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26.xml"/>
  <Override ContentType="application/vnd.openxmlformats-officedocument.drawingml.chart+xml" PartName="/xl/charts/chart39.xml"/>
  <Override ContentType="application/vnd.openxmlformats-officedocument.drawingml.chart+xml" PartName="/xl/charts/chart35.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16.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29.xml"/>
  <Override ContentType="application/vnd.openxmlformats-officedocument.drawingml.chart+xml" PartName="/xl/charts/chart37.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28.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5.xml"/>
  <Override ContentType="application/vnd.openxmlformats-officedocument.drawingml.chart+xml" PartName="/xl/charts/chart40.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ers Guide" sheetId="1" r:id="rId4"/>
    <sheet state="visible" name="Appendix A - Products" sheetId="2" r:id="rId5"/>
    <sheet state="visible" name="Appendix A - Revenue" sheetId="3" r:id="rId6"/>
    <sheet state="visible" name="Appendix A -  Costs" sheetId="4" r:id="rId7"/>
    <sheet state="visible" name="Appendix B - CI" sheetId="5" r:id="rId8"/>
    <sheet state="visible" name="Appendix B - FGI" sheetId="6" r:id="rId9"/>
    <sheet state="visible" name="Appendix B - Cost Distribution" sheetId="7" r:id="rId10"/>
    <sheet state="visible" name="Scope of products and processes" sheetId="8" r:id="rId11"/>
    <sheet state="visible" name="Complete Product Info" sheetId="9" r:id="rId12"/>
    <sheet state="visible" name="Contribution Margins &amp; Ratios" sheetId="10" r:id="rId13"/>
    <sheet state="visible" name="ABC Analysis Results" sheetId="11" r:id="rId14"/>
    <sheet state="visible" name="ABC Graphs" sheetId="12" r:id="rId15"/>
    <sheet state="visible" name="CI Cost" sheetId="13" r:id="rId16"/>
    <sheet state="visible" name="Freight Cost" sheetId="14" r:id="rId17"/>
    <sheet state="visible" name="Warehouse Order &amp; Sales Handlin" sheetId="15" r:id="rId18"/>
    <sheet state="visible" name="Inventory rate for Distribution" sheetId="16" r:id="rId19"/>
    <sheet state="visible" name="Complexity Cost Adjustment" sheetId="17" r:id="rId20"/>
    <sheet state="visible" name="General Graphs" sheetId="18" r:id="rId21"/>
    <sheet state="visible" name="Revenue and Unit Sales Graph" sheetId="19" r:id="rId22"/>
    <sheet state="visible" name="Support table for checking subs" sheetId="20" r:id="rId23"/>
    <sheet state="visible" name="Support table for checked produ" sheetId="21" r:id="rId24"/>
    <sheet state="visible" name="Substitutability" sheetId="22" r:id="rId25"/>
    <sheet state="visible" name="Scenario I - Product Substituti" sheetId="23" r:id="rId26"/>
    <sheet state="visible" name="Scenario I - Product Assortment" sheetId="24" r:id="rId27"/>
    <sheet state="visible" name="Scenario II - Product Substitut" sheetId="25" r:id="rId28"/>
    <sheet state="visible" name="Scenario II - Product Assortmen" sheetId="26" r:id="rId29"/>
    <sheet state="visible" name="Scenario III - Product Substitu" sheetId="27" r:id="rId30"/>
    <sheet state="visible" name="Scenario III - Product Assortme" sheetId="28" r:id="rId31"/>
    <sheet state="visible" name="Decoupling" sheetId="29" r:id="rId32"/>
    <sheet state="visible" name="Tabellenblatt27" sheetId="30" r:id="rId33"/>
    <sheet state="visible" name="Decoupling Graphs" sheetId="31" r:id="rId34"/>
    <sheet state="visible" name="Freight ACC" sheetId="32" r:id="rId35"/>
    <sheet state="visible" name="Component Sourcing" sheetId="33" r:id="rId36"/>
    <sheet state="visible" name="Cost Distribution" sheetId="34" r:id="rId37"/>
    <sheet state="visible" name="Combined Scenario II - CI" sheetId="35" r:id="rId38"/>
    <sheet state="visible" name="Combined Scenario II - Inventor" sheetId="36" r:id="rId39"/>
    <sheet state="visible" name="Combined Scenario II - Results" sheetId="37" r:id="rId40"/>
  </sheets>
  <definedNames>
    <definedName hidden="1" localSheetId="10" name="_xlnm._FilterDatabase">'ABC Analysis Results'!$A$1:$Z$140</definedName>
    <definedName hidden="1" localSheetId="19" name="_xlnm._FilterDatabase">'Support table for checking subs'!$A$1:$AG$142</definedName>
    <definedName hidden="1" localSheetId="23" name="_xlnm._FilterDatabase">'Scenario I - Product Assortment'!$A$1:$AO$38</definedName>
    <definedName hidden="1" localSheetId="25" name="_xlnm._FilterDatabase">'Scenario II - Product Assortmen'!$A$1:$AL$56</definedName>
    <definedName hidden="1" localSheetId="34" name="_xlnm._FilterDatabase">'Combined Scenario II - CI'!$A$2:$EN$89</definedName>
    <definedName hidden="1" localSheetId="35" name="_xlnm._FilterDatabase">'Combined Scenario II - Inventor'!$A$1:$JW$88</definedName>
    <definedName hidden="1" localSheetId="1" name="Z_FF268941_E41E_4907_9B66_B4BC40666B32_.wvu.FilterData">'Appendix A - Products'!$B$1:$AG$999</definedName>
    <definedName hidden="1" localSheetId="19" name="Z_FF268941_E41E_4907_9B66_B4BC40666B32_.wvu.FilterData">'Support table for checking subs'!$D$1:$D$1000</definedName>
  </definedNames>
  <calcPr/>
  <customWorkbookViews>
    <customWorkbookView activeSheetId="0" maximized="1" tabRatio="600" windowHeight="0" windowWidth="0" guid="{FF268941-E41E-4907-9B66-B4BC40666B32}" name="Filter 1"/>
  </customWorkbookViews>
  <pivotCaches>
    <pivotCache cacheId="0" r:id="rId41"/>
    <pivotCache cacheId="1" r:id="rId42"/>
  </pivotCaches>
</workbook>
</file>

<file path=xl/sharedStrings.xml><?xml version="1.0" encoding="utf-8"?>
<sst xmlns="http://schemas.openxmlformats.org/spreadsheetml/2006/main" count="18631" uniqueCount="1140">
  <si>
    <t>Reader Guide for Garden A/S Calculation.</t>
  </si>
  <si>
    <t xml:space="preserve">This Excel content all the calculation performend in the complexity analysis. Further the description below showscases the overview of each sheet for better understanding. </t>
  </si>
  <si>
    <t xml:space="preserve">Content </t>
  </si>
  <si>
    <t>1 - Introduction</t>
  </si>
  <si>
    <t xml:space="preserve">Appendix A - Products </t>
  </si>
  <si>
    <t xml:space="preserve">These sheets consist data provided by the course for the further analysis </t>
  </si>
  <si>
    <t>Appendix A - Revenue</t>
  </si>
  <si>
    <t>Appendix A - Cost</t>
  </si>
  <si>
    <t>The sheet contains evaluations for different types of cost like Material, direct labor, total direct cost, direct cost share/ product and fixed cost share for products. It also signifies the features for accessories and evaluated the percentage of total cost of each variant.</t>
  </si>
  <si>
    <t>Appendix B - CI (Component Inventory)</t>
  </si>
  <si>
    <t>The sheet signifies the CI calculations for individual product variant with the formulations for Total CI Cost / Product and Total CI Value, considering Inventory Rate for DK &amp; CN.</t>
  </si>
  <si>
    <t>Appendix B - FGI (Finished Goods Inventory)</t>
  </si>
  <si>
    <t xml:space="preserve">Appendix B - Cost Distribution </t>
  </si>
  <si>
    <t>2 - Scope of Project</t>
  </si>
  <si>
    <t>Scope of Prodcuts and Process</t>
  </si>
  <si>
    <t>The sheet explains the product features and determines the scope of the products with different product variants classified in different types considering production country, segments of use, product count by market &amp; fuel type.</t>
  </si>
  <si>
    <t>Complete Product Information</t>
  </si>
  <si>
    <t xml:space="preserve">Sheet contains complete product information as given from the start for further evaluations considering different types of cost, CM, CMR, FGI, cost, Investory cost along with dimensions of products.  </t>
  </si>
  <si>
    <t xml:space="preserve">3 - ABC analysis of Product Range </t>
  </si>
  <si>
    <t xml:space="preserve">Contribution Margins &amp; Ratios </t>
  </si>
  <si>
    <t>The respective sheet contains calculations for Contribution Margin &amp; ratios, where initial CMR is calculated on the basis of total production cost. The sheet also navigates the product variants sorted for adjusted CM &amp; CMR values.</t>
  </si>
  <si>
    <t>ABC Analysis Results [ref - ( 'ABC analysis_Group_28 excel file')]</t>
  </si>
  <si>
    <r>
      <rPr>
        <rFont val="Georgia"/>
        <color theme="1"/>
      </rPr>
      <t xml:space="preserve">This sheet has the results from the ABC analyis calculation  that consist of </t>
    </r>
    <r>
      <rPr>
        <rFont val="Georgia"/>
        <b/>
        <color theme="1"/>
      </rPr>
      <t>ABC and adjusted ABC results</t>
    </r>
    <r>
      <rPr>
        <rFont val="Georgia"/>
        <color theme="1"/>
      </rPr>
      <t xml:space="preserve"> which is carried out in the seperate Excel file </t>
    </r>
    <r>
      <rPr>
        <rFont val="Georgia"/>
        <b/>
        <color theme="1"/>
      </rPr>
      <t>"ABC analysis_Group_28, Full ABC analysis"</t>
    </r>
  </si>
  <si>
    <t xml:space="preserve">ABC Graphs </t>
  </si>
  <si>
    <t>As the name suggest this sheet has all the ABC graphs for the all the product family.</t>
  </si>
  <si>
    <t>4 - Complexity Analysis</t>
  </si>
  <si>
    <t xml:space="preserve">CI Cost </t>
  </si>
  <si>
    <t xml:space="preserve">In this sheet Componenet inventory cost is determind for each product. </t>
  </si>
  <si>
    <t>Freight Cost (ref 'Freight_Group28 excel file')</t>
  </si>
  <si>
    <t xml:space="preserve">Here the fright is calculated, that consist calculation of pallet distribution and container requirment and distrubiton to the different centers, along with the cost of shipment is be determind </t>
  </si>
  <si>
    <t xml:space="preserve">Warehouse Order &amp; Sales Handling </t>
  </si>
  <si>
    <t xml:space="preserve">It contains calculation of warehouse handling and sales order handling for each product with corresponding graphs. </t>
  </si>
  <si>
    <t>Inventory Rate for Distribution Centers</t>
  </si>
  <si>
    <t>This sheet contains table that is used for the calculation of FGI, where the data for this is provided in the course</t>
  </si>
  <si>
    <t xml:space="preserve">Complexity Cost Adjustment </t>
  </si>
  <si>
    <t xml:space="preserve">All the cost adjustment has be added to this sheet for better understanding of the complexity cost </t>
  </si>
  <si>
    <t xml:space="preserve">Revenue and Unit Sales Graph </t>
  </si>
  <si>
    <t xml:space="preserve">Here the graphs are generated to compare unit sale and product revenue for each product family </t>
  </si>
  <si>
    <t>Support Table for checking Substiutability</t>
  </si>
  <si>
    <t>This was a support table created to control for correctnes during the product substitutability initiative. It does not include any new information, or information used in the report.</t>
  </si>
  <si>
    <t>Support Table for checked products</t>
  </si>
  <si>
    <t>Another support table for the substitutability initiative, used for different ruling.</t>
  </si>
  <si>
    <t>Substitutability</t>
  </si>
  <si>
    <t>This sheet contains the substitution criteria according to which the new arising demand was estimated.</t>
  </si>
  <si>
    <t xml:space="preserve">General Graphs </t>
  </si>
  <si>
    <t xml:space="preserve">The general graphs are illustrated in this sheet for an overview of Cost distribution, Complexity cost factors </t>
  </si>
  <si>
    <t xml:space="preserve">4- Complexity Redcution Initative </t>
  </si>
  <si>
    <t>Scenario I - Product Substitution</t>
  </si>
  <si>
    <t>This table shows the substitutability of the B and C products for a scenario not used in the report. For Product Assortment I, the goal was to test the limits. The resulting deep Cut of products was not profitable for all scenarios, hencce this can be excluded.</t>
  </si>
  <si>
    <t>Scenario I - Product Assortment</t>
  </si>
  <si>
    <t>This table gives the result to the mentioned Scenario I in D36. PF was reduced to &lt;40 products, with widely ranging EBIT. Not included in report.</t>
  </si>
  <si>
    <t>Scenario II - Product Substitution</t>
  </si>
  <si>
    <t>As for Scenario II - Product Substitution this is not included in the report, as the product assortment adjustment with the applied rules does not yield desired outcomes.</t>
  </si>
  <si>
    <t>Scenario II- Product Assortment</t>
  </si>
  <si>
    <t>Another Product Assortment Scenario, trying to cut substantially but still showing unimpressive results.</t>
  </si>
  <si>
    <t>Scenario III - Freight reduction - Family&amp;Location (see Freight_Group28)</t>
  </si>
  <si>
    <t xml:space="preserve">The sheet helps walk through the given values of product family, location key, where, total freight cost is evaluated based on maximum cost per shipment and containers needed for family &amp; location. </t>
  </si>
  <si>
    <t>Scenario III - Freight reduction - Location (see Freight_Group28 excel file)</t>
  </si>
  <si>
    <t>Scenario III - Product Substitution</t>
  </si>
  <si>
    <t>This is the substitution table showing the results of the product substitution according to the described scenario in the report.</t>
  </si>
  <si>
    <t>Scenario III - Product Assortment</t>
  </si>
  <si>
    <t>This is the product asssortment substitution table showcasing the results displayed in the report.</t>
  </si>
  <si>
    <t xml:space="preserve">Decoupling </t>
  </si>
  <si>
    <t>The sheet contains the calculations done for decoupling scenario, however, bar plots could also be found illustrated in the decoupling graphs sheet showcasing comparison between the old &amp; assembly FGI cost and other plot being comparison between Old &amp; New Freight</t>
  </si>
  <si>
    <t>Decoupling Graphs</t>
  </si>
  <si>
    <t>Fright ACC</t>
  </si>
  <si>
    <t>Fright ACC contains the calculation of Accessories in regards to the production country and disibution center for the total unit per pallet and container.</t>
  </si>
  <si>
    <t>Component Sourcing</t>
  </si>
  <si>
    <t>The sheet walks through the calculations based on component sourcing in order for Garden A/S to consider factors/initiatives to reduce the costs of buying components. The sheet explains basic calculations based on different factors like evaluating total product value, total CI cost for products cnsidering the increase in volume which relatively impact the reduction in price and exibits savings.</t>
  </si>
  <si>
    <t xml:space="preserve">5- Complexity Redcution Initative </t>
  </si>
  <si>
    <t>Cost Distribution</t>
  </si>
  <si>
    <t>The sheet expresses the evaluation for cost distribution including Complexity Cost Factors, Cost Distribution prior to Complexity Cost Distribution for all product platforms. Fixed cost, direct cost and EBIT can also be seen evaluated concluding the plots for adjust cost distribution per product platform.</t>
  </si>
  <si>
    <t>Combined Scenario II -CI</t>
  </si>
  <si>
    <t xml:space="preserve">Combined scenarios are calculated for Component Inventory, Inventory level &amp; final results to evaluate adjusted revenue, adjusted direct cost, adjusted complexity, adjusted production, adjustsed fixed cost for scenarios being realistic case, optimistic case and Worst case </t>
  </si>
  <si>
    <t>Combined Scenario II - Inventory Level</t>
  </si>
  <si>
    <t>Combined Scenario II - Results</t>
  </si>
  <si>
    <t>Product Number</t>
  </si>
  <si>
    <t>Product Platform</t>
  </si>
  <si>
    <t>Name</t>
  </si>
  <si>
    <t>Product Type</t>
  </si>
  <si>
    <t>Start Type</t>
  </si>
  <si>
    <t>Fuel type</t>
  </si>
  <si>
    <t>Product Dimension(W*D*H)</t>
  </si>
  <si>
    <t xml:space="preserve">Pallet fit </t>
  </si>
  <si>
    <t>Pallet Volume</t>
  </si>
  <si>
    <t>Product Weight (Kg)</t>
  </si>
  <si>
    <t>Purpose (residential / commercial)</t>
  </si>
  <si>
    <t>Production Country</t>
  </si>
  <si>
    <t>Distribution center</t>
  </si>
  <si>
    <t>Drive type</t>
  </si>
  <si>
    <t>Accessories</t>
  </si>
  <si>
    <t>Net Revenue (€)</t>
  </si>
  <si>
    <t>Unit Sales (#)</t>
  </si>
  <si>
    <t>Material cost (€)</t>
  </si>
  <si>
    <t xml:space="preserve">Direct Labor (€) </t>
  </si>
  <si>
    <t>Product cost</t>
  </si>
  <si>
    <t>Mercury</t>
  </si>
  <si>
    <t>Mercury Standard EU</t>
  </si>
  <si>
    <t>Self-propelled, walk-behind</t>
  </si>
  <si>
    <t>Manual</t>
  </si>
  <si>
    <t>Gas</t>
  </si>
  <si>
    <t>56 x 56 x 91 cm</t>
  </si>
  <si>
    <t>residential</t>
  </si>
  <si>
    <t>Denmark</t>
  </si>
  <si>
    <t xml:space="preserve"> EU</t>
  </si>
  <si>
    <t>Rear-wheel Drive</t>
  </si>
  <si>
    <t>Grass Bag Collector</t>
  </si>
  <si>
    <t>Mercury Delux EU</t>
  </si>
  <si>
    <t>Grass Deflector</t>
  </si>
  <si>
    <t>Mercury Standard USA</t>
  </si>
  <si>
    <t>USA</t>
  </si>
  <si>
    <t xml:space="preserve">Front-wheel </t>
  </si>
  <si>
    <t>Blade Kit</t>
  </si>
  <si>
    <t>Mercury Delux USA</t>
  </si>
  <si>
    <t>Mercury Supreme USA</t>
  </si>
  <si>
    <t>Mercury Extra USA</t>
  </si>
  <si>
    <t>Mercury Standard El. USA</t>
  </si>
  <si>
    <t>Electric</t>
  </si>
  <si>
    <t>Mercury Delux El. USA</t>
  </si>
  <si>
    <t>Mercury Supreme El. USA</t>
  </si>
  <si>
    <t>Mercury Standard El. EU</t>
  </si>
  <si>
    <t>Mercury Delux El. EU</t>
  </si>
  <si>
    <t>Mercury Supreme El. EU</t>
  </si>
  <si>
    <t>Mercury Extra El. EU</t>
  </si>
  <si>
    <t>Mercury Standard El. UK</t>
  </si>
  <si>
    <t xml:space="preserve"> UK</t>
  </si>
  <si>
    <t>Mercury Standard UK</t>
  </si>
  <si>
    <t xml:space="preserve">Electric, Rechargeable Battery </t>
  </si>
  <si>
    <t>Mercury Delux UK</t>
  </si>
  <si>
    <t>Mercury Supreme UK</t>
  </si>
  <si>
    <t>Mercury Delux El. UK</t>
  </si>
  <si>
    <t>Mercury Standard2 El. EU</t>
  </si>
  <si>
    <t>Mercury Delux2 El. EU</t>
  </si>
  <si>
    <t>Venus</t>
  </si>
  <si>
    <t>Venus Standard El. EU</t>
  </si>
  <si>
    <t>Manual-push, Walk behind</t>
  </si>
  <si>
    <t>64 x 60 x 89 cm</t>
  </si>
  <si>
    <t>Extension cord</t>
  </si>
  <si>
    <t>Venus Delux El. EU</t>
  </si>
  <si>
    <t>Swivel front wheel </t>
  </si>
  <si>
    <t>Venus Supreme El. EU</t>
  </si>
  <si>
    <t>Electric, Corded</t>
  </si>
  <si>
    <t>Venus Extra El. EU</t>
  </si>
  <si>
    <t>Venus Standard El. USA</t>
  </si>
  <si>
    <t>Venus Delux El. USA</t>
  </si>
  <si>
    <t>Venus Supreme El. USA</t>
  </si>
  <si>
    <t>Stripping Kit</t>
  </si>
  <si>
    <t>Venus Extra El. USA</t>
  </si>
  <si>
    <t>Venus Standard El. UK</t>
  </si>
  <si>
    <t>Venus Delux El. UK</t>
  </si>
  <si>
    <t>Venus Supreme El. UK</t>
  </si>
  <si>
    <t>Venus Extra El. UK</t>
  </si>
  <si>
    <t>Venus Standard2 El. USA</t>
  </si>
  <si>
    <t>Venus Delux2 El. USA</t>
  </si>
  <si>
    <t>Venus Supreme2 El. USA</t>
  </si>
  <si>
    <t>Venus Extra2 El. USA</t>
  </si>
  <si>
    <t>Venus Standard2 El. EU</t>
  </si>
  <si>
    <t>Venus Delux2 El. EU</t>
  </si>
  <si>
    <t>Venus Supreme2 El. EU</t>
  </si>
  <si>
    <t>Venus Extra2 El. EU</t>
  </si>
  <si>
    <t>Venus Standard2 El. UK</t>
  </si>
  <si>
    <t>Venus Delux2 El. UK</t>
  </si>
  <si>
    <t>Venus Supreme2 El. UK</t>
  </si>
  <si>
    <t>Mars</t>
  </si>
  <si>
    <t>Mars Standard El. EU</t>
  </si>
  <si>
    <t>66 x 58 x 95 cm</t>
  </si>
  <si>
    <t>Mars Delux El. EU</t>
  </si>
  <si>
    <t>Mars Supreme E. EU</t>
  </si>
  <si>
    <t>Mars Standard El. USA</t>
  </si>
  <si>
    <t>Mars Delux El. USA</t>
  </si>
  <si>
    <t>Mars Supreme El. USA</t>
  </si>
  <si>
    <t>Mars Standard El. UK</t>
  </si>
  <si>
    <t>Mars Delux El. UK</t>
  </si>
  <si>
    <t>Mars Supreme El. UK</t>
  </si>
  <si>
    <t>Mars Extra El. EU</t>
  </si>
  <si>
    <t>Mars Extra El. USA</t>
  </si>
  <si>
    <t>Mars Continental</t>
  </si>
  <si>
    <t>All Three</t>
  </si>
  <si>
    <t>Mars Continental2</t>
  </si>
  <si>
    <t>Neptune</t>
  </si>
  <si>
    <t>Neptune Standard El.</t>
  </si>
  <si>
    <t>55 x 53 x 92 cm</t>
  </si>
  <si>
    <t>Neptune Delux El.</t>
  </si>
  <si>
    <t>Neptune Supreme El.</t>
  </si>
  <si>
    <t>Neptune Extra El.</t>
  </si>
  <si>
    <t>Neptune Continental El.</t>
  </si>
  <si>
    <t>Neptune Simple El. USA</t>
  </si>
  <si>
    <t>Neptune Simple El. EU</t>
  </si>
  <si>
    <t>EU</t>
  </si>
  <si>
    <t>Neptune Simple El. UK</t>
  </si>
  <si>
    <t>UK</t>
  </si>
  <si>
    <t>Neptune Standard El. EU</t>
  </si>
  <si>
    <t>Neptune Standard El. USA</t>
  </si>
  <si>
    <t>Neptune Standard2 El.</t>
  </si>
  <si>
    <t>Battery</t>
  </si>
  <si>
    <t>Neptune Delux2 El.</t>
  </si>
  <si>
    <t>Neptune Supreme2 El.</t>
  </si>
  <si>
    <t>Neptune Simple2 El. EU</t>
  </si>
  <si>
    <t>Neptune Simple2 El. UK</t>
  </si>
  <si>
    <t>Neptune Standard El. EU/UK</t>
  </si>
  <si>
    <t>EU/UK</t>
  </si>
  <si>
    <t>Battery level indicator</t>
  </si>
  <si>
    <t>Jupiter</t>
  </si>
  <si>
    <t>Jupiter Standard El.</t>
  </si>
  <si>
    <t>Front motor riding</t>
  </si>
  <si>
    <t>172 x 92 x 101 cm(Avg)</t>
  </si>
  <si>
    <t>172</t>
  </si>
  <si>
    <t>residential/ commercial</t>
  </si>
  <si>
    <t>china</t>
  </si>
  <si>
    <t>All three</t>
  </si>
  <si>
    <t>Jupiter Delux El.</t>
  </si>
  <si>
    <t>180</t>
  </si>
  <si>
    <t>Tow-Behind Spike Aerator with Transport Wheels</t>
  </si>
  <si>
    <t>Jupiter Supreme El.</t>
  </si>
  <si>
    <t>193</t>
  </si>
  <si>
    <t>Twin Bagger </t>
  </si>
  <si>
    <t>Jupiter Extra El.</t>
  </si>
  <si>
    <t>202</t>
  </si>
  <si>
    <t>Jupiter Continental El.</t>
  </si>
  <si>
    <t>215</t>
  </si>
  <si>
    <t>Jupiter Continental El. Com</t>
  </si>
  <si>
    <t>265</t>
  </si>
  <si>
    <t>Jupiter Standard El. Com</t>
  </si>
  <si>
    <t>250</t>
  </si>
  <si>
    <t>Jupiter Delux El. Com</t>
  </si>
  <si>
    <t>263</t>
  </si>
  <si>
    <t>Snow blade</t>
  </si>
  <si>
    <t>Saturn</t>
  </si>
  <si>
    <t>Saturn Standard El. Com</t>
  </si>
  <si>
    <t>Zero turn riding</t>
  </si>
  <si>
    <t>127 x 203 x 91 cm</t>
  </si>
  <si>
    <t>commercial</t>
  </si>
  <si>
    <t>Sunshade</t>
  </si>
  <si>
    <t>Saturn Delux El. Com</t>
  </si>
  <si>
    <t>Saturn Supreme El. Com</t>
  </si>
  <si>
    <t>Saturn Extra El. Com</t>
  </si>
  <si>
    <t>Saturn Continental El. Com</t>
  </si>
  <si>
    <t>Saturn Standard El. Com EU</t>
  </si>
  <si>
    <t>Saturn Delux El. Com EU</t>
  </si>
  <si>
    <t>Saturn Supreme El. Com EU</t>
  </si>
  <si>
    <t>Saturn Standard El. Com UK</t>
  </si>
  <si>
    <t>Saturn Delux El. Com UK</t>
  </si>
  <si>
    <t>Saturn Supreme El. Com UK</t>
  </si>
  <si>
    <t>Recycler Kit</t>
  </si>
  <si>
    <t>Saturn Delux El. Com USA</t>
  </si>
  <si>
    <t>Saturn Supreme El. Com USA</t>
  </si>
  <si>
    <t>Uranus</t>
  </si>
  <si>
    <t>Uranus Standard El. Com</t>
  </si>
  <si>
    <t>Walk behind</t>
  </si>
  <si>
    <t>62 x 65 x 93 cm</t>
  </si>
  <si>
    <t>Uranus Delux El. Com</t>
  </si>
  <si>
    <t>Uranus Supreme El. Com</t>
  </si>
  <si>
    <t>Uranus Extra El. Com</t>
  </si>
  <si>
    <t>Sun</t>
  </si>
  <si>
    <t>Sun Standard El. Com</t>
  </si>
  <si>
    <t>Tow behind</t>
  </si>
  <si>
    <t>67 x 70 x 95 cm.</t>
  </si>
  <si>
    <t>China</t>
  </si>
  <si>
    <t>Sun Delux El. Com</t>
  </si>
  <si>
    <t>Sun Supreme El. Com</t>
  </si>
  <si>
    <t>Sun Extra El. Com</t>
  </si>
  <si>
    <t>Poly Roller</t>
  </si>
  <si>
    <t>Sun Continental El. Com</t>
  </si>
  <si>
    <t>Sun Standard El. Com EU</t>
  </si>
  <si>
    <t>Galaxy</t>
  </si>
  <si>
    <t>Galaxy Standard El.</t>
  </si>
  <si>
    <t>123 x 199 x 90 cm</t>
  </si>
  <si>
    <t xml:space="preserve">Galaxy Delux El. </t>
  </si>
  <si>
    <t>Mulching Kit</t>
  </si>
  <si>
    <t xml:space="preserve">Galaxy Supreme El. </t>
  </si>
  <si>
    <t>Galaxy Extra El. Com</t>
  </si>
  <si>
    <t>Gal. Sprayer</t>
  </si>
  <si>
    <t>Galaxy Continental El. Com</t>
  </si>
  <si>
    <t>Operator Controlled Chute Baffle</t>
  </si>
  <si>
    <t>Galaxy Standard El. Com EU</t>
  </si>
  <si>
    <t>Moon</t>
  </si>
  <si>
    <t>Moon Standard El. EU/UK</t>
  </si>
  <si>
    <t>Self-propelled</t>
  </si>
  <si>
    <t>62 x 58 x 91 cm(Residential),                 65 x 60 x 92 cm (Comercial)</t>
  </si>
  <si>
    <t>42</t>
  </si>
  <si>
    <t>Moon Delux El. EU/UK</t>
  </si>
  <si>
    <t>46</t>
  </si>
  <si>
    <t>Moon Supreme El. EU/UK</t>
  </si>
  <si>
    <t>50</t>
  </si>
  <si>
    <t>Moon Extra El. EU/UK</t>
  </si>
  <si>
    <t>54</t>
  </si>
  <si>
    <t>Moon Continental El. EU/UK</t>
  </si>
  <si>
    <t>59</t>
  </si>
  <si>
    <t>Moon Standard El. USA</t>
  </si>
  <si>
    <t>Moon Delux El. USA</t>
  </si>
  <si>
    <t>Moon Supreme El. USA</t>
  </si>
  <si>
    <t>Moon Extra El. USA</t>
  </si>
  <si>
    <t>Moon Continental El. USA</t>
  </si>
  <si>
    <t>Moon Continental El. UK</t>
  </si>
  <si>
    <t>Moon Standard Com EU/UK</t>
  </si>
  <si>
    <t>43</t>
  </si>
  <si>
    <t>Moon Delux Com EU/UK</t>
  </si>
  <si>
    <t>47</t>
  </si>
  <si>
    <t>Moon Supreme Com EU/UK</t>
  </si>
  <si>
    <t>49</t>
  </si>
  <si>
    <t>Moon Extra Com EU/UK</t>
  </si>
  <si>
    <t>55</t>
  </si>
  <si>
    <t>Moon Continental Com EU/UK</t>
  </si>
  <si>
    <t>58</t>
  </si>
  <si>
    <t>Moon Standard Com USA</t>
  </si>
  <si>
    <t>Moon Delux Com USA</t>
  </si>
  <si>
    <t>Moon Supreme Com USA</t>
  </si>
  <si>
    <t>Moon Extra Com USA</t>
  </si>
  <si>
    <t>Moon Continental Com USA</t>
  </si>
  <si>
    <t>Moon Simple Com</t>
  </si>
  <si>
    <t>Earth</t>
  </si>
  <si>
    <t>Earth Standard</t>
  </si>
  <si>
    <t>Non-electric/ Reel</t>
  </si>
  <si>
    <t>manual</t>
  </si>
  <si>
    <t>40 x 30 x 89 cm</t>
  </si>
  <si>
    <t>Earth Delux</t>
  </si>
  <si>
    <t>Earth Supreme</t>
  </si>
  <si>
    <t>Earth Extra</t>
  </si>
  <si>
    <t>Earth Continental</t>
  </si>
  <si>
    <t>Earth Simple EU/UK</t>
  </si>
  <si>
    <t>Earth Simple USA</t>
  </si>
  <si>
    <t>Net revenue(€)</t>
  </si>
  <si>
    <t>Unit sales (#)</t>
  </si>
  <si>
    <t>Total Direct Cost per Product (€)</t>
  </si>
  <si>
    <t>Total Direct Cost per Unit (€)</t>
  </si>
  <si>
    <t>Direct Cost Share per Product</t>
  </si>
  <si>
    <t>Fixed Cost Share for Products</t>
  </si>
  <si>
    <t>Width [cm]</t>
  </si>
  <si>
    <t>Depth [cm]</t>
  </si>
  <si>
    <t>Height [cm]</t>
  </si>
  <si>
    <t>Percentage of the total cost of each variant</t>
  </si>
  <si>
    <t>Total Fix Production Cost:</t>
  </si>
  <si>
    <t>Sum:</t>
  </si>
  <si>
    <t>Loc</t>
  </si>
  <si>
    <t>Product Number / Components in #</t>
  </si>
  <si>
    <t>handle bar type 1</t>
  </si>
  <si>
    <t>handle bar type 2</t>
  </si>
  <si>
    <t>handle bar type 3</t>
  </si>
  <si>
    <t>handle bar type 4</t>
  </si>
  <si>
    <t>handle bar type 5</t>
  </si>
  <si>
    <t>lock handle type 1</t>
  </si>
  <si>
    <t>lock handle type 2</t>
  </si>
  <si>
    <t>lock handle type 3</t>
  </si>
  <si>
    <t>lock handle type 4</t>
  </si>
  <si>
    <t>lock handle type 5</t>
  </si>
  <si>
    <t>handle adjustment assmbly type 1</t>
  </si>
  <si>
    <t>handle adjustment assmbly type 2</t>
  </si>
  <si>
    <t>handle adjustment assmbly type 3</t>
  </si>
  <si>
    <t>handle adjustment assmbly type 4</t>
  </si>
  <si>
    <t>handle adjustment assmbly type 5</t>
  </si>
  <si>
    <t>support frame type 1</t>
  </si>
  <si>
    <t>support frame type 2</t>
  </si>
  <si>
    <t>support frame type 3</t>
  </si>
  <si>
    <t>support frame type 4</t>
  </si>
  <si>
    <t>support frame type 5</t>
  </si>
  <si>
    <t>support frame type 6</t>
  </si>
  <si>
    <t>support frame type 7</t>
  </si>
  <si>
    <t>support frame type 8</t>
  </si>
  <si>
    <t>support frame type 9</t>
  </si>
  <si>
    <t>front wheels type 1</t>
  </si>
  <si>
    <t>front wheels type 2</t>
  </si>
  <si>
    <t>front wheels type 3</t>
  </si>
  <si>
    <t>front wheels type 4</t>
  </si>
  <si>
    <t>front wheels type 5</t>
  </si>
  <si>
    <t>front wheels type 6</t>
  </si>
  <si>
    <t>front wheels type 7</t>
  </si>
  <si>
    <t>front wheels type 8</t>
  </si>
  <si>
    <t>rear wheels type 1</t>
  </si>
  <si>
    <t>rear wheels type 2</t>
  </si>
  <si>
    <t>rear wheels type 3</t>
  </si>
  <si>
    <t>rear wheels type 4</t>
  </si>
  <si>
    <t>rear wheels type 5</t>
  </si>
  <si>
    <t>rear wheels type 6</t>
  </si>
  <si>
    <t>rear wheels type 7</t>
  </si>
  <si>
    <t>rear wheels type 8</t>
  </si>
  <si>
    <t>blade type 1</t>
  </si>
  <si>
    <t>blade type 2</t>
  </si>
  <si>
    <t>blade type 3</t>
  </si>
  <si>
    <t>blade type 4</t>
  </si>
  <si>
    <t>blade type 5</t>
  </si>
  <si>
    <t>blade type 6</t>
  </si>
  <si>
    <t>blade type 7</t>
  </si>
  <si>
    <t>blade type 8</t>
  </si>
  <si>
    <t>blade type 9</t>
  </si>
  <si>
    <t>blade type 10</t>
  </si>
  <si>
    <t>blade type 11</t>
  </si>
  <si>
    <t>blade type 12</t>
  </si>
  <si>
    <t>blade type 13</t>
  </si>
  <si>
    <t>blade type 14</t>
  </si>
  <si>
    <t>blade type 15</t>
  </si>
  <si>
    <t>blade type 16</t>
  </si>
  <si>
    <t>blade type 17</t>
  </si>
  <si>
    <t>blade type 18</t>
  </si>
  <si>
    <t>blade type 19</t>
  </si>
  <si>
    <t>blade type 20</t>
  </si>
  <si>
    <t>battery type 1</t>
  </si>
  <si>
    <t>battery type 2</t>
  </si>
  <si>
    <t>battery type 3</t>
  </si>
  <si>
    <t>battery type 4</t>
  </si>
  <si>
    <t>battery type 5</t>
  </si>
  <si>
    <t>battery type 6</t>
  </si>
  <si>
    <t>battery type 7</t>
  </si>
  <si>
    <t>battery type 8</t>
  </si>
  <si>
    <t>battery type 9</t>
  </si>
  <si>
    <t>battery type 10</t>
  </si>
  <si>
    <t>battery type 11</t>
  </si>
  <si>
    <t>charger assemply type 1</t>
  </si>
  <si>
    <t>charger assemply type 2</t>
  </si>
  <si>
    <t>charger assemply type 3</t>
  </si>
  <si>
    <t>charger assemply type 4</t>
  </si>
  <si>
    <t>charger assemply type 5</t>
  </si>
  <si>
    <t>charger assemply type 6</t>
  </si>
  <si>
    <t>charger assemply type 7</t>
  </si>
  <si>
    <t>fuel tank type 1</t>
  </si>
  <si>
    <t>fuel tank type 2</t>
  </si>
  <si>
    <t>fuel tank type 3</t>
  </si>
  <si>
    <t>fuel tank type 4</t>
  </si>
  <si>
    <t>fuel tank type 5</t>
  </si>
  <si>
    <t>fuel tank type 6</t>
  </si>
  <si>
    <t>fuel tank type 7</t>
  </si>
  <si>
    <t>fuel tank type 8</t>
  </si>
  <si>
    <t>fuel tank type 9</t>
  </si>
  <si>
    <t>fuel tank type 10</t>
  </si>
  <si>
    <t>starter assembly type 1</t>
  </si>
  <si>
    <t>starter assembly type 2</t>
  </si>
  <si>
    <t>starter assembly type 3</t>
  </si>
  <si>
    <t>starter assembly type 4</t>
  </si>
  <si>
    <t>starter assembly type 5</t>
  </si>
  <si>
    <t>starter assembly type 6</t>
  </si>
  <si>
    <t>starter assembly type 7</t>
  </si>
  <si>
    <t>starter assembly type 8</t>
  </si>
  <si>
    <t>starter assembly type 9</t>
  </si>
  <si>
    <t>starter assembly type 10</t>
  </si>
  <si>
    <t>air cleaner assembly type 1</t>
  </si>
  <si>
    <t>air cleaner assembly type 2</t>
  </si>
  <si>
    <t>air cleaner assembly type 3</t>
  </si>
  <si>
    <t>air cleaner assembly type 4</t>
  </si>
  <si>
    <t>air cleaner assembly type 5</t>
  </si>
  <si>
    <t>air cleaner assembly type 6</t>
  </si>
  <si>
    <t>air cleaner assembly type 7</t>
  </si>
  <si>
    <t>air cleaner assembly type 8</t>
  </si>
  <si>
    <t>seat assembly type 1</t>
  </si>
  <si>
    <t>seat assembly type 2</t>
  </si>
  <si>
    <t>seat assembly type 3</t>
  </si>
  <si>
    <t>seat assembly type 4</t>
  </si>
  <si>
    <t>seat assembly type 5</t>
  </si>
  <si>
    <t>seat assembly type 6</t>
  </si>
  <si>
    <t>seat assembly type 7</t>
  </si>
  <si>
    <t>seat assembly type 8</t>
  </si>
  <si>
    <t>seat assembly type 9</t>
  </si>
  <si>
    <t>deck assembly type 1</t>
  </si>
  <si>
    <t>deck assembly type 2</t>
  </si>
  <si>
    <t>deck assembly type 3</t>
  </si>
  <si>
    <t>deck assembly type 4</t>
  </si>
  <si>
    <t>deck assembly type 5</t>
  </si>
  <si>
    <t>deck assembly type 6</t>
  </si>
  <si>
    <t>hydro transaxle assembly type 1</t>
  </si>
  <si>
    <t>hydro transaxle assembly type 2</t>
  </si>
  <si>
    <t>hydro transaxle assembly type 3</t>
  </si>
  <si>
    <t>hydro transaxle assembly type 4</t>
  </si>
  <si>
    <t>hydro transaxle assembly type 5</t>
  </si>
  <si>
    <t>hydro transaxle assembly type 6</t>
  </si>
  <si>
    <t>hydro transaxle assembly type 7</t>
  </si>
  <si>
    <t>motion control assembly type 1</t>
  </si>
  <si>
    <t>motion control assembly type 2</t>
  </si>
  <si>
    <t>motion control assembly type 3</t>
  </si>
  <si>
    <t>wheels type 1</t>
  </si>
  <si>
    <t>wheels type 2</t>
  </si>
  <si>
    <t>wheels type 3</t>
  </si>
  <si>
    <t>wheels type 4</t>
  </si>
  <si>
    <t>collector clip type 1</t>
  </si>
  <si>
    <t>collector clip type 2</t>
  </si>
  <si>
    <t>collector clip type 3</t>
  </si>
  <si>
    <t>collector clip type 4</t>
  </si>
  <si>
    <t>collector clip type 5</t>
  </si>
  <si>
    <t>Present Unit Sales</t>
  </si>
  <si>
    <t>Respective Inventory Rate</t>
  </si>
  <si>
    <t>Sum of all CI Cost per Product</t>
  </si>
  <si>
    <t>Total CI Value</t>
  </si>
  <si>
    <t>DK</t>
  </si>
  <si>
    <t>CN</t>
  </si>
  <si>
    <t xml:space="preserve"> value of components EUR</t>
  </si>
  <si>
    <t>Table 7</t>
  </si>
  <si>
    <t>Inventory rate for production facility (China)</t>
  </si>
  <si>
    <t>Table 8. Inventory rate for production facility (DK)</t>
  </si>
  <si>
    <t>Rent (China)</t>
  </si>
  <si>
    <t>Rent (DK)</t>
  </si>
  <si>
    <t>Insurance</t>
  </si>
  <si>
    <t>0,50%</t>
  </si>
  <si>
    <t>Scrap 0,70%</t>
  </si>
  <si>
    <t>0,70%</t>
  </si>
  <si>
    <t>Bank interest</t>
  </si>
  <si>
    <t>7,30%</t>
  </si>
  <si>
    <t>Inventory rate</t>
  </si>
  <si>
    <t>Amount of FG inventory</t>
  </si>
  <si>
    <t>Type</t>
  </si>
  <si>
    <t>Net Revenue</t>
  </si>
  <si>
    <t>Direct Production Cost</t>
  </si>
  <si>
    <t>Fixed Production Cost</t>
  </si>
  <si>
    <t>Distribution</t>
  </si>
  <si>
    <t>Sales</t>
  </si>
  <si>
    <t>Administration Fee</t>
  </si>
  <si>
    <t>Product Development</t>
  </si>
  <si>
    <t>Group Cost</t>
  </si>
  <si>
    <t>EBIT</t>
  </si>
  <si>
    <t>Lawn Mower</t>
  </si>
  <si>
    <t>Production country</t>
  </si>
  <si>
    <t>Total</t>
  </si>
  <si>
    <t>Variants</t>
  </si>
  <si>
    <t>Residential</t>
  </si>
  <si>
    <t>CH</t>
  </si>
  <si>
    <t>DK, UK, USA</t>
  </si>
  <si>
    <t>Sales country</t>
  </si>
  <si>
    <t>EU, UK, USA</t>
  </si>
  <si>
    <t>Net revenue</t>
  </si>
  <si>
    <t>Segments</t>
  </si>
  <si>
    <t>Commercial</t>
  </si>
  <si>
    <t>Products by Market</t>
  </si>
  <si>
    <t>EU,USA,UK</t>
  </si>
  <si>
    <t>EU,UK</t>
  </si>
  <si>
    <t>Residential, Commercial</t>
  </si>
  <si>
    <t>Fuel Type</t>
  </si>
  <si>
    <t>Gasoline</t>
  </si>
  <si>
    <t>Electric Recharg..</t>
  </si>
  <si>
    <t>Electric Corded</t>
  </si>
  <si>
    <t>Sweat &amp; tears</t>
  </si>
  <si>
    <t>Market</t>
  </si>
  <si>
    <t>Segment</t>
  </si>
  <si>
    <t>Customer lawn size</t>
  </si>
  <si>
    <t>Use Type</t>
  </si>
  <si>
    <t>Price per unit(€)</t>
  </si>
  <si>
    <t>Direct production costs (€)</t>
  </si>
  <si>
    <t>Fixed production costs(€)</t>
  </si>
  <si>
    <t>Total production costs(€)</t>
  </si>
  <si>
    <t>Total cost per unit(€)</t>
  </si>
  <si>
    <t>Contribution Margin(€)</t>
  </si>
  <si>
    <t>Contribution per unit(€)</t>
  </si>
  <si>
    <t>Contribution ratio</t>
  </si>
  <si>
    <t>Finished Good Inventory cost</t>
  </si>
  <si>
    <t>Inventory cost</t>
  </si>
  <si>
    <t>Weight (kg)</t>
  </si>
  <si>
    <t>Width (cm)</t>
  </si>
  <si>
    <t>Depth (cm)</t>
  </si>
  <si>
    <t>Height (cm)</t>
  </si>
  <si>
    <t>Large/Medium</t>
  </si>
  <si>
    <t>Walk-behind</t>
  </si>
  <si>
    <t>Small/Medium</t>
  </si>
  <si>
    <t>EU, USA, UK</t>
  </si>
  <si>
    <t>EU, UK</t>
  </si>
  <si>
    <t>Riding</t>
  </si>
  <si>
    <t>Saturn Standard El. Com USA</t>
  </si>
  <si>
    <t>Large</t>
  </si>
  <si>
    <t>Tow-behind</t>
  </si>
  <si>
    <t xml:space="preserve">Large </t>
  </si>
  <si>
    <t>Galaxy Delux El.</t>
  </si>
  <si>
    <t>Galaxy Supreme El.</t>
  </si>
  <si>
    <t>Sweat and tears</t>
  </si>
  <si>
    <t>Small</t>
  </si>
  <si>
    <t>FGI (Old)</t>
  </si>
  <si>
    <t>New FGI</t>
  </si>
  <si>
    <t xml:space="preserve">Mercury </t>
  </si>
  <si>
    <t xml:space="preserve">Moon </t>
  </si>
  <si>
    <t>sum</t>
  </si>
  <si>
    <t>Initial Contribution Margin (€) [Net Revenue - Total Production Cost]</t>
  </si>
  <si>
    <t>Initial Contribution per unit (€)</t>
  </si>
  <si>
    <t>Initial Contribution Ratio (€) [based on total cost]</t>
  </si>
  <si>
    <t>Adjusted Contribution Margin (€)</t>
  </si>
  <si>
    <t>Adjusted Contribution Margin per unit</t>
  </si>
  <si>
    <t>Adjusted Contribution Ratio</t>
  </si>
  <si>
    <t>Initial Classification</t>
  </si>
  <si>
    <t>Adjusted Classification</t>
  </si>
  <si>
    <t>A</t>
  </si>
  <si>
    <t>B</t>
  </si>
  <si>
    <t>C</t>
  </si>
  <si>
    <t>Total amount of products:</t>
  </si>
  <si>
    <t>\textbf</t>
  </si>
  <si>
    <t>CI Cost per Product</t>
  </si>
  <si>
    <t>SUM</t>
  </si>
  <si>
    <t xml:space="preserve">CI cost </t>
  </si>
  <si>
    <t>Units per pallet width</t>
  </si>
  <si>
    <t>Units per pallet length</t>
  </si>
  <si>
    <t>Units per pallet (total)</t>
  </si>
  <si>
    <t>Pallets to be used - width</t>
  </si>
  <si>
    <t>Pallets to be used - depth</t>
  </si>
  <si>
    <t>Pallets to be used (total)</t>
  </si>
  <si>
    <t>Palets to fit in one container - 1st layer</t>
  </si>
  <si>
    <t>Pallet height + prod height</t>
  </si>
  <si>
    <t>Pallets to fit in container in its height</t>
  </si>
  <si>
    <t>Total pallets per container 1st layer</t>
  </si>
  <si>
    <t>Products per container</t>
  </si>
  <si>
    <t>To be transported</t>
  </si>
  <si>
    <t>Containers needed</t>
  </si>
  <si>
    <t>Containers to EU</t>
  </si>
  <si>
    <t>Containers to UK</t>
  </si>
  <si>
    <t>Containers to US</t>
  </si>
  <si>
    <t>Cost of shipment from prod country to market country</t>
  </si>
  <si>
    <t>route</t>
  </si>
  <si>
    <t>euros/m^3</t>
  </si>
  <si>
    <t>cost to ship 1 container</t>
  </si>
  <si>
    <t>China to DK</t>
  </si>
  <si>
    <t>China to USA</t>
  </si>
  <si>
    <t>China to UK</t>
  </si>
  <si>
    <t>DK to DK</t>
  </si>
  <si>
    <t>DK to USA</t>
  </si>
  <si>
    <t>DK to UK</t>
  </si>
  <si>
    <t>DK to EU/UK</t>
  </si>
  <si>
    <t>W</t>
  </si>
  <si>
    <t>L</t>
  </si>
  <si>
    <t>H</t>
  </si>
  <si>
    <t>m^3 size</t>
  </si>
  <si>
    <t>Pallet size</t>
  </si>
  <si>
    <t>Container size</t>
  </si>
  <si>
    <t>Average size per order line</t>
  </si>
  <si>
    <t>Time for specific  order frequency</t>
  </si>
  <si>
    <t>Time Per order (Sec)</t>
  </si>
  <si>
    <t>Time per order (h)</t>
  </si>
  <si>
    <t>Number of Orders</t>
  </si>
  <si>
    <t>Total amount handling time of order (h)</t>
  </si>
  <si>
    <t>Warehouse handling Cost</t>
  </si>
  <si>
    <t>Sales Handling Cost</t>
  </si>
  <si>
    <t xml:space="preserve">Order Frequencies </t>
  </si>
  <si>
    <t>Min</t>
  </si>
  <si>
    <t>Sec</t>
  </si>
  <si>
    <t>Units</t>
  </si>
  <si>
    <t>Sales Order handling</t>
  </si>
  <si>
    <t>Sales order Cost</t>
  </si>
  <si>
    <t>High</t>
  </si>
  <si>
    <t>&gt;5000 unit sale</t>
  </si>
  <si>
    <t>Medium</t>
  </si>
  <si>
    <t>1500-5000</t>
  </si>
  <si>
    <t>Low</t>
  </si>
  <si>
    <t>&lt;1500</t>
  </si>
  <si>
    <t>time required for every additional item [sec]</t>
  </si>
  <si>
    <t>Avg cost per order Line</t>
  </si>
  <si>
    <t>Time per order = Time for the specific order frequency + (order size – 1) * 10 sec</t>
  </si>
  <si>
    <t>Inventory rate for DC (DK)</t>
  </si>
  <si>
    <t>Inventory rate for DC (UK)</t>
  </si>
  <si>
    <t>Inventory rate for DC (USA)</t>
  </si>
  <si>
    <t>Rent</t>
  </si>
  <si>
    <t xml:space="preserve">Insurance </t>
  </si>
  <si>
    <t>Scrap</t>
  </si>
  <si>
    <t xml:space="preserve">Bank Interest </t>
  </si>
  <si>
    <t xml:space="preserve">Inventory Rate </t>
  </si>
  <si>
    <t>Fixed production cost share (€)</t>
  </si>
  <si>
    <t>Fixed production cost per product</t>
  </si>
  <si>
    <t>Contribution Margin (€) [Net Revenue - Variable/Direct Cost]</t>
  </si>
  <si>
    <t>Contribution per unit (€)</t>
  </si>
  <si>
    <t>Contribution Ratio [based on variable cost]</t>
  </si>
  <si>
    <t>Contribution Margin (€) [Net Revenue - Total Production Cost]</t>
  </si>
  <si>
    <t>Contribution Ratio (€) [based on total cost]</t>
  </si>
  <si>
    <t>Finished Good Inventory CC</t>
  </si>
  <si>
    <t>Order Handling CC</t>
  </si>
  <si>
    <t>Sales Handling CC</t>
  </si>
  <si>
    <t>Freight CC</t>
  </si>
  <si>
    <t>Component Inventory CC</t>
  </si>
  <si>
    <t>Total CC</t>
  </si>
  <si>
    <t>Total CC per Unit</t>
  </si>
  <si>
    <t>Adjusted Fixed Production Cost per product</t>
  </si>
  <si>
    <t>Adjusted fixed production cost</t>
  </si>
  <si>
    <t>Total Product Cost (including CC)</t>
  </si>
  <si>
    <t>Initial ABC Classification</t>
  </si>
  <si>
    <t>Adjusted ABC Classification</t>
  </si>
  <si>
    <t>Column Indices:</t>
  </si>
  <si>
    <t>Cost Type</t>
  </si>
  <si>
    <t>Initial Amount</t>
  </si>
  <si>
    <t>Own - Complexity Cost Reduction</t>
  </si>
  <si>
    <t>How we did it:</t>
  </si>
  <si>
    <t>Adjusted Amounts</t>
  </si>
  <si>
    <t>Correct Adjustment</t>
  </si>
  <si>
    <t>How it should be done:</t>
  </si>
  <si>
    <t>Correctly adjusted Amounts</t>
  </si>
  <si>
    <t>FGI and CI</t>
  </si>
  <si>
    <t>CI</t>
  </si>
  <si>
    <t>Distribution Cost</t>
  </si>
  <si>
    <t>Freight</t>
  </si>
  <si>
    <t>FGI &amp; Freight</t>
  </si>
  <si>
    <t>Sales Cost</t>
  </si>
  <si>
    <t>Order Handling + Sales Handling</t>
  </si>
  <si>
    <t>Sales &amp; Order handling</t>
  </si>
  <si>
    <t>R&amp;D Cost</t>
  </si>
  <si>
    <t xml:space="preserve">Miss calcualted graph </t>
  </si>
  <si>
    <t>Administration Cost</t>
  </si>
  <si>
    <t>Complexity Cost</t>
  </si>
  <si>
    <t>Complexity Cost Factors</t>
  </si>
  <si>
    <t>Complexity Cost Ditribution</t>
  </si>
  <si>
    <t>FGI</t>
  </si>
  <si>
    <t>Order Handling</t>
  </si>
  <si>
    <t>Sales Handling</t>
  </si>
  <si>
    <t>Total net revenue (€)</t>
  </si>
  <si>
    <t>Total unit sales (#)</t>
  </si>
  <si>
    <t>#NV</t>
  </si>
  <si>
    <t>Old Graph from Excel:</t>
  </si>
  <si>
    <t>Use type</t>
  </si>
  <si>
    <t>Adjusted Contribution Margin</t>
  </si>
  <si>
    <t>Price</t>
  </si>
  <si>
    <t>Product width</t>
  </si>
  <si>
    <t>Technological Substitutability</t>
  </si>
  <si>
    <t>Family</t>
  </si>
  <si>
    <t>Fuel</t>
  </si>
  <si>
    <t>Drive Type</t>
  </si>
  <si>
    <t>Same</t>
  </si>
  <si>
    <t>Not same</t>
  </si>
  <si>
    <t>70% or 0%</t>
  </si>
  <si>
    <t>Price Difference</t>
  </si>
  <si>
    <t>&lt; 10%</t>
  </si>
  <si>
    <t>10-20%</t>
  </si>
  <si>
    <t>20-30%</t>
  </si>
  <si>
    <t>30-40%</t>
  </si>
  <si>
    <t>40-60%</t>
  </si>
  <si>
    <t>60+%</t>
  </si>
  <si>
    <t>Net Revenue [€]</t>
  </si>
  <si>
    <t>Contribution Margin [€]</t>
  </si>
  <si>
    <t>Unit Sales [#]</t>
  </si>
  <si>
    <t>Product Width</t>
  </si>
  <si>
    <t>Product Depth [cm]</t>
  </si>
  <si>
    <t>Product Height [cm]</t>
  </si>
  <si>
    <t>Product PF Substitution</t>
  </si>
  <si>
    <t>Substitution Product Price</t>
  </si>
  <si>
    <t>Technical Substitutability</t>
  </si>
  <si>
    <t>Price Difference [%]</t>
  </si>
  <si>
    <t>Price Substitutability</t>
  </si>
  <si>
    <t>Portfolio Decision</t>
  </si>
  <si>
    <t>Drop Reason</t>
  </si>
  <si>
    <t>Optimistic Case (OC)</t>
  </si>
  <si>
    <t>Realistic Case (RC)</t>
  </si>
  <si>
    <t>Worst Case (WC)</t>
  </si>
  <si>
    <t>OC Unit Sale Rise</t>
  </si>
  <si>
    <t>RC Unit Sale Rise</t>
  </si>
  <si>
    <t>WC Unit Sale Rise</t>
  </si>
  <si>
    <t>S</t>
  </si>
  <si>
    <t>D</t>
  </si>
  <si>
    <t>Substitution product too expensive</t>
  </si>
  <si>
    <t>No A or B product for substitution</t>
  </si>
  <si>
    <t>K</t>
  </si>
  <si>
    <t>No A product to be substituted with.</t>
  </si>
  <si>
    <t>D = Drop</t>
  </si>
  <si>
    <t>S = Substitute</t>
  </si>
  <si>
    <t>K = Keep</t>
  </si>
  <si>
    <t>Total Production Cost (including FC + CC)</t>
  </si>
  <si>
    <t>Rest Fixed Cost per Unit</t>
  </si>
  <si>
    <t>OC - Additional Unit Sales from Substitution</t>
  </si>
  <si>
    <t>RC - Additional Unit Sales from Substitution</t>
  </si>
  <si>
    <t>WC - Additional Unit Sales from Substitution</t>
  </si>
  <si>
    <t>OC - Adjusted Unit Sales</t>
  </si>
  <si>
    <t>RC - Adjusted Unit Sales</t>
  </si>
  <si>
    <t>WC - Adjusted Unit Sales</t>
  </si>
  <si>
    <t>OC - Adjusted Revenue</t>
  </si>
  <si>
    <t>RC - Adjusted Revenue</t>
  </si>
  <si>
    <t>WC - Adjusted Revenue</t>
  </si>
  <si>
    <t>OC - Adjusted Direct Cost</t>
  </si>
  <si>
    <t>RC - Adjusted Direct Cost</t>
  </si>
  <si>
    <t>WC - Adjusted Direct Cost</t>
  </si>
  <si>
    <t>OC – Adjusted Complexity Cost</t>
  </si>
  <si>
    <t>RC – Adjusted Complexity Cost</t>
  </si>
  <si>
    <t>WC – Adjusted Complexity Cost</t>
  </si>
  <si>
    <t>OC – Adjusted Production Fix Cost</t>
  </si>
  <si>
    <t>RC – Adjusted Production Fix Cost</t>
  </si>
  <si>
    <t>WC – Adjusted Production Fix Cost</t>
  </si>
  <si>
    <t>OC - Adjusted Rest Fix Cost</t>
  </si>
  <si>
    <t>RC - Adjusted Rest Fix Cost</t>
  </si>
  <si>
    <t>WC - Adjusted Rest Fix Cost</t>
  </si>
  <si>
    <t>OC - Adjusted Production Fix Cost (old per Unit Prod. FC)</t>
  </si>
  <si>
    <t>RC - Adjusted Production Fix Cost (old per Unit Prod. FC)</t>
  </si>
  <si>
    <t>WC - Adjusted Production Fix Cost (old per Unit Prod. FC)</t>
  </si>
  <si>
    <t>OC - Adjusted Rest Fix Cost (old per Unit Rest FC)</t>
  </si>
  <si>
    <t>RC - Adjusted Rest Fix Cost (old per Unit Rest FC)</t>
  </si>
  <si>
    <t>WC - Adjusted Rest Fix Cost (old per Unit Rest FC)</t>
  </si>
  <si>
    <t>Scenario</t>
  </si>
  <si>
    <t>Optimistic Case</t>
  </si>
  <si>
    <t>Realistic Case</t>
  </si>
  <si>
    <t>Worst Case</t>
  </si>
  <si>
    <t>Present</t>
  </si>
  <si>
    <t>Total Revenue</t>
  </si>
  <si>
    <t>Revenue Loss</t>
  </si>
  <si>
    <t>-</t>
  </si>
  <si>
    <t>Direct Cost</t>
  </si>
  <si>
    <t>Fix Cost</t>
  </si>
  <si>
    <t>Total Cost</t>
  </si>
  <si>
    <t>EBIT [%]</t>
  </si>
  <si>
    <t>EBIT Gain</t>
  </si>
  <si>
    <t xml:space="preserve">In these 3 Scenarios the overall fix costs stay the same, while being newly distributed onto the new resulting product portfolio. Production fix cost were distributed according to the direct cost share of the product and the rest of the fix cost were distributed according to the new resulting revenue share. </t>
  </si>
  <si>
    <t>In this scenario the production fix cost per product were multiplied by the new amount of Unit Sales, hence the EBIT margin remains the same. Accordingly the rest fixed cost per product were multiplied with the new amount of unit sales to distribute these accordingly. Thats why the fix cost base changes accordingly and displays a very similar EBIT margin.</t>
  </si>
  <si>
    <t>Adjusted Contribution Margin [€]</t>
  </si>
  <si>
    <t>Adjusted Contribution Ratio [%]</t>
  </si>
  <si>
    <t>Portfolio Decision II</t>
  </si>
  <si>
    <t>Unit Sales 80%-Quantile:</t>
  </si>
  <si>
    <t>Adjusted Contribution Margin 80%-Quantile:</t>
  </si>
  <si>
    <t>Amount of Variants</t>
  </si>
  <si>
    <t>Sum</t>
  </si>
  <si>
    <t>Adjusted Contribution Margin Ratio</t>
  </si>
  <si>
    <t>Portfolio Decision iII</t>
  </si>
  <si>
    <t>Limits:</t>
  </si>
  <si>
    <t>Products dropped:</t>
  </si>
  <si>
    <t>Products substituted:</t>
  </si>
  <si>
    <t>Revenue 80%-Quantile:</t>
  </si>
  <si>
    <t>Products kept:</t>
  </si>
  <si>
    <t>Contribution Margin Ratio 2x EBIT:</t>
  </si>
  <si>
    <t>Products substituted</t>
  </si>
  <si>
    <t>Portfolio Decision III</t>
  </si>
  <si>
    <t>Product Name</t>
  </si>
  <si>
    <t>NEW</t>
  </si>
  <si>
    <t>OLD</t>
  </si>
  <si>
    <t>NEW: Total Sum of Product Variants:</t>
  </si>
  <si>
    <t>OLD: Total Sum of Product Variants:</t>
  </si>
  <si>
    <t>NEW: Total Amount of A products:</t>
  </si>
  <si>
    <t>OLD: Total Amount of A products:</t>
  </si>
  <si>
    <t>NEW: Total Amount of B products:</t>
  </si>
  <si>
    <t>OLD: Total Amount of B products:</t>
  </si>
  <si>
    <t>NEW: Total Amount of C products:</t>
  </si>
  <si>
    <t>OLD: Total Amount of C products:</t>
  </si>
  <si>
    <t>Group</t>
  </si>
  <si>
    <t>Accesorie Cost%</t>
  </si>
  <si>
    <t>Amount of FG inventory OLD</t>
  </si>
  <si>
    <t>SS (safety Stock)</t>
  </si>
  <si>
    <t>Q (average demand in the lead time)</t>
  </si>
  <si>
    <t>Average inventory level (FGI)</t>
  </si>
  <si>
    <t>inventory Rate</t>
  </si>
  <si>
    <t>Machine Lawn Mawer Cost</t>
  </si>
  <si>
    <t>Accessorie Cost</t>
  </si>
  <si>
    <t>New FGIC</t>
  </si>
  <si>
    <t>Cost of Assembly</t>
  </si>
  <si>
    <t>Freight PER GROUP LINE V1</t>
  </si>
  <si>
    <t>Freight unit sale V2</t>
  </si>
  <si>
    <t>Cost Machie</t>
  </si>
  <si>
    <t>Cost Accesorie</t>
  </si>
  <si>
    <t>OLD Finished Good Inventory cost</t>
  </si>
  <si>
    <t>OLD Inventory cost</t>
  </si>
  <si>
    <t>Old FGI cost</t>
  </si>
  <si>
    <t>New FGI (w/assembly)</t>
  </si>
  <si>
    <t>Old Freight</t>
  </si>
  <si>
    <t>New Freight</t>
  </si>
  <si>
    <t>SUM von Average inventory level (FGI)</t>
  </si>
  <si>
    <t>Amount containers</t>
  </si>
  <si>
    <t>Gesamtsumme</t>
  </si>
  <si>
    <t>Total units per pallett</t>
  </si>
  <si>
    <t>Total units per container</t>
  </si>
  <si>
    <t>Battery gesamt</t>
  </si>
  <si>
    <t>Battery level indicator gesamt</t>
  </si>
  <si>
    <t>Blade Kit gesamt</t>
  </si>
  <si>
    <t>Extension cord gesamt</t>
  </si>
  <si>
    <t>Twin Bagger gesamt</t>
  </si>
  <si>
    <t>Gal. Sprayer gesamt</t>
  </si>
  <si>
    <t>Grass Bag Collector gesamt</t>
  </si>
  <si>
    <t>Grass Deflector gesamt</t>
  </si>
  <si>
    <t>Mulching Kit gesamt</t>
  </si>
  <si>
    <t>Operator Controlled Chute Baffle gesamt</t>
  </si>
  <si>
    <t>Poly Roller gesamt</t>
  </si>
  <si>
    <t>Recycler Kit gesamt</t>
  </si>
  <si>
    <t>Snow blade gesamt</t>
  </si>
  <si>
    <t>Stripping Kit gesamt</t>
  </si>
  <si>
    <t>Sunshade gesamt</t>
  </si>
  <si>
    <t>Tow-Behind Spike Aerator with Transport Wheels gesamt</t>
  </si>
  <si>
    <t>Twin Bagger  gesamt</t>
  </si>
  <si>
    <t>Total product value</t>
  </si>
  <si>
    <t>Total product CI cost</t>
  </si>
  <si>
    <t xml:space="preserve"> value of components (EUR)</t>
  </si>
  <si>
    <t>Inventory rate for production facility (DK)</t>
  </si>
  <si>
    <t xml:space="preserve">Number of Coponent type </t>
  </si>
  <si>
    <t>Components in #</t>
  </si>
  <si>
    <t>Sum (Total before subsitution)</t>
  </si>
  <si>
    <t>Difference</t>
  </si>
  <si>
    <t>Substitition</t>
  </si>
  <si>
    <t>Sum - Total New (Substituted)</t>
  </si>
  <si>
    <t>Unchanged types</t>
  </si>
  <si>
    <t>Increase in volume</t>
  </si>
  <si>
    <t>Price reduction %</t>
  </si>
  <si>
    <t>Old value of components</t>
  </si>
  <si>
    <t>New value of components</t>
  </si>
  <si>
    <t>Inventory Cost of new components:</t>
  </si>
  <si>
    <t>Total Component Inventory Complexity Cost:</t>
  </si>
  <si>
    <t>Table A</t>
  </si>
  <si>
    <t>Reduction in price</t>
  </si>
  <si>
    <t>Number of Component type</t>
  </si>
  <si>
    <t>Old</t>
  </si>
  <si>
    <t>New</t>
  </si>
  <si>
    <t>&lt;20%</t>
  </si>
  <si>
    <t>Number of Products (Old)</t>
  </si>
  <si>
    <t>20%-50%</t>
  </si>
  <si>
    <t>Number of Products (New)</t>
  </si>
  <si>
    <t>50%-100%</t>
  </si>
  <si>
    <t xml:space="preserve">Removed product variants (Difference) </t>
  </si>
  <si>
    <t>101%-200%</t>
  </si>
  <si>
    <t xml:space="preserve">Removed product variants (Difference in %) </t>
  </si>
  <si>
    <t>&gt;200%</t>
  </si>
  <si>
    <t>Total Product Value</t>
  </si>
  <si>
    <t xml:space="preserve">Unchanged </t>
  </si>
  <si>
    <t>Component Removed</t>
  </si>
  <si>
    <t>Savings in EUR</t>
  </si>
  <si>
    <t>Total savings %</t>
  </si>
  <si>
    <t>Sum of components in DK</t>
  </si>
  <si>
    <t>Total DK value</t>
  </si>
  <si>
    <t>CI Cost DK</t>
  </si>
  <si>
    <t>CI cost DK</t>
  </si>
  <si>
    <t>CI Cost CN</t>
  </si>
  <si>
    <t>Sum of components in CN</t>
  </si>
  <si>
    <t>Total China value</t>
  </si>
  <si>
    <t>difference</t>
  </si>
  <si>
    <t>CI cost China</t>
  </si>
  <si>
    <t>Effect on EBIT</t>
  </si>
  <si>
    <t>CI Adjusted</t>
  </si>
  <si>
    <t>Revenue</t>
  </si>
  <si>
    <t>Complexity Cost Total</t>
  </si>
  <si>
    <t>Rest Fixed Production Cost</t>
  </si>
  <si>
    <t>Rest Distribution</t>
  </si>
  <si>
    <t>Rest Sales Cost</t>
  </si>
  <si>
    <t>Total Rest Fixed Cost</t>
  </si>
  <si>
    <t>Total Rest Fixed Cost w/o Production Fix Cost</t>
  </si>
  <si>
    <t>EBIT GAIN Margin [%]</t>
  </si>
  <si>
    <t xml:space="preserve">Cost Distribution including Complexity Cost Factors </t>
  </si>
  <si>
    <t>Scenario 2 Decoupling V2</t>
  </si>
  <si>
    <t>Scenario 2 Decoupling</t>
  </si>
  <si>
    <t>combined cscneraio decoupling freight</t>
  </si>
  <si>
    <t>Control</t>
  </si>
  <si>
    <t>Units sold per year</t>
  </si>
  <si>
    <t>Cost Distribution prior to Complexity Cost Distribution</t>
  </si>
  <si>
    <t xml:space="preserve">Jupiter </t>
  </si>
  <si>
    <t>Distribution Fix Cost</t>
  </si>
  <si>
    <t>Sales Fix Cost</t>
  </si>
  <si>
    <t>Total Fix Cost</t>
  </si>
  <si>
    <t xml:space="preserve">EBIT </t>
  </si>
  <si>
    <t>Scenario Comaprison</t>
  </si>
  <si>
    <t>Product Assortment</t>
  </si>
  <si>
    <t>Decoupling</t>
  </si>
  <si>
    <t>Optimistic</t>
  </si>
  <si>
    <t>Realistic</t>
  </si>
  <si>
    <t>Pessimistic</t>
  </si>
  <si>
    <t>EBIT [€]</t>
  </si>
  <si>
    <t>Index for matching:</t>
  </si>
  <si>
    <t>20% - 50%</t>
  </si>
  <si>
    <t>Total IR</t>
  </si>
  <si>
    <t>SUM von handle bar type 1</t>
  </si>
  <si>
    <t>SUM von handle bar type 2</t>
  </si>
  <si>
    <t>SUM von handle bar type 3</t>
  </si>
  <si>
    <t>SUM von handle bar type 4</t>
  </si>
  <si>
    <t>SUM von handle bar type 5</t>
  </si>
  <si>
    <t>SUM von lock handle type 1</t>
  </si>
  <si>
    <t>SUM von lock handle type 2</t>
  </si>
  <si>
    <t>SUM von handle adjustment assmbly type 1</t>
  </si>
  <si>
    <t>SUM von handle adjustment assmbly type 2</t>
  </si>
  <si>
    <t>SUM von handle adjustment assmbly type 3</t>
  </si>
  <si>
    <t>SUM von handle adjustment assmbly type 4</t>
  </si>
  <si>
    <t>SUM von handle adjustment assmbly type 5</t>
  </si>
  <si>
    <t>SUM von support frame type 1</t>
  </si>
  <si>
    <t>SUM von support frame type 2</t>
  </si>
  <si>
    <t>SUM von support frame type 3</t>
  </si>
  <si>
    <t>SUM von support frame type 4</t>
  </si>
  <si>
    <t>SUM von support frame type 5</t>
  </si>
  <si>
    <t>SUM von support frame type 6</t>
  </si>
  <si>
    <t>SUM von support frame type 7</t>
  </si>
  <si>
    <t>SUM von support frame type 8</t>
  </si>
  <si>
    <t>SUM von support frame type 9</t>
  </si>
  <si>
    <t>SUM von front wheels type 1</t>
  </si>
  <si>
    <t>SUM von front wheels type 2</t>
  </si>
  <si>
    <t>SUM von front wheels type 3</t>
  </si>
  <si>
    <t>SUM von front wheels type 4</t>
  </si>
  <si>
    <t>SUM von front wheels type 5</t>
  </si>
  <si>
    <t>SUM von front wheels type 6</t>
  </si>
  <si>
    <t>SUM von front wheels type 7</t>
  </si>
  <si>
    <t>SUM von front wheels type 8</t>
  </si>
  <si>
    <t>SUM von rear wheels type 1</t>
  </si>
  <si>
    <t>SUM von rear wheels type 2</t>
  </si>
  <si>
    <t>SUM von rear wheels type 3</t>
  </si>
  <si>
    <t>SUM von rear wheels type 4</t>
  </si>
  <si>
    <t>SUM von rear wheels type 5</t>
  </si>
  <si>
    <t>SUM von rear wheels type 6</t>
  </si>
  <si>
    <t>SUM von rear wheels type 7</t>
  </si>
  <si>
    <t>SUM von rear wheels type 8</t>
  </si>
  <si>
    <t>SUM von blade type 1</t>
  </si>
  <si>
    <t>SUM von blade type 2</t>
  </si>
  <si>
    <t>SUM von blade type 3</t>
  </si>
  <si>
    <t>SUM von blade type 4</t>
  </si>
  <si>
    <t>SUM von blade type 5</t>
  </si>
  <si>
    <t>SUM von blade type 6</t>
  </si>
  <si>
    <t>SUM von blade type 7</t>
  </si>
  <si>
    <t>SUM von blade type 8</t>
  </si>
  <si>
    <t>SUM von blade type 9</t>
  </si>
  <si>
    <t>SUM von blade type 10</t>
  </si>
  <si>
    <t>SUM von blade type 11</t>
  </si>
  <si>
    <t>SUM von blade type 12</t>
  </si>
  <si>
    <t>SUM von blade type 13</t>
  </si>
  <si>
    <t>SUM von blade type 14</t>
  </si>
  <si>
    <t>SUM von blade type 15</t>
  </si>
  <si>
    <t>SUM von blade type 16</t>
  </si>
  <si>
    <t>SUM von blade type 17</t>
  </si>
  <si>
    <t>SUM von blade type 18</t>
  </si>
  <si>
    <t>SUM von blade type 19</t>
  </si>
  <si>
    <t>SUM von blade type 20</t>
  </si>
  <si>
    <t>SUM von battery type 1</t>
  </si>
  <si>
    <t>SUM von battery type 2</t>
  </si>
  <si>
    <t>SUM von battery type 3</t>
  </si>
  <si>
    <t>SUM von battery type 4</t>
  </si>
  <si>
    <t>SUM von battery type 5</t>
  </si>
  <si>
    <t>SUM von battery type 6</t>
  </si>
  <si>
    <t>SUM von battery type 7</t>
  </si>
  <si>
    <t>SUM von battery type 8</t>
  </si>
  <si>
    <t>SUM von battery type 9</t>
  </si>
  <si>
    <t>SUM von battery type 10</t>
  </si>
  <si>
    <t>SUM von battery type 11</t>
  </si>
  <si>
    <t>SUM von charger assemply type 1</t>
  </si>
  <si>
    <t>SUM von charger assemply type 2</t>
  </si>
  <si>
    <t>SUM von charger assemply type 3</t>
  </si>
  <si>
    <t>SUM von charger assemply type 4</t>
  </si>
  <si>
    <t>SUM von charger assemply type 5</t>
  </si>
  <si>
    <t>SUM von charger assemply type 6</t>
  </si>
  <si>
    <t>SUM von charger assemply type 7</t>
  </si>
  <si>
    <t>SUM von fuel tank type 1</t>
  </si>
  <si>
    <t>SUM von fuel tank type 2</t>
  </si>
  <si>
    <t>SUM von fuel tank type 3</t>
  </si>
  <si>
    <t>SUM von fuel tank type 4</t>
  </si>
  <si>
    <t>SUM von fuel tank type 5</t>
  </si>
  <si>
    <t>SUM von fuel tank type 6</t>
  </si>
  <si>
    <t>SUM von fuel tank type 7</t>
  </si>
  <si>
    <t>SUM von fuel tank type 8</t>
  </si>
  <si>
    <t>SUM von fuel tank type 9</t>
  </si>
  <si>
    <t>SUM von fuel tank type 10</t>
  </si>
  <si>
    <t>SUM von starter assembly type 1</t>
  </si>
  <si>
    <t>SUM von starter assembly type 2</t>
  </si>
  <si>
    <t>SUM von starter assembly type 3</t>
  </si>
  <si>
    <t>SUM von starter assembly type 4</t>
  </si>
  <si>
    <t>SUM von starter assembly type 5</t>
  </si>
  <si>
    <t>SUM von starter assembly type 6</t>
  </si>
  <si>
    <t>SUM von starter assembly type 7</t>
  </si>
  <si>
    <t>SUM von starter assembly type 8</t>
  </si>
  <si>
    <t>SUM von starter assembly type 9</t>
  </si>
  <si>
    <t>SUM von starter assembly type 10</t>
  </si>
  <si>
    <t>SUM von air cleaner assembly type 1</t>
  </si>
  <si>
    <t>SUM von air cleaner assembly type 2</t>
  </si>
  <si>
    <t>SUM von air cleaner assembly type 3</t>
  </si>
  <si>
    <t>SUM von air cleaner assembly type 4</t>
  </si>
  <si>
    <t>SUM von air cleaner assembly type 5</t>
  </si>
  <si>
    <t>SUM von air cleaner assembly type 6</t>
  </si>
  <si>
    <t>SUM von air cleaner assembly type 7</t>
  </si>
  <si>
    <t>SUM von air cleaner assembly type 8</t>
  </si>
  <si>
    <t>SUM von seat assembly type 1</t>
  </si>
  <si>
    <t>SUM von seat assembly type 2</t>
  </si>
  <si>
    <t>SUM von seat assembly type 3</t>
  </si>
  <si>
    <t>SUM von seat assembly type 4</t>
  </si>
  <si>
    <t>SUM von seat assembly type 5</t>
  </si>
  <si>
    <t>SUM von seat assembly type 6</t>
  </si>
  <si>
    <t>SUM von seat assembly type 7</t>
  </si>
  <si>
    <t>SUM von seat assembly type 8</t>
  </si>
  <si>
    <t>SUM von seat assembly type 9</t>
  </si>
  <si>
    <t>SUM von deck assembly type 1</t>
  </si>
  <si>
    <t>SUM von deck assembly type 2</t>
  </si>
  <si>
    <t>SUM von deck assembly type 3</t>
  </si>
  <si>
    <t>SUM von deck assembly type 4</t>
  </si>
  <si>
    <t>SUM von deck assembly type 5</t>
  </si>
  <si>
    <t>SUM von deck assembly type 6</t>
  </si>
  <si>
    <t>SUM von hydro transaxle assembly type 1</t>
  </si>
  <si>
    <t>SUM von hydro transaxle assembly type 2</t>
  </si>
  <si>
    <t>SUM von hydro transaxle assembly type 3</t>
  </si>
  <si>
    <t>SUM von hydro transaxle assembly type 4</t>
  </si>
  <si>
    <t>SUM von hydro transaxle assembly type 5</t>
  </si>
  <si>
    <t>SUM von hydro transaxle assembly type 6</t>
  </si>
  <si>
    <t>SUM von hydro transaxle assembly type 7</t>
  </si>
  <si>
    <t>SUM von motion control assembly type 1</t>
  </si>
  <si>
    <t>SUM von motion control assembly type 2</t>
  </si>
  <si>
    <t>SUM von motion control assembly type 3</t>
  </si>
  <si>
    <t>SUM von wheels type 1</t>
  </si>
  <si>
    <t>SUM von wheels type 2</t>
  </si>
  <si>
    <t>SUM von wheels type 3</t>
  </si>
  <si>
    <t>SUM von wheels type 4</t>
  </si>
  <si>
    <t>SUM von collector clip type 1</t>
  </si>
  <si>
    <t>SUM von collector clip type 2</t>
  </si>
  <si>
    <t>SUM von collector clip type 3</t>
  </si>
  <si>
    <t>SUM von collector clip type 4</t>
  </si>
  <si>
    <t>SUM von collector clip type 5</t>
  </si>
  <si>
    <t>Control:</t>
  </si>
  <si>
    <t>Substitution</t>
  </si>
  <si>
    <t>Production Location</t>
  </si>
  <si>
    <t>handle bar</t>
  </si>
  <si>
    <t>lock handle</t>
  </si>
  <si>
    <t>handle adjustment assmbly</t>
  </si>
  <si>
    <t>support frame</t>
  </si>
  <si>
    <t>front wheels</t>
  </si>
  <si>
    <t>rear wheels</t>
  </si>
  <si>
    <t>blade</t>
  </si>
  <si>
    <t xml:space="preserve">blade </t>
  </si>
  <si>
    <t>battery</t>
  </si>
  <si>
    <t xml:space="preserve">battery </t>
  </si>
  <si>
    <t>charger assemply</t>
  </si>
  <si>
    <t>fuel tank</t>
  </si>
  <si>
    <t xml:space="preserve">fuel tank </t>
  </si>
  <si>
    <t>starter assembly</t>
  </si>
  <si>
    <t xml:space="preserve">starter assembly </t>
  </si>
  <si>
    <t>air cleaner assembly</t>
  </si>
  <si>
    <t>seat assembly</t>
  </si>
  <si>
    <t>deck assembly</t>
  </si>
  <si>
    <t>hydro transaxle assembly</t>
  </si>
  <si>
    <t>motion control assembly</t>
  </si>
  <si>
    <t>wheels</t>
  </si>
  <si>
    <t>collector clip</t>
  </si>
  <si>
    <t>Change in Volume:</t>
  </si>
  <si>
    <t>Price reduction:</t>
  </si>
  <si>
    <t>New component value:</t>
  </si>
  <si>
    <t>Initial amount of components:</t>
  </si>
  <si>
    <t>Adjusted amount of components:</t>
  </si>
  <si>
    <t>Absolute Difference:</t>
  </si>
  <si>
    <t>Relative Difference:</t>
  </si>
  <si>
    <t>Updated Component Price</t>
  </si>
  <si>
    <t>Location</t>
  </si>
  <si>
    <t>Handle bar</t>
  </si>
  <si>
    <t>Lock Handle</t>
  </si>
  <si>
    <t>Handle adjustment assembly</t>
  </si>
  <si>
    <t>Support Frame</t>
  </si>
  <si>
    <t>Front wheels</t>
  </si>
  <si>
    <t>Rear wheels</t>
  </si>
  <si>
    <t>Blades</t>
  </si>
  <si>
    <t>Charger Assembly</t>
  </si>
  <si>
    <t>Fuel Tank</t>
  </si>
  <si>
    <t>Starter Assembly</t>
  </si>
  <si>
    <t>Air cleaner Assembly</t>
  </si>
  <si>
    <t>Seat Assembly</t>
  </si>
  <si>
    <t>Deck Assembly</t>
  </si>
  <si>
    <t>Hydro Transaxle Assembly</t>
  </si>
  <si>
    <t>Motion Control Assembly</t>
  </si>
  <si>
    <t xml:space="preserve">Wheels </t>
  </si>
  <si>
    <t>Collector Clip</t>
  </si>
  <si>
    <t>CI Value and CC</t>
  </si>
  <si>
    <t>OC - Revenue</t>
  </si>
  <si>
    <t>RC - Revenue</t>
  </si>
  <si>
    <t>WC - Revenue</t>
  </si>
  <si>
    <t>OC - Unit Sales</t>
  </si>
  <si>
    <t>RC - Unit Sales</t>
  </si>
  <si>
    <t>WC - Unit Sales</t>
  </si>
  <si>
    <t>Total Value of present CI:</t>
  </si>
  <si>
    <t>Total Value of PA + CS adjusted CI:</t>
  </si>
  <si>
    <t>Nominal Savings:</t>
  </si>
  <si>
    <t>Relative Savings:</t>
  </si>
  <si>
    <t xml:space="preserve">Optimistic Case </t>
  </si>
  <si>
    <t>Pessimistic Case</t>
  </si>
  <si>
    <t>Relative Nominal EBIT Gain</t>
  </si>
  <si>
    <t>Relative EBIT Margin Gain</t>
  </si>
  <si>
    <t>Inventory Level:</t>
  </si>
  <si>
    <t>PA - RC - Unit Sales</t>
  </si>
  <si>
    <t>Control Sum:</t>
  </si>
  <si>
    <t>Sum of all CI Cost per Product Family</t>
  </si>
  <si>
    <t>Total CI Cost</t>
  </si>
  <si>
    <t>Adjusted Component Inventory CC</t>
  </si>
  <si>
    <t>NV = A product</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</si>
</sst>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0.00\ [$€-1]"/>
    <numFmt numFmtId="165" formatCode="[$€]#,##0.00"/>
    <numFmt numFmtId="166" formatCode="#,##0.000"/>
    <numFmt numFmtId="167" formatCode="_-&quot;€&quot;* #,##0.00_-;\-&quot;€&quot;* #,##0.00_-;_-&quot;€&quot;* &quot;-&quot;??_-;_-@"/>
    <numFmt numFmtId="168" formatCode="0.0000000000000"/>
    <numFmt numFmtId="169" formatCode="0.0"/>
    <numFmt numFmtId="170" formatCode="#,##0\ [$€-1]"/>
    <numFmt numFmtId="171" formatCode="0.0%"/>
    <numFmt numFmtId="172" formatCode="#,##0.00[$€]"/>
    <numFmt numFmtId="173" formatCode="0.000"/>
    <numFmt numFmtId="174" formatCode="#,##0.0000"/>
  </numFmts>
  <fonts count="65">
    <font>
      <sz val="10.0"/>
      <color rgb="FF000000"/>
      <name val="Arial"/>
    </font>
    <font>
      <b/>
      <sz val="18.0"/>
      <color theme="1"/>
      <name val="Montserrat"/>
    </font>
    <font/>
    <font>
      <color theme="1"/>
      <name val="Georgia"/>
    </font>
    <font>
      <color rgb="FF000000"/>
      <name val="Georgia"/>
    </font>
    <font>
      <b/>
      <sz val="18.0"/>
      <color theme="6"/>
      <name val="Georgia"/>
    </font>
    <font>
      <color rgb="FFFFFFFF"/>
      <name val="Georgia"/>
    </font>
    <font>
      <sz val="11.0"/>
      <color rgb="FFFFFFFF"/>
      <name val="Georgia"/>
    </font>
    <font>
      <sz val="11.0"/>
      <color theme="0"/>
      <name val="Georgia"/>
    </font>
    <font>
      <b/>
      <sz val="11.0"/>
      <color rgb="FFFFFFFF"/>
      <name val="Georgia"/>
    </font>
    <font>
      <sz val="11.0"/>
      <color theme="1"/>
      <name val="Calibri"/>
    </font>
    <font>
      <sz val="12.0"/>
      <color theme="0"/>
      <name val="Georgia"/>
    </font>
    <font>
      <sz val="11.0"/>
      <color theme="1"/>
      <name val="Georgia"/>
    </font>
    <font>
      <sz val="12.0"/>
      <color rgb="FFFFFFFF"/>
      <name val="Georgia"/>
    </font>
    <font>
      <b/>
      <sz val="12.0"/>
      <color theme="1"/>
      <name val="Georgia"/>
    </font>
    <font>
      <b/>
      <sz val="14.0"/>
      <color theme="1"/>
      <name val="Georgia"/>
    </font>
    <font>
      <b/>
      <sz val="11.0"/>
      <color theme="1"/>
      <name val="Georgia"/>
    </font>
    <font>
      <b/>
      <sz val="11.0"/>
      <color rgb="FF1A3438"/>
      <name val="Georgia"/>
    </font>
    <font>
      <b/>
      <sz val="11.0"/>
      <color theme="0"/>
      <name val="Georgia"/>
    </font>
    <font>
      <b/>
      <sz val="11.0"/>
      <color rgb="FF000000"/>
      <name val="Georgia"/>
    </font>
    <font>
      <sz val="11.0"/>
      <color rgb="FF000000"/>
      <name val="Georgia"/>
    </font>
    <font>
      <sz val="11.0"/>
      <color rgb="FF1A3438"/>
      <name val="Georgia"/>
    </font>
    <font>
      <sz val="11.0"/>
      <color rgb="FF000000"/>
      <name val="Calibri"/>
    </font>
    <font>
      <sz val="12.0"/>
      <color rgb="FFFFFFFF"/>
      <name val="Calibri"/>
    </font>
    <font>
      <sz val="12.0"/>
      <color theme="0"/>
      <name val="Calibri"/>
    </font>
    <font>
      <sz val="11.0"/>
      <color rgb="FFFFFFFF"/>
      <name val="Calibri"/>
    </font>
    <font>
      <sz val="12.0"/>
      <color rgb="FF000000"/>
      <name val="Calibri"/>
    </font>
    <font>
      <b/>
      <sz val="11.0"/>
      <color theme="1"/>
      <name val="Calibri"/>
    </font>
    <font>
      <b/>
      <sz val="11.0"/>
      <color rgb="FF000000"/>
      <name val="Calibri"/>
    </font>
    <font>
      <b/>
      <sz val="12.0"/>
      <color rgb="FF980000"/>
      <name val="Georgia"/>
    </font>
    <font>
      <b/>
      <sz val="12.0"/>
      <color rgb="FFFFFFFF"/>
      <name val="Calibri"/>
    </font>
    <font>
      <b/>
      <color theme="1"/>
      <name val="Arial"/>
    </font>
    <font>
      <color theme="1"/>
      <name val="Arial"/>
    </font>
    <font>
      <sz val="12.0"/>
      <color theme="1"/>
      <name val="Georgia"/>
    </font>
    <font>
      <sz val="12.0"/>
      <color rgb="FF5D6879"/>
      <name val="Monospace"/>
    </font>
    <font>
      <b/>
      <sz val="18.0"/>
      <color rgb="FF980000"/>
      <name val="Georgia"/>
    </font>
    <font>
      <sz val="12.0"/>
      <color theme="1"/>
      <name val="Calibri"/>
    </font>
    <font>
      <sz val="11.0"/>
      <color rgb="FF000000"/>
      <name val="Inconsolata"/>
    </font>
    <font>
      <b/>
      <sz val="11.0"/>
      <color rgb="FFFFFFFF"/>
      <name val="Calibri"/>
    </font>
    <font>
      <b/>
      <color theme="1"/>
      <name val="Georgia"/>
    </font>
    <font>
      <b/>
      <color rgb="FFFFFFFF"/>
      <name val="Georgia"/>
    </font>
    <font>
      <sz val="11.0"/>
      <color rgb="FF000000"/>
      <name val="Arial"/>
    </font>
    <font>
      <b/>
      <sz val="11.0"/>
      <color rgb="FF000000"/>
      <name val="Arial"/>
    </font>
    <font>
      <sz val="10.0"/>
      <color theme="1"/>
      <name val="Georgia"/>
    </font>
    <font>
      <sz val="10.0"/>
      <color rgb="FFFFFFFF"/>
      <name val="Georgia"/>
    </font>
    <font>
      <b/>
      <sz val="24.0"/>
      <color rgb="FFFFFFFF"/>
      <name val="Georgia"/>
    </font>
    <font>
      <b/>
      <sz val="12.0"/>
      <color rgb="FFFFFFFF"/>
      <name val="Georgia"/>
    </font>
    <font>
      <b/>
      <sz val="10.0"/>
      <color theme="1"/>
      <name val="Georgia"/>
    </font>
    <font>
      <sz val="8.0"/>
      <color rgb="FFFFFFFF"/>
      <name val="Georgia"/>
    </font>
    <font>
      <b/>
      <sz val="10.0"/>
      <color rgb="FF274E13"/>
      <name val="Georgia"/>
    </font>
    <font>
      <b/>
      <sz val="10.0"/>
      <color rgb="FFBF9000"/>
      <name val="Georgia"/>
    </font>
    <font>
      <b/>
      <color rgb="FF980000"/>
      <name val="Georgia"/>
    </font>
    <font>
      <b/>
      <sz val="10.0"/>
      <color rgb="FF980000"/>
      <name val="Georgia"/>
    </font>
    <font>
      <b/>
      <sz val="10.0"/>
      <color rgb="FF4A86E8"/>
      <name val="Georgia"/>
    </font>
    <font>
      <color rgb="FF274E13"/>
      <name val="Georgia"/>
    </font>
    <font>
      <color rgb="FFBF9000"/>
      <name val="Georgia"/>
    </font>
    <font>
      <color rgb="FF980000"/>
      <name val="Georgia"/>
    </font>
    <font>
      <color rgb="FF4A86E8"/>
      <name val="Georgia"/>
    </font>
    <font>
      <b/>
      <sz val="18.0"/>
      <color theme="1"/>
      <name val="Georgia"/>
    </font>
    <font>
      <b/>
      <i/>
      <sz val="12.0"/>
      <color theme="1"/>
      <name val="Georgia"/>
    </font>
    <font>
      <b/>
      <sz val="12.0"/>
      <color rgb="FF000000"/>
      <name val="Calibri"/>
    </font>
    <font>
      <b/>
      <sz val="12.0"/>
      <color rgb="FF4A86E8"/>
      <name val="Georgia"/>
    </font>
    <font>
      <b/>
      <sz val="12.0"/>
      <color rgb="FF38761D"/>
      <name val="Georgia"/>
    </font>
    <font>
      <b/>
      <i/>
      <color theme="1"/>
      <name val="Georgia"/>
    </font>
    <font>
      <sz val="10.0"/>
      <color rgb="FF000000"/>
      <name val="Georgia"/>
    </font>
  </fonts>
  <fills count="52">
    <fill>
      <patternFill patternType="none"/>
    </fill>
    <fill>
      <patternFill patternType="lightGray"/>
    </fill>
    <fill>
      <patternFill patternType="solid">
        <fgColor rgb="FFFFE599"/>
        <bgColor rgb="FFFFE599"/>
      </patternFill>
    </fill>
    <fill>
      <patternFill patternType="solid">
        <fgColor rgb="FFA4C2F4"/>
        <bgColor rgb="FFA4C2F4"/>
      </patternFill>
    </fill>
    <fill>
      <patternFill patternType="solid">
        <fgColor rgb="FFDBE5F1"/>
        <bgColor rgb="FFDBE5F1"/>
      </patternFill>
    </fill>
    <fill>
      <patternFill patternType="solid">
        <fgColor rgb="FF8496B0"/>
        <bgColor rgb="FF8496B0"/>
      </patternFill>
    </fill>
    <fill>
      <patternFill patternType="solid">
        <fgColor rgb="FFD99594"/>
        <bgColor rgb="FFD99594"/>
      </patternFill>
    </fill>
    <fill>
      <patternFill patternType="solid">
        <fgColor rgb="FF93C47D"/>
        <bgColor rgb="FF93C47D"/>
      </patternFill>
    </fill>
    <fill>
      <patternFill patternType="solid">
        <fgColor rgb="FFB2A1C7"/>
        <bgColor rgb="FFB2A1C7"/>
      </patternFill>
    </fill>
    <fill>
      <patternFill patternType="solid">
        <fgColor rgb="FFD6E3BC"/>
        <bgColor rgb="FFD6E3BC"/>
      </patternFill>
    </fill>
    <fill>
      <patternFill patternType="solid">
        <fgColor rgb="FFFCE5CD"/>
        <bgColor rgb="FFFCE5CD"/>
      </patternFill>
    </fill>
    <fill>
      <patternFill patternType="solid">
        <fgColor rgb="FFC2D69B"/>
        <bgColor rgb="FFC2D69B"/>
      </patternFill>
    </fill>
    <fill>
      <patternFill patternType="solid">
        <fgColor rgb="FFDCE6F1"/>
        <bgColor rgb="FFDCE6F1"/>
      </patternFill>
    </fill>
    <fill>
      <patternFill patternType="solid">
        <fgColor theme="0"/>
        <bgColor theme="0"/>
      </patternFill>
    </fill>
    <fill>
      <patternFill patternType="solid">
        <fgColor rgb="FFFFD965"/>
        <bgColor rgb="FFFFD965"/>
      </patternFill>
    </fill>
    <fill>
      <patternFill patternType="solid">
        <fgColor rgb="FFF274E9"/>
        <bgColor rgb="FFF274E9"/>
      </patternFill>
    </fill>
    <fill>
      <patternFill patternType="solid">
        <fgColor rgb="FF333F4F"/>
        <bgColor rgb="FF333F4F"/>
      </patternFill>
    </fill>
    <fill>
      <patternFill patternType="solid">
        <fgColor theme="9"/>
        <bgColor theme="9"/>
      </patternFill>
    </fill>
    <fill>
      <patternFill patternType="solid">
        <fgColor rgb="FFDA9694"/>
        <bgColor rgb="FFDA9694"/>
      </patternFill>
    </fill>
    <fill>
      <patternFill patternType="solid">
        <fgColor rgb="FFFFFFFF"/>
        <bgColor rgb="FFFFFFFF"/>
      </patternFill>
    </fill>
    <fill>
      <patternFill patternType="solid">
        <fgColor rgb="FFEFEFEF"/>
        <bgColor rgb="FFEFEFEF"/>
      </patternFill>
    </fill>
    <fill>
      <patternFill patternType="solid">
        <fgColor rgb="FFF4CCCC"/>
        <bgColor rgb="FFF4CCCC"/>
      </patternFill>
    </fill>
    <fill>
      <patternFill patternType="solid">
        <fgColor rgb="FFF0F0F0"/>
        <bgColor rgb="FFF0F0F0"/>
      </patternFill>
    </fill>
    <fill>
      <patternFill patternType="solid">
        <fgColor rgb="FFC5E0B3"/>
        <bgColor rgb="FFC5E0B3"/>
      </patternFill>
    </fill>
    <fill>
      <patternFill patternType="solid">
        <fgColor rgb="FFE7E6E6"/>
        <bgColor rgb="FFE7E6E6"/>
      </patternFill>
    </fill>
    <fill>
      <patternFill patternType="solid">
        <fgColor rgb="FFD9EAD3"/>
        <bgColor rgb="FFD9EAD3"/>
      </patternFill>
    </fill>
    <fill>
      <patternFill patternType="solid">
        <fgColor rgb="FFB6D7A8"/>
        <bgColor rgb="FFB6D7A8"/>
      </patternFill>
    </fill>
    <fill>
      <patternFill patternType="solid">
        <fgColor rgb="FFB7E1CD"/>
        <bgColor rgb="FFB7E1CD"/>
      </patternFill>
    </fill>
    <fill>
      <patternFill patternType="solid">
        <fgColor rgb="FFFFD966"/>
        <bgColor rgb="FFFFD966"/>
      </patternFill>
    </fill>
    <fill>
      <patternFill patternType="solid">
        <fgColor rgb="FFC27BA0"/>
        <bgColor rgb="FFC27BA0"/>
      </patternFill>
    </fill>
    <fill>
      <patternFill patternType="solid">
        <fgColor rgb="FF000000"/>
        <bgColor rgb="FF000000"/>
      </patternFill>
    </fill>
    <fill>
      <patternFill patternType="solid">
        <fgColor rgb="FFFFF2CC"/>
        <bgColor rgb="FFFFF2CC"/>
      </patternFill>
    </fill>
    <fill>
      <patternFill patternType="solid">
        <fgColor rgb="FFCFE2F3"/>
        <bgColor rgb="FFCFE2F3"/>
      </patternFill>
    </fill>
    <fill>
      <patternFill patternType="solid">
        <fgColor rgb="FFEAD1DC"/>
        <bgColor rgb="FFEAD1DC"/>
      </patternFill>
    </fill>
    <fill>
      <patternFill patternType="solid">
        <fgColor rgb="FFCC4125"/>
        <bgColor rgb="FFCC4125"/>
      </patternFill>
    </fill>
    <fill>
      <patternFill patternType="solid">
        <fgColor rgb="FF674EA7"/>
        <bgColor rgb="FF674EA7"/>
      </patternFill>
    </fill>
    <fill>
      <patternFill patternType="solid">
        <fgColor rgb="FF6FA8DC"/>
        <bgColor rgb="FF6FA8DC"/>
      </patternFill>
    </fill>
    <fill>
      <patternFill patternType="solid">
        <fgColor rgb="FFDD7E6B"/>
        <bgColor rgb="FFDD7E6B"/>
      </patternFill>
    </fill>
    <fill>
      <patternFill patternType="solid">
        <fgColor rgb="FFA2C4C9"/>
        <bgColor rgb="FFA2C4C9"/>
      </patternFill>
    </fill>
    <fill>
      <patternFill patternType="solid">
        <fgColor rgb="FFD0E0E3"/>
        <bgColor rgb="FFD0E0E3"/>
      </patternFill>
    </fill>
    <fill>
      <patternFill patternType="solid">
        <fgColor rgb="FF00FFFF"/>
        <bgColor rgb="FF00FFFF"/>
      </patternFill>
    </fill>
    <fill>
      <patternFill patternType="solid">
        <fgColor rgb="FFFFFF00"/>
        <bgColor rgb="FFFFFF00"/>
      </patternFill>
    </fill>
    <fill>
      <patternFill patternType="solid">
        <fgColor rgb="FFC9DAF8"/>
        <bgColor rgb="FFC9DAF8"/>
      </patternFill>
    </fill>
    <fill>
      <patternFill patternType="solid">
        <fgColor rgb="FFD9D9D9"/>
        <bgColor rgb="FFD9D9D9"/>
      </patternFill>
    </fill>
    <fill>
      <patternFill patternType="solid">
        <fgColor rgb="FFFF00FF"/>
        <bgColor rgb="FFFF00FF"/>
      </patternFill>
    </fill>
    <fill>
      <patternFill patternType="solid">
        <fgColor rgb="FFF1C232"/>
        <bgColor rgb="FFF1C232"/>
      </patternFill>
    </fill>
    <fill>
      <patternFill patternType="solid">
        <fgColor rgb="FF0000FF"/>
        <bgColor rgb="FF0000FF"/>
      </patternFill>
    </fill>
    <fill>
      <patternFill patternType="solid">
        <fgColor rgb="FFFF0000"/>
        <bgColor rgb="FFFF0000"/>
      </patternFill>
    </fill>
    <fill>
      <patternFill patternType="solid">
        <fgColor rgb="FF38761D"/>
        <bgColor rgb="FF38761D"/>
      </patternFill>
    </fill>
    <fill>
      <patternFill patternType="solid">
        <fgColor rgb="FFF3F3F3"/>
        <bgColor rgb="FFF3F3F3"/>
      </patternFill>
    </fill>
    <fill>
      <patternFill patternType="solid">
        <fgColor rgb="FFFF9900"/>
        <bgColor rgb="FFFF9900"/>
      </patternFill>
    </fill>
    <fill>
      <patternFill patternType="solid">
        <fgColor rgb="FF00FF00"/>
        <bgColor rgb="FF00FF00"/>
      </patternFill>
    </fill>
  </fills>
  <borders count="220">
    <border/>
    <border>
      <left style="thick">
        <color rgb="FF000000"/>
      </left>
      <top style="thick">
        <color rgb="FF000000"/>
      </top>
    </border>
    <border>
      <top style="thick">
        <color rgb="FF000000"/>
      </top>
    </border>
    <border>
      <left style="thick">
        <color rgb="FF000000"/>
      </left>
      <bottom style="thick">
        <color rgb="FF000000"/>
      </bottom>
    </border>
    <border>
      <bottom style="thick">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rder>
    <border>
      <left style="medium">
        <color rgb="FF000000"/>
      </left>
      <right style="medium">
        <color rgb="FF000000"/>
      </right>
      <top style="thin">
        <color rgb="FF000000"/>
      </top>
    </border>
    <border>
      <left style="medium">
        <color rgb="FF000000"/>
      </left>
      <top style="thin">
        <color rgb="FF000000"/>
      </top>
    </border>
    <border>
      <left style="medium">
        <color rgb="FF000000"/>
      </left>
      <right/>
      <top style="thin">
        <color rgb="FF000000"/>
      </top>
    </border>
    <border>
      <right style="medium">
        <color rgb="FF000000"/>
      </right>
      <top style="thin">
        <color rgb="FF000000"/>
      </top>
    </border>
    <border>
      <left/>
      <right style="medium">
        <color rgb="FF000000"/>
      </right>
      <top style="thin">
        <color rgb="FF000000"/>
      </top>
    </border>
    <border>
      <left style="medium">
        <color rgb="FF000000"/>
      </left>
      <right style="thin">
        <color rgb="FF000000"/>
      </right>
      <top style="thin">
        <color rgb="FF000000"/>
      </top>
    </border>
    <border>
      <left style="medium">
        <color rgb="FF000000"/>
      </left>
      <right style="medium">
        <color rgb="FF000000"/>
      </right>
      <top style="medium">
        <color rgb="FF000000"/>
      </top>
    </border>
    <border>
      <right style="medium">
        <color rgb="FF000000"/>
      </right>
      <top style="medium">
        <color rgb="FF000000"/>
      </top>
    </border>
    <border>
      <left style="medium">
        <color rgb="FF000000"/>
      </left>
      <right style="medium">
        <color rgb="FF000000"/>
      </right>
    </border>
    <border>
      <top style="medium">
        <color rgb="FF000000"/>
      </top>
    </border>
    <border>
      <left style="medium">
        <color rgb="FF000000"/>
      </left>
      <top style="medium">
        <color rgb="FF000000"/>
      </top>
    </border>
    <border>
      <right style="medium">
        <color rgb="FF000000"/>
      </right>
    </border>
    <border>
      <left style="medium">
        <color rgb="FF000000"/>
      </left>
    </border>
    <border>
      <left style="medium">
        <color rgb="FF000000"/>
      </left>
      <right style="medium">
        <color rgb="FF000000"/>
      </right>
      <bottom style="medium">
        <color rgb="FF000000"/>
      </bottom>
    </border>
    <border>
      <right style="medium">
        <color rgb="FF000000"/>
      </right>
      <bottom style="medium">
        <color rgb="FF000000"/>
      </bottom>
    </border>
    <border>
      <bottom style="medium">
        <color rgb="FF000000"/>
      </bottom>
    </border>
    <border>
      <left style="medium">
        <color rgb="FF000000"/>
      </left>
      <bottom style="medium">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medium">
        <color rgb="FF000000"/>
      </right>
    </border>
    <border>
      <left style="thin">
        <color rgb="FF000000"/>
      </left>
      <right style="medium">
        <color rgb="FF000000"/>
      </right>
      <bottom style="medium">
        <color rgb="FF000000"/>
      </bottom>
    </border>
    <border>
      <left style="medium">
        <color rgb="FF000000"/>
      </left>
      <right style="medium">
        <color rgb="FF000000"/>
      </right>
      <top/>
      <bottom style="medium">
        <color rgb="FF000000"/>
      </bottom>
    </border>
    <border>
      <left style="thick">
        <color rgb="FF000000"/>
      </left>
      <top style="thick">
        <color rgb="FF000000"/>
      </top>
      <bottom style="thin">
        <color rgb="FF000000"/>
      </bottom>
    </border>
    <border>
      <left/>
      <right/>
      <top/>
      <bottom/>
    </border>
    <border>
      <left/>
      <top/>
      <bottom/>
    </border>
    <border>
      <left style="thick">
        <color rgb="FF000000"/>
      </left>
    </border>
    <border>
      <left style="medium">
        <color rgb="FF000000"/>
      </left>
      <right/>
      <top/>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right/>
      <top style="medium">
        <color rgb="FF000000"/>
      </top>
      <bottom style="medium">
        <color rgb="FF000000"/>
      </bottom>
    </border>
    <border>
      <left style="medium">
        <color rgb="FF000000"/>
      </left>
      <right style="medium">
        <color rgb="FF000000"/>
      </right>
      <top style="medium">
        <color rgb="FF000000"/>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top/>
      <bottom style="medium">
        <color rgb="FF000000"/>
      </bottom>
    </border>
    <border>
      <right style="medium">
        <color rgb="FF000000"/>
      </right>
      <top style="medium">
        <color rgb="FF000000"/>
      </top>
      <bottom/>
    </border>
    <border>
      <left style="medium">
        <color rgb="FF000000"/>
      </left>
      <right style="medium">
        <color rgb="FF000000"/>
      </right>
      <top/>
      <bottom style="thin">
        <color rgb="FF000000"/>
      </bottom>
    </border>
    <border>
      <left/>
      <right style="medium">
        <color rgb="FF000000"/>
      </right>
      <top style="medium">
        <color rgb="FF000000"/>
      </top>
      <bottom style="thin">
        <color rgb="FF000000"/>
      </bottom>
    </border>
    <border>
      <bottom/>
    </border>
    <border>
      <left style="thin">
        <color rgb="FF000000"/>
      </left>
      <right style="thin">
        <color rgb="FF000000"/>
      </right>
      <top style="thin">
        <color rgb="FF000000"/>
      </top>
      <bottom/>
    </border>
    <border>
      <left style="thin">
        <color rgb="FF000000"/>
      </left>
      <right/>
      <top style="thin">
        <color rgb="FF000000"/>
      </top>
      <bottom/>
    </border>
    <border>
      <left style="thin">
        <color rgb="FF000000"/>
      </left>
    </border>
    <border>
      <left style="thin">
        <color rgb="FF000000"/>
      </left>
      <right style="thin">
        <color rgb="FF000000"/>
      </right>
      <bottom style="medium">
        <color rgb="FF000000"/>
      </bottom>
    </border>
    <border>
      <left style="medium">
        <color rgb="FF000000"/>
      </left>
      <right style="medium">
        <color rgb="FF000000"/>
      </right>
      <top style="thin">
        <color rgb="FF000000"/>
      </top>
      <bottom style="double">
        <color rgb="FF000000"/>
      </bottom>
    </border>
    <border>
      <left style="thick">
        <color rgb="FF000000"/>
      </left>
      <right style="thick">
        <color rgb="FF000000"/>
      </right>
      <top style="thin">
        <color rgb="FF000000"/>
      </top>
      <bottom style="double">
        <color rgb="FF000000"/>
      </bottom>
    </border>
    <border>
      <left style="thick">
        <color rgb="FF000000"/>
      </left>
      <right style="medium">
        <color rgb="FF000000"/>
      </right>
      <top style="medium">
        <color rgb="FF000000"/>
      </top>
      <bottom style="double">
        <color rgb="FF000000"/>
      </bottom>
    </border>
    <border>
      <left style="medium">
        <color rgb="FF000000"/>
      </left>
      <right style="thick">
        <color rgb="FF000000"/>
      </right>
      <top style="medium">
        <color rgb="FF000000"/>
      </top>
      <bottom style="double">
        <color rgb="FF000000"/>
      </bottom>
    </border>
    <border>
      <left style="thick">
        <color rgb="FF000000"/>
      </left>
      <right style="thin">
        <color rgb="FF000000"/>
      </right>
      <bottom style="thin">
        <color rgb="FF000000"/>
      </bottom>
    </border>
    <border>
      <left style="thin">
        <color rgb="FF000000"/>
      </left>
      <right style="thick">
        <color rgb="FF000000"/>
      </right>
      <bottom style="thin">
        <color rgb="FF000000"/>
      </bottom>
    </border>
    <border>
      <left style="thick">
        <color rgb="FF000000"/>
      </left>
      <right style="thin">
        <color rgb="FF000000"/>
      </right>
      <top style="medium">
        <color rgb="FF000000"/>
      </top>
      <bottom style="thin">
        <color rgb="FF000000"/>
      </bottom>
    </border>
    <border>
      <left style="thick">
        <color rgb="FF000000"/>
      </left>
      <right style="thick">
        <color rgb="FF000000"/>
      </right>
      <bottom style="thin">
        <color rgb="FF000000"/>
      </bottom>
    </border>
    <border>
      <left style="thick">
        <color rgb="FF000000"/>
      </left>
      <right style="medium">
        <color rgb="FF000000"/>
      </right>
      <bottom style="medium">
        <color rgb="FF000000"/>
      </bottom>
    </border>
    <border>
      <left style="medium">
        <color rgb="FF000000"/>
      </left>
      <right style="thick">
        <color rgb="FF000000"/>
      </right>
      <bottom style="medium">
        <color rgb="FF000000"/>
      </bottom>
    </border>
    <border>
      <left style="thick">
        <color rgb="FF000000"/>
      </left>
      <right style="thin">
        <color rgb="FF000000"/>
      </right>
      <top style="thin">
        <color rgb="FF000000"/>
      </top>
      <bottom style="thin">
        <color rgb="FF000000"/>
      </bottom>
    </border>
    <border>
      <left style="thin">
        <color rgb="FF000000"/>
      </left>
      <right style="thick">
        <color rgb="FF000000"/>
      </right>
      <top style="thin">
        <color rgb="FF000000"/>
      </top>
      <bottom style="thin">
        <color rgb="FF000000"/>
      </bottom>
    </border>
    <border>
      <left style="thick">
        <color rgb="FF000000"/>
      </left>
      <right style="thick">
        <color rgb="FF000000"/>
      </right>
      <top style="thin">
        <color rgb="FF000000"/>
      </top>
      <bottom style="thin">
        <color rgb="FF000000"/>
      </bottom>
    </border>
    <border>
      <left style="thick">
        <color rgb="FF000000"/>
      </left>
      <right style="medium">
        <color rgb="FF000000"/>
      </right>
      <top style="medium">
        <color rgb="FF000000"/>
      </top>
      <bottom style="medium">
        <color rgb="FF000000"/>
      </bottom>
    </border>
    <border>
      <left style="medium">
        <color rgb="FF000000"/>
      </left>
      <right style="thick">
        <color rgb="FF000000"/>
      </right>
      <top style="medium">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thick">
        <color rgb="FF000000"/>
      </right>
      <top style="thin">
        <color rgb="FF000000"/>
      </top>
    </border>
    <border>
      <left style="thick">
        <color rgb="FF000000"/>
      </left>
      <right style="thick">
        <color rgb="FF000000"/>
      </right>
      <top style="thin">
        <color rgb="FF000000"/>
      </top>
      <bottom style="thick">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right style="thick">
        <color rgb="FF000000"/>
      </right>
    </border>
    <border>
      <right style="thick">
        <color rgb="FF000000"/>
      </right>
      <bottom style="thick">
        <color rgb="FF000000"/>
      </bottom>
    </border>
    <border>
      <left style="medium">
        <color rgb="FF000000"/>
      </left>
      <right style="medium">
        <color rgb="FF000000"/>
      </right>
      <top style="thin">
        <color rgb="FF000000"/>
      </top>
      <bottom style="thin">
        <color rgb="FF000000"/>
      </bottom>
    </border>
    <border>
      <left style="medium">
        <color rgb="FF000000"/>
      </left>
      <right style="double">
        <color rgb="FF000000"/>
      </right>
      <top style="thin">
        <color rgb="FF000000"/>
      </top>
      <bottom style="double">
        <color rgb="FF000000"/>
      </bottom>
    </border>
    <border>
      <right style="medium">
        <color rgb="FF000000"/>
      </right>
      <top style="thin">
        <color rgb="FF000000"/>
      </top>
      <bottom style="double">
        <color rgb="FF000000"/>
      </bottom>
    </border>
    <border>
      <left style="medium">
        <color rgb="FF000000"/>
      </left>
      <right style="double">
        <color rgb="FF000000"/>
      </right>
      <bottom style="thin">
        <color rgb="FF000000"/>
      </bottom>
    </border>
    <border>
      <right style="medium">
        <color rgb="FF000000"/>
      </right>
      <bottom style="thin">
        <color rgb="FF000000"/>
      </bottom>
    </border>
    <border>
      <left style="medium">
        <color rgb="FF000000"/>
      </left>
      <right style="medium">
        <color rgb="FF000000"/>
      </right>
      <bottom style="thin">
        <color rgb="FF000000"/>
      </bottom>
    </border>
    <border>
      <left style="medium">
        <color rgb="FF000000"/>
      </left>
      <right style="double">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double">
        <color rgb="FF000000"/>
      </right>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style="thin">
        <color rgb="FF000000"/>
      </left>
      <right style="double">
        <color rgb="FF000000"/>
      </right>
      <bottom style="thin">
        <color rgb="FF000000"/>
      </bottom>
    </border>
    <border>
      <right style="thin">
        <color rgb="FF000000"/>
      </right>
      <bottom style="thin">
        <color rgb="FF000000"/>
      </bottom>
    </border>
    <border>
      <left style="thin">
        <color rgb="FF000000"/>
      </left>
      <right style="double">
        <color rgb="FF000000"/>
      </right>
      <top style="thin">
        <color rgb="FF000000"/>
      </top>
      <bottom style="thin">
        <color rgb="FF000000"/>
      </bottom>
    </border>
    <border>
      <top style="thin">
        <color rgb="FF000000"/>
      </top>
    </border>
    <border>
      <left style="thick">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thick">
        <color rgb="FF000000"/>
      </right>
      <top style="thick">
        <color rgb="FF000000"/>
      </top>
      <bottom style="thin">
        <color rgb="FF000000"/>
      </bottom>
    </border>
    <border>
      <left style="thick">
        <color rgb="FF000000"/>
      </left>
      <right style="medium">
        <color rgb="FF000000"/>
      </right>
    </border>
    <border>
      <left style="medium">
        <color rgb="FF000000"/>
      </left>
      <right style="thick">
        <color rgb="FF000000"/>
      </right>
      <top style="thin">
        <color rgb="FF000000"/>
      </top>
      <bottom style="thin">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ck">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ck">
        <color rgb="FF000000"/>
      </right>
      <top style="thin">
        <color rgb="FF000000"/>
      </top>
      <bottom style="thick">
        <color rgb="FF000000"/>
      </bottom>
    </border>
    <border>
      <left style="thick">
        <color rgb="FF000000"/>
      </left>
      <bottom style="medium">
        <color rgb="FF000000"/>
      </bottom>
    </border>
    <border>
      <left style="thick">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medium">
        <color rgb="FF000000"/>
      </left>
      <right style="medium">
        <color rgb="FF000000"/>
      </right>
      <top style="medium">
        <color rgb="FF000000"/>
      </top>
      <bottom style="thin">
        <color rgb="FF000000"/>
      </bottom>
    </border>
    <border>
      <left style="medium">
        <color rgb="FF000000"/>
      </left>
      <right style="medium">
        <color rgb="FF000000"/>
      </right>
      <top/>
      <bottom/>
    </border>
    <border>
      <left style="medium">
        <color rgb="FF000000"/>
      </left>
      <right style="medium">
        <color rgb="FF000000"/>
      </right>
      <bottom/>
    </border>
    <border>
      <right style="thin">
        <color rgb="FF000000"/>
      </right>
    </border>
    <border>
      <left style="thin">
        <color rgb="FF000000"/>
      </left>
      <bottom style="thin">
        <color rgb="FF000000"/>
      </bottom>
    </border>
    <border>
      <right style="thin">
        <color rgb="FF000000"/>
      </right>
      <top style="thin">
        <color rgb="FF000000"/>
      </top>
    </border>
    <border>
      <left style="medium">
        <color rgb="FF000000"/>
      </left>
      <right style="medium">
        <color rgb="FF000000"/>
      </right>
      <bottom style="thin">
        <color rgb="FFFF0000"/>
      </bottom>
    </border>
    <border>
      <bottom style="thin">
        <color rgb="FFFF0000"/>
      </bottom>
    </border>
    <border>
      <left style="medium">
        <color rgb="FF000000"/>
      </left>
      <right style="medium">
        <color rgb="FF000000"/>
      </right>
      <bottom style="thick">
        <color rgb="FFFF0000"/>
      </bottom>
    </border>
    <border>
      <right style="thin">
        <color rgb="FF000000"/>
      </right>
      <top style="double">
        <color rgb="FF000000"/>
      </top>
    </border>
    <border>
      <left/>
      <top style="medium">
        <color rgb="FF000000"/>
      </top>
      <bottom/>
    </border>
    <border>
      <left style="thin">
        <color rgb="FF000000"/>
      </left>
      <right style="thin">
        <color rgb="FF000000"/>
      </right>
      <top style="thin">
        <color rgb="FF000000"/>
      </top>
      <bottom style="medium">
        <color rgb="FF000000"/>
      </bottom>
    </border>
    <border>
      <left style="medium">
        <color rgb="FF000000"/>
      </left>
      <bottom style="thick">
        <color rgb="FFFF0000"/>
      </bottom>
    </border>
    <border>
      <bottom style="thick">
        <color rgb="FFFF0000"/>
      </bottom>
    </border>
    <border>
      <right style="medium">
        <color rgb="FF000000"/>
      </right>
      <bottom style="thick">
        <color rgb="FFFF0000"/>
      </bottom>
    </border>
    <border>
      <left style="thick">
        <color rgb="FF000000"/>
      </left>
      <top style="thick">
        <color rgb="FF000000"/>
      </top>
      <bottom style="medium">
        <color rgb="FF000000"/>
      </bottom>
    </border>
    <border>
      <top style="thick">
        <color rgb="FF000000"/>
      </top>
      <bottom style="medium">
        <color rgb="FF000000"/>
      </bottom>
    </border>
    <border>
      <right style="thick">
        <color rgb="FF000000"/>
      </right>
      <top style="thick">
        <color rgb="FF000000"/>
      </top>
      <bottom style="medium">
        <color rgb="FF000000"/>
      </bottom>
    </border>
    <border>
      <left style="thick">
        <color rgb="FF000000"/>
      </left>
      <bottom style="double">
        <color rgb="FF000000"/>
      </bottom>
    </border>
    <border>
      <bottom style="double">
        <color rgb="FF000000"/>
      </bottom>
    </border>
    <border>
      <right style="thick">
        <color rgb="FF000000"/>
      </right>
      <bottom style="double">
        <color rgb="FF000000"/>
      </bottom>
    </border>
    <border>
      <right style="thick">
        <color rgb="FF000000"/>
      </right>
      <top style="thick">
        <color rgb="FF000000"/>
      </top>
    </border>
    <border>
      <left style="medium">
        <color rgb="FF000000"/>
      </left>
      <right style="medium">
        <color rgb="FF000000"/>
      </right>
      <bottom style="thick">
        <color rgb="FF000000"/>
      </bottom>
    </border>
    <border>
      <left style="medium">
        <color rgb="FF000000"/>
      </left>
      <right style="thick">
        <color rgb="FF000000"/>
      </right>
    </border>
    <border>
      <right style="medium">
        <color rgb="FF000000"/>
      </right>
      <bottom style="thick">
        <color rgb="FF000000"/>
      </bottom>
    </border>
    <border>
      <left style="medium">
        <color rgb="FF000000"/>
      </left>
      <right style="thick">
        <color rgb="FF000000"/>
      </right>
      <bottom style="thick">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top/>
    </border>
    <border>
      <bottom style="thin">
        <color rgb="FF000000"/>
      </bottom>
    </border>
    <border>
      <left/>
      <right/>
      <top style="thin">
        <color rgb="FF000000"/>
      </top>
      <bottom/>
    </border>
    <border>
      <left/>
      <right style="thin">
        <color rgb="FF000000"/>
      </right>
      <top style="thin">
        <color rgb="FF000000"/>
      </top>
      <bottom/>
    </border>
    <border>
      <left/>
      <right style="thin">
        <color rgb="FF000000"/>
      </right>
      <top/>
      <bottom/>
    </border>
    <border>
      <left style="thin">
        <color rgb="FF000000"/>
      </left>
      <right/>
      <top/>
      <bottom/>
    </border>
    <border>
      <right/>
      <top/>
      <bottom/>
    </border>
    <border>
      <left style="thin">
        <color rgb="FF000000"/>
      </left>
      <right style="medium">
        <color rgb="FF000000"/>
      </right>
      <bottom style="thin">
        <color rgb="FF000000"/>
      </bottom>
    </border>
    <border>
      <left style="medium">
        <color rgb="FF000000"/>
      </left>
      <bottom style="thin">
        <color rgb="FF000000"/>
      </bottom>
    </border>
    <border>
      <left/>
      <right/>
      <top/>
      <bottom style="thin">
        <color rgb="FF000000"/>
      </bottom>
    </border>
    <border>
      <left/>
      <right style="thin">
        <color rgb="FF000000"/>
      </right>
      <top/>
      <bottom style="thin">
        <color rgb="FF000000"/>
      </bottom>
    </border>
    <border>
      <left style="thin">
        <color rgb="FF000000"/>
      </left>
      <right/>
      <top/>
      <bottom style="thin">
        <color rgb="FF000000"/>
      </bottom>
    </border>
    <border>
      <right/>
      <top style="thin">
        <color rgb="FF000000"/>
      </top>
      <bottom/>
    </border>
    <border>
      <left style="medium">
        <color rgb="FF000000"/>
      </left>
      <right style="thin">
        <color rgb="FF000000"/>
      </right>
    </border>
    <border>
      <left style="thin">
        <color rgb="FF000000"/>
      </left>
      <top style="thin">
        <color rgb="FF000000"/>
      </top>
    </border>
    <border>
      <left style="thick">
        <color rgb="FF000000"/>
      </left>
      <right style="thin">
        <color rgb="FF000000"/>
      </right>
      <top style="thin">
        <color rgb="FF000000"/>
      </top>
    </border>
    <border>
      <left style="thick">
        <color rgb="FF000000"/>
      </left>
      <top style="medium">
        <color rgb="FF000000"/>
      </top>
      <bottom style="medium">
        <color rgb="FF000000"/>
      </bottom>
    </border>
    <border>
      <right style="thick">
        <color rgb="FF000000"/>
      </right>
      <top style="medium">
        <color rgb="FF000000"/>
      </top>
      <bottom style="medium">
        <color rgb="FF000000"/>
      </bottom>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right style="medium">
        <color rgb="FF000000"/>
      </right>
      <top style="medium">
        <color rgb="FF000000"/>
      </top>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medium">
        <color rgb="FF000000"/>
      </right>
      <top style="thin">
        <color rgb="FF000000"/>
      </top>
      <bottom style="medium">
        <color rgb="FF000000"/>
      </bottom>
    </border>
    <border>
      <left style="thin">
        <color rgb="FF000000"/>
      </left>
      <top style="thin">
        <color rgb="FF000000"/>
      </top>
      <bottom style="medium">
        <color rgb="FF000000"/>
      </bottom>
    </border>
    <border>
      <right style="thin">
        <color rgb="FF000000"/>
      </right>
      <top style="thin">
        <color rgb="FF000000"/>
      </top>
      <bottom style="medium">
        <color rgb="FF000000"/>
      </bottom>
    </border>
    <border>
      <left style="medium">
        <color rgb="FF000000"/>
      </left>
      <top style="thick">
        <color rgb="FF000000"/>
      </top>
      <bottom style="medium">
        <color rgb="FF000000"/>
      </bottom>
    </border>
    <border>
      <left style="thick">
        <color rgb="FF000000"/>
      </left>
      <top style="medium">
        <color rgb="FF000000"/>
      </top>
    </border>
    <border>
      <right style="thick">
        <color rgb="FF000000"/>
      </right>
      <top style="medium">
        <color rgb="FF000000"/>
      </top>
    </border>
    <border>
      <left style="thick">
        <color rgb="FF000000"/>
      </left>
      <top style="thin">
        <color rgb="FF000000"/>
      </top>
      <bottom style="thick">
        <color rgb="FF000000"/>
      </bottom>
    </border>
    <border>
      <right style="thin">
        <color rgb="FF000000"/>
      </right>
      <top style="thin">
        <color rgb="FF000000"/>
      </top>
      <bottom style="thick">
        <color rgb="FF000000"/>
      </bottom>
    </border>
    <border>
      <left style="thin">
        <color rgb="FF000000"/>
      </left>
      <top style="thin">
        <color rgb="FF000000"/>
      </top>
      <bottom style="thick">
        <color rgb="FF000000"/>
      </bottom>
    </border>
    <border>
      <left style="thick">
        <color rgb="FF000000"/>
      </left>
      <top style="medium">
        <color rgb="FF000000"/>
      </top>
      <bottom style="thick">
        <color rgb="FF000000"/>
      </bottom>
    </border>
    <border>
      <top style="medium">
        <color rgb="FF000000"/>
      </top>
      <bottom style="thick">
        <color rgb="FF000000"/>
      </bottom>
    </border>
    <border>
      <left style="medium">
        <color rgb="FF000000"/>
      </left>
      <top style="medium">
        <color rgb="FF000000"/>
      </top>
      <bottom style="thick">
        <color rgb="FF000000"/>
      </bottom>
    </border>
    <border>
      <right style="thick">
        <color rgb="FF000000"/>
      </right>
      <top style="medium">
        <color rgb="FF000000"/>
      </top>
      <bottom style="thick">
        <color rgb="FF000000"/>
      </bottom>
    </border>
    <border>
      <right style="thin">
        <color rgb="FF000000"/>
      </right>
      <top style="thick">
        <color rgb="FF000000"/>
      </top>
      <bottom style="thin">
        <color rgb="FF000000"/>
      </bottom>
    </border>
    <border>
      <left style="thin">
        <color rgb="FF000000"/>
      </left>
      <top style="thick">
        <color rgb="FF000000"/>
      </top>
      <bottom style="thin">
        <color rgb="FF000000"/>
      </bottom>
    </border>
    <border>
      <left style="thick">
        <color rgb="FF000000"/>
      </left>
      <top style="thin">
        <color rgb="FF000000"/>
      </top>
    </border>
    <border>
      <left style="thin">
        <color rgb="FF000000"/>
      </left>
      <right style="thin">
        <color rgb="FF000000"/>
      </right>
      <top style="thin">
        <color rgb="FF000000"/>
      </top>
      <bottom style="thick">
        <color rgb="FF000000"/>
      </bottom>
    </border>
    <border>
      <right style="thick">
        <color rgb="FF000000"/>
      </right>
      <bottom style="medium">
        <color rgb="FF000000"/>
      </bottom>
    </border>
    <border>
      <left style="thick">
        <color rgb="FF000000"/>
      </left>
      <right style="medium">
        <color rgb="FF000000"/>
      </right>
      <bottom style="double">
        <color rgb="FF000000"/>
      </bottom>
    </border>
    <border>
      <right style="medium">
        <color rgb="FF000000"/>
      </right>
      <bottom style="double">
        <color rgb="FF000000"/>
      </bottom>
    </border>
    <border>
      <left style="thick">
        <color rgb="FF000000"/>
      </left>
      <right style="thick">
        <color rgb="FF000000"/>
      </right>
      <top style="thin">
        <color rgb="FF000000"/>
      </top>
    </border>
    <border>
      <left style="thick">
        <color rgb="FF000000"/>
      </left>
      <right style="thick">
        <color rgb="FF000000"/>
      </right>
    </border>
    <border>
      <left style="thick">
        <color rgb="FF000000"/>
      </left>
      <right style="thick">
        <color rgb="FF000000"/>
      </right>
      <bottom style="double">
        <color rgb="FF000000"/>
      </bottom>
    </border>
    <border>
      <left style="thick">
        <color rgb="FF000000"/>
      </left>
      <right style="medium">
        <color rgb="FF000000"/>
      </right>
      <top style="thick">
        <color rgb="FF000000"/>
      </top>
      <bottom style="medium">
        <color rgb="FF000000"/>
      </bottom>
    </border>
    <border>
      <left style="medium">
        <color rgb="FF000000"/>
      </left>
      <right style="medium">
        <color rgb="FF000000"/>
      </right>
      <top style="thick">
        <color rgb="FF000000"/>
      </top>
      <bottom style="medium">
        <color rgb="FF000000"/>
      </bottom>
    </border>
    <border>
      <left style="medium">
        <color rgb="FF000000"/>
      </left>
      <right style="thick">
        <color rgb="FF000000"/>
      </right>
      <top style="thick">
        <color rgb="FF000000"/>
      </top>
      <bottom style="medium">
        <color rgb="FF000000"/>
      </bottom>
    </border>
    <border>
      <left style="medium">
        <color rgb="FF000000"/>
      </left>
      <right style="medium">
        <color rgb="FF000000"/>
      </right>
      <bottom style="double">
        <color rgb="FF000000"/>
      </bottom>
    </border>
    <border>
      <left style="medium">
        <color rgb="FF000000"/>
      </left>
      <right style="thick">
        <color rgb="FF000000"/>
      </right>
      <bottom style="double">
        <color rgb="FF000000"/>
      </bottom>
    </border>
    <border>
      <left style="thick">
        <color rgb="FF000000"/>
      </left>
      <right style="thin">
        <color rgb="FF000000"/>
      </right>
      <top style="thick">
        <color rgb="FF000000"/>
      </top>
    </border>
    <border>
      <left style="thin">
        <color rgb="FF000000"/>
      </left>
      <top style="thick">
        <color rgb="FF000000"/>
      </top>
    </border>
    <border>
      <right style="thin">
        <color rgb="FF000000"/>
      </right>
      <top style="thick">
        <color rgb="FF000000"/>
      </top>
    </border>
    <border>
      <left style="thin">
        <color rgb="FF000000"/>
      </left>
      <right style="thin">
        <color rgb="FF000000"/>
      </right>
      <top style="thick">
        <color rgb="FF000000"/>
      </top>
    </border>
    <border>
      <left style="thin">
        <color rgb="FF000000"/>
      </left>
      <right style="thick">
        <color rgb="FF000000"/>
      </right>
      <top style="thick">
        <color rgb="FF000000"/>
      </top>
    </border>
    <border>
      <left style="thick">
        <color rgb="FF000000"/>
      </left>
      <right style="thin">
        <color rgb="FF000000"/>
      </right>
    </border>
    <border>
      <left style="thin">
        <color rgb="FF000000"/>
      </left>
      <right style="thick">
        <color rgb="FF000000"/>
      </right>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right style="thick">
        <color rgb="FF000000"/>
      </right>
      <bottom style="thick">
        <color rgb="FF000000"/>
      </bottom>
    </border>
    <border>
      <left style="thick">
        <color rgb="FF000000"/>
      </left>
      <right style="thin">
        <color rgb="FF000000"/>
      </right>
      <bottom style="double">
        <color rgb="FF000000"/>
      </bottom>
    </border>
    <border>
      <left style="thin">
        <color rgb="FF000000"/>
      </left>
      <right style="thin">
        <color rgb="FF000000"/>
      </right>
      <bottom style="double">
        <color rgb="FF000000"/>
      </bottom>
    </border>
    <border>
      <left style="thin">
        <color rgb="FF000000"/>
      </left>
      <right style="thick">
        <color rgb="FF000000"/>
      </right>
      <bottom style="double">
        <color rgb="FF000000"/>
      </bottom>
    </border>
    <border>
      <left style="thick">
        <color rgb="FFFFFFFF"/>
      </left>
    </border>
    <border>
      <right style="thick">
        <color rgb="FFFFFFFF"/>
      </right>
    </border>
    <border>
      <right style="thin">
        <color rgb="FF000000"/>
      </right>
      <bottom style="double">
        <color rgb="FF000000"/>
      </bottom>
    </border>
    <border>
      <left style="thick">
        <color rgb="FF000000"/>
      </left>
      <top style="thick">
        <color rgb="FF000000"/>
      </top>
      <bottom style="hair">
        <color rgb="FF000000"/>
      </bottom>
    </border>
    <border>
      <right style="hair">
        <color rgb="FF000000"/>
      </right>
      <top style="thick">
        <color rgb="FF000000"/>
      </top>
      <bottom style="hair">
        <color rgb="FF000000"/>
      </bottom>
    </border>
    <border>
      <left style="hair">
        <color rgb="FF000000"/>
      </left>
      <right style="thick">
        <color rgb="FF000000"/>
      </right>
      <top style="thick">
        <color rgb="FF000000"/>
      </top>
      <bottom style="hair">
        <color rgb="FF000000"/>
      </bottom>
    </border>
    <border>
      <left style="thick">
        <color rgb="FF000000"/>
      </left>
      <top style="hair">
        <color rgb="FF000000"/>
      </top>
      <bottom style="hair">
        <color rgb="FF000000"/>
      </bottom>
    </border>
    <border>
      <right style="hair">
        <color rgb="FF000000"/>
      </right>
      <top style="hair">
        <color rgb="FF000000"/>
      </top>
      <bottom style="hair">
        <color rgb="FF000000"/>
      </bottom>
    </border>
    <border>
      <left style="hair">
        <color rgb="FF000000"/>
      </left>
      <right style="thick">
        <color rgb="FF000000"/>
      </right>
      <top style="hair">
        <color rgb="FF000000"/>
      </top>
      <bottom style="hair">
        <color rgb="FF000000"/>
      </bottom>
    </border>
    <border>
      <left style="thick">
        <color rgb="FF000000"/>
      </left>
      <top style="hair">
        <color rgb="FF000000"/>
      </top>
      <bottom style="thick">
        <color rgb="FF000000"/>
      </bottom>
    </border>
    <border>
      <right style="hair">
        <color rgb="FF000000"/>
      </right>
      <top style="hair">
        <color rgb="FF000000"/>
      </top>
      <bottom style="thick">
        <color rgb="FF000000"/>
      </bottom>
    </border>
    <border>
      <left style="hair">
        <color rgb="FF000000"/>
      </left>
      <right style="thick">
        <color rgb="FF000000"/>
      </right>
      <top style="hair">
        <color rgb="FF000000"/>
      </top>
      <bottom style="thick">
        <color rgb="FF000000"/>
      </bottom>
    </border>
  </borders>
  <cellStyleXfs count="1">
    <xf borderId="0" fillId="0" fontId="0" numFmtId="0" applyAlignment="1" applyFont="1"/>
  </cellStyleXfs>
  <cellXfs count="1443">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4" fillId="0" fontId="2" numFmtId="0" xfId="0" applyBorder="1" applyFont="1"/>
    <xf borderId="0" fillId="0" fontId="3" numFmtId="0" xfId="0" applyAlignment="1" applyFont="1">
      <alignment shrinkToFit="0" wrapText="1"/>
    </xf>
    <xf borderId="0" fillId="3" fontId="4" numFmtId="0" xfId="0" applyAlignment="1" applyFill="1" applyFont="1">
      <alignment readingOrder="0" shrinkToFit="0" vertical="center" wrapText="1"/>
    </xf>
    <xf borderId="0" fillId="4" fontId="5" numFmtId="0" xfId="0" applyAlignment="1" applyFill="1" applyFont="1">
      <alignment readingOrder="0"/>
    </xf>
    <xf borderId="0" fillId="5" fontId="6" numFmtId="0" xfId="0" applyAlignment="1" applyFill="1" applyFont="1">
      <alignment readingOrder="0"/>
    </xf>
    <xf borderId="5" fillId="0" fontId="3" numFmtId="0" xfId="0" applyAlignment="1" applyBorder="1" applyFont="1">
      <alignment readingOrder="0"/>
    </xf>
    <xf borderId="6" fillId="0" fontId="2" numFmtId="0" xfId="0" applyBorder="1" applyFont="1"/>
    <xf borderId="7" fillId="0" fontId="2" numFmtId="0" xfId="0" applyBorder="1" applyFont="1"/>
    <xf borderId="8" fillId="0" fontId="3" numFmtId="0" xfId="0" applyAlignment="1" applyBorder="1" applyFont="1">
      <alignment readingOrder="0" shrinkToFit="0" wrapText="1"/>
    </xf>
    <xf borderId="9" fillId="0" fontId="2" numFmtId="0" xfId="0" applyBorder="1" applyFont="1"/>
    <xf borderId="10" fillId="0" fontId="3" numFmtId="0" xfId="0" applyAlignment="1" applyBorder="1" applyFont="1">
      <alignment readingOrder="0" shrinkToFit="0" wrapText="1"/>
    </xf>
    <xf borderId="7" fillId="0" fontId="3" numFmtId="0" xfId="0" applyAlignment="1" applyBorder="1" applyFont="1">
      <alignment readingOrder="0" shrinkToFit="0" wrapText="1"/>
    </xf>
    <xf borderId="5" fillId="0" fontId="4" numFmtId="0" xfId="0" applyAlignment="1" applyBorder="1" applyFont="1">
      <alignment readingOrder="0"/>
    </xf>
    <xf borderId="5" fillId="0" fontId="3" numFmtId="0" xfId="0" applyAlignment="1" applyBorder="1" applyFont="1">
      <alignment horizontal="left" readingOrder="0"/>
    </xf>
    <xf borderId="11" fillId="0" fontId="2" numFmtId="0" xfId="0" applyBorder="1" applyFont="1"/>
    <xf borderId="12" fillId="6" fontId="7" numFmtId="0" xfId="0" applyAlignment="1" applyBorder="1" applyFill="1" applyFont="1">
      <alignment shrinkToFit="0" wrapText="1"/>
    </xf>
    <xf borderId="13" fillId="6" fontId="8" numFmtId="0" xfId="0" applyAlignment="1" applyBorder="1" applyFont="1">
      <alignment shrinkToFit="0" vertical="center" wrapText="1"/>
    </xf>
    <xf borderId="14" fillId="6" fontId="8" numFmtId="0" xfId="0" applyAlignment="1" applyBorder="1" applyFont="1">
      <alignment shrinkToFit="0" vertical="center" wrapText="1"/>
    </xf>
    <xf borderId="15" fillId="6" fontId="7" numFmtId="0" xfId="0" applyAlignment="1" applyBorder="1" applyFont="1">
      <alignment readingOrder="0" shrinkToFit="0" vertical="center" wrapText="1"/>
    </xf>
    <xf borderId="16" fillId="7" fontId="8" numFmtId="0" xfId="0" applyAlignment="1" applyBorder="1" applyFill="1" applyFont="1">
      <alignment shrinkToFit="0" vertical="center" wrapText="1"/>
    </xf>
    <xf borderId="14" fillId="7" fontId="8" numFmtId="0" xfId="0" applyAlignment="1" applyBorder="1" applyFont="1">
      <alignment shrinkToFit="0" vertical="center" wrapText="1"/>
    </xf>
    <xf borderId="14" fillId="6" fontId="7" numFmtId="0" xfId="0" applyAlignment="1" applyBorder="1" applyFont="1">
      <alignment readingOrder="0" shrinkToFit="0" vertical="center" wrapText="1"/>
    </xf>
    <xf borderId="15" fillId="7" fontId="7" numFmtId="0" xfId="0" applyAlignment="1" applyBorder="1" applyFont="1">
      <alignment readingOrder="0" shrinkToFit="0" vertical="center" wrapText="1"/>
    </xf>
    <xf borderId="17" fillId="7" fontId="8" numFmtId="0" xfId="0" applyAlignment="1" applyBorder="1" applyFont="1">
      <alignment horizontal="center" shrinkToFit="0" vertical="center" wrapText="1"/>
    </xf>
    <xf borderId="18" fillId="6" fontId="8" numFmtId="0" xfId="0" applyAlignment="1" applyBorder="1" applyFont="1">
      <alignment shrinkToFit="0" vertical="center" wrapText="1"/>
    </xf>
    <xf borderId="19" fillId="6" fontId="8" numFmtId="0" xfId="0" applyAlignment="1" applyBorder="1" applyFont="1">
      <alignment shrinkToFit="0" vertical="center" wrapText="1"/>
    </xf>
    <xf borderId="0" fillId="6" fontId="7" numFmtId="0" xfId="0" applyAlignment="1" applyFont="1">
      <alignment readingOrder="0" shrinkToFit="0" vertical="center" wrapText="1"/>
    </xf>
    <xf borderId="1" fillId="6" fontId="7" numFmtId="0" xfId="0" applyAlignment="1" applyBorder="1" applyFont="1">
      <alignment readingOrder="0" shrinkToFit="0" vertical="center" wrapText="1"/>
    </xf>
    <xf borderId="20" fillId="6" fontId="7" numFmtId="0" xfId="0" applyAlignment="1" applyBorder="1" applyFont="1">
      <alignment readingOrder="0" shrinkToFit="0" vertical="center" wrapText="1"/>
    </xf>
    <xf borderId="21" fillId="6" fontId="9" numFmtId="0" xfId="0" applyAlignment="1" applyBorder="1" applyFont="1">
      <alignment readingOrder="0" shrinkToFit="0" vertical="center" wrapText="1"/>
    </xf>
    <xf borderId="0" fillId="0" fontId="3" numFmtId="0" xfId="0" applyAlignment="1" applyFont="1">
      <alignment shrinkToFit="0" vertical="center" wrapText="1"/>
    </xf>
    <xf borderId="22" fillId="0" fontId="10" numFmtId="0" xfId="0" applyAlignment="1" applyBorder="1" applyFont="1">
      <alignment horizontal="right" vertical="bottom"/>
    </xf>
    <xf borderId="20" fillId="0" fontId="10" numFmtId="0" xfId="0" applyBorder="1" applyFont="1"/>
    <xf borderId="21" fillId="0" fontId="10" numFmtId="0" xfId="0" applyBorder="1" applyFont="1"/>
    <xf borderId="21" fillId="0" fontId="10" numFmtId="0" xfId="0" applyAlignment="1" applyBorder="1" applyFont="1">
      <alignment horizontal="center" readingOrder="0" vertical="center"/>
    </xf>
    <xf borderId="23" fillId="0" fontId="10" numFmtId="0" xfId="0" applyBorder="1" applyFont="1"/>
    <xf borderId="23" fillId="0" fontId="10" numFmtId="0" xfId="0" applyAlignment="1" applyBorder="1" applyFont="1">
      <alignment readingOrder="0"/>
    </xf>
    <xf borderId="24" fillId="0" fontId="10" numFmtId="0" xfId="0" applyAlignment="1" applyBorder="1" applyFont="1">
      <alignment readingOrder="0"/>
    </xf>
    <xf borderId="24" fillId="0" fontId="10" numFmtId="0" xfId="0" applyAlignment="1" applyBorder="1" applyFont="1">
      <alignment horizontal="center"/>
    </xf>
    <xf borderId="20" fillId="0" fontId="3" numFmtId="0" xfId="0" applyAlignment="1" applyBorder="1" applyFont="1">
      <alignment readingOrder="0"/>
    </xf>
    <xf borderId="24" fillId="0" fontId="10" numFmtId="0" xfId="0" applyAlignment="1" applyBorder="1" applyFont="1">
      <alignment horizontal="center" readingOrder="0" vertical="center"/>
    </xf>
    <xf borderId="24" fillId="0" fontId="10" numFmtId="0" xfId="0" applyBorder="1" applyFont="1"/>
    <xf borderId="20" fillId="0" fontId="10" numFmtId="164" xfId="0" applyBorder="1" applyFont="1" applyNumberFormat="1"/>
    <xf borderId="21" fillId="0" fontId="3" numFmtId="164" xfId="0" applyBorder="1" applyFont="1" applyNumberFormat="1"/>
    <xf borderId="23" fillId="0" fontId="3" numFmtId="0" xfId="0" applyBorder="1" applyFont="1"/>
    <xf borderId="21" fillId="0" fontId="3" numFmtId="0" xfId="0" applyBorder="1" applyFont="1"/>
    <xf borderId="22" fillId="0" fontId="10" numFmtId="0" xfId="0" applyBorder="1" applyFont="1"/>
    <xf borderId="25" fillId="0" fontId="10" numFmtId="0" xfId="0" applyBorder="1" applyFont="1"/>
    <xf borderId="25" fillId="0" fontId="10" numFmtId="0" xfId="0" applyAlignment="1" applyBorder="1" applyFont="1">
      <alignment horizontal="center" readingOrder="0" vertical="center"/>
    </xf>
    <xf borderId="0" fillId="0" fontId="10" numFmtId="0" xfId="0" applyFont="1"/>
    <xf borderId="0" fillId="0" fontId="10" numFmtId="0" xfId="0" applyAlignment="1" applyFont="1">
      <alignment readingOrder="0"/>
    </xf>
    <xf borderId="26" fillId="0" fontId="10" numFmtId="0" xfId="0" applyAlignment="1" applyBorder="1" applyFont="1">
      <alignment horizontal="center"/>
    </xf>
    <xf borderId="22" fillId="0" fontId="3" numFmtId="0" xfId="0" applyAlignment="1" applyBorder="1" applyFont="1">
      <alignment readingOrder="0"/>
    </xf>
    <xf borderId="26" fillId="0" fontId="10" numFmtId="0" xfId="0" applyAlignment="1" applyBorder="1" applyFont="1">
      <alignment horizontal="center" readingOrder="0" vertical="center"/>
    </xf>
    <xf borderId="26" fillId="0" fontId="10" numFmtId="0" xfId="0" applyBorder="1" applyFont="1"/>
    <xf borderId="22" fillId="0" fontId="10" numFmtId="164" xfId="0" applyBorder="1" applyFont="1" applyNumberFormat="1"/>
    <xf borderId="25" fillId="0" fontId="3" numFmtId="164" xfId="0" applyBorder="1" applyFont="1" applyNumberFormat="1"/>
    <xf borderId="25" fillId="0" fontId="3" numFmtId="0" xfId="0" applyBorder="1" applyFont="1"/>
    <xf borderId="27" fillId="0" fontId="10" numFmtId="0" xfId="0" applyAlignment="1" applyBorder="1" applyFont="1">
      <alignment horizontal="right" vertical="bottom"/>
    </xf>
    <xf borderId="27" fillId="0" fontId="10" numFmtId="0" xfId="0" applyBorder="1" applyFont="1"/>
    <xf borderId="28" fillId="0" fontId="10" numFmtId="0" xfId="0" applyBorder="1" applyFont="1"/>
    <xf borderId="28" fillId="0" fontId="10" numFmtId="0" xfId="0" applyAlignment="1" applyBorder="1" applyFont="1">
      <alignment horizontal="center" readingOrder="0" vertical="center"/>
    </xf>
    <xf borderId="29" fillId="0" fontId="10" numFmtId="0" xfId="0" applyBorder="1" applyFont="1"/>
    <xf borderId="29" fillId="0" fontId="10" numFmtId="0" xfId="0" applyAlignment="1" applyBorder="1" applyFont="1">
      <alignment readingOrder="0"/>
    </xf>
    <xf borderId="30" fillId="0" fontId="10" numFmtId="0" xfId="0" applyAlignment="1" applyBorder="1" applyFont="1">
      <alignment horizontal="center"/>
    </xf>
    <xf borderId="27" fillId="0" fontId="3" numFmtId="0" xfId="0" applyAlignment="1" applyBorder="1" applyFont="1">
      <alignment readingOrder="0"/>
    </xf>
    <xf borderId="30" fillId="0" fontId="10" numFmtId="0" xfId="0" applyAlignment="1" applyBorder="1" applyFont="1">
      <alignment horizontal="center" readingOrder="0" vertical="center"/>
    </xf>
    <xf borderId="30" fillId="0" fontId="10" numFmtId="0" xfId="0" applyBorder="1" applyFont="1"/>
    <xf borderId="27" fillId="0" fontId="10" numFmtId="164" xfId="0" applyBorder="1" applyFont="1" applyNumberFormat="1"/>
    <xf borderId="28" fillId="0" fontId="3" numFmtId="164" xfId="0" applyBorder="1" applyFont="1" applyNumberFormat="1"/>
    <xf borderId="29" fillId="0" fontId="3" numFmtId="0" xfId="0" applyBorder="1" applyFont="1"/>
    <xf borderId="28" fillId="0" fontId="3" numFmtId="0" xfId="0" applyBorder="1" applyFont="1"/>
    <xf borderId="20" fillId="0" fontId="10" numFmtId="0" xfId="0" applyAlignment="1" applyBorder="1" applyFont="1">
      <alignment horizontal="center" readingOrder="0" vertical="center"/>
    </xf>
    <xf borderId="21" fillId="0" fontId="10" numFmtId="0" xfId="0" applyAlignment="1" applyBorder="1" applyFont="1">
      <alignment horizontal="center" readingOrder="0" shrinkToFit="0" vertical="center" wrapText="0"/>
    </xf>
    <xf borderId="20" fillId="0" fontId="10" numFmtId="0" xfId="0" applyAlignment="1" applyBorder="1" applyFont="1">
      <alignment readingOrder="0"/>
    </xf>
    <xf borderId="21" fillId="0" fontId="10" numFmtId="0" xfId="0" applyAlignment="1" applyBorder="1" applyFont="1">
      <alignment readingOrder="0"/>
    </xf>
    <xf borderId="23" fillId="0" fontId="10" numFmtId="0" xfId="0" applyAlignment="1" applyBorder="1" applyFont="1">
      <alignment horizontal="center" readingOrder="0" vertical="center"/>
    </xf>
    <xf borderId="22" fillId="0" fontId="10" numFmtId="0" xfId="0" applyAlignment="1" applyBorder="1" applyFont="1">
      <alignment horizontal="center" readingOrder="0" vertical="center"/>
    </xf>
    <xf borderId="25" fillId="0" fontId="10" numFmtId="0" xfId="0" applyAlignment="1" applyBorder="1" applyFont="1">
      <alignment horizontal="center" readingOrder="0" shrinkToFit="0" vertical="center" wrapText="0"/>
    </xf>
    <xf borderId="22" fillId="0" fontId="10" numFmtId="0" xfId="0" applyAlignment="1" applyBorder="1" applyFont="1">
      <alignment readingOrder="0"/>
    </xf>
    <xf borderId="25" fillId="0" fontId="10" numFmtId="0" xfId="0" applyAlignment="1" applyBorder="1" applyFont="1">
      <alignment readingOrder="0"/>
    </xf>
    <xf borderId="0" fillId="0" fontId="10" numFmtId="0" xfId="0" applyAlignment="1" applyFont="1">
      <alignment horizontal="center" readingOrder="0" vertical="center"/>
    </xf>
    <xf borderId="27" fillId="0" fontId="10" numFmtId="0" xfId="0" applyAlignment="1" applyBorder="1" applyFont="1">
      <alignment horizontal="center" readingOrder="0" vertical="center"/>
    </xf>
    <xf borderId="28" fillId="0" fontId="10" numFmtId="0" xfId="0" applyAlignment="1" applyBorder="1" applyFont="1">
      <alignment horizontal="center" readingOrder="0" shrinkToFit="0" vertical="center" wrapText="0"/>
    </xf>
    <xf borderId="27" fillId="0" fontId="10" numFmtId="0" xfId="0" applyAlignment="1" applyBorder="1" applyFont="1">
      <alignment readingOrder="0"/>
    </xf>
    <xf borderId="28" fillId="0" fontId="10" numFmtId="0" xfId="0" applyAlignment="1" applyBorder="1" applyFont="1">
      <alignment readingOrder="0"/>
    </xf>
    <xf borderId="29" fillId="0" fontId="10" numFmtId="0" xfId="0" applyAlignment="1" applyBorder="1" applyFont="1">
      <alignment horizontal="center" readingOrder="0" vertical="center"/>
    </xf>
    <xf borderId="21" fillId="0" fontId="10" numFmtId="0" xfId="0" applyAlignment="1" applyBorder="1" applyFont="1">
      <alignment horizontal="center"/>
    </xf>
    <xf borderId="24" fillId="0" fontId="3" numFmtId="0" xfId="0" applyAlignment="1" applyBorder="1" applyFont="1">
      <alignment readingOrder="0"/>
    </xf>
    <xf borderId="26" fillId="0" fontId="10" numFmtId="0" xfId="0" applyAlignment="1" applyBorder="1" applyFont="1">
      <alignment readingOrder="0"/>
    </xf>
    <xf borderId="25" fillId="0" fontId="10" numFmtId="0" xfId="0" applyAlignment="1" applyBorder="1" applyFont="1">
      <alignment horizontal="center"/>
    </xf>
    <xf borderId="26" fillId="0" fontId="3" numFmtId="0" xfId="0" applyAlignment="1" applyBorder="1" applyFont="1">
      <alignment readingOrder="0"/>
    </xf>
    <xf quotePrefix="1" borderId="26" fillId="0" fontId="10" numFmtId="0" xfId="0" applyBorder="1" applyFont="1"/>
    <xf borderId="30" fillId="0" fontId="10" numFmtId="0" xfId="0" applyAlignment="1" applyBorder="1" applyFont="1">
      <alignment readingOrder="0"/>
    </xf>
    <xf borderId="28" fillId="0" fontId="10" numFmtId="0" xfId="0" applyAlignment="1" applyBorder="1" applyFont="1">
      <alignment horizontal="center"/>
    </xf>
    <xf borderId="30" fillId="0" fontId="3" numFmtId="0" xfId="0" applyAlignment="1" applyBorder="1" applyFont="1">
      <alignment readingOrder="0"/>
    </xf>
    <xf quotePrefix="1" borderId="30" fillId="0" fontId="10" numFmtId="0" xfId="0" applyBorder="1" applyFont="1"/>
    <xf borderId="22" fillId="0" fontId="10" numFmtId="0" xfId="0" applyAlignment="1" applyBorder="1" applyFont="1">
      <alignment horizontal="center"/>
    </xf>
    <xf borderId="21" fillId="0" fontId="10" numFmtId="0" xfId="0" applyAlignment="1" applyBorder="1" applyFont="1">
      <alignment horizontal="center" readingOrder="0" shrinkToFit="0" vertical="center" wrapText="1"/>
    </xf>
    <xf borderId="25" fillId="0" fontId="10" numFmtId="0" xfId="0" applyAlignment="1" applyBorder="1" applyFont="1">
      <alignment horizontal="center" readingOrder="0" shrinkToFit="0" vertical="center" wrapText="1"/>
    </xf>
    <xf borderId="28" fillId="0" fontId="10" numFmtId="0" xfId="0" applyAlignment="1" applyBorder="1" applyFont="1">
      <alignment horizontal="center" readingOrder="0" shrinkToFit="0" vertical="center" wrapText="1"/>
    </xf>
    <xf borderId="0" fillId="0" fontId="10" numFmtId="0" xfId="0" applyAlignment="1" applyFont="1">
      <alignment horizontal="center" readingOrder="0"/>
    </xf>
    <xf borderId="0" fillId="0" fontId="10" numFmtId="0" xfId="0" applyAlignment="1" applyFont="1">
      <alignment horizontal="center"/>
    </xf>
    <xf borderId="23" fillId="0" fontId="10" numFmtId="0" xfId="0" applyAlignment="1" applyBorder="1" applyFont="1">
      <alignment horizontal="center"/>
    </xf>
    <xf borderId="29" fillId="0" fontId="10" numFmtId="0" xfId="0" applyAlignment="1" applyBorder="1" applyFont="1">
      <alignment horizontal="center"/>
    </xf>
    <xf borderId="20" fillId="0" fontId="10" numFmtId="0" xfId="0" applyAlignment="1" applyBorder="1" applyFont="1">
      <alignment horizontal="center"/>
    </xf>
    <xf borderId="21" fillId="0" fontId="3" numFmtId="0" xfId="0" applyAlignment="1" applyBorder="1" applyFont="1">
      <alignment readingOrder="0"/>
    </xf>
    <xf borderId="20" fillId="0" fontId="10" numFmtId="0" xfId="0" applyAlignment="1" applyBorder="1" applyFont="1">
      <alignment horizontal="center" readingOrder="0"/>
    </xf>
    <xf borderId="25" fillId="0" fontId="3" numFmtId="0" xfId="0" applyAlignment="1" applyBorder="1" applyFont="1">
      <alignment readingOrder="0"/>
    </xf>
    <xf borderId="22" fillId="0" fontId="10" numFmtId="0" xfId="0" applyAlignment="1" applyBorder="1" applyFont="1">
      <alignment horizontal="center" readingOrder="0"/>
    </xf>
    <xf borderId="27" fillId="0" fontId="10" numFmtId="0" xfId="0" applyAlignment="1" applyBorder="1" applyFont="1">
      <alignment horizontal="center"/>
    </xf>
    <xf borderId="28" fillId="0" fontId="3" numFmtId="0" xfId="0" applyAlignment="1" applyBorder="1" applyFont="1">
      <alignment readingOrder="0"/>
    </xf>
    <xf borderId="27" fillId="0" fontId="10" numFmtId="0" xfId="0" applyAlignment="1" applyBorder="1" applyFont="1">
      <alignment horizontal="center" readingOrder="0"/>
    </xf>
    <xf borderId="20" fillId="0" fontId="10" numFmtId="0" xfId="0" applyAlignment="1" applyBorder="1" applyFont="1">
      <alignment horizontal="center" readingOrder="0" shrinkToFit="0" vertical="center" wrapText="1"/>
    </xf>
    <xf borderId="22" fillId="0" fontId="10" numFmtId="0" xfId="0" applyAlignment="1" applyBorder="1" applyFont="1">
      <alignment horizontal="center" readingOrder="0" shrinkToFit="0" vertical="center" wrapText="1"/>
    </xf>
    <xf borderId="24" fillId="0" fontId="3" numFmtId="0" xfId="0" applyAlignment="1" applyBorder="1" applyFont="1">
      <alignment horizontal="center" readingOrder="0"/>
    </xf>
    <xf borderId="21" fillId="0" fontId="10" numFmtId="164" xfId="0" applyBorder="1" applyFont="1" applyNumberFormat="1"/>
    <xf borderId="26" fillId="0" fontId="3" numFmtId="0" xfId="0" applyAlignment="1" applyBorder="1" applyFont="1">
      <alignment horizontal="center" readingOrder="0"/>
    </xf>
    <xf borderId="25" fillId="0" fontId="10" numFmtId="164" xfId="0" applyBorder="1" applyFont="1" applyNumberFormat="1"/>
    <xf borderId="30" fillId="0" fontId="3" numFmtId="0" xfId="0" applyAlignment="1" applyBorder="1" applyFont="1">
      <alignment horizontal="center" readingOrder="0"/>
    </xf>
    <xf borderId="28" fillId="0" fontId="10" numFmtId="164" xfId="0" applyBorder="1" applyFont="1" applyNumberFormat="1"/>
    <xf borderId="0" fillId="0" fontId="3" numFmtId="0" xfId="0" applyAlignment="1" applyFont="1">
      <alignment vertical="bottom"/>
    </xf>
    <xf borderId="0" fillId="0" fontId="3" numFmtId="0" xfId="0" applyAlignment="1" applyFont="1">
      <alignment horizontal="center"/>
    </xf>
    <xf borderId="22" fillId="0" fontId="3" numFmtId="0" xfId="0" applyBorder="1" applyFont="1"/>
    <xf borderId="27" fillId="0" fontId="3" numFmtId="0" xfId="0" applyBorder="1" applyFont="1"/>
    <xf borderId="31" fillId="6" fontId="8" numFmtId="0" xfId="0" applyBorder="1" applyFont="1"/>
    <xf borderId="31" fillId="8" fontId="11" numFmtId="0" xfId="0" applyBorder="1" applyFill="1" applyFont="1"/>
    <xf borderId="31" fillId="6" fontId="7" numFmtId="0" xfId="0" applyAlignment="1" applyBorder="1" applyFont="1">
      <alignment readingOrder="0"/>
    </xf>
    <xf borderId="22" fillId="0" fontId="12" numFmtId="0" xfId="0" applyBorder="1" applyFont="1"/>
    <xf borderId="25" fillId="0" fontId="12" numFmtId="0" xfId="0" applyBorder="1" applyFont="1"/>
    <xf borderId="0" fillId="0" fontId="3" numFmtId="0" xfId="0" applyFont="1"/>
    <xf borderId="27" fillId="0" fontId="12" numFmtId="0" xfId="0" applyBorder="1" applyFont="1"/>
    <xf borderId="28" fillId="0" fontId="12" numFmtId="0" xfId="0" applyBorder="1" applyFont="1"/>
    <xf borderId="0" fillId="0" fontId="12" numFmtId="1" xfId="0" applyFont="1" applyNumberFormat="1"/>
    <xf borderId="31" fillId="6" fontId="8" numFmtId="0" xfId="0" applyAlignment="1" applyBorder="1" applyFont="1">
      <alignment horizontal="center" shrinkToFit="0" vertical="center" wrapText="1"/>
    </xf>
    <xf borderId="31" fillId="8" fontId="11" numFmtId="0" xfId="0" applyAlignment="1" applyBorder="1" applyFont="1">
      <alignment horizontal="center" shrinkToFit="0" vertical="center" wrapText="1"/>
    </xf>
    <xf borderId="32" fillId="8" fontId="11" numFmtId="0" xfId="0" applyAlignment="1" applyBorder="1" applyFont="1">
      <alignment horizontal="center" shrinkToFit="0" vertical="center" wrapText="1"/>
    </xf>
    <xf borderId="33" fillId="8" fontId="13" numFmtId="0" xfId="0" applyAlignment="1" applyBorder="1" applyFont="1">
      <alignment horizontal="center" readingOrder="0" shrinkToFit="0" vertical="center" wrapText="1"/>
    </xf>
    <xf borderId="22" fillId="8" fontId="13" numFmtId="10" xfId="0" applyAlignment="1" applyBorder="1" applyFont="1" applyNumberFormat="1">
      <alignment horizontal="center" readingOrder="0" shrinkToFit="0" vertical="center" wrapText="1"/>
    </xf>
    <xf borderId="22" fillId="8" fontId="13" numFmtId="164" xfId="0" applyAlignment="1" applyBorder="1" applyFont="1" applyNumberFormat="1">
      <alignment horizontal="center" readingOrder="0" shrinkToFit="0" vertical="center" wrapText="1"/>
    </xf>
    <xf borderId="0" fillId="0" fontId="3" numFmtId="0" xfId="0" applyAlignment="1" applyFont="1">
      <alignment horizontal="center" shrinkToFit="0" vertical="center" wrapText="1"/>
    </xf>
    <xf borderId="31" fillId="8" fontId="8" numFmtId="0" xfId="0" applyAlignment="1" applyBorder="1" applyFont="1">
      <alignment horizontal="center" shrinkToFit="0" vertical="center" wrapText="1"/>
    </xf>
    <xf borderId="0" fillId="0" fontId="3" numFmtId="0" xfId="0" applyAlignment="1" applyFont="1">
      <alignment horizontal="center" readingOrder="0" shrinkToFit="0" vertical="center" wrapText="1"/>
    </xf>
    <xf borderId="20" fillId="0" fontId="12" numFmtId="164" xfId="0" applyBorder="1" applyFont="1" applyNumberFormat="1"/>
    <xf borderId="24" fillId="0" fontId="12" numFmtId="164" xfId="0" applyBorder="1" applyFont="1" applyNumberFormat="1"/>
    <xf borderId="34" fillId="0" fontId="3" numFmtId="164" xfId="0" applyBorder="1" applyFont="1" applyNumberFormat="1"/>
    <xf borderId="22" fillId="0" fontId="3" numFmtId="10" xfId="0" applyBorder="1" applyFont="1" applyNumberFormat="1"/>
    <xf borderId="22" fillId="0" fontId="3" numFmtId="164" xfId="0" applyBorder="1" applyFont="1" applyNumberFormat="1"/>
    <xf borderId="25" fillId="0" fontId="12" numFmtId="9" xfId="0" applyBorder="1" applyFont="1" applyNumberFormat="1"/>
    <xf borderId="22" fillId="0" fontId="12" numFmtId="164" xfId="0" applyBorder="1" applyFont="1" applyNumberFormat="1"/>
    <xf borderId="26" fillId="0" fontId="12" numFmtId="164" xfId="0" applyBorder="1" applyFont="1" applyNumberFormat="1"/>
    <xf borderId="28" fillId="0" fontId="12" numFmtId="9" xfId="0" applyBorder="1" applyFont="1" applyNumberFormat="1"/>
    <xf borderId="31" fillId="0" fontId="14" numFmtId="0" xfId="0" applyAlignment="1" applyBorder="1" applyFont="1">
      <alignment readingOrder="0"/>
    </xf>
    <xf borderId="0" fillId="0" fontId="3" numFmtId="0" xfId="0" applyAlignment="1" applyFont="1">
      <alignment readingOrder="0"/>
    </xf>
    <xf borderId="27" fillId="0" fontId="12" numFmtId="164" xfId="0" applyBorder="1" applyFont="1" applyNumberFormat="1"/>
    <xf borderId="30" fillId="0" fontId="12" numFmtId="164" xfId="0" applyBorder="1" applyFont="1" applyNumberFormat="1"/>
    <xf borderId="35" fillId="0" fontId="3" numFmtId="164" xfId="0" applyBorder="1" applyFont="1" applyNumberFormat="1"/>
    <xf borderId="27" fillId="0" fontId="3" numFmtId="10" xfId="0" applyBorder="1" applyFont="1" applyNumberFormat="1"/>
    <xf borderId="27" fillId="0" fontId="3" numFmtId="164" xfId="0" applyBorder="1" applyFont="1" applyNumberFormat="1"/>
    <xf borderId="0" fillId="0" fontId="15" numFmtId="0" xfId="0" applyAlignment="1" applyFont="1">
      <alignment readingOrder="0"/>
    </xf>
    <xf borderId="0" fillId="0" fontId="15" numFmtId="164" xfId="0" applyFont="1" applyNumberFormat="1"/>
    <xf borderId="0" fillId="0" fontId="15" numFmtId="10" xfId="0" applyFont="1" applyNumberFormat="1"/>
    <xf borderId="0" fillId="0" fontId="3" numFmtId="10" xfId="0" applyFont="1" applyNumberFormat="1"/>
    <xf borderId="0" fillId="0" fontId="3" numFmtId="164" xfId="0" applyFont="1" applyNumberFormat="1"/>
    <xf borderId="36" fillId="6" fontId="8" numFmtId="0" xfId="0" applyBorder="1" applyFont="1"/>
    <xf borderId="0" fillId="9" fontId="16" numFmtId="0" xfId="0" applyAlignment="1" applyFill="1" applyFont="1">
      <alignment readingOrder="0" textRotation="90"/>
    </xf>
    <xf borderId="10" fillId="9" fontId="16" numFmtId="0" xfId="0" applyAlignment="1" applyBorder="1" applyFont="1">
      <alignment readingOrder="0" textRotation="90"/>
    </xf>
    <xf borderId="10" fillId="9" fontId="16" numFmtId="0" xfId="0" applyAlignment="1" applyBorder="1" applyFont="1">
      <alignment textRotation="90"/>
    </xf>
    <xf borderId="5" fillId="9" fontId="16" numFmtId="0" xfId="0" applyAlignment="1" applyBorder="1" applyFont="1">
      <alignment textRotation="90"/>
    </xf>
    <xf borderId="37" fillId="10" fontId="16" numFmtId="0" xfId="0" applyAlignment="1" applyBorder="1" applyFill="1" applyFont="1">
      <alignment textRotation="90"/>
    </xf>
    <xf borderId="0" fillId="0" fontId="17" numFmtId="0" xfId="0" applyAlignment="1" applyFont="1">
      <alignment readingOrder="0" textRotation="90"/>
    </xf>
    <xf borderId="38" fillId="4" fontId="12" numFmtId="0" xfId="0" applyBorder="1" applyFont="1"/>
    <xf borderId="39" fillId="4" fontId="12" numFmtId="0" xfId="0" applyBorder="1" applyFont="1"/>
    <xf borderId="40" fillId="4" fontId="12" numFmtId="165" xfId="0" applyBorder="1" applyFont="1" applyNumberFormat="1"/>
    <xf borderId="0" fillId="0" fontId="12" numFmtId="0" xfId="0" applyFont="1"/>
    <xf borderId="0" fillId="0" fontId="12" numFmtId="165" xfId="0" applyFont="1" applyNumberFormat="1"/>
    <xf borderId="0" fillId="4" fontId="12" numFmtId="0" xfId="0" applyFont="1"/>
    <xf borderId="0" fillId="4" fontId="12" numFmtId="164" xfId="0" applyFont="1" applyNumberFormat="1"/>
    <xf borderId="0" fillId="4" fontId="12" numFmtId="166" xfId="0" applyFont="1" applyNumberFormat="1"/>
    <xf borderId="3" fillId="4" fontId="12" numFmtId="165" xfId="0" applyBorder="1" applyFont="1" applyNumberFormat="1"/>
    <xf borderId="0" fillId="0" fontId="16" numFmtId="0" xfId="0" applyFont="1"/>
    <xf borderId="0" fillId="0" fontId="12" numFmtId="164" xfId="0" applyFont="1" applyNumberFormat="1"/>
    <xf borderId="0" fillId="8" fontId="9" numFmtId="0" xfId="0" applyAlignment="1" applyFont="1">
      <alignment readingOrder="0"/>
    </xf>
    <xf borderId="41" fillId="8" fontId="9" numFmtId="0" xfId="0" applyAlignment="1" applyBorder="1" applyFont="1">
      <alignment readingOrder="0"/>
    </xf>
    <xf borderId="0" fillId="0" fontId="12" numFmtId="167" xfId="0" applyFont="1" applyNumberFormat="1"/>
    <xf borderId="0" fillId="0" fontId="18" numFmtId="0" xfId="0" applyFont="1"/>
    <xf borderId="10" fillId="0" fontId="4" numFmtId="0" xfId="0" applyAlignment="1" applyBorder="1" applyFont="1">
      <alignment readingOrder="0"/>
    </xf>
    <xf borderId="10" fillId="0" fontId="19" numFmtId="0" xfId="0" applyAlignment="1" applyBorder="1" applyFont="1">
      <alignment readingOrder="0"/>
    </xf>
    <xf borderId="0" fillId="0" fontId="20" numFmtId="0" xfId="0" applyFont="1"/>
    <xf borderId="10" fillId="0" fontId="20" numFmtId="0" xfId="0" applyAlignment="1" applyBorder="1" applyFont="1">
      <alignment readingOrder="0"/>
    </xf>
    <xf borderId="10" fillId="0" fontId="12" numFmtId="0" xfId="0" applyBorder="1" applyFont="1"/>
    <xf borderId="10" fillId="0" fontId="20" numFmtId="167" xfId="0" applyAlignment="1" applyBorder="1" applyFont="1" applyNumberFormat="1">
      <alignment readingOrder="0"/>
    </xf>
    <xf borderId="10" fillId="0" fontId="19" numFmtId="9" xfId="0" applyAlignment="1" applyBorder="1" applyFont="1" applyNumberFormat="1">
      <alignment readingOrder="0"/>
    </xf>
    <xf borderId="10" fillId="0" fontId="12" numFmtId="9" xfId="0" applyAlignment="1" applyBorder="1" applyFont="1" applyNumberFormat="1">
      <alignment readingOrder="0"/>
    </xf>
    <xf borderId="10" fillId="0" fontId="19" numFmtId="166" xfId="0" applyAlignment="1" applyBorder="1" applyFont="1" applyNumberFormat="1">
      <alignment readingOrder="0"/>
    </xf>
    <xf borderId="10" fillId="0" fontId="12" numFmtId="0" xfId="0" applyAlignment="1" applyBorder="1" applyFont="1">
      <alignment readingOrder="0"/>
    </xf>
    <xf borderId="0" fillId="0" fontId="4" numFmtId="0" xfId="0" applyFont="1"/>
    <xf borderId="0" fillId="0" fontId="20" numFmtId="167" xfId="0" applyFont="1" applyNumberFormat="1"/>
    <xf borderId="0" fillId="0" fontId="21" numFmtId="0" xfId="0" applyAlignment="1" applyFont="1">
      <alignment readingOrder="0"/>
    </xf>
    <xf borderId="0" fillId="0" fontId="12" numFmtId="168" xfId="0" applyFont="1" applyNumberFormat="1"/>
    <xf borderId="0" fillId="0" fontId="12" numFmtId="9" xfId="0" applyFont="1" applyNumberFormat="1"/>
    <xf borderId="31" fillId="11" fontId="8" numFmtId="0" xfId="0" applyBorder="1" applyFill="1" applyFont="1"/>
    <xf borderId="32" fillId="11" fontId="7" numFmtId="169" xfId="0" applyAlignment="1" applyBorder="1" applyFont="1" applyNumberFormat="1">
      <alignment readingOrder="0"/>
    </xf>
    <xf borderId="32" fillId="11" fontId="7" numFmtId="0" xfId="0" applyAlignment="1" applyBorder="1" applyFont="1">
      <alignment readingOrder="0"/>
    </xf>
    <xf borderId="20" fillId="0" fontId="12" numFmtId="0" xfId="0" applyBorder="1" applyFont="1"/>
    <xf borderId="24" fillId="0" fontId="10" numFmtId="169" xfId="0" applyBorder="1" applyFont="1" applyNumberFormat="1"/>
    <xf borderId="0" fillId="0" fontId="10" numFmtId="170" xfId="0" applyAlignment="1" applyFont="1" applyNumberFormat="1">
      <alignment horizontal="right" readingOrder="0" vertical="bottom"/>
    </xf>
    <xf borderId="26" fillId="0" fontId="10" numFmtId="169" xfId="0" applyBorder="1" applyFont="1" applyNumberFormat="1"/>
    <xf borderId="0" fillId="0" fontId="10" numFmtId="170" xfId="0" applyAlignment="1" applyFont="1" applyNumberFormat="1">
      <alignment horizontal="right" vertical="bottom"/>
    </xf>
    <xf borderId="30" fillId="0" fontId="10" numFmtId="169" xfId="0" applyBorder="1" applyFont="1" applyNumberFormat="1"/>
    <xf borderId="0" fillId="0" fontId="10" numFmtId="169" xfId="0" applyFont="1" applyNumberFormat="1"/>
    <xf borderId="0" fillId="0" fontId="10" numFmtId="0" xfId="0" applyAlignment="1" applyFont="1">
      <alignment vertical="bottom"/>
    </xf>
    <xf borderId="42" fillId="11" fontId="8" numFmtId="0" xfId="0" applyBorder="1" applyFont="1"/>
    <xf borderId="43" fillId="11" fontId="8" numFmtId="0" xfId="0" applyBorder="1" applyFont="1"/>
    <xf borderId="44" fillId="11" fontId="8" numFmtId="0" xfId="0" applyBorder="1" applyFont="1"/>
    <xf borderId="45" fillId="12" fontId="22" numFmtId="0" xfId="0" applyBorder="1" applyFill="1" applyFont="1"/>
    <xf borderId="46" fillId="12" fontId="22" numFmtId="0" xfId="0" applyBorder="1" applyFont="1"/>
    <xf borderId="47" fillId="12" fontId="22" numFmtId="0" xfId="0" applyBorder="1" applyFont="1"/>
    <xf borderId="48" fillId="12" fontId="22" numFmtId="0" xfId="0" applyBorder="1" applyFont="1"/>
    <xf borderId="36" fillId="12" fontId="22" numFmtId="0" xfId="0" applyBorder="1" applyFont="1"/>
    <xf borderId="49" fillId="12" fontId="22" numFmtId="0" xfId="0" applyBorder="1" applyFont="1"/>
    <xf borderId="36" fillId="12" fontId="22" numFmtId="171" xfId="0" applyBorder="1" applyFont="1" applyNumberFormat="1"/>
    <xf borderId="36" fillId="12" fontId="22" numFmtId="10" xfId="0" applyBorder="1" applyFont="1" applyNumberFormat="1"/>
    <xf borderId="0" fillId="0" fontId="12" numFmtId="10" xfId="0" applyFont="1" applyNumberFormat="1"/>
    <xf borderId="0" fillId="0" fontId="12" numFmtId="0" xfId="0" applyAlignment="1" applyFont="1">
      <alignment horizontal="center"/>
    </xf>
    <xf borderId="0" fillId="13" fontId="3" numFmtId="0" xfId="0" applyFill="1" applyFont="1"/>
    <xf borderId="0" fillId="13" fontId="16" numFmtId="0" xfId="0" applyAlignment="1" applyFont="1">
      <alignment horizontal="left"/>
    </xf>
    <xf borderId="0" fillId="13" fontId="12" numFmtId="0" xfId="0" applyAlignment="1" applyFont="1">
      <alignment horizontal="center"/>
    </xf>
    <xf borderId="0" fillId="0" fontId="16" numFmtId="0" xfId="0" applyAlignment="1" applyFont="1">
      <alignment horizontal="left"/>
    </xf>
    <xf borderId="0" fillId="0" fontId="3" numFmtId="0" xfId="0" applyAlignment="1" applyFont="1">
      <alignment readingOrder="0" shrinkToFit="0" wrapText="1"/>
    </xf>
    <xf borderId="0" fillId="0" fontId="12" numFmtId="0" xfId="0" applyAlignment="1" applyFont="1">
      <alignment horizontal="left"/>
    </xf>
    <xf borderId="0" fillId="13" fontId="12" numFmtId="164" xfId="0" applyAlignment="1" applyFont="1" applyNumberFormat="1">
      <alignment horizontal="center"/>
    </xf>
    <xf borderId="0" fillId="0" fontId="12" numFmtId="164" xfId="0" applyAlignment="1" applyFont="1" applyNumberFormat="1">
      <alignment horizontal="center"/>
    </xf>
    <xf borderId="45" fillId="5" fontId="23" numFmtId="0" xfId="0" applyAlignment="1" applyBorder="1" applyFont="1">
      <alignment horizontal="center" shrinkToFit="0" vertical="center" wrapText="1"/>
    </xf>
    <xf borderId="45" fillId="5" fontId="24" numFmtId="0" xfId="0" applyAlignment="1" applyBorder="1" applyFont="1">
      <alignment horizontal="center" shrinkToFit="0" vertical="center" wrapText="1"/>
    </xf>
    <xf borderId="46" fillId="5" fontId="23" numFmtId="0" xfId="0" applyAlignment="1" applyBorder="1" applyFont="1">
      <alignment horizontal="center" shrinkToFit="0" vertical="center" wrapText="1"/>
    </xf>
    <xf borderId="46" fillId="5" fontId="24" numFmtId="0" xfId="0" applyAlignment="1" applyBorder="1" applyFont="1">
      <alignment horizontal="center" shrinkToFit="0" vertical="center" wrapText="1"/>
    </xf>
    <xf borderId="50" fillId="5" fontId="23" numFmtId="0" xfId="0" applyAlignment="1" applyBorder="1" applyFont="1">
      <alignment horizontal="center" readingOrder="0" shrinkToFit="0" vertical="center" wrapText="1"/>
    </xf>
    <xf borderId="48" fillId="5" fontId="23" numFmtId="0" xfId="0" applyAlignment="1" applyBorder="1" applyFont="1">
      <alignment horizontal="center" shrinkToFit="0" vertical="center" wrapText="1"/>
    </xf>
    <xf borderId="48" fillId="5" fontId="23" numFmtId="0" xfId="0" applyAlignment="1" applyBorder="1" applyFont="1">
      <alignment horizontal="center" readingOrder="0" shrinkToFit="0" vertical="center" wrapText="1"/>
    </xf>
    <xf borderId="31" fillId="14" fontId="11" numFmtId="0" xfId="0" applyAlignment="1" applyBorder="1" applyFill="1" applyFont="1">
      <alignment vertical="center"/>
    </xf>
    <xf borderId="51" fillId="14" fontId="11" numFmtId="0" xfId="0" applyAlignment="1" applyBorder="1" applyFont="1">
      <alignment vertical="center"/>
    </xf>
    <xf borderId="31" fillId="15" fontId="11" numFmtId="0" xfId="0" applyAlignment="1" applyBorder="1" applyFill="1" applyFont="1">
      <alignment vertical="center"/>
    </xf>
    <xf borderId="42" fillId="15" fontId="11" numFmtId="0" xfId="0" applyAlignment="1" applyBorder="1" applyFont="1">
      <alignment vertical="center"/>
    </xf>
    <xf borderId="52" fillId="15" fontId="11" numFmtId="0" xfId="0" applyAlignment="1" applyBorder="1" applyFont="1">
      <alignment vertical="center"/>
    </xf>
    <xf borderId="43" fillId="15" fontId="11" numFmtId="0" xfId="0" applyAlignment="1" applyBorder="1" applyFont="1">
      <alignment vertical="center"/>
    </xf>
    <xf borderId="38" fillId="16" fontId="11" numFmtId="0" xfId="0" applyAlignment="1" applyBorder="1" applyFill="1" applyFont="1">
      <alignment vertical="center"/>
    </xf>
    <xf borderId="53" fillId="17" fontId="13" numFmtId="165" xfId="0" applyAlignment="1" applyBorder="1" applyFill="1" applyFont="1" applyNumberFormat="1">
      <alignment horizontal="center" readingOrder="0" shrinkToFit="0" vertical="center" wrapText="1"/>
    </xf>
    <xf borderId="53" fillId="17" fontId="13" numFmtId="172" xfId="0" applyAlignment="1" applyBorder="1" applyFont="1" applyNumberFormat="1">
      <alignment readingOrder="0" shrinkToFit="0" vertical="center" wrapText="1"/>
    </xf>
    <xf borderId="54" fillId="18" fontId="25" numFmtId="0" xfId="0" applyAlignment="1" applyBorder="1" applyFill="1" applyFont="1">
      <alignment horizontal="center" shrinkToFit="0" vertical="center" wrapText="1"/>
    </xf>
    <xf borderId="55" fillId="18" fontId="25" numFmtId="0" xfId="0" applyAlignment="1" applyBorder="1" applyFont="1">
      <alignment horizontal="center" readingOrder="0" shrinkToFit="0" vertical="center" wrapText="1"/>
    </xf>
    <xf borderId="20" fillId="0" fontId="22" numFmtId="0" xfId="0" applyBorder="1" applyFont="1"/>
    <xf borderId="24" fillId="0" fontId="22" numFmtId="0" xfId="0" applyBorder="1" applyFont="1"/>
    <xf borderId="21" fillId="0" fontId="22" numFmtId="0" xfId="0" applyBorder="1" applyFont="1"/>
    <xf borderId="21" fillId="0" fontId="22" numFmtId="0" xfId="0" applyAlignment="1" applyBorder="1" applyFont="1">
      <alignment readingOrder="0"/>
    </xf>
    <xf borderId="22" fillId="0" fontId="12" numFmtId="164" xfId="0" applyBorder="1" applyFont="1" applyNumberFormat="1"/>
    <xf borderId="0" fillId="0" fontId="12" numFmtId="164" xfId="0" applyFont="1" applyNumberFormat="1"/>
    <xf borderId="20" fillId="0" fontId="12" numFmtId="170" xfId="0" applyBorder="1" applyFont="1" applyNumberFormat="1"/>
    <xf borderId="24" fillId="0" fontId="12" numFmtId="170" xfId="0" applyBorder="1" applyFont="1" applyNumberFormat="1"/>
    <xf borderId="22" fillId="0" fontId="12" numFmtId="170" xfId="0" applyBorder="1" applyFont="1" applyNumberFormat="1"/>
    <xf borderId="25" fillId="0" fontId="12" numFmtId="164" xfId="0" applyBorder="1" applyFont="1" applyNumberFormat="1"/>
    <xf borderId="0" fillId="0" fontId="12" numFmtId="170" xfId="0" applyFont="1" applyNumberFormat="1"/>
    <xf borderId="0" fillId="0" fontId="12" numFmtId="172" xfId="0" applyFont="1" applyNumberFormat="1"/>
    <xf borderId="0" fillId="0" fontId="12" numFmtId="172" xfId="0" applyFont="1" applyNumberFormat="1"/>
    <xf borderId="23" fillId="0" fontId="22" numFmtId="0" xfId="0" applyBorder="1" applyFont="1"/>
    <xf borderId="22" fillId="0" fontId="22" numFmtId="0" xfId="0" applyBorder="1" applyFont="1"/>
    <xf borderId="26" fillId="0" fontId="22" numFmtId="0" xfId="0" applyBorder="1" applyFont="1"/>
    <xf borderId="25" fillId="0" fontId="22" numFmtId="0" xfId="0" applyBorder="1" applyFont="1"/>
    <xf borderId="25" fillId="0" fontId="22" numFmtId="0" xfId="0" applyAlignment="1" applyBorder="1" applyFont="1">
      <alignment readingOrder="0"/>
    </xf>
    <xf borderId="26" fillId="0" fontId="12" numFmtId="170" xfId="0" applyBorder="1" applyFont="1" applyNumberFormat="1"/>
    <xf borderId="0" fillId="0" fontId="22" numFmtId="0" xfId="0" applyFont="1"/>
    <xf borderId="27" fillId="0" fontId="22" numFmtId="0" xfId="0" applyBorder="1" applyFont="1"/>
    <xf borderId="30" fillId="0" fontId="22" numFmtId="0" xfId="0" applyBorder="1" applyFont="1"/>
    <xf borderId="28" fillId="0" fontId="22" numFmtId="0" xfId="0" applyBorder="1" applyFont="1"/>
    <xf borderId="28" fillId="0" fontId="22" numFmtId="0" xfId="0" applyAlignment="1" applyBorder="1" applyFont="1">
      <alignment readingOrder="0"/>
    </xf>
    <xf borderId="27" fillId="0" fontId="12" numFmtId="164" xfId="0" applyBorder="1" applyFont="1" applyNumberFormat="1"/>
    <xf borderId="29" fillId="0" fontId="12" numFmtId="164" xfId="0" applyBorder="1" applyFont="1" applyNumberFormat="1"/>
    <xf borderId="27" fillId="0" fontId="12" numFmtId="170" xfId="0" applyBorder="1" applyFont="1" applyNumberFormat="1"/>
    <xf borderId="30" fillId="0" fontId="12" numFmtId="170" xfId="0" applyBorder="1" applyFont="1" applyNumberFormat="1"/>
    <xf borderId="29" fillId="0" fontId="12" numFmtId="170" xfId="0" applyBorder="1" applyFont="1" applyNumberFormat="1"/>
    <xf borderId="29" fillId="0" fontId="12" numFmtId="10" xfId="0" applyBorder="1" applyFont="1" applyNumberFormat="1"/>
    <xf borderId="29" fillId="0" fontId="22" numFmtId="0" xfId="0" applyBorder="1" applyFont="1"/>
    <xf quotePrefix="1" borderId="25" fillId="0" fontId="22" numFmtId="0" xfId="0" applyBorder="1" applyFont="1"/>
    <xf borderId="0" fillId="19" fontId="12" numFmtId="172" xfId="0" applyFill="1" applyFont="1" applyNumberFormat="1"/>
    <xf quotePrefix="1" borderId="28" fillId="0" fontId="22" numFmtId="0" xfId="0" applyBorder="1" applyFont="1"/>
    <xf borderId="11" fillId="0" fontId="22" numFmtId="0" xfId="0" applyBorder="1" applyFont="1"/>
    <xf borderId="56" fillId="0" fontId="22" numFmtId="0" xfId="0" applyBorder="1" applyFont="1"/>
    <xf borderId="57" fillId="0" fontId="22" numFmtId="0" xfId="0" applyBorder="1" applyFont="1"/>
    <xf borderId="0" fillId="0" fontId="3" numFmtId="165" xfId="0" applyFont="1" applyNumberFormat="1"/>
    <xf borderId="0" fillId="0" fontId="3" numFmtId="172" xfId="0" applyFont="1" applyNumberFormat="1"/>
    <xf borderId="0" fillId="0" fontId="3" numFmtId="165" xfId="0" applyAlignment="1" applyFont="1" applyNumberFormat="1">
      <alignment readingOrder="0"/>
    </xf>
    <xf borderId="10" fillId="6" fontId="8" numFmtId="164" xfId="0" applyAlignment="1" applyBorder="1" applyFont="1" applyNumberFormat="1">
      <alignment shrinkToFit="0" textRotation="0" wrapText="1"/>
    </xf>
    <xf borderId="58" fillId="14" fontId="26" numFmtId="2" xfId="0" applyAlignment="1" applyBorder="1" applyFont="1" applyNumberFormat="1">
      <alignment readingOrder="0" shrinkToFit="0" vertical="bottom" wrapText="1"/>
    </xf>
    <xf borderId="10" fillId="20" fontId="27" numFmtId="164" xfId="0" applyAlignment="1" applyBorder="1" applyFill="1" applyFont="1" applyNumberFormat="1">
      <alignment vertical="bottom"/>
    </xf>
    <xf borderId="0" fillId="0" fontId="3" numFmtId="172" xfId="0" applyFont="1" applyNumberFormat="1"/>
    <xf borderId="10" fillId="20" fontId="28" numFmtId="164" xfId="0" applyAlignment="1" applyBorder="1" applyFont="1" applyNumberFormat="1">
      <alignment vertical="bottom"/>
    </xf>
    <xf borderId="8" fillId="20" fontId="27" numFmtId="164" xfId="0" applyAlignment="1" applyBorder="1" applyFont="1" applyNumberFormat="1">
      <alignment vertical="bottom"/>
    </xf>
    <xf borderId="0" fillId="2" fontId="3" numFmtId="0" xfId="0" applyAlignment="1" applyFont="1">
      <alignment readingOrder="0"/>
    </xf>
    <xf borderId="0" fillId="2" fontId="3" numFmtId="172" xfId="0" applyFont="1" applyNumberFormat="1"/>
    <xf borderId="0" fillId="2" fontId="3" numFmtId="0" xfId="0" applyFont="1"/>
    <xf borderId="5" fillId="5" fontId="23" numFmtId="0" xfId="0" applyAlignment="1" applyBorder="1" applyFont="1">
      <alignment horizontal="center" shrinkToFit="0" vertical="center" wrapText="1"/>
    </xf>
    <xf borderId="59" fillId="5" fontId="24" numFmtId="0" xfId="0" applyAlignment="1" applyBorder="1" applyFont="1">
      <alignment horizontal="center" shrinkToFit="0" vertical="center" wrapText="1"/>
    </xf>
    <xf borderId="59" fillId="5" fontId="23" numFmtId="0" xfId="0" applyAlignment="1" applyBorder="1" applyFont="1">
      <alignment horizontal="center" shrinkToFit="0" vertical="center" wrapText="1"/>
    </xf>
    <xf borderId="59" fillId="16" fontId="13" numFmtId="0" xfId="0" applyAlignment="1" applyBorder="1" applyFont="1">
      <alignment readingOrder="0" shrinkToFit="0" vertical="center" wrapText="1"/>
    </xf>
    <xf borderId="59" fillId="17" fontId="13" numFmtId="172" xfId="0" applyAlignment="1" applyBorder="1" applyFont="1" applyNumberFormat="1">
      <alignment readingOrder="0" shrinkToFit="0" vertical="center" wrapText="1"/>
    </xf>
    <xf borderId="0" fillId="19" fontId="3" numFmtId="0" xfId="0" applyFont="1"/>
    <xf borderId="60" fillId="5" fontId="24" numFmtId="0" xfId="0" applyAlignment="1" applyBorder="1" applyFont="1">
      <alignment horizontal="center" shrinkToFit="0" vertical="center" wrapText="1"/>
    </xf>
    <xf borderId="61" fillId="16" fontId="13" numFmtId="0" xfId="0" applyAlignment="1" applyBorder="1" applyFont="1">
      <alignment readingOrder="0" shrinkToFit="0" vertical="center" wrapText="1"/>
    </xf>
    <xf borderId="62" fillId="5" fontId="24" numFmtId="0" xfId="0" applyAlignment="1" applyBorder="1" applyFont="1">
      <alignment horizontal="center" shrinkToFit="0" vertical="center" wrapText="1"/>
    </xf>
    <xf borderId="63" fillId="16" fontId="13" numFmtId="0" xfId="0" applyAlignment="1" applyBorder="1" applyFont="1">
      <alignment readingOrder="0" shrinkToFit="0" vertical="center" wrapText="1"/>
    </xf>
    <xf borderId="64" fillId="5" fontId="24" numFmtId="0" xfId="0" applyAlignment="1" applyBorder="1" applyFont="1">
      <alignment horizontal="center" shrinkToFit="0" vertical="center" wrapText="1"/>
    </xf>
    <xf borderId="63" fillId="17" fontId="13" numFmtId="172" xfId="0" applyAlignment="1" applyBorder="1" applyFont="1" applyNumberFormat="1">
      <alignment readingOrder="0" shrinkToFit="0" vertical="center" wrapText="1"/>
    </xf>
    <xf borderId="0" fillId="17" fontId="13" numFmtId="172" xfId="0" applyAlignment="1" applyFont="1" applyNumberFormat="1">
      <alignment readingOrder="0" shrinkToFit="0" vertical="center" wrapText="1"/>
    </xf>
    <xf borderId="0" fillId="0" fontId="24" numFmtId="0" xfId="0" applyAlignment="1" applyFont="1">
      <alignment horizontal="center" shrinkToFit="0" vertical="center" wrapText="1"/>
    </xf>
    <xf borderId="0" fillId="0" fontId="13" numFmtId="0" xfId="0" applyAlignment="1" applyFont="1">
      <alignment readingOrder="0" shrinkToFit="0" vertical="center" wrapText="1"/>
    </xf>
    <xf borderId="5" fillId="0" fontId="22" numFmtId="0" xfId="0" applyBorder="1" applyFont="1"/>
    <xf borderId="65" fillId="0" fontId="22" numFmtId="0" xfId="0" applyBorder="1" applyFont="1"/>
    <xf borderId="65" fillId="0" fontId="12" numFmtId="164" xfId="0" applyBorder="1" applyFont="1" applyNumberFormat="1"/>
    <xf borderId="65" fillId="0" fontId="12" numFmtId="10" xfId="0" applyBorder="1" applyFont="1" applyNumberFormat="1"/>
    <xf borderId="65" fillId="0" fontId="12" numFmtId="172" xfId="0" applyBorder="1" applyFont="1" applyNumberFormat="1"/>
    <xf borderId="66" fillId="0" fontId="22" numFmtId="0" xfId="0" applyBorder="1" applyFont="1"/>
    <xf borderId="67" fillId="0" fontId="12" numFmtId="164" xfId="0" applyBorder="1" applyFont="1" applyNumberFormat="1"/>
    <xf borderId="68" fillId="0" fontId="22" numFmtId="0" xfId="0" applyBorder="1" applyFont="1"/>
    <xf borderId="69" fillId="0" fontId="12" numFmtId="10" xfId="0" applyBorder="1" applyFont="1" applyNumberFormat="1"/>
    <xf borderId="69" fillId="0" fontId="12" numFmtId="172" xfId="0" applyBorder="1" applyFont="1" applyNumberFormat="1"/>
    <xf borderId="70" fillId="0" fontId="22" numFmtId="0" xfId="0" applyBorder="1" applyFont="1"/>
    <xf borderId="70" fillId="0" fontId="12" numFmtId="164" xfId="0" applyBorder="1" applyFont="1" applyNumberFormat="1"/>
    <xf borderId="70" fillId="0" fontId="12" numFmtId="10" xfId="0" applyBorder="1" applyFont="1" applyNumberFormat="1"/>
    <xf borderId="70" fillId="0" fontId="12" numFmtId="172" xfId="0" applyBorder="1" applyFont="1" applyNumberFormat="1"/>
    <xf borderId="71" fillId="0" fontId="22" numFmtId="0" xfId="0" applyBorder="1" applyFont="1"/>
    <xf borderId="72" fillId="0" fontId="12" numFmtId="164" xfId="0" applyBorder="1" applyFont="1" applyNumberFormat="1"/>
    <xf borderId="73" fillId="0" fontId="22" numFmtId="0" xfId="0" applyBorder="1" applyFont="1"/>
    <xf borderId="74" fillId="0" fontId="12" numFmtId="172" xfId="0" applyBorder="1" applyFont="1" applyNumberFormat="1"/>
    <xf borderId="75" fillId="0" fontId="22" numFmtId="0" xfId="0" applyBorder="1" applyFont="1"/>
    <xf borderId="75" fillId="0" fontId="12" numFmtId="164" xfId="0" applyBorder="1" applyFont="1" applyNumberFormat="1"/>
    <xf borderId="75" fillId="0" fontId="12" numFmtId="10" xfId="0" applyBorder="1" applyFont="1" applyNumberFormat="1"/>
    <xf borderId="75" fillId="0" fontId="12" numFmtId="172" xfId="0" applyBorder="1" applyFont="1" applyNumberFormat="1"/>
    <xf borderId="0" fillId="0" fontId="29" numFmtId="172" xfId="0" applyFont="1" applyNumberFormat="1"/>
    <xf borderId="0" fillId="0" fontId="3" numFmtId="164" xfId="0" applyFont="1" applyNumberFormat="1"/>
    <xf borderId="0" fillId="5" fontId="30" numFmtId="0" xfId="0" applyAlignment="1" applyFont="1">
      <alignment horizontal="center" shrinkToFit="0" vertical="bottom" wrapText="1"/>
    </xf>
    <xf borderId="0" fillId="0" fontId="31" numFmtId="0" xfId="0" applyAlignment="1" applyFont="1">
      <alignment readingOrder="0" shrinkToFit="0" vertical="bottom" wrapText="1"/>
    </xf>
    <xf borderId="0" fillId="0" fontId="26" numFmtId="0" xfId="0" applyAlignment="1" applyFont="1">
      <alignment readingOrder="0" shrinkToFit="0" vertical="bottom" wrapText="0"/>
    </xf>
    <xf borderId="0" fillId="0" fontId="30" numFmtId="0" xfId="0" applyAlignment="1" applyFont="1">
      <alignment horizontal="center" shrinkToFit="0" vertical="bottom" wrapText="1"/>
    </xf>
    <xf borderId="0" fillId="0" fontId="22" numFmtId="0" xfId="0" applyAlignment="1" applyFont="1">
      <alignment horizontal="right" readingOrder="0" shrinkToFit="0" vertical="bottom" wrapText="0"/>
    </xf>
    <xf borderId="0" fillId="7" fontId="26" numFmtId="0" xfId="0" applyAlignment="1" applyFont="1">
      <alignment readingOrder="0" shrinkToFit="0" vertical="bottom" wrapText="0"/>
    </xf>
    <xf borderId="0" fillId="0" fontId="22" numFmtId="0" xfId="0" applyAlignment="1" applyFont="1">
      <alignment horizontal="right" vertical="bottom"/>
    </xf>
    <xf borderId="0" fillId="2" fontId="26" numFmtId="0" xfId="0" applyAlignment="1" applyFont="1">
      <alignment readingOrder="0" shrinkToFit="0" vertical="bottom" wrapText="0"/>
    </xf>
    <xf borderId="0" fillId="21" fontId="26" numFmtId="0" xfId="0" applyAlignment="1" applyFill="1" applyFont="1">
      <alignment readingOrder="0" shrinkToFit="0" vertical="bottom" wrapText="0"/>
    </xf>
    <xf borderId="0" fillId="0" fontId="32" numFmtId="0" xfId="0" applyAlignment="1" applyFont="1">
      <alignment horizontal="center" readingOrder="0" vertical="bottom"/>
    </xf>
    <xf borderId="0" fillId="0" fontId="32" numFmtId="0" xfId="0" applyAlignment="1" applyFont="1">
      <alignment vertical="bottom"/>
    </xf>
    <xf borderId="0" fillId="0" fontId="3" numFmtId="0" xfId="0" applyAlignment="1" applyFont="1">
      <alignment horizontal="center" readingOrder="0"/>
    </xf>
    <xf borderId="0" fillId="0" fontId="32" numFmtId="0" xfId="0" applyAlignment="1" applyFont="1">
      <alignment horizontal="center" vertical="bottom"/>
    </xf>
    <xf borderId="31" fillId="0" fontId="15" numFmtId="0" xfId="0" applyAlignment="1" applyBorder="1" applyFont="1">
      <alignment readingOrder="0"/>
    </xf>
    <xf borderId="31" fillId="0" fontId="33" numFmtId="0" xfId="0" applyAlignment="1" applyBorder="1" applyFont="1">
      <alignment readingOrder="0"/>
    </xf>
    <xf borderId="31" fillId="0" fontId="33" numFmtId="0" xfId="0" applyAlignment="1" applyBorder="1" applyFont="1">
      <alignment horizontal="center" readingOrder="0"/>
    </xf>
    <xf borderId="31" fillId="0" fontId="22" numFmtId="0" xfId="0" applyBorder="1" applyFont="1"/>
    <xf borderId="31" fillId="0" fontId="12" numFmtId="10" xfId="0" applyAlignment="1" applyBorder="1" applyFont="1" applyNumberFormat="1">
      <alignment horizontal="center"/>
    </xf>
    <xf borderId="31" fillId="0" fontId="3" numFmtId="0" xfId="0" applyAlignment="1" applyBorder="1" applyFont="1">
      <alignment horizontal="center" readingOrder="0"/>
    </xf>
    <xf borderId="31" fillId="0" fontId="3" numFmtId="0" xfId="0" applyAlignment="1" applyBorder="1" applyFont="1">
      <alignment horizontal="center"/>
    </xf>
    <xf borderId="0" fillId="0" fontId="14" numFmtId="0" xfId="0" applyAlignment="1" applyFont="1">
      <alignment readingOrder="0"/>
    </xf>
    <xf borderId="0" fillId="0" fontId="33" numFmtId="0" xfId="0" applyAlignment="1" applyFont="1">
      <alignment readingOrder="0"/>
    </xf>
    <xf borderId="31" fillId="0" fontId="12" numFmtId="10" xfId="0" applyBorder="1" applyFont="1" applyNumberFormat="1"/>
    <xf borderId="31" fillId="0" fontId="3" numFmtId="0" xfId="0" applyAlignment="1" applyBorder="1" applyFont="1">
      <alignment readingOrder="0"/>
    </xf>
    <xf borderId="31" fillId="0" fontId="3" numFmtId="0" xfId="0" applyBorder="1" applyFont="1"/>
    <xf borderId="0" fillId="22" fontId="34" numFmtId="0" xfId="0" applyAlignment="1" applyFill="1" applyFont="1">
      <alignment readingOrder="0"/>
    </xf>
    <xf borderId="76" fillId="10" fontId="16" numFmtId="0" xfId="0" applyAlignment="1" applyBorder="1" applyFont="1">
      <alignment textRotation="45"/>
    </xf>
    <xf borderId="77" fillId="10" fontId="16" numFmtId="0" xfId="0" applyAlignment="1" applyBorder="1" applyFont="1">
      <alignment textRotation="45"/>
    </xf>
    <xf borderId="78" fillId="10" fontId="16" numFmtId="0" xfId="0" applyAlignment="1" applyBorder="1" applyFont="1">
      <alignment textRotation="45"/>
    </xf>
    <xf borderId="0" fillId="10" fontId="16" numFmtId="0" xfId="0" applyAlignment="1" applyFont="1">
      <alignment textRotation="45"/>
    </xf>
    <xf borderId="0" fillId="10" fontId="35" numFmtId="0" xfId="0" applyAlignment="1" applyFont="1">
      <alignment readingOrder="0" textRotation="45"/>
    </xf>
    <xf borderId="40" fillId="4" fontId="12" numFmtId="0" xfId="0" applyBorder="1" applyFont="1"/>
    <xf borderId="79" fillId="4" fontId="12" numFmtId="0" xfId="0" applyBorder="1" applyFont="1"/>
    <xf borderId="0" fillId="4" fontId="12" numFmtId="165" xfId="0" applyFont="1" applyNumberFormat="1"/>
    <xf borderId="3" fillId="4" fontId="12" numFmtId="0" xfId="0" applyBorder="1" applyFont="1"/>
    <xf borderId="4" fillId="4" fontId="12" numFmtId="0" xfId="0" applyBorder="1" applyFont="1"/>
    <xf borderId="80" fillId="4" fontId="12" numFmtId="0" xfId="0" applyBorder="1" applyFont="1"/>
    <xf borderId="0" fillId="0" fontId="3" numFmtId="165" xfId="0" applyFont="1" applyNumberFormat="1"/>
    <xf borderId="81" fillId="5" fontId="23" numFmtId="0" xfId="0" applyAlignment="1" applyBorder="1" applyFont="1">
      <alignment horizontal="center" shrinkToFit="0" vertical="center" wrapText="1"/>
    </xf>
    <xf borderId="81" fillId="5" fontId="24" numFmtId="0" xfId="0" applyAlignment="1" applyBorder="1" applyFont="1">
      <alignment horizontal="center" shrinkToFit="0" vertical="center" wrapText="1"/>
    </xf>
    <xf borderId="81" fillId="14" fontId="24" numFmtId="0" xfId="0" applyBorder="1" applyFont="1"/>
    <xf borderId="81" fillId="15" fontId="24" numFmtId="0" xfId="0" applyAlignment="1" applyBorder="1" applyFont="1">
      <alignment vertical="center"/>
    </xf>
    <xf borderId="81" fillId="16" fontId="24" numFmtId="0" xfId="0" applyAlignment="1" applyBorder="1" applyFont="1">
      <alignment vertical="center"/>
    </xf>
    <xf borderId="81" fillId="18" fontId="25" numFmtId="0" xfId="0" applyAlignment="1" applyBorder="1" applyFont="1">
      <alignment horizontal="center" shrinkToFit="0" vertical="center" wrapText="1"/>
    </xf>
    <xf borderId="81" fillId="23" fontId="23" numFmtId="0" xfId="0" applyAlignment="1" applyBorder="1" applyFill="1" applyFont="1">
      <alignment horizontal="center" vertical="center"/>
    </xf>
    <xf borderId="81" fillId="23" fontId="24" numFmtId="0" xfId="0" applyAlignment="1" applyBorder="1" applyFont="1">
      <alignment vertical="center"/>
    </xf>
    <xf borderId="81" fillId="23" fontId="24" numFmtId="0" xfId="0" applyAlignment="1" applyBorder="1" applyFont="1">
      <alignment horizontal="center" vertical="center"/>
    </xf>
    <xf borderId="81" fillId="23" fontId="23" numFmtId="0" xfId="0" applyAlignment="1" applyBorder="1" applyFont="1">
      <alignment horizontal="center" readingOrder="0" vertical="center"/>
    </xf>
    <xf borderId="81" fillId="23" fontId="23" numFmtId="0" xfId="0" applyAlignment="1" applyBorder="1" applyFont="1">
      <alignment vertical="center"/>
    </xf>
    <xf borderId="81" fillId="23" fontId="24" numFmtId="164" xfId="0" applyAlignment="1" applyBorder="1" applyFont="1" applyNumberFormat="1">
      <alignment vertical="center"/>
    </xf>
    <xf borderId="19" fillId="5" fontId="23" numFmtId="0" xfId="0" applyAlignment="1" applyBorder="1" applyFont="1">
      <alignment horizontal="center" shrinkToFit="0" vertical="center" wrapText="1"/>
    </xf>
    <xf borderId="10" fillId="5" fontId="36" numFmtId="0" xfId="0" applyBorder="1" applyFont="1"/>
    <xf borderId="22" fillId="0" fontId="10" numFmtId="164" xfId="0" applyBorder="1" applyFont="1" applyNumberFormat="1"/>
    <xf borderId="22" fillId="0" fontId="10" numFmtId="170" xfId="0" applyBorder="1" applyFont="1" applyNumberFormat="1"/>
    <xf borderId="22" fillId="0" fontId="10" numFmtId="10" xfId="0" applyBorder="1" applyFont="1" applyNumberFormat="1"/>
    <xf borderId="22" fillId="0" fontId="22" numFmtId="0" xfId="0" applyAlignment="1" applyBorder="1" applyFont="1">
      <alignment horizontal="center"/>
    </xf>
    <xf borderId="22" fillId="0" fontId="22" numFmtId="3" xfId="0" applyAlignment="1" applyBorder="1" applyFont="1" applyNumberFormat="1">
      <alignment horizontal="center"/>
    </xf>
    <xf borderId="22" fillId="19" fontId="37" numFmtId="0" xfId="0" applyBorder="1" applyFont="1"/>
    <xf borderId="26" fillId="0" fontId="10" numFmtId="164" xfId="0" applyAlignment="1" applyBorder="1" applyFont="1" applyNumberFormat="1">
      <alignment horizontal="center"/>
    </xf>
    <xf borderId="82" fillId="24" fontId="27" numFmtId="0" xfId="0" applyAlignment="1" applyBorder="1" applyFill="1" applyFont="1">
      <alignment horizontal="center"/>
    </xf>
    <xf borderId="83" fillId="24" fontId="27" numFmtId="0" xfId="0" applyAlignment="1" applyBorder="1" applyFont="1">
      <alignment horizontal="center"/>
    </xf>
    <xf borderId="58" fillId="24" fontId="27" numFmtId="0" xfId="0" applyAlignment="1" applyBorder="1" applyFont="1">
      <alignment horizontal="center"/>
    </xf>
    <xf borderId="84" fillId="24" fontId="10" numFmtId="0" xfId="0" applyAlignment="1" applyBorder="1" applyFont="1">
      <alignment horizontal="center"/>
    </xf>
    <xf borderId="85" fillId="0" fontId="10" numFmtId="0" xfId="0" applyAlignment="1" applyBorder="1" applyFont="1">
      <alignment horizontal="center"/>
    </xf>
    <xf borderId="86" fillId="0" fontId="10" numFmtId="164" xfId="0" applyAlignment="1" applyBorder="1" applyFont="1" applyNumberFormat="1">
      <alignment horizontal="center"/>
    </xf>
    <xf borderId="87" fillId="24" fontId="10" numFmtId="0" xfId="0" applyAlignment="1" applyBorder="1" applyFont="1">
      <alignment horizontal="center"/>
    </xf>
    <xf borderId="88" fillId="0" fontId="10" numFmtId="0" xfId="0" applyAlignment="1" applyBorder="1" applyFont="1">
      <alignment horizontal="center"/>
    </xf>
    <xf borderId="81" fillId="0" fontId="10" numFmtId="164" xfId="0" applyAlignment="1" applyBorder="1" applyFont="1" applyNumberFormat="1">
      <alignment horizontal="center"/>
    </xf>
    <xf borderId="87" fillId="0" fontId="10" numFmtId="0" xfId="0" applyAlignment="1" applyBorder="1" applyFont="1">
      <alignment horizontal="center"/>
    </xf>
    <xf borderId="89" fillId="24" fontId="27" numFmtId="0" xfId="0" applyAlignment="1" applyBorder="1" applyFont="1">
      <alignment horizontal="center"/>
    </xf>
    <xf borderId="90" fillId="24" fontId="27" numFmtId="0" xfId="0" applyAlignment="1" applyBorder="1" applyFont="1">
      <alignment horizontal="center"/>
    </xf>
    <xf borderId="91" fillId="24" fontId="27" numFmtId="0" xfId="0" applyAlignment="1" applyBorder="1" applyFont="1">
      <alignment horizontal="center"/>
    </xf>
    <xf borderId="92" fillId="24" fontId="10" numFmtId="0" xfId="0" applyAlignment="1" applyBorder="1" applyFont="1">
      <alignment horizontal="center"/>
    </xf>
    <xf borderId="93" fillId="0" fontId="10" numFmtId="0" xfId="0" applyAlignment="1" applyBorder="1" applyFont="1">
      <alignment horizontal="center"/>
    </xf>
    <xf borderId="9" fillId="0" fontId="10" numFmtId="0" xfId="0" applyAlignment="1" applyBorder="1" applyFont="1">
      <alignment horizontal="center"/>
    </xf>
    <xf borderId="94" fillId="24" fontId="10" numFmtId="0" xfId="0" applyAlignment="1" applyBorder="1" applyFont="1">
      <alignment horizontal="center"/>
    </xf>
    <xf borderId="7" fillId="0" fontId="10" numFmtId="0" xfId="0" applyAlignment="1" applyBorder="1" applyFont="1">
      <alignment horizontal="center"/>
    </xf>
    <xf borderId="10" fillId="0" fontId="10" numFmtId="0" xfId="0" applyAlignment="1" applyBorder="1" applyFont="1">
      <alignment horizontal="center"/>
    </xf>
    <xf borderId="27" fillId="0" fontId="10" numFmtId="164" xfId="0" applyBorder="1" applyFont="1" applyNumberFormat="1"/>
    <xf borderId="27" fillId="0" fontId="10" numFmtId="170" xfId="0" applyBorder="1" applyFont="1" applyNumberFormat="1"/>
    <xf borderId="27" fillId="0" fontId="10" numFmtId="10" xfId="0" applyBorder="1" applyFont="1" applyNumberFormat="1"/>
    <xf borderId="27" fillId="0" fontId="22" numFmtId="0" xfId="0" applyAlignment="1" applyBorder="1" applyFont="1">
      <alignment horizontal="center"/>
    </xf>
    <xf borderId="27" fillId="0" fontId="22" numFmtId="3" xfId="0" applyAlignment="1" applyBorder="1" applyFont="1" applyNumberFormat="1">
      <alignment horizontal="center"/>
    </xf>
    <xf borderId="27" fillId="19" fontId="37" numFmtId="0" xfId="0" applyBorder="1" applyFont="1"/>
    <xf borderId="30" fillId="0" fontId="10" numFmtId="164" xfId="0" applyAlignment="1" applyBorder="1" applyFont="1" applyNumberFormat="1">
      <alignment horizontal="center"/>
    </xf>
    <xf quotePrefix="1" borderId="22" fillId="0" fontId="22" numFmtId="0" xfId="0" applyBorder="1" applyFont="1"/>
    <xf quotePrefix="1" borderId="27" fillId="0" fontId="22" numFmtId="0" xfId="0" applyBorder="1" applyFont="1"/>
    <xf borderId="22" fillId="20" fontId="3" numFmtId="0" xfId="0" applyBorder="1" applyFont="1"/>
    <xf borderId="22" fillId="20" fontId="10" numFmtId="164" xfId="0" applyBorder="1" applyFont="1" applyNumberFormat="1"/>
    <xf borderId="22" fillId="20" fontId="10" numFmtId="170" xfId="0" applyBorder="1" applyFont="1" applyNumberFormat="1"/>
    <xf borderId="22" fillId="20" fontId="10" numFmtId="0" xfId="0" applyAlignment="1" applyBorder="1" applyFont="1">
      <alignment horizontal="center"/>
    </xf>
    <xf borderId="26" fillId="20" fontId="10" numFmtId="164" xfId="0" applyAlignment="1" applyBorder="1" applyFont="1" applyNumberFormat="1">
      <alignment horizontal="center"/>
    </xf>
    <xf borderId="26" fillId="0" fontId="3" numFmtId="0" xfId="0" applyBorder="1" applyFont="1"/>
    <xf borderId="0" fillId="0" fontId="10" numFmtId="1" xfId="0" applyFont="1" applyNumberFormat="1"/>
    <xf borderId="0" fillId="0" fontId="10" numFmtId="164" xfId="0" applyFont="1" applyNumberFormat="1"/>
    <xf borderId="14" fillId="11" fontId="22" numFmtId="0" xfId="0" applyAlignment="1" applyBorder="1" applyFont="1">
      <alignment shrinkToFit="0" vertical="bottom" wrapText="1"/>
    </xf>
    <xf borderId="14" fillId="11" fontId="26" numFmtId="0" xfId="0" applyAlignment="1" applyBorder="1" applyFont="1">
      <alignment shrinkToFit="0" vertical="bottom" wrapText="1"/>
    </xf>
    <xf borderId="14" fillId="14" fontId="26" numFmtId="2" xfId="0" applyAlignment="1" applyBorder="1" applyFont="1" applyNumberFormat="1">
      <alignment shrinkToFit="0" vertical="bottom" wrapText="1"/>
    </xf>
    <xf borderId="14" fillId="14" fontId="26" numFmtId="0" xfId="0" applyAlignment="1" applyBorder="1" applyFont="1">
      <alignment readingOrder="0" shrinkToFit="0" vertical="bottom" wrapText="1"/>
    </xf>
    <xf borderId="14" fillId="14" fontId="26" numFmtId="2" xfId="0" applyAlignment="1" applyBorder="1" applyFont="1" applyNumberFormat="1">
      <alignment readingOrder="0" shrinkToFit="0" vertical="bottom" wrapText="1"/>
    </xf>
    <xf borderId="95" fillId="19" fontId="26" numFmtId="2" xfId="0" applyAlignment="1" applyBorder="1" applyFont="1" applyNumberFormat="1">
      <alignment readingOrder="0" shrinkToFit="0" vertical="bottom" wrapText="1"/>
    </xf>
    <xf borderId="10" fillId="14" fontId="26" numFmtId="0" xfId="0" applyAlignment="1" applyBorder="1" applyFont="1">
      <alignment readingOrder="0" shrinkToFit="0" vertical="bottom" wrapText="1"/>
    </xf>
    <xf borderId="10" fillId="25" fontId="10" numFmtId="0" xfId="0" applyAlignment="1" applyBorder="1" applyFill="1" applyFont="1">
      <alignment readingOrder="0" shrinkToFit="0" vertical="bottom" wrapText="1"/>
    </xf>
    <xf borderId="10" fillId="25" fontId="10" numFmtId="0" xfId="0" applyAlignment="1" applyBorder="1" applyFont="1">
      <alignment shrinkToFit="0" vertical="bottom" wrapText="1"/>
    </xf>
    <xf borderId="10" fillId="26" fontId="38" numFmtId="2" xfId="0" applyAlignment="1" applyBorder="1" applyFill="1" applyFont="1" applyNumberFormat="1">
      <alignment shrinkToFit="0" vertical="bottom" wrapText="1"/>
    </xf>
    <xf borderId="96" fillId="0" fontId="10" numFmtId="0" xfId="0" applyBorder="1" applyFont="1"/>
    <xf borderId="97" fillId="0" fontId="10" numFmtId="0" xfId="0" applyAlignment="1" applyBorder="1" applyFont="1">
      <alignment horizontal="right" vertical="bottom"/>
    </xf>
    <xf borderId="97" fillId="0" fontId="10" numFmtId="1" xfId="0" applyAlignment="1" applyBorder="1" applyFont="1" applyNumberFormat="1">
      <alignment horizontal="right" vertical="bottom"/>
    </xf>
    <xf borderId="97" fillId="14" fontId="10" numFmtId="2" xfId="0" applyAlignment="1" applyBorder="1" applyFont="1" applyNumberFormat="1">
      <alignment horizontal="right" vertical="bottom"/>
    </xf>
    <xf borderId="97" fillId="14" fontId="10" numFmtId="0" xfId="0" applyAlignment="1" applyBorder="1" applyFont="1">
      <alignment horizontal="right" readingOrder="0" vertical="bottom"/>
    </xf>
    <xf borderId="97" fillId="0" fontId="10" numFmtId="2" xfId="0" applyAlignment="1" applyBorder="1" applyFont="1" applyNumberFormat="1">
      <alignment horizontal="right" vertical="bottom"/>
    </xf>
    <xf borderId="97" fillId="0" fontId="10" numFmtId="173" xfId="0" applyAlignment="1" applyBorder="1" applyFont="1" applyNumberFormat="1">
      <alignment horizontal="right" vertical="bottom"/>
    </xf>
    <xf borderId="98" fillId="0" fontId="10" numFmtId="173" xfId="0" applyAlignment="1" applyBorder="1" applyFont="1" applyNumberFormat="1">
      <alignment horizontal="right" vertical="bottom"/>
    </xf>
    <xf borderId="0" fillId="0" fontId="10" numFmtId="173" xfId="0" applyAlignment="1" applyFont="1" applyNumberFormat="1">
      <alignment horizontal="right" vertical="bottom"/>
    </xf>
    <xf borderId="7" fillId="27" fontId="10" numFmtId="0" xfId="0" applyAlignment="1" applyBorder="1" applyFill="1" applyFont="1">
      <alignment vertical="bottom"/>
    </xf>
    <xf borderId="10" fillId="0" fontId="10" numFmtId="0" xfId="0" applyAlignment="1" applyBorder="1" applyFont="1">
      <alignment horizontal="right" vertical="bottom"/>
    </xf>
    <xf borderId="10" fillId="0" fontId="10" numFmtId="0" xfId="0" applyAlignment="1" applyBorder="1" applyFont="1">
      <alignment horizontal="right" readingOrder="0" vertical="bottom"/>
    </xf>
    <xf quotePrefix="1" borderId="10" fillId="0" fontId="10" numFmtId="0" xfId="0" applyAlignment="1" applyBorder="1" applyFont="1">
      <alignment vertical="bottom"/>
    </xf>
    <xf borderId="10" fillId="0" fontId="10" numFmtId="2" xfId="0" applyAlignment="1" applyBorder="1" applyFont="1" applyNumberFormat="1">
      <alignment horizontal="right" vertical="bottom"/>
    </xf>
    <xf borderId="0" fillId="0" fontId="3" numFmtId="173" xfId="0" applyFont="1" applyNumberFormat="1"/>
    <xf borderId="99" fillId="0" fontId="10" numFmtId="0" xfId="0" applyBorder="1" applyFont="1"/>
    <xf borderId="81" fillId="0" fontId="10" numFmtId="0" xfId="0" applyAlignment="1" applyBorder="1" applyFont="1">
      <alignment horizontal="right" vertical="bottom"/>
    </xf>
    <xf borderId="81" fillId="0" fontId="10" numFmtId="1" xfId="0" applyAlignment="1" applyBorder="1" applyFont="1" applyNumberFormat="1">
      <alignment horizontal="right" vertical="bottom"/>
    </xf>
    <xf borderId="81" fillId="6" fontId="10" numFmtId="2" xfId="0" applyAlignment="1" applyBorder="1" applyFont="1" applyNumberFormat="1">
      <alignment horizontal="right" vertical="bottom"/>
    </xf>
    <xf borderId="81" fillId="6" fontId="22" numFmtId="0" xfId="0" applyAlignment="1" applyBorder="1" applyFont="1">
      <alignment horizontal="right" readingOrder="0" vertical="bottom"/>
    </xf>
    <xf borderId="81" fillId="0" fontId="10" numFmtId="2" xfId="0" applyAlignment="1" applyBorder="1" applyFont="1" applyNumberFormat="1">
      <alignment horizontal="right" vertical="bottom"/>
    </xf>
    <xf borderId="81" fillId="0" fontId="10" numFmtId="173" xfId="0" applyAlignment="1" applyBorder="1" applyFont="1" applyNumberFormat="1">
      <alignment horizontal="right" vertical="bottom"/>
    </xf>
    <xf borderId="100" fillId="0" fontId="10" numFmtId="173" xfId="0" applyAlignment="1" applyBorder="1" applyFont="1" applyNumberFormat="1">
      <alignment horizontal="right" vertical="bottom"/>
    </xf>
    <xf borderId="7" fillId="14" fontId="10" numFmtId="0" xfId="0" applyAlignment="1" applyBorder="1" applyFont="1">
      <alignment vertical="bottom"/>
    </xf>
    <xf borderId="81" fillId="14" fontId="10" numFmtId="2" xfId="0" applyAlignment="1" applyBorder="1" applyFont="1" applyNumberFormat="1">
      <alignment horizontal="right" vertical="bottom"/>
    </xf>
    <xf borderId="81" fillId="14" fontId="10" numFmtId="0" xfId="0" applyAlignment="1" applyBorder="1" applyFont="1">
      <alignment horizontal="right" readingOrder="0" vertical="bottom"/>
    </xf>
    <xf borderId="7" fillId="6" fontId="10" numFmtId="0" xfId="0" applyAlignment="1" applyBorder="1" applyFont="1">
      <alignment vertical="bottom"/>
    </xf>
    <xf borderId="7" fillId="0" fontId="10" numFmtId="0" xfId="0" applyAlignment="1" applyBorder="1" applyFont="1">
      <alignment vertical="bottom"/>
    </xf>
    <xf borderId="10" fillId="0" fontId="10" numFmtId="0" xfId="0" applyAlignment="1" applyBorder="1" applyFont="1">
      <alignment vertical="bottom"/>
    </xf>
    <xf borderId="7" fillId="25" fontId="10" numFmtId="1" xfId="0" applyAlignment="1" applyBorder="1" applyFont="1" applyNumberFormat="1">
      <alignment vertical="bottom"/>
    </xf>
    <xf borderId="0" fillId="0" fontId="10" numFmtId="0" xfId="0" applyAlignment="1" applyFont="1">
      <alignment horizontal="right" vertical="bottom"/>
    </xf>
    <xf borderId="7" fillId="0" fontId="27" numFmtId="1" xfId="0" applyAlignment="1" applyBorder="1" applyFont="1" applyNumberFormat="1">
      <alignment vertical="bottom"/>
    </xf>
    <xf borderId="0" fillId="0" fontId="10" numFmtId="1" xfId="0" applyAlignment="1" applyFont="1" applyNumberFormat="1">
      <alignment vertical="bottom"/>
    </xf>
    <xf borderId="101" fillId="28" fontId="10" numFmtId="0" xfId="0" applyAlignment="1" applyBorder="1" applyFill="1" applyFont="1">
      <alignment vertical="bottom"/>
    </xf>
    <xf borderId="101" fillId="0" fontId="2" numFmtId="0" xfId="0" applyBorder="1" applyFont="1"/>
    <xf borderId="102" fillId="0" fontId="2" numFmtId="0" xfId="0" applyBorder="1" applyFont="1"/>
    <xf borderId="81" fillId="27" fontId="10" numFmtId="2" xfId="0" applyAlignment="1" applyBorder="1" applyFont="1" applyNumberFormat="1">
      <alignment horizontal="right" vertical="bottom"/>
    </xf>
    <xf borderId="81" fillId="27" fontId="10" numFmtId="0" xfId="0" applyAlignment="1" applyBorder="1" applyFont="1">
      <alignment horizontal="right" readingOrder="0" vertical="bottom"/>
    </xf>
    <xf borderId="0" fillId="2" fontId="3" numFmtId="173" xfId="0" applyFont="1" applyNumberFormat="1"/>
    <xf borderId="103" fillId="0" fontId="10" numFmtId="0" xfId="0" applyBorder="1" applyFont="1"/>
    <xf borderId="104" fillId="0" fontId="10" numFmtId="0" xfId="0" applyAlignment="1" applyBorder="1" applyFont="1">
      <alignment horizontal="right" vertical="bottom"/>
    </xf>
    <xf borderId="104" fillId="0" fontId="10" numFmtId="1" xfId="0" applyAlignment="1" applyBorder="1" applyFont="1" applyNumberFormat="1">
      <alignment horizontal="right" vertical="bottom"/>
    </xf>
    <xf borderId="104" fillId="14" fontId="10" numFmtId="2" xfId="0" applyAlignment="1" applyBorder="1" applyFont="1" applyNumberFormat="1">
      <alignment horizontal="right" vertical="bottom"/>
    </xf>
    <xf borderId="104" fillId="14" fontId="10" numFmtId="0" xfId="0" applyAlignment="1" applyBorder="1" applyFont="1">
      <alignment horizontal="right" readingOrder="0" vertical="bottom"/>
    </xf>
    <xf borderId="104" fillId="0" fontId="10" numFmtId="2" xfId="0" applyAlignment="1" applyBorder="1" applyFont="1" applyNumberFormat="1">
      <alignment horizontal="right" vertical="bottom"/>
    </xf>
    <xf borderId="104" fillId="0" fontId="10" numFmtId="173" xfId="0" applyAlignment="1" applyBorder="1" applyFont="1" applyNumberFormat="1">
      <alignment horizontal="right" vertical="bottom"/>
    </xf>
    <xf borderId="105" fillId="0" fontId="10" numFmtId="173" xfId="0" applyAlignment="1" applyBorder="1" applyFont="1" applyNumberFormat="1">
      <alignment horizontal="right" vertical="bottom"/>
    </xf>
    <xf borderId="104" fillId="27" fontId="10" numFmtId="2" xfId="0" applyAlignment="1" applyBorder="1" applyFont="1" applyNumberFormat="1">
      <alignment horizontal="right" vertical="bottom"/>
    </xf>
    <xf borderId="104" fillId="27" fontId="10" numFmtId="0" xfId="0" applyAlignment="1" applyBorder="1" applyFont="1">
      <alignment horizontal="right" readingOrder="0" vertical="bottom"/>
    </xf>
    <xf borderId="97" fillId="27" fontId="10" numFmtId="2" xfId="0" applyAlignment="1" applyBorder="1" applyFont="1" applyNumberFormat="1">
      <alignment horizontal="right" vertical="bottom"/>
    </xf>
    <xf borderId="97" fillId="27" fontId="10" numFmtId="0" xfId="0" applyAlignment="1" applyBorder="1" applyFont="1">
      <alignment horizontal="right" readingOrder="0" vertical="bottom"/>
    </xf>
    <xf borderId="104" fillId="6" fontId="10" numFmtId="2" xfId="0" applyAlignment="1" applyBorder="1" applyFont="1" applyNumberFormat="1">
      <alignment horizontal="right" vertical="bottom"/>
    </xf>
    <xf borderId="104" fillId="6" fontId="22" numFmtId="0" xfId="0" applyAlignment="1" applyBorder="1" applyFont="1">
      <alignment horizontal="right" readingOrder="0" vertical="bottom"/>
    </xf>
    <xf borderId="97" fillId="6" fontId="10" numFmtId="2" xfId="0" applyAlignment="1" applyBorder="1" applyFont="1" applyNumberFormat="1">
      <alignment horizontal="right" vertical="bottom"/>
    </xf>
    <xf borderId="97" fillId="6" fontId="22" numFmtId="0" xfId="0" applyAlignment="1" applyBorder="1" applyFont="1">
      <alignment horizontal="right" readingOrder="0" vertical="bottom"/>
    </xf>
    <xf borderId="1" fillId="0" fontId="10" numFmtId="0" xfId="0" applyBorder="1" applyFont="1"/>
    <xf borderId="40" fillId="0" fontId="10" numFmtId="0" xfId="0" applyBorder="1" applyFont="1"/>
    <xf borderId="106" fillId="0" fontId="10" numFmtId="0" xfId="0" applyBorder="1" applyFont="1"/>
    <xf borderId="3" fillId="0" fontId="3" numFmtId="0" xfId="0" applyAlignment="1" applyBorder="1" applyFont="1">
      <alignment readingOrder="0"/>
    </xf>
    <xf borderId="0" fillId="0" fontId="3" numFmtId="2" xfId="0" applyFont="1" applyNumberFormat="1"/>
    <xf borderId="0" fillId="0" fontId="39" numFmtId="173" xfId="0" applyFont="1" applyNumberFormat="1"/>
    <xf borderId="0" fillId="0" fontId="39" numFmtId="0" xfId="0" applyFont="1"/>
    <xf borderId="10" fillId="0" fontId="3" numFmtId="2" xfId="0" applyBorder="1" applyFont="1" applyNumberFormat="1"/>
    <xf borderId="76" fillId="29" fontId="6" numFmtId="0" xfId="0" applyAlignment="1" applyBorder="1" applyFill="1" applyFont="1">
      <alignment readingOrder="0"/>
    </xf>
    <xf borderId="78" fillId="29" fontId="6" numFmtId="10" xfId="0" applyBorder="1" applyFont="1" applyNumberFormat="1"/>
    <xf borderId="68" fillId="20" fontId="3" numFmtId="0" xfId="0" applyBorder="1" applyFont="1"/>
    <xf borderId="69" fillId="20" fontId="3" numFmtId="10" xfId="0" applyBorder="1" applyFont="1" applyNumberFormat="1"/>
    <xf borderId="68" fillId="0" fontId="3" numFmtId="0" xfId="0" applyAlignment="1" applyBorder="1" applyFont="1">
      <alignment readingOrder="0"/>
    </xf>
    <xf borderId="69" fillId="0" fontId="3" numFmtId="10" xfId="0" applyAlignment="1" applyBorder="1" applyFont="1" applyNumberFormat="1">
      <alignment readingOrder="0"/>
    </xf>
    <xf borderId="107" fillId="26" fontId="3" numFmtId="0" xfId="0" applyAlignment="1" applyBorder="1" applyFont="1">
      <alignment readingOrder="0"/>
    </xf>
    <xf borderId="108" fillId="26" fontId="3" numFmtId="10" xfId="0" applyBorder="1" applyFont="1" applyNumberFormat="1"/>
    <xf borderId="45" fillId="5" fontId="23" numFmtId="0" xfId="0" applyAlignment="1" applyBorder="1" applyFont="1">
      <alignment horizontal="center" readingOrder="0" shrinkToFit="0" vertical="center" wrapText="1"/>
    </xf>
    <xf borderId="109" fillId="15" fontId="13" numFmtId="0" xfId="0" applyAlignment="1" applyBorder="1" applyFont="1">
      <alignment readingOrder="0" vertical="center"/>
    </xf>
    <xf borderId="20" fillId="15" fontId="13" numFmtId="0" xfId="0" applyAlignment="1" applyBorder="1" applyFont="1">
      <alignment readingOrder="0" vertical="center"/>
    </xf>
    <xf borderId="110" fillId="16" fontId="13" numFmtId="0" xfId="0" applyAlignment="1" applyBorder="1" applyFont="1">
      <alignment readingOrder="0" shrinkToFit="0" vertical="center" wrapText="1"/>
    </xf>
    <xf borderId="111" fillId="17" fontId="13" numFmtId="165" xfId="0" applyAlignment="1" applyBorder="1" applyFont="1" applyNumberFormat="1">
      <alignment horizontal="center" readingOrder="0" shrinkToFit="0" vertical="center" wrapText="1"/>
    </xf>
    <xf borderId="111" fillId="17" fontId="13" numFmtId="172" xfId="0" applyAlignment="1" applyBorder="1" applyFont="1" applyNumberFormat="1">
      <alignment readingOrder="0" shrinkToFit="0" vertical="center" wrapText="1"/>
    </xf>
    <xf borderId="22" fillId="17" fontId="13" numFmtId="172" xfId="0" applyAlignment="1" applyBorder="1" applyFont="1" applyNumberFormat="1">
      <alignment readingOrder="0" shrinkToFit="0" vertical="center" wrapText="1"/>
    </xf>
    <xf borderId="22" fillId="0" fontId="12" numFmtId="10" xfId="0" applyBorder="1" applyFont="1" applyNumberFormat="1"/>
    <xf borderId="22" fillId="0" fontId="12" numFmtId="172" xfId="0" applyBorder="1" applyFont="1" applyNumberFormat="1"/>
    <xf borderId="22" fillId="0" fontId="12" numFmtId="172" xfId="0" applyBorder="1" applyFont="1" applyNumberFormat="1"/>
    <xf borderId="27" fillId="0" fontId="12" numFmtId="10" xfId="0" applyBorder="1" applyFont="1" applyNumberFormat="1"/>
    <xf borderId="27" fillId="0" fontId="12" numFmtId="172" xfId="0" applyBorder="1" applyFont="1" applyNumberFormat="1"/>
    <xf borderId="27" fillId="0" fontId="12" numFmtId="172" xfId="0" applyBorder="1" applyFont="1" applyNumberFormat="1"/>
    <xf borderId="22" fillId="19" fontId="12" numFmtId="172" xfId="0" applyBorder="1" applyFont="1" applyNumberFormat="1"/>
    <xf borderId="27" fillId="19" fontId="12" numFmtId="172" xfId="0" applyBorder="1" applyFont="1" applyNumberFormat="1"/>
    <xf borderId="22" fillId="0" fontId="3" numFmtId="164" xfId="0" applyBorder="1" applyFont="1" applyNumberFormat="1"/>
    <xf borderId="22" fillId="0" fontId="3" numFmtId="165" xfId="0" applyBorder="1" applyFont="1" applyNumberFormat="1"/>
    <xf borderId="22" fillId="0" fontId="29" numFmtId="172" xfId="0" applyBorder="1" applyFont="1" applyNumberFormat="1"/>
    <xf borderId="22" fillId="0" fontId="29" numFmtId="10" xfId="0" applyBorder="1" applyFont="1" applyNumberFormat="1"/>
    <xf borderId="0" fillId="30" fontId="40" numFmtId="0" xfId="0" applyAlignment="1" applyFill="1" applyFont="1">
      <alignment horizontal="center" readingOrder="0" vertical="center"/>
    </xf>
    <xf borderId="0" fillId="0" fontId="3" numFmtId="170" xfId="0" applyAlignment="1" applyFont="1" applyNumberFormat="1">
      <alignment readingOrder="0"/>
    </xf>
    <xf borderId="0" fillId="0" fontId="3" numFmtId="170" xfId="0" applyFont="1" applyNumberFormat="1"/>
    <xf borderId="0" fillId="0" fontId="3" numFmtId="172" xfId="0" applyAlignment="1" applyFont="1" applyNumberFormat="1">
      <alignment readingOrder="0"/>
    </xf>
    <xf quotePrefix="1" borderId="0" fillId="0" fontId="3" numFmtId="0" xfId="0" applyAlignment="1" applyFont="1">
      <alignment readingOrder="0"/>
    </xf>
    <xf borderId="10" fillId="6" fontId="25" numFmtId="0" xfId="0" applyAlignment="1" applyBorder="1" applyFont="1">
      <alignment readingOrder="0" shrinkToFit="0" vertical="bottom" wrapText="0"/>
    </xf>
    <xf borderId="7" fillId="8" fontId="23" numFmtId="0" xfId="0" applyAlignment="1" applyBorder="1" applyFont="1">
      <alignment readingOrder="0" shrinkToFit="0" vertical="bottom" wrapText="0"/>
    </xf>
    <xf borderId="7" fillId="6" fontId="25" numFmtId="0" xfId="0" applyAlignment="1" applyBorder="1" applyFont="1">
      <alignment readingOrder="0" shrinkToFit="0" vertical="bottom" wrapText="0"/>
    </xf>
    <xf borderId="0" fillId="0" fontId="41" numFmtId="0" xfId="0" applyAlignment="1" applyFont="1">
      <alignment shrinkToFit="0" vertical="bottom" wrapText="0"/>
    </xf>
    <xf borderId="91" fillId="0" fontId="42" numFmtId="0" xfId="0" applyAlignment="1" applyBorder="1" applyFont="1">
      <alignment readingOrder="0" shrinkToFit="0" vertical="bottom" wrapText="0"/>
    </xf>
    <xf borderId="90" fillId="0" fontId="42" numFmtId="0" xfId="0" applyAlignment="1" applyBorder="1" applyFont="1">
      <alignment readingOrder="0" shrinkToFit="0" vertical="bottom" wrapText="0"/>
    </xf>
    <xf borderId="56" fillId="0" fontId="22" numFmtId="0" xfId="0" applyAlignment="1" applyBorder="1" applyFont="1">
      <alignment horizontal="right" readingOrder="0" shrinkToFit="0" vertical="bottom" wrapText="0"/>
    </xf>
    <xf borderId="11" fillId="0" fontId="22" numFmtId="0" xfId="0" applyAlignment="1" applyBorder="1" applyFont="1">
      <alignment horizontal="right" readingOrder="0" shrinkToFit="0" vertical="bottom" wrapText="0"/>
    </xf>
    <xf borderId="112" fillId="0" fontId="22" numFmtId="0" xfId="0" applyAlignment="1" applyBorder="1" applyFont="1">
      <alignment horizontal="right" readingOrder="0" shrinkToFit="0" vertical="bottom" wrapText="0"/>
    </xf>
    <xf borderId="112" fillId="0" fontId="22" numFmtId="0" xfId="0" applyAlignment="1" applyBorder="1" applyFont="1">
      <alignment readingOrder="0" shrinkToFit="0" vertical="bottom" wrapText="0"/>
    </xf>
    <xf borderId="0" fillId="0" fontId="41" numFmtId="0" xfId="0" applyAlignment="1" applyFont="1">
      <alignment horizontal="center" readingOrder="0" shrinkToFit="0" vertical="bottom" wrapText="0"/>
    </xf>
    <xf borderId="9" fillId="0" fontId="41" numFmtId="0" xfId="0" applyAlignment="1" applyBorder="1" applyFont="1">
      <alignment readingOrder="0" shrinkToFit="0" vertical="bottom" wrapText="0"/>
    </xf>
    <xf borderId="93" fillId="0" fontId="41" numFmtId="0" xfId="0" applyAlignment="1" applyBorder="1" applyFont="1">
      <alignment horizontal="right" readingOrder="0" shrinkToFit="0" vertical="bottom" wrapText="0"/>
    </xf>
    <xf borderId="112" fillId="0" fontId="41" numFmtId="0" xfId="0" applyAlignment="1" applyBorder="1" applyFont="1">
      <alignment horizontal="right" readingOrder="0" shrinkToFit="0" vertical="bottom" wrapText="0"/>
    </xf>
    <xf borderId="95" fillId="0" fontId="41" numFmtId="0" xfId="0" applyAlignment="1" applyBorder="1" applyFont="1">
      <alignment shrinkToFit="0" vertical="bottom" wrapText="0"/>
    </xf>
    <xf borderId="113" fillId="0" fontId="22" numFmtId="0" xfId="0" applyAlignment="1" applyBorder="1" applyFont="1">
      <alignment horizontal="right" readingOrder="0" shrinkToFit="0" vertical="bottom" wrapText="0"/>
    </xf>
    <xf borderId="9" fillId="0" fontId="22" numFmtId="0" xfId="0" applyAlignment="1" applyBorder="1" applyFont="1">
      <alignment horizontal="right" readingOrder="0" shrinkToFit="0" vertical="bottom" wrapText="0"/>
    </xf>
    <xf borderId="93" fillId="0" fontId="22" numFmtId="0" xfId="0" applyAlignment="1" applyBorder="1" applyFont="1">
      <alignment horizontal="right" readingOrder="0" shrinkToFit="0" vertical="bottom" wrapText="0"/>
    </xf>
    <xf borderId="93" fillId="0" fontId="22" numFmtId="0" xfId="0" applyAlignment="1" applyBorder="1" applyFont="1">
      <alignment readingOrder="0" shrinkToFit="0" vertical="bottom" wrapText="0"/>
    </xf>
    <xf borderId="114" fillId="0" fontId="22" numFmtId="0" xfId="0" applyAlignment="1" applyBorder="1" applyFont="1">
      <alignment readingOrder="0" shrinkToFit="0" vertical="bottom" wrapText="0"/>
    </xf>
    <xf borderId="22" fillId="5" fontId="23" numFmtId="0" xfId="0" applyAlignment="1" applyBorder="1" applyFont="1">
      <alignment horizontal="center" readingOrder="0" shrinkToFit="0" vertical="center" wrapText="1"/>
    </xf>
    <xf borderId="53" fillId="18" fontId="25" numFmtId="0" xfId="0" applyAlignment="1" applyBorder="1" applyFont="1">
      <alignment horizontal="center" readingOrder="0" shrinkToFit="0" vertical="center" wrapText="1"/>
    </xf>
    <xf borderId="23" fillId="0" fontId="22" numFmtId="172" xfId="0" applyBorder="1" applyFont="1" applyNumberFormat="1"/>
    <xf borderId="22" fillId="31" fontId="22" numFmtId="0" xfId="0" applyBorder="1" applyFill="1" applyFont="1"/>
    <xf borderId="26" fillId="31" fontId="22" numFmtId="0" xfId="0" applyBorder="1" applyFont="1"/>
    <xf borderId="25" fillId="31" fontId="22" numFmtId="0" xfId="0" applyBorder="1" applyFont="1"/>
    <xf borderId="0" fillId="31" fontId="12" numFmtId="164" xfId="0" applyFont="1" applyNumberFormat="1"/>
    <xf borderId="0" fillId="31" fontId="22" numFmtId="0" xfId="0" applyFont="1"/>
    <xf borderId="22" fillId="31" fontId="12" numFmtId="164" xfId="0" applyBorder="1" applyFont="1" applyNumberFormat="1"/>
    <xf borderId="25" fillId="31" fontId="12" numFmtId="0" xfId="0" applyBorder="1" applyFont="1"/>
    <xf borderId="22" fillId="31" fontId="12" numFmtId="170" xfId="0" applyBorder="1" applyFont="1" applyNumberFormat="1"/>
    <xf borderId="26" fillId="31" fontId="12" numFmtId="170" xfId="0" applyBorder="1" applyFont="1" applyNumberFormat="1"/>
    <xf borderId="25" fillId="31" fontId="12" numFmtId="164" xfId="0" applyBorder="1" applyFont="1" applyNumberFormat="1"/>
    <xf borderId="0" fillId="31" fontId="12" numFmtId="170" xfId="0" applyFont="1" applyNumberFormat="1"/>
    <xf borderId="0" fillId="31" fontId="12" numFmtId="10" xfId="0" applyFont="1" applyNumberFormat="1"/>
    <xf borderId="0" fillId="31" fontId="12" numFmtId="172" xfId="0" applyFont="1" applyNumberFormat="1"/>
    <xf borderId="0" fillId="31" fontId="12" numFmtId="172" xfId="0" applyFont="1" applyNumberFormat="1"/>
    <xf borderId="0" fillId="0" fontId="23" numFmtId="0" xfId="0" applyAlignment="1" applyFont="1">
      <alignment horizontal="center" readingOrder="0" shrinkToFit="0" vertical="center" wrapText="1"/>
    </xf>
    <xf borderId="0" fillId="5" fontId="23" numFmtId="0" xfId="0" applyAlignment="1" applyFont="1">
      <alignment horizontal="center" readingOrder="0" shrinkToFit="0" vertical="center" wrapText="1"/>
    </xf>
    <xf borderId="20" fillId="25" fontId="22" numFmtId="0" xfId="0" applyBorder="1" applyFont="1"/>
    <xf borderId="20" fillId="25" fontId="22" numFmtId="164" xfId="0" applyBorder="1" applyFont="1" applyNumberFormat="1"/>
    <xf borderId="20" fillId="25" fontId="22" numFmtId="172" xfId="0" applyBorder="1" applyFont="1" applyNumberFormat="1"/>
    <xf borderId="0" fillId="25" fontId="3" numFmtId="0" xfId="0" applyFont="1"/>
    <xf borderId="22" fillId="25" fontId="22" numFmtId="0" xfId="0" applyBorder="1" applyFont="1"/>
    <xf borderId="0" fillId="25" fontId="43" numFmtId="0" xfId="0" applyFont="1"/>
    <xf borderId="0" fillId="25" fontId="3" numFmtId="10" xfId="0" applyFont="1" applyNumberFormat="1"/>
    <xf borderId="0" fillId="25" fontId="3" numFmtId="9" xfId="0" applyAlignment="1" applyFont="1" applyNumberFormat="1">
      <alignment readingOrder="0"/>
    </xf>
    <xf borderId="20" fillId="31" fontId="22" numFmtId="0" xfId="0" applyBorder="1" applyFont="1"/>
    <xf borderId="20" fillId="31" fontId="22" numFmtId="164" xfId="0" applyBorder="1" applyFont="1" applyNumberFormat="1"/>
    <xf borderId="20" fillId="31" fontId="22" numFmtId="172" xfId="0" applyBorder="1" applyFont="1" applyNumberFormat="1"/>
    <xf borderId="0" fillId="31" fontId="3" numFmtId="0" xfId="0" applyFont="1"/>
    <xf borderId="0" fillId="31" fontId="43" numFmtId="0" xfId="0" applyFont="1"/>
    <xf borderId="0" fillId="31" fontId="3" numFmtId="10" xfId="0" applyFont="1" applyNumberFormat="1"/>
    <xf borderId="27" fillId="25" fontId="22" numFmtId="0" xfId="0" applyBorder="1" applyFont="1"/>
    <xf borderId="115" fillId="25" fontId="22" numFmtId="0" xfId="0" applyBorder="1" applyFont="1"/>
    <xf borderId="116" fillId="25" fontId="3" numFmtId="10" xfId="0" applyBorder="1" applyFont="1" applyNumberFormat="1"/>
    <xf borderId="116" fillId="25" fontId="3" numFmtId="0" xfId="0" applyBorder="1" applyFont="1"/>
    <xf borderId="0" fillId="25" fontId="3" numFmtId="10" xfId="0" applyAlignment="1" applyFont="1" applyNumberFormat="1">
      <alignment readingOrder="0"/>
    </xf>
    <xf borderId="22" fillId="32" fontId="22" numFmtId="0" xfId="0" applyBorder="1" applyFill="1" applyFont="1"/>
    <xf borderId="20" fillId="32" fontId="22" numFmtId="0" xfId="0" applyBorder="1" applyFont="1"/>
    <xf borderId="20" fillId="32" fontId="22" numFmtId="164" xfId="0" applyBorder="1" applyFont="1" applyNumberFormat="1"/>
    <xf borderId="20" fillId="32" fontId="22" numFmtId="172" xfId="0" applyBorder="1" applyFont="1" applyNumberFormat="1"/>
    <xf borderId="0" fillId="32" fontId="3" numFmtId="0" xfId="0" applyFont="1"/>
    <xf borderId="27" fillId="32" fontId="22" numFmtId="0" xfId="0" applyBorder="1" applyFont="1"/>
    <xf borderId="22" fillId="33" fontId="22" numFmtId="0" xfId="0" applyBorder="1" applyFill="1" applyFont="1"/>
    <xf borderId="20" fillId="33" fontId="22" numFmtId="0" xfId="0" applyBorder="1" applyFont="1"/>
    <xf borderId="20" fillId="33" fontId="22" numFmtId="164" xfId="0" applyBorder="1" applyFont="1" applyNumberFormat="1"/>
    <xf borderId="20" fillId="33" fontId="22" numFmtId="172" xfId="0" applyBorder="1" applyFont="1" applyNumberFormat="1"/>
    <xf borderId="0" fillId="33" fontId="3" numFmtId="0" xfId="0" applyFont="1"/>
    <xf borderId="117" fillId="32" fontId="22" numFmtId="0" xfId="0" applyBorder="1" applyFont="1"/>
    <xf borderId="10" fillId="5" fontId="6" numFmtId="0" xfId="0" applyAlignment="1" applyBorder="1" applyFont="1">
      <alignment readingOrder="0"/>
    </xf>
    <xf borderId="91" fillId="5" fontId="6" numFmtId="0" xfId="0" applyAlignment="1" applyBorder="1" applyFont="1">
      <alignment readingOrder="0"/>
    </xf>
    <xf borderId="8" fillId="5" fontId="6" numFmtId="0" xfId="0" applyAlignment="1" applyBorder="1" applyFont="1">
      <alignment readingOrder="0"/>
    </xf>
    <xf borderId="92" fillId="5" fontId="6" numFmtId="0" xfId="0" applyAlignment="1" applyBorder="1" applyFont="1">
      <alignment readingOrder="0"/>
    </xf>
    <xf borderId="93" fillId="0" fontId="3" numFmtId="9" xfId="0" applyAlignment="1" applyBorder="1" applyFont="1" applyNumberFormat="1">
      <alignment horizontal="right" readingOrder="0"/>
    </xf>
    <xf borderId="9" fillId="0" fontId="3" numFmtId="9" xfId="0" applyAlignment="1" applyBorder="1" applyFont="1" applyNumberFormat="1">
      <alignment horizontal="right" readingOrder="0"/>
    </xf>
    <xf borderId="118" fillId="0" fontId="3" numFmtId="9" xfId="0" applyAlignment="1" applyBorder="1" applyFont="1" applyNumberFormat="1">
      <alignment readingOrder="0"/>
    </xf>
    <xf borderId="94" fillId="5" fontId="6" numFmtId="0" xfId="0" applyAlignment="1" applyBorder="1" applyFont="1">
      <alignment readingOrder="0"/>
    </xf>
    <xf borderId="7" fillId="0" fontId="3" numFmtId="0" xfId="0" applyAlignment="1" applyBorder="1" applyFont="1">
      <alignment horizontal="right" readingOrder="0"/>
    </xf>
    <xf borderId="10" fillId="0" fontId="3" numFmtId="9" xfId="0" applyAlignment="1" applyBorder="1" applyFont="1" applyNumberFormat="1">
      <alignment horizontal="right" readingOrder="0"/>
    </xf>
    <xf borderId="7" fillId="0" fontId="3" numFmtId="0" xfId="0" applyAlignment="1" applyBorder="1" applyFont="1">
      <alignment readingOrder="0"/>
    </xf>
    <xf borderId="10" fillId="0" fontId="3" numFmtId="0" xfId="0" applyAlignment="1" applyBorder="1" applyFont="1">
      <alignment horizontal="right" readingOrder="0"/>
    </xf>
    <xf borderId="10" fillId="0" fontId="3" numFmtId="9" xfId="0" applyAlignment="1" applyBorder="1" applyFont="1" applyNumberFormat="1">
      <alignment readingOrder="0"/>
    </xf>
    <xf borderId="9" fillId="0" fontId="3" numFmtId="0" xfId="0" applyAlignment="1" applyBorder="1" applyFont="1">
      <alignment horizontal="right" readingOrder="0"/>
    </xf>
    <xf borderId="9" fillId="0" fontId="3" numFmtId="9" xfId="0" applyAlignment="1" applyBorder="1" applyFont="1" applyNumberFormat="1">
      <alignment readingOrder="0"/>
    </xf>
    <xf borderId="0" fillId="0" fontId="6" numFmtId="0" xfId="0" applyAlignment="1" applyFont="1">
      <alignment readingOrder="0"/>
    </xf>
    <xf borderId="0" fillId="0" fontId="3" numFmtId="9" xfId="0" applyAlignment="1" applyFont="1" applyNumberFormat="1">
      <alignment readingOrder="0"/>
    </xf>
    <xf borderId="0" fillId="0" fontId="3" numFmtId="9" xfId="0" applyAlignment="1" applyFont="1" applyNumberFormat="1">
      <alignment horizontal="right" readingOrder="0"/>
    </xf>
    <xf borderId="0" fillId="0" fontId="3" numFmtId="0" xfId="0" applyAlignment="1" applyFont="1">
      <alignment horizontal="right" readingOrder="0"/>
    </xf>
    <xf borderId="119" fillId="5" fontId="23" numFmtId="0" xfId="0" applyAlignment="1" applyBorder="1" applyFont="1">
      <alignment horizontal="center" readingOrder="0" shrinkToFit="0" vertical="center" wrapText="1"/>
    </xf>
    <xf borderId="120" fillId="5" fontId="23" numFmtId="0" xfId="0" applyAlignment="1" applyBorder="1" applyFont="1">
      <alignment horizontal="center" readingOrder="0" shrinkToFit="0" vertical="center" wrapText="1"/>
    </xf>
    <xf borderId="102" fillId="5" fontId="23" numFmtId="0" xfId="0" applyAlignment="1" applyBorder="1" applyFont="1">
      <alignment horizontal="center" readingOrder="0" shrinkToFit="0" vertical="center" wrapText="1"/>
    </xf>
    <xf borderId="31" fillId="5" fontId="23" numFmtId="0" xfId="0" applyAlignment="1" applyBorder="1" applyFont="1">
      <alignment horizontal="center" readingOrder="0" shrinkToFit="0" vertical="center" wrapText="1"/>
    </xf>
    <xf borderId="20" fillId="5" fontId="44" numFmtId="0" xfId="0" applyAlignment="1" applyBorder="1" applyFont="1">
      <alignment horizontal="center" readingOrder="0" shrinkToFit="0" vertical="center" wrapText="1"/>
    </xf>
    <xf borderId="31" fillId="5" fontId="23" numFmtId="10" xfId="0" applyAlignment="1" applyBorder="1" applyFont="1" applyNumberFormat="1">
      <alignment horizontal="center" readingOrder="0" shrinkToFit="0" vertical="center" wrapText="1"/>
    </xf>
    <xf borderId="31" fillId="5" fontId="23" numFmtId="0" xfId="0" applyAlignment="1" applyBorder="1" applyFont="1">
      <alignment horizontal="center" readingOrder="0" shrinkToFit="0" vertical="center" wrapText="0"/>
    </xf>
    <xf borderId="24" fillId="25" fontId="22" numFmtId="0" xfId="0" applyBorder="1" applyFont="1"/>
    <xf borderId="21" fillId="25" fontId="22" numFmtId="0" xfId="0" applyBorder="1" applyFont="1"/>
    <xf borderId="25" fillId="25" fontId="3" numFmtId="0" xfId="0" applyBorder="1" applyFont="1"/>
    <xf borderId="22" fillId="25" fontId="3" numFmtId="0" xfId="0" applyBorder="1" applyFont="1"/>
    <xf borderId="25" fillId="25" fontId="3" numFmtId="164" xfId="0" applyBorder="1" applyFont="1" applyNumberFormat="1"/>
    <xf borderId="22" fillId="25" fontId="3" numFmtId="164" xfId="0" applyBorder="1" applyFont="1" applyNumberFormat="1"/>
    <xf borderId="22" fillId="25" fontId="3" numFmtId="10" xfId="0" applyAlignment="1" applyBorder="1" applyFont="1" applyNumberFormat="1">
      <alignment readingOrder="0"/>
    </xf>
    <xf borderId="22" fillId="25" fontId="3" numFmtId="10" xfId="0" applyBorder="1" applyFont="1" applyNumberFormat="1"/>
    <xf borderId="22" fillId="25" fontId="3" numFmtId="0" xfId="0" applyAlignment="1" applyBorder="1" applyFont="1">
      <alignment horizontal="center" readingOrder="0"/>
    </xf>
    <xf borderId="22" fillId="25" fontId="3" numFmtId="0" xfId="0" applyAlignment="1" applyBorder="1" applyFont="1">
      <alignment horizontal="center" readingOrder="0" shrinkToFit="0" wrapText="0"/>
    </xf>
    <xf borderId="26" fillId="25" fontId="22" numFmtId="0" xfId="0" applyBorder="1" applyFont="1"/>
    <xf borderId="25" fillId="25" fontId="22" numFmtId="0" xfId="0" applyBorder="1" applyFont="1"/>
    <xf borderId="22" fillId="25" fontId="43" numFmtId="0" xfId="0" applyAlignment="1" applyBorder="1" applyFont="1">
      <alignment horizontal="center" readingOrder="0"/>
    </xf>
    <xf borderId="22" fillId="25" fontId="3" numFmtId="10" xfId="0" applyAlignment="1" applyBorder="1" applyFont="1" applyNumberFormat="1">
      <alignment horizontal="center" readingOrder="0" shrinkToFit="0" wrapText="0"/>
    </xf>
    <xf borderId="22" fillId="25" fontId="43" numFmtId="0" xfId="0" applyBorder="1" applyFont="1"/>
    <xf borderId="22" fillId="25" fontId="3" numFmtId="9" xfId="0" applyAlignment="1" applyBorder="1" applyFont="1" applyNumberFormat="1">
      <alignment readingOrder="0"/>
    </xf>
    <xf borderId="22" fillId="25" fontId="3" numFmtId="9" xfId="0" applyAlignment="1" applyBorder="1" applyFont="1" applyNumberFormat="1">
      <alignment horizontal="center" readingOrder="0" shrinkToFit="0" wrapText="0"/>
    </xf>
    <xf borderId="22" fillId="25" fontId="3" numFmtId="10" xfId="0" applyAlignment="1" applyBorder="1" applyFont="1" applyNumberFormat="1">
      <alignment horizontal="center" shrinkToFit="0" wrapText="0"/>
    </xf>
    <xf borderId="0" fillId="25" fontId="22" numFmtId="0" xfId="0" applyFont="1"/>
    <xf borderId="22" fillId="25" fontId="3" numFmtId="10" xfId="0" applyAlignment="1" applyBorder="1" applyFont="1" applyNumberFormat="1">
      <alignment horizontal="center" readingOrder="0"/>
    </xf>
    <xf borderId="117" fillId="25" fontId="22" numFmtId="0" xfId="0" applyBorder="1" applyFont="1"/>
    <xf borderId="121" fillId="25" fontId="22" numFmtId="0" xfId="0" applyBorder="1" applyFont="1"/>
    <xf borderId="122" fillId="25" fontId="22" numFmtId="0" xfId="0" applyBorder="1" applyFont="1"/>
    <xf borderId="123" fillId="25" fontId="22" numFmtId="0" xfId="0" applyBorder="1" applyFont="1"/>
    <xf borderId="123" fillId="25" fontId="3" numFmtId="0" xfId="0" applyBorder="1" applyFont="1"/>
    <xf borderId="117" fillId="25" fontId="3" numFmtId="0" xfId="0" applyBorder="1" applyFont="1"/>
    <xf borderId="123" fillId="25" fontId="3" numFmtId="164" xfId="0" applyBorder="1" applyFont="1" applyNumberFormat="1"/>
    <xf borderId="117" fillId="25" fontId="3" numFmtId="164" xfId="0" applyBorder="1" applyFont="1" applyNumberFormat="1"/>
    <xf borderId="117" fillId="25" fontId="3" numFmtId="10" xfId="0" applyAlignment="1" applyBorder="1" applyFont="1" applyNumberFormat="1">
      <alignment readingOrder="0"/>
    </xf>
    <xf borderId="117" fillId="25" fontId="3" numFmtId="10" xfId="0" applyBorder="1" applyFont="1" applyNumberFormat="1"/>
    <xf borderId="117" fillId="25" fontId="3" numFmtId="0" xfId="0" applyAlignment="1" applyBorder="1" applyFont="1">
      <alignment horizontal="center" readingOrder="0"/>
    </xf>
    <xf borderId="26" fillId="32" fontId="22" numFmtId="0" xfId="0" applyBorder="1" applyFont="1"/>
    <xf borderId="0" fillId="32" fontId="22" numFmtId="0" xfId="0" applyFont="1"/>
    <xf borderId="25" fillId="32" fontId="22" numFmtId="0" xfId="0" applyBorder="1" applyFont="1"/>
    <xf borderId="25" fillId="32" fontId="3" numFmtId="0" xfId="0" applyBorder="1" applyFont="1"/>
    <xf borderId="22" fillId="32" fontId="3" numFmtId="0" xfId="0" applyBorder="1" applyFont="1"/>
    <xf borderId="25" fillId="32" fontId="3" numFmtId="164" xfId="0" applyBorder="1" applyFont="1" applyNumberFormat="1"/>
    <xf borderId="22" fillId="32" fontId="3" numFmtId="164" xfId="0" applyBorder="1" applyFont="1" applyNumberFormat="1"/>
    <xf borderId="22" fillId="32" fontId="43" numFmtId="0" xfId="0" applyBorder="1" applyFont="1"/>
    <xf borderId="22" fillId="32" fontId="3" numFmtId="10" xfId="0" applyBorder="1" applyFont="1" applyNumberFormat="1"/>
    <xf borderId="22" fillId="32" fontId="3" numFmtId="0" xfId="0" applyAlignment="1" applyBorder="1" applyFont="1">
      <alignment horizontal="center" readingOrder="0"/>
    </xf>
    <xf borderId="22" fillId="32" fontId="3" numFmtId="10" xfId="0" applyAlignment="1" applyBorder="1" applyFont="1" applyNumberFormat="1">
      <alignment horizontal="center" shrinkToFit="0" wrapText="0"/>
    </xf>
    <xf borderId="25" fillId="0" fontId="3" numFmtId="164" xfId="0" applyBorder="1" applyFont="1" applyNumberFormat="1"/>
    <xf borderId="22" fillId="0" fontId="43" numFmtId="0" xfId="0" applyBorder="1" applyFont="1"/>
    <xf borderId="22" fillId="0" fontId="3" numFmtId="10" xfId="0" applyAlignment="1" applyBorder="1" applyFont="1" applyNumberFormat="1">
      <alignment horizontal="center"/>
    </xf>
    <xf borderId="22" fillId="0" fontId="3" numFmtId="10" xfId="0" applyAlignment="1" applyBorder="1" applyFont="1" applyNumberFormat="1">
      <alignment horizontal="center" shrinkToFit="0" wrapText="0"/>
    </xf>
    <xf quotePrefix="1" borderId="25" fillId="32" fontId="22" numFmtId="0" xfId="0" applyBorder="1" applyFont="1"/>
    <xf quotePrefix="1" borderId="25" fillId="25" fontId="22" numFmtId="0" xfId="0" applyBorder="1" applyFont="1"/>
    <xf borderId="30" fillId="32" fontId="22" numFmtId="0" xfId="0" applyBorder="1" applyFont="1"/>
    <xf borderId="28" fillId="32" fontId="22" numFmtId="0" xfId="0" applyBorder="1" applyFont="1"/>
    <xf borderId="28" fillId="32" fontId="3" numFmtId="0" xfId="0" applyBorder="1" applyFont="1"/>
    <xf borderId="27" fillId="32" fontId="3" numFmtId="0" xfId="0" applyBorder="1" applyFont="1"/>
    <xf borderId="28" fillId="32" fontId="3" numFmtId="164" xfId="0" applyBorder="1" applyFont="1" applyNumberFormat="1"/>
    <xf borderId="27" fillId="32" fontId="3" numFmtId="164" xfId="0" applyBorder="1" applyFont="1" applyNumberFormat="1"/>
    <xf borderId="27" fillId="32" fontId="43" numFmtId="0" xfId="0" applyBorder="1" applyFont="1"/>
    <xf borderId="27" fillId="32" fontId="3" numFmtId="10" xfId="0" applyBorder="1" applyFont="1" applyNumberFormat="1"/>
    <xf borderId="27" fillId="32" fontId="3" numFmtId="0" xfId="0" applyAlignment="1" applyBorder="1" applyFont="1">
      <alignment horizontal="center" readingOrder="0"/>
    </xf>
    <xf borderId="27" fillId="32" fontId="3" numFmtId="10" xfId="0" applyAlignment="1" applyBorder="1" applyFont="1" applyNumberFormat="1">
      <alignment horizontal="center" shrinkToFit="0" wrapText="0"/>
    </xf>
    <xf borderId="0" fillId="0" fontId="43" numFmtId="0" xfId="0" applyFont="1"/>
    <xf borderId="0" fillId="0" fontId="3" numFmtId="10" xfId="0" applyAlignment="1" applyFont="1" applyNumberFormat="1">
      <alignment horizontal="center"/>
    </xf>
    <xf borderId="0" fillId="0" fontId="3" numFmtId="10" xfId="0" applyAlignment="1" applyFont="1" applyNumberFormat="1">
      <alignment horizontal="center" shrinkToFit="0" wrapText="0"/>
    </xf>
    <xf borderId="31" fillId="7" fontId="11" numFmtId="0" xfId="0" applyAlignment="1" applyBorder="1" applyFont="1">
      <alignment vertical="center"/>
    </xf>
    <xf borderId="51" fillId="7" fontId="11" numFmtId="0" xfId="0" applyAlignment="1" applyBorder="1" applyFont="1">
      <alignment vertical="center"/>
    </xf>
    <xf borderId="31" fillId="34" fontId="11" numFmtId="0" xfId="0" applyAlignment="1" applyBorder="1" applyFill="1" applyFont="1">
      <alignment vertical="center"/>
    </xf>
    <xf borderId="109" fillId="34" fontId="13" numFmtId="0" xfId="0" applyAlignment="1" applyBorder="1" applyFont="1">
      <alignment readingOrder="0" shrinkToFit="0" vertical="center" wrapText="1"/>
    </xf>
    <xf borderId="20" fillId="34" fontId="13" numFmtId="0" xfId="0" applyAlignment="1" applyBorder="1" applyFont="1">
      <alignment readingOrder="0" shrinkToFit="0" vertical="center" wrapText="1"/>
    </xf>
    <xf borderId="31" fillId="34" fontId="11" numFmtId="0" xfId="0" applyAlignment="1" applyBorder="1" applyFont="1">
      <alignment shrinkToFit="0" vertical="center" wrapText="1"/>
    </xf>
    <xf borderId="111" fillId="35" fontId="13" numFmtId="165" xfId="0" applyAlignment="1" applyBorder="1" applyFill="1" applyFont="1" applyNumberFormat="1">
      <alignment horizontal="center" readingOrder="0" shrinkToFit="0" vertical="center" wrapText="1"/>
    </xf>
    <xf borderId="111" fillId="35" fontId="13" numFmtId="172" xfId="0" applyAlignment="1" applyBorder="1" applyFont="1" applyNumberFormat="1">
      <alignment readingOrder="0" shrinkToFit="0" vertical="center" wrapText="1"/>
    </xf>
    <xf borderId="22" fillId="35" fontId="13" numFmtId="172" xfId="0" applyAlignment="1" applyBorder="1" applyFont="1" applyNumberFormat="1">
      <alignment readingOrder="0" shrinkToFit="0" vertical="center" wrapText="1"/>
    </xf>
    <xf borderId="22" fillId="36" fontId="13" numFmtId="172" xfId="0" applyAlignment="1" applyBorder="1" applyFill="1" applyFont="1" applyNumberFormat="1">
      <alignment readingOrder="0" shrinkToFit="0" vertical="center" wrapText="1"/>
    </xf>
    <xf borderId="0" fillId="7" fontId="13" numFmtId="4" xfId="0" applyAlignment="1" applyFont="1" applyNumberFormat="1">
      <alignment readingOrder="0" shrinkToFit="0" vertical="center" wrapText="1"/>
    </xf>
    <xf borderId="0" fillId="14" fontId="13" numFmtId="4" xfId="0" applyAlignment="1" applyFont="1" applyNumberFormat="1">
      <alignment readingOrder="0" shrinkToFit="0" vertical="center" wrapText="1"/>
    </xf>
    <xf borderId="0" fillId="37" fontId="13" numFmtId="4" xfId="0" applyAlignment="1" applyFill="1" applyFont="1" applyNumberFormat="1">
      <alignment readingOrder="0" shrinkToFit="0" vertical="center" wrapText="1"/>
    </xf>
    <xf borderId="0" fillId="7" fontId="13" numFmtId="164" xfId="0" applyAlignment="1" applyFont="1" applyNumberFormat="1">
      <alignment readingOrder="0" shrinkToFit="0" vertical="center" wrapText="1"/>
    </xf>
    <xf borderId="0" fillId="14" fontId="13" numFmtId="164" xfId="0" applyAlignment="1" applyFont="1" applyNumberFormat="1">
      <alignment readingOrder="0" shrinkToFit="0" vertical="center" wrapText="1"/>
    </xf>
    <xf borderId="0" fillId="37" fontId="13" numFmtId="164" xfId="0" applyAlignment="1" applyFont="1" applyNumberFormat="1">
      <alignment readingOrder="0" shrinkToFit="0" vertical="center" wrapText="1"/>
    </xf>
    <xf borderId="0" fillId="0" fontId="12" numFmtId="4" xfId="0" applyFont="1" applyNumberFormat="1"/>
    <xf borderId="0" fillId="19" fontId="37" numFmtId="164" xfId="0" applyFont="1" applyNumberFormat="1"/>
    <xf borderId="29" fillId="0" fontId="12" numFmtId="4" xfId="0" applyBorder="1" applyFont="1" applyNumberFormat="1"/>
    <xf borderId="29" fillId="0" fontId="12" numFmtId="164" xfId="0" applyBorder="1" applyFont="1" applyNumberFormat="1"/>
    <xf borderId="26" fillId="30" fontId="45" numFmtId="0" xfId="0" applyAlignment="1" applyBorder="1" applyFont="1">
      <alignment horizontal="center" readingOrder="0" vertical="center"/>
    </xf>
    <xf borderId="25" fillId="0" fontId="2" numFmtId="0" xfId="0" applyBorder="1" applyFont="1"/>
    <xf borderId="22" fillId="30" fontId="6" numFmtId="0" xfId="0" applyAlignment="1" applyBorder="1" applyFont="1">
      <alignment horizontal="center" vertical="center"/>
    </xf>
    <xf borderId="22" fillId="30" fontId="7" numFmtId="170" xfId="0" applyAlignment="1" applyBorder="1" applyFont="1" applyNumberFormat="1">
      <alignment horizontal="center" vertical="center"/>
    </xf>
    <xf borderId="22" fillId="30" fontId="7" numFmtId="164" xfId="0" applyAlignment="1" applyBorder="1" applyFont="1" applyNumberFormat="1">
      <alignment horizontal="center" vertical="center"/>
    </xf>
    <xf borderId="22" fillId="30" fontId="6" numFmtId="165" xfId="0" applyAlignment="1" applyBorder="1" applyFont="1" applyNumberFormat="1">
      <alignment horizontal="center" vertical="center"/>
    </xf>
    <xf borderId="22" fillId="30" fontId="46" numFmtId="172" xfId="0" applyAlignment="1" applyBorder="1" applyFont="1" applyNumberFormat="1">
      <alignment horizontal="center" vertical="center"/>
    </xf>
    <xf borderId="22" fillId="30" fontId="46" numFmtId="10" xfId="0" applyAlignment="1" applyBorder="1" applyFont="1" applyNumberFormat="1">
      <alignment horizontal="center" vertical="center"/>
    </xf>
    <xf borderId="0" fillId="30" fontId="46" numFmtId="4" xfId="0" applyAlignment="1" applyFont="1" applyNumberFormat="1">
      <alignment horizontal="center" vertical="center"/>
    </xf>
    <xf borderId="0" fillId="30" fontId="46" numFmtId="164" xfId="0" applyAlignment="1" applyFont="1" applyNumberFormat="1">
      <alignment horizontal="center" vertical="center"/>
    </xf>
    <xf borderId="0" fillId="0" fontId="3" numFmtId="4" xfId="0" applyFont="1" applyNumberFormat="1"/>
    <xf borderId="0" fillId="0" fontId="3" numFmtId="4" xfId="0" applyAlignment="1" applyFont="1" applyNumberFormat="1">
      <alignment readingOrder="0"/>
    </xf>
    <xf borderId="0" fillId="0" fontId="3" numFmtId="164" xfId="0" applyAlignment="1" applyFont="1" applyNumberFormat="1">
      <alignment readingOrder="0"/>
    </xf>
    <xf borderId="124" fillId="20" fontId="43" numFmtId="0" xfId="0" applyAlignment="1" applyBorder="1" applyFont="1">
      <alignment readingOrder="0"/>
    </xf>
    <xf borderId="125" fillId="25" fontId="47" numFmtId="0" xfId="0" applyAlignment="1" applyBorder="1" applyFont="1">
      <alignment readingOrder="0"/>
    </xf>
    <xf borderId="125" fillId="31" fontId="47" numFmtId="0" xfId="0" applyAlignment="1" applyBorder="1" applyFont="1">
      <alignment readingOrder="0"/>
    </xf>
    <xf borderId="125" fillId="21" fontId="47" numFmtId="0" xfId="0" applyAlignment="1" applyBorder="1" applyFont="1">
      <alignment readingOrder="0"/>
    </xf>
    <xf borderId="126" fillId="32" fontId="47" numFmtId="0" xfId="0" applyAlignment="1" applyBorder="1" applyFont="1">
      <alignment readingOrder="0"/>
    </xf>
    <xf borderId="40" fillId="20" fontId="3" numFmtId="0" xfId="0" applyAlignment="1" applyBorder="1" applyFont="1">
      <alignment readingOrder="0"/>
    </xf>
    <xf borderId="0" fillId="25" fontId="3" numFmtId="164" xfId="0" applyFont="1" applyNumberFormat="1"/>
    <xf borderId="0" fillId="31" fontId="3" numFmtId="164" xfId="0" applyFont="1" applyNumberFormat="1"/>
    <xf borderId="0" fillId="21" fontId="3" numFmtId="164" xfId="0" applyFont="1" applyNumberFormat="1"/>
    <xf borderId="79" fillId="32" fontId="3" numFmtId="170" xfId="0" applyBorder="1" applyFont="1" applyNumberFormat="1"/>
    <xf borderId="0" fillId="25" fontId="3" numFmtId="170" xfId="0" applyFont="1" applyNumberFormat="1"/>
    <xf borderId="0" fillId="31" fontId="3" numFmtId="170" xfId="0" applyFont="1" applyNumberFormat="1"/>
    <xf borderId="0" fillId="21" fontId="3" numFmtId="170" xfId="0" applyFont="1" applyNumberFormat="1"/>
    <xf borderId="79" fillId="32" fontId="3" numFmtId="0" xfId="0" applyAlignment="1" applyBorder="1" applyFont="1">
      <alignment horizontal="center" readingOrder="0"/>
    </xf>
    <xf borderId="127" fillId="20" fontId="3" numFmtId="0" xfId="0" applyAlignment="1" applyBorder="1" applyFont="1">
      <alignment readingOrder="0"/>
    </xf>
    <xf borderId="128" fillId="25" fontId="3" numFmtId="164" xfId="0" applyBorder="1" applyFont="1" applyNumberFormat="1"/>
    <xf borderId="128" fillId="31" fontId="3" numFmtId="164" xfId="0" applyBorder="1" applyFont="1" applyNumberFormat="1"/>
    <xf borderId="128" fillId="21" fontId="3" numFmtId="164" xfId="0" applyBorder="1" applyFont="1" applyNumberFormat="1"/>
    <xf borderId="129" fillId="32" fontId="3" numFmtId="170" xfId="0" applyBorder="1" applyFont="1" applyNumberFormat="1"/>
    <xf borderId="3" fillId="20" fontId="3" numFmtId="0" xfId="0" applyAlignment="1" applyBorder="1" applyFont="1">
      <alignment readingOrder="0"/>
    </xf>
    <xf borderId="4" fillId="25" fontId="3" numFmtId="10" xfId="0" applyBorder="1" applyFont="1" applyNumberFormat="1"/>
    <xf borderId="4" fillId="31" fontId="3" numFmtId="10" xfId="0" applyBorder="1" applyFont="1" applyNumberFormat="1"/>
    <xf borderId="4" fillId="21" fontId="3" numFmtId="10" xfId="0" applyBorder="1" applyFont="1" applyNumberFormat="1"/>
    <xf borderId="80" fillId="32" fontId="3" numFmtId="10" xfId="0" applyBorder="1" applyFont="1" applyNumberFormat="1"/>
    <xf borderId="1" fillId="0" fontId="3" numFmtId="0" xfId="0" applyAlignment="1" applyBorder="1" applyFont="1">
      <alignment horizontal="center" readingOrder="0" shrinkToFit="0" vertical="center" wrapText="1"/>
    </xf>
    <xf borderId="130" fillId="0" fontId="2" numFmtId="0" xfId="0" applyBorder="1" applyFont="1"/>
    <xf borderId="40" fillId="0" fontId="2" numFmtId="0" xfId="0" applyBorder="1" applyFont="1"/>
    <xf borderId="79" fillId="0" fontId="2" numFmtId="0" xfId="0" applyBorder="1" applyFont="1"/>
    <xf borderId="80" fillId="0" fontId="2" numFmtId="0" xfId="0" applyBorder="1" applyFont="1"/>
    <xf borderId="20" fillId="21" fontId="22" numFmtId="0" xfId="0" applyBorder="1" applyFont="1"/>
    <xf borderId="24" fillId="21" fontId="22" numFmtId="0" xfId="0" applyBorder="1" applyFont="1"/>
    <xf borderId="21" fillId="21" fontId="22" numFmtId="0" xfId="0" applyBorder="1" applyFont="1"/>
    <xf borderId="22" fillId="21" fontId="3" numFmtId="0" xfId="0" applyBorder="1" applyFont="1"/>
    <xf borderId="25" fillId="21" fontId="3" numFmtId="164" xfId="0" applyBorder="1" applyFont="1" applyNumberFormat="1"/>
    <xf borderId="22" fillId="21" fontId="3" numFmtId="164" xfId="0" applyBorder="1" applyFont="1" applyNumberFormat="1"/>
    <xf borderId="22" fillId="21" fontId="3" numFmtId="10" xfId="0" applyBorder="1" applyFont="1" applyNumberFormat="1"/>
    <xf borderId="22" fillId="21" fontId="3" numFmtId="0" xfId="0" applyAlignment="1" applyBorder="1" applyFont="1">
      <alignment horizontal="center" readingOrder="0"/>
    </xf>
    <xf borderId="22" fillId="21" fontId="22" numFmtId="0" xfId="0" applyBorder="1" applyFont="1"/>
    <xf borderId="22" fillId="21" fontId="3" numFmtId="10" xfId="0" applyAlignment="1" applyBorder="1" applyFont="1" applyNumberFormat="1">
      <alignment readingOrder="0"/>
    </xf>
    <xf borderId="22" fillId="21" fontId="3" numFmtId="0" xfId="0" applyAlignment="1" applyBorder="1" applyFont="1">
      <alignment horizontal="center" readingOrder="0" shrinkToFit="0" wrapText="0"/>
    </xf>
    <xf borderId="0" fillId="21" fontId="3" numFmtId="0" xfId="0" applyFont="1"/>
    <xf borderId="26" fillId="21" fontId="22" numFmtId="0" xfId="0" applyBorder="1" applyFont="1"/>
    <xf borderId="25" fillId="21" fontId="22" numFmtId="0" xfId="0" applyBorder="1" applyFont="1"/>
    <xf borderId="22" fillId="21" fontId="43" numFmtId="0" xfId="0" applyBorder="1" applyFont="1"/>
    <xf borderId="22" fillId="21" fontId="3" numFmtId="10" xfId="0" applyAlignment="1" applyBorder="1" applyFont="1" applyNumberFormat="1">
      <alignment horizontal="center" shrinkToFit="0" wrapText="0"/>
    </xf>
    <xf borderId="22" fillId="21" fontId="43" numFmtId="0" xfId="0" applyAlignment="1" applyBorder="1" applyFont="1">
      <alignment horizontal="center" readingOrder="0"/>
    </xf>
    <xf quotePrefix="1" borderId="25" fillId="21" fontId="22" numFmtId="0" xfId="0" applyBorder="1" applyFont="1"/>
    <xf borderId="22" fillId="21" fontId="3" numFmtId="10" xfId="0" applyAlignment="1" applyBorder="1" applyFont="1" applyNumberFormat="1">
      <alignment horizontal="center" readingOrder="0" shrinkToFit="0" wrapText="0"/>
    </xf>
    <xf borderId="22" fillId="32" fontId="3" numFmtId="10" xfId="0" applyAlignment="1" applyBorder="1" applyFont="1" applyNumberFormat="1">
      <alignment readingOrder="0"/>
    </xf>
    <xf borderId="22" fillId="32" fontId="3" numFmtId="10" xfId="0" applyAlignment="1" applyBorder="1" applyFont="1" applyNumberFormat="1">
      <alignment horizontal="center" readingOrder="0" shrinkToFit="0" wrapText="0"/>
    </xf>
    <xf borderId="22" fillId="32" fontId="3" numFmtId="9" xfId="0" applyAlignment="1" applyBorder="1" applyFont="1" applyNumberFormat="1">
      <alignment readingOrder="0"/>
    </xf>
    <xf borderId="22" fillId="32" fontId="3" numFmtId="9" xfId="0" applyAlignment="1" applyBorder="1" applyFont="1" applyNumberFormat="1">
      <alignment horizontal="center" readingOrder="0" shrinkToFit="0" wrapText="0"/>
    </xf>
    <xf borderId="22" fillId="32" fontId="3" numFmtId="0" xfId="0" applyAlignment="1" applyBorder="1" applyFont="1">
      <alignment horizontal="center" readingOrder="0" shrinkToFit="0" wrapText="0"/>
    </xf>
    <xf borderId="22" fillId="32" fontId="3" numFmtId="10" xfId="0" applyAlignment="1" applyBorder="1" applyFont="1" applyNumberFormat="1">
      <alignment horizontal="center" readingOrder="0"/>
    </xf>
    <xf borderId="121" fillId="32" fontId="22" numFmtId="0" xfId="0" applyBorder="1" applyFont="1"/>
    <xf borderId="122" fillId="32" fontId="22" numFmtId="0" xfId="0" applyBorder="1" applyFont="1"/>
    <xf borderId="123" fillId="32" fontId="22" numFmtId="0" xfId="0" applyBorder="1" applyFont="1"/>
    <xf borderId="117" fillId="32" fontId="3" numFmtId="0" xfId="0" applyBorder="1" applyFont="1"/>
    <xf borderId="123" fillId="32" fontId="3" numFmtId="164" xfId="0" applyBorder="1" applyFont="1" applyNumberFormat="1"/>
    <xf borderId="117" fillId="32" fontId="3" numFmtId="164" xfId="0" applyBorder="1" applyFont="1" applyNumberFormat="1"/>
    <xf borderId="117" fillId="32" fontId="3" numFmtId="10" xfId="0" applyAlignment="1" applyBorder="1" applyFont="1" applyNumberFormat="1">
      <alignment readingOrder="0"/>
    </xf>
    <xf borderId="117" fillId="32" fontId="3" numFmtId="10" xfId="0" applyBorder="1" applyFont="1" applyNumberFormat="1"/>
    <xf borderId="0" fillId="21" fontId="22" numFmtId="0" xfId="0" applyFont="1"/>
    <xf borderId="27" fillId="32" fontId="3" numFmtId="10" xfId="0" applyAlignment="1" applyBorder="1" applyFont="1" applyNumberFormat="1">
      <alignment readingOrder="0"/>
    </xf>
    <xf borderId="27" fillId="32" fontId="3" numFmtId="10" xfId="0" applyAlignment="1" applyBorder="1" applyFont="1" applyNumberFormat="1">
      <alignment horizontal="center" readingOrder="0" shrinkToFit="0" wrapText="0"/>
    </xf>
    <xf borderId="0" fillId="0" fontId="22" numFmtId="0" xfId="0" applyAlignment="1" applyFont="1">
      <alignment readingOrder="0"/>
    </xf>
    <xf borderId="0" fillId="0" fontId="22" numFmtId="10" xfId="0" applyFont="1" applyNumberFormat="1"/>
    <xf borderId="0" fillId="7" fontId="46" numFmtId="4" xfId="0" applyAlignment="1" applyFont="1" applyNumberFormat="1">
      <alignment readingOrder="0" shrinkToFit="0" vertical="center" wrapText="1"/>
    </xf>
    <xf borderId="0" fillId="14" fontId="46" numFmtId="4" xfId="0" applyAlignment="1" applyFont="1" applyNumberFormat="1">
      <alignment readingOrder="0" shrinkToFit="0" vertical="center" wrapText="1"/>
    </xf>
    <xf borderId="131" fillId="0" fontId="22" numFmtId="0" xfId="0" applyBorder="1" applyFont="1"/>
    <xf borderId="131" fillId="0" fontId="12" numFmtId="164" xfId="0" applyBorder="1" applyFont="1" applyNumberFormat="1"/>
    <xf borderId="131" fillId="0" fontId="12" numFmtId="0" xfId="0" applyBorder="1" applyFont="1"/>
    <xf borderId="131" fillId="0" fontId="12" numFmtId="170" xfId="0" applyBorder="1" applyFont="1" applyNumberFormat="1"/>
    <xf borderId="131" fillId="0" fontId="12" numFmtId="10" xfId="0" applyBorder="1" applyFont="1" applyNumberFormat="1"/>
    <xf borderId="131" fillId="0" fontId="12" numFmtId="172" xfId="0" applyBorder="1" applyFont="1" applyNumberFormat="1"/>
    <xf borderId="131" fillId="19" fontId="12" numFmtId="172" xfId="0" applyBorder="1" applyFont="1" applyNumberFormat="1"/>
    <xf borderId="131" fillId="0" fontId="12" numFmtId="172" xfId="0" applyBorder="1" applyFont="1" applyNumberFormat="1"/>
    <xf borderId="4" fillId="0" fontId="12" numFmtId="10" xfId="0" applyBorder="1" applyFont="1" applyNumberFormat="1"/>
    <xf borderId="4" fillId="0" fontId="12" numFmtId="4" xfId="0" applyBorder="1" applyFont="1" applyNumberFormat="1"/>
    <xf borderId="22" fillId="0" fontId="3" numFmtId="0" xfId="0" applyAlignment="1" applyBorder="1" applyFont="1">
      <alignment horizontal="center" vertical="center"/>
    </xf>
    <xf borderId="22" fillId="0" fontId="12" numFmtId="0" xfId="0" applyAlignment="1" applyBorder="1" applyFont="1">
      <alignment horizontal="center" vertical="center"/>
    </xf>
    <xf borderId="22" fillId="0" fontId="12" numFmtId="164" xfId="0" applyAlignment="1" applyBorder="1" applyFont="1" applyNumberFormat="1">
      <alignment horizontal="center" vertical="center"/>
    </xf>
    <xf borderId="22" fillId="0" fontId="3" numFmtId="164" xfId="0" applyAlignment="1" applyBorder="1" applyFont="1" applyNumberFormat="1">
      <alignment horizontal="center" vertical="center"/>
    </xf>
    <xf borderId="22" fillId="0" fontId="3" numFmtId="165" xfId="0" applyAlignment="1" applyBorder="1" applyFont="1" applyNumberFormat="1">
      <alignment horizontal="center" vertical="center"/>
    </xf>
    <xf borderId="22" fillId="0" fontId="29" numFmtId="172" xfId="0" applyAlignment="1" applyBorder="1" applyFont="1" applyNumberFormat="1">
      <alignment horizontal="center" vertical="center"/>
    </xf>
    <xf borderId="22" fillId="0" fontId="29" numFmtId="10" xfId="0" applyAlignment="1" applyBorder="1" applyFont="1" applyNumberFormat="1">
      <alignment horizontal="center" vertical="center"/>
    </xf>
    <xf borderId="0" fillId="0" fontId="29" numFmtId="172" xfId="0" applyAlignment="1" applyFont="1" applyNumberFormat="1">
      <alignment horizontal="center" vertical="center"/>
    </xf>
    <xf borderId="0" fillId="0" fontId="12" numFmtId="4" xfId="0" applyAlignment="1" applyFont="1" applyNumberFormat="1">
      <alignment horizontal="center" vertical="center"/>
    </xf>
    <xf borderId="0" fillId="25" fontId="3" numFmtId="172" xfId="0" applyFont="1" applyNumberFormat="1"/>
    <xf borderId="0" fillId="31" fontId="3" numFmtId="172" xfId="0" applyFont="1" applyNumberFormat="1"/>
    <xf borderId="0" fillId="21" fontId="3" numFmtId="172" xfId="0" applyFont="1" applyNumberFormat="1"/>
    <xf borderId="0" fillId="19" fontId="37" numFmtId="0" xfId="0" applyFont="1"/>
    <xf borderId="128" fillId="25" fontId="3" numFmtId="172" xfId="0" applyBorder="1" applyFont="1" applyNumberFormat="1"/>
    <xf borderId="128" fillId="31" fontId="3" numFmtId="172" xfId="0" applyBorder="1" applyFont="1" applyNumberFormat="1"/>
    <xf borderId="128" fillId="21" fontId="3" numFmtId="172" xfId="0" applyBorder="1" applyFont="1" applyNumberFormat="1"/>
    <xf borderId="80" fillId="32" fontId="3" numFmtId="0" xfId="0" applyAlignment="1" applyBorder="1" applyFont="1">
      <alignment readingOrder="0"/>
    </xf>
    <xf borderId="0" fillId="21" fontId="3" numFmtId="10" xfId="0" applyFont="1" applyNumberFormat="1"/>
    <xf borderId="79" fillId="32" fontId="3" numFmtId="10" xfId="0" applyBorder="1" applyFont="1" applyNumberFormat="1"/>
    <xf borderId="0" fillId="31" fontId="3" numFmtId="10" xfId="0" applyAlignment="1" applyFont="1" applyNumberFormat="1">
      <alignment readingOrder="0"/>
    </xf>
    <xf borderId="0" fillId="21" fontId="3" numFmtId="10" xfId="0" applyAlignment="1" applyFont="1" applyNumberFormat="1">
      <alignment readingOrder="0"/>
    </xf>
    <xf borderId="79" fillId="32" fontId="3" numFmtId="10" xfId="0" applyAlignment="1" applyBorder="1" applyFont="1" applyNumberFormat="1">
      <alignment readingOrder="0"/>
    </xf>
    <xf borderId="40" fillId="30" fontId="48" numFmtId="0" xfId="0" applyAlignment="1" applyBorder="1" applyFont="1">
      <alignment readingOrder="0"/>
    </xf>
    <xf borderId="0" fillId="30" fontId="48" numFmtId="10" xfId="0" applyFont="1" applyNumberFormat="1"/>
    <xf borderId="4" fillId="25" fontId="3" numFmtId="164" xfId="0" applyBorder="1" applyFont="1" applyNumberFormat="1"/>
    <xf borderId="4" fillId="31" fontId="3" numFmtId="164" xfId="0" applyBorder="1" applyFont="1" applyNumberFormat="1"/>
    <xf borderId="4" fillId="21" fontId="3" numFmtId="164" xfId="0" applyBorder="1" applyFont="1" applyNumberFormat="1"/>
    <xf borderId="80" fillId="32" fontId="3" numFmtId="164" xfId="0" applyBorder="1" applyFont="1" applyNumberFormat="1"/>
    <xf borderId="25" fillId="21" fontId="3" numFmtId="0" xfId="0" applyBorder="1" applyFont="1"/>
    <xf borderId="123" fillId="32" fontId="3" numFmtId="0" xfId="0" applyBorder="1" applyFont="1"/>
    <xf borderId="22" fillId="21" fontId="3" numFmtId="0" xfId="0" applyAlignment="1" applyBorder="1" applyFont="1">
      <alignment readingOrder="0"/>
    </xf>
    <xf borderId="27" fillId="21" fontId="22" numFmtId="0" xfId="0" applyBorder="1" applyFont="1"/>
    <xf borderId="30" fillId="21" fontId="22" numFmtId="0" xfId="0" applyBorder="1" applyFont="1"/>
    <xf borderId="28" fillId="21" fontId="22" numFmtId="0" xfId="0" applyBorder="1" applyFont="1"/>
    <xf borderId="28" fillId="21" fontId="3" numFmtId="0" xfId="0" applyBorder="1" applyFont="1"/>
    <xf borderId="27" fillId="21" fontId="3" numFmtId="0" xfId="0" applyBorder="1" applyFont="1"/>
    <xf borderId="28" fillId="21" fontId="3" numFmtId="164" xfId="0" applyBorder="1" applyFont="1" applyNumberFormat="1"/>
    <xf borderId="27" fillId="21" fontId="3" numFmtId="164" xfId="0" applyBorder="1" applyFont="1" applyNumberFormat="1"/>
    <xf borderId="27" fillId="21" fontId="43" numFmtId="0" xfId="0" applyBorder="1" applyFont="1"/>
    <xf borderId="27" fillId="21" fontId="3" numFmtId="10" xfId="0" applyBorder="1" applyFont="1" applyNumberFormat="1"/>
    <xf borderId="27" fillId="21" fontId="3" numFmtId="0" xfId="0" applyAlignment="1" applyBorder="1" applyFont="1">
      <alignment horizontal="center" readingOrder="0" shrinkToFit="0" wrapText="0"/>
    </xf>
    <xf borderId="0" fillId="0" fontId="3" numFmtId="3" xfId="0" applyFont="1" applyNumberFormat="1"/>
    <xf borderId="0" fillId="0" fontId="22" numFmtId="4" xfId="0" applyFont="1" applyNumberFormat="1"/>
    <xf borderId="0" fillId="0" fontId="22" numFmtId="164" xfId="0" applyFont="1" applyNumberFormat="1"/>
    <xf borderId="0" fillId="19" fontId="37" numFmtId="4" xfId="0" applyFont="1" applyNumberFormat="1"/>
    <xf borderId="4" fillId="19" fontId="37" numFmtId="4" xfId="0" applyBorder="1" applyFont="1" applyNumberFormat="1"/>
    <xf borderId="0" fillId="0" fontId="29" numFmtId="4" xfId="0" applyFont="1" applyNumberFormat="1"/>
    <xf borderId="0" fillId="0" fontId="29" numFmtId="164" xfId="0" applyFont="1" applyNumberFormat="1"/>
    <xf borderId="0" fillId="30" fontId="40" numFmtId="4" xfId="0" applyAlignment="1" applyFont="1" applyNumberFormat="1">
      <alignment horizontal="center" readingOrder="0" vertical="center"/>
    </xf>
    <xf borderId="0" fillId="30" fontId="40" numFmtId="164" xfId="0" applyAlignment="1" applyFont="1" applyNumberFormat="1">
      <alignment horizontal="center" readingOrder="0" vertical="center"/>
    </xf>
    <xf borderId="0" fillId="0" fontId="39" numFmtId="0" xfId="0" applyAlignment="1" applyFont="1">
      <alignment readingOrder="0"/>
    </xf>
    <xf borderId="0" fillId="0" fontId="49" numFmtId="0" xfId="0" applyAlignment="1" applyFont="1">
      <alignment horizontal="center" readingOrder="0"/>
    </xf>
    <xf borderId="0" fillId="0" fontId="50" numFmtId="0" xfId="0" applyAlignment="1" applyFont="1">
      <alignment horizontal="center" readingOrder="0"/>
    </xf>
    <xf borderId="0" fillId="0" fontId="51" numFmtId="0" xfId="0" applyAlignment="1" applyFont="1">
      <alignment horizontal="center" readingOrder="0"/>
    </xf>
    <xf borderId="32" fillId="0" fontId="3" numFmtId="165" xfId="0" applyAlignment="1" applyBorder="1" applyFont="1" applyNumberFormat="1">
      <alignment readingOrder="0"/>
    </xf>
    <xf borderId="101" fillId="0" fontId="3" numFmtId="165" xfId="0" applyAlignment="1" applyBorder="1" applyFont="1" applyNumberFormat="1">
      <alignment readingOrder="0"/>
    </xf>
    <xf borderId="101" fillId="0" fontId="3" numFmtId="172" xfId="0" applyAlignment="1" applyBorder="1" applyFont="1" applyNumberFormat="1">
      <alignment readingOrder="0" shrinkToFit="0" wrapText="1"/>
    </xf>
    <xf borderId="102" fillId="0" fontId="3" numFmtId="172" xfId="0" applyAlignment="1" applyBorder="1" applyFont="1" applyNumberFormat="1">
      <alignment readingOrder="0" shrinkToFit="0" wrapText="1"/>
    </xf>
    <xf borderId="0" fillId="0" fontId="47" numFmtId="0" xfId="0" applyAlignment="1" applyFont="1">
      <alignment readingOrder="0"/>
    </xf>
    <xf borderId="124" fillId="20" fontId="39" numFmtId="0" xfId="0" applyAlignment="1" applyBorder="1" applyFont="1">
      <alignment readingOrder="0"/>
    </xf>
    <xf borderId="125" fillId="20" fontId="39" numFmtId="0" xfId="0" applyAlignment="1" applyBorder="1" applyFont="1">
      <alignment readingOrder="0"/>
    </xf>
    <xf borderId="125" fillId="20" fontId="49" numFmtId="0" xfId="0" applyAlignment="1" applyBorder="1" applyFont="1">
      <alignment horizontal="center" readingOrder="0"/>
    </xf>
    <xf borderId="125" fillId="20" fontId="50" numFmtId="0" xfId="0" applyAlignment="1" applyBorder="1" applyFont="1">
      <alignment horizontal="center" readingOrder="0"/>
    </xf>
    <xf borderId="125" fillId="20" fontId="52" numFmtId="0" xfId="0" applyAlignment="1" applyBorder="1" applyFont="1">
      <alignment horizontal="center" readingOrder="0"/>
    </xf>
    <xf borderId="126" fillId="20" fontId="53" numFmtId="0" xfId="0" applyAlignment="1" applyBorder="1" applyFont="1">
      <alignment horizontal="center" readingOrder="0"/>
    </xf>
    <xf borderId="25" fillId="0" fontId="3" numFmtId="172" xfId="0" applyBorder="1" applyFont="1" applyNumberFormat="1"/>
    <xf borderId="25" fillId="20" fontId="3" numFmtId="0" xfId="0" applyAlignment="1" applyBorder="1" applyFont="1">
      <alignment readingOrder="0"/>
    </xf>
    <xf borderId="25" fillId="0" fontId="54" numFmtId="0" xfId="0" applyAlignment="1" applyBorder="1" applyFont="1">
      <alignment horizontal="center"/>
    </xf>
    <xf borderId="22" fillId="0" fontId="55" numFmtId="0" xfId="0" applyAlignment="1" applyBorder="1" applyFont="1">
      <alignment horizontal="center"/>
    </xf>
    <xf borderId="22" fillId="0" fontId="56" numFmtId="0" xfId="0" applyAlignment="1" applyBorder="1" applyFont="1">
      <alignment horizontal="center"/>
    </xf>
    <xf borderId="132" fillId="0" fontId="57" numFmtId="0" xfId="0" applyAlignment="1" applyBorder="1" applyFont="1">
      <alignment horizontal="center"/>
    </xf>
    <xf borderId="0" fillId="0" fontId="56" numFmtId="0" xfId="0" applyFont="1"/>
    <xf borderId="25" fillId="0" fontId="56" numFmtId="0" xfId="0" applyAlignment="1" applyBorder="1" applyFont="1">
      <alignment horizontal="center"/>
    </xf>
    <xf borderId="40" fillId="20" fontId="3" numFmtId="0" xfId="0" applyBorder="1" applyFont="1"/>
    <xf borderId="25" fillId="0" fontId="55" numFmtId="0" xfId="0" applyAlignment="1" applyBorder="1" applyFont="1">
      <alignment horizontal="center"/>
    </xf>
    <xf borderId="0" fillId="0" fontId="3" numFmtId="172" xfId="0" applyFont="1" applyNumberFormat="1"/>
    <xf borderId="0" fillId="25" fontId="3" numFmtId="10" xfId="0" applyAlignment="1" applyFont="1" applyNumberFormat="1">
      <alignment horizontal="right" readingOrder="0" shrinkToFit="0" vertical="center" wrapText="1"/>
    </xf>
    <xf borderId="0" fillId="31" fontId="3" numFmtId="10" xfId="0" applyAlignment="1" applyFont="1" applyNumberFormat="1">
      <alignment horizontal="right" readingOrder="0" shrinkToFit="0" vertical="center" wrapText="1"/>
    </xf>
    <xf borderId="0" fillId="21" fontId="3" numFmtId="10" xfId="0" applyAlignment="1" applyFont="1" applyNumberFormat="1">
      <alignment horizontal="right" readingOrder="0" shrinkToFit="0" vertical="center" wrapText="1"/>
    </xf>
    <xf borderId="79" fillId="32" fontId="3" numFmtId="10" xfId="0" applyAlignment="1" applyBorder="1" applyFont="1" applyNumberFormat="1">
      <alignment horizontal="right" readingOrder="0" shrinkToFit="0" vertical="center" wrapText="1"/>
    </xf>
    <xf borderId="0" fillId="25" fontId="3" numFmtId="10" xfId="0" applyAlignment="1" applyFont="1" applyNumberFormat="1">
      <alignment horizontal="right"/>
    </xf>
    <xf borderId="0" fillId="31" fontId="3" numFmtId="10" xfId="0" applyAlignment="1" applyFont="1" applyNumberFormat="1">
      <alignment horizontal="right"/>
    </xf>
    <xf borderId="0" fillId="21" fontId="3" numFmtId="10" xfId="0" applyAlignment="1" applyFont="1" applyNumberFormat="1">
      <alignment horizontal="right"/>
    </xf>
    <xf borderId="79" fillId="32" fontId="3" numFmtId="10" xfId="0" applyAlignment="1" applyBorder="1" applyFont="1" applyNumberFormat="1">
      <alignment horizontal="right"/>
    </xf>
    <xf borderId="3" fillId="30" fontId="48" numFmtId="0" xfId="0" applyAlignment="1" applyBorder="1" applyFont="1">
      <alignment readingOrder="0"/>
    </xf>
    <xf borderId="4" fillId="30" fontId="6" numFmtId="10" xfId="0" applyAlignment="1" applyBorder="1" applyFont="1" applyNumberFormat="1">
      <alignment horizontal="right"/>
    </xf>
    <xf borderId="80" fillId="30" fontId="6" numFmtId="10" xfId="0" applyAlignment="1" applyBorder="1" applyFont="1" applyNumberFormat="1">
      <alignment horizontal="right"/>
    </xf>
    <xf borderId="0" fillId="0" fontId="3" numFmtId="10" xfId="0" applyAlignment="1" applyFont="1" applyNumberFormat="1">
      <alignment horizontal="right" readingOrder="0" shrinkToFit="0" vertical="center" wrapText="1"/>
    </xf>
    <xf borderId="0" fillId="0" fontId="3" numFmtId="10" xfId="0" applyAlignment="1" applyFont="1" applyNumberFormat="1">
      <alignment horizontal="right"/>
    </xf>
    <xf borderId="0" fillId="0" fontId="6" numFmtId="10" xfId="0" applyAlignment="1" applyFont="1" applyNumberFormat="1">
      <alignment horizontal="right"/>
    </xf>
    <xf borderId="133" fillId="20" fontId="3" numFmtId="0" xfId="0" applyAlignment="1" applyBorder="1" applyFont="1">
      <alignment readingOrder="0"/>
    </xf>
    <xf borderId="133" fillId="0" fontId="54" numFmtId="0" xfId="0" applyAlignment="1" applyBorder="1" applyFont="1">
      <alignment horizontal="center"/>
    </xf>
    <xf borderId="131" fillId="0" fontId="56" numFmtId="0" xfId="0" applyAlignment="1" applyBorder="1" applyFont="1">
      <alignment horizontal="center"/>
    </xf>
    <xf borderId="131" fillId="0" fontId="55" numFmtId="0" xfId="0" applyAlignment="1" applyBorder="1" applyFont="1">
      <alignment horizontal="center"/>
    </xf>
    <xf borderId="134" fillId="0" fontId="57" numFmtId="0" xfId="0" applyAlignment="1" applyBorder="1" applyFont="1">
      <alignment horizontal="center"/>
    </xf>
    <xf borderId="135" fillId="25" fontId="39" numFmtId="0" xfId="0" applyAlignment="1" applyBorder="1" applyFont="1">
      <alignment readingOrder="0"/>
    </xf>
    <xf borderId="136" fillId="0" fontId="2" numFmtId="0" xfId="0" applyBorder="1" applyFont="1"/>
    <xf borderId="137" fillId="25" fontId="16" numFmtId="0" xfId="0" applyAlignment="1" applyBorder="1" applyFont="1">
      <alignment horizontal="center"/>
    </xf>
    <xf borderId="30" fillId="21" fontId="39" numFmtId="0" xfId="0" applyAlignment="1" applyBorder="1" applyFont="1">
      <alignment readingOrder="0"/>
    </xf>
    <xf borderId="29" fillId="0" fontId="2" numFmtId="0" xfId="0" applyBorder="1" applyFont="1"/>
    <xf borderId="28" fillId="21" fontId="16" numFmtId="0" xfId="0" applyAlignment="1" applyBorder="1" applyFont="1">
      <alignment horizontal="center"/>
    </xf>
    <xf borderId="29" fillId="0" fontId="3" numFmtId="10" xfId="0" applyBorder="1" applyFont="1" applyNumberFormat="1"/>
    <xf borderId="28" fillId="0" fontId="3" numFmtId="172" xfId="0" applyBorder="1" applyFont="1" applyNumberFormat="1"/>
    <xf borderId="0" fillId="5" fontId="23" numFmtId="0" xfId="0" applyAlignment="1" applyFont="1">
      <alignment horizontal="center" shrinkToFit="0" vertical="center" wrapText="1"/>
    </xf>
    <xf borderId="0" fillId="5" fontId="24" numFmtId="0" xfId="0" applyAlignment="1" applyFont="1">
      <alignment horizontal="center" shrinkToFit="0" vertical="center" wrapText="1"/>
    </xf>
    <xf borderId="0" fillId="38" fontId="23" numFmtId="0" xfId="0" applyAlignment="1" applyFill="1" applyFont="1">
      <alignment horizontal="center" shrinkToFit="0" vertical="center" wrapText="1"/>
    </xf>
    <xf borderId="0" fillId="38" fontId="23" numFmtId="0" xfId="0" applyAlignment="1" applyFont="1">
      <alignment horizontal="center" readingOrder="0" shrinkToFit="0" vertical="center" wrapText="1"/>
    </xf>
    <xf borderId="0" fillId="5" fontId="23" numFmtId="164" xfId="0" applyAlignment="1" applyFont="1" applyNumberFormat="1">
      <alignment horizontal="center" readingOrder="0" shrinkToFit="0" vertical="center" wrapText="1"/>
    </xf>
    <xf borderId="0" fillId="14" fontId="11" numFmtId="0" xfId="0" applyAlignment="1" applyFont="1">
      <alignment vertical="center"/>
    </xf>
    <xf borderId="0" fillId="15" fontId="13" numFmtId="164" xfId="0" applyAlignment="1" applyFont="1" applyNumberFormat="1">
      <alignment readingOrder="0" vertical="center"/>
    </xf>
    <xf borderId="0" fillId="15" fontId="11" numFmtId="0" xfId="0" applyAlignment="1" applyFont="1">
      <alignment vertical="center"/>
    </xf>
    <xf borderId="0" fillId="17" fontId="13" numFmtId="165" xfId="0" applyAlignment="1" applyFont="1" applyNumberFormat="1">
      <alignment horizontal="center" readingOrder="0" shrinkToFit="0" vertical="center" wrapText="1"/>
    </xf>
    <xf borderId="0" fillId="18" fontId="25" numFmtId="0" xfId="0" applyAlignment="1" applyFont="1">
      <alignment horizontal="center" shrinkToFit="0" vertical="center" wrapText="1"/>
    </xf>
    <xf borderId="0" fillId="18" fontId="25" numFmtId="0" xfId="0" applyAlignment="1" applyFont="1">
      <alignment horizontal="center" readingOrder="0" shrinkToFit="0" vertical="center" wrapText="1"/>
    </xf>
    <xf borderId="48" fillId="38" fontId="23" numFmtId="0" xfId="0" applyAlignment="1" applyBorder="1" applyFont="1">
      <alignment horizontal="center" shrinkToFit="0" vertical="center" wrapText="1"/>
    </xf>
    <xf borderId="48" fillId="38" fontId="23" numFmtId="0" xfId="0" applyAlignment="1" applyBorder="1" applyFont="1">
      <alignment horizontal="center" readingOrder="0" shrinkToFit="0" vertical="center" wrapText="1"/>
    </xf>
    <xf borderId="21" fillId="5" fontId="23" numFmtId="0" xfId="0" applyAlignment="1" applyBorder="1" applyFont="1">
      <alignment horizontal="center" readingOrder="0" shrinkToFit="0" vertical="center" wrapText="1"/>
    </xf>
    <xf borderId="22" fillId="15" fontId="13" numFmtId="164" xfId="0" applyAlignment="1" applyBorder="1" applyFont="1" applyNumberFormat="1">
      <alignment readingOrder="0" vertical="center"/>
    </xf>
    <xf borderId="25" fillId="0" fontId="22" numFmtId="2" xfId="0" applyBorder="1" applyFont="1" applyNumberFormat="1"/>
    <xf borderId="25" fillId="0" fontId="22" numFmtId="173" xfId="0" applyBorder="1" applyFont="1" applyNumberFormat="1"/>
    <xf borderId="25" fillId="0" fontId="22" numFmtId="164" xfId="0" applyBorder="1" applyFont="1" applyNumberFormat="1"/>
    <xf borderId="0" fillId="39" fontId="3" numFmtId="164" xfId="0" applyAlignment="1" applyFill="1" applyFont="1" applyNumberFormat="1">
      <alignment horizontal="right" vertical="bottom"/>
    </xf>
    <xf borderId="0" fillId="39" fontId="12" numFmtId="164" xfId="0" applyAlignment="1" applyFont="1" applyNumberFormat="1">
      <alignment horizontal="right" vertical="bottom"/>
    </xf>
    <xf borderId="10" fillId="39" fontId="3" numFmtId="164" xfId="0" applyAlignment="1" applyBorder="1" applyFont="1" applyNumberFormat="1">
      <alignment horizontal="right" vertical="bottom"/>
    </xf>
    <xf borderId="10" fillId="39" fontId="12" numFmtId="164" xfId="0" applyAlignment="1" applyBorder="1" applyFont="1" applyNumberFormat="1">
      <alignment horizontal="right" vertical="bottom"/>
    </xf>
    <xf borderId="26" fillId="0" fontId="22" numFmtId="0" xfId="0" applyAlignment="1" applyBorder="1" applyFont="1">
      <alignment readingOrder="0"/>
    </xf>
    <xf borderId="25" fillId="0" fontId="12" numFmtId="170" xfId="0" applyBorder="1" applyFont="1" applyNumberFormat="1"/>
    <xf borderId="25" fillId="0" fontId="12" numFmtId="172" xfId="0" applyBorder="1" applyFont="1" applyNumberFormat="1"/>
    <xf borderId="25" fillId="0" fontId="12" numFmtId="172" xfId="0" applyBorder="1" applyFont="1" applyNumberFormat="1"/>
    <xf borderId="0" fillId="39" fontId="22" numFmtId="0" xfId="0" applyAlignment="1" applyFont="1">
      <alignment readingOrder="0"/>
    </xf>
    <xf borderId="22" fillId="39" fontId="22" numFmtId="0" xfId="0" applyBorder="1" applyFont="1"/>
    <xf borderId="26" fillId="39" fontId="22" numFmtId="0" xfId="0" applyBorder="1" applyFont="1"/>
    <xf borderId="26" fillId="39" fontId="22" numFmtId="0" xfId="0" applyAlignment="1" applyBorder="1" applyFont="1">
      <alignment readingOrder="0"/>
    </xf>
    <xf borderId="21" fillId="39" fontId="22" numFmtId="0" xfId="0" applyBorder="1" applyFont="1"/>
    <xf borderId="25" fillId="39" fontId="22" numFmtId="0" xfId="0" applyBorder="1" applyFont="1"/>
    <xf borderId="25" fillId="39" fontId="22" numFmtId="2" xfId="0" applyBorder="1" applyFont="1" applyNumberFormat="1"/>
    <xf borderId="25" fillId="39" fontId="22" numFmtId="173" xfId="0" applyBorder="1" applyFont="1" applyNumberFormat="1"/>
    <xf borderId="25" fillId="39" fontId="22" numFmtId="164" xfId="0" applyBorder="1" applyFont="1" applyNumberFormat="1"/>
    <xf borderId="0" fillId="39" fontId="12" numFmtId="164" xfId="0" applyFont="1" applyNumberFormat="1"/>
    <xf borderId="0" fillId="39" fontId="22" numFmtId="0" xfId="0" applyFont="1"/>
    <xf borderId="30" fillId="0" fontId="22" numFmtId="0" xfId="0" applyAlignment="1" applyBorder="1" applyFont="1">
      <alignment readingOrder="0"/>
    </xf>
    <xf borderId="29" fillId="31" fontId="22" numFmtId="0" xfId="0" applyBorder="1" applyFont="1"/>
    <xf borderId="27" fillId="31" fontId="22" numFmtId="0" xfId="0" applyBorder="1" applyFont="1"/>
    <xf borderId="28" fillId="31" fontId="22" numFmtId="0" xfId="0" applyBorder="1" applyFont="1"/>
    <xf borderId="30" fillId="31" fontId="22" numFmtId="0" xfId="0" applyBorder="1" applyFont="1"/>
    <xf borderId="25" fillId="31" fontId="22" numFmtId="0" xfId="0" applyAlignment="1" applyBorder="1" applyFont="1">
      <alignment readingOrder="0"/>
    </xf>
    <xf borderId="26" fillId="31" fontId="22" numFmtId="0" xfId="0" applyAlignment="1" applyBorder="1" applyFont="1">
      <alignment readingOrder="0"/>
    </xf>
    <xf borderId="11" fillId="31" fontId="22" numFmtId="0" xfId="0" applyBorder="1" applyFont="1"/>
    <xf borderId="11" fillId="39" fontId="22" numFmtId="0" xfId="0" applyBorder="1" applyFont="1"/>
    <xf borderId="0" fillId="0" fontId="3" numFmtId="164" xfId="0" applyAlignment="1" applyFont="1" applyNumberFormat="1">
      <alignment readingOrder="0"/>
    </xf>
    <xf borderId="0" fillId="0" fontId="3" numFmtId="4" xfId="0" applyAlignment="1" applyFont="1" applyNumberFormat="1">
      <alignment horizontal="center"/>
    </xf>
    <xf borderId="82" fillId="24" fontId="27" numFmtId="0" xfId="0" applyAlignment="1" applyBorder="1" applyFont="1">
      <alignment horizontal="center" shrinkToFit="0" wrapText="1"/>
    </xf>
    <xf borderId="83" fillId="24" fontId="27" numFmtId="0" xfId="0" applyAlignment="1" applyBorder="1" applyFont="1">
      <alignment horizontal="center" shrinkToFit="0" wrapText="1"/>
    </xf>
    <xf borderId="58" fillId="24" fontId="27" numFmtId="0" xfId="0" applyAlignment="1" applyBorder="1" applyFont="1">
      <alignment horizontal="center" shrinkToFit="0" wrapText="1"/>
    </xf>
    <xf borderId="0" fillId="0" fontId="3" numFmtId="164" xfId="0" applyAlignment="1" applyFont="1" applyNumberFormat="1">
      <alignment horizontal="center"/>
    </xf>
    <xf borderId="0" fillId="0" fontId="39" numFmtId="164" xfId="0" applyAlignment="1" applyFont="1" applyNumberFormat="1">
      <alignment horizontal="center"/>
    </xf>
    <xf borderId="0" fillId="0" fontId="39" numFmtId="0" xfId="0" applyAlignment="1" applyFont="1">
      <alignment horizontal="center"/>
    </xf>
    <xf borderId="138" fillId="6" fontId="8" numFmtId="0" xfId="0" applyAlignment="1" applyBorder="1" applyFont="1">
      <alignment textRotation="135"/>
    </xf>
    <xf borderId="0" fillId="9" fontId="16" numFmtId="0" xfId="0" applyAlignment="1" applyFont="1">
      <alignment readingOrder="0" textRotation="135"/>
    </xf>
    <xf borderId="10" fillId="9" fontId="16" numFmtId="0" xfId="0" applyAlignment="1" applyBorder="1" applyFont="1">
      <alignment readingOrder="0" textRotation="135"/>
    </xf>
    <xf borderId="24" fillId="14" fontId="11" numFmtId="0" xfId="0" applyAlignment="1" applyBorder="1" applyFont="1">
      <alignment textRotation="135" vertical="center"/>
    </xf>
    <xf borderId="10" fillId="9" fontId="16" numFmtId="0" xfId="0" applyAlignment="1" applyBorder="1" applyFont="1">
      <alignment textRotation="135"/>
    </xf>
    <xf borderId="139" fillId="10" fontId="17" numFmtId="0" xfId="0" applyAlignment="1" applyBorder="1" applyFont="1">
      <alignment readingOrder="0" textRotation="135"/>
    </xf>
    <xf borderId="8" fillId="10" fontId="17" numFmtId="0" xfId="0" applyAlignment="1" applyBorder="1" applyFont="1">
      <alignment readingOrder="0" textRotation="135"/>
    </xf>
    <xf borderId="13" fillId="0" fontId="10" numFmtId="0" xfId="0" applyBorder="1" applyFont="1"/>
    <xf borderId="14" fillId="0" fontId="10" numFmtId="0" xfId="0" applyAlignment="1" applyBorder="1" applyFont="1">
      <alignment readingOrder="0"/>
    </xf>
    <xf borderId="15" fillId="0" fontId="10" numFmtId="0" xfId="0" applyBorder="1" applyFont="1"/>
    <xf borderId="14" fillId="0" fontId="12" numFmtId="4" xfId="0" applyBorder="1" applyFont="1" applyNumberFormat="1"/>
    <xf borderId="17" fillId="0" fontId="12" numFmtId="4" xfId="0" applyBorder="1" applyFont="1" applyNumberFormat="1"/>
    <xf borderId="140" fillId="4" fontId="12" numFmtId="4" xfId="0" applyBorder="1" applyFont="1" applyNumberFormat="1"/>
    <xf borderId="141" fillId="4" fontId="12" numFmtId="4" xfId="0" applyBorder="1" applyFont="1" applyNumberFormat="1"/>
    <xf borderId="55" fillId="4" fontId="12" numFmtId="4" xfId="0" applyBorder="1" applyFont="1" applyNumberFormat="1"/>
    <xf borderId="95" fillId="10" fontId="12" numFmtId="4" xfId="0" applyBorder="1" applyFont="1" applyNumberFormat="1"/>
    <xf borderId="10" fillId="10" fontId="12" numFmtId="4" xfId="0" applyBorder="1" applyFont="1" applyNumberFormat="1"/>
    <xf borderId="34" fillId="0" fontId="10" numFmtId="0" xfId="0" applyBorder="1" applyFont="1"/>
    <xf borderId="22" fillId="0" fontId="12" numFmtId="4" xfId="0" applyBorder="1" applyFont="1" applyNumberFormat="1"/>
    <xf borderId="25" fillId="0" fontId="12" numFmtId="4" xfId="0" applyBorder="1" applyFont="1" applyNumberFormat="1"/>
    <xf borderId="38" fillId="4" fontId="12" numFmtId="4" xfId="0" applyBorder="1" applyFont="1" applyNumberFormat="1"/>
    <xf borderId="142" fillId="4" fontId="12" numFmtId="4" xfId="0" applyBorder="1" applyFont="1" applyNumberFormat="1"/>
    <xf borderId="143" fillId="4" fontId="12" numFmtId="4" xfId="0" applyBorder="1" applyFont="1" applyNumberFormat="1"/>
    <xf borderId="144" fillId="4" fontId="12" numFmtId="4" xfId="0" applyBorder="1" applyFont="1" applyNumberFormat="1"/>
    <xf borderId="145" fillId="0" fontId="10" numFmtId="0" xfId="0" applyBorder="1" applyFont="1"/>
    <xf borderId="86" fillId="0" fontId="10" numFmtId="0" xfId="0" applyAlignment="1" applyBorder="1" applyFont="1">
      <alignment readingOrder="0"/>
    </xf>
    <xf borderId="146" fillId="0" fontId="10" numFmtId="0" xfId="0" applyBorder="1" applyFont="1"/>
    <xf borderId="86" fillId="0" fontId="12" numFmtId="4" xfId="0" applyBorder="1" applyFont="1" applyNumberFormat="1"/>
    <xf borderId="139" fillId="0" fontId="12" numFmtId="4" xfId="0" applyBorder="1" applyFont="1" applyNumberFormat="1"/>
    <xf borderId="147" fillId="4" fontId="12" numFmtId="4" xfId="0" applyBorder="1" applyFont="1" applyNumberFormat="1"/>
    <xf borderId="148" fillId="4" fontId="12" numFmtId="4" xfId="0" applyBorder="1" applyFont="1" applyNumberFormat="1"/>
    <xf borderId="149" fillId="4" fontId="12" numFmtId="4" xfId="0" applyBorder="1" applyFont="1" applyNumberFormat="1"/>
    <xf borderId="14" fillId="0" fontId="10" numFmtId="0" xfId="0" applyBorder="1" applyFont="1"/>
    <xf borderId="95" fillId="0" fontId="12" numFmtId="4" xfId="0" applyBorder="1" applyFont="1" applyNumberFormat="1"/>
    <xf borderId="86" fillId="0" fontId="10" numFmtId="0" xfId="0" applyBorder="1" applyFont="1"/>
    <xf borderId="150" fillId="4" fontId="12" numFmtId="4" xfId="0" applyBorder="1" applyFont="1" applyNumberFormat="1"/>
    <xf borderId="38" fillId="4" fontId="21" numFmtId="4" xfId="0" applyAlignment="1" applyBorder="1" applyFont="1" applyNumberFormat="1">
      <alignment readingOrder="0"/>
    </xf>
    <xf borderId="151" fillId="0" fontId="12" numFmtId="4" xfId="0" applyAlignment="1" applyBorder="1" applyFont="1" applyNumberFormat="1">
      <alignment horizontal="right" vertical="bottom"/>
    </xf>
    <xf borderId="0" fillId="0" fontId="12" numFmtId="2" xfId="0" applyFont="1" applyNumberFormat="1"/>
    <xf borderId="10" fillId="10" fontId="16" numFmtId="173" xfId="0" applyBorder="1" applyFont="1" applyNumberFormat="1"/>
    <xf borderId="41" fillId="8" fontId="9" numFmtId="0" xfId="0" applyAlignment="1" applyBorder="1" applyFont="1">
      <alignment readingOrder="0" shrinkToFit="0" wrapText="1"/>
    </xf>
    <xf borderId="0" fillId="0" fontId="21" numFmtId="165" xfId="0" applyAlignment="1" applyFont="1" applyNumberFormat="1">
      <alignment readingOrder="0"/>
    </xf>
    <xf borderId="10" fillId="0" fontId="20" numFmtId="0" xfId="0" applyAlignment="1" applyBorder="1" applyFont="1">
      <alignment readingOrder="0" shrinkToFit="0" wrapText="1"/>
    </xf>
    <xf borderId="10" fillId="0" fontId="21" numFmtId="0" xfId="0" applyAlignment="1" applyBorder="1" applyFont="1">
      <alignment readingOrder="0" shrinkToFit="0" wrapText="1"/>
    </xf>
    <xf borderId="0" fillId="0" fontId="20" numFmtId="0" xfId="0" applyAlignment="1" applyFont="1">
      <alignment readingOrder="0" shrinkToFit="0" wrapText="1"/>
    </xf>
    <xf borderId="10" fillId="0" fontId="19" numFmtId="9" xfId="0" applyAlignment="1" applyBorder="1" applyFont="1" applyNumberFormat="1">
      <alignment horizontal="left" readingOrder="0"/>
    </xf>
    <xf borderId="10" fillId="0" fontId="16" numFmtId="9" xfId="0" applyAlignment="1" applyBorder="1" applyFont="1" applyNumberFormat="1">
      <alignment horizontal="left" readingOrder="0"/>
    </xf>
    <xf borderId="0" fillId="0" fontId="20" numFmtId="167" xfId="0" applyAlignment="1" applyFont="1" applyNumberFormat="1">
      <alignment readingOrder="0"/>
    </xf>
    <xf borderId="10" fillId="0" fontId="16" numFmtId="0" xfId="0" applyAlignment="1" applyBorder="1" applyFont="1">
      <alignment readingOrder="0"/>
    </xf>
    <xf borderId="0" fillId="0" fontId="4" numFmtId="0" xfId="0" applyAlignment="1" applyFont="1">
      <alignment readingOrder="0"/>
    </xf>
    <xf borderId="5" fillId="11" fontId="4" numFmtId="0" xfId="0" applyAlignment="1" applyBorder="1" applyFont="1">
      <alignment readingOrder="0"/>
    </xf>
    <xf borderId="5" fillId="0" fontId="20" numFmtId="0" xfId="0" applyAlignment="1" applyBorder="1" applyFont="1">
      <alignment horizontal="center" readingOrder="0"/>
    </xf>
    <xf borderId="6" fillId="0" fontId="20" numFmtId="0" xfId="0" applyAlignment="1" applyBorder="1" applyFont="1">
      <alignment horizontal="center" readingOrder="0"/>
    </xf>
    <xf borderId="7" fillId="0" fontId="20" numFmtId="0" xfId="0" applyAlignment="1" applyBorder="1" applyFont="1">
      <alignment horizontal="center" readingOrder="0"/>
    </xf>
    <xf borderId="10" fillId="6" fontId="8" numFmtId="164" xfId="0" applyAlignment="1" applyBorder="1" applyFont="1" applyNumberFormat="1">
      <alignment shrinkToFit="0" textRotation="45" wrapText="1"/>
    </xf>
    <xf borderId="10" fillId="9" fontId="16" numFmtId="164" xfId="0" applyAlignment="1" applyBorder="1" applyFont="1" applyNumberFormat="1">
      <alignment readingOrder="0" shrinkToFit="0" textRotation="45" wrapText="1"/>
    </xf>
    <xf borderId="10" fillId="9" fontId="17" numFmtId="164" xfId="0" applyAlignment="1" applyBorder="1" applyFont="1" applyNumberFormat="1">
      <alignment readingOrder="0" shrinkToFit="0" textRotation="45" wrapText="1"/>
    </xf>
    <xf borderId="10" fillId="8" fontId="11" numFmtId="164" xfId="0" applyAlignment="1" applyBorder="1" applyFont="1" applyNumberFormat="1">
      <alignment shrinkToFit="0" textRotation="45" vertical="center" wrapText="1"/>
    </xf>
    <xf borderId="8" fillId="14" fontId="16" numFmtId="164" xfId="0" applyAlignment="1" applyBorder="1" applyFont="1" applyNumberFormat="1">
      <alignment shrinkToFit="0" textRotation="45" wrapText="1"/>
    </xf>
    <xf borderId="8" fillId="14" fontId="17" numFmtId="164" xfId="0" applyAlignment="1" applyBorder="1" applyFont="1" applyNumberFormat="1">
      <alignment readingOrder="0" shrinkToFit="0" textRotation="45" wrapText="1"/>
    </xf>
    <xf borderId="8" fillId="9" fontId="16" numFmtId="164" xfId="0" applyAlignment="1" applyBorder="1" applyFont="1" applyNumberFormat="1">
      <alignment shrinkToFit="0" textRotation="45" wrapText="1"/>
    </xf>
    <xf borderId="10" fillId="10" fontId="17" numFmtId="164" xfId="0" applyAlignment="1" applyBorder="1" applyFont="1" applyNumberFormat="1">
      <alignment readingOrder="0" shrinkToFit="0" textRotation="45" wrapText="1"/>
    </xf>
    <xf borderId="10" fillId="0" fontId="27" numFmtId="164" xfId="0" applyAlignment="1" applyBorder="1" applyFont="1" applyNumberFormat="1">
      <alignment readingOrder="0"/>
    </xf>
    <xf borderId="10" fillId="0" fontId="21" numFmtId="3" xfId="0" applyAlignment="1" applyBorder="1" applyFont="1" applyNumberFormat="1">
      <alignment readingOrder="0"/>
    </xf>
    <xf borderId="5" fillId="0" fontId="3" numFmtId="164" xfId="0" applyBorder="1" applyFont="1" applyNumberFormat="1"/>
    <xf borderId="76" fillId="0" fontId="12" numFmtId="4" xfId="0" applyBorder="1" applyFont="1" applyNumberFormat="1"/>
    <xf borderId="77" fillId="0" fontId="12" numFmtId="4" xfId="0" applyBorder="1" applyFont="1" applyNumberFormat="1"/>
    <xf borderId="78" fillId="0" fontId="12" numFmtId="4" xfId="0" applyBorder="1" applyFont="1" applyNumberFormat="1"/>
    <xf borderId="76" fillId="19" fontId="12" numFmtId="4" xfId="0" applyBorder="1" applyFont="1" applyNumberFormat="1"/>
    <xf borderId="77" fillId="19" fontId="12" numFmtId="4" xfId="0" applyBorder="1" applyFont="1" applyNumberFormat="1"/>
    <xf borderId="7" fillId="0" fontId="12" numFmtId="4" xfId="0" applyBorder="1" applyFont="1" applyNumberFormat="1"/>
    <xf borderId="10" fillId="0" fontId="12" numFmtId="4" xfId="0" applyBorder="1" applyFont="1" applyNumberFormat="1"/>
    <xf borderId="68" fillId="0" fontId="12" numFmtId="4" xfId="0" applyBorder="1" applyFont="1" applyNumberFormat="1"/>
    <xf borderId="69" fillId="0" fontId="12" numFmtId="4" xfId="0" applyBorder="1" applyFont="1" applyNumberFormat="1"/>
    <xf borderId="68" fillId="19" fontId="12" numFmtId="4" xfId="0" applyBorder="1" applyFont="1" applyNumberFormat="1"/>
    <xf borderId="10" fillId="19" fontId="12" numFmtId="4" xfId="0" applyBorder="1" applyFont="1" applyNumberFormat="1"/>
    <xf borderId="68" fillId="0" fontId="3" numFmtId="4" xfId="0" applyBorder="1" applyFont="1" applyNumberFormat="1"/>
    <xf borderId="10" fillId="0" fontId="3" numFmtId="4" xfId="0" applyBorder="1" applyFont="1" applyNumberFormat="1"/>
    <xf borderId="10" fillId="0" fontId="3" numFmtId="4" xfId="0" applyAlignment="1" applyBorder="1" applyFont="1" applyNumberFormat="1">
      <alignment horizontal="right"/>
    </xf>
    <xf borderId="69" fillId="0" fontId="3" numFmtId="4" xfId="0" applyBorder="1" applyFont="1" applyNumberFormat="1"/>
    <xf borderId="8" fillId="0" fontId="27" numFmtId="164" xfId="0" applyAlignment="1" applyBorder="1" applyFont="1" applyNumberFormat="1">
      <alignment readingOrder="0"/>
    </xf>
    <xf borderId="8" fillId="0" fontId="21" numFmtId="3" xfId="0" applyAlignment="1" applyBorder="1" applyFont="1" applyNumberFormat="1">
      <alignment readingOrder="0"/>
    </xf>
    <xf borderId="152" fillId="0" fontId="3" numFmtId="164" xfId="0" applyBorder="1" applyFont="1" applyNumberFormat="1"/>
    <xf borderId="153" fillId="0" fontId="3" numFmtId="4" xfId="0" applyBorder="1" applyFont="1" applyNumberFormat="1"/>
    <xf borderId="8" fillId="0" fontId="3" numFmtId="4" xfId="0" applyBorder="1" applyFont="1" applyNumberFormat="1"/>
    <xf borderId="74" fillId="0" fontId="3" numFmtId="4" xfId="0" applyBorder="1" applyFont="1" applyNumberFormat="1"/>
    <xf borderId="24" fillId="10" fontId="39" numFmtId="164" xfId="0" applyAlignment="1" applyBorder="1" applyFont="1" applyNumberFormat="1">
      <alignment readingOrder="0"/>
    </xf>
    <xf borderId="23" fillId="0" fontId="2" numFmtId="0" xfId="0" applyBorder="1" applyFont="1"/>
    <xf borderId="20" fillId="10" fontId="17" numFmtId="3" xfId="0" applyAlignment="1" applyBorder="1" applyFont="1" applyNumberFormat="1">
      <alignment readingOrder="0"/>
    </xf>
    <xf borderId="23" fillId="10" fontId="39" numFmtId="164" xfId="0" applyBorder="1" applyFont="1" applyNumberFormat="1"/>
    <xf borderId="154" fillId="10" fontId="39" numFmtId="4" xfId="0" applyBorder="1" applyFont="1" applyNumberFormat="1"/>
    <xf borderId="101" fillId="10" fontId="39" numFmtId="4" xfId="0" applyBorder="1" applyFont="1" applyNumberFormat="1"/>
    <xf borderId="155" fillId="10" fontId="39" numFmtId="4" xfId="0" applyBorder="1" applyFont="1" applyNumberFormat="1"/>
    <xf borderId="102" fillId="10" fontId="39" numFmtId="4" xfId="0" applyBorder="1" applyFont="1" applyNumberFormat="1"/>
    <xf borderId="156" fillId="20" fontId="3" numFmtId="164" xfId="0" applyAlignment="1" applyBorder="1" applyFont="1" applyNumberFormat="1">
      <alignment readingOrder="0"/>
    </xf>
    <xf borderId="157" fillId="20" fontId="3" numFmtId="164" xfId="0" applyBorder="1" applyFont="1" applyNumberFormat="1"/>
    <xf borderId="158" fillId="20" fontId="3" numFmtId="164" xfId="0" applyBorder="1" applyFont="1" applyNumberFormat="1"/>
    <xf borderId="3" fillId="20" fontId="3" numFmtId="4" xfId="0" applyBorder="1" applyFont="1" applyNumberFormat="1"/>
    <xf borderId="4" fillId="20" fontId="3" numFmtId="4" xfId="0" applyBorder="1" applyFont="1" applyNumberFormat="1"/>
    <xf borderId="80" fillId="20" fontId="3" numFmtId="4" xfId="0" applyBorder="1" applyFont="1" applyNumberFormat="1"/>
    <xf borderId="0" fillId="20" fontId="3" numFmtId="4" xfId="0" applyFont="1" applyNumberFormat="1"/>
    <xf borderId="0" fillId="0" fontId="58" numFmtId="0" xfId="0" applyAlignment="1" applyFont="1">
      <alignment readingOrder="0"/>
    </xf>
    <xf borderId="8" fillId="6" fontId="8" numFmtId="164" xfId="0" applyAlignment="1" applyBorder="1" applyFont="1" applyNumberFormat="1">
      <alignment shrinkToFit="0" textRotation="45" wrapText="1"/>
    </xf>
    <xf borderId="8" fillId="9" fontId="16" numFmtId="164" xfId="0" applyAlignment="1" applyBorder="1" applyFont="1" applyNumberFormat="1">
      <alignment readingOrder="0" shrinkToFit="0" textRotation="45" wrapText="1"/>
    </xf>
    <xf borderId="8" fillId="9" fontId="17" numFmtId="164" xfId="0" applyAlignment="1" applyBorder="1" applyFont="1" applyNumberFormat="1">
      <alignment readingOrder="0" shrinkToFit="0" textRotation="45" wrapText="1"/>
    </xf>
    <xf borderId="8" fillId="8" fontId="11" numFmtId="164" xfId="0" applyAlignment="1" applyBorder="1" applyFont="1" applyNumberFormat="1">
      <alignment shrinkToFit="0" textRotation="45" vertical="center" wrapText="1"/>
    </xf>
    <xf borderId="152" fillId="9" fontId="16" numFmtId="164" xfId="0" applyAlignment="1" applyBorder="1" applyFont="1" applyNumberFormat="1">
      <alignment shrinkToFit="0" textRotation="45" wrapText="1"/>
    </xf>
    <xf borderId="159" fillId="14" fontId="16" numFmtId="164" xfId="0" applyAlignment="1" applyBorder="1" applyFont="1" applyNumberFormat="1">
      <alignment shrinkToFit="0" textRotation="45" wrapText="1"/>
    </xf>
    <xf borderId="160" fillId="14" fontId="16" numFmtId="164" xfId="0" applyAlignment="1" applyBorder="1" applyFont="1" applyNumberFormat="1">
      <alignment shrinkToFit="0" textRotation="45" wrapText="1"/>
    </xf>
    <xf borderId="161" fillId="14" fontId="16" numFmtId="164" xfId="0" applyAlignment="1" applyBorder="1" applyFont="1" applyNumberFormat="1">
      <alignment shrinkToFit="0" textRotation="45" wrapText="1"/>
    </xf>
    <xf borderId="114" fillId="9" fontId="16" numFmtId="164" xfId="0" applyAlignment="1" applyBorder="1" applyFont="1" applyNumberFormat="1">
      <alignment shrinkToFit="0" textRotation="45" wrapText="1"/>
    </xf>
    <xf borderId="8" fillId="10" fontId="17" numFmtId="164" xfId="0" applyAlignment="1" applyBorder="1" applyFont="1" applyNumberFormat="1">
      <alignment readingOrder="0" shrinkToFit="0" textRotation="45" wrapText="1"/>
    </xf>
    <xf borderId="162" fillId="0" fontId="21" numFmtId="4" xfId="0" applyAlignment="1" applyBorder="1" applyFont="1" applyNumberFormat="1">
      <alignment readingOrder="0"/>
    </xf>
    <xf borderId="163" fillId="0" fontId="12" numFmtId="4" xfId="0" applyBorder="1" applyFont="1" applyNumberFormat="1"/>
    <xf borderId="164" fillId="0" fontId="12" numFmtId="4" xfId="0" applyBorder="1" applyFont="1" applyNumberFormat="1"/>
    <xf borderId="7" fillId="0" fontId="21" numFmtId="4" xfId="0" applyAlignment="1" applyBorder="1" applyFont="1" applyNumberFormat="1">
      <alignment readingOrder="0"/>
    </xf>
    <xf borderId="5" fillId="0" fontId="12" numFmtId="4" xfId="0" applyBorder="1" applyFont="1" applyNumberFormat="1"/>
    <xf borderId="165" fillId="0" fontId="12" numFmtId="4" xfId="0" applyBorder="1" applyFont="1" applyNumberFormat="1"/>
    <xf borderId="166" fillId="0" fontId="12" numFmtId="4" xfId="0" applyBorder="1" applyFont="1" applyNumberFormat="1"/>
    <xf borderId="162" fillId="0" fontId="12" numFmtId="4" xfId="0" applyBorder="1" applyFont="1" applyNumberFormat="1"/>
    <xf borderId="7" fillId="40" fontId="12" numFmtId="4" xfId="0" applyBorder="1" applyFill="1" applyFont="1" applyNumberFormat="1"/>
    <xf borderId="10" fillId="40" fontId="21" numFmtId="4" xfId="0" applyAlignment="1" applyBorder="1" applyFont="1" applyNumberFormat="1">
      <alignment readingOrder="0"/>
    </xf>
    <xf borderId="10" fillId="40" fontId="12" numFmtId="4" xfId="0" applyBorder="1" applyFont="1" applyNumberFormat="1"/>
    <xf borderId="10" fillId="0" fontId="21" numFmtId="4" xfId="0" applyAlignment="1" applyBorder="1" applyFont="1" applyNumberFormat="1">
      <alignment readingOrder="0"/>
    </xf>
    <xf borderId="165" fillId="0" fontId="21" numFmtId="4" xfId="0" applyAlignment="1" applyBorder="1" applyFont="1" applyNumberFormat="1">
      <alignment readingOrder="0"/>
    </xf>
    <xf borderId="165" fillId="0" fontId="3" numFmtId="4" xfId="0" applyBorder="1" applyFont="1" applyNumberFormat="1"/>
    <xf borderId="166" fillId="0" fontId="3" numFmtId="4" xfId="0" applyBorder="1" applyFont="1" applyNumberFormat="1"/>
    <xf borderId="7" fillId="0" fontId="3" numFmtId="4" xfId="0" applyBorder="1" applyFont="1" applyNumberFormat="1"/>
    <xf borderId="5" fillId="0" fontId="3" numFmtId="4" xfId="0" applyBorder="1" applyFont="1" applyNumberFormat="1"/>
    <xf borderId="10" fillId="0" fontId="3" numFmtId="4" xfId="0" applyAlignment="1" applyBorder="1" applyFont="1" applyNumberFormat="1">
      <alignment readingOrder="0"/>
    </xf>
    <xf borderId="166" fillId="0" fontId="3" numFmtId="4" xfId="0" applyAlignment="1" applyBorder="1" applyFont="1" applyNumberFormat="1">
      <alignment readingOrder="0"/>
    </xf>
    <xf borderId="5" fillId="0" fontId="3" numFmtId="4" xfId="0" applyAlignment="1" applyBorder="1" applyFont="1" applyNumberFormat="1">
      <alignment readingOrder="0"/>
    </xf>
    <xf borderId="12" fillId="0" fontId="3" numFmtId="4" xfId="0" applyBorder="1" applyFont="1" applyNumberFormat="1"/>
    <xf borderId="120" fillId="0" fontId="3" numFmtId="4" xfId="0" applyBorder="1" applyFont="1" applyNumberFormat="1"/>
    <xf borderId="167" fillId="0" fontId="3" numFmtId="4" xfId="0" applyBorder="1" applyFont="1" applyNumberFormat="1"/>
    <xf borderId="7" fillId="0" fontId="3" numFmtId="4" xfId="0" applyAlignment="1" applyBorder="1" applyFont="1" applyNumberFormat="1">
      <alignment readingOrder="0"/>
    </xf>
    <xf borderId="10" fillId="10" fontId="16" numFmtId="0" xfId="0" applyAlignment="1" applyBorder="1" applyFont="1">
      <alignment readingOrder="0"/>
    </xf>
    <xf borderId="10" fillId="10" fontId="16" numFmtId="0" xfId="0" applyBorder="1" applyFont="1"/>
    <xf borderId="5" fillId="10" fontId="16" numFmtId="0" xfId="0" applyBorder="1" applyFont="1"/>
    <xf borderId="12" fillId="10" fontId="3" numFmtId="4" xfId="0" applyAlignment="1" applyBorder="1" applyFont="1" applyNumberFormat="1">
      <alignment readingOrder="0"/>
    </xf>
    <xf borderId="120" fillId="10" fontId="16" numFmtId="4" xfId="0" applyBorder="1" applyFont="1" applyNumberFormat="1"/>
    <xf borderId="120" fillId="10" fontId="12" numFmtId="4" xfId="0" applyBorder="1" applyFont="1" applyNumberFormat="1"/>
    <xf borderId="168" fillId="10" fontId="16" numFmtId="4" xfId="0" applyBorder="1" applyFont="1" applyNumberFormat="1"/>
    <xf borderId="12" fillId="10" fontId="16" numFmtId="4" xfId="0" applyBorder="1" applyFont="1" applyNumberFormat="1"/>
    <xf borderId="12" fillId="10" fontId="39" numFmtId="4" xfId="0" applyAlignment="1" applyBorder="1" applyFont="1" applyNumberFormat="1">
      <alignment readingOrder="0"/>
    </xf>
    <xf borderId="167" fillId="10" fontId="16" numFmtId="4" xfId="0" applyBorder="1" applyFont="1" applyNumberFormat="1"/>
    <xf borderId="169" fillId="10" fontId="16" numFmtId="4" xfId="0" applyBorder="1" applyFont="1" applyNumberFormat="1"/>
    <xf borderId="57" fillId="10" fontId="16" numFmtId="4" xfId="0" applyBorder="1" applyFont="1" applyNumberFormat="1"/>
    <xf borderId="10" fillId="10" fontId="16" numFmtId="4" xfId="0" applyBorder="1" applyFont="1" applyNumberFormat="1"/>
    <xf borderId="0" fillId="9" fontId="3" numFmtId="0" xfId="0" applyAlignment="1" applyFont="1">
      <alignment readingOrder="0"/>
    </xf>
    <xf borderId="0" fillId="9" fontId="3" numFmtId="0" xfId="0" applyFont="1"/>
    <xf borderId="0" fillId="41" fontId="39" numFmtId="0" xfId="0" applyAlignment="1" applyFill="1" applyFont="1">
      <alignment readingOrder="0"/>
    </xf>
    <xf borderId="0" fillId="41" fontId="39" numFmtId="0" xfId="0" applyFont="1"/>
    <xf borderId="0" fillId="41" fontId="39" numFmtId="2" xfId="0" applyAlignment="1" applyFont="1" applyNumberFormat="1">
      <alignment readingOrder="0"/>
    </xf>
    <xf borderId="0" fillId="41" fontId="39" numFmtId="2" xfId="0" applyFont="1" applyNumberFormat="1"/>
    <xf borderId="0" fillId="41" fontId="39" numFmtId="4" xfId="0" applyFont="1" applyNumberFormat="1"/>
    <xf borderId="0" fillId="0" fontId="39" numFmtId="10" xfId="0" applyAlignment="1" applyFont="1" applyNumberFormat="1">
      <alignment readingOrder="0"/>
    </xf>
    <xf borderId="10" fillId="0" fontId="39" numFmtId="10" xfId="0" applyAlignment="1" applyBorder="1" applyFont="1" applyNumberFormat="1">
      <alignment readingOrder="0"/>
    </xf>
    <xf borderId="5" fillId="9" fontId="39" numFmtId="174" xfId="0" applyAlignment="1" applyBorder="1" applyFont="1" applyNumberFormat="1">
      <alignment readingOrder="0"/>
    </xf>
    <xf borderId="157" fillId="9" fontId="12" numFmtId="174" xfId="0" applyBorder="1" applyFont="1" applyNumberFormat="1"/>
    <xf borderId="158" fillId="9" fontId="12" numFmtId="174" xfId="0" applyBorder="1" applyFont="1" applyNumberFormat="1"/>
    <xf borderId="0" fillId="0" fontId="12" numFmtId="174" xfId="0" applyFont="1" applyNumberFormat="1"/>
    <xf borderId="10" fillId="31" fontId="39" numFmtId="174" xfId="0" applyAlignment="1" applyBorder="1" applyFont="1" applyNumberFormat="1">
      <alignment readingOrder="0"/>
    </xf>
    <xf borderId="6" fillId="31" fontId="3" numFmtId="174" xfId="0" applyBorder="1" applyFont="1" applyNumberFormat="1"/>
    <xf borderId="7" fillId="31" fontId="3" numFmtId="174" xfId="0" applyBorder="1" applyFont="1" applyNumberFormat="1"/>
    <xf borderId="0" fillId="31" fontId="3" numFmtId="174" xfId="0" applyFont="1" applyNumberFormat="1"/>
    <xf borderId="0" fillId="0" fontId="3" numFmtId="174" xfId="0" applyFont="1" applyNumberFormat="1"/>
    <xf borderId="0" fillId="32" fontId="39" numFmtId="164" xfId="0" applyAlignment="1" applyFont="1" applyNumberFormat="1">
      <alignment readingOrder="0"/>
    </xf>
    <xf borderId="0" fillId="30" fontId="40" numFmtId="0" xfId="0" applyAlignment="1" applyFont="1">
      <alignment readingOrder="0"/>
    </xf>
    <xf borderId="0" fillId="30" fontId="40" numFmtId="164" xfId="0" applyAlignment="1" applyFont="1" applyNumberFormat="1">
      <alignment readingOrder="0"/>
    </xf>
    <xf borderId="5" fillId="0" fontId="39" numFmtId="0" xfId="0" applyAlignment="1" applyBorder="1" applyFont="1">
      <alignment horizontal="center" readingOrder="0"/>
    </xf>
    <xf borderId="8" fillId="0" fontId="39" numFmtId="0" xfId="0" applyAlignment="1" applyBorder="1" applyFont="1">
      <alignment horizontal="center" readingOrder="0" shrinkToFit="0" wrapText="1"/>
    </xf>
    <xf borderId="5" fillId="10" fontId="17" numFmtId="164" xfId="0" applyAlignment="1" applyBorder="1" applyFont="1" applyNumberFormat="1">
      <alignment readingOrder="0" shrinkToFit="0" textRotation="0" wrapText="1"/>
    </xf>
    <xf borderId="10" fillId="0" fontId="39" numFmtId="0" xfId="0" applyAlignment="1" applyBorder="1" applyFont="1">
      <alignment readingOrder="0"/>
    </xf>
    <xf borderId="10" fillId="0" fontId="39" numFmtId="0" xfId="0" applyAlignment="1" applyBorder="1" applyFont="1">
      <alignment readingOrder="0" shrinkToFit="0" wrapText="1"/>
    </xf>
    <xf borderId="10" fillId="0" fontId="39" numFmtId="0" xfId="0" applyAlignment="1" applyBorder="1" applyFont="1">
      <alignment horizontal="center" readingOrder="0"/>
    </xf>
    <xf borderId="0" fillId="0" fontId="39" numFmtId="0" xfId="0" applyAlignment="1" applyFont="1">
      <alignment readingOrder="0" shrinkToFit="0" wrapText="1"/>
    </xf>
    <xf borderId="10" fillId="40" fontId="39" numFmtId="0" xfId="0" applyAlignment="1" applyBorder="1" applyFont="1">
      <alignment readingOrder="0"/>
    </xf>
    <xf borderId="9" fillId="0" fontId="3" numFmtId="0" xfId="0" applyBorder="1" applyFont="1"/>
    <xf borderId="10" fillId="0" fontId="12" numFmtId="4" xfId="0" applyAlignment="1" applyBorder="1" applyFont="1" applyNumberFormat="1">
      <alignment horizontal="center"/>
    </xf>
    <xf borderId="10" fillId="0" fontId="39" numFmtId="0" xfId="0" applyAlignment="1" applyBorder="1" applyFont="1">
      <alignment horizontal="left" readingOrder="0" shrinkToFit="0" wrapText="1"/>
    </xf>
    <xf borderId="10" fillId="0" fontId="39" numFmtId="3" xfId="0" applyAlignment="1" applyBorder="1" applyFont="1" applyNumberFormat="1">
      <alignment horizontal="center"/>
    </xf>
    <xf borderId="10" fillId="40" fontId="39" numFmtId="10" xfId="0" applyAlignment="1" applyBorder="1" applyFont="1" applyNumberFormat="1">
      <alignment readingOrder="0"/>
    </xf>
    <xf borderId="10" fillId="0" fontId="3" numFmtId="0" xfId="0" applyBorder="1" applyFont="1"/>
    <xf borderId="10" fillId="0" fontId="39" numFmtId="0" xfId="0" applyAlignment="1" applyBorder="1" applyFont="1">
      <alignment horizontal="center"/>
    </xf>
    <xf borderId="10" fillId="31" fontId="39" numFmtId="0" xfId="0" applyAlignment="1" applyBorder="1" applyFont="1">
      <alignment horizontal="left" readingOrder="0" shrinkToFit="0" wrapText="1"/>
    </xf>
    <xf borderId="10" fillId="31" fontId="39" numFmtId="3" xfId="0" applyAlignment="1" applyBorder="1" applyFont="1" applyNumberFormat="1">
      <alignment horizontal="center"/>
    </xf>
    <xf borderId="10" fillId="0" fontId="39" numFmtId="10" xfId="0" applyBorder="1" applyFont="1" applyNumberFormat="1"/>
    <xf borderId="10" fillId="31" fontId="39" numFmtId="10" xfId="0" applyAlignment="1" applyBorder="1" applyFont="1" applyNumberFormat="1">
      <alignment horizontal="center"/>
    </xf>
    <xf borderId="8" fillId="0" fontId="39" numFmtId="10" xfId="0" applyAlignment="1" applyBorder="1" applyFont="1" applyNumberFormat="1">
      <alignment readingOrder="0"/>
    </xf>
    <xf borderId="10" fillId="42" fontId="39" numFmtId="0" xfId="0" applyAlignment="1" applyBorder="1" applyFill="1" applyFont="1">
      <alignment horizontal="center" readingOrder="0" shrinkToFit="0" wrapText="1"/>
    </xf>
    <xf borderId="10" fillId="0" fontId="3" numFmtId="0" xfId="0" applyAlignment="1" applyBorder="1" applyFont="1">
      <alignment readingOrder="0"/>
    </xf>
    <xf borderId="113" fillId="0" fontId="3" numFmtId="0" xfId="0" applyAlignment="1" applyBorder="1" applyFont="1">
      <alignment readingOrder="0"/>
    </xf>
    <xf borderId="10" fillId="31" fontId="39" numFmtId="164" xfId="0" applyAlignment="1" applyBorder="1" applyFont="1" applyNumberFormat="1">
      <alignment readingOrder="0"/>
    </xf>
    <xf borderId="10" fillId="31" fontId="39" numFmtId="164" xfId="0" applyBorder="1" applyFont="1" applyNumberFormat="1"/>
    <xf borderId="10" fillId="31" fontId="39" numFmtId="0" xfId="0" applyAlignment="1" applyBorder="1" applyFont="1">
      <alignment readingOrder="0"/>
    </xf>
    <xf borderId="10" fillId="31" fontId="39" numFmtId="10" xfId="0" applyBorder="1" applyFont="1" applyNumberFormat="1"/>
    <xf borderId="1" fillId="43" fontId="39" numFmtId="0" xfId="0" applyAlignment="1" applyBorder="1" applyFill="1" applyFont="1">
      <alignment readingOrder="0"/>
    </xf>
    <xf borderId="2" fillId="43" fontId="3" numFmtId="0" xfId="0" applyBorder="1" applyFont="1"/>
    <xf borderId="98" fillId="18" fontId="22" numFmtId="0" xfId="0" applyAlignment="1" applyBorder="1" applyFont="1">
      <alignment shrinkToFit="0" vertical="bottom" wrapText="1"/>
    </xf>
    <xf borderId="124" fillId="19" fontId="3" numFmtId="4" xfId="0" applyBorder="1" applyFont="1" applyNumberFormat="1"/>
    <xf borderId="125" fillId="19" fontId="3" numFmtId="4" xfId="0" applyBorder="1" applyFont="1" applyNumberFormat="1"/>
    <xf borderId="170" fillId="19" fontId="3" numFmtId="4" xfId="0" applyBorder="1" applyFont="1" applyNumberFormat="1"/>
    <xf borderId="126" fillId="19" fontId="3" numFmtId="4" xfId="0" applyBorder="1" applyFont="1" applyNumberFormat="1"/>
    <xf borderId="0" fillId="43" fontId="3" numFmtId="0" xfId="0" applyFont="1"/>
    <xf borderId="40" fillId="43" fontId="39" numFmtId="0" xfId="0" applyAlignment="1" applyBorder="1" applyFont="1">
      <alignment readingOrder="0"/>
    </xf>
    <xf borderId="100" fillId="18" fontId="22" numFmtId="0" xfId="0" applyAlignment="1" applyBorder="1" applyFont="1">
      <alignment shrinkToFit="0" vertical="bottom" wrapText="1"/>
    </xf>
    <xf borderId="171" fillId="19" fontId="3" numFmtId="0" xfId="0" applyBorder="1" applyFont="1"/>
    <xf borderId="23" fillId="19" fontId="3" numFmtId="0" xfId="0" applyBorder="1" applyFont="1"/>
    <xf borderId="24" fillId="19" fontId="3" numFmtId="0" xfId="0" applyBorder="1" applyFont="1"/>
    <xf borderId="172" fillId="19" fontId="3" numFmtId="0" xfId="0" applyBorder="1" applyFont="1"/>
    <xf borderId="173" fillId="18" fontId="39" numFmtId="0" xfId="0" applyAlignment="1" applyBorder="1" applyFont="1">
      <alignment readingOrder="0"/>
    </xf>
    <xf borderId="174" fillId="0" fontId="2" numFmtId="0" xfId="0" applyBorder="1" applyFont="1"/>
    <xf borderId="175" fillId="43" fontId="39" numFmtId="0" xfId="0" applyBorder="1" applyFont="1"/>
    <xf borderId="105" fillId="18" fontId="28" numFmtId="0" xfId="0" applyAlignment="1" applyBorder="1" applyFont="1">
      <alignment shrinkToFit="0" vertical="bottom" wrapText="1"/>
    </xf>
    <xf borderId="176" fillId="19" fontId="3" numFmtId="0" xfId="0" applyBorder="1" applyFont="1"/>
    <xf borderId="177" fillId="19" fontId="3" numFmtId="0" xfId="0" applyBorder="1" applyFont="1"/>
    <xf borderId="178" fillId="19" fontId="3" numFmtId="0" xfId="0" applyBorder="1" applyFont="1"/>
    <xf borderId="179" fillId="19" fontId="3" numFmtId="0" xfId="0" applyBorder="1" applyFont="1"/>
    <xf borderId="37" fillId="14" fontId="39" numFmtId="0" xfId="0" applyAlignment="1" applyBorder="1" applyFont="1">
      <alignment readingOrder="0"/>
    </xf>
    <xf borderId="180" fillId="0" fontId="2" numFmtId="0" xfId="0" applyBorder="1" applyFont="1"/>
    <xf borderId="181" fillId="43" fontId="39" numFmtId="0" xfId="0" applyBorder="1" applyFont="1"/>
    <xf borderId="98" fillId="14" fontId="22" numFmtId="0" xfId="0" applyAlignment="1" applyBorder="1" applyFont="1">
      <alignment readingOrder="0" shrinkToFit="0" vertical="bottom" wrapText="1"/>
    </xf>
    <xf borderId="1" fillId="43" fontId="3" numFmtId="4" xfId="0" applyBorder="1" applyFont="1" applyNumberFormat="1"/>
    <xf borderId="2" fillId="43" fontId="3" numFmtId="4" xfId="0" applyBorder="1" applyFont="1" applyNumberFormat="1"/>
    <xf borderId="130" fillId="43" fontId="3" numFmtId="4" xfId="0" applyBorder="1" applyFont="1" applyNumberFormat="1"/>
    <xf borderId="182" fillId="10" fontId="39" numFmtId="0" xfId="0" applyAlignment="1" applyBorder="1" applyFont="1">
      <alignment readingOrder="0"/>
    </xf>
    <xf borderId="114" fillId="0" fontId="2" numFmtId="0" xfId="0" applyBorder="1" applyFont="1"/>
    <xf borderId="5" fillId="10" fontId="39" numFmtId="0" xfId="0" applyBorder="1" applyFont="1"/>
    <xf borderId="100" fillId="14" fontId="22" numFmtId="0" xfId="0" applyAlignment="1" applyBorder="1" applyFont="1">
      <alignment shrinkToFit="0" vertical="bottom" wrapText="1"/>
    </xf>
    <xf borderId="40" fillId="43" fontId="3" numFmtId="0" xfId="0" applyBorder="1" applyFont="1"/>
    <xf borderId="79" fillId="43" fontId="3" numFmtId="0" xfId="0" applyBorder="1" applyFont="1"/>
    <xf borderId="173" fillId="43" fontId="3" numFmtId="0" xfId="0" applyAlignment="1" applyBorder="1" applyFont="1">
      <alignment readingOrder="0"/>
    </xf>
    <xf borderId="183" fillId="43" fontId="3" numFmtId="173" xfId="0" applyBorder="1" applyFont="1" applyNumberFormat="1"/>
    <xf borderId="80" fillId="14" fontId="28" numFmtId="0" xfId="0" applyBorder="1" applyFont="1"/>
    <xf borderId="3" fillId="43" fontId="3" numFmtId="0" xfId="0" applyBorder="1" applyFont="1"/>
    <xf borderId="4" fillId="43" fontId="3" numFmtId="0" xfId="0" applyBorder="1" applyFont="1"/>
    <xf borderId="80" fillId="43" fontId="3" numFmtId="0" xfId="0" applyBorder="1" applyFont="1"/>
    <xf borderId="1" fillId="0" fontId="3" numFmtId="0" xfId="0" applyAlignment="1" applyBorder="1" applyFont="1">
      <alignment horizontal="center" readingOrder="0" vertical="center"/>
    </xf>
    <xf borderId="0" fillId="0" fontId="3" numFmtId="0" xfId="0" applyAlignment="1" applyFont="1">
      <alignment vertical="center"/>
    </xf>
    <xf borderId="106" fillId="0" fontId="3" numFmtId="0" xfId="0" applyBorder="1" applyFont="1"/>
    <xf borderId="184" fillId="0" fontId="3" numFmtId="0" xfId="0" applyAlignment="1" applyBorder="1" applyFont="1">
      <alignment readingOrder="0"/>
    </xf>
    <xf borderId="99" fillId="0" fontId="3" numFmtId="0" xfId="0" applyAlignment="1" applyBorder="1" applyFont="1">
      <alignment readingOrder="0"/>
    </xf>
    <xf borderId="25" fillId="0" fontId="3" numFmtId="170" xfId="0" applyBorder="1" applyFont="1" applyNumberFormat="1"/>
    <xf borderId="79" fillId="0" fontId="3" numFmtId="170" xfId="0" applyBorder="1" applyFont="1" applyNumberFormat="1"/>
    <xf borderId="79" fillId="0" fontId="3" numFmtId="164" xfId="0" applyBorder="1" applyFont="1" applyNumberFormat="1"/>
    <xf borderId="185" fillId="0" fontId="3" numFmtId="0" xfId="0" applyAlignment="1" applyBorder="1" applyFont="1">
      <alignment readingOrder="0"/>
    </xf>
    <xf borderId="186" fillId="0" fontId="3" numFmtId="170" xfId="0" applyBorder="1" applyFont="1" applyNumberFormat="1"/>
    <xf borderId="129" fillId="0" fontId="3" numFmtId="170" xfId="0" applyBorder="1" applyFont="1" applyNumberFormat="1"/>
    <xf borderId="25" fillId="2" fontId="3" numFmtId="10" xfId="0" applyBorder="1" applyFont="1" applyNumberFormat="1"/>
    <xf borderId="79" fillId="2" fontId="3" numFmtId="10" xfId="0" applyBorder="1" applyFont="1" applyNumberFormat="1"/>
    <xf borderId="103" fillId="0" fontId="3" numFmtId="0" xfId="0" applyAlignment="1" applyBorder="1" applyFont="1">
      <alignment readingOrder="0" shrinkToFit="0" wrapText="1"/>
    </xf>
    <xf borderId="133" fillId="0" fontId="3" numFmtId="0" xfId="0" applyAlignment="1" applyBorder="1" applyFont="1">
      <alignment readingOrder="0"/>
    </xf>
    <xf borderId="80" fillId="0" fontId="3" numFmtId="10" xfId="0" applyBorder="1" applyFont="1" applyNumberFormat="1"/>
    <xf borderId="59" fillId="20" fontId="59" numFmtId="0" xfId="0" applyAlignment="1" applyBorder="1" applyFont="1">
      <alignment readingOrder="0" shrinkToFit="0" wrapText="1"/>
    </xf>
    <xf borderId="59" fillId="42" fontId="14" numFmtId="0" xfId="0" applyAlignment="1" applyBorder="1" applyFont="1">
      <alignment readingOrder="0" shrinkToFit="0" wrapText="1"/>
    </xf>
    <xf borderId="59" fillId="25" fontId="14" numFmtId="0" xfId="0" applyAlignment="1" applyBorder="1" applyFont="1">
      <alignment readingOrder="0" shrinkToFit="0" wrapText="1"/>
    </xf>
    <xf borderId="59" fillId="21" fontId="14" numFmtId="0" xfId="0" applyAlignment="1" applyBorder="1" applyFont="1">
      <alignment readingOrder="0" shrinkToFit="0" wrapText="1"/>
    </xf>
    <xf borderId="59" fillId="20" fontId="60" numFmtId="0" xfId="0" applyAlignment="1" applyBorder="1" applyFont="1">
      <alignment readingOrder="0" shrinkToFit="0" wrapText="1"/>
    </xf>
    <xf borderId="65" fillId="20" fontId="3" numFmtId="0" xfId="0" applyAlignment="1" applyBorder="1" applyFont="1">
      <alignment readingOrder="0"/>
    </xf>
    <xf borderId="65" fillId="42" fontId="3" numFmtId="0" xfId="0" applyAlignment="1" applyBorder="1" applyFont="1">
      <alignment readingOrder="0"/>
    </xf>
    <xf borderId="65" fillId="25" fontId="3" numFmtId="0" xfId="0" applyBorder="1" applyFont="1"/>
    <xf borderId="65" fillId="21" fontId="3" numFmtId="0" xfId="0" applyBorder="1" applyFont="1"/>
    <xf borderId="65" fillId="20" fontId="22" numFmtId="0" xfId="0" applyBorder="1" applyFont="1"/>
    <xf borderId="70" fillId="20" fontId="3" numFmtId="0" xfId="0" applyAlignment="1" applyBorder="1" applyFont="1">
      <alignment readingOrder="0"/>
    </xf>
    <xf borderId="70" fillId="42" fontId="3" numFmtId="4" xfId="0" applyBorder="1" applyFont="1" applyNumberFormat="1"/>
    <xf borderId="70" fillId="42" fontId="3" numFmtId="164" xfId="0" applyBorder="1" applyFont="1" applyNumberFormat="1"/>
    <xf borderId="70" fillId="25" fontId="3" numFmtId="0" xfId="0" applyBorder="1" applyFont="1"/>
    <xf borderId="70" fillId="21" fontId="3" numFmtId="0" xfId="0" applyBorder="1" applyFont="1"/>
    <xf borderId="70" fillId="20" fontId="22" numFmtId="4" xfId="0" applyBorder="1" applyFont="1" applyNumberFormat="1"/>
    <xf borderId="70" fillId="31" fontId="3" numFmtId="170" xfId="0" applyBorder="1" applyFont="1" applyNumberFormat="1"/>
    <xf borderId="70" fillId="25" fontId="3" numFmtId="170" xfId="0" applyBorder="1" applyFont="1" applyNumberFormat="1"/>
    <xf borderId="70" fillId="21" fontId="3" numFmtId="170" xfId="0" applyBorder="1" applyFont="1" applyNumberFormat="1"/>
    <xf borderId="70" fillId="20" fontId="22" numFmtId="170" xfId="0" applyBorder="1" applyFont="1" applyNumberFormat="1"/>
    <xf borderId="70" fillId="42" fontId="3" numFmtId="170" xfId="0" applyBorder="1" applyFont="1" applyNumberFormat="1"/>
    <xf borderId="70" fillId="44" fontId="3" numFmtId="164" xfId="0" applyBorder="1" applyFill="1" applyFont="1" applyNumberFormat="1"/>
    <xf borderId="70" fillId="45" fontId="3" numFmtId="0" xfId="0" applyAlignment="1" applyBorder="1" applyFill="1" applyFont="1">
      <alignment readingOrder="0"/>
    </xf>
    <xf borderId="70" fillId="46" fontId="3" numFmtId="0" xfId="0" applyAlignment="1" applyBorder="1" applyFill="1" applyFont="1">
      <alignment readingOrder="0"/>
    </xf>
    <xf borderId="187" fillId="20" fontId="3" numFmtId="0" xfId="0" applyAlignment="1" applyBorder="1" applyFont="1">
      <alignment readingOrder="0"/>
    </xf>
    <xf borderId="187" fillId="31" fontId="3" numFmtId="170" xfId="0" applyBorder="1" applyFont="1" applyNumberFormat="1"/>
    <xf borderId="187" fillId="25" fontId="3" numFmtId="170" xfId="0" applyBorder="1" applyFont="1" applyNumberFormat="1"/>
    <xf borderId="187" fillId="21" fontId="3" numFmtId="170" xfId="0" applyBorder="1" applyFont="1" applyNumberFormat="1"/>
    <xf borderId="70" fillId="47" fontId="3" numFmtId="0" xfId="0" applyAlignment="1" applyBorder="1" applyFill="1" applyFont="1">
      <alignment readingOrder="0"/>
    </xf>
    <xf borderId="188" fillId="20" fontId="3" numFmtId="170" xfId="0" applyBorder="1" applyFont="1" applyNumberFormat="1"/>
    <xf borderId="189" fillId="20" fontId="3" numFmtId="0" xfId="0" applyAlignment="1" applyBorder="1" applyFont="1">
      <alignment readingOrder="0"/>
    </xf>
    <xf borderId="189" fillId="42" fontId="3" numFmtId="170" xfId="0" applyBorder="1" applyFont="1" applyNumberFormat="1"/>
    <xf borderId="189" fillId="25" fontId="3" numFmtId="170" xfId="0" applyBorder="1" applyFont="1" applyNumberFormat="1"/>
    <xf borderId="189" fillId="21" fontId="3" numFmtId="170" xfId="0" applyBorder="1" applyFont="1" applyNumberFormat="1"/>
    <xf borderId="189" fillId="20" fontId="3" numFmtId="170" xfId="0" applyBorder="1" applyFont="1" applyNumberFormat="1"/>
    <xf borderId="65" fillId="48" fontId="3" numFmtId="0" xfId="0" applyAlignment="1" applyBorder="1" applyFill="1" applyFont="1">
      <alignment readingOrder="0"/>
    </xf>
    <xf borderId="65" fillId="42" fontId="61" numFmtId="170" xfId="0" applyBorder="1" applyFont="1" applyNumberFormat="1"/>
    <xf borderId="65" fillId="25" fontId="62" numFmtId="170" xfId="0" applyBorder="1" applyFont="1" applyNumberFormat="1"/>
    <xf borderId="65" fillId="21" fontId="29" numFmtId="170" xfId="0" applyBorder="1" applyFont="1" applyNumberFormat="1"/>
    <xf borderId="65" fillId="20" fontId="22" numFmtId="170" xfId="0" applyBorder="1" applyFont="1" applyNumberFormat="1"/>
    <xf borderId="75" fillId="20" fontId="3" numFmtId="0" xfId="0" applyAlignment="1" applyBorder="1" applyFont="1">
      <alignment readingOrder="0"/>
    </xf>
    <xf borderId="75" fillId="42" fontId="61" numFmtId="10" xfId="0" applyBorder="1" applyFont="1" applyNumberFormat="1"/>
    <xf borderId="75" fillId="25" fontId="62" numFmtId="10" xfId="0" applyBorder="1" applyFont="1" applyNumberFormat="1"/>
    <xf borderId="75" fillId="21" fontId="29" numFmtId="10" xfId="0" applyBorder="1" applyFont="1" applyNumberFormat="1"/>
    <xf borderId="75" fillId="30" fontId="22" numFmtId="0" xfId="0" applyBorder="1" applyFont="1"/>
    <xf borderId="190" fillId="20" fontId="63" numFmtId="0" xfId="0" applyAlignment="1" applyBorder="1" applyFont="1">
      <alignment readingOrder="0" shrinkToFit="0" vertical="center" wrapText="1"/>
    </xf>
    <xf borderId="191" fillId="32" fontId="3" numFmtId="0" xfId="0" applyAlignment="1" applyBorder="1" applyFont="1">
      <alignment horizontal="center" readingOrder="0" vertical="center"/>
    </xf>
    <xf borderId="191" fillId="25" fontId="3" numFmtId="0" xfId="0" applyAlignment="1" applyBorder="1" applyFont="1">
      <alignment horizontal="center" readingOrder="0" vertical="center"/>
    </xf>
    <xf borderId="191" fillId="21" fontId="3" numFmtId="0" xfId="0" applyAlignment="1" applyBorder="1" applyFont="1">
      <alignment horizontal="center" readingOrder="0" vertical="center"/>
    </xf>
    <xf borderId="192" fillId="20" fontId="3" numFmtId="0" xfId="0" applyAlignment="1" applyBorder="1" applyFont="1">
      <alignment horizontal="center" readingOrder="0" vertical="center"/>
    </xf>
    <xf borderId="99" fillId="20" fontId="3" numFmtId="0" xfId="0" applyAlignment="1" applyBorder="1" applyFont="1">
      <alignment readingOrder="0"/>
    </xf>
    <xf borderId="132" fillId="20" fontId="3" numFmtId="0" xfId="0" applyBorder="1" applyFont="1"/>
    <xf borderId="22" fillId="32" fontId="3" numFmtId="4" xfId="0" applyBorder="1" applyFont="1" applyNumberFormat="1"/>
    <xf borderId="22" fillId="32" fontId="3" numFmtId="170" xfId="0" applyBorder="1" applyFont="1" applyNumberFormat="1"/>
    <xf borderId="22" fillId="25" fontId="3" numFmtId="170" xfId="0" applyBorder="1" applyFont="1" applyNumberFormat="1"/>
    <xf borderId="22" fillId="21" fontId="3" numFmtId="170" xfId="0" applyBorder="1" applyFont="1" applyNumberFormat="1"/>
    <xf borderId="132" fillId="20" fontId="3" numFmtId="170" xfId="0" applyBorder="1" applyFont="1" applyNumberFormat="1"/>
    <xf borderId="185" fillId="20" fontId="3" numFmtId="0" xfId="0" applyAlignment="1" applyBorder="1" applyFont="1">
      <alignment readingOrder="0"/>
    </xf>
    <xf borderId="193" fillId="32" fontId="3" numFmtId="170" xfId="0" applyBorder="1" applyFont="1" applyNumberFormat="1"/>
    <xf borderId="193" fillId="25" fontId="3" numFmtId="170" xfId="0" applyBorder="1" applyFont="1" applyNumberFormat="1"/>
    <xf borderId="193" fillId="21" fontId="3" numFmtId="170" xfId="0" applyBorder="1" applyFont="1" applyNumberFormat="1"/>
    <xf borderId="194" fillId="20" fontId="3" numFmtId="170" xfId="0" applyBorder="1" applyFont="1" applyNumberFormat="1"/>
    <xf borderId="103" fillId="20" fontId="3" numFmtId="0" xfId="0" applyAlignment="1" applyBorder="1" applyFont="1">
      <alignment readingOrder="0"/>
    </xf>
    <xf borderId="131" fillId="32" fontId="3" numFmtId="10" xfId="0" applyBorder="1" applyFont="1" applyNumberFormat="1"/>
    <xf borderId="131" fillId="25" fontId="3" numFmtId="10" xfId="0" applyBorder="1" applyFont="1" applyNumberFormat="1"/>
    <xf borderId="131" fillId="21" fontId="3" numFmtId="10" xfId="0" applyBorder="1" applyFont="1" applyNumberFormat="1"/>
    <xf borderId="134" fillId="20" fontId="3" numFmtId="0" xfId="0" applyBorder="1" applyFont="1"/>
    <xf borderId="10" fillId="0" fontId="3" numFmtId="0" xfId="0" applyAlignment="1" applyBorder="1" applyFont="1">
      <alignment readingOrder="0"/>
    </xf>
    <xf borderId="0" fillId="0" fontId="3" numFmtId="0" xfId="0" applyAlignment="1" applyFont="1">
      <alignment readingOrder="0"/>
    </xf>
    <xf borderId="10" fillId="0" fontId="3" numFmtId="10" xfId="0" applyAlignment="1" applyBorder="1" applyFont="1" applyNumberFormat="1">
      <alignment readingOrder="0"/>
    </xf>
    <xf borderId="10" fillId="0" fontId="3" numFmtId="170" xfId="0" applyAlignment="1" applyBorder="1" applyFont="1" applyNumberFormat="1">
      <alignment readingOrder="0"/>
    </xf>
    <xf borderId="10" fillId="0" fontId="3" numFmtId="170" xfId="0" applyAlignment="1" applyBorder="1" applyFont="1" applyNumberFormat="1">
      <alignment readingOrder="0"/>
    </xf>
    <xf borderId="0" fillId="0" fontId="3" numFmtId="10" xfId="0" applyAlignment="1" applyFont="1" applyNumberFormat="1">
      <alignment readingOrder="0"/>
    </xf>
    <xf borderId="10" fillId="0" fontId="3" numFmtId="170" xfId="0" applyBorder="1" applyFont="1" applyNumberFormat="1"/>
    <xf borderId="9" fillId="0" fontId="3" numFmtId="170" xfId="0" applyBorder="1" applyFont="1" applyNumberFormat="1"/>
    <xf borderId="10" fillId="0" fontId="3" numFmtId="170" xfId="0" applyBorder="1" applyFont="1" applyNumberFormat="1"/>
    <xf borderId="10" fillId="0" fontId="3" numFmtId="10" xfId="0" applyBorder="1" applyFont="1" applyNumberFormat="1"/>
    <xf borderId="195" fillId="0" fontId="3" numFmtId="0" xfId="0" applyAlignment="1" applyBorder="1" applyFont="1">
      <alignment horizontal="center" readingOrder="0" shrinkToFit="0" vertical="center" wrapText="1"/>
    </xf>
    <xf borderId="196" fillId="0" fontId="3" numFmtId="170" xfId="0" applyAlignment="1" applyBorder="1" applyFont="1" applyNumberFormat="1">
      <alignment horizontal="center" readingOrder="0" shrinkToFit="0" vertical="center" wrapText="1"/>
    </xf>
    <xf borderId="197" fillId="0" fontId="2" numFmtId="0" xfId="0" applyBorder="1" applyFont="1"/>
    <xf borderId="198" fillId="0" fontId="3" numFmtId="170" xfId="0" applyAlignment="1" applyBorder="1" applyFont="1" applyNumberFormat="1">
      <alignment horizontal="center" readingOrder="0" shrinkToFit="0" vertical="center" wrapText="1"/>
    </xf>
    <xf borderId="199" fillId="0" fontId="3" numFmtId="170" xfId="0" applyAlignment="1" applyBorder="1" applyFont="1" applyNumberFormat="1">
      <alignment horizontal="center" readingOrder="0" shrinkToFit="0" vertical="center" wrapText="1"/>
    </xf>
    <xf borderId="0" fillId="0" fontId="22" numFmtId="170" xfId="0" applyFont="1" applyNumberFormat="1"/>
    <xf borderId="62" fillId="0" fontId="2" numFmtId="0" xfId="0" applyBorder="1" applyFont="1"/>
    <xf borderId="9" fillId="0" fontId="3" numFmtId="170" xfId="0" applyAlignment="1" applyBorder="1" applyFont="1" applyNumberFormat="1">
      <alignment horizontal="center" readingOrder="0" shrinkToFit="0" vertical="center" wrapText="1"/>
    </xf>
    <xf borderId="9" fillId="0" fontId="3" numFmtId="170" xfId="0" applyAlignment="1" applyBorder="1" applyFont="1" applyNumberFormat="1">
      <alignment horizontal="center" shrinkToFit="0" vertical="center" wrapText="1"/>
    </xf>
    <xf borderId="63" fillId="0" fontId="2" numFmtId="0" xfId="0" applyBorder="1" applyFont="1"/>
    <xf borderId="200" fillId="0" fontId="3" numFmtId="0" xfId="0" applyAlignment="1" applyBorder="1" applyFont="1">
      <alignment horizontal="left" readingOrder="0"/>
    </xf>
    <xf borderId="11" fillId="0" fontId="3" numFmtId="170" xfId="0" applyAlignment="1" applyBorder="1" applyFont="1" applyNumberFormat="1">
      <alignment horizontal="left"/>
    </xf>
    <xf borderId="201" fillId="0" fontId="3" numFmtId="170" xfId="0" applyAlignment="1" applyBorder="1" applyFont="1" applyNumberFormat="1">
      <alignment horizontal="left"/>
    </xf>
    <xf borderId="202" fillId="0" fontId="3" numFmtId="0" xfId="0" applyAlignment="1" applyBorder="1" applyFont="1">
      <alignment horizontal="left" readingOrder="0"/>
    </xf>
    <xf borderId="203" fillId="0" fontId="3" numFmtId="10" xfId="0" applyAlignment="1" applyBorder="1" applyFont="1" applyNumberFormat="1">
      <alignment horizontal="left"/>
    </xf>
    <xf borderId="204" fillId="0" fontId="3" numFmtId="10" xfId="0" applyAlignment="1" applyBorder="1" applyFont="1" applyNumberFormat="1">
      <alignment horizontal="left"/>
    </xf>
    <xf borderId="0" fillId="30" fontId="7" numFmtId="0" xfId="0" applyAlignment="1" applyFont="1">
      <alignment readingOrder="0"/>
    </xf>
    <xf borderId="0" fillId="30" fontId="9" numFmtId="0" xfId="0" applyAlignment="1" applyFont="1">
      <alignment readingOrder="0" textRotation="90"/>
    </xf>
    <xf borderId="0" fillId="0" fontId="16" numFmtId="0" xfId="0" applyAlignment="1" applyFont="1">
      <alignment textRotation="90"/>
    </xf>
    <xf borderId="0" fillId="10" fontId="16" numFmtId="0" xfId="0" applyAlignment="1" applyFont="1">
      <alignment textRotation="90"/>
    </xf>
    <xf borderId="36" fillId="43" fontId="8" numFmtId="0" xfId="0" applyAlignment="1" applyBorder="1" applyFont="1">
      <alignment horizontal="center"/>
    </xf>
    <xf borderId="0" fillId="43" fontId="16" numFmtId="0" xfId="0" applyAlignment="1" applyFont="1">
      <alignment horizontal="center" readingOrder="0" textRotation="90"/>
    </xf>
    <xf borderId="56" fillId="43" fontId="17" numFmtId="0" xfId="0" applyAlignment="1" applyBorder="1" applyFont="1">
      <alignment horizontal="center" readingOrder="0" textRotation="90"/>
    </xf>
    <xf borderId="10" fillId="43" fontId="16" numFmtId="0" xfId="0" applyAlignment="1" applyBorder="1" applyFont="1">
      <alignment horizontal="center" readingOrder="0" textRotation="90"/>
    </xf>
    <xf borderId="10" fillId="9" fontId="17" numFmtId="0" xfId="0" applyAlignment="1" applyBorder="1" applyFont="1">
      <alignment horizontal="center" readingOrder="0" textRotation="90"/>
    </xf>
    <xf borderId="10" fillId="9" fontId="16" numFmtId="0" xfId="0" applyAlignment="1" applyBorder="1" applyFont="1">
      <alignment horizontal="center" textRotation="90"/>
    </xf>
    <xf borderId="10" fillId="2" fontId="16" numFmtId="0" xfId="0" applyAlignment="1" applyBorder="1" applyFont="1">
      <alignment horizontal="center" textRotation="90"/>
    </xf>
    <xf borderId="5" fillId="2" fontId="16" numFmtId="0" xfId="0" applyAlignment="1" applyBorder="1" applyFont="1">
      <alignment horizontal="center" textRotation="90"/>
    </xf>
    <xf borderId="0" fillId="0" fontId="16" numFmtId="0" xfId="0" applyAlignment="1" applyFont="1">
      <alignment horizontal="center" textRotation="90"/>
    </xf>
    <xf borderId="0" fillId="10" fontId="16" numFmtId="0" xfId="0" applyAlignment="1" applyFont="1">
      <alignment horizontal="center" textRotation="90"/>
    </xf>
    <xf borderId="22" fillId="0" fontId="10" numFmtId="4" xfId="0" applyAlignment="1" applyBorder="1" applyFont="1" applyNumberFormat="1">
      <alignment readingOrder="0"/>
    </xf>
    <xf borderId="0" fillId="0" fontId="16" numFmtId="4" xfId="0" applyFont="1" applyNumberFormat="1"/>
    <xf borderId="76" fillId="0" fontId="4" numFmtId="0" xfId="0" applyAlignment="1" applyBorder="1" applyFont="1">
      <alignment readingOrder="0"/>
    </xf>
    <xf borderId="77" fillId="0" fontId="20" numFmtId="0" xfId="0" applyAlignment="1" applyBorder="1" applyFont="1">
      <alignment readingOrder="0"/>
    </xf>
    <xf borderId="78" fillId="0" fontId="20" numFmtId="0" xfId="0" applyAlignment="1" applyBorder="1" applyFont="1">
      <alignment readingOrder="0"/>
    </xf>
    <xf borderId="0" fillId="0" fontId="20" numFmtId="0" xfId="0" applyAlignment="1" applyFont="1">
      <alignment readingOrder="0"/>
    </xf>
    <xf borderId="37" fillId="0" fontId="20" numFmtId="0" xfId="0" applyAlignment="1" applyBorder="1" applyFont="1">
      <alignment readingOrder="0"/>
    </xf>
    <xf borderId="200" fillId="0" fontId="20" numFmtId="167" xfId="0" applyAlignment="1" applyBorder="1" applyFont="1" applyNumberFormat="1">
      <alignment readingOrder="0"/>
    </xf>
    <xf borderId="11" fillId="0" fontId="20" numFmtId="10" xfId="0" applyAlignment="1" applyBorder="1" applyFont="1" applyNumberFormat="1">
      <alignment readingOrder="0"/>
    </xf>
    <xf borderId="201" fillId="0" fontId="20" numFmtId="10" xfId="0" applyAlignment="1" applyBorder="1" applyFont="1" applyNumberFormat="1">
      <alignment readingOrder="0"/>
    </xf>
    <xf borderId="0" fillId="0" fontId="20" numFmtId="9" xfId="0" applyAlignment="1" applyFont="1" applyNumberFormat="1">
      <alignment readingOrder="0"/>
    </xf>
    <xf borderId="40" fillId="0" fontId="20" numFmtId="0" xfId="0" applyAlignment="1" applyBorder="1" applyFont="1">
      <alignment readingOrder="0"/>
    </xf>
    <xf borderId="201" fillId="0" fontId="20" numFmtId="9" xfId="0" applyAlignment="1" applyBorder="1" applyFont="1" applyNumberFormat="1">
      <alignment readingOrder="0"/>
    </xf>
    <xf borderId="0" fillId="0" fontId="12" numFmtId="164" xfId="0" applyAlignment="1" applyFont="1" applyNumberFormat="1">
      <alignment readingOrder="0"/>
    </xf>
    <xf borderId="11" fillId="0" fontId="20" numFmtId="10" xfId="0" applyAlignment="1" applyBorder="1" applyFont="1" applyNumberFormat="1">
      <alignment horizontal="right" readingOrder="0"/>
    </xf>
    <xf borderId="0" fillId="0" fontId="20" numFmtId="9" xfId="0" applyAlignment="1" applyFont="1" applyNumberFormat="1">
      <alignment horizontal="right" readingOrder="0"/>
    </xf>
    <xf borderId="0" fillId="0" fontId="19" numFmtId="9" xfId="0" applyAlignment="1" applyFont="1" applyNumberFormat="1">
      <alignment readingOrder="0"/>
    </xf>
    <xf borderId="205" fillId="0" fontId="20" numFmtId="167" xfId="0" applyAlignment="1" applyBorder="1" applyFont="1" applyNumberFormat="1">
      <alignment readingOrder="0"/>
    </xf>
    <xf borderId="206" fillId="0" fontId="20" numFmtId="10" xfId="0" applyAlignment="1" applyBorder="1" applyFont="1" applyNumberFormat="1">
      <alignment horizontal="right" readingOrder="0"/>
    </xf>
    <xf borderId="207" fillId="0" fontId="20" numFmtId="10" xfId="0" applyAlignment="1" applyBorder="1" applyFont="1" applyNumberFormat="1">
      <alignment readingOrder="0"/>
    </xf>
    <xf borderId="3" fillId="0" fontId="20" numFmtId="0" xfId="0" applyAlignment="1" applyBorder="1" applyFont="1">
      <alignment readingOrder="0"/>
    </xf>
    <xf borderId="204" fillId="0" fontId="20" numFmtId="9" xfId="0" applyAlignment="1" applyBorder="1" applyFont="1" applyNumberFormat="1">
      <alignment readingOrder="0"/>
    </xf>
    <xf borderId="202" fillId="0" fontId="4" numFmtId="0" xfId="0" applyAlignment="1" applyBorder="1" applyFont="1">
      <alignment readingOrder="0"/>
    </xf>
    <xf borderId="203" fillId="0" fontId="20" numFmtId="10" xfId="0" applyAlignment="1" applyBorder="1" applyFont="1" applyNumberFormat="1">
      <alignment readingOrder="0"/>
    </xf>
    <xf borderId="204" fillId="0" fontId="20" numFmtId="10" xfId="0" applyAlignment="1" applyBorder="1" applyFont="1" applyNumberFormat="1">
      <alignment readingOrder="0"/>
    </xf>
    <xf borderId="0" fillId="0" fontId="20" numFmtId="166" xfId="0" applyAlignment="1" applyFont="1" applyNumberFormat="1">
      <alignment readingOrder="0"/>
    </xf>
    <xf borderId="0" fillId="0" fontId="12" numFmtId="0" xfId="0" applyAlignment="1" applyFont="1">
      <alignment readingOrder="0"/>
    </xf>
    <xf borderId="112" fillId="0" fontId="3" numFmtId="0" xfId="0" applyAlignment="1" applyBorder="1" applyFont="1">
      <alignment textRotation="45"/>
    </xf>
    <xf borderId="11" fillId="49" fontId="12" numFmtId="4" xfId="0" applyAlignment="1" applyBorder="1" applyFill="1" applyFont="1" applyNumberFormat="1">
      <alignment textRotation="45"/>
    </xf>
    <xf borderId="11" fillId="49" fontId="12" numFmtId="0" xfId="0" applyAlignment="1" applyBorder="1" applyFont="1">
      <alignment textRotation="45"/>
    </xf>
    <xf borderId="11" fillId="43" fontId="12" numFmtId="0" xfId="0" applyAlignment="1" applyBorder="1" applyFont="1">
      <alignment textRotation="45"/>
    </xf>
    <xf borderId="11" fillId="0" fontId="21" numFmtId="0" xfId="0" applyAlignment="1" applyBorder="1" applyFont="1">
      <alignment readingOrder="0" textRotation="45"/>
    </xf>
    <xf borderId="11" fillId="0" fontId="12" numFmtId="0" xfId="0" applyAlignment="1" applyBorder="1" applyFont="1">
      <alignment textRotation="45"/>
    </xf>
    <xf borderId="56" fillId="0" fontId="12" numFmtId="0" xfId="0" applyAlignment="1" applyBorder="1" applyFont="1">
      <alignment textRotation="45"/>
    </xf>
    <xf borderId="112" fillId="0" fontId="3" numFmtId="0" xfId="0" applyBorder="1" applyFont="1"/>
    <xf borderId="112" fillId="25" fontId="12" numFmtId="4" xfId="0" applyBorder="1" applyFont="1" applyNumberFormat="1"/>
    <xf borderId="112" fillId="0" fontId="12" numFmtId="4" xfId="0" applyBorder="1" applyFont="1" applyNumberFormat="1"/>
    <xf borderId="56" fillId="0" fontId="12" numFmtId="4" xfId="0" applyBorder="1" applyFont="1" applyNumberFormat="1"/>
    <xf borderId="0" fillId="25" fontId="12" numFmtId="4" xfId="0" applyFont="1" applyNumberFormat="1"/>
    <xf borderId="112" fillId="21" fontId="12" numFmtId="4" xfId="0" applyBorder="1" applyFont="1" applyNumberFormat="1"/>
    <xf borderId="0" fillId="21" fontId="12" numFmtId="4" xfId="0" applyFont="1" applyNumberFormat="1"/>
    <xf borderId="0" fillId="21" fontId="3" numFmtId="4" xfId="0" applyFont="1" applyNumberFormat="1"/>
    <xf borderId="0" fillId="25" fontId="3" numFmtId="4" xfId="0" applyFont="1" applyNumberFormat="1"/>
    <xf borderId="112" fillId="0" fontId="3" numFmtId="4" xfId="0" applyBorder="1" applyFont="1" applyNumberFormat="1"/>
    <xf borderId="56" fillId="21" fontId="3" numFmtId="4" xfId="0" applyBorder="1" applyFont="1" applyNumberFormat="1"/>
    <xf borderId="112" fillId="25" fontId="3" numFmtId="4" xfId="0" applyBorder="1" applyFont="1" applyNumberFormat="1"/>
    <xf borderId="56" fillId="0" fontId="3" numFmtId="4" xfId="0" applyBorder="1" applyFont="1" applyNumberFormat="1"/>
    <xf borderId="112" fillId="21" fontId="3" numFmtId="4" xfId="0" applyBorder="1" applyFont="1" applyNumberFormat="1"/>
    <xf borderId="0" fillId="48" fontId="6" numFmtId="0" xfId="0" applyAlignment="1" applyFont="1">
      <alignment readingOrder="0"/>
    </xf>
    <xf borderId="208" fillId="48" fontId="6" numFmtId="4" xfId="0" applyAlignment="1" applyBorder="1" applyFont="1" applyNumberFormat="1">
      <alignment horizontal="center"/>
    </xf>
    <xf borderId="209" fillId="0" fontId="2" numFmtId="0" xfId="0" applyBorder="1" applyFont="1"/>
    <xf borderId="0" fillId="0" fontId="45" numFmtId="0" xfId="0" applyAlignment="1" applyFont="1">
      <alignment readingOrder="0"/>
    </xf>
    <xf borderId="0" fillId="30" fontId="45" numFmtId="0" xfId="0" applyAlignment="1" applyFont="1">
      <alignment readingOrder="0"/>
    </xf>
    <xf borderId="0" fillId="0" fontId="4" numFmtId="0" xfId="0" applyAlignment="1" applyFont="1">
      <alignment readingOrder="0" textRotation="45"/>
    </xf>
    <xf borderId="10" fillId="9" fontId="17" numFmtId="0" xfId="0" applyAlignment="1" applyBorder="1" applyFont="1">
      <alignment readingOrder="0" textRotation="45"/>
    </xf>
    <xf borderId="10" fillId="9" fontId="16" numFmtId="0" xfId="0" applyAlignment="1" applyBorder="1" applyFont="1">
      <alignment textRotation="45"/>
    </xf>
    <xf borderId="10" fillId="2" fontId="17" numFmtId="0" xfId="0" applyAlignment="1" applyBorder="1" applyFont="1">
      <alignment horizontal="center" readingOrder="0" textRotation="45"/>
    </xf>
    <xf borderId="10" fillId="2" fontId="16" numFmtId="0" xfId="0" applyAlignment="1" applyBorder="1" applyFont="1">
      <alignment horizontal="center" textRotation="45"/>
    </xf>
    <xf borderId="10" fillId="9" fontId="17" numFmtId="0" xfId="0" applyAlignment="1" applyBorder="1" applyFont="1">
      <alignment horizontal="center" readingOrder="0" textRotation="45"/>
    </xf>
    <xf borderId="10" fillId="9" fontId="16" numFmtId="0" xfId="0" applyAlignment="1" applyBorder="1" applyFont="1">
      <alignment horizontal="center" textRotation="45"/>
    </xf>
    <xf borderId="5" fillId="2" fontId="16" numFmtId="0" xfId="0" applyAlignment="1" applyBorder="1" applyFont="1">
      <alignment horizontal="center" textRotation="45"/>
    </xf>
    <xf borderId="5" fillId="50" fontId="17" numFmtId="0" xfId="0" applyAlignment="1" applyBorder="1" applyFill="1" applyFont="1">
      <alignment horizontal="center" readingOrder="0" textRotation="45"/>
    </xf>
    <xf borderId="0" fillId="0" fontId="3" numFmtId="0" xfId="0" applyAlignment="1" applyFont="1">
      <alignment textRotation="45"/>
    </xf>
    <xf borderId="0" fillId="0" fontId="56" numFmtId="0" xfId="0" applyAlignment="1" applyFont="1">
      <alignment readingOrder="0"/>
    </xf>
    <xf borderId="0" fillId="0" fontId="3" numFmtId="2" xfId="0" applyAlignment="1" applyFont="1" applyNumberFormat="1">
      <alignment readingOrder="0"/>
    </xf>
    <xf borderId="0" fillId="0" fontId="21" numFmtId="4" xfId="0" applyAlignment="1" applyFont="1" applyNumberFormat="1">
      <alignment readingOrder="0"/>
    </xf>
    <xf borderId="112" fillId="0" fontId="3" numFmtId="0" xfId="0" applyAlignment="1" applyBorder="1" applyFont="1">
      <alignment readingOrder="0"/>
    </xf>
    <xf borderId="112" fillId="0" fontId="12" numFmtId="0" xfId="0" applyBorder="1" applyFont="1"/>
    <xf borderId="0" fillId="0" fontId="55" numFmtId="0" xfId="0" applyFont="1"/>
    <xf borderId="112" fillId="0" fontId="3" numFmtId="4" xfId="0" applyAlignment="1" applyBorder="1" applyFont="1" applyNumberFormat="1">
      <alignment readingOrder="0"/>
    </xf>
    <xf borderId="128" fillId="0" fontId="56" numFmtId="0" xfId="0" applyBorder="1" applyFont="1"/>
    <xf borderId="128" fillId="0" fontId="3" numFmtId="2" xfId="0" applyAlignment="1" applyBorder="1" applyFont="1" applyNumberFormat="1">
      <alignment readingOrder="0"/>
    </xf>
    <xf borderId="128" fillId="0" fontId="3" numFmtId="4" xfId="0" applyBorder="1" applyFont="1" applyNumberFormat="1"/>
    <xf borderId="210" fillId="0" fontId="3" numFmtId="4" xfId="0" applyBorder="1" applyFont="1" applyNumberFormat="1"/>
    <xf borderId="128" fillId="0" fontId="12" numFmtId="4" xfId="0" applyBorder="1" applyFont="1" applyNumberFormat="1"/>
    <xf borderId="210" fillId="0" fontId="12" numFmtId="4" xfId="0" applyBorder="1" applyFont="1" applyNumberFormat="1"/>
    <xf borderId="128" fillId="0" fontId="21" numFmtId="4" xfId="0" applyAlignment="1" applyBorder="1" applyFont="1" applyNumberFormat="1">
      <alignment readingOrder="0"/>
    </xf>
    <xf borderId="128" fillId="0" fontId="12" numFmtId="0" xfId="0" applyBorder="1" applyFont="1"/>
    <xf borderId="128" fillId="0" fontId="21" numFmtId="0" xfId="0" applyAlignment="1" applyBorder="1" applyFont="1">
      <alignment readingOrder="0"/>
    </xf>
    <xf borderId="128" fillId="0" fontId="3" numFmtId="0" xfId="0" applyAlignment="1" applyBorder="1" applyFont="1">
      <alignment readingOrder="0"/>
    </xf>
    <xf borderId="210" fillId="0" fontId="12" numFmtId="0" xfId="0" applyBorder="1" applyFont="1"/>
    <xf borderId="210" fillId="0" fontId="3" numFmtId="0" xfId="0" applyAlignment="1" applyBorder="1" applyFont="1">
      <alignment readingOrder="0"/>
    </xf>
    <xf borderId="128" fillId="0" fontId="3" numFmtId="0" xfId="0" applyBorder="1" applyFont="1"/>
    <xf borderId="210" fillId="0" fontId="3" numFmtId="0" xfId="0" applyBorder="1" applyFont="1"/>
    <xf borderId="0" fillId="48" fontId="6" numFmtId="4" xfId="0" applyAlignment="1" applyFont="1" applyNumberFormat="1">
      <alignment horizontal="center" readingOrder="0"/>
    </xf>
    <xf borderId="0" fillId="0" fontId="12" numFmtId="9" xfId="0" applyAlignment="1" applyFont="1" applyNumberFormat="1">
      <alignment readingOrder="0"/>
    </xf>
    <xf borderId="0" fillId="0" fontId="3" numFmtId="9" xfId="0" applyFont="1" applyNumberFormat="1"/>
    <xf borderId="211" fillId="0" fontId="3" numFmtId="0" xfId="0" applyAlignment="1" applyBorder="1" applyFont="1">
      <alignment readingOrder="0"/>
    </xf>
    <xf borderId="212" fillId="0" fontId="2" numFmtId="0" xfId="0" applyBorder="1" applyFont="1"/>
    <xf borderId="213" fillId="0" fontId="3" numFmtId="0" xfId="0" applyBorder="1" applyFont="1"/>
    <xf borderId="214" fillId="0" fontId="3" numFmtId="0" xfId="0" applyAlignment="1" applyBorder="1" applyFont="1">
      <alignment readingOrder="0"/>
    </xf>
    <xf borderId="215" fillId="0" fontId="2" numFmtId="0" xfId="0" applyBorder="1" applyFont="1"/>
    <xf borderId="216" fillId="0" fontId="3" numFmtId="0" xfId="0" applyBorder="1" applyFont="1"/>
    <xf borderId="217" fillId="0" fontId="3" numFmtId="0" xfId="0" applyAlignment="1" applyBorder="1" applyFont="1">
      <alignment readingOrder="0"/>
    </xf>
    <xf borderId="218" fillId="0" fontId="2" numFmtId="0" xfId="0" applyBorder="1" applyFont="1"/>
    <xf borderId="219" fillId="0" fontId="3" numFmtId="10" xfId="0" applyBorder="1" applyFont="1" applyNumberFormat="1"/>
    <xf borderId="0" fillId="0" fontId="3" numFmtId="0" xfId="0" applyAlignment="1" applyFont="1">
      <alignment readingOrder="0" textRotation="45"/>
    </xf>
    <xf borderId="0" fillId="0" fontId="43" numFmtId="164" xfId="0" applyFont="1" applyNumberFormat="1"/>
    <xf borderId="0" fillId="0" fontId="43" numFmtId="164" xfId="0" applyAlignment="1" applyFont="1" applyNumberFormat="1">
      <alignment readingOrder="0"/>
    </xf>
    <xf borderId="0" fillId="0" fontId="64" numFmtId="164" xfId="0" applyAlignment="1" applyFont="1" applyNumberFormat="1">
      <alignment readingOrder="0"/>
    </xf>
    <xf borderId="128" fillId="0" fontId="3" numFmtId="10" xfId="0" applyBorder="1" applyFont="1" applyNumberFormat="1"/>
    <xf borderId="128" fillId="0" fontId="3" numFmtId="164" xfId="0" applyBorder="1" applyFont="1" applyNumberFormat="1"/>
    <xf borderId="0" fillId="51" fontId="3" numFmtId="164" xfId="0" applyFill="1" applyFont="1" applyNumberFormat="1"/>
    <xf borderId="0" fillId="0" fontId="3" numFmtId="170" xfId="0" applyAlignment="1" applyFont="1" applyNumberFormat="1">
      <alignment horizontal="center" readingOrder="0"/>
    </xf>
    <xf borderId="0" fillId="30" fontId="6" numFmtId="0" xfId="0" applyAlignment="1" applyFont="1">
      <alignment readingOrder="0"/>
    </xf>
    <xf borderId="0" fillId="0" fontId="29" numFmtId="172" xfId="0" applyAlignment="1" applyFont="1" applyNumberFormat="1">
      <alignment readingOrder="0"/>
    </xf>
    <xf borderId="0" fillId="0" fontId="52" numFmtId="0" xfId="0" applyAlignment="1" applyFont="1">
      <alignment horizontal="center" readingOrder="0"/>
    </xf>
    <xf borderId="0" fillId="0" fontId="53" numFmtId="0" xfId="0" applyAlignment="1" applyFont="1">
      <alignment horizontal="center" readingOrder="0"/>
    </xf>
    <xf borderId="0" fillId="0" fontId="54" numFmtId="0" xfId="0" applyAlignment="1" applyFont="1">
      <alignment horizontal="center"/>
    </xf>
    <xf borderId="0" fillId="0" fontId="55" numFmtId="0" xfId="0" applyAlignment="1" applyFont="1">
      <alignment horizontal="center"/>
    </xf>
    <xf borderId="0" fillId="0" fontId="56" numFmtId="0" xfId="0" applyAlignment="1" applyFont="1">
      <alignment horizontal="center"/>
    </xf>
    <xf borderId="0" fillId="0" fontId="57" numFmtId="0" xfId="0" applyAlignment="1" applyFont="1">
      <alignment horizontal="center"/>
    </xf>
    <xf borderId="0" fillId="0" fontId="16" numFmtId="0" xfId="0" applyAlignment="1" applyFont="1">
      <alignment horizontal="center"/>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Scenario III - Product Assortme-style">
      <tableStyleElement dxfId="1" type="headerRow"/>
      <tableStyleElement dxfId="2" type="firstRowStripe"/>
      <tableStyleElement dxfId="3" type="secondRowStripe"/>
    </tableStyle>
    <tableStyle count="3" pivot="0" name="Combined Scenario II - Result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pivotCacheDefinition" Target="pivotCache/pivotCacheDefinition2.xml"/><Relationship Id="rId41" Type="http://schemas.openxmlformats.org/officeDocument/2006/relationships/pivotCacheDefinition" Target="pivotCache/pivotCacheDefinition1.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839194"/>
                </a:solidFill>
                <a:latin typeface="+mn-lt"/>
              </a:defRPr>
            </a:pPr>
            <a:r>
              <a:rPr b="1" i="0">
                <a:solidFill>
                  <a:srgbClr val="839194"/>
                </a:solidFill>
                <a:latin typeface="+mn-lt"/>
              </a:rPr>
              <a:t>Estimated Cost Structures</a:t>
            </a:r>
          </a:p>
        </c:rich>
      </c:tx>
      <c:overlay val="0"/>
    </c:title>
    <c:plotArea>
      <c:layout/>
      <c:barChart>
        <c:barDir val="col"/>
        <c:grouping val="stacked"/>
        <c:ser>
          <c:idx val="0"/>
          <c:order val="0"/>
          <c:tx>
            <c:v>Direct Production Cost</c:v>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Distribution'!$C$3</c:f>
              <c:numCache/>
            </c:numRef>
          </c:val>
        </c:ser>
        <c:ser>
          <c:idx val="1"/>
          <c:order val="1"/>
          <c:tx>
            <c:v>Fixed Production Cost</c:v>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Distribution'!$D$3</c:f>
              <c:numCache/>
            </c:numRef>
          </c:val>
        </c:ser>
        <c:ser>
          <c:idx val="2"/>
          <c:order val="2"/>
          <c:tx>
            <c:v>Distribution</c:v>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Distribution'!$E$3</c:f>
              <c:numCache/>
            </c:numRef>
          </c:val>
        </c:ser>
        <c:ser>
          <c:idx val="3"/>
          <c:order val="3"/>
          <c:tx>
            <c:v>Sales</c:v>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Distribution'!$F$3</c:f>
              <c:numCache/>
            </c:numRef>
          </c:val>
        </c:ser>
        <c:ser>
          <c:idx val="4"/>
          <c:order val="4"/>
          <c:tx>
            <c:v>Administration Fee</c:v>
          </c:tx>
          <c:spPr>
            <a:solidFill>
              <a:schemeClr val="accent5"/>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Distribution'!$G$3</c:f>
              <c:numCache/>
            </c:numRef>
          </c:val>
        </c:ser>
        <c:ser>
          <c:idx val="5"/>
          <c:order val="5"/>
          <c:tx>
            <c:v>Product Development</c:v>
          </c:tx>
          <c:spPr>
            <a:solidFill>
              <a:schemeClr val="accent6"/>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Distribution'!$H$3</c:f>
              <c:numCache/>
            </c:numRef>
          </c:val>
        </c:ser>
        <c:ser>
          <c:idx val="6"/>
          <c:order val="6"/>
          <c:tx>
            <c:v>Group Cost</c:v>
          </c:tx>
          <c:spPr>
            <a:solidFill>
              <a:schemeClr val="accent1">
                <a:lumOff val="30000"/>
              </a:schemeClr>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Distribution'!$I$3</c:f>
              <c:numCache/>
            </c:numRef>
          </c:val>
        </c:ser>
        <c:ser>
          <c:idx val="7"/>
          <c:order val="7"/>
          <c:tx>
            <c:v>EBIT</c:v>
          </c:tx>
          <c:spPr>
            <a:solidFill>
              <a:schemeClr val="accent2">
                <a:lumOff val="30000"/>
              </a:schemeClr>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'Appendix B - Cost Distribution'!$A$2</c:f>
            </c:strRef>
          </c:cat>
          <c:val>
            <c:numRef>
              <c:f>'Appendix B - Cost Distribution'!$J$3</c:f>
              <c:numCache/>
            </c:numRef>
          </c:val>
        </c:ser>
        <c:overlap val="100"/>
        <c:axId val="1316379749"/>
        <c:axId val="570416528"/>
      </c:barChart>
      <c:catAx>
        <c:axId val="1316379749"/>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0"/>
        <c:majorTickMark val="none"/>
        <c:minorTickMark val="none"/>
        <c:spPr/>
        <c:txPr>
          <a:bodyPr/>
          <a:lstStyle/>
          <a:p>
            <a:pPr lvl="0">
              <a:defRPr b="0">
                <a:solidFill>
                  <a:srgbClr val="1A3438"/>
                </a:solidFill>
                <a:latin typeface="+mn-lt"/>
              </a:defRPr>
            </a:pPr>
          </a:p>
        </c:txPr>
        <c:crossAx val="570416528"/>
      </c:catAx>
      <c:valAx>
        <c:axId val="570416528"/>
        <c:scaling>
          <c:orientation val="minMax"/>
        </c:scaling>
        <c:delete val="0"/>
        <c:axPos val="l"/>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316379749"/>
      </c:valAx>
    </c:plotArea>
    <c:legend>
      <c:legendPos val="t"/>
      <c:layout>
        <c:manualLayout>
          <c:xMode val="edge"/>
          <c:yMode val="edge"/>
          <c:x val="0.7776354566657688"/>
          <c:y val="0.10589694826282309"/>
        </c:manualLayout>
      </c:layout>
      <c:overlay val="0"/>
      <c:txPr>
        <a:bodyPr/>
        <a:lstStyle/>
        <a:p>
          <a:pPr lvl="0">
            <a:defRPr b="0">
              <a:solidFill>
                <a:srgbClr val="31484C"/>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839194"/>
                </a:solidFill>
                <a:latin typeface="+mn-lt"/>
              </a:defRPr>
            </a:pPr>
            <a:r>
              <a:rPr b="1" i="0" sz="1400">
                <a:solidFill>
                  <a:srgbClr val="839194"/>
                </a:solidFill>
                <a:latin typeface="+mn-lt"/>
              </a:rPr>
              <a:t>Production Country</a:t>
            </a:r>
          </a:p>
        </c:rich>
      </c:tx>
      <c:overlay val="0"/>
    </c:title>
    <c:plotArea>
      <c:layout/>
      <c:pieChart>
        <c:varyColors val="1"/>
        <c:ser>
          <c:idx val="0"/>
          <c:order val="0"/>
          <c:tx>
            <c:strRef>
              <c:f>'Scope of products and processes'!$I$2</c:f>
            </c:strRef>
          </c:tx>
          <c:dPt>
            <c:idx val="0"/>
            <c:spPr>
              <a:solidFill>
                <a:schemeClr val="accent1"/>
              </a:solidFill>
            </c:spPr>
          </c:dPt>
          <c:dPt>
            <c:idx val="1"/>
            <c:spPr>
              <a:solidFill>
                <a:schemeClr val="accent2"/>
              </a:solidFill>
            </c:spPr>
          </c:dPt>
          <c:dLbls>
            <c:showLegendKey val="0"/>
            <c:showVal val="0"/>
            <c:showCatName val="0"/>
            <c:showSerName val="0"/>
            <c:showPercent val="1"/>
            <c:showBubbleSize val="0"/>
            <c:showLeaderLines val="1"/>
          </c:dLbls>
          <c:cat>
            <c:strRef>
              <c:f>'Scope of products and processes'!$H$3:$H$4</c:f>
            </c:strRef>
          </c:cat>
          <c:val>
            <c:numRef>
              <c:f>'Scope of products and processes'!$I$3:$I$4</c:f>
              <c:numCache/>
            </c:numRef>
          </c:val>
        </c:ser>
        <c:dLbls>
          <c:showLegendKey val="0"/>
          <c:showVal val="0"/>
          <c:showCatName val="0"/>
          <c:showSerName val="0"/>
          <c:showPercent val="0"/>
          <c:showBubbleSize val="0"/>
        </c:dLbls>
        <c:firstSliceAng val="0"/>
      </c:pieChart>
    </c:plotArea>
    <c:legend>
      <c:legendPos val="t"/>
      <c:overlay val="0"/>
      <c:txPr>
        <a:bodyPr/>
        <a:lstStyle/>
        <a:p>
          <a:pPr lvl="0">
            <a:defRPr b="0" i="0" sz="900">
              <a:solidFill>
                <a:srgbClr val="31484C"/>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839194"/>
                </a:solidFill>
                <a:latin typeface="+mn-lt"/>
              </a:defRPr>
            </a:pPr>
            <a:r>
              <a:rPr b="1" i="0" sz="1400">
                <a:solidFill>
                  <a:srgbClr val="839194"/>
                </a:solidFill>
                <a:latin typeface="+mn-lt"/>
              </a:rPr>
              <a:t>Segments of use</a:t>
            </a:r>
          </a:p>
        </c:rich>
      </c:tx>
      <c:overlay val="0"/>
    </c:title>
    <c:plotArea>
      <c:layout/>
      <c:pieChart>
        <c:varyColors val="1"/>
        <c:ser>
          <c:idx val="0"/>
          <c:order val="0"/>
          <c:tx>
            <c:strRef>
              <c:f>'Scope of products and processes'!$I$18</c:f>
            </c:strRef>
          </c:tx>
          <c:dPt>
            <c:idx val="0"/>
            <c:spPr>
              <a:solidFill>
                <a:schemeClr val="accent1"/>
              </a:solidFill>
            </c:spPr>
          </c:dPt>
          <c:dPt>
            <c:idx val="1"/>
            <c:spPr>
              <a:solidFill>
                <a:schemeClr val="accent2"/>
              </a:solidFill>
            </c:spPr>
          </c:dPt>
          <c:dLbls>
            <c:showLegendKey val="0"/>
            <c:showVal val="0"/>
            <c:showCatName val="0"/>
            <c:showSerName val="0"/>
            <c:showPercent val="1"/>
            <c:showBubbleSize val="0"/>
            <c:showLeaderLines val="1"/>
          </c:dLbls>
          <c:cat>
            <c:strRef>
              <c:f>'Scope of products and processes'!$H$19:$H$20</c:f>
            </c:strRef>
          </c:cat>
          <c:val>
            <c:numRef>
              <c:f>'Scope of products and processes'!$I$19:$I$20</c:f>
              <c:numCache/>
            </c:numRef>
          </c:val>
        </c:ser>
        <c:dLbls>
          <c:showLegendKey val="0"/>
          <c:showVal val="0"/>
          <c:showCatName val="0"/>
          <c:showSerName val="0"/>
          <c:showPercent val="0"/>
          <c:showBubbleSize val="0"/>
        </c:dLbls>
        <c:firstSliceAng val="0"/>
      </c:pieChart>
    </c:plotArea>
    <c:legend>
      <c:legendPos val="t"/>
      <c:overlay val="0"/>
      <c:txPr>
        <a:bodyPr/>
        <a:lstStyle/>
        <a:p>
          <a:pPr lvl="0">
            <a:defRPr b="0" i="0" sz="900">
              <a:solidFill>
                <a:srgbClr val="31484C"/>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839194"/>
                </a:solidFill>
                <a:latin typeface="+mn-lt"/>
              </a:defRPr>
            </a:pPr>
            <a:r>
              <a:rPr b="1" i="0" sz="1400">
                <a:solidFill>
                  <a:srgbClr val="839194"/>
                </a:solidFill>
                <a:latin typeface="+mn-lt"/>
              </a:rPr>
              <a:t>Product counts by market</a:t>
            </a:r>
          </a:p>
        </c:rich>
      </c:tx>
      <c:overlay val="0"/>
    </c:title>
    <c:plotArea>
      <c:layout/>
      <c:pieChart>
        <c:varyColors val="1"/>
        <c:ser>
          <c:idx val="0"/>
          <c:order val="0"/>
          <c:tx>
            <c:strRef>
              <c:f>'Scope of products and processes'!$I$28</c:f>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Lbls>
            <c:showLegendKey val="0"/>
            <c:showVal val="0"/>
            <c:showCatName val="0"/>
            <c:showSerName val="0"/>
            <c:showPercent val="1"/>
            <c:showBubbleSize val="0"/>
            <c:showLeaderLines val="1"/>
          </c:dLbls>
          <c:cat>
            <c:strRef>
              <c:f>'Scope of products and processes'!$H$29:$H$33</c:f>
            </c:strRef>
          </c:cat>
          <c:val>
            <c:numRef>
              <c:f>'Scope of products and processes'!$I$29:$I$33</c:f>
              <c:numCache/>
            </c:numRef>
          </c:val>
        </c:ser>
        <c:dLbls>
          <c:showLegendKey val="0"/>
          <c:showVal val="0"/>
          <c:showCatName val="0"/>
          <c:showSerName val="0"/>
          <c:showPercent val="0"/>
          <c:showBubbleSize val="0"/>
        </c:dLbls>
        <c:firstSliceAng val="0"/>
      </c:pieChart>
    </c:plotArea>
    <c:legend>
      <c:legendPos val="t"/>
      <c:overlay val="0"/>
      <c:txPr>
        <a:bodyPr/>
        <a:lstStyle/>
        <a:p>
          <a:pPr lvl="0">
            <a:defRPr b="0" i="0" sz="900">
              <a:solidFill>
                <a:srgbClr val="31484C"/>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400">
                <a:solidFill>
                  <a:srgbClr val="839194"/>
                </a:solidFill>
                <a:latin typeface="+mn-lt"/>
              </a:defRPr>
            </a:pPr>
            <a:r>
              <a:rPr b="1" i="0" sz="1400">
                <a:solidFill>
                  <a:srgbClr val="839194"/>
                </a:solidFill>
                <a:latin typeface="+mn-lt"/>
              </a:rPr>
              <a:t>Product counts by fuel type</a:t>
            </a:r>
          </a:p>
        </c:rich>
      </c:tx>
      <c:overlay val="0"/>
    </c:title>
    <c:plotArea>
      <c:layout/>
      <c:pieChart>
        <c:varyColors val="1"/>
        <c:ser>
          <c:idx val="0"/>
          <c:order val="0"/>
          <c:tx>
            <c:strRef>
              <c:f>'Scope of products and processes'!$I$43</c:f>
            </c:strRef>
          </c:tx>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Lbls>
            <c:showLegendKey val="0"/>
            <c:showVal val="0"/>
            <c:showCatName val="0"/>
            <c:showSerName val="0"/>
            <c:showPercent val="1"/>
            <c:showBubbleSize val="0"/>
            <c:showLeaderLines val="1"/>
          </c:dLbls>
          <c:cat>
            <c:strRef>
              <c:f>'Scope of products and processes'!$H$44:$H$47</c:f>
            </c:strRef>
          </c:cat>
          <c:val>
            <c:numRef>
              <c:f>'Scope of products and processes'!$I$44:$I$47</c:f>
              <c:numCache/>
            </c:numRef>
          </c:val>
        </c:ser>
        <c:dLbls>
          <c:showLegendKey val="0"/>
          <c:showVal val="0"/>
          <c:showCatName val="0"/>
          <c:showSerName val="0"/>
          <c:showPercent val="0"/>
          <c:showBubbleSize val="0"/>
        </c:dLbls>
        <c:firstSliceAng val="0"/>
      </c:pieChart>
    </c:plotArea>
    <c:legend>
      <c:legendPos val="t"/>
      <c:overlay val="0"/>
      <c:txPr>
        <a:bodyPr/>
        <a:lstStyle/>
        <a:p>
          <a:pPr lvl="0">
            <a:defRPr b="0" i="0" sz="900">
              <a:solidFill>
                <a:srgbClr val="31484C"/>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Contribution Margin</a:t>
            </a:r>
          </a:p>
        </c:rich>
      </c:tx>
      <c:overlay val="0"/>
    </c:title>
    <c:plotArea>
      <c:layout/>
      <c:barChart>
        <c:barDir val="col"/>
        <c:ser>
          <c:idx val="0"/>
          <c:order val="0"/>
          <c:spPr>
            <a:solidFill>
              <a:schemeClr val="accent1"/>
            </a:solidFill>
            <a:ln cmpd="sng">
              <a:solidFill>
                <a:srgbClr val="000000"/>
              </a:solidFill>
            </a:ln>
          </c:spPr>
          <c:cat>
            <c:strRef>
              <c:f>'Contribution Margins &amp; Ratios'!$Q$2:$Q$140</c:f>
            </c:strRef>
          </c:cat>
          <c:val>
            <c:numRef>
              <c:f>'Contribution Margins &amp; Ratios'!$R$2:$R$140</c:f>
              <c:numCache/>
            </c:numRef>
          </c:val>
        </c:ser>
        <c:axId val="1835044388"/>
        <c:axId val="1666125260"/>
      </c:barChart>
      <c:catAx>
        <c:axId val="1835044388"/>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sz="600">
                <a:solidFill>
                  <a:srgbClr val="1A3438"/>
                </a:solidFill>
                <a:latin typeface="+mn-lt"/>
              </a:defRPr>
            </a:pPr>
          </a:p>
        </c:txPr>
        <c:crossAx val="1666125260"/>
      </c:catAx>
      <c:valAx>
        <c:axId val="1666125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Adjusted Contribution Margin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835044388"/>
      </c:valAx>
    </c:plotArea>
    <c:legend>
      <c:legendPos val="r"/>
      <c:overlay val="0"/>
      <c:txPr>
        <a:bodyPr/>
        <a:lstStyle/>
        <a:p>
          <a:pPr lvl="0">
            <a:defRPr b="0">
              <a:solidFill>
                <a:srgbClr val="31484C"/>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Contribution Ratio</a:t>
            </a:r>
          </a:p>
        </c:rich>
      </c:tx>
      <c:overlay val="0"/>
    </c:title>
    <c:plotArea>
      <c:layout/>
      <c:barChart>
        <c:barDir val="col"/>
        <c:ser>
          <c:idx val="0"/>
          <c:order val="0"/>
          <c:spPr>
            <a:solidFill>
              <a:schemeClr val="accent1"/>
            </a:solidFill>
            <a:ln cmpd="sng">
              <a:solidFill>
                <a:srgbClr val="000000"/>
              </a:solidFill>
            </a:ln>
          </c:spPr>
          <c:cat>
            <c:strRef>
              <c:f>'Contribution Margins &amp; Ratios'!$T$2:$T$140</c:f>
            </c:strRef>
          </c:cat>
          <c:val>
            <c:numRef>
              <c:f>'Contribution Margins &amp; Ratios'!$U$2:$U$140</c:f>
              <c:numCache/>
            </c:numRef>
          </c:val>
        </c:ser>
        <c:axId val="824877629"/>
        <c:axId val="655411328"/>
      </c:barChart>
      <c:catAx>
        <c:axId val="824877629"/>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sz="600">
                <a:solidFill>
                  <a:srgbClr val="1A3438"/>
                </a:solidFill>
                <a:latin typeface="+mn-lt"/>
              </a:defRPr>
            </a:pPr>
          </a:p>
        </c:txPr>
        <c:crossAx val="655411328"/>
      </c:catAx>
      <c:valAx>
        <c:axId val="6554113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Adjusted Contribution Ratio</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824877629"/>
      </c:valAx>
    </c:plotArea>
    <c:legend>
      <c:legendPos val="r"/>
      <c:overlay val="0"/>
      <c:txPr>
        <a:bodyPr/>
        <a:lstStyle/>
        <a:p>
          <a:pPr lvl="0">
            <a:defRPr b="0">
              <a:solidFill>
                <a:srgbClr val="31484C"/>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Initial Contribution Margin </a:t>
            </a:r>
          </a:p>
        </c:rich>
      </c:tx>
      <c:overlay val="0"/>
    </c:title>
    <c:plotArea>
      <c:layout/>
      <c:barChart>
        <c:barDir val="col"/>
        <c:ser>
          <c:idx val="0"/>
          <c:order val="0"/>
          <c:tx>
            <c:strRef>
              <c:f>'Contribution Margins &amp; Ratios'!$L$1</c:f>
            </c:strRef>
          </c:tx>
          <c:spPr>
            <a:solidFill>
              <a:schemeClr val="accent1"/>
            </a:solidFill>
            <a:ln cmpd="sng">
              <a:solidFill>
                <a:srgbClr val="000000"/>
              </a:solidFill>
            </a:ln>
          </c:spPr>
          <c:cat>
            <c:strRef>
              <c:f>'Contribution Margins &amp; Ratios'!$K$2:$K$141</c:f>
            </c:strRef>
          </c:cat>
          <c:val>
            <c:numRef>
              <c:f>'Contribution Margins &amp; Ratios'!$L$2:$L$141</c:f>
              <c:numCache/>
            </c:numRef>
          </c:val>
        </c:ser>
        <c:axId val="894106246"/>
        <c:axId val="221624859"/>
      </c:barChart>
      <c:catAx>
        <c:axId val="894106246"/>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sz="600">
                <a:solidFill>
                  <a:srgbClr val="1A3438"/>
                </a:solidFill>
                <a:latin typeface="+mn-lt"/>
              </a:defRPr>
            </a:pPr>
          </a:p>
        </c:txPr>
        <c:crossAx val="221624859"/>
      </c:catAx>
      <c:valAx>
        <c:axId val="2216248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Initial Contribution Margin (€) [Net Revenue - Total Production Cost]</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894106246"/>
      </c:valAx>
    </c:plotArea>
    <c:legend>
      <c:legendPos val="r"/>
      <c:overlay val="0"/>
      <c:txPr>
        <a:bodyPr/>
        <a:lstStyle/>
        <a:p>
          <a:pPr lvl="0">
            <a:defRPr b="0">
              <a:solidFill>
                <a:srgbClr val="31484C"/>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Initial Contribution Ratio</a:t>
            </a:r>
          </a:p>
        </c:rich>
      </c:tx>
      <c:overlay val="0"/>
    </c:title>
    <c:plotArea>
      <c:layout/>
      <c:barChart>
        <c:barDir val="col"/>
        <c:ser>
          <c:idx val="0"/>
          <c:order val="0"/>
          <c:tx>
            <c:strRef>
              <c:f>'Contribution Margins &amp; Ratios'!$O$1</c:f>
            </c:strRef>
          </c:tx>
          <c:spPr>
            <a:solidFill>
              <a:schemeClr val="accent1"/>
            </a:solidFill>
            <a:ln cmpd="sng">
              <a:solidFill>
                <a:srgbClr val="000000"/>
              </a:solidFill>
            </a:ln>
          </c:spPr>
          <c:cat>
            <c:strRef>
              <c:f>'Contribution Margins &amp; Ratios'!$N$2:$N$140</c:f>
            </c:strRef>
          </c:cat>
          <c:val>
            <c:numRef>
              <c:f>'Contribution Margins &amp; Ratios'!$O$2:$O$140</c:f>
              <c:numCache/>
            </c:numRef>
          </c:val>
        </c:ser>
        <c:axId val="685657743"/>
        <c:axId val="1419728614"/>
      </c:barChart>
      <c:catAx>
        <c:axId val="685657743"/>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sz="600">
                <a:solidFill>
                  <a:srgbClr val="1A3438"/>
                </a:solidFill>
                <a:latin typeface="+mn-lt"/>
              </a:defRPr>
            </a:pPr>
          </a:p>
        </c:txPr>
        <c:crossAx val="1419728614"/>
      </c:catAx>
      <c:valAx>
        <c:axId val="14197286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Initial Contribution Ratio (€) [based on total cost]</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685657743"/>
      </c:valAx>
    </c:plotArea>
    <c:legend>
      <c:legendPos val="r"/>
      <c:overlay val="0"/>
      <c:txPr>
        <a:bodyPr/>
        <a:lstStyle/>
        <a:p>
          <a:pPr lvl="0">
            <a:defRPr b="0">
              <a:solidFill>
                <a:srgbClr val="31484C"/>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Mercury</a:t>
            </a:r>
          </a:p>
        </c:rich>
      </c:tx>
      <c:overlay val="0"/>
    </c:title>
    <c:plotArea>
      <c:layout/>
      <c:barChart>
        <c:barDir val="col"/>
        <c:ser>
          <c:idx val="0"/>
          <c:order val="0"/>
          <c:tx>
            <c:strRef>
              <c:f>'ABC Graphs'!$F$1</c:f>
            </c:strRef>
          </c:tx>
          <c:spPr>
            <a:solidFill>
              <a:schemeClr val="accent1"/>
            </a:solidFill>
            <a:ln cmpd="sng">
              <a:solidFill>
                <a:srgbClr val="000000"/>
              </a:solidFill>
            </a:ln>
          </c:spPr>
          <c:cat>
            <c:strRef>
              <c:f>'ABC Graphs'!$E$2:$E$4</c:f>
            </c:strRef>
          </c:cat>
          <c:val>
            <c:numRef>
              <c:f>'ABC Graphs'!$F$2:$F$4</c:f>
              <c:numCache/>
            </c:numRef>
          </c:val>
        </c:ser>
        <c:ser>
          <c:idx val="1"/>
          <c:order val="1"/>
          <c:tx>
            <c:strRef>
              <c:f>'ABC Graphs'!$G$1</c:f>
            </c:strRef>
          </c:tx>
          <c:spPr>
            <a:solidFill>
              <a:schemeClr val="accent2"/>
            </a:solidFill>
            <a:ln cmpd="sng">
              <a:solidFill>
                <a:srgbClr val="000000"/>
              </a:solidFill>
            </a:ln>
          </c:spPr>
          <c:cat>
            <c:strRef>
              <c:f>'ABC Graphs'!$E$2:$E$4</c:f>
            </c:strRef>
          </c:cat>
          <c:val>
            <c:numRef>
              <c:f>'ABC Graphs'!$G$2:$G$4</c:f>
              <c:numCache/>
            </c:numRef>
          </c:val>
        </c:ser>
        <c:axId val="1485134788"/>
        <c:axId val="306907396"/>
      </c:barChart>
      <c:catAx>
        <c:axId val="1485134788"/>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306907396"/>
      </c:catAx>
      <c:valAx>
        <c:axId val="3069073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485134788"/>
      </c:valAx>
    </c:plotArea>
    <c:legend>
      <c:legendPos val="r"/>
      <c:overlay val="0"/>
      <c:txPr>
        <a:bodyPr/>
        <a:lstStyle/>
        <a:p>
          <a:pPr lvl="0">
            <a:defRPr b="0">
              <a:solidFill>
                <a:srgbClr val="31484C"/>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Venus</a:t>
            </a:r>
          </a:p>
        </c:rich>
      </c:tx>
      <c:overlay val="0"/>
    </c:title>
    <c:plotArea>
      <c:layout/>
      <c:barChart>
        <c:barDir val="col"/>
        <c:ser>
          <c:idx val="0"/>
          <c:order val="0"/>
          <c:tx>
            <c:strRef>
              <c:f>'ABC Graphs'!$F$24</c:f>
            </c:strRef>
          </c:tx>
          <c:spPr>
            <a:solidFill>
              <a:schemeClr val="accent1"/>
            </a:solidFill>
            <a:ln cmpd="sng">
              <a:solidFill>
                <a:srgbClr val="000000"/>
              </a:solidFill>
            </a:ln>
          </c:spPr>
          <c:cat>
            <c:strRef>
              <c:f>'ABC Graphs'!$E$25:$E$27</c:f>
            </c:strRef>
          </c:cat>
          <c:val>
            <c:numRef>
              <c:f>'ABC Graphs'!$F$25:$F$27</c:f>
              <c:numCache/>
            </c:numRef>
          </c:val>
        </c:ser>
        <c:ser>
          <c:idx val="1"/>
          <c:order val="1"/>
          <c:tx>
            <c:strRef>
              <c:f>'ABC Graphs'!$G$24</c:f>
            </c:strRef>
          </c:tx>
          <c:spPr>
            <a:solidFill>
              <a:schemeClr val="accent2"/>
            </a:solidFill>
            <a:ln cmpd="sng">
              <a:solidFill>
                <a:srgbClr val="000000"/>
              </a:solidFill>
            </a:ln>
          </c:spPr>
          <c:cat>
            <c:strRef>
              <c:f>'ABC Graphs'!$E$25:$E$27</c:f>
            </c:strRef>
          </c:cat>
          <c:val>
            <c:numRef>
              <c:f>'ABC Graphs'!$G$25:$G$27</c:f>
              <c:numCache/>
            </c:numRef>
          </c:val>
        </c:ser>
        <c:axId val="315181288"/>
        <c:axId val="2084048840"/>
      </c:barChart>
      <c:catAx>
        <c:axId val="315181288"/>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2084048840"/>
      </c:catAx>
      <c:valAx>
        <c:axId val="2084048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315181288"/>
      </c:valAx>
    </c:plotArea>
    <c:legend>
      <c:legendPos val="r"/>
      <c:overlay val="0"/>
      <c:txPr>
        <a:bodyPr/>
        <a:lstStyle/>
        <a:p>
          <a:pPr lvl="0">
            <a:defRPr b="0">
              <a:solidFill>
                <a:srgbClr val="31484C"/>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Mars</a:t>
            </a:r>
          </a:p>
        </c:rich>
      </c:tx>
      <c:overlay val="0"/>
    </c:title>
    <c:plotArea>
      <c:layout/>
      <c:barChart>
        <c:barDir val="col"/>
        <c:ser>
          <c:idx val="0"/>
          <c:order val="0"/>
          <c:tx>
            <c:strRef>
              <c:f>'ABC Graphs'!$F$50</c:f>
            </c:strRef>
          </c:tx>
          <c:spPr>
            <a:solidFill>
              <a:schemeClr val="accent1"/>
            </a:solidFill>
            <a:ln cmpd="sng">
              <a:solidFill>
                <a:srgbClr val="000000"/>
              </a:solidFill>
            </a:ln>
          </c:spPr>
          <c:cat>
            <c:strRef>
              <c:f>'ABC Graphs'!$E$51:$E$53</c:f>
            </c:strRef>
          </c:cat>
          <c:val>
            <c:numRef>
              <c:f>'ABC Graphs'!$F$51:$F$53</c:f>
              <c:numCache/>
            </c:numRef>
          </c:val>
        </c:ser>
        <c:ser>
          <c:idx val="1"/>
          <c:order val="1"/>
          <c:tx>
            <c:strRef>
              <c:f>'ABC Graphs'!$G$50</c:f>
            </c:strRef>
          </c:tx>
          <c:spPr>
            <a:solidFill>
              <a:schemeClr val="accent2"/>
            </a:solidFill>
            <a:ln cmpd="sng">
              <a:solidFill>
                <a:srgbClr val="000000"/>
              </a:solidFill>
            </a:ln>
          </c:spPr>
          <c:cat>
            <c:strRef>
              <c:f>'ABC Graphs'!$E$51:$E$53</c:f>
            </c:strRef>
          </c:cat>
          <c:val>
            <c:numRef>
              <c:f>'ABC Graphs'!$G$51:$G$53</c:f>
              <c:numCache/>
            </c:numRef>
          </c:val>
        </c:ser>
        <c:axId val="908192246"/>
        <c:axId val="1771690630"/>
      </c:barChart>
      <c:catAx>
        <c:axId val="908192246"/>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771690630"/>
      </c:catAx>
      <c:valAx>
        <c:axId val="1771690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908192246"/>
      </c:valAx>
    </c:plotArea>
    <c:legend>
      <c:legendPos val="r"/>
      <c:overlay val="0"/>
      <c:txPr>
        <a:bodyPr/>
        <a:lstStyle/>
        <a:p>
          <a:pPr lvl="0">
            <a:defRPr b="0">
              <a:solidFill>
                <a:srgbClr val="31484C"/>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Neptune</a:t>
            </a:r>
          </a:p>
        </c:rich>
      </c:tx>
      <c:overlay val="0"/>
    </c:title>
    <c:plotArea>
      <c:layout/>
      <c:barChart>
        <c:barDir val="col"/>
        <c:ser>
          <c:idx val="0"/>
          <c:order val="0"/>
          <c:tx>
            <c:strRef>
              <c:f>'ABC Graphs'!$F$66</c:f>
            </c:strRef>
          </c:tx>
          <c:spPr>
            <a:solidFill>
              <a:schemeClr val="accent1"/>
            </a:solidFill>
            <a:ln cmpd="sng">
              <a:solidFill>
                <a:srgbClr val="000000"/>
              </a:solidFill>
            </a:ln>
          </c:spPr>
          <c:cat>
            <c:strRef>
              <c:f>'ABC Graphs'!$E$67:$E$69</c:f>
            </c:strRef>
          </c:cat>
          <c:val>
            <c:numRef>
              <c:f>'ABC Graphs'!$F$67:$F$69</c:f>
              <c:numCache/>
            </c:numRef>
          </c:val>
        </c:ser>
        <c:ser>
          <c:idx val="1"/>
          <c:order val="1"/>
          <c:tx>
            <c:strRef>
              <c:f>'ABC Graphs'!$G$66</c:f>
            </c:strRef>
          </c:tx>
          <c:spPr>
            <a:solidFill>
              <a:schemeClr val="accent2"/>
            </a:solidFill>
            <a:ln cmpd="sng">
              <a:solidFill>
                <a:srgbClr val="000000"/>
              </a:solidFill>
            </a:ln>
          </c:spPr>
          <c:cat>
            <c:strRef>
              <c:f>'ABC Graphs'!$E$67:$E$69</c:f>
            </c:strRef>
          </c:cat>
          <c:val>
            <c:numRef>
              <c:f>'ABC Graphs'!$G$67:$G$69</c:f>
              <c:numCache/>
            </c:numRef>
          </c:val>
        </c:ser>
        <c:axId val="333353200"/>
        <c:axId val="496947050"/>
      </c:barChart>
      <c:catAx>
        <c:axId val="333353200"/>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496947050"/>
      </c:catAx>
      <c:valAx>
        <c:axId val="4969470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333353200"/>
      </c:valAx>
    </c:plotArea>
    <c:legend>
      <c:legendPos val="r"/>
      <c:overlay val="0"/>
      <c:txPr>
        <a:bodyPr/>
        <a:lstStyle/>
        <a:p>
          <a:pPr lvl="0">
            <a:defRPr b="0">
              <a:solidFill>
                <a:srgbClr val="31484C"/>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Jupiter</a:t>
            </a:r>
          </a:p>
        </c:rich>
      </c:tx>
      <c:overlay val="0"/>
    </c:title>
    <c:plotArea>
      <c:layout/>
      <c:barChart>
        <c:barDir val="col"/>
        <c:ser>
          <c:idx val="0"/>
          <c:order val="0"/>
          <c:tx>
            <c:strRef>
              <c:f>'ABC Graphs'!$F$85</c:f>
            </c:strRef>
          </c:tx>
          <c:spPr>
            <a:solidFill>
              <a:schemeClr val="accent1"/>
            </a:solidFill>
            <a:ln cmpd="sng">
              <a:solidFill>
                <a:srgbClr val="000000"/>
              </a:solidFill>
            </a:ln>
          </c:spPr>
          <c:cat>
            <c:strRef>
              <c:f>'ABC Graphs'!$E$86:$E$88</c:f>
            </c:strRef>
          </c:cat>
          <c:val>
            <c:numRef>
              <c:f>'ABC Graphs'!$F$86:$F$88</c:f>
              <c:numCache/>
            </c:numRef>
          </c:val>
        </c:ser>
        <c:ser>
          <c:idx val="1"/>
          <c:order val="1"/>
          <c:tx>
            <c:strRef>
              <c:f>'ABC Graphs'!$G$85</c:f>
            </c:strRef>
          </c:tx>
          <c:spPr>
            <a:solidFill>
              <a:schemeClr val="accent2"/>
            </a:solidFill>
            <a:ln cmpd="sng">
              <a:solidFill>
                <a:srgbClr val="000000"/>
              </a:solidFill>
            </a:ln>
          </c:spPr>
          <c:cat>
            <c:strRef>
              <c:f>'ABC Graphs'!$E$86:$E$88</c:f>
            </c:strRef>
          </c:cat>
          <c:val>
            <c:numRef>
              <c:f>'ABC Graphs'!$G$86:$G$88</c:f>
              <c:numCache/>
            </c:numRef>
          </c:val>
        </c:ser>
        <c:axId val="291971078"/>
        <c:axId val="511243957"/>
      </c:barChart>
      <c:catAx>
        <c:axId val="291971078"/>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511243957"/>
      </c:catAx>
      <c:valAx>
        <c:axId val="5112439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291971078"/>
      </c:valAx>
    </c:plotArea>
    <c:legend>
      <c:legendPos val="r"/>
      <c:overlay val="0"/>
      <c:txPr>
        <a:bodyPr/>
        <a:lstStyle/>
        <a:p>
          <a:pPr lvl="0">
            <a:defRPr b="0">
              <a:solidFill>
                <a:srgbClr val="31484C"/>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Saturn</a:t>
            </a:r>
          </a:p>
        </c:rich>
      </c:tx>
      <c:overlay val="0"/>
    </c:title>
    <c:plotArea>
      <c:layout/>
      <c:barChart>
        <c:barDir val="col"/>
        <c:ser>
          <c:idx val="0"/>
          <c:order val="0"/>
          <c:tx>
            <c:strRef>
              <c:f>'ABC Graphs'!$F$96</c:f>
            </c:strRef>
          </c:tx>
          <c:spPr>
            <a:solidFill>
              <a:schemeClr val="accent1"/>
            </a:solidFill>
            <a:ln cmpd="sng">
              <a:solidFill>
                <a:srgbClr val="000000"/>
              </a:solidFill>
            </a:ln>
          </c:spPr>
          <c:cat>
            <c:strRef>
              <c:f>'ABC Graphs'!$E$97:$E$99</c:f>
            </c:strRef>
          </c:cat>
          <c:val>
            <c:numRef>
              <c:f>'ABC Graphs'!$F$97:$F$99</c:f>
              <c:numCache/>
            </c:numRef>
          </c:val>
        </c:ser>
        <c:ser>
          <c:idx val="1"/>
          <c:order val="1"/>
          <c:tx>
            <c:strRef>
              <c:f>'ABC Graphs'!$G$96</c:f>
            </c:strRef>
          </c:tx>
          <c:spPr>
            <a:solidFill>
              <a:schemeClr val="accent2"/>
            </a:solidFill>
            <a:ln cmpd="sng">
              <a:solidFill>
                <a:srgbClr val="000000"/>
              </a:solidFill>
            </a:ln>
          </c:spPr>
          <c:cat>
            <c:strRef>
              <c:f>'ABC Graphs'!$E$97:$E$99</c:f>
            </c:strRef>
          </c:cat>
          <c:val>
            <c:numRef>
              <c:f>'ABC Graphs'!$G$97:$G$99</c:f>
              <c:numCache/>
            </c:numRef>
          </c:val>
        </c:ser>
        <c:axId val="1513389583"/>
        <c:axId val="666537655"/>
      </c:barChart>
      <c:catAx>
        <c:axId val="1513389583"/>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666537655"/>
      </c:catAx>
      <c:valAx>
        <c:axId val="666537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513389583"/>
      </c:valAx>
    </c:plotArea>
    <c:legend>
      <c:legendPos val="r"/>
      <c:overlay val="0"/>
      <c:txPr>
        <a:bodyPr/>
        <a:lstStyle/>
        <a:p>
          <a:pPr lvl="0">
            <a:defRPr b="0">
              <a:solidFill>
                <a:srgbClr val="31484C"/>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Uranus</a:t>
            </a:r>
          </a:p>
        </c:rich>
      </c:tx>
      <c:overlay val="0"/>
    </c:title>
    <c:plotArea>
      <c:layout/>
      <c:barChart>
        <c:barDir val="col"/>
        <c:ser>
          <c:idx val="0"/>
          <c:order val="0"/>
          <c:tx>
            <c:strRef>
              <c:f>'ABC Graphs'!$F$113</c:f>
            </c:strRef>
          </c:tx>
          <c:spPr>
            <a:solidFill>
              <a:schemeClr val="accent1"/>
            </a:solidFill>
            <a:ln cmpd="sng">
              <a:solidFill>
                <a:srgbClr val="000000"/>
              </a:solidFill>
            </a:ln>
          </c:spPr>
          <c:cat>
            <c:strRef>
              <c:f>'ABC Graphs'!$E$114:$E$116</c:f>
            </c:strRef>
          </c:cat>
          <c:val>
            <c:numRef>
              <c:f>'ABC Graphs'!$F$114:$F$116</c:f>
              <c:numCache/>
            </c:numRef>
          </c:val>
        </c:ser>
        <c:ser>
          <c:idx val="1"/>
          <c:order val="1"/>
          <c:tx>
            <c:strRef>
              <c:f>'ABC Graphs'!$G$113</c:f>
            </c:strRef>
          </c:tx>
          <c:spPr>
            <a:solidFill>
              <a:schemeClr val="accent2"/>
            </a:solidFill>
            <a:ln cmpd="sng">
              <a:solidFill>
                <a:srgbClr val="000000"/>
              </a:solidFill>
            </a:ln>
          </c:spPr>
          <c:cat>
            <c:strRef>
              <c:f>'ABC Graphs'!$E$114:$E$116</c:f>
            </c:strRef>
          </c:cat>
          <c:val>
            <c:numRef>
              <c:f>'ABC Graphs'!$G$114:$G$116</c:f>
              <c:numCache/>
            </c:numRef>
          </c:val>
        </c:ser>
        <c:axId val="1165880594"/>
        <c:axId val="838204526"/>
      </c:barChart>
      <c:catAx>
        <c:axId val="1165880594"/>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838204526"/>
      </c:catAx>
      <c:valAx>
        <c:axId val="8382045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165880594"/>
      </c:valAx>
    </c:plotArea>
    <c:legend>
      <c:legendPos val="r"/>
      <c:overlay val="0"/>
      <c:txPr>
        <a:bodyPr/>
        <a:lstStyle/>
        <a:p>
          <a:pPr lvl="0">
            <a:defRPr b="0">
              <a:solidFill>
                <a:srgbClr val="31484C"/>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Sun</a:t>
            </a:r>
          </a:p>
        </c:rich>
      </c:tx>
      <c:overlay val="0"/>
    </c:title>
    <c:plotArea>
      <c:layout/>
      <c:barChart>
        <c:barDir val="col"/>
        <c:ser>
          <c:idx val="0"/>
          <c:order val="0"/>
          <c:tx>
            <c:strRef>
              <c:f>'ABC Graphs'!$F$120</c:f>
            </c:strRef>
          </c:tx>
          <c:spPr>
            <a:solidFill>
              <a:schemeClr val="accent1"/>
            </a:solidFill>
            <a:ln cmpd="sng">
              <a:solidFill>
                <a:srgbClr val="000000"/>
              </a:solidFill>
            </a:ln>
          </c:spPr>
          <c:cat>
            <c:strRef>
              <c:f>'ABC Graphs'!$E$121:$E$123</c:f>
            </c:strRef>
          </c:cat>
          <c:val>
            <c:numRef>
              <c:f>'ABC Graphs'!$F$121:$F$123</c:f>
              <c:numCache/>
            </c:numRef>
          </c:val>
        </c:ser>
        <c:ser>
          <c:idx val="1"/>
          <c:order val="1"/>
          <c:tx>
            <c:strRef>
              <c:f>'ABC Graphs'!$G$120</c:f>
            </c:strRef>
          </c:tx>
          <c:spPr>
            <a:solidFill>
              <a:schemeClr val="accent2"/>
            </a:solidFill>
            <a:ln cmpd="sng">
              <a:solidFill>
                <a:srgbClr val="000000"/>
              </a:solidFill>
            </a:ln>
          </c:spPr>
          <c:cat>
            <c:strRef>
              <c:f>'ABC Graphs'!$E$121:$E$123</c:f>
            </c:strRef>
          </c:cat>
          <c:val>
            <c:numRef>
              <c:f>'ABC Graphs'!$G$121:$G$123</c:f>
              <c:numCache/>
            </c:numRef>
          </c:val>
        </c:ser>
        <c:axId val="2113403635"/>
        <c:axId val="1163384597"/>
      </c:barChart>
      <c:catAx>
        <c:axId val="2113403635"/>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163384597"/>
      </c:catAx>
      <c:valAx>
        <c:axId val="1163384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2113403635"/>
      </c:valAx>
    </c:plotArea>
    <c:legend>
      <c:legendPos val="r"/>
      <c:overlay val="0"/>
      <c:txPr>
        <a:bodyPr/>
        <a:lstStyle/>
        <a:p>
          <a:pPr lvl="0">
            <a:defRPr b="0">
              <a:solidFill>
                <a:srgbClr val="31484C"/>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Galaxy</a:t>
            </a:r>
          </a:p>
        </c:rich>
      </c:tx>
      <c:overlay val="0"/>
    </c:title>
    <c:plotArea>
      <c:layout/>
      <c:barChart>
        <c:barDir val="col"/>
        <c:ser>
          <c:idx val="0"/>
          <c:order val="0"/>
          <c:tx>
            <c:strRef>
              <c:f>'ABC Graphs'!$F$129</c:f>
            </c:strRef>
          </c:tx>
          <c:spPr>
            <a:solidFill>
              <a:schemeClr val="accent1"/>
            </a:solidFill>
            <a:ln cmpd="sng">
              <a:solidFill>
                <a:srgbClr val="000000"/>
              </a:solidFill>
            </a:ln>
          </c:spPr>
          <c:cat>
            <c:strRef>
              <c:f>'ABC Graphs'!$E$130:$E$132</c:f>
            </c:strRef>
          </c:cat>
          <c:val>
            <c:numRef>
              <c:f>'ABC Graphs'!$F$130:$F$132</c:f>
              <c:numCache/>
            </c:numRef>
          </c:val>
        </c:ser>
        <c:ser>
          <c:idx val="1"/>
          <c:order val="1"/>
          <c:tx>
            <c:strRef>
              <c:f>'ABC Graphs'!$G$129</c:f>
            </c:strRef>
          </c:tx>
          <c:spPr>
            <a:solidFill>
              <a:schemeClr val="accent2"/>
            </a:solidFill>
            <a:ln cmpd="sng">
              <a:solidFill>
                <a:srgbClr val="000000"/>
              </a:solidFill>
            </a:ln>
          </c:spPr>
          <c:cat>
            <c:strRef>
              <c:f>'ABC Graphs'!$E$130:$E$132</c:f>
            </c:strRef>
          </c:cat>
          <c:val>
            <c:numRef>
              <c:f>'ABC Graphs'!$G$130:$G$132</c:f>
              <c:numCache/>
            </c:numRef>
          </c:val>
        </c:ser>
        <c:axId val="722950656"/>
        <c:axId val="1851100990"/>
      </c:barChart>
      <c:catAx>
        <c:axId val="722950656"/>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851100990"/>
      </c:catAx>
      <c:valAx>
        <c:axId val="18511009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722950656"/>
      </c:valAx>
    </c:plotArea>
    <c:legend>
      <c:legendPos val="r"/>
      <c:overlay val="0"/>
      <c:txPr>
        <a:bodyPr/>
        <a:lstStyle/>
        <a:p>
          <a:pPr lvl="0">
            <a:defRPr b="0">
              <a:solidFill>
                <a:srgbClr val="31484C"/>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Moon</a:t>
            </a:r>
          </a:p>
        </c:rich>
      </c:tx>
      <c:overlay val="0"/>
    </c:title>
    <c:plotArea>
      <c:layout/>
      <c:barChart>
        <c:barDir val="col"/>
        <c:ser>
          <c:idx val="0"/>
          <c:order val="0"/>
          <c:tx>
            <c:strRef>
              <c:f>'ABC Graphs'!$F$138</c:f>
            </c:strRef>
          </c:tx>
          <c:spPr>
            <a:solidFill>
              <a:schemeClr val="accent1"/>
            </a:solidFill>
            <a:ln cmpd="sng">
              <a:solidFill>
                <a:srgbClr val="000000"/>
              </a:solidFill>
            </a:ln>
          </c:spPr>
          <c:cat>
            <c:strRef>
              <c:f>'ABC Graphs'!$E$139:$E$141</c:f>
            </c:strRef>
          </c:cat>
          <c:val>
            <c:numRef>
              <c:f>'ABC Graphs'!$F$139:$F$141</c:f>
              <c:numCache/>
            </c:numRef>
          </c:val>
        </c:ser>
        <c:ser>
          <c:idx val="1"/>
          <c:order val="1"/>
          <c:tx>
            <c:strRef>
              <c:f>'ABC Graphs'!$G$138</c:f>
            </c:strRef>
          </c:tx>
          <c:spPr>
            <a:solidFill>
              <a:schemeClr val="accent2"/>
            </a:solidFill>
            <a:ln cmpd="sng">
              <a:solidFill>
                <a:srgbClr val="000000"/>
              </a:solidFill>
            </a:ln>
          </c:spPr>
          <c:cat>
            <c:strRef>
              <c:f>'ABC Graphs'!$E$139:$E$141</c:f>
            </c:strRef>
          </c:cat>
          <c:val>
            <c:numRef>
              <c:f>'ABC Graphs'!$G$139:$G$141</c:f>
              <c:numCache/>
            </c:numRef>
          </c:val>
        </c:ser>
        <c:axId val="780856954"/>
        <c:axId val="164796181"/>
      </c:barChart>
      <c:catAx>
        <c:axId val="780856954"/>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64796181"/>
      </c:catAx>
      <c:valAx>
        <c:axId val="1647961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780856954"/>
      </c:valAx>
    </c:plotArea>
    <c:legend>
      <c:legendPos val="r"/>
      <c:overlay val="0"/>
      <c:txPr>
        <a:bodyPr/>
        <a:lstStyle/>
        <a:p>
          <a:pPr lvl="0">
            <a:defRPr b="0">
              <a:solidFill>
                <a:srgbClr val="31484C"/>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Earth</a:t>
            </a:r>
          </a:p>
        </c:rich>
      </c:tx>
      <c:overlay val="0"/>
    </c:title>
    <c:plotArea>
      <c:layout/>
      <c:barChart>
        <c:barDir val="col"/>
        <c:ser>
          <c:idx val="0"/>
          <c:order val="0"/>
          <c:tx>
            <c:strRef>
              <c:f>'ABC Graphs'!$F$164</c:f>
            </c:strRef>
          </c:tx>
          <c:spPr>
            <a:solidFill>
              <a:schemeClr val="accent1"/>
            </a:solidFill>
            <a:ln cmpd="sng">
              <a:solidFill>
                <a:srgbClr val="000000"/>
              </a:solidFill>
            </a:ln>
          </c:spPr>
          <c:cat>
            <c:strRef>
              <c:f>'ABC Graphs'!$E$165:$E$167</c:f>
            </c:strRef>
          </c:cat>
          <c:val>
            <c:numRef>
              <c:f>'ABC Graphs'!$F$165:$F$167</c:f>
              <c:numCache/>
            </c:numRef>
          </c:val>
        </c:ser>
        <c:ser>
          <c:idx val="1"/>
          <c:order val="1"/>
          <c:tx>
            <c:strRef>
              <c:f>'ABC Graphs'!$G$164</c:f>
            </c:strRef>
          </c:tx>
          <c:spPr>
            <a:solidFill>
              <a:schemeClr val="accent2"/>
            </a:solidFill>
            <a:ln cmpd="sng">
              <a:solidFill>
                <a:srgbClr val="000000"/>
              </a:solidFill>
            </a:ln>
          </c:spPr>
          <c:cat>
            <c:strRef>
              <c:f>'ABC Graphs'!$E$165:$E$167</c:f>
            </c:strRef>
          </c:cat>
          <c:val>
            <c:numRef>
              <c:f>'ABC Graphs'!$G$165:$G$167</c:f>
              <c:numCache/>
            </c:numRef>
          </c:val>
        </c:ser>
        <c:axId val="213612957"/>
        <c:axId val="520324726"/>
      </c:barChart>
      <c:catAx>
        <c:axId val="213612957"/>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520324726"/>
      </c:catAx>
      <c:valAx>
        <c:axId val="520324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213612957"/>
      </c:valAx>
    </c:plotArea>
    <c:legend>
      <c:legendPos val="r"/>
      <c:overlay val="0"/>
      <c:txPr>
        <a:bodyPr/>
        <a:lstStyle/>
        <a:p>
          <a:pPr lvl="0">
            <a:defRPr b="0">
              <a:solidFill>
                <a:srgbClr val="31484C"/>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Warehouse handling Cost</a:t>
            </a:r>
          </a:p>
        </c:rich>
      </c:tx>
      <c:overlay val="0"/>
    </c:title>
    <c:plotArea>
      <c:layout/>
      <c:barChart>
        <c:barDir val="col"/>
        <c:ser>
          <c:idx val="0"/>
          <c:order val="0"/>
          <c:tx>
            <c:strRef>
              <c:f>'Warehouse Order &amp; Sales Handlin'!$V$1</c:f>
            </c:strRef>
          </c:tx>
          <c:spPr>
            <a:solidFill>
              <a:schemeClr val="accent1"/>
            </a:solidFill>
            <a:ln cmpd="sng">
              <a:solidFill>
                <a:srgbClr val="000000"/>
              </a:solidFill>
            </a:ln>
          </c:spPr>
          <c:cat>
            <c:strRef>
              <c:f>'Warehouse Order &amp; Sales Handlin'!$U$2:$U$12</c:f>
            </c:strRef>
          </c:cat>
          <c:val>
            <c:numRef>
              <c:f>'Warehouse Order &amp; Sales Handlin'!$V$2:$V$12</c:f>
              <c:numCache/>
            </c:numRef>
          </c:val>
        </c:ser>
        <c:axId val="735317832"/>
        <c:axId val="1050733347"/>
      </c:barChart>
      <c:catAx>
        <c:axId val="735317832"/>
        <c:scaling>
          <c:orientation val="minMax"/>
        </c:scaling>
        <c:delete val="0"/>
        <c:axPos val="b"/>
        <c:title>
          <c:tx>
            <c:rich>
              <a:bodyPr/>
              <a:lstStyle/>
              <a:p>
                <a:pPr lvl="0">
                  <a:defRPr b="0">
                    <a:solidFill>
                      <a:srgbClr val="1A3438"/>
                    </a:solidFill>
                    <a:latin typeface="+mn-lt"/>
                  </a:defRPr>
                </a:pPr>
                <a:r>
                  <a:rPr b="0">
                    <a:solidFill>
                      <a:srgbClr val="1A3438"/>
                    </a:solidFill>
                    <a:latin typeface="+mn-lt"/>
                  </a:rPr>
                  <a:t>Product Platform</a:t>
                </a:r>
              </a:p>
            </c:rich>
          </c:tx>
          <c:overlay val="0"/>
        </c:title>
        <c:numFmt formatCode="General" sourceLinked="1"/>
        <c:majorTickMark val="none"/>
        <c:minorTickMark val="none"/>
        <c:spPr/>
        <c:txPr>
          <a:bodyPr/>
          <a:lstStyle/>
          <a:p>
            <a:pPr lvl="0">
              <a:defRPr b="0">
                <a:solidFill>
                  <a:srgbClr val="1A3438"/>
                </a:solidFill>
                <a:latin typeface="+mn-lt"/>
              </a:defRPr>
            </a:pPr>
          </a:p>
        </c:txPr>
        <c:crossAx val="1050733347"/>
      </c:catAx>
      <c:valAx>
        <c:axId val="1050733347"/>
        <c:scaling>
          <c:orientation val="minMax"/>
        </c:scaling>
        <c:delete val="0"/>
        <c:axPos val="l"/>
        <c:majorGridlines>
          <c:spPr>
            <a:ln>
              <a:solidFill>
                <a:srgbClr val="B7B7B7"/>
              </a:solidFill>
            </a:ln>
          </c:spPr>
        </c:majorGridlines>
        <c:title>
          <c:tx>
            <c:rich>
              <a:bodyPr/>
              <a:lstStyle/>
              <a:p>
                <a:pPr lvl="0">
                  <a:defRPr b="0">
                    <a:solidFill>
                      <a:srgbClr val="1A3438"/>
                    </a:solidFill>
                    <a:latin typeface="+mn-lt"/>
                  </a:defRPr>
                </a:pPr>
                <a:r>
                  <a:rPr b="0">
                    <a:solidFill>
                      <a:srgbClr val="1A3438"/>
                    </a:solidFill>
                    <a:latin typeface="+mn-lt"/>
                  </a:rPr>
                  <a:t>Warehouse handling Cost</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735317832"/>
      </c:valAx>
    </c:plotArea>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Sales order Cost </a:t>
            </a:r>
          </a:p>
        </c:rich>
      </c:tx>
      <c:overlay val="0"/>
    </c:title>
    <c:plotArea>
      <c:layout/>
      <c:barChart>
        <c:barDir val="col"/>
        <c:ser>
          <c:idx val="0"/>
          <c:order val="0"/>
          <c:tx>
            <c:strRef>
              <c:f>'Warehouse Order &amp; Sales Handlin'!$W$1</c:f>
            </c:strRef>
          </c:tx>
          <c:spPr>
            <a:solidFill>
              <a:schemeClr val="accent1"/>
            </a:solidFill>
            <a:ln cmpd="sng">
              <a:solidFill>
                <a:srgbClr val="000000"/>
              </a:solidFill>
            </a:ln>
          </c:spPr>
          <c:cat>
            <c:strRef>
              <c:f>'Warehouse Order &amp; Sales Handlin'!$U$2:$U$12</c:f>
            </c:strRef>
          </c:cat>
          <c:val>
            <c:numRef>
              <c:f>'Warehouse Order &amp; Sales Handlin'!$W$2:$W$12</c:f>
              <c:numCache/>
            </c:numRef>
          </c:val>
        </c:ser>
        <c:axId val="808987154"/>
        <c:axId val="275883879"/>
      </c:barChart>
      <c:catAx>
        <c:axId val="808987154"/>
        <c:scaling>
          <c:orientation val="minMax"/>
        </c:scaling>
        <c:delete val="0"/>
        <c:axPos val="b"/>
        <c:title>
          <c:tx>
            <c:rich>
              <a:bodyPr/>
              <a:lstStyle/>
              <a:p>
                <a:pPr lvl="0">
                  <a:defRPr b="0">
                    <a:solidFill>
                      <a:srgbClr val="1A3438"/>
                    </a:solidFill>
                    <a:latin typeface="+mn-lt"/>
                  </a:defRPr>
                </a:pPr>
                <a:r>
                  <a:rPr b="0">
                    <a:solidFill>
                      <a:srgbClr val="1A3438"/>
                    </a:solidFill>
                    <a:latin typeface="+mn-lt"/>
                  </a:rPr>
                  <a:t>Product Platform</a:t>
                </a:r>
              </a:p>
            </c:rich>
          </c:tx>
          <c:overlay val="0"/>
        </c:title>
        <c:numFmt formatCode="General" sourceLinked="1"/>
        <c:majorTickMark val="none"/>
        <c:minorTickMark val="none"/>
        <c:spPr/>
        <c:txPr>
          <a:bodyPr rot="0"/>
          <a:lstStyle/>
          <a:p>
            <a:pPr lvl="0">
              <a:defRPr b="0">
                <a:solidFill>
                  <a:srgbClr val="1A3438"/>
                </a:solidFill>
                <a:latin typeface="+mn-lt"/>
              </a:defRPr>
            </a:pPr>
          </a:p>
        </c:txPr>
        <c:crossAx val="275883879"/>
      </c:catAx>
      <c:valAx>
        <c:axId val="2758838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Sales order Cost</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808987154"/>
      </c:valAx>
    </c:plotArea>
    <c:legend>
      <c:legendPos val="r"/>
      <c:overlay val="0"/>
      <c:txPr>
        <a:bodyPr/>
        <a:lstStyle/>
        <a:p>
          <a:pPr lvl="0">
            <a:defRPr b="0">
              <a:solidFill>
                <a:srgbClr val="31484C"/>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Cost Distribution</a:t>
            </a:r>
          </a:p>
        </c:rich>
      </c:tx>
      <c:overlay val="0"/>
    </c:title>
    <c:plotArea>
      <c:layout/>
      <c:pieChart>
        <c:varyColors val="1"/>
        <c:ser>
          <c:idx val="0"/>
          <c:order val="0"/>
          <c:tx>
            <c:strRef>
              <c:f>'General Graphs'!$L$2</c:f>
            </c:strRef>
          </c:tx>
          <c:dPt>
            <c:idx val="0"/>
            <c:spPr>
              <a:solidFill>
                <a:srgbClr val="D77659"/>
              </a:solidFill>
            </c:spPr>
          </c:dPt>
          <c:dPt>
            <c:idx val="1"/>
            <c:spPr>
              <a:solidFill>
                <a:srgbClr val="AB4028"/>
              </a:solidFill>
            </c:spPr>
          </c:dPt>
          <c:dPt>
            <c:idx val="2"/>
            <c:spPr>
              <a:solidFill>
                <a:srgbClr val="004552"/>
              </a:solidFill>
            </c:spPr>
          </c:dPt>
          <c:dPt>
            <c:idx val="3"/>
            <c:spPr>
              <a:solidFill>
                <a:srgbClr val="457D7C"/>
              </a:solidFill>
            </c:spPr>
          </c:dPt>
          <c:dPt>
            <c:idx val="4"/>
            <c:spPr>
              <a:solidFill>
                <a:srgbClr val="50A6A6"/>
              </a:solidFill>
            </c:spPr>
          </c:dPt>
          <c:dPt>
            <c:idx val="5"/>
            <c:spPr>
              <a:solidFill>
                <a:srgbClr val="9BCCC6"/>
              </a:solidFill>
            </c:spPr>
          </c:dPt>
          <c:dPt>
            <c:idx val="6"/>
            <c:spPr>
              <a:solidFill>
                <a:srgbClr val="E39F8B"/>
              </a:solidFill>
            </c:spPr>
          </c:dPt>
          <c:dPt>
            <c:idx val="7"/>
            <c:spPr>
              <a:solidFill>
                <a:srgbClr val="C47969"/>
              </a:solidFill>
            </c:spPr>
          </c:dPt>
          <c:dPt>
            <c:idx val="8"/>
            <c:spPr>
              <a:solidFill>
                <a:srgbClr val="4D7D86"/>
              </a:solidFill>
            </c:spPr>
          </c:dPt>
          <c:dLbls>
            <c:showLegendKey val="0"/>
            <c:showVal val="0"/>
            <c:showCatName val="0"/>
            <c:showSerName val="0"/>
            <c:showPercent val="0"/>
            <c:showBubbleSize val="0"/>
            <c:showLeaderLines val="1"/>
          </c:dLbls>
          <c:cat>
            <c:strRef>
              <c:f>'General Graphs'!$K$3:$K$11</c:f>
            </c:strRef>
          </c:cat>
          <c:val>
            <c:numRef>
              <c:f>'General Graphs'!$L$3:$L$11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484C"/>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Complexity Cost Ditribution and Complexity Cost Factors</a:t>
            </a:r>
          </a:p>
        </c:rich>
      </c:tx>
      <c:overlay val="0"/>
    </c:title>
    <c:plotArea>
      <c:layout/>
      <c:pieChart>
        <c:varyColors val="1"/>
        <c:ser>
          <c:idx val="0"/>
          <c:order val="0"/>
          <c:tx>
            <c:strRef>
              <c:f>'General Graphs'!$L$22</c:f>
            </c:strRef>
          </c:tx>
          <c:dPt>
            <c:idx val="0"/>
            <c:spPr>
              <a:solidFill>
                <a:srgbClr val="D77659"/>
              </a:solidFill>
            </c:spPr>
          </c:dPt>
          <c:dPt>
            <c:idx val="1"/>
            <c:spPr>
              <a:solidFill>
                <a:srgbClr val="AB4028"/>
              </a:solidFill>
            </c:spPr>
          </c:dPt>
          <c:dPt>
            <c:idx val="2"/>
            <c:spPr>
              <a:solidFill>
                <a:srgbClr val="004552"/>
              </a:solidFill>
            </c:spPr>
          </c:dPt>
          <c:dPt>
            <c:idx val="3"/>
            <c:spPr>
              <a:solidFill>
                <a:srgbClr val="457D7C"/>
              </a:solidFill>
            </c:spPr>
          </c:dPt>
          <c:dPt>
            <c:idx val="4"/>
            <c:spPr>
              <a:solidFill>
                <a:srgbClr val="50A6A6"/>
              </a:solidFill>
            </c:spPr>
          </c:dPt>
          <c:dPt>
            <c:idx val="5"/>
          </c:dPt>
          <c:dLbls>
            <c:showLegendKey val="0"/>
            <c:showVal val="0"/>
            <c:showCatName val="0"/>
            <c:showSerName val="0"/>
            <c:showPercent val="0"/>
            <c:showBubbleSize val="0"/>
            <c:showLeaderLines val="1"/>
          </c:dLbls>
          <c:cat>
            <c:strRef>
              <c:f>'General Graphs'!$K$23:$K$28</c:f>
            </c:strRef>
          </c:cat>
          <c:val>
            <c:numRef>
              <c:f>'General Graphs'!$L$23:$L$28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484C"/>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Cost Distribution</a:t>
            </a:r>
          </a:p>
        </c:rich>
      </c:tx>
      <c:overlay val="0"/>
    </c:title>
    <c:plotArea>
      <c:layout/>
      <c:pieChart>
        <c:varyColors val="1"/>
        <c:ser>
          <c:idx val="0"/>
          <c:order val="0"/>
          <c:tx>
            <c:strRef>
              <c:f>'General Graphs'!$R$2</c:f>
            </c:strRef>
          </c:tx>
          <c:dPt>
            <c:idx val="0"/>
            <c:spPr>
              <a:solidFill>
                <a:srgbClr val="D77659"/>
              </a:solidFill>
            </c:spPr>
          </c:dPt>
          <c:dPt>
            <c:idx val="1"/>
            <c:spPr>
              <a:solidFill>
                <a:srgbClr val="AB4028"/>
              </a:solidFill>
            </c:spPr>
          </c:dPt>
          <c:dPt>
            <c:idx val="2"/>
            <c:spPr>
              <a:solidFill>
                <a:srgbClr val="004552"/>
              </a:solidFill>
            </c:spPr>
          </c:dPt>
          <c:dPt>
            <c:idx val="3"/>
            <c:spPr>
              <a:solidFill>
                <a:srgbClr val="457D7C"/>
              </a:solidFill>
            </c:spPr>
          </c:dPt>
          <c:dPt>
            <c:idx val="4"/>
            <c:spPr>
              <a:solidFill>
                <a:srgbClr val="50A6A6"/>
              </a:solidFill>
            </c:spPr>
          </c:dPt>
          <c:dPt>
            <c:idx val="5"/>
            <c:spPr>
              <a:solidFill>
                <a:srgbClr val="9BCCC6"/>
              </a:solidFill>
            </c:spPr>
          </c:dPt>
          <c:dPt>
            <c:idx val="6"/>
            <c:spPr>
              <a:solidFill>
                <a:srgbClr val="E39F8B"/>
              </a:solidFill>
            </c:spPr>
          </c:dPt>
          <c:dPt>
            <c:idx val="7"/>
            <c:spPr>
              <a:solidFill>
                <a:srgbClr val="C47969"/>
              </a:solidFill>
            </c:spPr>
          </c:dPt>
          <c:dPt>
            <c:idx val="8"/>
            <c:spPr>
              <a:solidFill>
                <a:srgbClr val="4D7D86"/>
              </a:solidFill>
            </c:spPr>
          </c:dPt>
          <c:dLbls>
            <c:showLegendKey val="0"/>
            <c:showVal val="0"/>
            <c:showCatName val="0"/>
            <c:showSerName val="0"/>
            <c:showPercent val="0"/>
            <c:showBubbleSize val="0"/>
            <c:showLeaderLines val="1"/>
          </c:dLbls>
          <c:cat>
            <c:strRef>
              <c:f>'General Graphs'!$K$3:$K$11</c:f>
            </c:strRef>
          </c:cat>
          <c:val>
            <c:numRef>
              <c:f>'General Graphs'!$R$3:$R$11</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484C"/>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Total net revenue (€) und Total unit sales (#)</a:t>
            </a:r>
          </a:p>
        </c:rich>
      </c:tx>
      <c:overlay val="0"/>
    </c:title>
    <c:plotArea>
      <c:layout/>
      <c:barChart>
        <c:barDir val="col"/>
        <c:grouping val="stacked"/>
        <c:ser>
          <c:idx val="0"/>
          <c:order val="0"/>
          <c:tx>
            <c:strRef>
              <c:f>'Revenue and Unit Sales Graph'!$H$1</c:f>
            </c:strRef>
          </c:tx>
          <c:spPr>
            <a:solidFill>
              <a:schemeClr val="accent1"/>
            </a:solidFill>
            <a:ln cmpd="sng">
              <a:solidFill>
                <a:srgbClr val="000000"/>
              </a:solidFill>
            </a:ln>
          </c:spPr>
          <c:dPt>
            <c:idx val="0"/>
          </c:dPt>
          <c:dLbls>
            <c:numFmt formatCode="#,##0.00\ [$€-1]" sourceLinked="0"/>
            <c:txPr>
              <a:bodyPr/>
              <a:lstStyle/>
              <a:p>
                <a:pPr lvl="0">
                  <a:defRPr/>
                </a:pPr>
              </a:p>
            </c:txPr>
            <c:showLegendKey val="0"/>
            <c:showVal val="1"/>
            <c:showCatName val="0"/>
            <c:showSerName val="0"/>
            <c:showPercent val="0"/>
            <c:showBubbleSize val="0"/>
          </c:dLbls>
          <c:cat>
            <c:strRef>
              <c:f>'Revenue and Unit Sales Graph'!$G$2:$G$12</c:f>
            </c:strRef>
          </c:cat>
          <c:val>
            <c:numRef>
              <c:f>'Revenue and Unit Sales Graph'!$H$2:$H$12</c:f>
              <c:numCache/>
            </c:numRef>
          </c:val>
        </c:ser>
        <c:overlap val="100"/>
        <c:axId val="1493114001"/>
        <c:axId val="913182514"/>
      </c:barChart>
      <c:catAx>
        <c:axId val="1493114001"/>
        <c:scaling>
          <c:orientation val="minMax"/>
        </c:scaling>
        <c:delete val="0"/>
        <c:axPos val="b"/>
        <c:title>
          <c:tx>
            <c:rich>
              <a:bodyPr/>
              <a:lstStyle/>
              <a:p>
                <a:pPr lvl="0">
                  <a:defRPr b="0">
                    <a:solidFill>
                      <a:srgbClr val="1A3438"/>
                    </a:solidFill>
                    <a:latin typeface="+mn-lt"/>
                  </a:defRPr>
                </a:pPr>
                <a:r>
                  <a:rPr b="0">
                    <a:solidFill>
                      <a:srgbClr val="1A3438"/>
                    </a:solidFill>
                    <a:latin typeface="+mn-lt"/>
                  </a:rPr>
                  <a:t>Product Platform</a:t>
                </a:r>
              </a:p>
            </c:rich>
          </c:tx>
          <c:overlay val="0"/>
        </c:title>
        <c:numFmt formatCode="General" sourceLinked="1"/>
        <c:majorTickMark val="none"/>
        <c:minorTickMark val="none"/>
        <c:spPr/>
        <c:txPr>
          <a:bodyPr/>
          <a:lstStyle/>
          <a:p>
            <a:pPr lvl="0">
              <a:defRPr b="0">
                <a:solidFill>
                  <a:srgbClr val="1A3438"/>
                </a:solidFill>
                <a:latin typeface="+mn-lt"/>
              </a:defRPr>
            </a:pPr>
          </a:p>
        </c:txPr>
        <c:crossAx val="913182514"/>
      </c:catAx>
      <c:valAx>
        <c:axId val="913182514"/>
        <c:scaling>
          <c:orientation val="minMax"/>
        </c:scaling>
        <c:delete val="0"/>
        <c:axPos val="l"/>
        <c:majorGridlines>
          <c:spPr>
            <a:ln>
              <a:solidFill>
                <a:srgbClr val="B7B7B7"/>
              </a:solidFill>
            </a:ln>
          </c:spPr>
        </c:maj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0\ [$€-1]" sourceLinked="0"/>
        <c:majorTickMark val="none"/>
        <c:minorTickMark val="none"/>
        <c:tickLblPos val="nextTo"/>
        <c:spPr>
          <a:ln/>
        </c:spPr>
        <c:txPr>
          <a:bodyPr/>
          <a:lstStyle/>
          <a:p>
            <a:pPr lvl="0">
              <a:defRPr b="0">
                <a:solidFill>
                  <a:srgbClr val="1A3438"/>
                </a:solidFill>
                <a:latin typeface="+mn-lt"/>
              </a:defRPr>
            </a:pPr>
          </a:p>
        </c:txPr>
        <c:crossAx val="1493114001"/>
        <c:majorUnit val="1000000.0"/>
        <c:minorUnit val="333333.3333333333"/>
      </c:valAx>
      <c:barChart>
        <c:barDir val="col"/>
        <c:grouping val="stacked"/>
        <c:ser>
          <c:idx val="1"/>
          <c:order val="1"/>
          <c:tx>
            <c:strRef>
              <c:f>'Revenue and Unit Sales Graph'!$I$1</c:f>
            </c:strRef>
          </c:tx>
          <c:spPr>
            <a:solidFill>
              <a:schemeClr val="accent2"/>
            </a:solidFill>
            <a:ln cmpd="sng">
              <a:solidFill>
                <a:srgbClr val="000000"/>
              </a:solidFill>
            </a:ln>
          </c:spPr>
          <c:dPt>
            <c:idx val="0"/>
          </c:dPt>
          <c:dLbls>
            <c:numFmt formatCode="#,##0.00\ [$€-1]" sourceLinked="0"/>
            <c:txPr>
              <a:bodyPr/>
              <a:lstStyle/>
              <a:p>
                <a:pPr lvl="0">
                  <a:defRPr/>
                </a:pPr>
              </a:p>
            </c:txPr>
            <c:showLegendKey val="0"/>
            <c:showVal val="1"/>
            <c:showCatName val="0"/>
            <c:showSerName val="0"/>
            <c:showPercent val="0"/>
            <c:showBubbleSize val="0"/>
          </c:dLbls>
          <c:cat>
            <c:strRef>
              <c:f>'Revenue and Unit Sales Graph'!$G$2:$G$12</c:f>
            </c:strRef>
          </c:cat>
          <c:val>
            <c:numRef>
              <c:f>'Revenue and Unit Sales Graph'!$I$2:$I$12</c:f>
              <c:numCache/>
            </c:numRef>
          </c:val>
        </c:ser>
        <c:overlap val="100"/>
        <c:axId val="336890541"/>
        <c:axId val="563106261"/>
      </c:barChart>
      <c:catAx>
        <c:axId val="336890541"/>
        <c:scaling>
          <c:orientation val="minMax"/>
        </c:scaling>
        <c:delete val="0"/>
        <c:axPos val="b"/>
        <c:numFmt formatCode="General" sourceLinked="1"/>
        <c:majorTickMark val="none"/>
        <c:minorTickMark val="none"/>
        <c:spPr/>
        <c:txPr>
          <a:bodyPr/>
          <a:lstStyle/>
          <a:p>
            <a:pPr lvl="0">
              <a:defRPr b="0">
                <a:solidFill>
                  <a:srgbClr val="1A3438"/>
                </a:solidFill>
                <a:latin typeface="+mn-lt"/>
              </a:defRPr>
            </a:pPr>
          </a:p>
        </c:txPr>
        <c:crossAx val="563106261"/>
      </c:catAx>
      <c:valAx>
        <c:axId val="563106261"/>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0" sourceLinked="0"/>
        <c:majorTickMark val="none"/>
        <c:minorTickMark val="none"/>
        <c:tickLblPos val="nextTo"/>
        <c:spPr>
          <a:ln/>
        </c:spPr>
        <c:txPr>
          <a:bodyPr/>
          <a:lstStyle/>
          <a:p>
            <a:pPr lvl="0">
              <a:defRPr b="0">
                <a:solidFill>
                  <a:srgbClr val="1A3438"/>
                </a:solidFill>
                <a:latin typeface="+mn-lt"/>
              </a:defRPr>
            </a:pPr>
          </a:p>
        </c:txPr>
        <c:crossAx val="336890541"/>
        <c:crosses val="max"/>
      </c:valAx>
    </c:plotArea>
    <c:legend>
      <c:legendPos val="r"/>
      <c:overlay val="0"/>
      <c:txPr>
        <a:bodyPr/>
        <a:lstStyle/>
        <a:p>
          <a:pPr lvl="0">
            <a:defRPr b="0">
              <a:solidFill>
                <a:srgbClr val="31484C"/>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Distribution of Product Variants</a:t>
            </a:r>
          </a:p>
        </c:rich>
      </c:tx>
      <c:overlay val="0"/>
    </c:title>
    <c:plotArea>
      <c:layout/>
      <c:pieChart>
        <c:varyColors val="1"/>
        <c:ser>
          <c:idx val="0"/>
          <c:order val="0"/>
          <c:tx>
            <c:strRef>
              <c:f>'Scenario II - Product Assortmen'!$K$62</c:f>
            </c:strRef>
          </c:tx>
          <c:dPt>
            <c:idx val="0"/>
            <c:spPr>
              <a:solidFill>
                <a:srgbClr val="D77659"/>
              </a:solidFill>
            </c:spPr>
          </c:dPt>
          <c:dPt>
            <c:idx val="1"/>
            <c:spPr>
              <a:solidFill>
                <a:srgbClr val="AB4028"/>
              </a:solidFill>
            </c:spPr>
          </c:dPt>
          <c:dPt>
            <c:idx val="2"/>
            <c:spPr>
              <a:solidFill>
                <a:srgbClr val="004552"/>
              </a:solidFill>
            </c:spPr>
          </c:dPt>
          <c:dPt>
            <c:idx val="3"/>
            <c:spPr>
              <a:solidFill>
                <a:srgbClr val="457D7C"/>
              </a:solidFill>
            </c:spPr>
          </c:dPt>
          <c:dPt>
            <c:idx val="4"/>
            <c:spPr>
              <a:solidFill>
                <a:srgbClr val="50A6A6"/>
              </a:solidFill>
            </c:spPr>
          </c:dPt>
          <c:dPt>
            <c:idx val="5"/>
            <c:spPr>
              <a:solidFill>
                <a:srgbClr val="9BCCC6"/>
              </a:solidFill>
            </c:spPr>
          </c:dPt>
          <c:dPt>
            <c:idx val="6"/>
            <c:spPr>
              <a:solidFill>
                <a:srgbClr val="E39F8B"/>
              </a:solidFill>
            </c:spPr>
          </c:dPt>
          <c:dPt>
            <c:idx val="7"/>
            <c:spPr>
              <a:solidFill>
                <a:srgbClr val="C47969"/>
              </a:solidFill>
            </c:spPr>
          </c:dPt>
          <c:dLbls>
            <c:showLegendKey val="0"/>
            <c:showVal val="1"/>
            <c:showCatName val="0"/>
            <c:showSerName val="0"/>
            <c:showPercent val="0"/>
            <c:showBubbleSize val="0"/>
            <c:showLeaderLines val="1"/>
          </c:dLbls>
          <c:cat>
            <c:strRef>
              <c:f>'Scenario II - Product Assortmen'!$J$63:$J$70</c:f>
            </c:strRef>
          </c:cat>
          <c:val>
            <c:numRef>
              <c:f>'Scenario II - Product Assortmen'!$K$63:$K$70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484C"/>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Financial Performance According to Scenario</a:t>
            </a:r>
          </a:p>
        </c:rich>
      </c:tx>
      <c:overlay val="0"/>
    </c:title>
    <c:plotArea>
      <c:layout/>
      <c:barChart>
        <c:barDir val="col"/>
        <c:grouping val="stacked"/>
        <c:ser>
          <c:idx val="0"/>
          <c:order val="0"/>
          <c:tx>
            <c:strRef>
              <c:f>'Scenario II - Product Assortmen'!$D$82</c:f>
            </c:strRef>
          </c:tx>
          <c:spPr>
            <a:solidFill>
              <a:schemeClr val="accent1"/>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 - Product Assortmen'!$E$81:$H$81</c:f>
            </c:strRef>
          </c:cat>
          <c:val>
            <c:numRef>
              <c:f>'Scenario II - Product Assortmen'!$E$82:$H$82</c:f>
              <c:numCache/>
            </c:numRef>
          </c:val>
        </c:ser>
        <c:ser>
          <c:idx val="1"/>
          <c:order val="1"/>
          <c:tx>
            <c:strRef>
              <c:f>'Scenario II - Product Assortmen'!$D$83</c:f>
            </c:strRef>
          </c:tx>
          <c:spPr>
            <a:solidFill>
              <a:schemeClr val="accent2"/>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 - Product Assortmen'!$E$81:$H$81</c:f>
            </c:strRef>
          </c:cat>
          <c:val>
            <c:numRef>
              <c:f>'Scenario II - Product Assortmen'!$E$83:$H$83</c:f>
              <c:numCache/>
            </c:numRef>
          </c:val>
        </c:ser>
        <c:ser>
          <c:idx val="2"/>
          <c:order val="2"/>
          <c:tx>
            <c:strRef>
              <c:f>'Scenario II - Product Assortmen'!$D$84</c:f>
            </c:strRef>
          </c:tx>
          <c:spPr>
            <a:solidFill>
              <a:schemeClr val="accent3"/>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 - Product Assortmen'!$E$81:$H$81</c:f>
            </c:strRef>
          </c:cat>
          <c:val>
            <c:numRef>
              <c:f>'Scenario II - Product Assortmen'!$E$84:$H$84</c:f>
              <c:numCache/>
            </c:numRef>
          </c:val>
        </c:ser>
        <c:ser>
          <c:idx val="3"/>
          <c:order val="3"/>
          <c:tx>
            <c:strRef>
              <c:f>'Scenario II - Product Assortmen'!$D$85</c:f>
            </c:strRef>
          </c:tx>
          <c:spPr>
            <a:solidFill>
              <a:schemeClr val="accent4"/>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 - Product Assortmen'!$E$81:$H$81</c:f>
            </c:strRef>
          </c:cat>
          <c:val>
            <c:numRef>
              <c:f>'Scenario II - Product Assortmen'!$E$85:$H$85</c:f>
              <c:numCache/>
            </c:numRef>
          </c:val>
        </c:ser>
        <c:overlap val="100"/>
        <c:axId val="1644169137"/>
        <c:axId val="1345065017"/>
      </c:barChart>
      <c:catAx>
        <c:axId val="1644169137"/>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345065017"/>
      </c:catAx>
      <c:valAx>
        <c:axId val="1345065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0%" sourceLinked="0"/>
        <c:majorTickMark val="none"/>
        <c:minorTickMark val="none"/>
        <c:tickLblPos val="nextTo"/>
        <c:spPr>
          <a:ln/>
        </c:spPr>
        <c:txPr>
          <a:bodyPr/>
          <a:lstStyle/>
          <a:p>
            <a:pPr lvl="0">
              <a:defRPr b="0">
                <a:solidFill>
                  <a:srgbClr val="1A3438"/>
                </a:solidFill>
                <a:latin typeface="+mn-lt"/>
              </a:defRPr>
            </a:pPr>
          </a:p>
        </c:txPr>
        <c:crossAx val="1644169137"/>
      </c:valAx>
    </c:plotArea>
    <c:legend>
      <c:legendPos val="r"/>
      <c:overlay val="0"/>
      <c:txPr>
        <a:bodyPr/>
        <a:lstStyle/>
        <a:p>
          <a:pPr lvl="0">
            <a:defRPr b="0">
              <a:solidFill>
                <a:srgbClr val="31484C"/>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Scenario-Dependent Adjusted Cost Distribution</a:t>
            </a:r>
          </a:p>
        </c:rich>
      </c:tx>
      <c:overlay val="0"/>
    </c:title>
    <c:plotArea>
      <c:layout/>
      <c:barChart>
        <c:barDir val="bar"/>
        <c:grouping val="percentStacked"/>
        <c:ser>
          <c:idx val="0"/>
          <c:order val="0"/>
          <c:tx>
            <c:strRef>
              <c:f>'Scenario III - Product Assortme'!$D$115</c:f>
            </c:strRef>
          </c:tx>
          <c:spPr>
            <a:solidFill>
              <a:schemeClr val="accent1"/>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III - Product Assortme'!$E$114:$H$114</c:f>
            </c:strRef>
          </c:cat>
          <c:val>
            <c:numRef>
              <c:f>'Scenario III - Product Assortme'!$E$115:$H$115</c:f>
              <c:numCache/>
            </c:numRef>
          </c:val>
        </c:ser>
        <c:ser>
          <c:idx val="1"/>
          <c:order val="1"/>
          <c:tx>
            <c:strRef>
              <c:f>'Scenario III - Product Assortme'!$D$116</c:f>
            </c:strRef>
          </c:tx>
          <c:spPr>
            <a:solidFill>
              <a:schemeClr val="accent2"/>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III - Product Assortme'!$E$114:$H$114</c:f>
            </c:strRef>
          </c:cat>
          <c:val>
            <c:numRef>
              <c:f>'Scenario III - Product Assortme'!$E$116:$H$116</c:f>
              <c:numCache/>
            </c:numRef>
          </c:val>
        </c:ser>
        <c:ser>
          <c:idx val="2"/>
          <c:order val="2"/>
          <c:tx>
            <c:strRef>
              <c:f>'Scenario III - Product Assortme'!$D$117</c:f>
            </c:strRef>
          </c:tx>
          <c:spPr>
            <a:solidFill>
              <a:schemeClr val="accent3"/>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III - Product Assortme'!$E$114:$H$114</c:f>
            </c:strRef>
          </c:cat>
          <c:val>
            <c:numRef>
              <c:f>'Scenario III - Product Assortme'!$E$117:$H$117</c:f>
              <c:numCache/>
            </c:numRef>
          </c:val>
        </c:ser>
        <c:ser>
          <c:idx val="3"/>
          <c:order val="3"/>
          <c:tx>
            <c:strRef>
              <c:f>'Scenario III - Product Assortme'!$D$118</c:f>
            </c:strRef>
          </c:tx>
          <c:spPr>
            <a:solidFill>
              <a:schemeClr val="accent4"/>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'Scenario III - Product Assortme'!$E$114:$H$114</c:f>
            </c:strRef>
          </c:cat>
          <c:val>
            <c:numRef>
              <c:f>'Scenario III - Product Assortme'!$E$118:$H$118</c:f>
              <c:numCache/>
            </c:numRef>
          </c:val>
        </c:ser>
        <c:overlap val="100"/>
        <c:axId val="497536909"/>
        <c:axId val="1205759269"/>
      </c:barChart>
      <c:catAx>
        <c:axId val="497536909"/>
        <c:scaling>
          <c:orientation val="maxMin"/>
        </c:scaling>
        <c:delete val="0"/>
        <c:axPos val="l"/>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205759269"/>
      </c:catAx>
      <c:valAx>
        <c:axId val="120575926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497536909"/>
        <c:crosses val="max"/>
      </c:valAx>
    </c:plotArea>
    <c:legend>
      <c:legendPos val="r"/>
      <c:layout>
        <c:manualLayout>
          <c:xMode val="edge"/>
          <c:yMode val="edge"/>
          <c:x val="0.3123683705719307"/>
          <c:y val="0.14061674999999996"/>
        </c:manualLayout>
      </c:layout>
      <c:overlay val="0"/>
      <c:txPr>
        <a:bodyPr/>
        <a:lstStyle/>
        <a:p>
          <a:pPr lvl="0">
            <a:defRPr b="0">
              <a:solidFill>
                <a:srgbClr val="31484C"/>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Distribution of Product Variants</a:t>
            </a:r>
          </a:p>
        </c:rich>
      </c:tx>
      <c:overlay val="0"/>
    </c:title>
    <c:plotArea>
      <c:layout/>
      <c:pieChart>
        <c:varyColors val="1"/>
        <c:ser>
          <c:idx val="0"/>
          <c:order val="0"/>
          <c:tx>
            <c:strRef>
              <c:f>'Scenario III - Product Assortme'!$T$95</c:f>
            </c:strRef>
          </c:tx>
          <c:dPt>
            <c:idx val="0"/>
            <c:spPr>
              <a:solidFill>
                <a:srgbClr val="D77659"/>
              </a:solidFill>
            </c:spPr>
          </c:dPt>
          <c:dPt>
            <c:idx val="1"/>
            <c:spPr>
              <a:solidFill>
                <a:srgbClr val="AB4028"/>
              </a:solidFill>
            </c:spPr>
          </c:dPt>
          <c:dPt>
            <c:idx val="2"/>
            <c:spPr>
              <a:solidFill>
                <a:srgbClr val="004552"/>
              </a:solidFill>
            </c:spPr>
          </c:dPt>
          <c:dPt>
            <c:idx val="3"/>
            <c:spPr>
              <a:solidFill>
                <a:srgbClr val="457D7C"/>
              </a:solidFill>
            </c:spPr>
          </c:dPt>
          <c:dPt>
            <c:idx val="4"/>
            <c:spPr>
              <a:solidFill>
                <a:srgbClr val="50A6A6"/>
              </a:solidFill>
            </c:spPr>
          </c:dPt>
          <c:dPt>
            <c:idx val="5"/>
            <c:spPr>
              <a:solidFill>
                <a:srgbClr val="9BCCC6"/>
              </a:solidFill>
            </c:spPr>
          </c:dPt>
          <c:dPt>
            <c:idx val="6"/>
            <c:spPr>
              <a:solidFill>
                <a:srgbClr val="E39F8B"/>
              </a:solidFill>
            </c:spPr>
          </c:dPt>
          <c:dPt>
            <c:idx val="7"/>
            <c:spPr>
              <a:solidFill>
                <a:srgbClr val="C47969"/>
              </a:solidFill>
            </c:spPr>
          </c:dPt>
          <c:dPt>
            <c:idx val="8"/>
            <c:spPr>
              <a:solidFill>
                <a:srgbClr val="4D7D86"/>
              </a:solidFill>
            </c:spPr>
          </c:dPt>
          <c:dPt>
            <c:idx val="9"/>
            <c:spPr>
              <a:solidFill>
                <a:srgbClr val="7DA4A3"/>
              </a:solidFill>
            </c:spPr>
          </c:dPt>
          <c:dLbls>
            <c:showLegendKey val="0"/>
            <c:showVal val="1"/>
            <c:showCatName val="0"/>
            <c:showSerName val="0"/>
            <c:showPercent val="0"/>
            <c:showBubbleSize val="0"/>
            <c:showLeaderLines val="1"/>
          </c:dLbls>
          <c:cat>
            <c:strRef>
              <c:f>'Scenario III - Product Assortme'!$S$96:$S$105</c:f>
            </c:strRef>
          </c:cat>
          <c:val>
            <c:numRef>
              <c:f>'Scenario III - Product Assortme'!$T$96:$T$105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484C"/>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Contribution Margin Ratio</a:t>
            </a:r>
          </a:p>
        </c:rich>
      </c:tx>
      <c:overlay val="0"/>
    </c:title>
    <c:plotArea>
      <c:layout/>
      <c:barChart>
        <c:barDir val="col"/>
        <c:ser>
          <c:idx val="0"/>
          <c:order val="0"/>
          <c:spPr>
            <a:solidFill>
              <a:schemeClr val="accent1"/>
            </a:solidFill>
            <a:ln cmpd="sng">
              <a:solidFill>
                <a:srgbClr val="000000"/>
              </a:solidFill>
            </a:ln>
          </c:spPr>
          <c:dPt>
            <c:idx val="37"/>
            <c:spPr>
              <a:solidFill>
                <a:srgbClr val="F1C232"/>
              </a:solidFill>
              <a:ln cmpd="sng">
                <a:solidFill>
                  <a:srgbClr val="000000"/>
                </a:solidFill>
              </a:ln>
            </c:spPr>
          </c:dPt>
          <c:dPt>
            <c:idx val="38"/>
            <c:spPr>
              <a:solidFill>
                <a:srgbClr val="F1C232"/>
              </a:solidFill>
              <a:ln cmpd="sng">
                <a:solidFill>
                  <a:srgbClr val="000000"/>
                </a:solidFill>
              </a:ln>
            </c:spPr>
          </c:dPt>
          <c:dPt>
            <c:idx val="39"/>
            <c:spPr>
              <a:solidFill>
                <a:srgbClr val="F1C232"/>
              </a:solidFill>
              <a:ln cmpd="sng">
                <a:solidFill>
                  <a:srgbClr val="000000"/>
                </a:solidFill>
              </a:ln>
            </c:spPr>
          </c:dPt>
          <c:dPt>
            <c:idx val="40"/>
            <c:spPr>
              <a:solidFill>
                <a:srgbClr val="F1C232"/>
              </a:solidFill>
              <a:ln cmpd="sng">
                <a:solidFill>
                  <a:srgbClr val="000000"/>
                </a:solidFill>
              </a:ln>
            </c:spPr>
          </c:dPt>
          <c:dPt>
            <c:idx val="41"/>
            <c:spPr>
              <a:solidFill>
                <a:srgbClr val="F1C232"/>
              </a:solidFill>
              <a:ln cmpd="sng">
                <a:solidFill>
                  <a:srgbClr val="000000"/>
                </a:solidFill>
              </a:ln>
            </c:spPr>
          </c:dPt>
          <c:dPt>
            <c:idx val="42"/>
            <c:spPr>
              <a:solidFill>
                <a:srgbClr val="F1C232"/>
              </a:solidFill>
              <a:ln cmpd="sng">
                <a:solidFill>
                  <a:srgbClr val="000000"/>
                </a:solidFill>
              </a:ln>
            </c:spPr>
          </c:dPt>
          <c:dPt>
            <c:idx val="43"/>
            <c:spPr>
              <a:solidFill>
                <a:srgbClr val="F1C232"/>
              </a:solidFill>
              <a:ln cmpd="sng">
                <a:solidFill>
                  <a:srgbClr val="000000"/>
                </a:solidFill>
              </a:ln>
            </c:spPr>
          </c:dPt>
          <c:dPt>
            <c:idx val="44"/>
            <c:spPr>
              <a:solidFill>
                <a:srgbClr val="F1C232"/>
              </a:solidFill>
              <a:ln cmpd="sng">
                <a:solidFill>
                  <a:srgbClr val="000000"/>
                </a:solidFill>
              </a:ln>
            </c:spPr>
          </c:dPt>
          <c:dPt>
            <c:idx val="45"/>
            <c:spPr>
              <a:solidFill>
                <a:srgbClr val="F1C232"/>
              </a:solidFill>
              <a:ln cmpd="sng">
                <a:solidFill>
                  <a:srgbClr val="000000"/>
                </a:solidFill>
              </a:ln>
            </c:spPr>
          </c:dPt>
          <c:dPt>
            <c:idx val="46"/>
            <c:spPr>
              <a:solidFill>
                <a:srgbClr val="F1C232"/>
              </a:solidFill>
              <a:ln cmpd="sng">
                <a:solidFill>
                  <a:srgbClr val="000000"/>
                </a:solidFill>
              </a:ln>
            </c:spPr>
          </c:dPt>
          <c:dPt>
            <c:idx val="47"/>
            <c:spPr>
              <a:solidFill>
                <a:srgbClr val="F1C232"/>
              </a:solidFill>
              <a:ln cmpd="sng">
                <a:solidFill>
                  <a:srgbClr val="000000"/>
                </a:solidFill>
              </a:ln>
            </c:spPr>
          </c:dPt>
          <c:dPt>
            <c:idx val="48"/>
            <c:spPr>
              <a:solidFill>
                <a:srgbClr val="F1C232"/>
              </a:solidFill>
              <a:ln cmpd="sng">
                <a:solidFill>
                  <a:srgbClr val="000000"/>
                </a:solidFill>
              </a:ln>
            </c:spPr>
          </c:dPt>
          <c:dPt>
            <c:idx val="49"/>
            <c:spPr>
              <a:solidFill>
                <a:srgbClr val="F1C232"/>
              </a:solidFill>
              <a:ln cmpd="sng">
                <a:solidFill>
                  <a:srgbClr val="000000"/>
                </a:solidFill>
              </a:ln>
            </c:spPr>
          </c:dPt>
          <c:dPt>
            <c:idx val="50"/>
            <c:spPr>
              <a:solidFill>
                <a:srgbClr val="F1C232"/>
              </a:solidFill>
              <a:ln cmpd="sng">
                <a:solidFill>
                  <a:srgbClr val="000000"/>
                </a:solidFill>
              </a:ln>
            </c:spPr>
          </c:dPt>
          <c:dPt>
            <c:idx val="51"/>
            <c:spPr>
              <a:solidFill>
                <a:srgbClr val="F1C232"/>
              </a:solidFill>
              <a:ln cmpd="sng">
                <a:solidFill>
                  <a:srgbClr val="000000"/>
                </a:solidFill>
              </a:ln>
            </c:spPr>
          </c:dPt>
          <c:dPt>
            <c:idx val="52"/>
            <c:spPr>
              <a:solidFill>
                <a:srgbClr val="F1C232"/>
              </a:solidFill>
              <a:ln cmpd="sng">
                <a:solidFill>
                  <a:srgbClr val="000000"/>
                </a:solidFill>
              </a:ln>
            </c:spPr>
          </c:dPt>
          <c:dPt>
            <c:idx val="53"/>
            <c:spPr>
              <a:solidFill>
                <a:srgbClr val="F1C232"/>
              </a:solidFill>
              <a:ln cmpd="sng">
                <a:solidFill>
                  <a:srgbClr val="000000"/>
                </a:solidFill>
              </a:ln>
            </c:spPr>
          </c:dPt>
          <c:dPt>
            <c:idx val="54"/>
            <c:spPr>
              <a:solidFill>
                <a:srgbClr val="F1C232"/>
              </a:solidFill>
              <a:ln cmpd="sng">
                <a:solidFill>
                  <a:srgbClr val="000000"/>
                </a:solidFill>
              </a:ln>
            </c:spPr>
          </c:dPt>
          <c:dPt>
            <c:idx val="55"/>
            <c:spPr>
              <a:solidFill>
                <a:srgbClr val="F1C232"/>
              </a:solidFill>
              <a:ln cmpd="sng">
                <a:solidFill>
                  <a:srgbClr val="000000"/>
                </a:solidFill>
              </a:ln>
            </c:spPr>
          </c:dPt>
          <c:dPt>
            <c:idx val="56"/>
            <c:spPr>
              <a:solidFill>
                <a:srgbClr val="6AA84F"/>
              </a:solidFill>
              <a:ln cmpd="sng">
                <a:solidFill>
                  <a:srgbClr val="000000"/>
                </a:solidFill>
              </a:ln>
            </c:spPr>
          </c:dPt>
          <c:dPt>
            <c:idx val="57"/>
            <c:spPr>
              <a:solidFill>
                <a:srgbClr val="6AA84F"/>
              </a:solidFill>
              <a:ln cmpd="sng">
                <a:solidFill>
                  <a:srgbClr val="000000"/>
                </a:solidFill>
              </a:ln>
            </c:spPr>
          </c:dPt>
          <c:dPt>
            <c:idx val="58"/>
            <c:spPr>
              <a:solidFill>
                <a:srgbClr val="6AA84F"/>
              </a:solidFill>
              <a:ln cmpd="sng">
                <a:solidFill>
                  <a:srgbClr val="000000"/>
                </a:solidFill>
              </a:ln>
            </c:spPr>
          </c:dPt>
          <c:dPt>
            <c:idx val="59"/>
            <c:spPr>
              <a:solidFill>
                <a:srgbClr val="6AA84F"/>
              </a:solidFill>
              <a:ln cmpd="sng">
                <a:solidFill>
                  <a:srgbClr val="000000"/>
                </a:solidFill>
              </a:ln>
            </c:spPr>
          </c:dPt>
          <c:dPt>
            <c:idx val="60"/>
            <c:spPr>
              <a:solidFill>
                <a:srgbClr val="6AA84F"/>
              </a:solidFill>
              <a:ln cmpd="sng">
                <a:solidFill>
                  <a:srgbClr val="000000"/>
                </a:solidFill>
              </a:ln>
            </c:spPr>
          </c:dPt>
          <c:dPt>
            <c:idx val="61"/>
            <c:spPr>
              <a:solidFill>
                <a:srgbClr val="6AA84F"/>
              </a:solidFill>
              <a:ln cmpd="sng">
                <a:solidFill>
                  <a:srgbClr val="000000"/>
                </a:solidFill>
              </a:ln>
            </c:spPr>
          </c:dPt>
          <c:dPt>
            <c:idx val="62"/>
            <c:spPr>
              <a:solidFill>
                <a:srgbClr val="6AA84F"/>
              </a:solidFill>
              <a:ln cmpd="sng">
                <a:solidFill>
                  <a:srgbClr val="000000"/>
                </a:solidFill>
              </a:ln>
            </c:spPr>
          </c:dPt>
          <c:dPt>
            <c:idx val="63"/>
            <c:spPr>
              <a:solidFill>
                <a:srgbClr val="6AA84F"/>
              </a:solidFill>
              <a:ln cmpd="sng">
                <a:solidFill>
                  <a:srgbClr val="000000"/>
                </a:solidFill>
              </a:ln>
            </c:spPr>
          </c:dPt>
          <c:dPt>
            <c:idx val="64"/>
            <c:spPr>
              <a:solidFill>
                <a:srgbClr val="6AA84F"/>
              </a:solidFill>
              <a:ln cmpd="sng">
                <a:solidFill>
                  <a:srgbClr val="000000"/>
                </a:solidFill>
              </a:ln>
            </c:spPr>
          </c:dPt>
          <c:dPt>
            <c:idx val="65"/>
            <c:spPr>
              <a:solidFill>
                <a:srgbClr val="6AA84F"/>
              </a:solidFill>
              <a:ln cmpd="sng">
                <a:solidFill>
                  <a:srgbClr val="000000"/>
                </a:solidFill>
              </a:ln>
            </c:spPr>
          </c:dPt>
          <c:dPt>
            <c:idx val="66"/>
            <c:spPr>
              <a:solidFill>
                <a:srgbClr val="6AA84F"/>
              </a:solidFill>
              <a:ln cmpd="sng">
                <a:solidFill>
                  <a:srgbClr val="000000"/>
                </a:solidFill>
              </a:ln>
            </c:spPr>
          </c:dPt>
          <c:dPt>
            <c:idx val="67"/>
            <c:spPr>
              <a:solidFill>
                <a:srgbClr val="6AA84F"/>
              </a:solidFill>
              <a:ln cmpd="sng">
                <a:solidFill>
                  <a:srgbClr val="000000"/>
                </a:solidFill>
              </a:ln>
            </c:spPr>
          </c:dPt>
          <c:dPt>
            <c:idx val="68"/>
            <c:spPr>
              <a:solidFill>
                <a:srgbClr val="6AA84F"/>
              </a:solidFill>
              <a:ln cmpd="sng">
                <a:solidFill>
                  <a:srgbClr val="000000"/>
                </a:solidFill>
              </a:ln>
            </c:spPr>
          </c:dPt>
          <c:dPt>
            <c:idx val="69"/>
            <c:spPr>
              <a:solidFill>
                <a:srgbClr val="6AA84F"/>
              </a:solidFill>
              <a:ln cmpd="sng">
                <a:solidFill>
                  <a:srgbClr val="000000"/>
                </a:solidFill>
              </a:ln>
            </c:spPr>
          </c:dPt>
          <c:dPt>
            <c:idx val="70"/>
            <c:spPr>
              <a:solidFill>
                <a:srgbClr val="6AA84F"/>
              </a:solidFill>
              <a:ln cmpd="sng">
                <a:solidFill>
                  <a:srgbClr val="000000"/>
                </a:solidFill>
              </a:ln>
            </c:spPr>
          </c:dPt>
          <c:dPt>
            <c:idx val="71"/>
            <c:spPr>
              <a:solidFill>
                <a:srgbClr val="6AA84F"/>
              </a:solidFill>
              <a:ln cmpd="sng">
                <a:solidFill>
                  <a:srgbClr val="000000"/>
                </a:solidFill>
              </a:ln>
            </c:spPr>
          </c:dPt>
          <c:dPt>
            <c:idx val="72"/>
            <c:spPr>
              <a:solidFill>
                <a:srgbClr val="6AA84F"/>
              </a:solidFill>
              <a:ln cmpd="sng">
                <a:solidFill>
                  <a:srgbClr val="000000"/>
                </a:solidFill>
              </a:ln>
            </c:spPr>
          </c:dPt>
          <c:dPt>
            <c:idx val="73"/>
            <c:spPr>
              <a:solidFill>
                <a:srgbClr val="6AA84F"/>
              </a:solidFill>
              <a:ln cmpd="sng">
                <a:solidFill>
                  <a:srgbClr val="000000"/>
                </a:solidFill>
              </a:ln>
            </c:spPr>
          </c:dPt>
          <c:dPt>
            <c:idx val="74"/>
            <c:spPr>
              <a:solidFill>
                <a:srgbClr val="6AA84F"/>
              </a:solidFill>
              <a:ln cmpd="sng">
                <a:solidFill>
                  <a:srgbClr val="000000"/>
                </a:solidFill>
              </a:ln>
            </c:spPr>
          </c:dPt>
          <c:dPt>
            <c:idx val="75"/>
            <c:spPr>
              <a:solidFill>
                <a:srgbClr val="6AA84F"/>
              </a:solidFill>
              <a:ln cmpd="sng">
                <a:solidFill>
                  <a:srgbClr val="000000"/>
                </a:solidFill>
              </a:ln>
            </c:spPr>
          </c:dPt>
          <c:dPt>
            <c:idx val="76"/>
            <c:spPr>
              <a:solidFill>
                <a:srgbClr val="6AA84F"/>
              </a:solidFill>
              <a:ln cmpd="sng">
                <a:solidFill>
                  <a:srgbClr val="000000"/>
                </a:solidFill>
              </a:ln>
            </c:spPr>
          </c:dPt>
          <c:dPt>
            <c:idx val="77"/>
            <c:spPr>
              <a:solidFill>
                <a:srgbClr val="6AA84F"/>
              </a:solidFill>
              <a:ln cmpd="sng">
                <a:solidFill>
                  <a:srgbClr val="000000"/>
                </a:solidFill>
              </a:ln>
            </c:spPr>
          </c:dPt>
          <c:dPt>
            <c:idx val="78"/>
            <c:spPr>
              <a:solidFill>
                <a:srgbClr val="6AA84F"/>
              </a:solidFill>
              <a:ln cmpd="sng">
                <a:solidFill>
                  <a:srgbClr val="000000"/>
                </a:solidFill>
              </a:ln>
            </c:spPr>
          </c:dPt>
          <c:dPt>
            <c:idx val="79"/>
            <c:spPr>
              <a:solidFill>
                <a:srgbClr val="6AA84F"/>
              </a:solidFill>
              <a:ln cmpd="sng">
                <a:solidFill>
                  <a:srgbClr val="000000"/>
                </a:solidFill>
              </a:ln>
            </c:spPr>
          </c:dPt>
          <c:dPt>
            <c:idx val="80"/>
            <c:spPr>
              <a:solidFill>
                <a:srgbClr val="6AA84F"/>
              </a:solidFill>
              <a:ln cmpd="sng">
                <a:solidFill>
                  <a:srgbClr val="000000"/>
                </a:solidFill>
              </a:ln>
            </c:spPr>
          </c:dPt>
          <c:dPt>
            <c:idx val="81"/>
            <c:spPr>
              <a:solidFill>
                <a:srgbClr val="6AA84F"/>
              </a:solidFill>
              <a:ln cmpd="sng">
                <a:solidFill>
                  <a:srgbClr val="000000"/>
                </a:solidFill>
              </a:ln>
            </c:spPr>
          </c:dPt>
          <c:dPt>
            <c:idx val="82"/>
            <c:spPr>
              <a:solidFill>
                <a:srgbClr val="6AA84F"/>
              </a:solidFill>
              <a:ln cmpd="sng">
                <a:solidFill>
                  <a:srgbClr val="000000"/>
                </a:solidFill>
              </a:ln>
            </c:spPr>
          </c:dPt>
          <c:dPt>
            <c:idx val="83"/>
            <c:spPr>
              <a:solidFill>
                <a:srgbClr val="6AA84F"/>
              </a:solidFill>
              <a:ln cmpd="sng">
                <a:solidFill>
                  <a:srgbClr val="000000"/>
                </a:solidFill>
              </a:ln>
            </c:spPr>
          </c:dPt>
          <c:dPt>
            <c:idx val="84"/>
            <c:spPr>
              <a:solidFill>
                <a:srgbClr val="6AA84F"/>
              </a:solidFill>
              <a:ln cmpd="sng">
                <a:solidFill>
                  <a:srgbClr val="000000"/>
                </a:solidFill>
              </a:ln>
            </c:spPr>
          </c:dPt>
          <c:dPt>
            <c:idx val="85"/>
            <c:spPr>
              <a:solidFill>
                <a:srgbClr val="6AA84F"/>
              </a:solidFill>
              <a:ln cmpd="sng">
                <a:solidFill>
                  <a:srgbClr val="000000"/>
                </a:solidFill>
              </a:ln>
            </c:spPr>
          </c:dPt>
          <c:cat>
            <c:strRef>
              <c:f>'Scenario III - Product Assortme'!$Y$95:$Y$180</c:f>
            </c:strRef>
          </c:cat>
          <c:val>
            <c:numRef>
              <c:f>'Scenario III - Product Assortme'!$Z$95:$Z$180</c:f>
              <c:numCache/>
            </c:numRef>
          </c:val>
        </c:ser>
        <c:ser>
          <c:idx val="1"/>
          <c:order val="1"/>
          <c:cat>
            <c:strRef>
              <c:f>'Scenario III - Product Assortme'!$Y$95:$Y$180</c:f>
            </c:strRef>
          </c:cat>
          <c:val>
            <c:numRef>
              <c:f>'Scenario III - Product Assortme'!$AA$95:$AA$180</c:f>
              <c:numCache/>
            </c:numRef>
          </c:val>
        </c:ser>
        <c:axId val="1699620679"/>
        <c:axId val="71379074"/>
      </c:barChart>
      <c:catAx>
        <c:axId val="1699620679"/>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sz="800">
                <a:solidFill>
                  <a:srgbClr val="1A3438"/>
                </a:solidFill>
                <a:latin typeface="+mn-lt"/>
              </a:defRPr>
            </a:pPr>
          </a:p>
        </c:txPr>
        <c:crossAx val="71379074"/>
      </c:catAx>
      <c:valAx>
        <c:axId val="71379074"/>
        <c:scaling>
          <c:orientation val="minMax"/>
          <c:max val="0.7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Contribution Margin Ratio [%]</a:t>
                </a:r>
              </a:p>
            </c:rich>
          </c:tx>
          <c:overlay val="0"/>
        </c:title>
        <c:numFmt formatCode="0%" sourceLinked="0"/>
        <c:majorTickMark val="none"/>
        <c:minorTickMark val="none"/>
        <c:tickLblPos val="nextTo"/>
        <c:spPr>
          <a:ln/>
        </c:spPr>
        <c:txPr>
          <a:bodyPr/>
          <a:lstStyle/>
          <a:p>
            <a:pPr lvl="0">
              <a:defRPr b="0">
                <a:solidFill>
                  <a:srgbClr val="1A3438"/>
                </a:solidFill>
                <a:latin typeface="+mn-lt"/>
              </a:defRPr>
            </a:pPr>
          </a:p>
        </c:txPr>
        <c:crossAx val="1699620679"/>
      </c:valAx>
    </c:plotArea>
    <c:legend>
      <c:legendPos val="r"/>
      <c:overlay val="0"/>
      <c:txPr>
        <a:bodyPr/>
        <a:lstStyle/>
        <a:p>
          <a:pPr lvl="0">
            <a:defRPr b="0">
              <a:solidFill>
                <a:srgbClr val="31484C"/>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839194"/>
                </a:solidFill>
                <a:latin typeface="+mn-lt"/>
              </a:defRPr>
            </a:pPr>
            <a:r>
              <a:rPr b="1">
                <a:solidFill>
                  <a:srgbClr val="839194"/>
                </a:solidFill>
                <a:latin typeface="+mn-lt"/>
              </a:rPr>
              <a:t>FGI</a:t>
            </a:r>
          </a:p>
        </c:rich>
      </c:tx>
      <c:overlay val="0"/>
    </c:title>
    <c:plotArea>
      <c:layout/>
      <c:barChart>
        <c:barDir val="col"/>
        <c:ser>
          <c:idx val="0"/>
          <c:order val="0"/>
          <c:tx>
            <c:strRef>
              <c:f>'Decoupling Graphs'!$B$1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'Decoupling Graphs'!$B$2</c:f>
              <c:numCache/>
            </c:numRef>
          </c:val>
        </c:ser>
        <c:ser>
          <c:idx val="1"/>
          <c:order val="1"/>
          <c:tx>
            <c:strRef>
              <c:f>'Decoupling Graphs'!$C$1</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'Decoupling Graphs'!$C$2</c:f>
              <c:numCache/>
            </c:numRef>
          </c:val>
        </c:ser>
        <c:axId val="318243021"/>
        <c:axId val="1245459436"/>
      </c:barChart>
      <c:catAx>
        <c:axId val="318243021"/>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245459436"/>
      </c:catAx>
      <c:valAx>
        <c:axId val="12454594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318243021"/>
      </c:valAx>
    </c:plotArea>
    <c:legend>
      <c:legendPos val="r"/>
      <c:overlay val="0"/>
      <c:txPr>
        <a:bodyPr/>
        <a:lstStyle/>
        <a:p>
          <a:pPr lvl="0">
            <a:defRPr b="0">
              <a:solidFill>
                <a:srgbClr val="31484C"/>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839194"/>
                </a:solidFill>
                <a:latin typeface="+mn-lt"/>
              </a:defRPr>
            </a:pPr>
            <a:r>
              <a:rPr b="1">
                <a:solidFill>
                  <a:srgbClr val="839194"/>
                </a:solidFill>
                <a:latin typeface="+mn-lt"/>
              </a:rPr>
              <a:t>Freight</a:t>
            </a:r>
          </a:p>
        </c:rich>
      </c:tx>
      <c:overlay val="0"/>
    </c:title>
    <c:plotArea>
      <c:layout/>
      <c:barChart>
        <c:barDir val="col"/>
        <c:ser>
          <c:idx val="0"/>
          <c:order val="0"/>
          <c:tx>
            <c:strRef>
              <c:f>'Decoupling Graphs'!$H$1</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'Decoupling Graphs'!$H$2</c:f>
              <c:numCache/>
            </c:numRef>
          </c:val>
        </c:ser>
        <c:ser>
          <c:idx val="1"/>
          <c:order val="1"/>
          <c:tx>
            <c:strRef>
              <c:f>'Decoupling Graphs'!$I$1</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val>
            <c:numRef>
              <c:f>'Decoupling Graphs'!$I$2</c:f>
              <c:numCache/>
            </c:numRef>
          </c:val>
        </c:ser>
        <c:axId val="1630576669"/>
        <c:axId val="1429230216"/>
      </c:barChart>
      <c:catAx>
        <c:axId val="1630576669"/>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429230216"/>
      </c:catAx>
      <c:valAx>
        <c:axId val="14292302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630576669"/>
      </c:valAx>
    </c:plotArea>
    <c:legend>
      <c:legendPos val="r"/>
      <c:overlay val="0"/>
      <c:txPr>
        <a:bodyPr/>
        <a:lstStyle/>
        <a:p>
          <a:pPr lvl="0">
            <a:defRPr b="0">
              <a:solidFill>
                <a:srgbClr val="31484C"/>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839194"/>
                </a:solidFill>
                <a:latin typeface="+mn-lt"/>
              </a:defRPr>
            </a:pPr>
            <a:r>
              <a:rPr b="1">
                <a:solidFill>
                  <a:srgbClr val="839194"/>
                </a:solidFill>
                <a:latin typeface="+mn-lt"/>
              </a:rPr>
              <a:t>Product count</a:t>
            </a:r>
          </a:p>
        </c:rich>
      </c:tx>
      <c:overlay val="0"/>
    </c:title>
    <c:plotArea>
      <c:layout/>
      <c:barChart>
        <c:barDir val="col"/>
        <c:ser>
          <c:idx val="0"/>
          <c:order val="0"/>
          <c:spPr>
            <a:solidFill>
              <a:schemeClr val="accent1"/>
            </a:solidFill>
            <a:ln cmpd="sng">
              <a:solidFill>
                <a:srgbClr val="000000"/>
              </a:solidFill>
            </a:ln>
          </c:spPr>
          <c:dLbls>
            <c:numFmt formatCode="General" sourceLinked="1"/>
            <c:txPr>
              <a:bodyPr/>
              <a:lstStyle/>
              <a:p>
                <a:pPr lvl="0">
                  <a:defRPr b="1">
                    <a:solidFill>
                      <a:srgbClr val="457D7C"/>
                    </a:solidFill>
                  </a:defRPr>
                </a:pPr>
              </a:p>
            </c:txPr>
            <c:showLegendKey val="0"/>
            <c:showVal val="1"/>
            <c:showCatName val="0"/>
            <c:showSerName val="0"/>
            <c:showPercent val="0"/>
            <c:showBubbleSize val="0"/>
          </c:dLbls>
          <c:cat>
            <c:strRef>
              <c:f>'Component Sourcing'!$A$192:$A$193</c:f>
            </c:strRef>
          </c:cat>
          <c:val>
            <c:numRef>
              <c:f>'Component Sourcing'!$B$192:$B$193</c:f>
              <c:numCache/>
            </c:numRef>
          </c:val>
        </c:ser>
        <c:axId val="122641171"/>
        <c:axId val="1023852317"/>
      </c:barChart>
      <c:catAx>
        <c:axId val="122641171"/>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023852317"/>
      </c:catAx>
      <c:valAx>
        <c:axId val="10238523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22641171"/>
      </c:valAx>
    </c:plotArea>
    <c:legend>
      <c:legendPos val="r"/>
      <c:overlay val="0"/>
      <c:txPr>
        <a:bodyPr/>
        <a:lstStyle/>
        <a:p>
          <a:pPr lvl="0">
            <a:defRPr b="0">
              <a:solidFill>
                <a:srgbClr val="31484C"/>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Component type with price reduction</a:t>
            </a:r>
          </a:p>
        </c:rich>
      </c:tx>
      <c:overlay val="0"/>
    </c:title>
    <c:plotArea>
      <c:layout/>
      <c:barChart>
        <c:barDir val="col"/>
        <c:ser>
          <c:idx val="0"/>
          <c:order val="0"/>
          <c:tx>
            <c:strRef>
              <c:f>'Component Sourcing'!$H$190</c:f>
            </c:strRef>
          </c:tx>
          <c:spPr>
            <a:solidFill>
              <a:schemeClr val="accent1"/>
            </a:solidFill>
            <a:ln cmpd="sng">
              <a:solidFill>
                <a:srgbClr val="000000"/>
              </a:solidFill>
            </a:ln>
          </c:spPr>
          <c:dLbls>
            <c:numFmt formatCode="General" sourceLinked="0"/>
            <c:txPr>
              <a:bodyPr/>
              <a:lstStyle/>
              <a:p>
                <a:pPr lvl="0">
                  <a:defRPr b="1" sz="1400">
                    <a:solidFill>
                      <a:srgbClr val="457D7C"/>
                    </a:solidFill>
                    <a:latin typeface="Roboto"/>
                  </a:defRPr>
                </a:pPr>
              </a:p>
            </c:txPr>
            <c:showLegendKey val="0"/>
            <c:showVal val="1"/>
            <c:showCatName val="0"/>
            <c:showSerName val="0"/>
            <c:showPercent val="0"/>
            <c:showBubbleSize val="0"/>
          </c:dLbls>
          <c:cat>
            <c:strRef>
              <c:f>'Component Sourcing'!$G$191:$G$196</c:f>
            </c:strRef>
          </c:cat>
          <c:val>
            <c:numRef>
              <c:f>'Component Sourcing'!$H$191:$H$196</c:f>
              <c:numCache/>
            </c:numRef>
          </c:val>
        </c:ser>
        <c:axId val="2000012181"/>
        <c:axId val="1836408035"/>
      </c:barChart>
      <c:catAx>
        <c:axId val="2000012181"/>
        <c:scaling>
          <c:orientation val="minMax"/>
        </c:scaling>
        <c:delete val="0"/>
        <c:axPos val="b"/>
        <c:title>
          <c:tx>
            <c:rich>
              <a:bodyPr/>
              <a:lstStyle/>
              <a:p>
                <a:pPr lvl="0">
                  <a:defRPr b="0">
                    <a:solidFill>
                      <a:srgbClr val="1A3438"/>
                    </a:solidFill>
                    <a:latin typeface="+mn-lt"/>
                  </a:defRPr>
                </a:pPr>
                <a:r>
                  <a:rPr b="0">
                    <a:solidFill>
                      <a:srgbClr val="1A3438"/>
                    </a:solidFill>
                    <a:latin typeface="+mn-lt"/>
                  </a:rPr>
                  <a:t>Reduction in price</a:t>
                </a:r>
              </a:p>
            </c:rich>
          </c:tx>
          <c:overlay val="0"/>
        </c:title>
        <c:numFmt formatCode="General" sourceLinked="1"/>
        <c:majorTickMark val="none"/>
        <c:minorTickMark val="none"/>
        <c:spPr/>
        <c:txPr>
          <a:bodyPr/>
          <a:lstStyle/>
          <a:p>
            <a:pPr lvl="0">
              <a:defRPr b="0">
                <a:solidFill>
                  <a:srgbClr val="1A3438"/>
                </a:solidFill>
                <a:latin typeface="+mn-lt"/>
              </a:defRPr>
            </a:pPr>
          </a:p>
        </c:txPr>
        <c:crossAx val="1836408035"/>
      </c:catAx>
      <c:valAx>
        <c:axId val="18364080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Number of Component type</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2000012181"/>
      </c:valAx>
    </c:plotArea>
    <c:legend>
      <c:legendPos val="r"/>
      <c:overlay val="0"/>
      <c:txPr>
        <a:bodyPr/>
        <a:lstStyle/>
        <a:p>
          <a:pPr lvl="0">
            <a:defRPr b="0">
              <a:solidFill>
                <a:srgbClr val="31484C"/>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Product value of components per product family</a:t>
            </a:r>
          </a:p>
        </c:rich>
      </c:tx>
      <c:overlay val="0"/>
    </c:title>
    <c:plotArea>
      <c:layout/>
      <c:barChart>
        <c:barDir val="col"/>
        <c:ser>
          <c:idx val="0"/>
          <c:order val="0"/>
          <c:tx>
            <c:strRef>
              <c:f>'Component Sourcing'!$EJ$189:$EJ$190</c:f>
            </c:strRef>
          </c:tx>
          <c:spPr>
            <a:solidFill>
              <a:schemeClr val="accent1"/>
            </a:solidFill>
            <a:ln cmpd="sng">
              <a:solidFill>
                <a:srgbClr val="000000"/>
              </a:solidFill>
            </a:ln>
          </c:spPr>
          <c:dLbls>
            <c:numFmt formatCode="General" sourceLinked="1"/>
            <c:txPr>
              <a:bodyPr/>
              <a:lstStyle/>
              <a:p>
                <a:pPr lvl="0">
                  <a:defRPr b="1" sz="1000">
                    <a:solidFill>
                      <a:srgbClr val="000000"/>
                    </a:solidFill>
                    <a:latin typeface="+mn-lt"/>
                  </a:defRPr>
                </a:pPr>
              </a:p>
            </c:txPr>
            <c:showLegendKey val="0"/>
            <c:showVal val="1"/>
            <c:showCatName val="0"/>
            <c:showSerName val="0"/>
            <c:showPercent val="0"/>
            <c:showBubbleSize val="0"/>
          </c:dLbls>
          <c:cat>
            <c:strRef>
              <c:f>'Component Sourcing'!$EI$191:$EI$201</c:f>
            </c:strRef>
          </c:cat>
          <c:val>
            <c:numRef>
              <c:f>'Component Sourcing'!$EJ$191:$EJ$201</c:f>
              <c:numCache/>
            </c:numRef>
          </c:val>
        </c:ser>
        <c:ser>
          <c:idx val="1"/>
          <c:order val="1"/>
          <c:tx>
            <c:strRef>
              <c:f>'Component Sourcing'!$EK$189:$EK$190</c:f>
            </c:strRef>
          </c:tx>
          <c:spPr>
            <a:solidFill>
              <a:schemeClr val="accent2"/>
            </a:solidFill>
            <a:ln cmpd="sng">
              <a:solidFill>
                <a:srgbClr val="000000"/>
              </a:solidFill>
            </a:ln>
          </c:spPr>
          <c:dLbls>
            <c:numFmt formatCode="General" sourceLinked="1"/>
            <c:txPr>
              <a:bodyPr/>
              <a:lstStyle/>
              <a:p>
                <a:pPr lvl="0">
                  <a:defRPr b="1" sz="1000">
                    <a:solidFill>
                      <a:srgbClr val="000000"/>
                    </a:solidFill>
                    <a:latin typeface="+mn-lt"/>
                  </a:defRPr>
                </a:pPr>
              </a:p>
            </c:txPr>
            <c:showLegendKey val="0"/>
            <c:showVal val="1"/>
            <c:showCatName val="0"/>
            <c:showSerName val="0"/>
            <c:showPercent val="0"/>
            <c:showBubbleSize val="0"/>
          </c:dLbls>
          <c:cat>
            <c:strRef>
              <c:f>'Component Sourcing'!$EI$191:$EI$201</c:f>
            </c:strRef>
          </c:cat>
          <c:val>
            <c:numRef>
              <c:f>'Component Sourcing'!$EK$191:$EK$201</c:f>
              <c:numCache/>
            </c:numRef>
          </c:val>
        </c:ser>
        <c:axId val="889129438"/>
        <c:axId val="100111043"/>
      </c:barChart>
      <c:catAx>
        <c:axId val="889129438"/>
        <c:scaling>
          <c:orientation val="minMax"/>
        </c:scaling>
        <c:delete val="0"/>
        <c:axPos val="b"/>
        <c:title>
          <c:tx>
            <c:rich>
              <a:bodyPr/>
              <a:lstStyle/>
              <a:p>
                <a:pPr lvl="0">
                  <a:defRPr b="0">
                    <a:solidFill>
                      <a:srgbClr val="1A3438"/>
                    </a:solidFill>
                    <a:latin typeface="+mn-lt"/>
                  </a:defRPr>
                </a:pPr>
                <a:r>
                  <a:rPr b="0">
                    <a:solidFill>
                      <a:srgbClr val="1A3438"/>
                    </a:solidFill>
                    <a:latin typeface="+mn-lt"/>
                  </a:rPr>
                  <a:t>Product Platform</a:t>
                </a:r>
              </a:p>
            </c:rich>
          </c:tx>
          <c:overlay val="0"/>
        </c:title>
        <c:numFmt formatCode="General" sourceLinked="1"/>
        <c:majorTickMark val="none"/>
        <c:minorTickMark val="none"/>
        <c:spPr/>
        <c:txPr>
          <a:bodyPr/>
          <a:lstStyle/>
          <a:p>
            <a:pPr lvl="0">
              <a:defRPr b="0">
                <a:solidFill>
                  <a:srgbClr val="1A3438"/>
                </a:solidFill>
                <a:latin typeface="+mn-lt"/>
              </a:defRPr>
            </a:pPr>
          </a:p>
        </c:txPr>
        <c:crossAx val="100111043"/>
      </c:catAx>
      <c:valAx>
        <c:axId val="1001110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889129438"/>
      </c:valAx>
    </c:plotArea>
    <c:legend>
      <c:legendPos val="r"/>
      <c:overlay val="0"/>
      <c:txPr>
        <a:bodyPr/>
        <a:lstStyle/>
        <a:p>
          <a:pPr lvl="0">
            <a:defRPr b="0">
              <a:solidFill>
                <a:srgbClr val="31484C"/>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Scenario 2 Decoupling FGI optimization</a:t>
            </a:r>
          </a:p>
        </c:rich>
      </c:tx>
      <c:overlay val="0"/>
    </c:title>
    <c:plotArea>
      <c:layout/>
      <c:barChart>
        <c:barDir val="col"/>
        <c:grouping val="percentStacked"/>
        <c:ser>
          <c:idx val="0"/>
          <c:order val="0"/>
          <c:tx>
            <c:strRef>
              <c:f>'Cost Distribution'!$A$10</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'Cost Distribution'!$B$1:$C$1</c:f>
            </c:strRef>
          </c:cat>
          <c:val>
            <c:numRef>
              <c:f>'Cost Distribution'!$B$10:$C$10</c:f>
              <c:numCache/>
            </c:numRef>
          </c:val>
        </c:ser>
        <c:ser>
          <c:idx val="1"/>
          <c:order val="1"/>
          <c:tx>
            <c:strRef>
              <c:f>'Cost Distribution'!$A$11</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'Cost Distribution'!$B$1:$C$1</c:f>
            </c:strRef>
          </c:cat>
          <c:val>
            <c:numRef>
              <c:f>'Cost Distribution'!$B$11:$C$11</c:f>
              <c:numCache/>
            </c:numRef>
          </c:val>
        </c:ser>
        <c:ser>
          <c:idx val="2"/>
          <c:order val="2"/>
          <c:tx>
            <c:strRef>
              <c:f>'Cost Distribution'!$A$21</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'Cost Distribution'!$B$1:$C$1</c:f>
            </c:strRef>
          </c:cat>
          <c:val>
            <c:numRef>
              <c:f>'Cost Distribution'!$B$21:$C$21</c:f>
              <c:numCache/>
            </c:numRef>
          </c:val>
        </c:ser>
        <c:ser>
          <c:idx val="3"/>
          <c:order val="3"/>
          <c:tx>
            <c:strRef>
              <c:f>'Cost Distribution'!$A$24</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'Cost Distribution'!$B$1:$C$1</c:f>
            </c:strRef>
          </c:cat>
          <c:val>
            <c:numRef>
              <c:f>'Cost Distribution'!$B$24:$C$24</c:f>
              <c:numCache/>
            </c:numRef>
          </c:val>
        </c:ser>
        <c:overlap val="100"/>
        <c:axId val="1275514337"/>
        <c:axId val="1984944667"/>
      </c:barChart>
      <c:catAx>
        <c:axId val="1275514337"/>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984944667"/>
      </c:catAx>
      <c:valAx>
        <c:axId val="19849446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275514337"/>
      </c:valAx>
    </c:plotArea>
    <c:legend>
      <c:legendPos val="r"/>
      <c:overlay val="0"/>
      <c:txPr>
        <a:bodyPr/>
        <a:lstStyle/>
        <a:p>
          <a:pPr lvl="0">
            <a:defRPr b="0">
              <a:solidFill>
                <a:srgbClr val="31484C"/>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Initial Distribution of Product Variants</a:t>
            </a:r>
          </a:p>
        </c:rich>
      </c:tx>
      <c:overlay val="0"/>
    </c:title>
    <c:plotArea>
      <c:layout/>
      <c:pieChart>
        <c:varyColors val="1"/>
        <c:ser>
          <c:idx val="0"/>
          <c:order val="0"/>
          <c:dPt>
            <c:idx val="0"/>
            <c:spPr>
              <a:solidFill>
                <a:srgbClr val="D77659"/>
              </a:solidFill>
            </c:spPr>
          </c:dPt>
          <c:dLbls>
            <c:showLegendKey val="0"/>
            <c:showVal val="1"/>
            <c:showCatName val="0"/>
            <c:showSerName val="0"/>
            <c:showPercent val="0"/>
            <c:showBubbleSize val="0"/>
            <c:showLeaderLines val="1"/>
          </c:dLbls>
          <c:cat>
            <c:strRef>
              <c:f>'Cost Distribution'!$F$1:$P$1</c:f>
            </c:strRef>
          </c:cat>
          <c:val>
            <c:numRef>
              <c:f>'Cost Distribution'!$F$2:$P$2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31484C"/>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Cost Distribution per Product Platform</a:t>
            </a:r>
          </a:p>
        </c:rich>
      </c:tx>
      <c:overlay val="0"/>
    </c:title>
    <c:plotArea>
      <c:layout/>
      <c:barChart>
        <c:barDir val="col"/>
        <c:grouping val="stacked"/>
        <c:ser>
          <c:idx val="0"/>
          <c:order val="0"/>
          <c:tx>
            <c:strRef>
              <c:f>'Cost Distribution'!$A$47</c:f>
            </c:strRef>
          </c:tx>
          <c:spPr>
            <a:solidFill>
              <a:schemeClr val="accent1"/>
            </a:solidFill>
            <a:ln cmpd="sng">
              <a:solidFill>
                <a:srgbClr val="000000"/>
              </a:solidFill>
            </a:ln>
          </c:spPr>
          <c:dLbls>
            <c:numFmt formatCode="General" sourceLinked="1"/>
            <c:txPr>
              <a:bodyPr/>
              <a:lstStyle/>
              <a:p>
                <a:pPr lvl="0">
                  <a:defRPr sz="1000">
                    <a:solidFill>
                      <a:srgbClr val="FFFFFF"/>
                    </a:solidFill>
                  </a:defRPr>
                </a:pPr>
              </a:p>
            </c:txPr>
            <c:showLegendKey val="0"/>
            <c:showVal val="1"/>
            <c:showCatName val="0"/>
            <c:showSerName val="0"/>
            <c:showPercent val="0"/>
            <c:showBubbleSize val="0"/>
          </c:dLbls>
          <c:cat>
            <c:strRef>
              <c:f>'Cost Distribution'!$B$46:$L$46</c:f>
            </c:strRef>
          </c:cat>
          <c:val>
            <c:numRef>
              <c:f>'Cost Distribution'!$B$47:$L$47</c:f>
              <c:numCache/>
            </c:numRef>
          </c:val>
        </c:ser>
        <c:ser>
          <c:idx val="1"/>
          <c:order val="1"/>
          <c:tx>
            <c:strRef>
              <c:f>'Cost Distribution'!$A$48</c:f>
            </c:strRef>
          </c:tx>
          <c:spPr>
            <a:solidFill>
              <a:schemeClr val="accent2"/>
            </a:solidFill>
            <a:ln cmpd="sng">
              <a:solidFill>
                <a:srgbClr val="000000"/>
              </a:solidFill>
            </a:ln>
          </c:spPr>
          <c:dLbls>
            <c:numFmt formatCode="General" sourceLinked="1"/>
            <c:txPr>
              <a:bodyPr/>
              <a:lstStyle/>
              <a:p>
                <a:pPr lvl="0">
                  <a:defRPr sz="1000">
                    <a:solidFill>
                      <a:srgbClr val="FFFFFF"/>
                    </a:solidFill>
                  </a:defRPr>
                </a:pPr>
              </a:p>
            </c:txPr>
            <c:showLegendKey val="0"/>
            <c:showVal val="1"/>
            <c:showCatName val="0"/>
            <c:showSerName val="0"/>
            <c:showPercent val="0"/>
            <c:showBubbleSize val="0"/>
          </c:dLbls>
          <c:cat>
            <c:strRef>
              <c:f>'Cost Distribution'!$B$46:$L$46</c:f>
            </c:strRef>
          </c:cat>
          <c:val>
            <c:numRef>
              <c:f>'Cost Distribution'!$B$48:$L$48</c:f>
              <c:numCache/>
            </c:numRef>
          </c:val>
        </c:ser>
        <c:ser>
          <c:idx val="2"/>
          <c:order val="2"/>
          <c:tx>
            <c:strRef>
              <c:f>'Cost Distribution'!$A$49</c:f>
            </c:strRef>
          </c:tx>
          <c:spPr>
            <a:solidFill>
              <a:schemeClr val="accent3"/>
            </a:solidFill>
            <a:ln cmpd="sng">
              <a:solidFill>
                <a:srgbClr val="000000"/>
              </a:solidFill>
            </a:ln>
          </c:spPr>
          <c:dLbls>
            <c:numFmt formatCode="General" sourceLinked="1"/>
            <c:txPr>
              <a:bodyPr/>
              <a:lstStyle/>
              <a:p>
                <a:pPr lvl="0">
                  <a:defRPr sz="1000">
                    <a:solidFill>
                      <a:srgbClr val="FFFFFF"/>
                    </a:solidFill>
                  </a:defRPr>
                </a:pPr>
              </a:p>
            </c:txPr>
            <c:showLegendKey val="0"/>
            <c:showVal val="1"/>
            <c:showCatName val="0"/>
            <c:showSerName val="0"/>
            <c:showPercent val="0"/>
            <c:showBubbleSize val="0"/>
          </c:dLbls>
          <c:cat>
            <c:strRef>
              <c:f>'Cost Distribution'!$B$46:$L$46</c:f>
            </c:strRef>
          </c:cat>
          <c:val>
            <c:numRef>
              <c:f>'Cost Distribution'!$B$49:$L$49</c:f>
              <c:numCache/>
            </c:numRef>
          </c:val>
        </c:ser>
        <c:ser>
          <c:idx val="3"/>
          <c:order val="3"/>
          <c:tx>
            <c:strRef>
              <c:f>'Cost Distribution'!$A$50</c:f>
            </c:strRef>
          </c:tx>
          <c:spPr>
            <a:solidFill>
              <a:schemeClr val="accent4"/>
            </a:solidFill>
            <a:ln cmpd="sng">
              <a:solidFill>
                <a:srgbClr val="000000"/>
              </a:solidFill>
            </a:ln>
          </c:spPr>
          <c:dLbls>
            <c:numFmt formatCode="General" sourceLinked="1"/>
            <c:txPr>
              <a:bodyPr/>
              <a:lstStyle/>
              <a:p>
                <a:pPr lvl="0">
                  <a:defRPr sz="1000">
                    <a:solidFill>
                      <a:srgbClr val="FFFFFF"/>
                    </a:solidFill>
                  </a:defRPr>
                </a:pPr>
              </a:p>
            </c:txPr>
            <c:showLegendKey val="0"/>
            <c:showVal val="1"/>
            <c:showCatName val="0"/>
            <c:showSerName val="0"/>
            <c:showPercent val="0"/>
            <c:showBubbleSize val="0"/>
          </c:dLbls>
          <c:cat>
            <c:strRef>
              <c:f>'Cost Distribution'!$B$46:$L$46</c:f>
            </c:strRef>
          </c:cat>
          <c:val>
            <c:numRef>
              <c:f>'Cost Distribution'!$B$50:$L$50</c:f>
              <c:numCache/>
            </c:numRef>
          </c:val>
        </c:ser>
        <c:ser>
          <c:idx val="4"/>
          <c:order val="4"/>
          <c:tx>
            <c:strRef>
              <c:f>'Cost Distribution'!$A$51</c:f>
            </c:strRef>
          </c:tx>
          <c:cat>
            <c:strRef>
              <c:f>'Cost Distribution'!$B$46:$L$46</c:f>
            </c:strRef>
          </c:cat>
          <c:val>
            <c:numRef>
              <c:f>'Cost Distribution'!$B$51:$L$51</c:f>
              <c:numCache/>
            </c:numRef>
          </c:val>
        </c:ser>
        <c:ser>
          <c:idx val="5"/>
          <c:order val="5"/>
          <c:tx>
            <c:strRef>
              <c:f>'Cost Distribution'!$A$52</c:f>
            </c:strRef>
          </c:tx>
          <c:cat>
            <c:strRef>
              <c:f>'Cost Distribution'!$B$46:$L$46</c:f>
            </c:strRef>
          </c:cat>
          <c:val>
            <c:numRef>
              <c:f>'Cost Distribution'!$B$52:$L$52</c:f>
              <c:numCache/>
            </c:numRef>
          </c:val>
        </c:ser>
        <c:ser>
          <c:idx val="6"/>
          <c:order val="6"/>
          <c:tx>
            <c:strRef>
              <c:f>'Cost Distribution'!$A$53</c:f>
            </c:strRef>
          </c:tx>
          <c:cat>
            <c:strRef>
              <c:f>'Cost Distribution'!$B$46:$L$46</c:f>
            </c:strRef>
          </c:cat>
          <c:val>
            <c:numRef>
              <c:f>'Cost Distribution'!$B$53:$L$53</c:f>
              <c:numCache/>
            </c:numRef>
          </c:val>
        </c:ser>
        <c:ser>
          <c:idx val="7"/>
          <c:order val="7"/>
          <c:tx>
            <c:strRef>
              <c:f>'Cost Distribution'!$A$54</c:f>
            </c:strRef>
          </c:tx>
          <c:cat>
            <c:strRef>
              <c:f>'Cost Distribution'!$B$46:$L$46</c:f>
            </c:strRef>
          </c:cat>
          <c:val>
            <c:numRef>
              <c:f>'Cost Distribution'!$B$54:$L$54</c:f>
              <c:numCache/>
            </c:numRef>
          </c:val>
        </c:ser>
        <c:overlap val="100"/>
        <c:axId val="2012802039"/>
        <c:axId val="720610797"/>
      </c:barChart>
      <c:catAx>
        <c:axId val="2012802039"/>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720610797"/>
      </c:catAx>
      <c:valAx>
        <c:axId val="720610797"/>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2012802039"/>
      </c:valAx>
    </c:plotArea>
    <c:legend>
      <c:legendPos val="b"/>
      <c:overlay val="0"/>
      <c:txPr>
        <a:bodyPr/>
        <a:lstStyle/>
        <a:p>
          <a:pPr lvl="0">
            <a:defRPr b="0">
              <a:solidFill>
                <a:srgbClr val="31484C"/>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Total Cost Distribution</a:t>
            </a:r>
          </a:p>
        </c:rich>
      </c:tx>
      <c:overlay val="0"/>
    </c:title>
    <c:plotArea>
      <c:layout>
        <c:manualLayout>
          <c:xMode val="edge"/>
          <c:yMode val="edge"/>
          <c:x val="0.14757076367781155"/>
          <c:y val="0.13086340206185568"/>
          <c:w val="0.43753561930091184"/>
          <c:h val="0.7824742268041238"/>
        </c:manualLayout>
      </c:layout>
      <c:barChart>
        <c:barDir val="col"/>
        <c:grouping val="percentStacked"/>
        <c:ser>
          <c:idx val="0"/>
          <c:order val="0"/>
          <c:tx>
            <c:strRef>
              <c:f>'Cost Distribution'!$N$47</c:f>
            </c:strRef>
          </c:tx>
          <c:spPr>
            <a:solidFill>
              <a:schemeClr val="accent1"/>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'Cost Distribution'!$O$46</c:f>
            </c:strRef>
          </c:cat>
          <c:val>
            <c:numRef>
              <c:f>'Cost Distribution'!$O$47</c:f>
              <c:numCache/>
            </c:numRef>
          </c:val>
        </c:ser>
        <c:ser>
          <c:idx val="1"/>
          <c:order val="1"/>
          <c:tx>
            <c:strRef>
              <c:f>'Cost Distribution'!$N$48</c:f>
            </c:strRef>
          </c:tx>
          <c:spPr>
            <a:solidFill>
              <a:schemeClr val="accent2"/>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'Cost Distribution'!$O$46</c:f>
            </c:strRef>
          </c:cat>
          <c:val>
            <c:numRef>
              <c:f>'Cost Distribution'!$O$48</c:f>
              <c:numCache/>
            </c:numRef>
          </c:val>
        </c:ser>
        <c:ser>
          <c:idx val="2"/>
          <c:order val="2"/>
          <c:tx>
            <c:strRef>
              <c:f>'Cost Distribution'!$N$49</c:f>
            </c:strRef>
          </c:tx>
          <c:spPr>
            <a:solidFill>
              <a:schemeClr val="accent3"/>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'Cost Distribution'!$O$46</c:f>
            </c:strRef>
          </c:cat>
          <c:val>
            <c:numRef>
              <c:f>'Cost Distribution'!$O$49</c:f>
              <c:numCache/>
            </c:numRef>
          </c:val>
        </c:ser>
        <c:ser>
          <c:idx val="3"/>
          <c:order val="3"/>
          <c:tx>
            <c:strRef>
              <c:f>'Cost Distribution'!$N$50</c:f>
            </c:strRef>
          </c:tx>
          <c:spPr>
            <a:solidFill>
              <a:schemeClr val="accent4"/>
            </a:solidFill>
            <a:ln cmpd="sng">
              <a:solidFill>
                <a:srgbClr val="000000"/>
              </a:solidFill>
            </a:ln>
          </c:spPr>
          <c:dLbls>
            <c:numFmt formatCode="General" sourceLinked="1"/>
            <c:txPr>
              <a:bodyPr/>
              <a:lstStyle/>
              <a:p>
                <a:pPr lvl="0">
                  <a:defRPr>
                    <a:solidFill>
                      <a:srgbClr val="FFFFFF"/>
                    </a:solidFill>
                  </a:defRPr>
                </a:pPr>
              </a:p>
            </c:txPr>
            <c:showLegendKey val="0"/>
            <c:showVal val="1"/>
            <c:showCatName val="0"/>
            <c:showSerName val="0"/>
            <c:showPercent val="0"/>
            <c:showBubbleSize val="0"/>
          </c:dLbls>
          <c:cat>
            <c:strRef>
              <c:f>'Cost Distribution'!$O$46</c:f>
            </c:strRef>
          </c:cat>
          <c:val>
            <c:numRef>
              <c:f>'Cost Distribution'!$O$50</c:f>
              <c:numCache/>
            </c:numRef>
          </c:val>
        </c:ser>
        <c:ser>
          <c:idx val="4"/>
          <c:order val="4"/>
          <c:tx>
            <c:strRef>
              <c:f>'Cost Distribution'!$N$51</c:f>
            </c:strRef>
          </c:tx>
          <c:cat>
            <c:strRef>
              <c:f>'Cost Distribution'!$O$46</c:f>
            </c:strRef>
          </c:cat>
          <c:val>
            <c:numRef>
              <c:f>'Cost Distribution'!$O$51</c:f>
              <c:numCache/>
            </c:numRef>
          </c:val>
        </c:ser>
        <c:ser>
          <c:idx val="5"/>
          <c:order val="5"/>
          <c:tx>
            <c:strRef>
              <c:f>'Cost Distribution'!$N$52</c:f>
            </c:strRef>
          </c:tx>
          <c:cat>
            <c:strRef>
              <c:f>'Cost Distribution'!$O$46</c:f>
            </c:strRef>
          </c:cat>
          <c:val>
            <c:numRef>
              <c:f>'Cost Distribution'!$O$52</c:f>
              <c:numCache/>
            </c:numRef>
          </c:val>
        </c:ser>
        <c:ser>
          <c:idx val="6"/>
          <c:order val="6"/>
          <c:tx>
            <c:strRef>
              <c:f>'Cost Distribution'!$N$53</c:f>
            </c:strRef>
          </c:tx>
          <c:cat>
            <c:strRef>
              <c:f>'Cost Distribution'!$O$46</c:f>
            </c:strRef>
          </c:cat>
          <c:val>
            <c:numRef>
              <c:f>'Cost Distribution'!$O$53</c:f>
              <c:numCache/>
            </c:numRef>
          </c:val>
        </c:ser>
        <c:ser>
          <c:idx val="7"/>
          <c:order val="7"/>
          <c:tx>
            <c:strRef>
              <c:f>'Cost Distribution'!$N$54</c:f>
            </c:strRef>
          </c:tx>
          <c:cat>
            <c:strRef>
              <c:f>'Cost Distribution'!$O$46</c:f>
            </c:strRef>
          </c:cat>
          <c:val>
            <c:numRef>
              <c:f>'Cost Distribution'!$O$54</c:f>
              <c:numCache/>
            </c:numRef>
          </c:val>
        </c:ser>
        <c:overlap val="100"/>
        <c:axId val="1730916055"/>
        <c:axId val="1159888793"/>
      </c:barChart>
      <c:catAx>
        <c:axId val="1730916055"/>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a:solidFill>
                  <a:srgbClr val="1A3438"/>
                </a:solidFill>
                <a:latin typeface="+mn-lt"/>
              </a:defRPr>
            </a:pPr>
          </a:p>
        </c:txPr>
        <c:crossAx val="1159888793"/>
      </c:catAx>
      <c:valAx>
        <c:axId val="11598887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730916055"/>
      </c:valAx>
    </c:plotArea>
    <c:legend>
      <c:legendPos val="r"/>
      <c:overlay val="0"/>
      <c:txPr>
        <a:bodyPr/>
        <a:lstStyle/>
        <a:p>
          <a:pPr lvl="0">
            <a:defRPr b="0">
              <a:solidFill>
                <a:srgbClr val="31484C"/>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Optimistic Case, Realistic Case, Worst Case und Present</a:t>
            </a:r>
          </a:p>
        </c:rich>
      </c:tx>
      <c:overlay val="0"/>
    </c:title>
    <c:plotArea>
      <c:layout/>
      <c:barChart>
        <c:barDir val="col"/>
        <c:grouping val="stacked"/>
        <c:ser>
          <c:idx val="0"/>
          <c:order val="0"/>
          <c:tx>
            <c:strRef>
              <c:f>'Combined Scenario II - Results'!$D$115</c:f>
            </c:strRef>
          </c:tx>
          <c:spPr>
            <a:solidFill>
              <a:schemeClr val="accent1"/>
            </a:solidFill>
            <a:ln cmpd="sng">
              <a:solidFill>
                <a:srgbClr val="000000"/>
              </a:solidFill>
            </a:ln>
          </c:spPr>
          <c:cat>
            <c:strRef>
              <c:f>'Combined Scenario II - Results'!$E$114:$H$114</c:f>
            </c:strRef>
          </c:cat>
          <c:val>
            <c:numRef>
              <c:f>'Combined Scenario II - Results'!$E$115:$H$115</c:f>
              <c:numCache/>
            </c:numRef>
          </c:val>
        </c:ser>
        <c:ser>
          <c:idx val="1"/>
          <c:order val="1"/>
          <c:tx>
            <c:strRef>
              <c:f>'Combined Scenario II - Results'!$D$116</c:f>
            </c:strRef>
          </c:tx>
          <c:spPr>
            <a:solidFill>
              <a:schemeClr val="accent2"/>
            </a:solidFill>
            <a:ln cmpd="sng">
              <a:solidFill>
                <a:srgbClr val="000000"/>
              </a:solidFill>
            </a:ln>
          </c:spPr>
          <c:cat>
            <c:strRef>
              <c:f>'Combined Scenario II - Results'!$E$114:$H$114</c:f>
            </c:strRef>
          </c:cat>
          <c:val>
            <c:numRef>
              <c:f>'Combined Scenario II - Results'!$E$116:$H$116</c:f>
              <c:numCache/>
            </c:numRef>
          </c:val>
        </c:ser>
        <c:ser>
          <c:idx val="2"/>
          <c:order val="2"/>
          <c:tx>
            <c:strRef>
              <c:f>'Combined Scenario II - Results'!$D$117</c:f>
            </c:strRef>
          </c:tx>
          <c:spPr>
            <a:solidFill>
              <a:schemeClr val="accent3"/>
            </a:solidFill>
            <a:ln cmpd="sng">
              <a:solidFill>
                <a:srgbClr val="000000"/>
              </a:solidFill>
            </a:ln>
          </c:spPr>
          <c:cat>
            <c:strRef>
              <c:f>'Combined Scenario II - Results'!$E$114:$H$114</c:f>
            </c:strRef>
          </c:cat>
          <c:val>
            <c:numRef>
              <c:f>'Combined Scenario II - Results'!$E$117:$H$117</c:f>
              <c:numCache/>
            </c:numRef>
          </c:val>
        </c:ser>
        <c:ser>
          <c:idx val="3"/>
          <c:order val="3"/>
          <c:tx>
            <c:strRef>
              <c:f>'Combined Scenario II - Results'!$D$118</c:f>
            </c:strRef>
          </c:tx>
          <c:spPr>
            <a:solidFill>
              <a:schemeClr val="accent4"/>
            </a:solidFill>
            <a:ln cmpd="sng">
              <a:solidFill>
                <a:srgbClr val="000000"/>
              </a:solidFill>
            </a:ln>
          </c:spPr>
          <c:cat>
            <c:strRef>
              <c:f>'Combined Scenario II - Results'!$E$114:$H$114</c:f>
            </c:strRef>
          </c:cat>
          <c:val>
            <c:numRef>
              <c:f>'Combined Scenario II - Results'!$E$118:$H$118</c:f>
              <c:numCache/>
            </c:numRef>
          </c:val>
        </c:ser>
        <c:overlap val="100"/>
        <c:axId val="1271283283"/>
        <c:axId val="442577027"/>
      </c:barChart>
      <c:catAx>
        <c:axId val="1271283283"/>
        <c:scaling>
          <c:orientation val="minMax"/>
        </c:scaling>
        <c:delete val="0"/>
        <c:axPos val="b"/>
        <c:title>
          <c:tx>
            <c:rich>
              <a:bodyPr/>
              <a:lstStyle/>
              <a:p>
                <a:pPr lvl="0">
                  <a:defRPr b="0">
                    <a:solidFill>
                      <a:srgbClr val="1A3438"/>
                    </a:solidFill>
                    <a:latin typeface="+mn-lt"/>
                  </a:defRPr>
                </a:pPr>
                <a:r>
                  <a:rPr b="0">
                    <a:solidFill>
                      <a:srgbClr val="1A3438"/>
                    </a:solidFill>
                    <a:latin typeface="+mn-lt"/>
                  </a:rPr>
                  <a:t>Scenario</a:t>
                </a:r>
              </a:p>
            </c:rich>
          </c:tx>
          <c:overlay val="0"/>
        </c:title>
        <c:numFmt formatCode="General" sourceLinked="1"/>
        <c:majorTickMark val="none"/>
        <c:minorTickMark val="none"/>
        <c:spPr/>
        <c:txPr>
          <a:bodyPr/>
          <a:lstStyle/>
          <a:p>
            <a:pPr lvl="0">
              <a:defRPr b="0">
                <a:solidFill>
                  <a:srgbClr val="1A3438"/>
                </a:solidFill>
                <a:latin typeface="+mn-lt"/>
              </a:defRPr>
            </a:pPr>
          </a:p>
        </c:txPr>
        <c:crossAx val="442577027"/>
      </c:catAx>
      <c:valAx>
        <c:axId val="4425770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tickLblPos val="nextTo"/>
        <c:spPr>
          <a:ln/>
        </c:spPr>
        <c:txPr>
          <a:bodyPr/>
          <a:lstStyle/>
          <a:p>
            <a:pPr lvl="0">
              <a:defRPr b="0">
                <a:solidFill>
                  <a:srgbClr val="1A3438"/>
                </a:solidFill>
                <a:latin typeface="+mn-lt"/>
              </a:defRPr>
            </a:pPr>
          </a:p>
        </c:txPr>
        <c:crossAx val="1271283283"/>
      </c:valAx>
    </c:plotArea>
    <c:legend>
      <c:legendPos val="r"/>
      <c:overlay val="0"/>
      <c:txPr>
        <a:bodyPr/>
        <a:lstStyle/>
        <a:p>
          <a:pPr lvl="0">
            <a:defRPr b="0">
              <a:solidFill>
                <a:srgbClr val="31484C"/>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839194"/>
                </a:solidFill>
                <a:latin typeface="+mn-lt"/>
              </a:defRPr>
            </a:pPr>
            <a:r>
              <a:rPr b="0">
                <a:solidFill>
                  <a:srgbClr val="839194"/>
                </a:solidFill>
                <a:latin typeface="+mn-lt"/>
              </a:rPr>
              <a:t>Adjusted Contribution Margin Ratio</a:t>
            </a:r>
          </a:p>
        </c:rich>
      </c:tx>
      <c:overlay val="0"/>
    </c:title>
    <c:plotArea>
      <c:layout/>
      <c:barChart>
        <c:barDir val="col"/>
        <c:ser>
          <c:idx val="0"/>
          <c:order val="0"/>
          <c:spPr>
            <a:solidFill>
              <a:schemeClr val="accent1"/>
            </a:solidFill>
            <a:ln cmpd="sng">
              <a:solidFill>
                <a:srgbClr val="000000"/>
              </a:solidFill>
            </a:ln>
          </c:spPr>
          <c:dPt>
            <c:idx val="37"/>
            <c:spPr>
              <a:solidFill>
                <a:srgbClr val="F1C232"/>
              </a:solidFill>
              <a:ln cmpd="sng">
                <a:solidFill>
                  <a:srgbClr val="000000"/>
                </a:solidFill>
              </a:ln>
            </c:spPr>
          </c:dPt>
          <c:dPt>
            <c:idx val="38"/>
            <c:spPr>
              <a:solidFill>
                <a:srgbClr val="F1C232"/>
              </a:solidFill>
              <a:ln cmpd="sng">
                <a:solidFill>
                  <a:srgbClr val="000000"/>
                </a:solidFill>
              </a:ln>
            </c:spPr>
          </c:dPt>
          <c:dPt>
            <c:idx val="39"/>
            <c:spPr>
              <a:solidFill>
                <a:srgbClr val="F1C232"/>
              </a:solidFill>
              <a:ln cmpd="sng">
                <a:solidFill>
                  <a:srgbClr val="000000"/>
                </a:solidFill>
              </a:ln>
            </c:spPr>
          </c:dPt>
          <c:dPt>
            <c:idx val="40"/>
            <c:spPr>
              <a:solidFill>
                <a:srgbClr val="F1C232"/>
              </a:solidFill>
              <a:ln cmpd="sng">
                <a:solidFill>
                  <a:srgbClr val="000000"/>
                </a:solidFill>
              </a:ln>
            </c:spPr>
          </c:dPt>
          <c:dPt>
            <c:idx val="41"/>
            <c:spPr>
              <a:solidFill>
                <a:srgbClr val="F1C232"/>
              </a:solidFill>
              <a:ln cmpd="sng">
                <a:solidFill>
                  <a:srgbClr val="000000"/>
                </a:solidFill>
              </a:ln>
            </c:spPr>
          </c:dPt>
          <c:dPt>
            <c:idx val="42"/>
            <c:spPr>
              <a:solidFill>
                <a:srgbClr val="F1C232"/>
              </a:solidFill>
              <a:ln cmpd="sng">
                <a:solidFill>
                  <a:srgbClr val="000000"/>
                </a:solidFill>
              </a:ln>
            </c:spPr>
          </c:dPt>
          <c:dPt>
            <c:idx val="43"/>
            <c:spPr>
              <a:solidFill>
                <a:srgbClr val="F1C232"/>
              </a:solidFill>
              <a:ln cmpd="sng">
                <a:solidFill>
                  <a:srgbClr val="000000"/>
                </a:solidFill>
              </a:ln>
            </c:spPr>
          </c:dPt>
          <c:dPt>
            <c:idx val="44"/>
            <c:spPr>
              <a:solidFill>
                <a:srgbClr val="F1C232"/>
              </a:solidFill>
              <a:ln cmpd="sng">
                <a:solidFill>
                  <a:srgbClr val="000000"/>
                </a:solidFill>
              </a:ln>
            </c:spPr>
          </c:dPt>
          <c:dPt>
            <c:idx val="45"/>
            <c:spPr>
              <a:solidFill>
                <a:srgbClr val="F1C232"/>
              </a:solidFill>
              <a:ln cmpd="sng">
                <a:solidFill>
                  <a:srgbClr val="000000"/>
                </a:solidFill>
              </a:ln>
            </c:spPr>
          </c:dPt>
          <c:dPt>
            <c:idx val="46"/>
            <c:spPr>
              <a:solidFill>
                <a:srgbClr val="F1C232"/>
              </a:solidFill>
              <a:ln cmpd="sng">
                <a:solidFill>
                  <a:srgbClr val="000000"/>
                </a:solidFill>
              </a:ln>
            </c:spPr>
          </c:dPt>
          <c:dPt>
            <c:idx val="47"/>
            <c:spPr>
              <a:solidFill>
                <a:srgbClr val="F1C232"/>
              </a:solidFill>
              <a:ln cmpd="sng">
                <a:solidFill>
                  <a:srgbClr val="000000"/>
                </a:solidFill>
              </a:ln>
            </c:spPr>
          </c:dPt>
          <c:dPt>
            <c:idx val="48"/>
            <c:spPr>
              <a:solidFill>
                <a:srgbClr val="F1C232"/>
              </a:solidFill>
              <a:ln cmpd="sng">
                <a:solidFill>
                  <a:srgbClr val="000000"/>
                </a:solidFill>
              </a:ln>
            </c:spPr>
          </c:dPt>
          <c:dPt>
            <c:idx val="49"/>
            <c:spPr>
              <a:solidFill>
                <a:srgbClr val="F1C232"/>
              </a:solidFill>
              <a:ln cmpd="sng">
                <a:solidFill>
                  <a:srgbClr val="000000"/>
                </a:solidFill>
              </a:ln>
            </c:spPr>
          </c:dPt>
          <c:dPt>
            <c:idx val="50"/>
            <c:spPr>
              <a:solidFill>
                <a:srgbClr val="F1C232"/>
              </a:solidFill>
              <a:ln cmpd="sng">
                <a:solidFill>
                  <a:srgbClr val="000000"/>
                </a:solidFill>
              </a:ln>
            </c:spPr>
          </c:dPt>
          <c:dPt>
            <c:idx val="51"/>
            <c:spPr>
              <a:solidFill>
                <a:srgbClr val="F1C232"/>
              </a:solidFill>
              <a:ln cmpd="sng">
                <a:solidFill>
                  <a:srgbClr val="000000"/>
                </a:solidFill>
              </a:ln>
            </c:spPr>
          </c:dPt>
          <c:dPt>
            <c:idx val="52"/>
            <c:spPr>
              <a:solidFill>
                <a:srgbClr val="F1C232"/>
              </a:solidFill>
              <a:ln cmpd="sng">
                <a:solidFill>
                  <a:srgbClr val="000000"/>
                </a:solidFill>
              </a:ln>
            </c:spPr>
          </c:dPt>
          <c:dPt>
            <c:idx val="53"/>
            <c:spPr>
              <a:solidFill>
                <a:srgbClr val="F1C232"/>
              </a:solidFill>
              <a:ln cmpd="sng">
                <a:solidFill>
                  <a:srgbClr val="000000"/>
                </a:solidFill>
              </a:ln>
            </c:spPr>
          </c:dPt>
          <c:dPt>
            <c:idx val="54"/>
            <c:spPr>
              <a:solidFill>
                <a:srgbClr val="F1C232"/>
              </a:solidFill>
              <a:ln cmpd="sng">
                <a:solidFill>
                  <a:srgbClr val="000000"/>
                </a:solidFill>
              </a:ln>
            </c:spPr>
          </c:dPt>
          <c:dPt>
            <c:idx val="55"/>
            <c:spPr>
              <a:solidFill>
                <a:srgbClr val="F1C232"/>
              </a:solidFill>
              <a:ln cmpd="sng">
                <a:solidFill>
                  <a:srgbClr val="000000"/>
                </a:solidFill>
              </a:ln>
            </c:spPr>
          </c:dPt>
          <c:dPt>
            <c:idx val="56"/>
            <c:spPr>
              <a:solidFill>
                <a:srgbClr val="6AA84F"/>
              </a:solidFill>
              <a:ln cmpd="sng">
                <a:solidFill>
                  <a:srgbClr val="000000"/>
                </a:solidFill>
              </a:ln>
            </c:spPr>
          </c:dPt>
          <c:dPt>
            <c:idx val="57"/>
            <c:spPr>
              <a:solidFill>
                <a:srgbClr val="6AA84F"/>
              </a:solidFill>
              <a:ln cmpd="sng">
                <a:solidFill>
                  <a:srgbClr val="000000"/>
                </a:solidFill>
              </a:ln>
            </c:spPr>
          </c:dPt>
          <c:dPt>
            <c:idx val="58"/>
            <c:spPr>
              <a:solidFill>
                <a:srgbClr val="6AA84F"/>
              </a:solidFill>
              <a:ln cmpd="sng">
                <a:solidFill>
                  <a:srgbClr val="000000"/>
                </a:solidFill>
              </a:ln>
            </c:spPr>
          </c:dPt>
          <c:dPt>
            <c:idx val="59"/>
            <c:spPr>
              <a:solidFill>
                <a:srgbClr val="6AA84F"/>
              </a:solidFill>
              <a:ln cmpd="sng">
                <a:solidFill>
                  <a:srgbClr val="000000"/>
                </a:solidFill>
              </a:ln>
            </c:spPr>
          </c:dPt>
          <c:dPt>
            <c:idx val="60"/>
            <c:spPr>
              <a:solidFill>
                <a:srgbClr val="6AA84F"/>
              </a:solidFill>
              <a:ln cmpd="sng">
                <a:solidFill>
                  <a:srgbClr val="000000"/>
                </a:solidFill>
              </a:ln>
            </c:spPr>
          </c:dPt>
          <c:dPt>
            <c:idx val="61"/>
            <c:spPr>
              <a:solidFill>
                <a:srgbClr val="6AA84F"/>
              </a:solidFill>
              <a:ln cmpd="sng">
                <a:solidFill>
                  <a:srgbClr val="000000"/>
                </a:solidFill>
              </a:ln>
            </c:spPr>
          </c:dPt>
          <c:dPt>
            <c:idx val="62"/>
            <c:spPr>
              <a:solidFill>
                <a:srgbClr val="6AA84F"/>
              </a:solidFill>
              <a:ln cmpd="sng">
                <a:solidFill>
                  <a:srgbClr val="000000"/>
                </a:solidFill>
              </a:ln>
            </c:spPr>
          </c:dPt>
          <c:dPt>
            <c:idx val="63"/>
            <c:spPr>
              <a:solidFill>
                <a:srgbClr val="6AA84F"/>
              </a:solidFill>
              <a:ln cmpd="sng">
                <a:solidFill>
                  <a:srgbClr val="000000"/>
                </a:solidFill>
              </a:ln>
            </c:spPr>
          </c:dPt>
          <c:dPt>
            <c:idx val="64"/>
            <c:spPr>
              <a:solidFill>
                <a:srgbClr val="6AA84F"/>
              </a:solidFill>
              <a:ln cmpd="sng">
                <a:solidFill>
                  <a:srgbClr val="000000"/>
                </a:solidFill>
              </a:ln>
            </c:spPr>
          </c:dPt>
          <c:dPt>
            <c:idx val="65"/>
            <c:spPr>
              <a:solidFill>
                <a:srgbClr val="6AA84F"/>
              </a:solidFill>
              <a:ln cmpd="sng">
                <a:solidFill>
                  <a:srgbClr val="000000"/>
                </a:solidFill>
              </a:ln>
            </c:spPr>
          </c:dPt>
          <c:dPt>
            <c:idx val="66"/>
            <c:spPr>
              <a:solidFill>
                <a:srgbClr val="6AA84F"/>
              </a:solidFill>
              <a:ln cmpd="sng">
                <a:solidFill>
                  <a:srgbClr val="000000"/>
                </a:solidFill>
              </a:ln>
            </c:spPr>
          </c:dPt>
          <c:dPt>
            <c:idx val="67"/>
            <c:spPr>
              <a:solidFill>
                <a:srgbClr val="6AA84F"/>
              </a:solidFill>
              <a:ln cmpd="sng">
                <a:solidFill>
                  <a:srgbClr val="000000"/>
                </a:solidFill>
              </a:ln>
            </c:spPr>
          </c:dPt>
          <c:dPt>
            <c:idx val="68"/>
            <c:spPr>
              <a:solidFill>
                <a:srgbClr val="6AA84F"/>
              </a:solidFill>
              <a:ln cmpd="sng">
                <a:solidFill>
                  <a:srgbClr val="000000"/>
                </a:solidFill>
              </a:ln>
            </c:spPr>
          </c:dPt>
          <c:dPt>
            <c:idx val="69"/>
            <c:spPr>
              <a:solidFill>
                <a:srgbClr val="6AA84F"/>
              </a:solidFill>
              <a:ln cmpd="sng">
                <a:solidFill>
                  <a:srgbClr val="000000"/>
                </a:solidFill>
              </a:ln>
            </c:spPr>
          </c:dPt>
          <c:dPt>
            <c:idx val="70"/>
            <c:spPr>
              <a:solidFill>
                <a:srgbClr val="6AA84F"/>
              </a:solidFill>
              <a:ln cmpd="sng">
                <a:solidFill>
                  <a:srgbClr val="000000"/>
                </a:solidFill>
              </a:ln>
            </c:spPr>
          </c:dPt>
          <c:dPt>
            <c:idx val="71"/>
            <c:spPr>
              <a:solidFill>
                <a:srgbClr val="6AA84F"/>
              </a:solidFill>
              <a:ln cmpd="sng">
                <a:solidFill>
                  <a:srgbClr val="000000"/>
                </a:solidFill>
              </a:ln>
            </c:spPr>
          </c:dPt>
          <c:dPt>
            <c:idx val="72"/>
            <c:spPr>
              <a:solidFill>
                <a:srgbClr val="6AA84F"/>
              </a:solidFill>
              <a:ln cmpd="sng">
                <a:solidFill>
                  <a:srgbClr val="000000"/>
                </a:solidFill>
              </a:ln>
            </c:spPr>
          </c:dPt>
          <c:dPt>
            <c:idx val="73"/>
            <c:spPr>
              <a:solidFill>
                <a:srgbClr val="6AA84F"/>
              </a:solidFill>
              <a:ln cmpd="sng">
                <a:solidFill>
                  <a:srgbClr val="000000"/>
                </a:solidFill>
              </a:ln>
            </c:spPr>
          </c:dPt>
          <c:dPt>
            <c:idx val="74"/>
            <c:spPr>
              <a:solidFill>
                <a:srgbClr val="6AA84F"/>
              </a:solidFill>
              <a:ln cmpd="sng">
                <a:solidFill>
                  <a:srgbClr val="000000"/>
                </a:solidFill>
              </a:ln>
            </c:spPr>
          </c:dPt>
          <c:dPt>
            <c:idx val="75"/>
            <c:spPr>
              <a:solidFill>
                <a:srgbClr val="6AA84F"/>
              </a:solidFill>
              <a:ln cmpd="sng">
                <a:solidFill>
                  <a:srgbClr val="000000"/>
                </a:solidFill>
              </a:ln>
            </c:spPr>
          </c:dPt>
          <c:dPt>
            <c:idx val="76"/>
            <c:spPr>
              <a:solidFill>
                <a:srgbClr val="6AA84F"/>
              </a:solidFill>
              <a:ln cmpd="sng">
                <a:solidFill>
                  <a:srgbClr val="000000"/>
                </a:solidFill>
              </a:ln>
            </c:spPr>
          </c:dPt>
          <c:dPt>
            <c:idx val="77"/>
            <c:spPr>
              <a:solidFill>
                <a:srgbClr val="6AA84F"/>
              </a:solidFill>
              <a:ln cmpd="sng">
                <a:solidFill>
                  <a:srgbClr val="000000"/>
                </a:solidFill>
              </a:ln>
            </c:spPr>
          </c:dPt>
          <c:dPt>
            <c:idx val="78"/>
            <c:spPr>
              <a:solidFill>
                <a:srgbClr val="6AA84F"/>
              </a:solidFill>
              <a:ln cmpd="sng">
                <a:solidFill>
                  <a:srgbClr val="000000"/>
                </a:solidFill>
              </a:ln>
            </c:spPr>
          </c:dPt>
          <c:dPt>
            <c:idx val="79"/>
            <c:spPr>
              <a:solidFill>
                <a:srgbClr val="6AA84F"/>
              </a:solidFill>
              <a:ln cmpd="sng">
                <a:solidFill>
                  <a:srgbClr val="000000"/>
                </a:solidFill>
              </a:ln>
            </c:spPr>
          </c:dPt>
          <c:dPt>
            <c:idx val="80"/>
            <c:spPr>
              <a:solidFill>
                <a:srgbClr val="6AA84F"/>
              </a:solidFill>
              <a:ln cmpd="sng">
                <a:solidFill>
                  <a:srgbClr val="000000"/>
                </a:solidFill>
              </a:ln>
            </c:spPr>
          </c:dPt>
          <c:dPt>
            <c:idx val="81"/>
            <c:spPr>
              <a:solidFill>
                <a:srgbClr val="6AA84F"/>
              </a:solidFill>
              <a:ln cmpd="sng">
                <a:solidFill>
                  <a:srgbClr val="000000"/>
                </a:solidFill>
              </a:ln>
            </c:spPr>
          </c:dPt>
          <c:dPt>
            <c:idx val="82"/>
            <c:spPr>
              <a:solidFill>
                <a:srgbClr val="6AA84F"/>
              </a:solidFill>
              <a:ln cmpd="sng">
                <a:solidFill>
                  <a:srgbClr val="000000"/>
                </a:solidFill>
              </a:ln>
            </c:spPr>
          </c:dPt>
          <c:dPt>
            <c:idx val="83"/>
            <c:spPr>
              <a:solidFill>
                <a:srgbClr val="6AA84F"/>
              </a:solidFill>
              <a:ln cmpd="sng">
                <a:solidFill>
                  <a:srgbClr val="000000"/>
                </a:solidFill>
              </a:ln>
            </c:spPr>
          </c:dPt>
          <c:dPt>
            <c:idx val="84"/>
            <c:spPr>
              <a:solidFill>
                <a:srgbClr val="6AA84F"/>
              </a:solidFill>
              <a:ln cmpd="sng">
                <a:solidFill>
                  <a:srgbClr val="000000"/>
                </a:solidFill>
              </a:ln>
            </c:spPr>
          </c:dPt>
          <c:dPt>
            <c:idx val="85"/>
            <c:spPr>
              <a:solidFill>
                <a:srgbClr val="6AA84F"/>
              </a:solidFill>
              <a:ln cmpd="sng">
                <a:solidFill>
                  <a:srgbClr val="000000"/>
                </a:solidFill>
              </a:ln>
            </c:spPr>
          </c:dPt>
          <c:cat>
            <c:strRef>
              <c:f>'Combined Scenario II - Results'!$Y$95:$Y$180</c:f>
            </c:strRef>
          </c:cat>
          <c:val>
            <c:numRef>
              <c:f>'Combined Scenario II - Results'!$Z$95:$Z$180</c:f>
              <c:numCache/>
            </c:numRef>
          </c:val>
        </c:ser>
        <c:ser>
          <c:idx val="1"/>
          <c:order val="1"/>
          <c:cat>
            <c:strRef>
              <c:f>'Combined Scenario II - Results'!$Y$95:$Y$180</c:f>
            </c:strRef>
          </c:cat>
          <c:val>
            <c:numRef>
              <c:f>'Combined Scenario II - Results'!$AA$95:$AA$180</c:f>
              <c:numCache/>
            </c:numRef>
          </c:val>
        </c:ser>
        <c:axId val="1025015794"/>
        <c:axId val="496011647"/>
      </c:barChart>
      <c:catAx>
        <c:axId val="1025015794"/>
        <c:scaling>
          <c:orientation val="minMax"/>
        </c:scaling>
        <c:delete val="0"/>
        <c:axPos val="b"/>
        <c:title>
          <c:tx>
            <c:rich>
              <a:bodyPr/>
              <a:lstStyle/>
              <a:p>
                <a:pPr lvl="0">
                  <a:defRPr b="0">
                    <a:solidFill>
                      <a:srgbClr val="1A3438"/>
                    </a:solidFill>
                    <a:latin typeface="+mn-lt"/>
                  </a:defRPr>
                </a:pPr>
                <a:r>
                  <a:rPr b="0">
                    <a:solidFill>
                      <a:srgbClr val="1A3438"/>
                    </a:solidFill>
                    <a:latin typeface="+mn-lt"/>
                  </a:rPr>
                  <a:t/>
                </a:r>
              </a:p>
            </c:rich>
          </c:tx>
          <c:overlay val="0"/>
        </c:title>
        <c:numFmt formatCode="General" sourceLinked="1"/>
        <c:majorTickMark val="none"/>
        <c:minorTickMark val="none"/>
        <c:spPr/>
        <c:txPr>
          <a:bodyPr/>
          <a:lstStyle/>
          <a:p>
            <a:pPr lvl="0">
              <a:defRPr b="0" sz="800">
                <a:solidFill>
                  <a:srgbClr val="1A3438"/>
                </a:solidFill>
                <a:latin typeface="+mn-lt"/>
              </a:defRPr>
            </a:pPr>
          </a:p>
        </c:txPr>
        <c:crossAx val="496011647"/>
      </c:catAx>
      <c:valAx>
        <c:axId val="496011647"/>
        <c:scaling>
          <c:orientation val="minMax"/>
          <c:max val="0.75"/>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1A3438"/>
                    </a:solidFill>
                    <a:latin typeface="+mn-lt"/>
                  </a:defRPr>
                </a:pPr>
                <a:r>
                  <a:rPr b="0">
                    <a:solidFill>
                      <a:srgbClr val="1A3438"/>
                    </a:solidFill>
                    <a:latin typeface="+mn-lt"/>
                  </a:rPr>
                  <a:t>Contribution Margin Ratio [%]</a:t>
                </a:r>
              </a:p>
            </c:rich>
          </c:tx>
          <c:overlay val="0"/>
        </c:title>
        <c:numFmt formatCode="0%" sourceLinked="0"/>
        <c:majorTickMark val="none"/>
        <c:minorTickMark val="none"/>
        <c:tickLblPos val="nextTo"/>
        <c:spPr>
          <a:ln/>
        </c:spPr>
        <c:txPr>
          <a:bodyPr/>
          <a:lstStyle/>
          <a:p>
            <a:pPr lvl="0">
              <a:defRPr b="0">
                <a:solidFill>
                  <a:srgbClr val="1A3438"/>
                </a:solidFill>
                <a:latin typeface="+mn-lt"/>
              </a:defRPr>
            </a:pPr>
          </a:p>
        </c:txPr>
        <c:crossAx val="1025015794"/>
      </c:valAx>
    </c:plotArea>
    <c:legend>
      <c:legendPos val="r"/>
      <c:overlay val="0"/>
      <c:txPr>
        <a:bodyPr/>
        <a:lstStyle/>
        <a:p>
          <a:pPr lvl="0">
            <a:defRPr b="0">
              <a:solidFill>
                <a:srgbClr val="31484C"/>
              </a:solidFill>
              <a:latin typeface="+mn-lt"/>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11" Type="http://schemas.openxmlformats.org/officeDocument/2006/relationships/image" Target="../media/image3.png"/><Relationship Id="rId10" Type="http://schemas.openxmlformats.org/officeDocument/2006/relationships/image" Target="../media/image1.png"/><Relationship Id="rId13" Type="http://schemas.openxmlformats.org/officeDocument/2006/relationships/image" Target="../media/image4.png"/><Relationship Id="rId12" Type="http://schemas.openxmlformats.org/officeDocument/2006/relationships/image" Target="../media/image2.png"/><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 Id="rId4" Type="http://schemas.openxmlformats.org/officeDocument/2006/relationships/chart" Target="../charts/chart5.xml"/><Relationship Id="rId9" Type="http://schemas.openxmlformats.org/officeDocument/2006/relationships/image" Target="../media/image5.png"/><Relationship Id="rId15" Type="http://schemas.openxmlformats.org/officeDocument/2006/relationships/image" Target="../media/image11.png"/><Relationship Id="rId14" Type="http://schemas.openxmlformats.org/officeDocument/2006/relationships/image" Target="../media/image9.png"/><Relationship Id="rId5" Type="http://schemas.openxmlformats.org/officeDocument/2006/relationships/image" Target="../media/image8.png"/><Relationship Id="rId6" Type="http://schemas.openxmlformats.org/officeDocument/2006/relationships/image" Target="../media/image10.png"/><Relationship Id="rId7" Type="http://schemas.openxmlformats.org/officeDocument/2006/relationships/image" Target="../media/image7.png"/><Relationship Id="rId8"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20.xml"/><Relationship Id="rId10" Type="http://schemas.openxmlformats.org/officeDocument/2006/relationships/chart" Target="../charts/chart19.xml"/><Relationship Id="rId1" Type="http://schemas.openxmlformats.org/officeDocument/2006/relationships/chart" Target="../charts/chart10.xml"/><Relationship Id="rId2" Type="http://schemas.openxmlformats.org/officeDocument/2006/relationships/chart" Target="../charts/chart11.xml"/><Relationship Id="rId3" Type="http://schemas.openxmlformats.org/officeDocument/2006/relationships/chart" Target="../charts/chart12.xml"/><Relationship Id="rId4" Type="http://schemas.openxmlformats.org/officeDocument/2006/relationships/chart" Target="../charts/chart13.xml"/><Relationship Id="rId9" Type="http://schemas.openxmlformats.org/officeDocument/2006/relationships/chart" Target="../charts/chart18.xml"/><Relationship Id="rId5" Type="http://schemas.openxmlformats.org/officeDocument/2006/relationships/chart" Target="../charts/chart14.xml"/><Relationship Id="rId6" Type="http://schemas.openxmlformats.org/officeDocument/2006/relationships/chart" Target="../charts/chart15.xml"/><Relationship Id="rId7" Type="http://schemas.openxmlformats.org/officeDocument/2006/relationships/chart" Target="../charts/chart16.xml"/><Relationship Id="rId8" Type="http://schemas.openxmlformats.org/officeDocument/2006/relationships/chart" Target="../charts/chart1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1.xml"/><Relationship Id="rId2"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 Id="rId2" Type="http://schemas.openxmlformats.org/officeDocument/2006/relationships/chart" Target="../charts/chart24.xml"/><Relationship Id="rId3"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6.xml"/><Relationship Id="rId2" Type="http://schemas.openxmlformats.org/officeDocument/2006/relationships/image" Target="../media/image12.png"/></Relationships>
</file>

<file path=xl/drawings/_rels/drawing26.xml.rels><?xml version="1.0" encoding="UTF-8" standalone="yes"?><Relationships xmlns="http://schemas.openxmlformats.org/package/2006/relationships"><Relationship Id="rId1" Type="http://schemas.openxmlformats.org/officeDocument/2006/relationships/chart" Target="../charts/chart27.xml"/><Relationship Id="rId2" Type="http://schemas.openxmlformats.org/officeDocument/2006/relationships/chart" Target="../charts/chart28.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2.xml"/><Relationship Id="rId2" Type="http://schemas.openxmlformats.org/officeDocument/2006/relationships/chart" Target="../charts/chart33.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4.xml"/><Relationship Id="rId2" Type="http://schemas.openxmlformats.org/officeDocument/2006/relationships/chart" Target="../charts/chart35.xml"/><Relationship Id="rId3" Type="http://schemas.openxmlformats.org/officeDocument/2006/relationships/chart" Target="../charts/chart3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41.xml"/><Relationship Id="rId2"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381000</xdr:colOff>
      <xdr:row>4</xdr:row>
      <xdr:rowOff>114300</xdr:rowOff>
    </xdr:from>
    <xdr:ext cx="11972925" cy="8543925"/>
    <xdr:graphicFrame>
      <xdr:nvGraphicFramePr>
        <xdr:cNvPr id="1" name="Chart 1"/>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600075</xdr:colOff>
      <xdr:row>0</xdr:row>
      <xdr:rowOff>85725</xdr:rowOff>
    </xdr:from>
    <xdr:ext cx="3524250" cy="221932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0</xdr:colOff>
      <xdr:row>13</xdr:row>
      <xdr:rowOff>38100</xdr:rowOff>
    </xdr:from>
    <xdr:ext cx="3562350" cy="2352675"/>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10</xdr:col>
      <xdr:colOff>600075</xdr:colOff>
      <xdr:row>27</xdr:row>
      <xdr:rowOff>0</xdr:rowOff>
    </xdr:from>
    <xdr:ext cx="3543300" cy="2352675"/>
    <xdr:graphicFrame>
      <xdr:nvGraphicFramePr>
        <xdr:cNvPr id="4" name="Chart 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11</xdr:col>
      <xdr:colOff>0</xdr:colOff>
      <xdr:row>40</xdr:row>
      <xdr:rowOff>114300</xdr:rowOff>
    </xdr:from>
    <xdr:ext cx="3638550" cy="2276475"/>
    <xdr:graphicFrame>
      <xdr:nvGraphicFramePr>
        <xdr:cNvPr id="5" name="Chart 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200025</xdr:colOff>
      <xdr:row>0</xdr:row>
      <xdr:rowOff>0</xdr:rowOff>
    </xdr:from>
    <xdr:ext cx="1304925" cy="125730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285750</xdr:colOff>
      <xdr:row>9</xdr:row>
      <xdr:rowOff>9525</xdr:rowOff>
    </xdr:from>
    <xdr:ext cx="1314450" cy="1238250"/>
    <xdr:pic>
      <xdr:nvPicPr>
        <xdr:cNvPr id="0" name="image10.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228600</xdr:colOff>
      <xdr:row>18</xdr:row>
      <xdr:rowOff>9525</xdr:rowOff>
    </xdr:from>
    <xdr:ext cx="1123950" cy="1219200"/>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47625</xdr:colOff>
      <xdr:row>27</xdr:row>
      <xdr:rowOff>47625</xdr:rowOff>
    </xdr:from>
    <xdr:ext cx="1647825" cy="1219200"/>
    <xdr:pic>
      <xdr:nvPicPr>
        <xdr:cNvPr id="0" name="image6.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209550</xdr:colOff>
      <xdr:row>36</xdr:row>
      <xdr:rowOff>0</xdr:rowOff>
    </xdr:from>
    <xdr:ext cx="1343025" cy="1200150"/>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47625</xdr:colOff>
      <xdr:row>45</xdr:row>
      <xdr:rowOff>57150</xdr:rowOff>
    </xdr:from>
    <xdr:ext cx="1619250" cy="1190625"/>
    <xdr:pic>
      <xdr:nvPicPr>
        <xdr:cNvPr id="0" name="image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285750</xdr:colOff>
      <xdr:row>54</xdr:row>
      <xdr:rowOff>66675</xdr:rowOff>
    </xdr:from>
    <xdr:ext cx="1238250" cy="1123950"/>
    <xdr:pic>
      <xdr:nvPicPr>
        <xdr:cNvPr id="0" name="image3.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28575</xdr:colOff>
      <xdr:row>63</xdr:row>
      <xdr:rowOff>38100</xdr:rowOff>
    </xdr:from>
    <xdr:ext cx="1733550" cy="1085850"/>
    <xdr:pic>
      <xdr:nvPicPr>
        <xdr:cNvPr id="0" name="image2.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38100</xdr:colOff>
      <xdr:row>72</xdr:row>
      <xdr:rowOff>114300</xdr:rowOff>
    </xdr:from>
    <xdr:ext cx="1666875" cy="1076325"/>
    <xdr:pic>
      <xdr:nvPicPr>
        <xdr:cNvPr id="0" name="image4.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114300</xdr:colOff>
      <xdr:row>81</xdr:row>
      <xdr:rowOff>123825</xdr:rowOff>
    </xdr:from>
    <xdr:ext cx="1428750" cy="1047750"/>
    <xdr:pic>
      <xdr:nvPicPr>
        <xdr:cNvPr id="0" name="image9.pn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190500</xdr:colOff>
      <xdr:row>90</xdr:row>
      <xdr:rowOff>28575</xdr:rowOff>
    </xdr:from>
    <xdr:ext cx="1419225" cy="1228725"/>
    <xdr:pic>
      <xdr:nvPicPr>
        <xdr:cNvPr id="0" name="image11.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172</xdr:row>
      <xdr:rowOff>66675</xdr:rowOff>
    </xdr:from>
    <xdr:ext cx="9420225" cy="5800725"/>
    <xdr:graphicFrame>
      <xdr:nvGraphicFramePr>
        <xdr:cNvPr id="6" name="Chart 6"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123825</xdr:colOff>
      <xdr:row>172</xdr:row>
      <xdr:rowOff>57150</xdr:rowOff>
    </xdr:from>
    <xdr:ext cx="10791825" cy="4781550"/>
    <xdr:graphicFrame>
      <xdr:nvGraphicFramePr>
        <xdr:cNvPr id="7" name="Chart 7" title="Diagram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819150</xdr:colOff>
      <xdr:row>144</xdr:row>
      <xdr:rowOff>47625</xdr:rowOff>
    </xdr:from>
    <xdr:ext cx="9363075" cy="5334000"/>
    <xdr:graphicFrame>
      <xdr:nvGraphicFramePr>
        <xdr:cNvPr id="8" name="Chart 8" title="Diagram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800100</xdr:colOff>
      <xdr:row>144</xdr:row>
      <xdr:rowOff>57150</xdr:rowOff>
    </xdr:from>
    <xdr:ext cx="10791825" cy="5334000"/>
    <xdr:graphicFrame>
      <xdr:nvGraphicFramePr>
        <xdr:cNvPr id="9" name="Chart 9" title="Diagramm"/>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257175</xdr:colOff>
      <xdr:row>0</xdr:row>
      <xdr:rowOff>0</xdr:rowOff>
    </xdr:from>
    <xdr:ext cx="5715000" cy="3533775"/>
    <xdr:graphicFrame>
      <xdr:nvGraphicFramePr>
        <xdr:cNvPr id="10" name="Chart 10"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257175</xdr:colOff>
      <xdr:row>22</xdr:row>
      <xdr:rowOff>200025</xdr:rowOff>
    </xdr:from>
    <xdr:ext cx="5715000" cy="3533775"/>
    <xdr:graphicFrame>
      <xdr:nvGraphicFramePr>
        <xdr:cNvPr id="11" name="Chart 11" title="Diagram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523875</xdr:colOff>
      <xdr:row>48</xdr:row>
      <xdr:rowOff>104775</xdr:rowOff>
    </xdr:from>
    <xdr:ext cx="5715000" cy="3533775"/>
    <xdr:graphicFrame>
      <xdr:nvGraphicFramePr>
        <xdr:cNvPr id="12" name="Chart 12" title="Diagram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523875</xdr:colOff>
      <xdr:row>65</xdr:row>
      <xdr:rowOff>66675</xdr:rowOff>
    </xdr:from>
    <xdr:ext cx="5715000" cy="3533775"/>
    <xdr:graphicFrame>
      <xdr:nvGraphicFramePr>
        <xdr:cNvPr id="13" name="Chart 13" title="Diagramm"/>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523875</xdr:colOff>
      <xdr:row>83</xdr:row>
      <xdr:rowOff>161925</xdr:rowOff>
    </xdr:from>
    <xdr:ext cx="5715000" cy="3533775"/>
    <xdr:graphicFrame>
      <xdr:nvGraphicFramePr>
        <xdr:cNvPr id="14" name="Chart 14" title="Diagramm"/>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523875</xdr:colOff>
      <xdr:row>100</xdr:row>
      <xdr:rowOff>19050</xdr:rowOff>
    </xdr:from>
    <xdr:ext cx="5715000" cy="3533775"/>
    <xdr:graphicFrame>
      <xdr:nvGraphicFramePr>
        <xdr:cNvPr id="15" name="Chart 15" title="Diagramm"/>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57150</xdr:colOff>
      <xdr:row>105</xdr:row>
      <xdr:rowOff>66675</xdr:rowOff>
    </xdr:from>
    <xdr:ext cx="5715000" cy="3533775"/>
    <xdr:graphicFrame>
      <xdr:nvGraphicFramePr>
        <xdr:cNvPr id="16" name="Chart 16" title="Diagramm"/>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xdr:col>
      <xdr:colOff>619125</xdr:colOff>
      <xdr:row>116</xdr:row>
      <xdr:rowOff>85725</xdr:rowOff>
    </xdr:from>
    <xdr:ext cx="5715000" cy="3533775"/>
    <xdr:graphicFrame>
      <xdr:nvGraphicFramePr>
        <xdr:cNvPr id="17" name="Chart 17" title="Diagramm"/>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13</xdr:col>
      <xdr:colOff>904875</xdr:colOff>
      <xdr:row>124</xdr:row>
      <xdr:rowOff>200025</xdr:rowOff>
    </xdr:from>
    <xdr:ext cx="5715000" cy="3533775"/>
    <xdr:graphicFrame>
      <xdr:nvGraphicFramePr>
        <xdr:cNvPr id="18" name="Chart 18" title="Diagramm"/>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xdr:col>
      <xdr:colOff>942975</xdr:colOff>
      <xdr:row>143</xdr:row>
      <xdr:rowOff>171450</xdr:rowOff>
    </xdr:from>
    <xdr:ext cx="5715000" cy="3533775"/>
    <xdr:graphicFrame>
      <xdr:nvGraphicFramePr>
        <xdr:cNvPr id="19" name="Chart 19" title="Diagramm"/>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7</xdr:col>
      <xdr:colOff>609600</xdr:colOff>
      <xdr:row>161</xdr:row>
      <xdr:rowOff>19050</xdr:rowOff>
    </xdr:from>
    <xdr:ext cx="5715000" cy="3533775"/>
    <xdr:graphicFrame>
      <xdr:nvGraphicFramePr>
        <xdr:cNvPr id="20" name="Chart 20" title="Diagramm"/>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400050</xdr:colOff>
      <xdr:row>14</xdr:row>
      <xdr:rowOff>180975</xdr:rowOff>
    </xdr:from>
    <xdr:ext cx="5715000" cy="3533775"/>
    <xdr:graphicFrame>
      <xdr:nvGraphicFramePr>
        <xdr:cNvPr id="21" name="Chart 2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24</xdr:col>
      <xdr:colOff>609600</xdr:colOff>
      <xdr:row>14</xdr:row>
      <xdr:rowOff>190500</xdr:rowOff>
    </xdr:from>
    <xdr:ext cx="5715000" cy="3533775"/>
    <xdr:graphicFrame>
      <xdr:nvGraphicFramePr>
        <xdr:cNvPr id="22" name="Chart 2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20</xdr:col>
      <xdr:colOff>57150</xdr:colOff>
      <xdr:row>1</xdr:row>
      <xdr:rowOff>152400</xdr:rowOff>
    </xdr:from>
    <xdr:ext cx="1609725" cy="1000125"/>
    <xdr:graphicFrame>
      <xdr:nvGraphicFramePr>
        <xdr:cNvPr id="23" name="Chart 23"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28575</xdr:colOff>
      <xdr:row>20</xdr:row>
      <xdr:rowOff>200025</xdr:rowOff>
    </xdr:from>
    <xdr:ext cx="5715000" cy="3533775"/>
    <xdr:graphicFrame>
      <xdr:nvGraphicFramePr>
        <xdr:cNvPr id="24" name="Chart 24" title="Diagram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28575</xdr:colOff>
      <xdr:row>1</xdr:row>
      <xdr:rowOff>104775</xdr:rowOff>
    </xdr:from>
    <xdr:ext cx="5715000" cy="3533775"/>
    <xdr:graphicFrame>
      <xdr:nvGraphicFramePr>
        <xdr:cNvPr id="25" name="Chart 25" title="Diagramm"/>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838200</xdr:colOff>
      <xdr:row>19</xdr:row>
      <xdr:rowOff>114300</xdr:rowOff>
    </xdr:from>
    <xdr:ext cx="11715750" cy="4724400"/>
    <xdr:graphicFrame>
      <xdr:nvGraphicFramePr>
        <xdr:cNvPr id="26" name="Chart 26"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647700</xdr:colOff>
      <xdr:row>4</xdr:row>
      <xdr:rowOff>76200</xdr:rowOff>
    </xdr:from>
    <xdr:ext cx="6648450" cy="2886075"/>
    <xdr:pic>
      <xdr:nvPicPr>
        <xdr:cNvPr id="0" name="image12.png" title="Bild"/>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600075</xdr:colOff>
      <xdr:row>81</xdr:row>
      <xdr:rowOff>0</xdr:rowOff>
    </xdr:from>
    <xdr:ext cx="5715000" cy="3533775"/>
    <xdr:graphicFrame>
      <xdr:nvGraphicFramePr>
        <xdr:cNvPr id="27" name="Chart 27"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600075</xdr:colOff>
      <xdr:row>103</xdr:row>
      <xdr:rowOff>85725</xdr:rowOff>
    </xdr:from>
    <xdr:ext cx="5715000" cy="3533775"/>
    <xdr:graphicFrame>
      <xdr:nvGraphicFramePr>
        <xdr:cNvPr id="28" name="Chart 28" title="Diagramm"/>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131</xdr:row>
      <xdr:rowOff>123825</xdr:rowOff>
    </xdr:from>
    <xdr:ext cx="6829425" cy="4229100"/>
    <xdr:graphicFrame>
      <xdr:nvGraphicFramePr>
        <xdr:cNvPr id="29" name="Chart 29"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18</xdr:col>
      <xdr:colOff>428625</xdr:colOff>
      <xdr:row>107</xdr:row>
      <xdr:rowOff>9525</xdr:rowOff>
    </xdr:from>
    <xdr:ext cx="5715000" cy="3533775"/>
    <xdr:graphicFrame>
      <xdr:nvGraphicFramePr>
        <xdr:cNvPr id="30" name="Chart 30" title="Diagram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22</xdr:col>
      <xdr:colOff>304800</xdr:colOff>
      <xdr:row>187</xdr:row>
      <xdr:rowOff>66675</xdr:rowOff>
    </xdr:from>
    <xdr:ext cx="10334625" cy="5562600"/>
    <xdr:graphicFrame>
      <xdr:nvGraphicFramePr>
        <xdr:cNvPr id="31" name="Chart 31" title="Diagramm"/>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2</xdr:row>
      <xdr:rowOff>57150</xdr:rowOff>
    </xdr:from>
    <xdr:ext cx="5715000" cy="3533775"/>
    <xdr:graphicFrame>
      <xdr:nvGraphicFramePr>
        <xdr:cNvPr id="32" name="Chart 32"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xdr:col>
      <xdr:colOff>495300</xdr:colOff>
      <xdr:row>2</xdr:row>
      <xdr:rowOff>57150</xdr:rowOff>
    </xdr:from>
    <xdr:ext cx="5715000" cy="3533775"/>
    <xdr:graphicFrame>
      <xdr:nvGraphicFramePr>
        <xdr:cNvPr id="33" name="Chart 33" title="Gráfico"/>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971550</xdr:colOff>
      <xdr:row>189</xdr:row>
      <xdr:rowOff>352425</xdr:rowOff>
    </xdr:from>
    <xdr:ext cx="5715000" cy="3533775"/>
    <xdr:graphicFrame>
      <xdr:nvGraphicFramePr>
        <xdr:cNvPr id="34" name="Chart 3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161925</xdr:colOff>
      <xdr:row>189</xdr:row>
      <xdr:rowOff>342900</xdr:rowOff>
    </xdr:from>
    <xdr:ext cx="5715000" cy="3533775"/>
    <xdr:graphicFrame>
      <xdr:nvGraphicFramePr>
        <xdr:cNvPr id="35" name="Chart 3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18</xdr:col>
      <xdr:colOff>95250</xdr:colOff>
      <xdr:row>184</xdr:row>
      <xdr:rowOff>38100</xdr:rowOff>
    </xdr:from>
    <xdr:ext cx="9629775" cy="5953125"/>
    <xdr:graphicFrame>
      <xdr:nvGraphicFramePr>
        <xdr:cNvPr id="36" name="Chart 36"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828675</xdr:colOff>
      <xdr:row>0</xdr:row>
      <xdr:rowOff>0</xdr:rowOff>
    </xdr:from>
    <xdr:ext cx="7153275" cy="4429125"/>
    <xdr:graphicFrame>
      <xdr:nvGraphicFramePr>
        <xdr:cNvPr id="37" name="Chart 3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19</xdr:col>
      <xdr:colOff>495300</xdr:colOff>
      <xdr:row>20</xdr:row>
      <xdr:rowOff>180975</xdr:rowOff>
    </xdr:from>
    <xdr:ext cx="5715000" cy="3533775"/>
    <xdr:graphicFrame>
      <xdr:nvGraphicFramePr>
        <xdr:cNvPr id="38" name="Chart 38" title="Diagram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71</xdr:row>
      <xdr:rowOff>133350</xdr:rowOff>
    </xdr:from>
    <xdr:ext cx="8915400" cy="5514975"/>
    <xdr:graphicFrame>
      <xdr:nvGraphicFramePr>
        <xdr:cNvPr id="39" name="Chart 39" title="Diagram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7</xdr:col>
      <xdr:colOff>1257300</xdr:colOff>
      <xdr:row>72</xdr:row>
      <xdr:rowOff>57150</xdr:rowOff>
    </xdr:from>
    <xdr:ext cx="3476625" cy="4095750"/>
    <xdr:graphicFrame>
      <xdr:nvGraphicFramePr>
        <xdr:cNvPr id="40" name="Chart 40" title="Diagramm"/>
        <xdr:cNvGraphicFramePr/>
      </xdr:nvGraphicFramePr>
      <xdr:xfrm>
        <a:off x="0" y="0"/>
        <a:ext cx="0" cy="0"/>
      </xdr:xfrm>
      <a:graphic>
        <a:graphicData uri="http://schemas.openxmlformats.org/drawingml/2006/chart">
          <c:chart r:id="rId4"/>
        </a:graphicData>
      </a:graphic>
    </xdr:graphicFrame>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120</xdr:row>
      <xdr:rowOff>66675</xdr:rowOff>
    </xdr:from>
    <xdr:ext cx="5715000" cy="3533775"/>
    <xdr:graphicFrame>
      <xdr:nvGraphicFramePr>
        <xdr:cNvPr id="41" name="Chart 41" title="Diagram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22</xdr:col>
      <xdr:colOff>304800</xdr:colOff>
      <xdr:row>187</xdr:row>
      <xdr:rowOff>66675</xdr:rowOff>
    </xdr:from>
    <xdr:ext cx="10334625" cy="5562600"/>
    <xdr:graphicFrame>
      <xdr:nvGraphicFramePr>
        <xdr:cNvPr id="42" name="Chart 42" title="Diagramm"/>
        <xdr:cNvGraphicFramePr/>
      </xdr:nvGraphicFramePr>
      <xdr:xfrm>
        <a:off x="0" y="0"/>
        <a:ext cx="0" cy="0"/>
      </xdr:xfrm>
      <a:graphic>
        <a:graphicData uri="http://schemas.openxmlformats.org/drawingml/2006/chart">
          <c:chart r:id="rId2"/>
        </a:graphicData>
      </a:graphic>
    </xdr:graphicFrame>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3:AN241" sheet="Decoupling"/>
  </cacheSource>
  <cacheFields>
    <cacheField name="Group"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sharedItems>
    </cacheField>
    <cacheField name="Product Number" numFmtId="0">
      <sharedItems containsSemiMixedTypes="0" containsString="0" containsNumber="1" containsInteger="1">
        <n v="1811001.0"/>
        <n v="1811002.0"/>
        <n v="1811010.0"/>
        <n v="1811011.0"/>
        <n v="1811012.0"/>
        <n v="1811013.0"/>
        <n v="1811019.0"/>
        <n v="1811020.0"/>
        <n v="1811015.0"/>
        <n v="1811016.0"/>
        <n v="1811017.0"/>
        <n v="1811007.0"/>
        <n v="1811008.0"/>
        <n v="1811009.0"/>
        <n v="1811018.0"/>
        <n v="1811003.0"/>
        <n v="1811004.0"/>
        <n v="1811005.0"/>
        <n v="1811006.0"/>
        <n v="1811014.0"/>
        <n v="1811023.0"/>
        <n v="1811024.0"/>
        <n v="1811037.0"/>
        <n v="1811038.0"/>
        <n v="1811039.0"/>
        <n v="1811040.0"/>
        <n v="1811022.0"/>
        <n v="1811029.0"/>
        <n v="1811043.0"/>
        <n v="1811042.0"/>
        <n v="1811041.0"/>
        <n v="1811030.0"/>
        <n v="1811031.0"/>
        <n v="1811032.0"/>
        <n v="1811027.0"/>
        <n v="1811028.0"/>
        <n v="1811025.0"/>
        <n v="1811026.0"/>
        <n v="1811034.0"/>
        <n v="1811035.0"/>
        <n v="1811036.0"/>
        <n v="1811033.0"/>
        <n v="1811021.0"/>
        <n v="1811053.0"/>
        <n v="1811055.0"/>
        <n v="1811044.0"/>
        <n v="1811045.0"/>
        <n v="1811046.0"/>
        <n v="1811056.0"/>
        <n v="1811050.0"/>
        <n v="1811051.0"/>
        <n v="1811052.0"/>
        <n v="1811047.0"/>
        <n v="1811054.0"/>
        <n v="1811048.0"/>
        <n v="1811049.0"/>
        <n v="1811063.0"/>
        <n v="1811065.0"/>
        <n v="1811070.0"/>
        <n v="1811058.0"/>
        <n v="1811059.0"/>
        <n v="1811060.0"/>
        <n v="1811057.0"/>
        <n v="1811067.0"/>
        <n v="1811068.0"/>
        <n v="1811069.0"/>
        <n v="1811072.0"/>
        <n v="1811061.0"/>
        <n v="1811064.0"/>
        <n v="1811071.0"/>
        <n v="1811062.0"/>
        <n v="1811066.0"/>
        <n v="1811073.0"/>
        <n v="1811074.0"/>
        <n v="1811075.0"/>
        <n v="1811076.0"/>
        <n v="1811077.0"/>
        <n v="1811078.0"/>
        <n v="1811079.0"/>
        <n v="1811080.0"/>
        <n v="1811081.0"/>
        <n v="1811082.0"/>
        <n v="1811083.0"/>
        <n v="1811084.0"/>
        <n v="1811085.0"/>
        <n v="1811086.0"/>
        <n v="1811087.0"/>
        <n v="1811088.0"/>
        <n v="1811089.0"/>
        <n v="1811090.0"/>
        <n v="1811091.0"/>
        <n v="1811093.0"/>
        <n v="1811094.0"/>
        <n v="1811095.0"/>
        <n v="1811096.0"/>
        <n v="1811097.0"/>
        <n v="1811098.0"/>
        <n v="1811099.0"/>
        <n v="1811100.0"/>
        <n v="1811101.0"/>
        <n v="1811102.0"/>
        <n v="1811103.0"/>
        <n v="1811104.0"/>
        <n v="1811105.0"/>
        <n v="1811106.0"/>
        <n v="1811107.0"/>
        <n v="1811108.0"/>
        <n v="1811109.0"/>
        <n v="1811110.0"/>
        <n v="1811111.0"/>
        <n v="1811112.0"/>
        <n v="1811113.0"/>
        <n v="1811114.0"/>
        <n v="1811115.0"/>
        <n v="1811121.0"/>
        <n v="1811123.0"/>
        <n v="1811124.0"/>
        <n v="1811125.0"/>
        <n v="1811126.0"/>
        <n v="1811127.0"/>
        <n v="1811133.0"/>
        <n v="1811122.0"/>
        <n v="1811116.0"/>
        <n v="1811117.0"/>
        <n v="1811118.0"/>
        <n v="1811119.0"/>
        <n v="1811120.0"/>
        <n v="1811128.0"/>
        <n v="1811129.0"/>
        <n v="1811130.0"/>
        <n v="1811131.0"/>
        <n v="1811132.0"/>
        <n v="1811134.0"/>
        <n v="1811135.0"/>
        <n v="1811136.0"/>
        <n v="1811137.0"/>
        <n v="1811138.0"/>
        <n v="1811139.0"/>
        <n v="1811140.0"/>
      </sharedItems>
    </cacheField>
    <cacheField name="Product Platform" numFmtId="0">
      <sharedItems>
        <s v="Mercury"/>
        <s v="Venus"/>
        <s v="Mars"/>
        <s v="Neptune"/>
        <s v="Jupiter"/>
        <s v="Saturn"/>
        <s v="Uranus"/>
        <s v="Sun"/>
        <s v="Galaxy"/>
        <s v="Moon"/>
        <s v="Earth"/>
      </sharedItems>
    </cacheField>
    <cacheField name="Production country" numFmtId="0">
      <sharedItems>
        <s v="Denmark"/>
        <s v="china"/>
      </sharedItems>
    </cacheField>
    <cacheField name="Market" numFmtId="0">
      <sharedItems>
        <s v="EU"/>
        <s v="UK"/>
        <s v="USA"/>
      </sharedItems>
    </cacheField>
    <cacheField name="Start Type" numFmtId="0">
      <sharedItems>
        <s v="Manual"/>
        <s v="Electric"/>
        <s v="Non-electric/ Reel"/>
      </sharedItems>
    </cacheField>
    <cacheField name="Fuel type" numFmtId="0">
      <sharedItems>
        <s v="Gasoline"/>
        <s v="Electric, Rechargeable Battery "/>
        <s v="Electric, Corded"/>
        <s v="Sweat and tears"/>
      </sharedItems>
    </cacheField>
    <cacheField name="Customer lawn size" numFmtId="0">
      <sharedItems containsBlank="1">
        <s v="Large/Medium"/>
        <s v="Small/Medium"/>
        <m/>
        <s v="Large "/>
        <s v="Small"/>
      </sharedItems>
    </cacheField>
    <cacheField name="Drive type" numFmtId="0">
      <sharedItems containsBlank="1">
        <s v="Rear-wheel Drive"/>
        <s v="Front-wheel "/>
        <s v="Swivel front wheel "/>
        <m/>
      </sharedItems>
    </cacheField>
    <cacheField name="Use Type" numFmtId="0">
      <sharedItems containsBlank="1">
        <s v="Walk-behind"/>
        <m/>
        <s v="Riding"/>
        <s v="Tow-behind"/>
      </sharedItems>
    </cacheField>
    <cacheField name="Accessories" numFmtId="0">
      <sharedItems containsBlank="1">
        <s v="Grass Bag Collector"/>
        <s v="Grass Deflector"/>
        <s v="Blade Kit"/>
        <m/>
        <s v="Extension cord"/>
        <s v="Stripping Kit"/>
        <s v="Battery"/>
        <s v="Battery level indicator"/>
        <s v="Tow-Behind Spike Aerator with Transport Wheels"/>
        <s v="Twin Bagger "/>
        <s v="Snow blade"/>
        <s v="Sunshade"/>
        <s v="Recycler Kit"/>
        <s v="Poly Roller"/>
        <s v="Mulching Kit"/>
        <s v="Gal. Sprayer"/>
        <s v="Operator Controlled Chute Baffle"/>
      </sharedItems>
    </cacheField>
    <cacheField name="Accesorie Cost%" numFmtId="0">
      <sharedItems containsString="0" containsBlank="1" containsNumber="1">
        <n v="0.15"/>
        <n v="0.1"/>
        <n v="0.18"/>
        <m/>
        <n v="0.08"/>
        <n v="0.14"/>
        <n v="0.2"/>
        <n v="0.19"/>
        <n v="0.21"/>
        <n v="0.16"/>
        <n v="0.17"/>
        <n v="0.11"/>
        <n v="0.22"/>
        <n v="0.09"/>
        <n v="0.23"/>
        <n v="0.25"/>
      </sharedItems>
    </cacheField>
    <cacheField name="Amount of FG inventory OLD" numFmtId="0">
      <sharedItems containsSemiMixedTypes="0" containsString="0" containsNumber="1">
        <n v="232.11476133552623"/>
        <n v="147.27080155979638"/>
        <n v="2839.216306080038"/>
        <n v="202.257781516611"/>
        <n v="190.32866112380333"/>
        <n v="90.19495636363635"/>
        <n v="33.94070078133463"/>
        <n v="57.38651323623368"/>
        <n v="39.64137327933871"/>
        <n v="3.3722564318181814"/>
        <n v="68.77907474424038"/>
        <n v="18.869113619431058"/>
        <n v="58.436635250263336"/>
        <n v="465.3150686189814"/>
        <n v="116.28954333726789"/>
        <n v="1062.1774832049941"/>
        <n v="46.227012603952566"/>
        <n v="299.61559047481177"/>
        <n v="26.95795108972884"/>
        <n v="12.784546736761122"/>
        <n v="343.46375108617804"/>
        <n v="105.95305247994891"/>
        <n v="927.927940275123"/>
        <n v="1473.2233903958618"/>
        <n v="393.7221418719941"/>
        <n v="626.7634266915152"/>
        <n v="75.7060877703777"/>
        <n v="655.3077845129718"/>
        <n v="821.23586159868"/>
        <n v="252.1856925998932"/>
        <n v="586.59965429238"/>
        <n v="1479.7829617391415"/>
        <n v="1739.394609860828"/>
        <n v="820.1406819861892"/>
        <n v="42.53336693181817"/>
        <n v="128.26002185537473"/>
        <n v="175.85012550992505"/>
        <n v="180.88008239242816"/>
        <n v="1221.8008431001654"/>
        <n v="1446.131995308619"/>
        <n v="2226.489117292563"/>
        <n v="2082.740211723956"/>
        <n v="35.26860192897196"/>
        <n v="653.43404250078"/>
        <n v="82.32980372013851"/>
        <n v="280.291865742115"/>
        <n v="1561.5335274773702"/>
        <n v="2437.7638937896936"/>
        <n v="262.2317659809515"/>
        <n v="2307.2189682756098"/>
        <n v="673.1212709334837"/>
        <n v="2692.3951552088674"/>
        <n v="1125.5884579846038"/>
        <n v="328.6506622440622"/>
        <n v="2009.0594707186126"/>
        <n v="2658.7708366691677"/>
        <n v="440.8918953008021"/>
        <n v="152.77911089790211"/>
        <n v="912.3574311405484"/>
        <n v="223.21966552899298"/>
        <n v="94.08563195406738"/>
        <n v="61.18418491526017"/>
        <n v="144.0747628300467"/>
        <n v="55.85568590424629"/>
        <n v="5.796795334476843"/>
        <n v="79.6879834138348"/>
        <n v="61.34534924707193"/>
        <n v="116.66919297514282"/>
        <n v="126.98400227537093"/>
        <n v="586.8752207643798"/>
        <n v="227.31114703719362"/>
        <n v="125.05326829918117"/>
        <n v="172.69727381184256"/>
        <n v="193.02736510003504"/>
        <n v="390.6741929324758"/>
        <n v="164.38615692369183"/>
        <n v="97.80882295541132"/>
        <n v="91.3052388279345"/>
        <n v="76.43845466258662"/>
        <n v="180.57804044907243"/>
        <n v="317.5716708859582"/>
        <n v="291.5530133605153"/>
        <n v="315.1393469940941"/>
        <n v="345.3643530842937"/>
        <n v="254.62360756316625"/>
        <n v="1597.7313147433736"/>
        <n v="1566.432052914264"/>
        <n v="1775.4502132000493"/>
        <n v="1214.773738961335"/>
        <n v="477.10152566598384"/>
        <n v="990.8167357603955"/>
        <n v="93.43336278676387"/>
        <n v="208.57118628328277"/>
        <n v="49.50733877279762"/>
        <n v="304.33193180022084"/>
        <n v="218.39107052923552"/>
        <n v="11.035943675926719"/>
        <n v="2.12660471526308"/>
        <n v="18.60271066766986"/>
        <n v="429.2948289767758"/>
        <n v="432.18888224206853"/>
        <n v="139.69518923338106"/>
        <n v="82.1245032409404"/>
        <n v="3.962935494681058"/>
        <n v="100.93265063538064"/>
        <n v="49.33169772801465"/>
        <n v="38.56902157459635"/>
        <n v="32.830579594857404"/>
        <n v="75.03364969899343"/>
        <n v="8.225377584901024"/>
        <n v="1.53811827880718"/>
        <n v="0.34115855567778136"/>
        <n v="259.5231739722172"/>
        <n v="307.7703157738555"/>
        <n v="162.46595992611336"/>
        <n v="71.43279388818206"/>
        <n v="12.995517653631286"/>
        <n v="24.165937810412228"/>
        <n v="91.51283715103976"/>
        <n v="40.57224853105495"/>
        <n v="0.0"/>
        <n v="313.1627105252834"/>
        <n v="278.0639697231093"/>
        <n v="113.25420442469822"/>
        <n v="404.8427145681537"/>
        <n v="1108.4173509882862"/>
        <n v="109.36014737086526"/>
        <n v="66.52754709677419"/>
        <n v="204.53748356332753"/>
        <n v="20.276164761592895"/>
        <n v="43.98046524125125"/>
        <n v="141.9108627049536"/>
        <n v="69.58944204885786"/>
        <n v="5.204988123113256"/>
        <n v="6.617459044902464"/>
        <n v="45.080918677648846"/>
        <n v="0.5620746335403726"/>
        <n v="1.5342379474940329"/>
        <n v="2.309682302174261"/>
      </sharedItems>
    </cacheField>
    <cacheField name="SS (safety Stock)" numFmtId="2">
      <sharedItems containsSemiMixedTypes="0" containsString="0" containsNumber="1">
        <n v="96.07112010417298"/>
        <n v="8.980662857426582"/>
        <n v="74.07683317553877"/>
        <n v="172.16235611163378"/>
        <n v="32.29147995045129"/>
        <n v="9.791514538868126"/>
        <n v="68.75383342821509"/>
        <n v="68.70370710710102"/>
        <n v="68.6707224294767"/>
        <n v="46.51307044394735"/>
        <n v="162.87210478390665"/>
        <n v="10.440819216511901"/>
        <n v="53.77904950865224"/>
        <n v="0.12856232617346747"/>
        <n v="20.405048799633274"/>
        <n v="35.608387965726735"/>
        <n v="3.9737446271799035"/>
        <n v="9.723986852393173"/>
        <n v="26.439686473654522"/>
        <n v="12.090053097727091"/>
        <n v="60.71518179711412"/>
        <n v="39.50265770036304"/>
        <n v="4.499681416071362"/>
        <n v="28.795623566017184"/>
        <n v="40.92177800382126"/>
        <n v="50.04009345290834"/>
        <n v="93.11029077411735"/>
        <n v="23.320167080382767"/>
        <n v="213.73759434303577"/>
        <n v="15.909522933498831"/>
        <n v="34.921163894908574"/>
        <n v="25.06835499447087"/>
        <n v="19.348240506300264"/>
        <n v="157.96673780524347"/>
        <n v="36.81609466614416"/>
        <n v="31.270513275324216"/>
        <n v="1.9936250822374468"/>
        <n v="54.77534260602886"/>
        <n v="59.32956561502229"/>
        <n v="76.63041861177622"/>
        <n v="1.5115812895547083"/>
        <n v="691.2601486944053"/>
        <n v="58.89764814345365"/>
        <n v="78.65443115292739"/>
        <n v="29.270654868181378"/>
        <n v="152.8863182854875"/>
        <n v="2.241919190968426"/>
        <n v="13.323731985250264"/>
        <n v="19.505285664333037"/>
        <n v="448.5459046412252"/>
        <n v="3.8298587106140425"/>
        <n v="189.82941694657876"/>
        <n v="22.295824020931946"/>
        <n v="316.30124177990433"/>
        <n v="33.9508429846377"/>
        <n v="2.8868085968042236"/>
        <n v="357.4546916927089"/>
        <n v="68.47229491998878"/>
        <n v="103.14022999061625"/>
        <n v="16.90092192080962"/>
        <n v="104.69561770242268"/>
        <n v="116.78393932100938"/>
        <n v="25.227651075386134"/>
        <n v="49.89646725821354"/>
        <n v="47.6305670811508"/>
        <n v="94.07178114077223"/>
        <n v="29.314158281583513"/>
        <n v="48.06326371833261"/>
        <n v="98.14889507263302"/>
        <n v="42.087409761127375"/>
        <n v="889.0599104199968"/>
        <n v="35.400091025138614"/>
        <n v="11.708261947272552"/>
        <n v="12.133166928322638"/>
        <n v="63.44399292235835"/>
        <n v="3.7074431353889366"/>
        <n v="15.543141947393703"/>
        <n v="14.968290872786417"/>
        <n v="17.27020581596913"/>
        <n v="5.794741239121126"/>
        <n v="11.801588672939218"/>
        <n v="5.455371327605978"/>
        <n v="5.210020733413651"/>
        <n v="7.155856991376518"/>
        <n v="0.3701036662569517"/>
        <n v="10.799235398571268"/>
        <n v="12.641182908111126"/>
        <n v="19.972611884322518"/>
        <n v="0.29140793932652626"/>
        <n v="1.0077208597031388"/>
        <n v="9.799306194999852"/>
        <n v="2.490213299699406"/>
        <n v="0.22206219975417105"/>
        <n v="2.1903211125850013"/>
        <n v="10.473544172265148"/>
        <n v="5.787209304860458"/>
        <n v="2.039682427371645"/>
        <n v="5.436844500803876"/>
        <n v="7.355842832090798"/>
        <n v="16.7534458665217"/>
        <n v="14.486939671759837"/>
        <n v="3.9451752213635785"/>
        <n v="18.87139115103868"/>
        <n v="8.680424374484101"/>
        <n v="24.019078635398532"/>
        <n v="3.0501736536993964"/>
        <n v="2.3184505689733723"/>
        <n v="0.6168394437615863"/>
        <n v="7.426746902889498"/>
        <n v="0.5913867003979503"/>
        <n v="1.1904351959920971"/>
        <n v="1.0053833628636213"/>
        <n v="74.75899266987133"/>
        <n v="0.9050008596998939"/>
        <n v="4.161523539954484"/>
        <n v="3.397941239045403"/>
        <n v="6.53252450083849"/>
        <n v="0.648265790159545"/>
        <n v="5.8478976487308945"/>
        <n v="22.698912364813204"/>
        <n v="21.842349634065535"/>
        <n v="47.80570619620058"/>
        <n v="108.32427853692415"/>
        <n v="44.942272567791534"/>
        <n v="40.90307802910513"/>
        <n v="1.9738862200370757"/>
        <n v="62.422853099317244"/>
        <n v="11.547234387216895"/>
        <n v="130.75178154648225"/>
        <n v="86.97436157038365"/>
        <n v="146.33509380993286"/>
        <n v="46.28763185986942"/>
        <n v="1.3145389633790774"/>
        <n v="21.917928698543268"/>
        <n v="50.03974715708026"/>
        <n v="3.63195064486822"/>
        <n v="88.00510880423029"/>
        <n v="1.0994026801864398"/>
        <n v="14.141855879081417"/>
      </sharedItems>
    </cacheField>
    <cacheField name="Q (average demand in the lead time)" numFmtId="2">
      <sharedItems containsSemiMixedTypes="0" containsString="0" containsNumber="1">
        <n v="803.821153846154"/>
        <n v="75.14065384615384"/>
        <n v="619.7963076923076"/>
        <n v="1440.4718461538462"/>
        <n v="270.18082692307695"/>
        <n v="81.92499999999998"/>
        <n v="575.259096153846"/>
        <n v="574.8396923076923"/>
        <n v="574.5637115384615"/>
        <n v="389.1719999999999"/>
        <n v="1362.7408846153844"/>
        <n v="87.35769230769229"/>
        <n v="449.96599999999995"/>
        <n v="1.075673076923077"/>
        <n v="170.72778846153847"/>
        <n v="297.93319230769225"/>
        <n v="33.24807692307692"/>
        <n v="81.35999999999999"/>
        <n v="221.21923076923076"/>
        <n v="101.15673076923076"/>
        <n v="508.00019230769226"/>
        <n v="330.51630769230763"/>
        <n v="37.6485576923077"/>
        <n v="240.93121153846147"/>
        <n v="342.3899999999999"/>
        <n v="418.6823846153846"/>
        <n v="779.0480769230769"/>
        <n v="195.11840384615383"/>
        <n v="1788.3293076923078"/>
        <n v="133.11399999999998"/>
        <n v="292.18323076923076"/>
        <n v="209.7453846153846"/>
        <n v="161.88553846153843"/>
        <n v="1321.697980769231"/>
        <n v="308.038"/>
        <n v="261.63846153846157"/>
        <n v="16.68053846153846"/>
        <n v="458.301923076923"/>
        <n v="496.40682692307684"/>
        <n v="641.1619999999999"/>
        <n v="12.64730769230769"/>
        <n v="5783.7311538461545"/>
        <n v="492.7929999999999"/>
        <n v="658.0967884615384"/>
        <n v="244.90576923076918"/>
        <n v="1279.190423076923"/>
        <n v="18.757999999999996"/>
        <n v="111.47884615384613"/>
        <n v="163.19952564102562"/>
        <n v="3752.9559999999997"/>
        <n v="32.044192307692306"/>
        <n v="1588.2910576923075"/>
        <n v="186.54778846153843"/>
        <n v="2646.473038461538"/>
        <n v="284.06461538461537"/>
        <n v="24.153749999999995"/>
        <n v="2990.8014230769227"/>
        <n v="572.9034807692308"/>
        <n v="862.9679615384613"/>
        <n v="141.40897435897438"/>
        <n v="875.9817948717948"/>
        <n v="977.1240384615384"/>
        <n v="211.0782051282051"/>
        <n v="417.4806730769231"/>
        <n v="398.5220256410256"/>
        <n v="787.0928076923076"/>
        <n v="245.2697596153846"/>
        <n v="402.1423717948718"/>
        <n v="821.2057692307691"/>
        <n v="352.14276923076915"/>
        <n v="7438.709596153845"/>
        <n v="296.1903846153846"/>
        <n v="97.96230769230769"/>
        <n v="101.51746153846155"/>
        <n v="530.8319871794871"/>
        <n v="31.01994871794872"/>
        <n v="130.0485128205128"/>
        <n v="125.23876923076924"/>
        <n v="144.49875"/>
        <n v="48.48424358974359"/>
        <n v="98.74316666666667"/>
        <n v="45.644756410256406"/>
        <n v="43.591923076923074"/>
        <n v="59.872615384615386"/>
        <n v="3.0966346153846147"/>
        <n v="90.35653846153846"/>
        <n v="105.76799999999999"/>
        <n v="167.10961538461535"/>
        <n v="2.4381923076923075"/>
        <n v="8.43153846153846"/>
        <n v="81.9901923076923"/>
        <n v="20.835461538461537"/>
        <n v="1.857980769230769"/>
        <n v="18.326282051282053"/>
        <n v="87.63149999999999"/>
        <n v="48.42122435897436"/>
        <n v="17.065897435897433"/>
        <n v="45.48974358974359"/>
        <n v="61.54588461538461"/>
        <n v="140.17505128205127"/>
        <n v="121.21133333333334"/>
        <n v="33.009038461538466"/>
        <n v="157.89576923076925"/>
        <n v="72.62857692307692"/>
        <n v="200.96615384615387"/>
        <n v="25.520615384615375"/>
        <n v="19.39833333333333"/>
        <n v="5.161057692307692"/>
        <n v="62.13913461538461"/>
        <n v="4.948096153846153"/>
        <n v="9.960298076923076"/>
        <n v="8.41198076923077"/>
        <n v="625.5038942307692"/>
        <n v="7.572086538461539"/>
        <n v="34.81921153846154"/>
        <n v="28.43036538461538"/>
        <n v="54.65723076923076"/>
        <n v="5.4239999999999995"/>
        <n v="48.92899999999999"/>
        <n v="189.92040384615382"/>
        <n v="182.75359615384613"/>
        <n v="399.9874038461538"/>
        <n v="906.3425769230769"/>
        <n v="376.02923076923076"/>
        <n v="342.2335384615384"/>
        <n v="16.515384615384612"/>
        <n v="522.288173076923"/>
        <n v="96.61499999999998"/>
        <n v="1093.9921153846153"/>
        <n v="727.7091346153844"/>
        <n v="1224.3767307692306"/>
        <n v="387.2857692307691"/>
        <n v="10.998666666666665"/>
        <n v="183.38596153846152"/>
        <n v="418.6794871794871"/>
        <n v="30.388307692307688"/>
        <n v="736.3333333333334"/>
        <n v="9.198634615384615"/>
        <n v="118.32403846153844"/>
      </sharedItems>
    </cacheField>
    <cacheField name="Average inventory level (FGI)" numFmtId="2">
      <sharedItems containsSemiMixedTypes="0" containsString="0" containsNumber="1">
        <n v="497.98169702724994"/>
        <n v="46.5509897805035"/>
        <n v="383.9749870216925"/>
        <n v="892.3982791885569"/>
        <n v="167.38189341198978"/>
        <n v="50.75401453886812"/>
        <n v="356.3833815051381"/>
        <n v="356.1235532609472"/>
        <n v="355.95257819870744"/>
        <n v="241.0990704439473"/>
        <n v="844.2425470915989"/>
        <n v="54.11966537035805"/>
        <n v="278.76204950865224"/>
        <n v="0.6663988646350059"/>
        <n v="105.76894303040251"/>
        <n v="184.57498411957286"/>
        <n v="20.597783088718366"/>
        <n v="50.40398685239317"/>
        <n v="137.0493018582699"/>
        <n v="62.668418482342474"/>
        <n v="314.7152779509602"/>
        <n v="204.76081154651686"/>
        <n v="23.32396026222521"/>
        <n v="149.26122933524792"/>
        <n v="212.1167780038212"/>
        <n v="259.38128576060063"/>
        <n v="482.6343292356558"/>
        <n v="120.87936900345969"/>
        <n v="1107.9022481891898"/>
        <n v="82.46652293349882"/>
        <n v="181.01277927952395"/>
        <n v="129.94104730216318"/>
        <n v="100.29100973706949"/>
        <n v="818.815728189859"/>
        <n v="190.83509466614416"/>
        <n v="162.089744044555"/>
        <n v="10.333894313006677"/>
        <n v="283.92630414449036"/>
        <n v="307.5329790765607"/>
        <n v="397.2114186117762"/>
        <n v="7.835235135708553"/>
        <n v="3583.1257256174827"/>
        <n v="305.2941481434536"/>
        <n v="407.70282538369656"/>
        <n v="151.72353948356596"/>
        <n v="792.481529823949"/>
        <n v="11.620919190968424"/>
        <n v="69.06315506217334"/>
        <n v="101.10504848484584"/>
        <n v="2325.0239046412253"/>
        <n v="19.851954864460197"/>
        <n v="983.9749457927326"/>
        <n v="115.56971825170116"/>
        <n v="1639.5377610106734"/>
        <n v="175.9831506769454"/>
        <n v="14.963683596804222"/>
        <n v="1852.8554032311702"/>
        <n v="354.92403530460416"/>
        <n v="534.6242107598468"/>
        <n v="87.60540910029681"/>
        <n v="542.6865151383201"/>
        <n v="605.3459585517786"/>
        <n v="130.76675363948868"/>
        <n v="258.6368037966751"/>
        <n v="246.8915799016636"/>
        <n v="487.61818498692605"/>
        <n v="151.9490380892758"/>
        <n v="249.13444961576852"/>
        <n v="508.75177968801756"/>
        <n v="218.15879437651193"/>
        <n v="4608.414708496919"/>
        <n v="183.4952833328309"/>
        <n v="60.6894157934264"/>
        <n v="62.89189769755341"/>
        <n v="328.8599865121019"/>
        <n v="19.217417494363296"/>
        <n v="80.5673983576501"/>
        <n v="77.58767548817103"/>
        <n v="89.51958081596914"/>
        <n v="30.036863033992923"/>
        <n v="61.17317200627255"/>
        <n v="28.27774953273418"/>
        <n v="27.005982271875187"/>
        <n v="37.09216468368421"/>
        <n v="1.918420973949259"/>
        <n v="55.9775046293405"/>
        <n v="65.52518290811112"/>
        <n v="103.5274195766302"/>
        <n v="1.51050409317268"/>
        <n v="5.223490090472369"/>
        <n v="50.794402348846"/>
        <n v="12.907944068930174"/>
        <n v="1.1510525843695556"/>
        <n v="11.353462138226028"/>
        <n v="54.289294172265144"/>
        <n v="29.997821484347636"/>
        <n v="10.572631145320361"/>
        <n v="28.18171629567567"/>
        <n v="38.128785139783105"/>
        <n v="86.84097150754734"/>
        <n v="75.0926063384265"/>
        <n v="20.44969445213281"/>
        <n v="97.8192757664233"/>
        <n v="44.99471283602256"/>
        <n v="124.50215555847547"/>
        <n v="15.810481346007084"/>
        <n v="12.017617235640037"/>
        <n v="3.197368289915432"/>
        <n v="38.4963142105818"/>
        <n v="3.065434777321027"/>
        <n v="6.170584234453635"/>
        <n v="5.211373747479006"/>
        <n v="387.5109397852559"/>
        <n v="4.691044128930663"/>
        <n v="21.571129309185253"/>
        <n v="17.613123931353094"/>
        <n v="33.861139885453866"/>
        <n v="3.360265790159545"/>
        <n v="30.312397648730887"/>
        <n v="117.6591142878901"/>
        <n v="113.21914771098861"/>
        <n v="247.7994081192775"/>
        <n v="561.4955669984626"/>
        <n v="232.95688795240693"/>
        <n v="212.01984725987433"/>
        <n v="10.231578527729381"/>
        <n v="323.5669396377788"/>
        <n v="59.85473438721689"/>
        <n v="677.7478392387899"/>
        <n v="450.8289288780759"/>
        <n v="758.5234591945482"/>
        <n v="239.93051647525397"/>
        <n v="6.81387229671241"/>
        <n v="113.61090946777402"/>
        <n v="259.3794907468238"/>
        <n v="18.826104491022065"/>
        <n v="456.171775470897"/>
        <n v="5.698719987878747"/>
        <n v="73.30387510985064"/>
      </sharedItems>
    </cacheField>
    <cacheField name="inventory Rate" numFmtId="173">
      <sharedItems containsSemiMixedTypes="0" containsString="0" containsNumber="1">
        <n v="0.275"/>
        <n v="0.255"/>
        <n v="0.245"/>
      </sharedItems>
    </cacheField>
    <cacheField name="Machine Lawn Mawer Cost" numFmtId="164">
      <sharedItems containsSemiMixedTypes="0" containsString="0" containsNumber="1">
        <n v="26534.65062335924"/>
        <n v="2421.761077218786"/>
        <n v="11724.42461198196"/>
        <n v="26725.90321613667"/>
        <n v="4952.054828367175"/>
        <n v="1642.5032155202198"/>
        <n v="11996.977752918243"/>
        <n v="12181.771937783386"/>
        <n v="8960.584310927168"/>
        <n v="11919.754740415761"/>
        <n v="33386.914479950676"/>
        <n v="3126.192918054277"/>
        <n v="8045.5249523757"/>
        <n v="56.983829126519254"/>
        <n v="5047.016318133949"/>
        <n v="10043.061090802748"/>
        <n v="1099.8900911699861"/>
        <n v="2114.2968114297164"/>
        <n v="3994.713477725042"/>
        <n v="2285.2825819858513"/>
        <n v="30381.353838223597"/>
        <n v="20292.97986565904"/>
        <n v="989.9632871470019"/>
        <n v="6931.145658495778"/>
        <n v="7085.5305608954"/>
        <n v="8341.75910579637"/>
        <n v="43214.850404310935"/>
        <n v="8728.163926676794"/>
        <n v="30102.66911970402"/>
        <n v="2892.996863828652"/>
        <n v="6579.2990947480075"/>
        <n v="12865.56205623231"/>
        <n v="9950.16548743346"/>
        <n v="37305.646751024266"/>
        <n v="9638.391747717493"/>
        <n v="10498.762457183147"/>
        <n v="253.7186661629264"/>
        <n v="11314.193331978415"/>
        <n v="8449.075867108995"/>
        <n v="10130.972979197048"/>
        <n v="231.6265766924102"/>
        <n v="89149.22997814076"/>
        <n v="25648.881141274167"/>
        <n v="8950.377239476082"/>
        <n v="2146.8350907160248"/>
        <n v="34940.59700934106"/>
        <n v="338.88747058082055"/>
        <n v="2687.844542400565"/>
        <n v="978.4499665675763"/>
        <n v="50569.30517423907"/>
        <n v="1125.3570658182782"/>
        <n v="21295.672616836906"/>
        <n v="5520.669619110482"/>
        <n v="51135.222681023355"/>
        <n v="7115.283011246987"/>
        <n v="470.8438890133963"/>
        <n v="53238.308090709455"/>
        <n v="13209.544652983985"/>
        <n v="23113.469652223142"/>
        <n v="1531.6535498850246"/>
        <n v="5785.770190142304"/>
        <n v="5885.207831190623"/>
        <n v="1199.6458649104204"/>
        <n v="2613.332507502468"/>
        <n v="3218.5883873082585"/>
        <n v="6157.532976048464"/>
        <n v="2164.143493690982"/>
        <n v="2142.8160306742075"/>
        <n v="19878.402103218694"/>
        <n v="7218.531429125267"/>
        <n v="119950.00822476958"/>
        <n v="6995.213750479069"/>
        <n v="1214.3395190669617"/>
        <n v="1401.7417770371612"/>
        <n v="7880.0350352738815"/>
        <n v="487.69559961658933"/>
        <n v="2480.7986858157924"/>
        <n v="2809.689565126857"/>
        <n v="2888.6484055180836"/>
        <n v="937.2114606809563"/>
        <n v="1697.294244898525"/>
        <n v="860.2409460403478"/>
        <n v="934.2265575525149"/>
        <n v="1942.9226420753232"/>
        <n v="117.76028034273241"/>
        <n v="8786.275861027436"/>
        <n v="3774.6199424848305"/>
        <n v="7609.66080174693"/>
        <n v="177.92664603176303"/>
        <n v="386.7100381303638"/>
        <n v="2774.9093113246977"/>
        <n v="860.4006050246779"/>
        <n v="145.34325189016255"/>
        <n v="209.14855411020156"/>
        <n v="1355.8479555616443"/>
        <n v="750.8661327900618"/>
        <n v="219.48400733869306"/>
        <n v="661.7073573907137"/>
        <n v="896.1011214121028"/>
        <n v="1721.9553598749333"/>
        <n v="1461.434104878054"/>
        <n v="378.0036672904436"/>
        <n v="2850.7797850585703"/>
        <n v="1909.6993841140832"/>
        <n v="5997.924267368935"/>
        <n v="534.5907910639796"/>
        <n v="358.95364716707746"/>
        <n v="116.02441233492519"/>
        <n v="4426.822577725878"/>
        <n v="116.61017269234458"/>
        <n v="283.0321716656627"/>
        <n v="384.3633121592421"/>
        <n v="12471.567469126374"/>
        <n v="324.1978578860556"/>
        <n v="1172.568212959459"/>
        <n v="905.813929969596"/>
        <n v="1598.1568456824637"/>
        <n v="129.728301378742"/>
        <n v="973.1011994854417"/>
        <n v="4246.717282388502"/>
        <n v="2497.2562474620254"/>
        <n v="17002.32647424245"/>
        <n v="42934.817903097595"/>
        <n v="15934.74372060605"/>
        <n v="12816.31097972932"/>
        <n v="839.2302228184851"/>
        <n v="23636.07848026277"/>
        <n v="4130.340758896786"/>
        <n v="29776.15003243802"/>
        <n v="19491.861096400266"/>
        <n v="50542.292439065866"/>
        <n v="20930.037943905292"/>
        <n v="49.17344865699358"/>
        <n v="1475.0727594953119"/>
        <n v="2017.7419085586432"/>
        <n v="264.1997120244139"/>
        <n v="4585.548755015679"/>
        <n v="78.74756004303872"/>
        <n v="1787.5556567655958"/>
      </sharedItems>
    </cacheField>
    <cacheField name="Accessorie Cost" numFmtId="164">
      <sharedItems containsSemiMixedTypes="0" containsString="0" containsNumber="1">
        <n v="5970.2963902558295"/>
        <n v="3670.146765254134"/>
        <n v="2154.118845819957"/>
        <n v="2112.7821710429794"/>
        <n v="2087.170964148208"/>
        <n v="2283.0576857108313"/>
        <n v="2374.8460707586414"/>
        <n v="2413.186142751217"/>
        <n v="3453.503869725603"/>
        <n v="5452.569671129938"/>
        <n v="4361.526236654399"/>
        <n v="6319.980494659373"/>
        <n v="3157.735887388579"/>
        <n v="5890.573827251369"/>
        <n v="3313.5317914784982"/>
        <n v="7405.163464437256"/>
        <n v="3678.4853607923287"/>
        <n v="4589.4023200983975"/>
        <n v="2007.932134562393"/>
        <n v="2532.245289368877"/>
        <n v="6810.364437299536"/>
        <n v="13812.783368884166"/>
        <n v="2994.3175269680096"/>
        <n v="0.0"/>
        <n v="3603.4201630663492"/>
        <n v="10032.535458925491"/>
        <n v="3924.0088330560216"/>
        <n v="2764.332326214408"/>
        <n v="10919.72851607728"/>
        <n v="6889.423739859343"/>
        <n v="4635.270555190993"/>
        <n v="5097.5165686837145"/>
        <n v="6537.246930740263"/>
        <n v="3341.410161371309"/>
        <n v="5423.246582214926"/>
        <n v="3739.029568014463"/>
        <n v="2574.196817886194"/>
        <n v="2036.4632501825238"/>
        <n v="3386.07781440934"/>
        <n v="4638.479808507369"/>
        <n v="1548.7405710971943"/>
        <n v="1585.4100932792192"/>
        <n v="6145.02127165105"/>
        <n v="4064.407550029464"/>
        <n v="4022.6373538638086"/>
        <n v="1348.801372797288"/>
        <n v="1560.5409153454275"/>
        <n v="2212.820851293294"/>
        <n v="1502.8717413756508"/>
        <n v="1327.6437042043892"/>
        <n v="4821.2540874046"/>
        <n v="2148.5177739850733"/>
        <n v="1548.106326378532"/>
        <n v="3175.7824056510117"/>
        <n v="1317.0648699079402"/>
        <n v="3219.427250943852"/>
        <n v="2625.6298003618363"/>
        <n v="1278.6095311063746"/>
        <n v="1603.8654068130845"/>
        <n v="1816.9433197972326"/>
        <n v="1759.985424113007"/>
        <n v="2121.193296106489"/>
        <n v="963.7114101605143"/>
        <n v="2713.251970587648"/>
        <n v="1258.5529110105883"/>
        <n v="1578.706733765036"/>
        <n v="1788.4422481141387"/>
        <n v="1732.3778096171166"/>
        <n v="2087.919675775407"/>
        <n v="948.5943684325063"/>
        <n v="2847.762675781364"/>
        <n v="2626.130520947461"/>
        <n v="1248.5246009626953"/>
        <n v="1566.1273972410122"/>
        <n v="1774.191712272592"/>
        <n v="1718.5740023691717"/>
        <n v="941.0358475685024"/>
        <n v="2788.74876018808"/>
        <n v="3761.742700046627"/>
        <n v="2897.8865286811456"/>
        <n v="3069.149714848482"/>
        <n v="4291.552222345418"/>
        <n v="2554.7396834494743"/>
        <n v="2276.447824199735"/>
        <n v="5266.21742317962"/>
        <n v="2745.003681596894"/>
        <n v="3702.7349714184443"/>
        <n v="2852.4294850939905"/>
        <n v="3021.0061899096822"/>
        <n v="4224.233756112549"/>
        <n v="2514.6653354737964"/>
        <n v="2240.738838722092"/>
        <n v="5183.610091051312"/>
        <n v="2723.1311423013017"/>
        <n v="3673.2311071043537"/>
        <n v="2829.700963300413"/>
        <n v="2996.934427440283"/>
        <n v="4190.574522996115"/>
        <n v="2494.6281614859577"/>
        <n v="2222.884345983271"/>
        <n v="5142.3064249871595"/>
        <n v="3608.199423296324"/>
        <n v="3956.1218685519902"/>
        <n v="4498.695779449776"/>
        <n v="6811.8915443817405"/>
        <n v="7423.678906057187"/>
        <n v="18982.59413760009"/>
        <n v="9722.562804886546"/>
        <n v="7597.366183900337"/>
        <n v="3551.6002166563817"/>
        <n v="3894.065054927645"/>
        <n v="4428.128002517231"/>
        <n v="6705.038343685556"/>
        <n v="7307.229040864133"/>
        <n v="15078.113963266187"/>
        <n v="9476.601228520787"/>
        <n v="4219.808325728215"/>
        <n v="3523.300613336411"/>
        <n v="3863.0366481154733"/>
        <n v="4392.8441140509585"/>
        <n v="6651.611743337466"/>
        <n v="7249.004108267607"/>
        <n v="7871.673298553598"/>
        <n v="13815.123580669362"/>
        <n v="2227.8749624130664"/>
        <n v="2326.032073953448"/>
        <n v="2192.927904179136"/>
        <n v="2289.545296322806"/>
        <n v="2175.454375062171"/>
        <n v="2271.301907507485"/>
        <n v="3053.4648120273"/>
        <n v="3056.317354410532"/>
        <n v="2578.6453121863474"/>
        <n v="3485.2481361343694"/>
        <n v="3310.2503002035064"/>
        <n v="5219.04295417598"/>
        <n v="3005.5673247798127"/>
        <n v="3008.3751214001704"/>
        <n v="2538.1959739559734"/>
        <n v="3430.577577136183"/>
        <n v="3258.3248052983536"/>
        <n v="2981.61858115607"/>
        <n v="2984.4040048949905"/>
        <n v="2517.971304840787"/>
        <n v="3403.2422976370904"/>
        <n v="3232.362057845777"/>
        <n v="5519.476876688918"/>
        <n v="3025.1630694233672"/>
        <n v="6055.193484385459"/>
        <n v="5664.749103233076"/>
        <n v="7679.961179849582"/>
        <n v="13907.120833069537"/>
        <n v="5432.896847250661"/>
        <n v="2977.709531079471"/>
        <n v="5960.210057179413"/>
        <n v="5575.890293770597"/>
        <n v="7559.4912005578235"/>
        <n v="5389.606832531533"/>
        <n v="2953.982761907524"/>
        <n v="5912.71834357639"/>
        <n v="5531.460889039358"/>
        <n v="7499.256210911945"/>
        <n v="4600.537981939085"/>
        <n v="3235.866341378836"/>
        <n v="7743.486071807057"/>
        <n v="3329.6522783824485"/>
        <n v="2723.5926734773752"/>
        <n v="2264.7422102520823"/>
        <n v="4044.1166472532145"/>
        <n v="2471.3777135952355"/>
        <n v="4528.372680261608"/>
        <n v="3185.1076536709325"/>
        <n v="7622.019623621848"/>
        <n v="3277.422438721547"/>
        <n v="2680.869651148318"/>
        <n v="2229.2168422481277"/>
        <n v="3980.6795233747325"/>
        <n v="2432.611004362369"/>
        <n v="8366.009608965644"/>
        <n v="7483.84170199066"/>
        <n v="6613.6557430653975"/>
        <n v="8974.154442227424"/>
        <n v="7549.921581175369"/>
        <n v="4806.793531116613"/>
        <n v="4730.386181332077"/>
        <n v="7290.22588430956"/>
        <n v="9544.201339853546"/>
        <n v="2413.227649745936"/>
        <n v="808.5978394559933"/>
        <n v="1126.3122392984542"/>
        <n v="1548.3020442905754"/>
        <n v="795.9139517782522"/>
        <n v="1108.6445963290666"/>
        <n v="1524.0149533997428"/>
        <n v="789.5720079393818"/>
        <n v="1099.8107748443729"/>
      </sharedItems>
    </cacheField>
    <cacheField name="New FGIC" numFmtId="164">
      <sharedItems containsSemiMixedTypes="0" containsString="0" containsNumber="1">
        <n v="8938.860428744145"/>
        <n v="1675.274656680053"/>
        <n v="3816.5994508955278"/>
        <n v="7930.638481474404"/>
        <n v="1935.7870929417304"/>
        <n v="1079.529247838539"/>
        <n v="3952.2515515111436"/>
        <n v="4013.613472147016"/>
        <n v="3165.592486066457"/>
        <n v="4429.942724944153"/>
        <n v="9625.852382734294"/>
        <n v="2314.312486114844"/>
        <n v="2744.7989057422483"/>
        <n v="1457.1516258125828"/>
        <n v="2131.9397679511744"/>
        <n v="4274.815016033801"/>
        <n v="1170.701985730767"/>
        <n v="1642.4062872243878"/>
        <n v="1470.6481750104215"/>
        <n v="1228.4696071954559"/>
        <n v="10227.722525768862"/>
        <n v="9379.084889499383"/>
        <n v="1095.6772238816284"/>
        <n v="1906.065056086339"/>
        <n v="1948.5209042462352"/>
        <n v="3284.9242989372474"/>
        <n v="14643.03111239002"/>
        <n v="3226.304053731868"/>
        <n v="8381.0853687092"/>
        <n v="737.7142002763062"/>
        <n v="1677.721269160742"/>
        <n v="6065.249095938945"/>
        <n v="4294.095252959665"/>
        <n v="10694.93391308489"/>
        <n v="3610.297537518296"/>
        <n v="4173.822300041235"/>
        <n v="880.8065627458877"/>
        <n v="4100.672778977368"/>
        <n v="2986.085831605247"/>
        <n v="3112.766600285394"/>
        <n v="555.6820075843588"/>
        <n v="22671.150409174774"/>
        <n v="8329.024261189923"/>
        <n v="2887.257397907651"/>
        <n v="1026.367425598692"/>
        <n v="11298.54502727283"/>
        <n v="1210.9061306678282"/>
        <n v="1845.3825214727028"/>
        <n v="639.9941183253377"/>
        <n v="945.3808815456704"/>
        <n v="13459.442136510752"/>
        <n v="286.96605178366093"/>
        <n v="5813.6288113442015"/>
        <n v="588.0538860468513"/>
        <n v="2533.771308096195"/>
        <n v="13054.516411477065"/>
        <n v="905.2606471881663"/>
        <n v="1743.2443377555119"/>
        <n v="893.4234421927799"/>
        <n v="562.4011349365015"/>
        <n v="15525.877218954662"/>
        <n v="4354.672974670101"/>
        <n v="6356.204154361365"/>
        <n v="421.2047262183818"/>
        <n v="1591.0868022891339"/>
        <n v="1618.4321535774216"/>
        <n v="681.5202339046187"/>
        <n v="1159.7294264367772"/>
        <n v="1384.77121945401"/>
        <n v="2177.3175600444047"/>
        <n v="1178.4676171943047"/>
        <n v="854.2950462295486"/>
        <n v="5760.871788820617"/>
        <n v="1840.7255144269432"/>
        <n v="390.5716552206813"/>
        <n v="1475.3713984862877"/>
        <n v="1500.727996953609"/>
        <n v="626.8406878598572"/>
        <n v="1068.9700065232137"/>
        <n v="1276.7928120327115"/>
        <n v="2011.927250344723"/>
        <n v="1084.276108213929"/>
        <n v="788.309651772212"/>
        <n v="30085.45387063498"/>
        <n v="2357.2293464994996"/>
        <n v="375.255119721831"/>
        <n v="1417.5136965848644"/>
        <n v="1441.8759186417028"/>
        <n v="599.8017641389134"/>
        <n v="1023.9676766621527"/>
        <n v="1223.2311243973083"/>
        <n v="1929.6462097123206"/>
        <n v="755.5437101694639"/>
        <n v="1100.8492767951366"/>
        <n v="1419.9582311980419"/>
        <n v="2963.928430087633"/>
        <n v="978.1324614778946"/>
        <n v="1862.396499744333"/>
        <n v="1475.218043358491"/>
        <n v="1420.4014631724"/>
        <n v="1705.9429430616585"/>
        <n v="1009.6325161692831"/>
        <n v="1301.6415708561792"/>
        <n v="2736.7784526938076"/>
        <n v="894.7189563291993"/>
        <n v="1709.7832726917268"/>
        <n v="1357.7104996531666"/>
        <n v="1307.9937472812446"/>
        <n v="1560.8094956917284"/>
        <n v="964.6803120352245"/>
        <n v="1243.368356614671"/>
        <n v="2623.885319650702"/>
        <n v="853.7343566289337"/>
        <n v="1634.486436158917"/>
        <n v="1299.5578430201397"/>
        <n v="1252.3255241178317"/>
        <n v="1489.4818819886884"/>
        <n v="1459.0107587535838"/>
        <n v="1324.4997740128929"/>
        <n v="1494.05364267563"/>
        <n v="2407.573901275693"/>
        <n v="2073.895776259978"/>
        <n v="7636.43924962257"/>
        <n v="3711.725255527129"/>
        <n v="4181.9324210529985"/>
        <n v="1338.468087696501"/>
        <n v="1212.3480302468383"/>
        <n v="1367.4004128177853"/>
        <n v="2205.2300513690243"/>
        <n v="1893.3722769077508"/>
        <n v="3890.2903553709775"/>
        <n v="2515.144372996044"/>
        <n v="1783.6529974484927"/>
        <n v="1279.0457402675593"/>
        <n v="1157.203010568176"/>
        <n v="1305.132314542851"/>
        <n v="2105.6609244261335"/>
        <n v="1804.857275209533"/>
        <n v="2139.3581063766774"/>
        <n v="3420.3143739770835"/>
        <n v="670.1814670438987"/>
        <n v="372.85818777945224"/>
        <n v="206.488186517267"/>
        <n v="700.0169223553389"/>
        <n v="612.5294968637811"/>
        <n v="345.7412286682193"/>
        <n v="191.47086386146574"/>
        <n v="639.8024724336823"/>
        <n v="584.2277176472313"/>
        <n v="332.18274911260283"/>
        <n v="183.96220253356515"/>
        <n v="610.2425491373136"/>
        <n v="1021.6723465899538"/>
        <n v="1086.9150808512247"/>
        <n v="1182.6651848168522"/>
        <n v="1360.3376162784166"/>
        <n v="1014.2698410608363"/>
        <n v="2219.2012532895014"/>
        <n v="935.1550439534842"/>
        <n v="995.6414419171297"/>
        <n v="1086.3385901268812"/>
        <n v="1247.4629789136306"/>
        <n v="927.2637605101432"/>
        <n v="892.614854943962"/>
        <n v="950.7237559452378"/>
        <n v="1038.7820328553514"/>
        <n v="1191.8457186162102"/>
        <n v="884.5396026583741"/>
        <n v="2043.0234717208255"/>
        <n v="2481.349017617883"/>
        <n v="1812.1906757485958"/>
        <n v="1656.5182563600424"/>
        <n v="2143.8960378507395"/>
        <n v="5041.83443796874"/>
        <n v="1872.36203899801"/>
        <n v="2288.7866186043434"/>
        <n v="1656.1742163020651"/>
        <n v="1513.3852049391069"/>
        <n v="1957.2564812876508"/>
        <n v="1788.3300230781758"/>
        <n v="2193.2172221727324"/>
        <n v="1579.5907379868906"/>
        <n v="1443.1515613705767"/>
        <n v="1865.7437526954832"/>
        <n v="1297.215742523643"/>
        <n v="967.6970910872371"/>
        <n v="105.6999108437916"/>
        <n v="3429.681054009753"/>
        <n v="2218.613080665606"/>
        <n v="322.4562585638513"/>
        <n v="249.09883074163892"/>
        <n v="1355.1475091178509"/>
        <n v="784.6632680854323"/>
        <n v="890.4069376778191"/>
        <n v="2279.979330651472"/>
        <n v="1366.374339290747"/>
        <n v="1184.470627503258"/>
        <n v="884.3756554608318"/>
        <n v="98.01264460060675"/>
        <n v="3180.2497046272256"/>
        <n v="2026.2854577845153"/>
        <n v="299.00489430466206"/>
        <n v="4335.593250931825"/>
        <n v="230.982552142247"/>
        <n v="1243.2727175230227"/>
        <n v="716.7024778944003"/>
        <n v="816.5911006420602"/>
        <n v="2097.9861854696246"/>
        <n v="1257.1161492152207"/>
        <n v="12568.702740455494"/>
        <n v="5737.553428536194"/>
        <n v="4760.3418470847055"/>
        <n v="2404.2792429362476"/>
        <n v="5790.839227664379"/>
        <n v="2861.6642733176777"/>
        <n v="8472.821173070884"/>
        <n v="5934.450583044424"/>
        <n v="14168.96698922698"/>
        <n v="7466.188624520915"/>
        <n v="1203.0685548159506"/>
        <n v="235.88710423107142"/>
        <n v="405.6450088612108"/>
        <n v="554.8790248536269"/>
        <n v="72.65492080671382"/>
        <n v="1570.7617734363866"/>
        <n v="447.4386411917439"/>
        <n v="215.49728711098768"/>
        <n v="376.1435536713045"/>
        <n v="514.524186682454"/>
        <n v="67.37092656622553"/>
        <n v="1452.0193045929102"/>
        <n v="408.7044409279093"/>
        <n v="205.49263686611198"/>
        <n v="361.3928260763514"/>
        <n v="494.3467675968676"/>
        <n v="64.72892944598141"/>
        <n v="1392.9130848157126"/>
        <n v="437.951135907571"/>
      </sharedItems>
    </cacheField>
    <cacheField name="Cost of Assembly" numFmtId="164">
      <sharedItems containsSemiMixedTypes="0" containsString="0" containsNumber="1">
        <n v="298.78901821635"/>
        <n v="27.9305938683021"/>
        <n v="230.38499221301552"/>
        <n v="535.4389675131341"/>
        <n v="100.42913604719386"/>
        <n v="30.452408723320872"/>
        <n v="213.83002890308288"/>
        <n v="213.6741319565683"/>
        <n v="177.97628909935372"/>
        <n v="120.54953522197366"/>
        <n v="422.12127354579945"/>
        <n v="21.647866148143223"/>
        <n v="111.5048198034609"/>
        <n v="0.2665595458540024"/>
        <n v="52.884471515201255"/>
        <n v="73.82999364782914"/>
        <n v="8.239113235487347"/>
        <n v="20.16159474095727"/>
        <n v="54.81972074330796"/>
        <n v="31.334209241171237"/>
        <n v="188.82916677057614"/>
        <n v="122.85648692791011"/>
        <n v="13.994376157335125"/>
        <n v="89.55673760114875"/>
        <n v="127.27006680229272"/>
        <n v="155.62877145636037"/>
        <n v="289.58059754139344"/>
        <n v="60.43968450172984"/>
        <n v="553.9511240945949"/>
        <n v="41.23326146674941"/>
        <n v="90.50638963976198"/>
        <n v="64.97052365108159"/>
        <n v="50.14550486853474"/>
        <n v="409.4078640949295"/>
        <n v="76.33403786645766"/>
        <n v="64.835897617822"/>
        <n v="4.133557725202671"/>
        <n v="113.57052165779615"/>
        <n v="123.01319163062429"/>
        <n v="158.88456744471048"/>
        <n v="3.1340940542834215"/>
        <n v="1433.2502902469932"/>
        <n v="183.17648888607215"/>
        <n v="244.62169523021794"/>
        <n v="91.03412369013957"/>
        <n v="475.48891789436937"/>
        <n v="6.972551514581054"/>
        <n v="41.437893037304"/>
        <n v="60.6630290909075"/>
        <n v="75.86176974178298"/>
        <n v="1162.5119523206126"/>
        <n v="9.925977432230098"/>
        <n v="491.9874728963663"/>
        <n v="50.55252424242292"/>
        <n v="46.227887300680464"/>
        <n v="655.8151044042694"/>
        <n v="60.689415793426384"/>
        <n v="70.39326027077816"/>
        <n v="5.985473438721689"/>
        <n v="40.44201939393834"/>
        <n v="1111.7132419387021"/>
        <n v="212.9544211827625"/>
        <n v="320.7745264559081"/>
        <n v="52.56324546017809"/>
        <n v="325.6119090829921"/>
        <n v="363.20757513106713"/>
        <n v="78.46005218369321"/>
        <n v="155.18208227800505"/>
        <n v="148.13494794099816"/>
        <n v="292.57091099215563"/>
        <n v="91.16942285356548"/>
        <n v="149.48066976946112"/>
        <n v="254.37588984400878"/>
        <n v="109.07939718825597"/>
        <n v="43.802704550148405"/>
        <n v="271.3432575691601"/>
        <n v="302.6729792758893"/>
        <n v="65.38337681974434"/>
        <n v="129.31840189833756"/>
        <n v="123.4457899508318"/>
        <n v="243.80909249346303"/>
        <n v="75.9745190446379"/>
        <n v="124.56722480788426"/>
        <n v="1843.3658833987677"/>
        <n v="73.39811333313236"/>
        <n v="35.04216364011872"/>
        <n v="217.07460605532808"/>
        <n v="242.13838342071145"/>
        <n v="52.306701455795476"/>
        <n v="103.45472151867006"/>
        <n v="98.75663196066544"/>
        <n v="195.04727399477042"/>
        <n v="99.65377984630742"/>
        <n v="36.41364947605584"/>
        <n v="37.73513861853205"/>
        <n v="197.31599190726112"/>
        <n v="11.530450496617977"/>
        <n v="48.34043901459006"/>
        <n v="46.55260529290262"/>
        <n v="53.71174848958148"/>
        <n v="18.022117820395753"/>
        <n v="30.3447078967132"/>
        <n v="31.445948848776705"/>
        <n v="164.42999325605095"/>
        <n v="9.608708747181648"/>
        <n v="40.28369917882505"/>
        <n v="38.793837744085515"/>
        <n v="44.75979040798457"/>
        <n v="15.018431516996461"/>
        <n v="24.27576631737056"/>
        <n v="25.156759079021366"/>
        <n v="131.54399460484078"/>
        <n v="7.686966997745319"/>
        <n v="32.226959343060045"/>
        <n v="31.035070195268414"/>
        <n v="35.807832326387654"/>
        <n v="12.01474521359717"/>
        <n v="36.70390320376353"/>
        <n v="16.966649719640507"/>
        <n v="16.20358936312511"/>
        <n v="22.255298810210526"/>
        <n v="1.1510525843695554"/>
        <n v="33.5865027776043"/>
        <n v="39.31510974486667"/>
        <n v="62.11645174597811"/>
        <n v="30.586586003136276"/>
        <n v="14.13887476636709"/>
        <n v="13.502991135937593"/>
        <n v="18.546082341842105"/>
        <n v="0.9592104869746295"/>
        <n v="0.75525204658634"/>
        <n v="2.6117450452361846"/>
        <n v="25.397201174423"/>
        <n v="24.46926880250902"/>
        <n v="11.311099813093673"/>
        <n v="10.802392908750075"/>
        <n v="14.836865873473684"/>
        <n v="0.7673683895797037"/>
        <n v="5.16317762757207"/>
        <n v="0.4604210337478223"/>
        <n v="6.812077282935617"/>
        <n v="32.573576503359085"/>
        <n v="17.99869289060858"/>
        <n v="6.343578687192217"/>
        <n v="5.676731069113014"/>
        <n v="27.144647086132572"/>
        <n v="14.998910742173818"/>
        <n v="5.286315572660181"/>
        <n v="4.541384855290412"/>
        <n v="21.71571766890606"/>
        <n v="11.999128593739055"/>
        <n v="4.229052458128145"/>
        <n v="16.9090297774054"/>
        <n v="22.87727108386986"/>
        <n v="52.1045829045284"/>
        <n v="45.055563803055904"/>
        <n v="12.269816671279687"/>
        <n v="58.691565459853976"/>
        <n v="14.090858147837835"/>
        <n v="19.064392569891552"/>
        <n v="43.42048575377367"/>
        <n v="37.54630316921325"/>
        <n v="10.224847226066405"/>
        <n v="11.27268651827027"/>
        <n v="15.251514055913242"/>
        <n v="34.73638860301894"/>
        <n v="30.037042535370603"/>
        <n v="8.179877780853124"/>
        <n v="26.996827701613533"/>
        <n v="74.70129333508528"/>
        <n v="9.48628880760425"/>
        <n v="7.210570341384022"/>
        <n v="1.9184209739492593"/>
        <n v="23.09778852634908"/>
        <n v="22.49735641801128"/>
        <n v="62.25107777923773"/>
        <n v="7.905240673003542"/>
        <n v="6.008808617820018"/>
        <n v="1.598684144957716"/>
        <n v="17.997885134409024"/>
        <n v="49.80086222339019"/>
        <n v="6.3241925384028335"/>
        <n v="4.807046894256015"/>
        <n v="1.2789473159661728"/>
        <n v="1.839260866392616"/>
        <n v="3.702350540672181"/>
        <n v="3.1268242484874036"/>
        <n v="232.50656387115353"/>
        <n v="2.8146264773583978"/>
        <n v="12.94267758551115"/>
        <n v="10.567874358811856"/>
        <n v="20.31668393127232"/>
        <n v="2.0161594740957267"/>
        <n v="18.187438589238532"/>
        <n v="70.59546857273406"/>
        <n v="67.93148862659316"/>
        <n v="1.5327173886605134"/>
        <n v="3.0852921172268175"/>
        <n v="2.605686873739503"/>
        <n v="193.75546989262796"/>
        <n v="2.3455220644653316"/>
        <n v="10.785564654592626"/>
        <n v="123.89970405963875"/>
        <n v="8.806561965676547"/>
        <n v="16.930569942726933"/>
        <n v="1.6801328950797725"/>
        <n v="15.156198824365443"/>
        <n v="58.82955714394505"/>
        <n v="56.609573855494304"/>
        <n v="224.59822679938503"/>
        <n v="93.18275518096277"/>
        <n v="84.80793890394973"/>
        <n v="4.0926314110917525"/>
        <n v="129.42677585511152"/>
        <n v="23.941893754886756"/>
        <n v="271.09913569551594"/>
        <n v="180.33157155123035"/>
        <n v="303.4093836778193"/>
        <n v="95.97220659010159"/>
        <n v="45.28765908439544"/>
        <n v="4.088323378027446"/>
        <n v="68.16654568066441"/>
        <n v="155.62769444809427"/>
        <n v="11.295662694613238"/>
        <n v="273.7030652825382"/>
        <n v="3.4192319927272483"/>
        <n v="3.406936148356205"/>
        <n v="56.80545473388701"/>
        <n v="129.6897453734119"/>
        <n v="9.413052245511032"/>
        <n v="228.0858877354485"/>
        <n v="2.8493599939393737"/>
        <n v="2.7255489186849644"/>
        <n v="45.44436378710961"/>
        <n v="103.75179629872953"/>
        <n v="7.530441796408827"/>
        <n v="182.4687101883588"/>
        <n v="29.321550043940256"/>
      </sharedItems>
    </cacheField>
    <cacheField name="Freight PER GROUP LINE V1" numFmtId="164">
      <sharedItems containsSemiMixedTypes="0" containsString="0" containsNumber="1">
        <n v="528.768"/>
        <n v="660.9600000000002"/>
        <n v="616.8960000000001"/>
        <n v="1233.7920000000001"/>
        <n v="132.192"/>
        <n v="352.51200000000006"/>
        <n v="264.384"/>
        <n v="440.6400000000001"/>
        <n v="308.44800000000004"/>
        <n v="881.2800000000002"/>
        <n v="1586.304"/>
        <n v="969.408"/>
        <n v="705.0240000000001"/>
        <n v="822.5280000000001"/>
        <n v="12337.920000000002"/>
        <n v="528.7680000000001"/>
        <n v="176.25600000000003"/>
        <n v="2181.168"/>
        <n v="2996.3520000000003"/>
        <n v="352.512"/>
        <n v="1938.8160000000003"/>
        <n v="1057.536"/>
        <n v="705.024"/>
        <n v="458.26560000000006"/>
        <n v="1321.92"/>
        <n v="793.152"/>
        <n v="687.3984"/>
        <n v="15863.040000000003"/>
        <n v="1410.048"/>
        <n v="969.4080000000001"/>
        <n v="165.24000000000004"/>
        <n v="100.71771428571431"/>
        <n v="220.32000000000005"/>
        <n v="264.38400000000007"/>
        <n v="211.5072"/>
        <n v="141.00480000000002"/>
        <n v="440.64000000000004"/>
        <n v="293.76000000000005"/>
        <n v="916.5312000000001"/>
        <n v="1351.2960000000003"/>
        <n v="396.576"/>
      </sharedItems>
    </cacheField>
    <cacheField name="Freight unit sale V2" numFmtId="164">
      <sharedItems containsSemiMixedTypes="0" containsString="0" containsNumber="1">
        <n v="3877.6320000000005"/>
        <n v="5331.744000000001"/>
        <n v="5111.424000000001"/>
        <n v="10310.976"/>
        <n v="2974.3200000000006"/>
        <n v="2820.0960000000005"/>
        <n v="1586.304"/>
        <n v="3701.3760000000007"/>
        <n v="2291.3280000000004"/>
        <n v="6873.984000000001"/>
        <n v="13219.2"/>
        <n v="1850.688"/>
        <n v="3965.76"/>
        <n v="7490.88"/>
        <n v="4230.144"/>
        <n v="6815.232000000001"/>
        <n v="102228.48000000001"/>
        <n v="4406.400000000001"/>
        <n v="5816.448000000001"/>
        <n v="4171.392000000001"/>
        <n v="1586.3040000000003"/>
        <n v="3436.992"/>
        <n v="18308.592"/>
        <n v="25028.352000000003"/>
        <n v="4582.656000000001"/>
        <n v="2820.096"/>
        <n v="15774.912000000002"/>
        <n v="7755.264000000001"/>
        <n v="5875.200000000001"/>
        <n v="3630.8736000000004"/>
        <n v="11104.128"/>
        <n v="4758.912"/>
        <n v="8812.800000000001"/>
        <n v="5446.3104"/>
        <n v="5552.064"/>
        <n v="131134.464"/>
        <n v="5287.680000000001"/>
        <n v="11750.400000000001"/>
        <n v="8019.648000000001"/>
        <n v="7402.752000000001"/>
        <n v="4031.856"/>
        <n v="3359.8800000000006"/>
        <n v="2687.9040000000005"/>
        <n v="2048.976"/>
        <n v="991.4400000000003"/>
        <n v="705.0240000000001"/>
        <n v="1189.728"/>
        <n v="793.1520000000002"/>
        <n v="2467.5840000000003"/>
        <n v="1850.6880000000006"/>
        <n v="1480.5504000000003"/>
        <n v="1762.5600000000002"/>
        <n v="1498.1760000000004"/>
        <n v="1198.5408000000002"/>
        <n v="3084.48"/>
        <n v="2291.328"/>
        <n v="3462.1714285714293"/>
        <n v="1909.4400000000005"/>
        <n v="7684.761600000001"/>
        <n v="10927.872000000001"/>
        <n v="2056.32"/>
      </sharedItems>
    </cacheField>
    <cacheField name="Net revenue(€)" numFmtId="164">
      <sharedItems containsSemiMixedTypes="0" containsString="0" containsNumber="1">
        <n v="399733.79899999994"/>
        <n v="52353.42"/>
        <n v="323271.624"/>
        <n v="782039.345"/>
        <n v="146156.58800000002"/>
        <n v="37556.73"/>
        <n v="311496.0"/>
        <n v="327646.848"/>
        <n v="315478.17000000004"/>
        <n v="237876.58"/>
        <n v="456934.61000000004"/>
        <n v="85268.00999999998"/>
        <n v="185629.152"/>
        <n v="1522.565"/>
        <n v="83066.742"/>
        <n v="257331.2"/>
        <n v="26118.855"/>
        <n v="31718.511"/>
        <n v="126819.78"/>
        <n v="71728.944"/>
        <n v="435812.45399999997"/>
        <n v="313953.79199999996"/>
        <n v="10772.322"/>
        <n v="108686.65500000001"/>
        <n v="129931.204"/>
        <n v="208184.9"/>
        <n v="596217.9839999999"/>
        <n v="103006.464"/>
        <n v="939525.0800000001"/>
        <n v="42837.625"/>
        <n v="113520.33000000002"/>
        <n v="160774.90000000002"/>
        <n v="140804.914"/>
        <n v="558524.868"/>
        <n v="123497.78100000002"/>
        <n v="136417.73200000002"/>
        <n v="5603.818"/>
        <n v="135997.38900000002"/>
        <n v="279465.88800000004"/>
        <n v="158129.74099999998"/>
        <n v="2862.7439999999997"/>
        <n v="1279699.296"/>
        <n v="346958.41599999997"/>
        <n v="233078.466"/>
        <n v="113112.36833333333"/>
        <n v="604891.248"/>
        <n v="5871.6"/>
        <n v="42097.127"/>
        <n v="61314.263999999996"/>
        <n v="1230674.778"/>
        <n v="14092.832999999999"/>
        <n v="430584.952"/>
        <n v="86166.71"/>
        <n v="1162854.84"/>
        <n v="104924.31799999998"/>
        <n v="8749.44"/>
        <n v="1031681.6719999999"/>
        <n v="227156.06199999998"/>
        <n v="375266.535"/>
        <n v="58914.00666666666"/>
        <n v="238601.86"/>
        <n v="270942.49799999996"/>
        <n v="96874.43700000002"/>
        <n v="156340.48"/>
        <n v="116347.422"/>
        <n v="303699.66033333336"/>
        <n v="60281.087999999996"/>
        <n v="124153.75833333332"/>
        <n v="313253.27599999995"/>
        <n v="105831.19799999999"/>
        <n v="2215020.4960000003"/>
        <n v="110544.336"/>
        <n v="107986.87466666667"/>
        <n v="111922.37333333334"/>
        <n v="476750.9843333334"/>
        <n v="45314.60999999999"/>
        <n v="170269.02199999997"/>
        <n v="167729.133"/>
        <n v="203431.998"/>
        <n v="52437.462"/>
        <n v="181991.55333333334"/>
        <n v="95659.212"/>
        <n v="115417.52200000001"/>
        <n v="218395.1"/>
        <n v="10495.056000000002"/>
        <n v="366347.58600000007"/>
        <n v="239805.423"/>
        <n v="270403.408"/>
        <n v="8154.696000000001"/>
        <n v="20855.0"/>
        <n v="132555.324"/>
        <n v="33569.451"/>
        <n v="8640.258"/>
        <n v="6273.043333333334"/>
        <n v="31757.20166666667"/>
        <n v="18980.507333333335"/>
        <n v="5140.450333333333"/>
        <n v="44672.92966666667"/>
        <n v="53266.56666666667"/>
        <n v="57898.654"/>
        <n v="68948.39600000001"/>
        <n v="16115.021999999999"/>
        <n v="16656.178000000004"/>
        <n v="98004.27333333333"/>
        <n v="199284.31833333327"/>
        <n v="18626.304"/>
        <n v="12044.966666666665"/>
        <n v="4354.668333333334"/>
        <n v="91329.997"/>
        <n v="3535.948"/>
        <n v="5695.8"/>
        <n v="6639.435000000001"/>
        <n v="313490.65"/>
        <n v="9160.408"/>
        <n v="28777.369500000004"/>
        <n v="30534.84"/>
        <n v="59782.263999999996"/>
        <n v="7510.464000000001"/>
        <n v="25598.384"/>
        <n v="114658.95"/>
        <n v="113555.55833333333"/>
        <n v="209698.731"/>
        <n v="506261.62400000007"/>
        <n v="191782.272"/>
        <n v="217977.1"/>
        <n v="13992.447"/>
        <n v="268203.642"/>
        <n v="82791.91500000001"/>
        <n v="750754.323"/>
        <n v="498317.532"/>
        <n v="629329.283"/>
        <n v="260508.3"/>
        <n v="1920.0299999999997"/>
        <n v="36319.67166666667"/>
        <n v="63058.03699999999"/>
        <n v="6899.833333333333"/>
        <n v="168516.14333333334"/>
        <n v="2141.3175"/>
        <n v="14909.821999999998"/>
      </sharedItems>
    </cacheField>
    <cacheField name="Unit sales (#)" numFmtId="0">
      <sharedItems containsSemiMixedTypes="0" containsString="0" containsNumber="1">
        <n v="4179.87"/>
        <n v="390.73139999999995"/>
        <n v="3222.9407999999994"/>
        <n v="7490.4536"/>
        <n v="1404.9403"/>
        <n v="426.00999999999993"/>
        <n v="2991.3472999999994"/>
        <n v="2989.1663999999996"/>
        <n v="2987.7312999999995"/>
        <n v="2023.6943999999999"/>
        <n v="7086.252599999999"/>
        <n v="454.25999999999993"/>
        <n v="2339.8232"/>
        <n v="5.5935"/>
        <n v="887.7844999999999"/>
        <n v="1549.2525999999998"/>
        <n v="172.89"/>
        <n v="423.07199999999995"/>
        <n v="1150.34"/>
        <n v="526.015"/>
        <n v="2641.6009999999997"/>
        <n v="1718.6847999999998"/>
        <n v="195.7725"/>
        <n v="1252.8422999999998"/>
        <n v="1780.4279999999997"/>
        <n v="2177.1484"/>
        <n v="4051.0499999999997"/>
        <n v="1014.6157"/>
        <n v="9299.3124"/>
        <n v="692.1927999999999"/>
        <n v="1519.3528"/>
        <n v="1090.676"/>
        <n v="841.8047999999999"/>
        <n v="6872.8295"/>
        <n v="1601.7975999999999"/>
        <n v="1360.52"/>
        <n v="86.7388"/>
        <n v="2383.1699999999996"/>
        <n v="2581.3154999999997"/>
        <n v="3334.0423999999994"/>
        <n v="65.76599999999999"/>
        <n v="30075.402"/>
        <n v="2562.5235999999995"/>
        <n v="3422.1032999999998"/>
        <n v="1273.5099999999998"/>
        <n v="6651.7901999999995"/>
        <n v="97.54159999999999"/>
        <n v="579.6899999999999"/>
        <n v="848.6375333333332"/>
        <n v="19515.371199999998"/>
        <n v="166.6298"/>
        <n v="8259.1135"/>
        <n v="970.0484999999999"/>
        <n v="13761.659799999998"/>
        <n v="1477.1359999999997"/>
        <n v="125.59949999999998"/>
        <n v="15552.167399999998"/>
        <n v="2979.0980999999997"/>
        <n v="4487.433399999999"/>
        <n v="735.3266666666667"/>
        <n v="4555.105333333333"/>
        <n v="5081.044999999999"/>
        <n v="1097.6066666666666"/>
        <n v="2170.8995"/>
        <n v="2072.314533333333"/>
        <n v="4092.8825999999995"/>
        <n v="1275.40275"/>
        <n v="2091.1403333333333"/>
        <n v="4270.2699999999995"/>
        <n v="1831.1423999999997"/>
        <n v="38681.289899999996"/>
        <n v="1540.1899999999998"/>
        <n v="509.404"/>
        <n v="527.8908"/>
        <n v="2760.326333333333"/>
        <n v="161.30373333333333"/>
        <n v="676.2522666666666"/>
        <n v="651.2416"/>
        <n v="751.3935"/>
        <n v="252.11806666666666"/>
        <n v="513.4644666666667"/>
        <n v="237.3527333333333"/>
        <n v="226.678"/>
        <n v="311.3376"/>
        <n v="16.102499999999996"/>
        <n v="469.854"/>
        <n v="549.9935999999999"/>
        <n v="868.9699999999999"/>
        <n v="12.6786"/>
        <n v="43.843999999999994"/>
        <n v="426.34899999999993"/>
        <n v="108.3444"/>
        <n v="9.661499999999998"/>
        <n v="95.29666666666667"/>
        <n v="455.68379999999996"/>
        <n v="251.79036666666664"/>
        <n v="88.74266666666665"/>
        <n v="236.54666666666665"/>
        <n v="320.0386"/>
        <n v="728.9102666666666"/>
        <n v="630.2989333333334"/>
        <n v="171.64700000000002"/>
        <n v="821.058"/>
        <n v="377.66859999999997"/>
        <n v="1045.0240000000001"/>
        <n v="132.70719999999997"/>
        <n v="100.87133333333333"/>
        <n v="26.837499999999995"/>
        <n v="323.1235"/>
        <n v="25.730099999999997"/>
        <n v="51.793549999999996"/>
        <n v="43.7423"/>
        <n v="3252.62025"/>
        <n v="39.37485"/>
        <n v="181.0599"/>
        <n v="147.8379"/>
        <n v="284.21759999999995"/>
        <n v="28.2048"/>
        <n v="254.43079999999998"/>
        <n v="987.5860999999999"/>
        <n v="950.3186999999998"/>
        <n v="2079.9345"/>
        <n v="4712.9814"/>
        <n v="1955.3519999999999"/>
        <n v="1779.6144"/>
        <n v="85.87999999999998"/>
        <n v="2715.8985"/>
        <n v="502.3979999999999"/>
        <n v="5688.759"/>
        <n v="3784.087499999999"/>
        <n v="6366.758999999999"/>
        <n v="2013.8859999999995"/>
        <n v="57.19306666666666"/>
        <n v="953.6069999999999"/>
        <n v="2177.133333333333"/>
        <n v="158.01919999999998"/>
        <n v="3828.933333333334"/>
        <n v="47.832899999999995"/>
        <n v="615.2849999999999"/>
      </sharedItems>
    </cacheField>
    <cacheField name="Price per unit(€)" numFmtId="164">
      <sharedItems containsSemiMixedTypes="0" containsString="0" containsNumber="1">
        <n v="95.63306968877022"/>
        <n v="133.98825894207633"/>
        <n v="100.30330808434337"/>
        <n v="104.40480467030729"/>
        <n v="104.03046165022103"/>
        <n v="88.15926856177087"/>
        <n v="104.13234197179312"/>
        <n v="109.61144484964103"/>
        <n v="105.59121230212372"/>
        <n v="117.54570255271744"/>
        <n v="64.48184051468898"/>
        <n v="187.70750231145158"/>
        <n v="79.33469161259706"/>
        <n v="272.20255653883976"/>
        <n v="93.56633507343281"/>
        <n v="166.100221487445"/>
        <n v="151.07209786569496"/>
        <n v="74.9718984002723"/>
        <n v="110.24547525079542"/>
        <n v="136.36292501164417"/>
        <n v="164.98042437143232"/>
        <n v="182.67095397597046"/>
        <n v="55.02469447956174"/>
        <n v="86.75206368750483"/>
        <n v="72.97751102543884"/>
        <n v="95.62274211532846"/>
        <n v="147.17616025474877"/>
        <n v="101.52263955702638"/>
        <n v="101.03167197609147"/>
        <n v="61.88683990934319"/>
        <n v="74.71624102051875"/>
        <n v="147.40848794692468"/>
        <n v="167.2655157110057"/>
        <n v="81.26563710041113"/>
        <n v="77.09949184591113"/>
        <n v="100.26881780495694"/>
        <n v="64.60566666820385"/>
        <n v="57.065752338272155"/>
        <n v="108.2649091132022"/>
        <n v="47.42883323859349"/>
        <n v="43.52924003284372"/>
        <n v="42.549698787068586"/>
        <n v="135.3971592690893"/>
        <n v="68.10971077348835"/>
        <n v="29.606459923972157"/>
        <n v="90.93660951603677"/>
        <n v="60.195854896782514"/>
        <n v="72.62006762234988"/>
        <n v="24.083412761302174"/>
        <n v="63.06181754821041"/>
        <n v="84.57570614619954"/>
        <n v="52.13452412295823"/>
        <n v="88.8272184328928"/>
        <n v="84.49960665355209"/>
        <n v="71.03226649408045"/>
        <n v="69.66142381140054"/>
        <n v="66.33684202756203"/>
        <n v="76.2499435651347"/>
        <n v="83.62609570985501"/>
        <n v="26.706500814452834"/>
        <n v="17.460398281313072"/>
        <n v="17.774722719440586"/>
        <n v="29.41990057154658"/>
        <n v="24.005484055495582"/>
        <n v="18.714569326316553"/>
        <n v="24.73396625427544"/>
        <n v="23.63217736514995"/>
        <n v="19.790439432222602"/>
        <n v="73.35678446561927"/>
        <n v="57.79517638824812"/>
        <n v="57.263356566607165"/>
        <n v="71.7731812308871"/>
        <n v="70.66223447183158"/>
        <n v="70.67268036832196"/>
        <n v="57.5718141941108"/>
        <n v="93.64240794592065"/>
        <n v="83.92776403756231"/>
        <n v="85.85095147484436"/>
        <n v="90.24654325596374"/>
        <n v="69.32924018931871"/>
        <n v="118.14615236168459"/>
        <n v="134.34184452900058"/>
        <n v="169.72316384180792"/>
        <n v="233.82452574525746"/>
        <n v="217.2552088185065"/>
        <n v="779.7051552184297"/>
        <n v="436.01493362831866"/>
        <n v="311.17691980160424"/>
        <n v="643.1858407079646"/>
        <n v="475.66371681415933"/>
        <n v="310.9080213627803"/>
        <n v="309.84020401608205"/>
        <n v="894.2977798478498"/>
        <n v="21.94215723996409"/>
        <n v="23.230437177904705"/>
        <n v="25.12739411573111"/>
        <n v="19.308451152145285"/>
        <n v="62.951538338688174"/>
        <n v="55.47931475210248"/>
        <n v="26.477266428954128"/>
        <n v="36.46333105011337"/>
        <n v="31.294890094204963"/>
        <n v="20.286238000238722"/>
        <n v="86.49935713774222"/>
        <n v="63.566105765141366"/>
        <n v="46.785464541486824"/>
        <n v="39.80307145957116"/>
        <n v="54.086860218392594"/>
        <n v="282.64733762787296"/>
        <n v="68.71228638831563"/>
        <n v="54.98561114270021"/>
        <n v="75.89261424296392"/>
        <n v="48.19047812298408"/>
        <n v="116.32308440540089"/>
        <n v="79.46919638197085"/>
        <n v="103.27135328626828"/>
        <n v="105.16988391992615"/>
        <n v="133.14159292035401"/>
        <n v="50.30519889887545"/>
        <n v="58.05010317581424"/>
        <n v="39.830693406093964"/>
        <n v="100.81987245271426"/>
        <n v="107.41854911627703"/>
        <n v="98.08068930811434"/>
        <n v="122.48557889844002"/>
        <n v="162.93021658127623"/>
        <n v="98.75319051871784"/>
        <n v="164.79348046767706"/>
        <n v="131.97154651831795"/>
        <n v="131.68763460147264"/>
        <n v="98.84609783407855"/>
        <n v="129.3560310762377"/>
        <n v="11.190342419127726"/>
        <n v="12.695541478011618"/>
        <n v="9.65459732982209"/>
        <n v="14.554841718249712"/>
        <n v="14.67041676823252"/>
        <n v="22.383312531751162"/>
        <n v="24.232383367057544"/>
      </sharedItems>
    </cacheField>
    <cacheField name="Cost Machie" numFmtId="164">
      <sharedItems containsSemiMixedTypes="0" containsString="0" containsNumber="1">
        <n v="53.284389329488235"/>
        <n v="52.02383641331443"/>
        <n v="30.534344705426328"/>
        <n v="29.948402904180963"/>
        <n v="29.585367493593264"/>
        <n v="32.362035406329646"/>
        <n v="33.66312341010569"/>
        <n v="34.20658877021052"/>
        <n v="25.173533947336658"/>
        <n v="49.439239721942286"/>
        <n v="39.54659072202417"/>
        <n v="57.76445394960864"/>
        <n v="28.861622184787326"/>
        <n v="85.51009335487079"/>
        <n v="47.71737500187764"/>
        <n v="54.41182150825255"/>
        <n v="53.39846945822088"/>
        <n v="41.94701537442628"/>
        <n v="29.14800311683595"/>
        <n v="36.46625584830667"/>
        <n v="96.53599925631097"/>
        <n v="99.10577962838826"/>
        <n v="42.44404792398471"/>
        <n v="46.436343110427494"/>
        <n v="33.40391376663169"/>
        <n v="32.16021958305622"/>
        <n v="89.53952876238613"/>
        <n v="72.20557154320507"/>
        <n v="27.170871048330582"/>
        <n v="35.08086385746578"/>
        <n v="36.3471525100894"/>
        <n v="99.01076159802608"/>
        <n v="99.21293557138938"/>
        <n v="45.560491166303294"/>
        <n v="50.506390161512726"/>
        <n v="64.77129394625524"/>
        <n v="24.55208641369453"/>
        <n v="39.84904944284631"/>
        <n v="27.473722956410434"/>
        <n v="25.50524104922268"/>
        <n v="29.562173014666502"/>
        <n v="24.88029636827148"/>
        <n v="84.01366779301026"/>
        <n v="21.953189142245257"/>
        <n v="14.149650726732228"/>
        <n v="44.09010897339546"/>
        <n v="29.161847269723552"/>
        <n v="38.91864685273737"/>
        <n v="9.677557958089814"/>
        <n v="21.750015160400007"/>
        <n v="56.68746848870484"/>
        <n v="21.642494768685594"/>
        <n v="47.769170874734904"/>
        <n v="31.188804489322443"/>
        <n v="40.43161509426892"/>
        <n v="31.46577418370126"/>
        <n v="28.733115383892272"/>
        <n v="37.21794902294302"/>
        <n v="43.23311437649372"/>
        <n v="17.48354999554286"/>
        <n v="10.661348732182198"/>
        <n v="9.722056863599642"/>
        <n v="9.173936276018049"/>
        <n v="10.104256119546369"/>
        <n v="13.0364445340348"/>
        <n v="12.627775512952944"/>
        <n v="14.24256132782799"/>
        <n v="8.601042665833644"/>
        <n v="39.072889563961326"/>
        <n v="33.08842739874643"/>
        <n v="26.028475259313737"/>
        <n v="38.12203574623157"/>
        <n v="20.00908236125241"/>
        <n v="22.288113864493727"/>
        <n v="23.96167170974417"/>
        <n v="25.377790733829684"/>
        <n v="30.79159481857879"/>
        <n v="36.213091157180244"/>
        <n v="32.268341509065536"/>
        <n v="31.202041958253353"/>
        <n v="27.745728874816045"/>
        <n v="30.421124744900126"/>
        <n v="34.59331892272793"/>
        <n v="52.380945103750165"/>
        <n v="61.383962092695036"/>
        <n v="156.96083487834017"/>
        <n v="57.605637633673574"/>
        <n v="73.50381988526544"/>
        <n v="117.79289234367042"/>
        <n v="74.03288441873792"/>
        <n v="54.630218744718455"/>
        <n v="66.65667285433078"/>
        <n v="126.26986278803993"/>
        <n v="18.421566176366436"/>
        <n v="24.974499599486567"/>
        <n v="25.030688751243193"/>
        <n v="20.759639140143527"/>
        <n v="23.480023375732053"/>
        <n v="23.501958379395674"/>
        <n v="19.828835744027558"/>
        <n v="19.461757636852813"/>
        <n v="18.484563090917945"/>
        <n v="29.143333588624944"/>
        <n v="42.442750797715654"/>
        <n v="48.17526443991457"/>
        <n v="33.81242982832966"/>
        <n v="29.868953231639537"/>
        <n v="36.28747201280149"/>
        <n v="114.99341348655763"/>
        <n v="38.040337232114794"/>
        <n v="45.86796985694554"/>
        <n v="73.75470092606145"/>
        <n v="32.183781639913576"/>
        <n v="69.10995696814248"/>
        <n v="54.35822094210733"/>
        <n v="51.42835158033255"/>
        <n v="47.19737289083416"/>
        <n v="38.60655956402262"/>
        <n v="32.102416006877085"/>
        <n v="36.093398357543045"/>
        <n v="22.05683665661132"/>
        <n v="68.6132650730886"/>
        <n v="76.46510574003366"/>
        <n v="68.40211448850363"/>
        <n v="60.44863792407261"/>
        <n v="82.02353337210121"/>
        <n v="73.04849656989829"/>
        <n v="69.006082830081"/>
        <n v="43.93396527221835"/>
        <n v="43.23560412351384"/>
        <n v="66.63247105466601"/>
        <n v="87.23374688381493"/>
        <n v="7.2166671924155406"/>
        <n v="12.98354855537636"/>
        <n v="7.779111227140657"/>
        <n v="14.033689877287541"/>
        <n v="10.052241286261317"/>
        <n v="13.818464534235025"/>
        <n v="24.38555470753527"/>
      </sharedItems>
    </cacheField>
    <cacheField name="Cost Accesorie" numFmtId="164">
      <sharedItems containsSemiMixedTypes="0" containsString="0" containsNumber="1">
        <n v="9.403127528733219"/>
        <n v="5.780426268146048"/>
        <n v="3.3927049672695926"/>
        <n v="3.3276003226867736"/>
        <n v="3.287263054843696"/>
        <n v="3.5957817118144053"/>
        <n v="3.740347045567299"/>
        <n v="3.8007320855789475"/>
        <n v="5.525897695756828"/>
        <n v="8.724571715636873"/>
        <n v="6.97881012741603"/>
        <n v="10.193727167577993"/>
        <n v="5.093227444374233"/>
        <n v="9.501121483874533"/>
        <n v="5.301930555764184"/>
        <n v="11.944058379860316"/>
        <n v="5.933163273135654"/>
        <n v="7.4024144778399315"/>
        <n v="3.2386670129817725"/>
        <n v="4.051806205367408"/>
        <n v="10.726222139590108"/>
        <n v="21.754927235499864"/>
        <n v="4.716005324887191"/>
        <n v="0.0"/>
        <n v="5.675332867598156"/>
        <n v="15.801093311009314"/>
        <n v="6.27874535158305"/>
        <n v="4.423165054379398"/>
        <n v="17.47248734082813"/>
        <n v="11.023659507932154"/>
        <n v="7.4168241433517"/>
        <n v="8.22197049140905"/>
        <n v="10.54416413078574"/>
        <n v="5.38948238349392"/>
        <n v="8.74735231672236"/>
        <n v="6.0308172343339965"/>
        <n v="4.152015984757181"/>
        <n v="3.2846858905185004"/>
        <n v="5.461528471083984"/>
        <n v="7.305536329826979"/>
        <n v="2.4392432380272506"/>
        <n v="2.496997187070393"/>
        <n v="9.678316603916075"/>
        <n v="6.401381107988096"/>
        <n v="6.335593673701433"/>
        <n v="2.124341990800203"/>
        <n v="3.540700142390699"/>
        <n v="2.4047216409650662"/>
        <n v="7.776376654026613"/>
        <n v="3.4654227210358273"/>
        <n v="5.122335332230438"/>
        <n v="5.070549773628048"/>
        <n v="4.135327669215891"/>
        <n v="2.0137908898576202"/>
        <n v="2.5260640298865926"/>
        <n v="2.861658556251541"/>
        <n v="2.771950722355524"/>
        <n v="3.3408477188732326"/>
        <n v="1.5178310586765253"/>
        <n v="4.341432173773481"/>
        <n v="4.593260339878895"/>
        <n v="4.235781749581285"/>
        <n v="4.392237591494432"/>
        <n v="5.924688495624914"/>
        <n v="4.564127944713175"/>
        <n v="4.833864901681845"/>
        <n v="6.759130569931929"/>
        <n v="4.023676795242249"/>
        <n v="3.58537127878506"/>
        <n v="8.294213685105321"/>
        <n v="5.68286013098642"/>
        <n v="6.23083277907593"/>
        <n v="7.085378574534637"/>
        <n v="10.72862731040666"/>
        <n v="11.692183255751436"/>
        <n v="29.8973018815886"/>
        <n v="15.31289101654614"/>
        <n v="11.965738120857166"/>
        <n v="24.126255058342135"/>
        <n v="15.163361868898129"/>
        <n v="6.752049507774191"/>
        <n v="12.696509115110626"/>
        <n v="22.28291696259528"/>
        <n v="3.508869747879321"/>
        <n v="3.6634657306135634"/>
        <n v="4.8091614143065655"/>
        <n v="4.813654125900319"/>
        <n v="4.061327802993597"/>
        <n v="5.489213692445666"/>
        <n v="5.2135947179512145"/>
        <n v="8.219914601919857"/>
        <n v="8.69309353688152"/>
        <n v="4.764586592958583"/>
        <n v="9.536839182349391"/>
        <n v="8.921895121139082"/>
        <n v="12.095824004267163"/>
        <n v="21.903507330772882"/>
        <n v="7.245778520402819"/>
        <n v="5.096441095216171"/>
        <n v="12.195874759083967"/>
        <n v="5.2441525434260186"/>
        <n v="4.289617729335847"/>
        <n v="3.5669351118752317"/>
        <n v="6.36942323956642"/>
        <n v="3.8923829394019975"/>
        <n v="13.493842189417705"/>
        <n v="12.070961380324169"/>
        <n v="10.667406692483402"/>
        <n v="14.474741183311977"/>
        <n v="12.177544028837824"/>
        <n v="7.753052695097355"/>
        <n v="7.6298124923847945"/>
        <n v="11.75867136258812"/>
        <n v="15.394190626555574"/>
        <n v="1.273529504543919"/>
        <n v="1.773924932869644"/>
        <n v="2.438552564865004"/>
      </sharedItems>
    </cacheField>
    <cacheField name="Material cost (€)" numFmtId="170">
      <sharedItems containsSemiMixedTypes="0" containsString="0" containsNumber="1">
        <n v="210885.84000000005"/>
        <n v="18208.819200000005"/>
        <n v="87820.28640000001"/>
        <n v="196132.99200000003"/>
        <n v="36870.4512"/>
        <n v="12278.323200000003"/>
        <n v="89152.80000000002"/>
        <n v="91797.04160000003"/>
        <n v="73669.07680000001"/>
        <n v="93417.28000000001"/>
        <n v="263752.57920000004"/>
        <n v="24237.312000000005"/>
        <n v="63687.333600000005"/>
        <n v="421.67840000000007"/>
        <n v="37195.62"/>
        <n v="81215.728"/>
        <n v="8238.269600000001"/>
        <n v="16734.564000000002"/>
        <n v="29494.08"/>
        <n v="17120.364800000003"/>
        <n v="224839.75360000003"/>
        <n v="167822.47680000003"/>
        <n v="7442.820000000001"/>
        <n v="45973.1888"/>
        <n v="47578.60800000001"/>
        <n v="65381.016800000005"/>
        <n v="338709.2368000001"/>
        <n v="64441.608000000015"/>
        <n v="233667.72"/>
        <n v="19223.820000000003"/>
        <n v="43639.4464"/>
        <n v="101830.34400000001"/>
        <n v="74385.4496"/>
        <n v="289528.50960000005"/>
        <n v="75693.44640000002"/>
        <n v="82303.76000000001"/>
        <n v="2094.1008000000006"/>
        <n v="94084.452"/>
        <n v="69188.6272"/>
        <n v="78126.25920000001"/>
        <n v="1721.2800000000004"/>
        <n v="727125.52"/>
        <n v="187585.04160000003"/>
        <n v="66243.43440000001"/>
        <n v="39217.84533333334"/>
        <n v="280225.52800000005"/>
        <n v="2818.904000000001"/>
        <n v="21231.724800000004"/>
        <n v="18747.977600000002"/>
        <n v="394846.1352"/>
        <n v="7630.022400000002"/>
        <n v="158227.6608"/>
        <n v="42492.208000000006"/>
        <n v="384627.83040000004"/>
        <n v="47870.45120000001"/>
        <n v="3734.3680000000004"/>
        <n v="320292.9136"/>
        <n v="74750.60560000001"/>
        <n v="121052.43920000002"/>
        <n v="23497.616266666668"/>
        <n v="91069.72160000003"/>
        <n v="90093.1328"/>
        <n v="22629.220533333337"/>
        <n v="49898.053333333344"/>
        <n v="60713.0392"/>
        <n v="115229.25333333334"/>
        <n v="27604.262400000007"/>
        <n v="38189.87333333333"/>
        <n v="115007.69280000002"/>
        <n v="37292.2704"/>
        <n v="718520.2640000001"/>
        <n v="39837.79360000001"/>
        <n v="22861.12106666667"/>
        <n v="27280.176000000003"/>
        <n v="146797.77493333336"/>
        <n v="8925.84"/>
        <n v="46323.24106666668"/>
        <n v="48960.78880000001"/>
        <n v="49851.37813333334"/>
        <n v="18314.982400000004"/>
        <n v="31564.29466666667"/>
        <n v="16188.606133333336"/>
        <n v="17617.4944"/>
        <n v="35541.862400000005"/>
        <n v="2181.411466666667"/>
        <n v="70380.464"/>
        <n v="31683.564000000002"/>
        <n v="59886.0768"/>
        <n v="1430.9680000000003"/>
        <n v="3097.6000000000004"/>
        <n v="20851.107200000002"/>
        <n v="6891.359200000002"/>
        <n v="1150.4064"/>
        <n v="3859.328"/>
        <n v="20720.911200000002"/>
        <n v="11449.052266666667"/>
        <n v="4064.4032000000007"/>
        <n v="12156.1176"/>
        <n v="16525.769333333334"/>
        <n v="32282.1048"/>
        <n v="29265.238933333338"/>
        <n v="7387.174666666667"/>
        <n v="18770.611200000003"/>
        <n v="35370.33866666667"/>
        <n v="100691.9936"/>
        <n v="10807.104000000001"/>
        <n v="7093.700533333334"/>
        <n v="2407.1666666666665"/>
        <n v="26945.116000000005"/>
        <n v="1437.0972000000004"/>
        <n v="3183.2064"/>
        <n v="4003.1552000000006"/>
        <n v="127815.07640000002"/>
        <n v="3948.5424000000007"/>
        <n v="12232.563200000002"/>
        <n v="9321.840000000002"/>
        <n v="18165.840000000004"/>
        <n v="1507.0704000000003"/>
        <n v="11343.948000000002"/>
        <n v="51621.9484"/>
        <n v="45803.03200000001"/>
        <n v="87663.23280000001"/>
        <n v="258260.46400000004"/>
        <n v="95690.8656"/>
        <n v="78511.2768"/>
        <n v="5119.884000000001"/>
        <n v="120362.03520000001"/>
        <n v="25001.856000000003"/>
        <n v="180617.05200000003"/>
        <n v="118000.64320000002"/>
        <n v="309053.36000000004"/>
        <n v="127942.21440000003"/>
        <n v="881.9712000000001"/>
        <n v="22860.616533333337"/>
        <n v="30703.70746666667"/>
        <n v="4011.3920000000003"/>
        <n v="83280.56"/>
        <n v="947.4432"/>
        <n v="9306.915200000003"/>
      </sharedItems>
    </cacheField>
    <cacheField name="Direct Labor (€) " numFmtId="170">
      <sharedItems containsSemiMixedTypes="0" containsString="0" containsNumber="1">
        <n v="51139.81620000001"/>
        <n v="4377.120000000001"/>
        <n v="21524.58"/>
        <n v="53119.35200000001"/>
        <n v="9313.6296"/>
        <n v="3040.0656000000004"/>
        <n v="22733.964000000004"/>
        <n v="21813.158400000004"/>
        <n v="18052.5708"/>
        <n v="24288.492800000004"/>
        <n v="65938.14480000001"/>
        <n v="6633.369600000002"/>
        <n v="15761.006800000001"/>
        <n v="109.76680000000002"/>
        <n v="9874.095000000003"/>
        <n v="21586.285600000003"/>
        <n v="2019.5758000000003"/>
        <n v="4143.796800000001"/>
        <n v="7761.6"/>
        <n v="4192.7424"/>
        <n v="58504.22160000001"/>
        <n v="39898.97120000001"/>
        <n v="1789.8210000000001"/>
        <n v="12204.222800000003"/>
        <n v="11894.652000000002"/>
        <n v="16992.591000000004"/>
        <n v="88030.86600000002"/>
        <n v="15189.807600000004"/>
        <n v="60135.075000000004"/>
        <n v="5058.9000000000015"/>
        <n v="11584.698400000001"/>
        <n v="25215.132800000003"/>
        <n v="18412.24"/>
        <n v="74575.5252"/>
        <n v="18377.495400000003"/>
        <n v="20164.4212"/>
        <n v="502.9948000000001"/>
        <n v="21729.0282"/>
        <n v="17297.1568"/>
        <n v="20752.287600000003"/>
        <n v="438.9264000000001"/>
        <n v="185417.0076"/>
        <n v="46422.56080000001"/>
        <n v="17229.984200000003"/>
        <n v="9615.914"/>
        <n v="77430.73800000001"/>
        <n v="649.9900000000001"/>
        <n v="5001.7044000000005"/>
        <n v="4322.956000000001"/>
        <n v="98711.5338"/>
        <n v="1815.7986000000003"/>
        <n v="40381.0176"/>
        <n v="11389.664000000002"/>
        <n v="92271.828"/>
        <n v="11852.539600000002"/>
        <n v="861.08"/>
        <n v="83375.21720000001"/>
        <n v="19843.588600000003"/>
        <n v="27912.577"/>
        <n v="6116.647533333334"/>
        <n v="20797.172000000002"/>
        <n v="23696.370866666668"/>
        <n v="5657.305133333334"/>
        <n v="13262.377333333337"/>
        <n v="15178.2598"/>
        <n v="29959.60586666667"/>
        <n v="6834.709200000001"/>
        <n v="10552.465000000002"/>
        <n v="27342.5152"/>
        <n v="9230.76"/>
        <n v="190975.12280000004"/>
        <n v="10255.273600000002"/>
        <n v="5771.867200000001"/>
        <n v="7026.712"/>
        <n v="34582.16813333333"/>
        <n v="2299.77"/>
        <n v="12171.667933333336"/>
        <n v="11400.18366666667"/>
        <n v="12205.87866666667"/>
        <n v="4622.772000000001"/>
        <n v="7974.137600000001"/>
        <n v="3850.687866666667"/>
        <n v="4145.2928"/>
        <n v="9718.478000000003"/>
        <n v="529.1542666666668"/>
        <n v="17415.574"/>
        <n v="8421.1578"/>
        <n v="14384.400800000001"/>
        <n v="368.36800000000005"/>
        <n v="813.1200000000001"/>
        <n v="5319.160000000001"/>
        <n v="1706.1132000000002"/>
        <n v="284.8362"/>
        <n v="954.7816666666668"/>
        <n v="5494.1810000000005"/>
        <n v="3068.8181333333337"/>
        <n v="928.169"/>
        <n v="3258.3408000000004"/>
        <n v="4348.886666666667"/>
        <n v="7830.8076"/>
        <n v="6961.149066666668"/>
        <n v="1982.8732000000002"/>
        <n v="4784.6656"/>
        <n v="9116.066666666668"/>
        <n v="26746.310800000003"/>
        <n v="2444.464"/>
        <n v="1919.6870000000001"/>
        <n v="583.9166666666666"/>
        <n v="7019.911800000002"/>
        <n v="352.2981000000001"/>
        <n v="870.4080000000001"/>
        <n v="951.2448"/>
        <n v="32942.030000000006"/>
        <n v="967.7800000000002"/>
        <n v="2881.7096000000006"/>
        <n v="2354.0000000000005"/>
        <n v="4723.118400000001"/>
        <n v="350.91100000000006"/>
        <n v="2592.9024000000004"/>
        <n v="12777.710000000001"/>
        <n v="11001.708666666667"/>
        <n v="21915.808200000003"/>
        <n v="67283.6472"/>
        <n v="25130.934400000002"/>
        <n v="18665.6712"/>
        <n v="1243.4004000000002"/>
        <n v="31971.165600000008"/>
        <n v="6315.573000000001"/>
        <n v="45154.263000000006"/>
        <n v="29792.241600000005"/>
        <n v="74172.8064"/>
        <n v="30755.340000000004"/>
        <n v="236.57040000000003"/>
        <n v="5659.667200000001"/>
        <n v="8308.993"/>
        <n v="1096.8650000000002"/>
        <n v="21026.280000000002"/>
        <n v="246.73000000000002"/>
        <n v="2213.7808000000005"/>
      </sharedItems>
    </cacheField>
    <cacheField name="Direct production costs (€)" numFmtId="170">
      <sharedItems containsSemiMixedTypes="0" containsString="0" containsNumber="1">
        <n v="262025.65620000006"/>
        <n v="22585.939200000008"/>
        <n v="109344.86640000001"/>
        <n v="249252.34400000004"/>
        <n v="46184.0808"/>
        <n v="15318.388800000002"/>
        <n v="111886.76400000002"/>
        <n v="113610.20000000003"/>
        <n v="91721.64760000001"/>
        <n v="117705.77280000002"/>
        <n v="329690.72400000005"/>
        <n v="30870.681600000007"/>
        <n v="79448.3404"/>
        <n v="531.4452000000001"/>
        <n v="47069.715000000004"/>
        <n v="102802.0136"/>
        <n v="10257.845400000002"/>
        <n v="20878.360800000002"/>
        <n v="37255.68"/>
        <n v="21313.107200000002"/>
        <n v="283343.97520000004"/>
        <n v="207721.44800000003"/>
        <n v="9232.641000000001"/>
        <n v="58177.41160000001"/>
        <n v="59473.26000000001"/>
        <n v="82373.60780000001"/>
        <n v="426740.1028000001"/>
        <n v="79631.41560000002"/>
        <n v="293802.795"/>
        <n v="24282.720000000005"/>
        <n v="55224.1448"/>
        <n v="127045.47680000002"/>
        <n v="92797.68960000001"/>
        <n v="364104.0348"/>
        <n v="94070.94180000002"/>
        <n v="102468.1812"/>
        <n v="2597.0956000000006"/>
        <n v="115813.4802"/>
        <n v="86485.784"/>
        <n v="98878.54680000001"/>
        <n v="2160.2064000000005"/>
        <n v="912542.5276"/>
        <n v="234007.60240000003"/>
        <n v="83473.41860000002"/>
        <n v="48833.75933333334"/>
        <n v="357656.26600000006"/>
        <n v="3468.894000000001"/>
        <n v="26233.429200000006"/>
        <n v="23070.933600000004"/>
        <n v="493557.669"/>
        <n v="9445.821000000002"/>
        <n v="198608.6784"/>
        <n v="53881.87200000001"/>
        <n v="476899.6584"/>
        <n v="59722.990800000014"/>
        <n v="4595.448"/>
        <n v="403668.13080000004"/>
        <n v="94594.19420000001"/>
        <n v="148965.0162"/>
        <n v="29614.263800000004"/>
        <n v="111866.89360000002"/>
        <n v="113789.50366666667"/>
        <n v="28286.52566666667"/>
        <n v="63160.43066666668"/>
        <n v="75891.299"/>
        <n v="145188.8592"/>
        <n v="34438.971600000004"/>
        <n v="48742.33833333334"/>
        <n v="142350.208"/>
        <n v="46523.0304"/>
        <n v="909495.3868000001"/>
        <n v="50093.06720000001"/>
        <n v="28632.98826666667"/>
        <n v="34306.888"/>
        <n v="181379.9430666667"/>
        <n v="11225.61"/>
        <n v="58494.909000000014"/>
        <n v="60360.97246666668"/>
        <n v="62057.2568"/>
        <n v="22937.754400000005"/>
        <n v="39538.43226666667"/>
        <n v="20039.294000000005"/>
        <n v="21762.787200000002"/>
        <n v="45260.34040000001"/>
        <n v="2710.565733333334"/>
        <n v="87796.038"/>
        <n v="40104.7218"/>
        <n v="74270.4776"/>
        <n v="1799.3360000000002"/>
        <n v="3910.7200000000003"/>
        <n v="26170.267200000002"/>
        <n v="8597.472400000002"/>
        <n v="1435.2426"/>
        <n v="4814.109666666667"/>
        <n v="26215.092200000003"/>
        <n v="14517.870400000002"/>
        <n v="4992.5722000000005"/>
        <n v="15414.458400000001"/>
        <n v="20874.656000000003"/>
        <n v="40112.9124"/>
        <n v="36226.388000000006"/>
        <n v="9370.047866666668"/>
        <n v="23555.276800000003"/>
        <n v="44486.405333333336"/>
        <n v="127438.30440000001"/>
        <n v="13251.568000000001"/>
        <n v="9013.387533333334"/>
        <n v="2991.0833333333335"/>
        <n v="33965.02780000001"/>
        <n v="1789.3953000000006"/>
        <n v="4053.6144000000004"/>
        <n v="4954.400000000001"/>
        <n v="160757.10640000002"/>
        <n v="4916.322400000001"/>
        <n v="15114.272800000002"/>
        <n v="11675.840000000002"/>
        <n v="22888.958400000003"/>
        <n v="1857.9814000000003"/>
        <n v="13936.850400000003"/>
        <n v="64399.6584"/>
        <n v="56804.74066666667"/>
        <n v="109579.04100000001"/>
        <n v="325544.11120000004"/>
        <n v="120821.8"/>
        <n v="97176.948"/>
        <n v="6363.284400000001"/>
        <n v="152333.20080000002"/>
        <n v="31317.429000000004"/>
        <n v="225771.31500000003"/>
        <n v="147792.88480000003"/>
        <n v="383226.16640000005"/>
        <n v="158697.55440000002"/>
        <n v="1118.5416000000002"/>
        <n v="28520.28373333334"/>
        <n v="39012.70046666667"/>
        <n v="5108.2570000000005"/>
        <n v="104306.84000000001"/>
        <n v="1194.1732000000002"/>
        <n v="11520.696000000004"/>
      </sharedItems>
    </cacheField>
    <cacheField name="Fixed production costs(€)" numFmtId="164">
      <sharedItems containsSemiMixedTypes="0" containsString="0" containsNumber="1">
        <n v="0.01489017407275783"/>
        <n v="0.0012834947965096434"/>
        <n v="0.0062137582947820085"/>
        <n v="0.014164303007679733"/>
        <n v="0.0026245101814663927"/>
        <n v="8.705005420235789E-4"/>
        <n v="0.006358207118183621"/>
        <n v="0.0064561450927141375"/>
        <n v="0.005212280807959104"/>
        <n v="0.0066888848663838735"/>
        <n v="0.01873538775449714"/>
        <n v="0.0017542931842438496"/>
        <n v="0.004514823607367492"/>
        <n v="3.0200521784368685E-5"/>
        <n v="0.0026748382584724168"/>
        <n v="0.005841946547271036"/>
        <n v="5.829242289955505E-4"/>
        <n v="0.0011864579643626645"/>
        <n v="0.0021171345143986033"/>
        <n v="0.0012111633678998043"/>
        <n v="0.016101633612453776"/>
        <n v="0.011804220106616085"/>
        <n v="5.246647738050047E-4"/>
        <n v="0.0033060571181826146"/>
        <n v="0.0033796965034540204"/>
        <n v="0.004681058248001755"/>
        <n v="0.024250428399532318"/>
        <n v="0.004525227251178328"/>
        <n v="0.016695978645974986"/>
        <n v="0.0013799180317062326"/>
        <n v="0.0031382313511450106"/>
        <n v="0.007219633726495049"/>
        <n v="0.0052734292196145215"/>
        <n v="0.02069099849759473"/>
        <n v="0.005345784526997287"/>
        <n v="0.005822975799828914"/>
        <n v="1.4758556901800613E-4"/>
        <n v="0.00658135125070967"/>
        <n v="0.00491474154575148"/>
        <n v="0.005618987068920969"/>
        <n v="1.2275839624091564E-4"/>
        <n v="0.051857200862754346"/>
        <n v="0.013297987626925759"/>
        <n v="0.004743557373074451"/>
        <n v="14765.258420786979"/>
        <n v="0.02032459010383189"/>
        <n v="1.971273967939984E-4"/>
        <n v="0.0014907712968962625"/>
        <n v="6975.672183818436"/>
        <n v="0.028047480971653757"/>
        <n v="5.367791879233216E-4"/>
        <n v="0.011286367284122377"/>
        <n v="0.003061953799034341"/>
        <n v="0.02710085352632253"/>
        <n v="0.003393887995757701"/>
        <n v="2.611462619907631E-4"/>
        <n v="122052.12846330335"/>
        <n v="28601.273822384854"/>
        <n v="45040.70523909802"/>
        <n v="8954.097819167631"/>
        <n v="33823.80581146906"/>
        <n v="34405.12158285924"/>
        <n v="8552.64609967205"/>
        <n v="19097.036425065155"/>
        <n v="22946.311259295882"/>
        <n v="43898.9554597726"/>
        <n v="10412.884905075236"/>
        <n v="14737.616586356971"/>
        <n v="43040.66768699679"/>
        <n v="14066.591959166291"/>
        <n v="274992.8451535203"/>
        <n v="15146.019728875975"/>
        <n v="8657.401700960481"/>
        <n v="10372.948424374748"/>
        <n v="54841.60483010181"/>
        <n v="3394.1485325671456"/>
        <n v="17686.380476873754"/>
        <n v="18250.59895382635"/>
        <n v="18763.48341897345"/>
        <n v="6935.404440128029"/>
        <n v="11954.745609184014"/>
        <n v="6059.032900998842"/>
        <n v="6580.144173853453"/>
        <n v="13684.808037349374"/>
        <n v="819.5601580867432"/>
        <n v="0.004989199560369085"/>
        <n v="0.0022790374706121073"/>
        <n v="0.004220580365942275"/>
        <n v="1.0225115602775001E-4"/>
        <n v="2.2223511389803932E-4"/>
        <n v="0.0014871819797720428"/>
        <n v="4.885699457003442E-4"/>
        <n v="8.15607618756439E-5"/>
        <n v="1455.5826597159512"/>
        <n v="7926.332441777547"/>
        <n v="4389.5884957841945"/>
        <n v="1509.5421635319174"/>
        <n v="4660.678694403005"/>
        <n v="6311.61095301226"/>
        <n v="12128.444045308403"/>
        <n v="10953.323843462233"/>
        <n v="2833.1052135902264"/>
        <n v="7122.117032832331"/>
        <n v="13450.802885662391"/>
        <n v="38531.94025733169"/>
        <n v="4006.712337361956"/>
        <n v="2725.266250094413"/>
        <n v="904.3767872409054"/>
        <n v="10269.58439371868"/>
        <n v="541.0372738477063"/>
        <n v="1225.6411337426698"/>
        <n v="1498.0005086361157"/>
        <n v="48606.133367122195"/>
        <n v="1486.4874567695645"/>
        <n v="4569.915295911717"/>
        <n v="3530.27899619609"/>
        <n v="6920.650598528762"/>
        <n v="561.7748026474331"/>
        <n v="4213.912681250092"/>
        <n v="19471.72635217021"/>
        <n v="17175.345230827006"/>
        <n v="33132.05618316199"/>
        <n v="98430.73715507271"/>
        <n v="36531.38984626414"/>
        <n v="29382.18907066554"/>
        <n v="1923.9874188188808"/>
        <n v="46059.10146144187"/>
        <n v="9469.062766667092"/>
        <n v="68263.67364472887"/>
        <n v="44686.30239851423"/>
        <n v="115871.34510533439"/>
        <n v="47983.41216100995"/>
        <n v="338.1995571069463"/>
        <n v="8623.324628407008"/>
        <n v="11795.786602279812"/>
        <n v="1544.5203423712253"/>
        <n v="31537.96612591352"/>
        <n v="361.0673463990833"/>
        <n v="3483.3700282258333"/>
      </sharedItems>
    </cacheField>
    <cacheField name="Total production costs(€)" numFmtId="170">
      <sharedItems containsSemiMixedTypes="0" containsString="0" containsNumber="1">
        <n v="262025.67109017412"/>
        <n v="22585.940483494804"/>
        <n v="109344.87261375831"/>
        <n v="249252.35816430306"/>
        <n v="46184.08342451019"/>
        <n v="15318.389670500545"/>
        <n v="111886.77035820714"/>
        <n v="113610.20645614513"/>
        <n v="91721.65281228082"/>
        <n v="117705.77948888489"/>
        <n v="329690.7427353878"/>
        <n v="30870.683354293193"/>
        <n v="79448.34491482361"/>
        <n v="531.4452302005219"/>
        <n v="47069.71767483826"/>
        <n v="102802.01944194656"/>
        <n v="10257.845982924231"/>
        <n v="20878.361986457967"/>
        <n v="37255.682117134515"/>
        <n v="21313.10841116337"/>
        <n v="283343.99130163365"/>
        <n v="207721.45980422015"/>
        <n v="9232.641524664776"/>
        <n v="58177.41490605712"/>
        <n v="59473.26337969651"/>
        <n v="82373.61248105826"/>
        <n v="426740.12705042853"/>
        <n v="79631.42012522728"/>
        <n v="293802.8116959786"/>
        <n v="24282.721379918035"/>
        <n v="55224.147938231356"/>
        <n v="127045.48401963375"/>
        <n v="92797.69487342924"/>
        <n v="364104.0554909985"/>
        <n v="94070.94714578454"/>
        <n v="102468.1870229758"/>
        <n v="2597.0957475855694"/>
        <n v="115813.48678135125"/>
        <n v="86485.78891474154"/>
        <n v="98878.55241898708"/>
        <n v="2160.2065227583967"/>
        <n v="912542.579457201"/>
        <n v="234007.61569798767"/>
        <n v="83473.4233435574"/>
        <n v="63599.017754120316"/>
        <n v="357656.28632459015"/>
        <n v="3468.894197127398"/>
        <n v="26233.430690771303"/>
        <n v="30046.60578381844"/>
        <n v="493557.69704748096"/>
        <n v="9445.821536779189"/>
        <n v="198608.6896863673"/>
        <n v="53881.87506195381"/>
        <n v="476899.6855008535"/>
        <n v="59722.99419388801"/>
        <n v="4595.448261146263"/>
        <n v="525720.2592633034"/>
        <n v="123195.46802238487"/>
        <n v="194005.72143909804"/>
        <n v="38568.361619167634"/>
        <n v="145690.69941146908"/>
        <n v="148194.6252495259"/>
        <n v="36839.17176633872"/>
        <n v="82257.46709173183"/>
        <n v="98837.61025929589"/>
        <n v="189087.8146597726"/>
        <n v="44851.85650507524"/>
        <n v="63479.9549196903"/>
        <n v="185390.8756869968"/>
        <n v="60589.62235916629"/>
        <n v="1184488.2319535203"/>
        <n v="65239.086928875986"/>
        <n v="37290.389967627154"/>
        <n v="44679.83642437475"/>
        <n v="236221.54789676852"/>
        <n v="14619.758532567146"/>
        <n v="76181.28947687378"/>
        <n v="78611.57142049303"/>
        <n v="80820.74021897344"/>
        <n v="29873.158840128035"/>
        <n v="51493.17787585068"/>
        <n v="26098.326900998847"/>
        <n v="28342.931373853455"/>
        <n v="58945.14843734938"/>
        <n v="3530.125891420077"/>
        <n v="87796.04298919956"/>
        <n v="40104.72407903747"/>
        <n v="74270.48182058036"/>
        <n v="1799.3361022511563"/>
        <n v="3910.7202222351143"/>
        <n v="26170.268687181982"/>
        <n v="8597.472888569948"/>
        <n v="1435.2426815607619"/>
        <n v="6269.692326382618"/>
        <n v="34141.42464177755"/>
        <n v="18907.458895784195"/>
        <n v="6502.114363531918"/>
        <n v="20075.137094403006"/>
        <n v="27186.266953012266"/>
        <n v="52241.3564453084"/>
        <n v="47179.71184346223"/>
        <n v="12203.153080256894"/>
        <n v="30677.393832832335"/>
        <n v="57937.20821899574"/>
        <n v="165970.2446573317"/>
        <n v="17258.280337361957"/>
        <n v="11738.653783427748"/>
        <n v="3895.4601205742388"/>
        <n v="44234.61219371869"/>
        <n v="2330.432573847707"/>
        <n v="5279.25553374267"/>
        <n v="6452.400508636116"/>
        <n v="209363.2397671222"/>
        <n v="6402.809856769565"/>
        <n v="19684.18809591172"/>
        <n v="15206.118996196092"/>
        <n v="29809.608998528765"/>
        <n v="2419.7562026474334"/>
        <n v="18150.763081250094"/>
        <n v="83871.38475217021"/>
        <n v="73980.08589749369"/>
        <n v="142711.097183162"/>
        <n v="423974.8483550728"/>
        <n v="157353.18984626414"/>
        <n v="126559.13707066554"/>
        <n v="8287.271818818883"/>
        <n v="198392.3022614419"/>
        <n v="40786.491766667095"/>
        <n v="294034.9886447289"/>
        <n v="192479.18719851426"/>
        <n v="499097.5115053344"/>
        <n v="206680.96656100996"/>
        <n v="1456.7411571069467"/>
        <n v="37143.60836174035"/>
        <n v="50808.48706894648"/>
        <n v="6652.777342371225"/>
        <n v="135844.80612591354"/>
        <n v="1555.2405463990835"/>
        <n v="15004.066028225836"/>
      </sharedItems>
    </cacheField>
    <cacheField name="Total cost per unit(€)" numFmtId="164">
      <sharedItems containsSemiMixedTypes="0" containsString="0" containsNumber="1">
        <n v="62.68751685822146"/>
        <n v="57.80426268146048"/>
        <n v="33.92704967269592"/>
        <n v="33.276003226867736"/>
        <n v="32.87263054843696"/>
        <n v="35.95781711814405"/>
        <n v="37.40347045567299"/>
        <n v="38.00732085578947"/>
        <n v="30.699431643093487"/>
        <n v="58.16381143757916"/>
        <n v="46.5254008494402"/>
        <n v="67.95818111718663"/>
        <n v="33.95484962916156"/>
        <n v="95.01121483874532"/>
        <n v="53.01930555764183"/>
        <n v="66.35587988811287"/>
        <n v="59.331632731356535"/>
        <n v="49.34942985226621"/>
        <n v="32.38667012981772"/>
        <n v="40.51806205367408"/>
        <n v="107.26222139590108"/>
        <n v="120.86070686388813"/>
        <n v="47.160053248871904"/>
        <n v="46.436343110427494"/>
        <n v="33.40391376663169"/>
        <n v="37.835552450654376"/>
        <n v="105.34062207339544"/>
        <n v="78.48431689478812"/>
        <n v="31.594036102709982"/>
        <n v="35.08086385746578"/>
        <n v="36.3471525100894"/>
        <n v="116.48324893885422"/>
        <n v="110.23659507932153"/>
        <n v="52.977315309655"/>
        <n v="58.72836065292178"/>
        <n v="75.31545807704099"/>
        <n v="29.94156879718845"/>
        <n v="48.59640175956867"/>
        <n v="33.50454019074443"/>
        <n v="29.65725703397986"/>
        <n v="32.846858905185"/>
        <n v="30.341824839355464"/>
        <n v="91.31920412283723"/>
        <n v="24.392432380272506"/>
        <n v="16.64664791380262"/>
        <n v="53.76842557731153"/>
        <n v="35.563228377711646"/>
        <n v="45.2542405264388"/>
        <n v="11.801899948890016"/>
        <n v="25.290715302790705"/>
        <n v="56.68746848870484"/>
        <n v="24.04721640965066"/>
        <n v="55.54554752876152"/>
        <n v="34.65422721035827"/>
        <n v="40.43161509426892"/>
        <n v="36.5881095159317"/>
        <n v="33.80366515752032"/>
        <n v="41.35327669215891"/>
        <n v="43.23311437649372"/>
        <n v="17.48354999554286"/>
        <n v="10.661348732182198"/>
        <n v="9.722056863599642"/>
        <n v="11.18772716587567"/>
        <n v="12.630320149432961"/>
        <n v="15.898103090286341"/>
        <n v="15.399726235308469"/>
        <n v="17.583409046701224"/>
        <n v="10.11887372451017"/>
        <n v="43.41432173773481"/>
        <n v="33.08842739874643"/>
        <n v="30.621735599192633"/>
        <n v="42.35781749581285"/>
        <n v="24.401319952746842"/>
        <n v="28.21280236011864"/>
        <n v="28.525799654457344"/>
        <n v="30.21165563551153"/>
        <n v="37.55072538851072"/>
        <n v="40.23676795242249"/>
        <n v="35.8537127878506"/>
        <n v="39.49625564335867"/>
        <n v="33.428589005802465"/>
        <n v="36.65195752397606"/>
        <n v="41.67869749726257"/>
        <n v="63.10957241415682"/>
        <n v="73.07614534844647"/>
        <n v="186.85813675992875"/>
        <n v="72.91852865021971"/>
        <n v="85.46955800612261"/>
        <n v="141.91914740201256"/>
        <n v="89.19624628763604"/>
        <n v="61.38226825249264"/>
        <n v="79.35318196944141"/>
        <n v="148.5527797506352"/>
        <n v="21.930435924245756"/>
        <n v="24.974499599486567"/>
        <n v="25.030688751243193"/>
        <n v="24.42310487075709"/>
        <n v="28.289184790038618"/>
        <n v="28.31561250529599"/>
        <n v="23.890163547021157"/>
        <n v="24.95097132929848"/>
        <n v="23.69815780886916"/>
        <n v="37.3632481905448"/>
        <n v="51.135844334597174"/>
        <n v="52.93985103287315"/>
        <n v="43.34926901067905"/>
        <n v="38.79084835277862"/>
        <n v="48.38329601706865"/>
        <n v="136.8969208173305"/>
        <n v="45.28611575251762"/>
        <n v="50.964410952161714"/>
        <n v="73.75470092606145"/>
        <n v="32.183781639913576"/>
        <n v="81.30583172722645"/>
        <n v="54.35822094210733"/>
        <n v="51.42835158033255"/>
        <n v="52.44152543426018"/>
        <n v="42.89617729335846"/>
        <n v="35.66935111875232"/>
        <n v="42.46282159710947"/>
        <n v="25.949219596013318"/>
        <n v="68.6132650730886"/>
        <n v="89.95894792945137"/>
        <n v="80.47307586882779"/>
        <n v="71.11604461655601"/>
        <n v="96.49827455541319"/>
        <n v="73.04849656989829"/>
        <n v="81.18362685891883"/>
        <n v="51.687017967315704"/>
        <n v="50.86541661589863"/>
        <n v="78.39114241725413"/>
        <n v="102.6279375103705"/>
        <n v="8.49019669695946"/>
        <n v="12.98354855537636"/>
        <n v="7.779111227140657"/>
        <n v="14.033689877287541"/>
        <n v="11.826166219130961"/>
        <n v="16.25701709910003"/>
        <n v="24.38555470753527"/>
      </sharedItems>
    </cacheField>
    <cacheField name="OLD Finished Good Inventory cost" numFmtId="172">
      <sharedItems containsSemiMixedTypes="0" containsString="0" containsNumber="1">
        <n v="14550.69801426285"/>
        <n v="8512.88009867171"/>
        <n v="96326.23264790568"/>
        <n v="6730.330590405857"/>
        <n v="6256.6037599014435"/>
        <n v="3243.213745902619"/>
        <n v="1269.4999989194869"/>
        <n v="2181.107621364543"/>
        <n v="1216.9676292274114"/>
        <n v="196.14328721943625"/>
        <n v="3199.974022529392"/>
        <n v="1282.3106408700687"/>
        <n v="1984.2071627568532"/>
        <n v="44210.149952263564"/>
        <n v="6165.590831357237"/>
        <n v="70481.72149540861"/>
        <n v="2742.724134085503"/>
        <n v="14785.858564782044"/>
        <n v="873.0782693188082"/>
        <n v="518.0050580081836"/>
        <n v="36840.684910472286"/>
        <n v="12805.56081711326"/>
        <n v="43761.131074490826"/>
        <n v="68411.10683472951"/>
        <n v="13151.86047510562"/>
        <n v="23713.94050473869"/>
        <n v="7974.926380474662"/>
        <n v="51431.38382333761"/>
        <n v="25946.155460188835"/>
        <n v="8846.891948897568"/>
        <n v="21321.227096930856"/>
        <n v="172369.9271077354"/>
        <n v="191744.93929038255"/>
        <n v="43448.85150785783"/>
        <n v="2497.9149129548746"/>
        <n v="9659.962299008836"/>
        <n v="5265.228630949644"/>
        <n v="8790.121154246322"/>
        <n v="40935.875452734916"/>
        <n v="42888.308289929875"/>
        <n v="73133.17388963873"/>
        <n v="63194.13869001038"/>
        <n v="3220.7006586788816"/>
        <n v="15938.845696668388"/>
        <n v="4111.545766024869"/>
        <n v="15070.852323080708"/>
        <n v="55533.17345713138"/>
        <n v="110319.1535962268"/>
        <n v="9284.499196583789"/>
        <n v="58351.21806785695"/>
        <n v="38157.54083511881"/>
        <n v="64744.608957602606"/>
        <n v="62521.4271908092"/>
        <n v="11389.134722240446"/>
        <n v="81229.51922159058"/>
        <n v="97279.39854981686"/>
        <n v="14903.761999412822"/>
        <n v="6317.916845742976"/>
        <n v="39444.05317274332"/>
        <n v="11708.01654679351"/>
        <n v="3009.2391988501713"/>
        <n v="1784.5083746974642"/>
        <n v="4835.607414092422"/>
        <n v="2116.4255854104017"/>
        <n v="276.4741494624112"/>
        <n v="3681.519386450573"/>
        <n v="2157.3207378480215"/>
        <n v="3541.6824937679376"/>
        <n v="5512.924330328203"/>
        <n v="19418.778134385466"/>
        <n v="6960.661843322143"/>
        <n v="5296.983515871635"/>
        <n v="12642.124299749696"/>
        <n v="16337.528704985254"/>
        <n v="33432.88127327586"/>
        <n v="14899.13389267121"/>
        <n v="11018.376754116342"/>
        <n v="11021.48312268035"/>
        <n v="8221.80719825856"/>
        <n v="21396.469347459984"/>
        <n v="31847.918597797983"/>
        <n v="32057.965985030492"/>
        <n v="39403.792538555135"/>
        <n v="65387.38995072498"/>
        <n v="55820.73526629518"/>
        <n v="298549.09651593806"/>
        <n v="114221.92052905123"/>
        <n v="151746.94498408437"/>
        <n v="172399.65331974762"/>
        <n v="42555.66518751001"/>
        <n v="60818.57866350372"/>
        <n v="7414.234639234908"/>
        <n v="30983.829498269213"/>
        <n v="3257.1525622102968"/>
        <n v="22801.61312656677"/>
        <n v="16399.43673740428"/>
        <n v="808.5960292347803"/>
        <n v="180.47974129633417"/>
        <n v="1580.2414404416277"/>
        <n v="30767.771022436955"/>
        <n v="32350.597228990224"/>
        <n v="9931.555918777512"/>
        <n v="3068.438197116457"/>
        <n v="607.9441576921812"/>
        <n v="16030.07846697024"/>
        <n v="6415.479106695635"/>
        <n v="4488.375201045642"/>
        <n v="4765.354952849758"/>
        <n v="10271.87560147842"/>
        <n v="744.9908028359831"/>
        <n v="156.77858410832155"/>
        <n v="50.32409448476369"/>
        <n v="16704.87432323828"/>
        <n v="50047.04300988888"/>
        <n v="17662.72109047045"/>
        <n v="7347.341676893715"/>
        <n v="1363.0095391285645"/>
        <n v="2073.2527055514356"/>
        <n v="6528.407040427277"/>
        <n v="3445.6243023355464"/>
        <n v="0.0"/>
        <n v="21487.11606827818"/>
        <n v="25014.342173377732"/>
        <n v="9113.914185132471"/>
        <n v="28790.81255191647"/>
        <n v="106960.36185765143"/>
        <n v="7988.594350104223"/>
        <n v="5400.947559343664"/>
        <n v="10571.932587927251"/>
        <n v="1031.3555679710255"/>
        <n v="3447.678914304022"/>
        <n v="14564.019149726744"/>
        <n v="1772.4841530793944"/>
        <n v="202.73764807979467"/>
        <n v="154.43384985403273"/>
        <n v="1897.9548963160305"/>
        <n v="19.941564131416705"/>
        <n v="49.884265092997246"/>
        <n v="56.32288413669646"/>
      </sharedItems>
    </cacheField>
    <cacheField name="OLD Inventory cost" numFmtId="172">
      <sharedItems containsSemiMixedTypes="0" containsString="0" containsNumber="1">
        <n v="4001.4419539222845"/>
        <n v="2341.0420271347207"/>
        <n v="26489.713978174063"/>
        <n v="1850.840912361611"/>
        <n v="1720.566033972897"/>
        <n v="891.8837801232203"/>
        <n v="349.11249970285894"/>
        <n v="599.8045958752493"/>
        <n v="310.32674545298994"/>
        <n v="50.016538240956244"/>
        <n v="815.993375744995"/>
        <n v="314.1661070131668"/>
        <n v="486.13075487542903"/>
        <n v="10831.486738304573"/>
        <n v="1572.2256619960956"/>
        <n v="17268.02176637511"/>
        <n v="671.9674128509482"/>
        <n v="3622.535348371601"/>
        <n v="213.90417598310802"/>
        <n v="132.09128979208683"/>
        <n v="10131.18835037988"/>
        <n v="3521.529224706147"/>
        <n v="12034.311045484978"/>
        <n v="18813.054379550616"/>
        <n v="3616.7616306540453"/>
        <n v="6521.33363880314"/>
        <n v="2193.104754630532"/>
        <n v="13115.002874951091"/>
        <n v="6616.269642348153"/>
        <n v="2255.95744696888"/>
        <n v="5436.912909717368"/>
        <n v="43954.33141247252"/>
        <n v="48894.95951904755"/>
        <n v="11079.457134503746"/>
        <n v="611.9891536739443"/>
        <n v="2366.6907632571647"/>
        <n v="1289.9810145826627"/>
        <n v="2153.579682790349"/>
        <n v="10029.289485920053"/>
        <n v="10507.63553103282"/>
        <n v="17917.627602961486"/>
        <n v="15482.563979052544"/>
        <n v="885.6926811366925"/>
        <n v="4383.182566583807"/>
        <n v="1062.1493228897577"/>
        <n v="4144.484388847195"/>
        <n v="15271.62270071113"/>
        <n v="30337.76723896237"/>
        <n v="2398.495625784145"/>
        <n v="14879.560607303521"/>
        <n v="9730.172912955297"/>
        <n v="16509.875284188663"/>
        <n v="15317.749661748254"/>
        <n v="2790.338006948909"/>
        <n v="19901.232209289694"/>
        <n v="23833.452644705132"/>
        <n v="4098.534549838526"/>
        <n v="1737.4271325793186"/>
        <n v="10847.114622504414"/>
        <n v="3024.57094125499"/>
        <n v="777.3867930362943"/>
        <n v="460.997996796845"/>
        <n v="1249.1985819738757"/>
        <n v="546.7432762310204"/>
        <n v="71.4224886111229"/>
        <n v="951.0591748330647"/>
        <n v="571.6899955297257"/>
        <n v="914.934644223384"/>
        <n v="1405.7957042336918"/>
        <n v="4951.788424268294"/>
        <n v="1705.3621516139249"/>
        <n v="1297.7609613885506"/>
        <n v="3265.8821107686713"/>
        <n v="4220.528248787857"/>
        <n v="8636.827662262931"/>
        <n v="3848.942922273396"/>
        <n v="2846.4139948133884"/>
        <n v="2847.2164733590907"/>
        <n v="2123.9668595501284"/>
        <n v="5527.4212480938295"/>
        <n v="8227.378971097813"/>
        <n v="8281.641212799543"/>
        <n v="10179.313072460076"/>
        <n v="16891.742403937285"/>
        <n v="14420.356610459588"/>
        <n v="82101.00154188297"/>
        <n v="31411.02814548909"/>
        <n v="41730.4098706232"/>
        <n v="43961.91159653565"/>
        <n v="10851.694622815052"/>
        <n v="15508.737559193449"/>
        <n v="1816.4874866125524"/>
        <n v="7591.038227075957"/>
        <n v="841.4310785709935"/>
        <n v="5890.416724363083"/>
        <n v="4236.521157162772"/>
        <n v="208.88730755231822"/>
        <n v="46.62393316821966"/>
        <n v="408.22903878075385"/>
        <n v="7948.34084746288"/>
        <n v="8357.23761748914"/>
        <n v="2565.6519456841907"/>
        <n v="843.8205042070258"/>
        <n v="157.0522407371468"/>
        <n v="4141.103603967312"/>
        <n v="1657.3321025630391"/>
        <n v="1159.4969269367905"/>
        <n v="1231.0500294861874"/>
        <n v="2824.7657904065654"/>
        <n v="197.42256275153554"/>
        <n v="41.54632478870521"/>
        <n v="13.33588503846238"/>
        <n v="4426.791695658145"/>
        <n v="13262.466397620556"/>
        <n v="4680.62108897467"/>
        <n v="1947.0455443768346"/>
        <n v="361.19752786906963"/>
        <n v="549.4119669711304"/>
        <n v="1730.0278657132285"/>
        <n v="913.0904401189198"/>
        <n v="0.0"/>
        <n v="5908.9569187765"/>
        <n v="6128.513832477544"/>
        <n v="2232.9089753574553"/>
        <n v="7053.749075219535"/>
        <n v="26205.288655124597"/>
        <n v="1957.2056157755346"/>
        <n v="1323.2321520391977"/>
        <n v="2590.1234840421766"/>
        <n v="252.68211415290125"/>
        <n v="844.6813340044854"/>
        <n v="3568.1846916830523"/>
        <n v="457.89173954551023"/>
        <n v="52.37389242061363"/>
        <n v="39.8954112122918"/>
        <n v="490.3050148816412"/>
        <n v="5.151570733949316"/>
        <n v="13.21933024964427"/>
        <n v="13.799106613490633"/>
      </sharedItems>
    </cacheField>
    <cacheField name="Weight (kg)" numFmtId="0">
      <sharedItems containsSemiMixedTypes="0" containsString="0" containsNumber="1">
        <n v="41.0"/>
        <n v="45.0"/>
        <n v="48.0"/>
        <n v="50.0"/>
        <n v="40.0"/>
        <n v="37.0"/>
        <n v="39.0"/>
        <n v="52.0"/>
        <n v="18.333333333333332"/>
        <n v="43.0"/>
        <n v="46.0"/>
        <n v="47.0"/>
        <n v="38.0"/>
        <n v="42.0"/>
        <n v="44.0"/>
        <n v="172.0"/>
        <n v="180.0"/>
        <n v="193.0"/>
        <n v="202.0"/>
        <n v="215.0"/>
        <n v="265.0"/>
        <n v="250.0"/>
        <n v="263.0"/>
        <n v="185.0"/>
        <n v="199.0"/>
        <n v="216.0"/>
        <n v="222.0"/>
        <n v="235.0"/>
        <n v="51.0"/>
        <n v="55.0"/>
        <n v="59.0"/>
        <n v="65.0"/>
        <n v="53.0"/>
        <n v="58.0"/>
        <n v="63.0"/>
        <n v="68.0"/>
        <n v="70.0"/>
        <n v="170.0"/>
        <n v="182.0"/>
        <n v="191.0"/>
        <n v="211.0"/>
        <n v="54.0"/>
        <n v="49.0"/>
        <n v="8.0"/>
        <n v="9.0"/>
        <n v="10.0"/>
        <n v="11.0"/>
        <n v="12.0"/>
        <n v="7.0"/>
      </sharedItems>
    </cacheField>
    <cacheField name="Width (cm)" numFmtId="0">
      <sharedItems containsSemiMixedTypes="0" containsString="0" containsNumber="1" containsInteger="1">
        <n v="56.0"/>
        <n v="64.0"/>
        <n v="66.0"/>
        <n v="22.0"/>
        <n v="55.0"/>
        <n v="172.0"/>
        <n v="127.0"/>
        <n v="62.0"/>
        <n v="67.0"/>
        <n v="123.0"/>
        <n v="65.0"/>
        <n v="40.0"/>
      </sharedItems>
    </cacheField>
    <cacheField name="Depth (cm)" numFmtId="0">
      <sharedItems containsSemiMixedTypes="0" containsString="0" containsNumber="1">
        <n v="56.0"/>
        <n v="60.0"/>
        <n v="58.0"/>
        <n v="19.333333333333332"/>
        <n v="53.0"/>
        <n v="92.0"/>
        <n v="203.0"/>
        <n v="65.0"/>
        <n v="70.0"/>
        <n v="199.0"/>
        <n v="30.0"/>
      </sharedItems>
    </cacheField>
    <cacheField name="Height (cm)" numFmtId="0">
      <sharedItems containsSemiMixedTypes="0" containsString="0" containsNumber="1">
        <n v="91.0"/>
        <n v="89.0"/>
        <n v="95.0"/>
        <n v="31.666666666666668"/>
        <n v="92.0"/>
        <n v="101.0"/>
        <n v="93.0"/>
        <n v="94.0"/>
        <n v="90.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EN88" sheet="Combined Scenario II - CI"/>
  </cacheSource>
  <cacheFields>
    <cacheField name="Product Platform" numFmtId="0">
      <sharedItems>
        <s v="Mercury"/>
        <s v="Venus"/>
        <s v="Mars"/>
        <s v="Neptune"/>
        <s v="Jupiter"/>
        <s v="Saturn"/>
        <s v="Sun"/>
        <s v="Galaxy"/>
        <s v="Moon"/>
        <s v="Earth"/>
      </sharedItems>
    </cacheField>
    <cacheField name="Loc" numFmtId="0">
      <sharedItems>
        <s v="DK"/>
        <s v="CN"/>
      </sharedItems>
    </cacheField>
    <cacheField name="RC - Adjusted Unit Sales" numFmtId="4">
      <sharedItems containsSemiMixedTypes="0" containsString="0" containsNumber="1">
        <n v="4179.87"/>
        <n v="390.73139999999995"/>
        <n v="1549.2525999999998"/>
        <n v="172.89"/>
        <n v="1234.9543999999999"/>
        <n v="454.25999999999993"/>
        <n v="2344.298"/>
        <n v="3222.9407999999994"/>
        <n v="7490.4536"/>
        <n v="1404.9403"/>
        <n v="426.00999999999993"/>
        <n v="526.015"/>
        <n v="2987.7312999999995"/>
        <n v="2023.6943999999999"/>
        <n v="7086.252599999999"/>
        <n v="887.7844999999999"/>
        <n v="2991.3472999999994"/>
        <n v="2989.1663999999996"/>
        <n v="4051.0499999999997"/>
        <n v="6872.8295"/>
        <n v="30075.402"/>
        <n v="2581.3154999999997"/>
        <n v="1780.4279999999997"/>
        <n v="2177.1484"/>
        <n v="1519.3528"/>
        <n v="10111.00496"/>
        <n v="7019.11252"/>
        <n v="21001.4116"/>
        <n v="8259.1135"/>
        <n v="3422.1032999999998"/>
        <n v="15066.375879999998"/>
        <n v="3820.5299999999993"/>
        <n v="5673.65655"/>
        <n v="4169.809609999999"/>
        <n v="2205.98"/>
        <n v="13665.315999999999"/>
        <n v="15243.134999999998"/>
        <n v="6273.420999999999"/>
        <n v="38681.289899999996"/>
        <n v="15552.167399999998"/>
        <n v="4270.2699999999995"/>
        <n v="2979.0980999999997"/>
        <n v="1540.1899999999998"/>
        <n v="6591.007500000001"/>
        <n v="6216.9436"/>
        <n v="12278.647799999999"/>
        <n v="7539.633459999998"/>
        <n v="1831.1423999999997"/>
        <n v="2550.8055"/>
        <n v="1528.212"/>
        <n v="1583.6724"/>
        <n v="8636.73351"/>
        <n v="483.91119999999995"/>
        <n v="2028.7567999999999"/>
        <n v="1953.7247999999997"/>
        <n v="2480.36695"/>
        <n v="756.3542"/>
        <n v="1540.3934"/>
        <n v="747.1333999999999"/>
        <n v="728.8228799999999"/>
        <n v="941.742"/>
        <n v="469.854"/>
        <n v="549.9935999999999"/>
        <n v="868.9699999999999"/>
        <n v="426.34899999999993"/>
        <n v="108.3444"/>
        <n v="709.64"/>
        <n v="960.1157999999999"/>
        <n v="1133.0058"/>
        <n v="3135.072"/>
        <n v="7051.96162"/>
        <n v="4712.9814"/>
        <n v="1779.6144"/>
        <n v="2715.8985"/>
        <n v="2079.9345"/>
        <n v="295.6758"/>
        <n v="568.4351999999999"/>
        <n v="56.4096"/>
        <n v="1975.1721999999997"/>
        <n v="502.3979999999999"/>
        <n v="5688.759"/>
        <n v="5395.196299999999"/>
        <n v="6366.758999999999"/>
        <n v="3258.0453799999996"/>
        <n v="6531.4"/>
        <n v="11486.800000000001"/>
      </sharedItems>
    </cacheField>
    <cacheField name="Product Number / Components in #" numFmtId="0">
      <sharedItems containsSemiMixedTypes="0" containsString="0" containsNumber="1" containsInteger="1">
        <n v="1811001.0"/>
        <n v="1811002.0"/>
        <n v="1811003.0"/>
        <n v="1811004.0"/>
        <n v="1811006.0"/>
        <n v="1811007.0"/>
        <n v="1811008.0"/>
        <n v="1811010.0"/>
        <n v="1811011.0"/>
        <n v="1811012.0"/>
        <n v="1811013.0"/>
        <n v="1811014.0"/>
        <n v="1811015.0"/>
        <n v="1811016.0"/>
        <n v="1811017.0"/>
        <n v="1811018.0"/>
        <n v="1811019.0"/>
        <n v="1811020.0"/>
        <n v="1811022.0"/>
        <n v="1811032.0"/>
        <n v="1811033.0"/>
        <n v="1811034.0"/>
        <n v="1811039.0"/>
        <n v="1811040.0"/>
        <n v="1811041.0"/>
        <n v="1811043.0"/>
        <n v="1811044.0"/>
        <n v="1811050.0"/>
        <n v="1811052.0"/>
        <n v="1811053.0"/>
        <n v="1811054.0"/>
        <n v="1811055.0"/>
        <n v="1811056.0"/>
        <n v="1811057.0"/>
        <n v="1811058.0"/>
        <n v="1811059.0"/>
        <n v="1811060.0"/>
        <n v="1811061.0"/>
        <n v="1811062.0"/>
        <n v="1811063.0"/>
        <n v="1811064.0"/>
        <n v="1811065.0"/>
        <n v="1811066.0"/>
        <n v="1811067.0"/>
        <n v="1811068.0"/>
        <n v="1811069.0"/>
        <n v="1811070.0"/>
        <n v="1811071.0"/>
        <n v="1811072.0"/>
        <n v="1811073.0"/>
        <n v="1811074.0"/>
        <n v="1811075.0"/>
        <n v="1811076.0"/>
        <n v="1811077.0"/>
        <n v="1811078.0"/>
        <n v="1811079.0"/>
        <n v="1811080.0"/>
        <n v="1811081.0"/>
        <n v="1811082.0"/>
        <n v="1811083.0"/>
        <n v="1811084.0"/>
        <n v="1811086.0"/>
        <n v="1811087.0"/>
        <n v="1811088.0"/>
        <n v="1811091.0"/>
        <n v="1811093.0"/>
        <n v="1811099.0"/>
        <n v="1811100.0"/>
        <n v="1811105.0"/>
        <n v="1811106.0"/>
        <n v="1811114.0"/>
        <n v="1811116.0"/>
        <n v="1811118.0"/>
        <n v="1811120.0"/>
        <n v="1811122.0"/>
        <n v="1811123.0"/>
        <n v="1811124.0"/>
        <n v="1811125.0"/>
        <n v="1811127.0"/>
        <n v="1811128.0"/>
        <n v="1811129.0"/>
        <n v="1811130.0"/>
        <n v="1811131.0"/>
        <n v="1811133.0"/>
        <n v="1811136.0"/>
        <n v="1811138.0"/>
      </sharedItems>
    </cacheField>
    <cacheField name="handle bar type 1" numFmtId="4">
      <sharedItems containsSemiMixedTypes="0" containsString="0" containsNumber="1">
        <n v="4179.87"/>
        <n v="390.73139999999995"/>
        <n v="0.0"/>
        <n v="1234.9543999999999"/>
        <n v="454.25999999999993"/>
        <n v="2344.298"/>
        <n v="3222.9407999999994"/>
        <n v="7490.4536"/>
        <n v="1404.9403"/>
        <n v="2023.6943999999999"/>
        <n v="7086.252599999999"/>
        <n v="887.7844999999999"/>
        <n v="2991.3472999999994"/>
        <n v="2989.1663999999996"/>
        <n v="4051.0499999999997"/>
        <n v="1519.3528"/>
        <n v="10111.00496"/>
        <n v="3820.5299999999993"/>
        <n v="5673.65655"/>
        <n v="4169.809609999999"/>
        <n v="2205.98"/>
        <n v="13665.315999999999"/>
        <n v="15243.134999999998"/>
        <n v="4270.2699999999995"/>
        <n v="2979.0980999999997"/>
        <n v="1540.1899999999998"/>
        <n v="7539.633459999998"/>
        <n v="1831.1423999999997"/>
        <n v="2550.8055"/>
      </sharedItems>
    </cacheField>
    <cacheField name="handle bar type 2" numFmtId="0">
      <sharedItems containsSemiMixedTypes="0" containsString="0" containsNumber="1">
        <n v="0.0"/>
        <n v="1549.2525999999998"/>
        <n v="172.89"/>
        <n v="426.00999999999993"/>
        <n v="526.015"/>
        <n v="2987.7312999999995"/>
        <n v="6872.8295"/>
        <n v="30075.402"/>
        <n v="2581.3154999999997"/>
        <n v="1780.4279999999997"/>
        <n v="2177.1484"/>
        <n v="7019.11252"/>
        <n v="21001.4116"/>
        <n v="8259.1135"/>
        <n v="3422.1032999999998"/>
        <n v="15066.375879999998"/>
        <n v="6273.420999999999"/>
        <n v="38681.289899999996"/>
        <n v="15552.167399999998"/>
        <n v="6591.007500000001"/>
        <n v="6216.9436"/>
        <n v="12278.647799999999"/>
      </sharedItems>
    </cacheField>
    <cacheField name="handle bar type 3" numFmtId="0">
      <sharedItems containsSemiMixedTypes="0" containsString="0" containsNumber="1" containsInteger="1">
        <n v="0.0"/>
      </sharedItems>
    </cacheField>
    <cacheField name="handle bar type 4" numFmtId="0">
      <sharedItems containsSemiMixedTypes="0" containsString="0" containsNumber="1">
        <n v="0.0"/>
        <n v="709.64"/>
        <n v="960.1157999999999"/>
      </sharedItems>
    </cacheField>
    <cacheField name="handle bar type 5" numFmtId="0">
      <sharedItems containsSemiMixedTypes="0" containsString="0" containsNumber="1">
        <n v="0.0"/>
        <n v="6531.4"/>
        <n v="11486.800000000001"/>
      </sharedItems>
    </cacheField>
    <cacheField name="lock handle type 1" numFmtId="4">
      <sharedItems containsSemiMixedTypes="0" containsString="0" containsNumber="1">
        <n v="4179.87"/>
        <n v="390.73139999999995"/>
        <n v="0.0"/>
        <n v="1234.9543999999999"/>
        <n v="454.25999999999993"/>
        <n v="2344.298"/>
        <n v="3222.9407999999994"/>
        <n v="7490.4536"/>
        <n v="1404.9403"/>
        <n v="2023.6943999999999"/>
        <n v="7086.252599999999"/>
        <n v="887.7844999999999"/>
        <n v="2991.3472999999994"/>
        <n v="2989.1663999999996"/>
        <n v="4051.0499999999997"/>
        <n v="1519.3528"/>
        <n v="10111.00496"/>
        <n v="3820.5299999999993"/>
        <n v="5673.65655"/>
        <n v="4169.809609999999"/>
        <n v="2205.98"/>
        <n v="13665.315999999999"/>
        <n v="15243.134999999998"/>
        <n v="4270.2699999999995"/>
        <n v="2979.0980999999997"/>
        <n v="1540.1899999999998"/>
        <n v="7539.633459999998"/>
        <n v="1831.1423999999997"/>
        <n v="2550.8055"/>
      </sharedItems>
    </cacheField>
    <cacheField name="lock handle type 2" numFmtId="0">
      <sharedItems containsSemiMixedTypes="0" containsString="0" containsNumber="1">
        <n v="0.0"/>
        <n v="1549.2525999999998"/>
        <n v="172.89"/>
        <n v="426.00999999999993"/>
        <n v="526.015"/>
        <n v="2987.7312999999995"/>
        <n v="6872.8295"/>
        <n v="30075.402"/>
        <n v="2581.3154999999997"/>
        <n v="1780.4279999999997"/>
        <n v="2177.1484"/>
        <n v="7019.11252"/>
        <n v="21001.4116"/>
        <n v="8259.1135"/>
        <n v="3422.1032999999998"/>
        <n v="15066.375879999998"/>
        <n v="6273.420999999999"/>
        <n v="38681.289899999996"/>
        <n v="15552.167399999998"/>
        <n v="6591.007500000001"/>
        <n v="6216.9436"/>
        <n v="12278.647799999999"/>
      </sharedItems>
    </cacheField>
    <cacheField name="lock handle type 3" numFmtId="0">
      <sharedItems containsSemiMixedTypes="0" containsString="0" containsNumber="1" containsInteger="1">
        <n v="0.0"/>
      </sharedItems>
    </cacheField>
    <cacheField name="lock handle type 4" numFmtId="0">
      <sharedItems containsSemiMixedTypes="0" containsString="0" containsNumber="1">
        <n v="0.0"/>
        <n v="709.64"/>
        <n v="960.1157999999999"/>
      </sharedItems>
    </cacheField>
    <cacheField name="lock handle type 5" numFmtId="0">
      <sharedItems containsSemiMixedTypes="0" containsString="0" containsNumber="1">
        <n v="0.0"/>
        <n v="6531.4"/>
        <n v="11486.800000000001"/>
      </sharedItems>
    </cacheField>
    <cacheField name="handle adjustment assmbly type 1" numFmtId="4">
      <sharedItems containsSemiMixedTypes="0" containsString="0" containsNumber="1">
        <n v="4179.87"/>
        <n v="390.73139999999995"/>
        <n v="0.0"/>
        <n v="1234.9543999999999"/>
        <n v="454.25999999999993"/>
        <n v="2344.298"/>
        <n v="3222.9407999999994"/>
        <n v="7490.4536"/>
        <n v="1404.9403"/>
        <n v="2023.6943999999999"/>
        <n v="7086.252599999999"/>
        <n v="887.7844999999999"/>
        <n v="2991.3472999999994"/>
        <n v="2989.1663999999996"/>
        <n v="4051.0499999999997"/>
        <n v="1519.3528"/>
        <n v="10111.00496"/>
        <n v="3820.5299999999993"/>
        <n v="5673.65655"/>
        <n v="4169.809609999999"/>
        <n v="2205.98"/>
        <n v="13665.315999999999"/>
        <n v="15243.134999999998"/>
        <n v="4270.2699999999995"/>
        <n v="2979.0980999999997"/>
        <n v="1540.1899999999998"/>
        <n v="7539.633459999998"/>
        <n v="1831.1423999999997"/>
        <n v="2550.8055"/>
      </sharedItems>
    </cacheField>
    <cacheField name="handle adjustment assmbly type 2" numFmtId="0">
      <sharedItems containsSemiMixedTypes="0" containsString="0" containsNumber="1">
        <n v="0.0"/>
        <n v="1549.2525999999998"/>
        <n v="172.89"/>
        <n v="426.00999999999993"/>
        <n v="526.015"/>
        <n v="2987.7312999999995"/>
        <n v="6872.8295"/>
        <n v="30075.402"/>
        <n v="2581.3154999999997"/>
        <n v="1780.4279999999997"/>
        <n v="2177.1484"/>
        <n v="7019.11252"/>
        <n v="21001.4116"/>
        <n v="8259.1135"/>
        <n v="3422.1032999999998"/>
        <n v="15066.375879999998"/>
        <n v="6273.420999999999"/>
        <n v="38681.289899999996"/>
        <n v="15552.167399999998"/>
        <n v="6591.007500000001"/>
        <n v="6216.9436"/>
        <n v="12278.647799999999"/>
      </sharedItems>
    </cacheField>
    <cacheField name="handle adjustment assmbly type 3" numFmtId="0">
      <sharedItems containsSemiMixedTypes="0" containsString="0" containsNumber="1" containsInteger="1">
        <n v="0.0"/>
      </sharedItems>
    </cacheField>
    <cacheField name="handle adjustment assmbly type 4" numFmtId="0">
      <sharedItems containsSemiMixedTypes="0" containsString="0" containsNumber="1">
        <n v="0.0"/>
        <n v="709.64"/>
        <n v="960.1157999999999"/>
      </sharedItems>
    </cacheField>
    <cacheField name="handle adjustment assmbly type 5" numFmtId="0">
      <sharedItems containsSemiMixedTypes="0" containsString="0" containsNumber="1">
        <n v="0.0"/>
        <n v="6531.4"/>
        <n v="11486.800000000001"/>
      </sharedItems>
    </cacheField>
    <cacheField name="support frame type 1" numFmtId="4">
      <sharedItems containsSemiMixedTypes="0" containsString="0" containsNumber="1">
        <n v="4179.87"/>
        <n v="390.73139999999995"/>
        <n v="1549.2525999999998"/>
        <n v="172.89"/>
        <n v="0.0"/>
        <n v="3222.9407999999994"/>
        <n v="7490.4536"/>
        <n v="1404.9403"/>
        <n v="426.00999999999993"/>
        <n v="526.015"/>
        <n v="2987.7312999999995"/>
        <n v="2023.6943999999999"/>
        <n v="7086.252599999999"/>
        <n v="887.7844999999999"/>
        <n v="2991.3472999999994"/>
        <n v="2989.1663999999996"/>
      </sharedItems>
    </cacheField>
    <cacheField name="support frame type 2" numFmtId="0">
      <sharedItems containsSemiMixedTypes="0" containsString="0" containsNumber="1">
        <n v="0.0"/>
        <n v="1234.9543999999999"/>
        <n v="454.25999999999993"/>
        <n v="2344.298"/>
        <n v="4051.0499999999997"/>
        <n v="6872.8295"/>
        <n v="30075.402"/>
        <n v="2581.3154999999997"/>
        <n v="1780.4279999999997"/>
        <n v="2177.1484"/>
      </sharedItems>
    </cacheField>
    <cacheField name="support frame type 3" numFmtId="0">
      <sharedItems containsSemiMixedTypes="0" containsString="0" containsNumber="1">
        <n v="0.0"/>
        <n v="1519.3528"/>
        <n v="10111.00496"/>
        <n v="7019.11252"/>
      </sharedItems>
    </cacheField>
    <cacheField name="support frame type 4" numFmtId="0">
      <sharedItems containsSemiMixedTypes="0" containsString="0" containsNumber="1">
        <n v="0.0"/>
        <n v="4169.809609999999"/>
        <n v="2205.98"/>
        <n v="13665.315999999999"/>
        <n v="15243.134999999998"/>
        <n v="6273.420999999999"/>
        <n v="38681.289899999996"/>
        <n v="15552.167399999998"/>
        <n v="4270.2699999999995"/>
      </sharedItems>
    </cacheField>
    <cacheField name="support frame type 5" numFmtId="0">
      <sharedItems containsSemiMixedTypes="0" containsString="0" containsNumber="1">
        <n v="0.0"/>
        <n v="21001.4116"/>
        <n v="8259.1135"/>
        <n v="3422.1032999999998"/>
        <n v="15066.375879999998"/>
        <n v="3820.5299999999993"/>
        <n v="5673.65655"/>
      </sharedItems>
    </cacheField>
    <cacheField name="support frame type 6" numFmtId="0">
      <sharedItems containsSemiMixedTypes="0" containsString="0" containsNumber="1">
        <n v="0.0"/>
        <n v="2979.0980999999997"/>
        <n v="1540.1899999999998"/>
        <n v="6591.007500000001"/>
        <n v="6216.9436"/>
        <n v="12278.647799999999"/>
        <n v="7539.633459999998"/>
        <n v="1831.1423999999997"/>
        <n v="2550.8055"/>
      </sharedItems>
    </cacheField>
    <cacheField name="support frame type 7" numFmtId="0">
      <sharedItems containsSemiMixedTypes="0" containsString="0" containsNumber="1">
        <n v="0.0"/>
        <n v="709.64"/>
        <n v="960.1157999999999"/>
      </sharedItems>
    </cacheField>
    <cacheField name="support frame type 8" numFmtId="0">
      <sharedItems containsSemiMixedTypes="0" containsString="0" containsNumber="1" containsInteger="1">
        <n v="0.0"/>
      </sharedItems>
    </cacheField>
    <cacheField name="support frame type 9" numFmtId="0">
      <sharedItems containsSemiMixedTypes="0" containsString="0" containsNumber="1">
        <n v="0.0"/>
        <n v="6531.4"/>
        <n v="11486.800000000001"/>
      </sharedItems>
    </cacheField>
    <cacheField name="front wheels type 1" numFmtId="4">
      <sharedItems containsSemiMixedTypes="0" containsString="0" containsNumber="1">
        <n v="4179.87"/>
        <n v="390.73139999999995"/>
        <n v="1549.2525999999998"/>
        <n v="172.89"/>
        <n v="1234.9543999999999"/>
        <n v="454.25999999999993"/>
        <n v="2344.298"/>
        <n v="3222.9407999999994"/>
        <n v="7490.4536"/>
        <n v="1404.9403"/>
        <n v="426.00999999999993"/>
        <n v="526.015"/>
        <n v="2987.7312999999995"/>
        <n v="2023.6943999999999"/>
        <n v="0.0"/>
        <n v="7019.11252"/>
      </sharedItems>
    </cacheField>
    <cacheField name="front wheels type 2" numFmtId="0">
      <sharedItems containsSemiMixedTypes="0" containsString="0" containsNumber="1">
        <n v="0.0"/>
        <n v="7086.252599999999"/>
        <n v="887.7844999999999"/>
        <n v="2991.3472999999994"/>
        <n v="2989.1663999999996"/>
        <n v="4051.0499999999997"/>
        <n v="6872.8295"/>
        <n v="30075.402"/>
        <n v="2581.3154999999997"/>
        <n v="1780.4279999999997"/>
        <n v="2177.1484"/>
        <n v="1519.3528"/>
        <n v="10111.00496"/>
        <n v="21001.4116"/>
      </sharedItems>
    </cacheField>
    <cacheField name="front wheels type 3" numFmtId="0">
      <sharedItems containsSemiMixedTypes="0" containsString="0" containsNumber="1">
        <n v="0.0"/>
        <n v="8259.1135"/>
        <n v="3422.1032999999998"/>
        <n v="15066.375879999998"/>
        <n v="3820.5299999999993"/>
        <n v="5673.65655"/>
        <n v="7539.633459999998"/>
        <n v="1831.1423999999997"/>
        <n v="2550.8055"/>
      </sharedItems>
    </cacheField>
    <cacheField name="front wheels type 4" numFmtId="0">
      <sharedItems containsSemiMixedTypes="0" containsString="0" containsNumber="1">
        <n v="0.0"/>
        <n v="4169.809609999999"/>
        <n v="2205.98"/>
        <n v="13665.315999999999"/>
        <n v="15243.134999999998"/>
        <n v="6273.420999999999"/>
        <n v="38681.289899999996"/>
        <n v="15552.167399999998"/>
        <n v="4270.2699999999995"/>
        <n v="2979.0980999999997"/>
        <n v="1540.1899999999998"/>
        <n v="6591.007500000001"/>
        <n v="6216.9436"/>
        <n v="12278.647799999999"/>
      </sharedItems>
    </cacheField>
    <cacheField name="front wheels type 5" numFmtId="0">
      <sharedItems containsSemiMixedTypes="0" containsString="0" containsNumber="1">
        <n v="0.0"/>
        <n v="709.64"/>
        <n v="960.1157999999999"/>
      </sharedItems>
    </cacheField>
    <cacheField name="front wheels type 6" numFmtId="0">
      <sharedItems containsSemiMixedTypes="0" containsString="0" containsNumber="1">
        <n v="0.0"/>
        <n v="1528.212"/>
        <n v="1583.6724"/>
        <n v="8636.73351"/>
        <n v="483.91119999999995"/>
        <n v="2028.7567999999999"/>
        <n v="1953.7247999999997"/>
        <n v="2480.36695"/>
        <n v="756.3542"/>
        <n v="426.34899999999993"/>
        <n v="108.3444"/>
        <n v="1133.0058"/>
        <n v="3135.072"/>
      </sharedItems>
    </cacheField>
    <cacheField name="front wheels type 7" numFmtId="0">
      <sharedItems containsSemiMixedTypes="0" containsString="0" containsNumber="1">
        <n v="0.0"/>
        <n v="1540.3934"/>
        <n v="747.1333999999999"/>
        <n v="728.8228799999999"/>
        <n v="941.742"/>
        <n v="469.854"/>
        <n v="549.9935999999999"/>
        <n v="868.9699999999999"/>
        <n v="7051.96162"/>
        <n v="4712.9814"/>
      </sharedItems>
    </cacheField>
    <cacheField name="front wheels type 8" numFmtId="0">
      <sharedItems containsSemiMixedTypes="0" containsString="0" containsNumber="1">
        <n v="0.0"/>
        <n v="1779.6144"/>
        <n v="2715.8985"/>
        <n v="2079.9345"/>
        <n v="295.6758"/>
        <n v="568.4351999999999"/>
        <n v="56.4096"/>
        <n v="1975.1721999999997"/>
        <n v="502.3979999999999"/>
        <n v="5688.759"/>
        <n v="5395.196299999999"/>
        <n v="6366.758999999999"/>
        <n v="3258.0453799999996"/>
      </sharedItems>
    </cacheField>
    <cacheField name="rear wheels type 1" numFmtId="4">
      <sharedItems containsSemiMixedTypes="0" containsString="0" containsNumber="1">
        <n v="4179.87"/>
        <n v="390.73139999999995"/>
        <n v="1549.2525999999998"/>
        <n v="172.89"/>
        <n v="1234.9543999999999"/>
        <n v="454.25999999999993"/>
        <n v="2344.298"/>
        <n v="3222.9407999999994"/>
        <n v="7490.4536"/>
        <n v="1404.9403"/>
        <n v="426.00999999999993"/>
        <n v="526.015"/>
        <n v="2987.7312999999995"/>
        <n v="2023.6943999999999"/>
        <n v="0.0"/>
        <n v="7019.11252"/>
      </sharedItems>
    </cacheField>
    <cacheField name="rear wheels type 2" numFmtId="0">
      <sharedItems containsSemiMixedTypes="0" containsString="0" containsNumber="1">
        <n v="0.0"/>
        <n v="7086.252599999999"/>
        <n v="887.7844999999999"/>
        <n v="2991.3472999999994"/>
        <n v="2989.1663999999996"/>
        <n v="4051.0499999999997"/>
        <n v="6872.8295"/>
        <n v="30075.402"/>
        <n v="2581.3154999999997"/>
        <n v="1780.4279999999997"/>
        <n v="2177.1484"/>
        <n v="1519.3528"/>
        <n v="10111.00496"/>
        <n v="21001.4116"/>
      </sharedItems>
    </cacheField>
    <cacheField name="rear wheels type 3" numFmtId="0">
      <sharedItems containsSemiMixedTypes="0" containsString="0" containsNumber="1">
        <n v="0.0"/>
        <n v="8259.1135"/>
        <n v="3422.1032999999998"/>
        <n v="15066.375879999998"/>
        <n v="3820.5299999999993"/>
        <n v="5673.65655"/>
        <n v="7539.633459999998"/>
        <n v="1831.1423999999997"/>
        <n v="2550.8055"/>
      </sharedItems>
    </cacheField>
    <cacheField name="rear wheels type 4" numFmtId="0">
      <sharedItems containsSemiMixedTypes="0" containsString="0" containsNumber="1">
        <n v="0.0"/>
        <n v="4169.809609999999"/>
        <n v="2205.98"/>
        <n v="13665.315999999999"/>
        <n v="15243.134999999998"/>
        <n v="6273.420999999999"/>
        <n v="38681.289899999996"/>
        <n v="15552.167399999998"/>
        <n v="4270.2699999999995"/>
        <n v="2979.0980999999997"/>
        <n v="1540.1899999999998"/>
        <n v="6591.007500000001"/>
        <n v="6216.9436"/>
        <n v="12278.647799999999"/>
      </sharedItems>
    </cacheField>
    <cacheField name="rear wheels type 5" numFmtId="0">
      <sharedItems containsSemiMixedTypes="0" containsString="0" containsNumber="1">
        <n v="0.0"/>
        <n v="709.64"/>
        <n v="960.1157999999999"/>
      </sharedItems>
    </cacheField>
    <cacheField name="rear wheels type 6" numFmtId="0">
      <sharedItems containsSemiMixedTypes="0" containsString="0" containsNumber="1">
        <n v="0.0"/>
        <n v="1528.212"/>
        <n v="1583.6724"/>
        <n v="8636.73351"/>
        <n v="483.91119999999995"/>
        <n v="2028.7567999999999"/>
        <n v="1953.7247999999997"/>
        <n v="2480.36695"/>
        <n v="756.3542"/>
        <n v="426.34899999999993"/>
        <n v="108.3444"/>
        <n v="1133.0058"/>
        <n v="3135.072"/>
      </sharedItems>
    </cacheField>
    <cacheField name="rear wheels type 7" numFmtId="0">
      <sharedItems containsSemiMixedTypes="0" containsString="0" containsNumber="1">
        <n v="0.0"/>
        <n v="1540.3934"/>
        <n v="747.1333999999999"/>
        <n v="728.8228799999999"/>
        <n v="941.742"/>
        <n v="469.854"/>
        <n v="549.9935999999999"/>
        <n v="868.9699999999999"/>
        <n v="7051.96162"/>
        <n v="4712.9814"/>
      </sharedItems>
    </cacheField>
    <cacheField name="rear wheels type 8" numFmtId="0">
      <sharedItems containsSemiMixedTypes="0" containsString="0" containsNumber="1">
        <n v="0.0"/>
        <n v="1779.6144"/>
        <n v="2715.8985"/>
        <n v="2079.9345"/>
        <n v="295.6758"/>
        <n v="568.4351999999999"/>
        <n v="56.4096"/>
        <n v="1975.1721999999997"/>
        <n v="502.3979999999999"/>
        <n v="5688.759"/>
        <n v="5395.196299999999"/>
        <n v="6366.758999999999"/>
        <n v="3258.0453799999996"/>
      </sharedItems>
    </cacheField>
    <cacheField name="blade type 1" numFmtId="4">
      <sharedItems containsSemiMixedTypes="0" containsString="0" containsNumber="1">
        <n v="4179.87"/>
        <n v="390.73139999999995"/>
        <n v="1549.2525999999998"/>
        <n v="172.89"/>
        <n v="1234.9543999999999"/>
        <n v="454.25999999999993"/>
        <n v="2344.298"/>
        <n v="0.0"/>
      </sharedItems>
    </cacheField>
    <cacheField name="blade type 2" numFmtId="0">
      <sharedItems containsSemiMixedTypes="0" containsString="0" containsNumber="1">
        <n v="0.0"/>
        <n v="3222.9407999999994"/>
        <n v="7490.4536"/>
        <n v="1404.9403"/>
        <n v="426.00999999999993"/>
        <n v="526.015"/>
        <n v="2987.7312999999995"/>
        <n v="2023.6943999999999"/>
        <n v="7086.252599999999"/>
        <n v="887.7844999999999"/>
        <n v="2991.3472999999994"/>
        <n v="2989.1663999999996"/>
        <n v="4051.0499999999997"/>
      </sharedItems>
    </cacheField>
    <cacheField name="blade type 3" numFmtId="0">
      <sharedItems containsSemiMixedTypes="0" containsString="0" containsNumber="1">
        <n v="0.0"/>
        <n v="6872.8295"/>
        <n v="30075.402"/>
        <n v="2581.3154999999997"/>
      </sharedItems>
    </cacheField>
    <cacheField name="blade type 4" numFmtId="0">
      <sharedItems containsSemiMixedTypes="0" containsString="0" containsNumber="1">
        <n v="0.0"/>
        <n v="1780.4279999999997"/>
        <n v="2177.1484"/>
        <n v="1519.3528"/>
        <n v="10111.00496"/>
        <n v="7019.11252"/>
        <n v="21001.4116"/>
        <n v="4169.809609999999"/>
        <n v="2205.98"/>
        <n v="13665.315999999999"/>
        <n v="15243.134999999998"/>
        <n v="6273.420999999999"/>
        <n v="38681.289899999996"/>
        <n v="15552.167399999998"/>
      </sharedItems>
    </cacheField>
    <cacheField name="blade type 5" numFmtId="0">
      <sharedItems containsSemiMixedTypes="0" containsString="0" containsNumber="1">
        <n v="0.0"/>
        <n v="8259.1135"/>
        <n v="3422.1032999999998"/>
        <n v="15066.375879999998"/>
        <n v="3820.5299999999993"/>
        <n v="5673.65655"/>
      </sharedItems>
    </cacheField>
    <cacheField name="blade type 6" numFmtId="0">
      <sharedItems containsSemiMixedTypes="0" containsString="0" containsNumber="1">
        <n v="0.0"/>
        <n v="4270.2699999999995"/>
        <n v="2979.0980999999997"/>
      </sharedItems>
    </cacheField>
    <cacheField name="blade type 7" numFmtId="0">
      <sharedItems containsSemiMixedTypes="0" containsString="0" containsNumber="1">
        <n v="0.0"/>
        <n v="7539.633459999998"/>
        <n v="1831.1423999999997"/>
        <n v="2550.8055"/>
      </sharedItems>
    </cacheField>
    <cacheField name="blade type 8" numFmtId="0">
      <sharedItems containsSemiMixedTypes="0" containsString="0" containsNumber="1">
        <n v="0.0"/>
        <n v="1540.1899999999998"/>
        <n v="6591.007500000001"/>
        <n v="6216.9436"/>
        <n v="12278.647799999999"/>
      </sharedItems>
    </cacheField>
    <cacheField name="blade type 9" numFmtId="0">
      <sharedItems containsSemiMixedTypes="0" containsString="0" containsNumber="1" containsInteger="1">
        <n v="0.0"/>
      </sharedItems>
    </cacheField>
    <cacheField name="blade type 10" numFmtId="0">
      <sharedItems containsSemiMixedTypes="0" containsString="0" containsNumber="1">
        <n v="0.0"/>
        <n v="1528.212"/>
        <n v="1583.6724"/>
        <n v="8636.73351"/>
        <n v="483.91119999999995"/>
        <n v="2028.7567999999999"/>
        <n v="1953.7247999999997"/>
        <n v="2480.36695"/>
        <n v="756.3542"/>
        <n v="426.34899999999993"/>
        <n v="108.3444"/>
      </sharedItems>
    </cacheField>
    <cacheField name="blade type 11" numFmtId="0">
      <sharedItems containsSemiMixedTypes="0" containsString="0" containsNumber="1">
        <n v="0.0"/>
        <n v="1540.3934"/>
        <n v="747.1333999999999"/>
        <n v="728.8228799999999"/>
        <n v="941.742"/>
        <n v="469.854"/>
        <n v="549.9935999999999"/>
        <n v="868.9699999999999"/>
      </sharedItems>
    </cacheField>
    <cacheField name="blade type 12" numFmtId="0">
      <sharedItems containsSemiMixedTypes="0" containsString="0" containsNumber="1">
        <n v="0.0"/>
        <n v="1133.0058"/>
        <n v="3135.072"/>
      </sharedItems>
    </cacheField>
    <cacheField name="blade type 13" numFmtId="0">
      <sharedItems containsSemiMixedTypes="0" containsString="0" containsNumber="1" containsInteger="1">
        <n v="0.0"/>
      </sharedItems>
    </cacheField>
    <cacheField name="blade type 14" numFmtId="0">
      <sharedItems containsSemiMixedTypes="0" containsString="0" containsNumber="1" containsInteger="1">
        <n v="0.0"/>
      </sharedItems>
    </cacheField>
    <cacheField name="blade type 15" numFmtId="0">
      <sharedItems containsSemiMixedTypes="0" containsString="0" containsNumber="1">
        <n v="0.0"/>
        <n v="7051.96162"/>
        <n v="4712.9814"/>
        <n v="295.6758"/>
        <n v="568.4351999999999"/>
        <n v="56.4096"/>
      </sharedItems>
    </cacheField>
    <cacheField name="blade type 16" numFmtId="0">
      <sharedItems containsSemiMixedTypes="0" containsString="0" containsNumber="1">
        <n v="0.0"/>
        <n v="1779.6144"/>
        <n v="1975.1721999999997"/>
        <n v="502.3979999999999"/>
        <n v="5688.759"/>
      </sharedItems>
    </cacheField>
    <cacheField name="blade type 17" numFmtId="0">
      <sharedItems containsSemiMixedTypes="0" containsString="0" containsNumber="1">
        <n v="0.0"/>
        <n v="2715.8985"/>
        <n v="2079.9345"/>
        <n v="5395.196299999999"/>
        <n v="6366.758999999999"/>
        <n v="3258.0453799999996"/>
      </sharedItems>
    </cacheField>
    <cacheField name="blade type 18" numFmtId="0">
      <sharedItems containsSemiMixedTypes="0" containsString="0" containsNumber="1" containsInteger="1">
        <n v="0.0"/>
      </sharedItems>
    </cacheField>
    <cacheField name="blade type 19" numFmtId="0">
      <sharedItems containsSemiMixedTypes="0" containsString="0" containsNumber="1">
        <n v="0.0"/>
        <n v="709.64"/>
        <n v="960.1157999999999"/>
        <n v="6531.4"/>
      </sharedItems>
    </cacheField>
    <cacheField name="blade type 20" numFmtId="0">
      <sharedItems containsSemiMixedTypes="0" containsString="0" containsNumber="1">
        <n v="0.0"/>
        <n v="11486.800000000001"/>
      </sharedItems>
    </cacheField>
    <cacheField name="battery type 1" numFmtId="0">
      <sharedItems containsSemiMixedTypes="0" containsString="0" containsNumber="1">
        <n v="0.0"/>
        <n v="2987.7312999999995"/>
        <n v="2023.6943999999999"/>
      </sharedItems>
    </cacheField>
    <cacheField name="battery type 2" numFmtId="0">
      <sharedItems containsSemiMixedTypes="0" containsString="0" containsNumber="1">
        <n v="0.0"/>
        <n v="7086.252599999999"/>
        <n v="1780.4279999999997"/>
        <n v="2177.1484"/>
        <n v="1519.3528"/>
      </sharedItems>
    </cacheField>
    <cacheField name="battery type 3" numFmtId="0">
      <sharedItems containsSemiMixedTypes="0" containsString="0" containsNumber="1">
        <n v="0.0"/>
        <n v="2581.3154999999997"/>
      </sharedItems>
    </cacheField>
    <cacheField name="battery type 4" numFmtId="0">
      <sharedItems containsSemiMixedTypes="0" containsString="0" containsNumber="1">
        <n v="0.0"/>
        <n v="3820.5299999999993"/>
      </sharedItems>
    </cacheField>
    <cacheField name="battery type 5" numFmtId="0">
      <sharedItems containsSemiMixedTypes="0" containsString="0" containsNumber="1">
        <n v="0.0"/>
        <n v="4169.809609999999"/>
        <n v="2205.98"/>
        <n v="13665.315999999999"/>
        <n v="15243.134999999998"/>
      </sharedItems>
    </cacheField>
    <cacheField name="battery type 6" numFmtId="0">
      <sharedItems containsSemiMixedTypes="0" containsString="0" containsNumber="1">
        <n v="0.0"/>
        <n v="6591.007500000001"/>
        <n v="6216.9436"/>
        <n v="12278.647799999999"/>
      </sharedItems>
    </cacheField>
    <cacheField name="battery type 7" numFmtId="0">
      <sharedItems containsSemiMixedTypes="0" containsString="0" containsNumber="1">
        <n v="0.0"/>
        <n v="2550.8055"/>
      </sharedItems>
    </cacheField>
    <cacheField name="battery type 8" numFmtId="0">
      <sharedItems containsSemiMixedTypes="0" containsString="0" containsNumber="1" containsInteger="1">
        <n v="0.0"/>
      </sharedItems>
    </cacheField>
    <cacheField name="battery type 9" numFmtId="0">
      <sharedItems containsSemiMixedTypes="0" containsString="0" containsNumber="1">
        <n v="0.0"/>
        <n v="7051.96162"/>
        <n v="4712.9814"/>
      </sharedItems>
    </cacheField>
    <cacheField name="battery type 10" numFmtId="0">
      <sharedItems containsSemiMixedTypes="0" containsString="0" containsNumber="1">
        <n v="0.0"/>
        <n v="1779.6144"/>
      </sharedItems>
    </cacheField>
    <cacheField name="battery type 11" numFmtId="0">
      <sharedItems containsSemiMixedTypes="0" containsString="0" containsNumber="1">
        <n v="0.0"/>
        <n v="2715.8985"/>
        <n v="2079.9345"/>
      </sharedItems>
    </cacheField>
    <cacheField name="charger assemply type 1" numFmtId="0">
      <sharedItems containsSemiMixedTypes="0" containsString="0" containsNumber="1">
        <n v="0.0"/>
        <n v="2987.7312999999995"/>
        <n v="2023.6943999999999"/>
        <n v="3422.1032999999998"/>
        <n v="15066.375879999998"/>
        <n v="3820.5299999999993"/>
      </sharedItems>
    </cacheField>
    <cacheField name="charger assemply type 2" numFmtId="0">
      <sharedItems containsSemiMixedTypes="0" containsString="0" containsNumber="1">
        <n v="0.0"/>
        <n v="7086.252599999999"/>
      </sharedItems>
    </cacheField>
    <cacheField name="charger assemply type 3" numFmtId="0">
      <sharedItems containsSemiMixedTypes="0" containsString="0" containsNumber="1">
        <n v="0.0"/>
        <n v="2581.3154999999997"/>
        <n v="1780.4279999999997"/>
        <n v="2177.1484"/>
        <n v="1519.3528"/>
        <n v="10111.00496"/>
      </sharedItems>
    </cacheField>
    <cacheField name="charger assemply type 4" numFmtId="0">
      <sharedItems containsSemiMixedTypes="0" containsString="0" containsNumber="1">
        <n v="0.0"/>
        <n v="4169.809609999999"/>
        <n v="2205.98"/>
        <n v="13665.315999999999"/>
        <n v="15243.134999999998"/>
      </sharedItems>
    </cacheField>
    <cacheField name="charger assemply type 5" numFmtId="0">
      <sharedItems containsSemiMixedTypes="0" containsString="0" containsNumber="1">
        <n v="0.0"/>
        <n v="38681.289899999996"/>
        <n v="15552.167399999998"/>
        <n v="4270.2699999999995"/>
        <n v="2979.0980999999997"/>
        <n v="1540.1899999999998"/>
        <n v="6591.007500000001"/>
        <n v="6216.9436"/>
        <n v="12278.647799999999"/>
        <n v="7539.633459999998"/>
        <n v="1831.1423999999997"/>
        <n v="2550.8055"/>
        <n v="7051.96162"/>
        <n v="4712.9814"/>
      </sharedItems>
    </cacheField>
    <cacheField name="charger assemply type 6" numFmtId="0">
      <sharedItems containsSemiMixedTypes="0" containsString="0" containsNumber="1">
        <n v="0.0"/>
        <n v="1779.6144"/>
      </sharedItems>
    </cacheField>
    <cacheField name="charger assemply type 7" numFmtId="0">
      <sharedItems containsSemiMixedTypes="0" containsString="0" containsNumber="1">
        <n v="0.0"/>
        <n v="2715.8985"/>
        <n v="2079.9345"/>
      </sharedItems>
    </cacheField>
    <cacheField name="fuel tank type 1" numFmtId="4">
      <sharedItems containsSemiMixedTypes="0" containsString="0" containsNumber="1">
        <n v="4179.87"/>
        <n v="390.73139999999995"/>
        <n v="1549.2525999999998"/>
        <n v="172.89"/>
        <n v="1234.9543999999999"/>
        <n v="454.25999999999993"/>
        <n v="2344.298"/>
        <n v="0.0"/>
      </sharedItems>
    </cacheField>
    <cacheField name="fuel tank type 2" numFmtId="0">
      <sharedItems containsSemiMixedTypes="0" containsString="0" containsNumber="1">
        <n v="0.0"/>
        <n v="3222.9407999999994"/>
        <n v="7490.4536"/>
        <n v="1404.9403"/>
        <n v="426.00999999999993"/>
        <n v="526.015"/>
        <n v="887.7844999999999"/>
        <n v="2991.3472999999994"/>
        <n v="2989.1663999999996"/>
      </sharedItems>
    </cacheField>
    <cacheField name="fuel tank type 3" numFmtId="0">
      <sharedItems containsSemiMixedTypes="0" containsString="0" containsNumber="1">
        <n v="0.0"/>
        <n v="4051.0499999999997"/>
        <n v="6872.8295"/>
        <n v="30075.402"/>
        <n v="8259.1135"/>
        <n v="5673.65655"/>
      </sharedItems>
    </cacheField>
    <cacheField name="fuel tank type 4" numFmtId="0">
      <sharedItems containsSemiMixedTypes="0" containsString="0" containsNumber="1">
        <n v="0.0"/>
        <n v="7019.11252"/>
        <n v="21001.4116"/>
      </sharedItems>
    </cacheField>
    <cacheField name="fuel tank type 5" numFmtId="0">
      <sharedItems containsSemiMixedTypes="0" containsString="0" containsNumber="1">
        <n v="0.0"/>
        <n v="6273.420999999999"/>
      </sharedItems>
    </cacheField>
    <cacheField name="fuel tank type 6" numFmtId="0">
      <sharedItems containsSemiMixedTypes="0" containsString="0" containsNumber="1">
        <n v="0.0"/>
        <n v="1528.212"/>
        <n v="1583.6724"/>
        <n v="8636.73351"/>
        <n v="483.91119999999995"/>
        <n v="2028.7567999999999"/>
      </sharedItems>
    </cacheField>
    <cacheField name="fuel tank type 7" numFmtId="0">
      <sharedItems containsSemiMixedTypes="0" containsString="0" containsNumber="1">
        <n v="0.0"/>
        <n v="1953.7247999999997"/>
        <n v="2480.36695"/>
        <n v="756.3542"/>
        <n v="1540.3934"/>
        <n v="747.1333999999999"/>
        <n v="728.8228799999999"/>
        <n v="941.742"/>
        <n v="469.854"/>
        <n v="549.9935999999999"/>
        <n v="868.9699999999999"/>
      </sharedItems>
    </cacheField>
    <cacheField name="fuel tank type 8" numFmtId="0">
      <sharedItems containsSemiMixedTypes="0" containsString="0" containsNumber="1">
        <n v="0.0"/>
        <n v="426.34899999999993"/>
        <n v="108.3444"/>
        <n v="1133.0058"/>
        <n v="3135.072"/>
        <n v="5688.759"/>
        <n v="5395.196299999999"/>
        <n v="6366.758999999999"/>
        <n v="3258.0453799999996"/>
      </sharedItems>
    </cacheField>
    <cacheField name="fuel tank type 9" numFmtId="0">
      <sharedItems containsSemiMixedTypes="0" containsString="0" containsNumber="1">
        <n v="0.0"/>
        <n v="295.6758"/>
        <n v="568.4351999999999"/>
        <n v="56.4096"/>
        <n v="1975.1721999999997"/>
        <n v="502.3979999999999"/>
      </sharedItems>
    </cacheField>
    <cacheField name="fuel tank type 10" numFmtId="0">
      <sharedItems containsSemiMixedTypes="0" containsString="0" containsNumber="1">
        <n v="0.0"/>
        <n v="709.64"/>
        <n v="960.1157999999999"/>
      </sharedItems>
    </cacheField>
    <cacheField name="starter assembly type 1" numFmtId="0">
      <sharedItems containsSemiMixedTypes="0" containsString="0" containsNumber="1">
        <n v="0.0"/>
        <n v="454.25999999999993"/>
        <n v="2344.298"/>
        <n v="3222.9407999999994"/>
        <n v="7490.4536"/>
        <n v="1404.9403"/>
        <n v="426.00999999999993"/>
        <n v="526.015"/>
        <n v="6872.8295"/>
        <n v="30075.402"/>
      </sharedItems>
    </cacheField>
    <cacheField name="starter assembly type 2" numFmtId="0">
      <sharedItems containsSemiMixedTypes="0" containsString="0" containsNumber="1">
        <n v="0.0"/>
        <n v="2987.7312999999995"/>
        <n v="2023.6943999999999"/>
        <n v="7086.252599999999"/>
        <n v="887.7844999999999"/>
        <n v="2991.3472999999994"/>
        <n v="2989.1663999999996"/>
        <n v="4051.0499999999997"/>
      </sharedItems>
    </cacheField>
    <cacheField name="starter assembly type 3" numFmtId="0">
      <sharedItems containsSemiMixedTypes="0" containsString="0" containsNumber="1">
        <n v="0.0"/>
        <n v="2581.3154999999997"/>
        <n v="1780.4279999999997"/>
        <n v="2177.1484"/>
        <n v="1519.3528"/>
        <n v="10111.00496"/>
        <n v="7019.11252"/>
        <n v="21001.4116"/>
        <n v="8259.1135"/>
        <n v="3422.1032999999998"/>
        <n v="15066.375879999998"/>
        <n v="3820.5299999999993"/>
        <n v="5673.65655"/>
        <n v="4270.2699999999995"/>
        <n v="2979.0980999999997"/>
        <n v="1540.1899999999998"/>
        <n v="6591.007500000001"/>
        <n v="6216.9436"/>
        <n v="12278.647799999999"/>
        <n v="7539.633459999998"/>
        <n v="1831.1423999999997"/>
        <n v="2550.8055"/>
      </sharedItems>
    </cacheField>
    <cacheField name="starter assembly type 4" numFmtId="0">
      <sharedItems containsSemiMixedTypes="0" containsString="0" containsNumber="1">
        <n v="0.0"/>
        <n v="4169.809609999999"/>
        <n v="2205.98"/>
        <n v="13665.315999999999"/>
        <n v="15243.134999999998"/>
        <n v="6273.420999999999"/>
        <n v="38681.289899999996"/>
        <n v="15552.167399999998"/>
        <n v="1528.212"/>
        <n v="1583.6724"/>
        <n v="8636.73351"/>
        <n v="483.91119999999995"/>
      </sharedItems>
    </cacheField>
    <cacheField name="starter assembly type 5" numFmtId="0">
      <sharedItems containsSemiMixedTypes="0" containsString="0" containsNumber="1">
        <n v="0.0"/>
        <n v="2028.7567999999999"/>
        <n v="1953.7247999999997"/>
        <n v="2480.36695"/>
        <n v="756.3542"/>
        <n v="426.34899999999993"/>
        <n v="108.3444"/>
      </sharedItems>
    </cacheField>
    <cacheField name="starter assembly type 6" numFmtId="0">
      <sharedItems containsSemiMixedTypes="0" containsString="0" containsNumber="1">
        <n v="0.0"/>
        <n v="1540.3934"/>
        <n v="747.1333999999999"/>
        <n v="728.8228799999999"/>
        <n v="941.742"/>
        <n v="469.854"/>
        <n v="549.9935999999999"/>
        <n v="868.9699999999999"/>
      </sharedItems>
    </cacheField>
    <cacheField name="starter assembly type 7" numFmtId="0">
      <sharedItems containsSemiMixedTypes="0" containsString="0" containsNumber="1">
        <n v="0.0"/>
        <n v="1133.0058"/>
        <n v="3135.072"/>
      </sharedItems>
    </cacheField>
    <cacheField name="starter assembly type 8" numFmtId="0">
      <sharedItems containsSemiMixedTypes="0" containsString="0" containsNumber="1">
        <n v="0.0"/>
        <n v="7051.96162"/>
        <n v="4712.9814"/>
        <n v="1779.6144"/>
        <n v="2715.8985"/>
        <n v="2079.9345"/>
      </sharedItems>
    </cacheField>
    <cacheField name="starter assembly type 9" numFmtId="0">
      <sharedItems containsSemiMixedTypes="0" containsString="0" containsNumber="1">
        <n v="0.0"/>
        <n v="295.6758"/>
        <n v="568.4351999999999"/>
        <n v="56.4096"/>
        <n v="1975.1721999999997"/>
        <n v="502.3979999999999"/>
        <n v="5688.759"/>
        <n v="5395.196299999999"/>
        <n v="6366.758999999999"/>
        <n v="3258.0453799999996"/>
      </sharedItems>
    </cacheField>
    <cacheField name="starter assembly type 10" numFmtId="0">
      <sharedItems containsSemiMixedTypes="0" containsString="0" containsNumber="1">
        <n v="0.0"/>
        <n v="709.64"/>
        <n v="960.1157999999999"/>
      </sharedItems>
    </cacheField>
    <cacheField name="air cleaner assembly type 1" numFmtId="4">
      <sharedItems containsSemiMixedTypes="0" containsString="0" containsNumber="1">
        <n v="4179.87"/>
        <n v="390.73139999999995"/>
        <n v="1549.2525999999998"/>
        <n v="172.89"/>
        <n v="1234.9543999999999"/>
        <n v="454.25999999999993"/>
        <n v="2344.298"/>
        <n v="3222.9407999999994"/>
        <n v="7490.4536"/>
        <n v="1404.9403"/>
        <n v="426.00999999999993"/>
        <n v="526.015"/>
        <n v="2987.7312999999995"/>
        <n v="2023.6943999999999"/>
        <n v="0.0"/>
        <n v="7019.11252"/>
      </sharedItems>
    </cacheField>
    <cacheField name="air cleaner assembly type 2" numFmtId="0">
      <sharedItems containsSemiMixedTypes="0" containsString="0" containsNumber="1">
        <n v="0.0"/>
        <n v="7086.252599999999"/>
        <n v="887.7844999999999"/>
        <n v="2991.3472999999994"/>
        <n v="2989.1663999999996"/>
        <n v="4051.0499999999997"/>
        <n v="6872.8295"/>
        <n v="30075.402"/>
        <n v="2581.3154999999997"/>
        <n v="1780.4279999999997"/>
        <n v="2177.1484"/>
        <n v="1519.3528"/>
        <n v="10111.00496"/>
        <n v="21001.4116"/>
      </sharedItems>
    </cacheField>
    <cacheField name="air cleaner assembly type 3" numFmtId="0">
      <sharedItems containsSemiMixedTypes="0" containsString="0" containsNumber="1">
        <n v="0.0"/>
        <n v="8259.1135"/>
        <n v="3422.1032999999998"/>
        <n v="15066.375879999998"/>
        <n v="3820.5299999999993"/>
        <n v="5673.65655"/>
        <n v="7539.633459999998"/>
        <n v="1831.1423999999997"/>
        <n v="2550.8055"/>
      </sharedItems>
    </cacheField>
    <cacheField name="air cleaner assembly type 4" numFmtId="0">
      <sharedItems containsSemiMixedTypes="0" containsString="0" containsNumber="1">
        <n v="0.0"/>
        <n v="4169.809609999999"/>
        <n v="2205.98"/>
        <n v="13665.315999999999"/>
        <n v="15243.134999999998"/>
        <n v="6273.420999999999"/>
        <n v="38681.289899999996"/>
        <n v="15552.167399999998"/>
        <n v="4270.2699999999995"/>
        <n v="2979.0980999999997"/>
        <n v="1540.1899999999998"/>
        <n v="6591.007500000001"/>
        <n v="6216.9436"/>
        <n v="12278.647799999999"/>
      </sharedItems>
    </cacheField>
    <cacheField name="air cleaner assembly type 5" numFmtId="0">
      <sharedItems containsSemiMixedTypes="0" containsString="0" containsNumber="1">
        <n v="0.0"/>
        <n v="709.64"/>
        <n v="960.1157999999999"/>
      </sharedItems>
    </cacheField>
    <cacheField name="air cleaner assembly type 6" numFmtId="0">
      <sharedItems containsSemiMixedTypes="0" containsString="0" containsNumber="1">
        <n v="0.0"/>
        <n v="1528.212"/>
        <n v="1583.6724"/>
        <n v="8636.73351"/>
        <n v="483.91119999999995"/>
        <n v="2028.7567999999999"/>
        <n v="1953.7247999999997"/>
        <n v="2480.36695"/>
        <n v="756.3542"/>
        <n v="426.34899999999993"/>
        <n v="108.3444"/>
        <n v="1133.0058"/>
        <n v="3135.072"/>
      </sharedItems>
    </cacheField>
    <cacheField name="air cleaner assembly type 7" numFmtId="0">
      <sharedItems containsSemiMixedTypes="0" containsString="0" containsNumber="1">
        <n v="0.0"/>
        <n v="1540.3934"/>
        <n v="747.1333999999999"/>
        <n v="728.8228799999999"/>
        <n v="941.742"/>
        <n v="469.854"/>
        <n v="549.9935999999999"/>
        <n v="868.9699999999999"/>
        <n v="7051.96162"/>
        <n v="4712.9814"/>
      </sharedItems>
    </cacheField>
    <cacheField name="air cleaner assembly type 8" numFmtId="0">
      <sharedItems containsSemiMixedTypes="0" containsString="0" containsNumber="1">
        <n v="0.0"/>
        <n v="1779.6144"/>
        <n v="2715.8985"/>
        <n v="2079.9345"/>
        <n v="295.6758"/>
        <n v="568.4351999999999"/>
        <n v="56.4096"/>
        <n v="1975.1721999999997"/>
        <n v="502.3979999999999"/>
        <n v="5688.759"/>
        <n v="5395.196299999999"/>
        <n v="6366.758999999999"/>
        <n v="3258.0453799999996"/>
      </sharedItems>
    </cacheField>
    <cacheField name="seat assembly type 1" numFmtId="0">
      <sharedItems containsSemiMixedTypes="0" containsString="0" containsNumber="1">
        <n v="0.0"/>
        <n v="1528.212"/>
        <n v="1583.6724"/>
        <n v="8636.73351"/>
        <n v="483.91119999999995"/>
      </sharedItems>
    </cacheField>
    <cacheField name="seat assembly type 2" numFmtId="0">
      <sharedItems containsSemiMixedTypes="0" containsString="0" containsNumber="1">
        <n v="0.0"/>
        <n v="2028.7567999999999"/>
        <n v="1953.7247999999997"/>
        <n v="2480.36695"/>
        <n v="756.3542"/>
      </sharedItems>
    </cacheField>
    <cacheField name="seat assembly type 3" numFmtId="0">
      <sharedItems containsSemiMixedTypes="0" containsString="0" containsNumber="1">
        <n v="0.0"/>
        <n v="1540.3934"/>
        <n v="747.1333999999999"/>
        <n v="728.8228799999999"/>
        <n v="941.742"/>
        <n v="469.854"/>
        <n v="549.9935999999999"/>
      </sharedItems>
    </cacheField>
    <cacheField name="seat assembly type 4" numFmtId="0">
      <sharedItems containsSemiMixedTypes="0" containsString="0" containsNumber="1">
        <n v="0.0"/>
        <n v="868.9699999999999"/>
        <n v="426.34899999999993"/>
        <n v="108.3444"/>
      </sharedItems>
    </cacheField>
    <cacheField name="seat assembly type 5" numFmtId="0">
      <sharedItems containsSemiMixedTypes="0" containsString="0" containsNumber="1">
        <n v="0.0"/>
        <n v="1133.0058"/>
        <n v="3135.072"/>
      </sharedItems>
    </cacheField>
    <cacheField name="seat assembly type 6" numFmtId="0">
      <sharedItems containsSemiMixedTypes="0" containsString="0" containsNumber="1" containsInteger="1">
        <n v="0.0"/>
      </sharedItems>
    </cacheField>
    <cacheField name="seat assembly type 7" numFmtId="0">
      <sharedItems containsSemiMixedTypes="0" containsString="0" containsNumber="1">
        <n v="0.0"/>
        <n v="7051.96162"/>
      </sharedItems>
    </cacheField>
    <cacheField name="seat assembly type 8" numFmtId="0">
      <sharedItems containsSemiMixedTypes="0" containsString="0" containsNumber="1">
        <n v="0.0"/>
        <n v="4712.9814"/>
        <n v="502.3979999999999"/>
        <n v="5688.759"/>
        <n v="5395.196299999999"/>
        <n v="6366.758999999999"/>
        <n v="3258.0453799999996"/>
      </sharedItems>
    </cacheField>
    <cacheField name="seat assembly type 9" numFmtId="0">
      <sharedItems containsSemiMixedTypes="0" containsString="0" containsNumber="1">
        <n v="0.0"/>
        <n v="1779.6144"/>
        <n v="2715.8985"/>
        <n v="2079.9345"/>
        <n v="295.6758"/>
        <n v="568.4351999999999"/>
        <n v="56.4096"/>
        <n v="1975.1721999999997"/>
      </sharedItems>
    </cacheField>
    <cacheField name="deck assembly type 1" numFmtId="0">
      <sharedItems containsSemiMixedTypes="0" containsString="0" containsNumber="1">
        <n v="0.0"/>
        <n v="1528.212"/>
        <n v="1583.6724"/>
        <n v="8636.73351"/>
        <n v="483.91119999999995"/>
        <n v="2028.7567999999999"/>
      </sharedItems>
    </cacheField>
    <cacheField name="deck assembly type 2" numFmtId="0">
      <sharedItems containsSemiMixedTypes="0" containsString="0" containsNumber="1">
        <n v="0.0"/>
        <n v="1953.7247999999997"/>
        <n v="2480.36695"/>
        <n v="756.3542"/>
        <n v="1540.3934"/>
        <n v="747.1333999999999"/>
        <n v="728.8228799999999"/>
        <n v="941.742"/>
        <n v="469.854"/>
        <n v="549.9935999999999"/>
      </sharedItems>
    </cacheField>
    <cacheField name="deck assembly type 3" numFmtId="0">
      <sharedItems containsSemiMixedTypes="0" containsString="0" containsNumber="1">
        <n v="0.0"/>
        <n v="868.9699999999999"/>
        <n v="426.34899999999993"/>
        <n v="108.3444"/>
      </sharedItems>
    </cacheField>
    <cacheField name="deck assembly type 4" numFmtId="0">
      <sharedItems containsSemiMixedTypes="0" containsString="0" containsNumber="1">
        <n v="0.0"/>
        <n v="1133.0058"/>
        <n v="3135.072"/>
      </sharedItems>
    </cacheField>
    <cacheField name="deck assembly type 5" numFmtId="0">
      <sharedItems containsSemiMixedTypes="0" containsString="0" containsNumber="1">
        <n v="0.0"/>
        <n v="7051.96162"/>
        <n v="4712.9814"/>
        <n v="502.3979999999999"/>
        <n v="5688.759"/>
        <n v="5395.196299999999"/>
        <n v="6366.758999999999"/>
        <n v="3258.0453799999996"/>
      </sharedItems>
    </cacheField>
    <cacheField name="deck assembly type 6" numFmtId="0">
      <sharedItems containsSemiMixedTypes="0" containsString="0" containsNumber="1">
        <n v="0.0"/>
        <n v="1779.6144"/>
        <n v="2715.8985"/>
        <n v="2079.9345"/>
        <n v="295.6758"/>
        <n v="568.4351999999999"/>
        <n v="56.4096"/>
        <n v="1975.1721999999997"/>
      </sharedItems>
    </cacheField>
    <cacheField name="hydro transaxle assembly type 1" numFmtId="0">
      <sharedItems containsSemiMixedTypes="0" containsString="0" containsNumber="1">
        <n v="0.0"/>
        <n v="1528.212"/>
        <n v="1583.6724"/>
        <n v="8636.73351"/>
        <n v="483.91119999999995"/>
      </sharedItems>
    </cacheField>
    <cacheField name="hydro transaxle assembly type 2" numFmtId="0">
      <sharedItems containsSemiMixedTypes="0" containsString="0" containsNumber="1">
        <n v="0.0"/>
        <n v="2028.7567999999999"/>
        <n v="1953.7247999999997"/>
        <n v="2480.36695"/>
        <n v="756.3542"/>
        <n v="1540.3934"/>
        <n v="747.1333999999999"/>
        <n v="728.8228799999999"/>
        <n v="941.742"/>
        <n v="469.854"/>
        <n v="549.9935999999999"/>
      </sharedItems>
    </cacheField>
    <cacheField name="hydro transaxle assembly type 3" numFmtId="0">
      <sharedItems containsSemiMixedTypes="0" containsString="0" containsNumber="1">
        <n v="0.0"/>
        <n v="868.9699999999999"/>
        <n v="426.34899999999993"/>
        <n v="108.3444"/>
      </sharedItems>
    </cacheField>
    <cacheField name="hydro transaxle assembly type 4" numFmtId="0">
      <sharedItems containsSemiMixedTypes="0" containsString="0" containsNumber="1">
        <n v="0.0"/>
        <n v="1133.0058"/>
        <n v="3135.072"/>
      </sharedItems>
    </cacheField>
    <cacheField name="hydro transaxle assembly type 5" numFmtId="0">
      <sharedItems containsSemiMixedTypes="0" containsString="0" containsNumber="1">
        <n v="0.0"/>
        <n v="7051.96162"/>
        <n v="4712.9814"/>
        <n v="1975.1721999999997"/>
        <n v="502.3979999999999"/>
        <n v="5688.759"/>
        <n v="5395.196299999999"/>
        <n v="6366.758999999999"/>
        <n v="3258.0453799999996"/>
      </sharedItems>
    </cacheField>
    <cacheField name="hydro transaxle assembly type 6" numFmtId="0">
      <sharedItems containsSemiMixedTypes="0" containsString="0" containsNumber="1">
        <n v="0.0"/>
        <n v="1779.6144"/>
        <n v="2715.8985"/>
        <n v="56.4096"/>
      </sharedItems>
    </cacheField>
    <cacheField name="hydro transaxle assembly type 7" numFmtId="0">
      <sharedItems containsSemiMixedTypes="0" containsString="0" containsNumber="1">
        <n v="0.0"/>
        <n v="2079.9345"/>
        <n v="295.6758"/>
        <n v="568.4351999999999"/>
      </sharedItems>
    </cacheField>
    <cacheField name="motion control assembly type 1" numFmtId="0">
      <sharedItems containsSemiMixedTypes="0" containsString="0" containsNumber="1">
        <n v="0.0"/>
        <n v="1528.212"/>
        <n v="1583.6724"/>
        <n v="8636.73351"/>
        <n v="483.91119999999995"/>
        <n v="2028.7567999999999"/>
        <n v="1953.7247999999997"/>
        <n v="2480.36695"/>
        <n v="756.3542"/>
        <n v="1540.3934"/>
        <n v="747.1333999999999"/>
        <n v="728.8228799999999"/>
        <n v="941.742"/>
        <n v="7051.96162"/>
        <n v="4712.9814"/>
      </sharedItems>
    </cacheField>
    <cacheField name="motion control assembly type 2" numFmtId="0">
      <sharedItems containsSemiMixedTypes="0" containsString="0" containsNumber="1">
        <n v="0.0"/>
        <n v="469.854"/>
        <n v="549.9935999999999"/>
        <n v="868.9699999999999"/>
        <n v="426.34899999999993"/>
        <n v="108.3444"/>
        <n v="1133.0058"/>
        <n v="3135.072"/>
      </sharedItems>
    </cacheField>
    <cacheField name="motion control assembly type 3" numFmtId="0">
      <sharedItems containsSemiMixedTypes="0" containsString="0" containsNumber="1">
        <n v="0.0"/>
        <n v="1779.6144"/>
        <n v="2715.8985"/>
        <n v="2079.9345"/>
        <n v="295.6758"/>
        <n v="568.4351999999999"/>
        <n v="56.4096"/>
        <n v="1975.1721999999997"/>
        <n v="502.3979999999999"/>
        <n v="5688.759"/>
        <n v="5395.196299999999"/>
        <n v="6366.758999999999"/>
        <n v="3258.0453799999996"/>
      </sharedItems>
    </cacheField>
    <cacheField name="wheels type 1" numFmtId="0">
      <sharedItems containsSemiMixedTypes="0" containsString="0" containsNumber="1" containsInteger="1">
        <n v="0.0"/>
      </sharedItems>
    </cacheField>
    <cacheField name="wheels type 2" numFmtId="0">
      <sharedItems containsSemiMixedTypes="0" containsString="0" containsNumber="1">
        <n v="0.0"/>
        <n v="6531.4"/>
      </sharedItems>
    </cacheField>
    <cacheField name="wheels type 3" numFmtId="0">
      <sharedItems containsSemiMixedTypes="0" containsString="0" containsNumber="1">
        <n v="0.0"/>
        <n v="11486.800000000001"/>
      </sharedItems>
    </cacheField>
    <cacheField name="wheels type 4" numFmtId="0">
      <sharedItems containsSemiMixedTypes="0" containsString="0" containsNumber="1" containsInteger="1">
        <n v="0.0"/>
      </sharedItems>
    </cacheField>
    <cacheField name="collector clip type 1" numFmtId="0">
      <sharedItems containsSemiMixedTypes="0" containsString="0" containsNumber="1" containsInteger="1">
        <n v="0.0"/>
      </sharedItems>
    </cacheField>
    <cacheField name="collector clip type 2" numFmtId="0">
      <sharedItems containsSemiMixedTypes="0" containsString="0" containsNumber="1">
        <n v="0.0"/>
        <n v="6531.4"/>
      </sharedItems>
    </cacheField>
    <cacheField name="collector clip type 3" numFmtId="0">
      <sharedItems containsSemiMixedTypes="0" containsString="0" containsNumber="1" containsInteger="1">
        <n v="0.0"/>
      </sharedItems>
    </cacheField>
    <cacheField name="collector clip type 4" numFmtId="0">
      <sharedItems containsSemiMixedTypes="0" containsString="0" containsNumber="1">
        <n v="0.0"/>
        <n v="11486.800000000001"/>
      </sharedItems>
    </cacheField>
    <cacheField name="collector clip type 5" numFmtId="0">
      <sharedItems containsSemiMixedTypes="0" containsString="0" containsNumber="1" containsInteger="1">
        <n v="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reight ACC" cacheId="0" dataCaption="" compact="0" compactData="0">
  <location ref="A1:E63" firstHeaderRow="0" firstDataRow="2" firstDataCol="1"/>
  <pivotFields>
    <pivotField name="Group"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Product 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Product Platform" compact="0" outline="0" multipleItemSelectionAllowed="1" showAll="0">
      <items>
        <item x="0"/>
        <item x="1"/>
        <item x="2"/>
        <item x="3"/>
        <item x="4"/>
        <item x="5"/>
        <item x="6"/>
        <item x="7"/>
        <item x="8"/>
        <item x="9"/>
        <item x="10"/>
        <item t="default"/>
      </items>
    </pivotField>
    <pivotField name="Production country" axis="axisCol" compact="0" outline="0" multipleItemSelectionAllowed="1" showAll="0" sortType="ascending">
      <items>
        <item x="1"/>
        <item x="0"/>
        <item t="default"/>
      </items>
    </pivotField>
    <pivotField name="Market" axis="axisRow" compact="0" outline="0" multipleItemSelectionAllowed="1" showAll="0" sortType="ascending">
      <items>
        <item x="0"/>
        <item x="1"/>
        <item x="2"/>
        <item t="default"/>
      </items>
    </pivotField>
    <pivotField name="Start Type" compact="0" outline="0" multipleItemSelectionAllowed="1" showAll="0">
      <items>
        <item x="0"/>
        <item x="1"/>
        <item x="2"/>
        <item t="default"/>
      </items>
    </pivotField>
    <pivotField name="Fuel type" compact="0" outline="0" multipleItemSelectionAllowed="1" showAll="0">
      <items>
        <item x="0"/>
        <item x="1"/>
        <item x="2"/>
        <item x="3"/>
        <item t="default"/>
      </items>
    </pivotField>
    <pivotField name="Customer lawn size" compact="0" outline="0" multipleItemSelectionAllowed="1" showAll="0">
      <items>
        <item x="0"/>
        <item x="1"/>
        <item x="2"/>
        <item x="3"/>
        <item x="4"/>
        <item t="default"/>
      </items>
    </pivotField>
    <pivotField name="Drive type" compact="0" outline="0" multipleItemSelectionAllowed="1" showAll="0">
      <items>
        <item x="0"/>
        <item x="1"/>
        <item x="2"/>
        <item x="3"/>
        <item t="default"/>
      </items>
    </pivotField>
    <pivotField name="Use Type" compact="0" outline="0" multipleItemSelectionAllowed="1" showAll="0">
      <items>
        <item x="0"/>
        <item x="1"/>
        <item x="2"/>
        <item x="3"/>
        <item t="default"/>
      </items>
    </pivotField>
    <pivotField name="Accessories" axis="axisRow" compact="0" outline="0" multipleItemSelectionAllowed="1" showAll="0" sortType="ascending">
      <items>
        <item h="1" x="3"/>
        <item x="6"/>
        <item x="7"/>
        <item x="2"/>
        <item x="4"/>
        <item x="15"/>
        <item x="0"/>
        <item x="1"/>
        <item x="14"/>
        <item x="16"/>
        <item x="13"/>
        <item x="12"/>
        <item x="10"/>
        <item x="5"/>
        <item x="11"/>
        <item x="8"/>
        <item x="9"/>
        <item t="default"/>
      </items>
    </pivotField>
    <pivotField name="Accesorie Cost%" compact="0" outline="0" multipleItemSelectionAllowed="1" showAll="0">
      <items>
        <item x="0"/>
        <item x="1"/>
        <item x="2"/>
        <item x="3"/>
        <item x="4"/>
        <item x="5"/>
        <item x="6"/>
        <item x="7"/>
        <item x="8"/>
        <item x="9"/>
        <item x="10"/>
        <item x="11"/>
        <item x="12"/>
        <item x="13"/>
        <item x="14"/>
        <item x="15"/>
        <item t="default"/>
      </items>
    </pivotField>
    <pivotField name="Amount of FG inventory OL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SS (safety Stock)"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Q (average demand in the lead time)"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Average inventory level (FGI)" dataField="1" compact="0" numFmtId="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inventory Rate" compact="0" numFmtId="173" outline="0" multipleItemSelectionAllowed="1" showAll="0">
      <items>
        <item x="0"/>
        <item x="1"/>
        <item x="2"/>
        <item t="default"/>
      </items>
    </pivotField>
    <pivotField name="Machine Lawn Mawer Cos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Accessorie Cos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t="default"/>
      </items>
    </pivotField>
    <pivotField name="New FGIC"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t="default"/>
      </items>
    </pivotField>
    <pivotField name="Cost of Assembly"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t="default"/>
      </items>
    </pivotField>
    <pivotField name="Freight PER GROUP LINE V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Freight unit sale V2"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t="default"/>
      </items>
    </pivotField>
    <pivotField name="Net revenu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Unit sales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Price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Cost Machi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Cost Accesori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t="default"/>
      </items>
    </pivotField>
    <pivotField name="Material cost (€)"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Direct Labor (€) "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Direct production costs (€)"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Fixed production costs(€)"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Total production costs(€)" compact="0" numFmtId="17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Total cost per unit(€)"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OLD Finished Good Inventory cost"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OLD Inventory cost" compact="0" numFmtId="172"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t="default"/>
      </items>
    </pivotField>
    <pivotField name="Weight (kg)"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Width (cm)" compact="0" outline="0" multipleItemSelectionAllowed="1" showAll="0">
      <items>
        <item x="0"/>
        <item x="1"/>
        <item x="2"/>
        <item x="3"/>
        <item x="4"/>
        <item x="5"/>
        <item x="6"/>
        <item x="7"/>
        <item x="8"/>
        <item x="9"/>
        <item x="10"/>
        <item x="11"/>
        <item t="default"/>
      </items>
    </pivotField>
    <pivotField name="Depth (cm)" compact="0" outline="0" multipleItemSelectionAllowed="1" showAll="0">
      <items>
        <item x="0"/>
        <item x="1"/>
        <item x="2"/>
        <item x="3"/>
        <item x="4"/>
        <item x="5"/>
        <item x="6"/>
        <item x="7"/>
        <item x="8"/>
        <item x="9"/>
        <item x="10"/>
        <item t="default"/>
      </items>
    </pivotField>
    <pivotField name="Height (cm)" compact="0" outline="0" multipleItemSelectionAllowed="1" showAll="0">
      <items>
        <item x="0"/>
        <item x="1"/>
        <item x="2"/>
        <item x="3"/>
        <item x="4"/>
        <item x="5"/>
        <item x="6"/>
        <item x="7"/>
        <item x="8"/>
        <item t="default"/>
      </items>
    </pivotField>
  </pivotFields>
  <rowFields>
    <field x="10"/>
    <field x="4"/>
  </rowFields>
  <colFields>
    <field x="3"/>
  </colFields>
  <dataFields>
    <dataField name="SUM of Average inventory level (FGI)" fld="15" baseField="0"/>
  </dataFields>
</pivotTableDefinition>
</file>

<file path=xl/pivotTables/pivotTable2.xml><?xml version="1.0" encoding="utf-8"?>
<pivotTableDefinition xmlns="http://schemas.openxmlformats.org/spreadsheetml/2006/main" name="Combined Scenario II - CI" cacheId="1" dataCaption="" compact="0" compactData="0">
  <location ref="A101:EK112" firstHeaderRow="0" firstDataRow="2" firstDataCol="0"/>
  <pivotFields>
    <pivotField name="Product Platform" axis="axisRow" compact="0" outline="0" multipleItemSelectionAllowed="1" showAll="0" sortType="ascending">
      <items>
        <item x="9"/>
        <item x="7"/>
        <item x="4"/>
        <item x="2"/>
        <item x="0"/>
        <item x="8"/>
        <item x="3"/>
        <item x="5"/>
        <item x="6"/>
        <item x="1"/>
        <item t="default"/>
      </items>
    </pivotField>
    <pivotField name="Loc" compact="0" outline="0" multipleItemSelectionAllowed="1" showAll="0">
      <items>
        <item x="0"/>
        <item x="1"/>
        <item t="default"/>
      </items>
    </pivotField>
    <pivotField name="RC - Adjusted Unit Sales"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Product Number / Components in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t="default"/>
      </items>
    </pivotField>
    <pivotField name="handle bar type 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handle bar type 2"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handle bar type 3" dataField="1" compact="0" outline="0" multipleItemSelectionAllowed="1" showAll="0">
      <items>
        <item x="0"/>
        <item t="default"/>
      </items>
    </pivotField>
    <pivotField name="handle bar type 4" dataField="1" compact="0" outline="0" multipleItemSelectionAllowed="1" showAll="0">
      <items>
        <item x="0"/>
        <item x="1"/>
        <item x="2"/>
        <item t="default"/>
      </items>
    </pivotField>
    <pivotField name="handle bar type 5" dataField="1" compact="0" outline="0" multipleItemSelectionAllowed="1" showAll="0">
      <items>
        <item x="0"/>
        <item x="1"/>
        <item x="2"/>
        <item t="default"/>
      </items>
    </pivotField>
    <pivotField name="lock handle type 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lock handle type 2"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lock handle type 3" compact="0" outline="0" multipleItemSelectionAllowed="1" showAll="0">
      <items>
        <item x="0"/>
        <item t="default"/>
      </items>
    </pivotField>
    <pivotField name="lock handle type 4" compact="0" outline="0" multipleItemSelectionAllowed="1" showAll="0">
      <items>
        <item x="0"/>
        <item x="1"/>
        <item x="2"/>
        <item t="default"/>
      </items>
    </pivotField>
    <pivotField name="lock handle type 5" compact="0" outline="0" multipleItemSelectionAllowed="1" showAll="0">
      <items>
        <item x="0"/>
        <item x="1"/>
        <item x="2"/>
        <item t="default"/>
      </items>
    </pivotField>
    <pivotField name="handle adjustment assmbly type 1"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handle adjustment assmbly type 2"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handle adjustment assmbly type 3" dataField="1" compact="0" outline="0" multipleItemSelectionAllowed="1" showAll="0">
      <items>
        <item x="0"/>
        <item t="default"/>
      </items>
    </pivotField>
    <pivotField name="handle adjustment assmbly type 4" dataField="1" compact="0" outline="0" multipleItemSelectionAllowed="1" showAll="0">
      <items>
        <item x="0"/>
        <item x="1"/>
        <item x="2"/>
        <item t="default"/>
      </items>
    </pivotField>
    <pivotField name="handle adjustment assmbly type 5" dataField="1" compact="0" outline="0" multipleItemSelectionAllowed="1" showAll="0">
      <items>
        <item x="0"/>
        <item x="1"/>
        <item x="2"/>
        <item t="default"/>
      </items>
    </pivotField>
    <pivotField name="support frame type 1" dataField="1" compact="0" numFmtId="4" outline="0" multipleItemSelectionAllowed="1" showAll="0">
      <items>
        <item x="0"/>
        <item x="1"/>
        <item x="2"/>
        <item x="3"/>
        <item x="4"/>
        <item x="5"/>
        <item x="6"/>
        <item x="7"/>
        <item x="8"/>
        <item x="9"/>
        <item x="10"/>
        <item x="11"/>
        <item x="12"/>
        <item x="13"/>
        <item x="14"/>
        <item x="15"/>
        <item t="default"/>
      </items>
    </pivotField>
    <pivotField name="support frame type 2" dataField="1" compact="0" outline="0" multipleItemSelectionAllowed="1" showAll="0">
      <items>
        <item x="0"/>
        <item x="1"/>
        <item x="2"/>
        <item x="3"/>
        <item x="4"/>
        <item x="5"/>
        <item x="6"/>
        <item x="7"/>
        <item x="8"/>
        <item x="9"/>
        <item t="default"/>
      </items>
    </pivotField>
    <pivotField name="support frame type 3" dataField="1" compact="0" outline="0" multipleItemSelectionAllowed="1" showAll="0">
      <items>
        <item x="0"/>
        <item x="1"/>
        <item x="2"/>
        <item x="3"/>
        <item t="default"/>
      </items>
    </pivotField>
    <pivotField name="support frame type 4" dataField="1" compact="0" outline="0" multipleItemSelectionAllowed="1" showAll="0">
      <items>
        <item x="0"/>
        <item x="1"/>
        <item x="2"/>
        <item x="3"/>
        <item x="4"/>
        <item x="5"/>
        <item x="6"/>
        <item x="7"/>
        <item x="8"/>
        <item t="default"/>
      </items>
    </pivotField>
    <pivotField name="support frame type 5" dataField="1" compact="0" outline="0" multipleItemSelectionAllowed="1" showAll="0">
      <items>
        <item x="0"/>
        <item x="1"/>
        <item x="2"/>
        <item x="3"/>
        <item x="4"/>
        <item x="5"/>
        <item x="6"/>
        <item t="default"/>
      </items>
    </pivotField>
    <pivotField name="support frame type 6" dataField="1" compact="0" outline="0" multipleItemSelectionAllowed="1" showAll="0">
      <items>
        <item x="0"/>
        <item x="1"/>
        <item x="2"/>
        <item x="3"/>
        <item x="4"/>
        <item x="5"/>
        <item x="6"/>
        <item x="7"/>
        <item x="8"/>
        <item t="default"/>
      </items>
    </pivotField>
    <pivotField name="support frame type 7" dataField="1" compact="0" outline="0" multipleItemSelectionAllowed="1" showAll="0">
      <items>
        <item x="0"/>
        <item x="1"/>
        <item x="2"/>
        <item t="default"/>
      </items>
    </pivotField>
    <pivotField name="support frame type 8" dataField="1" compact="0" outline="0" multipleItemSelectionAllowed="1" showAll="0">
      <items>
        <item x="0"/>
        <item t="default"/>
      </items>
    </pivotField>
    <pivotField name="support frame type 9" dataField="1" compact="0" outline="0" multipleItemSelectionAllowed="1" showAll="0">
      <items>
        <item x="0"/>
        <item x="1"/>
        <item x="2"/>
        <item t="default"/>
      </items>
    </pivotField>
    <pivotField name="front wheels type 1" dataField="1" compact="0" numFmtId="4" outline="0" multipleItemSelectionAllowed="1" showAll="0">
      <items>
        <item x="0"/>
        <item x="1"/>
        <item x="2"/>
        <item x="3"/>
        <item x="4"/>
        <item x="5"/>
        <item x="6"/>
        <item x="7"/>
        <item x="8"/>
        <item x="9"/>
        <item x="10"/>
        <item x="11"/>
        <item x="12"/>
        <item x="13"/>
        <item x="14"/>
        <item x="15"/>
        <item t="default"/>
      </items>
    </pivotField>
    <pivotField name="front wheels type 2" dataField="1" compact="0" outline="0" multipleItemSelectionAllowed="1" showAll="0">
      <items>
        <item x="0"/>
        <item x="1"/>
        <item x="2"/>
        <item x="3"/>
        <item x="4"/>
        <item x="5"/>
        <item x="6"/>
        <item x="7"/>
        <item x="8"/>
        <item x="9"/>
        <item x="10"/>
        <item x="11"/>
        <item x="12"/>
        <item x="13"/>
        <item t="default"/>
      </items>
    </pivotField>
    <pivotField name="front wheels type 3" dataField="1" compact="0" outline="0" multipleItemSelectionAllowed="1" showAll="0">
      <items>
        <item x="0"/>
        <item x="1"/>
        <item x="2"/>
        <item x="3"/>
        <item x="4"/>
        <item x="5"/>
        <item x="6"/>
        <item x="7"/>
        <item x="8"/>
        <item t="default"/>
      </items>
    </pivotField>
    <pivotField name="front wheels type 4" dataField="1" compact="0" outline="0" multipleItemSelectionAllowed="1" showAll="0">
      <items>
        <item x="0"/>
        <item x="1"/>
        <item x="2"/>
        <item x="3"/>
        <item x="4"/>
        <item x="5"/>
        <item x="6"/>
        <item x="7"/>
        <item x="8"/>
        <item x="9"/>
        <item x="10"/>
        <item x="11"/>
        <item x="12"/>
        <item x="13"/>
        <item t="default"/>
      </items>
    </pivotField>
    <pivotField name="front wheels type 5" dataField="1" compact="0" outline="0" multipleItemSelectionAllowed="1" showAll="0">
      <items>
        <item x="0"/>
        <item x="1"/>
        <item x="2"/>
        <item t="default"/>
      </items>
    </pivotField>
    <pivotField name="front wheels type 6" dataField="1" compact="0" outline="0" multipleItemSelectionAllowed="1" showAll="0">
      <items>
        <item x="0"/>
        <item x="1"/>
        <item x="2"/>
        <item x="3"/>
        <item x="4"/>
        <item x="5"/>
        <item x="6"/>
        <item x="7"/>
        <item x="8"/>
        <item x="9"/>
        <item x="10"/>
        <item x="11"/>
        <item x="12"/>
        <item t="default"/>
      </items>
    </pivotField>
    <pivotField name="front wheels type 7" dataField="1" compact="0" outline="0" multipleItemSelectionAllowed="1" showAll="0">
      <items>
        <item x="0"/>
        <item x="1"/>
        <item x="2"/>
        <item x="3"/>
        <item x="4"/>
        <item x="5"/>
        <item x="6"/>
        <item x="7"/>
        <item x="8"/>
        <item x="9"/>
        <item t="default"/>
      </items>
    </pivotField>
    <pivotField name="front wheels type 8" dataField="1" compact="0" outline="0" multipleItemSelectionAllowed="1" showAll="0">
      <items>
        <item x="0"/>
        <item x="1"/>
        <item x="2"/>
        <item x="3"/>
        <item x="4"/>
        <item x="5"/>
        <item x="6"/>
        <item x="7"/>
        <item x="8"/>
        <item x="9"/>
        <item x="10"/>
        <item x="11"/>
        <item x="12"/>
        <item t="default"/>
      </items>
    </pivotField>
    <pivotField name="rear wheels type 1" dataField="1" compact="0" numFmtId="4" outline="0" multipleItemSelectionAllowed="1" showAll="0">
      <items>
        <item x="0"/>
        <item x="1"/>
        <item x="2"/>
        <item x="3"/>
        <item x="4"/>
        <item x="5"/>
        <item x="6"/>
        <item x="7"/>
        <item x="8"/>
        <item x="9"/>
        <item x="10"/>
        <item x="11"/>
        <item x="12"/>
        <item x="13"/>
        <item x="14"/>
        <item x="15"/>
        <item t="default"/>
      </items>
    </pivotField>
    <pivotField name="rear wheels type 2" dataField="1" compact="0" outline="0" multipleItemSelectionAllowed="1" showAll="0">
      <items>
        <item x="0"/>
        <item x="1"/>
        <item x="2"/>
        <item x="3"/>
        <item x="4"/>
        <item x="5"/>
        <item x="6"/>
        <item x="7"/>
        <item x="8"/>
        <item x="9"/>
        <item x="10"/>
        <item x="11"/>
        <item x="12"/>
        <item x="13"/>
        <item t="default"/>
      </items>
    </pivotField>
    <pivotField name="rear wheels type 3" dataField="1" compact="0" outline="0" multipleItemSelectionAllowed="1" showAll="0">
      <items>
        <item x="0"/>
        <item x="1"/>
        <item x="2"/>
        <item x="3"/>
        <item x="4"/>
        <item x="5"/>
        <item x="6"/>
        <item x="7"/>
        <item x="8"/>
        <item t="default"/>
      </items>
    </pivotField>
    <pivotField name="rear wheels type 4" dataField="1" compact="0" outline="0" multipleItemSelectionAllowed="1" showAll="0">
      <items>
        <item x="0"/>
        <item x="1"/>
        <item x="2"/>
        <item x="3"/>
        <item x="4"/>
        <item x="5"/>
        <item x="6"/>
        <item x="7"/>
        <item x="8"/>
        <item x="9"/>
        <item x="10"/>
        <item x="11"/>
        <item x="12"/>
        <item x="13"/>
        <item t="default"/>
      </items>
    </pivotField>
    <pivotField name="rear wheels type 5" dataField="1" compact="0" outline="0" multipleItemSelectionAllowed="1" showAll="0">
      <items>
        <item x="0"/>
        <item x="1"/>
        <item x="2"/>
        <item t="default"/>
      </items>
    </pivotField>
    <pivotField name="rear wheels type 6" dataField="1" compact="0" outline="0" multipleItemSelectionAllowed="1" showAll="0">
      <items>
        <item x="0"/>
        <item x="1"/>
        <item x="2"/>
        <item x="3"/>
        <item x="4"/>
        <item x="5"/>
        <item x="6"/>
        <item x="7"/>
        <item x="8"/>
        <item x="9"/>
        <item x="10"/>
        <item x="11"/>
        <item x="12"/>
        <item t="default"/>
      </items>
    </pivotField>
    <pivotField name="rear wheels type 7" dataField="1" compact="0" outline="0" multipleItemSelectionAllowed="1" showAll="0">
      <items>
        <item x="0"/>
        <item x="1"/>
        <item x="2"/>
        <item x="3"/>
        <item x="4"/>
        <item x="5"/>
        <item x="6"/>
        <item x="7"/>
        <item x="8"/>
        <item x="9"/>
        <item t="default"/>
      </items>
    </pivotField>
    <pivotField name="rear wheels type 8" dataField="1" compact="0" outline="0" multipleItemSelectionAllowed="1" showAll="0">
      <items>
        <item x="0"/>
        <item x="1"/>
        <item x="2"/>
        <item x="3"/>
        <item x="4"/>
        <item x="5"/>
        <item x="6"/>
        <item x="7"/>
        <item x="8"/>
        <item x="9"/>
        <item x="10"/>
        <item x="11"/>
        <item x="12"/>
        <item t="default"/>
      </items>
    </pivotField>
    <pivotField name="blade type 1" dataField="1" compact="0" numFmtId="4" outline="0" multipleItemSelectionAllowed="1" showAll="0">
      <items>
        <item x="0"/>
        <item x="1"/>
        <item x="2"/>
        <item x="3"/>
        <item x="4"/>
        <item x="5"/>
        <item x="6"/>
        <item x="7"/>
        <item t="default"/>
      </items>
    </pivotField>
    <pivotField name="blade type 2" dataField="1" compact="0" outline="0" multipleItemSelectionAllowed="1" showAll="0">
      <items>
        <item x="0"/>
        <item x="1"/>
        <item x="2"/>
        <item x="3"/>
        <item x="4"/>
        <item x="5"/>
        <item x="6"/>
        <item x="7"/>
        <item x="8"/>
        <item x="9"/>
        <item x="10"/>
        <item x="11"/>
        <item x="12"/>
        <item t="default"/>
      </items>
    </pivotField>
    <pivotField name="blade type 3" dataField="1" compact="0" outline="0" multipleItemSelectionAllowed="1" showAll="0">
      <items>
        <item x="0"/>
        <item x="1"/>
        <item x="2"/>
        <item x="3"/>
        <item t="default"/>
      </items>
    </pivotField>
    <pivotField name="blade type 4" dataField="1" compact="0" outline="0" multipleItemSelectionAllowed="1" showAll="0">
      <items>
        <item x="0"/>
        <item x="1"/>
        <item x="2"/>
        <item x="3"/>
        <item x="4"/>
        <item x="5"/>
        <item x="6"/>
        <item x="7"/>
        <item x="8"/>
        <item x="9"/>
        <item x="10"/>
        <item x="11"/>
        <item x="12"/>
        <item x="13"/>
        <item t="default"/>
      </items>
    </pivotField>
    <pivotField name="blade type 5" dataField="1" compact="0" outline="0" multipleItemSelectionAllowed="1" showAll="0">
      <items>
        <item x="0"/>
        <item x="1"/>
        <item x="2"/>
        <item x="3"/>
        <item x="4"/>
        <item x="5"/>
        <item t="default"/>
      </items>
    </pivotField>
    <pivotField name="blade type 6" dataField="1" compact="0" outline="0" multipleItemSelectionAllowed="1" showAll="0">
      <items>
        <item x="0"/>
        <item x="1"/>
        <item x="2"/>
        <item t="default"/>
      </items>
    </pivotField>
    <pivotField name="blade type 7" dataField="1" compact="0" outline="0" multipleItemSelectionAllowed="1" showAll="0">
      <items>
        <item x="0"/>
        <item x="1"/>
        <item x="2"/>
        <item x="3"/>
        <item t="default"/>
      </items>
    </pivotField>
    <pivotField name="blade type 8" dataField="1" compact="0" outline="0" multipleItemSelectionAllowed="1" showAll="0">
      <items>
        <item x="0"/>
        <item x="1"/>
        <item x="2"/>
        <item x="3"/>
        <item x="4"/>
        <item t="default"/>
      </items>
    </pivotField>
    <pivotField name="blade type 9" dataField="1" compact="0" outline="0" multipleItemSelectionAllowed="1" showAll="0">
      <items>
        <item x="0"/>
        <item t="default"/>
      </items>
    </pivotField>
    <pivotField name="blade type 10" dataField="1" compact="0" outline="0" multipleItemSelectionAllowed="1" showAll="0">
      <items>
        <item x="0"/>
        <item x="1"/>
        <item x="2"/>
        <item x="3"/>
        <item x="4"/>
        <item x="5"/>
        <item x="6"/>
        <item x="7"/>
        <item x="8"/>
        <item x="9"/>
        <item x="10"/>
        <item t="default"/>
      </items>
    </pivotField>
    <pivotField name="blade type 11" dataField="1" compact="0" outline="0" multipleItemSelectionAllowed="1" showAll="0">
      <items>
        <item x="0"/>
        <item x="1"/>
        <item x="2"/>
        <item x="3"/>
        <item x="4"/>
        <item x="5"/>
        <item x="6"/>
        <item x="7"/>
        <item t="default"/>
      </items>
    </pivotField>
    <pivotField name="blade type 12" dataField="1" compact="0" outline="0" multipleItemSelectionAllowed="1" showAll="0">
      <items>
        <item x="0"/>
        <item x="1"/>
        <item x="2"/>
        <item t="default"/>
      </items>
    </pivotField>
    <pivotField name="blade type 13" dataField="1" compact="0" outline="0" multipleItemSelectionAllowed="1" showAll="0">
      <items>
        <item x="0"/>
        <item t="default"/>
      </items>
    </pivotField>
    <pivotField name="blade type 14" dataField="1" compact="0" outline="0" multipleItemSelectionAllowed="1" showAll="0">
      <items>
        <item x="0"/>
        <item t="default"/>
      </items>
    </pivotField>
    <pivotField name="blade type 15" dataField="1" compact="0" outline="0" multipleItemSelectionAllowed="1" showAll="0">
      <items>
        <item x="0"/>
        <item x="1"/>
        <item x="2"/>
        <item x="3"/>
        <item x="4"/>
        <item x="5"/>
        <item t="default"/>
      </items>
    </pivotField>
    <pivotField name="blade type 16" dataField="1" compact="0" outline="0" multipleItemSelectionAllowed="1" showAll="0">
      <items>
        <item x="0"/>
        <item x="1"/>
        <item x="2"/>
        <item x="3"/>
        <item x="4"/>
        <item t="default"/>
      </items>
    </pivotField>
    <pivotField name="blade type 17" dataField="1" compact="0" outline="0" multipleItemSelectionAllowed="1" showAll="0">
      <items>
        <item x="0"/>
        <item x="1"/>
        <item x="2"/>
        <item x="3"/>
        <item x="4"/>
        <item x="5"/>
        <item t="default"/>
      </items>
    </pivotField>
    <pivotField name="blade type 18" dataField="1" compact="0" outline="0" multipleItemSelectionAllowed="1" showAll="0">
      <items>
        <item x="0"/>
        <item t="default"/>
      </items>
    </pivotField>
    <pivotField name="blade type 19" dataField="1" compact="0" outline="0" multipleItemSelectionAllowed="1" showAll="0">
      <items>
        <item x="0"/>
        <item x="1"/>
        <item x="2"/>
        <item x="3"/>
        <item t="default"/>
      </items>
    </pivotField>
    <pivotField name="blade type 20" dataField="1" compact="0" outline="0" multipleItemSelectionAllowed="1" showAll="0">
      <items>
        <item x="0"/>
        <item x="1"/>
        <item t="default"/>
      </items>
    </pivotField>
    <pivotField name="battery type 1" dataField="1" compact="0" outline="0" multipleItemSelectionAllowed="1" showAll="0">
      <items>
        <item x="0"/>
        <item x="1"/>
        <item x="2"/>
        <item t="default"/>
      </items>
    </pivotField>
    <pivotField name="battery type 2" dataField="1" compact="0" outline="0" multipleItemSelectionAllowed="1" showAll="0">
      <items>
        <item x="0"/>
        <item x="1"/>
        <item x="2"/>
        <item x="3"/>
        <item x="4"/>
        <item t="default"/>
      </items>
    </pivotField>
    <pivotField name="battery type 3" dataField="1" compact="0" outline="0" multipleItemSelectionAllowed="1" showAll="0">
      <items>
        <item x="0"/>
        <item x="1"/>
        <item t="default"/>
      </items>
    </pivotField>
    <pivotField name="battery type 4" dataField="1" compact="0" outline="0" multipleItemSelectionAllowed="1" showAll="0">
      <items>
        <item x="0"/>
        <item x="1"/>
        <item t="default"/>
      </items>
    </pivotField>
    <pivotField name="battery type 5" dataField="1" compact="0" outline="0" multipleItemSelectionAllowed="1" showAll="0">
      <items>
        <item x="0"/>
        <item x="1"/>
        <item x="2"/>
        <item x="3"/>
        <item x="4"/>
        <item t="default"/>
      </items>
    </pivotField>
    <pivotField name="battery type 6" dataField="1" compact="0" outline="0" multipleItemSelectionAllowed="1" showAll="0">
      <items>
        <item x="0"/>
        <item x="1"/>
        <item x="2"/>
        <item x="3"/>
        <item t="default"/>
      </items>
    </pivotField>
    <pivotField name="battery type 7" dataField="1" compact="0" outline="0" multipleItemSelectionAllowed="1" showAll="0">
      <items>
        <item x="0"/>
        <item x="1"/>
        <item t="default"/>
      </items>
    </pivotField>
    <pivotField name="battery type 8" dataField="1" compact="0" outline="0" multipleItemSelectionAllowed="1" showAll="0">
      <items>
        <item x="0"/>
        <item t="default"/>
      </items>
    </pivotField>
    <pivotField name="battery type 9" dataField="1" compact="0" outline="0" multipleItemSelectionAllowed="1" showAll="0">
      <items>
        <item x="0"/>
        <item x="1"/>
        <item x="2"/>
        <item t="default"/>
      </items>
    </pivotField>
    <pivotField name="battery type 10" dataField="1" compact="0" outline="0" multipleItemSelectionAllowed="1" showAll="0">
      <items>
        <item x="0"/>
        <item x="1"/>
        <item t="default"/>
      </items>
    </pivotField>
    <pivotField name="battery type 11" dataField="1" compact="0" outline="0" multipleItemSelectionAllowed="1" showAll="0">
      <items>
        <item x="0"/>
        <item x="1"/>
        <item x="2"/>
        <item t="default"/>
      </items>
    </pivotField>
    <pivotField name="charger assemply type 1" dataField="1" compact="0" outline="0" multipleItemSelectionAllowed="1" showAll="0">
      <items>
        <item x="0"/>
        <item x="1"/>
        <item x="2"/>
        <item x="3"/>
        <item x="4"/>
        <item x="5"/>
        <item t="default"/>
      </items>
    </pivotField>
    <pivotField name="charger assemply type 2" dataField="1" compact="0" outline="0" multipleItemSelectionAllowed="1" showAll="0">
      <items>
        <item x="0"/>
        <item x="1"/>
        <item t="default"/>
      </items>
    </pivotField>
    <pivotField name="charger assemply type 3" dataField="1" compact="0" outline="0" multipleItemSelectionAllowed="1" showAll="0">
      <items>
        <item x="0"/>
        <item x="1"/>
        <item x="2"/>
        <item x="3"/>
        <item x="4"/>
        <item x="5"/>
        <item t="default"/>
      </items>
    </pivotField>
    <pivotField name="charger assemply type 4" dataField="1" compact="0" outline="0" multipleItemSelectionAllowed="1" showAll="0">
      <items>
        <item x="0"/>
        <item x="1"/>
        <item x="2"/>
        <item x="3"/>
        <item x="4"/>
        <item t="default"/>
      </items>
    </pivotField>
    <pivotField name="charger assemply type 5" dataField="1" compact="0" outline="0" multipleItemSelectionAllowed="1" showAll="0">
      <items>
        <item x="0"/>
        <item x="1"/>
        <item x="2"/>
        <item x="3"/>
        <item x="4"/>
        <item x="5"/>
        <item x="6"/>
        <item x="7"/>
        <item x="8"/>
        <item x="9"/>
        <item x="10"/>
        <item x="11"/>
        <item x="12"/>
        <item x="13"/>
        <item t="default"/>
      </items>
    </pivotField>
    <pivotField name="charger assemply type 6" dataField="1" compact="0" outline="0" multipleItemSelectionAllowed="1" showAll="0">
      <items>
        <item x="0"/>
        <item x="1"/>
        <item t="default"/>
      </items>
    </pivotField>
    <pivotField name="charger assemply type 7" dataField="1" compact="0" outline="0" multipleItemSelectionAllowed="1" showAll="0">
      <items>
        <item x="0"/>
        <item x="1"/>
        <item x="2"/>
        <item t="default"/>
      </items>
    </pivotField>
    <pivotField name="fuel tank type 1" dataField="1" compact="0" numFmtId="4" outline="0" multipleItemSelectionAllowed="1" showAll="0">
      <items>
        <item x="0"/>
        <item x="1"/>
        <item x="2"/>
        <item x="3"/>
        <item x="4"/>
        <item x="5"/>
        <item x="6"/>
        <item x="7"/>
        <item t="default"/>
      </items>
    </pivotField>
    <pivotField name="fuel tank type 2" dataField="1" compact="0" outline="0" multipleItemSelectionAllowed="1" showAll="0">
      <items>
        <item x="0"/>
        <item x="1"/>
        <item x="2"/>
        <item x="3"/>
        <item x="4"/>
        <item x="5"/>
        <item x="6"/>
        <item x="7"/>
        <item x="8"/>
        <item t="default"/>
      </items>
    </pivotField>
    <pivotField name="fuel tank type 3" dataField="1" compact="0" outline="0" multipleItemSelectionAllowed="1" showAll="0">
      <items>
        <item x="0"/>
        <item x="1"/>
        <item x="2"/>
        <item x="3"/>
        <item x="4"/>
        <item x="5"/>
        <item t="default"/>
      </items>
    </pivotField>
    <pivotField name="fuel tank type 4" dataField="1" compact="0" outline="0" multipleItemSelectionAllowed="1" showAll="0">
      <items>
        <item x="0"/>
        <item x="1"/>
        <item x="2"/>
        <item t="default"/>
      </items>
    </pivotField>
    <pivotField name="fuel tank type 5" dataField="1" compact="0" outline="0" multipleItemSelectionAllowed="1" showAll="0">
      <items>
        <item x="0"/>
        <item x="1"/>
        <item t="default"/>
      </items>
    </pivotField>
    <pivotField name="fuel tank type 6" dataField="1" compact="0" outline="0" multipleItemSelectionAllowed="1" showAll="0">
      <items>
        <item x="0"/>
        <item x="1"/>
        <item x="2"/>
        <item x="3"/>
        <item x="4"/>
        <item x="5"/>
        <item t="default"/>
      </items>
    </pivotField>
    <pivotField name="fuel tank type 7" dataField="1" compact="0" outline="0" multipleItemSelectionAllowed="1" showAll="0">
      <items>
        <item x="0"/>
        <item x="1"/>
        <item x="2"/>
        <item x="3"/>
        <item x="4"/>
        <item x="5"/>
        <item x="6"/>
        <item x="7"/>
        <item x="8"/>
        <item x="9"/>
        <item x="10"/>
        <item t="default"/>
      </items>
    </pivotField>
    <pivotField name="fuel tank type 8" dataField="1" compact="0" outline="0" multipleItemSelectionAllowed="1" showAll="0">
      <items>
        <item x="0"/>
        <item x="1"/>
        <item x="2"/>
        <item x="3"/>
        <item x="4"/>
        <item x="5"/>
        <item x="6"/>
        <item x="7"/>
        <item x="8"/>
        <item t="default"/>
      </items>
    </pivotField>
    <pivotField name="fuel tank type 9" dataField="1" compact="0" outline="0" multipleItemSelectionAllowed="1" showAll="0">
      <items>
        <item x="0"/>
        <item x="1"/>
        <item x="2"/>
        <item x="3"/>
        <item x="4"/>
        <item x="5"/>
        <item t="default"/>
      </items>
    </pivotField>
    <pivotField name="fuel tank type 10" dataField="1" compact="0" outline="0" multipleItemSelectionAllowed="1" showAll="0">
      <items>
        <item x="0"/>
        <item x="1"/>
        <item x="2"/>
        <item t="default"/>
      </items>
    </pivotField>
    <pivotField name="starter assembly type 1" dataField="1" compact="0" outline="0" multipleItemSelectionAllowed="1" showAll="0">
      <items>
        <item x="0"/>
        <item x="1"/>
        <item x="2"/>
        <item x="3"/>
        <item x="4"/>
        <item x="5"/>
        <item x="6"/>
        <item x="7"/>
        <item x="8"/>
        <item x="9"/>
        <item t="default"/>
      </items>
    </pivotField>
    <pivotField name="starter assembly type 2" dataField="1" compact="0" outline="0" multipleItemSelectionAllowed="1" showAll="0">
      <items>
        <item x="0"/>
        <item x="1"/>
        <item x="2"/>
        <item x="3"/>
        <item x="4"/>
        <item x="5"/>
        <item x="6"/>
        <item x="7"/>
        <item t="default"/>
      </items>
    </pivotField>
    <pivotField name="starter assembly type 3" dataField="1" compact="0" outline="0" multipleItemSelectionAllowed="1" showAll="0">
      <items>
        <item x="0"/>
        <item x="1"/>
        <item x="2"/>
        <item x="3"/>
        <item x="4"/>
        <item x="5"/>
        <item x="6"/>
        <item x="7"/>
        <item x="8"/>
        <item x="9"/>
        <item x="10"/>
        <item x="11"/>
        <item x="12"/>
        <item x="13"/>
        <item x="14"/>
        <item x="15"/>
        <item x="16"/>
        <item x="17"/>
        <item x="18"/>
        <item x="19"/>
        <item x="20"/>
        <item x="21"/>
        <item t="default"/>
      </items>
    </pivotField>
    <pivotField name="starter assembly type 4" dataField="1" compact="0" outline="0" multipleItemSelectionAllowed="1" showAll="0">
      <items>
        <item x="0"/>
        <item x="1"/>
        <item x="2"/>
        <item x="3"/>
        <item x="4"/>
        <item x="5"/>
        <item x="6"/>
        <item x="7"/>
        <item x="8"/>
        <item x="9"/>
        <item x="10"/>
        <item x="11"/>
        <item t="default"/>
      </items>
    </pivotField>
    <pivotField name="starter assembly type 5" dataField="1" compact="0" outline="0" multipleItemSelectionAllowed="1" showAll="0">
      <items>
        <item x="0"/>
        <item x="1"/>
        <item x="2"/>
        <item x="3"/>
        <item x="4"/>
        <item x="5"/>
        <item x="6"/>
        <item t="default"/>
      </items>
    </pivotField>
    <pivotField name="starter assembly type 6" dataField="1" compact="0" outline="0" multipleItemSelectionAllowed="1" showAll="0">
      <items>
        <item x="0"/>
        <item x="1"/>
        <item x="2"/>
        <item x="3"/>
        <item x="4"/>
        <item x="5"/>
        <item x="6"/>
        <item x="7"/>
        <item t="default"/>
      </items>
    </pivotField>
    <pivotField name="starter assembly type 7" dataField="1" compact="0" outline="0" multipleItemSelectionAllowed="1" showAll="0">
      <items>
        <item x="0"/>
        <item x="1"/>
        <item x="2"/>
        <item t="default"/>
      </items>
    </pivotField>
    <pivotField name="starter assembly type 8" dataField="1" compact="0" outline="0" multipleItemSelectionAllowed="1" showAll="0">
      <items>
        <item x="0"/>
        <item x="1"/>
        <item x="2"/>
        <item x="3"/>
        <item x="4"/>
        <item x="5"/>
        <item t="default"/>
      </items>
    </pivotField>
    <pivotField name="starter assembly type 9" dataField="1" compact="0" outline="0" multipleItemSelectionAllowed="1" showAll="0">
      <items>
        <item x="0"/>
        <item x="1"/>
        <item x="2"/>
        <item x="3"/>
        <item x="4"/>
        <item x="5"/>
        <item x="6"/>
        <item x="7"/>
        <item x="8"/>
        <item x="9"/>
        <item t="default"/>
      </items>
    </pivotField>
    <pivotField name="starter assembly type 10" dataField="1" compact="0" outline="0" multipleItemSelectionAllowed="1" showAll="0">
      <items>
        <item x="0"/>
        <item x="1"/>
        <item x="2"/>
        <item t="default"/>
      </items>
    </pivotField>
    <pivotField name="air cleaner assembly type 1" dataField="1" compact="0" numFmtId="4" outline="0" multipleItemSelectionAllowed="1" showAll="0">
      <items>
        <item x="0"/>
        <item x="1"/>
        <item x="2"/>
        <item x="3"/>
        <item x="4"/>
        <item x="5"/>
        <item x="6"/>
        <item x="7"/>
        <item x="8"/>
        <item x="9"/>
        <item x="10"/>
        <item x="11"/>
        <item x="12"/>
        <item x="13"/>
        <item x="14"/>
        <item x="15"/>
        <item t="default"/>
      </items>
    </pivotField>
    <pivotField name="air cleaner assembly type 2" dataField="1" compact="0" outline="0" multipleItemSelectionAllowed="1" showAll="0">
      <items>
        <item x="0"/>
        <item x="1"/>
        <item x="2"/>
        <item x="3"/>
        <item x="4"/>
        <item x="5"/>
        <item x="6"/>
        <item x="7"/>
        <item x="8"/>
        <item x="9"/>
        <item x="10"/>
        <item x="11"/>
        <item x="12"/>
        <item x="13"/>
        <item t="default"/>
      </items>
    </pivotField>
    <pivotField name="air cleaner assembly type 3" dataField="1" compact="0" outline="0" multipleItemSelectionAllowed="1" showAll="0">
      <items>
        <item x="0"/>
        <item x="1"/>
        <item x="2"/>
        <item x="3"/>
        <item x="4"/>
        <item x="5"/>
        <item x="6"/>
        <item x="7"/>
        <item x="8"/>
        <item t="default"/>
      </items>
    </pivotField>
    <pivotField name="air cleaner assembly type 4" dataField="1" compact="0" outline="0" multipleItemSelectionAllowed="1" showAll="0">
      <items>
        <item x="0"/>
        <item x="1"/>
        <item x="2"/>
        <item x="3"/>
        <item x="4"/>
        <item x="5"/>
        <item x="6"/>
        <item x="7"/>
        <item x="8"/>
        <item x="9"/>
        <item x="10"/>
        <item x="11"/>
        <item x="12"/>
        <item x="13"/>
        <item t="default"/>
      </items>
    </pivotField>
    <pivotField name="air cleaner assembly type 5" dataField="1" compact="0" outline="0" multipleItemSelectionAllowed="1" showAll="0">
      <items>
        <item x="0"/>
        <item x="1"/>
        <item x="2"/>
        <item t="default"/>
      </items>
    </pivotField>
    <pivotField name="air cleaner assembly type 6" dataField="1" compact="0" outline="0" multipleItemSelectionAllowed="1" showAll="0">
      <items>
        <item x="0"/>
        <item x="1"/>
        <item x="2"/>
        <item x="3"/>
        <item x="4"/>
        <item x="5"/>
        <item x="6"/>
        <item x="7"/>
        <item x="8"/>
        <item x="9"/>
        <item x="10"/>
        <item x="11"/>
        <item x="12"/>
        <item t="default"/>
      </items>
    </pivotField>
    <pivotField name="air cleaner assembly type 7" dataField="1" compact="0" outline="0" multipleItemSelectionAllowed="1" showAll="0">
      <items>
        <item x="0"/>
        <item x="1"/>
        <item x="2"/>
        <item x="3"/>
        <item x="4"/>
        <item x="5"/>
        <item x="6"/>
        <item x="7"/>
        <item x="8"/>
        <item x="9"/>
        <item t="default"/>
      </items>
    </pivotField>
    <pivotField name="air cleaner assembly type 8" dataField="1" compact="0" outline="0" multipleItemSelectionAllowed="1" showAll="0">
      <items>
        <item x="0"/>
        <item x="1"/>
        <item x="2"/>
        <item x="3"/>
        <item x="4"/>
        <item x="5"/>
        <item x="6"/>
        <item x="7"/>
        <item x="8"/>
        <item x="9"/>
        <item x="10"/>
        <item x="11"/>
        <item x="12"/>
        <item t="default"/>
      </items>
    </pivotField>
    <pivotField name="seat assembly type 1" dataField="1" compact="0" outline="0" multipleItemSelectionAllowed="1" showAll="0">
      <items>
        <item x="0"/>
        <item x="1"/>
        <item x="2"/>
        <item x="3"/>
        <item x="4"/>
        <item t="default"/>
      </items>
    </pivotField>
    <pivotField name="seat assembly type 2" dataField="1" compact="0" outline="0" multipleItemSelectionAllowed="1" showAll="0">
      <items>
        <item x="0"/>
        <item x="1"/>
        <item x="2"/>
        <item x="3"/>
        <item x="4"/>
        <item t="default"/>
      </items>
    </pivotField>
    <pivotField name="seat assembly type 3" dataField="1" compact="0" outline="0" multipleItemSelectionAllowed="1" showAll="0">
      <items>
        <item x="0"/>
        <item x="1"/>
        <item x="2"/>
        <item x="3"/>
        <item x="4"/>
        <item x="5"/>
        <item x="6"/>
        <item t="default"/>
      </items>
    </pivotField>
    <pivotField name="seat assembly type 4" dataField="1" compact="0" outline="0" multipleItemSelectionAllowed="1" showAll="0">
      <items>
        <item x="0"/>
        <item x="1"/>
        <item x="2"/>
        <item x="3"/>
        <item t="default"/>
      </items>
    </pivotField>
    <pivotField name="seat assembly type 5" dataField="1" compact="0" outline="0" multipleItemSelectionAllowed="1" showAll="0">
      <items>
        <item x="0"/>
        <item x="1"/>
        <item x="2"/>
        <item t="default"/>
      </items>
    </pivotField>
    <pivotField name="seat assembly type 6" dataField="1" compact="0" outline="0" multipleItemSelectionAllowed="1" showAll="0">
      <items>
        <item x="0"/>
        <item t="default"/>
      </items>
    </pivotField>
    <pivotField name="seat assembly type 7" dataField="1" compact="0" outline="0" multipleItemSelectionAllowed="1" showAll="0">
      <items>
        <item x="0"/>
        <item x="1"/>
        <item t="default"/>
      </items>
    </pivotField>
    <pivotField name="seat assembly type 8" dataField="1" compact="0" outline="0" multipleItemSelectionAllowed="1" showAll="0">
      <items>
        <item x="0"/>
        <item x="1"/>
        <item x="2"/>
        <item x="3"/>
        <item x="4"/>
        <item x="5"/>
        <item x="6"/>
        <item t="default"/>
      </items>
    </pivotField>
    <pivotField name="seat assembly type 9" dataField="1" compact="0" outline="0" multipleItemSelectionAllowed="1" showAll="0">
      <items>
        <item x="0"/>
        <item x="1"/>
        <item x="2"/>
        <item x="3"/>
        <item x="4"/>
        <item x="5"/>
        <item x="6"/>
        <item x="7"/>
        <item t="default"/>
      </items>
    </pivotField>
    <pivotField name="deck assembly type 1" dataField="1" compact="0" outline="0" multipleItemSelectionAllowed="1" showAll="0">
      <items>
        <item x="0"/>
        <item x="1"/>
        <item x="2"/>
        <item x="3"/>
        <item x="4"/>
        <item x="5"/>
        <item t="default"/>
      </items>
    </pivotField>
    <pivotField name="deck assembly type 2" dataField="1" compact="0" outline="0" multipleItemSelectionAllowed="1" showAll="0">
      <items>
        <item x="0"/>
        <item x="1"/>
        <item x="2"/>
        <item x="3"/>
        <item x="4"/>
        <item x="5"/>
        <item x="6"/>
        <item x="7"/>
        <item x="8"/>
        <item x="9"/>
        <item t="default"/>
      </items>
    </pivotField>
    <pivotField name="deck assembly type 3" dataField="1" compact="0" outline="0" multipleItemSelectionAllowed="1" showAll="0">
      <items>
        <item x="0"/>
        <item x="1"/>
        <item x="2"/>
        <item x="3"/>
        <item t="default"/>
      </items>
    </pivotField>
    <pivotField name="deck assembly type 4" dataField="1" compact="0" outline="0" multipleItemSelectionAllowed="1" showAll="0">
      <items>
        <item x="0"/>
        <item x="1"/>
        <item x="2"/>
        <item t="default"/>
      </items>
    </pivotField>
    <pivotField name="deck assembly type 5" dataField="1" compact="0" outline="0" multipleItemSelectionAllowed="1" showAll="0">
      <items>
        <item x="0"/>
        <item x="1"/>
        <item x="2"/>
        <item x="3"/>
        <item x="4"/>
        <item x="5"/>
        <item x="6"/>
        <item x="7"/>
        <item t="default"/>
      </items>
    </pivotField>
    <pivotField name="deck assembly type 6" dataField="1" compact="0" outline="0" multipleItemSelectionAllowed="1" showAll="0">
      <items>
        <item x="0"/>
        <item x="1"/>
        <item x="2"/>
        <item x="3"/>
        <item x="4"/>
        <item x="5"/>
        <item x="6"/>
        <item x="7"/>
        <item t="default"/>
      </items>
    </pivotField>
    <pivotField name="hydro transaxle assembly type 1" dataField="1" compact="0" outline="0" multipleItemSelectionAllowed="1" showAll="0">
      <items>
        <item x="0"/>
        <item x="1"/>
        <item x="2"/>
        <item x="3"/>
        <item x="4"/>
        <item t="default"/>
      </items>
    </pivotField>
    <pivotField name="hydro transaxle assembly type 2" dataField="1" compact="0" outline="0" multipleItemSelectionAllowed="1" showAll="0">
      <items>
        <item x="0"/>
        <item x="1"/>
        <item x="2"/>
        <item x="3"/>
        <item x="4"/>
        <item x="5"/>
        <item x="6"/>
        <item x="7"/>
        <item x="8"/>
        <item x="9"/>
        <item x="10"/>
        <item t="default"/>
      </items>
    </pivotField>
    <pivotField name="hydro transaxle assembly type 3" dataField="1" compact="0" outline="0" multipleItemSelectionAllowed="1" showAll="0">
      <items>
        <item x="0"/>
        <item x="1"/>
        <item x="2"/>
        <item x="3"/>
        <item t="default"/>
      </items>
    </pivotField>
    <pivotField name="hydro transaxle assembly type 4" dataField="1" compact="0" outline="0" multipleItemSelectionAllowed="1" showAll="0">
      <items>
        <item x="0"/>
        <item x="1"/>
        <item x="2"/>
        <item t="default"/>
      </items>
    </pivotField>
    <pivotField name="hydro transaxle assembly type 5" dataField="1" compact="0" outline="0" multipleItemSelectionAllowed="1" showAll="0">
      <items>
        <item x="0"/>
        <item x="1"/>
        <item x="2"/>
        <item x="3"/>
        <item x="4"/>
        <item x="5"/>
        <item x="6"/>
        <item x="7"/>
        <item x="8"/>
        <item t="default"/>
      </items>
    </pivotField>
    <pivotField name="hydro transaxle assembly type 6" dataField="1" compact="0" outline="0" multipleItemSelectionAllowed="1" showAll="0">
      <items>
        <item x="0"/>
        <item x="1"/>
        <item x="2"/>
        <item x="3"/>
        <item t="default"/>
      </items>
    </pivotField>
    <pivotField name="hydro transaxle assembly type 7" dataField="1" compact="0" outline="0" multipleItemSelectionAllowed="1" showAll="0">
      <items>
        <item x="0"/>
        <item x="1"/>
        <item x="2"/>
        <item x="3"/>
        <item t="default"/>
      </items>
    </pivotField>
    <pivotField name="motion control assembly type 1" dataField="1" compact="0" outline="0" multipleItemSelectionAllowed="1" showAll="0">
      <items>
        <item x="0"/>
        <item x="1"/>
        <item x="2"/>
        <item x="3"/>
        <item x="4"/>
        <item x="5"/>
        <item x="6"/>
        <item x="7"/>
        <item x="8"/>
        <item x="9"/>
        <item x="10"/>
        <item x="11"/>
        <item x="12"/>
        <item x="13"/>
        <item x="14"/>
        <item t="default"/>
      </items>
    </pivotField>
    <pivotField name="motion control assembly type 2" dataField="1" compact="0" outline="0" multipleItemSelectionAllowed="1" showAll="0">
      <items>
        <item x="0"/>
        <item x="1"/>
        <item x="2"/>
        <item x="3"/>
        <item x="4"/>
        <item x="5"/>
        <item x="6"/>
        <item x="7"/>
        <item t="default"/>
      </items>
    </pivotField>
    <pivotField name="motion control assembly type 3" dataField="1" compact="0" outline="0" multipleItemSelectionAllowed="1" showAll="0">
      <items>
        <item x="0"/>
        <item x="1"/>
        <item x="2"/>
        <item x="3"/>
        <item x="4"/>
        <item x="5"/>
        <item x="6"/>
        <item x="7"/>
        <item x="8"/>
        <item x="9"/>
        <item x="10"/>
        <item x="11"/>
        <item x="12"/>
        <item t="default"/>
      </items>
    </pivotField>
    <pivotField name="wheels type 1" dataField="1" compact="0" outline="0" multipleItemSelectionAllowed="1" showAll="0">
      <items>
        <item x="0"/>
        <item t="default"/>
      </items>
    </pivotField>
    <pivotField name="wheels type 2" dataField="1" compact="0" outline="0" multipleItemSelectionAllowed="1" showAll="0">
      <items>
        <item x="0"/>
        <item x="1"/>
        <item t="default"/>
      </items>
    </pivotField>
    <pivotField name="wheels type 3" dataField="1" compact="0" outline="0" multipleItemSelectionAllowed="1" showAll="0">
      <items>
        <item x="0"/>
        <item x="1"/>
        <item t="default"/>
      </items>
    </pivotField>
    <pivotField name="wheels type 4" dataField="1" compact="0" outline="0" multipleItemSelectionAllowed="1" showAll="0">
      <items>
        <item x="0"/>
        <item t="default"/>
      </items>
    </pivotField>
    <pivotField name="collector clip type 1" dataField="1" compact="0" outline="0" multipleItemSelectionAllowed="1" showAll="0">
      <items>
        <item x="0"/>
        <item t="default"/>
      </items>
    </pivotField>
    <pivotField name="collector clip type 2" dataField="1" compact="0" outline="0" multipleItemSelectionAllowed="1" showAll="0">
      <items>
        <item x="0"/>
        <item x="1"/>
        <item t="default"/>
      </items>
    </pivotField>
    <pivotField name="collector clip type 3" dataField="1" compact="0" outline="0" multipleItemSelectionAllowed="1" showAll="0">
      <items>
        <item x="0"/>
        <item t="default"/>
      </items>
    </pivotField>
    <pivotField name="collector clip type 4" dataField="1" compact="0" outline="0" multipleItemSelectionAllowed="1" showAll="0">
      <items>
        <item x="0"/>
        <item x="1"/>
        <item t="default"/>
      </items>
    </pivotField>
    <pivotField name="collector clip type 5" dataField="1" compact="0" outline="0" multipleItemSelectionAllowed="1" showAll="0">
      <items>
        <item x="0"/>
        <item t="default"/>
      </items>
    </pivotField>
  </pivotFields>
  <rowFields>
    <field x="0"/>
  </rowFields>
  <colFields>
    <field x="-2"/>
  </colFields>
  <dataFields>
    <dataField name="SUM of handle bar type 1" fld="4" baseField="0"/>
    <dataField name="SUM of handle bar type 2" fld="5" baseField="0"/>
    <dataField name="SUM of handle bar type 3" fld="6" baseField="0"/>
    <dataField name="SUM of handle bar type 4" fld="7" baseField="0"/>
    <dataField name="SUM of handle bar type 5" fld="8" baseField="0"/>
    <dataField name="SUM of lock handle type 1" fld="9" baseField="0"/>
    <dataField name="SUM of lock handle type 2" fld="10" baseField="0"/>
    <dataField name="SUM of handle bar type 3" fld="6" baseField="0"/>
    <dataField name="SUM of handle bar type 4" fld="7" baseField="0"/>
    <dataField name="SUM of handle bar type 5" fld="8" baseField="0"/>
    <dataField name="SUM of handle adjustment assmbly type 1" fld="14" baseField="0"/>
    <dataField name="SUM of handle adjustment assmbly type 2" fld="15" baseField="0"/>
    <dataField name="SUM of handle adjustment assmbly type 3" fld="16" baseField="0"/>
    <dataField name="SUM of handle adjustment assmbly type 4" fld="17" baseField="0"/>
    <dataField name="SUM of handle adjustment assmbly type 5" fld="18" baseField="0"/>
    <dataField name="SUM of support frame type 1" fld="19" baseField="0"/>
    <dataField name="SUM of support frame type 2" fld="20" baseField="0"/>
    <dataField name="SUM of support frame type 3" fld="21" baseField="0"/>
    <dataField name="SUM of support frame type 4" fld="22" baseField="0"/>
    <dataField name="SUM of support frame type 5" fld="23" baseField="0"/>
    <dataField name="SUM of support frame type 6" fld="24" baseField="0"/>
    <dataField name="SUM of support frame type 7" fld="25" baseField="0"/>
    <dataField name="SUM of support frame type 8" fld="26" baseField="0"/>
    <dataField name="SUM of support frame type 9" fld="27" baseField="0"/>
    <dataField name="SUM of front wheels type 1" fld="28" baseField="0"/>
    <dataField name="SUM of front wheels type 2" fld="29" baseField="0"/>
    <dataField name="SUM of front wheels type 3" fld="30" baseField="0"/>
    <dataField name="SUM of front wheels type 4" fld="31" baseField="0"/>
    <dataField name="SUM of front wheels type 5" fld="32" baseField="0"/>
    <dataField name="SUM of front wheels type 6" fld="33" baseField="0"/>
    <dataField name="SUM of front wheels type 7" fld="34" baseField="0"/>
    <dataField name="SUM of front wheels type 8" fld="35" baseField="0"/>
    <dataField name="SUM of rear wheels type 1" fld="36" baseField="0"/>
    <dataField name="SUM of rear wheels type 2" fld="37" baseField="0"/>
    <dataField name="SUM of rear wheels type 3" fld="38" baseField="0"/>
    <dataField name="SUM of rear wheels type 4" fld="39" baseField="0"/>
    <dataField name="SUM of rear wheels type 5" fld="40" baseField="0"/>
    <dataField name="SUM of rear wheels type 6" fld="41" baseField="0"/>
    <dataField name="SUM of rear wheels type 7" fld="42" baseField="0"/>
    <dataField name="SUM of rear wheels type 8" fld="43" baseField="0"/>
    <dataField name="SUM of blade type 1" fld="44" baseField="0"/>
    <dataField name="SUM of blade type 2" fld="45" baseField="0"/>
    <dataField name="SUM of blade type 3" fld="46" baseField="0"/>
    <dataField name="SUM of blade type 4" fld="47" baseField="0"/>
    <dataField name="SUM of blade type 5" fld="48" baseField="0"/>
    <dataField name="SUM of blade type 6" fld="49" baseField="0"/>
    <dataField name="SUM of blade type 7" fld="50" baseField="0"/>
    <dataField name="SUM of blade type 8" fld="51" baseField="0"/>
    <dataField name="SUM of blade type 9" fld="52" baseField="0"/>
    <dataField name="SUM of blade type 10" fld="53" baseField="0"/>
    <dataField name="SUM of blade type 11" fld="54" baseField="0"/>
    <dataField name="SUM of blade type 12" fld="55" baseField="0"/>
    <dataField name="SUM of blade type 13" fld="56" baseField="0"/>
    <dataField name="SUM of blade type 14" fld="57" baseField="0"/>
    <dataField name="SUM of blade type 15" fld="58" baseField="0"/>
    <dataField name="SUM of blade type 16" fld="59" baseField="0"/>
    <dataField name="SUM of blade type 17" fld="60" baseField="0"/>
    <dataField name="SUM of blade type 18" fld="61" baseField="0"/>
    <dataField name="SUM of blade type 19" fld="62" baseField="0"/>
    <dataField name="SUM of blade type 20" fld="63" baseField="0"/>
    <dataField name="SUM of battery type 1" fld="64" baseField="0"/>
    <dataField name="SUM of battery type 2" fld="65" baseField="0"/>
    <dataField name="SUM of battery type 3" fld="66" baseField="0"/>
    <dataField name="SUM of battery type 4" fld="67" baseField="0"/>
    <dataField name="SUM of battery type 5" fld="68" baseField="0"/>
    <dataField name="SUM of battery type 6" fld="69" baseField="0"/>
    <dataField name="SUM of battery type 7" fld="70" baseField="0"/>
    <dataField name="SUM of battery type 8" fld="71" baseField="0"/>
    <dataField name="SUM of battery type 9" fld="72" baseField="0"/>
    <dataField name="SUM of battery type 10" fld="73" baseField="0"/>
    <dataField name="SUM of battery type 11" fld="74" baseField="0"/>
    <dataField name="SUM of charger assemply type 1" fld="75" baseField="0"/>
    <dataField name="SUM of charger assemply type 2" fld="76" baseField="0"/>
    <dataField name="SUM of charger assemply type 3" fld="77" baseField="0"/>
    <dataField name="SUM of charger assemply type 4" fld="78" baseField="0"/>
    <dataField name="SUM of charger assemply type 5" fld="79" baseField="0"/>
    <dataField name="SUM of charger assemply type 6" fld="80" baseField="0"/>
    <dataField name="SUM of charger assemply type 7" fld="81" baseField="0"/>
    <dataField name="SUM of fuel tank type 1" fld="82" baseField="0"/>
    <dataField name="SUM of fuel tank type 2" fld="83" baseField="0"/>
    <dataField name="SUM of fuel tank type 3" fld="84" baseField="0"/>
    <dataField name="SUM of fuel tank type 4" fld="85" baseField="0"/>
    <dataField name="SUM of fuel tank type 5" fld="86" baseField="0"/>
    <dataField name="SUM of fuel tank type 6" fld="87" baseField="0"/>
    <dataField name="SUM of fuel tank type 7" fld="88" baseField="0"/>
    <dataField name="SUM of fuel tank type 8" fld="89" baseField="0"/>
    <dataField name="SUM of fuel tank type 9" fld="90" baseField="0"/>
    <dataField name="SUM of fuel tank type 10" fld="91" baseField="0"/>
    <dataField name="SUM of starter assembly type 1" fld="92" baseField="0"/>
    <dataField name="SUM of starter assembly type 2" fld="93" baseField="0"/>
    <dataField name="SUM of starter assembly type 3" fld="94" baseField="0"/>
    <dataField name="SUM of starter assembly type 4" fld="95" baseField="0"/>
    <dataField name="SUM of starter assembly type 5" fld="96" baseField="0"/>
    <dataField name="SUM of starter assembly type 6" fld="97" baseField="0"/>
    <dataField name="SUM of starter assembly type 7" fld="98" baseField="0"/>
    <dataField name="SUM of starter assembly type 8" fld="99" baseField="0"/>
    <dataField name="SUM of starter assembly type 9" fld="100" baseField="0"/>
    <dataField name="SUM of starter assembly type 10" fld="101" baseField="0"/>
    <dataField name="SUM of air cleaner assembly type 1" fld="102" baseField="0"/>
    <dataField name="SUM of air cleaner assembly type 2" fld="103" baseField="0"/>
    <dataField name="SUM of air cleaner assembly type 3" fld="104" baseField="0"/>
    <dataField name="SUM of air cleaner assembly type 4" fld="105" baseField="0"/>
    <dataField name="SUM of air cleaner assembly type 5" fld="106" baseField="0"/>
    <dataField name="SUM of air cleaner assembly type 6" fld="107" baseField="0"/>
    <dataField name="SUM of air cleaner assembly type 7" fld="108" baseField="0"/>
    <dataField name="SUM of air cleaner assembly type 8" fld="109" baseField="0"/>
    <dataField name="SUM of seat assembly type 1" fld="110" baseField="0"/>
    <dataField name="SUM of seat assembly type 2" fld="111" baseField="0"/>
    <dataField name="SUM of seat assembly type 3" fld="112" baseField="0"/>
    <dataField name="SUM of seat assembly type 4" fld="113" baseField="0"/>
    <dataField name="SUM of seat assembly type 5" fld="114" baseField="0"/>
    <dataField name="SUM of seat assembly type 6" fld="115" baseField="0"/>
    <dataField name="SUM of seat assembly type 7" fld="116" baseField="0"/>
    <dataField name="SUM of seat assembly type 8" fld="117" baseField="0"/>
    <dataField name="SUM of seat assembly type 9" fld="118" baseField="0"/>
    <dataField name="SUM of deck assembly type 1" fld="119" baseField="0"/>
    <dataField name="SUM of deck assembly type 2" fld="120" baseField="0"/>
    <dataField name="SUM of deck assembly type 3" fld="121" baseField="0"/>
    <dataField name="SUM of deck assembly type 4" fld="122" baseField="0"/>
    <dataField name="SUM of deck assembly type 5" fld="123" baseField="0"/>
    <dataField name="SUM of deck assembly type 6" fld="124" baseField="0"/>
    <dataField name="SUM of hydro transaxle assembly type 1" fld="125" baseField="0"/>
    <dataField name="SUM of hydro transaxle assembly type 2" fld="126" baseField="0"/>
    <dataField name="SUM of hydro transaxle assembly type 3" fld="127" baseField="0"/>
    <dataField name="SUM of hydro transaxle assembly type 4" fld="128" baseField="0"/>
    <dataField name="SUM of hydro transaxle assembly type 5" fld="129" baseField="0"/>
    <dataField name="SUM of hydro transaxle assembly type 6" fld="130" baseField="0"/>
    <dataField name="SUM of hydro transaxle assembly type 7" fld="131" baseField="0"/>
    <dataField name="SUM of motion control assembly type 1" fld="132" baseField="0"/>
    <dataField name="SUM of motion control assembly type 2" fld="133" baseField="0"/>
    <dataField name="SUM of motion control assembly type 3" fld="134" baseField="0"/>
    <dataField name="SUM of wheels type 1" fld="135" baseField="0"/>
    <dataField name="SUM of wheels type 2" fld="136" baseField="0"/>
    <dataField name="SUM of wheels type 3" fld="137" baseField="0"/>
    <dataField name="SUM of wheels type 4" fld="138" baseField="0"/>
    <dataField name="SUM of collector clip type 1" fld="139" baseField="0"/>
    <dataField name="SUM of collector clip type 2" fld="140" baseField="0"/>
    <dataField name="SUM of collector clip type 3" fld="141" baseField="0"/>
    <dataField name="SUM of collector clip type 4" fld="142" baseField="0"/>
    <dataField name="SUM of collector clip type 5" fld="143" baseField="0"/>
  </dataFields>
</pivotTableDefinition>
</file>

<file path=xl/tables/table1.xml><?xml version="1.0" encoding="utf-8"?>
<table xmlns="http://schemas.openxmlformats.org/spreadsheetml/2006/main" headerRowCount="0" ref="AC101" displayName="Table_1" id="1">
  <tableColumns count="1">
    <tableColumn name="Column1" id="1"/>
  </tableColumns>
  <tableStyleInfo name="Scenario III - Product Assortm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AC101" displayName="Table_2" id="2">
  <tableColumns count="1">
    <tableColumn name="Column1" id="1"/>
  </tableColumns>
  <tableStyleInfo name="Combined Scenario II - Result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1A3438"/>
      </a:dk1>
      <a:lt1>
        <a:srgbClr val="FFFFFF"/>
      </a:lt1>
      <a:dk2>
        <a:srgbClr val="1A3438"/>
      </a:dk2>
      <a:lt2>
        <a:srgbClr val="FFFFFF"/>
      </a:lt2>
      <a:accent1>
        <a:srgbClr val="D77659"/>
      </a:accent1>
      <a:accent2>
        <a:srgbClr val="AB4028"/>
      </a:accent2>
      <a:accent3>
        <a:srgbClr val="004552"/>
      </a:accent3>
      <a:accent4>
        <a:srgbClr val="457D7C"/>
      </a:accent4>
      <a:accent5>
        <a:srgbClr val="50A6A6"/>
      </a:accent5>
      <a:accent6>
        <a:srgbClr val="9BCCC6"/>
      </a:accent6>
      <a:hlink>
        <a:srgbClr val="34A870"/>
      </a:hlink>
      <a:folHlink>
        <a:srgbClr val="34A870"/>
      </a:folHlink>
    </a:clrScheme>
    <a:fontScheme name="Sheets">
      <a:majorFont>
        <a:latin typeface="Georgia"/>
        <a:ea typeface="Georgia"/>
        <a:cs typeface="Georgia"/>
      </a:majorFont>
      <a:minorFont>
        <a:latin typeface="Georgia"/>
        <a:ea typeface="Georgia"/>
        <a:cs typeface="Georgi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 Id="rId3"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38.14"/>
    <col customWidth="1" min="4" max="4" width="116.0"/>
  </cols>
  <sheetData>
    <row r="1">
      <c r="A1" s="1" t="s">
        <v>0</v>
      </c>
      <c r="B1" s="2"/>
      <c r="C1" s="2"/>
      <c r="D1" s="2"/>
      <c r="E1" s="2"/>
    </row>
    <row r="2">
      <c r="A2" s="3"/>
      <c r="B2" s="4"/>
      <c r="C2" s="4"/>
      <c r="D2" s="4"/>
      <c r="E2" s="4"/>
    </row>
    <row r="3">
      <c r="D3" s="5"/>
    </row>
    <row r="4">
      <c r="A4" s="6" t="s">
        <v>1</v>
      </c>
    </row>
    <row r="8">
      <c r="D8" s="5"/>
    </row>
    <row r="9">
      <c r="A9" s="7" t="s">
        <v>2</v>
      </c>
      <c r="D9" s="5"/>
    </row>
    <row r="10">
      <c r="A10" s="8" t="s">
        <v>3</v>
      </c>
      <c r="D10" s="5"/>
    </row>
    <row r="11">
      <c r="A11" s="9" t="s">
        <v>4</v>
      </c>
      <c r="B11" s="10"/>
      <c r="C11" s="11"/>
      <c r="D11" s="12" t="s">
        <v>5</v>
      </c>
    </row>
    <row r="12">
      <c r="A12" s="9" t="s">
        <v>6</v>
      </c>
      <c r="B12" s="10"/>
      <c r="C12" s="11"/>
      <c r="D12" s="13"/>
    </row>
    <row r="13">
      <c r="A13" s="9" t="s">
        <v>7</v>
      </c>
      <c r="B13" s="10"/>
      <c r="C13" s="11"/>
      <c r="D13" s="14" t="s">
        <v>8</v>
      </c>
    </row>
    <row r="14">
      <c r="A14" s="9" t="s">
        <v>9</v>
      </c>
      <c r="B14" s="10"/>
      <c r="C14" s="11"/>
      <c r="D14" s="14" t="s">
        <v>10</v>
      </c>
    </row>
    <row r="15">
      <c r="A15" s="9" t="s">
        <v>11</v>
      </c>
      <c r="B15" s="10"/>
      <c r="C15" s="11"/>
      <c r="D15" s="12" t="s">
        <v>5</v>
      </c>
    </row>
    <row r="16">
      <c r="A16" s="9" t="s">
        <v>12</v>
      </c>
      <c r="B16" s="10"/>
      <c r="C16" s="11"/>
      <c r="D16" s="13"/>
    </row>
    <row r="17">
      <c r="A17" s="8" t="s">
        <v>13</v>
      </c>
      <c r="D17" s="5"/>
    </row>
    <row r="18">
      <c r="A18" s="9" t="s">
        <v>14</v>
      </c>
      <c r="B18" s="10"/>
      <c r="C18" s="11"/>
      <c r="D18" s="14" t="s">
        <v>15</v>
      </c>
    </row>
    <row r="19">
      <c r="A19" s="9" t="s">
        <v>16</v>
      </c>
      <c r="B19" s="10"/>
      <c r="C19" s="11"/>
      <c r="D19" s="14" t="s">
        <v>17</v>
      </c>
    </row>
    <row r="20">
      <c r="A20" s="8" t="s">
        <v>18</v>
      </c>
      <c r="D20" s="5"/>
    </row>
    <row r="21">
      <c r="A21" s="9" t="s">
        <v>19</v>
      </c>
      <c r="B21" s="10"/>
      <c r="C21" s="11"/>
      <c r="D21" s="14" t="s">
        <v>20</v>
      </c>
    </row>
    <row r="22">
      <c r="A22" s="9" t="s">
        <v>21</v>
      </c>
      <c r="B22" s="10"/>
      <c r="C22" s="11"/>
      <c r="D22" s="14" t="s">
        <v>22</v>
      </c>
    </row>
    <row r="23">
      <c r="A23" s="9" t="s">
        <v>23</v>
      </c>
      <c r="B23" s="10"/>
      <c r="C23" s="11"/>
      <c r="D23" s="14" t="s">
        <v>24</v>
      </c>
    </row>
    <row r="24">
      <c r="A24" s="8" t="s">
        <v>25</v>
      </c>
      <c r="D24" s="5"/>
    </row>
    <row r="25">
      <c r="A25" s="9" t="s">
        <v>26</v>
      </c>
      <c r="B25" s="10"/>
      <c r="C25" s="11"/>
      <c r="D25" s="14" t="s">
        <v>27</v>
      </c>
    </row>
    <row r="26">
      <c r="A26" s="9" t="s">
        <v>28</v>
      </c>
      <c r="B26" s="10"/>
      <c r="C26" s="11"/>
      <c r="D26" s="14" t="s">
        <v>29</v>
      </c>
    </row>
    <row r="27">
      <c r="A27" s="9" t="s">
        <v>30</v>
      </c>
      <c r="B27" s="10"/>
      <c r="C27" s="11"/>
      <c r="D27" s="14" t="s">
        <v>31</v>
      </c>
    </row>
    <row r="28">
      <c r="A28" s="9" t="s">
        <v>32</v>
      </c>
      <c r="B28" s="10"/>
      <c r="C28" s="11"/>
      <c r="D28" s="14" t="s">
        <v>33</v>
      </c>
    </row>
    <row r="29">
      <c r="A29" s="9" t="s">
        <v>34</v>
      </c>
      <c r="B29" s="10"/>
      <c r="C29" s="11"/>
      <c r="D29" s="14" t="s">
        <v>35</v>
      </c>
    </row>
    <row r="30">
      <c r="A30" s="9" t="s">
        <v>36</v>
      </c>
      <c r="B30" s="10"/>
      <c r="C30" s="11"/>
      <c r="D30" s="14" t="s">
        <v>37</v>
      </c>
    </row>
    <row r="31">
      <c r="A31" s="9" t="s">
        <v>38</v>
      </c>
      <c r="B31" s="10"/>
      <c r="C31" s="11"/>
      <c r="D31" s="14" t="s">
        <v>39</v>
      </c>
    </row>
    <row r="32">
      <c r="A32" s="9" t="s">
        <v>40</v>
      </c>
      <c r="B32" s="10"/>
      <c r="C32" s="11"/>
      <c r="D32" s="14" t="s">
        <v>41</v>
      </c>
    </row>
    <row r="33">
      <c r="A33" s="9" t="s">
        <v>42</v>
      </c>
      <c r="B33" s="10"/>
      <c r="C33" s="11"/>
      <c r="D33" s="14" t="s">
        <v>43</v>
      </c>
    </row>
    <row r="34">
      <c r="A34" s="9" t="s">
        <v>44</v>
      </c>
      <c r="B34" s="10"/>
      <c r="C34" s="11"/>
      <c r="D34" s="14" t="s">
        <v>45</v>
      </c>
    </row>
    <row r="35">
      <c r="A35" s="8" t="s">
        <v>46</v>
      </c>
      <c r="D35" s="5"/>
    </row>
    <row r="36">
      <c r="A36" s="9" t="s">
        <v>47</v>
      </c>
      <c r="B36" s="10"/>
      <c r="C36" s="11"/>
      <c r="D36" s="15" t="s">
        <v>48</v>
      </c>
    </row>
    <row r="37">
      <c r="A37" s="9" t="s">
        <v>49</v>
      </c>
      <c r="B37" s="10"/>
      <c r="C37" s="11"/>
      <c r="D37" s="15" t="s">
        <v>50</v>
      </c>
    </row>
    <row r="38">
      <c r="A38" s="9" t="s">
        <v>51</v>
      </c>
      <c r="B38" s="10"/>
      <c r="C38" s="11"/>
      <c r="D38" s="14" t="s">
        <v>52</v>
      </c>
    </row>
    <row r="39">
      <c r="A39" s="9" t="s">
        <v>53</v>
      </c>
      <c r="B39" s="10"/>
      <c r="C39" s="11"/>
      <c r="D39" s="14" t="s">
        <v>54</v>
      </c>
    </row>
    <row r="40">
      <c r="A40" s="16" t="s">
        <v>55</v>
      </c>
      <c r="B40" s="10"/>
      <c r="C40" s="11"/>
      <c r="D40" s="12" t="s">
        <v>56</v>
      </c>
    </row>
    <row r="41">
      <c r="A41" s="16" t="s">
        <v>57</v>
      </c>
      <c r="B41" s="10"/>
      <c r="C41" s="11"/>
      <c r="D41" s="13"/>
    </row>
    <row r="42">
      <c r="A42" s="9" t="s">
        <v>58</v>
      </c>
      <c r="B42" s="10"/>
      <c r="C42" s="11"/>
      <c r="D42" s="14" t="s">
        <v>59</v>
      </c>
    </row>
    <row r="43">
      <c r="A43" s="9" t="s">
        <v>60</v>
      </c>
      <c r="B43" s="10"/>
      <c r="C43" s="11"/>
      <c r="D43" s="14" t="s">
        <v>61</v>
      </c>
    </row>
    <row r="44">
      <c r="A44" s="9" t="s">
        <v>62</v>
      </c>
      <c r="B44" s="10"/>
      <c r="C44" s="11"/>
      <c r="D44" s="12" t="s">
        <v>63</v>
      </c>
    </row>
    <row r="45">
      <c r="A45" s="9" t="s">
        <v>64</v>
      </c>
      <c r="B45" s="10"/>
      <c r="C45" s="11"/>
      <c r="D45" s="13"/>
    </row>
    <row r="46" ht="33.75" customHeight="1">
      <c r="A46" s="9" t="s">
        <v>65</v>
      </c>
      <c r="B46" s="10"/>
      <c r="C46" s="11"/>
      <c r="D46" s="14" t="s">
        <v>66</v>
      </c>
    </row>
    <row r="47">
      <c r="A47" s="17" t="s">
        <v>67</v>
      </c>
      <c r="B47" s="10"/>
      <c r="C47" s="11"/>
      <c r="D47" s="14" t="s">
        <v>68</v>
      </c>
    </row>
    <row r="48">
      <c r="A48" s="8" t="s">
        <v>69</v>
      </c>
      <c r="D48" s="5"/>
    </row>
    <row r="49">
      <c r="A49" s="9" t="s">
        <v>70</v>
      </c>
      <c r="B49" s="10"/>
      <c r="C49" s="11"/>
      <c r="D49" s="14" t="s">
        <v>71</v>
      </c>
    </row>
    <row r="50">
      <c r="A50" s="9" t="s">
        <v>72</v>
      </c>
      <c r="B50" s="10"/>
      <c r="C50" s="11"/>
      <c r="D50" s="12" t="s">
        <v>73</v>
      </c>
    </row>
    <row r="51">
      <c r="A51" s="9" t="s">
        <v>74</v>
      </c>
      <c r="B51" s="10"/>
      <c r="C51" s="11"/>
      <c r="D51" s="18"/>
    </row>
    <row r="52">
      <c r="A52" s="9" t="s">
        <v>75</v>
      </c>
      <c r="B52" s="10"/>
      <c r="C52" s="11"/>
      <c r="D52" s="13"/>
    </row>
    <row r="53">
      <c r="D53" s="5"/>
    </row>
    <row r="54">
      <c r="D54" s="5"/>
    </row>
    <row r="55">
      <c r="D55" s="5"/>
    </row>
    <row r="56">
      <c r="D56" s="5"/>
    </row>
    <row r="57">
      <c r="D57" s="5"/>
    </row>
    <row r="58">
      <c r="D58" s="5"/>
    </row>
    <row r="59">
      <c r="D59" s="5"/>
    </row>
    <row r="60">
      <c r="D60" s="5"/>
    </row>
    <row r="61">
      <c r="D61" s="5"/>
    </row>
    <row r="62">
      <c r="D62" s="5"/>
    </row>
    <row r="63">
      <c r="D63" s="5"/>
    </row>
    <row r="64">
      <c r="D64" s="5"/>
    </row>
    <row r="65">
      <c r="D65" s="5"/>
    </row>
    <row r="66">
      <c r="D66" s="5"/>
    </row>
    <row r="67">
      <c r="D67" s="5"/>
    </row>
    <row r="68">
      <c r="D68" s="5"/>
    </row>
    <row r="69">
      <c r="D69" s="5"/>
    </row>
    <row r="70">
      <c r="D70" s="5"/>
    </row>
    <row r="71">
      <c r="D71" s="5"/>
    </row>
    <row r="72">
      <c r="D72" s="5"/>
    </row>
    <row r="73">
      <c r="D73" s="5"/>
    </row>
    <row r="74">
      <c r="D74" s="5"/>
    </row>
    <row r="75">
      <c r="D75" s="5"/>
    </row>
    <row r="76">
      <c r="D76" s="5"/>
    </row>
    <row r="77">
      <c r="D77" s="5"/>
    </row>
    <row r="78">
      <c r="D78" s="5"/>
    </row>
    <row r="79">
      <c r="D79" s="5"/>
    </row>
    <row r="80">
      <c r="D80" s="5"/>
    </row>
    <row r="81">
      <c r="D81" s="5"/>
    </row>
    <row r="82">
      <c r="D82" s="5"/>
    </row>
    <row r="83">
      <c r="D83" s="5"/>
    </row>
    <row r="84">
      <c r="D84" s="5"/>
    </row>
    <row r="85">
      <c r="D85" s="5"/>
    </row>
    <row r="86">
      <c r="D86" s="5"/>
    </row>
    <row r="87">
      <c r="D87" s="5"/>
    </row>
    <row r="88">
      <c r="D88" s="5"/>
    </row>
    <row r="89">
      <c r="D89" s="5"/>
    </row>
    <row r="90">
      <c r="D90" s="5"/>
    </row>
    <row r="91">
      <c r="D91" s="5"/>
    </row>
    <row r="92">
      <c r="D92" s="5"/>
    </row>
    <row r="93">
      <c r="D93" s="5"/>
    </row>
    <row r="94">
      <c r="D94" s="5"/>
    </row>
    <row r="95">
      <c r="D95" s="5"/>
    </row>
    <row r="96">
      <c r="D96" s="5"/>
    </row>
    <row r="97">
      <c r="D97" s="5"/>
    </row>
    <row r="98">
      <c r="D98" s="5"/>
    </row>
    <row r="99">
      <c r="D99" s="5"/>
    </row>
    <row r="100">
      <c r="D100" s="5"/>
    </row>
    <row r="101">
      <c r="D101" s="5"/>
    </row>
    <row r="102">
      <c r="D102" s="5"/>
    </row>
    <row r="103">
      <c r="D103" s="5"/>
    </row>
    <row r="104">
      <c r="D104" s="5"/>
    </row>
    <row r="105">
      <c r="D105" s="5"/>
    </row>
    <row r="106">
      <c r="D106" s="5"/>
    </row>
    <row r="107">
      <c r="D107" s="5"/>
    </row>
    <row r="108">
      <c r="D108" s="5"/>
    </row>
    <row r="109">
      <c r="D109" s="5"/>
    </row>
    <row r="110">
      <c r="D110" s="5"/>
    </row>
    <row r="111">
      <c r="D111" s="5"/>
    </row>
    <row r="112">
      <c r="D112" s="5"/>
    </row>
    <row r="113">
      <c r="D113" s="5"/>
    </row>
    <row r="114">
      <c r="D114" s="5"/>
    </row>
    <row r="115">
      <c r="D115" s="5"/>
    </row>
    <row r="116">
      <c r="D116" s="5"/>
    </row>
    <row r="117">
      <c r="D117" s="5"/>
    </row>
    <row r="118">
      <c r="D118" s="5"/>
    </row>
    <row r="119">
      <c r="D119" s="5"/>
    </row>
    <row r="120">
      <c r="D120" s="5"/>
    </row>
    <row r="121">
      <c r="D121" s="5"/>
    </row>
    <row r="122">
      <c r="D122" s="5"/>
    </row>
    <row r="123">
      <c r="D123" s="5"/>
    </row>
    <row r="124">
      <c r="D124" s="5"/>
    </row>
    <row r="125">
      <c r="D125" s="5"/>
    </row>
    <row r="126">
      <c r="D126" s="5"/>
    </row>
    <row r="127">
      <c r="D127" s="5"/>
    </row>
    <row r="128">
      <c r="D128" s="5"/>
    </row>
    <row r="129">
      <c r="D129" s="5"/>
    </row>
    <row r="130">
      <c r="D130" s="5"/>
    </row>
    <row r="131">
      <c r="D131" s="5"/>
    </row>
    <row r="132">
      <c r="D132" s="5"/>
    </row>
    <row r="133">
      <c r="D133" s="5"/>
    </row>
    <row r="134">
      <c r="D134" s="5"/>
    </row>
    <row r="135">
      <c r="D135" s="5"/>
    </row>
    <row r="136">
      <c r="D136" s="5"/>
    </row>
    <row r="137">
      <c r="D137" s="5"/>
    </row>
    <row r="138">
      <c r="D138" s="5"/>
    </row>
    <row r="139">
      <c r="D139" s="5"/>
    </row>
    <row r="140">
      <c r="D140" s="5"/>
    </row>
    <row r="141">
      <c r="D141" s="5"/>
    </row>
    <row r="142">
      <c r="D142" s="5"/>
    </row>
    <row r="143">
      <c r="D143" s="5"/>
    </row>
    <row r="144">
      <c r="D144" s="5"/>
    </row>
    <row r="145">
      <c r="D145" s="5"/>
    </row>
    <row r="146">
      <c r="D146" s="5"/>
    </row>
    <row r="147">
      <c r="D147" s="5"/>
    </row>
    <row r="148">
      <c r="D148" s="5"/>
    </row>
    <row r="149">
      <c r="D149" s="5"/>
    </row>
    <row r="150">
      <c r="D150" s="5"/>
    </row>
    <row r="151">
      <c r="D151" s="5"/>
    </row>
    <row r="152">
      <c r="D152" s="5"/>
    </row>
    <row r="153">
      <c r="D153" s="5"/>
    </row>
    <row r="154">
      <c r="D154" s="5"/>
    </row>
    <row r="155">
      <c r="D155" s="5"/>
    </row>
    <row r="156">
      <c r="D156" s="5"/>
    </row>
    <row r="157">
      <c r="D157" s="5"/>
    </row>
    <row r="158">
      <c r="D158" s="5"/>
    </row>
    <row r="159">
      <c r="D159" s="5"/>
    </row>
    <row r="160">
      <c r="D160" s="5"/>
    </row>
    <row r="161">
      <c r="D161" s="5"/>
    </row>
    <row r="162">
      <c r="D162" s="5"/>
    </row>
    <row r="163">
      <c r="D163" s="5"/>
    </row>
    <row r="164">
      <c r="D164" s="5"/>
    </row>
    <row r="165">
      <c r="D165" s="5"/>
    </row>
    <row r="166">
      <c r="D166" s="5"/>
    </row>
    <row r="167">
      <c r="D167" s="5"/>
    </row>
    <row r="168">
      <c r="D168" s="5"/>
    </row>
    <row r="169">
      <c r="D169" s="5"/>
    </row>
    <row r="170">
      <c r="D170" s="5"/>
    </row>
    <row r="171">
      <c r="D171" s="5"/>
    </row>
    <row r="172">
      <c r="D172" s="5"/>
    </row>
    <row r="173">
      <c r="D173" s="5"/>
    </row>
    <row r="174">
      <c r="D174" s="5"/>
    </row>
    <row r="175">
      <c r="D175" s="5"/>
    </row>
    <row r="176">
      <c r="D176" s="5"/>
    </row>
    <row r="177">
      <c r="D177" s="5"/>
    </row>
    <row r="178">
      <c r="D178" s="5"/>
    </row>
    <row r="179">
      <c r="D179" s="5"/>
    </row>
    <row r="180">
      <c r="D180" s="5"/>
    </row>
    <row r="181">
      <c r="D181" s="5"/>
    </row>
    <row r="182">
      <c r="D182" s="5"/>
    </row>
    <row r="183">
      <c r="D183" s="5"/>
    </row>
    <row r="184">
      <c r="D184" s="5"/>
    </row>
    <row r="185">
      <c r="D185" s="5"/>
    </row>
    <row r="186">
      <c r="D186" s="5"/>
    </row>
    <row r="187">
      <c r="D187" s="5"/>
    </row>
    <row r="188">
      <c r="D188" s="5"/>
    </row>
    <row r="189">
      <c r="D189" s="5"/>
    </row>
    <row r="190">
      <c r="D190" s="5"/>
    </row>
    <row r="191">
      <c r="D191" s="5"/>
    </row>
    <row r="192">
      <c r="D192" s="5"/>
    </row>
    <row r="193">
      <c r="D193" s="5"/>
    </row>
    <row r="194">
      <c r="D194" s="5"/>
    </row>
    <row r="195">
      <c r="D195" s="5"/>
    </row>
    <row r="196">
      <c r="D196" s="5"/>
    </row>
    <row r="197">
      <c r="D197" s="5"/>
    </row>
    <row r="198">
      <c r="D198" s="5"/>
    </row>
    <row r="199">
      <c r="D199" s="5"/>
    </row>
    <row r="200">
      <c r="D200" s="5"/>
    </row>
    <row r="201">
      <c r="D201" s="5"/>
    </row>
    <row r="202">
      <c r="D202" s="5"/>
    </row>
    <row r="203">
      <c r="D203" s="5"/>
    </row>
    <row r="204">
      <c r="D204" s="5"/>
    </row>
    <row r="205">
      <c r="D205" s="5"/>
    </row>
    <row r="206">
      <c r="D206" s="5"/>
    </row>
    <row r="207">
      <c r="D207" s="5"/>
    </row>
    <row r="208">
      <c r="D208" s="5"/>
    </row>
    <row r="209">
      <c r="D209" s="5"/>
    </row>
    <row r="210">
      <c r="D210" s="5"/>
    </row>
    <row r="211">
      <c r="D211" s="5"/>
    </row>
    <row r="212">
      <c r="D212" s="5"/>
    </row>
    <row r="213">
      <c r="D213" s="5"/>
    </row>
    <row r="214">
      <c r="D214" s="5"/>
    </row>
    <row r="215">
      <c r="D215" s="5"/>
    </row>
    <row r="216">
      <c r="D216" s="5"/>
    </row>
    <row r="217">
      <c r="D217" s="5"/>
    </row>
    <row r="218">
      <c r="D218" s="5"/>
    </row>
    <row r="219">
      <c r="D219" s="5"/>
    </row>
    <row r="220">
      <c r="D220" s="5"/>
    </row>
    <row r="221">
      <c r="D221" s="5"/>
    </row>
    <row r="222">
      <c r="D222" s="5"/>
    </row>
    <row r="223">
      <c r="D223" s="5"/>
    </row>
    <row r="224">
      <c r="D224" s="5"/>
    </row>
    <row r="225">
      <c r="D225" s="5"/>
    </row>
    <row r="226">
      <c r="D226" s="5"/>
    </row>
    <row r="227">
      <c r="D227" s="5"/>
    </row>
    <row r="228">
      <c r="D228" s="5"/>
    </row>
    <row r="229">
      <c r="D229" s="5"/>
    </row>
    <row r="230">
      <c r="D230" s="5"/>
    </row>
    <row r="231">
      <c r="D231" s="5"/>
    </row>
    <row r="232">
      <c r="D232" s="5"/>
    </row>
    <row r="233">
      <c r="D233" s="5"/>
    </row>
    <row r="234">
      <c r="D234" s="5"/>
    </row>
    <row r="235">
      <c r="D235" s="5"/>
    </row>
    <row r="236">
      <c r="D236" s="5"/>
    </row>
    <row r="237">
      <c r="D237" s="5"/>
    </row>
    <row r="238">
      <c r="D238" s="5"/>
    </row>
    <row r="239">
      <c r="D239" s="5"/>
    </row>
    <row r="240">
      <c r="D240" s="5"/>
    </row>
    <row r="241">
      <c r="D241" s="5"/>
    </row>
    <row r="242">
      <c r="D242" s="5"/>
    </row>
    <row r="243">
      <c r="D243" s="5"/>
    </row>
    <row r="244">
      <c r="D244" s="5"/>
    </row>
    <row r="245">
      <c r="D245" s="5"/>
    </row>
    <row r="246">
      <c r="D246" s="5"/>
    </row>
    <row r="247">
      <c r="D247" s="5"/>
    </row>
    <row r="248">
      <c r="D248" s="5"/>
    </row>
    <row r="249">
      <c r="D249" s="5"/>
    </row>
    <row r="250">
      <c r="D250" s="5"/>
    </row>
    <row r="251">
      <c r="D251" s="5"/>
    </row>
    <row r="252">
      <c r="D252" s="5"/>
    </row>
    <row r="253">
      <c r="D253" s="5"/>
    </row>
    <row r="254">
      <c r="D254" s="5"/>
    </row>
    <row r="255">
      <c r="D255" s="5"/>
    </row>
    <row r="256">
      <c r="D256" s="5"/>
    </row>
    <row r="257">
      <c r="D257" s="5"/>
    </row>
    <row r="258">
      <c r="D258" s="5"/>
    </row>
    <row r="259">
      <c r="D259" s="5"/>
    </row>
    <row r="260">
      <c r="D260" s="5"/>
    </row>
    <row r="261">
      <c r="D261" s="5"/>
    </row>
    <row r="262">
      <c r="D262" s="5"/>
    </row>
    <row r="263">
      <c r="D263" s="5"/>
    </row>
    <row r="264">
      <c r="D264" s="5"/>
    </row>
    <row r="265">
      <c r="D265" s="5"/>
    </row>
    <row r="266">
      <c r="D266" s="5"/>
    </row>
    <row r="267">
      <c r="D267" s="5"/>
    </row>
    <row r="268">
      <c r="D268" s="5"/>
    </row>
    <row r="269">
      <c r="D269" s="5"/>
    </row>
    <row r="270">
      <c r="D270" s="5"/>
    </row>
    <row r="271">
      <c r="D271" s="5"/>
    </row>
    <row r="272">
      <c r="D272" s="5"/>
    </row>
    <row r="273">
      <c r="D273" s="5"/>
    </row>
    <row r="274">
      <c r="D274" s="5"/>
    </row>
    <row r="275">
      <c r="D275" s="5"/>
    </row>
    <row r="276">
      <c r="D276" s="5"/>
    </row>
    <row r="277">
      <c r="D277" s="5"/>
    </row>
    <row r="278">
      <c r="D278" s="5"/>
    </row>
    <row r="279">
      <c r="D279" s="5"/>
    </row>
    <row r="280">
      <c r="D280" s="5"/>
    </row>
    <row r="281">
      <c r="D281" s="5"/>
    </row>
    <row r="282">
      <c r="D282" s="5"/>
    </row>
    <row r="283">
      <c r="D283" s="5"/>
    </row>
    <row r="284">
      <c r="D284" s="5"/>
    </row>
    <row r="285">
      <c r="D285" s="5"/>
    </row>
    <row r="286">
      <c r="D286" s="5"/>
    </row>
    <row r="287">
      <c r="D287" s="5"/>
    </row>
    <row r="288">
      <c r="D288" s="5"/>
    </row>
    <row r="289">
      <c r="D289" s="5"/>
    </row>
    <row r="290">
      <c r="D290" s="5"/>
    </row>
    <row r="291">
      <c r="D291" s="5"/>
    </row>
    <row r="292">
      <c r="D292" s="5"/>
    </row>
    <row r="293">
      <c r="D293" s="5"/>
    </row>
    <row r="294">
      <c r="D294" s="5"/>
    </row>
    <row r="295">
      <c r="D295" s="5"/>
    </row>
    <row r="296">
      <c r="D296" s="5"/>
    </row>
    <row r="297">
      <c r="D297" s="5"/>
    </row>
    <row r="298">
      <c r="D298" s="5"/>
    </row>
    <row r="299">
      <c r="D299" s="5"/>
    </row>
    <row r="300">
      <c r="D300" s="5"/>
    </row>
    <row r="301">
      <c r="D301" s="5"/>
    </row>
    <row r="302">
      <c r="D302" s="5"/>
    </row>
    <row r="303">
      <c r="D303" s="5"/>
    </row>
    <row r="304">
      <c r="D304" s="5"/>
    </row>
    <row r="305">
      <c r="D305" s="5"/>
    </row>
    <row r="306">
      <c r="D306" s="5"/>
    </row>
    <row r="307">
      <c r="D307" s="5"/>
    </row>
    <row r="308">
      <c r="D308" s="5"/>
    </row>
    <row r="309">
      <c r="D309" s="5"/>
    </row>
    <row r="310">
      <c r="D310" s="5"/>
    </row>
    <row r="311">
      <c r="D311" s="5"/>
    </row>
    <row r="312">
      <c r="D312" s="5"/>
    </row>
    <row r="313">
      <c r="D313" s="5"/>
    </row>
    <row r="314">
      <c r="D314" s="5"/>
    </row>
    <row r="315">
      <c r="D315" s="5"/>
    </row>
    <row r="316">
      <c r="D316" s="5"/>
    </row>
    <row r="317">
      <c r="D317" s="5"/>
    </row>
    <row r="318">
      <c r="D318" s="5"/>
    </row>
    <row r="319">
      <c r="D319" s="5"/>
    </row>
    <row r="320">
      <c r="D320" s="5"/>
    </row>
    <row r="321">
      <c r="D321" s="5"/>
    </row>
    <row r="322">
      <c r="D322" s="5"/>
    </row>
    <row r="323">
      <c r="D323" s="5"/>
    </row>
    <row r="324">
      <c r="D324" s="5"/>
    </row>
    <row r="325">
      <c r="D325" s="5"/>
    </row>
    <row r="326">
      <c r="D326" s="5"/>
    </row>
    <row r="327">
      <c r="D327" s="5"/>
    </row>
    <row r="328">
      <c r="D328" s="5"/>
    </row>
    <row r="329">
      <c r="D329" s="5"/>
    </row>
    <row r="330">
      <c r="D330" s="5"/>
    </row>
    <row r="331">
      <c r="D331" s="5"/>
    </row>
    <row r="332">
      <c r="D332" s="5"/>
    </row>
    <row r="333">
      <c r="D333" s="5"/>
    </row>
    <row r="334">
      <c r="D334" s="5"/>
    </row>
    <row r="335">
      <c r="D335" s="5"/>
    </row>
    <row r="336">
      <c r="D336" s="5"/>
    </row>
    <row r="337">
      <c r="D337" s="5"/>
    </row>
    <row r="338">
      <c r="D338" s="5"/>
    </row>
    <row r="339">
      <c r="D339" s="5"/>
    </row>
    <row r="340">
      <c r="D340" s="5"/>
    </row>
    <row r="341">
      <c r="D341" s="5"/>
    </row>
    <row r="342">
      <c r="D342" s="5"/>
    </row>
    <row r="343">
      <c r="D343" s="5"/>
    </row>
    <row r="344">
      <c r="D344" s="5"/>
    </row>
    <row r="345">
      <c r="D345" s="5"/>
    </row>
    <row r="346">
      <c r="D346" s="5"/>
    </row>
    <row r="347">
      <c r="D347" s="5"/>
    </row>
    <row r="348">
      <c r="D348" s="5"/>
    </row>
    <row r="349">
      <c r="D349" s="5"/>
    </row>
    <row r="350">
      <c r="D350" s="5"/>
    </row>
    <row r="351">
      <c r="D351" s="5"/>
    </row>
    <row r="352">
      <c r="D352" s="5"/>
    </row>
    <row r="353">
      <c r="D353" s="5"/>
    </row>
    <row r="354">
      <c r="D354" s="5"/>
    </row>
    <row r="355">
      <c r="D355" s="5"/>
    </row>
    <row r="356">
      <c r="D356" s="5"/>
    </row>
    <row r="357">
      <c r="D357" s="5"/>
    </row>
    <row r="358">
      <c r="D358" s="5"/>
    </row>
    <row r="359">
      <c r="D359" s="5"/>
    </row>
    <row r="360">
      <c r="D360" s="5"/>
    </row>
    <row r="361">
      <c r="D361" s="5"/>
    </row>
    <row r="362">
      <c r="D362" s="5"/>
    </row>
    <row r="363">
      <c r="D363" s="5"/>
    </row>
    <row r="364">
      <c r="D364" s="5"/>
    </row>
    <row r="365">
      <c r="D365" s="5"/>
    </row>
    <row r="366">
      <c r="D366" s="5"/>
    </row>
    <row r="367">
      <c r="D367" s="5"/>
    </row>
    <row r="368">
      <c r="D368" s="5"/>
    </row>
    <row r="369">
      <c r="D369" s="5"/>
    </row>
    <row r="370">
      <c r="D370" s="5"/>
    </row>
    <row r="371">
      <c r="D371" s="5"/>
    </row>
    <row r="372">
      <c r="D372" s="5"/>
    </row>
    <row r="373">
      <c r="D373" s="5"/>
    </row>
    <row r="374">
      <c r="D374" s="5"/>
    </row>
    <row r="375">
      <c r="D375" s="5"/>
    </row>
    <row r="376">
      <c r="D376" s="5"/>
    </row>
    <row r="377">
      <c r="D377" s="5"/>
    </row>
    <row r="378">
      <c r="D378" s="5"/>
    </row>
    <row r="379">
      <c r="D379" s="5"/>
    </row>
    <row r="380">
      <c r="D380" s="5"/>
    </row>
    <row r="381">
      <c r="D381" s="5"/>
    </row>
    <row r="382">
      <c r="D382" s="5"/>
    </row>
    <row r="383">
      <c r="D383" s="5"/>
    </row>
    <row r="384">
      <c r="D384" s="5"/>
    </row>
    <row r="385">
      <c r="D385" s="5"/>
    </row>
    <row r="386">
      <c r="D386" s="5"/>
    </row>
    <row r="387">
      <c r="D387" s="5"/>
    </row>
    <row r="388">
      <c r="D388" s="5"/>
    </row>
    <row r="389">
      <c r="D389" s="5"/>
    </row>
    <row r="390">
      <c r="D390" s="5"/>
    </row>
    <row r="391">
      <c r="D391" s="5"/>
    </row>
    <row r="392">
      <c r="D392" s="5"/>
    </row>
    <row r="393">
      <c r="D393" s="5"/>
    </row>
    <row r="394">
      <c r="D394" s="5"/>
    </row>
    <row r="395">
      <c r="D395" s="5"/>
    </row>
    <row r="396">
      <c r="D396" s="5"/>
    </row>
    <row r="397">
      <c r="D397" s="5"/>
    </row>
    <row r="398">
      <c r="D398" s="5"/>
    </row>
    <row r="399">
      <c r="D399" s="5"/>
    </row>
    <row r="400">
      <c r="D400" s="5"/>
    </row>
    <row r="401">
      <c r="D401" s="5"/>
    </row>
    <row r="402">
      <c r="D402" s="5"/>
    </row>
    <row r="403">
      <c r="D403" s="5"/>
    </row>
    <row r="404">
      <c r="D404" s="5"/>
    </row>
    <row r="405">
      <c r="D405" s="5"/>
    </row>
    <row r="406">
      <c r="D406" s="5"/>
    </row>
    <row r="407">
      <c r="D407" s="5"/>
    </row>
    <row r="408">
      <c r="D408" s="5"/>
    </row>
    <row r="409">
      <c r="D409" s="5"/>
    </row>
    <row r="410">
      <c r="D410" s="5"/>
    </row>
    <row r="411">
      <c r="D411" s="5"/>
    </row>
    <row r="412">
      <c r="D412" s="5"/>
    </row>
    <row r="413">
      <c r="D413" s="5"/>
    </row>
    <row r="414">
      <c r="D414" s="5"/>
    </row>
    <row r="415">
      <c r="D415" s="5"/>
    </row>
    <row r="416">
      <c r="D416" s="5"/>
    </row>
    <row r="417">
      <c r="D417" s="5"/>
    </row>
    <row r="418">
      <c r="D418" s="5"/>
    </row>
    <row r="419">
      <c r="D419" s="5"/>
    </row>
    <row r="420">
      <c r="D420" s="5"/>
    </row>
    <row r="421">
      <c r="D421" s="5"/>
    </row>
    <row r="422">
      <c r="D422" s="5"/>
    </row>
    <row r="423">
      <c r="D423" s="5"/>
    </row>
    <row r="424">
      <c r="D424" s="5"/>
    </row>
    <row r="425">
      <c r="D425" s="5"/>
    </row>
    <row r="426">
      <c r="D426" s="5"/>
    </row>
    <row r="427">
      <c r="D427" s="5"/>
    </row>
    <row r="428">
      <c r="D428" s="5"/>
    </row>
    <row r="429">
      <c r="D429" s="5"/>
    </row>
    <row r="430">
      <c r="D430" s="5"/>
    </row>
    <row r="431">
      <c r="D431" s="5"/>
    </row>
    <row r="432">
      <c r="D432" s="5"/>
    </row>
    <row r="433">
      <c r="D433" s="5"/>
    </row>
    <row r="434">
      <c r="D434" s="5"/>
    </row>
    <row r="435">
      <c r="D435" s="5"/>
    </row>
    <row r="436">
      <c r="D436" s="5"/>
    </row>
    <row r="437">
      <c r="D437" s="5"/>
    </row>
    <row r="438">
      <c r="D438" s="5"/>
    </row>
    <row r="439">
      <c r="D439" s="5"/>
    </row>
    <row r="440">
      <c r="D440" s="5"/>
    </row>
    <row r="441">
      <c r="D441" s="5"/>
    </row>
    <row r="442">
      <c r="D442" s="5"/>
    </row>
    <row r="443">
      <c r="D443" s="5"/>
    </row>
    <row r="444">
      <c r="D444" s="5"/>
    </row>
    <row r="445">
      <c r="D445" s="5"/>
    </row>
    <row r="446">
      <c r="D446" s="5"/>
    </row>
    <row r="447">
      <c r="D447" s="5"/>
    </row>
    <row r="448">
      <c r="D448" s="5"/>
    </row>
    <row r="449">
      <c r="D449" s="5"/>
    </row>
    <row r="450">
      <c r="D450" s="5"/>
    </row>
    <row r="451">
      <c r="D451" s="5"/>
    </row>
    <row r="452">
      <c r="D452" s="5"/>
    </row>
    <row r="453">
      <c r="D453" s="5"/>
    </row>
    <row r="454">
      <c r="D454" s="5"/>
    </row>
    <row r="455">
      <c r="D455" s="5"/>
    </row>
    <row r="456">
      <c r="D456" s="5"/>
    </row>
    <row r="457">
      <c r="D457" s="5"/>
    </row>
    <row r="458">
      <c r="D458" s="5"/>
    </row>
    <row r="459">
      <c r="D459" s="5"/>
    </row>
    <row r="460">
      <c r="D460" s="5"/>
    </row>
    <row r="461">
      <c r="D461" s="5"/>
    </row>
    <row r="462">
      <c r="D462" s="5"/>
    </row>
    <row r="463">
      <c r="D463" s="5"/>
    </row>
    <row r="464">
      <c r="D464" s="5"/>
    </row>
    <row r="465">
      <c r="D465" s="5"/>
    </row>
    <row r="466">
      <c r="D466" s="5"/>
    </row>
    <row r="467">
      <c r="D467" s="5"/>
    </row>
    <row r="468">
      <c r="D468" s="5"/>
    </row>
    <row r="469">
      <c r="D469" s="5"/>
    </row>
    <row r="470">
      <c r="D470" s="5"/>
    </row>
    <row r="471">
      <c r="D471" s="5"/>
    </row>
    <row r="472">
      <c r="D472" s="5"/>
    </row>
    <row r="473">
      <c r="D473" s="5"/>
    </row>
    <row r="474">
      <c r="D474" s="5"/>
    </row>
    <row r="475">
      <c r="D475" s="5"/>
    </row>
    <row r="476">
      <c r="D476" s="5"/>
    </row>
    <row r="477">
      <c r="D477" s="5"/>
    </row>
    <row r="478">
      <c r="D478" s="5"/>
    </row>
    <row r="479">
      <c r="D479" s="5"/>
    </row>
    <row r="480">
      <c r="D480" s="5"/>
    </row>
    <row r="481">
      <c r="D481" s="5"/>
    </row>
    <row r="482">
      <c r="D482" s="5"/>
    </row>
    <row r="483">
      <c r="D483" s="5"/>
    </row>
    <row r="484">
      <c r="D484" s="5"/>
    </row>
    <row r="485">
      <c r="D485" s="5"/>
    </row>
    <row r="486">
      <c r="D486" s="5"/>
    </row>
    <row r="487">
      <c r="D487" s="5"/>
    </row>
    <row r="488">
      <c r="D488" s="5"/>
    </row>
    <row r="489">
      <c r="D489" s="5"/>
    </row>
    <row r="490">
      <c r="D490" s="5"/>
    </row>
    <row r="491">
      <c r="D491" s="5"/>
    </row>
    <row r="492">
      <c r="D492" s="5"/>
    </row>
    <row r="493">
      <c r="D493" s="5"/>
    </row>
    <row r="494">
      <c r="D494" s="5"/>
    </row>
    <row r="495">
      <c r="D495" s="5"/>
    </row>
    <row r="496">
      <c r="D496" s="5"/>
    </row>
    <row r="497">
      <c r="D497" s="5"/>
    </row>
    <row r="498">
      <c r="D498" s="5"/>
    </row>
    <row r="499">
      <c r="D499" s="5"/>
    </row>
    <row r="500">
      <c r="D500" s="5"/>
    </row>
    <row r="501">
      <c r="D501" s="5"/>
    </row>
    <row r="502">
      <c r="D502" s="5"/>
    </row>
    <row r="503">
      <c r="D503" s="5"/>
    </row>
    <row r="504">
      <c r="D504" s="5"/>
    </row>
    <row r="505">
      <c r="D505" s="5"/>
    </row>
    <row r="506">
      <c r="D506" s="5"/>
    </row>
    <row r="507">
      <c r="D507" s="5"/>
    </row>
    <row r="508">
      <c r="D508" s="5"/>
    </row>
    <row r="509">
      <c r="D509" s="5"/>
    </row>
    <row r="510">
      <c r="D510" s="5"/>
    </row>
    <row r="511">
      <c r="D511" s="5"/>
    </row>
    <row r="512">
      <c r="D512" s="5"/>
    </row>
    <row r="513">
      <c r="D513" s="5"/>
    </row>
    <row r="514">
      <c r="D514" s="5"/>
    </row>
    <row r="515">
      <c r="D515" s="5"/>
    </row>
    <row r="516">
      <c r="D516" s="5"/>
    </row>
    <row r="517">
      <c r="D517" s="5"/>
    </row>
    <row r="518">
      <c r="D518" s="5"/>
    </row>
    <row r="519">
      <c r="D519" s="5"/>
    </row>
    <row r="520">
      <c r="D520" s="5"/>
    </row>
    <row r="521">
      <c r="D521" s="5"/>
    </row>
    <row r="522">
      <c r="D522" s="5"/>
    </row>
    <row r="523">
      <c r="D523" s="5"/>
    </row>
    <row r="524">
      <c r="D524" s="5"/>
    </row>
    <row r="525">
      <c r="D525" s="5"/>
    </row>
    <row r="526">
      <c r="D526" s="5"/>
    </row>
    <row r="527">
      <c r="D527" s="5"/>
    </row>
    <row r="528">
      <c r="D528" s="5"/>
    </row>
    <row r="529">
      <c r="D529" s="5"/>
    </row>
    <row r="530">
      <c r="D530" s="5"/>
    </row>
    <row r="531">
      <c r="D531" s="5"/>
    </row>
    <row r="532">
      <c r="D532" s="5"/>
    </row>
    <row r="533">
      <c r="D533" s="5"/>
    </row>
    <row r="534">
      <c r="D534" s="5"/>
    </row>
    <row r="535">
      <c r="D535" s="5"/>
    </row>
    <row r="536">
      <c r="D536" s="5"/>
    </row>
    <row r="537">
      <c r="D537" s="5"/>
    </row>
    <row r="538">
      <c r="D538" s="5"/>
    </row>
    <row r="539">
      <c r="D539" s="5"/>
    </row>
    <row r="540">
      <c r="D540" s="5"/>
    </row>
    <row r="541">
      <c r="D541" s="5"/>
    </row>
    <row r="542">
      <c r="D542" s="5"/>
    </row>
    <row r="543">
      <c r="D543" s="5"/>
    </row>
    <row r="544">
      <c r="D544" s="5"/>
    </row>
    <row r="545">
      <c r="D545" s="5"/>
    </row>
    <row r="546">
      <c r="D546" s="5"/>
    </row>
    <row r="547">
      <c r="D547" s="5"/>
    </row>
    <row r="548">
      <c r="D548" s="5"/>
    </row>
    <row r="549">
      <c r="D549" s="5"/>
    </row>
    <row r="550">
      <c r="D550" s="5"/>
    </row>
    <row r="551">
      <c r="D551" s="5"/>
    </row>
    <row r="552">
      <c r="D552" s="5"/>
    </row>
    <row r="553">
      <c r="D553" s="5"/>
    </row>
    <row r="554">
      <c r="D554" s="5"/>
    </row>
    <row r="555">
      <c r="D555" s="5"/>
    </row>
    <row r="556">
      <c r="D556" s="5"/>
    </row>
    <row r="557">
      <c r="D557" s="5"/>
    </row>
    <row r="558">
      <c r="D558" s="5"/>
    </row>
    <row r="559">
      <c r="D559" s="5"/>
    </row>
    <row r="560">
      <c r="D560" s="5"/>
    </row>
    <row r="561">
      <c r="D561" s="5"/>
    </row>
    <row r="562">
      <c r="D562" s="5"/>
    </row>
    <row r="563">
      <c r="D563" s="5"/>
    </row>
    <row r="564">
      <c r="D564" s="5"/>
    </row>
    <row r="565">
      <c r="D565" s="5"/>
    </row>
    <row r="566">
      <c r="D566" s="5"/>
    </row>
    <row r="567">
      <c r="D567" s="5"/>
    </row>
    <row r="568">
      <c r="D568" s="5"/>
    </row>
    <row r="569">
      <c r="D569" s="5"/>
    </row>
    <row r="570">
      <c r="D570" s="5"/>
    </row>
    <row r="571">
      <c r="D571" s="5"/>
    </row>
    <row r="572">
      <c r="D572" s="5"/>
    </row>
    <row r="573">
      <c r="D573" s="5"/>
    </row>
    <row r="574">
      <c r="D574" s="5"/>
    </row>
    <row r="575">
      <c r="D575" s="5"/>
    </row>
    <row r="576">
      <c r="D576" s="5"/>
    </row>
    <row r="577">
      <c r="D577" s="5"/>
    </row>
    <row r="578">
      <c r="D578" s="5"/>
    </row>
    <row r="579">
      <c r="D579" s="5"/>
    </row>
    <row r="580">
      <c r="D580" s="5"/>
    </row>
    <row r="581">
      <c r="D581" s="5"/>
    </row>
    <row r="582">
      <c r="D582" s="5"/>
    </row>
    <row r="583">
      <c r="D583" s="5"/>
    </row>
    <row r="584">
      <c r="D584" s="5"/>
    </row>
    <row r="585">
      <c r="D585" s="5"/>
    </row>
    <row r="586">
      <c r="D586" s="5"/>
    </row>
    <row r="587">
      <c r="D587" s="5"/>
    </row>
    <row r="588">
      <c r="D588" s="5"/>
    </row>
    <row r="589">
      <c r="D589" s="5"/>
    </row>
    <row r="590">
      <c r="D590" s="5"/>
    </row>
    <row r="591">
      <c r="D591" s="5"/>
    </row>
    <row r="592">
      <c r="D592" s="5"/>
    </row>
    <row r="593">
      <c r="D593" s="5"/>
    </row>
    <row r="594">
      <c r="D594" s="5"/>
    </row>
    <row r="595">
      <c r="D595" s="5"/>
    </row>
    <row r="596">
      <c r="D596" s="5"/>
    </row>
    <row r="597">
      <c r="D597" s="5"/>
    </row>
    <row r="598">
      <c r="D598" s="5"/>
    </row>
    <row r="599">
      <c r="D599" s="5"/>
    </row>
    <row r="600">
      <c r="D600" s="5"/>
    </row>
    <row r="601">
      <c r="D601" s="5"/>
    </row>
    <row r="602">
      <c r="D602" s="5"/>
    </row>
    <row r="603">
      <c r="D603" s="5"/>
    </row>
    <row r="604">
      <c r="D604" s="5"/>
    </row>
    <row r="605">
      <c r="D605" s="5"/>
    </row>
    <row r="606">
      <c r="D606" s="5"/>
    </row>
    <row r="607">
      <c r="D607" s="5"/>
    </row>
    <row r="608">
      <c r="D608" s="5"/>
    </row>
    <row r="609">
      <c r="D609" s="5"/>
    </row>
    <row r="610">
      <c r="D610" s="5"/>
    </row>
    <row r="611">
      <c r="D611" s="5"/>
    </row>
    <row r="612">
      <c r="D612" s="5"/>
    </row>
    <row r="613">
      <c r="D613" s="5"/>
    </row>
    <row r="614">
      <c r="D614" s="5"/>
    </row>
    <row r="615">
      <c r="D615" s="5"/>
    </row>
    <row r="616">
      <c r="D616" s="5"/>
    </row>
    <row r="617">
      <c r="D617" s="5"/>
    </row>
    <row r="618">
      <c r="D618" s="5"/>
    </row>
    <row r="619">
      <c r="D619" s="5"/>
    </row>
    <row r="620">
      <c r="D620" s="5"/>
    </row>
    <row r="621">
      <c r="D621" s="5"/>
    </row>
    <row r="622">
      <c r="D622" s="5"/>
    </row>
    <row r="623">
      <c r="D623" s="5"/>
    </row>
    <row r="624">
      <c r="D624" s="5"/>
    </row>
    <row r="625">
      <c r="D625" s="5"/>
    </row>
    <row r="626">
      <c r="D626" s="5"/>
    </row>
    <row r="627">
      <c r="D627" s="5"/>
    </row>
    <row r="628">
      <c r="D628" s="5"/>
    </row>
    <row r="629">
      <c r="D629" s="5"/>
    </row>
    <row r="630">
      <c r="D630" s="5"/>
    </row>
    <row r="631">
      <c r="D631" s="5"/>
    </row>
    <row r="632">
      <c r="D632" s="5"/>
    </row>
    <row r="633">
      <c r="D633" s="5"/>
    </row>
    <row r="634">
      <c r="D634" s="5"/>
    </row>
    <row r="635">
      <c r="D635" s="5"/>
    </row>
    <row r="636">
      <c r="D636" s="5"/>
    </row>
    <row r="637">
      <c r="D637" s="5"/>
    </row>
    <row r="638">
      <c r="D638" s="5"/>
    </row>
    <row r="639">
      <c r="D639" s="5"/>
    </row>
    <row r="640">
      <c r="D640" s="5"/>
    </row>
    <row r="641">
      <c r="D641" s="5"/>
    </row>
    <row r="642">
      <c r="D642" s="5"/>
    </row>
    <row r="643">
      <c r="D643" s="5"/>
    </row>
    <row r="644">
      <c r="D644" s="5"/>
    </row>
    <row r="645">
      <c r="D645" s="5"/>
    </row>
    <row r="646">
      <c r="D646" s="5"/>
    </row>
    <row r="647">
      <c r="D647" s="5"/>
    </row>
    <row r="648">
      <c r="D648" s="5"/>
    </row>
    <row r="649">
      <c r="D649" s="5"/>
    </row>
    <row r="650">
      <c r="D650" s="5"/>
    </row>
    <row r="651">
      <c r="D651" s="5"/>
    </row>
    <row r="652">
      <c r="D652" s="5"/>
    </row>
    <row r="653">
      <c r="D653" s="5"/>
    </row>
    <row r="654">
      <c r="D654" s="5"/>
    </row>
    <row r="655">
      <c r="D655" s="5"/>
    </row>
    <row r="656">
      <c r="D656" s="5"/>
    </row>
    <row r="657">
      <c r="D657" s="5"/>
    </row>
    <row r="658">
      <c r="D658" s="5"/>
    </row>
    <row r="659">
      <c r="D659" s="5"/>
    </row>
    <row r="660">
      <c r="D660" s="5"/>
    </row>
    <row r="661">
      <c r="D661" s="5"/>
    </row>
    <row r="662">
      <c r="D662" s="5"/>
    </row>
    <row r="663">
      <c r="D663" s="5"/>
    </row>
    <row r="664">
      <c r="D664" s="5"/>
    </row>
    <row r="665">
      <c r="D665" s="5"/>
    </row>
    <row r="666">
      <c r="D666" s="5"/>
    </row>
    <row r="667">
      <c r="D667" s="5"/>
    </row>
    <row r="668">
      <c r="D668" s="5"/>
    </row>
    <row r="669">
      <c r="D669" s="5"/>
    </row>
    <row r="670">
      <c r="D670" s="5"/>
    </row>
    <row r="671">
      <c r="D671" s="5"/>
    </row>
    <row r="672">
      <c r="D672" s="5"/>
    </row>
    <row r="673">
      <c r="D673" s="5"/>
    </row>
    <row r="674">
      <c r="D674" s="5"/>
    </row>
    <row r="675">
      <c r="D675" s="5"/>
    </row>
    <row r="676">
      <c r="D676" s="5"/>
    </row>
    <row r="677">
      <c r="D677" s="5"/>
    </row>
    <row r="678">
      <c r="D678" s="5"/>
    </row>
    <row r="679">
      <c r="D679" s="5"/>
    </row>
    <row r="680">
      <c r="D680" s="5"/>
    </row>
    <row r="681">
      <c r="D681" s="5"/>
    </row>
    <row r="682">
      <c r="D682" s="5"/>
    </row>
    <row r="683">
      <c r="D683" s="5"/>
    </row>
    <row r="684">
      <c r="D684" s="5"/>
    </row>
    <row r="685">
      <c r="D685" s="5"/>
    </row>
    <row r="686">
      <c r="D686" s="5"/>
    </row>
    <row r="687">
      <c r="D687" s="5"/>
    </row>
    <row r="688">
      <c r="D688" s="5"/>
    </row>
    <row r="689">
      <c r="D689" s="5"/>
    </row>
    <row r="690">
      <c r="D690" s="5"/>
    </row>
    <row r="691">
      <c r="D691" s="5"/>
    </row>
    <row r="692">
      <c r="D692" s="5"/>
    </row>
    <row r="693">
      <c r="D693" s="5"/>
    </row>
    <row r="694">
      <c r="D694" s="5"/>
    </row>
    <row r="695">
      <c r="D695" s="5"/>
    </row>
    <row r="696">
      <c r="D696" s="5"/>
    </row>
    <row r="697">
      <c r="D697" s="5"/>
    </row>
    <row r="698">
      <c r="D698" s="5"/>
    </row>
    <row r="699">
      <c r="D699" s="5"/>
    </row>
    <row r="700">
      <c r="D700" s="5"/>
    </row>
    <row r="701">
      <c r="D701" s="5"/>
    </row>
    <row r="702">
      <c r="D702" s="5"/>
    </row>
    <row r="703">
      <c r="D703" s="5"/>
    </row>
    <row r="704">
      <c r="D704" s="5"/>
    </row>
    <row r="705">
      <c r="D705" s="5"/>
    </row>
    <row r="706">
      <c r="D706" s="5"/>
    </row>
    <row r="707">
      <c r="D707" s="5"/>
    </row>
    <row r="708">
      <c r="D708" s="5"/>
    </row>
    <row r="709">
      <c r="D709" s="5"/>
    </row>
    <row r="710">
      <c r="D710" s="5"/>
    </row>
    <row r="711">
      <c r="D711" s="5"/>
    </row>
    <row r="712">
      <c r="D712" s="5"/>
    </row>
    <row r="713">
      <c r="D713" s="5"/>
    </row>
    <row r="714">
      <c r="D714" s="5"/>
    </row>
    <row r="715">
      <c r="D715" s="5"/>
    </row>
    <row r="716">
      <c r="D716" s="5"/>
    </row>
    <row r="717">
      <c r="D717" s="5"/>
    </row>
    <row r="718">
      <c r="D718" s="5"/>
    </row>
    <row r="719">
      <c r="D719" s="5"/>
    </row>
    <row r="720">
      <c r="D720" s="5"/>
    </row>
    <row r="721">
      <c r="D721" s="5"/>
    </row>
    <row r="722">
      <c r="D722" s="5"/>
    </row>
    <row r="723">
      <c r="D723" s="5"/>
    </row>
    <row r="724">
      <c r="D724" s="5"/>
    </row>
    <row r="725">
      <c r="D725" s="5"/>
    </row>
    <row r="726">
      <c r="D726" s="5"/>
    </row>
    <row r="727">
      <c r="D727" s="5"/>
    </row>
    <row r="728">
      <c r="D728" s="5"/>
    </row>
    <row r="729">
      <c r="D729" s="5"/>
    </row>
    <row r="730">
      <c r="D730" s="5"/>
    </row>
    <row r="731">
      <c r="D731" s="5"/>
    </row>
    <row r="732">
      <c r="D732" s="5"/>
    </row>
    <row r="733">
      <c r="D733" s="5"/>
    </row>
    <row r="734">
      <c r="D734" s="5"/>
    </row>
    <row r="735">
      <c r="D735" s="5"/>
    </row>
    <row r="736">
      <c r="D736" s="5"/>
    </row>
    <row r="737">
      <c r="D737" s="5"/>
    </row>
    <row r="738">
      <c r="D738" s="5"/>
    </row>
    <row r="739">
      <c r="D739" s="5"/>
    </row>
    <row r="740">
      <c r="D740" s="5"/>
    </row>
    <row r="741">
      <c r="D741" s="5"/>
    </row>
    <row r="742">
      <c r="D742" s="5"/>
    </row>
    <row r="743">
      <c r="D743" s="5"/>
    </row>
    <row r="744">
      <c r="D744" s="5"/>
    </row>
    <row r="745">
      <c r="D745" s="5"/>
    </row>
    <row r="746">
      <c r="D746" s="5"/>
    </row>
    <row r="747">
      <c r="D747" s="5"/>
    </row>
    <row r="748">
      <c r="D748" s="5"/>
    </row>
    <row r="749">
      <c r="D749" s="5"/>
    </row>
    <row r="750">
      <c r="D750" s="5"/>
    </row>
    <row r="751">
      <c r="D751" s="5"/>
    </row>
    <row r="752">
      <c r="D752" s="5"/>
    </row>
    <row r="753">
      <c r="D753" s="5"/>
    </row>
    <row r="754">
      <c r="D754" s="5"/>
    </row>
    <row r="755">
      <c r="D755" s="5"/>
    </row>
    <row r="756">
      <c r="D756" s="5"/>
    </row>
    <row r="757">
      <c r="D757" s="5"/>
    </row>
    <row r="758">
      <c r="D758" s="5"/>
    </row>
    <row r="759">
      <c r="D759" s="5"/>
    </row>
    <row r="760">
      <c r="D760" s="5"/>
    </row>
    <row r="761">
      <c r="D761" s="5"/>
    </row>
    <row r="762">
      <c r="D762" s="5"/>
    </row>
    <row r="763">
      <c r="D763" s="5"/>
    </row>
    <row r="764">
      <c r="D764" s="5"/>
    </row>
    <row r="765">
      <c r="D765" s="5"/>
    </row>
    <row r="766">
      <c r="D766" s="5"/>
    </row>
    <row r="767">
      <c r="D767" s="5"/>
    </row>
    <row r="768">
      <c r="D768" s="5"/>
    </row>
    <row r="769">
      <c r="D769" s="5"/>
    </row>
    <row r="770">
      <c r="D770" s="5"/>
    </row>
    <row r="771">
      <c r="D771" s="5"/>
    </row>
    <row r="772">
      <c r="D772" s="5"/>
    </row>
    <row r="773">
      <c r="D773" s="5"/>
    </row>
    <row r="774">
      <c r="D774" s="5"/>
    </row>
    <row r="775">
      <c r="D775" s="5"/>
    </row>
    <row r="776">
      <c r="D776" s="5"/>
    </row>
    <row r="777">
      <c r="D777" s="5"/>
    </row>
    <row r="778">
      <c r="D778" s="5"/>
    </row>
    <row r="779">
      <c r="D779" s="5"/>
    </row>
    <row r="780">
      <c r="D780" s="5"/>
    </row>
    <row r="781">
      <c r="D781" s="5"/>
    </row>
    <row r="782">
      <c r="D782" s="5"/>
    </row>
    <row r="783">
      <c r="D783" s="5"/>
    </row>
    <row r="784">
      <c r="D784" s="5"/>
    </row>
    <row r="785">
      <c r="D785" s="5"/>
    </row>
    <row r="786">
      <c r="D786" s="5"/>
    </row>
    <row r="787">
      <c r="D787" s="5"/>
    </row>
    <row r="788">
      <c r="D788" s="5"/>
    </row>
    <row r="789">
      <c r="D789" s="5"/>
    </row>
    <row r="790">
      <c r="D790" s="5"/>
    </row>
    <row r="791">
      <c r="D791" s="5"/>
    </row>
    <row r="792">
      <c r="D792" s="5"/>
    </row>
    <row r="793">
      <c r="D793" s="5"/>
    </row>
    <row r="794">
      <c r="D794" s="5"/>
    </row>
    <row r="795">
      <c r="D795" s="5"/>
    </row>
    <row r="796">
      <c r="D796" s="5"/>
    </row>
    <row r="797">
      <c r="D797" s="5"/>
    </row>
    <row r="798">
      <c r="D798" s="5"/>
    </row>
    <row r="799">
      <c r="D799" s="5"/>
    </row>
    <row r="800">
      <c r="D800" s="5"/>
    </row>
    <row r="801">
      <c r="D801" s="5"/>
    </row>
    <row r="802">
      <c r="D802" s="5"/>
    </row>
    <row r="803">
      <c r="D803" s="5"/>
    </row>
    <row r="804">
      <c r="D804" s="5"/>
    </row>
    <row r="805">
      <c r="D805" s="5"/>
    </row>
    <row r="806">
      <c r="D806" s="5"/>
    </row>
    <row r="807">
      <c r="D807" s="5"/>
    </row>
    <row r="808">
      <c r="D808" s="5"/>
    </row>
    <row r="809">
      <c r="D809" s="5"/>
    </row>
    <row r="810">
      <c r="D810" s="5"/>
    </row>
    <row r="811">
      <c r="D811" s="5"/>
    </row>
    <row r="812">
      <c r="D812" s="5"/>
    </row>
    <row r="813">
      <c r="D813" s="5"/>
    </row>
    <row r="814">
      <c r="D814" s="5"/>
    </row>
    <row r="815">
      <c r="D815" s="5"/>
    </row>
    <row r="816">
      <c r="D816" s="5"/>
    </row>
    <row r="817">
      <c r="D817" s="5"/>
    </row>
    <row r="818">
      <c r="D818" s="5"/>
    </row>
    <row r="819">
      <c r="D819" s="5"/>
    </row>
    <row r="820">
      <c r="D820" s="5"/>
    </row>
    <row r="821">
      <c r="D821" s="5"/>
    </row>
    <row r="822">
      <c r="D822" s="5"/>
    </row>
    <row r="823">
      <c r="D823" s="5"/>
    </row>
    <row r="824">
      <c r="D824" s="5"/>
    </row>
    <row r="825">
      <c r="D825" s="5"/>
    </row>
    <row r="826">
      <c r="D826" s="5"/>
    </row>
    <row r="827">
      <c r="D827" s="5"/>
    </row>
    <row r="828">
      <c r="D828" s="5"/>
    </row>
    <row r="829">
      <c r="D829" s="5"/>
    </row>
    <row r="830">
      <c r="D830" s="5"/>
    </row>
    <row r="831">
      <c r="D831" s="5"/>
    </row>
    <row r="832">
      <c r="D832" s="5"/>
    </row>
    <row r="833">
      <c r="D833" s="5"/>
    </row>
    <row r="834">
      <c r="D834" s="5"/>
    </row>
    <row r="835">
      <c r="D835" s="5"/>
    </row>
    <row r="836">
      <c r="D836" s="5"/>
    </row>
    <row r="837">
      <c r="D837" s="5"/>
    </row>
    <row r="838">
      <c r="D838" s="5"/>
    </row>
    <row r="839">
      <c r="D839" s="5"/>
    </row>
    <row r="840">
      <c r="D840" s="5"/>
    </row>
    <row r="841">
      <c r="D841" s="5"/>
    </row>
    <row r="842">
      <c r="D842" s="5"/>
    </row>
    <row r="843">
      <c r="D843" s="5"/>
    </row>
    <row r="844">
      <c r="D844" s="5"/>
    </row>
    <row r="845">
      <c r="D845" s="5"/>
    </row>
    <row r="846">
      <c r="D846" s="5"/>
    </row>
    <row r="847">
      <c r="D847" s="5"/>
    </row>
    <row r="848">
      <c r="D848" s="5"/>
    </row>
    <row r="849">
      <c r="D849" s="5"/>
    </row>
    <row r="850">
      <c r="D850" s="5"/>
    </row>
    <row r="851">
      <c r="D851" s="5"/>
    </row>
    <row r="852">
      <c r="D852" s="5"/>
    </row>
    <row r="853">
      <c r="D853" s="5"/>
    </row>
    <row r="854">
      <c r="D854" s="5"/>
    </row>
    <row r="855">
      <c r="D855" s="5"/>
    </row>
    <row r="856">
      <c r="D856" s="5"/>
    </row>
    <row r="857">
      <c r="D857" s="5"/>
    </row>
    <row r="858">
      <c r="D858" s="5"/>
    </row>
    <row r="859">
      <c r="D859" s="5"/>
    </row>
    <row r="860">
      <c r="D860" s="5"/>
    </row>
    <row r="861">
      <c r="D861" s="5"/>
    </row>
    <row r="862">
      <c r="D862" s="5"/>
    </row>
    <row r="863">
      <c r="D863" s="5"/>
    </row>
    <row r="864">
      <c r="D864" s="5"/>
    </row>
    <row r="865">
      <c r="D865" s="5"/>
    </row>
    <row r="866">
      <c r="D866" s="5"/>
    </row>
    <row r="867">
      <c r="D867" s="5"/>
    </row>
    <row r="868">
      <c r="D868" s="5"/>
    </row>
    <row r="869">
      <c r="D869" s="5"/>
    </row>
    <row r="870">
      <c r="D870" s="5"/>
    </row>
    <row r="871">
      <c r="D871" s="5"/>
    </row>
    <row r="872">
      <c r="D872" s="5"/>
    </row>
    <row r="873">
      <c r="D873" s="5"/>
    </row>
    <row r="874">
      <c r="D874" s="5"/>
    </row>
    <row r="875">
      <c r="D875" s="5"/>
    </row>
    <row r="876">
      <c r="D876" s="5"/>
    </row>
    <row r="877">
      <c r="D877" s="5"/>
    </row>
    <row r="878">
      <c r="D878" s="5"/>
    </row>
    <row r="879">
      <c r="D879" s="5"/>
    </row>
    <row r="880">
      <c r="D880" s="5"/>
    </row>
    <row r="881">
      <c r="D881" s="5"/>
    </row>
    <row r="882">
      <c r="D882" s="5"/>
    </row>
    <row r="883">
      <c r="D883" s="5"/>
    </row>
    <row r="884">
      <c r="D884" s="5"/>
    </row>
    <row r="885">
      <c r="D885" s="5"/>
    </row>
    <row r="886">
      <c r="D886" s="5"/>
    </row>
    <row r="887">
      <c r="D887" s="5"/>
    </row>
    <row r="888">
      <c r="D888" s="5"/>
    </row>
    <row r="889">
      <c r="D889" s="5"/>
    </row>
    <row r="890">
      <c r="D890" s="5"/>
    </row>
    <row r="891">
      <c r="D891" s="5"/>
    </row>
    <row r="892">
      <c r="D892" s="5"/>
    </row>
    <row r="893">
      <c r="D893" s="5"/>
    </row>
    <row r="894">
      <c r="D894" s="5"/>
    </row>
    <row r="895">
      <c r="D895" s="5"/>
    </row>
    <row r="896">
      <c r="D896" s="5"/>
    </row>
    <row r="897">
      <c r="D897" s="5"/>
    </row>
    <row r="898">
      <c r="D898" s="5"/>
    </row>
    <row r="899">
      <c r="D899" s="5"/>
    </row>
    <row r="900">
      <c r="D900" s="5"/>
    </row>
    <row r="901">
      <c r="D901" s="5"/>
    </row>
    <row r="902">
      <c r="D902" s="5"/>
    </row>
    <row r="903">
      <c r="D903" s="5"/>
    </row>
    <row r="904">
      <c r="D904" s="5"/>
    </row>
    <row r="905">
      <c r="D905" s="5"/>
    </row>
    <row r="906">
      <c r="D906" s="5"/>
    </row>
    <row r="907">
      <c r="D907" s="5"/>
    </row>
    <row r="908">
      <c r="D908" s="5"/>
    </row>
    <row r="909">
      <c r="D909" s="5"/>
    </row>
    <row r="910">
      <c r="D910" s="5"/>
    </row>
    <row r="911">
      <c r="D911" s="5"/>
    </row>
    <row r="912">
      <c r="D912" s="5"/>
    </row>
    <row r="913">
      <c r="D913" s="5"/>
    </row>
    <row r="914">
      <c r="D914" s="5"/>
    </row>
    <row r="915">
      <c r="D915" s="5"/>
    </row>
    <row r="916">
      <c r="D916" s="5"/>
    </row>
    <row r="917">
      <c r="D917" s="5"/>
    </row>
    <row r="918">
      <c r="D918" s="5"/>
    </row>
    <row r="919">
      <c r="D919" s="5"/>
    </row>
    <row r="920">
      <c r="D920" s="5"/>
    </row>
    <row r="921">
      <c r="D921" s="5"/>
    </row>
    <row r="922">
      <c r="D922" s="5"/>
    </row>
    <row r="923">
      <c r="D923" s="5"/>
    </row>
    <row r="924">
      <c r="D924" s="5"/>
    </row>
    <row r="925">
      <c r="D925" s="5"/>
    </row>
    <row r="926">
      <c r="D926" s="5"/>
    </row>
    <row r="927">
      <c r="D927" s="5"/>
    </row>
    <row r="928">
      <c r="D928" s="5"/>
    </row>
    <row r="929">
      <c r="D929" s="5"/>
    </row>
    <row r="930">
      <c r="D930" s="5"/>
    </row>
    <row r="931">
      <c r="D931" s="5"/>
    </row>
    <row r="932">
      <c r="D932" s="5"/>
    </row>
    <row r="933">
      <c r="D933" s="5"/>
    </row>
    <row r="934">
      <c r="D934" s="5"/>
    </row>
    <row r="935">
      <c r="D935" s="5"/>
    </row>
    <row r="936">
      <c r="D936" s="5"/>
    </row>
    <row r="937">
      <c r="D937" s="5"/>
    </row>
    <row r="938">
      <c r="D938" s="5"/>
    </row>
    <row r="939">
      <c r="D939" s="5"/>
    </row>
    <row r="940">
      <c r="D940" s="5"/>
    </row>
    <row r="941">
      <c r="D941" s="5"/>
    </row>
    <row r="942">
      <c r="D942" s="5"/>
    </row>
    <row r="943">
      <c r="D943" s="5"/>
    </row>
    <row r="944">
      <c r="D944" s="5"/>
    </row>
    <row r="945">
      <c r="D945" s="5"/>
    </row>
    <row r="946">
      <c r="D946" s="5"/>
    </row>
    <row r="947">
      <c r="D947" s="5"/>
    </row>
    <row r="948">
      <c r="D948" s="5"/>
    </row>
    <row r="949">
      <c r="D949" s="5"/>
    </row>
    <row r="950">
      <c r="D950" s="5"/>
    </row>
    <row r="951">
      <c r="D951" s="5"/>
    </row>
    <row r="952">
      <c r="D952" s="5"/>
    </row>
    <row r="953">
      <c r="D953" s="5"/>
    </row>
    <row r="954">
      <c r="D954" s="5"/>
    </row>
    <row r="955">
      <c r="D955" s="5"/>
    </row>
    <row r="956">
      <c r="D956" s="5"/>
    </row>
    <row r="957">
      <c r="D957" s="5"/>
    </row>
    <row r="958">
      <c r="D958" s="5"/>
    </row>
    <row r="959">
      <c r="D959" s="5"/>
    </row>
    <row r="960">
      <c r="D960" s="5"/>
    </row>
    <row r="961">
      <c r="D961" s="5"/>
    </row>
    <row r="962">
      <c r="D962" s="5"/>
    </row>
    <row r="963">
      <c r="D963" s="5"/>
    </row>
    <row r="964">
      <c r="D964" s="5"/>
    </row>
    <row r="965">
      <c r="D965" s="5"/>
    </row>
    <row r="966">
      <c r="D966" s="5"/>
    </row>
    <row r="967">
      <c r="D967" s="5"/>
    </row>
    <row r="968">
      <c r="D968" s="5"/>
    </row>
    <row r="969">
      <c r="D969" s="5"/>
    </row>
    <row r="970">
      <c r="D970" s="5"/>
    </row>
    <row r="971">
      <c r="D971" s="5"/>
    </row>
    <row r="972">
      <c r="D972" s="5"/>
    </row>
    <row r="973">
      <c r="D973" s="5"/>
    </row>
    <row r="974">
      <c r="D974" s="5"/>
    </row>
    <row r="975">
      <c r="D975" s="5"/>
    </row>
    <row r="976">
      <c r="D976" s="5"/>
    </row>
    <row r="977">
      <c r="D977" s="5"/>
    </row>
    <row r="978">
      <c r="D978" s="5"/>
    </row>
    <row r="979">
      <c r="D979" s="5"/>
    </row>
    <row r="980">
      <c r="D980" s="5"/>
    </row>
    <row r="981">
      <c r="D981" s="5"/>
    </row>
    <row r="982">
      <c r="D982" s="5"/>
    </row>
    <row r="983">
      <c r="D983" s="5"/>
    </row>
    <row r="984">
      <c r="D984" s="5"/>
    </row>
    <row r="985">
      <c r="D985" s="5"/>
    </row>
    <row r="986">
      <c r="D986" s="5"/>
    </row>
    <row r="987">
      <c r="D987" s="5"/>
    </row>
    <row r="988">
      <c r="D988" s="5"/>
    </row>
    <row r="989">
      <c r="D989" s="5"/>
    </row>
    <row r="990">
      <c r="D990" s="5"/>
    </row>
    <row r="991">
      <c r="D991" s="5"/>
    </row>
    <row r="992">
      <c r="D992" s="5"/>
    </row>
    <row r="993">
      <c r="D993" s="5"/>
    </row>
    <row r="994">
      <c r="D994" s="5"/>
    </row>
    <row r="995">
      <c r="D995" s="5"/>
    </row>
    <row r="996">
      <c r="D996" s="5"/>
    </row>
    <row r="997">
      <c r="D997" s="5"/>
    </row>
    <row r="998">
      <c r="D998" s="5"/>
    </row>
    <row r="999">
      <c r="D999" s="5"/>
    </row>
    <row r="1000">
      <c r="D1000" s="5"/>
    </row>
    <row r="1001">
      <c r="D1001" s="5"/>
    </row>
    <row r="1002">
      <c r="D1002" s="5"/>
    </row>
    <row r="1003">
      <c r="D1003" s="5"/>
    </row>
  </sheetData>
  <mergeCells count="53">
    <mergeCell ref="A1:E2"/>
    <mergeCell ref="A4:E7"/>
    <mergeCell ref="A10:C10"/>
    <mergeCell ref="A11:C11"/>
    <mergeCell ref="D11:D12"/>
    <mergeCell ref="A12:C12"/>
    <mergeCell ref="A13:C13"/>
    <mergeCell ref="A14:C14"/>
    <mergeCell ref="A15:C15"/>
    <mergeCell ref="D15:D16"/>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 ref="D40:D41"/>
    <mergeCell ref="A40:C40"/>
    <mergeCell ref="A41:C41"/>
    <mergeCell ref="A42:C42"/>
    <mergeCell ref="A43:C43"/>
    <mergeCell ref="A44:C44"/>
    <mergeCell ref="D44:D45"/>
    <mergeCell ref="A45:C45"/>
    <mergeCell ref="A52:C52"/>
    <mergeCell ref="A53:C53"/>
    <mergeCell ref="A54:C54"/>
    <mergeCell ref="A55:C55"/>
    <mergeCell ref="A46:C46"/>
    <mergeCell ref="A47:C47"/>
    <mergeCell ref="A48:C48"/>
    <mergeCell ref="A49:C49"/>
    <mergeCell ref="A50:C50"/>
    <mergeCell ref="D50:D52"/>
    <mergeCell ref="A51:C5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75"/>
  <cols>
    <col customWidth="1" min="1" max="2" width="15.71"/>
    <col customWidth="1" min="3" max="4" width="27.14"/>
    <col customWidth="1" min="5" max="5" width="16.57"/>
    <col customWidth="1" min="6" max="6" width="27.14"/>
    <col customWidth="1" min="7" max="7" width="30.14"/>
    <col customWidth="1" min="8" max="8" width="10.14"/>
    <col customWidth="1" min="9" max="9" width="12.14"/>
    <col customWidth="1" min="10" max="10" width="18.29"/>
    <col customWidth="1" min="11" max="11" width="21.71"/>
    <col customWidth="1" min="12" max="12" width="14.0"/>
    <col customWidth="1" min="13" max="13" width="17.14"/>
    <col customWidth="1" min="14" max="14" width="17.43"/>
    <col customWidth="1" min="15" max="15" width="42.86"/>
    <col customWidth="1" min="16" max="18" width="15.43"/>
    <col customWidth="1" min="19" max="19" width="16.43"/>
    <col customWidth="1" min="20" max="20" width="16.14"/>
    <col customWidth="1" min="21" max="21" width="15.29"/>
    <col customWidth="1" min="22" max="33" width="8.71"/>
  </cols>
  <sheetData>
    <row r="1" ht="14.25" customHeight="1">
      <c r="A1" s="19" t="s">
        <v>76</v>
      </c>
      <c r="B1" s="20" t="s">
        <v>77</v>
      </c>
      <c r="C1" s="21" t="s">
        <v>78</v>
      </c>
      <c r="D1" s="22" t="s">
        <v>79</v>
      </c>
      <c r="E1" s="23" t="s">
        <v>80</v>
      </c>
      <c r="F1" s="24" t="s">
        <v>81</v>
      </c>
      <c r="G1" s="25" t="s">
        <v>82</v>
      </c>
      <c r="H1" s="25" t="s">
        <v>83</v>
      </c>
      <c r="I1" s="25" t="s">
        <v>84</v>
      </c>
      <c r="J1" s="25" t="s">
        <v>85</v>
      </c>
      <c r="K1" s="26" t="s">
        <v>86</v>
      </c>
      <c r="L1" s="24" t="s">
        <v>87</v>
      </c>
      <c r="M1" s="27" t="s">
        <v>88</v>
      </c>
      <c r="N1" s="24" t="s">
        <v>89</v>
      </c>
      <c r="O1" s="28" t="s">
        <v>90</v>
      </c>
      <c r="P1" s="29" t="s">
        <v>76</v>
      </c>
      <c r="Q1" s="30" t="s">
        <v>91</v>
      </c>
      <c r="R1" s="30" t="s">
        <v>92</v>
      </c>
      <c r="S1" s="31" t="s">
        <v>93</v>
      </c>
      <c r="T1" s="32" t="s">
        <v>94</v>
      </c>
      <c r="U1" s="33" t="s">
        <v>95</v>
      </c>
      <c r="V1" s="34"/>
      <c r="W1" s="34"/>
      <c r="X1" s="34"/>
      <c r="Y1" s="34"/>
      <c r="Z1" s="34"/>
      <c r="AA1" s="34"/>
      <c r="AB1" s="34"/>
      <c r="AC1" s="34"/>
      <c r="AD1" s="34"/>
      <c r="AE1" s="34"/>
      <c r="AF1" s="34"/>
      <c r="AG1" s="34"/>
    </row>
    <row r="2" ht="14.25" customHeight="1">
      <c r="A2" s="35">
        <v>1811001.0</v>
      </c>
      <c r="B2" s="36" t="s">
        <v>96</v>
      </c>
      <c r="C2" s="37" t="s">
        <v>97</v>
      </c>
      <c r="D2" s="38" t="s">
        <v>98</v>
      </c>
      <c r="E2" s="39" t="s">
        <v>99</v>
      </c>
      <c r="F2" s="36" t="s">
        <v>100</v>
      </c>
      <c r="G2" s="38" t="s">
        <v>101</v>
      </c>
      <c r="H2" s="40">
        <v>1.0</v>
      </c>
      <c r="I2" s="41">
        <v>2.0</v>
      </c>
      <c r="J2" s="42">
        <v>41.0</v>
      </c>
      <c r="K2" s="43" t="s">
        <v>102</v>
      </c>
      <c r="L2" s="40" t="s">
        <v>103</v>
      </c>
      <c r="M2" s="44" t="s">
        <v>104</v>
      </c>
      <c r="N2" s="45" t="s">
        <v>105</v>
      </c>
      <c r="O2" s="45" t="s">
        <v>106</v>
      </c>
      <c r="P2" s="36">
        <v>1811001.0</v>
      </c>
      <c r="Q2" s="46">
        <f>VLOOKUP(P2,'Appendix A - Revenue'!$A$2:$C$141,2,0)</f>
        <v>399733.799</v>
      </c>
      <c r="R2" s="36">
        <f>VLOOKUP(P2,'Appendix A - Revenue'!$A$2:$C$141,3,0)</f>
        <v>4179.87</v>
      </c>
      <c r="S2" s="46">
        <f>VLOOKUP(P2,'Appendix A -  Costs'!$A$2:$C$141,2,0)</f>
        <v>210885.84</v>
      </c>
      <c r="T2" s="46">
        <f>VLOOKUP(P2,'Appendix A -  Costs'!$A$2:$C$141,3,0)</f>
        <v>51139.8162</v>
      </c>
      <c r="U2" s="47">
        <f t="shared" ref="U2:U140" si="1">S2+T2</f>
        <v>262025.6562</v>
      </c>
      <c r="V2" s="48"/>
      <c r="W2" s="48"/>
      <c r="X2" s="48"/>
      <c r="Y2" s="48"/>
      <c r="Z2" s="48"/>
      <c r="AA2" s="48"/>
      <c r="AB2" s="48"/>
      <c r="AC2" s="48"/>
      <c r="AD2" s="48"/>
      <c r="AE2" s="48"/>
      <c r="AF2" s="48"/>
      <c r="AG2" s="49"/>
    </row>
    <row r="3" ht="14.25" customHeight="1">
      <c r="A3" s="35">
        <v>1811002.0</v>
      </c>
      <c r="B3" s="50" t="s">
        <v>96</v>
      </c>
      <c r="C3" s="51" t="s">
        <v>107</v>
      </c>
      <c r="D3" s="52" t="s">
        <v>98</v>
      </c>
      <c r="E3" s="53" t="s">
        <v>99</v>
      </c>
      <c r="F3" s="50" t="s">
        <v>100</v>
      </c>
      <c r="G3" s="52" t="s">
        <v>101</v>
      </c>
      <c r="H3" s="54">
        <v>1.0</v>
      </c>
      <c r="I3" s="41">
        <v>2.0</v>
      </c>
      <c r="J3" s="55">
        <v>45.0</v>
      </c>
      <c r="K3" s="56" t="s">
        <v>102</v>
      </c>
      <c r="L3" s="54" t="s">
        <v>103</v>
      </c>
      <c r="M3" s="57" t="s">
        <v>104</v>
      </c>
      <c r="N3" s="58" t="s">
        <v>105</v>
      </c>
      <c r="O3" s="58" t="s">
        <v>108</v>
      </c>
      <c r="P3" s="50">
        <v>1811002.0</v>
      </c>
      <c r="Q3" s="59">
        <f>VLOOKUP(P3,'Appendix A - Revenue'!$A$2:$C$141,2,0)</f>
        <v>52353.42</v>
      </c>
      <c r="R3" s="50">
        <f>VLOOKUP(P3,'Appendix A - Revenue'!$A$2:$C$141,3,0)</f>
        <v>390.7314</v>
      </c>
      <c r="S3" s="59">
        <f>VLOOKUP(P3,'Appendix A -  Costs'!$A$2:$C$141,2,0)</f>
        <v>18208.8192</v>
      </c>
      <c r="T3" s="59">
        <f>VLOOKUP(P3,'Appendix A -  Costs'!$A$2:$C$141,3,0)</f>
        <v>4377.12</v>
      </c>
      <c r="U3" s="60">
        <f t="shared" si="1"/>
        <v>22585.9392</v>
      </c>
      <c r="AG3" s="61"/>
    </row>
    <row r="4" ht="14.25" customHeight="1">
      <c r="A4" s="35">
        <v>1811003.0</v>
      </c>
      <c r="B4" s="50" t="s">
        <v>96</v>
      </c>
      <c r="C4" s="51" t="s">
        <v>109</v>
      </c>
      <c r="D4" s="52" t="s">
        <v>98</v>
      </c>
      <c r="E4" s="53" t="s">
        <v>99</v>
      </c>
      <c r="F4" s="50" t="s">
        <v>100</v>
      </c>
      <c r="G4" s="52" t="s">
        <v>101</v>
      </c>
      <c r="H4" s="54">
        <v>1.0</v>
      </c>
      <c r="I4" s="41">
        <v>2.0</v>
      </c>
      <c r="J4" s="55">
        <v>41.0</v>
      </c>
      <c r="K4" s="56" t="s">
        <v>102</v>
      </c>
      <c r="L4" s="54" t="s">
        <v>103</v>
      </c>
      <c r="M4" s="57" t="s">
        <v>110</v>
      </c>
      <c r="N4" s="58" t="s">
        <v>111</v>
      </c>
      <c r="O4" s="58" t="s">
        <v>112</v>
      </c>
      <c r="P4" s="50">
        <v>1811003.0</v>
      </c>
      <c r="Q4" s="59">
        <f>VLOOKUP(P4,'Appendix A - Revenue'!$A$2:$C$141,2,0)</f>
        <v>257331.2</v>
      </c>
      <c r="R4" s="50">
        <f>VLOOKUP(P4,'Appendix A - Revenue'!$A$2:$C$141,3,0)</f>
        <v>1549.2526</v>
      </c>
      <c r="S4" s="59">
        <f>VLOOKUP(P4,'Appendix A -  Costs'!$A$2:$C$141,2,0)</f>
        <v>81215.728</v>
      </c>
      <c r="T4" s="59">
        <f>VLOOKUP(P4,'Appendix A -  Costs'!$A$2:$C$141,3,0)</f>
        <v>21586.2856</v>
      </c>
      <c r="U4" s="60">
        <f t="shared" si="1"/>
        <v>102802.0136</v>
      </c>
      <c r="AG4" s="61"/>
    </row>
    <row r="5" ht="14.25" customHeight="1">
      <c r="A5" s="35">
        <v>1811004.0</v>
      </c>
      <c r="B5" s="50" t="s">
        <v>96</v>
      </c>
      <c r="C5" s="51" t="s">
        <v>113</v>
      </c>
      <c r="D5" s="52" t="s">
        <v>98</v>
      </c>
      <c r="E5" s="53" t="s">
        <v>99</v>
      </c>
      <c r="F5" s="50" t="s">
        <v>100</v>
      </c>
      <c r="G5" s="52" t="s">
        <v>101</v>
      </c>
      <c r="H5" s="54">
        <v>1.0</v>
      </c>
      <c r="I5" s="41">
        <v>2.0</v>
      </c>
      <c r="J5" s="55">
        <v>45.0</v>
      </c>
      <c r="K5" s="56" t="s">
        <v>102</v>
      </c>
      <c r="L5" s="54" t="s">
        <v>103</v>
      </c>
      <c r="M5" s="57" t="s">
        <v>110</v>
      </c>
      <c r="N5" s="58" t="s">
        <v>111</v>
      </c>
      <c r="O5" s="58" t="s">
        <v>108</v>
      </c>
      <c r="P5" s="50">
        <v>1811004.0</v>
      </c>
      <c r="Q5" s="59">
        <f>VLOOKUP(P5,'Appendix A - Revenue'!$A$2:$C$141,2,0)</f>
        <v>26118.855</v>
      </c>
      <c r="R5" s="50">
        <f>VLOOKUP(P5,'Appendix A - Revenue'!$A$2:$C$141,3,0)</f>
        <v>172.89</v>
      </c>
      <c r="S5" s="59">
        <f>VLOOKUP(P5,'Appendix A -  Costs'!$A$2:$C$141,2,0)</f>
        <v>8238.2696</v>
      </c>
      <c r="T5" s="59">
        <f>VLOOKUP(P5,'Appendix A -  Costs'!$A$2:$C$141,3,0)</f>
        <v>2019.5758</v>
      </c>
      <c r="U5" s="60">
        <f t="shared" si="1"/>
        <v>10257.8454</v>
      </c>
      <c r="AG5" s="61"/>
    </row>
    <row r="6" ht="14.25" customHeight="1">
      <c r="A6" s="35">
        <v>1811005.0</v>
      </c>
      <c r="B6" s="50" t="s">
        <v>96</v>
      </c>
      <c r="C6" s="51" t="s">
        <v>114</v>
      </c>
      <c r="D6" s="52" t="s">
        <v>98</v>
      </c>
      <c r="E6" s="53" t="s">
        <v>99</v>
      </c>
      <c r="F6" s="50" t="s">
        <v>100</v>
      </c>
      <c r="G6" s="52" t="s">
        <v>101</v>
      </c>
      <c r="H6" s="54">
        <v>1.0</v>
      </c>
      <c r="I6" s="41">
        <v>2.0</v>
      </c>
      <c r="J6" s="55">
        <v>48.0</v>
      </c>
      <c r="K6" s="56" t="s">
        <v>102</v>
      </c>
      <c r="L6" s="54" t="s">
        <v>103</v>
      </c>
      <c r="M6" s="57" t="s">
        <v>110</v>
      </c>
      <c r="N6" s="58" t="s">
        <v>111</v>
      </c>
      <c r="O6" s="58" t="s">
        <v>106</v>
      </c>
      <c r="P6" s="50">
        <v>1811005.0</v>
      </c>
      <c r="Q6" s="59">
        <f>VLOOKUP(P6,'Appendix A - Revenue'!$A$2:$C$141,2,0)</f>
        <v>31718.511</v>
      </c>
      <c r="R6" s="50">
        <f>VLOOKUP(P6,'Appendix A - Revenue'!$A$2:$C$141,3,0)</f>
        <v>423.072</v>
      </c>
      <c r="S6" s="59">
        <f>VLOOKUP(P6,'Appendix A -  Costs'!$A$2:$C$141,2,0)</f>
        <v>16734.564</v>
      </c>
      <c r="T6" s="59">
        <f>VLOOKUP(P6,'Appendix A -  Costs'!$A$2:$C$141,3,0)</f>
        <v>4143.7968</v>
      </c>
      <c r="U6" s="60">
        <f t="shared" si="1"/>
        <v>20878.3608</v>
      </c>
      <c r="AG6" s="61"/>
    </row>
    <row r="7" ht="14.25" customHeight="1">
      <c r="A7" s="35">
        <v>1811006.0</v>
      </c>
      <c r="B7" s="50" t="s">
        <v>96</v>
      </c>
      <c r="C7" s="51" t="s">
        <v>115</v>
      </c>
      <c r="D7" s="52" t="s">
        <v>98</v>
      </c>
      <c r="E7" s="53" t="s">
        <v>99</v>
      </c>
      <c r="F7" s="50" t="s">
        <v>100</v>
      </c>
      <c r="G7" s="52" t="s">
        <v>101</v>
      </c>
      <c r="H7" s="54">
        <v>1.0</v>
      </c>
      <c r="I7" s="41">
        <v>2.0</v>
      </c>
      <c r="J7" s="55">
        <v>50.0</v>
      </c>
      <c r="K7" s="56" t="s">
        <v>102</v>
      </c>
      <c r="L7" s="54" t="s">
        <v>103</v>
      </c>
      <c r="M7" s="57" t="s">
        <v>110</v>
      </c>
      <c r="N7" s="58" t="s">
        <v>111</v>
      </c>
      <c r="O7" s="58" t="s">
        <v>108</v>
      </c>
      <c r="P7" s="50">
        <v>1811006.0</v>
      </c>
      <c r="Q7" s="59">
        <f>VLOOKUP(P7,'Appendix A - Revenue'!$A$2:$C$141,2,0)</f>
        <v>126819.78</v>
      </c>
      <c r="R7" s="50">
        <f>VLOOKUP(P7,'Appendix A - Revenue'!$A$2:$C$141,3,0)</f>
        <v>1150.34</v>
      </c>
      <c r="S7" s="59">
        <f>VLOOKUP(P7,'Appendix A -  Costs'!$A$2:$C$141,2,0)</f>
        <v>29494.08</v>
      </c>
      <c r="T7" s="59">
        <f>VLOOKUP(P7,'Appendix A -  Costs'!$A$2:$C$141,3,0)</f>
        <v>7761.6</v>
      </c>
      <c r="U7" s="60">
        <f t="shared" si="1"/>
        <v>37255.68</v>
      </c>
      <c r="AG7" s="61"/>
    </row>
    <row r="8" ht="14.25" customHeight="1">
      <c r="A8" s="35">
        <v>1811007.0</v>
      </c>
      <c r="B8" s="50" t="s">
        <v>96</v>
      </c>
      <c r="C8" s="51" t="s">
        <v>116</v>
      </c>
      <c r="D8" s="52" t="s">
        <v>98</v>
      </c>
      <c r="E8" s="53" t="s">
        <v>117</v>
      </c>
      <c r="F8" s="50" t="s">
        <v>100</v>
      </c>
      <c r="G8" s="52" t="s">
        <v>101</v>
      </c>
      <c r="H8" s="54">
        <v>1.0</v>
      </c>
      <c r="I8" s="41">
        <v>2.0</v>
      </c>
      <c r="J8" s="55">
        <v>41.0</v>
      </c>
      <c r="K8" s="56" t="s">
        <v>102</v>
      </c>
      <c r="L8" s="54" t="s">
        <v>103</v>
      </c>
      <c r="M8" s="57" t="s">
        <v>110</v>
      </c>
      <c r="N8" s="58" t="s">
        <v>105</v>
      </c>
      <c r="O8" s="58" t="s">
        <v>106</v>
      </c>
      <c r="P8" s="50">
        <v>1811007.0</v>
      </c>
      <c r="Q8" s="59">
        <f>VLOOKUP(P8,'Appendix A - Revenue'!$A$2:$C$141,2,0)</f>
        <v>85268.01</v>
      </c>
      <c r="R8" s="50">
        <f>VLOOKUP(P8,'Appendix A - Revenue'!$A$2:$C$141,3,0)</f>
        <v>454.26</v>
      </c>
      <c r="S8" s="59">
        <f>VLOOKUP(P8,'Appendix A -  Costs'!$A$2:$C$141,2,0)</f>
        <v>24237.312</v>
      </c>
      <c r="T8" s="59">
        <f>VLOOKUP(P8,'Appendix A -  Costs'!$A$2:$C$141,3,0)</f>
        <v>6633.3696</v>
      </c>
      <c r="U8" s="60">
        <f t="shared" si="1"/>
        <v>30870.6816</v>
      </c>
      <c r="AG8" s="61"/>
    </row>
    <row r="9" ht="14.25" customHeight="1">
      <c r="A9" s="35">
        <v>1811008.0</v>
      </c>
      <c r="B9" s="50" t="s">
        <v>96</v>
      </c>
      <c r="C9" s="51" t="s">
        <v>118</v>
      </c>
      <c r="D9" s="52" t="s">
        <v>98</v>
      </c>
      <c r="E9" s="53" t="s">
        <v>117</v>
      </c>
      <c r="F9" s="50" t="s">
        <v>100</v>
      </c>
      <c r="G9" s="52" t="s">
        <v>101</v>
      </c>
      <c r="H9" s="54">
        <v>1.0</v>
      </c>
      <c r="I9" s="41">
        <v>2.0</v>
      </c>
      <c r="J9" s="55">
        <v>45.0</v>
      </c>
      <c r="K9" s="56" t="s">
        <v>102</v>
      </c>
      <c r="L9" s="54" t="s">
        <v>103</v>
      </c>
      <c r="M9" s="57" t="s">
        <v>110</v>
      </c>
      <c r="N9" s="58" t="s">
        <v>105</v>
      </c>
      <c r="O9" s="58" t="s">
        <v>106</v>
      </c>
      <c r="P9" s="50">
        <v>1811008.0</v>
      </c>
      <c r="Q9" s="59">
        <f>VLOOKUP(P9,'Appendix A - Revenue'!$A$2:$C$141,2,0)</f>
        <v>185629.152</v>
      </c>
      <c r="R9" s="50">
        <f>VLOOKUP(P9,'Appendix A - Revenue'!$A$2:$C$141,3,0)</f>
        <v>2339.8232</v>
      </c>
      <c r="S9" s="59">
        <f>VLOOKUP(P9,'Appendix A -  Costs'!$A$2:$C$141,2,0)</f>
        <v>63687.3336</v>
      </c>
      <c r="T9" s="59">
        <f>VLOOKUP(P9,'Appendix A -  Costs'!$A$2:$C$141,3,0)</f>
        <v>15761.0068</v>
      </c>
      <c r="U9" s="60">
        <f t="shared" si="1"/>
        <v>79448.3404</v>
      </c>
      <c r="AG9" s="61"/>
    </row>
    <row r="10" ht="14.25" customHeight="1">
      <c r="A10" s="35">
        <v>1811009.0</v>
      </c>
      <c r="B10" s="50" t="s">
        <v>96</v>
      </c>
      <c r="C10" s="51" t="s">
        <v>119</v>
      </c>
      <c r="D10" s="52" t="s">
        <v>98</v>
      </c>
      <c r="E10" s="53" t="s">
        <v>117</v>
      </c>
      <c r="F10" s="50" t="s">
        <v>100</v>
      </c>
      <c r="G10" s="52" t="s">
        <v>101</v>
      </c>
      <c r="H10" s="54">
        <v>1.0</v>
      </c>
      <c r="I10" s="41">
        <v>2.0</v>
      </c>
      <c r="J10" s="55">
        <v>48.0</v>
      </c>
      <c r="K10" s="56" t="s">
        <v>102</v>
      </c>
      <c r="L10" s="54" t="s">
        <v>103</v>
      </c>
      <c r="M10" s="57" t="s">
        <v>110</v>
      </c>
      <c r="N10" s="58" t="s">
        <v>105</v>
      </c>
      <c r="O10" s="58" t="s">
        <v>108</v>
      </c>
      <c r="P10" s="50">
        <v>1811009.0</v>
      </c>
      <c r="Q10" s="59">
        <f>VLOOKUP(P10,'Appendix A - Revenue'!$A$2:$C$141,2,0)</f>
        <v>1522.565</v>
      </c>
      <c r="R10" s="50">
        <f>VLOOKUP(P10,'Appendix A - Revenue'!$A$2:$C$141,3,0)</f>
        <v>5.5935</v>
      </c>
      <c r="S10" s="59">
        <f>VLOOKUP(P10,'Appendix A -  Costs'!$A$2:$C$141,2,0)</f>
        <v>421.6784</v>
      </c>
      <c r="T10" s="59">
        <f>VLOOKUP(P10,'Appendix A -  Costs'!$A$2:$C$141,3,0)</f>
        <v>109.7668</v>
      </c>
      <c r="U10" s="60">
        <f t="shared" si="1"/>
        <v>531.4452</v>
      </c>
      <c r="AG10" s="61"/>
    </row>
    <row r="11" ht="14.25" customHeight="1">
      <c r="A11" s="35">
        <v>1811010.0</v>
      </c>
      <c r="B11" s="50" t="s">
        <v>96</v>
      </c>
      <c r="C11" s="51" t="s">
        <v>120</v>
      </c>
      <c r="D11" s="52" t="s">
        <v>98</v>
      </c>
      <c r="E11" s="53" t="s">
        <v>117</v>
      </c>
      <c r="F11" s="50" t="s">
        <v>100</v>
      </c>
      <c r="G11" s="52" t="s">
        <v>101</v>
      </c>
      <c r="H11" s="54">
        <v>1.0</v>
      </c>
      <c r="I11" s="41">
        <v>2.0</v>
      </c>
      <c r="J11" s="55">
        <v>41.0</v>
      </c>
      <c r="K11" s="56" t="s">
        <v>102</v>
      </c>
      <c r="L11" s="54" t="s">
        <v>103</v>
      </c>
      <c r="M11" s="57" t="s">
        <v>104</v>
      </c>
      <c r="N11" s="58" t="s">
        <v>111</v>
      </c>
      <c r="O11" s="58" t="s">
        <v>108</v>
      </c>
      <c r="P11" s="50">
        <v>1811010.0</v>
      </c>
      <c r="Q11" s="59">
        <f>VLOOKUP(P11,'Appendix A - Revenue'!$A$2:$C$141,2,0)</f>
        <v>323271.624</v>
      </c>
      <c r="R11" s="50">
        <f>VLOOKUP(P11,'Appendix A - Revenue'!$A$2:$C$141,3,0)</f>
        <v>3222.9408</v>
      </c>
      <c r="S11" s="59">
        <f>VLOOKUP(P11,'Appendix A -  Costs'!$A$2:$C$141,2,0)</f>
        <v>87820.2864</v>
      </c>
      <c r="T11" s="59">
        <f>VLOOKUP(P11,'Appendix A -  Costs'!$A$2:$C$141,3,0)</f>
        <v>21524.58</v>
      </c>
      <c r="U11" s="60">
        <f t="shared" si="1"/>
        <v>109344.8664</v>
      </c>
      <c r="AG11" s="61"/>
    </row>
    <row r="12" ht="14.25" customHeight="1">
      <c r="A12" s="35">
        <v>1811011.0</v>
      </c>
      <c r="B12" s="50" t="s">
        <v>96</v>
      </c>
      <c r="C12" s="51" t="s">
        <v>121</v>
      </c>
      <c r="D12" s="52" t="s">
        <v>98</v>
      </c>
      <c r="E12" s="53" t="s">
        <v>117</v>
      </c>
      <c r="F12" s="50" t="s">
        <v>100</v>
      </c>
      <c r="G12" s="52" t="s">
        <v>101</v>
      </c>
      <c r="H12" s="54">
        <v>1.0</v>
      </c>
      <c r="I12" s="41">
        <v>2.0</v>
      </c>
      <c r="J12" s="55">
        <v>45.0</v>
      </c>
      <c r="K12" s="56" t="s">
        <v>102</v>
      </c>
      <c r="L12" s="54" t="s">
        <v>103</v>
      </c>
      <c r="M12" s="57" t="s">
        <v>104</v>
      </c>
      <c r="N12" s="58" t="s">
        <v>111</v>
      </c>
      <c r="O12" s="58" t="s">
        <v>108</v>
      </c>
      <c r="P12" s="50">
        <v>1811011.0</v>
      </c>
      <c r="Q12" s="59">
        <f>VLOOKUP(P12,'Appendix A - Revenue'!$A$2:$C$141,2,0)</f>
        <v>782039.345</v>
      </c>
      <c r="R12" s="50">
        <f>VLOOKUP(P12,'Appendix A - Revenue'!$A$2:$C$141,3,0)</f>
        <v>7490.4536</v>
      </c>
      <c r="S12" s="59">
        <f>VLOOKUP(P12,'Appendix A -  Costs'!$A$2:$C$141,2,0)</f>
        <v>196132.992</v>
      </c>
      <c r="T12" s="59">
        <f>VLOOKUP(P12,'Appendix A -  Costs'!$A$2:$C$141,3,0)</f>
        <v>53119.352</v>
      </c>
      <c r="U12" s="60">
        <f t="shared" si="1"/>
        <v>249252.344</v>
      </c>
      <c r="AG12" s="61"/>
    </row>
    <row r="13" ht="14.25" customHeight="1">
      <c r="A13" s="35">
        <v>1811012.0</v>
      </c>
      <c r="B13" s="50" t="s">
        <v>96</v>
      </c>
      <c r="C13" s="51" t="s">
        <v>122</v>
      </c>
      <c r="D13" s="52" t="s">
        <v>98</v>
      </c>
      <c r="E13" s="53" t="s">
        <v>117</v>
      </c>
      <c r="F13" s="50" t="s">
        <v>100</v>
      </c>
      <c r="G13" s="52" t="s">
        <v>101</v>
      </c>
      <c r="H13" s="54">
        <v>1.0</v>
      </c>
      <c r="I13" s="41">
        <v>2.0</v>
      </c>
      <c r="J13" s="55">
        <v>48.0</v>
      </c>
      <c r="K13" s="56" t="s">
        <v>102</v>
      </c>
      <c r="L13" s="54" t="s">
        <v>103</v>
      </c>
      <c r="M13" s="57" t="s">
        <v>104</v>
      </c>
      <c r="N13" s="58" t="s">
        <v>111</v>
      </c>
      <c r="O13" s="58" t="s">
        <v>108</v>
      </c>
      <c r="P13" s="50">
        <v>1811012.0</v>
      </c>
      <c r="Q13" s="59">
        <f>VLOOKUP(P13,'Appendix A - Revenue'!$A$2:$C$141,2,0)</f>
        <v>146156.588</v>
      </c>
      <c r="R13" s="50">
        <f>VLOOKUP(P13,'Appendix A - Revenue'!$A$2:$C$141,3,0)</f>
        <v>1404.9403</v>
      </c>
      <c r="S13" s="59">
        <f>VLOOKUP(P13,'Appendix A -  Costs'!$A$2:$C$141,2,0)</f>
        <v>36870.4512</v>
      </c>
      <c r="T13" s="59">
        <f>VLOOKUP(P13,'Appendix A -  Costs'!$A$2:$C$141,3,0)</f>
        <v>9313.6296</v>
      </c>
      <c r="U13" s="60">
        <f t="shared" si="1"/>
        <v>46184.0808</v>
      </c>
      <c r="AG13" s="61"/>
    </row>
    <row r="14" ht="14.25" customHeight="1">
      <c r="A14" s="35">
        <v>1811013.0</v>
      </c>
      <c r="B14" s="50" t="s">
        <v>96</v>
      </c>
      <c r="C14" s="51" t="s">
        <v>123</v>
      </c>
      <c r="D14" s="52" t="s">
        <v>98</v>
      </c>
      <c r="E14" s="53" t="s">
        <v>117</v>
      </c>
      <c r="F14" s="50" t="s">
        <v>100</v>
      </c>
      <c r="G14" s="52" t="s">
        <v>101</v>
      </c>
      <c r="H14" s="54">
        <v>1.0</v>
      </c>
      <c r="I14" s="41">
        <v>2.0</v>
      </c>
      <c r="J14" s="55">
        <v>50.0</v>
      </c>
      <c r="K14" s="56" t="s">
        <v>102</v>
      </c>
      <c r="L14" s="54" t="s">
        <v>103</v>
      </c>
      <c r="M14" s="57" t="s">
        <v>104</v>
      </c>
      <c r="N14" s="58" t="s">
        <v>111</v>
      </c>
      <c r="O14" s="58" t="s">
        <v>108</v>
      </c>
      <c r="P14" s="50">
        <v>1811013.0</v>
      </c>
      <c r="Q14" s="59">
        <f>VLOOKUP(P14,'Appendix A - Revenue'!$A$2:$C$141,2,0)</f>
        <v>37556.73</v>
      </c>
      <c r="R14" s="50">
        <f>VLOOKUP(P14,'Appendix A - Revenue'!$A$2:$C$141,3,0)</f>
        <v>426.01</v>
      </c>
      <c r="S14" s="59">
        <f>VLOOKUP(P14,'Appendix A -  Costs'!$A$2:$C$141,2,0)</f>
        <v>12278.3232</v>
      </c>
      <c r="T14" s="59">
        <f>VLOOKUP(P14,'Appendix A -  Costs'!$A$2:$C$141,3,0)</f>
        <v>3040.0656</v>
      </c>
      <c r="U14" s="60">
        <f t="shared" si="1"/>
        <v>15318.3888</v>
      </c>
      <c r="AG14" s="61"/>
    </row>
    <row r="15" ht="14.25" customHeight="1">
      <c r="A15" s="35">
        <v>1811014.0</v>
      </c>
      <c r="B15" s="50" t="s">
        <v>96</v>
      </c>
      <c r="C15" s="51" t="s">
        <v>124</v>
      </c>
      <c r="D15" s="52" t="s">
        <v>98</v>
      </c>
      <c r="E15" s="53" t="s">
        <v>117</v>
      </c>
      <c r="F15" s="50" t="s">
        <v>100</v>
      </c>
      <c r="G15" s="52" t="s">
        <v>101</v>
      </c>
      <c r="H15" s="54">
        <v>1.0</v>
      </c>
      <c r="I15" s="41">
        <v>2.0</v>
      </c>
      <c r="J15" s="55">
        <v>41.0</v>
      </c>
      <c r="K15" s="56" t="s">
        <v>102</v>
      </c>
      <c r="L15" s="54" t="s">
        <v>103</v>
      </c>
      <c r="M15" s="57" t="s">
        <v>125</v>
      </c>
      <c r="N15" s="58" t="s">
        <v>111</v>
      </c>
      <c r="O15" s="58" t="s">
        <v>108</v>
      </c>
      <c r="P15" s="50">
        <v>1811014.0</v>
      </c>
      <c r="Q15" s="59">
        <f>VLOOKUP(P15,'Appendix A - Revenue'!$A$2:$C$141,2,0)</f>
        <v>71728.944</v>
      </c>
      <c r="R15" s="50">
        <f>VLOOKUP(P15,'Appendix A - Revenue'!$A$2:$C$141,3,0)</f>
        <v>526.015</v>
      </c>
      <c r="S15" s="59">
        <f>VLOOKUP(P15,'Appendix A -  Costs'!$A$2:$C$141,2,0)</f>
        <v>17120.3648</v>
      </c>
      <c r="T15" s="59">
        <f>VLOOKUP(P15,'Appendix A -  Costs'!$A$2:$C$141,3,0)</f>
        <v>4192.7424</v>
      </c>
      <c r="U15" s="60">
        <f t="shared" si="1"/>
        <v>21313.1072</v>
      </c>
      <c r="AG15" s="61"/>
    </row>
    <row r="16" ht="14.25" customHeight="1">
      <c r="A16" s="35">
        <v>1811015.0</v>
      </c>
      <c r="B16" s="50" t="s">
        <v>96</v>
      </c>
      <c r="C16" s="51" t="s">
        <v>126</v>
      </c>
      <c r="D16" s="52" t="s">
        <v>98</v>
      </c>
      <c r="E16" s="53" t="s">
        <v>117</v>
      </c>
      <c r="F16" s="50" t="s">
        <v>127</v>
      </c>
      <c r="G16" s="52" t="s">
        <v>101</v>
      </c>
      <c r="H16" s="54">
        <v>1.0</v>
      </c>
      <c r="I16" s="41">
        <v>2.0</v>
      </c>
      <c r="J16" s="55">
        <v>41.0</v>
      </c>
      <c r="K16" s="56" t="s">
        <v>102</v>
      </c>
      <c r="L16" s="54" t="s">
        <v>103</v>
      </c>
      <c r="M16" s="57" t="s">
        <v>125</v>
      </c>
      <c r="N16" s="58" t="s">
        <v>105</v>
      </c>
      <c r="O16" s="58" t="s">
        <v>112</v>
      </c>
      <c r="P16" s="50">
        <v>1811015.0</v>
      </c>
      <c r="Q16" s="59">
        <f>VLOOKUP(P16,'Appendix A - Revenue'!$A$2:$C$141,2,0)</f>
        <v>315478.17</v>
      </c>
      <c r="R16" s="50">
        <f>VLOOKUP(P16,'Appendix A - Revenue'!$A$2:$C$141,3,0)</f>
        <v>2987.7313</v>
      </c>
      <c r="S16" s="59">
        <f>VLOOKUP(P16,'Appendix A -  Costs'!$A$2:$C$141,2,0)</f>
        <v>73669.0768</v>
      </c>
      <c r="T16" s="59">
        <f>VLOOKUP(P16,'Appendix A -  Costs'!$A$2:$C$141,3,0)</f>
        <v>18052.5708</v>
      </c>
      <c r="U16" s="60">
        <f t="shared" si="1"/>
        <v>91721.6476</v>
      </c>
      <c r="AG16" s="61"/>
    </row>
    <row r="17" ht="14.25" customHeight="1">
      <c r="A17" s="35">
        <v>1811016.0</v>
      </c>
      <c r="B17" s="50" t="s">
        <v>96</v>
      </c>
      <c r="C17" s="51" t="s">
        <v>128</v>
      </c>
      <c r="D17" s="52" t="s">
        <v>98</v>
      </c>
      <c r="E17" s="53" t="s">
        <v>117</v>
      </c>
      <c r="F17" s="50" t="s">
        <v>127</v>
      </c>
      <c r="G17" s="52" t="s">
        <v>101</v>
      </c>
      <c r="H17" s="54">
        <v>1.0</v>
      </c>
      <c r="I17" s="41">
        <v>2.0</v>
      </c>
      <c r="J17" s="55">
        <v>45.0</v>
      </c>
      <c r="K17" s="56" t="s">
        <v>102</v>
      </c>
      <c r="L17" s="54" t="s">
        <v>103</v>
      </c>
      <c r="M17" s="57" t="s">
        <v>125</v>
      </c>
      <c r="N17" s="58" t="s">
        <v>105</v>
      </c>
      <c r="O17" s="58" t="s">
        <v>106</v>
      </c>
      <c r="P17" s="50">
        <v>1811016.0</v>
      </c>
      <c r="Q17" s="59">
        <f>VLOOKUP(P17,'Appendix A - Revenue'!$A$2:$C$141,2,0)</f>
        <v>237876.58</v>
      </c>
      <c r="R17" s="50">
        <f>VLOOKUP(P17,'Appendix A - Revenue'!$A$2:$C$141,3,0)</f>
        <v>2023.6944</v>
      </c>
      <c r="S17" s="59">
        <f>VLOOKUP(P17,'Appendix A -  Costs'!$A$2:$C$141,2,0)</f>
        <v>93417.28</v>
      </c>
      <c r="T17" s="59">
        <f>VLOOKUP(P17,'Appendix A -  Costs'!$A$2:$C$141,3,0)</f>
        <v>24288.4928</v>
      </c>
      <c r="U17" s="60">
        <f t="shared" si="1"/>
        <v>117705.7728</v>
      </c>
      <c r="AG17" s="61"/>
    </row>
    <row r="18" ht="14.25" customHeight="1">
      <c r="A18" s="35">
        <v>1811017.0</v>
      </c>
      <c r="B18" s="50" t="s">
        <v>96</v>
      </c>
      <c r="C18" s="51" t="s">
        <v>129</v>
      </c>
      <c r="D18" s="52" t="s">
        <v>98</v>
      </c>
      <c r="E18" s="53" t="s">
        <v>117</v>
      </c>
      <c r="F18" s="50" t="s">
        <v>127</v>
      </c>
      <c r="G18" s="52" t="s">
        <v>101</v>
      </c>
      <c r="H18" s="54">
        <v>1.0</v>
      </c>
      <c r="I18" s="41">
        <v>2.0</v>
      </c>
      <c r="J18" s="55">
        <v>48.0</v>
      </c>
      <c r="K18" s="56" t="s">
        <v>102</v>
      </c>
      <c r="L18" s="54" t="s">
        <v>103</v>
      </c>
      <c r="M18" s="57" t="s">
        <v>125</v>
      </c>
      <c r="N18" s="58" t="s">
        <v>105</v>
      </c>
      <c r="O18" s="58" t="s">
        <v>106</v>
      </c>
      <c r="P18" s="50">
        <v>1811017.0</v>
      </c>
      <c r="Q18" s="59">
        <f>VLOOKUP(P18,'Appendix A - Revenue'!$A$2:$C$141,2,0)</f>
        <v>456934.61</v>
      </c>
      <c r="R18" s="50">
        <f>VLOOKUP(P18,'Appendix A - Revenue'!$A$2:$C$141,3,0)</f>
        <v>7086.2526</v>
      </c>
      <c r="S18" s="59">
        <f>VLOOKUP(P18,'Appendix A -  Costs'!$A$2:$C$141,2,0)</f>
        <v>263752.5792</v>
      </c>
      <c r="T18" s="59">
        <f>VLOOKUP(P18,'Appendix A -  Costs'!$A$2:$C$141,3,0)</f>
        <v>65938.1448</v>
      </c>
      <c r="U18" s="60">
        <f t="shared" si="1"/>
        <v>329690.724</v>
      </c>
      <c r="AG18" s="61"/>
    </row>
    <row r="19" ht="14.25" customHeight="1">
      <c r="A19" s="35">
        <v>1811018.0</v>
      </c>
      <c r="B19" s="50" t="s">
        <v>96</v>
      </c>
      <c r="C19" s="51" t="s">
        <v>130</v>
      </c>
      <c r="D19" s="52" t="s">
        <v>98</v>
      </c>
      <c r="E19" s="53" t="s">
        <v>117</v>
      </c>
      <c r="F19" s="50" t="s">
        <v>100</v>
      </c>
      <c r="G19" s="52" t="s">
        <v>101</v>
      </c>
      <c r="H19" s="54">
        <v>1.0</v>
      </c>
      <c r="I19" s="41">
        <v>2.0</v>
      </c>
      <c r="J19" s="55">
        <v>45.0</v>
      </c>
      <c r="K19" s="56" t="s">
        <v>102</v>
      </c>
      <c r="L19" s="54" t="s">
        <v>103</v>
      </c>
      <c r="M19" s="57" t="s">
        <v>125</v>
      </c>
      <c r="N19" s="58" t="s">
        <v>105</v>
      </c>
      <c r="O19" s="58" t="s">
        <v>108</v>
      </c>
      <c r="P19" s="50">
        <v>1811018.0</v>
      </c>
      <c r="Q19" s="59">
        <f>VLOOKUP(P19,'Appendix A - Revenue'!$A$2:$C$141,2,0)</f>
        <v>83066.742</v>
      </c>
      <c r="R19" s="50">
        <f>VLOOKUP(P19,'Appendix A - Revenue'!$A$2:$C$141,3,0)</f>
        <v>887.7845</v>
      </c>
      <c r="S19" s="59">
        <f>VLOOKUP(P19,'Appendix A -  Costs'!$A$2:$C$141,2,0)</f>
        <v>37195.62</v>
      </c>
      <c r="T19" s="59">
        <f>VLOOKUP(P19,'Appendix A -  Costs'!$A$2:$C$141,3,0)</f>
        <v>9874.095</v>
      </c>
      <c r="U19" s="60">
        <f t="shared" si="1"/>
        <v>47069.715</v>
      </c>
      <c r="AG19" s="61"/>
    </row>
    <row r="20" ht="14.25" customHeight="1">
      <c r="A20" s="35">
        <v>1811019.0</v>
      </c>
      <c r="B20" s="50" t="s">
        <v>96</v>
      </c>
      <c r="C20" s="51" t="s">
        <v>131</v>
      </c>
      <c r="D20" s="52" t="s">
        <v>98</v>
      </c>
      <c r="E20" s="53" t="s">
        <v>117</v>
      </c>
      <c r="F20" s="50" t="s">
        <v>100</v>
      </c>
      <c r="G20" s="52" t="s">
        <v>101</v>
      </c>
      <c r="H20" s="54">
        <v>1.0</v>
      </c>
      <c r="I20" s="41">
        <v>2.0</v>
      </c>
      <c r="J20" s="55">
        <v>41.0</v>
      </c>
      <c r="K20" s="56" t="s">
        <v>102</v>
      </c>
      <c r="L20" s="54" t="s">
        <v>103</v>
      </c>
      <c r="M20" s="57" t="s">
        <v>104</v>
      </c>
      <c r="N20" s="58" t="s">
        <v>105</v>
      </c>
      <c r="O20" s="58" t="s">
        <v>108</v>
      </c>
      <c r="P20" s="50">
        <v>1811019.0</v>
      </c>
      <c r="Q20" s="59">
        <f>VLOOKUP(P20,'Appendix A - Revenue'!$A$2:$C$141,2,0)</f>
        <v>311496</v>
      </c>
      <c r="R20" s="50">
        <f>VLOOKUP(P20,'Appendix A - Revenue'!$A$2:$C$141,3,0)</f>
        <v>2991.3473</v>
      </c>
      <c r="S20" s="59">
        <f>VLOOKUP(P20,'Appendix A -  Costs'!$A$2:$C$141,2,0)</f>
        <v>89152.8</v>
      </c>
      <c r="T20" s="59">
        <f>VLOOKUP(P20,'Appendix A -  Costs'!$A$2:$C$141,3,0)</f>
        <v>22733.964</v>
      </c>
      <c r="U20" s="60">
        <f t="shared" si="1"/>
        <v>111886.764</v>
      </c>
      <c r="AG20" s="61"/>
    </row>
    <row r="21" ht="14.25" customHeight="1">
      <c r="A21" s="62">
        <v>1811020.0</v>
      </c>
      <c r="B21" s="63" t="s">
        <v>96</v>
      </c>
      <c r="C21" s="64" t="s">
        <v>132</v>
      </c>
      <c r="D21" s="65" t="s">
        <v>98</v>
      </c>
      <c r="E21" s="66" t="s">
        <v>117</v>
      </c>
      <c r="F21" s="63" t="s">
        <v>100</v>
      </c>
      <c r="G21" s="65" t="s">
        <v>101</v>
      </c>
      <c r="H21" s="67">
        <v>1.0</v>
      </c>
      <c r="I21" s="41">
        <v>2.0</v>
      </c>
      <c r="J21" s="68">
        <v>45.0</v>
      </c>
      <c r="K21" s="69" t="s">
        <v>102</v>
      </c>
      <c r="L21" s="67" t="s">
        <v>103</v>
      </c>
      <c r="M21" s="70" t="s">
        <v>104</v>
      </c>
      <c r="N21" s="71" t="s">
        <v>105</v>
      </c>
      <c r="O21" s="71" t="s">
        <v>108</v>
      </c>
      <c r="P21" s="63">
        <v>1811020.0</v>
      </c>
      <c r="Q21" s="72">
        <f>VLOOKUP(P21,'Appendix A - Revenue'!$A$2:$C$141,2,0)</f>
        <v>327646.848</v>
      </c>
      <c r="R21" s="63">
        <f>VLOOKUP(P21,'Appendix A - Revenue'!$A$2:$C$141,3,0)</f>
        <v>2989.1664</v>
      </c>
      <c r="S21" s="72">
        <f>VLOOKUP(P21,'Appendix A -  Costs'!$A$2:$C$141,2,0)</f>
        <v>91797.0416</v>
      </c>
      <c r="T21" s="72">
        <f>VLOOKUP(P21,'Appendix A -  Costs'!$A$2:$C$141,3,0)</f>
        <v>21813.1584</v>
      </c>
      <c r="U21" s="73">
        <f t="shared" si="1"/>
        <v>113610.2</v>
      </c>
      <c r="V21" s="74"/>
      <c r="W21" s="74"/>
      <c r="X21" s="74"/>
      <c r="Y21" s="74"/>
      <c r="Z21" s="74"/>
      <c r="AA21" s="74"/>
      <c r="AB21" s="74"/>
      <c r="AC21" s="74"/>
      <c r="AD21" s="74"/>
      <c r="AE21" s="74"/>
      <c r="AF21" s="74"/>
      <c r="AG21" s="75"/>
    </row>
    <row r="22" ht="14.25" customHeight="1">
      <c r="A22" s="35">
        <v>1811021.0</v>
      </c>
      <c r="B22" s="36" t="s">
        <v>133</v>
      </c>
      <c r="C22" s="37" t="s">
        <v>134</v>
      </c>
      <c r="D22" s="76" t="s">
        <v>135</v>
      </c>
      <c r="E22" s="45" t="s">
        <v>117</v>
      </c>
      <c r="F22" s="36" t="s">
        <v>127</v>
      </c>
      <c r="G22" s="77" t="s">
        <v>136</v>
      </c>
      <c r="H22" s="78">
        <v>1.0</v>
      </c>
      <c r="I22" s="40">
        <v>2.0</v>
      </c>
      <c r="J22" s="42">
        <v>37.0</v>
      </c>
      <c r="K22" s="43" t="s">
        <v>102</v>
      </c>
      <c r="L22" s="79" t="s">
        <v>103</v>
      </c>
      <c r="M22" s="80" t="s">
        <v>104</v>
      </c>
      <c r="N22" s="45" t="s">
        <v>105</v>
      </c>
      <c r="O22" s="45" t="s">
        <v>137</v>
      </c>
      <c r="P22" s="36">
        <v>1811021.0</v>
      </c>
      <c r="Q22" s="46">
        <f>VLOOKUP(P22,'Appendix A - Revenue'!$A$2:$C$141,2,0)</f>
        <v>346958.416</v>
      </c>
      <c r="R22" s="36">
        <f>VLOOKUP(P22,'Appendix A - Revenue'!$A$2:$C$141,3,0)</f>
        <v>2562.5236</v>
      </c>
      <c r="S22" s="46">
        <f>VLOOKUP(P22,'Appendix A -  Costs'!$A$2:$C$141,2,0)</f>
        <v>187585.0416</v>
      </c>
      <c r="T22" s="46">
        <f>VLOOKUP(P22,'Appendix A -  Costs'!$A$2:$C$141,3,0)</f>
        <v>46422.5608</v>
      </c>
      <c r="U22" s="47">
        <f t="shared" si="1"/>
        <v>234007.6024</v>
      </c>
      <c r="V22" s="48"/>
      <c r="W22" s="48"/>
      <c r="X22" s="48"/>
      <c r="Y22" s="48"/>
      <c r="Z22" s="48"/>
      <c r="AA22" s="48"/>
      <c r="AB22" s="48"/>
      <c r="AC22" s="48"/>
      <c r="AD22" s="48"/>
      <c r="AE22" s="48"/>
      <c r="AF22" s="48"/>
      <c r="AG22" s="49"/>
    </row>
    <row r="23" ht="14.25" customHeight="1">
      <c r="A23" s="35">
        <v>1811022.0</v>
      </c>
      <c r="B23" s="50" t="s">
        <v>133</v>
      </c>
      <c r="C23" s="51" t="s">
        <v>138</v>
      </c>
      <c r="D23" s="81" t="s">
        <v>135</v>
      </c>
      <c r="E23" s="58" t="s">
        <v>117</v>
      </c>
      <c r="F23" s="50" t="s">
        <v>100</v>
      </c>
      <c r="G23" s="82" t="s">
        <v>136</v>
      </c>
      <c r="H23" s="83">
        <v>1.0</v>
      </c>
      <c r="I23" s="40">
        <v>2.0</v>
      </c>
      <c r="J23" s="55">
        <v>39.0</v>
      </c>
      <c r="K23" s="56" t="s">
        <v>102</v>
      </c>
      <c r="L23" s="84" t="s">
        <v>103</v>
      </c>
      <c r="M23" s="85" t="s">
        <v>104</v>
      </c>
      <c r="N23" s="58" t="s">
        <v>139</v>
      </c>
      <c r="O23" s="58" t="s">
        <v>106</v>
      </c>
      <c r="P23" s="50">
        <v>1811022.0</v>
      </c>
      <c r="Q23" s="59">
        <f>VLOOKUP(P23,'Appendix A - Revenue'!$A$2:$C$141,2,0)</f>
        <v>596217.984</v>
      </c>
      <c r="R23" s="50">
        <f>VLOOKUP(P23,'Appendix A - Revenue'!$A$2:$C$141,3,0)</f>
        <v>4051.05</v>
      </c>
      <c r="S23" s="59">
        <f>VLOOKUP(P23,'Appendix A -  Costs'!$A$2:$C$141,2,0)</f>
        <v>338709.2368</v>
      </c>
      <c r="T23" s="59">
        <f>VLOOKUP(P23,'Appendix A -  Costs'!$A$2:$C$141,3,0)</f>
        <v>88030.866</v>
      </c>
      <c r="U23" s="60">
        <f t="shared" si="1"/>
        <v>426740.1028</v>
      </c>
      <c r="AG23" s="61"/>
    </row>
    <row r="24" ht="14.25" customHeight="1">
      <c r="A24" s="35">
        <v>1811023.0</v>
      </c>
      <c r="B24" s="50" t="s">
        <v>133</v>
      </c>
      <c r="C24" s="51" t="s">
        <v>140</v>
      </c>
      <c r="D24" s="81" t="s">
        <v>135</v>
      </c>
      <c r="E24" s="58" t="s">
        <v>117</v>
      </c>
      <c r="F24" s="50" t="s">
        <v>141</v>
      </c>
      <c r="G24" s="82" t="s">
        <v>136</v>
      </c>
      <c r="H24" s="83">
        <v>1.0</v>
      </c>
      <c r="I24" s="40">
        <v>2.0</v>
      </c>
      <c r="J24" s="55">
        <v>40.0</v>
      </c>
      <c r="K24" s="56" t="s">
        <v>102</v>
      </c>
      <c r="L24" s="84" t="s">
        <v>103</v>
      </c>
      <c r="M24" s="85" t="s">
        <v>104</v>
      </c>
      <c r="N24" s="58" t="s">
        <v>139</v>
      </c>
      <c r="O24" s="58" t="s">
        <v>108</v>
      </c>
      <c r="P24" s="50">
        <v>1811023.0</v>
      </c>
      <c r="Q24" s="59">
        <f>VLOOKUP(P24,'Appendix A - Revenue'!$A$2:$C$141,2,0)</f>
        <v>435812.454</v>
      </c>
      <c r="R24" s="50">
        <f>VLOOKUP(P24,'Appendix A - Revenue'!$A$2:$C$141,3,0)</f>
        <v>2641.601</v>
      </c>
      <c r="S24" s="59">
        <f>VLOOKUP(P24,'Appendix A -  Costs'!$A$2:$C$141,2,0)</f>
        <v>224839.7536</v>
      </c>
      <c r="T24" s="59">
        <f>VLOOKUP(P24,'Appendix A -  Costs'!$A$2:$C$141,3,0)</f>
        <v>58504.2216</v>
      </c>
      <c r="U24" s="60">
        <f t="shared" si="1"/>
        <v>283343.9752</v>
      </c>
      <c r="AG24" s="61"/>
    </row>
    <row r="25" ht="14.25" customHeight="1">
      <c r="A25" s="35">
        <v>1811024.0</v>
      </c>
      <c r="B25" s="50" t="s">
        <v>133</v>
      </c>
      <c r="C25" s="51" t="s">
        <v>142</v>
      </c>
      <c r="D25" s="81" t="s">
        <v>135</v>
      </c>
      <c r="E25" s="58" t="s">
        <v>117</v>
      </c>
      <c r="F25" s="50" t="s">
        <v>141</v>
      </c>
      <c r="G25" s="82" t="s">
        <v>136</v>
      </c>
      <c r="H25" s="83">
        <v>1.0</v>
      </c>
      <c r="I25" s="40">
        <v>2.0</v>
      </c>
      <c r="J25" s="55">
        <v>41.0</v>
      </c>
      <c r="K25" s="56" t="s">
        <v>102</v>
      </c>
      <c r="L25" s="84" t="s">
        <v>103</v>
      </c>
      <c r="M25" s="85" t="s">
        <v>104</v>
      </c>
      <c r="N25" s="58" t="s">
        <v>139</v>
      </c>
      <c r="O25" s="58" t="s">
        <v>112</v>
      </c>
      <c r="P25" s="50">
        <v>1811024.0</v>
      </c>
      <c r="Q25" s="59">
        <f>VLOOKUP(P25,'Appendix A - Revenue'!$A$2:$C$141,2,0)</f>
        <v>313953.792</v>
      </c>
      <c r="R25" s="50">
        <f>VLOOKUP(P25,'Appendix A - Revenue'!$A$2:$C$141,3,0)</f>
        <v>1718.6848</v>
      </c>
      <c r="S25" s="59">
        <f>VLOOKUP(P25,'Appendix A -  Costs'!$A$2:$C$141,2,0)</f>
        <v>167822.4768</v>
      </c>
      <c r="T25" s="59">
        <f>VLOOKUP(P25,'Appendix A -  Costs'!$A$2:$C$141,3,0)</f>
        <v>39898.9712</v>
      </c>
      <c r="U25" s="60">
        <f t="shared" si="1"/>
        <v>207721.448</v>
      </c>
      <c r="AG25" s="61"/>
    </row>
    <row r="26" ht="14.25" customHeight="1">
      <c r="A26" s="35">
        <v>1811025.0</v>
      </c>
      <c r="B26" s="50" t="s">
        <v>133</v>
      </c>
      <c r="C26" s="51" t="s">
        <v>143</v>
      </c>
      <c r="D26" s="81" t="s">
        <v>135</v>
      </c>
      <c r="E26" s="58" t="s">
        <v>117</v>
      </c>
      <c r="F26" s="50" t="s">
        <v>141</v>
      </c>
      <c r="G26" s="82" t="s">
        <v>136</v>
      </c>
      <c r="H26" s="83">
        <v>1.0</v>
      </c>
      <c r="I26" s="40">
        <v>2.0</v>
      </c>
      <c r="J26" s="55">
        <v>37.0</v>
      </c>
      <c r="K26" s="56" t="s">
        <v>102</v>
      </c>
      <c r="L26" s="84" t="s">
        <v>103</v>
      </c>
      <c r="M26" s="85" t="s">
        <v>110</v>
      </c>
      <c r="N26" s="58" t="s">
        <v>139</v>
      </c>
      <c r="O26" s="58" t="s">
        <v>112</v>
      </c>
      <c r="P26" s="50">
        <v>1811025.0</v>
      </c>
      <c r="Q26" s="59">
        <f>VLOOKUP(P26,'Appendix A - Revenue'!$A$2:$C$141,2,0)</f>
        <v>5603.818</v>
      </c>
      <c r="R26" s="50">
        <f>VLOOKUP(P26,'Appendix A - Revenue'!$A$2:$C$141,3,0)</f>
        <v>86.7388</v>
      </c>
      <c r="S26" s="59">
        <f>VLOOKUP(P26,'Appendix A -  Costs'!$A$2:$C$141,2,0)</f>
        <v>2094.1008</v>
      </c>
      <c r="T26" s="59">
        <f>VLOOKUP(P26,'Appendix A -  Costs'!$A$2:$C$141,3,0)</f>
        <v>502.9948</v>
      </c>
      <c r="U26" s="60">
        <f t="shared" si="1"/>
        <v>2597.0956</v>
      </c>
      <c r="AG26" s="61"/>
    </row>
    <row r="27" ht="14.25" customHeight="1">
      <c r="A27" s="35">
        <v>1811026.0</v>
      </c>
      <c r="B27" s="50" t="s">
        <v>133</v>
      </c>
      <c r="C27" s="51" t="s">
        <v>144</v>
      </c>
      <c r="D27" s="81" t="s">
        <v>135</v>
      </c>
      <c r="E27" s="58" t="s">
        <v>117</v>
      </c>
      <c r="F27" s="50" t="s">
        <v>141</v>
      </c>
      <c r="G27" s="82" t="s">
        <v>136</v>
      </c>
      <c r="H27" s="83">
        <v>1.0</v>
      </c>
      <c r="I27" s="40">
        <v>2.0</v>
      </c>
      <c r="J27" s="55">
        <v>39.0</v>
      </c>
      <c r="K27" s="56" t="s">
        <v>102</v>
      </c>
      <c r="L27" s="84" t="s">
        <v>103</v>
      </c>
      <c r="M27" s="85" t="s">
        <v>110</v>
      </c>
      <c r="N27" s="58" t="s">
        <v>139</v>
      </c>
      <c r="O27" s="58" t="s">
        <v>112</v>
      </c>
      <c r="P27" s="50">
        <v>1811026.0</v>
      </c>
      <c r="Q27" s="59">
        <f>VLOOKUP(P27,'Appendix A - Revenue'!$A$2:$C$141,2,0)</f>
        <v>135997.389</v>
      </c>
      <c r="R27" s="50">
        <f>VLOOKUP(P27,'Appendix A - Revenue'!$A$2:$C$141,3,0)</f>
        <v>2383.17</v>
      </c>
      <c r="S27" s="59">
        <f>VLOOKUP(P27,'Appendix A -  Costs'!$A$2:$C$141,2,0)</f>
        <v>94084.452</v>
      </c>
      <c r="T27" s="59">
        <f>VLOOKUP(P27,'Appendix A -  Costs'!$A$2:$C$141,3,0)</f>
        <v>21729.0282</v>
      </c>
      <c r="U27" s="60">
        <f t="shared" si="1"/>
        <v>115813.4802</v>
      </c>
      <c r="AG27" s="61"/>
    </row>
    <row r="28" ht="14.25" customHeight="1">
      <c r="A28" s="35">
        <v>1811027.0</v>
      </c>
      <c r="B28" s="50" t="s">
        <v>133</v>
      </c>
      <c r="C28" s="51" t="s">
        <v>145</v>
      </c>
      <c r="D28" s="81" t="s">
        <v>135</v>
      </c>
      <c r="E28" s="58" t="s">
        <v>117</v>
      </c>
      <c r="F28" s="50" t="s">
        <v>141</v>
      </c>
      <c r="G28" s="82" t="s">
        <v>136</v>
      </c>
      <c r="H28" s="83">
        <v>1.0</v>
      </c>
      <c r="I28" s="40">
        <v>2.0</v>
      </c>
      <c r="J28" s="55">
        <v>40.0</v>
      </c>
      <c r="K28" s="56" t="s">
        <v>102</v>
      </c>
      <c r="L28" s="84" t="s">
        <v>103</v>
      </c>
      <c r="M28" s="85" t="s">
        <v>110</v>
      </c>
      <c r="N28" s="58" t="s">
        <v>105</v>
      </c>
      <c r="O28" s="58" t="s">
        <v>146</v>
      </c>
      <c r="P28" s="50">
        <v>1811027.0</v>
      </c>
      <c r="Q28" s="59">
        <f>VLOOKUP(P28,'Appendix A - Revenue'!$A$2:$C$141,2,0)</f>
        <v>123497.781</v>
      </c>
      <c r="R28" s="50">
        <f>VLOOKUP(P28,'Appendix A - Revenue'!$A$2:$C$141,3,0)</f>
        <v>1601.7976</v>
      </c>
      <c r="S28" s="59">
        <f>VLOOKUP(P28,'Appendix A -  Costs'!$A$2:$C$141,2,0)</f>
        <v>75693.4464</v>
      </c>
      <c r="T28" s="59">
        <f>VLOOKUP(P28,'Appendix A -  Costs'!$A$2:$C$141,3,0)</f>
        <v>18377.4954</v>
      </c>
      <c r="U28" s="60">
        <f t="shared" si="1"/>
        <v>94070.9418</v>
      </c>
      <c r="AG28" s="61"/>
    </row>
    <row r="29" ht="14.25" customHeight="1">
      <c r="A29" s="35">
        <v>1811028.0</v>
      </c>
      <c r="B29" s="50" t="s">
        <v>133</v>
      </c>
      <c r="C29" s="51" t="s">
        <v>147</v>
      </c>
      <c r="D29" s="81" t="s">
        <v>135</v>
      </c>
      <c r="E29" s="58" t="s">
        <v>117</v>
      </c>
      <c r="F29" s="50" t="s">
        <v>141</v>
      </c>
      <c r="G29" s="82" t="s">
        <v>136</v>
      </c>
      <c r="H29" s="83">
        <v>1.0</v>
      </c>
      <c r="I29" s="40">
        <v>2.0</v>
      </c>
      <c r="J29" s="55">
        <v>41.0</v>
      </c>
      <c r="K29" s="56" t="s">
        <v>102</v>
      </c>
      <c r="L29" s="84" t="s">
        <v>103</v>
      </c>
      <c r="M29" s="85" t="s">
        <v>110</v>
      </c>
      <c r="N29" s="58" t="s">
        <v>105</v>
      </c>
      <c r="O29" s="58" t="s">
        <v>146</v>
      </c>
      <c r="P29" s="50">
        <v>1811028.0</v>
      </c>
      <c r="Q29" s="59">
        <f>VLOOKUP(P29,'Appendix A - Revenue'!$A$2:$C$141,2,0)</f>
        <v>136417.732</v>
      </c>
      <c r="R29" s="50">
        <f>VLOOKUP(P29,'Appendix A - Revenue'!$A$2:$C$141,3,0)</f>
        <v>1360.52</v>
      </c>
      <c r="S29" s="59">
        <f>VLOOKUP(P29,'Appendix A -  Costs'!$A$2:$C$141,2,0)</f>
        <v>82303.76</v>
      </c>
      <c r="T29" s="59">
        <f>VLOOKUP(P29,'Appendix A -  Costs'!$A$2:$C$141,3,0)</f>
        <v>20164.4212</v>
      </c>
      <c r="U29" s="60">
        <f t="shared" si="1"/>
        <v>102468.1812</v>
      </c>
      <c r="AG29" s="61"/>
    </row>
    <row r="30" ht="14.25" customHeight="1">
      <c r="A30" s="35">
        <v>1811029.0</v>
      </c>
      <c r="B30" s="50" t="s">
        <v>133</v>
      </c>
      <c r="C30" s="51" t="s">
        <v>148</v>
      </c>
      <c r="D30" s="81" t="s">
        <v>135</v>
      </c>
      <c r="E30" s="58" t="s">
        <v>117</v>
      </c>
      <c r="F30" s="50" t="s">
        <v>141</v>
      </c>
      <c r="G30" s="82" t="s">
        <v>136</v>
      </c>
      <c r="H30" s="83">
        <v>1.0</v>
      </c>
      <c r="I30" s="40">
        <v>2.0</v>
      </c>
      <c r="J30" s="55">
        <v>37.0</v>
      </c>
      <c r="K30" s="56" t="s">
        <v>102</v>
      </c>
      <c r="L30" s="84" t="s">
        <v>103</v>
      </c>
      <c r="M30" s="85" t="s">
        <v>125</v>
      </c>
      <c r="N30" s="58" t="s">
        <v>105</v>
      </c>
      <c r="O30" s="58" t="s">
        <v>137</v>
      </c>
      <c r="P30" s="50">
        <v>1811029.0</v>
      </c>
      <c r="Q30" s="59">
        <f>VLOOKUP(P30,'Appendix A - Revenue'!$A$2:$C$141,2,0)</f>
        <v>103006.464</v>
      </c>
      <c r="R30" s="50">
        <f>VLOOKUP(P30,'Appendix A - Revenue'!$A$2:$C$141,3,0)</f>
        <v>1014.6157</v>
      </c>
      <c r="S30" s="59">
        <f>VLOOKUP(P30,'Appendix A -  Costs'!$A$2:$C$141,2,0)</f>
        <v>64441.608</v>
      </c>
      <c r="T30" s="59">
        <f>VLOOKUP(P30,'Appendix A -  Costs'!$A$2:$C$141,3,0)</f>
        <v>15189.8076</v>
      </c>
      <c r="U30" s="60">
        <f t="shared" si="1"/>
        <v>79631.4156</v>
      </c>
      <c r="AG30" s="61"/>
    </row>
    <row r="31" ht="14.25" customHeight="1">
      <c r="A31" s="35">
        <v>1811030.0</v>
      </c>
      <c r="B31" s="50" t="s">
        <v>133</v>
      </c>
      <c r="C31" s="51" t="s">
        <v>149</v>
      </c>
      <c r="D31" s="81" t="s">
        <v>135</v>
      </c>
      <c r="E31" s="58" t="s">
        <v>117</v>
      </c>
      <c r="F31" s="50" t="s">
        <v>100</v>
      </c>
      <c r="G31" s="82" t="s">
        <v>136</v>
      </c>
      <c r="H31" s="83">
        <v>1.0</v>
      </c>
      <c r="I31" s="40">
        <v>2.0</v>
      </c>
      <c r="J31" s="55">
        <v>39.0</v>
      </c>
      <c r="K31" s="56" t="s">
        <v>102</v>
      </c>
      <c r="L31" s="84" t="s">
        <v>103</v>
      </c>
      <c r="M31" s="85" t="s">
        <v>125</v>
      </c>
      <c r="N31" s="58" t="s">
        <v>105</v>
      </c>
      <c r="O31" s="58" t="s">
        <v>106</v>
      </c>
      <c r="P31" s="50">
        <v>1811030.0</v>
      </c>
      <c r="Q31" s="59">
        <f>VLOOKUP(P31,'Appendix A - Revenue'!$A$2:$C$141,2,0)</f>
        <v>160774.9</v>
      </c>
      <c r="R31" s="50">
        <f>VLOOKUP(P31,'Appendix A - Revenue'!$A$2:$C$141,3,0)</f>
        <v>1090.676</v>
      </c>
      <c r="S31" s="59">
        <f>VLOOKUP(P31,'Appendix A -  Costs'!$A$2:$C$141,2,0)</f>
        <v>101830.344</v>
      </c>
      <c r="T31" s="59">
        <f>VLOOKUP(P31,'Appendix A -  Costs'!$A$2:$C$141,3,0)</f>
        <v>25215.1328</v>
      </c>
      <c r="U31" s="60">
        <f t="shared" si="1"/>
        <v>127045.4768</v>
      </c>
      <c r="AG31" s="61"/>
    </row>
    <row r="32" ht="14.25" customHeight="1">
      <c r="A32" s="35">
        <v>1811031.0</v>
      </c>
      <c r="B32" s="50" t="s">
        <v>133</v>
      </c>
      <c r="C32" s="51" t="s">
        <v>150</v>
      </c>
      <c r="D32" s="81" t="s">
        <v>135</v>
      </c>
      <c r="E32" s="58" t="s">
        <v>117</v>
      </c>
      <c r="F32" s="50" t="s">
        <v>100</v>
      </c>
      <c r="G32" s="82" t="s">
        <v>136</v>
      </c>
      <c r="H32" s="83">
        <v>1.0</v>
      </c>
      <c r="I32" s="40">
        <v>2.0</v>
      </c>
      <c r="J32" s="55">
        <v>40.0</v>
      </c>
      <c r="K32" s="56" t="s">
        <v>102</v>
      </c>
      <c r="L32" s="84" t="s">
        <v>103</v>
      </c>
      <c r="M32" s="85" t="s">
        <v>125</v>
      </c>
      <c r="N32" s="58" t="s">
        <v>105</v>
      </c>
      <c r="O32" s="58" t="s">
        <v>108</v>
      </c>
      <c r="P32" s="50">
        <v>1811031.0</v>
      </c>
      <c r="Q32" s="59">
        <f>VLOOKUP(P32,'Appendix A - Revenue'!$A$2:$C$141,2,0)</f>
        <v>140804.914</v>
      </c>
      <c r="R32" s="50">
        <f>VLOOKUP(P32,'Appendix A - Revenue'!$A$2:$C$141,3,0)</f>
        <v>841.8048</v>
      </c>
      <c r="S32" s="59">
        <f>VLOOKUP(P32,'Appendix A -  Costs'!$A$2:$C$141,2,0)</f>
        <v>74385.4496</v>
      </c>
      <c r="T32" s="59">
        <f>VLOOKUP(P32,'Appendix A -  Costs'!$A$2:$C$141,3,0)</f>
        <v>18412.24</v>
      </c>
      <c r="U32" s="60">
        <f t="shared" si="1"/>
        <v>92797.6896</v>
      </c>
      <c r="AG32" s="61"/>
    </row>
    <row r="33" ht="14.25" customHeight="1">
      <c r="A33" s="35">
        <v>1811032.0</v>
      </c>
      <c r="B33" s="50" t="s">
        <v>133</v>
      </c>
      <c r="C33" s="51" t="s">
        <v>151</v>
      </c>
      <c r="D33" s="81" t="s">
        <v>135</v>
      </c>
      <c r="E33" s="58" t="s">
        <v>117</v>
      </c>
      <c r="F33" s="50" t="s">
        <v>100</v>
      </c>
      <c r="G33" s="82" t="s">
        <v>136</v>
      </c>
      <c r="H33" s="83">
        <v>1.0</v>
      </c>
      <c r="I33" s="40">
        <v>2.0</v>
      </c>
      <c r="J33" s="55">
        <v>41.0</v>
      </c>
      <c r="K33" s="56" t="s">
        <v>102</v>
      </c>
      <c r="L33" s="84" t="s">
        <v>103</v>
      </c>
      <c r="M33" s="85" t="s">
        <v>125</v>
      </c>
      <c r="N33" s="58" t="s">
        <v>105</v>
      </c>
      <c r="O33" s="58" t="s">
        <v>146</v>
      </c>
      <c r="P33" s="50">
        <v>1811032.0</v>
      </c>
      <c r="Q33" s="59">
        <f>VLOOKUP(P33,'Appendix A - Revenue'!$A$2:$C$141,2,0)</f>
        <v>558524.868</v>
      </c>
      <c r="R33" s="50">
        <f>VLOOKUP(P33,'Appendix A - Revenue'!$A$2:$C$141,3,0)</f>
        <v>6872.8295</v>
      </c>
      <c r="S33" s="59">
        <f>VLOOKUP(P33,'Appendix A -  Costs'!$A$2:$C$141,2,0)</f>
        <v>289528.5096</v>
      </c>
      <c r="T33" s="59">
        <f>VLOOKUP(P33,'Appendix A -  Costs'!$A$2:$C$141,3,0)</f>
        <v>74575.5252</v>
      </c>
      <c r="U33" s="60">
        <f t="shared" si="1"/>
        <v>364104.0348</v>
      </c>
      <c r="AG33" s="61"/>
    </row>
    <row r="34" ht="14.25" customHeight="1">
      <c r="A34" s="35">
        <v>1811033.0</v>
      </c>
      <c r="B34" s="50" t="s">
        <v>133</v>
      </c>
      <c r="C34" s="51" t="s">
        <v>152</v>
      </c>
      <c r="D34" s="81" t="s">
        <v>135</v>
      </c>
      <c r="E34" s="58" t="s">
        <v>117</v>
      </c>
      <c r="F34" s="50" t="s">
        <v>100</v>
      </c>
      <c r="G34" s="82" t="s">
        <v>136</v>
      </c>
      <c r="H34" s="83">
        <v>1.0</v>
      </c>
      <c r="I34" s="40">
        <v>2.0</v>
      </c>
      <c r="J34" s="55">
        <v>37.0</v>
      </c>
      <c r="K34" s="56" t="s">
        <v>102</v>
      </c>
      <c r="L34" s="84" t="s">
        <v>103</v>
      </c>
      <c r="M34" s="85" t="s">
        <v>110</v>
      </c>
      <c r="N34" s="58" t="s">
        <v>105</v>
      </c>
      <c r="O34" s="58" t="s">
        <v>112</v>
      </c>
      <c r="P34" s="50">
        <v>1811033.0</v>
      </c>
      <c r="Q34" s="59">
        <f>VLOOKUP(P34,'Appendix A - Revenue'!$A$2:$C$141,2,0)</f>
        <v>1279699.296</v>
      </c>
      <c r="R34" s="50">
        <f>VLOOKUP(P34,'Appendix A - Revenue'!$A$2:$C$141,3,0)</f>
        <v>30075.402</v>
      </c>
      <c r="S34" s="59">
        <f>VLOOKUP(P34,'Appendix A -  Costs'!$A$2:$C$141,2,0)</f>
        <v>727125.52</v>
      </c>
      <c r="T34" s="59">
        <f>VLOOKUP(P34,'Appendix A -  Costs'!$A$2:$C$141,3,0)</f>
        <v>185417.0076</v>
      </c>
      <c r="U34" s="60">
        <f t="shared" si="1"/>
        <v>912542.5276</v>
      </c>
      <c r="AG34" s="61"/>
    </row>
    <row r="35" ht="14.25" customHeight="1">
      <c r="A35" s="35">
        <v>1811034.0</v>
      </c>
      <c r="B35" s="50" t="s">
        <v>133</v>
      </c>
      <c r="C35" s="51" t="s">
        <v>153</v>
      </c>
      <c r="D35" s="81" t="s">
        <v>135</v>
      </c>
      <c r="E35" s="58" t="s">
        <v>117</v>
      </c>
      <c r="F35" s="50" t="s">
        <v>127</v>
      </c>
      <c r="G35" s="82" t="s">
        <v>136</v>
      </c>
      <c r="H35" s="83">
        <v>1.0</v>
      </c>
      <c r="I35" s="40">
        <v>2.0</v>
      </c>
      <c r="J35" s="55">
        <v>39.0</v>
      </c>
      <c r="K35" s="56" t="s">
        <v>102</v>
      </c>
      <c r="L35" s="84" t="s">
        <v>103</v>
      </c>
      <c r="M35" s="85" t="s">
        <v>110</v>
      </c>
      <c r="N35" s="58" t="s">
        <v>105</v>
      </c>
      <c r="O35" s="58" t="s">
        <v>112</v>
      </c>
      <c r="P35" s="50">
        <v>1811034.0</v>
      </c>
      <c r="Q35" s="59">
        <f>VLOOKUP(P35,'Appendix A - Revenue'!$A$2:$C$141,2,0)</f>
        <v>279465.888</v>
      </c>
      <c r="R35" s="50">
        <f>VLOOKUP(P35,'Appendix A - Revenue'!$A$2:$C$141,3,0)</f>
        <v>2581.3155</v>
      </c>
      <c r="S35" s="59">
        <f>VLOOKUP(P35,'Appendix A -  Costs'!$A$2:$C$141,2,0)</f>
        <v>69188.6272</v>
      </c>
      <c r="T35" s="59">
        <f>VLOOKUP(P35,'Appendix A -  Costs'!$A$2:$C$141,3,0)</f>
        <v>17297.1568</v>
      </c>
      <c r="U35" s="60">
        <f t="shared" si="1"/>
        <v>86485.784</v>
      </c>
      <c r="AG35" s="61"/>
    </row>
    <row r="36" ht="14.25" customHeight="1">
      <c r="A36" s="35">
        <v>1811035.0</v>
      </c>
      <c r="B36" s="50" t="s">
        <v>133</v>
      </c>
      <c r="C36" s="51" t="s">
        <v>154</v>
      </c>
      <c r="D36" s="81" t="s">
        <v>135</v>
      </c>
      <c r="E36" s="58" t="s">
        <v>117</v>
      </c>
      <c r="F36" s="50" t="s">
        <v>127</v>
      </c>
      <c r="G36" s="82" t="s">
        <v>136</v>
      </c>
      <c r="H36" s="83">
        <v>1.0</v>
      </c>
      <c r="I36" s="40">
        <v>2.0</v>
      </c>
      <c r="J36" s="55">
        <v>40.0</v>
      </c>
      <c r="K36" s="56" t="s">
        <v>102</v>
      </c>
      <c r="L36" s="84" t="s">
        <v>103</v>
      </c>
      <c r="M36" s="85" t="s">
        <v>110</v>
      </c>
      <c r="N36" s="58" t="s">
        <v>105</v>
      </c>
      <c r="O36" s="58" t="s">
        <v>146</v>
      </c>
      <c r="P36" s="50">
        <v>1811035.0</v>
      </c>
      <c r="Q36" s="59">
        <f>VLOOKUP(P36,'Appendix A - Revenue'!$A$2:$C$141,2,0)</f>
        <v>158129.741</v>
      </c>
      <c r="R36" s="50">
        <f>VLOOKUP(P36,'Appendix A - Revenue'!$A$2:$C$141,3,0)</f>
        <v>3334.0424</v>
      </c>
      <c r="S36" s="59">
        <f>VLOOKUP(P36,'Appendix A -  Costs'!$A$2:$C$141,2,0)</f>
        <v>78126.2592</v>
      </c>
      <c r="T36" s="59">
        <f>VLOOKUP(P36,'Appendix A -  Costs'!$A$2:$C$141,3,0)</f>
        <v>20752.2876</v>
      </c>
      <c r="U36" s="60">
        <f t="shared" si="1"/>
        <v>98878.5468</v>
      </c>
      <c r="AG36" s="61"/>
    </row>
    <row r="37" ht="14.25" customHeight="1">
      <c r="A37" s="35">
        <v>1811036.0</v>
      </c>
      <c r="B37" s="50" t="s">
        <v>133</v>
      </c>
      <c r="C37" s="51" t="s">
        <v>155</v>
      </c>
      <c r="D37" s="81" t="s">
        <v>135</v>
      </c>
      <c r="E37" s="58" t="s">
        <v>117</v>
      </c>
      <c r="F37" s="50" t="s">
        <v>127</v>
      </c>
      <c r="G37" s="82" t="s">
        <v>136</v>
      </c>
      <c r="H37" s="83">
        <v>1.0</v>
      </c>
      <c r="I37" s="40">
        <v>2.0</v>
      </c>
      <c r="J37" s="55">
        <v>41.0</v>
      </c>
      <c r="K37" s="56" t="s">
        <v>102</v>
      </c>
      <c r="L37" s="84" t="s">
        <v>103</v>
      </c>
      <c r="M37" s="85" t="s">
        <v>110</v>
      </c>
      <c r="N37" s="58" t="s">
        <v>105</v>
      </c>
      <c r="O37" s="58" t="s">
        <v>108</v>
      </c>
      <c r="P37" s="50">
        <v>1811036.0</v>
      </c>
      <c r="Q37" s="59">
        <f>VLOOKUP(P37,'Appendix A - Revenue'!$A$2:$C$141,2,0)</f>
        <v>2862.744</v>
      </c>
      <c r="R37" s="50">
        <f>VLOOKUP(P37,'Appendix A - Revenue'!$A$2:$C$141,3,0)</f>
        <v>65.766</v>
      </c>
      <c r="S37" s="59">
        <f>VLOOKUP(P37,'Appendix A -  Costs'!$A$2:$C$141,2,0)</f>
        <v>1721.28</v>
      </c>
      <c r="T37" s="59">
        <f>VLOOKUP(P37,'Appendix A -  Costs'!$A$2:$C$141,3,0)</f>
        <v>438.9264</v>
      </c>
      <c r="U37" s="60">
        <f t="shared" si="1"/>
        <v>2160.2064</v>
      </c>
      <c r="AG37" s="61"/>
    </row>
    <row r="38" ht="14.25" customHeight="1">
      <c r="A38" s="35">
        <v>1811037.0</v>
      </c>
      <c r="B38" s="50" t="s">
        <v>133</v>
      </c>
      <c r="C38" s="51" t="s">
        <v>156</v>
      </c>
      <c r="D38" s="81" t="s">
        <v>135</v>
      </c>
      <c r="E38" s="58" t="s">
        <v>117</v>
      </c>
      <c r="F38" s="50" t="s">
        <v>127</v>
      </c>
      <c r="G38" s="82" t="s">
        <v>136</v>
      </c>
      <c r="H38" s="83">
        <v>1.0</v>
      </c>
      <c r="I38" s="40">
        <v>2.0</v>
      </c>
      <c r="J38" s="55">
        <v>37.0</v>
      </c>
      <c r="K38" s="56" t="s">
        <v>102</v>
      </c>
      <c r="L38" s="84" t="s">
        <v>103</v>
      </c>
      <c r="M38" s="85" t="s">
        <v>104</v>
      </c>
      <c r="N38" s="58" t="s">
        <v>139</v>
      </c>
      <c r="O38" s="58" t="s">
        <v>108</v>
      </c>
      <c r="P38" s="50">
        <v>1811037.0</v>
      </c>
      <c r="Q38" s="59">
        <f>VLOOKUP(P38,'Appendix A - Revenue'!$A$2:$C$141,2,0)</f>
        <v>10772.322</v>
      </c>
      <c r="R38" s="50">
        <f>VLOOKUP(P38,'Appendix A - Revenue'!$A$2:$C$141,3,0)</f>
        <v>195.7725</v>
      </c>
      <c r="S38" s="59">
        <f>VLOOKUP(P38,'Appendix A -  Costs'!$A$2:$C$141,2,0)</f>
        <v>7442.82</v>
      </c>
      <c r="T38" s="59">
        <f>VLOOKUP(P38,'Appendix A -  Costs'!$A$2:$C$141,3,0)</f>
        <v>1789.821</v>
      </c>
      <c r="U38" s="60">
        <f t="shared" si="1"/>
        <v>9232.641</v>
      </c>
      <c r="AG38" s="61"/>
    </row>
    <row r="39" ht="14.25" customHeight="1">
      <c r="A39" s="35">
        <v>1811038.0</v>
      </c>
      <c r="B39" s="50" t="s">
        <v>133</v>
      </c>
      <c r="C39" s="51" t="s">
        <v>157</v>
      </c>
      <c r="D39" s="81" t="s">
        <v>135</v>
      </c>
      <c r="E39" s="58" t="s">
        <v>117</v>
      </c>
      <c r="F39" s="50" t="s">
        <v>127</v>
      </c>
      <c r="G39" s="82" t="s">
        <v>136</v>
      </c>
      <c r="H39" s="83">
        <v>1.0</v>
      </c>
      <c r="I39" s="40">
        <v>2.0</v>
      </c>
      <c r="J39" s="55">
        <v>39.0</v>
      </c>
      <c r="K39" s="56" t="s">
        <v>102</v>
      </c>
      <c r="L39" s="84" t="s">
        <v>103</v>
      </c>
      <c r="M39" s="85" t="s">
        <v>104</v>
      </c>
      <c r="N39" s="58" t="s">
        <v>139</v>
      </c>
      <c r="O39" s="58"/>
      <c r="P39" s="50">
        <v>1811038.0</v>
      </c>
      <c r="Q39" s="59">
        <f>VLOOKUP(P39,'Appendix A - Revenue'!$A$2:$C$141,2,0)</f>
        <v>108686.655</v>
      </c>
      <c r="R39" s="50">
        <f>VLOOKUP(P39,'Appendix A - Revenue'!$A$2:$C$141,3,0)</f>
        <v>1252.8423</v>
      </c>
      <c r="S39" s="59">
        <f>VLOOKUP(P39,'Appendix A -  Costs'!$A$2:$C$141,2,0)</f>
        <v>45973.1888</v>
      </c>
      <c r="T39" s="59">
        <f>VLOOKUP(P39,'Appendix A -  Costs'!$A$2:$C$141,3,0)</f>
        <v>12204.2228</v>
      </c>
      <c r="U39" s="60">
        <f t="shared" si="1"/>
        <v>58177.4116</v>
      </c>
      <c r="AG39" s="61"/>
    </row>
    <row r="40" ht="14.25" customHeight="1">
      <c r="A40" s="35">
        <v>1811039.0</v>
      </c>
      <c r="B40" s="50" t="s">
        <v>133</v>
      </c>
      <c r="C40" s="51" t="s">
        <v>158</v>
      </c>
      <c r="D40" s="81" t="s">
        <v>135</v>
      </c>
      <c r="E40" s="58" t="s">
        <v>117</v>
      </c>
      <c r="F40" s="50" t="s">
        <v>127</v>
      </c>
      <c r="G40" s="82" t="s">
        <v>136</v>
      </c>
      <c r="H40" s="83">
        <v>1.0</v>
      </c>
      <c r="I40" s="40">
        <v>2.0</v>
      </c>
      <c r="J40" s="55">
        <v>40.0</v>
      </c>
      <c r="K40" s="56" t="s">
        <v>102</v>
      </c>
      <c r="L40" s="84" t="s">
        <v>103</v>
      </c>
      <c r="M40" s="85" t="s">
        <v>104</v>
      </c>
      <c r="N40" s="58" t="s">
        <v>139</v>
      </c>
      <c r="O40" s="58"/>
      <c r="P40" s="50">
        <v>1811039.0</v>
      </c>
      <c r="Q40" s="59">
        <f>VLOOKUP(P40,'Appendix A - Revenue'!$A$2:$C$141,2,0)</f>
        <v>129931.204</v>
      </c>
      <c r="R40" s="50">
        <f>VLOOKUP(P40,'Appendix A - Revenue'!$A$2:$C$141,3,0)</f>
        <v>1780.428</v>
      </c>
      <c r="S40" s="59">
        <f>VLOOKUP(P40,'Appendix A -  Costs'!$A$2:$C$141,2,0)</f>
        <v>47578.608</v>
      </c>
      <c r="T40" s="59">
        <f>VLOOKUP(P40,'Appendix A -  Costs'!$A$2:$C$141,3,0)</f>
        <v>11894.652</v>
      </c>
      <c r="U40" s="60">
        <f t="shared" si="1"/>
        <v>59473.26</v>
      </c>
      <c r="AG40" s="61"/>
    </row>
    <row r="41" ht="14.25" customHeight="1">
      <c r="A41" s="35">
        <v>1811040.0</v>
      </c>
      <c r="B41" s="50" t="s">
        <v>133</v>
      </c>
      <c r="C41" s="51" t="s">
        <v>159</v>
      </c>
      <c r="D41" s="81" t="s">
        <v>135</v>
      </c>
      <c r="E41" s="58" t="s">
        <v>117</v>
      </c>
      <c r="F41" s="50" t="s">
        <v>127</v>
      </c>
      <c r="G41" s="82" t="s">
        <v>136</v>
      </c>
      <c r="H41" s="83">
        <v>1.0</v>
      </c>
      <c r="I41" s="40">
        <v>2.0</v>
      </c>
      <c r="J41" s="55">
        <v>41.0</v>
      </c>
      <c r="K41" s="56" t="s">
        <v>102</v>
      </c>
      <c r="L41" s="84" t="s">
        <v>103</v>
      </c>
      <c r="M41" s="85" t="s">
        <v>104</v>
      </c>
      <c r="N41" s="58" t="s">
        <v>139</v>
      </c>
      <c r="O41" s="58" t="s">
        <v>106</v>
      </c>
      <c r="P41" s="50">
        <v>1811040.0</v>
      </c>
      <c r="Q41" s="59">
        <f>VLOOKUP(P41,'Appendix A - Revenue'!$A$2:$C$141,2,0)</f>
        <v>208184.9</v>
      </c>
      <c r="R41" s="50">
        <f>VLOOKUP(P41,'Appendix A - Revenue'!$A$2:$C$141,3,0)</f>
        <v>2177.1484</v>
      </c>
      <c r="S41" s="59">
        <f>VLOOKUP(P41,'Appendix A -  Costs'!$A$2:$C$141,2,0)</f>
        <v>65381.0168</v>
      </c>
      <c r="T41" s="59">
        <f>VLOOKUP(P41,'Appendix A -  Costs'!$A$2:$C$141,3,0)</f>
        <v>16992.591</v>
      </c>
      <c r="U41" s="60">
        <f t="shared" si="1"/>
        <v>82373.6078</v>
      </c>
      <c r="AG41" s="61"/>
    </row>
    <row r="42" ht="14.25" customHeight="1">
      <c r="A42" s="35">
        <v>1811041.0</v>
      </c>
      <c r="B42" s="50" t="s">
        <v>133</v>
      </c>
      <c r="C42" s="51" t="s">
        <v>160</v>
      </c>
      <c r="D42" s="81" t="s">
        <v>135</v>
      </c>
      <c r="E42" s="58" t="s">
        <v>117</v>
      </c>
      <c r="F42" s="50" t="s">
        <v>127</v>
      </c>
      <c r="G42" s="82" t="s">
        <v>136</v>
      </c>
      <c r="H42" s="83">
        <v>1.0</v>
      </c>
      <c r="I42" s="40">
        <v>2.0</v>
      </c>
      <c r="J42" s="55">
        <v>37.0</v>
      </c>
      <c r="K42" s="56" t="s">
        <v>102</v>
      </c>
      <c r="L42" s="84" t="s">
        <v>103</v>
      </c>
      <c r="M42" s="85" t="s">
        <v>125</v>
      </c>
      <c r="N42" s="58" t="s">
        <v>139</v>
      </c>
      <c r="O42" s="58"/>
      <c r="P42" s="50">
        <v>1811041.0</v>
      </c>
      <c r="Q42" s="59">
        <f>VLOOKUP(P42,'Appendix A - Revenue'!$A$2:$C$141,2,0)</f>
        <v>113520.33</v>
      </c>
      <c r="R42" s="50">
        <f>VLOOKUP(P42,'Appendix A - Revenue'!$A$2:$C$141,3,0)</f>
        <v>1519.3528</v>
      </c>
      <c r="S42" s="59">
        <f>VLOOKUP(P42,'Appendix A -  Costs'!$A$2:$C$141,2,0)</f>
        <v>43639.4464</v>
      </c>
      <c r="T42" s="59">
        <f>VLOOKUP(P42,'Appendix A -  Costs'!$A$2:$C$141,3,0)</f>
        <v>11584.6984</v>
      </c>
      <c r="U42" s="60">
        <f t="shared" si="1"/>
        <v>55224.1448</v>
      </c>
      <c r="AG42" s="61"/>
    </row>
    <row r="43" ht="14.25" customHeight="1">
      <c r="A43" s="35">
        <v>1811042.0</v>
      </c>
      <c r="B43" s="50" t="s">
        <v>133</v>
      </c>
      <c r="C43" s="51" t="s">
        <v>161</v>
      </c>
      <c r="D43" s="81" t="s">
        <v>135</v>
      </c>
      <c r="E43" s="58" t="s">
        <v>117</v>
      </c>
      <c r="F43" s="50" t="s">
        <v>141</v>
      </c>
      <c r="G43" s="82" t="s">
        <v>136</v>
      </c>
      <c r="H43" s="83">
        <v>1.0</v>
      </c>
      <c r="I43" s="40">
        <v>2.0</v>
      </c>
      <c r="J43" s="55">
        <v>39.0</v>
      </c>
      <c r="K43" s="56" t="s">
        <v>102</v>
      </c>
      <c r="L43" s="84" t="s">
        <v>103</v>
      </c>
      <c r="M43" s="85" t="s">
        <v>125</v>
      </c>
      <c r="N43" s="58" t="s">
        <v>139</v>
      </c>
      <c r="O43" s="58"/>
      <c r="P43" s="50">
        <v>1811042.0</v>
      </c>
      <c r="Q43" s="59">
        <f>VLOOKUP(P43,'Appendix A - Revenue'!$A$2:$C$141,2,0)</f>
        <v>42837.625</v>
      </c>
      <c r="R43" s="50">
        <f>VLOOKUP(P43,'Appendix A - Revenue'!$A$2:$C$141,3,0)</f>
        <v>692.1928</v>
      </c>
      <c r="S43" s="59">
        <f>VLOOKUP(P43,'Appendix A -  Costs'!$A$2:$C$141,2,0)</f>
        <v>19223.82</v>
      </c>
      <c r="T43" s="59">
        <f>VLOOKUP(P43,'Appendix A -  Costs'!$A$2:$C$141,3,0)</f>
        <v>5058.9</v>
      </c>
      <c r="U43" s="60">
        <f t="shared" si="1"/>
        <v>24282.72</v>
      </c>
      <c r="AG43" s="61"/>
    </row>
    <row r="44" ht="14.25" customHeight="1">
      <c r="A44" s="62">
        <v>1811043.0</v>
      </c>
      <c r="B44" s="63" t="s">
        <v>133</v>
      </c>
      <c r="C44" s="64" t="s">
        <v>162</v>
      </c>
      <c r="D44" s="86" t="s">
        <v>135</v>
      </c>
      <c r="E44" s="71" t="s">
        <v>117</v>
      </c>
      <c r="F44" s="63" t="s">
        <v>141</v>
      </c>
      <c r="G44" s="87" t="s">
        <v>136</v>
      </c>
      <c r="H44" s="88">
        <v>1.0</v>
      </c>
      <c r="I44" s="40">
        <v>2.0</v>
      </c>
      <c r="J44" s="68">
        <v>40.0</v>
      </c>
      <c r="K44" s="69" t="s">
        <v>102</v>
      </c>
      <c r="L44" s="89" t="s">
        <v>103</v>
      </c>
      <c r="M44" s="90" t="s">
        <v>125</v>
      </c>
      <c r="N44" s="71" t="s">
        <v>105</v>
      </c>
      <c r="O44" s="71" t="s">
        <v>146</v>
      </c>
      <c r="P44" s="63">
        <v>1811043.0</v>
      </c>
      <c r="Q44" s="72">
        <f>VLOOKUP(P44,'Appendix A - Revenue'!$A$2:$C$141,2,0)</f>
        <v>939525.08</v>
      </c>
      <c r="R44" s="63">
        <f>VLOOKUP(P44,'Appendix A - Revenue'!$A$2:$C$141,3,0)</f>
        <v>9299.3124</v>
      </c>
      <c r="S44" s="72">
        <f>VLOOKUP(P44,'Appendix A -  Costs'!$A$2:$C$141,2,0)</f>
        <v>233667.72</v>
      </c>
      <c r="T44" s="72">
        <f>VLOOKUP(P44,'Appendix A -  Costs'!$A$2:$C$141,3,0)</f>
        <v>60135.075</v>
      </c>
      <c r="U44" s="73">
        <f t="shared" si="1"/>
        <v>293802.795</v>
      </c>
      <c r="V44" s="74"/>
      <c r="W44" s="74"/>
      <c r="X44" s="74"/>
      <c r="Y44" s="74"/>
      <c r="Z44" s="74"/>
      <c r="AA44" s="74"/>
      <c r="AB44" s="74"/>
      <c r="AC44" s="74"/>
      <c r="AD44" s="74"/>
      <c r="AE44" s="74"/>
      <c r="AF44" s="74"/>
      <c r="AG44" s="75"/>
    </row>
    <row r="45" ht="14.25" customHeight="1">
      <c r="A45" s="35">
        <v>1811044.0</v>
      </c>
      <c r="B45" s="36" t="s">
        <v>163</v>
      </c>
      <c r="C45" s="37" t="s">
        <v>164</v>
      </c>
      <c r="D45" s="38" t="s">
        <v>98</v>
      </c>
      <c r="E45" s="39" t="s">
        <v>117</v>
      </c>
      <c r="F45" s="36" t="s">
        <v>100</v>
      </c>
      <c r="G45" s="38" t="s">
        <v>165</v>
      </c>
      <c r="H45" s="41">
        <v>1.0</v>
      </c>
      <c r="I45" s="78">
        <v>2.0</v>
      </c>
      <c r="J45" s="91">
        <v>43.0</v>
      </c>
      <c r="K45" s="92" t="s">
        <v>102</v>
      </c>
      <c r="L45" s="41" t="s">
        <v>103</v>
      </c>
      <c r="M45" s="44" t="s">
        <v>104</v>
      </c>
      <c r="N45" s="45" t="s">
        <v>139</v>
      </c>
      <c r="O45" s="45" t="s">
        <v>112</v>
      </c>
      <c r="P45" s="36">
        <v>1811044.0</v>
      </c>
      <c r="Q45" s="46">
        <f>VLOOKUP(P45,'Appendix A - Revenue'!$A$2:$C$141,2,0)</f>
        <v>604891.248</v>
      </c>
      <c r="R45" s="36">
        <f>VLOOKUP(P45,'Appendix A - Revenue'!$A$2:$C$141,3,0)</f>
        <v>6651.7902</v>
      </c>
      <c r="S45" s="46">
        <f>VLOOKUP(P45,'Appendix A -  Costs'!$A$2:$C$141,2,0)</f>
        <v>280225.528</v>
      </c>
      <c r="T45" s="46">
        <f>VLOOKUP(P45,'Appendix A -  Costs'!$A$2:$C$141,3,0)</f>
        <v>77430.738</v>
      </c>
      <c r="U45" s="47">
        <f t="shared" si="1"/>
        <v>357656.266</v>
      </c>
      <c r="V45" s="48"/>
      <c r="W45" s="48"/>
      <c r="X45" s="48"/>
      <c r="Y45" s="48"/>
      <c r="Z45" s="48"/>
      <c r="AA45" s="48"/>
      <c r="AB45" s="48"/>
      <c r="AC45" s="48"/>
      <c r="AD45" s="48"/>
      <c r="AE45" s="48"/>
      <c r="AF45" s="48"/>
      <c r="AG45" s="49"/>
    </row>
    <row r="46" ht="14.25" customHeight="1">
      <c r="A46" s="35">
        <v>1811045.0</v>
      </c>
      <c r="B46" s="50" t="s">
        <v>163</v>
      </c>
      <c r="C46" s="51" t="s">
        <v>166</v>
      </c>
      <c r="D46" s="52" t="s">
        <v>98</v>
      </c>
      <c r="E46" s="53" t="s">
        <v>117</v>
      </c>
      <c r="F46" s="50" t="s">
        <v>100</v>
      </c>
      <c r="G46" s="52" t="s">
        <v>165</v>
      </c>
      <c r="H46" s="93">
        <v>1.0</v>
      </c>
      <c r="I46" s="78">
        <v>2.0</v>
      </c>
      <c r="J46" s="94">
        <v>46.0</v>
      </c>
      <c r="K46" s="95" t="s">
        <v>102</v>
      </c>
      <c r="L46" s="93" t="s">
        <v>103</v>
      </c>
      <c r="M46" s="57" t="s">
        <v>104</v>
      </c>
      <c r="N46" s="58" t="s">
        <v>139</v>
      </c>
      <c r="O46" s="58" t="s">
        <v>112</v>
      </c>
      <c r="P46" s="50">
        <v>1811045.0</v>
      </c>
      <c r="Q46" s="59">
        <f>VLOOKUP(P46,'Appendix A - Revenue'!$A$2:$C$141,2,0)</f>
        <v>5871.6</v>
      </c>
      <c r="R46" s="50">
        <f>VLOOKUP(P46,'Appendix A - Revenue'!$A$2:$C$141,3,0)</f>
        <v>97.5416</v>
      </c>
      <c r="S46" s="59">
        <f>VLOOKUP(P46,'Appendix A -  Costs'!$A$2:$C$141,2,0)</f>
        <v>2818.904</v>
      </c>
      <c r="T46" s="59">
        <f>VLOOKUP(P46,'Appendix A -  Costs'!$A$2:$C$141,3,0)</f>
        <v>649.99</v>
      </c>
      <c r="U46" s="60">
        <f t="shared" si="1"/>
        <v>3468.894</v>
      </c>
      <c r="AG46" s="61"/>
    </row>
    <row r="47" ht="14.25" customHeight="1">
      <c r="A47" s="35">
        <v>1811046.0</v>
      </c>
      <c r="B47" s="50" t="s">
        <v>163</v>
      </c>
      <c r="C47" s="51" t="s">
        <v>167</v>
      </c>
      <c r="D47" s="52" t="s">
        <v>98</v>
      </c>
      <c r="E47" s="53" t="s">
        <v>117</v>
      </c>
      <c r="F47" s="50" t="s">
        <v>100</v>
      </c>
      <c r="G47" s="52" t="s">
        <v>165</v>
      </c>
      <c r="H47" s="93">
        <v>1.0</v>
      </c>
      <c r="I47" s="78">
        <v>2.0</v>
      </c>
      <c r="J47" s="94">
        <v>47.0</v>
      </c>
      <c r="K47" s="95" t="s">
        <v>102</v>
      </c>
      <c r="L47" s="93" t="s">
        <v>103</v>
      </c>
      <c r="M47" s="57" t="s">
        <v>104</v>
      </c>
      <c r="N47" s="58" t="s">
        <v>139</v>
      </c>
      <c r="O47" s="58" t="s">
        <v>146</v>
      </c>
      <c r="P47" s="50">
        <v>1811046.0</v>
      </c>
      <c r="Q47" s="59">
        <f>VLOOKUP(P47,'Appendix A - Revenue'!$A$2:$C$141,2,0)</f>
        <v>42097.127</v>
      </c>
      <c r="R47" s="50">
        <f>VLOOKUP(P47,'Appendix A - Revenue'!$A$2:$C$141,3,0)</f>
        <v>579.69</v>
      </c>
      <c r="S47" s="59">
        <f>VLOOKUP(P47,'Appendix A -  Costs'!$A$2:$C$141,2,0)</f>
        <v>21231.7248</v>
      </c>
      <c r="T47" s="59">
        <f>VLOOKUP(P47,'Appendix A -  Costs'!$A$2:$C$141,3,0)</f>
        <v>5001.7044</v>
      </c>
      <c r="U47" s="60">
        <f t="shared" si="1"/>
        <v>26233.4292</v>
      </c>
      <c r="AG47" s="61"/>
    </row>
    <row r="48" ht="14.25" customHeight="1">
      <c r="A48" s="35">
        <v>1811047.0</v>
      </c>
      <c r="B48" s="50" t="s">
        <v>163</v>
      </c>
      <c r="C48" s="51" t="s">
        <v>168</v>
      </c>
      <c r="D48" s="52" t="s">
        <v>98</v>
      </c>
      <c r="E48" s="53" t="s">
        <v>117</v>
      </c>
      <c r="F48" s="50" t="s">
        <v>141</v>
      </c>
      <c r="G48" s="52" t="s">
        <v>165</v>
      </c>
      <c r="H48" s="93">
        <v>1.0</v>
      </c>
      <c r="I48" s="78">
        <v>2.0</v>
      </c>
      <c r="J48" s="94">
        <v>43.0</v>
      </c>
      <c r="K48" s="95" t="s">
        <v>102</v>
      </c>
      <c r="L48" s="93" t="s">
        <v>103</v>
      </c>
      <c r="M48" s="57" t="s">
        <v>110</v>
      </c>
      <c r="N48" s="58" t="s">
        <v>139</v>
      </c>
      <c r="O48" s="58" t="s">
        <v>146</v>
      </c>
      <c r="P48" s="50">
        <v>1811047.0</v>
      </c>
      <c r="Q48" s="59">
        <f>VLOOKUP(P48,'Appendix A - Revenue'!$A$2:$C$141,2,0)</f>
        <v>86166.71</v>
      </c>
      <c r="R48" s="50">
        <f>VLOOKUP(P48,'Appendix A - Revenue'!$A$2:$C$141,3,0)</f>
        <v>970.0485</v>
      </c>
      <c r="S48" s="59">
        <f>VLOOKUP(P48,'Appendix A -  Costs'!$A$2:$C$141,2,0)</f>
        <v>42492.208</v>
      </c>
      <c r="T48" s="59">
        <f>VLOOKUP(P48,'Appendix A -  Costs'!$A$2:$C$141,3,0)</f>
        <v>11389.664</v>
      </c>
      <c r="U48" s="60">
        <f t="shared" si="1"/>
        <v>53881.872</v>
      </c>
      <c r="AG48" s="61"/>
    </row>
    <row r="49" ht="14.25" customHeight="1">
      <c r="A49" s="35">
        <v>1811048.0</v>
      </c>
      <c r="B49" s="50" t="s">
        <v>163</v>
      </c>
      <c r="C49" s="51" t="s">
        <v>169</v>
      </c>
      <c r="D49" s="52" t="s">
        <v>98</v>
      </c>
      <c r="E49" s="53" t="s">
        <v>117</v>
      </c>
      <c r="F49" s="50" t="s">
        <v>100</v>
      </c>
      <c r="G49" s="52" t="s">
        <v>165</v>
      </c>
      <c r="H49" s="93">
        <v>1.0</v>
      </c>
      <c r="I49" s="78">
        <v>2.0</v>
      </c>
      <c r="J49" s="94">
        <v>46.0</v>
      </c>
      <c r="K49" s="95" t="s">
        <v>102</v>
      </c>
      <c r="L49" s="93" t="s">
        <v>103</v>
      </c>
      <c r="M49" s="57" t="s">
        <v>110</v>
      </c>
      <c r="N49" s="58" t="s">
        <v>105</v>
      </c>
      <c r="O49" s="58"/>
      <c r="P49" s="50">
        <v>1811048.0</v>
      </c>
      <c r="Q49" s="59">
        <f>VLOOKUP(P49,'Appendix A - Revenue'!$A$2:$C$141,2,0)</f>
        <v>104924.318</v>
      </c>
      <c r="R49" s="50">
        <f>VLOOKUP(P49,'Appendix A - Revenue'!$A$2:$C$141,3,0)</f>
        <v>1477.136</v>
      </c>
      <c r="S49" s="59">
        <f>VLOOKUP(P49,'Appendix A -  Costs'!$A$2:$C$141,2,0)</f>
        <v>47870.4512</v>
      </c>
      <c r="T49" s="59">
        <f>VLOOKUP(P49,'Appendix A -  Costs'!$A$2:$C$141,3,0)</f>
        <v>11852.5396</v>
      </c>
      <c r="U49" s="60">
        <f t="shared" si="1"/>
        <v>59722.9908</v>
      </c>
      <c r="AG49" s="61"/>
    </row>
    <row r="50" ht="14.25" customHeight="1">
      <c r="A50" s="35">
        <v>1811049.0</v>
      </c>
      <c r="B50" s="50" t="s">
        <v>163</v>
      </c>
      <c r="C50" s="51" t="s">
        <v>170</v>
      </c>
      <c r="D50" s="52" t="s">
        <v>98</v>
      </c>
      <c r="E50" s="53" t="s">
        <v>117</v>
      </c>
      <c r="F50" s="50" t="s">
        <v>100</v>
      </c>
      <c r="G50" s="52" t="s">
        <v>165</v>
      </c>
      <c r="H50" s="93">
        <v>1.0</v>
      </c>
      <c r="I50" s="78">
        <v>2.0</v>
      </c>
      <c r="J50" s="94">
        <v>47.0</v>
      </c>
      <c r="K50" s="95" t="s">
        <v>102</v>
      </c>
      <c r="L50" s="93" t="s">
        <v>103</v>
      </c>
      <c r="M50" s="57" t="s">
        <v>110</v>
      </c>
      <c r="N50" s="58" t="s">
        <v>105</v>
      </c>
      <c r="O50" s="58" t="s">
        <v>146</v>
      </c>
      <c r="P50" s="50">
        <v>1811049.0</v>
      </c>
      <c r="Q50" s="59">
        <f>VLOOKUP(P50,'Appendix A - Revenue'!$A$2:$C$141,2,0)</f>
        <v>8749.44</v>
      </c>
      <c r="R50" s="50">
        <f>VLOOKUP(P50,'Appendix A - Revenue'!$A$2:$C$141,3,0)</f>
        <v>125.5995</v>
      </c>
      <c r="S50" s="59">
        <f>VLOOKUP(P50,'Appendix A -  Costs'!$A$2:$C$141,2,0)</f>
        <v>3734.368</v>
      </c>
      <c r="T50" s="59">
        <f>VLOOKUP(P50,'Appendix A -  Costs'!$A$2:$C$141,3,0)</f>
        <v>861.08</v>
      </c>
      <c r="U50" s="60">
        <f t="shared" si="1"/>
        <v>4595.448</v>
      </c>
      <c r="AG50" s="61"/>
    </row>
    <row r="51" ht="14.25" customHeight="1">
      <c r="A51" s="35">
        <v>1811050.0</v>
      </c>
      <c r="B51" s="50" t="s">
        <v>163</v>
      </c>
      <c r="C51" s="51" t="s">
        <v>171</v>
      </c>
      <c r="D51" s="52" t="s">
        <v>98</v>
      </c>
      <c r="E51" s="53" t="s">
        <v>117</v>
      </c>
      <c r="F51" s="50" t="s">
        <v>100</v>
      </c>
      <c r="G51" s="52" t="s">
        <v>165</v>
      </c>
      <c r="H51" s="93">
        <v>1.0</v>
      </c>
      <c r="I51" s="78">
        <v>2.0</v>
      </c>
      <c r="J51" s="94">
        <v>43.0</v>
      </c>
      <c r="K51" s="95" t="s">
        <v>102</v>
      </c>
      <c r="L51" s="93" t="s">
        <v>103</v>
      </c>
      <c r="M51" s="57" t="s">
        <v>125</v>
      </c>
      <c r="N51" s="58" t="s">
        <v>105</v>
      </c>
      <c r="O51" s="58" t="s">
        <v>146</v>
      </c>
      <c r="P51" s="50">
        <v>1811050.0</v>
      </c>
      <c r="Q51" s="59">
        <f>VLOOKUP(P51,'Appendix A - Revenue'!$A$2:$C$141,2,0)</f>
        <v>1230674.778</v>
      </c>
      <c r="R51" s="50">
        <f>VLOOKUP(P51,'Appendix A - Revenue'!$A$2:$C$141,3,0)</f>
        <v>19515.3712</v>
      </c>
      <c r="S51" s="59">
        <f>VLOOKUP(P51,'Appendix A -  Costs'!$A$2:$C$141,2,0)</f>
        <v>394846.1352</v>
      </c>
      <c r="T51" s="59">
        <f>VLOOKUP(P51,'Appendix A -  Costs'!$A$2:$C$141,3,0)</f>
        <v>98711.5338</v>
      </c>
      <c r="U51" s="60">
        <f t="shared" si="1"/>
        <v>493557.669</v>
      </c>
      <c r="AG51" s="61"/>
    </row>
    <row r="52" ht="14.25" customHeight="1">
      <c r="A52" s="35">
        <v>1811051.0</v>
      </c>
      <c r="B52" s="50" t="s">
        <v>163</v>
      </c>
      <c r="C52" s="51" t="s">
        <v>172</v>
      </c>
      <c r="D52" s="52" t="s">
        <v>98</v>
      </c>
      <c r="E52" s="53" t="s">
        <v>117</v>
      </c>
      <c r="F52" s="50" t="s">
        <v>100</v>
      </c>
      <c r="G52" s="52" t="s">
        <v>165</v>
      </c>
      <c r="H52" s="93">
        <v>1.0</v>
      </c>
      <c r="I52" s="78">
        <v>2.0</v>
      </c>
      <c r="J52" s="94">
        <v>46.0</v>
      </c>
      <c r="K52" s="95" t="s">
        <v>102</v>
      </c>
      <c r="L52" s="93" t="s">
        <v>103</v>
      </c>
      <c r="M52" s="57" t="s">
        <v>125</v>
      </c>
      <c r="N52" s="58" t="s">
        <v>105</v>
      </c>
      <c r="O52" s="58"/>
      <c r="P52" s="50">
        <v>1811051.0</v>
      </c>
      <c r="Q52" s="59">
        <f>VLOOKUP(P52,'Appendix A - Revenue'!$A$2:$C$141,2,0)</f>
        <v>14092.833</v>
      </c>
      <c r="R52" s="50">
        <f>VLOOKUP(P52,'Appendix A - Revenue'!$A$2:$C$141,3,0)</f>
        <v>166.6298</v>
      </c>
      <c r="S52" s="59">
        <f>VLOOKUP(P52,'Appendix A -  Costs'!$A$2:$C$141,2,0)</f>
        <v>7630.0224</v>
      </c>
      <c r="T52" s="59">
        <f>VLOOKUP(P52,'Appendix A -  Costs'!$A$2:$C$141,3,0)</f>
        <v>1815.7986</v>
      </c>
      <c r="U52" s="60">
        <f t="shared" si="1"/>
        <v>9445.821</v>
      </c>
      <c r="AG52" s="61"/>
    </row>
    <row r="53" ht="14.25" customHeight="1">
      <c r="A53" s="35">
        <v>1811052.0</v>
      </c>
      <c r="B53" s="50" t="s">
        <v>163</v>
      </c>
      <c r="C53" s="51" t="s">
        <v>173</v>
      </c>
      <c r="D53" s="52" t="s">
        <v>98</v>
      </c>
      <c r="E53" s="53" t="s">
        <v>117</v>
      </c>
      <c r="F53" s="50" t="s">
        <v>100</v>
      </c>
      <c r="G53" s="52" t="s">
        <v>165</v>
      </c>
      <c r="H53" s="93">
        <v>1.0</v>
      </c>
      <c r="I53" s="78">
        <v>2.0</v>
      </c>
      <c r="J53" s="94">
        <v>47.0</v>
      </c>
      <c r="K53" s="95" t="s">
        <v>102</v>
      </c>
      <c r="L53" s="93" t="s">
        <v>103</v>
      </c>
      <c r="M53" s="57" t="s">
        <v>125</v>
      </c>
      <c r="N53" s="96" t="s">
        <v>105</v>
      </c>
      <c r="O53" s="58" t="s">
        <v>108</v>
      </c>
      <c r="P53" s="50">
        <v>1811052.0</v>
      </c>
      <c r="Q53" s="59">
        <f>VLOOKUP(P53,'Appendix A - Revenue'!$A$2:$C$141,2,0)</f>
        <v>430584.952</v>
      </c>
      <c r="R53" s="50">
        <f>VLOOKUP(P53,'Appendix A - Revenue'!$A$2:$C$141,3,0)</f>
        <v>8259.1135</v>
      </c>
      <c r="S53" s="59">
        <f>VLOOKUP(P53,'Appendix A -  Costs'!$A$2:$C$141,2,0)</f>
        <v>158227.6608</v>
      </c>
      <c r="T53" s="59">
        <f>VLOOKUP(P53,'Appendix A -  Costs'!$A$2:$C$141,3,0)</f>
        <v>40381.0176</v>
      </c>
      <c r="U53" s="60">
        <f t="shared" si="1"/>
        <v>198608.6784</v>
      </c>
      <c r="AG53" s="61"/>
    </row>
    <row r="54" ht="14.25" customHeight="1">
      <c r="A54" s="35">
        <v>1811053.0</v>
      </c>
      <c r="B54" s="50" t="s">
        <v>163</v>
      </c>
      <c r="C54" s="51" t="s">
        <v>174</v>
      </c>
      <c r="D54" s="52" t="s">
        <v>98</v>
      </c>
      <c r="E54" s="53" t="s">
        <v>117</v>
      </c>
      <c r="F54" s="50" t="s">
        <v>141</v>
      </c>
      <c r="G54" s="52" t="s">
        <v>165</v>
      </c>
      <c r="H54" s="93">
        <v>1.0</v>
      </c>
      <c r="I54" s="78">
        <v>2.0</v>
      </c>
      <c r="J54" s="94">
        <v>52.0</v>
      </c>
      <c r="K54" s="95" t="s">
        <v>102</v>
      </c>
      <c r="L54" s="93" t="s">
        <v>103</v>
      </c>
      <c r="M54" s="57" t="s">
        <v>104</v>
      </c>
      <c r="N54" s="58" t="s">
        <v>139</v>
      </c>
      <c r="O54" s="58" t="s">
        <v>108</v>
      </c>
      <c r="P54" s="50">
        <v>1811053.0</v>
      </c>
      <c r="Q54" s="59">
        <f>VLOOKUP(P54,'Appendix A - Revenue'!$A$2:$C$141,2,0)</f>
        <v>233078.466</v>
      </c>
      <c r="R54" s="50">
        <f>VLOOKUP(P54,'Appendix A - Revenue'!$A$2:$C$141,3,0)</f>
        <v>3422.1033</v>
      </c>
      <c r="S54" s="59">
        <f>VLOOKUP(P54,'Appendix A -  Costs'!$A$2:$C$141,2,0)</f>
        <v>66243.4344</v>
      </c>
      <c r="T54" s="59">
        <f>VLOOKUP(P54,'Appendix A -  Costs'!$A$2:$C$141,3,0)</f>
        <v>17229.9842</v>
      </c>
      <c r="U54" s="60">
        <f t="shared" si="1"/>
        <v>83473.4186</v>
      </c>
      <c r="AG54" s="61"/>
    </row>
    <row r="55" ht="14.25" customHeight="1">
      <c r="A55" s="35">
        <v>1811054.0</v>
      </c>
      <c r="B55" s="50" t="s">
        <v>163</v>
      </c>
      <c r="C55" s="51" t="s">
        <v>175</v>
      </c>
      <c r="D55" s="52" t="s">
        <v>98</v>
      </c>
      <c r="E55" s="53" t="s">
        <v>117</v>
      </c>
      <c r="F55" s="50" t="s">
        <v>141</v>
      </c>
      <c r="G55" s="52" t="s">
        <v>165</v>
      </c>
      <c r="H55" s="93">
        <v>1.0</v>
      </c>
      <c r="I55" s="78">
        <v>2.0</v>
      </c>
      <c r="J55" s="94">
        <v>52.0</v>
      </c>
      <c r="K55" s="95" t="s">
        <v>102</v>
      </c>
      <c r="L55" s="93" t="s">
        <v>103</v>
      </c>
      <c r="M55" s="57" t="s">
        <v>110</v>
      </c>
      <c r="N55" s="58" t="s">
        <v>139</v>
      </c>
      <c r="O55" s="58" t="s">
        <v>108</v>
      </c>
      <c r="P55" s="50">
        <v>1811054.0</v>
      </c>
      <c r="Q55" s="59">
        <f>VLOOKUP(P55,'Appendix A - Revenue'!$A$2:$C$141,2,0)</f>
        <v>1162854.84</v>
      </c>
      <c r="R55" s="50">
        <f>VLOOKUP(P55,'Appendix A - Revenue'!$A$2:$C$141,3,0)</f>
        <v>13761.6598</v>
      </c>
      <c r="S55" s="59">
        <f>VLOOKUP(P55,'Appendix A -  Costs'!$A$2:$C$141,2,0)</f>
        <v>384627.8304</v>
      </c>
      <c r="T55" s="59">
        <f>VLOOKUP(P55,'Appendix A -  Costs'!$A$2:$C$141,3,0)</f>
        <v>92271.828</v>
      </c>
      <c r="U55" s="60">
        <f t="shared" si="1"/>
        <v>476899.6584</v>
      </c>
      <c r="AG55" s="61"/>
    </row>
    <row r="56" ht="14.25" customHeight="1">
      <c r="A56" s="35">
        <v>1811055.0</v>
      </c>
      <c r="B56" s="50" t="s">
        <v>163</v>
      </c>
      <c r="C56" s="51" t="s">
        <v>176</v>
      </c>
      <c r="D56" s="52" t="s">
        <v>98</v>
      </c>
      <c r="E56" s="53" t="s">
        <v>117</v>
      </c>
      <c r="F56" s="50" t="s">
        <v>127</v>
      </c>
      <c r="G56" s="52" t="s">
        <v>165</v>
      </c>
      <c r="H56" s="93">
        <v>1.0</v>
      </c>
      <c r="I56" s="78">
        <v>2.0</v>
      </c>
      <c r="J56" s="94">
        <v>55.0</v>
      </c>
      <c r="K56" s="95" t="s">
        <v>102</v>
      </c>
      <c r="L56" s="93" t="s">
        <v>103</v>
      </c>
      <c r="M56" s="57" t="s">
        <v>177</v>
      </c>
      <c r="N56" s="58" t="s">
        <v>139</v>
      </c>
      <c r="O56" s="58" t="s">
        <v>106</v>
      </c>
      <c r="P56" s="50">
        <v>1811055.0</v>
      </c>
      <c r="Q56" s="59">
        <f>VLOOKUP(P56,'Appendix A - Revenue'!$A$2:$C$141,2,0)</f>
        <v>339337.105</v>
      </c>
      <c r="R56" s="50">
        <f>VLOOKUP(P56,'Appendix A - Revenue'!$A$2:$C$141,3,0)</f>
        <v>3820.53</v>
      </c>
      <c r="S56" s="59">
        <f>VLOOKUP(P56,'Appendix A -  Costs'!$A$2:$C$141,2,0)</f>
        <v>117653.536</v>
      </c>
      <c r="T56" s="59">
        <f>VLOOKUP(P56,'Appendix A -  Costs'!$A$2:$C$141,3,0)</f>
        <v>28847.742</v>
      </c>
      <c r="U56" s="60">
        <f t="shared" si="1"/>
        <v>146501.278</v>
      </c>
      <c r="AG56" s="61"/>
    </row>
    <row r="57" ht="14.25" customHeight="1">
      <c r="A57" s="62">
        <v>1811056.0</v>
      </c>
      <c r="B57" s="63" t="s">
        <v>163</v>
      </c>
      <c r="C57" s="64" t="s">
        <v>178</v>
      </c>
      <c r="D57" s="65" t="s">
        <v>98</v>
      </c>
      <c r="E57" s="66" t="s">
        <v>117</v>
      </c>
      <c r="F57" s="63" t="s">
        <v>100</v>
      </c>
      <c r="G57" s="65" t="s">
        <v>165</v>
      </c>
      <c r="H57" s="97">
        <v>1.0</v>
      </c>
      <c r="I57" s="78">
        <v>2.0</v>
      </c>
      <c r="J57" s="98">
        <v>55.0</v>
      </c>
      <c r="K57" s="99" t="s">
        <v>102</v>
      </c>
      <c r="L57" s="97" t="s">
        <v>103</v>
      </c>
      <c r="M57" s="70" t="s">
        <v>177</v>
      </c>
      <c r="N57" s="100" t="s">
        <v>105</v>
      </c>
      <c r="O57" s="71" t="s">
        <v>112</v>
      </c>
      <c r="P57" s="63">
        <v>1811056.0</v>
      </c>
      <c r="Q57" s="72">
        <f>VLOOKUP(P57,'Appendix A - Revenue'!$A$2:$C$141,2,0)</f>
        <v>183942.792</v>
      </c>
      <c r="R57" s="63">
        <f>VLOOKUP(P57,'Appendix A - Revenue'!$A$2:$C$141,3,0)</f>
        <v>2545.9126</v>
      </c>
      <c r="S57" s="72">
        <f>VLOOKUP(P57,'Appendix A -  Costs'!$A$2:$C$141,2,0)</f>
        <v>56243.9328</v>
      </c>
      <c r="T57" s="72">
        <f>VLOOKUP(P57,'Appendix A -  Costs'!$A$2:$C$141,3,0)</f>
        <v>12968.868</v>
      </c>
      <c r="U57" s="73">
        <f t="shared" si="1"/>
        <v>69212.8008</v>
      </c>
      <c r="V57" s="74"/>
      <c r="W57" s="74"/>
      <c r="X57" s="74"/>
      <c r="Y57" s="74"/>
      <c r="Z57" s="74"/>
      <c r="AA57" s="74"/>
      <c r="AB57" s="74"/>
      <c r="AC57" s="74"/>
      <c r="AD57" s="74"/>
      <c r="AE57" s="74"/>
      <c r="AF57" s="74"/>
      <c r="AG57" s="75"/>
    </row>
    <row r="58" ht="14.25" customHeight="1">
      <c r="A58" s="35">
        <v>1811057.0</v>
      </c>
      <c r="B58" s="50" t="s">
        <v>179</v>
      </c>
      <c r="C58" s="50" t="s">
        <v>180</v>
      </c>
      <c r="D58" s="81" t="s">
        <v>135</v>
      </c>
      <c r="E58" s="58" t="s">
        <v>117</v>
      </c>
      <c r="F58" s="50" t="s">
        <v>127</v>
      </c>
      <c r="G58" s="57" t="s">
        <v>181</v>
      </c>
      <c r="H58" s="78">
        <v>1.0</v>
      </c>
      <c r="I58" s="84">
        <v>2.0</v>
      </c>
      <c r="J58" s="101">
        <v>38.0</v>
      </c>
      <c r="K58" s="95" t="s">
        <v>102</v>
      </c>
      <c r="L58" s="41" t="s">
        <v>103</v>
      </c>
      <c r="M58" s="81" t="s">
        <v>177</v>
      </c>
      <c r="N58" s="51" t="s">
        <v>139</v>
      </c>
      <c r="O58" s="51" t="s">
        <v>112</v>
      </c>
      <c r="P58" s="50">
        <v>1811057.0</v>
      </c>
      <c r="Q58" s="59">
        <f>VLOOKUP(P58,'Appendix A - Revenue'!$A$2:$C$141,2,0)</f>
        <v>290623.311</v>
      </c>
      <c r="R58" s="50">
        <f>VLOOKUP(P58,'Appendix A - Revenue'!$A$2:$C$141,3,0)</f>
        <v>3292.82</v>
      </c>
      <c r="S58" s="59">
        <f>VLOOKUP(P58,'Appendix A -  Costs'!$A$2:$C$141,2,0)</f>
        <v>67887.6616</v>
      </c>
      <c r="T58" s="59">
        <f>VLOOKUP(P58,'Appendix A -  Costs'!$A$2:$C$141,3,0)</f>
        <v>16971.9154</v>
      </c>
      <c r="U58" s="60">
        <f t="shared" si="1"/>
        <v>84859.577</v>
      </c>
      <c r="AG58" s="61"/>
    </row>
    <row r="59" ht="14.25" customHeight="1">
      <c r="A59" s="35">
        <v>1811058.0</v>
      </c>
      <c r="B59" s="50" t="s">
        <v>179</v>
      </c>
      <c r="C59" s="50" t="s">
        <v>182</v>
      </c>
      <c r="D59" s="81" t="s">
        <v>135</v>
      </c>
      <c r="E59" s="58" t="s">
        <v>117</v>
      </c>
      <c r="F59" s="50" t="s">
        <v>127</v>
      </c>
      <c r="G59" s="57" t="s">
        <v>181</v>
      </c>
      <c r="H59" s="83">
        <v>1.0</v>
      </c>
      <c r="I59" s="84">
        <v>2.0</v>
      </c>
      <c r="J59" s="101">
        <v>40.0</v>
      </c>
      <c r="K59" s="95" t="s">
        <v>102</v>
      </c>
      <c r="L59" s="93" t="s">
        <v>103</v>
      </c>
      <c r="M59" s="81" t="s">
        <v>177</v>
      </c>
      <c r="N59" s="51" t="s">
        <v>111</v>
      </c>
      <c r="O59" s="51"/>
      <c r="P59" s="50">
        <v>1811058.0</v>
      </c>
      <c r="Q59" s="59">
        <f>VLOOKUP(P59,'Appendix A - Revenue'!$A$2:$C$141,2,0)</f>
        <v>176742.02</v>
      </c>
      <c r="R59" s="50">
        <f>VLOOKUP(P59,'Appendix A - Revenue'!$A$2:$C$141,3,0)</f>
        <v>2205.98</v>
      </c>
      <c r="S59" s="59">
        <f>VLOOKUP(P59,'Appendix A -  Costs'!$A$2:$C$141,2,0)</f>
        <v>70492.8488</v>
      </c>
      <c r="T59" s="59">
        <f>VLOOKUP(P59,'Appendix A -  Costs'!$A$2:$C$141,3,0)</f>
        <v>18349.9426</v>
      </c>
      <c r="U59" s="60">
        <f t="shared" si="1"/>
        <v>88842.7914</v>
      </c>
      <c r="AG59" s="61"/>
    </row>
    <row r="60" ht="14.25" customHeight="1">
      <c r="A60" s="35">
        <v>1811059.0</v>
      </c>
      <c r="B60" s="50" t="s">
        <v>179</v>
      </c>
      <c r="C60" s="50" t="s">
        <v>183</v>
      </c>
      <c r="D60" s="81" t="s">
        <v>135</v>
      </c>
      <c r="E60" s="58" t="s">
        <v>117</v>
      </c>
      <c r="F60" s="50" t="s">
        <v>127</v>
      </c>
      <c r="G60" s="57" t="s">
        <v>181</v>
      </c>
      <c r="H60" s="83">
        <v>1.0</v>
      </c>
      <c r="I60" s="84">
        <v>2.0</v>
      </c>
      <c r="J60" s="101">
        <v>42.0</v>
      </c>
      <c r="K60" s="95" t="s">
        <v>102</v>
      </c>
      <c r="L60" s="93" t="s">
        <v>103</v>
      </c>
      <c r="M60" s="81" t="s">
        <v>177</v>
      </c>
      <c r="N60" s="51" t="s">
        <v>111</v>
      </c>
      <c r="O60" s="51"/>
      <c r="P60" s="50">
        <v>1811059.0</v>
      </c>
      <c r="Q60" s="59">
        <f>VLOOKUP(P60,'Appendix A - Revenue'!$A$2:$C$141,2,0)</f>
        <v>715805.58</v>
      </c>
      <c r="R60" s="50">
        <f>VLOOKUP(P60,'Appendix A - Revenue'!$A$2:$C$141,3,0)</f>
        <v>13665.316</v>
      </c>
      <c r="S60" s="59">
        <f>VLOOKUP(P60,'Appendix A -  Costs'!$A$2:$C$141,2,0)</f>
        <v>273209.1648</v>
      </c>
      <c r="T60" s="59">
        <f>VLOOKUP(P60,'Appendix A -  Costs'!$A$2:$C$141,3,0)</f>
        <v>62391.516</v>
      </c>
      <c r="U60" s="60">
        <f t="shared" si="1"/>
        <v>335600.6808</v>
      </c>
      <c r="AG60" s="61"/>
    </row>
    <row r="61" ht="14.25" customHeight="1">
      <c r="A61" s="35">
        <v>1811060.0</v>
      </c>
      <c r="B61" s="50" t="s">
        <v>179</v>
      </c>
      <c r="C61" s="50" t="s">
        <v>184</v>
      </c>
      <c r="D61" s="81" t="s">
        <v>135</v>
      </c>
      <c r="E61" s="58" t="s">
        <v>117</v>
      </c>
      <c r="F61" s="50" t="s">
        <v>127</v>
      </c>
      <c r="G61" s="57" t="s">
        <v>181</v>
      </c>
      <c r="H61" s="83">
        <v>1.0</v>
      </c>
      <c r="I61" s="84">
        <v>2.0</v>
      </c>
      <c r="J61" s="101">
        <v>44.0</v>
      </c>
      <c r="K61" s="95" t="s">
        <v>102</v>
      </c>
      <c r="L61" s="93" t="s">
        <v>103</v>
      </c>
      <c r="M61" s="81" t="s">
        <v>177</v>
      </c>
      <c r="N61" s="51" t="s">
        <v>111</v>
      </c>
      <c r="O61" s="51"/>
      <c r="P61" s="50">
        <v>1811060.0</v>
      </c>
      <c r="Q61" s="59">
        <f>VLOOKUP(P61,'Appendix A - Revenue'!$A$2:$C$141,2,0)</f>
        <v>812827.494</v>
      </c>
      <c r="R61" s="50">
        <f>VLOOKUP(P61,'Appendix A - Revenue'!$A$2:$C$141,3,0)</f>
        <v>15243.135</v>
      </c>
      <c r="S61" s="59">
        <f>VLOOKUP(P61,'Appendix A -  Costs'!$A$2:$C$141,2,0)</f>
        <v>270279.3984</v>
      </c>
      <c r="T61" s="59">
        <f>VLOOKUP(P61,'Appendix A -  Costs'!$A$2:$C$141,3,0)</f>
        <v>71089.1126</v>
      </c>
      <c r="U61" s="60">
        <f t="shared" si="1"/>
        <v>341368.511</v>
      </c>
      <c r="AG61" s="61"/>
    </row>
    <row r="62" ht="14.25" customHeight="1">
      <c r="A62" s="35">
        <v>1811061.0</v>
      </c>
      <c r="B62" s="50" t="s">
        <v>179</v>
      </c>
      <c r="C62" s="50" t="s">
        <v>185</v>
      </c>
      <c r="D62" s="81" t="s">
        <v>135</v>
      </c>
      <c r="E62" s="58" t="s">
        <v>117</v>
      </c>
      <c r="F62" s="50" t="s">
        <v>100</v>
      </c>
      <c r="G62" s="57" t="s">
        <v>181</v>
      </c>
      <c r="H62" s="83">
        <v>1.0</v>
      </c>
      <c r="I62" s="84">
        <v>2.0</v>
      </c>
      <c r="J62" s="101">
        <v>47.0</v>
      </c>
      <c r="K62" s="95" t="s">
        <v>102</v>
      </c>
      <c r="L62" s="93" t="s">
        <v>103</v>
      </c>
      <c r="M62" s="81" t="s">
        <v>177</v>
      </c>
      <c r="N62" s="51" t="s">
        <v>111</v>
      </c>
      <c r="O62" s="51" t="s">
        <v>106</v>
      </c>
      <c r="P62" s="50">
        <v>1811061.0</v>
      </c>
      <c r="Q62" s="59">
        <f>VLOOKUP(P62,'Appendix A - Revenue'!$A$2:$C$141,2,0)</f>
        <v>372461.275</v>
      </c>
      <c r="R62" s="50">
        <f>VLOOKUP(P62,'Appendix A - Revenue'!$A$2:$C$141,3,0)</f>
        <v>6273.421</v>
      </c>
      <c r="S62" s="59">
        <f>VLOOKUP(P62,'Appendix A -  Costs'!$A$2:$C$141,2,0)</f>
        <v>114569.62</v>
      </c>
      <c r="T62" s="59">
        <f>VLOOKUP(P62,'Appendix A -  Costs'!$A$2:$C$141,3,0)</f>
        <v>31657.395</v>
      </c>
      <c r="U62" s="60">
        <f t="shared" si="1"/>
        <v>146227.015</v>
      </c>
      <c r="AG62" s="61"/>
    </row>
    <row r="63" ht="14.25" customHeight="1">
      <c r="A63" s="35">
        <v>1811062.0</v>
      </c>
      <c r="B63" s="50" t="s">
        <v>179</v>
      </c>
      <c r="C63" s="50" t="s">
        <v>186</v>
      </c>
      <c r="D63" s="81" t="s">
        <v>135</v>
      </c>
      <c r="E63" s="58" t="s">
        <v>117</v>
      </c>
      <c r="F63" s="50" t="s">
        <v>141</v>
      </c>
      <c r="G63" s="57" t="s">
        <v>181</v>
      </c>
      <c r="H63" s="83">
        <v>1.0</v>
      </c>
      <c r="I63" s="84">
        <v>2.0</v>
      </c>
      <c r="J63" s="101">
        <v>37.0</v>
      </c>
      <c r="K63" s="95" t="s">
        <v>102</v>
      </c>
      <c r="L63" s="93" t="s">
        <v>103</v>
      </c>
      <c r="M63" s="81" t="s">
        <v>110</v>
      </c>
      <c r="N63" s="51" t="s">
        <v>111</v>
      </c>
      <c r="O63" s="51" t="s">
        <v>106</v>
      </c>
      <c r="P63" s="50">
        <v>1811062.0</v>
      </c>
      <c r="Q63" s="59">
        <f>VLOOKUP(P63,'Appendix A - Revenue'!$A$2:$C$141,2,0)</f>
        <v>2215020.496</v>
      </c>
      <c r="R63" s="50">
        <f>VLOOKUP(P63,'Appendix A - Revenue'!$A$2:$C$141,3,0)</f>
        <v>38681.2899</v>
      </c>
      <c r="S63" s="59">
        <f>VLOOKUP(P63,'Appendix A -  Costs'!$A$2:$C$141,2,0)</f>
        <v>718520.264</v>
      </c>
      <c r="T63" s="59">
        <f>VLOOKUP(P63,'Appendix A -  Costs'!$A$2:$C$141,3,0)</f>
        <v>190975.1228</v>
      </c>
      <c r="U63" s="60">
        <f t="shared" si="1"/>
        <v>909495.3868</v>
      </c>
      <c r="AG63" s="61"/>
    </row>
    <row r="64" ht="14.25" customHeight="1">
      <c r="A64" s="35">
        <v>1811063.0</v>
      </c>
      <c r="B64" s="50" t="s">
        <v>179</v>
      </c>
      <c r="C64" s="50" t="s">
        <v>187</v>
      </c>
      <c r="D64" s="81" t="s">
        <v>135</v>
      </c>
      <c r="E64" s="58" t="s">
        <v>117</v>
      </c>
      <c r="F64" s="50" t="s">
        <v>141</v>
      </c>
      <c r="G64" s="57" t="s">
        <v>181</v>
      </c>
      <c r="H64" s="83">
        <v>1.0</v>
      </c>
      <c r="I64" s="84">
        <v>2.0</v>
      </c>
      <c r="J64" s="101">
        <v>37.0</v>
      </c>
      <c r="K64" s="95" t="s">
        <v>102</v>
      </c>
      <c r="L64" s="93" t="s">
        <v>103</v>
      </c>
      <c r="M64" s="81" t="s">
        <v>188</v>
      </c>
      <c r="N64" s="51" t="s">
        <v>111</v>
      </c>
      <c r="O64" s="51" t="s">
        <v>106</v>
      </c>
      <c r="P64" s="50">
        <v>1811063.0</v>
      </c>
      <c r="Q64" s="59">
        <f>VLOOKUP(P64,'Appendix A - Revenue'!$A$2:$C$141,2,0)</f>
        <v>1031681.672</v>
      </c>
      <c r="R64" s="50">
        <f>VLOOKUP(P64,'Appendix A - Revenue'!$A$2:$C$141,3,0)</f>
        <v>15552.1674</v>
      </c>
      <c r="S64" s="59">
        <f>VLOOKUP(P64,'Appendix A -  Costs'!$A$2:$C$141,2,0)</f>
        <v>320292.9136</v>
      </c>
      <c r="T64" s="59">
        <f>VLOOKUP(P64,'Appendix A -  Costs'!$A$2:$C$141,3,0)</f>
        <v>83375.2172</v>
      </c>
      <c r="U64" s="60">
        <f t="shared" si="1"/>
        <v>403668.1308</v>
      </c>
      <c r="AG64" s="61"/>
    </row>
    <row r="65" ht="14.25" customHeight="1">
      <c r="A65" s="35">
        <v>1811064.0</v>
      </c>
      <c r="B65" s="50" t="s">
        <v>179</v>
      </c>
      <c r="C65" s="50" t="s">
        <v>189</v>
      </c>
      <c r="D65" s="81" t="s">
        <v>135</v>
      </c>
      <c r="E65" s="58" t="s">
        <v>117</v>
      </c>
      <c r="F65" s="50" t="s">
        <v>141</v>
      </c>
      <c r="G65" s="57" t="s">
        <v>181</v>
      </c>
      <c r="H65" s="83">
        <v>1.0</v>
      </c>
      <c r="I65" s="84">
        <v>2.0</v>
      </c>
      <c r="J65" s="101">
        <v>37.0</v>
      </c>
      <c r="K65" s="95" t="s">
        <v>102</v>
      </c>
      <c r="L65" s="93" t="s">
        <v>103</v>
      </c>
      <c r="M65" s="81" t="s">
        <v>190</v>
      </c>
      <c r="N65" s="51" t="s">
        <v>111</v>
      </c>
      <c r="O65" s="51" t="s">
        <v>108</v>
      </c>
      <c r="P65" s="50">
        <v>1811064.0</v>
      </c>
      <c r="Q65" s="59">
        <f>VLOOKUP(P65,'Appendix A - Revenue'!$A$2:$C$141,2,0)</f>
        <v>313253.276</v>
      </c>
      <c r="R65" s="50">
        <f>VLOOKUP(P65,'Appendix A - Revenue'!$A$2:$C$141,3,0)</f>
        <v>4270.27</v>
      </c>
      <c r="S65" s="59">
        <f>VLOOKUP(P65,'Appendix A -  Costs'!$A$2:$C$141,2,0)</f>
        <v>115007.6928</v>
      </c>
      <c r="T65" s="59">
        <f>VLOOKUP(P65,'Appendix A -  Costs'!$A$2:$C$141,3,0)</f>
        <v>27342.5152</v>
      </c>
      <c r="U65" s="60">
        <f t="shared" si="1"/>
        <v>142350.208</v>
      </c>
      <c r="AG65" s="61"/>
    </row>
    <row r="66" ht="14.25" customHeight="1">
      <c r="A66" s="35">
        <v>1811065.0</v>
      </c>
      <c r="B66" s="50" t="s">
        <v>179</v>
      </c>
      <c r="C66" s="50" t="s">
        <v>191</v>
      </c>
      <c r="D66" s="81" t="s">
        <v>135</v>
      </c>
      <c r="E66" s="58" t="s">
        <v>117</v>
      </c>
      <c r="F66" s="50" t="s">
        <v>141</v>
      </c>
      <c r="G66" s="57" t="s">
        <v>181</v>
      </c>
      <c r="H66" s="83">
        <v>1.0</v>
      </c>
      <c r="I66" s="84">
        <v>2.0</v>
      </c>
      <c r="J66" s="101">
        <v>38.0</v>
      </c>
      <c r="K66" s="95" t="s">
        <v>102</v>
      </c>
      <c r="L66" s="93" t="s">
        <v>103</v>
      </c>
      <c r="M66" s="81" t="s">
        <v>188</v>
      </c>
      <c r="N66" s="51" t="s">
        <v>111</v>
      </c>
      <c r="O66" s="51" t="s">
        <v>108</v>
      </c>
      <c r="P66" s="50">
        <v>1811065.0</v>
      </c>
      <c r="Q66" s="59">
        <f>VLOOKUP(P66,'Appendix A - Revenue'!$A$2:$C$141,2,0)</f>
        <v>227156.062</v>
      </c>
      <c r="R66" s="50">
        <f>VLOOKUP(P66,'Appendix A - Revenue'!$A$2:$C$141,3,0)</f>
        <v>2979.0981</v>
      </c>
      <c r="S66" s="59">
        <f>VLOOKUP(P66,'Appendix A -  Costs'!$A$2:$C$141,2,0)</f>
        <v>74750.6056</v>
      </c>
      <c r="T66" s="59">
        <f>VLOOKUP(P66,'Appendix A -  Costs'!$A$2:$C$141,3,0)</f>
        <v>19843.5886</v>
      </c>
      <c r="U66" s="60">
        <f t="shared" si="1"/>
        <v>94594.1942</v>
      </c>
      <c r="AG66" s="61"/>
    </row>
    <row r="67" ht="14.25" customHeight="1">
      <c r="A67" s="35">
        <v>1811066.0</v>
      </c>
      <c r="B67" s="50" t="s">
        <v>179</v>
      </c>
      <c r="C67" s="50" t="s">
        <v>192</v>
      </c>
      <c r="D67" s="81" t="s">
        <v>135</v>
      </c>
      <c r="E67" s="58" t="s">
        <v>117</v>
      </c>
      <c r="F67" s="50" t="s">
        <v>141</v>
      </c>
      <c r="G67" s="57" t="s">
        <v>181</v>
      </c>
      <c r="H67" s="83">
        <v>1.0</v>
      </c>
      <c r="I67" s="84">
        <v>2.0</v>
      </c>
      <c r="J67" s="101">
        <v>38.0</v>
      </c>
      <c r="K67" s="95" t="s">
        <v>102</v>
      </c>
      <c r="L67" s="93" t="s">
        <v>103</v>
      </c>
      <c r="M67" s="81" t="s">
        <v>110</v>
      </c>
      <c r="N67" s="51" t="s">
        <v>139</v>
      </c>
      <c r="O67" s="51" t="s">
        <v>108</v>
      </c>
      <c r="P67" s="50">
        <v>1811066.0</v>
      </c>
      <c r="Q67" s="59">
        <f>VLOOKUP(P67,'Appendix A - Revenue'!$A$2:$C$141,2,0)</f>
        <v>110544.336</v>
      </c>
      <c r="R67" s="50">
        <f>VLOOKUP(P67,'Appendix A - Revenue'!$A$2:$C$141,3,0)</f>
        <v>1540.19</v>
      </c>
      <c r="S67" s="59">
        <f>VLOOKUP(P67,'Appendix A -  Costs'!$A$2:$C$141,2,0)</f>
        <v>39837.7936</v>
      </c>
      <c r="T67" s="59">
        <f>VLOOKUP(P67,'Appendix A -  Costs'!$A$2:$C$141,3,0)</f>
        <v>10255.2736</v>
      </c>
      <c r="U67" s="60">
        <f t="shared" si="1"/>
        <v>50093.0672</v>
      </c>
      <c r="AG67" s="61"/>
    </row>
    <row r="68" ht="14.25" customHeight="1">
      <c r="A68" s="35">
        <v>1811067.0</v>
      </c>
      <c r="B68" s="50" t="s">
        <v>179</v>
      </c>
      <c r="C68" s="50" t="s">
        <v>193</v>
      </c>
      <c r="D68" s="81" t="s">
        <v>135</v>
      </c>
      <c r="E68" s="58" t="s">
        <v>117</v>
      </c>
      <c r="F68" s="50" t="s">
        <v>127</v>
      </c>
      <c r="G68" s="57" t="s">
        <v>181</v>
      </c>
      <c r="H68" s="83">
        <v>1.0</v>
      </c>
      <c r="I68" s="84">
        <v>2.0</v>
      </c>
      <c r="J68" s="101">
        <v>38.0</v>
      </c>
      <c r="K68" s="95" t="s">
        <v>102</v>
      </c>
      <c r="L68" s="93" t="s">
        <v>103</v>
      </c>
      <c r="M68" s="81" t="s">
        <v>177</v>
      </c>
      <c r="N68" s="51" t="s">
        <v>139</v>
      </c>
      <c r="O68" s="51" t="s">
        <v>194</v>
      </c>
      <c r="P68" s="50">
        <v>1811067.0</v>
      </c>
      <c r="Q68" s="59">
        <f>VLOOKUP(P68,'Appendix A - Revenue'!$A$2:$C$141,2,0)</f>
        <v>469021.44</v>
      </c>
      <c r="R68" s="50">
        <f>VLOOKUP(P68,'Appendix A - Revenue'!$A$2:$C$141,3,0)</f>
        <v>6512.6985</v>
      </c>
      <c r="S68" s="59">
        <f>VLOOKUP(P68,'Appendix A -  Costs'!$A$2:$C$141,2,0)</f>
        <v>149694.16</v>
      </c>
      <c r="T68" s="59">
        <f>VLOOKUP(P68,'Appendix A -  Costs'!$A$2:$C$141,3,0)</f>
        <v>39787.132</v>
      </c>
      <c r="U68" s="60">
        <f t="shared" si="1"/>
        <v>189481.292</v>
      </c>
      <c r="AG68" s="61"/>
    </row>
    <row r="69" ht="14.25" customHeight="1">
      <c r="A69" s="35">
        <v>1811068.0</v>
      </c>
      <c r="B69" s="50" t="s">
        <v>179</v>
      </c>
      <c r="C69" s="50" t="s">
        <v>195</v>
      </c>
      <c r="D69" s="81" t="s">
        <v>135</v>
      </c>
      <c r="E69" s="58" t="s">
        <v>117</v>
      </c>
      <c r="F69" s="50" t="s">
        <v>127</v>
      </c>
      <c r="G69" s="57" t="s">
        <v>181</v>
      </c>
      <c r="H69" s="83">
        <v>1.0</v>
      </c>
      <c r="I69" s="84">
        <v>2.0</v>
      </c>
      <c r="J69" s="101">
        <v>40.0</v>
      </c>
      <c r="K69" s="95" t="s">
        <v>102</v>
      </c>
      <c r="L69" s="93" t="s">
        <v>103</v>
      </c>
      <c r="M69" s="81" t="s">
        <v>177</v>
      </c>
      <c r="N69" s="51" t="s">
        <v>139</v>
      </c>
      <c r="O69" s="51" t="s">
        <v>112</v>
      </c>
      <c r="P69" s="50">
        <v>1811068.0</v>
      </c>
      <c r="Q69" s="59">
        <f>VLOOKUP(P69,'Appendix A - Revenue'!$A$2:$C$141,2,0)</f>
        <v>349042.266</v>
      </c>
      <c r="R69" s="50">
        <f>VLOOKUP(P69,'Appendix A - Revenue'!$A$2:$C$141,3,0)</f>
        <v>6216.9436</v>
      </c>
      <c r="S69" s="59">
        <f>VLOOKUP(P69,'Appendix A -  Costs'!$A$2:$C$141,2,0)</f>
        <v>182139.1176</v>
      </c>
      <c r="T69" s="59">
        <f>VLOOKUP(P69,'Appendix A -  Costs'!$A$2:$C$141,3,0)</f>
        <v>45534.7794</v>
      </c>
      <c r="U69" s="60">
        <f t="shared" si="1"/>
        <v>227673.897</v>
      </c>
      <c r="AG69" s="61"/>
    </row>
    <row r="70" ht="14.25" customHeight="1">
      <c r="A70" s="35">
        <v>1811069.0</v>
      </c>
      <c r="B70" s="50" t="s">
        <v>179</v>
      </c>
      <c r="C70" s="50" t="s">
        <v>196</v>
      </c>
      <c r="D70" s="81" t="s">
        <v>135</v>
      </c>
      <c r="E70" s="58" t="s">
        <v>117</v>
      </c>
      <c r="F70" s="50" t="s">
        <v>127</v>
      </c>
      <c r="G70" s="57" t="s">
        <v>181</v>
      </c>
      <c r="H70" s="83">
        <v>1.0</v>
      </c>
      <c r="I70" s="84">
        <v>2.0</v>
      </c>
      <c r="J70" s="101">
        <v>42.0</v>
      </c>
      <c r="K70" s="95" t="s">
        <v>102</v>
      </c>
      <c r="L70" s="93" t="s">
        <v>103</v>
      </c>
      <c r="M70" s="81" t="s">
        <v>177</v>
      </c>
      <c r="N70" s="51" t="s">
        <v>139</v>
      </c>
      <c r="O70" s="51" t="s">
        <v>112</v>
      </c>
      <c r="P70" s="50">
        <v>1811069.0</v>
      </c>
      <c r="Q70" s="59">
        <f>VLOOKUP(P70,'Appendix A - Revenue'!$A$2:$C$141,2,0)</f>
        <v>911098.981</v>
      </c>
      <c r="R70" s="50">
        <f>VLOOKUP(P70,'Appendix A - Revenue'!$A$2:$C$141,3,0)</f>
        <v>12278.6478</v>
      </c>
      <c r="S70" s="59">
        <f>VLOOKUP(P70,'Appendix A -  Costs'!$A$2:$C$141,2,0)</f>
        <v>345687.76</v>
      </c>
      <c r="T70" s="59">
        <f>VLOOKUP(P70,'Appendix A -  Costs'!$A$2:$C$141,3,0)</f>
        <v>89878.8176</v>
      </c>
      <c r="U70" s="60">
        <f t="shared" si="1"/>
        <v>435566.5776</v>
      </c>
      <c r="AG70" s="61"/>
    </row>
    <row r="71" ht="14.25" customHeight="1">
      <c r="A71" s="35">
        <v>1811070.0</v>
      </c>
      <c r="B71" s="50" t="s">
        <v>179</v>
      </c>
      <c r="C71" s="50" t="s">
        <v>197</v>
      </c>
      <c r="D71" s="81" t="s">
        <v>135</v>
      </c>
      <c r="E71" s="58" t="s">
        <v>117</v>
      </c>
      <c r="F71" s="50" t="s">
        <v>141</v>
      </c>
      <c r="G71" s="57" t="s">
        <v>181</v>
      </c>
      <c r="H71" s="83">
        <v>1.0</v>
      </c>
      <c r="I71" s="84">
        <v>2.0</v>
      </c>
      <c r="J71" s="101">
        <v>37.0</v>
      </c>
      <c r="K71" s="95" t="s">
        <v>102</v>
      </c>
      <c r="L71" s="93" t="s">
        <v>103</v>
      </c>
      <c r="M71" s="81" t="s">
        <v>188</v>
      </c>
      <c r="N71" s="51" t="s">
        <v>139</v>
      </c>
      <c r="O71" s="51"/>
      <c r="P71" s="50">
        <v>1811070.0</v>
      </c>
      <c r="Q71" s="59">
        <f>VLOOKUP(P71,'Appendix A - Revenue'!$A$2:$C$141,2,0)</f>
        <v>375266.535</v>
      </c>
      <c r="R71" s="50">
        <f>VLOOKUP(P71,'Appendix A - Revenue'!$A$2:$C$141,3,0)</f>
        <v>4487.4334</v>
      </c>
      <c r="S71" s="59">
        <f>VLOOKUP(P71,'Appendix A -  Costs'!$A$2:$C$141,2,0)</f>
        <v>121052.4392</v>
      </c>
      <c r="T71" s="59">
        <f>VLOOKUP(P71,'Appendix A -  Costs'!$A$2:$C$141,3,0)</f>
        <v>27912.577</v>
      </c>
      <c r="U71" s="60">
        <f t="shared" si="1"/>
        <v>148965.0162</v>
      </c>
      <c r="AG71" s="61"/>
    </row>
    <row r="72" ht="14.25" customHeight="1">
      <c r="A72" s="35">
        <v>1811071.0</v>
      </c>
      <c r="B72" s="50" t="s">
        <v>179</v>
      </c>
      <c r="C72" s="50" t="s">
        <v>198</v>
      </c>
      <c r="D72" s="81" t="s">
        <v>135</v>
      </c>
      <c r="E72" s="58" t="s">
        <v>117</v>
      </c>
      <c r="F72" s="50" t="s">
        <v>141</v>
      </c>
      <c r="G72" s="57" t="s">
        <v>181</v>
      </c>
      <c r="H72" s="83">
        <v>1.0</v>
      </c>
      <c r="I72" s="84">
        <v>2.0</v>
      </c>
      <c r="J72" s="101">
        <v>37.0</v>
      </c>
      <c r="K72" s="95" t="s">
        <v>102</v>
      </c>
      <c r="L72" s="93" t="s">
        <v>103</v>
      </c>
      <c r="M72" s="81" t="s">
        <v>190</v>
      </c>
      <c r="N72" s="51" t="s">
        <v>139</v>
      </c>
      <c r="O72" s="51"/>
      <c r="P72" s="50">
        <v>1811071.0</v>
      </c>
      <c r="Q72" s="59">
        <f>VLOOKUP(P72,'Appendix A - Revenue'!$A$2:$C$141,2,0)</f>
        <v>105831.198</v>
      </c>
      <c r="R72" s="50">
        <f>VLOOKUP(P72,'Appendix A - Revenue'!$A$2:$C$141,3,0)</f>
        <v>1831.1424</v>
      </c>
      <c r="S72" s="59">
        <f>VLOOKUP(P72,'Appendix A -  Costs'!$A$2:$C$141,2,0)</f>
        <v>37292.2704</v>
      </c>
      <c r="T72" s="59">
        <f>VLOOKUP(P72,'Appendix A -  Costs'!$A$2:$C$141,3,0)</f>
        <v>9230.76</v>
      </c>
      <c r="U72" s="60">
        <f t="shared" si="1"/>
        <v>46523.0304</v>
      </c>
      <c r="AG72" s="61"/>
    </row>
    <row r="73" ht="14.25" customHeight="1">
      <c r="A73" s="62">
        <v>1811072.0</v>
      </c>
      <c r="B73" s="50" t="s">
        <v>179</v>
      </c>
      <c r="C73" s="50" t="s">
        <v>199</v>
      </c>
      <c r="D73" s="86" t="s">
        <v>135</v>
      </c>
      <c r="E73" s="58" t="s">
        <v>117</v>
      </c>
      <c r="F73" s="50" t="s">
        <v>127</v>
      </c>
      <c r="G73" s="57" t="s">
        <v>181</v>
      </c>
      <c r="H73" s="88">
        <v>1.0</v>
      </c>
      <c r="I73" s="84">
        <v>2.0</v>
      </c>
      <c r="J73" s="101">
        <v>38.0</v>
      </c>
      <c r="K73" s="95" t="s">
        <v>102</v>
      </c>
      <c r="L73" s="93" t="s">
        <v>103</v>
      </c>
      <c r="M73" s="81" t="s">
        <v>200</v>
      </c>
      <c r="N73" s="51" t="s">
        <v>139</v>
      </c>
      <c r="O73" s="51" t="s">
        <v>201</v>
      </c>
      <c r="P73" s="50">
        <v>1811072.0</v>
      </c>
      <c r="Q73" s="59">
        <f>VLOOKUP(P73,'Appendix A - Revenue'!$A$2:$C$141,2,0)</f>
        <v>120562.176</v>
      </c>
      <c r="R73" s="50">
        <f>VLOOKUP(P73,'Appendix A - Revenue'!$A$2:$C$141,3,0)</f>
        <v>2550.8055</v>
      </c>
      <c r="S73" s="59">
        <f>VLOOKUP(P73,'Appendix A -  Costs'!$A$2:$C$141,2,0)</f>
        <v>55208.5248</v>
      </c>
      <c r="T73" s="59">
        <f>VLOOKUP(P73,'Appendix A -  Costs'!$A$2:$C$141,3,0)</f>
        <v>13669.4184</v>
      </c>
      <c r="U73" s="60">
        <f t="shared" si="1"/>
        <v>68877.9432</v>
      </c>
      <c r="AG73" s="61"/>
    </row>
    <row r="74" ht="14.25" customHeight="1">
      <c r="A74" s="35">
        <v>1811073.0</v>
      </c>
      <c r="B74" s="36" t="s">
        <v>202</v>
      </c>
      <c r="C74" s="45" t="s">
        <v>203</v>
      </c>
      <c r="D74" s="76" t="s">
        <v>204</v>
      </c>
      <c r="E74" s="39" t="s">
        <v>117</v>
      </c>
      <c r="F74" s="36" t="s">
        <v>100</v>
      </c>
      <c r="G74" s="102" t="s">
        <v>205</v>
      </c>
      <c r="H74" s="40">
        <v>2.0</v>
      </c>
      <c r="I74" s="78">
        <v>2.0</v>
      </c>
      <c r="J74" s="91" t="s">
        <v>206</v>
      </c>
      <c r="K74" s="92" t="s">
        <v>207</v>
      </c>
      <c r="L74" s="41" t="s">
        <v>208</v>
      </c>
      <c r="M74" s="76" t="s">
        <v>209</v>
      </c>
      <c r="N74" s="37" t="s">
        <v>105</v>
      </c>
      <c r="O74" s="37" t="s">
        <v>112</v>
      </c>
      <c r="P74" s="36">
        <v>1811073.0</v>
      </c>
      <c r="Q74" s="46">
        <f>VLOOKUP(P74,'Appendix A - Revenue'!$A$2:$C$141,2,0)</f>
        <v>323960.624</v>
      </c>
      <c r="R74" s="36">
        <f>VLOOKUP(P74,'Appendix A - Revenue'!$A$2:$C$141,3,0)</f>
        <v>1528.212</v>
      </c>
      <c r="S74" s="46">
        <f>VLOOKUP(P74,'Appendix A -  Costs'!$A$2:$C$141,2,0)</f>
        <v>68583.3632</v>
      </c>
      <c r="T74" s="46">
        <f>VLOOKUP(P74,'Appendix A -  Costs'!$A$2:$C$141,3,0)</f>
        <v>17315.6016</v>
      </c>
      <c r="U74" s="47">
        <f t="shared" si="1"/>
        <v>85898.9648</v>
      </c>
      <c r="V74" s="48"/>
      <c r="W74" s="48"/>
      <c r="X74" s="48"/>
      <c r="Y74" s="48"/>
      <c r="Z74" s="48"/>
      <c r="AA74" s="48"/>
      <c r="AB74" s="48"/>
      <c r="AC74" s="48"/>
      <c r="AD74" s="48"/>
      <c r="AE74" s="48"/>
      <c r="AF74" s="48"/>
      <c r="AG74" s="49"/>
    </row>
    <row r="75" ht="14.25" customHeight="1">
      <c r="A75" s="35">
        <v>1811074.0</v>
      </c>
      <c r="B75" s="50" t="s">
        <v>202</v>
      </c>
      <c r="C75" s="58" t="s">
        <v>210</v>
      </c>
      <c r="D75" s="81" t="s">
        <v>204</v>
      </c>
      <c r="E75" s="53" t="s">
        <v>117</v>
      </c>
      <c r="F75" s="50" t="s">
        <v>100</v>
      </c>
      <c r="G75" s="103" t="s">
        <v>205</v>
      </c>
      <c r="H75" s="54">
        <v>2.0</v>
      </c>
      <c r="I75" s="78">
        <v>2.0</v>
      </c>
      <c r="J75" s="94" t="s">
        <v>211</v>
      </c>
      <c r="K75" s="95" t="s">
        <v>207</v>
      </c>
      <c r="L75" s="93" t="s">
        <v>208</v>
      </c>
      <c r="M75" s="81" t="s">
        <v>209</v>
      </c>
      <c r="N75" s="51" t="s">
        <v>105</v>
      </c>
      <c r="O75" s="51" t="s">
        <v>212</v>
      </c>
      <c r="P75" s="50">
        <v>1811074.0</v>
      </c>
      <c r="Q75" s="59">
        <f>VLOOKUP(P75,'Appendix A - Revenue'!$A$2:$C$141,2,0)</f>
        <v>335767.12</v>
      </c>
      <c r="R75" s="50">
        <f>VLOOKUP(P75,'Appendix A - Revenue'!$A$2:$C$141,3,0)</f>
        <v>1583.6724</v>
      </c>
      <c r="S75" s="59">
        <f>VLOOKUP(P75,'Appendix A -  Costs'!$A$2:$C$141,2,0)</f>
        <v>81840.528</v>
      </c>
      <c r="T75" s="59">
        <f>VLOOKUP(P75,'Appendix A -  Costs'!$A$2:$C$141,3,0)</f>
        <v>21080.136</v>
      </c>
      <c r="U75" s="60">
        <f t="shared" si="1"/>
        <v>102920.664</v>
      </c>
      <c r="AG75" s="61"/>
    </row>
    <row r="76" ht="14.25" customHeight="1">
      <c r="A76" s="35">
        <v>1811075.0</v>
      </c>
      <c r="B76" s="50" t="s">
        <v>202</v>
      </c>
      <c r="C76" s="58" t="s">
        <v>213</v>
      </c>
      <c r="D76" s="81" t="s">
        <v>204</v>
      </c>
      <c r="E76" s="53" t="s">
        <v>117</v>
      </c>
      <c r="F76" s="50" t="s">
        <v>100</v>
      </c>
      <c r="G76" s="103" t="s">
        <v>205</v>
      </c>
      <c r="H76" s="54">
        <v>2.0</v>
      </c>
      <c r="I76" s="78">
        <v>2.0</v>
      </c>
      <c r="J76" s="94" t="s">
        <v>214</v>
      </c>
      <c r="K76" s="95" t="s">
        <v>207</v>
      </c>
      <c r="L76" s="93" t="s">
        <v>208</v>
      </c>
      <c r="M76" s="81" t="s">
        <v>209</v>
      </c>
      <c r="N76" s="51" t="s">
        <v>105</v>
      </c>
      <c r="O76" s="51" t="s">
        <v>215</v>
      </c>
      <c r="P76" s="50">
        <v>1811075.0</v>
      </c>
      <c r="Q76" s="59">
        <f>VLOOKUP(P76,'Appendix A - Revenue'!$A$2:$C$141,2,0)</f>
        <v>1430252.953</v>
      </c>
      <c r="R76" s="50">
        <f>VLOOKUP(P76,'Appendix A - Revenue'!$A$2:$C$141,3,0)</f>
        <v>8280.979</v>
      </c>
      <c r="S76" s="59">
        <f>VLOOKUP(P76,'Appendix A -  Costs'!$A$2:$C$141,2,0)</f>
        <v>440393.3248</v>
      </c>
      <c r="T76" s="59">
        <f>VLOOKUP(P76,'Appendix A -  Costs'!$A$2:$C$141,3,0)</f>
        <v>103746.5044</v>
      </c>
      <c r="U76" s="60">
        <f t="shared" si="1"/>
        <v>544139.8292</v>
      </c>
      <c r="AG76" s="61"/>
    </row>
    <row r="77" ht="14.25" customHeight="1">
      <c r="A77" s="35">
        <v>1811076.0</v>
      </c>
      <c r="B77" s="50" t="s">
        <v>202</v>
      </c>
      <c r="C77" s="58" t="s">
        <v>216</v>
      </c>
      <c r="D77" s="81" t="s">
        <v>204</v>
      </c>
      <c r="E77" s="53" t="s">
        <v>117</v>
      </c>
      <c r="F77" s="50" t="s">
        <v>100</v>
      </c>
      <c r="G77" s="103" t="s">
        <v>205</v>
      </c>
      <c r="H77" s="54">
        <v>2.0</v>
      </c>
      <c r="I77" s="78">
        <v>2.0</v>
      </c>
      <c r="J77" s="94" t="s">
        <v>217</v>
      </c>
      <c r="K77" s="95" t="s">
        <v>207</v>
      </c>
      <c r="L77" s="93" t="s">
        <v>208</v>
      </c>
      <c r="M77" s="81" t="s">
        <v>209</v>
      </c>
      <c r="N77" s="51" t="s">
        <v>105</v>
      </c>
      <c r="O77" s="51" t="s">
        <v>215</v>
      </c>
      <c r="P77" s="50">
        <v>1811076.0</v>
      </c>
      <c r="Q77" s="59">
        <f>VLOOKUP(P77,'Appendix A - Revenue'!$A$2:$C$141,2,0)</f>
        <v>135943.83</v>
      </c>
      <c r="R77" s="50">
        <f>VLOOKUP(P77,'Appendix A - Revenue'!$A$2:$C$141,3,0)</f>
        <v>483.9112</v>
      </c>
      <c r="S77" s="59">
        <f>VLOOKUP(P77,'Appendix A -  Costs'!$A$2:$C$141,2,0)</f>
        <v>26777.52</v>
      </c>
      <c r="T77" s="59">
        <f>VLOOKUP(P77,'Appendix A -  Costs'!$A$2:$C$141,3,0)</f>
        <v>6899.31</v>
      </c>
      <c r="U77" s="60">
        <f t="shared" si="1"/>
        <v>33676.83</v>
      </c>
      <c r="AG77" s="61"/>
    </row>
    <row r="78" ht="14.25" customHeight="1">
      <c r="A78" s="35">
        <v>1811077.0</v>
      </c>
      <c r="B78" s="50" t="s">
        <v>202</v>
      </c>
      <c r="C78" s="58" t="s">
        <v>218</v>
      </c>
      <c r="D78" s="81" t="s">
        <v>204</v>
      </c>
      <c r="E78" s="53" t="s">
        <v>117</v>
      </c>
      <c r="F78" s="50" t="s">
        <v>100</v>
      </c>
      <c r="G78" s="103" t="s">
        <v>205</v>
      </c>
      <c r="H78" s="54">
        <v>2.0</v>
      </c>
      <c r="I78" s="78">
        <v>2.0</v>
      </c>
      <c r="J78" s="94" t="s">
        <v>219</v>
      </c>
      <c r="K78" s="95" t="s">
        <v>207</v>
      </c>
      <c r="L78" s="93" t="s">
        <v>208</v>
      </c>
      <c r="M78" s="81" t="s">
        <v>209</v>
      </c>
      <c r="N78" s="51" t="s">
        <v>105</v>
      </c>
      <c r="O78" s="51" t="s">
        <v>112</v>
      </c>
      <c r="P78" s="50">
        <v>1811077.0</v>
      </c>
      <c r="Q78" s="59">
        <f>VLOOKUP(P78,'Appendix A - Revenue'!$A$2:$C$141,2,0)</f>
        <v>510807.066</v>
      </c>
      <c r="R78" s="50">
        <f>VLOOKUP(P78,'Appendix A - Revenue'!$A$2:$C$141,3,0)</f>
        <v>2028.7568</v>
      </c>
      <c r="S78" s="59">
        <f>VLOOKUP(P78,'Appendix A -  Costs'!$A$2:$C$141,2,0)</f>
        <v>138969.7232</v>
      </c>
      <c r="T78" s="59">
        <f>VLOOKUP(P78,'Appendix A -  Costs'!$A$2:$C$141,3,0)</f>
        <v>36515.0038</v>
      </c>
      <c r="U78" s="60">
        <f t="shared" si="1"/>
        <v>175484.727</v>
      </c>
      <c r="AG78" s="61"/>
    </row>
    <row r="79" ht="14.25" customHeight="1">
      <c r="A79" s="35">
        <v>1811078.0</v>
      </c>
      <c r="B79" s="50" t="s">
        <v>202</v>
      </c>
      <c r="C79" s="58" t="s">
        <v>220</v>
      </c>
      <c r="D79" s="81" t="s">
        <v>204</v>
      </c>
      <c r="E79" s="53" t="s">
        <v>117</v>
      </c>
      <c r="F79" s="50" t="s">
        <v>100</v>
      </c>
      <c r="G79" s="103" t="s">
        <v>205</v>
      </c>
      <c r="H79" s="54">
        <v>2.0</v>
      </c>
      <c r="I79" s="78">
        <v>2.0</v>
      </c>
      <c r="J79" s="94" t="s">
        <v>221</v>
      </c>
      <c r="K79" s="95" t="s">
        <v>207</v>
      </c>
      <c r="L79" s="93" t="s">
        <v>208</v>
      </c>
      <c r="M79" s="81" t="s">
        <v>209</v>
      </c>
      <c r="N79" s="51" t="s">
        <v>105</v>
      </c>
      <c r="O79" s="51" t="s">
        <v>108</v>
      </c>
      <c r="P79" s="50">
        <v>1811078.0</v>
      </c>
      <c r="Q79" s="59">
        <f>VLOOKUP(P79,'Appendix A - Revenue'!$A$2:$C$141,2,0)</f>
        <v>503187.399</v>
      </c>
      <c r="R79" s="50">
        <f>VLOOKUP(P79,'Appendix A - Revenue'!$A$2:$C$141,3,0)</f>
        <v>1953.7248</v>
      </c>
      <c r="S79" s="59">
        <f>VLOOKUP(P79,'Appendix A -  Costs'!$A$2:$C$141,2,0)</f>
        <v>146882.3664</v>
      </c>
      <c r="T79" s="59">
        <f>VLOOKUP(P79,'Appendix A -  Costs'!$A$2:$C$141,3,0)</f>
        <v>34200.551</v>
      </c>
      <c r="U79" s="60">
        <f t="shared" si="1"/>
        <v>181082.9174</v>
      </c>
      <c r="AG79" s="61"/>
    </row>
    <row r="80" ht="14.25" customHeight="1">
      <c r="A80" s="35">
        <v>1811079.0</v>
      </c>
      <c r="B80" s="50" t="s">
        <v>202</v>
      </c>
      <c r="C80" s="58" t="s">
        <v>222</v>
      </c>
      <c r="D80" s="81" t="s">
        <v>204</v>
      </c>
      <c r="E80" s="53" t="s">
        <v>117</v>
      </c>
      <c r="F80" s="50" t="s">
        <v>100</v>
      </c>
      <c r="G80" s="103" t="s">
        <v>205</v>
      </c>
      <c r="H80" s="54">
        <v>2.0</v>
      </c>
      <c r="I80" s="78">
        <v>2.0</v>
      </c>
      <c r="J80" s="94" t="s">
        <v>223</v>
      </c>
      <c r="K80" s="95" t="s">
        <v>207</v>
      </c>
      <c r="L80" s="93" t="s">
        <v>208</v>
      </c>
      <c r="M80" s="81" t="s">
        <v>209</v>
      </c>
      <c r="N80" s="51" t="s">
        <v>105</v>
      </c>
      <c r="O80" s="51" t="s">
        <v>108</v>
      </c>
      <c r="P80" s="50">
        <v>1811079.0</v>
      </c>
      <c r="Q80" s="59">
        <f>VLOOKUP(P80,'Appendix A - Revenue'!$A$2:$C$141,2,0)</f>
        <v>610295.994</v>
      </c>
      <c r="R80" s="50">
        <f>VLOOKUP(P80,'Appendix A - Revenue'!$A$2:$C$141,3,0)</f>
        <v>2254.1805</v>
      </c>
      <c r="S80" s="59">
        <f>VLOOKUP(P80,'Appendix A -  Costs'!$A$2:$C$141,2,0)</f>
        <v>149554.1344</v>
      </c>
      <c r="T80" s="59">
        <f>VLOOKUP(P80,'Appendix A -  Costs'!$A$2:$C$141,3,0)</f>
        <v>36617.636</v>
      </c>
      <c r="U80" s="60">
        <f t="shared" si="1"/>
        <v>186171.7704</v>
      </c>
      <c r="AG80" s="61"/>
    </row>
    <row r="81" ht="14.25" customHeight="1">
      <c r="A81" s="62">
        <v>1811080.0</v>
      </c>
      <c r="B81" s="63" t="s">
        <v>202</v>
      </c>
      <c r="C81" s="71" t="s">
        <v>224</v>
      </c>
      <c r="D81" s="86" t="s">
        <v>204</v>
      </c>
      <c r="E81" s="66" t="s">
        <v>117</v>
      </c>
      <c r="F81" s="63" t="s">
        <v>100</v>
      </c>
      <c r="G81" s="104" t="s">
        <v>205</v>
      </c>
      <c r="H81" s="67">
        <v>2.0</v>
      </c>
      <c r="I81" s="78">
        <v>2.0</v>
      </c>
      <c r="J81" s="98" t="s">
        <v>225</v>
      </c>
      <c r="K81" s="99" t="s">
        <v>207</v>
      </c>
      <c r="L81" s="97" t="s">
        <v>208</v>
      </c>
      <c r="M81" s="86" t="s">
        <v>209</v>
      </c>
      <c r="N81" s="64" t="s">
        <v>105</v>
      </c>
      <c r="O81" s="64" t="s">
        <v>226</v>
      </c>
      <c r="P81" s="63">
        <v>1811080.0</v>
      </c>
      <c r="Q81" s="72">
        <f>VLOOKUP(P81,'Appendix A - Revenue'!$A$2:$C$141,2,0)</f>
        <v>157312.386</v>
      </c>
      <c r="R81" s="63">
        <f>VLOOKUP(P81,'Appendix A - Revenue'!$A$2:$C$141,3,0)</f>
        <v>756.3542</v>
      </c>
      <c r="S81" s="72">
        <f>VLOOKUP(P81,'Appendix A -  Costs'!$A$2:$C$141,2,0)</f>
        <v>54944.9472</v>
      </c>
      <c r="T81" s="72">
        <f>VLOOKUP(P81,'Appendix A -  Costs'!$A$2:$C$141,3,0)</f>
        <v>13868.316</v>
      </c>
      <c r="U81" s="73">
        <f t="shared" si="1"/>
        <v>68813.2632</v>
      </c>
      <c r="V81" s="74"/>
      <c r="W81" s="74"/>
      <c r="X81" s="74"/>
      <c r="Y81" s="74"/>
      <c r="Z81" s="74"/>
      <c r="AA81" s="74"/>
      <c r="AB81" s="74"/>
      <c r="AC81" s="74"/>
      <c r="AD81" s="74"/>
      <c r="AE81" s="74"/>
      <c r="AF81" s="74"/>
      <c r="AG81" s="75"/>
    </row>
    <row r="82" ht="14.25" customHeight="1">
      <c r="A82" s="35">
        <v>1811081.0</v>
      </c>
      <c r="B82" s="50" t="s">
        <v>227</v>
      </c>
      <c r="C82" s="50" t="s">
        <v>228</v>
      </c>
      <c r="D82" s="76" t="s">
        <v>229</v>
      </c>
      <c r="E82" s="58" t="s">
        <v>117</v>
      </c>
      <c r="F82" s="58" t="s">
        <v>100</v>
      </c>
      <c r="G82" s="76" t="s">
        <v>230</v>
      </c>
      <c r="H82" s="84">
        <v>2.0</v>
      </c>
      <c r="I82" s="93">
        <v>2.0</v>
      </c>
      <c r="J82" s="42">
        <v>185.0</v>
      </c>
      <c r="K82" s="43" t="s">
        <v>231</v>
      </c>
      <c r="L82" s="84" t="s">
        <v>208</v>
      </c>
      <c r="M82" s="105" t="s">
        <v>209</v>
      </c>
      <c r="N82" s="45" t="s">
        <v>105</v>
      </c>
      <c r="O82" s="45" t="s">
        <v>232</v>
      </c>
      <c r="P82" s="36">
        <v>1811081.0</v>
      </c>
      <c r="Q82" s="46">
        <f>VLOOKUP(P82,'Appendix A - Revenue'!$A$2:$C$141,2,0)</f>
        <v>545974.66</v>
      </c>
      <c r="R82" s="36">
        <f>VLOOKUP(P82,'Appendix A - Revenue'!$A$2:$C$141,3,0)</f>
        <v>1540.3934</v>
      </c>
      <c r="S82" s="46">
        <f>VLOOKUP(P82,'Appendix A -  Costs'!$A$2:$C$141,2,0)</f>
        <v>94692.884</v>
      </c>
      <c r="T82" s="46">
        <f>VLOOKUP(P82,'Appendix A -  Costs'!$A$2:$C$141,3,0)</f>
        <v>23922.4128</v>
      </c>
      <c r="U82" s="60">
        <f t="shared" si="1"/>
        <v>118615.2968</v>
      </c>
      <c r="AG82" s="61"/>
    </row>
    <row r="83" ht="14.25" customHeight="1">
      <c r="A83" s="35">
        <v>1811082.0</v>
      </c>
      <c r="B83" s="50" t="s">
        <v>227</v>
      </c>
      <c r="C83" s="50" t="s">
        <v>233</v>
      </c>
      <c r="D83" s="81" t="s">
        <v>229</v>
      </c>
      <c r="E83" s="58" t="s">
        <v>117</v>
      </c>
      <c r="F83" s="58" t="s">
        <v>100</v>
      </c>
      <c r="G83" s="81" t="s">
        <v>230</v>
      </c>
      <c r="H83" s="84">
        <v>2.0</v>
      </c>
      <c r="I83" s="93">
        <v>2.0</v>
      </c>
      <c r="J83" s="55">
        <v>199.0</v>
      </c>
      <c r="K83" s="56" t="s">
        <v>231</v>
      </c>
      <c r="L83" s="84" t="s">
        <v>208</v>
      </c>
      <c r="M83" s="105" t="s">
        <v>209</v>
      </c>
      <c r="N83" s="58" t="s">
        <v>105</v>
      </c>
      <c r="O83" s="58" t="s">
        <v>232</v>
      </c>
      <c r="P83" s="50">
        <v>1811082.0</v>
      </c>
      <c r="Q83" s="59">
        <f>VLOOKUP(P83,'Appendix A - Revenue'!$A$2:$C$141,2,0)</f>
        <v>286977.636</v>
      </c>
      <c r="R83" s="50">
        <f>VLOOKUP(P83,'Appendix A - Revenue'!$A$2:$C$141,3,0)</f>
        <v>712.0582</v>
      </c>
      <c r="S83" s="59">
        <f>VLOOKUP(P83,'Appendix A -  Costs'!$A$2:$C$141,2,0)</f>
        <v>48565.8184</v>
      </c>
      <c r="T83" s="59">
        <f>VLOOKUP(P83,'Appendix A -  Costs'!$A$2:$C$141,3,0)</f>
        <v>11552.0636</v>
      </c>
      <c r="U83" s="60">
        <f t="shared" si="1"/>
        <v>60117.882</v>
      </c>
      <c r="AG83" s="61"/>
    </row>
    <row r="84" ht="14.25" customHeight="1">
      <c r="A84" s="35">
        <v>1811083.0</v>
      </c>
      <c r="B84" s="50" t="s">
        <v>227</v>
      </c>
      <c r="C84" s="50" t="s">
        <v>234</v>
      </c>
      <c r="D84" s="81" t="s">
        <v>229</v>
      </c>
      <c r="E84" s="58" t="s">
        <v>117</v>
      </c>
      <c r="F84" s="58" t="s">
        <v>100</v>
      </c>
      <c r="G84" s="81" t="s">
        <v>230</v>
      </c>
      <c r="H84" s="84">
        <v>2.0</v>
      </c>
      <c r="I84" s="93">
        <v>2.0</v>
      </c>
      <c r="J84" s="55">
        <v>216.0</v>
      </c>
      <c r="K84" s="56" t="s">
        <v>231</v>
      </c>
      <c r="L84" s="84" t="s">
        <v>208</v>
      </c>
      <c r="M84" s="105" t="s">
        <v>209</v>
      </c>
      <c r="N84" s="58" t="s">
        <v>105</v>
      </c>
      <c r="O84" s="58" t="s">
        <v>232</v>
      </c>
      <c r="P84" s="50">
        <v>1811083.0</v>
      </c>
      <c r="Q84" s="59">
        <f>VLOOKUP(P84,'Appendix A - Revenue'!$A$2:$C$141,2,0)</f>
        <v>346252.566</v>
      </c>
      <c r="R84" s="50">
        <f>VLOOKUP(P84,'Appendix A - Revenue'!$A$2:$C$141,3,0)</f>
        <v>680.034</v>
      </c>
      <c r="S84" s="59">
        <f>VLOOKUP(P84,'Appendix A -  Costs'!$A$2:$C$141,2,0)</f>
        <v>52852.4832</v>
      </c>
      <c r="T84" s="59">
        <f>VLOOKUP(P84,'Appendix A -  Costs'!$A$2:$C$141,3,0)</f>
        <v>12435.8784</v>
      </c>
      <c r="U84" s="60">
        <f t="shared" si="1"/>
        <v>65288.3616</v>
      </c>
      <c r="AG84" s="61"/>
    </row>
    <row r="85" ht="14.25" customHeight="1">
      <c r="A85" s="35">
        <v>1811084.0</v>
      </c>
      <c r="B85" s="50" t="s">
        <v>227</v>
      </c>
      <c r="C85" s="50" t="s">
        <v>235</v>
      </c>
      <c r="D85" s="81" t="s">
        <v>229</v>
      </c>
      <c r="E85" s="58" t="s">
        <v>117</v>
      </c>
      <c r="F85" s="58" t="s">
        <v>100</v>
      </c>
      <c r="G85" s="81" t="s">
        <v>230</v>
      </c>
      <c r="H85" s="84">
        <v>2.0</v>
      </c>
      <c r="I85" s="93">
        <v>2.0</v>
      </c>
      <c r="J85" s="55">
        <v>222.0</v>
      </c>
      <c r="K85" s="56" t="s">
        <v>231</v>
      </c>
      <c r="L85" s="84" t="s">
        <v>208</v>
      </c>
      <c r="M85" s="105" t="s">
        <v>209</v>
      </c>
      <c r="N85" s="58" t="s">
        <v>105</v>
      </c>
      <c r="O85" s="58" t="s">
        <v>232</v>
      </c>
      <c r="P85" s="50">
        <v>1811084.0</v>
      </c>
      <c r="Q85" s="59">
        <f>VLOOKUP(P85,'Appendix A - Revenue'!$A$2:$C$141,2,0)</f>
        <v>655185.3</v>
      </c>
      <c r="R85" s="50">
        <f>VLOOKUP(P85,'Appendix A - Revenue'!$A$2:$C$141,3,0)</f>
        <v>934.0128</v>
      </c>
      <c r="S85" s="59">
        <f>VLOOKUP(P85,'Appendix A -  Costs'!$A$2:$C$141,2,0)</f>
        <v>106625.5872</v>
      </c>
      <c r="T85" s="59">
        <f>VLOOKUP(P85,'Appendix A -  Costs'!$A$2:$C$141,3,0)</f>
        <v>29155.434</v>
      </c>
      <c r="U85" s="60">
        <f t="shared" si="1"/>
        <v>135781.0212</v>
      </c>
      <c r="AG85" s="61"/>
    </row>
    <row r="86" ht="14.25" customHeight="1">
      <c r="A86" s="35">
        <v>1811085.0</v>
      </c>
      <c r="B86" s="50" t="s">
        <v>227</v>
      </c>
      <c r="C86" s="50" t="s">
        <v>236</v>
      </c>
      <c r="D86" s="81" t="s">
        <v>229</v>
      </c>
      <c r="E86" s="58" t="s">
        <v>117</v>
      </c>
      <c r="F86" s="58" t="s">
        <v>100</v>
      </c>
      <c r="G86" s="81" t="s">
        <v>230</v>
      </c>
      <c r="H86" s="84">
        <v>2.0</v>
      </c>
      <c r="I86" s="93">
        <v>2.0</v>
      </c>
      <c r="J86" s="55">
        <v>235.0</v>
      </c>
      <c r="K86" s="56" t="s">
        <v>231</v>
      </c>
      <c r="L86" s="84" t="s">
        <v>208</v>
      </c>
      <c r="M86" s="105" t="s">
        <v>209</v>
      </c>
      <c r="N86" s="58" t="s">
        <v>105</v>
      </c>
      <c r="O86" s="58" t="s">
        <v>215</v>
      </c>
      <c r="P86" s="50">
        <v>1811085.0</v>
      </c>
      <c r="Q86" s="59">
        <f>VLOOKUP(P86,'Appendix A - Revenue'!$A$2:$C$141,2,0)</f>
        <v>31485.168</v>
      </c>
      <c r="R86" s="50">
        <f>VLOOKUP(P86,'Appendix A - Revenue'!$A$2:$C$141,3,0)</f>
        <v>48.3075</v>
      </c>
      <c r="S86" s="59">
        <f>VLOOKUP(P86,'Appendix A -  Costs'!$A$2:$C$141,2,0)</f>
        <v>6544.2344</v>
      </c>
      <c r="T86" s="59">
        <f>VLOOKUP(P86,'Appendix A -  Costs'!$A$2:$C$141,3,0)</f>
        <v>1587.4628</v>
      </c>
      <c r="U86" s="60">
        <f t="shared" si="1"/>
        <v>8131.6972</v>
      </c>
      <c r="AG86" s="61"/>
    </row>
    <row r="87" ht="14.25" customHeight="1">
      <c r="A87" s="35">
        <v>1811086.0</v>
      </c>
      <c r="B87" s="50" t="s">
        <v>227</v>
      </c>
      <c r="C87" s="50" t="s">
        <v>237</v>
      </c>
      <c r="D87" s="81" t="s">
        <v>229</v>
      </c>
      <c r="E87" s="58" t="s">
        <v>117</v>
      </c>
      <c r="F87" s="58" t="s">
        <v>100</v>
      </c>
      <c r="G87" s="81" t="s">
        <v>230</v>
      </c>
      <c r="H87" s="84">
        <v>2.0</v>
      </c>
      <c r="I87" s="93">
        <v>2.0</v>
      </c>
      <c r="J87" s="55">
        <v>185.0</v>
      </c>
      <c r="K87" s="56" t="s">
        <v>231</v>
      </c>
      <c r="L87" s="84" t="s">
        <v>208</v>
      </c>
      <c r="M87" s="106" t="s">
        <v>104</v>
      </c>
      <c r="N87" s="58" t="s">
        <v>105</v>
      </c>
      <c r="O87" s="58" t="s">
        <v>215</v>
      </c>
      <c r="P87" s="50">
        <v>1811086.0</v>
      </c>
      <c r="Q87" s="59">
        <f>VLOOKUP(P87,'Appendix A - Revenue'!$A$2:$C$141,2,0)</f>
        <v>366347.586</v>
      </c>
      <c r="R87" s="50">
        <f>VLOOKUP(P87,'Appendix A - Revenue'!$A$2:$C$141,3,0)</f>
        <v>469.854</v>
      </c>
      <c r="S87" s="59">
        <f>VLOOKUP(P87,'Appendix A -  Costs'!$A$2:$C$141,2,0)</f>
        <v>70380.464</v>
      </c>
      <c r="T87" s="59">
        <f>VLOOKUP(P87,'Appendix A -  Costs'!$A$2:$C$141,3,0)</f>
        <v>17415.574</v>
      </c>
      <c r="U87" s="60">
        <f t="shared" si="1"/>
        <v>87796.038</v>
      </c>
      <c r="AG87" s="61"/>
    </row>
    <row r="88" ht="14.25" customHeight="1">
      <c r="A88" s="35">
        <v>1811087.0</v>
      </c>
      <c r="B88" s="50" t="s">
        <v>227</v>
      </c>
      <c r="C88" s="50" t="s">
        <v>238</v>
      </c>
      <c r="D88" s="81" t="s">
        <v>229</v>
      </c>
      <c r="E88" s="58" t="s">
        <v>117</v>
      </c>
      <c r="F88" s="58" t="s">
        <v>100</v>
      </c>
      <c r="G88" s="81" t="s">
        <v>230</v>
      </c>
      <c r="H88" s="84">
        <v>2.0</v>
      </c>
      <c r="I88" s="93">
        <v>2.0</v>
      </c>
      <c r="J88" s="55">
        <v>199.0</v>
      </c>
      <c r="K88" s="56" t="s">
        <v>231</v>
      </c>
      <c r="L88" s="84" t="s">
        <v>208</v>
      </c>
      <c r="M88" s="106" t="s">
        <v>104</v>
      </c>
      <c r="N88" s="58" t="s">
        <v>105</v>
      </c>
      <c r="O88" s="58" t="s">
        <v>226</v>
      </c>
      <c r="P88" s="50">
        <v>1811087.0</v>
      </c>
      <c r="Q88" s="59">
        <f>VLOOKUP(P88,'Appendix A - Revenue'!$A$2:$C$141,2,0)</f>
        <v>239805.423</v>
      </c>
      <c r="R88" s="50">
        <f>VLOOKUP(P88,'Appendix A - Revenue'!$A$2:$C$141,3,0)</f>
        <v>549.9936</v>
      </c>
      <c r="S88" s="59">
        <f>VLOOKUP(P88,'Appendix A -  Costs'!$A$2:$C$141,2,0)</f>
        <v>31683.564</v>
      </c>
      <c r="T88" s="59">
        <f>VLOOKUP(P88,'Appendix A -  Costs'!$A$2:$C$141,3,0)</f>
        <v>8421.1578</v>
      </c>
      <c r="U88" s="60">
        <f t="shared" si="1"/>
        <v>40104.7218</v>
      </c>
      <c r="AG88" s="61"/>
    </row>
    <row r="89" ht="14.25" customHeight="1">
      <c r="A89" s="35">
        <v>1811088.0</v>
      </c>
      <c r="B89" s="50" t="s">
        <v>227</v>
      </c>
      <c r="C89" s="50" t="s">
        <v>239</v>
      </c>
      <c r="D89" s="81" t="s">
        <v>229</v>
      </c>
      <c r="E89" s="58" t="s">
        <v>117</v>
      </c>
      <c r="F89" s="58" t="s">
        <v>100</v>
      </c>
      <c r="G89" s="81" t="s">
        <v>230</v>
      </c>
      <c r="H89" s="84">
        <v>2.0</v>
      </c>
      <c r="I89" s="93">
        <v>2.0</v>
      </c>
      <c r="J89" s="55">
        <v>216.0</v>
      </c>
      <c r="K89" s="56" t="s">
        <v>231</v>
      </c>
      <c r="L89" s="84" t="s">
        <v>208</v>
      </c>
      <c r="M89" s="106" t="s">
        <v>104</v>
      </c>
      <c r="N89" s="58" t="s">
        <v>105</v>
      </c>
      <c r="O89" s="58" t="s">
        <v>146</v>
      </c>
      <c r="P89" s="50">
        <v>1811088.0</v>
      </c>
      <c r="Q89" s="59">
        <f>VLOOKUP(P89,'Appendix A - Revenue'!$A$2:$C$141,2,0)</f>
        <v>270403.408</v>
      </c>
      <c r="R89" s="50">
        <f>VLOOKUP(P89,'Appendix A - Revenue'!$A$2:$C$141,3,0)</f>
        <v>868.97</v>
      </c>
      <c r="S89" s="59">
        <f>VLOOKUP(P89,'Appendix A -  Costs'!$A$2:$C$141,2,0)</f>
        <v>59886.0768</v>
      </c>
      <c r="T89" s="59">
        <f>VLOOKUP(P89,'Appendix A -  Costs'!$A$2:$C$141,3,0)</f>
        <v>14384.4008</v>
      </c>
      <c r="U89" s="60">
        <f t="shared" si="1"/>
        <v>74270.4776</v>
      </c>
      <c r="AG89" s="61"/>
    </row>
    <row r="90" ht="14.25" customHeight="1">
      <c r="A90" s="35">
        <v>1811089.0</v>
      </c>
      <c r="B90" s="50" t="s">
        <v>227</v>
      </c>
      <c r="C90" s="50" t="s">
        <v>240</v>
      </c>
      <c r="D90" s="81" t="s">
        <v>229</v>
      </c>
      <c r="E90" s="58" t="s">
        <v>117</v>
      </c>
      <c r="F90" s="58" t="s">
        <v>100</v>
      </c>
      <c r="G90" s="81" t="s">
        <v>230</v>
      </c>
      <c r="H90" s="84">
        <v>2.0</v>
      </c>
      <c r="I90" s="93">
        <v>2.0</v>
      </c>
      <c r="J90" s="55">
        <v>185.0</v>
      </c>
      <c r="K90" s="56" t="s">
        <v>231</v>
      </c>
      <c r="L90" s="84" t="s">
        <v>208</v>
      </c>
      <c r="M90" s="106" t="s">
        <v>125</v>
      </c>
      <c r="N90" s="58" t="s">
        <v>105</v>
      </c>
      <c r="O90" s="58" t="s">
        <v>232</v>
      </c>
      <c r="P90" s="50">
        <v>1811089.0</v>
      </c>
      <c r="Q90" s="59">
        <f>VLOOKUP(P90,'Appendix A - Revenue'!$A$2:$C$141,2,0)</f>
        <v>8154.696</v>
      </c>
      <c r="R90" s="50">
        <f>VLOOKUP(P90,'Appendix A - Revenue'!$A$2:$C$141,3,0)</f>
        <v>12.6786</v>
      </c>
      <c r="S90" s="59">
        <f>VLOOKUP(P90,'Appendix A -  Costs'!$A$2:$C$141,2,0)</f>
        <v>1430.968</v>
      </c>
      <c r="T90" s="59">
        <f>VLOOKUP(P90,'Appendix A -  Costs'!$A$2:$C$141,3,0)</f>
        <v>368.368</v>
      </c>
      <c r="U90" s="60">
        <f t="shared" si="1"/>
        <v>1799.336</v>
      </c>
      <c r="AG90" s="61"/>
    </row>
    <row r="91" ht="14.25" customHeight="1">
      <c r="A91" s="35">
        <v>1811090.0</v>
      </c>
      <c r="B91" s="50" t="s">
        <v>227</v>
      </c>
      <c r="C91" s="50" t="s">
        <v>241</v>
      </c>
      <c r="D91" s="81" t="s">
        <v>229</v>
      </c>
      <c r="E91" s="58" t="s">
        <v>117</v>
      </c>
      <c r="F91" s="58" t="s">
        <v>100</v>
      </c>
      <c r="G91" s="81" t="s">
        <v>230</v>
      </c>
      <c r="H91" s="84">
        <v>2.0</v>
      </c>
      <c r="I91" s="93">
        <v>2.0</v>
      </c>
      <c r="J91" s="55">
        <v>199.0</v>
      </c>
      <c r="K91" s="56" t="s">
        <v>231</v>
      </c>
      <c r="L91" s="84" t="s">
        <v>208</v>
      </c>
      <c r="M91" s="106" t="s">
        <v>125</v>
      </c>
      <c r="N91" s="58" t="s">
        <v>105</v>
      </c>
      <c r="O91" s="58" t="s">
        <v>232</v>
      </c>
      <c r="P91" s="50">
        <v>1811090.0</v>
      </c>
      <c r="Q91" s="59">
        <f>VLOOKUP(P91,'Appendix A - Revenue'!$A$2:$C$141,2,0)</f>
        <v>20855</v>
      </c>
      <c r="R91" s="50">
        <f>VLOOKUP(P91,'Appendix A - Revenue'!$A$2:$C$141,3,0)</f>
        <v>43.844</v>
      </c>
      <c r="S91" s="59">
        <f>VLOOKUP(P91,'Appendix A -  Costs'!$A$2:$C$141,2,0)</f>
        <v>3097.6</v>
      </c>
      <c r="T91" s="59">
        <f>VLOOKUP(P91,'Appendix A -  Costs'!$A$2:$C$141,3,0)</f>
        <v>813.12</v>
      </c>
      <c r="U91" s="60">
        <f t="shared" si="1"/>
        <v>3910.72</v>
      </c>
      <c r="AG91" s="61"/>
    </row>
    <row r="92" ht="14.25" customHeight="1">
      <c r="A92" s="35">
        <v>1811091.0</v>
      </c>
      <c r="B92" s="50" t="s">
        <v>227</v>
      </c>
      <c r="C92" s="50" t="s">
        <v>242</v>
      </c>
      <c r="D92" s="81" t="s">
        <v>229</v>
      </c>
      <c r="E92" s="58" t="s">
        <v>117</v>
      </c>
      <c r="F92" s="58" t="s">
        <v>100</v>
      </c>
      <c r="G92" s="81" t="s">
        <v>230</v>
      </c>
      <c r="H92" s="84">
        <v>2.0</v>
      </c>
      <c r="I92" s="93">
        <v>2.0</v>
      </c>
      <c r="J92" s="55">
        <v>216.0</v>
      </c>
      <c r="K92" s="56" t="s">
        <v>231</v>
      </c>
      <c r="L92" s="84" t="s">
        <v>208</v>
      </c>
      <c r="M92" s="106" t="s">
        <v>125</v>
      </c>
      <c r="N92" s="58" t="s">
        <v>105</v>
      </c>
      <c r="O92" s="58" t="s">
        <v>243</v>
      </c>
      <c r="P92" s="50">
        <v>1811091.0</v>
      </c>
      <c r="Q92" s="59">
        <f>VLOOKUP(P92,'Appendix A - Revenue'!$A$2:$C$141,2,0)</f>
        <v>132555.324</v>
      </c>
      <c r="R92" s="50">
        <f>VLOOKUP(P92,'Appendix A - Revenue'!$A$2:$C$141,3,0)</f>
        <v>426.349</v>
      </c>
      <c r="S92" s="59">
        <f>VLOOKUP(P92,'Appendix A -  Costs'!$A$2:$C$141,2,0)</f>
        <v>20851.1072</v>
      </c>
      <c r="T92" s="59">
        <f>VLOOKUP(P92,'Appendix A -  Costs'!$A$2:$C$141,3,0)</f>
        <v>5319.16</v>
      </c>
      <c r="U92" s="60">
        <f t="shared" si="1"/>
        <v>26170.2672</v>
      </c>
      <c r="AG92" s="61"/>
    </row>
    <row r="93" ht="14.25" customHeight="1">
      <c r="A93" s="35">
        <v>1811093.0</v>
      </c>
      <c r="B93" s="50" t="s">
        <v>227</v>
      </c>
      <c r="C93" s="50" t="s">
        <v>244</v>
      </c>
      <c r="D93" s="81" t="s">
        <v>229</v>
      </c>
      <c r="E93" s="58" t="s">
        <v>117</v>
      </c>
      <c r="F93" s="58" t="s">
        <v>100</v>
      </c>
      <c r="G93" s="81" t="s">
        <v>230</v>
      </c>
      <c r="H93" s="84">
        <v>2.0</v>
      </c>
      <c r="I93" s="93">
        <v>2.0</v>
      </c>
      <c r="J93" s="55">
        <v>199.0</v>
      </c>
      <c r="K93" s="56" t="s">
        <v>231</v>
      </c>
      <c r="L93" s="84" t="s">
        <v>208</v>
      </c>
      <c r="M93" s="106" t="s">
        <v>110</v>
      </c>
      <c r="N93" s="58" t="s">
        <v>105</v>
      </c>
      <c r="O93" s="58" t="s">
        <v>215</v>
      </c>
      <c r="P93" s="50">
        <v>1811093.0</v>
      </c>
      <c r="Q93" s="59">
        <f>VLOOKUP(P93,'Appendix A - Revenue'!$A$2:$C$141,2,0)</f>
        <v>33569.451</v>
      </c>
      <c r="R93" s="50">
        <f>VLOOKUP(P93,'Appendix A - Revenue'!$A$2:$C$141,3,0)</f>
        <v>108.3444</v>
      </c>
      <c r="S93" s="59">
        <f>VLOOKUP(P93,'Appendix A -  Costs'!$A$2:$C$141,2,0)</f>
        <v>6891.3592</v>
      </c>
      <c r="T93" s="59">
        <f>VLOOKUP(P93,'Appendix A -  Costs'!$A$2:$C$141,3,0)</f>
        <v>1706.1132</v>
      </c>
      <c r="U93" s="60">
        <f t="shared" si="1"/>
        <v>8597.4724</v>
      </c>
      <c r="AG93" s="61"/>
    </row>
    <row r="94" ht="14.25" customHeight="1">
      <c r="A94" s="62">
        <v>1811094.0</v>
      </c>
      <c r="B94" s="50" t="s">
        <v>227</v>
      </c>
      <c r="C94" s="50" t="s">
        <v>245</v>
      </c>
      <c r="D94" s="86" t="s">
        <v>229</v>
      </c>
      <c r="E94" s="58" t="s">
        <v>117</v>
      </c>
      <c r="F94" s="71" t="s">
        <v>100</v>
      </c>
      <c r="G94" s="81" t="s">
        <v>230</v>
      </c>
      <c r="H94" s="84">
        <v>2.0</v>
      </c>
      <c r="I94" s="93">
        <v>2.0</v>
      </c>
      <c r="J94" s="68">
        <v>216.0</v>
      </c>
      <c r="K94" s="56" t="s">
        <v>231</v>
      </c>
      <c r="L94" s="84" t="s">
        <v>208</v>
      </c>
      <c r="M94" s="106" t="s">
        <v>110</v>
      </c>
      <c r="N94" s="58" t="s">
        <v>105</v>
      </c>
      <c r="O94" s="58" t="s">
        <v>106</v>
      </c>
      <c r="P94" s="50">
        <v>1811094.0</v>
      </c>
      <c r="Q94" s="59">
        <f>VLOOKUP(P94,'Appendix A - Revenue'!$A$2:$C$141,2,0)</f>
        <v>8640.258</v>
      </c>
      <c r="R94" s="50">
        <f>VLOOKUP(P94,'Appendix A - Revenue'!$A$2:$C$141,3,0)</f>
        <v>9.6615</v>
      </c>
      <c r="S94" s="59">
        <f>VLOOKUP(P94,'Appendix A -  Costs'!$A$2:$C$141,2,0)</f>
        <v>1150.4064</v>
      </c>
      <c r="T94" s="59">
        <f>VLOOKUP(P94,'Appendix A -  Costs'!$A$2:$C$141,3,0)</f>
        <v>284.8362</v>
      </c>
      <c r="U94" s="60">
        <f t="shared" si="1"/>
        <v>1435.2426</v>
      </c>
      <c r="AG94" s="61"/>
    </row>
    <row r="95" ht="14.25" customHeight="1">
      <c r="A95" s="35">
        <v>1811095.0</v>
      </c>
      <c r="B95" s="36" t="s">
        <v>246</v>
      </c>
      <c r="C95" s="36" t="s">
        <v>247</v>
      </c>
      <c r="D95" s="76" t="s">
        <v>248</v>
      </c>
      <c r="E95" s="45" t="s">
        <v>117</v>
      </c>
      <c r="F95" s="41" t="s">
        <v>100</v>
      </c>
      <c r="G95" s="76" t="s">
        <v>249</v>
      </c>
      <c r="H95" s="79">
        <v>1.0</v>
      </c>
      <c r="I95" s="79">
        <v>2.0</v>
      </c>
      <c r="J95" s="107">
        <v>51.0</v>
      </c>
      <c r="K95" s="43" t="s">
        <v>231</v>
      </c>
      <c r="L95" s="40" t="s">
        <v>208</v>
      </c>
      <c r="M95" s="44" t="s">
        <v>209</v>
      </c>
      <c r="N95" s="45" t="s">
        <v>105</v>
      </c>
      <c r="O95" s="45" t="s">
        <v>215</v>
      </c>
      <c r="P95" s="36">
        <v>1811095.0</v>
      </c>
      <c r="Q95" s="46">
        <f>VLOOKUP(P95,'Appendix A - Revenue'!$A$2:$C$141,2,0)</f>
        <v>18819.13</v>
      </c>
      <c r="R95" s="36">
        <f>VLOOKUP(P95,'Appendix A - Revenue'!$A$2:$C$141,3,0)</f>
        <v>285.89</v>
      </c>
      <c r="S95" s="46">
        <f>VLOOKUP(P95,'Appendix A -  Costs'!$A$2:$C$141,2,0)</f>
        <v>11577.984</v>
      </c>
      <c r="T95" s="46">
        <f>VLOOKUP(P95,'Appendix A -  Costs'!$A$2:$C$141,3,0)</f>
        <v>2864.345</v>
      </c>
      <c r="U95" s="47">
        <f t="shared" si="1"/>
        <v>14442.329</v>
      </c>
      <c r="V95" s="48"/>
      <c r="W95" s="48"/>
      <c r="X95" s="48"/>
      <c r="Y95" s="48"/>
      <c r="Z95" s="48"/>
      <c r="AA95" s="48"/>
      <c r="AB95" s="48"/>
      <c r="AC95" s="48"/>
      <c r="AD95" s="48"/>
      <c r="AE95" s="48"/>
      <c r="AF95" s="48"/>
      <c r="AG95" s="49"/>
    </row>
    <row r="96" ht="14.25" customHeight="1">
      <c r="A96" s="35">
        <v>1811096.0</v>
      </c>
      <c r="B96" s="50" t="s">
        <v>246</v>
      </c>
      <c r="C96" s="50" t="s">
        <v>250</v>
      </c>
      <c r="D96" s="81" t="s">
        <v>248</v>
      </c>
      <c r="E96" s="58" t="s">
        <v>117</v>
      </c>
      <c r="F96" s="93" t="s">
        <v>100</v>
      </c>
      <c r="G96" s="81" t="s">
        <v>249</v>
      </c>
      <c r="H96" s="84">
        <v>1.0</v>
      </c>
      <c r="I96" s="79">
        <v>2.0</v>
      </c>
      <c r="J96" s="106">
        <v>55.0</v>
      </c>
      <c r="K96" s="56" t="s">
        <v>231</v>
      </c>
      <c r="L96" s="54" t="s">
        <v>208</v>
      </c>
      <c r="M96" s="57" t="s">
        <v>209</v>
      </c>
      <c r="N96" s="58" t="s">
        <v>105</v>
      </c>
      <c r="O96" s="58"/>
      <c r="P96" s="50">
        <v>1811096.0</v>
      </c>
      <c r="Q96" s="59">
        <f>VLOOKUP(P96,'Appendix A - Revenue'!$A$2:$C$141,2,0)</f>
        <v>95271.605</v>
      </c>
      <c r="R96" s="50">
        <f>VLOOKUP(P96,'Appendix A - Revenue'!$A$2:$C$141,3,0)</f>
        <v>1367.0514</v>
      </c>
      <c r="S96" s="59">
        <f>VLOOKUP(P96,'Appendix A -  Costs'!$A$2:$C$141,2,0)</f>
        <v>62162.7336</v>
      </c>
      <c r="T96" s="59">
        <f>VLOOKUP(P96,'Appendix A -  Costs'!$A$2:$C$141,3,0)</f>
        <v>16482.543</v>
      </c>
      <c r="U96" s="60">
        <f t="shared" si="1"/>
        <v>78645.2766</v>
      </c>
      <c r="AG96" s="61"/>
    </row>
    <row r="97" ht="14.25" customHeight="1">
      <c r="A97" s="35">
        <v>1811097.0</v>
      </c>
      <c r="B97" s="50" t="s">
        <v>246</v>
      </c>
      <c r="C97" s="50" t="s">
        <v>251</v>
      </c>
      <c r="D97" s="81" t="s">
        <v>248</v>
      </c>
      <c r="E97" s="58" t="s">
        <v>117</v>
      </c>
      <c r="F97" s="93" t="s">
        <v>100</v>
      </c>
      <c r="G97" s="81" t="s">
        <v>249</v>
      </c>
      <c r="H97" s="84">
        <v>1.0</v>
      </c>
      <c r="I97" s="79">
        <v>2.0</v>
      </c>
      <c r="J97" s="106">
        <v>59.0</v>
      </c>
      <c r="K97" s="56" t="s">
        <v>231</v>
      </c>
      <c r="L97" s="54" t="s">
        <v>208</v>
      </c>
      <c r="M97" s="57" t="s">
        <v>209</v>
      </c>
      <c r="N97" s="58" t="s">
        <v>105</v>
      </c>
      <c r="O97" s="58"/>
      <c r="P97" s="50">
        <v>1811097.0</v>
      </c>
      <c r="Q97" s="59">
        <f>VLOOKUP(P97,'Appendix A - Revenue'!$A$2:$C$141,2,0)</f>
        <v>56941.522</v>
      </c>
      <c r="R97" s="50">
        <f>VLOOKUP(P97,'Appendix A - Revenue'!$A$2:$C$141,3,0)</f>
        <v>755.3711</v>
      </c>
      <c r="S97" s="59">
        <f>VLOOKUP(P97,'Appendix A -  Costs'!$A$2:$C$141,2,0)</f>
        <v>34347.1568</v>
      </c>
      <c r="T97" s="59">
        <f>VLOOKUP(P97,'Appendix A -  Costs'!$A$2:$C$141,3,0)</f>
        <v>9206.4544</v>
      </c>
      <c r="U97" s="60">
        <f t="shared" si="1"/>
        <v>43553.6112</v>
      </c>
      <c r="AG97" s="61"/>
    </row>
    <row r="98" ht="14.25" customHeight="1">
      <c r="A98" s="62">
        <v>1811098.0</v>
      </c>
      <c r="B98" s="63" t="s">
        <v>246</v>
      </c>
      <c r="C98" s="63" t="s">
        <v>252</v>
      </c>
      <c r="D98" s="86" t="s">
        <v>248</v>
      </c>
      <c r="E98" s="71" t="s">
        <v>117</v>
      </c>
      <c r="F98" s="97" t="s">
        <v>100</v>
      </c>
      <c r="G98" s="86" t="s">
        <v>249</v>
      </c>
      <c r="H98" s="89">
        <v>1.0</v>
      </c>
      <c r="I98" s="79">
        <v>2.0</v>
      </c>
      <c r="J98" s="108">
        <v>65.0</v>
      </c>
      <c r="K98" s="69" t="s">
        <v>231</v>
      </c>
      <c r="L98" s="67" t="s">
        <v>208</v>
      </c>
      <c r="M98" s="70" t="s">
        <v>209</v>
      </c>
      <c r="N98" s="71" t="s">
        <v>105</v>
      </c>
      <c r="O98" s="71" t="s">
        <v>106</v>
      </c>
      <c r="P98" s="63">
        <v>1811098.0</v>
      </c>
      <c r="Q98" s="72">
        <f>VLOOKUP(P98,'Appendix A - Revenue'!$A$2:$C$141,2,0)</f>
        <v>15421.351</v>
      </c>
      <c r="R98" s="63">
        <f>VLOOKUP(P98,'Appendix A - Revenue'!$A$2:$C$141,3,0)</f>
        <v>266.228</v>
      </c>
      <c r="S98" s="72">
        <f>VLOOKUP(P98,'Appendix A -  Costs'!$A$2:$C$141,2,0)</f>
        <v>12193.2096</v>
      </c>
      <c r="T98" s="72">
        <f>VLOOKUP(P98,'Appendix A -  Costs'!$A$2:$C$141,3,0)</f>
        <v>2784.507</v>
      </c>
      <c r="U98" s="73">
        <f t="shared" si="1"/>
        <v>14977.7166</v>
      </c>
      <c r="V98" s="74"/>
      <c r="W98" s="74"/>
      <c r="X98" s="74"/>
      <c r="Y98" s="74"/>
      <c r="Z98" s="74"/>
      <c r="AA98" s="74"/>
      <c r="AB98" s="74"/>
      <c r="AC98" s="74"/>
      <c r="AD98" s="74"/>
      <c r="AE98" s="74"/>
      <c r="AF98" s="74"/>
      <c r="AG98" s="75"/>
    </row>
    <row r="99" ht="14.25" customHeight="1">
      <c r="A99" s="35">
        <v>1811099.0</v>
      </c>
      <c r="B99" s="50" t="s">
        <v>253</v>
      </c>
      <c r="C99" s="50" t="s">
        <v>254</v>
      </c>
      <c r="D99" s="57" t="s">
        <v>255</v>
      </c>
      <c r="E99" s="36" t="s">
        <v>117</v>
      </c>
      <c r="F99" s="79" t="s">
        <v>100</v>
      </c>
      <c r="G99" s="85" t="s">
        <v>256</v>
      </c>
      <c r="H99" s="41">
        <v>1.0</v>
      </c>
      <c r="I99" s="78">
        <v>2.0</v>
      </c>
      <c r="J99" s="107">
        <v>53.0</v>
      </c>
      <c r="K99" s="43" t="s">
        <v>231</v>
      </c>
      <c r="L99" s="40" t="s">
        <v>257</v>
      </c>
      <c r="M99" s="57" t="s">
        <v>209</v>
      </c>
      <c r="N99" s="45" t="s">
        <v>105</v>
      </c>
      <c r="O99" s="45" t="s">
        <v>232</v>
      </c>
      <c r="P99" s="36">
        <v>1811099.0</v>
      </c>
      <c r="Q99" s="46">
        <f>VLOOKUP(P99,'Appendix A - Revenue'!$A$2:$C$141,2,0)</f>
        <v>134018.789</v>
      </c>
      <c r="R99" s="36">
        <f>VLOOKUP(P99,'Appendix A - Revenue'!$A$2:$C$141,3,0)</f>
        <v>709.64</v>
      </c>
      <c r="S99" s="46">
        <f>VLOOKUP(P99,'Appendix A -  Costs'!$A$2:$C$141,2,0)</f>
        <v>36468.3528</v>
      </c>
      <c r="T99" s="46">
        <f>VLOOKUP(P99,'Appendix A -  Costs'!$A$2:$C$141,3,0)</f>
        <v>9775.0224</v>
      </c>
      <c r="U99" s="60">
        <f t="shared" si="1"/>
        <v>46243.3752</v>
      </c>
      <c r="AG99" s="61"/>
    </row>
    <row r="100" ht="14.25" customHeight="1">
      <c r="A100" s="35">
        <v>1811100.0</v>
      </c>
      <c r="B100" s="50" t="s">
        <v>253</v>
      </c>
      <c r="C100" s="50" t="s">
        <v>258</v>
      </c>
      <c r="D100" s="57" t="s">
        <v>255</v>
      </c>
      <c r="E100" s="50" t="s">
        <v>117</v>
      </c>
      <c r="F100" s="84" t="s">
        <v>100</v>
      </c>
      <c r="G100" s="85" t="str">
        <f t="shared" ref="G100:G104" si="2">G99</f>
        <v>67 x 70 x 95 cm.</v>
      </c>
      <c r="H100" s="93">
        <v>1.0</v>
      </c>
      <c r="I100" s="78">
        <v>2.0</v>
      </c>
      <c r="J100" s="106">
        <v>58.0</v>
      </c>
      <c r="K100" s="56" t="s">
        <v>231</v>
      </c>
      <c r="L100" s="54" t="s">
        <v>257</v>
      </c>
      <c r="M100" s="57" t="s">
        <v>209</v>
      </c>
      <c r="N100" s="58" t="s">
        <v>105</v>
      </c>
      <c r="O100" s="58" t="s">
        <v>232</v>
      </c>
      <c r="P100" s="50">
        <v>1811100.0</v>
      </c>
      <c r="Q100" s="59">
        <f>VLOOKUP(P100,'Appendix A - Revenue'!$A$2:$C$141,2,0)</f>
        <v>159799.7</v>
      </c>
      <c r="R100" s="50">
        <f>VLOOKUP(P100,'Appendix A - Revenue'!$A$2:$C$141,3,0)</f>
        <v>960.1158</v>
      </c>
      <c r="S100" s="59">
        <f>VLOOKUP(P100,'Appendix A -  Costs'!$A$2:$C$141,2,0)</f>
        <v>49577.308</v>
      </c>
      <c r="T100" s="59">
        <f>VLOOKUP(P100,'Appendix A -  Costs'!$A$2:$C$141,3,0)</f>
        <v>13046.66</v>
      </c>
      <c r="U100" s="60">
        <f t="shared" si="1"/>
        <v>62623.968</v>
      </c>
      <c r="AG100" s="61"/>
    </row>
    <row r="101" ht="14.25" customHeight="1">
      <c r="A101" s="35">
        <v>1811101.0</v>
      </c>
      <c r="B101" s="50" t="s">
        <v>253</v>
      </c>
      <c r="C101" s="50" t="s">
        <v>259</v>
      </c>
      <c r="D101" s="57" t="s">
        <v>255</v>
      </c>
      <c r="E101" s="50" t="s">
        <v>117</v>
      </c>
      <c r="F101" s="84" t="s">
        <v>100</v>
      </c>
      <c r="G101" s="85" t="str">
        <f t="shared" si="2"/>
        <v>67 x 70 x 95 cm.</v>
      </c>
      <c r="H101" s="93">
        <v>1.0</v>
      </c>
      <c r="I101" s="78">
        <v>2.0</v>
      </c>
      <c r="J101" s="106">
        <v>63.0</v>
      </c>
      <c r="K101" s="56" t="s">
        <v>231</v>
      </c>
      <c r="L101" s="54" t="s">
        <v>257</v>
      </c>
      <c r="M101" s="57" t="s">
        <v>209</v>
      </c>
      <c r="N101" s="58" t="s">
        <v>105</v>
      </c>
      <c r="O101" s="58" t="s">
        <v>232</v>
      </c>
      <c r="P101" s="50">
        <v>1811101.0</v>
      </c>
      <c r="Q101" s="59">
        <f>VLOOKUP(P101,'Appendix A - Revenue'!$A$2:$C$141,2,0)</f>
        <v>173695.962</v>
      </c>
      <c r="R101" s="50">
        <f>VLOOKUP(P101,'Appendix A - Revenue'!$A$2:$C$141,3,0)</f>
        <v>2186.7308</v>
      </c>
      <c r="S101" s="59">
        <f>VLOOKUP(P101,'Appendix A -  Costs'!$A$2:$C$141,2,0)</f>
        <v>96846.3144</v>
      </c>
      <c r="T101" s="59">
        <f>VLOOKUP(P101,'Appendix A -  Costs'!$A$2:$C$141,3,0)</f>
        <v>23492.4228</v>
      </c>
      <c r="U101" s="60">
        <f t="shared" si="1"/>
        <v>120338.7372</v>
      </c>
      <c r="AG101" s="61"/>
    </row>
    <row r="102" ht="14.25" customHeight="1">
      <c r="A102" s="35">
        <v>1811102.0</v>
      </c>
      <c r="B102" s="50" t="s">
        <v>253</v>
      </c>
      <c r="C102" s="50" t="s">
        <v>260</v>
      </c>
      <c r="D102" s="57" t="s">
        <v>255</v>
      </c>
      <c r="E102" s="50" t="s">
        <v>117</v>
      </c>
      <c r="F102" s="84" t="s">
        <v>100</v>
      </c>
      <c r="G102" s="85" t="str">
        <f t="shared" si="2"/>
        <v>67 x 70 x 95 cm.</v>
      </c>
      <c r="H102" s="93">
        <v>1.0</v>
      </c>
      <c r="I102" s="78">
        <v>2.0</v>
      </c>
      <c r="J102" s="106">
        <v>68.0</v>
      </c>
      <c r="K102" s="56" t="s">
        <v>231</v>
      </c>
      <c r="L102" s="54" t="s">
        <v>257</v>
      </c>
      <c r="M102" s="57" t="s">
        <v>209</v>
      </c>
      <c r="N102" s="58" t="s">
        <v>105</v>
      </c>
      <c r="O102" s="58" t="s">
        <v>261</v>
      </c>
      <c r="P102" s="50">
        <v>1811102.0</v>
      </c>
      <c r="Q102" s="59">
        <f>VLOOKUP(P102,'Appendix A - Revenue'!$A$2:$C$141,2,0)</f>
        <v>206845.188</v>
      </c>
      <c r="R102" s="50">
        <f>VLOOKUP(P102,'Appendix A - Revenue'!$A$2:$C$141,3,0)</f>
        <v>1890.8968</v>
      </c>
      <c r="S102" s="59">
        <f>VLOOKUP(P102,'Appendix A -  Costs'!$A$2:$C$141,2,0)</f>
        <v>87795.7168</v>
      </c>
      <c r="T102" s="59">
        <f>VLOOKUP(P102,'Appendix A -  Costs'!$A$2:$C$141,3,0)</f>
        <v>20883.4472</v>
      </c>
      <c r="U102" s="60">
        <f t="shared" si="1"/>
        <v>108679.164</v>
      </c>
      <c r="AG102" s="61"/>
    </row>
    <row r="103" ht="14.25" customHeight="1">
      <c r="A103" s="35">
        <v>1811103.0</v>
      </c>
      <c r="B103" s="50" t="s">
        <v>253</v>
      </c>
      <c r="C103" s="50" t="s">
        <v>262</v>
      </c>
      <c r="D103" s="57" t="s">
        <v>255</v>
      </c>
      <c r="E103" s="50" t="s">
        <v>117</v>
      </c>
      <c r="F103" s="84" t="s">
        <v>100</v>
      </c>
      <c r="G103" s="85" t="str">
        <f t="shared" si="2"/>
        <v>67 x 70 x 95 cm.</v>
      </c>
      <c r="H103" s="93">
        <v>1.0</v>
      </c>
      <c r="I103" s="78">
        <v>2.0</v>
      </c>
      <c r="J103" s="106">
        <v>70.0</v>
      </c>
      <c r="K103" s="56" t="s">
        <v>231</v>
      </c>
      <c r="L103" s="54" t="s">
        <v>257</v>
      </c>
      <c r="M103" s="57" t="s">
        <v>209</v>
      </c>
      <c r="N103" s="58" t="s">
        <v>105</v>
      </c>
      <c r="O103" s="58" t="s">
        <v>261</v>
      </c>
      <c r="P103" s="50">
        <v>1811103.0</v>
      </c>
      <c r="Q103" s="59">
        <f>VLOOKUP(P103,'Appendix A - Revenue'!$A$2:$C$141,2,0)</f>
        <v>48345.066</v>
      </c>
      <c r="R103" s="50">
        <f>VLOOKUP(P103,'Appendix A - Revenue'!$A$2:$C$141,3,0)</f>
        <v>514.941</v>
      </c>
      <c r="S103" s="59">
        <f>VLOOKUP(P103,'Appendix A -  Costs'!$A$2:$C$141,2,0)</f>
        <v>22161.524</v>
      </c>
      <c r="T103" s="59">
        <f>VLOOKUP(P103,'Appendix A -  Costs'!$A$2:$C$141,3,0)</f>
        <v>5948.6196</v>
      </c>
      <c r="U103" s="60">
        <f t="shared" si="1"/>
        <v>28110.1436</v>
      </c>
      <c r="AG103" s="61"/>
    </row>
    <row r="104" ht="14.25" customHeight="1">
      <c r="A104" s="62">
        <v>1811104.0</v>
      </c>
      <c r="B104" s="50" t="s">
        <v>253</v>
      </c>
      <c r="C104" s="50" t="s">
        <v>263</v>
      </c>
      <c r="D104" s="57" t="s">
        <v>255</v>
      </c>
      <c r="E104" s="50" t="s">
        <v>117</v>
      </c>
      <c r="F104" s="89" t="s">
        <v>100</v>
      </c>
      <c r="G104" s="85" t="str">
        <f t="shared" si="2"/>
        <v>67 x 70 x 95 cm.</v>
      </c>
      <c r="H104" s="97">
        <v>1.0</v>
      </c>
      <c r="I104" s="78">
        <v>2.0</v>
      </c>
      <c r="J104" s="106">
        <v>58.0</v>
      </c>
      <c r="K104" s="56" t="s">
        <v>231</v>
      </c>
      <c r="L104" s="67" t="s">
        <v>257</v>
      </c>
      <c r="M104" s="57" t="s">
        <v>188</v>
      </c>
      <c r="N104" s="58" t="s">
        <v>105</v>
      </c>
      <c r="O104" s="58" t="s">
        <v>261</v>
      </c>
      <c r="P104" s="50">
        <v>1811104.0</v>
      </c>
      <c r="Q104" s="59">
        <f>VLOOKUP(P104,'Appendix A - Revenue'!$A$2:$C$141,2,0)</f>
        <v>16656.178</v>
      </c>
      <c r="R104" s="50">
        <f>VLOOKUP(P104,'Appendix A - Revenue'!$A$2:$C$141,3,0)</f>
        <v>821.058</v>
      </c>
      <c r="S104" s="59">
        <f>VLOOKUP(P104,'Appendix A -  Costs'!$A$2:$C$141,2,0)</f>
        <v>18770.6112</v>
      </c>
      <c r="T104" s="59">
        <f>VLOOKUP(P104,'Appendix A -  Costs'!$A$2:$C$141,3,0)</f>
        <v>4784.6656</v>
      </c>
      <c r="U104" s="60">
        <f t="shared" si="1"/>
        <v>23555.2768</v>
      </c>
      <c r="AG104" s="61"/>
    </row>
    <row r="105" ht="14.25" customHeight="1">
      <c r="A105" s="35">
        <v>1811105.0</v>
      </c>
      <c r="B105" s="36" t="s">
        <v>264</v>
      </c>
      <c r="C105" s="37" t="s">
        <v>265</v>
      </c>
      <c r="D105" s="80" t="s">
        <v>229</v>
      </c>
      <c r="E105" s="36" t="s">
        <v>117</v>
      </c>
      <c r="F105" s="79" t="s">
        <v>100</v>
      </c>
      <c r="G105" s="38" t="s">
        <v>266</v>
      </c>
      <c r="H105" s="41">
        <v>2.0</v>
      </c>
      <c r="I105" s="41">
        <v>2.0</v>
      </c>
      <c r="J105" s="109">
        <v>170.0</v>
      </c>
      <c r="K105" s="110" t="s">
        <v>207</v>
      </c>
      <c r="L105" s="40" t="s">
        <v>257</v>
      </c>
      <c r="M105" s="111" t="s">
        <v>209</v>
      </c>
      <c r="N105" s="39" t="s">
        <v>105</v>
      </c>
      <c r="O105" s="45" t="s">
        <v>232</v>
      </c>
      <c r="P105" s="36">
        <v>1811105.0</v>
      </c>
      <c r="Q105" s="46">
        <f>VLOOKUP(P105,'Appendix A - Revenue'!$A$2:$C$141,2,0)</f>
        <v>294012.82</v>
      </c>
      <c r="R105" s="36">
        <f>VLOOKUP(P105,'Appendix A - Revenue'!$A$2:$C$141,3,0)</f>
        <v>1133.0058</v>
      </c>
      <c r="S105" s="46">
        <f>VLOOKUP(P105,'Appendix A -  Costs'!$A$2:$C$141,2,0)</f>
        <v>106111.016</v>
      </c>
      <c r="T105" s="46">
        <f>VLOOKUP(P105,'Appendix A -  Costs'!$A$2:$C$141,3,0)</f>
        <v>27348.2</v>
      </c>
      <c r="U105" s="47">
        <f t="shared" si="1"/>
        <v>133459.216</v>
      </c>
      <c r="V105" s="48"/>
      <c r="W105" s="48"/>
      <c r="X105" s="48"/>
      <c r="Y105" s="48"/>
      <c r="Z105" s="48"/>
      <c r="AA105" s="48"/>
      <c r="AB105" s="48"/>
      <c r="AC105" s="48"/>
      <c r="AD105" s="48"/>
      <c r="AE105" s="48"/>
      <c r="AF105" s="48"/>
      <c r="AG105" s="49"/>
    </row>
    <row r="106" ht="14.25" customHeight="1">
      <c r="A106" s="35">
        <v>1811106.0</v>
      </c>
      <c r="B106" s="50" t="s">
        <v>264</v>
      </c>
      <c r="C106" s="51" t="s">
        <v>267</v>
      </c>
      <c r="D106" s="85" t="s">
        <v>229</v>
      </c>
      <c r="E106" s="50" t="s">
        <v>117</v>
      </c>
      <c r="F106" s="84" t="s">
        <v>100</v>
      </c>
      <c r="G106" s="52" t="str">
        <f t="shared" ref="G106:G110" si="3">G105</f>
        <v>123 x 199 x 90 cm</v>
      </c>
      <c r="H106" s="93">
        <v>2.0</v>
      </c>
      <c r="I106" s="41">
        <v>2.0</v>
      </c>
      <c r="J106" s="101">
        <v>182.0</v>
      </c>
      <c r="K106" s="112" t="s">
        <v>207</v>
      </c>
      <c r="L106" s="54" t="s">
        <v>257</v>
      </c>
      <c r="M106" s="113" t="s">
        <v>209</v>
      </c>
      <c r="N106" s="53" t="s">
        <v>105</v>
      </c>
      <c r="O106" s="58" t="s">
        <v>268</v>
      </c>
      <c r="P106" s="50">
        <v>1811106.0</v>
      </c>
      <c r="Q106" s="59">
        <f>VLOOKUP(P106,'Appendix A - Revenue'!$A$2:$C$141,2,0)</f>
        <v>597852.955</v>
      </c>
      <c r="R106" s="50">
        <f>VLOOKUP(P106,'Appendix A - Revenue'!$A$2:$C$141,3,0)</f>
        <v>3135.072</v>
      </c>
      <c r="S106" s="59">
        <f>VLOOKUP(P106,'Appendix A -  Costs'!$A$2:$C$141,2,0)</f>
        <v>302075.9808</v>
      </c>
      <c r="T106" s="59">
        <f>VLOOKUP(P106,'Appendix A -  Costs'!$A$2:$C$141,3,0)</f>
        <v>80238.9324</v>
      </c>
      <c r="U106" s="60">
        <f t="shared" si="1"/>
        <v>382314.9132</v>
      </c>
      <c r="AG106" s="61"/>
    </row>
    <row r="107" ht="14.25" customHeight="1">
      <c r="A107" s="35">
        <v>1811107.0</v>
      </c>
      <c r="B107" s="50" t="s">
        <v>264</v>
      </c>
      <c r="C107" s="51" t="s">
        <v>269</v>
      </c>
      <c r="D107" s="85" t="s">
        <v>229</v>
      </c>
      <c r="E107" s="50" t="s">
        <v>117</v>
      </c>
      <c r="F107" s="84" t="s">
        <v>100</v>
      </c>
      <c r="G107" s="52" t="str">
        <f t="shared" si="3"/>
        <v>123 x 199 x 90 cm</v>
      </c>
      <c r="H107" s="93">
        <v>2.0</v>
      </c>
      <c r="I107" s="41">
        <v>2.0</v>
      </c>
      <c r="J107" s="101">
        <v>191.0</v>
      </c>
      <c r="K107" s="112" t="s">
        <v>207</v>
      </c>
      <c r="L107" s="54" t="s">
        <v>257</v>
      </c>
      <c r="M107" s="113" t="s">
        <v>209</v>
      </c>
      <c r="N107" s="53" t="s">
        <v>105</v>
      </c>
      <c r="O107" s="58" t="s">
        <v>261</v>
      </c>
      <c r="P107" s="50">
        <v>1811107.0</v>
      </c>
      <c r="Q107" s="59">
        <f>VLOOKUP(P107,'Appendix A - Revenue'!$A$2:$C$141,2,0)</f>
        <v>55878.912</v>
      </c>
      <c r="R107" s="50">
        <f>VLOOKUP(P107,'Appendix A - Revenue'!$A$2:$C$141,3,0)</f>
        <v>398.1216</v>
      </c>
      <c r="S107" s="59">
        <f>VLOOKUP(P107,'Appendix A -  Costs'!$A$2:$C$141,2,0)</f>
        <v>32421.312</v>
      </c>
      <c r="T107" s="59">
        <f>VLOOKUP(P107,'Appendix A -  Costs'!$A$2:$C$141,3,0)</f>
        <v>7333.392</v>
      </c>
      <c r="U107" s="60">
        <f t="shared" si="1"/>
        <v>39754.704</v>
      </c>
      <c r="AG107" s="61"/>
    </row>
    <row r="108" ht="14.25" customHeight="1">
      <c r="A108" s="35">
        <v>1811108.0</v>
      </c>
      <c r="B108" s="50" t="s">
        <v>264</v>
      </c>
      <c r="C108" s="51" t="s">
        <v>270</v>
      </c>
      <c r="D108" s="85" t="s">
        <v>229</v>
      </c>
      <c r="E108" s="50" t="s">
        <v>117</v>
      </c>
      <c r="F108" s="84" t="s">
        <v>100</v>
      </c>
      <c r="G108" s="52" t="str">
        <f t="shared" si="3"/>
        <v>123 x 199 x 90 cm</v>
      </c>
      <c r="H108" s="93">
        <v>2.0</v>
      </c>
      <c r="I108" s="41">
        <v>2.0</v>
      </c>
      <c r="J108" s="101">
        <v>199.0</v>
      </c>
      <c r="K108" s="112" t="s">
        <v>207</v>
      </c>
      <c r="L108" s="54" t="s">
        <v>257</v>
      </c>
      <c r="M108" s="113" t="s">
        <v>209</v>
      </c>
      <c r="N108" s="53" t="s">
        <v>105</v>
      </c>
      <c r="O108" s="58" t="s">
        <v>271</v>
      </c>
      <c r="P108" s="50">
        <v>1811108.0</v>
      </c>
      <c r="Q108" s="59">
        <f>VLOOKUP(P108,'Appendix A - Revenue'!$A$2:$C$141,2,0)</f>
        <v>36134.9</v>
      </c>
      <c r="R108" s="50">
        <f>VLOOKUP(P108,'Appendix A - Revenue'!$A$2:$C$141,3,0)</f>
        <v>302.614</v>
      </c>
      <c r="S108" s="59">
        <f>VLOOKUP(P108,'Appendix A -  Costs'!$A$2:$C$141,2,0)</f>
        <v>21281.1016</v>
      </c>
      <c r="T108" s="59">
        <f>VLOOKUP(P108,'Appendix A -  Costs'!$A$2:$C$141,3,0)</f>
        <v>5759.061</v>
      </c>
      <c r="U108" s="60">
        <f t="shared" si="1"/>
        <v>27040.1626</v>
      </c>
      <c r="AG108" s="61"/>
    </row>
    <row r="109" ht="14.25" customHeight="1">
      <c r="A109" s="35">
        <v>1811109.0</v>
      </c>
      <c r="B109" s="50" t="s">
        <v>264</v>
      </c>
      <c r="C109" s="51" t="s">
        <v>272</v>
      </c>
      <c r="D109" s="85" t="s">
        <v>229</v>
      </c>
      <c r="E109" s="50" t="s">
        <v>117</v>
      </c>
      <c r="F109" s="84" t="s">
        <v>100</v>
      </c>
      <c r="G109" s="52" t="str">
        <f t="shared" si="3"/>
        <v>123 x 199 x 90 cm</v>
      </c>
      <c r="H109" s="93">
        <v>2.0</v>
      </c>
      <c r="I109" s="41">
        <v>2.0</v>
      </c>
      <c r="J109" s="101">
        <v>211.0</v>
      </c>
      <c r="K109" s="112" t="s">
        <v>207</v>
      </c>
      <c r="L109" s="54" t="s">
        <v>257</v>
      </c>
      <c r="M109" s="113" t="s">
        <v>209</v>
      </c>
      <c r="N109" s="53" t="s">
        <v>105</v>
      </c>
      <c r="O109" s="58" t="s">
        <v>273</v>
      </c>
      <c r="P109" s="50">
        <v>1811109.0</v>
      </c>
      <c r="Q109" s="59">
        <f>VLOOKUP(P109,'Appendix A - Revenue'!$A$2:$C$141,2,0)</f>
        <v>13064.005</v>
      </c>
      <c r="R109" s="50">
        <f>VLOOKUP(P109,'Appendix A - Revenue'!$A$2:$C$141,3,0)</f>
        <v>80.5125</v>
      </c>
      <c r="S109" s="59">
        <f>VLOOKUP(P109,'Appendix A -  Costs'!$A$2:$C$141,2,0)</f>
        <v>7221.5</v>
      </c>
      <c r="T109" s="59">
        <f>VLOOKUP(P109,'Appendix A -  Costs'!$A$2:$C$141,3,0)</f>
        <v>1751.75</v>
      </c>
      <c r="U109" s="60">
        <f t="shared" si="1"/>
        <v>8973.25</v>
      </c>
      <c r="AG109" s="61"/>
    </row>
    <row r="110" ht="14.25" customHeight="1">
      <c r="A110" s="62">
        <v>1811110.0</v>
      </c>
      <c r="B110" s="63" t="s">
        <v>264</v>
      </c>
      <c r="C110" s="64" t="s">
        <v>274</v>
      </c>
      <c r="D110" s="90" t="s">
        <v>229</v>
      </c>
      <c r="E110" s="63" t="s">
        <v>117</v>
      </c>
      <c r="F110" s="89" t="s">
        <v>100</v>
      </c>
      <c r="G110" s="52" t="str">
        <f t="shared" si="3"/>
        <v>123 x 199 x 90 cm</v>
      </c>
      <c r="H110" s="97">
        <v>2.0</v>
      </c>
      <c r="I110" s="41">
        <v>2.0</v>
      </c>
      <c r="J110" s="114">
        <v>170.0</v>
      </c>
      <c r="K110" s="115" t="s">
        <v>207</v>
      </c>
      <c r="L110" s="67" t="s">
        <v>257</v>
      </c>
      <c r="M110" s="116" t="s">
        <v>188</v>
      </c>
      <c r="N110" s="66" t="s">
        <v>105</v>
      </c>
      <c r="O110" s="71" t="s">
        <v>215</v>
      </c>
      <c r="P110" s="63">
        <v>1811110.0</v>
      </c>
      <c r="Q110" s="72">
        <f>VLOOKUP(P110,'Appendix A - Revenue'!$A$2:$C$141,2,0)</f>
        <v>91329.997</v>
      </c>
      <c r="R110" s="63">
        <f>VLOOKUP(P110,'Appendix A - Revenue'!$A$2:$C$141,3,0)</f>
        <v>323.1235</v>
      </c>
      <c r="S110" s="72">
        <f>VLOOKUP(P110,'Appendix A -  Costs'!$A$2:$C$141,2,0)</f>
        <v>26945.116</v>
      </c>
      <c r="T110" s="72">
        <f>VLOOKUP(P110,'Appendix A -  Costs'!$A$2:$C$141,3,0)</f>
        <v>7019.9118</v>
      </c>
      <c r="U110" s="73">
        <f t="shared" si="1"/>
        <v>33965.0278</v>
      </c>
      <c r="V110" s="74"/>
      <c r="W110" s="74"/>
      <c r="X110" s="74"/>
      <c r="Y110" s="74"/>
      <c r="Z110" s="74"/>
      <c r="AA110" s="74"/>
      <c r="AB110" s="74"/>
      <c r="AC110" s="74"/>
      <c r="AD110" s="74"/>
      <c r="AE110" s="74"/>
      <c r="AF110" s="74"/>
      <c r="AG110" s="75"/>
    </row>
    <row r="111" ht="14.25" customHeight="1">
      <c r="A111" s="35">
        <v>1811111.0</v>
      </c>
      <c r="B111" s="36" t="s">
        <v>275</v>
      </c>
      <c r="C111" s="36" t="s">
        <v>276</v>
      </c>
      <c r="D111" s="76" t="s">
        <v>277</v>
      </c>
      <c r="E111" s="45" t="s">
        <v>117</v>
      </c>
      <c r="F111" s="36" t="s">
        <v>127</v>
      </c>
      <c r="G111" s="117" t="s">
        <v>278</v>
      </c>
      <c r="H111" s="78">
        <v>1.0</v>
      </c>
      <c r="I111" s="78">
        <v>2.0</v>
      </c>
      <c r="J111" s="109" t="s">
        <v>279</v>
      </c>
      <c r="K111" s="43" t="s">
        <v>207</v>
      </c>
      <c r="L111" s="78" t="s">
        <v>257</v>
      </c>
      <c r="M111" s="109" t="s">
        <v>200</v>
      </c>
      <c r="N111" s="37" t="s">
        <v>105</v>
      </c>
      <c r="O111" s="39" t="s">
        <v>215</v>
      </c>
      <c r="P111" s="36">
        <v>1811111.0</v>
      </c>
      <c r="Q111" s="46">
        <f>VLOOKUP(P111,'Appendix A - Revenue'!$A$2:$C$141,2,0)</f>
        <v>7071.896</v>
      </c>
      <c r="R111" s="36">
        <f>VLOOKUP(P111,'Appendix A - Revenue'!$A$2:$C$141,3,0)</f>
        <v>51.4602</v>
      </c>
      <c r="S111" s="46">
        <f>VLOOKUP(P111,'Appendix A -  Costs'!$A$2:$C$141,2,0)</f>
        <v>2874.1944</v>
      </c>
      <c r="T111" s="46">
        <f>VLOOKUP(P111,'Appendix A -  Costs'!$A$2:$C$141,3,0)</f>
        <v>704.5962</v>
      </c>
      <c r="U111" s="60">
        <f t="shared" si="1"/>
        <v>3578.7906</v>
      </c>
      <c r="V111" s="48"/>
      <c r="W111" s="48"/>
      <c r="X111" s="48"/>
      <c r="Y111" s="48"/>
      <c r="Z111" s="48"/>
      <c r="AA111" s="48"/>
      <c r="AB111" s="48"/>
      <c r="AC111" s="48"/>
      <c r="AD111" s="48"/>
      <c r="AE111" s="48"/>
      <c r="AF111" s="48"/>
      <c r="AG111" s="49"/>
    </row>
    <row r="112" ht="14.25" customHeight="1">
      <c r="A112" s="35">
        <v>1811112.0</v>
      </c>
      <c r="B112" s="50" t="s">
        <v>275</v>
      </c>
      <c r="C112" s="50" t="s">
        <v>280</v>
      </c>
      <c r="D112" s="81" t="s">
        <v>277</v>
      </c>
      <c r="E112" s="58" t="s">
        <v>117</v>
      </c>
      <c r="F112" s="50" t="s">
        <v>127</v>
      </c>
      <c r="G112" s="118" t="str">
        <f t="shared" ref="G112:G133" si="4">G111</f>
        <v>62 x 58 x 91 cm(Residential),                 65 x 60 x 92 cm (Comercial)</v>
      </c>
      <c r="H112" s="83">
        <v>1.0</v>
      </c>
      <c r="I112" s="78">
        <v>2.0</v>
      </c>
      <c r="J112" s="101" t="s">
        <v>281</v>
      </c>
      <c r="K112" s="56" t="s">
        <v>207</v>
      </c>
      <c r="L112" s="83" t="s">
        <v>257</v>
      </c>
      <c r="M112" s="101" t="s">
        <v>200</v>
      </c>
      <c r="N112" s="51" t="s">
        <v>105</v>
      </c>
      <c r="O112" s="53" t="s">
        <v>108</v>
      </c>
      <c r="P112" s="50">
        <v>1811112.0</v>
      </c>
      <c r="Q112" s="59">
        <f>VLOOKUP(P112,'Appendix A - Revenue'!$A$2:$C$141,2,0)</f>
        <v>11391.6</v>
      </c>
      <c r="R112" s="50">
        <f>VLOOKUP(P112,'Appendix A - Revenue'!$A$2:$C$141,3,0)</f>
        <v>103.5871</v>
      </c>
      <c r="S112" s="59">
        <f>VLOOKUP(P112,'Appendix A -  Costs'!$A$2:$C$141,2,0)</f>
        <v>6366.4128</v>
      </c>
      <c r="T112" s="59">
        <f>VLOOKUP(P112,'Appendix A -  Costs'!$A$2:$C$141,3,0)</f>
        <v>1740.816</v>
      </c>
      <c r="U112" s="60">
        <f t="shared" si="1"/>
        <v>8107.2288</v>
      </c>
      <c r="AG112" s="61"/>
    </row>
    <row r="113" ht="14.25" customHeight="1">
      <c r="A113" s="35">
        <v>1811113.0</v>
      </c>
      <c r="B113" s="50" t="s">
        <v>275</v>
      </c>
      <c r="C113" s="50" t="s">
        <v>282</v>
      </c>
      <c r="D113" s="81" t="s">
        <v>277</v>
      </c>
      <c r="E113" s="58" t="s">
        <v>117</v>
      </c>
      <c r="F113" s="50" t="s">
        <v>127</v>
      </c>
      <c r="G113" s="118" t="str">
        <f t="shared" si="4"/>
        <v>62 x 58 x 91 cm(Residential),                 65 x 60 x 92 cm (Comercial)</v>
      </c>
      <c r="H113" s="83">
        <v>1.0</v>
      </c>
      <c r="I113" s="78">
        <v>2.0</v>
      </c>
      <c r="J113" s="101" t="s">
        <v>283</v>
      </c>
      <c r="K113" s="56" t="s">
        <v>207</v>
      </c>
      <c r="L113" s="83" t="s">
        <v>257</v>
      </c>
      <c r="M113" s="101" t="s">
        <v>200</v>
      </c>
      <c r="N113" s="51" t="s">
        <v>105</v>
      </c>
      <c r="O113" s="53"/>
      <c r="P113" s="50">
        <v>1811113.0</v>
      </c>
      <c r="Q113" s="59">
        <f>VLOOKUP(P113,'Appendix A - Revenue'!$A$2:$C$141,2,0)</f>
        <v>13278.87</v>
      </c>
      <c r="R113" s="50">
        <f>VLOOKUP(P113,'Appendix A - Revenue'!$A$2:$C$141,3,0)</f>
        <v>87.4846</v>
      </c>
      <c r="S113" s="59">
        <f>VLOOKUP(P113,'Appendix A -  Costs'!$A$2:$C$141,2,0)</f>
        <v>8006.3104</v>
      </c>
      <c r="T113" s="59">
        <f>VLOOKUP(P113,'Appendix A -  Costs'!$A$2:$C$141,3,0)</f>
        <v>1902.4896</v>
      </c>
      <c r="U113" s="60">
        <f t="shared" si="1"/>
        <v>9908.8</v>
      </c>
      <c r="AG113" s="61"/>
    </row>
    <row r="114" ht="14.25" customHeight="1">
      <c r="A114" s="35">
        <v>1811114.0</v>
      </c>
      <c r="B114" s="50" t="s">
        <v>275</v>
      </c>
      <c r="C114" s="50" t="s">
        <v>284</v>
      </c>
      <c r="D114" s="81" t="s">
        <v>277</v>
      </c>
      <c r="E114" s="58" t="s">
        <v>117</v>
      </c>
      <c r="F114" s="50" t="s">
        <v>127</v>
      </c>
      <c r="G114" s="118" t="str">
        <f t="shared" si="4"/>
        <v>62 x 58 x 91 cm(Residential),                 65 x 60 x 92 cm (Comercial)</v>
      </c>
      <c r="H114" s="83">
        <v>1.0</v>
      </c>
      <c r="I114" s="78">
        <v>2.0</v>
      </c>
      <c r="J114" s="101" t="s">
        <v>285</v>
      </c>
      <c r="K114" s="56" t="s">
        <v>207</v>
      </c>
      <c r="L114" s="83" t="s">
        <v>257</v>
      </c>
      <c r="M114" s="101" t="s">
        <v>200</v>
      </c>
      <c r="N114" s="51" t="s">
        <v>105</v>
      </c>
      <c r="O114" s="53"/>
      <c r="P114" s="50">
        <v>1811114.0</v>
      </c>
      <c r="Q114" s="59">
        <f>VLOOKUP(P114,'Appendix A - Revenue'!$A$2:$C$141,2,0)</f>
        <v>626981.3</v>
      </c>
      <c r="R114" s="50">
        <f>VLOOKUP(P114,'Appendix A - Revenue'!$A$2:$C$141,3,0)</f>
        <v>6505.2405</v>
      </c>
      <c r="S114" s="59">
        <f>VLOOKUP(P114,'Appendix A -  Costs'!$A$2:$C$141,2,0)</f>
        <v>255630.1528</v>
      </c>
      <c r="T114" s="59">
        <f>VLOOKUP(P114,'Appendix A -  Costs'!$A$2:$C$141,3,0)</f>
        <v>65884.06</v>
      </c>
      <c r="U114" s="60">
        <f t="shared" si="1"/>
        <v>321514.2128</v>
      </c>
      <c r="AG114" s="61"/>
    </row>
    <row r="115" ht="14.25" customHeight="1">
      <c r="A115" s="35">
        <v>1811115.0</v>
      </c>
      <c r="B115" s="50" t="s">
        <v>275</v>
      </c>
      <c r="C115" s="50" t="s">
        <v>286</v>
      </c>
      <c r="D115" s="81" t="s">
        <v>277</v>
      </c>
      <c r="E115" s="58" t="s">
        <v>117</v>
      </c>
      <c r="F115" s="50" t="s">
        <v>127</v>
      </c>
      <c r="G115" s="118" t="str">
        <f t="shared" si="4"/>
        <v>62 x 58 x 91 cm(Residential),                 65 x 60 x 92 cm (Comercial)</v>
      </c>
      <c r="H115" s="83">
        <v>1.0</v>
      </c>
      <c r="I115" s="78">
        <v>2.0</v>
      </c>
      <c r="J115" s="101" t="s">
        <v>287</v>
      </c>
      <c r="K115" s="56" t="s">
        <v>207</v>
      </c>
      <c r="L115" s="83" t="s">
        <v>257</v>
      </c>
      <c r="M115" s="101" t="s">
        <v>200</v>
      </c>
      <c r="N115" s="51" t="s">
        <v>105</v>
      </c>
      <c r="O115" s="53" t="s">
        <v>106</v>
      </c>
      <c r="P115" s="50">
        <v>1811115.0</v>
      </c>
      <c r="Q115" s="59">
        <f>VLOOKUP(P115,'Appendix A - Revenue'!$A$2:$C$141,2,0)</f>
        <v>18320.816</v>
      </c>
      <c r="R115" s="50">
        <f>VLOOKUP(P115,'Appendix A - Revenue'!$A$2:$C$141,3,0)</f>
        <v>78.7497</v>
      </c>
      <c r="S115" s="59">
        <f>VLOOKUP(P115,'Appendix A -  Costs'!$A$2:$C$141,2,0)</f>
        <v>7897.0848</v>
      </c>
      <c r="T115" s="59">
        <f>VLOOKUP(P115,'Appendix A -  Costs'!$A$2:$C$141,3,0)</f>
        <v>1935.56</v>
      </c>
      <c r="U115" s="60">
        <f t="shared" si="1"/>
        <v>9832.6448</v>
      </c>
      <c r="AG115" s="61"/>
    </row>
    <row r="116" ht="14.25" customHeight="1">
      <c r="A116" s="35">
        <v>1811116.0</v>
      </c>
      <c r="B116" s="50" t="s">
        <v>275</v>
      </c>
      <c r="C116" s="50" t="s">
        <v>288</v>
      </c>
      <c r="D116" s="81" t="s">
        <v>277</v>
      </c>
      <c r="E116" s="58" t="s">
        <v>117</v>
      </c>
      <c r="F116" s="50" t="s">
        <v>127</v>
      </c>
      <c r="G116" s="118" t="str">
        <f t="shared" si="4"/>
        <v>62 x 58 x 91 cm(Residential),                 65 x 60 x 92 cm (Comercial)</v>
      </c>
      <c r="H116" s="83">
        <v>1.0</v>
      </c>
      <c r="I116" s="78">
        <v>2.0</v>
      </c>
      <c r="J116" s="101" t="s">
        <v>279</v>
      </c>
      <c r="K116" s="56" t="s">
        <v>207</v>
      </c>
      <c r="L116" s="83" t="s">
        <v>257</v>
      </c>
      <c r="M116" s="113" t="s">
        <v>110</v>
      </c>
      <c r="N116" s="51" t="s">
        <v>105</v>
      </c>
      <c r="O116" s="53" t="s">
        <v>106</v>
      </c>
      <c r="P116" s="50">
        <v>1811116.0</v>
      </c>
      <c r="Q116" s="59">
        <f>VLOOKUP(P116,'Appendix A - Revenue'!$A$2:$C$141,2,0)</f>
        <v>506261.624</v>
      </c>
      <c r="R116" s="50">
        <f>VLOOKUP(P116,'Appendix A - Revenue'!$A$2:$C$141,3,0)</f>
        <v>4712.9814</v>
      </c>
      <c r="S116" s="59">
        <f>VLOOKUP(P116,'Appendix A -  Costs'!$A$2:$C$141,2,0)</f>
        <v>258260.464</v>
      </c>
      <c r="T116" s="59">
        <f>VLOOKUP(P116,'Appendix A -  Costs'!$A$2:$C$141,3,0)</f>
        <v>67283.6472</v>
      </c>
      <c r="U116" s="60">
        <f t="shared" si="1"/>
        <v>325544.1112</v>
      </c>
      <c r="AG116" s="61"/>
    </row>
    <row r="117" ht="14.25" customHeight="1">
      <c r="A117" s="35">
        <v>1811117.0</v>
      </c>
      <c r="B117" s="50" t="s">
        <v>275</v>
      </c>
      <c r="C117" s="50" t="s">
        <v>289</v>
      </c>
      <c r="D117" s="81" t="s">
        <v>277</v>
      </c>
      <c r="E117" s="58" t="s">
        <v>117</v>
      </c>
      <c r="F117" s="50" t="s">
        <v>127</v>
      </c>
      <c r="G117" s="118" t="str">
        <f t="shared" si="4"/>
        <v>62 x 58 x 91 cm(Residential),                 65 x 60 x 92 cm (Comercial)</v>
      </c>
      <c r="H117" s="83">
        <v>1.0</v>
      </c>
      <c r="I117" s="78">
        <v>2.0</v>
      </c>
      <c r="J117" s="101" t="s">
        <v>281</v>
      </c>
      <c r="K117" s="56" t="s">
        <v>207</v>
      </c>
      <c r="L117" s="83" t="s">
        <v>257</v>
      </c>
      <c r="M117" s="113" t="s">
        <v>110</v>
      </c>
      <c r="N117" s="51" t="s">
        <v>105</v>
      </c>
      <c r="O117" s="53" t="s">
        <v>106</v>
      </c>
      <c r="P117" s="50">
        <v>1811117.0</v>
      </c>
      <c r="Q117" s="59">
        <f>VLOOKUP(P117,'Appendix A - Revenue'!$A$2:$C$141,2,0)</f>
        <v>191782.272</v>
      </c>
      <c r="R117" s="50">
        <f>VLOOKUP(P117,'Appendix A - Revenue'!$A$2:$C$141,3,0)</f>
        <v>1955.352</v>
      </c>
      <c r="S117" s="59">
        <f>VLOOKUP(P117,'Appendix A -  Costs'!$A$2:$C$141,2,0)</f>
        <v>95690.8656</v>
      </c>
      <c r="T117" s="59">
        <f>VLOOKUP(P117,'Appendix A -  Costs'!$A$2:$C$141,3,0)</f>
        <v>25130.9344</v>
      </c>
      <c r="U117" s="60">
        <f t="shared" si="1"/>
        <v>120821.8</v>
      </c>
      <c r="AG117" s="61"/>
    </row>
    <row r="118" ht="14.25" customHeight="1">
      <c r="A118" s="35">
        <v>1811118.0</v>
      </c>
      <c r="B118" s="50" t="s">
        <v>275</v>
      </c>
      <c r="C118" s="50" t="s">
        <v>290</v>
      </c>
      <c r="D118" s="81" t="s">
        <v>277</v>
      </c>
      <c r="E118" s="58" t="s">
        <v>117</v>
      </c>
      <c r="F118" s="50" t="s">
        <v>127</v>
      </c>
      <c r="G118" s="118" t="str">
        <f t="shared" si="4"/>
        <v>62 x 58 x 91 cm(Residential),                 65 x 60 x 92 cm (Comercial)</v>
      </c>
      <c r="H118" s="83">
        <v>1.0</v>
      </c>
      <c r="I118" s="78">
        <v>2.0</v>
      </c>
      <c r="J118" s="101">
        <v>48.0</v>
      </c>
      <c r="K118" s="56" t="s">
        <v>207</v>
      </c>
      <c r="L118" s="83" t="s">
        <v>257</v>
      </c>
      <c r="M118" s="113" t="s">
        <v>110</v>
      </c>
      <c r="N118" s="51" t="s">
        <v>105</v>
      </c>
      <c r="O118" s="53" t="s">
        <v>106</v>
      </c>
      <c r="P118" s="50">
        <v>1811118.0</v>
      </c>
      <c r="Q118" s="59">
        <f>VLOOKUP(P118,'Appendix A - Revenue'!$A$2:$C$141,2,0)</f>
        <v>217977.1</v>
      </c>
      <c r="R118" s="50">
        <f>VLOOKUP(P118,'Appendix A - Revenue'!$A$2:$C$141,3,0)</f>
        <v>1779.6144</v>
      </c>
      <c r="S118" s="59">
        <f>VLOOKUP(P118,'Appendix A -  Costs'!$A$2:$C$141,2,0)</f>
        <v>78511.2768</v>
      </c>
      <c r="T118" s="59">
        <f>VLOOKUP(P118,'Appendix A -  Costs'!$A$2:$C$141,3,0)</f>
        <v>18665.6712</v>
      </c>
      <c r="U118" s="60">
        <f t="shared" si="1"/>
        <v>97176.948</v>
      </c>
      <c r="AG118" s="61"/>
    </row>
    <row r="119" ht="14.25" customHeight="1">
      <c r="A119" s="35">
        <v>1811119.0</v>
      </c>
      <c r="B119" s="50" t="s">
        <v>275</v>
      </c>
      <c r="C119" s="50" t="s">
        <v>291</v>
      </c>
      <c r="D119" s="81" t="s">
        <v>277</v>
      </c>
      <c r="E119" s="58" t="s">
        <v>117</v>
      </c>
      <c r="F119" s="50" t="s">
        <v>127</v>
      </c>
      <c r="G119" s="118" t="str">
        <f t="shared" si="4"/>
        <v>62 x 58 x 91 cm(Residential),                 65 x 60 x 92 cm (Comercial)</v>
      </c>
      <c r="H119" s="83">
        <v>1.0</v>
      </c>
      <c r="I119" s="78">
        <v>2.0</v>
      </c>
      <c r="J119" s="101" t="s">
        <v>283</v>
      </c>
      <c r="K119" s="56" t="s">
        <v>207</v>
      </c>
      <c r="L119" s="83" t="s">
        <v>257</v>
      </c>
      <c r="M119" s="113" t="s">
        <v>110</v>
      </c>
      <c r="N119" s="51" t="s">
        <v>105</v>
      </c>
      <c r="O119" s="53" t="s">
        <v>106</v>
      </c>
      <c r="P119" s="50">
        <v>1811119.0</v>
      </c>
      <c r="Q119" s="59">
        <f>VLOOKUP(P119,'Appendix A - Revenue'!$A$2:$C$141,2,0)</f>
        <v>13992.447</v>
      </c>
      <c r="R119" s="50">
        <f>VLOOKUP(P119,'Appendix A - Revenue'!$A$2:$C$141,3,0)</f>
        <v>85.88</v>
      </c>
      <c r="S119" s="59">
        <f>VLOOKUP(P119,'Appendix A -  Costs'!$A$2:$C$141,2,0)</f>
        <v>5119.884</v>
      </c>
      <c r="T119" s="59">
        <f>VLOOKUP(P119,'Appendix A -  Costs'!$A$2:$C$141,3,0)</f>
        <v>1243.4004</v>
      </c>
      <c r="U119" s="60">
        <f t="shared" si="1"/>
        <v>6363.2844</v>
      </c>
      <c r="AG119" s="61"/>
    </row>
    <row r="120" ht="14.25" customHeight="1">
      <c r="A120" s="35">
        <v>1811120.0</v>
      </c>
      <c r="B120" s="50" t="s">
        <v>275</v>
      </c>
      <c r="C120" s="50" t="s">
        <v>292</v>
      </c>
      <c r="D120" s="81" t="s">
        <v>277</v>
      </c>
      <c r="E120" s="58" t="s">
        <v>117</v>
      </c>
      <c r="F120" s="50" t="s">
        <v>127</v>
      </c>
      <c r="G120" s="118" t="str">
        <f t="shared" si="4"/>
        <v>62 x 58 x 91 cm(Residential),                 65 x 60 x 92 cm (Comercial)</v>
      </c>
      <c r="H120" s="83">
        <v>1.0</v>
      </c>
      <c r="I120" s="78">
        <v>2.0</v>
      </c>
      <c r="J120" s="101" t="s">
        <v>285</v>
      </c>
      <c r="K120" s="56" t="s">
        <v>207</v>
      </c>
      <c r="L120" s="83" t="s">
        <v>257</v>
      </c>
      <c r="M120" s="113" t="s">
        <v>110</v>
      </c>
      <c r="N120" s="51" t="s">
        <v>105</v>
      </c>
      <c r="O120" s="53"/>
      <c r="P120" s="50">
        <v>1811120.0</v>
      </c>
      <c r="Q120" s="59">
        <f>VLOOKUP(P120,'Appendix A - Revenue'!$A$2:$C$141,2,0)</f>
        <v>268203.642</v>
      </c>
      <c r="R120" s="50">
        <f>VLOOKUP(P120,'Appendix A - Revenue'!$A$2:$C$141,3,0)</f>
        <v>2715.8985</v>
      </c>
      <c r="S120" s="59">
        <f>VLOOKUP(P120,'Appendix A -  Costs'!$A$2:$C$141,2,0)</f>
        <v>120362.0352</v>
      </c>
      <c r="T120" s="59">
        <f>VLOOKUP(P120,'Appendix A -  Costs'!$A$2:$C$141,3,0)</f>
        <v>31971.1656</v>
      </c>
      <c r="U120" s="60">
        <f t="shared" si="1"/>
        <v>152333.2008</v>
      </c>
      <c r="AG120" s="61"/>
    </row>
    <row r="121" ht="14.25" customHeight="1">
      <c r="A121" s="35">
        <v>1811121.0</v>
      </c>
      <c r="B121" s="50" t="s">
        <v>275</v>
      </c>
      <c r="C121" s="50" t="s">
        <v>286</v>
      </c>
      <c r="D121" s="81" t="s">
        <v>277</v>
      </c>
      <c r="E121" s="58" t="s">
        <v>117</v>
      </c>
      <c r="F121" s="50" t="s">
        <v>127</v>
      </c>
      <c r="G121" s="118" t="str">
        <f t="shared" si="4"/>
        <v>62 x 58 x 91 cm(Residential),                 65 x 60 x 92 cm (Comercial)</v>
      </c>
      <c r="H121" s="83">
        <v>1.0</v>
      </c>
      <c r="I121" s="78">
        <v>2.0</v>
      </c>
      <c r="J121" s="101" t="s">
        <v>287</v>
      </c>
      <c r="K121" s="56" t="s">
        <v>207</v>
      </c>
      <c r="L121" s="83" t="s">
        <v>257</v>
      </c>
      <c r="M121" s="101" t="s">
        <v>200</v>
      </c>
      <c r="N121" s="51" t="s">
        <v>105</v>
      </c>
      <c r="O121" s="53"/>
      <c r="P121" s="50">
        <v>1811121.0</v>
      </c>
      <c r="Q121" s="59">
        <f>VLOOKUP(P121,'Appendix A - Revenue'!$A$2:$C$141,2,0)</f>
        <v>57554.739</v>
      </c>
      <c r="R121" s="50">
        <f>VLOOKUP(P121,'Appendix A - Revenue'!$A$2:$C$141,3,0)</f>
        <v>362.1198</v>
      </c>
      <c r="S121" s="59">
        <f>VLOOKUP(P121,'Appendix A -  Costs'!$A$2:$C$141,2,0)</f>
        <v>24465.1264</v>
      </c>
      <c r="T121" s="59">
        <f>VLOOKUP(P121,'Appendix A -  Costs'!$A$2:$C$141,3,0)</f>
        <v>5763.4192</v>
      </c>
      <c r="U121" s="60">
        <f t="shared" si="1"/>
        <v>30228.5456</v>
      </c>
      <c r="AG121" s="61"/>
    </row>
    <row r="122" ht="14.25" customHeight="1">
      <c r="A122" s="35">
        <v>1811122.0</v>
      </c>
      <c r="B122" s="50" t="s">
        <v>275</v>
      </c>
      <c r="C122" s="50" t="s">
        <v>293</v>
      </c>
      <c r="D122" s="81" t="s">
        <v>277</v>
      </c>
      <c r="E122" s="58" t="s">
        <v>117</v>
      </c>
      <c r="F122" s="50" t="s">
        <v>127</v>
      </c>
      <c r="G122" s="118" t="str">
        <f t="shared" si="4"/>
        <v>62 x 58 x 91 cm(Residential),                 65 x 60 x 92 cm (Comercial)</v>
      </c>
      <c r="H122" s="83">
        <v>1.0</v>
      </c>
      <c r="I122" s="78">
        <v>2.0</v>
      </c>
      <c r="J122" s="101" t="s">
        <v>285</v>
      </c>
      <c r="K122" s="56" t="s">
        <v>207</v>
      </c>
      <c r="L122" s="83" t="s">
        <v>257</v>
      </c>
      <c r="M122" s="113" t="s">
        <v>190</v>
      </c>
      <c r="N122" s="51" t="s">
        <v>105</v>
      </c>
      <c r="O122" s="53"/>
      <c r="P122" s="50">
        <v>1811122.0</v>
      </c>
      <c r="Q122" s="59">
        <f>VLOOKUP(P122,'Appendix A - Revenue'!$A$2:$C$141,2,0)</f>
        <v>209698.731</v>
      </c>
      <c r="R122" s="50">
        <f>VLOOKUP(P122,'Appendix A - Revenue'!$A$2:$C$141,3,0)</f>
        <v>2079.9345</v>
      </c>
      <c r="S122" s="59">
        <f>VLOOKUP(P122,'Appendix A -  Costs'!$A$2:$C$141,2,0)</f>
        <v>87663.2328</v>
      </c>
      <c r="T122" s="59">
        <f>VLOOKUP(P122,'Appendix A -  Costs'!$A$2:$C$141,3,0)</f>
        <v>21915.8082</v>
      </c>
      <c r="U122" s="60">
        <f t="shared" si="1"/>
        <v>109579.041</v>
      </c>
      <c r="AG122" s="61"/>
    </row>
    <row r="123" ht="14.25" customHeight="1">
      <c r="A123" s="35">
        <v>1811123.0</v>
      </c>
      <c r="B123" s="50" t="s">
        <v>275</v>
      </c>
      <c r="C123" s="50" t="s">
        <v>294</v>
      </c>
      <c r="D123" s="81" t="s">
        <v>277</v>
      </c>
      <c r="E123" s="58" t="s">
        <v>99</v>
      </c>
      <c r="F123" s="50" t="s">
        <v>100</v>
      </c>
      <c r="G123" s="118" t="str">
        <f t="shared" si="4"/>
        <v>62 x 58 x 91 cm(Residential),                 65 x 60 x 92 cm (Comercial)</v>
      </c>
      <c r="H123" s="83">
        <v>1.0</v>
      </c>
      <c r="I123" s="78">
        <v>2.0</v>
      </c>
      <c r="J123" s="101" t="s">
        <v>295</v>
      </c>
      <c r="K123" s="56" t="s">
        <v>207</v>
      </c>
      <c r="L123" s="83" t="s">
        <v>257</v>
      </c>
      <c r="M123" s="101" t="s">
        <v>200</v>
      </c>
      <c r="N123" s="51" t="s">
        <v>105</v>
      </c>
      <c r="O123" s="53"/>
      <c r="P123" s="50">
        <v>1811123.0</v>
      </c>
      <c r="Q123" s="59">
        <f>VLOOKUP(P123,'Appendix A - Revenue'!$A$2:$C$141,2,0)</f>
        <v>61069.68</v>
      </c>
      <c r="R123" s="50">
        <f>VLOOKUP(P123,'Appendix A - Revenue'!$A$2:$C$141,3,0)</f>
        <v>295.6758</v>
      </c>
      <c r="S123" s="59">
        <f>VLOOKUP(P123,'Appendix A -  Costs'!$A$2:$C$141,2,0)</f>
        <v>18643.68</v>
      </c>
      <c r="T123" s="59">
        <f>VLOOKUP(P123,'Appendix A -  Costs'!$A$2:$C$141,3,0)</f>
        <v>4708</v>
      </c>
      <c r="U123" s="60">
        <f t="shared" si="1"/>
        <v>23351.68</v>
      </c>
      <c r="AG123" s="61"/>
    </row>
    <row r="124" ht="14.25" customHeight="1">
      <c r="A124" s="35">
        <v>1811124.0</v>
      </c>
      <c r="B124" s="50" t="s">
        <v>275</v>
      </c>
      <c r="C124" s="50" t="s">
        <v>296</v>
      </c>
      <c r="D124" s="81" t="s">
        <v>277</v>
      </c>
      <c r="E124" s="58" t="s">
        <v>99</v>
      </c>
      <c r="F124" s="50" t="s">
        <v>100</v>
      </c>
      <c r="G124" s="118" t="str">
        <f t="shared" si="4"/>
        <v>62 x 58 x 91 cm(Residential),                 65 x 60 x 92 cm (Comercial)</v>
      </c>
      <c r="H124" s="83">
        <v>1.0</v>
      </c>
      <c r="I124" s="78">
        <v>2.0</v>
      </c>
      <c r="J124" s="101" t="s">
        <v>297</v>
      </c>
      <c r="K124" s="56" t="s">
        <v>207</v>
      </c>
      <c r="L124" s="83" t="s">
        <v>257</v>
      </c>
      <c r="M124" s="101" t="s">
        <v>200</v>
      </c>
      <c r="N124" s="51" t="s">
        <v>105</v>
      </c>
      <c r="O124" s="53" t="s">
        <v>108</v>
      </c>
      <c r="P124" s="50">
        <v>1811124.0</v>
      </c>
      <c r="Q124" s="59">
        <f>VLOOKUP(P124,'Appendix A - Revenue'!$A$2:$C$141,2,0)</f>
        <v>119564.528</v>
      </c>
      <c r="R124" s="50">
        <f>VLOOKUP(P124,'Appendix A - Revenue'!$A$2:$C$141,3,0)</f>
        <v>568.4352</v>
      </c>
      <c r="S124" s="59">
        <f>VLOOKUP(P124,'Appendix A -  Costs'!$A$2:$C$141,2,0)</f>
        <v>36331.68</v>
      </c>
      <c r="T124" s="59">
        <f>VLOOKUP(P124,'Appendix A -  Costs'!$A$2:$C$141,3,0)</f>
        <v>9446.2368</v>
      </c>
      <c r="U124" s="60">
        <f t="shared" si="1"/>
        <v>45777.9168</v>
      </c>
      <c r="AG124" s="61"/>
    </row>
    <row r="125" ht="14.25" customHeight="1">
      <c r="A125" s="35">
        <v>1811125.0</v>
      </c>
      <c r="B125" s="50" t="s">
        <v>275</v>
      </c>
      <c r="C125" s="50" t="s">
        <v>298</v>
      </c>
      <c r="D125" s="81" t="s">
        <v>277</v>
      </c>
      <c r="E125" s="58" t="s">
        <v>99</v>
      </c>
      <c r="F125" s="50" t="s">
        <v>100</v>
      </c>
      <c r="G125" s="118" t="str">
        <f t="shared" si="4"/>
        <v>62 x 58 x 91 cm(Residential),                 65 x 60 x 92 cm (Comercial)</v>
      </c>
      <c r="H125" s="83">
        <v>1.0</v>
      </c>
      <c r="I125" s="78">
        <v>2.0</v>
      </c>
      <c r="J125" s="101" t="s">
        <v>299</v>
      </c>
      <c r="K125" s="56" t="s">
        <v>207</v>
      </c>
      <c r="L125" s="83" t="s">
        <v>257</v>
      </c>
      <c r="M125" s="101" t="s">
        <v>200</v>
      </c>
      <c r="N125" s="51" t="s">
        <v>105</v>
      </c>
      <c r="O125" s="53" t="s">
        <v>108</v>
      </c>
      <c r="P125" s="50">
        <v>1811125.0</v>
      </c>
      <c r="Q125" s="59">
        <f>VLOOKUP(P125,'Appendix A - Revenue'!$A$2:$C$141,2,0)</f>
        <v>15020.928</v>
      </c>
      <c r="R125" s="50">
        <f>VLOOKUP(P125,'Appendix A - Revenue'!$A$2:$C$141,3,0)</f>
        <v>56.4096</v>
      </c>
      <c r="S125" s="59">
        <f>VLOOKUP(P125,'Appendix A -  Costs'!$A$2:$C$141,2,0)</f>
        <v>3014.1408</v>
      </c>
      <c r="T125" s="59">
        <f>VLOOKUP(P125,'Appendix A -  Costs'!$A$2:$C$141,3,0)</f>
        <v>701.822</v>
      </c>
      <c r="U125" s="60">
        <f t="shared" si="1"/>
        <v>3715.9628</v>
      </c>
      <c r="AG125" s="61"/>
    </row>
    <row r="126" ht="14.25" customHeight="1">
      <c r="A126" s="35">
        <v>1811126.0</v>
      </c>
      <c r="B126" s="50" t="s">
        <v>275</v>
      </c>
      <c r="C126" s="50" t="s">
        <v>300</v>
      </c>
      <c r="D126" s="81" t="s">
        <v>277</v>
      </c>
      <c r="E126" s="58" t="s">
        <v>99</v>
      </c>
      <c r="F126" s="50" t="s">
        <v>100</v>
      </c>
      <c r="G126" s="118" t="str">
        <f t="shared" si="4"/>
        <v>62 x 58 x 91 cm(Residential),                 65 x 60 x 92 cm (Comercial)</v>
      </c>
      <c r="H126" s="83">
        <v>1.0</v>
      </c>
      <c r="I126" s="78">
        <v>2.0</v>
      </c>
      <c r="J126" s="101" t="s">
        <v>301</v>
      </c>
      <c r="K126" s="56" t="s">
        <v>207</v>
      </c>
      <c r="L126" s="83" t="s">
        <v>257</v>
      </c>
      <c r="M126" s="101" t="s">
        <v>200</v>
      </c>
      <c r="N126" s="51" t="s">
        <v>105</v>
      </c>
      <c r="O126" s="53" t="s">
        <v>108</v>
      </c>
      <c r="P126" s="50">
        <v>1811126.0</v>
      </c>
      <c r="Q126" s="59">
        <f>VLOOKUP(P126,'Appendix A - Revenue'!$A$2:$C$141,2,0)</f>
        <v>51196.768</v>
      </c>
      <c r="R126" s="50">
        <f>VLOOKUP(P126,'Appendix A - Revenue'!$A$2:$C$141,3,0)</f>
        <v>508.8616</v>
      </c>
      <c r="S126" s="59">
        <f>VLOOKUP(P126,'Appendix A -  Costs'!$A$2:$C$141,2,0)</f>
        <v>22687.896</v>
      </c>
      <c r="T126" s="59">
        <f>VLOOKUP(P126,'Appendix A -  Costs'!$A$2:$C$141,3,0)</f>
        <v>5185.8048</v>
      </c>
      <c r="U126" s="60">
        <f t="shared" si="1"/>
        <v>27873.7008</v>
      </c>
      <c r="AG126" s="61"/>
    </row>
    <row r="127" ht="14.25" customHeight="1">
      <c r="A127" s="35">
        <v>1811127.0</v>
      </c>
      <c r="B127" s="50" t="s">
        <v>275</v>
      </c>
      <c r="C127" s="50" t="s">
        <v>302</v>
      </c>
      <c r="D127" s="81" t="s">
        <v>277</v>
      </c>
      <c r="E127" s="58" t="s">
        <v>99</v>
      </c>
      <c r="F127" s="50" t="s">
        <v>100</v>
      </c>
      <c r="G127" s="118" t="str">
        <f t="shared" si="4"/>
        <v>62 x 58 x 91 cm(Residential),                 65 x 60 x 92 cm (Comercial)</v>
      </c>
      <c r="H127" s="83">
        <v>1.0</v>
      </c>
      <c r="I127" s="78">
        <v>2.0</v>
      </c>
      <c r="J127" s="101" t="s">
        <v>303</v>
      </c>
      <c r="K127" s="56" t="s">
        <v>207</v>
      </c>
      <c r="L127" s="83" t="s">
        <v>257</v>
      </c>
      <c r="M127" s="101" t="s">
        <v>200</v>
      </c>
      <c r="N127" s="51" t="s">
        <v>105</v>
      </c>
      <c r="O127" s="53" t="s">
        <v>106</v>
      </c>
      <c r="P127" s="50">
        <v>1811127.0</v>
      </c>
      <c r="Q127" s="59">
        <f>VLOOKUP(P127,'Appendix A - Revenue'!$A$2:$C$141,2,0)</f>
        <v>229317.9</v>
      </c>
      <c r="R127" s="50">
        <f>VLOOKUP(P127,'Appendix A - Revenue'!$A$2:$C$141,3,0)</f>
        <v>1975.1722</v>
      </c>
      <c r="S127" s="59">
        <f>VLOOKUP(P127,'Appendix A -  Costs'!$A$2:$C$141,2,0)</f>
        <v>103243.8968</v>
      </c>
      <c r="T127" s="59">
        <f>VLOOKUP(P127,'Appendix A -  Costs'!$A$2:$C$141,3,0)</f>
        <v>25555.42</v>
      </c>
      <c r="U127" s="60">
        <f t="shared" si="1"/>
        <v>128799.3168</v>
      </c>
      <c r="AG127" s="61"/>
    </row>
    <row r="128" ht="14.25" customHeight="1">
      <c r="A128" s="35">
        <v>1811128.0</v>
      </c>
      <c r="B128" s="50" t="s">
        <v>275</v>
      </c>
      <c r="C128" s="50" t="s">
        <v>304</v>
      </c>
      <c r="D128" s="81" t="s">
        <v>277</v>
      </c>
      <c r="E128" s="58" t="s">
        <v>99</v>
      </c>
      <c r="F128" s="50" t="s">
        <v>100</v>
      </c>
      <c r="G128" s="118" t="str">
        <f t="shared" si="4"/>
        <v>62 x 58 x 91 cm(Residential),                 65 x 60 x 92 cm (Comercial)</v>
      </c>
      <c r="H128" s="83">
        <v>1.0</v>
      </c>
      <c r="I128" s="78">
        <v>2.0</v>
      </c>
      <c r="J128" s="101">
        <v>49.0</v>
      </c>
      <c r="K128" s="56" t="s">
        <v>207</v>
      </c>
      <c r="L128" s="83" t="s">
        <v>257</v>
      </c>
      <c r="M128" s="113" t="s">
        <v>110</v>
      </c>
      <c r="N128" s="51" t="s">
        <v>105</v>
      </c>
      <c r="O128" s="53" t="s">
        <v>106</v>
      </c>
      <c r="P128" s="50">
        <v>1811128.0</v>
      </c>
      <c r="Q128" s="59">
        <f>VLOOKUP(P128,'Appendix A - Revenue'!$A$2:$C$141,2,0)</f>
        <v>82791.915</v>
      </c>
      <c r="R128" s="50">
        <f>VLOOKUP(P128,'Appendix A - Revenue'!$A$2:$C$141,3,0)</f>
        <v>502.398</v>
      </c>
      <c r="S128" s="59">
        <f>VLOOKUP(P128,'Appendix A -  Costs'!$A$2:$C$141,2,0)</f>
        <v>25001.856</v>
      </c>
      <c r="T128" s="59">
        <f>VLOOKUP(P128,'Appendix A -  Costs'!$A$2:$C$141,3,0)</f>
        <v>6315.573</v>
      </c>
      <c r="U128" s="60">
        <f t="shared" si="1"/>
        <v>31317.429</v>
      </c>
      <c r="AG128" s="61"/>
    </row>
    <row r="129" ht="14.25" customHeight="1">
      <c r="A129" s="35">
        <v>1811129.0</v>
      </c>
      <c r="B129" s="50" t="s">
        <v>275</v>
      </c>
      <c r="C129" s="50" t="s">
        <v>305</v>
      </c>
      <c r="D129" s="81" t="s">
        <v>277</v>
      </c>
      <c r="E129" s="58" t="s">
        <v>99</v>
      </c>
      <c r="F129" s="50" t="s">
        <v>100</v>
      </c>
      <c r="G129" s="118" t="str">
        <f t="shared" si="4"/>
        <v>62 x 58 x 91 cm(Residential),                 65 x 60 x 92 cm (Comercial)</v>
      </c>
      <c r="H129" s="83">
        <v>1.0</v>
      </c>
      <c r="I129" s="78">
        <v>2.0</v>
      </c>
      <c r="J129" s="101" t="s">
        <v>297</v>
      </c>
      <c r="K129" s="56" t="s">
        <v>207</v>
      </c>
      <c r="L129" s="83" t="s">
        <v>257</v>
      </c>
      <c r="M129" s="113" t="s">
        <v>110</v>
      </c>
      <c r="N129" s="51" t="s">
        <v>105</v>
      </c>
      <c r="O129" s="53" t="s">
        <v>106</v>
      </c>
      <c r="P129" s="50">
        <v>1811129.0</v>
      </c>
      <c r="Q129" s="59">
        <f>VLOOKUP(P129,'Appendix A - Revenue'!$A$2:$C$141,2,0)</f>
        <v>750754.323</v>
      </c>
      <c r="R129" s="50">
        <f>VLOOKUP(P129,'Appendix A - Revenue'!$A$2:$C$141,3,0)</f>
        <v>5688.759</v>
      </c>
      <c r="S129" s="59">
        <f>VLOOKUP(P129,'Appendix A -  Costs'!$A$2:$C$141,2,0)</f>
        <v>180617.052</v>
      </c>
      <c r="T129" s="59">
        <f>VLOOKUP(P129,'Appendix A -  Costs'!$A$2:$C$141,3,0)</f>
        <v>45154.263</v>
      </c>
      <c r="U129" s="60">
        <f t="shared" si="1"/>
        <v>225771.315</v>
      </c>
      <c r="AG129" s="61"/>
    </row>
    <row r="130" ht="14.25" customHeight="1">
      <c r="A130" s="35">
        <v>1811130.0</v>
      </c>
      <c r="B130" s="50" t="s">
        <v>275</v>
      </c>
      <c r="C130" s="50" t="s">
        <v>306</v>
      </c>
      <c r="D130" s="81" t="s">
        <v>277</v>
      </c>
      <c r="E130" s="58" t="s">
        <v>99</v>
      </c>
      <c r="F130" s="50" t="s">
        <v>100</v>
      </c>
      <c r="G130" s="118" t="str">
        <f t="shared" si="4"/>
        <v>62 x 58 x 91 cm(Residential),                 65 x 60 x 92 cm (Comercial)</v>
      </c>
      <c r="H130" s="83">
        <v>1.0</v>
      </c>
      <c r="I130" s="78">
        <v>2.0</v>
      </c>
      <c r="J130" s="101" t="s">
        <v>299</v>
      </c>
      <c r="K130" s="56" t="s">
        <v>207</v>
      </c>
      <c r="L130" s="83" t="s">
        <v>257</v>
      </c>
      <c r="M130" s="113" t="s">
        <v>110</v>
      </c>
      <c r="N130" s="51" t="s">
        <v>105</v>
      </c>
      <c r="O130" s="53" t="s">
        <v>106</v>
      </c>
      <c r="P130" s="50">
        <v>1811130.0</v>
      </c>
      <c r="Q130" s="59">
        <f>VLOOKUP(P130,'Appendix A - Revenue'!$A$2:$C$141,2,0)</f>
        <v>498317.532</v>
      </c>
      <c r="R130" s="50">
        <f>VLOOKUP(P130,'Appendix A - Revenue'!$A$2:$C$141,3,0)</f>
        <v>3784.0875</v>
      </c>
      <c r="S130" s="59">
        <f>VLOOKUP(P130,'Appendix A -  Costs'!$A$2:$C$141,2,0)</f>
        <v>118000.6432</v>
      </c>
      <c r="T130" s="59">
        <f>VLOOKUP(P130,'Appendix A -  Costs'!$A$2:$C$141,3,0)</f>
        <v>29792.2416</v>
      </c>
      <c r="U130" s="60">
        <f t="shared" si="1"/>
        <v>147792.8848</v>
      </c>
      <c r="AG130" s="61"/>
    </row>
    <row r="131" ht="14.25" customHeight="1">
      <c r="A131" s="35">
        <v>1811131.0</v>
      </c>
      <c r="B131" s="50" t="s">
        <v>275</v>
      </c>
      <c r="C131" s="50" t="s">
        <v>307</v>
      </c>
      <c r="D131" s="81" t="s">
        <v>277</v>
      </c>
      <c r="E131" s="58" t="s">
        <v>99</v>
      </c>
      <c r="F131" s="50" t="s">
        <v>100</v>
      </c>
      <c r="G131" s="118" t="str">
        <f t="shared" si="4"/>
        <v>62 x 58 x 91 cm(Residential),                 65 x 60 x 92 cm (Comercial)</v>
      </c>
      <c r="H131" s="83">
        <v>1.0</v>
      </c>
      <c r="I131" s="78">
        <v>2.0</v>
      </c>
      <c r="J131" s="101" t="s">
        <v>301</v>
      </c>
      <c r="K131" s="56" t="s">
        <v>207</v>
      </c>
      <c r="L131" s="83" t="s">
        <v>257</v>
      </c>
      <c r="M131" s="113" t="s">
        <v>110</v>
      </c>
      <c r="N131" s="51" t="s">
        <v>105</v>
      </c>
      <c r="O131" s="53" t="s">
        <v>106</v>
      </c>
      <c r="P131" s="50">
        <v>1811131.0</v>
      </c>
      <c r="Q131" s="59">
        <f>VLOOKUP(P131,'Appendix A - Revenue'!$A$2:$C$141,2,0)</f>
        <v>629329.283</v>
      </c>
      <c r="R131" s="50">
        <f>VLOOKUP(P131,'Appendix A - Revenue'!$A$2:$C$141,3,0)</f>
        <v>6366.759</v>
      </c>
      <c r="S131" s="59">
        <f>VLOOKUP(P131,'Appendix A -  Costs'!$A$2:$C$141,2,0)</f>
        <v>309053.36</v>
      </c>
      <c r="T131" s="59">
        <f>VLOOKUP(P131,'Appendix A -  Costs'!$A$2:$C$141,3,0)</f>
        <v>74172.8064</v>
      </c>
      <c r="U131" s="60">
        <f t="shared" si="1"/>
        <v>383226.1664</v>
      </c>
      <c r="AG131" s="61"/>
    </row>
    <row r="132" ht="14.25" customHeight="1">
      <c r="A132" s="35">
        <v>1811132.0</v>
      </c>
      <c r="B132" s="50" t="s">
        <v>275</v>
      </c>
      <c r="C132" s="50" t="s">
        <v>308</v>
      </c>
      <c r="D132" s="81" t="s">
        <v>277</v>
      </c>
      <c r="E132" s="58" t="s">
        <v>99</v>
      </c>
      <c r="F132" s="50" t="s">
        <v>100</v>
      </c>
      <c r="G132" s="118" t="str">
        <f t="shared" si="4"/>
        <v>62 x 58 x 91 cm(Residential),                 65 x 60 x 92 cm (Comercial)</v>
      </c>
      <c r="H132" s="83">
        <v>1.0</v>
      </c>
      <c r="I132" s="78">
        <v>2.0</v>
      </c>
      <c r="J132" s="101" t="s">
        <v>303</v>
      </c>
      <c r="K132" s="56" t="s">
        <v>207</v>
      </c>
      <c r="L132" s="83" t="s">
        <v>257</v>
      </c>
      <c r="M132" s="113" t="s">
        <v>110</v>
      </c>
      <c r="N132" s="51" t="s">
        <v>105</v>
      </c>
      <c r="O132" s="53" t="s">
        <v>106</v>
      </c>
      <c r="P132" s="50">
        <v>1811132.0</v>
      </c>
      <c r="Q132" s="59">
        <f>VLOOKUP(P132,'Appendix A - Revenue'!$A$2:$C$141,2,0)</f>
        <v>260508.3</v>
      </c>
      <c r="R132" s="50">
        <f>VLOOKUP(P132,'Appendix A - Revenue'!$A$2:$C$141,3,0)</f>
        <v>2013.886</v>
      </c>
      <c r="S132" s="59">
        <f>VLOOKUP(P132,'Appendix A -  Costs'!$A$2:$C$141,2,0)</f>
        <v>127942.2144</v>
      </c>
      <c r="T132" s="59">
        <f>VLOOKUP(P132,'Appendix A -  Costs'!$A$2:$C$141,3,0)</f>
        <v>30755.34</v>
      </c>
      <c r="U132" s="60">
        <f t="shared" si="1"/>
        <v>158697.5544</v>
      </c>
      <c r="AG132" s="61"/>
    </row>
    <row r="133" ht="14.25" customHeight="1">
      <c r="A133" s="62">
        <v>1811133.0</v>
      </c>
      <c r="B133" s="63" t="s">
        <v>275</v>
      </c>
      <c r="C133" s="63" t="s">
        <v>309</v>
      </c>
      <c r="D133" s="86" t="s">
        <v>277</v>
      </c>
      <c r="E133" s="71" t="s">
        <v>99</v>
      </c>
      <c r="F133" s="63" t="s">
        <v>100</v>
      </c>
      <c r="G133" s="118" t="str">
        <f t="shared" si="4"/>
        <v>62 x 58 x 91 cm(Residential),                 65 x 60 x 92 cm (Comercial)</v>
      </c>
      <c r="H133" s="88">
        <v>1.0</v>
      </c>
      <c r="I133" s="78">
        <v>2.0</v>
      </c>
      <c r="J133" s="114">
        <v>50.0</v>
      </c>
      <c r="K133" s="69" t="s">
        <v>207</v>
      </c>
      <c r="L133" s="88" t="s">
        <v>257</v>
      </c>
      <c r="M133" s="116" t="s">
        <v>209</v>
      </c>
      <c r="N133" s="64" t="s">
        <v>105</v>
      </c>
      <c r="O133" s="66" t="s">
        <v>106</v>
      </c>
      <c r="P133" s="63">
        <v>1811133.0</v>
      </c>
      <c r="Q133" s="72">
        <f>VLOOKUP(P133,'Appendix A - Revenue'!$A$2:$C$141,2,0)</f>
        <v>340666.675</v>
      </c>
      <c r="R133" s="63">
        <f>VLOOKUP(P133,'Appendix A - Revenue'!$A$2:$C$141,3,0)</f>
        <v>2850.9561</v>
      </c>
      <c r="S133" s="72">
        <f>VLOOKUP(P133,'Appendix A -  Costs'!$A$2:$C$141,2,0)</f>
        <v>137409.096</v>
      </c>
      <c r="T133" s="72">
        <f>VLOOKUP(P133,'Appendix A -  Costs'!$A$2:$C$141,3,0)</f>
        <v>33005.126</v>
      </c>
      <c r="U133" s="60">
        <f t="shared" si="1"/>
        <v>170414.222</v>
      </c>
      <c r="V133" s="74"/>
      <c r="W133" s="74"/>
      <c r="X133" s="74"/>
      <c r="Y133" s="74"/>
      <c r="Z133" s="74"/>
      <c r="AA133" s="74"/>
      <c r="AB133" s="74"/>
      <c r="AC133" s="74"/>
      <c r="AD133" s="74"/>
      <c r="AE133" s="74"/>
      <c r="AF133" s="74"/>
      <c r="AG133" s="75"/>
    </row>
    <row r="134" ht="14.25" customHeight="1">
      <c r="A134" s="35">
        <v>1811134.0</v>
      </c>
      <c r="B134" s="45" t="s">
        <v>310</v>
      </c>
      <c r="C134" s="36" t="s">
        <v>311</v>
      </c>
      <c r="D134" s="80" t="s">
        <v>135</v>
      </c>
      <c r="E134" s="45" t="s">
        <v>312</v>
      </c>
      <c r="F134" s="78" t="s">
        <v>313</v>
      </c>
      <c r="G134" s="38" t="s">
        <v>314</v>
      </c>
      <c r="H134" s="79">
        <v>0.33</v>
      </c>
      <c r="I134" s="78">
        <v>2.0</v>
      </c>
      <c r="J134" s="109">
        <v>8.0</v>
      </c>
      <c r="K134" s="43" t="s">
        <v>102</v>
      </c>
      <c r="L134" s="41" t="s">
        <v>103</v>
      </c>
      <c r="M134" s="119" t="s">
        <v>177</v>
      </c>
      <c r="N134" s="36"/>
      <c r="O134" s="37" t="s">
        <v>106</v>
      </c>
      <c r="P134" s="37">
        <v>1811134.0</v>
      </c>
      <c r="Q134" s="120">
        <f>VLOOKUP(P134,'Appendix A - Revenue'!$A$2:$C$141,2,0)</f>
        <v>5760.09</v>
      </c>
      <c r="R134" s="37">
        <f>VLOOKUP(P134,'Appendix A - Revenue'!$A$2:$C$141,3,0)</f>
        <v>171.5792</v>
      </c>
      <c r="S134" s="120">
        <f>VLOOKUP(P134,'Appendix A -  Costs'!$A$2:$C$141,2,0)</f>
        <v>2645.9136</v>
      </c>
      <c r="T134" s="120">
        <f>VLOOKUP(P134,'Appendix A -  Costs'!$A$2:$C$141,3,0)</f>
        <v>709.7112</v>
      </c>
      <c r="U134" s="47">
        <f t="shared" si="1"/>
        <v>3355.6248</v>
      </c>
      <c r="V134" s="48"/>
      <c r="W134" s="48"/>
      <c r="X134" s="48"/>
      <c r="Y134" s="48"/>
      <c r="Z134" s="48"/>
      <c r="AA134" s="48"/>
      <c r="AB134" s="48"/>
      <c r="AC134" s="48"/>
      <c r="AD134" s="48"/>
      <c r="AE134" s="48"/>
      <c r="AF134" s="48"/>
      <c r="AG134" s="49"/>
    </row>
    <row r="135" ht="14.25" customHeight="1">
      <c r="A135" s="35">
        <v>1811135.0</v>
      </c>
      <c r="B135" s="58" t="s">
        <v>310</v>
      </c>
      <c r="C135" s="50" t="s">
        <v>315</v>
      </c>
      <c r="D135" s="85" t="s">
        <v>135</v>
      </c>
      <c r="E135" s="58" t="s">
        <v>312</v>
      </c>
      <c r="F135" s="83" t="s">
        <v>313</v>
      </c>
      <c r="G135" s="52" t="s">
        <v>314</v>
      </c>
      <c r="H135" s="79">
        <v>0.33</v>
      </c>
      <c r="I135" s="83">
        <v>2.0</v>
      </c>
      <c r="J135" s="101">
        <v>9.0</v>
      </c>
      <c r="K135" s="56" t="s">
        <v>102</v>
      </c>
      <c r="L135" s="93" t="s">
        <v>103</v>
      </c>
      <c r="M135" s="121" t="s">
        <v>177</v>
      </c>
      <c r="N135" s="50"/>
      <c r="O135" s="51"/>
      <c r="P135" s="51">
        <v>1811135.0</v>
      </c>
      <c r="Q135" s="122">
        <f>VLOOKUP(P135,'Appendix A - Revenue'!$A$2:$C$141,2,0)</f>
        <v>108959.015</v>
      </c>
      <c r="R135" s="51">
        <f>VLOOKUP(P135,'Appendix A - Revenue'!$A$2:$C$141,3,0)</f>
        <v>2860.821</v>
      </c>
      <c r="S135" s="122">
        <f>VLOOKUP(P135,'Appendix A -  Costs'!$A$2:$C$141,2,0)</f>
        <v>68581.8496</v>
      </c>
      <c r="T135" s="122">
        <f>VLOOKUP(P135,'Appendix A -  Costs'!$A$2:$C$141,3,0)</f>
        <v>16979.0016</v>
      </c>
      <c r="U135" s="60">
        <f t="shared" si="1"/>
        <v>85560.8512</v>
      </c>
      <c r="AG135" s="61"/>
    </row>
    <row r="136" ht="14.25" customHeight="1">
      <c r="A136" s="35">
        <v>1811136.0</v>
      </c>
      <c r="B136" s="58" t="s">
        <v>310</v>
      </c>
      <c r="C136" s="50" t="s">
        <v>316</v>
      </c>
      <c r="D136" s="85" t="s">
        <v>135</v>
      </c>
      <c r="E136" s="58" t="s">
        <v>312</v>
      </c>
      <c r="F136" s="83" t="s">
        <v>313</v>
      </c>
      <c r="G136" s="52" t="s">
        <v>314</v>
      </c>
      <c r="H136" s="79">
        <v>0.33</v>
      </c>
      <c r="I136" s="83">
        <v>2.0</v>
      </c>
      <c r="J136" s="101">
        <v>10.0</v>
      </c>
      <c r="K136" s="56" t="s">
        <v>102</v>
      </c>
      <c r="L136" s="93" t="s">
        <v>103</v>
      </c>
      <c r="M136" s="121" t="s">
        <v>177</v>
      </c>
      <c r="N136" s="50"/>
      <c r="O136" s="51"/>
      <c r="P136" s="51">
        <v>1811136.0</v>
      </c>
      <c r="Q136" s="122">
        <f>VLOOKUP(P136,'Appendix A - Revenue'!$A$2:$C$141,2,0)</f>
        <v>189174.111</v>
      </c>
      <c r="R136" s="51">
        <f>VLOOKUP(P136,'Appendix A - Revenue'!$A$2:$C$141,3,0)</f>
        <v>6531.4</v>
      </c>
      <c r="S136" s="122">
        <f>VLOOKUP(P136,'Appendix A -  Costs'!$A$2:$C$141,2,0)</f>
        <v>92111.1224</v>
      </c>
      <c r="T136" s="122">
        <f>VLOOKUP(P136,'Appendix A -  Costs'!$A$2:$C$141,3,0)</f>
        <v>24926.979</v>
      </c>
      <c r="U136" s="60">
        <f t="shared" si="1"/>
        <v>117038.1014</v>
      </c>
      <c r="AG136" s="61"/>
    </row>
    <row r="137" ht="14.25" customHeight="1">
      <c r="A137" s="35">
        <v>1811137.0</v>
      </c>
      <c r="B137" s="58" t="s">
        <v>310</v>
      </c>
      <c r="C137" s="50" t="s">
        <v>317</v>
      </c>
      <c r="D137" s="85" t="s">
        <v>135</v>
      </c>
      <c r="E137" s="58" t="s">
        <v>312</v>
      </c>
      <c r="F137" s="83" t="s">
        <v>313</v>
      </c>
      <c r="G137" s="52" t="s">
        <v>314</v>
      </c>
      <c r="H137" s="79">
        <v>0.33</v>
      </c>
      <c r="I137" s="83">
        <v>2.0</v>
      </c>
      <c r="J137" s="101">
        <v>11.0</v>
      </c>
      <c r="K137" s="56" t="s">
        <v>102</v>
      </c>
      <c r="L137" s="93" t="s">
        <v>103</v>
      </c>
      <c r="M137" s="121" t="s">
        <v>177</v>
      </c>
      <c r="N137" s="50"/>
      <c r="O137" s="51"/>
      <c r="P137" s="51">
        <v>1811137.0</v>
      </c>
      <c r="Q137" s="122">
        <f>VLOOKUP(P137,'Appendix A - Revenue'!$A$2:$C$141,2,0)</f>
        <v>20699.5</v>
      </c>
      <c r="R137" s="51">
        <f>VLOOKUP(P137,'Appendix A - Revenue'!$A$2:$C$141,3,0)</f>
        <v>474.0576</v>
      </c>
      <c r="S137" s="122">
        <f>VLOOKUP(P137,'Appendix A -  Costs'!$A$2:$C$141,2,0)</f>
        <v>12034.176</v>
      </c>
      <c r="T137" s="122">
        <f>VLOOKUP(P137,'Appendix A -  Costs'!$A$2:$C$141,3,0)</f>
        <v>3290.595</v>
      </c>
      <c r="U137" s="60">
        <f t="shared" si="1"/>
        <v>15324.771</v>
      </c>
      <c r="AG137" s="61"/>
    </row>
    <row r="138" ht="14.25" customHeight="1">
      <c r="A138" s="35">
        <v>1811138.0</v>
      </c>
      <c r="B138" s="58" t="s">
        <v>310</v>
      </c>
      <c r="C138" s="50" t="s">
        <v>318</v>
      </c>
      <c r="D138" s="85" t="s">
        <v>135</v>
      </c>
      <c r="E138" s="58" t="s">
        <v>312</v>
      </c>
      <c r="F138" s="83" t="s">
        <v>313</v>
      </c>
      <c r="G138" s="52" t="s">
        <v>314</v>
      </c>
      <c r="H138" s="79">
        <v>0.33</v>
      </c>
      <c r="I138" s="83">
        <v>2.0</v>
      </c>
      <c r="J138" s="101">
        <v>12.0</v>
      </c>
      <c r="K138" s="56" t="s">
        <v>102</v>
      </c>
      <c r="L138" s="93" t="s">
        <v>103</v>
      </c>
      <c r="M138" s="121" t="s">
        <v>177</v>
      </c>
      <c r="N138" s="50"/>
      <c r="O138" s="51" t="s">
        <v>106</v>
      </c>
      <c r="P138" s="51">
        <v>1811138.0</v>
      </c>
      <c r="Q138" s="122">
        <f>VLOOKUP(P138,'Appendix A - Revenue'!$A$2:$C$141,2,0)</f>
        <v>505548.43</v>
      </c>
      <c r="R138" s="51">
        <f>VLOOKUP(P138,'Appendix A - Revenue'!$A$2:$C$141,3,0)</f>
        <v>11486.8</v>
      </c>
      <c r="S138" s="122">
        <f>VLOOKUP(P138,'Appendix A -  Costs'!$A$2:$C$141,2,0)</f>
        <v>249841.68</v>
      </c>
      <c r="T138" s="122">
        <f>VLOOKUP(P138,'Appendix A -  Costs'!$A$2:$C$141,3,0)</f>
        <v>63078.84</v>
      </c>
      <c r="U138" s="60">
        <f t="shared" si="1"/>
        <v>312920.52</v>
      </c>
      <c r="AG138" s="61"/>
    </row>
    <row r="139" ht="14.25" customHeight="1">
      <c r="A139" s="35">
        <v>1811139.0</v>
      </c>
      <c r="B139" s="58" t="s">
        <v>310</v>
      </c>
      <c r="C139" s="50" t="s">
        <v>319</v>
      </c>
      <c r="D139" s="85" t="s">
        <v>135</v>
      </c>
      <c r="E139" s="58" t="s">
        <v>312</v>
      </c>
      <c r="F139" s="83" t="s">
        <v>313</v>
      </c>
      <c r="G139" s="52" t="s">
        <v>314</v>
      </c>
      <c r="H139" s="79">
        <v>0.33</v>
      </c>
      <c r="I139" s="83">
        <v>2.0</v>
      </c>
      <c r="J139" s="101">
        <v>7.0</v>
      </c>
      <c r="K139" s="56" t="s">
        <v>102</v>
      </c>
      <c r="L139" s="93" t="s">
        <v>103</v>
      </c>
      <c r="M139" s="121" t="s">
        <v>200</v>
      </c>
      <c r="N139" s="50"/>
      <c r="O139" s="51" t="s">
        <v>106</v>
      </c>
      <c r="P139" s="51">
        <v>1811139.0</v>
      </c>
      <c r="Q139" s="122">
        <f>VLOOKUP(P139,'Appendix A - Revenue'!$A$2:$C$141,2,0)</f>
        <v>4282.635</v>
      </c>
      <c r="R139" s="51">
        <f>VLOOKUP(P139,'Appendix A - Revenue'!$A$2:$C$141,3,0)</f>
        <v>95.6658</v>
      </c>
      <c r="S139" s="122">
        <f>VLOOKUP(P139,'Appendix A -  Costs'!$A$2:$C$141,2,0)</f>
        <v>1894.8864</v>
      </c>
      <c r="T139" s="122">
        <f>VLOOKUP(P139,'Appendix A -  Costs'!$A$2:$C$141,3,0)</f>
        <v>493.46</v>
      </c>
      <c r="U139" s="60">
        <f t="shared" si="1"/>
        <v>2388.3464</v>
      </c>
      <c r="AG139" s="61"/>
    </row>
    <row r="140" ht="14.25" customHeight="1">
      <c r="A140" s="62">
        <v>1811140.0</v>
      </c>
      <c r="B140" s="71" t="s">
        <v>310</v>
      </c>
      <c r="C140" s="63" t="s">
        <v>320</v>
      </c>
      <c r="D140" s="90" t="s">
        <v>135</v>
      </c>
      <c r="E140" s="71" t="s">
        <v>312</v>
      </c>
      <c r="F140" s="88" t="s">
        <v>313</v>
      </c>
      <c r="G140" s="65" t="s">
        <v>314</v>
      </c>
      <c r="H140" s="79">
        <v>0.33</v>
      </c>
      <c r="I140" s="88">
        <v>2.0</v>
      </c>
      <c r="J140" s="114">
        <v>7.0</v>
      </c>
      <c r="K140" s="69" t="s">
        <v>102</v>
      </c>
      <c r="L140" s="97" t="s">
        <v>103</v>
      </c>
      <c r="M140" s="123" t="s">
        <v>110</v>
      </c>
      <c r="N140" s="63"/>
      <c r="O140" s="64"/>
      <c r="P140" s="64">
        <v>1811140.0</v>
      </c>
      <c r="Q140" s="124">
        <f>VLOOKUP(P140,'Appendix A - Revenue'!$A$2:$C$141,2,0)</f>
        <v>14909.822</v>
      </c>
      <c r="R140" s="64">
        <f>VLOOKUP(P140,'Appendix A - Revenue'!$A$2:$C$141,3,0)</f>
        <v>615.285</v>
      </c>
      <c r="S140" s="124">
        <f>VLOOKUP(P140,'Appendix A -  Costs'!$A$2:$C$141,2,0)</f>
        <v>9306.9152</v>
      </c>
      <c r="T140" s="124">
        <f>VLOOKUP(P140,'Appendix A -  Costs'!$A$2:$C$141,3,0)</f>
        <v>2213.7808</v>
      </c>
      <c r="U140" s="73">
        <f t="shared" si="1"/>
        <v>11520.696</v>
      </c>
      <c r="V140" s="74"/>
      <c r="W140" s="74"/>
      <c r="X140" s="74"/>
      <c r="Y140" s="74"/>
      <c r="Z140" s="74"/>
      <c r="AA140" s="74"/>
      <c r="AB140" s="74"/>
      <c r="AC140" s="74"/>
      <c r="AD140" s="74"/>
      <c r="AE140" s="74"/>
      <c r="AF140" s="74"/>
      <c r="AG140" s="75"/>
    </row>
    <row r="141" ht="14.25" customHeight="1">
      <c r="A141" s="125"/>
      <c r="M141" s="126"/>
      <c r="T141" s="127"/>
      <c r="U141" s="61"/>
    </row>
    <row r="142" ht="14.25" customHeight="1">
      <c r="A142" s="125"/>
      <c r="M142" s="126"/>
      <c r="T142" s="127"/>
      <c r="U142" s="61"/>
    </row>
    <row r="143" ht="14.25" customHeight="1">
      <c r="A143" s="125"/>
      <c r="M143" s="126"/>
      <c r="T143" s="127"/>
      <c r="U143" s="61"/>
    </row>
    <row r="144" ht="14.25" customHeight="1">
      <c r="A144" s="125"/>
      <c r="M144" s="126"/>
      <c r="T144" s="127"/>
      <c r="U144" s="61"/>
    </row>
    <row r="145" ht="14.25" customHeight="1">
      <c r="A145" s="125"/>
      <c r="M145" s="126"/>
      <c r="T145" s="127"/>
      <c r="U145" s="61"/>
    </row>
    <row r="146" ht="14.25" customHeight="1">
      <c r="A146" s="125"/>
      <c r="M146" s="126"/>
      <c r="T146" s="127"/>
      <c r="U146" s="61"/>
    </row>
    <row r="147" ht="14.25" customHeight="1">
      <c r="A147" s="125"/>
      <c r="M147" s="126"/>
      <c r="T147" s="127"/>
      <c r="U147" s="61"/>
    </row>
    <row r="148" ht="14.25" customHeight="1">
      <c r="A148" s="125"/>
      <c r="M148" s="126"/>
      <c r="T148" s="127"/>
      <c r="U148" s="61"/>
    </row>
    <row r="149" ht="14.25" customHeight="1">
      <c r="A149" s="125"/>
      <c r="M149" s="126"/>
      <c r="T149" s="127"/>
      <c r="U149" s="61"/>
    </row>
    <row r="150" ht="14.25" customHeight="1">
      <c r="A150" s="125"/>
      <c r="M150" s="126"/>
      <c r="T150" s="127"/>
      <c r="U150" s="61"/>
    </row>
    <row r="151" ht="14.25" customHeight="1">
      <c r="A151" s="125"/>
      <c r="M151" s="126"/>
      <c r="T151" s="127"/>
      <c r="U151" s="61"/>
    </row>
    <row r="152" ht="14.25" customHeight="1">
      <c r="A152" s="125"/>
      <c r="M152" s="126"/>
      <c r="T152" s="127"/>
      <c r="U152" s="61"/>
    </row>
    <row r="153" ht="14.25" customHeight="1">
      <c r="A153" s="125"/>
      <c r="M153" s="126"/>
      <c r="T153" s="127"/>
      <c r="U153" s="61"/>
    </row>
    <row r="154" ht="14.25" customHeight="1">
      <c r="A154" s="125"/>
      <c r="M154" s="126"/>
      <c r="T154" s="127"/>
      <c r="U154" s="61"/>
    </row>
    <row r="155" ht="14.25" customHeight="1">
      <c r="A155" s="125"/>
      <c r="M155" s="126"/>
      <c r="T155" s="127"/>
      <c r="U155" s="61"/>
    </row>
    <row r="156" ht="14.25" customHeight="1">
      <c r="A156" s="125"/>
      <c r="M156" s="126"/>
      <c r="T156" s="127"/>
      <c r="U156" s="61"/>
    </row>
    <row r="157" ht="14.25" customHeight="1">
      <c r="A157" s="125"/>
      <c r="M157" s="126"/>
      <c r="T157" s="127"/>
      <c r="U157" s="61"/>
    </row>
    <row r="158" ht="14.25" customHeight="1">
      <c r="A158" s="125"/>
      <c r="M158" s="126"/>
      <c r="T158" s="127"/>
      <c r="U158" s="61"/>
    </row>
    <row r="159" ht="14.25" customHeight="1">
      <c r="A159" s="125"/>
      <c r="M159" s="126"/>
      <c r="T159" s="127"/>
      <c r="U159" s="61"/>
    </row>
    <row r="160" ht="14.25" customHeight="1">
      <c r="A160" s="125"/>
      <c r="M160" s="126"/>
      <c r="T160" s="127"/>
      <c r="U160" s="61"/>
    </row>
    <row r="161" ht="14.25" customHeight="1">
      <c r="A161" s="125"/>
      <c r="M161" s="126"/>
      <c r="T161" s="127"/>
      <c r="U161" s="61"/>
    </row>
    <row r="162" ht="14.25" customHeight="1">
      <c r="A162" s="125"/>
      <c r="M162" s="126"/>
      <c r="T162" s="127"/>
      <c r="U162" s="61"/>
    </row>
    <row r="163" ht="14.25" customHeight="1">
      <c r="A163" s="125"/>
      <c r="M163" s="126"/>
      <c r="T163" s="127"/>
      <c r="U163" s="61"/>
    </row>
    <row r="164" ht="14.25" customHeight="1">
      <c r="A164" s="125"/>
      <c r="M164" s="126"/>
      <c r="T164" s="127"/>
      <c r="U164" s="61"/>
    </row>
    <row r="165" ht="14.25" customHeight="1">
      <c r="A165" s="125"/>
      <c r="M165" s="126"/>
      <c r="T165" s="127"/>
      <c r="U165" s="61"/>
    </row>
    <row r="166" ht="14.25" customHeight="1">
      <c r="A166" s="125"/>
      <c r="M166" s="126"/>
      <c r="T166" s="127"/>
      <c r="U166" s="61"/>
    </row>
    <row r="167" ht="14.25" customHeight="1">
      <c r="A167" s="125"/>
      <c r="M167" s="126"/>
      <c r="T167" s="127"/>
      <c r="U167" s="61"/>
    </row>
    <row r="168" ht="14.25" customHeight="1">
      <c r="A168" s="125"/>
      <c r="M168" s="126"/>
      <c r="T168" s="127"/>
      <c r="U168" s="61"/>
    </row>
    <row r="169" ht="14.25" customHeight="1">
      <c r="A169" s="125"/>
      <c r="M169" s="126"/>
      <c r="T169" s="127"/>
      <c r="U169" s="61"/>
    </row>
    <row r="170" ht="14.25" customHeight="1">
      <c r="A170" s="125"/>
      <c r="M170" s="126"/>
      <c r="T170" s="127"/>
      <c r="U170" s="61"/>
    </row>
    <row r="171" ht="14.25" customHeight="1">
      <c r="A171" s="125"/>
      <c r="M171" s="126"/>
      <c r="T171" s="127"/>
      <c r="U171" s="61"/>
    </row>
    <row r="172" ht="14.25" customHeight="1">
      <c r="A172" s="125"/>
      <c r="M172" s="126"/>
      <c r="T172" s="127"/>
      <c r="U172" s="61"/>
    </row>
    <row r="173" ht="14.25" customHeight="1">
      <c r="A173" s="125"/>
      <c r="M173" s="126"/>
      <c r="T173" s="127"/>
      <c r="U173" s="61"/>
    </row>
    <row r="174" ht="14.25" customHeight="1">
      <c r="A174" s="125"/>
      <c r="M174" s="126"/>
      <c r="T174" s="127"/>
      <c r="U174" s="61"/>
    </row>
    <row r="175" ht="14.25" customHeight="1">
      <c r="A175" s="125"/>
      <c r="M175" s="126"/>
      <c r="T175" s="127"/>
      <c r="U175" s="61"/>
    </row>
    <row r="176" ht="14.25" customHeight="1">
      <c r="A176" s="125"/>
      <c r="M176" s="126"/>
      <c r="T176" s="127"/>
      <c r="U176" s="61"/>
    </row>
    <row r="177" ht="14.25" customHeight="1">
      <c r="A177" s="125"/>
      <c r="M177" s="126"/>
      <c r="T177" s="127"/>
      <c r="U177" s="61"/>
    </row>
    <row r="178" ht="14.25" customHeight="1">
      <c r="A178" s="125"/>
      <c r="M178" s="126"/>
      <c r="T178" s="127"/>
      <c r="U178" s="61"/>
    </row>
    <row r="179" ht="14.25" customHeight="1">
      <c r="A179" s="125"/>
      <c r="M179" s="126"/>
      <c r="T179" s="127"/>
      <c r="U179" s="61"/>
    </row>
    <row r="180" ht="14.25" customHeight="1">
      <c r="A180" s="125"/>
      <c r="M180" s="126"/>
      <c r="T180" s="127"/>
      <c r="U180" s="61"/>
    </row>
    <row r="181" ht="14.25" customHeight="1">
      <c r="A181" s="125"/>
      <c r="M181" s="126"/>
      <c r="T181" s="127"/>
      <c r="U181" s="61"/>
    </row>
    <row r="182" ht="14.25" customHeight="1">
      <c r="A182" s="125"/>
      <c r="M182" s="126"/>
      <c r="T182" s="127"/>
      <c r="U182" s="61"/>
    </row>
    <row r="183" ht="14.25" customHeight="1">
      <c r="A183" s="125"/>
      <c r="M183" s="126"/>
      <c r="T183" s="127"/>
      <c r="U183" s="61"/>
    </row>
    <row r="184" ht="14.25" customHeight="1">
      <c r="A184" s="125"/>
      <c r="M184" s="126"/>
      <c r="T184" s="127"/>
      <c r="U184" s="61"/>
    </row>
    <row r="185" ht="14.25" customHeight="1">
      <c r="A185" s="125"/>
      <c r="M185" s="126"/>
      <c r="T185" s="127"/>
      <c r="U185" s="61"/>
    </row>
    <row r="186" ht="14.25" customHeight="1">
      <c r="A186" s="125"/>
      <c r="M186" s="126"/>
      <c r="T186" s="127"/>
      <c r="U186" s="61"/>
    </row>
    <row r="187" ht="14.25" customHeight="1">
      <c r="A187" s="125"/>
      <c r="M187" s="126"/>
      <c r="T187" s="127"/>
      <c r="U187" s="61"/>
    </row>
    <row r="188" ht="14.25" customHeight="1">
      <c r="A188" s="125"/>
      <c r="M188" s="126"/>
      <c r="T188" s="127"/>
      <c r="U188" s="61"/>
    </row>
    <row r="189" ht="14.25" customHeight="1">
      <c r="A189" s="125"/>
      <c r="M189" s="126"/>
      <c r="T189" s="127"/>
      <c r="U189" s="61"/>
    </row>
    <row r="190" ht="14.25" customHeight="1">
      <c r="A190" s="125"/>
      <c r="M190" s="126"/>
      <c r="T190" s="127"/>
      <c r="U190" s="61"/>
    </row>
    <row r="191" ht="14.25" customHeight="1">
      <c r="A191" s="125"/>
      <c r="M191" s="126"/>
      <c r="T191" s="127"/>
      <c r="U191" s="61"/>
    </row>
    <row r="192" ht="14.25" customHeight="1">
      <c r="A192" s="125"/>
      <c r="M192" s="126"/>
      <c r="T192" s="127"/>
      <c r="U192" s="61"/>
    </row>
    <row r="193" ht="14.25" customHeight="1">
      <c r="A193" s="125"/>
      <c r="M193" s="126"/>
      <c r="T193" s="127"/>
      <c r="U193" s="61"/>
    </row>
    <row r="194" ht="14.25" customHeight="1">
      <c r="A194" s="125"/>
      <c r="M194" s="126"/>
      <c r="T194" s="127"/>
      <c r="U194" s="61"/>
    </row>
    <row r="195" ht="14.25" customHeight="1">
      <c r="A195" s="125"/>
      <c r="M195" s="126"/>
      <c r="T195" s="127"/>
      <c r="U195" s="61"/>
    </row>
    <row r="196" ht="14.25" customHeight="1">
      <c r="A196" s="125"/>
      <c r="M196" s="126"/>
      <c r="T196" s="127"/>
      <c r="U196" s="61"/>
    </row>
    <row r="197" ht="14.25" customHeight="1">
      <c r="A197" s="125"/>
      <c r="M197" s="126"/>
      <c r="T197" s="127"/>
      <c r="U197" s="61"/>
    </row>
    <row r="198" ht="14.25" customHeight="1">
      <c r="A198" s="125"/>
      <c r="M198" s="126"/>
      <c r="T198" s="127"/>
      <c r="U198" s="61"/>
    </row>
    <row r="199" ht="14.25" customHeight="1">
      <c r="A199" s="125"/>
      <c r="M199" s="126"/>
      <c r="T199" s="127"/>
      <c r="U199" s="61"/>
    </row>
    <row r="200" ht="14.25" customHeight="1">
      <c r="A200" s="125"/>
      <c r="M200" s="126"/>
      <c r="T200" s="127"/>
      <c r="U200" s="61"/>
    </row>
    <row r="201" ht="14.25" customHeight="1">
      <c r="A201" s="125"/>
      <c r="M201" s="126"/>
      <c r="T201" s="127"/>
      <c r="U201" s="61"/>
    </row>
    <row r="202" ht="14.25" customHeight="1">
      <c r="A202" s="125"/>
      <c r="M202" s="126"/>
      <c r="T202" s="127"/>
      <c r="U202" s="61"/>
    </row>
    <row r="203" ht="14.25" customHeight="1">
      <c r="A203" s="125"/>
      <c r="M203" s="126"/>
      <c r="T203" s="127"/>
      <c r="U203" s="61"/>
    </row>
    <row r="204" ht="14.25" customHeight="1">
      <c r="A204" s="125"/>
      <c r="M204" s="126"/>
      <c r="T204" s="127"/>
      <c r="U204" s="61"/>
    </row>
    <row r="205" ht="14.25" customHeight="1">
      <c r="A205" s="125"/>
      <c r="M205" s="126"/>
      <c r="T205" s="127"/>
      <c r="U205" s="61"/>
    </row>
    <row r="206" ht="14.25" customHeight="1">
      <c r="A206" s="125"/>
      <c r="M206" s="126"/>
      <c r="T206" s="127"/>
      <c r="U206" s="61"/>
    </row>
    <row r="207" ht="14.25" customHeight="1">
      <c r="A207" s="125"/>
      <c r="M207" s="126"/>
      <c r="T207" s="127"/>
      <c r="U207" s="61"/>
    </row>
    <row r="208" ht="14.25" customHeight="1">
      <c r="A208" s="125"/>
      <c r="M208" s="126"/>
      <c r="T208" s="127"/>
      <c r="U208" s="61"/>
    </row>
    <row r="209" ht="14.25" customHeight="1">
      <c r="A209" s="125"/>
      <c r="M209" s="126"/>
      <c r="T209" s="127"/>
      <c r="U209" s="61"/>
    </row>
    <row r="210" ht="14.25" customHeight="1">
      <c r="A210" s="125"/>
      <c r="M210" s="126"/>
      <c r="T210" s="127"/>
      <c r="U210" s="61"/>
    </row>
    <row r="211" ht="14.25" customHeight="1">
      <c r="A211" s="125"/>
      <c r="M211" s="126"/>
      <c r="T211" s="127"/>
      <c r="U211" s="61"/>
    </row>
    <row r="212" ht="14.25" customHeight="1">
      <c r="A212" s="125"/>
      <c r="M212" s="126"/>
      <c r="T212" s="127"/>
      <c r="U212" s="61"/>
    </row>
    <row r="213" ht="14.25" customHeight="1">
      <c r="A213" s="125"/>
      <c r="M213" s="126"/>
      <c r="T213" s="127"/>
      <c r="U213" s="61"/>
    </row>
    <row r="214" ht="14.25" customHeight="1">
      <c r="A214" s="125"/>
      <c r="M214" s="126"/>
      <c r="T214" s="127"/>
      <c r="U214" s="61"/>
    </row>
    <row r="215" ht="14.25" customHeight="1">
      <c r="A215" s="125"/>
      <c r="M215" s="126"/>
      <c r="T215" s="127"/>
      <c r="U215" s="61"/>
    </row>
    <row r="216" ht="14.25" customHeight="1">
      <c r="A216" s="125"/>
      <c r="M216" s="126"/>
      <c r="T216" s="127"/>
      <c r="U216" s="61"/>
    </row>
    <row r="217" ht="14.25" customHeight="1">
      <c r="A217" s="125"/>
      <c r="M217" s="126"/>
      <c r="T217" s="127"/>
      <c r="U217" s="61"/>
    </row>
    <row r="218" ht="14.25" customHeight="1">
      <c r="A218" s="125"/>
      <c r="M218" s="126"/>
      <c r="T218" s="127"/>
      <c r="U218" s="61"/>
    </row>
    <row r="219" ht="14.25" customHeight="1">
      <c r="A219" s="125"/>
      <c r="M219" s="126"/>
      <c r="T219" s="127"/>
      <c r="U219" s="61"/>
    </row>
    <row r="220" ht="14.25" customHeight="1">
      <c r="A220" s="125"/>
      <c r="M220" s="126"/>
      <c r="T220" s="127"/>
      <c r="U220" s="61"/>
    </row>
    <row r="221" ht="14.25" customHeight="1">
      <c r="A221" s="125"/>
      <c r="M221" s="126"/>
      <c r="T221" s="127"/>
      <c r="U221" s="61"/>
    </row>
    <row r="222" ht="14.25" customHeight="1">
      <c r="A222" s="125"/>
      <c r="M222" s="126"/>
      <c r="T222" s="127"/>
      <c r="U222" s="61"/>
    </row>
    <row r="223" ht="14.25" customHeight="1">
      <c r="A223" s="125"/>
      <c r="M223" s="126"/>
      <c r="T223" s="127"/>
      <c r="U223" s="61"/>
    </row>
    <row r="224" ht="14.25" customHeight="1">
      <c r="A224" s="125"/>
      <c r="M224" s="126"/>
      <c r="T224" s="127"/>
      <c r="U224" s="61"/>
    </row>
    <row r="225" ht="14.25" customHeight="1">
      <c r="A225" s="125"/>
      <c r="M225" s="126"/>
      <c r="T225" s="127"/>
      <c r="U225" s="61"/>
    </row>
    <row r="226" ht="14.25" customHeight="1">
      <c r="A226" s="125"/>
      <c r="M226" s="126"/>
      <c r="T226" s="127"/>
      <c r="U226" s="61"/>
    </row>
    <row r="227" ht="14.25" customHeight="1">
      <c r="A227" s="125"/>
      <c r="M227" s="126"/>
      <c r="T227" s="127"/>
      <c r="U227" s="61"/>
    </row>
    <row r="228" ht="14.25" customHeight="1">
      <c r="A228" s="125"/>
      <c r="M228" s="126"/>
      <c r="T228" s="127"/>
      <c r="U228" s="61"/>
    </row>
    <row r="229" ht="14.25" customHeight="1">
      <c r="A229" s="125"/>
      <c r="M229" s="126"/>
      <c r="T229" s="127"/>
      <c r="U229" s="61"/>
    </row>
    <row r="230" ht="14.25" customHeight="1">
      <c r="A230" s="125"/>
      <c r="M230" s="126"/>
      <c r="T230" s="127"/>
      <c r="U230" s="61"/>
    </row>
    <row r="231" ht="14.25" customHeight="1">
      <c r="A231" s="125"/>
      <c r="M231" s="126"/>
      <c r="T231" s="127"/>
      <c r="U231" s="61"/>
    </row>
    <row r="232" ht="14.25" customHeight="1">
      <c r="A232" s="125"/>
      <c r="M232" s="126"/>
      <c r="T232" s="127"/>
      <c r="U232" s="61"/>
    </row>
    <row r="233" ht="14.25" customHeight="1">
      <c r="A233" s="125"/>
      <c r="M233" s="126"/>
      <c r="T233" s="127"/>
      <c r="U233" s="61"/>
    </row>
    <row r="234" ht="14.25" customHeight="1">
      <c r="A234" s="125"/>
      <c r="M234" s="126"/>
      <c r="T234" s="127"/>
      <c r="U234" s="61"/>
    </row>
    <row r="235" ht="14.25" customHeight="1">
      <c r="A235" s="125"/>
      <c r="M235" s="126"/>
      <c r="T235" s="127"/>
      <c r="U235" s="61"/>
    </row>
    <row r="236" ht="14.25" customHeight="1">
      <c r="A236" s="125"/>
      <c r="M236" s="126"/>
      <c r="T236" s="127"/>
      <c r="U236" s="61"/>
    </row>
    <row r="237" ht="14.25" customHeight="1">
      <c r="A237" s="125"/>
      <c r="M237" s="126"/>
      <c r="T237" s="127"/>
      <c r="U237" s="61"/>
    </row>
    <row r="238" ht="14.25" customHeight="1">
      <c r="A238" s="125"/>
      <c r="M238" s="126"/>
      <c r="T238" s="127"/>
      <c r="U238" s="61"/>
    </row>
    <row r="239" ht="14.25" customHeight="1">
      <c r="A239" s="125"/>
      <c r="M239" s="126"/>
      <c r="T239" s="127"/>
      <c r="U239" s="61"/>
    </row>
    <row r="240" ht="14.25" customHeight="1">
      <c r="A240" s="125"/>
      <c r="M240" s="126"/>
      <c r="T240" s="127"/>
      <c r="U240" s="61"/>
    </row>
    <row r="241" ht="14.25" customHeight="1">
      <c r="A241" s="125"/>
      <c r="M241" s="126"/>
      <c r="T241" s="127"/>
      <c r="U241" s="61"/>
    </row>
    <row r="242" ht="14.25" customHeight="1">
      <c r="A242" s="125"/>
      <c r="M242" s="126"/>
      <c r="T242" s="127"/>
      <c r="U242" s="61"/>
    </row>
    <row r="243" ht="14.25" customHeight="1">
      <c r="A243" s="125"/>
      <c r="M243" s="126"/>
      <c r="T243" s="127"/>
      <c r="U243" s="61"/>
    </row>
    <row r="244" ht="14.25" customHeight="1">
      <c r="A244" s="125"/>
      <c r="M244" s="126"/>
      <c r="T244" s="127"/>
      <c r="U244" s="61"/>
    </row>
    <row r="245" ht="14.25" customHeight="1">
      <c r="A245" s="125"/>
      <c r="M245" s="126"/>
      <c r="T245" s="127"/>
      <c r="U245" s="61"/>
    </row>
    <row r="246" ht="14.25" customHeight="1">
      <c r="A246" s="125"/>
      <c r="M246" s="126"/>
      <c r="T246" s="127"/>
      <c r="U246" s="61"/>
    </row>
    <row r="247" ht="14.25" customHeight="1">
      <c r="A247" s="125"/>
      <c r="M247" s="126"/>
      <c r="T247" s="127"/>
      <c r="U247" s="61"/>
    </row>
    <row r="248" ht="14.25" customHeight="1">
      <c r="A248" s="125"/>
      <c r="M248" s="126"/>
      <c r="T248" s="127"/>
      <c r="U248" s="61"/>
    </row>
    <row r="249" ht="14.25" customHeight="1">
      <c r="A249" s="125"/>
      <c r="M249" s="126"/>
      <c r="T249" s="127"/>
      <c r="U249" s="61"/>
    </row>
    <row r="250" ht="14.25" customHeight="1">
      <c r="A250" s="125"/>
      <c r="M250" s="126"/>
      <c r="T250" s="127"/>
      <c r="U250" s="61"/>
    </row>
    <row r="251" ht="14.25" customHeight="1">
      <c r="A251" s="125"/>
      <c r="M251" s="126"/>
      <c r="T251" s="127"/>
      <c r="U251" s="61"/>
    </row>
    <row r="252" ht="14.25" customHeight="1">
      <c r="A252" s="125"/>
      <c r="M252" s="126"/>
      <c r="T252" s="127"/>
      <c r="U252" s="61"/>
    </row>
    <row r="253" ht="14.25" customHeight="1">
      <c r="A253" s="125"/>
      <c r="M253" s="126"/>
      <c r="T253" s="127"/>
      <c r="U253" s="61"/>
    </row>
    <row r="254" ht="14.25" customHeight="1">
      <c r="A254" s="125"/>
      <c r="M254" s="126"/>
      <c r="T254" s="127"/>
      <c r="U254" s="61"/>
    </row>
    <row r="255" ht="14.25" customHeight="1">
      <c r="A255" s="125"/>
      <c r="M255" s="126"/>
      <c r="T255" s="127"/>
      <c r="U255" s="61"/>
    </row>
    <row r="256" ht="14.25" customHeight="1">
      <c r="A256" s="125"/>
      <c r="M256" s="126"/>
      <c r="T256" s="127"/>
      <c r="U256" s="61"/>
    </row>
    <row r="257" ht="14.25" customHeight="1">
      <c r="A257" s="125"/>
      <c r="M257" s="126"/>
      <c r="T257" s="127"/>
      <c r="U257" s="61"/>
    </row>
    <row r="258" ht="14.25" customHeight="1">
      <c r="A258" s="125"/>
      <c r="M258" s="126"/>
      <c r="T258" s="127"/>
      <c r="U258" s="61"/>
    </row>
    <row r="259" ht="14.25" customHeight="1">
      <c r="A259" s="125"/>
      <c r="M259" s="126"/>
      <c r="T259" s="127"/>
      <c r="U259" s="61"/>
    </row>
    <row r="260" ht="14.25" customHeight="1">
      <c r="A260" s="125"/>
      <c r="M260" s="126"/>
      <c r="T260" s="127"/>
      <c r="U260" s="61"/>
    </row>
    <row r="261" ht="14.25" customHeight="1">
      <c r="A261" s="125"/>
      <c r="M261" s="126"/>
      <c r="T261" s="127"/>
      <c r="U261" s="61"/>
    </row>
    <row r="262" ht="14.25" customHeight="1">
      <c r="A262" s="125"/>
      <c r="M262" s="126"/>
      <c r="T262" s="127"/>
      <c r="U262" s="61"/>
    </row>
    <row r="263" ht="14.25" customHeight="1">
      <c r="A263" s="125"/>
      <c r="M263" s="126"/>
      <c r="T263" s="127"/>
      <c r="U263" s="61"/>
    </row>
    <row r="264" ht="14.25" customHeight="1">
      <c r="A264" s="125"/>
      <c r="M264" s="126"/>
      <c r="T264" s="127"/>
      <c r="U264" s="61"/>
    </row>
    <row r="265" ht="14.25" customHeight="1">
      <c r="A265" s="125"/>
      <c r="M265" s="126"/>
      <c r="T265" s="127"/>
      <c r="U265" s="61"/>
    </row>
    <row r="266" ht="14.25" customHeight="1">
      <c r="A266" s="125"/>
      <c r="M266" s="126"/>
      <c r="T266" s="127"/>
      <c r="U266" s="61"/>
    </row>
    <row r="267" ht="14.25" customHeight="1">
      <c r="A267" s="125"/>
      <c r="M267" s="126"/>
      <c r="T267" s="127"/>
      <c r="U267" s="61"/>
    </row>
    <row r="268" ht="14.25" customHeight="1">
      <c r="A268" s="125"/>
      <c r="M268" s="126"/>
      <c r="T268" s="127"/>
      <c r="U268" s="61"/>
    </row>
    <row r="269" ht="14.25" customHeight="1">
      <c r="A269" s="125"/>
      <c r="M269" s="126"/>
      <c r="T269" s="127"/>
      <c r="U269" s="61"/>
    </row>
    <row r="270" ht="14.25" customHeight="1">
      <c r="A270" s="125"/>
      <c r="M270" s="126"/>
      <c r="T270" s="127"/>
      <c r="U270" s="61"/>
    </row>
    <row r="271" ht="14.25" customHeight="1">
      <c r="A271" s="125"/>
      <c r="M271" s="126"/>
      <c r="T271" s="127"/>
      <c r="U271" s="61"/>
    </row>
    <row r="272" ht="14.25" customHeight="1">
      <c r="A272" s="125"/>
      <c r="M272" s="126"/>
      <c r="T272" s="127"/>
      <c r="U272" s="61"/>
    </row>
    <row r="273" ht="14.25" customHeight="1">
      <c r="A273" s="125"/>
      <c r="M273" s="126"/>
      <c r="T273" s="127"/>
      <c r="U273" s="61"/>
    </row>
    <row r="274" ht="14.25" customHeight="1">
      <c r="A274" s="125"/>
      <c r="M274" s="126"/>
      <c r="T274" s="127"/>
      <c r="U274" s="61"/>
    </row>
    <row r="275" ht="14.25" customHeight="1">
      <c r="A275" s="125"/>
      <c r="M275" s="126"/>
      <c r="T275" s="127"/>
      <c r="U275" s="61"/>
    </row>
    <row r="276" ht="14.25" customHeight="1">
      <c r="A276" s="125"/>
      <c r="M276" s="126"/>
      <c r="T276" s="127"/>
      <c r="U276" s="61"/>
    </row>
    <row r="277" ht="14.25" customHeight="1">
      <c r="A277" s="125"/>
      <c r="M277" s="126"/>
      <c r="T277" s="127"/>
      <c r="U277" s="61"/>
    </row>
    <row r="278" ht="14.25" customHeight="1">
      <c r="A278" s="125"/>
      <c r="M278" s="126"/>
      <c r="T278" s="127"/>
      <c r="U278" s="61"/>
    </row>
    <row r="279" ht="14.25" customHeight="1">
      <c r="A279" s="125"/>
      <c r="M279" s="126"/>
      <c r="T279" s="127"/>
      <c r="U279" s="61"/>
    </row>
    <row r="280" ht="14.25" customHeight="1">
      <c r="A280" s="125"/>
      <c r="M280" s="126"/>
      <c r="T280" s="127"/>
      <c r="U280" s="61"/>
    </row>
    <row r="281" ht="14.25" customHeight="1">
      <c r="A281" s="125"/>
      <c r="M281" s="126"/>
      <c r="T281" s="127"/>
      <c r="U281" s="61"/>
    </row>
    <row r="282" ht="14.25" customHeight="1">
      <c r="A282" s="125"/>
      <c r="M282" s="126"/>
      <c r="T282" s="127"/>
      <c r="U282" s="61"/>
    </row>
    <row r="283" ht="14.25" customHeight="1">
      <c r="A283" s="125"/>
      <c r="M283" s="126"/>
      <c r="T283" s="127"/>
      <c r="U283" s="61"/>
    </row>
    <row r="284" ht="14.25" customHeight="1">
      <c r="A284" s="125"/>
      <c r="M284" s="126"/>
      <c r="T284" s="127"/>
      <c r="U284" s="61"/>
    </row>
    <row r="285" ht="14.25" customHeight="1">
      <c r="A285" s="125"/>
      <c r="M285" s="126"/>
      <c r="T285" s="127"/>
      <c r="U285" s="61"/>
    </row>
    <row r="286" ht="14.25" customHeight="1">
      <c r="A286" s="125"/>
      <c r="M286" s="126"/>
      <c r="T286" s="127"/>
      <c r="U286" s="61"/>
    </row>
    <row r="287" ht="14.25" customHeight="1">
      <c r="A287" s="125"/>
      <c r="M287" s="126"/>
      <c r="T287" s="127"/>
      <c r="U287" s="61"/>
    </row>
    <row r="288" ht="14.25" customHeight="1">
      <c r="A288" s="125"/>
      <c r="M288" s="126"/>
      <c r="T288" s="127"/>
      <c r="U288" s="61"/>
    </row>
    <row r="289" ht="14.25" customHeight="1">
      <c r="A289" s="125"/>
      <c r="M289" s="126"/>
      <c r="T289" s="127"/>
      <c r="U289" s="61"/>
    </row>
    <row r="290" ht="14.25" customHeight="1">
      <c r="A290" s="125"/>
      <c r="M290" s="126"/>
      <c r="T290" s="127"/>
      <c r="U290" s="61"/>
    </row>
    <row r="291" ht="14.25" customHeight="1">
      <c r="A291" s="125"/>
      <c r="M291" s="126"/>
      <c r="T291" s="127"/>
      <c r="U291" s="61"/>
    </row>
    <row r="292" ht="14.25" customHeight="1">
      <c r="A292" s="125"/>
      <c r="M292" s="126"/>
      <c r="T292" s="127"/>
      <c r="U292" s="61"/>
    </row>
    <row r="293" ht="14.25" customHeight="1">
      <c r="A293" s="125"/>
      <c r="M293" s="126"/>
      <c r="T293" s="127"/>
      <c r="U293" s="61"/>
    </row>
    <row r="294" ht="14.25" customHeight="1">
      <c r="A294" s="125"/>
      <c r="M294" s="126"/>
      <c r="T294" s="127"/>
      <c r="U294" s="61"/>
    </row>
    <row r="295" ht="14.25" customHeight="1">
      <c r="A295" s="125"/>
      <c r="M295" s="126"/>
      <c r="T295" s="127"/>
      <c r="U295" s="61"/>
    </row>
    <row r="296" ht="14.25" customHeight="1">
      <c r="A296" s="125"/>
      <c r="M296" s="126"/>
      <c r="T296" s="127"/>
      <c r="U296" s="61"/>
    </row>
    <row r="297" ht="14.25" customHeight="1">
      <c r="A297" s="125"/>
      <c r="M297" s="126"/>
      <c r="T297" s="127"/>
      <c r="U297" s="61"/>
    </row>
    <row r="298" ht="14.25" customHeight="1">
      <c r="A298" s="125"/>
      <c r="M298" s="126"/>
      <c r="T298" s="127"/>
      <c r="U298" s="61"/>
    </row>
    <row r="299" ht="14.25" customHeight="1">
      <c r="A299" s="125"/>
      <c r="M299" s="126"/>
      <c r="T299" s="127"/>
      <c r="U299" s="61"/>
    </row>
    <row r="300" ht="14.25" customHeight="1">
      <c r="A300" s="125"/>
      <c r="M300" s="126"/>
      <c r="T300" s="127"/>
      <c r="U300" s="61"/>
    </row>
    <row r="301" ht="14.25" customHeight="1">
      <c r="A301" s="125"/>
      <c r="M301" s="126"/>
      <c r="T301" s="127"/>
      <c r="U301" s="61"/>
    </row>
    <row r="302" ht="14.25" customHeight="1">
      <c r="A302" s="125"/>
      <c r="M302" s="126"/>
      <c r="T302" s="127"/>
      <c r="U302" s="61"/>
    </row>
    <row r="303" ht="14.25" customHeight="1">
      <c r="A303" s="125"/>
      <c r="M303" s="126"/>
      <c r="T303" s="127"/>
      <c r="U303" s="61"/>
    </row>
    <row r="304" ht="14.25" customHeight="1">
      <c r="A304" s="125"/>
      <c r="M304" s="126"/>
      <c r="T304" s="127"/>
      <c r="U304" s="61"/>
    </row>
    <row r="305" ht="14.25" customHeight="1">
      <c r="A305" s="125"/>
      <c r="M305" s="126"/>
      <c r="T305" s="127"/>
      <c r="U305" s="61"/>
    </row>
    <row r="306" ht="14.25" customHeight="1">
      <c r="A306" s="125"/>
      <c r="M306" s="126"/>
      <c r="T306" s="127"/>
      <c r="U306" s="61"/>
    </row>
    <row r="307" ht="14.25" customHeight="1">
      <c r="A307" s="125"/>
      <c r="M307" s="126"/>
      <c r="T307" s="127"/>
      <c r="U307" s="61"/>
    </row>
    <row r="308" ht="14.25" customHeight="1">
      <c r="A308" s="125"/>
      <c r="M308" s="126"/>
      <c r="T308" s="127"/>
      <c r="U308" s="61"/>
    </row>
    <row r="309" ht="14.25" customHeight="1">
      <c r="A309" s="125"/>
      <c r="M309" s="126"/>
      <c r="T309" s="127"/>
      <c r="U309" s="61"/>
    </row>
    <row r="310" ht="14.25" customHeight="1">
      <c r="A310" s="125"/>
      <c r="M310" s="126"/>
      <c r="T310" s="127"/>
      <c r="U310" s="61"/>
    </row>
    <row r="311" ht="14.25" customHeight="1">
      <c r="A311" s="125"/>
      <c r="M311" s="126"/>
      <c r="T311" s="127"/>
      <c r="U311" s="61"/>
    </row>
    <row r="312" ht="14.25" customHeight="1">
      <c r="A312" s="125"/>
      <c r="M312" s="126"/>
      <c r="T312" s="127"/>
      <c r="U312" s="61"/>
    </row>
    <row r="313" ht="14.25" customHeight="1">
      <c r="A313" s="125"/>
      <c r="M313" s="126"/>
      <c r="T313" s="127"/>
      <c r="U313" s="61"/>
    </row>
    <row r="314" ht="14.25" customHeight="1">
      <c r="A314" s="125"/>
      <c r="M314" s="126"/>
      <c r="T314" s="127"/>
      <c r="U314" s="61"/>
    </row>
    <row r="315" ht="14.25" customHeight="1">
      <c r="A315" s="125"/>
      <c r="M315" s="126"/>
      <c r="T315" s="127"/>
      <c r="U315" s="61"/>
    </row>
    <row r="316" ht="14.25" customHeight="1">
      <c r="A316" s="125"/>
      <c r="M316" s="126"/>
      <c r="T316" s="127"/>
      <c r="U316" s="61"/>
    </row>
    <row r="317" ht="14.25" customHeight="1">
      <c r="A317" s="125"/>
      <c r="M317" s="126"/>
      <c r="T317" s="127"/>
      <c r="U317" s="61"/>
    </row>
    <row r="318" ht="14.25" customHeight="1">
      <c r="A318" s="125"/>
      <c r="M318" s="126"/>
      <c r="T318" s="127"/>
      <c r="U318" s="61"/>
    </row>
    <row r="319" ht="14.25" customHeight="1">
      <c r="A319" s="125"/>
      <c r="M319" s="126"/>
      <c r="T319" s="127"/>
      <c r="U319" s="61"/>
    </row>
    <row r="320" ht="14.25" customHeight="1">
      <c r="A320" s="125"/>
      <c r="M320" s="126"/>
      <c r="T320" s="127"/>
      <c r="U320" s="61"/>
    </row>
    <row r="321" ht="14.25" customHeight="1">
      <c r="A321" s="125"/>
      <c r="M321" s="126"/>
      <c r="T321" s="127"/>
      <c r="U321" s="61"/>
    </row>
    <row r="322" ht="14.25" customHeight="1">
      <c r="A322" s="125"/>
      <c r="M322" s="126"/>
      <c r="T322" s="127"/>
      <c r="U322" s="61"/>
    </row>
    <row r="323" ht="14.25" customHeight="1">
      <c r="A323" s="125"/>
      <c r="M323" s="126"/>
      <c r="T323" s="127"/>
      <c r="U323" s="61"/>
    </row>
    <row r="324" ht="14.25" customHeight="1">
      <c r="A324" s="125"/>
      <c r="M324" s="126"/>
      <c r="T324" s="127"/>
      <c r="U324" s="61"/>
    </row>
    <row r="325" ht="14.25" customHeight="1">
      <c r="A325" s="125"/>
      <c r="M325" s="126"/>
      <c r="T325" s="127"/>
      <c r="U325" s="61"/>
    </row>
    <row r="326" ht="14.25" customHeight="1">
      <c r="A326" s="125"/>
      <c r="M326" s="126"/>
      <c r="T326" s="127"/>
      <c r="U326" s="61"/>
    </row>
    <row r="327" ht="14.25" customHeight="1">
      <c r="A327" s="125"/>
      <c r="M327" s="126"/>
      <c r="T327" s="127"/>
      <c r="U327" s="61"/>
    </row>
    <row r="328" ht="14.25" customHeight="1">
      <c r="A328" s="125"/>
      <c r="M328" s="126"/>
      <c r="T328" s="127"/>
      <c r="U328" s="61"/>
    </row>
    <row r="329" ht="14.25" customHeight="1">
      <c r="A329" s="125"/>
      <c r="M329" s="126"/>
      <c r="T329" s="127"/>
      <c r="U329" s="61"/>
    </row>
    <row r="330" ht="14.25" customHeight="1">
      <c r="A330" s="125"/>
      <c r="M330" s="126"/>
      <c r="T330" s="127"/>
      <c r="U330" s="61"/>
    </row>
    <row r="331" ht="14.25" customHeight="1">
      <c r="A331" s="125"/>
      <c r="M331" s="126"/>
      <c r="T331" s="127"/>
      <c r="U331" s="61"/>
    </row>
    <row r="332" ht="14.25" customHeight="1">
      <c r="A332" s="125"/>
      <c r="M332" s="126"/>
      <c r="T332" s="127"/>
      <c r="U332" s="61"/>
    </row>
    <row r="333" ht="14.25" customHeight="1">
      <c r="A333" s="125"/>
      <c r="M333" s="126"/>
      <c r="T333" s="127"/>
      <c r="U333" s="61"/>
    </row>
    <row r="334" ht="14.25" customHeight="1">
      <c r="A334" s="125"/>
      <c r="M334" s="126"/>
      <c r="T334" s="127"/>
      <c r="U334" s="61"/>
    </row>
    <row r="335" ht="14.25" customHeight="1">
      <c r="A335" s="125"/>
      <c r="M335" s="126"/>
      <c r="T335" s="127"/>
      <c r="U335" s="61"/>
    </row>
    <row r="336" ht="14.25" customHeight="1">
      <c r="A336" s="125"/>
      <c r="M336" s="126"/>
      <c r="T336" s="127"/>
      <c r="U336" s="61"/>
    </row>
    <row r="337" ht="14.25" customHeight="1">
      <c r="A337" s="125"/>
      <c r="M337" s="126"/>
      <c r="T337" s="127"/>
      <c r="U337" s="61"/>
    </row>
    <row r="338" ht="14.25" customHeight="1">
      <c r="A338" s="125"/>
      <c r="M338" s="126"/>
      <c r="T338" s="127"/>
      <c r="U338" s="61"/>
    </row>
    <row r="339" ht="14.25" customHeight="1">
      <c r="A339" s="125"/>
      <c r="M339" s="126"/>
      <c r="T339" s="127"/>
      <c r="U339" s="61"/>
    </row>
    <row r="340" ht="14.25" customHeight="1">
      <c r="A340" s="125"/>
      <c r="M340" s="126"/>
      <c r="T340" s="127"/>
      <c r="U340" s="61"/>
    </row>
    <row r="341" ht="14.25" customHeight="1">
      <c r="A341" s="125"/>
      <c r="M341" s="126"/>
      <c r="T341" s="127"/>
      <c r="U341" s="61"/>
    </row>
    <row r="342" ht="14.25" customHeight="1">
      <c r="A342" s="125"/>
      <c r="M342" s="126"/>
      <c r="T342" s="127"/>
      <c r="U342" s="61"/>
    </row>
    <row r="343" ht="14.25" customHeight="1">
      <c r="A343" s="125"/>
      <c r="M343" s="126"/>
      <c r="T343" s="127"/>
      <c r="U343" s="61"/>
    </row>
    <row r="344" ht="14.25" customHeight="1">
      <c r="A344" s="125"/>
      <c r="M344" s="126"/>
      <c r="T344" s="127"/>
      <c r="U344" s="61"/>
    </row>
    <row r="345" ht="14.25" customHeight="1">
      <c r="A345" s="125"/>
      <c r="M345" s="126"/>
      <c r="T345" s="127"/>
      <c r="U345" s="61"/>
    </row>
    <row r="346" ht="14.25" customHeight="1">
      <c r="A346" s="125"/>
      <c r="M346" s="126"/>
      <c r="T346" s="127"/>
      <c r="U346" s="61"/>
    </row>
    <row r="347" ht="14.25" customHeight="1">
      <c r="A347" s="125"/>
      <c r="M347" s="126"/>
      <c r="T347" s="127"/>
      <c r="U347" s="61"/>
    </row>
    <row r="348" ht="14.25" customHeight="1">
      <c r="A348" s="125"/>
      <c r="M348" s="126"/>
      <c r="T348" s="127"/>
      <c r="U348" s="61"/>
    </row>
    <row r="349" ht="14.25" customHeight="1">
      <c r="A349" s="125"/>
      <c r="M349" s="126"/>
      <c r="T349" s="127"/>
      <c r="U349" s="61"/>
    </row>
    <row r="350" ht="14.25" customHeight="1">
      <c r="A350" s="125"/>
      <c r="M350" s="126"/>
      <c r="T350" s="127"/>
      <c r="U350" s="61"/>
    </row>
    <row r="351" ht="14.25" customHeight="1">
      <c r="A351" s="125"/>
      <c r="M351" s="126"/>
      <c r="T351" s="127"/>
      <c r="U351" s="61"/>
    </row>
    <row r="352" ht="14.25" customHeight="1">
      <c r="A352" s="125"/>
      <c r="M352" s="126"/>
      <c r="T352" s="127"/>
      <c r="U352" s="61"/>
    </row>
    <row r="353" ht="14.25" customHeight="1">
      <c r="A353" s="125"/>
      <c r="M353" s="126"/>
      <c r="T353" s="127"/>
      <c r="U353" s="61"/>
    </row>
    <row r="354" ht="14.25" customHeight="1">
      <c r="A354" s="125"/>
      <c r="M354" s="126"/>
      <c r="T354" s="127"/>
      <c r="U354" s="61"/>
    </row>
    <row r="355" ht="14.25" customHeight="1">
      <c r="A355" s="125"/>
      <c r="M355" s="126"/>
      <c r="T355" s="127"/>
      <c r="U355" s="61"/>
    </row>
    <row r="356" ht="14.25" customHeight="1">
      <c r="A356" s="125"/>
      <c r="M356" s="126"/>
      <c r="T356" s="127"/>
      <c r="U356" s="61"/>
    </row>
    <row r="357" ht="14.25" customHeight="1">
      <c r="A357" s="125"/>
      <c r="M357" s="126"/>
      <c r="T357" s="127"/>
      <c r="U357" s="61"/>
    </row>
    <row r="358" ht="14.25" customHeight="1">
      <c r="A358" s="125"/>
      <c r="M358" s="126"/>
      <c r="T358" s="127"/>
      <c r="U358" s="61"/>
    </row>
    <row r="359" ht="14.25" customHeight="1">
      <c r="A359" s="125"/>
      <c r="M359" s="126"/>
      <c r="T359" s="127"/>
      <c r="U359" s="61"/>
    </row>
    <row r="360" ht="14.25" customHeight="1">
      <c r="A360" s="125"/>
      <c r="M360" s="126"/>
      <c r="T360" s="127"/>
      <c r="U360" s="61"/>
    </row>
    <row r="361" ht="14.25" customHeight="1">
      <c r="A361" s="125"/>
      <c r="M361" s="126"/>
      <c r="T361" s="127"/>
      <c r="U361" s="61"/>
    </row>
    <row r="362" ht="14.25" customHeight="1">
      <c r="A362" s="125"/>
      <c r="M362" s="126"/>
      <c r="T362" s="127"/>
      <c r="U362" s="61"/>
    </row>
    <row r="363" ht="14.25" customHeight="1">
      <c r="A363" s="125"/>
      <c r="M363" s="126"/>
      <c r="T363" s="127"/>
      <c r="U363" s="61"/>
    </row>
    <row r="364" ht="14.25" customHeight="1">
      <c r="A364" s="125"/>
      <c r="M364" s="126"/>
      <c r="T364" s="127"/>
      <c r="U364" s="61"/>
    </row>
    <row r="365" ht="14.25" customHeight="1">
      <c r="A365" s="125"/>
      <c r="M365" s="126"/>
      <c r="T365" s="127"/>
      <c r="U365" s="61"/>
    </row>
    <row r="366" ht="14.25" customHeight="1">
      <c r="A366" s="125"/>
      <c r="M366" s="126"/>
      <c r="T366" s="127"/>
      <c r="U366" s="61"/>
    </row>
    <row r="367" ht="14.25" customHeight="1">
      <c r="A367" s="125"/>
      <c r="M367" s="126"/>
      <c r="T367" s="127"/>
      <c r="U367" s="61"/>
    </row>
    <row r="368" ht="14.25" customHeight="1">
      <c r="A368" s="125"/>
      <c r="M368" s="126"/>
      <c r="T368" s="127"/>
      <c r="U368" s="61"/>
    </row>
    <row r="369" ht="14.25" customHeight="1">
      <c r="A369" s="125"/>
      <c r="M369" s="126"/>
      <c r="T369" s="127"/>
      <c r="U369" s="61"/>
    </row>
    <row r="370" ht="14.25" customHeight="1">
      <c r="A370" s="125"/>
      <c r="M370" s="126"/>
      <c r="T370" s="127"/>
      <c r="U370" s="61"/>
    </row>
    <row r="371" ht="14.25" customHeight="1">
      <c r="A371" s="125"/>
      <c r="M371" s="126"/>
      <c r="T371" s="127"/>
      <c r="U371" s="61"/>
    </row>
    <row r="372" ht="14.25" customHeight="1">
      <c r="A372" s="125"/>
      <c r="M372" s="126"/>
      <c r="T372" s="127"/>
      <c r="U372" s="61"/>
    </row>
    <row r="373" ht="14.25" customHeight="1">
      <c r="A373" s="125"/>
      <c r="M373" s="126"/>
      <c r="T373" s="127"/>
      <c r="U373" s="61"/>
    </row>
    <row r="374" ht="14.25" customHeight="1">
      <c r="A374" s="125"/>
      <c r="M374" s="126"/>
      <c r="T374" s="127"/>
      <c r="U374" s="61"/>
    </row>
    <row r="375" ht="14.25" customHeight="1">
      <c r="A375" s="125"/>
      <c r="M375" s="126"/>
      <c r="T375" s="127"/>
      <c r="U375" s="61"/>
    </row>
    <row r="376" ht="14.25" customHeight="1">
      <c r="A376" s="125"/>
      <c r="M376" s="126"/>
      <c r="T376" s="127"/>
      <c r="U376" s="61"/>
    </row>
    <row r="377" ht="14.25" customHeight="1">
      <c r="A377" s="125"/>
      <c r="M377" s="126"/>
      <c r="T377" s="127"/>
      <c r="U377" s="61"/>
    </row>
    <row r="378" ht="14.25" customHeight="1">
      <c r="A378" s="125"/>
      <c r="M378" s="126"/>
      <c r="T378" s="127"/>
      <c r="U378" s="61"/>
    </row>
    <row r="379" ht="14.25" customHeight="1">
      <c r="A379" s="125"/>
      <c r="M379" s="126"/>
      <c r="T379" s="127"/>
      <c r="U379" s="61"/>
    </row>
    <row r="380" ht="14.25" customHeight="1">
      <c r="A380" s="125"/>
      <c r="M380" s="126"/>
      <c r="T380" s="127"/>
      <c r="U380" s="61"/>
    </row>
    <row r="381" ht="14.25" customHeight="1">
      <c r="A381" s="125"/>
      <c r="M381" s="126"/>
      <c r="T381" s="127"/>
      <c r="U381" s="61"/>
    </row>
    <row r="382" ht="14.25" customHeight="1">
      <c r="A382" s="125"/>
      <c r="M382" s="126"/>
      <c r="T382" s="127"/>
      <c r="U382" s="61"/>
    </row>
    <row r="383" ht="14.25" customHeight="1">
      <c r="A383" s="125"/>
      <c r="M383" s="126"/>
      <c r="T383" s="127"/>
      <c r="U383" s="61"/>
    </row>
    <row r="384" ht="14.25" customHeight="1">
      <c r="A384" s="125"/>
      <c r="M384" s="126"/>
      <c r="T384" s="127"/>
      <c r="U384" s="61"/>
    </row>
    <row r="385" ht="14.25" customHeight="1">
      <c r="A385" s="125"/>
      <c r="M385" s="126"/>
      <c r="T385" s="127"/>
      <c r="U385" s="61"/>
    </row>
    <row r="386" ht="14.25" customHeight="1">
      <c r="A386" s="125"/>
      <c r="M386" s="126"/>
      <c r="T386" s="127"/>
      <c r="U386" s="61"/>
    </row>
    <row r="387" ht="14.25" customHeight="1">
      <c r="A387" s="125"/>
      <c r="M387" s="126"/>
      <c r="T387" s="127"/>
      <c r="U387" s="61"/>
    </row>
    <row r="388" ht="14.25" customHeight="1">
      <c r="A388" s="125"/>
      <c r="M388" s="126"/>
      <c r="T388" s="127"/>
      <c r="U388" s="61"/>
    </row>
    <row r="389" ht="14.25" customHeight="1">
      <c r="A389" s="125"/>
      <c r="M389" s="126"/>
      <c r="T389" s="127"/>
      <c r="U389" s="61"/>
    </row>
    <row r="390" ht="14.25" customHeight="1">
      <c r="A390" s="125"/>
      <c r="M390" s="126"/>
      <c r="T390" s="127"/>
      <c r="U390" s="61"/>
    </row>
    <row r="391" ht="14.25" customHeight="1">
      <c r="A391" s="125"/>
      <c r="M391" s="126"/>
      <c r="T391" s="127"/>
      <c r="U391" s="61"/>
    </row>
    <row r="392" ht="14.25" customHeight="1">
      <c r="A392" s="125"/>
      <c r="M392" s="126"/>
      <c r="T392" s="127"/>
      <c r="U392" s="61"/>
    </row>
    <row r="393" ht="14.25" customHeight="1">
      <c r="A393" s="125"/>
      <c r="M393" s="126"/>
      <c r="T393" s="127"/>
      <c r="U393" s="61"/>
    </row>
    <row r="394" ht="14.25" customHeight="1">
      <c r="A394" s="125"/>
      <c r="M394" s="126"/>
      <c r="T394" s="127"/>
      <c r="U394" s="61"/>
    </row>
    <row r="395" ht="14.25" customHeight="1">
      <c r="A395" s="125"/>
      <c r="M395" s="126"/>
      <c r="T395" s="127"/>
      <c r="U395" s="61"/>
    </row>
    <row r="396" ht="14.25" customHeight="1">
      <c r="A396" s="125"/>
      <c r="M396" s="126"/>
      <c r="T396" s="127"/>
      <c r="U396" s="61"/>
    </row>
    <row r="397" ht="14.25" customHeight="1">
      <c r="A397" s="125"/>
      <c r="M397" s="126"/>
      <c r="T397" s="127"/>
      <c r="U397" s="61"/>
    </row>
    <row r="398" ht="14.25" customHeight="1">
      <c r="A398" s="125"/>
      <c r="M398" s="126"/>
      <c r="T398" s="127"/>
      <c r="U398" s="61"/>
    </row>
    <row r="399" ht="14.25" customHeight="1">
      <c r="A399" s="125"/>
      <c r="M399" s="126"/>
      <c r="T399" s="127"/>
      <c r="U399" s="61"/>
    </row>
    <row r="400" ht="14.25" customHeight="1">
      <c r="A400" s="125"/>
      <c r="M400" s="126"/>
      <c r="T400" s="127"/>
      <c r="U400" s="61"/>
    </row>
    <row r="401" ht="14.25" customHeight="1">
      <c r="A401" s="125"/>
      <c r="M401" s="126"/>
      <c r="T401" s="127"/>
      <c r="U401" s="61"/>
    </row>
    <row r="402" ht="14.25" customHeight="1">
      <c r="A402" s="125"/>
      <c r="M402" s="126"/>
      <c r="T402" s="127"/>
      <c r="U402" s="61"/>
    </row>
    <row r="403" ht="14.25" customHeight="1">
      <c r="A403" s="125"/>
      <c r="M403" s="126"/>
      <c r="T403" s="127"/>
      <c r="U403" s="61"/>
    </row>
    <row r="404" ht="14.25" customHeight="1">
      <c r="A404" s="125"/>
      <c r="M404" s="126"/>
      <c r="T404" s="127"/>
      <c r="U404" s="61"/>
    </row>
    <row r="405" ht="14.25" customHeight="1">
      <c r="A405" s="125"/>
      <c r="M405" s="126"/>
      <c r="T405" s="127"/>
      <c r="U405" s="61"/>
    </row>
    <row r="406" ht="14.25" customHeight="1">
      <c r="A406" s="125"/>
      <c r="M406" s="126"/>
      <c r="T406" s="127"/>
      <c r="U406" s="61"/>
    </row>
    <row r="407" ht="14.25" customHeight="1">
      <c r="A407" s="125"/>
      <c r="M407" s="126"/>
      <c r="T407" s="127"/>
      <c r="U407" s="61"/>
    </row>
    <row r="408" ht="14.25" customHeight="1">
      <c r="A408" s="125"/>
      <c r="M408" s="126"/>
      <c r="T408" s="127"/>
      <c r="U408" s="61"/>
    </row>
    <row r="409" ht="14.25" customHeight="1">
      <c r="A409" s="125"/>
      <c r="M409" s="126"/>
      <c r="T409" s="127"/>
      <c r="U409" s="61"/>
    </row>
    <row r="410" ht="14.25" customHeight="1">
      <c r="A410" s="125"/>
      <c r="M410" s="126"/>
      <c r="T410" s="127"/>
      <c r="U410" s="61"/>
    </row>
    <row r="411" ht="14.25" customHeight="1">
      <c r="A411" s="125"/>
      <c r="M411" s="126"/>
      <c r="T411" s="127"/>
      <c r="U411" s="61"/>
    </row>
    <row r="412" ht="14.25" customHeight="1">
      <c r="A412" s="125"/>
      <c r="M412" s="126"/>
      <c r="T412" s="127"/>
      <c r="U412" s="61"/>
    </row>
    <row r="413" ht="14.25" customHeight="1">
      <c r="A413" s="125"/>
      <c r="M413" s="126"/>
      <c r="T413" s="127"/>
      <c r="U413" s="61"/>
    </row>
    <row r="414" ht="14.25" customHeight="1">
      <c r="A414" s="125"/>
      <c r="M414" s="126"/>
      <c r="T414" s="127"/>
      <c r="U414" s="61"/>
    </row>
    <row r="415" ht="14.25" customHeight="1">
      <c r="A415" s="125"/>
      <c r="M415" s="126"/>
      <c r="T415" s="127"/>
      <c r="U415" s="61"/>
    </row>
    <row r="416" ht="14.25" customHeight="1">
      <c r="A416" s="125"/>
      <c r="M416" s="126"/>
      <c r="T416" s="127"/>
      <c r="U416" s="61"/>
    </row>
    <row r="417" ht="14.25" customHeight="1">
      <c r="A417" s="125"/>
      <c r="M417" s="126"/>
      <c r="T417" s="127"/>
      <c r="U417" s="61"/>
    </row>
    <row r="418" ht="14.25" customHeight="1">
      <c r="A418" s="125"/>
      <c r="M418" s="126"/>
      <c r="T418" s="127"/>
      <c r="U418" s="61"/>
    </row>
    <row r="419" ht="14.25" customHeight="1">
      <c r="A419" s="125"/>
      <c r="M419" s="126"/>
      <c r="T419" s="127"/>
      <c r="U419" s="61"/>
    </row>
    <row r="420" ht="14.25" customHeight="1">
      <c r="A420" s="125"/>
      <c r="M420" s="126"/>
      <c r="T420" s="127"/>
      <c r="U420" s="61"/>
    </row>
    <row r="421" ht="14.25" customHeight="1">
      <c r="A421" s="125"/>
      <c r="M421" s="126"/>
      <c r="T421" s="127"/>
      <c r="U421" s="61"/>
    </row>
    <row r="422" ht="14.25" customHeight="1">
      <c r="A422" s="125"/>
      <c r="M422" s="126"/>
      <c r="T422" s="127"/>
      <c r="U422" s="61"/>
    </row>
    <row r="423" ht="14.25" customHeight="1">
      <c r="A423" s="125"/>
      <c r="M423" s="126"/>
      <c r="T423" s="127"/>
      <c r="U423" s="61"/>
    </row>
    <row r="424" ht="14.25" customHeight="1">
      <c r="A424" s="125"/>
      <c r="M424" s="126"/>
      <c r="T424" s="127"/>
      <c r="U424" s="61"/>
    </row>
    <row r="425" ht="14.25" customHeight="1">
      <c r="A425" s="125"/>
      <c r="M425" s="126"/>
      <c r="T425" s="127"/>
      <c r="U425" s="61"/>
    </row>
    <row r="426" ht="14.25" customHeight="1">
      <c r="A426" s="125"/>
      <c r="M426" s="126"/>
      <c r="T426" s="127"/>
      <c r="U426" s="61"/>
    </row>
    <row r="427" ht="14.25" customHeight="1">
      <c r="A427" s="125"/>
      <c r="M427" s="126"/>
      <c r="T427" s="127"/>
      <c r="U427" s="61"/>
    </row>
    <row r="428" ht="14.25" customHeight="1">
      <c r="A428" s="125"/>
      <c r="M428" s="126"/>
      <c r="T428" s="127"/>
      <c r="U428" s="61"/>
    </row>
    <row r="429" ht="14.25" customHeight="1">
      <c r="A429" s="125"/>
      <c r="M429" s="126"/>
      <c r="T429" s="127"/>
      <c r="U429" s="61"/>
    </row>
    <row r="430" ht="14.25" customHeight="1">
      <c r="A430" s="125"/>
      <c r="M430" s="126"/>
      <c r="T430" s="127"/>
      <c r="U430" s="61"/>
    </row>
    <row r="431" ht="14.25" customHeight="1">
      <c r="A431" s="125"/>
      <c r="M431" s="126"/>
      <c r="T431" s="127"/>
      <c r="U431" s="61"/>
    </row>
    <row r="432" ht="14.25" customHeight="1">
      <c r="A432" s="125"/>
      <c r="M432" s="126"/>
      <c r="T432" s="127"/>
      <c r="U432" s="61"/>
    </row>
    <row r="433" ht="14.25" customHeight="1">
      <c r="A433" s="125"/>
      <c r="M433" s="126"/>
      <c r="T433" s="127"/>
      <c r="U433" s="61"/>
    </row>
    <row r="434" ht="14.25" customHeight="1">
      <c r="A434" s="125"/>
      <c r="M434" s="126"/>
      <c r="T434" s="127"/>
      <c r="U434" s="61"/>
    </row>
    <row r="435" ht="14.25" customHeight="1">
      <c r="A435" s="125"/>
      <c r="M435" s="126"/>
      <c r="T435" s="127"/>
      <c r="U435" s="61"/>
    </row>
    <row r="436" ht="14.25" customHeight="1">
      <c r="A436" s="125"/>
      <c r="M436" s="126"/>
      <c r="T436" s="127"/>
      <c r="U436" s="61"/>
    </row>
    <row r="437" ht="14.25" customHeight="1">
      <c r="A437" s="125"/>
      <c r="M437" s="126"/>
      <c r="T437" s="127"/>
      <c r="U437" s="61"/>
    </row>
    <row r="438" ht="14.25" customHeight="1">
      <c r="A438" s="125"/>
      <c r="M438" s="126"/>
      <c r="T438" s="127"/>
      <c r="U438" s="61"/>
    </row>
    <row r="439" ht="14.25" customHeight="1">
      <c r="A439" s="125"/>
      <c r="M439" s="126"/>
      <c r="T439" s="127"/>
      <c r="U439" s="61"/>
    </row>
    <row r="440" ht="14.25" customHeight="1">
      <c r="A440" s="125"/>
      <c r="M440" s="126"/>
      <c r="T440" s="127"/>
      <c r="U440" s="61"/>
    </row>
    <row r="441" ht="14.25" customHeight="1">
      <c r="A441" s="125"/>
      <c r="M441" s="126"/>
      <c r="T441" s="127"/>
      <c r="U441" s="61"/>
    </row>
    <row r="442" ht="14.25" customHeight="1">
      <c r="A442" s="125"/>
      <c r="M442" s="126"/>
      <c r="T442" s="127"/>
      <c r="U442" s="61"/>
    </row>
    <row r="443" ht="14.25" customHeight="1">
      <c r="A443" s="125"/>
      <c r="M443" s="126"/>
      <c r="T443" s="127"/>
      <c r="U443" s="61"/>
    </row>
    <row r="444" ht="14.25" customHeight="1">
      <c r="A444" s="125"/>
      <c r="M444" s="126"/>
      <c r="T444" s="127"/>
      <c r="U444" s="61"/>
    </row>
    <row r="445" ht="14.25" customHeight="1">
      <c r="A445" s="125"/>
      <c r="M445" s="126"/>
      <c r="T445" s="127"/>
      <c r="U445" s="61"/>
    </row>
    <row r="446" ht="14.25" customHeight="1">
      <c r="A446" s="125"/>
      <c r="M446" s="126"/>
      <c r="T446" s="127"/>
      <c r="U446" s="61"/>
    </row>
    <row r="447" ht="14.25" customHeight="1">
      <c r="A447" s="125"/>
      <c r="M447" s="126"/>
      <c r="T447" s="127"/>
      <c r="U447" s="61"/>
    </row>
    <row r="448" ht="14.25" customHeight="1">
      <c r="A448" s="125"/>
      <c r="M448" s="126"/>
      <c r="T448" s="127"/>
      <c r="U448" s="61"/>
    </row>
    <row r="449" ht="14.25" customHeight="1">
      <c r="A449" s="125"/>
      <c r="M449" s="126"/>
      <c r="T449" s="127"/>
      <c r="U449" s="61"/>
    </row>
    <row r="450" ht="14.25" customHeight="1">
      <c r="A450" s="125"/>
      <c r="M450" s="126"/>
      <c r="T450" s="127"/>
      <c r="U450" s="61"/>
    </row>
    <row r="451" ht="14.25" customHeight="1">
      <c r="A451" s="125"/>
      <c r="M451" s="126"/>
      <c r="T451" s="127"/>
      <c r="U451" s="61"/>
    </row>
    <row r="452" ht="14.25" customHeight="1">
      <c r="A452" s="125"/>
      <c r="M452" s="126"/>
      <c r="T452" s="127"/>
      <c r="U452" s="61"/>
    </row>
    <row r="453" ht="14.25" customHeight="1">
      <c r="A453" s="125"/>
      <c r="M453" s="126"/>
      <c r="T453" s="127"/>
      <c r="U453" s="61"/>
    </row>
    <row r="454" ht="14.25" customHeight="1">
      <c r="A454" s="125"/>
      <c r="M454" s="126"/>
      <c r="T454" s="127"/>
      <c r="U454" s="61"/>
    </row>
    <row r="455" ht="14.25" customHeight="1">
      <c r="A455" s="125"/>
      <c r="M455" s="126"/>
      <c r="T455" s="127"/>
      <c r="U455" s="61"/>
    </row>
    <row r="456" ht="14.25" customHeight="1">
      <c r="A456" s="125"/>
      <c r="M456" s="126"/>
      <c r="T456" s="127"/>
      <c r="U456" s="61"/>
    </row>
    <row r="457" ht="14.25" customHeight="1">
      <c r="A457" s="125"/>
      <c r="M457" s="126"/>
      <c r="T457" s="127"/>
      <c r="U457" s="61"/>
    </row>
    <row r="458" ht="14.25" customHeight="1">
      <c r="A458" s="125"/>
      <c r="M458" s="126"/>
      <c r="T458" s="127"/>
      <c r="U458" s="61"/>
    </row>
    <row r="459" ht="14.25" customHeight="1">
      <c r="A459" s="125"/>
      <c r="M459" s="126"/>
      <c r="T459" s="127"/>
      <c r="U459" s="61"/>
    </row>
    <row r="460" ht="14.25" customHeight="1">
      <c r="A460" s="125"/>
      <c r="M460" s="126"/>
      <c r="T460" s="127"/>
      <c r="U460" s="61"/>
    </row>
    <row r="461" ht="14.25" customHeight="1">
      <c r="A461" s="125"/>
      <c r="M461" s="126"/>
      <c r="T461" s="127"/>
      <c r="U461" s="61"/>
    </row>
    <row r="462" ht="14.25" customHeight="1">
      <c r="A462" s="125"/>
      <c r="M462" s="126"/>
      <c r="T462" s="127"/>
      <c r="U462" s="61"/>
    </row>
    <row r="463" ht="14.25" customHeight="1">
      <c r="A463" s="125"/>
      <c r="M463" s="126"/>
      <c r="T463" s="127"/>
      <c r="U463" s="61"/>
    </row>
    <row r="464" ht="14.25" customHeight="1">
      <c r="A464" s="125"/>
      <c r="M464" s="126"/>
      <c r="T464" s="127"/>
      <c r="U464" s="61"/>
    </row>
    <row r="465" ht="14.25" customHeight="1">
      <c r="A465" s="125"/>
      <c r="M465" s="126"/>
      <c r="T465" s="127"/>
      <c r="U465" s="61"/>
    </row>
    <row r="466" ht="14.25" customHeight="1">
      <c r="A466" s="125"/>
      <c r="M466" s="126"/>
      <c r="T466" s="127"/>
      <c r="U466" s="61"/>
    </row>
    <row r="467" ht="14.25" customHeight="1">
      <c r="A467" s="125"/>
      <c r="M467" s="126"/>
      <c r="T467" s="127"/>
      <c r="U467" s="61"/>
    </row>
    <row r="468" ht="14.25" customHeight="1">
      <c r="A468" s="125"/>
      <c r="M468" s="126"/>
      <c r="T468" s="127"/>
      <c r="U468" s="61"/>
    </row>
    <row r="469" ht="14.25" customHeight="1">
      <c r="A469" s="125"/>
      <c r="M469" s="126"/>
      <c r="T469" s="127"/>
      <c r="U469" s="61"/>
    </row>
    <row r="470" ht="14.25" customHeight="1">
      <c r="A470" s="125"/>
      <c r="M470" s="126"/>
      <c r="T470" s="127"/>
      <c r="U470" s="61"/>
    </row>
    <row r="471" ht="14.25" customHeight="1">
      <c r="A471" s="125"/>
      <c r="M471" s="126"/>
      <c r="T471" s="127"/>
      <c r="U471" s="61"/>
    </row>
    <row r="472" ht="14.25" customHeight="1">
      <c r="A472" s="125"/>
      <c r="M472" s="126"/>
      <c r="T472" s="127"/>
      <c r="U472" s="61"/>
    </row>
    <row r="473" ht="14.25" customHeight="1">
      <c r="A473" s="125"/>
      <c r="M473" s="126"/>
      <c r="T473" s="127"/>
      <c r="U473" s="61"/>
    </row>
    <row r="474" ht="14.25" customHeight="1">
      <c r="A474" s="125"/>
      <c r="M474" s="126"/>
      <c r="T474" s="127"/>
      <c r="U474" s="61"/>
    </row>
    <row r="475" ht="14.25" customHeight="1">
      <c r="A475" s="125"/>
      <c r="M475" s="126"/>
      <c r="T475" s="127"/>
      <c r="U475" s="61"/>
    </row>
    <row r="476" ht="14.25" customHeight="1">
      <c r="A476" s="125"/>
      <c r="M476" s="126"/>
      <c r="T476" s="127"/>
      <c r="U476" s="61"/>
    </row>
    <row r="477" ht="14.25" customHeight="1">
      <c r="A477" s="125"/>
      <c r="M477" s="126"/>
      <c r="T477" s="127"/>
      <c r="U477" s="61"/>
    </row>
    <row r="478" ht="14.25" customHeight="1">
      <c r="A478" s="125"/>
      <c r="M478" s="126"/>
      <c r="T478" s="127"/>
      <c r="U478" s="61"/>
    </row>
    <row r="479" ht="14.25" customHeight="1">
      <c r="A479" s="125"/>
      <c r="M479" s="126"/>
      <c r="T479" s="127"/>
      <c r="U479" s="61"/>
    </row>
    <row r="480" ht="14.25" customHeight="1">
      <c r="A480" s="125"/>
      <c r="M480" s="126"/>
      <c r="T480" s="127"/>
      <c r="U480" s="61"/>
    </row>
    <row r="481" ht="14.25" customHeight="1">
      <c r="A481" s="125"/>
      <c r="M481" s="126"/>
      <c r="T481" s="127"/>
      <c r="U481" s="61"/>
    </row>
    <row r="482" ht="14.25" customHeight="1">
      <c r="A482" s="125"/>
      <c r="M482" s="126"/>
      <c r="T482" s="127"/>
      <c r="U482" s="61"/>
    </row>
    <row r="483" ht="14.25" customHeight="1">
      <c r="A483" s="125"/>
      <c r="M483" s="126"/>
      <c r="T483" s="127"/>
      <c r="U483" s="61"/>
    </row>
    <row r="484" ht="14.25" customHeight="1">
      <c r="A484" s="125"/>
      <c r="M484" s="126"/>
      <c r="T484" s="127"/>
      <c r="U484" s="61"/>
    </row>
    <row r="485" ht="14.25" customHeight="1">
      <c r="A485" s="125"/>
      <c r="M485" s="126"/>
      <c r="T485" s="127"/>
      <c r="U485" s="61"/>
    </row>
    <row r="486" ht="14.25" customHeight="1">
      <c r="A486" s="125"/>
      <c r="M486" s="126"/>
      <c r="T486" s="127"/>
      <c r="U486" s="61"/>
    </row>
    <row r="487" ht="14.25" customHeight="1">
      <c r="A487" s="125"/>
      <c r="M487" s="126"/>
      <c r="T487" s="127"/>
      <c r="U487" s="61"/>
    </row>
    <row r="488" ht="14.25" customHeight="1">
      <c r="A488" s="125"/>
      <c r="M488" s="126"/>
      <c r="T488" s="127"/>
      <c r="U488" s="61"/>
    </row>
    <row r="489" ht="14.25" customHeight="1">
      <c r="A489" s="125"/>
      <c r="M489" s="126"/>
      <c r="T489" s="127"/>
      <c r="U489" s="61"/>
    </row>
    <row r="490" ht="14.25" customHeight="1">
      <c r="A490" s="125"/>
      <c r="M490" s="126"/>
      <c r="T490" s="127"/>
      <c r="U490" s="61"/>
    </row>
    <row r="491" ht="14.25" customHeight="1">
      <c r="A491" s="125"/>
      <c r="M491" s="126"/>
      <c r="T491" s="127"/>
      <c r="U491" s="61"/>
    </row>
    <row r="492" ht="14.25" customHeight="1">
      <c r="A492" s="125"/>
      <c r="M492" s="126"/>
      <c r="T492" s="127"/>
      <c r="U492" s="61"/>
    </row>
    <row r="493" ht="14.25" customHeight="1">
      <c r="A493" s="125"/>
      <c r="M493" s="126"/>
      <c r="T493" s="127"/>
      <c r="U493" s="61"/>
    </row>
    <row r="494" ht="14.25" customHeight="1">
      <c r="A494" s="125"/>
      <c r="M494" s="126"/>
      <c r="T494" s="127"/>
      <c r="U494" s="61"/>
    </row>
    <row r="495" ht="14.25" customHeight="1">
      <c r="A495" s="125"/>
      <c r="M495" s="126"/>
      <c r="T495" s="127"/>
      <c r="U495" s="61"/>
    </row>
    <row r="496" ht="14.25" customHeight="1">
      <c r="A496" s="125"/>
      <c r="M496" s="126"/>
      <c r="T496" s="127"/>
      <c r="U496" s="61"/>
    </row>
    <row r="497" ht="14.25" customHeight="1">
      <c r="A497" s="125"/>
      <c r="M497" s="126"/>
      <c r="T497" s="127"/>
      <c r="U497" s="61"/>
    </row>
    <row r="498" ht="14.25" customHeight="1">
      <c r="A498" s="125"/>
      <c r="M498" s="126"/>
      <c r="T498" s="127"/>
      <c r="U498" s="61"/>
    </row>
    <row r="499" ht="14.25" customHeight="1">
      <c r="A499" s="125"/>
      <c r="M499" s="126"/>
      <c r="T499" s="127"/>
      <c r="U499" s="61"/>
    </row>
    <row r="500" ht="14.25" customHeight="1">
      <c r="A500" s="125"/>
      <c r="M500" s="126"/>
      <c r="T500" s="127"/>
      <c r="U500" s="61"/>
    </row>
    <row r="501" ht="14.25" customHeight="1">
      <c r="A501" s="125"/>
      <c r="M501" s="126"/>
      <c r="T501" s="127"/>
      <c r="U501" s="61"/>
    </row>
    <row r="502" ht="14.25" customHeight="1">
      <c r="A502" s="125"/>
      <c r="M502" s="126"/>
      <c r="T502" s="127"/>
      <c r="U502" s="61"/>
    </row>
    <row r="503" ht="14.25" customHeight="1">
      <c r="A503" s="125"/>
      <c r="M503" s="126"/>
      <c r="T503" s="127"/>
      <c r="U503" s="61"/>
    </row>
    <row r="504" ht="14.25" customHeight="1">
      <c r="A504" s="125"/>
      <c r="M504" s="126"/>
      <c r="T504" s="127"/>
      <c r="U504" s="61"/>
    </row>
    <row r="505" ht="14.25" customHeight="1">
      <c r="A505" s="125"/>
      <c r="M505" s="126"/>
      <c r="T505" s="127"/>
      <c r="U505" s="61"/>
    </row>
    <row r="506" ht="14.25" customHeight="1">
      <c r="A506" s="125"/>
      <c r="M506" s="126"/>
      <c r="T506" s="127"/>
      <c r="U506" s="61"/>
    </row>
    <row r="507" ht="14.25" customHeight="1">
      <c r="A507" s="125"/>
      <c r="M507" s="126"/>
      <c r="T507" s="127"/>
      <c r="U507" s="61"/>
    </row>
    <row r="508" ht="14.25" customHeight="1">
      <c r="A508" s="125"/>
      <c r="M508" s="126"/>
      <c r="T508" s="127"/>
      <c r="U508" s="61"/>
    </row>
    <row r="509" ht="14.25" customHeight="1">
      <c r="A509" s="125"/>
      <c r="M509" s="126"/>
      <c r="T509" s="127"/>
      <c r="U509" s="61"/>
    </row>
    <row r="510" ht="14.25" customHeight="1">
      <c r="A510" s="125"/>
      <c r="M510" s="126"/>
      <c r="T510" s="127"/>
      <c r="U510" s="61"/>
    </row>
    <row r="511" ht="14.25" customHeight="1">
      <c r="A511" s="125"/>
      <c r="M511" s="126"/>
      <c r="T511" s="127"/>
      <c r="U511" s="61"/>
    </row>
    <row r="512" ht="14.25" customHeight="1">
      <c r="A512" s="125"/>
      <c r="M512" s="126"/>
      <c r="T512" s="127"/>
      <c r="U512" s="61"/>
    </row>
    <row r="513" ht="14.25" customHeight="1">
      <c r="A513" s="125"/>
      <c r="M513" s="126"/>
      <c r="T513" s="127"/>
      <c r="U513" s="61"/>
    </row>
    <row r="514" ht="14.25" customHeight="1">
      <c r="A514" s="125"/>
      <c r="M514" s="126"/>
      <c r="T514" s="127"/>
      <c r="U514" s="61"/>
    </row>
    <row r="515" ht="14.25" customHeight="1">
      <c r="A515" s="125"/>
      <c r="M515" s="126"/>
      <c r="T515" s="127"/>
      <c r="U515" s="61"/>
    </row>
    <row r="516" ht="14.25" customHeight="1">
      <c r="A516" s="125"/>
      <c r="M516" s="126"/>
      <c r="T516" s="127"/>
      <c r="U516" s="61"/>
    </row>
    <row r="517" ht="14.25" customHeight="1">
      <c r="A517" s="125"/>
      <c r="M517" s="126"/>
      <c r="T517" s="127"/>
      <c r="U517" s="61"/>
    </row>
    <row r="518" ht="14.25" customHeight="1">
      <c r="A518" s="125"/>
      <c r="M518" s="126"/>
      <c r="T518" s="127"/>
      <c r="U518" s="61"/>
    </row>
    <row r="519" ht="14.25" customHeight="1">
      <c r="A519" s="125"/>
      <c r="M519" s="126"/>
      <c r="T519" s="127"/>
      <c r="U519" s="61"/>
    </row>
    <row r="520" ht="14.25" customHeight="1">
      <c r="A520" s="125"/>
      <c r="M520" s="126"/>
      <c r="T520" s="127"/>
      <c r="U520" s="61"/>
    </row>
    <row r="521" ht="14.25" customHeight="1">
      <c r="A521" s="125"/>
      <c r="M521" s="126"/>
      <c r="T521" s="127"/>
      <c r="U521" s="61"/>
    </row>
    <row r="522" ht="14.25" customHeight="1">
      <c r="A522" s="125"/>
      <c r="M522" s="126"/>
      <c r="T522" s="127"/>
      <c r="U522" s="61"/>
    </row>
    <row r="523" ht="14.25" customHeight="1">
      <c r="A523" s="125"/>
      <c r="M523" s="126"/>
      <c r="T523" s="127"/>
      <c r="U523" s="61"/>
    </row>
    <row r="524" ht="14.25" customHeight="1">
      <c r="A524" s="125"/>
      <c r="M524" s="126"/>
      <c r="T524" s="127"/>
      <c r="U524" s="61"/>
    </row>
    <row r="525" ht="14.25" customHeight="1">
      <c r="A525" s="125"/>
      <c r="M525" s="126"/>
      <c r="T525" s="127"/>
      <c r="U525" s="61"/>
    </row>
    <row r="526" ht="14.25" customHeight="1">
      <c r="A526" s="125"/>
      <c r="M526" s="126"/>
      <c r="T526" s="127"/>
      <c r="U526" s="61"/>
    </row>
    <row r="527" ht="14.25" customHeight="1">
      <c r="A527" s="125"/>
      <c r="M527" s="126"/>
      <c r="T527" s="127"/>
      <c r="U527" s="61"/>
    </row>
    <row r="528" ht="14.25" customHeight="1">
      <c r="A528" s="125"/>
      <c r="M528" s="126"/>
      <c r="T528" s="127"/>
      <c r="U528" s="61"/>
    </row>
    <row r="529" ht="14.25" customHeight="1">
      <c r="A529" s="125"/>
      <c r="M529" s="126"/>
      <c r="T529" s="127"/>
      <c r="U529" s="61"/>
    </row>
    <row r="530" ht="14.25" customHeight="1">
      <c r="A530" s="125"/>
      <c r="M530" s="126"/>
      <c r="T530" s="127"/>
      <c r="U530" s="61"/>
    </row>
    <row r="531" ht="14.25" customHeight="1">
      <c r="A531" s="125"/>
      <c r="M531" s="126"/>
      <c r="T531" s="127"/>
      <c r="U531" s="61"/>
    </row>
    <row r="532" ht="14.25" customHeight="1">
      <c r="A532" s="125"/>
      <c r="M532" s="126"/>
      <c r="T532" s="127"/>
      <c r="U532" s="61"/>
    </row>
    <row r="533" ht="14.25" customHeight="1">
      <c r="A533" s="125"/>
      <c r="M533" s="126"/>
      <c r="T533" s="127"/>
      <c r="U533" s="61"/>
    </row>
    <row r="534" ht="14.25" customHeight="1">
      <c r="A534" s="125"/>
      <c r="M534" s="126"/>
      <c r="T534" s="127"/>
      <c r="U534" s="61"/>
    </row>
    <row r="535" ht="14.25" customHeight="1">
      <c r="A535" s="125"/>
      <c r="M535" s="126"/>
      <c r="T535" s="127"/>
      <c r="U535" s="61"/>
    </row>
    <row r="536" ht="14.25" customHeight="1">
      <c r="A536" s="125"/>
      <c r="M536" s="126"/>
      <c r="T536" s="127"/>
      <c r="U536" s="61"/>
    </row>
    <row r="537" ht="14.25" customHeight="1">
      <c r="A537" s="125"/>
      <c r="M537" s="126"/>
      <c r="T537" s="127"/>
      <c r="U537" s="61"/>
    </row>
    <row r="538" ht="14.25" customHeight="1">
      <c r="A538" s="125"/>
      <c r="M538" s="126"/>
      <c r="T538" s="127"/>
      <c r="U538" s="61"/>
    </row>
    <row r="539" ht="14.25" customHeight="1">
      <c r="A539" s="125"/>
      <c r="M539" s="126"/>
      <c r="T539" s="127"/>
      <c r="U539" s="61"/>
    </row>
    <row r="540" ht="14.25" customHeight="1">
      <c r="A540" s="125"/>
      <c r="M540" s="126"/>
      <c r="T540" s="127"/>
      <c r="U540" s="61"/>
    </row>
    <row r="541" ht="14.25" customHeight="1">
      <c r="A541" s="125"/>
      <c r="M541" s="126"/>
      <c r="T541" s="127"/>
      <c r="U541" s="61"/>
    </row>
    <row r="542" ht="14.25" customHeight="1">
      <c r="A542" s="125"/>
      <c r="M542" s="126"/>
      <c r="T542" s="127"/>
      <c r="U542" s="61"/>
    </row>
    <row r="543" ht="14.25" customHeight="1">
      <c r="A543" s="125"/>
      <c r="M543" s="126"/>
      <c r="T543" s="127"/>
      <c r="U543" s="61"/>
    </row>
    <row r="544" ht="14.25" customHeight="1">
      <c r="A544" s="125"/>
      <c r="M544" s="126"/>
      <c r="T544" s="127"/>
      <c r="U544" s="61"/>
    </row>
    <row r="545" ht="14.25" customHeight="1">
      <c r="A545" s="125"/>
      <c r="M545" s="126"/>
      <c r="T545" s="127"/>
      <c r="U545" s="61"/>
    </row>
    <row r="546" ht="14.25" customHeight="1">
      <c r="A546" s="125"/>
      <c r="M546" s="126"/>
      <c r="T546" s="127"/>
      <c r="U546" s="61"/>
    </row>
    <row r="547" ht="14.25" customHeight="1">
      <c r="A547" s="125"/>
      <c r="M547" s="126"/>
      <c r="T547" s="127"/>
      <c r="U547" s="61"/>
    </row>
    <row r="548" ht="14.25" customHeight="1">
      <c r="A548" s="125"/>
      <c r="M548" s="126"/>
      <c r="T548" s="127"/>
      <c r="U548" s="61"/>
    </row>
    <row r="549" ht="14.25" customHeight="1">
      <c r="A549" s="125"/>
      <c r="M549" s="126"/>
      <c r="T549" s="127"/>
      <c r="U549" s="61"/>
    </row>
    <row r="550" ht="14.25" customHeight="1">
      <c r="A550" s="125"/>
      <c r="M550" s="126"/>
      <c r="T550" s="127"/>
      <c r="U550" s="61"/>
    </row>
    <row r="551" ht="14.25" customHeight="1">
      <c r="A551" s="125"/>
      <c r="M551" s="126"/>
      <c r="T551" s="127"/>
      <c r="U551" s="61"/>
    </row>
    <row r="552" ht="14.25" customHeight="1">
      <c r="A552" s="125"/>
      <c r="M552" s="126"/>
      <c r="T552" s="127"/>
      <c r="U552" s="61"/>
    </row>
    <row r="553" ht="14.25" customHeight="1">
      <c r="A553" s="125"/>
      <c r="M553" s="126"/>
      <c r="T553" s="127"/>
      <c r="U553" s="61"/>
    </row>
    <row r="554" ht="14.25" customHeight="1">
      <c r="A554" s="125"/>
      <c r="M554" s="126"/>
      <c r="T554" s="127"/>
      <c r="U554" s="61"/>
    </row>
    <row r="555" ht="14.25" customHeight="1">
      <c r="A555" s="125"/>
      <c r="M555" s="126"/>
      <c r="T555" s="127"/>
      <c r="U555" s="61"/>
    </row>
    <row r="556" ht="14.25" customHeight="1">
      <c r="A556" s="125"/>
      <c r="M556" s="126"/>
      <c r="T556" s="127"/>
      <c r="U556" s="61"/>
    </row>
    <row r="557" ht="14.25" customHeight="1">
      <c r="A557" s="125"/>
      <c r="M557" s="126"/>
      <c r="T557" s="127"/>
      <c r="U557" s="61"/>
    </row>
    <row r="558" ht="14.25" customHeight="1">
      <c r="A558" s="125"/>
      <c r="M558" s="126"/>
      <c r="T558" s="127"/>
      <c r="U558" s="61"/>
    </row>
    <row r="559" ht="14.25" customHeight="1">
      <c r="A559" s="125"/>
      <c r="M559" s="126"/>
      <c r="T559" s="127"/>
      <c r="U559" s="61"/>
    </row>
    <row r="560" ht="14.25" customHeight="1">
      <c r="A560" s="125"/>
      <c r="M560" s="126"/>
      <c r="T560" s="127"/>
      <c r="U560" s="61"/>
    </row>
    <row r="561" ht="14.25" customHeight="1">
      <c r="A561" s="125"/>
      <c r="M561" s="126"/>
      <c r="T561" s="127"/>
      <c r="U561" s="61"/>
    </row>
    <row r="562" ht="14.25" customHeight="1">
      <c r="A562" s="125"/>
      <c r="M562" s="126"/>
      <c r="T562" s="127"/>
      <c r="U562" s="61"/>
    </row>
    <row r="563" ht="14.25" customHeight="1">
      <c r="A563" s="125"/>
      <c r="M563" s="126"/>
      <c r="T563" s="127"/>
      <c r="U563" s="61"/>
    </row>
    <row r="564" ht="14.25" customHeight="1">
      <c r="A564" s="125"/>
      <c r="M564" s="126"/>
      <c r="T564" s="127"/>
      <c r="U564" s="61"/>
    </row>
    <row r="565" ht="14.25" customHeight="1">
      <c r="A565" s="125"/>
      <c r="M565" s="126"/>
      <c r="T565" s="127"/>
      <c r="U565" s="61"/>
    </row>
    <row r="566" ht="14.25" customHeight="1">
      <c r="A566" s="125"/>
      <c r="M566" s="126"/>
      <c r="T566" s="127"/>
      <c r="U566" s="61"/>
    </row>
    <row r="567" ht="14.25" customHeight="1">
      <c r="A567" s="125"/>
      <c r="M567" s="126"/>
      <c r="T567" s="127"/>
      <c r="U567" s="61"/>
    </row>
    <row r="568" ht="14.25" customHeight="1">
      <c r="A568" s="125"/>
      <c r="M568" s="126"/>
      <c r="T568" s="127"/>
      <c r="U568" s="61"/>
    </row>
    <row r="569" ht="14.25" customHeight="1">
      <c r="A569" s="125"/>
      <c r="M569" s="126"/>
      <c r="T569" s="127"/>
      <c r="U569" s="61"/>
    </row>
    <row r="570" ht="14.25" customHeight="1">
      <c r="A570" s="125"/>
      <c r="M570" s="126"/>
      <c r="T570" s="127"/>
      <c r="U570" s="61"/>
    </row>
    <row r="571" ht="14.25" customHeight="1">
      <c r="A571" s="125"/>
      <c r="M571" s="126"/>
      <c r="T571" s="127"/>
      <c r="U571" s="61"/>
    </row>
    <row r="572" ht="14.25" customHeight="1">
      <c r="A572" s="125"/>
      <c r="M572" s="126"/>
      <c r="T572" s="127"/>
      <c r="U572" s="61"/>
    </row>
    <row r="573" ht="14.25" customHeight="1">
      <c r="A573" s="125"/>
      <c r="M573" s="126"/>
      <c r="T573" s="127"/>
      <c r="U573" s="61"/>
    </row>
    <row r="574" ht="14.25" customHeight="1">
      <c r="A574" s="125"/>
      <c r="M574" s="126"/>
      <c r="T574" s="127"/>
      <c r="U574" s="61"/>
    </row>
    <row r="575" ht="14.25" customHeight="1">
      <c r="A575" s="125"/>
      <c r="M575" s="126"/>
      <c r="T575" s="127"/>
      <c r="U575" s="61"/>
    </row>
    <row r="576" ht="14.25" customHeight="1">
      <c r="A576" s="125"/>
      <c r="M576" s="126"/>
      <c r="T576" s="127"/>
      <c r="U576" s="61"/>
    </row>
    <row r="577" ht="14.25" customHeight="1">
      <c r="A577" s="125"/>
      <c r="M577" s="126"/>
      <c r="T577" s="127"/>
      <c r="U577" s="61"/>
    </row>
    <row r="578" ht="14.25" customHeight="1">
      <c r="A578" s="125"/>
      <c r="M578" s="126"/>
      <c r="T578" s="127"/>
      <c r="U578" s="61"/>
    </row>
    <row r="579" ht="14.25" customHeight="1">
      <c r="A579" s="125"/>
      <c r="M579" s="126"/>
      <c r="T579" s="127"/>
      <c r="U579" s="61"/>
    </row>
    <row r="580" ht="14.25" customHeight="1">
      <c r="A580" s="125"/>
      <c r="M580" s="126"/>
      <c r="T580" s="127"/>
      <c r="U580" s="61"/>
    </row>
    <row r="581" ht="14.25" customHeight="1">
      <c r="A581" s="125"/>
      <c r="M581" s="126"/>
      <c r="T581" s="127"/>
      <c r="U581" s="61"/>
    </row>
    <row r="582" ht="14.25" customHeight="1">
      <c r="A582" s="125"/>
      <c r="M582" s="126"/>
      <c r="T582" s="127"/>
      <c r="U582" s="61"/>
    </row>
    <row r="583" ht="14.25" customHeight="1">
      <c r="A583" s="125"/>
      <c r="M583" s="126"/>
      <c r="T583" s="127"/>
      <c r="U583" s="61"/>
    </row>
    <row r="584" ht="14.25" customHeight="1">
      <c r="A584" s="125"/>
      <c r="M584" s="126"/>
      <c r="T584" s="127"/>
      <c r="U584" s="61"/>
    </row>
    <row r="585" ht="14.25" customHeight="1">
      <c r="A585" s="125"/>
      <c r="M585" s="126"/>
      <c r="T585" s="127"/>
      <c r="U585" s="61"/>
    </row>
    <row r="586" ht="14.25" customHeight="1">
      <c r="A586" s="125"/>
      <c r="M586" s="126"/>
      <c r="T586" s="127"/>
      <c r="U586" s="61"/>
    </row>
    <row r="587" ht="14.25" customHeight="1">
      <c r="A587" s="125"/>
      <c r="M587" s="126"/>
      <c r="T587" s="127"/>
      <c r="U587" s="61"/>
    </row>
    <row r="588" ht="14.25" customHeight="1">
      <c r="A588" s="125"/>
      <c r="M588" s="126"/>
      <c r="T588" s="127"/>
      <c r="U588" s="61"/>
    </row>
    <row r="589" ht="14.25" customHeight="1">
      <c r="A589" s="125"/>
      <c r="M589" s="126"/>
      <c r="T589" s="127"/>
      <c r="U589" s="61"/>
    </row>
    <row r="590" ht="14.25" customHeight="1">
      <c r="A590" s="125"/>
      <c r="M590" s="126"/>
      <c r="T590" s="127"/>
      <c r="U590" s="61"/>
    </row>
    <row r="591" ht="14.25" customHeight="1">
      <c r="A591" s="125"/>
      <c r="M591" s="126"/>
      <c r="T591" s="127"/>
      <c r="U591" s="61"/>
    </row>
    <row r="592" ht="14.25" customHeight="1">
      <c r="A592" s="125"/>
      <c r="M592" s="126"/>
      <c r="T592" s="127"/>
      <c r="U592" s="61"/>
    </row>
    <row r="593" ht="14.25" customHeight="1">
      <c r="A593" s="125"/>
      <c r="M593" s="126"/>
      <c r="T593" s="127"/>
      <c r="U593" s="61"/>
    </row>
    <row r="594" ht="14.25" customHeight="1">
      <c r="A594" s="125"/>
      <c r="M594" s="126"/>
      <c r="T594" s="127"/>
      <c r="U594" s="61"/>
    </row>
    <row r="595" ht="14.25" customHeight="1">
      <c r="A595" s="125"/>
      <c r="M595" s="126"/>
      <c r="T595" s="127"/>
      <c r="U595" s="61"/>
    </row>
    <row r="596" ht="14.25" customHeight="1">
      <c r="A596" s="125"/>
      <c r="M596" s="126"/>
      <c r="T596" s="127"/>
      <c r="U596" s="61"/>
    </row>
    <row r="597" ht="14.25" customHeight="1">
      <c r="A597" s="125"/>
      <c r="M597" s="126"/>
      <c r="T597" s="127"/>
      <c r="U597" s="61"/>
    </row>
    <row r="598" ht="14.25" customHeight="1">
      <c r="A598" s="125"/>
      <c r="M598" s="126"/>
      <c r="T598" s="127"/>
      <c r="U598" s="61"/>
    </row>
    <row r="599" ht="14.25" customHeight="1">
      <c r="A599" s="125"/>
      <c r="M599" s="126"/>
      <c r="T599" s="127"/>
      <c r="U599" s="61"/>
    </row>
    <row r="600" ht="14.25" customHeight="1">
      <c r="A600" s="125"/>
      <c r="M600" s="126"/>
      <c r="T600" s="127"/>
      <c r="U600" s="61"/>
    </row>
    <row r="601" ht="14.25" customHeight="1">
      <c r="A601" s="125"/>
      <c r="M601" s="126"/>
      <c r="T601" s="127"/>
      <c r="U601" s="61"/>
    </row>
    <row r="602" ht="14.25" customHeight="1">
      <c r="A602" s="125"/>
      <c r="M602" s="126"/>
      <c r="T602" s="127"/>
      <c r="U602" s="61"/>
    </row>
    <row r="603" ht="14.25" customHeight="1">
      <c r="A603" s="125"/>
      <c r="M603" s="126"/>
      <c r="T603" s="127"/>
      <c r="U603" s="61"/>
    </row>
    <row r="604" ht="14.25" customHeight="1">
      <c r="A604" s="125"/>
      <c r="M604" s="126"/>
      <c r="T604" s="127"/>
      <c r="U604" s="61"/>
    </row>
    <row r="605" ht="14.25" customHeight="1">
      <c r="A605" s="125"/>
      <c r="M605" s="126"/>
      <c r="T605" s="127"/>
      <c r="U605" s="61"/>
    </row>
    <row r="606" ht="14.25" customHeight="1">
      <c r="A606" s="125"/>
      <c r="M606" s="126"/>
      <c r="T606" s="127"/>
      <c r="U606" s="61"/>
    </row>
    <row r="607" ht="14.25" customHeight="1">
      <c r="A607" s="125"/>
      <c r="M607" s="126"/>
      <c r="T607" s="127"/>
      <c r="U607" s="61"/>
    </row>
    <row r="608" ht="14.25" customHeight="1">
      <c r="A608" s="125"/>
      <c r="M608" s="126"/>
      <c r="T608" s="127"/>
      <c r="U608" s="61"/>
    </row>
    <row r="609" ht="14.25" customHeight="1">
      <c r="A609" s="125"/>
      <c r="M609" s="126"/>
      <c r="T609" s="127"/>
      <c r="U609" s="61"/>
    </row>
    <row r="610" ht="14.25" customHeight="1">
      <c r="A610" s="125"/>
      <c r="M610" s="126"/>
      <c r="T610" s="127"/>
      <c r="U610" s="61"/>
    </row>
    <row r="611" ht="14.25" customHeight="1">
      <c r="A611" s="125"/>
      <c r="M611" s="126"/>
      <c r="T611" s="127"/>
      <c r="U611" s="61"/>
    </row>
    <row r="612" ht="14.25" customHeight="1">
      <c r="A612" s="125"/>
      <c r="M612" s="126"/>
      <c r="T612" s="127"/>
      <c r="U612" s="61"/>
    </row>
    <row r="613" ht="14.25" customHeight="1">
      <c r="A613" s="125"/>
      <c r="M613" s="126"/>
      <c r="T613" s="127"/>
      <c r="U613" s="61"/>
    </row>
    <row r="614" ht="14.25" customHeight="1">
      <c r="A614" s="125"/>
      <c r="M614" s="126"/>
      <c r="T614" s="127"/>
      <c r="U614" s="61"/>
    </row>
    <row r="615" ht="14.25" customHeight="1">
      <c r="A615" s="125"/>
      <c r="M615" s="126"/>
      <c r="T615" s="127"/>
      <c r="U615" s="61"/>
    </row>
    <row r="616" ht="14.25" customHeight="1">
      <c r="A616" s="125"/>
      <c r="M616" s="126"/>
      <c r="T616" s="127"/>
      <c r="U616" s="61"/>
    </row>
    <row r="617" ht="14.25" customHeight="1">
      <c r="A617" s="125"/>
      <c r="M617" s="126"/>
      <c r="T617" s="127"/>
      <c r="U617" s="61"/>
    </row>
    <row r="618" ht="14.25" customHeight="1">
      <c r="A618" s="125"/>
      <c r="M618" s="126"/>
      <c r="T618" s="127"/>
      <c r="U618" s="61"/>
    </row>
    <row r="619" ht="14.25" customHeight="1">
      <c r="A619" s="125"/>
      <c r="M619" s="126"/>
      <c r="T619" s="127"/>
      <c r="U619" s="61"/>
    </row>
    <row r="620" ht="14.25" customHeight="1">
      <c r="A620" s="125"/>
      <c r="M620" s="126"/>
      <c r="T620" s="127"/>
      <c r="U620" s="61"/>
    </row>
    <row r="621" ht="14.25" customHeight="1">
      <c r="A621" s="125"/>
      <c r="M621" s="126"/>
      <c r="T621" s="127"/>
      <c r="U621" s="61"/>
    </row>
    <row r="622" ht="14.25" customHeight="1">
      <c r="A622" s="125"/>
      <c r="M622" s="126"/>
      <c r="T622" s="127"/>
      <c r="U622" s="61"/>
    </row>
    <row r="623" ht="14.25" customHeight="1">
      <c r="A623" s="125"/>
      <c r="M623" s="126"/>
      <c r="T623" s="127"/>
      <c r="U623" s="61"/>
    </row>
    <row r="624" ht="14.25" customHeight="1">
      <c r="A624" s="125"/>
      <c r="M624" s="126"/>
      <c r="T624" s="127"/>
      <c r="U624" s="61"/>
    </row>
    <row r="625" ht="14.25" customHeight="1">
      <c r="A625" s="125"/>
      <c r="M625" s="126"/>
      <c r="T625" s="127"/>
      <c r="U625" s="61"/>
    </row>
    <row r="626" ht="14.25" customHeight="1">
      <c r="A626" s="125"/>
      <c r="M626" s="126"/>
      <c r="T626" s="127"/>
      <c r="U626" s="61"/>
    </row>
    <row r="627" ht="14.25" customHeight="1">
      <c r="A627" s="125"/>
      <c r="M627" s="126"/>
      <c r="T627" s="127"/>
      <c r="U627" s="61"/>
    </row>
    <row r="628" ht="14.25" customHeight="1">
      <c r="A628" s="125"/>
      <c r="M628" s="126"/>
      <c r="T628" s="127"/>
      <c r="U628" s="61"/>
    </row>
    <row r="629" ht="14.25" customHeight="1">
      <c r="A629" s="125"/>
      <c r="M629" s="126"/>
      <c r="T629" s="127"/>
      <c r="U629" s="61"/>
    </row>
    <row r="630" ht="14.25" customHeight="1">
      <c r="A630" s="125"/>
      <c r="M630" s="126"/>
      <c r="T630" s="127"/>
      <c r="U630" s="61"/>
    </row>
    <row r="631" ht="14.25" customHeight="1">
      <c r="A631" s="125"/>
      <c r="M631" s="126"/>
      <c r="T631" s="127"/>
      <c r="U631" s="61"/>
    </row>
    <row r="632" ht="14.25" customHeight="1">
      <c r="A632" s="125"/>
      <c r="M632" s="126"/>
      <c r="T632" s="127"/>
      <c r="U632" s="61"/>
    </row>
    <row r="633" ht="14.25" customHeight="1">
      <c r="A633" s="125"/>
      <c r="M633" s="126"/>
      <c r="T633" s="127"/>
      <c r="U633" s="61"/>
    </row>
    <row r="634" ht="14.25" customHeight="1">
      <c r="A634" s="125"/>
      <c r="M634" s="126"/>
      <c r="T634" s="127"/>
      <c r="U634" s="61"/>
    </row>
    <row r="635" ht="14.25" customHeight="1">
      <c r="A635" s="125"/>
      <c r="M635" s="126"/>
      <c r="T635" s="127"/>
      <c r="U635" s="61"/>
    </row>
    <row r="636" ht="14.25" customHeight="1">
      <c r="A636" s="125"/>
      <c r="M636" s="126"/>
      <c r="T636" s="127"/>
      <c r="U636" s="61"/>
    </row>
    <row r="637" ht="14.25" customHeight="1">
      <c r="A637" s="125"/>
      <c r="M637" s="126"/>
      <c r="T637" s="127"/>
      <c r="U637" s="61"/>
    </row>
    <row r="638" ht="14.25" customHeight="1">
      <c r="A638" s="125"/>
      <c r="M638" s="126"/>
      <c r="T638" s="127"/>
      <c r="U638" s="61"/>
    </row>
    <row r="639" ht="14.25" customHeight="1">
      <c r="A639" s="125"/>
      <c r="M639" s="126"/>
      <c r="T639" s="127"/>
      <c r="U639" s="61"/>
    </row>
    <row r="640" ht="14.25" customHeight="1">
      <c r="A640" s="125"/>
      <c r="M640" s="126"/>
      <c r="T640" s="127"/>
      <c r="U640" s="61"/>
    </row>
    <row r="641" ht="14.25" customHeight="1">
      <c r="A641" s="125"/>
      <c r="M641" s="126"/>
      <c r="T641" s="127"/>
      <c r="U641" s="61"/>
    </row>
    <row r="642" ht="14.25" customHeight="1">
      <c r="A642" s="125"/>
      <c r="M642" s="126"/>
      <c r="T642" s="127"/>
      <c r="U642" s="61"/>
    </row>
    <row r="643" ht="14.25" customHeight="1">
      <c r="A643" s="125"/>
      <c r="M643" s="126"/>
      <c r="T643" s="127"/>
      <c r="U643" s="61"/>
    </row>
    <row r="644" ht="14.25" customHeight="1">
      <c r="A644" s="125"/>
      <c r="M644" s="126"/>
      <c r="T644" s="127"/>
      <c r="U644" s="61"/>
    </row>
    <row r="645" ht="14.25" customHeight="1">
      <c r="A645" s="125"/>
      <c r="M645" s="126"/>
      <c r="T645" s="127"/>
      <c r="U645" s="61"/>
    </row>
    <row r="646" ht="14.25" customHeight="1">
      <c r="A646" s="125"/>
      <c r="M646" s="126"/>
      <c r="T646" s="127"/>
      <c r="U646" s="61"/>
    </row>
    <row r="647" ht="14.25" customHeight="1">
      <c r="A647" s="125"/>
      <c r="M647" s="126"/>
      <c r="T647" s="127"/>
      <c r="U647" s="61"/>
    </row>
    <row r="648" ht="14.25" customHeight="1">
      <c r="A648" s="125"/>
      <c r="M648" s="126"/>
      <c r="T648" s="127"/>
      <c r="U648" s="61"/>
    </row>
    <row r="649" ht="14.25" customHeight="1">
      <c r="A649" s="125"/>
      <c r="M649" s="126"/>
      <c r="T649" s="127"/>
      <c r="U649" s="61"/>
    </row>
    <row r="650" ht="14.25" customHeight="1">
      <c r="A650" s="125"/>
      <c r="M650" s="126"/>
      <c r="T650" s="127"/>
      <c r="U650" s="61"/>
    </row>
    <row r="651" ht="14.25" customHeight="1">
      <c r="A651" s="125"/>
      <c r="M651" s="126"/>
      <c r="T651" s="127"/>
      <c r="U651" s="61"/>
    </row>
    <row r="652" ht="14.25" customHeight="1">
      <c r="A652" s="125"/>
      <c r="M652" s="126"/>
      <c r="T652" s="127"/>
      <c r="U652" s="61"/>
    </row>
    <row r="653" ht="14.25" customHeight="1">
      <c r="A653" s="125"/>
      <c r="M653" s="126"/>
      <c r="T653" s="127"/>
      <c r="U653" s="61"/>
    </row>
    <row r="654" ht="14.25" customHeight="1">
      <c r="A654" s="125"/>
      <c r="M654" s="126"/>
      <c r="T654" s="127"/>
      <c r="U654" s="61"/>
    </row>
    <row r="655" ht="14.25" customHeight="1">
      <c r="A655" s="125"/>
      <c r="M655" s="126"/>
      <c r="T655" s="127"/>
      <c r="U655" s="61"/>
    </row>
    <row r="656" ht="14.25" customHeight="1">
      <c r="A656" s="125"/>
      <c r="M656" s="126"/>
      <c r="T656" s="127"/>
      <c r="U656" s="61"/>
    </row>
    <row r="657" ht="14.25" customHeight="1">
      <c r="A657" s="125"/>
      <c r="M657" s="126"/>
      <c r="T657" s="127"/>
      <c r="U657" s="61"/>
    </row>
    <row r="658" ht="14.25" customHeight="1">
      <c r="A658" s="125"/>
      <c r="M658" s="126"/>
      <c r="T658" s="127"/>
      <c r="U658" s="61"/>
    </row>
    <row r="659" ht="14.25" customHeight="1">
      <c r="A659" s="125"/>
      <c r="M659" s="126"/>
      <c r="T659" s="127"/>
      <c r="U659" s="61"/>
    </row>
    <row r="660" ht="14.25" customHeight="1">
      <c r="A660" s="125"/>
      <c r="M660" s="126"/>
      <c r="T660" s="127"/>
      <c r="U660" s="61"/>
    </row>
    <row r="661" ht="14.25" customHeight="1">
      <c r="A661" s="125"/>
      <c r="M661" s="126"/>
      <c r="T661" s="127"/>
      <c r="U661" s="61"/>
    </row>
    <row r="662" ht="14.25" customHeight="1">
      <c r="A662" s="125"/>
      <c r="M662" s="126"/>
      <c r="T662" s="127"/>
      <c r="U662" s="61"/>
    </row>
    <row r="663" ht="14.25" customHeight="1">
      <c r="A663" s="125"/>
      <c r="M663" s="126"/>
      <c r="T663" s="127"/>
      <c r="U663" s="61"/>
    </row>
    <row r="664" ht="14.25" customHeight="1">
      <c r="A664" s="125"/>
      <c r="M664" s="126"/>
      <c r="T664" s="127"/>
      <c r="U664" s="61"/>
    </row>
    <row r="665" ht="14.25" customHeight="1">
      <c r="A665" s="125"/>
      <c r="M665" s="126"/>
      <c r="T665" s="127"/>
      <c r="U665" s="61"/>
    </row>
    <row r="666" ht="14.25" customHeight="1">
      <c r="A666" s="125"/>
      <c r="M666" s="126"/>
      <c r="T666" s="127"/>
      <c r="U666" s="61"/>
    </row>
    <row r="667" ht="14.25" customHeight="1">
      <c r="A667" s="125"/>
      <c r="M667" s="126"/>
      <c r="T667" s="127"/>
      <c r="U667" s="61"/>
    </row>
    <row r="668" ht="14.25" customHeight="1">
      <c r="A668" s="125"/>
      <c r="M668" s="126"/>
      <c r="T668" s="127"/>
      <c r="U668" s="61"/>
    </row>
    <row r="669" ht="14.25" customHeight="1">
      <c r="A669" s="125"/>
      <c r="M669" s="126"/>
      <c r="T669" s="127"/>
      <c r="U669" s="61"/>
    </row>
    <row r="670" ht="14.25" customHeight="1">
      <c r="A670" s="125"/>
      <c r="M670" s="126"/>
      <c r="T670" s="127"/>
      <c r="U670" s="61"/>
    </row>
    <row r="671" ht="14.25" customHeight="1">
      <c r="A671" s="125"/>
      <c r="M671" s="126"/>
      <c r="T671" s="127"/>
      <c r="U671" s="61"/>
    </row>
    <row r="672" ht="14.25" customHeight="1">
      <c r="A672" s="125"/>
      <c r="M672" s="126"/>
      <c r="T672" s="127"/>
      <c r="U672" s="61"/>
    </row>
    <row r="673" ht="14.25" customHeight="1">
      <c r="A673" s="125"/>
      <c r="M673" s="126"/>
      <c r="T673" s="127"/>
      <c r="U673" s="61"/>
    </row>
    <row r="674" ht="14.25" customHeight="1">
      <c r="A674" s="125"/>
      <c r="M674" s="126"/>
      <c r="T674" s="127"/>
      <c r="U674" s="61"/>
    </row>
    <row r="675" ht="14.25" customHeight="1">
      <c r="A675" s="125"/>
      <c r="M675" s="126"/>
      <c r="T675" s="127"/>
      <c r="U675" s="61"/>
    </row>
    <row r="676" ht="14.25" customHeight="1">
      <c r="A676" s="125"/>
      <c r="M676" s="126"/>
      <c r="T676" s="127"/>
      <c r="U676" s="61"/>
    </row>
    <row r="677" ht="14.25" customHeight="1">
      <c r="A677" s="125"/>
      <c r="M677" s="126"/>
      <c r="T677" s="127"/>
      <c r="U677" s="61"/>
    </row>
    <row r="678" ht="14.25" customHeight="1">
      <c r="A678" s="125"/>
      <c r="M678" s="126"/>
      <c r="T678" s="127"/>
      <c r="U678" s="61"/>
    </row>
    <row r="679" ht="14.25" customHeight="1">
      <c r="A679" s="125"/>
      <c r="M679" s="126"/>
      <c r="T679" s="127"/>
      <c r="U679" s="61"/>
    </row>
    <row r="680" ht="14.25" customHeight="1">
      <c r="A680" s="125"/>
      <c r="M680" s="126"/>
      <c r="T680" s="127"/>
      <c r="U680" s="61"/>
    </row>
    <row r="681" ht="14.25" customHeight="1">
      <c r="A681" s="125"/>
      <c r="M681" s="126"/>
      <c r="T681" s="127"/>
      <c r="U681" s="61"/>
    </row>
    <row r="682" ht="14.25" customHeight="1">
      <c r="A682" s="125"/>
      <c r="M682" s="126"/>
      <c r="T682" s="127"/>
      <c r="U682" s="61"/>
    </row>
    <row r="683" ht="14.25" customHeight="1">
      <c r="A683" s="125"/>
      <c r="M683" s="126"/>
      <c r="T683" s="127"/>
      <c r="U683" s="61"/>
    </row>
    <row r="684" ht="14.25" customHeight="1">
      <c r="A684" s="125"/>
      <c r="M684" s="126"/>
      <c r="T684" s="127"/>
      <c r="U684" s="61"/>
    </row>
    <row r="685" ht="14.25" customHeight="1">
      <c r="A685" s="125"/>
      <c r="M685" s="126"/>
      <c r="T685" s="127"/>
      <c r="U685" s="61"/>
    </row>
    <row r="686" ht="14.25" customHeight="1">
      <c r="A686" s="125"/>
      <c r="M686" s="126"/>
      <c r="T686" s="127"/>
      <c r="U686" s="61"/>
    </row>
    <row r="687" ht="14.25" customHeight="1">
      <c r="A687" s="125"/>
      <c r="M687" s="126"/>
      <c r="T687" s="127"/>
      <c r="U687" s="61"/>
    </row>
    <row r="688" ht="14.25" customHeight="1">
      <c r="A688" s="125"/>
      <c r="M688" s="126"/>
      <c r="T688" s="127"/>
      <c r="U688" s="61"/>
    </row>
    <row r="689" ht="14.25" customHeight="1">
      <c r="A689" s="125"/>
      <c r="M689" s="126"/>
      <c r="T689" s="127"/>
      <c r="U689" s="61"/>
    </row>
    <row r="690" ht="14.25" customHeight="1">
      <c r="A690" s="125"/>
      <c r="M690" s="126"/>
      <c r="T690" s="127"/>
      <c r="U690" s="61"/>
    </row>
    <row r="691" ht="14.25" customHeight="1">
      <c r="A691" s="125"/>
      <c r="M691" s="126"/>
      <c r="T691" s="127"/>
      <c r="U691" s="61"/>
    </row>
    <row r="692" ht="14.25" customHeight="1">
      <c r="A692" s="125"/>
      <c r="M692" s="126"/>
      <c r="T692" s="127"/>
      <c r="U692" s="61"/>
    </row>
    <row r="693" ht="14.25" customHeight="1">
      <c r="A693" s="125"/>
      <c r="M693" s="126"/>
      <c r="T693" s="127"/>
      <c r="U693" s="61"/>
    </row>
    <row r="694" ht="14.25" customHeight="1">
      <c r="A694" s="125"/>
      <c r="M694" s="126"/>
      <c r="T694" s="127"/>
      <c r="U694" s="61"/>
    </row>
    <row r="695" ht="14.25" customHeight="1">
      <c r="A695" s="125"/>
      <c r="M695" s="126"/>
      <c r="T695" s="127"/>
      <c r="U695" s="61"/>
    </row>
    <row r="696" ht="14.25" customHeight="1">
      <c r="A696" s="125"/>
      <c r="M696" s="126"/>
      <c r="T696" s="127"/>
      <c r="U696" s="61"/>
    </row>
    <row r="697" ht="14.25" customHeight="1">
      <c r="A697" s="125"/>
      <c r="M697" s="126"/>
      <c r="T697" s="127"/>
      <c r="U697" s="61"/>
    </row>
    <row r="698" ht="14.25" customHeight="1">
      <c r="A698" s="125"/>
      <c r="M698" s="126"/>
      <c r="T698" s="127"/>
      <c r="U698" s="61"/>
    </row>
    <row r="699" ht="14.25" customHeight="1">
      <c r="A699" s="125"/>
      <c r="M699" s="126"/>
      <c r="T699" s="127"/>
      <c r="U699" s="61"/>
    </row>
    <row r="700" ht="14.25" customHeight="1">
      <c r="A700" s="125"/>
      <c r="M700" s="126"/>
      <c r="T700" s="127"/>
      <c r="U700" s="61"/>
    </row>
    <row r="701" ht="14.25" customHeight="1">
      <c r="A701" s="125"/>
      <c r="M701" s="126"/>
      <c r="T701" s="127"/>
      <c r="U701" s="61"/>
    </row>
    <row r="702" ht="14.25" customHeight="1">
      <c r="A702" s="125"/>
      <c r="M702" s="126"/>
      <c r="T702" s="127"/>
      <c r="U702" s="61"/>
    </row>
    <row r="703" ht="14.25" customHeight="1">
      <c r="A703" s="125"/>
      <c r="M703" s="126"/>
      <c r="T703" s="127"/>
      <c r="U703" s="61"/>
    </row>
    <row r="704" ht="14.25" customHeight="1">
      <c r="A704" s="125"/>
      <c r="M704" s="126"/>
      <c r="T704" s="127"/>
      <c r="U704" s="61"/>
    </row>
    <row r="705" ht="14.25" customHeight="1">
      <c r="A705" s="125"/>
      <c r="M705" s="126"/>
      <c r="T705" s="127"/>
      <c r="U705" s="61"/>
    </row>
    <row r="706" ht="14.25" customHeight="1">
      <c r="A706" s="125"/>
      <c r="M706" s="126"/>
      <c r="T706" s="127"/>
      <c r="U706" s="61"/>
    </row>
    <row r="707" ht="14.25" customHeight="1">
      <c r="A707" s="125"/>
      <c r="M707" s="126"/>
      <c r="T707" s="127"/>
      <c r="U707" s="61"/>
    </row>
    <row r="708" ht="14.25" customHeight="1">
      <c r="A708" s="125"/>
      <c r="M708" s="126"/>
      <c r="T708" s="127"/>
      <c r="U708" s="61"/>
    </row>
    <row r="709" ht="14.25" customHeight="1">
      <c r="A709" s="125"/>
      <c r="M709" s="126"/>
      <c r="T709" s="127"/>
      <c r="U709" s="61"/>
    </row>
    <row r="710" ht="14.25" customHeight="1">
      <c r="A710" s="125"/>
      <c r="M710" s="126"/>
      <c r="T710" s="127"/>
      <c r="U710" s="61"/>
    </row>
    <row r="711" ht="14.25" customHeight="1">
      <c r="A711" s="125"/>
      <c r="M711" s="126"/>
      <c r="T711" s="127"/>
      <c r="U711" s="61"/>
    </row>
    <row r="712" ht="14.25" customHeight="1">
      <c r="A712" s="125"/>
      <c r="M712" s="126"/>
      <c r="T712" s="127"/>
      <c r="U712" s="61"/>
    </row>
    <row r="713" ht="14.25" customHeight="1">
      <c r="A713" s="125"/>
      <c r="M713" s="126"/>
      <c r="T713" s="127"/>
      <c r="U713" s="61"/>
    </row>
    <row r="714" ht="14.25" customHeight="1">
      <c r="A714" s="125"/>
      <c r="M714" s="126"/>
      <c r="T714" s="127"/>
      <c r="U714" s="61"/>
    </row>
    <row r="715" ht="14.25" customHeight="1">
      <c r="A715" s="125"/>
      <c r="M715" s="126"/>
      <c r="T715" s="127"/>
      <c r="U715" s="61"/>
    </row>
    <row r="716" ht="14.25" customHeight="1">
      <c r="A716" s="125"/>
      <c r="M716" s="126"/>
      <c r="T716" s="127"/>
      <c r="U716" s="61"/>
    </row>
    <row r="717" ht="14.25" customHeight="1">
      <c r="A717" s="125"/>
      <c r="M717" s="126"/>
      <c r="T717" s="127"/>
      <c r="U717" s="61"/>
    </row>
    <row r="718" ht="14.25" customHeight="1">
      <c r="A718" s="125"/>
      <c r="M718" s="126"/>
      <c r="T718" s="127"/>
      <c r="U718" s="61"/>
    </row>
    <row r="719" ht="14.25" customHeight="1">
      <c r="A719" s="125"/>
      <c r="M719" s="126"/>
      <c r="T719" s="127"/>
      <c r="U719" s="61"/>
    </row>
    <row r="720" ht="14.25" customHeight="1">
      <c r="A720" s="125"/>
      <c r="M720" s="126"/>
      <c r="T720" s="127"/>
      <c r="U720" s="61"/>
    </row>
    <row r="721" ht="14.25" customHeight="1">
      <c r="A721" s="125"/>
      <c r="M721" s="126"/>
      <c r="T721" s="127"/>
      <c r="U721" s="61"/>
    </row>
    <row r="722" ht="14.25" customHeight="1">
      <c r="A722" s="125"/>
      <c r="M722" s="126"/>
      <c r="T722" s="127"/>
      <c r="U722" s="61"/>
    </row>
    <row r="723" ht="14.25" customHeight="1">
      <c r="A723" s="125"/>
      <c r="M723" s="126"/>
      <c r="T723" s="127"/>
      <c r="U723" s="61"/>
    </row>
    <row r="724" ht="14.25" customHeight="1">
      <c r="A724" s="125"/>
      <c r="M724" s="126"/>
      <c r="T724" s="127"/>
      <c r="U724" s="61"/>
    </row>
    <row r="725" ht="14.25" customHeight="1">
      <c r="A725" s="125"/>
      <c r="M725" s="126"/>
      <c r="T725" s="127"/>
      <c r="U725" s="61"/>
    </row>
    <row r="726" ht="14.25" customHeight="1">
      <c r="A726" s="125"/>
      <c r="M726" s="126"/>
      <c r="T726" s="127"/>
      <c r="U726" s="61"/>
    </row>
    <row r="727" ht="14.25" customHeight="1">
      <c r="A727" s="125"/>
      <c r="M727" s="126"/>
      <c r="T727" s="127"/>
      <c r="U727" s="61"/>
    </row>
    <row r="728" ht="14.25" customHeight="1">
      <c r="A728" s="125"/>
      <c r="M728" s="126"/>
      <c r="T728" s="127"/>
      <c r="U728" s="61"/>
    </row>
    <row r="729" ht="14.25" customHeight="1">
      <c r="A729" s="125"/>
      <c r="M729" s="126"/>
      <c r="T729" s="127"/>
      <c r="U729" s="61"/>
    </row>
    <row r="730" ht="14.25" customHeight="1">
      <c r="A730" s="125"/>
      <c r="M730" s="126"/>
      <c r="T730" s="127"/>
      <c r="U730" s="61"/>
    </row>
    <row r="731" ht="14.25" customHeight="1">
      <c r="A731" s="125"/>
      <c r="M731" s="126"/>
      <c r="T731" s="127"/>
      <c r="U731" s="61"/>
    </row>
    <row r="732" ht="14.25" customHeight="1">
      <c r="A732" s="125"/>
      <c r="M732" s="126"/>
      <c r="T732" s="127"/>
      <c r="U732" s="61"/>
    </row>
    <row r="733" ht="14.25" customHeight="1">
      <c r="A733" s="125"/>
      <c r="M733" s="126"/>
      <c r="T733" s="127"/>
      <c r="U733" s="61"/>
    </row>
    <row r="734" ht="14.25" customHeight="1">
      <c r="A734" s="125"/>
      <c r="M734" s="126"/>
      <c r="T734" s="127"/>
      <c r="U734" s="61"/>
    </row>
    <row r="735" ht="14.25" customHeight="1">
      <c r="A735" s="125"/>
      <c r="M735" s="126"/>
      <c r="T735" s="127"/>
      <c r="U735" s="61"/>
    </row>
    <row r="736" ht="14.25" customHeight="1">
      <c r="A736" s="125"/>
      <c r="M736" s="126"/>
      <c r="T736" s="127"/>
      <c r="U736" s="61"/>
    </row>
    <row r="737" ht="14.25" customHeight="1">
      <c r="A737" s="125"/>
      <c r="M737" s="126"/>
      <c r="T737" s="127"/>
      <c r="U737" s="61"/>
    </row>
    <row r="738" ht="14.25" customHeight="1">
      <c r="A738" s="125"/>
      <c r="M738" s="126"/>
      <c r="T738" s="127"/>
      <c r="U738" s="61"/>
    </row>
    <row r="739" ht="14.25" customHeight="1">
      <c r="A739" s="125"/>
      <c r="M739" s="126"/>
      <c r="T739" s="127"/>
      <c r="U739" s="61"/>
    </row>
    <row r="740" ht="14.25" customHeight="1">
      <c r="A740" s="125"/>
      <c r="M740" s="126"/>
      <c r="T740" s="127"/>
      <c r="U740" s="61"/>
    </row>
    <row r="741" ht="14.25" customHeight="1">
      <c r="A741" s="125"/>
      <c r="M741" s="126"/>
      <c r="T741" s="127"/>
      <c r="U741" s="61"/>
    </row>
    <row r="742" ht="14.25" customHeight="1">
      <c r="A742" s="125"/>
      <c r="M742" s="126"/>
      <c r="T742" s="127"/>
      <c r="U742" s="61"/>
    </row>
    <row r="743" ht="14.25" customHeight="1">
      <c r="A743" s="125"/>
      <c r="M743" s="126"/>
      <c r="T743" s="127"/>
      <c r="U743" s="61"/>
    </row>
    <row r="744" ht="14.25" customHeight="1">
      <c r="A744" s="125"/>
      <c r="M744" s="126"/>
      <c r="T744" s="127"/>
      <c r="U744" s="61"/>
    </row>
    <row r="745" ht="14.25" customHeight="1">
      <c r="A745" s="125"/>
      <c r="M745" s="126"/>
      <c r="T745" s="127"/>
      <c r="U745" s="61"/>
    </row>
    <row r="746" ht="14.25" customHeight="1">
      <c r="A746" s="125"/>
      <c r="M746" s="126"/>
      <c r="T746" s="127"/>
      <c r="U746" s="61"/>
    </row>
    <row r="747" ht="14.25" customHeight="1">
      <c r="A747" s="125"/>
      <c r="M747" s="126"/>
      <c r="T747" s="127"/>
      <c r="U747" s="61"/>
    </row>
    <row r="748" ht="14.25" customHeight="1">
      <c r="A748" s="125"/>
      <c r="M748" s="126"/>
      <c r="T748" s="127"/>
      <c r="U748" s="61"/>
    </row>
    <row r="749" ht="14.25" customHeight="1">
      <c r="A749" s="125"/>
      <c r="M749" s="126"/>
      <c r="T749" s="127"/>
      <c r="U749" s="61"/>
    </row>
    <row r="750" ht="14.25" customHeight="1">
      <c r="A750" s="125"/>
      <c r="M750" s="126"/>
      <c r="T750" s="127"/>
      <c r="U750" s="61"/>
    </row>
    <row r="751" ht="14.25" customHeight="1">
      <c r="A751" s="125"/>
      <c r="M751" s="126"/>
      <c r="T751" s="127"/>
      <c r="U751" s="61"/>
    </row>
    <row r="752" ht="14.25" customHeight="1">
      <c r="A752" s="125"/>
      <c r="M752" s="126"/>
      <c r="T752" s="127"/>
      <c r="U752" s="61"/>
    </row>
    <row r="753" ht="14.25" customHeight="1">
      <c r="A753" s="125"/>
      <c r="M753" s="126"/>
      <c r="T753" s="127"/>
      <c r="U753" s="61"/>
    </row>
    <row r="754" ht="14.25" customHeight="1">
      <c r="A754" s="125"/>
      <c r="M754" s="126"/>
      <c r="T754" s="127"/>
      <c r="U754" s="61"/>
    </row>
    <row r="755" ht="14.25" customHeight="1">
      <c r="A755" s="125"/>
      <c r="M755" s="126"/>
      <c r="T755" s="127"/>
      <c r="U755" s="61"/>
    </row>
    <row r="756" ht="14.25" customHeight="1">
      <c r="A756" s="125"/>
      <c r="M756" s="126"/>
      <c r="T756" s="127"/>
      <c r="U756" s="61"/>
    </row>
    <row r="757" ht="14.25" customHeight="1">
      <c r="A757" s="125"/>
      <c r="M757" s="126"/>
      <c r="T757" s="127"/>
      <c r="U757" s="61"/>
    </row>
    <row r="758" ht="14.25" customHeight="1">
      <c r="A758" s="125"/>
      <c r="M758" s="126"/>
      <c r="T758" s="127"/>
      <c r="U758" s="61"/>
    </row>
    <row r="759" ht="14.25" customHeight="1">
      <c r="A759" s="125"/>
      <c r="M759" s="126"/>
      <c r="T759" s="127"/>
      <c r="U759" s="61"/>
    </row>
    <row r="760" ht="14.25" customHeight="1">
      <c r="A760" s="125"/>
      <c r="M760" s="126"/>
      <c r="T760" s="127"/>
      <c r="U760" s="61"/>
    </row>
    <row r="761" ht="14.25" customHeight="1">
      <c r="A761" s="125"/>
      <c r="M761" s="126"/>
      <c r="T761" s="127"/>
      <c r="U761" s="61"/>
    </row>
    <row r="762" ht="14.25" customHeight="1">
      <c r="A762" s="125"/>
      <c r="M762" s="126"/>
      <c r="T762" s="127"/>
      <c r="U762" s="61"/>
    </row>
    <row r="763" ht="14.25" customHeight="1">
      <c r="A763" s="125"/>
      <c r="M763" s="126"/>
      <c r="T763" s="127"/>
      <c r="U763" s="61"/>
    </row>
    <row r="764" ht="14.25" customHeight="1">
      <c r="A764" s="125"/>
      <c r="M764" s="126"/>
      <c r="T764" s="127"/>
      <c r="U764" s="61"/>
    </row>
    <row r="765" ht="14.25" customHeight="1">
      <c r="A765" s="125"/>
      <c r="M765" s="126"/>
      <c r="T765" s="127"/>
      <c r="U765" s="61"/>
    </row>
    <row r="766" ht="14.25" customHeight="1">
      <c r="A766" s="125"/>
      <c r="M766" s="126"/>
      <c r="T766" s="127"/>
      <c r="U766" s="61"/>
    </row>
    <row r="767" ht="14.25" customHeight="1">
      <c r="A767" s="125"/>
      <c r="M767" s="126"/>
      <c r="T767" s="127"/>
      <c r="U767" s="61"/>
    </row>
    <row r="768" ht="14.25" customHeight="1">
      <c r="A768" s="125"/>
      <c r="M768" s="126"/>
      <c r="T768" s="127"/>
      <c r="U768" s="61"/>
    </row>
    <row r="769" ht="14.25" customHeight="1">
      <c r="A769" s="125"/>
      <c r="M769" s="126"/>
      <c r="T769" s="127"/>
      <c r="U769" s="61"/>
    </row>
    <row r="770" ht="14.25" customHeight="1">
      <c r="A770" s="125"/>
      <c r="M770" s="126"/>
      <c r="T770" s="127"/>
      <c r="U770" s="61"/>
    </row>
    <row r="771" ht="14.25" customHeight="1">
      <c r="A771" s="125"/>
      <c r="M771" s="126"/>
      <c r="T771" s="127"/>
      <c r="U771" s="61"/>
    </row>
    <row r="772" ht="14.25" customHeight="1">
      <c r="A772" s="125"/>
      <c r="M772" s="126"/>
      <c r="T772" s="127"/>
      <c r="U772" s="61"/>
    </row>
    <row r="773" ht="14.25" customHeight="1">
      <c r="A773" s="125"/>
      <c r="M773" s="126"/>
      <c r="T773" s="127"/>
      <c r="U773" s="61"/>
    </row>
    <row r="774" ht="14.25" customHeight="1">
      <c r="A774" s="125"/>
      <c r="M774" s="126"/>
      <c r="T774" s="127"/>
      <c r="U774" s="61"/>
    </row>
    <row r="775" ht="14.25" customHeight="1">
      <c r="A775" s="125"/>
      <c r="M775" s="126"/>
      <c r="T775" s="127"/>
      <c r="U775" s="61"/>
    </row>
    <row r="776" ht="14.25" customHeight="1">
      <c r="A776" s="125"/>
      <c r="M776" s="126"/>
      <c r="T776" s="127"/>
      <c r="U776" s="61"/>
    </row>
    <row r="777" ht="14.25" customHeight="1">
      <c r="A777" s="125"/>
      <c r="M777" s="126"/>
      <c r="T777" s="127"/>
      <c r="U777" s="61"/>
    </row>
    <row r="778" ht="14.25" customHeight="1">
      <c r="A778" s="125"/>
      <c r="M778" s="126"/>
      <c r="T778" s="127"/>
      <c r="U778" s="61"/>
    </row>
    <row r="779" ht="14.25" customHeight="1">
      <c r="A779" s="125"/>
      <c r="M779" s="126"/>
      <c r="T779" s="127"/>
      <c r="U779" s="61"/>
    </row>
    <row r="780" ht="14.25" customHeight="1">
      <c r="A780" s="125"/>
      <c r="M780" s="126"/>
      <c r="T780" s="127"/>
      <c r="U780" s="61"/>
    </row>
    <row r="781" ht="14.25" customHeight="1">
      <c r="A781" s="125"/>
      <c r="M781" s="126"/>
      <c r="T781" s="127"/>
      <c r="U781" s="61"/>
    </row>
    <row r="782" ht="14.25" customHeight="1">
      <c r="A782" s="125"/>
      <c r="M782" s="126"/>
      <c r="T782" s="127"/>
      <c r="U782" s="61"/>
    </row>
    <row r="783" ht="14.25" customHeight="1">
      <c r="A783" s="125"/>
      <c r="M783" s="126"/>
      <c r="T783" s="127"/>
      <c r="U783" s="61"/>
    </row>
    <row r="784" ht="14.25" customHeight="1">
      <c r="A784" s="125"/>
      <c r="M784" s="126"/>
      <c r="T784" s="127"/>
      <c r="U784" s="61"/>
    </row>
    <row r="785" ht="14.25" customHeight="1">
      <c r="A785" s="125"/>
      <c r="M785" s="126"/>
      <c r="T785" s="127"/>
      <c r="U785" s="61"/>
    </row>
    <row r="786" ht="14.25" customHeight="1">
      <c r="A786" s="125"/>
      <c r="M786" s="126"/>
      <c r="T786" s="127"/>
      <c r="U786" s="61"/>
    </row>
    <row r="787" ht="14.25" customHeight="1">
      <c r="A787" s="125"/>
      <c r="M787" s="126"/>
      <c r="T787" s="127"/>
      <c r="U787" s="61"/>
    </row>
    <row r="788" ht="14.25" customHeight="1">
      <c r="A788" s="125"/>
      <c r="M788" s="126"/>
      <c r="T788" s="127"/>
      <c r="U788" s="61"/>
    </row>
    <row r="789" ht="14.25" customHeight="1">
      <c r="A789" s="125"/>
      <c r="M789" s="126"/>
      <c r="T789" s="127"/>
      <c r="U789" s="61"/>
    </row>
    <row r="790" ht="14.25" customHeight="1">
      <c r="A790" s="125"/>
      <c r="M790" s="126"/>
      <c r="T790" s="127"/>
      <c r="U790" s="61"/>
    </row>
    <row r="791" ht="14.25" customHeight="1">
      <c r="A791" s="125"/>
      <c r="M791" s="126"/>
      <c r="T791" s="127"/>
      <c r="U791" s="61"/>
    </row>
    <row r="792" ht="14.25" customHeight="1">
      <c r="A792" s="125"/>
      <c r="M792" s="126"/>
      <c r="T792" s="127"/>
      <c r="U792" s="61"/>
    </row>
    <row r="793" ht="14.25" customHeight="1">
      <c r="A793" s="125"/>
      <c r="M793" s="126"/>
      <c r="T793" s="127"/>
      <c r="U793" s="61"/>
    </row>
    <row r="794" ht="14.25" customHeight="1">
      <c r="A794" s="125"/>
      <c r="M794" s="126"/>
      <c r="T794" s="127"/>
      <c r="U794" s="61"/>
    </row>
    <row r="795" ht="14.25" customHeight="1">
      <c r="A795" s="125"/>
      <c r="M795" s="126"/>
      <c r="T795" s="127"/>
      <c r="U795" s="61"/>
    </row>
    <row r="796" ht="14.25" customHeight="1">
      <c r="A796" s="125"/>
      <c r="M796" s="126"/>
      <c r="T796" s="127"/>
      <c r="U796" s="61"/>
    </row>
    <row r="797" ht="14.25" customHeight="1">
      <c r="A797" s="125"/>
      <c r="M797" s="126"/>
      <c r="T797" s="127"/>
      <c r="U797" s="61"/>
    </row>
    <row r="798" ht="14.25" customHeight="1">
      <c r="A798" s="125"/>
      <c r="M798" s="126"/>
      <c r="T798" s="127"/>
      <c r="U798" s="61"/>
    </row>
    <row r="799" ht="14.25" customHeight="1">
      <c r="A799" s="125"/>
      <c r="M799" s="126"/>
      <c r="T799" s="127"/>
      <c r="U799" s="61"/>
    </row>
    <row r="800" ht="14.25" customHeight="1">
      <c r="A800" s="125"/>
      <c r="M800" s="126"/>
      <c r="T800" s="127"/>
      <c r="U800" s="61"/>
    </row>
    <row r="801" ht="14.25" customHeight="1">
      <c r="A801" s="125"/>
      <c r="M801" s="126"/>
      <c r="T801" s="127"/>
      <c r="U801" s="61"/>
    </row>
    <row r="802" ht="14.25" customHeight="1">
      <c r="A802" s="125"/>
      <c r="M802" s="126"/>
      <c r="T802" s="127"/>
      <c r="U802" s="61"/>
    </row>
    <row r="803" ht="14.25" customHeight="1">
      <c r="A803" s="125"/>
      <c r="M803" s="126"/>
      <c r="T803" s="127"/>
      <c r="U803" s="61"/>
    </row>
    <row r="804" ht="14.25" customHeight="1">
      <c r="A804" s="125"/>
      <c r="M804" s="126"/>
      <c r="T804" s="127"/>
      <c r="U804" s="61"/>
    </row>
    <row r="805" ht="14.25" customHeight="1">
      <c r="A805" s="125"/>
      <c r="M805" s="126"/>
      <c r="T805" s="127"/>
      <c r="U805" s="61"/>
    </row>
    <row r="806" ht="14.25" customHeight="1">
      <c r="A806" s="125"/>
      <c r="M806" s="126"/>
      <c r="T806" s="127"/>
      <c r="U806" s="61"/>
    </row>
    <row r="807" ht="14.25" customHeight="1">
      <c r="A807" s="125"/>
      <c r="M807" s="126"/>
      <c r="T807" s="127"/>
      <c r="U807" s="61"/>
    </row>
    <row r="808" ht="14.25" customHeight="1">
      <c r="A808" s="125"/>
      <c r="M808" s="126"/>
      <c r="T808" s="127"/>
      <c r="U808" s="61"/>
    </row>
    <row r="809" ht="14.25" customHeight="1">
      <c r="A809" s="125"/>
      <c r="M809" s="126"/>
      <c r="T809" s="127"/>
      <c r="U809" s="61"/>
    </row>
    <row r="810" ht="14.25" customHeight="1">
      <c r="A810" s="125"/>
      <c r="M810" s="126"/>
      <c r="T810" s="127"/>
      <c r="U810" s="61"/>
    </row>
    <row r="811" ht="14.25" customHeight="1">
      <c r="A811" s="125"/>
      <c r="M811" s="126"/>
      <c r="T811" s="127"/>
      <c r="U811" s="61"/>
    </row>
    <row r="812" ht="14.25" customHeight="1">
      <c r="A812" s="125"/>
      <c r="M812" s="126"/>
      <c r="T812" s="127"/>
      <c r="U812" s="61"/>
    </row>
    <row r="813" ht="14.25" customHeight="1">
      <c r="A813" s="125"/>
      <c r="M813" s="126"/>
      <c r="T813" s="127"/>
      <c r="U813" s="61"/>
    </row>
    <row r="814" ht="14.25" customHeight="1">
      <c r="A814" s="125"/>
      <c r="M814" s="126"/>
      <c r="T814" s="127"/>
      <c r="U814" s="61"/>
    </row>
    <row r="815" ht="14.25" customHeight="1">
      <c r="A815" s="125"/>
      <c r="M815" s="126"/>
      <c r="T815" s="127"/>
      <c r="U815" s="61"/>
    </row>
    <row r="816" ht="14.25" customHeight="1">
      <c r="A816" s="125"/>
      <c r="M816" s="126"/>
      <c r="T816" s="127"/>
      <c r="U816" s="61"/>
    </row>
    <row r="817" ht="14.25" customHeight="1">
      <c r="A817" s="125"/>
      <c r="M817" s="126"/>
      <c r="T817" s="127"/>
      <c r="U817" s="61"/>
    </row>
    <row r="818" ht="14.25" customHeight="1">
      <c r="A818" s="125"/>
      <c r="M818" s="126"/>
      <c r="T818" s="127"/>
      <c r="U818" s="61"/>
    </row>
    <row r="819" ht="14.25" customHeight="1">
      <c r="A819" s="125"/>
      <c r="M819" s="126"/>
      <c r="T819" s="127"/>
      <c r="U819" s="61"/>
    </row>
    <row r="820" ht="14.25" customHeight="1">
      <c r="A820" s="125"/>
      <c r="M820" s="126"/>
      <c r="T820" s="127"/>
      <c r="U820" s="61"/>
    </row>
    <row r="821" ht="14.25" customHeight="1">
      <c r="A821" s="125"/>
      <c r="M821" s="126"/>
      <c r="T821" s="127"/>
      <c r="U821" s="61"/>
    </row>
    <row r="822" ht="14.25" customHeight="1">
      <c r="A822" s="125"/>
      <c r="M822" s="126"/>
      <c r="T822" s="127"/>
      <c r="U822" s="61"/>
    </row>
    <row r="823" ht="14.25" customHeight="1">
      <c r="A823" s="125"/>
      <c r="M823" s="126"/>
      <c r="T823" s="127"/>
      <c r="U823" s="61"/>
    </row>
    <row r="824" ht="14.25" customHeight="1">
      <c r="A824" s="125"/>
      <c r="M824" s="126"/>
      <c r="T824" s="127"/>
      <c r="U824" s="61"/>
    </row>
    <row r="825" ht="14.25" customHeight="1">
      <c r="A825" s="125"/>
      <c r="M825" s="126"/>
      <c r="T825" s="127"/>
      <c r="U825" s="61"/>
    </row>
    <row r="826" ht="14.25" customHeight="1">
      <c r="A826" s="125"/>
      <c r="M826" s="126"/>
      <c r="T826" s="127"/>
      <c r="U826" s="61"/>
    </row>
    <row r="827" ht="14.25" customHeight="1">
      <c r="A827" s="125"/>
      <c r="M827" s="126"/>
      <c r="T827" s="127"/>
      <c r="U827" s="61"/>
    </row>
    <row r="828" ht="14.25" customHeight="1">
      <c r="A828" s="125"/>
      <c r="M828" s="126"/>
      <c r="T828" s="127"/>
      <c r="U828" s="61"/>
    </row>
    <row r="829" ht="14.25" customHeight="1">
      <c r="A829" s="125"/>
      <c r="M829" s="126"/>
      <c r="T829" s="127"/>
      <c r="U829" s="61"/>
    </row>
    <row r="830" ht="14.25" customHeight="1">
      <c r="A830" s="125"/>
      <c r="M830" s="126"/>
      <c r="T830" s="127"/>
      <c r="U830" s="61"/>
    </row>
    <row r="831" ht="14.25" customHeight="1">
      <c r="A831" s="125"/>
      <c r="M831" s="126"/>
      <c r="T831" s="127"/>
      <c r="U831" s="61"/>
    </row>
    <row r="832" ht="14.25" customHeight="1">
      <c r="A832" s="125"/>
      <c r="M832" s="126"/>
      <c r="T832" s="127"/>
      <c r="U832" s="61"/>
    </row>
    <row r="833" ht="14.25" customHeight="1">
      <c r="A833" s="125"/>
      <c r="M833" s="126"/>
      <c r="T833" s="127"/>
      <c r="U833" s="61"/>
    </row>
    <row r="834" ht="14.25" customHeight="1">
      <c r="A834" s="125"/>
      <c r="M834" s="126"/>
      <c r="T834" s="127"/>
      <c r="U834" s="61"/>
    </row>
    <row r="835" ht="14.25" customHeight="1">
      <c r="A835" s="125"/>
      <c r="M835" s="126"/>
      <c r="T835" s="127"/>
      <c r="U835" s="61"/>
    </row>
    <row r="836" ht="14.25" customHeight="1">
      <c r="A836" s="125"/>
      <c r="M836" s="126"/>
      <c r="T836" s="127"/>
      <c r="U836" s="61"/>
    </row>
    <row r="837" ht="14.25" customHeight="1">
      <c r="A837" s="125"/>
      <c r="M837" s="126"/>
      <c r="T837" s="127"/>
      <c r="U837" s="61"/>
    </row>
    <row r="838" ht="14.25" customHeight="1">
      <c r="A838" s="125"/>
      <c r="M838" s="126"/>
      <c r="T838" s="127"/>
      <c r="U838" s="61"/>
    </row>
    <row r="839" ht="14.25" customHeight="1">
      <c r="A839" s="125"/>
      <c r="M839" s="126"/>
      <c r="T839" s="127"/>
      <c r="U839" s="61"/>
    </row>
    <row r="840" ht="14.25" customHeight="1">
      <c r="A840" s="125"/>
      <c r="M840" s="126"/>
      <c r="T840" s="127"/>
      <c r="U840" s="61"/>
    </row>
    <row r="841" ht="14.25" customHeight="1">
      <c r="A841" s="125"/>
      <c r="M841" s="126"/>
      <c r="T841" s="127"/>
      <c r="U841" s="61"/>
    </row>
    <row r="842" ht="14.25" customHeight="1">
      <c r="A842" s="125"/>
      <c r="M842" s="126"/>
      <c r="T842" s="127"/>
      <c r="U842" s="61"/>
    </row>
    <row r="843" ht="14.25" customHeight="1">
      <c r="A843" s="125"/>
      <c r="M843" s="126"/>
      <c r="T843" s="127"/>
      <c r="U843" s="61"/>
    </row>
    <row r="844" ht="14.25" customHeight="1">
      <c r="A844" s="125"/>
      <c r="M844" s="126"/>
      <c r="T844" s="127"/>
      <c r="U844" s="61"/>
    </row>
    <row r="845" ht="14.25" customHeight="1">
      <c r="A845" s="125"/>
      <c r="M845" s="126"/>
      <c r="T845" s="127"/>
      <c r="U845" s="61"/>
    </row>
    <row r="846" ht="14.25" customHeight="1">
      <c r="A846" s="125"/>
      <c r="M846" s="126"/>
      <c r="T846" s="127"/>
      <c r="U846" s="61"/>
    </row>
    <row r="847" ht="14.25" customHeight="1">
      <c r="A847" s="125"/>
      <c r="M847" s="126"/>
      <c r="T847" s="127"/>
      <c r="U847" s="61"/>
    </row>
    <row r="848" ht="14.25" customHeight="1">
      <c r="A848" s="125"/>
      <c r="M848" s="126"/>
      <c r="T848" s="127"/>
      <c r="U848" s="61"/>
    </row>
    <row r="849" ht="14.25" customHeight="1">
      <c r="A849" s="125"/>
      <c r="M849" s="126"/>
      <c r="T849" s="127"/>
      <c r="U849" s="61"/>
    </row>
    <row r="850" ht="14.25" customHeight="1">
      <c r="A850" s="125"/>
      <c r="M850" s="126"/>
      <c r="T850" s="127"/>
      <c r="U850" s="61"/>
    </row>
    <row r="851" ht="14.25" customHeight="1">
      <c r="A851" s="125"/>
      <c r="M851" s="126"/>
      <c r="T851" s="127"/>
      <c r="U851" s="61"/>
    </row>
    <row r="852" ht="14.25" customHeight="1">
      <c r="A852" s="125"/>
      <c r="M852" s="126"/>
      <c r="T852" s="127"/>
      <c r="U852" s="61"/>
    </row>
    <row r="853" ht="14.25" customHeight="1">
      <c r="A853" s="125"/>
      <c r="M853" s="126"/>
      <c r="T853" s="127"/>
      <c r="U853" s="61"/>
    </row>
    <row r="854" ht="14.25" customHeight="1">
      <c r="A854" s="125"/>
      <c r="M854" s="126"/>
      <c r="T854" s="127"/>
      <c r="U854" s="61"/>
    </row>
    <row r="855" ht="14.25" customHeight="1">
      <c r="A855" s="125"/>
      <c r="M855" s="126"/>
      <c r="T855" s="127"/>
      <c r="U855" s="61"/>
    </row>
    <row r="856" ht="14.25" customHeight="1">
      <c r="A856" s="125"/>
      <c r="M856" s="126"/>
      <c r="T856" s="127"/>
      <c r="U856" s="61"/>
    </row>
    <row r="857" ht="14.25" customHeight="1">
      <c r="A857" s="125"/>
      <c r="M857" s="126"/>
      <c r="T857" s="127"/>
      <c r="U857" s="61"/>
    </row>
    <row r="858" ht="14.25" customHeight="1">
      <c r="A858" s="125"/>
      <c r="M858" s="126"/>
      <c r="T858" s="127"/>
      <c r="U858" s="61"/>
    </row>
    <row r="859" ht="14.25" customHeight="1">
      <c r="A859" s="125"/>
      <c r="M859" s="126"/>
      <c r="T859" s="127"/>
      <c r="U859" s="61"/>
    </row>
    <row r="860" ht="14.25" customHeight="1">
      <c r="A860" s="125"/>
      <c r="M860" s="126"/>
      <c r="T860" s="127"/>
      <c r="U860" s="61"/>
    </row>
    <row r="861" ht="14.25" customHeight="1">
      <c r="A861" s="125"/>
      <c r="M861" s="126"/>
      <c r="T861" s="127"/>
      <c r="U861" s="61"/>
    </row>
    <row r="862" ht="14.25" customHeight="1">
      <c r="A862" s="125"/>
      <c r="M862" s="126"/>
      <c r="T862" s="127"/>
      <c r="U862" s="61"/>
    </row>
    <row r="863" ht="14.25" customHeight="1">
      <c r="A863" s="125"/>
      <c r="M863" s="126"/>
      <c r="T863" s="127"/>
      <c r="U863" s="61"/>
    </row>
    <row r="864" ht="14.25" customHeight="1">
      <c r="A864" s="125"/>
      <c r="M864" s="126"/>
      <c r="T864" s="127"/>
      <c r="U864" s="61"/>
    </row>
    <row r="865" ht="14.25" customHeight="1">
      <c r="A865" s="125"/>
      <c r="M865" s="126"/>
      <c r="T865" s="127"/>
      <c r="U865" s="61"/>
    </row>
    <row r="866" ht="14.25" customHeight="1">
      <c r="A866" s="125"/>
      <c r="M866" s="126"/>
      <c r="T866" s="127"/>
      <c r="U866" s="61"/>
    </row>
    <row r="867" ht="14.25" customHeight="1">
      <c r="A867" s="125"/>
      <c r="M867" s="126"/>
      <c r="T867" s="127"/>
      <c r="U867" s="61"/>
    </row>
    <row r="868" ht="14.25" customHeight="1">
      <c r="A868" s="125"/>
      <c r="M868" s="126"/>
      <c r="T868" s="127"/>
      <c r="U868" s="61"/>
    </row>
    <row r="869" ht="14.25" customHeight="1">
      <c r="A869" s="125"/>
      <c r="M869" s="126"/>
      <c r="T869" s="127"/>
      <c r="U869" s="61"/>
    </row>
    <row r="870" ht="14.25" customHeight="1">
      <c r="A870" s="125"/>
      <c r="M870" s="126"/>
      <c r="T870" s="127"/>
      <c r="U870" s="61"/>
    </row>
    <row r="871" ht="14.25" customHeight="1">
      <c r="A871" s="125"/>
      <c r="M871" s="126"/>
      <c r="T871" s="127"/>
      <c r="U871" s="61"/>
    </row>
    <row r="872" ht="14.25" customHeight="1">
      <c r="A872" s="125"/>
      <c r="M872" s="126"/>
      <c r="T872" s="127"/>
      <c r="U872" s="61"/>
    </row>
    <row r="873" ht="14.25" customHeight="1">
      <c r="A873" s="125"/>
      <c r="M873" s="126"/>
      <c r="T873" s="127"/>
      <c r="U873" s="61"/>
    </row>
    <row r="874" ht="14.25" customHeight="1">
      <c r="A874" s="125"/>
      <c r="M874" s="126"/>
      <c r="T874" s="127"/>
      <c r="U874" s="61"/>
    </row>
    <row r="875" ht="14.25" customHeight="1">
      <c r="A875" s="125"/>
      <c r="M875" s="126"/>
      <c r="T875" s="127"/>
      <c r="U875" s="61"/>
    </row>
    <row r="876" ht="14.25" customHeight="1">
      <c r="A876" s="125"/>
      <c r="M876" s="126"/>
      <c r="T876" s="127"/>
      <c r="U876" s="61"/>
    </row>
    <row r="877" ht="14.25" customHeight="1">
      <c r="A877" s="125"/>
      <c r="M877" s="126"/>
      <c r="T877" s="127"/>
      <c r="U877" s="61"/>
    </row>
    <row r="878" ht="14.25" customHeight="1">
      <c r="A878" s="125"/>
      <c r="M878" s="126"/>
      <c r="T878" s="127"/>
      <c r="U878" s="61"/>
    </row>
    <row r="879" ht="14.25" customHeight="1">
      <c r="A879" s="125"/>
      <c r="M879" s="126"/>
      <c r="T879" s="127"/>
      <c r="U879" s="61"/>
    </row>
    <row r="880" ht="14.25" customHeight="1">
      <c r="A880" s="125"/>
      <c r="M880" s="126"/>
      <c r="T880" s="127"/>
      <c r="U880" s="61"/>
    </row>
    <row r="881" ht="14.25" customHeight="1">
      <c r="A881" s="125"/>
      <c r="M881" s="126"/>
      <c r="T881" s="127"/>
      <c r="U881" s="61"/>
    </row>
    <row r="882" ht="14.25" customHeight="1">
      <c r="A882" s="125"/>
      <c r="M882" s="126"/>
      <c r="T882" s="127"/>
      <c r="U882" s="61"/>
    </row>
    <row r="883" ht="14.25" customHeight="1">
      <c r="A883" s="125"/>
      <c r="M883" s="126"/>
      <c r="T883" s="127"/>
      <c r="U883" s="61"/>
    </row>
    <row r="884" ht="14.25" customHeight="1">
      <c r="A884" s="125"/>
      <c r="M884" s="126"/>
      <c r="T884" s="127"/>
      <c r="U884" s="61"/>
    </row>
    <row r="885" ht="14.25" customHeight="1">
      <c r="A885" s="125"/>
      <c r="M885" s="126"/>
      <c r="T885" s="127"/>
      <c r="U885" s="61"/>
    </row>
    <row r="886" ht="14.25" customHeight="1">
      <c r="A886" s="125"/>
      <c r="M886" s="126"/>
      <c r="T886" s="127"/>
      <c r="U886" s="61"/>
    </row>
    <row r="887" ht="14.25" customHeight="1">
      <c r="A887" s="125"/>
      <c r="M887" s="126"/>
      <c r="T887" s="127"/>
      <c r="U887" s="61"/>
    </row>
    <row r="888" ht="14.25" customHeight="1">
      <c r="A888" s="125"/>
      <c r="M888" s="126"/>
      <c r="T888" s="127"/>
      <c r="U888" s="61"/>
    </row>
    <row r="889" ht="14.25" customHeight="1">
      <c r="A889" s="125"/>
      <c r="M889" s="126"/>
      <c r="T889" s="127"/>
      <c r="U889" s="61"/>
    </row>
    <row r="890" ht="14.25" customHeight="1">
      <c r="A890" s="125"/>
      <c r="M890" s="126"/>
      <c r="T890" s="127"/>
      <c r="U890" s="61"/>
    </row>
    <row r="891" ht="14.25" customHeight="1">
      <c r="A891" s="125"/>
      <c r="M891" s="126"/>
      <c r="T891" s="127"/>
      <c r="U891" s="61"/>
    </row>
    <row r="892" ht="14.25" customHeight="1">
      <c r="A892" s="125"/>
      <c r="M892" s="126"/>
      <c r="T892" s="127"/>
      <c r="U892" s="61"/>
    </row>
    <row r="893" ht="14.25" customHeight="1">
      <c r="A893" s="125"/>
      <c r="M893" s="126"/>
      <c r="T893" s="127"/>
      <c r="U893" s="61"/>
    </row>
    <row r="894" ht="14.25" customHeight="1">
      <c r="A894" s="125"/>
      <c r="M894" s="126"/>
      <c r="T894" s="127"/>
      <c r="U894" s="61"/>
    </row>
    <row r="895" ht="14.25" customHeight="1">
      <c r="A895" s="125"/>
      <c r="M895" s="126"/>
      <c r="T895" s="127"/>
      <c r="U895" s="61"/>
    </row>
    <row r="896" ht="14.25" customHeight="1">
      <c r="A896" s="125"/>
      <c r="M896" s="126"/>
      <c r="T896" s="127"/>
      <c r="U896" s="61"/>
    </row>
    <row r="897" ht="14.25" customHeight="1">
      <c r="A897" s="125"/>
      <c r="M897" s="126"/>
      <c r="T897" s="127"/>
      <c r="U897" s="61"/>
    </row>
    <row r="898" ht="14.25" customHeight="1">
      <c r="A898" s="125"/>
      <c r="M898" s="126"/>
      <c r="T898" s="127"/>
      <c r="U898" s="61"/>
    </row>
    <row r="899" ht="14.25" customHeight="1">
      <c r="A899" s="125"/>
      <c r="M899" s="126"/>
      <c r="T899" s="127"/>
      <c r="U899" s="61"/>
    </row>
    <row r="900" ht="14.25" customHeight="1">
      <c r="A900" s="125"/>
      <c r="M900" s="126"/>
      <c r="T900" s="127"/>
      <c r="U900" s="61"/>
    </row>
    <row r="901" ht="14.25" customHeight="1">
      <c r="A901" s="125"/>
      <c r="M901" s="126"/>
      <c r="T901" s="127"/>
      <c r="U901" s="61"/>
    </row>
    <row r="902" ht="14.25" customHeight="1">
      <c r="A902" s="125"/>
      <c r="M902" s="126"/>
      <c r="T902" s="127"/>
      <c r="U902" s="61"/>
    </row>
    <row r="903" ht="14.25" customHeight="1">
      <c r="A903" s="125"/>
      <c r="M903" s="126"/>
      <c r="T903" s="127"/>
      <c r="U903" s="61"/>
    </row>
    <row r="904" ht="14.25" customHeight="1">
      <c r="A904" s="125"/>
      <c r="M904" s="126"/>
      <c r="T904" s="127"/>
      <c r="U904" s="61"/>
    </row>
    <row r="905" ht="14.25" customHeight="1">
      <c r="A905" s="125"/>
      <c r="M905" s="126"/>
      <c r="T905" s="127"/>
      <c r="U905" s="61"/>
    </row>
    <row r="906" ht="14.25" customHeight="1">
      <c r="A906" s="125"/>
      <c r="M906" s="126"/>
      <c r="T906" s="127"/>
      <c r="U906" s="61"/>
    </row>
    <row r="907" ht="14.25" customHeight="1">
      <c r="A907" s="125"/>
      <c r="M907" s="126"/>
      <c r="T907" s="127"/>
      <c r="U907" s="61"/>
    </row>
    <row r="908" ht="14.25" customHeight="1">
      <c r="A908" s="125"/>
      <c r="M908" s="126"/>
      <c r="T908" s="127"/>
      <c r="U908" s="61"/>
    </row>
    <row r="909" ht="14.25" customHeight="1">
      <c r="A909" s="125"/>
      <c r="M909" s="126"/>
      <c r="T909" s="127"/>
      <c r="U909" s="61"/>
    </row>
    <row r="910" ht="14.25" customHeight="1">
      <c r="A910" s="125"/>
      <c r="M910" s="126"/>
      <c r="T910" s="127"/>
      <c r="U910" s="61"/>
    </row>
    <row r="911" ht="14.25" customHeight="1">
      <c r="A911" s="125"/>
      <c r="M911" s="126"/>
      <c r="T911" s="127"/>
      <c r="U911" s="61"/>
    </row>
    <row r="912" ht="14.25" customHeight="1">
      <c r="A912" s="125"/>
      <c r="M912" s="126"/>
      <c r="T912" s="127"/>
      <c r="U912" s="61"/>
    </row>
    <row r="913" ht="14.25" customHeight="1">
      <c r="A913" s="125"/>
      <c r="M913" s="126"/>
      <c r="T913" s="127"/>
      <c r="U913" s="61"/>
    </row>
    <row r="914" ht="14.25" customHeight="1">
      <c r="A914" s="125"/>
      <c r="M914" s="126"/>
      <c r="T914" s="127"/>
      <c r="U914" s="61"/>
    </row>
    <row r="915" ht="14.25" customHeight="1">
      <c r="A915" s="125"/>
      <c r="M915" s="126"/>
      <c r="T915" s="127"/>
      <c r="U915" s="61"/>
    </row>
    <row r="916" ht="14.25" customHeight="1">
      <c r="A916" s="125"/>
      <c r="M916" s="126"/>
      <c r="T916" s="127"/>
      <c r="U916" s="61"/>
    </row>
    <row r="917" ht="14.25" customHeight="1">
      <c r="A917" s="125"/>
      <c r="M917" s="126"/>
      <c r="T917" s="127"/>
      <c r="U917" s="61"/>
    </row>
    <row r="918" ht="14.25" customHeight="1">
      <c r="A918" s="125"/>
      <c r="M918" s="126"/>
      <c r="T918" s="127"/>
      <c r="U918" s="61"/>
    </row>
    <row r="919" ht="14.25" customHeight="1">
      <c r="A919" s="125"/>
      <c r="M919" s="126"/>
      <c r="T919" s="127"/>
      <c r="U919" s="61"/>
    </row>
    <row r="920" ht="14.25" customHeight="1">
      <c r="A920" s="125"/>
      <c r="M920" s="126"/>
      <c r="T920" s="127"/>
      <c r="U920" s="61"/>
    </row>
    <row r="921" ht="14.25" customHeight="1">
      <c r="A921" s="125"/>
      <c r="M921" s="126"/>
      <c r="T921" s="127"/>
      <c r="U921" s="61"/>
    </row>
    <row r="922" ht="14.25" customHeight="1">
      <c r="A922" s="125"/>
      <c r="M922" s="126"/>
      <c r="T922" s="127"/>
      <c r="U922" s="61"/>
    </row>
    <row r="923" ht="14.25" customHeight="1">
      <c r="A923" s="125"/>
      <c r="M923" s="126"/>
      <c r="T923" s="127"/>
      <c r="U923" s="61"/>
    </row>
    <row r="924" ht="14.25" customHeight="1">
      <c r="A924" s="125"/>
      <c r="M924" s="126"/>
      <c r="T924" s="127"/>
      <c r="U924" s="61"/>
    </row>
    <row r="925" ht="14.25" customHeight="1">
      <c r="A925" s="125"/>
      <c r="M925" s="126"/>
      <c r="T925" s="127"/>
      <c r="U925" s="61"/>
    </row>
    <row r="926" ht="14.25" customHeight="1">
      <c r="A926" s="125"/>
      <c r="M926" s="126"/>
      <c r="T926" s="127"/>
      <c r="U926" s="61"/>
    </row>
    <row r="927" ht="14.25" customHeight="1">
      <c r="A927" s="125"/>
      <c r="M927" s="126"/>
      <c r="T927" s="127"/>
      <c r="U927" s="61"/>
    </row>
    <row r="928" ht="14.25" customHeight="1">
      <c r="A928" s="125"/>
      <c r="M928" s="126"/>
      <c r="T928" s="127"/>
      <c r="U928" s="61"/>
    </row>
    <row r="929" ht="14.25" customHeight="1">
      <c r="A929" s="125"/>
      <c r="M929" s="126"/>
      <c r="T929" s="127"/>
      <c r="U929" s="61"/>
    </row>
    <row r="930" ht="14.25" customHeight="1">
      <c r="A930" s="125"/>
      <c r="M930" s="126"/>
      <c r="T930" s="127"/>
      <c r="U930" s="61"/>
    </row>
    <row r="931" ht="14.25" customHeight="1">
      <c r="A931" s="125"/>
      <c r="M931" s="126"/>
      <c r="T931" s="127"/>
      <c r="U931" s="61"/>
    </row>
    <row r="932" ht="14.25" customHeight="1">
      <c r="A932" s="125"/>
      <c r="M932" s="126"/>
      <c r="T932" s="127"/>
      <c r="U932" s="61"/>
    </row>
    <row r="933" ht="14.25" customHeight="1">
      <c r="A933" s="125"/>
      <c r="M933" s="126"/>
      <c r="T933" s="127"/>
      <c r="U933" s="61"/>
    </row>
    <row r="934" ht="14.25" customHeight="1">
      <c r="A934" s="125"/>
      <c r="M934" s="126"/>
      <c r="T934" s="127"/>
      <c r="U934" s="61"/>
    </row>
    <row r="935" ht="14.25" customHeight="1">
      <c r="A935" s="125"/>
      <c r="M935" s="126"/>
      <c r="T935" s="127"/>
      <c r="U935" s="61"/>
    </row>
    <row r="936" ht="14.25" customHeight="1">
      <c r="A936" s="125"/>
      <c r="M936" s="126"/>
      <c r="T936" s="127"/>
      <c r="U936" s="61"/>
    </row>
    <row r="937" ht="14.25" customHeight="1">
      <c r="A937" s="125"/>
      <c r="M937" s="126"/>
      <c r="T937" s="127"/>
      <c r="U937" s="61"/>
    </row>
    <row r="938" ht="14.25" customHeight="1">
      <c r="A938" s="125"/>
      <c r="M938" s="126"/>
      <c r="T938" s="127"/>
      <c r="U938" s="61"/>
    </row>
    <row r="939" ht="14.25" customHeight="1">
      <c r="A939" s="125"/>
      <c r="M939" s="126"/>
      <c r="T939" s="127"/>
      <c r="U939" s="61"/>
    </row>
    <row r="940" ht="14.25" customHeight="1">
      <c r="A940" s="125"/>
      <c r="M940" s="126"/>
      <c r="T940" s="127"/>
      <c r="U940" s="61"/>
    </row>
    <row r="941" ht="14.25" customHeight="1">
      <c r="A941" s="125"/>
      <c r="M941" s="126"/>
      <c r="T941" s="127"/>
      <c r="U941" s="61"/>
    </row>
    <row r="942" ht="14.25" customHeight="1">
      <c r="A942" s="125"/>
      <c r="M942" s="126"/>
      <c r="T942" s="127"/>
      <c r="U942" s="61"/>
    </row>
    <row r="943" ht="14.25" customHeight="1">
      <c r="A943" s="125"/>
      <c r="M943" s="126"/>
      <c r="T943" s="127"/>
      <c r="U943" s="61"/>
    </row>
    <row r="944" ht="14.25" customHeight="1">
      <c r="A944" s="125"/>
      <c r="M944" s="126"/>
      <c r="T944" s="127"/>
      <c r="U944" s="61"/>
    </row>
    <row r="945" ht="14.25" customHeight="1">
      <c r="A945" s="125"/>
      <c r="M945" s="126"/>
      <c r="T945" s="127"/>
      <c r="U945" s="61"/>
    </row>
    <row r="946" ht="14.25" customHeight="1">
      <c r="A946" s="125"/>
      <c r="M946" s="126"/>
      <c r="T946" s="127"/>
      <c r="U946" s="61"/>
    </row>
    <row r="947" ht="14.25" customHeight="1">
      <c r="A947" s="125"/>
      <c r="M947" s="126"/>
      <c r="T947" s="127"/>
      <c r="U947" s="61"/>
    </row>
    <row r="948" ht="14.25" customHeight="1">
      <c r="A948" s="125"/>
      <c r="M948" s="126"/>
      <c r="T948" s="127"/>
      <c r="U948" s="61"/>
    </row>
    <row r="949" ht="14.25" customHeight="1">
      <c r="A949" s="125"/>
      <c r="M949" s="126"/>
      <c r="T949" s="127"/>
      <c r="U949" s="61"/>
    </row>
    <row r="950" ht="14.25" customHeight="1">
      <c r="A950" s="125"/>
      <c r="M950" s="126"/>
      <c r="T950" s="127"/>
      <c r="U950" s="61"/>
    </row>
    <row r="951" ht="14.25" customHeight="1">
      <c r="A951" s="125"/>
      <c r="M951" s="126"/>
      <c r="T951" s="127"/>
      <c r="U951" s="61"/>
    </row>
    <row r="952" ht="14.25" customHeight="1">
      <c r="A952" s="125"/>
      <c r="M952" s="126"/>
      <c r="T952" s="127"/>
      <c r="U952" s="61"/>
    </row>
    <row r="953" ht="14.25" customHeight="1">
      <c r="A953" s="125"/>
      <c r="M953" s="126"/>
      <c r="T953" s="127"/>
      <c r="U953" s="61"/>
    </row>
    <row r="954" ht="14.25" customHeight="1">
      <c r="A954" s="125"/>
      <c r="M954" s="126"/>
      <c r="T954" s="127"/>
      <c r="U954" s="61"/>
    </row>
    <row r="955" ht="14.25" customHeight="1">
      <c r="A955" s="125"/>
      <c r="M955" s="126"/>
      <c r="T955" s="127"/>
      <c r="U955" s="61"/>
    </row>
    <row r="956" ht="14.25" customHeight="1">
      <c r="A956" s="125"/>
      <c r="M956" s="126"/>
      <c r="T956" s="127"/>
      <c r="U956" s="61"/>
    </row>
    <row r="957" ht="14.25" customHeight="1">
      <c r="A957" s="125"/>
      <c r="M957" s="126"/>
      <c r="T957" s="127"/>
      <c r="U957" s="61"/>
    </row>
    <row r="958" ht="14.25" customHeight="1">
      <c r="A958" s="125"/>
      <c r="M958" s="126"/>
      <c r="T958" s="127"/>
      <c r="U958" s="61"/>
    </row>
    <row r="959" ht="14.25" customHeight="1">
      <c r="A959" s="125"/>
      <c r="M959" s="126"/>
      <c r="T959" s="127"/>
      <c r="U959" s="61"/>
    </row>
    <row r="960" ht="14.25" customHeight="1">
      <c r="A960" s="125"/>
      <c r="M960" s="126"/>
      <c r="T960" s="127"/>
      <c r="U960" s="61"/>
    </row>
    <row r="961" ht="14.25" customHeight="1">
      <c r="A961" s="125"/>
      <c r="M961" s="126"/>
      <c r="T961" s="127"/>
      <c r="U961" s="61"/>
    </row>
    <row r="962" ht="14.25" customHeight="1">
      <c r="A962" s="125"/>
      <c r="M962" s="126"/>
      <c r="T962" s="127"/>
      <c r="U962" s="61"/>
    </row>
    <row r="963" ht="14.25" customHeight="1">
      <c r="A963" s="125"/>
      <c r="M963" s="126"/>
      <c r="T963" s="127"/>
      <c r="U963" s="61"/>
    </row>
    <row r="964" ht="14.25" customHeight="1">
      <c r="A964" s="125"/>
      <c r="M964" s="126"/>
      <c r="T964" s="127"/>
      <c r="U964" s="61"/>
    </row>
    <row r="965" ht="14.25" customHeight="1">
      <c r="A965" s="125"/>
      <c r="M965" s="126"/>
      <c r="T965" s="127"/>
      <c r="U965" s="61"/>
    </row>
    <row r="966" ht="14.25" customHeight="1">
      <c r="A966" s="125"/>
      <c r="M966" s="126"/>
      <c r="T966" s="127"/>
      <c r="U966" s="61"/>
    </row>
    <row r="967" ht="14.25" customHeight="1">
      <c r="A967" s="125"/>
      <c r="M967" s="126"/>
      <c r="T967" s="127"/>
      <c r="U967" s="61"/>
    </row>
    <row r="968" ht="14.25" customHeight="1">
      <c r="A968" s="125"/>
      <c r="M968" s="126"/>
      <c r="T968" s="127"/>
      <c r="U968" s="61"/>
    </row>
    <row r="969" ht="14.25" customHeight="1">
      <c r="A969" s="125"/>
      <c r="M969" s="126"/>
      <c r="T969" s="127"/>
      <c r="U969" s="61"/>
    </row>
    <row r="970" ht="14.25" customHeight="1">
      <c r="A970" s="125"/>
      <c r="M970" s="126"/>
      <c r="T970" s="127"/>
      <c r="U970" s="61"/>
    </row>
    <row r="971" ht="14.25" customHeight="1">
      <c r="A971" s="125"/>
      <c r="M971" s="126"/>
      <c r="T971" s="127"/>
      <c r="U971" s="61"/>
    </row>
    <row r="972" ht="14.25" customHeight="1">
      <c r="A972" s="125"/>
      <c r="M972" s="126"/>
      <c r="T972" s="127"/>
      <c r="U972" s="61"/>
    </row>
    <row r="973" ht="14.25" customHeight="1">
      <c r="A973" s="125"/>
      <c r="M973" s="126"/>
      <c r="T973" s="127"/>
      <c r="U973" s="61"/>
    </row>
    <row r="974" ht="14.25" customHeight="1">
      <c r="A974" s="125"/>
      <c r="M974" s="126"/>
      <c r="T974" s="127"/>
      <c r="U974" s="61"/>
    </row>
    <row r="975" ht="14.25" customHeight="1">
      <c r="A975" s="125"/>
      <c r="M975" s="126"/>
      <c r="T975" s="127"/>
      <c r="U975" s="61"/>
    </row>
    <row r="976" ht="14.25" customHeight="1">
      <c r="A976" s="125"/>
      <c r="M976" s="126"/>
      <c r="T976" s="127"/>
      <c r="U976" s="61"/>
    </row>
    <row r="977" ht="14.25" customHeight="1">
      <c r="A977" s="125"/>
      <c r="M977" s="126"/>
      <c r="T977" s="127"/>
      <c r="U977" s="61"/>
    </row>
    <row r="978" ht="14.25" customHeight="1">
      <c r="A978" s="125"/>
      <c r="M978" s="126"/>
      <c r="T978" s="127"/>
      <c r="U978" s="61"/>
    </row>
    <row r="979" ht="14.25" customHeight="1">
      <c r="A979" s="125"/>
      <c r="M979" s="126"/>
      <c r="T979" s="127"/>
      <c r="U979" s="61"/>
    </row>
    <row r="980" ht="14.25" customHeight="1">
      <c r="A980" s="125"/>
      <c r="M980" s="126"/>
      <c r="T980" s="127"/>
      <c r="U980" s="61"/>
    </row>
    <row r="981" ht="14.25" customHeight="1">
      <c r="A981" s="125"/>
      <c r="M981" s="126"/>
      <c r="T981" s="127"/>
      <c r="U981" s="61"/>
    </row>
    <row r="982" ht="14.25" customHeight="1">
      <c r="A982" s="125"/>
      <c r="M982" s="126"/>
      <c r="T982" s="127"/>
      <c r="U982" s="61"/>
    </row>
    <row r="983" ht="14.25" customHeight="1">
      <c r="A983" s="125"/>
      <c r="M983" s="126"/>
      <c r="T983" s="127"/>
      <c r="U983" s="61"/>
    </row>
    <row r="984" ht="14.25" customHeight="1">
      <c r="A984" s="125"/>
      <c r="M984" s="126"/>
      <c r="T984" s="127"/>
      <c r="U984" s="61"/>
    </row>
    <row r="985" ht="14.25" customHeight="1">
      <c r="A985" s="125"/>
      <c r="M985" s="126"/>
      <c r="T985" s="127"/>
      <c r="U985" s="61"/>
    </row>
    <row r="986" ht="14.25" customHeight="1">
      <c r="A986" s="125"/>
      <c r="M986" s="126"/>
      <c r="T986" s="127"/>
      <c r="U986" s="61"/>
    </row>
    <row r="987" ht="14.25" customHeight="1">
      <c r="A987" s="125"/>
      <c r="M987" s="126"/>
      <c r="T987" s="127"/>
      <c r="U987" s="61"/>
    </row>
    <row r="988" ht="14.25" customHeight="1">
      <c r="A988" s="125"/>
      <c r="M988" s="126"/>
      <c r="T988" s="127"/>
      <c r="U988" s="61"/>
    </row>
    <row r="989" ht="14.25" customHeight="1">
      <c r="A989" s="125"/>
      <c r="M989" s="126"/>
      <c r="T989" s="127"/>
      <c r="U989" s="61"/>
    </row>
    <row r="990" ht="14.25" customHeight="1">
      <c r="A990" s="125"/>
      <c r="M990" s="126"/>
      <c r="T990" s="127"/>
      <c r="U990" s="61"/>
    </row>
    <row r="991" ht="14.25" customHeight="1">
      <c r="A991" s="125"/>
      <c r="M991" s="126"/>
      <c r="T991" s="127"/>
      <c r="U991" s="61"/>
    </row>
    <row r="992" ht="14.25" customHeight="1">
      <c r="A992" s="125"/>
      <c r="M992" s="126"/>
      <c r="T992" s="127"/>
      <c r="U992" s="61"/>
    </row>
    <row r="993" ht="14.25" customHeight="1">
      <c r="A993" s="125"/>
      <c r="M993" s="126"/>
      <c r="T993" s="127"/>
      <c r="U993" s="61"/>
    </row>
    <row r="994" ht="14.25" customHeight="1">
      <c r="A994" s="125"/>
      <c r="M994" s="126"/>
      <c r="T994" s="127"/>
      <c r="U994" s="61"/>
    </row>
    <row r="995" ht="14.25" customHeight="1">
      <c r="A995" s="125"/>
      <c r="M995" s="126"/>
      <c r="T995" s="127"/>
      <c r="U995" s="61"/>
    </row>
    <row r="996" ht="14.25" customHeight="1">
      <c r="A996" s="125"/>
      <c r="M996" s="126"/>
      <c r="T996" s="127"/>
      <c r="U996" s="61"/>
    </row>
    <row r="997" ht="14.25" customHeight="1">
      <c r="A997" s="125"/>
      <c r="M997" s="126"/>
      <c r="T997" s="127"/>
      <c r="U997" s="61"/>
    </row>
    <row r="998" ht="14.25" customHeight="1">
      <c r="A998" s="125"/>
      <c r="M998" s="126"/>
      <c r="T998" s="127"/>
      <c r="U998" s="61"/>
    </row>
    <row r="999" ht="14.25" customHeight="1">
      <c r="A999" s="125"/>
      <c r="M999" s="126"/>
      <c r="T999" s="128"/>
      <c r="U999" s="75"/>
    </row>
  </sheetData>
  <customSheetViews>
    <customSheetView guid="{FF268941-E41E-4907-9B66-B4BC40666B32}" filter="1" showAutoFilter="1">
      <autoFilter ref="$B$1:$AG$999"/>
    </customSheetView>
  </customSheetViews>
  <printOptions/>
  <pageMargins bottom="0.75" footer="0.0" header="0.0" left="0.7" right="0.7" top="0.75"/>
  <pageSetup fitToHeight="0"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75"/>
  <cols>
    <col customWidth="1" min="1" max="1" width="15.71"/>
    <col customWidth="1" min="2" max="2" width="16.71"/>
    <col customWidth="1" min="3" max="3" width="15.29"/>
    <col customWidth="1" hidden="1" min="4" max="4" width="15.43"/>
    <col customWidth="1" min="5" max="26" width="8.71"/>
  </cols>
  <sheetData>
    <row r="1" ht="14.25" customHeight="1">
      <c r="A1" s="129" t="s">
        <v>76</v>
      </c>
      <c r="B1" s="130" t="s">
        <v>321</v>
      </c>
      <c r="C1" s="130" t="s">
        <v>322</v>
      </c>
      <c r="D1" s="131" t="s">
        <v>77</v>
      </c>
    </row>
    <row r="2" ht="14.25" customHeight="1">
      <c r="A2" s="58">
        <v>1811001.0</v>
      </c>
      <c r="B2" s="132">
        <v>399733.79899999994</v>
      </c>
      <c r="C2" s="133">
        <v>4179.87</v>
      </c>
      <c r="D2" s="134" t="str">
        <f>VLOOKUP(A2,'Complete Product Info'!$B$2:$C$141,1,0)</f>
        <v>#N/A</v>
      </c>
    </row>
    <row r="3" ht="14.25" customHeight="1">
      <c r="A3" s="58">
        <v>1811002.0</v>
      </c>
      <c r="B3" s="132">
        <v>52353.42</v>
      </c>
      <c r="C3" s="133">
        <v>390.73139999999995</v>
      </c>
      <c r="D3" s="134" t="str">
        <f>VLOOKUP(A3,'Complete Product Info'!$B$2:$C$141,1,0)</f>
        <v>#N/A</v>
      </c>
    </row>
    <row r="4" ht="14.25" customHeight="1">
      <c r="A4" s="58">
        <v>1811003.0</v>
      </c>
      <c r="B4" s="132">
        <v>257331.2</v>
      </c>
      <c r="C4" s="133">
        <v>1549.2525999999998</v>
      </c>
      <c r="D4" s="134" t="str">
        <f>VLOOKUP(A4,'Complete Product Info'!$B$2:$C$141,1,0)</f>
        <v>#N/A</v>
      </c>
    </row>
    <row r="5" ht="14.25" customHeight="1">
      <c r="A5" s="58">
        <v>1811004.0</v>
      </c>
      <c r="B5" s="132">
        <v>26118.855</v>
      </c>
      <c r="C5" s="133">
        <v>172.89</v>
      </c>
      <c r="D5" s="134" t="str">
        <f>VLOOKUP(A5,'Complete Product Info'!$B$2:$C$141,1,0)</f>
        <v>#N/A</v>
      </c>
    </row>
    <row r="6" ht="14.25" customHeight="1">
      <c r="A6" s="58">
        <v>1811005.0</v>
      </c>
      <c r="B6" s="132">
        <v>31718.511</v>
      </c>
      <c r="C6" s="133">
        <v>423.07199999999995</v>
      </c>
      <c r="D6" s="134" t="str">
        <f>VLOOKUP(A6,'Complete Product Info'!$B$2:$C$141,1,0)</f>
        <v>#N/A</v>
      </c>
    </row>
    <row r="7" ht="14.25" customHeight="1">
      <c r="A7" s="58">
        <v>1811006.0</v>
      </c>
      <c r="B7" s="132">
        <v>126819.78</v>
      </c>
      <c r="C7" s="133">
        <v>1150.34</v>
      </c>
      <c r="D7" s="134" t="str">
        <f>VLOOKUP(A7,'Complete Product Info'!$B$2:$C$141,1,0)</f>
        <v>#N/A</v>
      </c>
    </row>
    <row r="8" ht="14.25" customHeight="1">
      <c r="A8" s="58">
        <v>1811007.0</v>
      </c>
      <c r="B8" s="132">
        <v>85268.00999999998</v>
      </c>
      <c r="C8" s="133">
        <v>454.25999999999993</v>
      </c>
      <c r="D8" s="134" t="str">
        <f>VLOOKUP(A8,'Complete Product Info'!$B$2:$C$141,1,0)</f>
        <v>#N/A</v>
      </c>
    </row>
    <row r="9" ht="14.25" customHeight="1">
      <c r="A9" s="58">
        <v>1811008.0</v>
      </c>
      <c r="B9" s="132">
        <v>185629.152</v>
      </c>
      <c r="C9" s="133">
        <v>2339.8232</v>
      </c>
      <c r="D9" s="134" t="str">
        <f>VLOOKUP(A9,'Complete Product Info'!$B$2:$C$141,1,0)</f>
        <v>#N/A</v>
      </c>
    </row>
    <row r="10" ht="14.25" customHeight="1">
      <c r="A10" s="58">
        <v>1811009.0</v>
      </c>
      <c r="B10" s="132">
        <v>1522.565</v>
      </c>
      <c r="C10" s="133">
        <v>5.5935</v>
      </c>
      <c r="D10" s="134" t="str">
        <f>VLOOKUP(A10,'Complete Product Info'!$B$2:$C$141,1,0)</f>
        <v>#N/A</v>
      </c>
    </row>
    <row r="11" ht="14.25" customHeight="1">
      <c r="A11" s="58">
        <v>1811010.0</v>
      </c>
      <c r="B11" s="132">
        <v>323271.624</v>
      </c>
      <c r="C11" s="133">
        <v>3222.9407999999994</v>
      </c>
      <c r="D11" s="134" t="str">
        <f>VLOOKUP(A11,'Complete Product Info'!$B$2:$C$141,1,0)</f>
        <v>#N/A</v>
      </c>
    </row>
    <row r="12" ht="14.25" customHeight="1">
      <c r="A12" s="58">
        <v>1811011.0</v>
      </c>
      <c r="B12" s="132">
        <v>782039.345</v>
      </c>
      <c r="C12" s="133">
        <v>7490.4536</v>
      </c>
      <c r="D12" s="134" t="str">
        <f>VLOOKUP(A12,'Complete Product Info'!$B$2:$C$141,1,0)</f>
        <v>#N/A</v>
      </c>
    </row>
    <row r="13" ht="14.25" customHeight="1">
      <c r="A13" s="58">
        <v>1811012.0</v>
      </c>
      <c r="B13" s="132">
        <v>146156.58800000002</v>
      </c>
      <c r="C13" s="133">
        <v>1404.9403</v>
      </c>
      <c r="D13" s="134" t="str">
        <f>VLOOKUP(A13,'Complete Product Info'!$B$2:$C$141,1,0)</f>
        <v>#N/A</v>
      </c>
    </row>
    <row r="14" ht="14.25" customHeight="1">
      <c r="A14" s="58">
        <v>1811013.0</v>
      </c>
      <c r="B14" s="132">
        <v>37556.73</v>
      </c>
      <c r="C14" s="133">
        <v>426.00999999999993</v>
      </c>
      <c r="D14" s="134" t="str">
        <f>VLOOKUP(A14,'Complete Product Info'!$B$2:$C$141,1,0)</f>
        <v>#N/A</v>
      </c>
    </row>
    <row r="15" ht="14.25" customHeight="1">
      <c r="A15" s="58">
        <v>1811014.0</v>
      </c>
      <c r="B15" s="132">
        <v>71728.944</v>
      </c>
      <c r="C15" s="133">
        <v>526.015</v>
      </c>
      <c r="D15" s="134" t="str">
        <f>VLOOKUP(A15,'Complete Product Info'!$B$2:$C$141,1,0)</f>
        <v>#N/A</v>
      </c>
    </row>
    <row r="16" ht="14.25" customHeight="1">
      <c r="A16" s="58">
        <v>1811015.0</v>
      </c>
      <c r="B16" s="132">
        <v>315478.17000000004</v>
      </c>
      <c r="C16" s="133">
        <v>2987.7312999999995</v>
      </c>
      <c r="D16" s="134" t="str">
        <f>VLOOKUP(A16,'Complete Product Info'!$B$2:$C$141,1,0)</f>
        <v>#N/A</v>
      </c>
    </row>
    <row r="17" ht="14.25" customHeight="1">
      <c r="A17" s="58">
        <v>1811016.0</v>
      </c>
      <c r="B17" s="132">
        <v>237876.58</v>
      </c>
      <c r="C17" s="133">
        <v>2023.6943999999999</v>
      </c>
      <c r="D17" s="134" t="str">
        <f>VLOOKUP(A17,'Complete Product Info'!$B$2:$C$141,1,0)</f>
        <v>#N/A</v>
      </c>
    </row>
    <row r="18" ht="14.25" customHeight="1">
      <c r="A18" s="58">
        <v>1811017.0</v>
      </c>
      <c r="B18" s="132">
        <v>456934.61000000004</v>
      </c>
      <c r="C18" s="133">
        <v>7086.252599999999</v>
      </c>
      <c r="D18" s="134" t="str">
        <f>VLOOKUP(A18,'Complete Product Info'!$B$2:$C$141,1,0)</f>
        <v>#N/A</v>
      </c>
    </row>
    <row r="19" ht="14.25" customHeight="1">
      <c r="A19" s="58">
        <v>1811018.0</v>
      </c>
      <c r="B19" s="132">
        <v>83066.742</v>
      </c>
      <c r="C19" s="133">
        <v>887.7844999999999</v>
      </c>
      <c r="D19" s="134" t="str">
        <f>VLOOKUP(A19,'Complete Product Info'!$B$2:$C$141,1,0)</f>
        <v>#N/A</v>
      </c>
    </row>
    <row r="20" ht="14.25" customHeight="1">
      <c r="A20" s="58">
        <v>1811019.0</v>
      </c>
      <c r="B20" s="132">
        <v>311496.0</v>
      </c>
      <c r="C20" s="133">
        <v>2991.3472999999994</v>
      </c>
      <c r="D20" s="134" t="str">
        <f>VLOOKUP(A20,'Complete Product Info'!$B$2:$C$141,1,0)</f>
        <v>#N/A</v>
      </c>
    </row>
    <row r="21" ht="14.25" customHeight="1">
      <c r="A21" s="58">
        <v>1811020.0</v>
      </c>
      <c r="B21" s="132">
        <v>327646.848</v>
      </c>
      <c r="C21" s="133">
        <v>2989.1663999999996</v>
      </c>
      <c r="D21" s="134" t="str">
        <f>VLOOKUP(A21,'Complete Product Info'!$B$2:$C$141,1,0)</f>
        <v>#N/A</v>
      </c>
    </row>
    <row r="22" ht="14.25" customHeight="1">
      <c r="A22" s="58">
        <v>1811021.0</v>
      </c>
      <c r="B22" s="132">
        <v>346958.41599999997</v>
      </c>
      <c r="C22" s="133">
        <v>2562.5235999999995</v>
      </c>
      <c r="D22" s="134" t="str">
        <f>VLOOKUP(A22,'Complete Product Info'!$B$2:$C$141,1,0)</f>
        <v>#N/A</v>
      </c>
    </row>
    <row r="23" ht="14.25" customHeight="1">
      <c r="A23" s="58">
        <v>1811022.0</v>
      </c>
      <c r="B23" s="132">
        <v>596217.9839999999</v>
      </c>
      <c r="C23" s="133">
        <v>4051.0499999999997</v>
      </c>
      <c r="D23" s="134" t="str">
        <f>VLOOKUP(A23,'Complete Product Info'!$B$2:$C$141,1,0)</f>
        <v>#N/A</v>
      </c>
    </row>
    <row r="24" ht="14.25" customHeight="1">
      <c r="A24" s="58">
        <v>1811023.0</v>
      </c>
      <c r="B24" s="132">
        <v>435812.45399999997</v>
      </c>
      <c r="C24" s="133">
        <v>2641.6009999999997</v>
      </c>
      <c r="D24" s="134" t="str">
        <f>VLOOKUP(A24,'Complete Product Info'!$B$2:$C$141,1,0)</f>
        <v>#N/A</v>
      </c>
    </row>
    <row r="25" ht="14.25" customHeight="1">
      <c r="A25" s="58">
        <v>1811024.0</v>
      </c>
      <c r="B25" s="132">
        <v>313953.79199999996</v>
      </c>
      <c r="C25" s="133">
        <v>1718.6847999999998</v>
      </c>
      <c r="D25" s="134" t="str">
        <f>VLOOKUP(A25,'Complete Product Info'!$B$2:$C$141,1,0)</f>
        <v>#N/A</v>
      </c>
    </row>
    <row r="26" ht="14.25" customHeight="1">
      <c r="A26" s="58">
        <v>1811025.0</v>
      </c>
      <c r="B26" s="132">
        <v>5603.818</v>
      </c>
      <c r="C26" s="133">
        <v>86.7388</v>
      </c>
      <c r="D26" s="134" t="str">
        <f>VLOOKUP(A26,'Complete Product Info'!$B$2:$C$141,1,0)</f>
        <v>#N/A</v>
      </c>
    </row>
    <row r="27" ht="14.25" customHeight="1">
      <c r="A27" s="58">
        <v>1811026.0</v>
      </c>
      <c r="B27" s="132">
        <v>135997.38900000002</v>
      </c>
      <c r="C27" s="133">
        <v>2383.1699999999996</v>
      </c>
      <c r="D27" s="134" t="str">
        <f>VLOOKUP(A27,'Complete Product Info'!$B$2:$C$141,1,0)</f>
        <v>#N/A</v>
      </c>
    </row>
    <row r="28" ht="14.25" customHeight="1">
      <c r="A28" s="58">
        <v>1811027.0</v>
      </c>
      <c r="B28" s="132">
        <v>123497.78100000002</v>
      </c>
      <c r="C28" s="133">
        <v>1601.7975999999999</v>
      </c>
      <c r="D28" s="134" t="str">
        <f>VLOOKUP(A28,'Complete Product Info'!$B$2:$C$141,1,0)</f>
        <v>#N/A</v>
      </c>
    </row>
    <row r="29" ht="14.25" customHeight="1">
      <c r="A29" s="58">
        <v>1811028.0</v>
      </c>
      <c r="B29" s="132">
        <v>136417.73200000002</v>
      </c>
      <c r="C29" s="133">
        <v>1360.52</v>
      </c>
      <c r="D29" s="134" t="str">
        <f>VLOOKUP(A29,'Complete Product Info'!$B$2:$C$141,1,0)</f>
        <v>#N/A</v>
      </c>
    </row>
    <row r="30" ht="14.25" customHeight="1">
      <c r="A30" s="58">
        <v>1811029.0</v>
      </c>
      <c r="B30" s="132">
        <v>103006.464</v>
      </c>
      <c r="C30" s="133">
        <v>1014.6157</v>
      </c>
      <c r="D30" s="134" t="str">
        <f>VLOOKUP(A30,'Complete Product Info'!$B$2:$C$141,1,0)</f>
        <v>#N/A</v>
      </c>
    </row>
    <row r="31" ht="14.25" customHeight="1">
      <c r="A31" s="58">
        <v>1811030.0</v>
      </c>
      <c r="B31" s="132">
        <v>160774.90000000002</v>
      </c>
      <c r="C31" s="133">
        <v>1090.676</v>
      </c>
      <c r="D31" s="134" t="str">
        <f>VLOOKUP(A31,'Complete Product Info'!$B$2:$C$141,1,0)</f>
        <v>#N/A</v>
      </c>
    </row>
    <row r="32" ht="14.25" customHeight="1">
      <c r="A32" s="58">
        <v>1811031.0</v>
      </c>
      <c r="B32" s="132">
        <v>140804.914</v>
      </c>
      <c r="C32" s="133">
        <v>841.8047999999999</v>
      </c>
      <c r="D32" s="134" t="str">
        <f>VLOOKUP(A32,'Complete Product Info'!$B$2:$C$141,1,0)</f>
        <v>#N/A</v>
      </c>
    </row>
    <row r="33" ht="14.25" customHeight="1">
      <c r="A33" s="58">
        <v>1811032.0</v>
      </c>
      <c r="B33" s="132">
        <v>558524.868</v>
      </c>
      <c r="C33" s="133">
        <v>6872.8295</v>
      </c>
      <c r="D33" s="134" t="str">
        <f>VLOOKUP(A33,'Complete Product Info'!$B$2:$C$141,1,0)</f>
        <v>#N/A</v>
      </c>
    </row>
    <row r="34" ht="14.25" customHeight="1">
      <c r="A34" s="58">
        <v>1811033.0</v>
      </c>
      <c r="B34" s="132">
        <v>1279699.296</v>
      </c>
      <c r="C34" s="133">
        <v>30075.402</v>
      </c>
      <c r="D34" s="134" t="str">
        <f>VLOOKUP(A34,'Complete Product Info'!$B$2:$C$141,1,0)</f>
        <v>#N/A</v>
      </c>
    </row>
    <row r="35" ht="14.25" customHeight="1">
      <c r="A35" s="58">
        <v>1811034.0</v>
      </c>
      <c r="B35" s="132">
        <v>279465.88800000004</v>
      </c>
      <c r="C35" s="133">
        <v>2581.3154999999997</v>
      </c>
      <c r="D35" s="134" t="str">
        <f>VLOOKUP(A35,'Complete Product Info'!$B$2:$C$141,1,0)</f>
        <v>#N/A</v>
      </c>
    </row>
    <row r="36" ht="14.25" customHeight="1">
      <c r="A36" s="58">
        <v>1811035.0</v>
      </c>
      <c r="B36" s="132">
        <v>158129.74099999998</v>
      </c>
      <c r="C36" s="133">
        <v>3334.0423999999994</v>
      </c>
      <c r="D36" s="134" t="str">
        <f>VLOOKUP(A36,'Complete Product Info'!$B$2:$C$141,1,0)</f>
        <v>#N/A</v>
      </c>
    </row>
    <row r="37" ht="14.25" customHeight="1">
      <c r="A37" s="58">
        <v>1811036.0</v>
      </c>
      <c r="B37" s="132">
        <v>2862.7439999999997</v>
      </c>
      <c r="C37" s="133">
        <v>65.76599999999999</v>
      </c>
      <c r="D37" s="134" t="str">
        <f>VLOOKUP(A37,'Complete Product Info'!$B$2:$C$141,1,0)</f>
        <v>#N/A</v>
      </c>
    </row>
    <row r="38" ht="14.25" customHeight="1">
      <c r="A38" s="58">
        <v>1811037.0</v>
      </c>
      <c r="B38" s="132">
        <v>10772.322</v>
      </c>
      <c r="C38" s="133">
        <v>195.7725</v>
      </c>
      <c r="D38" s="134" t="str">
        <f>VLOOKUP(A38,'Complete Product Info'!$B$2:$C$141,1,0)</f>
        <v>#N/A</v>
      </c>
    </row>
    <row r="39" ht="14.25" customHeight="1">
      <c r="A39" s="58">
        <v>1811038.0</v>
      </c>
      <c r="B39" s="132">
        <v>108686.65500000001</v>
      </c>
      <c r="C39" s="133">
        <v>1252.8422999999998</v>
      </c>
      <c r="D39" s="134" t="str">
        <f>VLOOKUP(A39,'Complete Product Info'!$B$2:$C$141,1,0)</f>
        <v>#N/A</v>
      </c>
    </row>
    <row r="40" ht="14.25" customHeight="1">
      <c r="A40" s="58">
        <v>1811039.0</v>
      </c>
      <c r="B40" s="132">
        <v>129931.204</v>
      </c>
      <c r="C40" s="133">
        <v>1780.4279999999997</v>
      </c>
      <c r="D40" s="134" t="str">
        <f>VLOOKUP(A40,'Complete Product Info'!$B$2:$C$141,1,0)</f>
        <v>#N/A</v>
      </c>
    </row>
    <row r="41" ht="14.25" customHeight="1">
      <c r="A41" s="58">
        <v>1811040.0</v>
      </c>
      <c r="B41" s="132">
        <v>208184.9</v>
      </c>
      <c r="C41" s="133">
        <v>2177.1484</v>
      </c>
      <c r="D41" s="134" t="str">
        <f>VLOOKUP(A41,'Complete Product Info'!$B$2:$C$141,1,0)</f>
        <v>#N/A</v>
      </c>
    </row>
    <row r="42" ht="14.25" customHeight="1">
      <c r="A42" s="58">
        <v>1811041.0</v>
      </c>
      <c r="B42" s="132">
        <v>113520.33000000002</v>
      </c>
      <c r="C42" s="133">
        <v>1519.3528</v>
      </c>
      <c r="D42" s="134" t="str">
        <f>VLOOKUP(A42,'Complete Product Info'!$B$2:$C$141,1,0)</f>
        <v>#N/A</v>
      </c>
    </row>
    <row r="43" ht="14.25" customHeight="1">
      <c r="A43" s="58">
        <v>1811042.0</v>
      </c>
      <c r="B43" s="132">
        <v>42837.625</v>
      </c>
      <c r="C43" s="133">
        <v>692.1927999999999</v>
      </c>
      <c r="D43" s="134" t="str">
        <f>VLOOKUP(A43,'Complete Product Info'!$B$2:$C$141,1,0)</f>
        <v>#N/A</v>
      </c>
    </row>
    <row r="44" ht="14.25" customHeight="1">
      <c r="A44" s="58">
        <v>1811043.0</v>
      </c>
      <c r="B44" s="132">
        <v>939525.0800000001</v>
      </c>
      <c r="C44" s="133">
        <v>9299.3124</v>
      </c>
      <c r="D44" s="134" t="str">
        <f>VLOOKUP(A44,'Complete Product Info'!$B$2:$C$141,1,0)</f>
        <v>#N/A</v>
      </c>
    </row>
    <row r="45" ht="14.25" customHeight="1">
      <c r="A45" s="58">
        <v>1811044.0</v>
      </c>
      <c r="B45" s="132">
        <v>604891.248</v>
      </c>
      <c r="C45" s="133">
        <v>6651.7901999999995</v>
      </c>
      <c r="D45" s="134" t="str">
        <f>VLOOKUP(A45,'Complete Product Info'!$B$2:$C$141,1,0)</f>
        <v>#N/A</v>
      </c>
    </row>
    <row r="46" ht="14.25" customHeight="1">
      <c r="A46" s="58">
        <v>1811045.0</v>
      </c>
      <c r="B46" s="132">
        <v>5871.6</v>
      </c>
      <c r="C46" s="133">
        <v>97.54159999999999</v>
      </c>
      <c r="D46" s="134" t="str">
        <f>VLOOKUP(A46,'Complete Product Info'!$B$2:$C$141,1,0)</f>
        <v>#N/A</v>
      </c>
    </row>
    <row r="47" ht="14.25" customHeight="1">
      <c r="A47" s="58">
        <v>1811046.0</v>
      </c>
      <c r="B47" s="132">
        <v>42097.127</v>
      </c>
      <c r="C47" s="133">
        <v>579.6899999999999</v>
      </c>
      <c r="D47" s="134" t="str">
        <f>VLOOKUP(A47,'Complete Product Info'!$B$2:$C$141,1,0)</f>
        <v>#N/A</v>
      </c>
    </row>
    <row r="48" ht="14.25" customHeight="1">
      <c r="A48" s="58">
        <v>1811047.0</v>
      </c>
      <c r="B48" s="132">
        <v>86166.71</v>
      </c>
      <c r="C48" s="133">
        <v>970.0484999999999</v>
      </c>
      <c r="D48" s="134" t="str">
        <f>VLOOKUP(A48,'Complete Product Info'!$B$2:$C$141,1,0)</f>
        <v>#N/A</v>
      </c>
    </row>
    <row r="49" ht="14.25" customHeight="1">
      <c r="A49" s="58">
        <v>1811048.0</v>
      </c>
      <c r="B49" s="132">
        <v>104924.31799999998</v>
      </c>
      <c r="C49" s="133">
        <v>1477.1359999999997</v>
      </c>
      <c r="D49" s="134" t="str">
        <f>VLOOKUP(A49,'Complete Product Info'!$B$2:$C$141,1,0)</f>
        <v>#N/A</v>
      </c>
    </row>
    <row r="50" ht="14.25" customHeight="1">
      <c r="A50" s="58">
        <v>1811049.0</v>
      </c>
      <c r="B50" s="132">
        <v>8749.44</v>
      </c>
      <c r="C50" s="133">
        <v>125.59949999999998</v>
      </c>
      <c r="D50" s="134" t="str">
        <f>VLOOKUP(A50,'Complete Product Info'!$B$2:$C$141,1,0)</f>
        <v>#N/A</v>
      </c>
    </row>
    <row r="51" ht="14.25" customHeight="1">
      <c r="A51" s="58">
        <v>1811050.0</v>
      </c>
      <c r="B51" s="132">
        <v>1230674.778</v>
      </c>
      <c r="C51" s="133">
        <v>19515.371199999998</v>
      </c>
      <c r="D51" s="134" t="str">
        <f>VLOOKUP(A51,'Complete Product Info'!$B$2:$C$141,1,0)</f>
        <v>#N/A</v>
      </c>
    </row>
    <row r="52" ht="14.25" customHeight="1">
      <c r="A52" s="58">
        <v>1811051.0</v>
      </c>
      <c r="B52" s="132">
        <v>14092.832999999999</v>
      </c>
      <c r="C52" s="133">
        <v>166.6298</v>
      </c>
      <c r="D52" s="134" t="str">
        <f>VLOOKUP(A52,'Complete Product Info'!$B$2:$C$141,1,0)</f>
        <v>#N/A</v>
      </c>
    </row>
    <row r="53" ht="14.25" customHeight="1">
      <c r="A53" s="58">
        <v>1811052.0</v>
      </c>
      <c r="B53" s="132">
        <v>430584.952</v>
      </c>
      <c r="C53" s="133">
        <v>8259.1135</v>
      </c>
      <c r="D53" s="134" t="str">
        <f>VLOOKUP(A53,'Complete Product Info'!$B$2:$C$141,1,0)</f>
        <v>#N/A</v>
      </c>
    </row>
    <row r="54" ht="14.25" customHeight="1">
      <c r="A54" s="58">
        <v>1811053.0</v>
      </c>
      <c r="B54" s="132">
        <v>233078.466</v>
      </c>
      <c r="C54" s="133">
        <v>3422.1032999999998</v>
      </c>
      <c r="D54" s="134" t="str">
        <f>VLOOKUP(A54,'Complete Product Info'!$B$2:$C$141,1,0)</f>
        <v>#N/A</v>
      </c>
    </row>
    <row r="55" ht="14.25" customHeight="1">
      <c r="A55" s="58">
        <v>1811054.0</v>
      </c>
      <c r="B55" s="132">
        <v>1162854.84</v>
      </c>
      <c r="C55" s="133">
        <v>13761.659799999998</v>
      </c>
      <c r="D55" s="134" t="str">
        <f>VLOOKUP(A55,'Complete Product Info'!$B$2:$C$141,1,0)</f>
        <v>#N/A</v>
      </c>
    </row>
    <row r="56" ht="14.25" customHeight="1">
      <c r="A56" s="58">
        <v>1811055.0</v>
      </c>
      <c r="B56" s="132">
        <v>339337.105</v>
      </c>
      <c r="C56" s="133">
        <v>3820.5299999999993</v>
      </c>
      <c r="D56" s="134" t="str">
        <f>VLOOKUP(A56,'Complete Product Info'!$B$2:$C$141,1,0)</f>
        <v>#N/A</v>
      </c>
    </row>
    <row r="57" ht="14.25" customHeight="1">
      <c r="A57" s="58">
        <v>1811056.0</v>
      </c>
      <c r="B57" s="132">
        <v>183942.792</v>
      </c>
      <c r="C57" s="133">
        <v>2545.9125999999997</v>
      </c>
      <c r="D57" s="134" t="str">
        <f>VLOOKUP(A57,'Complete Product Info'!$B$2:$C$141,1,0)</f>
        <v>#N/A</v>
      </c>
    </row>
    <row r="58" ht="14.25" customHeight="1">
      <c r="A58" s="58">
        <v>1811057.0</v>
      </c>
      <c r="B58" s="132">
        <v>290623.31100000005</v>
      </c>
      <c r="C58" s="133">
        <v>3292.8199999999997</v>
      </c>
      <c r="D58" s="134" t="str">
        <f>VLOOKUP(A58,'Complete Product Info'!$B$2:$C$141,1,0)</f>
        <v>#N/A</v>
      </c>
    </row>
    <row r="59" ht="14.25" customHeight="1">
      <c r="A59" s="58">
        <v>1811058.0</v>
      </c>
      <c r="B59" s="132">
        <v>176742.02</v>
      </c>
      <c r="C59" s="133">
        <v>2205.98</v>
      </c>
      <c r="D59" s="134" t="str">
        <f>VLOOKUP(A59,'Complete Product Info'!$B$2:$C$141,1,0)</f>
        <v>#N/A</v>
      </c>
    </row>
    <row r="60" ht="14.25" customHeight="1">
      <c r="A60" s="58">
        <v>1811059.0</v>
      </c>
      <c r="B60" s="132">
        <v>715805.58</v>
      </c>
      <c r="C60" s="133">
        <v>13665.315999999999</v>
      </c>
      <c r="D60" s="134" t="str">
        <f>VLOOKUP(A60,'Complete Product Info'!$B$2:$C$141,1,0)</f>
        <v>#N/A</v>
      </c>
    </row>
    <row r="61" ht="14.25" customHeight="1">
      <c r="A61" s="58">
        <v>1811060.0</v>
      </c>
      <c r="B61" s="132">
        <v>812827.494</v>
      </c>
      <c r="C61" s="133">
        <v>15243.134999999998</v>
      </c>
      <c r="D61" s="134" t="str">
        <f>VLOOKUP(A61,'Complete Product Info'!$B$2:$C$141,1,0)</f>
        <v>#N/A</v>
      </c>
    </row>
    <row r="62" ht="14.25" customHeight="1">
      <c r="A62" s="58">
        <v>1811061.0</v>
      </c>
      <c r="B62" s="132">
        <v>372461.27499999997</v>
      </c>
      <c r="C62" s="133">
        <v>6273.420999999999</v>
      </c>
      <c r="D62" s="134" t="str">
        <f>VLOOKUP(A62,'Complete Product Info'!$B$2:$C$141,1,0)</f>
        <v>#N/A</v>
      </c>
    </row>
    <row r="63" ht="14.25" customHeight="1">
      <c r="A63" s="58">
        <v>1811062.0</v>
      </c>
      <c r="B63" s="132">
        <v>2215020.4960000003</v>
      </c>
      <c r="C63" s="133">
        <v>38681.289899999996</v>
      </c>
      <c r="D63" s="134" t="str">
        <f>VLOOKUP(A63,'Complete Product Info'!$B$2:$C$141,1,0)</f>
        <v>#N/A</v>
      </c>
    </row>
    <row r="64" ht="14.25" customHeight="1">
      <c r="A64" s="58">
        <v>1811063.0</v>
      </c>
      <c r="B64" s="132">
        <v>1031681.6719999999</v>
      </c>
      <c r="C64" s="133">
        <v>15552.167399999998</v>
      </c>
      <c r="D64" s="134" t="str">
        <f>VLOOKUP(A64,'Complete Product Info'!$B$2:$C$141,1,0)</f>
        <v>#N/A</v>
      </c>
    </row>
    <row r="65" ht="14.25" customHeight="1">
      <c r="A65" s="58">
        <v>1811064.0</v>
      </c>
      <c r="B65" s="132">
        <v>313253.27599999995</v>
      </c>
      <c r="C65" s="133">
        <v>4270.2699999999995</v>
      </c>
      <c r="D65" s="134" t="str">
        <f>VLOOKUP(A65,'Complete Product Info'!$B$2:$C$141,1,0)</f>
        <v>#N/A</v>
      </c>
    </row>
    <row r="66" ht="14.25" customHeight="1">
      <c r="A66" s="58">
        <v>1811065.0</v>
      </c>
      <c r="B66" s="132">
        <v>227156.06199999998</v>
      </c>
      <c r="C66" s="133">
        <v>2979.0980999999997</v>
      </c>
      <c r="D66" s="134" t="str">
        <f>VLOOKUP(A66,'Complete Product Info'!$B$2:$C$141,1,0)</f>
        <v>#N/A</v>
      </c>
    </row>
    <row r="67" ht="14.25" customHeight="1">
      <c r="A67" s="58">
        <v>1811066.0</v>
      </c>
      <c r="B67" s="132">
        <v>110544.336</v>
      </c>
      <c r="C67" s="133">
        <v>1540.1899999999998</v>
      </c>
      <c r="D67" s="134" t="str">
        <f>VLOOKUP(A67,'Complete Product Info'!$B$2:$C$141,1,0)</f>
        <v>#N/A</v>
      </c>
    </row>
    <row r="68" ht="14.25" customHeight="1">
      <c r="A68" s="58">
        <v>1811067.0</v>
      </c>
      <c r="B68" s="132">
        <v>469021.44</v>
      </c>
      <c r="C68" s="133">
        <v>6512.6985</v>
      </c>
      <c r="D68" s="134" t="str">
        <f>VLOOKUP(A68,'Complete Product Info'!$B$2:$C$141,1,0)</f>
        <v>#N/A</v>
      </c>
    </row>
    <row r="69" ht="14.25" customHeight="1">
      <c r="A69" s="58">
        <v>1811068.0</v>
      </c>
      <c r="B69" s="132">
        <v>349042.266</v>
      </c>
      <c r="C69" s="133">
        <v>6216.9436</v>
      </c>
      <c r="D69" s="134" t="str">
        <f>VLOOKUP(A69,'Complete Product Info'!$B$2:$C$141,1,0)</f>
        <v>#N/A</v>
      </c>
    </row>
    <row r="70" ht="14.25" customHeight="1">
      <c r="A70" s="58">
        <v>1811069.0</v>
      </c>
      <c r="B70" s="132">
        <v>911098.981</v>
      </c>
      <c r="C70" s="133">
        <v>12278.647799999999</v>
      </c>
      <c r="D70" s="134" t="str">
        <f>VLOOKUP(A70,'Complete Product Info'!$B$2:$C$141,1,0)</f>
        <v>#N/A</v>
      </c>
    </row>
    <row r="71" ht="14.25" customHeight="1">
      <c r="A71" s="58">
        <v>1811070.0</v>
      </c>
      <c r="B71" s="132">
        <v>375266.535</v>
      </c>
      <c r="C71" s="133">
        <v>4487.433399999999</v>
      </c>
      <c r="D71" s="134" t="str">
        <f>VLOOKUP(A71,'Complete Product Info'!$B$2:$C$141,1,0)</f>
        <v>#N/A</v>
      </c>
    </row>
    <row r="72" ht="14.25" customHeight="1">
      <c r="A72" s="58">
        <v>1811071.0</v>
      </c>
      <c r="B72" s="132">
        <v>105831.19799999999</v>
      </c>
      <c r="C72" s="133">
        <v>1831.1423999999997</v>
      </c>
      <c r="D72" s="134" t="str">
        <f>VLOOKUP(A72,'Complete Product Info'!$B$2:$C$141,1,0)</f>
        <v>#N/A</v>
      </c>
    </row>
    <row r="73" ht="14.25" customHeight="1">
      <c r="A73" s="58">
        <v>1811072.0</v>
      </c>
      <c r="B73" s="132">
        <v>120562.17599999999</v>
      </c>
      <c r="C73" s="133">
        <v>2550.8055</v>
      </c>
      <c r="D73" s="134" t="str">
        <f>VLOOKUP(A73,'Complete Product Info'!$B$2:$C$141,1,0)</f>
        <v>#N/A</v>
      </c>
    </row>
    <row r="74" ht="14.25" customHeight="1">
      <c r="A74" s="58">
        <v>1811073.0</v>
      </c>
      <c r="B74" s="132">
        <v>323960.624</v>
      </c>
      <c r="C74" s="133">
        <v>1528.212</v>
      </c>
      <c r="D74" s="134" t="str">
        <f>VLOOKUP(A74,'Complete Product Info'!$B$2:$C$141,1,0)</f>
        <v>#N/A</v>
      </c>
    </row>
    <row r="75" ht="14.25" customHeight="1">
      <c r="A75" s="58">
        <v>1811074.0</v>
      </c>
      <c r="B75" s="132">
        <v>335767.12</v>
      </c>
      <c r="C75" s="133">
        <v>1583.6724</v>
      </c>
      <c r="D75" s="134" t="str">
        <f>VLOOKUP(A75,'Complete Product Info'!$B$2:$C$141,1,0)</f>
        <v>#N/A</v>
      </c>
    </row>
    <row r="76" ht="14.25" customHeight="1">
      <c r="A76" s="58">
        <v>1811075.0</v>
      </c>
      <c r="B76" s="132">
        <v>1430252.9530000002</v>
      </c>
      <c r="C76" s="133">
        <v>8280.979</v>
      </c>
      <c r="D76" s="134" t="str">
        <f>VLOOKUP(A76,'Complete Product Info'!$B$2:$C$141,1,0)</f>
        <v>#N/A</v>
      </c>
    </row>
    <row r="77" ht="14.25" customHeight="1">
      <c r="A77" s="58">
        <v>1811076.0</v>
      </c>
      <c r="B77" s="132">
        <v>135943.83</v>
      </c>
      <c r="C77" s="133">
        <v>483.91119999999995</v>
      </c>
      <c r="D77" s="134" t="str">
        <f>VLOOKUP(A77,'Complete Product Info'!$B$2:$C$141,1,0)</f>
        <v>#N/A</v>
      </c>
    </row>
    <row r="78" ht="14.25" customHeight="1">
      <c r="A78" s="58">
        <v>1811077.0</v>
      </c>
      <c r="B78" s="132">
        <v>510807.06599999993</v>
      </c>
      <c r="C78" s="133">
        <v>2028.7567999999999</v>
      </c>
      <c r="D78" s="134" t="str">
        <f>VLOOKUP(A78,'Complete Product Info'!$B$2:$C$141,1,0)</f>
        <v>#N/A</v>
      </c>
    </row>
    <row r="79" ht="14.25" customHeight="1">
      <c r="A79" s="58">
        <v>1811078.0</v>
      </c>
      <c r="B79" s="132">
        <v>503187.399</v>
      </c>
      <c r="C79" s="133">
        <v>1953.7247999999997</v>
      </c>
      <c r="D79" s="134" t="str">
        <f>VLOOKUP(A79,'Complete Product Info'!$B$2:$C$141,1,0)</f>
        <v>#N/A</v>
      </c>
    </row>
    <row r="80" ht="14.25" customHeight="1">
      <c r="A80" s="58">
        <v>1811079.0</v>
      </c>
      <c r="B80" s="132">
        <v>610295.994</v>
      </c>
      <c r="C80" s="133">
        <v>2254.1805</v>
      </c>
      <c r="D80" s="134" t="str">
        <f>VLOOKUP(A80,'Complete Product Info'!$B$2:$C$141,1,0)</f>
        <v>#N/A</v>
      </c>
    </row>
    <row r="81" ht="14.25" customHeight="1">
      <c r="A81" s="58">
        <v>1811080.0</v>
      </c>
      <c r="B81" s="132">
        <v>157312.386</v>
      </c>
      <c r="C81" s="133">
        <v>756.3542</v>
      </c>
      <c r="D81" s="134" t="str">
        <f>VLOOKUP(A81,'Complete Product Info'!$B$2:$C$141,1,0)</f>
        <v>#N/A</v>
      </c>
    </row>
    <row r="82" ht="14.25" customHeight="1">
      <c r="A82" s="58">
        <v>1811081.0</v>
      </c>
      <c r="B82" s="132">
        <v>545974.66</v>
      </c>
      <c r="C82" s="133">
        <v>1540.3934</v>
      </c>
      <c r="D82" s="134" t="str">
        <f>VLOOKUP(A82,'Complete Product Info'!$B$2:$C$141,1,0)</f>
        <v>#N/A</v>
      </c>
    </row>
    <row r="83" ht="14.25" customHeight="1">
      <c r="A83" s="58">
        <v>1811082.0</v>
      </c>
      <c r="B83" s="132">
        <v>286977.636</v>
      </c>
      <c r="C83" s="133">
        <v>712.0581999999999</v>
      </c>
      <c r="D83" s="134" t="str">
        <f>VLOOKUP(A83,'Complete Product Info'!$B$2:$C$141,1,0)</f>
        <v>#N/A</v>
      </c>
    </row>
    <row r="84" ht="14.25" customHeight="1">
      <c r="A84" s="58">
        <v>1811083.0</v>
      </c>
      <c r="B84" s="132">
        <v>346252.56600000005</v>
      </c>
      <c r="C84" s="133">
        <v>680.034</v>
      </c>
      <c r="D84" s="134" t="str">
        <f>VLOOKUP(A84,'Complete Product Info'!$B$2:$C$141,1,0)</f>
        <v>#N/A</v>
      </c>
    </row>
    <row r="85" ht="14.25" customHeight="1">
      <c r="A85" s="58">
        <v>1811084.0</v>
      </c>
      <c r="B85" s="132">
        <v>655185.3</v>
      </c>
      <c r="C85" s="133">
        <v>934.0128</v>
      </c>
      <c r="D85" s="134" t="str">
        <f>VLOOKUP(A85,'Complete Product Info'!$B$2:$C$141,1,0)</f>
        <v>#N/A</v>
      </c>
    </row>
    <row r="86" ht="14.25" customHeight="1">
      <c r="A86" s="58">
        <v>1811085.0</v>
      </c>
      <c r="B86" s="132">
        <v>31485.168000000005</v>
      </c>
      <c r="C86" s="133">
        <v>48.30749999999999</v>
      </c>
      <c r="D86" s="134" t="str">
        <f>VLOOKUP(A86,'Complete Product Info'!$B$2:$C$141,1,0)</f>
        <v>#N/A</v>
      </c>
    </row>
    <row r="87" ht="14.25" customHeight="1">
      <c r="A87" s="58">
        <v>1811086.0</v>
      </c>
      <c r="B87" s="132">
        <v>366347.58600000007</v>
      </c>
      <c r="C87" s="133">
        <v>469.854</v>
      </c>
      <c r="D87" s="134" t="str">
        <f>VLOOKUP(A87,'Complete Product Info'!$B$2:$C$141,1,0)</f>
        <v>#N/A</v>
      </c>
    </row>
    <row r="88" ht="14.25" customHeight="1">
      <c r="A88" s="58">
        <v>1811087.0</v>
      </c>
      <c r="B88" s="132">
        <v>239805.423</v>
      </c>
      <c r="C88" s="133">
        <v>549.9935999999999</v>
      </c>
      <c r="D88" s="134" t="str">
        <f>VLOOKUP(A88,'Complete Product Info'!$B$2:$C$141,1,0)</f>
        <v>#N/A</v>
      </c>
    </row>
    <row r="89" ht="14.25" customHeight="1">
      <c r="A89" s="58">
        <v>1811088.0</v>
      </c>
      <c r="B89" s="132">
        <v>270403.408</v>
      </c>
      <c r="C89" s="133">
        <v>868.9699999999999</v>
      </c>
      <c r="D89" s="134" t="str">
        <f>VLOOKUP(A89,'Complete Product Info'!$B$2:$C$141,1,0)</f>
        <v>#N/A</v>
      </c>
    </row>
    <row r="90" ht="14.25" customHeight="1">
      <c r="A90" s="58">
        <v>1811089.0</v>
      </c>
      <c r="B90" s="132">
        <v>8154.696000000001</v>
      </c>
      <c r="C90" s="133">
        <v>12.6786</v>
      </c>
      <c r="D90" s="134" t="str">
        <f>VLOOKUP(A90,'Complete Product Info'!$B$2:$C$141,1,0)</f>
        <v>#N/A</v>
      </c>
    </row>
    <row r="91" ht="14.25" customHeight="1">
      <c r="A91" s="58">
        <v>1811090.0</v>
      </c>
      <c r="B91" s="132">
        <v>20855.0</v>
      </c>
      <c r="C91" s="133">
        <v>43.843999999999994</v>
      </c>
      <c r="D91" s="134" t="str">
        <f>VLOOKUP(A91,'Complete Product Info'!$B$2:$C$141,1,0)</f>
        <v>#N/A</v>
      </c>
    </row>
    <row r="92" ht="14.25" customHeight="1">
      <c r="A92" s="58">
        <v>1811091.0</v>
      </c>
      <c r="B92" s="132">
        <v>132555.324</v>
      </c>
      <c r="C92" s="133">
        <v>426.34899999999993</v>
      </c>
      <c r="D92" s="134" t="str">
        <f>VLOOKUP(A92,'Complete Product Info'!$B$2:$C$141,1,0)</f>
        <v>#N/A</v>
      </c>
    </row>
    <row r="93" ht="14.25" customHeight="1">
      <c r="A93" s="58">
        <v>1811092.0</v>
      </c>
      <c r="B93" s="132">
        <v>-124.84800000000004</v>
      </c>
      <c r="C93" s="133">
        <v>5.9325</v>
      </c>
      <c r="D93" s="134" t="str">
        <f>VLOOKUP(A93,'Complete Product Info'!$B$2:$C$141,1,0)</f>
        <v>#N/A</v>
      </c>
    </row>
    <row r="94" ht="14.25" customHeight="1">
      <c r="A94" s="58">
        <v>1811093.0</v>
      </c>
      <c r="B94" s="132">
        <v>33569.451</v>
      </c>
      <c r="C94" s="133">
        <v>108.3444</v>
      </c>
      <c r="D94" s="134" t="str">
        <f>VLOOKUP(A94,'Complete Product Info'!$B$2:$C$141,1,0)</f>
        <v>#N/A</v>
      </c>
    </row>
    <row r="95" ht="14.25" customHeight="1">
      <c r="A95" s="58">
        <v>1811094.0</v>
      </c>
      <c r="B95" s="132">
        <v>8640.258</v>
      </c>
      <c r="C95" s="133">
        <v>9.661499999999998</v>
      </c>
      <c r="D95" s="134" t="str">
        <f>VLOOKUP(A95,'Complete Product Info'!$B$2:$C$141,1,0)</f>
        <v>#N/A</v>
      </c>
    </row>
    <row r="96" ht="14.25" customHeight="1">
      <c r="A96" s="58">
        <v>1811095.0</v>
      </c>
      <c r="B96" s="132">
        <v>18819.13</v>
      </c>
      <c r="C96" s="133">
        <v>285.89</v>
      </c>
      <c r="D96" s="134" t="str">
        <f>VLOOKUP(A96,'Complete Product Info'!$B$2:$C$141,1,0)</f>
        <v>#N/A</v>
      </c>
    </row>
    <row r="97" ht="14.25" customHeight="1">
      <c r="A97" s="58">
        <v>1811096.0</v>
      </c>
      <c r="B97" s="132">
        <v>95271.60500000001</v>
      </c>
      <c r="C97" s="133">
        <v>1367.0513999999998</v>
      </c>
      <c r="D97" s="134" t="str">
        <f>VLOOKUP(A97,'Complete Product Info'!$B$2:$C$141,1,0)</f>
        <v>#N/A</v>
      </c>
    </row>
    <row r="98" ht="14.25" customHeight="1">
      <c r="A98" s="58">
        <v>1811097.0</v>
      </c>
      <c r="B98" s="132">
        <v>56941.522000000004</v>
      </c>
      <c r="C98" s="133">
        <v>755.3711</v>
      </c>
      <c r="D98" s="134" t="str">
        <f>VLOOKUP(A98,'Complete Product Info'!$B$2:$C$141,1,0)</f>
        <v>#N/A</v>
      </c>
    </row>
    <row r="99" ht="14.25" customHeight="1">
      <c r="A99" s="58">
        <v>1811098.0</v>
      </c>
      <c r="B99" s="132">
        <v>15421.351</v>
      </c>
      <c r="C99" s="133">
        <v>266.22799999999995</v>
      </c>
      <c r="D99" s="134" t="str">
        <f>VLOOKUP(A99,'Complete Product Info'!$B$2:$C$141,1,0)</f>
        <v>#N/A</v>
      </c>
    </row>
    <row r="100" ht="14.25" customHeight="1">
      <c r="A100" s="58">
        <v>1811099.0</v>
      </c>
      <c r="B100" s="132">
        <v>134018.78900000002</v>
      </c>
      <c r="C100" s="133">
        <v>709.64</v>
      </c>
      <c r="D100" s="134" t="str">
        <f>VLOOKUP(A100,'Complete Product Info'!$B$2:$C$141,1,0)</f>
        <v>#N/A</v>
      </c>
    </row>
    <row r="101" ht="14.25" customHeight="1">
      <c r="A101" s="50">
        <v>1811100.0</v>
      </c>
      <c r="B101" s="132">
        <v>159799.7</v>
      </c>
      <c r="C101" s="133">
        <v>960.1157999999999</v>
      </c>
      <c r="D101" s="134" t="str">
        <f>VLOOKUP(A101,'Complete Product Info'!$B$2:$C$141,1,0)</f>
        <v>#N/A</v>
      </c>
    </row>
    <row r="102" ht="14.25" customHeight="1">
      <c r="A102" s="50">
        <v>1811101.0</v>
      </c>
      <c r="B102" s="132">
        <v>173695.962</v>
      </c>
      <c r="C102" s="133">
        <v>2186.7308</v>
      </c>
      <c r="D102" s="134" t="str">
        <f>VLOOKUP(A102,'Complete Product Info'!$B$2:$C$141,1,0)</f>
        <v>#N/A</v>
      </c>
    </row>
    <row r="103" ht="14.25" customHeight="1">
      <c r="A103" s="50">
        <v>1811102.0</v>
      </c>
      <c r="B103" s="132">
        <v>206845.18800000002</v>
      </c>
      <c r="C103" s="133">
        <v>1890.8968</v>
      </c>
      <c r="D103" s="134" t="str">
        <f>VLOOKUP(A103,'Complete Product Info'!$B$2:$C$141,1,0)</f>
        <v>#N/A</v>
      </c>
    </row>
    <row r="104" ht="14.25" customHeight="1">
      <c r="A104" s="50">
        <v>1811103.0</v>
      </c>
      <c r="B104" s="132">
        <v>48345.066</v>
      </c>
      <c r="C104" s="133">
        <v>514.941</v>
      </c>
      <c r="D104" s="134" t="str">
        <f>VLOOKUP(A104,'Complete Product Info'!$B$2:$C$141,1,0)</f>
        <v>#N/A</v>
      </c>
    </row>
    <row r="105" ht="14.25" customHeight="1">
      <c r="A105" s="50">
        <v>1811104.0</v>
      </c>
      <c r="B105" s="132">
        <v>16656.178000000004</v>
      </c>
      <c r="C105" s="133">
        <v>821.058</v>
      </c>
      <c r="D105" s="134" t="str">
        <f>VLOOKUP(A105,'Complete Product Info'!$B$2:$C$141,1,0)</f>
        <v>#N/A</v>
      </c>
    </row>
    <row r="106" ht="14.25" customHeight="1">
      <c r="A106" s="50">
        <v>1811105.0</v>
      </c>
      <c r="B106" s="132">
        <v>294012.82</v>
      </c>
      <c r="C106" s="133">
        <v>1133.0058</v>
      </c>
      <c r="D106" s="134" t="str">
        <f>VLOOKUP(A106,'Complete Product Info'!$B$2:$C$141,1,0)</f>
        <v>#N/A</v>
      </c>
    </row>
    <row r="107" ht="14.25" customHeight="1">
      <c r="A107" s="50">
        <v>1811106.0</v>
      </c>
      <c r="B107" s="132">
        <v>597852.9549999998</v>
      </c>
      <c r="C107" s="133">
        <v>3135.072</v>
      </c>
      <c r="D107" s="134" t="str">
        <f>VLOOKUP(A107,'Complete Product Info'!$B$2:$C$141,1,0)</f>
        <v>#N/A</v>
      </c>
    </row>
    <row r="108" ht="14.25" customHeight="1">
      <c r="A108" s="50">
        <v>1811107.0</v>
      </c>
      <c r="B108" s="132">
        <v>55878.912</v>
      </c>
      <c r="C108" s="133">
        <v>398.12159999999994</v>
      </c>
      <c r="D108" s="134" t="str">
        <f>VLOOKUP(A108,'Complete Product Info'!$B$2:$C$141,1,0)</f>
        <v>#N/A</v>
      </c>
    </row>
    <row r="109" ht="14.25" customHeight="1">
      <c r="A109" s="50">
        <v>1811108.0</v>
      </c>
      <c r="B109" s="132">
        <v>36134.899999999994</v>
      </c>
      <c r="C109" s="133">
        <v>302.614</v>
      </c>
      <c r="D109" s="134" t="str">
        <f>VLOOKUP(A109,'Complete Product Info'!$B$2:$C$141,1,0)</f>
        <v>#N/A</v>
      </c>
    </row>
    <row r="110" ht="14.25" customHeight="1">
      <c r="A110" s="50">
        <v>1811109.0</v>
      </c>
      <c r="B110" s="132">
        <v>13064.005000000001</v>
      </c>
      <c r="C110" s="133">
        <v>80.51249999999999</v>
      </c>
      <c r="D110" s="134" t="str">
        <f>VLOOKUP(A110,'Complete Product Info'!$B$2:$C$141,1,0)</f>
        <v>#N/A</v>
      </c>
    </row>
    <row r="111" ht="14.25" customHeight="1">
      <c r="A111" s="50">
        <v>1811110.0</v>
      </c>
      <c r="B111" s="132">
        <v>91329.997</v>
      </c>
      <c r="C111" s="133">
        <v>323.1235</v>
      </c>
      <c r="D111" s="134" t="str">
        <f>VLOOKUP(A111,'Complete Product Info'!$B$2:$C$141,1,0)</f>
        <v>#N/A</v>
      </c>
    </row>
    <row r="112" ht="14.25" customHeight="1">
      <c r="A112" s="50">
        <v>1811111.0</v>
      </c>
      <c r="B112" s="132">
        <v>7071.896</v>
      </c>
      <c r="C112" s="133">
        <v>51.46019999999999</v>
      </c>
      <c r="D112" s="134" t="str">
        <f>VLOOKUP(A112,'Complete Product Info'!$B$2:$C$141,1,0)</f>
        <v>#N/A</v>
      </c>
    </row>
    <row r="113" ht="14.25" customHeight="1">
      <c r="A113" s="50">
        <v>1811112.0</v>
      </c>
      <c r="B113" s="132">
        <v>11391.6</v>
      </c>
      <c r="C113" s="133">
        <v>103.58709999999999</v>
      </c>
      <c r="D113" s="134" t="str">
        <f>VLOOKUP(A113,'Complete Product Info'!$B$2:$C$141,1,0)</f>
        <v>#N/A</v>
      </c>
    </row>
    <row r="114" ht="14.25" customHeight="1">
      <c r="A114" s="50">
        <v>1811113.0</v>
      </c>
      <c r="B114" s="132">
        <v>13278.870000000003</v>
      </c>
      <c r="C114" s="133">
        <v>87.4846</v>
      </c>
      <c r="D114" s="134" t="str">
        <f>VLOOKUP(A114,'Complete Product Info'!$B$2:$C$141,1,0)</f>
        <v>#N/A</v>
      </c>
    </row>
    <row r="115" ht="14.25" customHeight="1">
      <c r="A115" s="50">
        <v>1811114.0</v>
      </c>
      <c r="B115" s="132">
        <v>626981.3</v>
      </c>
      <c r="C115" s="133">
        <v>6505.2405</v>
      </c>
      <c r="D115" s="134" t="str">
        <f>VLOOKUP(A115,'Complete Product Info'!$B$2:$C$141,1,0)</f>
        <v>#N/A</v>
      </c>
    </row>
    <row r="116" ht="14.25" customHeight="1">
      <c r="A116" s="50">
        <v>1811115.0</v>
      </c>
      <c r="B116" s="132">
        <v>18320.816</v>
      </c>
      <c r="C116" s="133">
        <v>78.7497</v>
      </c>
      <c r="D116" s="134" t="str">
        <f>VLOOKUP(A116,'Complete Product Info'!$B$2:$C$141,1,0)</f>
        <v>#N/A</v>
      </c>
    </row>
    <row r="117" ht="14.25" customHeight="1">
      <c r="A117" s="50">
        <v>1811116.0</v>
      </c>
      <c r="B117" s="132">
        <v>506261.62400000007</v>
      </c>
      <c r="C117" s="133">
        <v>4712.9814</v>
      </c>
      <c r="D117" s="134" t="str">
        <f>VLOOKUP(A117,'Complete Product Info'!$B$2:$C$141,1,0)</f>
        <v>#N/A</v>
      </c>
    </row>
    <row r="118" ht="14.25" customHeight="1">
      <c r="A118" s="50">
        <v>1811117.0</v>
      </c>
      <c r="B118" s="132">
        <v>191782.272</v>
      </c>
      <c r="C118" s="133">
        <v>1955.3519999999999</v>
      </c>
      <c r="D118" s="134" t="str">
        <f>VLOOKUP(A118,'Complete Product Info'!$B$2:$C$141,1,0)</f>
        <v>#N/A</v>
      </c>
    </row>
    <row r="119" ht="14.25" customHeight="1">
      <c r="A119" s="50">
        <v>1811118.0</v>
      </c>
      <c r="B119" s="132">
        <v>217977.1</v>
      </c>
      <c r="C119" s="133">
        <v>1779.6144</v>
      </c>
      <c r="D119" s="134" t="str">
        <f>VLOOKUP(A119,'Complete Product Info'!$B$2:$C$141,1,0)</f>
        <v>#N/A</v>
      </c>
    </row>
    <row r="120" ht="14.25" customHeight="1">
      <c r="A120" s="50">
        <v>1811119.0</v>
      </c>
      <c r="B120" s="132">
        <v>13992.447</v>
      </c>
      <c r="C120" s="133">
        <v>85.87999999999998</v>
      </c>
      <c r="D120" s="134" t="str">
        <f>VLOOKUP(A120,'Complete Product Info'!$B$2:$C$141,1,0)</f>
        <v>#N/A</v>
      </c>
    </row>
    <row r="121" ht="14.25" customHeight="1">
      <c r="A121" s="50">
        <v>1811120.0</v>
      </c>
      <c r="B121" s="132">
        <v>268203.642</v>
      </c>
      <c r="C121" s="133">
        <v>2715.8985</v>
      </c>
      <c r="D121" s="134" t="str">
        <f>VLOOKUP(A121,'Complete Product Info'!$B$2:$C$141,1,0)</f>
        <v>#N/A</v>
      </c>
    </row>
    <row r="122" ht="14.25" customHeight="1">
      <c r="A122" s="50">
        <v>1811121.0</v>
      </c>
      <c r="B122" s="132">
        <v>57554.73900000001</v>
      </c>
      <c r="C122" s="133">
        <v>362.1198</v>
      </c>
      <c r="D122" s="134" t="str">
        <f>VLOOKUP(A122,'Complete Product Info'!$B$2:$C$141,1,0)</f>
        <v>#N/A</v>
      </c>
    </row>
    <row r="123" ht="14.25" customHeight="1">
      <c r="A123" s="50">
        <v>1811122.0</v>
      </c>
      <c r="B123" s="132">
        <v>209698.731</v>
      </c>
      <c r="C123" s="133">
        <v>2079.9345</v>
      </c>
      <c r="D123" s="134" t="str">
        <f>VLOOKUP(A123,'Complete Product Info'!$B$2:$C$141,1,0)</f>
        <v>#N/A</v>
      </c>
    </row>
    <row r="124" ht="14.25" customHeight="1">
      <c r="A124" s="50">
        <v>1811123.0</v>
      </c>
      <c r="B124" s="132">
        <v>61069.68</v>
      </c>
      <c r="C124" s="133">
        <v>295.6758</v>
      </c>
      <c r="D124" s="134" t="str">
        <f>VLOOKUP(A124,'Complete Product Info'!$B$2:$C$141,1,0)</f>
        <v>#N/A</v>
      </c>
    </row>
    <row r="125" ht="14.25" customHeight="1">
      <c r="A125" s="50">
        <v>1811124.0</v>
      </c>
      <c r="B125" s="132">
        <v>119564.52799999999</v>
      </c>
      <c r="C125" s="133">
        <v>568.4351999999999</v>
      </c>
      <c r="D125" s="134" t="str">
        <f>VLOOKUP(A125,'Complete Product Info'!$B$2:$C$141,1,0)</f>
        <v>#N/A</v>
      </c>
    </row>
    <row r="126" ht="14.25" customHeight="1">
      <c r="A126" s="50">
        <v>1811125.0</v>
      </c>
      <c r="B126" s="132">
        <v>15020.928000000002</v>
      </c>
      <c r="C126" s="133">
        <v>56.4096</v>
      </c>
      <c r="D126" s="134" t="str">
        <f>VLOOKUP(A126,'Complete Product Info'!$B$2:$C$141,1,0)</f>
        <v>#N/A</v>
      </c>
    </row>
    <row r="127" ht="14.25" customHeight="1">
      <c r="A127" s="50">
        <v>1811126.0</v>
      </c>
      <c r="B127" s="132">
        <v>51196.768</v>
      </c>
      <c r="C127" s="133">
        <v>508.86159999999995</v>
      </c>
      <c r="D127" s="134" t="str">
        <f>VLOOKUP(A127,'Complete Product Info'!$B$2:$C$141,1,0)</f>
        <v>#N/A</v>
      </c>
    </row>
    <row r="128" ht="14.25" customHeight="1">
      <c r="A128" s="50">
        <v>1811127.0</v>
      </c>
      <c r="B128" s="132">
        <v>229317.9</v>
      </c>
      <c r="C128" s="133">
        <v>1975.1721999999997</v>
      </c>
      <c r="D128" s="134" t="str">
        <f>VLOOKUP(A128,'Complete Product Info'!$B$2:$C$141,1,0)</f>
        <v>#N/A</v>
      </c>
    </row>
    <row r="129" ht="14.25" customHeight="1">
      <c r="A129" s="50">
        <v>1811128.0</v>
      </c>
      <c r="B129" s="132">
        <v>82791.91500000001</v>
      </c>
      <c r="C129" s="133">
        <v>502.3979999999999</v>
      </c>
      <c r="D129" s="134" t="str">
        <f>VLOOKUP(A129,'Complete Product Info'!$B$2:$C$141,1,0)</f>
        <v>#N/A</v>
      </c>
    </row>
    <row r="130" ht="14.25" customHeight="1">
      <c r="A130" s="50">
        <v>1811129.0</v>
      </c>
      <c r="B130" s="132">
        <v>750754.323</v>
      </c>
      <c r="C130" s="133">
        <v>5688.759</v>
      </c>
      <c r="D130" s="134" t="str">
        <f>VLOOKUP(A130,'Complete Product Info'!$B$2:$C$141,1,0)</f>
        <v>#N/A</v>
      </c>
    </row>
    <row r="131" ht="14.25" customHeight="1">
      <c r="A131" s="50">
        <v>1811130.0</v>
      </c>
      <c r="B131" s="132">
        <v>498317.532</v>
      </c>
      <c r="C131" s="133">
        <v>3784.087499999999</v>
      </c>
      <c r="D131" s="134" t="str">
        <f>VLOOKUP(A131,'Complete Product Info'!$B$2:$C$141,1,0)</f>
        <v>#N/A</v>
      </c>
    </row>
    <row r="132" ht="14.25" customHeight="1">
      <c r="A132" s="50">
        <v>1811131.0</v>
      </c>
      <c r="B132" s="132">
        <v>629329.283</v>
      </c>
      <c r="C132" s="133">
        <v>6366.758999999999</v>
      </c>
      <c r="D132" s="134" t="str">
        <f>VLOOKUP(A132,'Complete Product Info'!$B$2:$C$141,1,0)</f>
        <v>#N/A</v>
      </c>
    </row>
    <row r="133" ht="14.25" customHeight="1">
      <c r="A133" s="50">
        <v>1811132.0</v>
      </c>
      <c r="B133" s="132">
        <v>260508.3</v>
      </c>
      <c r="C133" s="133">
        <v>2013.8859999999995</v>
      </c>
      <c r="D133" s="134" t="str">
        <f>VLOOKUP(A133,'Complete Product Info'!$B$2:$C$141,1,0)</f>
        <v>#N/A</v>
      </c>
    </row>
    <row r="134" ht="14.25" customHeight="1">
      <c r="A134" s="50">
        <v>1811133.0</v>
      </c>
      <c r="B134" s="132">
        <v>340666.675</v>
      </c>
      <c r="C134" s="133">
        <v>2850.9560999999994</v>
      </c>
      <c r="D134" s="134" t="str">
        <f>VLOOKUP(A134,'Complete Product Info'!$B$2:$C$141,1,0)</f>
        <v>#N/A</v>
      </c>
    </row>
    <row r="135" ht="14.25" customHeight="1">
      <c r="A135" s="50">
        <v>1811134.0</v>
      </c>
      <c r="B135" s="132">
        <v>5760.089999999999</v>
      </c>
      <c r="C135" s="133">
        <v>171.5792</v>
      </c>
      <c r="D135" s="134" t="str">
        <f>VLOOKUP(A135,'Complete Product Info'!$B$2:$C$141,1,0)</f>
        <v>#N/A</v>
      </c>
    </row>
    <row r="136" ht="14.25" customHeight="1">
      <c r="A136" s="50">
        <v>1811135.0</v>
      </c>
      <c r="B136" s="132">
        <v>108959.015</v>
      </c>
      <c r="C136" s="133">
        <v>2860.8209999999995</v>
      </c>
      <c r="D136" s="134" t="str">
        <f>VLOOKUP(A136,'Complete Product Info'!$B$2:$C$141,1,0)</f>
        <v>#N/A</v>
      </c>
    </row>
    <row r="137" ht="14.25" customHeight="1">
      <c r="A137" s="50">
        <v>1811136.0</v>
      </c>
      <c r="B137" s="132">
        <v>189174.11099999998</v>
      </c>
      <c r="C137" s="133">
        <v>6531.4</v>
      </c>
      <c r="D137" s="134" t="str">
        <f>VLOOKUP(A137,'Complete Product Info'!$B$2:$C$141,1,0)</f>
        <v>#N/A</v>
      </c>
    </row>
    <row r="138" ht="14.25" customHeight="1">
      <c r="A138" s="50">
        <v>1811137.0</v>
      </c>
      <c r="B138" s="132">
        <v>20699.5</v>
      </c>
      <c r="C138" s="133">
        <v>474.0575999999999</v>
      </c>
      <c r="D138" s="134" t="str">
        <f>VLOOKUP(A138,'Complete Product Info'!$B$2:$C$141,1,0)</f>
        <v>#N/A</v>
      </c>
    </row>
    <row r="139" ht="14.25" customHeight="1">
      <c r="A139" s="50">
        <v>1811138.0</v>
      </c>
      <c r="B139" s="132">
        <v>505548.43</v>
      </c>
      <c r="C139" s="133">
        <v>11486.800000000001</v>
      </c>
      <c r="D139" s="134" t="str">
        <f>VLOOKUP(A139,'Complete Product Info'!$B$2:$C$141,1,0)</f>
        <v>#N/A</v>
      </c>
    </row>
    <row r="140" ht="14.25" customHeight="1">
      <c r="A140" s="50">
        <v>1811139.0</v>
      </c>
      <c r="B140" s="132">
        <v>4282.635</v>
      </c>
      <c r="C140" s="133">
        <v>95.66579999999999</v>
      </c>
      <c r="D140" s="134" t="str">
        <f>VLOOKUP(A140,'Complete Product Info'!$B$2:$C$141,1,0)</f>
        <v>#N/A</v>
      </c>
    </row>
    <row r="141" ht="14.25" customHeight="1">
      <c r="A141" s="63">
        <v>1811140.0</v>
      </c>
      <c r="B141" s="135">
        <v>14909.821999999998</v>
      </c>
      <c r="C141" s="136">
        <v>615.2849999999999</v>
      </c>
      <c r="D141" s="134" t="str">
        <f>VLOOKUP(A141,'Complete Product Info'!$B$2:$C$141,1,0)</f>
        <v>#N/A</v>
      </c>
    </row>
    <row r="142" ht="14.25" customHeight="1"/>
    <row r="143" ht="14.25" customHeight="1">
      <c r="B143" s="137"/>
    </row>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fitToHeight="0"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75"/>
  <cols>
    <col customWidth="1" min="1" max="1" width="15.71"/>
    <col customWidth="1" min="2" max="2" width="16.57"/>
    <col customWidth="1" min="3" max="3" width="16.14"/>
    <col customWidth="1" min="4" max="7" width="20.14"/>
    <col customWidth="1" min="8" max="8" width="8.71"/>
    <col customWidth="1" min="9" max="9" width="42.86"/>
    <col customWidth="1" min="10" max="11" width="10.86"/>
    <col customWidth="1" min="12" max="12" width="11.14"/>
    <col customWidth="1" min="13" max="13" width="23.29"/>
    <col customWidth="1" min="14" max="14" width="13.29"/>
    <col customWidth="1" min="15" max="29" width="8.71"/>
  </cols>
  <sheetData>
    <row r="1" ht="30.75" customHeight="1">
      <c r="A1" s="138" t="s">
        <v>76</v>
      </c>
      <c r="B1" s="139" t="s">
        <v>93</v>
      </c>
      <c r="C1" s="140" t="s">
        <v>94</v>
      </c>
      <c r="D1" s="141" t="s">
        <v>323</v>
      </c>
      <c r="E1" s="141" t="s">
        <v>324</v>
      </c>
      <c r="F1" s="142" t="s">
        <v>325</v>
      </c>
      <c r="G1" s="143" t="s">
        <v>326</v>
      </c>
      <c r="H1" s="144"/>
      <c r="I1" s="138" t="s">
        <v>90</v>
      </c>
      <c r="J1" s="138" t="s">
        <v>327</v>
      </c>
      <c r="K1" s="138" t="s">
        <v>328</v>
      </c>
      <c r="L1" s="138" t="s">
        <v>329</v>
      </c>
      <c r="M1" s="145" t="s">
        <v>330</v>
      </c>
      <c r="N1" s="146"/>
      <c r="O1" s="144"/>
      <c r="P1" s="144"/>
      <c r="Q1" s="144"/>
      <c r="R1" s="144"/>
      <c r="S1" s="144"/>
      <c r="T1" s="144"/>
      <c r="U1" s="144"/>
      <c r="V1" s="144"/>
      <c r="W1" s="144"/>
      <c r="X1" s="144"/>
      <c r="Y1" s="144"/>
      <c r="Z1" s="144"/>
      <c r="AA1" s="144"/>
      <c r="AB1" s="144"/>
      <c r="AC1" s="144"/>
    </row>
    <row r="2" ht="14.25" customHeight="1">
      <c r="A2" s="58">
        <v>1811001.0</v>
      </c>
      <c r="B2" s="147">
        <v>210885.84000000005</v>
      </c>
      <c r="C2" s="148">
        <v>51139.81620000001</v>
      </c>
      <c r="D2" s="149">
        <f t="shared" ref="D2:D142" si="1">B2+C2</f>
        <v>262025.6562</v>
      </c>
      <c r="E2" s="60">
        <f>(D2/VLOOKUP(A2,'Complexity Cost Adjustment'!$C$2:$H$141,6,0))</f>
        <v>62.6875133</v>
      </c>
      <c r="F2" s="150">
        <f t="shared" ref="F2:F141" si="2">D2/$D$142</f>
        <v>0.01489017407</v>
      </c>
      <c r="G2" s="151">
        <f t="shared" ref="G2:G141" si="3">F2*$J$20</f>
        <v>79225.44935</v>
      </c>
      <c r="I2" s="50" t="s">
        <v>106</v>
      </c>
      <c r="J2" s="51">
        <v>40.0</v>
      </c>
      <c r="K2" s="51">
        <v>20.0</v>
      </c>
      <c r="L2" s="51">
        <v>30.0</v>
      </c>
      <c r="M2" s="152">
        <v>0.15</v>
      </c>
    </row>
    <row r="3" ht="14.25" customHeight="1">
      <c r="A3" s="58">
        <v>1811002.0</v>
      </c>
      <c r="B3" s="153">
        <v>18208.819200000005</v>
      </c>
      <c r="C3" s="154">
        <v>4377.120000000001</v>
      </c>
      <c r="D3" s="149">
        <f t="shared" si="1"/>
        <v>22585.9392</v>
      </c>
      <c r="E3" s="60">
        <f>(D3/VLOOKUP(A3,'Complexity Cost Adjustment'!$C$2:$H$141,6,0))</f>
        <v>57.8042594</v>
      </c>
      <c r="F3" s="150">
        <f t="shared" si="2"/>
        <v>0.001283494797</v>
      </c>
      <c r="G3" s="151">
        <f t="shared" si="3"/>
        <v>6829.03044</v>
      </c>
      <c r="I3" s="50" t="s">
        <v>108</v>
      </c>
      <c r="J3" s="51">
        <v>10.0</v>
      </c>
      <c r="K3" s="51">
        <v>18.0</v>
      </c>
      <c r="L3" s="51">
        <v>7.0</v>
      </c>
      <c r="M3" s="152">
        <v>0.1</v>
      </c>
    </row>
    <row r="4" ht="14.25" customHeight="1">
      <c r="A4" s="58">
        <v>1811003.0</v>
      </c>
      <c r="B4" s="153">
        <v>81215.728</v>
      </c>
      <c r="C4" s="154">
        <v>21586.285600000003</v>
      </c>
      <c r="D4" s="149">
        <f t="shared" si="1"/>
        <v>102802.0136</v>
      </c>
      <c r="E4" s="60">
        <f>(D4/VLOOKUP(A4,'Complexity Cost Adjustment'!$C$2:$H$141,6,0))</f>
        <v>66.35587612</v>
      </c>
      <c r="F4" s="150">
        <f t="shared" si="2"/>
        <v>0.005841946547</v>
      </c>
      <c r="G4" s="151">
        <f t="shared" si="3"/>
        <v>31082.97042</v>
      </c>
      <c r="I4" s="50" t="s">
        <v>112</v>
      </c>
      <c r="J4" s="51">
        <v>50.0</v>
      </c>
      <c r="K4" s="51">
        <v>5.0</v>
      </c>
      <c r="L4" s="51">
        <v>5.0</v>
      </c>
      <c r="M4" s="152">
        <v>0.18</v>
      </c>
    </row>
    <row r="5" ht="14.25" customHeight="1">
      <c r="A5" s="58">
        <v>1811004.0</v>
      </c>
      <c r="B5" s="153">
        <v>8238.269600000001</v>
      </c>
      <c r="C5" s="154">
        <v>2019.5758000000003</v>
      </c>
      <c r="D5" s="149">
        <f t="shared" si="1"/>
        <v>10257.8454</v>
      </c>
      <c r="E5" s="60">
        <f>(D5/VLOOKUP(A5,'Complexity Cost Adjustment'!$C$2:$H$141,6,0))</f>
        <v>59.33162936</v>
      </c>
      <c r="F5" s="150">
        <f t="shared" si="2"/>
        <v>0.000582924229</v>
      </c>
      <c r="G5" s="151">
        <f t="shared" si="3"/>
        <v>3101.537548</v>
      </c>
      <c r="I5" s="50" t="s">
        <v>137</v>
      </c>
      <c r="J5" s="51">
        <v>10.0</v>
      </c>
      <c r="K5" s="51">
        <v>10.0</v>
      </c>
      <c r="L5" s="51">
        <v>8.0</v>
      </c>
      <c r="M5" s="152">
        <v>0.08</v>
      </c>
    </row>
    <row r="6" ht="14.25" customHeight="1">
      <c r="A6" s="58">
        <v>1811005.0</v>
      </c>
      <c r="B6" s="153">
        <v>16734.564000000002</v>
      </c>
      <c r="C6" s="154">
        <v>4143.796800000001</v>
      </c>
      <c r="D6" s="149">
        <f t="shared" si="1"/>
        <v>20878.3608</v>
      </c>
      <c r="E6" s="60">
        <f>(D6/VLOOKUP(A6,'Complexity Cost Adjustment'!$C$2:$H$141,6,0))</f>
        <v>49.34942705</v>
      </c>
      <c r="F6" s="150">
        <f t="shared" si="2"/>
        <v>0.001186457964</v>
      </c>
      <c r="G6" s="151">
        <f t="shared" si="3"/>
        <v>6312.731127</v>
      </c>
      <c r="I6" s="50" t="s">
        <v>194</v>
      </c>
      <c r="J6" s="51">
        <v>10.0</v>
      </c>
      <c r="K6" s="51">
        <v>8.0</v>
      </c>
      <c r="L6" s="51">
        <v>10.0</v>
      </c>
      <c r="M6" s="152">
        <v>0.2</v>
      </c>
    </row>
    <row r="7" ht="14.25" customHeight="1">
      <c r="A7" s="58">
        <v>1811006.0</v>
      </c>
      <c r="B7" s="153">
        <v>29494.08</v>
      </c>
      <c r="C7" s="154">
        <v>7761.6</v>
      </c>
      <c r="D7" s="149">
        <f t="shared" si="1"/>
        <v>37255.68</v>
      </c>
      <c r="E7" s="60">
        <f>(D7/VLOOKUP(A7,'Complexity Cost Adjustment'!$C$2:$H$141,6,0))</f>
        <v>32.38666829</v>
      </c>
      <c r="F7" s="150">
        <f t="shared" si="2"/>
        <v>0.002117134514</v>
      </c>
      <c r="G7" s="151">
        <f t="shared" si="3"/>
        <v>11264.53811</v>
      </c>
      <c r="I7" s="50" t="s">
        <v>201</v>
      </c>
      <c r="J7" s="51">
        <v>10.0</v>
      </c>
      <c r="K7" s="51">
        <v>8.0</v>
      </c>
      <c r="L7" s="51">
        <v>10.0</v>
      </c>
      <c r="M7" s="152">
        <v>0.19</v>
      </c>
    </row>
    <row r="8" ht="14.25" customHeight="1">
      <c r="A8" s="58">
        <v>1811007.0</v>
      </c>
      <c r="B8" s="153">
        <v>24237.312000000005</v>
      </c>
      <c r="C8" s="154">
        <v>6633.369600000002</v>
      </c>
      <c r="D8" s="149">
        <f t="shared" si="1"/>
        <v>30870.6816</v>
      </c>
      <c r="E8" s="60">
        <f>(D8/VLOOKUP(A8,'Complexity Cost Adjustment'!$C$2:$H$141,6,0))</f>
        <v>67.95817726</v>
      </c>
      <c r="F8" s="150">
        <f t="shared" si="2"/>
        <v>0.001754293184</v>
      </c>
      <c r="G8" s="151">
        <f t="shared" si="3"/>
        <v>9333.985294</v>
      </c>
      <c r="I8" s="50" t="s">
        <v>212</v>
      </c>
      <c r="J8" s="51">
        <v>40.0</v>
      </c>
      <c r="K8" s="51">
        <v>15.0</v>
      </c>
      <c r="L8" s="51">
        <v>20.0</v>
      </c>
      <c r="M8" s="152">
        <v>0.21</v>
      </c>
    </row>
    <row r="9" ht="14.25" customHeight="1">
      <c r="A9" s="58">
        <v>1811008.0</v>
      </c>
      <c r="B9" s="153">
        <v>63687.333600000005</v>
      </c>
      <c r="C9" s="154">
        <v>15761.006800000001</v>
      </c>
      <c r="D9" s="149">
        <f t="shared" si="1"/>
        <v>79448.3404</v>
      </c>
      <c r="E9" s="60">
        <f>(D9/VLOOKUP(A9,'Complexity Cost Adjustment'!$C$2:$H$141,6,0))</f>
        <v>33.9548477</v>
      </c>
      <c r="F9" s="150">
        <f t="shared" si="2"/>
        <v>0.004514823607</v>
      </c>
      <c r="G9" s="151">
        <f t="shared" si="3"/>
        <v>24021.80977</v>
      </c>
      <c r="I9" s="50" t="s">
        <v>215</v>
      </c>
      <c r="J9" s="51">
        <v>55.0</v>
      </c>
      <c r="K9" s="51">
        <v>20.0</v>
      </c>
      <c r="L9" s="51">
        <v>10.0</v>
      </c>
      <c r="M9" s="152">
        <v>0.16</v>
      </c>
    </row>
    <row r="10" ht="14.25" customHeight="1">
      <c r="A10" s="58">
        <v>1811009.0</v>
      </c>
      <c r="B10" s="153">
        <v>421.67840000000007</v>
      </c>
      <c r="C10" s="154">
        <v>109.76680000000002</v>
      </c>
      <c r="D10" s="149">
        <f t="shared" si="1"/>
        <v>531.4452</v>
      </c>
      <c r="E10" s="60">
        <f>(D10/VLOOKUP(A10,'Complexity Cost Adjustment'!$C$2:$H$141,6,0))</f>
        <v>95.01120944</v>
      </c>
      <c r="F10" s="150">
        <f t="shared" si="2"/>
        <v>0.00003020052178</v>
      </c>
      <c r="G10" s="151">
        <f t="shared" si="3"/>
        <v>160.6864968</v>
      </c>
      <c r="I10" s="50" t="s">
        <v>232</v>
      </c>
      <c r="J10" s="51">
        <v>30.0</v>
      </c>
      <c r="K10" s="51">
        <v>20.0</v>
      </c>
      <c r="L10" s="51">
        <v>10.0</v>
      </c>
      <c r="M10" s="152">
        <v>0.17</v>
      </c>
    </row>
    <row r="11" ht="14.25" customHeight="1">
      <c r="A11" s="58">
        <v>1811010.0</v>
      </c>
      <c r="B11" s="153">
        <v>87820.28640000001</v>
      </c>
      <c r="C11" s="154">
        <v>21524.58</v>
      </c>
      <c r="D11" s="149">
        <f t="shared" si="1"/>
        <v>109344.8664</v>
      </c>
      <c r="E11" s="60">
        <f>(D11/VLOOKUP(A11,'Complexity Cost Adjustment'!$C$2:$H$141,6,0))</f>
        <v>33.92704774</v>
      </c>
      <c r="F11" s="150">
        <f t="shared" si="2"/>
        <v>0.006213758295</v>
      </c>
      <c r="G11" s="151">
        <f t="shared" si="3"/>
        <v>33061.25171</v>
      </c>
      <c r="I11" s="50" t="s">
        <v>226</v>
      </c>
      <c r="J11" s="51">
        <v>50.0</v>
      </c>
      <c r="K11" s="51">
        <v>5.0</v>
      </c>
      <c r="L11" s="51">
        <v>5.0</v>
      </c>
      <c r="M11" s="152">
        <v>0.21</v>
      </c>
    </row>
    <row r="12" ht="14.25" customHeight="1">
      <c r="A12" s="58">
        <v>1811011.0</v>
      </c>
      <c r="B12" s="153">
        <v>196132.99200000003</v>
      </c>
      <c r="C12" s="154">
        <v>53119.35200000001</v>
      </c>
      <c r="D12" s="149">
        <f t="shared" si="1"/>
        <v>249252.344</v>
      </c>
      <c r="E12" s="60">
        <f>(D12/VLOOKUP(A12,'Complexity Cost Adjustment'!$C$2:$H$141,6,0))</f>
        <v>33.27600134</v>
      </c>
      <c r="F12" s="150">
        <f t="shared" si="2"/>
        <v>0.01416430301</v>
      </c>
      <c r="G12" s="151">
        <f t="shared" si="3"/>
        <v>75363.34129</v>
      </c>
      <c r="I12" s="50" t="s">
        <v>146</v>
      </c>
      <c r="J12" s="51">
        <v>50.0</v>
      </c>
      <c r="K12" s="51">
        <v>10.0</v>
      </c>
      <c r="L12" s="51">
        <v>10.0</v>
      </c>
      <c r="M12" s="152">
        <v>0.14</v>
      </c>
    </row>
    <row r="13" ht="14.25" customHeight="1">
      <c r="A13" s="58">
        <v>1811012.0</v>
      </c>
      <c r="B13" s="153">
        <v>36870.4512</v>
      </c>
      <c r="C13" s="154">
        <v>9313.6296</v>
      </c>
      <c r="D13" s="149">
        <f t="shared" si="1"/>
        <v>46184.0808</v>
      </c>
      <c r="E13" s="60">
        <f>(D13/VLOOKUP(A13,'Complexity Cost Adjustment'!$C$2:$H$141,6,0))</f>
        <v>32.87262868</v>
      </c>
      <c r="F13" s="150">
        <f t="shared" si="2"/>
        <v>0.002624510181</v>
      </c>
      <c r="G13" s="151">
        <f t="shared" si="3"/>
        <v>13964.10797</v>
      </c>
      <c r="I13" s="50" t="s">
        <v>243</v>
      </c>
      <c r="J13" s="51">
        <v>20.0</v>
      </c>
      <c r="K13" s="51">
        <v>20.0</v>
      </c>
      <c r="L13" s="51">
        <v>5.0</v>
      </c>
      <c r="M13" s="152">
        <v>0.11</v>
      </c>
    </row>
    <row r="14" ht="14.25" customHeight="1">
      <c r="A14" s="58">
        <v>1811013.0</v>
      </c>
      <c r="B14" s="153">
        <v>12278.323200000003</v>
      </c>
      <c r="C14" s="154">
        <v>3040.0656000000004</v>
      </c>
      <c r="D14" s="149">
        <f t="shared" si="1"/>
        <v>15318.3888</v>
      </c>
      <c r="E14" s="60">
        <f>(D14/VLOOKUP(A14,'Complexity Cost Adjustment'!$C$2:$H$141,6,0))</f>
        <v>35.95781507</v>
      </c>
      <c r="F14" s="150">
        <f t="shared" si="2"/>
        <v>0.000870500542</v>
      </c>
      <c r="G14" s="151">
        <f t="shared" si="3"/>
        <v>4631.63132</v>
      </c>
      <c r="I14" s="50" t="s">
        <v>261</v>
      </c>
      <c r="J14" s="51">
        <v>60.0</v>
      </c>
      <c r="K14" s="51">
        <v>30.0</v>
      </c>
      <c r="L14" s="51">
        <v>30.0</v>
      </c>
      <c r="M14" s="152">
        <v>0.22</v>
      </c>
    </row>
    <row r="15" ht="14.25" customHeight="1">
      <c r="A15" s="58">
        <v>1811014.0</v>
      </c>
      <c r="B15" s="153">
        <v>17120.364800000003</v>
      </c>
      <c r="C15" s="154">
        <v>4192.7424</v>
      </c>
      <c r="D15" s="149">
        <f t="shared" si="1"/>
        <v>21313.1072</v>
      </c>
      <c r="E15" s="60">
        <f>(D15/VLOOKUP(A15,'Complexity Cost Adjustment'!$C$2:$H$141,6,0))</f>
        <v>40.51805975</v>
      </c>
      <c r="F15" s="150">
        <f t="shared" si="2"/>
        <v>0.001211163368</v>
      </c>
      <c r="G15" s="151">
        <f t="shared" si="3"/>
        <v>6444.180007</v>
      </c>
      <c r="I15" s="50" t="s">
        <v>268</v>
      </c>
      <c r="J15" s="51">
        <v>50.0</v>
      </c>
      <c r="K15" s="51">
        <v>5.0</v>
      </c>
      <c r="L15" s="51">
        <v>5.0</v>
      </c>
      <c r="M15" s="152">
        <v>0.09</v>
      </c>
    </row>
    <row r="16" ht="14.25" customHeight="1">
      <c r="A16" s="58">
        <v>1811015.0</v>
      </c>
      <c r="B16" s="153">
        <v>73669.07680000001</v>
      </c>
      <c r="C16" s="154">
        <v>18052.5708</v>
      </c>
      <c r="D16" s="149">
        <f t="shared" si="1"/>
        <v>91721.6476</v>
      </c>
      <c r="E16" s="60">
        <f>(D16/VLOOKUP(A16,'Complexity Cost Adjustment'!$C$2:$H$141,6,0))</f>
        <v>30.6994299</v>
      </c>
      <c r="F16" s="150">
        <f t="shared" si="2"/>
        <v>0.005212280808</v>
      </c>
      <c r="G16" s="151">
        <f t="shared" si="3"/>
        <v>27732.73752</v>
      </c>
      <c r="I16" s="50" t="s">
        <v>271</v>
      </c>
      <c r="J16" s="51">
        <v>40.0</v>
      </c>
      <c r="K16" s="51">
        <v>50.0</v>
      </c>
      <c r="L16" s="51">
        <v>35.0</v>
      </c>
      <c r="M16" s="152">
        <v>0.23</v>
      </c>
    </row>
    <row r="17" ht="14.25" customHeight="1">
      <c r="A17" s="58">
        <v>1811016.0</v>
      </c>
      <c r="B17" s="153">
        <v>93417.28000000001</v>
      </c>
      <c r="C17" s="154">
        <v>24288.492800000004</v>
      </c>
      <c r="D17" s="149">
        <f t="shared" si="1"/>
        <v>117705.7728</v>
      </c>
      <c r="E17" s="60">
        <f>(D17/VLOOKUP(A17,'Complexity Cost Adjustment'!$C$2:$H$141,6,0))</f>
        <v>58.16380813</v>
      </c>
      <c r="F17" s="150">
        <f t="shared" si="2"/>
        <v>0.006688884866</v>
      </c>
      <c r="G17" s="151">
        <f t="shared" si="3"/>
        <v>35589.23533</v>
      </c>
      <c r="I17" s="63" t="s">
        <v>273</v>
      </c>
      <c r="J17" s="64">
        <v>20.0</v>
      </c>
      <c r="K17" s="64">
        <v>18.0</v>
      </c>
      <c r="L17" s="64">
        <v>10.0</v>
      </c>
      <c r="M17" s="155">
        <v>0.25</v>
      </c>
    </row>
    <row r="18" ht="14.25" customHeight="1">
      <c r="A18" s="58">
        <v>1811017.0</v>
      </c>
      <c r="B18" s="153">
        <v>263752.57920000004</v>
      </c>
      <c r="C18" s="154">
        <v>65938.14480000001</v>
      </c>
      <c r="D18" s="149">
        <f t="shared" si="1"/>
        <v>329690.724</v>
      </c>
      <c r="E18" s="60">
        <f>(D18/VLOOKUP(A18,'Complexity Cost Adjustment'!$C$2:$H$141,6,0))</f>
        <v>46.52539821</v>
      </c>
      <c r="F18" s="150">
        <f t="shared" si="2"/>
        <v>0.01873538775</v>
      </c>
      <c r="G18" s="151">
        <f t="shared" si="3"/>
        <v>99684.49706</v>
      </c>
    </row>
    <row r="19" ht="14.25" customHeight="1">
      <c r="A19" s="58">
        <v>1811018.0</v>
      </c>
      <c r="B19" s="153">
        <v>37195.62</v>
      </c>
      <c r="C19" s="154">
        <v>9874.095000000003</v>
      </c>
      <c r="D19" s="149">
        <f t="shared" si="1"/>
        <v>47069.715</v>
      </c>
      <c r="E19" s="60">
        <f>(D19/VLOOKUP(A19,'Complexity Cost Adjustment'!$C$2:$H$141,6,0))</f>
        <v>53.01930254</v>
      </c>
      <c r="F19" s="150">
        <f t="shared" si="2"/>
        <v>0.002674838258</v>
      </c>
      <c r="G19" s="151">
        <f t="shared" si="3"/>
        <v>14231.8862</v>
      </c>
    </row>
    <row r="20" ht="14.25" customHeight="1">
      <c r="A20" s="58">
        <v>1811019.0</v>
      </c>
      <c r="B20" s="153">
        <v>89152.80000000002</v>
      </c>
      <c r="C20" s="154">
        <v>22733.964000000004</v>
      </c>
      <c r="D20" s="149">
        <f t="shared" si="1"/>
        <v>111886.764</v>
      </c>
      <c r="E20" s="60">
        <f>(D20/VLOOKUP(A20,'Complexity Cost Adjustment'!$C$2:$H$141,6,0))</f>
        <v>37.40346833</v>
      </c>
      <c r="F20" s="150">
        <f t="shared" si="2"/>
        <v>0.006358207118</v>
      </c>
      <c r="G20" s="151">
        <f t="shared" si="3"/>
        <v>33829.81378</v>
      </c>
      <c r="I20" s="156" t="s">
        <v>331</v>
      </c>
      <c r="J20" s="156">
        <v>5320653.0</v>
      </c>
    </row>
    <row r="21" ht="14.25" customHeight="1">
      <c r="A21" s="58">
        <v>1811020.0</v>
      </c>
      <c r="B21" s="153">
        <v>91797.04160000003</v>
      </c>
      <c r="C21" s="154">
        <v>21813.158400000004</v>
      </c>
      <c r="D21" s="149">
        <f t="shared" si="1"/>
        <v>113610.2</v>
      </c>
      <c r="E21" s="60">
        <f>(D21/VLOOKUP(A21,'Complexity Cost Adjustment'!$C$2:$H$141,6,0))</f>
        <v>38.0073187</v>
      </c>
      <c r="F21" s="150">
        <f t="shared" si="2"/>
        <v>0.006456145093</v>
      </c>
      <c r="G21" s="151">
        <f t="shared" si="3"/>
        <v>34350.90776</v>
      </c>
    </row>
    <row r="22" ht="14.25" customHeight="1">
      <c r="A22" s="58">
        <v>1811021.0</v>
      </c>
      <c r="B22" s="153">
        <v>187585.04160000003</v>
      </c>
      <c r="C22" s="154">
        <v>46422.56080000001</v>
      </c>
      <c r="D22" s="149">
        <f t="shared" si="1"/>
        <v>234007.6024</v>
      </c>
      <c r="E22" s="60">
        <f>(D22/VLOOKUP(A22,'Complexity Cost Adjustment'!$C$2:$H$141,6,0))</f>
        <v>91.31919893</v>
      </c>
      <c r="F22" s="150">
        <f t="shared" si="2"/>
        <v>0.01329798763</v>
      </c>
      <c r="G22" s="151">
        <f t="shared" si="3"/>
        <v>70753.97776</v>
      </c>
      <c r="I22" s="157" t="s">
        <v>8</v>
      </c>
    </row>
    <row r="23" ht="14.25" customHeight="1">
      <c r="A23" s="58">
        <v>1811022.0</v>
      </c>
      <c r="B23" s="153">
        <v>338709.2368000001</v>
      </c>
      <c r="C23" s="154">
        <v>88030.86600000002</v>
      </c>
      <c r="D23" s="149">
        <f t="shared" si="1"/>
        <v>426740.1028</v>
      </c>
      <c r="E23" s="60">
        <f>(D23/VLOOKUP(A23,'Complexity Cost Adjustment'!$C$2:$H$141,6,0))</f>
        <v>105.3406161</v>
      </c>
      <c r="F23" s="150">
        <f t="shared" si="2"/>
        <v>0.0242504284</v>
      </c>
      <c r="G23" s="151">
        <f t="shared" si="3"/>
        <v>129028.1146</v>
      </c>
    </row>
    <row r="24" ht="14.25" customHeight="1">
      <c r="A24" s="58">
        <v>1811023.0</v>
      </c>
      <c r="B24" s="153">
        <v>224839.75360000003</v>
      </c>
      <c r="C24" s="154">
        <v>58504.22160000001</v>
      </c>
      <c r="D24" s="149">
        <f t="shared" si="1"/>
        <v>283343.9752</v>
      </c>
      <c r="E24" s="60">
        <f>(D24/VLOOKUP(A24,'Complexity Cost Adjustment'!$C$2:$H$141,6,0))</f>
        <v>107.2622153</v>
      </c>
      <c r="F24" s="150">
        <f t="shared" si="2"/>
        <v>0.01610163361</v>
      </c>
      <c r="G24" s="151">
        <f t="shared" si="3"/>
        <v>85671.20519</v>
      </c>
    </row>
    <row r="25" ht="14.25" customHeight="1">
      <c r="A25" s="58">
        <v>1811024.0</v>
      </c>
      <c r="B25" s="153">
        <v>167822.47680000003</v>
      </c>
      <c r="C25" s="154">
        <v>39898.97120000001</v>
      </c>
      <c r="D25" s="149">
        <f t="shared" si="1"/>
        <v>207721.448</v>
      </c>
      <c r="E25" s="60">
        <f>(D25/VLOOKUP(A25,'Complexity Cost Adjustment'!$C$2:$H$141,6,0))</f>
        <v>120.8607</v>
      </c>
      <c r="F25" s="150">
        <f t="shared" si="2"/>
        <v>0.01180422011</v>
      </c>
      <c r="G25" s="151">
        <f t="shared" si="3"/>
        <v>62806.15912</v>
      </c>
    </row>
    <row r="26" ht="14.25" customHeight="1">
      <c r="A26" s="58">
        <v>1811025.0</v>
      </c>
      <c r="B26" s="153">
        <v>2094.1008000000006</v>
      </c>
      <c r="C26" s="154">
        <v>502.9948000000001</v>
      </c>
      <c r="D26" s="149">
        <f t="shared" si="1"/>
        <v>2597.0956</v>
      </c>
      <c r="E26" s="60">
        <f>(D26/VLOOKUP(A26,'Complexity Cost Adjustment'!$C$2:$H$141,6,0))</f>
        <v>29.9415671</v>
      </c>
      <c r="F26" s="150">
        <f t="shared" si="2"/>
        <v>0.000147585569</v>
      </c>
      <c r="G26" s="151">
        <f t="shared" si="3"/>
        <v>785.2516006</v>
      </c>
    </row>
    <row r="27" ht="14.25" customHeight="1">
      <c r="A27" s="58">
        <v>1811026.0</v>
      </c>
      <c r="B27" s="153">
        <v>94084.452</v>
      </c>
      <c r="C27" s="154">
        <v>21729.0282</v>
      </c>
      <c r="D27" s="149">
        <f t="shared" si="1"/>
        <v>115813.4802</v>
      </c>
      <c r="E27" s="60">
        <f>(D27/VLOOKUP(A27,'Complexity Cost Adjustment'!$C$2:$H$141,6,0))</f>
        <v>48.596399</v>
      </c>
      <c r="F27" s="150">
        <f t="shared" si="2"/>
        <v>0.006581351251</v>
      </c>
      <c r="G27" s="151">
        <f t="shared" si="3"/>
        <v>35017.08628</v>
      </c>
    </row>
    <row r="28" ht="14.25" customHeight="1">
      <c r="A28" s="58">
        <v>1811027.0</v>
      </c>
      <c r="B28" s="153">
        <v>75693.44640000002</v>
      </c>
      <c r="C28" s="154">
        <v>18377.495400000003</v>
      </c>
      <c r="D28" s="149">
        <f t="shared" si="1"/>
        <v>94070.9418</v>
      </c>
      <c r="E28" s="60">
        <f>(D28/VLOOKUP(A28,'Complexity Cost Adjustment'!$C$2:$H$141,6,0))</f>
        <v>58.72835732</v>
      </c>
      <c r="F28" s="150">
        <f t="shared" si="2"/>
        <v>0.005345784527</v>
      </c>
      <c r="G28" s="151">
        <f t="shared" si="3"/>
        <v>28443.06448</v>
      </c>
    </row>
    <row r="29" ht="14.25" customHeight="1">
      <c r="A29" s="58">
        <v>1811028.0</v>
      </c>
      <c r="B29" s="153">
        <v>82303.76000000001</v>
      </c>
      <c r="C29" s="154">
        <v>20164.4212</v>
      </c>
      <c r="D29" s="149">
        <f t="shared" si="1"/>
        <v>102468.1812</v>
      </c>
      <c r="E29" s="60">
        <f>(D29/VLOOKUP(A29,'Complexity Cost Adjustment'!$C$2:$H$141,6,0))</f>
        <v>75.3154538</v>
      </c>
      <c r="F29" s="150">
        <f t="shared" si="2"/>
        <v>0.0058229758</v>
      </c>
      <c r="G29" s="151">
        <f t="shared" si="3"/>
        <v>30982.03366</v>
      </c>
    </row>
    <row r="30" ht="14.25" customHeight="1">
      <c r="A30" s="58">
        <v>1811029.0</v>
      </c>
      <c r="B30" s="153">
        <v>64441.608000000015</v>
      </c>
      <c r="C30" s="154">
        <v>15189.807600000004</v>
      </c>
      <c r="D30" s="149">
        <f t="shared" si="1"/>
        <v>79631.4156</v>
      </c>
      <c r="E30" s="60">
        <f>(D30/VLOOKUP(A30,'Complexity Cost Adjustment'!$C$2:$H$141,6,0))</f>
        <v>78.48431243</v>
      </c>
      <c r="F30" s="150">
        <f t="shared" si="2"/>
        <v>0.004525227251</v>
      </c>
      <c r="G30" s="151">
        <f t="shared" si="3"/>
        <v>24077.16395</v>
      </c>
    </row>
    <row r="31" ht="14.25" customHeight="1">
      <c r="A31" s="58">
        <v>1811030.0</v>
      </c>
      <c r="B31" s="153">
        <v>101830.34400000001</v>
      </c>
      <c r="C31" s="154">
        <v>25215.132800000003</v>
      </c>
      <c r="D31" s="149">
        <f t="shared" si="1"/>
        <v>127045.4768</v>
      </c>
      <c r="E31" s="60">
        <f>(D31/VLOOKUP(A31,'Complexity Cost Adjustment'!$C$2:$H$141,6,0))</f>
        <v>116.4832423</v>
      </c>
      <c r="F31" s="150">
        <f t="shared" si="2"/>
        <v>0.007219633726</v>
      </c>
      <c r="G31" s="151">
        <f t="shared" si="3"/>
        <v>38413.16585</v>
      </c>
    </row>
    <row r="32" ht="14.25" customHeight="1">
      <c r="A32" s="58">
        <v>1811031.0</v>
      </c>
      <c r="B32" s="153">
        <v>74385.4496</v>
      </c>
      <c r="C32" s="154">
        <v>18412.24</v>
      </c>
      <c r="D32" s="149">
        <f t="shared" si="1"/>
        <v>92797.6896</v>
      </c>
      <c r="E32" s="60">
        <f>(D32/VLOOKUP(A32,'Complexity Cost Adjustment'!$C$2:$H$141,6,0))</f>
        <v>110.2365888</v>
      </c>
      <c r="F32" s="150">
        <f t="shared" si="2"/>
        <v>0.00527342922</v>
      </c>
      <c r="G32" s="151">
        <f t="shared" si="3"/>
        <v>28058.087</v>
      </c>
    </row>
    <row r="33" ht="14.25" customHeight="1">
      <c r="A33" s="58">
        <v>1811032.0</v>
      </c>
      <c r="B33" s="153">
        <v>289528.50960000005</v>
      </c>
      <c r="C33" s="154">
        <v>74575.5252</v>
      </c>
      <c r="D33" s="149">
        <f t="shared" si="1"/>
        <v>364104.0348</v>
      </c>
      <c r="E33" s="60">
        <f>(D33/VLOOKUP(A33,'Complexity Cost Adjustment'!$C$2:$H$141,6,0))</f>
        <v>52.9773123</v>
      </c>
      <c r="F33" s="150">
        <f t="shared" si="2"/>
        <v>0.0206909985</v>
      </c>
      <c r="G33" s="151">
        <f t="shared" si="3"/>
        <v>110089.6232</v>
      </c>
    </row>
    <row r="34" ht="14.25" customHeight="1">
      <c r="A34" s="58">
        <v>1811033.0</v>
      </c>
      <c r="B34" s="153">
        <v>727125.52</v>
      </c>
      <c r="C34" s="154">
        <v>185417.0076</v>
      </c>
      <c r="D34" s="149">
        <f t="shared" si="1"/>
        <v>912542.5276</v>
      </c>
      <c r="E34" s="60">
        <f>(D34/VLOOKUP(A34,'Complexity Cost Adjustment'!$C$2:$H$141,6,0))</f>
        <v>30.34182312</v>
      </c>
      <c r="F34" s="150">
        <f t="shared" si="2"/>
        <v>0.05185720086</v>
      </c>
      <c r="G34" s="151">
        <f t="shared" si="3"/>
        <v>275914.1713</v>
      </c>
    </row>
    <row r="35" ht="14.25" customHeight="1">
      <c r="A35" s="58">
        <v>1811034.0</v>
      </c>
      <c r="B35" s="153">
        <v>69188.6272</v>
      </c>
      <c r="C35" s="154">
        <v>17297.1568</v>
      </c>
      <c r="D35" s="149">
        <f t="shared" si="1"/>
        <v>86485.784</v>
      </c>
      <c r="E35" s="60">
        <f>(D35/VLOOKUP(A35,'Complexity Cost Adjustment'!$C$2:$H$141,6,0))</f>
        <v>33.50453829</v>
      </c>
      <c r="F35" s="150">
        <f t="shared" si="2"/>
        <v>0.004914741546</v>
      </c>
      <c r="G35" s="151">
        <f t="shared" si="3"/>
        <v>26149.63435</v>
      </c>
    </row>
    <row r="36" ht="14.25" customHeight="1">
      <c r="A36" s="58">
        <v>1811035.0</v>
      </c>
      <c r="B36" s="153">
        <v>78126.25920000001</v>
      </c>
      <c r="C36" s="154">
        <v>20752.287600000003</v>
      </c>
      <c r="D36" s="149">
        <f t="shared" si="1"/>
        <v>98878.5468</v>
      </c>
      <c r="E36" s="60">
        <f>(D36/VLOOKUP(A36,'Complexity Cost Adjustment'!$C$2:$H$141,6,0))</f>
        <v>29.65725535</v>
      </c>
      <c r="F36" s="150">
        <f t="shared" si="2"/>
        <v>0.005618987069</v>
      </c>
      <c r="G36" s="151">
        <f t="shared" si="3"/>
        <v>29896.68041</v>
      </c>
    </row>
    <row r="37" ht="14.25" customHeight="1">
      <c r="A37" s="58">
        <v>1811036.0</v>
      </c>
      <c r="B37" s="153">
        <v>1721.2800000000004</v>
      </c>
      <c r="C37" s="154">
        <v>438.9264000000001</v>
      </c>
      <c r="D37" s="149">
        <f t="shared" si="1"/>
        <v>2160.2064</v>
      </c>
      <c r="E37" s="60">
        <f>(D37/VLOOKUP(A37,'Complexity Cost Adjustment'!$C$2:$H$141,6,0))</f>
        <v>32.84685704</v>
      </c>
      <c r="F37" s="150">
        <f t="shared" si="2"/>
        <v>0.0001227583962</v>
      </c>
      <c r="G37" s="151">
        <f t="shared" si="3"/>
        <v>653.1548292</v>
      </c>
    </row>
    <row r="38" ht="14.25" customHeight="1">
      <c r="A38" s="58">
        <v>1811037.0</v>
      </c>
      <c r="B38" s="153">
        <v>7442.820000000001</v>
      </c>
      <c r="C38" s="154">
        <v>1789.8210000000001</v>
      </c>
      <c r="D38" s="149">
        <f t="shared" si="1"/>
        <v>9232.641</v>
      </c>
      <c r="E38" s="60">
        <f>(D38/VLOOKUP(A38,'Complexity Cost Adjustment'!$C$2:$H$141,6,0))</f>
        <v>47.16005057</v>
      </c>
      <c r="F38" s="150">
        <f t="shared" si="2"/>
        <v>0.0005246647738</v>
      </c>
      <c r="G38" s="151">
        <f t="shared" si="3"/>
        <v>2791.559203</v>
      </c>
    </row>
    <row r="39" ht="14.25" customHeight="1">
      <c r="A39" s="58">
        <v>1811038.0</v>
      </c>
      <c r="B39" s="153">
        <v>45973.1888</v>
      </c>
      <c r="C39" s="154">
        <v>12204.222800000003</v>
      </c>
      <c r="D39" s="149">
        <f t="shared" si="1"/>
        <v>58177.4116</v>
      </c>
      <c r="E39" s="60">
        <f>(D39/VLOOKUP(A39,'Complexity Cost Adjustment'!$C$2:$H$141,6,0))</f>
        <v>46.43634047</v>
      </c>
      <c r="F39" s="150">
        <f t="shared" si="2"/>
        <v>0.003306057118</v>
      </c>
      <c r="G39" s="151">
        <f t="shared" si="3"/>
        <v>17590.38272</v>
      </c>
    </row>
    <row r="40" ht="14.25" customHeight="1">
      <c r="A40" s="58">
        <v>1811039.0</v>
      </c>
      <c r="B40" s="153">
        <v>47578.60800000001</v>
      </c>
      <c r="C40" s="154">
        <v>11894.652000000002</v>
      </c>
      <c r="D40" s="149">
        <f t="shared" si="1"/>
        <v>59473.26</v>
      </c>
      <c r="E40" s="60">
        <f>(D40/VLOOKUP(A40,'Complexity Cost Adjustment'!$C$2:$H$141,6,0))</f>
        <v>33.40391187</v>
      </c>
      <c r="F40" s="150">
        <f t="shared" si="2"/>
        <v>0.003379696503</v>
      </c>
      <c r="G40" s="151">
        <f t="shared" si="3"/>
        <v>17982.19234</v>
      </c>
    </row>
    <row r="41" ht="14.25" customHeight="1">
      <c r="A41" s="58">
        <v>1811040.0</v>
      </c>
      <c r="B41" s="153">
        <v>65381.016800000005</v>
      </c>
      <c r="C41" s="154">
        <v>16992.591000000004</v>
      </c>
      <c r="D41" s="149">
        <f t="shared" si="1"/>
        <v>82373.6078</v>
      </c>
      <c r="E41" s="60">
        <f>(D41/VLOOKUP(A41,'Complexity Cost Adjustment'!$C$2:$H$141,6,0))</f>
        <v>37.8355503</v>
      </c>
      <c r="F41" s="150">
        <f t="shared" si="2"/>
        <v>0.004681058248</v>
      </c>
      <c r="G41" s="151">
        <f t="shared" si="3"/>
        <v>24906.28661</v>
      </c>
    </row>
    <row r="42" ht="14.25" customHeight="1">
      <c r="A42" s="58">
        <v>1811041.0</v>
      </c>
      <c r="B42" s="153">
        <v>43639.4464</v>
      </c>
      <c r="C42" s="154">
        <v>11584.698400000001</v>
      </c>
      <c r="D42" s="149">
        <f t="shared" si="1"/>
        <v>55224.1448</v>
      </c>
      <c r="E42" s="60">
        <f>(D42/VLOOKUP(A42,'Complexity Cost Adjustment'!$C$2:$H$141,6,0))</f>
        <v>36.34715044</v>
      </c>
      <c r="F42" s="150">
        <f t="shared" si="2"/>
        <v>0.003138231351</v>
      </c>
      <c r="G42" s="151">
        <f t="shared" si="3"/>
        <v>16697.44005</v>
      </c>
    </row>
    <row r="43" ht="14.25" customHeight="1">
      <c r="A43" s="58">
        <v>1811042.0</v>
      </c>
      <c r="B43" s="153">
        <v>19223.820000000003</v>
      </c>
      <c r="C43" s="154">
        <v>5058.9000000000015</v>
      </c>
      <c r="D43" s="149">
        <f t="shared" si="1"/>
        <v>24282.72</v>
      </c>
      <c r="E43" s="60">
        <f>(D43/VLOOKUP(A43,'Complexity Cost Adjustment'!$C$2:$H$141,6,0))</f>
        <v>35.08086186</v>
      </c>
      <c r="F43" s="150">
        <f t="shared" si="2"/>
        <v>0.001379918032</v>
      </c>
      <c r="G43" s="151">
        <f t="shared" si="3"/>
        <v>7342.065015</v>
      </c>
    </row>
    <row r="44" ht="14.25" customHeight="1">
      <c r="A44" s="58">
        <v>1811043.0</v>
      </c>
      <c r="B44" s="153">
        <v>233667.72</v>
      </c>
      <c r="C44" s="154">
        <v>60135.075000000004</v>
      </c>
      <c r="D44" s="149">
        <f t="shared" si="1"/>
        <v>293802.795</v>
      </c>
      <c r="E44" s="60">
        <f>(D44/VLOOKUP(A44,'Complexity Cost Adjustment'!$C$2:$H$141,6,0))</f>
        <v>31.59403431</v>
      </c>
      <c r="F44" s="150">
        <f t="shared" si="2"/>
        <v>0.01669597865</v>
      </c>
      <c r="G44" s="151">
        <f t="shared" si="3"/>
        <v>88833.50887</v>
      </c>
    </row>
    <row r="45" ht="14.25" customHeight="1">
      <c r="A45" s="58">
        <v>1811044.0</v>
      </c>
      <c r="B45" s="153">
        <v>280225.52800000005</v>
      </c>
      <c r="C45" s="154">
        <v>77430.73800000001</v>
      </c>
      <c r="D45" s="149">
        <f t="shared" si="1"/>
        <v>357656.266</v>
      </c>
      <c r="E45" s="60">
        <f>(D45/VLOOKUP(A45,'Complexity Cost Adjustment'!$C$2:$H$141,6,0))</f>
        <v>53.76842252</v>
      </c>
      <c r="F45" s="150">
        <f t="shared" si="2"/>
        <v>0.0203245901</v>
      </c>
      <c r="G45" s="151">
        <f t="shared" si="3"/>
        <v>108140.0913</v>
      </c>
    </row>
    <row r="46" ht="14.25" customHeight="1">
      <c r="A46" s="58">
        <v>1811045.0</v>
      </c>
      <c r="B46" s="153">
        <v>2818.904000000001</v>
      </c>
      <c r="C46" s="154">
        <v>649.9900000000001</v>
      </c>
      <c r="D46" s="149">
        <f t="shared" si="1"/>
        <v>3468.894</v>
      </c>
      <c r="E46" s="60">
        <f>(D46/VLOOKUP(A46,'Complexity Cost Adjustment'!$C$2:$H$141,6,0))</f>
        <v>35.56322636</v>
      </c>
      <c r="F46" s="150">
        <f t="shared" si="2"/>
        <v>0.0001971273968</v>
      </c>
      <c r="G46" s="151">
        <f t="shared" si="3"/>
        <v>1048.846475</v>
      </c>
    </row>
    <row r="47" ht="14.25" customHeight="1">
      <c r="A47" s="58">
        <v>1811046.0</v>
      </c>
      <c r="B47" s="153">
        <v>21231.724800000004</v>
      </c>
      <c r="C47" s="154">
        <v>5001.7044000000005</v>
      </c>
      <c r="D47" s="149">
        <f t="shared" si="1"/>
        <v>26233.4292</v>
      </c>
      <c r="E47" s="60">
        <f>(D47/VLOOKUP(A47,'Complexity Cost Adjustment'!$C$2:$H$141,6,0))</f>
        <v>45.25423795</v>
      </c>
      <c r="F47" s="150">
        <f t="shared" si="2"/>
        <v>0.001490771297</v>
      </c>
      <c r="G47" s="151">
        <f t="shared" si="3"/>
        <v>7931.876773</v>
      </c>
    </row>
    <row r="48" ht="14.25" customHeight="1">
      <c r="A48" s="58">
        <v>1811047.0</v>
      </c>
      <c r="B48" s="153">
        <v>42492.208000000006</v>
      </c>
      <c r="C48" s="154">
        <v>11389.664000000002</v>
      </c>
      <c r="D48" s="149">
        <f t="shared" si="1"/>
        <v>53881.872</v>
      </c>
      <c r="E48" s="60">
        <f>(D48/VLOOKUP(A48,'Complexity Cost Adjustment'!$C$2:$H$141,6,0))</f>
        <v>55.54554437</v>
      </c>
      <c r="F48" s="150">
        <f t="shared" si="2"/>
        <v>0.003061953799</v>
      </c>
      <c r="G48" s="151">
        <f t="shared" si="3"/>
        <v>16291.59367</v>
      </c>
    </row>
    <row r="49" ht="14.25" customHeight="1">
      <c r="A49" s="58">
        <v>1811048.0</v>
      </c>
      <c r="B49" s="153">
        <v>47870.45120000001</v>
      </c>
      <c r="C49" s="154">
        <v>11852.539600000002</v>
      </c>
      <c r="D49" s="149">
        <f t="shared" si="1"/>
        <v>59722.9908</v>
      </c>
      <c r="E49" s="60">
        <f>(D49/VLOOKUP(A49,'Complexity Cost Adjustment'!$C$2:$H$141,6,0))</f>
        <v>40.4316128</v>
      </c>
      <c r="F49" s="150">
        <f t="shared" si="2"/>
        <v>0.003393887996</v>
      </c>
      <c r="G49" s="151">
        <f t="shared" si="3"/>
        <v>18057.70035</v>
      </c>
    </row>
    <row r="50" ht="14.25" customHeight="1">
      <c r="A50" s="58">
        <v>1811049.0</v>
      </c>
      <c r="B50" s="153">
        <v>3734.3680000000004</v>
      </c>
      <c r="C50" s="154">
        <v>861.08</v>
      </c>
      <c r="D50" s="149">
        <f t="shared" si="1"/>
        <v>4595.448</v>
      </c>
      <c r="E50" s="60">
        <f>(D50/VLOOKUP(A50,'Complexity Cost Adjustment'!$C$2:$H$141,6,0))</f>
        <v>36.58810744</v>
      </c>
      <c r="F50" s="150">
        <f t="shared" si="2"/>
        <v>0.000261146262</v>
      </c>
      <c r="G50" s="151">
        <f t="shared" si="3"/>
        <v>1389.468642</v>
      </c>
    </row>
    <row r="51" ht="14.25" customHeight="1">
      <c r="A51" s="58">
        <v>1811050.0</v>
      </c>
      <c r="B51" s="153">
        <v>394846.1352</v>
      </c>
      <c r="C51" s="154">
        <v>98711.5338</v>
      </c>
      <c r="D51" s="149">
        <f t="shared" si="1"/>
        <v>493557.669</v>
      </c>
      <c r="E51" s="60">
        <f>(D51/VLOOKUP(A51,'Complexity Cost Adjustment'!$C$2:$H$141,6,0))</f>
        <v>25.29071387</v>
      </c>
      <c r="F51" s="150">
        <f t="shared" si="2"/>
        <v>0.02804748097</v>
      </c>
      <c r="G51" s="151">
        <f t="shared" si="3"/>
        <v>149230.9138</v>
      </c>
    </row>
    <row r="52" ht="14.25" customHeight="1">
      <c r="A52" s="58">
        <v>1811051.0</v>
      </c>
      <c r="B52" s="153">
        <v>7630.022400000002</v>
      </c>
      <c r="C52" s="154">
        <v>1815.7986000000003</v>
      </c>
      <c r="D52" s="149">
        <f t="shared" si="1"/>
        <v>9445.821</v>
      </c>
      <c r="E52" s="60">
        <f>(D52/VLOOKUP(A52,'Complexity Cost Adjustment'!$C$2:$H$141,6,0))</f>
        <v>56.68746527</v>
      </c>
      <c r="F52" s="150">
        <f t="shared" si="2"/>
        <v>0.0005367791879</v>
      </c>
      <c r="G52" s="151">
        <f t="shared" si="3"/>
        <v>2856.015797</v>
      </c>
    </row>
    <row r="53" ht="14.25" customHeight="1">
      <c r="A53" s="58">
        <v>1811052.0</v>
      </c>
      <c r="B53" s="153">
        <v>158227.6608</v>
      </c>
      <c r="C53" s="154">
        <v>40381.0176</v>
      </c>
      <c r="D53" s="149">
        <f t="shared" si="1"/>
        <v>198608.6784</v>
      </c>
      <c r="E53" s="60">
        <f>(D53/VLOOKUP(A53,'Complexity Cost Adjustment'!$C$2:$H$141,6,0))</f>
        <v>24.04721504</v>
      </c>
      <c r="F53" s="150">
        <f t="shared" si="2"/>
        <v>0.01128636728</v>
      </c>
      <c r="G53" s="151">
        <f t="shared" si="3"/>
        <v>60050.84395</v>
      </c>
    </row>
    <row r="54" ht="14.25" customHeight="1">
      <c r="A54" s="58">
        <v>1811053.0</v>
      </c>
      <c r="B54" s="153">
        <v>66243.43440000001</v>
      </c>
      <c r="C54" s="154">
        <v>17229.984200000003</v>
      </c>
      <c r="D54" s="149">
        <f t="shared" si="1"/>
        <v>83473.4186</v>
      </c>
      <c r="E54" s="60">
        <f>(D54/VLOOKUP(A54,'Complexity Cost Adjustment'!$C$2:$H$141,6,0))</f>
        <v>24.39243099</v>
      </c>
      <c r="F54" s="150">
        <f t="shared" si="2"/>
        <v>0.004743557373</v>
      </c>
      <c r="G54" s="151">
        <f t="shared" si="3"/>
        <v>25238.82277</v>
      </c>
    </row>
    <row r="55" ht="14.25" customHeight="1">
      <c r="A55" s="58">
        <v>1811054.0</v>
      </c>
      <c r="B55" s="153">
        <v>384627.83040000004</v>
      </c>
      <c r="C55" s="154">
        <v>92271.828</v>
      </c>
      <c r="D55" s="149">
        <f t="shared" si="1"/>
        <v>476899.6584</v>
      </c>
      <c r="E55" s="60">
        <f>(D55/VLOOKUP(A55,'Complexity Cost Adjustment'!$C$2:$H$141,6,0))</f>
        <v>34.65422524</v>
      </c>
      <c r="F55" s="150">
        <f t="shared" si="2"/>
        <v>0.02710085353</v>
      </c>
      <c r="G55" s="151">
        <f t="shared" si="3"/>
        <v>144194.2376</v>
      </c>
    </row>
    <row r="56" ht="14.25" customHeight="1">
      <c r="A56" s="58">
        <v>1811055.0</v>
      </c>
      <c r="B56" s="153">
        <v>117653.53600000001</v>
      </c>
      <c r="C56" s="154">
        <v>28847.742000000002</v>
      </c>
      <c r="D56" s="149">
        <f t="shared" si="1"/>
        <v>146501.278</v>
      </c>
      <c r="E56" s="60">
        <f>(D56/VLOOKUP(A56,'Complexity Cost Adjustment'!$C$2:$H$141,6,0))</f>
        <v>38.34579967</v>
      </c>
      <c r="F56" s="150">
        <f t="shared" si="2"/>
        <v>0.008325251668</v>
      </c>
      <c r="G56" s="151">
        <f t="shared" si="3"/>
        <v>44295.77526</v>
      </c>
    </row>
    <row r="57" ht="14.25" customHeight="1">
      <c r="A57" s="58">
        <v>1811056.0</v>
      </c>
      <c r="B57" s="153">
        <v>56243.93280000001</v>
      </c>
      <c r="C57" s="154">
        <v>12968.868000000002</v>
      </c>
      <c r="D57" s="149">
        <f t="shared" si="1"/>
        <v>69212.8008</v>
      </c>
      <c r="E57" s="60">
        <f>(D57/VLOOKUP(A57,'Complexity Cost Adjustment'!$C$2:$H$141,6,0))</f>
        <v>27.18585108</v>
      </c>
      <c r="F57" s="150">
        <f t="shared" si="2"/>
        <v>0.003933166954</v>
      </c>
      <c r="G57" s="151">
        <f t="shared" si="3"/>
        <v>20927.01655</v>
      </c>
    </row>
    <row r="58" ht="14.25" customHeight="1">
      <c r="A58" s="58">
        <v>1811057.0</v>
      </c>
      <c r="B58" s="153">
        <v>67887.6616</v>
      </c>
      <c r="C58" s="154">
        <v>16971.9154</v>
      </c>
      <c r="D58" s="149">
        <f t="shared" si="1"/>
        <v>84859.577</v>
      </c>
      <c r="E58" s="60">
        <f>(D58/VLOOKUP(A58,'Complexity Cost Adjustment'!$C$2:$H$141,6,0))</f>
        <v>25.77109499</v>
      </c>
      <c r="F58" s="150">
        <f t="shared" si="2"/>
        <v>0.004822328819</v>
      </c>
      <c r="G58" s="151">
        <f t="shared" si="3"/>
        <v>25657.9383</v>
      </c>
    </row>
    <row r="59" ht="14.25" customHeight="1">
      <c r="A59" s="58">
        <v>1811058.0</v>
      </c>
      <c r="B59" s="153">
        <v>70492.8488</v>
      </c>
      <c r="C59" s="154">
        <v>18349.942600000002</v>
      </c>
      <c r="D59" s="149">
        <f t="shared" si="1"/>
        <v>88842.7914</v>
      </c>
      <c r="E59" s="60">
        <f>(D59/VLOOKUP(A59,'Complexity Cost Adjustment'!$C$2:$H$141,6,0))</f>
        <v>40.27361599</v>
      </c>
      <c r="F59" s="150">
        <f t="shared" si="2"/>
        <v>0.005048683584</v>
      </c>
      <c r="G59" s="151">
        <f t="shared" si="3"/>
        <v>26862.29346</v>
      </c>
    </row>
    <row r="60" ht="14.25" customHeight="1">
      <c r="A60" s="58">
        <v>1811059.0</v>
      </c>
      <c r="B60" s="153">
        <v>273209.1648000001</v>
      </c>
      <c r="C60" s="154">
        <v>62391.51600000001</v>
      </c>
      <c r="D60" s="149">
        <f t="shared" si="1"/>
        <v>335600.6808</v>
      </c>
      <c r="E60" s="60">
        <f>(D60/VLOOKUP(A60,'Complexity Cost Adjustment'!$C$2:$H$141,6,0))</f>
        <v>24.55857448</v>
      </c>
      <c r="F60" s="150">
        <f t="shared" si="2"/>
        <v>0.01907123382</v>
      </c>
      <c r="G60" s="151">
        <f t="shared" si="3"/>
        <v>101471.4174</v>
      </c>
    </row>
    <row r="61" ht="14.25" customHeight="1">
      <c r="A61" s="58">
        <v>1811060.0</v>
      </c>
      <c r="B61" s="153">
        <v>270279.3984</v>
      </c>
      <c r="C61" s="154">
        <v>71089.11260000001</v>
      </c>
      <c r="D61" s="149">
        <f t="shared" si="1"/>
        <v>341368.511</v>
      </c>
      <c r="E61" s="60">
        <f>(D61/VLOOKUP(A61,'Complexity Cost Adjustment'!$C$2:$H$141,6,0))</f>
        <v>22.39490177</v>
      </c>
      <c r="F61" s="150">
        <f t="shared" si="2"/>
        <v>0.01939900323</v>
      </c>
      <c r="G61" s="151">
        <f t="shared" si="3"/>
        <v>103215.3647</v>
      </c>
    </row>
    <row r="62" ht="14.25" customHeight="1">
      <c r="A62" s="58">
        <v>1811061.0</v>
      </c>
      <c r="B62" s="153">
        <v>114569.62</v>
      </c>
      <c r="C62" s="154">
        <v>31657.395000000004</v>
      </c>
      <c r="D62" s="149">
        <f t="shared" si="1"/>
        <v>146227.015</v>
      </c>
      <c r="E62" s="60">
        <f>(D62/VLOOKUP(A62,'Complexity Cost Adjustment'!$C$2:$H$141,6,0))</f>
        <v>23.30897528</v>
      </c>
      <c r="F62" s="150">
        <f t="shared" si="2"/>
        <v>0.00830966608</v>
      </c>
      <c r="G62" s="151">
        <f t="shared" si="3"/>
        <v>44212.84976</v>
      </c>
    </row>
    <row r="63" ht="14.25" customHeight="1">
      <c r="A63" s="58">
        <v>1811062.0</v>
      </c>
      <c r="B63" s="153">
        <v>718520.2640000001</v>
      </c>
      <c r="C63" s="154">
        <v>190975.12280000004</v>
      </c>
      <c r="D63" s="149">
        <f t="shared" si="1"/>
        <v>909495.3868</v>
      </c>
      <c r="E63" s="60">
        <f>(D63/VLOOKUP(A63,'Complexity Cost Adjustment'!$C$2:$H$141,6,0))</f>
        <v>23.51254028</v>
      </c>
      <c r="F63" s="150">
        <f t="shared" si="2"/>
        <v>0.0516840405</v>
      </c>
      <c r="G63" s="151">
        <f t="shared" si="3"/>
        <v>274992.8452</v>
      </c>
    </row>
    <row r="64" ht="14.25" customHeight="1">
      <c r="A64" s="58">
        <v>1811063.0</v>
      </c>
      <c r="B64" s="153">
        <v>320292.9136</v>
      </c>
      <c r="C64" s="154">
        <v>83375.21720000001</v>
      </c>
      <c r="D64" s="149">
        <f t="shared" si="1"/>
        <v>403668.1308</v>
      </c>
      <c r="E64" s="60">
        <f>(D64/VLOOKUP(A64,'Complexity Cost Adjustment'!$C$2:$H$141,6,0))</f>
        <v>25.95574754</v>
      </c>
      <c r="F64" s="150">
        <f t="shared" si="2"/>
        <v>0.02293931374</v>
      </c>
      <c r="G64" s="151">
        <f t="shared" si="3"/>
        <v>122052.1285</v>
      </c>
    </row>
    <row r="65" ht="14.25" customHeight="1">
      <c r="A65" s="58">
        <v>1811064.0</v>
      </c>
      <c r="B65" s="153">
        <v>115007.69280000002</v>
      </c>
      <c r="C65" s="154">
        <v>27342.5152</v>
      </c>
      <c r="D65" s="149">
        <f t="shared" si="1"/>
        <v>142350.208</v>
      </c>
      <c r="E65" s="60">
        <f>(D65/VLOOKUP(A65,'Complexity Cost Adjustment'!$C$2:$H$141,6,0))</f>
        <v>33.3351774</v>
      </c>
      <c r="F65" s="150">
        <f t="shared" si="2"/>
        <v>0.008089358146</v>
      </c>
      <c r="G65" s="151">
        <f t="shared" si="3"/>
        <v>43040.66769</v>
      </c>
    </row>
    <row r="66" ht="14.25" customHeight="1">
      <c r="A66" s="58">
        <v>1811065.0</v>
      </c>
      <c r="B66" s="153">
        <v>74750.60560000001</v>
      </c>
      <c r="C66" s="154">
        <v>19843.588600000003</v>
      </c>
      <c r="D66" s="149">
        <f t="shared" si="1"/>
        <v>94594.1942</v>
      </c>
      <c r="E66" s="60">
        <f>(D66/VLOOKUP(A66,'Complexity Cost Adjustment'!$C$2:$H$141,6,0))</f>
        <v>31.75262815</v>
      </c>
      <c r="F66" s="150">
        <f t="shared" si="2"/>
        <v>0.005375519475</v>
      </c>
      <c r="G66" s="151">
        <f t="shared" si="3"/>
        <v>28601.27382</v>
      </c>
    </row>
    <row r="67" ht="14.25" customHeight="1">
      <c r="A67" s="58">
        <v>1811066.0</v>
      </c>
      <c r="B67" s="153">
        <v>39837.79360000001</v>
      </c>
      <c r="C67" s="154">
        <v>10255.273600000002</v>
      </c>
      <c r="D67" s="149">
        <f t="shared" si="1"/>
        <v>50093.0672</v>
      </c>
      <c r="E67" s="60">
        <f>(D67/VLOOKUP(A67,'Complexity Cost Adjustment'!$C$2:$H$141,6,0))</f>
        <v>32.52395302</v>
      </c>
      <c r="F67" s="150">
        <f t="shared" si="2"/>
        <v>0.00284664678</v>
      </c>
      <c r="G67" s="151">
        <f t="shared" si="3"/>
        <v>15146.01973</v>
      </c>
    </row>
    <row r="68" ht="14.25" customHeight="1">
      <c r="A68" s="58">
        <v>1811067.0</v>
      </c>
      <c r="B68" s="153">
        <v>149694.16000000003</v>
      </c>
      <c r="C68" s="154">
        <v>39787.13200000001</v>
      </c>
      <c r="D68" s="149">
        <f t="shared" si="1"/>
        <v>189481.292</v>
      </c>
      <c r="E68" s="60">
        <f>(D68/VLOOKUP(A68,'Complexity Cost Adjustment'!$C$2:$H$141,6,0))</f>
        <v>29.09412926</v>
      </c>
      <c r="F68" s="150">
        <f t="shared" si="2"/>
        <v>0.01076768383</v>
      </c>
      <c r="G68" s="151">
        <f t="shared" si="3"/>
        <v>57291.10928</v>
      </c>
    </row>
    <row r="69" ht="14.25" customHeight="1">
      <c r="A69" s="58">
        <v>1811068.0</v>
      </c>
      <c r="B69" s="153">
        <v>182139.1176</v>
      </c>
      <c r="C69" s="154">
        <v>45534.7794</v>
      </c>
      <c r="D69" s="149">
        <f t="shared" si="1"/>
        <v>227673.897</v>
      </c>
      <c r="E69" s="60">
        <f>(D69/VLOOKUP(A69,'Complexity Cost Adjustment'!$C$2:$H$141,6,0))</f>
        <v>36.62151559</v>
      </c>
      <c r="F69" s="150">
        <f t="shared" si="2"/>
        <v>0.01293806113</v>
      </c>
      <c r="G69" s="151">
        <f t="shared" si="3"/>
        <v>68838.93378</v>
      </c>
    </row>
    <row r="70" ht="14.25" customHeight="1">
      <c r="A70" s="58">
        <v>1811069.0</v>
      </c>
      <c r="B70" s="153">
        <v>345687.76</v>
      </c>
      <c r="C70" s="154">
        <v>89878.81760000001</v>
      </c>
      <c r="D70" s="149">
        <f t="shared" si="1"/>
        <v>435566.5776</v>
      </c>
      <c r="E70" s="60">
        <f>(D70/VLOOKUP(A70,'Complexity Cost Adjustment'!$C$2:$H$141,6,0))</f>
        <v>35.47349714</v>
      </c>
      <c r="F70" s="150">
        <f t="shared" si="2"/>
        <v>0.0247520119</v>
      </c>
      <c r="G70" s="151">
        <f t="shared" si="3"/>
        <v>131696.8664</v>
      </c>
    </row>
    <row r="71" ht="14.25" customHeight="1">
      <c r="A71" s="58">
        <v>1811070.0</v>
      </c>
      <c r="B71" s="153">
        <v>121052.43920000002</v>
      </c>
      <c r="C71" s="154">
        <v>27912.577</v>
      </c>
      <c r="D71" s="149">
        <f t="shared" si="1"/>
        <v>148965.0162</v>
      </c>
      <c r="E71" s="60">
        <f>(D71/VLOOKUP(A71,'Complexity Cost Adjustment'!$C$2:$H$141,6,0))</f>
        <v>33.19603946</v>
      </c>
      <c r="F71" s="150">
        <f t="shared" si="2"/>
        <v>0.008465258914</v>
      </c>
      <c r="G71" s="151">
        <f t="shared" si="3"/>
        <v>45040.70524</v>
      </c>
    </row>
    <row r="72" ht="14.25" customHeight="1">
      <c r="A72" s="58">
        <v>1811071.0</v>
      </c>
      <c r="B72" s="153">
        <v>37292.2704</v>
      </c>
      <c r="C72" s="154">
        <v>9230.76</v>
      </c>
      <c r="D72" s="149">
        <f t="shared" si="1"/>
        <v>46523.0304</v>
      </c>
      <c r="E72" s="60">
        <f>(D72/VLOOKUP(A72,'Complexity Cost Adjustment'!$C$2:$H$141,6,0))</f>
        <v>25.40656063</v>
      </c>
      <c r="F72" s="150">
        <f t="shared" si="2"/>
        <v>0.002643771725</v>
      </c>
      <c r="G72" s="151">
        <f t="shared" si="3"/>
        <v>14066.59196</v>
      </c>
    </row>
    <row r="73" ht="14.25" customHeight="1">
      <c r="A73" s="58">
        <v>1811072.0</v>
      </c>
      <c r="B73" s="153">
        <v>55208.524800000014</v>
      </c>
      <c r="C73" s="154">
        <v>13669.418400000002</v>
      </c>
      <c r="D73" s="149">
        <f t="shared" si="1"/>
        <v>68877.9432</v>
      </c>
      <c r="E73" s="60">
        <f>(D73/VLOOKUP(A73,'Complexity Cost Adjustment'!$C$2:$H$141,6,0))</f>
        <v>27.00242853</v>
      </c>
      <c r="F73" s="150">
        <f t="shared" si="2"/>
        <v>0.003914137947</v>
      </c>
      <c r="G73" s="151">
        <f t="shared" si="3"/>
        <v>20825.76981</v>
      </c>
    </row>
    <row r="74" ht="14.25" customHeight="1">
      <c r="A74" s="58">
        <v>1811073.0</v>
      </c>
      <c r="B74" s="153">
        <v>68583.3632</v>
      </c>
      <c r="C74" s="154">
        <v>17315.6016</v>
      </c>
      <c r="D74" s="149">
        <f t="shared" si="1"/>
        <v>85898.9648</v>
      </c>
      <c r="E74" s="60">
        <f>(D74/VLOOKUP(A74,'Complexity Cost Adjustment'!$C$2:$H$141,6,0))</f>
        <v>56.2088014</v>
      </c>
      <c r="F74" s="150">
        <f t="shared" si="2"/>
        <v>0.004881394277</v>
      </c>
      <c r="G74" s="151">
        <f t="shared" si="3"/>
        <v>25972.2051</v>
      </c>
    </row>
    <row r="75" ht="14.25" customHeight="1">
      <c r="A75" s="58">
        <v>1811074.0</v>
      </c>
      <c r="B75" s="153">
        <v>81840.528</v>
      </c>
      <c r="C75" s="154">
        <v>21080.136000000002</v>
      </c>
      <c r="D75" s="149">
        <f t="shared" si="1"/>
        <v>102920.664</v>
      </c>
      <c r="E75" s="60">
        <f>(D75/VLOOKUP(A75,'Complexity Cost Adjustment'!$C$2:$H$141,6,0))</f>
        <v>64.98860749</v>
      </c>
      <c r="F75" s="150">
        <f t="shared" si="2"/>
        <v>0.005848689113</v>
      </c>
      <c r="G75" s="151">
        <f t="shared" si="3"/>
        <v>31118.84527</v>
      </c>
    </row>
    <row r="76" ht="14.25" customHeight="1">
      <c r="A76" s="58">
        <v>1811075.0</v>
      </c>
      <c r="B76" s="153">
        <v>440393.32480000006</v>
      </c>
      <c r="C76" s="154">
        <v>103746.5044</v>
      </c>
      <c r="D76" s="149">
        <f t="shared" si="1"/>
        <v>544139.8292</v>
      </c>
      <c r="E76" s="60">
        <f>(D76/VLOOKUP(A76,'Complexity Cost Adjustment'!$C$2:$H$141,6,0))</f>
        <v>65.70960139</v>
      </c>
      <c r="F76" s="150">
        <f t="shared" si="2"/>
        <v>0.03092192152</v>
      </c>
      <c r="G76" s="151">
        <f t="shared" si="3"/>
        <v>164524.8145</v>
      </c>
    </row>
    <row r="77" ht="14.25" customHeight="1">
      <c r="A77" s="58">
        <v>1811076.0</v>
      </c>
      <c r="B77" s="153">
        <v>26777.52</v>
      </c>
      <c r="C77" s="154">
        <v>6899.31</v>
      </c>
      <c r="D77" s="149">
        <f t="shared" si="1"/>
        <v>33676.83</v>
      </c>
      <c r="E77" s="60">
        <f>(D77/VLOOKUP(A77,'Complexity Cost Adjustment'!$C$2:$H$141,6,0))</f>
        <v>69.59299557</v>
      </c>
      <c r="F77" s="150">
        <f t="shared" si="2"/>
        <v>0.00191375863</v>
      </c>
      <c r="G77" s="151">
        <f t="shared" si="3"/>
        <v>10182.4456</v>
      </c>
    </row>
    <row r="78" ht="14.25" customHeight="1">
      <c r="A78" s="58">
        <v>1811077.0</v>
      </c>
      <c r="B78" s="153">
        <v>138969.72320000004</v>
      </c>
      <c r="C78" s="154">
        <v>36515.003800000006</v>
      </c>
      <c r="D78" s="149">
        <f t="shared" si="1"/>
        <v>175484.727</v>
      </c>
      <c r="E78" s="60">
        <f>(D78/VLOOKUP(A78,'Complexity Cost Adjustment'!$C$2:$H$141,6,0))</f>
        <v>86.49865129</v>
      </c>
      <c r="F78" s="150">
        <f t="shared" si="2"/>
        <v>0.009972298782</v>
      </c>
      <c r="G78" s="151">
        <f t="shared" si="3"/>
        <v>53059.14143</v>
      </c>
    </row>
    <row r="79" ht="14.25" customHeight="1">
      <c r="A79" s="58">
        <v>1811078.0</v>
      </c>
      <c r="B79" s="153">
        <v>146882.36640000003</v>
      </c>
      <c r="C79" s="154">
        <v>34200.55100000001</v>
      </c>
      <c r="D79" s="149">
        <f t="shared" si="1"/>
        <v>181082.9174</v>
      </c>
      <c r="E79" s="60">
        <f>(D79/VLOOKUP(A79,'Complexity Cost Adjustment'!$C$2:$H$141,6,0))</f>
        <v>92.68599006</v>
      </c>
      <c r="F79" s="150">
        <f t="shared" si="2"/>
        <v>0.01029042805</v>
      </c>
      <c r="G79" s="151">
        <f t="shared" si="3"/>
        <v>54751.79686</v>
      </c>
    </row>
    <row r="80" ht="14.25" customHeight="1">
      <c r="A80" s="58">
        <v>1811079.0</v>
      </c>
      <c r="B80" s="153">
        <v>149554.1344</v>
      </c>
      <c r="C80" s="154">
        <v>36617.636000000006</v>
      </c>
      <c r="D80" s="149">
        <f t="shared" si="1"/>
        <v>186171.7704</v>
      </c>
      <c r="E80" s="60">
        <f>(D80/VLOOKUP(A80,'Complexity Cost Adjustment'!$C$2:$H$141,6,0))</f>
        <v>82.58955767</v>
      </c>
      <c r="F80" s="150">
        <f t="shared" si="2"/>
        <v>0.01057961311</v>
      </c>
      <c r="G80" s="151">
        <f t="shared" si="3"/>
        <v>56290.45026</v>
      </c>
    </row>
    <row r="81" ht="14.25" customHeight="1">
      <c r="A81" s="58">
        <v>1811080.0</v>
      </c>
      <c r="B81" s="153">
        <v>54944.94720000001</v>
      </c>
      <c r="C81" s="154">
        <v>13868.316000000003</v>
      </c>
      <c r="D81" s="149">
        <f t="shared" si="1"/>
        <v>68813.2632</v>
      </c>
      <c r="E81" s="60">
        <f>(D81/VLOOKUP(A81,'Complexity Cost Adjustment'!$C$2:$H$141,6,0))</f>
        <v>90.98020901</v>
      </c>
      <c r="F81" s="150">
        <f t="shared" si="2"/>
        <v>0.003910462366</v>
      </c>
      <c r="G81" s="151">
        <f t="shared" si="3"/>
        <v>20806.21332</v>
      </c>
    </row>
    <row r="82" ht="14.25" customHeight="1">
      <c r="A82" s="58">
        <v>1811081.0</v>
      </c>
      <c r="B82" s="153">
        <v>94692.884</v>
      </c>
      <c r="C82" s="154">
        <v>23922.412800000002</v>
      </c>
      <c r="D82" s="149">
        <f t="shared" si="1"/>
        <v>118615.2968</v>
      </c>
      <c r="E82" s="60">
        <f>(D82/VLOOKUP(A82,'Complexity Cost Adjustment'!$C$2:$H$141,6,0))</f>
        <v>77.00324917</v>
      </c>
      <c r="F82" s="150">
        <f t="shared" si="2"/>
        <v>0.006740570533</v>
      </c>
      <c r="G82" s="151">
        <f t="shared" si="3"/>
        <v>35864.23683</v>
      </c>
    </row>
    <row r="83" ht="14.25" customHeight="1">
      <c r="A83" s="58">
        <v>1811082.0</v>
      </c>
      <c r="B83" s="153">
        <v>48565.81840000001</v>
      </c>
      <c r="C83" s="154">
        <v>11552.063600000001</v>
      </c>
      <c r="D83" s="149">
        <f t="shared" si="1"/>
        <v>60117.882</v>
      </c>
      <c r="E83" s="60">
        <f>(D83/VLOOKUP(A83,'Complexity Cost Adjustment'!$C$2:$H$141,6,0))</f>
        <v>84.42832622</v>
      </c>
      <c r="F83" s="150">
        <f t="shared" si="2"/>
        <v>0.003416328541</v>
      </c>
      <c r="G83" s="151">
        <f t="shared" si="3"/>
        <v>18177.0987</v>
      </c>
    </row>
    <row r="84" ht="14.25" customHeight="1">
      <c r="A84" s="58">
        <v>1811083.0</v>
      </c>
      <c r="B84" s="153">
        <v>52852.4832</v>
      </c>
      <c r="C84" s="154">
        <v>12435.8784</v>
      </c>
      <c r="D84" s="149">
        <f t="shared" si="1"/>
        <v>65288.3616</v>
      </c>
      <c r="E84" s="60">
        <f>(D84/VLOOKUP(A84,'Complexity Cost Adjustment'!$C$2:$H$141,6,0))</f>
        <v>96.0074961</v>
      </c>
      <c r="F84" s="150">
        <f t="shared" si="2"/>
        <v>0.003710152217</v>
      </c>
      <c r="G84" s="151">
        <f t="shared" si="3"/>
        <v>19740.43252</v>
      </c>
    </row>
    <row r="85" ht="14.25" customHeight="1">
      <c r="A85" s="58">
        <v>1811084.0</v>
      </c>
      <c r="B85" s="153">
        <v>106625.58720000002</v>
      </c>
      <c r="C85" s="154">
        <v>29155.43400000001</v>
      </c>
      <c r="D85" s="149">
        <f t="shared" si="1"/>
        <v>135781.0212</v>
      </c>
      <c r="E85" s="60">
        <f>(D85/VLOOKUP(A85,'Complexity Cost Adjustment'!$C$2:$H$141,6,0))</f>
        <v>145.3738334</v>
      </c>
      <c r="F85" s="150">
        <f t="shared" si="2"/>
        <v>0.007716049912</v>
      </c>
      <c r="G85" s="151">
        <f t="shared" si="3"/>
        <v>41054.42411</v>
      </c>
    </row>
    <row r="86" ht="14.25" customHeight="1">
      <c r="A86" s="58">
        <v>1811085.0</v>
      </c>
      <c r="B86" s="153">
        <v>6544.234400000001</v>
      </c>
      <c r="C86" s="154">
        <v>1587.4628000000002</v>
      </c>
      <c r="D86" s="149">
        <f t="shared" si="1"/>
        <v>8131.6972</v>
      </c>
      <c r="E86" s="60">
        <f>(D86/VLOOKUP(A86,'Complexity Cost Adjustment'!$C$2:$H$141,6,0))</f>
        <v>168.3319816</v>
      </c>
      <c r="F86" s="150">
        <f t="shared" si="2"/>
        <v>0.0004621012636</v>
      </c>
      <c r="G86" s="151">
        <f t="shared" si="3"/>
        <v>2458.680474</v>
      </c>
    </row>
    <row r="87" ht="14.25" customHeight="1">
      <c r="A87" s="58">
        <v>1811086.0</v>
      </c>
      <c r="B87" s="153">
        <v>70380.464</v>
      </c>
      <c r="C87" s="154">
        <v>17415.574</v>
      </c>
      <c r="D87" s="149">
        <f t="shared" si="1"/>
        <v>87796.038</v>
      </c>
      <c r="E87" s="60">
        <f>(D87/VLOOKUP(A87,'Complexity Cost Adjustment'!$C$2:$H$141,6,0))</f>
        <v>186.8581261</v>
      </c>
      <c r="F87" s="150">
        <f t="shared" si="2"/>
        <v>0.00498919956</v>
      </c>
      <c r="G87" s="151">
        <f t="shared" si="3"/>
        <v>26545.79961</v>
      </c>
    </row>
    <row r="88" ht="14.25" customHeight="1">
      <c r="A88" s="58">
        <v>1811087.0</v>
      </c>
      <c r="B88" s="153">
        <v>31683.564000000002</v>
      </c>
      <c r="C88" s="154">
        <v>8421.1578</v>
      </c>
      <c r="D88" s="149">
        <f t="shared" si="1"/>
        <v>40104.7218</v>
      </c>
      <c r="E88" s="60">
        <f>(D88/VLOOKUP(A88,'Complexity Cost Adjustment'!$C$2:$H$141,6,0))</f>
        <v>72.91852451</v>
      </c>
      <c r="F88" s="150">
        <f t="shared" si="2"/>
        <v>0.002279037471</v>
      </c>
      <c r="G88" s="151">
        <f t="shared" si="3"/>
        <v>12125.96756</v>
      </c>
    </row>
    <row r="89" ht="14.25" customHeight="1">
      <c r="A89" s="58">
        <v>1811088.0</v>
      </c>
      <c r="B89" s="153">
        <v>59886.0768</v>
      </c>
      <c r="C89" s="154">
        <v>14384.400800000001</v>
      </c>
      <c r="D89" s="149">
        <f t="shared" si="1"/>
        <v>74270.4776</v>
      </c>
      <c r="E89" s="60">
        <f>(D89/VLOOKUP(A89,'Complexity Cost Adjustment'!$C$2:$H$141,6,0))</f>
        <v>85.46955315</v>
      </c>
      <c r="F89" s="150">
        <f t="shared" si="2"/>
        <v>0.004220580366</v>
      </c>
      <c r="G89" s="151">
        <f t="shared" si="3"/>
        <v>22456.24359</v>
      </c>
    </row>
    <row r="90" ht="14.25" customHeight="1">
      <c r="A90" s="58">
        <v>1811089.0</v>
      </c>
      <c r="B90" s="153">
        <v>1430.9680000000003</v>
      </c>
      <c r="C90" s="154">
        <v>368.36800000000005</v>
      </c>
      <c r="D90" s="149">
        <f t="shared" si="1"/>
        <v>1799.336</v>
      </c>
      <c r="E90" s="60">
        <f>(D90/VLOOKUP(A90,'Complexity Cost Adjustment'!$C$2:$H$141,6,0))</f>
        <v>141.9191393</v>
      </c>
      <c r="F90" s="150">
        <f t="shared" si="2"/>
        <v>0.000102251156</v>
      </c>
      <c r="G90" s="151">
        <f t="shared" si="3"/>
        <v>544.0429201</v>
      </c>
    </row>
    <row r="91" ht="14.25" customHeight="1">
      <c r="A91" s="58">
        <v>1811090.0</v>
      </c>
      <c r="B91" s="153">
        <v>3097.6000000000004</v>
      </c>
      <c r="C91" s="154">
        <v>813.1200000000001</v>
      </c>
      <c r="D91" s="149">
        <f t="shared" si="1"/>
        <v>3910.72</v>
      </c>
      <c r="E91" s="60">
        <f>(D91/VLOOKUP(A91,'Complexity Cost Adjustment'!$C$2:$H$141,6,0))</f>
        <v>89.19624122</v>
      </c>
      <c r="F91" s="150">
        <f t="shared" si="2"/>
        <v>0.0002222351139</v>
      </c>
      <c r="G91" s="151">
        <f t="shared" si="3"/>
        <v>1182.435925</v>
      </c>
    </row>
    <row r="92" ht="14.25" customHeight="1">
      <c r="A92" s="58">
        <v>1811091.0</v>
      </c>
      <c r="B92" s="153">
        <v>20851.107200000002</v>
      </c>
      <c r="C92" s="154">
        <v>5319.160000000001</v>
      </c>
      <c r="D92" s="149">
        <f t="shared" si="1"/>
        <v>26170.2672</v>
      </c>
      <c r="E92" s="60">
        <f>(D92/VLOOKUP(A92,'Complexity Cost Adjustment'!$C$2:$H$141,6,0))</f>
        <v>61.38226476</v>
      </c>
      <c r="F92" s="150">
        <f t="shared" si="2"/>
        <v>0.00148718198</v>
      </c>
      <c r="G92" s="151">
        <f t="shared" si="3"/>
        <v>7912.779262</v>
      </c>
    </row>
    <row r="93" ht="14.25" customHeight="1">
      <c r="A93" s="58">
        <v>1811092.0</v>
      </c>
      <c r="B93" s="153">
        <v>259.9168000000001</v>
      </c>
      <c r="C93" s="154">
        <v>64.97920000000002</v>
      </c>
      <c r="D93" s="149">
        <f t="shared" si="1"/>
        <v>324.896</v>
      </c>
      <c r="E93" s="61"/>
      <c r="F93" s="150">
        <f t="shared" si="2"/>
        <v>0.0000184629172</v>
      </c>
      <c r="G93" s="151">
        <f t="shared" si="3"/>
        <v>98.23477581</v>
      </c>
    </row>
    <row r="94" ht="14.25" customHeight="1">
      <c r="A94" s="58">
        <v>1811093.0</v>
      </c>
      <c r="B94" s="153">
        <v>6891.359200000002</v>
      </c>
      <c r="C94" s="154">
        <v>1706.1132000000002</v>
      </c>
      <c r="D94" s="149">
        <f t="shared" si="1"/>
        <v>8597.4724</v>
      </c>
      <c r="E94" s="60">
        <f>(D94/VLOOKUP(A94,'Complexity Cost Adjustment'!$C$2:$H$141,6,0))</f>
        <v>79.35317746</v>
      </c>
      <c r="F94" s="150">
        <f t="shared" si="2"/>
        <v>0.0004885699457</v>
      </c>
      <c r="G94" s="151">
        <f t="shared" si="3"/>
        <v>2599.511147</v>
      </c>
    </row>
    <row r="95" ht="14.25" customHeight="1">
      <c r="A95" s="58">
        <v>1811094.0</v>
      </c>
      <c r="B95" s="153">
        <v>1150.4064</v>
      </c>
      <c r="C95" s="154">
        <v>284.8362</v>
      </c>
      <c r="D95" s="149">
        <f t="shared" si="1"/>
        <v>1435.2426</v>
      </c>
      <c r="E95" s="60">
        <f>(D95/VLOOKUP(A95,'Complexity Cost Adjustment'!$C$2:$H$141,6,0))</f>
        <v>148.5527713</v>
      </c>
      <c r="F95" s="150">
        <f t="shared" si="2"/>
        <v>0.00008156076188</v>
      </c>
      <c r="G95" s="151">
        <f t="shared" si="3"/>
        <v>433.9565124</v>
      </c>
    </row>
    <row r="96" ht="14.25" customHeight="1">
      <c r="A96" s="58">
        <v>1811095.0</v>
      </c>
      <c r="B96" s="153">
        <v>11577.984</v>
      </c>
      <c r="C96" s="154">
        <v>2864.3450000000003</v>
      </c>
      <c r="D96" s="149">
        <f t="shared" si="1"/>
        <v>14442.329</v>
      </c>
      <c r="E96" s="60">
        <f>(D96/VLOOKUP(A96,'Complexity Cost Adjustment'!$C$2:$H$141,6,0))</f>
        <v>50.51708349</v>
      </c>
      <c r="F96" s="150">
        <f t="shared" si="2"/>
        <v>0.000820716551</v>
      </c>
      <c r="G96" s="151">
        <f t="shared" si="3"/>
        <v>4366.747979</v>
      </c>
    </row>
    <row r="97" ht="14.25" customHeight="1">
      <c r="A97" s="58">
        <v>1811096.0</v>
      </c>
      <c r="B97" s="153">
        <v>62162.73360000001</v>
      </c>
      <c r="C97" s="154">
        <v>16482.543</v>
      </c>
      <c r="D97" s="149">
        <f t="shared" si="1"/>
        <v>78645.2766</v>
      </c>
      <c r="E97" s="60">
        <f>(D97/VLOOKUP(A97,'Complexity Cost Adjustment'!$C$2:$H$141,6,0))</f>
        <v>57.52912919</v>
      </c>
      <c r="F97" s="150">
        <f t="shared" si="2"/>
        <v>0.004469187772</v>
      </c>
      <c r="G97" s="151">
        <f t="shared" si="3"/>
        <v>23778.99733</v>
      </c>
    </row>
    <row r="98" ht="14.25" customHeight="1">
      <c r="A98" s="58">
        <v>1811097.0</v>
      </c>
      <c r="B98" s="153">
        <v>34347.156800000004</v>
      </c>
      <c r="C98" s="154">
        <v>9206.4544</v>
      </c>
      <c r="D98" s="149">
        <f t="shared" si="1"/>
        <v>43553.6112</v>
      </c>
      <c r="E98" s="60">
        <f>(D98/VLOOKUP(A98,'Complexity Cost Adjustment'!$C$2:$H$141,6,0))</f>
        <v>57.65856173</v>
      </c>
      <c r="F98" s="150">
        <f t="shared" si="2"/>
        <v>0.002475028063</v>
      </c>
      <c r="G98" s="151">
        <f t="shared" si="3"/>
        <v>13168.76549</v>
      </c>
    </row>
    <row r="99" ht="14.25" customHeight="1">
      <c r="A99" s="58">
        <v>1811098.0</v>
      </c>
      <c r="B99" s="153">
        <v>12193.209600000002</v>
      </c>
      <c r="C99" s="154">
        <v>2784.507</v>
      </c>
      <c r="D99" s="149">
        <f t="shared" si="1"/>
        <v>14977.7166</v>
      </c>
      <c r="E99" s="60">
        <f>(D99/VLOOKUP(A99,'Complexity Cost Adjustment'!$C$2:$H$141,6,0))</f>
        <v>56.25898328</v>
      </c>
      <c r="F99" s="150">
        <f t="shared" si="2"/>
        <v>0.0008511411082</v>
      </c>
      <c r="G99" s="151">
        <f t="shared" si="3"/>
        <v>4528.626491</v>
      </c>
    </row>
    <row r="100" ht="14.25" customHeight="1">
      <c r="A100" s="58">
        <v>1811099.0</v>
      </c>
      <c r="B100" s="153">
        <v>36468.3528</v>
      </c>
      <c r="C100" s="154">
        <v>9775.022400000002</v>
      </c>
      <c r="D100" s="149">
        <f t="shared" si="1"/>
        <v>46243.3752</v>
      </c>
      <c r="E100" s="60">
        <f>(D100/VLOOKUP(A100,'Complexity Cost Adjustment'!$C$2:$H$141,6,0))</f>
        <v>65.16455555</v>
      </c>
      <c r="F100" s="150">
        <f t="shared" si="2"/>
        <v>0.002627879714</v>
      </c>
      <c r="G100" s="151">
        <f t="shared" si="3"/>
        <v>13982.03608</v>
      </c>
    </row>
    <row r="101" ht="14.25" customHeight="1">
      <c r="A101" s="50">
        <v>1811100.0</v>
      </c>
      <c r="B101" s="153">
        <v>49577.308000000005</v>
      </c>
      <c r="C101" s="154">
        <v>13046.660000000002</v>
      </c>
      <c r="D101" s="149">
        <f t="shared" si="1"/>
        <v>62623.968</v>
      </c>
      <c r="E101" s="60">
        <f>(D101/VLOOKUP(A101,'Complexity Cost Adjustment'!$C$2:$H$141,6,0))</f>
        <v>65.22543218</v>
      </c>
      <c r="F101" s="150">
        <f t="shared" si="2"/>
        <v>0.003558742293</v>
      </c>
      <c r="G101" s="151">
        <f t="shared" si="3"/>
        <v>18934.83286</v>
      </c>
    </row>
    <row r="102" ht="14.25" customHeight="1">
      <c r="A102" s="50">
        <v>1811101.0</v>
      </c>
      <c r="B102" s="153">
        <v>96846.3144</v>
      </c>
      <c r="C102" s="154">
        <v>23492.4228</v>
      </c>
      <c r="D102" s="149">
        <f t="shared" si="1"/>
        <v>120338.7372</v>
      </c>
      <c r="E102" s="60">
        <f>(D102/VLOOKUP(A102,'Complexity Cost Adjustment'!$C$2:$H$141,6,0))</f>
        <v>55.03134506</v>
      </c>
      <c r="F102" s="150">
        <f t="shared" si="2"/>
        <v>0.006838508757</v>
      </c>
      <c r="G102" s="151">
        <f t="shared" si="3"/>
        <v>36385.33214</v>
      </c>
    </row>
    <row r="103" ht="14.25" customHeight="1">
      <c r="A103" s="50">
        <v>1811102.0</v>
      </c>
      <c r="B103" s="153">
        <v>87795.71680000001</v>
      </c>
      <c r="C103" s="154">
        <v>20883.447200000002</v>
      </c>
      <c r="D103" s="149">
        <f t="shared" si="1"/>
        <v>108679.164</v>
      </c>
      <c r="E103" s="60">
        <f>(D103/VLOOKUP(A103,'Complexity Cost Adjustment'!$C$2:$H$141,6,0))</f>
        <v>57.47493147</v>
      </c>
      <c r="F103" s="150">
        <f t="shared" si="2"/>
        <v>0.006175928318</v>
      </c>
      <c r="G103" s="151">
        <f t="shared" si="3"/>
        <v>32859.97153</v>
      </c>
    </row>
    <row r="104" ht="14.25" customHeight="1">
      <c r="A104" s="50">
        <v>1811103.0</v>
      </c>
      <c r="B104" s="153">
        <v>22161.524</v>
      </c>
      <c r="C104" s="154">
        <v>5948.619600000001</v>
      </c>
      <c r="D104" s="149">
        <f t="shared" si="1"/>
        <v>28110.1436</v>
      </c>
      <c r="E104" s="60">
        <f>(D104/VLOOKUP(A104,'Complexity Cost Adjustment'!$C$2:$H$141,6,0))</f>
        <v>54.589057</v>
      </c>
      <c r="F104" s="150">
        <f t="shared" si="2"/>
        <v>0.001597419648</v>
      </c>
      <c r="G104" s="151">
        <f t="shared" si="3"/>
        <v>8499.315641</v>
      </c>
    </row>
    <row r="105" ht="14.25" customHeight="1">
      <c r="A105" s="50">
        <v>1811104.0</v>
      </c>
      <c r="B105" s="153">
        <v>18770.611200000003</v>
      </c>
      <c r="C105" s="154">
        <v>4784.6656</v>
      </c>
      <c r="D105" s="149">
        <f t="shared" si="1"/>
        <v>23555.2768</v>
      </c>
      <c r="E105" s="60">
        <f>(D105/VLOOKUP(A105,'Complexity Cost Adjustment'!$C$2:$H$141,6,0))</f>
        <v>28.6889316</v>
      </c>
      <c r="F105" s="150">
        <f t="shared" si="2"/>
        <v>0.0013385795</v>
      </c>
      <c r="G105" s="151">
        <f t="shared" si="3"/>
        <v>7122.117033</v>
      </c>
    </row>
    <row r="106" ht="14.25" customHeight="1">
      <c r="A106" s="50">
        <v>1811105.0</v>
      </c>
      <c r="B106" s="153">
        <v>106111.016</v>
      </c>
      <c r="C106" s="154">
        <v>27348.2</v>
      </c>
      <c r="D106" s="149">
        <f t="shared" si="1"/>
        <v>133459.216</v>
      </c>
      <c r="E106" s="60">
        <f>(D106/VLOOKUP(A106,'Complexity Cost Adjustment'!$C$2:$H$141,6,0))</f>
        <v>117.7921737</v>
      </c>
      <c r="F106" s="150">
        <f t="shared" si="2"/>
        <v>0.007584108315</v>
      </c>
      <c r="G106" s="151">
        <f t="shared" si="3"/>
        <v>40352.40866</v>
      </c>
    </row>
    <row r="107" ht="14.25" customHeight="1">
      <c r="A107" s="50">
        <v>1811106.0</v>
      </c>
      <c r="B107" s="153">
        <v>302075.9808</v>
      </c>
      <c r="C107" s="154">
        <v>80238.9324</v>
      </c>
      <c r="D107" s="149">
        <f t="shared" si="1"/>
        <v>382314.9132</v>
      </c>
      <c r="E107" s="60">
        <f>(D107/VLOOKUP(A107,'Complexity Cost Adjustment'!$C$2:$H$141,6,0))</f>
        <v>121.9477298</v>
      </c>
      <c r="F107" s="150">
        <f t="shared" si="2"/>
        <v>0.02172587101</v>
      </c>
      <c r="G107" s="151">
        <f t="shared" si="3"/>
        <v>115595.8208</v>
      </c>
    </row>
    <row r="108" ht="14.25" customHeight="1">
      <c r="A108" s="50">
        <v>1811107.0</v>
      </c>
      <c r="B108" s="153">
        <v>32421.312000000005</v>
      </c>
      <c r="C108" s="154">
        <v>7333.392</v>
      </c>
      <c r="D108" s="149">
        <f t="shared" si="1"/>
        <v>39754.704</v>
      </c>
      <c r="E108" s="60">
        <f>(D108/VLOOKUP(A108,'Complexity Cost Adjustment'!$C$2:$H$141,6,0))</f>
        <v>99.85568228</v>
      </c>
      <c r="F108" s="150">
        <f t="shared" si="2"/>
        <v>0.002259146953</v>
      </c>
      <c r="G108" s="151">
        <f t="shared" si="3"/>
        <v>12020.13701</v>
      </c>
    </row>
    <row r="109" ht="14.25" customHeight="1">
      <c r="A109" s="50">
        <v>1811108.0</v>
      </c>
      <c r="B109" s="153">
        <v>21281.1016</v>
      </c>
      <c r="C109" s="154">
        <v>5759.061000000001</v>
      </c>
      <c r="D109" s="149">
        <f t="shared" si="1"/>
        <v>27040.1626</v>
      </c>
      <c r="E109" s="60">
        <f>(D109/VLOOKUP(A109,'Complexity Cost Adjustment'!$C$2:$H$141,6,0))</f>
        <v>89.35529288</v>
      </c>
      <c r="F109" s="150">
        <f t="shared" si="2"/>
        <v>0.001536615665</v>
      </c>
      <c r="G109" s="151">
        <f t="shared" si="3"/>
        <v>8175.79875</v>
      </c>
    </row>
    <row r="110" ht="14.25" customHeight="1">
      <c r="A110" s="50">
        <v>1811109.0</v>
      </c>
      <c r="B110" s="153">
        <v>7221.5</v>
      </c>
      <c r="C110" s="154">
        <v>1751.75</v>
      </c>
      <c r="D110" s="149">
        <f t="shared" si="1"/>
        <v>8973.25</v>
      </c>
      <c r="E110" s="60">
        <f>(D110/VLOOKUP(A110,'Complexity Cost Adjustment'!$C$2:$H$141,6,0))</f>
        <v>111.4516379</v>
      </c>
      <c r="F110" s="150">
        <f t="shared" si="2"/>
        <v>0.0005099243198</v>
      </c>
      <c r="G110" s="151">
        <f t="shared" si="3"/>
        <v>2713.130362</v>
      </c>
    </row>
    <row r="111" ht="14.25" customHeight="1">
      <c r="A111" s="50">
        <v>1811110.0</v>
      </c>
      <c r="B111" s="153">
        <v>26945.116000000005</v>
      </c>
      <c r="C111" s="154">
        <v>7019.911800000002</v>
      </c>
      <c r="D111" s="149">
        <f t="shared" si="1"/>
        <v>33965.0278</v>
      </c>
      <c r="E111" s="60">
        <f>(D111/VLOOKUP(A111,'Complexity Cost Adjustment'!$C$2:$H$141,6,0))</f>
        <v>105.1146939</v>
      </c>
      <c r="F111" s="150">
        <f t="shared" si="2"/>
        <v>0.001930136093</v>
      </c>
      <c r="G111" s="151">
        <f t="shared" si="3"/>
        <v>10269.58439</v>
      </c>
    </row>
    <row r="112" ht="14.25" customHeight="1">
      <c r="A112" s="50">
        <v>1811111.0</v>
      </c>
      <c r="B112" s="153">
        <v>2874.1944000000008</v>
      </c>
      <c r="C112" s="154">
        <v>704.5962000000002</v>
      </c>
      <c r="D112" s="149">
        <f t="shared" si="1"/>
        <v>3578.7906</v>
      </c>
      <c r="E112" s="60">
        <f>(D112/VLOOKUP(A112,'Complexity Cost Adjustment'!$C$2:$H$141,6,0))</f>
        <v>69.54482493</v>
      </c>
      <c r="F112" s="150">
        <f t="shared" si="2"/>
        <v>0.0002033725085</v>
      </c>
      <c r="G112" s="151">
        <f t="shared" si="3"/>
        <v>1082.074548</v>
      </c>
    </row>
    <row r="113" ht="14.25" customHeight="1">
      <c r="A113" s="50">
        <v>1811112.0</v>
      </c>
      <c r="B113" s="153">
        <v>6366.4128</v>
      </c>
      <c r="C113" s="154">
        <v>1740.8160000000003</v>
      </c>
      <c r="D113" s="149">
        <f t="shared" si="1"/>
        <v>8107.2288</v>
      </c>
      <c r="E113" s="60">
        <f>(D113/VLOOKUP(A113,'Complexity Cost Adjustment'!$C$2:$H$141,6,0))</f>
        <v>78.26484958</v>
      </c>
      <c r="F113" s="150">
        <f t="shared" si="2"/>
        <v>0.0004607107939</v>
      </c>
      <c r="G113" s="151">
        <f t="shared" si="3"/>
        <v>2451.282267</v>
      </c>
    </row>
    <row r="114" ht="14.25" customHeight="1">
      <c r="A114" s="50">
        <v>1811113.0</v>
      </c>
      <c r="B114" s="153">
        <v>8006.310400000001</v>
      </c>
      <c r="C114" s="154">
        <v>1902.4896</v>
      </c>
      <c r="D114" s="149">
        <f t="shared" si="1"/>
        <v>9908.8</v>
      </c>
      <c r="E114" s="60">
        <f>(D114/VLOOKUP(A114,'Complexity Cost Adjustment'!$C$2:$H$141,6,0))</f>
        <v>113.2633629</v>
      </c>
      <c r="F114" s="150">
        <f t="shared" si="2"/>
        <v>0.00056308897</v>
      </c>
      <c r="G114" s="151">
        <f t="shared" si="3"/>
        <v>2996.001017</v>
      </c>
    </row>
    <row r="115" ht="14.25" customHeight="1">
      <c r="A115" s="50">
        <v>1811114.0</v>
      </c>
      <c r="B115" s="153">
        <v>255630.15280000004</v>
      </c>
      <c r="C115" s="154">
        <v>65884.06000000001</v>
      </c>
      <c r="D115" s="149">
        <f t="shared" si="1"/>
        <v>321514.2128</v>
      </c>
      <c r="E115" s="60">
        <f>(D115/VLOOKUP(A115,'Complexity Cost Adjustment'!$C$2:$H$141,6,0))</f>
        <v>49.42387799</v>
      </c>
      <c r="F115" s="150">
        <f t="shared" si="2"/>
        <v>0.01827073984</v>
      </c>
      <c r="G115" s="151">
        <f t="shared" si="3"/>
        <v>97212.26673</v>
      </c>
    </row>
    <row r="116" ht="14.25" customHeight="1">
      <c r="A116" s="50">
        <v>1811115.0</v>
      </c>
      <c r="B116" s="153">
        <v>7897.084800000001</v>
      </c>
      <c r="C116" s="154">
        <v>1935.5600000000004</v>
      </c>
      <c r="D116" s="149">
        <f t="shared" si="1"/>
        <v>9832.6448</v>
      </c>
      <c r="E116" s="60">
        <f>(D116/VLOOKUP(A116,'Complexity Cost Adjustment'!$C$2:$H$141,6,0))</f>
        <v>124.8594572</v>
      </c>
      <c r="F116" s="150">
        <f t="shared" si="2"/>
        <v>0.0005587612862</v>
      </c>
      <c r="G116" s="151">
        <f t="shared" si="3"/>
        <v>2972.974914</v>
      </c>
    </row>
    <row r="117" ht="14.25" customHeight="1">
      <c r="A117" s="50">
        <v>1811116.0</v>
      </c>
      <c r="B117" s="153">
        <v>258260.46400000004</v>
      </c>
      <c r="C117" s="154">
        <v>67283.6472</v>
      </c>
      <c r="D117" s="149">
        <f t="shared" si="1"/>
        <v>325544.1112</v>
      </c>
      <c r="E117" s="60">
        <f>(D117/VLOOKUP(A117,'Complexity Cost Adjustment'!$C$2:$H$141,6,0))</f>
        <v>69.07392234</v>
      </c>
      <c r="F117" s="150">
        <f t="shared" si="2"/>
        <v>0.01849974752</v>
      </c>
      <c r="G117" s="151">
        <f t="shared" si="3"/>
        <v>98430.73716</v>
      </c>
    </row>
    <row r="118" ht="14.25" customHeight="1">
      <c r="A118" s="50">
        <v>1811117.0</v>
      </c>
      <c r="B118" s="153">
        <v>95690.8656</v>
      </c>
      <c r="C118" s="154">
        <v>25130.934400000002</v>
      </c>
      <c r="D118" s="149">
        <f t="shared" si="1"/>
        <v>120821.8</v>
      </c>
      <c r="E118" s="60">
        <f>(D118/VLOOKUP(A118,'Complexity Cost Adjustment'!$C$2:$H$141,6,0))</f>
        <v>61.79030681</v>
      </c>
      <c r="F118" s="150">
        <f t="shared" si="2"/>
        <v>0.006865959845</v>
      </c>
      <c r="G118" s="151">
        <f t="shared" si="3"/>
        <v>36531.38985</v>
      </c>
    </row>
    <row r="119" ht="14.25" customHeight="1">
      <c r="A119" s="50">
        <v>1811118.0</v>
      </c>
      <c r="B119" s="153">
        <v>78511.2768</v>
      </c>
      <c r="C119" s="154">
        <v>18665.6712</v>
      </c>
      <c r="D119" s="149">
        <f t="shared" si="1"/>
        <v>97176.948</v>
      </c>
      <c r="E119" s="60">
        <f>(D119/VLOOKUP(A119,'Complexity Cost Adjustment'!$C$2:$H$141,6,0))</f>
        <v>54.60562018</v>
      </c>
      <c r="F119" s="150">
        <f t="shared" si="2"/>
        <v>0.00552229004</v>
      </c>
      <c r="G119" s="151">
        <f t="shared" si="3"/>
        <v>29382.18907</v>
      </c>
    </row>
    <row r="120" ht="14.25" customHeight="1">
      <c r="A120" s="50">
        <v>1811119.0</v>
      </c>
      <c r="B120" s="153">
        <v>5119.884000000001</v>
      </c>
      <c r="C120" s="154">
        <v>1243.4004000000002</v>
      </c>
      <c r="D120" s="149">
        <f t="shared" si="1"/>
        <v>6363.2844</v>
      </c>
      <c r="E120" s="60">
        <f>(D120/VLOOKUP(A120,'Complexity Cost Adjustment'!$C$2:$H$141,6,0))</f>
        <v>74.09506754</v>
      </c>
      <c r="F120" s="150">
        <f t="shared" si="2"/>
        <v>0.0003616073852</v>
      </c>
      <c r="G120" s="151">
        <f t="shared" si="3"/>
        <v>1923.987419</v>
      </c>
    </row>
    <row r="121" ht="14.25" customHeight="1">
      <c r="A121" s="50">
        <v>1811120.0</v>
      </c>
      <c r="B121" s="153">
        <v>120362.03520000001</v>
      </c>
      <c r="C121" s="154">
        <v>31971.165600000008</v>
      </c>
      <c r="D121" s="149">
        <f t="shared" si="1"/>
        <v>152333.2008</v>
      </c>
      <c r="E121" s="60">
        <f>(D121/VLOOKUP(A121,'Complexity Cost Adjustment'!$C$2:$H$141,6,0))</f>
        <v>56.08943074</v>
      </c>
      <c r="F121" s="150">
        <f t="shared" si="2"/>
        <v>0.008656663282</v>
      </c>
      <c r="G121" s="151">
        <f t="shared" si="3"/>
        <v>46059.10146</v>
      </c>
    </row>
    <row r="122" ht="14.25" customHeight="1">
      <c r="A122" s="50">
        <v>1811121.0</v>
      </c>
      <c r="B122" s="153">
        <v>24465.126400000005</v>
      </c>
      <c r="C122" s="154">
        <v>5763.419200000001</v>
      </c>
      <c r="D122" s="149">
        <f t="shared" si="1"/>
        <v>30228.5456</v>
      </c>
      <c r="E122" s="60">
        <f>(D122/VLOOKUP(A122,'Complexity Cost Adjustment'!$C$2:$H$141,6,0))</f>
        <v>83.47664392</v>
      </c>
      <c r="F122" s="150">
        <f t="shared" si="2"/>
        <v>0.001717802419</v>
      </c>
      <c r="G122" s="151">
        <f t="shared" si="3"/>
        <v>9139.830592</v>
      </c>
    </row>
    <row r="123" ht="14.25" customHeight="1">
      <c r="A123" s="50">
        <v>1811122.0</v>
      </c>
      <c r="B123" s="153">
        <v>87663.23280000001</v>
      </c>
      <c r="C123" s="154">
        <v>21915.808200000003</v>
      </c>
      <c r="D123" s="149">
        <f t="shared" si="1"/>
        <v>109579.041</v>
      </c>
      <c r="E123" s="60">
        <f>(D123/VLOOKUP(A123,'Complexity Cost Adjustment'!$C$2:$H$141,6,0))</f>
        <v>52.68389029</v>
      </c>
      <c r="F123" s="150">
        <f t="shared" si="2"/>
        <v>0.006227065772</v>
      </c>
      <c r="G123" s="151">
        <f t="shared" si="3"/>
        <v>33132.05618</v>
      </c>
    </row>
    <row r="124" ht="14.25" customHeight="1">
      <c r="A124" s="50">
        <v>1811123.0</v>
      </c>
      <c r="B124" s="153">
        <v>18643.680000000004</v>
      </c>
      <c r="C124" s="154">
        <v>4708.000000000001</v>
      </c>
      <c r="D124" s="149">
        <f t="shared" si="1"/>
        <v>23351.68</v>
      </c>
      <c r="E124" s="60">
        <f>(D124/VLOOKUP(A124,'Complexity Cost Adjustment'!$C$2:$H$141,6,0))</f>
        <v>78.97731231</v>
      </c>
      <c r="F124" s="150">
        <f t="shared" si="2"/>
        <v>0.001327009672</v>
      </c>
      <c r="G124" s="151">
        <f t="shared" si="3"/>
        <v>7060.557992</v>
      </c>
    </row>
    <row r="125" ht="14.25" customHeight="1">
      <c r="A125" s="50">
        <v>1811124.0</v>
      </c>
      <c r="B125" s="153">
        <v>36331.68000000001</v>
      </c>
      <c r="C125" s="154">
        <v>9446.236800000002</v>
      </c>
      <c r="D125" s="149">
        <f t="shared" si="1"/>
        <v>45777.9168</v>
      </c>
      <c r="E125" s="60">
        <f>(D125/VLOOKUP(A125,'Complexity Cost Adjustment'!$C$2:$H$141,6,0))</f>
        <v>80.53321962</v>
      </c>
      <c r="F125" s="150">
        <f t="shared" si="2"/>
        <v>0.002601429035</v>
      </c>
      <c r="G125" s="151">
        <f t="shared" si="3"/>
        <v>13841.3012</v>
      </c>
    </row>
    <row r="126" ht="14.25" customHeight="1">
      <c r="A126" s="50">
        <v>1811125.0</v>
      </c>
      <c r="B126" s="153">
        <v>3014.1408000000006</v>
      </c>
      <c r="C126" s="154">
        <v>701.8220000000001</v>
      </c>
      <c r="D126" s="149">
        <f t="shared" si="1"/>
        <v>3715.9628</v>
      </c>
      <c r="E126" s="60">
        <f>(D126/VLOOKUP(A126,'Complexity Cost Adjustment'!$C$2:$H$141,6,0))</f>
        <v>65.87465254</v>
      </c>
      <c r="F126" s="150">
        <f t="shared" si="2"/>
        <v>0.0002111676152</v>
      </c>
      <c r="G126" s="151">
        <f t="shared" si="3"/>
        <v>1123.549605</v>
      </c>
    </row>
    <row r="127" ht="14.25" customHeight="1">
      <c r="A127" s="50">
        <v>1811126.0</v>
      </c>
      <c r="B127" s="153">
        <v>22687.896000000004</v>
      </c>
      <c r="C127" s="154">
        <v>5185.804800000001</v>
      </c>
      <c r="D127" s="149">
        <f t="shared" si="1"/>
        <v>27873.7008</v>
      </c>
      <c r="E127" s="60">
        <f>(D127/VLOOKUP(A127,'Complexity Cost Adjustment'!$C$2:$H$141,6,0))</f>
        <v>54.77658522</v>
      </c>
      <c r="F127" s="150">
        <f t="shared" si="2"/>
        <v>0.001583983275</v>
      </c>
      <c r="G127" s="151">
        <f t="shared" si="3"/>
        <v>8427.825363</v>
      </c>
    </row>
    <row r="128" ht="14.25" customHeight="1">
      <c r="A128" s="50">
        <v>1811127.0</v>
      </c>
      <c r="B128" s="153">
        <v>103243.8968</v>
      </c>
      <c r="C128" s="154">
        <v>25555.420000000002</v>
      </c>
      <c r="D128" s="149">
        <f t="shared" si="1"/>
        <v>128799.3168</v>
      </c>
      <c r="E128" s="60">
        <f>(D128/VLOOKUP(A128,'Complexity Cost Adjustment'!$C$2:$H$141,6,0))</f>
        <v>65.20915837</v>
      </c>
      <c r="F128" s="150">
        <f t="shared" si="2"/>
        <v>0.007319299474</v>
      </c>
      <c r="G128" s="151">
        <f t="shared" si="3"/>
        <v>38943.4527</v>
      </c>
    </row>
    <row r="129" ht="14.25" customHeight="1">
      <c r="A129" s="50">
        <v>1811128.0</v>
      </c>
      <c r="B129" s="153">
        <v>25001.856000000003</v>
      </c>
      <c r="C129" s="154">
        <v>6315.573000000001</v>
      </c>
      <c r="D129" s="149">
        <f t="shared" si="1"/>
        <v>31317.429</v>
      </c>
      <c r="E129" s="60">
        <f>(D129/VLOOKUP(A129,'Complexity Cost Adjustment'!$C$2:$H$141,6,0))</f>
        <v>62.33589505</v>
      </c>
      <c r="F129" s="150">
        <f t="shared" si="2"/>
        <v>0.001779680571</v>
      </c>
      <c r="G129" s="151">
        <f t="shared" si="3"/>
        <v>9469.062767</v>
      </c>
    </row>
    <row r="130" ht="14.25" customHeight="1">
      <c r="A130" s="50">
        <v>1811129.0</v>
      </c>
      <c r="B130" s="153">
        <v>180617.05200000003</v>
      </c>
      <c r="C130" s="154">
        <v>45154.263000000006</v>
      </c>
      <c r="D130" s="149">
        <f t="shared" si="1"/>
        <v>225771.315</v>
      </c>
      <c r="E130" s="60">
        <f>(D130/VLOOKUP(A130,'Complexity Cost Adjustment'!$C$2:$H$141,6,0))</f>
        <v>39.68727011</v>
      </c>
      <c r="F130" s="150">
        <f t="shared" si="2"/>
        <v>0.0128299428</v>
      </c>
      <c r="G130" s="151">
        <f t="shared" si="3"/>
        <v>68263.67364</v>
      </c>
    </row>
    <row r="131" ht="14.25" customHeight="1">
      <c r="A131" s="50">
        <v>1811130.0</v>
      </c>
      <c r="B131" s="153">
        <v>118000.64320000002</v>
      </c>
      <c r="C131" s="154">
        <v>29792.241600000005</v>
      </c>
      <c r="D131" s="149">
        <f t="shared" si="1"/>
        <v>147792.8848</v>
      </c>
      <c r="E131" s="60">
        <f>(D131/VLOOKUP(A131,'Complexity Cost Adjustment'!$C$2:$H$141,6,0))</f>
        <v>39.05641315</v>
      </c>
      <c r="F131" s="150">
        <f t="shared" si="2"/>
        <v>0.008398650015</v>
      </c>
      <c r="G131" s="151">
        <f t="shared" si="3"/>
        <v>44686.3024</v>
      </c>
    </row>
    <row r="132" ht="14.25" customHeight="1">
      <c r="A132" s="50">
        <v>1811131.0</v>
      </c>
      <c r="B132" s="153">
        <v>309053.36000000004</v>
      </c>
      <c r="C132" s="154">
        <v>74172.8064</v>
      </c>
      <c r="D132" s="149">
        <f t="shared" si="1"/>
        <v>383226.1664</v>
      </c>
      <c r="E132" s="60">
        <f>(D132/VLOOKUP(A132,'Complexity Cost Adjustment'!$C$2:$H$141,6,0))</f>
        <v>60.19171864</v>
      </c>
      <c r="F132" s="150">
        <f t="shared" si="2"/>
        <v>0.02177765494</v>
      </c>
      <c r="G132" s="151">
        <f t="shared" si="3"/>
        <v>115871.3451</v>
      </c>
    </row>
    <row r="133" ht="14.25" customHeight="1">
      <c r="A133" s="50">
        <v>1811132.0</v>
      </c>
      <c r="B133" s="153">
        <v>127942.21440000003</v>
      </c>
      <c r="C133" s="154">
        <v>30755.340000000004</v>
      </c>
      <c r="D133" s="149">
        <f t="shared" si="1"/>
        <v>158697.5544</v>
      </c>
      <c r="E133" s="60">
        <f>(D133/VLOOKUP(A133,'Complexity Cost Adjustment'!$C$2:$H$141,6,0))</f>
        <v>78.80165729</v>
      </c>
      <c r="F133" s="150">
        <f t="shared" si="2"/>
        <v>0.009018331427</v>
      </c>
      <c r="G133" s="151">
        <f t="shared" si="3"/>
        <v>47983.41216</v>
      </c>
    </row>
    <row r="134" ht="14.25" customHeight="1">
      <c r="A134" s="50">
        <v>1811133.0</v>
      </c>
      <c r="B134" s="153">
        <v>137409.09600000002</v>
      </c>
      <c r="C134" s="154">
        <v>33005.126000000004</v>
      </c>
      <c r="D134" s="149">
        <f t="shared" si="1"/>
        <v>170414.222</v>
      </c>
      <c r="E134" s="60">
        <f>(D134/VLOOKUP(A134,'Complexity Cost Adjustment'!$C$2:$H$141,6,0))</f>
        <v>59.77441112</v>
      </c>
      <c r="F134" s="150">
        <f t="shared" si="2"/>
        <v>0.009684156379</v>
      </c>
      <c r="G134" s="151">
        <f t="shared" si="3"/>
        <v>51526.03569</v>
      </c>
    </row>
    <row r="135" ht="14.25" customHeight="1">
      <c r="A135" s="50">
        <v>1811134.0</v>
      </c>
      <c r="B135" s="153">
        <v>2645.9136000000003</v>
      </c>
      <c r="C135" s="154">
        <v>709.7112000000001</v>
      </c>
      <c r="D135" s="149">
        <f t="shared" si="1"/>
        <v>3355.6248</v>
      </c>
      <c r="E135" s="60">
        <f>(D135/VLOOKUP(A135,'Complexity Cost Adjustment'!$C$2:$H$141,6,0))</f>
        <v>19.55729366</v>
      </c>
      <c r="F135" s="150">
        <f t="shared" si="2"/>
        <v>0.0001906906298</v>
      </c>
      <c r="G135" s="151">
        <f t="shared" si="3"/>
        <v>1014.598671</v>
      </c>
    </row>
    <row r="136" ht="14.25" customHeight="1">
      <c r="A136" s="50">
        <v>1811135.0</v>
      </c>
      <c r="B136" s="153">
        <v>68581.84960000002</v>
      </c>
      <c r="C136" s="154">
        <v>16979.001600000003</v>
      </c>
      <c r="D136" s="149">
        <f t="shared" si="1"/>
        <v>85560.8512</v>
      </c>
      <c r="E136" s="60">
        <f>(D136/VLOOKUP(A136,'Complexity Cost Adjustment'!$C$2:$H$141,6,0))</f>
        <v>29.90779612</v>
      </c>
      <c r="F136" s="150">
        <f t="shared" si="2"/>
        <v>0.004862180241</v>
      </c>
      <c r="G136" s="151">
        <f t="shared" si="3"/>
        <v>25869.97389</v>
      </c>
    </row>
    <row r="137" ht="14.25" customHeight="1">
      <c r="A137" s="50">
        <v>1811136.0</v>
      </c>
      <c r="B137" s="153">
        <v>92111.12240000001</v>
      </c>
      <c r="C137" s="154">
        <v>24926.979000000003</v>
      </c>
      <c r="D137" s="149">
        <f t="shared" si="1"/>
        <v>117038.1014</v>
      </c>
      <c r="E137" s="60">
        <f>(D137/VLOOKUP(A137,'Complexity Cost Adjustment'!$C$2:$H$141,6,0))</f>
        <v>17.91929776</v>
      </c>
      <c r="F137" s="150">
        <f t="shared" si="2"/>
        <v>0.006650942996</v>
      </c>
      <c r="G137" s="151">
        <f t="shared" si="3"/>
        <v>35387.35981</v>
      </c>
    </row>
    <row r="138" ht="14.25" customHeight="1">
      <c r="A138" s="50">
        <v>1811137.0</v>
      </c>
      <c r="B138" s="153">
        <v>12034.176000000001</v>
      </c>
      <c r="C138" s="154">
        <v>3290.5950000000007</v>
      </c>
      <c r="D138" s="149">
        <f t="shared" si="1"/>
        <v>15324.771</v>
      </c>
      <c r="E138" s="60">
        <f>(D138/VLOOKUP(A138,'Complexity Cost Adjustment'!$C$2:$H$141,6,0))</f>
        <v>32.32681218</v>
      </c>
      <c r="F138" s="150">
        <f t="shared" si="2"/>
        <v>0.0008708632243</v>
      </c>
      <c r="G138" s="151">
        <f t="shared" si="3"/>
        <v>4633.561027</v>
      </c>
    </row>
    <row r="139" ht="14.25" customHeight="1">
      <c r="A139" s="50">
        <v>1811138.0</v>
      </c>
      <c r="B139" s="153">
        <v>249841.68</v>
      </c>
      <c r="C139" s="154">
        <v>63078.840000000004</v>
      </c>
      <c r="D139" s="149">
        <f t="shared" si="1"/>
        <v>312920.52</v>
      </c>
      <c r="E139" s="60">
        <f>(D139/VLOOKUP(A139,'Complexity Cost Adjustment'!$C$2:$H$141,6,0))</f>
        <v>27.24174879</v>
      </c>
      <c r="F139" s="150">
        <f t="shared" si="2"/>
        <v>0.01778238468</v>
      </c>
      <c r="G139" s="151">
        <f t="shared" si="3"/>
        <v>94613.89838</v>
      </c>
    </row>
    <row r="140" ht="14.25" customHeight="1">
      <c r="A140" s="50">
        <v>1811139.0</v>
      </c>
      <c r="B140" s="153">
        <v>1894.8864</v>
      </c>
      <c r="C140" s="154">
        <v>493.46000000000004</v>
      </c>
      <c r="D140" s="149">
        <f t="shared" si="1"/>
        <v>2388.3464</v>
      </c>
      <c r="E140" s="60">
        <f>(D140/VLOOKUP(A140,'Complexity Cost Adjustment'!$C$2:$H$141,6,0))</f>
        <v>24.96551955</v>
      </c>
      <c r="F140" s="150">
        <f t="shared" si="2"/>
        <v>0.0001357229447</v>
      </c>
      <c r="G140" s="151">
        <f t="shared" si="3"/>
        <v>722.1346928</v>
      </c>
    </row>
    <row r="141" ht="14.25" customHeight="1">
      <c r="A141" s="63">
        <v>1811140.0</v>
      </c>
      <c r="B141" s="158">
        <v>9306.915200000003</v>
      </c>
      <c r="C141" s="159">
        <v>2213.7808000000005</v>
      </c>
      <c r="D141" s="160">
        <f t="shared" si="1"/>
        <v>11520.696</v>
      </c>
      <c r="E141" s="73">
        <f>(D141/VLOOKUP(A141,'Complexity Cost Adjustment'!$C$2:$H$141,6,0))</f>
        <v>18.72416197</v>
      </c>
      <c r="F141" s="161">
        <f t="shared" si="2"/>
        <v>0.000654688443</v>
      </c>
      <c r="G141" s="162">
        <f t="shared" si="3"/>
        <v>3483.370028</v>
      </c>
    </row>
    <row r="142" ht="14.25" customHeight="1">
      <c r="A142" s="163" t="s">
        <v>332</v>
      </c>
      <c r="B142" s="164">
        <f t="shared" ref="B142:C142" si="4">SUM(B2:B141)</f>
        <v>14044509.31</v>
      </c>
      <c r="C142" s="164">
        <f t="shared" si="4"/>
        <v>3552709.831</v>
      </c>
      <c r="D142" s="164">
        <f t="shared" si="1"/>
        <v>17597219.14</v>
      </c>
      <c r="E142" s="164"/>
      <c r="F142" s="165">
        <f t="shared" ref="F142:G142" si="5">SUM(F2:F141)</f>
        <v>1</v>
      </c>
      <c r="G142" s="164">
        <f t="shared" si="5"/>
        <v>5320653</v>
      </c>
    </row>
    <row r="143" ht="14.25" customHeight="1">
      <c r="F143" s="166"/>
      <c r="G143" s="167"/>
    </row>
    <row r="144" ht="14.25" customHeight="1">
      <c r="F144" s="166"/>
      <c r="G144" s="167"/>
    </row>
    <row r="145" ht="14.25" customHeight="1">
      <c r="F145" s="166"/>
      <c r="G145" s="167"/>
    </row>
    <row r="146" ht="14.25" customHeight="1">
      <c r="F146" s="166"/>
      <c r="G146" s="167"/>
    </row>
    <row r="147" ht="14.25" customHeight="1">
      <c r="F147" s="166"/>
      <c r="G147" s="167"/>
    </row>
    <row r="148" ht="14.25" customHeight="1">
      <c r="F148" s="166"/>
      <c r="G148" s="167"/>
    </row>
    <row r="149" ht="14.25" customHeight="1">
      <c r="F149" s="166"/>
      <c r="G149" s="167"/>
    </row>
    <row r="150" ht="14.25" customHeight="1">
      <c r="F150" s="166"/>
      <c r="G150" s="167"/>
    </row>
    <row r="151" ht="14.25" customHeight="1">
      <c r="F151" s="166"/>
      <c r="G151" s="167"/>
    </row>
    <row r="152" ht="14.25" customHeight="1">
      <c r="F152" s="166"/>
      <c r="G152" s="167"/>
    </row>
    <row r="153" ht="14.25" customHeight="1">
      <c r="F153" s="166"/>
      <c r="G153" s="167"/>
    </row>
    <row r="154" ht="14.25" customHeight="1">
      <c r="F154" s="166"/>
      <c r="G154" s="167"/>
    </row>
    <row r="155" ht="14.25" customHeight="1">
      <c r="F155" s="166"/>
      <c r="G155" s="167"/>
    </row>
    <row r="156" ht="14.25" customHeight="1">
      <c r="F156" s="166"/>
      <c r="G156" s="167"/>
    </row>
    <row r="157" ht="14.25" customHeight="1">
      <c r="F157" s="166"/>
      <c r="G157" s="167"/>
    </row>
    <row r="158" ht="14.25" customHeight="1">
      <c r="F158" s="166"/>
      <c r="G158" s="167"/>
    </row>
    <row r="159" ht="14.25" customHeight="1">
      <c r="F159" s="166"/>
      <c r="G159" s="167"/>
    </row>
    <row r="160" ht="14.25" customHeight="1">
      <c r="F160" s="166"/>
      <c r="G160" s="167"/>
    </row>
    <row r="161" ht="14.25" customHeight="1">
      <c r="F161" s="166"/>
      <c r="G161" s="167"/>
    </row>
    <row r="162" ht="14.25" customHeight="1">
      <c r="F162" s="166"/>
      <c r="G162" s="167"/>
    </row>
    <row r="163" ht="14.25" customHeight="1">
      <c r="F163" s="166"/>
      <c r="G163" s="167"/>
    </row>
    <row r="164" ht="14.25" customHeight="1">
      <c r="F164" s="166"/>
      <c r="G164" s="167"/>
    </row>
    <row r="165" ht="14.25" customHeight="1">
      <c r="F165" s="166"/>
      <c r="G165" s="167"/>
    </row>
    <row r="166" ht="14.25" customHeight="1">
      <c r="F166" s="166"/>
      <c r="G166" s="167"/>
    </row>
    <row r="167" ht="14.25" customHeight="1">
      <c r="F167" s="166"/>
      <c r="G167" s="167"/>
    </row>
    <row r="168" ht="14.25" customHeight="1">
      <c r="F168" s="166"/>
      <c r="G168" s="167"/>
    </row>
    <row r="169" ht="14.25" customHeight="1">
      <c r="F169" s="166"/>
      <c r="G169" s="167"/>
    </row>
    <row r="170" ht="14.25" customHeight="1">
      <c r="F170" s="166"/>
      <c r="G170" s="167"/>
    </row>
    <row r="171" ht="14.25" customHeight="1">
      <c r="F171" s="166"/>
      <c r="G171" s="167"/>
    </row>
    <row r="172" ht="14.25" customHeight="1">
      <c r="F172" s="166"/>
      <c r="G172" s="167"/>
    </row>
    <row r="173" ht="14.25" customHeight="1">
      <c r="F173" s="166"/>
      <c r="G173" s="167"/>
    </row>
    <row r="174" ht="14.25" customHeight="1">
      <c r="F174" s="166"/>
      <c r="G174" s="167"/>
    </row>
    <row r="175" ht="14.25" customHeight="1">
      <c r="F175" s="166"/>
      <c r="G175" s="167"/>
    </row>
    <row r="176" ht="14.25" customHeight="1">
      <c r="F176" s="166"/>
      <c r="G176" s="167"/>
    </row>
    <row r="177" ht="14.25" customHeight="1">
      <c r="F177" s="166"/>
      <c r="G177" s="167"/>
    </row>
    <row r="178" ht="14.25" customHeight="1">
      <c r="F178" s="166"/>
      <c r="G178" s="167"/>
    </row>
    <row r="179" ht="14.25" customHeight="1">
      <c r="F179" s="166"/>
      <c r="G179" s="167"/>
    </row>
    <row r="180" ht="14.25" customHeight="1">
      <c r="F180" s="166"/>
      <c r="G180" s="167"/>
    </row>
    <row r="181" ht="14.25" customHeight="1">
      <c r="F181" s="166"/>
      <c r="G181" s="167"/>
    </row>
    <row r="182" ht="14.25" customHeight="1">
      <c r="F182" s="166"/>
      <c r="G182" s="167"/>
    </row>
    <row r="183" ht="14.25" customHeight="1">
      <c r="F183" s="166"/>
      <c r="G183" s="167"/>
    </row>
    <row r="184" ht="14.25" customHeight="1">
      <c r="F184" s="166"/>
      <c r="G184" s="167"/>
    </row>
    <row r="185" ht="14.25" customHeight="1">
      <c r="F185" s="166"/>
      <c r="G185" s="167"/>
    </row>
    <row r="186" ht="14.25" customHeight="1">
      <c r="F186" s="166"/>
      <c r="G186" s="167"/>
    </row>
    <row r="187" ht="14.25" customHeight="1">
      <c r="F187" s="166"/>
      <c r="G187" s="167"/>
    </row>
    <row r="188" ht="14.25" customHeight="1">
      <c r="F188" s="166"/>
      <c r="G188" s="167"/>
    </row>
    <row r="189" ht="14.25" customHeight="1">
      <c r="F189" s="166"/>
      <c r="G189" s="167"/>
    </row>
    <row r="190" ht="14.25" customHeight="1">
      <c r="F190" s="166"/>
      <c r="G190" s="167"/>
    </row>
    <row r="191" ht="14.25" customHeight="1">
      <c r="F191" s="166"/>
      <c r="G191" s="167"/>
    </row>
    <row r="192" ht="14.25" customHeight="1">
      <c r="F192" s="166"/>
      <c r="G192" s="167"/>
    </row>
    <row r="193" ht="14.25" customHeight="1">
      <c r="F193" s="166"/>
      <c r="G193" s="167"/>
    </row>
    <row r="194" ht="14.25" customHeight="1">
      <c r="F194" s="166"/>
      <c r="G194" s="167"/>
    </row>
    <row r="195" ht="14.25" customHeight="1">
      <c r="F195" s="166"/>
      <c r="G195" s="167"/>
    </row>
    <row r="196" ht="14.25" customHeight="1">
      <c r="F196" s="166"/>
      <c r="G196" s="167"/>
    </row>
    <row r="197" ht="14.25" customHeight="1">
      <c r="F197" s="166"/>
      <c r="G197" s="167"/>
    </row>
    <row r="198" ht="14.25" customHeight="1">
      <c r="F198" s="166"/>
      <c r="G198" s="167"/>
    </row>
    <row r="199" ht="14.25" customHeight="1">
      <c r="F199" s="166"/>
      <c r="G199" s="167"/>
    </row>
    <row r="200" ht="14.25" customHeight="1">
      <c r="F200" s="166"/>
      <c r="G200" s="167"/>
    </row>
    <row r="201" ht="14.25" customHeight="1">
      <c r="F201" s="166"/>
      <c r="G201" s="167"/>
    </row>
    <row r="202" ht="14.25" customHeight="1">
      <c r="F202" s="166"/>
      <c r="G202" s="167"/>
    </row>
    <row r="203" ht="14.25" customHeight="1">
      <c r="F203" s="166"/>
      <c r="G203" s="167"/>
    </row>
    <row r="204" ht="14.25" customHeight="1">
      <c r="F204" s="166"/>
      <c r="G204" s="167"/>
    </row>
    <row r="205" ht="14.25" customHeight="1">
      <c r="F205" s="166"/>
      <c r="G205" s="167"/>
    </row>
    <row r="206" ht="14.25" customHeight="1">
      <c r="F206" s="166"/>
      <c r="G206" s="167"/>
    </row>
    <row r="207" ht="14.25" customHeight="1">
      <c r="F207" s="166"/>
      <c r="G207" s="167"/>
    </row>
    <row r="208" ht="14.25" customHeight="1">
      <c r="F208" s="166"/>
      <c r="G208" s="167"/>
    </row>
    <row r="209" ht="14.25" customHeight="1">
      <c r="F209" s="166"/>
      <c r="G209" s="167"/>
    </row>
    <row r="210" ht="14.25" customHeight="1">
      <c r="F210" s="166"/>
      <c r="G210" s="167"/>
    </row>
    <row r="211" ht="14.25" customHeight="1">
      <c r="F211" s="166"/>
      <c r="G211" s="167"/>
    </row>
    <row r="212" ht="14.25" customHeight="1">
      <c r="F212" s="166"/>
      <c r="G212" s="167"/>
    </row>
    <row r="213" ht="14.25" customHeight="1">
      <c r="F213" s="166"/>
      <c r="G213" s="167"/>
    </row>
    <row r="214" ht="14.25" customHeight="1">
      <c r="F214" s="166"/>
      <c r="G214" s="167"/>
    </row>
    <row r="215" ht="14.25" customHeight="1">
      <c r="F215" s="166"/>
      <c r="G215" s="167"/>
    </row>
    <row r="216" ht="14.25" customHeight="1">
      <c r="F216" s="166"/>
      <c r="G216" s="167"/>
    </row>
    <row r="217" ht="14.25" customHeight="1">
      <c r="F217" s="166"/>
      <c r="G217" s="167"/>
    </row>
    <row r="218" ht="14.25" customHeight="1">
      <c r="F218" s="166"/>
      <c r="G218" s="167"/>
    </row>
    <row r="219" ht="14.25" customHeight="1">
      <c r="F219" s="166"/>
      <c r="G219" s="167"/>
    </row>
    <row r="220" ht="14.25" customHeight="1">
      <c r="F220" s="166"/>
      <c r="G220" s="167"/>
    </row>
    <row r="221" ht="14.25" customHeight="1">
      <c r="F221" s="166"/>
      <c r="G221" s="167"/>
    </row>
    <row r="222" ht="14.25" customHeight="1">
      <c r="F222" s="166"/>
      <c r="G222" s="167"/>
    </row>
    <row r="223" ht="14.25" customHeight="1">
      <c r="F223" s="166"/>
      <c r="G223" s="167"/>
    </row>
    <row r="224" ht="14.25" customHeight="1">
      <c r="F224" s="166"/>
      <c r="G224" s="167"/>
    </row>
    <row r="225" ht="14.25" customHeight="1">
      <c r="F225" s="166"/>
      <c r="G225" s="167"/>
    </row>
    <row r="226" ht="14.25" customHeight="1">
      <c r="F226" s="166"/>
      <c r="G226" s="167"/>
    </row>
    <row r="227" ht="14.25" customHeight="1">
      <c r="F227" s="166"/>
      <c r="G227" s="167"/>
    </row>
    <row r="228" ht="14.25" customHeight="1">
      <c r="F228" s="166"/>
      <c r="G228" s="167"/>
    </row>
    <row r="229" ht="14.25" customHeight="1">
      <c r="F229" s="166"/>
      <c r="G229" s="167"/>
    </row>
    <row r="230" ht="14.25" customHeight="1">
      <c r="F230" s="166"/>
      <c r="G230" s="167"/>
    </row>
    <row r="231" ht="14.25" customHeight="1">
      <c r="F231" s="166"/>
      <c r="G231" s="167"/>
    </row>
    <row r="232" ht="14.25" customHeight="1">
      <c r="F232" s="166"/>
      <c r="G232" s="167"/>
    </row>
    <row r="233" ht="14.25" customHeight="1">
      <c r="F233" s="166"/>
      <c r="G233" s="167"/>
    </row>
    <row r="234" ht="14.25" customHeight="1">
      <c r="F234" s="166"/>
      <c r="G234" s="167"/>
    </row>
    <row r="235" ht="14.25" customHeight="1">
      <c r="F235" s="166"/>
      <c r="G235" s="167"/>
    </row>
    <row r="236" ht="14.25" customHeight="1">
      <c r="F236" s="166"/>
      <c r="G236" s="167"/>
    </row>
    <row r="237" ht="14.25" customHeight="1">
      <c r="F237" s="166"/>
      <c r="G237" s="167"/>
    </row>
    <row r="238" ht="14.25" customHeight="1">
      <c r="F238" s="166"/>
      <c r="G238" s="167"/>
    </row>
    <row r="239" ht="14.25" customHeight="1">
      <c r="F239" s="166"/>
      <c r="G239" s="167"/>
    </row>
    <row r="240" ht="14.25" customHeight="1">
      <c r="F240" s="166"/>
      <c r="G240" s="167"/>
    </row>
    <row r="241" ht="14.25" customHeight="1">
      <c r="F241" s="166"/>
      <c r="G241" s="167"/>
    </row>
    <row r="242" ht="14.25" customHeight="1">
      <c r="F242" s="166"/>
      <c r="G242" s="167"/>
    </row>
    <row r="243" ht="14.25" customHeight="1">
      <c r="F243" s="166"/>
      <c r="G243" s="167"/>
    </row>
    <row r="244" ht="14.25" customHeight="1">
      <c r="F244" s="166"/>
      <c r="G244" s="167"/>
    </row>
    <row r="245" ht="14.25" customHeight="1">
      <c r="F245" s="166"/>
      <c r="G245" s="167"/>
    </row>
    <row r="246" ht="14.25" customHeight="1">
      <c r="F246" s="166"/>
      <c r="G246" s="167"/>
    </row>
    <row r="247" ht="14.25" customHeight="1">
      <c r="F247" s="166"/>
      <c r="G247" s="167"/>
    </row>
    <row r="248" ht="14.25" customHeight="1">
      <c r="F248" s="166"/>
      <c r="G248" s="167"/>
    </row>
    <row r="249" ht="14.25" customHeight="1">
      <c r="F249" s="166"/>
      <c r="G249" s="167"/>
    </row>
    <row r="250" ht="14.25" customHeight="1">
      <c r="F250" s="166"/>
      <c r="G250" s="167"/>
    </row>
    <row r="251" ht="14.25" customHeight="1">
      <c r="F251" s="166"/>
      <c r="G251" s="167"/>
    </row>
    <row r="252" ht="14.25" customHeight="1">
      <c r="F252" s="166"/>
      <c r="G252" s="167"/>
    </row>
    <row r="253" ht="14.25" customHeight="1">
      <c r="F253" s="166"/>
      <c r="G253" s="167"/>
    </row>
    <row r="254" ht="14.25" customHeight="1">
      <c r="F254" s="166"/>
      <c r="G254" s="167"/>
    </row>
    <row r="255" ht="14.25" customHeight="1">
      <c r="F255" s="166"/>
      <c r="G255" s="167"/>
    </row>
    <row r="256" ht="14.25" customHeight="1">
      <c r="F256" s="166"/>
      <c r="G256" s="167"/>
    </row>
    <row r="257" ht="14.25" customHeight="1">
      <c r="F257" s="166"/>
      <c r="G257" s="167"/>
    </row>
    <row r="258" ht="14.25" customHeight="1">
      <c r="F258" s="166"/>
      <c r="G258" s="167"/>
    </row>
    <row r="259" ht="14.25" customHeight="1">
      <c r="F259" s="166"/>
      <c r="G259" s="167"/>
    </row>
    <row r="260" ht="14.25" customHeight="1">
      <c r="F260" s="166"/>
      <c r="G260" s="167"/>
    </row>
    <row r="261" ht="14.25" customHeight="1">
      <c r="F261" s="166"/>
      <c r="G261" s="167"/>
    </row>
    <row r="262" ht="14.25" customHeight="1">
      <c r="F262" s="166"/>
      <c r="G262" s="167"/>
    </row>
    <row r="263" ht="14.25" customHeight="1">
      <c r="F263" s="166"/>
      <c r="G263" s="167"/>
    </row>
    <row r="264" ht="14.25" customHeight="1">
      <c r="F264" s="166"/>
      <c r="G264" s="167"/>
    </row>
    <row r="265" ht="14.25" customHeight="1">
      <c r="F265" s="166"/>
      <c r="G265" s="167"/>
    </row>
    <row r="266" ht="14.25" customHeight="1">
      <c r="F266" s="166"/>
      <c r="G266" s="167"/>
    </row>
    <row r="267" ht="14.25" customHeight="1">
      <c r="F267" s="166"/>
      <c r="G267" s="167"/>
    </row>
    <row r="268" ht="14.25" customHeight="1">
      <c r="F268" s="166"/>
      <c r="G268" s="167"/>
    </row>
    <row r="269" ht="14.25" customHeight="1">
      <c r="F269" s="166"/>
      <c r="G269" s="167"/>
    </row>
    <row r="270" ht="14.25" customHeight="1">
      <c r="F270" s="166"/>
      <c r="G270" s="167"/>
    </row>
    <row r="271" ht="14.25" customHeight="1">
      <c r="F271" s="166"/>
      <c r="G271" s="167"/>
    </row>
    <row r="272" ht="14.25" customHeight="1">
      <c r="F272" s="166"/>
      <c r="G272" s="167"/>
    </row>
    <row r="273" ht="14.25" customHeight="1">
      <c r="F273" s="166"/>
      <c r="G273" s="167"/>
    </row>
    <row r="274" ht="14.25" customHeight="1">
      <c r="F274" s="166"/>
      <c r="G274" s="167"/>
    </row>
    <row r="275" ht="14.25" customHeight="1">
      <c r="F275" s="166"/>
      <c r="G275" s="167"/>
    </row>
    <row r="276" ht="14.25" customHeight="1">
      <c r="F276" s="166"/>
      <c r="G276" s="167"/>
    </row>
    <row r="277" ht="14.25" customHeight="1">
      <c r="F277" s="166"/>
      <c r="G277" s="167"/>
    </row>
    <row r="278" ht="14.25" customHeight="1">
      <c r="F278" s="166"/>
      <c r="G278" s="167"/>
    </row>
    <row r="279" ht="14.25" customHeight="1">
      <c r="F279" s="166"/>
      <c r="G279" s="167"/>
    </row>
    <row r="280" ht="14.25" customHeight="1">
      <c r="F280" s="166"/>
      <c r="G280" s="167"/>
    </row>
    <row r="281" ht="14.25" customHeight="1">
      <c r="F281" s="166"/>
      <c r="G281" s="167"/>
    </row>
    <row r="282" ht="14.25" customHeight="1">
      <c r="F282" s="166"/>
      <c r="G282" s="167"/>
    </row>
    <row r="283" ht="14.25" customHeight="1">
      <c r="F283" s="166"/>
      <c r="G283" s="167"/>
    </row>
    <row r="284" ht="14.25" customHeight="1">
      <c r="F284" s="166"/>
      <c r="G284" s="167"/>
    </row>
    <row r="285" ht="14.25" customHeight="1">
      <c r="F285" s="166"/>
      <c r="G285" s="167"/>
    </row>
    <row r="286" ht="14.25" customHeight="1">
      <c r="F286" s="166"/>
      <c r="G286" s="167"/>
    </row>
    <row r="287" ht="14.25" customHeight="1">
      <c r="F287" s="166"/>
      <c r="G287" s="167"/>
    </row>
    <row r="288" ht="14.25" customHeight="1">
      <c r="F288" s="166"/>
      <c r="G288" s="167"/>
    </row>
    <row r="289" ht="14.25" customHeight="1">
      <c r="F289" s="166"/>
      <c r="G289" s="167"/>
    </row>
    <row r="290" ht="14.25" customHeight="1">
      <c r="F290" s="166"/>
      <c r="G290" s="167"/>
    </row>
    <row r="291" ht="14.25" customHeight="1">
      <c r="F291" s="166"/>
      <c r="G291" s="167"/>
    </row>
    <row r="292" ht="14.25" customHeight="1">
      <c r="F292" s="166"/>
      <c r="G292" s="167"/>
    </row>
    <row r="293" ht="14.25" customHeight="1">
      <c r="F293" s="166"/>
      <c r="G293" s="167"/>
    </row>
    <row r="294" ht="14.25" customHeight="1">
      <c r="F294" s="166"/>
      <c r="G294" s="167"/>
    </row>
    <row r="295" ht="14.25" customHeight="1">
      <c r="F295" s="166"/>
      <c r="G295" s="167"/>
    </row>
    <row r="296" ht="14.25" customHeight="1">
      <c r="F296" s="166"/>
      <c r="G296" s="167"/>
    </row>
    <row r="297" ht="14.25" customHeight="1">
      <c r="F297" s="166"/>
      <c r="G297" s="167"/>
    </row>
    <row r="298" ht="14.25" customHeight="1">
      <c r="F298" s="166"/>
      <c r="G298" s="167"/>
    </row>
    <row r="299" ht="14.25" customHeight="1">
      <c r="F299" s="166"/>
      <c r="G299" s="167"/>
    </row>
    <row r="300" ht="14.25" customHeight="1">
      <c r="F300" s="166"/>
      <c r="G300" s="167"/>
    </row>
    <row r="301" ht="14.25" customHeight="1">
      <c r="F301" s="166"/>
      <c r="G301" s="167"/>
    </row>
    <row r="302" ht="14.25" customHeight="1">
      <c r="F302" s="166"/>
      <c r="G302" s="167"/>
    </row>
    <row r="303" ht="14.25" customHeight="1">
      <c r="F303" s="166"/>
      <c r="G303" s="167"/>
    </row>
    <row r="304" ht="14.25" customHeight="1">
      <c r="F304" s="166"/>
      <c r="G304" s="167"/>
    </row>
    <row r="305" ht="14.25" customHeight="1">
      <c r="F305" s="166"/>
      <c r="G305" s="167"/>
    </row>
    <row r="306" ht="14.25" customHeight="1">
      <c r="F306" s="166"/>
      <c r="G306" s="167"/>
    </row>
    <row r="307" ht="14.25" customHeight="1">
      <c r="F307" s="166"/>
      <c r="G307" s="167"/>
    </row>
    <row r="308" ht="14.25" customHeight="1">
      <c r="F308" s="166"/>
      <c r="G308" s="167"/>
    </row>
    <row r="309" ht="14.25" customHeight="1">
      <c r="F309" s="166"/>
      <c r="G309" s="167"/>
    </row>
    <row r="310" ht="14.25" customHeight="1">
      <c r="F310" s="166"/>
      <c r="G310" s="167"/>
    </row>
    <row r="311" ht="14.25" customHeight="1">
      <c r="F311" s="166"/>
      <c r="G311" s="167"/>
    </row>
    <row r="312" ht="14.25" customHeight="1">
      <c r="F312" s="166"/>
      <c r="G312" s="167"/>
    </row>
    <row r="313" ht="14.25" customHeight="1">
      <c r="F313" s="166"/>
      <c r="G313" s="167"/>
    </row>
    <row r="314" ht="14.25" customHeight="1">
      <c r="F314" s="166"/>
      <c r="G314" s="167"/>
    </row>
    <row r="315" ht="14.25" customHeight="1">
      <c r="F315" s="166"/>
      <c r="G315" s="167"/>
    </row>
    <row r="316" ht="14.25" customHeight="1">
      <c r="F316" s="166"/>
      <c r="G316" s="167"/>
    </row>
    <row r="317" ht="14.25" customHeight="1">
      <c r="F317" s="166"/>
      <c r="G317" s="167"/>
    </row>
    <row r="318" ht="14.25" customHeight="1">
      <c r="F318" s="166"/>
      <c r="G318" s="167"/>
    </row>
    <row r="319" ht="14.25" customHeight="1">
      <c r="F319" s="166"/>
      <c r="G319" s="167"/>
    </row>
    <row r="320" ht="14.25" customHeight="1">
      <c r="F320" s="166"/>
      <c r="G320" s="167"/>
    </row>
    <row r="321" ht="14.25" customHeight="1">
      <c r="F321" s="166"/>
      <c r="G321" s="167"/>
    </row>
    <row r="322" ht="14.25" customHeight="1">
      <c r="F322" s="166"/>
      <c r="G322" s="167"/>
    </row>
    <row r="323" ht="14.25" customHeight="1">
      <c r="F323" s="166"/>
      <c r="G323" s="167"/>
    </row>
    <row r="324" ht="14.25" customHeight="1">
      <c r="F324" s="166"/>
      <c r="G324" s="167"/>
    </row>
    <row r="325" ht="14.25" customHeight="1">
      <c r="F325" s="166"/>
      <c r="G325" s="167"/>
    </row>
    <row r="326" ht="14.25" customHeight="1">
      <c r="F326" s="166"/>
      <c r="G326" s="167"/>
    </row>
    <row r="327" ht="14.25" customHeight="1">
      <c r="F327" s="166"/>
      <c r="G327" s="167"/>
    </row>
    <row r="328" ht="14.25" customHeight="1">
      <c r="F328" s="166"/>
      <c r="G328" s="167"/>
    </row>
    <row r="329" ht="14.25" customHeight="1">
      <c r="F329" s="166"/>
      <c r="G329" s="167"/>
    </row>
    <row r="330" ht="14.25" customHeight="1">
      <c r="F330" s="166"/>
      <c r="G330" s="167"/>
    </row>
    <row r="331" ht="14.25" customHeight="1">
      <c r="F331" s="166"/>
      <c r="G331" s="167"/>
    </row>
    <row r="332" ht="14.25" customHeight="1">
      <c r="F332" s="166"/>
      <c r="G332" s="167"/>
    </row>
    <row r="333" ht="14.25" customHeight="1">
      <c r="F333" s="166"/>
      <c r="G333" s="167"/>
    </row>
    <row r="334" ht="14.25" customHeight="1">
      <c r="F334" s="166"/>
      <c r="G334" s="167"/>
    </row>
    <row r="335" ht="14.25" customHeight="1">
      <c r="F335" s="166"/>
      <c r="G335" s="167"/>
    </row>
    <row r="336" ht="14.25" customHeight="1">
      <c r="F336" s="166"/>
      <c r="G336" s="167"/>
    </row>
    <row r="337" ht="14.25" customHeight="1">
      <c r="F337" s="166"/>
      <c r="G337" s="167"/>
    </row>
    <row r="338" ht="14.25" customHeight="1">
      <c r="F338" s="166"/>
      <c r="G338" s="167"/>
    </row>
    <row r="339" ht="14.25" customHeight="1">
      <c r="F339" s="166"/>
      <c r="G339" s="167"/>
    </row>
    <row r="340" ht="14.25" customHeight="1">
      <c r="F340" s="166"/>
      <c r="G340" s="167"/>
    </row>
    <row r="341" ht="14.25" customHeight="1">
      <c r="F341" s="166"/>
      <c r="G341" s="167"/>
    </row>
    <row r="342" ht="14.25" customHeight="1">
      <c r="F342" s="166"/>
      <c r="G342" s="167"/>
    </row>
    <row r="343" ht="14.25" customHeight="1">
      <c r="F343" s="166"/>
      <c r="G343" s="167"/>
    </row>
    <row r="344" ht="14.25" customHeight="1">
      <c r="F344" s="166"/>
      <c r="G344" s="167"/>
    </row>
    <row r="345" ht="14.25" customHeight="1">
      <c r="F345" s="166"/>
      <c r="G345" s="167"/>
    </row>
    <row r="346" ht="14.25" customHeight="1">
      <c r="F346" s="166"/>
      <c r="G346" s="167"/>
    </row>
    <row r="347" ht="14.25" customHeight="1">
      <c r="F347" s="166"/>
      <c r="G347" s="167"/>
    </row>
    <row r="348" ht="14.25" customHeight="1">
      <c r="F348" s="166"/>
      <c r="G348" s="167"/>
    </row>
    <row r="349" ht="14.25" customHeight="1">
      <c r="F349" s="166"/>
      <c r="G349" s="167"/>
    </row>
    <row r="350" ht="14.25" customHeight="1">
      <c r="F350" s="166"/>
      <c r="G350" s="167"/>
    </row>
    <row r="351" ht="14.25" customHeight="1">
      <c r="F351" s="166"/>
      <c r="G351" s="167"/>
    </row>
    <row r="352" ht="14.25" customHeight="1">
      <c r="F352" s="166"/>
      <c r="G352" s="167"/>
    </row>
    <row r="353" ht="14.25" customHeight="1">
      <c r="F353" s="166"/>
      <c r="G353" s="167"/>
    </row>
    <row r="354" ht="14.25" customHeight="1">
      <c r="F354" s="166"/>
      <c r="G354" s="167"/>
    </row>
    <row r="355" ht="14.25" customHeight="1">
      <c r="F355" s="166"/>
      <c r="G355" s="167"/>
    </row>
    <row r="356" ht="14.25" customHeight="1">
      <c r="F356" s="166"/>
      <c r="G356" s="167"/>
    </row>
    <row r="357" ht="14.25" customHeight="1">
      <c r="F357" s="166"/>
      <c r="G357" s="167"/>
    </row>
    <row r="358" ht="14.25" customHeight="1">
      <c r="F358" s="166"/>
      <c r="G358" s="167"/>
    </row>
    <row r="359" ht="14.25" customHeight="1">
      <c r="F359" s="166"/>
      <c r="G359" s="167"/>
    </row>
    <row r="360" ht="14.25" customHeight="1">
      <c r="F360" s="166"/>
      <c r="G360" s="167"/>
    </row>
    <row r="361" ht="14.25" customHeight="1">
      <c r="F361" s="166"/>
      <c r="G361" s="167"/>
    </row>
    <row r="362" ht="14.25" customHeight="1">
      <c r="F362" s="166"/>
      <c r="G362" s="167"/>
    </row>
    <row r="363" ht="14.25" customHeight="1">
      <c r="F363" s="166"/>
      <c r="G363" s="167"/>
    </row>
    <row r="364" ht="14.25" customHeight="1">
      <c r="F364" s="166"/>
      <c r="G364" s="167"/>
    </row>
    <row r="365" ht="14.25" customHeight="1">
      <c r="F365" s="166"/>
      <c r="G365" s="167"/>
    </row>
    <row r="366" ht="14.25" customHeight="1">
      <c r="F366" s="166"/>
      <c r="G366" s="167"/>
    </row>
    <row r="367" ht="14.25" customHeight="1">
      <c r="F367" s="166"/>
      <c r="G367" s="167"/>
    </row>
    <row r="368" ht="14.25" customHeight="1">
      <c r="F368" s="166"/>
      <c r="G368" s="167"/>
    </row>
    <row r="369" ht="14.25" customHeight="1">
      <c r="F369" s="166"/>
      <c r="G369" s="167"/>
    </row>
    <row r="370" ht="14.25" customHeight="1">
      <c r="F370" s="166"/>
      <c r="G370" s="167"/>
    </row>
    <row r="371" ht="14.25" customHeight="1">
      <c r="F371" s="166"/>
      <c r="G371" s="167"/>
    </row>
    <row r="372" ht="14.25" customHeight="1">
      <c r="F372" s="166"/>
      <c r="G372" s="167"/>
    </row>
    <row r="373" ht="14.25" customHeight="1">
      <c r="F373" s="166"/>
      <c r="G373" s="167"/>
    </row>
    <row r="374" ht="14.25" customHeight="1">
      <c r="F374" s="166"/>
      <c r="G374" s="167"/>
    </row>
    <row r="375" ht="14.25" customHeight="1">
      <c r="F375" s="166"/>
      <c r="G375" s="167"/>
    </row>
    <row r="376" ht="14.25" customHeight="1">
      <c r="F376" s="166"/>
      <c r="G376" s="167"/>
    </row>
    <row r="377" ht="14.25" customHeight="1">
      <c r="F377" s="166"/>
      <c r="G377" s="167"/>
    </row>
    <row r="378" ht="14.25" customHeight="1">
      <c r="F378" s="166"/>
      <c r="G378" s="167"/>
    </row>
    <row r="379" ht="14.25" customHeight="1">
      <c r="F379" s="166"/>
      <c r="G379" s="167"/>
    </row>
    <row r="380" ht="14.25" customHeight="1">
      <c r="F380" s="166"/>
      <c r="G380" s="167"/>
    </row>
    <row r="381" ht="14.25" customHeight="1">
      <c r="F381" s="166"/>
      <c r="G381" s="167"/>
    </row>
    <row r="382" ht="14.25" customHeight="1">
      <c r="F382" s="166"/>
      <c r="G382" s="167"/>
    </row>
    <row r="383" ht="14.25" customHeight="1">
      <c r="F383" s="166"/>
      <c r="G383" s="167"/>
    </row>
    <row r="384" ht="14.25" customHeight="1">
      <c r="F384" s="166"/>
      <c r="G384" s="167"/>
    </row>
    <row r="385" ht="14.25" customHeight="1">
      <c r="F385" s="166"/>
      <c r="G385" s="167"/>
    </row>
    <row r="386" ht="14.25" customHeight="1">
      <c r="F386" s="166"/>
      <c r="G386" s="167"/>
    </row>
    <row r="387" ht="14.25" customHeight="1">
      <c r="F387" s="166"/>
      <c r="G387" s="167"/>
    </row>
    <row r="388" ht="14.25" customHeight="1">
      <c r="F388" s="166"/>
      <c r="G388" s="167"/>
    </row>
    <row r="389" ht="14.25" customHeight="1">
      <c r="F389" s="166"/>
      <c r="G389" s="167"/>
    </row>
    <row r="390" ht="14.25" customHeight="1">
      <c r="F390" s="166"/>
      <c r="G390" s="167"/>
    </row>
    <row r="391" ht="14.25" customHeight="1">
      <c r="F391" s="166"/>
      <c r="G391" s="167"/>
    </row>
    <row r="392" ht="14.25" customHeight="1">
      <c r="F392" s="166"/>
      <c r="G392" s="167"/>
    </row>
    <row r="393" ht="14.25" customHeight="1">
      <c r="F393" s="166"/>
      <c r="G393" s="167"/>
    </row>
    <row r="394" ht="14.25" customHeight="1">
      <c r="F394" s="166"/>
      <c r="G394" s="167"/>
    </row>
    <row r="395" ht="14.25" customHeight="1">
      <c r="F395" s="166"/>
      <c r="G395" s="167"/>
    </row>
    <row r="396" ht="14.25" customHeight="1">
      <c r="F396" s="166"/>
      <c r="G396" s="167"/>
    </row>
    <row r="397" ht="14.25" customHeight="1">
      <c r="F397" s="166"/>
      <c r="G397" s="167"/>
    </row>
    <row r="398" ht="14.25" customHeight="1">
      <c r="F398" s="166"/>
      <c r="G398" s="167"/>
    </row>
    <row r="399" ht="14.25" customHeight="1">
      <c r="F399" s="166"/>
      <c r="G399" s="167"/>
    </row>
    <row r="400" ht="14.25" customHeight="1">
      <c r="F400" s="166"/>
      <c r="G400" s="167"/>
    </row>
    <row r="401" ht="14.25" customHeight="1">
      <c r="F401" s="166"/>
      <c r="G401" s="167"/>
    </row>
    <row r="402" ht="14.25" customHeight="1">
      <c r="F402" s="166"/>
      <c r="G402" s="167"/>
    </row>
    <row r="403" ht="14.25" customHeight="1">
      <c r="F403" s="166"/>
      <c r="G403" s="167"/>
    </row>
    <row r="404" ht="14.25" customHeight="1">
      <c r="F404" s="166"/>
      <c r="G404" s="167"/>
    </row>
    <row r="405" ht="14.25" customHeight="1">
      <c r="F405" s="166"/>
      <c r="G405" s="167"/>
    </row>
    <row r="406" ht="14.25" customHeight="1">
      <c r="F406" s="166"/>
      <c r="G406" s="167"/>
    </row>
    <row r="407" ht="14.25" customHeight="1">
      <c r="F407" s="166"/>
      <c r="G407" s="167"/>
    </row>
    <row r="408" ht="14.25" customHeight="1">
      <c r="F408" s="166"/>
      <c r="G408" s="167"/>
    </row>
    <row r="409" ht="14.25" customHeight="1">
      <c r="F409" s="166"/>
      <c r="G409" s="167"/>
    </row>
    <row r="410" ht="14.25" customHeight="1">
      <c r="F410" s="166"/>
      <c r="G410" s="167"/>
    </row>
    <row r="411" ht="14.25" customHeight="1">
      <c r="F411" s="166"/>
      <c r="G411" s="167"/>
    </row>
    <row r="412" ht="14.25" customHeight="1">
      <c r="F412" s="166"/>
      <c r="G412" s="167"/>
    </row>
    <row r="413" ht="14.25" customHeight="1">
      <c r="F413" s="166"/>
      <c r="G413" s="167"/>
    </row>
    <row r="414" ht="14.25" customHeight="1">
      <c r="F414" s="166"/>
      <c r="G414" s="167"/>
    </row>
    <row r="415" ht="14.25" customHeight="1">
      <c r="F415" s="166"/>
      <c r="G415" s="167"/>
    </row>
    <row r="416" ht="14.25" customHeight="1">
      <c r="F416" s="166"/>
      <c r="G416" s="167"/>
    </row>
    <row r="417" ht="14.25" customHeight="1">
      <c r="F417" s="166"/>
      <c r="G417" s="167"/>
    </row>
    <row r="418" ht="14.25" customHeight="1">
      <c r="F418" s="166"/>
      <c r="G418" s="167"/>
    </row>
    <row r="419" ht="14.25" customHeight="1">
      <c r="F419" s="166"/>
      <c r="G419" s="167"/>
    </row>
    <row r="420" ht="14.25" customHeight="1">
      <c r="F420" s="166"/>
      <c r="G420" s="167"/>
    </row>
    <row r="421" ht="14.25" customHeight="1">
      <c r="F421" s="166"/>
      <c r="G421" s="167"/>
    </row>
    <row r="422" ht="14.25" customHeight="1">
      <c r="F422" s="166"/>
      <c r="G422" s="167"/>
    </row>
    <row r="423" ht="14.25" customHeight="1">
      <c r="F423" s="166"/>
      <c r="G423" s="167"/>
    </row>
    <row r="424" ht="14.25" customHeight="1">
      <c r="F424" s="166"/>
      <c r="G424" s="167"/>
    </row>
    <row r="425" ht="14.25" customHeight="1">
      <c r="F425" s="166"/>
      <c r="G425" s="167"/>
    </row>
    <row r="426" ht="14.25" customHeight="1">
      <c r="F426" s="166"/>
      <c r="G426" s="167"/>
    </row>
    <row r="427" ht="14.25" customHeight="1">
      <c r="F427" s="166"/>
      <c r="G427" s="167"/>
    </row>
    <row r="428" ht="14.25" customHeight="1">
      <c r="F428" s="166"/>
      <c r="G428" s="167"/>
    </row>
    <row r="429" ht="14.25" customHeight="1">
      <c r="F429" s="166"/>
      <c r="G429" s="167"/>
    </row>
    <row r="430" ht="14.25" customHeight="1">
      <c r="F430" s="166"/>
      <c r="G430" s="167"/>
    </row>
    <row r="431" ht="14.25" customHeight="1">
      <c r="F431" s="166"/>
      <c r="G431" s="167"/>
    </row>
    <row r="432" ht="14.25" customHeight="1">
      <c r="F432" s="166"/>
      <c r="G432" s="167"/>
    </row>
    <row r="433" ht="14.25" customHeight="1">
      <c r="F433" s="166"/>
      <c r="G433" s="167"/>
    </row>
    <row r="434" ht="14.25" customHeight="1">
      <c r="F434" s="166"/>
      <c r="G434" s="167"/>
    </row>
    <row r="435" ht="14.25" customHeight="1">
      <c r="F435" s="166"/>
      <c r="G435" s="167"/>
    </row>
    <row r="436" ht="14.25" customHeight="1">
      <c r="F436" s="166"/>
      <c r="G436" s="167"/>
    </row>
    <row r="437" ht="14.25" customHeight="1">
      <c r="F437" s="166"/>
      <c r="G437" s="167"/>
    </row>
    <row r="438" ht="14.25" customHeight="1">
      <c r="F438" s="166"/>
      <c r="G438" s="167"/>
    </row>
    <row r="439" ht="14.25" customHeight="1">
      <c r="F439" s="166"/>
      <c r="G439" s="167"/>
    </row>
    <row r="440" ht="14.25" customHeight="1">
      <c r="F440" s="166"/>
      <c r="G440" s="167"/>
    </row>
    <row r="441" ht="14.25" customHeight="1">
      <c r="F441" s="166"/>
      <c r="G441" s="167"/>
    </row>
    <row r="442" ht="14.25" customHeight="1">
      <c r="F442" s="166"/>
      <c r="G442" s="167"/>
    </row>
    <row r="443" ht="14.25" customHeight="1">
      <c r="F443" s="166"/>
      <c r="G443" s="167"/>
    </row>
    <row r="444" ht="14.25" customHeight="1">
      <c r="F444" s="166"/>
      <c r="G444" s="167"/>
    </row>
    <row r="445" ht="14.25" customHeight="1">
      <c r="F445" s="166"/>
      <c r="G445" s="167"/>
    </row>
    <row r="446" ht="14.25" customHeight="1">
      <c r="F446" s="166"/>
      <c r="G446" s="167"/>
    </row>
    <row r="447" ht="14.25" customHeight="1">
      <c r="F447" s="166"/>
      <c r="G447" s="167"/>
    </row>
    <row r="448" ht="14.25" customHeight="1">
      <c r="F448" s="166"/>
      <c r="G448" s="167"/>
    </row>
    <row r="449" ht="14.25" customHeight="1">
      <c r="F449" s="166"/>
      <c r="G449" s="167"/>
    </row>
    <row r="450" ht="14.25" customHeight="1">
      <c r="F450" s="166"/>
      <c r="G450" s="167"/>
    </row>
    <row r="451" ht="14.25" customHeight="1">
      <c r="F451" s="166"/>
      <c r="G451" s="167"/>
    </row>
    <row r="452" ht="14.25" customHeight="1">
      <c r="F452" s="166"/>
      <c r="G452" s="167"/>
    </row>
    <row r="453" ht="14.25" customHeight="1">
      <c r="F453" s="166"/>
      <c r="G453" s="167"/>
    </row>
    <row r="454" ht="14.25" customHeight="1">
      <c r="F454" s="166"/>
      <c r="G454" s="167"/>
    </row>
    <row r="455" ht="14.25" customHeight="1">
      <c r="F455" s="166"/>
      <c r="G455" s="167"/>
    </row>
    <row r="456" ht="14.25" customHeight="1">
      <c r="F456" s="166"/>
      <c r="G456" s="167"/>
    </row>
    <row r="457" ht="14.25" customHeight="1">
      <c r="F457" s="166"/>
      <c r="G457" s="167"/>
    </row>
    <row r="458" ht="14.25" customHeight="1">
      <c r="F458" s="166"/>
      <c r="G458" s="167"/>
    </row>
    <row r="459" ht="14.25" customHeight="1">
      <c r="F459" s="166"/>
      <c r="G459" s="167"/>
    </row>
    <row r="460" ht="14.25" customHeight="1">
      <c r="F460" s="166"/>
      <c r="G460" s="167"/>
    </row>
    <row r="461" ht="14.25" customHeight="1">
      <c r="F461" s="166"/>
      <c r="G461" s="167"/>
    </row>
    <row r="462" ht="14.25" customHeight="1">
      <c r="F462" s="166"/>
      <c r="G462" s="167"/>
    </row>
    <row r="463" ht="14.25" customHeight="1">
      <c r="F463" s="166"/>
      <c r="G463" s="167"/>
    </row>
    <row r="464" ht="14.25" customHeight="1">
      <c r="F464" s="166"/>
      <c r="G464" s="167"/>
    </row>
    <row r="465" ht="14.25" customHeight="1">
      <c r="F465" s="166"/>
      <c r="G465" s="167"/>
    </row>
    <row r="466" ht="14.25" customHeight="1">
      <c r="F466" s="166"/>
      <c r="G466" s="167"/>
    </row>
    <row r="467" ht="14.25" customHeight="1">
      <c r="F467" s="166"/>
      <c r="G467" s="167"/>
    </row>
    <row r="468" ht="14.25" customHeight="1">
      <c r="F468" s="166"/>
      <c r="G468" s="167"/>
    </row>
    <row r="469" ht="14.25" customHeight="1">
      <c r="F469" s="166"/>
      <c r="G469" s="167"/>
    </row>
    <row r="470" ht="14.25" customHeight="1">
      <c r="F470" s="166"/>
      <c r="G470" s="167"/>
    </row>
    <row r="471" ht="14.25" customHeight="1">
      <c r="F471" s="166"/>
      <c r="G471" s="167"/>
    </row>
    <row r="472" ht="14.25" customHeight="1">
      <c r="F472" s="166"/>
      <c r="G472" s="167"/>
    </row>
    <row r="473" ht="14.25" customHeight="1">
      <c r="F473" s="166"/>
      <c r="G473" s="167"/>
    </row>
    <row r="474" ht="14.25" customHeight="1">
      <c r="F474" s="166"/>
      <c r="G474" s="167"/>
    </row>
    <row r="475" ht="14.25" customHeight="1">
      <c r="F475" s="166"/>
      <c r="G475" s="167"/>
    </row>
    <row r="476" ht="14.25" customHeight="1">
      <c r="F476" s="166"/>
      <c r="G476" s="167"/>
    </row>
    <row r="477" ht="14.25" customHeight="1">
      <c r="F477" s="166"/>
      <c r="G477" s="167"/>
    </row>
    <row r="478" ht="14.25" customHeight="1">
      <c r="F478" s="166"/>
      <c r="G478" s="167"/>
    </row>
    <row r="479" ht="14.25" customHeight="1">
      <c r="F479" s="166"/>
      <c r="G479" s="167"/>
    </row>
    <row r="480" ht="14.25" customHeight="1">
      <c r="F480" s="166"/>
      <c r="G480" s="167"/>
    </row>
    <row r="481" ht="14.25" customHeight="1">
      <c r="F481" s="166"/>
      <c r="G481" s="167"/>
    </row>
    <row r="482" ht="14.25" customHeight="1">
      <c r="F482" s="166"/>
      <c r="G482" s="167"/>
    </row>
    <row r="483" ht="14.25" customHeight="1">
      <c r="F483" s="166"/>
      <c r="G483" s="167"/>
    </row>
    <row r="484" ht="14.25" customHeight="1">
      <c r="F484" s="166"/>
      <c r="G484" s="167"/>
    </row>
    <row r="485" ht="14.25" customHeight="1">
      <c r="F485" s="166"/>
      <c r="G485" s="167"/>
    </row>
    <row r="486" ht="14.25" customHeight="1">
      <c r="F486" s="166"/>
      <c r="G486" s="167"/>
    </row>
    <row r="487" ht="14.25" customHeight="1">
      <c r="F487" s="166"/>
      <c r="G487" s="167"/>
    </row>
    <row r="488" ht="14.25" customHeight="1">
      <c r="F488" s="166"/>
      <c r="G488" s="167"/>
    </row>
    <row r="489" ht="14.25" customHeight="1">
      <c r="F489" s="166"/>
      <c r="G489" s="167"/>
    </row>
    <row r="490" ht="14.25" customHeight="1">
      <c r="F490" s="166"/>
      <c r="G490" s="167"/>
    </row>
    <row r="491" ht="14.25" customHeight="1">
      <c r="F491" s="166"/>
      <c r="G491" s="167"/>
    </row>
    <row r="492" ht="14.25" customHeight="1">
      <c r="F492" s="166"/>
      <c r="G492" s="167"/>
    </row>
    <row r="493" ht="14.25" customHeight="1">
      <c r="F493" s="166"/>
      <c r="G493" s="167"/>
    </row>
    <row r="494" ht="14.25" customHeight="1">
      <c r="F494" s="166"/>
      <c r="G494" s="167"/>
    </row>
    <row r="495" ht="14.25" customHeight="1">
      <c r="F495" s="166"/>
      <c r="G495" s="167"/>
    </row>
    <row r="496" ht="14.25" customHeight="1">
      <c r="F496" s="166"/>
      <c r="G496" s="167"/>
    </row>
    <row r="497" ht="14.25" customHeight="1">
      <c r="F497" s="166"/>
      <c r="G497" s="167"/>
    </row>
    <row r="498" ht="14.25" customHeight="1">
      <c r="F498" s="166"/>
      <c r="G498" s="167"/>
    </row>
    <row r="499" ht="14.25" customHeight="1">
      <c r="F499" s="166"/>
      <c r="G499" s="167"/>
    </row>
    <row r="500" ht="14.25" customHeight="1">
      <c r="F500" s="166"/>
      <c r="G500" s="167"/>
    </row>
    <row r="501" ht="14.25" customHeight="1">
      <c r="F501" s="166"/>
      <c r="G501" s="167"/>
    </row>
    <row r="502" ht="14.25" customHeight="1">
      <c r="F502" s="166"/>
      <c r="G502" s="167"/>
    </row>
    <row r="503" ht="14.25" customHeight="1">
      <c r="F503" s="166"/>
      <c r="G503" s="167"/>
    </row>
    <row r="504" ht="14.25" customHeight="1">
      <c r="F504" s="166"/>
      <c r="G504" s="167"/>
    </row>
    <row r="505" ht="14.25" customHeight="1">
      <c r="F505" s="166"/>
      <c r="G505" s="167"/>
    </row>
    <row r="506" ht="14.25" customHeight="1">
      <c r="F506" s="166"/>
      <c r="G506" s="167"/>
    </row>
    <row r="507" ht="14.25" customHeight="1">
      <c r="F507" s="166"/>
      <c r="G507" s="167"/>
    </row>
    <row r="508" ht="14.25" customHeight="1">
      <c r="F508" s="166"/>
      <c r="G508" s="167"/>
    </row>
    <row r="509" ht="14.25" customHeight="1">
      <c r="F509" s="166"/>
      <c r="G509" s="167"/>
    </row>
    <row r="510" ht="14.25" customHeight="1">
      <c r="F510" s="166"/>
      <c r="G510" s="167"/>
    </row>
    <row r="511" ht="14.25" customHeight="1">
      <c r="F511" s="166"/>
      <c r="G511" s="167"/>
    </row>
    <row r="512" ht="14.25" customHeight="1">
      <c r="F512" s="166"/>
      <c r="G512" s="167"/>
    </row>
    <row r="513" ht="14.25" customHeight="1">
      <c r="F513" s="166"/>
      <c r="G513" s="167"/>
    </row>
    <row r="514" ht="14.25" customHeight="1">
      <c r="F514" s="166"/>
      <c r="G514" s="167"/>
    </row>
    <row r="515" ht="14.25" customHeight="1">
      <c r="F515" s="166"/>
      <c r="G515" s="167"/>
    </row>
    <row r="516" ht="14.25" customHeight="1">
      <c r="F516" s="166"/>
      <c r="G516" s="167"/>
    </row>
    <row r="517" ht="14.25" customHeight="1">
      <c r="F517" s="166"/>
      <c r="G517" s="167"/>
    </row>
    <row r="518" ht="14.25" customHeight="1">
      <c r="F518" s="166"/>
      <c r="G518" s="167"/>
    </row>
    <row r="519" ht="14.25" customHeight="1">
      <c r="F519" s="166"/>
      <c r="G519" s="167"/>
    </row>
    <row r="520" ht="14.25" customHeight="1">
      <c r="F520" s="166"/>
      <c r="G520" s="167"/>
    </row>
    <row r="521" ht="14.25" customHeight="1">
      <c r="F521" s="166"/>
      <c r="G521" s="167"/>
    </row>
    <row r="522" ht="14.25" customHeight="1">
      <c r="F522" s="166"/>
      <c r="G522" s="167"/>
    </row>
    <row r="523" ht="14.25" customHeight="1">
      <c r="F523" s="166"/>
      <c r="G523" s="167"/>
    </row>
    <row r="524" ht="14.25" customHeight="1">
      <c r="F524" s="166"/>
      <c r="G524" s="167"/>
    </row>
    <row r="525" ht="14.25" customHeight="1">
      <c r="F525" s="166"/>
      <c r="G525" s="167"/>
    </row>
    <row r="526" ht="14.25" customHeight="1">
      <c r="F526" s="166"/>
      <c r="G526" s="167"/>
    </row>
    <row r="527" ht="14.25" customHeight="1">
      <c r="F527" s="166"/>
      <c r="G527" s="167"/>
    </row>
    <row r="528" ht="14.25" customHeight="1">
      <c r="F528" s="166"/>
      <c r="G528" s="167"/>
    </row>
    <row r="529" ht="14.25" customHeight="1">
      <c r="F529" s="166"/>
      <c r="G529" s="167"/>
    </row>
    <row r="530" ht="14.25" customHeight="1">
      <c r="F530" s="166"/>
      <c r="G530" s="167"/>
    </row>
    <row r="531" ht="14.25" customHeight="1">
      <c r="F531" s="166"/>
      <c r="G531" s="167"/>
    </row>
    <row r="532" ht="14.25" customHeight="1">
      <c r="F532" s="166"/>
      <c r="G532" s="167"/>
    </row>
    <row r="533" ht="14.25" customHeight="1">
      <c r="F533" s="166"/>
      <c r="G533" s="167"/>
    </row>
    <row r="534" ht="14.25" customHeight="1">
      <c r="F534" s="166"/>
      <c r="G534" s="167"/>
    </row>
    <row r="535" ht="14.25" customHeight="1">
      <c r="F535" s="166"/>
      <c r="G535" s="167"/>
    </row>
    <row r="536" ht="14.25" customHeight="1">
      <c r="F536" s="166"/>
      <c r="G536" s="167"/>
    </row>
    <row r="537" ht="14.25" customHeight="1">
      <c r="F537" s="166"/>
      <c r="G537" s="167"/>
    </row>
    <row r="538" ht="14.25" customHeight="1">
      <c r="F538" s="166"/>
      <c r="G538" s="167"/>
    </row>
    <row r="539" ht="14.25" customHeight="1">
      <c r="F539" s="166"/>
      <c r="G539" s="167"/>
    </row>
    <row r="540" ht="14.25" customHeight="1">
      <c r="F540" s="166"/>
      <c r="G540" s="167"/>
    </row>
    <row r="541" ht="14.25" customHeight="1">
      <c r="F541" s="166"/>
      <c r="G541" s="167"/>
    </row>
    <row r="542" ht="14.25" customHeight="1">
      <c r="F542" s="166"/>
      <c r="G542" s="167"/>
    </row>
    <row r="543" ht="14.25" customHeight="1">
      <c r="F543" s="166"/>
      <c r="G543" s="167"/>
    </row>
    <row r="544" ht="14.25" customHeight="1">
      <c r="F544" s="166"/>
      <c r="G544" s="167"/>
    </row>
    <row r="545" ht="14.25" customHeight="1">
      <c r="F545" s="166"/>
      <c r="G545" s="167"/>
    </row>
    <row r="546" ht="14.25" customHeight="1">
      <c r="F546" s="166"/>
      <c r="G546" s="167"/>
    </row>
    <row r="547" ht="14.25" customHeight="1">
      <c r="F547" s="166"/>
      <c r="G547" s="167"/>
    </row>
    <row r="548" ht="14.25" customHeight="1">
      <c r="F548" s="166"/>
      <c r="G548" s="167"/>
    </row>
    <row r="549" ht="14.25" customHeight="1">
      <c r="F549" s="166"/>
      <c r="G549" s="167"/>
    </row>
    <row r="550" ht="14.25" customHeight="1">
      <c r="F550" s="166"/>
      <c r="G550" s="167"/>
    </row>
    <row r="551" ht="14.25" customHeight="1">
      <c r="F551" s="166"/>
      <c r="G551" s="167"/>
    </row>
    <row r="552" ht="14.25" customHeight="1">
      <c r="F552" s="166"/>
      <c r="G552" s="167"/>
    </row>
    <row r="553" ht="14.25" customHeight="1">
      <c r="F553" s="166"/>
      <c r="G553" s="167"/>
    </row>
    <row r="554" ht="14.25" customHeight="1">
      <c r="F554" s="166"/>
      <c r="G554" s="167"/>
    </row>
    <row r="555" ht="14.25" customHeight="1">
      <c r="F555" s="166"/>
      <c r="G555" s="167"/>
    </row>
    <row r="556" ht="14.25" customHeight="1">
      <c r="F556" s="166"/>
      <c r="G556" s="167"/>
    </row>
    <row r="557" ht="14.25" customHeight="1">
      <c r="F557" s="166"/>
      <c r="G557" s="167"/>
    </row>
    <row r="558" ht="14.25" customHeight="1">
      <c r="F558" s="166"/>
      <c r="G558" s="167"/>
    </row>
    <row r="559" ht="14.25" customHeight="1">
      <c r="F559" s="166"/>
      <c r="G559" s="167"/>
    </row>
    <row r="560" ht="14.25" customHeight="1">
      <c r="F560" s="166"/>
      <c r="G560" s="167"/>
    </row>
    <row r="561" ht="14.25" customHeight="1">
      <c r="F561" s="166"/>
      <c r="G561" s="167"/>
    </row>
    <row r="562" ht="14.25" customHeight="1">
      <c r="F562" s="166"/>
      <c r="G562" s="167"/>
    </row>
    <row r="563" ht="14.25" customHeight="1">
      <c r="F563" s="166"/>
      <c r="G563" s="167"/>
    </row>
    <row r="564" ht="14.25" customHeight="1">
      <c r="F564" s="166"/>
      <c r="G564" s="167"/>
    </row>
    <row r="565" ht="14.25" customHeight="1">
      <c r="F565" s="166"/>
      <c r="G565" s="167"/>
    </row>
    <row r="566" ht="14.25" customHeight="1">
      <c r="F566" s="166"/>
      <c r="G566" s="167"/>
    </row>
    <row r="567" ht="14.25" customHeight="1">
      <c r="F567" s="166"/>
      <c r="G567" s="167"/>
    </row>
    <row r="568" ht="14.25" customHeight="1">
      <c r="F568" s="166"/>
      <c r="G568" s="167"/>
    </row>
    <row r="569" ht="14.25" customHeight="1">
      <c r="F569" s="166"/>
      <c r="G569" s="167"/>
    </row>
    <row r="570" ht="14.25" customHeight="1">
      <c r="F570" s="166"/>
      <c r="G570" s="167"/>
    </row>
    <row r="571" ht="14.25" customHeight="1">
      <c r="F571" s="166"/>
      <c r="G571" s="167"/>
    </row>
    <row r="572" ht="14.25" customHeight="1">
      <c r="F572" s="166"/>
      <c r="G572" s="167"/>
    </row>
    <row r="573" ht="14.25" customHeight="1">
      <c r="F573" s="166"/>
      <c r="G573" s="167"/>
    </row>
    <row r="574" ht="14.25" customHeight="1">
      <c r="F574" s="166"/>
      <c r="G574" s="167"/>
    </row>
    <row r="575" ht="14.25" customHeight="1">
      <c r="F575" s="166"/>
      <c r="G575" s="167"/>
    </row>
    <row r="576" ht="14.25" customHeight="1">
      <c r="F576" s="166"/>
      <c r="G576" s="167"/>
    </row>
    <row r="577" ht="14.25" customHeight="1">
      <c r="F577" s="166"/>
      <c r="G577" s="167"/>
    </row>
    <row r="578" ht="14.25" customHeight="1">
      <c r="F578" s="166"/>
      <c r="G578" s="167"/>
    </row>
    <row r="579" ht="14.25" customHeight="1">
      <c r="F579" s="166"/>
      <c r="G579" s="167"/>
    </row>
    <row r="580" ht="14.25" customHeight="1">
      <c r="F580" s="166"/>
      <c r="G580" s="167"/>
    </row>
    <row r="581" ht="14.25" customHeight="1">
      <c r="F581" s="166"/>
      <c r="G581" s="167"/>
    </row>
    <row r="582" ht="14.25" customHeight="1">
      <c r="F582" s="166"/>
      <c r="G582" s="167"/>
    </row>
    <row r="583" ht="14.25" customHeight="1">
      <c r="F583" s="166"/>
      <c r="G583" s="167"/>
    </row>
    <row r="584" ht="14.25" customHeight="1">
      <c r="F584" s="166"/>
      <c r="G584" s="167"/>
    </row>
    <row r="585" ht="14.25" customHeight="1">
      <c r="F585" s="166"/>
      <c r="G585" s="167"/>
    </row>
    <row r="586" ht="14.25" customHeight="1">
      <c r="F586" s="166"/>
      <c r="G586" s="167"/>
    </row>
    <row r="587" ht="14.25" customHeight="1">
      <c r="F587" s="166"/>
      <c r="G587" s="167"/>
    </row>
    <row r="588" ht="14.25" customHeight="1">
      <c r="F588" s="166"/>
      <c r="G588" s="167"/>
    </row>
    <row r="589" ht="14.25" customHeight="1">
      <c r="F589" s="166"/>
      <c r="G589" s="167"/>
    </row>
    <row r="590" ht="14.25" customHeight="1">
      <c r="F590" s="166"/>
      <c r="G590" s="167"/>
    </row>
    <row r="591" ht="14.25" customHeight="1">
      <c r="F591" s="166"/>
      <c r="G591" s="167"/>
    </row>
    <row r="592" ht="14.25" customHeight="1">
      <c r="F592" s="166"/>
      <c r="G592" s="167"/>
    </row>
    <row r="593" ht="14.25" customHeight="1">
      <c r="F593" s="166"/>
      <c r="G593" s="167"/>
    </row>
    <row r="594" ht="14.25" customHeight="1">
      <c r="F594" s="166"/>
      <c r="G594" s="167"/>
    </row>
    <row r="595" ht="14.25" customHeight="1">
      <c r="F595" s="166"/>
      <c r="G595" s="167"/>
    </row>
    <row r="596" ht="14.25" customHeight="1">
      <c r="F596" s="166"/>
      <c r="G596" s="167"/>
    </row>
    <row r="597" ht="14.25" customHeight="1">
      <c r="F597" s="166"/>
      <c r="G597" s="167"/>
    </row>
    <row r="598" ht="14.25" customHeight="1">
      <c r="F598" s="166"/>
      <c r="G598" s="167"/>
    </row>
    <row r="599" ht="14.25" customHeight="1">
      <c r="F599" s="166"/>
      <c r="G599" s="167"/>
    </row>
    <row r="600" ht="14.25" customHeight="1">
      <c r="F600" s="166"/>
      <c r="G600" s="167"/>
    </row>
    <row r="601" ht="14.25" customHeight="1">
      <c r="F601" s="166"/>
      <c r="G601" s="167"/>
    </row>
    <row r="602" ht="14.25" customHeight="1">
      <c r="F602" s="166"/>
      <c r="G602" s="167"/>
    </row>
    <row r="603" ht="14.25" customHeight="1">
      <c r="F603" s="166"/>
      <c r="G603" s="167"/>
    </row>
    <row r="604" ht="14.25" customHeight="1">
      <c r="F604" s="166"/>
      <c r="G604" s="167"/>
    </row>
    <row r="605" ht="14.25" customHeight="1">
      <c r="F605" s="166"/>
      <c r="G605" s="167"/>
    </row>
    <row r="606" ht="14.25" customHeight="1">
      <c r="F606" s="166"/>
      <c r="G606" s="167"/>
    </row>
    <row r="607" ht="14.25" customHeight="1">
      <c r="F607" s="166"/>
      <c r="G607" s="167"/>
    </row>
    <row r="608" ht="14.25" customHeight="1">
      <c r="F608" s="166"/>
      <c r="G608" s="167"/>
    </row>
    <row r="609" ht="14.25" customHeight="1">
      <c r="F609" s="166"/>
      <c r="G609" s="167"/>
    </row>
    <row r="610" ht="14.25" customHeight="1">
      <c r="F610" s="166"/>
      <c r="G610" s="167"/>
    </row>
    <row r="611" ht="14.25" customHeight="1">
      <c r="F611" s="166"/>
      <c r="G611" s="167"/>
    </row>
    <row r="612" ht="14.25" customHeight="1">
      <c r="F612" s="166"/>
      <c r="G612" s="167"/>
    </row>
    <row r="613" ht="14.25" customHeight="1">
      <c r="F613" s="166"/>
      <c r="G613" s="167"/>
    </row>
    <row r="614" ht="14.25" customHeight="1">
      <c r="F614" s="166"/>
      <c r="G614" s="167"/>
    </row>
    <row r="615" ht="14.25" customHeight="1">
      <c r="F615" s="166"/>
      <c r="G615" s="167"/>
    </row>
    <row r="616" ht="14.25" customHeight="1">
      <c r="F616" s="166"/>
      <c r="G616" s="167"/>
    </row>
    <row r="617" ht="14.25" customHeight="1">
      <c r="F617" s="166"/>
      <c r="G617" s="167"/>
    </row>
    <row r="618" ht="14.25" customHeight="1">
      <c r="F618" s="166"/>
      <c r="G618" s="167"/>
    </row>
    <row r="619" ht="14.25" customHeight="1">
      <c r="F619" s="166"/>
      <c r="G619" s="167"/>
    </row>
    <row r="620" ht="14.25" customHeight="1">
      <c r="F620" s="166"/>
      <c r="G620" s="167"/>
    </row>
    <row r="621" ht="14.25" customHeight="1">
      <c r="F621" s="166"/>
      <c r="G621" s="167"/>
    </row>
    <row r="622" ht="14.25" customHeight="1">
      <c r="F622" s="166"/>
      <c r="G622" s="167"/>
    </row>
    <row r="623" ht="14.25" customHeight="1">
      <c r="F623" s="166"/>
      <c r="G623" s="167"/>
    </row>
    <row r="624" ht="14.25" customHeight="1">
      <c r="F624" s="166"/>
      <c r="G624" s="167"/>
    </row>
    <row r="625" ht="14.25" customHeight="1">
      <c r="F625" s="166"/>
      <c r="G625" s="167"/>
    </row>
    <row r="626" ht="14.25" customHeight="1">
      <c r="F626" s="166"/>
      <c r="G626" s="167"/>
    </row>
    <row r="627" ht="14.25" customHeight="1">
      <c r="F627" s="166"/>
      <c r="G627" s="167"/>
    </row>
    <row r="628" ht="14.25" customHeight="1">
      <c r="F628" s="166"/>
      <c r="G628" s="167"/>
    </row>
    <row r="629" ht="14.25" customHeight="1">
      <c r="F629" s="166"/>
      <c r="G629" s="167"/>
    </row>
    <row r="630" ht="14.25" customHeight="1">
      <c r="F630" s="166"/>
      <c r="G630" s="167"/>
    </row>
    <row r="631" ht="14.25" customHeight="1">
      <c r="F631" s="166"/>
      <c r="G631" s="167"/>
    </row>
    <row r="632" ht="14.25" customHeight="1">
      <c r="F632" s="166"/>
      <c r="G632" s="167"/>
    </row>
    <row r="633" ht="14.25" customHeight="1">
      <c r="F633" s="166"/>
      <c r="G633" s="167"/>
    </row>
    <row r="634" ht="14.25" customHeight="1">
      <c r="F634" s="166"/>
      <c r="G634" s="167"/>
    </row>
    <row r="635" ht="14.25" customHeight="1">
      <c r="F635" s="166"/>
      <c r="G635" s="167"/>
    </row>
    <row r="636" ht="14.25" customHeight="1">
      <c r="F636" s="166"/>
      <c r="G636" s="167"/>
    </row>
    <row r="637" ht="14.25" customHeight="1">
      <c r="F637" s="166"/>
      <c r="G637" s="167"/>
    </row>
    <row r="638" ht="14.25" customHeight="1">
      <c r="F638" s="166"/>
      <c r="G638" s="167"/>
    </row>
    <row r="639" ht="14.25" customHeight="1">
      <c r="F639" s="166"/>
      <c r="G639" s="167"/>
    </row>
    <row r="640" ht="14.25" customHeight="1">
      <c r="F640" s="166"/>
      <c r="G640" s="167"/>
    </row>
    <row r="641" ht="14.25" customHeight="1">
      <c r="F641" s="166"/>
      <c r="G641" s="167"/>
    </row>
    <row r="642" ht="14.25" customHeight="1">
      <c r="F642" s="166"/>
      <c r="G642" s="167"/>
    </row>
    <row r="643" ht="14.25" customHeight="1">
      <c r="F643" s="166"/>
      <c r="G643" s="167"/>
    </row>
    <row r="644" ht="14.25" customHeight="1">
      <c r="F644" s="166"/>
      <c r="G644" s="167"/>
    </row>
    <row r="645" ht="14.25" customHeight="1">
      <c r="F645" s="166"/>
      <c r="G645" s="167"/>
    </row>
    <row r="646" ht="14.25" customHeight="1">
      <c r="F646" s="166"/>
      <c r="G646" s="167"/>
    </row>
    <row r="647" ht="14.25" customHeight="1">
      <c r="F647" s="166"/>
      <c r="G647" s="167"/>
    </row>
    <row r="648" ht="14.25" customHeight="1">
      <c r="F648" s="166"/>
      <c r="G648" s="167"/>
    </row>
    <row r="649" ht="14.25" customHeight="1">
      <c r="F649" s="166"/>
      <c r="G649" s="167"/>
    </row>
    <row r="650" ht="14.25" customHeight="1">
      <c r="F650" s="166"/>
      <c r="G650" s="167"/>
    </row>
    <row r="651" ht="14.25" customHeight="1">
      <c r="F651" s="166"/>
      <c r="G651" s="167"/>
    </row>
    <row r="652" ht="14.25" customHeight="1">
      <c r="F652" s="166"/>
      <c r="G652" s="167"/>
    </row>
    <row r="653" ht="14.25" customHeight="1">
      <c r="F653" s="166"/>
      <c r="G653" s="167"/>
    </row>
    <row r="654" ht="14.25" customHeight="1">
      <c r="F654" s="166"/>
      <c r="G654" s="167"/>
    </row>
    <row r="655" ht="14.25" customHeight="1">
      <c r="F655" s="166"/>
      <c r="G655" s="167"/>
    </row>
    <row r="656" ht="14.25" customHeight="1">
      <c r="F656" s="166"/>
      <c r="G656" s="167"/>
    </row>
    <row r="657" ht="14.25" customHeight="1">
      <c r="F657" s="166"/>
      <c r="G657" s="167"/>
    </row>
    <row r="658" ht="14.25" customHeight="1">
      <c r="F658" s="166"/>
      <c r="G658" s="167"/>
    </row>
    <row r="659" ht="14.25" customHeight="1">
      <c r="F659" s="166"/>
      <c r="G659" s="167"/>
    </row>
    <row r="660" ht="14.25" customHeight="1">
      <c r="F660" s="166"/>
      <c r="G660" s="167"/>
    </row>
    <row r="661" ht="14.25" customHeight="1">
      <c r="F661" s="166"/>
      <c r="G661" s="167"/>
    </row>
    <row r="662" ht="14.25" customHeight="1">
      <c r="F662" s="166"/>
      <c r="G662" s="167"/>
    </row>
    <row r="663" ht="14.25" customHeight="1">
      <c r="F663" s="166"/>
      <c r="G663" s="167"/>
    </row>
    <row r="664" ht="14.25" customHeight="1">
      <c r="F664" s="166"/>
      <c r="G664" s="167"/>
    </row>
    <row r="665" ht="14.25" customHeight="1">
      <c r="F665" s="166"/>
      <c r="G665" s="167"/>
    </row>
    <row r="666" ht="14.25" customHeight="1">
      <c r="F666" s="166"/>
      <c r="G666" s="167"/>
    </row>
    <row r="667" ht="14.25" customHeight="1">
      <c r="F667" s="166"/>
      <c r="G667" s="167"/>
    </row>
    <row r="668" ht="14.25" customHeight="1">
      <c r="F668" s="166"/>
      <c r="G668" s="167"/>
    </row>
    <row r="669" ht="14.25" customHeight="1">
      <c r="F669" s="166"/>
      <c r="G669" s="167"/>
    </row>
    <row r="670" ht="14.25" customHeight="1">
      <c r="F670" s="166"/>
      <c r="G670" s="167"/>
    </row>
    <row r="671" ht="14.25" customHeight="1">
      <c r="F671" s="166"/>
      <c r="G671" s="167"/>
    </row>
    <row r="672" ht="14.25" customHeight="1">
      <c r="F672" s="166"/>
      <c r="G672" s="167"/>
    </row>
    <row r="673" ht="14.25" customHeight="1">
      <c r="F673" s="166"/>
      <c r="G673" s="167"/>
    </row>
    <row r="674" ht="14.25" customHeight="1">
      <c r="F674" s="166"/>
      <c r="G674" s="167"/>
    </row>
    <row r="675" ht="14.25" customHeight="1">
      <c r="F675" s="166"/>
      <c r="G675" s="167"/>
    </row>
    <row r="676" ht="14.25" customHeight="1">
      <c r="F676" s="166"/>
      <c r="G676" s="167"/>
    </row>
    <row r="677" ht="14.25" customHeight="1">
      <c r="F677" s="166"/>
      <c r="G677" s="167"/>
    </row>
    <row r="678" ht="14.25" customHeight="1">
      <c r="F678" s="166"/>
      <c r="G678" s="167"/>
    </row>
    <row r="679" ht="14.25" customHeight="1">
      <c r="F679" s="166"/>
      <c r="G679" s="167"/>
    </row>
    <row r="680" ht="14.25" customHeight="1">
      <c r="F680" s="166"/>
      <c r="G680" s="167"/>
    </row>
    <row r="681" ht="14.25" customHeight="1">
      <c r="F681" s="166"/>
      <c r="G681" s="167"/>
    </row>
    <row r="682" ht="14.25" customHeight="1">
      <c r="F682" s="166"/>
      <c r="G682" s="167"/>
    </row>
    <row r="683" ht="14.25" customHeight="1">
      <c r="F683" s="166"/>
      <c r="G683" s="167"/>
    </row>
    <row r="684" ht="14.25" customHeight="1">
      <c r="F684" s="166"/>
      <c r="G684" s="167"/>
    </row>
    <row r="685" ht="14.25" customHeight="1">
      <c r="F685" s="166"/>
      <c r="G685" s="167"/>
    </row>
    <row r="686" ht="14.25" customHeight="1">
      <c r="F686" s="166"/>
      <c r="G686" s="167"/>
    </row>
    <row r="687" ht="14.25" customHeight="1">
      <c r="F687" s="166"/>
      <c r="G687" s="167"/>
    </row>
    <row r="688" ht="14.25" customHeight="1">
      <c r="F688" s="166"/>
      <c r="G688" s="167"/>
    </row>
    <row r="689" ht="14.25" customHeight="1">
      <c r="F689" s="166"/>
      <c r="G689" s="167"/>
    </row>
    <row r="690" ht="14.25" customHeight="1">
      <c r="F690" s="166"/>
      <c r="G690" s="167"/>
    </row>
    <row r="691" ht="14.25" customHeight="1">
      <c r="F691" s="166"/>
      <c r="G691" s="167"/>
    </row>
    <row r="692" ht="14.25" customHeight="1">
      <c r="F692" s="166"/>
      <c r="G692" s="167"/>
    </row>
    <row r="693" ht="14.25" customHeight="1">
      <c r="F693" s="166"/>
      <c r="G693" s="167"/>
    </row>
    <row r="694" ht="14.25" customHeight="1">
      <c r="F694" s="166"/>
      <c r="G694" s="167"/>
    </row>
    <row r="695" ht="14.25" customHeight="1">
      <c r="F695" s="166"/>
      <c r="G695" s="167"/>
    </row>
    <row r="696" ht="14.25" customHeight="1">
      <c r="F696" s="166"/>
      <c r="G696" s="167"/>
    </row>
    <row r="697" ht="14.25" customHeight="1">
      <c r="F697" s="166"/>
      <c r="G697" s="167"/>
    </row>
    <row r="698" ht="14.25" customHeight="1">
      <c r="F698" s="166"/>
      <c r="G698" s="167"/>
    </row>
    <row r="699" ht="14.25" customHeight="1">
      <c r="F699" s="166"/>
      <c r="G699" s="167"/>
    </row>
    <row r="700" ht="14.25" customHeight="1">
      <c r="F700" s="166"/>
      <c r="G700" s="167"/>
    </row>
    <row r="701" ht="14.25" customHeight="1">
      <c r="F701" s="166"/>
      <c r="G701" s="167"/>
    </row>
    <row r="702" ht="14.25" customHeight="1">
      <c r="F702" s="166"/>
      <c r="G702" s="167"/>
    </row>
    <row r="703" ht="14.25" customHeight="1">
      <c r="F703" s="166"/>
      <c r="G703" s="167"/>
    </row>
    <row r="704" ht="14.25" customHeight="1">
      <c r="F704" s="166"/>
      <c r="G704" s="167"/>
    </row>
    <row r="705" ht="14.25" customHeight="1">
      <c r="F705" s="166"/>
      <c r="G705" s="167"/>
    </row>
    <row r="706" ht="14.25" customHeight="1">
      <c r="F706" s="166"/>
      <c r="G706" s="167"/>
    </row>
    <row r="707" ht="14.25" customHeight="1">
      <c r="F707" s="166"/>
      <c r="G707" s="167"/>
    </row>
    <row r="708" ht="14.25" customHeight="1">
      <c r="F708" s="166"/>
      <c r="G708" s="167"/>
    </row>
    <row r="709" ht="14.25" customHeight="1">
      <c r="F709" s="166"/>
      <c r="G709" s="167"/>
    </row>
    <row r="710" ht="14.25" customHeight="1">
      <c r="F710" s="166"/>
      <c r="G710" s="167"/>
    </row>
    <row r="711" ht="14.25" customHeight="1">
      <c r="F711" s="166"/>
      <c r="G711" s="167"/>
    </row>
    <row r="712" ht="14.25" customHeight="1">
      <c r="F712" s="166"/>
      <c r="G712" s="167"/>
    </row>
    <row r="713" ht="14.25" customHeight="1">
      <c r="F713" s="166"/>
      <c r="G713" s="167"/>
    </row>
    <row r="714" ht="14.25" customHeight="1">
      <c r="F714" s="166"/>
      <c r="G714" s="167"/>
    </row>
    <row r="715" ht="14.25" customHeight="1">
      <c r="F715" s="166"/>
      <c r="G715" s="167"/>
    </row>
    <row r="716" ht="14.25" customHeight="1">
      <c r="F716" s="166"/>
      <c r="G716" s="167"/>
    </row>
    <row r="717" ht="14.25" customHeight="1">
      <c r="F717" s="166"/>
      <c r="G717" s="167"/>
    </row>
    <row r="718" ht="14.25" customHeight="1">
      <c r="F718" s="166"/>
      <c r="G718" s="167"/>
    </row>
    <row r="719" ht="14.25" customHeight="1">
      <c r="F719" s="166"/>
      <c r="G719" s="167"/>
    </row>
    <row r="720" ht="14.25" customHeight="1">
      <c r="F720" s="166"/>
      <c r="G720" s="167"/>
    </row>
    <row r="721" ht="14.25" customHeight="1">
      <c r="F721" s="166"/>
      <c r="G721" s="167"/>
    </row>
    <row r="722" ht="14.25" customHeight="1">
      <c r="F722" s="166"/>
      <c r="G722" s="167"/>
    </row>
    <row r="723" ht="14.25" customHeight="1">
      <c r="F723" s="166"/>
      <c r="G723" s="167"/>
    </row>
    <row r="724" ht="14.25" customHeight="1">
      <c r="F724" s="166"/>
      <c r="G724" s="167"/>
    </row>
    <row r="725" ht="14.25" customHeight="1">
      <c r="F725" s="166"/>
      <c r="G725" s="167"/>
    </row>
    <row r="726" ht="14.25" customHeight="1">
      <c r="F726" s="166"/>
      <c r="G726" s="167"/>
    </row>
    <row r="727" ht="14.25" customHeight="1">
      <c r="F727" s="166"/>
      <c r="G727" s="167"/>
    </row>
    <row r="728" ht="14.25" customHeight="1">
      <c r="F728" s="166"/>
      <c r="G728" s="167"/>
    </row>
    <row r="729" ht="14.25" customHeight="1">
      <c r="F729" s="166"/>
      <c r="G729" s="167"/>
    </row>
    <row r="730" ht="14.25" customHeight="1">
      <c r="F730" s="166"/>
      <c r="G730" s="167"/>
    </row>
    <row r="731" ht="14.25" customHeight="1">
      <c r="F731" s="166"/>
      <c r="G731" s="167"/>
    </row>
    <row r="732" ht="14.25" customHeight="1">
      <c r="F732" s="166"/>
      <c r="G732" s="167"/>
    </row>
    <row r="733" ht="14.25" customHeight="1">
      <c r="F733" s="166"/>
      <c r="G733" s="167"/>
    </row>
    <row r="734" ht="14.25" customHeight="1">
      <c r="F734" s="166"/>
      <c r="G734" s="167"/>
    </row>
    <row r="735" ht="14.25" customHeight="1">
      <c r="F735" s="166"/>
      <c r="G735" s="167"/>
    </row>
    <row r="736" ht="14.25" customHeight="1">
      <c r="F736" s="166"/>
      <c r="G736" s="167"/>
    </row>
    <row r="737" ht="14.25" customHeight="1">
      <c r="F737" s="166"/>
      <c r="G737" s="167"/>
    </row>
    <row r="738" ht="14.25" customHeight="1">
      <c r="F738" s="166"/>
      <c r="G738" s="167"/>
    </row>
    <row r="739" ht="14.25" customHeight="1">
      <c r="F739" s="166"/>
      <c r="G739" s="167"/>
    </row>
    <row r="740" ht="14.25" customHeight="1">
      <c r="F740" s="166"/>
      <c r="G740" s="167"/>
    </row>
    <row r="741" ht="14.25" customHeight="1">
      <c r="F741" s="166"/>
      <c r="G741" s="167"/>
    </row>
    <row r="742" ht="14.25" customHeight="1">
      <c r="F742" s="166"/>
      <c r="G742" s="167"/>
    </row>
    <row r="743" ht="14.25" customHeight="1">
      <c r="F743" s="166"/>
      <c r="G743" s="167"/>
    </row>
    <row r="744" ht="14.25" customHeight="1">
      <c r="F744" s="166"/>
      <c r="G744" s="167"/>
    </row>
    <row r="745" ht="14.25" customHeight="1">
      <c r="F745" s="166"/>
      <c r="G745" s="167"/>
    </row>
    <row r="746" ht="14.25" customHeight="1">
      <c r="F746" s="166"/>
      <c r="G746" s="167"/>
    </row>
    <row r="747" ht="14.25" customHeight="1">
      <c r="F747" s="166"/>
      <c r="G747" s="167"/>
    </row>
    <row r="748" ht="14.25" customHeight="1">
      <c r="F748" s="166"/>
      <c r="G748" s="167"/>
    </row>
    <row r="749" ht="14.25" customHeight="1">
      <c r="F749" s="166"/>
      <c r="G749" s="167"/>
    </row>
    <row r="750" ht="14.25" customHeight="1">
      <c r="F750" s="166"/>
      <c r="G750" s="167"/>
    </row>
    <row r="751" ht="14.25" customHeight="1">
      <c r="F751" s="166"/>
      <c r="G751" s="167"/>
    </row>
    <row r="752" ht="14.25" customHeight="1">
      <c r="F752" s="166"/>
      <c r="G752" s="167"/>
    </row>
    <row r="753" ht="14.25" customHeight="1">
      <c r="F753" s="166"/>
      <c r="G753" s="167"/>
    </row>
    <row r="754" ht="14.25" customHeight="1">
      <c r="F754" s="166"/>
      <c r="G754" s="167"/>
    </row>
    <row r="755" ht="14.25" customHeight="1">
      <c r="F755" s="166"/>
      <c r="G755" s="167"/>
    </row>
    <row r="756" ht="14.25" customHeight="1">
      <c r="F756" s="166"/>
      <c r="G756" s="167"/>
    </row>
    <row r="757" ht="14.25" customHeight="1">
      <c r="F757" s="166"/>
      <c r="G757" s="167"/>
    </row>
    <row r="758" ht="14.25" customHeight="1">
      <c r="F758" s="166"/>
      <c r="G758" s="167"/>
    </row>
    <row r="759" ht="14.25" customHeight="1">
      <c r="F759" s="166"/>
      <c r="G759" s="167"/>
    </row>
    <row r="760" ht="14.25" customHeight="1">
      <c r="F760" s="166"/>
      <c r="G760" s="167"/>
    </row>
    <row r="761" ht="14.25" customHeight="1">
      <c r="F761" s="166"/>
      <c r="G761" s="167"/>
    </row>
    <row r="762" ht="14.25" customHeight="1">
      <c r="F762" s="166"/>
      <c r="G762" s="167"/>
    </row>
    <row r="763" ht="14.25" customHeight="1">
      <c r="F763" s="166"/>
      <c r="G763" s="167"/>
    </row>
    <row r="764" ht="14.25" customHeight="1">
      <c r="F764" s="166"/>
      <c r="G764" s="167"/>
    </row>
    <row r="765" ht="14.25" customHeight="1">
      <c r="F765" s="166"/>
      <c r="G765" s="167"/>
    </row>
    <row r="766" ht="14.25" customHeight="1">
      <c r="F766" s="166"/>
      <c r="G766" s="167"/>
    </row>
    <row r="767" ht="14.25" customHeight="1">
      <c r="F767" s="166"/>
      <c r="G767" s="167"/>
    </row>
    <row r="768" ht="14.25" customHeight="1">
      <c r="F768" s="166"/>
      <c r="G768" s="167"/>
    </row>
    <row r="769" ht="14.25" customHeight="1">
      <c r="F769" s="166"/>
      <c r="G769" s="167"/>
    </row>
    <row r="770" ht="14.25" customHeight="1">
      <c r="F770" s="166"/>
      <c r="G770" s="167"/>
    </row>
    <row r="771" ht="14.25" customHeight="1">
      <c r="F771" s="166"/>
      <c r="G771" s="167"/>
    </row>
    <row r="772" ht="14.25" customHeight="1">
      <c r="F772" s="166"/>
      <c r="G772" s="167"/>
    </row>
    <row r="773" ht="14.25" customHeight="1">
      <c r="F773" s="166"/>
      <c r="G773" s="167"/>
    </row>
    <row r="774" ht="14.25" customHeight="1">
      <c r="F774" s="166"/>
      <c r="G774" s="167"/>
    </row>
    <row r="775" ht="14.25" customHeight="1">
      <c r="F775" s="166"/>
      <c r="G775" s="167"/>
    </row>
    <row r="776" ht="14.25" customHeight="1">
      <c r="F776" s="166"/>
      <c r="G776" s="167"/>
    </row>
    <row r="777" ht="14.25" customHeight="1">
      <c r="F777" s="166"/>
      <c r="G777" s="167"/>
    </row>
    <row r="778" ht="14.25" customHeight="1">
      <c r="F778" s="166"/>
      <c r="G778" s="167"/>
    </row>
    <row r="779" ht="14.25" customHeight="1">
      <c r="F779" s="166"/>
      <c r="G779" s="167"/>
    </row>
    <row r="780" ht="14.25" customHeight="1">
      <c r="F780" s="166"/>
      <c r="G780" s="167"/>
    </row>
    <row r="781" ht="14.25" customHeight="1">
      <c r="F781" s="166"/>
      <c r="G781" s="167"/>
    </row>
    <row r="782" ht="14.25" customHeight="1">
      <c r="F782" s="166"/>
      <c r="G782" s="167"/>
    </row>
    <row r="783" ht="14.25" customHeight="1">
      <c r="F783" s="166"/>
      <c r="G783" s="167"/>
    </row>
    <row r="784" ht="14.25" customHeight="1">
      <c r="F784" s="166"/>
      <c r="G784" s="167"/>
    </row>
    <row r="785" ht="14.25" customHeight="1">
      <c r="F785" s="166"/>
      <c r="G785" s="167"/>
    </row>
    <row r="786" ht="14.25" customHeight="1">
      <c r="F786" s="166"/>
      <c r="G786" s="167"/>
    </row>
    <row r="787" ht="14.25" customHeight="1">
      <c r="F787" s="166"/>
      <c r="G787" s="167"/>
    </row>
    <row r="788" ht="14.25" customHeight="1">
      <c r="F788" s="166"/>
      <c r="G788" s="167"/>
    </row>
    <row r="789" ht="14.25" customHeight="1">
      <c r="F789" s="166"/>
      <c r="G789" s="167"/>
    </row>
    <row r="790" ht="14.25" customHeight="1">
      <c r="F790" s="166"/>
      <c r="G790" s="167"/>
    </row>
    <row r="791" ht="14.25" customHeight="1">
      <c r="F791" s="166"/>
      <c r="G791" s="167"/>
    </row>
    <row r="792" ht="14.25" customHeight="1">
      <c r="F792" s="166"/>
      <c r="G792" s="167"/>
    </row>
    <row r="793" ht="14.25" customHeight="1">
      <c r="F793" s="166"/>
      <c r="G793" s="167"/>
    </row>
    <row r="794" ht="14.25" customHeight="1">
      <c r="F794" s="166"/>
      <c r="G794" s="167"/>
    </row>
    <row r="795" ht="14.25" customHeight="1">
      <c r="F795" s="166"/>
      <c r="G795" s="167"/>
    </row>
    <row r="796" ht="14.25" customHeight="1">
      <c r="F796" s="166"/>
      <c r="G796" s="167"/>
    </row>
    <row r="797" ht="14.25" customHeight="1">
      <c r="F797" s="166"/>
      <c r="G797" s="167"/>
    </row>
    <row r="798" ht="14.25" customHeight="1">
      <c r="F798" s="166"/>
      <c r="G798" s="167"/>
    </row>
    <row r="799" ht="14.25" customHeight="1">
      <c r="F799" s="166"/>
      <c r="G799" s="167"/>
    </row>
    <row r="800" ht="14.25" customHeight="1">
      <c r="F800" s="166"/>
      <c r="G800" s="167"/>
    </row>
    <row r="801" ht="14.25" customHeight="1">
      <c r="F801" s="166"/>
      <c r="G801" s="167"/>
    </row>
    <row r="802" ht="14.25" customHeight="1">
      <c r="F802" s="166"/>
      <c r="G802" s="167"/>
    </row>
    <row r="803" ht="14.25" customHeight="1">
      <c r="F803" s="166"/>
      <c r="G803" s="167"/>
    </row>
    <row r="804" ht="14.25" customHeight="1">
      <c r="F804" s="166"/>
      <c r="G804" s="167"/>
    </row>
    <row r="805" ht="14.25" customHeight="1">
      <c r="F805" s="166"/>
      <c r="G805" s="167"/>
    </row>
    <row r="806" ht="14.25" customHeight="1">
      <c r="F806" s="166"/>
      <c r="G806" s="167"/>
    </row>
    <row r="807" ht="14.25" customHeight="1">
      <c r="F807" s="166"/>
      <c r="G807" s="167"/>
    </row>
    <row r="808" ht="14.25" customHeight="1">
      <c r="F808" s="166"/>
      <c r="G808" s="167"/>
    </row>
    <row r="809" ht="14.25" customHeight="1">
      <c r="F809" s="166"/>
      <c r="G809" s="167"/>
    </row>
    <row r="810" ht="14.25" customHeight="1">
      <c r="F810" s="166"/>
      <c r="G810" s="167"/>
    </row>
    <row r="811" ht="14.25" customHeight="1">
      <c r="F811" s="166"/>
      <c r="G811" s="167"/>
    </row>
    <row r="812" ht="14.25" customHeight="1">
      <c r="F812" s="166"/>
      <c r="G812" s="167"/>
    </row>
    <row r="813" ht="14.25" customHeight="1">
      <c r="F813" s="166"/>
      <c r="G813" s="167"/>
    </row>
    <row r="814" ht="14.25" customHeight="1">
      <c r="F814" s="166"/>
      <c r="G814" s="167"/>
    </row>
    <row r="815" ht="14.25" customHeight="1">
      <c r="F815" s="166"/>
      <c r="G815" s="167"/>
    </row>
    <row r="816" ht="14.25" customHeight="1">
      <c r="F816" s="166"/>
      <c r="G816" s="167"/>
    </row>
    <row r="817" ht="14.25" customHeight="1">
      <c r="F817" s="166"/>
      <c r="G817" s="167"/>
    </row>
    <row r="818" ht="14.25" customHeight="1">
      <c r="F818" s="166"/>
      <c r="G818" s="167"/>
    </row>
    <row r="819" ht="14.25" customHeight="1">
      <c r="F819" s="166"/>
      <c r="G819" s="167"/>
    </row>
    <row r="820" ht="14.25" customHeight="1">
      <c r="F820" s="166"/>
      <c r="G820" s="167"/>
    </row>
    <row r="821" ht="14.25" customHeight="1">
      <c r="F821" s="166"/>
      <c r="G821" s="167"/>
    </row>
    <row r="822" ht="14.25" customHeight="1">
      <c r="F822" s="166"/>
      <c r="G822" s="167"/>
    </row>
    <row r="823" ht="14.25" customHeight="1">
      <c r="F823" s="166"/>
      <c r="G823" s="167"/>
    </row>
    <row r="824" ht="14.25" customHeight="1">
      <c r="F824" s="166"/>
      <c r="G824" s="167"/>
    </row>
    <row r="825" ht="14.25" customHeight="1">
      <c r="F825" s="166"/>
      <c r="G825" s="167"/>
    </row>
    <row r="826" ht="14.25" customHeight="1">
      <c r="F826" s="166"/>
      <c r="G826" s="167"/>
    </row>
    <row r="827" ht="14.25" customHeight="1">
      <c r="F827" s="166"/>
      <c r="G827" s="167"/>
    </row>
    <row r="828" ht="14.25" customHeight="1">
      <c r="F828" s="166"/>
      <c r="G828" s="167"/>
    </row>
    <row r="829" ht="14.25" customHeight="1">
      <c r="F829" s="166"/>
      <c r="G829" s="167"/>
    </row>
    <row r="830" ht="14.25" customHeight="1">
      <c r="F830" s="166"/>
      <c r="G830" s="167"/>
    </row>
    <row r="831" ht="14.25" customHeight="1">
      <c r="F831" s="166"/>
      <c r="G831" s="167"/>
    </row>
    <row r="832" ht="14.25" customHeight="1">
      <c r="F832" s="166"/>
      <c r="G832" s="167"/>
    </row>
    <row r="833" ht="14.25" customHeight="1">
      <c r="F833" s="166"/>
      <c r="G833" s="167"/>
    </row>
    <row r="834" ht="14.25" customHeight="1">
      <c r="F834" s="166"/>
      <c r="G834" s="167"/>
    </row>
    <row r="835" ht="14.25" customHeight="1">
      <c r="F835" s="166"/>
      <c r="G835" s="167"/>
    </row>
    <row r="836" ht="14.25" customHeight="1">
      <c r="F836" s="166"/>
      <c r="G836" s="167"/>
    </row>
    <row r="837" ht="14.25" customHeight="1">
      <c r="F837" s="166"/>
      <c r="G837" s="167"/>
    </row>
    <row r="838" ht="14.25" customHeight="1">
      <c r="F838" s="166"/>
      <c r="G838" s="167"/>
    </row>
    <row r="839" ht="14.25" customHeight="1">
      <c r="F839" s="166"/>
      <c r="G839" s="167"/>
    </row>
    <row r="840" ht="14.25" customHeight="1">
      <c r="F840" s="166"/>
      <c r="G840" s="167"/>
    </row>
    <row r="841" ht="14.25" customHeight="1">
      <c r="F841" s="166"/>
      <c r="G841" s="167"/>
    </row>
    <row r="842" ht="14.25" customHeight="1">
      <c r="F842" s="166"/>
      <c r="G842" s="167"/>
    </row>
    <row r="843" ht="14.25" customHeight="1">
      <c r="F843" s="166"/>
      <c r="G843" s="167"/>
    </row>
    <row r="844" ht="14.25" customHeight="1">
      <c r="F844" s="166"/>
      <c r="G844" s="167"/>
    </row>
    <row r="845" ht="14.25" customHeight="1">
      <c r="F845" s="166"/>
      <c r="G845" s="167"/>
    </row>
    <row r="846" ht="14.25" customHeight="1">
      <c r="F846" s="166"/>
      <c r="G846" s="167"/>
    </row>
    <row r="847" ht="14.25" customHeight="1">
      <c r="F847" s="166"/>
      <c r="G847" s="167"/>
    </row>
    <row r="848" ht="14.25" customHeight="1">
      <c r="F848" s="166"/>
      <c r="G848" s="167"/>
    </row>
    <row r="849" ht="14.25" customHeight="1">
      <c r="F849" s="166"/>
      <c r="G849" s="167"/>
    </row>
    <row r="850" ht="14.25" customHeight="1">
      <c r="F850" s="166"/>
      <c r="G850" s="167"/>
    </row>
    <row r="851" ht="14.25" customHeight="1">
      <c r="F851" s="166"/>
      <c r="G851" s="167"/>
    </row>
    <row r="852" ht="14.25" customHeight="1">
      <c r="F852" s="166"/>
      <c r="G852" s="167"/>
    </row>
    <row r="853" ht="14.25" customHeight="1">
      <c r="F853" s="166"/>
      <c r="G853" s="167"/>
    </row>
    <row r="854" ht="14.25" customHeight="1">
      <c r="F854" s="166"/>
      <c r="G854" s="167"/>
    </row>
    <row r="855" ht="14.25" customHeight="1">
      <c r="F855" s="166"/>
      <c r="G855" s="167"/>
    </row>
    <row r="856" ht="14.25" customHeight="1">
      <c r="F856" s="166"/>
      <c r="G856" s="167"/>
    </row>
    <row r="857" ht="14.25" customHeight="1">
      <c r="F857" s="166"/>
      <c r="G857" s="167"/>
    </row>
    <row r="858" ht="14.25" customHeight="1">
      <c r="F858" s="166"/>
      <c r="G858" s="167"/>
    </row>
    <row r="859" ht="14.25" customHeight="1">
      <c r="F859" s="166"/>
      <c r="G859" s="167"/>
    </row>
    <row r="860" ht="14.25" customHeight="1">
      <c r="F860" s="166"/>
      <c r="G860" s="167"/>
    </row>
    <row r="861" ht="14.25" customHeight="1">
      <c r="F861" s="166"/>
      <c r="G861" s="167"/>
    </row>
    <row r="862" ht="14.25" customHeight="1">
      <c r="F862" s="166"/>
      <c r="G862" s="167"/>
    </row>
    <row r="863" ht="14.25" customHeight="1">
      <c r="F863" s="166"/>
      <c r="G863" s="167"/>
    </row>
    <row r="864" ht="14.25" customHeight="1">
      <c r="F864" s="166"/>
      <c r="G864" s="167"/>
    </row>
    <row r="865" ht="14.25" customHeight="1">
      <c r="F865" s="166"/>
      <c r="G865" s="167"/>
    </row>
    <row r="866" ht="14.25" customHeight="1">
      <c r="F866" s="166"/>
      <c r="G866" s="167"/>
    </row>
    <row r="867" ht="14.25" customHeight="1">
      <c r="F867" s="166"/>
      <c r="G867" s="167"/>
    </row>
    <row r="868" ht="14.25" customHeight="1">
      <c r="F868" s="166"/>
      <c r="G868" s="167"/>
    </row>
    <row r="869" ht="14.25" customHeight="1">
      <c r="F869" s="166"/>
      <c r="G869" s="167"/>
    </row>
    <row r="870" ht="14.25" customHeight="1">
      <c r="F870" s="166"/>
      <c r="G870" s="167"/>
    </row>
    <row r="871" ht="14.25" customHeight="1">
      <c r="F871" s="166"/>
      <c r="G871" s="167"/>
    </row>
    <row r="872" ht="14.25" customHeight="1">
      <c r="F872" s="166"/>
      <c r="G872" s="167"/>
    </row>
    <row r="873" ht="14.25" customHeight="1">
      <c r="F873" s="166"/>
      <c r="G873" s="167"/>
    </row>
    <row r="874" ht="14.25" customHeight="1">
      <c r="F874" s="166"/>
      <c r="G874" s="167"/>
    </row>
    <row r="875" ht="14.25" customHeight="1">
      <c r="F875" s="166"/>
      <c r="G875" s="167"/>
    </row>
    <row r="876" ht="14.25" customHeight="1">
      <c r="F876" s="166"/>
      <c r="G876" s="167"/>
    </row>
    <row r="877" ht="14.25" customHeight="1">
      <c r="F877" s="166"/>
      <c r="G877" s="167"/>
    </row>
    <row r="878" ht="14.25" customHeight="1">
      <c r="F878" s="166"/>
      <c r="G878" s="167"/>
    </row>
    <row r="879" ht="14.25" customHeight="1">
      <c r="F879" s="166"/>
      <c r="G879" s="167"/>
    </row>
    <row r="880" ht="14.25" customHeight="1">
      <c r="F880" s="166"/>
      <c r="G880" s="167"/>
    </row>
    <row r="881" ht="14.25" customHeight="1">
      <c r="F881" s="166"/>
      <c r="G881" s="167"/>
    </row>
    <row r="882" ht="14.25" customHeight="1">
      <c r="F882" s="166"/>
      <c r="G882" s="167"/>
    </row>
    <row r="883" ht="14.25" customHeight="1">
      <c r="F883" s="166"/>
      <c r="G883" s="167"/>
    </row>
    <row r="884" ht="14.25" customHeight="1">
      <c r="F884" s="166"/>
      <c r="G884" s="167"/>
    </row>
    <row r="885" ht="14.25" customHeight="1">
      <c r="F885" s="166"/>
      <c r="G885" s="167"/>
    </row>
    <row r="886" ht="14.25" customHeight="1">
      <c r="F886" s="166"/>
      <c r="G886" s="167"/>
    </row>
    <row r="887" ht="14.25" customHeight="1">
      <c r="F887" s="166"/>
      <c r="G887" s="167"/>
    </row>
    <row r="888" ht="14.25" customHeight="1">
      <c r="F888" s="166"/>
      <c r="G888" s="167"/>
    </row>
    <row r="889" ht="14.25" customHeight="1">
      <c r="F889" s="166"/>
      <c r="G889" s="167"/>
    </row>
    <row r="890" ht="14.25" customHeight="1">
      <c r="F890" s="166"/>
      <c r="G890" s="167"/>
    </row>
    <row r="891" ht="14.25" customHeight="1">
      <c r="F891" s="166"/>
      <c r="G891" s="167"/>
    </row>
    <row r="892" ht="14.25" customHeight="1">
      <c r="F892" s="166"/>
      <c r="G892" s="167"/>
    </row>
    <row r="893" ht="14.25" customHeight="1">
      <c r="F893" s="166"/>
      <c r="G893" s="167"/>
    </row>
    <row r="894" ht="14.25" customHeight="1">
      <c r="F894" s="166"/>
      <c r="G894" s="167"/>
    </row>
    <row r="895" ht="14.25" customHeight="1">
      <c r="F895" s="166"/>
      <c r="G895" s="167"/>
    </row>
    <row r="896" ht="14.25" customHeight="1">
      <c r="F896" s="166"/>
      <c r="G896" s="167"/>
    </row>
    <row r="897" ht="14.25" customHeight="1">
      <c r="F897" s="166"/>
      <c r="G897" s="167"/>
    </row>
    <row r="898" ht="14.25" customHeight="1">
      <c r="F898" s="166"/>
      <c r="G898" s="167"/>
    </row>
    <row r="899" ht="14.25" customHeight="1">
      <c r="F899" s="166"/>
      <c r="G899" s="167"/>
    </row>
    <row r="900" ht="14.25" customHeight="1">
      <c r="F900" s="166"/>
      <c r="G900" s="167"/>
    </row>
    <row r="901" ht="14.25" customHeight="1">
      <c r="F901" s="166"/>
      <c r="G901" s="167"/>
    </row>
    <row r="902" ht="14.25" customHeight="1">
      <c r="F902" s="166"/>
      <c r="G902" s="167"/>
    </row>
    <row r="903" ht="14.25" customHeight="1">
      <c r="F903" s="166"/>
      <c r="G903" s="167"/>
    </row>
    <row r="904" ht="14.25" customHeight="1">
      <c r="F904" s="166"/>
      <c r="G904" s="167"/>
    </row>
    <row r="905" ht="14.25" customHeight="1">
      <c r="F905" s="166"/>
      <c r="G905" s="167"/>
    </row>
    <row r="906" ht="14.25" customHeight="1">
      <c r="F906" s="166"/>
      <c r="G906" s="167"/>
    </row>
    <row r="907" ht="14.25" customHeight="1">
      <c r="F907" s="166"/>
      <c r="G907" s="167"/>
    </row>
    <row r="908" ht="14.25" customHeight="1">
      <c r="F908" s="166"/>
      <c r="G908" s="167"/>
    </row>
    <row r="909" ht="14.25" customHeight="1">
      <c r="F909" s="166"/>
      <c r="G909" s="167"/>
    </row>
    <row r="910" ht="14.25" customHeight="1">
      <c r="F910" s="166"/>
      <c r="G910" s="167"/>
    </row>
    <row r="911" ht="14.25" customHeight="1">
      <c r="F911" s="166"/>
      <c r="G911" s="167"/>
    </row>
    <row r="912" ht="14.25" customHeight="1">
      <c r="F912" s="166"/>
      <c r="G912" s="167"/>
    </row>
    <row r="913" ht="14.25" customHeight="1">
      <c r="F913" s="166"/>
      <c r="G913" s="167"/>
    </row>
    <row r="914" ht="14.25" customHeight="1">
      <c r="F914" s="166"/>
      <c r="G914" s="167"/>
    </row>
    <row r="915" ht="14.25" customHeight="1">
      <c r="F915" s="166"/>
      <c r="G915" s="167"/>
    </row>
    <row r="916" ht="14.25" customHeight="1">
      <c r="F916" s="166"/>
      <c r="G916" s="167"/>
    </row>
    <row r="917" ht="14.25" customHeight="1">
      <c r="F917" s="166"/>
      <c r="G917" s="167"/>
    </row>
    <row r="918" ht="14.25" customHeight="1">
      <c r="F918" s="166"/>
      <c r="G918" s="167"/>
    </row>
    <row r="919" ht="14.25" customHeight="1">
      <c r="F919" s="166"/>
      <c r="G919" s="167"/>
    </row>
    <row r="920" ht="14.25" customHeight="1">
      <c r="F920" s="166"/>
      <c r="G920" s="167"/>
    </row>
    <row r="921" ht="14.25" customHeight="1">
      <c r="F921" s="166"/>
      <c r="G921" s="167"/>
    </row>
    <row r="922" ht="14.25" customHeight="1">
      <c r="F922" s="166"/>
      <c r="G922" s="167"/>
    </row>
    <row r="923" ht="14.25" customHeight="1">
      <c r="F923" s="166"/>
      <c r="G923" s="167"/>
    </row>
    <row r="924" ht="14.25" customHeight="1">
      <c r="F924" s="166"/>
      <c r="G924" s="167"/>
    </row>
    <row r="925" ht="14.25" customHeight="1">
      <c r="F925" s="166"/>
      <c r="G925" s="167"/>
    </row>
    <row r="926" ht="14.25" customHeight="1">
      <c r="F926" s="166"/>
      <c r="G926" s="167"/>
    </row>
    <row r="927" ht="14.25" customHeight="1">
      <c r="F927" s="166"/>
      <c r="G927" s="167"/>
    </row>
    <row r="928" ht="14.25" customHeight="1">
      <c r="F928" s="166"/>
      <c r="G928" s="167"/>
    </row>
    <row r="929" ht="14.25" customHeight="1">
      <c r="F929" s="166"/>
      <c r="G929" s="167"/>
    </row>
    <row r="930" ht="14.25" customHeight="1">
      <c r="F930" s="166"/>
      <c r="G930" s="167"/>
    </row>
    <row r="931" ht="14.25" customHeight="1">
      <c r="F931" s="166"/>
      <c r="G931" s="167"/>
    </row>
    <row r="932" ht="14.25" customHeight="1">
      <c r="F932" s="166"/>
      <c r="G932" s="167"/>
    </row>
    <row r="933" ht="14.25" customHeight="1">
      <c r="F933" s="166"/>
      <c r="G933" s="167"/>
    </row>
    <row r="934" ht="14.25" customHeight="1">
      <c r="F934" s="166"/>
      <c r="G934" s="167"/>
    </row>
    <row r="935" ht="14.25" customHeight="1">
      <c r="F935" s="166"/>
      <c r="G935" s="167"/>
    </row>
    <row r="936" ht="14.25" customHeight="1">
      <c r="F936" s="166"/>
      <c r="G936" s="167"/>
    </row>
    <row r="937" ht="14.25" customHeight="1">
      <c r="F937" s="166"/>
      <c r="G937" s="167"/>
    </row>
    <row r="938" ht="14.25" customHeight="1">
      <c r="F938" s="166"/>
      <c r="G938" s="167"/>
    </row>
    <row r="939" ht="14.25" customHeight="1">
      <c r="F939" s="166"/>
      <c r="G939" s="167"/>
    </row>
    <row r="940" ht="14.25" customHeight="1">
      <c r="F940" s="166"/>
      <c r="G940" s="167"/>
    </row>
    <row r="941" ht="14.25" customHeight="1">
      <c r="F941" s="166"/>
      <c r="G941" s="167"/>
    </row>
    <row r="942" ht="14.25" customHeight="1">
      <c r="F942" s="166"/>
      <c r="G942" s="167"/>
    </row>
    <row r="943" ht="14.25" customHeight="1">
      <c r="F943" s="166"/>
      <c r="G943" s="167"/>
    </row>
    <row r="944" ht="14.25" customHeight="1">
      <c r="F944" s="166"/>
      <c r="G944" s="167"/>
    </row>
    <row r="945" ht="14.25" customHeight="1">
      <c r="F945" s="166"/>
      <c r="G945" s="167"/>
    </row>
    <row r="946" ht="14.25" customHeight="1">
      <c r="F946" s="166"/>
      <c r="G946" s="167"/>
    </row>
    <row r="947" ht="14.25" customHeight="1">
      <c r="F947" s="166"/>
      <c r="G947" s="167"/>
    </row>
    <row r="948" ht="14.25" customHeight="1">
      <c r="F948" s="166"/>
      <c r="G948" s="167"/>
    </row>
    <row r="949" ht="14.25" customHeight="1">
      <c r="F949" s="166"/>
      <c r="G949" s="167"/>
    </row>
    <row r="950" ht="14.25" customHeight="1">
      <c r="F950" s="166"/>
      <c r="G950" s="167"/>
    </row>
    <row r="951" ht="14.25" customHeight="1">
      <c r="F951" s="166"/>
      <c r="G951" s="167"/>
    </row>
    <row r="952" ht="14.25" customHeight="1">
      <c r="F952" s="166"/>
      <c r="G952" s="167"/>
    </row>
    <row r="953" ht="14.25" customHeight="1">
      <c r="F953" s="166"/>
      <c r="G953" s="167"/>
    </row>
    <row r="954" ht="14.25" customHeight="1">
      <c r="F954" s="166"/>
      <c r="G954" s="167"/>
    </row>
    <row r="955" ht="14.25" customHeight="1">
      <c r="F955" s="166"/>
      <c r="G955" s="167"/>
    </row>
    <row r="956" ht="14.25" customHeight="1">
      <c r="F956" s="166"/>
      <c r="G956" s="167"/>
    </row>
    <row r="957" ht="14.25" customHeight="1">
      <c r="F957" s="166"/>
      <c r="G957" s="167"/>
    </row>
    <row r="958" ht="14.25" customHeight="1">
      <c r="F958" s="166"/>
      <c r="G958" s="167"/>
    </row>
    <row r="959" ht="14.25" customHeight="1">
      <c r="F959" s="166"/>
      <c r="G959" s="167"/>
    </row>
    <row r="960" ht="14.25" customHeight="1">
      <c r="F960" s="166"/>
      <c r="G960" s="167"/>
    </row>
    <row r="961" ht="14.25" customHeight="1">
      <c r="F961" s="166"/>
      <c r="G961" s="167"/>
    </row>
    <row r="962" ht="14.25" customHeight="1">
      <c r="F962" s="166"/>
      <c r="G962" s="167"/>
    </row>
    <row r="963" ht="14.25" customHeight="1">
      <c r="F963" s="166"/>
      <c r="G963" s="167"/>
    </row>
    <row r="964" ht="14.25" customHeight="1">
      <c r="F964" s="166"/>
      <c r="G964" s="167"/>
    </row>
    <row r="965" ht="14.25" customHeight="1">
      <c r="F965" s="166"/>
      <c r="G965" s="167"/>
    </row>
    <row r="966" ht="14.25" customHeight="1">
      <c r="F966" s="166"/>
      <c r="G966" s="167"/>
    </row>
    <row r="967" ht="14.25" customHeight="1">
      <c r="F967" s="166"/>
      <c r="G967" s="167"/>
    </row>
    <row r="968" ht="14.25" customHeight="1">
      <c r="F968" s="166"/>
      <c r="G968" s="167"/>
    </row>
    <row r="969" ht="14.25" customHeight="1">
      <c r="F969" s="166"/>
      <c r="G969" s="167"/>
    </row>
    <row r="970" ht="14.25" customHeight="1">
      <c r="F970" s="166"/>
      <c r="G970" s="167"/>
    </row>
    <row r="971" ht="14.25" customHeight="1">
      <c r="F971" s="166"/>
      <c r="G971" s="167"/>
    </row>
    <row r="972" ht="14.25" customHeight="1">
      <c r="F972" s="166"/>
      <c r="G972" s="167"/>
    </row>
    <row r="973" ht="14.25" customHeight="1">
      <c r="F973" s="166"/>
      <c r="G973" s="167"/>
    </row>
    <row r="974" ht="14.25" customHeight="1">
      <c r="F974" s="166"/>
      <c r="G974" s="167"/>
    </row>
    <row r="975" ht="14.25" customHeight="1">
      <c r="F975" s="166"/>
      <c r="G975" s="167"/>
    </row>
    <row r="976" ht="14.25" customHeight="1">
      <c r="F976" s="166"/>
      <c r="G976" s="167"/>
    </row>
    <row r="977" ht="14.25" customHeight="1">
      <c r="F977" s="166"/>
      <c r="G977" s="167"/>
    </row>
    <row r="978" ht="14.25" customHeight="1">
      <c r="F978" s="166"/>
      <c r="G978" s="167"/>
    </row>
    <row r="979" ht="14.25" customHeight="1">
      <c r="F979" s="166"/>
      <c r="G979" s="167"/>
    </row>
    <row r="980" ht="14.25" customHeight="1">
      <c r="F980" s="166"/>
      <c r="G980" s="167"/>
    </row>
    <row r="981" ht="14.25" customHeight="1">
      <c r="F981" s="166"/>
      <c r="G981" s="167"/>
    </row>
    <row r="982" ht="14.25" customHeight="1">
      <c r="F982" s="166"/>
      <c r="G982" s="167"/>
    </row>
    <row r="983" ht="14.25" customHeight="1">
      <c r="F983" s="166"/>
      <c r="G983" s="167"/>
    </row>
    <row r="984" ht="14.25" customHeight="1">
      <c r="F984" s="166"/>
      <c r="G984" s="167"/>
    </row>
    <row r="985" ht="14.25" customHeight="1">
      <c r="F985" s="166"/>
      <c r="G985" s="167"/>
    </row>
    <row r="986" ht="14.25" customHeight="1">
      <c r="F986" s="166"/>
      <c r="G986" s="167"/>
    </row>
    <row r="987" ht="14.25" customHeight="1">
      <c r="F987" s="166"/>
      <c r="G987" s="167"/>
    </row>
    <row r="988" ht="14.25" customHeight="1">
      <c r="F988" s="166"/>
      <c r="G988" s="167"/>
    </row>
    <row r="989" ht="14.25" customHeight="1">
      <c r="F989" s="166"/>
      <c r="G989" s="167"/>
    </row>
    <row r="990" ht="14.25" customHeight="1">
      <c r="F990" s="166"/>
      <c r="G990" s="167"/>
    </row>
    <row r="991" ht="14.25" customHeight="1">
      <c r="F991" s="166"/>
      <c r="G991" s="167"/>
    </row>
    <row r="992" ht="14.25" customHeight="1">
      <c r="F992" s="166"/>
      <c r="G992" s="167"/>
    </row>
    <row r="993" ht="14.25" customHeight="1">
      <c r="F993" s="166"/>
      <c r="G993" s="167"/>
    </row>
    <row r="994" ht="14.25" customHeight="1">
      <c r="F994" s="166"/>
      <c r="G994" s="167"/>
    </row>
    <row r="995" ht="14.25" customHeight="1">
      <c r="F995" s="166"/>
      <c r="G995" s="167"/>
    </row>
    <row r="996" ht="14.25" customHeight="1">
      <c r="F996" s="166"/>
      <c r="G996" s="167"/>
    </row>
    <row r="997" ht="14.25" customHeight="1">
      <c r="F997" s="166"/>
      <c r="G997" s="167"/>
    </row>
    <row r="998" ht="14.25" customHeight="1">
      <c r="F998" s="166"/>
      <c r="G998" s="167"/>
    </row>
    <row r="999" ht="14.25" customHeight="1">
      <c r="F999" s="166"/>
      <c r="G999" s="167"/>
    </row>
    <row r="1000" ht="14.25" customHeight="1">
      <c r="F1000" s="166"/>
      <c r="G1000" s="167"/>
    </row>
  </sheetData>
  <printOptions/>
  <pageMargins bottom="0.75" footer="0.0" header="0.0" left="0.7" right="0.7" top="0.75"/>
  <pageSetup fitToHeight="0"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5.71"/>
    <col customWidth="1" min="2" max="2" width="3.71"/>
    <col customWidth="1" min="3" max="3" width="30.57"/>
    <col customWidth="1" min="4" max="4" width="8.57"/>
    <col customWidth="1" min="5" max="5" width="6.43"/>
    <col customWidth="1" min="6" max="6" width="6.29"/>
    <col customWidth="1" min="7" max="8" width="6.43"/>
    <col customWidth="1" min="9" max="9" width="5.86"/>
    <col customWidth="1" min="10" max="10" width="6.43"/>
    <col customWidth="1" min="11" max="12" width="5.86"/>
    <col customWidth="1" min="13" max="13" width="6.43"/>
    <col customWidth="1" min="14" max="14" width="5.86"/>
    <col customWidth="1" min="15" max="15" width="6.43"/>
    <col customWidth="1" min="16" max="17" width="5.86"/>
    <col customWidth="1" min="18" max="18" width="6.43"/>
    <col customWidth="1" min="19" max="21" width="5.86"/>
    <col customWidth="1" min="22" max="22" width="6.43"/>
    <col customWidth="1" min="23" max="26" width="5.86"/>
    <col customWidth="1" min="27" max="27" width="6.43"/>
    <col customWidth="1" min="28" max="30" width="5.86"/>
    <col customWidth="1" min="31" max="31" width="6.43"/>
    <col customWidth="1" min="32" max="32" width="5.86"/>
    <col customWidth="1" min="33" max="35" width="6.43"/>
    <col customWidth="1" min="36" max="38" width="5.86"/>
    <col customWidth="1" min="39" max="39" width="6.43"/>
    <col customWidth="1" min="40" max="40" width="5.86"/>
    <col customWidth="1" min="41" max="43" width="6.43"/>
    <col customWidth="1" min="44" max="46" width="5.86"/>
    <col customWidth="1" min="47" max="47" width="6.43"/>
    <col customWidth="1" min="48" max="54" width="5.86"/>
    <col customWidth="1" min="55" max="56" width="6.43"/>
    <col customWidth="1" min="57" max="57" width="5.86"/>
    <col customWidth="1" min="58" max="59" width="6.43"/>
    <col customWidth="1" min="60" max="61" width="5.86"/>
    <col customWidth="1" min="62" max="62" width="6.43"/>
    <col customWidth="1" min="63" max="71" width="5.86"/>
    <col customWidth="1" min="72" max="72" width="6.43"/>
    <col customWidth="1" min="73" max="78" width="5.86"/>
    <col customWidth="1" min="79" max="79" width="6.43"/>
    <col customWidth="1" min="80" max="88" width="5.86"/>
    <col customWidth="1" min="89" max="89" width="6.43"/>
    <col customWidth="1" min="90" max="94" width="5.86"/>
    <col customWidth="1" min="95" max="95" width="6.43"/>
    <col customWidth="1" min="96" max="96" width="5.86"/>
    <col customWidth="1" min="97" max="100" width="6.43"/>
    <col customWidth="1" min="101" max="104" width="5.86"/>
    <col customWidth="1" min="105" max="105" width="6.43"/>
    <col customWidth="1" min="106" max="106" width="5.86"/>
    <col customWidth="1" min="107" max="108" width="6.43"/>
    <col customWidth="1" min="109" max="113" width="5.86"/>
    <col customWidth="1" min="114" max="115" width="6.43"/>
    <col customWidth="1" min="116" max="116" width="5.86"/>
    <col customWidth="1" min="117" max="118" width="6.43"/>
    <col customWidth="1" min="119" max="121" width="5.86"/>
    <col customWidth="1" min="122" max="123" width="6.43"/>
    <col customWidth="1" min="124" max="127" width="5.86"/>
    <col customWidth="1" min="128" max="130" width="6.43"/>
    <col customWidth="1" min="131" max="131" width="5.86"/>
    <col customWidth="1" min="132" max="135" width="6.43"/>
    <col customWidth="1" min="136" max="138" width="5.86"/>
    <col customWidth="1" min="139" max="140" width="6.43"/>
    <col customWidth="1" min="141" max="143" width="5.86"/>
    <col customWidth="1" hidden="1" min="144" max="144" width="12.0"/>
    <col customWidth="1" min="145" max="145" width="9.57"/>
    <col customWidth="1" min="146" max="147" width="8.0"/>
    <col customWidth="1" min="148" max="150" width="9.57"/>
    <col customWidth="1" min="151" max="152" width="8.0"/>
    <col customWidth="1" min="153" max="155" width="9.57"/>
    <col customWidth="1" min="156" max="157" width="7.0"/>
    <col customWidth="1" min="158" max="158" width="9.57"/>
    <col customWidth="1" min="159" max="161" width="8.0"/>
    <col customWidth="1" min="162" max="162" width="9.57"/>
    <col customWidth="1" min="163" max="163" width="7.0"/>
    <col customWidth="1" min="164" max="166" width="8.0"/>
    <col customWidth="1" min="167" max="167" width="9.57"/>
    <col customWidth="1" min="168" max="169" width="8.0"/>
    <col customWidth="1" min="170" max="170" width="7.0"/>
    <col customWidth="1" min="171" max="171" width="9.57"/>
    <col customWidth="1" min="172" max="172" width="8.0"/>
    <col customWidth="1" min="173" max="175" width="9.57"/>
    <col customWidth="1" min="176" max="177" width="8.0"/>
    <col customWidth="1" min="178" max="178" width="7.0"/>
    <col customWidth="1" min="179" max="179" width="9.57"/>
    <col customWidth="1" min="180" max="180" width="8.0"/>
    <col customWidth="1" min="181" max="183" width="9.57"/>
    <col customWidth="1" min="184" max="185" width="8.0"/>
    <col customWidth="1" min="186" max="186" width="7.0"/>
    <col customWidth="1" min="187" max="187" width="9.57"/>
    <col customWidth="1" min="188" max="189" width="7.0"/>
    <col customWidth="1" min="190" max="190" width="5.86"/>
    <col customWidth="1" min="191" max="191" width="8.0"/>
    <col customWidth="1" min="192" max="192" width="7.0"/>
    <col customWidth="1" min="193" max="194" width="8.0"/>
    <col customWidth="1" min="195" max="196" width="9.57"/>
    <col customWidth="1" min="197" max="197" width="8.0"/>
    <col customWidth="1" min="198" max="199" width="9.57"/>
    <col customWidth="1" min="200" max="201" width="8.0"/>
    <col customWidth="1" min="202" max="202" width="9.57"/>
    <col customWidth="1" min="203" max="203" width="8.0"/>
    <col customWidth="1" min="204" max="207" width="7.0"/>
    <col customWidth="1" min="208" max="208" width="9.57"/>
    <col customWidth="1" min="209" max="209" width="8.0"/>
    <col customWidth="1" min="210" max="210" width="5.86"/>
    <col customWidth="1" min="211" max="211" width="8.0"/>
    <col customWidth="1" min="212" max="213" width="9.57"/>
    <col customWidth="1" min="214" max="214" width="8.0"/>
    <col customWidth="1" min="215" max="215" width="7.0"/>
    <col customWidth="1" min="216" max="216" width="8.0"/>
    <col customWidth="1" min="217" max="217" width="7.0"/>
    <col customWidth="1" min="218" max="220" width="9.57"/>
    <col customWidth="1" min="221" max="223" width="8.0"/>
    <col customWidth="1" min="224" max="224" width="7.0"/>
    <col customWidth="1" min="225" max="226" width="8.0"/>
    <col customWidth="1" min="227" max="227" width="5.86"/>
    <col customWidth="1" min="228" max="228" width="8.0"/>
    <col customWidth="1" min="229" max="229" width="9.57"/>
    <col customWidth="1" min="230" max="231" width="8.0"/>
    <col customWidth="1" min="232" max="232" width="7.0"/>
    <col customWidth="1" min="233" max="234" width="8.0"/>
    <col customWidth="1" min="235" max="235" width="9.57"/>
    <col customWidth="1" min="236" max="236" width="8.0"/>
    <col customWidth="1" min="237" max="240" width="9.57"/>
    <col customWidth="1" min="241" max="241" width="7.0"/>
    <col customWidth="1" min="242" max="243" width="8.0"/>
    <col customWidth="1" min="244" max="244" width="7.0"/>
    <col customWidth="1" min="245" max="245" width="9.57"/>
    <col customWidth="1" min="246" max="246" width="7.0"/>
    <col customWidth="1" min="247" max="248" width="9.57"/>
    <col customWidth="1" min="249" max="249" width="8.0"/>
    <col customWidth="1" min="250" max="250" width="5.86"/>
    <col customWidth="1" min="251" max="251" width="7.0"/>
    <col customWidth="1" min="252" max="253" width="8.0"/>
    <col customWidth="1" min="254" max="258" width="9.57"/>
    <col customWidth="1" min="259" max="259" width="5.86"/>
    <col customWidth="1" min="260" max="261" width="8.0"/>
    <col customWidth="1" min="262" max="264" width="9.57"/>
    <col customWidth="1" min="265" max="265" width="5.86"/>
    <col customWidth="1" min="266" max="266" width="9.57"/>
    <col customWidth="1" min="267" max="267" width="8.0"/>
    <col customWidth="1" min="268" max="270" width="9.57"/>
    <col customWidth="1" min="271" max="271" width="8.0"/>
    <col customWidth="1" min="272" max="275" width="9.57"/>
    <col customWidth="1" min="276" max="276" width="5.86"/>
    <col customWidth="1" min="277" max="278" width="8.0"/>
    <col customWidth="1" min="279" max="280" width="9.57"/>
    <col customWidth="1" min="281" max="281" width="8.0"/>
    <col customWidth="1" min="282" max="282" width="7.0"/>
    <col customWidth="1" min="283" max="287" width="8.0"/>
    <col customWidth="1" min="288" max="288" width="13.29"/>
  </cols>
  <sheetData>
    <row r="1" ht="14.25" customHeight="1">
      <c r="A1" s="168" t="s">
        <v>77</v>
      </c>
      <c r="B1" s="169" t="s">
        <v>333</v>
      </c>
      <c r="C1" s="170" t="s">
        <v>334</v>
      </c>
      <c r="D1" s="171" t="s">
        <v>335</v>
      </c>
      <c r="E1" s="171" t="s">
        <v>336</v>
      </c>
      <c r="F1" s="171" t="s">
        <v>337</v>
      </c>
      <c r="G1" s="171" t="s">
        <v>338</v>
      </c>
      <c r="H1" s="171" t="s">
        <v>339</v>
      </c>
      <c r="I1" s="171" t="s">
        <v>340</v>
      </c>
      <c r="J1" s="171" t="s">
        <v>341</v>
      </c>
      <c r="K1" s="171" t="s">
        <v>342</v>
      </c>
      <c r="L1" s="171" t="s">
        <v>343</v>
      </c>
      <c r="M1" s="171" t="s">
        <v>344</v>
      </c>
      <c r="N1" s="171" t="s">
        <v>345</v>
      </c>
      <c r="O1" s="171" t="s">
        <v>346</v>
      </c>
      <c r="P1" s="171" t="s">
        <v>347</v>
      </c>
      <c r="Q1" s="171" t="s">
        <v>348</v>
      </c>
      <c r="R1" s="171" t="s">
        <v>349</v>
      </c>
      <c r="S1" s="171" t="s">
        <v>350</v>
      </c>
      <c r="T1" s="171" t="s">
        <v>351</v>
      </c>
      <c r="U1" s="171" t="s">
        <v>352</v>
      </c>
      <c r="V1" s="171" t="s">
        <v>353</v>
      </c>
      <c r="W1" s="171" t="s">
        <v>354</v>
      </c>
      <c r="X1" s="171" t="s">
        <v>355</v>
      </c>
      <c r="Y1" s="171" t="s">
        <v>356</v>
      </c>
      <c r="Z1" s="171" t="s">
        <v>357</v>
      </c>
      <c r="AA1" s="171" t="s">
        <v>358</v>
      </c>
      <c r="AB1" s="171" t="s">
        <v>359</v>
      </c>
      <c r="AC1" s="171" t="s">
        <v>360</v>
      </c>
      <c r="AD1" s="171" t="s">
        <v>361</v>
      </c>
      <c r="AE1" s="171" t="s">
        <v>362</v>
      </c>
      <c r="AF1" s="171" t="s">
        <v>363</v>
      </c>
      <c r="AG1" s="171" t="s">
        <v>364</v>
      </c>
      <c r="AH1" s="171" t="s">
        <v>365</v>
      </c>
      <c r="AI1" s="171" t="s">
        <v>366</v>
      </c>
      <c r="AJ1" s="171" t="s">
        <v>367</v>
      </c>
      <c r="AK1" s="171" t="s">
        <v>368</v>
      </c>
      <c r="AL1" s="171" t="s">
        <v>369</v>
      </c>
      <c r="AM1" s="171" t="s">
        <v>370</v>
      </c>
      <c r="AN1" s="171" t="s">
        <v>371</v>
      </c>
      <c r="AO1" s="171" t="s">
        <v>372</v>
      </c>
      <c r="AP1" s="171" t="s">
        <v>373</v>
      </c>
      <c r="AQ1" s="171" t="s">
        <v>374</v>
      </c>
      <c r="AR1" s="171" t="s">
        <v>375</v>
      </c>
      <c r="AS1" s="171" t="s">
        <v>376</v>
      </c>
      <c r="AT1" s="171" t="s">
        <v>377</v>
      </c>
      <c r="AU1" s="171" t="s">
        <v>378</v>
      </c>
      <c r="AV1" s="171" t="s">
        <v>379</v>
      </c>
      <c r="AW1" s="171" t="s">
        <v>380</v>
      </c>
      <c r="AX1" s="171" t="s">
        <v>381</v>
      </c>
      <c r="AY1" s="171" t="s">
        <v>382</v>
      </c>
      <c r="AZ1" s="171" t="s">
        <v>383</v>
      </c>
      <c r="BA1" s="171" t="s">
        <v>384</v>
      </c>
      <c r="BB1" s="171" t="s">
        <v>385</v>
      </c>
      <c r="BC1" s="171" t="s">
        <v>386</v>
      </c>
      <c r="BD1" s="171" t="s">
        <v>387</v>
      </c>
      <c r="BE1" s="171" t="s">
        <v>388</v>
      </c>
      <c r="BF1" s="171" t="s">
        <v>389</v>
      </c>
      <c r="BG1" s="171" t="s">
        <v>390</v>
      </c>
      <c r="BH1" s="171" t="s">
        <v>391</v>
      </c>
      <c r="BI1" s="171" t="s">
        <v>392</v>
      </c>
      <c r="BJ1" s="171" t="s">
        <v>393</v>
      </c>
      <c r="BK1" s="171" t="s">
        <v>394</v>
      </c>
      <c r="BL1" s="171" t="s">
        <v>395</v>
      </c>
      <c r="BM1" s="171" t="s">
        <v>396</v>
      </c>
      <c r="BN1" s="171" t="s">
        <v>397</v>
      </c>
      <c r="BO1" s="171" t="s">
        <v>398</v>
      </c>
      <c r="BP1" s="171" t="s">
        <v>399</v>
      </c>
      <c r="BQ1" s="171" t="s">
        <v>400</v>
      </c>
      <c r="BR1" s="171" t="s">
        <v>401</v>
      </c>
      <c r="BS1" s="171" t="s">
        <v>402</v>
      </c>
      <c r="BT1" s="171" t="s">
        <v>403</v>
      </c>
      <c r="BU1" s="171" t="s">
        <v>404</v>
      </c>
      <c r="BV1" s="171" t="s">
        <v>405</v>
      </c>
      <c r="BW1" s="171" t="s">
        <v>406</v>
      </c>
      <c r="BX1" s="171" t="s">
        <v>407</v>
      </c>
      <c r="BY1" s="171" t="s">
        <v>408</v>
      </c>
      <c r="BZ1" s="171" t="s">
        <v>409</v>
      </c>
      <c r="CA1" s="171" t="s">
        <v>410</v>
      </c>
      <c r="CB1" s="171" t="s">
        <v>411</v>
      </c>
      <c r="CC1" s="171" t="s">
        <v>412</v>
      </c>
      <c r="CD1" s="171" t="s">
        <v>413</v>
      </c>
      <c r="CE1" s="171" t="s">
        <v>414</v>
      </c>
      <c r="CF1" s="171" t="s">
        <v>415</v>
      </c>
      <c r="CG1" s="171" t="s">
        <v>416</v>
      </c>
      <c r="CH1" s="171" t="s">
        <v>417</v>
      </c>
      <c r="CI1" s="171" t="s">
        <v>418</v>
      </c>
      <c r="CJ1" s="171" t="s">
        <v>419</v>
      </c>
      <c r="CK1" s="171" t="s">
        <v>420</v>
      </c>
      <c r="CL1" s="171" t="s">
        <v>421</v>
      </c>
      <c r="CM1" s="171" t="s">
        <v>422</v>
      </c>
      <c r="CN1" s="171" t="s">
        <v>423</v>
      </c>
      <c r="CO1" s="171" t="s">
        <v>424</v>
      </c>
      <c r="CP1" s="171" t="s">
        <v>425</v>
      </c>
      <c r="CQ1" s="171" t="s">
        <v>426</v>
      </c>
      <c r="CR1" s="171" t="s">
        <v>427</v>
      </c>
      <c r="CS1" s="171" t="s">
        <v>428</v>
      </c>
      <c r="CT1" s="171" t="s">
        <v>429</v>
      </c>
      <c r="CU1" s="171" t="s">
        <v>430</v>
      </c>
      <c r="CV1" s="171" t="s">
        <v>431</v>
      </c>
      <c r="CW1" s="171" t="s">
        <v>432</v>
      </c>
      <c r="CX1" s="171" t="s">
        <v>433</v>
      </c>
      <c r="CY1" s="171" t="s">
        <v>434</v>
      </c>
      <c r="CZ1" s="171" t="s">
        <v>435</v>
      </c>
      <c r="DA1" s="171" t="s">
        <v>436</v>
      </c>
      <c r="DB1" s="171" t="s">
        <v>437</v>
      </c>
      <c r="DC1" s="171" t="s">
        <v>438</v>
      </c>
      <c r="DD1" s="171" t="s">
        <v>439</v>
      </c>
      <c r="DE1" s="171" t="s">
        <v>440</v>
      </c>
      <c r="DF1" s="171" t="s">
        <v>441</v>
      </c>
      <c r="DG1" s="171" t="s">
        <v>442</v>
      </c>
      <c r="DH1" s="171" t="s">
        <v>443</v>
      </c>
      <c r="DI1" s="171" t="s">
        <v>444</v>
      </c>
      <c r="DJ1" s="171" t="s">
        <v>445</v>
      </c>
      <c r="DK1" s="171" t="s">
        <v>446</v>
      </c>
      <c r="DL1" s="171" t="s">
        <v>447</v>
      </c>
      <c r="DM1" s="171" t="s">
        <v>448</v>
      </c>
      <c r="DN1" s="171" t="s">
        <v>449</v>
      </c>
      <c r="DO1" s="171" t="s">
        <v>450</v>
      </c>
      <c r="DP1" s="171" t="s">
        <v>451</v>
      </c>
      <c r="DQ1" s="171" t="s">
        <v>452</v>
      </c>
      <c r="DR1" s="171" t="s">
        <v>453</v>
      </c>
      <c r="DS1" s="171" t="s">
        <v>454</v>
      </c>
      <c r="DT1" s="171" t="s">
        <v>455</v>
      </c>
      <c r="DU1" s="171" t="s">
        <v>456</v>
      </c>
      <c r="DV1" s="171" t="s">
        <v>457</v>
      </c>
      <c r="DW1" s="171" t="s">
        <v>458</v>
      </c>
      <c r="DX1" s="171" t="s">
        <v>459</v>
      </c>
      <c r="DY1" s="171" t="s">
        <v>460</v>
      </c>
      <c r="DZ1" s="171" t="s">
        <v>461</v>
      </c>
      <c r="EA1" s="171" t="s">
        <v>462</v>
      </c>
      <c r="EB1" s="171" t="s">
        <v>463</v>
      </c>
      <c r="EC1" s="171" t="s">
        <v>464</v>
      </c>
      <c r="ED1" s="171" t="s">
        <v>465</v>
      </c>
      <c r="EE1" s="171" t="s">
        <v>466</v>
      </c>
      <c r="EF1" s="171" t="s">
        <v>467</v>
      </c>
      <c r="EG1" s="171" t="s">
        <v>468</v>
      </c>
      <c r="EH1" s="171" t="s">
        <v>469</v>
      </c>
      <c r="EI1" s="171" t="s">
        <v>470</v>
      </c>
      <c r="EJ1" s="171" t="s">
        <v>471</v>
      </c>
      <c r="EK1" s="171" t="s">
        <v>472</v>
      </c>
      <c r="EL1" s="171" t="s">
        <v>473</v>
      </c>
      <c r="EM1" s="172" t="s">
        <v>474</v>
      </c>
      <c r="EN1" s="173" t="s">
        <v>335</v>
      </c>
      <c r="EO1" s="174" t="s">
        <v>475</v>
      </c>
      <c r="EP1" s="171" t="s">
        <v>335</v>
      </c>
      <c r="EQ1" s="171" t="s">
        <v>336</v>
      </c>
      <c r="ER1" s="171" t="s">
        <v>337</v>
      </c>
      <c r="ES1" s="171" t="s">
        <v>338</v>
      </c>
      <c r="ET1" s="171" t="s">
        <v>339</v>
      </c>
      <c r="EU1" s="171" t="s">
        <v>340</v>
      </c>
      <c r="EV1" s="171" t="s">
        <v>341</v>
      </c>
      <c r="EW1" s="171" t="s">
        <v>342</v>
      </c>
      <c r="EX1" s="171" t="s">
        <v>343</v>
      </c>
      <c r="EY1" s="171" t="s">
        <v>344</v>
      </c>
      <c r="EZ1" s="171" t="s">
        <v>345</v>
      </c>
      <c r="FA1" s="171" t="s">
        <v>346</v>
      </c>
      <c r="FB1" s="171" t="s">
        <v>347</v>
      </c>
      <c r="FC1" s="171" t="s">
        <v>348</v>
      </c>
      <c r="FD1" s="171" t="s">
        <v>349</v>
      </c>
      <c r="FE1" s="171" t="s">
        <v>350</v>
      </c>
      <c r="FF1" s="171" t="s">
        <v>351</v>
      </c>
      <c r="FG1" s="171" t="s">
        <v>352</v>
      </c>
      <c r="FH1" s="171" t="s">
        <v>353</v>
      </c>
      <c r="FI1" s="171" t="s">
        <v>354</v>
      </c>
      <c r="FJ1" s="171" t="s">
        <v>355</v>
      </c>
      <c r="FK1" s="171" t="s">
        <v>356</v>
      </c>
      <c r="FL1" s="171" t="s">
        <v>357</v>
      </c>
      <c r="FM1" s="171" t="s">
        <v>358</v>
      </c>
      <c r="FN1" s="171" t="s">
        <v>359</v>
      </c>
      <c r="FO1" s="171" t="s">
        <v>360</v>
      </c>
      <c r="FP1" s="171" t="s">
        <v>361</v>
      </c>
      <c r="FQ1" s="171" t="s">
        <v>362</v>
      </c>
      <c r="FR1" s="171" t="s">
        <v>363</v>
      </c>
      <c r="FS1" s="171" t="s">
        <v>364</v>
      </c>
      <c r="FT1" s="171" t="s">
        <v>365</v>
      </c>
      <c r="FU1" s="171" t="s">
        <v>366</v>
      </c>
      <c r="FV1" s="171" t="s">
        <v>367</v>
      </c>
      <c r="FW1" s="171" t="s">
        <v>368</v>
      </c>
      <c r="FX1" s="171" t="s">
        <v>369</v>
      </c>
      <c r="FY1" s="171" t="s">
        <v>370</v>
      </c>
      <c r="FZ1" s="171" t="s">
        <v>371</v>
      </c>
      <c r="GA1" s="171" t="s">
        <v>372</v>
      </c>
      <c r="GB1" s="171" t="s">
        <v>373</v>
      </c>
      <c r="GC1" s="171" t="s">
        <v>374</v>
      </c>
      <c r="GD1" s="171" t="s">
        <v>375</v>
      </c>
      <c r="GE1" s="171" t="s">
        <v>376</v>
      </c>
      <c r="GF1" s="171" t="s">
        <v>377</v>
      </c>
      <c r="GG1" s="171" t="s">
        <v>378</v>
      </c>
      <c r="GH1" s="171" t="s">
        <v>379</v>
      </c>
      <c r="GI1" s="171" t="s">
        <v>380</v>
      </c>
      <c r="GJ1" s="171" t="s">
        <v>381</v>
      </c>
      <c r="GK1" s="171" t="s">
        <v>382</v>
      </c>
      <c r="GL1" s="171" t="s">
        <v>383</v>
      </c>
      <c r="GM1" s="171" t="s">
        <v>384</v>
      </c>
      <c r="GN1" s="171" t="s">
        <v>385</v>
      </c>
      <c r="GO1" s="171" t="s">
        <v>386</v>
      </c>
      <c r="GP1" s="171" t="s">
        <v>387</v>
      </c>
      <c r="GQ1" s="171" t="s">
        <v>388</v>
      </c>
      <c r="GR1" s="171" t="s">
        <v>389</v>
      </c>
      <c r="GS1" s="171" t="s">
        <v>390</v>
      </c>
      <c r="GT1" s="171" t="s">
        <v>391</v>
      </c>
      <c r="GU1" s="171" t="s">
        <v>392</v>
      </c>
      <c r="GV1" s="171" t="s">
        <v>393</v>
      </c>
      <c r="GW1" s="171" t="s">
        <v>394</v>
      </c>
      <c r="GX1" s="171" t="s">
        <v>395</v>
      </c>
      <c r="GY1" s="171" t="s">
        <v>396</v>
      </c>
      <c r="GZ1" s="171" t="s">
        <v>397</v>
      </c>
      <c r="HA1" s="171" t="s">
        <v>398</v>
      </c>
      <c r="HB1" s="171" t="s">
        <v>399</v>
      </c>
      <c r="HC1" s="171" t="s">
        <v>400</v>
      </c>
      <c r="HD1" s="171" t="s">
        <v>401</v>
      </c>
      <c r="HE1" s="171" t="s">
        <v>402</v>
      </c>
      <c r="HF1" s="171" t="s">
        <v>403</v>
      </c>
      <c r="HG1" s="171" t="s">
        <v>404</v>
      </c>
      <c r="HH1" s="171" t="s">
        <v>405</v>
      </c>
      <c r="HI1" s="171" t="s">
        <v>406</v>
      </c>
      <c r="HJ1" s="171" t="s">
        <v>407</v>
      </c>
      <c r="HK1" s="171" t="s">
        <v>408</v>
      </c>
      <c r="HL1" s="171" t="s">
        <v>409</v>
      </c>
      <c r="HM1" s="171" t="s">
        <v>410</v>
      </c>
      <c r="HN1" s="171" t="s">
        <v>411</v>
      </c>
      <c r="HO1" s="171" t="s">
        <v>412</v>
      </c>
      <c r="HP1" s="171" t="s">
        <v>413</v>
      </c>
      <c r="HQ1" s="171" t="s">
        <v>414</v>
      </c>
      <c r="HR1" s="171" t="s">
        <v>415</v>
      </c>
      <c r="HS1" s="171" t="s">
        <v>416</v>
      </c>
      <c r="HT1" s="171" t="s">
        <v>417</v>
      </c>
      <c r="HU1" s="171" t="s">
        <v>418</v>
      </c>
      <c r="HV1" s="171" t="s">
        <v>419</v>
      </c>
      <c r="HW1" s="171" t="s">
        <v>420</v>
      </c>
      <c r="HX1" s="171" t="s">
        <v>421</v>
      </c>
      <c r="HY1" s="171" t="s">
        <v>422</v>
      </c>
      <c r="HZ1" s="171" t="s">
        <v>423</v>
      </c>
      <c r="IA1" s="171" t="s">
        <v>424</v>
      </c>
      <c r="IB1" s="171" t="s">
        <v>425</v>
      </c>
      <c r="IC1" s="171" t="s">
        <v>426</v>
      </c>
      <c r="ID1" s="171" t="s">
        <v>427</v>
      </c>
      <c r="IE1" s="171" t="s">
        <v>428</v>
      </c>
      <c r="IF1" s="171" t="s">
        <v>429</v>
      </c>
      <c r="IG1" s="171" t="s">
        <v>430</v>
      </c>
      <c r="IH1" s="171" t="s">
        <v>431</v>
      </c>
      <c r="II1" s="171" t="s">
        <v>432</v>
      </c>
      <c r="IJ1" s="171" t="s">
        <v>433</v>
      </c>
      <c r="IK1" s="171" t="s">
        <v>434</v>
      </c>
      <c r="IL1" s="171" t="s">
        <v>435</v>
      </c>
      <c r="IM1" s="171" t="s">
        <v>436</v>
      </c>
      <c r="IN1" s="171" t="s">
        <v>437</v>
      </c>
      <c r="IO1" s="171" t="s">
        <v>438</v>
      </c>
      <c r="IP1" s="171" t="s">
        <v>439</v>
      </c>
      <c r="IQ1" s="171" t="s">
        <v>440</v>
      </c>
      <c r="IR1" s="171" t="s">
        <v>441</v>
      </c>
      <c r="IS1" s="171" t="s">
        <v>442</v>
      </c>
      <c r="IT1" s="171" t="s">
        <v>443</v>
      </c>
      <c r="IU1" s="171" t="s">
        <v>444</v>
      </c>
      <c r="IV1" s="171" t="s">
        <v>445</v>
      </c>
      <c r="IW1" s="171" t="s">
        <v>446</v>
      </c>
      <c r="IX1" s="171" t="s">
        <v>447</v>
      </c>
      <c r="IY1" s="171" t="s">
        <v>448</v>
      </c>
      <c r="IZ1" s="171" t="s">
        <v>449</v>
      </c>
      <c r="JA1" s="171" t="s">
        <v>450</v>
      </c>
      <c r="JB1" s="171" t="s">
        <v>451</v>
      </c>
      <c r="JC1" s="171" t="s">
        <v>452</v>
      </c>
      <c r="JD1" s="171" t="s">
        <v>453</v>
      </c>
      <c r="JE1" s="171" t="s">
        <v>454</v>
      </c>
      <c r="JF1" s="171" t="s">
        <v>455</v>
      </c>
      <c r="JG1" s="171" t="s">
        <v>456</v>
      </c>
      <c r="JH1" s="171" t="s">
        <v>457</v>
      </c>
      <c r="JI1" s="171" t="s">
        <v>458</v>
      </c>
      <c r="JJ1" s="171" t="s">
        <v>459</v>
      </c>
      <c r="JK1" s="171" t="s">
        <v>460</v>
      </c>
      <c r="JL1" s="171" t="s">
        <v>461</v>
      </c>
      <c r="JM1" s="171" t="s">
        <v>462</v>
      </c>
      <c r="JN1" s="171" t="s">
        <v>463</v>
      </c>
      <c r="JO1" s="171" t="s">
        <v>464</v>
      </c>
      <c r="JP1" s="171" t="s">
        <v>465</v>
      </c>
      <c r="JQ1" s="171" t="s">
        <v>466</v>
      </c>
      <c r="JR1" s="171" t="s">
        <v>467</v>
      </c>
      <c r="JS1" s="171" t="s">
        <v>468</v>
      </c>
      <c r="JT1" s="171" t="s">
        <v>469</v>
      </c>
      <c r="JU1" s="171" t="s">
        <v>470</v>
      </c>
      <c r="JV1" s="171" t="s">
        <v>471</v>
      </c>
      <c r="JW1" s="171" t="s">
        <v>472</v>
      </c>
      <c r="JX1" s="171" t="s">
        <v>473</v>
      </c>
      <c r="JY1" s="172" t="s">
        <v>474</v>
      </c>
      <c r="JZ1" s="174" t="s">
        <v>476</v>
      </c>
      <c r="KA1" s="174" t="s">
        <v>477</v>
      </c>
      <c r="KB1" s="174" t="s">
        <v>478</v>
      </c>
    </row>
    <row r="2" ht="14.25" customHeight="1">
      <c r="A2" s="50" t="s">
        <v>96</v>
      </c>
      <c r="B2" s="83" t="s">
        <v>479</v>
      </c>
      <c r="C2" s="50">
        <v>1811001.0</v>
      </c>
      <c r="D2" s="175">
        <v>720.0</v>
      </c>
      <c r="E2" s="175">
        <v>0.0</v>
      </c>
      <c r="F2" s="175">
        <v>0.0</v>
      </c>
      <c r="G2" s="175">
        <v>0.0</v>
      </c>
      <c r="H2" s="175">
        <v>0.0</v>
      </c>
      <c r="I2" s="175">
        <v>770.0</v>
      </c>
      <c r="J2" s="175">
        <v>0.0</v>
      </c>
      <c r="K2" s="175">
        <v>0.0</v>
      </c>
      <c r="L2" s="175">
        <v>0.0</v>
      </c>
      <c r="M2" s="175">
        <v>0.0</v>
      </c>
      <c r="N2" s="175">
        <v>754.0</v>
      </c>
      <c r="O2" s="175">
        <v>0.0</v>
      </c>
      <c r="P2" s="175">
        <v>0.0</v>
      </c>
      <c r="Q2" s="175">
        <v>0.0</v>
      </c>
      <c r="R2" s="175">
        <v>0.0</v>
      </c>
      <c r="S2" s="175">
        <v>741.0</v>
      </c>
      <c r="T2" s="175">
        <v>0.0</v>
      </c>
      <c r="U2" s="175">
        <v>0.0</v>
      </c>
      <c r="V2" s="175">
        <v>0.0</v>
      </c>
      <c r="W2" s="175">
        <v>0.0</v>
      </c>
      <c r="X2" s="175">
        <v>0.0</v>
      </c>
      <c r="Y2" s="175">
        <v>0.0</v>
      </c>
      <c r="Z2" s="175">
        <v>0.0</v>
      </c>
      <c r="AA2" s="175">
        <v>0.0</v>
      </c>
      <c r="AB2" s="175">
        <v>697.0</v>
      </c>
      <c r="AC2" s="175">
        <v>0.0</v>
      </c>
      <c r="AD2" s="175">
        <v>0.0</v>
      </c>
      <c r="AE2" s="175">
        <v>0.0</v>
      </c>
      <c r="AF2" s="175">
        <v>0.0</v>
      </c>
      <c r="AG2" s="175">
        <v>0.0</v>
      </c>
      <c r="AH2" s="175">
        <v>0.0</v>
      </c>
      <c r="AI2" s="175">
        <v>0.0</v>
      </c>
      <c r="AJ2" s="175">
        <v>733.0</v>
      </c>
      <c r="AK2" s="175">
        <v>0.0</v>
      </c>
      <c r="AL2" s="175">
        <v>0.0</v>
      </c>
      <c r="AM2" s="175">
        <v>0.0</v>
      </c>
      <c r="AN2" s="175">
        <v>0.0</v>
      </c>
      <c r="AO2" s="175">
        <v>0.0</v>
      </c>
      <c r="AP2" s="175">
        <v>0.0</v>
      </c>
      <c r="AQ2" s="175">
        <v>0.0</v>
      </c>
      <c r="AR2" s="175">
        <v>704.0</v>
      </c>
      <c r="AS2" s="175">
        <v>0.0</v>
      </c>
      <c r="AT2" s="175">
        <v>0.0</v>
      </c>
      <c r="AU2" s="175">
        <v>0.0</v>
      </c>
      <c r="AV2" s="175">
        <v>0.0</v>
      </c>
      <c r="AW2" s="175">
        <v>0.0</v>
      </c>
      <c r="AX2" s="175">
        <v>0.0</v>
      </c>
      <c r="AY2" s="175">
        <v>0.0</v>
      </c>
      <c r="AZ2" s="175">
        <v>0.0</v>
      </c>
      <c r="BA2" s="175">
        <v>0.0</v>
      </c>
      <c r="BB2" s="175">
        <v>0.0</v>
      </c>
      <c r="BC2" s="175">
        <v>0.0</v>
      </c>
      <c r="BD2" s="175">
        <v>0.0</v>
      </c>
      <c r="BE2" s="175">
        <v>0.0</v>
      </c>
      <c r="BF2" s="175">
        <v>0.0</v>
      </c>
      <c r="BG2" s="175">
        <v>0.0</v>
      </c>
      <c r="BH2" s="175">
        <v>0.0</v>
      </c>
      <c r="BI2" s="175">
        <v>0.0</v>
      </c>
      <c r="BJ2" s="175">
        <v>0.0</v>
      </c>
      <c r="BK2" s="175">
        <v>0.0</v>
      </c>
      <c r="BL2" s="175">
        <v>0.0</v>
      </c>
      <c r="BM2" s="175">
        <v>0.0</v>
      </c>
      <c r="BN2" s="175">
        <v>0.0</v>
      </c>
      <c r="BO2" s="175">
        <v>0.0</v>
      </c>
      <c r="BP2" s="175">
        <v>0.0</v>
      </c>
      <c r="BQ2" s="175">
        <v>0.0</v>
      </c>
      <c r="BR2" s="175">
        <v>0.0</v>
      </c>
      <c r="BS2" s="175">
        <v>0.0</v>
      </c>
      <c r="BT2" s="175">
        <v>0.0</v>
      </c>
      <c r="BU2" s="175">
        <v>0.0</v>
      </c>
      <c r="BV2" s="175">
        <v>0.0</v>
      </c>
      <c r="BW2" s="175">
        <v>0.0</v>
      </c>
      <c r="BX2" s="175">
        <v>0.0</v>
      </c>
      <c r="BY2" s="175">
        <v>0.0</v>
      </c>
      <c r="BZ2" s="175">
        <v>0.0</v>
      </c>
      <c r="CA2" s="175">
        <v>0.0</v>
      </c>
      <c r="CB2" s="175">
        <v>0.0</v>
      </c>
      <c r="CC2" s="175">
        <v>0.0</v>
      </c>
      <c r="CD2" s="175">
        <v>733.0</v>
      </c>
      <c r="CE2" s="175">
        <v>0.0</v>
      </c>
      <c r="CF2" s="175">
        <v>0.0</v>
      </c>
      <c r="CG2" s="175">
        <v>0.0</v>
      </c>
      <c r="CH2" s="175">
        <v>0.0</v>
      </c>
      <c r="CI2" s="175">
        <v>0.0</v>
      </c>
      <c r="CJ2" s="175">
        <v>0.0</v>
      </c>
      <c r="CK2" s="175">
        <v>0.0</v>
      </c>
      <c r="CL2" s="175">
        <v>0.0</v>
      </c>
      <c r="CM2" s="175">
        <v>0.0</v>
      </c>
      <c r="CN2" s="175">
        <v>0.0</v>
      </c>
      <c r="CO2" s="175">
        <v>0.0</v>
      </c>
      <c r="CP2" s="175">
        <v>0.0</v>
      </c>
      <c r="CQ2" s="175">
        <v>0.0</v>
      </c>
      <c r="CR2" s="175">
        <v>0.0</v>
      </c>
      <c r="CS2" s="175">
        <v>0.0</v>
      </c>
      <c r="CT2" s="175">
        <v>0.0</v>
      </c>
      <c r="CU2" s="175">
        <v>0.0</v>
      </c>
      <c r="CV2" s="175">
        <v>0.0</v>
      </c>
      <c r="CW2" s="175">
        <v>0.0</v>
      </c>
      <c r="CX2" s="175">
        <v>770.0</v>
      </c>
      <c r="CY2" s="175">
        <v>0.0</v>
      </c>
      <c r="CZ2" s="175">
        <v>0.0</v>
      </c>
      <c r="DA2" s="175">
        <v>0.0</v>
      </c>
      <c r="DB2" s="175">
        <v>0.0</v>
      </c>
      <c r="DC2" s="175">
        <v>0.0</v>
      </c>
      <c r="DD2" s="175">
        <v>0.0</v>
      </c>
      <c r="DE2" s="175">
        <v>0.0</v>
      </c>
      <c r="DF2" s="175">
        <v>0.0</v>
      </c>
      <c r="DG2" s="175">
        <v>0.0</v>
      </c>
      <c r="DH2" s="175">
        <v>0.0</v>
      </c>
      <c r="DI2" s="175">
        <v>0.0</v>
      </c>
      <c r="DJ2" s="175">
        <v>0.0</v>
      </c>
      <c r="DK2" s="175">
        <v>0.0</v>
      </c>
      <c r="DL2" s="175">
        <v>0.0</v>
      </c>
      <c r="DM2" s="175">
        <v>0.0</v>
      </c>
      <c r="DN2" s="175">
        <v>0.0</v>
      </c>
      <c r="DO2" s="175">
        <v>0.0</v>
      </c>
      <c r="DP2" s="175">
        <v>0.0</v>
      </c>
      <c r="DQ2" s="175">
        <v>0.0</v>
      </c>
      <c r="DR2" s="175">
        <v>0.0</v>
      </c>
      <c r="DS2" s="175">
        <v>0.0</v>
      </c>
      <c r="DT2" s="175">
        <v>0.0</v>
      </c>
      <c r="DU2" s="175">
        <v>0.0</v>
      </c>
      <c r="DV2" s="175">
        <v>0.0</v>
      </c>
      <c r="DW2" s="175">
        <v>0.0</v>
      </c>
      <c r="DX2" s="175">
        <v>0.0</v>
      </c>
      <c r="DY2" s="175">
        <v>0.0</v>
      </c>
      <c r="DZ2" s="175">
        <v>0.0</v>
      </c>
      <c r="EA2" s="175">
        <v>0.0</v>
      </c>
      <c r="EB2" s="175">
        <v>0.0</v>
      </c>
      <c r="EC2" s="175">
        <v>0.0</v>
      </c>
      <c r="ED2" s="175">
        <v>0.0</v>
      </c>
      <c r="EE2" s="175">
        <v>0.0</v>
      </c>
      <c r="EF2" s="175">
        <v>0.0</v>
      </c>
      <c r="EG2" s="175">
        <v>0.0</v>
      </c>
      <c r="EH2" s="175">
        <v>0.0</v>
      </c>
      <c r="EI2" s="175">
        <v>0.0</v>
      </c>
      <c r="EJ2" s="175">
        <v>0.0</v>
      </c>
      <c r="EK2" s="175">
        <v>0.0</v>
      </c>
      <c r="EL2" s="175">
        <v>0.0</v>
      </c>
      <c r="EM2" s="176">
        <v>0.0</v>
      </c>
      <c r="EN2" s="177">
        <f t="shared" ref="EN2:EN141" si="2">(IF(B2="DK",$G$151*D2,$C$151*D2))*D$143</f>
        <v>168.5772</v>
      </c>
      <c r="EO2" s="178">
        <f>VLOOKUP(C2,'Complexity Cost Adjustment'!$C$2:$H$141,6,0)</f>
        <v>4179.87</v>
      </c>
      <c r="EP2" s="179">
        <f t="shared" ref="EP2:JY2" si="1">IF(D2&gt;0,($EO2)*D$143,0)</f>
        <v>4551.87843</v>
      </c>
      <c r="EQ2" s="178">
        <f t="shared" si="1"/>
        <v>0</v>
      </c>
      <c r="ER2" s="178">
        <f t="shared" si="1"/>
        <v>0</v>
      </c>
      <c r="ES2" s="178">
        <f t="shared" si="1"/>
        <v>0</v>
      </c>
      <c r="ET2" s="178">
        <f t="shared" si="1"/>
        <v>0</v>
      </c>
      <c r="EU2" s="179">
        <f t="shared" si="1"/>
        <v>3277.01808</v>
      </c>
      <c r="EV2" s="178">
        <f t="shared" si="1"/>
        <v>0</v>
      </c>
      <c r="EW2" s="178">
        <f t="shared" si="1"/>
        <v>0</v>
      </c>
      <c r="EX2" s="178">
        <f t="shared" si="1"/>
        <v>0</v>
      </c>
      <c r="EY2" s="178">
        <f t="shared" si="1"/>
        <v>0</v>
      </c>
      <c r="EZ2" s="179">
        <f t="shared" si="1"/>
        <v>2925.909</v>
      </c>
      <c r="FA2" s="178">
        <f t="shared" si="1"/>
        <v>0</v>
      </c>
      <c r="FB2" s="178">
        <f t="shared" si="1"/>
        <v>0</v>
      </c>
      <c r="FC2" s="178">
        <f t="shared" si="1"/>
        <v>0</v>
      </c>
      <c r="FD2" s="178">
        <f t="shared" si="1"/>
        <v>0</v>
      </c>
      <c r="FE2" s="179">
        <f t="shared" si="1"/>
        <v>8338.84065</v>
      </c>
      <c r="FF2" s="178">
        <f t="shared" si="1"/>
        <v>0</v>
      </c>
      <c r="FG2" s="178">
        <f t="shared" si="1"/>
        <v>0</v>
      </c>
      <c r="FH2" s="178">
        <f t="shared" si="1"/>
        <v>0</v>
      </c>
      <c r="FI2" s="178">
        <f t="shared" si="1"/>
        <v>0</v>
      </c>
      <c r="FJ2" s="178">
        <f t="shared" si="1"/>
        <v>0</v>
      </c>
      <c r="FK2" s="178">
        <f t="shared" si="1"/>
        <v>0</v>
      </c>
      <c r="FL2" s="178">
        <f t="shared" si="1"/>
        <v>0</v>
      </c>
      <c r="FM2" s="178">
        <f t="shared" si="1"/>
        <v>0</v>
      </c>
      <c r="FN2" s="179">
        <f t="shared" si="1"/>
        <v>5116.16088</v>
      </c>
      <c r="FO2" s="178">
        <f t="shared" si="1"/>
        <v>0</v>
      </c>
      <c r="FP2" s="178">
        <f t="shared" si="1"/>
        <v>0</v>
      </c>
      <c r="FQ2" s="178">
        <f t="shared" si="1"/>
        <v>0</v>
      </c>
      <c r="FR2" s="178">
        <f t="shared" si="1"/>
        <v>0</v>
      </c>
      <c r="FS2" s="178">
        <f t="shared" si="1"/>
        <v>0</v>
      </c>
      <c r="FT2" s="178">
        <f t="shared" si="1"/>
        <v>0</v>
      </c>
      <c r="FU2" s="178">
        <f t="shared" si="1"/>
        <v>0</v>
      </c>
      <c r="FV2" s="179">
        <f t="shared" si="1"/>
        <v>5166.31932</v>
      </c>
      <c r="FW2" s="178">
        <f t="shared" si="1"/>
        <v>0</v>
      </c>
      <c r="FX2" s="178">
        <f t="shared" si="1"/>
        <v>0</v>
      </c>
      <c r="FY2" s="178">
        <f t="shared" si="1"/>
        <v>0</v>
      </c>
      <c r="FZ2" s="178">
        <f t="shared" si="1"/>
        <v>0</v>
      </c>
      <c r="GA2" s="178">
        <f t="shared" si="1"/>
        <v>0</v>
      </c>
      <c r="GB2" s="178">
        <f t="shared" si="1"/>
        <v>0</v>
      </c>
      <c r="GC2" s="178">
        <f t="shared" si="1"/>
        <v>0</v>
      </c>
      <c r="GD2" s="179">
        <f t="shared" si="1"/>
        <v>2173.5324</v>
      </c>
      <c r="GE2" s="178">
        <f t="shared" si="1"/>
        <v>0</v>
      </c>
      <c r="GF2" s="178">
        <f t="shared" si="1"/>
        <v>0</v>
      </c>
      <c r="GG2" s="178">
        <f t="shared" si="1"/>
        <v>0</v>
      </c>
      <c r="GH2" s="178">
        <f t="shared" si="1"/>
        <v>0</v>
      </c>
      <c r="GI2" s="178">
        <f t="shared" si="1"/>
        <v>0</v>
      </c>
      <c r="GJ2" s="178">
        <f t="shared" si="1"/>
        <v>0</v>
      </c>
      <c r="GK2" s="178">
        <f t="shared" si="1"/>
        <v>0</v>
      </c>
      <c r="GL2" s="178">
        <f t="shared" si="1"/>
        <v>0</v>
      </c>
      <c r="GM2" s="178">
        <f t="shared" si="1"/>
        <v>0</v>
      </c>
      <c r="GN2" s="178">
        <f t="shared" si="1"/>
        <v>0</v>
      </c>
      <c r="GO2" s="178">
        <f t="shared" si="1"/>
        <v>0</v>
      </c>
      <c r="GP2" s="178">
        <f t="shared" si="1"/>
        <v>0</v>
      </c>
      <c r="GQ2" s="178">
        <f t="shared" si="1"/>
        <v>0</v>
      </c>
      <c r="GR2" s="178">
        <f t="shared" si="1"/>
        <v>0</v>
      </c>
      <c r="GS2" s="178">
        <f t="shared" si="1"/>
        <v>0</v>
      </c>
      <c r="GT2" s="178">
        <f t="shared" si="1"/>
        <v>0</v>
      </c>
      <c r="GU2" s="178">
        <f t="shared" si="1"/>
        <v>0</v>
      </c>
      <c r="GV2" s="178">
        <f t="shared" si="1"/>
        <v>0</v>
      </c>
      <c r="GW2" s="178">
        <f t="shared" si="1"/>
        <v>0</v>
      </c>
      <c r="GX2" s="178">
        <f t="shared" si="1"/>
        <v>0</v>
      </c>
      <c r="GY2" s="178">
        <f t="shared" si="1"/>
        <v>0</v>
      </c>
      <c r="GZ2" s="178">
        <f t="shared" si="1"/>
        <v>0</v>
      </c>
      <c r="HA2" s="178">
        <f t="shared" si="1"/>
        <v>0</v>
      </c>
      <c r="HB2" s="178">
        <f t="shared" si="1"/>
        <v>0</v>
      </c>
      <c r="HC2" s="178">
        <f t="shared" si="1"/>
        <v>0</v>
      </c>
      <c r="HD2" s="178">
        <f t="shared" si="1"/>
        <v>0</v>
      </c>
      <c r="HE2" s="178">
        <f t="shared" si="1"/>
        <v>0</v>
      </c>
      <c r="HF2" s="178">
        <f t="shared" si="1"/>
        <v>0</v>
      </c>
      <c r="HG2" s="178">
        <f t="shared" si="1"/>
        <v>0</v>
      </c>
      <c r="HH2" s="178">
        <f t="shared" si="1"/>
        <v>0</v>
      </c>
      <c r="HI2" s="178">
        <f t="shared" si="1"/>
        <v>0</v>
      </c>
      <c r="HJ2" s="178">
        <f t="shared" si="1"/>
        <v>0</v>
      </c>
      <c r="HK2" s="178">
        <f t="shared" si="1"/>
        <v>0</v>
      </c>
      <c r="HL2" s="178">
        <f t="shared" si="1"/>
        <v>0</v>
      </c>
      <c r="HM2" s="178">
        <f t="shared" si="1"/>
        <v>0</v>
      </c>
      <c r="HN2" s="178">
        <f t="shared" si="1"/>
        <v>0</v>
      </c>
      <c r="HO2" s="178">
        <f t="shared" si="1"/>
        <v>0</v>
      </c>
      <c r="HP2" s="179">
        <f t="shared" si="1"/>
        <v>5015.844</v>
      </c>
      <c r="HQ2" s="178">
        <f t="shared" si="1"/>
        <v>0</v>
      </c>
      <c r="HR2" s="178">
        <f t="shared" si="1"/>
        <v>0</v>
      </c>
      <c r="HS2" s="178">
        <f t="shared" si="1"/>
        <v>0</v>
      </c>
      <c r="HT2" s="178">
        <f t="shared" si="1"/>
        <v>0</v>
      </c>
      <c r="HU2" s="178">
        <f t="shared" si="1"/>
        <v>0</v>
      </c>
      <c r="HV2" s="178">
        <f t="shared" si="1"/>
        <v>0</v>
      </c>
      <c r="HW2" s="178">
        <f t="shared" si="1"/>
        <v>0</v>
      </c>
      <c r="HX2" s="178">
        <f t="shared" si="1"/>
        <v>0</v>
      </c>
      <c r="HY2" s="178">
        <f t="shared" si="1"/>
        <v>0</v>
      </c>
      <c r="HZ2" s="178">
        <f t="shared" si="1"/>
        <v>0</v>
      </c>
      <c r="IA2" s="178">
        <f t="shared" si="1"/>
        <v>0</v>
      </c>
      <c r="IB2" s="178">
        <f t="shared" si="1"/>
        <v>0</v>
      </c>
      <c r="IC2" s="178">
        <f t="shared" si="1"/>
        <v>0</v>
      </c>
      <c r="ID2" s="178">
        <f t="shared" si="1"/>
        <v>0</v>
      </c>
      <c r="IE2" s="178">
        <f t="shared" si="1"/>
        <v>0</v>
      </c>
      <c r="IF2" s="178">
        <f t="shared" si="1"/>
        <v>0</v>
      </c>
      <c r="IG2" s="178">
        <f t="shared" si="1"/>
        <v>0</v>
      </c>
      <c r="IH2" s="178">
        <f t="shared" si="1"/>
        <v>0</v>
      </c>
      <c r="II2" s="178">
        <f t="shared" si="1"/>
        <v>0</v>
      </c>
      <c r="IJ2" s="179">
        <f t="shared" si="1"/>
        <v>1588.3506</v>
      </c>
      <c r="IK2" s="178">
        <f t="shared" si="1"/>
        <v>0</v>
      </c>
      <c r="IL2" s="178">
        <f t="shared" si="1"/>
        <v>0</v>
      </c>
      <c r="IM2" s="178">
        <f t="shared" si="1"/>
        <v>0</v>
      </c>
      <c r="IN2" s="178">
        <f t="shared" si="1"/>
        <v>0</v>
      </c>
      <c r="IO2" s="178">
        <f t="shared" si="1"/>
        <v>0</v>
      </c>
      <c r="IP2" s="178">
        <f t="shared" si="1"/>
        <v>0</v>
      </c>
      <c r="IQ2" s="178">
        <f t="shared" si="1"/>
        <v>0</v>
      </c>
      <c r="IR2" s="178">
        <f t="shared" si="1"/>
        <v>0</v>
      </c>
      <c r="IS2" s="178">
        <f t="shared" si="1"/>
        <v>0</v>
      </c>
      <c r="IT2" s="178">
        <f t="shared" si="1"/>
        <v>0</v>
      </c>
      <c r="IU2" s="178">
        <f t="shared" si="1"/>
        <v>0</v>
      </c>
      <c r="IV2" s="178">
        <f t="shared" si="1"/>
        <v>0</v>
      </c>
      <c r="IW2" s="178">
        <f t="shared" si="1"/>
        <v>0</v>
      </c>
      <c r="IX2" s="178">
        <f t="shared" si="1"/>
        <v>0</v>
      </c>
      <c r="IY2" s="178">
        <f t="shared" si="1"/>
        <v>0</v>
      </c>
      <c r="IZ2" s="178">
        <f t="shared" si="1"/>
        <v>0</v>
      </c>
      <c r="JA2" s="178">
        <f t="shared" si="1"/>
        <v>0</v>
      </c>
      <c r="JB2" s="178">
        <f t="shared" si="1"/>
        <v>0</v>
      </c>
      <c r="JC2" s="178">
        <f t="shared" si="1"/>
        <v>0</v>
      </c>
      <c r="JD2" s="178">
        <f t="shared" si="1"/>
        <v>0</v>
      </c>
      <c r="JE2" s="178">
        <f t="shared" si="1"/>
        <v>0</v>
      </c>
      <c r="JF2" s="178">
        <f t="shared" si="1"/>
        <v>0</v>
      </c>
      <c r="JG2" s="178">
        <f t="shared" si="1"/>
        <v>0</v>
      </c>
      <c r="JH2" s="178">
        <f t="shared" si="1"/>
        <v>0</v>
      </c>
      <c r="JI2" s="178">
        <f t="shared" si="1"/>
        <v>0</v>
      </c>
      <c r="JJ2" s="178">
        <f t="shared" si="1"/>
        <v>0</v>
      </c>
      <c r="JK2" s="178">
        <f t="shared" si="1"/>
        <v>0</v>
      </c>
      <c r="JL2" s="178">
        <f t="shared" si="1"/>
        <v>0</v>
      </c>
      <c r="JM2" s="178">
        <f t="shared" si="1"/>
        <v>0</v>
      </c>
      <c r="JN2" s="178">
        <f t="shared" si="1"/>
        <v>0</v>
      </c>
      <c r="JO2" s="178">
        <f t="shared" si="1"/>
        <v>0</v>
      </c>
      <c r="JP2" s="178">
        <f t="shared" si="1"/>
        <v>0</v>
      </c>
      <c r="JQ2" s="178">
        <f t="shared" si="1"/>
        <v>0</v>
      </c>
      <c r="JR2" s="178">
        <f t="shared" si="1"/>
        <v>0</v>
      </c>
      <c r="JS2" s="178">
        <f t="shared" si="1"/>
        <v>0</v>
      </c>
      <c r="JT2" s="178">
        <f t="shared" si="1"/>
        <v>0</v>
      </c>
      <c r="JU2" s="178">
        <f t="shared" si="1"/>
        <v>0</v>
      </c>
      <c r="JV2" s="178">
        <f t="shared" si="1"/>
        <v>0</v>
      </c>
      <c r="JW2" s="178">
        <f t="shared" si="1"/>
        <v>0</v>
      </c>
      <c r="JX2" s="178">
        <f t="shared" si="1"/>
        <v>0</v>
      </c>
      <c r="JY2" s="178">
        <f t="shared" si="1"/>
        <v>0</v>
      </c>
      <c r="JZ2" s="180">
        <f t="shared" ref="JZ2:JZ141" si="4">IF(B2="DK",$G$151,$C$151)</f>
        <v>0.215</v>
      </c>
      <c r="KA2" s="181">
        <f t="shared" ref="KA2:KA141" si="5">SUM(EP2:JY2)</f>
        <v>38153.85336</v>
      </c>
      <c r="KB2" s="181">
        <f t="shared" ref="KB2:KB141" si="6">KA2*JZ2</f>
        <v>8203.078472</v>
      </c>
    </row>
    <row r="3" ht="14.25" customHeight="1">
      <c r="A3" s="50" t="s">
        <v>96</v>
      </c>
      <c r="B3" s="83" t="s">
        <v>479</v>
      </c>
      <c r="C3" s="50">
        <v>1811002.0</v>
      </c>
      <c r="D3" s="175">
        <v>589.0</v>
      </c>
      <c r="E3" s="175">
        <v>0.0</v>
      </c>
      <c r="F3" s="175">
        <v>0.0</v>
      </c>
      <c r="G3" s="175">
        <v>0.0</v>
      </c>
      <c r="H3" s="175">
        <v>0.0</v>
      </c>
      <c r="I3" s="175">
        <v>630.0</v>
      </c>
      <c r="J3" s="175">
        <v>0.0</v>
      </c>
      <c r="K3" s="175">
        <v>0.0</v>
      </c>
      <c r="L3" s="175">
        <v>0.0</v>
      </c>
      <c r="M3" s="175">
        <v>0.0</v>
      </c>
      <c r="N3" s="175">
        <v>617.0</v>
      </c>
      <c r="O3" s="175">
        <v>0.0</v>
      </c>
      <c r="P3" s="175">
        <v>0.0</v>
      </c>
      <c r="Q3" s="175">
        <v>0.0</v>
      </c>
      <c r="R3" s="175">
        <v>0.0</v>
      </c>
      <c r="S3" s="175">
        <v>606.0</v>
      </c>
      <c r="T3" s="175">
        <v>0.0</v>
      </c>
      <c r="U3" s="175">
        <v>0.0</v>
      </c>
      <c r="V3" s="175">
        <v>0.0</v>
      </c>
      <c r="W3" s="175">
        <v>0.0</v>
      </c>
      <c r="X3" s="175">
        <v>0.0</v>
      </c>
      <c r="Y3" s="175">
        <v>0.0</v>
      </c>
      <c r="Z3" s="175">
        <v>0.0</v>
      </c>
      <c r="AA3" s="175">
        <v>0.0</v>
      </c>
      <c r="AB3" s="175">
        <v>570.0</v>
      </c>
      <c r="AC3" s="175">
        <v>0.0</v>
      </c>
      <c r="AD3" s="175">
        <v>0.0</v>
      </c>
      <c r="AE3" s="175">
        <v>0.0</v>
      </c>
      <c r="AF3" s="175">
        <v>0.0</v>
      </c>
      <c r="AG3" s="175">
        <v>0.0</v>
      </c>
      <c r="AH3" s="175">
        <v>0.0</v>
      </c>
      <c r="AI3" s="175">
        <v>0.0</v>
      </c>
      <c r="AJ3" s="175">
        <v>600.0</v>
      </c>
      <c r="AK3" s="175">
        <v>0.0</v>
      </c>
      <c r="AL3" s="175">
        <v>0.0</v>
      </c>
      <c r="AM3" s="175">
        <v>0.0</v>
      </c>
      <c r="AN3" s="175">
        <v>0.0</v>
      </c>
      <c r="AO3" s="175">
        <v>0.0</v>
      </c>
      <c r="AP3" s="175">
        <v>0.0</v>
      </c>
      <c r="AQ3" s="175">
        <v>0.0</v>
      </c>
      <c r="AR3" s="175">
        <v>576.0</v>
      </c>
      <c r="AS3" s="175">
        <v>0.0</v>
      </c>
      <c r="AT3" s="175">
        <v>0.0</v>
      </c>
      <c r="AU3" s="175">
        <v>0.0</v>
      </c>
      <c r="AV3" s="175">
        <v>0.0</v>
      </c>
      <c r="AW3" s="175">
        <v>0.0</v>
      </c>
      <c r="AX3" s="175">
        <v>0.0</v>
      </c>
      <c r="AY3" s="175">
        <v>0.0</v>
      </c>
      <c r="AZ3" s="175">
        <v>0.0</v>
      </c>
      <c r="BA3" s="175">
        <v>0.0</v>
      </c>
      <c r="BB3" s="175">
        <v>0.0</v>
      </c>
      <c r="BC3" s="175">
        <v>0.0</v>
      </c>
      <c r="BD3" s="175">
        <v>0.0</v>
      </c>
      <c r="BE3" s="175">
        <v>0.0</v>
      </c>
      <c r="BF3" s="175">
        <v>0.0</v>
      </c>
      <c r="BG3" s="175">
        <v>0.0</v>
      </c>
      <c r="BH3" s="175">
        <v>0.0</v>
      </c>
      <c r="BI3" s="175">
        <v>0.0</v>
      </c>
      <c r="BJ3" s="175">
        <v>0.0</v>
      </c>
      <c r="BK3" s="175">
        <v>0.0</v>
      </c>
      <c r="BL3" s="175">
        <v>0.0</v>
      </c>
      <c r="BM3" s="175">
        <v>0.0</v>
      </c>
      <c r="BN3" s="175">
        <v>0.0</v>
      </c>
      <c r="BO3" s="175">
        <v>0.0</v>
      </c>
      <c r="BP3" s="175">
        <v>0.0</v>
      </c>
      <c r="BQ3" s="175">
        <v>0.0</v>
      </c>
      <c r="BR3" s="175">
        <v>0.0</v>
      </c>
      <c r="BS3" s="175">
        <v>0.0</v>
      </c>
      <c r="BT3" s="175">
        <v>0.0</v>
      </c>
      <c r="BU3" s="175">
        <v>0.0</v>
      </c>
      <c r="BV3" s="175">
        <v>0.0</v>
      </c>
      <c r="BW3" s="175">
        <v>0.0</v>
      </c>
      <c r="BX3" s="175">
        <v>0.0</v>
      </c>
      <c r="BY3" s="175">
        <v>0.0</v>
      </c>
      <c r="BZ3" s="175">
        <v>0.0</v>
      </c>
      <c r="CA3" s="175">
        <v>0.0</v>
      </c>
      <c r="CB3" s="175">
        <v>0.0</v>
      </c>
      <c r="CC3" s="175">
        <v>0.0</v>
      </c>
      <c r="CD3" s="175">
        <v>600.0</v>
      </c>
      <c r="CE3" s="175">
        <v>0.0</v>
      </c>
      <c r="CF3" s="175">
        <v>0.0</v>
      </c>
      <c r="CG3" s="175">
        <v>0.0</v>
      </c>
      <c r="CH3" s="175">
        <v>0.0</v>
      </c>
      <c r="CI3" s="175">
        <v>0.0</v>
      </c>
      <c r="CJ3" s="175">
        <v>0.0</v>
      </c>
      <c r="CK3" s="175">
        <v>0.0</v>
      </c>
      <c r="CL3" s="175">
        <v>0.0</v>
      </c>
      <c r="CM3" s="175">
        <v>0.0</v>
      </c>
      <c r="CN3" s="175">
        <v>0.0</v>
      </c>
      <c r="CO3" s="175">
        <v>0.0</v>
      </c>
      <c r="CP3" s="175">
        <v>0.0</v>
      </c>
      <c r="CQ3" s="175">
        <v>0.0</v>
      </c>
      <c r="CR3" s="175">
        <v>0.0</v>
      </c>
      <c r="CS3" s="175">
        <v>0.0</v>
      </c>
      <c r="CT3" s="175">
        <v>0.0</v>
      </c>
      <c r="CU3" s="175">
        <v>0.0</v>
      </c>
      <c r="CV3" s="175">
        <v>0.0</v>
      </c>
      <c r="CW3" s="175">
        <v>0.0</v>
      </c>
      <c r="CX3" s="175">
        <v>630.0</v>
      </c>
      <c r="CY3" s="175">
        <v>0.0</v>
      </c>
      <c r="CZ3" s="175">
        <v>0.0</v>
      </c>
      <c r="DA3" s="175">
        <v>0.0</v>
      </c>
      <c r="DB3" s="175">
        <v>0.0</v>
      </c>
      <c r="DC3" s="175">
        <v>0.0</v>
      </c>
      <c r="DD3" s="175">
        <v>0.0</v>
      </c>
      <c r="DE3" s="175">
        <v>0.0</v>
      </c>
      <c r="DF3" s="175">
        <v>0.0</v>
      </c>
      <c r="DG3" s="175">
        <v>0.0</v>
      </c>
      <c r="DH3" s="175">
        <v>0.0</v>
      </c>
      <c r="DI3" s="175">
        <v>0.0</v>
      </c>
      <c r="DJ3" s="175">
        <v>0.0</v>
      </c>
      <c r="DK3" s="175">
        <v>0.0</v>
      </c>
      <c r="DL3" s="175">
        <v>0.0</v>
      </c>
      <c r="DM3" s="175">
        <v>0.0</v>
      </c>
      <c r="DN3" s="175">
        <v>0.0</v>
      </c>
      <c r="DO3" s="175">
        <v>0.0</v>
      </c>
      <c r="DP3" s="175">
        <v>0.0</v>
      </c>
      <c r="DQ3" s="175">
        <v>0.0</v>
      </c>
      <c r="DR3" s="175">
        <v>0.0</v>
      </c>
      <c r="DS3" s="175">
        <v>0.0</v>
      </c>
      <c r="DT3" s="175">
        <v>0.0</v>
      </c>
      <c r="DU3" s="175">
        <v>0.0</v>
      </c>
      <c r="DV3" s="175">
        <v>0.0</v>
      </c>
      <c r="DW3" s="175">
        <v>0.0</v>
      </c>
      <c r="DX3" s="175">
        <v>0.0</v>
      </c>
      <c r="DY3" s="175">
        <v>0.0</v>
      </c>
      <c r="DZ3" s="175">
        <v>0.0</v>
      </c>
      <c r="EA3" s="175">
        <v>0.0</v>
      </c>
      <c r="EB3" s="175">
        <v>0.0</v>
      </c>
      <c r="EC3" s="175">
        <v>0.0</v>
      </c>
      <c r="ED3" s="175">
        <v>0.0</v>
      </c>
      <c r="EE3" s="175">
        <v>0.0</v>
      </c>
      <c r="EF3" s="175">
        <v>0.0</v>
      </c>
      <c r="EG3" s="175">
        <v>0.0</v>
      </c>
      <c r="EH3" s="175">
        <v>0.0</v>
      </c>
      <c r="EI3" s="175">
        <v>0.0</v>
      </c>
      <c r="EJ3" s="175">
        <v>0.0</v>
      </c>
      <c r="EK3" s="175">
        <v>0.0</v>
      </c>
      <c r="EL3" s="175">
        <v>0.0</v>
      </c>
      <c r="EM3" s="176">
        <v>0.0</v>
      </c>
      <c r="EN3" s="177">
        <f t="shared" si="2"/>
        <v>137.905515</v>
      </c>
      <c r="EO3" s="178">
        <f>VLOOKUP(C3,'Complexity Cost Adjustment'!$C$2:$H$141,6,0)</f>
        <v>390.7314</v>
      </c>
      <c r="EP3" s="179">
        <f t="shared" ref="EP3:JY3" si="3">IF(D3&gt;0,($EO3)*D$143,0)</f>
        <v>425.5064946</v>
      </c>
      <c r="EQ3" s="178">
        <f t="shared" si="3"/>
        <v>0</v>
      </c>
      <c r="ER3" s="178">
        <f t="shared" si="3"/>
        <v>0</v>
      </c>
      <c r="ES3" s="178">
        <f t="shared" si="3"/>
        <v>0</v>
      </c>
      <c r="ET3" s="178">
        <f t="shared" si="3"/>
        <v>0</v>
      </c>
      <c r="EU3" s="179">
        <f t="shared" si="3"/>
        <v>306.3334176</v>
      </c>
      <c r="EV3" s="178">
        <f t="shared" si="3"/>
        <v>0</v>
      </c>
      <c r="EW3" s="178">
        <f t="shared" si="3"/>
        <v>0</v>
      </c>
      <c r="EX3" s="178">
        <f t="shared" si="3"/>
        <v>0</v>
      </c>
      <c r="EY3" s="178">
        <f t="shared" si="3"/>
        <v>0</v>
      </c>
      <c r="EZ3" s="179">
        <f t="shared" si="3"/>
        <v>273.51198</v>
      </c>
      <c r="FA3" s="178">
        <f t="shared" si="3"/>
        <v>0</v>
      </c>
      <c r="FB3" s="178">
        <f t="shared" si="3"/>
        <v>0</v>
      </c>
      <c r="FC3" s="178">
        <f t="shared" si="3"/>
        <v>0</v>
      </c>
      <c r="FD3" s="178">
        <f t="shared" si="3"/>
        <v>0</v>
      </c>
      <c r="FE3" s="179">
        <f t="shared" si="3"/>
        <v>779.509143</v>
      </c>
      <c r="FF3" s="178">
        <f t="shared" si="3"/>
        <v>0</v>
      </c>
      <c r="FG3" s="178">
        <f t="shared" si="3"/>
        <v>0</v>
      </c>
      <c r="FH3" s="178">
        <f t="shared" si="3"/>
        <v>0</v>
      </c>
      <c r="FI3" s="178">
        <f t="shared" si="3"/>
        <v>0</v>
      </c>
      <c r="FJ3" s="178">
        <f t="shared" si="3"/>
        <v>0</v>
      </c>
      <c r="FK3" s="178">
        <f t="shared" si="3"/>
        <v>0</v>
      </c>
      <c r="FL3" s="178">
        <f t="shared" si="3"/>
        <v>0</v>
      </c>
      <c r="FM3" s="178">
        <f t="shared" si="3"/>
        <v>0</v>
      </c>
      <c r="FN3" s="179">
        <f t="shared" si="3"/>
        <v>478.2552336</v>
      </c>
      <c r="FO3" s="178">
        <f t="shared" si="3"/>
        <v>0</v>
      </c>
      <c r="FP3" s="178">
        <f t="shared" si="3"/>
        <v>0</v>
      </c>
      <c r="FQ3" s="178">
        <f t="shared" si="3"/>
        <v>0</v>
      </c>
      <c r="FR3" s="178">
        <f t="shared" si="3"/>
        <v>0</v>
      </c>
      <c r="FS3" s="178">
        <f t="shared" si="3"/>
        <v>0</v>
      </c>
      <c r="FT3" s="178">
        <f t="shared" si="3"/>
        <v>0</v>
      </c>
      <c r="FU3" s="178">
        <f t="shared" si="3"/>
        <v>0</v>
      </c>
      <c r="FV3" s="179">
        <f t="shared" si="3"/>
        <v>482.9440104</v>
      </c>
      <c r="FW3" s="178">
        <f t="shared" si="3"/>
        <v>0</v>
      </c>
      <c r="FX3" s="178">
        <f t="shared" si="3"/>
        <v>0</v>
      </c>
      <c r="FY3" s="178">
        <f t="shared" si="3"/>
        <v>0</v>
      </c>
      <c r="FZ3" s="178">
        <f t="shared" si="3"/>
        <v>0</v>
      </c>
      <c r="GA3" s="178">
        <f t="shared" si="3"/>
        <v>0</v>
      </c>
      <c r="GB3" s="178">
        <f t="shared" si="3"/>
        <v>0</v>
      </c>
      <c r="GC3" s="178">
        <f t="shared" si="3"/>
        <v>0</v>
      </c>
      <c r="GD3" s="179">
        <f t="shared" si="3"/>
        <v>203.180328</v>
      </c>
      <c r="GE3" s="178">
        <f t="shared" si="3"/>
        <v>0</v>
      </c>
      <c r="GF3" s="178">
        <f t="shared" si="3"/>
        <v>0</v>
      </c>
      <c r="GG3" s="178">
        <f t="shared" si="3"/>
        <v>0</v>
      </c>
      <c r="GH3" s="178">
        <f t="shared" si="3"/>
        <v>0</v>
      </c>
      <c r="GI3" s="178">
        <f t="shared" si="3"/>
        <v>0</v>
      </c>
      <c r="GJ3" s="178">
        <f t="shared" si="3"/>
        <v>0</v>
      </c>
      <c r="GK3" s="178">
        <f t="shared" si="3"/>
        <v>0</v>
      </c>
      <c r="GL3" s="178">
        <f t="shared" si="3"/>
        <v>0</v>
      </c>
      <c r="GM3" s="178">
        <f t="shared" si="3"/>
        <v>0</v>
      </c>
      <c r="GN3" s="178">
        <f t="shared" si="3"/>
        <v>0</v>
      </c>
      <c r="GO3" s="178">
        <f t="shared" si="3"/>
        <v>0</v>
      </c>
      <c r="GP3" s="178">
        <f t="shared" si="3"/>
        <v>0</v>
      </c>
      <c r="GQ3" s="178">
        <f t="shared" si="3"/>
        <v>0</v>
      </c>
      <c r="GR3" s="178">
        <f t="shared" si="3"/>
        <v>0</v>
      </c>
      <c r="GS3" s="178">
        <f t="shared" si="3"/>
        <v>0</v>
      </c>
      <c r="GT3" s="178">
        <f t="shared" si="3"/>
        <v>0</v>
      </c>
      <c r="GU3" s="178">
        <f t="shared" si="3"/>
        <v>0</v>
      </c>
      <c r="GV3" s="178">
        <f t="shared" si="3"/>
        <v>0</v>
      </c>
      <c r="GW3" s="178">
        <f t="shared" si="3"/>
        <v>0</v>
      </c>
      <c r="GX3" s="178">
        <f t="shared" si="3"/>
        <v>0</v>
      </c>
      <c r="GY3" s="178">
        <f t="shared" si="3"/>
        <v>0</v>
      </c>
      <c r="GZ3" s="178">
        <f t="shared" si="3"/>
        <v>0</v>
      </c>
      <c r="HA3" s="178">
        <f t="shared" si="3"/>
        <v>0</v>
      </c>
      <c r="HB3" s="178">
        <f t="shared" si="3"/>
        <v>0</v>
      </c>
      <c r="HC3" s="178">
        <f t="shared" si="3"/>
        <v>0</v>
      </c>
      <c r="HD3" s="178">
        <f t="shared" si="3"/>
        <v>0</v>
      </c>
      <c r="HE3" s="178">
        <f t="shared" si="3"/>
        <v>0</v>
      </c>
      <c r="HF3" s="178">
        <f t="shared" si="3"/>
        <v>0</v>
      </c>
      <c r="HG3" s="178">
        <f t="shared" si="3"/>
        <v>0</v>
      </c>
      <c r="HH3" s="178">
        <f t="shared" si="3"/>
        <v>0</v>
      </c>
      <c r="HI3" s="178">
        <f t="shared" si="3"/>
        <v>0</v>
      </c>
      <c r="HJ3" s="178">
        <f t="shared" si="3"/>
        <v>0</v>
      </c>
      <c r="HK3" s="178">
        <f t="shared" si="3"/>
        <v>0</v>
      </c>
      <c r="HL3" s="178">
        <f t="shared" si="3"/>
        <v>0</v>
      </c>
      <c r="HM3" s="178">
        <f t="shared" si="3"/>
        <v>0</v>
      </c>
      <c r="HN3" s="178">
        <f t="shared" si="3"/>
        <v>0</v>
      </c>
      <c r="HO3" s="178">
        <f t="shared" si="3"/>
        <v>0</v>
      </c>
      <c r="HP3" s="179">
        <f t="shared" si="3"/>
        <v>468.87768</v>
      </c>
      <c r="HQ3" s="178">
        <f t="shared" si="3"/>
        <v>0</v>
      </c>
      <c r="HR3" s="178">
        <f t="shared" si="3"/>
        <v>0</v>
      </c>
      <c r="HS3" s="178">
        <f t="shared" si="3"/>
        <v>0</v>
      </c>
      <c r="HT3" s="178">
        <f t="shared" si="3"/>
        <v>0</v>
      </c>
      <c r="HU3" s="178">
        <f t="shared" si="3"/>
        <v>0</v>
      </c>
      <c r="HV3" s="178">
        <f t="shared" si="3"/>
        <v>0</v>
      </c>
      <c r="HW3" s="178">
        <f t="shared" si="3"/>
        <v>0</v>
      </c>
      <c r="HX3" s="178">
        <f t="shared" si="3"/>
        <v>0</v>
      </c>
      <c r="HY3" s="178">
        <f t="shared" si="3"/>
        <v>0</v>
      </c>
      <c r="HZ3" s="178">
        <f t="shared" si="3"/>
        <v>0</v>
      </c>
      <c r="IA3" s="178">
        <f t="shared" si="3"/>
        <v>0</v>
      </c>
      <c r="IB3" s="178">
        <f t="shared" si="3"/>
        <v>0</v>
      </c>
      <c r="IC3" s="178">
        <f t="shared" si="3"/>
        <v>0</v>
      </c>
      <c r="ID3" s="178">
        <f t="shared" si="3"/>
        <v>0</v>
      </c>
      <c r="IE3" s="178">
        <f t="shared" si="3"/>
        <v>0</v>
      </c>
      <c r="IF3" s="178">
        <f t="shared" si="3"/>
        <v>0</v>
      </c>
      <c r="IG3" s="178">
        <f t="shared" si="3"/>
        <v>0</v>
      </c>
      <c r="IH3" s="178">
        <f t="shared" si="3"/>
        <v>0</v>
      </c>
      <c r="II3" s="178">
        <f t="shared" si="3"/>
        <v>0</v>
      </c>
      <c r="IJ3" s="179">
        <f t="shared" si="3"/>
        <v>148.477932</v>
      </c>
      <c r="IK3" s="178">
        <f t="shared" si="3"/>
        <v>0</v>
      </c>
      <c r="IL3" s="178">
        <f t="shared" si="3"/>
        <v>0</v>
      </c>
      <c r="IM3" s="178">
        <f t="shared" si="3"/>
        <v>0</v>
      </c>
      <c r="IN3" s="178">
        <f t="shared" si="3"/>
        <v>0</v>
      </c>
      <c r="IO3" s="178">
        <f t="shared" si="3"/>
        <v>0</v>
      </c>
      <c r="IP3" s="178">
        <f t="shared" si="3"/>
        <v>0</v>
      </c>
      <c r="IQ3" s="178">
        <f t="shared" si="3"/>
        <v>0</v>
      </c>
      <c r="IR3" s="178">
        <f t="shared" si="3"/>
        <v>0</v>
      </c>
      <c r="IS3" s="178">
        <f t="shared" si="3"/>
        <v>0</v>
      </c>
      <c r="IT3" s="178">
        <f t="shared" si="3"/>
        <v>0</v>
      </c>
      <c r="IU3" s="178">
        <f t="shared" si="3"/>
        <v>0</v>
      </c>
      <c r="IV3" s="178">
        <f t="shared" si="3"/>
        <v>0</v>
      </c>
      <c r="IW3" s="178">
        <f t="shared" si="3"/>
        <v>0</v>
      </c>
      <c r="IX3" s="178">
        <f t="shared" si="3"/>
        <v>0</v>
      </c>
      <c r="IY3" s="178">
        <f t="shared" si="3"/>
        <v>0</v>
      </c>
      <c r="IZ3" s="178">
        <f t="shared" si="3"/>
        <v>0</v>
      </c>
      <c r="JA3" s="178">
        <f t="shared" si="3"/>
        <v>0</v>
      </c>
      <c r="JB3" s="178">
        <f t="shared" si="3"/>
        <v>0</v>
      </c>
      <c r="JC3" s="178">
        <f t="shared" si="3"/>
        <v>0</v>
      </c>
      <c r="JD3" s="178">
        <f t="shared" si="3"/>
        <v>0</v>
      </c>
      <c r="JE3" s="178">
        <f t="shared" si="3"/>
        <v>0</v>
      </c>
      <c r="JF3" s="178">
        <f t="shared" si="3"/>
        <v>0</v>
      </c>
      <c r="JG3" s="178">
        <f t="shared" si="3"/>
        <v>0</v>
      </c>
      <c r="JH3" s="178">
        <f t="shared" si="3"/>
        <v>0</v>
      </c>
      <c r="JI3" s="178">
        <f t="shared" si="3"/>
        <v>0</v>
      </c>
      <c r="JJ3" s="178">
        <f t="shared" si="3"/>
        <v>0</v>
      </c>
      <c r="JK3" s="178">
        <f t="shared" si="3"/>
        <v>0</v>
      </c>
      <c r="JL3" s="178">
        <f t="shared" si="3"/>
        <v>0</v>
      </c>
      <c r="JM3" s="178">
        <f t="shared" si="3"/>
        <v>0</v>
      </c>
      <c r="JN3" s="178">
        <f t="shared" si="3"/>
        <v>0</v>
      </c>
      <c r="JO3" s="178">
        <f t="shared" si="3"/>
        <v>0</v>
      </c>
      <c r="JP3" s="178">
        <f t="shared" si="3"/>
        <v>0</v>
      </c>
      <c r="JQ3" s="178">
        <f t="shared" si="3"/>
        <v>0</v>
      </c>
      <c r="JR3" s="178">
        <f t="shared" si="3"/>
        <v>0</v>
      </c>
      <c r="JS3" s="178">
        <f t="shared" si="3"/>
        <v>0</v>
      </c>
      <c r="JT3" s="178">
        <f t="shared" si="3"/>
        <v>0</v>
      </c>
      <c r="JU3" s="178">
        <f t="shared" si="3"/>
        <v>0</v>
      </c>
      <c r="JV3" s="178">
        <f t="shared" si="3"/>
        <v>0</v>
      </c>
      <c r="JW3" s="178">
        <f t="shared" si="3"/>
        <v>0</v>
      </c>
      <c r="JX3" s="178">
        <f t="shared" si="3"/>
        <v>0</v>
      </c>
      <c r="JY3" s="178">
        <f t="shared" si="3"/>
        <v>0</v>
      </c>
      <c r="JZ3" s="180">
        <f t="shared" si="4"/>
        <v>0.215</v>
      </c>
      <c r="KA3" s="181">
        <f t="shared" si="5"/>
        <v>3566.596219</v>
      </c>
      <c r="KB3" s="181">
        <f t="shared" si="6"/>
        <v>766.8181871</v>
      </c>
    </row>
    <row r="4" ht="14.25" customHeight="1">
      <c r="A4" s="50" t="s">
        <v>96</v>
      </c>
      <c r="B4" s="83" t="s">
        <v>479</v>
      </c>
      <c r="C4" s="50">
        <v>1811003.0</v>
      </c>
      <c r="D4" s="175">
        <v>0.0</v>
      </c>
      <c r="E4" s="175">
        <v>196.0</v>
      </c>
      <c r="F4" s="175">
        <v>0.0</v>
      </c>
      <c r="G4" s="175">
        <v>0.0</v>
      </c>
      <c r="H4" s="175">
        <v>0.0</v>
      </c>
      <c r="I4" s="175">
        <v>0.0</v>
      </c>
      <c r="J4" s="175">
        <v>210.0</v>
      </c>
      <c r="K4" s="175">
        <v>0.0</v>
      </c>
      <c r="L4" s="175">
        <v>0.0</v>
      </c>
      <c r="M4" s="175">
        <v>0.0</v>
      </c>
      <c r="N4" s="175">
        <v>0.0</v>
      </c>
      <c r="O4" s="175">
        <v>206.0</v>
      </c>
      <c r="P4" s="175">
        <v>0.0</v>
      </c>
      <c r="Q4" s="175">
        <v>0.0</v>
      </c>
      <c r="R4" s="175">
        <v>0.0</v>
      </c>
      <c r="S4" s="175">
        <v>202.0</v>
      </c>
      <c r="T4" s="175">
        <v>0.0</v>
      </c>
      <c r="U4" s="175">
        <v>0.0</v>
      </c>
      <c r="V4" s="175">
        <v>0.0</v>
      </c>
      <c r="W4" s="175">
        <v>0.0</v>
      </c>
      <c r="X4" s="175">
        <v>0.0</v>
      </c>
      <c r="Y4" s="175">
        <v>0.0</v>
      </c>
      <c r="Z4" s="175">
        <v>0.0</v>
      </c>
      <c r="AA4" s="175">
        <v>0.0</v>
      </c>
      <c r="AB4" s="175">
        <v>190.0</v>
      </c>
      <c r="AC4" s="175">
        <v>0.0</v>
      </c>
      <c r="AD4" s="175">
        <v>0.0</v>
      </c>
      <c r="AE4" s="175">
        <v>0.0</v>
      </c>
      <c r="AF4" s="175">
        <v>0.0</v>
      </c>
      <c r="AG4" s="175">
        <v>0.0</v>
      </c>
      <c r="AH4" s="175">
        <v>0.0</v>
      </c>
      <c r="AI4" s="175">
        <v>0.0</v>
      </c>
      <c r="AJ4" s="175">
        <v>200.0</v>
      </c>
      <c r="AK4" s="175">
        <v>0.0</v>
      </c>
      <c r="AL4" s="175">
        <v>0.0</v>
      </c>
      <c r="AM4" s="175">
        <v>0.0</v>
      </c>
      <c r="AN4" s="175">
        <v>0.0</v>
      </c>
      <c r="AO4" s="175">
        <v>0.0</v>
      </c>
      <c r="AP4" s="175">
        <v>0.0</v>
      </c>
      <c r="AQ4" s="175">
        <v>0.0</v>
      </c>
      <c r="AR4" s="175">
        <v>192.0</v>
      </c>
      <c r="AS4" s="175">
        <v>0.0</v>
      </c>
      <c r="AT4" s="175">
        <v>0.0</v>
      </c>
      <c r="AU4" s="175">
        <v>0.0</v>
      </c>
      <c r="AV4" s="175">
        <v>0.0</v>
      </c>
      <c r="AW4" s="175">
        <v>0.0</v>
      </c>
      <c r="AX4" s="175">
        <v>0.0</v>
      </c>
      <c r="AY4" s="175">
        <v>0.0</v>
      </c>
      <c r="AZ4" s="175">
        <v>0.0</v>
      </c>
      <c r="BA4" s="175">
        <v>0.0</v>
      </c>
      <c r="BB4" s="175">
        <v>0.0</v>
      </c>
      <c r="BC4" s="175">
        <v>0.0</v>
      </c>
      <c r="BD4" s="175">
        <v>0.0</v>
      </c>
      <c r="BE4" s="175">
        <v>0.0</v>
      </c>
      <c r="BF4" s="175">
        <v>0.0</v>
      </c>
      <c r="BG4" s="175">
        <v>0.0</v>
      </c>
      <c r="BH4" s="175">
        <v>0.0</v>
      </c>
      <c r="BI4" s="175">
        <v>0.0</v>
      </c>
      <c r="BJ4" s="175">
        <v>0.0</v>
      </c>
      <c r="BK4" s="175">
        <v>0.0</v>
      </c>
      <c r="BL4" s="175">
        <v>0.0</v>
      </c>
      <c r="BM4" s="175">
        <v>0.0</v>
      </c>
      <c r="BN4" s="175">
        <v>0.0</v>
      </c>
      <c r="BO4" s="175">
        <v>0.0</v>
      </c>
      <c r="BP4" s="175">
        <v>0.0</v>
      </c>
      <c r="BQ4" s="175">
        <v>0.0</v>
      </c>
      <c r="BR4" s="175">
        <v>0.0</v>
      </c>
      <c r="BS4" s="175">
        <v>0.0</v>
      </c>
      <c r="BT4" s="175">
        <v>0.0</v>
      </c>
      <c r="BU4" s="175">
        <v>0.0</v>
      </c>
      <c r="BV4" s="175">
        <v>0.0</v>
      </c>
      <c r="BW4" s="175">
        <v>0.0</v>
      </c>
      <c r="BX4" s="175">
        <v>0.0</v>
      </c>
      <c r="BY4" s="175">
        <v>0.0</v>
      </c>
      <c r="BZ4" s="175">
        <v>0.0</v>
      </c>
      <c r="CA4" s="175">
        <v>0.0</v>
      </c>
      <c r="CB4" s="175">
        <v>0.0</v>
      </c>
      <c r="CC4" s="175">
        <v>0.0</v>
      </c>
      <c r="CD4" s="175">
        <v>200.0</v>
      </c>
      <c r="CE4" s="175">
        <v>0.0</v>
      </c>
      <c r="CF4" s="175">
        <v>0.0</v>
      </c>
      <c r="CG4" s="175">
        <v>0.0</v>
      </c>
      <c r="CH4" s="175">
        <v>0.0</v>
      </c>
      <c r="CI4" s="175">
        <v>0.0</v>
      </c>
      <c r="CJ4" s="175">
        <v>0.0</v>
      </c>
      <c r="CK4" s="175">
        <v>0.0</v>
      </c>
      <c r="CL4" s="175">
        <v>0.0</v>
      </c>
      <c r="CM4" s="175">
        <v>0.0</v>
      </c>
      <c r="CN4" s="175">
        <v>0.0</v>
      </c>
      <c r="CO4" s="175">
        <v>0.0</v>
      </c>
      <c r="CP4" s="175">
        <v>0.0</v>
      </c>
      <c r="CQ4" s="175">
        <v>0.0</v>
      </c>
      <c r="CR4" s="175">
        <v>0.0</v>
      </c>
      <c r="CS4" s="175">
        <v>0.0</v>
      </c>
      <c r="CT4" s="175">
        <v>0.0</v>
      </c>
      <c r="CU4" s="175">
        <v>0.0</v>
      </c>
      <c r="CV4" s="175">
        <v>0.0</v>
      </c>
      <c r="CW4" s="175">
        <v>0.0</v>
      </c>
      <c r="CX4" s="175">
        <v>210.0</v>
      </c>
      <c r="CY4" s="175">
        <v>0.0</v>
      </c>
      <c r="CZ4" s="175">
        <v>0.0</v>
      </c>
      <c r="DA4" s="175">
        <v>0.0</v>
      </c>
      <c r="DB4" s="175">
        <v>0.0</v>
      </c>
      <c r="DC4" s="175">
        <v>0.0</v>
      </c>
      <c r="DD4" s="175">
        <v>0.0</v>
      </c>
      <c r="DE4" s="175">
        <v>0.0</v>
      </c>
      <c r="DF4" s="175">
        <v>0.0</v>
      </c>
      <c r="DG4" s="175">
        <v>0.0</v>
      </c>
      <c r="DH4" s="175">
        <v>0.0</v>
      </c>
      <c r="DI4" s="175">
        <v>0.0</v>
      </c>
      <c r="DJ4" s="175">
        <v>0.0</v>
      </c>
      <c r="DK4" s="175">
        <v>0.0</v>
      </c>
      <c r="DL4" s="175">
        <v>0.0</v>
      </c>
      <c r="DM4" s="175">
        <v>0.0</v>
      </c>
      <c r="DN4" s="175">
        <v>0.0</v>
      </c>
      <c r="DO4" s="175">
        <v>0.0</v>
      </c>
      <c r="DP4" s="175">
        <v>0.0</v>
      </c>
      <c r="DQ4" s="175">
        <v>0.0</v>
      </c>
      <c r="DR4" s="175">
        <v>0.0</v>
      </c>
      <c r="DS4" s="175">
        <v>0.0</v>
      </c>
      <c r="DT4" s="175">
        <v>0.0</v>
      </c>
      <c r="DU4" s="175">
        <v>0.0</v>
      </c>
      <c r="DV4" s="175">
        <v>0.0</v>
      </c>
      <c r="DW4" s="175">
        <v>0.0</v>
      </c>
      <c r="DX4" s="175">
        <v>0.0</v>
      </c>
      <c r="DY4" s="175">
        <v>0.0</v>
      </c>
      <c r="DZ4" s="175">
        <v>0.0</v>
      </c>
      <c r="EA4" s="175">
        <v>0.0</v>
      </c>
      <c r="EB4" s="175">
        <v>0.0</v>
      </c>
      <c r="EC4" s="175">
        <v>0.0</v>
      </c>
      <c r="ED4" s="175">
        <v>0.0</v>
      </c>
      <c r="EE4" s="175">
        <v>0.0</v>
      </c>
      <c r="EF4" s="175">
        <v>0.0</v>
      </c>
      <c r="EG4" s="175">
        <v>0.0</v>
      </c>
      <c r="EH4" s="175">
        <v>0.0</v>
      </c>
      <c r="EI4" s="175">
        <v>0.0</v>
      </c>
      <c r="EJ4" s="175">
        <v>0.0</v>
      </c>
      <c r="EK4" s="175">
        <v>0.0</v>
      </c>
      <c r="EL4" s="175">
        <v>0.0</v>
      </c>
      <c r="EM4" s="176">
        <v>0.0</v>
      </c>
      <c r="EN4" s="177">
        <f t="shared" si="2"/>
        <v>0</v>
      </c>
      <c r="EO4" s="178">
        <f>VLOOKUP(C4,'Complexity Cost Adjustment'!$C$2:$H$141,6,0)</f>
        <v>1549.2526</v>
      </c>
      <c r="EP4" s="178">
        <f t="shared" ref="EP4:JY4" si="7">IF(D4&gt;0,($EO4)*D$143,0)</f>
        <v>0</v>
      </c>
      <c r="EQ4" s="179">
        <f t="shared" si="7"/>
        <v>1789.386753</v>
      </c>
      <c r="ER4" s="178">
        <f t="shared" si="7"/>
        <v>0</v>
      </c>
      <c r="ES4" s="178">
        <f t="shared" si="7"/>
        <v>0</v>
      </c>
      <c r="ET4" s="178">
        <f t="shared" si="7"/>
        <v>0</v>
      </c>
      <c r="EU4" s="178">
        <f t="shared" si="7"/>
        <v>0</v>
      </c>
      <c r="EV4" s="179">
        <f t="shared" si="7"/>
        <v>1214.614038</v>
      </c>
      <c r="EW4" s="178">
        <f t="shared" si="7"/>
        <v>0</v>
      </c>
      <c r="EX4" s="178">
        <f t="shared" si="7"/>
        <v>0</v>
      </c>
      <c r="EY4" s="178">
        <f t="shared" si="7"/>
        <v>0</v>
      </c>
      <c r="EZ4" s="178">
        <f t="shared" si="7"/>
        <v>0</v>
      </c>
      <c r="FA4" s="179">
        <f t="shared" si="7"/>
        <v>1117.011125</v>
      </c>
      <c r="FB4" s="178">
        <f t="shared" si="7"/>
        <v>0</v>
      </c>
      <c r="FC4" s="178">
        <f t="shared" si="7"/>
        <v>0</v>
      </c>
      <c r="FD4" s="178">
        <f t="shared" si="7"/>
        <v>0</v>
      </c>
      <c r="FE4" s="179">
        <f t="shared" si="7"/>
        <v>3090.758937</v>
      </c>
      <c r="FF4" s="178">
        <f t="shared" si="7"/>
        <v>0</v>
      </c>
      <c r="FG4" s="178">
        <f t="shared" si="7"/>
        <v>0</v>
      </c>
      <c r="FH4" s="178">
        <f t="shared" si="7"/>
        <v>0</v>
      </c>
      <c r="FI4" s="178">
        <f t="shared" si="7"/>
        <v>0</v>
      </c>
      <c r="FJ4" s="178">
        <f t="shared" si="7"/>
        <v>0</v>
      </c>
      <c r="FK4" s="178">
        <f t="shared" si="7"/>
        <v>0</v>
      </c>
      <c r="FL4" s="178">
        <f t="shared" si="7"/>
        <v>0</v>
      </c>
      <c r="FM4" s="178">
        <f t="shared" si="7"/>
        <v>0</v>
      </c>
      <c r="FN4" s="179">
        <f t="shared" si="7"/>
        <v>1896.285182</v>
      </c>
      <c r="FO4" s="178">
        <f t="shared" si="7"/>
        <v>0</v>
      </c>
      <c r="FP4" s="178">
        <f t="shared" si="7"/>
        <v>0</v>
      </c>
      <c r="FQ4" s="178">
        <f t="shared" si="7"/>
        <v>0</v>
      </c>
      <c r="FR4" s="178">
        <f t="shared" si="7"/>
        <v>0</v>
      </c>
      <c r="FS4" s="178">
        <f t="shared" si="7"/>
        <v>0</v>
      </c>
      <c r="FT4" s="178">
        <f t="shared" si="7"/>
        <v>0</v>
      </c>
      <c r="FU4" s="178">
        <f t="shared" si="7"/>
        <v>0</v>
      </c>
      <c r="FV4" s="179">
        <f t="shared" si="7"/>
        <v>1914.876214</v>
      </c>
      <c r="FW4" s="178">
        <f t="shared" si="7"/>
        <v>0</v>
      </c>
      <c r="FX4" s="178">
        <f t="shared" si="7"/>
        <v>0</v>
      </c>
      <c r="FY4" s="178">
        <f t="shared" si="7"/>
        <v>0</v>
      </c>
      <c r="FZ4" s="178">
        <f t="shared" si="7"/>
        <v>0</v>
      </c>
      <c r="GA4" s="178">
        <f t="shared" si="7"/>
        <v>0</v>
      </c>
      <c r="GB4" s="178">
        <f t="shared" si="7"/>
        <v>0</v>
      </c>
      <c r="GC4" s="178">
        <f t="shared" si="7"/>
        <v>0</v>
      </c>
      <c r="GD4" s="179">
        <f t="shared" si="7"/>
        <v>805.611352</v>
      </c>
      <c r="GE4" s="178">
        <f t="shared" si="7"/>
        <v>0</v>
      </c>
      <c r="GF4" s="178">
        <f t="shared" si="7"/>
        <v>0</v>
      </c>
      <c r="GG4" s="178">
        <f t="shared" si="7"/>
        <v>0</v>
      </c>
      <c r="GH4" s="178">
        <f t="shared" si="7"/>
        <v>0</v>
      </c>
      <c r="GI4" s="178">
        <f t="shared" si="7"/>
        <v>0</v>
      </c>
      <c r="GJ4" s="178">
        <f t="shared" si="7"/>
        <v>0</v>
      </c>
      <c r="GK4" s="178">
        <f t="shared" si="7"/>
        <v>0</v>
      </c>
      <c r="GL4" s="178">
        <f t="shared" si="7"/>
        <v>0</v>
      </c>
      <c r="GM4" s="178">
        <f t="shared" si="7"/>
        <v>0</v>
      </c>
      <c r="GN4" s="178">
        <f t="shared" si="7"/>
        <v>0</v>
      </c>
      <c r="GO4" s="178">
        <f t="shared" si="7"/>
        <v>0</v>
      </c>
      <c r="GP4" s="178">
        <f t="shared" si="7"/>
        <v>0</v>
      </c>
      <c r="GQ4" s="178">
        <f t="shared" si="7"/>
        <v>0</v>
      </c>
      <c r="GR4" s="178">
        <f t="shared" si="7"/>
        <v>0</v>
      </c>
      <c r="GS4" s="178">
        <f t="shared" si="7"/>
        <v>0</v>
      </c>
      <c r="GT4" s="178">
        <f t="shared" si="7"/>
        <v>0</v>
      </c>
      <c r="GU4" s="178">
        <f t="shared" si="7"/>
        <v>0</v>
      </c>
      <c r="GV4" s="178">
        <f t="shared" si="7"/>
        <v>0</v>
      </c>
      <c r="GW4" s="178">
        <f t="shared" si="7"/>
        <v>0</v>
      </c>
      <c r="GX4" s="178">
        <f t="shared" si="7"/>
        <v>0</v>
      </c>
      <c r="GY4" s="178">
        <f t="shared" si="7"/>
        <v>0</v>
      </c>
      <c r="GZ4" s="178">
        <f t="shared" si="7"/>
        <v>0</v>
      </c>
      <c r="HA4" s="178">
        <f t="shared" si="7"/>
        <v>0</v>
      </c>
      <c r="HB4" s="178">
        <f t="shared" si="7"/>
        <v>0</v>
      </c>
      <c r="HC4" s="178">
        <f t="shared" si="7"/>
        <v>0</v>
      </c>
      <c r="HD4" s="178">
        <f t="shared" si="7"/>
        <v>0</v>
      </c>
      <c r="HE4" s="178">
        <f t="shared" si="7"/>
        <v>0</v>
      </c>
      <c r="HF4" s="178">
        <f t="shared" si="7"/>
        <v>0</v>
      </c>
      <c r="HG4" s="178">
        <f t="shared" si="7"/>
        <v>0</v>
      </c>
      <c r="HH4" s="178">
        <f t="shared" si="7"/>
        <v>0</v>
      </c>
      <c r="HI4" s="178">
        <f t="shared" si="7"/>
        <v>0</v>
      </c>
      <c r="HJ4" s="178">
        <f t="shared" si="7"/>
        <v>0</v>
      </c>
      <c r="HK4" s="178">
        <f t="shared" si="7"/>
        <v>0</v>
      </c>
      <c r="HL4" s="178">
        <f t="shared" si="7"/>
        <v>0</v>
      </c>
      <c r="HM4" s="178">
        <f t="shared" si="7"/>
        <v>0</v>
      </c>
      <c r="HN4" s="178">
        <f t="shared" si="7"/>
        <v>0</v>
      </c>
      <c r="HO4" s="178">
        <f t="shared" si="7"/>
        <v>0</v>
      </c>
      <c r="HP4" s="179">
        <f t="shared" si="7"/>
        <v>1859.10312</v>
      </c>
      <c r="HQ4" s="178">
        <f t="shared" si="7"/>
        <v>0</v>
      </c>
      <c r="HR4" s="178">
        <f t="shared" si="7"/>
        <v>0</v>
      </c>
      <c r="HS4" s="178">
        <f t="shared" si="7"/>
        <v>0</v>
      </c>
      <c r="HT4" s="178">
        <f t="shared" si="7"/>
        <v>0</v>
      </c>
      <c r="HU4" s="178">
        <f t="shared" si="7"/>
        <v>0</v>
      </c>
      <c r="HV4" s="178">
        <f t="shared" si="7"/>
        <v>0</v>
      </c>
      <c r="HW4" s="178">
        <f t="shared" si="7"/>
        <v>0</v>
      </c>
      <c r="HX4" s="178">
        <f t="shared" si="7"/>
        <v>0</v>
      </c>
      <c r="HY4" s="178">
        <f t="shared" si="7"/>
        <v>0</v>
      </c>
      <c r="HZ4" s="178">
        <f t="shared" si="7"/>
        <v>0</v>
      </c>
      <c r="IA4" s="178">
        <f t="shared" si="7"/>
        <v>0</v>
      </c>
      <c r="IB4" s="178">
        <f t="shared" si="7"/>
        <v>0</v>
      </c>
      <c r="IC4" s="178">
        <f t="shared" si="7"/>
        <v>0</v>
      </c>
      <c r="ID4" s="178">
        <f t="shared" si="7"/>
        <v>0</v>
      </c>
      <c r="IE4" s="178">
        <f t="shared" si="7"/>
        <v>0</v>
      </c>
      <c r="IF4" s="178">
        <f t="shared" si="7"/>
        <v>0</v>
      </c>
      <c r="IG4" s="178">
        <f t="shared" si="7"/>
        <v>0</v>
      </c>
      <c r="IH4" s="178">
        <f t="shared" si="7"/>
        <v>0</v>
      </c>
      <c r="II4" s="178">
        <f t="shared" si="7"/>
        <v>0</v>
      </c>
      <c r="IJ4" s="179">
        <f t="shared" si="7"/>
        <v>588.715988</v>
      </c>
      <c r="IK4" s="178">
        <f t="shared" si="7"/>
        <v>0</v>
      </c>
      <c r="IL4" s="178">
        <f t="shared" si="7"/>
        <v>0</v>
      </c>
      <c r="IM4" s="178">
        <f t="shared" si="7"/>
        <v>0</v>
      </c>
      <c r="IN4" s="178">
        <f t="shared" si="7"/>
        <v>0</v>
      </c>
      <c r="IO4" s="178">
        <f t="shared" si="7"/>
        <v>0</v>
      </c>
      <c r="IP4" s="178">
        <f t="shared" si="7"/>
        <v>0</v>
      </c>
      <c r="IQ4" s="178">
        <f t="shared" si="7"/>
        <v>0</v>
      </c>
      <c r="IR4" s="178">
        <f t="shared" si="7"/>
        <v>0</v>
      </c>
      <c r="IS4" s="178">
        <f t="shared" si="7"/>
        <v>0</v>
      </c>
      <c r="IT4" s="178">
        <f t="shared" si="7"/>
        <v>0</v>
      </c>
      <c r="IU4" s="178">
        <f t="shared" si="7"/>
        <v>0</v>
      </c>
      <c r="IV4" s="178">
        <f t="shared" si="7"/>
        <v>0</v>
      </c>
      <c r="IW4" s="178">
        <f t="shared" si="7"/>
        <v>0</v>
      </c>
      <c r="IX4" s="178">
        <f t="shared" si="7"/>
        <v>0</v>
      </c>
      <c r="IY4" s="178">
        <f t="shared" si="7"/>
        <v>0</v>
      </c>
      <c r="IZ4" s="178">
        <f t="shared" si="7"/>
        <v>0</v>
      </c>
      <c r="JA4" s="178">
        <f t="shared" si="7"/>
        <v>0</v>
      </c>
      <c r="JB4" s="178">
        <f t="shared" si="7"/>
        <v>0</v>
      </c>
      <c r="JC4" s="178">
        <f t="shared" si="7"/>
        <v>0</v>
      </c>
      <c r="JD4" s="178">
        <f t="shared" si="7"/>
        <v>0</v>
      </c>
      <c r="JE4" s="178">
        <f t="shared" si="7"/>
        <v>0</v>
      </c>
      <c r="JF4" s="178">
        <f t="shared" si="7"/>
        <v>0</v>
      </c>
      <c r="JG4" s="178">
        <f t="shared" si="7"/>
        <v>0</v>
      </c>
      <c r="JH4" s="178">
        <f t="shared" si="7"/>
        <v>0</v>
      </c>
      <c r="JI4" s="178">
        <f t="shared" si="7"/>
        <v>0</v>
      </c>
      <c r="JJ4" s="178">
        <f t="shared" si="7"/>
        <v>0</v>
      </c>
      <c r="JK4" s="178">
        <f t="shared" si="7"/>
        <v>0</v>
      </c>
      <c r="JL4" s="178">
        <f t="shared" si="7"/>
        <v>0</v>
      </c>
      <c r="JM4" s="178">
        <f t="shared" si="7"/>
        <v>0</v>
      </c>
      <c r="JN4" s="178">
        <f t="shared" si="7"/>
        <v>0</v>
      </c>
      <c r="JO4" s="178">
        <f t="shared" si="7"/>
        <v>0</v>
      </c>
      <c r="JP4" s="178">
        <f t="shared" si="7"/>
        <v>0</v>
      </c>
      <c r="JQ4" s="178">
        <f t="shared" si="7"/>
        <v>0</v>
      </c>
      <c r="JR4" s="178">
        <f t="shared" si="7"/>
        <v>0</v>
      </c>
      <c r="JS4" s="178">
        <f t="shared" si="7"/>
        <v>0</v>
      </c>
      <c r="JT4" s="178">
        <f t="shared" si="7"/>
        <v>0</v>
      </c>
      <c r="JU4" s="178">
        <f t="shared" si="7"/>
        <v>0</v>
      </c>
      <c r="JV4" s="178">
        <f t="shared" si="7"/>
        <v>0</v>
      </c>
      <c r="JW4" s="178">
        <f t="shared" si="7"/>
        <v>0</v>
      </c>
      <c r="JX4" s="178">
        <f t="shared" si="7"/>
        <v>0</v>
      </c>
      <c r="JY4" s="178">
        <f t="shared" si="7"/>
        <v>0</v>
      </c>
      <c r="JZ4" s="180">
        <f t="shared" si="4"/>
        <v>0.215</v>
      </c>
      <c r="KA4" s="181">
        <f t="shared" si="5"/>
        <v>14276.36271</v>
      </c>
      <c r="KB4" s="181">
        <f t="shared" si="6"/>
        <v>3069.417982</v>
      </c>
    </row>
    <row r="5" ht="14.25" customHeight="1">
      <c r="A5" s="50" t="s">
        <v>96</v>
      </c>
      <c r="B5" s="83" t="s">
        <v>479</v>
      </c>
      <c r="C5" s="50">
        <v>1811004.0</v>
      </c>
      <c r="D5" s="175">
        <v>0.0</v>
      </c>
      <c r="E5" s="175">
        <v>1407.0</v>
      </c>
      <c r="F5" s="175">
        <v>0.0</v>
      </c>
      <c r="G5" s="175">
        <v>0.0</v>
      </c>
      <c r="H5" s="175">
        <v>0.0</v>
      </c>
      <c r="I5" s="175">
        <v>0.0</v>
      </c>
      <c r="J5" s="175">
        <v>1505.0</v>
      </c>
      <c r="K5" s="175">
        <v>0.0</v>
      </c>
      <c r="L5" s="175">
        <v>0.0</v>
      </c>
      <c r="M5" s="175">
        <v>0.0</v>
      </c>
      <c r="N5" s="175">
        <v>0.0</v>
      </c>
      <c r="O5" s="175">
        <v>1474.0</v>
      </c>
      <c r="P5" s="175">
        <v>0.0</v>
      </c>
      <c r="Q5" s="175">
        <v>0.0</v>
      </c>
      <c r="R5" s="175">
        <v>0.0</v>
      </c>
      <c r="S5" s="175">
        <v>1448.0</v>
      </c>
      <c r="T5" s="175">
        <v>0.0</v>
      </c>
      <c r="U5" s="175">
        <v>0.0</v>
      </c>
      <c r="V5" s="175">
        <v>0.0</v>
      </c>
      <c r="W5" s="175">
        <v>0.0</v>
      </c>
      <c r="X5" s="175">
        <v>0.0</v>
      </c>
      <c r="Y5" s="175">
        <v>0.0</v>
      </c>
      <c r="Z5" s="175">
        <v>0.0</v>
      </c>
      <c r="AA5" s="175">
        <v>0.0</v>
      </c>
      <c r="AB5" s="175">
        <v>1362.0</v>
      </c>
      <c r="AC5" s="175">
        <v>0.0</v>
      </c>
      <c r="AD5" s="175">
        <v>0.0</v>
      </c>
      <c r="AE5" s="175">
        <v>0.0</v>
      </c>
      <c r="AF5" s="175">
        <v>0.0</v>
      </c>
      <c r="AG5" s="175">
        <v>0.0</v>
      </c>
      <c r="AH5" s="175">
        <v>0.0</v>
      </c>
      <c r="AI5" s="175">
        <v>0.0</v>
      </c>
      <c r="AJ5" s="175">
        <v>1433.0</v>
      </c>
      <c r="AK5" s="175">
        <v>0.0</v>
      </c>
      <c r="AL5" s="175">
        <v>0.0</v>
      </c>
      <c r="AM5" s="175">
        <v>0.0</v>
      </c>
      <c r="AN5" s="175">
        <v>0.0</v>
      </c>
      <c r="AO5" s="175">
        <v>0.0</v>
      </c>
      <c r="AP5" s="175">
        <v>0.0</v>
      </c>
      <c r="AQ5" s="175">
        <v>0.0</v>
      </c>
      <c r="AR5" s="175">
        <v>1376.0</v>
      </c>
      <c r="AS5" s="175">
        <v>0.0</v>
      </c>
      <c r="AT5" s="175">
        <v>0.0</v>
      </c>
      <c r="AU5" s="175">
        <v>0.0</v>
      </c>
      <c r="AV5" s="175">
        <v>0.0</v>
      </c>
      <c r="AW5" s="175">
        <v>0.0</v>
      </c>
      <c r="AX5" s="175">
        <v>0.0</v>
      </c>
      <c r="AY5" s="175">
        <v>0.0</v>
      </c>
      <c r="AZ5" s="175">
        <v>0.0</v>
      </c>
      <c r="BA5" s="175">
        <v>0.0</v>
      </c>
      <c r="BB5" s="175">
        <v>0.0</v>
      </c>
      <c r="BC5" s="175">
        <v>0.0</v>
      </c>
      <c r="BD5" s="175">
        <v>0.0</v>
      </c>
      <c r="BE5" s="175">
        <v>0.0</v>
      </c>
      <c r="BF5" s="175">
        <v>0.0</v>
      </c>
      <c r="BG5" s="175">
        <v>0.0</v>
      </c>
      <c r="BH5" s="175">
        <v>0.0</v>
      </c>
      <c r="BI5" s="175">
        <v>0.0</v>
      </c>
      <c r="BJ5" s="175">
        <v>0.0</v>
      </c>
      <c r="BK5" s="175">
        <v>0.0</v>
      </c>
      <c r="BL5" s="175">
        <v>0.0</v>
      </c>
      <c r="BM5" s="175">
        <v>0.0</v>
      </c>
      <c r="BN5" s="175">
        <v>0.0</v>
      </c>
      <c r="BO5" s="175">
        <v>0.0</v>
      </c>
      <c r="BP5" s="175">
        <v>0.0</v>
      </c>
      <c r="BQ5" s="175">
        <v>0.0</v>
      </c>
      <c r="BR5" s="175">
        <v>0.0</v>
      </c>
      <c r="BS5" s="175">
        <v>0.0</v>
      </c>
      <c r="BT5" s="175">
        <v>0.0</v>
      </c>
      <c r="BU5" s="175">
        <v>0.0</v>
      </c>
      <c r="BV5" s="175">
        <v>0.0</v>
      </c>
      <c r="BW5" s="175">
        <v>0.0</v>
      </c>
      <c r="BX5" s="175">
        <v>0.0</v>
      </c>
      <c r="BY5" s="175">
        <v>0.0</v>
      </c>
      <c r="BZ5" s="175">
        <v>0.0</v>
      </c>
      <c r="CA5" s="175">
        <v>0.0</v>
      </c>
      <c r="CB5" s="175">
        <v>0.0</v>
      </c>
      <c r="CC5" s="175">
        <v>0.0</v>
      </c>
      <c r="CD5" s="175">
        <v>1433.0</v>
      </c>
      <c r="CE5" s="175">
        <v>0.0</v>
      </c>
      <c r="CF5" s="175">
        <v>0.0</v>
      </c>
      <c r="CG5" s="175">
        <v>0.0</v>
      </c>
      <c r="CH5" s="175">
        <v>0.0</v>
      </c>
      <c r="CI5" s="175">
        <v>0.0</v>
      </c>
      <c r="CJ5" s="175">
        <v>0.0</v>
      </c>
      <c r="CK5" s="175">
        <v>0.0</v>
      </c>
      <c r="CL5" s="175">
        <v>0.0</v>
      </c>
      <c r="CM5" s="175">
        <v>0.0</v>
      </c>
      <c r="CN5" s="175">
        <v>0.0</v>
      </c>
      <c r="CO5" s="175">
        <v>0.0</v>
      </c>
      <c r="CP5" s="175">
        <v>0.0</v>
      </c>
      <c r="CQ5" s="175">
        <v>0.0</v>
      </c>
      <c r="CR5" s="175">
        <v>0.0</v>
      </c>
      <c r="CS5" s="175">
        <v>0.0</v>
      </c>
      <c r="CT5" s="175">
        <v>0.0</v>
      </c>
      <c r="CU5" s="175">
        <v>0.0</v>
      </c>
      <c r="CV5" s="175">
        <v>0.0</v>
      </c>
      <c r="CW5" s="175">
        <v>0.0</v>
      </c>
      <c r="CX5" s="175">
        <v>1505.0</v>
      </c>
      <c r="CY5" s="175">
        <v>0.0</v>
      </c>
      <c r="CZ5" s="175">
        <v>0.0</v>
      </c>
      <c r="DA5" s="175">
        <v>0.0</v>
      </c>
      <c r="DB5" s="175">
        <v>0.0</v>
      </c>
      <c r="DC5" s="175">
        <v>0.0</v>
      </c>
      <c r="DD5" s="175">
        <v>0.0</v>
      </c>
      <c r="DE5" s="175">
        <v>0.0</v>
      </c>
      <c r="DF5" s="175">
        <v>0.0</v>
      </c>
      <c r="DG5" s="175">
        <v>0.0</v>
      </c>
      <c r="DH5" s="175">
        <v>0.0</v>
      </c>
      <c r="DI5" s="175">
        <v>0.0</v>
      </c>
      <c r="DJ5" s="175">
        <v>0.0</v>
      </c>
      <c r="DK5" s="175">
        <v>0.0</v>
      </c>
      <c r="DL5" s="175">
        <v>0.0</v>
      </c>
      <c r="DM5" s="175">
        <v>0.0</v>
      </c>
      <c r="DN5" s="175">
        <v>0.0</v>
      </c>
      <c r="DO5" s="175">
        <v>0.0</v>
      </c>
      <c r="DP5" s="175">
        <v>0.0</v>
      </c>
      <c r="DQ5" s="175">
        <v>0.0</v>
      </c>
      <c r="DR5" s="175">
        <v>0.0</v>
      </c>
      <c r="DS5" s="175">
        <v>0.0</v>
      </c>
      <c r="DT5" s="175">
        <v>0.0</v>
      </c>
      <c r="DU5" s="175">
        <v>0.0</v>
      </c>
      <c r="DV5" s="175">
        <v>0.0</v>
      </c>
      <c r="DW5" s="175">
        <v>0.0</v>
      </c>
      <c r="DX5" s="175">
        <v>0.0</v>
      </c>
      <c r="DY5" s="175">
        <v>0.0</v>
      </c>
      <c r="DZ5" s="175">
        <v>0.0</v>
      </c>
      <c r="EA5" s="175">
        <v>0.0</v>
      </c>
      <c r="EB5" s="175">
        <v>0.0</v>
      </c>
      <c r="EC5" s="175">
        <v>0.0</v>
      </c>
      <c r="ED5" s="175">
        <v>0.0</v>
      </c>
      <c r="EE5" s="175">
        <v>0.0</v>
      </c>
      <c r="EF5" s="175">
        <v>0.0</v>
      </c>
      <c r="EG5" s="175">
        <v>0.0</v>
      </c>
      <c r="EH5" s="175">
        <v>0.0</v>
      </c>
      <c r="EI5" s="175">
        <v>0.0</v>
      </c>
      <c r="EJ5" s="175">
        <v>0.0</v>
      </c>
      <c r="EK5" s="175">
        <v>0.0</v>
      </c>
      <c r="EL5" s="175">
        <v>0.0</v>
      </c>
      <c r="EM5" s="176">
        <v>0.0</v>
      </c>
      <c r="EN5" s="177">
        <f t="shared" si="2"/>
        <v>0</v>
      </c>
      <c r="EO5" s="178">
        <f>VLOOKUP(C5,'Complexity Cost Adjustment'!$C$2:$H$141,6,0)</f>
        <v>172.89</v>
      </c>
      <c r="EP5" s="178">
        <f t="shared" ref="EP5:JY5" si="8">IF(D5&gt;0,($EO5)*D$143,0)</f>
        <v>0</v>
      </c>
      <c r="EQ5" s="179">
        <f t="shared" si="8"/>
        <v>199.68795</v>
      </c>
      <c r="ER5" s="178">
        <f t="shared" si="8"/>
        <v>0</v>
      </c>
      <c r="ES5" s="178">
        <f t="shared" si="8"/>
        <v>0</v>
      </c>
      <c r="ET5" s="178">
        <f t="shared" si="8"/>
        <v>0</v>
      </c>
      <c r="EU5" s="178">
        <f t="shared" si="8"/>
        <v>0</v>
      </c>
      <c r="EV5" s="179">
        <f t="shared" si="8"/>
        <v>135.54576</v>
      </c>
      <c r="EW5" s="178">
        <f t="shared" si="8"/>
        <v>0</v>
      </c>
      <c r="EX5" s="178">
        <f t="shared" si="8"/>
        <v>0</v>
      </c>
      <c r="EY5" s="178">
        <f t="shared" si="8"/>
        <v>0</v>
      </c>
      <c r="EZ5" s="178">
        <f t="shared" si="8"/>
        <v>0</v>
      </c>
      <c r="FA5" s="179">
        <f t="shared" si="8"/>
        <v>124.65369</v>
      </c>
      <c r="FB5" s="178">
        <f t="shared" si="8"/>
        <v>0</v>
      </c>
      <c r="FC5" s="178">
        <f t="shared" si="8"/>
        <v>0</v>
      </c>
      <c r="FD5" s="178">
        <f t="shared" si="8"/>
        <v>0</v>
      </c>
      <c r="FE5" s="179">
        <f t="shared" si="8"/>
        <v>344.91555</v>
      </c>
      <c r="FF5" s="178">
        <f t="shared" si="8"/>
        <v>0</v>
      </c>
      <c r="FG5" s="178">
        <f t="shared" si="8"/>
        <v>0</v>
      </c>
      <c r="FH5" s="178">
        <f t="shared" si="8"/>
        <v>0</v>
      </c>
      <c r="FI5" s="178">
        <f t="shared" si="8"/>
        <v>0</v>
      </c>
      <c r="FJ5" s="178">
        <f t="shared" si="8"/>
        <v>0</v>
      </c>
      <c r="FK5" s="178">
        <f t="shared" si="8"/>
        <v>0</v>
      </c>
      <c r="FL5" s="178">
        <f t="shared" si="8"/>
        <v>0</v>
      </c>
      <c r="FM5" s="178">
        <f t="shared" si="8"/>
        <v>0</v>
      </c>
      <c r="FN5" s="179">
        <f t="shared" si="8"/>
        <v>211.61736</v>
      </c>
      <c r="FO5" s="178">
        <f t="shared" si="8"/>
        <v>0</v>
      </c>
      <c r="FP5" s="178">
        <f t="shared" si="8"/>
        <v>0</v>
      </c>
      <c r="FQ5" s="178">
        <f t="shared" si="8"/>
        <v>0</v>
      </c>
      <c r="FR5" s="178">
        <f t="shared" si="8"/>
        <v>0</v>
      </c>
      <c r="FS5" s="178">
        <f t="shared" si="8"/>
        <v>0</v>
      </c>
      <c r="FT5" s="178">
        <f t="shared" si="8"/>
        <v>0</v>
      </c>
      <c r="FU5" s="178">
        <f t="shared" si="8"/>
        <v>0</v>
      </c>
      <c r="FV5" s="179">
        <f t="shared" si="8"/>
        <v>213.69204</v>
      </c>
      <c r="FW5" s="178">
        <f t="shared" si="8"/>
        <v>0</v>
      </c>
      <c r="FX5" s="178">
        <f t="shared" si="8"/>
        <v>0</v>
      </c>
      <c r="FY5" s="178">
        <f t="shared" si="8"/>
        <v>0</v>
      </c>
      <c r="FZ5" s="178">
        <f t="shared" si="8"/>
        <v>0</v>
      </c>
      <c r="GA5" s="178">
        <f t="shared" si="8"/>
        <v>0</v>
      </c>
      <c r="GB5" s="178">
        <f t="shared" si="8"/>
        <v>0</v>
      </c>
      <c r="GC5" s="178">
        <f t="shared" si="8"/>
        <v>0</v>
      </c>
      <c r="GD5" s="179">
        <f t="shared" si="8"/>
        <v>89.9028</v>
      </c>
      <c r="GE5" s="178">
        <f t="shared" si="8"/>
        <v>0</v>
      </c>
      <c r="GF5" s="178">
        <f t="shared" si="8"/>
        <v>0</v>
      </c>
      <c r="GG5" s="178">
        <f t="shared" si="8"/>
        <v>0</v>
      </c>
      <c r="GH5" s="178">
        <f t="shared" si="8"/>
        <v>0</v>
      </c>
      <c r="GI5" s="178">
        <f t="shared" si="8"/>
        <v>0</v>
      </c>
      <c r="GJ5" s="178">
        <f t="shared" si="8"/>
        <v>0</v>
      </c>
      <c r="GK5" s="178">
        <f t="shared" si="8"/>
        <v>0</v>
      </c>
      <c r="GL5" s="178">
        <f t="shared" si="8"/>
        <v>0</v>
      </c>
      <c r="GM5" s="178">
        <f t="shared" si="8"/>
        <v>0</v>
      </c>
      <c r="GN5" s="178">
        <f t="shared" si="8"/>
        <v>0</v>
      </c>
      <c r="GO5" s="178">
        <f t="shared" si="8"/>
        <v>0</v>
      </c>
      <c r="GP5" s="178">
        <f t="shared" si="8"/>
        <v>0</v>
      </c>
      <c r="GQ5" s="178">
        <f t="shared" si="8"/>
        <v>0</v>
      </c>
      <c r="GR5" s="178">
        <f t="shared" si="8"/>
        <v>0</v>
      </c>
      <c r="GS5" s="178">
        <f t="shared" si="8"/>
        <v>0</v>
      </c>
      <c r="GT5" s="178">
        <f t="shared" si="8"/>
        <v>0</v>
      </c>
      <c r="GU5" s="178">
        <f t="shared" si="8"/>
        <v>0</v>
      </c>
      <c r="GV5" s="178">
        <f t="shared" si="8"/>
        <v>0</v>
      </c>
      <c r="GW5" s="178">
        <f t="shared" si="8"/>
        <v>0</v>
      </c>
      <c r="GX5" s="178">
        <f t="shared" si="8"/>
        <v>0</v>
      </c>
      <c r="GY5" s="178">
        <f t="shared" si="8"/>
        <v>0</v>
      </c>
      <c r="GZ5" s="178">
        <f t="shared" si="8"/>
        <v>0</v>
      </c>
      <c r="HA5" s="178">
        <f t="shared" si="8"/>
        <v>0</v>
      </c>
      <c r="HB5" s="178">
        <f t="shared" si="8"/>
        <v>0</v>
      </c>
      <c r="HC5" s="178">
        <f t="shared" si="8"/>
        <v>0</v>
      </c>
      <c r="HD5" s="178">
        <f t="shared" si="8"/>
        <v>0</v>
      </c>
      <c r="HE5" s="178">
        <f t="shared" si="8"/>
        <v>0</v>
      </c>
      <c r="HF5" s="178">
        <f t="shared" si="8"/>
        <v>0</v>
      </c>
      <c r="HG5" s="178">
        <f t="shared" si="8"/>
        <v>0</v>
      </c>
      <c r="HH5" s="178">
        <f t="shared" si="8"/>
        <v>0</v>
      </c>
      <c r="HI5" s="178">
        <f t="shared" si="8"/>
        <v>0</v>
      </c>
      <c r="HJ5" s="178">
        <f t="shared" si="8"/>
        <v>0</v>
      </c>
      <c r="HK5" s="178">
        <f t="shared" si="8"/>
        <v>0</v>
      </c>
      <c r="HL5" s="178">
        <f t="shared" si="8"/>
        <v>0</v>
      </c>
      <c r="HM5" s="178">
        <f t="shared" si="8"/>
        <v>0</v>
      </c>
      <c r="HN5" s="178">
        <f t="shared" si="8"/>
        <v>0</v>
      </c>
      <c r="HO5" s="178">
        <f t="shared" si="8"/>
        <v>0</v>
      </c>
      <c r="HP5" s="179">
        <f t="shared" si="8"/>
        <v>207.468</v>
      </c>
      <c r="HQ5" s="178">
        <f t="shared" si="8"/>
        <v>0</v>
      </c>
      <c r="HR5" s="178">
        <f t="shared" si="8"/>
        <v>0</v>
      </c>
      <c r="HS5" s="178">
        <f t="shared" si="8"/>
        <v>0</v>
      </c>
      <c r="HT5" s="178">
        <f t="shared" si="8"/>
        <v>0</v>
      </c>
      <c r="HU5" s="178">
        <f t="shared" si="8"/>
        <v>0</v>
      </c>
      <c r="HV5" s="178">
        <f t="shared" si="8"/>
        <v>0</v>
      </c>
      <c r="HW5" s="178">
        <f t="shared" si="8"/>
        <v>0</v>
      </c>
      <c r="HX5" s="178">
        <f t="shared" si="8"/>
        <v>0</v>
      </c>
      <c r="HY5" s="178">
        <f t="shared" si="8"/>
        <v>0</v>
      </c>
      <c r="HZ5" s="178">
        <f t="shared" si="8"/>
        <v>0</v>
      </c>
      <c r="IA5" s="178">
        <f t="shared" si="8"/>
        <v>0</v>
      </c>
      <c r="IB5" s="178">
        <f t="shared" si="8"/>
        <v>0</v>
      </c>
      <c r="IC5" s="178">
        <f t="shared" si="8"/>
        <v>0</v>
      </c>
      <c r="ID5" s="178">
        <f t="shared" si="8"/>
        <v>0</v>
      </c>
      <c r="IE5" s="178">
        <f t="shared" si="8"/>
        <v>0</v>
      </c>
      <c r="IF5" s="178">
        <f t="shared" si="8"/>
        <v>0</v>
      </c>
      <c r="IG5" s="178">
        <f t="shared" si="8"/>
        <v>0</v>
      </c>
      <c r="IH5" s="178">
        <f t="shared" si="8"/>
        <v>0</v>
      </c>
      <c r="II5" s="178">
        <f t="shared" si="8"/>
        <v>0</v>
      </c>
      <c r="IJ5" s="179">
        <f t="shared" si="8"/>
        <v>65.6982</v>
      </c>
      <c r="IK5" s="178">
        <f t="shared" si="8"/>
        <v>0</v>
      </c>
      <c r="IL5" s="178">
        <f t="shared" si="8"/>
        <v>0</v>
      </c>
      <c r="IM5" s="178">
        <f t="shared" si="8"/>
        <v>0</v>
      </c>
      <c r="IN5" s="178">
        <f t="shared" si="8"/>
        <v>0</v>
      </c>
      <c r="IO5" s="178">
        <f t="shared" si="8"/>
        <v>0</v>
      </c>
      <c r="IP5" s="178">
        <f t="shared" si="8"/>
        <v>0</v>
      </c>
      <c r="IQ5" s="178">
        <f t="shared" si="8"/>
        <v>0</v>
      </c>
      <c r="IR5" s="178">
        <f t="shared" si="8"/>
        <v>0</v>
      </c>
      <c r="IS5" s="178">
        <f t="shared" si="8"/>
        <v>0</v>
      </c>
      <c r="IT5" s="178">
        <f t="shared" si="8"/>
        <v>0</v>
      </c>
      <c r="IU5" s="178">
        <f t="shared" si="8"/>
        <v>0</v>
      </c>
      <c r="IV5" s="178">
        <f t="shared" si="8"/>
        <v>0</v>
      </c>
      <c r="IW5" s="178">
        <f t="shared" si="8"/>
        <v>0</v>
      </c>
      <c r="IX5" s="178">
        <f t="shared" si="8"/>
        <v>0</v>
      </c>
      <c r="IY5" s="178">
        <f t="shared" si="8"/>
        <v>0</v>
      </c>
      <c r="IZ5" s="178">
        <f t="shared" si="8"/>
        <v>0</v>
      </c>
      <c r="JA5" s="178">
        <f t="shared" si="8"/>
        <v>0</v>
      </c>
      <c r="JB5" s="178">
        <f t="shared" si="8"/>
        <v>0</v>
      </c>
      <c r="JC5" s="178">
        <f t="shared" si="8"/>
        <v>0</v>
      </c>
      <c r="JD5" s="178">
        <f t="shared" si="8"/>
        <v>0</v>
      </c>
      <c r="JE5" s="178">
        <f t="shared" si="8"/>
        <v>0</v>
      </c>
      <c r="JF5" s="178">
        <f t="shared" si="8"/>
        <v>0</v>
      </c>
      <c r="JG5" s="178">
        <f t="shared" si="8"/>
        <v>0</v>
      </c>
      <c r="JH5" s="178">
        <f t="shared" si="8"/>
        <v>0</v>
      </c>
      <c r="JI5" s="178">
        <f t="shared" si="8"/>
        <v>0</v>
      </c>
      <c r="JJ5" s="178">
        <f t="shared" si="8"/>
        <v>0</v>
      </c>
      <c r="JK5" s="178">
        <f t="shared" si="8"/>
        <v>0</v>
      </c>
      <c r="JL5" s="178">
        <f t="shared" si="8"/>
        <v>0</v>
      </c>
      <c r="JM5" s="178">
        <f t="shared" si="8"/>
        <v>0</v>
      </c>
      <c r="JN5" s="178">
        <f t="shared" si="8"/>
        <v>0</v>
      </c>
      <c r="JO5" s="178">
        <f t="shared" si="8"/>
        <v>0</v>
      </c>
      <c r="JP5" s="178">
        <f t="shared" si="8"/>
        <v>0</v>
      </c>
      <c r="JQ5" s="178">
        <f t="shared" si="8"/>
        <v>0</v>
      </c>
      <c r="JR5" s="178">
        <f t="shared" si="8"/>
        <v>0</v>
      </c>
      <c r="JS5" s="178">
        <f t="shared" si="8"/>
        <v>0</v>
      </c>
      <c r="JT5" s="178">
        <f t="shared" si="8"/>
        <v>0</v>
      </c>
      <c r="JU5" s="178">
        <f t="shared" si="8"/>
        <v>0</v>
      </c>
      <c r="JV5" s="178">
        <f t="shared" si="8"/>
        <v>0</v>
      </c>
      <c r="JW5" s="178">
        <f t="shared" si="8"/>
        <v>0</v>
      </c>
      <c r="JX5" s="178">
        <f t="shared" si="8"/>
        <v>0</v>
      </c>
      <c r="JY5" s="178">
        <f t="shared" si="8"/>
        <v>0</v>
      </c>
      <c r="JZ5" s="180">
        <f t="shared" si="4"/>
        <v>0.215</v>
      </c>
      <c r="KA5" s="181">
        <f t="shared" si="5"/>
        <v>1593.18135</v>
      </c>
      <c r="KB5" s="181">
        <f t="shared" si="6"/>
        <v>342.5339903</v>
      </c>
    </row>
    <row r="6" ht="14.25" customHeight="1">
      <c r="A6" s="50" t="s">
        <v>96</v>
      </c>
      <c r="B6" s="83" t="s">
        <v>479</v>
      </c>
      <c r="C6" s="50">
        <v>1811005.0</v>
      </c>
      <c r="D6" s="175">
        <v>98.0</v>
      </c>
      <c r="E6" s="175">
        <v>0.0</v>
      </c>
      <c r="F6" s="175">
        <v>0.0</v>
      </c>
      <c r="G6" s="175">
        <v>0.0</v>
      </c>
      <c r="H6" s="175">
        <v>0.0</v>
      </c>
      <c r="I6" s="175">
        <v>105.0</v>
      </c>
      <c r="J6" s="175">
        <v>0.0</v>
      </c>
      <c r="K6" s="175">
        <v>0.0</v>
      </c>
      <c r="L6" s="175">
        <v>0.0</v>
      </c>
      <c r="M6" s="175">
        <v>0.0</v>
      </c>
      <c r="N6" s="175">
        <v>103.0</v>
      </c>
      <c r="O6" s="175">
        <v>0.0</v>
      </c>
      <c r="P6" s="175">
        <v>0.0</v>
      </c>
      <c r="Q6" s="175">
        <v>0.0</v>
      </c>
      <c r="R6" s="175">
        <v>0.0</v>
      </c>
      <c r="S6" s="175">
        <v>101.0</v>
      </c>
      <c r="T6" s="175">
        <v>0.0</v>
      </c>
      <c r="U6" s="175">
        <v>0.0</v>
      </c>
      <c r="V6" s="175">
        <v>0.0</v>
      </c>
      <c r="W6" s="175">
        <v>0.0</v>
      </c>
      <c r="X6" s="175">
        <v>0.0</v>
      </c>
      <c r="Y6" s="175">
        <v>0.0</v>
      </c>
      <c r="Z6" s="175">
        <v>0.0</v>
      </c>
      <c r="AA6" s="175">
        <v>0.0</v>
      </c>
      <c r="AB6" s="175">
        <v>95.0</v>
      </c>
      <c r="AC6" s="175">
        <v>0.0</v>
      </c>
      <c r="AD6" s="175">
        <v>0.0</v>
      </c>
      <c r="AE6" s="175">
        <v>0.0</v>
      </c>
      <c r="AF6" s="175">
        <v>0.0</v>
      </c>
      <c r="AG6" s="175">
        <v>0.0</v>
      </c>
      <c r="AH6" s="175">
        <v>0.0</v>
      </c>
      <c r="AI6" s="175">
        <v>0.0</v>
      </c>
      <c r="AJ6" s="175">
        <v>100.0</v>
      </c>
      <c r="AK6" s="175">
        <v>0.0</v>
      </c>
      <c r="AL6" s="175">
        <v>0.0</v>
      </c>
      <c r="AM6" s="175">
        <v>0.0</v>
      </c>
      <c r="AN6" s="175">
        <v>0.0</v>
      </c>
      <c r="AO6" s="175">
        <v>0.0</v>
      </c>
      <c r="AP6" s="175">
        <v>0.0</v>
      </c>
      <c r="AQ6" s="175">
        <v>0.0</v>
      </c>
      <c r="AR6" s="175">
        <v>96.0</v>
      </c>
      <c r="AS6" s="175">
        <v>0.0</v>
      </c>
      <c r="AT6" s="175">
        <v>0.0</v>
      </c>
      <c r="AU6" s="175">
        <v>0.0</v>
      </c>
      <c r="AV6" s="175">
        <v>0.0</v>
      </c>
      <c r="AW6" s="175">
        <v>0.0</v>
      </c>
      <c r="AX6" s="175">
        <v>0.0</v>
      </c>
      <c r="AY6" s="175">
        <v>0.0</v>
      </c>
      <c r="AZ6" s="175">
        <v>0.0</v>
      </c>
      <c r="BA6" s="175">
        <v>0.0</v>
      </c>
      <c r="BB6" s="175">
        <v>0.0</v>
      </c>
      <c r="BC6" s="175">
        <v>0.0</v>
      </c>
      <c r="BD6" s="175">
        <v>0.0</v>
      </c>
      <c r="BE6" s="175">
        <v>0.0</v>
      </c>
      <c r="BF6" s="175">
        <v>0.0</v>
      </c>
      <c r="BG6" s="175">
        <v>0.0</v>
      </c>
      <c r="BH6" s="175">
        <v>0.0</v>
      </c>
      <c r="BI6" s="175">
        <v>0.0</v>
      </c>
      <c r="BJ6" s="175">
        <v>0.0</v>
      </c>
      <c r="BK6" s="175">
        <v>0.0</v>
      </c>
      <c r="BL6" s="175">
        <v>0.0</v>
      </c>
      <c r="BM6" s="175">
        <v>0.0</v>
      </c>
      <c r="BN6" s="175">
        <v>0.0</v>
      </c>
      <c r="BO6" s="175">
        <v>0.0</v>
      </c>
      <c r="BP6" s="175">
        <v>0.0</v>
      </c>
      <c r="BQ6" s="175">
        <v>0.0</v>
      </c>
      <c r="BR6" s="175">
        <v>0.0</v>
      </c>
      <c r="BS6" s="175">
        <v>0.0</v>
      </c>
      <c r="BT6" s="175">
        <v>0.0</v>
      </c>
      <c r="BU6" s="175">
        <v>0.0</v>
      </c>
      <c r="BV6" s="175">
        <v>0.0</v>
      </c>
      <c r="BW6" s="175">
        <v>0.0</v>
      </c>
      <c r="BX6" s="175">
        <v>0.0</v>
      </c>
      <c r="BY6" s="175">
        <v>0.0</v>
      </c>
      <c r="BZ6" s="175">
        <v>0.0</v>
      </c>
      <c r="CA6" s="175">
        <v>0.0</v>
      </c>
      <c r="CB6" s="175">
        <v>0.0</v>
      </c>
      <c r="CC6" s="175">
        <v>0.0</v>
      </c>
      <c r="CD6" s="175">
        <v>100.0</v>
      </c>
      <c r="CE6" s="175">
        <v>0.0</v>
      </c>
      <c r="CF6" s="175">
        <v>0.0</v>
      </c>
      <c r="CG6" s="175">
        <v>0.0</v>
      </c>
      <c r="CH6" s="175">
        <v>0.0</v>
      </c>
      <c r="CI6" s="175">
        <v>0.0</v>
      </c>
      <c r="CJ6" s="175">
        <v>0.0</v>
      </c>
      <c r="CK6" s="175">
        <v>0.0</v>
      </c>
      <c r="CL6" s="175">
        <v>0.0</v>
      </c>
      <c r="CM6" s="175">
        <v>0.0</v>
      </c>
      <c r="CN6" s="175">
        <v>0.0</v>
      </c>
      <c r="CO6" s="175">
        <v>0.0</v>
      </c>
      <c r="CP6" s="175">
        <v>0.0</v>
      </c>
      <c r="CQ6" s="175">
        <v>0.0</v>
      </c>
      <c r="CR6" s="175">
        <v>0.0</v>
      </c>
      <c r="CS6" s="175">
        <v>0.0</v>
      </c>
      <c r="CT6" s="175">
        <v>0.0</v>
      </c>
      <c r="CU6" s="175">
        <v>0.0</v>
      </c>
      <c r="CV6" s="175">
        <v>0.0</v>
      </c>
      <c r="CW6" s="175">
        <v>0.0</v>
      </c>
      <c r="CX6" s="175">
        <v>105.0</v>
      </c>
      <c r="CY6" s="175">
        <v>0.0</v>
      </c>
      <c r="CZ6" s="175">
        <v>0.0</v>
      </c>
      <c r="DA6" s="175">
        <v>0.0</v>
      </c>
      <c r="DB6" s="175">
        <v>0.0</v>
      </c>
      <c r="DC6" s="175">
        <v>0.0</v>
      </c>
      <c r="DD6" s="175">
        <v>0.0</v>
      </c>
      <c r="DE6" s="175">
        <v>0.0</v>
      </c>
      <c r="DF6" s="175">
        <v>0.0</v>
      </c>
      <c r="DG6" s="175">
        <v>0.0</v>
      </c>
      <c r="DH6" s="175">
        <v>0.0</v>
      </c>
      <c r="DI6" s="175">
        <v>0.0</v>
      </c>
      <c r="DJ6" s="175">
        <v>0.0</v>
      </c>
      <c r="DK6" s="175">
        <v>0.0</v>
      </c>
      <c r="DL6" s="175">
        <v>0.0</v>
      </c>
      <c r="DM6" s="175">
        <v>0.0</v>
      </c>
      <c r="DN6" s="175">
        <v>0.0</v>
      </c>
      <c r="DO6" s="175">
        <v>0.0</v>
      </c>
      <c r="DP6" s="175">
        <v>0.0</v>
      </c>
      <c r="DQ6" s="175">
        <v>0.0</v>
      </c>
      <c r="DR6" s="175">
        <v>0.0</v>
      </c>
      <c r="DS6" s="175">
        <v>0.0</v>
      </c>
      <c r="DT6" s="175">
        <v>0.0</v>
      </c>
      <c r="DU6" s="175">
        <v>0.0</v>
      </c>
      <c r="DV6" s="175">
        <v>0.0</v>
      </c>
      <c r="DW6" s="175">
        <v>0.0</v>
      </c>
      <c r="DX6" s="175">
        <v>0.0</v>
      </c>
      <c r="DY6" s="175">
        <v>0.0</v>
      </c>
      <c r="DZ6" s="175">
        <v>0.0</v>
      </c>
      <c r="EA6" s="175">
        <v>0.0</v>
      </c>
      <c r="EB6" s="175">
        <v>0.0</v>
      </c>
      <c r="EC6" s="175">
        <v>0.0</v>
      </c>
      <c r="ED6" s="175">
        <v>0.0</v>
      </c>
      <c r="EE6" s="175">
        <v>0.0</v>
      </c>
      <c r="EF6" s="175">
        <v>0.0</v>
      </c>
      <c r="EG6" s="175">
        <v>0.0</v>
      </c>
      <c r="EH6" s="175">
        <v>0.0</v>
      </c>
      <c r="EI6" s="175">
        <v>0.0</v>
      </c>
      <c r="EJ6" s="175">
        <v>0.0</v>
      </c>
      <c r="EK6" s="175">
        <v>0.0</v>
      </c>
      <c r="EL6" s="175">
        <v>0.0</v>
      </c>
      <c r="EM6" s="176">
        <v>0.0</v>
      </c>
      <c r="EN6" s="177">
        <f t="shared" si="2"/>
        <v>22.94523</v>
      </c>
      <c r="EO6" s="178">
        <f>VLOOKUP(C6,'Complexity Cost Adjustment'!$C$2:$H$141,6,0)</f>
        <v>423.072</v>
      </c>
      <c r="EP6" s="179">
        <f t="shared" ref="EP6:JY6" si="9">IF(D6&gt;0,($EO6)*D$143,0)</f>
        <v>460.725408</v>
      </c>
      <c r="EQ6" s="178">
        <f t="shared" si="9"/>
        <v>0</v>
      </c>
      <c r="ER6" s="178">
        <f t="shared" si="9"/>
        <v>0</v>
      </c>
      <c r="ES6" s="178">
        <f t="shared" si="9"/>
        <v>0</v>
      </c>
      <c r="ET6" s="178">
        <f t="shared" si="9"/>
        <v>0</v>
      </c>
      <c r="EU6" s="179">
        <f t="shared" si="9"/>
        <v>331.688448</v>
      </c>
      <c r="EV6" s="178">
        <f t="shared" si="9"/>
        <v>0</v>
      </c>
      <c r="EW6" s="178">
        <f t="shared" si="9"/>
        <v>0</v>
      </c>
      <c r="EX6" s="178">
        <f t="shared" si="9"/>
        <v>0</v>
      </c>
      <c r="EY6" s="178">
        <f t="shared" si="9"/>
        <v>0</v>
      </c>
      <c r="EZ6" s="179">
        <f t="shared" si="9"/>
        <v>296.1504</v>
      </c>
      <c r="FA6" s="178">
        <f t="shared" si="9"/>
        <v>0</v>
      </c>
      <c r="FB6" s="178">
        <f t="shared" si="9"/>
        <v>0</v>
      </c>
      <c r="FC6" s="178">
        <f t="shared" si="9"/>
        <v>0</v>
      </c>
      <c r="FD6" s="178">
        <f t="shared" si="9"/>
        <v>0</v>
      </c>
      <c r="FE6" s="179">
        <f t="shared" si="9"/>
        <v>844.02864</v>
      </c>
      <c r="FF6" s="178">
        <f t="shared" si="9"/>
        <v>0</v>
      </c>
      <c r="FG6" s="178">
        <f t="shared" si="9"/>
        <v>0</v>
      </c>
      <c r="FH6" s="178">
        <f t="shared" si="9"/>
        <v>0</v>
      </c>
      <c r="FI6" s="178">
        <f t="shared" si="9"/>
        <v>0</v>
      </c>
      <c r="FJ6" s="178">
        <f t="shared" si="9"/>
        <v>0</v>
      </c>
      <c r="FK6" s="178">
        <f t="shared" si="9"/>
        <v>0</v>
      </c>
      <c r="FL6" s="178">
        <f t="shared" si="9"/>
        <v>0</v>
      </c>
      <c r="FM6" s="178">
        <f t="shared" si="9"/>
        <v>0</v>
      </c>
      <c r="FN6" s="179">
        <f t="shared" si="9"/>
        <v>517.840128</v>
      </c>
      <c r="FO6" s="178">
        <f t="shared" si="9"/>
        <v>0</v>
      </c>
      <c r="FP6" s="178">
        <f t="shared" si="9"/>
        <v>0</v>
      </c>
      <c r="FQ6" s="178">
        <f t="shared" si="9"/>
        <v>0</v>
      </c>
      <c r="FR6" s="178">
        <f t="shared" si="9"/>
        <v>0</v>
      </c>
      <c r="FS6" s="178">
        <f t="shared" si="9"/>
        <v>0</v>
      </c>
      <c r="FT6" s="178">
        <f t="shared" si="9"/>
        <v>0</v>
      </c>
      <c r="FU6" s="178">
        <f t="shared" si="9"/>
        <v>0</v>
      </c>
      <c r="FV6" s="179">
        <f t="shared" si="9"/>
        <v>522.916992</v>
      </c>
      <c r="FW6" s="178">
        <f t="shared" si="9"/>
        <v>0</v>
      </c>
      <c r="FX6" s="178">
        <f t="shared" si="9"/>
        <v>0</v>
      </c>
      <c r="FY6" s="178">
        <f t="shared" si="9"/>
        <v>0</v>
      </c>
      <c r="FZ6" s="178">
        <f t="shared" si="9"/>
        <v>0</v>
      </c>
      <c r="GA6" s="178">
        <f t="shared" si="9"/>
        <v>0</v>
      </c>
      <c r="GB6" s="178">
        <f t="shared" si="9"/>
        <v>0</v>
      </c>
      <c r="GC6" s="178">
        <f t="shared" si="9"/>
        <v>0</v>
      </c>
      <c r="GD6" s="179">
        <f t="shared" si="9"/>
        <v>219.99744</v>
      </c>
      <c r="GE6" s="178">
        <f t="shared" si="9"/>
        <v>0</v>
      </c>
      <c r="GF6" s="178">
        <f t="shared" si="9"/>
        <v>0</v>
      </c>
      <c r="GG6" s="178">
        <f t="shared" si="9"/>
        <v>0</v>
      </c>
      <c r="GH6" s="178">
        <f t="shared" si="9"/>
        <v>0</v>
      </c>
      <c r="GI6" s="178">
        <f t="shared" si="9"/>
        <v>0</v>
      </c>
      <c r="GJ6" s="178">
        <f t="shared" si="9"/>
        <v>0</v>
      </c>
      <c r="GK6" s="178">
        <f t="shared" si="9"/>
        <v>0</v>
      </c>
      <c r="GL6" s="178">
        <f t="shared" si="9"/>
        <v>0</v>
      </c>
      <c r="GM6" s="178">
        <f t="shared" si="9"/>
        <v>0</v>
      </c>
      <c r="GN6" s="178">
        <f t="shared" si="9"/>
        <v>0</v>
      </c>
      <c r="GO6" s="178">
        <f t="shared" si="9"/>
        <v>0</v>
      </c>
      <c r="GP6" s="178">
        <f t="shared" si="9"/>
        <v>0</v>
      </c>
      <c r="GQ6" s="178">
        <f t="shared" si="9"/>
        <v>0</v>
      </c>
      <c r="GR6" s="178">
        <f t="shared" si="9"/>
        <v>0</v>
      </c>
      <c r="GS6" s="178">
        <f t="shared" si="9"/>
        <v>0</v>
      </c>
      <c r="GT6" s="178">
        <f t="shared" si="9"/>
        <v>0</v>
      </c>
      <c r="GU6" s="178">
        <f t="shared" si="9"/>
        <v>0</v>
      </c>
      <c r="GV6" s="178">
        <f t="shared" si="9"/>
        <v>0</v>
      </c>
      <c r="GW6" s="178">
        <f t="shared" si="9"/>
        <v>0</v>
      </c>
      <c r="GX6" s="178">
        <f t="shared" si="9"/>
        <v>0</v>
      </c>
      <c r="GY6" s="178">
        <f t="shared" si="9"/>
        <v>0</v>
      </c>
      <c r="GZ6" s="178">
        <f t="shared" si="9"/>
        <v>0</v>
      </c>
      <c r="HA6" s="178">
        <f t="shared" si="9"/>
        <v>0</v>
      </c>
      <c r="HB6" s="178">
        <f t="shared" si="9"/>
        <v>0</v>
      </c>
      <c r="HC6" s="178">
        <f t="shared" si="9"/>
        <v>0</v>
      </c>
      <c r="HD6" s="178">
        <f t="shared" si="9"/>
        <v>0</v>
      </c>
      <c r="HE6" s="178">
        <f t="shared" si="9"/>
        <v>0</v>
      </c>
      <c r="HF6" s="178">
        <f t="shared" si="9"/>
        <v>0</v>
      </c>
      <c r="HG6" s="178">
        <f t="shared" si="9"/>
        <v>0</v>
      </c>
      <c r="HH6" s="178">
        <f t="shared" si="9"/>
        <v>0</v>
      </c>
      <c r="HI6" s="178">
        <f t="shared" si="9"/>
        <v>0</v>
      </c>
      <c r="HJ6" s="178">
        <f t="shared" si="9"/>
        <v>0</v>
      </c>
      <c r="HK6" s="178">
        <f t="shared" si="9"/>
        <v>0</v>
      </c>
      <c r="HL6" s="178">
        <f t="shared" si="9"/>
        <v>0</v>
      </c>
      <c r="HM6" s="178">
        <f t="shared" si="9"/>
        <v>0</v>
      </c>
      <c r="HN6" s="178">
        <f t="shared" si="9"/>
        <v>0</v>
      </c>
      <c r="HO6" s="178">
        <f t="shared" si="9"/>
        <v>0</v>
      </c>
      <c r="HP6" s="179">
        <f t="shared" si="9"/>
        <v>507.6864</v>
      </c>
      <c r="HQ6" s="178">
        <f t="shared" si="9"/>
        <v>0</v>
      </c>
      <c r="HR6" s="178">
        <f t="shared" si="9"/>
        <v>0</v>
      </c>
      <c r="HS6" s="178">
        <f t="shared" si="9"/>
        <v>0</v>
      </c>
      <c r="HT6" s="178">
        <f t="shared" si="9"/>
        <v>0</v>
      </c>
      <c r="HU6" s="178">
        <f t="shared" si="9"/>
        <v>0</v>
      </c>
      <c r="HV6" s="178">
        <f t="shared" si="9"/>
        <v>0</v>
      </c>
      <c r="HW6" s="178">
        <f t="shared" si="9"/>
        <v>0</v>
      </c>
      <c r="HX6" s="178">
        <f t="shared" si="9"/>
        <v>0</v>
      </c>
      <c r="HY6" s="178">
        <f t="shared" si="9"/>
        <v>0</v>
      </c>
      <c r="HZ6" s="178">
        <f t="shared" si="9"/>
        <v>0</v>
      </c>
      <c r="IA6" s="178">
        <f t="shared" si="9"/>
        <v>0</v>
      </c>
      <c r="IB6" s="178">
        <f t="shared" si="9"/>
        <v>0</v>
      </c>
      <c r="IC6" s="178">
        <f t="shared" si="9"/>
        <v>0</v>
      </c>
      <c r="ID6" s="178">
        <f t="shared" si="9"/>
        <v>0</v>
      </c>
      <c r="IE6" s="178">
        <f t="shared" si="9"/>
        <v>0</v>
      </c>
      <c r="IF6" s="178">
        <f t="shared" si="9"/>
        <v>0</v>
      </c>
      <c r="IG6" s="178">
        <f t="shared" si="9"/>
        <v>0</v>
      </c>
      <c r="IH6" s="178">
        <f t="shared" si="9"/>
        <v>0</v>
      </c>
      <c r="II6" s="178">
        <f t="shared" si="9"/>
        <v>0</v>
      </c>
      <c r="IJ6" s="179">
        <f t="shared" si="9"/>
        <v>160.76736</v>
      </c>
      <c r="IK6" s="178">
        <f t="shared" si="9"/>
        <v>0</v>
      </c>
      <c r="IL6" s="178">
        <f t="shared" si="9"/>
        <v>0</v>
      </c>
      <c r="IM6" s="178">
        <f t="shared" si="9"/>
        <v>0</v>
      </c>
      <c r="IN6" s="178">
        <f t="shared" si="9"/>
        <v>0</v>
      </c>
      <c r="IO6" s="178">
        <f t="shared" si="9"/>
        <v>0</v>
      </c>
      <c r="IP6" s="178">
        <f t="shared" si="9"/>
        <v>0</v>
      </c>
      <c r="IQ6" s="178">
        <f t="shared" si="9"/>
        <v>0</v>
      </c>
      <c r="IR6" s="178">
        <f t="shared" si="9"/>
        <v>0</v>
      </c>
      <c r="IS6" s="178">
        <f t="shared" si="9"/>
        <v>0</v>
      </c>
      <c r="IT6" s="178">
        <f t="shared" si="9"/>
        <v>0</v>
      </c>
      <c r="IU6" s="178">
        <f t="shared" si="9"/>
        <v>0</v>
      </c>
      <c r="IV6" s="178">
        <f t="shared" si="9"/>
        <v>0</v>
      </c>
      <c r="IW6" s="178">
        <f t="shared" si="9"/>
        <v>0</v>
      </c>
      <c r="IX6" s="178">
        <f t="shared" si="9"/>
        <v>0</v>
      </c>
      <c r="IY6" s="178">
        <f t="shared" si="9"/>
        <v>0</v>
      </c>
      <c r="IZ6" s="178">
        <f t="shared" si="9"/>
        <v>0</v>
      </c>
      <c r="JA6" s="178">
        <f t="shared" si="9"/>
        <v>0</v>
      </c>
      <c r="JB6" s="178">
        <f t="shared" si="9"/>
        <v>0</v>
      </c>
      <c r="JC6" s="178">
        <f t="shared" si="9"/>
        <v>0</v>
      </c>
      <c r="JD6" s="178">
        <f t="shared" si="9"/>
        <v>0</v>
      </c>
      <c r="JE6" s="178">
        <f t="shared" si="9"/>
        <v>0</v>
      </c>
      <c r="JF6" s="178">
        <f t="shared" si="9"/>
        <v>0</v>
      </c>
      <c r="JG6" s="178">
        <f t="shared" si="9"/>
        <v>0</v>
      </c>
      <c r="JH6" s="178">
        <f t="shared" si="9"/>
        <v>0</v>
      </c>
      <c r="JI6" s="178">
        <f t="shared" si="9"/>
        <v>0</v>
      </c>
      <c r="JJ6" s="178">
        <f t="shared" si="9"/>
        <v>0</v>
      </c>
      <c r="JK6" s="178">
        <f t="shared" si="9"/>
        <v>0</v>
      </c>
      <c r="JL6" s="178">
        <f t="shared" si="9"/>
        <v>0</v>
      </c>
      <c r="JM6" s="178">
        <f t="shared" si="9"/>
        <v>0</v>
      </c>
      <c r="JN6" s="178">
        <f t="shared" si="9"/>
        <v>0</v>
      </c>
      <c r="JO6" s="178">
        <f t="shared" si="9"/>
        <v>0</v>
      </c>
      <c r="JP6" s="178">
        <f t="shared" si="9"/>
        <v>0</v>
      </c>
      <c r="JQ6" s="178">
        <f t="shared" si="9"/>
        <v>0</v>
      </c>
      <c r="JR6" s="178">
        <f t="shared" si="9"/>
        <v>0</v>
      </c>
      <c r="JS6" s="178">
        <f t="shared" si="9"/>
        <v>0</v>
      </c>
      <c r="JT6" s="178">
        <f t="shared" si="9"/>
        <v>0</v>
      </c>
      <c r="JU6" s="178">
        <f t="shared" si="9"/>
        <v>0</v>
      </c>
      <c r="JV6" s="178">
        <f t="shared" si="9"/>
        <v>0</v>
      </c>
      <c r="JW6" s="178">
        <f t="shared" si="9"/>
        <v>0</v>
      </c>
      <c r="JX6" s="178">
        <f t="shared" si="9"/>
        <v>0</v>
      </c>
      <c r="JY6" s="178">
        <f t="shared" si="9"/>
        <v>0</v>
      </c>
      <c r="JZ6" s="180">
        <f t="shared" si="4"/>
        <v>0.215</v>
      </c>
      <c r="KA6" s="181">
        <f t="shared" si="5"/>
        <v>3861.801216</v>
      </c>
      <c r="KB6" s="181">
        <f t="shared" si="6"/>
        <v>830.2872614</v>
      </c>
    </row>
    <row r="7" ht="14.25" customHeight="1">
      <c r="A7" s="50" t="s">
        <v>96</v>
      </c>
      <c r="B7" s="83" t="s">
        <v>479</v>
      </c>
      <c r="C7" s="50">
        <v>1811006.0</v>
      </c>
      <c r="D7" s="175">
        <v>33.0</v>
      </c>
      <c r="E7" s="175">
        <v>0.0</v>
      </c>
      <c r="F7" s="175">
        <v>0.0</v>
      </c>
      <c r="G7" s="175">
        <v>0.0</v>
      </c>
      <c r="H7" s="175">
        <v>0.0</v>
      </c>
      <c r="I7" s="175">
        <v>35.0</v>
      </c>
      <c r="J7" s="175">
        <v>0.0</v>
      </c>
      <c r="K7" s="175">
        <v>0.0</v>
      </c>
      <c r="L7" s="175">
        <v>0.0</v>
      </c>
      <c r="M7" s="175">
        <v>0.0</v>
      </c>
      <c r="N7" s="175">
        <v>34.0</v>
      </c>
      <c r="O7" s="175">
        <v>0.0</v>
      </c>
      <c r="P7" s="175">
        <v>0.0</v>
      </c>
      <c r="Q7" s="175">
        <v>0.0</v>
      </c>
      <c r="R7" s="175">
        <v>0.0</v>
      </c>
      <c r="S7" s="175">
        <v>0.0</v>
      </c>
      <c r="T7" s="175">
        <v>34.0</v>
      </c>
      <c r="U7" s="175">
        <v>0.0</v>
      </c>
      <c r="V7" s="175">
        <v>0.0</v>
      </c>
      <c r="W7" s="175">
        <v>0.0</v>
      </c>
      <c r="X7" s="175">
        <v>0.0</v>
      </c>
      <c r="Y7" s="175">
        <v>0.0</v>
      </c>
      <c r="Z7" s="175">
        <v>0.0</v>
      </c>
      <c r="AA7" s="175">
        <v>0.0</v>
      </c>
      <c r="AB7" s="175">
        <v>32.0</v>
      </c>
      <c r="AC7" s="175">
        <v>0.0</v>
      </c>
      <c r="AD7" s="175">
        <v>0.0</v>
      </c>
      <c r="AE7" s="175">
        <v>0.0</v>
      </c>
      <c r="AF7" s="175">
        <v>0.0</v>
      </c>
      <c r="AG7" s="175">
        <v>0.0</v>
      </c>
      <c r="AH7" s="175">
        <v>0.0</v>
      </c>
      <c r="AI7" s="175">
        <v>0.0</v>
      </c>
      <c r="AJ7" s="175">
        <v>33.0</v>
      </c>
      <c r="AK7" s="175">
        <v>0.0</v>
      </c>
      <c r="AL7" s="175">
        <v>0.0</v>
      </c>
      <c r="AM7" s="175">
        <v>0.0</v>
      </c>
      <c r="AN7" s="175">
        <v>0.0</v>
      </c>
      <c r="AO7" s="175">
        <v>0.0</v>
      </c>
      <c r="AP7" s="175">
        <v>0.0</v>
      </c>
      <c r="AQ7" s="175">
        <v>0.0</v>
      </c>
      <c r="AR7" s="175">
        <v>32.0</v>
      </c>
      <c r="AS7" s="175">
        <v>0.0</v>
      </c>
      <c r="AT7" s="175">
        <v>0.0</v>
      </c>
      <c r="AU7" s="175">
        <v>0.0</v>
      </c>
      <c r="AV7" s="175">
        <v>0.0</v>
      </c>
      <c r="AW7" s="175">
        <v>0.0</v>
      </c>
      <c r="AX7" s="175">
        <v>0.0</v>
      </c>
      <c r="AY7" s="175">
        <v>0.0</v>
      </c>
      <c r="AZ7" s="175">
        <v>0.0</v>
      </c>
      <c r="BA7" s="175">
        <v>0.0</v>
      </c>
      <c r="BB7" s="175">
        <v>0.0</v>
      </c>
      <c r="BC7" s="175">
        <v>0.0</v>
      </c>
      <c r="BD7" s="175">
        <v>0.0</v>
      </c>
      <c r="BE7" s="175">
        <v>0.0</v>
      </c>
      <c r="BF7" s="175">
        <v>0.0</v>
      </c>
      <c r="BG7" s="175">
        <v>0.0</v>
      </c>
      <c r="BH7" s="175">
        <v>0.0</v>
      </c>
      <c r="BI7" s="175">
        <v>0.0</v>
      </c>
      <c r="BJ7" s="175">
        <v>0.0</v>
      </c>
      <c r="BK7" s="175">
        <v>0.0</v>
      </c>
      <c r="BL7" s="175">
        <v>0.0</v>
      </c>
      <c r="BM7" s="175">
        <v>0.0</v>
      </c>
      <c r="BN7" s="175">
        <v>0.0</v>
      </c>
      <c r="BO7" s="175">
        <v>0.0</v>
      </c>
      <c r="BP7" s="175">
        <v>0.0</v>
      </c>
      <c r="BQ7" s="175">
        <v>0.0</v>
      </c>
      <c r="BR7" s="175">
        <v>0.0</v>
      </c>
      <c r="BS7" s="175">
        <v>0.0</v>
      </c>
      <c r="BT7" s="175">
        <v>0.0</v>
      </c>
      <c r="BU7" s="175">
        <v>0.0</v>
      </c>
      <c r="BV7" s="175">
        <v>0.0</v>
      </c>
      <c r="BW7" s="175">
        <v>0.0</v>
      </c>
      <c r="BX7" s="175">
        <v>0.0</v>
      </c>
      <c r="BY7" s="175">
        <v>0.0</v>
      </c>
      <c r="BZ7" s="175">
        <v>0.0</v>
      </c>
      <c r="CA7" s="175">
        <v>0.0</v>
      </c>
      <c r="CB7" s="175">
        <v>0.0</v>
      </c>
      <c r="CC7" s="175">
        <v>0.0</v>
      </c>
      <c r="CD7" s="175">
        <v>33.0</v>
      </c>
      <c r="CE7" s="175">
        <v>0.0</v>
      </c>
      <c r="CF7" s="175">
        <v>0.0</v>
      </c>
      <c r="CG7" s="175">
        <v>0.0</v>
      </c>
      <c r="CH7" s="175">
        <v>0.0</v>
      </c>
      <c r="CI7" s="175">
        <v>0.0</v>
      </c>
      <c r="CJ7" s="175">
        <v>0.0</v>
      </c>
      <c r="CK7" s="175">
        <v>0.0</v>
      </c>
      <c r="CL7" s="175">
        <v>0.0</v>
      </c>
      <c r="CM7" s="175">
        <v>0.0</v>
      </c>
      <c r="CN7" s="175">
        <v>0.0</v>
      </c>
      <c r="CO7" s="175">
        <v>0.0</v>
      </c>
      <c r="CP7" s="175">
        <v>0.0</v>
      </c>
      <c r="CQ7" s="175">
        <v>0.0</v>
      </c>
      <c r="CR7" s="175">
        <v>0.0</v>
      </c>
      <c r="CS7" s="175">
        <v>0.0</v>
      </c>
      <c r="CT7" s="175">
        <v>0.0</v>
      </c>
      <c r="CU7" s="175">
        <v>0.0</v>
      </c>
      <c r="CV7" s="175">
        <v>0.0</v>
      </c>
      <c r="CW7" s="175">
        <v>0.0</v>
      </c>
      <c r="CX7" s="175">
        <v>35.0</v>
      </c>
      <c r="CY7" s="175">
        <v>0.0</v>
      </c>
      <c r="CZ7" s="175">
        <v>0.0</v>
      </c>
      <c r="DA7" s="175">
        <v>0.0</v>
      </c>
      <c r="DB7" s="175">
        <v>0.0</v>
      </c>
      <c r="DC7" s="175">
        <v>0.0</v>
      </c>
      <c r="DD7" s="175">
        <v>0.0</v>
      </c>
      <c r="DE7" s="175">
        <v>0.0</v>
      </c>
      <c r="DF7" s="175">
        <v>0.0</v>
      </c>
      <c r="DG7" s="175">
        <v>0.0</v>
      </c>
      <c r="DH7" s="175">
        <v>0.0</v>
      </c>
      <c r="DI7" s="175">
        <v>0.0</v>
      </c>
      <c r="DJ7" s="175">
        <v>0.0</v>
      </c>
      <c r="DK7" s="175">
        <v>0.0</v>
      </c>
      <c r="DL7" s="175">
        <v>0.0</v>
      </c>
      <c r="DM7" s="175">
        <v>0.0</v>
      </c>
      <c r="DN7" s="175">
        <v>0.0</v>
      </c>
      <c r="DO7" s="175">
        <v>0.0</v>
      </c>
      <c r="DP7" s="175">
        <v>0.0</v>
      </c>
      <c r="DQ7" s="175">
        <v>0.0</v>
      </c>
      <c r="DR7" s="175">
        <v>0.0</v>
      </c>
      <c r="DS7" s="175">
        <v>0.0</v>
      </c>
      <c r="DT7" s="175">
        <v>0.0</v>
      </c>
      <c r="DU7" s="175">
        <v>0.0</v>
      </c>
      <c r="DV7" s="175">
        <v>0.0</v>
      </c>
      <c r="DW7" s="175">
        <v>0.0</v>
      </c>
      <c r="DX7" s="175">
        <v>0.0</v>
      </c>
      <c r="DY7" s="175">
        <v>0.0</v>
      </c>
      <c r="DZ7" s="175">
        <v>0.0</v>
      </c>
      <c r="EA7" s="175">
        <v>0.0</v>
      </c>
      <c r="EB7" s="175">
        <v>0.0</v>
      </c>
      <c r="EC7" s="175">
        <v>0.0</v>
      </c>
      <c r="ED7" s="175">
        <v>0.0</v>
      </c>
      <c r="EE7" s="175">
        <v>0.0</v>
      </c>
      <c r="EF7" s="175">
        <v>0.0</v>
      </c>
      <c r="EG7" s="175">
        <v>0.0</v>
      </c>
      <c r="EH7" s="175">
        <v>0.0</v>
      </c>
      <c r="EI7" s="175">
        <v>0.0</v>
      </c>
      <c r="EJ7" s="175">
        <v>0.0</v>
      </c>
      <c r="EK7" s="175">
        <v>0.0</v>
      </c>
      <c r="EL7" s="175">
        <v>0.0</v>
      </c>
      <c r="EM7" s="176">
        <v>0.0</v>
      </c>
      <c r="EN7" s="177">
        <f t="shared" si="2"/>
        <v>7.726455</v>
      </c>
      <c r="EO7" s="178">
        <f>VLOOKUP(C7,'Complexity Cost Adjustment'!$C$2:$H$141,6,0)</f>
        <v>1150.34</v>
      </c>
      <c r="EP7" s="179">
        <f t="shared" ref="EP7:JY7" si="10">IF(D7&gt;0,($EO7)*D$143,0)</f>
        <v>1252.72026</v>
      </c>
      <c r="EQ7" s="178">
        <f t="shared" si="10"/>
        <v>0</v>
      </c>
      <c r="ER7" s="178">
        <f t="shared" si="10"/>
        <v>0</v>
      </c>
      <c r="ES7" s="178">
        <f t="shared" si="10"/>
        <v>0</v>
      </c>
      <c r="ET7" s="178">
        <f t="shared" si="10"/>
        <v>0</v>
      </c>
      <c r="EU7" s="179">
        <f t="shared" si="10"/>
        <v>901.86656</v>
      </c>
      <c r="EV7" s="178">
        <f t="shared" si="10"/>
        <v>0</v>
      </c>
      <c r="EW7" s="178">
        <f t="shared" si="10"/>
        <v>0</v>
      </c>
      <c r="EX7" s="178">
        <f t="shared" si="10"/>
        <v>0</v>
      </c>
      <c r="EY7" s="178">
        <f t="shared" si="10"/>
        <v>0</v>
      </c>
      <c r="EZ7" s="179">
        <f t="shared" si="10"/>
        <v>805.238</v>
      </c>
      <c r="FA7" s="178">
        <f t="shared" si="10"/>
        <v>0</v>
      </c>
      <c r="FB7" s="178">
        <f t="shared" si="10"/>
        <v>0</v>
      </c>
      <c r="FC7" s="178">
        <f t="shared" si="10"/>
        <v>0</v>
      </c>
      <c r="FD7" s="178">
        <f t="shared" si="10"/>
        <v>0</v>
      </c>
      <c r="FE7" s="178">
        <f t="shared" si="10"/>
        <v>0</v>
      </c>
      <c r="FF7" s="179">
        <f t="shared" si="10"/>
        <v>2163.78954</v>
      </c>
      <c r="FG7" s="178">
        <f t="shared" si="10"/>
        <v>0</v>
      </c>
      <c r="FH7" s="178">
        <f t="shared" si="10"/>
        <v>0</v>
      </c>
      <c r="FI7" s="178">
        <f t="shared" si="10"/>
        <v>0</v>
      </c>
      <c r="FJ7" s="178">
        <f t="shared" si="10"/>
        <v>0</v>
      </c>
      <c r="FK7" s="178">
        <f t="shared" si="10"/>
        <v>0</v>
      </c>
      <c r="FL7" s="178">
        <f t="shared" si="10"/>
        <v>0</v>
      </c>
      <c r="FM7" s="178">
        <f t="shared" si="10"/>
        <v>0</v>
      </c>
      <c r="FN7" s="179">
        <f t="shared" si="10"/>
        <v>1408.01616</v>
      </c>
      <c r="FO7" s="178">
        <f t="shared" si="10"/>
        <v>0</v>
      </c>
      <c r="FP7" s="178">
        <f t="shared" si="10"/>
        <v>0</v>
      </c>
      <c r="FQ7" s="178">
        <f t="shared" si="10"/>
        <v>0</v>
      </c>
      <c r="FR7" s="178">
        <f t="shared" si="10"/>
        <v>0</v>
      </c>
      <c r="FS7" s="178">
        <f t="shared" si="10"/>
        <v>0</v>
      </c>
      <c r="FT7" s="178">
        <f t="shared" si="10"/>
        <v>0</v>
      </c>
      <c r="FU7" s="178">
        <f t="shared" si="10"/>
        <v>0</v>
      </c>
      <c r="FV7" s="179">
        <f t="shared" si="10"/>
        <v>1421.82024</v>
      </c>
      <c r="FW7" s="178">
        <f t="shared" si="10"/>
        <v>0</v>
      </c>
      <c r="FX7" s="178">
        <f t="shared" si="10"/>
        <v>0</v>
      </c>
      <c r="FY7" s="178">
        <f t="shared" si="10"/>
        <v>0</v>
      </c>
      <c r="FZ7" s="178">
        <f t="shared" si="10"/>
        <v>0</v>
      </c>
      <c r="GA7" s="178">
        <f t="shared" si="10"/>
        <v>0</v>
      </c>
      <c r="GB7" s="178">
        <f t="shared" si="10"/>
        <v>0</v>
      </c>
      <c r="GC7" s="178">
        <f t="shared" si="10"/>
        <v>0</v>
      </c>
      <c r="GD7" s="179">
        <f t="shared" si="10"/>
        <v>598.1768</v>
      </c>
      <c r="GE7" s="178">
        <f t="shared" si="10"/>
        <v>0</v>
      </c>
      <c r="GF7" s="178">
        <f t="shared" si="10"/>
        <v>0</v>
      </c>
      <c r="GG7" s="178">
        <f t="shared" si="10"/>
        <v>0</v>
      </c>
      <c r="GH7" s="178">
        <f t="shared" si="10"/>
        <v>0</v>
      </c>
      <c r="GI7" s="178">
        <f t="shared" si="10"/>
        <v>0</v>
      </c>
      <c r="GJ7" s="178">
        <f t="shared" si="10"/>
        <v>0</v>
      </c>
      <c r="GK7" s="178">
        <f t="shared" si="10"/>
        <v>0</v>
      </c>
      <c r="GL7" s="178">
        <f t="shared" si="10"/>
        <v>0</v>
      </c>
      <c r="GM7" s="178">
        <f t="shared" si="10"/>
        <v>0</v>
      </c>
      <c r="GN7" s="178">
        <f t="shared" si="10"/>
        <v>0</v>
      </c>
      <c r="GO7" s="178">
        <f t="shared" si="10"/>
        <v>0</v>
      </c>
      <c r="GP7" s="178">
        <f t="shared" si="10"/>
        <v>0</v>
      </c>
      <c r="GQ7" s="178">
        <f t="shared" si="10"/>
        <v>0</v>
      </c>
      <c r="GR7" s="178">
        <f t="shared" si="10"/>
        <v>0</v>
      </c>
      <c r="GS7" s="178">
        <f t="shared" si="10"/>
        <v>0</v>
      </c>
      <c r="GT7" s="178">
        <f t="shared" si="10"/>
        <v>0</v>
      </c>
      <c r="GU7" s="178">
        <f t="shared" si="10"/>
        <v>0</v>
      </c>
      <c r="GV7" s="178">
        <f t="shared" si="10"/>
        <v>0</v>
      </c>
      <c r="GW7" s="178">
        <f t="shared" si="10"/>
        <v>0</v>
      </c>
      <c r="GX7" s="178">
        <f t="shared" si="10"/>
        <v>0</v>
      </c>
      <c r="GY7" s="178">
        <f t="shared" si="10"/>
        <v>0</v>
      </c>
      <c r="GZ7" s="178">
        <f t="shared" si="10"/>
        <v>0</v>
      </c>
      <c r="HA7" s="178">
        <f t="shared" si="10"/>
        <v>0</v>
      </c>
      <c r="HB7" s="178">
        <f t="shared" si="10"/>
        <v>0</v>
      </c>
      <c r="HC7" s="178">
        <f t="shared" si="10"/>
        <v>0</v>
      </c>
      <c r="HD7" s="178">
        <f t="shared" si="10"/>
        <v>0</v>
      </c>
      <c r="HE7" s="178">
        <f t="shared" si="10"/>
        <v>0</v>
      </c>
      <c r="HF7" s="178">
        <f t="shared" si="10"/>
        <v>0</v>
      </c>
      <c r="HG7" s="178">
        <f t="shared" si="10"/>
        <v>0</v>
      </c>
      <c r="HH7" s="178">
        <f t="shared" si="10"/>
        <v>0</v>
      </c>
      <c r="HI7" s="178">
        <f t="shared" si="10"/>
        <v>0</v>
      </c>
      <c r="HJ7" s="178">
        <f t="shared" si="10"/>
        <v>0</v>
      </c>
      <c r="HK7" s="178">
        <f t="shared" si="10"/>
        <v>0</v>
      </c>
      <c r="HL7" s="178">
        <f t="shared" si="10"/>
        <v>0</v>
      </c>
      <c r="HM7" s="178">
        <f t="shared" si="10"/>
        <v>0</v>
      </c>
      <c r="HN7" s="178">
        <f t="shared" si="10"/>
        <v>0</v>
      </c>
      <c r="HO7" s="178">
        <f t="shared" si="10"/>
        <v>0</v>
      </c>
      <c r="HP7" s="179">
        <f t="shared" si="10"/>
        <v>1380.408</v>
      </c>
      <c r="HQ7" s="178">
        <f t="shared" si="10"/>
        <v>0</v>
      </c>
      <c r="HR7" s="178">
        <f t="shared" si="10"/>
        <v>0</v>
      </c>
      <c r="HS7" s="178">
        <f t="shared" si="10"/>
        <v>0</v>
      </c>
      <c r="HT7" s="178">
        <f t="shared" si="10"/>
        <v>0</v>
      </c>
      <c r="HU7" s="178">
        <f t="shared" si="10"/>
        <v>0</v>
      </c>
      <c r="HV7" s="178">
        <f t="shared" si="10"/>
        <v>0</v>
      </c>
      <c r="HW7" s="178">
        <f t="shared" si="10"/>
        <v>0</v>
      </c>
      <c r="HX7" s="178">
        <f t="shared" si="10"/>
        <v>0</v>
      </c>
      <c r="HY7" s="178">
        <f t="shared" si="10"/>
        <v>0</v>
      </c>
      <c r="HZ7" s="178">
        <f t="shared" si="10"/>
        <v>0</v>
      </c>
      <c r="IA7" s="178">
        <f t="shared" si="10"/>
        <v>0</v>
      </c>
      <c r="IB7" s="178">
        <f t="shared" si="10"/>
        <v>0</v>
      </c>
      <c r="IC7" s="178">
        <f t="shared" si="10"/>
        <v>0</v>
      </c>
      <c r="ID7" s="178">
        <f t="shared" si="10"/>
        <v>0</v>
      </c>
      <c r="IE7" s="178">
        <f t="shared" si="10"/>
        <v>0</v>
      </c>
      <c r="IF7" s="178">
        <f t="shared" si="10"/>
        <v>0</v>
      </c>
      <c r="IG7" s="178">
        <f t="shared" si="10"/>
        <v>0</v>
      </c>
      <c r="IH7" s="178">
        <f t="shared" si="10"/>
        <v>0</v>
      </c>
      <c r="II7" s="178">
        <f t="shared" si="10"/>
        <v>0</v>
      </c>
      <c r="IJ7" s="179">
        <f t="shared" si="10"/>
        <v>437.1292</v>
      </c>
      <c r="IK7" s="178">
        <f t="shared" si="10"/>
        <v>0</v>
      </c>
      <c r="IL7" s="178">
        <f t="shared" si="10"/>
        <v>0</v>
      </c>
      <c r="IM7" s="178">
        <f t="shared" si="10"/>
        <v>0</v>
      </c>
      <c r="IN7" s="178">
        <f t="shared" si="10"/>
        <v>0</v>
      </c>
      <c r="IO7" s="178">
        <f t="shared" si="10"/>
        <v>0</v>
      </c>
      <c r="IP7" s="178">
        <f t="shared" si="10"/>
        <v>0</v>
      </c>
      <c r="IQ7" s="178">
        <f t="shared" si="10"/>
        <v>0</v>
      </c>
      <c r="IR7" s="178">
        <f t="shared" si="10"/>
        <v>0</v>
      </c>
      <c r="IS7" s="178">
        <f t="shared" si="10"/>
        <v>0</v>
      </c>
      <c r="IT7" s="178">
        <f t="shared" si="10"/>
        <v>0</v>
      </c>
      <c r="IU7" s="178">
        <f t="shared" si="10"/>
        <v>0</v>
      </c>
      <c r="IV7" s="178">
        <f t="shared" si="10"/>
        <v>0</v>
      </c>
      <c r="IW7" s="178">
        <f t="shared" si="10"/>
        <v>0</v>
      </c>
      <c r="IX7" s="178">
        <f t="shared" si="10"/>
        <v>0</v>
      </c>
      <c r="IY7" s="178">
        <f t="shared" si="10"/>
        <v>0</v>
      </c>
      <c r="IZ7" s="178">
        <f t="shared" si="10"/>
        <v>0</v>
      </c>
      <c r="JA7" s="178">
        <f t="shared" si="10"/>
        <v>0</v>
      </c>
      <c r="JB7" s="178">
        <f t="shared" si="10"/>
        <v>0</v>
      </c>
      <c r="JC7" s="178">
        <f t="shared" si="10"/>
        <v>0</v>
      </c>
      <c r="JD7" s="178">
        <f t="shared" si="10"/>
        <v>0</v>
      </c>
      <c r="JE7" s="178">
        <f t="shared" si="10"/>
        <v>0</v>
      </c>
      <c r="JF7" s="178">
        <f t="shared" si="10"/>
        <v>0</v>
      </c>
      <c r="JG7" s="178">
        <f t="shared" si="10"/>
        <v>0</v>
      </c>
      <c r="JH7" s="178">
        <f t="shared" si="10"/>
        <v>0</v>
      </c>
      <c r="JI7" s="178">
        <f t="shared" si="10"/>
        <v>0</v>
      </c>
      <c r="JJ7" s="178">
        <f t="shared" si="10"/>
        <v>0</v>
      </c>
      <c r="JK7" s="178">
        <f t="shared" si="10"/>
        <v>0</v>
      </c>
      <c r="JL7" s="178">
        <f t="shared" si="10"/>
        <v>0</v>
      </c>
      <c r="JM7" s="178">
        <f t="shared" si="10"/>
        <v>0</v>
      </c>
      <c r="JN7" s="178">
        <f t="shared" si="10"/>
        <v>0</v>
      </c>
      <c r="JO7" s="178">
        <f t="shared" si="10"/>
        <v>0</v>
      </c>
      <c r="JP7" s="178">
        <f t="shared" si="10"/>
        <v>0</v>
      </c>
      <c r="JQ7" s="178">
        <f t="shared" si="10"/>
        <v>0</v>
      </c>
      <c r="JR7" s="178">
        <f t="shared" si="10"/>
        <v>0</v>
      </c>
      <c r="JS7" s="178">
        <f t="shared" si="10"/>
        <v>0</v>
      </c>
      <c r="JT7" s="178">
        <f t="shared" si="10"/>
        <v>0</v>
      </c>
      <c r="JU7" s="178">
        <f t="shared" si="10"/>
        <v>0</v>
      </c>
      <c r="JV7" s="178">
        <f t="shared" si="10"/>
        <v>0</v>
      </c>
      <c r="JW7" s="178">
        <f t="shared" si="10"/>
        <v>0</v>
      </c>
      <c r="JX7" s="178">
        <f t="shared" si="10"/>
        <v>0</v>
      </c>
      <c r="JY7" s="178">
        <f t="shared" si="10"/>
        <v>0</v>
      </c>
      <c r="JZ7" s="180">
        <f t="shared" si="4"/>
        <v>0.215</v>
      </c>
      <c r="KA7" s="181">
        <f t="shared" si="5"/>
        <v>10369.16476</v>
      </c>
      <c r="KB7" s="181">
        <f t="shared" si="6"/>
        <v>2229.370423</v>
      </c>
    </row>
    <row r="8" ht="14.25" customHeight="1">
      <c r="A8" s="50" t="s">
        <v>96</v>
      </c>
      <c r="B8" s="83" t="s">
        <v>479</v>
      </c>
      <c r="C8" s="50">
        <v>1811007.0</v>
      </c>
      <c r="D8" s="175">
        <v>33.0</v>
      </c>
      <c r="E8" s="175">
        <v>0.0</v>
      </c>
      <c r="F8" s="175">
        <v>0.0</v>
      </c>
      <c r="G8" s="175">
        <v>0.0</v>
      </c>
      <c r="H8" s="175">
        <v>0.0</v>
      </c>
      <c r="I8" s="175">
        <v>35.0</v>
      </c>
      <c r="J8" s="175">
        <v>0.0</v>
      </c>
      <c r="K8" s="175">
        <v>0.0</v>
      </c>
      <c r="L8" s="175">
        <v>0.0</v>
      </c>
      <c r="M8" s="175">
        <v>0.0</v>
      </c>
      <c r="N8" s="175">
        <v>34.0</v>
      </c>
      <c r="O8" s="175">
        <v>0.0</v>
      </c>
      <c r="P8" s="175">
        <v>0.0</v>
      </c>
      <c r="Q8" s="175">
        <v>0.0</v>
      </c>
      <c r="R8" s="175">
        <v>0.0</v>
      </c>
      <c r="S8" s="175">
        <v>0.0</v>
      </c>
      <c r="T8" s="175">
        <v>34.0</v>
      </c>
      <c r="U8" s="175">
        <v>0.0</v>
      </c>
      <c r="V8" s="175">
        <v>0.0</v>
      </c>
      <c r="W8" s="175">
        <v>0.0</v>
      </c>
      <c r="X8" s="175">
        <v>0.0</v>
      </c>
      <c r="Y8" s="175">
        <v>0.0</v>
      </c>
      <c r="Z8" s="175">
        <v>0.0</v>
      </c>
      <c r="AA8" s="175">
        <v>0.0</v>
      </c>
      <c r="AB8" s="175">
        <v>32.0</v>
      </c>
      <c r="AC8" s="175">
        <v>0.0</v>
      </c>
      <c r="AD8" s="175">
        <v>0.0</v>
      </c>
      <c r="AE8" s="175">
        <v>0.0</v>
      </c>
      <c r="AF8" s="175">
        <v>0.0</v>
      </c>
      <c r="AG8" s="175">
        <v>0.0</v>
      </c>
      <c r="AH8" s="175">
        <v>0.0</v>
      </c>
      <c r="AI8" s="175">
        <v>0.0</v>
      </c>
      <c r="AJ8" s="175">
        <v>33.0</v>
      </c>
      <c r="AK8" s="175">
        <v>0.0</v>
      </c>
      <c r="AL8" s="175">
        <v>0.0</v>
      </c>
      <c r="AM8" s="175">
        <v>0.0</v>
      </c>
      <c r="AN8" s="175">
        <v>0.0</v>
      </c>
      <c r="AO8" s="175">
        <v>0.0</v>
      </c>
      <c r="AP8" s="175">
        <v>0.0</v>
      </c>
      <c r="AQ8" s="175">
        <v>0.0</v>
      </c>
      <c r="AR8" s="175">
        <v>32.0</v>
      </c>
      <c r="AS8" s="175">
        <v>0.0</v>
      </c>
      <c r="AT8" s="175">
        <v>0.0</v>
      </c>
      <c r="AU8" s="175">
        <v>0.0</v>
      </c>
      <c r="AV8" s="175">
        <v>0.0</v>
      </c>
      <c r="AW8" s="175">
        <v>0.0</v>
      </c>
      <c r="AX8" s="175">
        <v>0.0</v>
      </c>
      <c r="AY8" s="175">
        <v>0.0</v>
      </c>
      <c r="AZ8" s="175">
        <v>0.0</v>
      </c>
      <c r="BA8" s="175">
        <v>0.0</v>
      </c>
      <c r="BB8" s="175">
        <v>0.0</v>
      </c>
      <c r="BC8" s="175">
        <v>0.0</v>
      </c>
      <c r="BD8" s="175">
        <v>0.0</v>
      </c>
      <c r="BE8" s="175">
        <v>0.0</v>
      </c>
      <c r="BF8" s="175">
        <v>0.0</v>
      </c>
      <c r="BG8" s="175">
        <v>0.0</v>
      </c>
      <c r="BH8" s="175">
        <v>0.0</v>
      </c>
      <c r="BI8" s="175">
        <v>0.0</v>
      </c>
      <c r="BJ8" s="175">
        <v>0.0</v>
      </c>
      <c r="BK8" s="175">
        <v>0.0</v>
      </c>
      <c r="BL8" s="175">
        <v>0.0</v>
      </c>
      <c r="BM8" s="175">
        <v>0.0</v>
      </c>
      <c r="BN8" s="175">
        <v>0.0</v>
      </c>
      <c r="BO8" s="175">
        <v>0.0</v>
      </c>
      <c r="BP8" s="175">
        <v>0.0</v>
      </c>
      <c r="BQ8" s="175">
        <v>0.0</v>
      </c>
      <c r="BR8" s="175">
        <v>0.0</v>
      </c>
      <c r="BS8" s="175">
        <v>0.0</v>
      </c>
      <c r="BT8" s="175">
        <v>0.0</v>
      </c>
      <c r="BU8" s="175">
        <v>0.0</v>
      </c>
      <c r="BV8" s="175">
        <v>0.0</v>
      </c>
      <c r="BW8" s="175">
        <v>0.0</v>
      </c>
      <c r="BX8" s="175">
        <v>0.0</v>
      </c>
      <c r="BY8" s="175">
        <v>0.0</v>
      </c>
      <c r="BZ8" s="175">
        <v>0.0</v>
      </c>
      <c r="CA8" s="175">
        <v>0.0</v>
      </c>
      <c r="CB8" s="175">
        <v>0.0</v>
      </c>
      <c r="CC8" s="175">
        <v>0.0</v>
      </c>
      <c r="CD8" s="175">
        <v>33.0</v>
      </c>
      <c r="CE8" s="175">
        <v>0.0</v>
      </c>
      <c r="CF8" s="175">
        <v>0.0</v>
      </c>
      <c r="CG8" s="175">
        <v>0.0</v>
      </c>
      <c r="CH8" s="175">
        <v>0.0</v>
      </c>
      <c r="CI8" s="175">
        <v>0.0</v>
      </c>
      <c r="CJ8" s="175">
        <v>0.0</v>
      </c>
      <c r="CK8" s="175">
        <v>0.0</v>
      </c>
      <c r="CL8" s="175">
        <v>0.0</v>
      </c>
      <c r="CM8" s="175">
        <v>0.0</v>
      </c>
      <c r="CN8" s="175">
        <v>36.0</v>
      </c>
      <c r="CO8" s="175">
        <v>0.0</v>
      </c>
      <c r="CP8" s="175">
        <v>0.0</v>
      </c>
      <c r="CQ8" s="175">
        <v>0.0</v>
      </c>
      <c r="CR8" s="175">
        <v>0.0</v>
      </c>
      <c r="CS8" s="175">
        <v>0.0</v>
      </c>
      <c r="CT8" s="175">
        <v>0.0</v>
      </c>
      <c r="CU8" s="175">
        <v>0.0</v>
      </c>
      <c r="CV8" s="175">
        <v>0.0</v>
      </c>
      <c r="CW8" s="175">
        <v>0.0</v>
      </c>
      <c r="CX8" s="175">
        <v>35.0</v>
      </c>
      <c r="CY8" s="175">
        <v>0.0</v>
      </c>
      <c r="CZ8" s="175">
        <v>0.0</v>
      </c>
      <c r="DA8" s="175">
        <v>0.0</v>
      </c>
      <c r="DB8" s="175">
        <v>0.0</v>
      </c>
      <c r="DC8" s="175">
        <v>0.0</v>
      </c>
      <c r="DD8" s="175">
        <v>0.0</v>
      </c>
      <c r="DE8" s="175">
        <v>0.0</v>
      </c>
      <c r="DF8" s="175">
        <v>0.0</v>
      </c>
      <c r="DG8" s="175">
        <v>0.0</v>
      </c>
      <c r="DH8" s="175">
        <v>0.0</v>
      </c>
      <c r="DI8" s="175">
        <v>0.0</v>
      </c>
      <c r="DJ8" s="175">
        <v>0.0</v>
      </c>
      <c r="DK8" s="175">
        <v>0.0</v>
      </c>
      <c r="DL8" s="175">
        <v>0.0</v>
      </c>
      <c r="DM8" s="175">
        <v>0.0</v>
      </c>
      <c r="DN8" s="175">
        <v>0.0</v>
      </c>
      <c r="DO8" s="175">
        <v>0.0</v>
      </c>
      <c r="DP8" s="175">
        <v>0.0</v>
      </c>
      <c r="DQ8" s="175">
        <v>0.0</v>
      </c>
      <c r="DR8" s="175">
        <v>0.0</v>
      </c>
      <c r="DS8" s="175">
        <v>0.0</v>
      </c>
      <c r="DT8" s="175">
        <v>0.0</v>
      </c>
      <c r="DU8" s="175">
        <v>0.0</v>
      </c>
      <c r="DV8" s="175">
        <v>0.0</v>
      </c>
      <c r="DW8" s="175">
        <v>0.0</v>
      </c>
      <c r="DX8" s="175">
        <v>0.0</v>
      </c>
      <c r="DY8" s="175">
        <v>0.0</v>
      </c>
      <c r="DZ8" s="175">
        <v>0.0</v>
      </c>
      <c r="EA8" s="175">
        <v>0.0</v>
      </c>
      <c r="EB8" s="175">
        <v>0.0</v>
      </c>
      <c r="EC8" s="175">
        <v>0.0</v>
      </c>
      <c r="ED8" s="175">
        <v>0.0</v>
      </c>
      <c r="EE8" s="175">
        <v>0.0</v>
      </c>
      <c r="EF8" s="175">
        <v>0.0</v>
      </c>
      <c r="EG8" s="175">
        <v>0.0</v>
      </c>
      <c r="EH8" s="175">
        <v>0.0</v>
      </c>
      <c r="EI8" s="175">
        <v>0.0</v>
      </c>
      <c r="EJ8" s="175">
        <v>0.0</v>
      </c>
      <c r="EK8" s="175">
        <v>0.0</v>
      </c>
      <c r="EL8" s="175">
        <v>0.0</v>
      </c>
      <c r="EM8" s="176">
        <v>0.0</v>
      </c>
      <c r="EN8" s="177">
        <f t="shared" si="2"/>
        <v>7.726455</v>
      </c>
      <c r="EO8" s="178">
        <f>VLOOKUP(C8,'Complexity Cost Adjustment'!$C$2:$H$141,6,0)</f>
        <v>454.26</v>
      </c>
      <c r="EP8" s="179">
        <f t="shared" ref="EP8:JY8" si="11">IF(D8&gt;0,($EO8)*D$143,0)</f>
        <v>494.68914</v>
      </c>
      <c r="EQ8" s="178">
        <f t="shared" si="11"/>
        <v>0</v>
      </c>
      <c r="ER8" s="178">
        <f t="shared" si="11"/>
        <v>0</v>
      </c>
      <c r="ES8" s="178">
        <f t="shared" si="11"/>
        <v>0</v>
      </c>
      <c r="ET8" s="178">
        <f t="shared" si="11"/>
        <v>0</v>
      </c>
      <c r="EU8" s="179">
        <f t="shared" si="11"/>
        <v>356.13984</v>
      </c>
      <c r="EV8" s="178">
        <f t="shared" si="11"/>
        <v>0</v>
      </c>
      <c r="EW8" s="178">
        <f t="shared" si="11"/>
        <v>0</v>
      </c>
      <c r="EX8" s="178">
        <f t="shared" si="11"/>
        <v>0</v>
      </c>
      <c r="EY8" s="178">
        <f t="shared" si="11"/>
        <v>0</v>
      </c>
      <c r="EZ8" s="179">
        <f t="shared" si="11"/>
        <v>317.982</v>
      </c>
      <c r="FA8" s="178">
        <f t="shared" si="11"/>
        <v>0</v>
      </c>
      <c r="FB8" s="178">
        <f t="shared" si="11"/>
        <v>0</v>
      </c>
      <c r="FC8" s="178">
        <f t="shared" si="11"/>
        <v>0</v>
      </c>
      <c r="FD8" s="178">
        <f t="shared" si="11"/>
        <v>0</v>
      </c>
      <c r="FE8" s="178">
        <f t="shared" si="11"/>
        <v>0</v>
      </c>
      <c r="FF8" s="179">
        <f t="shared" si="11"/>
        <v>854.46306</v>
      </c>
      <c r="FG8" s="178">
        <f t="shared" si="11"/>
        <v>0</v>
      </c>
      <c r="FH8" s="178">
        <f t="shared" si="11"/>
        <v>0</v>
      </c>
      <c r="FI8" s="178">
        <f t="shared" si="11"/>
        <v>0</v>
      </c>
      <c r="FJ8" s="178">
        <f t="shared" si="11"/>
        <v>0</v>
      </c>
      <c r="FK8" s="178">
        <f t="shared" si="11"/>
        <v>0</v>
      </c>
      <c r="FL8" s="178">
        <f t="shared" si="11"/>
        <v>0</v>
      </c>
      <c r="FM8" s="178">
        <f t="shared" si="11"/>
        <v>0</v>
      </c>
      <c r="FN8" s="179">
        <f t="shared" si="11"/>
        <v>556.01424</v>
      </c>
      <c r="FO8" s="178">
        <f t="shared" si="11"/>
        <v>0</v>
      </c>
      <c r="FP8" s="178">
        <f t="shared" si="11"/>
        <v>0</v>
      </c>
      <c r="FQ8" s="178">
        <f t="shared" si="11"/>
        <v>0</v>
      </c>
      <c r="FR8" s="178">
        <f t="shared" si="11"/>
        <v>0</v>
      </c>
      <c r="FS8" s="178">
        <f t="shared" si="11"/>
        <v>0</v>
      </c>
      <c r="FT8" s="178">
        <f t="shared" si="11"/>
        <v>0</v>
      </c>
      <c r="FU8" s="178">
        <f t="shared" si="11"/>
        <v>0</v>
      </c>
      <c r="FV8" s="179">
        <f t="shared" si="11"/>
        <v>561.46536</v>
      </c>
      <c r="FW8" s="178">
        <f t="shared" si="11"/>
        <v>0</v>
      </c>
      <c r="FX8" s="178">
        <f t="shared" si="11"/>
        <v>0</v>
      </c>
      <c r="FY8" s="178">
        <f t="shared" si="11"/>
        <v>0</v>
      </c>
      <c r="FZ8" s="178">
        <f t="shared" si="11"/>
        <v>0</v>
      </c>
      <c r="GA8" s="178">
        <f t="shared" si="11"/>
        <v>0</v>
      </c>
      <c r="GB8" s="178">
        <f t="shared" si="11"/>
        <v>0</v>
      </c>
      <c r="GC8" s="178">
        <f t="shared" si="11"/>
        <v>0</v>
      </c>
      <c r="GD8" s="179">
        <f t="shared" si="11"/>
        <v>236.2152</v>
      </c>
      <c r="GE8" s="178">
        <f t="shared" si="11"/>
        <v>0</v>
      </c>
      <c r="GF8" s="178">
        <f t="shared" si="11"/>
        <v>0</v>
      </c>
      <c r="GG8" s="178">
        <f t="shared" si="11"/>
        <v>0</v>
      </c>
      <c r="GH8" s="178">
        <f t="shared" si="11"/>
        <v>0</v>
      </c>
      <c r="GI8" s="178">
        <f t="shared" si="11"/>
        <v>0</v>
      </c>
      <c r="GJ8" s="178">
        <f t="shared" si="11"/>
        <v>0</v>
      </c>
      <c r="GK8" s="178">
        <f t="shared" si="11"/>
        <v>0</v>
      </c>
      <c r="GL8" s="178">
        <f t="shared" si="11"/>
        <v>0</v>
      </c>
      <c r="GM8" s="178">
        <f t="shared" si="11"/>
        <v>0</v>
      </c>
      <c r="GN8" s="178">
        <f t="shared" si="11"/>
        <v>0</v>
      </c>
      <c r="GO8" s="178">
        <f t="shared" si="11"/>
        <v>0</v>
      </c>
      <c r="GP8" s="178">
        <f t="shared" si="11"/>
        <v>0</v>
      </c>
      <c r="GQ8" s="178">
        <f t="shared" si="11"/>
        <v>0</v>
      </c>
      <c r="GR8" s="178">
        <f t="shared" si="11"/>
        <v>0</v>
      </c>
      <c r="GS8" s="178">
        <f t="shared" si="11"/>
        <v>0</v>
      </c>
      <c r="GT8" s="178">
        <f t="shared" si="11"/>
        <v>0</v>
      </c>
      <c r="GU8" s="178">
        <f t="shared" si="11"/>
        <v>0</v>
      </c>
      <c r="GV8" s="178">
        <f t="shared" si="11"/>
        <v>0</v>
      </c>
      <c r="GW8" s="178">
        <f t="shared" si="11"/>
        <v>0</v>
      </c>
      <c r="GX8" s="178">
        <f t="shared" si="11"/>
        <v>0</v>
      </c>
      <c r="GY8" s="178">
        <f t="shared" si="11"/>
        <v>0</v>
      </c>
      <c r="GZ8" s="178">
        <f t="shared" si="11"/>
        <v>0</v>
      </c>
      <c r="HA8" s="178">
        <f t="shared" si="11"/>
        <v>0</v>
      </c>
      <c r="HB8" s="178">
        <f t="shared" si="11"/>
        <v>0</v>
      </c>
      <c r="HC8" s="178">
        <f t="shared" si="11"/>
        <v>0</v>
      </c>
      <c r="HD8" s="178">
        <f t="shared" si="11"/>
        <v>0</v>
      </c>
      <c r="HE8" s="178">
        <f t="shared" si="11"/>
        <v>0</v>
      </c>
      <c r="HF8" s="178">
        <f t="shared" si="11"/>
        <v>0</v>
      </c>
      <c r="HG8" s="178">
        <f t="shared" si="11"/>
        <v>0</v>
      </c>
      <c r="HH8" s="178">
        <f t="shared" si="11"/>
        <v>0</v>
      </c>
      <c r="HI8" s="178">
        <f t="shared" si="11"/>
        <v>0</v>
      </c>
      <c r="HJ8" s="178">
        <f t="shared" si="11"/>
        <v>0</v>
      </c>
      <c r="HK8" s="178">
        <f t="shared" si="11"/>
        <v>0</v>
      </c>
      <c r="HL8" s="178">
        <f t="shared" si="11"/>
        <v>0</v>
      </c>
      <c r="HM8" s="178">
        <f t="shared" si="11"/>
        <v>0</v>
      </c>
      <c r="HN8" s="178">
        <f t="shared" si="11"/>
        <v>0</v>
      </c>
      <c r="HO8" s="178">
        <f t="shared" si="11"/>
        <v>0</v>
      </c>
      <c r="HP8" s="179">
        <f t="shared" si="11"/>
        <v>545.112</v>
      </c>
      <c r="HQ8" s="178">
        <f t="shared" si="11"/>
        <v>0</v>
      </c>
      <c r="HR8" s="178">
        <f t="shared" si="11"/>
        <v>0</v>
      </c>
      <c r="HS8" s="178">
        <f t="shared" si="11"/>
        <v>0</v>
      </c>
      <c r="HT8" s="178">
        <f t="shared" si="11"/>
        <v>0</v>
      </c>
      <c r="HU8" s="178">
        <f t="shared" si="11"/>
        <v>0</v>
      </c>
      <c r="HV8" s="178">
        <f t="shared" si="11"/>
        <v>0</v>
      </c>
      <c r="HW8" s="178">
        <f t="shared" si="11"/>
        <v>0</v>
      </c>
      <c r="HX8" s="178">
        <f t="shared" si="11"/>
        <v>0</v>
      </c>
      <c r="HY8" s="178">
        <f t="shared" si="11"/>
        <v>0</v>
      </c>
      <c r="HZ8" s="179">
        <f t="shared" si="11"/>
        <v>218.0448</v>
      </c>
      <c r="IA8" s="178">
        <f t="shared" si="11"/>
        <v>0</v>
      </c>
      <c r="IB8" s="178">
        <f t="shared" si="11"/>
        <v>0</v>
      </c>
      <c r="IC8" s="178">
        <f t="shared" si="11"/>
        <v>0</v>
      </c>
      <c r="ID8" s="178">
        <f t="shared" si="11"/>
        <v>0</v>
      </c>
      <c r="IE8" s="178">
        <f t="shared" si="11"/>
        <v>0</v>
      </c>
      <c r="IF8" s="178">
        <f t="shared" si="11"/>
        <v>0</v>
      </c>
      <c r="IG8" s="178">
        <f t="shared" si="11"/>
        <v>0</v>
      </c>
      <c r="IH8" s="178">
        <f t="shared" si="11"/>
        <v>0</v>
      </c>
      <c r="II8" s="178">
        <f t="shared" si="11"/>
        <v>0</v>
      </c>
      <c r="IJ8" s="179">
        <f t="shared" si="11"/>
        <v>172.6188</v>
      </c>
      <c r="IK8" s="178">
        <f t="shared" si="11"/>
        <v>0</v>
      </c>
      <c r="IL8" s="178">
        <f t="shared" si="11"/>
        <v>0</v>
      </c>
      <c r="IM8" s="178">
        <f t="shared" si="11"/>
        <v>0</v>
      </c>
      <c r="IN8" s="178">
        <f t="shared" si="11"/>
        <v>0</v>
      </c>
      <c r="IO8" s="178">
        <f t="shared" si="11"/>
        <v>0</v>
      </c>
      <c r="IP8" s="178">
        <f t="shared" si="11"/>
        <v>0</v>
      </c>
      <c r="IQ8" s="178">
        <f t="shared" si="11"/>
        <v>0</v>
      </c>
      <c r="IR8" s="178">
        <f t="shared" si="11"/>
        <v>0</v>
      </c>
      <c r="IS8" s="178">
        <f t="shared" si="11"/>
        <v>0</v>
      </c>
      <c r="IT8" s="178">
        <f t="shared" si="11"/>
        <v>0</v>
      </c>
      <c r="IU8" s="178">
        <f t="shared" si="11"/>
        <v>0</v>
      </c>
      <c r="IV8" s="178">
        <f t="shared" si="11"/>
        <v>0</v>
      </c>
      <c r="IW8" s="178">
        <f t="shared" si="11"/>
        <v>0</v>
      </c>
      <c r="IX8" s="178">
        <f t="shared" si="11"/>
        <v>0</v>
      </c>
      <c r="IY8" s="178">
        <f t="shared" si="11"/>
        <v>0</v>
      </c>
      <c r="IZ8" s="178">
        <f t="shared" si="11"/>
        <v>0</v>
      </c>
      <c r="JA8" s="178">
        <f t="shared" si="11"/>
        <v>0</v>
      </c>
      <c r="JB8" s="178">
        <f t="shared" si="11"/>
        <v>0</v>
      </c>
      <c r="JC8" s="178">
        <f t="shared" si="11"/>
        <v>0</v>
      </c>
      <c r="JD8" s="178">
        <f t="shared" si="11"/>
        <v>0</v>
      </c>
      <c r="JE8" s="178">
        <f t="shared" si="11"/>
        <v>0</v>
      </c>
      <c r="JF8" s="178">
        <f t="shared" si="11"/>
        <v>0</v>
      </c>
      <c r="JG8" s="178">
        <f t="shared" si="11"/>
        <v>0</v>
      </c>
      <c r="JH8" s="178">
        <f t="shared" si="11"/>
        <v>0</v>
      </c>
      <c r="JI8" s="178">
        <f t="shared" si="11"/>
        <v>0</v>
      </c>
      <c r="JJ8" s="178">
        <f t="shared" si="11"/>
        <v>0</v>
      </c>
      <c r="JK8" s="178">
        <f t="shared" si="11"/>
        <v>0</v>
      </c>
      <c r="JL8" s="178">
        <f t="shared" si="11"/>
        <v>0</v>
      </c>
      <c r="JM8" s="178">
        <f t="shared" si="11"/>
        <v>0</v>
      </c>
      <c r="JN8" s="178">
        <f t="shared" si="11"/>
        <v>0</v>
      </c>
      <c r="JO8" s="178">
        <f t="shared" si="11"/>
        <v>0</v>
      </c>
      <c r="JP8" s="178">
        <f t="shared" si="11"/>
        <v>0</v>
      </c>
      <c r="JQ8" s="178">
        <f t="shared" si="11"/>
        <v>0</v>
      </c>
      <c r="JR8" s="178">
        <f t="shared" si="11"/>
        <v>0</v>
      </c>
      <c r="JS8" s="178">
        <f t="shared" si="11"/>
        <v>0</v>
      </c>
      <c r="JT8" s="178">
        <f t="shared" si="11"/>
        <v>0</v>
      </c>
      <c r="JU8" s="178">
        <f t="shared" si="11"/>
        <v>0</v>
      </c>
      <c r="JV8" s="178">
        <f t="shared" si="11"/>
        <v>0</v>
      </c>
      <c r="JW8" s="178">
        <f t="shared" si="11"/>
        <v>0</v>
      </c>
      <c r="JX8" s="178">
        <f t="shared" si="11"/>
        <v>0</v>
      </c>
      <c r="JY8" s="178">
        <f t="shared" si="11"/>
        <v>0</v>
      </c>
      <c r="JZ8" s="180">
        <f t="shared" si="4"/>
        <v>0.215</v>
      </c>
      <c r="KA8" s="181">
        <f t="shared" si="5"/>
        <v>4312.74444</v>
      </c>
      <c r="KB8" s="181">
        <f t="shared" si="6"/>
        <v>927.2400546</v>
      </c>
    </row>
    <row r="9" ht="14.25" customHeight="1">
      <c r="A9" s="50" t="s">
        <v>96</v>
      </c>
      <c r="B9" s="83" t="s">
        <v>479</v>
      </c>
      <c r="C9" s="50">
        <v>1811008.0</v>
      </c>
      <c r="D9" s="175">
        <v>164.0</v>
      </c>
      <c r="E9" s="175">
        <v>0.0</v>
      </c>
      <c r="F9" s="175">
        <v>0.0</v>
      </c>
      <c r="G9" s="175">
        <v>0.0</v>
      </c>
      <c r="H9" s="175">
        <v>0.0</v>
      </c>
      <c r="I9" s="175">
        <v>175.0</v>
      </c>
      <c r="J9" s="175">
        <v>0.0</v>
      </c>
      <c r="K9" s="175">
        <v>0.0</v>
      </c>
      <c r="L9" s="175">
        <v>0.0</v>
      </c>
      <c r="M9" s="175">
        <v>0.0</v>
      </c>
      <c r="N9" s="175">
        <v>171.0</v>
      </c>
      <c r="O9" s="175">
        <v>0.0</v>
      </c>
      <c r="P9" s="175">
        <v>0.0</v>
      </c>
      <c r="Q9" s="175">
        <v>0.0</v>
      </c>
      <c r="R9" s="175">
        <v>0.0</v>
      </c>
      <c r="S9" s="175">
        <v>0.0</v>
      </c>
      <c r="T9" s="175">
        <v>168.0</v>
      </c>
      <c r="U9" s="175">
        <v>0.0</v>
      </c>
      <c r="V9" s="175">
        <v>0.0</v>
      </c>
      <c r="W9" s="175">
        <v>0.0</v>
      </c>
      <c r="X9" s="175">
        <v>0.0</v>
      </c>
      <c r="Y9" s="175">
        <v>0.0</v>
      </c>
      <c r="Z9" s="175">
        <v>0.0</v>
      </c>
      <c r="AA9" s="175">
        <v>0.0</v>
      </c>
      <c r="AB9" s="175">
        <v>158.0</v>
      </c>
      <c r="AC9" s="175">
        <v>0.0</v>
      </c>
      <c r="AD9" s="175">
        <v>0.0</v>
      </c>
      <c r="AE9" s="175">
        <v>0.0</v>
      </c>
      <c r="AF9" s="175">
        <v>0.0</v>
      </c>
      <c r="AG9" s="175">
        <v>0.0</v>
      </c>
      <c r="AH9" s="175">
        <v>0.0</v>
      </c>
      <c r="AI9" s="175">
        <v>0.0</v>
      </c>
      <c r="AJ9" s="175">
        <v>167.0</v>
      </c>
      <c r="AK9" s="175">
        <v>0.0</v>
      </c>
      <c r="AL9" s="175">
        <v>0.0</v>
      </c>
      <c r="AM9" s="175">
        <v>0.0</v>
      </c>
      <c r="AN9" s="175">
        <v>0.0</v>
      </c>
      <c r="AO9" s="175">
        <v>0.0</v>
      </c>
      <c r="AP9" s="175">
        <v>0.0</v>
      </c>
      <c r="AQ9" s="175">
        <v>0.0</v>
      </c>
      <c r="AR9" s="175">
        <v>160.0</v>
      </c>
      <c r="AS9" s="175">
        <v>0.0</v>
      </c>
      <c r="AT9" s="175">
        <v>0.0</v>
      </c>
      <c r="AU9" s="175">
        <v>0.0</v>
      </c>
      <c r="AV9" s="175">
        <v>0.0</v>
      </c>
      <c r="AW9" s="175">
        <v>0.0</v>
      </c>
      <c r="AX9" s="175">
        <v>0.0</v>
      </c>
      <c r="AY9" s="175">
        <v>0.0</v>
      </c>
      <c r="AZ9" s="175">
        <v>0.0</v>
      </c>
      <c r="BA9" s="175">
        <v>0.0</v>
      </c>
      <c r="BB9" s="175">
        <v>0.0</v>
      </c>
      <c r="BC9" s="175">
        <v>0.0</v>
      </c>
      <c r="BD9" s="175">
        <v>0.0</v>
      </c>
      <c r="BE9" s="175">
        <v>0.0</v>
      </c>
      <c r="BF9" s="175">
        <v>0.0</v>
      </c>
      <c r="BG9" s="175">
        <v>0.0</v>
      </c>
      <c r="BH9" s="175">
        <v>0.0</v>
      </c>
      <c r="BI9" s="175">
        <v>0.0</v>
      </c>
      <c r="BJ9" s="175">
        <v>0.0</v>
      </c>
      <c r="BK9" s="175">
        <v>0.0</v>
      </c>
      <c r="BL9" s="175">
        <v>0.0</v>
      </c>
      <c r="BM9" s="175">
        <v>0.0</v>
      </c>
      <c r="BN9" s="175">
        <v>0.0</v>
      </c>
      <c r="BO9" s="175">
        <v>0.0</v>
      </c>
      <c r="BP9" s="175">
        <v>0.0</v>
      </c>
      <c r="BQ9" s="175">
        <v>0.0</v>
      </c>
      <c r="BR9" s="175">
        <v>0.0</v>
      </c>
      <c r="BS9" s="175">
        <v>0.0</v>
      </c>
      <c r="BT9" s="175">
        <v>0.0</v>
      </c>
      <c r="BU9" s="175">
        <v>0.0</v>
      </c>
      <c r="BV9" s="175">
        <v>0.0</v>
      </c>
      <c r="BW9" s="175">
        <v>0.0</v>
      </c>
      <c r="BX9" s="175">
        <v>0.0</v>
      </c>
      <c r="BY9" s="175">
        <v>0.0</v>
      </c>
      <c r="BZ9" s="175">
        <v>0.0</v>
      </c>
      <c r="CA9" s="175">
        <v>0.0</v>
      </c>
      <c r="CB9" s="175">
        <v>0.0</v>
      </c>
      <c r="CC9" s="175">
        <v>0.0</v>
      </c>
      <c r="CD9" s="175">
        <v>167.0</v>
      </c>
      <c r="CE9" s="175">
        <v>0.0</v>
      </c>
      <c r="CF9" s="175">
        <v>0.0</v>
      </c>
      <c r="CG9" s="175">
        <v>0.0</v>
      </c>
      <c r="CH9" s="175">
        <v>0.0</v>
      </c>
      <c r="CI9" s="175">
        <v>0.0</v>
      </c>
      <c r="CJ9" s="175">
        <v>0.0</v>
      </c>
      <c r="CK9" s="175">
        <v>0.0</v>
      </c>
      <c r="CL9" s="175">
        <v>0.0</v>
      </c>
      <c r="CM9" s="175">
        <v>0.0</v>
      </c>
      <c r="CN9" s="175">
        <v>180.0</v>
      </c>
      <c r="CO9" s="175">
        <v>0.0</v>
      </c>
      <c r="CP9" s="175">
        <v>0.0</v>
      </c>
      <c r="CQ9" s="175">
        <v>0.0</v>
      </c>
      <c r="CR9" s="175">
        <v>0.0</v>
      </c>
      <c r="CS9" s="175">
        <v>0.0</v>
      </c>
      <c r="CT9" s="175">
        <v>0.0</v>
      </c>
      <c r="CU9" s="175">
        <v>0.0</v>
      </c>
      <c r="CV9" s="175">
        <v>0.0</v>
      </c>
      <c r="CW9" s="175">
        <v>0.0</v>
      </c>
      <c r="CX9" s="175">
        <v>175.0</v>
      </c>
      <c r="CY9" s="175">
        <v>0.0</v>
      </c>
      <c r="CZ9" s="175">
        <v>0.0</v>
      </c>
      <c r="DA9" s="175">
        <v>0.0</v>
      </c>
      <c r="DB9" s="175">
        <v>0.0</v>
      </c>
      <c r="DC9" s="175">
        <v>0.0</v>
      </c>
      <c r="DD9" s="175">
        <v>0.0</v>
      </c>
      <c r="DE9" s="175">
        <v>0.0</v>
      </c>
      <c r="DF9" s="175">
        <v>0.0</v>
      </c>
      <c r="DG9" s="175">
        <v>0.0</v>
      </c>
      <c r="DH9" s="175">
        <v>0.0</v>
      </c>
      <c r="DI9" s="175">
        <v>0.0</v>
      </c>
      <c r="DJ9" s="175">
        <v>0.0</v>
      </c>
      <c r="DK9" s="175">
        <v>0.0</v>
      </c>
      <c r="DL9" s="175">
        <v>0.0</v>
      </c>
      <c r="DM9" s="175">
        <v>0.0</v>
      </c>
      <c r="DN9" s="175">
        <v>0.0</v>
      </c>
      <c r="DO9" s="175">
        <v>0.0</v>
      </c>
      <c r="DP9" s="175">
        <v>0.0</v>
      </c>
      <c r="DQ9" s="175">
        <v>0.0</v>
      </c>
      <c r="DR9" s="175">
        <v>0.0</v>
      </c>
      <c r="DS9" s="175">
        <v>0.0</v>
      </c>
      <c r="DT9" s="175">
        <v>0.0</v>
      </c>
      <c r="DU9" s="175">
        <v>0.0</v>
      </c>
      <c r="DV9" s="175">
        <v>0.0</v>
      </c>
      <c r="DW9" s="175">
        <v>0.0</v>
      </c>
      <c r="DX9" s="175">
        <v>0.0</v>
      </c>
      <c r="DY9" s="175">
        <v>0.0</v>
      </c>
      <c r="DZ9" s="175">
        <v>0.0</v>
      </c>
      <c r="EA9" s="175">
        <v>0.0</v>
      </c>
      <c r="EB9" s="175">
        <v>0.0</v>
      </c>
      <c r="EC9" s="175">
        <v>0.0</v>
      </c>
      <c r="ED9" s="175">
        <v>0.0</v>
      </c>
      <c r="EE9" s="175">
        <v>0.0</v>
      </c>
      <c r="EF9" s="175">
        <v>0.0</v>
      </c>
      <c r="EG9" s="175">
        <v>0.0</v>
      </c>
      <c r="EH9" s="175">
        <v>0.0</v>
      </c>
      <c r="EI9" s="175">
        <v>0.0</v>
      </c>
      <c r="EJ9" s="175">
        <v>0.0</v>
      </c>
      <c r="EK9" s="175">
        <v>0.0</v>
      </c>
      <c r="EL9" s="175">
        <v>0.0</v>
      </c>
      <c r="EM9" s="176">
        <v>0.0</v>
      </c>
      <c r="EN9" s="177">
        <f t="shared" si="2"/>
        <v>38.39814</v>
      </c>
      <c r="EO9" s="178">
        <f>VLOOKUP(C9,'Complexity Cost Adjustment'!$C$2:$H$141,6,0)</f>
        <v>2339.8232</v>
      </c>
      <c r="EP9" s="179">
        <f t="shared" ref="EP9:JY9" si="12">IF(D9&gt;0,($EO9)*D$143,0)</f>
        <v>2548.067465</v>
      </c>
      <c r="EQ9" s="178">
        <f t="shared" si="12"/>
        <v>0</v>
      </c>
      <c r="ER9" s="178">
        <f t="shared" si="12"/>
        <v>0</v>
      </c>
      <c r="ES9" s="178">
        <f t="shared" si="12"/>
        <v>0</v>
      </c>
      <c r="ET9" s="178">
        <f t="shared" si="12"/>
        <v>0</v>
      </c>
      <c r="EU9" s="179">
        <f t="shared" si="12"/>
        <v>1834.421389</v>
      </c>
      <c r="EV9" s="178">
        <f t="shared" si="12"/>
        <v>0</v>
      </c>
      <c r="EW9" s="178">
        <f t="shared" si="12"/>
        <v>0</v>
      </c>
      <c r="EX9" s="178">
        <f t="shared" si="12"/>
        <v>0</v>
      </c>
      <c r="EY9" s="178">
        <f t="shared" si="12"/>
        <v>0</v>
      </c>
      <c r="EZ9" s="179">
        <f t="shared" si="12"/>
        <v>1637.87624</v>
      </c>
      <c r="FA9" s="178">
        <f t="shared" si="12"/>
        <v>0</v>
      </c>
      <c r="FB9" s="178">
        <f t="shared" si="12"/>
        <v>0</v>
      </c>
      <c r="FC9" s="178">
        <f t="shared" si="12"/>
        <v>0</v>
      </c>
      <c r="FD9" s="178">
        <f t="shared" si="12"/>
        <v>0</v>
      </c>
      <c r="FE9" s="178">
        <f t="shared" si="12"/>
        <v>0</v>
      </c>
      <c r="FF9" s="179">
        <f t="shared" si="12"/>
        <v>4401.207439</v>
      </c>
      <c r="FG9" s="178">
        <f t="shared" si="12"/>
        <v>0</v>
      </c>
      <c r="FH9" s="178">
        <f t="shared" si="12"/>
        <v>0</v>
      </c>
      <c r="FI9" s="178">
        <f t="shared" si="12"/>
        <v>0</v>
      </c>
      <c r="FJ9" s="178">
        <f t="shared" si="12"/>
        <v>0</v>
      </c>
      <c r="FK9" s="178">
        <f t="shared" si="12"/>
        <v>0</v>
      </c>
      <c r="FL9" s="178">
        <f t="shared" si="12"/>
        <v>0</v>
      </c>
      <c r="FM9" s="178">
        <f t="shared" si="12"/>
        <v>0</v>
      </c>
      <c r="FN9" s="179">
        <f t="shared" si="12"/>
        <v>2863.943597</v>
      </c>
      <c r="FO9" s="178">
        <f t="shared" si="12"/>
        <v>0</v>
      </c>
      <c r="FP9" s="178">
        <f t="shared" si="12"/>
        <v>0</v>
      </c>
      <c r="FQ9" s="178">
        <f t="shared" si="12"/>
        <v>0</v>
      </c>
      <c r="FR9" s="178">
        <f t="shared" si="12"/>
        <v>0</v>
      </c>
      <c r="FS9" s="178">
        <f t="shared" si="12"/>
        <v>0</v>
      </c>
      <c r="FT9" s="178">
        <f t="shared" si="12"/>
        <v>0</v>
      </c>
      <c r="FU9" s="178">
        <f t="shared" si="12"/>
        <v>0</v>
      </c>
      <c r="FV9" s="179">
        <f t="shared" si="12"/>
        <v>2892.021475</v>
      </c>
      <c r="FW9" s="178">
        <f t="shared" si="12"/>
        <v>0</v>
      </c>
      <c r="FX9" s="178">
        <f t="shared" si="12"/>
        <v>0</v>
      </c>
      <c r="FY9" s="178">
        <f t="shared" si="12"/>
        <v>0</v>
      </c>
      <c r="FZ9" s="178">
        <f t="shared" si="12"/>
        <v>0</v>
      </c>
      <c r="GA9" s="178">
        <f t="shared" si="12"/>
        <v>0</v>
      </c>
      <c r="GB9" s="178">
        <f t="shared" si="12"/>
        <v>0</v>
      </c>
      <c r="GC9" s="178">
        <f t="shared" si="12"/>
        <v>0</v>
      </c>
      <c r="GD9" s="179">
        <f t="shared" si="12"/>
        <v>1216.708064</v>
      </c>
      <c r="GE9" s="178">
        <f t="shared" si="12"/>
        <v>0</v>
      </c>
      <c r="GF9" s="178">
        <f t="shared" si="12"/>
        <v>0</v>
      </c>
      <c r="GG9" s="178">
        <f t="shared" si="12"/>
        <v>0</v>
      </c>
      <c r="GH9" s="178">
        <f t="shared" si="12"/>
        <v>0</v>
      </c>
      <c r="GI9" s="178">
        <f t="shared" si="12"/>
        <v>0</v>
      </c>
      <c r="GJ9" s="178">
        <f t="shared" si="12"/>
        <v>0</v>
      </c>
      <c r="GK9" s="178">
        <f t="shared" si="12"/>
        <v>0</v>
      </c>
      <c r="GL9" s="178">
        <f t="shared" si="12"/>
        <v>0</v>
      </c>
      <c r="GM9" s="178">
        <f t="shared" si="12"/>
        <v>0</v>
      </c>
      <c r="GN9" s="178">
        <f t="shared" si="12"/>
        <v>0</v>
      </c>
      <c r="GO9" s="178">
        <f t="shared" si="12"/>
        <v>0</v>
      </c>
      <c r="GP9" s="178">
        <f t="shared" si="12"/>
        <v>0</v>
      </c>
      <c r="GQ9" s="178">
        <f t="shared" si="12"/>
        <v>0</v>
      </c>
      <c r="GR9" s="178">
        <f t="shared" si="12"/>
        <v>0</v>
      </c>
      <c r="GS9" s="178">
        <f t="shared" si="12"/>
        <v>0</v>
      </c>
      <c r="GT9" s="178">
        <f t="shared" si="12"/>
        <v>0</v>
      </c>
      <c r="GU9" s="178">
        <f t="shared" si="12"/>
        <v>0</v>
      </c>
      <c r="GV9" s="178">
        <f t="shared" si="12"/>
        <v>0</v>
      </c>
      <c r="GW9" s="178">
        <f t="shared" si="12"/>
        <v>0</v>
      </c>
      <c r="GX9" s="178">
        <f t="shared" si="12"/>
        <v>0</v>
      </c>
      <c r="GY9" s="178">
        <f t="shared" si="12"/>
        <v>0</v>
      </c>
      <c r="GZ9" s="178">
        <f t="shared" si="12"/>
        <v>0</v>
      </c>
      <c r="HA9" s="178">
        <f t="shared" si="12"/>
        <v>0</v>
      </c>
      <c r="HB9" s="178">
        <f t="shared" si="12"/>
        <v>0</v>
      </c>
      <c r="HC9" s="178">
        <f t="shared" si="12"/>
        <v>0</v>
      </c>
      <c r="HD9" s="178">
        <f t="shared" si="12"/>
        <v>0</v>
      </c>
      <c r="HE9" s="178">
        <f t="shared" si="12"/>
        <v>0</v>
      </c>
      <c r="HF9" s="178">
        <f t="shared" si="12"/>
        <v>0</v>
      </c>
      <c r="HG9" s="178">
        <f t="shared" si="12"/>
        <v>0</v>
      </c>
      <c r="HH9" s="178">
        <f t="shared" si="12"/>
        <v>0</v>
      </c>
      <c r="HI9" s="178">
        <f t="shared" si="12"/>
        <v>0</v>
      </c>
      <c r="HJ9" s="178">
        <f t="shared" si="12"/>
        <v>0</v>
      </c>
      <c r="HK9" s="178">
        <f t="shared" si="12"/>
        <v>0</v>
      </c>
      <c r="HL9" s="178">
        <f t="shared" si="12"/>
        <v>0</v>
      </c>
      <c r="HM9" s="178">
        <f t="shared" si="12"/>
        <v>0</v>
      </c>
      <c r="HN9" s="178">
        <f t="shared" si="12"/>
        <v>0</v>
      </c>
      <c r="HO9" s="178">
        <f t="shared" si="12"/>
        <v>0</v>
      </c>
      <c r="HP9" s="179">
        <f t="shared" si="12"/>
        <v>2807.78784</v>
      </c>
      <c r="HQ9" s="178">
        <f t="shared" si="12"/>
        <v>0</v>
      </c>
      <c r="HR9" s="178">
        <f t="shared" si="12"/>
        <v>0</v>
      </c>
      <c r="HS9" s="178">
        <f t="shared" si="12"/>
        <v>0</v>
      </c>
      <c r="HT9" s="178">
        <f t="shared" si="12"/>
        <v>0</v>
      </c>
      <c r="HU9" s="178">
        <f t="shared" si="12"/>
        <v>0</v>
      </c>
      <c r="HV9" s="178">
        <f t="shared" si="12"/>
        <v>0</v>
      </c>
      <c r="HW9" s="178">
        <f t="shared" si="12"/>
        <v>0</v>
      </c>
      <c r="HX9" s="178">
        <f t="shared" si="12"/>
        <v>0</v>
      </c>
      <c r="HY9" s="178">
        <f t="shared" si="12"/>
        <v>0</v>
      </c>
      <c r="HZ9" s="179">
        <f t="shared" si="12"/>
        <v>1123.115136</v>
      </c>
      <c r="IA9" s="178">
        <f t="shared" si="12"/>
        <v>0</v>
      </c>
      <c r="IB9" s="178">
        <f t="shared" si="12"/>
        <v>0</v>
      </c>
      <c r="IC9" s="178">
        <f t="shared" si="12"/>
        <v>0</v>
      </c>
      <c r="ID9" s="178">
        <f t="shared" si="12"/>
        <v>0</v>
      </c>
      <c r="IE9" s="178">
        <f t="shared" si="12"/>
        <v>0</v>
      </c>
      <c r="IF9" s="178">
        <f t="shared" si="12"/>
        <v>0</v>
      </c>
      <c r="IG9" s="178">
        <f t="shared" si="12"/>
        <v>0</v>
      </c>
      <c r="IH9" s="178">
        <f t="shared" si="12"/>
        <v>0</v>
      </c>
      <c r="II9" s="178">
        <f t="shared" si="12"/>
        <v>0</v>
      </c>
      <c r="IJ9" s="179">
        <f t="shared" si="12"/>
        <v>889.132816</v>
      </c>
      <c r="IK9" s="178">
        <f t="shared" si="12"/>
        <v>0</v>
      </c>
      <c r="IL9" s="178">
        <f t="shared" si="12"/>
        <v>0</v>
      </c>
      <c r="IM9" s="178">
        <f t="shared" si="12"/>
        <v>0</v>
      </c>
      <c r="IN9" s="178">
        <f t="shared" si="12"/>
        <v>0</v>
      </c>
      <c r="IO9" s="178">
        <f t="shared" si="12"/>
        <v>0</v>
      </c>
      <c r="IP9" s="178">
        <f t="shared" si="12"/>
        <v>0</v>
      </c>
      <c r="IQ9" s="178">
        <f t="shared" si="12"/>
        <v>0</v>
      </c>
      <c r="IR9" s="178">
        <f t="shared" si="12"/>
        <v>0</v>
      </c>
      <c r="IS9" s="178">
        <f t="shared" si="12"/>
        <v>0</v>
      </c>
      <c r="IT9" s="178">
        <f t="shared" si="12"/>
        <v>0</v>
      </c>
      <c r="IU9" s="178">
        <f t="shared" si="12"/>
        <v>0</v>
      </c>
      <c r="IV9" s="178">
        <f t="shared" si="12"/>
        <v>0</v>
      </c>
      <c r="IW9" s="178">
        <f t="shared" si="12"/>
        <v>0</v>
      </c>
      <c r="IX9" s="178">
        <f t="shared" si="12"/>
        <v>0</v>
      </c>
      <c r="IY9" s="178">
        <f t="shared" si="12"/>
        <v>0</v>
      </c>
      <c r="IZ9" s="178">
        <f t="shared" si="12"/>
        <v>0</v>
      </c>
      <c r="JA9" s="178">
        <f t="shared" si="12"/>
        <v>0</v>
      </c>
      <c r="JB9" s="178">
        <f t="shared" si="12"/>
        <v>0</v>
      </c>
      <c r="JC9" s="178">
        <f t="shared" si="12"/>
        <v>0</v>
      </c>
      <c r="JD9" s="178">
        <f t="shared" si="12"/>
        <v>0</v>
      </c>
      <c r="JE9" s="178">
        <f t="shared" si="12"/>
        <v>0</v>
      </c>
      <c r="JF9" s="178">
        <f t="shared" si="12"/>
        <v>0</v>
      </c>
      <c r="JG9" s="178">
        <f t="shared" si="12"/>
        <v>0</v>
      </c>
      <c r="JH9" s="178">
        <f t="shared" si="12"/>
        <v>0</v>
      </c>
      <c r="JI9" s="178">
        <f t="shared" si="12"/>
        <v>0</v>
      </c>
      <c r="JJ9" s="178">
        <f t="shared" si="12"/>
        <v>0</v>
      </c>
      <c r="JK9" s="178">
        <f t="shared" si="12"/>
        <v>0</v>
      </c>
      <c r="JL9" s="178">
        <f t="shared" si="12"/>
        <v>0</v>
      </c>
      <c r="JM9" s="178">
        <f t="shared" si="12"/>
        <v>0</v>
      </c>
      <c r="JN9" s="178">
        <f t="shared" si="12"/>
        <v>0</v>
      </c>
      <c r="JO9" s="178">
        <f t="shared" si="12"/>
        <v>0</v>
      </c>
      <c r="JP9" s="178">
        <f t="shared" si="12"/>
        <v>0</v>
      </c>
      <c r="JQ9" s="178">
        <f t="shared" si="12"/>
        <v>0</v>
      </c>
      <c r="JR9" s="178">
        <f t="shared" si="12"/>
        <v>0</v>
      </c>
      <c r="JS9" s="178">
        <f t="shared" si="12"/>
        <v>0</v>
      </c>
      <c r="JT9" s="178">
        <f t="shared" si="12"/>
        <v>0</v>
      </c>
      <c r="JU9" s="178">
        <f t="shared" si="12"/>
        <v>0</v>
      </c>
      <c r="JV9" s="178">
        <f t="shared" si="12"/>
        <v>0</v>
      </c>
      <c r="JW9" s="178">
        <f t="shared" si="12"/>
        <v>0</v>
      </c>
      <c r="JX9" s="178">
        <f t="shared" si="12"/>
        <v>0</v>
      </c>
      <c r="JY9" s="178">
        <f t="shared" si="12"/>
        <v>0</v>
      </c>
      <c r="JZ9" s="180">
        <f t="shared" si="4"/>
        <v>0.215</v>
      </c>
      <c r="KA9" s="181">
        <f t="shared" si="5"/>
        <v>22214.28146</v>
      </c>
      <c r="KB9" s="181">
        <f t="shared" si="6"/>
        <v>4776.070514</v>
      </c>
    </row>
    <row r="10" ht="14.25" customHeight="1">
      <c r="A10" s="50" t="s">
        <v>96</v>
      </c>
      <c r="B10" s="83" t="s">
        <v>479</v>
      </c>
      <c r="C10" s="50">
        <v>1811009.0</v>
      </c>
      <c r="D10" s="175">
        <v>458.0</v>
      </c>
      <c r="E10" s="175">
        <v>0.0</v>
      </c>
      <c r="F10" s="175">
        <v>0.0</v>
      </c>
      <c r="G10" s="175">
        <v>0.0</v>
      </c>
      <c r="H10" s="175">
        <v>0.0</v>
      </c>
      <c r="I10" s="175">
        <v>490.0</v>
      </c>
      <c r="J10" s="175">
        <v>0.0</v>
      </c>
      <c r="K10" s="175">
        <v>0.0</v>
      </c>
      <c r="L10" s="175">
        <v>0.0</v>
      </c>
      <c r="M10" s="175">
        <v>0.0</v>
      </c>
      <c r="N10" s="175">
        <v>480.0</v>
      </c>
      <c r="O10" s="175">
        <v>0.0</v>
      </c>
      <c r="P10" s="175">
        <v>0.0</v>
      </c>
      <c r="Q10" s="175">
        <v>0.0</v>
      </c>
      <c r="R10" s="175">
        <v>0.0</v>
      </c>
      <c r="S10" s="175">
        <v>0.0</v>
      </c>
      <c r="T10" s="175">
        <v>472.0</v>
      </c>
      <c r="U10" s="175">
        <v>0.0</v>
      </c>
      <c r="V10" s="175">
        <v>0.0</v>
      </c>
      <c r="W10" s="175">
        <v>0.0</v>
      </c>
      <c r="X10" s="175">
        <v>0.0</v>
      </c>
      <c r="Y10" s="175">
        <v>0.0</v>
      </c>
      <c r="Z10" s="175">
        <v>0.0</v>
      </c>
      <c r="AA10" s="175">
        <v>0.0</v>
      </c>
      <c r="AB10" s="175">
        <v>443.0</v>
      </c>
      <c r="AC10" s="175">
        <v>0.0</v>
      </c>
      <c r="AD10" s="175">
        <v>0.0</v>
      </c>
      <c r="AE10" s="175">
        <v>0.0</v>
      </c>
      <c r="AF10" s="175">
        <v>0.0</v>
      </c>
      <c r="AG10" s="175">
        <v>0.0</v>
      </c>
      <c r="AH10" s="175">
        <v>0.0</v>
      </c>
      <c r="AI10" s="175">
        <v>0.0</v>
      </c>
      <c r="AJ10" s="175">
        <v>467.0</v>
      </c>
      <c r="AK10" s="175">
        <v>0.0</v>
      </c>
      <c r="AL10" s="175">
        <v>0.0</v>
      </c>
      <c r="AM10" s="175">
        <v>0.0</v>
      </c>
      <c r="AN10" s="175">
        <v>0.0</v>
      </c>
      <c r="AO10" s="175">
        <v>0.0</v>
      </c>
      <c r="AP10" s="175">
        <v>0.0</v>
      </c>
      <c r="AQ10" s="175">
        <v>0.0</v>
      </c>
      <c r="AR10" s="175">
        <v>0.0</v>
      </c>
      <c r="AS10" s="175">
        <v>448.0</v>
      </c>
      <c r="AT10" s="175">
        <v>0.0</v>
      </c>
      <c r="AU10" s="175">
        <v>0.0</v>
      </c>
      <c r="AV10" s="175">
        <v>0.0</v>
      </c>
      <c r="AW10" s="175">
        <v>0.0</v>
      </c>
      <c r="AX10" s="175">
        <v>0.0</v>
      </c>
      <c r="AY10" s="175">
        <v>0.0</v>
      </c>
      <c r="AZ10" s="175">
        <v>0.0</v>
      </c>
      <c r="BA10" s="175">
        <v>0.0</v>
      </c>
      <c r="BB10" s="175">
        <v>0.0</v>
      </c>
      <c r="BC10" s="175">
        <v>0.0</v>
      </c>
      <c r="BD10" s="175">
        <v>0.0</v>
      </c>
      <c r="BE10" s="175">
        <v>0.0</v>
      </c>
      <c r="BF10" s="175">
        <v>0.0</v>
      </c>
      <c r="BG10" s="175">
        <v>0.0</v>
      </c>
      <c r="BH10" s="175">
        <v>0.0</v>
      </c>
      <c r="BI10" s="175">
        <v>0.0</v>
      </c>
      <c r="BJ10" s="175">
        <v>0.0</v>
      </c>
      <c r="BK10" s="175">
        <v>0.0</v>
      </c>
      <c r="BL10" s="175">
        <v>0.0</v>
      </c>
      <c r="BM10" s="175">
        <v>0.0</v>
      </c>
      <c r="BN10" s="175">
        <v>0.0</v>
      </c>
      <c r="BO10" s="175">
        <v>0.0</v>
      </c>
      <c r="BP10" s="175">
        <v>0.0</v>
      </c>
      <c r="BQ10" s="175">
        <v>0.0</v>
      </c>
      <c r="BR10" s="175">
        <v>0.0</v>
      </c>
      <c r="BS10" s="175">
        <v>0.0</v>
      </c>
      <c r="BT10" s="175">
        <v>0.0</v>
      </c>
      <c r="BU10" s="175">
        <v>0.0</v>
      </c>
      <c r="BV10" s="175">
        <v>0.0</v>
      </c>
      <c r="BW10" s="175">
        <v>0.0</v>
      </c>
      <c r="BX10" s="175">
        <v>0.0</v>
      </c>
      <c r="BY10" s="175">
        <v>0.0</v>
      </c>
      <c r="BZ10" s="175">
        <v>0.0</v>
      </c>
      <c r="CA10" s="175">
        <v>0.0</v>
      </c>
      <c r="CB10" s="175">
        <v>0.0</v>
      </c>
      <c r="CC10" s="175">
        <v>0.0</v>
      </c>
      <c r="CD10" s="175">
        <v>0.0</v>
      </c>
      <c r="CE10" s="175">
        <v>467.0</v>
      </c>
      <c r="CF10" s="175">
        <v>0.0</v>
      </c>
      <c r="CG10" s="175">
        <v>0.0</v>
      </c>
      <c r="CH10" s="175">
        <v>0.0</v>
      </c>
      <c r="CI10" s="175">
        <v>0.0</v>
      </c>
      <c r="CJ10" s="175">
        <v>0.0</v>
      </c>
      <c r="CK10" s="175">
        <v>0.0</v>
      </c>
      <c r="CL10" s="175">
        <v>0.0</v>
      </c>
      <c r="CM10" s="175">
        <v>0.0</v>
      </c>
      <c r="CN10" s="175">
        <v>504.0</v>
      </c>
      <c r="CO10" s="175">
        <v>0.0</v>
      </c>
      <c r="CP10" s="175">
        <v>0.0</v>
      </c>
      <c r="CQ10" s="175">
        <v>0.0</v>
      </c>
      <c r="CR10" s="175">
        <v>0.0</v>
      </c>
      <c r="CS10" s="175">
        <v>0.0</v>
      </c>
      <c r="CT10" s="175">
        <v>0.0</v>
      </c>
      <c r="CU10" s="175">
        <v>0.0</v>
      </c>
      <c r="CV10" s="175">
        <v>0.0</v>
      </c>
      <c r="CW10" s="175">
        <v>0.0</v>
      </c>
      <c r="CX10" s="175">
        <v>490.0</v>
      </c>
      <c r="CY10" s="175">
        <v>0.0</v>
      </c>
      <c r="CZ10" s="175">
        <v>0.0</v>
      </c>
      <c r="DA10" s="175">
        <v>0.0</v>
      </c>
      <c r="DB10" s="175">
        <v>0.0</v>
      </c>
      <c r="DC10" s="175">
        <v>0.0</v>
      </c>
      <c r="DD10" s="175">
        <v>0.0</v>
      </c>
      <c r="DE10" s="175">
        <v>0.0</v>
      </c>
      <c r="DF10" s="175">
        <v>0.0</v>
      </c>
      <c r="DG10" s="175">
        <v>0.0</v>
      </c>
      <c r="DH10" s="175">
        <v>0.0</v>
      </c>
      <c r="DI10" s="175">
        <v>0.0</v>
      </c>
      <c r="DJ10" s="175">
        <v>0.0</v>
      </c>
      <c r="DK10" s="175">
        <v>0.0</v>
      </c>
      <c r="DL10" s="175">
        <v>0.0</v>
      </c>
      <c r="DM10" s="175">
        <v>0.0</v>
      </c>
      <c r="DN10" s="175">
        <v>0.0</v>
      </c>
      <c r="DO10" s="175">
        <v>0.0</v>
      </c>
      <c r="DP10" s="175">
        <v>0.0</v>
      </c>
      <c r="DQ10" s="175">
        <v>0.0</v>
      </c>
      <c r="DR10" s="175">
        <v>0.0</v>
      </c>
      <c r="DS10" s="175">
        <v>0.0</v>
      </c>
      <c r="DT10" s="175">
        <v>0.0</v>
      </c>
      <c r="DU10" s="175">
        <v>0.0</v>
      </c>
      <c r="DV10" s="175">
        <v>0.0</v>
      </c>
      <c r="DW10" s="175">
        <v>0.0</v>
      </c>
      <c r="DX10" s="175">
        <v>0.0</v>
      </c>
      <c r="DY10" s="175">
        <v>0.0</v>
      </c>
      <c r="DZ10" s="175">
        <v>0.0</v>
      </c>
      <c r="EA10" s="175">
        <v>0.0</v>
      </c>
      <c r="EB10" s="175">
        <v>0.0</v>
      </c>
      <c r="EC10" s="175">
        <v>0.0</v>
      </c>
      <c r="ED10" s="175">
        <v>0.0</v>
      </c>
      <c r="EE10" s="175">
        <v>0.0</v>
      </c>
      <c r="EF10" s="175">
        <v>0.0</v>
      </c>
      <c r="EG10" s="175">
        <v>0.0</v>
      </c>
      <c r="EH10" s="175">
        <v>0.0</v>
      </c>
      <c r="EI10" s="175">
        <v>0.0</v>
      </c>
      <c r="EJ10" s="175">
        <v>0.0</v>
      </c>
      <c r="EK10" s="175">
        <v>0.0</v>
      </c>
      <c r="EL10" s="175">
        <v>0.0</v>
      </c>
      <c r="EM10" s="176">
        <v>0.0</v>
      </c>
      <c r="EN10" s="177">
        <f t="shared" si="2"/>
        <v>107.23383</v>
      </c>
      <c r="EO10" s="178">
        <f>VLOOKUP(C10,'Complexity Cost Adjustment'!$C$2:$H$141,6,0)</f>
        <v>5.5935</v>
      </c>
      <c r="EP10" s="179">
        <f t="shared" ref="EP10:JY10" si="13">IF(D10&gt;0,($EO10)*D$143,0)</f>
        <v>6.0913215</v>
      </c>
      <c r="EQ10" s="178">
        <f t="shared" si="13"/>
        <v>0</v>
      </c>
      <c r="ER10" s="178">
        <f t="shared" si="13"/>
        <v>0</v>
      </c>
      <c r="ES10" s="178">
        <f t="shared" si="13"/>
        <v>0</v>
      </c>
      <c r="ET10" s="178">
        <f t="shared" si="13"/>
        <v>0</v>
      </c>
      <c r="EU10" s="179">
        <f t="shared" si="13"/>
        <v>4.385304</v>
      </c>
      <c r="EV10" s="178">
        <f t="shared" si="13"/>
        <v>0</v>
      </c>
      <c r="EW10" s="178">
        <f t="shared" si="13"/>
        <v>0</v>
      </c>
      <c r="EX10" s="178">
        <f t="shared" si="13"/>
        <v>0</v>
      </c>
      <c r="EY10" s="178">
        <f t="shared" si="13"/>
        <v>0</v>
      </c>
      <c r="EZ10" s="179">
        <f t="shared" si="13"/>
        <v>3.91545</v>
      </c>
      <c r="FA10" s="178">
        <f t="shared" si="13"/>
        <v>0</v>
      </c>
      <c r="FB10" s="178">
        <f t="shared" si="13"/>
        <v>0</v>
      </c>
      <c r="FC10" s="178">
        <f t="shared" si="13"/>
        <v>0</v>
      </c>
      <c r="FD10" s="178">
        <f t="shared" si="13"/>
        <v>0</v>
      </c>
      <c r="FE10" s="178">
        <f t="shared" si="13"/>
        <v>0</v>
      </c>
      <c r="FF10" s="179">
        <f t="shared" si="13"/>
        <v>10.5213735</v>
      </c>
      <c r="FG10" s="178">
        <f t="shared" si="13"/>
        <v>0</v>
      </c>
      <c r="FH10" s="178">
        <f t="shared" si="13"/>
        <v>0</v>
      </c>
      <c r="FI10" s="178">
        <f t="shared" si="13"/>
        <v>0</v>
      </c>
      <c r="FJ10" s="178">
        <f t="shared" si="13"/>
        <v>0</v>
      </c>
      <c r="FK10" s="178">
        <f t="shared" si="13"/>
        <v>0</v>
      </c>
      <c r="FL10" s="178">
        <f t="shared" si="13"/>
        <v>0</v>
      </c>
      <c r="FM10" s="178">
        <f t="shared" si="13"/>
        <v>0</v>
      </c>
      <c r="FN10" s="179">
        <f t="shared" si="13"/>
        <v>6.846444</v>
      </c>
      <c r="FO10" s="178">
        <f t="shared" si="13"/>
        <v>0</v>
      </c>
      <c r="FP10" s="178">
        <f t="shared" si="13"/>
        <v>0</v>
      </c>
      <c r="FQ10" s="178">
        <f t="shared" si="13"/>
        <v>0</v>
      </c>
      <c r="FR10" s="178">
        <f t="shared" si="13"/>
        <v>0</v>
      </c>
      <c r="FS10" s="178">
        <f t="shared" si="13"/>
        <v>0</v>
      </c>
      <c r="FT10" s="178">
        <f t="shared" si="13"/>
        <v>0</v>
      </c>
      <c r="FU10" s="178">
        <f t="shared" si="13"/>
        <v>0</v>
      </c>
      <c r="FV10" s="179">
        <f t="shared" si="13"/>
        <v>6.913566</v>
      </c>
      <c r="FW10" s="178">
        <f t="shared" si="13"/>
        <v>0</v>
      </c>
      <c r="FX10" s="178">
        <f t="shared" si="13"/>
        <v>0</v>
      </c>
      <c r="FY10" s="178">
        <f t="shared" si="13"/>
        <v>0</v>
      </c>
      <c r="FZ10" s="178">
        <f t="shared" si="13"/>
        <v>0</v>
      </c>
      <c r="GA10" s="178">
        <f t="shared" si="13"/>
        <v>0</v>
      </c>
      <c r="GB10" s="178">
        <f t="shared" si="13"/>
        <v>0</v>
      </c>
      <c r="GC10" s="178">
        <f t="shared" si="13"/>
        <v>0</v>
      </c>
      <c r="GD10" s="178">
        <f t="shared" si="13"/>
        <v>0</v>
      </c>
      <c r="GE10" s="179">
        <f t="shared" si="13"/>
        <v>2.740815</v>
      </c>
      <c r="GF10" s="178">
        <f t="shared" si="13"/>
        <v>0</v>
      </c>
      <c r="GG10" s="178">
        <f t="shared" si="13"/>
        <v>0</v>
      </c>
      <c r="GH10" s="178">
        <f t="shared" si="13"/>
        <v>0</v>
      </c>
      <c r="GI10" s="178">
        <f t="shared" si="13"/>
        <v>0</v>
      </c>
      <c r="GJ10" s="178">
        <f t="shared" si="13"/>
        <v>0</v>
      </c>
      <c r="GK10" s="178">
        <f t="shared" si="13"/>
        <v>0</v>
      </c>
      <c r="GL10" s="178">
        <f t="shared" si="13"/>
        <v>0</v>
      </c>
      <c r="GM10" s="178">
        <f t="shared" si="13"/>
        <v>0</v>
      </c>
      <c r="GN10" s="178">
        <f t="shared" si="13"/>
        <v>0</v>
      </c>
      <c r="GO10" s="178">
        <f t="shared" si="13"/>
        <v>0</v>
      </c>
      <c r="GP10" s="178">
        <f t="shared" si="13"/>
        <v>0</v>
      </c>
      <c r="GQ10" s="178">
        <f t="shared" si="13"/>
        <v>0</v>
      </c>
      <c r="GR10" s="178">
        <f t="shared" si="13"/>
        <v>0</v>
      </c>
      <c r="GS10" s="178">
        <f t="shared" si="13"/>
        <v>0</v>
      </c>
      <c r="GT10" s="178">
        <f t="shared" si="13"/>
        <v>0</v>
      </c>
      <c r="GU10" s="178">
        <f t="shared" si="13"/>
        <v>0</v>
      </c>
      <c r="GV10" s="178">
        <f t="shared" si="13"/>
        <v>0</v>
      </c>
      <c r="GW10" s="178">
        <f t="shared" si="13"/>
        <v>0</v>
      </c>
      <c r="GX10" s="178">
        <f t="shared" si="13"/>
        <v>0</v>
      </c>
      <c r="GY10" s="178">
        <f t="shared" si="13"/>
        <v>0</v>
      </c>
      <c r="GZ10" s="178">
        <f t="shared" si="13"/>
        <v>0</v>
      </c>
      <c r="HA10" s="178">
        <f t="shared" si="13"/>
        <v>0</v>
      </c>
      <c r="HB10" s="178">
        <f t="shared" si="13"/>
        <v>0</v>
      </c>
      <c r="HC10" s="178">
        <f t="shared" si="13"/>
        <v>0</v>
      </c>
      <c r="HD10" s="178">
        <f t="shared" si="13"/>
        <v>0</v>
      </c>
      <c r="HE10" s="178">
        <f t="shared" si="13"/>
        <v>0</v>
      </c>
      <c r="HF10" s="178">
        <f t="shared" si="13"/>
        <v>0</v>
      </c>
      <c r="HG10" s="178">
        <f t="shared" si="13"/>
        <v>0</v>
      </c>
      <c r="HH10" s="178">
        <f t="shared" si="13"/>
        <v>0</v>
      </c>
      <c r="HI10" s="178">
        <f t="shared" si="13"/>
        <v>0</v>
      </c>
      <c r="HJ10" s="178">
        <f t="shared" si="13"/>
        <v>0</v>
      </c>
      <c r="HK10" s="178">
        <f t="shared" si="13"/>
        <v>0</v>
      </c>
      <c r="HL10" s="178">
        <f t="shared" si="13"/>
        <v>0</v>
      </c>
      <c r="HM10" s="178">
        <f t="shared" si="13"/>
        <v>0</v>
      </c>
      <c r="HN10" s="178">
        <f t="shared" si="13"/>
        <v>0</v>
      </c>
      <c r="HO10" s="178">
        <f t="shared" si="13"/>
        <v>0</v>
      </c>
      <c r="HP10" s="178">
        <f t="shared" si="13"/>
        <v>0</v>
      </c>
      <c r="HQ10" s="179">
        <f t="shared" si="13"/>
        <v>6.913566</v>
      </c>
      <c r="HR10" s="178">
        <f t="shared" si="13"/>
        <v>0</v>
      </c>
      <c r="HS10" s="178">
        <f t="shared" si="13"/>
        <v>0</v>
      </c>
      <c r="HT10" s="178">
        <f t="shared" si="13"/>
        <v>0</v>
      </c>
      <c r="HU10" s="178">
        <f t="shared" si="13"/>
        <v>0</v>
      </c>
      <c r="HV10" s="178">
        <f t="shared" si="13"/>
        <v>0</v>
      </c>
      <c r="HW10" s="178">
        <f t="shared" si="13"/>
        <v>0</v>
      </c>
      <c r="HX10" s="178">
        <f t="shared" si="13"/>
        <v>0</v>
      </c>
      <c r="HY10" s="178">
        <f t="shared" si="13"/>
        <v>0</v>
      </c>
      <c r="HZ10" s="179">
        <f t="shared" si="13"/>
        <v>2.68488</v>
      </c>
      <c r="IA10" s="178">
        <f t="shared" si="13"/>
        <v>0</v>
      </c>
      <c r="IB10" s="178">
        <f t="shared" si="13"/>
        <v>0</v>
      </c>
      <c r="IC10" s="178">
        <f t="shared" si="13"/>
        <v>0</v>
      </c>
      <c r="ID10" s="178">
        <f t="shared" si="13"/>
        <v>0</v>
      </c>
      <c r="IE10" s="178">
        <f t="shared" si="13"/>
        <v>0</v>
      </c>
      <c r="IF10" s="178">
        <f t="shared" si="13"/>
        <v>0</v>
      </c>
      <c r="IG10" s="178">
        <f t="shared" si="13"/>
        <v>0</v>
      </c>
      <c r="IH10" s="178">
        <f t="shared" si="13"/>
        <v>0</v>
      </c>
      <c r="II10" s="178">
        <f t="shared" si="13"/>
        <v>0</v>
      </c>
      <c r="IJ10" s="179">
        <f t="shared" si="13"/>
        <v>2.12553</v>
      </c>
      <c r="IK10" s="178">
        <f t="shared" si="13"/>
        <v>0</v>
      </c>
      <c r="IL10" s="178">
        <f t="shared" si="13"/>
        <v>0</v>
      </c>
      <c r="IM10" s="178">
        <f t="shared" si="13"/>
        <v>0</v>
      </c>
      <c r="IN10" s="178">
        <f t="shared" si="13"/>
        <v>0</v>
      </c>
      <c r="IO10" s="178">
        <f t="shared" si="13"/>
        <v>0</v>
      </c>
      <c r="IP10" s="178">
        <f t="shared" si="13"/>
        <v>0</v>
      </c>
      <c r="IQ10" s="178">
        <f t="shared" si="13"/>
        <v>0</v>
      </c>
      <c r="IR10" s="178">
        <f t="shared" si="13"/>
        <v>0</v>
      </c>
      <c r="IS10" s="178">
        <f t="shared" si="13"/>
        <v>0</v>
      </c>
      <c r="IT10" s="178">
        <f t="shared" si="13"/>
        <v>0</v>
      </c>
      <c r="IU10" s="178">
        <f t="shared" si="13"/>
        <v>0</v>
      </c>
      <c r="IV10" s="178">
        <f t="shared" si="13"/>
        <v>0</v>
      </c>
      <c r="IW10" s="178">
        <f t="shared" si="13"/>
        <v>0</v>
      </c>
      <c r="IX10" s="178">
        <f t="shared" si="13"/>
        <v>0</v>
      </c>
      <c r="IY10" s="178">
        <f t="shared" si="13"/>
        <v>0</v>
      </c>
      <c r="IZ10" s="178">
        <f t="shared" si="13"/>
        <v>0</v>
      </c>
      <c r="JA10" s="178">
        <f t="shared" si="13"/>
        <v>0</v>
      </c>
      <c r="JB10" s="178">
        <f t="shared" si="13"/>
        <v>0</v>
      </c>
      <c r="JC10" s="178">
        <f t="shared" si="13"/>
        <v>0</v>
      </c>
      <c r="JD10" s="178">
        <f t="shared" si="13"/>
        <v>0</v>
      </c>
      <c r="JE10" s="178">
        <f t="shared" si="13"/>
        <v>0</v>
      </c>
      <c r="JF10" s="178">
        <f t="shared" si="13"/>
        <v>0</v>
      </c>
      <c r="JG10" s="178">
        <f t="shared" si="13"/>
        <v>0</v>
      </c>
      <c r="JH10" s="178">
        <f t="shared" si="13"/>
        <v>0</v>
      </c>
      <c r="JI10" s="178">
        <f t="shared" si="13"/>
        <v>0</v>
      </c>
      <c r="JJ10" s="178">
        <f t="shared" si="13"/>
        <v>0</v>
      </c>
      <c r="JK10" s="178">
        <f t="shared" si="13"/>
        <v>0</v>
      </c>
      <c r="JL10" s="178">
        <f t="shared" si="13"/>
        <v>0</v>
      </c>
      <c r="JM10" s="178">
        <f t="shared" si="13"/>
        <v>0</v>
      </c>
      <c r="JN10" s="178">
        <f t="shared" si="13"/>
        <v>0</v>
      </c>
      <c r="JO10" s="178">
        <f t="shared" si="13"/>
        <v>0</v>
      </c>
      <c r="JP10" s="178">
        <f t="shared" si="13"/>
        <v>0</v>
      </c>
      <c r="JQ10" s="178">
        <f t="shared" si="13"/>
        <v>0</v>
      </c>
      <c r="JR10" s="178">
        <f t="shared" si="13"/>
        <v>0</v>
      </c>
      <c r="JS10" s="178">
        <f t="shared" si="13"/>
        <v>0</v>
      </c>
      <c r="JT10" s="178">
        <f t="shared" si="13"/>
        <v>0</v>
      </c>
      <c r="JU10" s="178">
        <f t="shared" si="13"/>
        <v>0</v>
      </c>
      <c r="JV10" s="178">
        <f t="shared" si="13"/>
        <v>0</v>
      </c>
      <c r="JW10" s="178">
        <f t="shared" si="13"/>
        <v>0</v>
      </c>
      <c r="JX10" s="178">
        <f t="shared" si="13"/>
        <v>0</v>
      </c>
      <c r="JY10" s="178">
        <f t="shared" si="13"/>
        <v>0</v>
      </c>
      <c r="JZ10" s="180">
        <f t="shared" si="4"/>
        <v>0.215</v>
      </c>
      <c r="KA10" s="181">
        <f t="shared" si="5"/>
        <v>53.13825</v>
      </c>
      <c r="KB10" s="181">
        <f t="shared" si="6"/>
        <v>11.42472375</v>
      </c>
    </row>
    <row r="11" ht="14.25" customHeight="1">
      <c r="A11" s="50" t="s">
        <v>96</v>
      </c>
      <c r="B11" s="83" t="s">
        <v>479</v>
      </c>
      <c r="C11" s="50">
        <v>1811010.0</v>
      </c>
      <c r="D11" s="175">
        <v>524.0</v>
      </c>
      <c r="E11" s="175">
        <v>0.0</v>
      </c>
      <c r="F11" s="175">
        <v>0.0</v>
      </c>
      <c r="G11" s="175">
        <v>0.0</v>
      </c>
      <c r="H11" s="175">
        <v>0.0</v>
      </c>
      <c r="I11" s="175">
        <v>560.0</v>
      </c>
      <c r="J11" s="175">
        <v>0.0</v>
      </c>
      <c r="K11" s="175">
        <v>0.0</v>
      </c>
      <c r="L11" s="175">
        <v>0.0</v>
      </c>
      <c r="M11" s="175">
        <v>0.0</v>
      </c>
      <c r="N11" s="175">
        <v>549.0</v>
      </c>
      <c r="O11" s="175">
        <v>0.0</v>
      </c>
      <c r="P11" s="175">
        <v>0.0</v>
      </c>
      <c r="Q11" s="175">
        <v>0.0</v>
      </c>
      <c r="R11" s="175">
        <v>0.0</v>
      </c>
      <c r="S11" s="175">
        <v>539.0</v>
      </c>
      <c r="T11" s="175">
        <v>0.0</v>
      </c>
      <c r="U11" s="175">
        <v>0.0</v>
      </c>
      <c r="V11" s="175">
        <v>0.0</v>
      </c>
      <c r="W11" s="175">
        <v>0.0</v>
      </c>
      <c r="X11" s="175">
        <v>0.0</v>
      </c>
      <c r="Y11" s="175">
        <v>0.0</v>
      </c>
      <c r="Z11" s="175">
        <v>0.0</v>
      </c>
      <c r="AA11" s="175">
        <v>0.0</v>
      </c>
      <c r="AB11" s="175">
        <v>507.0</v>
      </c>
      <c r="AC11" s="175">
        <v>0.0</v>
      </c>
      <c r="AD11" s="175">
        <v>0.0</v>
      </c>
      <c r="AE11" s="175">
        <v>0.0</v>
      </c>
      <c r="AF11" s="175">
        <v>0.0</v>
      </c>
      <c r="AG11" s="175">
        <v>0.0</v>
      </c>
      <c r="AH11" s="175">
        <v>0.0</v>
      </c>
      <c r="AI11" s="175">
        <v>0.0</v>
      </c>
      <c r="AJ11" s="175">
        <v>533.0</v>
      </c>
      <c r="AK11" s="175">
        <v>0.0</v>
      </c>
      <c r="AL11" s="175">
        <v>0.0</v>
      </c>
      <c r="AM11" s="175">
        <v>0.0</v>
      </c>
      <c r="AN11" s="175">
        <v>0.0</v>
      </c>
      <c r="AO11" s="175">
        <v>0.0</v>
      </c>
      <c r="AP11" s="175">
        <v>0.0</v>
      </c>
      <c r="AQ11" s="175">
        <v>0.0</v>
      </c>
      <c r="AR11" s="175">
        <v>0.0</v>
      </c>
      <c r="AS11" s="175">
        <v>512.0</v>
      </c>
      <c r="AT11" s="175">
        <v>0.0</v>
      </c>
      <c r="AU11" s="175">
        <v>0.0</v>
      </c>
      <c r="AV11" s="175">
        <v>0.0</v>
      </c>
      <c r="AW11" s="175">
        <v>0.0</v>
      </c>
      <c r="AX11" s="175">
        <v>0.0</v>
      </c>
      <c r="AY11" s="175">
        <v>0.0</v>
      </c>
      <c r="AZ11" s="175">
        <v>0.0</v>
      </c>
      <c r="BA11" s="175">
        <v>0.0</v>
      </c>
      <c r="BB11" s="175">
        <v>0.0</v>
      </c>
      <c r="BC11" s="175">
        <v>0.0</v>
      </c>
      <c r="BD11" s="175">
        <v>0.0</v>
      </c>
      <c r="BE11" s="175">
        <v>0.0</v>
      </c>
      <c r="BF11" s="175">
        <v>0.0</v>
      </c>
      <c r="BG11" s="175">
        <v>0.0</v>
      </c>
      <c r="BH11" s="175">
        <v>0.0</v>
      </c>
      <c r="BI11" s="175">
        <v>0.0</v>
      </c>
      <c r="BJ11" s="175">
        <v>0.0</v>
      </c>
      <c r="BK11" s="175">
        <v>0.0</v>
      </c>
      <c r="BL11" s="175">
        <v>0.0</v>
      </c>
      <c r="BM11" s="175">
        <v>0.0</v>
      </c>
      <c r="BN11" s="175">
        <v>0.0</v>
      </c>
      <c r="BO11" s="175">
        <v>0.0</v>
      </c>
      <c r="BP11" s="175">
        <v>0.0</v>
      </c>
      <c r="BQ11" s="175">
        <v>0.0</v>
      </c>
      <c r="BR11" s="175">
        <v>0.0</v>
      </c>
      <c r="BS11" s="175">
        <v>0.0</v>
      </c>
      <c r="BT11" s="175">
        <v>0.0</v>
      </c>
      <c r="BU11" s="175">
        <v>0.0</v>
      </c>
      <c r="BV11" s="175">
        <v>0.0</v>
      </c>
      <c r="BW11" s="175">
        <v>0.0</v>
      </c>
      <c r="BX11" s="175">
        <v>0.0</v>
      </c>
      <c r="BY11" s="175">
        <v>0.0</v>
      </c>
      <c r="BZ11" s="175">
        <v>0.0</v>
      </c>
      <c r="CA11" s="175">
        <v>0.0</v>
      </c>
      <c r="CB11" s="175">
        <v>0.0</v>
      </c>
      <c r="CC11" s="175">
        <v>0.0</v>
      </c>
      <c r="CD11" s="175">
        <v>0.0</v>
      </c>
      <c r="CE11" s="175">
        <v>533.0</v>
      </c>
      <c r="CF11" s="175">
        <v>0.0</v>
      </c>
      <c r="CG11" s="175">
        <v>0.0</v>
      </c>
      <c r="CH11" s="175">
        <v>0.0</v>
      </c>
      <c r="CI11" s="175">
        <v>0.0</v>
      </c>
      <c r="CJ11" s="175">
        <v>0.0</v>
      </c>
      <c r="CK11" s="175">
        <v>0.0</v>
      </c>
      <c r="CL11" s="175">
        <v>0.0</v>
      </c>
      <c r="CM11" s="175">
        <v>0.0</v>
      </c>
      <c r="CN11" s="175">
        <v>576.0</v>
      </c>
      <c r="CO11" s="175">
        <v>0.0</v>
      </c>
      <c r="CP11" s="175">
        <v>0.0</v>
      </c>
      <c r="CQ11" s="175">
        <v>0.0</v>
      </c>
      <c r="CR11" s="175">
        <v>0.0</v>
      </c>
      <c r="CS11" s="175">
        <v>0.0</v>
      </c>
      <c r="CT11" s="175">
        <v>0.0</v>
      </c>
      <c r="CU11" s="175">
        <v>0.0</v>
      </c>
      <c r="CV11" s="175">
        <v>0.0</v>
      </c>
      <c r="CW11" s="175">
        <v>0.0</v>
      </c>
      <c r="CX11" s="175">
        <v>560.0</v>
      </c>
      <c r="CY11" s="175">
        <v>0.0</v>
      </c>
      <c r="CZ11" s="175">
        <v>0.0</v>
      </c>
      <c r="DA11" s="175">
        <v>0.0</v>
      </c>
      <c r="DB11" s="175">
        <v>0.0</v>
      </c>
      <c r="DC11" s="175">
        <v>0.0</v>
      </c>
      <c r="DD11" s="175">
        <v>0.0</v>
      </c>
      <c r="DE11" s="175">
        <v>0.0</v>
      </c>
      <c r="DF11" s="175">
        <v>0.0</v>
      </c>
      <c r="DG11" s="175">
        <v>0.0</v>
      </c>
      <c r="DH11" s="175">
        <v>0.0</v>
      </c>
      <c r="DI11" s="175">
        <v>0.0</v>
      </c>
      <c r="DJ11" s="175">
        <v>0.0</v>
      </c>
      <c r="DK11" s="175">
        <v>0.0</v>
      </c>
      <c r="DL11" s="175">
        <v>0.0</v>
      </c>
      <c r="DM11" s="175">
        <v>0.0</v>
      </c>
      <c r="DN11" s="175">
        <v>0.0</v>
      </c>
      <c r="DO11" s="175">
        <v>0.0</v>
      </c>
      <c r="DP11" s="175">
        <v>0.0</v>
      </c>
      <c r="DQ11" s="175">
        <v>0.0</v>
      </c>
      <c r="DR11" s="175">
        <v>0.0</v>
      </c>
      <c r="DS11" s="175">
        <v>0.0</v>
      </c>
      <c r="DT11" s="175">
        <v>0.0</v>
      </c>
      <c r="DU11" s="175">
        <v>0.0</v>
      </c>
      <c r="DV11" s="175">
        <v>0.0</v>
      </c>
      <c r="DW11" s="175">
        <v>0.0</v>
      </c>
      <c r="DX11" s="175">
        <v>0.0</v>
      </c>
      <c r="DY11" s="175">
        <v>0.0</v>
      </c>
      <c r="DZ11" s="175">
        <v>0.0</v>
      </c>
      <c r="EA11" s="175">
        <v>0.0</v>
      </c>
      <c r="EB11" s="175">
        <v>0.0</v>
      </c>
      <c r="EC11" s="175">
        <v>0.0</v>
      </c>
      <c r="ED11" s="175">
        <v>0.0</v>
      </c>
      <c r="EE11" s="175">
        <v>0.0</v>
      </c>
      <c r="EF11" s="175">
        <v>0.0</v>
      </c>
      <c r="EG11" s="175">
        <v>0.0</v>
      </c>
      <c r="EH11" s="175">
        <v>0.0</v>
      </c>
      <c r="EI11" s="175">
        <v>0.0</v>
      </c>
      <c r="EJ11" s="175">
        <v>0.0</v>
      </c>
      <c r="EK11" s="175">
        <v>0.0</v>
      </c>
      <c r="EL11" s="175">
        <v>0.0</v>
      </c>
      <c r="EM11" s="176">
        <v>0.0</v>
      </c>
      <c r="EN11" s="177">
        <f t="shared" si="2"/>
        <v>122.68674</v>
      </c>
      <c r="EO11" s="178">
        <f>VLOOKUP(C11,'Complexity Cost Adjustment'!$C$2:$H$141,6,0)</f>
        <v>3222.9408</v>
      </c>
      <c r="EP11" s="179">
        <f t="shared" ref="EP11:JY11" si="14">IF(D11&gt;0,($EO11)*D$143,0)</f>
        <v>3509.782531</v>
      </c>
      <c r="EQ11" s="178">
        <f t="shared" si="14"/>
        <v>0</v>
      </c>
      <c r="ER11" s="178">
        <f t="shared" si="14"/>
        <v>0</v>
      </c>
      <c r="ES11" s="178">
        <f t="shared" si="14"/>
        <v>0</v>
      </c>
      <c r="ET11" s="178">
        <f t="shared" si="14"/>
        <v>0</v>
      </c>
      <c r="EU11" s="179">
        <f t="shared" si="14"/>
        <v>2526.785587</v>
      </c>
      <c r="EV11" s="178">
        <f t="shared" si="14"/>
        <v>0</v>
      </c>
      <c r="EW11" s="178">
        <f t="shared" si="14"/>
        <v>0</v>
      </c>
      <c r="EX11" s="178">
        <f t="shared" si="14"/>
        <v>0</v>
      </c>
      <c r="EY11" s="178">
        <f t="shared" si="14"/>
        <v>0</v>
      </c>
      <c r="EZ11" s="179">
        <f t="shared" si="14"/>
        <v>2256.05856</v>
      </c>
      <c r="FA11" s="178">
        <f t="shared" si="14"/>
        <v>0</v>
      </c>
      <c r="FB11" s="178">
        <f t="shared" si="14"/>
        <v>0</v>
      </c>
      <c r="FC11" s="178">
        <f t="shared" si="14"/>
        <v>0</v>
      </c>
      <c r="FD11" s="178">
        <f t="shared" si="14"/>
        <v>0</v>
      </c>
      <c r="FE11" s="179">
        <f t="shared" si="14"/>
        <v>6429.766896</v>
      </c>
      <c r="FF11" s="178">
        <f t="shared" si="14"/>
        <v>0</v>
      </c>
      <c r="FG11" s="178">
        <f t="shared" si="14"/>
        <v>0</v>
      </c>
      <c r="FH11" s="178">
        <f t="shared" si="14"/>
        <v>0</v>
      </c>
      <c r="FI11" s="178">
        <f t="shared" si="14"/>
        <v>0</v>
      </c>
      <c r="FJ11" s="178">
        <f t="shared" si="14"/>
        <v>0</v>
      </c>
      <c r="FK11" s="178">
        <f t="shared" si="14"/>
        <v>0</v>
      </c>
      <c r="FL11" s="178">
        <f t="shared" si="14"/>
        <v>0</v>
      </c>
      <c r="FM11" s="178">
        <f t="shared" si="14"/>
        <v>0</v>
      </c>
      <c r="FN11" s="179">
        <f t="shared" si="14"/>
        <v>3944.879539</v>
      </c>
      <c r="FO11" s="178">
        <f t="shared" si="14"/>
        <v>0</v>
      </c>
      <c r="FP11" s="178">
        <f t="shared" si="14"/>
        <v>0</v>
      </c>
      <c r="FQ11" s="178">
        <f t="shared" si="14"/>
        <v>0</v>
      </c>
      <c r="FR11" s="178">
        <f t="shared" si="14"/>
        <v>0</v>
      </c>
      <c r="FS11" s="178">
        <f t="shared" si="14"/>
        <v>0</v>
      </c>
      <c r="FT11" s="178">
        <f t="shared" si="14"/>
        <v>0</v>
      </c>
      <c r="FU11" s="178">
        <f t="shared" si="14"/>
        <v>0</v>
      </c>
      <c r="FV11" s="179">
        <f t="shared" si="14"/>
        <v>3983.554829</v>
      </c>
      <c r="FW11" s="178">
        <f t="shared" si="14"/>
        <v>0</v>
      </c>
      <c r="FX11" s="178">
        <f t="shared" si="14"/>
        <v>0</v>
      </c>
      <c r="FY11" s="178">
        <f t="shared" si="14"/>
        <v>0</v>
      </c>
      <c r="FZ11" s="178">
        <f t="shared" si="14"/>
        <v>0</v>
      </c>
      <c r="GA11" s="178">
        <f t="shared" si="14"/>
        <v>0</v>
      </c>
      <c r="GB11" s="178">
        <f t="shared" si="14"/>
        <v>0</v>
      </c>
      <c r="GC11" s="178">
        <f t="shared" si="14"/>
        <v>0</v>
      </c>
      <c r="GD11" s="178">
        <f t="shared" si="14"/>
        <v>0</v>
      </c>
      <c r="GE11" s="179">
        <f t="shared" si="14"/>
        <v>1579.240992</v>
      </c>
      <c r="GF11" s="178">
        <f t="shared" si="14"/>
        <v>0</v>
      </c>
      <c r="GG11" s="178">
        <f t="shared" si="14"/>
        <v>0</v>
      </c>
      <c r="GH11" s="178">
        <f t="shared" si="14"/>
        <v>0</v>
      </c>
      <c r="GI11" s="178">
        <f t="shared" si="14"/>
        <v>0</v>
      </c>
      <c r="GJ11" s="178">
        <f t="shared" si="14"/>
        <v>0</v>
      </c>
      <c r="GK11" s="178">
        <f t="shared" si="14"/>
        <v>0</v>
      </c>
      <c r="GL11" s="178">
        <f t="shared" si="14"/>
        <v>0</v>
      </c>
      <c r="GM11" s="178">
        <f t="shared" si="14"/>
        <v>0</v>
      </c>
      <c r="GN11" s="178">
        <f t="shared" si="14"/>
        <v>0</v>
      </c>
      <c r="GO11" s="178">
        <f t="shared" si="14"/>
        <v>0</v>
      </c>
      <c r="GP11" s="178">
        <f t="shared" si="14"/>
        <v>0</v>
      </c>
      <c r="GQ11" s="178">
        <f t="shared" si="14"/>
        <v>0</v>
      </c>
      <c r="GR11" s="178">
        <f t="shared" si="14"/>
        <v>0</v>
      </c>
      <c r="GS11" s="178">
        <f t="shared" si="14"/>
        <v>0</v>
      </c>
      <c r="GT11" s="178">
        <f t="shared" si="14"/>
        <v>0</v>
      </c>
      <c r="GU11" s="178">
        <f t="shared" si="14"/>
        <v>0</v>
      </c>
      <c r="GV11" s="178">
        <f t="shared" si="14"/>
        <v>0</v>
      </c>
      <c r="GW11" s="178">
        <f t="shared" si="14"/>
        <v>0</v>
      </c>
      <c r="GX11" s="178">
        <f t="shared" si="14"/>
        <v>0</v>
      </c>
      <c r="GY11" s="178">
        <f t="shared" si="14"/>
        <v>0</v>
      </c>
      <c r="GZ11" s="178">
        <f t="shared" si="14"/>
        <v>0</v>
      </c>
      <c r="HA11" s="178">
        <f t="shared" si="14"/>
        <v>0</v>
      </c>
      <c r="HB11" s="178">
        <f t="shared" si="14"/>
        <v>0</v>
      </c>
      <c r="HC11" s="178">
        <f t="shared" si="14"/>
        <v>0</v>
      </c>
      <c r="HD11" s="178">
        <f t="shared" si="14"/>
        <v>0</v>
      </c>
      <c r="HE11" s="178">
        <f t="shared" si="14"/>
        <v>0</v>
      </c>
      <c r="HF11" s="178">
        <f t="shared" si="14"/>
        <v>0</v>
      </c>
      <c r="HG11" s="178">
        <f t="shared" si="14"/>
        <v>0</v>
      </c>
      <c r="HH11" s="178">
        <f t="shared" si="14"/>
        <v>0</v>
      </c>
      <c r="HI11" s="178">
        <f t="shared" si="14"/>
        <v>0</v>
      </c>
      <c r="HJ11" s="178">
        <f t="shared" si="14"/>
        <v>0</v>
      </c>
      <c r="HK11" s="178">
        <f t="shared" si="14"/>
        <v>0</v>
      </c>
      <c r="HL11" s="178">
        <f t="shared" si="14"/>
        <v>0</v>
      </c>
      <c r="HM11" s="178">
        <f t="shared" si="14"/>
        <v>0</v>
      </c>
      <c r="HN11" s="178">
        <f t="shared" si="14"/>
        <v>0</v>
      </c>
      <c r="HO11" s="178">
        <f t="shared" si="14"/>
        <v>0</v>
      </c>
      <c r="HP11" s="178">
        <f t="shared" si="14"/>
        <v>0</v>
      </c>
      <c r="HQ11" s="179">
        <f t="shared" si="14"/>
        <v>3983.554829</v>
      </c>
      <c r="HR11" s="178">
        <f t="shared" si="14"/>
        <v>0</v>
      </c>
      <c r="HS11" s="178">
        <f t="shared" si="14"/>
        <v>0</v>
      </c>
      <c r="HT11" s="178">
        <f t="shared" si="14"/>
        <v>0</v>
      </c>
      <c r="HU11" s="178">
        <f t="shared" si="14"/>
        <v>0</v>
      </c>
      <c r="HV11" s="178">
        <f t="shared" si="14"/>
        <v>0</v>
      </c>
      <c r="HW11" s="178">
        <f t="shared" si="14"/>
        <v>0</v>
      </c>
      <c r="HX11" s="178">
        <f t="shared" si="14"/>
        <v>0</v>
      </c>
      <c r="HY11" s="178">
        <f t="shared" si="14"/>
        <v>0</v>
      </c>
      <c r="HZ11" s="179">
        <f t="shared" si="14"/>
        <v>1547.011584</v>
      </c>
      <c r="IA11" s="178">
        <f t="shared" si="14"/>
        <v>0</v>
      </c>
      <c r="IB11" s="178">
        <f t="shared" si="14"/>
        <v>0</v>
      </c>
      <c r="IC11" s="178">
        <f t="shared" si="14"/>
        <v>0</v>
      </c>
      <c r="ID11" s="178">
        <f t="shared" si="14"/>
        <v>0</v>
      </c>
      <c r="IE11" s="178">
        <f t="shared" si="14"/>
        <v>0</v>
      </c>
      <c r="IF11" s="178">
        <f t="shared" si="14"/>
        <v>0</v>
      </c>
      <c r="IG11" s="178">
        <f t="shared" si="14"/>
        <v>0</v>
      </c>
      <c r="IH11" s="178">
        <f t="shared" si="14"/>
        <v>0</v>
      </c>
      <c r="II11" s="178">
        <f t="shared" si="14"/>
        <v>0</v>
      </c>
      <c r="IJ11" s="179">
        <f t="shared" si="14"/>
        <v>1224.717504</v>
      </c>
      <c r="IK11" s="178">
        <f t="shared" si="14"/>
        <v>0</v>
      </c>
      <c r="IL11" s="178">
        <f t="shared" si="14"/>
        <v>0</v>
      </c>
      <c r="IM11" s="178">
        <f t="shared" si="14"/>
        <v>0</v>
      </c>
      <c r="IN11" s="178">
        <f t="shared" si="14"/>
        <v>0</v>
      </c>
      <c r="IO11" s="178">
        <f t="shared" si="14"/>
        <v>0</v>
      </c>
      <c r="IP11" s="178">
        <f t="shared" si="14"/>
        <v>0</v>
      </c>
      <c r="IQ11" s="178">
        <f t="shared" si="14"/>
        <v>0</v>
      </c>
      <c r="IR11" s="178">
        <f t="shared" si="14"/>
        <v>0</v>
      </c>
      <c r="IS11" s="178">
        <f t="shared" si="14"/>
        <v>0</v>
      </c>
      <c r="IT11" s="178">
        <f t="shared" si="14"/>
        <v>0</v>
      </c>
      <c r="IU11" s="178">
        <f t="shared" si="14"/>
        <v>0</v>
      </c>
      <c r="IV11" s="178">
        <f t="shared" si="14"/>
        <v>0</v>
      </c>
      <c r="IW11" s="178">
        <f t="shared" si="14"/>
        <v>0</v>
      </c>
      <c r="IX11" s="178">
        <f t="shared" si="14"/>
        <v>0</v>
      </c>
      <c r="IY11" s="178">
        <f t="shared" si="14"/>
        <v>0</v>
      </c>
      <c r="IZ11" s="178">
        <f t="shared" si="14"/>
        <v>0</v>
      </c>
      <c r="JA11" s="178">
        <f t="shared" si="14"/>
        <v>0</v>
      </c>
      <c r="JB11" s="178">
        <f t="shared" si="14"/>
        <v>0</v>
      </c>
      <c r="JC11" s="178">
        <f t="shared" si="14"/>
        <v>0</v>
      </c>
      <c r="JD11" s="178">
        <f t="shared" si="14"/>
        <v>0</v>
      </c>
      <c r="JE11" s="178">
        <f t="shared" si="14"/>
        <v>0</v>
      </c>
      <c r="JF11" s="178">
        <f t="shared" si="14"/>
        <v>0</v>
      </c>
      <c r="JG11" s="178">
        <f t="shared" si="14"/>
        <v>0</v>
      </c>
      <c r="JH11" s="178">
        <f t="shared" si="14"/>
        <v>0</v>
      </c>
      <c r="JI11" s="178">
        <f t="shared" si="14"/>
        <v>0</v>
      </c>
      <c r="JJ11" s="178">
        <f t="shared" si="14"/>
        <v>0</v>
      </c>
      <c r="JK11" s="178">
        <f t="shared" si="14"/>
        <v>0</v>
      </c>
      <c r="JL11" s="178">
        <f t="shared" si="14"/>
        <v>0</v>
      </c>
      <c r="JM11" s="178">
        <f t="shared" si="14"/>
        <v>0</v>
      </c>
      <c r="JN11" s="178">
        <f t="shared" si="14"/>
        <v>0</v>
      </c>
      <c r="JO11" s="178">
        <f t="shared" si="14"/>
        <v>0</v>
      </c>
      <c r="JP11" s="178">
        <f t="shared" si="14"/>
        <v>0</v>
      </c>
      <c r="JQ11" s="178">
        <f t="shared" si="14"/>
        <v>0</v>
      </c>
      <c r="JR11" s="178">
        <f t="shared" si="14"/>
        <v>0</v>
      </c>
      <c r="JS11" s="178">
        <f t="shared" si="14"/>
        <v>0</v>
      </c>
      <c r="JT11" s="178">
        <f t="shared" si="14"/>
        <v>0</v>
      </c>
      <c r="JU11" s="178">
        <f t="shared" si="14"/>
        <v>0</v>
      </c>
      <c r="JV11" s="178">
        <f t="shared" si="14"/>
        <v>0</v>
      </c>
      <c r="JW11" s="178">
        <f t="shared" si="14"/>
        <v>0</v>
      </c>
      <c r="JX11" s="178">
        <f t="shared" si="14"/>
        <v>0</v>
      </c>
      <c r="JY11" s="178">
        <f t="shared" si="14"/>
        <v>0</v>
      </c>
      <c r="JZ11" s="180">
        <f t="shared" si="4"/>
        <v>0.215</v>
      </c>
      <c r="KA11" s="181">
        <f t="shared" si="5"/>
        <v>30985.35285</v>
      </c>
      <c r="KB11" s="181">
        <f t="shared" si="6"/>
        <v>6661.850863</v>
      </c>
    </row>
    <row r="12" ht="14.25" customHeight="1">
      <c r="A12" s="50" t="s">
        <v>96</v>
      </c>
      <c r="B12" s="83" t="s">
        <v>479</v>
      </c>
      <c r="C12" s="50">
        <v>1811011.0</v>
      </c>
      <c r="D12" s="175">
        <v>327.0</v>
      </c>
      <c r="E12" s="175">
        <v>0.0</v>
      </c>
      <c r="F12" s="175">
        <v>0.0</v>
      </c>
      <c r="G12" s="175">
        <v>0.0</v>
      </c>
      <c r="H12" s="175">
        <v>0.0</v>
      </c>
      <c r="I12" s="175">
        <v>350.0</v>
      </c>
      <c r="J12" s="175">
        <v>0.0</v>
      </c>
      <c r="K12" s="175">
        <v>0.0</v>
      </c>
      <c r="L12" s="175">
        <v>0.0</v>
      </c>
      <c r="M12" s="175">
        <v>0.0</v>
      </c>
      <c r="N12" s="175">
        <v>343.0</v>
      </c>
      <c r="O12" s="175">
        <v>0.0</v>
      </c>
      <c r="P12" s="175">
        <v>0.0</v>
      </c>
      <c r="Q12" s="175">
        <v>0.0</v>
      </c>
      <c r="R12" s="175">
        <v>0.0</v>
      </c>
      <c r="S12" s="175">
        <v>337.0</v>
      </c>
      <c r="T12" s="175">
        <v>0.0</v>
      </c>
      <c r="U12" s="175">
        <v>0.0</v>
      </c>
      <c r="V12" s="175">
        <v>0.0</v>
      </c>
      <c r="W12" s="175">
        <v>0.0</v>
      </c>
      <c r="X12" s="175">
        <v>0.0</v>
      </c>
      <c r="Y12" s="175">
        <v>0.0</v>
      </c>
      <c r="Z12" s="175">
        <v>0.0</v>
      </c>
      <c r="AA12" s="175">
        <v>0.0</v>
      </c>
      <c r="AB12" s="175">
        <v>317.0</v>
      </c>
      <c r="AC12" s="175">
        <v>0.0</v>
      </c>
      <c r="AD12" s="175">
        <v>0.0</v>
      </c>
      <c r="AE12" s="175">
        <v>0.0</v>
      </c>
      <c r="AF12" s="175">
        <v>0.0</v>
      </c>
      <c r="AG12" s="175">
        <v>0.0</v>
      </c>
      <c r="AH12" s="175">
        <v>0.0</v>
      </c>
      <c r="AI12" s="175">
        <v>0.0</v>
      </c>
      <c r="AJ12" s="175">
        <v>333.0</v>
      </c>
      <c r="AK12" s="175">
        <v>0.0</v>
      </c>
      <c r="AL12" s="175">
        <v>0.0</v>
      </c>
      <c r="AM12" s="175">
        <v>0.0</v>
      </c>
      <c r="AN12" s="175">
        <v>0.0</v>
      </c>
      <c r="AO12" s="175">
        <v>0.0</v>
      </c>
      <c r="AP12" s="175">
        <v>0.0</v>
      </c>
      <c r="AQ12" s="175">
        <v>0.0</v>
      </c>
      <c r="AR12" s="175">
        <v>0.0</v>
      </c>
      <c r="AS12" s="175">
        <v>320.0</v>
      </c>
      <c r="AT12" s="175">
        <v>0.0</v>
      </c>
      <c r="AU12" s="175">
        <v>0.0</v>
      </c>
      <c r="AV12" s="175">
        <v>0.0</v>
      </c>
      <c r="AW12" s="175">
        <v>0.0</v>
      </c>
      <c r="AX12" s="175">
        <v>0.0</v>
      </c>
      <c r="AY12" s="175">
        <v>0.0</v>
      </c>
      <c r="AZ12" s="175">
        <v>0.0</v>
      </c>
      <c r="BA12" s="175">
        <v>0.0</v>
      </c>
      <c r="BB12" s="175">
        <v>0.0</v>
      </c>
      <c r="BC12" s="175">
        <v>0.0</v>
      </c>
      <c r="BD12" s="175">
        <v>0.0</v>
      </c>
      <c r="BE12" s="175">
        <v>0.0</v>
      </c>
      <c r="BF12" s="175">
        <v>0.0</v>
      </c>
      <c r="BG12" s="175">
        <v>0.0</v>
      </c>
      <c r="BH12" s="175">
        <v>0.0</v>
      </c>
      <c r="BI12" s="175">
        <v>0.0</v>
      </c>
      <c r="BJ12" s="175">
        <v>0.0</v>
      </c>
      <c r="BK12" s="175">
        <v>0.0</v>
      </c>
      <c r="BL12" s="175">
        <v>0.0</v>
      </c>
      <c r="BM12" s="175">
        <v>0.0</v>
      </c>
      <c r="BN12" s="175">
        <v>0.0</v>
      </c>
      <c r="BO12" s="175">
        <v>0.0</v>
      </c>
      <c r="BP12" s="175">
        <v>0.0</v>
      </c>
      <c r="BQ12" s="175">
        <v>0.0</v>
      </c>
      <c r="BR12" s="175">
        <v>0.0</v>
      </c>
      <c r="BS12" s="175">
        <v>0.0</v>
      </c>
      <c r="BT12" s="175">
        <v>0.0</v>
      </c>
      <c r="BU12" s="175">
        <v>0.0</v>
      </c>
      <c r="BV12" s="175">
        <v>0.0</v>
      </c>
      <c r="BW12" s="175">
        <v>0.0</v>
      </c>
      <c r="BX12" s="175">
        <v>0.0</v>
      </c>
      <c r="BY12" s="175">
        <v>0.0</v>
      </c>
      <c r="BZ12" s="175">
        <v>0.0</v>
      </c>
      <c r="CA12" s="175">
        <v>0.0</v>
      </c>
      <c r="CB12" s="175">
        <v>0.0</v>
      </c>
      <c r="CC12" s="175">
        <v>0.0</v>
      </c>
      <c r="CD12" s="175">
        <v>0.0</v>
      </c>
      <c r="CE12" s="175">
        <v>333.0</v>
      </c>
      <c r="CF12" s="175">
        <v>0.0</v>
      </c>
      <c r="CG12" s="175">
        <v>0.0</v>
      </c>
      <c r="CH12" s="175">
        <v>0.0</v>
      </c>
      <c r="CI12" s="175">
        <v>0.0</v>
      </c>
      <c r="CJ12" s="175">
        <v>0.0</v>
      </c>
      <c r="CK12" s="175">
        <v>0.0</v>
      </c>
      <c r="CL12" s="175">
        <v>0.0</v>
      </c>
      <c r="CM12" s="175">
        <v>0.0</v>
      </c>
      <c r="CN12" s="175">
        <v>360.0</v>
      </c>
      <c r="CO12" s="175">
        <v>0.0</v>
      </c>
      <c r="CP12" s="175">
        <v>0.0</v>
      </c>
      <c r="CQ12" s="175">
        <v>0.0</v>
      </c>
      <c r="CR12" s="175">
        <v>0.0</v>
      </c>
      <c r="CS12" s="175">
        <v>0.0</v>
      </c>
      <c r="CT12" s="175">
        <v>0.0</v>
      </c>
      <c r="CU12" s="175">
        <v>0.0</v>
      </c>
      <c r="CV12" s="175">
        <v>0.0</v>
      </c>
      <c r="CW12" s="175">
        <v>0.0</v>
      </c>
      <c r="CX12" s="175">
        <v>350.0</v>
      </c>
      <c r="CY12" s="175">
        <v>0.0</v>
      </c>
      <c r="CZ12" s="175">
        <v>0.0</v>
      </c>
      <c r="DA12" s="175">
        <v>0.0</v>
      </c>
      <c r="DB12" s="175">
        <v>0.0</v>
      </c>
      <c r="DC12" s="175">
        <v>0.0</v>
      </c>
      <c r="DD12" s="175">
        <v>0.0</v>
      </c>
      <c r="DE12" s="175">
        <v>0.0</v>
      </c>
      <c r="DF12" s="175">
        <v>0.0</v>
      </c>
      <c r="DG12" s="175">
        <v>0.0</v>
      </c>
      <c r="DH12" s="175">
        <v>0.0</v>
      </c>
      <c r="DI12" s="175">
        <v>0.0</v>
      </c>
      <c r="DJ12" s="175">
        <v>0.0</v>
      </c>
      <c r="DK12" s="175">
        <v>0.0</v>
      </c>
      <c r="DL12" s="175">
        <v>0.0</v>
      </c>
      <c r="DM12" s="175">
        <v>0.0</v>
      </c>
      <c r="DN12" s="175">
        <v>0.0</v>
      </c>
      <c r="DO12" s="175">
        <v>0.0</v>
      </c>
      <c r="DP12" s="175">
        <v>0.0</v>
      </c>
      <c r="DQ12" s="175">
        <v>0.0</v>
      </c>
      <c r="DR12" s="175">
        <v>0.0</v>
      </c>
      <c r="DS12" s="175">
        <v>0.0</v>
      </c>
      <c r="DT12" s="175">
        <v>0.0</v>
      </c>
      <c r="DU12" s="175">
        <v>0.0</v>
      </c>
      <c r="DV12" s="175">
        <v>0.0</v>
      </c>
      <c r="DW12" s="175">
        <v>0.0</v>
      </c>
      <c r="DX12" s="175">
        <v>0.0</v>
      </c>
      <c r="DY12" s="175">
        <v>0.0</v>
      </c>
      <c r="DZ12" s="175">
        <v>0.0</v>
      </c>
      <c r="EA12" s="175">
        <v>0.0</v>
      </c>
      <c r="EB12" s="175">
        <v>0.0</v>
      </c>
      <c r="EC12" s="175">
        <v>0.0</v>
      </c>
      <c r="ED12" s="175">
        <v>0.0</v>
      </c>
      <c r="EE12" s="175">
        <v>0.0</v>
      </c>
      <c r="EF12" s="175">
        <v>0.0</v>
      </c>
      <c r="EG12" s="175">
        <v>0.0</v>
      </c>
      <c r="EH12" s="175">
        <v>0.0</v>
      </c>
      <c r="EI12" s="175">
        <v>0.0</v>
      </c>
      <c r="EJ12" s="175">
        <v>0.0</v>
      </c>
      <c r="EK12" s="175">
        <v>0.0</v>
      </c>
      <c r="EL12" s="175">
        <v>0.0</v>
      </c>
      <c r="EM12" s="176">
        <v>0.0</v>
      </c>
      <c r="EN12" s="177">
        <f t="shared" si="2"/>
        <v>76.562145</v>
      </c>
      <c r="EO12" s="178">
        <f>VLOOKUP(C12,'Complexity Cost Adjustment'!$C$2:$H$141,6,0)</f>
        <v>7490.4536</v>
      </c>
      <c r="EP12" s="179">
        <f t="shared" ref="EP12:JY12" si="15">IF(D12&gt;0,($EO12)*D$143,0)</f>
        <v>8157.10397</v>
      </c>
      <c r="EQ12" s="178">
        <f t="shared" si="15"/>
        <v>0</v>
      </c>
      <c r="ER12" s="178">
        <f t="shared" si="15"/>
        <v>0</v>
      </c>
      <c r="ES12" s="178">
        <f t="shared" si="15"/>
        <v>0</v>
      </c>
      <c r="ET12" s="178">
        <f t="shared" si="15"/>
        <v>0</v>
      </c>
      <c r="EU12" s="179">
        <f t="shared" si="15"/>
        <v>5872.515622</v>
      </c>
      <c r="EV12" s="178">
        <f t="shared" si="15"/>
        <v>0</v>
      </c>
      <c r="EW12" s="178">
        <f t="shared" si="15"/>
        <v>0</v>
      </c>
      <c r="EX12" s="178">
        <f t="shared" si="15"/>
        <v>0</v>
      </c>
      <c r="EY12" s="178">
        <f t="shared" si="15"/>
        <v>0</v>
      </c>
      <c r="EZ12" s="179">
        <f t="shared" si="15"/>
        <v>5243.31752</v>
      </c>
      <c r="FA12" s="178">
        <f t="shared" si="15"/>
        <v>0</v>
      </c>
      <c r="FB12" s="178">
        <f t="shared" si="15"/>
        <v>0</v>
      </c>
      <c r="FC12" s="178">
        <f t="shared" si="15"/>
        <v>0</v>
      </c>
      <c r="FD12" s="178">
        <f t="shared" si="15"/>
        <v>0</v>
      </c>
      <c r="FE12" s="179">
        <f t="shared" si="15"/>
        <v>14943.45493</v>
      </c>
      <c r="FF12" s="178">
        <f t="shared" si="15"/>
        <v>0</v>
      </c>
      <c r="FG12" s="178">
        <f t="shared" si="15"/>
        <v>0</v>
      </c>
      <c r="FH12" s="178">
        <f t="shared" si="15"/>
        <v>0</v>
      </c>
      <c r="FI12" s="178">
        <f t="shared" si="15"/>
        <v>0</v>
      </c>
      <c r="FJ12" s="178">
        <f t="shared" si="15"/>
        <v>0</v>
      </c>
      <c r="FK12" s="178">
        <f t="shared" si="15"/>
        <v>0</v>
      </c>
      <c r="FL12" s="178">
        <f t="shared" si="15"/>
        <v>0</v>
      </c>
      <c r="FM12" s="178">
        <f t="shared" si="15"/>
        <v>0</v>
      </c>
      <c r="FN12" s="179">
        <f t="shared" si="15"/>
        <v>9168.315206</v>
      </c>
      <c r="FO12" s="178">
        <f t="shared" si="15"/>
        <v>0</v>
      </c>
      <c r="FP12" s="178">
        <f t="shared" si="15"/>
        <v>0</v>
      </c>
      <c r="FQ12" s="178">
        <f t="shared" si="15"/>
        <v>0</v>
      </c>
      <c r="FR12" s="178">
        <f t="shared" si="15"/>
        <v>0</v>
      </c>
      <c r="FS12" s="178">
        <f t="shared" si="15"/>
        <v>0</v>
      </c>
      <c r="FT12" s="178">
        <f t="shared" si="15"/>
        <v>0</v>
      </c>
      <c r="FU12" s="178">
        <f t="shared" si="15"/>
        <v>0</v>
      </c>
      <c r="FV12" s="179">
        <f t="shared" si="15"/>
        <v>9258.20065</v>
      </c>
      <c r="FW12" s="178">
        <f t="shared" si="15"/>
        <v>0</v>
      </c>
      <c r="FX12" s="178">
        <f t="shared" si="15"/>
        <v>0</v>
      </c>
      <c r="FY12" s="178">
        <f t="shared" si="15"/>
        <v>0</v>
      </c>
      <c r="FZ12" s="178">
        <f t="shared" si="15"/>
        <v>0</v>
      </c>
      <c r="GA12" s="178">
        <f t="shared" si="15"/>
        <v>0</v>
      </c>
      <c r="GB12" s="178">
        <f t="shared" si="15"/>
        <v>0</v>
      </c>
      <c r="GC12" s="178">
        <f t="shared" si="15"/>
        <v>0</v>
      </c>
      <c r="GD12" s="178">
        <f t="shared" si="15"/>
        <v>0</v>
      </c>
      <c r="GE12" s="179">
        <f t="shared" si="15"/>
        <v>3670.322264</v>
      </c>
      <c r="GF12" s="178">
        <f t="shared" si="15"/>
        <v>0</v>
      </c>
      <c r="GG12" s="178">
        <f t="shared" si="15"/>
        <v>0</v>
      </c>
      <c r="GH12" s="178">
        <f t="shared" si="15"/>
        <v>0</v>
      </c>
      <c r="GI12" s="178">
        <f t="shared" si="15"/>
        <v>0</v>
      </c>
      <c r="GJ12" s="178">
        <f t="shared" si="15"/>
        <v>0</v>
      </c>
      <c r="GK12" s="178">
        <f t="shared" si="15"/>
        <v>0</v>
      </c>
      <c r="GL12" s="178">
        <f t="shared" si="15"/>
        <v>0</v>
      </c>
      <c r="GM12" s="178">
        <f t="shared" si="15"/>
        <v>0</v>
      </c>
      <c r="GN12" s="178">
        <f t="shared" si="15"/>
        <v>0</v>
      </c>
      <c r="GO12" s="178">
        <f t="shared" si="15"/>
        <v>0</v>
      </c>
      <c r="GP12" s="178">
        <f t="shared" si="15"/>
        <v>0</v>
      </c>
      <c r="GQ12" s="178">
        <f t="shared" si="15"/>
        <v>0</v>
      </c>
      <c r="GR12" s="178">
        <f t="shared" si="15"/>
        <v>0</v>
      </c>
      <c r="GS12" s="178">
        <f t="shared" si="15"/>
        <v>0</v>
      </c>
      <c r="GT12" s="178">
        <f t="shared" si="15"/>
        <v>0</v>
      </c>
      <c r="GU12" s="178">
        <f t="shared" si="15"/>
        <v>0</v>
      </c>
      <c r="GV12" s="178">
        <f t="shared" si="15"/>
        <v>0</v>
      </c>
      <c r="GW12" s="178">
        <f t="shared" si="15"/>
        <v>0</v>
      </c>
      <c r="GX12" s="178">
        <f t="shared" si="15"/>
        <v>0</v>
      </c>
      <c r="GY12" s="178">
        <f t="shared" si="15"/>
        <v>0</v>
      </c>
      <c r="GZ12" s="178">
        <f t="shared" si="15"/>
        <v>0</v>
      </c>
      <c r="HA12" s="178">
        <f t="shared" si="15"/>
        <v>0</v>
      </c>
      <c r="HB12" s="178">
        <f t="shared" si="15"/>
        <v>0</v>
      </c>
      <c r="HC12" s="178">
        <f t="shared" si="15"/>
        <v>0</v>
      </c>
      <c r="HD12" s="178">
        <f t="shared" si="15"/>
        <v>0</v>
      </c>
      <c r="HE12" s="178">
        <f t="shared" si="15"/>
        <v>0</v>
      </c>
      <c r="HF12" s="178">
        <f t="shared" si="15"/>
        <v>0</v>
      </c>
      <c r="HG12" s="178">
        <f t="shared" si="15"/>
        <v>0</v>
      </c>
      <c r="HH12" s="178">
        <f t="shared" si="15"/>
        <v>0</v>
      </c>
      <c r="HI12" s="178">
        <f t="shared" si="15"/>
        <v>0</v>
      </c>
      <c r="HJ12" s="178">
        <f t="shared" si="15"/>
        <v>0</v>
      </c>
      <c r="HK12" s="178">
        <f t="shared" si="15"/>
        <v>0</v>
      </c>
      <c r="HL12" s="178">
        <f t="shared" si="15"/>
        <v>0</v>
      </c>
      <c r="HM12" s="178">
        <f t="shared" si="15"/>
        <v>0</v>
      </c>
      <c r="HN12" s="178">
        <f t="shared" si="15"/>
        <v>0</v>
      </c>
      <c r="HO12" s="178">
        <f t="shared" si="15"/>
        <v>0</v>
      </c>
      <c r="HP12" s="178">
        <f t="shared" si="15"/>
        <v>0</v>
      </c>
      <c r="HQ12" s="179">
        <f t="shared" si="15"/>
        <v>9258.20065</v>
      </c>
      <c r="HR12" s="178">
        <f t="shared" si="15"/>
        <v>0</v>
      </c>
      <c r="HS12" s="178">
        <f t="shared" si="15"/>
        <v>0</v>
      </c>
      <c r="HT12" s="178">
        <f t="shared" si="15"/>
        <v>0</v>
      </c>
      <c r="HU12" s="178">
        <f t="shared" si="15"/>
        <v>0</v>
      </c>
      <c r="HV12" s="178">
        <f t="shared" si="15"/>
        <v>0</v>
      </c>
      <c r="HW12" s="178">
        <f t="shared" si="15"/>
        <v>0</v>
      </c>
      <c r="HX12" s="178">
        <f t="shared" si="15"/>
        <v>0</v>
      </c>
      <c r="HY12" s="178">
        <f t="shared" si="15"/>
        <v>0</v>
      </c>
      <c r="HZ12" s="179">
        <f t="shared" si="15"/>
        <v>3595.417728</v>
      </c>
      <c r="IA12" s="178">
        <f t="shared" si="15"/>
        <v>0</v>
      </c>
      <c r="IB12" s="178">
        <f t="shared" si="15"/>
        <v>0</v>
      </c>
      <c r="IC12" s="178">
        <f t="shared" si="15"/>
        <v>0</v>
      </c>
      <c r="ID12" s="178">
        <f t="shared" si="15"/>
        <v>0</v>
      </c>
      <c r="IE12" s="178">
        <f t="shared" si="15"/>
        <v>0</v>
      </c>
      <c r="IF12" s="178">
        <f t="shared" si="15"/>
        <v>0</v>
      </c>
      <c r="IG12" s="178">
        <f t="shared" si="15"/>
        <v>0</v>
      </c>
      <c r="IH12" s="178">
        <f t="shared" si="15"/>
        <v>0</v>
      </c>
      <c r="II12" s="178">
        <f t="shared" si="15"/>
        <v>0</v>
      </c>
      <c r="IJ12" s="179">
        <f t="shared" si="15"/>
        <v>2846.372368</v>
      </c>
      <c r="IK12" s="178">
        <f t="shared" si="15"/>
        <v>0</v>
      </c>
      <c r="IL12" s="178">
        <f t="shared" si="15"/>
        <v>0</v>
      </c>
      <c r="IM12" s="178">
        <f t="shared" si="15"/>
        <v>0</v>
      </c>
      <c r="IN12" s="178">
        <f t="shared" si="15"/>
        <v>0</v>
      </c>
      <c r="IO12" s="178">
        <f t="shared" si="15"/>
        <v>0</v>
      </c>
      <c r="IP12" s="178">
        <f t="shared" si="15"/>
        <v>0</v>
      </c>
      <c r="IQ12" s="178">
        <f t="shared" si="15"/>
        <v>0</v>
      </c>
      <c r="IR12" s="178">
        <f t="shared" si="15"/>
        <v>0</v>
      </c>
      <c r="IS12" s="178">
        <f t="shared" si="15"/>
        <v>0</v>
      </c>
      <c r="IT12" s="178">
        <f t="shared" si="15"/>
        <v>0</v>
      </c>
      <c r="IU12" s="178">
        <f t="shared" si="15"/>
        <v>0</v>
      </c>
      <c r="IV12" s="178">
        <f t="shared" si="15"/>
        <v>0</v>
      </c>
      <c r="IW12" s="178">
        <f t="shared" si="15"/>
        <v>0</v>
      </c>
      <c r="IX12" s="178">
        <f t="shared" si="15"/>
        <v>0</v>
      </c>
      <c r="IY12" s="178">
        <f t="shared" si="15"/>
        <v>0</v>
      </c>
      <c r="IZ12" s="178">
        <f t="shared" si="15"/>
        <v>0</v>
      </c>
      <c r="JA12" s="178">
        <f t="shared" si="15"/>
        <v>0</v>
      </c>
      <c r="JB12" s="178">
        <f t="shared" si="15"/>
        <v>0</v>
      </c>
      <c r="JC12" s="178">
        <f t="shared" si="15"/>
        <v>0</v>
      </c>
      <c r="JD12" s="178">
        <f t="shared" si="15"/>
        <v>0</v>
      </c>
      <c r="JE12" s="178">
        <f t="shared" si="15"/>
        <v>0</v>
      </c>
      <c r="JF12" s="178">
        <f t="shared" si="15"/>
        <v>0</v>
      </c>
      <c r="JG12" s="178">
        <f t="shared" si="15"/>
        <v>0</v>
      </c>
      <c r="JH12" s="178">
        <f t="shared" si="15"/>
        <v>0</v>
      </c>
      <c r="JI12" s="178">
        <f t="shared" si="15"/>
        <v>0</v>
      </c>
      <c r="JJ12" s="178">
        <f t="shared" si="15"/>
        <v>0</v>
      </c>
      <c r="JK12" s="178">
        <f t="shared" si="15"/>
        <v>0</v>
      </c>
      <c r="JL12" s="178">
        <f t="shared" si="15"/>
        <v>0</v>
      </c>
      <c r="JM12" s="178">
        <f t="shared" si="15"/>
        <v>0</v>
      </c>
      <c r="JN12" s="178">
        <f t="shared" si="15"/>
        <v>0</v>
      </c>
      <c r="JO12" s="178">
        <f t="shared" si="15"/>
        <v>0</v>
      </c>
      <c r="JP12" s="178">
        <f t="shared" si="15"/>
        <v>0</v>
      </c>
      <c r="JQ12" s="178">
        <f t="shared" si="15"/>
        <v>0</v>
      </c>
      <c r="JR12" s="178">
        <f t="shared" si="15"/>
        <v>0</v>
      </c>
      <c r="JS12" s="178">
        <f t="shared" si="15"/>
        <v>0</v>
      </c>
      <c r="JT12" s="178">
        <f t="shared" si="15"/>
        <v>0</v>
      </c>
      <c r="JU12" s="178">
        <f t="shared" si="15"/>
        <v>0</v>
      </c>
      <c r="JV12" s="178">
        <f t="shared" si="15"/>
        <v>0</v>
      </c>
      <c r="JW12" s="178">
        <f t="shared" si="15"/>
        <v>0</v>
      </c>
      <c r="JX12" s="178">
        <f t="shared" si="15"/>
        <v>0</v>
      </c>
      <c r="JY12" s="178">
        <f t="shared" si="15"/>
        <v>0</v>
      </c>
      <c r="JZ12" s="180">
        <f t="shared" si="4"/>
        <v>0.215</v>
      </c>
      <c r="KA12" s="181">
        <f t="shared" si="5"/>
        <v>72013.22091</v>
      </c>
      <c r="KB12" s="181">
        <f t="shared" si="6"/>
        <v>15482.8425</v>
      </c>
    </row>
    <row r="13" ht="14.25" customHeight="1">
      <c r="A13" s="50" t="s">
        <v>96</v>
      </c>
      <c r="B13" s="83" t="s">
        <v>479</v>
      </c>
      <c r="C13" s="50">
        <v>1811012.0</v>
      </c>
      <c r="D13" s="175">
        <v>33.0</v>
      </c>
      <c r="E13" s="175">
        <v>0.0</v>
      </c>
      <c r="F13" s="175">
        <v>0.0</v>
      </c>
      <c r="G13" s="175">
        <v>0.0</v>
      </c>
      <c r="H13" s="175">
        <v>0.0</v>
      </c>
      <c r="I13" s="175">
        <v>35.0</v>
      </c>
      <c r="J13" s="175">
        <v>0.0</v>
      </c>
      <c r="K13" s="175">
        <v>0.0</v>
      </c>
      <c r="L13" s="175">
        <v>0.0</v>
      </c>
      <c r="M13" s="175">
        <v>0.0</v>
      </c>
      <c r="N13" s="175">
        <v>34.0</v>
      </c>
      <c r="O13" s="175">
        <v>0.0</v>
      </c>
      <c r="P13" s="175">
        <v>0.0</v>
      </c>
      <c r="Q13" s="175">
        <v>0.0</v>
      </c>
      <c r="R13" s="175">
        <v>0.0</v>
      </c>
      <c r="S13" s="175">
        <v>34.0</v>
      </c>
      <c r="T13" s="175">
        <v>0.0</v>
      </c>
      <c r="U13" s="175">
        <v>0.0</v>
      </c>
      <c r="V13" s="175">
        <v>0.0</v>
      </c>
      <c r="W13" s="175">
        <v>0.0</v>
      </c>
      <c r="X13" s="175">
        <v>0.0</v>
      </c>
      <c r="Y13" s="175">
        <v>0.0</v>
      </c>
      <c r="Z13" s="175">
        <v>0.0</v>
      </c>
      <c r="AA13" s="175">
        <v>0.0</v>
      </c>
      <c r="AB13" s="175">
        <v>32.0</v>
      </c>
      <c r="AC13" s="175">
        <v>0.0</v>
      </c>
      <c r="AD13" s="175">
        <v>0.0</v>
      </c>
      <c r="AE13" s="175">
        <v>0.0</v>
      </c>
      <c r="AF13" s="175">
        <v>0.0</v>
      </c>
      <c r="AG13" s="175">
        <v>0.0</v>
      </c>
      <c r="AH13" s="175">
        <v>0.0</v>
      </c>
      <c r="AI13" s="175">
        <v>0.0</v>
      </c>
      <c r="AJ13" s="175">
        <v>33.0</v>
      </c>
      <c r="AK13" s="175">
        <v>0.0</v>
      </c>
      <c r="AL13" s="175">
        <v>0.0</v>
      </c>
      <c r="AM13" s="175">
        <v>0.0</v>
      </c>
      <c r="AN13" s="175">
        <v>0.0</v>
      </c>
      <c r="AO13" s="175">
        <v>0.0</v>
      </c>
      <c r="AP13" s="175">
        <v>0.0</v>
      </c>
      <c r="AQ13" s="175">
        <v>0.0</v>
      </c>
      <c r="AR13" s="175">
        <v>0.0</v>
      </c>
      <c r="AS13" s="175">
        <v>32.0</v>
      </c>
      <c r="AT13" s="175">
        <v>0.0</v>
      </c>
      <c r="AU13" s="175">
        <v>0.0</v>
      </c>
      <c r="AV13" s="175">
        <v>0.0</v>
      </c>
      <c r="AW13" s="175">
        <v>0.0</v>
      </c>
      <c r="AX13" s="175">
        <v>0.0</v>
      </c>
      <c r="AY13" s="175">
        <v>0.0</v>
      </c>
      <c r="AZ13" s="175">
        <v>0.0</v>
      </c>
      <c r="BA13" s="175">
        <v>0.0</v>
      </c>
      <c r="BB13" s="175">
        <v>0.0</v>
      </c>
      <c r="BC13" s="175">
        <v>0.0</v>
      </c>
      <c r="BD13" s="175">
        <v>0.0</v>
      </c>
      <c r="BE13" s="175">
        <v>0.0</v>
      </c>
      <c r="BF13" s="175">
        <v>0.0</v>
      </c>
      <c r="BG13" s="175">
        <v>0.0</v>
      </c>
      <c r="BH13" s="175">
        <v>0.0</v>
      </c>
      <c r="BI13" s="175">
        <v>0.0</v>
      </c>
      <c r="BJ13" s="175">
        <v>0.0</v>
      </c>
      <c r="BK13" s="175">
        <v>0.0</v>
      </c>
      <c r="BL13" s="175">
        <v>0.0</v>
      </c>
      <c r="BM13" s="175">
        <v>0.0</v>
      </c>
      <c r="BN13" s="175">
        <v>0.0</v>
      </c>
      <c r="BO13" s="175">
        <v>0.0</v>
      </c>
      <c r="BP13" s="175">
        <v>0.0</v>
      </c>
      <c r="BQ13" s="175">
        <v>0.0</v>
      </c>
      <c r="BR13" s="175">
        <v>0.0</v>
      </c>
      <c r="BS13" s="175">
        <v>0.0</v>
      </c>
      <c r="BT13" s="175">
        <v>0.0</v>
      </c>
      <c r="BU13" s="175">
        <v>0.0</v>
      </c>
      <c r="BV13" s="175">
        <v>0.0</v>
      </c>
      <c r="BW13" s="175">
        <v>0.0</v>
      </c>
      <c r="BX13" s="175">
        <v>0.0</v>
      </c>
      <c r="BY13" s="175">
        <v>0.0</v>
      </c>
      <c r="BZ13" s="175">
        <v>0.0</v>
      </c>
      <c r="CA13" s="175">
        <v>0.0</v>
      </c>
      <c r="CB13" s="175">
        <v>0.0</v>
      </c>
      <c r="CC13" s="175">
        <v>0.0</v>
      </c>
      <c r="CD13" s="175">
        <v>0.0</v>
      </c>
      <c r="CE13" s="175">
        <v>33.0</v>
      </c>
      <c r="CF13" s="175">
        <v>0.0</v>
      </c>
      <c r="CG13" s="175">
        <v>0.0</v>
      </c>
      <c r="CH13" s="175">
        <v>0.0</v>
      </c>
      <c r="CI13" s="175">
        <v>0.0</v>
      </c>
      <c r="CJ13" s="175">
        <v>0.0</v>
      </c>
      <c r="CK13" s="175">
        <v>0.0</v>
      </c>
      <c r="CL13" s="175">
        <v>0.0</v>
      </c>
      <c r="CM13" s="175">
        <v>0.0</v>
      </c>
      <c r="CN13" s="175">
        <v>36.0</v>
      </c>
      <c r="CO13" s="175">
        <v>0.0</v>
      </c>
      <c r="CP13" s="175">
        <v>0.0</v>
      </c>
      <c r="CQ13" s="175">
        <v>0.0</v>
      </c>
      <c r="CR13" s="175">
        <v>0.0</v>
      </c>
      <c r="CS13" s="175">
        <v>0.0</v>
      </c>
      <c r="CT13" s="175">
        <v>0.0</v>
      </c>
      <c r="CU13" s="175">
        <v>0.0</v>
      </c>
      <c r="CV13" s="175">
        <v>0.0</v>
      </c>
      <c r="CW13" s="175">
        <v>0.0</v>
      </c>
      <c r="CX13" s="175">
        <v>35.0</v>
      </c>
      <c r="CY13" s="175">
        <v>0.0</v>
      </c>
      <c r="CZ13" s="175">
        <v>0.0</v>
      </c>
      <c r="DA13" s="175">
        <v>0.0</v>
      </c>
      <c r="DB13" s="175">
        <v>0.0</v>
      </c>
      <c r="DC13" s="175">
        <v>0.0</v>
      </c>
      <c r="DD13" s="175">
        <v>0.0</v>
      </c>
      <c r="DE13" s="175">
        <v>0.0</v>
      </c>
      <c r="DF13" s="175">
        <v>0.0</v>
      </c>
      <c r="DG13" s="175">
        <v>0.0</v>
      </c>
      <c r="DH13" s="175">
        <v>0.0</v>
      </c>
      <c r="DI13" s="175">
        <v>0.0</v>
      </c>
      <c r="DJ13" s="175">
        <v>0.0</v>
      </c>
      <c r="DK13" s="175">
        <v>0.0</v>
      </c>
      <c r="DL13" s="175">
        <v>0.0</v>
      </c>
      <c r="DM13" s="175">
        <v>0.0</v>
      </c>
      <c r="DN13" s="175">
        <v>0.0</v>
      </c>
      <c r="DO13" s="175">
        <v>0.0</v>
      </c>
      <c r="DP13" s="175">
        <v>0.0</v>
      </c>
      <c r="DQ13" s="175">
        <v>0.0</v>
      </c>
      <c r="DR13" s="175">
        <v>0.0</v>
      </c>
      <c r="DS13" s="175">
        <v>0.0</v>
      </c>
      <c r="DT13" s="175">
        <v>0.0</v>
      </c>
      <c r="DU13" s="175">
        <v>0.0</v>
      </c>
      <c r="DV13" s="175">
        <v>0.0</v>
      </c>
      <c r="DW13" s="175">
        <v>0.0</v>
      </c>
      <c r="DX13" s="175">
        <v>0.0</v>
      </c>
      <c r="DY13" s="175">
        <v>0.0</v>
      </c>
      <c r="DZ13" s="175">
        <v>0.0</v>
      </c>
      <c r="EA13" s="175">
        <v>0.0</v>
      </c>
      <c r="EB13" s="175">
        <v>0.0</v>
      </c>
      <c r="EC13" s="175">
        <v>0.0</v>
      </c>
      <c r="ED13" s="175">
        <v>0.0</v>
      </c>
      <c r="EE13" s="175">
        <v>0.0</v>
      </c>
      <c r="EF13" s="175">
        <v>0.0</v>
      </c>
      <c r="EG13" s="175">
        <v>0.0</v>
      </c>
      <c r="EH13" s="175">
        <v>0.0</v>
      </c>
      <c r="EI13" s="175">
        <v>0.0</v>
      </c>
      <c r="EJ13" s="175">
        <v>0.0</v>
      </c>
      <c r="EK13" s="175">
        <v>0.0</v>
      </c>
      <c r="EL13" s="175">
        <v>0.0</v>
      </c>
      <c r="EM13" s="176">
        <v>0.0</v>
      </c>
      <c r="EN13" s="177">
        <f t="shared" si="2"/>
        <v>7.726455</v>
      </c>
      <c r="EO13" s="178">
        <f>VLOOKUP(C13,'Complexity Cost Adjustment'!$C$2:$H$141,6,0)</f>
        <v>1404.9403</v>
      </c>
      <c r="EP13" s="179">
        <f t="shared" ref="EP13:JY13" si="16">IF(D13&gt;0,($EO13)*D$143,0)</f>
        <v>1529.979987</v>
      </c>
      <c r="EQ13" s="178">
        <f t="shared" si="16"/>
        <v>0</v>
      </c>
      <c r="ER13" s="178">
        <f t="shared" si="16"/>
        <v>0</v>
      </c>
      <c r="ES13" s="178">
        <f t="shared" si="16"/>
        <v>0</v>
      </c>
      <c r="ET13" s="178">
        <f t="shared" si="16"/>
        <v>0</v>
      </c>
      <c r="EU13" s="179">
        <f t="shared" si="16"/>
        <v>1101.473195</v>
      </c>
      <c r="EV13" s="178">
        <f t="shared" si="16"/>
        <v>0</v>
      </c>
      <c r="EW13" s="178">
        <f t="shared" si="16"/>
        <v>0</v>
      </c>
      <c r="EX13" s="178">
        <f t="shared" si="16"/>
        <v>0</v>
      </c>
      <c r="EY13" s="178">
        <f t="shared" si="16"/>
        <v>0</v>
      </c>
      <c r="EZ13" s="179">
        <f t="shared" si="16"/>
        <v>983.45821</v>
      </c>
      <c r="FA13" s="178">
        <f t="shared" si="16"/>
        <v>0</v>
      </c>
      <c r="FB13" s="178">
        <f t="shared" si="16"/>
        <v>0</v>
      </c>
      <c r="FC13" s="178">
        <f t="shared" si="16"/>
        <v>0</v>
      </c>
      <c r="FD13" s="178">
        <f t="shared" si="16"/>
        <v>0</v>
      </c>
      <c r="FE13" s="179">
        <f t="shared" si="16"/>
        <v>2802.855899</v>
      </c>
      <c r="FF13" s="178">
        <f t="shared" si="16"/>
        <v>0</v>
      </c>
      <c r="FG13" s="178">
        <f t="shared" si="16"/>
        <v>0</v>
      </c>
      <c r="FH13" s="178">
        <f t="shared" si="16"/>
        <v>0</v>
      </c>
      <c r="FI13" s="178">
        <f t="shared" si="16"/>
        <v>0</v>
      </c>
      <c r="FJ13" s="178">
        <f t="shared" si="16"/>
        <v>0</v>
      </c>
      <c r="FK13" s="178">
        <f t="shared" si="16"/>
        <v>0</v>
      </c>
      <c r="FL13" s="178">
        <f t="shared" si="16"/>
        <v>0</v>
      </c>
      <c r="FM13" s="178">
        <f t="shared" si="16"/>
        <v>0</v>
      </c>
      <c r="FN13" s="179">
        <f t="shared" si="16"/>
        <v>1719.646927</v>
      </c>
      <c r="FO13" s="178">
        <f t="shared" si="16"/>
        <v>0</v>
      </c>
      <c r="FP13" s="178">
        <f t="shared" si="16"/>
        <v>0</v>
      </c>
      <c r="FQ13" s="178">
        <f t="shared" si="16"/>
        <v>0</v>
      </c>
      <c r="FR13" s="178">
        <f t="shared" si="16"/>
        <v>0</v>
      </c>
      <c r="FS13" s="178">
        <f t="shared" si="16"/>
        <v>0</v>
      </c>
      <c r="FT13" s="178">
        <f t="shared" si="16"/>
        <v>0</v>
      </c>
      <c r="FU13" s="178">
        <f t="shared" si="16"/>
        <v>0</v>
      </c>
      <c r="FV13" s="179">
        <f t="shared" si="16"/>
        <v>1736.506211</v>
      </c>
      <c r="FW13" s="178">
        <f t="shared" si="16"/>
        <v>0</v>
      </c>
      <c r="FX13" s="178">
        <f t="shared" si="16"/>
        <v>0</v>
      </c>
      <c r="FY13" s="178">
        <f t="shared" si="16"/>
        <v>0</v>
      </c>
      <c r="FZ13" s="178">
        <f t="shared" si="16"/>
        <v>0</v>
      </c>
      <c r="GA13" s="178">
        <f t="shared" si="16"/>
        <v>0</v>
      </c>
      <c r="GB13" s="178">
        <f t="shared" si="16"/>
        <v>0</v>
      </c>
      <c r="GC13" s="178">
        <f t="shared" si="16"/>
        <v>0</v>
      </c>
      <c r="GD13" s="178">
        <f t="shared" si="16"/>
        <v>0</v>
      </c>
      <c r="GE13" s="179">
        <f t="shared" si="16"/>
        <v>688.420747</v>
      </c>
      <c r="GF13" s="178">
        <f t="shared" si="16"/>
        <v>0</v>
      </c>
      <c r="GG13" s="178">
        <f t="shared" si="16"/>
        <v>0</v>
      </c>
      <c r="GH13" s="178">
        <f t="shared" si="16"/>
        <v>0</v>
      </c>
      <c r="GI13" s="178">
        <f t="shared" si="16"/>
        <v>0</v>
      </c>
      <c r="GJ13" s="178">
        <f t="shared" si="16"/>
        <v>0</v>
      </c>
      <c r="GK13" s="178">
        <f t="shared" si="16"/>
        <v>0</v>
      </c>
      <c r="GL13" s="178">
        <f t="shared" si="16"/>
        <v>0</v>
      </c>
      <c r="GM13" s="178">
        <f t="shared" si="16"/>
        <v>0</v>
      </c>
      <c r="GN13" s="178">
        <f t="shared" si="16"/>
        <v>0</v>
      </c>
      <c r="GO13" s="178">
        <f t="shared" si="16"/>
        <v>0</v>
      </c>
      <c r="GP13" s="178">
        <f t="shared" si="16"/>
        <v>0</v>
      </c>
      <c r="GQ13" s="178">
        <f t="shared" si="16"/>
        <v>0</v>
      </c>
      <c r="GR13" s="178">
        <f t="shared" si="16"/>
        <v>0</v>
      </c>
      <c r="GS13" s="178">
        <f t="shared" si="16"/>
        <v>0</v>
      </c>
      <c r="GT13" s="178">
        <f t="shared" si="16"/>
        <v>0</v>
      </c>
      <c r="GU13" s="178">
        <f t="shared" si="16"/>
        <v>0</v>
      </c>
      <c r="GV13" s="178">
        <f t="shared" si="16"/>
        <v>0</v>
      </c>
      <c r="GW13" s="178">
        <f t="shared" si="16"/>
        <v>0</v>
      </c>
      <c r="GX13" s="178">
        <f t="shared" si="16"/>
        <v>0</v>
      </c>
      <c r="GY13" s="178">
        <f t="shared" si="16"/>
        <v>0</v>
      </c>
      <c r="GZ13" s="178">
        <f t="shared" si="16"/>
        <v>0</v>
      </c>
      <c r="HA13" s="178">
        <f t="shared" si="16"/>
        <v>0</v>
      </c>
      <c r="HB13" s="178">
        <f t="shared" si="16"/>
        <v>0</v>
      </c>
      <c r="HC13" s="178">
        <f t="shared" si="16"/>
        <v>0</v>
      </c>
      <c r="HD13" s="178">
        <f t="shared" si="16"/>
        <v>0</v>
      </c>
      <c r="HE13" s="178">
        <f t="shared" si="16"/>
        <v>0</v>
      </c>
      <c r="HF13" s="178">
        <f t="shared" si="16"/>
        <v>0</v>
      </c>
      <c r="HG13" s="178">
        <f t="shared" si="16"/>
        <v>0</v>
      </c>
      <c r="HH13" s="178">
        <f t="shared" si="16"/>
        <v>0</v>
      </c>
      <c r="HI13" s="178">
        <f t="shared" si="16"/>
        <v>0</v>
      </c>
      <c r="HJ13" s="178">
        <f t="shared" si="16"/>
        <v>0</v>
      </c>
      <c r="HK13" s="178">
        <f t="shared" si="16"/>
        <v>0</v>
      </c>
      <c r="HL13" s="178">
        <f t="shared" si="16"/>
        <v>0</v>
      </c>
      <c r="HM13" s="178">
        <f t="shared" si="16"/>
        <v>0</v>
      </c>
      <c r="HN13" s="178">
        <f t="shared" si="16"/>
        <v>0</v>
      </c>
      <c r="HO13" s="178">
        <f t="shared" si="16"/>
        <v>0</v>
      </c>
      <c r="HP13" s="178">
        <f t="shared" si="16"/>
        <v>0</v>
      </c>
      <c r="HQ13" s="179">
        <f t="shared" si="16"/>
        <v>1736.506211</v>
      </c>
      <c r="HR13" s="178">
        <f t="shared" si="16"/>
        <v>0</v>
      </c>
      <c r="HS13" s="178">
        <f t="shared" si="16"/>
        <v>0</v>
      </c>
      <c r="HT13" s="178">
        <f t="shared" si="16"/>
        <v>0</v>
      </c>
      <c r="HU13" s="178">
        <f t="shared" si="16"/>
        <v>0</v>
      </c>
      <c r="HV13" s="178">
        <f t="shared" si="16"/>
        <v>0</v>
      </c>
      <c r="HW13" s="178">
        <f t="shared" si="16"/>
        <v>0</v>
      </c>
      <c r="HX13" s="178">
        <f t="shared" si="16"/>
        <v>0</v>
      </c>
      <c r="HY13" s="178">
        <f t="shared" si="16"/>
        <v>0</v>
      </c>
      <c r="HZ13" s="179">
        <f t="shared" si="16"/>
        <v>674.371344</v>
      </c>
      <c r="IA13" s="178">
        <f t="shared" si="16"/>
        <v>0</v>
      </c>
      <c r="IB13" s="178">
        <f t="shared" si="16"/>
        <v>0</v>
      </c>
      <c r="IC13" s="178">
        <f t="shared" si="16"/>
        <v>0</v>
      </c>
      <c r="ID13" s="178">
        <f t="shared" si="16"/>
        <v>0</v>
      </c>
      <c r="IE13" s="178">
        <f t="shared" si="16"/>
        <v>0</v>
      </c>
      <c r="IF13" s="178">
        <f t="shared" si="16"/>
        <v>0</v>
      </c>
      <c r="IG13" s="178">
        <f t="shared" si="16"/>
        <v>0</v>
      </c>
      <c r="IH13" s="178">
        <f t="shared" si="16"/>
        <v>0</v>
      </c>
      <c r="II13" s="178">
        <f t="shared" si="16"/>
        <v>0</v>
      </c>
      <c r="IJ13" s="179">
        <f t="shared" si="16"/>
        <v>533.877314</v>
      </c>
      <c r="IK13" s="178">
        <f t="shared" si="16"/>
        <v>0</v>
      </c>
      <c r="IL13" s="178">
        <f t="shared" si="16"/>
        <v>0</v>
      </c>
      <c r="IM13" s="178">
        <f t="shared" si="16"/>
        <v>0</v>
      </c>
      <c r="IN13" s="178">
        <f t="shared" si="16"/>
        <v>0</v>
      </c>
      <c r="IO13" s="178">
        <f t="shared" si="16"/>
        <v>0</v>
      </c>
      <c r="IP13" s="178">
        <f t="shared" si="16"/>
        <v>0</v>
      </c>
      <c r="IQ13" s="178">
        <f t="shared" si="16"/>
        <v>0</v>
      </c>
      <c r="IR13" s="178">
        <f t="shared" si="16"/>
        <v>0</v>
      </c>
      <c r="IS13" s="178">
        <f t="shared" si="16"/>
        <v>0</v>
      </c>
      <c r="IT13" s="178">
        <f t="shared" si="16"/>
        <v>0</v>
      </c>
      <c r="IU13" s="178">
        <f t="shared" si="16"/>
        <v>0</v>
      </c>
      <c r="IV13" s="178">
        <f t="shared" si="16"/>
        <v>0</v>
      </c>
      <c r="IW13" s="178">
        <f t="shared" si="16"/>
        <v>0</v>
      </c>
      <c r="IX13" s="178">
        <f t="shared" si="16"/>
        <v>0</v>
      </c>
      <c r="IY13" s="178">
        <f t="shared" si="16"/>
        <v>0</v>
      </c>
      <c r="IZ13" s="178">
        <f t="shared" si="16"/>
        <v>0</v>
      </c>
      <c r="JA13" s="178">
        <f t="shared" si="16"/>
        <v>0</v>
      </c>
      <c r="JB13" s="178">
        <f t="shared" si="16"/>
        <v>0</v>
      </c>
      <c r="JC13" s="178">
        <f t="shared" si="16"/>
        <v>0</v>
      </c>
      <c r="JD13" s="178">
        <f t="shared" si="16"/>
        <v>0</v>
      </c>
      <c r="JE13" s="178">
        <f t="shared" si="16"/>
        <v>0</v>
      </c>
      <c r="JF13" s="178">
        <f t="shared" si="16"/>
        <v>0</v>
      </c>
      <c r="JG13" s="178">
        <f t="shared" si="16"/>
        <v>0</v>
      </c>
      <c r="JH13" s="178">
        <f t="shared" si="16"/>
        <v>0</v>
      </c>
      <c r="JI13" s="178">
        <f t="shared" si="16"/>
        <v>0</v>
      </c>
      <c r="JJ13" s="178">
        <f t="shared" si="16"/>
        <v>0</v>
      </c>
      <c r="JK13" s="178">
        <f t="shared" si="16"/>
        <v>0</v>
      </c>
      <c r="JL13" s="178">
        <f t="shared" si="16"/>
        <v>0</v>
      </c>
      <c r="JM13" s="178">
        <f t="shared" si="16"/>
        <v>0</v>
      </c>
      <c r="JN13" s="178">
        <f t="shared" si="16"/>
        <v>0</v>
      </c>
      <c r="JO13" s="178">
        <f t="shared" si="16"/>
        <v>0</v>
      </c>
      <c r="JP13" s="178">
        <f t="shared" si="16"/>
        <v>0</v>
      </c>
      <c r="JQ13" s="178">
        <f t="shared" si="16"/>
        <v>0</v>
      </c>
      <c r="JR13" s="178">
        <f t="shared" si="16"/>
        <v>0</v>
      </c>
      <c r="JS13" s="178">
        <f t="shared" si="16"/>
        <v>0</v>
      </c>
      <c r="JT13" s="178">
        <f t="shared" si="16"/>
        <v>0</v>
      </c>
      <c r="JU13" s="178">
        <f t="shared" si="16"/>
        <v>0</v>
      </c>
      <c r="JV13" s="178">
        <f t="shared" si="16"/>
        <v>0</v>
      </c>
      <c r="JW13" s="178">
        <f t="shared" si="16"/>
        <v>0</v>
      </c>
      <c r="JX13" s="178">
        <f t="shared" si="16"/>
        <v>0</v>
      </c>
      <c r="JY13" s="178">
        <f t="shared" si="16"/>
        <v>0</v>
      </c>
      <c r="JZ13" s="180">
        <f t="shared" si="4"/>
        <v>0.215</v>
      </c>
      <c r="KA13" s="181">
        <f t="shared" si="5"/>
        <v>13507.09604</v>
      </c>
      <c r="KB13" s="181">
        <f t="shared" si="6"/>
        <v>2904.02565</v>
      </c>
    </row>
    <row r="14" ht="14.25" customHeight="1">
      <c r="A14" s="50" t="s">
        <v>96</v>
      </c>
      <c r="B14" s="83" t="s">
        <v>479</v>
      </c>
      <c r="C14" s="50">
        <v>1811013.0</v>
      </c>
      <c r="D14" s="175">
        <v>0.0</v>
      </c>
      <c r="E14" s="175">
        <v>33.0</v>
      </c>
      <c r="F14" s="175">
        <v>0.0</v>
      </c>
      <c r="G14" s="175">
        <v>0.0</v>
      </c>
      <c r="H14" s="175">
        <v>0.0</v>
      </c>
      <c r="I14" s="175">
        <v>0.0</v>
      </c>
      <c r="J14" s="175">
        <v>35.0</v>
      </c>
      <c r="K14" s="175">
        <v>0.0</v>
      </c>
      <c r="L14" s="175">
        <v>0.0</v>
      </c>
      <c r="M14" s="175">
        <v>0.0</v>
      </c>
      <c r="N14" s="175">
        <v>0.0</v>
      </c>
      <c r="O14" s="175">
        <v>34.0</v>
      </c>
      <c r="P14" s="175">
        <v>0.0</v>
      </c>
      <c r="Q14" s="175">
        <v>0.0</v>
      </c>
      <c r="R14" s="175">
        <v>0.0</v>
      </c>
      <c r="S14" s="175">
        <v>34.0</v>
      </c>
      <c r="T14" s="175">
        <v>0.0</v>
      </c>
      <c r="U14" s="175">
        <v>0.0</v>
      </c>
      <c r="V14" s="175">
        <v>0.0</v>
      </c>
      <c r="W14" s="175">
        <v>0.0</v>
      </c>
      <c r="X14" s="175">
        <v>0.0</v>
      </c>
      <c r="Y14" s="175">
        <v>0.0</v>
      </c>
      <c r="Z14" s="175">
        <v>0.0</v>
      </c>
      <c r="AA14" s="175">
        <v>0.0</v>
      </c>
      <c r="AB14" s="175">
        <v>32.0</v>
      </c>
      <c r="AC14" s="175">
        <v>0.0</v>
      </c>
      <c r="AD14" s="175">
        <v>0.0</v>
      </c>
      <c r="AE14" s="175">
        <v>0.0</v>
      </c>
      <c r="AF14" s="175">
        <v>0.0</v>
      </c>
      <c r="AG14" s="175">
        <v>0.0</v>
      </c>
      <c r="AH14" s="175">
        <v>0.0</v>
      </c>
      <c r="AI14" s="175">
        <v>0.0</v>
      </c>
      <c r="AJ14" s="175">
        <v>33.0</v>
      </c>
      <c r="AK14" s="175">
        <v>0.0</v>
      </c>
      <c r="AL14" s="175">
        <v>0.0</v>
      </c>
      <c r="AM14" s="175">
        <v>0.0</v>
      </c>
      <c r="AN14" s="175">
        <v>0.0</v>
      </c>
      <c r="AO14" s="175">
        <v>0.0</v>
      </c>
      <c r="AP14" s="175">
        <v>0.0</v>
      </c>
      <c r="AQ14" s="175">
        <v>0.0</v>
      </c>
      <c r="AR14" s="175">
        <v>0.0</v>
      </c>
      <c r="AS14" s="175">
        <v>32.0</v>
      </c>
      <c r="AT14" s="175">
        <v>0.0</v>
      </c>
      <c r="AU14" s="175">
        <v>0.0</v>
      </c>
      <c r="AV14" s="175">
        <v>0.0</v>
      </c>
      <c r="AW14" s="175">
        <v>0.0</v>
      </c>
      <c r="AX14" s="175">
        <v>0.0</v>
      </c>
      <c r="AY14" s="175">
        <v>0.0</v>
      </c>
      <c r="AZ14" s="175">
        <v>0.0</v>
      </c>
      <c r="BA14" s="175">
        <v>0.0</v>
      </c>
      <c r="BB14" s="175">
        <v>0.0</v>
      </c>
      <c r="BC14" s="175">
        <v>0.0</v>
      </c>
      <c r="BD14" s="175">
        <v>0.0</v>
      </c>
      <c r="BE14" s="175">
        <v>0.0</v>
      </c>
      <c r="BF14" s="175">
        <v>0.0</v>
      </c>
      <c r="BG14" s="175">
        <v>0.0</v>
      </c>
      <c r="BH14" s="175">
        <v>0.0</v>
      </c>
      <c r="BI14" s="175">
        <v>0.0</v>
      </c>
      <c r="BJ14" s="175">
        <v>0.0</v>
      </c>
      <c r="BK14" s="175">
        <v>0.0</v>
      </c>
      <c r="BL14" s="175">
        <v>0.0</v>
      </c>
      <c r="BM14" s="175">
        <v>0.0</v>
      </c>
      <c r="BN14" s="175">
        <v>0.0</v>
      </c>
      <c r="BO14" s="175">
        <v>0.0</v>
      </c>
      <c r="BP14" s="175">
        <v>0.0</v>
      </c>
      <c r="BQ14" s="175">
        <v>0.0</v>
      </c>
      <c r="BR14" s="175">
        <v>0.0</v>
      </c>
      <c r="BS14" s="175">
        <v>0.0</v>
      </c>
      <c r="BT14" s="175">
        <v>0.0</v>
      </c>
      <c r="BU14" s="175">
        <v>0.0</v>
      </c>
      <c r="BV14" s="175">
        <v>0.0</v>
      </c>
      <c r="BW14" s="175">
        <v>0.0</v>
      </c>
      <c r="BX14" s="175">
        <v>0.0</v>
      </c>
      <c r="BY14" s="175">
        <v>0.0</v>
      </c>
      <c r="BZ14" s="175">
        <v>0.0</v>
      </c>
      <c r="CA14" s="175">
        <v>0.0</v>
      </c>
      <c r="CB14" s="175">
        <v>0.0</v>
      </c>
      <c r="CC14" s="175">
        <v>0.0</v>
      </c>
      <c r="CD14" s="175">
        <v>0.0</v>
      </c>
      <c r="CE14" s="175">
        <v>33.0</v>
      </c>
      <c r="CF14" s="175">
        <v>0.0</v>
      </c>
      <c r="CG14" s="175">
        <v>0.0</v>
      </c>
      <c r="CH14" s="175">
        <v>0.0</v>
      </c>
      <c r="CI14" s="175">
        <v>0.0</v>
      </c>
      <c r="CJ14" s="175">
        <v>0.0</v>
      </c>
      <c r="CK14" s="175">
        <v>0.0</v>
      </c>
      <c r="CL14" s="175">
        <v>0.0</v>
      </c>
      <c r="CM14" s="175">
        <v>0.0</v>
      </c>
      <c r="CN14" s="175">
        <v>36.0</v>
      </c>
      <c r="CO14" s="175">
        <v>0.0</v>
      </c>
      <c r="CP14" s="175">
        <v>0.0</v>
      </c>
      <c r="CQ14" s="175">
        <v>0.0</v>
      </c>
      <c r="CR14" s="175">
        <v>0.0</v>
      </c>
      <c r="CS14" s="175">
        <v>0.0</v>
      </c>
      <c r="CT14" s="175">
        <v>0.0</v>
      </c>
      <c r="CU14" s="175">
        <v>0.0</v>
      </c>
      <c r="CV14" s="175">
        <v>0.0</v>
      </c>
      <c r="CW14" s="175">
        <v>0.0</v>
      </c>
      <c r="CX14" s="175">
        <v>35.0</v>
      </c>
      <c r="CY14" s="175">
        <v>0.0</v>
      </c>
      <c r="CZ14" s="175">
        <v>0.0</v>
      </c>
      <c r="DA14" s="175">
        <v>0.0</v>
      </c>
      <c r="DB14" s="175">
        <v>0.0</v>
      </c>
      <c r="DC14" s="175">
        <v>0.0</v>
      </c>
      <c r="DD14" s="175">
        <v>0.0</v>
      </c>
      <c r="DE14" s="175">
        <v>0.0</v>
      </c>
      <c r="DF14" s="175">
        <v>0.0</v>
      </c>
      <c r="DG14" s="175">
        <v>0.0</v>
      </c>
      <c r="DH14" s="175">
        <v>0.0</v>
      </c>
      <c r="DI14" s="175">
        <v>0.0</v>
      </c>
      <c r="DJ14" s="175">
        <v>0.0</v>
      </c>
      <c r="DK14" s="175">
        <v>0.0</v>
      </c>
      <c r="DL14" s="175">
        <v>0.0</v>
      </c>
      <c r="DM14" s="175">
        <v>0.0</v>
      </c>
      <c r="DN14" s="175">
        <v>0.0</v>
      </c>
      <c r="DO14" s="175">
        <v>0.0</v>
      </c>
      <c r="DP14" s="175">
        <v>0.0</v>
      </c>
      <c r="DQ14" s="175">
        <v>0.0</v>
      </c>
      <c r="DR14" s="175">
        <v>0.0</v>
      </c>
      <c r="DS14" s="175">
        <v>0.0</v>
      </c>
      <c r="DT14" s="175">
        <v>0.0</v>
      </c>
      <c r="DU14" s="175">
        <v>0.0</v>
      </c>
      <c r="DV14" s="175">
        <v>0.0</v>
      </c>
      <c r="DW14" s="175">
        <v>0.0</v>
      </c>
      <c r="DX14" s="175">
        <v>0.0</v>
      </c>
      <c r="DY14" s="175">
        <v>0.0</v>
      </c>
      <c r="DZ14" s="175">
        <v>0.0</v>
      </c>
      <c r="EA14" s="175">
        <v>0.0</v>
      </c>
      <c r="EB14" s="175">
        <v>0.0</v>
      </c>
      <c r="EC14" s="175">
        <v>0.0</v>
      </c>
      <c r="ED14" s="175">
        <v>0.0</v>
      </c>
      <c r="EE14" s="175">
        <v>0.0</v>
      </c>
      <c r="EF14" s="175">
        <v>0.0</v>
      </c>
      <c r="EG14" s="175">
        <v>0.0</v>
      </c>
      <c r="EH14" s="175">
        <v>0.0</v>
      </c>
      <c r="EI14" s="175">
        <v>0.0</v>
      </c>
      <c r="EJ14" s="175">
        <v>0.0</v>
      </c>
      <c r="EK14" s="175">
        <v>0.0</v>
      </c>
      <c r="EL14" s="175">
        <v>0.0</v>
      </c>
      <c r="EM14" s="176">
        <v>0.0</v>
      </c>
      <c r="EN14" s="177">
        <f t="shared" si="2"/>
        <v>0</v>
      </c>
      <c r="EO14" s="178">
        <f>VLOOKUP(C14,'Complexity Cost Adjustment'!$C$2:$H$141,6,0)</f>
        <v>426.01</v>
      </c>
      <c r="EP14" s="178">
        <f t="shared" ref="EP14:JY14" si="17">IF(D14&gt;0,($EO14)*D$143,0)</f>
        <v>0</v>
      </c>
      <c r="EQ14" s="179">
        <f t="shared" si="17"/>
        <v>492.04155</v>
      </c>
      <c r="ER14" s="178">
        <f t="shared" si="17"/>
        <v>0</v>
      </c>
      <c r="ES14" s="178">
        <f t="shared" si="17"/>
        <v>0</v>
      </c>
      <c r="ET14" s="178">
        <f t="shared" si="17"/>
        <v>0</v>
      </c>
      <c r="EU14" s="178">
        <f t="shared" si="17"/>
        <v>0</v>
      </c>
      <c r="EV14" s="179">
        <f t="shared" si="17"/>
        <v>333.99184</v>
      </c>
      <c r="EW14" s="178">
        <f t="shared" si="17"/>
        <v>0</v>
      </c>
      <c r="EX14" s="178">
        <f t="shared" si="17"/>
        <v>0</v>
      </c>
      <c r="EY14" s="178">
        <f t="shared" si="17"/>
        <v>0</v>
      </c>
      <c r="EZ14" s="178">
        <f t="shared" si="17"/>
        <v>0</v>
      </c>
      <c r="FA14" s="179">
        <f t="shared" si="17"/>
        <v>307.15321</v>
      </c>
      <c r="FB14" s="178">
        <f t="shared" si="17"/>
        <v>0</v>
      </c>
      <c r="FC14" s="178">
        <f t="shared" si="17"/>
        <v>0</v>
      </c>
      <c r="FD14" s="178">
        <f t="shared" si="17"/>
        <v>0</v>
      </c>
      <c r="FE14" s="179">
        <f t="shared" si="17"/>
        <v>849.88995</v>
      </c>
      <c r="FF14" s="178">
        <f t="shared" si="17"/>
        <v>0</v>
      </c>
      <c r="FG14" s="178">
        <f t="shared" si="17"/>
        <v>0</v>
      </c>
      <c r="FH14" s="178">
        <f t="shared" si="17"/>
        <v>0</v>
      </c>
      <c r="FI14" s="178">
        <f t="shared" si="17"/>
        <v>0</v>
      </c>
      <c r="FJ14" s="178">
        <f t="shared" si="17"/>
        <v>0</v>
      </c>
      <c r="FK14" s="178">
        <f t="shared" si="17"/>
        <v>0</v>
      </c>
      <c r="FL14" s="178">
        <f t="shared" si="17"/>
        <v>0</v>
      </c>
      <c r="FM14" s="178">
        <f t="shared" si="17"/>
        <v>0</v>
      </c>
      <c r="FN14" s="179">
        <f t="shared" si="17"/>
        <v>521.43624</v>
      </c>
      <c r="FO14" s="178">
        <f t="shared" si="17"/>
        <v>0</v>
      </c>
      <c r="FP14" s="178">
        <f t="shared" si="17"/>
        <v>0</v>
      </c>
      <c r="FQ14" s="178">
        <f t="shared" si="17"/>
        <v>0</v>
      </c>
      <c r="FR14" s="178">
        <f t="shared" si="17"/>
        <v>0</v>
      </c>
      <c r="FS14" s="178">
        <f t="shared" si="17"/>
        <v>0</v>
      </c>
      <c r="FT14" s="178">
        <f t="shared" si="17"/>
        <v>0</v>
      </c>
      <c r="FU14" s="178">
        <f t="shared" si="17"/>
        <v>0</v>
      </c>
      <c r="FV14" s="179">
        <f t="shared" si="17"/>
        <v>526.54836</v>
      </c>
      <c r="FW14" s="178">
        <f t="shared" si="17"/>
        <v>0</v>
      </c>
      <c r="FX14" s="178">
        <f t="shared" si="17"/>
        <v>0</v>
      </c>
      <c r="FY14" s="178">
        <f t="shared" si="17"/>
        <v>0</v>
      </c>
      <c r="FZ14" s="178">
        <f t="shared" si="17"/>
        <v>0</v>
      </c>
      <c r="GA14" s="178">
        <f t="shared" si="17"/>
        <v>0</v>
      </c>
      <c r="GB14" s="178">
        <f t="shared" si="17"/>
        <v>0</v>
      </c>
      <c r="GC14" s="178">
        <f t="shared" si="17"/>
        <v>0</v>
      </c>
      <c r="GD14" s="178">
        <f t="shared" si="17"/>
        <v>0</v>
      </c>
      <c r="GE14" s="179">
        <f t="shared" si="17"/>
        <v>208.7449</v>
      </c>
      <c r="GF14" s="178">
        <f t="shared" si="17"/>
        <v>0</v>
      </c>
      <c r="GG14" s="178">
        <f t="shared" si="17"/>
        <v>0</v>
      </c>
      <c r="GH14" s="178">
        <f t="shared" si="17"/>
        <v>0</v>
      </c>
      <c r="GI14" s="178">
        <f t="shared" si="17"/>
        <v>0</v>
      </c>
      <c r="GJ14" s="178">
        <f t="shared" si="17"/>
        <v>0</v>
      </c>
      <c r="GK14" s="178">
        <f t="shared" si="17"/>
        <v>0</v>
      </c>
      <c r="GL14" s="178">
        <f t="shared" si="17"/>
        <v>0</v>
      </c>
      <c r="GM14" s="178">
        <f t="shared" si="17"/>
        <v>0</v>
      </c>
      <c r="GN14" s="178">
        <f t="shared" si="17"/>
        <v>0</v>
      </c>
      <c r="GO14" s="178">
        <f t="shared" si="17"/>
        <v>0</v>
      </c>
      <c r="GP14" s="178">
        <f t="shared" si="17"/>
        <v>0</v>
      </c>
      <c r="GQ14" s="178">
        <f t="shared" si="17"/>
        <v>0</v>
      </c>
      <c r="GR14" s="178">
        <f t="shared" si="17"/>
        <v>0</v>
      </c>
      <c r="GS14" s="178">
        <f t="shared" si="17"/>
        <v>0</v>
      </c>
      <c r="GT14" s="178">
        <f t="shared" si="17"/>
        <v>0</v>
      </c>
      <c r="GU14" s="178">
        <f t="shared" si="17"/>
        <v>0</v>
      </c>
      <c r="GV14" s="178">
        <f t="shared" si="17"/>
        <v>0</v>
      </c>
      <c r="GW14" s="178">
        <f t="shared" si="17"/>
        <v>0</v>
      </c>
      <c r="GX14" s="178">
        <f t="shared" si="17"/>
        <v>0</v>
      </c>
      <c r="GY14" s="178">
        <f t="shared" si="17"/>
        <v>0</v>
      </c>
      <c r="GZ14" s="178">
        <f t="shared" si="17"/>
        <v>0</v>
      </c>
      <c r="HA14" s="178">
        <f t="shared" si="17"/>
        <v>0</v>
      </c>
      <c r="HB14" s="178">
        <f t="shared" si="17"/>
        <v>0</v>
      </c>
      <c r="HC14" s="178">
        <f t="shared" si="17"/>
        <v>0</v>
      </c>
      <c r="HD14" s="178">
        <f t="shared" si="17"/>
        <v>0</v>
      </c>
      <c r="HE14" s="178">
        <f t="shared" si="17"/>
        <v>0</v>
      </c>
      <c r="HF14" s="178">
        <f t="shared" si="17"/>
        <v>0</v>
      </c>
      <c r="HG14" s="178">
        <f t="shared" si="17"/>
        <v>0</v>
      </c>
      <c r="HH14" s="178">
        <f t="shared" si="17"/>
        <v>0</v>
      </c>
      <c r="HI14" s="178">
        <f t="shared" si="17"/>
        <v>0</v>
      </c>
      <c r="HJ14" s="178">
        <f t="shared" si="17"/>
        <v>0</v>
      </c>
      <c r="HK14" s="178">
        <f t="shared" si="17"/>
        <v>0</v>
      </c>
      <c r="HL14" s="178">
        <f t="shared" si="17"/>
        <v>0</v>
      </c>
      <c r="HM14" s="178">
        <f t="shared" si="17"/>
        <v>0</v>
      </c>
      <c r="HN14" s="178">
        <f t="shared" si="17"/>
        <v>0</v>
      </c>
      <c r="HO14" s="178">
        <f t="shared" si="17"/>
        <v>0</v>
      </c>
      <c r="HP14" s="178">
        <f t="shared" si="17"/>
        <v>0</v>
      </c>
      <c r="HQ14" s="179">
        <f t="shared" si="17"/>
        <v>526.54836</v>
      </c>
      <c r="HR14" s="178">
        <f t="shared" si="17"/>
        <v>0</v>
      </c>
      <c r="HS14" s="178">
        <f t="shared" si="17"/>
        <v>0</v>
      </c>
      <c r="HT14" s="178">
        <f t="shared" si="17"/>
        <v>0</v>
      </c>
      <c r="HU14" s="178">
        <f t="shared" si="17"/>
        <v>0</v>
      </c>
      <c r="HV14" s="178">
        <f t="shared" si="17"/>
        <v>0</v>
      </c>
      <c r="HW14" s="178">
        <f t="shared" si="17"/>
        <v>0</v>
      </c>
      <c r="HX14" s="178">
        <f t="shared" si="17"/>
        <v>0</v>
      </c>
      <c r="HY14" s="178">
        <f t="shared" si="17"/>
        <v>0</v>
      </c>
      <c r="HZ14" s="179">
        <f t="shared" si="17"/>
        <v>204.4848</v>
      </c>
      <c r="IA14" s="178">
        <f t="shared" si="17"/>
        <v>0</v>
      </c>
      <c r="IB14" s="178">
        <f t="shared" si="17"/>
        <v>0</v>
      </c>
      <c r="IC14" s="178">
        <f t="shared" si="17"/>
        <v>0</v>
      </c>
      <c r="ID14" s="178">
        <f t="shared" si="17"/>
        <v>0</v>
      </c>
      <c r="IE14" s="178">
        <f t="shared" si="17"/>
        <v>0</v>
      </c>
      <c r="IF14" s="178">
        <f t="shared" si="17"/>
        <v>0</v>
      </c>
      <c r="IG14" s="178">
        <f t="shared" si="17"/>
        <v>0</v>
      </c>
      <c r="IH14" s="178">
        <f t="shared" si="17"/>
        <v>0</v>
      </c>
      <c r="II14" s="178">
        <f t="shared" si="17"/>
        <v>0</v>
      </c>
      <c r="IJ14" s="179">
        <f t="shared" si="17"/>
        <v>161.8838</v>
      </c>
      <c r="IK14" s="178">
        <f t="shared" si="17"/>
        <v>0</v>
      </c>
      <c r="IL14" s="178">
        <f t="shared" si="17"/>
        <v>0</v>
      </c>
      <c r="IM14" s="178">
        <f t="shared" si="17"/>
        <v>0</v>
      </c>
      <c r="IN14" s="178">
        <f t="shared" si="17"/>
        <v>0</v>
      </c>
      <c r="IO14" s="178">
        <f t="shared" si="17"/>
        <v>0</v>
      </c>
      <c r="IP14" s="178">
        <f t="shared" si="17"/>
        <v>0</v>
      </c>
      <c r="IQ14" s="178">
        <f t="shared" si="17"/>
        <v>0</v>
      </c>
      <c r="IR14" s="178">
        <f t="shared" si="17"/>
        <v>0</v>
      </c>
      <c r="IS14" s="178">
        <f t="shared" si="17"/>
        <v>0</v>
      </c>
      <c r="IT14" s="178">
        <f t="shared" si="17"/>
        <v>0</v>
      </c>
      <c r="IU14" s="178">
        <f t="shared" si="17"/>
        <v>0</v>
      </c>
      <c r="IV14" s="178">
        <f t="shared" si="17"/>
        <v>0</v>
      </c>
      <c r="IW14" s="178">
        <f t="shared" si="17"/>
        <v>0</v>
      </c>
      <c r="IX14" s="178">
        <f t="shared" si="17"/>
        <v>0</v>
      </c>
      <c r="IY14" s="178">
        <f t="shared" si="17"/>
        <v>0</v>
      </c>
      <c r="IZ14" s="178">
        <f t="shared" si="17"/>
        <v>0</v>
      </c>
      <c r="JA14" s="178">
        <f t="shared" si="17"/>
        <v>0</v>
      </c>
      <c r="JB14" s="178">
        <f t="shared" si="17"/>
        <v>0</v>
      </c>
      <c r="JC14" s="178">
        <f t="shared" si="17"/>
        <v>0</v>
      </c>
      <c r="JD14" s="178">
        <f t="shared" si="17"/>
        <v>0</v>
      </c>
      <c r="JE14" s="178">
        <f t="shared" si="17"/>
        <v>0</v>
      </c>
      <c r="JF14" s="178">
        <f t="shared" si="17"/>
        <v>0</v>
      </c>
      <c r="JG14" s="178">
        <f t="shared" si="17"/>
        <v>0</v>
      </c>
      <c r="JH14" s="178">
        <f t="shared" si="17"/>
        <v>0</v>
      </c>
      <c r="JI14" s="178">
        <f t="shared" si="17"/>
        <v>0</v>
      </c>
      <c r="JJ14" s="178">
        <f t="shared" si="17"/>
        <v>0</v>
      </c>
      <c r="JK14" s="178">
        <f t="shared" si="17"/>
        <v>0</v>
      </c>
      <c r="JL14" s="178">
        <f t="shared" si="17"/>
        <v>0</v>
      </c>
      <c r="JM14" s="178">
        <f t="shared" si="17"/>
        <v>0</v>
      </c>
      <c r="JN14" s="178">
        <f t="shared" si="17"/>
        <v>0</v>
      </c>
      <c r="JO14" s="178">
        <f t="shared" si="17"/>
        <v>0</v>
      </c>
      <c r="JP14" s="178">
        <f t="shared" si="17"/>
        <v>0</v>
      </c>
      <c r="JQ14" s="178">
        <f t="shared" si="17"/>
        <v>0</v>
      </c>
      <c r="JR14" s="178">
        <f t="shared" si="17"/>
        <v>0</v>
      </c>
      <c r="JS14" s="178">
        <f t="shared" si="17"/>
        <v>0</v>
      </c>
      <c r="JT14" s="178">
        <f t="shared" si="17"/>
        <v>0</v>
      </c>
      <c r="JU14" s="178">
        <f t="shared" si="17"/>
        <v>0</v>
      </c>
      <c r="JV14" s="178">
        <f t="shared" si="17"/>
        <v>0</v>
      </c>
      <c r="JW14" s="178">
        <f t="shared" si="17"/>
        <v>0</v>
      </c>
      <c r="JX14" s="178">
        <f t="shared" si="17"/>
        <v>0</v>
      </c>
      <c r="JY14" s="178">
        <f t="shared" si="17"/>
        <v>0</v>
      </c>
      <c r="JZ14" s="180">
        <f t="shared" si="4"/>
        <v>0.215</v>
      </c>
      <c r="KA14" s="181">
        <f t="shared" si="5"/>
        <v>4132.72301</v>
      </c>
      <c r="KB14" s="181">
        <f t="shared" si="6"/>
        <v>888.5354472</v>
      </c>
    </row>
    <row r="15" ht="14.25" customHeight="1">
      <c r="A15" s="50" t="s">
        <v>96</v>
      </c>
      <c r="B15" s="83" t="s">
        <v>479</v>
      </c>
      <c r="C15" s="50">
        <v>1811014.0</v>
      </c>
      <c r="D15" s="175">
        <v>0.0</v>
      </c>
      <c r="E15" s="175">
        <v>295.0</v>
      </c>
      <c r="F15" s="175">
        <v>0.0</v>
      </c>
      <c r="G15" s="175">
        <v>0.0</v>
      </c>
      <c r="H15" s="175">
        <v>0.0</v>
      </c>
      <c r="I15" s="175">
        <v>0.0</v>
      </c>
      <c r="J15" s="175">
        <v>315.0</v>
      </c>
      <c r="K15" s="175">
        <v>0.0</v>
      </c>
      <c r="L15" s="175">
        <v>0.0</v>
      </c>
      <c r="M15" s="175">
        <v>0.0</v>
      </c>
      <c r="N15" s="175">
        <v>0.0</v>
      </c>
      <c r="O15" s="175">
        <v>309.0</v>
      </c>
      <c r="P15" s="175">
        <v>0.0</v>
      </c>
      <c r="Q15" s="175">
        <v>0.0</v>
      </c>
      <c r="R15" s="175">
        <v>0.0</v>
      </c>
      <c r="S15" s="175">
        <v>303.0</v>
      </c>
      <c r="T15" s="175">
        <v>0.0</v>
      </c>
      <c r="U15" s="175">
        <v>0.0</v>
      </c>
      <c r="V15" s="175">
        <v>0.0</v>
      </c>
      <c r="W15" s="175">
        <v>0.0</v>
      </c>
      <c r="X15" s="175">
        <v>0.0</v>
      </c>
      <c r="Y15" s="175">
        <v>0.0</v>
      </c>
      <c r="Z15" s="175">
        <v>0.0</v>
      </c>
      <c r="AA15" s="175">
        <v>0.0</v>
      </c>
      <c r="AB15" s="175">
        <v>285.0</v>
      </c>
      <c r="AC15" s="175">
        <v>0.0</v>
      </c>
      <c r="AD15" s="175">
        <v>0.0</v>
      </c>
      <c r="AE15" s="175">
        <v>0.0</v>
      </c>
      <c r="AF15" s="175">
        <v>0.0</v>
      </c>
      <c r="AG15" s="175">
        <v>0.0</v>
      </c>
      <c r="AH15" s="175">
        <v>0.0</v>
      </c>
      <c r="AI15" s="175">
        <v>0.0</v>
      </c>
      <c r="AJ15" s="175">
        <v>300.0</v>
      </c>
      <c r="AK15" s="175">
        <v>0.0</v>
      </c>
      <c r="AL15" s="175">
        <v>0.0</v>
      </c>
      <c r="AM15" s="175">
        <v>0.0</v>
      </c>
      <c r="AN15" s="175">
        <v>0.0</v>
      </c>
      <c r="AO15" s="175">
        <v>0.0</v>
      </c>
      <c r="AP15" s="175">
        <v>0.0</v>
      </c>
      <c r="AQ15" s="175">
        <v>0.0</v>
      </c>
      <c r="AR15" s="175">
        <v>0.0</v>
      </c>
      <c r="AS15" s="175">
        <v>288.0</v>
      </c>
      <c r="AT15" s="175">
        <v>0.0</v>
      </c>
      <c r="AU15" s="175">
        <v>0.0</v>
      </c>
      <c r="AV15" s="175">
        <v>0.0</v>
      </c>
      <c r="AW15" s="175">
        <v>0.0</v>
      </c>
      <c r="AX15" s="175">
        <v>0.0</v>
      </c>
      <c r="AY15" s="175">
        <v>0.0</v>
      </c>
      <c r="AZ15" s="175">
        <v>0.0</v>
      </c>
      <c r="BA15" s="175">
        <v>0.0</v>
      </c>
      <c r="BB15" s="175">
        <v>0.0</v>
      </c>
      <c r="BC15" s="175">
        <v>0.0</v>
      </c>
      <c r="BD15" s="175">
        <v>0.0</v>
      </c>
      <c r="BE15" s="175">
        <v>0.0</v>
      </c>
      <c r="BF15" s="175">
        <v>0.0</v>
      </c>
      <c r="BG15" s="175">
        <v>0.0</v>
      </c>
      <c r="BH15" s="175">
        <v>0.0</v>
      </c>
      <c r="BI15" s="175">
        <v>0.0</v>
      </c>
      <c r="BJ15" s="175">
        <v>0.0</v>
      </c>
      <c r="BK15" s="175">
        <v>0.0</v>
      </c>
      <c r="BL15" s="175">
        <v>0.0</v>
      </c>
      <c r="BM15" s="175">
        <v>0.0</v>
      </c>
      <c r="BN15" s="175">
        <v>0.0</v>
      </c>
      <c r="BO15" s="175">
        <v>0.0</v>
      </c>
      <c r="BP15" s="175">
        <v>0.0</v>
      </c>
      <c r="BQ15" s="175">
        <v>0.0</v>
      </c>
      <c r="BR15" s="175">
        <v>0.0</v>
      </c>
      <c r="BS15" s="175">
        <v>0.0</v>
      </c>
      <c r="BT15" s="175">
        <v>0.0</v>
      </c>
      <c r="BU15" s="175">
        <v>0.0</v>
      </c>
      <c r="BV15" s="175">
        <v>0.0</v>
      </c>
      <c r="BW15" s="175">
        <v>0.0</v>
      </c>
      <c r="BX15" s="175">
        <v>0.0</v>
      </c>
      <c r="BY15" s="175">
        <v>0.0</v>
      </c>
      <c r="BZ15" s="175">
        <v>0.0</v>
      </c>
      <c r="CA15" s="175">
        <v>0.0</v>
      </c>
      <c r="CB15" s="175">
        <v>0.0</v>
      </c>
      <c r="CC15" s="175">
        <v>0.0</v>
      </c>
      <c r="CD15" s="175">
        <v>0.0</v>
      </c>
      <c r="CE15" s="175">
        <v>300.0</v>
      </c>
      <c r="CF15" s="175">
        <v>0.0</v>
      </c>
      <c r="CG15" s="175">
        <v>0.0</v>
      </c>
      <c r="CH15" s="175">
        <v>0.0</v>
      </c>
      <c r="CI15" s="175">
        <v>0.0</v>
      </c>
      <c r="CJ15" s="175">
        <v>0.0</v>
      </c>
      <c r="CK15" s="175">
        <v>0.0</v>
      </c>
      <c r="CL15" s="175">
        <v>0.0</v>
      </c>
      <c r="CM15" s="175">
        <v>0.0</v>
      </c>
      <c r="CN15" s="175">
        <v>324.0</v>
      </c>
      <c r="CO15" s="175">
        <v>0.0</v>
      </c>
      <c r="CP15" s="175">
        <v>0.0</v>
      </c>
      <c r="CQ15" s="175">
        <v>0.0</v>
      </c>
      <c r="CR15" s="175">
        <v>0.0</v>
      </c>
      <c r="CS15" s="175">
        <v>0.0</v>
      </c>
      <c r="CT15" s="175">
        <v>0.0</v>
      </c>
      <c r="CU15" s="175">
        <v>0.0</v>
      </c>
      <c r="CV15" s="175">
        <v>0.0</v>
      </c>
      <c r="CW15" s="175">
        <v>0.0</v>
      </c>
      <c r="CX15" s="175">
        <v>315.0</v>
      </c>
      <c r="CY15" s="175">
        <v>0.0</v>
      </c>
      <c r="CZ15" s="175">
        <v>0.0</v>
      </c>
      <c r="DA15" s="175">
        <v>0.0</v>
      </c>
      <c r="DB15" s="175">
        <v>0.0</v>
      </c>
      <c r="DC15" s="175">
        <v>0.0</v>
      </c>
      <c r="DD15" s="175">
        <v>0.0</v>
      </c>
      <c r="DE15" s="175">
        <v>0.0</v>
      </c>
      <c r="DF15" s="175">
        <v>0.0</v>
      </c>
      <c r="DG15" s="175">
        <v>0.0</v>
      </c>
      <c r="DH15" s="175">
        <v>0.0</v>
      </c>
      <c r="DI15" s="175">
        <v>0.0</v>
      </c>
      <c r="DJ15" s="175">
        <v>0.0</v>
      </c>
      <c r="DK15" s="175">
        <v>0.0</v>
      </c>
      <c r="DL15" s="175">
        <v>0.0</v>
      </c>
      <c r="DM15" s="175">
        <v>0.0</v>
      </c>
      <c r="DN15" s="175">
        <v>0.0</v>
      </c>
      <c r="DO15" s="175">
        <v>0.0</v>
      </c>
      <c r="DP15" s="175">
        <v>0.0</v>
      </c>
      <c r="DQ15" s="175">
        <v>0.0</v>
      </c>
      <c r="DR15" s="175">
        <v>0.0</v>
      </c>
      <c r="DS15" s="175">
        <v>0.0</v>
      </c>
      <c r="DT15" s="175">
        <v>0.0</v>
      </c>
      <c r="DU15" s="175">
        <v>0.0</v>
      </c>
      <c r="DV15" s="175">
        <v>0.0</v>
      </c>
      <c r="DW15" s="175">
        <v>0.0</v>
      </c>
      <c r="DX15" s="175">
        <v>0.0</v>
      </c>
      <c r="DY15" s="175">
        <v>0.0</v>
      </c>
      <c r="DZ15" s="175">
        <v>0.0</v>
      </c>
      <c r="EA15" s="175">
        <v>0.0</v>
      </c>
      <c r="EB15" s="175">
        <v>0.0</v>
      </c>
      <c r="EC15" s="175">
        <v>0.0</v>
      </c>
      <c r="ED15" s="175">
        <v>0.0</v>
      </c>
      <c r="EE15" s="175">
        <v>0.0</v>
      </c>
      <c r="EF15" s="175">
        <v>0.0</v>
      </c>
      <c r="EG15" s="175">
        <v>0.0</v>
      </c>
      <c r="EH15" s="175">
        <v>0.0</v>
      </c>
      <c r="EI15" s="175">
        <v>0.0</v>
      </c>
      <c r="EJ15" s="175">
        <v>0.0</v>
      </c>
      <c r="EK15" s="175">
        <v>0.0</v>
      </c>
      <c r="EL15" s="175">
        <v>0.0</v>
      </c>
      <c r="EM15" s="176">
        <v>0.0</v>
      </c>
      <c r="EN15" s="177">
        <f t="shared" si="2"/>
        <v>0</v>
      </c>
      <c r="EO15" s="178">
        <f>VLOOKUP(C15,'Complexity Cost Adjustment'!$C$2:$H$141,6,0)</f>
        <v>526.015</v>
      </c>
      <c r="EP15" s="178">
        <f t="shared" ref="EP15:JY15" si="18">IF(D15&gt;0,($EO15)*D$143,0)</f>
        <v>0</v>
      </c>
      <c r="EQ15" s="179">
        <f t="shared" si="18"/>
        <v>607.547325</v>
      </c>
      <c r="ER15" s="178">
        <f t="shared" si="18"/>
        <v>0</v>
      </c>
      <c r="ES15" s="178">
        <f t="shared" si="18"/>
        <v>0</v>
      </c>
      <c r="ET15" s="178">
        <f t="shared" si="18"/>
        <v>0</v>
      </c>
      <c r="EU15" s="178">
        <f t="shared" si="18"/>
        <v>0</v>
      </c>
      <c r="EV15" s="179">
        <f t="shared" si="18"/>
        <v>412.39576</v>
      </c>
      <c r="EW15" s="178">
        <f t="shared" si="18"/>
        <v>0</v>
      </c>
      <c r="EX15" s="178">
        <f t="shared" si="18"/>
        <v>0</v>
      </c>
      <c r="EY15" s="178">
        <f t="shared" si="18"/>
        <v>0</v>
      </c>
      <c r="EZ15" s="178">
        <f t="shared" si="18"/>
        <v>0</v>
      </c>
      <c r="FA15" s="179">
        <f t="shared" si="18"/>
        <v>379.256815</v>
      </c>
      <c r="FB15" s="178">
        <f t="shared" si="18"/>
        <v>0</v>
      </c>
      <c r="FC15" s="178">
        <f t="shared" si="18"/>
        <v>0</v>
      </c>
      <c r="FD15" s="178">
        <f t="shared" si="18"/>
        <v>0</v>
      </c>
      <c r="FE15" s="179">
        <f t="shared" si="18"/>
        <v>1049.399925</v>
      </c>
      <c r="FF15" s="178">
        <f t="shared" si="18"/>
        <v>0</v>
      </c>
      <c r="FG15" s="178">
        <f t="shared" si="18"/>
        <v>0</v>
      </c>
      <c r="FH15" s="178">
        <f t="shared" si="18"/>
        <v>0</v>
      </c>
      <c r="FI15" s="178">
        <f t="shared" si="18"/>
        <v>0</v>
      </c>
      <c r="FJ15" s="178">
        <f t="shared" si="18"/>
        <v>0</v>
      </c>
      <c r="FK15" s="178">
        <f t="shared" si="18"/>
        <v>0</v>
      </c>
      <c r="FL15" s="178">
        <f t="shared" si="18"/>
        <v>0</v>
      </c>
      <c r="FM15" s="178">
        <f t="shared" si="18"/>
        <v>0</v>
      </c>
      <c r="FN15" s="179">
        <f t="shared" si="18"/>
        <v>643.84236</v>
      </c>
      <c r="FO15" s="178">
        <f t="shared" si="18"/>
        <v>0</v>
      </c>
      <c r="FP15" s="178">
        <f t="shared" si="18"/>
        <v>0</v>
      </c>
      <c r="FQ15" s="178">
        <f t="shared" si="18"/>
        <v>0</v>
      </c>
      <c r="FR15" s="178">
        <f t="shared" si="18"/>
        <v>0</v>
      </c>
      <c r="FS15" s="178">
        <f t="shared" si="18"/>
        <v>0</v>
      </c>
      <c r="FT15" s="178">
        <f t="shared" si="18"/>
        <v>0</v>
      </c>
      <c r="FU15" s="178">
        <f t="shared" si="18"/>
        <v>0</v>
      </c>
      <c r="FV15" s="179">
        <f t="shared" si="18"/>
        <v>650.15454</v>
      </c>
      <c r="FW15" s="178">
        <f t="shared" si="18"/>
        <v>0</v>
      </c>
      <c r="FX15" s="178">
        <f t="shared" si="18"/>
        <v>0</v>
      </c>
      <c r="FY15" s="178">
        <f t="shared" si="18"/>
        <v>0</v>
      </c>
      <c r="FZ15" s="178">
        <f t="shared" si="18"/>
        <v>0</v>
      </c>
      <c r="GA15" s="178">
        <f t="shared" si="18"/>
        <v>0</v>
      </c>
      <c r="GB15" s="178">
        <f t="shared" si="18"/>
        <v>0</v>
      </c>
      <c r="GC15" s="178">
        <f t="shared" si="18"/>
        <v>0</v>
      </c>
      <c r="GD15" s="178">
        <f t="shared" si="18"/>
        <v>0</v>
      </c>
      <c r="GE15" s="179">
        <f t="shared" si="18"/>
        <v>257.74735</v>
      </c>
      <c r="GF15" s="178">
        <f t="shared" si="18"/>
        <v>0</v>
      </c>
      <c r="GG15" s="178">
        <f t="shared" si="18"/>
        <v>0</v>
      </c>
      <c r="GH15" s="178">
        <f t="shared" si="18"/>
        <v>0</v>
      </c>
      <c r="GI15" s="178">
        <f t="shared" si="18"/>
        <v>0</v>
      </c>
      <c r="GJ15" s="178">
        <f t="shared" si="18"/>
        <v>0</v>
      </c>
      <c r="GK15" s="178">
        <f t="shared" si="18"/>
        <v>0</v>
      </c>
      <c r="GL15" s="178">
        <f t="shared" si="18"/>
        <v>0</v>
      </c>
      <c r="GM15" s="178">
        <f t="shared" si="18"/>
        <v>0</v>
      </c>
      <c r="GN15" s="178">
        <f t="shared" si="18"/>
        <v>0</v>
      </c>
      <c r="GO15" s="178">
        <f t="shared" si="18"/>
        <v>0</v>
      </c>
      <c r="GP15" s="178">
        <f t="shared" si="18"/>
        <v>0</v>
      </c>
      <c r="GQ15" s="178">
        <f t="shared" si="18"/>
        <v>0</v>
      </c>
      <c r="GR15" s="178">
        <f t="shared" si="18"/>
        <v>0</v>
      </c>
      <c r="GS15" s="178">
        <f t="shared" si="18"/>
        <v>0</v>
      </c>
      <c r="GT15" s="178">
        <f t="shared" si="18"/>
        <v>0</v>
      </c>
      <c r="GU15" s="178">
        <f t="shared" si="18"/>
        <v>0</v>
      </c>
      <c r="GV15" s="178">
        <f t="shared" si="18"/>
        <v>0</v>
      </c>
      <c r="GW15" s="178">
        <f t="shared" si="18"/>
        <v>0</v>
      </c>
      <c r="GX15" s="178">
        <f t="shared" si="18"/>
        <v>0</v>
      </c>
      <c r="GY15" s="178">
        <f t="shared" si="18"/>
        <v>0</v>
      </c>
      <c r="GZ15" s="178">
        <f t="shared" si="18"/>
        <v>0</v>
      </c>
      <c r="HA15" s="178">
        <f t="shared" si="18"/>
        <v>0</v>
      </c>
      <c r="HB15" s="178">
        <f t="shared" si="18"/>
        <v>0</v>
      </c>
      <c r="HC15" s="178">
        <f t="shared" si="18"/>
        <v>0</v>
      </c>
      <c r="HD15" s="178">
        <f t="shared" si="18"/>
        <v>0</v>
      </c>
      <c r="HE15" s="178">
        <f t="shared" si="18"/>
        <v>0</v>
      </c>
      <c r="HF15" s="178">
        <f t="shared" si="18"/>
        <v>0</v>
      </c>
      <c r="HG15" s="178">
        <f t="shared" si="18"/>
        <v>0</v>
      </c>
      <c r="HH15" s="178">
        <f t="shared" si="18"/>
        <v>0</v>
      </c>
      <c r="HI15" s="178">
        <f t="shared" si="18"/>
        <v>0</v>
      </c>
      <c r="HJ15" s="178">
        <f t="shared" si="18"/>
        <v>0</v>
      </c>
      <c r="HK15" s="178">
        <f t="shared" si="18"/>
        <v>0</v>
      </c>
      <c r="HL15" s="178">
        <f t="shared" si="18"/>
        <v>0</v>
      </c>
      <c r="HM15" s="178">
        <f t="shared" si="18"/>
        <v>0</v>
      </c>
      <c r="HN15" s="178">
        <f t="shared" si="18"/>
        <v>0</v>
      </c>
      <c r="HO15" s="178">
        <f t="shared" si="18"/>
        <v>0</v>
      </c>
      <c r="HP15" s="178">
        <f t="shared" si="18"/>
        <v>0</v>
      </c>
      <c r="HQ15" s="179">
        <f t="shared" si="18"/>
        <v>650.15454</v>
      </c>
      <c r="HR15" s="178">
        <f t="shared" si="18"/>
        <v>0</v>
      </c>
      <c r="HS15" s="178">
        <f t="shared" si="18"/>
        <v>0</v>
      </c>
      <c r="HT15" s="178">
        <f t="shared" si="18"/>
        <v>0</v>
      </c>
      <c r="HU15" s="178">
        <f t="shared" si="18"/>
        <v>0</v>
      </c>
      <c r="HV15" s="178">
        <f t="shared" si="18"/>
        <v>0</v>
      </c>
      <c r="HW15" s="178">
        <f t="shared" si="18"/>
        <v>0</v>
      </c>
      <c r="HX15" s="178">
        <f t="shared" si="18"/>
        <v>0</v>
      </c>
      <c r="HY15" s="178">
        <f t="shared" si="18"/>
        <v>0</v>
      </c>
      <c r="HZ15" s="179">
        <f t="shared" si="18"/>
        <v>252.4872</v>
      </c>
      <c r="IA15" s="178">
        <f t="shared" si="18"/>
        <v>0</v>
      </c>
      <c r="IB15" s="178">
        <f t="shared" si="18"/>
        <v>0</v>
      </c>
      <c r="IC15" s="178">
        <f t="shared" si="18"/>
        <v>0</v>
      </c>
      <c r="ID15" s="178">
        <f t="shared" si="18"/>
        <v>0</v>
      </c>
      <c r="IE15" s="178">
        <f t="shared" si="18"/>
        <v>0</v>
      </c>
      <c r="IF15" s="178">
        <f t="shared" si="18"/>
        <v>0</v>
      </c>
      <c r="IG15" s="178">
        <f t="shared" si="18"/>
        <v>0</v>
      </c>
      <c r="IH15" s="178">
        <f t="shared" si="18"/>
        <v>0</v>
      </c>
      <c r="II15" s="178">
        <f t="shared" si="18"/>
        <v>0</v>
      </c>
      <c r="IJ15" s="179">
        <f t="shared" si="18"/>
        <v>199.8857</v>
      </c>
      <c r="IK15" s="178">
        <f t="shared" si="18"/>
        <v>0</v>
      </c>
      <c r="IL15" s="178">
        <f t="shared" si="18"/>
        <v>0</v>
      </c>
      <c r="IM15" s="178">
        <f t="shared" si="18"/>
        <v>0</v>
      </c>
      <c r="IN15" s="178">
        <f t="shared" si="18"/>
        <v>0</v>
      </c>
      <c r="IO15" s="178">
        <f t="shared" si="18"/>
        <v>0</v>
      </c>
      <c r="IP15" s="178">
        <f t="shared" si="18"/>
        <v>0</v>
      </c>
      <c r="IQ15" s="178">
        <f t="shared" si="18"/>
        <v>0</v>
      </c>
      <c r="IR15" s="178">
        <f t="shared" si="18"/>
        <v>0</v>
      </c>
      <c r="IS15" s="178">
        <f t="shared" si="18"/>
        <v>0</v>
      </c>
      <c r="IT15" s="178">
        <f t="shared" si="18"/>
        <v>0</v>
      </c>
      <c r="IU15" s="178">
        <f t="shared" si="18"/>
        <v>0</v>
      </c>
      <c r="IV15" s="178">
        <f t="shared" si="18"/>
        <v>0</v>
      </c>
      <c r="IW15" s="178">
        <f t="shared" si="18"/>
        <v>0</v>
      </c>
      <c r="IX15" s="178">
        <f t="shared" si="18"/>
        <v>0</v>
      </c>
      <c r="IY15" s="178">
        <f t="shared" si="18"/>
        <v>0</v>
      </c>
      <c r="IZ15" s="178">
        <f t="shared" si="18"/>
        <v>0</v>
      </c>
      <c r="JA15" s="178">
        <f t="shared" si="18"/>
        <v>0</v>
      </c>
      <c r="JB15" s="178">
        <f t="shared" si="18"/>
        <v>0</v>
      </c>
      <c r="JC15" s="178">
        <f t="shared" si="18"/>
        <v>0</v>
      </c>
      <c r="JD15" s="178">
        <f t="shared" si="18"/>
        <v>0</v>
      </c>
      <c r="JE15" s="178">
        <f t="shared" si="18"/>
        <v>0</v>
      </c>
      <c r="JF15" s="178">
        <f t="shared" si="18"/>
        <v>0</v>
      </c>
      <c r="JG15" s="178">
        <f t="shared" si="18"/>
        <v>0</v>
      </c>
      <c r="JH15" s="178">
        <f t="shared" si="18"/>
        <v>0</v>
      </c>
      <c r="JI15" s="178">
        <f t="shared" si="18"/>
        <v>0</v>
      </c>
      <c r="JJ15" s="178">
        <f t="shared" si="18"/>
        <v>0</v>
      </c>
      <c r="JK15" s="178">
        <f t="shared" si="18"/>
        <v>0</v>
      </c>
      <c r="JL15" s="178">
        <f t="shared" si="18"/>
        <v>0</v>
      </c>
      <c r="JM15" s="178">
        <f t="shared" si="18"/>
        <v>0</v>
      </c>
      <c r="JN15" s="178">
        <f t="shared" si="18"/>
        <v>0</v>
      </c>
      <c r="JO15" s="178">
        <f t="shared" si="18"/>
        <v>0</v>
      </c>
      <c r="JP15" s="178">
        <f t="shared" si="18"/>
        <v>0</v>
      </c>
      <c r="JQ15" s="178">
        <f t="shared" si="18"/>
        <v>0</v>
      </c>
      <c r="JR15" s="178">
        <f t="shared" si="18"/>
        <v>0</v>
      </c>
      <c r="JS15" s="178">
        <f t="shared" si="18"/>
        <v>0</v>
      </c>
      <c r="JT15" s="178">
        <f t="shared" si="18"/>
        <v>0</v>
      </c>
      <c r="JU15" s="178">
        <f t="shared" si="18"/>
        <v>0</v>
      </c>
      <c r="JV15" s="178">
        <f t="shared" si="18"/>
        <v>0</v>
      </c>
      <c r="JW15" s="178">
        <f t="shared" si="18"/>
        <v>0</v>
      </c>
      <c r="JX15" s="178">
        <f t="shared" si="18"/>
        <v>0</v>
      </c>
      <c r="JY15" s="178">
        <f t="shared" si="18"/>
        <v>0</v>
      </c>
      <c r="JZ15" s="180">
        <f t="shared" si="4"/>
        <v>0.215</v>
      </c>
      <c r="KA15" s="181">
        <f t="shared" si="5"/>
        <v>5102.871515</v>
      </c>
      <c r="KB15" s="181">
        <f t="shared" si="6"/>
        <v>1097.117376</v>
      </c>
    </row>
    <row r="16" ht="14.25" customHeight="1">
      <c r="A16" s="50" t="s">
        <v>96</v>
      </c>
      <c r="B16" s="83" t="s">
        <v>479</v>
      </c>
      <c r="C16" s="50">
        <v>1811015.0</v>
      </c>
      <c r="D16" s="175">
        <v>0.0</v>
      </c>
      <c r="E16" s="175">
        <v>262.0</v>
      </c>
      <c r="F16" s="175">
        <v>0.0</v>
      </c>
      <c r="G16" s="175">
        <v>0.0</v>
      </c>
      <c r="H16" s="175">
        <v>0.0</v>
      </c>
      <c r="I16" s="175">
        <v>0.0</v>
      </c>
      <c r="J16" s="175">
        <v>280.0</v>
      </c>
      <c r="K16" s="175">
        <v>0.0</v>
      </c>
      <c r="L16" s="175">
        <v>0.0</v>
      </c>
      <c r="M16" s="175">
        <v>0.0</v>
      </c>
      <c r="N16" s="175">
        <v>0.0</v>
      </c>
      <c r="O16" s="175">
        <v>274.0</v>
      </c>
      <c r="P16" s="175">
        <v>0.0</v>
      </c>
      <c r="Q16" s="175">
        <v>0.0</v>
      </c>
      <c r="R16" s="175">
        <v>0.0</v>
      </c>
      <c r="S16" s="175">
        <v>269.0</v>
      </c>
      <c r="T16" s="175">
        <v>0.0</v>
      </c>
      <c r="U16" s="175">
        <v>0.0</v>
      </c>
      <c r="V16" s="175">
        <v>0.0</v>
      </c>
      <c r="W16" s="175">
        <v>0.0</v>
      </c>
      <c r="X16" s="175">
        <v>0.0</v>
      </c>
      <c r="Y16" s="175">
        <v>0.0</v>
      </c>
      <c r="Z16" s="175">
        <v>0.0</v>
      </c>
      <c r="AA16" s="175">
        <v>0.0</v>
      </c>
      <c r="AB16" s="175">
        <v>253.0</v>
      </c>
      <c r="AC16" s="175">
        <v>0.0</v>
      </c>
      <c r="AD16" s="175">
        <v>0.0</v>
      </c>
      <c r="AE16" s="175">
        <v>0.0</v>
      </c>
      <c r="AF16" s="175">
        <v>0.0</v>
      </c>
      <c r="AG16" s="175">
        <v>0.0</v>
      </c>
      <c r="AH16" s="175">
        <v>0.0</v>
      </c>
      <c r="AI16" s="175">
        <v>0.0</v>
      </c>
      <c r="AJ16" s="175">
        <v>267.0</v>
      </c>
      <c r="AK16" s="175">
        <v>0.0</v>
      </c>
      <c r="AL16" s="175">
        <v>0.0</v>
      </c>
      <c r="AM16" s="175">
        <v>0.0</v>
      </c>
      <c r="AN16" s="175">
        <v>0.0</v>
      </c>
      <c r="AO16" s="175">
        <v>0.0</v>
      </c>
      <c r="AP16" s="175">
        <v>0.0</v>
      </c>
      <c r="AQ16" s="175">
        <v>0.0</v>
      </c>
      <c r="AR16" s="175">
        <v>0.0</v>
      </c>
      <c r="AS16" s="175">
        <v>256.0</v>
      </c>
      <c r="AT16" s="175">
        <v>0.0</v>
      </c>
      <c r="AU16" s="175">
        <v>0.0</v>
      </c>
      <c r="AV16" s="175">
        <v>0.0</v>
      </c>
      <c r="AW16" s="175">
        <v>0.0</v>
      </c>
      <c r="AX16" s="175">
        <v>0.0</v>
      </c>
      <c r="AY16" s="175">
        <v>0.0</v>
      </c>
      <c r="AZ16" s="175">
        <v>0.0</v>
      </c>
      <c r="BA16" s="175">
        <v>0.0</v>
      </c>
      <c r="BB16" s="175">
        <v>0.0</v>
      </c>
      <c r="BC16" s="175">
        <v>0.0</v>
      </c>
      <c r="BD16" s="175">
        <v>0.0</v>
      </c>
      <c r="BE16" s="175">
        <v>0.0</v>
      </c>
      <c r="BF16" s="175">
        <v>0.0</v>
      </c>
      <c r="BG16" s="175">
        <v>0.0</v>
      </c>
      <c r="BH16" s="175">
        <v>0.0</v>
      </c>
      <c r="BI16" s="175">
        <v>0.0</v>
      </c>
      <c r="BJ16" s="175">
        <v>0.0</v>
      </c>
      <c r="BK16" s="175">
        <v>0.0</v>
      </c>
      <c r="BL16" s="175">
        <v>262.0</v>
      </c>
      <c r="BM16" s="175">
        <v>0.0</v>
      </c>
      <c r="BN16" s="175">
        <v>0.0</v>
      </c>
      <c r="BO16" s="175">
        <v>0.0</v>
      </c>
      <c r="BP16" s="175">
        <v>0.0</v>
      </c>
      <c r="BQ16" s="175">
        <v>0.0</v>
      </c>
      <c r="BR16" s="175">
        <v>0.0</v>
      </c>
      <c r="BS16" s="175">
        <v>0.0</v>
      </c>
      <c r="BT16" s="175">
        <v>0.0</v>
      </c>
      <c r="BU16" s="175">
        <v>0.0</v>
      </c>
      <c r="BV16" s="175">
        <v>0.0</v>
      </c>
      <c r="BW16" s="175">
        <v>267.0</v>
      </c>
      <c r="BX16" s="175">
        <v>0.0</v>
      </c>
      <c r="BY16" s="175">
        <v>0.0</v>
      </c>
      <c r="BZ16" s="175">
        <v>0.0</v>
      </c>
      <c r="CA16" s="175">
        <v>0.0</v>
      </c>
      <c r="CB16" s="175">
        <v>0.0</v>
      </c>
      <c r="CC16" s="175">
        <v>0.0</v>
      </c>
      <c r="CD16" s="175">
        <v>0.0</v>
      </c>
      <c r="CE16" s="175">
        <v>0.0</v>
      </c>
      <c r="CF16" s="175">
        <v>0.0</v>
      </c>
      <c r="CG16" s="175">
        <v>0.0</v>
      </c>
      <c r="CH16" s="175">
        <v>0.0</v>
      </c>
      <c r="CI16" s="175">
        <v>0.0</v>
      </c>
      <c r="CJ16" s="175">
        <v>0.0</v>
      </c>
      <c r="CK16" s="175">
        <v>0.0</v>
      </c>
      <c r="CL16" s="175">
        <v>0.0</v>
      </c>
      <c r="CM16" s="175">
        <v>0.0</v>
      </c>
      <c r="CN16" s="175">
        <v>0.0</v>
      </c>
      <c r="CO16" s="175">
        <v>288.0</v>
      </c>
      <c r="CP16" s="175">
        <v>0.0</v>
      </c>
      <c r="CQ16" s="175">
        <v>0.0</v>
      </c>
      <c r="CR16" s="175">
        <v>0.0</v>
      </c>
      <c r="CS16" s="175">
        <v>0.0</v>
      </c>
      <c r="CT16" s="175">
        <v>0.0</v>
      </c>
      <c r="CU16" s="175">
        <v>0.0</v>
      </c>
      <c r="CV16" s="175">
        <v>0.0</v>
      </c>
      <c r="CW16" s="175">
        <v>0.0</v>
      </c>
      <c r="CX16" s="175">
        <v>280.0</v>
      </c>
      <c r="CY16" s="175">
        <v>0.0</v>
      </c>
      <c r="CZ16" s="175">
        <v>0.0</v>
      </c>
      <c r="DA16" s="175">
        <v>0.0</v>
      </c>
      <c r="DB16" s="175">
        <v>0.0</v>
      </c>
      <c r="DC16" s="175">
        <v>0.0</v>
      </c>
      <c r="DD16" s="175">
        <v>0.0</v>
      </c>
      <c r="DE16" s="175">
        <v>0.0</v>
      </c>
      <c r="DF16" s="175">
        <v>0.0</v>
      </c>
      <c r="DG16" s="175">
        <v>0.0</v>
      </c>
      <c r="DH16" s="175">
        <v>0.0</v>
      </c>
      <c r="DI16" s="175">
        <v>0.0</v>
      </c>
      <c r="DJ16" s="175">
        <v>0.0</v>
      </c>
      <c r="DK16" s="175">
        <v>0.0</v>
      </c>
      <c r="DL16" s="175">
        <v>0.0</v>
      </c>
      <c r="DM16" s="175">
        <v>0.0</v>
      </c>
      <c r="DN16" s="175">
        <v>0.0</v>
      </c>
      <c r="DO16" s="175">
        <v>0.0</v>
      </c>
      <c r="DP16" s="175">
        <v>0.0</v>
      </c>
      <c r="DQ16" s="175">
        <v>0.0</v>
      </c>
      <c r="DR16" s="175">
        <v>0.0</v>
      </c>
      <c r="DS16" s="175">
        <v>0.0</v>
      </c>
      <c r="DT16" s="175">
        <v>0.0</v>
      </c>
      <c r="DU16" s="175">
        <v>0.0</v>
      </c>
      <c r="DV16" s="175">
        <v>0.0</v>
      </c>
      <c r="DW16" s="175">
        <v>0.0</v>
      </c>
      <c r="DX16" s="175">
        <v>0.0</v>
      </c>
      <c r="DY16" s="175">
        <v>0.0</v>
      </c>
      <c r="DZ16" s="175">
        <v>0.0</v>
      </c>
      <c r="EA16" s="175">
        <v>0.0</v>
      </c>
      <c r="EB16" s="175">
        <v>0.0</v>
      </c>
      <c r="EC16" s="175">
        <v>0.0</v>
      </c>
      <c r="ED16" s="175">
        <v>0.0</v>
      </c>
      <c r="EE16" s="175">
        <v>0.0</v>
      </c>
      <c r="EF16" s="175">
        <v>0.0</v>
      </c>
      <c r="EG16" s="175">
        <v>0.0</v>
      </c>
      <c r="EH16" s="175">
        <v>0.0</v>
      </c>
      <c r="EI16" s="175">
        <v>0.0</v>
      </c>
      <c r="EJ16" s="175">
        <v>0.0</v>
      </c>
      <c r="EK16" s="175">
        <v>0.0</v>
      </c>
      <c r="EL16" s="175">
        <v>0.0</v>
      </c>
      <c r="EM16" s="176">
        <v>0.0</v>
      </c>
      <c r="EN16" s="177">
        <f t="shared" si="2"/>
        <v>0</v>
      </c>
      <c r="EO16" s="178">
        <f>VLOOKUP(C16,'Complexity Cost Adjustment'!$C$2:$H$141,6,0)</f>
        <v>2987.7313</v>
      </c>
      <c r="EP16" s="178">
        <f t="shared" ref="EP16:JY16" si="19">IF(D16&gt;0,($EO16)*D$143,0)</f>
        <v>0</v>
      </c>
      <c r="EQ16" s="179">
        <f t="shared" si="19"/>
        <v>3450.829652</v>
      </c>
      <c r="ER16" s="178">
        <f t="shared" si="19"/>
        <v>0</v>
      </c>
      <c r="ES16" s="178">
        <f t="shared" si="19"/>
        <v>0</v>
      </c>
      <c r="ET16" s="178">
        <f t="shared" si="19"/>
        <v>0</v>
      </c>
      <c r="EU16" s="178">
        <f t="shared" si="19"/>
        <v>0</v>
      </c>
      <c r="EV16" s="179">
        <f t="shared" si="19"/>
        <v>2342.381339</v>
      </c>
      <c r="EW16" s="178">
        <f t="shared" si="19"/>
        <v>0</v>
      </c>
      <c r="EX16" s="178">
        <f t="shared" si="19"/>
        <v>0</v>
      </c>
      <c r="EY16" s="178">
        <f t="shared" si="19"/>
        <v>0</v>
      </c>
      <c r="EZ16" s="178">
        <f t="shared" si="19"/>
        <v>0</v>
      </c>
      <c r="FA16" s="179">
        <f t="shared" si="19"/>
        <v>2154.154267</v>
      </c>
      <c r="FB16" s="178">
        <f t="shared" si="19"/>
        <v>0</v>
      </c>
      <c r="FC16" s="178">
        <f t="shared" si="19"/>
        <v>0</v>
      </c>
      <c r="FD16" s="178">
        <f t="shared" si="19"/>
        <v>0</v>
      </c>
      <c r="FE16" s="179">
        <f t="shared" si="19"/>
        <v>5960.523944</v>
      </c>
      <c r="FF16" s="178">
        <f t="shared" si="19"/>
        <v>0</v>
      </c>
      <c r="FG16" s="178">
        <f t="shared" si="19"/>
        <v>0</v>
      </c>
      <c r="FH16" s="178">
        <f t="shared" si="19"/>
        <v>0</v>
      </c>
      <c r="FI16" s="178">
        <f t="shared" si="19"/>
        <v>0</v>
      </c>
      <c r="FJ16" s="178">
        <f t="shared" si="19"/>
        <v>0</v>
      </c>
      <c r="FK16" s="178">
        <f t="shared" si="19"/>
        <v>0</v>
      </c>
      <c r="FL16" s="178">
        <f t="shared" si="19"/>
        <v>0</v>
      </c>
      <c r="FM16" s="178">
        <f t="shared" si="19"/>
        <v>0</v>
      </c>
      <c r="FN16" s="179">
        <f t="shared" si="19"/>
        <v>3656.983111</v>
      </c>
      <c r="FO16" s="178">
        <f t="shared" si="19"/>
        <v>0</v>
      </c>
      <c r="FP16" s="178">
        <f t="shared" si="19"/>
        <v>0</v>
      </c>
      <c r="FQ16" s="178">
        <f t="shared" si="19"/>
        <v>0</v>
      </c>
      <c r="FR16" s="178">
        <f t="shared" si="19"/>
        <v>0</v>
      </c>
      <c r="FS16" s="178">
        <f t="shared" si="19"/>
        <v>0</v>
      </c>
      <c r="FT16" s="178">
        <f t="shared" si="19"/>
        <v>0</v>
      </c>
      <c r="FU16" s="178">
        <f t="shared" si="19"/>
        <v>0</v>
      </c>
      <c r="FV16" s="179">
        <f t="shared" si="19"/>
        <v>3692.835887</v>
      </c>
      <c r="FW16" s="178">
        <f t="shared" si="19"/>
        <v>0</v>
      </c>
      <c r="FX16" s="178">
        <f t="shared" si="19"/>
        <v>0</v>
      </c>
      <c r="FY16" s="178">
        <f t="shared" si="19"/>
        <v>0</v>
      </c>
      <c r="FZ16" s="178">
        <f t="shared" si="19"/>
        <v>0</v>
      </c>
      <c r="GA16" s="178">
        <f t="shared" si="19"/>
        <v>0</v>
      </c>
      <c r="GB16" s="178">
        <f t="shared" si="19"/>
        <v>0</v>
      </c>
      <c r="GC16" s="178">
        <f t="shared" si="19"/>
        <v>0</v>
      </c>
      <c r="GD16" s="178">
        <f t="shared" si="19"/>
        <v>0</v>
      </c>
      <c r="GE16" s="179">
        <f t="shared" si="19"/>
        <v>1463.988337</v>
      </c>
      <c r="GF16" s="178">
        <f t="shared" si="19"/>
        <v>0</v>
      </c>
      <c r="GG16" s="178">
        <f t="shared" si="19"/>
        <v>0</v>
      </c>
      <c r="GH16" s="178">
        <f t="shared" si="19"/>
        <v>0</v>
      </c>
      <c r="GI16" s="178">
        <f t="shared" si="19"/>
        <v>0</v>
      </c>
      <c r="GJ16" s="178">
        <f t="shared" si="19"/>
        <v>0</v>
      </c>
      <c r="GK16" s="178">
        <f t="shared" si="19"/>
        <v>0</v>
      </c>
      <c r="GL16" s="178">
        <f t="shared" si="19"/>
        <v>0</v>
      </c>
      <c r="GM16" s="178">
        <f t="shared" si="19"/>
        <v>0</v>
      </c>
      <c r="GN16" s="178">
        <f t="shared" si="19"/>
        <v>0</v>
      </c>
      <c r="GO16" s="178">
        <f t="shared" si="19"/>
        <v>0</v>
      </c>
      <c r="GP16" s="178">
        <f t="shared" si="19"/>
        <v>0</v>
      </c>
      <c r="GQ16" s="178">
        <f t="shared" si="19"/>
        <v>0</v>
      </c>
      <c r="GR16" s="178">
        <f t="shared" si="19"/>
        <v>0</v>
      </c>
      <c r="GS16" s="178">
        <f t="shared" si="19"/>
        <v>0</v>
      </c>
      <c r="GT16" s="178">
        <f t="shared" si="19"/>
        <v>0</v>
      </c>
      <c r="GU16" s="178">
        <f t="shared" si="19"/>
        <v>0</v>
      </c>
      <c r="GV16" s="178">
        <f t="shared" si="19"/>
        <v>0</v>
      </c>
      <c r="GW16" s="178">
        <f t="shared" si="19"/>
        <v>0</v>
      </c>
      <c r="GX16" s="179">
        <f t="shared" si="19"/>
        <v>3319.369474</v>
      </c>
      <c r="GY16" s="178">
        <f t="shared" si="19"/>
        <v>0</v>
      </c>
      <c r="GZ16" s="178">
        <f t="shared" si="19"/>
        <v>0</v>
      </c>
      <c r="HA16" s="178">
        <f t="shared" si="19"/>
        <v>0</v>
      </c>
      <c r="HB16" s="178">
        <f t="shared" si="19"/>
        <v>0</v>
      </c>
      <c r="HC16" s="178">
        <f t="shared" si="19"/>
        <v>0</v>
      </c>
      <c r="HD16" s="178">
        <f t="shared" si="19"/>
        <v>0</v>
      </c>
      <c r="HE16" s="178">
        <f t="shared" si="19"/>
        <v>0</v>
      </c>
      <c r="HF16" s="178">
        <f t="shared" si="19"/>
        <v>0</v>
      </c>
      <c r="HG16" s="178">
        <f t="shared" si="19"/>
        <v>0</v>
      </c>
      <c r="HH16" s="178">
        <f t="shared" si="19"/>
        <v>0</v>
      </c>
      <c r="HI16" s="179">
        <f t="shared" si="19"/>
        <v>2554.510262</v>
      </c>
      <c r="HJ16" s="178">
        <f t="shared" si="19"/>
        <v>0</v>
      </c>
      <c r="HK16" s="178">
        <f t="shared" si="19"/>
        <v>0</v>
      </c>
      <c r="HL16" s="178">
        <f t="shared" si="19"/>
        <v>0</v>
      </c>
      <c r="HM16" s="178">
        <f t="shared" si="19"/>
        <v>0</v>
      </c>
      <c r="HN16" s="178">
        <f t="shared" si="19"/>
        <v>0</v>
      </c>
      <c r="HO16" s="178">
        <f t="shared" si="19"/>
        <v>0</v>
      </c>
      <c r="HP16" s="178">
        <f t="shared" si="19"/>
        <v>0</v>
      </c>
      <c r="HQ16" s="178">
        <f t="shared" si="19"/>
        <v>0</v>
      </c>
      <c r="HR16" s="178">
        <f t="shared" si="19"/>
        <v>0</v>
      </c>
      <c r="HS16" s="178">
        <f t="shared" si="19"/>
        <v>0</v>
      </c>
      <c r="HT16" s="178">
        <f t="shared" si="19"/>
        <v>0</v>
      </c>
      <c r="HU16" s="178">
        <f t="shared" si="19"/>
        <v>0</v>
      </c>
      <c r="HV16" s="178">
        <f t="shared" si="19"/>
        <v>0</v>
      </c>
      <c r="HW16" s="178">
        <f t="shared" si="19"/>
        <v>0</v>
      </c>
      <c r="HX16" s="178">
        <f t="shared" si="19"/>
        <v>0</v>
      </c>
      <c r="HY16" s="178">
        <f t="shared" si="19"/>
        <v>0</v>
      </c>
      <c r="HZ16" s="178">
        <f t="shared" si="19"/>
        <v>0</v>
      </c>
      <c r="IA16" s="179">
        <f t="shared" si="19"/>
        <v>1538.68162</v>
      </c>
      <c r="IB16" s="178">
        <f t="shared" si="19"/>
        <v>0</v>
      </c>
      <c r="IC16" s="178">
        <f t="shared" si="19"/>
        <v>0</v>
      </c>
      <c r="ID16" s="178">
        <f t="shared" si="19"/>
        <v>0</v>
      </c>
      <c r="IE16" s="178">
        <f t="shared" si="19"/>
        <v>0</v>
      </c>
      <c r="IF16" s="178">
        <f t="shared" si="19"/>
        <v>0</v>
      </c>
      <c r="IG16" s="178">
        <f t="shared" si="19"/>
        <v>0</v>
      </c>
      <c r="IH16" s="178">
        <f t="shared" si="19"/>
        <v>0</v>
      </c>
      <c r="II16" s="178">
        <f t="shared" si="19"/>
        <v>0</v>
      </c>
      <c r="IJ16" s="179">
        <f t="shared" si="19"/>
        <v>1135.337894</v>
      </c>
      <c r="IK16" s="178">
        <f t="shared" si="19"/>
        <v>0</v>
      </c>
      <c r="IL16" s="178">
        <f t="shared" si="19"/>
        <v>0</v>
      </c>
      <c r="IM16" s="178">
        <f t="shared" si="19"/>
        <v>0</v>
      </c>
      <c r="IN16" s="178">
        <f t="shared" si="19"/>
        <v>0</v>
      </c>
      <c r="IO16" s="178">
        <f t="shared" si="19"/>
        <v>0</v>
      </c>
      <c r="IP16" s="178">
        <f t="shared" si="19"/>
        <v>0</v>
      </c>
      <c r="IQ16" s="178">
        <f t="shared" si="19"/>
        <v>0</v>
      </c>
      <c r="IR16" s="178">
        <f t="shared" si="19"/>
        <v>0</v>
      </c>
      <c r="IS16" s="178">
        <f t="shared" si="19"/>
        <v>0</v>
      </c>
      <c r="IT16" s="178">
        <f t="shared" si="19"/>
        <v>0</v>
      </c>
      <c r="IU16" s="178">
        <f t="shared" si="19"/>
        <v>0</v>
      </c>
      <c r="IV16" s="178">
        <f t="shared" si="19"/>
        <v>0</v>
      </c>
      <c r="IW16" s="178">
        <f t="shared" si="19"/>
        <v>0</v>
      </c>
      <c r="IX16" s="178">
        <f t="shared" si="19"/>
        <v>0</v>
      </c>
      <c r="IY16" s="178">
        <f t="shared" si="19"/>
        <v>0</v>
      </c>
      <c r="IZ16" s="178">
        <f t="shared" si="19"/>
        <v>0</v>
      </c>
      <c r="JA16" s="178">
        <f t="shared" si="19"/>
        <v>0</v>
      </c>
      <c r="JB16" s="178">
        <f t="shared" si="19"/>
        <v>0</v>
      </c>
      <c r="JC16" s="178">
        <f t="shared" si="19"/>
        <v>0</v>
      </c>
      <c r="JD16" s="178">
        <f t="shared" si="19"/>
        <v>0</v>
      </c>
      <c r="JE16" s="178">
        <f t="shared" si="19"/>
        <v>0</v>
      </c>
      <c r="JF16" s="178">
        <f t="shared" si="19"/>
        <v>0</v>
      </c>
      <c r="JG16" s="178">
        <f t="shared" si="19"/>
        <v>0</v>
      </c>
      <c r="JH16" s="178">
        <f t="shared" si="19"/>
        <v>0</v>
      </c>
      <c r="JI16" s="178">
        <f t="shared" si="19"/>
        <v>0</v>
      </c>
      <c r="JJ16" s="178">
        <f t="shared" si="19"/>
        <v>0</v>
      </c>
      <c r="JK16" s="178">
        <f t="shared" si="19"/>
        <v>0</v>
      </c>
      <c r="JL16" s="178">
        <f t="shared" si="19"/>
        <v>0</v>
      </c>
      <c r="JM16" s="178">
        <f t="shared" si="19"/>
        <v>0</v>
      </c>
      <c r="JN16" s="178">
        <f t="shared" si="19"/>
        <v>0</v>
      </c>
      <c r="JO16" s="178">
        <f t="shared" si="19"/>
        <v>0</v>
      </c>
      <c r="JP16" s="178">
        <f t="shared" si="19"/>
        <v>0</v>
      </c>
      <c r="JQ16" s="178">
        <f t="shared" si="19"/>
        <v>0</v>
      </c>
      <c r="JR16" s="178">
        <f t="shared" si="19"/>
        <v>0</v>
      </c>
      <c r="JS16" s="178">
        <f t="shared" si="19"/>
        <v>0</v>
      </c>
      <c r="JT16" s="178">
        <f t="shared" si="19"/>
        <v>0</v>
      </c>
      <c r="JU16" s="178">
        <f t="shared" si="19"/>
        <v>0</v>
      </c>
      <c r="JV16" s="178">
        <f t="shared" si="19"/>
        <v>0</v>
      </c>
      <c r="JW16" s="178">
        <f t="shared" si="19"/>
        <v>0</v>
      </c>
      <c r="JX16" s="178">
        <f t="shared" si="19"/>
        <v>0</v>
      </c>
      <c r="JY16" s="178">
        <f t="shared" si="19"/>
        <v>0</v>
      </c>
      <c r="JZ16" s="180">
        <f t="shared" si="4"/>
        <v>0.215</v>
      </c>
      <c r="KA16" s="181">
        <f t="shared" si="5"/>
        <v>31269.59579</v>
      </c>
      <c r="KB16" s="181">
        <f t="shared" si="6"/>
        <v>6722.963094</v>
      </c>
    </row>
    <row r="17" ht="14.25" customHeight="1">
      <c r="A17" s="50" t="s">
        <v>96</v>
      </c>
      <c r="B17" s="83" t="s">
        <v>479</v>
      </c>
      <c r="C17" s="50">
        <v>1811016.0</v>
      </c>
      <c r="D17" s="175">
        <v>33.0</v>
      </c>
      <c r="E17" s="175">
        <v>0.0</v>
      </c>
      <c r="F17" s="175">
        <v>0.0</v>
      </c>
      <c r="G17" s="175">
        <v>0.0</v>
      </c>
      <c r="H17" s="175">
        <v>0.0</v>
      </c>
      <c r="I17" s="175">
        <v>35.0</v>
      </c>
      <c r="J17" s="175">
        <v>0.0</v>
      </c>
      <c r="K17" s="175">
        <v>0.0</v>
      </c>
      <c r="L17" s="175">
        <v>0.0</v>
      </c>
      <c r="M17" s="175">
        <v>0.0</v>
      </c>
      <c r="N17" s="175">
        <v>34.0</v>
      </c>
      <c r="O17" s="175">
        <v>0.0</v>
      </c>
      <c r="P17" s="175">
        <v>0.0</v>
      </c>
      <c r="Q17" s="175">
        <v>0.0</v>
      </c>
      <c r="R17" s="175">
        <v>0.0</v>
      </c>
      <c r="S17" s="175">
        <v>34.0</v>
      </c>
      <c r="T17" s="175">
        <v>0.0</v>
      </c>
      <c r="U17" s="175">
        <v>0.0</v>
      </c>
      <c r="V17" s="175">
        <v>0.0</v>
      </c>
      <c r="W17" s="175">
        <v>0.0</v>
      </c>
      <c r="X17" s="175">
        <v>0.0</v>
      </c>
      <c r="Y17" s="175">
        <v>0.0</v>
      </c>
      <c r="Z17" s="175">
        <v>0.0</v>
      </c>
      <c r="AA17" s="175">
        <v>0.0</v>
      </c>
      <c r="AB17" s="175">
        <v>32.0</v>
      </c>
      <c r="AC17" s="175">
        <v>0.0</v>
      </c>
      <c r="AD17" s="175">
        <v>0.0</v>
      </c>
      <c r="AE17" s="175">
        <v>0.0</v>
      </c>
      <c r="AF17" s="175">
        <v>0.0</v>
      </c>
      <c r="AG17" s="175">
        <v>0.0</v>
      </c>
      <c r="AH17" s="175">
        <v>0.0</v>
      </c>
      <c r="AI17" s="175">
        <v>0.0</v>
      </c>
      <c r="AJ17" s="175">
        <v>33.0</v>
      </c>
      <c r="AK17" s="175">
        <v>0.0</v>
      </c>
      <c r="AL17" s="175">
        <v>0.0</v>
      </c>
      <c r="AM17" s="175">
        <v>0.0</v>
      </c>
      <c r="AN17" s="175">
        <v>0.0</v>
      </c>
      <c r="AO17" s="175">
        <v>0.0</v>
      </c>
      <c r="AP17" s="175">
        <v>0.0</v>
      </c>
      <c r="AQ17" s="175">
        <v>0.0</v>
      </c>
      <c r="AR17" s="175">
        <v>0.0</v>
      </c>
      <c r="AS17" s="175">
        <v>32.0</v>
      </c>
      <c r="AT17" s="175">
        <v>0.0</v>
      </c>
      <c r="AU17" s="175">
        <v>0.0</v>
      </c>
      <c r="AV17" s="175">
        <v>0.0</v>
      </c>
      <c r="AW17" s="175">
        <v>0.0</v>
      </c>
      <c r="AX17" s="175">
        <v>0.0</v>
      </c>
      <c r="AY17" s="175">
        <v>0.0</v>
      </c>
      <c r="AZ17" s="175">
        <v>0.0</v>
      </c>
      <c r="BA17" s="175">
        <v>0.0</v>
      </c>
      <c r="BB17" s="175">
        <v>0.0</v>
      </c>
      <c r="BC17" s="175">
        <v>0.0</v>
      </c>
      <c r="BD17" s="175">
        <v>0.0</v>
      </c>
      <c r="BE17" s="175">
        <v>0.0</v>
      </c>
      <c r="BF17" s="175">
        <v>0.0</v>
      </c>
      <c r="BG17" s="175">
        <v>0.0</v>
      </c>
      <c r="BH17" s="175">
        <v>0.0</v>
      </c>
      <c r="BI17" s="175">
        <v>0.0</v>
      </c>
      <c r="BJ17" s="175">
        <v>0.0</v>
      </c>
      <c r="BK17" s="175">
        <v>0.0</v>
      </c>
      <c r="BL17" s="175">
        <v>33.0</v>
      </c>
      <c r="BM17" s="175">
        <v>0.0</v>
      </c>
      <c r="BN17" s="175">
        <v>0.0</v>
      </c>
      <c r="BO17" s="175">
        <v>0.0</v>
      </c>
      <c r="BP17" s="175">
        <v>0.0</v>
      </c>
      <c r="BQ17" s="175">
        <v>0.0</v>
      </c>
      <c r="BR17" s="175">
        <v>0.0</v>
      </c>
      <c r="BS17" s="175">
        <v>0.0</v>
      </c>
      <c r="BT17" s="175">
        <v>0.0</v>
      </c>
      <c r="BU17" s="175">
        <v>0.0</v>
      </c>
      <c r="BV17" s="175">
        <v>0.0</v>
      </c>
      <c r="BW17" s="175">
        <v>33.0</v>
      </c>
      <c r="BX17" s="175">
        <v>0.0</v>
      </c>
      <c r="BY17" s="175">
        <v>0.0</v>
      </c>
      <c r="BZ17" s="175">
        <v>0.0</v>
      </c>
      <c r="CA17" s="175">
        <v>0.0</v>
      </c>
      <c r="CB17" s="175">
        <v>0.0</v>
      </c>
      <c r="CC17" s="175">
        <v>0.0</v>
      </c>
      <c r="CD17" s="175">
        <v>0.0</v>
      </c>
      <c r="CE17" s="175">
        <v>0.0</v>
      </c>
      <c r="CF17" s="175">
        <v>0.0</v>
      </c>
      <c r="CG17" s="175">
        <v>0.0</v>
      </c>
      <c r="CH17" s="175">
        <v>0.0</v>
      </c>
      <c r="CI17" s="175">
        <v>0.0</v>
      </c>
      <c r="CJ17" s="175">
        <v>0.0</v>
      </c>
      <c r="CK17" s="175">
        <v>0.0</v>
      </c>
      <c r="CL17" s="175">
        <v>0.0</v>
      </c>
      <c r="CM17" s="175">
        <v>0.0</v>
      </c>
      <c r="CN17" s="175">
        <v>0.0</v>
      </c>
      <c r="CO17" s="175">
        <v>36.0</v>
      </c>
      <c r="CP17" s="175">
        <v>0.0</v>
      </c>
      <c r="CQ17" s="175">
        <v>0.0</v>
      </c>
      <c r="CR17" s="175">
        <v>0.0</v>
      </c>
      <c r="CS17" s="175">
        <v>0.0</v>
      </c>
      <c r="CT17" s="175">
        <v>0.0</v>
      </c>
      <c r="CU17" s="175">
        <v>0.0</v>
      </c>
      <c r="CV17" s="175">
        <v>0.0</v>
      </c>
      <c r="CW17" s="175">
        <v>0.0</v>
      </c>
      <c r="CX17" s="175">
        <v>35.0</v>
      </c>
      <c r="CY17" s="175">
        <v>0.0</v>
      </c>
      <c r="CZ17" s="175">
        <v>0.0</v>
      </c>
      <c r="DA17" s="175">
        <v>0.0</v>
      </c>
      <c r="DB17" s="175">
        <v>0.0</v>
      </c>
      <c r="DC17" s="175">
        <v>0.0</v>
      </c>
      <c r="DD17" s="175">
        <v>0.0</v>
      </c>
      <c r="DE17" s="175">
        <v>0.0</v>
      </c>
      <c r="DF17" s="175">
        <v>0.0</v>
      </c>
      <c r="DG17" s="175">
        <v>0.0</v>
      </c>
      <c r="DH17" s="175">
        <v>0.0</v>
      </c>
      <c r="DI17" s="175">
        <v>0.0</v>
      </c>
      <c r="DJ17" s="175">
        <v>0.0</v>
      </c>
      <c r="DK17" s="175">
        <v>0.0</v>
      </c>
      <c r="DL17" s="175">
        <v>0.0</v>
      </c>
      <c r="DM17" s="175">
        <v>0.0</v>
      </c>
      <c r="DN17" s="175">
        <v>0.0</v>
      </c>
      <c r="DO17" s="175">
        <v>0.0</v>
      </c>
      <c r="DP17" s="175">
        <v>0.0</v>
      </c>
      <c r="DQ17" s="175">
        <v>0.0</v>
      </c>
      <c r="DR17" s="175">
        <v>0.0</v>
      </c>
      <c r="DS17" s="175">
        <v>0.0</v>
      </c>
      <c r="DT17" s="175">
        <v>0.0</v>
      </c>
      <c r="DU17" s="175">
        <v>0.0</v>
      </c>
      <c r="DV17" s="175">
        <v>0.0</v>
      </c>
      <c r="DW17" s="175">
        <v>0.0</v>
      </c>
      <c r="DX17" s="175">
        <v>0.0</v>
      </c>
      <c r="DY17" s="175">
        <v>0.0</v>
      </c>
      <c r="DZ17" s="175">
        <v>0.0</v>
      </c>
      <c r="EA17" s="175">
        <v>0.0</v>
      </c>
      <c r="EB17" s="175">
        <v>0.0</v>
      </c>
      <c r="EC17" s="175">
        <v>0.0</v>
      </c>
      <c r="ED17" s="175">
        <v>0.0</v>
      </c>
      <c r="EE17" s="175">
        <v>0.0</v>
      </c>
      <c r="EF17" s="175">
        <v>0.0</v>
      </c>
      <c r="EG17" s="175">
        <v>0.0</v>
      </c>
      <c r="EH17" s="175">
        <v>0.0</v>
      </c>
      <c r="EI17" s="175">
        <v>0.0</v>
      </c>
      <c r="EJ17" s="175">
        <v>0.0</v>
      </c>
      <c r="EK17" s="175">
        <v>0.0</v>
      </c>
      <c r="EL17" s="175">
        <v>0.0</v>
      </c>
      <c r="EM17" s="176">
        <v>0.0</v>
      </c>
      <c r="EN17" s="177">
        <f t="shared" si="2"/>
        <v>7.726455</v>
      </c>
      <c r="EO17" s="178">
        <f>VLOOKUP(C17,'Complexity Cost Adjustment'!$C$2:$H$141,6,0)</f>
        <v>2023.6944</v>
      </c>
      <c r="EP17" s="179">
        <f t="shared" ref="EP17:JY17" si="20">IF(D17&gt;0,($EO17)*D$143,0)</f>
        <v>2203.803202</v>
      </c>
      <c r="EQ17" s="178">
        <f t="shared" si="20"/>
        <v>0</v>
      </c>
      <c r="ER17" s="178">
        <f t="shared" si="20"/>
        <v>0</v>
      </c>
      <c r="ES17" s="178">
        <f t="shared" si="20"/>
        <v>0</v>
      </c>
      <c r="ET17" s="178">
        <f t="shared" si="20"/>
        <v>0</v>
      </c>
      <c r="EU17" s="179">
        <f t="shared" si="20"/>
        <v>1586.57641</v>
      </c>
      <c r="EV17" s="178">
        <f t="shared" si="20"/>
        <v>0</v>
      </c>
      <c r="EW17" s="178">
        <f t="shared" si="20"/>
        <v>0</v>
      </c>
      <c r="EX17" s="178">
        <f t="shared" si="20"/>
        <v>0</v>
      </c>
      <c r="EY17" s="178">
        <f t="shared" si="20"/>
        <v>0</v>
      </c>
      <c r="EZ17" s="179">
        <f t="shared" si="20"/>
        <v>1416.58608</v>
      </c>
      <c r="FA17" s="178">
        <f t="shared" si="20"/>
        <v>0</v>
      </c>
      <c r="FB17" s="178">
        <f t="shared" si="20"/>
        <v>0</v>
      </c>
      <c r="FC17" s="178">
        <f t="shared" si="20"/>
        <v>0</v>
      </c>
      <c r="FD17" s="178">
        <f t="shared" si="20"/>
        <v>0</v>
      </c>
      <c r="FE17" s="179">
        <f t="shared" si="20"/>
        <v>4037.270328</v>
      </c>
      <c r="FF17" s="178">
        <f t="shared" si="20"/>
        <v>0</v>
      </c>
      <c r="FG17" s="178">
        <f t="shared" si="20"/>
        <v>0</v>
      </c>
      <c r="FH17" s="178">
        <f t="shared" si="20"/>
        <v>0</v>
      </c>
      <c r="FI17" s="178">
        <f t="shared" si="20"/>
        <v>0</v>
      </c>
      <c r="FJ17" s="178">
        <f t="shared" si="20"/>
        <v>0</v>
      </c>
      <c r="FK17" s="178">
        <f t="shared" si="20"/>
        <v>0</v>
      </c>
      <c r="FL17" s="178">
        <f t="shared" si="20"/>
        <v>0</v>
      </c>
      <c r="FM17" s="178">
        <f t="shared" si="20"/>
        <v>0</v>
      </c>
      <c r="FN17" s="179">
        <f t="shared" si="20"/>
        <v>2477.001946</v>
      </c>
      <c r="FO17" s="178">
        <f t="shared" si="20"/>
        <v>0</v>
      </c>
      <c r="FP17" s="178">
        <f t="shared" si="20"/>
        <v>0</v>
      </c>
      <c r="FQ17" s="178">
        <f t="shared" si="20"/>
        <v>0</v>
      </c>
      <c r="FR17" s="178">
        <f t="shared" si="20"/>
        <v>0</v>
      </c>
      <c r="FS17" s="178">
        <f t="shared" si="20"/>
        <v>0</v>
      </c>
      <c r="FT17" s="178">
        <f t="shared" si="20"/>
        <v>0</v>
      </c>
      <c r="FU17" s="178">
        <f t="shared" si="20"/>
        <v>0</v>
      </c>
      <c r="FV17" s="179">
        <f t="shared" si="20"/>
        <v>2501.286278</v>
      </c>
      <c r="FW17" s="178">
        <f t="shared" si="20"/>
        <v>0</v>
      </c>
      <c r="FX17" s="178">
        <f t="shared" si="20"/>
        <v>0</v>
      </c>
      <c r="FY17" s="178">
        <f t="shared" si="20"/>
        <v>0</v>
      </c>
      <c r="FZ17" s="178">
        <f t="shared" si="20"/>
        <v>0</v>
      </c>
      <c r="GA17" s="178">
        <f t="shared" si="20"/>
        <v>0</v>
      </c>
      <c r="GB17" s="178">
        <f t="shared" si="20"/>
        <v>0</v>
      </c>
      <c r="GC17" s="178">
        <f t="shared" si="20"/>
        <v>0</v>
      </c>
      <c r="GD17" s="178">
        <f t="shared" si="20"/>
        <v>0</v>
      </c>
      <c r="GE17" s="179">
        <f t="shared" si="20"/>
        <v>991.610256</v>
      </c>
      <c r="GF17" s="178">
        <f t="shared" si="20"/>
        <v>0</v>
      </c>
      <c r="GG17" s="178">
        <f t="shared" si="20"/>
        <v>0</v>
      </c>
      <c r="GH17" s="178">
        <f t="shared" si="20"/>
        <v>0</v>
      </c>
      <c r="GI17" s="178">
        <f t="shared" si="20"/>
        <v>0</v>
      </c>
      <c r="GJ17" s="178">
        <f t="shared" si="20"/>
        <v>0</v>
      </c>
      <c r="GK17" s="178">
        <f t="shared" si="20"/>
        <v>0</v>
      </c>
      <c r="GL17" s="178">
        <f t="shared" si="20"/>
        <v>0</v>
      </c>
      <c r="GM17" s="178">
        <f t="shared" si="20"/>
        <v>0</v>
      </c>
      <c r="GN17" s="178">
        <f t="shared" si="20"/>
        <v>0</v>
      </c>
      <c r="GO17" s="178">
        <f t="shared" si="20"/>
        <v>0</v>
      </c>
      <c r="GP17" s="178">
        <f t="shared" si="20"/>
        <v>0</v>
      </c>
      <c r="GQ17" s="178">
        <f t="shared" si="20"/>
        <v>0</v>
      </c>
      <c r="GR17" s="178">
        <f t="shared" si="20"/>
        <v>0</v>
      </c>
      <c r="GS17" s="178">
        <f t="shared" si="20"/>
        <v>0</v>
      </c>
      <c r="GT17" s="178">
        <f t="shared" si="20"/>
        <v>0</v>
      </c>
      <c r="GU17" s="178">
        <f t="shared" si="20"/>
        <v>0</v>
      </c>
      <c r="GV17" s="178">
        <f t="shared" si="20"/>
        <v>0</v>
      </c>
      <c r="GW17" s="178">
        <f t="shared" si="20"/>
        <v>0</v>
      </c>
      <c r="GX17" s="179">
        <f t="shared" si="20"/>
        <v>2248.324478</v>
      </c>
      <c r="GY17" s="178">
        <f t="shared" si="20"/>
        <v>0</v>
      </c>
      <c r="GZ17" s="178">
        <f t="shared" si="20"/>
        <v>0</v>
      </c>
      <c r="HA17" s="178">
        <f t="shared" si="20"/>
        <v>0</v>
      </c>
      <c r="HB17" s="178">
        <f t="shared" si="20"/>
        <v>0</v>
      </c>
      <c r="HC17" s="178">
        <f t="shared" si="20"/>
        <v>0</v>
      </c>
      <c r="HD17" s="178">
        <f t="shared" si="20"/>
        <v>0</v>
      </c>
      <c r="HE17" s="178">
        <f t="shared" si="20"/>
        <v>0</v>
      </c>
      <c r="HF17" s="178">
        <f t="shared" si="20"/>
        <v>0</v>
      </c>
      <c r="HG17" s="178">
        <f t="shared" si="20"/>
        <v>0</v>
      </c>
      <c r="HH17" s="178">
        <f t="shared" si="20"/>
        <v>0</v>
      </c>
      <c r="HI17" s="179">
        <f t="shared" si="20"/>
        <v>1730.258712</v>
      </c>
      <c r="HJ17" s="178">
        <f t="shared" si="20"/>
        <v>0</v>
      </c>
      <c r="HK17" s="178">
        <f t="shared" si="20"/>
        <v>0</v>
      </c>
      <c r="HL17" s="178">
        <f t="shared" si="20"/>
        <v>0</v>
      </c>
      <c r="HM17" s="178">
        <f t="shared" si="20"/>
        <v>0</v>
      </c>
      <c r="HN17" s="178">
        <f t="shared" si="20"/>
        <v>0</v>
      </c>
      <c r="HO17" s="178">
        <f t="shared" si="20"/>
        <v>0</v>
      </c>
      <c r="HP17" s="178">
        <f t="shared" si="20"/>
        <v>0</v>
      </c>
      <c r="HQ17" s="178">
        <f t="shared" si="20"/>
        <v>0</v>
      </c>
      <c r="HR17" s="178">
        <f t="shared" si="20"/>
        <v>0</v>
      </c>
      <c r="HS17" s="178">
        <f t="shared" si="20"/>
        <v>0</v>
      </c>
      <c r="HT17" s="178">
        <f t="shared" si="20"/>
        <v>0</v>
      </c>
      <c r="HU17" s="178">
        <f t="shared" si="20"/>
        <v>0</v>
      </c>
      <c r="HV17" s="178">
        <f t="shared" si="20"/>
        <v>0</v>
      </c>
      <c r="HW17" s="178">
        <f t="shared" si="20"/>
        <v>0</v>
      </c>
      <c r="HX17" s="178">
        <f t="shared" si="20"/>
        <v>0</v>
      </c>
      <c r="HY17" s="178">
        <f t="shared" si="20"/>
        <v>0</v>
      </c>
      <c r="HZ17" s="178">
        <f t="shared" si="20"/>
        <v>0</v>
      </c>
      <c r="IA17" s="179">
        <f t="shared" si="20"/>
        <v>1042.202616</v>
      </c>
      <c r="IB17" s="178">
        <f t="shared" si="20"/>
        <v>0</v>
      </c>
      <c r="IC17" s="178">
        <f t="shared" si="20"/>
        <v>0</v>
      </c>
      <c r="ID17" s="178">
        <f t="shared" si="20"/>
        <v>0</v>
      </c>
      <c r="IE17" s="178">
        <f t="shared" si="20"/>
        <v>0</v>
      </c>
      <c r="IF17" s="178">
        <f t="shared" si="20"/>
        <v>0</v>
      </c>
      <c r="IG17" s="178">
        <f t="shared" si="20"/>
        <v>0</v>
      </c>
      <c r="IH17" s="178">
        <f t="shared" si="20"/>
        <v>0</v>
      </c>
      <c r="II17" s="178">
        <f t="shared" si="20"/>
        <v>0</v>
      </c>
      <c r="IJ17" s="179">
        <f t="shared" si="20"/>
        <v>769.003872</v>
      </c>
      <c r="IK17" s="178">
        <f t="shared" si="20"/>
        <v>0</v>
      </c>
      <c r="IL17" s="178">
        <f t="shared" si="20"/>
        <v>0</v>
      </c>
      <c r="IM17" s="178">
        <f t="shared" si="20"/>
        <v>0</v>
      </c>
      <c r="IN17" s="178">
        <f t="shared" si="20"/>
        <v>0</v>
      </c>
      <c r="IO17" s="178">
        <f t="shared" si="20"/>
        <v>0</v>
      </c>
      <c r="IP17" s="178">
        <f t="shared" si="20"/>
        <v>0</v>
      </c>
      <c r="IQ17" s="178">
        <f t="shared" si="20"/>
        <v>0</v>
      </c>
      <c r="IR17" s="178">
        <f t="shared" si="20"/>
        <v>0</v>
      </c>
      <c r="IS17" s="178">
        <f t="shared" si="20"/>
        <v>0</v>
      </c>
      <c r="IT17" s="178">
        <f t="shared" si="20"/>
        <v>0</v>
      </c>
      <c r="IU17" s="178">
        <f t="shared" si="20"/>
        <v>0</v>
      </c>
      <c r="IV17" s="178">
        <f t="shared" si="20"/>
        <v>0</v>
      </c>
      <c r="IW17" s="178">
        <f t="shared" si="20"/>
        <v>0</v>
      </c>
      <c r="IX17" s="178">
        <f t="shared" si="20"/>
        <v>0</v>
      </c>
      <c r="IY17" s="178">
        <f t="shared" si="20"/>
        <v>0</v>
      </c>
      <c r="IZ17" s="178">
        <f t="shared" si="20"/>
        <v>0</v>
      </c>
      <c r="JA17" s="178">
        <f t="shared" si="20"/>
        <v>0</v>
      </c>
      <c r="JB17" s="178">
        <f t="shared" si="20"/>
        <v>0</v>
      </c>
      <c r="JC17" s="178">
        <f t="shared" si="20"/>
        <v>0</v>
      </c>
      <c r="JD17" s="178">
        <f t="shared" si="20"/>
        <v>0</v>
      </c>
      <c r="JE17" s="178">
        <f t="shared" si="20"/>
        <v>0</v>
      </c>
      <c r="JF17" s="178">
        <f t="shared" si="20"/>
        <v>0</v>
      </c>
      <c r="JG17" s="178">
        <f t="shared" si="20"/>
        <v>0</v>
      </c>
      <c r="JH17" s="178">
        <f t="shared" si="20"/>
        <v>0</v>
      </c>
      <c r="JI17" s="178">
        <f t="shared" si="20"/>
        <v>0</v>
      </c>
      <c r="JJ17" s="178">
        <f t="shared" si="20"/>
        <v>0</v>
      </c>
      <c r="JK17" s="178">
        <f t="shared" si="20"/>
        <v>0</v>
      </c>
      <c r="JL17" s="178">
        <f t="shared" si="20"/>
        <v>0</v>
      </c>
      <c r="JM17" s="178">
        <f t="shared" si="20"/>
        <v>0</v>
      </c>
      <c r="JN17" s="178">
        <f t="shared" si="20"/>
        <v>0</v>
      </c>
      <c r="JO17" s="178">
        <f t="shared" si="20"/>
        <v>0</v>
      </c>
      <c r="JP17" s="178">
        <f t="shared" si="20"/>
        <v>0</v>
      </c>
      <c r="JQ17" s="178">
        <f t="shared" si="20"/>
        <v>0</v>
      </c>
      <c r="JR17" s="178">
        <f t="shared" si="20"/>
        <v>0</v>
      </c>
      <c r="JS17" s="178">
        <f t="shared" si="20"/>
        <v>0</v>
      </c>
      <c r="JT17" s="178">
        <f t="shared" si="20"/>
        <v>0</v>
      </c>
      <c r="JU17" s="178">
        <f t="shared" si="20"/>
        <v>0</v>
      </c>
      <c r="JV17" s="178">
        <f t="shared" si="20"/>
        <v>0</v>
      </c>
      <c r="JW17" s="178">
        <f t="shared" si="20"/>
        <v>0</v>
      </c>
      <c r="JX17" s="178">
        <f t="shared" si="20"/>
        <v>0</v>
      </c>
      <c r="JY17" s="178">
        <f t="shared" si="20"/>
        <v>0</v>
      </c>
      <c r="JZ17" s="180">
        <f t="shared" si="4"/>
        <v>0.215</v>
      </c>
      <c r="KA17" s="181">
        <f t="shared" si="5"/>
        <v>21003.92418</v>
      </c>
      <c r="KB17" s="181">
        <f t="shared" si="6"/>
        <v>4515.843698</v>
      </c>
    </row>
    <row r="18" ht="14.25" customHeight="1">
      <c r="A18" s="50" t="s">
        <v>96</v>
      </c>
      <c r="B18" s="83" t="s">
        <v>479</v>
      </c>
      <c r="C18" s="50">
        <v>1811017.0</v>
      </c>
      <c r="D18" s="175">
        <v>164.0</v>
      </c>
      <c r="E18" s="175">
        <v>0.0</v>
      </c>
      <c r="F18" s="175">
        <v>0.0</v>
      </c>
      <c r="G18" s="175">
        <v>0.0</v>
      </c>
      <c r="H18" s="175">
        <v>0.0</v>
      </c>
      <c r="I18" s="175">
        <v>175.0</v>
      </c>
      <c r="J18" s="175">
        <v>0.0</v>
      </c>
      <c r="K18" s="175">
        <v>0.0</v>
      </c>
      <c r="L18" s="175">
        <v>0.0</v>
      </c>
      <c r="M18" s="175">
        <v>0.0</v>
      </c>
      <c r="N18" s="175">
        <v>171.0</v>
      </c>
      <c r="O18" s="175">
        <v>0.0</v>
      </c>
      <c r="P18" s="175">
        <v>0.0</v>
      </c>
      <c r="Q18" s="175">
        <v>0.0</v>
      </c>
      <c r="R18" s="175">
        <v>0.0</v>
      </c>
      <c r="S18" s="175">
        <v>168.0</v>
      </c>
      <c r="T18" s="175">
        <v>0.0</v>
      </c>
      <c r="U18" s="175">
        <v>0.0</v>
      </c>
      <c r="V18" s="175">
        <v>0.0</v>
      </c>
      <c r="W18" s="175">
        <v>0.0</v>
      </c>
      <c r="X18" s="175">
        <v>0.0</v>
      </c>
      <c r="Y18" s="175">
        <v>0.0</v>
      </c>
      <c r="Z18" s="175">
        <v>0.0</v>
      </c>
      <c r="AA18" s="175">
        <v>0.0</v>
      </c>
      <c r="AB18" s="175">
        <v>0.0</v>
      </c>
      <c r="AC18" s="175">
        <v>158.0</v>
      </c>
      <c r="AD18" s="175">
        <v>0.0</v>
      </c>
      <c r="AE18" s="175">
        <v>0.0</v>
      </c>
      <c r="AF18" s="175">
        <v>0.0</v>
      </c>
      <c r="AG18" s="175">
        <v>0.0</v>
      </c>
      <c r="AH18" s="175">
        <v>0.0</v>
      </c>
      <c r="AI18" s="175">
        <v>0.0</v>
      </c>
      <c r="AJ18" s="175">
        <v>0.0</v>
      </c>
      <c r="AK18" s="175">
        <v>167.0</v>
      </c>
      <c r="AL18" s="175">
        <v>0.0</v>
      </c>
      <c r="AM18" s="175">
        <v>0.0</v>
      </c>
      <c r="AN18" s="175">
        <v>0.0</v>
      </c>
      <c r="AO18" s="175">
        <v>0.0</v>
      </c>
      <c r="AP18" s="175">
        <v>0.0</v>
      </c>
      <c r="AQ18" s="175">
        <v>0.0</v>
      </c>
      <c r="AR18" s="175">
        <v>0.0</v>
      </c>
      <c r="AS18" s="175">
        <v>160.0</v>
      </c>
      <c r="AT18" s="175">
        <v>0.0</v>
      </c>
      <c r="AU18" s="175">
        <v>0.0</v>
      </c>
      <c r="AV18" s="175">
        <v>0.0</v>
      </c>
      <c r="AW18" s="175">
        <v>0.0</v>
      </c>
      <c r="AX18" s="175">
        <v>0.0</v>
      </c>
      <c r="AY18" s="175">
        <v>0.0</v>
      </c>
      <c r="AZ18" s="175">
        <v>0.0</v>
      </c>
      <c r="BA18" s="175">
        <v>0.0</v>
      </c>
      <c r="BB18" s="175">
        <v>0.0</v>
      </c>
      <c r="BC18" s="175">
        <v>0.0</v>
      </c>
      <c r="BD18" s="175">
        <v>0.0</v>
      </c>
      <c r="BE18" s="175">
        <v>0.0</v>
      </c>
      <c r="BF18" s="175">
        <v>0.0</v>
      </c>
      <c r="BG18" s="175">
        <v>0.0</v>
      </c>
      <c r="BH18" s="175">
        <v>0.0</v>
      </c>
      <c r="BI18" s="175">
        <v>0.0</v>
      </c>
      <c r="BJ18" s="175">
        <v>0.0</v>
      </c>
      <c r="BK18" s="175">
        <v>0.0</v>
      </c>
      <c r="BL18" s="175">
        <v>0.0</v>
      </c>
      <c r="BM18" s="175">
        <v>164.0</v>
      </c>
      <c r="BN18" s="175">
        <v>0.0</v>
      </c>
      <c r="BO18" s="175">
        <v>0.0</v>
      </c>
      <c r="BP18" s="175">
        <v>0.0</v>
      </c>
      <c r="BQ18" s="175">
        <v>0.0</v>
      </c>
      <c r="BR18" s="175">
        <v>0.0</v>
      </c>
      <c r="BS18" s="175">
        <v>0.0</v>
      </c>
      <c r="BT18" s="175">
        <v>0.0</v>
      </c>
      <c r="BU18" s="175">
        <v>0.0</v>
      </c>
      <c r="BV18" s="175">
        <v>0.0</v>
      </c>
      <c r="BW18" s="175">
        <v>0.0</v>
      </c>
      <c r="BX18" s="175">
        <v>167.0</v>
      </c>
      <c r="BY18" s="175">
        <v>0.0</v>
      </c>
      <c r="BZ18" s="175">
        <v>0.0</v>
      </c>
      <c r="CA18" s="175">
        <v>0.0</v>
      </c>
      <c r="CB18" s="175">
        <v>0.0</v>
      </c>
      <c r="CC18" s="175">
        <v>0.0</v>
      </c>
      <c r="CD18" s="175">
        <v>0.0</v>
      </c>
      <c r="CE18" s="175">
        <v>0.0</v>
      </c>
      <c r="CF18" s="175">
        <v>0.0</v>
      </c>
      <c r="CG18" s="175">
        <v>0.0</v>
      </c>
      <c r="CH18" s="175">
        <v>0.0</v>
      </c>
      <c r="CI18" s="175">
        <v>0.0</v>
      </c>
      <c r="CJ18" s="175">
        <v>0.0</v>
      </c>
      <c r="CK18" s="175">
        <v>0.0</v>
      </c>
      <c r="CL18" s="175">
        <v>0.0</v>
      </c>
      <c r="CM18" s="175">
        <v>0.0</v>
      </c>
      <c r="CN18" s="175">
        <v>0.0</v>
      </c>
      <c r="CO18" s="175">
        <v>180.0</v>
      </c>
      <c r="CP18" s="175">
        <v>0.0</v>
      </c>
      <c r="CQ18" s="175">
        <v>0.0</v>
      </c>
      <c r="CR18" s="175">
        <v>0.0</v>
      </c>
      <c r="CS18" s="175">
        <v>0.0</v>
      </c>
      <c r="CT18" s="175">
        <v>0.0</v>
      </c>
      <c r="CU18" s="175">
        <v>0.0</v>
      </c>
      <c r="CV18" s="175">
        <v>0.0</v>
      </c>
      <c r="CW18" s="175">
        <v>0.0</v>
      </c>
      <c r="CX18" s="175">
        <v>0.0</v>
      </c>
      <c r="CY18" s="175">
        <v>175.0</v>
      </c>
      <c r="CZ18" s="175">
        <v>0.0</v>
      </c>
      <c r="DA18" s="175">
        <v>0.0</v>
      </c>
      <c r="DB18" s="175">
        <v>0.0</v>
      </c>
      <c r="DC18" s="175">
        <v>0.0</v>
      </c>
      <c r="DD18" s="175">
        <v>0.0</v>
      </c>
      <c r="DE18" s="175">
        <v>0.0</v>
      </c>
      <c r="DF18" s="175">
        <v>0.0</v>
      </c>
      <c r="DG18" s="175">
        <v>0.0</v>
      </c>
      <c r="DH18" s="175">
        <v>0.0</v>
      </c>
      <c r="DI18" s="175">
        <v>0.0</v>
      </c>
      <c r="DJ18" s="175">
        <v>0.0</v>
      </c>
      <c r="DK18" s="175">
        <v>0.0</v>
      </c>
      <c r="DL18" s="175">
        <v>0.0</v>
      </c>
      <c r="DM18" s="175">
        <v>0.0</v>
      </c>
      <c r="DN18" s="175">
        <v>0.0</v>
      </c>
      <c r="DO18" s="175">
        <v>0.0</v>
      </c>
      <c r="DP18" s="175">
        <v>0.0</v>
      </c>
      <c r="DQ18" s="175">
        <v>0.0</v>
      </c>
      <c r="DR18" s="175">
        <v>0.0</v>
      </c>
      <c r="DS18" s="175">
        <v>0.0</v>
      </c>
      <c r="DT18" s="175">
        <v>0.0</v>
      </c>
      <c r="DU18" s="175">
        <v>0.0</v>
      </c>
      <c r="DV18" s="175">
        <v>0.0</v>
      </c>
      <c r="DW18" s="175">
        <v>0.0</v>
      </c>
      <c r="DX18" s="175">
        <v>0.0</v>
      </c>
      <c r="DY18" s="175">
        <v>0.0</v>
      </c>
      <c r="DZ18" s="175">
        <v>0.0</v>
      </c>
      <c r="EA18" s="175">
        <v>0.0</v>
      </c>
      <c r="EB18" s="175">
        <v>0.0</v>
      </c>
      <c r="EC18" s="175">
        <v>0.0</v>
      </c>
      <c r="ED18" s="175">
        <v>0.0</v>
      </c>
      <c r="EE18" s="175">
        <v>0.0</v>
      </c>
      <c r="EF18" s="175">
        <v>0.0</v>
      </c>
      <c r="EG18" s="175">
        <v>0.0</v>
      </c>
      <c r="EH18" s="175">
        <v>0.0</v>
      </c>
      <c r="EI18" s="175">
        <v>0.0</v>
      </c>
      <c r="EJ18" s="175">
        <v>0.0</v>
      </c>
      <c r="EK18" s="175">
        <v>0.0</v>
      </c>
      <c r="EL18" s="175">
        <v>0.0</v>
      </c>
      <c r="EM18" s="176">
        <v>0.0</v>
      </c>
      <c r="EN18" s="177">
        <f t="shared" si="2"/>
        <v>38.39814</v>
      </c>
      <c r="EO18" s="178">
        <f>VLOOKUP(C18,'Complexity Cost Adjustment'!$C$2:$H$141,6,0)</f>
        <v>7086.2526</v>
      </c>
      <c r="EP18" s="179">
        <f t="shared" ref="EP18:JY18" si="21">IF(D18&gt;0,($EO18)*D$143,0)</f>
        <v>7716.929081</v>
      </c>
      <c r="EQ18" s="178">
        <f t="shared" si="21"/>
        <v>0</v>
      </c>
      <c r="ER18" s="178">
        <f t="shared" si="21"/>
        <v>0</v>
      </c>
      <c r="ES18" s="178">
        <f t="shared" si="21"/>
        <v>0</v>
      </c>
      <c r="ET18" s="178">
        <f t="shared" si="21"/>
        <v>0</v>
      </c>
      <c r="EU18" s="179">
        <f t="shared" si="21"/>
        <v>5555.622038</v>
      </c>
      <c r="EV18" s="178">
        <f t="shared" si="21"/>
        <v>0</v>
      </c>
      <c r="EW18" s="178">
        <f t="shared" si="21"/>
        <v>0</v>
      </c>
      <c r="EX18" s="178">
        <f t="shared" si="21"/>
        <v>0</v>
      </c>
      <c r="EY18" s="178">
        <f t="shared" si="21"/>
        <v>0</v>
      </c>
      <c r="EZ18" s="179">
        <f t="shared" si="21"/>
        <v>4960.37682</v>
      </c>
      <c r="FA18" s="178">
        <f t="shared" si="21"/>
        <v>0</v>
      </c>
      <c r="FB18" s="178">
        <f t="shared" si="21"/>
        <v>0</v>
      </c>
      <c r="FC18" s="178">
        <f t="shared" si="21"/>
        <v>0</v>
      </c>
      <c r="FD18" s="178">
        <f t="shared" si="21"/>
        <v>0</v>
      </c>
      <c r="FE18" s="179">
        <f t="shared" si="21"/>
        <v>14137.07394</v>
      </c>
      <c r="FF18" s="178">
        <f t="shared" si="21"/>
        <v>0</v>
      </c>
      <c r="FG18" s="178">
        <f t="shared" si="21"/>
        <v>0</v>
      </c>
      <c r="FH18" s="178">
        <f t="shared" si="21"/>
        <v>0</v>
      </c>
      <c r="FI18" s="178">
        <f t="shared" si="21"/>
        <v>0</v>
      </c>
      <c r="FJ18" s="178">
        <f t="shared" si="21"/>
        <v>0</v>
      </c>
      <c r="FK18" s="178">
        <f t="shared" si="21"/>
        <v>0</v>
      </c>
      <c r="FL18" s="178">
        <f t="shared" si="21"/>
        <v>0</v>
      </c>
      <c r="FM18" s="178">
        <f t="shared" si="21"/>
        <v>0</v>
      </c>
      <c r="FN18" s="178">
        <f t="shared" si="21"/>
        <v>0</v>
      </c>
      <c r="FO18" s="179">
        <f t="shared" si="21"/>
        <v>8163.362995</v>
      </c>
      <c r="FP18" s="178">
        <f t="shared" si="21"/>
        <v>0</v>
      </c>
      <c r="FQ18" s="178">
        <f t="shared" si="21"/>
        <v>0</v>
      </c>
      <c r="FR18" s="178">
        <f t="shared" si="21"/>
        <v>0</v>
      </c>
      <c r="FS18" s="178">
        <f t="shared" si="21"/>
        <v>0</v>
      </c>
      <c r="FT18" s="178">
        <f t="shared" si="21"/>
        <v>0</v>
      </c>
      <c r="FU18" s="178">
        <f t="shared" si="21"/>
        <v>0</v>
      </c>
      <c r="FV18" s="178">
        <f t="shared" si="21"/>
        <v>0</v>
      </c>
      <c r="FW18" s="179">
        <f t="shared" si="21"/>
        <v>8333.433058</v>
      </c>
      <c r="FX18" s="178">
        <f t="shared" si="21"/>
        <v>0</v>
      </c>
      <c r="FY18" s="178">
        <f t="shared" si="21"/>
        <v>0</v>
      </c>
      <c r="FZ18" s="178">
        <f t="shared" si="21"/>
        <v>0</v>
      </c>
      <c r="GA18" s="178">
        <f t="shared" si="21"/>
        <v>0</v>
      </c>
      <c r="GB18" s="178">
        <f t="shared" si="21"/>
        <v>0</v>
      </c>
      <c r="GC18" s="178">
        <f t="shared" si="21"/>
        <v>0</v>
      </c>
      <c r="GD18" s="178">
        <f t="shared" si="21"/>
        <v>0</v>
      </c>
      <c r="GE18" s="179">
        <f t="shared" si="21"/>
        <v>3472.263774</v>
      </c>
      <c r="GF18" s="178">
        <f t="shared" si="21"/>
        <v>0</v>
      </c>
      <c r="GG18" s="178">
        <f t="shared" si="21"/>
        <v>0</v>
      </c>
      <c r="GH18" s="178">
        <f t="shared" si="21"/>
        <v>0</v>
      </c>
      <c r="GI18" s="178">
        <f t="shared" si="21"/>
        <v>0</v>
      </c>
      <c r="GJ18" s="178">
        <f t="shared" si="21"/>
        <v>0</v>
      </c>
      <c r="GK18" s="178">
        <f t="shared" si="21"/>
        <v>0</v>
      </c>
      <c r="GL18" s="178">
        <f t="shared" si="21"/>
        <v>0</v>
      </c>
      <c r="GM18" s="178">
        <f t="shared" si="21"/>
        <v>0</v>
      </c>
      <c r="GN18" s="178">
        <f t="shared" si="21"/>
        <v>0</v>
      </c>
      <c r="GO18" s="178">
        <f t="shared" si="21"/>
        <v>0</v>
      </c>
      <c r="GP18" s="178">
        <f t="shared" si="21"/>
        <v>0</v>
      </c>
      <c r="GQ18" s="178">
        <f t="shared" si="21"/>
        <v>0</v>
      </c>
      <c r="GR18" s="178">
        <f t="shared" si="21"/>
        <v>0</v>
      </c>
      <c r="GS18" s="178">
        <f t="shared" si="21"/>
        <v>0</v>
      </c>
      <c r="GT18" s="178">
        <f t="shared" si="21"/>
        <v>0</v>
      </c>
      <c r="GU18" s="178">
        <f t="shared" si="21"/>
        <v>0</v>
      </c>
      <c r="GV18" s="178">
        <f t="shared" si="21"/>
        <v>0</v>
      </c>
      <c r="GW18" s="178">
        <f t="shared" si="21"/>
        <v>0</v>
      </c>
      <c r="GX18" s="178">
        <f t="shared" si="21"/>
        <v>0</v>
      </c>
      <c r="GY18" s="179">
        <f t="shared" si="21"/>
        <v>7716.929081</v>
      </c>
      <c r="GZ18" s="178">
        <f t="shared" si="21"/>
        <v>0</v>
      </c>
      <c r="HA18" s="178">
        <f t="shared" si="21"/>
        <v>0</v>
      </c>
      <c r="HB18" s="178">
        <f t="shared" si="21"/>
        <v>0</v>
      </c>
      <c r="HC18" s="178">
        <f t="shared" si="21"/>
        <v>0</v>
      </c>
      <c r="HD18" s="178">
        <f t="shared" si="21"/>
        <v>0</v>
      </c>
      <c r="HE18" s="178">
        <f t="shared" si="21"/>
        <v>0</v>
      </c>
      <c r="HF18" s="178">
        <f t="shared" si="21"/>
        <v>0</v>
      </c>
      <c r="HG18" s="178">
        <f t="shared" si="21"/>
        <v>0</v>
      </c>
      <c r="HH18" s="178">
        <f t="shared" si="21"/>
        <v>0</v>
      </c>
      <c r="HI18" s="178">
        <f t="shared" si="21"/>
        <v>0</v>
      </c>
      <c r="HJ18" s="179">
        <f t="shared" si="21"/>
        <v>6058.745973</v>
      </c>
      <c r="HK18" s="178">
        <f t="shared" si="21"/>
        <v>0</v>
      </c>
      <c r="HL18" s="178">
        <f t="shared" si="21"/>
        <v>0</v>
      </c>
      <c r="HM18" s="178">
        <f t="shared" si="21"/>
        <v>0</v>
      </c>
      <c r="HN18" s="178">
        <f t="shared" si="21"/>
        <v>0</v>
      </c>
      <c r="HO18" s="178">
        <f t="shared" si="21"/>
        <v>0</v>
      </c>
      <c r="HP18" s="178">
        <f t="shared" si="21"/>
        <v>0</v>
      </c>
      <c r="HQ18" s="178">
        <f t="shared" si="21"/>
        <v>0</v>
      </c>
      <c r="HR18" s="178">
        <f t="shared" si="21"/>
        <v>0</v>
      </c>
      <c r="HS18" s="178">
        <f t="shared" si="21"/>
        <v>0</v>
      </c>
      <c r="HT18" s="178">
        <f t="shared" si="21"/>
        <v>0</v>
      </c>
      <c r="HU18" s="178">
        <f t="shared" si="21"/>
        <v>0</v>
      </c>
      <c r="HV18" s="178">
        <f t="shared" si="21"/>
        <v>0</v>
      </c>
      <c r="HW18" s="178">
        <f t="shared" si="21"/>
        <v>0</v>
      </c>
      <c r="HX18" s="178">
        <f t="shared" si="21"/>
        <v>0</v>
      </c>
      <c r="HY18" s="178">
        <f t="shared" si="21"/>
        <v>0</v>
      </c>
      <c r="HZ18" s="178">
        <f t="shared" si="21"/>
        <v>0</v>
      </c>
      <c r="IA18" s="179">
        <f t="shared" si="21"/>
        <v>3649.420089</v>
      </c>
      <c r="IB18" s="178">
        <f t="shared" si="21"/>
        <v>0</v>
      </c>
      <c r="IC18" s="178">
        <f t="shared" si="21"/>
        <v>0</v>
      </c>
      <c r="ID18" s="178">
        <f t="shared" si="21"/>
        <v>0</v>
      </c>
      <c r="IE18" s="178">
        <f t="shared" si="21"/>
        <v>0</v>
      </c>
      <c r="IF18" s="178">
        <f t="shared" si="21"/>
        <v>0</v>
      </c>
      <c r="IG18" s="178">
        <f t="shared" si="21"/>
        <v>0</v>
      </c>
      <c r="IH18" s="178">
        <f t="shared" si="21"/>
        <v>0</v>
      </c>
      <c r="II18" s="178">
        <f t="shared" si="21"/>
        <v>0</v>
      </c>
      <c r="IJ18" s="178">
        <f t="shared" si="21"/>
        <v>0</v>
      </c>
      <c r="IK18" s="179">
        <f t="shared" si="21"/>
        <v>2976.226092</v>
      </c>
      <c r="IL18" s="178">
        <f t="shared" si="21"/>
        <v>0</v>
      </c>
      <c r="IM18" s="178">
        <f t="shared" si="21"/>
        <v>0</v>
      </c>
      <c r="IN18" s="178">
        <f t="shared" si="21"/>
        <v>0</v>
      </c>
      <c r="IO18" s="178">
        <f t="shared" si="21"/>
        <v>0</v>
      </c>
      <c r="IP18" s="178">
        <f t="shared" si="21"/>
        <v>0</v>
      </c>
      <c r="IQ18" s="178">
        <f t="shared" si="21"/>
        <v>0</v>
      </c>
      <c r="IR18" s="178">
        <f t="shared" si="21"/>
        <v>0</v>
      </c>
      <c r="IS18" s="178">
        <f t="shared" si="21"/>
        <v>0</v>
      </c>
      <c r="IT18" s="178">
        <f t="shared" si="21"/>
        <v>0</v>
      </c>
      <c r="IU18" s="178">
        <f t="shared" si="21"/>
        <v>0</v>
      </c>
      <c r="IV18" s="178">
        <f t="shared" si="21"/>
        <v>0</v>
      </c>
      <c r="IW18" s="178">
        <f t="shared" si="21"/>
        <v>0</v>
      </c>
      <c r="IX18" s="178">
        <f t="shared" si="21"/>
        <v>0</v>
      </c>
      <c r="IY18" s="178">
        <f t="shared" si="21"/>
        <v>0</v>
      </c>
      <c r="IZ18" s="178">
        <f t="shared" si="21"/>
        <v>0</v>
      </c>
      <c r="JA18" s="178">
        <f t="shared" si="21"/>
        <v>0</v>
      </c>
      <c r="JB18" s="178">
        <f t="shared" si="21"/>
        <v>0</v>
      </c>
      <c r="JC18" s="178">
        <f t="shared" si="21"/>
        <v>0</v>
      </c>
      <c r="JD18" s="178">
        <f t="shared" si="21"/>
        <v>0</v>
      </c>
      <c r="JE18" s="178">
        <f t="shared" si="21"/>
        <v>0</v>
      </c>
      <c r="JF18" s="178">
        <f t="shared" si="21"/>
        <v>0</v>
      </c>
      <c r="JG18" s="178">
        <f t="shared" si="21"/>
        <v>0</v>
      </c>
      <c r="JH18" s="178">
        <f t="shared" si="21"/>
        <v>0</v>
      </c>
      <c r="JI18" s="178">
        <f t="shared" si="21"/>
        <v>0</v>
      </c>
      <c r="JJ18" s="178">
        <f t="shared" si="21"/>
        <v>0</v>
      </c>
      <c r="JK18" s="178">
        <f t="shared" si="21"/>
        <v>0</v>
      </c>
      <c r="JL18" s="178">
        <f t="shared" si="21"/>
        <v>0</v>
      </c>
      <c r="JM18" s="178">
        <f t="shared" si="21"/>
        <v>0</v>
      </c>
      <c r="JN18" s="178">
        <f t="shared" si="21"/>
        <v>0</v>
      </c>
      <c r="JO18" s="178">
        <f t="shared" si="21"/>
        <v>0</v>
      </c>
      <c r="JP18" s="178">
        <f t="shared" si="21"/>
        <v>0</v>
      </c>
      <c r="JQ18" s="178">
        <f t="shared" si="21"/>
        <v>0</v>
      </c>
      <c r="JR18" s="178">
        <f t="shared" si="21"/>
        <v>0</v>
      </c>
      <c r="JS18" s="178">
        <f t="shared" si="21"/>
        <v>0</v>
      </c>
      <c r="JT18" s="178">
        <f t="shared" si="21"/>
        <v>0</v>
      </c>
      <c r="JU18" s="178">
        <f t="shared" si="21"/>
        <v>0</v>
      </c>
      <c r="JV18" s="178">
        <f t="shared" si="21"/>
        <v>0</v>
      </c>
      <c r="JW18" s="178">
        <f t="shared" si="21"/>
        <v>0</v>
      </c>
      <c r="JX18" s="178">
        <f t="shared" si="21"/>
        <v>0</v>
      </c>
      <c r="JY18" s="178">
        <f t="shared" si="21"/>
        <v>0</v>
      </c>
      <c r="JZ18" s="180">
        <f t="shared" si="4"/>
        <v>0.215</v>
      </c>
      <c r="KA18" s="181">
        <f t="shared" si="5"/>
        <v>72740.38294</v>
      </c>
      <c r="KB18" s="181">
        <f t="shared" si="6"/>
        <v>15639.18233</v>
      </c>
    </row>
    <row r="19" ht="14.25" customHeight="1">
      <c r="A19" s="50" t="s">
        <v>96</v>
      </c>
      <c r="B19" s="83" t="s">
        <v>479</v>
      </c>
      <c r="C19" s="50">
        <v>1811018.0</v>
      </c>
      <c r="D19" s="175">
        <v>98.0</v>
      </c>
      <c r="E19" s="175">
        <v>0.0</v>
      </c>
      <c r="F19" s="175">
        <v>0.0</v>
      </c>
      <c r="G19" s="175">
        <v>0.0</v>
      </c>
      <c r="H19" s="175">
        <v>0.0</v>
      </c>
      <c r="I19" s="175">
        <v>105.0</v>
      </c>
      <c r="J19" s="175">
        <v>0.0</v>
      </c>
      <c r="K19" s="175">
        <v>0.0</v>
      </c>
      <c r="L19" s="175">
        <v>0.0</v>
      </c>
      <c r="M19" s="175">
        <v>0.0</v>
      </c>
      <c r="N19" s="175">
        <v>103.0</v>
      </c>
      <c r="O19" s="175">
        <v>0.0</v>
      </c>
      <c r="P19" s="175">
        <v>0.0</v>
      </c>
      <c r="Q19" s="175">
        <v>0.0</v>
      </c>
      <c r="R19" s="175">
        <v>0.0</v>
      </c>
      <c r="S19" s="175">
        <v>101.0</v>
      </c>
      <c r="T19" s="175">
        <v>0.0</v>
      </c>
      <c r="U19" s="175">
        <v>0.0</v>
      </c>
      <c r="V19" s="175">
        <v>0.0</v>
      </c>
      <c r="W19" s="175">
        <v>0.0</v>
      </c>
      <c r="X19" s="175">
        <v>0.0</v>
      </c>
      <c r="Y19" s="175">
        <v>0.0</v>
      </c>
      <c r="Z19" s="175">
        <v>0.0</v>
      </c>
      <c r="AA19" s="175">
        <v>0.0</v>
      </c>
      <c r="AB19" s="175">
        <v>0.0</v>
      </c>
      <c r="AC19" s="175">
        <v>95.0</v>
      </c>
      <c r="AD19" s="175">
        <v>0.0</v>
      </c>
      <c r="AE19" s="175">
        <v>0.0</v>
      </c>
      <c r="AF19" s="175">
        <v>0.0</v>
      </c>
      <c r="AG19" s="175">
        <v>0.0</v>
      </c>
      <c r="AH19" s="175">
        <v>0.0</v>
      </c>
      <c r="AI19" s="175">
        <v>0.0</v>
      </c>
      <c r="AJ19" s="175">
        <v>0.0</v>
      </c>
      <c r="AK19" s="175">
        <v>100.0</v>
      </c>
      <c r="AL19" s="175">
        <v>0.0</v>
      </c>
      <c r="AM19" s="175">
        <v>0.0</v>
      </c>
      <c r="AN19" s="175">
        <v>0.0</v>
      </c>
      <c r="AO19" s="175">
        <v>0.0</v>
      </c>
      <c r="AP19" s="175">
        <v>0.0</v>
      </c>
      <c r="AQ19" s="175">
        <v>0.0</v>
      </c>
      <c r="AR19" s="175">
        <v>0.0</v>
      </c>
      <c r="AS19" s="175">
        <v>96.0</v>
      </c>
      <c r="AT19" s="175">
        <v>0.0</v>
      </c>
      <c r="AU19" s="175">
        <v>0.0</v>
      </c>
      <c r="AV19" s="175">
        <v>0.0</v>
      </c>
      <c r="AW19" s="175">
        <v>0.0</v>
      </c>
      <c r="AX19" s="175">
        <v>0.0</v>
      </c>
      <c r="AY19" s="175">
        <v>0.0</v>
      </c>
      <c r="AZ19" s="175">
        <v>0.0</v>
      </c>
      <c r="BA19" s="175">
        <v>0.0</v>
      </c>
      <c r="BB19" s="175">
        <v>0.0</v>
      </c>
      <c r="BC19" s="175">
        <v>0.0</v>
      </c>
      <c r="BD19" s="175">
        <v>0.0</v>
      </c>
      <c r="BE19" s="175">
        <v>0.0</v>
      </c>
      <c r="BF19" s="175">
        <v>0.0</v>
      </c>
      <c r="BG19" s="175">
        <v>0.0</v>
      </c>
      <c r="BH19" s="175">
        <v>0.0</v>
      </c>
      <c r="BI19" s="175">
        <v>0.0</v>
      </c>
      <c r="BJ19" s="175">
        <v>0.0</v>
      </c>
      <c r="BK19" s="175">
        <v>0.0</v>
      </c>
      <c r="BL19" s="175">
        <v>0.0</v>
      </c>
      <c r="BM19" s="175">
        <v>0.0</v>
      </c>
      <c r="BN19" s="175">
        <v>0.0</v>
      </c>
      <c r="BO19" s="175">
        <v>0.0</v>
      </c>
      <c r="BP19" s="175">
        <v>0.0</v>
      </c>
      <c r="BQ19" s="175">
        <v>0.0</v>
      </c>
      <c r="BR19" s="175">
        <v>0.0</v>
      </c>
      <c r="BS19" s="175">
        <v>0.0</v>
      </c>
      <c r="BT19" s="175">
        <v>0.0</v>
      </c>
      <c r="BU19" s="175">
        <v>0.0</v>
      </c>
      <c r="BV19" s="175">
        <v>0.0</v>
      </c>
      <c r="BW19" s="175">
        <v>0.0</v>
      </c>
      <c r="BX19" s="175">
        <v>0.0</v>
      </c>
      <c r="BY19" s="175">
        <v>0.0</v>
      </c>
      <c r="BZ19" s="175">
        <v>0.0</v>
      </c>
      <c r="CA19" s="175">
        <v>0.0</v>
      </c>
      <c r="CB19" s="175">
        <v>0.0</v>
      </c>
      <c r="CC19" s="175">
        <v>0.0</v>
      </c>
      <c r="CD19" s="175">
        <v>0.0</v>
      </c>
      <c r="CE19" s="175">
        <v>100.0</v>
      </c>
      <c r="CF19" s="175">
        <v>0.0</v>
      </c>
      <c r="CG19" s="175">
        <v>0.0</v>
      </c>
      <c r="CH19" s="175">
        <v>0.0</v>
      </c>
      <c r="CI19" s="175">
        <v>0.0</v>
      </c>
      <c r="CJ19" s="175">
        <v>0.0</v>
      </c>
      <c r="CK19" s="175">
        <v>0.0</v>
      </c>
      <c r="CL19" s="175">
        <v>0.0</v>
      </c>
      <c r="CM19" s="175">
        <v>0.0</v>
      </c>
      <c r="CN19" s="175">
        <v>0.0</v>
      </c>
      <c r="CO19" s="175">
        <v>108.0</v>
      </c>
      <c r="CP19" s="175">
        <v>0.0</v>
      </c>
      <c r="CQ19" s="175">
        <v>0.0</v>
      </c>
      <c r="CR19" s="175">
        <v>0.0</v>
      </c>
      <c r="CS19" s="175">
        <v>0.0</v>
      </c>
      <c r="CT19" s="175">
        <v>0.0</v>
      </c>
      <c r="CU19" s="175">
        <v>0.0</v>
      </c>
      <c r="CV19" s="175">
        <v>0.0</v>
      </c>
      <c r="CW19" s="175">
        <v>0.0</v>
      </c>
      <c r="CX19" s="175">
        <v>0.0</v>
      </c>
      <c r="CY19" s="175">
        <v>105.0</v>
      </c>
      <c r="CZ19" s="175">
        <v>0.0</v>
      </c>
      <c r="DA19" s="175">
        <v>0.0</v>
      </c>
      <c r="DB19" s="175">
        <v>0.0</v>
      </c>
      <c r="DC19" s="175">
        <v>0.0</v>
      </c>
      <c r="DD19" s="175">
        <v>0.0</v>
      </c>
      <c r="DE19" s="175">
        <v>0.0</v>
      </c>
      <c r="DF19" s="175">
        <v>0.0</v>
      </c>
      <c r="DG19" s="175">
        <v>0.0</v>
      </c>
      <c r="DH19" s="175">
        <v>0.0</v>
      </c>
      <c r="DI19" s="175">
        <v>0.0</v>
      </c>
      <c r="DJ19" s="175">
        <v>0.0</v>
      </c>
      <c r="DK19" s="175">
        <v>0.0</v>
      </c>
      <c r="DL19" s="175">
        <v>0.0</v>
      </c>
      <c r="DM19" s="175">
        <v>0.0</v>
      </c>
      <c r="DN19" s="175">
        <v>0.0</v>
      </c>
      <c r="DO19" s="175">
        <v>0.0</v>
      </c>
      <c r="DP19" s="175">
        <v>0.0</v>
      </c>
      <c r="DQ19" s="175">
        <v>0.0</v>
      </c>
      <c r="DR19" s="175">
        <v>0.0</v>
      </c>
      <c r="DS19" s="175">
        <v>0.0</v>
      </c>
      <c r="DT19" s="175">
        <v>0.0</v>
      </c>
      <c r="DU19" s="175">
        <v>0.0</v>
      </c>
      <c r="DV19" s="175">
        <v>0.0</v>
      </c>
      <c r="DW19" s="175">
        <v>0.0</v>
      </c>
      <c r="DX19" s="175">
        <v>0.0</v>
      </c>
      <c r="DY19" s="175">
        <v>0.0</v>
      </c>
      <c r="DZ19" s="175">
        <v>0.0</v>
      </c>
      <c r="EA19" s="175">
        <v>0.0</v>
      </c>
      <c r="EB19" s="175">
        <v>0.0</v>
      </c>
      <c r="EC19" s="175">
        <v>0.0</v>
      </c>
      <c r="ED19" s="175">
        <v>0.0</v>
      </c>
      <c r="EE19" s="175">
        <v>0.0</v>
      </c>
      <c r="EF19" s="175">
        <v>0.0</v>
      </c>
      <c r="EG19" s="175">
        <v>0.0</v>
      </c>
      <c r="EH19" s="175">
        <v>0.0</v>
      </c>
      <c r="EI19" s="175">
        <v>0.0</v>
      </c>
      <c r="EJ19" s="175">
        <v>0.0</v>
      </c>
      <c r="EK19" s="175">
        <v>0.0</v>
      </c>
      <c r="EL19" s="175">
        <v>0.0</v>
      </c>
      <c r="EM19" s="176">
        <v>0.0</v>
      </c>
      <c r="EN19" s="177">
        <f t="shared" si="2"/>
        <v>22.94523</v>
      </c>
      <c r="EO19" s="178">
        <f>VLOOKUP(C19,'Complexity Cost Adjustment'!$C$2:$H$141,6,0)</f>
        <v>887.7845</v>
      </c>
      <c r="EP19" s="179">
        <f t="shared" ref="EP19:JY19" si="22">IF(D19&gt;0,($EO19)*D$143,0)</f>
        <v>966.7973205</v>
      </c>
      <c r="EQ19" s="178">
        <f t="shared" si="22"/>
        <v>0</v>
      </c>
      <c r="ER19" s="178">
        <f t="shared" si="22"/>
        <v>0</v>
      </c>
      <c r="ES19" s="178">
        <f t="shared" si="22"/>
        <v>0</v>
      </c>
      <c r="ET19" s="178">
        <f t="shared" si="22"/>
        <v>0</v>
      </c>
      <c r="EU19" s="179">
        <f t="shared" si="22"/>
        <v>696.023048</v>
      </c>
      <c r="EV19" s="178">
        <f t="shared" si="22"/>
        <v>0</v>
      </c>
      <c r="EW19" s="178">
        <f t="shared" si="22"/>
        <v>0</v>
      </c>
      <c r="EX19" s="178">
        <f t="shared" si="22"/>
        <v>0</v>
      </c>
      <c r="EY19" s="178">
        <f t="shared" si="22"/>
        <v>0</v>
      </c>
      <c r="EZ19" s="179">
        <f t="shared" si="22"/>
        <v>621.44915</v>
      </c>
      <c r="FA19" s="178">
        <f t="shared" si="22"/>
        <v>0</v>
      </c>
      <c r="FB19" s="178">
        <f t="shared" si="22"/>
        <v>0</v>
      </c>
      <c r="FC19" s="178">
        <f t="shared" si="22"/>
        <v>0</v>
      </c>
      <c r="FD19" s="178">
        <f t="shared" si="22"/>
        <v>0</v>
      </c>
      <c r="FE19" s="179">
        <f t="shared" si="22"/>
        <v>1771.130078</v>
      </c>
      <c r="FF19" s="178">
        <f t="shared" si="22"/>
        <v>0</v>
      </c>
      <c r="FG19" s="178">
        <f t="shared" si="22"/>
        <v>0</v>
      </c>
      <c r="FH19" s="178">
        <f t="shared" si="22"/>
        <v>0</v>
      </c>
      <c r="FI19" s="178">
        <f t="shared" si="22"/>
        <v>0</v>
      </c>
      <c r="FJ19" s="178">
        <f t="shared" si="22"/>
        <v>0</v>
      </c>
      <c r="FK19" s="178">
        <f t="shared" si="22"/>
        <v>0</v>
      </c>
      <c r="FL19" s="178">
        <f t="shared" si="22"/>
        <v>0</v>
      </c>
      <c r="FM19" s="178">
        <f t="shared" si="22"/>
        <v>0</v>
      </c>
      <c r="FN19" s="178">
        <f t="shared" si="22"/>
        <v>0</v>
      </c>
      <c r="FO19" s="179">
        <f t="shared" si="22"/>
        <v>1022.727744</v>
      </c>
      <c r="FP19" s="178">
        <f t="shared" si="22"/>
        <v>0</v>
      </c>
      <c r="FQ19" s="178">
        <f t="shared" si="22"/>
        <v>0</v>
      </c>
      <c r="FR19" s="178">
        <f t="shared" si="22"/>
        <v>0</v>
      </c>
      <c r="FS19" s="178">
        <f t="shared" si="22"/>
        <v>0</v>
      </c>
      <c r="FT19" s="178">
        <f t="shared" si="22"/>
        <v>0</v>
      </c>
      <c r="FU19" s="178">
        <f t="shared" si="22"/>
        <v>0</v>
      </c>
      <c r="FV19" s="178">
        <f t="shared" si="22"/>
        <v>0</v>
      </c>
      <c r="FW19" s="179">
        <f t="shared" si="22"/>
        <v>1044.034572</v>
      </c>
      <c r="FX19" s="178">
        <f t="shared" si="22"/>
        <v>0</v>
      </c>
      <c r="FY19" s="178">
        <f t="shared" si="22"/>
        <v>0</v>
      </c>
      <c r="FZ19" s="178">
        <f t="shared" si="22"/>
        <v>0</v>
      </c>
      <c r="GA19" s="178">
        <f t="shared" si="22"/>
        <v>0</v>
      </c>
      <c r="GB19" s="178">
        <f t="shared" si="22"/>
        <v>0</v>
      </c>
      <c r="GC19" s="178">
        <f t="shared" si="22"/>
        <v>0</v>
      </c>
      <c r="GD19" s="178">
        <f t="shared" si="22"/>
        <v>0</v>
      </c>
      <c r="GE19" s="179">
        <f t="shared" si="22"/>
        <v>435.014405</v>
      </c>
      <c r="GF19" s="178">
        <f t="shared" si="22"/>
        <v>0</v>
      </c>
      <c r="GG19" s="178">
        <f t="shared" si="22"/>
        <v>0</v>
      </c>
      <c r="GH19" s="178">
        <f t="shared" si="22"/>
        <v>0</v>
      </c>
      <c r="GI19" s="178">
        <f t="shared" si="22"/>
        <v>0</v>
      </c>
      <c r="GJ19" s="178">
        <f t="shared" si="22"/>
        <v>0</v>
      </c>
      <c r="GK19" s="178">
        <f t="shared" si="22"/>
        <v>0</v>
      </c>
      <c r="GL19" s="178">
        <f t="shared" si="22"/>
        <v>0</v>
      </c>
      <c r="GM19" s="178">
        <f t="shared" si="22"/>
        <v>0</v>
      </c>
      <c r="GN19" s="178">
        <f t="shared" si="22"/>
        <v>0</v>
      </c>
      <c r="GO19" s="178">
        <f t="shared" si="22"/>
        <v>0</v>
      </c>
      <c r="GP19" s="178">
        <f t="shared" si="22"/>
        <v>0</v>
      </c>
      <c r="GQ19" s="178">
        <f t="shared" si="22"/>
        <v>0</v>
      </c>
      <c r="GR19" s="178">
        <f t="shared" si="22"/>
        <v>0</v>
      </c>
      <c r="GS19" s="178">
        <f t="shared" si="22"/>
        <v>0</v>
      </c>
      <c r="GT19" s="178">
        <f t="shared" si="22"/>
        <v>0</v>
      </c>
      <c r="GU19" s="178">
        <f t="shared" si="22"/>
        <v>0</v>
      </c>
      <c r="GV19" s="178">
        <f t="shared" si="22"/>
        <v>0</v>
      </c>
      <c r="GW19" s="178">
        <f t="shared" si="22"/>
        <v>0</v>
      </c>
      <c r="GX19" s="178">
        <f t="shared" si="22"/>
        <v>0</v>
      </c>
      <c r="GY19" s="178">
        <f t="shared" si="22"/>
        <v>0</v>
      </c>
      <c r="GZ19" s="178">
        <f t="shared" si="22"/>
        <v>0</v>
      </c>
      <c r="HA19" s="178">
        <f t="shared" si="22"/>
        <v>0</v>
      </c>
      <c r="HB19" s="178">
        <f t="shared" si="22"/>
        <v>0</v>
      </c>
      <c r="HC19" s="178">
        <f t="shared" si="22"/>
        <v>0</v>
      </c>
      <c r="HD19" s="178">
        <f t="shared" si="22"/>
        <v>0</v>
      </c>
      <c r="HE19" s="178">
        <f t="shared" si="22"/>
        <v>0</v>
      </c>
      <c r="HF19" s="178">
        <f t="shared" si="22"/>
        <v>0</v>
      </c>
      <c r="HG19" s="178">
        <f t="shared" si="22"/>
        <v>0</v>
      </c>
      <c r="HH19" s="178">
        <f t="shared" si="22"/>
        <v>0</v>
      </c>
      <c r="HI19" s="178">
        <f t="shared" si="22"/>
        <v>0</v>
      </c>
      <c r="HJ19" s="178">
        <f t="shared" si="22"/>
        <v>0</v>
      </c>
      <c r="HK19" s="178">
        <f t="shared" si="22"/>
        <v>0</v>
      </c>
      <c r="HL19" s="178">
        <f t="shared" si="22"/>
        <v>0</v>
      </c>
      <c r="HM19" s="178">
        <f t="shared" si="22"/>
        <v>0</v>
      </c>
      <c r="HN19" s="178">
        <f t="shared" si="22"/>
        <v>0</v>
      </c>
      <c r="HO19" s="178">
        <f t="shared" si="22"/>
        <v>0</v>
      </c>
      <c r="HP19" s="178">
        <f t="shared" si="22"/>
        <v>0</v>
      </c>
      <c r="HQ19" s="179">
        <f t="shared" si="22"/>
        <v>1097.301642</v>
      </c>
      <c r="HR19" s="178">
        <f t="shared" si="22"/>
        <v>0</v>
      </c>
      <c r="HS19" s="178">
        <f t="shared" si="22"/>
        <v>0</v>
      </c>
      <c r="HT19" s="178">
        <f t="shared" si="22"/>
        <v>0</v>
      </c>
      <c r="HU19" s="178">
        <f t="shared" si="22"/>
        <v>0</v>
      </c>
      <c r="HV19" s="178">
        <f t="shared" si="22"/>
        <v>0</v>
      </c>
      <c r="HW19" s="178">
        <f t="shared" si="22"/>
        <v>0</v>
      </c>
      <c r="HX19" s="178">
        <f t="shared" si="22"/>
        <v>0</v>
      </c>
      <c r="HY19" s="178">
        <f t="shared" si="22"/>
        <v>0</v>
      </c>
      <c r="HZ19" s="178">
        <f t="shared" si="22"/>
        <v>0</v>
      </c>
      <c r="IA19" s="179">
        <f t="shared" si="22"/>
        <v>457.2090175</v>
      </c>
      <c r="IB19" s="178">
        <f t="shared" si="22"/>
        <v>0</v>
      </c>
      <c r="IC19" s="178">
        <f t="shared" si="22"/>
        <v>0</v>
      </c>
      <c r="ID19" s="178">
        <f t="shared" si="22"/>
        <v>0</v>
      </c>
      <c r="IE19" s="178">
        <f t="shared" si="22"/>
        <v>0</v>
      </c>
      <c r="IF19" s="178">
        <f t="shared" si="22"/>
        <v>0</v>
      </c>
      <c r="IG19" s="178">
        <f t="shared" si="22"/>
        <v>0</v>
      </c>
      <c r="IH19" s="178">
        <f t="shared" si="22"/>
        <v>0</v>
      </c>
      <c r="II19" s="178">
        <f t="shared" si="22"/>
        <v>0</v>
      </c>
      <c r="IJ19" s="178">
        <f t="shared" si="22"/>
        <v>0</v>
      </c>
      <c r="IK19" s="179">
        <f t="shared" si="22"/>
        <v>372.86949</v>
      </c>
      <c r="IL19" s="178">
        <f t="shared" si="22"/>
        <v>0</v>
      </c>
      <c r="IM19" s="178">
        <f t="shared" si="22"/>
        <v>0</v>
      </c>
      <c r="IN19" s="178">
        <f t="shared" si="22"/>
        <v>0</v>
      </c>
      <c r="IO19" s="178">
        <f t="shared" si="22"/>
        <v>0</v>
      </c>
      <c r="IP19" s="178">
        <f t="shared" si="22"/>
        <v>0</v>
      </c>
      <c r="IQ19" s="178">
        <f t="shared" si="22"/>
        <v>0</v>
      </c>
      <c r="IR19" s="178">
        <f t="shared" si="22"/>
        <v>0</v>
      </c>
      <c r="IS19" s="178">
        <f t="shared" si="22"/>
        <v>0</v>
      </c>
      <c r="IT19" s="178">
        <f t="shared" si="22"/>
        <v>0</v>
      </c>
      <c r="IU19" s="178">
        <f t="shared" si="22"/>
        <v>0</v>
      </c>
      <c r="IV19" s="178">
        <f t="shared" si="22"/>
        <v>0</v>
      </c>
      <c r="IW19" s="178">
        <f t="shared" si="22"/>
        <v>0</v>
      </c>
      <c r="IX19" s="178">
        <f t="shared" si="22"/>
        <v>0</v>
      </c>
      <c r="IY19" s="178">
        <f t="shared" si="22"/>
        <v>0</v>
      </c>
      <c r="IZ19" s="178">
        <f t="shared" si="22"/>
        <v>0</v>
      </c>
      <c r="JA19" s="178">
        <f t="shared" si="22"/>
        <v>0</v>
      </c>
      <c r="JB19" s="178">
        <f t="shared" si="22"/>
        <v>0</v>
      </c>
      <c r="JC19" s="178">
        <f t="shared" si="22"/>
        <v>0</v>
      </c>
      <c r="JD19" s="178">
        <f t="shared" si="22"/>
        <v>0</v>
      </c>
      <c r="JE19" s="178">
        <f t="shared" si="22"/>
        <v>0</v>
      </c>
      <c r="JF19" s="178">
        <f t="shared" si="22"/>
        <v>0</v>
      </c>
      <c r="JG19" s="178">
        <f t="shared" si="22"/>
        <v>0</v>
      </c>
      <c r="JH19" s="178">
        <f t="shared" si="22"/>
        <v>0</v>
      </c>
      <c r="JI19" s="178">
        <f t="shared" si="22"/>
        <v>0</v>
      </c>
      <c r="JJ19" s="178">
        <f t="shared" si="22"/>
        <v>0</v>
      </c>
      <c r="JK19" s="178">
        <f t="shared" si="22"/>
        <v>0</v>
      </c>
      <c r="JL19" s="178">
        <f t="shared" si="22"/>
        <v>0</v>
      </c>
      <c r="JM19" s="178">
        <f t="shared" si="22"/>
        <v>0</v>
      </c>
      <c r="JN19" s="178">
        <f t="shared" si="22"/>
        <v>0</v>
      </c>
      <c r="JO19" s="178">
        <f t="shared" si="22"/>
        <v>0</v>
      </c>
      <c r="JP19" s="178">
        <f t="shared" si="22"/>
        <v>0</v>
      </c>
      <c r="JQ19" s="178">
        <f t="shared" si="22"/>
        <v>0</v>
      </c>
      <c r="JR19" s="178">
        <f t="shared" si="22"/>
        <v>0</v>
      </c>
      <c r="JS19" s="178">
        <f t="shared" si="22"/>
        <v>0</v>
      </c>
      <c r="JT19" s="178">
        <f t="shared" si="22"/>
        <v>0</v>
      </c>
      <c r="JU19" s="178">
        <f t="shared" si="22"/>
        <v>0</v>
      </c>
      <c r="JV19" s="178">
        <f t="shared" si="22"/>
        <v>0</v>
      </c>
      <c r="JW19" s="178">
        <f t="shared" si="22"/>
        <v>0</v>
      </c>
      <c r="JX19" s="178">
        <f t="shared" si="22"/>
        <v>0</v>
      </c>
      <c r="JY19" s="178">
        <f t="shared" si="22"/>
        <v>0</v>
      </c>
      <c r="JZ19" s="180">
        <f t="shared" si="4"/>
        <v>0.215</v>
      </c>
      <c r="KA19" s="181">
        <f t="shared" si="5"/>
        <v>8484.556467</v>
      </c>
      <c r="KB19" s="181">
        <f t="shared" si="6"/>
        <v>1824.17964</v>
      </c>
    </row>
    <row r="20" ht="14.25" customHeight="1">
      <c r="A20" s="50" t="s">
        <v>96</v>
      </c>
      <c r="B20" s="83" t="s">
        <v>479</v>
      </c>
      <c r="C20" s="50">
        <v>1811019.0</v>
      </c>
      <c r="D20" s="175">
        <v>425.0</v>
      </c>
      <c r="E20" s="175">
        <v>0.0</v>
      </c>
      <c r="F20" s="175">
        <v>0.0</v>
      </c>
      <c r="G20" s="175">
        <v>0.0</v>
      </c>
      <c r="H20" s="175">
        <v>0.0</v>
      </c>
      <c r="I20" s="175">
        <v>455.0</v>
      </c>
      <c r="J20" s="175">
        <v>0.0</v>
      </c>
      <c r="K20" s="175">
        <v>0.0</v>
      </c>
      <c r="L20" s="175">
        <v>0.0</v>
      </c>
      <c r="M20" s="175">
        <v>0.0</v>
      </c>
      <c r="N20" s="175">
        <v>446.0</v>
      </c>
      <c r="O20" s="175">
        <v>0.0</v>
      </c>
      <c r="P20" s="175">
        <v>0.0</v>
      </c>
      <c r="Q20" s="175">
        <v>0.0</v>
      </c>
      <c r="R20" s="175">
        <v>0.0</v>
      </c>
      <c r="S20" s="175">
        <v>438.0</v>
      </c>
      <c r="T20" s="175">
        <v>0.0</v>
      </c>
      <c r="U20" s="175">
        <v>0.0</v>
      </c>
      <c r="V20" s="175">
        <v>0.0</v>
      </c>
      <c r="W20" s="175">
        <v>0.0</v>
      </c>
      <c r="X20" s="175">
        <v>0.0</v>
      </c>
      <c r="Y20" s="175">
        <v>0.0</v>
      </c>
      <c r="Z20" s="175">
        <v>0.0</v>
      </c>
      <c r="AA20" s="175">
        <v>0.0</v>
      </c>
      <c r="AB20" s="175">
        <v>0.0</v>
      </c>
      <c r="AC20" s="175">
        <v>412.0</v>
      </c>
      <c r="AD20" s="175">
        <v>0.0</v>
      </c>
      <c r="AE20" s="175">
        <v>0.0</v>
      </c>
      <c r="AF20" s="175">
        <v>0.0</v>
      </c>
      <c r="AG20" s="175">
        <v>0.0</v>
      </c>
      <c r="AH20" s="175">
        <v>0.0</v>
      </c>
      <c r="AI20" s="175">
        <v>0.0</v>
      </c>
      <c r="AJ20" s="175">
        <v>0.0</v>
      </c>
      <c r="AK20" s="175">
        <v>433.0</v>
      </c>
      <c r="AL20" s="175">
        <v>0.0</v>
      </c>
      <c r="AM20" s="175">
        <v>0.0</v>
      </c>
      <c r="AN20" s="175">
        <v>0.0</v>
      </c>
      <c r="AO20" s="175">
        <v>0.0</v>
      </c>
      <c r="AP20" s="175">
        <v>0.0</v>
      </c>
      <c r="AQ20" s="175">
        <v>0.0</v>
      </c>
      <c r="AR20" s="175">
        <v>0.0</v>
      </c>
      <c r="AS20" s="175">
        <v>416.0</v>
      </c>
      <c r="AT20" s="175">
        <v>0.0</v>
      </c>
      <c r="AU20" s="175">
        <v>0.0</v>
      </c>
      <c r="AV20" s="175">
        <v>0.0</v>
      </c>
      <c r="AW20" s="175">
        <v>0.0</v>
      </c>
      <c r="AX20" s="175">
        <v>0.0</v>
      </c>
      <c r="AY20" s="175">
        <v>0.0</v>
      </c>
      <c r="AZ20" s="175">
        <v>0.0</v>
      </c>
      <c r="BA20" s="175">
        <v>0.0</v>
      </c>
      <c r="BB20" s="175">
        <v>0.0</v>
      </c>
      <c r="BC20" s="175">
        <v>0.0</v>
      </c>
      <c r="BD20" s="175">
        <v>0.0</v>
      </c>
      <c r="BE20" s="175">
        <v>0.0</v>
      </c>
      <c r="BF20" s="175">
        <v>0.0</v>
      </c>
      <c r="BG20" s="175">
        <v>0.0</v>
      </c>
      <c r="BH20" s="175">
        <v>0.0</v>
      </c>
      <c r="BI20" s="175">
        <v>0.0</v>
      </c>
      <c r="BJ20" s="175">
        <v>0.0</v>
      </c>
      <c r="BK20" s="175">
        <v>0.0</v>
      </c>
      <c r="BL20" s="175">
        <v>0.0</v>
      </c>
      <c r="BM20" s="175">
        <v>0.0</v>
      </c>
      <c r="BN20" s="175">
        <v>0.0</v>
      </c>
      <c r="BO20" s="175">
        <v>0.0</v>
      </c>
      <c r="BP20" s="175">
        <v>0.0</v>
      </c>
      <c r="BQ20" s="175">
        <v>0.0</v>
      </c>
      <c r="BR20" s="175">
        <v>0.0</v>
      </c>
      <c r="BS20" s="175">
        <v>0.0</v>
      </c>
      <c r="BT20" s="175">
        <v>0.0</v>
      </c>
      <c r="BU20" s="175">
        <v>0.0</v>
      </c>
      <c r="BV20" s="175">
        <v>0.0</v>
      </c>
      <c r="BW20" s="175">
        <v>0.0</v>
      </c>
      <c r="BX20" s="175">
        <v>0.0</v>
      </c>
      <c r="BY20" s="175">
        <v>0.0</v>
      </c>
      <c r="BZ20" s="175">
        <v>0.0</v>
      </c>
      <c r="CA20" s="175">
        <v>0.0</v>
      </c>
      <c r="CB20" s="175">
        <v>0.0</v>
      </c>
      <c r="CC20" s="175">
        <v>0.0</v>
      </c>
      <c r="CD20" s="175">
        <v>0.0</v>
      </c>
      <c r="CE20" s="175">
        <v>433.0</v>
      </c>
      <c r="CF20" s="175">
        <v>0.0</v>
      </c>
      <c r="CG20" s="175">
        <v>0.0</v>
      </c>
      <c r="CH20" s="175">
        <v>0.0</v>
      </c>
      <c r="CI20" s="175">
        <v>0.0</v>
      </c>
      <c r="CJ20" s="175">
        <v>0.0</v>
      </c>
      <c r="CK20" s="175">
        <v>0.0</v>
      </c>
      <c r="CL20" s="175">
        <v>0.0</v>
      </c>
      <c r="CM20" s="175">
        <v>0.0</v>
      </c>
      <c r="CN20" s="175">
        <v>0.0</v>
      </c>
      <c r="CO20" s="175">
        <v>468.0</v>
      </c>
      <c r="CP20" s="175">
        <v>0.0</v>
      </c>
      <c r="CQ20" s="175">
        <v>0.0</v>
      </c>
      <c r="CR20" s="175">
        <v>0.0</v>
      </c>
      <c r="CS20" s="175">
        <v>0.0</v>
      </c>
      <c r="CT20" s="175">
        <v>0.0</v>
      </c>
      <c r="CU20" s="175">
        <v>0.0</v>
      </c>
      <c r="CV20" s="175">
        <v>0.0</v>
      </c>
      <c r="CW20" s="175">
        <v>0.0</v>
      </c>
      <c r="CX20" s="175">
        <v>0.0</v>
      </c>
      <c r="CY20" s="175">
        <v>455.0</v>
      </c>
      <c r="CZ20" s="175">
        <v>0.0</v>
      </c>
      <c r="DA20" s="175">
        <v>0.0</v>
      </c>
      <c r="DB20" s="175">
        <v>0.0</v>
      </c>
      <c r="DC20" s="175">
        <v>0.0</v>
      </c>
      <c r="DD20" s="175">
        <v>0.0</v>
      </c>
      <c r="DE20" s="175">
        <v>0.0</v>
      </c>
      <c r="DF20" s="175">
        <v>0.0</v>
      </c>
      <c r="DG20" s="175">
        <v>0.0</v>
      </c>
      <c r="DH20" s="175">
        <v>0.0</v>
      </c>
      <c r="DI20" s="175">
        <v>0.0</v>
      </c>
      <c r="DJ20" s="175">
        <v>0.0</v>
      </c>
      <c r="DK20" s="175">
        <v>0.0</v>
      </c>
      <c r="DL20" s="175">
        <v>0.0</v>
      </c>
      <c r="DM20" s="175">
        <v>0.0</v>
      </c>
      <c r="DN20" s="175">
        <v>0.0</v>
      </c>
      <c r="DO20" s="175">
        <v>0.0</v>
      </c>
      <c r="DP20" s="175">
        <v>0.0</v>
      </c>
      <c r="DQ20" s="175">
        <v>0.0</v>
      </c>
      <c r="DR20" s="175">
        <v>0.0</v>
      </c>
      <c r="DS20" s="175">
        <v>0.0</v>
      </c>
      <c r="DT20" s="175">
        <v>0.0</v>
      </c>
      <c r="DU20" s="175">
        <v>0.0</v>
      </c>
      <c r="DV20" s="175">
        <v>0.0</v>
      </c>
      <c r="DW20" s="175">
        <v>0.0</v>
      </c>
      <c r="DX20" s="175">
        <v>0.0</v>
      </c>
      <c r="DY20" s="175">
        <v>0.0</v>
      </c>
      <c r="DZ20" s="175">
        <v>0.0</v>
      </c>
      <c r="EA20" s="175">
        <v>0.0</v>
      </c>
      <c r="EB20" s="175">
        <v>0.0</v>
      </c>
      <c r="EC20" s="175">
        <v>0.0</v>
      </c>
      <c r="ED20" s="175">
        <v>0.0</v>
      </c>
      <c r="EE20" s="175">
        <v>0.0</v>
      </c>
      <c r="EF20" s="175">
        <v>0.0</v>
      </c>
      <c r="EG20" s="175">
        <v>0.0</v>
      </c>
      <c r="EH20" s="175">
        <v>0.0</v>
      </c>
      <c r="EI20" s="175">
        <v>0.0</v>
      </c>
      <c r="EJ20" s="175">
        <v>0.0</v>
      </c>
      <c r="EK20" s="175">
        <v>0.0</v>
      </c>
      <c r="EL20" s="175">
        <v>0.0</v>
      </c>
      <c r="EM20" s="176">
        <v>0.0</v>
      </c>
      <c r="EN20" s="177">
        <f t="shared" si="2"/>
        <v>99.507375</v>
      </c>
      <c r="EO20" s="178">
        <f>VLOOKUP(C20,'Complexity Cost Adjustment'!$C$2:$H$141,6,0)</f>
        <v>2991.3473</v>
      </c>
      <c r="EP20" s="179">
        <f t="shared" ref="EP20:JY20" si="23">IF(D20&gt;0,($EO20)*D$143,0)</f>
        <v>3257.57721</v>
      </c>
      <c r="EQ20" s="178">
        <f t="shared" si="23"/>
        <v>0</v>
      </c>
      <c r="ER20" s="178">
        <f t="shared" si="23"/>
        <v>0</v>
      </c>
      <c r="ES20" s="178">
        <f t="shared" si="23"/>
        <v>0</v>
      </c>
      <c r="ET20" s="178">
        <f t="shared" si="23"/>
        <v>0</v>
      </c>
      <c r="EU20" s="179">
        <f t="shared" si="23"/>
        <v>2345.216283</v>
      </c>
      <c r="EV20" s="178">
        <f t="shared" si="23"/>
        <v>0</v>
      </c>
      <c r="EW20" s="178">
        <f t="shared" si="23"/>
        <v>0</v>
      </c>
      <c r="EX20" s="178">
        <f t="shared" si="23"/>
        <v>0</v>
      </c>
      <c r="EY20" s="178">
        <f t="shared" si="23"/>
        <v>0</v>
      </c>
      <c r="EZ20" s="179">
        <f t="shared" si="23"/>
        <v>2093.94311</v>
      </c>
      <c r="FA20" s="178">
        <f t="shared" si="23"/>
        <v>0</v>
      </c>
      <c r="FB20" s="178">
        <f t="shared" si="23"/>
        <v>0</v>
      </c>
      <c r="FC20" s="178">
        <f t="shared" si="23"/>
        <v>0</v>
      </c>
      <c r="FD20" s="178">
        <f t="shared" si="23"/>
        <v>0</v>
      </c>
      <c r="FE20" s="179">
        <f t="shared" si="23"/>
        <v>5967.737864</v>
      </c>
      <c r="FF20" s="178">
        <f t="shared" si="23"/>
        <v>0</v>
      </c>
      <c r="FG20" s="178">
        <f t="shared" si="23"/>
        <v>0</v>
      </c>
      <c r="FH20" s="178">
        <f t="shared" si="23"/>
        <v>0</v>
      </c>
      <c r="FI20" s="178">
        <f t="shared" si="23"/>
        <v>0</v>
      </c>
      <c r="FJ20" s="178">
        <f t="shared" si="23"/>
        <v>0</v>
      </c>
      <c r="FK20" s="178">
        <f t="shared" si="23"/>
        <v>0</v>
      </c>
      <c r="FL20" s="178">
        <f t="shared" si="23"/>
        <v>0</v>
      </c>
      <c r="FM20" s="178">
        <f t="shared" si="23"/>
        <v>0</v>
      </c>
      <c r="FN20" s="178">
        <f t="shared" si="23"/>
        <v>0</v>
      </c>
      <c r="FO20" s="179">
        <f t="shared" si="23"/>
        <v>3446.03209</v>
      </c>
      <c r="FP20" s="178">
        <f t="shared" si="23"/>
        <v>0</v>
      </c>
      <c r="FQ20" s="178">
        <f t="shared" si="23"/>
        <v>0</v>
      </c>
      <c r="FR20" s="178">
        <f t="shared" si="23"/>
        <v>0</v>
      </c>
      <c r="FS20" s="178">
        <f t="shared" si="23"/>
        <v>0</v>
      </c>
      <c r="FT20" s="178">
        <f t="shared" si="23"/>
        <v>0</v>
      </c>
      <c r="FU20" s="178">
        <f t="shared" si="23"/>
        <v>0</v>
      </c>
      <c r="FV20" s="178">
        <f t="shared" si="23"/>
        <v>0</v>
      </c>
      <c r="FW20" s="179">
        <f t="shared" si="23"/>
        <v>3517.824425</v>
      </c>
      <c r="FX20" s="178">
        <f t="shared" si="23"/>
        <v>0</v>
      </c>
      <c r="FY20" s="178">
        <f t="shared" si="23"/>
        <v>0</v>
      </c>
      <c r="FZ20" s="178">
        <f t="shared" si="23"/>
        <v>0</v>
      </c>
      <c r="GA20" s="178">
        <f t="shared" si="23"/>
        <v>0</v>
      </c>
      <c r="GB20" s="178">
        <f t="shared" si="23"/>
        <v>0</v>
      </c>
      <c r="GC20" s="178">
        <f t="shared" si="23"/>
        <v>0</v>
      </c>
      <c r="GD20" s="178">
        <f t="shared" si="23"/>
        <v>0</v>
      </c>
      <c r="GE20" s="179">
        <f t="shared" si="23"/>
        <v>1465.760177</v>
      </c>
      <c r="GF20" s="178">
        <f t="shared" si="23"/>
        <v>0</v>
      </c>
      <c r="GG20" s="178">
        <f t="shared" si="23"/>
        <v>0</v>
      </c>
      <c r="GH20" s="178">
        <f t="shared" si="23"/>
        <v>0</v>
      </c>
      <c r="GI20" s="178">
        <f t="shared" si="23"/>
        <v>0</v>
      </c>
      <c r="GJ20" s="178">
        <f t="shared" si="23"/>
        <v>0</v>
      </c>
      <c r="GK20" s="178">
        <f t="shared" si="23"/>
        <v>0</v>
      </c>
      <c r="GL20" s="178">
        <f t="shared" si="23"/>
        <v>0</v>
      </c>
      <c r="GM20" s="178">
        <f t="shared" si="23"/>
        <v>0</v>
      </c>
      <c r="GN20" s="178">
        <f t="shared" si="23"/>
        <v>0</v>
      </c>
      <c r="GO20" s="178">
        <f t="shared" si="23"/>
        <v>0</v>
      </c>
      <c r="GP20" s="178">
        <f t="shared" si="23"/>
        <v>0</v>
      </c>
      <c r="GQ20" s="178">
        <f t="shared" si="23"/>
        <v>0</v>
      </c>
      <c r="GR20" s="178">
        <f t="shared" si="23"/>
        <v>0</v>
      </c>
      <c r="GS20" s="178">
        <f t="shared" si="23"/>
        <v>0</v>
      </c>
      <c r="GT20" s="178">
        <f t="shared" si="23"/>
        <v>0</v>
      </c>
      <c r="GU20" s="178">
        <f t="shared" si="23"/>
        <v>0</v>
      </c>
      <c r="GV20" s="178">
        <f t="shared" si="23"/>
        <v>0</v>
      </c>
      <c r="GW20" s="178">
        <f t="shared" si="23"/>
        <v>0</v>
      </c>
      <c r="GX20" s="178">
        <f t="shared" si="23"/>
        <v>0</v>
      </c>
      <c r="GY20" s="178">
        <f t="shared" si="23"/>
        <v>0</v>
      </c>
      <c r="GZ20" s="178">
        <f t="shared" si="23"/>
        <v>0</v>
      </c>
      <c r="HA20" s="178">
        <f t="shared" si="23"/>
        <v>0</v>
      </c>
      <c r="HB20" s="178">
        <f t="shared" si="23"/>
        <v>0</v>
      </c>
      <c r="HC20" s="178">
        <f t="shared" si="23"/>
        <v>0</v>
      </c>
      <c r="HD20" s="178">
        <f t="shared" si="23"/>
        <v>0</v>
      </c>
      <c r="HE20" s="178">
        <f t="shared" si="23"/>
        <v>0</v>
      </c>
      <c r="HF20" s="178">
        <f t="shared" si="23"/>
        <v>0</v>
      </c>
      <c r="HG20" s="178">
        <f t="shared" si="23"/>
        <v>0</v>
      </c>
      <c r="HH20" s="178">
        <f t="shared" si="23"/>
        <v>0</v>
      </c>
      <c r="HI20" s="178">
        <f t="shared" si="23"/>
        <v>0</v>
      </c>
      <c r="HJ20" s="178">
        <f t="shared" si="23"/>
        <v>0</v>
      </c>
      <c r="HK20" s="178">
        <f t="shared" si="23"/>
        <v>0</v>
      </c>
      <c r="HL20" s="178">
        <f t="shared" si="23"/>
        <v>0</v>
      </c>
      <c r="HM20" s="178">
        <f t="shared" si="23"/>
        <v>0</v>
      </c>
      <c r="HN20" s="178">
        <f t="shared" si="23"/>
        <v>0</v>
      </c>
      <c r="HO20" s="178">
        <f t="shared" si="23"/>
        <v>0</v>
      </c>
      <c r="HP20" s="178">
        <f t="shared" si="23"/>
        <v>0</v>
      </c>
      <c r="HQ20" s="179">
        <f t="shared" si="23"/>
        <v>3697.305263</v>
      </c>
      <c r="HR20" s="178">
        <f t="shared" si="23"/>
        <v>0</v>
      </c>
      <c r="HS20" s="178">
        <f t="shared" si="23"/>
        <v>0</v>
      </c>
      <c r="HT20" s="178">
        <f t="shared" si="23"/>
        <v>0</v>
      </c>
      <c r="HU20" s="178">
        <f t="shared" si="23"/>
        <v>0</v>
      </c>
      <c r="HV20" s="178">
        <f t="shared" si="23"/>
        <v>0</v>
      </c>
      <c r="HW20" s="178">
        <f t="shared" si="23"/>
        <v>0</v>
      </c>
      <c r="HX20" s="178">
        <f t="shared" si="23"/>
        <v>0</v>
      </c>
      <c r="HY20" s="178">
        <f t="shared" si="23"/>
        <v>0</v>
      </c>
      <c r="HZ20" s="178">
        <f t="shared" si="23"/>
        <v>0</v>
      </c>
      <c r="IA20" s="179">
        <f t="shared" si="23"/>
        <v>1540.54386</v>
      </c>
      <c r="IB20" s="178">
        <f t="shared" si="23"/>
        <v>0</v>
      </c>
      <c r="IC20" s="178">
        <f t="shared" si="23"/>
        <v>0</v>
      </c>
      <c r="ID20" s="178">
        <f t="shared" si="23"/>
        <v>0</v>
      </c>
      <c r="IE20" s="178">
        <f t="shared" si="23"/>
        <v>0</v>
      </c>
      <c r="IF20" s="178">
        <f t="shared" si="23"/>
        <v>0</v>
      </c>
      <c r="IG20" s="178">
        <f t="shared" si="23"/>
        <v>0</v>
      </c>
      <c r="IH20" s="178">
        <f t="shared" si="23"/>
        <v>0</v>
      </c>
      <c r="II20" s="178">
        <f t="shared" si="23"/>
        <v>0</v>
      </c>
      <c r="IJ20" s="178">
        <f t="shared" si="23"/>
        <v>0</v>
      </c>
      <c r="IK20" s="179">
        <f t="shared" si="23"/>
        <v>1256.365866</v>
      </c>
      <c r="IL20" s="178">
        <f t="shared" si="23"/>
        <v>0</v>
      </c>
      <c r="IM20" s="178">
        <f t="shared" si="23"/>
        <v>0</v>
      </c>
      <c r="IN20" s="178">
        <f t="shared" si="23"/>
        <v>0</v>
      </c>
      <c r="IO20" s="178">
        <f t="shared" si="23"/>
        <v>0</v>
      </c>
      <c r="IP20" s="178">
        <f t="shared" si="23"/>
        <v>0</v>
      </c>
      <c r="IQ20" s="178">
        <f t="shared" si="23"/>
        <v>0</v>
      </c>
      <c r="IR20" s="178">
        <f t="shared" si="23"/>
        <v>0</v>
      </c>
      <c r="IS20" s="178">
        <f t="shared" si="23"/>
        <v>0</v>
      </c>
      <c r="IT20" s="178">
        <f t="shared" si="23"/>
        <v>0</v>
      </c>
      <c r="IU20" s="178">
        <f t="shared" si="23"/>
        <v>0</v>
      </c>
      <c r="IV20" s="178">
        <f t="shared" si="23"/>
        <v>0</v>
      </c>
      <c r="IW20" s="178">
        <f t="shared" si="23"/>
        <v>0</v>
      </c>
      <c r="IX20" s="178">
        <f t="shared" si="23"/>
        <v>0</v>
      </c>
      <c r="IY20" s="178">
        <f t="shared" si="23"/>
        <v>0</v>
      </c>
      <c r="IZ20" s="178">
        <f t="shared" si="23"/>
        <v>0</v>
      </c>
      <c r="JA20" s="178">
        <f t="shared" si="23"/>
        <v>0</v>
      </c>
      <c r="JB20" s="178">
        <f t="shared" si="23"/>
        <v>0</v>
      </c>
      <c r="JC20" s="178">
        <f t="shared" si="23"/>
        <v>0</v>
      </c>
      <c r="JD20" s="178">
        <f t="shared" si="23"/>
        <v>0</v>
      </c>
      <c r="JE20" s="178">
        <f t="shared" si="23"/>
        <v>0</v>
      </c>
      <c r="JF20" s="178">
        <f t="shared" si="23"/>
        <v>0</v>
      </c>
      <c r="JG20" s="178">
        <f t="shared" si="23"/>
        <v>0</v>
      </c>
      <c r="JH20" s="178">
        <f t="shared" si="23"/>
        <v>0</v>
      </c>
      <c r="JI20" s="178">
        <f t="shared" si="23"/>
        <v>0</v>
      </c>
      <c r="JJ20" s="178">
        <f t="shared" si="23"/>
        <v>0</v>
      </c>
      <c r="JK20" s="178">
        <f t="shared" si="23"/>
        <v>0</v>
      </c>
      <c r="JL20" s="178">
        <f t="shared" si="23"/>
        <v>0</v>
      </c>
      <c r="JM20" s="178">
        <f t="shared" si="23"/>
        <v>0</v>
      </c>
      <c r="JN20" s="178">
        <f t="shared" si="23"/>
        <v>0</v>
      </c>
      <c r="JO20" s="178">
        <f t="shared" si="23"/>
        <v>0</v>
      </c>
      <c r="JP20" s="178">
        <f t="shared" si="23"/>
        <v>0</v>
      </c>
      <c r="JQ20" s="178">
        <f t="shared" si="23"/>
        <v>0</v>
      </c>
      <c r="JR20" s="178">
        <f t="shared" si="23"/>
        <v>0</v>
      </c>
      <c r="JS20" s="178">
        <f t="shared" si="23"/>
        <v>0</v>
      </c>
      <c r="JT20" s="178">
        <f t="shared" si="23"/>
        <v>0</v>
      </c>
      <c r="JU20" s="178">
        <f t="shared" si="23"/>
        <v>0</v>
      </c>
      <c r="JV20" s="178">
        <f t="shared" si="23"/>
        <v>0</v>
      </c>
      <c r="JW20" s="178">
        <f t="shared" si="23"/>
        <v>0</v>
      </c>
      <c r="JX20" s="178">
        <f t="shared" si="23"/>
        <v>0</v>
      </c>
      <c r="JY20" s="178">
        <f t="shared" si="23"/>
        <v>0</v>
      </c>
      <c r="JZ20" s="180">
        <f t="shared" si="4"/>
        <v>0.215</v>
      </c>
      <c r="KA20" s="181">
        <f t="shared" si="5"/>
        <v>28588.30615</v>
      </c>
      <c r="KB20" s="181">
        <f t="shared" si="6"/>
        <v>6146.485821</v>
      </c>
    </row>
    <row r="21" ht="14.25" customHeight="1">
      <c r="A21" s="50" t="s">
        <v>96</v>
      </c>
      <c r="B21" s="83" t="s">
        <v>479</v>
      </c>
      <c r="C21" s="50">
        <v>1811020.0</v>
      </c>
      <c r="D21" s="175">
        <v>98.0</v>
      </c>
      <c r="E21" s="175">
        <v>0.0</v>
      </c>
      <c r="F21" s="175">
        <v>0.0</v>
      </c>
      <c r="G21" s="175">
        <v>0.0</v>
      </c>
      <c r="H21" s="175">
        <v>0.0</v>
      </c>
      <c r="I21" s="175">
        <v>105.0</v>
      </c>
      <c r="J21" s="175">
        <v>0.0</v>
      </c>
      <c r="K21" s="175">
        <v>0.0</v>
      </c>
      <c r="L21" s="175">
        <v>0.0</v>
      </c>
      <c r="M21" s="175">
        <v>0.0</v>
      </c>
      <c r="N21" s="175">
        <v>103.0</v>
      </c>
      <c r="O21" s="175">
        <v>0.0</v>
      </c>
      <c r="P21" s="175">
        <v>0.0</v>
      </c>
      <c r="Q21" s="175">
        <v>0.0</v>
      </c>
      <c r="R21" s="175">
        <v>0.0</v>
      </c>
      <c r="S21" s="175">
        <v>101.0</v>
      </c>
      <c r="T21" s="175">
        <v>0.0</v>
      </c>
      <c r="U21" s="175">
        <v>0.0</v>
      </c>
      <c r="V21" s="175">
        <v>0.0</v>
      </c>
      <c r="W21" s="175">
        <v>0.0</v>
      </c>
      <c r="X21" s="175">
        <v>0.0</v>
      </c>
      <c r="Y21" s="175">
        <v>0.0</v>
      </c>
      <c r="Z21" s="175">
        <v>0.0</v>
      </c>
      <c r="AA21" s="175">
        <v>0.0</v>
      </c>
      <c r="AB21" s="175">
        <v>0.0</v>
      </c>
      <c r="AC21" s="175">
        <v>95.0</v>
      </c>
      <c r="AD21" s="175">
        <v>0.0</v>
      </c>
      <c r="AE21" s="175">
        <v>0.0</v>
      </c>
      <c r="AF21" s="175">
        <v>0.0</v>
      </c>
      <c r="AG21" s="175">
        <v>0.0</v>
      </c>
      <c r="AH21" s="175">
        <v>0.0</v>
      </c>
      <c r="AI21" s="175">
        <v>0.0</v>
      </c>
      <c r="AJ21" s="175">
        <v>0.0</v>
      </c>
      <c r="AK21" s="175">
        <v>100.0</v>
      </c>
      <c r="AL21" s="175">
        <v>0.0</v>
      </c>
      <c r="AM21" s="175">
        <v>0.0</v>
      </c>
      <c r="AN21" s="175">
        <v>0.0</v>
      </c>
      <c r="AO21" s="175">
        <v>0.0</v>
      </c>
      <c r="AP21" s="175">
        <v>0.0</v>
      </c>
      <c r="AQ21" s="175">
        <v>0.0</v>
      </c>
      <c r="AR21" s="175">
        <v>0.0</v>
      </c>
      <c r="AS21" s="175">
        <v>96.0</v>
      </c>
      <c r="AT21" s="175">
        <v>0.0</v>
      </c>
      <c r="AU21" s="175">
        <v>0.0</v>
      </c>
      <c r="AV21" s="175">
        <v>0.0</v>
      </c>
      <c r="AW21" s="175">
        <v>0.0</v>
      </c>
      <c r="AX21" s="175">
        <v>0.0</v>
      </c>
      <c r="AY21" s="175">
        <v>0.0</v>
      </c>
      <c r="AZ21" s="175">
        <v>0.0</v>
      </c>
      <c r="BA21" s="175">
        <v>0.0</v>
      </c>
      <c r="BB21" s="175">
        <v>0.0</v>
      </c>
      <c r="BC21" s="175">
        <v>0.0</v>
      </c>
      <c r="BD21" s="175">
        <v>0.0</v>
      </c>
      <c r="BE21" s="175">
        <v>0.0</v>
      </c>
      <c r="BF21" s="175">
        <v>0.0</v>
      </c>
      <c r="BG21" s="175">
        <v>0.0</v>
      </c>
      <c r="BH21" s="175">
        <v>0.0</v>
      </c>
      <c r="BI21" s="175">
        <v>0.0</v>
      </c>
      <c r="BJ21" s="175">
        <v>0.0</v>
      </c>
      <c r="BK21" s="175">
        <v>0.0</v>
      </c>
      <c r="BL21" s="175">
        <v>0.0</v>
      </c>
      <c r="BM21" s="175">
        <v>0.0</v>
      </c>
      <c r="BN21" s="175">
        <v>0.0</v>
      </c>
      <c r="BO21" s="175">
        <v>0.0</v>
      </c>
      <c r="BP21" s="175">
        <v>0.0</v>
      </c>
      <c r="BQ21" s="175">
        <v>0.0</v>
      </c>
      <c r="BR21" s="175">
        <v>0.0</v>
      </c>
      <c r="BS21" s="175">
        <v>0.0</v>
      </c>
      <c r="BT21" s="175">
        <v>0.0</v>
      </c>
      <c r="BU21" s="175">
        <v>0.0</v>
      </c>
      <c r="BV21" s="175">
        <v>0.0</v>
      </c>
      <c r="BW21" s="175">
        <v>0.0</v>
      </c>
      <c r="BX21" s="175">
        <v>0.0</v>
      </c>
      <c r="BY21" s="175">
        <v>0.0</v>
      </c>
      <c r="BZ21" s="175">
        <v>0.0</v>
      </c>
      <c r="CA21" s="175">
        <v>0.0</v>
      </c>
      <c r="CB21" s="175">
        <v>0.0</v>
      </c>
      <c r="CC21" s="175">
        <v>0.0</v>
      </c>
      <c r="CD21" s="175">
        <v>0.0</v>
      </c>
      <c r="CE21" s="175">
        <v>100.0</v>
      </c>
      <c r="CF21" s="175">
        <v>0.0</v>
      </c>
      <c r="CG21" s="175">
        <v>0.0</v>
      </c>
      <c r="CH21" s="175">
        <v>0.0</v>
      </c>
      <c r="CI21" s="175">
        <v>0.0</v>
      </c>
      <c r="CJ21" s="175">
        <v>0.0</v>
      </c>
      <c r="CK21" s="175">
        <v>0.0</v>
      </c>
      <c r="CL21" s="175">
        <v>0.0</v>
      </c>
      <c r="CM21" s="175">
        <v>0.0</v>
      </c>
      <c r="CN21" s="175">
        <v>0.0</v>
      </c>
      <c r="CO21" s="175">
        <v>108.0</v>
      </c>
      <c r="CP21" s="175">
        <v>0.0</v>
      </c>
      <c r="CQ21" s="175">
        <v>0.0</v>
      </c>
      <c r="CR21" s="175">
        <v>0.0</v>
      </c>
      <c r="CS21" s="175">
        <v>0.0</v>
      </c>
      <c r="CT21" s="175">
        <v>0.0</v>
      </c>
      <c r="CU21" s="175">
        <v>0.0</v>
      </c>
      <c r="CV21" s="175">
        <v>0.0</v>
      </c>
      <c r="CW21" s="175">
        <v>0.0</v>
      </c>
      <c r="CX21" s="175">
        <v>0.0</v>
      </c>
      <c r="CY21" s="175">
        <v>105.0</v>
      </c>
      <c r="CZ21" s="175">
        <v>0.0</v>
      </c>
      <c r="DA21" s="175">
        <v>0.0</v>
      </c>
      <c r="DB21" s="175">
        <v>0.0</v>
      </c>
      <c r="DC21" s="175">
        <v>0.0</v>
      </c>
      <c r="DD21" s="175">
        <v>0.0</v>
      </c>
      <c r="DE21" s="175">
        <v>0.0</v>
      </c>
      <c r="DF21" s="175">
        <v>0.0</v>
      </c>
      <c r="DG21" s="175">
        <v>0.0</v>
      </c>
      <c r="DH21" s="175">
        <v>0.0</v>
      </c>
      <c r="DI21" s="175">
        <v>0.0</v>
      </c>
      <c r="DJ21" s="175">
        <v>0.0</v>
      </c>
      <c r="DK21" s="175">
        <v>0.0</v>
      </c>
      <c r="DL21" s="175">
        <v>0.0</v>
      </c>
      <c r="DM21" s="175">
        <v>0.0</v>
      </c>
      <c r="DN21" s="175">
        <v>0.0</v>
      </c>
      <c r="DO21" s="175">
        <v>0.0</v>
      </c>
      <c r="DP21" s="175">
        <v>0.0</v>
      </c>
      <c r="DQ21" s="175">
        <v>0.0</v>
      </c>
      <c r="DR21" s="175">
        <v>0.0</v>
      </c>
      <c r="DS21" s="175">
        <v>0.0</v>
      </c>
      <c r="DT21" s="175">
        <v>0.0</v>
      </c>
      <c r="DU21" s="175">
        <v>0.0</v>
      </c>
      <c r="DV21" s="175">
        <v>0.0</v>
      </c>
      <c r="DW21" s="175">
        <v>0.0</v>
      </c>
      <c r="DX21" s="175">
        <v>0.0</v>
      </c>
      <c r="DY21" s="175">
        <v>0.0</v>
      </c>
      <c r="DZ21" s="175">
        <v>0.0</v>
      </c>
      <c r="EA21" s="175">
        <v>0.0</v>
      </c>
      <c r="EB21" s="175">
        <v>0.0</v>
      </c>
      <c r="EC21" s="175">
        <v>0.0</v>
      </c>
      <c r="ED21" s="175">
        <v>0.0</v>
      </c>
      <c r="EE21" s="175">
        <v>0.0</v>
      </c>
      <c r="EF21" s="175">
        <v>0.0</v>
      </c>
      <c r="EG21" s="175">
        <v>0.0</v>
      </c>
      <c r="EH21" s="175">
        <v>0.0</v>
      </c>
      <c r="EI21" s="175">
        <v>0.0</v>
      </c>
      <c r="EJ21" s="175">
        <v>0.0</v>
      </c>
      <c r="EK21" s="175">
        <v>0.0</v>
      </c>
      <c r="EL21" s="175">
        <v>0.0</v>
      </c>
      <c r="EM21" s="176">
        <v>0.0</v>
      </c>
      <c r="EN21" s="177">
        <f t="shared" si="2"/>
        <v>22.94523</v>
      </c>
      <c r="EO21" s="178">
        <f>VLOOKUP(C21,'Complexity Cost Adjustment'!$C$2:$H$141,6,0)</f>
        <v>2989.1664</v>
      </c>
      <c r="EP21" s="179">
        <f t="shared" ref="EP21:JY21" si="24">IF(D21&gt;0,($EO21)*D$143,0)</f>
        <v>3255.20221</v>
      </c>
      <c r="EQ21" s="178">
        <f t="shared" si="24"/>
        <v>0</v>
      </c>
      <c r="ER21" s="178">
        <f t="shared" si="24"/>
        <v>0</v>
      </c>
      <c r="ES21" s="178">
        <f t="shared" si="24"/>
        <v>0</v>
      </c>
      <c r="ET21" s="178">
        <f t="shared" si="24"/>
        <v>0</v>
      </c>
      <c r="EU21" s="179">
        <f t="shared" si="24"/>
        <v>2343.506458</v>
      </c>
      <c r="EV21" s="178">
        <f t="shared" si="24"/>
        <v>0</v>
      </c>
      <c r="EW21" s="178">
        <f t="shared" si="24"/>
        <v>0</v>
      </c>
      <c r="EX21" s="178">
        <f t="shared" si="24"/>
        <v>0</v>
      </c>
      <c r="EY21" s="178">
        <f t="shared" si="24"/>
        <v>0</v>
      </c>
      <c r="EZ21" s="179">
        <f t="shared" si="24"/>
        <v>2092.41648</v>
      </c>
      <c r="FA21" s="178">
        <f t="shared" si="24"/>
        <v>0</v>
      </c>
      <c r="FB21" s="178">
        <f t="shared" si="24"/>
        <v>0</v>
      </c>
      <c r="FC21" s="178">
        <f t="shared" si="24"/>
        <v>0</v>
      </c>
      <c r="FD21" s="178">
        <f t="shared" si="24"/>
        <v>0</v>
      </c>
      <c r="FE21" s="179">
        <f t="shared" si="24"/>
        <v>5963.386968</v>
      </c>
      <c r="FF21" s="178">
        <f t="shared" si="24"/>
        <v>0</v>
      </c>
      <c r="FG21" s="178">
        <f t="shared" si="24"/>
        <v>0</v>
      </c>
      <c r="FH21" s="178">
        <f t="shared" si="24"/>
        <v>0</v>
      </c>
      <c r="FI21" s="178">
        <f t="shared" si="24"/>
        <v>0</v>
      </c>
      <c r="FJ21" s="178">
        <f t="shared" si="24"/>
        <v>0</v>
      </c>
      <c r="FK21" s="178">
        <f t="shared" si="24"/>
        <v>0</v>
      </c>
      <c r="FL21" s="178">
        <f t="shared" si="24"/>
        <v>0</v>
      </c>
      <c r="FM21" s="178">
        <f t="shared" si="24"/>
        <v>0</v>
      </c>
      <c r="FN21" s="178">
        <f t="shared" si="24"/>
        <v>0</v>
      </c>
      <c r="FO21" s="179">
        <f t="shared" si="24"/>
        <v>3443.519693</v>
      </c>
      <c r="FP21" s="178">
        <f t="shared" si="24"/>
        <v>0</v>
      </c>
      <c r="FQ21" s="178">
        <f t="shared" si="24"/>
        <v>0</v>
      </c>
      <c r="FR21" s="178">
        <f t="shared" si="24"/>
        <v>0</v>
      </c>
      <c r="FS21" s="178">
        <f t="shared" si="24"/>
        <v>0</v>
      </c>
      <c r="FT21" s="178">
        <f t="shared" si="24"/>
        <v>0</v>
      </c>
      <c r="FU21" s="178">
        <f t="shared" si="24"/>
        <v>0</v>
      </c>
      <c r="FV21" s="178">
        <f t="shared" si="24"/>
        <v>0</v>
      </c>
      <c r="FW21" s="179">
        <f t="shared" si="24"/>
        <v>3515.259686</v>
      </c>
      <c r="FX21" s="178">
        <f t="shared" si="24"/>
        <v>0</v>
      </c>
      <c r="FY21" s="178">
        <f t="shared" si="24"/>
        <v>0</v>
      </c>
      <c r="FZ21" s="178">
        <f t="shared" si="24"/>
        <v>0</v>
      </c>
      <c r="GA21" s="178">
        <f t="shared" si="24"/>
        <v>0</v>
      </c>
      <c r="GB21" s="178">
        <f t="shared" si="24"/>
        <v>0</v>
      </c>
      <c r="GC21" s="178">
        <f t="shared" si="24"/>
        <v>0</v>
      </c>
      <c r="GD21" s="178">
        <f t="shared" si="24"/>
        <v>0</v>
      </c>
      <c r="GE21" s="179">
        <f t="shared" si="24"/>
        <v>1464.691536</v>
      </c>
      <c r="GF21" s="178">
        <f t="shared" si="24"/>
        <v>0</v>
      </c>
      <c r="GG21" s="178">
        <f t="shared" si="24"/>
        <v>0</v>
      </c>
      <c r="GH21" s="178">
        <f t="shared" si="24"/>
        <v>0</v>
      </c>
      <c r="GI21" s="178">
        <f t="shared" si="24"/>
        <v>0</v>
      </c>
      <c r="GJ21" s="178">
        <f t="shared" si="24"/>
        <v>0</v>
      </c>
      <c r="GK21" s="178">
        <f t="shared" si="24"/>
        <v>0</v>
      </c>
      <c r="GL21" s="178">
        <f t="shared" si="24"/>
        <v>0</v>
      </c>
      <c r="GM21" s="178">
        <f t="shared" si="24"/>
        <v>0</v>
      </c>
      <c r="GN21" s="178">
        <f t="shared" si="24"/>
        <v>0</v>
      </c>
      <c r="GO21" s="178">
        <f t="shared" si="24"/>
        <v>0</v>
      </c>
      <c r="GP21" s="178">
        <f t="shared" si="24"/>
        <v>0</v>
      </c>
      <c r="GQ21" s="178">
        <f t="shared" si="24"/>
        <v>0</v>
      </c>
      <c r="GR21" s="178">
        <f t="shared" si="24"/>
        <v>0</v>
      </c>
      <c r="GS21" s="178">
        <f t="shared" si="24"/>
        <v>0</v>
      </c>
      <c r="GT21" s="178">
        <f t="shared" si="24"/>
        <v>0</v>
      </c>
      <c r="GU21" s="178">
        <f t="shared" si="24"/>
        <v>0</v>
      </c>
      <c r="GV21" s="178">
        <f t="shared" si="24"/>
        <v>0</v>
      </c>
      <c r="GW21" s="178">
        <f t="shared" si="24"/>
        <v>0</v>
      </c>
      <c r="GX21" s="178">
        <f t="shared" si="24"/>
        <v>0</v>
      </c>
      <c r="GY21" s="178">
        <f t="shared" si="24"/>
        <v>0</v>
      </c>
      <c r="GZ21" s="178">
        <f t="shared" si="24"/>
        <v>0</v>
      </c>
      <c r="HA21" s="178">
        <f t="shared" si="24"/>
        <v>0</v>
      </c>
      <c r="HB21" s="178">
        <f t="shared" si="24"/>
        <v>0</v>
      </c>
      <c r="HC21" s="178">
        <f t="shared" si="24"/>
        <v>0</v>
      </c>
      <c r="HD21" s="178">
        <f t="shared" si="24"/>
        <v>0</v>
      </c>
      <c r="HE21" s="178">
        <f t="shared" si="24"/>
        <v>0</v>
      </c>
      <c r="HF21" s="178">
        <f t="shared" si="24"/>
        <v>0</v>
      </c>
      <c r="HG21" s="178">
        <f t="shared" si="24"/>
        <v>0</v>
      </c>
      <c r="HH21" s="178">
        <f t="shared" si="24"/>
        <v>0</v>
      </c>
      <c r="HI21" s="178">
        <f t="shared" si="24"/>
        <v>0</v>
      </c>
      <c r="HJ21" s="178">
        <f t="shared" si="24"/>
        <v>0</v>
      </c>
      <c r="HK21" s="178">
        <f t="shared" si="24"/>
        <v>0</v>
      </c>
      <c r="HL21" s="178">
        <f t="shared" si="24"/>
        <v>0</v>
      </c>
      <c r="HM21" s="178">
        <f t="shared" si="24"/>
        <v>0</v>
      </c>
      <c r="HN21" s="178">
        <f t="shared" si="24"/>
        <v>0</v>
      </c>
      <c r="HO21" s="178">
        <f t="shared" si="24"/>
        <v>0</v>
      </c>
      <c r="HP21" s="178">
        <f t="shared" si="24"/>
        <v>0</v>
      </c>
      <c r="HQ21" s="179">
        <f t="shared" si="24"/>
        <v>3694.60967</v>
      </c>
      <c r="HR21" s="178">
        <f t="shared" si="24"/>
        <v>0</v>
      </c>
      <c r="HS21" s="178">
        <f t="shared" si="24"/>
        <v>0</v>
      </c>
      <c r="HT21" s="178">
        <f t="shared" si="24"/>
        <v>0</v>
      </c>
      <c r="HU21" s="178">
        <f t="shared" si="24"/>
        <v>0</v>
      </c>
      <c r="HV21" s="178">
        <f t="shared" si="24"/>
        <v>0</v>
      </c>
      <c r="HW21" s="178">
        <f t="shared" si="24"/>
        <v>0</v>
      </c>
      <c r="HX21" s="178">
        <f t="shared" si="24"/>
        <v>0</v>
      </c>
      <c r="HY21" s="178">
        <f t="shared" si="24"/>
        <v>0</v>
      </c>
      <c r="HZ21" s="178">
        <f t="shared" si="24"/>
        <v>0</v>
      </c>
      <c r="IA21" s="179">
        <f t="shared" si="24"/>
        <v>1539.420696</v>
      </c>
      <c r="IB21" s="178">
        <f t="shared" si="24"/>
        <v>0</v>
      </c>
      <c r="IC21" s="178">
        <f t="shared" si="24"/>
        <v>0</v>
      </c>
      <c r="ID21" s="178">
        <f t="shared" si="24"/>
        <v>0</v>
      </c>
      <c r="IE21" s="178">
        <f t="shared" si="24"/>
        <v>0</v>
      </c>
      <c r="IF21" s="178">
        <f t="shared" si="24"/>
        <v>0</v>
      </c>
      <c r="IG21" s="178">
        <f t="shared" si="24"/>
        <v>0</v>
      </c>
      <c r="IH21" s="178">
        <f t="shared" si="24"/>
        <v>0</v>
      </c>
      <c r="II21" s="178">
        <f t="shared" si="24"/>
        <v>0</v>
      </c>
      <c r="IJ21" s="178">
        <f t="shared" si="24"/>
        <v>0</v>
      </c>
      <c r="IK21" s="179">
        <f t="shared" si="24"/>
        <v>1255.449888</v>
      </c>
      <c r="IL21" s="178">
        <f t="shared" si="24"/>
        <v>0</v>
      </c>
      <c r="IM21" s="178">
        <f t="shared" si="24"/>
        <v>0</v>
      </c>
      <c r="IN21" s="178">
        <f t="shared" si="24"/>
        <v>0</v>
      </c>
      <c r="IO21" s="178">
        <f t="shared" si="24"/>
        <v>0</v>
      </c>
      <c r="IP21" s="178">
        <f t="shared" si="24"/>
        <v>0</v>
      </c>
      <c r="IQ21" s="178">
        <f t="shared" si="24"/>
        <v>0</v>
      </c>
      <c r="IR21" s="178">
        <f t="shared" si="24"/>
        <v>0</v>
      </c>
      <c r="IS21" s="178">
        <f t="shared" si="24"/>
        <v>0</v>
      </c>
      <c r="IT21" s="178">
        <f t="shared" si="24"/>
        <v>0</v>
      </c>
      <c r="IU21" s="178">
        <f t="shared" si="24"/>
        <v>0</v>
      </c>
      <c r="IV21" s="178">
        <f t="shared" si="24"/>
        <v>0</v>
      </c>
      <c r="IW21" s="178">
        <f t="shared" si="24"/>
        <v>0</v>
      </c>
      <c r="IX21" s="178">
        <f t="shared" si="24"/>
        <v>0</v>
      </c>
      <c r="IY21" s="178">
        <f t="shared" si="24"/>
        <v>0</v>
      </c>
      <c r="IZ21" s="178">
        <f t="shared" si="24"/>
        <v>0</v>
      </c>
      <c r="JA21" s="178">
        <f t="shared" si="24"/>
        <v>0</v>
      </c>
      <c r="JB21" s="178">
        <f t="shared" si="24"/>
        <v>0</v>
      </c>
      <c r="JC21" s="178">
        <f t="shared" si="24"/>
        <v>0</v>
      </c>
      <c r="JD21" s="178">
        <f t="shared" si="24"/>
        <v>0</v>
      </c>
      <c r="JE21" s="178">
        <f t="shared" si="24"/>
        <v>0</v>
      </c>
      <c r="JF21" s="178">
        <f t="shared" si="24"/>
        <v>0</v>
      </c>
      <c r="JG21" s="178">
        <f t="shared" si="24"/>
        <v>0</v>
      </c>
      <c r="JH21" s="178">
        <f t="shared" si="24"/>
        <v>0</v>
      </c>
      <c r="JI21" s="178">
        <f t="shared" si="24"/>
        <v>0</v>
      </c>
      <c r="JJ21" s="178">
        <f t="shared" si="24"/>
        <v>0</v>
      </c>
      <c r="JK21" s="178">
        <f t="shared" si="24"/>
        <v>0</v>
      </c>
      <c r="JL21" s="178">
        <f t="shared" si="24"/>
        <v>0</v>
      </c>
      <c r="JM21" s="178">
        <f t="shared" si="24"/>
        <v>0</v>
      </c>
      <c r="JN21" s="178">
        <f t="shared" si="24"/>
        <v>0</v>
      </c>
      <c r="JO21" s="178">
        <f t="shared" si="24"/>
        <v>0</v>
      </c>
      <c r="JP21" s="178">
        <f t="shared" si="24"/>
        <v>0</v>
      </c>
      <c r="JQ21" s="178">
        <f t="shared" si="24"/>
        <v>0</v>
      </c>
      <c r="JR21" s="178">
        <f t="shared" si="24"/>
        <v>0</v>
      </c>
      <c r="JS21" s="178">
        <f t="shared" si="24"/>
        <v>0</v>
      </c>
      <c r="JT21" s="178">
        <f t="shared" si="24"/>
        <v>0</v>
      </c>
      <c r="JU21" s="178">
        <f t="shared" si="24"/>
        <v>0</v>
      </c>
      <c r="JV21" s="178">
        <f t="shared" si="24"/>
        <v>0</v>
      </c>
      <c r="JW21" s="178">
        <f t="shared" si="24"/>
        <v>0</v>
      </c>
      <c r="JX21" s="178">
        <f t="shared" si="24"/>
        <v>0</v>
      </c>
      <c r="JY21" s="178">
        <f t="shared" si="24"/>
        <v>0</v>
      </c>
      <c r="JZ21" s="180">
        <f t="shared" si="4"/>
        <v>0.215</v>
      </c>
      <c r="KA21" s="181">
        <f t="shared" si="5"/>
        <v>28567.46328</v>
      </c>
      <c r="KB21" s="181">
        <f t="shared" si="6"/>
        <v>6142.004606</v>
      </c>
    </row>
    <row r="22" ht="14.25" customHeight="1">
      <c r="A22" s="50" t="s">
        <v>133</v>
      </c>
      <c r="B22" s="83" t="s">
        <v>479</v>
      </c>
      <c r="C22" s="50">
        <v>1811021.0</v>
      </c>
      <c r="D22" s="175">
        <v>425.0</v>
      </c>
      <c r="E22" s="175">
        <v>0.0</v>
      </c>
      <c r="F22" s="175">
        <v>0.0</v>
      </c>
      <c r="G22" s="175">
        <v>0.0</v>
      </c>
      <c r="H22" s="175">
        <v>0.0</v>
      </c>
      <c r="I22" s="175">
        <v>455.0</v>
      </c>
      <c r="J22" s="175">
        <v>0.0</v>
      </c>
      <c r="K22" s="175">
        <v>0.0</v>
      </c>
      <c r="L22" s="175">
        <v>0.0</v>
      </c>
      <c r="M22" s="175">
        <v>0.0</v>
      </c>
      <c r="N22" s="175">
        <v>446.0</v>
      </c>
      <c r="O22" s="175">
        <v>0.0</v>
      </c>
      <c r="P22" s="175">
        <v>0.0</v>
      </c>
      <c r="Q22" s="175">
        <v>0.0</v>
      </c>
      <c r="R22" s="175">
        <v>0.0</v>
      </c>
      <c r="S22" s="175">
        <v>0.0</v>
      </c>
      <c r="T22" s="175">
        <v>438.0</v>
      </c>
      <c r="U22" s="175">
        <v>0.0</v>
      </c>
      <c r="V22" s="175">
        <v>0.0</v>
      </c>
      <c r="W22" s="175">
        <v>0.0</v>
      </c>
      <c r="X22" s="175">
        <v>0.0</v>
      </c>
      <c r="Y22" s="175">
        <v>0.0</v>
      </c>
      <c r="Z22" s="175">
        <v>0.0</v>
      </c>
      <c r="AA22" s="175">
        <v>0.0</v>
      </c>
      <c r="AB22" s="175">
        <v>0.0</v>
      </c>
      <c r="AC22" s="175">
        <v>412.0</v>
      </c>
      <c r="AD22" s="175">
        <v>0.0</v>
      </c>
      <c r="AE22" s="175">
        <v>0.0</v>
      </c>
      <c r="AF22" s="175">
        <v>0.0</v>
      </c>
      <c r="AG22" s="175">
        <v>0.0</v>
      </c>
      <c r="AH22" s="175">
        <v>0.0</v>
      </c>
      <c r="AI22" s="175">
        <v>0.0</v>
      </c>
      <c r="AJ22" s="175">
        <v>0.0</v>
      </c>
      <c r="AK22" s="175">
        <v>433.0</v>
      </c>
      <c r="AL22" s="175">
        <v>0.0</v>
      </c>
      <c r="AM22" s="175">
        <v>0.0</v>
      </c>
      <c r="AN22" s="175">
        <v>0.0</v>
      </c>
      <c r="AO22" s="175">
        <v>0.0</v>
      </c>
      <c r="AP22" s="175">
        <v>0.0</v>
      </c>
      <c r="AQ22" s="175">
        <v>0.0</v>
      </c>
      <c r="AR22" s="175">
        <v>0.0</v>
      </c>
      <c r="AS22" s="175">
        <v>416.0</v>
      </c>
      <c r="AT22" s="175">
        <v>0.0</v>
      </c>
      <c r="AU22" s="175">
        <v>0.0</v>
      </c>
      <c r="AV22" s="175">
        <v>0.0</v>
      </c>
      <c r="AW22" s="175">
        <v>0.0</v>
      </c>
      <c r="AX22" s="175">
        <v>0.0</v>
      </c>
      <c r="AY22" s="175">
        <v>0.0</v>
      </c>
      <c r="AZ22" s="175">
        <v>0.0</v>
      </c>
      <c r="BA22" s="175">
        <v>0.0</v>
      </c>
      <c r="BB22" s="175">
        <v>0.0</v>
      </c>
      <c r="BC22" s="175">
        <v>0.0</v>
      </c>
      <c r="BD22" s="175">
        <v>0.0</v>
      </c>
      <c r="BE22" s="175">
        <v>0.0</v>
      </c>
      <c r="BF22" s="175">
        <v>0.0</v>
      </c>
      <c r="BG22" s="175">
        <v>0.0</v>
      </c>
      <c r="BH22" s="175">
        <v>0.0</v>
      </c>
      <c r="BI22" s="175">
        <v>0.0</v>
      </c>
      <c r="BJ22" s="175">
        <v>0.0</v>
      </c>
      <c r="BK22" s="175">
        <v>0.0</v>
      </c>
      <c r="BL22" s="175">
        <v>0.0</v>
      </c>
      <c r="BM22" s="175">
        <v>0.0</v>
      </c>
      <c r="BN22" s="175">
        <v>425.0</v>
      </c>
      <c r="BO22" s="175">
        <v>0.0</v>
      </c>
      <c r="BP22" s="175">
        <v>0.0</v>
      </c>
      <c r="BQ22" s="175">
        <v>0.0</v>
      </c>
      <c r="BR22" s="175">
        <v>0.0</v>
      </c>
      <c r="BS22" s="175">
        <v>0.0</v>
      </c>
      <c r="BT22" s="175">
        <v>0.0</v>
      </c>
      <c r="BU22" s="175">
        <v>0.0</v>
      </c>
      <c r="BV22" s="175">
        <v>0.0</v>
      </c>
      <c r="BW22" s="175">
        <v>0.0</v>
      </c>
      <c r="BX22" s="175">
        <v>433.0</v>
      </c>
      <c r="BY22" s="175">
        <v>0.0</v>
      </c>
      <c r="BZ22" s="175">
        <v>0.0</v>
      </c>
      <c r="CA22" s="175">
        <v>0.0</v>
      </c>
      <c r="CB22" s="175">
        <v>0.0</v>
      </c>
      <c r="CC22" s="175">
        <v>0.0</v>
      </c>
      <c r="CD22" s="175">
        <v>0.0</v>
      </c>
      <c r="CE22" s="175">
        <v>0.0</v>
      </c>
      <c r="CF22" s="175">
        <v>0.0</v>
      </c>
      <c r="CG22" s="175">
        <v>0.0</v>
      </c>
      <c r="CH22" s="175">
        <v>0.0</v>
      </c>
      <c r="CI22" s="175">
        <v>0.0</v>
      </c>
      <c r="CJ22" s="175">
        <v>0.0</v>
      </c>
      <c r="CK22" s="175">
        <v>0.0</v>
      </c>
      <c r="CL22" s="175">
        <v>0.0</v>
      </c>
      <c r="CM22" s="175">
        <v>0.0</v>
      </c>
      <c r="CN22" s="175">
        <v>0.0</v>
      </c>
      <c r="CO22" s="175">
        <v>468.0</v>
      </c>
      <c r="CP22" s="175">
        <v>0.0</v>
      </c>
      <c r="CQ22" s="175">
        <v>0.0</v>
      </c>
      <c r="CR22" s="175">
        <v>0.0</v>
      </c>
      <c r="CS22" s="175">
        <v>0.0</v>
      </c>
      <c r="CT22" s="175">
        <v>0.0</v>
      </c>
      <c r="CU22" s="175">
        <v>0.0</v>
      </c>
      <c r="CV22" s="175">
        <v>0.0</v>
      </c>
      <c r="CW22" s="175">
        <v>0.0</v>
      </c>
      <c r="CX22" s="175">
        <v>0.0</v>
      </c>
      <c r="CY22" s="175">
        <v>455.0</v>
      </c>
      <c r="CZ22" s="175">
        <v>0.0</v>
      </c>
      <c r="DA22" s="175">
        <v>0.0</v>
      </c>
      <c r="DB22" s="175">
        <v>0.0</v>
      </c>
      <c r="DC22" s="175">
        <v>0.0</v>
      </c>
      <c r="DD22" s="175">
        <v>0.0</v>
      </c>
      <c r="DE22" s="175">
        <v>0.0</v>
      </c>
      <c r="DF22" s="175">
        <v>0.0</v>
      </c>
      <c r="DG22" s="175">
        <v>0.0</v>
      </c>
      <c r="DH22" s="175">
        <v>0.0</v>
      </c>
      <c r="DI22" s="175">
        <v>0.0</v>
      </c>
      <c r="DJ22" s="175">
        <v>0.0</v>
      </c>
      <c r="DK22" s="175">
        <v>0.0</v>
      </c>
      <c r="DL22" s="175">
        <v>0.0</v>
      </c>
      <c r="DM22" s="175">
        <v>0.0</v>
      </c>
      <c r="DN22" s="175">
        <v>0.0</v>
      </c>
      <c r="DO22" s="175">
        <v>0.0</v>
      </c>
      <c r="DP22" s="175">
        <v>0.0</v>
      </c>
      <c r="DQ22" s="175">
        <v>0.0</v>
      </c>
      <c r="DR22" s="175">
        <v>0.0</v>
      </c>
      <c r="DS22" s="175">
        <v>0.0</v>
      </c>
      <c r="DT22" s="175">
        <v>0.0</v>
      </c>
      <c r="DU22" s="175">
        <v>0.0</v>
      </c>
      <c r="DV22" s="175">
        <v>0.0</v>
      </c>
      <c r="DW22" s="175">
        <v>0.0</v>
      </c>
      <c r="DX22" s="175">
        <v>0.0</v>
      </c>
      <c r="DY22" s="175">
        <v>0.0</v>
      </c>
      <c r="DZ22" s="175">
        <v>0.0</v>
      </c>
      <c r="EA22" s="175">
        <v>0.0</v>
      </c>
      <c r="EB22" s="175">
        <v>0.0</v>
      </c>
      <c r="EC22" s="175">
        <v>0.0</v>
      </c>
      <c r="ED22" s="175">
        <v>0.0</v>
      </c>
      <c r="EE22" s="175">
        <v>0.0</v>
      </c>
      <c r="EF22" s="175">
        <v>0.0</v>
      </c>
      <c r="EG22" s="175">
        <v>0.0</v>
      </c>
      <c r="EH22" s="175">
        <v>0.0</v>
      </c>
      <c r="EI22" s="175">
        <v>0.0</v>
      </c>
      <c r="EJ22" s="175">
        <v>0.0</v>
      </c>
      <c r="EK22" s="175">
        <v>0.0</v>
      </c>
      <c r="EL22" s="175">
        <v>0.0</v>
      </c>
      <c r="EM22" s="176">
        <v>0.0</v>
      </c>
      <c r="EN22" s="177">
        <f t="shared" si="2"/>
        <v>99.507375</v>
      </c>
      <c r="EO22" s="178">
        <f>VLOOKUP(C22,'Complexity Cost Adjustment'!$C$2:$H$141,6,0)</f>
        <v>2562.5236</v>
      </c>
      <c r="EP22" s="179">
        <f t="shared" ref="EP22:JY22" si="25">IF(D22&gt;0,($EO22)*D$143,0)</f>
        <v>2790.5882</v>
      </c>
      <c r="EQ22" s="178">
        <f t="shared" si="25"/>
        <v>0</v>
      </c>
      <c r="ER22" s="178">
        <f t="shared" si="25"/>
        <v>0</v>
      </c>
      <c r="ES22" s="178">
        <f t="shared" si="25"/>
        <v>0</v>
      </c>
      <c r="ET22" s="178">
        <f t="shared" si="25"/>
        <v>0</v>
      </c>
      <c r="EU22" s="179">
        <f t="shared" si="25"/>
        <v>2009.018502</v>
      </c>
      <c r="EV22" s="178">
        <f t="shared" si="25"/>
        <v>0</v>
      </c>
      <c r="EW22" s="178">
        <f t="shared" si="25"/>
        <v>0</v>
      </c>
      <c r="EX22" s="178">
        <f t="shared" si="25"/>
        <v>0</v>
      </c>
      <c r="EY22" s="178">
        <f t="shared" si="25"/>
        <v>0</v>
      </c>
      <c r="EZ22" s="179">
        <f t="shared" si="25"/>
        <v>1793.76652</v>
      </c>
      <c r="FA22" s="178">
        <f t="shared" si="25"/>
        <v>0</v>
      </c>
      <c r="FB22" s="178">
        <f t="shared" si="25"/>
        <v>0</v>
      </c>
      <c r="FC22" s="178">
        <f t="shared" si="25"/>
        <v>0</v>
      </c>
      <c r="FD22" s="178">
        <f t="shared" si="25"/>
        <v>0</v>
      </c>
      <c r="FE22" s="178">
        <f t="shared" si="25"/>
        <v>0</v>
      </c>
      <c r="FF22" s="179">
        <f t="shared" si="25"/>
        <v>4820.106892</v>
      </c>
      <c r="FG22" s="178">
        <f t="shared" si="25"/>
        <v>0</v>
      </c>
      <c r="FH22" s="178">
        <f t="shared" si="25"/>
        <v>0</v>
      </c>
      <c r="FI22" s="178">
        <f t="shared" si="25"/>
        <v>0</v>
      </c>
      <c r="FJ22" s="178">
        <f t="shared" si="25"/>
        <v>0</v>
      </c>
      <c r="FK22" s="178">
        <f t="shared" si="25"/>
        <v>0</v>
      </c>
      <c r="FL22" s="178">
        <f t="shared" si="25"/>
        <v>0</v>
      </c>
      <c r="FM22" s="178">
        <f t="shared" si="25"/>
        <v>0</v>
      </c>
      <c r="FN22" s="178">
        <f t="shared" si="25"/>
        <v>0</v>
      </c>
      <c r="FO22" s="179">
        <f t="shared" si="25"/>
        <v>2952.027187</v>
      </c>
      <c r="FP22" s="178">
        <f t="shared" si="25"/>
        <v>0</v>
      </c>
      <c r="FQ22" s="178">
        <f t="shared" si="25"/>
        <v>0</v>
      </c>
      <c r="FR22" s="178">
        <f t="shared" si="25"/>
        <v>0</v>
      </c>
      <c r="FS22" s="178">
        <f t="shared" si="25"/>
        <v>0</v>
      </c>
      <c r="FT22" s="178">
        <f t="shared" si="25"/>
        <v>0</v>
      </c>
      <c r="FU22" s="178">
        <f t="shared" si="25"/>
        <v>0</v>
      </c>
      <c r="FV22" s="178">
        <f t="shared" si="25"/>
        <v>0</v>
      </c>
      <c r="FW22" s="179">
        <f t="shared" si="25"/>
        <v>3013.527754</v>
      </c>
      <c r="FX22" s="178">
        <f t="shared" si="25"/>
        <v>0</v>
      </c>
      <c r="FY22" s="178">
        <f t="shared" si="25"/>
        <v>0</v>
      </c>
      <c r="FZ22" s="178">
        <f t="shared" si="25"/>
        <v>0</v>
      </c>
      <c r="GA22" s="178">
        <f t="shared" si="25"/>
        <v>0</v>
      </c>
      <c r="GB22" s="178">
        <f t="shared" si="25"/>
        <v>0</v>
      </c>
      <c r="GC22" s="178">
        <f t="shared" si="25"/>
        <v>0</v>
      </c>
      <c r="GD22" s="178">
        <f t="shared" si="25"/>
        <v>0</v>
      </c>
      <c r="GE22" s="179">
        <f t="shared" si="25"/>
        <v>1255.636564</v>
      </c>
      <c r="GF22" s="178">
        <f t="shared" si="25"/>
        <v>0</v>
      </c>
      <c r="GG22" s="178">
        <f t="shared" si="25"/>
        <v>0</v>
      </c>
      <c r="GH22" s="178">
        <f t="shared" si="25"/>
        <v>0</v>
      </c>
      <c r="GI22" s="178">
        <f t="shared" si="25"/>
        <v>0</v>
      </c>
      <c r="GJ22" s="178">
        <f t="shared" si="25"/>
        <v>0</v>
      </c>
      <c r="GK22" s="178">
        <f t="shared" si="25"/>
        <v>0</v>
      </c>
      <c r="GL22" s="178">
        <f t="shared" si="25"/>
        <v>0</v>
      </c>
      <c r="GM22" s="178">
        <f t="shared" si="25"/>
        <v>0</v>
      </c>
      <c r="GN22" s="178">
        <f t="shared" si="25"/>
        <v>0</v>
      </c>
      <c r="GO22" s="178">
        <f t="shared" si="25"/>
        <v>0</v>
      </c>
      <c r="GP22" s="178">
        <f t="shared" si="25"/>
        <v>0</v>
      </c>
      <c r="GQ22" s="178">
        <f t="shared" si="25"/>
        <v>0</v>
      </c>
      <c r="GR22" s="178">
        <f t="shared" si="25"/>
        <v>0</v>
      </c>
      <c r="GS22" s="178">
        <f t="shared" si="25"/>
        <v>0</v>
      </c>
      <c r="GT22" s="178">
        <f t="shared" si="25"/>
        <v>0</v>
      </c>
      <c r="GU22" s="178">
        <f t="shared" si="25"/>
        <v>0</v>
      </c>
      <c r="GV22" s="178">
        <f t="shared" si="25"/>
        <v>0</v>
      </c>
      <c r="GW22" s="178">
        <f t="shared" si="25"/>
        <v>0</v>
      </c>
      <c r="GX22" s="178">
        <f t="shared" si="25"/>
        <v>0</v>
      </c>
      <c r="GY22" s="178">
        <f t="shared" si="25"/>
        <v>0</v>
      </c>
      <c r="GZ22" s="179">
        <f t="shared" si="25"/>
        <v>2734.212681</v>
      </c>
      <c r="HA22" s="178">
        <f t="shared" si="25"/>
        <v>0</v>
      </c>
      <c r="HB22" s="178">
        <f t="shared" si="25"/>
        <v>0</v>
      </c>
      <c r="HC22" s="178">
        <f t="shared" si="25"/>
        <v>0</v>
      </c>
      <c r="HD22" s="178">
        <f t="shared" si="25"/>
        <v>0</v>
      </c>
      <c r="HE22" s="178">
        <f t="shared" si="25"/>
        <v>0</v>
      </c>
      <c r="HF22" s="178">
        <f t="shared" si="25"/>
        <v>0</v>
      </c>
      <c r="HG22" s="178">
        <f t="shared" si="25"/>
        <v>0</v>
      </c>
      <c r="HH22" s="178">
        <f t="shared" si="25"/>
        <v>0</v>
      </c>
      <c r="HI22" s="178">
        <f t="shared" si="25"/>
        <v>0</v>
      </c>
      <c r="HJ22" s="179">
        <f t="shared" si="25"/>
        <v>2190.957678</v>
      </c>
      <c r="HK22" s="178">
        <f t="shared" si="25"/>
        <v>0</v>
      </c>
      <c r="HL22" s="178">
        <f t="shared" si="25"/>
        <v>0</v>
      </c>
      <c r="HM22" s="178">
        <f t="shared" si="25"/>
        <v>0</v>
      </c>
      <c r="HN22" s="178">
        <f t="shared" si="25"/>
        <v>0</v>
      </c>
      <c r="HO22" s="178">
        <f t="shared" si="25"/>
        <v>0</v>
      </c>
      <c r="HP22" s="178">
        <f t="shared" si="25"/>
        <v>0</v>
      </c>
      <c r="HQ22" s="178">
        <f t="shared" si="25"/>
        <v>0</v>
      </c>
      <c r="HR22" s="178">
        <f t="shared" si="25"/>
        <v>0</v>
      </c>
      <c r="HS22" s="178">
        <f t="shared" si="25"/>
        <v>0</v>
      </c>
      <c r="HT22" s="178">
        <f t="shared" si="25"/>
        <v>0</v>
      </c>
      <c r="HU22" s="178">
        <f t="shared" si="25"/>
        <v>0</v>
      </c>
      <c r="HV22" s="178">
        <f t="shared" si="25"/>
        <v>0</v>
      </c>
      <c r="HW22" s="178">
        <f t="shared" si="25"/>
        <v>0</v>
      </c>
      <c r="HX22" s="178">
        <f t="shared" si="25"/>
        <v>0</v>
      </c>
      <c r="HY22" s="178">
        <f t="shared" si="25"/>
        <v>0</v>
      </c>
      <c r="HZ22" s="178">
        <f t="shared" si="25"/>
        <v>0</v>
      </c>
      <c r="IA22" s="179">
        <f t="shared" si="25"/>
        <v>1319.699654</v>
      </c>
      <c r="IB22" s="178">
        <f t="shared" si="25"/>
        <v>0</v>
      </c>
      <c r="IC22" s="178">
        <f t="shared" si="25"/>
        <v>0</v>
      </c>
      <c r="ID22" s="178">
        <f t="shared" si="25"/>
        <v>0</v>
      </c>
      <c r="IE22" s="178">
        <f t="shared" si="25"/>
        <v>0</v>
      </c>
      <c r="IF22" s="178">
        <f t="shared" si="25"/>
        <v>0</v>
      </c>
      <c r="IG22" s="178">
        <f t="shared" si="25"/>
        <v>0</v>
      </c>
      <c r="IH22" s="178">
        <f t="shared" si="25"/>
        <v>0</v>
      </c>
      <c r="II22" s="178">
        <f t="shared" si="25"/>
        <v>0</v>
      </c>
      <c r="IJ22" s="178">
        <f t="shared" si="25"/>
        <v>0</v>
      </c>
      <c r="IK22" s="179">
        <f t="shared" si="25"/>
        <v>1076.259912</v>
      </c>
      <c r="IL22" s="178">
        <f t="shared" si="25"/>
        <v>0</v>
      </c>
      <c r="IM22" s="178">
        <f t="shared" si="25"/>
        <v>0</v>
      </c>
      <c r="IN22" s="178">
        <f t="shared" si="25"/>
        <v>0</v>
      </c>
      <c r="IO22" s="178">
        <f t="shared" si="25"/>
        <v>0</v>
      </c>
      <c r="IP22" s="178">
        <f t="shared" si="25"/>
        <v>0</v>
      </c>
      <c r="IQ22" s="178">
        <f t="shared" si="25"/>
        <v>0</v>
      </c>
      <c r="IR22" s="178">
        <f t="shared" si="25"/>
        <v>0</v>
      </c>
      <c r="IS22" s="178">
        <f t="shared" si="25"/>
        <v>0</v>
      </c>
      <c r="IT22" s="178">
        <f t="shared" si="25"/>
        <v>0</v>
      </c>
      <c r="IU22" s="178">
        <f t="shared" si="25"/>
        <v>0</v>
      </c>
      <c r="IV22" s="178">
        <f t="shared" si="25"/>
        <v>0</v>
      </c>
      <c r="IW22" s="178">
        <f t="shared" si="25"/>
        <v>0</v>
      </c>
      <c r="IX22" s="178">
        <f t="shared" si="25"/>
        <v>0</v>
      </c>
      <c r="IY22" s="178">
        <f t="shared" si="25"/>
        <v>0</v>
      </c>
      <c r="IZ22" s="178">
        <f t="shared" si="25"/>
        <v>0</v>
      </c>
      <c r="JA22" s="178">
        <f t="shared" si="25"/>
        <v>0</v>
      </c>
      <c r="JB22" s="178">
        <f t="shared" si="25"/>
        <v>0</v>
      </c>
      <c r="JC22" s="178">
        <f t="shared" si="25"/>
        <v>0</v>
      </c>
      <c r="JD22" s="178">
        <f t="shared" si="25"/>
        <v>0</v>
      </c>
      <c r="JE22" s="178">
        <f t="shared" si="25"/>
        <v>0</v>
      </c>
      <c r="JF22" s="178">
        <f t="shared" si="25"/>
        <v>0</v>
      </c>
      <c r="JG22" s="178">
        <f t="shared" si="25"/>
        <v>0</v>
      </c>
      <c r="JH22" s="178">
        <f t="shared" si="25"/>
        <v>0</v>
      </c>
      <c r="JI22" s="178">
        <f t="shared" si="25"/>
        <v>0</v>
      </c>
      <c r="JJ22" s="178">
        <f t="shared" si="25"/>
        <v>0</v>
      </c>
      <c r="JK22" s="178">
        <f t="shared" si="25"/>
        <v>0</v>
      </c>
      <c r="JL22" s="178">
        <f t="shared" si="25"/>
        <v>0</v>
      </c>
      <c r="JM22" s="178">
        <f t="shared" si="25"/>
        <v>0</v>
      </c>
      <c r="JN22" s="178">
        <f t="shared" si="25"/>
        <v>0</v>
      </c>
      <c r="JO22" s="178">
        <f t="shared" si="25"/>
        <v>0</v>
      </c>
      <c r="JP22" s="178">
        <f t="shared" si="25"/>
        <v>0</v>
      </c>
      <c r="JQ22" s="178">
        <f t="shared" si="25"/>
        <v>0</v>
      </c>
      <c r="JR22" s="178">
        <f t="shared" si="25"/>
        <v>0</v>
      </c>
      <c r="JS22" s="178">
        <f t="shared" si="25"/>
        <v>0</v>
      </c>
      <c r="JT22" s="178">
        <f t="shared" si="25"/>
        <v>0</v>
      </c>
      <c r="JU22" s="178">
        <f t="shared" si="25"/>
        <v>0</v>
      </c>
      <c r="JV22" s="178">
        <f t="shared" si="25"/>
        <v>0</v>
      </c>
      <c r="JW22" s="178">
        <f t="shared" si="25"/>
        <v>0</v>
      </c>
      <c r="JX22" s="178">
        <f t="shared" si="25"/>
        <v>0</v>
      </c>
      <c r="JY22" s="178">
        <f t="shared" si="25"/>
        <v>0</v>
      </c>
      <c r="JZ22" s="180">
        <f t="shared" si="4"/>
        <v>0.215</v>
      </c>
      <c r="KA22" s="181">
        <f t="shared" si="5"/>
        <v>25955.80154</v>
      </c>
      <c r="KB22" s="181">
        <f t="shared" si="6"/>
        <v>5580.497332</v>
      </c>
    </row>
    <row r="23" ht="14.25" customHeight="1">
      <c r="A23" s="50" t="s">
        <v>133</v>
      </c>
      <c r="B23" s="83" t="s">
        <v>479</v>
      </c>
      <c r="C23" s="50">
        <v>1811022.0</v>
      </c>
      <c r="D23" s="175">
        <v>164.0</v>
      </c>
      <c r="E23" s="175">
        <v>0.0</v>
      </c>
      <c r="F23" s="175">
        <v>0.0</v>
      </c>
      <c r="G23" s="175">
        <v>0.0</v>
      </c>
      <c r="H23" s="175">
        <v>0.0</v>
      </c>
      <c r="I23" s="175">
        <v>175.0</v>
      </c>
      <c r="J23" s="175">
        <v>0.0</v>
      </c>
      <c r="K23" s="175">
        <v>0.0</v>
      </c>
      <c r="L23" s="175">
        <v>0.0</v>
      </c>
      <c r="M23" s="175">
        <v>0.0</v>
      </c>
      <c r="N23" s="175">
        <v>171.0</v>
      </c>
      <c r="O23" s="175">
        <v>0.0</v>
      </c>
      <c r="P23" s="175">
        <v>0.0</v>
      </c>
      <c r="Q23" s="175">
        <v>0.0</v>
      </c>
      <c r="R23" s="175">
        <v>0.0</v>
      </c>
      <c r="S23" s="175">
        <v>0.0</v>
      </c>
      <c r="T23" s="175">
        <v>168.0</v>
      </c>
      <c r="U23" s="175">
        <v>0.0</v>
      </c>
      <c r="V23" s="175">
        <v>0.0</v>
      </c>
      <c r="W23" s="175">
        <v>0.0</v>
      </c>
      <c r="X23" s="175">
        <v>0.0</v>
      </c>
      <c r="Y23" s="175">
        <v>0.0</v>
      </c>
      <c r="Z23" s="175">
        <v>0.0</v>
      </c>
      <c r="AA23" s="175">
        <v>0.0</v>
      </c>
      <c r="AB23" s="175">
        <v>0.0</v>
      </c>
      <c r="AC23" s="175">
        <v>158.0</v>
      </c>
      <c r="AD23" s="175">
        <v>0.0</v>
      </c>
      <c r="AE23" s="175">
        <v>0.0</v>
      </c>
      <c r="AF23" s="175">
        <v>0.0</v>
      </c>
      <c r="AG23" s="175">
        <v>0.0</v>
      </c>
      <c r="AH23" s="175">
        <v>0.0</v>
      </c>
      <c r="AI23" s="175">
        <v>0.0</v>
      </c>
      <c r="AJ23" s="175">
        <v>0.0</v>
      </c>
      <c r="AK23" s="175">
        <v>167.0</v>
      </c>
      <c r="AL23" s="175">
        <v>0.0</v>
      </c>
      <c r="AM23" s="175">
        <v>0.0</v>
      </c>
      <c r="AN23" s="175">
        <v>0.0</v>
      </c>
      <c r="AO23" s="175">
        <v>0.0</v>
      </c>
      <c r="AP23" s="175">
        <v>0.0</v>
      </c>
      <c r="AQ23" s="175">
        <v>0.0</v>
      </c>
      <c r="AR23" s="175">
        <v>0.0</v>
      </c>
      <c r="AS23" s="175">
        <v>160.0</v>
      </c>
      <c r="AT23" s="175">
        <v>0.0</v>
      </c>
      <c r="AU23" s="175">
        <v>0.0</v>
      </c>
      <c r="AV23" s="175">
        <v>0.0</v>
      </c>
      <c r="AW23" s="175">
        <v>0.0</v>
      </c>
      <c r="AX23" s="175">
        <v>0.0</v>
      </c>
      <c r="AY23" s="175">
        <v>0.0</v>
      </c>
      <c r="AZ23" s="175">
        <v>0.0</v>
      </c>
      <c r="BA23" s="175">
        <v>0.0</v>
      </c>
      <c r="BB23" s="175">
        <v>0.0</v>
      </c>
      <c r="BC23" s="175">
        <v>0.0</v>
      </c>
      <c r="BD23" s="175">
        <v>0.0</v>
      </c>
      <c r="BE23" s="175">
        <v>0.0</v>
      </c>
      <c r="BF23" s="175">
        <v>0.0</v>
      </c>
      <c r="BG23" s="175">
        <v>0.0</v>
      </c>
      <c r="BH23" s="175">
        <v>0.0</v>
      </c>
      <c r="BI23" s="175">
        <v>0.0</v>
      </c>
      <c r="BJ23" s="175">
        <v>0.0</v>
      </c>
      <c r="BK23" s="175">
        <v>0.0</v>
      </c>
      <c r="BL23" s="175">
        <v>0.0</v>
      </c>
      <c r="BM23" s="175">
        <v>0.0</v>
      </c>
      <c r="BN23" s="175">
        <v>0.0</v>
      </c>
      <c r="BO23" s="175">
        <v>0.0</v>
      </c>
      <c r="BP23" s="175">
        <v>0.0</v>
      </c>
      <c r="BQ23" s="175">
        <v>0.0</v>
      </c>
      <c r="BR23" s="175">
        <v>0.0</v>
      </c>
      <c r="BS23" s="175">
        <v>0.0</v>
      </c>
      <c r="BT23" s="175">
        <v>0.0</v>
      </c>
      <c r="BU23" s="175">
        <v>0.0</v>
      </c>
      <c r="BV23" s="175">
        <v>0.0</v>
      </c>
      <c r="BW23" s="175">
        <v>0.0</v>
      </c>
      <c r="BX23" s="175">
        <v>0.0</v>
      </c>
      <c r="BY23" s="175">
        <v>0.0</v>
      </c>
      <c r="BZ23" s="175">
        <v>0.0</v>
      </c>
      <c r="CA23" s="175">
        <v>0.0</v>
      </c>
      <c r="CB23" s="175">
        <v>0.0</v>
      </c>
      <c r="CC23" s="175">
        <v>0.0</v>
      </c>
      <c r="CD23" s="175">
        <v>0.0</v>
      </c>
      <c r="CE23" s="175">
        <v>0.0</v>
      </c>
      <c r="CF23" s="175">
        <v>167.0</v>
      </c>
      <c r="CG23" s="175">
        <v>0.0</v>
      </c>
      <c r="CH23" s="175">
        <v>0.0</v>
      </c>
      <c r="CI23" s="175">
        <v>0.0</v>
      </c>
      <c r="CJ23" s="175">
        <v>0.0</v>
      </c>
      <c r="CK23" s="175">
        <v>0.0</v>
      </c>
      <c r="CL23" s="175">
        <v>0.0</v>
      </c>
      <c r="CM23" s="175">
        <v>0.0</v>
      </c>
      <c r="CN23" s="175">
        <v>0.0</v>
      </c>
      <c r="CO23" s="175">
        <v>180.0</v>
      </c>
      <c r="CP23" s="175">
        <v>0.0</v>
      </c>
      <c r="CQ23" s="175">
        <v>0.0</v>
      </c>
      <c r="CR23" s="175">
        <v>0.0</v>
      </c>
      <c r="CS23" s="175">
        <v>0.0</v>
      </c>
      <c r="CT23" s="175">
        <v>0.0</v>
      </c>
      <c r="CU23" s="175">
        <v>0.0</v>
      </c>
      <c r="CV23" s="175">
        <v>0.0</v>
      </c>
      <c r="CW23" s="175">
        <v>0.0</v>
      </c>
      <c r="CX23" s="175">
        <v>0.0</v>
      </c>
      <c r="CY23" s="175">
        <v>175.0</v>
      </c>
      <c r="CZ23" s="175">
        <v>0.0</v>
      </c>
      <c r="DA23" s="175">
        <v>0.0</v>
      </c>
      <c r="DB23" s="175">
        <v>0.0</v>
      </c>
      <c r="DC23" s="175">
        <v>0.0</v>
      </c>
      <c r="DD23" s="175">
        <v>0.0</v>
      </c>
      <c r="DE23" s="175">
        <v>0.0</v>
      </c>
      <c r="DF23" s="175">
        <v>0.0</v>
      </c>
      <c r="DG23" s="175">
        <v>0.0</v>
      </c>
      <c r="DH23" s="175">
        <v>0.0</v>
      </c>
      <c r="DI23" s="175">
        <v>0.0</v>
      </c>
      <c r="DJ23" s="175">
        <v>0.0</v>
      </c>
      <c r="DK23" s="175">
        <v>0.0</v>
      </c>
      <c r="DL23" s="175">
        <v>0.0</v>
      </c>
      <c r="DM23" s="175">
        <v>0.0</v>
      </c>
      <c r="DN23" s="175">
        <v>0.0</v>
      </c>
      <c r="DO23" s="175">
        <v>0.0</v>
      </c>
      <c r="DP23" s="175">
        <v>0.0</v>
      </c>
      <c r="DQ23" s="175">
        <v>0.0</v>
      </c>
      <c r="DR23" s="175">
        <v>0.0</v>
      </c>
      <c r="DS23" s="175">
        <v>0.0</v>
      </c>
      <c r="DT23" s="175">
        <v>0.0</v>
      </c>
      <c r="DU23" s="175">
        <v>0.0</v>
      </c>
      <c r="DV23" s="175">
        <v>0.0</v>
      </c>
      <c r="DW23" s="175">
        <v>0.0</v>
      </c>
      <c r="DX23" s="175">
        <v>0.0</v>
      </c>
      <c r="DY23" s="175">
        <v>0.0</v>
      </c>
      <c r="DZ23" s="175">
        <v>0.0</v>
      </c>
      <c r="EA23" s="175">
        <v>0.0</v>
      </c>
      <c r="EB23" s="175">
        <v>0.0</v>
      </c>
      <c r="EC23" s="175">
        <v>0.0</v>
      </c>
      <c r="ED23" s="175">
        <v>0.0</v>
      </c>
      <c r="EE23" s="175">
        <v>0.0</v>
      </c>
      <c r="EF23" s="175">
        <v>0.0</v>
      </c>
      <c r="EG23" s="175">
        <v>0.0</v>
      </c>
      <c r="EH23" s="175">
        <v>0.0</v>
      </c>
      <c r="EI23" s="175">
        <v>0.0</v>
      </c>
      <c r="EJ23" s="175">
        <v>0.0</v>
      </c>
      <c r="EK23" s="175">
        <v>0.0</v>
      </c>
      <c r="EL23" s="175">
        <v>0.0</v>
      </c>
      <c r="EM23" s="176">
        <v>0.0</v>
      </c>
      <c r="EN23" s="177">
        <f t="shared" si="2"/>
        <v>38.39814</v>
      </c>
      <c r="EO23" s="178">
        <f>VLOOKUP(C23,'Complexity Cost Adjustment'!$C$2:$H$141,6,0)</f>
        <v>4051.05</v>
      </c>
      <c r="EP23" s="179">
        <f t="shared" ref="EP23:JY23" si="26">IF(D23&gt;0,($EO23)*D$143,0)</f>
        <v>4411.59345</v>
      </c>
      <c r="EQ23" s="178">
        <f t="shared" si="26"/>
        <v>0</v>
      </c>
      <c r="ER23" s="178">
        <f t="shared" si="26"/>
        <v>0</v>
      </c>
      <c r="ES23" s="178">
        <f t="shared" si="26"/>
        <v>0</v>
      </c>
      <c r="ET23" s="178">
        <f t="shared" si="26"/>
        <v>0</v>
      </c>
      <c r="EU23" s="179">
        <f t="shared" si="26"/>
        <v>3176.0232</v>
      </c>
      <c r="EV23" s="178">
        <f t="shared" si="26"/>
        <v>0</v>
      </c>
      <c r="EW23" s="178">
        <f t="shared" si="26"/>
        <v>0</v>
      </c>
      <c r="EX23" s="178">
        <f t="shared" si="26"/>
        <v>0</v>
      </c>
      <c r="EY23" s="178">
        <f t="shared" si="26"/>
        <v>0</v>
      </c>
      <c r="EZ23" s="179">
        <f t="shared" si="26"/>
        <v>2835.735</v>
      </c>
      <c r="FA23" s="178">
        <f t="shared" si="26"/>
        <v>0</v>
      </c>
      <c r="FB23" s="178">
        <f t="shared" si="26"/>
        <v>0</v>
      </c>
      <c r="FC23" s="178">
        <f t="shared" si="26"/>
        <v>0</v>
      </c>
      <c r="FD23" s="178">
        <f t="shared" si="26"/>
        <v>0</v>
      </c>
      <c r="FE23" s="178">
        <f t="shared" si="26"/>
        <v>0</v>
      </c>
      <c r="FF23" s="179">
        <f t="shared" si="26"/>
        <v>7620.02505</v>
      </c>
      <c r="FG23" s="178">
        <f t="shared" si="26"/>
        <v>0</v>
      </c>
      <c r="FH23" s="178">
        <f t="shared" si="26"/>
        <v>0</v>
      </c>
      <c r="FI23" s="178">
        <f t="shared" si="26"/>
        <v>0</v>
      </c>
      <c r="FJ23" s="178">
        <f t="shared" si="26"/>
        <v>0</v>
      </c>
      <c r="FK23" s="178">
        <f t="shared" si="26"/>
        <v>0</v>
      </c>
      <c r="FL23" s="178">
        <f t="shared" si="26"/>
        <v>0</v>
      </c>
      <c r="FM23" s="178">
        <f t="shared" si="26"/>
        <v>0</v>
      </c>
      <c r="FN23" s="178">
        <f t="shared" si="26"/>
        <v>0</v>
      </c>
      <c r="FO23" s="179">
        <f t="shared" si="26"/>
        <v>4666.8096</v>
      </c>
      <c r="FP23" s="178">
        <f t="shared" si="26"/>
        <v>0</v>
      </c>
      <c r="FQ23" s="178">
        <f t="shared" si="26"/>
        <v>0</v>
      </c>
      <c r="FR23" s="178">
        <f t="shared" si="26"/>
        <v>0</v>
      </c>
      <c r="FS23" s="178">
        <f t="shared" si="26"/>
        <v>0</v>
      </c>
      <c r="FT23" s="178">
        <f t="shared" si="26"/>
        <v>0</v>
      </c>
      <c r="FU23" s="178">
        <f t="shared" si="26"/>
        <v>0</v>
      </c>
      <c r="FV23" s="178">
        <f t="shared" si="26"/>
        <v>0</v>
      </c>
      <c r="FW23" s="179">
        <f t="shared" si="26"/>
        <v>4764.0348</v>
      </c>
      <c r="FX23" s="178">
        <f t="shared" si="26"/>
        <v>0</v>
      </c>
      <c r="FY23" s="178">
        <f t="shared" si="26"/>
        <v>0</v>
      </c>
      <c r="FZ23" s="178">
        <f t="shared" si="26"/>
        <v>0</v>
      </c>
      <c r="GA23" s="178">
        <f t="shared" si="26"/>
        <v>0</v>
      </c>
      <c r="GB23" s="178">
        <f t="shared" si="26"/>
        <v>0</v>
      </c>
      <c r="GC23" s="178">
        <f t="shared" si="26"/>
        <v>0</v>
      </c>
      <c r="GD23" s="178">
        <f t="shared" si="26"/>
        <v>0</v>
      </c>
      <c r="GE23" s="179">
        <f t="shared" si="26"/>
        <v>1985.0145</v>
      </c>
      <c r="GF23" s="178">
        <f t="shared" si="26"/>
        <v>0</v>
      </c>
      <c r="GG23" s="178">
        <f t="shared" si="26"/>
        <v>0</v>
      </c>
      <c r="GH23" s="178">
        <f t="shared" si="26"/>
        <v>0</v>
      </c>
      <c r="GI23" s="178">
        <f t="shared" si="26"/>
        <v>0</v>
      </c>
      <c r="GJ23" s="178">
        <f t="shared" si="26"/>
        <v>0</v>
      </c>
      <c r="GK23" s="178">
        <f t="shared" si="26"/>
        <v>0</v>
      </c>
      <c r="GL23" s="178">
        <f t="shared" si="26"/>
        <v>0</v>
      </c>
      <c r="GM23" s="178">
        <f t="shared" si="26"/>
        <v>0</v>
      </c>
      <c r="GN23" s="178">
        <f t="shared" si="26"/>
        <v>0</v>
      </c>
      <c r="GO23" s="178">
        <f t="shared" si="26"/>
        <v>0</v>
      </c>
      <c r="GP23" s="178">
        <f t="shared" si="26"/>
        <v>0</v>
      </c>
      <c r="GQ23" s="178">
        <f t="shared" si="26"/>
        <v>0</v>
      </c>
      <c r="GR23" s="178">
        <f t="shared" si="26"/>
        <v>0</v>
      </c>
      <c r="GS23" s="178">
        <f t="shared" si="26"/>
        <v>0</v>
      </c>
      <c r="GT23" s="178">
        <f t="shared" si="26"/>
        <v>0</v>
      </c>
      <c r="GU23" s="178">
        <f t="shared" si="26"/>
        <v>0</v>
      </c>
      <c r="GV23" s="178">
        <f t="shared" si="26"/>
        <v>0</v>
      </c>
      <c r="GW23" s="178">
        <f t="shared" si="26"/>
        <v>0</v>
      </c>
      <c r="GX23" s="178">
        <f t="shared" si="26"/>
        <v>0</v>
      </c>
      <c r="GY23" s="178">
        <f t="shared" si="26"/>
        <v>0</v>
      </c>
      <c r="GZ23" s="178">
        <f t="shared" si="26"/>
        <v>0</v>
      </c>
      <c r="HA23" s="178">
        <f t="shared" si="26"/>
        <v>0</v>
      </c>
      <c r="HB23" s="178">
        <f t="shared" si="26"/>
        <v>0</v>
      </c>
      <c r="HC23" s="178">
        <f t="shared" si="26"/>
        <v>0</v>
      </c>
      <c r="HD23" s="178">
        <f t="shared" si="26"/>
        <v>0</v>
      </c>
      <c r="HE23" s="178">
        <f t="shared" si="26"/>
        <v>0</v>
      </c>
      <c r="HF23" s="178">
        <f t="shared" si="26"/>
        <v>0</v>
      </c>
      <c r="HG23" s="178">
        <f t="shared" si="26"/>
        <v>0</v>
      </c>
      <c r="HH23" s="178">
        <f t="shared" si="26"/>
        <v>0</v>
      </c>
      <c r="HI23" s="178">
        <f t="shared" si="26"/>
        <v>0</v>
      </c>
      <c r="HJ23" s="178">
        <f t="shared" si="26"/>
        <v>0</v>
      </c>
      <c r="HK23" s="178">
        <f t="shared" si="26"/>
        <v>0</v>
      </c>
      <c r="HL23" s="178">
        <f t="shared" si="26"/>
        <v>0</v>
      </c>
      <c r="HM23" s="178">
        <f t="shared" si="26"/>
        <v>0</v>
      </c>
      <c r="HN23" s="178">
        <f t="shared" si="26"/>
        <v>0</v>
      </c>
      <c r="HO23" s="178">
        <f t="shared" si="26"/>
        <v>0</v>
      </c>
      <c r="HP23" s="178">
        <f t="shared" si="26"/>
        <v>0</v>
      </c>
      <c r="HQ23" s="178">
        <f t="shared" si="26"/>
        <v>0</v>
      </c>
      <c r="HR23" s="179">
        <f t="shared" si="26"/>
        <v>4715.4222</v>
      </c>
      <c r="HS23" s="178">
        <f t="shared" si="26"/>
        <v>0</v>
      </c>
      <c r="HT23" s="178">
        <f t="shared" si="26"/>
        <v>0</v>
      </c>
      <c r="HU23" s="178">
        <f t="shared" si="26"/>
        <v>0</v>
      </c>
      <c r="HV23" s="178">
        <f t="shared" si="26"/>
        <v>0</v>
      </c>
      <c r="HW23" s="178">
        <f t="shared" si="26"/>
        <v>0</v>
      </c>
      <c r="HX23" s="178">
        <f t="shared" si="26"/>
        <v>0</v>
      </c>
      <c r="HY23" s="178">
        <f t="shared" si="26"/>
        <v>0</v>
      </c>
      <c r="HZ23" s="178">
        <f t="shared" si="26"/>
        <v>0</v>
      </c>
      <c r="IA23" s="179">
        <f t="shared" si="26"/>
        <v>2086.29075</v>
      </c>
      <c r="IB23" s="178">
        <f t="shared" si="26"/>
        <v>0</v>
      </c>
      <c r="IC23" s="178">
        <f t="shared" si="26"/>
        <v>0</v>
      </c>
      <c r="ID23" s="178">
        <f t="shared" si="26"/>
        <v>0</v>
      </c>
      <c r="IE23" s="178">
        <f t="shared" si="26"/>
        <v>0</v>
      </c>
      <c r="IF23" s="178">
        <f t="shared" si="26"/>
        <v>0</v>
      </c>
      <c r="IG23" s="178">
        <f t="shared" si="26"/>
        <v>0</v>
      </c>
      <c r="IH23" s="178">
        <f t="shared" si="26"/>
        <v>0</v>
      </c>
      <c r="II23" s="178">
        <f t="shared" si="26"/>
        <v>0</v>
      </c>
      <c r="IJ23" s="178">
        <f t="shared" si="26"/>
        <v>0</v>
      </c>
      <c r="IK23" s="179">
        <f t="shared" si="26"/>
        <v>1701.441</v>
      </c>
      <c r="IL23" s="178">
        <f t="shared" si="26"/>
        <v>0</v>
      </c>
      <c r="IM23" s="178">
        <f t="shared" si="26"/>
        <v>0</v>
      </c>
      <c r="IN23" s="178">
        <f t="shared" si="26"/>
        <v>0</v>
      </c>
      <c r="IO23" s="178">
        <f t="shared" si="26"/>
        <v>0</v>
      </c>
      <c r="IP23" s="178">
        <f t="shared" si="26"/>
        <v>0</v>
      </c>
      <c r="IQ23" s="178">
        <f t="shared" si="26"/>
        <v>0</v>
      </c>
      <c r="IR23" s="178">
        <f t="shared" si="26"/>
        <v>0</v>
      </c>
      <c r="IS23" s="178">
        <f t="shared" si="26"/>
        <v>0</v>
      </c>
      <c r="IT23" s="178">
        <f t="shared" si="26"/>
        <v>0</v>
      </c>
      <c r="IU23" s="178">
        <f t="shared" si="26"/>
        <v>0</v>
      </c>
      <c r="IV23" s="178">
        <f t="shared" si="26"/>
        <v>0</v>
      </c>
      <c r="IW23" s="178">
        <f t="shared" si="26"/>
        <v>0</v>
      </c>
      <c r="IX23" s="178">
        <f t="shared" si="26"/>
        <v>0</v>
      </c>
      <c r="IY23" s="178">
        <f t="shared" si="26"/>
        <v>0</v>
      </c>
      <c r="IZ23" s="178">
        <f t="shared" si="26"/>
        <v>0</v>
      </c>
      <c r="JA23" s="178">
        <f t="shared" si="26"/>
        <v>0</v>
      </c>
      <c r="JB23" s="178">
        <f t="shared" si="26"/>
        <v>0</v>
      </c>
      <c r="JC23" s="178">
        <f t="shared" si="26"/>
        <v>0</v>
      </c>
      <c r="JD23" s="178">
        <f t="shared" si="26"/>
        <v>0</v>
      </c>
      <c r="JE23" s="178">
        <f t="shared" si="26"/>
        <v>0</v>
      </c>
      <c r="JF23" s="178">
        <f t="shared" si="26"/>
        <v>0</v>
      </c>
      <c r="JG23" s="178">
        <f t="shared" si="26"/>
        <v>0</v>
      </c>
      <c r="JH23" s="178">
        <f t="shared" si="26"/>
        <v>0</v>
      </c>
      <c r="JI23" s="178">
        <f t="shared" si="26"/>
        <v>0</v>
      </c>
      <c r="JJ23" s="178">
        <f t="shared" si="26"/>
        <v>0</v>
      </c>
      <c r="JK23" s="178">
        <f t="shared" si="26"/>
        <v>0</v>
      </c>
      <c r="JL23" s="178">
        <f t="shared" si="26"/>
        <v>0</v>
      </c>
      <c r="JM23" s="178">
        <f t="shared" si="26"/>
        <v>0</v>
      </c>
      <c r="JN23" s="178">
        <f t="shared" si="26"/>
        <v>0</v>
      </c>
      <c r="JO23" s="178">
        <f t="shared" si="26"/>
        <v>0</v>
      </c>
      <c r="JP23" s="178">
        <f t="shared" si="26"/>
        <v>0</v>
      </c>
      <c r="JQ23" s="178">
        <f t="shared" si="26"/>
        <v>0</v>
      </c>
      <c r="JR23" s="178">
        <f t="shared" si="26"/>
        <v>0</v>
      </c>
      <c r="JS23" s="178">
        <f t="shared" si="26"/>
        <v>0</v>
      </c>
      <c r="JT23" s="178">
        <f t="shared" si="26"/>
        <v>0</v>
      </c>
      <c r="JU23" s="178">
        <f t="shared" si="26"/>
        <v>0</v>
      </c>
      <c r="JV23" s="178">
        <f t="shared" si="26"/>
        <v>0</v>
      </c>
      <c r="JW23" s="178">
        <f t="shared" si="26"/>
        <v>0</v>
      </c>
      <c r="JX23" s="178">
        <f t="shared" si="26"/>
        <v>0</v>
      </c>
      <c r="JY23" s="178">
        <f t="shared" si="26"/>
        <v>0</v>
      </c>
      <c r="JZ23" s="180">
        <f t="shared" si="4"/>
        <v>0.215</v>
      </c>
      <c r="KA23" s="181">
        <f t="shared" si="5"/>
        <v>37962.38955</v>
      </c>
      <c r="KB23" s="181">
        <f t="shared" si="6"/>
        <v>8161.913753</v>
      </c>
    </row>
    <row r="24" ht="14.25" customHeight="1">
      <c r="A24" s="50" t="s">
        <v>133</v>
      </c>
      <c r="B24" s="83" t="s">
        <v>479</v>
      </c>
      <c r="C24" s="50">
        <v>1811023.0</v>
      </c>
      <c r="D24" s="175">
        <v>98.0</v>
      </c>
      <c r="E24" s="175">
        <v>0.0</v>
      </c>
      <c r="F24" s="175">
        <v>0.0</v>
      </c>
      <c r="G24" s="175">
        <v>0.0</v>
      </c>
      <c r="H24" s="175">
        <v>0.0</v>
      </c>
      <c r="I24" s="175">
        <v>105.0</v>
      </c>
      <c r="J24" s="175">
        <v>0.0</v>
      </c>
      <c r="K24" s="175">
        <v>0.0</v>
      </c>
      <c r="L24" s="175">
        <v>0.0</v>
      </c>
      <c r="M24" s="175">
        <v>0.0</v>
      </c>
      <c r="N24" s="175">
        <v>103.0</v>
      </c>
      <c r="O24" s="175">
        <v>0.0</v>
      </c>
      <c r="P24" s="175">
        <v>0.0</v>
      </c>
      <c r="Q24" s="175">
        <v>0.0</v>
      </c>
      <c r="R24" s="175">
        <v>0.0</v>
      </c>
      <c r="S24" s="175">
        <v>0.0</v>
      </c>
      <c r="T24" s="175">
        <v>101.0</v>
      </c>
      <c r="U24" s="175">
        <v>0.0</v>
      </c>
      <c r="V24" s="175">
        <v>0.0</v>
      </c>
      <c r="W24" s="175">
        <v>0.0</v>
      </c>
      <c r="X24" s="175">
        <v>0.0</v>
      </c>
      <c r="Y24" s="175">
        <v>0.0</v>
      </c>
      <c r="Z24" s="175">
        <v>0.0</v>
      </c>
      <c r="AA24" s="175">
        <v>0.0</v>
      </c>
      <c r="AB24" s="175">
        <v>0.0</v>
      </c>
      <c r="AC24" s="175">
        <v>95.0</v>
      </c>
      <c r="AD24" s="175">
        <v>0.0</v>
      </c>
      <c r="AE24" s="175">
        <v>0.0</v>
      </c>
      <c r="AF24" s="175">
        <v>0.0</v>
      </c>
      <c r="AG24" s="175">
        <v>0.0</v>
      </c>
      <c r="AH24" s="175">
        <v>0.0</v>
      </c>
      <c r="AI24" s="175">
        <v>0.0</v>
      </c>
      <c r="AJ24" s="175">
        <v>0.0</v>
      </c>
      <c r="AK24" s="175">
        <v>100.0</v>
      </c>
      <c r="AL24" s="175">
        <v>0.0</v>
      </c>
      <c r="AM24" s="175">
        <v>0.0</v>
      </c>
      <c r="AN24" s="175">
        <v>0.0</v>
      </c>
      <c r="AO24" s="175">
        <v>0.0</v>
      </c>
      <c r="AP24" s="175">
        <v>0.0</v>
      </c>
      <c r="AQ24" s="175">
        <v>0.0</v>
      </c>
      <c r="AR24" s="175">
        <v>0.0</v>
      </c>
      <c r="AS24" s="175">
        <v>96.0</v>
      </c>
      <c r="AT24" s="175">
        <v>0.0</v>
      </c>
      <c r="AU24" s="175">
        <v>0.0</v>
      </c>
      <c r="AV24" s="175">
        <v>0.0</v>
      </c>
      <c r="AW24" s="175">
        <v>0.0</v>
      </c>
      <c r="AX24" s="175">
        <v>0.0</v>
      </c>
      <c r="AY24" s="175">
        <v>0.0</v>
      </c>
      <c r="AZ24" s="175">
        <v>0.0</v>
      </c>
      <c r="BA24" s="175">
        <v>0.0</v>
      </c>
      <c r="BB24" s="175">
        <v>0.0</v>
      </c>
      <c r="BC24" s="175">
        <v>0.0</v>
      </c>
      <c r="BD24" s="175">
        <v>0.0</v>
      </c>
      <c r="BE24" s="175">
        <v>0.0</v>
      </c>
      <c r="BF24" s="175">
        <v>0.0</v>
      </c>
      <c r="BG24" s="175">
        <v>0.0</v>
      </c>
      <c r="BH24" s="175">
        <v>0.0</v>
      </c>
      <c r="BI24" s="175">
        <v>0.0</v>
      </c>
      <c r="BJ24" s="175">
        <v>0.0</v>
      </c>
      <c r="BK24" s="175">
        <v>0.0</v>
      </c>
      <c r="BL24" s="175">
        <v>0.0</v>
      </c>
      <c r="BM24" s="175">
        <v>0.0</v>
      </c>
      <c r="BN24" s="175">
        <v>0.0</v>
      </c>
      <c r="BO24" s="175">
        <v>0.0</v>
      </c>
      <c r="BP24" s="175">
        <v>0.0</v>
      </c>
      <c r="BQ24" s="175">
        <v>0.0</v>
      </c>
      <c r="BR24" s="175">
        <v>0.0</v>
      </c>
      <c r="BS24" s="175">
        <v>0.0</v>
      </c>
      <c r="BT24" s="175">
        <v>0.0</v>
      </c>
      <c r="BU24" s="175">
        <v>0.0</v>
      </c>
      <c r="BV24" s="175">
        <v>0.0</v>
      </c>
      <c r="BW24" s="175">
        <v>0.0</v>
      </c>
      <c r="BX24" s="175">
        <v>100.0</v>
      </c>
      <c r="BY24" s="175">
        <v>0.0</v>
      </c>
      <c r="BZ24" s="175">
        <v>0.0</v>
      </c>
      <c r="CA24" s="175">
        <v>0.0</v>
      </c>
      <c r="CB24" s="175">
        <v>0.0</v>
      </c>
      <c r="CC24" s="175">
        <v>0.0</v>
      </c>
      <c r="CD24" s="175">
        <v>0.0</v>
      </c>
      <c r="CE24" s="175">
        <v>0.0</v>
      </c>
      <c r="CF24" s="175">
        <v>0.0</v>
      </c>
      <c r="CG24" s="175">
        <v>0.0</v>
      </c>
      <c r="CH24" s="175">
        <v>0.0</v>
      </c>
      <c r="CI24" s="175">
        <v>0.0</v>
      </c>
      <c r="CJ24" s="175">
        <v>0.0</v>
      </c>
      <c r="CK24" s="175">
        <v>0.0</v>
      </c>
      <c r="CL24" s="175">
        <v>0.0</v>
      </c>
      <c r="CM24" s="175">
        <v>0.0</v>
      </c>
      <c r="CN24" s="175">
        <v>0.0</v>
      </c>
      <c r="CO24" s="175">
        <v>108.0</v>
      </c>
      <c r="CP24" s="175">
        <v>0.0</v>
      </c>
      <c r="CQ24" s="175">
        <v>0.0</v>
      </c>
      <c r="CR24" s="175">
        <v>0.0</v>
      </c>
      <c r="CS24" s="175">
        <v>0.0</v>
      </c>
      <c r="CT24" s="175">
        <v>0.0</v>
      </c>
      <c r="CU24" s="175">
        <v>0.0</v>
      </c>
      <c r="CV24" s="175">
        <v>0.0</v>
      </c>
      <c r="CW24" s="175">
        <v>0.0</v>
      </c>
      <c r="CX24" s="175">
        <v>0.0</v>
      </c>
      <c r="CY24" s="175">
        <v>105.0</v>
      </c>
      <c r="CZ24" s="175">
        <v>0.0</v>
      </c>
      <c r="DA24" s="175">
        <v>0.0</v>
      </c>
      <c r="DB24" s="175">
        <v>0.0</v>
      </c>
      <c r="DC24" s="175">
        <v>0.0</v>
      </c>
      <c r="DD24" s="175">
        <v>0.0</v>
      </c>
      <c r="DE24" s="175">
        <v>0.0</v>
      </c>
      <c r="DF24" s="175">
        <v>0.0</v>
      </c>
      <c r="DG24" s="175">
        <v>0.0</v>
      </c>
      <c r="DH24" s="175">
        <v>0.0</v>
      </c>
      <c r="DI24" s="175">
        <v>0.0</v>
      </c>
      <c r="DJ24" s="175">
        <v>0.0</v>
      </c>
      <c r="DK24" s="175">
        <v>0.0</v>
      </c>
      <c r="DL24" s="175">
        <v>0.0</v>
      </c>
      <c r="DM24" s="175">
        <v>0.0</v>
      </c>
      <c r="DN24" s="175">
        <v>0.0</v>
      </c>
      <c r="DO24" s="175">
        <v>0.0</v>
      </c>
      <c r="DP24" s="175">
        <v>0.0</v>
      </c>
      <c r="DQ24" s="175">
        <v>0.0</v>
      </c>
      <c r="DR24" s="175">
        <v>0.0</v>
      </c>
      <c r="DS24" s="175">
        <v>0.0</v>
      </c>
      <c r="DT24" s="175">
        <v>0.0</v>
      </c>
      <c r="DU24" s="175">
        <v>0.0</v>
      </c>
      <c r="DV24" s="175">
        <v>0.0</v>
      </c>
      <c r="DW24" s="175">
        <v>0.0</v>
      </c>
      <c r="DX24" s="175">
        <v>0.0</v>
      </c>
      <c r="DY24" s="175">
        <v>0.0</v>
      </c>
      <c r="DZ24" s="175">
        <v>0.0</v>
      </c>
      <c r="EA24" s="175">
        <v>0.0</v>
      </c>
      <c r="EB24" s="175">
        <v>0.0</v>
      </c>
      <c r="EC24" s="175">
        <v>0.0</v>
      </c>
      <c r="ED24" s="175">
        <v>0.0</v>
      </c>
      <c r="EE24" s="175">
        <v>0.0</v>
      </c>
      <c r="EF24" s="175">
        <v>0.0</v>
      </c>
      <c r="EG24" s="175">
        <v>0.0</v>
      </c>
      <c r="EH24" s="175">
        <v>0.0</v>
      </c>
      <c r="EI24" s="175">
        <v>0.0</v>
      </c>
      <c r="EJ24" s="175">
        <v>0.0</v>
      </c>
      <c r="EK24" s="175">
        <v>0.0</v>
      </c>
      <c r="EL24" s="175">
        <v>0.0</v>
      </c>
      <c r="EM24" s="176">
        <v>0.0</v>
      </c>
      <c r="EN24" s="177">
        <f t="shared" si="2"/>
        <v>22.94523</v>
      </c>
      <c r="EO24" s="178">
        <f>VLOOKUP(C24,'Complexity Cost Adjustment'!$C$2:$H$141,6,0)</f>
        <v>2641.601</v>
      </c>
      <c r="EP24" s="179">
        <f t="shared" ref="EP24:JY24" si="27">IF(D24&gt;0,($EO24)*D$143,0)</f>
        <v>2876.703489</v>
      </c>
      <c r="EQ24" s="178">
        <f t="shared" si="27"/>
        <v>0</v>
      </c>
      <c r="ER24" s="178">
        <f t="shared" si="27"/>
        <v>0</v>
      </c>
      <c r="ES24" s="178">
        <f t="shared" si="27"/>
        <v>0</v>
      </c>
      <c r="ET24" s="178">
        <f t="shared" si="27"/>
        <v>0</v>
      </c>
      <c r="EU24" s="179">
        <f t="shared" si="27"/>
        <v>2071.015184</v>
      </c>
      <c r="EV24" s="178">
        <f t="shared" si="27"/>
        <v>0</v>
      </c>
      <c r="EW24" s="178">
        <f t="shared" si="27"/>
        <v>0</v>
      </c>
      <c r="EX24" s="178">
        <f t="shared" si="27"/>
        <v>0</v>
      </c>
      <c r="EY24" s="178">
        <f t="shared" si="27"/>
        <v>0</v>
      </c>
      <c r="EZ24" s="179">
        <f t="shared" si="27"/>
        <v>1849.1207</v>
      </c>
      <c r="FA24" s="178">
        <f t="shared" si="27"/>
        <v>0</v>
      </c>
      <c r="FB24" s="178">
        <f t="shared" si="27"/>
        <v>0</v>
      </c>
      <c r="FC24" s="178">
        <f t="shared" si="27"/>
        <v>0</v>
      </c>
      <c r="FD24" s="178">
        <f t="shared" si="27"/>
        <v>0</v>
      </c>
      <c r="FE24" s="178">
        <f t="shared" si="27"/>
        <v>0</v>
      </c>
      <c r="FF24" s="179">
        <f t="shared" si="27"/>
        <v>4968.851481</v>
      </c>
      <c r="FG24" s="178">
        <f t="shared" si="27"/>
        <v>0</v>
      </c>
      <c r="FH24" s="178">
        <f t="shared" si="27"/>
        <v>0</v>
      </c>
      <c r="FI24" s="178">
        <f t="shared" si="27"/>
        <v>0</v>
      </c>
      <c r="FJ24" s="178">
        <f t="shared" si="27"/>
        <v>0</v>
      </c>
      <c r="FK24" s="178">
        <f t="shared" si="27"/>
        <v>0</v>
      </c>
      <c r="FL24" s="178">
        <f t="shared" si="27"/>
        <v>0</v>
      </c>
      <c r="FM24" s="178">
        <f t="shared" si="27"/>
        <v>0</v>
      </c>
      <c r="FN24" s="178">
        <f t="shared" si="27"/>
        <v>0</v>
      </c>
      <c r="FO24" s="179">
        <f t="shared" si="27"/>
        <v>3043.124352</v>
      </c>
      <c r="FP24" s="178">
        <f t="shared" si="27"/>
        <v>0</v>
      </c>
      <c r="FQ24" s="178">
        <f t="shared" si="27"/>
        <v>0</v>
      </c>
      <c r="FR24" s="178">
        <f t="shared" si="27"/>
        <v>0</v>
      </c>
      <c r="FS24" s="178">
        <f t="shared" si="27"/>
        <v>0</v>
      </c>
      <c r="FT24" s="178">
        <f t="shared" si="27"/>
        <v>0</v>
      </c>
      <c r="FU24" s="178">
        <f t="shared" si="27"/>
        <v>0</v>
      </c>
      <c r="FV24" s="178">
        <f t="shared" si="27"/>
        <v>0</v>
      </c>
      <c r="FW24" s="179">
        <f t="shared" si="27"/>
        <v>3106.522776</v>
      </c>
      <c r="FX24" s="178">
        <f t="shared" si="27"/>
        <v>0</v>
      </c>
      <c r="FY24" s="178">
        <f t="shared" si="27"/>
        <v>0</v>
      </c>
      <c r="FZ24" s="178">
        <f t="shared" si="27"/>
        <v>0</v>
      </c>
      <c r="GA24" s="178">
        <f t="shared" si="27"/>
        <v>0</v>
      </c>
      <c r="GB24" s="178">
        <f t="shared" si="27"/>
        <v>0</v>
      </c>
      <c r="GC24" s="178">
        <f t="shared" si="27"/>
        <v>0</v>
      </c>
      <c r="GD24" s="178">
        <f t="shared" si="27"/>
        <v>0</v>
      </c>
      <c r="GE24" s="179">
        <f t="shared" si="27"/>
        <v>1294.38449</v>
      </c>
      <c r="GF24" s="178">
        <f t="shared" si="27"/>
        <v>0</v>
      </c>
      <c r="GG24" s="178">
        <f t="shared" si="27"/>
        <v>0</v>
      </c>
      <c r="GH24" s="178">
        <f t="shared" si="27"/>
        <v>0</v>
      </c>
      <c r="GI24" s="178">
        <f t="shared" si="27"/>
        <v>0</v>
      </c>
      <c r="GJ24" s="178">
        <f t="shared" si="27"/>
        <v>0</v>
      </c>
      <c r="GK24" s="178">
        <f t="shared" si="27"/>
        <v>0</v>
      </c>
      <c r="GL24" s="178">
        <f t="shared" si="27"/>
        <v>0</v>
      </c>
      <c r="GM24" s="178">
        <f t="shared" si="27"/>
        <v>0</v>
      </c>
      <c r="GN24" s="178">
        <f t="shared" si="27"/>
        <v>0</v>
      </c>
      <c r="GO24" s="178">
        <f t="shared" si="27"/>
        <v>0</v>
      </c>
      <c r="GP24" s="178">
        <f t="shared" si="27"/>
        <v>0</v>
      </c>
      <c r="GQ24" s="178">
        <f t="shared" si="27"/>
        <v>0</v>
      </c>
      <c r="GR24" s="178">
        <f t="shared" si="27"/>
        <v>0</v>
      </c>
      <c r="GS24" s="178">
        <f t="shared" si="27"/>
        <v>0</v>
      </c>
      <c r="GT24" s="178">
        <f t="shared" si="27"/>
        <v>0</v>
      </c>
      <c r="GU24" s="178">
        <f t="shared" si="27"/>
        <v>0</v>
      </c>
      <c r="GV24" s="178">
        <f t="shared" si="27"/>
        <v>0</v>
      </c>
      <c r="GW24" s="178">
        <f t="shared" si="27"/>
        <v>0</v>
      </c>
      <c r="GX24" s="178">
        <f t="shared" si="27"/>
        <v>0</v>
      </c>
      <c r="GY24" s="178">
        <f t="shared" si="27"/>
        <v>0</v>
      </c>
      <c r="GZ24" s="178">
        <f t="shared" si="27"/>
        <v>0</v>
      </c>
      <c r="HA24" s="178">
        <f t="shared" si="27"/>
        <v>0</v>
      </c>
      <c r="HB24" s="178">
        <f t="shared" si="27"/>
        <v>0</v>
      </c>
      <c r="HC24" s="178">
        <f t="shared" si="27"/>
        <v>0</v>
      </c>
      <c r="HD24" s="178">
        <f t="shared" si="27"/>
        <v>0</v>
      </c>
      <c r="HE24" s="178">
        <f t="shared" si="27"/>
        <v>0</v>
      </c>
      <c r="HF24" s="178">
        <f t="shared" si="27"/>
        <v>0</v>
      </c>
      <c r="HG24" s="178">
        <f t="shared" si="27"/>
        <v>0</v>
      </c>
      <c r="HH24" s="178">
        <f t="shared" si="27"/>
        <v>0</v>
      </c>
      <c r="HI24" s="178">
        <f t="shared" si="27"/>
        <v>0</v>
      </c>
      <c r="HJ24" s="179">
        <f t="shared" si="27"/>
        <v>2258.568855</v>
      </c>
      <c r="HK24" s="178">
        <f t="shared" si="27"/>
        <v>0</v>
      </c>
      <c r="HL24" s="178">
        <f t="shared" si="27"/>
        <v>0</v>
      </c>
      <c r="HM24" s="178">
        <f t="shared" si="27"/>
        <v>0</v>
      </c>
      <c r="HN24" s="178">
        <f t="shared" si="27"/>
        <v>0</v>
      </c>
      <c r="HO24" s="178">
        <f t="shared" si="27"/>
        <v>0</v>
      </c>
      <c r="HP24" s="178">
        <f t="shared" si="27"/>
        <v>0</v>
      </c>
      <c r="HQ24" s="178">
        <f t="shared" si="27"/>
        <v>0</v>
      </c>
      <c r="HR24" s="178">
        <f t="shared" si="27"/>
        <v>0</v>
      </c>
      <c r="HS24" s="178">
        <f t="shared" si="27"/>
        <v>0</v>
      </c>
      <c r="HT24" s="178">
        <f t="shared" si="27"/>
        <v>0</v>
      </c>
      <c r="HU24" s="178">
        <f t="shared" si="27"/>
        <v>0</v>
      </c>
      <c r="HV24" s="178">
        <f t="shared" si="27"/>
        <v>0</v>
      </c>
      <c r="HW24" s="178">
        <f t="shared" si="27"/>
        <v>0</v>
      </c>
      <c r="HX24" s="178">
        <f t="shared" si="27"/>
        <v>0</v>
      </c>
      <c r="HY24" s="178">
        <f t="shared" si="27"/>
        <v>0</v>
      </c>
      <c r="HZ24" s="178">
        <f t="shared" si="27"/>
        <v>0</v>
      </c>
      <c r="IA24" s="179">
        <f t="shared" si="27"/>
        <v>1360.424515</v>
      </c>
      <c r="IB24" s="178">
        <f t="shared" si="27"/>
        <v>0</v>
      </c>
      <c r="IC24" s="178">
        <f t="shared" si="27"/>
        <v>0</v>
      </c>
      <c r="ID24" s="178">
        <f t="shared" si="27"/>
        <v>0</v>
      </c>
      <c r="IE24" s="178">
        <f t="shared" si="27"/>
        <v>0</v>
      </c>
      <c r="IF24" s="178">
        <f t="shared" si="27"/>
        <v>0</v>
      </c>
      <c r="IG24" s="178">
        <f t="shared" si="27"/>
        <v>0</v>
      </c>
      <c r="IH24" s="178">
        <f t="shared" si="27"/>
        <v>0</v>
      </c>
      <c r="II24" s="178">
        <f t="shared" si="27"/>
        <v>0</v>
      </c>
      <c r="IJ24" s="178">
        <f t="shared" si="27"/>
        <v>0</v>
      </c>
      <c r="IK24" s="179">
        <f t="shared" si="27"/>
        <v>1109.47242</v>
      </c>
      <c r="IL24" s="178">
        <f t="shared" si="27"/>
        <v>0</v>
      </c>
      <c r="IM24" s="178">
        <f t="shared" si="27"/>
        <v>0</v>
      </c>
      <c r="IN24" s="178">
        <f t="shared" si="27"/>
        <v>0</v>
      </c>
      <c r="IO24" s="178">
        <f t="shared" si="27"/>
        <v>0</v>
      </c>
      <c r="IP24" s="178">
        <f t="shared" si="27"/>
        <v>0</v>
      </c>
      <c r="IQ24" s="178">
        <f t="shared" si="27"/>
        <v>0</v>
      </c>
      <c r="IR24" s="178">
        <f t="shared" si="27"/>
        <v>0</v>
      </c>
      <c r="IS24" s="178">
        <f t="shared" si="27"/>
        <v>0</v>
      </c>
      <c r="IT24" s="178">
        <f t="shared" si="27"/>
        <v>0</v>
      </c>
      <c r="IU24" s="178">
        <f t="shared" si="27"/>
        <v>0</v>
      </c>
      <c r="IV24" s="178">
        <f t="shared" si="27"/>
        <v>0</v>
      </c>
      <c r="IW24" s="178">
        <f t="shared" si="27"/>
        <v>0</v>
      </c>
      <c r="IX24" s="178">
        <f t="shared" si="27"/>
        <v>0</v>
      </c>
      <c r="IY24" s="178">
        <f t="shared" si="27"/>
        <v>0</v>
      </c>
      <c r="IZ24" s="178">
        <f t="shared" si="27"/>
        <v>0</v>
      </c>
      <c r="JA24" s="178">
        <f t="shared" si="27"/>
        <v>0</v>
      </c>
      <c r="JB24" s="178">
        <f t="shared" si="27"/>
        <v>0</v>
      </c>
      <c r="JC24" s="178">
        <f t="shared" si="27"/>
        <v>0</v>
      </c>
      <c r="JD24" s="178">
        <f t="shared" si="27"/>
        <v>0</v>
      </c>
      <c r="JE24" s="178">
        <f t="shared" si="27"/>
        <v>0</v>
      </c>
      <c r="JF24" s="178">
        <f t="shared" si="27"/>
        <v>0</v>
      </c>
      <c r="JG24" s="178">
        <f t="shared" si="27"/>
        <v>0</v>
      </c>
      <c r="JH24" s="178">
        <f t="shared" si="27"/>
        <v>0</v>
      </c>
      <c r="JI24" s="178">
        <f t="shared" si="27"/>
        <v>0</v>
      </c>
      <c r="JJ24" s="178">
        <f t="shared" si="27"/>
        <v>0</v>
      </c>
      <c r="JK24" s="178">
        <f t="shared" si="27"/>
        <v>0</v>
      </c>
      <c r="JL24" s="178">
        <f t="shared" si="27"/>
        <v>0</v>
      </c>
      <c r="JM24" s="178">
        <f t="shared" si="27"/>
        <v>0</v>
      </c>
      <c r="JN24" s="178">
        <f t="shared" si="27"/>
        <v>0</v>
      </c>
      <c r="JO24" s="178">
        <f t="shared" si="27"/>
        <v>0</v>
      </c>
      <c r="JP24" s="178">
        <f t="shared" si="27"/>
        <v>0</v>
      </c>
      <c r="JQ24" s="178">
        <f t="shared" si="27"/>
        <v>0</v>
      </c>
      <c r="JR24" s="178">
        <f t="shared" si="27"/>
        <v>0</v>
      </c>
      <c r="JS24" s="178">
        <f t="shared" si="27"/>
        <v>0</v>
      </c>
      <c r="JT24" s="178">
        <f t="shared" si="27"/>
        <v>0</v>
      </c>
      <c r="JU24" s="178">
        <f t="shared" si="27"/>
        <v>0</v>
      </c>
      <c r="JV24" s="178">
        <f t="shared" si="27"/>
        <v>0</v>
      </c>
      <c r="JW24" s="178">
        <f t="shared" si="27"/>
        <v>0</v>
      </c>
      <c r="JX24" s="178">
        <f t="shared" si="27"/>
        <v>0</v>
      </c>
      <c r="JY24" s="178">
        <f t="shared" si="27"/>
        <v>0</v>
      </c>
      <c r="JZ24" s="180">
        <f t="shared" si="4"/>
        <v>0.215</v>
      </c>
      <c r="KA24" s="181">
        <f t="shared" si="5"/>
        <v>23938.18826</v>
      </c>
      <c r="KB24" s="181">
        <f t="shared" si="6"/>
        <v>5146.710476</v>
      </c>
    </row>
    <row r="25" ht="14.25" customHeight="1">
      <c r="A25" s="50" t="s">
        <v>133</v>
      </c>
      <c r="B25" s="83" t="s">
        <v>479</v>
      </c>
      <c r="C25" s="50">
        <v>1811024.0</v>
      </c>
      <c r="D25" s="175">
        <v>1375.0</v>
      </c>
      <c r="E25" s="175">
        <v>0.0</v>
      </c>
      <c r="F25" s="175">
        <v>0.0</v>
      </c>
      <c r="G25" s="175">
        <v>0.0</v>
      </c>
      <c r="H25" s="175">
        <v>0.0</v>
      </c>
      <c r="I25" s="175">
        <v>1470.0</v>
      </c>
      <c r="J25" s="175">
        <v>0.0</v>
      </c>
      <c r="K25" s="175">
        <v>0.0</v>
      </c>
      <c r="L25" s="175">
        <v>0.0</v>
      </c>
      <c r="M25" s="175">
        <v>0.0</v>
      </c>
      <c r="N25" s="175">
        <v>1440.0</v>
      </c>
      <c r="O25" s="175">
        <v>0.0</v>
      </c>
      <c r="P25" s="175">
        <v>0.0</v>
      </c>
      <c r="Q25" s="175">
        <v>0.0</v>
      </c>
      <c r="R25" s="175">
        <v>0.0</v>
      </c>
      <c r="S25" s="175">
        <v>0.0</v>
      </c>
      <c r="T25" s="175">
        <v>1415.0</v>
      </c>
      <c r="U25" s="175">
        <v>0.0</v>
      </c>
      <c r="V25" s="175">
        <v>0.0</v>
      </c>
      <c r="W25" s="175">
        <v>0.0</v>
      </c>
      <c r="X25" s="175">
        <v>0.0</v>
      </c>
      <c r="Y25" s="175">
        <v>0.0</v>
      </c>
      <c r="Z25" s="175">
        <v>0.0</v>
      </c>
      <c r="AA25" s="175">
        <v>0.0</v>
      </c>
      <c r="AB25" s="175">
        <v>0.0</v>
      </c>
      <c r="AC25" s="175">
        <v>1330.0</v>
      </c>
      <c r="AD25" s="175">
        <v>0.0</v>
      </c>
      <c r="AE25" s="175">
        <v>0.0</v>
      </c>
      <c r="AF25" s="175">
        <v>0.0</v>
      </c>
      <c r="AG25" s="175">
        <v>0.0</v>
      </c>
      <c r="AH25" s="175">
        <v>0.0</v>
      </c>
      <c r="AI25" s="175">
        <v>0.0</v>
      </c>
      <c r="AJ25" s="175">
        <v>0.0</v>
      </c>
      <c r="AK25" s="175">
        <v>1400.0</v>
      </c>
      <c r="AL25" s="175">
        <v>0.0</v>
      </c>
      <c r="AM25" s="175">
        <v>0.0</v>
      </c>
      <c r="AN25" s="175">
        <v>0.0</v>
      </c>
      <c r="AO25" s="175">
        <v>0.0</v>
      </c>
      <c r="AP25" s="175">
        <v>0.0</v>
      </c>
      <c r="AQ25" s="175">
        <v>0.0</v>
      </c>
      <c r="AR25" s="175">
        <v>0.0</v>
      </c>
      <c r="AS25" s="175">
        <v>1344.0</v>
      </c>
      <c r="AT25" s="175">
        <v>0.0</v>
      </c>
      <c r="AU25" s="175">
        <v>0.0</v>
      </c>
      <c r="AV25" s="175">
        <v>0.0</v>
      </c>
      <c r="AW25" s="175">
        <v>0.0</v>
      </c>
      <c r="AX25" s="175">
        <v>0.0</v>
      </c>
      <c r="AY25" s="175">
        <v>0.0</v>
      </c>
      <c r="AZ25" s="175">
        <v>0.0</v>
      </c>
      <c r="BA25" s="175">
        <v>0.0</v>
      </c>
      <c r="BB25" s="175">
        <v>0.0</v>
      </c>
      <c r="BC25" s="175">
        <v>0.0</v>
      </c>
      <c r="BD25" s="175">
        <v>0.0</v>
      </c>
      <c r="BE25" s="175">
        <v>0.0</v>
      </c>
      <c r="BF25" s="175">
        <v>0.0</v>
      </c>
      <c r="BG25" s="175">
        <v>0.0</v>
      </c>
      <c r="BH25" s="175">
        <v>0.0</v>
      </c>
      <c r="BI25" s="175">
        <v>0.0</v>
      </c>
      <c r="BJ25" s="175">
        <v>0.0</v>
      </c>
      <c r="BK25" s="175">
        <v>0.0</v>
      </c>
      <c r="BL25" s="175">
        <v>0.0</v>
      </c>
      <c r="BM25" s="175">
        <v>0.0</v>
      </c>
      <c r="BN25" s="175">
        <v>0.0</v>
      </c>
      <c r="BO25" s="175">
        <v>0.0</v>
      </c>
      <c r="BP25" s="175">
        <v>0.0</v>
      </c>
      <c r="BQ25" s="175">
        <v>0.0</v>
      </c>
      <c r="BR25" s="175">
        <v>0.0</v>
      </c>
      <c r="BS25" s="175">
        <v>0.0</v>
      </c>
      <c r="BT25" s="175">
        <v>0.0</v>
      </c>
      <c r="BU25" s="175">
        <v>0.0</v>
      </c>
      <c r="BV25" s="175">
        <v>0.0</v>
      </c>
      <c r="BW25" s="175">
        <v>0.0</v>
      </c>
      <c r="BX25" s="175">
        <v>1400.0</v>
      </c>
      <c r="BY25" s="175">
        <v>0.0</v>
      </c>
      <c r="BZ25" s="175">
        <v>0.0</v>
      </c>
      <c r="CA25" s="175">
        <v>0.0</v>
      </c>
      <c r="CB25" s="175">
        <v>0.0</v>
      </c>
      <c r="CC25" s="175">
        <v>0.0</v>
      </c>
      <c r="CD25" s="175">
        <v>0.0</v>
      </c>
      <c r="CE25" s="175">
        <v>0.0</v>
      </c>
      <c r="CF25" s="175">
        <v>0.0</v>
      </c>
      <c r="CG25" s="175">
        <v>0.0</v>
      </c>
      <c r="CH25" s="175">
        <v>0.0</v>
      </c>
      <c r="CI25" s="175">
        <v>0.0</v>
      </c>
      <c r="CJ25" s="175">
        <v>0.0</v>
      </c>
      <c r="CK25" s="175">
        <v>0.0</v>
      </c>
      <c r="CL25" s="175">
        <v>0.0</v>
      </c>
      <c r="CM25" s="175">
        <v>0.0</v>
      </c>
      <c r="CN25" s="175">
        <v>0.0</v>
      </c>
      <c r="CO25" s="175">
        <v>1512.0</v>
      </c>
      <c r="CP25" s="175">
        <v>0.0</v>
      </c>
      <c r="CQ25" s="175">
        <v>0.0</v>
      </c>
      <c r="CR25" s="175">
        <v>0.0</v>
      </c>
      <c r="CS25" s="175">
        <v>0.0</v>
      </c>
      <c r="CT25" s="175">
        <v>0.0</v>
      </c>
      <c r="CU25" s="175">
        <v>0.0</v>
      </c>
      <c r="CV25" s="175">
        <v>0.0</v>
      </c>
      <c r="CW25" s="175">
        <v>0.0</v>
      </c>
      <c r="CX25" s="175">
        <v>0.0</v>
      </c>
      <c r="CY25" s="175">
        <v>1470.0</v>
      </c>
      <c r="CZ25" s="175">
        <v>0.0</v>
      </c>
      <c r="DA25" s="175">
        <v>0.0</v>
      </c>
      <c r="DB25" s="175">
        <v>0.0</v>
      </c>
      <c r="DC25" s="175">
        <v>0.0</v>
      </c>
      <c r="DD25" s="175">
        <v>0.0</v>
      </c>
      <c r="DE25" s="175">
        <v>0.0</v>
      </c>
      <c r="DF25" s="175">
        <v>0.0</v>
      </c>
      <c r="DG25" s="175">
        <v>0.0</v>
      </c>
      <c r="DH25" s="175">
        <v>0.0</v>
      </c>
      <c r="DI25" s="175">
        <v>0.0</v>
      </c>
      <c r="DJ25" s="175">
        <v>0.0</v>
      </c>
      <c r="DK25" s="175">
        <v>0.0</v>
      </c>
      <c r="DL25" s="175">
        <v>0.0</v>
      </c>
      <c r="DM25" s="175">
        <v>0.0</v>
      </c>
      <c r="DN25" s="175">
        <v>0.0</v>
      </c>
      <c r="DO25" s="175">
        <v>0.0</v>
      </c>
      <c r="DP25" s="175">
        <v>0.0</v>
      </c>
      <c r="DQ25" s="175">
        <v>0.0</v>
      </c>
      <c r="DR25" s="175">
        <v>0.0</v>
      </c>
      <c r="DS25" s="175">
        <v>0.0</v>
      </c>
      <c r="DT25" s="175">
        <v>0.0</v>
      </c>
      <c r="DU25" s="175">
        <v>0.0</v>
      </c>
      <c r="DV25" s="175">
        <v>0.0</v>
      </c>
      <c r="DW25" s="175">
        <v>0.0</v>
      </c>
      <c r="DX25" s="175">
        <v>0.0</v>
      </c>
      <c r="DY25" s="175">
        <v>0.0</v>
      </c>
      <c r="DZ25" s="175">
        <v>0.0</v>
      </c>
      <c r="EA25" s="175">
        <v>0.0</v>
      </c>
      <c r="EB25" s="175">
        <v>0.0</v>
      </c>
      <c r="EC25" s="175">
        <v>0.0</v>
      </c>
      <c r="ED25" s="175">
        <v>0.0</v>
      </c>
      <c r="EE25" s="175">
        <v>0.0</v>
      </c>
      <c r="EF25" s="175">
        <v>0.0</v>
      </c>
      <c r="EG25" s="175">
        <v>0.0</v>
      </c>
      <c r="EH25" s="175">
        <v>0.0</v>
      </c>
      <c r="EI25" s="175">
        <v>0.0</v>
      </c>
      <c r="EJ25" s="175">
        <v>0.0</v>
      </c>
      <c r="EK25" s="175">
        <v>0.0</v>
      </c>
      <c r="EL25" s="175">
        <v>0.0</v>
      </c>
      <c r="EM25" s="176">
        <v>0.0</v>
      </c>
      <c r="EN25" s="177">
        <f t="shared" si="2"/>
        <v>321.935625</v>
      </c>
      <c r="EO25" s="178">
        <f>VLOOKUP(C25,'Complexity Cost Adjustment'!$C$2:$H$141,6,0)</f>
        <v>1718.6848</v>
      </c>
      <c r="EP25" s="179">
        <f t="shared" ref="EP25:JY25" si="28">IF(D25&gt;0,($EO25)*D$143,0)</f>
        <v>1871.647747</v>
      </c>
      <c r="EQ25" s="178">
        <f t="shared" si="28"/>
        <v>0</v>
      </c>
      <c r="ER25" s="178">
        <f t="shared" si="28"/>
        <v>0</v>
      </c>
      <c r="ES25" s="178">
        <f t="shared" si="28"/>
        <v>0</v>
      </c>
      <c r="ET25" s="178">
        <f t="shared" si="28"/>
        <v>0</v>
      </c>
      <c r="EU25" s="179">
        <f t="shared" si="28"/>
        <v>1347.448883</v>
      </c>
      <c r="EV25" s="178">
        <f t="shared" si="28"/>
        <v>0</v>
      </c>
      <c r="EW25" s="178">
        <f t="shared" si="28"/>
        <v>0</v>
      </c>
      <c r="EX25" s="178">
        <f t="shared" si="28"/>
        <v>0</v>
      </c>
      <c r="EY25" s="178">
        <f t="shared" si="28"/>
        <v>0</v>
      </c>
      <c r="EZ25" s="179">
        <f t="shared" si="28"/>
        <v>1203.07936</v>
      </c>
      <c r="FA25" s="178">
        <f t="shared" si="28"/>
        <v>0</v>
      </c>
      <c r="FB25" s="178">
        <f t="shared" si="28"/>
        <v>0</v>
      </c>
      <c r="FC25" s="178">
        <f t="shared" si="28"/>
        <v>0</v>
      </c>
      <c r="FD25" s="178">
        <f t="shared" si="28"/>
        <v>0</v>
      </c>
      <c r="FE25" s="178">
        <f t="shared" si="28"/>
        <v>0</v>
      </c>
      <c r="FF25" s="179">
        <f t="shared" si="28"/>
        <v>3232.846109</v>
      </c>
      <c r="FG25" s="178">
        <f t="shared" si="28"/>
        <v>0</v>
      </c>
      <c r="FH25" s="178">
        <f t="shared" si="28"/>
        <v>0</v>
      </c>
      <c r="FI25" s="178">
        <f t="shared" si="28"/>
        <v>0</v>
      </c>
      <c r="FJ25" s="178">
        <f t="shared" si="28"/>
        <v>0</v>
      </c>
      <c r="FK25" s="178">
        <f t="shared" si="28"/>
        <v>0</v>
      </c>
      <c r="FL25" s="178">
        <f t="shared" si="28"/>
        <v>0</v>
      </c>
      <c r="FM25" s="178">
        <f t="shared" si="28"/>
        <v>0</v>
      </c>
      <c r="FN25" s="178">
        <f t="shared" si="28"/>
        <v>0</v>
      </c>
      <c r="FO25" s="179">
        <f t="shared" si="28"/>
        <v>1979.92489</v>
      </c>
      <c r="FP25" s="178">
        <f t="shared" si="28"/>
        <v>0</v>
      </c>
      <c r="FQ25" s="178">
        <f t="shared" si="28"/>
        <v>0</v>
      </c>
      <c r="FR25" s="178">
        <f t="shared" si="28"/>
        <v>0</v>
      </c>
      <c r="FS25" s="178">
        <f t="shared" si="28"/>
        <v>0</v>
      </c>
      <c r="FT25" s="178">
        <f t="shared" si="28"/>
        <v>0</v>
      </c>
      <c r="FU25" s="178">
        <f t="shared" si="28"/>
        <v>0</v>
      </c>
      <c r="FV25" s="178">
        <f t="shared" si="28"/>
        <v>0</v>
      </c>
      <c r="FW25" s="179">
        <f t="shared" si="28"/>
        <v>2021.173325</v>
      </c>
      <c r="FX25" s="178">
        <f t="shared" si="28"/>
        <v>0</v>
      </c>
      <c r="FY25" s="178">
        <f t="shared" si="28"/>
        <v>0</v>
      </c>
      <c r="FZ25" s="178">
        <f t="shared" si="28"/>
        <v>0</v>
      </c>
      <c r="GA25" s="178">
        <f t="shared" si="28"/>
        <v>0</v>
      </c>
      <c r="GB25" s="178">
        <f t="shared" si="28"/>
        <v>0</v>
      </c>
      <c r="GC25" s="178">
        <f t="shared" si="28"/>
        <v>0</v>
      </c>
      <c r="GD25" s="178">
        <f t="shared" si="28"/>
        <v>0</v>
      </c>
      <c r="GE25" s="179">
        <f t="shared" si="28"/>
        <v>842.155552</v>
      </c>
      <c r="GF25" s="178">
        <f t="shared" si="28"/>
        <v>0</v>
      </c>
      <c r="GG25" s="178">
        <f t="shared" si="28"/>
        <v>0</v>
      </c>
      <c r="GH25" s="178">
        <f t="shared" si="28"/>
        <v>0</v>
      </c>
      <c r="GI25" s="178">
        <f t="shared" si="28"/>
        <v>0</v>
      </c>
      <c r="GJ25" s="178">
        <f t="shared" si="28"/>
        <v>0</v>
      </c>
      <c r="GK25" s="178">
        <f t="shared" si="28"/>
        <v>0</v>
      </c>
      <c r="GL25" s="178">
        <f t="shared" si="28"/>
        <v>0</v>
      </c>
      <c r="GM25" s="178">
        <f t="shared" si="28"/>
        <v>0</v>
      </c>
      <c r="GN25" s="178">
        <f t="shared" si="28"/>
        <v>0</v>
      </c>
      <c r="GO25" s="178">
        <f t="shared" si="28"/>
        <v>0</v>
      </c>
      <c r="GP25" s="178">
        <f t="shared" si="28"/>
        <v>0</v>
      </c>
      <c r="GQ25" s="178">
        <f t="shared" si="28"/>
        <v>0</v>
      </c>
      <c r="GR25" s="178">
        <f t="shared" si="28"/>
        <v>0</v>
      </c>
      <c r="GS25" s="178">
        <f t="shared" si="28"/>
        <v>0</v>
      </c>
      <c r="GT25" s="178">
        <f t="shared" si="28"/>
        <v>0</v>
      </c>
      <c r="GU25" s="178">
        <f t="shared" si="28"/>
        <v>0</v>
      </c>
      <c r="GV25" s="178">
        <f t="shared" si="28"/>
        <v>0</v>
      </c>
      <c r="GW25" s="178">
        <f t="shared" si="28"/>
        <v>0</v>
      </c>
      <c r="GX25" s="178">
        <f t="shared" si="28"/>
        <v>0</v>
      </c>
      <c r="GY25" s="178">
        <f t="shared" si="28"/>
        <v>0</v>
      </c>
      <c r="GZ25" s="178">
        <f t="shared" si="28"/>
        <v>0</v>
      </c>
      <c r="HA25" s="178">
        <f t="shared" si="28"/>
        <v>0</v>
      </c>
      <c r="HB25" s="178">
        <f t="shared" si="28"/>
        <v>0</v>
      </c>
      <c r="HC25" s="178">
        <f t="shared" si="28"/>
        <v>0</v>
      </c>
      <c r="HD25" s="178">
        <f t="shared" si="28"/>
        <v>0</v>
      </c>
      <c r="HE25" s="178">
        <f t="shared" si="28"/>
        <v>0</v>
      </c>
      <c r="HF25" s="178">
        <f t="shared" si="28"/>
        <v>0</v>
      </c>
      <c r="HG25" s="178">
        <f t="shared" si="28"/>
        <v>0</v>
      </c>
      <c r="HH25" s="178">
        <f t="shared" si="28"/>
        <v>0</v>
      </c>
      <c r="HI25" s="178">
        <f t="shared" si="28"/>
        <v>0</v>
      </c>
      <c r="HJ25" s="179">
        <f t="shared" si="28"/>
        <v>1469.475504</v>
      </c>
      <c r="HK25" s="178">
        <f t="shared" si="28"/>
        <v>0</v>
      </c>
      <c r="HL25" s="178">
        <f t="shared" si="28"/>
        <v>0</v>
      </c>
      <c r="HM25" s="178">
        <f t="shared" si="28"/>
        <v>0</v>
      </c>
      <c r="HN25" s="178">
        <f t="shared" si="28"/>
        <v>0</v>
      </c>
      <c r="HO25" s="178">
        <f t="shared" si="28"/>
        <v>0</v>
      </c>
      <c r="HP25" s="178">
        <f t="shared" si="28"/>
        <v>0</v>
      </c>
      <c r="HQ25" s="178">
        <f t="shared" si="28"/>
        <v>0</v>
      </c>
      <c r="HR25" s="178">
        <f t="shared" si="28"/>
        <v>0</v>
      </c>
      <c r="HS25" s="178">
        <f t="shared" si="28"/>
        <v>0</v>
      </c>
      <c r="HT25" s="178">
        <f t="shared" si="28"/>
        <v>0</v>
      </c>
      <c r="HU25" s="178">
        <f t="shared" si="28"/>
        <v>0</v>
      </c>
      <c r="HV25" s="178">
        <f t="shared" si="28"/>
        <v>0</v>
      </c>
      <c r="HW25" s="178">
        <f t="shared" si="28"/>
        <v>0</v>
      </c>
      <c r="HX25" s="178">
        <f t="shared" si="28"/>
        <v>0</v>
      </c>
      <c r="HY25" s="178">
        <f t="shared" si="28"/>
        <v>0</v>
      </c>
      <c r="HZ25" s="178">
        <f t="shared" si="28"/>
        <v>0</v>
      </c>
      <c r="IA25" s="179">
        <f t="shared" si="28"/>
        <v>885.122672</v>
      </c>
      <c r="IB25" s="178">
        <f t="shared" si="28"/>
        <v>0</v>
      </c>
      <c r="IC25" s="178">
        <f t="shared" si="28"/>
        <v>0</v>
      </c>
      <c r="ID25" s="178">
        <f t="shared" si="28"/>
        <v>0</v>
      </c>
      <c r="IE25" s="178">
        <f t="shared" si="28"/>
        <v>0</v>
      </c>
      <c r="IF25" s="178">
        <f t="shared" si="28"/>
        <v>0</v>
      </c>
      <c r="IG25" s="178">
        <f t="shared" si="28"/>
        <v>0</v>
      </c>
      <c r="IH25" s="178">
        <f t="shared" si="28"/>
        <v>0</v>
      </c>
      <c r="II25" s="178">
        <f t="shared" si="28"/>
        <v>0</v>
      </c>
      <c r="IJ25" s="178">
        <f t="shared" si="28"/>
        <v>0</v>
      </c>
      <c r="IK25" s="179">
        <f t="shared" si="28"/>
        <v>721.847616</v>
      </c>
      <c r="IL25" s="178">
        <f t="shared" si="28"/>
        <v>0</v>
      </c>
      <c r="IM25" s="178">
        <f t="shared" si="28"/>
        <v>0</v>
      </c>
      <c r="IN25" s="178">
        <f t="shared" si="28"/>
        <v>0</v>
      </c>
      <c r="IO25" s="178">
        <f t="shared" si="28"/>
        <v>0</v>
      </c>
      <c r="IP25" s="178">
        <f t="shared" si="28"/>
        <v>0</v>
      </c>
      <c r="IQ25" s="178">
        <f t="shared" si="28"/>
        <v>0</v>
      </c>
      <c r="IR25" s="178">
        <f t="shared" si="28"/>
        <v>0</v>
      </c>
      <c r="IS25" s="178">
        <f t="shared" si="28"/>
        <v>0</v>
      </c>
      <c r="IT25" s="178">
        <f t="shared" si="28"/>
        <v>0</v>
      </c>
      <c r="IU25" s="178">
        <f t="shared" si="28"/>
        <v>0</v>
      </c>
      <c r="IV25" s="178">
        <f t="shared" si="28"/>
        <v>0</v>
      </c>
      <c r="IW25" s="178">
        <f t="shared" si="28"/>
        <v>0</v>
      </c>
      <c r="IX25" s="178">
        <f t="shared" si="28"/>
        <v>0</v>
      </c>
      <c r="IY25" s="178">
        <f t="shared" si="28"/>
        <v>0</v>
      </c>
      <c r="IZ25" s="178">
        <f t="shared" si="28"/>
        <v>0</v>
      </c>
      <c r="JA25" s="178">
        <f t="shared" si="28"/>
        <v>0</v>
      </c>
      <c r="JB25" s="178">
        <f t="shared" si="28"/>
        <v>0</v>
      </c>
      <c r="JC25" s="178">
        <f t="shared" si="28"/>
        <v>0</v>
      </c>
      <c r="JD25" s="178">
        <f t="shared" si="28"/>
        <v>0</v>
      </c>
      <c r="JE25" s="178">
        <f t="shared" si="28"/>
        <v>0</v>
      </c>
      <c r="JF25" s="178">
        <f t="shared" si="28"/>
        <v>0</v>
      </c>
      <c r="JG25" s="178">
        <f t="shared" si="28"/>
        <v>0</v>
      </c>
      <c r="JH25" s="178">
        <f t="shared" si="28"/>
        <v>0</v>
      </c>
      <c r="JI25" s="178">
        <f t="shared" si="28"/>
        <v>0</v>
      </c>
      <c r="JJ25" s="178">
        <f t="shared" si="28"/>
        <v>0</v>
      </c>
      <c r="JK25" s="178">
        <f t="shared" si="28"/>
        <v>0</v>
      </c>
      <c r="JL25" s="178">
        <f t="shared" si="28"/>
        <v>0</v>
      </c>
      <c r="JM25" s="178">
        <f t="shared" si="28"/>
        <v>0</v>
      </c>
      <c r="JN25" s="178">
        <f t="shared" si="28"/>
        <v>0</v>
      </c>
      <c r="JO25" s="178">
        <f t="shared" si="28"/>
        <v>0</v>
      </c>
      <c r="JP25" s="178">
        <f t="shared" si="28"/>
        <v>0</v>
      </c>
      <c r="JQ25" s="178">
        <f t="shared" si="28"/>
        <v>0</v>
      </c>
      <c r="JR25" s="178">
        <f t="shared" si="28"/>
        <v>0</v>
      </c>
      <c r="JS25" s="178">
        <f t="shared" si="28"/>
        <v>0</v>
      </c>
      <c r="JT25" s="178">
        <f t="shared" si="28"/>
        <v>0</v>
      </c>
      <c r="JU25" s="178">
        <f t="shared" si="28"/>
        <v>0</v>
      </c>
      <c r="JV25" s="178">
        <f t="shared" si="28"/>
        <v>0</v>
      </c>
      <c r="JW25" s="178">
        <f t="shared" si="28"/>
        <v>0</v>
      </c>
      <c r="JX25" s="178">
        <f t="shared" si="28"/>
        <v>0</v>
      </c>
      <c r="JY25" s="178">
        <f t="shared" si="28"/>
        <v>0</v>
      </c>
      <c r="JZ25" s="180">
        <f t="shared" si="4"/>
        <v>0.215</v>
      </c>
      <c r="KA25" s="181">
        <f t="shared" si="5"/>
        <v>15574.72166</v>
      </c>
      <c r="KB25" s="181">
        <f t="shared" si="6"/>
        <v>3348.565156</v>
      </c>
    </row>
    <row r="26" ht="14.25" customHeight="1">
      <c r="A26" s="50" t="s">
        <v>133</v>
      </c>
      <c r="B26" s="83" t="s">
        <v>479</v>
      </c>
      <c r="C26" s="50">
        <v>1811025.0</v>
      </c>
      <c r="D26" s="175">
        <v>491.0</v>
      </c>
      <c r="E26" s="175">
        <v>0.0</v>
      </c>
      <c r="F26" s="175">
        <v>0.0</v>
      </c>
      <c r="G26" s="175">
        <v>0.0</v>
      </c>
      <c r="H26" s="175">
        <v>0.0</v>
      </c>
      <c r="I26" s="175">
        <v>525.0</v>
      </c>
      <c r="J26" s="175">
        <v>0.0</v>
      </c>
      <c r="K26" s="175">
        <v>0.0</v>
      </c>
      <c r="L26" s="175">
        <v>0.0</v>
      </c>
      <c r="M26" s="175">
        <v>0.0</v>
      </c>
      <c r="N26" s="175">
        <v>514.0</v>
      </c>
      <c r="O26" s="175">
        <v>0.0</v>
      </c>
      <c r="P26" s="175">
        <v>0.0</v>
      </c>
      <c r="Q26" s="175">
        <v>0.0</v>
      </c>
      <c r="R26" s="175">
        <v>0.0</v>
      </c>
      <c r="S26" s="175">
        <v>0.0</v>
      </c>
      <c r="T26" s="175">
        <v>0.0</v>
      </c>
      <c r="U26" s="175">
        <v>505.0</v>
      </c>
      <c r="V26" s="175">
        <v>0.0</v>
      </c>
      <c r="W26" s="175">
        <v>0.0</v>
      </c>
      <c r="X26" s="175">
        <v>0.0</v>
      </c>
      <c r="Y26" s="175">
        <v>0.0</v>
      </c>
      <c r="Z26" s="175">
        <v>0.0</v>
      </c>
      <c r="AA26" s="175">
        <v>0.0</v>
      </c>
      <c r="AB26" s="175">
        <v>0.0</v>
      </c>
      <c r="AC26" s="175">
        <v>475.0</v>
      </c>
      <c r="AD26" s="175">
        <v>0.0</v>
      </c>
      <c r="AE26" s="175">
        <v>0.0</v>
      </c>
      <c r="AF26" s="175">
        <v>0.0</v>
      </c>
      <c r="AG26" s="175">
        <v>0.0</v>
      </c>
      <c r="AH26" s="175">
        <v>0.0</v>
      </c>
      <c r="AI26" s="175">
        <v>0.0</v>
      </c>
      <c r="AJ26" s="175">
        <v>0.0</v>
      </c>
      <c r="AK26" s="175">
        <v>500.0</v>
      </c>
      <c r="AL26" s="175">
        <v>0.0</v>
      </c>
      <c r="AM26" s="175">
        <v>0.0</v>
      </c>
      <c r="AN26" s="175">
        <v>0.0</v>
      </c>
      <c r="AO26" s="175">
        <v>0.0</v>
      </c>
      <c r="AP26" s="175">
        <v>0.0</v>
      </c>
      <c r="AQ26" s="175">
        <v>0.0</v>
      </c>
      <c r="AR26" s="175">
        <v>0.0</v>
      </c>
      <c r="AS26" s="175">
        <v>480.0</v>
      </c>
      <c r="AT26" s="175">
        <v>0.0</v>
      </c>
      <c r="AU26" s="175">
        <v>0.0</v>
      </c>
      <c r="AV26" s="175">
        <v>0.0</v>
      </c>
      <c r="AW26" s="175">
        <v>0.0</v>
      </c>
      <c r="AX26" s="175">
        <v>0.0</v>
      </c>
      <c r="AY26" s="175">
        <v>0.0</v>
      </c>
      <c r="AZ26" s="175">
        <v>0.0</v>
      </c>
      <c r="BA26" s="175">
        <v>0.0</v>
      </c>
      <c r="BB26" s="175">
        <v>0.0</v>
      </c>
      <c r="BC26" s="175">
        <v>0.0</v>
      </c>
      <c r="BD26" s="175">
        <v>0.0</v>
      </c>
      <c r="BE26" s="175">
        <v>0.0</v>
      </c>
      <c r="BF26" s="175">
        <v>0.0</v>
      </c>
      <c r="BG26" s="175">
        <v>0.0</v>
      </c>
      <c r="BH26" s="175">
        <v>0.0</v>
      </c>
      <c r="BI26" s="175">
        <v>0.0</v>
      </c>
      <c r="BJ26" s="175">
        <v>0.0</v>
      </c>
      <c r="BK26" s="175">
        <v>0.0</v>
      </c>
      <c r="BL26" s="175">
        <v>0.0</v>
      </c>
      <c r="BM26" s="175">
        <v>0.0</v>
      </c>
      <c r="BN26" s="175">
        <v>0.0</v>
      </c>
      <c r="BO26" s="175">
        <v>0.0</v>
      </c>
      <c r="BP26" s="175">
        <v>0.0</v>
      </c>
      <c r="BQ26" s="175">
        <v>0.0</v>
      </c>
      <c r="BR26" s="175">
        <v>0.0</v>
      </c>
      <c r="BS26" s="175">
        <v>0.0</v>
      </c>
      <c r="BT26" s="175">
        <v>0.0</v>
      </c>
      <c r="BU26" s="175">
        <v>0.0</v>
      </c>
      <c r="BV26" s="175">
        <v>0.0</v>
      </c>
      <c r="BW26" s="175">
        <v>0.0</v>
      </c>
      <c r="BX26" s="175">
        <v>500.0</v>
      </c>
      <c r="BY26" s="175">
        <v>0.0</v>
      </c>
      <c r="BZ26" s="175">
        <v>0.0</v>
      </c>
      <c r="CA26" s="175">
        <v>0.0</v>
      </c>
      <c r="CB26" s="175">
        <v>0.0</v>
      </c>
      <c r="CC26" s="175">
        <v>0.0</v>
      </c>
      <c r="CD26" s="175">
        <v>0.0</v>
      </c>
      <c r="CE26" s="175">
        <v>0.0</v>
      </c>
      <c r="CF26" s="175">
        <v>0.0</v>
      </c>
      <c r="CG26" s="175">
        <v>0.0</v>
      </c>
      <c r="CH26" s="175">
        <v>0.0</v>
      </c>
      <c r="CI26" s="175">
        <v>0.0</v>
      </c>
      <c r="CJ26" s="175">
        <v>0.0</v>
      </c>
      <c r="CK26" s="175">
        <v>0.0</v>
      </c>
      <c r="CL26" s="175">
        <v>0.0</v>
      </c>
      <c r="CM26" s="175">
        <v>0.0</v>
      </c>
      <c r="CN26" s="175">
        <v>0.0</v>
      </c>
      <c r="CO26" s="175">
        <v>540.0</v>
      </c>
      <c r="CP26" s="175">
        <v>0.0</v>
      </c>
      <c r="CQ26" s="175">
        <v>0.0</v>
      </c>
      <c r="CR26" s="175">
        <v>0.0</v>
      </c>
      <c r="CS26" s="175">
        <v>0.0</v>
      </c>
      <c r="CT26" s="175">
        <v>0.0</v>
      </c>
      <c r="CU26" s="175">
        <v>0.0</v>
      </c>
      <c r="CV26" s="175">
        <v>0.0</v>
      </c>
      <c r="CW26" s="175">
        <v>0.0</v>
      </c>
      <c r="CX26" s="175">
        <v>0.0</v>
      </c>
      <c r="CY26" s="175">
        <v>525.0</v>
      </c>
      <c r="CZ26" s="175">
        <v>0.0</v>
      </c>
      <c r="DA26" s="175">
        <v>0.0</v>
      </c>
      <c r="DB26" s="175">
        <v>0.0</v>
      </c>
      <c r="DC26" s="175">
        <v>0.0</v>
      </c>
      <c r="DD26" s="175">
        <v>0.0</v>
      </c>
      <c r="DE26" s="175">
        <v>0.0</v>
      </c>
      <c r="DF26" s="175">
        <v>0.0</v>
      </c>
      <c r="DG26" s="175">
        <v>0.0</v>
      </c>
      <c r="DH26" s="175">
        <v>0.0</v>
      </c>
      <c r="DI26" s="175">
        <v>0.0</v>
      </c>
      <c r="DJ26" s="175">
        <v>0.0</v>
      </c>
      <c r="DK26" s="175">
        <v>0.0</v>
      </c>
      <c r="DL26" s="175">
        <v>0.0</v>
      </c>
      <c r="DM26" s="175">
        <v>0.0</v>
      </c>
      <c r="DN26" s="175">
        <v>0.0</v>
      </c>
      <c r="DO26" s="175">
        <v>0.0</v>
      </c>
      <c r="DP26" s="175">
        <v>0.0</v>
      </c>
      <c r="DQ26" s="175">
        <v>0.0</v>
      </c>
      <c r="DR26" s="175">
        <v>0.0</v>
      </c>
      <c r="DS26" s="175">
        <v>0.0</v>
      </c>
      <c r="DT26" s="175">
        <v>0.0</v>
      </c>
      <c r="DU26" s="175">
        <v>0.0</v>
      </c>
      <c r="DV26" s="175">
        <v>0.0</v>
      </c>
      <c r="DW26" s="175">
        <v>0.0</v>
      </c>
      <c r="DX26" s="175">
        <v>0.0</v>
      </c>
      <c r="DY26" s="175">
        <v>0.0</v>
      </c>
      <c r="DZ26" s="175">
        <v>0.0</v>
      </c>
      <c r="EA26" s="175">
        <v>0.0</v>
      </c>
      <c r="EB26" s="175">
        <v>0.0</v>
      </c>
      <c r="EC26" s="175">
        <v>0.0</v>
      </c>
      <c r="ED26" s="175">
        <v>0.0</v>
      </c>
      <c r="EE26" s="175">
        <v>0.0</v>
      </c>
      <c r="EF26" s="175">
        <v>0.0</v>
      </c>
      <c r="EG26" s="175">
        <v>0.0</v>
      </c>
      <c r="EH26" s="175">
        <v>0.0</v>
      </c>
      <c r="EI26" s="175">
        <v>0.0</v>
      </c>
      <c r="EJ26" s="175">
        <v>0.0</v>
      </c>
      <c r="EK26" s="175">
        <v>0.0</v>
      </c>
      <c r="EL26" s="175">
        <v>0.0</v>
      </c>
      <c r="EM26" s="176">
        <v>0.0</v>
      </c>
      <c r="EN26" s="177">
        <f t="shared" si="2"/>
        <v>114.960285</v>
      </c>
      <c r="EO26" s="178">
        <f>VLOOKUP(C26,'Complexity Cost Adjustment'!$C$2:$H$141,6,0)</f>
        <v>86.7388</v>
      </c>
      <c r="EP26" s="179">
        <f t="shared" ref="EP26:JY26" si="29">IF(D26&gt;0,($EO26)*D$143,0)</f>
        <v>94.4585532</v>
      </c>
      <c r="EQ26" s="178">
        <f t="shared" si="29"/>
        <v>0</v>
      </c>
      <c r="ER26" s="178">
        <f t="shared" si="29"/>
        <v>0</v>
      </c>
      <c r="ES26" s="178">
        <f t="shared" si="29"/>
        <v>0</v>
      </c>
      <c r="ET26" s="178">
        <f t="shared" si="29"/>
        <v>0</v>
      </c>
      <c r="EU26" s="179">
        <f t="shared" si="29"/>
        <v>68.0032192</v>
      </c>
      <c r="EV26" s="178">
        <f t="shared" si="29"/>
        <v>0</v>
      </c>
      <c r="EW26" s="178">
        <f t="shared" si="29"/>
        <v>0</v>
      </c>
      <c r="EX26" s="178">
        <f t="shared" si="29"/>
        <v>0</v>
      </c>
      <c r="EY26" s="178">
        <f t="shared" si="29"/>
        <v>0</v>
      </c>
      <c r="EZ26" s="179">
        <f t="shared" si="29"/>
        <v>60.71716</v>
      </c>
      <c r="FA26" s="178">
        <f t="shared" si="29"/>
        <v>0</v>
      </c>
      <c r="FB26" s="178">
        <f t="shared" si="29"/>
        <v>0</v>
      </c>
      <c r="FC26" s="178">
        <f t="shared" si="29"/>
        <v>0</v>
      </c>
      <c r="FD26" s="178">
        <f t="shared" si="29"/>
        <v>0</v>
      </c>
      <c r="FE26" s="178">
        <f t="shared" si="29"/>
        <v>0</v>
      </c>
      <c r="FF26" s="178">
        <f t="shared" si="29"/>
        <v>0</v>
      </c>
      <c r="FG26" s="179">
        <f t="shared" si="29"/>
        <v>159.8596084</v>
      </c>
      <c r="FH26" s="178">
        <f t="shared" si="29"/>
        <v>0</v>
      </c>
      <c r="FI26" s="178">
        <f t="shared" si="29"/>
        <v>0</v>
      </c>
      <c r="FJ26" s="178">
        <f t="shared" si="29"/>
        <v>0</v>
      </c>
      <c r="FK26" s="178">
        <f t="shared" si="29"/>
        <v>0</v>
      </c>
      <c r="FL26" s="178">
        <f t="shared" si="29"/>
        <v>0</v>
      </c>
      <c r="FM26" s="178">
        <f t="shared" si="29"/>
        <v>0</v>
      </c>
      <c r="FN26" s="178">
        <f t="shared" si="29"/>
        <v>0</v>
      </c>
      <c r="FO26" s="179">
        <f t="shared" si="29"/>
        <v>99.9230976</v>
      </c>
      <c r="FP26" s="178">
        <f t="shared" si="29"/>
        <v>0</v>
      </c>
      <c r="FQ26" s="178">
        <f t="shared" si="29"/>
        <v>0</v>
      </c>
      <c r="FR26" s="178">
        <f t="shared" si="29"/>
        <v>0</v>
      </c>
      <c r="FS26" s="178">
        <f t="shared" si="29"/>
        <v>0</v>
      </c>
      <c r="FT26" s="178">
        <f t="shared" si="29"/>
        <v>0</v>
      </c>
      <c r="FU26" s="178">
        <f t="shared" si="29"/>
        <v>0</v>
      </c>
      <c r="FV26" s="178">
        <f t="shared" si="29"/>
        <v>0</v>
      </c>
      <c r="FW26" s="179">
        <f t="shared" si="29"/>
        <v>102.0048288</v>
      </c>
      <c r="FX26" s="178">
        <f t="shared" si="29"/>
        <v>0</v>
      </c>
      <c r="FY26" s="178">
        <f t="shared" si="29"/>
        <v>0</v>
      </c>
      <c r="FZ26" s="178">
        <f t="shared" si="29"/>
        <v>0</v>
      </c>
      <c r="GA26" s="178">
        <f t="shared" si="29"/>
        <v>0</v>
      </c>
      <c r="GB26" s="178">
        <f t="shared" si="29"/>
        <v>0</v>
      </c>
      <c r="GC26" s="178">
        <f t="shared" si="29"/>
        <v>0</v>
      </c>
      <c r="GD26" s="178">
        <f t="shared" si="29"/>
        <v>0</v>
      </c>
      <c r="GE26" s="179">
        <f t="shared" si="29"/>
        <v>42.502012</v>
      </c>
      <c r="GF26" s="178">
        <f t="shared" si="29"/>
        <v>0</v>
      </c>
      <c r="GG26" s="178">
        <f t="shared" si="29"/>
        <v>0</v>
      </c>
      <c r="GH26" s="178">
        <f t="shared" si="29"/>
        <v>0</v>
      </c>
      <c r="GI26" s="178">
        <f t="shared" si="29"/>
        <v>0</v>
      </c>
      <c r="GJ26" s="178">
        <f t="shared" si="29"/>
        <v>0</v>
      </c>
      <c r="GK26" s="178">
        <f t="shared" si="29"/>
        <v>0</v>
      </c>
      <c r="GL26" s="178">
        <f t="shared" si="29"/>
        <v>0</v>
      </c>
      <c r="GM26" s="178">
        <f t="shared" si="29"/>
        <v>0</v>
      </c>
      <c r="GN26" s="178">
        <f t="shared" si="29"/>
        <v>0</v>
      </c>
      <c r="GO26" s="178">
        <f t="shared" si="29"/>
        <v>0</v>
      </c>
      <c r="GP26" s="178">
        <f t="shared" si="29"/>
        <v>0</v>
      </c>
      <c r="GQ26" s="178">
        <f t="shared" si="29"/>
        <v>0</v>
      </c>
      <c r="GR26" s="178">
        <f t="shared" si="29"/>
        <v>0</v>
      </c>
      <c r="GS26" s="178">
        <f t="shared" si="29"/>
        <v>0</v>
      </c>
      <c r="GT26" s="178">
        <f t="shared" si="29"/>
        <v>0</v>
      </c>
      <c r="GU26" s="178">
        <f t="shared" si="29"/>
        <v>0</v>
      </c>
      <c r="GV26" s="178">
        <f t="shared" si="29"/>
        <v>0</v>
      </c>
      <c r="GW26" s="178">
        <f t="shared" si="29"/>
        <v>0</v>
      </c>
      <c r="GX26" s="178">
        <f t="shared" si="29"/>
        <v>0</v>
      </c>
      <c r="GY26" s="178">
        <f t="shared" si="29"/>
        <v>0</v>
      </c>
      <c r="GZ26" s="178">
        <f t="shared" si="29"/>
        <v>0</v>
      </c>
      <c r="HA26" s="178">
        <f t="shared" si="29"/>
        <v>0</v>
      </c>
      <c r="HB26" s="178">
        <f t="shared" si="29"/>
        <v>0</v>
      </c>
      <c r="HC26" s="178">
        <f t="shared" si="29"/>
        <v>0</v>
      </c>
      <c r="HD26" s="178">
        <f t="shared" si="29"/>
        <v>0</v>
      </c>
      <c r="HE26" s="178">
        <f t="shared" si="29"/>
        <v>0</v>
      </c>
      <c r="HF26" s="178">
        <f t="shared" si="29"/>
        <v>0</v>
      </c>
      <c r="HG26" s="178">
        <f t="shared" si="29"/>
        <v>0</v>
      </c>
      <c r="HH26" s="178">
        <f t="shared" si="29"/>
        <v>0</v>
      </c>
      <c r="HI26" s="178">
        <f t="shared" si="29"/>
        <v>0</v>
      </c>
      <c r="HJ26" s="179">
        <f t="shared" si="29"/>
        <v>74.161674</v>
      </c>
      <c r="HK26" s="178">
        <f t="shared" si="29"/>
        <v>0</v>
      </c>
      <c r="HL26" s="178">
        <f t="shared" si="29"/>
        <v>0</v>
      </c>
      <c r="HM26" s="178">
        <f t="shared" si="29"/>
        <v>0</v>
      </c>
      <c r="HN26" s="178">
        <f t="shared" si="29"/>
        <v>0</v>
      </c>
      <c r="HO26" s="178">
        <f t="shared" si="29"/>
        <v>0</v>
      </c>
      <c r="HP26" s="178">
        <f t="shared" si="29"/>
        <v>0</v>
      </c>
      <c r="HQ26" s="178">
        <f t="shared" si="29"/>
        <v>0</v>
      </c>
      <c r="HR26" s="178">
        <f t="shared" si="29"/>
        <v>0</v>
      </c>
      <c r="HS26" s="178">
        <f t="shared" si="29"/>
        <v>0</v>
      </c>
      <c r="HT26" s="178">
        <f t="shared" si="29"/>
        <v>0</v>
      </c>
      <c r="HU26" s="178">
        <f t="shared" si="29"/>
        <v>0</v>
      </c>
      <c r="HV26" s="178">
        <f t="shared" si="29"/>
        <v>0</v>
      </c>
      <c r="HW26" s="178">
        <f t="shared" si="29"/>
        <v>0</v>
      </c>
      <c r="HX26" s="178">
        <f t="shared" si="29"/>
        <v>0</v>
      </c>
      <c r="HY26" s="178">
        <f t="shared" si="29"/>
        <v>0</v>
      </c>
      <c r="HZ26" s="178">
        <f t="shared" si="29"/>
        <v>0</v>
      </c>
      <c r="IA26" s="179">
        <f t="shared" si="29"/>
        <v>44.670482</v>
      </c>
      <c r="IB26" s="178">
        <f t="shared" si="29"/>
        <v>0</v>
      </c>
      <c r="IC26" s="178">
        <f t="shared" si="29"/>
        <v>0</v>
      </c>
      <c r="ID26" s="178">
        <f t="shared" si="29"/>
        <v>0</v>
      </c>
      <c r="IE26" s="178">
        <f t="shared" si="29"/>
        <v>0</v>
      </c>
      <c r="IF26" s="178">
        <f t="shared" si="29"/>
        <v>0</v>
      </c>
      <c r="IG26" s="178">
        <f t="shared" si="29"/>
        <v>0</v>
      </c>
      <c r="IH26" s="178">
        <f t="shared" si="29"/>
        <v>0</v>
      </c>
      <c r="II26" s="178">
        <f t="shared" si="29"/>
        <v>0</v>
      </c>
      <c r="IJ26" s="178">
        <f t="shared" si="29"/>
        <v>0</v>
      </c>
      <c r="IK26" s="179">
        <f t="shared" si="29"/>
        <v>36.430296</v>
      </c>
      <c r="IL26" s="178">
        <f t="shared" si="29"/>
        <v>0</v>
      </c>
      <c r="IM26" s="178">
        <f t="shared" si="29"/>
        <v>0</v>
      </c>
      <c r="IN26" s="178">
        <f t="shared" si="29"/>
        <v>0</v>
      </c>
      <c r="IO26" s="178">
        <f t="shared" si="29"/>
        <v>0</v>
      </c>
      <c r="IP26" s="178">
        <f t="shared" si="29"/>
        <v>0</v>
      </c>
      <c r="IQ26" s="178">
        <f t="shared" si="29"/>
        <v>0</v>
      </c>
      <c r="IR26" s="178">
        <f t="shared" si="29"/>
        <v>0</v>
      </c>
      <c r="IS26" s="178">
        <f t="shared" si="29"/>
        <v>0</v>
      </c>
      <c r="IT26" s="178">
        <f t="shared" si="29"/>
        <v>0</v>
      </c>
      <c r="IU26" s="178">
        <f t="shared" si="29"/>
        <v>0</v>
      </c>
      <c r="IV26" s="178">
        <f t="shared" si="29"/>
        <v>0</v>
      </c>
      <c r="IW26" s="178">
        <f t="shared" si="29"/>
        <v>0</v>
      </c>
      <c r="IX26" s="178">
        <f t="shared" si="29"/>
        <v>0</v>
      </c>
      <c r="IY26" s="178">
        <f t="shared" si="29"/>
        <v>0</v>
      </c>
      <c r="IZ26" s="178">
        <f t="shared" si="29"/>
        <v>0</v>
      </c>
      <c r="JA26" s="178">
        <f t="shared" si="29"/>
        <v>0</v>
      </c>
      <c r="JB26" s="178">
        <f t="shared" si="29"/>
        <v>0</v>
      </c>
      <c r="JC26" s="178">
        <f t="shared" si="29"/>
        <v>0</v>
      </c>
      <c r="JD26" s="178">
        <f t="shared" si="29"/>
        <v>0</v>
      </c>
      <c r="JE26" s="178">
        <f t="shared" si="29"/>
        <v>0</v>
      </c>
      <c r="JF26" s="178">
        <f t="shared" si="29"/>
        <v>0</v>
      </c>
      <c r="JG26" s="178">
        <f t="shared" si="29"/>
        <v>0</v>
      </c>
      <c r="JH26" s="178">
        <f t="shared" si="29"/>
        <v>0</v>
      </c>
      <c r="JI26" s="178">
        <f t="shared" si="29"/>
        <v>0</v>
      </c>
      <c r="JJ26" s="178">
        <f t="shared" si="29"/>
        <v>0</v>
      </c>
      <c r="JK26" s="178">
        <f t="shared" si="29"/>
        <v>0</v>
      </c>
      <c r="JL26" s="178">
        <f t="shared" si="29"/>
        <v>0</v>
      </c>
      <c r="JM26" s="178">
        <f t="shared" si="29"/>
        <v>0</v>
      </c>
      <c r="JN26" s="178">
        <f t="shared" si="29"/>
        <v>0</v>
      </c>
      <c r="JO26" s="178">
        <f t="shared" si="29"/>
        <v>0</v>
      </c>
      <c r="JP26" s="178">
        <f t="shared" si="29"/>
        <v>0</v>
      </c>
      <c r="JQ26" s="178">
        <f t="shared" si="29"/>
        <v>0</v>
      </c>
      <c r="JR26" s="178">
        <f t="shared" si="29"/>
        <v>0</v>
      </c>
      <c r="JS26" s="178">
        <f t="shared" si="29"/>
        <v>0</v>
      </c>
      <c r="JT26" s="178">
        <f t="shared" si="29"/>
        <v>0</v>
      </c>
      <c r="JU26" s="178">
        <f t="shared" si="29"/>
        <v>0</v>
      </c>
      <c r="JV26" s="178">
        <f t="shared" si="29"/>
        <v>0</v>
      </c>
      <c r="JW26" s="178">
        <f t="shared" si="29"/>
        <v>0</v>
      </c>
      <c r="JX26" s="178">
        <f t="shared" si="29"/>
        <v>0</v>
      </c>
      <c r="JY26" s="178">
        <f t="shared" si="29"/>
        <v>0</v>
      </c>
      <c r="JZ26" s="180">
        <f t="shared" si="4"/>
        <v>0.215</v>
      </c>
      <c r="KA26" s="181">
        <f t="shared" si="5"/>
        <v>782.7309312</v>
      </c>
      <c r="KB26" s="181">
        <f t="shared" si="6"/>
        <v>168.2871502</v>
      </c>
    </row>
    <row r="27" ht="14.25" customHeight="1">
      <c r="A27" s="50" t="s">
        <v>133</v>
      </c>
      <c r="B27" s="83" t="s">
        <v>479</v>
      </c>
      <c r="C27" s="50">
        <v>1811026.0</v>
      </c>
      <c r="D27" s="175">
        <v>0.0</v>
      </c>
      <c r="E27" s="175">
        <v>818.0</v>
      </c>
      <c r="F27" s="175">
        <v>0.0</v>
      </c>
      <c r="G27" s="175">
        <v>0.0</v>
      </c>
      <c r="H27" s="175">
        <v>0.0</v>
      </c>
      <c r="I27" s="175">
        <v>0.0</v>
      </c>
      <c r="J27" s="175">
        <v>875.0</v>
      </c>
      <c r="K27" s="175">
        <v>0.0</v>
      </c>
      <c r="L27" s="175">
        <v>0.0</v>
      </c>
      <c r="M27" s="175">
        <v>0.0</v>
      </c>
      <c r="N27" s="175">
        <v>0.0</v>
      </c>
      <c r="O27" s="175">
        <v>857.0</v>
      </c>
      <c r="P27" s="175">
        <v>0.0</v>
      </c>
      <c r="Q27" s="175">
        <v>0.0</v>
      </c>
      <c r="R27" s="175">
        <v>0.0</v>
      </c>
      <c r="S27" s="175">
        <v>0.0</v>
      </c>
      <c r="T27" s="175">
        <v>0.0</v>
      </c>
      <c r="U27" s="175">
        <v>842.0</v>
      </c>
      <c r="V27" s="175">
        <v>0.0</v>
      </c>
      <c r="W27" s="175">
        <v>0.0</v>
      </c>
      <c r="X27" s="175">
        <v>0.0</v>
      </c>
      <c r="Y27" s="175">
        <v>0.0</v>
      </c>
      <c r="Z27" s="175">
        <v>0.0</v>
      </c>
      <c r="AA27" s="175">
        <v>0.0</v>
      </c>
      <c r="AB27" s="175">
        <v>0.0</v>
      </c>
      <c r="AC27" s="175">
        <v>792.0</v>
      </c>
      <c r="AD27" s="175">
        <v>0.0</v>
      </c>
      <c r="AE27" s="175">
        <v>0.0</v>
      </c>
      <c r="AF27" s="175">
        <v>0.0</v>
      </c>
      <c r="AG27" s="175">
        <v>0.0</v>
      </c>
      <c r="AH27" s="175">
        <v>0.0</v>
      </c>
      <c r="AI27" s="175">
        <v>0.0</v>
      </c>
      <c r="AJ27" s="175">
        <v>0.0</v>
      </c>
      <c r="AK27" s="175">
        <v>833.0</v>
      </c>
      <c r="AL27" s="175">
        <v>0.0</v>
      </c>
      <c r="AM27" s="175">
        <v>0.0</v>
      </c>
      <c r="AN27" s="175">
        <v>0.0</v>
      </c>
      <c r="AO27" s="175">
        <v>0.0</v>
      </c>
      <c r="AP27" s="175">
        <v>0.0</v>
      </c>
      <c r="AQ27" s="175">
        <v>0.0</v>
      </c>
      <c r="AR27" s="175">
        <v>0.0</v>
      </c>
      <c r="AS27" s="175">
        <v>0.0</v>
      </c>
      <c r="AT27" s="175">
        <v>800.0</v>
      </c>
      <c r="AU27" s="175">
        <v>0.0</v>
      </c>
      <c r="AV27" s="175">
        <v>0.0</v>
      </c>
      <c r="AW27" s="175">
        <v>0.0</v>
      </c>
      <c r="AX27" s="175">
        <v>0.0</v>
      </c>
      <c r="AY27" s="175">
        <v>0.0</v>
      </c>
      <c r="AZ27" s="175">
        <v>0.0</v>
      </c>
      <c r="BA27" s="175">
        <v>0.0</v>
      </c>
      <c r="BB27" s="175">
        <v>0.0</v>
      </c>
      <c r="BC27" s="175">
        <v>0.0</v>
      </c>
      <c r="BD27" s="175">
        <v>0.0</v>
      </c>
      <c r="BE27" s="175">
        <v>0.0</v>
      </c>
      <c r="BF27" s="175">
        <v>0.0</v>
      </c>
      <c r="BG27" s="175">
        <v>0.0</v>
      </c>
      <c r="BH27" s="175">
        <v>0.0</v>
      </c>
      <c r="BI27" s="175">
        <v>0.0</v>
      </c>
      <c r="BJ27" s="175">
        <v>0.0</v>
      </c>
      <c r="BK27" s="175">
        <v>0.0</v>
      </c>
      <c r="BL27" s="175">
        <v>0.0</v>
      </c>
      <c r="BM27" s="175">
        <v>0.0</v>
      </c>
      <c r="BN27" s="175">
        <v>0.0</v>
      </c>
      <c r="BO27" s="175">
        <v>0.0</v>
      </c>
      <c r="BP27" s="175">
        <v>0.0</v>
      </c>
      <c r="BQ27" s="175">
        <v>0.0</v>
      </c>
      <c r="BR27" s="175">
        <v>0.0</v>
      </c>
      <c r="BS27" s="175">
        <v>0.0</v>
      </c>
      <c r="BT27" s="175">
        <v>0.0</v>
      </c>
      <c r="BU27" s="175">
        <v>0.0</v>
      </c>
      <c r="BV27" s="175">
        <v>0.0</v>
      </c>
      <c r="BW27" s="175">
        <v>0.0</v>
      </c>
      <c r="BX27" s="175">
        <v>833.0</v>
      </c>
      <c r="BY27" s="175">
        <v>0.0</v>
      </c>
      <c r="BZ27" s="175">
        <v>0.0</v>
      </c>
      <c r="CA27" s="175">
        <v>0.0</v>
      </c>
      <c r="CB27" s="175">
        <v>0.0</v>
      </c>
      <c r="CC27" s="175">
        <v>0.0</v>
      </c>
      <c r="CD27" s="175">
        <v>0.0</v>
      </c>
      <c r="CE27" s="175">
        <v>0.0</v>
      </c>
      <c r="CF27" s="175">
        <v>0.0</v>
      </c>
      <c r="CG27" s="175">
        <v>0.0</v>
      </c>
      <c r="CH27" s="175">
        <v>0.0</v>
      </c>
      <c r="CI27" s="175">
        <v>0.0</v>
      </c>
      <c r="CJ27" s="175">
        <v>0.0</v>
      </c>
      <c r="CK27" s="175">
        <v>0.0</v>
      </c>
      <c r="CL27" s="175">
        <v>0.0</v>
      </c>
      <c r="CM27" s="175">
        <v>0.0</v>
      </c>
      <c r="CN27" s="175">
        <v>0.0</v>
      </c>
      <c r="CO27" s="175">
        <v>900.0</v>
      </c>
      <c r="CP27" s="175">
        <v>0.0</v>
      </c>
      <c r="CQ27" s="175">
        <v>0.0</v>
      </c>
      <c r="CR27" s="175">
        <v>0.0</v>
      </c>
      <c r="CS27" s="175">
        <v>0.0</v>
      </c>
      <c r="CT27" s="175">
        <v>0.0</v>
      </c>
      <c r="CU27" s="175">
        <v>0.0</v>
      </c>
      <c r="CV27" s="175">
        <v>0.0</v>
      </c>
      <c r="CW27" s="175">
        <v>0.0</v>
      </c>
      <c r="CX27" s="175">
        <v>0.0</v>
      </c>
      <c r="CY27" s="175">
        <v>875.0</v>
      </c>
      <c r="CZ27" s="175">
        <v>0.0</v>
      </c>
      <c r="DA27" s="175">
        <v>0.0</v>
      </c>
      <c r="DB27" s="175">
        <v>0.0</v>
      </c>
      <c r="DC27" s="175">
        <v>0.0</v>
      </c>
      <c r="DD27" s="175">
        <v>0.0</v>
      </c>
      <c r="DE27" s="175">
        <v>0.0</v>
      </c>
      <c r="DF27" s="175">
        <v>0.0</v>
      </c>
      <c r="DG27" s="175">
        <v>0.0</v>
      </c>
      <c r="DH27" s="175">
        <v>0.0</v>
      </c>
      <c r="DI27" s="175">
        <v>0.0</v>
      </c>
      <c r="DJ27" s="175">
        <v>0.0</v>
      </c>
      <c r="DK27" s="175">
        <v>0.0</v>
      </c>
      <c r="DL27" s="175">
        <v>0.0</v>
      </c>
      <c r="DM27" s="175">
        <v>0.0</v>
      </c>
      <c r="DN27" s="175">
        <v>0.0</v>
      </c>
      <c r="DO27" s="175">
        <v>0.0</v>
      </c>
      <c r="DP27" s="175">
        <v>0.0</v>
      </c>
      <c r="DQ27" s="175">
        <v>0.0</v>
      </c>
      <c r="DR27" s="175">
        <v>0.0</v>
      </c>
      <c r="DS27" s="175">
        <v>0.0</v>
      </c>
      <c r="DT27" s="175">
        <v>0.0</v>
      </c>
      <c r="DU27" s="175">
        <v>0.0</v>
      </c>
      <c r="DV27" s="175">
        <v>0.0</v>
      </c>
      <c r="DW27" s="175">
        <v>0.0</v>
      </c>
      <c r="DX27" s="175">
        <v>0.0</v>
      </c>
      <c r="DY27" s="175">
        <v>0.0</v>
      </c>
      <c r="DZ27" s="175">
        <v>0.0</v>
      </c>
      <c r="EA27" s="175">
        <v>0.0</v>
      </c>
      <c r="EB27" s="175">
        <v>0.0</v>
      </c>
      <c r="EC27" s="175">
        <v>0.0</v>
      </c>
      <c r="ED27" s="175">
        <v>0.0</v>
      </c>
      <c r="EE27" s="175">
        <v>0.0</v>
      </c>
      <c r="EF27" s="175">
        <v>0.0</v>
      </c>
      <c r="EG27" s="175">
        <v>0.0</v>
      </c>
      <c r="EH27" s="175">
        <v>0.0</v>
      </c>
      <c r="EI27" s="175">
        <v>0.0</v>
      </c>
      <c r="EJ27" s="175">
        <v>0.0</v>
      </c>
      <c r="EK27" s="175">
        <v>0.0</v>
      </c>
      <c r="EL27" s="175">
        <v>0.0</v>
      </c>
      <c r="EM27" s="176">
        <v>0.0</v>
      </c>
      <c r="EN27" s="177">
        <f t="shared" si="2"/>
        <v>0</v>
      </c>
      <c r="EO27" s="178">
        <f>VLOOKUP(C27,'Complexity Cost Adjustment'!$C$2:$H$141,6,0)</f>
        <v>2383.17</v>
      </c>
      <c r="EP27" s="178">
        <f t="shared" ref="EP27:JY27" si="30">IF(D27&gt;0,($EO27)*D$143,0)</f>
        <v>0</v>
      </c>
      <c r="EQ27" s="179">
        <f t="shared" si="30"/>
        <v>2752.56135</v>
      </c>
      <c r="ER27" s="178">
        <f t="shared" si="30"/>
        <v>0</v>
      </c>
      <c r="ES27" s="178">
        <f t="shared" si="30"/>
        <v>0</v>
      </c>
      <c r="ET27" s="178">
        <f t="shared" si="30"/>
        <v>0</v>
      </c>
      <c r="EU27" s="178">
        <f t="shared" si="30"/>
        <v>0</v>
      </c>
      <c r="EV27" s="179">
        <f t="shared" si="30"/>
        <v>1868.40528</v>
      </c>
      <c r="EW27" s="178">
        <f t="shared" si="30"/>
        <v>0</v>
      </c>
      <c r="EX27" s="178">
        <f t="shared" si="30"/>
        <v>0</v>
      </c>
      <c r="EY27" s="178">
        <f t="shared" si="30"/>
        <v>0</v>
      </c>
      <c r="EZ27" s="178">
        <f t="shared" si="30"/>
        <v>0</v>
      </c>
      <c r="FA27" s="179">
        <f t="shared" si="30"/>
        <v>1718.26557</v>
      </c>
      <c r="FB27" s="178">
        <f t="shared" si="30"/>
        <v>0</v>
      </c>
      <c r="FC27" s="178">
        <f t="shared" si="30"/>
        <v>0</v>
      </c>
      <c r="FD27" s="178">
        <f t="shared" si="30"/>
        <v>0</v>
      </c>
      <c r="FE27" s="178">
        <f t="shared" si="30"/>
        <v>0</v>
      </c>
      <c r="FF27" s="178">
        <f t="shared" si="30"/>
        <v>0</v>
      </c>
      <c r="FG27" s="179">
        <f t="shared" si="30"/>
        <v>4392.18231</v>
      </c>
      <c r="FH27" s="178">
        <f t="shared" si="30"/>
        <v>0</v>
      </c>
      <c r="FI27" s="178">
        <f t="shared" si="30"/>
        <v>0</v>
      </c>
      <c r="FJ27" s="178">
        <f t="shared" si="30"/>
        <v>0</v>
      </c>
      <c r="FK27" s="178">
        <f t="shared" si="30"/>
        <v>0</v>
      </c>
      <c r="FL27" s="178">
        <f t="shared" si="30"/>
        <v>0</v>
      </c>
      <c r="FM27" s="178">
        <f t="shared" si="30"/>
        <v>0</v>
      </c>
      <c r="FN27" s="178">
        <f t="shared" si="30"/>
        <v>0</v>
      </c>
      <c r="FO27" s="179">
        <f t="shared" si="30"/>
        <v>2745.41184</v>
      </c>
      <c r="FP27" s="178">
        <f t="shared" si="30"/>
        <v>0</v>
      </c>
      <c r="FQ27" s="178">
        <f t="shared" si="30"/>
        <v>0</v>
      </c>
      <c r="FR27" s="178">
        <f t="shared" si="30"/>
        <v>0</v>
      </c>
      <c r="FS27" s="178">
        <f t="shared" si="30"/>
        <v>0</v>
      </c>
      <c r="FT27" s="178">
        <f t="shared" si="30"/>
        <v>0</v>
      </c>
      <c r="FU27" s="178">
        <f t="shared" si="30"/>
        <v>0</v>
      </c>
      <c r="FV27" s="178">
        <f t="shared" si="30"/>
        <v>0</v>
      </c>
      <c r="FW27" s="179">
        <f t="shared" si="30"/>
        <v>2802.60792</v>
      </c>
      <c r="FX27" s="178">
        <f t="shared" si="30"/>
        <v>0</v>
      </c>
      <c r="FY27" s="178">
        <f t="shared" si="30"/>
        <v>0</v>
      </c>
      <c r="FZ27" s="178">
        <f t="shared" si="30"/>
        <v>0</v>
      </c>
      <c r="GA27" s="178">
        <f t="shared" si="30"/>
        <v>0</v>
      </c>
      <c r="GB27" s="178">
        <f t="shared" si="30"/>
        <v>0</v>
      </c>
      <c r="GC27" s="178">
        <f t="shared" si="30"/>
        <v>0</v>
      </c>
      <c r="GD27" s="178">
        <f t="shared" si="30"/>
        <v>0</v>
      </c>
      <c r="GE27" s="178">
        <f t="shared" si="30"/>
        <v>0</v>
      </c>
      <c r="GF27" s="179">
        <f t="shared" si="30"/>
        <v>1132.00575</v>
      </c>
      <c r="GG27" s="178">
        <f t="shared" si="30"/>
        <v>0</v>
      </c>
      <c r="GH27" s="178">
        <f t="shared" si="30"/>
        <v>0</v>
      </c>
      <c r="GI27" s="178">
        <f t="shared" si="30"/>
        <v>0</v>
      </c>
      <c r="GJ27" s="178">
        <f t="shared" si="30"/>
        <v>0</v>
      </c>
      <c r="GK27" s="178">
        <f t="shared" si="30"/>
        <v>0</v>
      </c>
      <c r="GL27" s="178">
        <f t="shared" si="30"/>
        <v>0</v>
      </c>
      <c r="GM27" s="178">
        <f t="shared" si="30"/>
        <v>0</v>
      </c>
      <c r="GN27" s="178">
        <f t="shared" si="30"/>
        <v>0</v>
      </c>
      <c r="GO27" s="178">
        <f t="shared" si="30"/>
        <v>0</v>
      </c>
      <c r="GP27" s="178">
        <f t="shared" si="30"/>
        <v>0</v>
      </c>
      <c r="GQ27" s="178">
        <f t="shared" si="30"/>
        <v>0</v>
      </c>
      <c r="GR27" s="178">
        <f t="shared" si="30"/>
        <v>0</v>
      </c>
      <c r="GS27" s="178">
        <f t="shared" si="30"/>
        <v>0</v>
      </c>
      <c r="GT27" s="178">
        <f t="shared" si="30"/>
        <v>0</v>
      </c>
      <c r="GU27" s="178">
        <f t="shared" si="30"/>
        <v>0</v>
      </c>
      <c r="GV27" s="178">
        <f t="shared" si="30"/>
        <v>0</v>
      </c>
      <c r="GW27" s="178">
        <f t="shared" si="30"/>
        <v>0</v>
      </c>
      <c r="GX27" s="178">
        <f t="shared" si="30"/>
        <v>0</v>
      </c>
      <c r="GY27" s="178">
        <f t="shared" si="30"/>
        <v>0</v>
      </c>
      <c r="GZ27" s="178">
        <f t="shared" si="30"/>
        <v>0</v>
      </c>
      <c r="HA27" s="178">
        <f t="shared" si="30"/>
        <v>0</v>
      </c>
      <c r="HB27" s="178">
        <f t="shared" si="30"/>
        <v>0</v>
      </c>
      <c r="HC27" s="178">
        <f t="shared" si="30"/>
        <v>0</v>
      </c>
      <c r="HD27" s="178">
        <f t="shared" si="30"/>
        <v>0</v>
      </c>
      <c r="HE27" s="178">
        <f t="shared" si="30"/>
        <v>0</v>
      </c>
      <c r="HF27" s="178">
        <f t="shared" si="30"/>
        <v>0</v>
      </c>
      <c r="HG27" s="178">
        <f t="shared" si="30"/>
        <v>0</v>
      </c>
      <c r="HH27" s="178">
        <f t="shared" si="30"/>
        <v>0</v>
      </c>
      <c r="HI27" s="178">
        <f t="shared" si="30"/>
        <v>0</v>
      </c>
      <c r="HJ27" s="179">
        <f t="shared" si="30"/>
        <v>2037.61035</v>
      </c>
      <c r="HK27" s="178">
        <f t="shared" si="30"/>
        <v>0</v>
      </c>
      <c r="HL27" s="178">
        <f t="shared" si="30"/>
        <v>0</v>
      </c>
      <c r="HM27" s="178">
        <f t="shared" si="30"/>
        <v>0</v>
      </c>
      <c r="HN27" s="178">
        <f t="shared" si="30"/>
        <v>0</v>
      </c>
      <c r="HO27" s="178">
        <f t="shared" si="30"/>
        <v>0</v>
      </c>
      <c r="HP27" s="178">
        <f t="shared" si="30"/>
        <v>0</v>
      </c>
      <c r="HQ27" s="178">
        <f t="shared" si="30"/>
        <v>0</v>
      </c>
      <c r="HR27" s="178">
        <f t="shared" si="30"/>
        <v>0</v>
      </c>
      <c r="HS27" s="178">
        <f t="shared" si="30"/>
        <v>0</v>
      </c>
      <c r="HT27" s="178">
        <f t="shared" si="30"/>
        <v>0</v>
      </c>
      <c r="HU27" s="178">
        <f t="shared" si="30"/>
        <v>0</v>
      </c>
      <c r="HV27" s="178">
        <f t="shared" si="30"/>
        <v>0</v>
      </c>
      <c r="HW27" s="178">
        <f t="shared" si="30"/>
        <v>0</v>
      </c>
      <c r="HX27" s="178">
        <f t="shared" si="30"/>
        <v>0</v>
      </c>
      <c r="HY27" s="178">
        <f t="shared" si="30"/>
        <v>0</v>
      </c>
      <c r="HZ27" s="178">
        <f t="shared" si="30"/>
        <v>0</v>
      </c>
      <c r="IA27" s="179">
        <f t="shared" si="30"/>
        <v>1227.33255</v>
      </c>
      <c r="IB27" s="178">
        <f t="shared" si="30"/>
        <v>0</v>
      </c>
      <c r="IC27" s="178">
        <f t="shared" si="30"/>
        <v>0</v>
      </c>
      <c r="ID27" s="178">
        <f t="shared" si="30"/>
        <v>0</v>
      </c>
      <c r="IE27" s="178">
        <f t="shared" si="30"/>
        <v>0</v>
      </c>
      <c r="IF27" s="178">
        <f t="shared" si="30"/>
        <v>0</v>
      </c>
      <c r="IG27" s="178">
        <f t="shared" si="30"/>
        <v>0</v>
      </c>
      <c r="IH27" s="178">
        <f t="shared" si="30"/>
        <v>0</v>
      </c>
      <c r="II27" s="178">
        <f t="shared" si="30"/>
        <v>0</v>
      </c>
      <c r="IJ27" s="178">
        <f t="shared" si="30"/>
        <v>0</v>
      </c>
      <c r="IK27" s="179">
        <f t="shared" si="30"/>
        <v>1000.9314</v>
      </c>
      <c r="IL27" s="178">
        <f t="shared" si="30"/>
        <v>0</v>
      </c>
      <c r="IM27" s="178">
        <f t="shared" si="30"/>
        <v>0</v>
      </c>
      <c r="IN27" s="178">
        <f t="shared" si="30"/>
        <v>0</v>
      </c>
      <c r="IO27" s="178">
        <f t="shared" si="30"/>
        <v>0</v>
      </c>
      <c r="IP27" s="178">
        <f t="shared" si="30"/>
        <v>0</v>
      </c>
      <c r="IQ27" s="178">
        <f t="shared" si="30"/>
        <v>0</v>
      </c>
      <c r="IR27" s="178">
        <f t="shared" si="30"/>
        <v>0</v>
      </c>
      <c r="IS27" s="178">
        <f t="shared" si="30"/>
        <v>0</v>
      </c>
      <c r="IT27" s="178">
        <f t="shared" si="30"/>
        <v>0</v>
      </c>
      <c r="IU27" s="178">
        <f t="shared" si="30"/>
        <v>0</v>
      </c>
      <c r="IV27" s="178">
        <f t="shared" si="30"/>
        <v>0</v>
      </c>
      <c r="IW27" s="178">
        <f t="shared" si="30"/>
        <v>0</v>
      </c>
      <c r="IX27" s="178">
        <f t="shared" si="30"/>
        <v>0</v>
      </c>
      <c r="IY27" s="178">
        <f t="shared" si="30"/>
        <v>0</v>
      </c>
      <c r="IZ27" s="178">
        <f t="shared" si="30"/>
        <v>0</v>
      </c>
      <c r="JA27" s="178">
        <f t="shared" si="30"/>
        <v>0</v>
      </c>
      <c r="JB27" s="178">
        <f t="shared" si="30"/>
        <v>0</v>
      </c>
      <c r="JC27" s="178">
        <f t="shared" si="30"/>
        <v>0</v>
      </c>
      <c r="JD27" s="178">
        <f t="shared" si="30"/>
        <v>0</v>
      </c>
      <c r="JE27" s="178">
        <f t="shared" si="30"/>
        <v>0</v>
      </c>
      <c r="JF27" s="178">
        <f t="shared" si="30"/>
        <v>0</v>
      </c>
      <c r="JG27" s="178">
        <f t="shared" si="30"/>
        <v>0</v>
      </c>
      <c r="JH27" s="178">
        <f t="shared" si="30"/>
        <v>0</v>
      </c>
      <c r="JI27" s="178">
        <f t="shared" si="30"/>
        <v>0</v>
      </c>
      <c r="JJ27" s="178">
        <f t="shared" si="30"/>
        <v>0</v>
      </c>
      <c r="JK27" s="178">
        <f t="shared" si="30"/>
        <v>0</v>
      </c>
      <c r="JL27" s="178">
        <f t="shared" si="30"/>
        <v>0</v>
      </c>
      <c r="JM27" s="178">
        <f t="shared" si="30"/>
        <v>0</v>
      </c>
      <c r="JN27" s="178">
        <f t="shared" si="30"/>
        <v>0</v>
      </c>
      <c r="JO27" s="178">
        <f t="shared" si="30"/>
        <v>0</v>
      </c>
      <c r="JP27" s="178">
        <f t="shared" si="30"/>
        <v>0</v>
      </c>
      <c r="JQ27" s="178">
        <f t="shared" si="30"/>
        <v>0</v>
      </c>
      <c r="JR27" s="178">
        <f t="shared" si="30"/>
        <v>0</v>
      </c>
      <c r="JS27" s="178">
        <f t="shared" si="30"/>
        <v>0</v>
      </c>
      <c r="JT27" s="178">
        <f t="shared" si="30"/>
        <v>0</v>
      </c>
      <c r="JU27" s="178">
        <f t="shared" si="30"/>
        <v>0</v>
      </c>
      <c r="JV27" s="178">
        <f t="shared" si="30"/>
        <v>0</v>
      </c>
      <c r="JW27" s="178">
        <f t="shared" si="30"/>
        <v>0</v>
      </c>
      <c r="JX27" s="178">
        <f t="shared" si="30"/>
        <v>0</v>
      </c>
      <c r="JY27" s="178">
        <f t="shared" si="30"/>
        <v>0</v>
      </c>
      <c r="JZ27" s="180">
        <f t="shared" si="4"/>
        <v>0.215</v>
      </c>
      <c r="KA27" s="181">
        <f t="shared" si="5"/>
        <v>21677.31432</v>
      </c>
      <c r="KB27" s="181">
        <f t="shared" si="6"/>
        <v>4660.622579</v>
      </c>
    </row>
    <row r="28" ht="14.25" customHeight="1">
      <c r="A28" s="50" t="s">
        <v>133</v>
      </c>
      <c r="B28" s="83" t="s">
        <v>479</v>
      </c>
      <c r="C28" s="50">
        <v>1811027.0</v>
      </c>
      <c r="D28" s="175">
        <v>65.0</v>
      </c>
      <c r="E28" s="175">
        <v>0.0</v>
      </c>
      <c r="F28" s="175">
        <v>0.0</v>
      </c>
      <c r="G28" s="175">
        <v>0.0</v>
      </c>
      <c r="H28" s="175">
        <v>0.0</v>
      </c>
      <c r="I28" s="175">
        <v>70.0</v>
      </c>
      <c r="J28" s="175">
        <v>0.0</v>
      </c>
      <c r="K28" s="175">
        <v>0.0</v>
      </c>
      <c r="L28" s="175">
        <v>0.0</v>
      </c>
      <c r="M28" s="175">
        <v>0.0</v>
      </c>
      <c r="N28" s="175">
        <v>69.0</v>
      </c>
      <c r="O28" s="175">
        <v>0.0</v>
      </c>
      <c r="P28" s="175">
        <v>0.0</v>
      </c>
      <c r="Q28" s="175">
        <v>0.0</v>
      </c>
      <c r="R28" s="175">
        <v>0.0</v>
      </c>
      <c r="S28" s="175">
        <v>0.0</v>
      </c>
      <c r="T28" s="175">
        <v>0.0</v>
      </c>
      <c r="U28" s="175">
        <v>67.0</v>
      </c>
      <c r="V28" s="175">
        <v>0.0</v>
      </c>
      <c r="W28" s="175">
        <v>0.0</v>
      </c>
      <c r="X28" s="175">
        <v>0.0</v>
      </c>
      <c r="Y28" s="175">
        <v>0.0</v>
      </c>
      <c r="Z28" s="175">
        <v>0.0</v>
      </c>
      <c r="AA28" s="175">
        <v>0.0</v>
      </c>
      <c r="AB28" s="175">
        <v>0.0</v>
      </c>
      <c r="AC28" s="175">
        <v>63.0</v>
      </c>
      <c r="AD28" s="175">
        <v>0.0</v>
      </c>
      <c r="AE28" s="175">
        <v>0.0</v>
      </c>
      <c r="AF28" s="175">
        <v>0.0</v>
      </c>
      <c r="AG28" s="175">
        <v>0.0</v>
      </c>
      <c r="AH28" s="175">
        <v>0.0</v>
      </c>
      <c r="AI28" s="175">
        <v>0.0</v>
      </c>
      <c r="AJ28" s="175">
        <v>0.0</v>
      </c>
      <c r="AK28" s="175">
        <v>67.0</v>
      </c>
      <c r="AL28" s="175">
        <v>0.0</v>
      </c>
      <c r="AM28" s="175">
        <v>0.0</v>
      </c>
      <c r="AN28" s="175">
        <v>0.0</v>
      </c>
      <c r="AO28" s="175">
        <v>0.0</v>
      </c>
      <c r="AP28" s="175">
        <v>0.0</v>
      </c>
      <c r="AQ28" s="175">
        <v>0.0</v>
      </c>
      <c r="AR28" s="175">
        <v>0.0</v>
      </c>
      <c r="AS28" s="175">
        <v>0.0</v>
      </c>
      <c r="AT28" s="175">
        <v>64.0</v>
      </c>
      <c r="AU28" s="175">
        <v>0.0</v>
      </c>
      <c r="AV28" s="175">
        <v>0.0</v>
      </c>
      <c r="AW28" s="175">
        <v>0.0</v>
      </c>
      <c r="AX28" s="175">
        <v>0.0</v>
      </c>
      <c r="AY28" s="175">
        <v>0.0</v>
      </c>
      <c r="AZ28" s="175">
        <v>0.0</v>
      </c>
      <c r="BA28" s="175">
        <v>0.0</v>
      </c>
      <c r="BB28" s="175">
        <v>0.0</v>
      </c>
      <c r="BC28" s="175">
        <v>0.0</v>
      </c>
      <c r="BD28" s="175">
        <v>0.0</v>
      </c>
      <c r="BE28" s="175">
        <v>0.0</v>
      </c>
      <c r="BF28" s="175">
        <v>0.0</v>
      </c>
      <c r="BG28" s="175">
        <v>0.0</v>
      </c>
      <c r="BH28" s="175">
        <v>0.0</v>
      </c>
      <c r="BI28" s="175">
        <v>0.0</v>
      </c>
      <c r="BJ28" s="175">
        <v>0.0</v>
      </c>
      <c r="BK28" s="175">
        <v>0.0</v>
      </c>
      <c r="BL28" s="175">
        <v>0.0</v>
      </c>
      <c r="BM28" s="175">
        <v>0.0</v>
      </c>
      <c r="BN28" s="175">
        <v>0.0</v>
      </c>
      <c r="BO28" s="175">
        <v>0.0</v>
      </c>
      <c r="BP28" s="175">
        <v>0.0</v>
      </c>
      <c r="BQ28" s="175">
        <v>0.0</v>
      </c>
      <c r="BR28" s="175">
        <v>0.0</v>
      </c>
      <c r="BS28" s="175">
        <v>0.0</v>
      </c>
      <c r="BT28" s="175">
        <v>0.0</v>
      </c>
      <c r="BU28" s="175">
        <v>0.0</v>
      </c>
      <c r="BV28" s="175">
        <v>0.0</v>
      </c>
      <c r="BW28" s="175">
        <v>0.0</v>
      </c>
      <c r="BX28" s="175">
        <v>67.0</v>
      </c>
      <c r="BY28" s="175">
        <v>0.0</v>
      </c>
      <c r="BZ28" s="175">
        <v>0.0</v>
      </c>
      <c r="CA28" s="175">
        <v>0.0</v>
      </c>
      <c r="CB28" s="175">
        <v>0.0</v>
      </c>
      <c r="CC28" s="175">
        <v>0.0</v>
      </c>
      <c r="CD28" s="175">
        <v>0.0</v>
      </c>
      <c r="CE28" s="175">
        <v>0.0</v>
      </c>
      <c r="CF28" s="175">
        <v>0.0</v>
      </c>
      <c r="CG28" s="175">
        <v>0.0</v>
      </c>
      <c r="CH28" s="175">
        <v>0.0</v>
      </c>
      <c r="CI28" s="175">
        <v>0.0</v>
      </c>
      <c r="CJ28" s="175">
        <v>0.0</v>
      </c>
      <c r="CK28" s="175">
        <v>0.0</v>
      </c>
      <c r="CL28" s="175">
        <v>0.0</v>
      </c>
      <c r="CM28" s="175">
        <v>0.0</v>
      </c>
      <c r="CN28" s="175">
        <v>0.0</v>
      </c>
      <c r="CO28" s="175">
        <v>72.0</v>
      </c>
      <c r="CP28" s="175">
        <v>0.0</v>
      </c>
      <c r="CQ28" s="175">
        <v>0.0</v>
      </c>
      <c r="CR28" s="175">
        <v>0.0</v>
      </c>
      <c r="CS28" s="175">
        <v>0.0</v>
      </c>
      <c r="CT28" s="175">
        <v>0.0</v>
      </c>
      <c r="CU28" s="175">
        <v>0.0</v>
      </c>
      <c r="CV28" s="175">
        <v>0.0</v>
      </c>
      <c r="CW28" s="175">
        <v>0.0</v>
      </c>
      <c r="CX28" s="175">
        <v>0.0</v>
      </c>
      <c r="CY28" s="175">
        <v>70.0</v>
      </c>
      <c r="CZ28" s="175">
        <v>0.0</v>
      </c>
      <c r="DA28" s="175">
        <v>0.0</v>
      </c>
      <c r="DB28" s="175">
        <v>0.0</v>
      </c>
      <c r="DC28" s="175">
        <v>0.0</v>
      </c>
      <c r="DD28" s="175">
        <v>0.0</v>
      </c>
      <c r="DE28" s="175">
        <v>0.0</v>
      </c>
      <c r="DF28" s="175">
        <v>0.0</v>
      </c>
      <c r="DG28" s="175">
        <v>0.0</v>
      </c>
      <c r="DH28" s="175">
        <v>0.0</v>
      </c>
      <c r="DI28" s="175">
        <v>0.0</v>
      </c>
      <c r="DJ28" s="175">
        <v>0.0</v>
      </c>
      <c r="DK28" s="175">
        <v>0.0</v>
      </c>
      <c r="DL28" s="175">
        <v>0.0</v>
      </c>
      <c r="DM28" s="175">
        <v>0.0</v>
      </c>
      <c r="DN28" s="175">
        <v>0.0</v>
      </c>
      <c r="DO28" s="175">
        <v>0.0</v>
      </c>
      <c r="DP28" s="175">
        <v>0.0</v>
      </c>
      <c r="DQ28" s="175">
        <v>0.0</v>
      </c>
      <c r="DR28" s="175">
        <v>0.0</v>
      </c>
      <c r="DS28" s="175">
        <v>0.0</v>
      </c>
      <c r="DT28" s="175">
        <v>0.0</v>
      </c>
      <c r="DU28" s="175">
        <v>0.0</v>
      </c>
      <c r="DV28" s="175">
        <v>0.0</v>
      </c>
      <c r="DW28" s="175">
        <v>0.0</v>
      </c>
      <c r="DX28" s="175">
        <v>0.0</v>
      </c>
      <c r="DY28" s="175">
        <v>0.0</v>
      </c>
      <c r="DZ28" s="175">
        <v>0.0</v>
      </c>
      <c r="EA28" s="175">
        <v>0.0</v>
      </c>
      <c r="EB28" s="175">
        <v>0.0</v>
      </c>
      <c r="EC28" s="175">
        <v>0.0</v>
      </c>
      <c r="ED28" s="175">
        <v>0.0</v>
      </c>
      <c r="EE28" s="175">
        <v>0.0</v>
      </c>
      <c r="EF28" s="175">
        <v>0.0</v>
      </c>
      <c r="EG28" s="175">
        <v>0.0</v>
      </c>
      <c r="EH28" s="175">
        <v>0.0</v>
      </c>
      <c r="EI28" s="175">
        <v>0.0</v>
      </c>
      <c r="EJ28" s="175">
        <v>0.0</v>
      </c>
      <c r="EK28" s="175">
        <v>0.0</v>
      </c>
      <c r="EL28" s="175">
        <v>0.0</v>
      </c>
      <c r="EM28" s="176">
        <v>0.0</v>
      </c>
      <c r="EN28" s="177">
        <f t="shared" si="2"/>
        <v>15.218775</v>
      </c>
      <c r="EO28" s="178">
        <f>VLOOKUP(C28,'Complexity Cost Adjustment'!$C$2:$H$141,6,0)</f>
        <v>1601.7976</v>
      </c>
      <c r="EP28" s="179">
        <f t="shared" ref="EP28:JY28" si="31">IF(D28&gt;0,($EO28)*D$143,0)</f>
        <v>1744.357586</v>
      </c>
      <c r="EQ28" s="178">
        <f t="shared" si="31"/>
        <v>0</v>
      </c>
      <c r="ER28" s="178">
        <f t="shared" si="31"/>
        <v>0</v>
      </c>
      <c r="ES28" s="178">
        <f t="shared" si="31"/>
        <v>0</v>
      </c>
      <c r="ET28" s="178">
        <f t="shared" si="31"/>
        <v>0</v>
      </c>
      <c r="EU28" s="179">
        <f t="shared" si="31"/>
        <v>1255.809318</v>
      </c>
      <c r="EV28" s="178">
        <f t="shared" si="31"/>
        <v>0</v>
      </c>
      <c r="EW28" s="178">
        <f t="shared" si="31"/>
        <v>0</v>
      </c>
      <c r="EX28" s="178">
        <f t="shared" si="31"/>
        <v>0</v>
      </c>
      <c r="EY28" s="178">
        <f t="shared" si="31"/>
        <v>0</v>
      </c>
      <c r="EZ28" s="179">
        <f t="shared" si="31"/>
        <v>1121.25832</v>
      </c>
      <c r="FA28" s="178">
        <f t="shared" si="31"/>
        <v>0</v>
      </c>
      <c r="FB28" s="178">
        <f t="shared" si="31"/>
        <v>0</v>
      </c>
      <c r="FC28" s="178">
        <f t="shared" si="31"/>
        <v>0</v>
      </c>
      <c r="FD28" s="178">
        <f t="shared" si="31"/>
        <v>0</v>
      </c>
      <c r="FE28" s="178">
        <f t="shared" si="31"/>
        <v>0</v>
      </c>
      <c r="FF28" s="178">
        <f t="shared" si="31"/>
        <v>0</v>
      </c>
      <c r="FG28" s="179">
        <f t="shared" si="31"/>
        <v>2952.112977</v>
      </c>
      <c r="FH28" s="178">
        <f t="shared" si="31"/>
        <v>0</v>
      </c>
      <c r="FI28" s="178">
        <f t="shared" si="31"/>
        <v>0</v>
      </c>
      <c r="FJ28" s="178">
        <f t="shared" si="31"/>
        <v>0</v>
      </c>
      <c r="FK28" s="178">
        <f t="shared" si="31"/>
        <v>0</v>
      </c>
      <c r="FL28" s="178">
        <f t="shared" si="31"/>
        <v>0</v>
      </c>
      <c r="FM28" s="178">
        <f t="shared" si="31"/>
        <v>0</v>
      </c>
      <c r="FN28" s="178">
        <f t="shared" si="31"/>
        <v>0</v>
      </c>
      <c r="FO28" s="179">
        <f t="shared" si="31"/>
        <v>1845.270835</v>
      </c>
      <c r="FP28" s="178">
        <f t="shared" si="31"/>
        <v>0</v>
      </c>
      <c r="FQ28" s="178">
        <f t="shared" si="31"/>
        <v>0</v>
      </c>
      <c r="FR28" s="178">
        <f t="shared" si="31"/>
        <v>0</v>
      </c>
      <c r="FS28" s="178">
        <f t="shared" si="31"/>
        <v>0</v>
      </c>
      <c r="FT28" s="178">
        <f t="shared" si="31"/>
        <v>0</v>
      </c>
      <c r="FU28" s="178">
        <f t="shared" si="31"/>
        <v>0</v>
      </c>
      <c r="FV28" s="178">
        <f t="shared" si="31"/>
        <v>0</v>
      </c>
      <c r="FW28" s="179">
        <f t="shared" si="31"/>
        <v>1883.713978</v>
      </c>
      <c r="FX28" s="178">
        <f t="shared" si="31"/>
        <v>0</v>
      </c>
      <c r="FY28" s="178">
        <f t="shared" si="31"/>
        <v>0</v>
      </c>
      <c r="FZ28" s="178">
        <f t="shared" si="31"/>
        <v>0</v>
      </c>
      <c r="GA28" s="178">
        <f t="shared" si="31"/>
        <v>0</v>
      </c>
      <c r="GB28" s="178">
        <f t="shared" si="31"/>
        <v>0</v>
      </c>
      <c r="GC28" s="178">
        <f t="shared" si="31"/>
        <v>0</v>
      </c>
      <c r="GD28" s="178">
        <f t="shared" si="31"/>
        <v>0</v>
      </c>
      <c r="GE28" s="178">
        <f t="shared" si="31"/>
        <v>0</v>
      </c>
      <c r="GF28" s="179">
        <f t="shared" si="31"/>
        <v>760.85386</v>
      </c>
      <c r="GG28" s="178">
        <f t="shared" si="31"/>
        <v>0</v>
      </c>
      <c r="GH28" s="178">
        <f t="shared" si="31"/>
        <v>0</v>
      </c>
      <c r="GI28" s="178">
        <f t="shared" si="31"/>
        <v>0</v>
      </c>
      <c r="GJ28" s="178">
        <f t="shared" si="31"/>
        <v>0</v>
      </c>
      <c r="GK28" s="178">
        <f t="shared" si="31"/>
        <v>0</v>
      </c>
      <c r="GL28" s="178">
        <f t="shared" si="31"/>
        <v>0</v>
      </c>
      <c r="GM28" s="178">
        <f t="shared" si="31"/>
        <v>0</v>
      </c>
      <c r="GN28" s="178">
        <f t="shared" si="31"/>
        <v>0</v>
      </c>
      <c r="GO28" s="178">
        <f t="shared" si="31"/>
        <v>0</v>
      </c>
      <c r="GP28" s="178">
        <f t="shared" si="31"/>
        <v>0</v>
      </c>
      <c r="GQ28" s="178">
        <f t="shared" si="31"/>
        <v>0</v>
      </c>
      <c r="GR28" s="178">
        <f t="shared" si="31"/>
        <v>0</v>
      </c>
      <c r="GS28" s="178">
        <f t="shared" si="31"/>
        <v>0</v>
      </c>
      <c r="GT28" s="178">
        <f t="shared" si="31"/>
        <v>0</v>
      </c>
      <c r="GU28" s="178">
        <f t="shared" si="31"/>
        <v>0</v>
      </c>
      <c r="GV28" s="178">
        <f t="shared" si="31"/>
        <v>0</v>
      </c>
      <c r="GW28" s="178">
        <f t="shared" si="31"/>
        <v>0</v>
      </c>
      <c r="GX28" s="178">
        <f t="shared" si="31"/>
        <v>0</v>
      </c>
      <c r="GY28" s="178">
        <f t="shared" si="31"/>
        <v>0</v>
      </c>
      <c r="GZ28" s="178">
        <f t="shared" si="31"/>
        <v>0</v>
      </c>
      <c r="HA28" s="178">
        <f t="shared" si="31"/>
        <v>0</v>
      </c>
      <c r="HB28" s="178">
        <f t="shared" si="31"/>
        <v>0</v>
      </c>
      <c r="HC28" s="178">
        <f t="shared" si="31"/>
        <v>0</v>
      </c>
      <c r="HD28" s="178">
        <f t="shared" si="31"/>
        <v>0</v>
      </c>
      <c r="HE28" s="178">
        <f t="shared" si="31"/>
        <v>0</v>
      </c>
      <c r="HF28" s="178">
        <f t="shared" si="31"/>
        <v>0</v>
      </c>
      <c r="HG28" s="178">
        <f t="shared" si="31"/>
        <v>0</v>
      </c>
      <c r="HH28" s="178">
        <f t="shared" si="31"/>
        <v>0</v>
      </c>
      <c r="HI28" s="178">
        <f t="shared" si="31"/>
        <v>0</v>
      </c>
      <c r="HJ28" s="179">
        <f t="shared" si="31"/>
        <v>1369.536948</v>
      </c>
      <c r="HK28" s="178">
        <f t="shared" si="31"/>
        <v>0</v>
      </c>
      <c r="HL28" s="178">
        <f t="shared" si="31"/>
        <v>0</v>
      </c>
      <c r="HM28" s="178">
        <f t="shared" si="31"/>
        <v>0</v>
      </c>
      <c r="HN28" s="178">
        <f t="shared" si="31"/>
        <v>0</v>
      </c>
      <c r="HO28" s="178">
        <f t="shared" si="31"/>
        <v>0</v>
      </c>
      <c r="HP28" s="178">
        <f t="shared" si="31"/>
        <v>0</v>
      </c>
      <c r="HQ28" s="178">
        <f t="shared" si="31"/>
        <v>0</v>
      </c>
      <c r="HR28" s="178">
        <f t="shared" si="31"/>
        <v>0</v>
      </c>
      <c r="HS28" s="178">
        <f t="shared" si="31"/>
        <v>0</v>
      </c>
      <c r="HT28" s="178">
        <f t="shared" si="31"/>
        <v>0</v>
      </c>
      <c r="HU28" s="178">
        <f t="shared" si="31"/>
        <v>0</v>
      </c>
      <c r="HV28" s="178">
        <f t="shared" si="31"/>
        <v>0</v>
      </c>
      <c r="HW28" s="178">
        <f t="shared" si="31"/>
        <v>0</v>
      </c>
      <c r="HX28" s="178">
        <f t="shared" si="31"/>
        <v>0</v>
      </c>
      <c r="HY28" s="178">
        <f t="shared" si="31"/>
        <v>0</v>
      </c>
      <c r="HZ28" s="178">
        <f t="shared" si="31"/>
        <v>0</v>
      </c>
      <c r="IA28" s="179">
        <f t="shared" si="31"/>
        <v>824.925764</v>
      </c>
      <c r="IB28" s="178">
        <f t="shared" si="31"/>
        <v>0</v>
      </c>
      <c r="IC28" s="178">
        <f t="shared" si="31"/>
        <v>0</v>
      </c>
      <c r="ID28" s="178">
        <f t="shared" si="31"/>
        <v>0</v>
      </c>
      <c r="IE28" s="178">
        <f t="shared" si="31"/>
        <v>0</v>
      </c>
      <c r="IF28" s="178">
        <f t="shared" si="31"/>
        <v>0</v>
      </c>
      <c r="IG28" s="178">
        <f t="shared" si="31"/>
        <v>0</v>
      </c>
      <c r="IH28" s="178">
        <f t="shared" si="31"/>
        <v>0</v>
      </c>
      <c r="II28" s="178">
        <f t="shared" si="31"/>
        <v>0</v>
      </c>
      <c r="IJ28" s="178">
        <f t="shared" si="31"/>
        <v>0</v>
      </c>
      <c r="IK28" s="179">
        <f t="shared" si="31"/>
        <v>672.754992</v>
      </c>
      <c r="IL28" s="178">
        <f t="shared" si="31"/>
        <v>0</v>
      </c>
      <c r="IM28" s="178">
        <f t="shared" si="31"/>
        <v>0</v>
      </c>
      <c r="IN28" s="178">
        <f t="shared" si="31"/>
        <v>0</v>
      </c>
      <c r="IO28" s="178">
        <f t="shared" si="31"/>
        <v>0</v>
      </c>
      <c r="IP28" s="178">
        <f t="shared" si="31"/>
        <v>0</v>
      </c>
      <c r="IQ28" s="178">
        <f t="shared" si="31"/>
        <v>0</v>
      </c>
      <c r="IR28" s="178">
        <f t="shared" si="31"/>
        <v>0</v>
      </c>
      <c r="IS28" s="178">
        <f t="shared" si="31"/>
        <v>0</v>
      </c>
      <c r="IT28" s="178">
        <f t="shared" si="31"/>
        <v>0</v>
      </c>
      <c r="IU28" s="178">
        <f t="shared" si="31"/>
        <v>0</v>
      </c>
      <c r="IV28" s="178">
        <f t="shared" si="31"/>
        <v>0</v>
      </c>
      <c r="IW28" s="178">
        <f t="shared" si="31"/>
        <v>0</v>
      </c>
      <c r="IX28" s="178">
        <f t="shared" si="31"/>
        <v>0</v>
      </c>
      <c r="IY28" s="178">
        <f t="shared" si="31"/>
        <v>0</v>
      </c>
      <c r="IZ28" s="178">
        <f t="shared" si="31"/>
        <v>0</v>
      </c>
      <c r="JA28" s="178">
        <f t="shared" si="31"/>
        <v>0</v>
      </c>
      <c r="JB28" s="178">
        <f t="shared" si="31"/>
        <v>0</v>
      </c>
      <c r="JC28" s="178">
        <f t="shared" si="31"/>
        <v>0</v>
      </c>
      <c r="JD28" s="178">
        <f t="shared" si="31"/>
        <v>0</v>
      </c>
      <c r="JE28" s="178">
        <f t="shared" si="31"/>
        <v>0</v>
      </c>
      <c r="JF28" s="178">
        <f t="shared" si="31"/>
        <v>0</v>
      </c>
      <c r="JG28" s="178">
        <f t="shared" si="31"/>
        <v>0</v>
      </c>
      <c r="JH28" s="178">
        <f t="shared" si="31"/>
        <v>0</v>
      </c>
      <c r="JI28" s="178">
        <f t="shared" si="31"/>
        <v>0</v>
      </c>
      <c r="JJ28" s="178">
        <f t="shared" si="31"/>
        <v>0</v>
      </c>
      <c r="JK28" s="178">
        <f t="shared" si="31"/>
        <v>0</v>
      </c>
      <c r="JL28" s="178">
        <f t="shared" si="31"/>
        <v>0</v>
      </c>
      <c r="JM28" s="178">
        <f t="shared" si="31"/>
        <v>0</v>
      </c>
      <c r="JN28" s="178">
        <f t="shared" si="31"/>
        <v>0</v>
      </c>
      <c r="JO28" s="178">
        <f t="shared" si="31"/>
        <v>0</v>
      </c>
      <c r="JP28" s="178">
        <f t="shared" si="31"/>
        <v>0</v>
      </c>
      <c r="JQ28" s="178">
        <f t="shared" si="31"/>
        <v>0</v>
      </c>
      <c r="JR28" s="178">
        <f t="shared" si="31"/>
        <v>0</v>
      </c>
      <c r="JS28" s="178">
        <f t="shared" si="31"/>
        <v>0</v>
      </c>
      <c r="JT28" s="178">
        <f t="shared" si="31"/>
        <v>0</v>
      </c>
      <c r="JU28" s="178">
        <f t="shared" si="31"/>
        <v>0</v>
      </c>
      <c r="JV28" s="178">
        <f t="shared" si="31"/>
        <v>0</v>
      </c>
      <c r="JW28" s="178">
        <f t="shared" si="31"/>
        <v>0</v>
      </c>
      <c r="JX28" s="178">
        <f t="shared" si="31"/>
        <v>0</v>
      </c>
      <c r="JY28" s="178">
        <f t="shared" si="31"/>
        <v>0</v>
      </c>
      <c r="JZ28" s="180">
        <f t="shared" si="4"/>
        <v>0.215</v>
      </c>
      <c r="KA28" s="181">
        <f t="shared" si="5"/>
        <v>14430.59458</v>
      </c>
      <c r="KB28" s="181">
        <f t="shared" si="6"/>
        <v>3102.577834</v>
      </c>
    </row>
    <row r="29" ht="14.25" customHeight="1">
      <c r="A29" s="50" t="s">
        <v>133</v>
      </c>
      <c r="B29" s="83" t="s">
        <v>479</v>
      </c>
      <c r="C29" s="50">
        <v>1811028.0</v>
      </c>
      <c r="D29" s="175">
        <v>1047.0</v>
      </c>
      <c r="E29" s="175">
        <v>0.0</v>
      </c>
      <c r="F29" s="175">
        <v>0.0</v>
      </c>
      <c r="G29" s="175">
        <v>0.0</v>
      </c>
      <c r="H29" s="175">
        <v>0.0</v>
      </c>
      <c r="I29" s="175">
        <v>1120.0</v>
      </c>
      <c r="J29" s="175">
        <v>0.0</v>
      </c>
      <c r="K29" s="175">
        <v>0.0</v>
      </c>
      <c r="L29" s="175">
        <v>0.0</v>
      </c>
      <c r="M29" s="175">
        <v>0.0</v>
      </c>
      <c r="N29" s="175">
        <v>1097.0</v>
      </c>
      <c r="O29" s="175">
        <v>0.0</v>
      </c>
      <c r="P29" s="175">
        <v>0.0</v>
      </c>
      <c r="Q29" s="175">
        <v>0.0</v>
      </c>
      <c r="R29" s="175">
        <v>0.0</v>
      </c>
      <c r="S29" s="175">
        <v>0.0</v>
      </c>
      <c r="T29" s="175">
        <v>0.0</v>
      </c>
      <c r="U29" s="175">
        <v>1078.0</v>
      </c>
      <c r="V29" s="175">
        <v>0.0</v>
      </c>
      <c r="W29" s="175">
        <v>0.0</v>
      </c>
      <c r="X29" s="175">
        <v>0.0</v>
      </c>
      <c r="Y29" s="175">
        <v>0.0</v>
      </c>
      <c r="Z29" s="175">
        <v>0.0</v>
      </c>
      <c r="AA29" s="175">
        <v>0.0</v>
      </c>
      <c r="AB29" s="175">
        <v>0.0</v>
      </c>
      <c r="AC29" s="175">
        <v>1013.0</v>
      </c>
      <c r="AD29" s="175">
        <v>0.0</v>
      </c>
      <c r="AE29" s="175">
        <v>0.0</v>
      </c>
      <c r="AF29" s="175">
        <v>0.0</v>
      </c>
      <c r="AG29" s="175">
        <v>0.0</v>
      </c>
      <c r="AH29" s="175">
        <v>0.0</v>
      </c>
      <c r="AI29" s="175">
        <v>0.0</v>
      </c>
      <c r="AJ29" s="175">
        <v>0.0</v>
      </c>
      <c r="AK29" s="175">
        <v>1067.0</v>
      </c>
      <c r="AL29" s="175">
        <v>0.0</v>
      </c>
      <c r="AM29" s="175">
        <v>0.0</v>
      </c>
      <c r="AN29" s="175">
        <v>0.0</v>
      </c>
      <c r="AO29" s="175">
        <v>0.0</v>
      </c>
      <c r="AP29" s="175">
        <v>0.0</v>
      </c>
      <c r="AQ29" s="175">
        <v>0.0</v>
      </c>
      <c r="AR29" s="175">
        <v>0.0</v>
      </c>
      <c r="AS29" s="175">
        <v>0.0</v>
      </c>
      <c r="AT29" s="175">
        <v>1024.0</v>
      </c>
      <c r="AU29" s="175">
        <v>0.0</v>
      </c>
      <c r="AV29" s="175">
        <v>0.0</v>
      </c>
      <c r="AW29" s="175">
        <v>0.0</v>
      </c>
      <c r="AX29" s="175">
        <v>0.0</v>
      </c>
      <c r="AY29" s="175">
        <v>0.0</v>
      </c>
      <c r="AZ29" s="175">
        <v>0.0</v>
      </c>
      <c r="BA29" s="175">
        <v>0.0</v>
      </c>
      <c r="BB29" s="175">
        <v>0.0</v>
      </c>
      <c r="BC29" s="175">
        <v>0.0</v>
      </c>
      <c r="BD29" s="175">
        <v>0.0</v>
      </c>
      <c r="BE29" s="175">
        <v>0.0</v>
      </c>
      <c r="BF29" s="175">
        <v>0.0</v>
      </c>
      <c r="BG29" s="175">
        <v>0.0</v>
      </c>
      <c r="BH29" s="175">
        <v>0.0</v>
      </c>
      <c r="BI29" s="175">
        <v>0.0</v>
      </c>
      <c r="BJ29" s="175">
        <v>0.0</v>
      </c>
      <c r="BK29" s="175">
        <v>0.0</v>
      </c>
      <c r="BL29" s="175">
        <v>0.0</v>
      </c>
      <c r="BM29" s="175">
        <v>0.0</v>
      </c>
      <c r="BN29" s="175">
        <v>0.0</v>
      </c>
      <c r="BO29" s="175">
        <v>0.0</v>
      </c>
      <c r="BP29" s="175">
        <v>0.0</v>
      </c>
      <c r="BQ29" s="175">
        <v>0.0</v>
      </c>
      <c r="BR29" s="175">
        <v>0.0</v>
      </c>
      <c r="BS29" s="175">
        <v>0.0</v>
      </c>
      <c r="BT29" s="175">
        <v>0.0</v>
      </c>
      <c r="BU29" s="175">
        <v>0.0</v>
      </c>
      <c r="BV29" s="175">
        <v>0.0</v>
      </c>
      <c r="BW29" s="175">
        <v>0.0</v>
      </c>
      <c r="BX29" s="175">
        <v>1067.0</v>
      </c>
      <c r="BY29" s="175">
        <v>0.0</v>
      </c>
      <c r="BZ29" s="175">
        <v>0.0</v>
      </c>
      <c r="CA29" s="175">
        <v>0.0</v>
      </c>
      <c r="CB29" s="175">
        <v>0.0</v>
      </c>
      <c r="CC29" s="175">
        <v>0.0</v>
      </c>
      <c r="CD29" s="175">
        <v>0.0</v>
      </c>
      <c r="CE29" s="175">
        <v>0.0</v>
      </c>
      <c r="CF29" s="175">
        <v>0.0</v>
      </c>
      <c r="CG29" s="175">
        <v>0.0</v>
      </c>
      <c r="CH29" s="175">
        <v>0.0</v>
      </c>
      <c r="CI29" s="175">
        <v>0.0</v>
      </c>
      <c r="CJ29" s="175">
        <v>0.0</v>
      </c>
      <c r="CK29" s="175">
        <v>0.0</v>
      </c>
      <c r="CL29" s="175">
        <v>0.0</v>
      </c>
      <c r="CM29" s="175">
        <v>0.0</v>
      </c>
      <c r="CN29" s="175">
        <v>0.0</v>
      </c>
      <c r="CO29" s="175">
        <v>1152.0</v>
      </c>
      <c r="CP29" s="175">
        <v>0.0</v>
      </c>
      <c r="CQ29" s="175">
        <v>0.0</v>
      </c>
      <c r="CR29" s="175">
        <v>0.0</v>
      </c>
      <c r="CS29" s="175">
        <v>0.0</v>
      </c>
      <c r="CT29" s="175">
        <v>0.0</v>
      </c>
      <c r="CU29" s="175">
        <v>0.0</v>
      </c>
      <c r="CV29" s="175">
        <v>0.0</v>
      </c>
      <c r="CW29" s="175">
        <v>0.0</v>
      </c>
      <c r="CX29" s="175">
        <v>0.0</v>
      </c>
      <c r="CY29" s="175">
        <v>1120.0</v>
      </c>
      <c r="CZ29" s="175">
        <v>0.0</v>
      </c>
      <c r="DA29" s="175">
        <v>0.0</v>
      </c>
      <c r="DB29" s="175">
        <v>0.0</v>
      </c>
      <c r="DC29" s="175">
        <v>0.0</v>
      </c>
      <c r="DD29" s="175">
        <v>0.0</v>
      </c>
      <c r="DE29" s="175">
        <v>0.0</v>
      </c>
      <c r="DF29" s="175">
        <v>0.0</v>
      </c>
      <c r="DG29" s="175">
        <v>0.0</v>
      </c>
      <c r="DH29" s="175">
        <v>0.0</v>
      </c>
      <c r="DI29" s="175">
        <v>0.0</v>
      </c>
      <c r="DJ29" s="175">
        <v>0.0</v>
      </c>
      <c r="DK29" s="175">
        <v>0.0</v>
      </c>
      <c r="DL29" s="175">
        <v>0.0</v>
      </c>
      <c r="DM29" s="175">
        <v>0.0</v>
      </c>
      <c r="DN29" s="175">
        <v>0.0</v>
      </c>
      <c r="DO29" s="175">
        <v>0.0</v>
      </c>
      <c r="DP29" s="175">
        <v>0.0</v>
      </c>
      <c r="DQ29" s="175">
        <v>0.0</v>
      </c>
      <c r="DR29" s="175">
        <v>0.0</v>
      </c>
      <c r="DS29" s="175">
        <v>0.0</v>
      </c>
      <c r="DT29" s="175">
        <v>0.0</v>
      </c>
      <c r="DU29" s="175">
        <v>0.0</v>
      </c>
      <c r="DV29" s="175">
        <v>0.0</v>
      </c>
      <c r="DW29" s="175">
        <v>0.0</v>
      </c>
      <c r="DX29" s="175">
        <v>0.0</v>
      </c>
      <c r="DY29" s="175">
        <v>0.0</v>
      </c>
      <c r="DZ29" s="175">
        <v>0.0</v>
      </c>
      <c r="EA29" s="175">
        <v>0.0</v>
      </c>
      <c r="EB29" s="175">
        <v>0.0</v>
      </c>
      <c r="EC29" s="175">
        <v>0.0</v>
      </c>
      <c r="ED29" s="175">
        <v>0.0</v>
      </c>
      <c r="EE29" s="175">
        <v>0.0</v>
      </c>
      <c r="EF29" s="175">
        <v>0.0</v>
      </c>
      <c r="EG29" s="175">
        <v>0.0</v>
      </c>
      <c r="EH29" s="175">
        <v>0.0</v>
      </c>
      <c r="EI29" s="175">
        <v>0.0</v>
      </c>
      <c r="EJ29" s="175">
        <v>0.0</v>
      </c>
      <c r="EK29" s="175">
        <v>0.0</v>
      </c>
      <c r="EL29" s="175">
        <v>0.0</v>
      </c>
      <c r="EM29" s="176">
        <v>0.0</v>
      </c>
      <c r="EN29" s="177">
        <f t="shared" si="2"/>
        <v>245.139345</v>
      </c>
      <c r="EO29" s="178">
        <f>VLOOKUP(C29,'Complexity Cost Adjustment'!$C$2:$H$141,6,0)</f>
        <v>1360.52</v>
      </c>
      <c r="EP29" s="179">
        <f t="shared" ref="EP29:JY29" si="32">IF(D29&gt;0,($EO29)*D$143,0)</f>
        <v>1481.60628</v>
      </c>
      <c r="EQ29" s="178">
        <f t="shared" si="32"/>
        <v>0</v>
      </c>
      <c r="ER29" s="178">
        <f t="shared" si="32"/>
        <v>0</v>
      </c>
      <c r="ES29" s="178">
        <f t="shared" si="32"/>
        <v>0</v>
      </c>
      <c r="ET29" s="178">
        <f t="shared" si="32"/>
        <v>0</v>
      </c>
      <c r="EU29" s="179">
        <f t="shared" si="32"/>
        <v>1066.64768</v>
      </c>
      <c r="EV29" s="178">
        <f t="shared" si="32"/>
        <v>0</v>
      </c>
      <c r="EW29" s="178">
        <f t="shared" si="32"/>
        <v>0</v>
      </c>
      <c r="EX29" s="178">
        <f t="shared" si="32"/>
        <v>0</v>
      </c>
      <c r="EY29" s="178">
        <f t="shared" si="32"/>
        <v>0</v>
      </c>
      <c r="EZ29" s="179">
        <f t="shared" si="32"/>
        <v>952.364</v>
      </c>
      <c r="FA29" s="178">
        <f t="shared" si="32"/>
        <v>0</v>
      </c>
      <c r="FB29" s="178">
        <f t="shared" si="32"/>
        <v>0</v>
      </c>
      <c r="FC29" s="178">
        <f t="shared" si="32"/>
        <v>0</v>
      </c>
      <c r="FD29" s="178">
        <f t="shared" si="32"/>
        <v>0</v>
      </c>
      <c r="FE29" s="178">
        <f t="shared" si="32"/>
        <v>0</v>
      </c>
      <c r="FF29" s="178">
        <f t="shared" si="32"/>
        <v>0</v>
      </c>
      <c r="FG29" s="179">
        <f t="shared" si="32"/>
        <v>2507.43836</v>
      </c>
      <c r="FH29" s="178">
        <f t="shared" si="32"/>
        <v>0</v>
      </c>
      <c r="FI29" s="178">
        <f t="shared" si="32"/>
        <v>0</v>
      </c>
      <c r="FJ29" s="178">
        <f t="shared" si="32"/>
        <v>0</v>
      </c>
      <c r="FK29" s="178">
        <f t="shared" si="32"/>
        <v>0</v>
      </c>
      <c r="FL29" s="178">
        <f t="shared" si="32"/>
        <v>0</v>
      </c>
      <c r="FM29" s="178">
        <f t="shared" si="32"/>
        <v>0</v>
      </c>
      <c r="FN29" s="178">
        <f t="shared" si="32"/>
        <v>0</v>
      </c>
      <c r="FO29" s="179">
        <f t="shared" si="32"/>
        <v>1567.31904</v>
      </c>
      <c r="FP29" s="178">
        <f t="shared" si="32"/>
        <v>0</v>
      </c>
      <c r="FQ29" s="178">
        <f t="shared" si="32"/>
        <v>0</v>
      </c>
      <c r="FR29" s="178">
        <f t="shared" si="32"/>
        <v>0</v>
      </c>
      <c r="FS29" s="178">
        <f t="shared" si="32"/>
        <v>0</v>
      </c>
      <c r="FT29" s="178">
        <f t="shared" si="32"/>
        <v>0</v>
      </c>
      <c r="FU29" s="178">
        <f t="shared" si="32"/>
        <v>0</v>
      </c>
      <c r="FV29" s="178">
        <f t="shared" si="32"/>
        <v>0</v>
      </c>
      <c r="FW29" s="179">
        <f t="shared" si="32"/>
        <v>1599.97152</v>
      </c>
      <c r="FX29" s="178">
        <f t="shared" si="32"/>
        <v>0</v>
      </c>
      <c r="FY29" s="178">
        <f t="shared" si="32"/>
        <v>0</v>
      </c>
      <c r="FZ29" s="178">
        <f t="shared" si="32"/>
        <v>0</v>
      </c>
      <c r="GA29" s="178">
        <f t="shared" si="32"/>
        <v>0</v>
      </c>
      <c r="GB29" s="178">
        <f t="shared" si="32"/>
        <v>0</v>
      </c>
      <c r="GC29" s="178">
        <f t="shared" si="32"/>
        <v>0</v>
      </c>
      <c r="GD29" s="178">
        <f t="shared" si="32"/>
        <v>0</v>
      </c>
      <c r="GE29" s="178">
        <f t="shared" si="32"/>
        <v>0</v>
      </c>
      <c r="GF29" s="179">
        <f t="shared" si="32"/>
        <v>646.247</v>
      </c>
      <c r="GG29" s="178">
        <f t="shared" si="32"/>
        <v>0</v>
      </c>
      <c r="GH29" s="178">
        <f t="shared" si="32"/>
        <v>0</v>
      </c>
      <c r="GI29" s="178">
        <f t="shared" si="32"/>
        <v>0</v>
      </c>
      <c r="GJ29" s="178">
        <f t="shared" si="32"/>
        <v>0</v>
      </c>
      <c r="GK29" s="178">
        <f t="shared" si="32"/>
        <v>0</v>
      </c>
      <c r="GL29" s="178">
        <f t="shared" si="32"/>
        <v>0</v>
      </c>
      <c r="GM29" s="178">
        <f t="shared" si="32"/>
        <v>0</v>
      </c>
      <c r="GN29" s="178">
        <f t="shared" si="32"/>
        <v>0</v>
      </c>
      <c r="GO29" s="178">
        <f t="shared" si="32"/>
        <v>0</v>
      </c>
      <c r="GP29" s="178">
        <f t="shared" si="32"/>
        <v>0</v>
      </c>
      <c r="GQ29" s="178">
        <f t="shared" si="32"/>
        <v>0</v>
      </c>
      <c r="GR29" s="178">
        <f t="shared" si="32"/>
        <v>0</v>
      </c>
      <c r="GS29" s="178">
        <f t="shared" si="32"/>
        <v>0</v>
      </c>
      <c r="GT29" s="178">
        <f t="shared" si="32"/>
        <v>0</v>
      </c>
      <c r="GU29" s="178">
        <f t="shared" si="32"/>
        <v>0</v>
      </c>
      <c r="GV29" s="178">
        <f t="shared" si="32"/>
        <v>0</v>
      </c>
      <c r="GW29" s="178">
        <f t="shared" si="32"/>
        <v>0</v>
      </c>
      <c r="GX29" s="178">
        <f t="shared" si="32"/>
        <v>0</v>
      </c>
      <c r="GY29" s="178">
        <f t="shared" si="32"/>
        <v>0</v>
      </c>
      <c r="GZ29" s="178">
        <f t="shared" si="32"/>
        <v>0</v>
      </c>
      <c r="HA29" s="178">
        <f t="shared" si="32"/>
        <v>0</v>
      </c>
      <c r="HB29" s="178">
        <f t="shared" si="32"/>
        <v>0</v>
      </c>
      <c r="HC29" s="178">
        <f t="shared" si="32"/>
        <v>0</v>
      </c>
      <c r="HD29" s="178">
        <f t="shared" si="32"/>
        <v>0</v>
      </c>
      <c r="HE29" s="178">
        <f t="shared" si="32"/>
        <v>0</v>
      </c>
      <c r="HF29" s="178">
        <f t="shared" si="32"/>
        <v>0</v>
      </c>
      <c r="HG29" s="178">
        <f t="shared" si="32"/>
        <v>0</v>
      </c>
      <c r="HH29" s="178">
        <f t="shared" si="32"/>
        <v>0</v>
      </c>
      <c r="HI29" s="178">
        <f t="shared" si="32"/>
        <v>0</v>
      </c>
      <c r="HJ29" s="179">
        <f t="shared" si="32"/>
        <v>1163.2446</v>
      </c>
      <c r="HK29" s="178">
        <f t="shared" si="32"/>
        <v>0</v>
      </c>
      <c r="HL29" s="178">
        <f t="shared" si="32"/>
        <v>0</v>
      </c>
      <c r="HM29" s="178">
        <f t="shared" si="32"/>
        <v>0</v>
      </c>
      <c r="HN29" s="178">
        <f t="shared" si="32"/>
        <v>0</v>
      </c>
      <c r="HO29" s="178">
        <f t="shared" si="32"/>
        <v>0</v>
      </c>
      <c r="HP29" s="178">
        <f t="shared" si="32"/>
        <v>0</v>
      </c>
      <c r="HQ29" s="178">
        <f t="shared" si="32"/>
        <v>0</v>
      </c>
      <c r="HR29" s="178">
        <f t="shared" si="32"/>
        <v>0</v>
      </c>
      <c r="HS29" s="178">
        <f t="shared" si="32"/>
        <v>0</v>
      </c>
      <c r="HT29" s="178">
        <f t="shared" si="32"/>
        <v>0</v>
      </c>
      <c r="HU29" s="178">
        <f t="shared" si="32"/>
        <v>0</v>
      </c>
      <c r="HV29" s="178">
        <f t="shared" si="32"/>
        <v>0</v>
      </c>
      <c r="HW29" s="178">
        <f t="shared" si="32"/>
        <v>0</v>
      </c>
      <c r="HX29" s="178">
        <f t="shared" si="32"/>
        <v>0</v>
      </c>
      <c r="HY29" s="178">
        <f t="shared" si="32"/>
        <v>0</v>
      </c>
      <c r="HZ29" s="178">
        <f t="shared" si="32"/>
        <v>0</v>
      </c>
      <c r="IA29" s="179">
        <f t="shared" si="32"/>
        <v>700.6678</v>
      </c>
      <c r="IB29" s="178">
        <f t="shared" si="32"/>
        <v>0</v>
      </c>
      <c r="IC29" s="178">
        <f t="shared" si="32"/>
        <v>0</v>
      </c>
      <c r="ID29" s="178">
        <f t="shared" si="32"/>
        <v>0</v>
      </c>
      <c r="IE29" s="178">
        <f t="shared" si="32"/>
        <v>0</v>
      </c>
      <c r="IF29" s="178">
        <f t="shared" si="32"/>
        <v>0</v>
      </c>
      <c r="IG29" s="178">
        <f t="shared" si="32"/>
        <v>0</v>
      </c>
      <c r="IH29" s="178">
        <f t="shared" si="32"/>
        <v>0</v>
      </c>
      <c r="II29" s="178">
        <f t="shared" si="32"/>
        <v>0</v>
      </c>
      <c r="IJ29" s="178">
        <f t="shared" si="32"/>
        <v>0</v>
      </c>
      <c r="IK29" s="179">
        <f t="shared" si="32"/>
        <v>571.4184</v>
      </c>
      <c r="IL29" s="178">
        <f t="shared" si="32"/>
        <v>0</v>
      </c>
      <c r="IM29" s="178">
        <f t="shared" si="32"/>
        <v>0</v>
      </c>
      <c r="IN29" s="178">
        <f t="shared" si="32"/>
        <v>0</v>
      </c>
      <c r="IO29" s="178">
        <f t="shared" si="32"/>
        <v>0</v>
      </c>
      <c r="IP29" s="178">
        <f t="shared" si="32"/>
        <v>0</v>
      </c>
      <c r="IQ29" s="178">
        <f t="shared" si="32"/>
        <v>0</v>
      </c>
      <c r="IR29" s="178">
        <f t="shared" si="32"/>
        <v>0</v>
      </c>
      <c r="IS29" s="178">
        <f t="shared" si="32"/>
        <v>0</v>
      </c>
      <c r="IT29" s="178">
        <f t="shared" si="32"/>
        <v>0</v>
      </c>
      <c r="IU29" s="178">
        <f t="shared" si="32"/>
        <v>0</v>
      </c>
      <c r="IV29" s="178">
        <f t="shared" si="32"/>
        <v>0</v>
      </c>
      <c r="IW29" s="178">
        <f t="shared" si="32"/>
        <v>0</v>
      </c>
      <c r="IX29" s="178">
        <f t="shared" si="32"/>
        <v>0</v>
      </c>
      <c r="IY29" s="178">
        <f t="shared" si="32"/>
        <v>0</v>
      </c>
      <c r="IZ29" s="178">
        <f t="shared" si="32"/>
        <v>0</v>
      </c>
      <c r="JA29" s="178">
        <f t="shared" si="32"/>
        <v>0</v>
      </c>
      <c r="JB29" s="178">
        <f t="shared" si="32"/>
        <v>0</v>
      </c>
      <c r="JC29" s="178">
        <f t="shared" si="32"/>
        <v>0</v>
      </c>
      <c r="JD29" s="178">
        <f t="shared" si="32"/>
        <v>0</v>
      </c>
      <c r="JE29" s="178">
        <f t="shared" si="32"/>
        <v>0</v>
      </c>
      <c r="JF29" s="178">
        <f t="shared" si="32"/>
        <v>0</v>
      </c>
      <c r="JG29" s="178">
        <f t="shared" si="32"/>
        <v>0</v>
      </c>
      <c r="JH29" s="178">
        <f t="shared" si="32"/>
        <v>0</v>
      </c>
      <c r="JI29" s="178">
        <f t="shared" si="32"/>
        <v>0</v>
      </c>
      <c r="JJ29" s="178">
        <f t="shared" si="32"/>
        <v>0</v>
      </c>
      <c r="JK29" s="178">
        <f t="shared" si="32"/>
        <v>0</v>
      </c>
      <c r="JL29" s="178">
        <f t="shared" si="32"/>
        <v>0</v>
      </c>
      <c r="JM29" s="178">
        <f t="shared" si="32"/>
        <v>0</v>
      </c>
      <c r="JN29" s="178">
        <f t="shared" si="32"/>
        <v>0</v>
      </c>
      <c r="JO29" s="178">
        <f t="shared" si="32"/>
        <v>0</v>
      </c>
      <c r="JP29" s="178">
        <f t="shared" si="32"/>
        <v>0</v>
      </c>
      <c r="JQ29" s="178">
        <f t="shared" si="32"/>
        <v>0</v>
      </c>
      <c r="JR29" s="178">
        <f t="shared" si="32"/>
        <v>0</v>
      </c>
      <c r="JS29" s="178">
        <f t="shared" si="32"/>
        <v>0</v>
      </c>
      <c r="JT29" s="178">
        <f t="shared" si="32"/>
        <v>0</v>
      </c>
      <c r="JU29" s="178">
        <f t="shared" si="32"/>
        <v>0</v>
      </c>
      <c r="JV29" s="178">
        <f t="shared" si="32"/>
        <v>0</v>
      </c>
      <c r="JW29" s="178">
        <f t="shared" si="32"/>
        <v>0</v>
      </c>
      <c r="JX29" s="178">
        <f t="shared" si="32"/>
        <v>0</v>
      </c>
      <c r="JY29" s="178">
        <f t="shared" si="32"/>
        <v>0</v>
      </c>
      <c r="JZ29" s="180">
        <f t="shared" si="4"/>
        <v>0.215</v>
      </c>
      <c r="KA29" s="181">
        <f t="shared" si="5"/>
        <v>12256.92468</v>
      </c>
      <c r="KB29" s="181">
        <f t="shared" si="6"/>
        <v>2635.238806</v>
      </c>
    </row>
    <row r="30" ht="14.25" customHeight="1">
      <c r="A30" s="50" t="s">
        <v>133</v>
      </c>
      <c r="B30" s="83" t="s">
        <v>479</v>
      </c>
      <c r="C30" s="50">
        <v>1811029.0</v>
      </c>
      <c r="D30" s="175">
        <v>0.0</v>
      </c>
      <c r="E30" s="175">
        <v>818.0</v>
      </c>
      <c r="F30" s="175">
        <v>0.0</v>
      </c>
      <c r="G30" s="175">
        <v>0.0</v>
      </c>
      <c r="H30" s="175">
        <v>0.0</v>
      </c>
      <c r="I30" s="175">
        <v>0.0</v>
      </c>
      <c r="J30" s="175">
        <v>875.0</v>
      </c>
      <c r="K30" s="175">
        <v>0.0</v>
      </c>
      <c r="L30" s="175">
        <v>0.0</v>
      </c>
      <c r="M30" s="175">
        <v>0.0</v>
      </c>
      <c r="N30" s="175">
        <v>0.0</v>
      </c>
      <c r="O30" s="175">
        <v>857.0</v>
      </c>
      <c r="P30" s="175">
        <v>0.0</v>
      </c>
      <c r="Q30" s="175">
        <v>0.0</v>
      </c>
      <c r="R30" s="175">
        <v>0.0</v>
      </c>
      <c r="S30" s="175">
        <v>0.0</v>
      </c>
      <c r="T30" s="175">
        <v>0.0</v>
      </c>
      <c r="U30" s="175">
        <v>842.0</v>
      </c>
      <c r="V30" s="175">
        <v>0.0</v>
      </c>
      <c r="W30" s="175">
        <v>0.0</v>
      </c>
      <c r="X30" s="175">
        <v>0.0</v>
      </c>
      <c r="Y30" s="175">
        <v>0.0</v>
      </c>
      <c r="Z30" s="175">
        <v>0.0</v>
      </c>
      <c r="AA30" s="175">
        <v>0.0</v>
      </c>
      <c r="AB30" s="175">
        <v>0.0</v>
      </c>
      <c r="AC30" s="175">
        <v>792.0</v>
      </c>
      <c r="AD30" s="175">
        <v>0.0</v>
      </c>
      <c r="AE30" s="175">
        <v>0.0</v>
      </c>
      <c r="AF30" s="175">
        <v>0.0</v>
      </c>
      <c r="AG30" s="175">
        <v>0.0</v>
      </c>
      <c r="AH30" s="175">
        <v>0.0</v>
      </c>
      <c r="AI30" s="175">
        <v>0.0</v>
      </c>
      <c r="AJ30" s="175">
        <v>0.0</v>
      </c>
      <c r="AK30" s="175">
        <v>833.0</v>
      </c>
      <c r="AL30" s="175">
        <v>0.0</v>
      </c>
      <c r="AM30" s="175">
        <v>0.0</v>
      </c>
      <c r="AN30" s="175">
        <v>0.0</v>
      </c>
      <c r="AO30" s="175">
        <v>0.0</v>
      </c>
      <c r="AP30" s="175">
        <v>0.0</v>
      </c>
      <c r="AQ30" s="175">
        <v>0.0</v>
      </c>
      <c r="AR30" s="175">
        <v>0.0</v>
      </c>
      <c r="AS30" s="175">
        <v>0.0</v>
      </c>
      <c r="AT30" s="175">
        <v>800.0</v>
      </c>
      <c r="AU30" s="175">
        <v>0.0</v>
      </c>
      <c r="AV30" s="175">
        <v>0.0</v>
      </c>
      <c r="AW30" s="175">
        <v>0.0</v>
      </c>
      <c r="AX30" s="175">
        <v>0.0</v>
      </c>
      <c r="AY30" s="175">
        <v>0.0</v>
      </c>
      <c r="AZ30" s="175">
        <v>0.0</v>
      </c>
      <c r="BA30" s="175">
        <v>0.0</v>
      </c>
      <c r="BB30" s="175">
        <v>0.0</v>
      </c>
      <c r="BC30" s="175">
        <v>0.0</v>
      </c>
      <c r="BD30" s="175">
        <v>0.0</v>
      </c>
      <c r="BE30" s="175">
        <v>0.0</v>
      </c>
      <c r="BF30" s="175">
        <v>0.0</v>
      </c>
      <c r="BG30" s="175">
        <v>0.0</v>
      </c>
      <c r="BH30" s="175">
        <v>0.0</v>
      </c>
      <c r="BI30" s="175">
        <v>0.0</v>
      </c>
      <c r="BJ30" s="175">
        <v>0.0</v>
      </c>
      <c r="BK30" s="175">
        <v>0.0</v>
      </c>
      <c r="BL30" s="175">
        <v>0.0</v>
      </c>
      <c r="BM30" s="175">
        <v>0.0</v>
      </c>
      <c r="BN30" s="175">
        <v>0.0</v>
      </c>
      <c r="BO30" s="175">
        <v>0.0</v>
      </c>
      <c r="BP30" s="175">
        <v>0.0</v>
      </c>
      <c r="BQ30" s="175">
        <v>0.0</v>
      </c>
      <c r="BR30" s="175">
        <v>0.0</v>
      </c>
      <c r="BS30" s="175">
        <v>0.0</v>
      </c>
      <c r="BT30" s="175">
        <v>0.0</v>
      </c>
      <c r="BU30" s="175">
        <v>0.0</v>
      </c>
      <c r="BV30" s="175">
        <v>0.0</v>
      </c>
      <c r="BW30" s="175">
        <v>0.0</v>
      </c>
      <c r="BX30" s="175">
        <v>833.0</v>
      </c>
      <c r="BY30" s="175">
        <v>0.0</v>
      </c>
      <c r="BZ30" s="175">
        <v>0.0</v>
      </c>
      <c r="CA30" s="175">
        <v>0.0</v>
      </c>
      <c r="CB30" s="175">
        <v>0.0</v>
      </c>
      <c r="CC30" s="175">
        <v>0.0</v>
      </c>
      <c r="CD30" s="175">
        <v>0.0</v>
      </c>
      <c r="CE30" s="175">
        <v>0.0</v>
      </c>
      <c r="CF30" s="175">
        <v>0.0</v>
      </c>
      <c r="CG30" s="175">
        <v>0.0</v>
      </c>
      <c r="CH30" s="175">
        <v>0.0</v>
      </c>
      <c r="CI30" s="175">
        <v>0.0</v>
      </c>
      <c r="CJ30" s="175">
        <v>0.0</v>
      </c>
      <c r="CK30" s="175">
        <v>0.0</v>
      </c>
      <c r="CL30" s="175">
        <v>0.0</v>
      </c>
      <c r="CM30" s="175">
        <v>0.0</v>
      </c>
      <c r="CN30" s="175">
        <v>900.0</v>
      </c>
      <c r="CO30" s="175">
        <v>0.0</v>
      </c>
      <c r="CP30" s="175">
        <v>0.0</v>
      </c>
      <c r="CQ30" s="175">
        <v>0.0</v>
      </c>
      <c r="CR30" s="175">
        <v>0.0</v>
      </c>
      <c r="CS30" s="175">
        <v>0.0</v>
      </c>
      <c r="CT30" s="175">
        <v>0.0</v>
      </c>
      <c r="CU30" s="175">
        <v>0.0</v>
      </c>
      <c r="CV30" s="175">
        <v>0.0</v>
      </c>
      <c r="CW30" s="175">
        <v>0.0</v>
      </c>
      <c r="CX30" s="175">
        <v>0.0</v>
      </c>
      <c r="CY30" s="175">
        <v>875.0</v>
      </c>
      <c r="CZ30" s="175">
        <v>0.0</v>
      </c>
      <c r="DA30" s="175">
        <v>0.0</v>
      </c>
      <c r="DB30" s="175">
        <v>0.0</v>
      </c>
      <c r="DC30" s="175">
        <v>0.0</v>
      </c>
      <c r="DD30" s="175">
        <v>0.0</v>
      </c>
      <c r="DE30" s="175">
        <v>0.0</v>
      </c>
      <c r="DF30" s="175">
        <v>0.0</v>
      </c>
      <c r="DG30" s="175">
        <v>0.0</v>
      </c>
      <c r="DH30" s="175">
        <v>0.0</v>
      </c>
      <c r="DI30" s="175">
        <v>0.0</v>
      </c>
      <c r="DJ30" s="175">
        <v>0.0</v>
      </c>
      <c r="DK30" s="175">
        <v>0.0</v>
      </c>
      <c r="DL30" s="175">
        <v>0.0</v>
      </c>
      <c r="DM30" s="175">
        <v>0.0</v>
      </c>
      <c r="DN30" s="175">
        <v>0.0</v>
      </c>
      <c r="DO30" s="175">
        <v>0.0</v>
      </c>
      <c r="DP30" s="175">
        <v>0.0</v>
      </c>
      <c r="DQ30" s="175">
        <v>0.0</v>
      </c>
      <c r="DR30" s="175">
        <v>0.0</v>
      </c>
      <c r="DS30" s="175">
        <v>0.0</v>
      </c>
      <c r="DT30" s="175">
        <v>0.0</v>
      </c>
      <c r="DU30" s="175">
        <v>0.0</v>
      </c>
      <c r="DV30" s="175">
        <v>0.0</v>
      </c>
      <c r="DW30" s="175">
        <v>0.0</v>
      </c>
      <c r="DX30" s="175">
        <v>0.0</v>
      </c>
      <c r="DY30" s="175">
        <v>0.0</v>
      </c>
      <c r="DZ30" s="175">
        <v>0.0</v>
      </c>
      <c r="EA30" s="175">
        <v>0.0</v>
      </c>
      <c r="EB30" s="175">
        <v>0.0</v>
      </c>
      <c r="EC30" s="175">
        <v>0.0</v>
      </c>
      <c r="ED30" s="175">
        <v>0.0</v>
      </c>
      <c r="EE30" s="175">
        <v>0.0</v>
      </c>
      <c r="EF30" s="175">
        <v>0.0</v>
      </c>
      <c r="EG30" s="175">
        <v>0.0</v>
      </c>
      <c r="EH30" s="175">
        <v>0.0</v>
      </c>
      <c r="EI30" s="175">
        <v>0.0</v>
      </c>
      <c r="EJ30" s="175">
        <v>0.0</v>
      </c>
      <c r="EK30" s="175">
        <v>0.0</v>
      </c>
      <c r="EL30" s="175">
        <v>0.0</v>
      </c>
      <c r="EM30" s="176">
        <v>0.0</v>
      </c>
      <c r="EN30" s="177">
        <f t="shared" si="2"/>
        <v>0</v>
      </c>
      <c r="EO30" s="178">
        <f>VLOOKUP(C30,'Complexity Cost Adjustment'!$C$2:$H$141,6,0)</f>
        <v>1014.6157</v>
      </c>
      <c r="EP30" s="178">
        <f t="shared" ref="EP30:JY30" si="33">IF(D30&gt;0,($EO30)*D$143,0)</f>
        <v>0</v>
      </c>
      <c r="EQ30" s="179">
        <f t="shared" si="33"/>
        <v>1171.881134</v>
      </c>
      <c r="ER30" s="178">
        <f t="shared" si="33"/>
        <v>0</v>
      </c>
      <c r="ES30" s="178">
        <f t="shared" si="33"/>
        <v>0</v>
      </c>
      <c r="ET30" s="178">
        <f t="shared" si="33"/>
        <v>0</v>
      </c>
      <c r="EU30" s="178">
        <f t="shared" si="33"/>
        <v>0</v>
      </c>
      <c r="EV30" s="179">
        <f t="shared" si="33"/>
        <v>795.4587088</v>
      </c>
      <c r="EW30" s="178">
        <f t="shared" si="33"/>
        <v>0</v>
      </c>
      <c r="EX30" s="178">
        <f t="shared" si="33"/>
        <v>0</v>
      </c>
      <c r="EY30" s="178">
        <f t="shared" si="33"/>
        <v>0</v>
      </c>
      <c r="EZ30" s="178">
        <f t="shared" si="33"/>
        <v>0</v>
      </c>
      <c r="FA30" s="179">
        <f t="shared" si="33"/>
        <v>731.5379197</v>
      </c>
      <c r="FB30" s="178">
        <f t="shared" si="33"/>
        <v>0</v>
      </c>
      <c r="FC30" s="178">
        <f t="shared" si="33"/>
        <v>0</v>
      </c>
      <c r="FD30" s="178">
        <f t="shared" si="33"/>
        <v>0</v>
      </c>
      <c r="FE30" s="178">
        <f t="shared" si="33"/>
        <v>0</v>
      </c>
      <c r="FF30" s="178">
        <f t="shared" si="33"/>
        <v>0</v>
      </c>
      <c r="FG30" s="179">
        <f t="shared" si="33"/>
        <v>1869.936735</v>
      </c>
      <c r="FH30" s="178">
        <f t="shared" si="33"/>
        <v>0</v>
      </c>
      <c r="FI30" s="178">
        <f t="shared" si="33"/>
        <v>0</v>
      </c>
      <c r="FJ30" s="178">
        <f t="shared" si="33"/>
        <v>0</v>
      </c>
      <c r="FK30" s="178">
        <f t="shared" si="33"/>
        <v>0</v>
      </c>
      <c r="FL30" s="178">
        <f t="shared" si="33"/>
        <v>0</v>
      </c>
      <c r="FM30" s="178">
        <f t="shared" si="33"/>
        <v>0</v>
      </c>
      <c r="FN30" s="178">
        <f t="shared" si="33"/>
        <v>0</v>
      </c>
      <c r="FO30" s="179">
        <f t="shared" si="33"/>
        <v>1168.837286</v>
      </c>
      <c r="FP30" s="178">
        <f t="shared" si="33"/>
        <v>0</v>
      </c>
      <c r="FQ30" s="178">
        <f t="shared" si="33"/>
        <v>0</v>
      </c>
      <c r="FR30" s="178">
        <f t="shared" si="33"/>
        <v>0</v>
      </c>
      <c r="FS30" s="178">
        <f t="shared" si="33"/>
        <v>0</v>
      </c>
      <c r="FT30" s="178">
        <f t="shared" si="33"/>
        <v>0</v>
      </c>
      <c r="FU30" s="178">
        <f t="shared" si="33"/>
        <v>0</v>
      </c>
      <c r="FV30" s="178">
        <f t="shared" si="33"/>
        <v>0</v>
      </c>
      <c r="FW30" s="179">
        <f t="shared" si="33"/>
        <v>1193.188063</v>
      </c>
      <c r="FX30" s="178">
        <f t="shared" si="33"/>
        <v>0</v>
      </c>
      <c r="FY30" s="178">
        <f t="shared" si="33"/>
        <v>0</v>
      </c>
      <c r="FZ30" s="178">
        <f t="shared" si="33"/>
        <v>0</v>
      </c>
      <c r="GA30" s="178">
        <f t="shared" si="33"/>
        <v>0</v>
      </c>
      <c r="GB30" s="178">
        <f t="shared" si="33"/>
        <v>0</v>
      </c>
      <c r="GC30" s="178">
        <f t="shared" si="33"/>
        <v>0</v>
      </c>
      <c r="GD30" s="178">
        <f t="shared" si="33"/>
        <v>0</v>
      </c>
      <c r="GE30" s="178">
        <f t="shared" si="33"/>
        <v>0</v>
      </c>
      <c r="GF30" s="179">
        <f t="shared" si="33"/>
        <v>481.9424575</v>
      </c>
      <c r="GG30" s="178">
        <f t="shared" si="33"/>
        <v>0</v>
      </c>
      <c r="GH30" s="178">
        <f t="shared" si="33"/>
        <v>0</v>
      </c>
      <c r="GI30" s="178">
        <f t="shared" si="33"/>
        <v>0</v>
      </c>
      <c r="GJ30" s="178">
        <f t="shared" si="33"/>
        <v>0</v>
      </c>
      <c r="GK30" s="178">
        <f t="shared" si="33"/>
        <v>0</v>
      </c>
      <c r="GL30" s="178">
        <f t="shared" si="33"/>
        <v>0</v>
      </c>
      <c r="GM30" s="178">
        <f t="shared" si="33"/>
        <v>0</v>
      </c>
      <c r="GN30" s="178">
        <f t="shared" si="33"/>
        <v>0</v>
      </c>
      <c r="GO30" s="178">
        <f t="shared" si="33"/>
        <v>0</v>
      </c>
      <c r="GP30" s="178">
        <f t="shared" si="33"/>
        <v>0</v>
      </c>
      <c r="GQ30" s="178">
        <f t="shared" si="33"/>
        <v>0</v>
      </c>
      <c r="GR30" s="178">
        <f t="shared" si="33"/>
        <v>0</v>
      </c>
      <c r="GS30" s="178">
        <f t="shared" si="33"/>
        <v>0</v>
      </c>
      <c r="GT30" s="178">
        <f t="shared" si="33"/>
        <v>0</v>
      </c>
      <c r="GU30" s="178">
        <f t="shared" si="33"/>
        <v>0</v>
      </c>
      <c r="GV30" s="178">
        <f t="shared" si="33"/>
        <v>0</v>
      </c>
      <c r="GW30" s="178">
        <f t="shared" si="33"/>
        <v>0</v>
      </c>
      <c r="GX30" s="178">
        <f t="shared" si="33"/>
        <v>0</v>
      </c>
      <c r="GY30" s="178">
        <f t="shared" si="33"/>
        <v>0</v>
      </c>
      <c r="GZ30" s="178">
        <f t="shared" si="33"/>
        <v>0</v>
      </c>
      <c r="HA30" s="178">
        <f t="shared" si="33"/>
        <v>0</v>
      </c>
      <c r="HB30" s="178">
        <f t="shared" si="33"/>
        <v>0</v>
      </c>
      <c r="HC30" s="178">
        <f t="shared" si="33"/>
        <v>0</v>
      </c>
      <c r="HD30" s="178">
        <f t="shared" si="33"/>
        <v>0</v>
      </c>
      <c r="HE30" s="178">
        <f t="shared" si="33"/>
        <v>0</v>
      </c>
      <c r="HF30" s="178">
        <f t="shared" si="33"/>
        <v>0</v>
      </c>
      <c r="HG30" s="178">
        <f t="shared" si="33"/>
        <v>0</v>
      </c>
      <c r="HH30" s="178">
        <f t="shared" si="33"/>
        <v>0</v>
      </c>
      <c r="HI30" s="178">
        <f t="shared" si="33"/>
        <v>0</v>
      </c>
      <c r="HJ30" s="179">
        <f t="shared" si="33"/>
        <v>867.4964235</v>
      </c>
      <c r="HK30" s="178">
        <f t="shared" si="33"/>
        <v>0</v>
      </c>
      <c r="HL30" s="178">
        <f t="shared" si="33"/>
        <v>0</v>
      </c>
      <c r="HM30" s="178">
        <f t="shared" si="33"/>
        <v>0</v>
      </c>
      <c r="HN30" s="178">
        <f t="shared" si="33"/>
        <v>0</v>
      </c>
      <c r="HO30" s="178">
        <f t="shared" si="33"/>
        <v>0</v>
      </c>
      <c r="HP30" s="178">
        <f t="shared" si="33"/>
        <v>0</v>
      </c>
      <c r="HQ30" s="178">
        <f t="shared" si="33"/>
        <v>0</v>
      </c>
      <c r="HR30" s="178">
        <f t="shared" si="33"/>
        <v>0</v>
      </c>
      <c r="HS30" s="178">
        <f t="shared" si="33"/>
        <v>0</v>
      </c>
      <c r="HT30" s="178">
        <f t="shared" si="33"/>
        <v>0</v>
      </c>
      <c r="HU30" s="178">
        <f t="shared" si="33"/>
        <v>0</v>
      </c>
      <c r="HV30" s="178">
        <f t="shared" si="33"/>
        <v>0</v>
      </c>
      <c r="HW30" s="178">
        <f t="shared" si="33"/>
        <v>0</v>
      </c>
      <c r="HX30" s="178">
        <f t="shared" si="33"/>
        <v>0</v>
      </c>
      <c r="HY30" s="178">
        <f t="shared" si="33"/>
        <v>0</v>
      </c>
      <c r="HZ30" s="179">
        <f t="shared" si="33"/>
        <v>487.015536</v>
      </c>
      <c r="IA30" s="178">
        <f t="shared" si="33"/>
        <v>0</v>
      </c>
      <c r="IB30" s="178">
        <f t="shared" si="33"/>
        <v>0</v>
      </c>
      <c r="IC30" s="178">
        <f t="shared" si="33"/>
        <v>0</v>
      </c>
      <c r="ID30" s="178">
        <f t="shared" si="33"/>
        <v>0</v>
      </c>
      <c r="IE30" s="178">
        <f t="shared" si="33"/>
        <v>0</v>
      </c>
      <c r="IF30" s="178">
        <f t="shared" si="33"/>
        <v>0</v>
      </c>
      <c r="IG30" s="178">
        <f t="shared" si="33"/>
        <v>0</v>
      </c>
      <c r="IH30" s="178">
        <f t="shared" si="33"/>
        <v>0</v>
      </c>
      <c r="II30" s="178">
        <f t="shared" si="33"/>
        <v>0</v>
      </c>
      <c r="IJ30" s="178">
        <f t="shared" si="33"/>
        <v>0</v>
      </c>
      <c r="IK30" s="179">
        <f t="shared" si="33"/>
        <v>426.138594</v>
      </c>
      <c r="IL30" s="178">
        <f t="shared" si="33"/>
        <v>0</v>
      </c>
      <c r="IM30" s="178">
        <f t="shared" si="33"/>
        <v>0</v>
      </c>
      <c r="IN30" s="178">
        <f t="shared" si="33"/>
        <v>0</v>
      </c>
      <c r="IO30" s="178">
        <f t="shared" si="33"/>
        <v>0</v>
      </c>
      <c r="IP30" s="178">
        <f t="shared" si="33"/>
        <v>0</v>
      </c>
      <c r="IQ30" s="178">
        <f t="shared" si="33"/>
        <v>0</v>
      </c>
      <c r="IR30" s="178">
        <f t="shared" si="33"/>
        <v>0</v>
      </c>
      <c r="IS30" s="178">
        <f t="shared" si="33"/>
        <v>0</v>
      </c>
      <c r="IT30" s="178">
        <f t="shared" si="33"/>
        <v>0</v>
      </c>
      <c r="IU30" s="178">
        <f t="shared" si="33"/>
        <v>0</v>
      </c>
      <c r="IV30" s="178">
        <f t="shared" si="33"/>
        <v>0</v>
      </c>
      <c r="IW30" s="178">
        <f t="shared" si="33"/>
        <v>0</v>
      </c>
      <c r="IX30" s="178">
        <f t="shared" si="33"/>
        <v>0</v>
      </c>
      <c r="IY30" s="178">
        <f t="shared" si="33"/>
        <v>0</v>
      </c>
      <c r="IZ30" s="178">
        <f t="shared" si="33"/>
        <v>0</v>
      </c>
      <c r="JA30" s="178">
        <f t="shared" si="33"/>
        <v>0</v>
      </c>
      <c r="JB30" s="178">
        <f t="shared" si="33"/>
        <v>0</v>
      </c>
      <c r="JC30" s="178">
        <f t="shared" si="33"/>
        <v>0</v>
      </c>
      <c r="JD30" s="178">
        <f t="shared" si="33"/>
        <v>0</v>
      </c>
      <c r="JE30" s="178">
        <f t="shared" si="33"/>
        <v>0</v>
      </c>
      <c r="JF30" s="178">
        <f t="shared" si="33"/>
        <v>0</v>
      </c>
      <c r="JG30" s="178">
        <f t="shared" si="33"/>
        <v>0</v>
      </c>
      <c r="JH30" s="178">
        <f t="shared" si="33"/>
        <v>0</v>
      </c>
      <c r="JI30" s="178">
        <f t="shared" si="33"/>
        <v>0</v>
      </c>
      <c r="JJ30" s="178">
        <f t="shared" si="33"/>
        <v>0</v>
      </c>
      <c r="JK30" s="178">
        <f t="shared" si="33"/>
        <v>0</v>
      </c>
      <c r="JL30" s="178">
        <f t="shared" si="33"/>
        <v>0</v>
      </c>
      <c r="JM30" s="178">
        <f t="shared" si="33"/>
        <v>0</v>
      </c>
      <c r="JN30" s="178">
        <f t="shared" si="33"/>
        <v>0</v>
      </c>
      <c r="JO30" s="178">
        <f t="shared" si="33"/>
        <v>0</v>
      </c>
      <c r="JP30" s="178">
        <f t="shared" si="33"/>
        <v>0</v>
      </c>
      <c r="JQ30" s="178">
        <f t="shared" si="33"/>
        <v>0</v>
      </c>
      <c r="JR30" s="178">
        <f t="shared" si="33"/>
        <v>0</v>
      </c>
      <c r="JS30" s="178">
        <f t="shared" si="33"/>
        <v>0</v>
      </c>
      <c r="JT30" s="178">
        <f t="shared" si="33"/>
        <v>0</v>
      </c>
      <c r="JU30" s="178">
        <f t="shared" si="33"/>
        <v>0</v>
      </c>
      <c r="JV30" s="178">
        <f t="shared" si="33"/>
        <v>0</v>
      </c>
      <c r="JW30" s="178">
        <f t="shared" si="33"/>
        <v>0</v>
      </c>
      <c r="JX30" s="178">
        <f t="shared" si="33"/>
        <v>0</v>
      </c>
      <c r="JY30" s="178">
        <f t="shared" si="33"/>
        <v>0</v>
      </c>
      <c r="JZ30" s="180">
        <f t="shared" si="4"/>
        <v>0.215</v>
      </c>
      <c r="KA30" s="181">
        <f t="shared" si="5"/>
        <v>9193.432858</v>
      </c>
      <c r="KB30" s="181">
        <f t="shared" si="6"/>
        <v>1976.588064</v>
      </c>
    </row>
    <row r="31" ht="14.25" customHeight="1">
      <c r="A31" s="50" t="s">
        <v>133</v>
      </c>
      <c r="B31" s="83" t="s">
        <v>479</v>
      </c>
      <c r="C31" s="50">
        <v>1811030.0</v>
      </c>
      <c r="D31" s="175">
        <v>0.0</v>
      </c>
      <c r="E31" s="175">
        <v>33.0</v>
      </c>
      <c r="F31" s="175">
        <v>0.0</v>
      </c>
      <c r="G31" s="175">
        <v>0.0</v>
      </c>
      <c r="H31" s="175">
        <v>0.0</v>
      </c>
      <c r="I31" s="175">
        <v>0.0</v>
      </c>
      <c r="J31" s="175">
        <v>35.0</v>
      </c>
      <c r="K31" s="175">
        <v>0.0</v>
      </c>
      <c r="L31" s="175">
        <v>0.0</v>
      </c>
      <c r="M31" s="175">
        <v>0.0</v>
      </c>
      <c r="N31" s="175">
        <v>0.0</v>
      </c>
      <c r="O31" s="175">
        <v>34.0</v>
      </c>
      <c r="P31" s="175">
        <v>0.0</v>
      </c>
      <c r="Q31" s="175">
        <v>0.0</v>
      </c>
      <c r="R31" s="175">
        <v>0.0</v>
      </c>
      <c r="S31" s="175">
        <v>0.0</v>
      </c>
      <c r="T31" s="175">
        <v>34.0</v>
      </c>
      <c r="U31" s="175">
        <v>0.0</v>
      </c>
      <c r="V31" s="175">
        <v>0.0</v>
      </c>
      <c r="W31" s="175">
        <v>0.0</v>
      </c>
      <c r="X31" s="175">
        <v>0.0</v>
      </c>
      <c r="Y31" s="175">
        <v>0.0</v>
      </c>
      <c r="Z31" s="175">
        <v>0.0</v>
      </c>
      <c r="AA31" s="175">
        <v>0.0</v>
      </c>
      <c r="AB31" s="175">
        <v>0.0</v>
      </c>
      <c r="AC31" s="175">
        <v>32.0</v>
      </c>
      <c r="AD31" s="175">
        <v>0.0</v>
      </c>
      <c r="AE31" s="175">
        <v>0.0</v>
      </c>
      <c r="AF31" s="175">
        <v>0.0</v>
      </c>
      <c r="AG31" s="175">
        <v>0.0</v>
      </c>
      <c r="AH31" s="175">
        <v>0.0</v>
      </c>
      <c r="AI31" s="175">
        <v>0.0</v>
      </c>
      <c r="AJ31" s="175">
        <v>0.0</v>
      </c>
      <c r="AK31" s="175">
        <v>33.0</v>
      </c>
      <c r="AL31" s="175">
        <v>0.0</v>
      </c>
      <c r="AM31" s="175">
        <v>0.0</v>
      </c>
      <c r="AN31" s="175">
        <v>0.0</v>
      </c>
      <c r="AO31" s="175">
        <v>0.0</v>
      </c>
      <c r="AP31" s="175">
        <v>0.0</v>
      </c>
      <c r="AQ31" s="175">
        <v>0.0</v>
      </c>
      <c r="AR31" s="175">
        <v>0.0</v>
      </c>
      <c r="AS31" s="175">
        <v>0.0</v>
      </c>
      <c r="AT31" s="175">
        <v>32.0</v>
      </c>
      <c r="AU31" s="175">
        <v>0.0</v>
      </c>
      <c r="AV31" s="175">
        <v>0.0</v>
      </c>
      <c r="AW31" s="175">
        <v>0.0</v>
      </c>
      <c r="AX31" s="175">
        <v>0.0</v>
      </c>
      <c r="AY31" s="175">
        <v>0.0</v>
      </c>
      <c r="AZ31" s="175">
        <v>0.0</v>
      </c>
      <c r="BA31" s="175">
        <v>0.0</v>
      </c>
      <c r="BB31" s="175">
        <v>0.0</v>
      </c>
      <c r="BC31" s="175">
        <v>0.0</v>
      </c>
      <c r="BD31" s="175">
        <v>0.0</v>
      </c>
      <c r="BE31" s="175">
        <v>0.0</v>
      </c>
      <c r="BF31" s="175">
        <v>0.0</v>
      </c>
      <c r="BG31" s="175">
        <v>0.0</v>
      </c>
      <c r="BH31" s="175">
        <v>0.0</v>
      </c>
      <c r="BI31" s="175">
        <v>0.0</v>
      </c>
      <c r="BJ31" s="175">
        <v>0.0</v>
      </c>
      <c r="BK31" s="175">
        <v>0.0</v>
      </c>
      <c r="BL31" s="175">
        <v>0.0</v>
      </c>
      <c r="BM31" s="175">
        <v>0.0</v>
      </c>
      <c r="BN31" s="175">
        <v>0.0</v>
      </c>
      <c r="BO31" s="175">
        <v>0.0</v>
      </c>
      <c r="BP31" s="175">
        <v>0.0</v>
      </c>
      <c r="BQ31" s="175">
        <v>0.0</v>
      </c>
      <c r="BR31" s="175">
        <v>0.0</v>
      </c>
      <c r="BS31" s="175">
        <v>0.0</v>
      </c>
      <c r="BT31" s="175">
        <v>0.0</v>
      </c>
      <c r="BU31" s="175">
        <v>0.0</v>
      </c>
      <c r="BV31" s="175">
        <v>0.0</v>
      </c>
      <c r="BW31" s="175">
        <v>0.0</v>
      </c>
      <c r="BX31" s="175">
        <v>0.0</v>
      </c>
      <c r="BY31" s="175">
        <v>0.0</v>
      </c>
      <c r="BZ31" s="175">
        <v>0.0</v>
      </c>
      <c r="CA31" s="175">
        <v>0.0</v>
      </c>
      <c r="CB31" s="175">
        <v>0.0</v>
      </c>
      <c r="CC31" s="175">
        <v>0.0</v>
      </c>
      <c r="CD31" s="175">
        <v>0.0</v>
      </c>
      <c r="CE31" s="175">
        <v>0.0</v>
      </c>
      <c r="CF31" s="175">
        <v>33.0</v>
      </c>
      <c r="CG31" s="175">
        <v>0.0</v>
      </c>
      <c r="CH31" s="175">
        <v>0.0</v>
      </c>
      <c r="CI31" s="175">
        <v>0.0</v>
      </c>
      <c r="CJ31" s="175">
        <v>0.0</v>
      </c>
      <c r="CK31" s="175">
        <v>0.0</v>
      </c>
      <c r="CL31" s="175">
        <v>0.0</v>
      </c>
      <c r="CM31" s="175">
        <v>0.0</v>
      </c>
      <c r="CN31" s="175">
        <v>36.0</v>
      </c>
      <c r="CO31" s="175">
        <v>0.0</v>
      </c>
      <c r="CP31" s="175">
        <v>0.0</v>
      </c>
      <c r="CQ31" s="175">
        <v>0.0</v>
      </c>
      <c r="CR31" s="175">
        <v>0.0</v>
      </c>
      <c r="CS31" s="175">
        <v>0.0</v>
      </c>
      <c r="CT31" s="175">
        <v>0.0</v>
      </c>
      <c r="CU31" s="175">
        <v>0.0</v>
      </c>
      <c r="CV31" s="175">
        <v>0.0</v>
      </c>
      <c r="CW31" s="175">
        <v>0.0</v>
      </c>
      <c r="CX31" s="175">
        <v>0.0</v>
      </c>
      <c r="CY31" s="175">
        <v>35.0</v>
      </c>
      <c r="CZ31" s="175">
        <v>0.0</v>
      </c>
      <c r="DA31" s="175">
        <v>0.0</v>
      </c>
      <c r="DB31" s="175">
        <v>0.0</v>
      </c>
      <c r="DC31" s="175">
        <v>0.0</v>
      </c>
      <c r="DD31" s="175">
        <v>0.0</v>
      </c>
      <c r="DE31" s="175">
        <v>0.0</v>
      </c>
      <c r="DF31" s="175">
        <v>0.0</v>
      </c>
      <c r="DG31" s="175">
        <v>0.0</v>
      </c>
      <c r="DH31" s="175">
        <v>0.0</v>
      </c>
      <c r="DI31" s="175">
        <v>0.0</v>
      </c>
      <c r="DJ31" s="175">
        <v>0.0</v>
      </c>
      <c r="DK31" s="175">
        <v>0.0</v>
      </c>
      <c r="DL31" s="175">
        <v>0.0</v>
      </c>
      <c r="DM31" s="175">
        <v>0.0</v>
      </c>
      <c r="DN31" s="175">
        <v>0.0</v>
      </c>
      <c r="DO31" s="175">
        <v>0.0</v>
      </c>
      <c r="DP31" s="175">
        <v>0.0</v>
      </c>
      <c r="DQ31" s="175">
        <v>0.0</v>
      </c>
      <c r="DR31" s="175">
        <v>0.0</v>
      </c>
      <c r="DS31" s="175">
        <v>0.0</v>
      </c>
      <c r="DT31" s="175">
        <v>0.0</v>
      </c>
      <c r="DU31" s="175">
        <v>0.0</v>
      </c>
      <c r="DV31" s="175">
        <v>0.0</v>
      </c>
      <c r="DW31" s="175">
        <v>0.0</v>
      </c>
      <c r="DX31" s="175">
        <v>0.0</v>
      </c>
      <c r="DY31" s="175">
        <v>0.0</v>
      </c>
      <c r="DZ31" s="175">
        <v>0.0</v>
      </c>
      <c r="EA31" s="175">
        <v>0.0</v>
      </c>
      <c r="EB31" s="175">
        <v>0.0</v>
      </c>
      <c r="EC31" s="175">
        <v>0.0</v>
      </c>
      <c r="ED31" s="175">
        <v>0.0</v>
      </c>
      <c r="EE31" s="175">
        <v>0.0</v>
      </c>
      <c r="EF31" s="175">
        <v>0.0</v>
      </c>
      <c r="EG31" s="175">
        <v>0.0</v>
      </c>
      <c r="EH31" s="175">
        <v>0.0</v>
      </c>
      <c r="EI31" s="175">
        <v>0.0</v>
      </c>
      <c r="EJ31" s="175">
        <v>0.0</v>
      </c>
      <c r="EK31" s="175">
        <v>0.0</v>
      </c>
      <c r="EL31" s="175">
        <v>0.0</v>
      </c>
      <c r="EM31" s="176">
        <v>0.0</v>
      </c>
      <c r="EN31" s="177">
        <f t="shared" si="2"/>
        <v>0</v>
      </c>
      <c r="EO31" s="178">
        <f>VLOOKUP(C31,'Complexity Cost Adjustment'!$C$2:$H$141,6,0)</f>
        <v>1090.676</v>
      </c>
      <c r="EP31" s="178">
        <f t="shared" ref="EP31:JY31" si="34">IF(D31&gt;0,($EO31)*D$143,0)</f>
        <v>0</v>
      </c>
      <c r="EQ31" s="179">
        <f t="shared" si="34"/>
        <v>1259.73078</v>
      </c>
      <c r="ER31" s="178">
        <f t="shared" si="34"/>
        <v>0</v>
      </c>
      <c r="ES31" s="178">
        <f t="shared" si="34"/>
        <v>0</v>
      </c>
      <c r="ET31" s="178">
        <f t="shared" si="34"/>
        <v>0</v>
      </c>
      <c r="EU31" s="178">
        <f t="shared" si="34"/>
        <v>0</v>
      </c>
      <c r="EV31" s="179">
        <f t="shared" si="34"/>
        <v>855.089984</v>
      </c>
      <c r="EW31" s="178">
        <f t="shared" si="34"/>
        <v>0</v>
      </c>
      <c r="EX31" s="178">
        <f t="shared" si="34"/>
        <v>0</v>
      </c>
      <c r="EY31" s="178">
        <f t="shared" si="34"/>
        <v>0</v>
      </c>
      <c r="EZ31" s="178">
        <f t="shared" si="34"/>
        <v>0</v>
      </c>
      <c r="FA31" s="179">
        <f t="shared" si="34"/>
        <v>786.377396</v>
      </c>
      <c r="FB31" s="178">
        <f t="shared" si="34"/>
        <v>0</v>
      </c>
      <c r="FC31" s="178">
        <f t="shared" si="34"/>
        <v>0</v>
      </c>
      <c r="FD31" s="178">
        <f t="shared" si="34"/>
        <v>0</v>
      </c>
      <c r="FE31" s="178">
        <f t="shared" si="34"/>
        <v>0</v>
      </c>
      <c r="FF31" s="179">
        <f t="shared" si="34"/>
        <v>2051.561556</v>
      </c>
      <c r="FG31" s="178">
        <f t="shared" si="34"/>
        <v>0</v>
      </c>
      <c r="FH31" s="178">
        <f t="shared" si="34"/>
        <v>0</v>
      </c>
      <c r="FI31" s="178">
        <f t="shared" si="34"/>
        <v>0</v>
      </c>
      <c r="FJ31" s="178">
        <f t="shared" si="34"/>
        <v>0</v>
      </c>
      <c r="FK31" s="178">
        <f t="shared" si="34"/>
        <v>0</v>
      </c>
      <c r="FL31" s="178">
        <f t="shared" si="34"/>
        <v>0</v>
      </c>
      <c r="FM31" s="178">
        <f t="shared" si="34"/>
        <v>0</v>
      </c>
      <c r="FN31" s="178">
        <f t="shared" si="34"/>
        <v>0</v>
      </c>
      <c r="FO31" s="179">
        <f t="shared" si="34"/>
        <v>1256.458752</v>
      </c>
      <c r="FP31" s="178">
        <f t="shared" si="34"/>
        <v>0</v>
      </c>
      <c r="FQ31" s="178">
        <f t="shared" si="34"/>
        <v>0</v>
      </c>
      <c r="FR31" s="178">
        <f t="shared" si="34"/>
        <v>0</v>
      </c>
      <c r="FS31" s="178">
        <f t="shared" si="34"/>
        <v>0</v>
      </c>
      <c r="FT31" s="178">
        <f t="shared" si="34"/>
        <v>0</v>
      </c>
      <c r="FU31" s="178">
        <f t="shared" si="34"/>
        <v>0</v>
      </c>
      <c r="FV31" s="178">
        <f t="shared" si="34"/>
        <v>0</v>
      </c>
      <c r="FW31" s="179">
        <f t="shared" si="34"/>
        <v>1282.634976</v>
      </c>
      <c r="FX31" s="178">
        <f t="shared" si="34"/>
        <v>0</v>
      </c>
      <c r="FY31" s="178">
        <f t="shared" si="34"/>
        <v>0</v>
      </c>
      <c r="FZ31" s="178">
        <f t="shared" si="34"/>
        <v>0</v>
      </c>
      <c r="GA31" s="178">
        <f t="shared" si="34"/>
        <v>0</v>
      </c>
      <c r="GB31" s="178">
        <f t="shared" si="34"/>
        <v>0</v>
      </c>
      <c r="GC31" s="178">
        <f t="shared" si="34"/>
        <v>0</v>
      </c>
      <c r="GD31" s="178">
        <f t="shared" si="34"/>
        <v>0</v>
      </c>
      <c r="GE31" s="178">
        <f t="shared" si="34"/>
        <v>0</v>
      </c>
      <c r="GF31" s="179">
        <f t="shared" si="34"/>
        <v>518.0711</v>
      </c>
      <c r="GG31" s="178">
        <f t="shared" si="34"/>
        <v>0</v>
      </c>
      <c r="GH31" s="178">
        <f t="shared" si="34"/>
        <v>0</v>
      </c>
      <c r="GI31" s="178">
        <f t="shared" si="34"/>
        <v>0</v>
      </c>
      <c r="GJ31" s="178">
        <f t="shared" si="34"/>
        <v>0</v>
      </c>
      <c r="GK31" s="178">
        <f t="shared" si="34"/>
        <v>0</v>
      </c>
      <c r="GL31" s="178">
        <f t="shared" si="34"/>
        <v>0</v>
      </c>
      <c r="GM31" s="178">
        <f t="shared" si="34"/>
        <v>0</v>
      </c>
      <c r="GN31" s="178">
        <f t="shared" si="34"/>
        <v>0</v>
      </c>
      <c r="GO31" s="178">
        <f t="shared" si="34"/>
        <v>0</v>
      </c>
      <c r="GP31" s="178">
        <f t="shared" si="34"/>
        <v>0</v>
      </c>
      <c r="GQ31" s="178">
        <f t="shared" si="34"/>
        <v>0</v>
      </c>
      <c r="GR31" s="178">
        <f t="shared" si="34"/>
        <v>0</v>
      </c>
      <c r="GS31" s="178">
        <f t="shared" si="34"/>
        <v>0</v>
      </c>
      <c r="GT31" s="178">
        <f t="shared" si="34"/>
        <v>0</v>
      </c>
      <c r="GU31" s="178">
        <f t="shared" si="34"/>
        <v>0</v>
      </c>
      <c r="GV31" s="178">
        <f t="shared" si="34"/>
        <v>0</v>
      </c>
      <c r="GW31" s="178">
        <f t="shared" si="34"/>
        <v>0</v>
      </c>
      <c r="GX31" s="178">
        <f t="shared" si="34"/>
        <v>0</v>
      </c>
      <c r="GY31" s="178">
        <f t="shared" si="34"/>
        <v>0</v>
      </c>
      <c r="GZ31" s="178">
        <f t="shared" si="34"/>
        <v>0</v>
      </c>
      <c r="HA31" s="178">
        <f t="shared" si="34"/>
        <v>0</v>
      </c>
      <c r="HB31" s="178">
        <f t="shared" si="34"/>
        <v>0</v>
      </c>
      <c r="HC31" s="178">
        <f t="shared" si="34"/>
        <v>0</v>
      </c>
      <c r="HD31" s="178">
        <f t="shared" si="34"/>
        <v>0</v>
      </c>
      <c r="HE31" s="178">
        <f t="shared" si="34"/>
        <v>0</v>
      </c>
      <c r="HF31" s="178">
        <f t="shared" si="34"/>
        <v>0</v>
      </c>
      <c r="HG31" s="178">
        <f t="shared" si="34"/>
        <v>0</v>
      </c>
      <c r="HH31" s="178">
        <f t="shared" si="34"/>
        <v>0</v>
      </c>
      <c r="HI31" s="178">
        <f t="shared" si="34"/>
        <v>0</v>
      </c>
      <c r="HJ31" s="178">
        <f t="shared" si="34"/>
        <v>0</v>
      </c>
      <c r="HK31" s="178">
        <f t="shared" si="34"/>
        <v>0</v>
      </c>
      <c r="HL31" s="178">
        <f t="shared" si="34"/>
        <v>0</v>
      </c>
      <c r="HM31" s="178">
        <f t="shared" si="34"/>
        <v>0</v>
      </c>
      <c r="HN31" s="178">
        <f t="shared" si="34"/>
        <v>0</v>
      </c>
      <c r="HO31" s="178">
        <f t="shared" si="34"/>
        <v>0</v>
      </c>
      <c r="HP31" s="178">
        <f t="shared" si="34"/>
        <v>0</v>
      </c>
      <c r="HQ31" s="178">
        <f t="shared" si="34"/>
        <v>0</v>
      </c>
      <c r="HR31" s="179">
        <f t="shared" si="34"/>
        <v>1269.546864</v>
      </c>
      <c r="HS31" s="178">
        <f t="shared" si="34"/>
        <v>0</v>
      </c>
      <c r="HT31" s="178">
        <f t="shared" si="34"/>
        <v>0</v>
      </c>
      <c r="HU31" s="178">
        <f t="shared" si="34"/>
        <v>0</v>
      </c>
      <c r="HV31" s="178">
        <f t="shared" si="34"/>
        <v>0</v>
      </c>
      <c r="HW31" s="178">
        <f t="shared" si="34"/>
        <v>0</v>
      </c>
      <c r="HX31" s="178">
        <f t="shared" si="34"/>
        <v>0</v>
      </c>
      <c r="HY31" s="178">
        <f t="shared" si="34"/>
        <v>0</v>
      </c>
      <c r="HZ31" s="179">
        <f t="shared" si="34"/>
        <v>523.52448</v>
      </c>
      <c r="IA31" s="178">
        <f t="shared" si="34"/>
        <v>0</v>
      </c>
      <c r="IB31" s="178">
        <f t="shared" si="34"/>
        <v>0</v>
      </c>
      <c r="IC31" s="178">
        <f t="shared" si="34"/>
        <v>0</v>
      </c>
      <c r="ID31" s="178">
        <f t="shared" si="34"/>
        <v>0</v>
      </c>
      <c r="IE31" s="178">
        <f t="shared" si="34"/>
        <v>0</v>
      </c>
      <c r="IF31" s="178">
        <f t="shared" si="34"/>
        <v>0</v>
      </c>
      <c r="IG31" s="178">
        <f t="shared" si="34"/>
        <v>0</v>
      </c>
      <c r="IH31" s="178">
        <f t="shared" si="34"/>
        <v>0</v>
      </c>
      <c r="II31" s="178">
        <f t="shared" si="34"/>
        <v>0</v>
      </c>
      <c r="IJ31" s="178">
        <f t="shared" si="34"/>
        <v>0</v>
      </c>
      <c r="IK31" s="179">
        <f t="shared" si="34"/>
        <v>458.08392</v>
      </c>
      <c r="IL31" s="178">
        <f t="shared" si="34"/>
        <v>0</v>
      </c>
      <c r="IM31" s="178">
        <f t="shared" si="34"/>
        <v>0</v>
      </c>
      <c r="IN31" s="178">
        <f t="shared" si="34"/>
        <v>0</v>
      </c>
      <c r="IO31" s="178">
        <f t="shared" si="34"/>
        <v>0</v>
      </c>
      <c r="IP31" s="178">
        <f t="shared" si="34"/>
        <v>0</v>
      </c>
      <c r="IQ31" s="178">
        <f t="shared" si="34"/>
        <v>0</v>
      </c>
      <c r="IR31" s="178">
        <f t="shared" si="34"/>
        <v>0</v>
      </c>
      <c r="IS31" s="178">
        <f t="shared" si="34"/>
        <v>0</v>
      </c>
      <c r="IT31" s="178">
        <f t="shared" si="34"/>
        <v>0</v>
      </c>
      <c r="IU31" s="178">
        <f t="shared" si="34"/>
        <v>0</v>
      </c>
      <c r="IV31" s="178">
        <f t="shared" si="34"/>
        <v>0</v>
      </c>
      <c r="IW31" s="178">
        <f t="shared" si="34"/>
        <v>0</v>
      </c>
      <c r="IX31" s="178">
        <f t="shared" si="34"/>
        <v>0</v>
      </c>
      <c r="IY31" s="178">
        <f t="shared" si="34"/>
        <v>0</v>
      </c>
      <c r="IZ31" s="178">
        <f t="shared" si="34"/>
        <v>0</v>
      </c>
      <c r="JA31" s="178">
        <f t="shared" si="34"/>
        <v>0</v>
      </c>
      <c r="JB31" s="178">
        <f t="shared" si="34"/>
        <v>0</v>
      </c>
      <c r="JC31" s="178">
        <f t="shared" si="34"/>
        <v>0</v>
      </c>
      <c r="JD31" s="178">
        <f t="shared" si="34"/>
        <v>0</v>
      </c>
      <c r="JE31" s="178">
        <f t="shared" si="34"/>
        <v>0</v>
      </c>
      <c r="JF31" s="178">
        <f t="shared" si="34"/>
        <v>0</v>
      </c>
      <c r="JG31" s="178">
        <f t="shared" si="34"/>
        <v>0</v>
      </c>
      <c r="JH31" s="178">
        <f t="shared" si="34"/>
        <v>0</v>
      </c>
      <c r="JI31" s="178">
        <f t="shared" si="34"/>
        <v>0</v>
      </c>
      <c r="JJ31" s="178">
        <f t="shared" si="34"/>
        <v>0</v>
      </c>
      <c r="JK31" s="178">
        <f t="shared" si="34"/>
        <v>0</v>
      </c>
      <c r="JL31" s="178">
        <f t="shared" si="34"/>
        <v>0</v>
      </c>
      <c r="JM31" s="178">
        <f t="shared" si="34"/>
        <v>0</v>
      </c>
      <c r="JN31" s="178">
        <f t="shared" si="34"/>
        <v>0</v>
      </c>
      <c r="JO31" s="178">
        <f t="shared" si="34"/>
        <v>0</v>
      </c>
      <c r="JP31" s="178">
        <f t="shared" si="34"/>
        <v>0</v>
      </c>
      <c r="JQ31" s="178">
        <f t="shared" si="34"/>
        <v>0</v>
      </c>
      <c r="JR31" s="178">
        <f t="shared" si="34"/>
        <v>0</v>
      </c>
      <c r="JS31" s="178">
        <f t="shared" si="34"/>
        <v>0</v>
      </c>
      <c r="JT31" s="178">
        <f t="shared" si="34"/>
        <v>0</v>
      </c>
      <c r="JU31" s="178">
        <f t="shared" si="34"/>
        <v>0</v>
      </c>
      <c r="JV31" s="178">
        <f t="shared" si="34"/>
        <v>0</v>
      </c>
      <c r="JW31" s="178">
        <f t="shared" si="34"/>
        <v>0</v>
      </c>
      <c r="JX31" s="178">
        <f t="shared" si="34"/>
        <v>0</v>
      </c>
      <c r="JY31" s="178">
        <f t="shared" si="34"/>
        <v>0</v>
      </c>
      <c r="JZ31" s="180">
        <f t="shared" si="4"/>
        <v>0.215</v>
      </c>
      <c r="KA31" s="181">
        <f t="shared" si="5"/>
        <v>10261.07981</v>
      </c>
      <c r="KB31" s="181">
        <f t="shared" si="6"/>
        <v>2206.132159</v>
      </c>
    </row>
    <row r="32" ht="14.25" customHeight="1">
      <c r="A32" s="50" t="s">
        <v>133</v>
      </c>
      <c r="B32" s="83" t="s">
        <v>479</v>
      </c>
      <c r="C32" s="50">
        <v>1811031.0</v>
      </c>
      <c r="D32" s="175">
        <v>0.0</v>
      </c>
      <c r="E32" s="175">
        <v>327.0</v>
      </c>
      <c r="F32" s="175">
        <v>0.0</v>
      </c>
      <c r="G32" s="175">
        <v>0.0</v>
      </c>
      <c r="H32" s="175">
        <v>0.0</v>
      </c>
      <c r="I32" s="175">
        <v>0.0</v>
      </c>
      <c r="J32" s="175">
        <v>350.0</v>
      </c>
      <c r="K32" s="175">
        <v>0.0</v>
      </c>
      <c r="L32" s="175">
        <v>0.0</v>
      </c>
      <c r="M32" s="175">
        <v>0.0</v>
      </c>
      <c r="N32" s="175">
        <v>0.0</v>
      </c>
      <c r="O32" s="175">
        <v>343.0</v>
      </c>
      <c r="P32" s="175">
        <v>0.0</v>
      </c>
      <c r="Q32" s="175">
        <v>0.0</v>
      </c>
      <c r="R32" s="175">
        <v>0.0</v>
      </c>
      <c r="S32" s="175">
        <v>0.0</v>
      </c>
      <c r="T32" s="175">
        <v>337.0</v>
      </c>
      <c r="U32" s="175">
        <v>0.0</v>
      </c>
      <c r="V32" s="175">
        <v>0.0</v>
      </c>
      <c r="W32" s="175">
        <v>0.0</v>
      </c>
      <c r="X32" s="175">
        <v>0.0</v>
      </c>
      <c r="Y32" s="175">
        <v>0.0</v>
      </c>
      <c r="Z32" s="175">
        <v>0.0</v>
      </c>
      <c r="AA32" s="175">
        <v>0.0</v>
      </c>
      <c r="AB32" s="175">
        <v>0.0</v>
      </c>
      <c r="AC32" s="175">
        <v>317.0</v>
      </c>
      <c r="AD32" s="175">
        <v>0.0</v>
      </c>
      <c r="AE32" s="175">
        <v>0.0</v>
      </c>
      <c r="AF32" s="175">
        <v>0.0</v>
      </c>
      <c r="AG32" s="175">
        <v>0.0</v>
      </c>
      <c r="AH32" s="175">
        <v>0.0</v>
      </c>
      <c r="AI32" s="175">
        <v>0.0</v>
      </c>
      <c r="AJ32" s="175">
        <v>0.0</v>
      </c>
      <c r="AK32" s="175">
        <v>333.0</v>
      </c>
      <c r="AL32" s="175">
        <v>0.0</v>
      </c>
      <c r="AM32" s="175">
        <v>0.0</v>
      </c>
      <c r="AN32" s="175">
        <v>0.0</v>
      </c>
      <c r="AO32" s="175">
        <v>0.0</v>
      </c>
      <c r="AP32" s="175">
        <v>0.0</v>
      </c>
      <c r="AQ32" s="175">
        <v>0.0</v>
      </c>
      <c r="AR32" s="175">
        <v>0.0</v>
      </c>
      <c r="AS32" s="175">
        <v>0.0</v>
      </c>
      <c r="AT32" s="175">
        <v>320.0</v>
      </c>
      <c r="AU32" s="175">
        <v>0.0</v>
      </c>
      <c r="AV32" s="175">
        <v>0.0</v>
      </c>
      <c r="AW32" s="175">
        <v>0.0</v>
      </c>
      <c r="AX32" s="175">
        <v>0.0</v>
      </c>
      <c r="AY32" s="175">
        <v>0.0</v>
      </c>
      <c r="AZ32" s="175">
        <v>0.0</v>
      </c>
      <c r="BA32" s="175">
        <v>0.0</v>
      </c>
      <c r="BB32" s="175">
        <v>0.0</v>
      </c>
      <c r="BC32" s="175">
        <v>0.0</v>
      </c>
      <c r="BD32" s="175">
        <v>0.0</v>
      </c>
      <c r="BE32" s="175">
        <v>0.0</v>
      </c>
      <c r="BF32" s="175">
        <v>0.0</v>
      </c>
      <c r="BG32" s="175">
        <v>0.0</v>
      </c>
      <c r="BH32" s="175">
        <v>0.0</v>
      </c>
      <c r="BI32" s="175">
        <v>0.0</v>
      </c>
      <c r="BJ32" s="175">
        <v>0.0</v>
      </c>
      <c r="BK32" s="175">
        <v>0.0</v>
      </c>
      <c r="BL32" s="175">
        <v>0.0</v>
      </c>
      <c r="BM32" s="175">
        <v>0.0</v>
      </c>
      <c r="BN32" s="175">
        <v>0.0</v>
      </c>
      <c r="BO32" s="175">
        <v>0.0</v>
      </c>
      <c r="BP32" s="175">
        <v>0.0</v>
      </c>
      <c r="BQ32" s="175">
        <v>0.0</v>
      </c>
      <c r="BR32" s="175">
        <v>0.0</v>
      </c>
      <c r="BS32" s="175">
        <v>0.0</v>
      </c>
      <c r="BT32" s="175">
        <v>0.0</v>
      </c>
      <c r="BU32" s="175">
        <v>0.0</v>
      </c>
      <c r="BV32" s="175">
        <v>0.0</v>
      </c>
      <c r="BW32" s="175">
        <v>0.0</v>
      </c>
      <c r="BX32" s="175">
        <v>0.0</v>
      </c>
      <c r="BY32" s="175">
        <v>0.0</v>
      </c>
      <c r="BZ32" s="175">
        <v>0.0</v>
      </c>
      <c r="CA32" s="175">
        <v>0.0</v>
      </c>
      <c r="CB32" s="175">
        <v>0.0</v>
      </c>
      <c r="CC32" s="175">
        <v>0.0</v>
      </c>
      <c r="CD32" s="175">
        <v>0.0</v>
      </c>
      <c r="CE32" s="175">
        <v>0.0</v>
      </c>
      <c r="CF32" s="175">
        <v>333.0</v>
      </c>
      <c r="CG32" s="175">
        <v>0.0</v>
      </c>
      <c r="CH32" s="175">
        <v>0.0</v>
      </c>
      <c r="CI32" s="175">
        <v>0.0</v>
      </c>
      <c r="CJ32" s="175">
        <v>0.0</v>
      </c>
      <c r="CK32" s="175">
        <v>0.0</v>
      </c>
      <c r="CL32" s="175">
        <v>0.0</v>
      </c>
      <c r="CM32" s="175">
        <v>0.0</v>
      </c>
      <c r="CN32" s="175">
        <v>360.0</v>
      </c>
      <c r="CO32" s="175">
        <v>0.0</v>
      </c>
      <c r="CP32" s="175">
        <v>0.0</v>
      </c>
      <c r="CQ32" s="175">
        <v>0.0</v>
      </c>
      <c r="CR32" s="175">
        <v>0.0</v>
      </c>
      <c r="CS32" s="175">
        <v>0.0</v>
      </c>
      <c r="CT32" s="175">
        <v>0.0</v>
      </c>
      <c r="CU32" s="175">
        <v>0.0</v>
      </c>
      <c r="CV32" s="175">
        <v>0.0</v>
      </c>
      <c r="CW32" s="175">
        <v>0.0</v>
      </c>
      <c r="CX32" s="175">
        <v>0.0</v>
      </c>
      <c r="CY32" s="175">
        <v>350.0</v>
      </c>
      <c r="CZ32" s="175">
        <v>0.0</v>
      </c>
      <c r="DA32" s="175">
        <v>0.0</v>
      </c>
      <c r="DB32" s="175">
        <v>0.0</v>
      </c>
      <c r="DC32" s="175">
        <v>0.0</v>
      </c>
      <c r="DD32" s="175">
        <v>0.0</v>
      </c>
      <c r="DE32" s="175">
        <v>0.0</v>
      </c>
      <c r="DF32" s="175">
        <v>0.0</v>
      </c>
      <c r="DG32" s="175">
        <v>0.0</v>
      </c>
      <c r="DH32" s="175">
        <v>0.0</v>
      </c>
      <c r="DI32" s="175">
        <v>0.0</v>
      </c>
      <c r="DJ32" s="175">
        <v>0.0</v>
      </c>
      <c r="DK32" s="175">
        <v>0.0</v>
      </c>
      <c r="DL32" s="175">
        <v>0.0</v>
      </c>
      <c r="DM32" s="175">
        <v>0.0</v>
      </c>
      <c r="DN32" s="175">
        <v>0.0</v>
      </c>
      <c r="DO32" s="175">
        <v>0.0</v>
      </c>
      <c r="DP32" s="175">
        <v>0.0</v>
      </c>
      <c r="DQ32" s="175">
        <v>0.0</v>
      </c>
      <c r="DR32" s="175">
        <v>0.0</v>
      </c>
      <c r="DS32" s="175">
        <v>0.0</v>
      </c>
      <c r="DT32" s="175">
        <v>0.0</v>
      </c>
      <c r="DU32" s="175">
        <v>0.0</v>
      </c>
      <c r="DV32" s="175">
        <v>0.0</v>
      </c>
      <c r="DW32" s="175">
        <v>0.0</v>
      </c>
      <c r="DX32" s="175">
        <v>0.0</v>
      </c>
      <c r="DY32" s="175">
        <v>0.0</v>
      </c>
      <c r="DZ32" s="175">
        <v>0.0</v>
      </c>
      <c r="EA32" s="175">
        <v>0.0</v>
      </c>
      <c r="EB32" s="175">
        <v>0.0</v>
      </c>
      <c r="EC32" s="175">
        <v>0.0</v>
      </c>
      <c r="ED32" s="175">
        <v>0.0</v>
      </c>
      <c r="EE32" s="175">
        <v>0.0</v>
      </c>
      <c r="EF32" s="175">
        <v>0.0</v>
      </c>
      <c r="EG32" s="175">
        <v>0.0</v>
      </c>
      <c r="EH32" s="175">
        <v>0.0</v>
      </c>
      <c r="EI32" s="175">
        <v>0.0</v>
      </c>
      <c r="EJ32" s="175">
        <v>0.0</v>
      </c>
      <c r="EK32" s="175">
        <v>0.0</v>
      </c>
      <c r="EL32" s="175">
        <v>0.0</v>
      </c>
      <c r="EM32" s="176">
        <v>0.0</v>
      </c>
      <c r="EN32" s="177">
        <f t="shared" si="2"/>
        <v>0</v>
      </c>
      <c r="EO32" s="178">
        <f>VLOOKUP(C32,'Complexity Cost Adjustment'!$C$2:$H$141,6,0)</f>
        <v>841.8048</v>
      </c>
      <c r="EP32" s="178">
        <f t="shared" ref="EP32:JY32" si="35">IF(D32&gt;0,($EO32)*D$143,0)</f>
        <v>0</v>
      </c>
      <c r="EQ32" s="179">
        <f t="shared" si="35"/>
        <v>972.284544</v>
      </c>
      <c r="ER32" s="178">
        <f t="shared" si="35"/>
        <v>0</v>
      </c>
      <c r="ES32" s="178">
        <f t="shared" si="35"/>
        <v>0</v>
      </c>
      <c r="ET32" s="178">
        <f t="shared" si="35"/>
        <v>0</v>
      </c>
      <c r="EU32" s="178">
        <f t="shared" si="35"/>
        <v>0</v>
      </c>
      <c r="EV32" s="179">
        <f t="shared" si="35"/>
        <v>659.9749632</v>
      </c>
      <c r="EW32" s="178">
        <f t="shared" si="35"/>
        <v>0</v>
      </c>
      <c r="EX32" s="178">
        <f t="shared" si="35"/>
        <v>0</v>
      </c>
      <c r="EY32" s="178">
        <f t="shared" si="35"/>
        <v>0</v>
      </c>
      <c r="EZ32" s="178">
        <f t="shared" si="35"/>
        <v>0</v>
      </c>
      <c r="FA32" s="179">
        <f t="shared" si="35"/>
        <v>606.9412608</v>
      </c>
      <c r="FB32" s="178">
        <f t="shared" si="35"/>
        <v>0</v>
      </c>
      <c r="FC32" s="178">
        <f t="shared" si="35"/>
        <v>0</v>
      </c>
      <c r="FD32" s="178">
        <f t="shared" si="35"/>
        <v>0</v>
      </c>
      <c r="FE32" s="178">
        <f t="shared" si="35"/>
        <v>0</v>
      </c>
      <c r="FF32" s="179">
        <f t="shared" si="35"/>
        <v>1583.434829</v>
      </c>
      <c r="FG32" s="178">
        <f t="shared" si="35"/>
        <v>0</v>
      </c>
      <c r="FH32" s="178">
        <f t="shared" si="35"/>
        <v>0</v>
      </c>
      <c r="FI32" s="178">
        <f t="shared" si="35"/>
        <v>0</v>
      </c>
      <c r="FJ32" s="178">
        <f t="shared" si="35"/>
        <v>0</v>
      </c>
      <c r="FK32" s="178">
        <f t="shared" si="35"/>
        <v>0</v>
      </c>
      <c r="FL32" s="178">
        <f t="shared" si="35"/>
        <v>0</v>
      </c>
      <c r="FM32" s="178">
        <f t="shared" si="35"/>
        <v>0</v>
      </c>
      <c r="FN32" s="178">
        <f t="shared" si="35"/>
        <v>0</v>
      </c>
      <c r="FO32" s="179">
        <f t="shared" si="35"/>
        <v>969.7591296</v>
      </c>
      <c r="FP32" s="178">
        <f t="shared" si="35"/>
        <v>0</v>
      </c>
      <c r="FQ32" s="178">
        <f t="shared" si="35"/>
        <v>0</v>
      </c>
      <c r="FR32" s="178">
        <f t="shared" si="35"/>
        <v>0</v>
      </c>
      <c r="FS32" s="178">
        <f t="shared" si="35"/>
        <v>0</v>
      </c>
      <c r="FT32" s="178">
        <f t="shared" si="35"/>
        <v>0</v>
      </c>
      <c r="FU32" s="178">
        <f t="shared" si="35"/>
        <v>0</v>
      </c>
      <c r="FV32" s="178">
        <f t="shared" si="35"/>
        <v>0</v>
      </c>
      <c r="FW32" s="179">
        <f t="shared" si="35"/>
        <v>989.9624448</v>
      </c>
      <c r="FX32" s="178">
        <f t="shared" si="35"/>
        <v>0</v>
      </c>
      <c r="FY32" s="178">
        <f t="shared" si="35"/>
        <v>0</v>
      </c>
      <c r="FZ32" s="178">
        <f t="shared" si="35"/>
        <v>0</v>
      </c>
      <c r="GA32" s="178">
        <f t="shared" si="35"/>
        <v>0</v>
      </c>
      <c r="GB32" s="178">
        <f t="shared" si="35"/>
        <v>0</v>
      </c>
      <c r="GC32" s="178">
        <f t="shared" si="35"/>
        <v>0</v>
      </c>
      <c r="GD32" s="178">
        <f t="shared" si="35"/>
        <v>0</v>
      </c>
      <c r="GE32" s="178">
        <f t="shared" si="35"/>
        <v>0</v>
      </c>
      <c r="GF32" s="179">
        <f t="shared" si="35"/>
        <v>399.85728</v>
      </c>
      <c r="GG32" s="178">
        <f t="shared" si="35"/>
        <v>0</v>
      </c>
      <c r="GH32" s="178">
        <f t="shared" si="35"/>
        <v>0</v>
      </c>
      <c r="GI32" s="178">
        <f t="shared" si="35"/>
        <v>0</v>
      </c>
      <c r="GJ32" s="178">
        <f t="shared" si="35"/>
        <v>0</v>
      </c>
      <c r="GK32" s="178">
        <f t="shared" si="35"/>
        <v>0</v>
      </c>
      <c r="GL32" s="178">
        <f t="shared" si="35"/>
        <v>0</v>
      </c>
      <c r="GM32" s="178">
        <f t="shared" si="35"/>
        <v>0</v>
      </c>
      <c r="GN32" s="178">
        <f t="shared" si="35"/>
        <v>0</v>
      </c>
      <c r="GO32" s="178">
        <f t="shared" si="35"/>
        <v>0</v>
      </c>
      <c r="GP32" s="178">
        <f t="shared" si="35"/>
        <v>0</v>
      </c>
      <c r="GQ32" s="178">
        <f t="shared" si="35"/>
        <v>0</v>
      </c>
      <c r="GR32" s="178">
        <f t="shared" si="35"/>
        <v>0</v>
      </c>
      <c r="GS32" s="178">
        <f t="shared" si="35"/>
        <v>0</v>
      </c>
      <c r="GT32" s="178">
        <f t="shared" si="35"/>
        <v>0</v>
      </c>
      <c r="GU32" s="178">
        <f t="shared" si="35"/>
        <v>0</v>
      </c>
      <c r="GV32" s="178">
        <f t="shared" si="35"/>
        <v>0</v>
      </c>
      <c r="GW32" s="178">
        <f t="shared" si="35"/>
        <v>0</v>
      </c>
      <c r="GX32" s="178">
        <f t="shared" si="35"/>
        <v>0</v>
      </c>
      <c r="GY32" s="178">
        <f t="shared" si="35"/>
        <v>0</v>
      </c>
      <c r="GZ32" s="178">
        <f t="shared" si="35"/>
        <v>0</v>
      </c>
      <c r="HA32" s="178">
        <f t="shared" si="35"/>
        <v>0</v>
      </c>
      <c r="HB32" s="178">
        <f t="shared" si="35"/>
        <v>0</v>
      </c>
      <c r="HC32" s="178">
        <f t="shared" si="35"/>
        <v>0</v>
      </c>
      <c r="HD32" s="178">
        <f t="shared" si="35"/>
        <v>0</v>
      </c>
      <c r="HE32" s="178">
        <f t="shared" si="35"/>
        <v>0</v>
      </c>
      <c r="HF32" s="178">
        <f t="shared" si="35"/>
        <v>0</v>
      </c>
      <c r="HG32" s="178">
        <f t="shared" si="35"/>
        <v>0</v>
      </c>
      <c r="HH32" s="178">
        <f t="shared" si="35"/>
        <v>0</v>
      </c>
      <c r="HI32" s="178">
        <f t="shared" si="35"/>
        <v>0</v>
      </c>
      <c r="HJ32" s="178">
        <f t="shared" si="35"/>
        <v>0</v>
      </c>
      <c r="HK32" s="178">
        <f t="shared" si="35"/>
        <v>0</v>
      </c>
      <c r="HL32" s="178">
        <f t="shared" si="35"/>
        <v>0</v>
      </c>
      <c r="HM32" s="178">
        <f t="shared" si="35"/>
        <v>0</v>
      </c>
      <c r="HN32" s="178">
        <f t="shared" si="35"/>
        <v>0</v>
      </c>
      <c r="HO32" s="178">
        <f t="shared" si="35"/>
        <v>0</v>
      </c>
      <c r="HP32" s="178">
        <f t="shared" si="35"/>
        <v>0</v>
      </c>
      <c r="HQ32" s="178">
        <f t="shared" si="35"/>
        <v>0</v>
      </c>
      <c r="HR32" s="179">
        <f t="shared" si="35"/>
        <v>979.8607872</v>
      </c>
      <c r="HS32" s="178">
        <f t="shared" si="35"/>
        <v>0</v>
      </c>
      <c r="HT32" s="178">
        <f t="shared" si="35"/>
        <v>0</v>
      </c>
      <c r="HU32" s="178">
        <f t="shared" si="35"/>
        <v>0</v>
      </c>
      <c r="HV32" s="178">
        <f t="shared" si="35"/>
        <v>0</v>
      </c>
      <c r="HW32" s="178">
        <f t="shared" si="35"/>
        <v>0</v>
      </c>
      <c r="HX32" s="178">
        <f t="shared" si="35"/>
        <v>0</v>
      </c>
      <c r="HY32" s="178">
        <f t="shared" si="35"/>
        <v>0</v>
      </c>
      <c r="HZ32" s="179">
        <f t="shared" si="35"/>
        <v>404.066304</v>
      </c>
      <c r="IA32" s="178">
        <f t="shared" si="35"/>
        <v>0</v>
      </c>
      <c r="IB32" s="178">
        <f t="shared" si="35"/>
        <v>0</v>
      </c>
      <c r="IC32" s="178">
        <f t="shared" si="35"/>
        <v>0</v>
      </c>
      <c r="ID32" s="178">
        <f t="shared" si="35"/>
        <v>0</v>
      </c>
      <c r="IE32" s="178">
        <f t="shared" si="35"/>
        <v>0</v>
      </c>
      <c r="IF32" s="178">
        <f t="shared" si="35"/>
        <v>0</v>
      </c>
      <c r="IG32" s="178">
        <f t="shared" si="35"/>
        <v>0</v>
      </c>
      <c r="IH32" s="178">
        <f t="shared" si="35"/>
        <v>0</v>
      </c>
      <c r="II32" s="178">
        <f t="shared" si="35"/>
        <v>0</v>
      </c>
      <c r="IJ32" s="178">
        <f t="shared" si="35"/>
        <v>0</v>
      </c>
      <c r="IK32" s="179">
        <f t="shared" si="35"/>
        <v>353.558016</v>
      </c>
      <c r="IL32" s="178">
        <f t="shared" si="35"/>
        <v>0</v>
      </c>
      <c r="IM32" s="178">
        <f t="shared" si="35"/>
        <v>0</v>
      </c>
      <c r="IN32" s="178">
        <f t="shared" si="35"/>
        <v>0</v>
      </c>
      <c r="IO32" s="178">
        <f t="shared" si="35"/>
        <v>0</v>
      </c>
      <c r="IP32" s="178">
        <f t="shared" si="35"/>
        <v>0</v>
      </c>
      <c r="IQ32" s="178">
        <f t="shared" si="35"/>
        <v>0</v>
      </c>
      <c r="IR32" s="178">
        <f t="shared" si="35"/>
        <v>0</v>
      </c>
      <c r="IS32" s="178">
        <f t="shared" si="35"/>
        <v>0</v>
      </c>
      <c r="IT32" s="178">
        <f t="shared" si="35"/>
        <v>0</v>
      </c>
      <c r="IU32" s="178">
        <f t="shared" si="35"/>
        <v>0</v>
      </c>
      <c r="IV32" s="178">
        <f t="shared" si="35"/>
        <v>0</v>
      </c>
      <c r="IW32" s="178">
        <f t="shared" si="35"/>
        <v>0</v>
      </c>
      <c r="IX32" s="178">
        <f t="shared" si="35"/>
        <v>0</v>
      </c>
      <c r="IY32" s="178">
        <f t="shared" si="35"/>
        <v>0</v>
      </c>
      <c r="IZ32" s="178">
        <f t="shared" si="35"/>
        <v>0</v>
      </c>
      <c r="JA32" s="178">
        <f t="shared" si="35"/>
        <v>0</v>
      </c>
      <c r="JB32" s="178">
        <f t="shared" si="35"/>
        <v>0</v>
      </c>
      <c r="JC32" s="178">
        <f t="shared" si="35"/>
        <v>0</v>
      </c>
      <c r="JD32" s="178">
        <f t="shared" si="35"/>
        <v>0</v>
      </c>
      <c r="JE32" s="178">
        <f t="shared" si="35"/>
        <v>0</v>
      </c>
      <c r="JF32" s="178">
        <f t="shared" si="35"/>
        <v>0</v>
      </c>
      <c r="JG32" s="178">
        <f t="shared" si="35"/>
        <v>0</v>
      </c>
      <c r="JH32" s="178">
        <f t="shared" si="35"/>
        <v>0</v>
      </c>
      <c r="JI32" s="178">
        <f t="shared" si="35"/>
        <v>0</v>
      </c>
      <c r="JJ32" s="178">
        <f t="shared" si="35"/>
        <v>0</v>
      </c>
      <c r="JK32" s="178">
        <f t="shared" si="35"/>
        <v>0</v>
      </c>
      <c r="JL32" s="178">
        <f t="shared" si="35"/>
        <v>0</v>
      </c>
      <c r="JM32" s="178">
        <f t="shared" si="35"/>
        <v>0</v>
      </c>
      <c r="JN32" s="178">
        <f t="shared" si="35"/>
        <v>0</v>
      </c>
      <c r="JO32" s="178">
        <f t="shared" si="35"/>
        <v>0</v>
      </c>
      <c r="JP32" s="178">
        <f t="shared" si="35"/>
        <v>0</v>
      </c>
      <c r="JQ32" s="178">
        <f t="shared" si="35"/>
        <v>0</v>
      </c>
      <c r="JR32" s="178">
        <f t="shared" si="35"/>
        <v>0</v>
      </c>
      <c r="JS32" s="178">
        <f t="shared" si="35"/>
        <v>0</v>
      </c>
      <c r="JT32" s="178">
        <f t="shared" si="35"/>
        <v>0</v>
      </c>
      <c r="JU32" s="178">
        <f t="shared" si="35"/>
        <v>0</v>
      </c>
      <c r="JV32" s="178">
        <f t="shared" si="35"/>
        <v>0</v>
      </c>
      <c r="JW32" s="178">
        <f t="shared" si="35"/>
        <v>0</v>
      </c>
      <c r="JX32" s="178">
        <f t="shared" si="35"/>
        <v>0</v>
      </c>
      <c r="JY32" s="178">
        <f t="shared" si="35"/>
        <v>0</v>
      </c>
      <c r="JZ32" s="180">
        <f t="shared" si="4"/>
        <v>0.215</v>
      </c>
      <c r="KA32" s="181">
        <f t="shared" si="5"/>
        <v>7919.699558</v>
      </c>
      <c r="KB32" s="181">
        <f t="shared" si="6"/>
        <v>1702.735405</v>
      </c>
    </row>
    <row r="33" ht="14.25" customHeight="1">
      <c r="A33" s="50" t="s">
        <v>133</v>
      </c>
      <c r="B33" s="83" t="s">
        <v>479</v>
      </c>
      <c r="C33" s="50">
        <v>1811032.0</v>
      </c>
      <c r="D33" s="175">
        <v>0.0</v>
      </c>
      <c r="E33" s="175">
        <v>33.0</v>
      </c>
      <c r="F33" s="175">
        <v>0.0</v>
      </c>
      <c r="G33" s="175">
        <v>0.0</v>
      </c>
      <c r="H33" s="175">
        <v>0.0</v>
      </c>
      <c r="I33" s="175">
        <v>0.0</v>
      </c>
      <c r="J33" s="175">
        <v>35.0</v>
      </c>
      <c r="K33" s="175">
        <v>0.0</v>
      </c>
      <c r="L33" s="175">
        <v>0.0</v>
      </c>
      <c r="M33" s="175">
        <v>0.0</v>
      </c>
      <c r="N33" s="175">
        <v>0.0</v>
      </c>
      <c r="O33" s="175">
        <v>34.0</v>
      </c>
      <c r="P33" s="175">
        <v>0.0</v>
      </c>
      <c r="Q33" s="175">
        <v>0.0</v>
      </c>
      <c r="R33" s="175">
        <v>0.0</v>
      </c>
      <c r="S33" s="175">
        <v>0.0</v>
      </c>
      <c r="T33" s="175">
        <v>34.0</v>
      </c>
      <c r="U33" s="175">
        <v>0.0</v>
      </c>
      <c r="V33" s="175">
        <v>0.0</v>
      </c>
      <c r="W33" s="175">
        <v>0.0</v>
      </c>
      <c r="X33" s="175">
        <v>0.0</v>
      </c>
      <c r="Y33" s="175">
        <v>0.0</v>
      </c>
      <c r="Z33" s="175">
        <v>0.0</v>
      </c>
      <c r="AA33" s="175">
        <v>0.0</v>
      </c>
      <c r="AB33" s="175">
        <v>0.0</v>
      </c>
      <c r="AC33" s="175">
        <v>32.0</v>
      </c>
      <c r="AD33" s="175">
        <v>0.0</v>
      </c>
      <c r="AE33" s="175">
        <v>0.0</v>
      </c>
      <c r="AF33" s="175">
        <v>0.0</v>
      </c>
      <c r="AG33" s="175">
        <v>0.0</v>
      </c>
      <c r="AH33" s="175">
        <v>0.0</v>
      </c>
      <c r="AI33" s="175">
        <v>0.0</v>
      </c>
      <c r="AJ33" s="175">
        <v>0.0</v>
      </c>
      <c r="AK33" s="175">
        <v>33.0</v>
      </c>
      <c r="AL33" s="175">
        <v>0.0</v>
      </c>
      <c r="AM33" s="175">
        <v>0.0</v>
      </c>
      <c r="AN33" s="175">
        <v>0.0</v>
      </c>
      <c r="AO33" s="175">
        <v>0.0</v>
      </c>
      <c r="AP33" s="175">
        <v>0.0</v>
      </c>
      <c r="AQ33" s="175">
        <v>0.0</v>
      </c>
      <c r="AR33" s="175">
        <v>0.0</v>
      </c>
      <c r="AS33" s="175">
        <v>0.0</v>
      </c>
      <c r="AT33" s="175">
        <v>32.0</v>
      </c>
      <c r="AU33" s="175">
        <v>0.0</v>
      </c>
      <c r="AV33" s="175">
        <v>0.0</v>
      </c>
      <c r="AW33" s="175">
        <v>0.0</v>
      </c>
      <c r="AX33" s="175">
        <v>0.0</v>
      </c>
      <c r="AY33" s="175">
        <v>0.0</v>
      </c>
      <c r="AZ33" s="175">
        <v>0.0</v>
      </c>
      <c r="BA33" s="175">
        <v>0.0</v>
      </c>
      <c r="BB33" s="175">
        <v>0.0</v>
      </c>
      <c r="BC33" s="175">
        <v>0.0</v>
      </c>
      <c r="BD33" s="175">
        <v>0.0</v>
      </c>
      <c r="BE33" s="175">
        <v>0.0</v>
      </c>
      <c r="BF33" s="175">
        <v>0.0</v>
      </c>
      <c r="BG33" s="175">
        <v>0.0</v>
      </c>
      <c r="BH33" s="175">
        <v>0.0</v>
      </c>
      <c r="BI33" s="175">
        <v>0.0</v>
      </c>
      <c r="BJ33" s="175">
        <v>0.0</v>
      </c>
      <c r="BK33" s="175">
        <v>0.0</v>
      </c>
      <c r="BL33" s="175">
        <v>0.0</v>
      </c>
      <c r="BM33" s="175">
        <v>0.0</v>
      </c>
      <c r="BN33" s="175">
        <v>0.0</v>
      </c>
      <c r="BO33" s="175">
        <v>0.0</v>
      </c>
      <c r="BP33" s="175">
        <v>0.0</v>
      </c>
      <c r="BQ33" s="175">
        <v>0.0</v>
      </c>
      <c r="BR33" s="175">
        <v>0.0</v>
      </c>
      <c r="BS33" s="175">
        <v>0.0</v>
      </c>
      <c r="BT33" s="175">
        <v>0.0</v>
      </c>
      <c r="BU33" s="175">
        <v>0.0</v>
      </c>
      <c r="BV33" s="175">
        <v>0.0</v>
      </c>
      <c r="BW33" s="175">
        <v>0.0</v>
      </c>
      <c r="BX33" s="175">
        <v>0.0</v>
      </c>
      <c r="BY33" s="175">
        <v>0.0</v>
      </c>
      <c r="BZ33" s="175">
        <v>0.0</v>
      </c>
      <c r="CA33" s="175">
        <v>0.0</v>
      </c>
      <c r="CB33" s="175">
        <v>0.0</v>
      </c>
      <c r="CC33" s="175">
        <v>0.0</v>
      </c>
      <c r="CD33" s="175">
        <v>0.0</v>
      </c>
      <c r="CE33" s="175">
        <v>0.0</v>
      </c>
      <c r="CF33" s="175">
        <v>33.0</v>
      </c>
      <c r="CG33" s="175">
        <v>0.0</v>
      </c>
      <c r="CH33" s="175">
        <v>0.0</v>
      </c>
      <c r="CI33" s="175">
        <v>0.0</v>
      </c>
      <c r="CJ33" s="175">
        <v>0.0</v>
      </c>
      <c r="CK33" s="175">
        <v>0.0</v>
      </c>
      <c r="CL33" s="175">
        <v>0.0</v>
      </c>
      <c r="CM33" s="175">
        <v>0.0</v>
      </c>
      <c r="CN33" s="175">
        <v>36.0</v>
      </c>
      <c r="CO33" s="175">
        <v>0.0</v>
      </c>
      <c r="CP33" s="175">
        <v>0.0</v>
      </c>
      <c r="CQ33" s="175">
        <v>0.0</v>
      </c>
      <c r="CR33" s="175">
        <v>0.0</v>
      </c>
      <c r="CS33" s="175">
        <v>0.0</v>
      </c>
      <c r="CT33" s="175">
        <v>0.0</v>
      </c>
      <c r="CU33" s="175">
        <v>0.0</v>
      </c>
      <c r="CV33" s="175">
        <v>0.0</v>
      </c>
      <c r="CW33" s="175">
        <v>0.0</v>
      </c>
      <c r="CX33" s="175">
        <v>0.0</v>
      </c>
      <c r="CY33" s="175">
        <v>35.0</v>
      </c>
      <c r="CZ33" s="175">
        <v>0.0</v>
      </c>
      <c r="DA33" s="175">
        <v>0.0</v>
      </c>
      <c r="DB33" s="175">
        <v>0.0</v>
      </c>
      <c r="DC33" s="175">
        <v>0.0</v>
      </c>
      <c r="DD33" s="175">
        <v>0.0</v>
      </c>
      <c r="DE33" s="175">
        <v>0.0</v>
      </c>
      <c r="DF33" s="175">
        <v>0.0</v>
      </c>
      <c r="DG33" s="175">
        <v>0.0</v>
      </c>
      <c r="DH33" s="175">
        <v>0.0</v>
      </c>
      <c r="DI33" s="175">
        <v>0.0</v>
      </c>
      <c r="DJ33" s="175">
        <v>0.0</v>
      </c>
      <c r="DK33" s="175">
        <v>0.0</v>
      </c>
      <c r="DL33" s="175">
        <v>0.0</v>
      </c>
      <c r="DM33" s="175">
        <v>0.0</v>
      </c>
      <c r="DN33" s="175">
        <v>0.0</v>
      </c>
      <c r="DO33" s="175">
        <v>0.0</v>
      </c>
      <c r="DP33" s="175">
        <v>0.0</v>
      </c>
      <c r="DQ33" s="175">
        <v>0.0</v>
      </c>
      <c r="DR33" s="175">
        <v>0.0</v>
      </c>
      <c r="DS33" s="175">
        <v>0.0</v>
      </c>
      <c r="DT33" s="175">
        <v>0.0</v>
      </c>
      <c r="DU33" s="175">
        <v>0.0</v>
      </c>
      <c r="DV33" s="175">
        <v>0.0</v>
      </c>
      <c r="DW33" s="175">
        <v>0.0</v>
      </c>
      <c r="DX33" s="175">
        <v>0.0</v>
      </c>
      <c r="DY33" s="175">
        <v>0.0</v>
      </c>
      <c r="DZ33" s="175">
        <v>0.0</v>
      </c>
      <c r="EA33" s="175">
        <v>0.0</v>
      </c>
      <c r="EB33" s="175">
        <v>0.0</v>
      </c>
      <c r="EC33" s="175">
        <v>0.0</v>
      </c>
      <c r="ED33" s="175">
        <v>0.0</v>
      </c>
      <c r="EE33" s="175">
        <v>0.0</v>
      </c>
      <c r="EF33" s="175">
        <v>0.0</v>
      </c>
      <c r="EG33" s="175">
        <v>0.0</v>
      </c>
      <c r="EH33" s="175">
        <v>0.0</v>
      </c>
      <c r="EI33" s="175">
        <v>0.0</v>
      </c>
      <c r="EJ33" s="175">
        <v>0.0</v>
      </c>
      <c r="EK33" s="175">
        <v>0.0</v>
      </c>
      <c r="EL33" s="175">
        <v>0.0</v>
      </c>
      <c r="EM33" s="176">
        <v>0.0</v>
      </c>
      <c r="EN33" s="177">
        <f t="shared" si="2"/>
        <v>0</v>
      </c>
      <c r="EO33" s="178">
        <f>VLOOKUP(C33,'Complexity Cost Adjustment'!$C$2:$H$141,6,0)</f>
        <v>6872.8295</v>
      </c>
      <c r="EP33" s="178">
        <f t="shared" ref="EP33:JY33" si="36">IF(D33&gt;0,($EO33)*D$143,0)</f>
        <v>0</v>
      </c>
      <c r="EQ33" s="179">
        <f t="shared" si="36"/>
        <v>7938.118073</v>
      </c>
      <c r="ER33" s="178">
        <f t="shared" si="36"/>
        <v>0</v>
      </c>
      <c r="ES33" s="178">
        <f t="shared" si="36"/>
        <v>0</v>
      </c>
      <c r="ET33" s="178">
        <f t="shared" si="36"/>
        <v>0</v>
      </c>
      <c r="EU33" s="178">
        <f t="shared" si="36"/>
        <v>0</v>
      </c>
      <c r="EV33" s="179">
        <f t="shared" si="36"/>
        <v>5388.298328</v>
      </c>
      <c r="EW33" s="178">
        <f t="shared" si="36"/>
        <v>0</v>
      </c>
      <c r="EX33" s="178">
        <f t="shared" si="36"/>
        <v>0</v>
      </c>
      <c r="EY33" s="178">
        <f t="shared" si="36"/>
        <v>0</v>
      </c>
      <c r="EZ33" s="178">
        <f t="shared" si="36"/>
        <v>0</v>
      </c>
      <c r="FA33" s="179">
        <f t="shared" si="36"/>
        <v>4955.31007</v>
      </c>
      <c r="FB33" s="178">
        <f t="shared" si="36"/>
        <v>0</v>
      </c>
      <c r="FC33" s="178">
        <f t="shared" si="36"/>
        <v>0</v>
      </c>
      <c r="FD33" s="178">
        <f t="shared" si="36"/>
        <v>0</v>
      </c>
      <c r="FE33" s="178">
        <f t="shared" si="36"/>
        <v>0</v>
      </c>
      <c r="FF33" s="179">
        <f t="shared" si="36"/>
        <v>12927.79229</v>
      </c>
      <c r="FG33" s="178">
        <f t="shared" si="36"/>
        <v>0</v>
      </c>
      <c r="FH33" s="178">
        <f t="shared" si="36"/>
        <v>0</v>
      </c>
      <c r="FI33" s="178">
        <f t="shared" si="36"/>
        <v>0</v>
      </c>
      <c r="FJ33" s="178">
        <f t="shared" si="36"/>
        <v>0</v>
      </c>
      <c r="FK33" s="178">
        <f t="shared" si="36"/>
        <v>0</v>
      </c>
      <c r="FL33" s="178">
        <f t="shared" si="36"/>
        <v>0</v>
      </c>
      <c r="FM33" s="178">
        <f t="shared" si="36"/>
        <v>0</v>
      </c>
      <c r="FN33" s="178">
        <f t="shared" si="36"/>
        <v>0</v>
      </c>
      <c r="FO33" s="179">
        <f t="shared" si="36"/>
        <v>7917.499584</v>
      </c>
      <c r="FP33" s="178">
        <f t="shared" si="36"/>
        <v>0</v>
      </c>
      <c r="FQ33" s="178">
        <f t="shared" si="36"/>
        <v>0</v>
      </c>
      <c r="FR33" s="178">
        <f t="shared" si="36"/>
        <v>0</v>
      </c>
      <c r="FS33" s="178">
        <f t="shared" si="36"/>
        <v>0</v>
      </c>
      <c r="FT33" s="178">
        <f t="shared" si="36"/>
        <v>0</v>
      </c>
      <c r="FU33" s="178">
        <f t="shared" si="36"/>
        <v>0</v>
      </c>
      <c r="FV33" s="178">
        <f t="shared" si="36"/>
        <v>0</v>
      </c>
      <c r="FW33" s="179">
        <f t="shared" si="36"/>
        <v>8082.447492</v>
      </c>
      <c r="FX33" s="178">
        <f t="shared" si="36"/>
        <v>0</v>
      </c>
      <c r="FY33" s="178">
        <f t="shared" si="36"/>
        <v>0</v>
      </c>
      <c r="FZ33" s="178">
        <f t="shared" si="36"/>
        <v>0</v>
      </c>
      <c r="GA33" s="178">
        <f t="shared" si="36"/>
        <v>0</v>
      </c>
      <c r="GB33" s="178">
        <f t="shared" si="36"/>
        <v>0</v>
      </c>
      <c r="GC33" s="178">
        <f t="shared" si="36"/>
        <v>0</v>
      </c>
      <c r="GD33" s="178">
        <f t="shared" si="36"/>
        <v>0</v>
      </c>
      <c r="GE33" s="178">
        <f t="shared" si="36"/>
        <v>0</v>
      </c>
      <c r="GF33" s="179">
        <f t="shared" si="36"/>
        <v>3264.594013</v>
      </c>
      <c r="GG33" s="178">
        <f t="shared" si="36"/>
        <v>0</v>
      </c>
      <c r="GH33" s="178">
        <f t="shared" si="36"/>
        <v>0</v>
      </c>
      <c r="GI33" s="178">
        <f t="shared" si="36"/>
        <v>0</v>
      </c>
      <c r="GJ33" s="178">
        <f t="shared" si="36"/>
        <v>0</v>
      </c>
      <c r="GK33" s="178">
        <f t="shared" si="36"/>
        <v>0</v>
      </c>
      <c r="GL33" s="178">
        <f t="shared" si="36"/>
        <v>0</v>
      </c>
      <c r="GM33" s="178">
        <f t="shared" si="36"/>
        <v>0</v>
      </c>
      <c r="GN33" s="178">
        <f t="shared" si="36"/>
        <v>0</v>
      </c>
      <c r="GO33" s="178">
        <f t="shared" si="36"/>
        <v>0</v>
      </c>
      <c r="GP33" s="178">
        <f t="shared" si="36"/>
        <v>0</v>
      </c>
      <c r="GQ33" s="178">
        <f t="shared" si="36"/>
        <v>0</v>
      </c>
      <c r="GR33" s="178">
        <f t="shared" si="36"/>
        <v>0</v>
      </c>
      <c r="GS33" s="178">
        <f t="shared" si="36"/>
        <v>0</v>
      </c>
      <c r="GT33" s="178">
        <f t="shared" si="36"/>
        <v>0</v>
      </c>
      <c r="GU33" s="178">
        <f t="shared" si="36"/>
        <v>0</v>
      </c>
      <c r="GV33" s="178">
        <f t="shared" si="36"/>
        <v>0</v>
      </c>
      <c r="GW33" s="178">
        <f t="shared" si="36"/>
        <v>0</v>
      </c>
      <c r="GX33" s="178">
        <f t="shared" si="36"/>
        <v>0</v>
      </c>
      <c r="GY33" s="178">
        <f t="shared" si="36"/>
        <v>0</v>
      </c>
      <c r="GZ33" s="178">
        <f t="shared" si="36"/>
        <v>0</v>
      </c>
      <c r="HA33" s="178">
        <f t="shared" si="36"/>
        <v>0</v>
      </c>
      <c r="HB33" s="178">
        <f t="shared" si="36"/>
        <v>0</v>
      </c>
      <c r="HC33" s="178">
        <f t="shared" si="36"/>
        <v>0</v>
      </c>
      <c r="HD33" s="178">
        <f t="shared" si="36"/>
        <v>0</v>
      </c>
      <c r="HE33" s="178">
        <f t="shared" si="36"/>
        <v>0</v>
      </c>
      <c r="HF33" s="178">
        <f t="shared" si="36"/>
        <v>0</v>
      </c>
      <c r="HG33" s="178">
        <f t="shared" si="36"/>
        <v>0</v>
      </c>
      <c r="HH33" s="178">
        <f t="shared" si="36"/>
        <v>0</v>
      </c>
      <c r="HI33" s="178">
        <f t="shared" si="36"/>
        <v>0</v>
      </c>
      <c r="HJ33" s="178">
        <f t="shared" si="36"/>
        <v>0</v>
      </c>
      <c r="HK33" s="178">
        <f t="shared" si="36"/>
        <v>0</v>
      </c>
      <c r="HL33" s="178">
        <f t="shared" si="36"/>
        <v>0</v>
      </c>
      <c r="HM33" s="178">
        <f t="shared" si="36"/>
        <v>0</v>
      </c>
      <c r="HN33" s="178">
        <f t="shared" si="36"/>
        <v>0</v>
      </c>
      <c r="HO33" s="178">
        <f t="shared" si="36"/>
        <v>0</v>
      </c>
      <c r="HP33" s="178">
        <f t="shared" si="36"/>
        <v>0</v>
      </c>
      <c r="HQ33" s="178">
        <f t="shared" si="36"/>
        <v>0</v>
      </c>
      <c r="HR33" s="179">
        <f t="shared" si="36"/>
        <v>7999.973538</v>
      </c>
      <c r="HS33" s="178">
        <f t="shared" si="36"/>
        <v>0</v>
      </c>
      <c r="HT33" s="178">
        <f t="shared" si="36"/>
        <v>0</v>
      </c>
      <c r="HU33" s="178">
        <f t="shared" si="36"/>
        <v>0</v>
      </c>
      <c r="HV33" s="178">
        <f t="shared" si="36"/>
        <v>0</v>
      </c>
      <c r="HW33" s="178">
        <f t="shared" si="36"/>
        <v>0</v>
      </c>
      <c r="HX33" s="178">
        <f t="shared" si="36"/>
        <v>0</v>
      </c>
      <c r="HY33" s="178">
        <f t="shared" si="36"/>
        <v>0</v>
      </c>
      <c r="HZ33" s="179">
        <f t="shared" si="36"/>
        <v>3298.95816</v>
      </c>
      <c r="IA33" s="178">
        <f t="shared" si="36"/>
        <v>0</v>
      </c>
      <c r="IB33" s="178">
        <f t="shared" si="36"/>
        <v>0</v>
      </c>
      <c r="IC33" s="178">
        <f t="shared" si="36"/>
        <v>0</v>
      </c>
      <c r="ID33" s="178">
        <f t="shared" si="36"/>
        <v>0</v>
      </c>
      <c r="IE33" s="178">
        <f t="shared" si="36"/>
        <v>0</v>
      </c>
      <c r="IF33" s="178">
        <f t="shared" si="36"/>
        <v>0</v>
      </c>
      <c r="IG33" s="178">
        <f t="shared" si="36"/>
        <v>0</v>
      </c>
      <c r="IH33" s="178">
        <f t="shared" si="36"/>
        <v>0</v>
      </c>
      <c r="II33" s="178">
        <f t="shared" si="36"/>
        <v>0</v>
      </c>
      <c r="IJ33" s="178">
        <f t="shared" si="36"/>
        <v>0</v>
      </c>
      <c r="IK33" s="179">
        <f t="shared" si="36"/>
        <v>2886.58839</v>
      </c>
      <c r="IL33" s="178">
        <f t="shared" si="36"/>
        <v>0</v>
      </c>
      <c r="IM33" s="178">
        <f t="shared" si="36"/>
        <v>0</v>
      </c>
      <c r="IN33" s="178">
        <f t="shared" si="36"/>
        <v>0</v>
      </c>
      <c r="IO33" s="178">
        <f t="shared" si="36"/>
        <v>0</v>
      </c>
      <c r="IP33" s="178">
        <f t="shared" si="36"/>
        <v>0</v>
      </c>
      <c r="IQ33" s="178">
        <f t="shared" si="36"/>
        <v>0</v>
      </c>
      <c r="IR33" s="178">
        <f t="shared" si="36"/>
        <v>0</v>
      </c>
      <c r="IS33" s="178">
        <f t="shared" si="36"/>
        <v>0</v>
      </c>
      <c r="IT33" s="178">
        <f t="shared" si="36"/>
        <v>0</v>
      </c>
      <c r="IU33" s="178">
        <f t="shared" si="36"/>
        <v>0</v>
      </c>
      <c r="IV33" s="178">
        <f t="shared" si="36"/>
        <v>0</v>
      </c>
      <c r="IW33" s="178">
        <f t="shared" si="36"/>
        <v>0</v>
      </c>
      <c r="IX33" s="178">
        <f t="shared" si="36"/>
        <v>0</v>
      </c>
      <c r="IY33" s="178">
        <f t="shared" si="36"/>
        <v>0</v>
      </c>
      <c r="IZ33" s="178">
        <f t="shared" si="36"/>
        <v>0</v>
      </c>
      <c r="JA33" s="178">
        <f t="shared" si="36"/>
        <v>0</v>
      </c>
      <c r="JB33" s="178">
        <f t="shared" si="36"/>
        <v>0</v>
      </c>
      <c r="JC33" s="178">
        <f t="shared" si="36"/>
        <v>0</v>
      </c>
      <c r="JD33" s="178">
        <f t="shared" si="36"/>
        <v>0</v>
      </c>
      <c r="JE33" s="178">
        <f t="shared" si="36"/>
        <v>0</v>
      </c>
      <c r="JF33" s="178">
        <f t="shared" si="36"/>
        <v>0</v>
      </c>
      <c r="JG33" s="178">
        <f t="shared" si="36"/>
        <v>0</v>
      </c>
      <c r="JH33" s="178">
        <f t="shared" si="36"/>
        <v>0</v>
      </c>
      <c r="JI33" s="178">
        <f t="shared" si="36"/>
        <v>0</v>
      </c>
      <c r="JJ33" s="178">
        <f t="shared" si="36"/>
        <v>0</v>
      </c>
      <c r="JK33" s="178">
        <f t="shared" si="36"/>
        <v>0</v>
      </c>
      <c r="JL33" s="178">
        <f t="shared" si="36"/>
        <v>0</v>
      </c>
      <c r="JM33" s="178">
        <f t="shared" si="36"/>
        <v>0</v>
      </c>
      <c r="JN33" s="178">
        <f t="shared" si="36"/>
        <v>0</v>
      </c>
      <c r="JO33" s="178">
        <f t="shared" si="36"/>
        <v>0</v>
      </c>
      <c r="JP33" s="178">
        <f t="shared" si="36"/>
        <v>0</v>
      </c>
      <c r="JQ33" s="178">
        <f t="shared" si="36"/>
        <v>0</v>
      </c>
      <c r="JR33" s="178">
        <f t="shared" si="36"/>
        <v>0</v>
      </c>
      <c r="JS33" s="178">
        <f t="shared" si="36"/>
        <v>0</v>
      </c>
      <c r="JT33" s="178">
        <f t="shared" si="36"/>
        <v>0</v>
      </c>
      <c r="JU33" s="178">
        <f t="shared" si="36"/>
        <v>0</v>
      </c>
      <c r="JV33" s="178">
        <f t="shared" si="36"/>
        <v>0</v>
      </c>
      <c r="JW33" s="178">
        <f t="shared" si="36"/>
        <v>0</v>
      </c>
      <c r="JX33" s="178">
        <f t="shared" si="36"/>
        <v>0</v>
      </c>
      <c r="JY33" s="178">
        <f t="shared" si="36"/>
        <v>0</v>
      </c>
      <c r="JZ33" s="180">
        <f t="shared" si="4"/>
        <v>0.215</v>
      </c>
      <c r="KA33" s="181">
        <f t="shared" si="5"/>
        <v>64659.57994</v>
      </c>
      <c r="KB33" s="181">
        <f t="shared" si="6"/>
        <v>13901.80969</v>
      </c>
    </row>
    <row r="34" ht="14.25" customHeight="1">
      <c r="A34" s="50" t="s">
        <v>133</v>
      </c>
      <c r="B34" s="83" t="s">
        <v>479</v>
      </c>
      <c r="C34" s="50">
        <v>1811033.0</v>
      </c>
      <c r="D34" s="175">
        <v>0.0</v>
      </c>
      <c r="E34" s="175">
        <v>295.0</v>
      </c>
      <c r="F34" s="175">
        <v>0.0</v>
      </c>
      <c r="G34" s="175">
        <v>0.0</v>
      </c>
      <c r="H34" s="175">
        <v>0.0</v>
      </c>
      <c r="I34" s="175">
        <v>0.0</v>
      </c>
      <c r="J34" s="175">
        <v>315.0</v>
      </c>
      <c r="K34" s="175">
        <v>0.0</v>
      </c>
      <c r="L34" s="175">
        <v>0.0</v>
      </c>
      <c r="M34" s="175">
        <v>0.0</v>
      </c>
      <c r="N34" s="175">
        <v>0.0</v>
      </c>
      <c r="O34" s="175">
        <v>309.0</v>
      </c>
      <c r="P34" s="175">
        <v>0.0</v>
      </c>
      <c r="Q34" s="175">
        <v>0.0</v>
      </c>
      <c r="R34" s="175">
        <v>0.0</v>
      </c>
      <c r="S34" s="175">
        <v>0.0</v>
      </c>
      <c r="T34" s="175">
        <v>303.0</v>
      </c>
      <c r="U34" s="175">
        <v>0.0</v>
      </c>
      <c r="V34" s="175">
        <v>0.0</v>
      </c>
      <c r="W34" s="175">
        <v>0.0</v>
      </c>
      <c r="X34" s="175">
        <v>0.0</v>
      </c>
      <c r="Y34" s="175">
        <v>0.0</v>
      </c>
      <c r="Z34" s="175">
        <v>0.0</v>
      </c>
      <c r="AA34" s="175">
        <v>0.0</v>
      </c>
      <c r="AB34" s="175">
        <v>0.0</v>
      </c>
      <c r="AC34" s="175">
        <v>285.0</v>
      </c>
      <c r="AD34" s="175">
        <v>0.0</v>
      </c>
      <c r="AE34" s="175">
        <v>0.0</v>
      </c>
      <c r="AF34" s="175">
        <v>0.0</v>
      </c>
      <c r="AG34" s="175">
        <v>0.0</v>
      </c>
      <c r="AH34" s="175">
        <v>0.0</v>
      </c>
      <c r="AI34" s="175">
        <v>0.0</v>
      </c>
      <c r="AJ34" s="175">
        <v>0.0</v>
      </c>
      <c r="AK34" s="175">
        <v>300.0</v>
      </c>
      <c r="AL34" s="175">
        <v>0.0</v>
      </c>
      <c r="AM34" s="175">
        <v>0.0</v>
      </c>
      <c r="AN34" s="175">
        <v>0.0</v>
      </c>
      <c r="AO34" s="175">
        <v>0.0</v>
      </c>
      <c r="AP34" s="175">
        <v>0.0</v>
      </c>
      <c r="AQ34" s="175">
        <v>0.0</v>
      </c>
      <c r="AR34" s="175">
        <v>0.0</v>
      </c>
      <c r="AS34" s="175">
        <v>0.0</v>
      </c>
      <c r="AT34" s="175">
        <v>288.0</v>
      </c>
      <c r="AU34" s="175">
        <v>0.0</v>
      </c>
      <c r="AV34" s="175">
        <v>0.0</v>
      </c>
      <c r="AW34" s="175">
        <v>0.0</v>
      </c>
      <c r="AX34" s="175">
        <v>0.0</v>
      </c>
      <c r="AY34" s="175">
        <v>0.0</v>
      </c>
      <c r="AZ34" s="175">
        <v>0.0</v>
      </c>
      <c r="BA34" s="175">
        <v>0.0</v>
      </c>
      <c r="BB34" s="175">
        <v>0.0</v>
      </c>
      <c r="BC34" s="175">
        <v>0.0</v>
      </c>
      <c r="BD34" s="175">
        <v>0.0</v>
      </c>
      <c r="BE34" s="175">
        <v>0.0</v>
      </c>
      <c r="BF34" s="175">
        <v>0.0</v>
      </c>
      <c r="BG34" s="175">
        <v>0.0</v>
      </c>
      <c r="BH34" s="175">
        <v>0.0</v>
      </c>
      <c r="BI34" s="175">
        <v>0.0</v>
      </c>
      <c r="BJ34" s="175">
        <v>0.0</v>
      </c>
      <c r="BK34" s="175">
        <v>0.0</v>
      </c>
      <c r="BL34" s="175">
        <v>0.0</v>
      </c>
      <c r="BM34" s="175">
        <v>0.0</v>
      </c>
      <c r="BN34" s="175">
        <v>0.0</v>
      </c>
      <c r="BO34" s="175">
        <v>0.0</v>
      </c>
      <c r="BP34" s="175">
        <v>0.0</v>
      </c>
      <c r="BQ34" s="175">
        <v>0.0</v>
      </c>
      <c r="BR34" s="175">
        <v>0.0</v>
      </c>
      <c r="BS34" s="175">
        <v>0.0</v>
      </c>
      <c r="BT34" s="175">
        <v>0.0</v>
      </c>
      <c r="BU34" s="175">
        <v>0.0</v>
      </c>
      <c r="BV34" s="175">
        <v>0.0</v>
      </c>
      <c r="BW34" s="175">
        <v>0.0</v>
      </c>
      <c r="BX34" s="175">
        <v>0.0</v>
      </c>
      <c r="BY34" s="175">
        <v>0.0</v>
      </c>
      <c r="BZ34" s="175">
        <v>0.0</v>
      </c>
      <c r="CA34" s="175">
        <v>0.0</v>
      </c>
      <c r="CB34" s="175">
        <v>0.0</v>
      </c>
      <c r="CC34" s="175">
        <v>0.0</v>
      </c>
      <c r="CD34" s="175">
        <v>0.0</v>
      </c>
      <c r="CE34" s="175">
        <v>0.0</v>
      </c>
      <c r="CF34" s="175">
        <v>300.0</v>
      </c>
      <c r="CG34" s="175">
        <v>0.0</v>
      </c>
      <c r="CH34" s="175">
        <v>0.0</v>
      </c>
      <c r="CI34" s="175">
        <v>0.0</v>
      </c>
      <c r="CJ34" s="175">
        <v>0.0</v>
      </c>
      <c r="CK34" s="175">
        <v>0.0</v>
      </c>
      <c r="CL34" s="175">
        <v>0.0</v>
      </c>
      <c r="CM34" s="175">
        <v>0.0</v>
      </c>
      <c r="CN34" s="175">
        <v>324.0</v>
      </c>
      <c r="CO34" s="175">
        <v>0.0</v>
      </c>
      <c r="CP34" s="175">
        <v>0.0</v>
      </c>
      <c r="CQ34" s="175">
        <v>0.0</v>
      </c>
      <c r="CR34" s="175">
        <v>0.0</v>
      </c>
      <c r="CS34" s="175">
        <v>0.0</v>
      </c>
      <c r="CT34" s="175">
        <v>0.0</v>
      </c>
      <c r="CU34" s="175">
        <v>0.0</v>
      </c>
      <c r="CV34" s="175">
        <v>0.0</v>
      </c>
      <c r="CW34" s="175">
        <v>0.0</v>
      </c>
      <c r="CX34" s="175">
        <v>0.0</v>
      </c>
      <c r="CY34" s="175">
        <v>315.0</v>
      </c>
      <c r="CZ34" s="175">
        <v>0.0</v>
      </c>
      <c r="DA34" s="175">
        <v>0.0</v>
      </c>
      <c r="DB34" s="175">
        <v>0.0</v>
      </c>
      <c r="DC34" s="175">
        <v>0.0</v>
      </c>
      <c r="DD34" s="175">
        <v>0.0</v>
      </c>
      <c r="DE34" s="175">
        <v>0.0</v>
      </c>
      <c r="DF34" s="175">
        <v>0.0</v>
      </c>
      <c r="DG34" s="175">
        <v>0.0</v>
      </c>
      <c r="DH34" s="175">
        <v>0.0</v>
      </c>
      <c r="DI34" s="175">
        <v>0.0</v>
      </c>
      <c r="DJ34" s="175">
        <v>0.0</v>
      </c>
      <c r="DK34" s="175">
        <v>0.0</v>
      </c>
      <c r="DL34" s="175">
        <v>0.0</v>
      </c>
      <c r="DM34" s="175">
        <v>0.0</v>
      </c>
      <c r="DN34" s="175">
        <v>0.0</v>
      </c>
      <c r="DO34" s="175">
        <v>0.0</v>
      </c>
      <c r="DP34" s="175">
        <v>0.0</v>
      </c>
      <c r="DQ34" s="175">
        <v>0.0</v>
      </c>
      <c r="DR34" s="175">
        <v>0.0</v>
      </c>
      <c r="DS34" s="175">
        <v>0.0</v>
      </c>
      <c r="DT34" s="175">
        <v>0.0</v>
      </c>
      <c r="DU34" s="175">
        <v>0.0</v>
      </c>
      <c r="DV34" s="175">
        <v>0.0</v>
      </c>
      <c r="DW34" s="175">
        <v>0.0</v>
      </c>
      <c r="DX34" s="175">
        <v>0.0</v>
      </c>
      <c r="DY34" s="175">
        <v>0.0</v>
      </c>
      <c r="DZ34" s="175">
        <v>0.0</v>
      </c>
      <c r="EA34" s="175">
        <v>0.0</v>
      </c>
      <c r="EB34" s="175">
        <v>0.0</v>
      </c>
      <c r="EC34" s="175">
        <v>0.0</v>
      </c>
      <c r="ED34" s="175">
        <v>0.0</v>
      </c>
      <c r="EE34" s="175">
        <v>0.0</v>
      </c>
      <c r="EF34" s="175">
        <v>0.0</v>
      </c>
      <c r="EG34" s="175">
        <v>0.0</v>
      </c>
      <c r="EH34" s="175">
        <v>0.0</v>
      </c>
      <c r="EI34" s="175">
        <v>0.0</v>
      </c>
      <c r="EJ34" s="175">
        <v>0.0</v>
      </c>
      <c r="EK34" s="175">
        <v>0.0</v>
      </c>
      <c r="EL34" s="175">
        <v>0.0</v>
      </c>
      <c r="EM34" s="176">
        <v>0.0</v>
      </c>
      <c r="EN34" s="177">
        <f t="shared" si="2"/>
        <v>0</v>
      </c>
      <c r="EO34" s="178">
        <f>VLOOKUP(C34,'Complexity Cost Adjustment'!$C$2:$H$141,6,0)</f>
        <v>30075.402</v>
      </c>
      <c r="EP34" s="178">
        <f t="shared" ref="EP34:JY34" si="37">IF(D34&gt;0,($EO34)*D$143,0)</f>
        <v>0</v>
      </c>
      <c r="EQ34" s="179">
        <f t="shared" si="37"/>
        <v>34737.08931</v>
      </c>
      <c r="ER34" s="178">
        <f t="shared" si="37"/>
        <v>0</v>
      </c>
      <c r="ES34" s="178">
        <f t="shared" si="37"/>
        <v>0</v>
      </c>
      <c r="ET34" s="178">
        <f t="shared" si="37"/>
        <v>0</v>
      </c>
      <c r="EU34" s="178">
        <f t="shared" si="37"/>
        <v>0</v>
      </c>
      <c r="EV34" s="179">
        <f t="shared" si="37"/>
        <v>23579.11517</v>
      </c>
      <c r="EW34" s="178">
        <f t="shared" si="37"/>
        <v>0</v>
      </c>
      <c r="EX34" s="178">
        <f t="shared" si="37"/>
        <v>0</v>
      </c>
      <c r="EY34" s="178">
        <f t="shared" si="37"/>
        <v>0</v>
      </c>
      <c r="EZ34" s="178">
        <f t="shared" si="37"/>
        <v>0</v>
      </c>
      <c r="FA34" s="179">
        <f t="shared" si="37"/>
        <v>21684.36484</v>
      </c>
      <c r="FB34" s="178">
        <f t="shared" si="37"/>
        <v>0</v>
      </c>
      <c r="FC34" s="178">
        <f t="shared" si="37"/>
        <v>0</v>
      </c>
      <c r="FD34" s="178">
        <f t="shared" si="37"/>
        <v>0</v>
      </c>
      <c r="FE34" s="178">
        <f t="shared" si="37"/>
        <v>0</v>
      </c>
      <c r="FF34" s="179">
        <f t="shared" si="37"/>
        <v>56571.83116</v>
      </c>
      <c r="FG34" s="178">
        <f t="shared" si="37"/>
        <v>0</v>
      </c>
      <c r="FH34" s="178">
        <f t="shared" si="37"/>
        <v>0</v>
      </c>
      <c r="FI34" s="178">
        <f t="shared" si="37"/>
        <v>0</v>
      </c>
      <c r="FJ34" s="178">
        <f t="shared" si="37"/>
        <v>0</v>
      </c>
      <c r="FK34" s="178">
        <f t="shared" si="37"/>
        <v>0</v>
      </c>
      <c r="FL34" s="178">
        <f t="shared" si="37"/>
        <v>0</v>
      </c>
      <c r="FM34" s="178">
        <f t="shared" si="37"/>
        <v>0</v>
      </c>
      <c r="FN34" s="178">
        <f t="shared" si="37"/>
        <v>0</v>
      </c>
      <c r="FO34" s="179">
        <f t="shared" si="37"/>
        <v>34646.8631</v>
      </c>
      <c r="FP34" s="178">
        <f t="shared" si="37"/>
        <v>0</v>
      </c>
      <c r="FQ34" s="178">
        <f t="shared" si="37"/>
        <v>0</v>
      </c>
      <c r="FR34" s="178">
        <f t="shared" si="37"/>
        <v>0</v>
      </c>
      <c r="FS34" s="178">
        <f t="shared" si="37"/>
        <v>0</v>
      </c>
      <c r="FT34" s="178">
        <f t="shared" si="37"/>
        <v>0</v>
      </c>
      <c r="FU34" s="178">
        <f t="shared" si="37"/>
        <v>0</v>
      </c>
      <c r="FV34" s="178">
        <f t="shared" si="37"/>
        <v>0</v>
      </c>
      <c r="FW34" s="179">
        <f t="shared" si="37"/>
        <v>35368.67275</v>
      </c>
      <c r="FX34" s="178">
        <f t="shared" si="37"/>
        <v>0</v>
      </c>
      <c r="FY34" s="178">
        <f t="shared" si="37"/>
        <v>0</v>
      </c>
      <c r="FZ34" s="178">
        <f t="shared" si="37"/>
        <v>0</v>
      </c>
      <c r="GA34" s="178">
        <f t="shared" si="37"/>
        <v>0</v>
      </c>
      <c r="GB34" s="178">
        <f t="shared" si="37"/>
        <v>0</v>
      </c>
      <c r="GC34" s="178">
        <f t="shared" si="37"/>
        <v>0</v>
      </c>
      <c r="GD34" s="178">
        <f t="shared" si="37"/>
        <v>0</v>
      </c>
      <c r="GE34" s="178">
        <f t="shared" si="37"/>
        <v>0</v>
      </c>
      <c r="GF34" s="179">
        <f t="shared" si="37"/>
        <v>14285.81595</v>
      </c>
      <c r="GG34" s="178">
        <f t="shared" si="37"/>
        <v>0</v>
      </c>
      <c r="GH34" s="178">
        <f t="shared" si="37"/>
        <v>0</v>
      </c>
      <c r="GI34" s="178">
        <f t="shared" si="37"/>
        <v>0</v>
      </c>
      <c r="GJ34" s="178">
        <f t="shared" si="37"/>
        <v>0</v>
      </c>
      <c r="GK34" s="178">
        <f t="shared" si="37"/>
        <v>0</v>
      </c>
      <c r="GL34" s="178">
        <f t="shared" si="37"/>
        <v>0</v>
      </c>
      <c r="GM34" s="178">
        <f t="shared" si="37"/>
        <v>0</v>
      </c>
      <c r="GN34" s="178">
        <f t="shared" si="37"/>
        <v>0</v>
      </c>
      <c r="GO34" s="178">
        <f t="shared" si="37"/>
        <v>0</v>
      </c>
      <c r="GP34" s="178">
        <f t="shared" si="37"/>
        <v>0</v>
      </c>
      <c r="GQ34" s="178">
        <f t="shared" si="37"/>
        <v>0</v>
      </c>
      <c r="GR34" s="178">
        <f t="shared" si="37"/>
        <v>0</v>
      </c>
      <c r="GS34" s="178">
        <f t="shared" si="37"/>
        <v>0</v>
      </c>
      <c r="GT34" s="178">
        <f t="shared" si="37"/>
        <v>0</v>
      </c>
      <c r="GU34" s="178">
        <f t="shared" si="37"/>
        <v>0</v>
      </c>
      <c r="GV34" s="178">
        <f t="shared" si="37"/>
        <v>0</v>
      </c>
      <c r="GW34" s="178">
        <f t="shared" si="37"/>
        <v>0</v>
      </c>
      <c r="GX34" s="178">
        <f t="shared" si="37"/>
        <v>0</v>
      </c>
      <c r="GY34" s="178">
        <f t="shared" si="37"/>
        <v>0</v>
      </c>
      <c r="GZ34" s="178">
        <f t="shared" si="37"/>
        <v>0</v>
      </c>
      <c r="HA34" s="178">
        <f t="shared" si="37"/>
        <v>0</v>
      </c>
      <c r="HB34" s="178">
        <f t="shared" si="37"/>
        <v>0</v>
      </c>
      <c r="HC34" s="178">
        <f t="shared" si="37"/>
        <v>0</v>
      </c>
      <c r="HD34" s="178">
        <f t="shared" si="37"/>
        <v>0</v>
      </c>
      <c r="HE34" s="178">
        <f t="shared" si="37"/>
        <v>0</v>
      </c>
      <c r="HF34" s="178">
        <f t="shared" si="37"/>
        <v>0</v>
      </c>
      <c r="HG34" s="178">
        <f t="shared" si="37"/>
        <v>0</v>
      </c>
      <c r="HH34" s="178">
        <f t="shared" si="37"/>
        <v>0</v>
      </c>
      <c r="HI34" s="178">
        <f t="shared" si="37"/>
        <v>0</v>
      </c>
      <c r="HJ34" s="178">
        <f t="shared" si="37"/>
        <v>0</v>
      </c>
      <c r="HK34" s="178">
        <f t="shared" si="37"/>
        <v>0</v>
      </c>
      <c r="HL34" s="178">
        <f t="shared" si="37"/>
        <v>0</v>
      </c>
      <c r="HM34" s="178">
        <f t="shared" si="37"/>
        <v>0</v>
      </c>
      <c r="HN34" s="178">
        <f t="shared" si="37"/>
        <v>0</v>
      </c>
      <c r="HO34" s="178">
        <f t="shared" si="37"/>
        <v>0</v>
      </c>
      <c r="HP34" s="178">
        <f t="shared" si="37"/>
        <v>0</v>
      </c>
      <c r="HQ34" s="178">
        <f t="shared" si="37"/>
        <v>0</v>
      </c>
      <c r="HR34" s="179">
        <f t="shared" si="37"/>
        <v>35007.76793</v>
      </c>
      <c r="HS34" s="178">
        <f t="shared" si="37"/>
        <v>0</v>
      </c>
      <c r="HT34" s="178">
        <f t="shared" si="37"/>
        <v>0</v>
      </c>
      <c r="HU34" s="178">
        <f t="shared" si="37"/>
        <v>0</v>
      </c>
      <c r="HV34" s="178">
        <f t="shared" si="37"/>
        <v>0</v>
      </c>
      <c r="HW34" s="178">
        <f t="shared" si="37"/>
        <v>0</v>
      </c>
      <c r="HX34" s="178">
        <f t="shared" si="37"/>
        <v>0</v>
      </c>
      <c r="HY34" s="178">
        <f t="shared" si="37"/>
        <v>0</v>
      </c>
      <c r="HZ34" s="179">
        <f t="shared" si="37"/>
        <v>14436.19296</v>
      </c>
      <c r="IA34" s="178">
        <f t="shared" si="37"/>
        <v>0</v>
      </c>
      <c r="IB34" s="178">
        <f t="shared" si="37"/>
        <v>0</v>
      </c>
      <c r="IC34" s="178">
        <f t="shared" si="37"/>
        <v>0</v>
      </c>
      <c r="ID34" s="178">
        <f t="shared" si="37"/>
        <v>0</v>
      </c>
      <c r="IE34" s="178">
        <f t="shared" si="37"/>
        <v>0</v>
      </c>
      <c r="IF34" s="178">
        <f t="shared" si="37"/>
        <v>0</v>
      </c>
      <c r="IG34" s="178">
        <f t="shared" si="37"/>
        <v>0</v>
      </c>
      <c r="IH34" s="178">
        <f t="shared" si="37"/>
        <v>0</v>
      </c>
      <c r="II34" s="178">
        <f t="shared" si="37"/>
        <v>0</v>
      </c>
      <c r="IJ34" s="178">
        <f t="shared" si="37"/>
        <v>0</v>
      </c>
      <c r="IK34" s="179">
        <f t="shared" si="37"/>
        <v>12631.66884</v>
      </c>
      <c r="IL34" s="178">
        <f t="shared" si="37"/>
        <v>0</v>
      </c>
      <c r="IM34" s="178">
        <f t="shared" si="37"/>
        <v>0</v>
      </c>
      <c r="IN34" s="178">
        <f t="shared" si="37"/>
        <v>0</v>
      </c>
      <c r="IO34" s="178">
        <f t="shared" si="37"/>
        <v>0</v>
      </c>
      <c r="IP34" s="178">
        <f t="shared" si="37"/>
        <v>0</v>
      </c>
      <c r="IQ34" s="178">
        <f t="shared" si="37"/>
        <v>0</v>
      </c>
      <c r="IR34" s="178">
        <f t="shared" si="37"/>
        <v>0</v>
      </c>
      <c r="IS34" s="178">
        <f t="shared" si="37"/>
        <v>0</v>
      </c>
      <c r="IT34" s="178">
        <f t="shared" si="37"/>
        <v>0</v>
      </c>
      <c r="IU34" s="178">
        <f t="shared" si="37"/>
        <v>0</v>
      </c>
      <c r="IV34" s="178">
        <f t="shared" si="37"/>
        <v>0</v>
      </c>
      <c r="IW34" s="178">
        <f t="shared" si="37"/>
        <v>0</v>
      </c>
      <c r="IX34" s="178">
        <f t="shared" si="37"/>
        <v>0</v>
      </c>
      <c r="IY34" s="178">
        <f t="shared" si="37"/>
        <v>0</v>
      </c>
      <c r="IZ34" s="178">
        <f t="shared" si="37"/>
        <v>0</v>
      </c>
      <c r="JA34" s="178">
        <f t="shared" si="37"/>
        <v>0</v>
      </c>
      <c r="JB34" s="178">
        <f t="shared" si="37"/>
        <v>0</v>
      </c>
      <c r="JC34" s="178">
        <f t="shared" si="37"/>
        <v>0</v>
      </c>
      <c r="JD34" s="178">
        <f t="shared" si="37"/>
        <v>0</v>
      </c>
      <c r="JE34" s="178">
        <f t="shared" si="37"/>
        <v>0</v>
      </c>
      <c r="JF34" s="178">
        <f t="shared" si="37"/>
        <v>0</v>
      </c>
      <c r="JG34" s="178">
        <f t="shared" si="37"/>
        <v>0</v>
      </c>
      <c r="JH34" s="178">
        <f t="shared" si="37"/>
        <v>0</v>
      </c>
      <c r="JI34" s="178">
        <f t="shared" si="37"/>
        <v>0</v>
      </c>
      <c r="JJ34" s="178">
        <f t="shared" si="37"/>
        <v>0</v>
      </c>
      <c r="JK34" s="178">
        <f t="shared" si="37"/>
        <v>0</v>
      </c>
      <c r="JL34" s="178">
        <f t="shared" si="37"/>
        <v>0</v>
      </c>
      <c r="JM34" s="178">
        <f t="shared" si="37"/>
        <v>0</v>
      </c>
      <c r="JN34" s="178">
        <f t="shared" si="37"/>
        <v>0</v>
      </c>
      <c r="JO34" s="178">
        <f t="shared" si="37"/>
        <v>0</v>
      </c>
      <c r="JP34" s="178">
        <f t="shared" si="37"/>
        <v>0</v>
      </c>
      <c r="JQ34" s="178">
        <f t="shared" si="37"/>
        <v>0</v>
      </c>
      <c r="JR34" s="178">
        <f t="shared" si="37"/>
        <v>0</v>
      </c>
      <c r="JS34" s="178">
        <f t="shared" si="37"/>
        <v>0</v>
      </c>
      <c r="JT34" s="178">
        <f t="shared" si="37"/>
        <v>0</v>
      </c>
      <c r="JU34" s="178">
        <f t="shared" si="37"/>
        <v>0</v>
      </c>
      <c r="JV34" s="178">
        <f t="shared" si="37"/>
        <v>0</v>
      </c>
      <c r="JW34" s="178">
        <f t="shared" si="37"/>
        <v>0</v>
      </c>
      <c r="JX34" s="178">
        <f t="shared" si="37"/>
        <v>0</v>
      </c>
      <c r="JY34" s="178">
        <f t="shared" si="37"/>
        <v>0</v>
      </c>
      <c r="JZ34" s="180">
        <f t="shared" si="4"/>
        <v>0.215</v>
      </c>
      <c r="KA34" s="181">
        <f t="shared" si="5"/>
        <v>282949.382</v>
      </c>
      <c r="KB34" s="181">
        <f t="shared" si="6"/>
        <v>60834.11713</v>
      </c>
    </row>
    <row r="35" ht="14.25" customHeight="1">
      <c r="A35" s="50" t="s">
        <v>133</v>
      </c>
      <c r="B35" s="83" t="s">
        <v>479</v>
      </c>
      <c r="C35" s="50">
        <v>1811034.0</v>
      </c>
      <c r="D35" s="175">
        <v>0.0</v>
      </c>
      <c r="E35" s="175">
        <v>33.0</v>
      </c>
      <c r="F35" s="175">
        <v>0.0</v>
      </c>
      <c r="G35" s="175">
        <v>0.0</v>
      </c>
      <c r="H35" s="175">
        <v>0.0</v>
      </c>
      <c r="I35" s="175">
        <v>0.0</v>
      </c>
      <c r="J35" s="175">
        <v>35.0</v>
      </c>
      <c r="K35" s="175">
        <v>0.0</v>
      </c>
      <c r="L35" s="175">
        <v>0.0</v>
      </c>
      <c r="M35" s="175">
        <v>0.0</v>
      </c>
      <c r="N35" s="175">
        <v>0.0</v>
      </c>
      <c r="O35" s="175">
        <v>34.0</v>
      </c>
      <c r="P35" s="175">
        <v>0.0</v>
      </c>
      <c r="Q35" s="175">
        <v>0.0</v>
      </c>
      <c r="R35" s="175">
        <v>0.0</v>
      </c>
      <c r="S35" s="175">
        <v>0.0</v>
      </c>
      <c r="T35" s="175">
        <v>34.0</v>
      </c>
      <c r="U35" s="175">
        <v>0.0</v>
      </c>
      <c r="V35" s="175">
        <v>0.0</v>
      </c>
      <c r="W35" s="175">
        <v>0.0</v>
      </c>
      <c r="X35" s="175">
        <v>0.0</v>
      </c>
      <c r="Y35" s="175">
        <v>0.0</v>
      </c>
      <c r="Z35" s="175">
        <v>0.0</v>
      </c>
      <c r="AA35" s="175">
        <v>0.0</v>
      </c>
      <c r="AB35" s="175">
        <v>0.0</v>
      </c>
      <c r="AC35" s="175">
        <v>32.0</v>
      </c>
      <c r="AD35" s="175">
        <v>0.0</v>
      </c>
      <c r="AE35" s="175">
        <v>0.0</v>
      </c>
      <c r="AF35" s="175">
        <v>0.0</v>
      </c>
      <c r="AG35" s="175">
        <v>0.0</v>
      </c>
      <c r="AH35" s="175">
        <v>0.0</v>
      </c>
      <c r="AI35" s="175">
        <v>0.0</v>
      </c>
      <c r="AJ35" s="175">
        <v>0.0</v>
      </c>
      <c r="AK35" s="175">
        <v>33.0</v>
      </c>
      <c r="AL35" s="175">
        <v>0.0</v>
      </c>
      <c r="AM35" s="175">
        <v>0.0</v>
      </c>
      <c r="AN35" s="175">
        <v>0.0</v>
      </c>
      <c r="AO35" s="175">
        <v>0.0</v>
      </c>
      <c r="AP35" s="175">
        <v>0.0</v>
      </c>
      <c r="AQ35" s="175">
        <v>0.0</v>
      </c>
      <c r="AR35" s="175">
        <v>0.0</v>
      </c>
      <c r="AS35" s="175">
        <v>0.0</v>
      </c>
      <c r="AT35" s="175">
        <v>32.0</v>
      </c>
      <c r="AU35" s="175">
        <v>0.0</v>
      </c>
      <c r="AV35" s="175">
        <v>0.0</v>
      </c>
      <c r="AW35" s="175">
        <v>0.0</v>
      </c>
      <c r="AX35" s="175">
        <v>0.0</v>
      </c>
      <c r="AY35" s="175">
        <v>0.0</v>
      </c>
      <c r="AZ35" s="175">
        <v>0.0</v>
      </c>
      <c r="BA35" s="175">
        <v>0.0</v>
      </c>
      <c r="BB35" s="175">
        <v>0.0</v>
      </c>
      <c r="BC35" s="175">
        <v>0.0</v>
      </c>
      <c r="BD35" s="175">
        <v>0.0</v>
      </c>
      <c r="BE35" s="175">
        <v>0.0</v>
      </c>
      <c r="BF35" s="175">
        <v>0.0</v>
      </c>
      <c r="BG35" s="175">
        <v>0.0</v>
      </c>
      <c r="BH35" s="175">
        <v>0.0</v>
      </c>
      <c r="BI35" s="175">
        <v>0.0</v>
      </c>
      <c r="BJ35" s="175">
        <v>0.0</v>
      </c>
      <c r="BK35" s="175">
        <v>0.0</v>
      </c>
      <c r="BL35" s="175">
        <v>0.0</v>
      </c>
      <c r="BM35" s="175">
        <v>0.0</v>
      </c>
      <c r="BN35" s="175">
        <v>33.0</v>
      </c>
      <c r="BO35" s="175">
        <v>0.0</v>
      </c>
      <c r="BP35" s="175">
        <v>0.0</v>
      </c>
      <c r="BQ35" s="175">
        <v>0.0</v>
      </c>
      <c r="BR35" s="175">
        <v>0.0</v>
      </c>
      <c r="BS35" s="175">
        <v>0.0</v>
      </c>
      <c r="BT35" s="175">
        <v>0.0</v>
      </c>
      <c r="BU35" s="175">
        <v>0.0</v>
      </c>
      <c r="BV35" s="175">
        <v>0.0</v>
      </c>
      <c r="BW35" s="175">
        <v>0.0</v>
      </c>
      <c r="BX35" s="175">
        <v>0.0</v>
      </c>
      <c r="BY35" s="175">
        <v>33.0</v>
      </c>
      <c r="BZ35" s="175">
        <v>0.0</v>
      </c>
      <c r="CA35" s="175">
        <v>0.0</v>
      </c>
      <c r="CB35" s="175">
        <v>0.0</v>
      </c>
      <c r="CC35" s="175">
        <v>0.0</v>
      </c>
      <c r="CD35" s="175">
        <v>0.0</v>
      </c>
      <c r="CE35" s="175">
        <v>0.0</v>
      </c>
      <c r="CF35" s="175">
        <v>0.0</v>
      </c>
      <c r="CG35" s="175">
        <v>0.0</v>
      </c>
      <c r="CH35" s="175">
        <v>0.0</v>
      </c>
      <c r="CI35" s="175">
        <v>0.0</v>
      </c>
      <c r="CJ35" s="175">
        <v>0.0</v>
      </c>
      <c r="CK35" s="175">
        <v>0.0</v>
      </c>
      <c r="CL35" s="175">
        <v>0.0</v>
      </c>
      <c r="CM35" s="175">
        <v>0.0</v>
      </c>
      <c r="CN35" s="175">
        <v>0.0</v>
      </c>
      <c r="CO35" s="175">
        <v>0.0</v>
      </c>
      <c r="CP35" s="175">
        <v>36.0</v>
      </c>
      <c r="CQ35" s="175">
        <v>0.0</v>
      </c>
      <c r="CR35" s="175">
        <v>0.0</v>
      </c>
      <c r="CS35" s="175">
        <v>0.0</v>
      </c>
      <c r="CT35" s="175">
        <v>0.0</v>
      </c>
      <c r="CU35" s="175">
        <v>0.0</v>
      </c>
      <c r="CV35" s="175">
        <v>0.0</v>
      </c>
      <c r="CW35" s="175">
        <v>0.0</v>
      </c>
      <c r="CX35" s="175">
        <v>0.0</v>
      </c>
      <c r="CY35" s="175">
        <v>35.0</v>
      </c>
      <c r="CZ35" s="175">
        <v>0.0</v>
      </c>
      <c r="DA35" s="175">
        <v>0.0</v>
      </c>
      <c r="DB35" s="175">
        <v>0.0</v>
      </c>
      <c r="DC35" s="175">
        <v>0.0</v>
      </c>
      <c r="DD35" s="175">
        <v>0.0</v>
      </c>
      <c r="DE35" s="175">
        <v>0.0</v>
      </c>
      <c r="DF35" s="175">
        <v>0.0</v>
      </c>
      <c r="DG35" s="175">
        <v>0.0</v>
      </c>
      <c r="DH35" s="175">
        <v>0.0</v>
      </c>
      <c r="DI35" s="175">
        <v>0.0</v>
      </c>
      <c r="DJ35" s="175">
        <v>0.0</v>
      </c>
      <c r="DK35" s="175">
        <v>0.0</v>
      </c>
      <c r="DL35" s="175">
        <v>0.0</v>
      </c>
      <c r="DM35" s="175">
        <v>0.0</v>
      </c>
      <c r="DN35" s="175">
        <v>0.0</v>
      </c>
      <c r="DO35" s="175">
        <v>0.0</v>
      </c>
      <c r="DP35" s="175">
        <v>0.0</v>
      </c>
      <c r="DQ35" s="175">
        <v>0.0</v>
      </c>
      <c r="DR35" s="175">
        <v>0.0</v>
      </c>
      <c r="DS35" s="175">
        <v>0.0</v>
      </c>
      <c r="DT35" s="175">
        <v>0.0</v>
      </c>
      <c r="DU35" s="175">
        <v>0.0</v>
      </c>
      <c r="DV35" s="175">
        <v>0.0</v>
      </c>
      <c r="DW35" s="175">
        <v>0.0</v>
      </c>
      <c r="DX35" s="175">
        <v>0.0</v>
      </c>
      <c r="DY35" s="175">
        <v>0.0</v>
      </c>
      <c r="DZ35" s="175">
        <v>0.0</v>
      </c>
      <c r="EA35" s="175">
        <v>0.0</v>
      </c>
      <c r="EB35" s="175">
        <v>0.0</v>
      </c>
      <c r="EC35" s="175">
        <v>0.0</v>
      </c>
      <c r="ED35" s="175">
        <v>0.0</v>
      </c>
      <c r="EE35" s="175">
        <v>0.0</v>
      </c>
      <c r="EF35" s="175">
        <v>0.0</v>
      </c>
      <c r="EG35" s="175">
        <v>0.0</v>
      </c>
      <c r="EH35" s="175">
        <v>0.0</v>
      </c>
      <c r="EI35" s="175">
        <v>0.0</v>
      </c>
      <c r="EJ35" s="175">
        <v>0.0</v>
      </c>
      <c r="EK35" s="175">
        <v>0.0</v>
      </c>
      <c r="EL35" s="175">
        <v>0.0</v>
      </c>
      <c r="EM35" s="176">
        <v>0.0</v>
      </c>
      <c r="EN35" s="177">
        <f t="shared" si="2"/>
        <v>0</v>
      </c>
      <c r="EO35" s="178">
        <f>VLOOKUP(C35,'Complexity Cost Adjustment'!$C$2:$H$141,6,0)</f>
        <v>2581.3155</v>
      </c>
      <c r="EP35" s="178">
        <f t="shared" ref="EP35:JY35" si="38">IF(D35&gt;0,($EO35)*D$143,0)</f>
        <v>0</v>
      </c>
      <c r="EQ35" s="179">
        <f t="shared" si="38"/>
        <v>2981.419403</v>
      </c>
      <c r="ER35" s="178">
        <f t="shared" si="38"/>
        <v>0</v>
      </c>
      <c r="ES35" s="178">
        <f t="shared" si="38"/>
        <v>0</v>
      </c>
      <c r="ET35" s="178">
        <f t="shared" si="38"/>
        <v>0</v>
      </c>
      <c r="EU35" s="178">
        <f t="shared" si="38"/>
        <v>0</v>
      </c>
      <c r="EV35" s="179">
        <f t="shared" si="38"/>
        <v>2023.751352</v>
      </c>
      <c r="EW35" s="178">
        <f t="shared" si="38"/>
        <v>0</v>
      </c>
      <c r="EX35" s="178">
        <f t="shared" si="38"/>
        <v>0</v>
      </c>
      <c r="EY35" s="178">
        <f t="shared" si="38"/>
        <v>0</v>
      </c>
      <c r="EZ35" s="178">
        <f t="shared" si="38"/>
        <v>0</v>
      </c>
      <c r="FA35" s="179">
        <f t="shared" si="38"/>
        <v>1861.128476</v>
      </c>
      <c r="FB35" s="178">
        <f t="shared" si="38"/>
        <v>0</v>
      </c>
      <c r="FC35" s="178">
        <f t="shared" si="38"/>
        <v>0</v>
      </c>
      <c r="FD35" s="178">
        <f t="shared" si="38"/>
        <v>0</v>
      </c>
      <c r="FE35" s="178">
        <f t="shared" si="38"/>
        <v>0</v>
      </c>
      <c r="FF35" s="179">
        <f t="shared" si="38"/>
        <v>4855.454456</v>
      </c>
      <c r="FG35" s="178">
        <f t="shared" si="38"/>
        <v>0</v>
      </c>
      <c r="FH35" s="178">
        <f t="shared" si="38"/>
        <v>0</v>
      </c>
      <c r="FI35" s="178">
        <f t="shared" si="38"/>
        <v>0</v>
      </c>
      <c r="FJ35" s="178">
        <f t="shared" si="38"/>
        <v>0</v>
      </c>
      <c r="FK35" s="178">
        <f t="shared" si="38"/>
        <v>0</v>
      </c>
      <c r="FL35" s="178">
        <f t="shared" si="38"/>
        <v>0</v>
      </c>
      <c r="FM35" s="178">
        <f t="shared" si="38"/>
        <v>0</v>
      </c>
      <c r="FN35" s="178">
        <f t="shared" si="38"/>
        <v>0</v>
      </c>
      <c r="FO35" s="179">
        <f t="shared" si="38"/>
        <v>2973.675456</v>
      </c>
      <c r="FP35" s="178">
        <f t="shared" si="38"/>
        <v>0</v>
      </c>
      <c r="FQ35" s="178">
        <f t="shared" si="38"/>
        <v>0</v>
      </c>
      <c r="FR35" s="178">
        <f t="shared" si="38"/>
        <v>0</v>
      </c>
      <c r="FS35" s="178">
        <f t="shared" si="38"/>
        <v>0</v>
      </c>
      <c r="FT35" s="178">
        <f t="shared" si="38"/>
        <v>0</v>
      </c>
      <c r="FU35" s="178">
        <f t="shared" si="38"/>
        <v>0</v>
      </c>
      <c r="FV35" s="178">
        <f t="shared" si="38"/>
        <v>0</v>
      </c>
      <c r="FW35" s="179">
        <f t="shared" si="38"/>
        <v>3035.627028</v>
      </c>
      <c r="FX35" s="178">
        <f t="shared" si="38"/>
        <v>0</v>
      </c>
      <c r="FY35" s="178">
        <f t="shared" si="38"/>
        <v>0</v>
      </c>
      <c r="FZ35" s="178">
        <f t="shared" si="38"/>
        <v>0</v>
      </c>
      <c r="GA35" s="178">
        <f t="shared" si="38"/>
        <v>0</v>
      </c>
      <c r="GB35" s="178">
        <f t="shared" si="38"/>
        <v>0</v>
      </c>
      <c r="GC35" s="178">
        <f t="shared" si="38"/>
        <v>0</v>
      </c>
      <c r="GD35" s="178">
        <f t="shared" si="38"/>
        <v>0</v>
      </c>
      <c r="GE35" s="178">
        <f t="shared" si="38"/>
        <v>0</v>
      </c>
      <c r="GF35" s="179">
        <f t="shared" si="38"/>
        <v>1226.124863</v>
      </c>
      <c r="GG35" s="178">
        <f t="shared" si="38"/>
        <v>0</v>
      </c>
      <c r="GH35" s="178">
        <f t="shared" si="38"/>
        <v>0</v>
      </c>
      <c r="GI35" s="178">
        <f t="shared" si="38"/>
        <v>0</v>
      </c>
      <c r="GJ35" s="178">
        <f t="shared" si="38"/>
        <v>0</v>
      </c>
      <c r="GK35" s="178">
        <f t="shared" si="38"/>
        <v>0</v>
      </c>
      <c r="GL35" s="178">
        <f t="shared" si="38"/>
        <v>0</v>
      </c>
      <c r="GM35" s="178">
        <f t="shared" si="38"/>
        <v>0</v>
      </c>
      <c r="GN35" s="178">
        <f t="shared" si="38"/>
        <v>0</v>
      </c>
      <c r="GO35" s="178">
        <f t="shared" si="38"/>
        <v>0</v>
      </c>
      <c r="GP35" s="178">
        <f t="shared" si="38"/>
        <v>0</v>
      </c>
      <c r="GQ35" s="178">
        <f t="shared" si="38"/>
        <v>0</v>
      </c>
      <c r="GR35" s="178">
        <f t="shared" si="38"/>
        <v>0</v>
      </c>
      <c r="GS35" s="178">
        <f t="shared" si="38"/>
        <v>0</v>
      </c>
      <c r="GT35" s="178">
        <f t="shared" si="38"/>
        <v>0</v>
      </c>
      <c r="GU35" s="178">
        <f t="shared" si="38"/>
        <v>0</v>
      </c>
      <c r="GV35" s="178">
        <f t="shared" si="38"/>
        <v>0</v>
      </c>
      <c r="GW35" s="178">
        <f t="shared" si="38"/>
        <v>0</v>
      </c>
      <c r="GX35" s="178">
        <f t="shared" si="38"/>
        <v>0</v>
      </c>
      <c r="GY35" s="178">
        <f t="shared" si="38"/>
        <v>0</v>
      </c>
      <c r="GZ35" s="179">
        <f t="shared" si="38"/>
        <v>2754.263639</v>
      </c>
      <c r="HA35" s="178">
        <f t="shared" si="38"/>
        <v>0</v>
      </c>
      <c r="HB35" s="178">
        <f t="shared" si="38"/>
        <v>0</v>
      </c>
      <c r="HC35" s="178">
        <f t="shared" si="38"/>
        <v>0</v>
      </c>
      <c r="HD35" s="178">
        <f t="shared" si="38"/>
        <v>0</v>
      </c>
      <c r="HE35" s="178">
        <f t="shared" si="38"/>
        <v>0</v>
      </c>
      <c r="HF35" s="178">
        <f t="shared" si="38"/>
        <v>0</v>
      </c>
      <c r="HG35" s="178">
        <f t="shared" si="38"/>
        <v>0</v>
      </c>
      <c r="HH35" s="178">
        <f t="shared" si="38"/>
        <v>0</v>
      </c>
      <c r="HI35" s="178">
        <f t="shared" si="38"/>
        <v>0</v>
      </c>
      <c r="HJ35" s="178">
        <f t="shared" si="38"/>
        <v>0</v>
      </c>
      <c r="HK35" s="179">
        <f t="shared" si="38"/>
        <v>2416.111308</v>
      </c>
      <c r="HL35" s="178">
        <f t="shared" si="38"/>
        <v>0</v>
      </c>
      <c r="HM35" s="178">
        <f t="shared" si="38"/>
        <v>0</v>
      </c>
      <c r="HN35" s="178">
        <f t="shared" si="38"/>
        <v>0</v>
      </c>
      <c r="HO35" s="178">
        <f t="shared" si="38"/>
        <v>0</v>
      </c>
      <c r="HP35" s="178">
        <f t="shared" si="38"/>
        <v>0</v>
      </c>
      <c r="HQ35" s="178">
        <f t="shared" si="38"/>
        <v>0</v>
      </c>
      <c r="HR35" s="178">
        <f t="shared" si="38"/>
        <v>0</v>
      </c>
      <c r="HS35" s="178">
        <f t="shared" si="38"/>
        <v>0</v>
      </c>
      <c r="HT35" s="178">
        <f t="shared" si="38"/>
        <v>0</v>
      </c>
      <c r="HU35" s="178">
        <f t="shared" si="38"/>
        <v>0</v>
      </c>
      <c r="HV35" s="178">
        <f t="shared" si="38"/>
        <v>0</v>
      </c>
      <c r="HW35" s="178">
        <f t="shared" si="38"/>
        <v>0</v>
      </c>
      <c r="HX35" s="178">
        <f t="shared" si="38"/>
        <v>0</v>
      </c>
      <c r="HY35" s="178">
        <f t="shared" si="38"/>
        <v>0</v>
      </c>
      <c r="HZ35" s="178">
        <f t="shared" si="38"/>
        <v>0</v>
      </c>
      <c r="IA35" s="178">
        <f t="shared" si="38"/>
        <v>0</v>
      </c>
      <c r="IB35" s="179">
        <f t="shared" si="38"/>
        <v>1342.28406</v>
      </c>
      <c r="IC35" s="178">
        <f t="shared" si="38"/>
        <v>0</v>
      </c>
      <c r="ID35" s="178">
        <f t="shared" si="38"/>
        <v>0</v>
      </c>
      <c r="IE35" s="178">
        <f t="shared" si="38"/>
        <v>0</v>
      </c>
      <c r="IF35" s="178">
        <f t="shared" si="38"/>
        <v>0</v>
      </c>
      <c r="IG35" s="178">
        <f t="shared" si="38"/>
        <v>0</v>
      </c>
      <c r="IH35" s="178">
        <f t="shared" si="38"/>
        <v>0</v>
      </c>
      <c r="II35" s="178">
        <f t="shared" si="38"/>
        <v>0</v>
      </c>
      <c r="IJ35" s="178">
        <f t="shared" si="38"/>
        <v>0</v>
      </c>
      <c r="IK35" s="179">
        <f t="shared" si="38"/>
        <v>1084.15251</v>
      </c>
      <c r="IL35" s="178">
        <f t="shared" si="38"/>
        <v>0</v>
      </c>
      <c r="IM35" s="178">
        <f t="shared" si="38"/>
        <v>0</v>
      </c>
      <c r="IN35" s="178">
        <f t="shared" si="38"/>
        <v>0</v>
      </c>
      <c r="IO35" s="178">
        <f t="shared" si="38"/>
        <v>0</v>
      </c>
      <c r="IP35" s="178">
        <f t="shared" si="38"/>
        <v>0</v>
      </c>
      <c r="IQ35" s="178">
        <f t="shared" si="38"/>
        <v>0</v>
      </c>
      <c r="IR35" s="178">
        <f t="shared" si="38"/>
        <v>0</v>
      </c>
      <c r="IS35" s="178">
        <f t="shared" si="38"/>
        <v>0</v>
      </c>
      <c r="IT35" s="178">
        <f t="shared" si="38"/>
        <v>0</v>
      </c>
      <c r="IU35" s="178">
        <f t="shared" si="38"/>
        <v>0</v>
      </c>
      <c r="IV35" s="178">
        <f t="shared" si="38"/>
        <v>0</v>
      </c>
      <c r="IW35" s="178">
        <f t="shared" si="38"/>
        <v>0</v>
      </c>
      <c r="IX35" s="178">
        <f t="shared" si="38"/>
        <v>0</v>
      </c>
      <c r="IY35" s="178">
        <f t="shared" si="38"/>
        <v>0</v>
      </c>
      <c r="IZ35" s="178">
        <f t="shared" si="38"/>
        <v>0</v>
      </c>
      <c r="JA35" s="178">
        <f t="shared" si="38"/>
        <v>0</v>
      </c>
      <c r="JB35" s="178">
        <f t="shared" si="38"/>
        <v>0</v>
      </c>
      <c r="JC35" s="178">
        <f t="shared" si="38"/>
        <v>0</v>
      </c>
      <c r="JD35" s="178">
        <f t="shared" si="38"/>
        <v>0</v>
      </c>
      <c r="JE35" s="178">
        <f t="shared" si="38"/>
        <v>0</v>
      </c>
      <c r="JF35" s="178">
        <f t="shared" si="38"/>
        <v>0</v>
      </c>
      <c r="JG35" s="178">
        <f t="shared" si="38"/>
        <v>0</v>
      </c>
      <c r="JH35" s="178">
        <f t="shared" si="38"/>
        <v>0</v>
      </c>
      <c r="JI35" s="178">
        <f t="shared" si="38"/>
        <v>0</v>
      </c>
      <c r="JJ35" s="178">
        <f t="shared" si="38"/>
        <v>0</v>
      </c>
      <c r="JK35" s="178">
        <f t="shared" si="38"/>
        <v>0</v>
      </c>
      <c r="JL35" s="178">
        <f t="shared" si="38"/>
        <v>0</v>
      </c>
      <c r="JM35" s="178">
        <f t="shared" si="38"/>
        <v>0</v>
      </c>
      <c r="JN35" s="178">
        <f t="shared" si="38"/>
        <v>0</v>
      </c>
      <c r="JO35" s="178">
        <f t="shared" si="38"/>
        <v>0</v>
      </c>
      <c r="JP35" s="178">
        <f t="shared" si="38"/>
        <v>0</v>
      </c>
      <c r="JQ35" s="178">
        <f t="shared" si="38"/>
        <v>0</v>
      </c>
      <c r="JR35" s="178">
        <f t="shared" si="38"/>
        <v>0</v>
      </c>
      <c r="JS35" s="178">
        <f t="shared" si="38"/>
        <v>0</v>
      </c>
      <c r="JT35" s="178">
        <f t="shared" si="38"/>
        <v>0</v>
      </c>
      <c r="JU35" s="178">
        <f t="shared" si="38"/>
        <v>0</v>
      </c>
      <c r="JV35" s="178">
        <f t="shared" si="38"/>
        <v>0</v>
      </c>
      <c r="JW35" s="178">
        <f t="shared" si="38"/>
        <v>0</v>
      </c>
      <c r="JX35" s="178">
        <f t="shared" si="38"/>
        <v>0</v>
      </c>
      <c r="JY35" s="178">
        <f t="shared" si="38"/>
        <v>0</v>
      </c>
      <c r="JZ35" s="180">
        <f t="shared" si="4"/>
        <v>0.215</v>
      </c>
      <c r="KA35" s="181">
        <f t="shared" si="5"/>
        <v>26553.99255</v>
      </c>
      <c r="KB35" s="181">
        <f t="shared" si="6"/>
        <v>5709.108398</v>
      </c>
    </row>
    <row r="36" ht="14.25" customHeight="1">
      <c r="A36" s="50" t="s">
        <v>133</v>
      </c>
      <c r="B36" s="83" t="s">
        <v>479</v>
      </c>
      <c r="C36" s="50">
        <v>1811035.0</v>
      </c>
      <c r="D36" s="175">
        <v>0.0</v>
      </c>
      <c r="E36" s="175">
        <v>164.0</v>
      </c>
      <c r="F36" s="175">
        <v>0.0</v>
      </c>
      <c r="G36" s="175">
        <v>0.0</v>
      </c>
      <c r="H36" s="175">
        <v>0.0</v>
      </c>
      <c r="I36" s="175">
        <v>0.0</v>
      </c>
      <c r="J36" s="175">
        <v>175.0</v>
      </c>
      <c r="K36" s="175">
        <v>0.0</v>
      </c>
      <c r="L36" s="175">
        <v>0.0</v>
      </c>
      <c r="M36" s="175">
        <v>0.0</v>
      </c>
      <c r="N36" s="175">
        <v>0.0</v>
      </c>
      <c r="O36" s="175">
        <v>171.0</v>
      </c>
      <c r="P36" s="175">
        <v>0.0</v>
      </c>
      <c r="Q36" s="175">
        <v>0.0</v>
      </c>
      <c r="R36" s="175">
        <v>0.0</v>
      </c>
      <c r="S36" s="175">
        <v>0.0</v>
      </c>
      <c r="T36" s="175">
        <v>168.0</v>
      </c>
      <c r="U36" s="175">
        <v>0.0</v>
      </c>
      <c r="V36" s="175">
        <v>0.0</v>
      </c>
      <c r="W36" s="175">
        <v>0.0</v>
      </c>
      <c r="X36" s="175">
        <v>0.0</v>
      </c>
      <c r="Y36" s="175">
        <v>0.0</v>
      </c>
      <c r="Z36" s="175">
        <v>0.0</v>
      </c>
      <c r="AA36" s="175">
        <v>0.0</v>
      </c>
      <c r="AB36" s="175">
        <v>0.0</v>
      </c>
      <c r="AC36" s="175">
        <v>158.0</v>
      </c>
      <c r="AD36" s="175">
        <v>0.0</v>
      </c>
      <c r="AE36" s="175">
        <v>0.0</v>
      </c>
      <c r="AF36" s="175">
        <v>0.0</v>
      </c>
      <c r="AG36" s="175">
        <v>0.0</v>
      </c>
      <c r="AH36" s="175">
        <v>0.0</v>
      </c>
      <c r="AI36" s="175">
        <v>0.0</v>
      </c>
      <c r="AJ36" s="175">
        <v>0.0</v>
      </c>
      <c r="AK36" s="175">
        <v>167.0</v>
      </c>
      <c r="AL36" s="175">
        <v>0.0</v>
      </c>
      <c r="AM36" s="175">
        <v>0.0</v>
      </c>
      <c r="AN36" s="175">
        <v>0.0</v>
      </c>
      <c r="AO36" s="175">
        <v>0.0</v>
      </c>
      <c r="AP36" s="175">
        <v>0.0</v>
      </c>
      <c r="AQ36" s="175">
        <v>0.0</v>
      </c>
      <c r="AR36" s="175">
        <v>0.0</v>
      </c>
      <c r="AS36" s="175">
        <v>0.0</v>
      </c>
      <c r="AT36" s="175">
        <v>160.0</v>
      </c>
      <c r="AU36" s="175">
        <v>0.0</v>
      </c>
      <c r="AV36" s="175">
        <v>0.0</v>
      </c>
      <c r="AW36" s="175">
        <v>0.0</v>
      </c>
      <c r="AX36" s="175">
        <v>0.0</v>
      </c>
      <c r="AY36" s="175">
        <v>0.0</v>
      </c>
      <c r="AZ36" s="175">
        <v>0.0</v>
      </c>
      <c r="BA36" s="175">
        <v>0.0</v>
      </c>
      <c r="BB36" s="175">
        <v>0.0</v>
      </c>
      <c r="BC36" s="175">
        <v>0.0</v>
      </c>
      <c r="BD36" s="175">
        <v>0.0</v>
      </c>
      <c r="BE36" s="175">
        <v>0.0</v>
      </c>
      <c r="BF36" s="175">
        <v>0.0</v>
      </c>
      <c r="BG36" s="175">
        <v>0.0</v>
      </c>
      <c r="BH36" s="175">
        <v>0.0</v>
      </c>
      <c r="BI36" s="175">
        <v>0.0</v>
      </c>
      <c r="BJ36" s="175">
        <v>0.0</v>
      </c>
      <c r="BK36" s="175">
        <v>0.0</v>
      </c>
      <c r="BL36" s="175">
        <v>0.0</v>
      </c>
      <c r="BM36" s="175">
        <v>0.0</v>
      </c>
      <c r="BN36" s="175">
        <v>164.0</v>
      </c>
      <c r="BO36" s="175">
        <v>0.0</v>
      </c>
      <c r="BP36" s="175">
        <v>0.0</v>
      </c>
      <c r="BQ36" s="175">
        <v>0.0</v>
      </c>
      <c r="BR36" s="175">
        <v>0.0</v>
      </c>
      <c r="BS36" s="175">
        <v>0.0</v>
      </c>
      <c r="BT36" s="175">
        <v>0.0</v>
      </c>
      <c r="BU36" s="175">
        <v>0.0</v>
      </c>
      <c r="BV36" s="175">
        <v>0.0</v>
      </c>
      <c r="BW36" s="175">
        <v>0.0</v>
      </c>
      <c r="BX36" s="175">
        <v>0.0</v>
      </c>
      <c r="BY36" s="175">
        <v>167.0</v>
      </c>
      <c r="BZ36" s="175">
        <v>0.0</v>
      </c>
      <c r="CA36" s="175">
        <v>0.0</v>
      </c>
      <c r="CB36" s="175">
        <v>0.0</v>
      </c>
      <c r="CC36" s="175">
        <v>0.0</v>
      </c>
      <c r="CD36" s="175">
        <v>0.0</v>
      </c>
      <c r="CE36" s="175">
        <v>0.0</v>
      </c>
      <c r="CF36" s="175">
        <v>0.0</v>
      </c>
      <c r="CG36" s="175">
        <v>0.0</v>
      </c>
      <c r="CH36" s="175">
        <v>0.0</v>
      </c>
      <c r="CI36" s="175">
        <v>0.0</v>
      </c>
      <c r="CJ36" s="175">
        <v>0.0</v>
      </c>
      <c r="CK36" s="175">
        <v>0.0</v>
      </c>
      <c r="CL36" s="175">
        <v>0.0</v>
      </c>
      <c r="CM36" s="175">
        <v>0.0</v>
      </c>
      <c r="CN36" s="175">
        <v>0.0</v>
      </c>
      <c r="CO36" s="175">
        <v>0.0</v>
      </c>
      <c r="CP36" s="175">
        <v>180.0</v>
      </c>
      <c r="CQ36" s="175">
        <v>0.0</v>
      </c>
      <c r="CR36" s="175">
        <v>0.0</v>
      </c>
      <c r="CS36" s="175">
        <v>0.0</v>
      </c>
      <c r="CT36" s="175">
        <v>0.0</v>
      </c>
      <c r="CU36" s="175">
        <v>0.0</v>
      </c>
      <c r="CV36" s="175">
        <v>0.0</v>
      </c>
      <c r="CW36" s="175">
        <v>0.0</v>
      </c>
      <c r="CX36" s="175">
        <v>0.0</v>
      </c>
      <c r="CY36" s="175">
        <v>175.0</v>
      </c>
      <c r="CZ36" s="175">
        <v>0.0</v>
      </c>
      <c r="DA36" s="175">
        <v>0.0</v>
      </c>
      <c r="DB36" s="175">
        <v>0.0</v>
      </c>
      <c r="DC36" s="175">
        <v>0.0</v>
      </c>
      <c r="DD36" s="175">
        <v>0.0</v>
      </c>
      <c r="DE36" s="175">
        <v>0.0</v>
      </c>
      <c r="DF36" s="175">
        <v>0.0</v>
      </c>
      <c r="DG36" s="175">
        <v>0.0</v>
      </c>
      <c r="DH36" s="175">
        <v>0.0</v>
      </c>
      <c r="DI36" s="175">
        <v>0.0</v>
      </c>
      <c r="DJ36" s="175">
        <v>0.0</v>
      </c>
      <c r="DK36" s="175">
        <v>0.0</v>
      </c>
      <c r="DL36" s="175">
        <v>0.0</v>
      </c>
      <c r="DM36" s="175">
        <v>0.0</v>
      </c>
      <c r="DN36" s="175">
        <v>0.0</v>
      </c>
      <c r="DO36" s="175">
        <v>0.0</v>
      </c>
      <c r="DP36" s="175">
        <v>0.0</v>
      </c>
      <c r="DQ36" s="175">
        <v>0.0</v>
      </c>
      <c r="DR36" s="175">
        <v>0.0</v>
      </c>
      <c r="DS36" s="175">
        <v>0.0</v>
      </c>
      <c r="DT36" s="175">
        <v>0.0</v>
      </c>
      <c r="DU36" s="175">
        <v>0.0</v>
      </c>
      <c r="DV36" s="175">
        <v>0.0</v>
      </c>
      <c r="DW36" s="175">
        <v>0.0</v>
      </c>
      <c r="DX36" s="175">
        <v>0.0</v>
      </c>
      <c r="DY36" s="175">
        <v>0.0</v>
      </c>
      <c r="DZ36" s="175">
        <v>0.0</v>
      </c>
      <c r="EA36" s="175">
        <v>0.0</v>
      </c>
      <c r="EB36" s="175">
        <v>0.0</v>
      </c>
      <c r="EC36" s="175">
        <v>0.0</v>
      </c>
      <c r="ED36" s="175">
        <v>0.0</v>
      </c>
      <c r="EE36" s="175">
        <v>0.0</v>
      </c>
      <c r="EF36" s="175">
        <v>0.0</v>
      </c>
      <c r="EG36" s="175">
        <v>0.0</v>
      </c>
      <c r="EH36" s="175">
        <v>0.0</v>
      </c>
      <c r="EI36" s="175">
        <v>0.0</v>
      </c>
      <c r="EJ36" s="175">
        <v>0.0</v>
      </c>
      <c r="EK36" s="175">
        <v>0.0</v>
      </c>
      <c r="EL36" s="175">
        <v>0.0</v>
      </c>
      <c r="EM36" s="176">
        <v>0.0</v>
      </c>
      <c r="EN36" s="177">
        <f t="shared" si="2"/>
        <v>0</v>
      </c>
      <c r="EO36" s="178">
        <f>VLOOKUP(C36,'Complexity Cost Adjustment'!$C$2:$H$141,6,0)</f>
        <v>3334.0424</v>
      </c>
      <c r="EP36" s="178">
        <f t="shared" ref="EP36:JY36" si="39">IF(D36&gt;0,($EO36)*D$143,0)</f>
        <v>0</v>
      </c>
      <c r="EQ36" s="179">
        <f t="shared" si="39"/>
        <v>3850.818972</v>
      </c>
      <c r="ER36" s="178">
        <f t="shared" si="39"/>
        <v>0</v>
      </c>
      <c r="ES36" s="178">
        <f t="shared" si="39"/>
        <v>0</v>
      </c>
      <c r="ET36" s="178">
        <f t="shared" si="39"/>
        <v>0</v>
      </c>
      <c r="EU36" s="178">
        <f t="shared" si="39"/>
        <v>0</v>
      </c>
      <c r="EV36" s="179">
        <f t="shared" si="39"/>
        <v>2613.889242</v>
      </c>
      <c r="EW36" s="178">
        <f t="shared" si="39"/>
        <v>0</v>
      </c>
      <c r="EX36" s="178">
        <f t="shared" si="39"/>
        <v>0</v>
      </c>
      <c r="EY36" s="178">
        <f t="shared" si="39"/>
        <v>0</v>
      </c>
      <c r="EZ36" s="178">
        <f t="shared" si="39"/>
        <v>0</v>
      </c>
      <c r="FA36" s="179">
        <f t="shared" si="39"/>
        <v>2403.84457</v>
      </c>
      <c r="FB36" s="178">
        <f t="shared" si="39"/>
        <v>0</v>
      </c>
      <c r="FC36" s="178">
        <f t="shared" si="39"/>
        <v>0</v>
      </c>
      <c r="FD36" s="178">
        <f t="shared" si="39"/>
        <v>0</v>
      </c>
      <c r="FE36" s="178">
        <f t="shared" si="39"/>
        <v>0</v>
      </c>
      <c r="FF36" s="179">
        <f t="shared" si="39"/>
        <v>6271.333754</v>
      </c>
      <c r="FG36" s="178">
        <f t="shared" si="39"/>
        <v>0</v>
      </c>
      <c r="FH36" s="178">
        <f t="shared" si="39"/>
        <v>0</v>
      </c>
      <c r="FI36" s="178">
        <f t="shared" si="39"/>
        <v>0</v>
      </c>
      <c r="FJ36" s="178">
        <f t="shared" si="39"/>
        <v>0</v>
      </c>
      <c r="FK36" s="178">
        <f t="shared" si="39"/>
        <v>0</v>
      </c>
      <c r="FL36" s="178">
        <f t="shared" si="39"/>
        <v>0</v>
      </c>
      <c r="FM36" s="178">
        <f t="shared" si="39"/>
        <v>0</v>
      </c>
      <c r="FN36" s="178">
        <f t="shared" si="39"/>
        <v>0</v>
      </c>
      <c r="FO36" s="179">
        <f t="shared" si="39"/>
        <v>3840.816845</v>
      </c>
      <c r="FP36" s="178">
        <f t="shared" si="39"/>
        <v>0</v>
      </c>
      <c r="FQ36" s="178">
        <f t="shared" si="39"/>
        <v>0</v>
      </c>
      <c r="FR36" s="178">
        <f t="shared" si="39"/>
        <v>0</v>
      </c>
      <c r="FS36" s="178">
        <f t="shared" si="39"/>
        <v>0</v>
      </c>
      <c r="FT36" s="178">
        <f t="shared" si="39"/>
        <v>0</v>
      </c>
      <c r="FU36" s="178">
        <f t="shared" si="39"/>
        <v>0</v>
      </c>
      <c r="FV36" s="178">
        <f t="shared" si="39"/>
        <v>0</v>
      </c>
      <c r="FW36" s="179">
        <f t="shared" si="39"/>
        <v>3920.833862</v>
      </c>
      <c r="FX36" s="178">
        <f t="shared" si="39"/>
        <v>0</v>
      </c>
      <c r="FY36" s="178">
        <f t="shared" si="39"/>
        <v>0</v>
      </c>
      <c r="FZ36" s="178">
        <f t="shared" si="39"/>
        <v>0</v>
      </c>
      <c r="GA36" s="178">
        <f t="shared" si="39"/>
        <v>0</v>
      </c>
      <c r="GB36" s="178">
        <f t="shared" si="39"/>
        <v>0</v>
      </c>
      <c r="GC36" s="178">
        <f t="shared" si="39"/>
        <v>0</v>
      </c>
      <c r="GD36" s="178">
        <f t="shared" si="39"/>
        <v>0</v>
      </c>
      <c r="GE36" s="178">
        <f t="shared" si="39"/>
        <v>0</v>
      </c>
      <c r="GF36" s="179">
        <f t="shared" si="39"/>
        <v>1583.67014</v>
      </c>
      <c r="GG36" s="178">
        <f t="shared" si="39"/>
        <v>0</v>
      </c>
      <c r="GH36" s="178">
        <f t="shared" si="39"/>
        <v>0</v>
      </c>
      <c r="GI36" s="178">
        <f t="shared" si="39"/>
        <v>0</v>
      </c>
      <c r="GJ36" s="178">
        <f t="shared" si="39"/>
        <v>0</v>
      </c>
      <c r="GK36" s="178">
        <f t="shared" si="39"/>
        <v>0</v>
      </c>
      <c r="GL36" s="178">
        <f t="shared" si="39"/>
        <v>0</v>
      </c>
      <c r="GM36" s="178">
        <f t="shared" si="39"/>
        <v>0</v>
      </c>
      <c r="GN36" s="178">
        <f t="shared" si="39"/>
        <v>0</v>
      </c>
      <c r="GO36" s="178">
        <f t="shared" si="39"/>
        <v>0</v>
      </c>
      <c r="GP36" s="178">
        <f t="shared" si="39"/>
        <v>0</v>
      </c>
      <c r="GQ36" s="178">
        <f t="shared" si="39"/>
        <v>0</v>
      </c>
      <c r="GR36" s="178">
        <f t="shared" si="39"/>
        <v>0</v>
      </c>
      <c r="GS36" s="178">
        <f t="shared" si="39"/>
        <v>0</v>
      </c>
      <c r="GT36" s="178">
        <f t="shared" si="39"/>
        <v>0</v>
      </c>
      <c r="GU36" s="178">
        <f t="shared" si="39"/>
        <v>0</v>
      </c>
      <c r="GV36" s="178">
        <f t="shared" si="39"/>
        <v>0</v>
      </c>
      <c r="GW36" s="178">
        <f t="shared" si="39"/>
        <v>0</v>
      </c>
      <c r="GX36" s="178">
        <f t="shared" si="39"/>
        <v>0</v>
      </c>
      <c r="GY36" s="178">
        <f t="shared" si="39"/>
        <v>0</v>
      </c>
      <c r="GZ36" s="179">
        <f t="shared" si="39"/>
        <v>3557.423241</v>
      </c>
      <c r="HA36" s="178">
        <f t="shared" si="39"/>
        <v>0</v>
      </c>
      <c r="HB36" s="178">
        <f t="shared" si="39"/>
        <v>0</v>
      </c>
      <c r="HC36" s="178">
        <f t="shared" si="39"/>
        <v>0</v>
      </c>
      <c r="HD36" s="178">
        <f t="shared" si="39"/>
        <v>0</v>
      </c>
      <c r="HE36" s="178">
        <f t="shared" si="39"/>
        <v>0</v>
      </c>
      <c r="HF36" s="178">
        <f t="shared" si="39"/>
        <v>0</v>
      </c>
      <c r="HG36" s="178">
        <f t="shared" si="39"/>
        <v>0</v>
      </c>
      <c r="HH36" s="178">
        <f t="shared" si="39"/>
        <v>0</v>
      </c>
      <c r="HI36" s="178">
        <f t="shared" si="39"/>
        <v>0</v>
      </c>
      <c r="HJ36" s="178">
        <f t="shared" si="39"/>
        <v>0</v>
      </c>
      <c r="HK36" s="179">
        <f t="shared" si="39"/>
        <v>3120.663686</v>
      </c>
      <c r="HL36" s="178">
        <f t="shared" si="39"/>
        <v>0</v>
      </c>
      <c r="HM36" s="178">
        <f t="shared" si="39"/>
        <v>0</v>
      </c>
      <c r="HN36" s="178">
        <f t="shared" si="39"/>
        <v>0</v>
      </c>
      <c r="HO36" s="178">
        <f t="shared" si="39"/>
        <v>0</v>
      </c>
      <c r="HP36" s="178">
        <f t="shared" si="39"/>
        <v>0</v>
      </c>
      <c r="HQ36" s="178">
        <f t="shared" si="39"/>
        <v>0</v>
      </c>
      <c r="HR36" s="178">
        <f t="shared" si="39"/>
        <v>0</v>
      </c>
      <c r="HS36" s="178">
        <f t="shared" si="39"/>
        <v>0</v>
      </c>
      <c r="HT36" s="178">
        <f t="shared" si="39"/>
        <v>0</v>
      </c>
      <c r="HU36" s="178">
        <f t="shared" si="39"/>
        <v>0</v>
      </c>
      <c r="HV36" s="178">
        <f t="shared" si="39"/>
        <v>0</v>
      </c>
      <c r="HW36" s="178">
        <f t="shared" si="39"/>
        <v>0</v>
      </c>
      <c r="HX36" s="178">
        <f t="shared" si="39"/>
        <v>0</v>
      </c>
      <c r="HY36" s="178">
        <f t="shared" si="39"/>
        <v>0</v>
      </c>
      <c r="HZ36" s="178">
        <f t="shared" si="39"/>
        <v>0</v>
      </c>
      <c r="IA36" s="178">
        <f t="shared" si="39"/>
        <v>0</v>
      </c>
      <c r="IB36" s="179">
        <f t="shared" si="39"/>
        <v>1733.702048</v>
      </c>
      <c r="IC36" s="178">
        <f t="shared" si="39"/>
        <v>0</v>
      </c>
      <c r="ID36" s="178">
        <f t="shared" si="39"/>
        <v>0</v>
      </c>
      <c r="IE36" s="178">
        <f t="shared" si="39"/>
        <v>0</v>
      </c>
      <c r="IF36" s="178">
        <f t="shared" si="39"/>
        <v>0</v>
      </c>
      <c r="IG36" s="178">
        <f t="shared" si="39"/>
        <v>0</v>
      </c>
      <c r="IH36" s="178">
        <f t="shared" si="39"/>
        <v>0</v>
      </c>
      <c r="II36" s="178">
        <f t="shared" si="39"/>
        <v>0</v>
      </c>
      <c r="IJ36" s="178">
        <f t="shared" si="39"/>
        <v>0</v>
      </c>
      <c r="IK36" s="179">
        <f t="shared" si="39"/>
        <v>1400.297808</v>
      </c>
      <c r="IL36" s="178">
        <f t="shared" si="39"/>
        <v>0</v>
      </c>
      <c r="IM36" s="178">
        <f t="shared" si="39"/>
        <v>0</v>
      </c>
      <c r="IN36" s="178">
        <f t="shared" si="39"/>
        <v>0</v>
      </c>
      <c r="IO36" s="178">
        <f t="shared" si="39"/>
        <v>0</v>
      </c>
      <c r="IP36" s="178">
        <f t="shared" si="39"/>
        <v>0</v>
      </c>
      <c r="IQ36" s="178">
        <f t="shared" si="39"/>
        <v>0</v>
      </c>
      <c r="IR36" s="178">
        <f t="shared" si="39"/>
        <v>0</v>
      </c>
      <c r="IS36" s="178">
        <f t="shared" si="39"/>
        <v>0</v>
      </c>
      <c r="IT36" s="178">
        <f t="shared" si="39"/>
        <v>0</v>
      </c>
      <c r="IU36" s="178">
        <f t="shared" si="39"/>
        <v>0</v>
      </c>
      <c r="IV36" s="178">
        <f t="shared" si="39"/>
        <v>0</v>
      </c>
      <c r="IW36" s="178">
        <f t="shared" si="39"/>
        <v>0</v>
      </c>
      <c r="IX36" s="178">
        <f t="shared" si="39"/>
        <v>0</v>
      </c>
      <c r="IY36" s="178">
        <f t="shared" si="39"/>
        <v>0</v>
      </c>
      <c r="IZ36" s="178">
        <f t="shared" si="39"/>
        <v>0</v>
      </c>
      <c r="JA36" s="178">
        <f t="shared" si="39"/>
        <v>0</v>
      </c>
      <c r="JB36" s="178">
        <f t="shared" si="39"/>
        <v>0</v>
      </c>
      <c r="JC36" s="178">
        <f t="shared" si="39"/>
        <v>0</v>
      </c>
      <c r="JD36" s="178">
        <f t="shared" si="39"/>
        <v>0</v>
      </c>
      <c r="JE36" s="178">
        <f t="shared" si="39"/>
        <v>0</v>
      </c>
      <c r="JF36" s="178">
        <f t="shared" si="39"/>
        <v>0</v>
      </c>
      <c r="JG36" s="178">
        <f t="shared" si="39"/>
        <v>0</v>
      </c>
      <c r="JH36" s="178">
        <f t="shared" si="39"/>
        <v>0</v>
      </c>
      <c r="JI36" s="178">
        <f t="shared" si="39"/>
        <v>0</v>
      </c>
      <c r="JJ36" s="178">
        <f t="shared" si="39"/>
        <v>0</v>
      </c>
      <c r="JK36" s="178">
        <f t="shared" si="39"/>
        <v>0</v>
      </c>
      <c r="JL36" s="178">
        <f t="shared" si="39"/>
        <v>0</v>
      </c>
      <c r="JM36" s="178">
        <f t="shared" si="39"/>
        <v>0</v>
      </c>
      <c r="JN36" s="178">
        <f t="shared" si="39"/>
        <v>0</v>
      </c>
      <c r="JO36" s="178">
        <f t="shared" si="39"/>
        <v>0</v>
      </c>
      <c r="JP36" s="178">
        <f t="shared" si="39"/>
        <v>0</v>
      </c>
      <c r="JQ36" s="178">
        <f t="shared" si="39"/>
        <v>0</v>
      </c>
      <c r="JR36" s="178">
        <f t="shared" si="39"/>
        <v>0</v>
      </c>
      <c r="JS36" s="178">
        <f t="shared" si="39"/>
        <v>0</v>
      </c>
      <c r="JT36" s="178">
        <f t="shared" si="39"/>
        <v>0</v>
      </c>
      <c r="JU36" s="178">
        <f t="shared" si="39"/>
        <v>0</v>
      </c>
      <c r="JV36" s="178">
        <f t="shared" si="39"/>
        <v>0</v>
      </c>
      <c r="JW36" s="178">
        <f t="shared" si="39"/>
        <v>0</v>
      </c>
      <c r="JX36" s="178">
        <f t="shared" si="39"/>
        <v>0</v>
      </c>
      <c r="JY36" s="178">
        <f t="shared" si="39"/>
        <v>0</v>
      </c>
      <c r="JZ36" s="180">
        <f t="shared" si="4"/>
        <v>0.215</v>
      </c>
      <c r="KA36" s="181">
        <f t="shared" si="5"/>
        <v>34297.29417</v>
      </c>
      <c r="KB36" s="181">
        <f t="shared" si="6"/>
        <v>7373.918246</v>
      </c>
    </row>
    <row r="37" ht="14.25" customHeight="1">
      <c r="A37" s="50" t="s">
        <v>133</v>
      </c>
      <c r="B37" s="83" t="s">
        <v>479</v>
      </c>
      <c r="C37" s="50">
        <v>1811036.0</v>
      </c>
      <c r="D37" s="175">
        <v>0.0</v>
      </c>
      <c r="E37" s="175">
        <v>65.0</v>
      </c>
      <c r="F37" s="175">
        <v>0.0</v>
      </c>
      <c r="G37" s="175">
        <v>0.0</v>
      </c>
      <c r="H37" s="175">
        <v>0.0</v>
      </c>
      <c r="I37" s="175">
        <v>0.0</v>
      </c>
      <c r="J37" s="175">
        <v>70.0</v>
      </c>
      <c r="K37" s="175">
        <v>0.0</v>
      </c>
      <c r="L37" s="175">
        <v>0.0</v>
      </c>
      <c r="M37" s="175">
        <v>0.0</v>
      </c>
      <c r="N37" s="175">
        <v>0.0</v>
      </c>
      <c r="O37" s="175">
        <v>69.0</v>
      </c>
      <c r="P37" s="175">
        <v>0.0</v>
      </c>
      <c r="Q37" s="175">
        <v>0.0</v>
      </c>
      <c r="R37" s="175">
        <v>0.0</v>
      </c>
      <c r="S37" s="175">
        <v>0.0</v>
      </c>
      <c r="T37" s="175">
        <v>67.0</v>
      </c>
      <c r="U37" s="175">
        <v>0.0</v>
      </c>
      <c r="V37" s="175">
        <v>0.0</v>
      </c>
      <c r="W37" s="175">
        <v>0.0</v>
      </c>
      <c r="X37" s="175">
        <v>0.0</v>
      </c>
      <c r="Y37" s="175">
        <v>0.0</v>
      </c>
      <c r="Z37" s="175">
        <v>0.0</v>
      </c>
      <c r="AA37" s="175">
        <v>0.0</v>
      </c>
      <c r="AB37" s="175">
        <v>0.0</v>
      </c>
      <c r="AC37" s="175">
        <v>63.0</v>
      </c>
      <c r="AD37" s="175">
        <v>0.0</v>
      </c>
      <c r="AE37" s="175">
        <v>0.0</v>
      </c>
      <c r="AF37" s="175">
        <v>0.0</v>
      </c>
      <c r="AG37" s="175">
        <v>0.0</v>
      </c>
      <c r="AH37" s="175">
        <v>0.0</v>
      </c>
      <c r="AI37" s="175">
        <v>0.0</v>
      </c>
      <c r="AJ37" s="175">
        <v>0.0</v>
      </c>
      <c r="AK37" s="175">
        <v>67.0</v>
      </c>
      <c r="AL37" s="175">
        <v>0.0</v>
      </c>
      <c r="AM37" s="175">
        <v>0.0</v>
      </c>
      <c r="AN37" s="175">
        <v>0.0</v>
      </c>
      <c r="AO37" s="175">
        <v>0.0</v>
      </c>
      <c r="AP37" s="175">
        <v>0.0</v>
      </c>
      <c r="AQ37" s="175">
        <v>0.0</v>
      </c>
      <c r="AR37" s="175">
        <v>0.0</v>
      </c>
      <c r="AS37" s="175">
        <v>0.0</v>
      </c>
      <c r="AT37" s="175">
        <v>64.0</v>
      </c>
      <c r="AU37" s="175">
        <v>0.0</v>
      </c>
      <c r="AV37" s="175">
        <v>0.0</v>
      </c>
      <c r="AW37" s="175">
        <v>0.0</v>
      </c>
      <c r="AX37" s="175">
        <v>0.0</v>
      </c>
      <c r="AY37" s="175">
        <v>0.0</v>
      </c>
      <c r="AZ37" s="175">
        <v>0.0</v>
      </c>
      <c r="BA37" s="175">
        <v>0.0</v>
      </c>
      <c r="BB37" s="175">
        <v>0.0</v>
      </c>
      <c r="BC37" s="175">
        <v>0.0</v>
      </c>
      <c r="BD37" s="175">
        <v>0.0</v>
      </c>
      <c r="BE37" s="175">
        <v>0.0</v>
      </c>
      <c r="BF37" s="175">
        <v>0.0</v>
      </c>
      <c r="BG37" s="175">
        <v>0.0</v>
      </c>
      <c r="BH37" s="175">
        <v>0.0</v>
      </c>
      <c r="BI37" s="175">
        <v>0.0</v>
      </c>
      <c r="BJ37" s="175">
        <v>0.0</v>
      </c>
      <c r="BK37" s="175">
        <v>0.0</v>
      </c>
      <c r="BL37" s="175">
        <v>0.0</v>
      </c>
      <c r="BM37" s="175">
        <v>0.0</v>
      </c>
      <c r="BN37" s="175">
        <v>65.0</v>
      </c>
      <c r="BO37" s="175">
        <v>0.0</v>
      </c>
      <c r="BP37" s="175">
        <v>0.0</v>
      </c>
      <c r="BQ37" s="175">
        <v>0.0</v>
      </c>
      <c r="BR37" s="175">
        <v>0.0</v>
      </c>
      <c r="BS37" s="175">
        <v>0.0</v>
      </c>
      <c r="BT37" s="175">
        <v>0.0</v>
      </c>
      <c r="BU37" s="175">
        <v>0.0</v>
      </c>
      <c r="BV37" s="175">
        <v>0.0</v>
      </c>
      <c r="BW37" s="175">
        <v>0.0</v>
      </c>
      <c r="BX37" s="175">
        <v>0.0</v>
      </c>
      <c r="BY37" s="175">
        <v>67.0</v>
      </c>
      <c r="BZ37" s="175">
        <v>0.0</v>
      </c>
      <c r="CA37" s="175">
        <v>0.0</v>
      </c>
      <c r="CB37" s="175">
        <v>0.0</v>
      </c>
      <c r="CC37" s="175">
        <v>0.0</v>
      </c>
      <c r="CD37" s="175">
        <v>0.0</v>
      </c>
      <c r="CE37" s="175">
        <v>0.0</v>
      </c>
      <c r="CF37" s="175">
        <v>0.0</v>
      </c>
      <c r="CG37" s="175">
        <v>0.0</v>
      </c>
      <c r="CH37" s="175">
        <v>0.0</v>
      </c>
      <c r="CI37" s="175">
        <v>0.0</v>
      </c>
      <c r="CJ37" s="175">
        <v>0.0</v>
      </c>
      <c r="CK37" s="175">
        <v>0.0</v>
      </c>
      <c r="CL37" s="175">
        <v>0.0</v>
      </c>
      <c r="CM37" s="175">
        <v>0.0</v>
      </c>
      <c r="CN37" s="175">
        <v>0.0</v>
      </c>
      <c r="CO37" s="175">
        <v>0.0</v>
      </c>
      <c r="CP37" s="175">
        <v>72.0</v>
      </c>
      <c r="CQ37" s="175">
        <v>0.0</v>
      </c>
      <c r="CR37" s="175">
        <v>0.0</v>
      </c>
      <c r="CS37" s="175">
        <v>0.0</v>
      </c>
      <c r="CT37" s="175">
        <v>0.0</v>
      </c>
      <c r="CU37" s="175">
        <v>0.0</v>
      </c>
      <c r="CV37" s="175">
        <v>0.0</v>
      </c>
      <c r="CW37" s="175">
        <v>0.0</v>
      </c>
      <c r="CX37" s="175">
        <v>0.0</v>
      </c>
      <c r="CY37" s="175">
        <v>70.0</v>
      </c>
      <c r="CZ37" s="175">
        <v>0.0</v>
      </c>
      <c r="DA37" s="175">
        <v>0.0</v>
      </c>
      <c r="DB37" s="175">
        <v>0.0</v>
      </c>
      <c r="DC37" s="175">
        <v>0.0</v>
      </c>
      <c r="DD37" s="175">
        <v>0.0</v>
      </c>
      <c r="DE37" s="175">
        <v>0.0</v>
      </c>
      <c r="DF37" s="175">
        <v>0.0</v>
      </c>
      <c r="DG37" s="175">
        <v>0.0</v>
      </c>
      <c r="DH37" s="175">
        <v>0.0</v>
      </c>
      <c r="DI37" s="175">
        <v>0.0</v>
      </c>
      <c r="DJ37" s="175">
        <v>0.0</v>
      </c>
      <c r="DK37" s="175">
        <v>0.0</v>
      </c>
      <c r="DL37" s="175">
        <v>0.0</v>
      </c>
      <c r="DM37" s="175">
        <v>0.0</v>
      </c>
      <c r="DN37" s="175">
        <v>0.0</v>
      </c>
      <c r="DO37" s="175">
        <v>0.0</v>
      </c>
      <c r="DP37" s="175">
        <v>0.0</v>
      </c>
      <c r="DQ37" s="175">
        <v>0.0</v>
      </c>
      <c r="DR37" s="175">
        <v>0.0</v>
      </c>
      <c r="DS37" s="175">
        <v>0.0</v>
      </c>
      <c r="DT37" s="175">
        <v>0.0</v>
      </c>
      <c r="DU37" s="175">
        <v>0.0</v>
      </c>
      <c r="DV37" s="175">
        <v>0.0</v>
      </c>
      <c r="DW37" s="175">
        <v>0.0</v>
      </c>
      <c r="DX37" s="175">
        <v>0.0</v>
      </c>
      <c r="DY37" s="175">
        <v>0.0</v>
      </c>
      <c r="DZ37" s="175">
        <v>0.0</v>
      </c>
      <c r="EA37" s="175">
        <v>0.0</v>
      </c>
      <c r="EB37" s="175">
        <v>0.0</v>
      </c>
      <c r="EC37" s="175">
        <v>0.0</v>
      </c>
      <c r="ED37" s="175">
        <v>0.0</v>
      </c>
      <c r="EE37" s="175">
        <v>0.0</v>
      </c>
      <c r="EF37" s="175">
        <v>0.0</v>
      </c>
      <c r="EG37" s="175">
        <v>0.0</v>
      </c>
      <c r="EH37" s="175">
        <v>0.0</v>
      </c>
      <c r="EI37" s="175">
        <v>0.0</v>
      </c>
      <c r="EJ37" s="175">
        <v>0.0</v>
      </c>
      <c r="EK37" s="175">
        <v>0.0</v>
      </c>
      <c r="EL37" s="175">
        <v>0.0</v>
      </c>
      <c r="EM37" s="176">
        <v>0.0</v>
      </c>
      <c r="EN37" s="177">
        <f t="shared" si="2"/>
        <v>0</v>
      </c>
      <c r="EO37" s="178">
        <f>VLOOKUP(C37,'Complexity Cost Adjustment'!$C$2:$H$141,6,0)</f>
        <v>65.766</v>
      </c>
      <c r="EP37" s="178">
        <f t="shared" ref="EP37:JY37" si="40">IF(D37&gt;0,($EO37)*D$143,0)</f>
        <v>0</v>
      </c>
      <c r="EQ37" s="179">
        <f t="shared" si="40"/>
        <v>75.95973</v>
      </c>
      <c r="ER37" s="178">
        <f t="shared" si="40"/>
        <v>0</v>
      </c>
      <c r="ES37" s="178">
        <f t="shared" si="40"/>
        <v>0</v>
      </c>
      <c r="ET37" s="178">
        <f t="shared" si="40"/>
        <v>0</v>
      </c>
      <c r="EU37" s="178">
        <f t="shared" si="40"/>
        <v>0</v>
      </c>
      <c r="EV37" s="179">
        <f t="shared" si="40"/>
        <v>51.560544</v>
      </c>
      <c r="EW37" s="178">
        <f t="shared" si="40"/>
        <v>0</v>
      </c>
      <c r="EX37" s="178">
        <f t="shared" si="40"/>
        <v>0</v>
      </c>
      <c r="EY37" s="178">
        <f t="shared" si="40"/>
        <v>0</v>
      </c>
      <c r="EZ37" s="178">
        <f t="shared" si="40"/>
        <v>0</v>
      </c>
      <c r="FA37" s="179">
        <f t="shared" si="40"/>
        <v>47.417286</v>
      </c>
      <c r="FB37" s="178">
        <f t="shared" si="40"/>
        <v>0</v>
      </c>
      <c r="FC37" s="178">
        <f t="shared" si="40"/>
        <v>0</v>
      </c>
      <c r="FD37" s="178">
        <f t="shared" si="40"/>
        <v>0</v>
      </c>
      <c r="FE37" s="178">
        <f t="shared" si="40"/>
        <v>0</v>
      </c>
      <c r="FF37" s="179">
        <f t="shared" si="40"/>
        <v>123.705846</v>
      </c>
      <c r="FG37" s="178">
        <f t="shared" si="40"/>
        <v>0</v>
      </c>
      <c r="FH37" s="178">
        <f t="shared" si="40"/>
        <v>0</v>
      </c>
      <c r="FI37" s="178">
        <f t="shared" si="40"/>
        <v>0</v>
      </c>
      <c r="FJ37" s="178">
        <f t="shared" si="40"/>
        <v>0</v>
      </c>
      <c r="FK37" s="178">
        <f t="shared" si="40"/>
        <v>0</v>
      </c>
      <c r="FL37" s="178">
        <f t="shared" si="40"/>
        <v>0</v>
      </c>
      <c r="FM37" s="178">
        <f t="shared" si="40"/>
        <v>0</v>
      </c>
      <c r="FN37" s="178">
        <f t="shared" si="40"/>
        <v>0</v>
      </c>
      <c r="FO37" s="179">
        <f t="shared" si="40"/>
        <v>75.762432</v>
      </c>
      <c r="FP37" s="178">
        <f t="shared" si="40"/>
        <v>0</v>
      </c>
      <c r="FQ37" s="178">
        <f t="shared" si="40"/>
        <v>0</v>
      </c>
      <c r="FR37" s="178">
        <f t="shared" si="40"/>
        <v>0</v>
      </c>
      <c r="FS37" s="178">
        <f t="shared" si="40"/>
        <v>0</v>
      </c>
      <c r="FT37" s="178">
        <f t="shared" si="40"/>
        <v>0</v>
      </c>
      <c r="FU37" s="178">
        <f t="shared" si="40"/>
        <v>0</v>
      </c>
      <c r="FV37" s="178">
        <f t="shared" si="40"/>
        <v>0</v>
      </c>
      <c r="FW37" s="179">
        <f t="shared" si="40"/>
        <v>77.340816</v>
      </c>
      <c r="FX37" s="178">
        <f t="shared" si="40"/>
        <v>0</v>
      </c>
      <c r="FY37" s="178">
        <f t="shared" si="40"/>
        <v>0</v>
      </c>
      <c r="FZ37" s="178">
        <f t="shared" si="40"/>
        <v>0</v>
      </c>
      <c r="GA37" s="178">
        <f t="shared" si="40"/>
        <v>0</v>
      </c>
      <c r="GB37" s="178">
        <f t="shared" si="40"/>
        <v>0</v>
      </c>
      <c r="GC37" s="178">
        <f t="shared" si="40"/>
        <v>0</v>
      </c>
      <c r="GD37" s="178">
        <f t="shared" si="40"/>
        <v>0</v>
      </c>
      <c r="GE37" s="178">
        <f t="shared" si="40"/>
        <v>0</v>
      </c>
      <c r="GF37" s="179">
        <f t="shared" si="40"/>
        <v>31.23885</v>
      </c>
      <c r="GG37" s="178">
        <f t="shared" si="40"/>
        <v>0</v>
      </c>
      <c r="GH37" s="178">
        <f t="shared" si="40"/>
        <v>0</v>
      </c>
      <c r="GI37" s="178">
        <f t="shared" si="40"/>
        <v>0</v>
      </c>
      <c r="GJ37" s="178">
        <f t="shared" si="40"/>
        <v>0</v>
      </c>
      <c r="GK37" s="178">
        <f t="shared" si="40"/>
        <v>0</v>
      </c>
      <c r="GL37" s="178">
        <f t="shared" si="40"/>
        <v>0</v>
      </c>
      <c r="GM37" s="178">
        <f t="shared" si="40"/>
        <v>0</v>
      </c>
      <c r="GN37" s="178">
        <f t="shared" si="40"/>
        <v>0</v>
      </c>
      <c r="GO37" s="178">
        <f t="shared" si="40"/>
        <v>0</v>
      </c>
      <c r="GP37" s="178">
        <f t="shared" si="40"/>
        <v>0</v>
      </c>
      <c r="GQ37" s="178">
        <f t="shared" si="40"/>
        <v>0</v>
      </c>
      <c r="GR37" s="178">
        <f t="shared" si="40"/>
        <v>0</v>
      </c>
      <c r="GS37" s="178">
        <f t="shared" si="40"/>
        <v>0</v>
      </c>
      <c r="GT37" s="178">
        <f t="shared" si="40"/>
        <v>0</v>
      </c>
      <c r="GU37" s="178">
        <f t="shared" si="40"/>
        <v>0</v>
      </c>
      <c r="GV37" s="178">
        <f t="shared" si="40"/>
        <v>0</v>
      </c>
      <c r="GW37" s="178">
        <f t="shared" si="40"/>
        <v>0</v>
      </c>
      <c r="GX37" s="178">
        <f t="shared" si="40"/>
        <v>0</v>
      </c>
      <c r="GY37" s="178">
        <f t="shared" si="40"/>
        <v>0</v>
      </c>
      <c r="GZ37" s="179">
        <f t="shared" si="40"/>
        <v>70.172322</v>
      </c>
      <c r="HA37" s="178">
        <f t="shared" si="40"/>
        <v>0</v>
      </c>
      <c r="HB37" s="178">
        <f t="shared" si="40"/>
        <v>0</v>
      </c>
      <c r="HC37" s="178">
        <f t="shared" si="40"/>
        <v>0</v>
      </c>
      <c r="HD37" s="178">
        <f t="shared" si="40"/>
        <v>0</v>
      </c>
      <c r="HE37" s="178">
        <f t="shared" si="40"/>
        <v>0</v>
      </c>
      <c r="HF37" s="178">
        <f t="shared" si="40"/>
        <v>0</v>
      </c>
      <c r="HG37" s="178">
        <f t="shared" si="40"/>
        <v>0</v>
      </c>
      <c r="HH37" s="178">
        <f t="shared" si="40"/>
        <v>0</v>
      </c>
      <c r="HI37" s="178">
        <f t="shared" si="40"/>
        <v>0</v>
      </c>
      <c r="HJ37" s="178">
        <f t="shared" si="40"/>
        <v>0</v>
      </c>
      <c r="HK37" s="179">
        <f t="shared" si="40"/>
        <v>61.556976</v>
      </c>
      <c r="HL37" s="178">
        <f t="shared" si="40"/>
        <v>0</v>
      </c>
      <c r="HM37" s="178">
        <f t="shared" si="40"/>
        <v>0</v>
      </c>
      <c r="HN37" s="178">
        <f t="shared" si="40"/>
        <v>0</v>
      </c>
      <c r="HO37" s="178">
        <f t="shared" si="40"/>
        <v>0</v>
      </c>
      <c r="HP37" s="178">
        <f t="shared" si="40"/>
        <v>0</v>
      </c>
      <c r="HQ37" s="178">
        <f t="shared" si="40"/>
        <v>0</v>
      </c>
      <c r="HR37" s="178">
        <f t="shared" si="40"/>
        <v>0</v>
      </c>
      <c r="HS37" s="178">
        <f t="shared" si="40"/>
        <v>0</v>
      </c>
      <c r="HT37" s="178">
        <f t="shared" si="40"/>
        <v>0</v>
      </c>
      <c r="HU37" s="178">
        <f t="shared" si="40"/>
        <v>0</v>
      </c>
      <c r="HV37" s="178">
        <f t="shared" si="40"/>
        <v>0</v>
      </c>
      <c r="HW37" s="178">
        <f t="shared" si="40"/>
        <v>0</v>
      </c>
      <c r="HX37" s="178">
        <f t="shared" si="40"/>
        <v>0</v>
      </c>
      <c r="HY37" s="178">
        <f t="shared" si="40"/>
        <v>0</v>
      </c>
      <c r="HZ37" s="178">
        <f t="shared" si="40"/>
        <v>0</v>
      </c>
      <c r="IA37" s="178">
        <f t="shared" si="40"/>
        <v>0</v>
      </c>
      <c r="IB37" s="179">
        <f t="shared" si="40"/>
        <v>34.19832</v>
      </c>
      <c r="IC37" s="178">
        <f t="shared" si="40"/>
        <v>0</v>
      </c>
      <c r="ID37" s="178">
        <f t="shared" si="40"/>
        <v>0</v>
      </c>
      <c r="IE37" s="178">
        <f t="shared" si="40"/>
        <v>0</v>
      </c>
      <c r="IF37" s="178">
        <f t="shared" si="40"/>
        <v>0</v>
      </c>
      <c r="IG37" s="178">
        <f t="shared" si="40"/>
        <v>0</v>
      </c>
      <c r="IH37" s="178">
        <f t="shared" si="40"/>
        <v>0</v>
      </c>
      <c r="II37" s="178">
        <f t="shared" si="40"/>
        <v>0</v>
      </c>
      <c r="IJ37" s="178">
        <f t="shared" si="40"/>
        <v>0</v>
      </c>
      <c r="IK37" s="179">
        <f t="shared" si="40"/>
        <v>27.62172</v>
      </c>
      <c r="IL37" s="178">
        <f t="shared" si="40"/>
        <v>0</v>
      </c>
      <c r="IM37" s="178">
        <f t="shared" si="40"/>
        <v>0</v>
      </c>
      <c r="IN37" s="178">
        <f t="shared" si="40"/>
        <v>0</v>
      </c>
      <c r="IO37" s="178">
        <f t="shared" si="40"/>
        <v>0</v>
      </c>
      <c r="IP37" s="178">
        <f t="shared" si="40"/>
        <v>0</v>
      </c>
      <c r="IQ37" s="178">
        <f t="shared" si="40"/>
        <v>0</v>
      </c>
      <c r="IR37" s="178">
        <f t="shared" si="40"/>
        <v>0</v>
      </c>
      <c r="IS37" s="178">
        <f t="shared" si="40"/>
        <v>0</v>
      </c>
      <c r="IT37" s="178">
        <f t="shared" si="40"/>
        <v>0</v>
      </c>
      <c r="IU37" s="178">
        <f t="shared" si="40"/>
        <v>0</v>
      </c>
      <c r="IV37" s="178">
        <f t="shared" si="40"/>
        <v>0</v>
      </c>
      <c r="IW37" s="178">
        <f t="shared" si="40"/>
        <v>0</v>
      </c>
      <c r="IX37" s="178">
        <f t="shared" si="40"/>
        <v>0</v>
      </c>
      <c r="IY37" s="178">
        <f t="shared" si="40"/>
        <v>0</v>
      </c>
      <c r="IZ37" s="178">
        <f t="shared" si="40"/>
        <v>0</v>
      </c>
      <c r="JA37" s="178">
        <f t="shared" si="40"/>
        <v>0</v>
      </c>
      <c r="JB37" s="178">
        <f t="shared" si="40"/>
        <v>0</v>
      </c>
      <c r="JC37" s="178">
        <f t="shared" si="40"/>
        <v>0</v>
      </c>
      <c r="JD37" s="178">
        <f t="shared" si="40"/>
        <v>0</v>
      </c>
      <c r="JE37" s="178">
        <f t="shared" si="40"/>
        <v>0</v>
      </c>
      <c r="JF37" s="178">
        <f t="shared" si="40"/>
        <v>0</v>
      </c>
      <c r="JG37" s="178">
        <f t="shared" si="40"/>
        <v>0</v>
      </c>
      <c r="JH37" s="178">
        <f t="shared" si="40"/>
        <v>0</v>
      </c>
      <c r="JI37" s="178">
        <f t="shared" si="40"/>
        <v>0</v>
      </c>
      <c r="JJ37" s="178">
        <f t="shared" si="40"/>
        <v>0</v>
      </c>
      <c r="JK37" s="178">
        <f t="shared" si="40"/>
        <v>0</v>
      </c>
      <c r="JL37" s="178">
        <f t="shared" si="40"/>
        <v>0</v>
      </c>
      <c r="JM37" s="178">
        <f t="shared" si="40"/>
        <v>0</v>
      </c>
      <c r="JN37" s="178">
        <f t="shared" si="40"/>
        <v>0</v>
      </c>
      <c r="JO37" s="178">
        <f t="shared" si="40"/>
        <v>0</v>
      </c>
      <c r="JP37" s="178">
        <f t="shared" si="40"/>
        <v>0</v>
      </c>
      <c r="JQ37" s="178">
        <f t="shared" si="40"/>
        <v>0</v>
      </c>
      <c r="JR37" s="178">
        <f t="shared" si="40"/>
        <v>0</v>
      </c>
      <c r="JS37" s="178">
        <f t="shared" si="40"/>
        <v>0</v>
      </c>
      <c r="JT37" s="178">
        <f t="shared" si="40"/>
        <v>0</v>
      </c>
      <c r="JU37" s="178">
        <f t="shared" si="40"/>
        <v>0</v>
      </c>
      <c r="JV37" s="178">
        <f t="shared" si="40"/>
        <v>0</v>
      </c>
      <c r="JW37" s="178">
        <f t="shared" si="40"/>
        <v>0</v>
      </c>
      <c r="JX37" s="178">
        <f t="shared" si="40"/>
        <v>0</v>
      </c>
      <c r="JY37" s="178">
        <f t="shared" si="40"/>
        <v>0</v>
      </c>
      <c r="JZ37" s="180">
        <f t="shared" si="4"/>
        <v>0.215</v>
      </c>
      <c r="KA37" s="181">
        <f t="shared" si="5"/>
        <v>676.534842</v>
      </c>
      <c r="KB37" s="181">
        <f t="shared" si="6"/>
        <v>145.454991</v>
      </c>
    </row>
    <row r="38" ht="14.25" customHeight="1">
      <c r="A38" s="50" t="s">
        <v>133</v>
      </c>
      <c r="B38" s="83" t="s">
        <v>479</v>
      </c>
      <c r="C38" s="50">
        <v>1811037.0</v>
      </c>
      <c r="D38" s="175">
        <v>0.0</v>
      </c>
      <c r="E38" s="175">
        <v>33.0</v>
      </c>
      <c r="F38" s="175">
        <v>0.0</v>
      </c>
      <c r="G38" s="175">
        <v>0.0</v>
      </c>
      <c r="H38" s="175">
        <v>0.0</v>
      </c>
      <c r="I38" s="175">
        <v>0.0</v>
      </c>
      <c r="J38" s="175">
        <v>35.0</v>
      </c>
      <c r="K38" s="175">
        <v>0.0</v>
      </c>
      <c r="L38" s="175">
        <v>0.0</v>
      </c>
      <c r="M38" s="175">
        <v>0.0</v>
      </c>
      <c r="N38" s="175">
        <v>0.0</v>
      </c>
      <c r="O38" s="175">
        <v>34.0</v>
      </c>
      <c r="P38" s="175">
        <v>0.0</v>
      </c>
      <c r="Q38" s="175">
        <v>0.0</v>
      </c>
      <c r="R38" s="175">
        <v>0.0</v>
      </c>
      <c r="S38" s="175">
        <v>0.0</v>
      </c>
      <c r="T38" s="175">
        <v>34.0</v>
      </c>
      <c r="U38" s="175">
        <v>0.0</v>
      </c>
      <c r="V38" s="175">
        <v>0.0</v>
      </c>
      <c r="W38" s="175">
        <v>0.0</v>
      </c>
      <c r="X38" s="175">
        <v>0.0</v>
      </c>
      <c r="Y38" s="175">
        <v>0.0</v>
      </c>
      <c r="Z38" s="175">
        <v>0.0</v>
      </c>
      <c r="AA38" s="175">
        <v>0.0</v>
      </c>
      <c r="AB38" s="175">
        <v>0.0</v>
      </c>
      <c r="AC38" s="175">
        <v>32.0</v>
      </c>
      <c r="AD38" s="175">
        <v>0.0</v>
      </c>
      <c r="AE38" s="175">
        <v>0.0</v>
      </c>
      <c r="AF38" s="175">
        <v>0.0</v>
      </c>
      <c r="AG38" s="175">
        <v>0.0</v>
      </c>
      <c r="AH38" s="175">
        <v>0.0</v>
      </c>
      <c r="AI38" s="175">
        <v>0.0</v>
      </c>
      <c r="AJ38" s="175">
        <v>0.0</v>
      </c>
      <c r="AK38" s="175">
        <v>33.0</v>
      </c>
      <c r="AL38" s="175">
        <v>0.0</v>
      </c>
      <c r="AM38" s="175">
        <v>0.0</v>
      </c>
      <c r="AN38" s="175">
        <v>0.0</v>
      </c>
      <c r="AO38" s="175">
        <v>0.0</v>
      </c>
      <c r="AP38" s="175">
        <v>0.0</v>
      </c>
      <c r="AQ38" s="175">
        <v>0.0</v>
      </c>
      <c r="AR38" s="175">
        <v>0.0</v>
      </c>
      <c r="AS38" s="175">
        <v>0.0</v>
      </c>
      <c r="AT38" s="175">
        <v>0.0</v>
      </c>
      <c r="AU38" s="175">
        <v>36.0</v>
      </c>
      <c r="AV38" s="175">
        <v>0.0</v>
      </c>
      <c r="AW38" s="175">
        <v>0.0</v>
      </c>
      <c r="AX38" s="175">
        <v>0.0</v>
      </c>
      <c r="AY38" s="175">
        <v>0.0</v>
      </c>
      <c r="AZ38" s="175">
        <v>0.0</v>
      </c>
      <c r="BA38" s="175">
        <v>0.0</v>
      </c>
      <c r="BB38" s="175">
        <v>0.0</v>
      </c>
      <c r="BC38" s="175">
        <v>0.0</v>
      </c>
      <c r="BD38" s="175">
        <v>0.0</v>
      </c>
      <c r="BE38" s="175">
        <v>0.0</v>
      </c>
      <c r="BF38" s="175">
        <v>0.0</v>
      </c>
      <c r="BG38" s="175">
        <v>0.0</v>
      </c>
      <c r="BH38" s="175">
        <v>0.0</v>
      </c>
      <c r="BI38" s="175">
        <v>0.0</v>
      </c>
      <c r="BJ38" s="175">
        <v>0.0</v>
      </c>
      <c r="BK38" s="175">
        <v>0.0</v>
      </c>
      <c r="BL38" s="175">
        <v>0.0</v>
      </c>
      <c r="BM38" s="175">
        <v>0.0</v>
      </c>
      <c r="BN38" s="175">
        <v>33.0</v>
      </c>
      <c r="BO38" s="175">
        <v>0.0</v>
      </c>
      <c r="BP38" s="175">
        <v>0.0</v>
      </c>
      <c r="BQ38" s="175">
        <v>0.0</v>
      </c>
      <c r="BR38" s="175">
        <v>0.0</v>
      </c>
      <c r="BS38" s="175">
        <v>0.0</v>
      </c>
      <c r="BT38" s="175">
        <v>0.0</v>
      </c>
      <c r="BU38" s="175">
        <v>0.0</v>
      </c>
      <c r="BV38" s="175">
        <v>0.0</v>
      </c>
      <c r="BW38" s="175">
        <v>0.0</v>
      </c>
      <c r="BX38" s="175">
        <v>0.0</v>
      </c>
      <c r="BY38" s="175">
        <v>33.0</v>
      </c>
      <c r="BZ38" s="175">
        <v>0.0</v>
      </c>
      <c r="CA38" s="175">
        <v>0.0</v>
      </c>
      <c r="CB38" s="175">
        <v>0.0</v>
      </c>
      <c r="CC38" s="175">
        <v>0.0</v>
      </c>
      <c r="CD38" s="175">
        <v>0.0</v>
      </c>
      <c r="CE38" s="175">
        <v>0.0</v>
      </c>
      <c r="CF38" s="175">
        <v>0.0</v>
      </c>
      <c r="CG38" s="175">
        <v>0.0</v>
      </c>
      <c r="CH38" s="175">
        <v>0.0</v>
      </c>
      <c r="CI38" s="175">
        <v>0.0</v>
      </c>
      <c r="CJ38" s="175">
        <v>0.0</v>
      </c>
      <c r="CK38" s="175">
        <v>0.0</v>
      </c>
      <c r="CL38" s="175">
        <v>0.0</v>
      </c>
      <c r="CM38" s="175">
        <v>0.0</v>
      </c>
      <c r="CN38" s="175">
        <v>0.0</v>
      </c>
      <c r="CO38" s="175">
        <v>0.0</v>
      </c>
      <c r="CP38" s="175">
        <v>36.0</v>
      </c>
      <c r="CQ38" s="175">
        <v>0.0</v>
      </c>
      <c r="CR38" s="175">
        <v>0.0</v>
      </c>
      <c r="CS38" s="175">
        <v>0.0</v>
      </c>
      <c r="CT38" s="175">
        <v>0.0</v>
      </c>
      <c r="CU38" s="175">
        <v>0.0</v>
      </c>
      <c r="CV38" s="175">
        <v>0.0</v>
      </c>
      <c r="CW38" s="175">
        <v>0.0</v>
      </c>
      <c r="CX38" s="175">
        <v>0.0</v>
      </c>
      <c r="CY38" s="175">
        <v>35.0</v>
      </c>
      <c r="CZ38" s="175">
        <v>0.0</v>
      </c>
      <c r="DA38" s="175">
        <v>0.0</v>
      </c>
      <c r="DB38" s="175">
        <v>0.0</v>
      </c>
      <c r="DC38" s="175">
        <v>0.0</v>
      </c>
      <c r="DD38" s="175">
        <v>0.0</v>
      </c>
      <c r="DE38" s="175">
        <v>0.0</v>
      </c>
      <c r="DF38" s="175">
        <v>0.0</v>
      </c>
      <c r="DG38" s="175">
        <v>0.0</v>
      </c>
      <c r="DH38" s="175">
        <v>0.0</v>
      </c>
      <c r="DI38" s="175">
        <v>0.0</v>
      </c>
      <c r="DJ38" s="175">
        <v>0.0</v>
      </c>
      <c r="DK38" s="175">
        <v>0.0</v>
      </c>
      <c r="DL38" s="175">
        <v>0.0</v>
      </c>
      <c r="DM38" s="175">
        <v>0.0</v>
      </c>
      <c r="DN38" s="175">
        <v>0.0</v>
      </c>
      <c r="DO38" s="175">
        <v>0.0</v>
      </c>
      <c r="DP38" s="175">
        <v>0.0</v>
      </c>
      <c r="DQ38" s="175">
        <v>0.0</v>
      </c>
      <c r="DR38" s="175">
        <v>0.0</v>
      </c>
      <c r="DS38" s="175">
        <v>0.0</v>
      </c>
      <c r="DT38" s="175">
        <v>0.0</v>
      </c>
      <c r="DU38" s="175">
        <v>0.0</v>
      </c>
      <c r="DV38" s="175">
        <v>0.0</v>
      </c>
      <c r="DW38" s="175">
        <v>0.0</v>
      </c>
      <c r="DX38" s="175">
        <v>0.0</v>
      </c>
      <c r="DY38" s="175">
        <v>0.0</v>
      </c>
      <c r="DZ38" s="175">
        <v>0.0</v>
      </c>
      <c r="EA38" s="175">
        <v>0.0</v>
      </c>
      <c r="EB38" s="175">
        <v>0.0</v>
      </c>
      <c r="EC38" s="175">
        <v>0.0</v>
      </c>
      <c r="ED38" s="175">
        <v>0.0</v>
      </c>
      <c r="EE38" s="175">
        <v>0.0</v>
      </c>
      <c r="EF38" s="175">
        <v>0.0</v>
      </c>
      <c r="EG38" s="175">
        <v>0.0</v>
      </c>
      <c r="EH38" s="175">
        <v>0.0</v>
      </c>
      <c r="EI38" s="175">
        <v>0.0</v>
      </c>
      <c r="EJ38" s="175">
        <v>0.0</v>
      </c>
      <c r="EK38" s="175">
        <v>0.0</v>
      </c>
      <c r="EL38" s="175">
        <v>0.0</v>
      </c>
      <c r="EM38" s="176">
        <v>0.0</v>
      </c>
      <c r="EN38" s="177">
        <f t="shared" si="2"/>
        <v>0</v>
      </c>
      <c r="EO38" s="178">
        <f>VLOOKUP(C38,'Complexity Cost Adjustment'!$C$2:$H$141,6,0)</f>
        <v>195.7725</v>
      </c>
      <c r="EP38" s="178">
        <f t="shared" ref="EP38:JY38" si="41">IF(D38&gt;0,($EO38)*D$143,0)</f>
        <v>0</v>
      </c>
      <c r="EQ38" s="179">
        <f t="shared" si="41"/>
        <v>226.1172375</v>
      </c>
      <c r="ER38" s="178">
        <f t="shared" si="41"/>
        <v>0</v>
      </c>
      <c r="ES38" s="178">
        <f t="shared" si="41"/>
        <v>0</v>
      </c>
      <c r="ET38" s="178">
        <f t="shared" si="41"/>
        <v>0</v>
      </c>
      <c r="EU38" s="178">
        <f t="shared" si="41"/>
        <v>0</v>
      </c>
      <c r="EV38" s="179">
        <f t="shared" si="41"/>
        <v>153.48564</v>
      </c>
      <c r="EW38" s="178">
        <f t="shared" si="41"/>
        <v>0</v>
      </c>
      <c r="EX38" s="178">
        <f t="shared" si="41"/>
        <v>0</v>
      </c>
      <c r="EY38" s="178">
        <f t="shared" si="41"/>
        <v>0</v>
      </c>
      <c r="EZ38" s="178">
        <f t="shared" si="41"/>
        <v>0</v>
      </c>
      <c r="FA38" s="179">
        <f t="shared" si="41"/>
        <v>141.1519725</v>
      </c>
      <c r="FB38" s="178">
        <f t="shared" si="41"/>
        <v>0</v>
      </c>
      <c r="FC38" s="178">
        <f t="shared" si="41"/>
        <v>0</v>
      </c>
      <c r="FD38" s="178">
        <f t="shared" si="41"/>
        <v>0</v>
      </c>
      <c r="FE38" s="178">
        <f t="shared" si="41"/>
        <v>0</v>
      </c>
      <c r="FF38" s="179">
        <f t="shared" si="41"/>
        <v>368.2480725</v>
      </c>
      <c r="FG38" s="178">
        <f t="shared" si="41"/>
        <v>0</v>
      </c>
      <c r="FH38" s="178">
        <f t="shared" si="41"/>
        <v>0</v>
      </c>
      <c r="FI38" s="178">
        <f t="shared" si="41"/>
        <v>0</v>
      </c>
      <c r="FJ38" s="178">
        <f t="shared" si="41"/>
        <v>0</v>
      </c>
      <c r="FK38" s="178">
        <f t="shared" si="41"/>
        <v>0</v>
      </c>
      <c r="FL38" s="178">
        <f t="shared" si="41"/>
        <v>0</v>
      </c>
      <c r="FM38" s="178">
        <f t="shared" si="41"/>
        <v>0</v>
      </c>
      <c r="FN38" s="178">
        <f t="shared" si="41"/>
        <v>0</v>
      </c>
      <c r="FO38" s="179">
        <f t="shared" si="41"/>
        <v>225.52992</v>
      </c>
      <c r="FP38" s="178">
        <f t="shared" si="41"/>
        <v>0</v>
      </c>
      <c r="FQ38" s="178">
        <f t="shared" si="41"/>
        <v>0</v>
      </c>
      <c r="FR38" s="178">
        <f t="shared" si="41"/>
        <v>0</v>
      </c>
      <c r="FS38" s="178">
        <f t="shared" si="41"/>
        <v>0</v>
      </c>
      <c r="FT38" s="178">
        <f t="shared" si="41"/>
        <v>0</v>
      </c>
      <c r="FU38" s="178">
        <f t="shared" si="41"/>
        <v>0</v>
      </c>
      <c r="FV38" s="178">
        <f t="shared" si="41"/>
        <v>0</v>
      </c>
      <c r="FW38" s="179">
        <f t="shared" si="41"/>
        <v>230.22846</v>
      </c>
      <c r="FX38" s="178">
        <f t="shared" si="41"/>
        <v>0</v>
      </c>
      <c r="FY38" s="178">
        <f t="shared" si="41"/>
        <v>0</v>
      </c>
      <c r="FZ38" s="178">
        <f t="shared" si="41"/>
        <v>0</v>
      </c>
      <c r="GA38" s="178">
        <f t="shared" si="41"/>
        <v>0</v>
      </c>
      <c r="GB38" s="178">
        <f t="shared" si="41"/>
        <v>0</v>
      </c>
      <c r="GC38" s="178">
        <f t="shared" si="41"/>
        <v>0</v>
      </c>
      <c r="GD38" s="178">
        <f t="shared" si="41"/>
        <v>0</v>
      </c>
      <c r="GE38" s="178">
        <f t="shared" si="41"/>
        <v>0</v>
      </c>
      <c r="GF38" s="178">
        <f t="shared" si="41"/>
        <v>0</v>
      </c>
      <c r="GG38" s="179">
        <f t="shared" si="41"/>
        <v>94.9496625</v>
      </c>
      <c r="GH38" s="178">
        <f t="shared" si="41"/>
        <v>0</v>
      </c>
      <c r="GI38" s="178">
        <f t="shared" si="41"/>
        <v>0</v>
      </c>
      <c r="GJ38" s="178">
        <f t="shared" si="41"/>
        <v>0</v>
      </c>
      <c r="GK38" s="178">
        <f t="shared" si="41"/>
        <v>0</v>
      </c>
      <c r="GL38" s="178">
        <f t="shared" si="41"/>
        <v>0</v>
      </c>
      <c r="GM38" s="178">
        <f t="shared" si="41"/>
        <v>0</v>
      </c>
      <c r="GN38" s="178">
        <f t="shared" si="41"/>
        <v>0</v>
      </c>
      <c r="GO38" s="178">
        <f t="shared" si="41"/>
        <v>0</v>
      </c>
      <c r="GP38" s="178">
        <f t="shared" si="41"/>
        <v>0</v>
      </c>
      <c r="GQ38" s="178">
        <f t="shared" si="41"/>
        <v>0</v>
      </c>
      <c r="GR38" s="178">
        <f t="shared" si="41"/>
        <v>0</v>
      </c>
      <c r="GS38" s="178">
        <f t="shared" si="41"/>
        <v>0</v>
      </c>
      <c r="GT38" s="178">
        <f t="shared" si="41"/>
        <v>0</v>
      </c>
      <c r="GU38" s="178">
        <f t="shared" si="41"/>
        <v>0</v>
      </c>
      <c r="GV38" s="178">
        <f t="shared" si="41"/>
        <v>0</v>
      </c>
      <c r="GW38" s="178">
        <f t="shared" si="41"/>
        <v>0</v>
      </c>
      <c r="GX38" s="178">
        <f t="shared" si="41"/>
        <v>0</v>
      </c>
      <c r="GY38" s="178">
        <f t="shared" si="41"/>
        <v>0</v>
      </c>
      <c r="GZ38" s="179">
        <f t="shared" si="41"/>
        <v>208.8892575</v>
      </c>
      <c r="HA38" s="178">
        <f t="shared" si="41"/>
        <v>0</v>
      </c>
      <c r="HB38" s="178">
        <f t="shared" si="41"/>
        <v>0</v>
      </c>
      <c r="HC38" s="178">
        <f t="shared" si="41"/>
        <v>0</v>
      </c>
      <c r="HD38" s="178">
        <f t="shared" si="41"/>
        <v>0</v>
      </c>
      <c r="HE38" s="178">
        <f t="shared" si="41"/>
        <v>0</v>
      </c>
      <c r="HF38" s="178">
        <f t="shared" si="41"/>
        <v>0</v>
      </c>
      <c r="HG38" s="178">
        <f t="shared" si="41"/>
        <v>0</v>
      </c>
      <c r="HH38" s="178">
        <f t="shared" si="41"/>
        <v>0</v>
      </c>
      <c r="HI38" s="178">
        <f t="shared" si="41"/>
        <v>0</v>
      </c>
      <c r="HJ38" s="178">
        <f t="shared" si="41"/>
        <v>0</v>
      </c>
      <c r="HK38" s="179">
        <f t="shared" si="41"/>
        <v>183.24306</v>
      </c>
      <c r="HL38" s="178">
        <f t="shared" si="41"/>
        <v>0</v>
      </c>
      <c r="HM38" s="178">
        <f t="shared" si="41"/>
        <v>0</v>
      </c>
      <c r="HN38" s="178">
        <f t="shared" si="41"/>
        <v>0</v>
      </c>
      <c r="HO38" s="178">
        <f t="shared" si="41"/>
        <v>0</v>
      </c>
      <c r="HP38" s="178">
        <f t="shared" si="41"/>
        <v>0</v>
      </c>
      <c r="HQ38" s="178">
        <f t="shared" si="41"/>
        <v>0</v>
      </c>
      <c r="HR38" s="178">
        <f t="shared" si="41"/>
        <v>0</v>
      </c>
      <c r="HS38" s="178">
        <f t="shared" si="41"/>
        <v>0</v>
      </c>
      <c r="HT38" s="178">
        <f t="shared" si="41"/>
        <v>0</v>
      </c>
      <c r="HU38" s="178">
        <f t="shared" si="41"/>
        <v>0</v>
      </c>
      <c r="HV38" s="178">
        <f t="shared" si="41"/>
        <v>0</v>
      </c>
      <c r="HW38" s="178">
        <f t="shared" si="41"/>
        <v>0</v>
      </c>
      <c r="HX38" s="178">
        <f t="shared" si="41"/>
        <v>0</v>
      </c>
      <c r="HY38" s="178">
        <f t="shared" si="41"/>
        <v>0</v>
      </c>
      <c r="HZ38" s="178">
        <f t="shared" si="41"/>
        <v>0</v>
      </c>
      <c r="IA38" s="178">
        <f t="shared" si="41"/>
        <v>0</v>
      </c>
      <c r="IB38" s="179">
        <f t="shared" si="41"/>
        <v>101.8017</v>
      </c>
      <c r="IC38" s="178">
        <f t="shared" si="41"/>
        <v>0</v>
      </c>
      <c r="ID38" s="178">
        <f t="shared" si="41"/>
        <v>0</v>
      </c>
      <c r="IE38" s="178">
        <f t="shared" si="41"/>
        <v>0</v>
      </c>
      <c r="IF38" s="178">
        <f t="shared" si="41"/>
        <v>0</v>
      </c>
      <c r="IG38" s="178">
        <f t="shared" si="41"/>
        <v>0</v>
      </c>
      <c r="IH38" s="178">
        <f t="shared" si="41"/>
        <v>0</v>
      </c>
      <c r="II38" s="178">
        <f t="shared" si="41"/>
        <v>0</v>
      </c>
      <c r="IJ38" s="178">
        <f t="shared" si="41"/>
        <v>0</v>
      </c>
      <c r="IK38" s="179">
        <f t="shared" si="41"/>
        <v>82.22445</v>
      </c>
      <c r="IL38" s="178">
        <f t="shared" si="41"/>
        <v>0</v>
      </c>
      <c r="IM38" s="178">
        <f t="shared" si="41"/>
        <v>0</v>
      </c>
      <c r="IN38" s="178">
        <f t="shared" si="41"/>
        <v>0</v>
      </c>
      <c r="IO38" s="178">
        <f t="shared" si="41"/>
        <v>0</v>
      </c>
      <c r="IP38" s="178">
        <f t="shared" si="41"/>
        <v>0</v>
      </c>
      <c r="IQ38" s="178">
        <f t="shared" si="41"/>
        <v>0</v>
      </c>
      <c r="IR38" s="178">
        <f t="shared" si="41"/>
        <v>0</v>
      </c>
      <c r="IS38" s="178">
        <f t="shared" si="41"/>
        <v>0</v>
      </c>
      <c r="IT38" s="178">
        <f t="shared" si="41"/>
        <v>0</v>
      </c>
      <c r="IU38" s="178">
        <f t="shared" si="41"/>
        <v>0</v>
      </c>
      <c r="IV38" s="178">
        <f t="shared" si="41"/>
        <v>0</v>
      </c>
      <c r="IW38" s="178">
        <f t="shared" si="41"/>
        <v>0</v>
      </c>
      <c r="IX38" s="178">
        <f t="shared" si="41"/>
        <v>0</v>
      </c>
      <c r="IY38" s="178">
        <f t="shared" si="41"/>
        <v>0</v>
      </c>
      <c r="IZ38" s="178">
        <f t="shared" si="41"/>
        <v>0</v>
      </c>
      <c r="JA38" s="178">
        <f t="shared" si="41"/>
        <v>0</v>
      </c>
      <c r="JB38" s="178">
        <f t="shared" si="41"/>
        <v>0</v>
      </c>
      <c r="JC38" s="178">
        <f t="shared" si="41"/>
        <v>0</v>
      </c>
      <c r="JD38" s="178">
        <f t="shared" si="41"/>
        <v>0</v>
      </c>
      <c r="JE38" s="178">
        <f t="shared" si="41"/>
        <v>0</v>
      </c>
      <c r="JF38" s="178">
        <f t="shared" si="41"/>
        <v>0</v>
      </c>
      <c r="JG38" s="178">
        <f t="shared" si="41"/>
        <v>0</v>
      </c>
      <c r="JH38" s="178">
        <f t="shared" si="41"/>
        <v>0</v>
      </c>
      <c r="JI38" s="178">
        <f t="shared" si="41"/>
        <v>0</v>
      </c>
      <c r="JJ38" s="178">
        <f t="shared" si="41"/>
        <v>0</v>
      </c>
      <c r="JK38" s="178">
        <f t="shared" si="41"/>
        <v>0</v>
      </c>
      <c r="JL38" s="178">
        <f t="shared" si="41"/>
        <v>0</v>
      </c>
      <c r="JM38" s="178">
        <f t="shared" si="41"/>
        <v>0</v>
      </c>
      <c r="JN38" s="178">
        <f t="shared" si="41"/>
        <v>0</v>
      </c>
      <c r="JO38" s="178">
        <f t="shared" si="41"/>
        <v>0</v>
      </c>
      <c r="JP38" s="178">
        <f t="shared" si="41"/>
        <v>0</v>
      </c>
      <c r="JQ38" s="178">
        <f t="shared" si="41"/>
        <v>0</v>
      </c>
      <c r="JR38" s="178">
        <f t="shared" si="41"/>
        <v>0</v>
      </c>
      <c r="JS38" s="178">
        <f t="shared" si="41"/>
        <v>0</v>
      </c>
      <c r="JT38" s="178">
        <f t="shared" si="41"/>
        <v>0</v>
      </c>
      <c r="JU38" s="178">
        <f t="shared" si="41"/>
        <v>0</v>
      </c>
      <c r="JV38" s="178">
        <f t="shared" si="41"/>
        <v>0</v>
      </c>
      <c r="JW38" s="178">
        <f t="shared" si="41"/>
        <v>0</v>
      </c>
      <c r="JX38" s="178">
        <f t="shared" si="41"/>
        <v>0</v>
      </c>
      <c r="JY38" s="178">
        <f t="shared" si="41"/>
        <v>0</v>
      </c>
      <c r="JZ38" s="180">
        <f t="shared" si="4"/>
        <v>0.215</v>
      </c>
      <c r="KA38" s="181">
        <f t="shared" si="5"/>
        <v>2015.869433</v>
      </c>
      <c r="KB38" s="181">
        <f t="shared" si="6"/>
        <v>433.411928</v>
      </c>
    </row>
    <row r="39" ht="14.25" customHeight="1">
      <c r="A39" s="50" t="s">
        <v>133</v>
      </c>
      <c r="B39" s="83" t="s">
        <v>479</v>
      </c>
      <c r="C39" s="50">
        <v>1811038.0</v>
      </c>
      <c r="D39" s="175">
        <v>0.0</v>
      </c>
      <c r="E39" s="175">
        <v>131.0</v>
      </c>
      <c r="F39" s="175">
        <v>0.0</v>
      </c>
      <c r="G39" s="175">
        <v>0.0</v>
      </c>
      <c r="H39" s="175">
        <v>0.0</v>
      </c>
      <c r="I39" s="175">
        <v>0.0</v>
      </c>
      <c r="J39" s="175">
        <v>140.0</v>
      </c>
      <c r="K39" s="175">
        <v>0.0</v>
      </c>
      <c r="L39" s="175">
        <v>0.0</v>
      </c>
      <c r="M39" s="175">
        <v>0.0</v>
      </c>
      <c r="N39" s="175">
        <v>0.0</v>
      </c>
      <c r="O39" s="175">
        <v>137.0</v>
      </c>
      <c r="P39" s="175">
        <v>0.0</v>
      </c>
      <c r="Q39" s="175">
        <v>0.0</v>
      </c>
      <c r="R39" s="175">
        <v>0.0</v>
      </c>
      <c r="S39" s="175">
        <v>0.0</v>
      </c>
      <c r="T39" s="175">
        <v>135.0</v>
      </c>
      <c r="U39" s="175">
        <v>0.0</v>
      </c>
      <c r="V39" s="175">
        <v>0.0</v>
      </c>
      <c r="W39" s="175">
        <v>0.0</v>
      </c>
      <c r="X39" s="175">
        <v>0.0</v>
      </c>
      <c r="Y39" s="175">
        <v>0.0</v>
      </c>
      <c r="Z39" s="175">
        <v>0.0</v>
      </c>
      <c r="AA39" s="175">
        <v>0.0</v>
      </c>
      <c r="AB39" s="175">
        <v>0.0</v>
      </c>
      <c r="AC39" s="175">
        <v>127.0</v>
      </c>
      <c r="AD39" s="175">
        <v>0.0</v>
      </c>
      <c r="AE39" s="175">
        <v>0.0</v>
      </c>
      <c r="AF39" s="175">
        <v>0.0</v>
      </c>
      <c r="AG39" s="175">
        <v>0.0</v>
      </c>
      <c r="AH39" s="175">
        <v>0.0</v>
      </c>
      <c r="AI39" s="175">
        <v>0.0</v>
      </c>
      <c r="AJ39" s="175">
        <v>0.0</v>
      </c>
      <c r="AK39" s="175">
        <v>133.0</v>
      </c>
      <c r="AL39" s="175">
        <v>0.0</v>
      </c>
      <c r="AM39" s="175">
        <v>0.0</v>
      </c>
      <c r="AN39" s="175">
        <v>0.0</v>
      </c>
      <c r="AO39" s="175">
        <v>0.0</v>
      </c>
      <c r="AP39" s="175">
        <v>0.0</v>
      </c>
      <c r="AQ39" s="175">
        <v>0.0</v>
      </c>
      <c r="AR39" s="175">
        <v>0.0</v>
      </c>
      <c r="AS39" s="175">
        <v>0.0</v>
      </c>
      <c r="AT39" s="175">
        <v>0.0</v>
      </c>
      <c r="AU39" s="175">
        <v>144.0</v>
      </c>
      <c r="AV39" s="175">
        <v>0.0</v>
      </c>
      <c r="AW39" s="175">
        <v>0.0</v>
      </c>
      <c r="AX39" s="175">
        <v>0.0</v>
      </c>
      <c r="AY39" s="175">
        <v>0.0</v>
      </c>
      <c r="AZ39" s="175">
        <v>0.0</v>
      </c>
      <c r="BA39" s="175">
        <v>0.0</v>
      </c>
      <c r="BB39" s="175">
        <v>0.0</v>
      </c>
      <c r="BC39" s="175">
        <v>0.0</v>
      </c>
      <c r="BD39" s="175">
        <v>0.0</v>
      </c>
      <c r="BE39" s="175">
        <v>0.0</v>
      </c>
      <c r="BF39" s="175">
        <v>0.0</v>
      </c>
      <c r="BG39" s="175">
        <v>0.0</v>
      </c>
      <c r="BH39" s="175">
        <v>0.0</v>
      </c>
      <c r="BI39" s="175">
        <v>0.0</v>
      </c>
      <c r="BJ39" s="175">
        <v>0.0</v>
      </c>
      <c r="BK39" s="175">
        <v>0.0</v>
      </c>
      <c r="BL39" s="175">
        <v>0.0</v>
      </c>
      <c r="BM39" s="175">
        <v>0.0</v>
      </c>
      <c r="BN39" s="175">
        <v>131.0</v>
      </c>
      <c r="BO39" s="175">
        <v>0.0</v>
      </c>
      <c r="BP39" s="175">
        <v>0.0</v>
      </c>
      <c r="BQ39" s="175">
        <v>0.0</v>
      </c>
      <c r="BR39" s="175">
        <v>0.0</v>
      </c>
      <c r="BS39" s="175">
        <v>0.0</v>
      </c>
      <c r="BT39" s="175">
        <v>0.0</v>
      </c>
      <c r="BU39" s="175">
        <v>0.0</v>
      </c>
      <c r="BV39" s="175">
        <v>0.0</v>
      </c>
      <c r="BW39" s="175">
        <v>0.0</v>
      </c>
      <c r="BX39" s="175">
        <v>0.0</v>
      </c>
      <c r="BY39" s="175">
        <v>133.0</v>
      </c>
      <c r="BZ39" s="175">
        <v>0.0</v>
      </c>
      <c r="CA39" s="175">
        <v>0.0</v>
      </c>
      <c r="CB39" s="175">
        <v>0.0</v>
      </c>
      <c r="CC39" s="175">
        <v>0.0</v>
      </c>
      <c r="CD39" s="175">
        <v>0.0</v>
      </c>
      <c r="CE39" s="175">
        <v>0.0</v>
      </c>
      <c r="CF39" s="175">
        <v>0.0</v>
      </c>
      <c r="CG39" s="175">
        <v>0.0</v>
      </c>
      <c r="CH39" s="175">
        <v>0.0</v>
      </c>
      <c r="CI39" s="175">
        <v>0.0</v>
      </c>
      <c r="CJ39" s="175">
        <v>0.0</v>
      </c>
      <c r="CK39" s="175">
        <v>0.0</v>
      </c>
      <c r="CL39" s="175">
        <v>0.0</v>
      </c>
      <c r="CM39" s="175">
        <v>0.0</v>
      </c>
      <c r="CN39" s="175">
        <v>0.0</v>
      </c>
      <c r="CO39" s="175">
        <v>0.0</v>
      </c>
      <c r="CP39" s="175">
        <v>144.0</v>
      </c>
      <c r="CQ39" s="175">
        <v>0.0</v>
      </c>
      <c r="CR39" s="175">
        <v>0.0</v>
      </c>
      <c r="CS39" s="175">
        <v>0.0</v>
      </c>
      <c r="CT39" s="175">
        <v>0.0</v>
      </c>
      <c r="CU39" s="175">
        <v>0.0</v>
      </c>
      <c r="CV39" s="175">
        <v>0.0</v>
      </c>
      <c r="CW39" s="175">
        <v>0.0</v>
      </c>
      <c r="CX39" s="175">
        <v>0.0</v>
      </c>
      <c r="CY39" s="175">
        <v>140.0</v>
      </c>
      <c r="CZ39" s="175">
        <v>0.0</v>
      </c>
      <c r="DA39" s="175">
        <v>0.0</v>
      </c>
      <c r="DB39" s="175">
        <v>0.0</v>
      </c>
      <c r="DC39" s="175">
        <v>0.0</v>
      </c>
      <c r="DD39" s="175">
        <v>0.0</v>
      </c>
      <c r="DE39" s="175">
        <v>0.0</v>
      </c>
      <c r="DF39" s="175">
        <v>0.0</v>
      </c>
      <c r="DG39" s="175">
        <v>0.0</v>
      </c>
      <c r="DH39" s="175">
        <v>0.0</v>
      </c>
      <c r="DI39" s="175">
        <v>0.0</v>
      </c>
      <c r="DJ39" s="175">
        <v>0.0</v>
      </c>
      <c r="DK39" s="175">
        <v>0.0</v>
      </c>
      <c r="DL39" s="175">
        <v>0.0</v>
      </c>
      <c r="DM39" s="175">
        <v>0.0</v>
      </c>
      <c r="DN39" s="175">
        <v>0.0</v>
      </c>
      <c r="DO39" s="175">
        <v>0.0</v>
      </c>
      <c r="DP39" s="175">
        <v>0.0</v>
      </c>
      <c r="DQ39" s="175">
        <v>0.0</v>
      </c>
      <c r="DR39" s="175">
        <v>0.0</v>
      </c>
      <c r="DS39" s="175">
        <v>0.0</v>
      </c>
      <c r="DT39" s="175">
        <v>0.0</v>
      </c>
      <c r="DU39" s="175">
        <v>0.0</v>
      </c>
      <c r="DV39" s="175">
        <v>0.0</v>
      </c>
      <c r="DW39" s="175">
        <v>0.0</v>
      </c>
      <c r="DX39" s="175">
        <v>0.0</v>
      </c>
      <c r="DY39" s="175">
        <v>0.0</v>
      </c>
      <c r="DZ39" s="175">
        <v>0.0</v>
      </c>
      <c r="EA39" s="175">
        <v>0.0</v>
      </c>
      <c r="EB39" s="175">
        <v>0.0</v>
      </c>
      <c r="EC39" s="175">
        <v>0.0</v>
      </c>
      <c r="ED39" s="175">
        <v>0.0</v>
      </c>
      <c r="EE39" s="175">
        <v>0.0</v>
      </c>
      <c r="EF39" s="175">
        <v>0.0</v>
      </c>
      <c r="EG39" s="175">
        <v>0.0</v>
      </c>
      <c r="EH39" s="175">
        <v>0.0</v>
      </c>
      <c r="EI39" s="175">
        <v>0.0</v>
      </c>
      <c r="EJ39" s="175">
        <v>0.0</v>
      </c>
      <c r="EK39" s="175">
        <v>0.0</v>
      </c>
      <c r="EL39" s="175">
        <v>0.0</v>
      </c>
      <c r="EM39" s="176">
        <v>0.0</v>
      </c>
      <c r="EN39" s="177">
        <f t="shared" si="2"/>
        <v>0</v>
      </c>
      <c r="EO39" s="178">
        <f>VLOOKUP(C39,'Complexity Cost Adjustment'!$C$2:$H$141,6,0)</f>
        <v>1252.8423</v>
      </c>
      <c r="EP39" s="178">
        <f t="shared" ref="EP39:JY39" si="42">IF(D39&gt;0,($EO39)*D$143,0)</f>
        <v>0</v>
      </c>
      <c r="EQ39" s="179">
        <f t="shared" si="42"/>
        <v>1447.032857</v>
      </c>
      <c r="ER39" s="178">
        <f t="shared" si="42"/>
        <v>0</v>
      </c>
      <c r="ES39" s="178">
        <f t="shared" si="42"/>
        <v>0</v>
      </c>
      <c r="ET39" s="178">
        <f t="shared" si="42"/>
        <v>0</v>
      </c>
      <c r="EU39" s="178">
        <f t="shared" si="42"/>
        <v>0</v>
      </c>
      <c r="EV39" s="179">
        <f t="shared" si="42"/>
        <v>982.2283632</v>
      </c>
      <c r="EW39" s="178">
        <f t="shared" si="42"/>
        <v>0</v>
      </c>
      <c r="EX39" s="178">
        <f t="shared" si="42"/>
        <v>0</v>
      </c>
      <c r="EY39" s="178">
        <f t="shared" si="42"/>
        <v>0</v>
      </c>
      <c r="EZ39" s="178">
        <f t="shared" si="42"/>
        <v>0</v>
      </c>
      <c r="FA39" s="179">
        <f t="shared" si="42"/>
        <v>903.2992983</v>
      </c>
      <c r="FB39" s="178">
        <f t="shared" si="42"/>
        <v>0</v>
      </c>
      <c r="FC39" s="178">
        <f t="shared" si="42"/>
        <v>0</v>
      </c>
      <c r="FD39" s="178">
        <f t="shared" si="42"/>
        <v>0</v>
      </c>
      <c r="FE39" s="178">
        <f t="shared" si="42"/>
        <v>0</v>
      </c>
      <c r="FF39" s="179">
        <f t="shared" si="42"/>
        <v>2356.596366</v>
      </c>
      <c r="FG39" s="178">
        <f t="shared" si="42"/>
        <v>0</v>
      </c>
      <c r="FH39" s="178">
        <f t="shared" si="42"/>
        <v>0</v>
      </c>
      <c r="FI39" s="178">
        <f t="shared" si="42"/>
        <v>0</v>
      </c>
      <c r="FJ39" s="178">
        <f t="shared" si="42"/>
        <v>0</v>
      </c>
      <c r="FK39" s="178">
        <f t="shared" si="42"/>
        <v>0</v>
      </c>
      <c r="FL39" s="178">
        <f t="shared" si="42"/>
        <v>0</v>
      </c>
      <c r="FM39" s="178">
        <f t="shared" si="42"/>
        <v>0</v>
      </c>
      <c r="FN39" s="178">
        <f t="shared" si="42"/>
        <v>0</v>
      </c>
      <c r="FO39" s="179">
        <f t="shared" si="42"/>
        <v>1443.27433</v>
      </c>
      <c r="FP39" s="178">
        <f t="shared" si="42"/>
        <v>0</v>
      </c>
      <c r="FQ39" s="178">
        <f t="shared" si="42"/>
        <v>0</v>
      </c>
      <c r="FR39" s="178">
        <f t="shared" si="42"/>
        <v>0</v>
      </c>
      <c r="FS39" s="178">
        <f t="shared" si="42"/>
        <v>0</v>
      </c>
      <c r="FT39" s="178">
        <f t="shared" si="42"/>
        <v>0</v>
      </c>
      <c r="FU39" s="178">
        <f t="shared" si="42"/>
        <v>0</v>
      </c>
      <c r="FV39" s="178">
        <f t="shared" si="42"/>
        <v>0</v>
      </c>
      <c r="FW39" s="179">
        <f t="shared" si="42"/>
        <v>1473.342545</v>
      </c>
      <c r="FX39" s="178">
        <f t="shared" si="42"/>
        <v>0</v>
      </c>
      <c r="FY39" s="178">
        <f t="shared" si="42"/>
        <v>0</v>
      </c>
      <c r="FZ39" s="178">
        <f t="shared" si="42"/>
        <v>0</v>
      </c>
      <c r="GA39" s="178">
        <f t="shared" si="42"/>
        <v>0</v>
      </c>
      <c r="GB39" s="178">
        <f t="shared" si="42"/>
        <v>0</v>
      </c>
      <c r="GC39" s="178">
        <f t="shared" si="42"/>
        <v>0</v>
      </c>
      <c r="GD39" s="178">
        <f t="shared" si="42"/>
        <v>0</v>
      </c>
      <c r="GE39" s="178">
        <f t="shared" si="42"/>
        <v>0</v>
      </c>
      <c r="GF39" s="178">
        <f t="shared" si="42"/>
        <v>0</v>
      </c>
      <c r="GG39" s="179">
        <f t="shared" si="42"/>
        <v>607.6285155</v>
      </c>
      <c r="GH39" s="178">
        <f t="shared" si="42"/>
        <v>0</v>
      </c>
      <c r="GI39" s="178">
        <f t="shared" si="42"/>
        <v>0</v>
      </c>
      <c r="GJ39" s="178">
        <f t="shared" si="42"/>
        <v>0</v>
      </c>
      <c r="GK39" s="178">
        <f t="shared" si="42"/>
        <v>0</v>
      </c>
      <c r="GL39" s="178">
        <f t="shared" si="42"/>
        <v>0</v>
      </c>
      <c r="GM39" s="178">
        <f t="shared" si="42"/>
        <v>0</v>
      </c>
      <c r="GN39" s="178">
        <f t="shared" si="42"/>
        <v>0</v>
      </c>
      <c r="GO39" s="178">
        <f t="shared" si="42"/>
        <v>0</v>
      </c>
      <c r="GP39" s="178">
        <f t="shared" si="42"/>
        <v>0</v>
      </c>
      <c r="GQ39" s="178">
        <f t="shared" si="42"/>
        <v>0</v>
      </c>
      <c r="GR39" s="178">
        <f t="shared" si="42"/>
        <v>0</v>
      </c>
      <c r="GS39" s="178">
        <f t="shared" si="42"/>
        <v>0</v>
      </c>
      <c r="GT39" s="178">
        <f t="shared" si="42"/>
        <v>0</v>
      </c>
      <c r="GU39" s="178">
        <f t="shared" si="42"/>
        <v>0</v>
      </c>
      <c r="GV39" s="178">
        <f t="shared" si="42"/>
        <v>0</v>
      </c>
      <c r="GW39" s="178">
        <f t="shared" si="42"/>
        <v>0</v>
      </c>
      <c r="GX39" s="178">
        <f t="shared" si="42"/>
        <v>0</v>
      </c>
      <c r="GY39" s="178">
        <f t="shared" si="42"/>
        <v>0</v>
      </c>
      <c r="GZ39" s="179">
        <f t="shared" si="42"/>
        <v>1336.782734</v>
      </c>
      <c r="HA39" s="178">
        <f t="shared" si="42"/>
        <v>0</v>
      </c>
      <c r="HB39" s="178">
        <f t="shared" si="42"/>
        <v>0</v>
      </c>
      <c r="HC39" s="178">
        <f t="shared" si="42"/>
        <v>0</v>
      </c>
      <c r="HD39" s="178">
        <f t="shared" si="42"/>
        <v>0</v>
      </c>
      <c r="HE39" s="178">
        <f t="shared" si="42"/>
        <v>0</v>
      </c>
      <c r="HF39" s="178">
        <f t="shared" si="42"/>
        <v>0</v>
      </c>
      <c r="HG39" s="178">
        <f t="shared" si="42"/>
        <v>0</v>
      </c>
      <c r="HH39" s="178">
        <f t="shared" si="42"/>
        <v>0</v>
      </c>
      <c r="HI39" s="178">
        <f t="shared" si="42"/>
        <v>0</v>
      </c>
      <c r="HJ39" s="178">
        <f t="shared" si="42"/>
        <v>0</v>
      </c>
      <c r="HK39" s="179">
        <f t="shared" si="42"/>
        <v>1172.660393</v>
      </c>
      <c r="HL39" s="178">
        <f t="shared" si="42"/>
        <v>0</v>
      </c>
      <c r="HM39" s="178">
        <f t="shared" si="42"/>
        <v>0</v>
      </c>
      <c r="HN39" s="178">
        <f t="shared" si="42"/>
        <v>0</v>
      </c>
      <c r="HO39" s="178">
        <f t="shared" si="42"/>
        <v>0</v>
      </c>
      <c r="HP39" s="178">
        <f t="shared" si="42"/>
        <v>0</v>
      </c>
      <c r="HQ39" s="178">
        <f t="shared" si="42"/>
        <v>0</v>
      </c>
      <c r="HR39" s="178">
        <f t="shared" si="42"/>
        <v>0</v>
      </c>
      <c r="HS39" s="178">
        <f t="shared" si="42"/>
        <v>0</v>
      </c>
      <c r="HT39" s="178">
        <f t="shared" si="42"/>
        <v>0</v>
      </c>
      <c r="HU39" s="178">
        <f t="shared" si="42"/>
        <v>0</v>
      </c>
      <c r="HV39" s="178">
        <f t="shared" si="42"/>
        <v>0</v>
      </c>
      <c r="HW39" s="178">
        <f t="shared" si="42"/>
        <v>0</v>
      </c>
      <c r="HX39" s="178">
        <f t="shared" si="42"/>
        <v>0</v>
      </c>
      <c r="HY39" s="178">
        <f t="shared" si="42"/>
        <v>0</v>
      </c>
      <c r="HZ39" s="178">
        <f t="shared" si="42"/>
        <v>0</v>
      </c>
      <c r="IA39" s="178">
        <f t="shared" si="42"/>
        <v>0</v>
      </c>
      <c r="IB39" s="179">
        <f t="shared" si="42"/>
        <v>651.477996</v>
      </c>
      <c r="IC39" s="178">
        <f t="shared" si="42"/>
        <v>0</v>
      </c>
      <c r="ID39" s="178">
        <f t="shared" si="42"/>
        <v>0</v>
      </c>
      <c r="IE39" s="178">
        <f t="shared" si="42"/>
        <v>0</v>
      </c>
      <c r="IF39" s="178">
        <f t="shared" si="42"/>
        <v>0</v>
      </c>
      <c r="IG39" s="178">
        <f t="shared" si="42"/>
        <v>0</v>
      </c>
      <c r="IH39" s="178">
        <f t="shared" si="42"/>
        <v>0</v>
      </c>
      <c r="II39" s="178">
        <f t="shared" si="42"/>
        <v>0</v>
      </c>
      <c r="IJ39" s="178">
        <f t="shared" si="42"/>
        <v>0</v>
      </c>
      <c r="IK39" s="179">
        <f t="shared" si="42"/>
        <v>526.193766</v>
      </c>
      <c r="IL39" s="178">
        <f t="shared" si="42"/>
        <v>0</v>
      </c>
      <c r="IM39" s="178">
        <f t="shared" si="42"/>
        <v>0</v>
      </c>
      <c r="IN39" s="178">
        <f t="shared" si="42"/>
        <v>0</v>
      </c>
      <c r="IO39" s="178">
        <f t="shared" si="42"/>
        <v>0</v>
      </c>
      <c r="IP39" s="178">
        <f t="shared" si="42"/>
        <v>0</v>
      </c>
      <c r="IQ39" s="178">
        <f t="shared" si="42"/>
        <v>0</v>
      </c>
      <c r="IR39" s="178">
        <f t="shared" si="42"/>
        <v>0</v>
      </c>
      <c r="IS39" s="178">
        <f t="shared" si="42"/>
        <v>0</v>
      </c>
      <c r="IT39" s="178">
        <f t="shared" si="42"/>
        <v>0</v>
      </c>
      <c r="IU39" s="178">
        <f t="shared" si="42"/>
        <v>0</v>
      </c>
      <c r="IV39" s="178">
        <f t="shared" si="42"/>
        <v>0</v>
      </c>
      <c r="IW39" s="178">
        <f t="shared" si="42"/>
        <v>0</v>
      </c>
      <c r="IX39" s="178">
        <f t="shared" si="42"/>
        <v>0</v>
      </c>
      <c r="IY39" s="178">
        <f t="shared" si="42"/>
        <v>0</v>
      </c>
      <c r="IZ39" s="178">
        <f t="shared" si="42"/>
        <v>0</v>
      </c>
      <c r="JA39" s="178">
        <f t="shared" si="42"/>
        <v>0</v>
      </c>
      <c r="JB39" s="178">
        <f t="shared" si="42"/>
        <v>0</v>
      </c>
      <c r="JC39" s="178">
        <f t="shared" si="42"/>
        <v>0</v>
      </c>
      <c r="JD39" s="178">
        <f t="shared" si="42"/>
        <v>0</v>
      </c>
      <c r="JE39" s="178">
        <f t="shared" si="42"/>
        <v>0</v>
      </c>
      <c r="JF39" s="178">
        <f t="shared" si="42"/>
        <v>0</v>
      </c>
      <c r="JG39" s="178">
        <f t="shared" si="42"/>
        <v>0</v>
      </c>
      <c r="JH39" s="178">
        <f t="shared" si="42"/>
        <v>0</v>
      </c>
      <c r="JI39" s="178">
        <f t="shared" si="42"/>
        <v>0</v>
      </c>
      <c r="JJ39" s="178">
        <f t="shared" si="42"/>
        <v>0</v>
      </c>
      <c r="JK39" s="178">
        <f t="shared" si="42"/>
        <v>0</v>
      </c>
      <c r="JL39" s="178">
        <f t="shared" si="42"/>
        <v>0</v>
      </c>
      <c r="JM39" s="178">
        <f t="shared" si="42"/>
        <v>0</v>
      </c>
      <c r="JN39" s="178">
        <f t="shared" si="42"/>
        <v>0</v>
      </c>
      <c r="JO39" s="178">
        <f t="shared" si="42"/>
        <v>0</v>
      </c>
      <c r="JP39" s="178">
        <f t="shared" si="42"/>
        <v>0</v>
      </c>
      <c r="JQ39" s="178">
        <f t="shared" si="42"/>
        <v>0</v>
      </c>
      <c r="JR39" s="178">
        <f t="shared" si="42"/>
        <v>0</v>
      </c>
      <c r="JS39" s="178">
        <f t="shared" si="42"/>
        <v>0</v>
      </c>
      <c r="JT39" s="178">
        <f t="shared" si="42"/>
        <v>0</v>
      </c>
      <c r="JU39" s="178">
        <f t="shared" si="42"/>
        <v>0</v>
      </c>
      <c r="JV39" s="178">
        <f t="shared" si="42"/>
        <v>0</v>
      </c>
      <c r="JW39" s="178">
        <f t="shared" si="42"/>
        <v>0</v>
      </c>
      <c r="JX39" s="178">
        <f t="shared" si="42"/>
        <v>0</v>
      </c>
      <c r="JY39" s="178">
        <f t="shared" si="42"/>
        <v>0</v>
      </c>
      <c r="JZ39" s="180">
        <f t="shared" si="4"/>
        <v>0.215</v>
      </c>
      <c r="KA39" s="181">
        <f t="shared" si="5"/>
        <v>12900.51716</v>
      </c>
      <c r="KB39" s="181">
        <f t="shared" si="6"/>
        <v>2773.61119</v>
      </c>
    </row>
    <row r="40" ht="14.25" customHeight="1">
      <c r="A40" s="50" t="s">
        <v>133</v>
      </c>
      <c r="B40" s="83" t="s">
        <v>479</v>
      </c>
      <c r="C40" s="50">
        <v>1811039.0</v>
      </c>
      <c r="D40" s="175">
        <v>0.0</v>
      </c>
      <c r="E40" s="175">
        <v>33.0</v>
      </c>
      <c r="F40" s="175">
        <v>0.0</v>
      </c>
      <c r="G40" s="175">
        <v>0.0</v>
      </c>
      <c r="H40" s="175">
        <v>0.0</v>
      </c>
      <c r="I40" s="175">
        <v>0.0</v>
      </c>
      <c r="J40" s="175">
        <v>35.0</v>
      </c>
      <c r="K40" s="175">
        <v>0.0</v>
      </c>
      <c r="L40" s="175">
        <v>0.0</v>
      </c>
      <c r="M40" s="175">
        <v>0.0</v>
      </c>
      <c r="N40" s="175">
        <v>0.0</v>
      </c>
      <c r="O40" s="175">
        <v>34.0</v>
      </c>
      <c r="P40" s="175">
        <v>0.0</v>
      </c>
      <c r="Q40" s="175">
        <v>0.0</v>
      </c>
      <c r="R40" s="175">
        <v>0.0</v>
      </c>
      <c r="S40" s="175">
        <v>0.0</v>
      </c>
      <c r="T40" s="175">
        <v>34.0</v>
      </c>
      <c r="U40" s="175">
        <v>0.0</v>
      </c>
      <c r="V40" s="175">
        <v>0.0</v>
      </c>
      <c r="W40" s="175">
        <v>0.0</v>
      </c>
      <c r="X40" s="175">
        <v>0.0</v>
      </c>
      <c r="Y40" s="175">
        <v>0.0</v>
      </c>
      <c r="Z40" s="175">
        <v>0.0</v>
      </c>
      <c r="AA40" s="175">
        <v>0.0</v>
      </c>
      <c r="AB40" s="175">
        <v>0.0</v>
      </c>
      <c r="AC40" s="175">
        <v>32.0</v>
      </c>
      <c r="AD40" s="175">
        <v>0.0</v>
      </c>
      <c r="AE40" s="175">
        <v>0.0</v>
      </c>
      <c r="AF40" s="175">
        <v>0.0</v>
      </c>
      <c r="AG40" s="175">
        <v>0.0</v>
      </c>
      <c r="AH40" s="175">
        <v>0.0</v>
      </c>
      <c r="AI40" s="175">
        <v>0.0</v>
      </c>
      <c r="AJ40" s="175">
        <v>0.0</v>
      </c>
      <c r="AK40" s="175">
        <v>33.0</v>
      </c>
      <c r="AL40" s="175">
        <v>0.0</v>
      </c>
      <c r="AM40" s="175">
        <v>0.0</v>
      </c>
      <c r="AN40" s="175">
        <v>0.0</v>
      </c>
      <c r="AO40" s="175">
        <v>0.0</v>
      </c>
      <c r="AP40" s="175">
        <v>0.0</v>
      </c>
      <c r="AQ40" s="175">
        <v>0.0</v>
      </c>
      <c r="AR40" s="175">
        <v>0.0</v>
      </c>
      <c r="AS40" s="175">
        <v>0.0</v>
      </c>
      <c r="AT40" s="175">
        <v>0.0</v>
      </c>
      <c r="AU40" s="175">
        <v>36.0</v>
      </c>
      <c r="AV40" s="175">
        <v>0.0</v>
      </c>
      <c r="AW40" s="175">
        <v>0.0</v>
      </c>
      <c r="AX40" s="175">
        <v>0.0</v>
      </c>
      <c r="AY40" s="175">
        <v>0.0</v>
      </c>
      <c r="AZ40" s="175">
        <v>0.0</v>
      </c>
      <c r="BA40" s="175">
        <v>0.0</v>
      </c>
      <c r="BB40" s="175">
        <v>0.0</v>
      </c>
      <c r="BC40" s="175">
        <v>0.0</v>
      </c>
      <c r="BD40" s="175">
        <v>0.0</v>
      </c>
      <c r="BE40" s="175">
        <v>0.0</v>
      </c>
      <c r="BF40" s="175">
        <v>0.0</v>
      </c>
      <c r="BG40" s="175">
        <v>0.0</v>
      </c>
      <c r="BH40" s="175">
        <v>0.0</v>
      </c>
      <c r="BI40" s="175">
        <v>0.0</v>
      </c>
      <c r="BJ40" s="175">
        <v>0.0</v>
      </c>
      <c r="BK40" s="175">
        <v>0.0</v>
      </c>
      <c r="BL40" s="175">
        <v>0.0</v>
      </c>
      <c r="BM40" s="175">
        <v>33.0</v>
      </c>
      <c r="BN40" s="175">
        <v>0.0</v>
      </c>
      <c r="BO40" s="175">
        <v>0.0</v>
      </c>
      <c r="BP40" s="175">
        <v>0.0</v>
      </c>
      <c r="BQ40" s="175">
        <v>0.0</v>
      </c>
      <c r="BR40" s="175">
        <v>0.0</v>
      </c>
      <c r="BS40" s="175">
        <v>0.0</v>
      </c>
      <c r="BT40" s="175">
        <v>0.0</v>
      </c>
      <c r="BU40" s="175">
        <v>0.0</v>
      </c>
      <c r="BV40" s="175">
        <v>0.0</v>
      </c>
      <c r="BW40" s="175">
        <v>0.0</v>
      </c>
      <c r="BX40" s="175">
        <v>0.0</v>
      </c>
      <c r="BY40" s="175">
        <v>33.0</v>
      </c>
      <c r="BZ40" s="175">
        <v>0.0</v>
      </c>
      <c r="CA40" s="175">
        <v>0.0</v>
      </c>
      <c r="CB40" s="175">
        <v>0.0</v>
      </c>
      <c r="CC40" s="175">
        <v>0.0</v>
      </c>
      <c r="CD40" s="175">
        <v>0.0</v>
      </c>
      <c r="CE40" s="175">
        <v>0.0</v>
      </c>
      <c r="CF40" s="175">
        <v>0.0</v>
      </c>
      <c r="CG40" s="175">
        <v>0.0</v>
      </c>
      <c r="CH40" s="175">
        <v>0.0</v>
      </c>
      <c r="CI40" s="175">
        <v>0.0</v>
      </c>
      <c r="CJ40" s="175">
        <v>0.0</v>
      </c>
      <c r="CK40" s="175">
        <v>0.0</v>
      </c>
      <c r="CL40" s="175">
        <v>0.0</v>
      </c>
      <c r="CM40" s="175">
        <v>0.0</v>
      </c>
      <c r="CN40" s="175">
        <v>0.0</v>
      </c>
      <c r="CO40" s="175">
        <v>0.0</v>
      </c>
      <c r="CP40" s="175">
        <v>36.0</v>
      </c>
      <c r="CQ40" s="175">
        <v>0.0</v>
      </c>
      <c r="CR40" s="175">
        <v>0.0</v>
      </c>
      <c r="CS40" s="175">
        <v>0.0</v>
      </c>
      <c r="CT40" s="175">
        <v>0.0</v>
      </c>
      <c r="CU40" s="175">
        <v>0.0</v>
      </c>
      <c r="CV40" s="175">
        <v>0.0</v>
      </c>
      <c r="CW40" s="175">
        <v>0.0</v>
      </c>
      <c r="CX40" s="175">
        <v>0.0</v>
      </c>
      <c r="CY40" s="175">
        <v>35.0</v>
      </c>
      <c r="CZ40" s="175">
        <v>0.0</v>
      </c>
      <c r="DA40" s="175">
        <v>0.0</v>
      </c>
      <c r="DB40" s="175">
        <v>0.0</v>
      </c>
      <c r="DC40" s="175">
        <v>0.0</v>
      </c>
      <c r="DD40" s="175">
        <v>0.0</v>
      </c>
      <c r="DE40" s="175">
        <v>0.0</v>
      </c>
      <c r="DF40" s="175">
        <v>0.0</v>
      </c>
      <c r="DG40" s="175">
        <v>0.0</v>
      </c>
      <c r="DH40" s="175">
        <v>0.0</v>
      </c>
      <c r="DI40" s="175">
        <v>0.0</v>
      </c>
      <c r="DJ40" s="175">
        <v>0.0</v>
      </c>
      <c r="DK40" s="175">
        <v>0.0</v>
      </c>
      <c r="DL40" s="175">
        <v>0.0</v>
      </c>
      <c r="DM40" s="175">
        <v>0.0</v>
      </c>
      <c r="DN40" s="175">
        <v>0.0</v>
      </c>
      <c r="DO40" s="175">
        <v>0.0</v>
      </c>
      <c r="DP40" s="175">
        <v>0.0</v>
      </c>
      <c r="DQ40" s="175">
        <v>0.0</v>
      </c>
      <c r="DR40" s="175">
        <v>0.0</v>
      </c>
      <c r="DS40" s="175">
        <v>0.0</v>
      </c>
      <c r="DT40" s="175">
        <v>0.0</v>
      </c>
      <c r="DU40" s="175">
        <v>0.0</v>
      </c>
      <c r="DV40" s="175">
        <v>0.0</v>
      </c>
      <c r="DW40" s="175">
        <v>0.0</v>
      </c>
      <c r="DX40" s="175">
        <v>0.0</v>
      </c>
      <c r="DY40" s="175">
        <v>0.0</v>
      </c>
      <c r="DZ40" s="175">
        <v>0.0</v>
      </c>
      <c r="EA40" s="175">
        <v>0.0</v>
      </c>
      <c r="EB40" s="175">
        <v>0.0</v>
      </c>
      <c r="EC40" s="175">
        <v>0.0</v>
      </c>
      <c r="ED40" s="175">
        <v>0.0</v>
      </c>
      <c r="EE40" s="175">
        <v>0.0</v>
      </c>
      <c r="EF40" s="175">
        <v>0.0</v>
      </c>
      <c r="EG40" s="175">
        <v>0.0</v>
      </c>
      <c r="EH40" s="175">
        <v>0.0</v>
      </c>
      <c r="EI40" s="175">
        <v>0.0</v>
      </c>
      <c r="EJ40" s="175">
        <v>0.0</v>
      </c>
      <c r="EK40" s="175">
        <v>0.0</v>
      </c>
      <c r="EL40" s="175">
        <v>0.0</v>
      </c>
      <c r="EM40" s="176">
        <v>0.0</v>
      </c>
      <c r="EN40" s="177">
        <f t="shared" si="2"/>
        <v>0</v>
      </c>
      <c r="EO40" s="178">
        <f>VLOOKUP(C40,'Complexity Cost Adjustment'!$C$2:$H$141,6,0)</f>
        <v>1780.428</v>
      </c>
      <c r="EP40" s="178">
        <f t="shared" ref="EP40:JY40" si="43">IF(D40&gt;0,($EO40)*D$143,0)</f>
        <v>0</v>
      </c>
      <c r="EQ40" s="179">
        <f t="shared" si="43"/>
        <v>2056.39434</v>
      </c>
      <c r="ER40" s="178">
        <f t="shared" si="43"/>
        <v>0</v>
      </c>
      <c r="ES40" s="178">
        <f t="shared" si="43"/>
        <v>0</v>
      </c>
      <c r="ET40" s="178">
        <f t="shared" si="43"/>
        <v>0</v>
      </c>
      <c r="EU40" s="178">
        <f t="shared" si="43"/>
        <v>0</v>
      </c>
      <c r="EV40" s="179">
        <f t="shared" si="43"/>
        <v>1395.855552</v>
      </c>
      <c r="EW40" s="178">
        <f t="shared" si="43"/>
        <v>0</v>
      </c>
      <c r="EX40" s="178">
        <f t="shared" si="43"/>
        <v>0</v>
      </c>
      <c r="EY40" s="178">
        <f t="shared" si="43"/>
        <v>0</v>
      </c>
      <c r="EZ40" s="178">
        <f t="shared" si="43"/>
        <v>0</v>
      </c>
      <c r="FA40" s="179">
        <f t="shared" si="43"/>
        <v>1283.688588</v>
      </c>
      <c r="FB40" s="178">
        <f t="shared" si="43"/>
        <v>0</v>
      </c>
      <c r="FC40" s="178">
        <f t="shared" si="43"/>
        <v>0</v>
      </c>
      <c r="FD40" s="178">
        <f t="shared" si="43"/>
        <v>0</v>
      </c>
      <c r="FE40" s="178">
        <f t="shared" si="43"/>
        <v>0</v>
      </c>
      <c r="FF40" s="179">
        <f t="shared" si="43"/>
        <v>3348.985068</v>
      </c>
      <c r="FG40" s="178">
        <f t="shared" si="43"/>
        <v>0</v>
      </c>
      <c r="FH40" s="178">
        <f t="shared" si="43"/>
        <v>0</v>
      </c>
      <c r="FI40" s="178">
        <f t="shared" si="43"/>
        <v>0</v>
      </c>
      <c r="FJ40" s="178">
        <f t="shared" si="43"/>
        <v>0</v>
      </c>
      <c r="FK40" s="178">
        <f t="shared" si="43"/>
        <v>0</v>
      </c>
      <c r="FL40" s="178">
        <f t="shared" si="43"/>
        <v>0</v>
      </c>
      <c r="FM40" s="178">
        <f t="shared" si="43"/>
        <v>0</v>
      </c>
      <c r="FN40" s="178">
        <f t="shared" si="43"/>
        <v>0</v>
      </c>
      <c r="FO40" s="179">
        <f t="shared" si="43"/>
        <v>2051.053056</v>
      </c>
      <c r="FP40" s="178">
        <f t="shared" si="43"/>
        <v>0</v>
      </c>
      <c r="FQ40" s="178">
        <f t="shared" si="43"/>
        <v>0</v>
      </c>
      <c r="FR40" s="178">
        <f t="shared" si="43"/>
        <v>0</v>
      </c>
      <c r="FS40" s="178">
        <f t="shared" si="43"/>
        <v>0</v>
      </c>
      <c r="FT40" s="178">
        <f t="shared" si="43"/>
        <v>0</v>
      </c>
      <c r="FU40" s="178">
        <f t="shared" si="43"/>
        <v>0</v>
      </c>
      <c r="FV40" s="178">
        <f t="shared" si="43"/>
        <v>0</v>
      </c>
      <c r="FW40" s="179">
        <f t="shared" si="43"/>
        <v>2093.783328</v>
      </c>
      <c r="FX40" s="178">
        <f t="shared" si="43"/>
        <v>0</v>
      </c>
      <c r="FY40" s="178">
        <f t="shared" si="43"/>
        <v>0</v>
      </c>
      <c r="FZ40" s="178">
        <f t="shared" si="43"/>
        <v>0</v>
      </c>
      <c r="GA40" s="178">
        <f t="shared" si="43"/>
        <v>0</v>
      </c>
      <c r="GB40" s="178">
        <f t="shared" si="43"/>
        <v>0</v>
      </c>
      <c r="GC40" s="178">
        <f t="shared" si="43"/>
        <v>0</v>
      </c>
      <c r="GD40" s="178">
        <f t="shared" si="43"/>
        <v>0</v>
      </c>
      <c r="GE40" s="178">
        <f t="shared" si="43"/>
        <v>0</v>
      </c>
      <c r="GF40" s="178">
        <f t="shared" si="43"/>
        <v>0</v>
      </c>
      <c r="GG40" s="179">
        <f t="shared" si="43"/>
        <v>863.50758</v>
      </c>
      <c r="GH40" s="178">
        <f t="shared" si="43"/>
        <v>0</v>
      </c>
      <c r="GI40" s="178">
        <f t="shared" si="43"/>
        <v>0</v>
      </c>
      <c r="GJ40" s="178">
        <f t="shared" si="43"/>
        <v>0</v>
      </c>
      <c r="GK40" s="178">
        <f t="shared" si="43"/>
        <v>0</v>
      </c>
      <c r="GL40" s="178">
        <f t="shared" si="43"/>
        <v>0</v>
      </c>
      <c r="GM40" s="178">
        <f t="shared" si="43"/>
        <v>0</v>
      </c>
      <c r="GN40" s="178">
        <f t="shared" si="43"/>
        <v>0</v>
      </c>
      <c r="GO40" s="178">
        <f t="shared" si="43"/>
        <v>0</v>
      </c>
      <c r="GP40" s="178">
        <f t="shared" si="43"/>
        <v>0</v>
      </c>
      <c r="GQ40" s="178">
        <f t="shared" si="43"/>
        <v>0</v>
      </c>
      <c r="GR40" s="178">
        <f t="shared" si="43"/>
        <v>0</v>
      </c>
      <c r="GS40" s="178">
        <f t="shared" si="43"/>
        <v>0</v>
      </c>
      <c r="GT40" s="178">
        <f t="shared" si="43"/>
        <v>0</v>
      </c>
      <c r="GU40" s="178">
        <f t="shared" si="43"/>
        <v>0</v>
      </c>
      <c r="GV40" s="178">
        <f t="shared" si="43"/>
        <v>0</v>
      </c>
      <c r="GW40" s="178">
        <f t="shared" si="43"/>
        <v>0</v>
      </c>
      <c r="GX40" s="178">
        <f t="shared" si="43"/>
        <v>0</v>
      </c>
      <c r="GY40" s="179">
        <f t="shared" si="43"/>
        <v>1938.886092</v>
      </c>
      <c r="GZ40" s="178">
        <f t="shared" si="43"/>
        <v>0</v>
      </c>
      <c r="HA40" s="178">
        <f t="shared" si="43"/>
        <v>0</v>
      </c>
      <c r="HB40" s="178">
        <f t="shared" si="43"/>
        <v>0</v>
      </c>
      <c r="HC40" s="178">
        <f t="shared" si="43"/>
        <v>0</v>
      </c>
      <c r="HD40" s="178">
        <f t="shared" si="43"/>
        <v>0</v>
      </c>
      <c r="HE40" s="178">
        <f t="shared" si="43"/>
        <v>0</v>
      </c>
      <c r="HF40" s="178">
        <f t="shared" si="43"/>
        <v>0</v>
      </c>
      <c r="HG40" s="178">
        <f t="shared" si="43"/>
        <v>0</v>
      </c>
      <c r="HH40" s="178">
        <f t="shared" si="43"/>
        <v>0</v>
      </c>
      <c r="HI40" s="178">
        <f t="shared" si="43"/>
        <v>0</v>
      </c>
      <c r="HJ40" s="178">
        <f t="shared" si="43"/>
        <v>0</v>
      </c>
      <c r="HK40" s="179">
        <f t="shared" si="43"/>
        <v>1666.480608</v>
      </c>
      <c r="HL40" s="178">
        <f t="shared" si="43"/>
        <v>0</v>
      </c>
      <c r="HM40" s="178">
        <f t="shared" si="43"/>
        <v>0</v>
      </c>
      <c r="HN40" s="178">
        <f t="shared" si="43"/>
        <v>0</v>
      </c>
      <c r="HO40" s="178">
        <f t="shared" si="43"/>
        <v>0</v>
      </c>
      <c r="HP40" s="178">
        <f t="shared" si="43"/>
        <v>0</v>
      </c>
      <c r="HQ40" s="178">
        <f t="shared" si="43"/>
        <v>0</v>
      </c>
      <c r="HR40" s="178">
        <f t="shared" si="43"/>
        <v>0</v>
      </c>
      <c r="HS40" s="178">
        <f t="shared" si="43"/>
        <v>0</v>
      </c>
      <c r="HT40" s="178">
        <f t="shared" si="43"/>
        <v>0</v>
      </c>
      <c r="HU40" s="178">
        <f t="shared" si="43"/>
        <v>0</v>
      </c>
      <c r="HV40" s="178">
        <f t="shared" si="43"/>
        <v>0</v>
      </c>
      <c r="HW40" s="178">
        <f t="shared" si="43"/>
        <v>0</v>
      </c>
      <c r="HX40" s="178">
        <f t="shared" si="43"/>
        <v>0</v>
      </c>
      <c r="HY40" s="178">
        <f t="shared" si="43"/>
        <v>0</v>
      </c>
      <c r="HZ40" s="178">
        <f t="shared" si="43"/>
        <v>0</v>
      </c>
      <c r="IA40" s="178">
        <f t="shared" si="43"/>
        <v>0</v>
      </c>
      <c r="IB40" s="179">
        <f t="shared" si="43"/>
        <v>925.82256</v>
      </c>
      <c r="IC40" s="178">
        <f t="shared" si="43"/>
        <v>0</v>
      </c>
      <c r="ID40" s="178">
        <f t="shared" si="43"/>
        <v>0</v>
      </c>
      <c r="IE40" s="178">
        <f t="shared" si="43"/>
        <v>0</v>
      </c>
      <c r="IF40" s="178">
        <f t="shared" si="43"/>
        <v>0</v>
      </c>
      <c r="IG40" s="178">
        <f t="shared" si="43"/>
        <v>0</v>
      </c>
      <c r="IH40" s="178">
        <f t="shared" si="43"/>
        <v>0</v>
      </c>
      <c r="II40" s="178">
        <f t="shared" si="43"/>
        <v>0</v>
      </c>
      <c r="IJ40" s="178">
        <f t="shared" si="43"/>
        <v>0</v>
      </c>
      <c r="IK40" s="179">
        <f t="shared" si="43"/>
        <v>747.77976</v>
      </c>
      <c r="IL40" s="178">
        <f t="shared" si="43"/>
        <v>0</v>
      </c>
      <c r="IM40" s="178">
        <f t="shared" si="43"/>
        <v>0</v>
      </c>
      <c r="IN40" s="178">
        <f t="shared" si="43"/>
        <v>0</v>
      </c>
      <c r="IO40" s="178">
        <f t="shared" si="43"/>
        <v>0</v>
      </c>
      <c r="IP40" s="178">
        <f t="shared" si="43"/>
        <v>0</v>
      </c>
      <c r="IQ40" s="178">
        <f t="shared" si="43"/>
        <v>0</v>
      </c>
      <c r="IR40" s="178">
        <f t="shared" si="43"/>
        <v>0</v>
      </c>
      <c r="IS40" s="178">
        <f t="shared" si="43"/>
        <v>0</v>
      </c>
      <c r="IT40" s="178">
        <f t="shared" si="43"/>
        <v>0</v>
      </c>
      <c r="IU40" s="178">
        <f t="shared" si="43"/>
        <v>0</v>
      </c>
      <c r="IV40" s="178">
        <f t="shared" si="43"/>
        <v>0</v>
      </c>
      <c r="IW40" s="178">
        <f t="shared" si="43"/>
        <v>0</v>
      </c>
      <c r="IX40" s="178">
        <f t="shared" si="43"/>
        <v>0</v>
      </c>
      <c r="IY40" s="178">
        <f t="shared" si="43"/>
        <v>0</v>
      </c>
      <c r="IZ40" s="178">
        <f t="shared" si="43"/>
        <v>0</v>
      </c>
      <c r="JA40" s="178">
        <f t="shared" si="43"/>
        <v>0</v>
      </c>
      <c r="JB40" s="178">
        <f t="shared" si="43"/>
        <v>0</v>
      </c>
      <c r="JC40" s="178">
        <f t="shared" si="43"/>
        <v>0</v>
      </c>
      <c r="JD40" s="178">
        <f t="shared" si="43"/>
        <v>0</v>
      </c>
      <c r="JE40" s="178">
        <f t="shared" si="43"/>
        <v>0</v>
      </c>
      <c r="JF40" s="178">
        <f t="shared" si="43"/>
        <v>0</v>
      </c>
      <c r="JG40" s="178">
        <f t="shared" si="43"/>
        <v>0</v>
      </c>
      <c r="JH40" s="178">
        <f t="shared" si="43"/>
        <v>0</v>
      </c>
      <c r="JI40" s="178">
        <f t="shared" si="43"/>
        <v>0</v>
      </c>
      <c r="JJ40" s="178">
        <f t="shared" si="43"/>
        <v>0</v>
      </c>
      <c r="JK40" s="178">
        <f t="shared" si="43"/>
        <v>0</v>
      </c>
      <c r="JL40" s="178">
        <f t="shared" si="43"/>
        <v>0</v>
      </c>
      <c r="JM40" s="178">
        <f t="shared" si="43"/>
        <v>0</v>
      </c>
      <c r="JN40" s="178">
        <f t="shared" si="43"/>
        <v>0</v>
      </c>
      <c r="JO40" s="178">
        <f t="shared" si="43"/>
        <v>0</v>
      </c>
      <c r="JP40" s="178">
        <f t="shared" si="43"/>
        <v>0</v>
      </c>
      <c r="JQ40" s="178">
        <f t="shared" si="43"/>
        <v>0</v>
      </c>
      <c r="JR40" s="178">
        <f t="shared" si="43"/>
        <v>0</v>
      </c>
      <c r="JS40" s="178">
        <f t="shared" si="43"/>
        <v>0</v>
      </c>
      <c r="JT40" s="178">
        <f t="shared" si="43"/>
        <v>0</v>
      </c>
      <c r="JU40" s="178">
        <f t="shared" si="43"/>
        <v>0</v>
      </c>
      <c r="JV40" s="178">
        <f t="shared" si="43"/>
        <v>0</v>
      </c>
      <c r="JW40" s="178">
        <f t="shared" si="43"/>
        <v>0</v>
      </c>
      <c r="JX40" s="178">
        <f t="shared" si="43"/>
        <v>0</v>
      </c>
      <c r="JY40" s="178">
        <f t="shared" si="43"/>
        <v>0</v>
      </c>
      <c r="JZ40" s="180">
        <f t="shared" si="4"/>
        <v>0.215</v>
      </c>
      <c r="KA40" s="181">
        <f t="shared" si="5"/>
        <v>18372.23653</v>
      </c>
      <c r="KB40" s="181">
        <f t="shared" si="6"/>
        <v>3950.030854</v>
      </c>
    </row>
    <row r="41" ht="14.25" customHeight="1">
      <c r="A41" s="50" t="s">
        <v>133</v>
      </c>
      <c r="B41" s="83" t="s">
        <v>479</v>
      </c>
      <c r="C41" s="50">
        <v>1811040.0</v>
      </c>
      <c r="D41" s="175">
        <v>0.0</v>
      </c>
      <c r="E41" s="175">
        <v>33.0</v>
      </c>
      <c r="F41" s="175">
        <v>0.0</v>
      </c>
      <c r="G41" s="175">
        <v>0.0</v>
      </c>
      <c r="H41" s="175">
        <v>0.0</v>
      </c>
      <c r="I41" s="175">
        <v>0.0</v>
      </c>
      <c r="J41" s="175">
        <v>35.0</v>
      </c>
      <c r="K41" s="175">
        <v>0.0</v>
      </c>
      <c r="L41" s="175">
        <v>0.0</v>
      </c>
      <c r="M41" s="175">
        <v>0.0</v>
      </c>
      <c r="N41" s="175">
        <v>0.0</v>
      </c>
      <c r="O41" s="175">
        <v>34.0</v>
      </c>
      <c r="P41" s="175">
        <v>0.0</v>
      </c>
      <c r="Q41" s="175">
        <v>0.0</v>
      </c>
      <c r="R41" s="175">
        <v>0.0</v>
      </c>
      <c r="S41" s="175">
        <v>0.0</v>
      </c>
      <c r="T41" s="175">
        <v>34.0</v>
      </c>
      <c r="U41" s="175">
        <v>0.0</v>
      </c>
      <c r="V41" s="175">
        <v>0.0</v>
      </c>
      <c r="W41" s="175">
        <v>0.0</v>
      </c>
      <c r="X41" s="175">
        <v>0.0</v>
      </c>
      <c r="Y41" s="175">
        <v>0.0</v>
      </c>
      <c r="Z41" s="175">
        <v>0.0</v>
      </c>
      <c r="AA41" s="175">
        <v>0.0</v>
      </c>
      <c r="AB41" s="175">
        <v>0.0</v>
      </c>
      <c r="AC41" s="175">
        <v>32.0</v>
      </c>
      <c r="AD41" s="175">
        <v>0.0</v>
      </c>
      <c r="AE41" s="175">
        <v>0.0</v>
      </c>
      <c r="AF41" s="175">
        <v>0.0</v>
      </c>
      <c r="AG41" s="175">
        <v>0.0</v>
      </c>
      <c r="AH41" s="175">
        <v>0.0</v>
      </c>
      <c r="AI41" s="175">
        <v>0.0</v>
      </c>
      <c r="AJ41" s="175">
        <v>0.0</v>
      </c>
      <c r="AK41" s="175">
        <v>33.0</v>
      </c>
      <c r="AL41" s="175">
        <v>0.0</v>
      </c>
      <c r="AM41" s="175">
        <v>0.0</v>
      </c>
      <c r="AN41" s="175">
        <v>0.0</v>
      </c>
      <c r="AO41" s="175">
        <v>0.0</v>
      </c>
      <c r="AP41" s="175">
        <v>0.0</v>
      </c>
      <c r="AQ41" s="175">
        <v>0.0</v>
      </c>
      <c r="AR41" s="175">
        <v>0.0</v>
      </c>
      <c r="AS41" s="175">
        <v>0.0</v>
      </c>
      <c r="AT41" s="175">
        <v>0.0</v>
      </c>
      <c r="AU41" s="175">
        <v>36.0</v>
      </c>
      <c r="AV41" s="175">
        <v>0.0</v>
      </c>
      <c r="AW41" s="175">
        <v>0.0</v>
      </c>
      <c r="AX41" s="175">
        <v>0.0</v>
      </c>
      <c r="AY41" s="175">
        <v>0.0</v>
      </c>
      <c r="AZ41" s="175">
        <v>0.0</v>
      </c>
      <c r="BA41" s="175">
        <v>0.0</v>
      </c>
      <c r="BB41" s="175">
        <v>0.0</v>
      </c>
      <c r="BC41" s="175">
        <v>0.0</v>
      </c>
      <c r="BD41" s="175">
        <v>0.0</v>
      </c>
      <c r="BE41" s="175">
        <v>0.0</v>
      </c>
      <c r="BF41" s="175">
        <v>0.0</v>
      </c>
      <c r="BG41" s="175">
        <v>0.0</v>
      </c>
      <c r="BH41" s="175">
        <v>0.0</v>
      </c>
      <c r="BI41" s="175">
        <v>0.0</v>
      </c>
      <c r="BJ41" s="175">
        <v>0.0</v>
      </c>
      <c r="BK41" s="175">
        <v>0.0</v>
      </c>
      <c r="BL41" s="175">
        <v>0.0</v>
      </c>
      <c r="BM41" s="175">
        <v>33.0</v>
      </c>
      <c r="BN41" s="175">
        <v>0.0</v>
      </c>
      <c r="BO41" s="175">
        <v>0.0</v>
      </c>
      <c r="BP41" s="175">
        <v>0.0</v>
      </c>
      <c r="BQ41" s="175">
        <v>0.0</v>
      </c>
      <c r="BR41" s="175">
        <v>0.0</v>
      </c>
      <c r="BS41" s="175">
        <v>0.0</v>
      </c>
      <c r="BT41" s="175">
        <v>0.0</v>
      </c>
      <c r="BU41" s="175">
        <v>0.0</v>
      </c>
      <c r="BV41" s="175">
        <v>0.0</v>
      </c>
      <c r="BW41" s="175">
        <v>0.0</v>
      </c>
      <c r="BX41" s="175">
        <v>0.0</v>
      </c>
      <c r="BY41" s="175">
        <v>33.0</v>
      </c>
      <c r="BZ41" s="175">
        <v>0.0</v>
      </c>
      <c r="CA41" s="175">
        <v>0.0</v>
      </c>
      <c r="CB41" s="175">
        <v>0.0</v>
      </c>
      <c r="CC41" s="175">
        <v>0.0</v>
      </c>
      <c r="CD41" s="175">
        <v>0.0</v>
      </c>
      <c r="CE41" s="175">
        <v>0.0</v>
      </c>
      <c r="CF41" s="175">
        <v>0.0</v>
      </c>
      <c r="CG41" s="175">
        <v>0.0</v>
      </c>
      <c r="CH41" s="175">
        <v>0.0</v>
      </c>
      <c r="CI41" s="175">
        <v>0.0</v>
      </c>
      <c r="CJ41" s="175">
        <v>0.0</v>
      </c>
      <c r="CK41" s="175">
        <v>0.0</v>
      </c>
      <c r="CL41" s="175">
        <v>0.0</v>
      </c>
      <c r="CM41" s="175">
        <v>0.0</v>
      </c>
      <c r="CN41" s="175">
        <v>0.0</v>
      </c>
      <c r="CO41" s="175">
        <v>0.0</v>
      </c>
      <c r="CP41" s="175">
        <v>36.0</v>
      </c>
      <c r="CQ41" s="175">
        <v>0.0</v>
      </c>
      <c r="CR41" s="175">
        <v>0.0</v>
      </c>
      <c r="CS41" s="175">
        <v>0.0</v>
      </c>
      <c r="CT41" s="175">
        <v>0.0</v>
      </c>
      <c r="CU41" s="175">
        <v>0.0</v>
      </c>
      <c r="CV41" s="175">
        <v>0.0</v>
      </c>
      <c r="CW41" s="175">
        <v>0.0</v>
      </c>
      <c r="CX41" s="175">
        <v>0.0</v>
      </c>
      <c r="CY41" s="175">
        <v>35.0</v>
      </c>
      <c r="CZ41" s="175">
        <v>0.0</v>
      </c>
      <c r="DA41" s="175">
        <v>0.0</v>
      </c>
      <c r="DB41" s="175">
        <v>0.0</v>
      </c>
      <c r="DC41" s="175">
        <v>0.0</v>
      </c>
      <c r="DD41" s="175">
        <v>0.0</v>
      </c>
      <c r="DE41" s="175">
        <v>0.0</v>
      </c>
      <c r="DF41" s="175">
        <v>0.0</v>
      </c>
      <c r="DG41" s="175">
        <v>0.0</v>
      </c>
      <c r="DH41" s="175">
        <v>0.0</v>
      </c>
      <c r="DI41" s="175">
        <v>0.0</v>
      </c>
      <c r="DJ41" s="175">
        <v>0.0</v>
      </c>
      <c r="DK41" s="175">
        <v>0.0</v>
      </c>
      <c r="DL41" s="175">
        <v>0.0</v>
      </c>
      <c r="DM41" s="175">
        <v>0.0</v>
      </c>
      <c r="DN41" s="175">
        <v>0.0</v>
      </c>
      <c r="DO41" s="175">
        <v>0.0</v>
      </c>
      <c r="DP41" s="175">
        <v>0.0</v>
      </c>
      <c r="DQ41" s="175">
        <v>0.0</v>
      </c>
      <c r="DR41" s="175">
        <v>0.0</v>
      </c>
      <c r="DS41" s="175">
        <v>0.0</v>
      </c>
      <c r="DT41" s="175">
        <v>0.0</v>
      </c>
      <c r="DU41" s="175">
        <v>0.0</v>
      </c>
      <c r="DV41" s="175">
        <v>0.0</v>
      </c>
      <c r="DW41" s="175">
        <v>0.0</v>
      </c>
      <c r="DX41" s="175">
        <v>0.0</v>
      </c>
      <c r="DY41" s="175">
        <v>0.0</v>
      </c>
      <c r="DZ41" s="175">
        <v>0.0</v>
      </c>
      <c r="EA41" s="175">
        <v>0.0</v>
      </c>
      <c r="EB41" s="175">
        <v>0.0</v>
      </c>
      <c r="EC41" s="175">
        <v>0.0</v>
      </c>
      <c r="ED41" s="175">
        <v>0.0</v>
      </c>
      <c r="EE41" s="175">
        <v>0.0</v>
      </c>
      <c r="EF41" s="175">
        <v>0.0</v>
      </c>
      <c r="EG41" s="175">
        <v>0.0</v>
      </c>
      <c r="EH41" s="175">
        <v>0.0</v>
      </c>
      <c r="EI41" s="175">
        <v>0.0</v>
      </c>
      <c r="EJ41" s="175">
        <v>0.0</v>
      </c>
      <c r="EK41" s="175">
        <v>0.0</v>
      </c>
      <c r="EL41" s="175">
        <v>0.0</v>
      </c>
      <c r="EM41" s="176">
        <v>0.0</v>
      </c>
      <c r="EN41" s="177">
        <f t="shared" si="2"/>
        <v>0</v>
      </c>
      <c r="EO41" s="178">
        <f>VLOOKUP(C41,'Complexity Cost Adjustment'!$C$2:$H$141,6,0)</f>
        <v>2177.1484</v>
      </c>
      <c r="EP41" s="178">
        <f t="shared" ref="EP41:JY41" si="44">IF(D41&gt;0,($EO41)*D$143,0)</f>
        <v>0</v>
      </c>
      <c r="EQ41" s="179">
        <f t="shared" si="44"/>
        <v>2514.606402</v>
      </c>
      <c r="ER41" s="178">
        <f t="shared" si="44"/>
        <v>0</v>
      </c>
      <c r="ES41" s="178">
        <f t="shared" si="44"/>
        <v>0</v>
      </c>
      <c r="ET41" s="178">
        <f t="shared" si="44"/>
        <v>0</v>
      </c>
      <c r="EU41" s="178">
        <f t="shared" si="44"/>
        <v>0</v>
      </c>
      <c r="EV41" s="179">
        <f t="shared" si="44"/>
        <v>1706.884346</v>
      </c>
      <c r="EW41" s="178">
        <f t="shared" si="44"/>
        <v>0</v>
      </c>
      <c r="EX41" s="178">
        <f t="shared" si="44"/>
        <v>0</v>
      </c>
      <c r="EY41" s="178">
        <f t="shared" si="44"/>
        <v>0</v>
      </c>
      <c r="EZ41" s="178">
        <f t="shared" si="44"/>
        <v>0</v>
      </c>
      <c r="FA41" s="179">
        <f t="shared" si="44"/>
        <v>1569.723996</v>
      </c>
      <c r="FB41" s="178">
        <f t="shared" si="44"/>
        <v>0</v>
      </c>
      <c r="FC41" s="178">
        <f t="shared" si="44"/>
        <v>0</v>
      </c>
      <c r="FD41" s="178">
        <f t="shared" si="44"/>
        <v>0</v>
      </c>
      <c r="FE41" s="178">
        <f t="shared" si="44"/>
        <v>0</v>
      </c>
      <c r="FF41" s="179">
        <f t="shared" si="44"/>
        <v>4095.21614</v>
      </c>
      <c r="FG41" s="178">
        <f t="shared" si="44"/>
        <v>0</v>
      </c>
      <c r="FH41" s="178">
        <f t="shared" si="44"/>
        <v>0</v>
      </c>
      <c r="FI41" s="178">
        <f t="shared" si="44"/>
        <v>0</v>
      </c>
      <c r="FJ41" s="178">
        <f t="shared" si="44"/>
        <v>0</v>
      </c>
      <c r="FK41" s="178">
        <f t="shared" si="44"/>
        <v>0</v>
      </c>
      <c r="FL41" s="178">
        <f t="shared" si="44"/>
        <v>0</v>
      </c>
      <c r="FM41" s="178">
        <f t="shared" si="44"/>
        <v>0</v>
      </c>
      <c r="FN41" s="178">
        <f t="shared" si="44"/>
        <v>0</v>
      </c>
      <c r="FO41" s="179">
        <f t="shared" si="44"/>
        <v>2508.074957</v>
      </c>
      <c r="FP41" s="178">
        <f t="shared" si="44"/>
        <v>0</v>
      </c>
      <c r="FQ41" s="178">
        <f t="shared" si="44"/>
        <v>0</v>
      </c>
      <c r="FR41" s="178">
        <f t="shared" si="44"/>
        <v>0</v>
      </c>
      <c r="FS41" s="178">
        <f t="shared" si="44"/>
        <v>0</v>
      </c>
      <c r="FT41" s="178">
        <f t="shared" si="44"/>
        <v>0</v>
      </c>
      <c r="FU41" s="178">
        <f t="shared" si="44"/>
        <v>0</v>
      </c>
      <c r="FV41" s="178">
        <f t="shared" si="44"/>
        <v>0</v>
      </c>
      <c r="FW41" s="179">
        <f t="shared" si="44"/>
        <v>2560.326518</v>
      </c>
      <c r="FX41" s="178">
        <f t="shared" si="44"/>
        <v>0</v>
      </c>
      <c r="FY41" s="178">
        <f t="shared" si="44"/>
        <v>0</v>
      </c>
      <c r="FZ41" s="178">
        <f t="shared" si="44"/>
        <v>0</v>
      </c>
      <c r="GA41" s="178">
        <f t="shared" si="44"/>
        <v>0</v>
      </c>
      <c r="GB41" s="178">
        <f t="shared" si="44"/>
        <v>0</v>
      </c>
      <c r="GC41" s="178">
        <f t="shared" si="44"/>
        <v>0</v>
      </c>
      <c r="GD41" s="178">
        <f t="shared" si="44"/>
        <v>0</v>
      </c>
      <c r="GE41" s="178">
        <f t="shared" si="44"/>
        <v>0</v>
      </c>
      <c r="GF41" s="178">
        <f t="shared" si="44"/>
        <v>0</v>
      </c>
      <c r="GG41" s="179">
        <f t="shared" si="44"/>
        <v>1055.916974</v>
      </c>
      <c r="GH41" s="178">
        <f t="shared" si="44"/>
        <v>0</v>
      </c>
      <c r="GI41" s="178">
        <f t="shared" si="44"/>
        <v>0</v>
      </c>
      <c r="GJ41" s="178">
        <f t="shared" si="44"/>
        <v>0</v>
      </c>
      <c r="GK41" s="178">
        <f t="shared" si="44"/>
        <v>0</v>
      </c>
      <c r="GL41" s="178">
        <f t="shared" si="44"/>
        <v>0</v>
      </c>
      <c r="GM41" s="178">
        <f t="shared" si="44"/>
        <v>0</v>
      </c>
      <c r="GN41" s="178">
        <f t="shared" si="44"/>
        <v>0</v>
      </c>
      <c r="GO41" s="178">
        <f t="shared" si="44"/>
        <v>0</v>
      </c>
      <c r="GP41" s="178">
        <f t="shared" si="44"/>
        <v>0</v>
      </c>
      <c r="GQ41" s="178">
        <f t="shared" si="44"/>
        <v>0</v>
      </c>
      <c r="GR41" s="178">
        <f t="shared" si="44"/>
        <v>0</v>
      </c>
      <c r="GS41" s="178">
        <f t="shared" si="44"/>
        <v>0</v>
      </c>
      <c r="GT41" s="178">
        <f t="shared" si="44"/>
        <v>0</v>
      </c>
      <c r="GU41" s="178">
        <f t="shared" si="44"/>
        <v>0</v>
      </c>
      <c r="GV41" s="178">
        <f t="shared" si="44"/>
        <v>0</v>
      </c>
      <c r="GW41" s="178">
        <f t="shared" si="44"/>
        <v>0</v>
      </c>
      <c r="GX41" s="178">
        <f t="shared" si="44"/>
        <v>0</v>
      </c>
      <c r="GY41" s="179">
        <f t="shared" si="44"/>
        <v>2370.914608</v>
      </c>
      <c r="GZ41" s="178">
        <f t="shared" si="44"/>
        <v>0</v>
      </c>
      <c r="HA41" s="178">
        <f t="shared" si="44"/>
        <v>0</v>
      </c>
      <c r="HB41" s="178">
        <f t="shared" si="44"/>
        <v>0</v>
      </c>
      <c r="HC41" s="178">
        <f t="shared" si="44"/>
        <v>0</v>
      </c>
      <c r="HD41" s="178">
        <f t="shared" si="44"/>
        <v>0</v>
      </c>
      <c r="HE41" s="178">
        <f t="shared" si="44"/>
        <v>0</v>
      </c>
      <c r="HF41" s="178">
        <f t="shared" si="44"/>
        <v>0</v>
      </c>
      <c r="HG41" s="178">
        <f t="shared" si="44"/>
        <v>0</v>
      </c>
      <c r="HH41" s="178">
        <f t="shared" si="44"/>
        <v>0</v>
      </c>
      <c r="HI41" s="178">
        <f t="shared" si="44"/>
        <v>0</v>
      </c>
      <c r="HJ41" s="178">
        <f t="shared" si="44"/>
        <v>0</v>
      </c>
      <c r="HK41" s="179">
        <f t="shared" si="44"/>
        <v>2037.810902</v>
      </c>
      <c r="HL41" s="178">
        <f t="shared" si="44"/>
        <v>0</v>
      </c>
      <c r="HM41" s="178">
        <f t="shared" si="44"/>
        <v>0</v>
      </c>
      <c r="HN41" s="178">
        <f t="shared" si="44"/>
        <v>0</v>
      </c>
      <c r="HO41" s="178">
        <f t="shared" si="44"/>
        <v>0</v>
      </c>
      <c r="HP41" s="178">
        <f t="shared" si="44"/>
        <v>0</v>
      </c>
      <c r="HQ41" s="178">
        <f t="shared" si="44"/>
        <v>0</v>
      </c>
      <c r="HR41" s="178">
        <f t="shared" si="44"/>
        <v>0</v>
      </c>
      <c r="HS41" s="178">
        <f t="shared" si="44"/>
        <v>0</v>
      </c>
      <c r="HT41" s="178">
        <f t="shared" si="44"/>
        <v>0</v>
      </c>
      <c r="HU41" s="178">
        <f t="shared" si="44"/>
        <v>0</v>
      </c>
      <c r="HV41" s="178">
        <f t="shared" si="44"/>
        <v>0</v>
      </c>
      <c r="HW41" s="178">
        <f t="shared" si="44"/>
        <v>0</v>
      </c>
      <c r="HX41" s="178">
        <f t="shared" si="44"/>
        <v>0</v>
      </c>
      <c r="HY41" s="178">
        <f t="shared" si="44"/>
        <v>0</v>
      </c>
      <c r="HZ41" s="178">
        <f t="shared" si="44"/>
        <v>0</v>
      </c>
      <c r="IA41" s="178">
        <f t="shared" si="44"/>
        <v>0</v>
      </c>
      <c r="IB41" s="179">
        <f t="shared" si="44"/>
        <v>1132.117168</v>
      </c>
      <c r="IC41" s="178">
        <f t="shared" si="44"/>
        <v>0</v>
      </c>
      <c r="ID41" s="178">
        <f t="shared" si="44"/>
        <v>0</v>
      </c>
      <c r="IE41" s="178">
        <f t="shared" si="44"/>
        <v>0</v>
      </c>
      <c r="IF41" s="178">
        <f t="shared" si="44"/>
        <v>0</v>
      </c>
      <c r="IG41" s="178">
        <f t="shared" si="44"/>
        <v>0</v>
      </c>
      <c r="IH41" s="178">
        <f t="shared" si="44"/>
        <v>0</v>
      </c>
      <c r="II41" s="178">
        <f t="shared" si="44"/>
        <v>0</v>
      </c>
      <c r="IJ41" s="178">
        <f t="shared" si="44"/>
        <v>0</v>
      </c>
      <c r="IK41" s="179">
        <f t="shared" si="44"/>
        <v>914.402328</v>
      </c>
      <c r="IL41" s="178">
        <f t="shared" si="44"/>
        <v>0</v>
      </c>
      <c r="IM41" s="178">
        <f t="shared" si="44"/>
        <v>0</v>
      </c>
      <c r="IN41" s="178">
        <f t="shared" si="44"/>
        <v>0</v>
      </c>
      <c r="IO41" s="178">
        <f t="shared" si="44"/>
        <v>0</v>
      </c>
      <c r="IP41" s="178">
        <f t="shared" si="44"/>
        <v>0</v>
      </c>
      <c r="IQ41" s="178">
        <f t="shared" si="44"/>
        <v>0</v>
      </c>
      <c r="IR41" s="178">
        <f t="shared" si="44"/>
        <v>0</v>
      </c>
      <c r="IS41" s="178">
        <f t="shared" si="44"/>
        <v>0</v>
      </c>
      <c r="IT41" s="178">
        <f t="shared" si="44"/>
        <v>0</v>
      </c>
      <c r="IU41" s="178">
        <f t="shared" si="44"/>
        <v>0</v>
      </c>
      <c r="IV41" s="178">
        <f t="shared" si="44"/>
        <v>0</v>
      </c>
      <c r="IW41" s="178">
        <f t="shared" si="44"/>
        <v>0</v>
      </c>
      <c r="IX41" s="178">
        <f t="shared" si="44"/>
        <v>0</v>
      </c>
      <c r="IY41" s="178">
        <f t="shared" si="44"/>
        <v>0</v>
      </c>
      <c r="IZ41" s="178">
        <f t="shared" si="44"/>
        <v>0</v>
      </c>
      <c r="JA41" s="178">
        <f t="shared" si="44"/>
        <v>0</v>
      </c>
      <c r="JB41" s="178">
        <f t="shared" si="44"/>
        <v>0</v>
      </c>
      <c r="JC41" s="178">
        <f t="shared" si="44"/>
        <v>0</v>
      </c>
      <c r="JD41" s="178">
        <f t="shared" si="44"/>
        <v>0</v>
      </c>
      <c r="JE41" s="178">
        <f t="shared" si="44"/>
        <v>0</v>
      </c>
      <c r="JF41" s="178">
        <f t="shared" si="44"/>
        <v>0</v>
      </c>
      <c r="JG41" s="178">
        <f t="shared" si="44"/>
        <v>0</v>
      </c>
      <c r="JH41" s="178">
        <f t="shared" si="44"/>
        <v>0</v>
      </c>
      <c r="JI41" s="178">
        <f t="shared" si="44"/>
        <v>0</v>
      </c>
      <c r="JJ41" s="178">
        <f t="shared" si="44"/>
        <v>0</v>
      </c>
      <c r="JK41" s="178">
        <f t="shared" si="44"/>
        <v>0</v>
      </c>
      <c r="JL41" s="178">
        <f t="shared" si="44"/>
        <v>0</v>
      </c>
      <c r="JM41" s="178">
        <f t="shared" si="44"/>
        <v>0</v>
      </c>
      <c r="JN41" s="178">
        <f t="shared" si="44"/>
        <v>0</v>
      </c>
      <c r="JO41" s="178">
        <f t="shared" si="44"/>
        <v>0</v>
      </c>
      <c r="JP41" s="178">
        <f t="shared" si="44"/>
        <v>0</v>
      </c>
      <c r="JQ41" s="178">
        <f t="shared" si="44"/>
        <v>0</v>
      </c>
      <c r="JR41" s="178">
        <f t="shared" si="44"/>
        <v>0</v>
      </c>
      <c r="JS41" s="178">
        <f t="shared" si="44"/>
        <v>0</v>
      </c>
      <c r="JT41" s="178">
        <f t="shared" si="44"/>
        <v>0</v>
      </c>
      <c r="JU41" s="178">
        <f t="shared" si="44"/>
        <v>0</v>
      </c>
      <c r="JV41" s="178">
        <f t="shared" si="44"/>
        <v>0</v>
      </c>
      <c r="JW41" s="178">
        <f t="shared" si="44"/>
        <v>0</v>
      </c>
      <c r="JX41" s="178">
        <f t="shared" si="44"/>
        <v>0</v>
      </c>
      <c r="JY41" s="178">
        <f t="shared" si="44"/>
        <v>0</v>
      </c>
      <c r="JZ41" s="180">
        <f t="shared" si="4"/>
        <v>0.215</v>
      </c>
      <c r="KA41" s="181">
        <f t="shared" si="5"/>
        <v>22465.99434</v>
      </c>
      <c r="KB41" s="181">
        <f t="shared" si="6"/>
        <v>4830.188783</v>
      </c>
    </row>
    <row r="42" ht="14.25" customHeight="1">
      <c r="A42" s="50" t="s">
        <v>133</v>
      </c>
      <c r="B42" s="83" t="s">
        <v>479</v>
      </c>
      <c r="C42" s="50">
        <v>1811041.0</v>
      </c>
      <c r="D42" s="175">
        <v>98.0</v>
      </c>
      <c r="E42" s="175">
        <v>0.0</v>
      </c>
      <c r="F42" s="175">
        <v>0.0</v>
      </c>
      <c r="G42" s="175">
        <v>0.0</v>
      </c>
      <c r="H42" s="175">
        <v>0.0</v>
      </c>
      <c r="I42" s="175">
        <v>105.0</v>
      </c>
      <c r="J42" s="175">
        <v>0.0</v>
      </c>
      <c r="K42" s="175">
        <v>0.0</v>
      </c>
      <c r="L42" s="175">
        <v>0.0</v>
      </c>
      <c r="M42" s="175">
        <v>0.0</v>
      </c>
      <c r="N42" s="175">
        <v>103.0</v>
      </c>
      <c r="O42" s="175">
        <v>0.0</v>
      </c>
      <c r="P42" s="175">
        <v>0.0</v>
      </c>
      <c r="Q42" s="175">
        <v>0.0</v>
      </c>
      <c r="R42" s="175">
        <v>0.0</v>
      </c>
      <c r="S42" s="175">
        <v>0.0</v>
      </c>
      <c r="T42" s="175">
        <v>0.0</v>
      </c>
      <c r="U42" s="175">
        <v>101.0</v>
      </c>
      <c r="V42" s="175">
        <v>0.0</v>
      </c>
      <c r="W42" s="175">
        <v>0.0</v>
      </c>
      <c r="X42" s="175">
        <v>0.0</v>
      </c>
      <c r="Y42" s="175">
        <v>0.0</v>
      </c>
      <c r="Z42" s="175">
        <v>0.0</v>
      </c>
      <c r="AA42" s="175">
        <v>0.0</v>
      </c>
      <c r="AB42" s="175">
        <v>0.0</v>
      </c>
      <c r="AC42" s="175">
        <v>95.0</v>
      </c>
      <c r="AD42" s="175">
        <v>0.0</v>
      </c>
      <c r="AE42" s="175">
        <v>0.0</v>
      </c>
      <c r="AF42" s="175">
        <v>0.0</v>
      </c>
      <c r="AG42" s="175">
        <v>0.0</v>
      </c>
      <c r="AH42" s="175">
        <v>0.0</v>
      </c>
      <c r="AI42" s="175">
        <v>0.0</v>
      </c>
      <c r="AJ42" s="175">
        <v>0.0</v>
      </c>
      <c r="AK42" s="175">
        <v>100.0</v>
      </c>
      <c r="AL42" s="175">
        <v>0.0</v>
      </c>
      <c r="AM42" s="175">
        <v>0.0</v>
      </c>
      <c r="AN42" s="175">
        <v>0.0</v>
      </c>
      <c r="AO42" s="175">
        <v>0.0</v>
      </c>
      <c r="AP42" s="175">
        <v>0.0</v>
      </c>
      <c r="AQ42" s="175">
        <v>0.0</v>
      </c>
      <c r="AR42" s="175">
        <v>0.0</v>
      </c>
      <c r="AS42" s="175">
        <v>0.0</v>
      </c>
      <c r="AT42" s="175">
        <v>0.0</v>
      </c>
      <c r="AU42" s="175">
        <v>108.0</v>
      </c>
      <c r="AV42" s="175">
        <v>0.0</v>
      </c>
      <c r="AW42" s="175">
        <v>0.0</v>
      </c>
      <c r="AX42" s="175">
        <v>0.0</v>
      </c>
      <c r="AY42" s="175">
        <v>0.0</v>
      </c>
      <c r="AZ42" s="175">
        <v>0.0</v>
      </c>
      <c r="BA42" s="175">
        <v>0.0</v>
      </c>
      <c r="BB42" s="175">
        <v>0.0</v>
      </c>
      <c r="BC42" s="175">
        <v>0.0</v>
      </c>
      <c r="BD42" s="175">
        <v>0.0</v>
      </c>
      <c r="BE42" s="175">
        <v>0.0</v>
      </c>
      <c r="BF42" s="175">
        <v>0.0</v>
      </c>
      <c r="BG42" s="175">
        <v>0.0</v>
      </c>
      <c r="BH42" s="175">
        <v>0.0</v>
      </c>
      <c r="BI42" s="175">
        <v>0.0</v>
      </c>
      <c r="BJ42" s="175">
        <v>0.0</v>
      </c>
      <c r="BK42" s="175">
        <v>0.0</v>
      </c>
      <c r="BL42" s="175">
        <v>0.0</v>
      </c>
      <c r="BM42" s="175">
        <v>98.0</v>
      </c>
      <c r="BN42" s="175">
        <v>0.0</v>
      </c>
      <c r="BO42" s="175">
        <v>0.0</v>
      </c>
      <c r="BP42" s="175">
        <v>0.0</v>
      </c>
      <c r="BQ42" s="175">
        <v>0.0</v>
      </c>
      <c r="BR42" s="175">
        <v>0.0</v>
      </c>
      <c r="BS42" s="175">
        <v>0.0</v>
      </c>
      <c r="BT42" s="175">
        <v>0.0</v>
      </c>
      <c r="BU42" s="175">
        <v>0.0</v>
      </c>
      <c r="BV42" s="175">
        <v>0.0</v>
      </c>
      <c r="BW42" s="175">
        <v>0.0</v>
      </c>
      <c r="BX42" s="175">
        <v>0.0</v>
      </c>
      <c r="BY42" s="175">
        <v>100.0</v>
      </c>
      <c r="BZ42" s="175">
        <v>0.0</v>
      </c>
      <c r="CA42" s="175">
        <v>0.0</v>
      </c>
      <c r="CB42" s="175">
        <v>0.0</v>
      </c>
      <c r="CC42" s="175">
        <v>0.0</v>
      </c>
      <c r="CD42" s="175">
        <v>0.0</v>
      </c>
      <c r="CE42" s="175">
        <v>0.0</v>
      </c>
      <c r="CF42" s="175">
        <v>0.0</v>
      </c>
      <c r="CG42" s="175">
        <v>0.0</v>
      </c>
      <c r="CH42" s="175">
        <v>0.0</v>
      </c>
      <c r="CI42" s="175">
        <v>0.0</v>
      </c>
      <c r="CJ42" s="175">
        <v>0.0</v>
      </c>
      <c r="CK42" s="175">
        <v>0.0</v>
      </c>
      <c r="CL42" s="175">
        <v>0.0</v>
      </c>
      <c r="CM42" s="175">
        <v>0.0</v>
      </c>
      <c r="CN42" s="175">
        <v>0.0</v>
      </c>
      <c r="CO42" s="175">
        <v>0.0</v>
      </c>
      <c r="CP42" s="175">
        <v>108.0</v>
      </c>
      <c r="CQ42" s="175">
        <v>0.0</v>
      </c>
      <c r="CR42" s="175">
        <v>0.0</v>
      </c>
      <c r="CS42" s="175">
        <v>0.0</v>
      </c>
      <c r="CT42" s="175">
        <v>0.0</v>
      </c>
      <c r="CU42" s="175">
        <v>0.0</v>
      </c>
      <c r="CV42" s="175">
        <v>0.0</v>
      </c>
      <c r="CW42" s="175">
        <v>0.0</v>
      </c>
      <c r="CX42" s="175">
        <v>0.0</v>
      </c>
      <c r="CY42" s="175">
        <v>105.0</v>
      </c>
      <c r="CZ42" s="175">
        <v>0.0</v>
      </c>
      <c r="DA42" s="175">
        <v>0.0</v>
      </c>
      <c r="DB42" s="175">
        <v>0.0</v>
      </c>
      <c r="DC42" s="175">
        <v>0.0</v>
      </c>
      <c r="DD42" s="175">
        <v>0.0</v>
      </c>
      <c r="DE42" s="175">
        <v>0.0</v>
      </c>
      <c r="DF42" s="175">
        <v>0.0</v>
      </c>
      <c r="DG42" s="175">
        <v>0.0</v>
      </c>
      <c r="DH42" s="175">
        <v>0.0</v>
      </c>
      <c r="DI42" s="175">
        <v>0.0</v>
      </c>
      <c r="DJ42" s="175">
        <v>0.0</v>
      </c>
      <c r="DK42" s="175">
        <v>0.0</v>
      </c>
      <c r="DL42" s="175">
        <v>0.0</v>
      </c>
      <c r="DM42" s="175">
        <v>0.0</v>
      </c>
      <c r="DN42" s="175">
        <v>0.0</v>
      </c>
      <c r="DO42" s="175">
        <v>0.0</v>
      </c>
      <c r="DP42" s="175">
        <v>0.0</v>
      </c>
      <c r="DQ42" s="175">
        <v>0.0</v>
      </c>
      <c r="DR42" s="175">
        <v>0.0</v>
      </c>
      <c r="DS42" s="175">
        <v>0.0</v>
      </c>
      <c r="DT42" s="175">
        <v>0.0</v>
      </c>
      <c r="DU42" s="175">
        <v>0.0</v>
      </c>
      <c r="DV42" s="175">
        <v>0.0</v>
      </c>
      <c r="DW42" s="175">
        <v>0.0</v>
      </c>
      <c r="DX42" s="175">
        <v>0.0</v>
      </c>
      <c r="DY42" s="175">
        <v>0.0</v>
      </c>
      <c r="DZ42" s="175">
        <v>0.0</v>
      </c>
      <c r="EA42" s="175">
        <v>0.0</v>
      </c>
      <c r="EB42" s="175">
        <v>0.0</v>
      </c>
      <c r="EC42" s="175">
        <v>0.0</v>
      </c>
      <c r="ED42" s="175">
        <v>0.0</v>
      </c>
      <c r="EE42" s="175">
        <v>0.0</v>
      </c>
      <c r="EF42" s="175">
        <v>0.0</v>
      </c>
      <c r="EG42" s="175">
        <v>0.0</v>
      </c>
      <c r="EH42" s="175">
        <v>0.0</v>
      </c>
      <c r="EI42" s="175">
        <v>0.0</v>
      </c>
      <c r="EJ42" s="175">
        <v>0.0</v>
      </c>
      <c r="EK42" s="175">
        <v>0.0</v>
      </c>
      <c r="EL42" s="175">
        <v>0.0</v>
      </c>
      <c r="EM42" s="176">
        <v>0.0</v>
      </c>
      <c r="EN42" s="177">
        <f t="shared" si="2"/>
        <v>22.94523</v>
      </c>
      <c r="EO42" s="178">
        <f>VLOOKUP(C42,'Complexity Cost Adjustment'!$C$2:$H$141,6,0)</f>
        <v>1519.3528</v>
      </c>
      <c r="EP42" s="179">
        <f t="shared" ref="EP42:JY42" si="45">IF(D42&gt;0,($EO42)*D$143,0)</f>
        <v>1654.575199</v>
      </c>
      <c r="EQ42" s="178">
        <f t="shared" si="45"/>
        <v>0</v>
      </c>
      <c r="ER42" s="178">
        <f t="shared" si="45"/>
        <v>0</v>
      </c>
      <c r="ES42" s="178">
        <f t="shared" si="45"/>
        <v>0</v>
      </c>
      <c r="ET42" s="178">
        <f t="shared" si="45"/>
        <v>0</v>
      </c>
      <c r="EU42" s="179">
        <f t="shared" si="45"/>
        <v>1191.172595</v>
      </c>
      <c r="EV42" s="178">
        <f t="shared" si="45"/>
        <v>0</v>
      </c>
      <c r="EW42" s="178">
        <f t="shared" si="45"/>
        <v>0</v>
      </c>
      <c r="EX42" s="178">
        <f t="shared" si="45"/>
        <v>0</v>
      </c>
      <c r="EY42" s="178">
        <f t="shared" si="45"/>
        <v>0</v>
      </c>
      <c r="EZ42" s="179">
        <f t="shared" si="45"/>
        <v>1063.54696</v>
      </c>
      <c r="FA42" s="178">
        <f t="shared" si="45"/>
        <v>0</v>
      </c>
      <c r="FB42" s="178">
        <f t="shared" si="45"/>
        <v>0</v>
      </c>
      <c r="FC42" s="178">
        <f t="shared" si="45"/>
        <v>0</v>
      </c>
      <c r="FD42" s="178">
        <f t="shared" si="45"/>
        <v>0</v>
      </c>
      <c r="FE42" s="178">
        <f t="shared" si="45"/>
        <v>0</v>
      </c>
      <c r="FF42" s="178">
        <f t="shared" si="45"/>
        <v>0</v>
      </c>
      <c r="FG42" s="179">
        <f t="shared" si="45"/>
        <v>2800.16721</v>
      </c>
      <c r="FH42" s="178">
        <f t="shared" si="45"/>
        <v>0</v>
      </c>
      <c r="FI42" s="178">
        <f t="shared" si="45"/>
        <v>0</v>
      </c>
      <c r="FJ42" s="178">
        <f t="shared" si="45"/>
        <v>0</v>
      </c>
      <c r="FK42" s="178">
        <f t="shared" si="45"/>
        <v>0</v>
      </c>
      <c r="FL42" s="178">
        <f t="shared" si="45"/>
        <v>0</v>
      </c>
      <c r="FM42" s="178">
        <f t="shared" si="45"/>
        <v>0</v>
      </c>
      <c r="FN42" s="178">
        <f t="shared" si="45"/>
        <v>0</v>
      </c>
      <c r="FO42" s="179">
        <f t="shared" si="45"/>
        <v>1750.294426</v>
      </c>
      <c r="FP42" s="178">
        <f t="shared" si="45"/>
        <v>0</v>
      </c>
      <c r="FQ42" s="178">
        <f t="shared" si="45"/>
        <v>0</v>
      </c>
      <c r="FR42" s="178">
        <f t="shared" si="45"/>
        <v>0</v>
      </c>
      <c r="FS42" s="178">
        <f t="shared" si="45"/>
        <v>0</v>
      </c>
      <c r="FT42" s="178">
        <f t="shared" si="45"/>
        <v>0</v>
      </c>
      <c r="FU42" s="178">
        <f t="shared" si="45"/>
        <v>0</v>
      </c>
      <c r="FV42" s="178">
        <f t="shared" si="45"/>
        <v>0</v>
      </c>
      <c r="FW42" s="179">
        <f t="shared" si="45"/>
        <v>1786.758893</v>
      </c>
      <c r="FX42" s="178">
        <f t="shared" si="45"/>
        <v>0</v>
      </c>
      <c r="FY42" s="178">
        <f t="shared" si="45"/>
        <v>0</v>
      </c>
      <c r="FZ42" s="178">
        <f t="shared" si="45"/>
        <v>0</v>
      </c>
      <c r="GA42" s="178">
        <f t="shared" si="45"/>
        <v>0</v>
      </c>
      <c r="GB42" s="178">
        <f t="shared" si="45"/>
        <v>0</v>
      </c>
      <c r="GC42" s="178">
        <f t="shared" si="45"/>
        <v>0</v>
      </c>
      <c r="GD42" s="178">
        <f t="shared" si="45"/>
        <v>0</v>
      </c>
      <c r="GE42" s="178">
        <f t="shared" si="45"/>
        <v>0</v>
      </c>
      <c r="GF42" s="178">
        <f t="shared" si="45"/>
        <v>0</v>
      </c>
      <c r="GG42" s="179">
        <f t="shared" si="45"/>
        <v>736.886108</v>
      </c>
      <c r="GH42" s="178">
        <f t="shared" si="45"/>
        <v>0</v>
      </c>
      <c r="GI42" s="178">
        <f t="shared" si="45"/>
        <v>0</v>
      </c>
      <c r="GJ42" s="178">
        <f t="shared" si="45"/>
        <v>0</v>
      </c>
      <c r="GK42" s="178">
        <f t="shared" si="45"/>
        <v>0</v>
      </c>
      <c r="GL42" s="178">
        <f t="shared" si="45"/>
        <v>0</v>
      </c>
      <c r="GM42" s="178">
        <f t="shared" si="45"/>
        <v>0</v>
      </c>
      <c r="GN42" s="178">
        <f t="shared" si="45"/>
        <v>0</v>
      </c>
      <c r="GO42" s="178">
        <f t="shared" si="45"/>
        <v>0</v>
      </c>
      <c r="GP42" s="178">
        <f t="shared" si="45"/>
        <v>0</v>
      </c>
      <c r="GQ42" s="178">
        <f t="shared" si="45"/>
        <v>0</v>
      </c>
      <c r="GR42" s="178">
        <f t="shared" si="45"/>
        <v>0</v>
      </c>
      <c r="GS42" s="178">
        <f t="shared" si="45"/>
        <v>0</v>
      </c>
      <c r="GT42" s="178">
        <f t="shared" si="45"/>
        <v>0</v>
      </c>
      <c r="GU42" s="178">
        <f t="shared" si="45"/>
        <v>0</v>
      </c>
      <c r="GV42" s="178">
        <f t="shared" si="45"/>
        <v>0</v>
      </c>
      <c r="GW42" s="178">
        <f t="shared" si="45"/>
        <v>0</v>
      </c>
      <c r="GX42" s="178">
        <f t="shared" si="45"/>
        <v>0</v>
      </c>
      <c r="GY42" s="179">
        <f t="shared" si="45"/>
        <v>1654.575199</v>
      </c>
      <c r="GZ42" s="178">
        <f t="shared" si="45"/>
        <v>0</v>
      </c>
      <c r="HA42" s="178">
        <f t="shared" si="45"/>
        <v>0</v>
      </c>
      <c r="HB42" s="178">
        <f t="shared" si="45"/>
        <v>0</v>
      </c>
      <c r="HC42" s="178">
        <f t="shared" si="45"/>
        <v>0</v>
      </c>
      <c r="HD42" s="178">
        <f t="shared" si="45"/>
        <v>0</v>
      </c>
      <c r="HE42" s="178">
        <f t="shared" si="45"/>
        <v>0</v>
      </c>
      <c r="HF42" s="178">
        <f t="shared" si="45"/>
        <v>0</v>
      </c>
      <c r="HG42" s="178">
        <f t="shared" si="45"/>
        <v>0</v>
      </c>
      <c r="HH42" s="178">
        <f t="shared" si="45"/>
        <v>0</v>
      </c>
      <c r="HI42" s="178">
        <f t="shared" si="45"/>
        <v>0</v>
      </c>
      <c r="HJ42" s="178">
        <f t="shared" si="45"/>
        <v>0</v>
      </c>
      <c r="HK42" s="179">
        <f t="shared" si="45"/>
        <v>1422.114221</v>
      </c>
      <c r="HL42" s="178">
        <f t="shared" si="45"/>
        <v>0</v>
      </c>
      <c r="HM42" s="178">
        <f t="shared" si="45"/>
        <v>0</v>
      </c>
      <c r="HN42" s="178">
        <f t="shared" si="45"/>
        <v>0</v>
      </c>
      <c r="HO42" s="178">
        <f t="shared" si="45"/>
        <v>0</v>
      </c>
      <c r="HP42" s="178">
        <f t="shared" si="45"/>
        <v>0</v>
      </c>
      <c r="HQ42" s="178">
        <f t="shared" si="45"/>
        <v>0</v>
      </c>
      <c r="HR42" s="178">
        <f t="shared" si="45"/>
        <v>0</v>
      </c>
      <c r="HS42" s="178">
        <f t="shared" si="45"/>
        <v>0</v>
      </c>
      <c r="HT42" s="178">
        <f t="shared" si="45"/>
        <v>0</v>
      </c>
      <c r="HU42" s="178">
        <f t="shared" si="45"/>
        <v>0</v>
      </c>
      <c r="HV42" s="178">
        <f t="shared" si="45"/>
        <v>0</v>
      </c>
      <c r="HW42" s="178">
        <f t="shared" si="45"/>
        <v>0</v>
      </c>
      <c r="HX42" s="178">
        <f t="shared" si="45"/>
        <v>0</v>
      </c>
      <c r="HY42" s="178">
        <f t="shared" si="45"/>
        <v>0</v>
      </c>
      <c r="HZ42" s="178">
        <f t="shared" si="45"/>
        <v>0</v>
      </c>
      <c r="IA42" s="178">
        <f t="shared" si="45"/>
        <v>0</v>
      </c>
      <c r="IB42" s="179">
        <f t="shared" si="45"/>
        <v>790.063456</v>
      </c>
      <c r="IC42" s="178">
        <f t="shared" si="45"/>
        <v>0</v>
      </c>
      <c r="ID42" s="178">
        <f t="shared" si="45"/>
        <v>0</v>
      </c>
      <c r="IE42" s="178">
        <f t="shared" si="45"/>
        <v>0</v>
      </c>
      <c r="IF42" s="178">
        <f t="shared" si="45"/>
        <v>0</v>
      </c>
      <c r="IG42" s="178">
        <f t="shared" si="45"/>
        <v>0</v>
      </c>
      <c r="IH42" s="178">
        <f t="shared" si="45"/>
        <v>0</v>
      </c>
      <c r="II42" s="178">
        <f t="shared" si="45"/>
        <v>0</v>
      </c>
      <c r="IJ42" s="178">
        <f t="shared" si="45"/>
        <v>0</v>
      </c>
      <c r="IK42" s="179">
        <f t="shared" si="45"/>
        <v>638.128176</v>
      </c>
      <c r="IL42" s="178">
        <f t="shared" si="45"/>
        <v>0</v>
      </c>
      <c r="IM42" s="178">
        <f t="shared" si="45"/>
        <v>0</v>
      </c>
      <c r="IN42" s="178">
        <f t="shared" si="45"/>
        <v>0</v>
      </c>
      <c r="IO42" s="178">
        <f t="shared" si="45"/>
        <v>0</v>
      </c>
      <c r="IP42" s="178">
        <f t="shared" si="45"/>
        <v>0</v>
      </c>
      <c r="IQ42" s="178">
        <f t="shared" si="45"/>
        <v>0</v>
      </c>
      <c r="IR42" s="178">
        <f t="shared" si="45"/>
        <v>0</v>
      </c>
      <c r="IS42" s="178">
        <f t="shared" si="45"/>
        <v>0</v>
      </c>
      <c r="IT42" s="178">
        <f t="shared" si="45"/>
        <v>0</v>
      </c>
      <c r="IU42" s="178">
        <f t="shared" si="45"/>
        <v>0</v>
      </c>
      <c r="IV42" s="178">
        <f t="shared" si="45"/>
        <v>0</v>
      </c>
      <c r="IW42" s="178">
        <f t="shared" si="45"/>
        <v>0</v>
      </c>
      <c r="IX42" s="178">
        <f t="shared" si="45"/>
        <v>0</v>
      </c>
      <c r="IY42" s="178">
        <f t="shared" si="45"/>
        <v>0</v>
      </c>
      <c r="IZ42" s="178">
        <f t="shared" si="45"/>
        <v>0</v>
      </c>
      <c r="JA42" s="178">
        <f t="shared" si="45"/>
        <v>0</v>
      </c>
      <c r="JB42" s="178">
        <f t="shared" si="45"/>
        <v>0</v>
      </c>
      <c r="JC42" s="178">
        <f t="shared" si="45"/>
        <v>0</v>
      </c>
      <c r="JD42" s="178">
        <f t="shared" si="45"/>
        <v>0</v>
      </c>
      <c r="JE42" s="178">
        <f t="shared" si="45"/>
        <v>0</v>
      </c>
      <c r="JF42" s="178">
        <f t="shared" si="45"/>
        <v>0</v>
      </c>
      <c r="JG42" s="178">
        <f t="shared" si="45"/>
        <v>0</v>
      </c>
      <c r="JH42" s="178">
        <f t="shared" si="45"/>
        <v>0</v>
      </c>
      <c r="JI42" s="178">
        <f t="shared" si="45"/>
        <v>0</v>
      </c>
      <c r="JJ42" s="178">
        <f t="shared" si="45"/>
        <v>0</v>
      </c>
      <c r="JK42" s="178">
        <f t="shared" si="45"/>
        <v>0</v>
      </c>
      <c r="JL42" s="178">
        <f t="shared" si="45"/>
        <v>0</v>
      </c>
      <c r="JM42" s="178">
        <f t="shared" si="45"/>
        <v>0</v>
      </c>
      <c r="JN42" s="178">
        <f t="shared" si="45"/>
        <v>0</v>
      </c>
      <c r="JO42" s="178">
        <f t="shared" si="45"/>
        <v>0</v>
      </c>
      <c r="JP42" s="178">
        <f t="shared" si="45"/>
        <v>0</v>
      </c>
      <c r="JQ42" s="178">
        <f t="shared" si="45"/>
        <v>0</v>
      </c>
      <c r="JR42" s="178">
        <f t="shared" si="45"/>
        <v>0</v>
      </c>
      <c r="JS42" s="178">
        <f t="shared" si="45"/>
        <v>0</v>
      </c>
      <c r="JT42" s="178">
        <f t="shared" si="45"/>
        <v>0</v>
      </c>
      <c r="JU42" s="178">
        <f t="shared" si="45"/>
        <v>0</v>
      </c>
      <c r="JV42" s="178">
        <f t="shared" si="45"/>
        <v>0</v>
      </c>
      <c r="JW42" s="178">
        <f t="shared" si="45"/>
        <v>0</v>
      </c>
      <c r="JX42" s="178">
        <f t="shared" si="45"/>
        <v>0</v>
      </c>
      <c r="JY42" s="178">
        <f t="shared" si="45"/>
        <v>0</v>
      </c>
      <c r="JZ42" s="180">
        <f t="shared" si="4"/>
        <v>0.215</v>
      </c>
      <c r="KA42" s="181">
        <f t="shared" si="5"/>
        <v>15488.28244</v>
      </c>
      <c r="KB42" s="181">
        <f t="shared" si="6"/>
        <v>3329.980725</v>
      </c>
    </row>
    <row r="43" ht="14.25" customHeight="1">
      <c r="A43" s="50" t="s">
        <v>133</v>
      </c>
      <c r="B43" s="83" t="s">
        <v>479</v>
      </c>
      <c r="C43" s="50">
        <v>1811042.0</v>
      </c>
      <c r="D43" s="175">
        <v>295.0</v>
      </c>
      <c r="E43" s="175">
        <v>0.0</v>
      </c>
      <c r="F43" s="175">
        <v>0.0</v>
      </c>
      <c r="G43" s="175">
        <v>0.0</v>
      </c>
      <c r="H43" s="175">
        <v>0.0</v>
      </c>
      <c r="I43" s="175">
        <v>315.0</v>
      </c>
      <c r="J43" s="175">
        <v>0.0</v>
      </c>
      <c r="K43" s="175">
        <v>0.0</v>
      </c>
      <c r="L43" s="175">
        <v>0.0</v>
      </c>
      <c r="M43" s="175">
        <v>0.0</v>
      </c>
      <c r="N43" s="175">
        <v>309.0</v>
      </c>
      <c r="O43" s="175">
        <v>0.0</v>
      </c>
      <c r="P43" s="175">
        <v>0.0</v>
      </c>
      <c r="Q43" s="175">
        <v>0.0</v>
      </c>
      <c r="R43" s="175">
        <v>0.0</v>
      </c>
      <c r="S43" s="175">
        <v>0.0</v>
      </c>
      <c r="T43" s="175">
        <v>0.0</v>
      </c>
      <c r="U43" s="175">
        <v>303.0</v>
      </c>
      <c r="V43" s="175">
        <v>0.0</v>
      </c>
      <c r="W43" s="175">
        <v>0.0</v>
      </c>
      <c r="X43" s="175">
        <v>0.0</v>
      </c>
      <c r="Y43" s="175">
        <v>0.0</v>
      </c>
      <c r="Z43" s="175">
        <v>0.0</v>
      </c>
      <c r="AA43" s="175">
        <v>0.0</v>
      </c>
      <c r="AB43" s="175">
        <v>0.0</v>
      </c>
      <c r="AC43" s="175">
        <v>285.0</v>
      </c>
      <c r="AD43" s="175">
        <v>0.0</v>
      </c>
      <c r="AE43" s="175">
        <v>0.0</v>
      </c>
      <c r="AF43" s="175">
        <v>0.0</v>
      </c>
      <c r="AG43" s="175">
        <v>0.0</v>
      </c>
      <c r="AH43" s="175">
        <v>0.0</v>
      </c>
      <c r="AI43" s="175">
        <v>0.0</v>
      </c>
      <c r="AJ43" s="175">
        <v>0.0</v>
      </c>
      <c r="AK43" s="175">
        <v>300.0</v>
      </c>
      <c r="AL43" s="175">
        <v>0.0</v>
      </c>
      <c r="AM43" s="175">
        <v>0.0</v>
      </c>
      <c r="AN43" s="175">
        <v>0.0</v>
      </c>
      <c r="AO43" s="175">
        <v>0.0</v>
      </c>
      <c r="AP43" s="175">
        <v>0.0</v>
      </c>
      <c r="AQ43" s="175">
        <v>0.0</v>
      </c>
      <c r="AR43" s="175">
        <v>0.0</v>
      </c>
      <c r="AS43" s="175">
        <v>0.0</v>
      </c>
      <c r="AT43" s="175">
        <v>0.0</v>
      </c>
      <c r="AU43" s="175">
        <v>324.0</v>
      </c>
      <c r="AV43" s="175">
        <v>0.0</v>
      </c>
      <c r="AW43" s="175">
        <v>0.0</v>
      </c>
      <c r="AX43" s="175">
        <v>0.0</v>
      </c>
      <c r="AY43" s="175">
        <v>0.0</v>
      </c>
      <c r="AZ43" s="175">
        <v>0.0</v>
      </c>
      <c r="BA43" s="175">
        <v>0.0</v>
      </c>
      <c r="BB43" s="175">
        <v>0.0</v>
      </c>
      <c r="BC43" s="175">
        <v>0.0</v>
      </c>
      <c r="BD43" s="175">
        <v>0.0</v>
      </c>
      <c r="BE43" s="175">
        <v>0.0</v>
      </c>
      <c r="BF43" s="175">
        <v>0.0</v>
      </c>
      <c r="BG43" s="175">
        <v>0.0</v>
      </c>
      <c r="BH43" s="175">
        <v>0.0</v>
      </c>
      <c r="BI43" s="175">
        <v>0.0</v>
      </c>
      <c r="BJ43" s="175">
        <v>0.0</v>
      </c>
      <c r="BK43" s="175">
        <v>0.0</v>
      </c>
      <c r="BL43" s="175">
        <v>0.0</v>
      </c>
      <c r="BM43" s="175">
        <v>0.0</v>
      </c>
      <c r="BN43" s="175">
        <v>0.0</v>
      </c>
      <c r="BO43" s="175">
        <v>0.0</v>
      </c>
      <c r="BP43" s="175">
        <v>0.0</v>
      </c>
      <c r="BQ43" s="175">
        <v>0.0</v>
      </c>
      <c r="BR43" s="175">
        <v>0.0</v>
      </c>
      <c r="BS43" s="175">
        <v>0.0</v>
      </c>
      <c r="BT43" s="175">
        <v>0.0</v>
      </c>
      <c r="BU43" s="175">
        <v>0.0</v>
      </c>
      <c r="BV43" s="175">
        <v>0.0</v>
      </c>
      <c r="BW43" s="175">
        <v>0.0</v>
      </c>
      <c r="BX43" s="175">
        <v>0.0</v>
      </c>
      <c r="BY43" s="175">
        <v>300.0</v>
      </c>
      <c r="BZ43" s="175">
        <v>0.0</v>
      </c>
      <c r="CA43" s="175">
        <v>0.0</v>
      </c>
      <c r="CB43" s="175">
        <v>0.0</v>
      </c>
      <c r="CC43" s="175">
        <v>0.0</v>
      </c>
      <c r="CD43" s="175">
        <v>0.0</v>
      </c>
      <c r="CE43" s="175">
        <v>0.0</v>
      </c>
      <c r="CF43" s="175">
        <v>0.0</v>
      </c>
      <c r="CG43" s="175">
        <v>0.0</v>
      </c>
      <c r="CH43" s="175">
        <v>0.0</v>
      </c>
      <c r="CI43" s="175">
        <v>0.0</v>
      </c>
      <c r="CJ43" s="175">
        <v>0.0</v>
      </c>
      <c r="CK43" s="175">
        <v>0.0</v>
      </c>
      <c r="CL43" s="175">
        <v>0.0</v>
      </c>
      <c r="CM43" s="175">
        <v>0.0</v>
      </c>
      <c r="CN43" s="175">
        <v>0.0</v>
      </c>
      <c r="CO43" s="175">
        <v>0.0</v>
      </c>
      <c r="CP43" s="175">
        <v>324.0</v>
      </c>
      <c r="CQ43" s="175">
        <v>0.0</v>
      </c>
      <c r="CR43" s="175">
        <v>0.0</v>
      </c>
      <c r="CS43" s="175">
        <v>0.0</v>
      </c>
      <c r="CT43" s="175">
        <v>0.0</v>
      </c>
      <c r="CU43" s="175">
        <v>0.0</v>
      </c>
      <c r="CV43" s="175">
        <v>0.0</v>
      </c>
      <c r="CW43" s="175">
        <v>0.0</v>
      </c>
      <c r="CX43" s="175">
        <v>0.0</v>
      </c>
      <c r="CY43" s="175">
        <v>315.0</v>
      </c>
      <c r="CZ43" s="175">
        <v>0.0</v>
      </c>
      <c r="DA43" s="175">
        <v>0.0</v>
      </c>
      <c r="DB43" s="175">
        <v>0.0</v>
      </c>
      <c r="DC43" s="175">
        <v>0.0</v>
      </c>
      <c r="DD43" s="175">
        <v>0.0</v>
      </c>
      <c r="DE43" s="175">
        <v>0.0</v>
      </c>
      <c r="DF43" s="175">
        <v>0.0</v>
      </c>
      <c r="DG43" s="175">
        <v>0.0</v>
      </c>
      <c r="DH43" s="175">
        <v>0.0</v>
      </c>
      <c r="DI43" s="175">
        <v>0.0</v>
      </c>
      <c r="DJ43" s="175">
        <v>0.0</v>
      </c>
      <c r="DK43" s="175">
        <v>0.0</v>
      </c>
      <c r="DL43" s="175">
        <v>0.0</v>
      </c>
      <c r="DM43" s="175">
        <v>0.0</v>
      </c>
      <c r="DN43" s="175">
        <v>0.0</v>
      </c>
      <c r="DO43" s="175">
        <v>0.0</v>
      </c>
      <c r="DP43" s="175">
        <v>0.0</v>
      </c>
      <c r="DQ43" s="175">
        <v>0.0</v>
      </c>
      <c r="DR43" s="175">
        <v>0.0</v>
      </c>
      <c r="DS43" s="175">
        <v>0.0</v>
      </c>
      <c r="DT43" s="175">
        <v>0.0</v>
      </c>
      <c r="DU43" s="175">
        <v>0.0</v>
      </c>
      <c r="DV43" s="175">
        <v>0.0</v>
      </c>
      <c r="DW43" s="175">
        <v>0.0</v>
      </c>
      <c r="DX43" s="175">
        <v>0.0</v>
      </c>
      <c r="DY43" s="175">
        <v>0.0</v>
      </c>
      <c r="DZ43" s="175">
        <v>0.0</v>
      </c>
      <c r="EA43" s="175">
        <v>0.0</v>
      </c>
      <c r="EB43" s="175">
        <v>0.0</v>
      </c>
      <c r="EC43" s="175">
        <v>0.0</v>
      </c>
      <c r="ED43" s="175">
        <v>0.0</v>
      </c>
      <c r="EE43" s="175">
        <v>0.0</v>
      </c>
      <c r="EF43" s="175">
        <v>0.0</v>
      </c>
      <c r="EG43" s="175">
        <v>0.0</v>
      </c>
      <c r="EH43" s="175">
        <v>0.0</v>
      </c>
      <c r="EI43" s="175">
        <v>0.0</v>
      </c>
      <c r="EJ43" s="175">
        <v>0.0</v>
      </c>
      <c r="EK43" s="175">
        <v>0.0</v>
      </c>
      <c r="EL43" s="175">
        <v>0.0</v>
      </c>
      <c r="EM43" s="176">
        <v>0.0</v>
      </c>
      <c r="EN43" s="177">
        <f t="shared" si="2"/>
        <v>69.069825</v>
      </c>
      <c r="EO43" s="178">
        <f>VLOOKUP(C43,'Complexity Cost Adjustment'!$C$2:$H$141,6,0)</f>
        <v>692.1928</v>
      </c>
      <c r="EP43" s="179">
        <f t="shared" ref="EP43:JY43" si="46">IF(D43&gt;0,($EO43)*D$143,0)</f>
        <v>753.7979592</v>
      </c>
      <c r="EQ43" s="178">
        <f t="shared" si="46"/>
        <v>0</v>
      </c>
      <c r="ER43" s="178">
        <f t="shared" si="46"/>
        <v>0</v>
      </c>
      <c r="ES43" s="178">
        <f t="shared" si="46"/>
        <v>0</v>
      </c>
      <c r="ET43" s="178">
        <f t="shared" si="46"/>
        <v>0</v>
      </c>
      <c r="EU43" s="179">
        <f t="shared" si="46"/>
        <v>542.6791552</v>
      </c>
      <c r="EV43" s="178">
        <f t="shared" si="46"/>
        <v>0</v>
      </c>
      <c r="EW43" s="178">
        <f t="shared" si="46"/>
        <v>0</v>
      </c>
      <c r="EX43" s="178">
        <f t="shared" si="46"/>
        <v>0</v>
      </c>
      <c r="EY43" s="178">
        <f t="shared" si="46"/>
        <v>0</v>
      </c>
      <c r="EZ43" s="179">
        <f t="shared" si="46"/>
        <v>484.53496</v>
      </c>
      <c r="FA43" s="178">
        <f t="shared" si="46"/>
        <v>0</v>
      </c>
      <c r="FB43" s="178">
        <f t="shared" si="46"/>
        <v>0</v>
      </c>
      <c r="FC43" s="178">
        <f t="shared" si="46"/>
        <v>0</v>
      </c>
      <c r="FD43" s="178">
        <f t="shared" si="46"/>
        <v>0</v>
      </c>
      <c r="FE43" s="178">
        <f t="shared" si="46"/>
        <v>0</v>
      </c>
      <c r="FF43" s="178">
        <f t="shared" si="46"/>
        <v>0</v>
      </c>
      <c r="FG43" s="179">
        <f t="shared" si="46"/>
        <v>1275.71133</v>
      </c>
      <c r="FH43" s="178">
        <f t="shared" si="46"/>
        <v>0</v>
      </c>
      <c r="FI43" s="178">
        <f t="shared" si="46"/>
        <v>0</v>
      </c>
      <c r="FJ43" s="178">
        <f t="shared" si="46"/>
        <v>0</v>
      </c>
      <c r="FK43" s="178">
        <f t="shared" si="46"/>
        <v>0</v>
      </c>
      <c r="FL43" s="178">
        <f t="shared" si="46"/>
        <v>0</v>
      </c>
      <c r="FM43" s="178">
        <f t="shared" si="46"/>
        <v>0</v>
      </c>
      <c r="FN43" s="178">
        <f t="shared" si="46"/>
        <v>0</v>
      </c>
      <c r="FO43" s="179">
        <f t="shared" si="46"/>
        <v>797.4061056</v>
      </c>
      <c r="FP43" s="178">
        <f t="shared" si="46"/>
        <v>0</v>
      </c>
      <c r="FQ43" s="178">
        <f t="shared" si="46"/>
        <v>0</v>
      </c>
      <c r="FR43" s="178">
        <f t="shared" si="46"/>
        <v>0</v>
      </c>
      <c r="FS43" s="178">
        <f t="shared" si="46"/>
        <v>0</v>
      </c>
      <c r="FT43" s="178">
        <f t="shared" si="46"/>
        <v>0</v>
      </c>
      <c r="FU43" s="178">
        <f t="shared" si="46"/>
        <v>0</v>
      </c>
      <c r="FV43" s="178">
        <f t="shared" si="46"/>
        <v>0</v>
      </c>
      <c r="FW43" s="179">
        <f t="shared" si="46"/>
        <v>814.0187328</v>
      </c>
      <c r="FX43" s="178">
        <f t="shared" si="46"/>
        <v>0</v>
      </c>
      <c r="FY43" s="178">
        <f t="shared" si="46"/>
        <v>0</v>
      </c>
      <c r="FZ43" s="178">
        <f t="shared" si="46"/>
        <v>0</v>
      </c>
      <c r="GA43" s="178">
        <f t="shared" si="46"/>
        <v>0</v>
      </c>
      <c r="GB43" s="178">
        <f t="shared" si="46"/>
        <v>0</v>
      </c>
      <c r="GC43" s="178">
        <f t="shared" si="46"/>
        <v>0</v>
      </c>
      <c r="GD43" s="178">
        <f t="shared" si="46"/>
        <v>0</v>
      </c>
      <c r="GE43" s="178">
        <f t="shared" si="46"/>
        <v>0</v>
      </c>
      <c r="GF43" s="178">
        <f t="shared" si="46"/>
        <v>0</v>
      </c>
      <c r="GG43" s="179">
        <f t="shared" si="46"/>
        <v>335.713508</v>
      </c>
      <c r="GH43" s="178">
        <f t="shared" si="46"/>
        <v>0</v>
      </c>
      <c r="GI43" s="178">
        <f t="shared" si="46"/>
        <v>0</v>
      </c>
      <c r="GJ43" s="178">
        <f t="shared" si="46"/>
        <v>0</v>
      </c>
      <c r="GK43" s="178">
        <f t="shared" si="46"/>
        <v>0</v>
      </c>
      <c r="GL43" s="178">
        <f t="shared" si="46"/>
        <v>0</v>
      </c>
      <c r="GM43" s="178">
        <f t="shared" si="46"/>
        <v>0</v>
      </c>
      <c r="GN43" s="178">
        <f t="shared" si="46"/>
        <v>0</v>
      </c>
      <c r="GO43" s="178">
        <f t="shared" si="46"/>
        <v>0</v>
      </c>
      <c r="GP43" s="178">
        <f t="shared" si="46"/>
        <v>0</v>
      </c>
      <c r="GQ43" s="178">
        <f t="shared" si="46"/>
        <v>0</v>
      </c>
      <c r="GR43" s="178">
        <f t="shared" si="46"/>
        <v>0</v>
      </c>
      <c r="GS43" s="178">
        <f t="shared" si="46"/>
        <v>0</v>
      </c>
      <c r="GT43" s="178">
        <f t="shared" si="46"/>
        <v>0</v>
      </c>
      <c r="GU43" s="178">
        <f t="shared" si="46"/>
        <v>0</v>
      </c>
      <c r="GV43" s="178">
        <f t="shared" si="46"/>
        <v>0</v>
      </c>
      <c r="GW43" s="178">
        <f t="shared" si="46"/>
        <v>0</v>
      </c>
      <c r="GX43" s="178">
        <f t="shared" si="46"/>
        <v>0</v>
      </c>
      <c r="GY43" s="178">
        <f t="shared" si="46"/>
        <v>0</v>
      </c>
      <c r="GZ43" s="178">
        <f t="shared" si="46"/>
        <v>0</v>
      </c>
      <c r="HA43" s="178">
        <f t="shared" si="46"/>
        <v>0</v>
      </c>
      <c r="HB43" s="178">
        <f t="shared" si="46"/>
        <v>0</v>
      </c>
      <c r="HC43" s="178">
        <f t="shared" si="46"/>
        <v>0</v>
      </c>
      <c r="HD43" s="178">
        <f t="shared" si="46"/>
        <v>0</v>
      </c>
      <c r="HE43" s="178">
        <f t="shared" si="46"/>
        <v>0</v>
      </c>
      <c r="HF43" s="178">
        <f t="shared" si="46"/>
        <v>0</v>
      </c>
      <c r="HG43" s="178">
        <f t="shared" si="46"/>
        <v>0</v>
      </c>
      <c r="HH43" s="178">
        <f t="shared" si="46"/>
        <v>0</v>
      </c>
      <c r="HI43" s="178">
        <f t="shared" si="46"/>
        <v>0</v>
      </c>
      <c r="HJ43" s="178">
        <f t="shared" si="46"/>
        <v>0</v>
      </c>
      <c r="HK43" s="179">
        <f t="shared" si="46"/>
        <v>647.8924608</v>
      </c>
      <c r="HL43" s="178">
        <f t="shared" si="46"/>
        <v>0</v>
      </c>
      <c r="HM43" s="178">
        <f t="shared" si="46"/>
        <v>0</v>
      </c>
      <c r="HN43" s="178">
        <f t="shared" si="46"/>
        <v>0</v>
      </c>
      <c r="HO43" s="178">
        <f t="shared" si="46"/>
        <v>0</v>
      </c>
      <c r="HP43" s="178">
        <f t="shared" si="46"/>
        <v>0</v>
      </c>
      <c r="HQ43" s="178">
        <f t="shared" si="46"/>
        <v>0</v>
      </c>
      <c r="HR43" s="178">
        <f t="shared" si="46"/>
        <v>0</v>
      </c>
      <c r="HS43" s="178">
        <f t="shared" si="46"/>
        <v>0</v>
      </c>
      <c r="HT43" s="178">
        <f t="shared" si="46"/>
        <v>0</v>
      </c>
      <c r="HU43" s="178">
        <f t="shared" si="46"/>
        <v>0</v>
      </c>
      <c r="HV43" s="178">
        <f t="shared" si="46"/>
        <v>0</v>
      </c>
      <c r="HW43" s="178">
        <f t="shared" si="46"/>
        <v>0</v>
      </c>
      <c r="HX43" s="178">
        <f t="shared" si="46"/>
        <v>0</v>
      </c>
      <c r="HY43" s="178">
        <f t="shared" si="46"/>
        <v>0</v>
      </c>
      <c r="HZ43" s="178">
        <f t="shared" si="46"/>
        <v>0</v>
      </c>
      <c r="IA43" s="178">
        <f t="shared" si="46"/>
        <v>0</v>
      </c>
      <c r="IB43" s="179">
        <f t="shared" si="46"/>
        <v>359.940256</v>
      </c>
      <c r="IC43" s="178">
        <f t="shared" si="46"/>
        <v>0</v>
      </c>
      <c r="ID43" s="178">
        <f t="shared" si="46"/>
        <v>0</v>
      </c>
      <c r="IE43" s="178">
        <f t="shared" si="46"/>
        <v>0</v>
      </c>
      <c r="IF43" s="178">
        <f t="shared" si="46"/>
        <v>0</v>
      </c>
      <c r="IG43" s="178">
        <f t="shared" si="46"/>
        <v>0</v>
      </c>
      <c r="IH43" s="178">
        <f t="shared" si="46"/>
        <v>0</v>
      </c>
      <c r="II43" s="178">
        <f t="shared" si="46"/>
        <v>0</v>
      </c>
      <c r="IJ43" s="178">
        <f t="shared" si="46"/>
        <v>0</v>
      </c>
      <c r="IK43" s="179">
        <f t="shared" si="46"/>
        <v>290.720976</v>
      </c>
      <c r="IL43" s="178">
        <f t="shared" si="46"/>
        <v>0</v>
      </c>
      <c r="IM43" s="178">
        <f t="shared" si="46"/>
        <v>0</v>
      </c>
      <c r="IN43" s="178">
        <f t="shared" si="46"/>
        <v>0</v>
      </c>
      <c r="IO43" s="178">
        <f t="shared" si="46"/>
        <v>0</v>
      </c>
      <c r="IP43" s="178">
        <f t="shared" si="46"/>
        <v>0</v>
      </c>
      <c r="IQ43" s="178">
        <f t="shared" si="46"/>
        <v>0</v>
      </c>
      <c r="IR43" s="178">
        <f t="shared" si="46"/>
        <v>0</v>
      </c>
      <c r="IS43" s="178">
        <f t="shared" si="46"/>
        <v>0</v>
      </c>
      <c r="IT43" s="178">
        <f t="shared" si="46"/>
        <v>0</v>
      </c>
      <c r="IU43" s="178">
        <f t="shared" si="46"/>
        <v>0</v>
      </c>
      <c r="IV43" s="178">
        <f t="shared" si="46"/>
        <v>0</v>
      </c>
      <c r="IW43" s="178">
        <f t="shared" si="46"/>
        <v>0</v>
      </c>
      <c r="IX43" s="178">
        <f t="shared" si="46"/>
        <v>0</v>
      </c>
      <c r="IY43" s="178">
        <f t="shared" si="46"/>
        <v>0</v>
      </c>
      <c r="IZ43" s="178">
        <f t="shared" si="46"/>
        <v>0</v>
      </c>
      <c r="JA43" s="178">
        <f t="shared" si="46"/>
        <v>0</v>
      </c>
      <c r="JB43" s="178">
        <f t="shared" si="46"/>
        <v>0</v>
      </c>
      <c r="JC43" s="178">
        <f t="shared" si="46"/>
        <v>0</v>
      </c>
      <c r="JD43" s="178">
        <f t="shared" si="46"/>
        <v>0</v>
      </c>
      <c r="JE43" s="178">
        <f t="shared" si="46"/>
        <v>0</v>
      </c>
      <c r="JF43" s="178">
        <f t="shared" si="46"/>
        <v>0</v>
      </c>
      <c r="JG43" s="178">
        <f t="shared" si="46"/>
        <v>0</v>
      </c>
      <c r="JH43" s="178">
        <f t="shared" si="46"/>
        <v>0</v>
      </c>
      <c r="JI43" s="178">
        <f t="shared" si="46"/>
        <v>0</v>
      </c>
      <c r="JJ43" s="178">
        <f t="shared" si="46"/>
        <v>0</v>
      </c>
      <c r="JK43" s="178">
        <f t="shared" si="46"/>
        <v>0</v>
      </c>
      <c r="JL43" s="178">
        <f t="shared" si="46"/>
        <v>0</v>
      </c>
      <c r="JM43" s="178">
        <f t="shared" si="46"/>
        <v>0</v>
      </c>
      <c r="JN43" s="178">
        <f t="shared" si="46"/>
        <v>0</v>
      </c>
      <c r="JO43" s="178">
        <f t="shared" si="46"/>
        <v>0</v>
      </c>
      <c r="JP43" s="178">
        <f t="shared" si="46"/>
        <v>0</v>
      </c>
      <c r="JQ43" s="178">
        <f t="shared" si="46"/>
        <v>0</v>
      </c>
      <c r="JR43" s="178">
        <f t="shared" si="46"/>
        <v>0</v>
      </c>
      <c r="JS43" s="178">
        <f t="shared" si="46"/>
        <v>0</v>
      </c>
      <c r="JT43" s="178">
        <f t="shared" si="46"/>
        <v>0</v>
      </c>
      <c r="JU43" s="178">
        <f t="shared" si="46"/>
        <v>0</v>
      </c>
      <c r="JV43" s="178">
        <f t="shared" si="46"/>
        <v>0</v>
      </c>
      <c r="JW43" s="178">
        <f t="shared" si="46"/>
        <v>0</v>
      </c>
      <c r="JX43" s="178">
        <f t="shared" si="46"/>
        <v>0</v>
      </c>
      <c r="JY43" s="178">
        <f t="shared" si="46"/>
        <v>0</v>
      </c>
      <c r="JZ43" s="180">
        <f t="shared" si="4"/>
        <v>0.215</v>
      </c>
      <c r="KA43" s="181">
        <f t="shared" si="5"/>
        <v>6302.415444</v>
      </c>
      <c r="KB43" s="181">
        <f t="shared" si="6"/>
        <v>1355.01932</v>
      </c>
    </row>
    <row r="44" ht="14.25" customHeight="1">
      <c r="A44" s="50" t="s">
        <v>133</v>
      </c>
      <c r="B44" s="83" t="s">
        <v>479</v>
      </c>
      <c r="C44" s="50">
        <v>1811043.0</v>
      </c>
      <c r="D44" s="175">
        <v>33.0</v>
      </c>
      <c r="E44" s="175">
        <v>0.0</v>
      </c>
      <c r="F44" s="175">
        <v>0.0</v>
      </c>
      <c r="G44" s="175">
        <v>0.0</v>
      </c>
      <c r="H44" s="175">
        <v>0.0</v>
      </c>
      <c r="I44" s="175">
        <v>35.0</v>
      </c>
      <c r="J44" s="175">
        <v>0.0</v>
      </c>
      <c r="K44" s="175">
        <v>0.0</v>
      </c>
      <c r="L44" s="175">
        <v>0.0</v>
      </c>
      <c r="M44" s="175">
        <v>0.0</v>
      </c>
      <c r="N44" s="175">
        <v>34.0</v>
      </c>
      <c r="O44" s="175">
        <v>0.0</v>
      </c>
      <c r="P44" s="175">
        <v>0.0</v>
      </c>
      <c r="Q44" s="175">
        <v>0.0</v>
      </c>
      <c r="R44" s="175">
        <v>0.0</v>
      </c>
      <c r="S44" s="175">
        <v>0.0</v>
      </c>
      <c r="T44" s="175">
        <v>0.0</v>
      </c>
      <c r="U44" s="175">
        <v>34.0</v>
      </c>
      <c r="V44" s="175">
        <v>0.0</v>
      </c>
      <c r="W44" s="175">
        <v>0.0</v>
      </c>
      <c r="X44" s="175">
        <v>0.0</v>
      </c>
      <c r="Y44" s="175">
        <v>0.0</v>
      </c>
      <c r="Z44" s="175">
        <v>0.0</v>
      </c>
      <c r="AA44" s="175">
        <v>0.0</v>
      </c>
      <c r="AB44" s="175">
        <v>0.0</v>
      </c>
      <c r="AC44" s="175">
        <v>32.0</v>
      </c>
      <c r="AD44" s="175">
        <v>0.0</v>
      </c>
      <c r="AE44" s="175">
        <v>0.0</v>
      </c>
      <c r="AF44" s="175">
        <v>0.0</v>
      </c>
      <c r="AG44" s="175">
        <v>0.0</v>
      </c>
      <c r="AH44" s="175">
        <v>0.0</v>
      </c>
      <c r="AI44" s="175">
        <v>0.0</v>
      </c>
      <c r="AJ44" s="175">
        <v>0.0</v>
      </c>
      <c r="AK44" s="175">
        <v>33.0</v>
      </c>
      <c r="AL44" s="175">
        <v>0.0</v>
      </c>
      <c r="AM44" s="175">
        <v>0.0</v>
      </c>
      <c r="AN44" s="175">
        <v>0.0</v>
      </c>
      <c r="AO44" s="175">
        <v>0.0</v>
      </c>
      <c r="AP44" s="175">
        <v>0.0</v>
      </c>
      <c r="AQ44" s="175">
        <v>0.0</v>
      </c>
      <c r="AR44" s="175">
        <v>0.0</v>
      </c>
      <c r="AS44" s="175">
        <v>0.0</v>
      </c>
      <c r="AT44" s="175">
        <v>0.0</v>
      </c>
      <c r="AU44" s="175">
        <v>36.0</v>
      </c>
      <c r="AV44" s="175">
        <v>0.0</v>
      </c>
      <c r="AW44" s="175">
        <v>0.0</v>
      </c>
      <c r="AX44" s="175">
        <v>0.0</v>
      </c>
      <c r="AY44" s="175">
        <v>0.0</v>
      </c>
      <c r="AZ44" s="175">
        <v>0.0</v>
      </c>
      <c r="BA44" s="175">
        <v>0.0</v>
      </c>
      <c r="BB44" s="175">
        <v>0.0</v>
      </c>
      <c r="BC44" s="175">
        <v>0.0</v>
      </c>
      <c r="BD44" s="175">
        <v>0.0</v>
      </c>
      <c r="BE44" s="175">
        <v>0.0</v>
      </c>
      <c r="BF44" s="175">
        <v>0.0</v>
      </c>
      <c r="BG44" s="175">
        <v>0.0</v>
      </c>
      <c r="BH44" s="175">
        <v>0.0</v>
      </c>
      <c r="BI44" s="175">
        <v>0.0</v>
      </c>
      <c r="BJ44" s="175">
        <v>0.0</v>
      </c>
      <c r="BK44" s="175">
        <v>0.0</v>
      </c>
      <c r="BL44" s="175">
        <v>0.0</v>
      </c>
      <c r="BM44" s="175">
        <v>0.0</v>
      </c>
      <c r="BN44" s="175">
        <v>0.0</v>
      </c>
      <c r="BO44" s="175">
        <v>0.0</v>
      </c>
      <c r="BP44" s="175">
        <v>0.0</v>
      </c>
      <c r="BQ44" s="175">
        <v>0.0</v>
      </c>
      <c r="BR44" s="175">
        <v>0.0</v>
      </c>
      <c r="BS44" s="175">
        <v>0.0</v>
      </c>
      <c r="BT44" s="175">
        <v>0.0</v>
      </c>
      <c r="BU44" s="175">
        <v>0.0</v>
      </c>
      <c r="BV44" s="175">
        <v>0.0</v>
      </c>
      <c r="BW44" s="175">
        <v>0.0</v>
      </c>
      <c r="BX44" s="175">
        <v>0.0</v>
      </c>
      <c r="BY44" s="175">
        <v>33.0</v>
      </c>
      <c r="BZ44" s="175">
        <v>0.0</v>
      </c>
      <c r="CA44" s="175">
        <v>0.0</v>
      </c>
      <c r="CB44" s="175">
        <v>0.0</v>
      </c>
      <c r="CC44" s="175">
        <v>0.0</v>
      </c>
      <c r="CD44" s="175">
        <v>0.0</v>
      </c>
      <c r="CE44" s="175">
        <v>0.0</v>
      </c>
      <c r="CF44" s="175">
        <v>0.0</v>
      </c>
      <c r="CG44" s="175">
        <v>0.0</v>
      </c>
      <c r="CH44" s="175">
        <v>0.0</v>
      </c>
      <c r="CI44" s="175">
        <v>0.0</v>
      </c>
      <c r="CJ44" s="175">
        <v>0.0</v>
      </c>
      <c r="CK44" s="175">
        <v>0.0</v>
      </c>
      <c r="CL44" s="175">
        <v>0.0</v>
      </c>
      <c r="CM44" s="175">
        <v>0.0</v>
      </c>
      <c r="CN44" s="175">
        <v>0.0</v>
      </c>
      <c r="CO44" s="175">
        <v>0.0</v>
      </c>
      <c r="CP44" s="175">
        <v>36.0</v>
      </c>
      <c r="CQ44" s="175">
        <v>0.0</v>
      </c>
      <c r="CR44" s="175">
        <v>0.0</v>
      </c>
      <c r="CS44" s="175">
        <v>0.0</v>
      </c>
      <c r="CT44" s="175">
        <v>0.0</v>
      </c>
      <c r="CU44" s="175">
        <v>0.0</v>
      </c>
      <c r="CV44" s="175">
        <v>0.0</v>
      </c>
      <c r="CW44" s="175">
        <v>0.0</v>
      </c>
      <c r="CX44" s="175">
        <v>0.0</v>
      </c>
      <c r="CY44" s="175">
        <v>35.0</v>
      </c>
      <c r="CZ44" s="175">
        <v>0.0</v>
      </c>
      <c r="DA44" s="175">
        <v>0.0</v>
      </c>
      <c r="DB44" s="175">
        <v>0.0</v>
      </c>
      <c r="DC44" s="175">
        <v>0.0</v>
      </c>
      <c r="DD44" s="175">
        <v>0.0</v>
      </c>
      <c r="DE44" s="175">
        <v>0.0</v>
      </c>
      <c r="DF44" s="175">
        <v>0.0</v>
      </c>
      <c r="DG44" s="175">
        <v>0.0</v>
      </c>
      <c r="DH44" s="175">
        <v>0.0</v>
      </c>
      <c r="DI44" s="175">
        <v>0.0</v>
      </c>
      <c r="DJ44" s="175">
        <v>0.0</v>
      </c>
      <c r="DK44" s="175">
        <v>0.0</v>
      </c>
      <c r="DL44" s="175">
        <v>0.0</v>
      </c>
      <c r="DM44" s="175">
        <v>0.0</v>
      </c>
      <c r="DN44" s="175">
        <v>0.0</v>
      </c>
      <c r="DO44" s="175">
        <v>0.0</v>
      </c>
      <c r="DP44" s="175">
        <v>0.0</v>
      </c>
      <c r="DQ44" s="175">
        <v>0.0</v>
      </c>
      <c r="DR44" s="175">
        <v>0.0</v>
      </c>
      <c r="DS44" s="175">
        <v>0.0</v>
      </c>
      <c r="DT44" s="175">
        <v>0.0</v>
      </c>
      <c r="DU44" s="175">
        <v>0.0</v>
      </c>
      <c r="DV44" s="175">
        <v>0.0</v>
      </c>
      <c r="DW44" s="175">
        <v>0.0</v>
      </c>
      <c r="DX44" s="175">
        <v>0.0</v>
      </c>
      <c r="DY44" s="175">
        <v>0.0</v>
      </c>
      <c r="DZ44" s="175">
        <v>0.0</v>
      </c>
      <c r="EA44" s="175">
        <v>0.0</v>
      </c>
      <c r="EB44" s="175">
        <v>0.0</v>
      </c>
      <c r="EC44" s="175">
        <v>0.0</v>
      </c>
      <c r="ED44" s="175">
        <v>0.0</v>
      </c>
      <c r="EE44" s="175">
        <v>0.0</v>
      </c>
      <c r="EF44" s="175">
        <v>0.0</v>
      </c>
      <c r="EG44" s="175">
        <v>0.0</v>
      </c>
      <c r="EH44" s="175">
        <v>0.0</v>
      </c>
      <c r="EI44" s="175">
        <v>0.0</v>
      </c>
      <c r="EJ44" s="175">
        <v>0.0</v>
      </c>
      <c r="EK44" s="175">
        <v>0.0</v>
      </c>
      <c r="EL44" s="175">
        <v>0.0</v>
      </c>
      <c r="EM44" s="176">
        <v>0.0</v>
      </c>
      <c r="EN44" s="177">
        <f t="shared" si="2"/>
        <v>7.726455</v>
      </c>
      <c r="EO44" s="178">
        <f>VLOOKUP(C44,'Complexity Cost Adjustment'!$C$2:$H$141,6,0)</f>
        <v>9299.3124</v>
      </c>
      <c r="EP44" s="179">
        <f t="shared" ref="EP44:JY44" si="47">IF(D44&gt;0,($EO44)*D$143,0)</f>
        <v>10126.9512</v>
      </c>
      <c r="EQ44" s="178">
        <f t="shared" si="47"/>
        <v>0</v>
      </c>
      <c r="ER44" s="178">
        <f t="shared" si="47"/>
        <v>0</v>
      </c>
      <c r="ES44" s="178">
        <f t="shared" si="47"/>
        <v>0</v>
      </c>
      <c r="ET44" s="178">
        <f t="shared" si="47"/>
        <v>0</v>
      </c>
      <c r="EU44" s="179">
        <f t="shared" si="47"/>
        <v>7290.660922</v>
      </c>
      <c r="EV44" s="178">
        <f t="shared" si="47"/>
        <v>0</v>
      </c>
      <c r="EW44" s="178">
        <f t="shared" si="47"/>
        <v>0</v>
      </c>
      <c r="EX44" s="178">
        <f t="shared" si="47"/>
        <v>0</v>
      </c>
      <c r="EY44" s="178">
        <f t="shared" si="47"/>
        <v>0</v>
      </c>
      <c r="EZ44" s="179">
        <f t="shared" si="47"/>
        <v>6509.51868</v>
      </c>
      <c r="FA44" s="178">
        <f t="shared" si="47"/>
        <v>0</v>
      </c>
      <c r="FB44" s="178">
        <f t="shared" si="47"/>
        <v>0</v>
      </c>
      <c r="FC44" s="178">
        <f t="shared" si="47"/>
        <v>0</v>
      </c>
      <c r="FD44" s="178">
        <f t="shared" si="47"/>
        <v>0</v>
      </c>
      <c r="FE44" s="178">
        <f t="shared" si="47"/>
        <v>0</v>
      </c>
      <c r="FF44" s="178">
        <f t="shared" si="47"/>
        <v>0</v>
      </c>
      <c r="FG44" s="179">
        <f t="shared" si="47"/>
        <v>17138.63275</v>
      </c>
      <c r="FH44" s="178">
        <f t="shared" si="47"/>
        <v>0</v>
      </c>
      <c r="FI44" s="178">
        <f t="shared" si="47"/>
        <v>0</v>
      </c>
      <c r="FJ44" s="178">
        <f t="shared" si="47"/>
        <v>0</v>
      </c>
      <c r="FK44" s="178">
        <f t="shared" si="47"/>
        <v>0</v>
      </c>
      <c r="FL44" s="178">
        <f t="shared" si="47"/>
        <v>0</v>
      </c>
      <c r="FM44" s="178">
        <f t="shared" si="47"/>
        <v>0</v>
      </c>
      <c r="FN44" s="178">
        <f t="shared" si="47"/>
        <v>0</v>
      </c>
      <c r="FO44" s="179">
        <f t="shared" si="47"/>
        <v>10712.80788</v>
      </c>
      <c r="FP44" s="178">
        <f t="shared" si="47"/>
        <v>0</v>
      </c>
      <c r="FQ44" s="178">
        <f t="shared" si="47"/>
        <v>0</v>
      </c>
      <c r="FR44" s="178">
        <f t="shared" si="47"/>
        <v>0</v>
      </c>
      <c r="FS44" s="178">
        <f t="shared" si="47"/>
        <v>0</v>
      </c>
      <c r="FT44" s="178">
        <f t="shared" si="47"/>
        <v>0</v>
      </c>
      <c r="FU44" s="178">
        <f t="shared" si="47"/>
        <v>0</v>
      </c>
      <c r="FV44" s="178">
        <f t="shared" si="47"/>
        <v>0</v>
      </c>
      <c r="FW44" s="179">
        <f t="shared" si="47"/>
        <v>10935.99138</v>
      </c>
      <c r="FX44" s="178">
        <f t="shared" si="47"/>
        <v>0</v>
      </c>
      <c r="FY44" s="178">
        <f t="shared" si="47"/>
        <v>0</v>
      </c>
      <c r="FZ44" s="178">
        <f t="shared" si="47"/>
        <v>0</v>
      </c>
      <c r="GA44" s="178">
        <f t="shared" si="47"/>
        <v>0</v>
      </c>
      <c r="GB44" s="178">
        <f t="shared" si="47"/>
        <v>0</v>
      </c>
      <c r="GC44" s="178">
        <f t="shared" si="47"/>
        <v>0</v>
      </c>
      <c r="GD44" s="178">
        <f t="shared" si="47"/>
        <v>0</v>
      </c>
      <c r="GE44" s="178">
        <f t="shared" si="47"/>
        <v>0</v>
      </c>
      <c r="GF44" s="178">
        <f t="shared" si="47"/>
        <v>0</v>
      </c>
      <c r="GG44" s="179">
        <f t="shared" si="47"/>
        <v>4510.166514</v>
      </c>
      <c r="GH44" s="178">
        <f t="shared" si="47"/>
        <v>0</v>
      </c>
      <c r="GI44" s="178">
        <f t="shared" si="47"/>
        <v>0</v>
      </c>
      <c r="GJ44" s="178">
        <f t="shared" si="47"/>
        <v>0</v>
      </c>
      <c r="GK44" s="178">
        <f t="shared" si="47"/>
        <v>0</v>
      </c>
      <c r="GL44" s="178">
        <f t="shared" si="47"/>
        <v>0</v>
      </c>
      <c r="GM44" s="178">
        <f t="shared" si="47"/>
        <v>0</v>
      </c>
      <c r="GN44" s="178">
        <f t="shared" si="47"/>
        <v>0</v>
      </c>
      <c r="GO44" s="178">
        <f t="shared" si="47"/>
        <v>0</v>
      </c>
      <c r="GP44" s="178">
        <f t="shared" si="47"/>
        <v>0</v>
      </c>
      <c r="GQ44" s="178">
        <f t="shared" si="47"/>
        <v>0</v>
      </c>
      <c r="GR44" s="178">
        <f t="shared" si="47"/>
        <v>0</v>
      </c>
      <c r="GS44" s="178">
        <f t="shared" si="47"/>
        <v>0</v>
      </c>
      <c r="GT44" s="178">
        <f t="shared" si="47"/>
        <v>0</v>
      </c>
      <c r="GU44" s="178">
        <f t="shared" si="47"/>
        <v>0</v>
      </c>
      <c r="GV44" s="178">
        <f t="shared" si="47"/>
        <v>0</v>
      </c>
      <c r="GW44" s="178">
        <f t="shared" si="47"/>
        <v>0</v>
      </c>
      <c r="GX44" s="178">
        <f t="shared" si="47"/>
        <v>0</v>
      </c>
      <c r="GY44" s="178">
        <f t="shared" si="47"/>
        <v>0</v>
      </c>
      <c r="GZ44" s="178">
        <f t="shared" si="47"/>
        <v>0</v>
      </c>
      <c r="HA44" s="178">
        <f t="shared" si="47"/>
        <v>0</v>
      </c>
      <c r="HB44" s="178">
        <f t="shared" si="47"/>
        <v>0</v>
      </c>
      <c r="HC44" s="178">
        <f t="shared" si="47"/>
        <v>0</v>
      </c>
      <c r="HD44" s="178">
        <f t="shared" si="47"/>
        <v>0</v>
      </c>
      <c r="HE44" s="178">
        <f t="shared" si="47"/>
        <v>0</v>
      </c>
      <c r="HF44" s="178">
        <f t="shared" si="47"/>
        <v>0</v>
      </c>
      <c r="HG44" s="178">
        <f t="shared" si="47"/>
        <v>0</v>
      </c>
      <c r="HH44" s="178">
        <f t="shared" si="47"/>
        <v>0</v>
      </c>
      <c r="HI44" s="178">
        <f t="shared" si="47"/>
        <v>0</v>
      </c>
      <c r="HJ44" s="178">
        <f t="shared" si="47"/>
        <v>0</v>
      </c>
      <c r="HK44" s="179">
        <f t="shared" si="47"/>
        <v>8704.156406</v>
      </c>
      <c r="HL44" s="178">
        <f t="shared" si="47"/>
        <v>0</v>
      </c>
      <c r="HM44" s="178">
        <f t="shared" si="47"/>
        <v>0</v>
      </c>
      <c r="HN44" s="178">
        <f t="shared" si="47"/>
        <v>0</v>
      </c>
      <c r="HO44" s="178">
        <f t="shared" si="47"/>
        <v>0</v>
      </c>
      <c r="HP44" s="178">
        <f t="shared" si="47"/>
        <v>0</v>
      </c>
      <c r="HQ44" s="178">
        <f t="shared" si="47"/>
        <v>0</v>
      </c>
      <c r="HR44" s="178">
        <f t="shared" si="47"/>
        <v>0</v>
      </c>
      <c r="HS44" s="178">
        <f t="shared" si="47"/>
        <v>0</v>
      </c>
      <c r="HT44" s="178">
        <f t="shared" si="47"/>
        <v>0</v>
      </c>
      <c r="HU44" s="178">
        <f t="shared" si="47"/>
        <v>0</v>
      </c>
      <c r="HV44" s="178">
        <f t="shared" si="47"/>
        <v>0</v>
      </c>
      <c r="HW44" s="178">
        <f t="shared" si="47"/>
        <v>0</v>
      </c>
      <c r="HX44" s="178">
        <f t="shared" si="47"/>
        <v>0</v>
      </c>
      <c r="HY44" s="178">
        <f t="shared" si="47"/>
        <v>0</v>
      </c>
      <c r="HZ44" s="178">
        <f t="shared" si="47"/>
        <v>0</v>
      </c>
      <c r="IA44" s="178">
        <f t="shared" si="47"/>
        <v>0</v>
      </c>
      <c r="IB44" s="179">
        <f t="shared" si="47"/>
        <v>4835.642448</v>
      </c>
      <c r="IC44" s="178">
        <f t="shared" si="47"/>
        <v>0</v>
      </c>
      <c r="ID44" s="178">
        <f t="shared" si="47"/>
        <v>0</v>
      </c>
      <c r="IE44" s="178">
        <f t="shared" si="47"/>
        <v>0</v>
      </c>
      <c r="IF44" s="178">
        <f t="shared" si="47"/>
        <v>0</v>
      </c>
      <c r="IG44" s="178">
        <f t="shared" si="47"/>
        <v>0</v>
      </c>
      <c r="IH44" s="178">
        <f t="shared" si="47"/>
        <v>0</v>
      </c>
      <c r="II44" s="178">
        <f t="shared" si="47"/>
        <v>0</v>
      </c>
      <c r="IJ44" s="178">
        <f t="shared" si="47"/>
        <v>0</v>
      </c>
      <c r="IK44" s="179">
        <f t="shared" si="47"/>
        <v>3905.711208</v>
      </c>
      <c r="IL44" s="178">
        <f t="shared" si="47"/>
        <v>0</v>
      </c>
      <c r="IM44" s="178">
        <f t="shared" si="47"/>
        <v>0</v>
      </c>
      <c r="IN44" s="178">
        <f t="shared" si="47"/>
        <v>0</v>
      </c>
      <c r="IO44" s="178">
        <f t="shared" si="47"/>
        <v>0</v>
      </c>
      <c r="IP44" s="178">
        <f t="shared" si="47"/>
        <v>0</v>
      </c>
      <c r="IQ44" s="178">
        <f t="shared" si="47"/>
        <v>0</v>
      </c>
      <c r="IR44" s="178">
        <f t="shared" si="47"/>
        <v>0</v>
      </c>
      <c r="IS44" s="178">
        <f t="shared" si="47"/>
        <v>0</v>
      </c>
      <c r="IT44" s="178">
        <f t="shared" si="47"/>
        <v>0</v>
      </c>
      <c r="IU44" s="178">
        <f t="shared" si="47"/>
        <v>0</v>
      </c>
      <c r="IV44" s="178">
        <f t="shared" si="47"/>
        <v>0</v>
      </c>
      <c r="IW44" s="178">
        <f t="shared" si="47"/>
        <v>0</v>
      </c>
      <c r="IX44" s="178">
        <f t="shared" si="47"/>
        <v>0</v>
      </c>
      <c r="IY44" s="178">
        <f t="shared" si="47"/>
        <v>0</v>
      </c>
      <c r="IZ44" s="178">
        <f t="shared" si="47"/>
        <v>0</v>
      </c>
      <c r="JA44" s="178">
        <f t="shared" si="47"/>
        <v>0</v>
      </c>
      <c r="JB44" s="178">
        <f t="shared" si="47"/>
        <v>0</v>
      </c>
      <c r="JC44" s="178">
        <f t="shared" si="47"/>
        <v>0</v>
      </c>
      <c r="JD44" s="178">
        <f t="shared" si="47"/>
        <v>0</v>
      </c>
      <c r="JE44" s="178">
        <f t="shared" si="47"/>
        <v>0</v>
      </c>
      <c r="JF44" s="178">
        <f t="shared" si="47"/>
        <v>0</v>
      </c>
      <c r="JG44" s="178">
        <f t="shared" si="47"/>
        <v>0</v>
      </c>
      <c r="JH44" s="178">
        <f t="shared" si="47"/>
        <v>0</v>
      </c>
      <c r="JI44" s="178">
        <f t="shared" si="47"/>
        <v>0</v>
      </c>
      <c r="JJ44" s="178">
        <f t="shared" si="47"/>
        <v>0</v>
      </c>
      <c r="JK44" s="178">
        <f t="shared" si="47"/>
        <v>0</v>
      </c>
      <c r="JL44" s="178">
        <f t="shared" si="47"/>
        <v>0</v>
      </c>
      <c r="JM44" s="178">
        <f t="shared" si="47"/>
        <v>0</v>
      </c>
      <c r="JN44" s="178">
        <f t="shared" si="47"/>
        <v>0</v>
      </c>
      <c r="JO44" s="178">
        <f t="shared" si="47"/>
        <v>0</v>
      </c>
      <c r="JP44" s="178">
        <f t="shared" si="47"/>
        <v>0</v>
      </c>
      <c r="JQ44" s="178">
        <f t="shared" si="47"/>
        <v>0</v>
      </c>
      <c r="JR44" s="178">
        <f t="shared" si="47"/>
        <v>0</v>
      </c>
      <c r="JS44" s="178">
        <f t="shared" si="47"/>
        <v>0</v>
      </c>
      <c r="JT44" s="178">
        <f t="shared" si="47"/>
        <v>0</v>
      </c>
      <c r="JU44" s="178">
        <f t="shared" si="47"/>
        <v>0</v>
      </c>
      <c r="JV44" s="178">
        <f t="shared" si="47"/>
        <v>0</v>
      </c>
      <c r="JW44" s="178">
        <f t="shared" si="47"/>
        <v>0</v>
      </c>
      <c r="JX44" s="178">
        <f t="shared" si="47"/>
        <v>0</v>
      </c>
      <c r="JY44" s="178">
        <f t="shared" si="47"/>
        <v>0</v>
      </c>
      <c r="JZ44" s="180">
        <f t="shared" si="4"/>
        <v>0.215</v>
      </c>
      <c r="KA44" s="181">
        <f t="shared" si="5"/>
        <v>84670.2394</v>
      </c>
      <c r="KB44" s="181">
        <f t="shared" si="6"/>
        <v>18204.10147</v>
      </c>
    </row>
    <row r="45" ht="14.25" customHeight="1">
      <c r="A45" s="50" t="s">
        <v>163</v>
      </c>
      <c r="B45" s="83" t="s">
        <v>479</v>
      </c>
      <c r="C45" s="50">
        <v>1811044.0</v>
      </c>
      <c r="D45" s="175">
        <v>0.0</v>
      </c>
      <c r="E45" s="175">
        <v>33.0</v>
      </c>
      <c r="F45" s="175">
        <v>0.0</v>
      </c>
      <c r="G45" s="175">
        <v>0.0</v>
      </c>
      <c r="H45" s="175">
        <v>0.0</v>
      </c>
      <c r="I45" s="175">
        <v>0.0</v>
      </c>
      <c r="J45" s="175">
        <v>35.0</v>
      </c>
      <c r="K45" s="175">
        <v>0.0</v>
      </c>
      <c r="L45" s="175">
        <v>0.0</v>
      </c>
      <c r="M45" s="175">
        <v>0.0</v>
      </c>
      <c r="N45" s="175">
        <v>0.0</v>
      </c>
      <c r="O45" s="175">
        <v>34.0</v>
      </c>
      <c r="P45" s="175">
        <v>0.0</v>
      </c>
      <c r="Q45" s="175">
        <v>0.0</v>
      </c>
      <c r="R45" s="175">
        <v>0.0</v>
      </c>
      <c r="S45" s="175">
        <v>0.0</v>
      </c>
      <c r="T45" s="175">
        <v>0.0</v>
      </c>
      <c r="U45" s="175">
        <v>34.0</v>
      </c>
      <c r="V45" s="175">
        <v>0.0</v>
      </c>
      <c r="W45" s="175">
        <v>0.0</v>
      </c>
      <c r="X45" s="175">
        <v>0.0</v>
      </c>
      <c r="Y45" s="175">
        <v>0.0</v>
      </c>
      <c r="Z45" s="175">
        <v>0.0</v>
      </c>
      <c r="AA45" s="175">
        <v>0.0</v>
      </c>
      <c r="AB45" s="175">
        <v>32.0</v>
      </c>
      <c r="AC45" s="175">
        <v>0.0</v>
      </c>
      <c r="AD45" s="175">
        <v>0.0</v>
      </c>
      <c r="AE45" s="175">
        <v>0.0</v>
      </c>
      <c r="AF45" s="175">
        <v>0.0</v>
      </c>
      <c r="AG45" s="175">
        <v>0.0</v>
      </c>
      <c r="AH45" s="175">
        <v>0.0</v>
      </c>
      <c r="AI45" s="175">
        <v>0.0</v>
      </c>
      <c r="AJ45" s="175">
        <v>33.0</v>
      </c>
      <c r="AK45" s="175">
        <v>0.0</v>
      </c>
      <c r="AL45" s="175">
        <v>0.0</v>
      </c>
      <c r="AM45" s="175">
        <v>0.0</v>
      </c>
      <c r="AN45" s="175">
        <v>0.0</v>
      </c>
      <c r="AO45" s="175">
        <v>0.0</v>
      </c>
      <c r="AP45" s="175">
        <v>0.0</v>
      </c>
      <c r="AQ45" s="175">
        <v>0.0</v>
      </c>
      <c r="AR45" s="175">
        <v>0.0</v>
      </c>
      <c r="AS45" s="175">
        <v>0.0</v>
      </c>
      <c r="AT45" s="175">
        <v>0.0</v>
      </c>
      <c r="AU45" s="175">
        <v>36.0</v>
      </c>
      <c r="AV45" s="175">
        <v>0.0</v>
      </c>
      <c r="AW45" s="175">
        <v>0.0</v>
      </c>
      <c r="AX45" s="175">
        <v>0.0</v>
      </c>
      <c r="AY45" s="175">
        <v>0.0</v>
      </c>
      <c r="AZ45" s="175">
        <v>0.0</v>
      </c>
      <c r="BA45" s="175">
        <v>0.0</v>
      </c>
      <c r="BB45" s="175">
        <v>0.0</v>
      </c>
      <c r="BC45" s="175">
        <v>0.0</v>
      </c>
      <c r="BD45" s="175">
        <v>0.0</v>
      </c>
      <c r="BE45" s="175">
        <v>0.0</v>
      </c>
      <c r="BF45" s="175">
        <v>0.0</v>
      </c>
      <c r="BG45" s="175">
        <v>0.0</v>
      </c>
      <c r="BH45" s="175">
        <v>0.0</v>
      </c>
      <c r="BI45" s="175">
        <v>0.0</v>
      </c>
      <c r="BJ45" s="175">
        <v>0.0</v>
      </c>
      <c r="BK45" s="175">
        <v>0.0</v>
      </c>
      <c r="BL45" s="175">
        <v>0.0</v>
      </c>
      <c r="BM45" s="175">
        <v>0.0</v>
      </c>
      <c r="BN45" s="175">
        <v>0.0</v>
      </c>
      <c r="BO45" s="175">
        <v>0.0</v>
      </c>
      <c r="BP45" s="175">
        <v>0.0</v>
      </c>
      <c r="BQ45" s="175">
        <v>0.0</v>
      </c>
      <c r="BR45" s="175">
        <v>0.0</v>
      </c>
      <c r="BS45" s="175">
        <v>0.0</v>
      </c>
      <c r="BT45" s="175">
        <v>0.0</v>
      </c>
      <c r="BU45" s="175">
        <v>0.0</v>
      </c>
      <c r="BV45" s="175">
        <v>0.0</v>
      </c>
      <c r="BW45" s="175">
        <v>0.0</v>
      </c>
      <c r="BX45" s="175">
        <v>0.0</v>
      </c>
      <c r="BY45" s="175">
        <v>0.0</v>
      </c>
      <c r="BZ45" s="175">
        <v>0.0</v>
      </c>
      <c r="CA45" s="175">
        <v>0.0</v>
      </c>
      <c r="CB45" s="175">
        <v>0.0</v>
      </c>
      <c r="CC45" s="175">
        <v>0.0</v>
      </c>
      <c r="CD45" s="175">
        <v>0.0</v>
      </c>
      <c r="CE45" s="175">
        <v>0.0</v>
      </c>
      <c r="CF45" s="175">
        <v>0.0</v>
      </c>
      <c r="CG45" s="175">
        <v>33.0</v>
      </c>
      <c r="CH45" s="175">
        <v>0.0</v>
      </c>
      <c r="CI45" s="175">
        <v>0.0</v>
      </c>
      <c r="CJ45" s="175">
        <v>0.0</v>
      </c>
      <c r="CK45" s="175">
        <v>0.0</v>
      </c>
      <c r="CL45" s="175">
        <v>0.0</v>
      </c>
      <c r="CM45" s="175">
        <v>0.0</v>
      </c>
      <c r="CN45" s="175">
        <v>0.0</v>
      </c>
      <c r="CO45" s="175">
        <v>0.0</v>
      </c>
      <c r="CP45" s="175">
        <v>36.0</v>
      </c>
      <c r="CQ45" s="175">
        <v>0.0</v>
      </c>
      <c r="CR45" s="175">
        <v>0.0</v>
      </c>
      <c r="CS45" s="175">
        <v>0.0</v>
      </c>
      <c r="CT45" s="175">
        <v>0.0</v>
      </c>
      <c r="CU45" s="175">
        <v>0.0</v>
      </c>
      <c r="CV45" s="175">
        <v>0.0</v>
      </c>
      <c r="CW45" s="175">
        <v>0.0</v>
      </c>
      <c r="CX45" s="175">
        <v>35.0</v>
      </c>
      <c r="CY45" s="175">
        <v>0.0</v>
      </c>
      <c r="CZ45" s="175">
        <v>0.0</v>
      </c>
      <c r="DA45" s="175">
        <v>0.0</v>
      </c>
      <c r="DB45" s="175">
        <v>0.0</v>
      </c>
      <c r="DC45" s="175">
        <v>0.0</v>
      </c>
      <c r="DD45" s="175">
        <v>0.0</v>
      </c>
      <c r="DE45" s="175">
        <v>0.0</v>
      </c>
      <c r="DF45" s="175">
        <v>0.0</v>
      </c>
      <c r="DG45" s="175">
        <v>0.0</v>
      </c>
      <c r="DH45" s="175">
        <v>0.0</v>
      </c>
      <c r="DI45" s="175">
        <v>0.0</v>
      </c>
      <c r="DJ45" s="175">
        <v>0.0</v>
      </c>
      <c r="DK45" s="175">
        <v>0.0</v>
      </c>
      <c r="DL45" s="175">
        <v>0.0</v>
      </c>
      <c r="DM45" s="175">
        <v>0.0</v>
      </c>
      <c r="DN45" s="175">
        <v>0.0</v>
      </c>
      <c r="DO45" s="175">
        <v>0.0</v>
      </c>
      <c r="DP45" s="175">
        <v>0.0</v>
      </c>
      <c r="DQ45" s="175">
        <v>0.0</v>
      </c>
      <c r="DR45" s="175">
        <v>0.0</v>
      </c>
      <c r="DS45" s="175">
        <v>0.0</v>
      </c>
      <c r="DT45" s="175">
        <v>0.0</v>
      </c>
      <c r="DU45" s="175">
        <v>0.0</v>
      </c>
      <c r="DV45" s="175">
        <v>0.0</v>
      </c>
      <c r="DW45" s="175">
        <v>0.0</v>
      </c>
      <c r="DX45" s="175">
        <v>0.0</v>
      </c>
      <c r="DY45" s="175">
        <v>0.0</v>
      </c>
      <c r="DZ45" s="175">
        <v>0.0</v>
      </c>
      <c r="EA45" s="175">
        <v>0.0</v>
      </c>
      <c r="EB45" s="175">
        <v>0.0</v>
      </c>
      <c r="EC45" s="175">
        <v>0.0</v>
      </c>
      <c r="ED45" s="175">
        <v>0.0</v>
      </c>
      <c r="EE45" s="175">
        <v>0.0</v>
      </c>
      <c r="EF45" s="175">
        <v>0.0</v>
      </c>
      <c r="EG45" s="175">
        <v>0.0</v>
      </c>
      <c r="EH45" s="175">
        <v>0.0</v>
      </c>
      <c r="EI45" s="175">
        <v>0.0</v>
      </c>
      <c r="EJ45" s="175">
        <v>0.0</v>
      </c>
      <c r="EK45" s="175">
        <v>0.0</v>
      </c>
      <c r="EL45" s="175">
        <v>0.0</v>
      </c>
      <c r="EM45" s="176">
        <v>0.0</v>
      </c>
      <c r="EN45" s="177">
        <f t="shared" si="2"/>
        <v>0</v>
      </c>
      <c r="EO45" s="178">
        <f>VLOOKUP(C45,'Complexity Cost Adjustment'!$C$2:$H$141,6,0)</f>
        <v>6651.7902</v>
      </c>
      <c r="EP45" s="178">
        <f t="shared" ref="EP45:JY45" si="48">IF(D45&gt;0,($EO45)*D$143,0)</f>
        <v>0</v>
      </c>
      <c r="EQ45" s="179">
        <f t="shared" si="48"/>
        <v>7682.817681</v>
      </c>
      <c r="ER45" s="178">
        <f t="shared" si="48"/>
        <v>0</v>
      </c>
      <c r="ES45" s="178">
        <f t="shared" si="48"/>
        <v>0</v>
      </c>
      <c r="ET45" s="178">
        <f t="shared" si="48"/>
        <v>0</v>
      </c>
      <c r="EU45" s="178">
        <f t="shared" si="48"/>
        <v>0</v>
      </c>
      <c r="EV45" s="179">
        <f t="shared" si="48"/>
        <v>5215.003517</v>
      </c>
      <c r="EW45" s="178">
        <f t="shared" si="48"/>
        <v>0</v>
      </c>
      <c r="EX45" s="178">
        <f t="shared" si="48"/>
        <v>0</v>
      </c>
      <c r="EY45" s="178">
        <f t="shared" si="48"/>
        <v>0</v>
      </c>
      <c r="EZ45" s="178">
        <f t="shared" si="48"/>
        <v>0</v>
      </c>
      <c r="FA45" s="179">
        <f t="shared" si="48"/>
        <v>4795.940734</v>
      </c>
      <c r="FB45" s="178">
        <f t="shared" si="48"/>
        <v>0</v>
      </c>
      <c r="FC45" s="178">
        <f t="shared" si="48"/>
        <v>0</v>
      </c>
      <c r="FD45" s="178">
        <f t="shared" si="48"/>
        <v>0</v>
      </c>
      <c r="FE45" s="178">
        <f t="shared" si="48"/>
        <v>0</v>
      </c>
      <c r="FF45" s="178">
        <f t="shared" si="48"/>
        <v>0</v>
      </c>
      <c r="FG45" s="179">
        <f t="shared" si="48"/>
        <v>12259.24934</v>
      </c>
      <c r="FH45" s="178">
        <f t="shared" si="48"/>
        <v>0</v>
      </c>
      <c r="FI45" s="178">
        <f t="shared" si="48"/>
        <v>0</v>
      </c>
      <c r="FJ45" s="178">
        <f t="shared" si="48"/>
        <v>0</v>
      </c>
      <c r="FK45" s="178">
        <f t="shared" si="48"/>
        <v>0</v>
      </c>
      <c r="FL45" s="178">
        <f t="shared" si="48"/>
        <v>0</v>
      </c>
      <c r="FM45" s="178">
        <f t="shared" si="48"/>
        <v>0</v>
      </c>
      <c r="FN45" s="179">
        <f t="shared" si="48"/>
        <v>8141.791205</v>
      </c>
      <c r="FO45" s="178">
        <f t="shared" si="48"/>
        <v>0</v>
      </c>
      <c r="FP45" s="178">
        <f t="shared" si="48"/>
        <v>0</v>
      </c>
      <c r="FQ45" s="178">
        <f t="shared" si="48"/>
        <v>0</v>
      </c>
      <c r="FR45" s="178">
        <f t="shared" si="48"/>
        <v>0</v>
      </c>
      <c r="FS45" s="178">
        <f t="shared" si="48"/>
        <v>0</v>
      </c>
      <c r="FT45" s="178">
        <f t="shared" si="48"/>
        <v>0</v>
      </c>
      <c r="FU45" s="178">
        <f t="shared" si="48"/>
        <v>0</v>
      </c>
      <c r="FV45" s="179">
        <f t="shared" si="48"/>
        <v>8221.612687</v>
      </c>
      <c r="FW45" s="178">
        <f t="shared" si="48"/>
        <v>0</v>
      </c>
      <c r="FX45" s="178">
        <f t="shared" si="48"/>
        <v>0</v>
      </c>
      <c r="FY45" s="178">
        <f t="shared" si="48"/>
        <v>0</v>
      </c>
      <c r="FZ45" s="178">
        <f t="shared" si="48"/>
        <v>0</v>
      </c>
      <c r="GA45" s="178">
        <f t="shared" si="48"/>
        <v>0</v>
      </c>
      <c r="GB45" s="178">
        <f t="shared" si="48"/>
        <v>0</v>
      </c>
      <c r="GC45" s="178">
        <f t="shared" si="48"/>
        <v>0</v>
      </c>
      <c r="GD45" s="178">
        <f t="shared" si="48"/>
        <v>0</v>
      </c>
      <c r="GE45" s="178">
        <f t="shared" si="48"/>
        <v>0</v>
      </c>
      <c r="GF45" s="178">
        <f t="shared" si="48"/>
        <v>0</v>
      </c>
      <c r="GG45" s="179">
        <f t="shared" si="48"/>
        <v>3226.118247</v>
      </c>
      <c r="GH45" s="178">
        <f t="shared" si="48"/>
        <v>0</v>
      </c>
      <c r="GI45" s="178">
        <f t="shared" si="48"/>
        <v>0</v>
      </c>
      <c r="GJ45" s="178">
        <f t="shared" si="48"/>
        <v>0</v>
      </c>
      <c r="GK45" s="178">
        <f t="shared" si="48"/>
        <v>0</v>
      </c>
      <c r="GL45" s="178">
        <f t="shared" si="48"/>
        <v>0</v>
      </c>
      <c r="GM45" s="178">
        <f t="shared" si="48"/>
        <v>0</v>
      </c>
      <c r="GN45" s="178">
        <f t="shared" si="48"/>
        <v>0</v>
      </c>
      <c r="GO45" s="178">
        <f t="shared" si="48"/>
        <v>0</v>
      </c>
      <c r="GP45" s="178">
        <f t="shared" si="48"/>
        <v>0</v>
      </c>
      <c r="GQ45" s="178">
        <f t="shared" si="48"/>
        <v>0</v>
      </c>
      <c r="GR45" s="178">
        <f t="shared" si="48"/>
        <v>0</v>
      </c>
      <c r="GS45" s="178">
        <f t="shared" si="48"/>
        <v>0</v>
      </c>
      <c r="GT45" s="178">
        <f t="shared" si="48"/>
        <v>0</v>
      </c>
      <c r="GU45" s="178">
        <f t="shared" si="48"/>
        <v>0</v>
      </c>
      <c r="GV45" s="178">
        <f t="shared" si="48"/>
        <v>0</v>
      </c>
      <c r="GW45" s="178">
        <f t="shared" si="48"/>
        <v>0</v>
      </c>
      <c r="GX45" s="178">
        <f t="shared" si="48"/>
        <v>0</v>
      </c>
      <c r="GY45" s="178">
        <f t="shared" si="48"/>
        <v>0</v>
      </c>
      <c r="GZ45" s="178">
        <f t="shared" si="48"/>
        <v>0</v>
      </c>
      <c r="HA45" s="178">
        <f t="shared" si="48"/>
        <v>0</v>
      </c>
      <c r="HB45" s="178">
        <f t="shared" si="48"/>
        <v>0</v>
      </c>
      <c r="HC45" s="178">
        <f t="shared" si="48"/>
        <v>0</v>
      </c>
      <c r="HD45" s="178">
        <f t="shared" si="48"/>
        <v>0</v>
      </c>
      <c r="HE45" s="178">
        <f t="shared" si="48"/>
        <v>0</v>
      </c>
      <c r="HF45" s="178">
        <f t="shared" si="48"/>
        <v>0</v>
      </c>
      <c r="HG45" s="178">
        <f t="shared" si="48"/>
        <v>0</v>
      </c>
      <c r="HH45" s="178">
        <f t="shared" si="48"/>
        <v>0</v>
      </c>
      <c r="HI45" s="178">
        <f t="shared" si="48"/>
        <v>0</v>
      </c>
      <c r="HJ45" s="178">
        <f t="shared" si="48"/>
        <v>0</v>
      </c>
      <c r="HK45" s="178">
        <f t="shared" si="48"/>
        <v>0</v>
      </c>
      <c r="HL45" s="178">
        <f t="shared" si="48"/>
        <v>0</v>
      </c>
      <c r="HM45" s="178">
        <f t="shared" si="48"/>
        <v>0</v>
      </c>
      <c r="HN45" s="178">
        <f t="shared" si="48"/>
        <v>0</v>
      </c>
      <c r="HO45" s="178">
        <f t="shared" si="48"/>
        <v>0</v>
      </c>
      <c r="HP45" s="178">
        <f t="shared" si="48"/>
        <v>0</v>
      </c>
      <c r="HQ45" s="178">
        <f t="shared" si="48"/>
        <v>0</v>
      </c>
      <c r="HR45" s="178">
        <f t="shared" si="48"/>
        <v>0</v>
      </c>
      <c r="HS45" s="179">
        <f t="shared" si="48"/>
        <v>8381.255652</v>
      </c>
      <c r="HT45" s="178">
        <f t="shared" si="48"/>
        <v>0</v>
      </c>
      <c r="HU45" s="178">
        <f t="shared" si="48"/>
        <v>0</v>
      </c>
      <c r="HV45" s="178">
        <f t="shared" si="48"/>
        <v>0</v>
      </c>
      <c r="HW45" s="178">
        <f t="shared" si="48"/>
        <v>0</v>
      </c>
      <c r="HX45" s="178">
        <f t="shared" si="48"/>
        <v>0</v>
      </c>
      <c r="HY45" s="178">
        <f t="shared" si="48"/>
        <v>0</v>
      </c>
      <c r="HZ45" s="178">
        <f t="shared" si="48"/>
        <v>0</v>
      </c>
      <c r="IA45" s="178">
        <f t="shared" si="48"/>
        <v>0</v>
      </c>
      <c r="IB45" s="179">
        <f t="shared" si="48"/>
        <v>3458.930904</v>
      </c>
      <c r="IC45" s="178">
        <f t="shared" si="48"/>
        <v>0</v>
      </c>
      <c r="ID45" s="178">
        <f t="shared" si="48"/>
        <v>0</v>
      </c>
      <c r="IE45" s="178">
        <f t="shared" si="48"/>
        <v>0</v>
      </c>
      <c r="IF45" s="178">
        <f t="shared" si="48"/>
        <v>0</v>
      </c>
      <c r="IG45" s="178">
        <f t="shared" si="48"/>
        <v>0</v>
      </c>
      <c r="IH45" s="178">
        <f t="shared" si="48"/>
        <v>0</v>
      </c>
      <c r="II45" s="178">
        <f t="shared" si="48"/>
        <v>0</v>
      </c>
      <c r="IJ45" s="179">
        <f t="shared" si="48"/>
        <v>2527.680276</v>
      </c>
      <c r="IK45" s="178">
        <f t="shared" si="48"/>
        <v>0</v>
      </c>
      <c r="IL45" s="178">
        <f t="shared" si="48"/>
        <v>0</v>
      </c>
      <c r="IM45" s="178">
        <f t="shared" si="48"/>
        <v>0</v>
      </c>
      <c r="IN45" s="178">
        <f t="shared" si="48"/>
        <v>0</v>
      </c>
      <c r="IO45" s="178">
        <f t="shared" si="48"/>
        <v>0</v>
      </c>
      <c r="IP45" s="178">
        <f t="shared" si="48"/>
        <v>0</v>
      </c>
      <c r="IQ45" s="178">
        <f t="shared" si="48"/>
        <v>0</v>
      </c>
      <c r="IR45" s="178">
        <f t="shared" si="48"/>
        <v>0</v>
      </c>
      <c r="IS45" s="178">
        <f t="shared" si="48"/>
        <v>0</v>
      </c>
      <c r="IT45" s="178">
        <f t="shared" si="48"/>
        <v>0</v>
      </c>
      <c r="IU45" s="178">
        <f t="shared" si="48"/>
        <v>0</v>
      </c>
      <c r="IV45" s="178">
        <f t="shared" si="48"/>
        <v>0</v>
      </c>
      <c r="IW45" s="178">
        <f t="shared" si="48"/>
        <v>0</v>
      </c>
      <c r="IX45" s="178">
        <f t="shared" si="48"/>
        <v>0</v>
      </c>
      <c r="IY45" s="178">
        <f t="shared" si="48"/>
        <v>0</v>
      </c>
      <c r="IZ45" s="178">
        <f t="shared" si="48"/>
        <v>0</v>
      </c>
      <c r="JA45" s="178">
        <f t="shared" si="48"/>
        <v>0</v>
      </c>
      <c r="JB45" s="178">
        <f t="shared" si="48"/>
        <v>0</v>
      </c>
      <c r="JC45" s="178">
        <f t="shared" si="48"/>
        <v>0</v>
      </c>
      <c r="JD45" s="178">
        <f t="shared" si="48"/>
        <v>0</v>
      </c>
      <c r="JE45" s="178">
        <f t="shared" si="48"/>
        <v>0</v>
      </c>
      <c r="JF45" s="178">
        <f t="shared" si="48"/>
        <v>0</v>
      </c>
      <c r="JG45" s="178">
        <f t="shared" si="48"/>
        <v>0</v>
      </c>
      <c r="JH45" s="178">
        <f t="shared" si="48"/>
        <v>0</v>
      </c>
      <c r="JI45" s="178">
        <f t="shared" si="48"/>
        <v>0</v>
      </c>
      <c r="JJ45" s="178">
        <f t="shared" si="48"/>
        <v>0</v>
      </c>
      <c r="JK45" s="178">
        <f t="shared" si="48"/>
        <v>0</v>
      </c>
      <c r="JL45" s="178">
        <f t="shared" si="48"/>
        <v>0</v>
      </c>
      <c r="JM45" s="178">
        <f t="shared" si="48"/>
        <v>0</v>
      </c>
      <c r="JN45" s="178">
        <f t="shared" si="48"/>
        <v>0</v>
      </c>
      <c r="JO45" s="178">
        <f t="shared" si="48"/>
        <v>0</v>
      </c>
      <c r="JP45" s="178">
        <f t="shared" si="48"/>
        <v>0</v>
      </c>
      <c r="JQ45" s="178">
        <f t="shared" si="48"/>
        <v>0</v>
      </c>
      <c r="JR45" s="178">
        <f t="shared" si="48"/>
        <v>0</v>
      </c>
      <c r="JS45" s="178">
        <f t="shared" si="48"/>
        <v>0</v>
      </c>
      <c r="JT45" s="178">
        <f t="shared" si="48"/>
        <v>0</v>
      </c>
      <c r="JU45" s="178">
        <f t="shared" si="48"/>
        <v>0</v>
      </c>
      <c r="JV45" s="178">
        <f t="shared" si="48"/>
        <v>0</v>
      </c>
      <c r="JW45" s="178">
        <f t="shared" si="48"/>
        <v>0</v>
      </c>
      <c r="JX45" s="178">
        <f t="shared" si="48"/>
        <v>0</v>
      </c>
      <c r="JY45" s="178">
        <f t="shared" si="48"/>
        <v>0</v>
      </c>
      <c r="JZ45" s="180">
        <f t="shared" si="4"/>
        <v>0.215</v>
      </c>
      <c r="KA45" s="181">
        <f t="shared" si="5"/>
        <v>63910.40024</v>
      </c>
      <c r="KB45" s="181">
        <f t="shared" si="6"/>
        <v>13740.73605</v>
      </c>
    </row>
    <row r="46" ht="14.25" customHeight="1">
      <c r="A46" s="50" t="s">
        <v>163</v>
      </c>
      <c r="B46" s="83" t="s">
        <v>479</v>
      </c>
      <c r="C46" s="50">
        <v>1811045.0</v>
      </c>
      <c r="D46" s="175">
        <v>0.0</v>
      </c>
      <c r="E46" s="175">
        <v>491.0</v>
      </c>
      <c r="F46" s="175">
        <v>0.0</v>
      </c>
      <c r="G46" s="175">
        <v>0.0</v>
      </c>
      <c r="H46" s="175">
        <v>0.0</v>
      </c>
      <c r="I46" s="175">
        <v>0.0</v>
      </c>
      <c r="J46" s="175">
        <v>525.0</v>
      </c>
      <c r="K46" s="175">
        <v>0.0</v>
      </c>
      <c r="L46" s="175">
        <v>0.0</v>
      </c>
      <c r="M46" s="175">
        <v>0.0</v>
      </c>
      <c r="N46" s="175">
        <v>0.0</v>
      </c>
      <c r="O46" s="175">
        <v>514.0</v>
      </c>
      <c r="P46" s="175">
        <v>0.0</v>
      </c>
      <c r="Q46" s="175">
        <v>0.0</v>
      </c>
      <c r="R46" s="175">
        <v>0.0</v>
      </c>
      <c r="S46" s="175">
        <v>0.0</v>
      </c>
      <c r="T46" s="175">
        <v>0.0</v>
      </c>
      <c r="U46" s="175">
        <v>505.0</v>
      </c>
      <c r="V46" s="175">
        <v>0.0</v>
      </c>
      <c r="W46" s="175">
        <v>0.0</v>
      </c>
      <c r="X46" s="175">
        <v>0.0</v>
      </c>
      <c r="Y46" s="175">
        <v>0.0</v>
      </c>
      <c r="Z46" s="175">
        <v>0.0</v>
      </c>
      <c r="AA46" s="175">
        <v>0.0</v>
      </c>
      <c r="AB46" s="175">
        <v>475.0</v>
      </c>
      <c r="AC46" s="175">
        <v>0.0</v>
      </c>
      <c r="AD46" s="175">
        <v>0.0</v>
      </c>
      <c r="AE46" s="175">
        <v>0.0</v>
      </c>
      <c r="AF46" s="175">
        <v>0.0</v>
      </c>
      <c r="AG46" s="175">
        <v>0.0</v>
      </c>
      <c r="AH46" s="175">
        <v>0.0</v>
      </c>
      <c r="AI46" s="175">
        <v>0.0</v>
      </c>
      <c r="AJ46" s="175">
        <v>500.0</v>
      </c>
      <c r="AK46" s="175">
        <v>0.0</v>
      </c>
      <c r="AL46" s="175">
        <v>0.0</v>
      </c>
      <c r="AM46" s="175">
        <v>0.0</v>
      </c>
      <c r="AN46" s="175">
        <v>0.0</v>
      </c>
      <c r="AO46" s="175">
        <v>0.0</v>
      </c>
      <c r="AP46" s="175">
        <v>0.0</v>
      </c>
      <c r="AQ46" s="175">
        <v>0.0</v>
      </c>
      <c r="AR46" s="175">
        <v>0.0</v>
      </c>
      <c r="AS46" s="175">
        <v>0.0</v>
      </c>
      <c r="AT46" s="175">
        <v>0.0</v>
      </c>
      <c r="AU46" s="175">
        <v>540.0</v>
      </c>
      <c r="AV46" s="175">
        <v>0.0</v>
      </c>
      <c r="AW46" s="175">
        <v>0.0</v>
      </c>
      <c r="AX46" s="175">
        <v>0.0</v>
      </c>
      <c r="AY46" s="175">
        <v>0.0</v>
      </c>
      <c r="AZ46" s="175">
        <v>0.0</v>
      </c>
      <c r="BA46" s="175">
        <v>0.0</v>
      </c>
      <c r="BB46" s="175">
        <v>0.0</v>
      </c>
      <c r="BC46" s="175">
        <v>0.0</v>
      </c>
      <c r="BD46" s="175">
        <v>0.0</v>
      </c>
      <c r="BE46" s="175">
        <v>0.0</v>
      </c>
      <c r="BF46" s="175">
        <v>0.0</v>
      </c>
      <c r="BG46" s="175">
        <v>0.0</v>
      </c>
      <c r="BH46" s="175">
        <v>0.0</v>
      </c>
      <c r="BI46" s="175">
        <v>0.0</v>
      </c>
      <c r="BJ46" s="175">
        <v>0.0</v>
      </c>
      <c r="BK46" s="175">
        <v>0.0</v>
      </c>
      <c r="BL46" s="175">
        <v>0.0</v>
      </c>
      <c r="BM46" s="175">
        <v>0.0</v>
      </c>
      <c r="BN46" s="175">
        <v>0.0</v>
      </c>
      <c r="BO46" s="175">
        <v>0.0</v>
      </c>
      <c r="BP46" s="175">
        <v>0.0</v>
      </c>
      <c r="BQ46" s="175">
        <v>0.0</v>
      </c>
      <c r="BR46" s="175">
        <v>0.0</v>
      </c>
      <c r="BS46" s="175">
        <v>0.0</v>
      </c>
      <c r="BT46" s="175">
        <v>0.0</v>
      </c>
      <c r="BU46" s="175">
        <v>0.0</v>
      </c>
      <c r="BV46" s="175">
        <v>0.0</v>
      </c>
      <c r="BW46" s="175">
        <v>0.0</v>
      </c>
      <c r="BX46" s="175">
        <v>0.0</v>
      </c>
      <c r="BY46" s="175">
        <v>0.0</v>
      </c>
      <c r="BZ46" s="175">
        <v>0.0</v>
      </c>
      <c r="CA46" s="175">
        <v>0.0</v>
      </c>
      <c r="CB46" s="175">
        <v>0.0</v>
      </c>
      <c r="CC46" s="175">
        <v>0.0</v>
      </c>
      <c r="CD46" s="175">
        <v>0.0</v>
      </c>
      <c r="CE46" s="175">
        <v>0.0</v>
      </c>
      <c r="CF46" s="175">
        <v>0.0</v>
      </c>
      <c r="CG46" s="175">
        <v>500.0</v>
      </c>
      <c r="CH46" s="175">
        <v>0.0</v>
      </c>
      <c r="CI46" s="175">
        <v>0.0</v>
      </c>
      <c r="CJ46" s="175">
        <v>0.0</v>
      </c>
      <c r="CK46" s="175">
        <v>0.0</v>
      </c>
      <c r="CL46" s="175">
        <v>0.0</v>
      </c>
      <c r="CM46" s="175">
        <v>0.0</v>
      </c>
      <c r="CN46" s="175">
        <v>0.0</v>
      </c>
      <c r="CO46" s="175">
        <v>0.0</v>
      </c>
      <c r="CP46" s="175">
        <v>540.0</v>
      </c>
      <c r="CQ46" s="175">
        <v>0.0</v>
      </c>
      <c r="CR46" s="175">
        <v>0.0</v>
      </c>
      <c r="CS46" s="175">
        <v>0.0</v>
      </c>
      <c r="CT46" s="175">
        <v>0.0</v>
      </c>
      <c r="CU46" s="175">
        <v>0.0</v>
      </c>
      <c r="CV46" s="175">
        <v>0.0</v>
      </c>
      <c r="CW46" s="175">
        <v>0.0</v>
      </c>
      <c r="CX46" s="175">
        <v>525.0</v>
      </c>
      <c r="CY46" s="175">
        <v>0.0</v>
      </c>
      <c r="CZ46" s="175">
        <v>0.0</v>
      </c>
      <c r="DA46" s="175">
        <v>0.0</v>
      </c>
      <c r="DB46" s="175">
        <v>0.0</v>
      </c>
      <c r="DC46" s="175">
        <v>0.0</v>
      </c>
      <c r="DD46" s="175">
        <v>0.0</v>
      </c>
      <c r="DE46" s="175">
        <v>0.0</v>
      </c>
      <c r="DF46" s="175">
        <v>0.0</v>
      </c>
      <c r="DG46" s="175">
        <v>0.0</v>
      </c>
      <c r="DH46" s="175">
        <v>0.0</v>
      </c>
      <c r="DI46" s="175">
        <v>0.0</v>
      </c>
      <c r="DJ46" s="175">
        <v>0.0</v>
      </c>
      <c r="DK46" s="175">
        <v>0.0</v>
      </c>
      <c r="DL46" s="175">
        <v>0.0</v>
      </c>
      <c r="DM46" s="175">
        <v>0.0</v>
      </c>
      <c r="DN46" s="175">
        <v>0.0</v>
      </c>
      <c r="DO46" s="175">
        <v>0.0</v>
      </c>
      <c r="DP46" s="175">
        <v>0.0</v>
      </c>
      <c r="DQ46" s="175">
        <v>0.0</v>
      </c>
      <c r="DR46" s="175">
        <v>0.0</v>
      </c>
      <c r="DS46" s="175">
        <v>0.0</v>
      </c>
      <c r="DT46" s="175">
        <v>0.0</v>
      </c>
      <c r="DU46" s="175">
        <v>0.0</v>
      </c>
      <c r="DV46" s="175">
        <v>0.0</v>
      </c>
      <c r="DW46" s="175">
        <v>0.0</v>
      </c>
      <c r="DX46" s="175">
        <v>0.0</v>
      </c>
      <c r="DY46" s="175">
        <v>0.0</v>
      </c>
      <c r="DZ46" s="175">
        <v>0.0</v>
      </c>
      <c r="EA46" s="175">
        <v>0.0</v>
      </c>
      <c r="EB46" s="175">
        <v>0.0</v>
      </c>
      <c r="EC46" s="175">
        <v>0.0</v>
      </c>
      <c r="ED46" s="175">
        <v>0.0</v>
      </c>
      <c r="EE46" s="175">
        <v>0.0</v>
      </c>
      <c r="EF46" s="175">
        <v>0.0</v>
      </c>
      <c r="EG46" s="175">
        <v>0.0</v>
      </c>
      <c r="EH46" s="175">
        <v>0.0</v>
      </c>
      <c r="EI46" s="175">
        <v>0.0</v>
      </c>
      <c r="EJ46" s="175">
        <v>0.0</v>
      </c>
      <c r="EK46" s="175">
        <v>0.0</v>
      </c>
      <c r="EL46" s="175">
        <v>0.0</v>
      </c>
      <c r="EM46" s="176">
        <v>0.0</v>
      </c>
      <c r="EN46" s="177">
        <f t="shared" si="2"/>
        <v>0</v>
      </c>
      <c r="EO46" s="178">
        <f>VLOOKUP(C46,'Complexity Cost Adjustment'!$C$2:$H$141,6,0)</f>
        <v>97.5416</v>
      </c>
      <c r="EP46" s="178">
        <f t="shared" ref="EP46:JY46" si="49">IF(D46&gt;0,($EO46)*D$143,0)</f>
        <v>0</v>
      </c>
      <c r="EQ46" s="179">
        <f t="shared" si="49"/>
        <v>112.660548</v>
      </c>
      <c r="ER46" s="178">
        <f t="shared" si="49"/>
        <v>0</v>
      </c>
      <c r="ES46" s="178">
        <f t="shared" si="49"/>
        <v>0</v>
      </c>
      <c r="ET46" s="178">
        <f t="shared" si="49"/>
        <v>0</v>
      </c>
      <c r="EU46" s="178">
        <f t="shared" si="49"/>
        <v>0</v>
      </c>
      <c r="EV46" s="179">
        <f t="shared" si="49"/>
        <v>76.4726144</v>
      </c>
      <c r="EW46" s="178">
        <f t="shared" si="49"/>
        <v>0</v>
      </c>
      <c r="EX46" s="178">
        <f t="shared" si="49"/>
        <v>0</v>
      </c>
      <c r="EY46" s="178">
        <f t="shared" si="49"/>
        <v>0</v>
      </c>
      <c r="EZ46" s="178">
        <f t="shared" si="49"/>
        <v>0</v>
      </c>
      <c r="FA46" s="179">
        <f t="shared" si="49"/>
        <v>70.3274936</v>
      </c>
      <c r="FB46" s="178">
        <f t="shared" si="49"/>
        <v>0</v>
      </c>
      <c r="FC46" s="178">
        <f t="shared" si="49"/>
        <v>0</v>
      </c>
      <c r="FD46" s="178">
        <f t="shared" si="49"/>
        <v>0</v>
      </c>
      <c r="FE46" s="178">
        <f t="shared" si="49"/>
        <v>0</v>
      </c>
      <c r="FF46" s="178">
        <f t="shared" si="49"/>
        <v>0</v>
      </c>
      <c r="FG46" s="179">
        <f t="shared" si="49"/>
        <v>179.7691688</v>
      </c>
      <c r="FH46" s="178">
        <f t="shared" si="49"/>
        <v>0</v>
      </c>
      <c r="FI46" s="178">
        <f t="shared" si="49"/>
        <v>0</v>
      </c>
      <c r="FJ46" s="178">
        <f t="shared" si="49"/>
        <v>0</v>
      </c>
      <c r="FK46" s="178">
        <f t="shared" si="49"/>
        <v>0</v>
      </c>
      <c r="FL46" s="178">
        <f t="shared" si="49"/>
        <v>0</v>
      </c>
      <c r="FM46" s="178">
        <f t="shared" si="49"/>
        <v>0</v>
      </c>
      <c r="FN46" s="179">
        <f t="shared" si="49"/>
        <v>119.3909184</v>
      </c>
      <c r="FO46" s="178">
        <f t="shared" si="49"/>
        <v>0</v>
      </c>
      <c r="FP46" s="178">
        <f t="shared" si="49"/>
        <v>0</v>
      </c>
      <c r="FQ46" s="178">
        <f t="shared" si="49"/>
        <v>0</v>
      </c>
      <c r="FR46" s="178">
        <f t="shared" si="49"/>
        <v>0</v>
      </c>
      <c r="FS46" s="178">
        <f t="shared" si="49"/>
        <v>0</v>
      </c>
      <c r="FT46" s="178">
        <f t="shared" si="49"/>
        <v>0</v>
      </c>
      <c r="FU46" s="178">
        <f t="shared" si="49"/>
        <v>0</v>
      </c>
      <c r="FV46" s="179">
        <f t="shared" si="49"/>
        <v>120.5614176</v>
      </c>
      <c r="FW46" s="178">
        <f t="shared" si="49"/>
        <v>0</v>
      </c>
      <c r="FX46" s="178">
        <f t="shared" si="49"/>
        <v>0</v>
      </c>
      <c r="FY46" s="178">
        <f t="shared" si="49"/>
        <v>0</v>
      </c>
      <c r="FZ46" s="178">
        <f t="shared" si="49"/>
        <v>0</v>
      </c>
      <c r="GA46" s="178">
        <f t="shared" si="49"/>
        <v>0</v>
      </c>
      <c r="GB46" s="178">
        <f t="shared" si="49"/>
        <v>0</v>
      </c>
      <c r="GC46" s="178">
        <f t="shared" si="49"/>
        <v>0</v>
      </c>
      <c r="GD46" s="178">
        <f t="shared" si="49"/>
        <v>0</v>
      </c>
      <c r="GE46" s="178">
        <f t="shared" si="49"/>
        <v>0</v>
      </c>
      <c r="GF46" s="178">
        <f t="shared" si="49"/>
        <v>0</v>
      </c>
      <c r="GG46" s="179">
        <f t="shared" si="49"/>
        <v>47.307676</v>
      </c>
      <c r="GH46" s="178">
        <f t="shared" si="49"/>
        <v>0</v>
      </c>
      <c r="GI46" s="178">
        <f t="shared" si="49"/>
        <v>0</v>
      </c>
      <c r="GJ46" s="178">
        <f t="shared" si="49"/>
        <v>0</v>
      </c>
      <c r="GK46" s="178">
        <f t="shared" si="49"/>
        <v>0</v>
      </c>
      <c r="GL46" s="178">
        <f t="shared" si="49"/>
        <v>0</v>
      </c>
      <c r="GM46" s="178">
        <f t="shared" si="49"/>
        <v>0</v>
      </c>
      <c r="GN46" s="178">
        <f t="shared" si="49"/>
        <v>0</v>
      </c>
      <c r="GO46" s="178">
        <f t="shared" si="49"/>
        <v>0</v>
      </c>
      <c r="GP46" s="178">
        <f t="shared" si="49"/>
        <v>0</v>
      </c>
      <c r="GQ46" s="178">
        <f t="shared" si="49"/>
        <v>0</v>
      </c>
      <c r="GR46" s="178">
        <f t="shared" si="49"/>
        <v>0</v>
      </c>
      <c r="GS46" s="178">
        <f t="shared" si="49"/>
        <v>0</v>
      </c>
      <c r="GT46" s="178">
        <f t="shared" si="49"/>
        <v>0</v>
      </c>
      <c r="GU46" s="178">
        <f t="shared" si="49"/>
        <v>0</v>
      </c>
      <c r="GV46" s="178">
        <f t="shared" si="49"/>
        <v>0</v>
      </c>
      <c r="GW46" s="178">
        <f t="shared" si="49"/>
        <v>0</v>
      </c>
      <c r="GX46" s="178">
        <f t="shared" si="49"/>
        <v>0</v>
      </c>
      <c r="GY46" s="178">
        <f t="shared" si="49"/>
        <v>0</v>
      </c>
      <c r="GZ46" s="178">
        <f t="shared" si="49"/>
        <v>0</v>
      </c>
      <c r="HA46" s="178">
        <f t="shared" si="49"/>
        <v>0</v>
      </c>
      <c r="HB46" s="178">
        <f t="shared" si="49"/>
        <v>0</v>
      </c>
      <c r="HC46" s="178">
        <f t="shared" si="49"/>
        <v>0</v>
      </c>
      <c r="HD46" s="178">
        <f t="shared" si="49"/>
        <v>0</v>
      </c>
      <c r="HE46" s="178">
        <f t="shared" si="49"/>
        <v>0</v>
      </c>
      <c r="HF46" s="178">
        <f t="shared" si="49"/>
        <v>0</v>
      </c>
      <c r="HG46" s="178">
        <f t="shared" si="49"/>
        <v>0</v>
      </c>
      <c r="HH46" s="178">
        <f t="shared" si="49"/>
        <v>0</v>
      </c>
      <c r="HI46" s="178">
        <f t="shared" si="49"/>
        <v>0</v>
      </c>
      <c r="HJ46" s="178">
        <f t="shared" si="49"/>
        <v>0</v>
      </c>
      <c r="HK46" s="178">
        <f t="shared" si="49"/>
        <v>0</v>
      </c>
      <c r="HL46" s="178">
        <f t="shared" si="49"/>
        <v>0</v>
      </c>
      <c r="HM46" s="178">
        <f t="shared" si="49"/>
        <v>0</v>
      </c>
      <c r="HN46" s="178">
        <f t="shared" si="49"/>
        <v>0</v>
      </c>
      <c r="HO46" s="178">
        <f t="shared" si="49"/>
        <v>0</v>
      </c>
      <c r="HP46" s="178">
        <f t="shared" si="49"/>
        <v>0</v>
      </c>
      <c r="HQ46" s="178">
        <f t="shared" si="49"/>
        <v>0</v>
      </c>
      <c r="HR46" s="178">
        <f t="shared" si="49"/>
        <v>0</v>
      </c>
      <c r="HS46" s="179">
        <f t="shared" si="49"/>
        <v>122.902416</v>
      </c>
      <c r="HT46" s="178">
        <f t="shared" si="49"/>
        <v>0</v>
      </c>
      <c r="HU46" s="178">
        <f t="shared" si="49"/>
        <v>0</v>
      </c>
      <c r="HV46" s="178">
        <f t="shared" si="49"/>
        <v>0</v>
      </c>
      <c r="HW46" s="178">
        <f t="shared" si="49"/>
        <v>0</v>
      </c>
      <c r="HX46" s="178">
        <f t="shared" si="49"/>
        <v>0</v>
      </c>
      <c r="HY46" s="178">
        <f t="shared" si="49"/>
        <v>0</v>
      </c>
      <c r="HZ46" s="178">
        <f t="shared" si="49"/>
        <v>0</v>
      </c>
      <c r="IA46" s="178">
        <f t="shared" si="49"/>
        <v>0</v>
      </c>
      <c r="IB46" s="179">
        <f t="shared" si="49"/>
        <v>50.721632</v>
      </c>
      <c r="IC46" s="178">
        <f t="shared" si="49"/>
        <v>0</v>
      </c>
      <c r="ID46" s="178">
        <f t="shared" si="49"/>
        <v>0</v>
      </c>
      <c r="IE46" s="178">
        <f t="shared" si="49"/>
        <v>0</v>
      </c>
      <c r="IF46" s="178">
        <f t="shared" si="49"/>
        <v>0</v>
      </c>
      <c r="IG46" s="178">
        <f t="shared" si="49"/>
        <v>0</v>
      </c>
      <c r="IH46" s="178">
        <f t="shared" si="49"/>
        <v>0</v>
      </c>
      <c r="II46" s="178">
        <f t="shared" si="49"/>
        <v>0</v>
      </c>
      <c r="IJ46" s="179">
        <f t="shared" si="49"/>
        <v>37.065808</v>
      </c>
      <c r="IK46" s="178">
        <f t="shared" si="49"/>
        <v>0</v>
      </c>
      <c r="IL46" s="178">
        <f t="shared" si="49"/>
        <v>0</v>
      </c>
      <c r="IM46" s="178">
        <f t="shared" si="49"/>
        <v>0</v>
      </c>
      <c r="IN46" s="178">
        <f t="shared" si="49"/>
        <v>0</v>
      </c>
      <c r="IO46" s="178">
        <f t="shared" si="49"/>
        <v>0</v>
      </c>
      <c r="IP46" s="178">
        <f t="shared" si="49"/>
        <v>0</v>
      </c>
      <c r="IQ46" s="178">
        <f t="shared" si="49"/>
        <v>0</v>
      </c>
      <c r="IR46" s="178">
        <f t="shared" si="49"/>
        <v>0</v>
      </c>
      <c r="IS46" s="178">
        <f t="shared" si="49"/>
        <v>0</v>
      </c>
      <c r="IT46" s="178">
        <f t="shared" si="49"/>
        <v>0</v>
      </c>
      <c r="IU46" s="178">
        <f t="shared" si="49"/>
        <v>0</v>
      </c>
      <c r="IV46" s="178">
        <f t="shared" si="49"/>
        <v>0</v>
      </c>
      <c r="IW46" s="178">
        <f t="shared" si="49"/>
        <v>0</v>
      </c>
      <c r="IX46" s="178">
        <f t="shared" si="49"/>
        <v>0</v>
      </c>
      <c r="IY46" s="178">
        <f t="shared" si="49"/>
        <v>0</v>
      </c>
      <c r="IZ46" s="178">
        <f t="shared" si="49"/>
        <v>0</v>
      </c>
      <c r="JA46" s="178">
        <f t="shared" si="49"/>
        <v>0</v>
      </c>
      <c r="JB46" s="178">
        <f t="shared" si="49"/>
        <v>0</v>
      </c>
      <c r="JC46" s="178">
        <f t="shared" si="49"/>
        <v>0</v>
      </c>
      <c r="JD46" s="178">
        <f t="shared" si="49"/>
        <v>0</v>
      </c>
      <c r="JE46" s="178">
        <f t="shared" si="49"/>
        <v>0</v>
      </c>
      <c r="JF46" s="178">
        <f t="shared" si="49"/>
        <v>0</v>
      </c>
      <c r="JG46" s="178">
        <f t="shared" si="49"/>
        <v>0</v>
      </c>
      <c r="JH46" s="178">
        <f t="shared" si="49"/>
        <v>0</v>
      </c>
      <c r="JI46" s="178">
        <f t="shared" si="49"/>
        <v>0</v>
      </c>
      <c r="JJ46" s="178">
        <f t="shared" si="49"/>
        <v>0</v>
      </c>
      <c r="JK46" s="178">
        <f t="shared" si="49"/>
        <v>0</v>
      </c>
      <c r="JL46" s="178">
        <f t="shared" si="49"/>
        <v>0</v>
      </c>
      <c r="JM46" s="178">
        <f t="shared" si="49"/>
        <v>0</v>
      </c>
      <c r="JN46" s="178">
        <f t="shared" si="49"/>
        <v>0</v>
      </c>
      <c r="JO46" s="178">
        <f t="shared" si="49"/>
        <v>0</v>
      </c>
      <c r="JP46" s="178">
        <f t="shared" si="49"/>
        <v>0</v>
      </c>
      <c r="JQ46" s="178">
        <f t="shared" si="49"/>
        <v>0</v>
      </c>
      <c r="JR46" s="178">
        <f t="shared" si="49"/>
        <v>0</v>
      </c>
      <c r="JS46" s="178">
        <f t="shared" si="49"/>
        <v>0</v>
      </c>
      <c r="JT46" s="178">
        <f t="shared" si="49"/>
        <v>0</v>
      </c>
      <c r="JU46" s="178">
        <f t="shared" si="49"/>
        <v>0</v>
      </c>
      <c r="JV46" s="178">
        <f t="shared" si="49"/>
        <v>0</v>
      </c>
      <c r="JW46" s="178">
        <f t="shared" si="49"/>
        <v>0</v>
      </c>
      <c r="JX46" s="178">
        <f t="shared" si="49"/>
        <v>0</v>
      </c>
      <c r="JY46" s="178">
        <f t="shared" si="49"/>
        <v>0</v>
      </c>
      <c r="JZ46" s="180">
        <f t="shared" si="4"/>
        <v>0.215</v>
      </c>
      <c r="KA46" s="181">
        <f t="shared" si="5"/>
        <v>937.1796928</v>
      </c>
      <c r="KB46" s="181">
        <f t="shared" si="6"/>
        <v>201.493634</v>
      </c>
    </row>
    <row r="47" ht="14.25" customHeight="1">
      <c r="A47" s="50" t="s">
        <v>163</v>
      </c>
      <c r="B47" s="83" t="s">
        <v>479</v>
      </c>
      <c r="C47" s="50">
        <v>1811046.0</v>
      </c>
      <c r="D47" s="175">
        <v>0.0</v>
      </c>
      <c r="E47" s="175">
        <v>65.0</v>
      </c>
      <c r="F47" s="175">
        <v>0.0</v>
      </c>
      <c r="G47" s="175">
        <v>0.0</v>
      </c>
      <c r="H47" s="175">
        <v>0.0</v>
      </c>
      <c r="I47" s="175">
        <v>0.0</v>
      </c>
      <c r="J47" s="175">
        <v>70.0</v>
      </c>
      <c r="K47" s="175">
        <v>0.0</v>
      </c>
      <c r="L47" s="175">
        <v>0.0</v>
      </c>
      <c r="M47" s="175">
        <v>0.0</v>
      </c>
      <c r="N47" s="175">
        <v>0.0</v>
      </c>
      <c r="O47" s="175">
        <v>69.0</v>
      </c>
      <c r="P47" s="175">
        <v>0.0</v>
      </c>
      <c r="Q47" s="175">
        <v>0.0</v>
      </c>
      <c r="R47" s="175">
        <v>0.0</v>
      </c>
      <c r="S47" s="175">
        <v>0.0</v>
      </c>
      <c r="T47" s="175">
        <v>0.0</v>
      </c>
      <c r="U47" s="175">
        <v>67.0</v>
      </c>
      <c r="V47" s="175">
        <v>0.0</v>
      </c>
      <c r="W47" s="175">
        <v>0.0</v>
      </c>
      <c r="X47" s="175">
        <v>0.0</v>
      </c>
      <c r="Y47" s="175">
        <v>0.0</v>
      </c>
      <c r="Z47" s="175">
        <v>0.0</v>
      </c>
      <c r="AA47" s="175">
        <v>0.0</v>
      </c>
      <c r="AB47" s="175">
        <v>63.0</v>
      </c>
      <c r="AC47" s="175">
        <v>0.0</v>
      </c>
      <c r="AD47" s="175">
        <v>0.0</v>
      </c>
      <c r="AE47" s="175">
        <v>0.0</v>
      </c>
      <c r="AF47" s="175">
        <v>0.0</v>
      </c>
      <c r="AG47" s="175">
        <v>0.0</v>
      </c>
      <c r="AH47" s="175">
        <v>0.0</v>
      </c>
      <c r="AI47" s="175">
        <v>0.0</v>
      </c>
      <c r="AJ47" s="175">
        <v>67.0</v>
      </c>
      <c r="AK47" s="175">
        <v>0.0</v>
      </c>
      <c r="AL47" s="175">
        <v>0.0</v>
      </c>
      <c r="AM47" s="175">
        <v>0.0</v>
      </c>
      <c r="AN47" s="175">
        <v>0.0</v>
      </c>
      <c r="AO47" s="175">
        <v>0.0</v>
      </c>
      <c r="AP47" s="175">
        <v>0.0</v>
      </c>
      <c r="AQ47" s="175">
        <v>0.0</v>
      </c>
      <c r="AR47" s="175">
        <v>0.0</v>
      </c>
      <c r="AS47" s="175">
        <v>0.0</v>
      </c>
      <c r="AT47" s="175">
        <v>0.0</v>
      </c>
      <c r="AU47" s="175">
        <v>72.0</v>
      </c>
      <c r="AV47" s="175">
        <v>0.0</v>
      </c>
      <c r="AW47" s="175">
        <v>0.0</v>
      </c>
      <c r="AX47" s="175">
        <v>0.0</v>
      </c>
      <c r="AY47" s="175">
        <v>0.0</v>
      </c>
      <c r="AZ47" s="175">
        <v>0.0</v>
      </c>
      <c r="BA47" s="175">
        <v>0.0</v>
      </c>
      <c r="BB47" s="175">
        <v>0.0</v>
      </c>
      <c r="BC47" s="175">
        <v>0.0</v>
      </c>
      <c r="BD47" s="175">
        <v>0.0</v>
      </c>
      <c r="BE47" s="175">
        <v>0.0</v>
      </c>
      <c r="BF47" s="175">
        <v>0.0</v>
      </c>
      <c r="BG47" s="175">
        <v>0.0</v>
      </c>
      <c r="BH47" s="175">
        <v>0.0</v>
      </c>
      <c r="BI47" s="175">
        <v>0.0</v>
      </c>
      <c r="BJ47" s="175">
        <v>0.0</v>
      </c>
      <c r="BK47" s="175">
        <v>0.0</v>
      </c>
      <c r="BL47" s="175">
        <v>0.0</v>
      </c>
      <c r="BM47" s="175">
        <v>0.0</v>
      </c>
      <c r="BN47" s="175">
        <v>0.0</v>
      </c>
      <c r="BO47" s="175">
        <v>0.0</v>
      </c>
      <c r="BP47" s="175">
        <v>0.0</v>
      </c>
      <c r="BQ47" s="175">
        <v>0.0</v>
      </c>
      <c r="BR47" s="175">
        <v>0.0</v>
      </c>
      <c r="BS47" s="175">
        <v>0.0</v>
      </c>
      <c r="BT47" s="175">
        <v>0.0</v>
      </c>
      <c r="BU47" s="175">
        <v>0.0</v>
      </c>
      <c r="BV47" s="175">
        <v>0.0</v>
      </c>
      <c r="BW47" s="175">
        <v>0.0</v>
      </c>
      <c r="BX47" s="175">
        <v>0.0</v>
      </c>
      <c r="BY47" s="175">
        <v>0.0</v>
      </c>
      <c r="BZ47" s="175">
        <v>0.0</v>
      </c>
      <c r="CA47" s="175">
        <v>0.0</v>
      </c>
      <c r="CB47" s="175">
        <v>0.0</v>
      </c>
      <c r="CC47" s="175">
        <v>0.0</v>
      </c>
      <c r="CD47" s="175">
        <v>0.0</v>
      </c>
      <c r="CE47" s="175">
        <v>0.0</v>
      </c>
      <c r="CF47" s="175">
        <v>0.0</v>
      </c>
      <c r="CG47" s="175">
        <v>67.0</v>
      </c>
      <c r="CH47" s="175">
        <v>0.0</v>
      </c>
      <c r="CI47" s="175">
        <v>0.0</v>
      </c>
      <c r="CJ47" s="175">
        <v>0.0</v>
      </c>
      <c r="CK47" s="175">
        <v>0.0</v>
      </c>
      <c r="CL47" s="175">
        <v>0.0</v>
      </c>
      <c r="CM47" s="175">
        <v>0.0</v>
      </c>
      <c r="CN47" s="175">
        <v>0.0</v>
      </c>
      <c r="CO47" s="175">
        <v>0.0</v>
      </c>
      <c r="CP47" s="175">
        <v>72.0</v>
      </c>
      <c r="CQ47" s="175">
        <v>0.0</v>
      </c>
      <c r="CR47" s="175">
        <v>0.0</v>
      </c>
      <c r="CS47" s="175">
        <v>0.0</v>
      </c>
      <c r="CT47" s="175">
        <v>0.0</v>
      </c>
      <c r="CU47" s="175">
        <v>0.0</v>
      </c>
      <c r="CV47" s="175">
        <v>0.0</v>
      </c>
      <c r="CW47" s="175">
        <v>0.0</v>
      </c>
      <c r="CX47" s="175">
        <v>70.0</v>
      </c>
      <c r="CY47" s="175">
        <v>0.0</v>
      </c>
      <c r="CZ47" s="175">
        <v>0.0</v>
      </c>
      <c r="DA47" s="175">
        <v>0.0</v>
      </c>
      <c r="DB47" s="175">
        <v>0.0</v>
      </c>
      <c r="DC47" s="175">
        <v>0.0</v>
      </c>
      <c r="DD47" s="175">
        <v>0.0</v>
      </c>
      <c r="DE47" s="175">
        <v>0.0</v>
      </c>
      <c r="DF47" s="175">
        <v>0.0</v>
      </c>
      <c r="DG47" s="175">
        <v>0.0</v>
      </c>
      <c r="DH47" s="175">
        <v>0.0</v>
      </c>
      <c r="DI47" s="175">
        <v>0.0</v>
      </c>
      <c r="DJ47" s="175">
        <v>0.0</v>
      </c>
      <c r="DK47" s="175">
        <v>0.0</v>
      </c>
      <c r="DL47" s="175">
        <v>0.0</v>
      </c>
      <c r="DM47" s="175">
        <v>0.0</v>
      </c>
      <c r="DN47" s="175">
        <v>0.0</v>
      </c>
      <c r="DO47" s="175">
        <v>0.0</v>
      </c>
      <c r="DP47" s="175">
        <v>0.0</v>
      </c>
      <c r="DQ47" s="175">
        <v>0.0</v>
      </c>
      <c r="DR47" s="175">
        <v>0.0</v>
      </c>
      <c r="DS47" s="175">
        <v>0.0</v>
      </c>
      <c r="DT47" s="175">
        <v>0.0</v>
      </c>
      <c r="DU47" s="175">
        <v>0.0</v>
      </c>
      <c r="DV47" s="175">
        <v>0.0</v>
      </c>
      <c r="DW47" s="175">
        <v>0.0</v>
      </c>
      <c r="DX47" s="175">
        <v>0.0</v>
      </c>
      <c r="DY47" s="175">
        <v>0.0</v>
      </c>
      <c r="DZ47" s="175">
        <v>0.0</v>
      </c>
      <c r="EA47" s="175">
        <v>0.0</v>
      </c>
      <c r="EB47" s="175">
        <v>0.0</v>
      </c>
      <c r="EC47" s="175">
        <v>0.0</v>
      </c>
      <c r="ED47" s="175">
        <v>0.0</v>
      </c>
      <c r="EE47" s="175">
        <v>0.0</v>
      </c>
      <c r="EF47" s="175">
        <v>0.0</v>
      </c>
      <c r="EG47" s="175">
        <v>0.0</v>
      </c>
      <c r="EH47" s="175">
        <v>0.0</v>
      </c>
      <c r="EI47" s="175">
        <v>0.0</v>
      </c>
      <c r="EJ47" s="175">
        <v>0.0</v>
      </c>
      <c r="EK47" s="175">
        <v>0.0</v>
      </c>
      <c r="EL47" s="175">
        <v>0.0</v>
      </c>
      <c r="EM47" s="176">
        <v>0.0</v>
      </c>
      <c r="EN47" s="177">
        <f t="shared" si="2"/>
        <v>0</v>
      </c>
      <c r="EO47" s="178">
        <f>VLOOKUP(C47,'Complexity Cost Adjustment'!$C$2:$H$141,6,0)</f>
        <v>579.69</v>
      </c>
      <c r="EP47" s="178">
        <f t="shared" ref="EP47:JY47" si="50">IF(D47&gt;0,($EO47)*D$143,0)</f>
        <v>0</v>
      </c>
      <c r="EQ47" s="179">
        <f t="shared" si="50"/>
        <v>669.54195</v>
      </c>
      <c r="ER47" s="178">
        <f t="shared" si="50"/>
        <v>0</v>
      </c>
      <c r="ES47" s="178">
        <f t="shared" si="50"/>
        <v>0</v>
      </c>
      <c r="ET47" s="178">
        <f t="shared" si="50"/>
        <v>0</v>
      </c>
      <c r="EU47" s="178">
        <f t="shared" si="50"/>
        <v>0</v>
      </c>
      <c r="EV47" s="179">
        <f t="shared" si="50"/>
        <v>454.47696</v>
      </c>
      <c r="EW47" s="178">
        <f t="shared" si="50"/>
        <v>0</v>
      </c>
      <c r="EX47" s="178">
        <f t="shared" si="50"/>
        <v>0</v>
      </c>
      <c r="EY47" s="178">
        <f t="shared" si="50"/>
        <v>0</v>
      </c>
      <c r="EZ47" s="178">
        <f t="shared" si="50"/>
        <v>0</v>
      </c>
      <c r="FA47" s="179">
        <f t="shared" si="50"/>
        <v>417.95649</v>
      </c>
      <c r="FB47" s="178">
        <f t="shared" si="50"/>
        <v>0</v>
      </c>
      <c r="FC47" s="178">
        <f t="shared" si="50"/>
        <v>0</v>
      </c>
      <c r="FD47" s="178">
        <f t="shared" si="50"/>
        <v>0</v>
      </c>
      <c r="FE47" s="178">
        <f t="shared" si="50"/>
        <v>0</v>
      </c>
      <c r="FF47" s="178">
        <f t="shared" si="50"/>
        <v>0</v>
      </c>
      <c r="FG47" s="179">
        <f t="shared" si="50"/>
        <v>1068.36867</v>
      </c>
      <c r="FH47" s="178">
        <f t="shared" si="50"/>
        <v>0</v>
      </c>
      <c r="FI47" s="178">
        <f t="shared" si="50"/>
        <v>0</v>
      </c>
      <c r="FJ47" s="178">
        <f t="shared" si="50"/>
        <v>0</v>
      </c>
      <c r="FK47" s="178">
        <f t="shared" si="50"/>
        <v>0</v>
      </c>
      <c r="FL47" s="178">
        <f t="shared" si="50"/>
        <v>0</v>
      </c>
      <c r="FM47" s="178">
        <f t="shared" si="50"/>
        <v>0</v>
      </c>
      <c r="FN47" s="179">
        <f t="shared" si="50"/>
        <v>709.54056</v>
      </c>
      <c r="FO47" s="178">
        <f t="shared" si="50"/>
        <v>0</v>
      </c>
      <c r="FP47" s="178">
        <f t="shared" si="50"/>
        <v>0</v>
      </c>
      <c r="FQ47" s="178">
        <f t="shared" si="50"/>
        <v>0</v>
      </c>
      <c r="FR47" s="178">
        <f t="shared" si="50"/>
        <v>0</v>
      </c>
      <c r="FS47" s="178">
        <f t="shared" si="50"/>
        <v>0</v>
      </c>
      <c r="FT47" s="178">
        <f t="shared" si="50"/>
        <v>0</v>
      </c>
      <c r="FU47" s="178">
        <f t="shared" si="50"/>
        <v>0</v>
      </c>
      <c r="FV47" s="179">
        <f t="shared" si="50"/>
        <v>716.49684</v>
      </c>
      <c r="FW47" s="178">
        <f t="shared" si="50"/>
        <v>0</v>
      </c>
      <c r="FX47" s="178">
        <f t="shared" si="50"/>
        <v>0</v>
      </c>
      <c r="FY47" s="178">
        <f t="shared" si="50"/>
        <v>0</v>
      </c>
      <c r="FZ47" s="178">
        <f t="shared" si="50"/>
        <v>0</v>
      </c>
      <c r="GA47" s="178">
        <f t="shared" si="50"/>
        <v>0</v>
      </c>
      <c r="GB47" s="178">
        <f t="shared" si="50"/>
        <v>0</v>
      </c>
      <c r="GC47" s="178">
        <f t="shared" si="50"/>
        <v>0</v>
      </c>
      <c r="GD47" s="178">
        <f t="shared" si="50"/>
        <v>0</v>
      </c>
      <c r="GE47" s="178">
        <f t="shared" si="50"/>
        <v>0</v>
      </c>
      <c r="GF47" s="178">
        <f t="shared" si="50"/>
        <v>0</v>
      </c>
      <c r="GG47" s="179">
        <f t="shared" si="50"/>
        <v>281.14965</v>
      </c>
      <c r="GH47" s="178">
        <f t="shared" si="50"/>
        <v>0</v>
      </c>
      <c r="GI47" s="178">
        <f t="shared" si="50"/>
        <v>0</v>
      </c>
      <c r="GJ47" s="178">
        <f t="shared" si="50"/>
        <v>0</v>
      </c>
      <c r="GK47" s="178">
        <f t="shared" si="50"/>
        <v>0</v>
      </c>
      <c r="GL47" s="178">
        <f t="shared" si="50"/>
        <v>0</v>
      </c>
      <c r="GM47" s="178">
        <f t="shared" si="50"/>
        <v>0</v>
      </c>
      <c r="GN47" s="178">
        <f t="shared" si="50"/>
        <v>0</v>
      </c>
      <c r="GO47" s="178">
        <f t="shared" si="50"/>
        <v>0</v>
      </c>
      <c r="GP47" s="178">
        <f t="shared" si="50"/>
        <v>0</v>
      </c>
      <c r="GQ47" s="178">
        <f t="shared" si="50"/>
        <v>0</v>
      </c>
      <c r="GR47" s="178">
        <f t="shared" si="50"/>
        <v>0</v>
      </c>
      <c r="GS47" s="178">
        <f t="shared" si="50"/>
        <v>0</v>
      </c>
      <c r="GT47" s="178">
        <f t="shared" si="50"/>
        <v>0</v>
      </c>
      <c r="GU47" s="178">
        <f t="shared" si="50"/>
        <v>0</v>
      </c>
      <c r="GV47" s="178">
        <f t="shared" si="50"/>
        <v>0</v>
      </c>
      <c r="GW47" s="178">
        <f t="shared" si="50"/>
        <v>0</v>
      </c>
      <c r="GX47" s="178">
        <f t="shared" si="50"/>
        <v>0</v>
      </c>
      <c r="GY47" s="178">
        <f t="shared" si="50"/>
        <v>0</v>
      </c>
      <c r="GZ47" s="178">
        <f t="shared" si="50"/>
        <v>0</v>
      </c>
      <c r="HA47" s="178">
        <f t="shared" si="50"/>
        <v>0</v>
      </c>
      <c r="HB47" s="178">
        <f t="shared" si="50"/>
        <v>0</v>
      </c>
      <c r="HC47" s="178">
        <f t="shared" si="50"/>
        <v>0</v>
      </c>
      <c r="HD47" s="178">
        <f t="shared" si="50"/>
        <v>0</v>
      </c>
      <c r="HE47" s="178">
        <f t="shared" si="50"/>
        <v>0</v>
      </c>
      <c r="HF47" s="178">
        <f t="shared" si="50"/>
        <v>0</v>
      </c>
      <c r="HG47" s="178">
        <f t="shared" si="50"/>
        <v>0</v>
      </c>
      <c r="HH47" s="178">
        <f t="shared" si="50"/>
        <v>0</v>
      </c>
      <c r="HI47" s="178">
        <f t="shared" si="50"/>
        <v>0</v>
      </c>
      <c r="HJ47" s="178">
        <f t="shared" si="50"/>
        <v>0</v>
      </c>
      <c r="HK47" s="178">
        <f t="shared" si="50"/>
        <v>0</v>
      </c>
      <c r="HL47" s="178">
        <f t="shared" si="50"/>
        <v>0</v>
      </c>
      <c r="HM47" s="178">
        <f t="shared" si="50"/>
        <v>0</v>
      </c>
      <c r="HN47" s="178">
        <f t="shared" si="50"/>
        <v>0</v>
      </c>
      <c r="HO47" s="178">
        <f t="shared" si="50"/>
        <v>0</v>
      </c>
      <c r="HP47" s="178">
        <f t="shared" si="50"/>
        <v>0</v>
      </c>
      <c r="HQ47" s="178">
        <f t="shared" si="50"/>
        <v>0</v>
      </c>
      <c r="HR47" s="178">
        <f t="shared" si="50"/>
        <v>0</v>
      </c>
      <c r="HS47" s="179">
        <f t="shared" si="50"/>
        <v>730.4094</v>
      </c>
      <c r="HT47" s="178">
        <f t="shared" si="50"/>
        <v>0</v>
      </c>
      <c r="HU47" s="178">
        <f t="shared" si="50"/>
        <v>0</v>
      </c>
      <c r="HV47" s="178">
        <f t="shared" si="50"/>
        <v>0</v>
      </c>
      <c r="HW47" s="178">
        <f t="shared" si="50"/>
        <v>0</v>
      </c>
      <c r="HX47" s="178">
        <f t="shared" si="50"/>
        <v>0</v>
      </c>
      <c r="HY47" s="178">
        <f t="shared" si="50"/>
        <v>0</v>
      </c>
      <c r="HZ47" s="178">
        <f t="shared" si="50"/>
        <v>0</v>
      </c>
      <c r="IA47" s="178">
        <f t="shared" si="50"/>
        <v>0</v>
      </c>
      <c r="IB47" s="179">
        <f t="shared" si="50"/>
        <v>301.4388</v>
      </c>
      <c r="IC47" s="178">
        <f t="shared" si="50"/>
        <v>0</v>
      </c>
      <c r="ID47" s="178">
        <f t="shared" si="50"/>
        <v>0</v>
      </c>
      <c r="IE47" s="178">
        <f t="shared" si="50"/>
        <v>0</v>
      </c>
      <c r="IF47" s="178">
        <f t="shared" si="50"/>
        <v>0</v>
      </c>
      <c r="IG47" s="178">
        <f t="shared" si="50"/>
        <v>0</v>
      </c>
      <c r="IH47" s="178">
        <f t="shared" si="50"/>
        <v>0</v>
      </c>
      <c r="II47" s="178">
        <f t="shared" si="50"/>
        <v>0</v>
      </c>
      <c r="IJ47" s="179">
        <f t="shared" si="50"/>
        <v>220.2822</v>
      </c>
      <c r="IK47" s="178">
        <f t="shared" si="50"/>
        <v>0</v>
      </c>
      <c r="IL47" s="178">
        <f t="shared" si="50"/>
        <v>0</v>
      </c>
      <c r="IM47" s="178">
        <f t="shared" si="50"/>
        <v>0</v>
      </c>
      <c r="IN47" s="178">
        <f t="shared" si="50"/>
        <v>0</v>
      </c>
      <c r="IO47" s="178">
        <f t="shared" si="50"/>
        <v>0</v>
      </c>
      <c r="IP47" s="178">
        <f t="shared" si="50"/>
        <v>0</v>
      </c>
      <c r="IQ47" s="178">
        <f t="shared" si="50"/>
        <v>0</v>
      </c>
      <c r="IR47" s="178">
        <f t="shared" si="50"/>
        <v>0</v>
      </c>
      <c r="IS47" s="178">
        <f t="shared" si="50"/>
        <v>0</v>
      </c>
      <c r="IT47" s="178">
        <f t="shared" si="50"/>
        <v>0</v>
      </c>
      <c r="IU47" s="178">
        <f t="shared" si="50"/>
        <v>0</v>
      </c>
      <c r="IV47" s="178">
        <f t="shared" si="50"/>
        <v>0</v>
      </c>
      <c r="IW47" s="178">
        <f t="shared" si="50"/>
        <v>0</v>
      </c>
      <c r="IX47" s="178">
        <f t="shared" si="50"/>
        <v>0</v>
      </c>
      <c r="IY47" s="178">
        <f t="shared" si="50"/>
        <v>0</v>
      </c>
      <c r="IZ47" s="178">
        <f t="shared" si="50"/>
        <v>0</v>
      </c>
      <c r="JA47" s="178">
        <f t="shared" si="50"/>
        <v>0</v>
      </c>
      <c r="JB47" s="178">
        <f t="shared" si="50"/>
        <v>0</v>
      </c>
      <c r="JC47" s="178">
        <f t="shared" si="50"/>
        <v>0</v>
      </c>
      <c r="JD47" s="178">
        <f t="shared" si="50"/>
        <v>0</v>
      </c>
      <c r="JE47" s="178">
        <f t="shared" si="50"/>
        <v>0</v>
      </c>
      <c r="JF47" s="178">
        <f t="shared" si="50"/>
        <v>0</v>
      </c>
      <c r="JG47" s="178">
        <f t="shared" si="50"/>
        <v>0</v>
      </c>
      <c r="JH47" s="178">
        <f t="shared" si="50"/>
        <v>0</v>
      </c>
      <c r="JI47" s="178">
        <f t="shared" si="50"/>
        <v>0</v>
      </c>
      <c r="JJ47" s="178">
        <f t="shared" si="50"/>
        <v>0</v>
      </c>
      <c r="JK47" s="178">
        <f t="shared" si="50"/>
        <v>0</v>
      </c>
      <c r="JL47" s="178">
        <f t="shared" si="50"/>
        <v>0</v>
      </c>
      <c r="JM47" s="178">
        <f t="shared" si="50"/>
        <v>0</v>
      </c>
      <c r="JN47" s="178">
        <f t="shared" si="50"/>
        <v>0</v>
      </c>
      <c r="JO47" s="178">
        <f t="shared" si="50"/>
        <v>0</v>
      </c>
      <c r="JP47" s="178">
        <f t="shared" si="50"/>
        <v>0</v>
      </c>
      <c r="JQ47" s="178">
        <f t="shared" si="50"/>
        <v>0</v>
      </c>
      <c r="JR47" s="178">
        <f t="shared" si="50"/>
        <v>0</v>
      </c>
      <c r="JS47" s="178">
        <f t="shared" si="50"/>
        <v>0</v>
      </c>
      <c r="JT47" s="178">
        <f t="shared" si="50"/>
        <v>0</v>
      </c>
      <c r="JU47" s="178">
        <f t="shared" si="50"/>
        <v>0</v>
      </c>
      <c r="JV47" s="178">
        <f t="shared" si="50"/>
        <v>0</v>
      </c>
      <c r="JW47" s="178">
        <f t="shared" si="50"/>
        <v>0</v>
      </c>
      <c r="JX47" s="178">
        <f t="shared" si="50"/>
        <v>0</v>
      </c>
      <c r="JY47" s="178">
        <f t="shared" si="50"/>
        <v>0</v>
      </c>
      <c r="JZ47" s="180">
        <f t="shared" si="4"/>
        <v>0.215</v>
      </c>
      <c r="KA47" s="181">
        <f t="shared" si="5"/>
        <v>5569.66152</v>
      </c>
      <c r="KB47" s="181">
        <f t="shared" si="6"/>
        <v>1197.477227</v>
      </c>
    </row>
    <row r="48" ht="14.25" customHeight="1">
      <c r="A48" s="50" t="s">
        <v>163</v>
      </c>
      <c r="B48" s="83" t="s">
        <v>479</v>
      </c>
      <c r="C48" s="50">
        <v>1811047.0</v>
      </c>
      <c r="D48" s="175">
        <v>0.0</v>
      </c>
      <c r="E48" s="175">
        <v>262.0</v>
      </c>
      <c r="F48" s="175">
        <v>0.0</v>
      </c>
      <c r="G48" s="175">
        <v>0.0</v>
      </c>
      <c r="H48" s="175">
        <v>0.0</v>
      </c>
      <c r="I48" s="175">
        <v>0.0</v>
      </c>
      <c r="J48" s="175">
        <v>280.0</v>
      </c>
      <c r="K48" s="175">
        <v>0.0</v>
      </c>
      <c r="L48" s="175">
        <v>0.0</v>
      </c>
      <c r="M48" s="175">
        <v>0.0</v>
      </c>
      <c r="N48" s="175">
        <v>0.0</v>
      </c>
      <c r="O48" s="175">
        <v>274.0</v>
      </c>
      <c r="P48" s="175">
        <v>0.0</v>
      </c>
      <c r="Q48" s="175">
        <v>0.0</v>
      </c>
      <c r="R48" s="175">
        <v>0.0</v>
      </c>
      <c r="S48" s="175">
        <v>0.0</v>
      </c>
      <c r="T48" s="175">
        <v>0.0</v>
      </c>
      <c r="U48" s="175">
        <v>269.0</v>
      </c>
      <c r="V48" s="175">
        <v>0.0</v>
      </c>
      <c r="W48" s="175">
        <v>0.0</v>
      </c>
      <c r="X48" s="175">
        <v>0.0</v>
      </c>
      <c r="Y48" s="175">
        <v>0.0</v>
      </c>
      <c r="Z48" s="175">
        <v>0.0</v>
      </c>
      <c r="AA48" s="175">
        <v>0.0</v>
      </c>
      <c r="AB48" s="175">
        <v>253.0</v>
      </c>
      <c r="AC48" s="175">
        <v>0.0</v>
      </c>
      <c r="AD48" s="175">
        <v>0.0</v>
      </c>
      <c r="AE48" s="175">
        <v>0.0</v>
      </c>
      <c r="AF48" s="175">
        <v>0.0</v>
      </c>
      <c r="AG48" s="175">
        <v>0.0</v>
      </c>
      <c r="AH48" s="175">
        <v>0.0</v>
      </c>
      <c r="AI48" s="175">
        <v>0.0</v>
      </c>
      <c r="AJ48" s="175">
        <v>267.0</v>
      </c>
      <c r="AK48" s="175">
        <v>0.0</v>
      </c>
      <c r="AL48" s="175">
        <v>0.0</v>
      </c>
      <c r="AM48" s="175">
        <v>0.0</v>
      </c>
      <c r="AN48" s="175">
        <v>0.0</v>
      </c>
      <c r="AO48" s="175">
        <v>0.0</v>
      </c>
      <c r="AP48" s="175">
        <v>0.0</v>
      </c>
      <c r="AQ48" s="175">
        <v>0.0</v>
      </c>
      <c r="AR48" s="175">
        <v>0.0</v>
      </c>
      <c r="AS48" s="175">
        <v>0.0</v>
      </c>
      <c r="AT48" s="175">
        <v>0.0</v>
      </c>
      <c r="AU48" s="175">
        <v>288.0</v>
      </c>
      <c r="AV48" s="175">
        <v>0.0</v>
      </c>
      <c r="AW48" s="175">
        <v>0.0</v>
      </c>
      <c r="AX48" s="175">
        <v>0.0</v>
      </c>
      <c r="AY48" s="175">
        <v>0.0</v>
      </c>
      <c r="AZ48" s="175">
        <v>0.0</v>
      </c>
      <c r="BA48" s="175">
        <v>0.0</v>
      </c>
      <c r="BB48" s="175">
        <v>0.0</v>
      </c>
      <c r="BC48" s="175">
        <v>0.0</v>
      </c>
      <c r="BD48" s="175">
        <v>0.0</v>
      </c>
      <c r="BE48" s="175">
        <v>0.0</v>
      </c>
      <c r="BF48" s="175">
        <v>0.0</v>
      </c>
      <c r="BG48" s="175">
        <v>0.0</v>
      </c>
      <c r="BH48" s="175">
        <v>0.0</v>
      </c>
      <c r="BI48" s="175">
        <v>0.0</v>
      </c>
      <c r="BJ48" s="175">
        <v>0.0</v>
      </c>
      <c r="BK48" s="175">
        <v>0.0</v>
      </c>
      <c r="BL48" s="175">
        <v>0.0</v>
      </c>
      <c r="BM48" s="175">
        <v>0.0</v>
      </c>
      <c r="BN48" s="175">
        <v>0.0</v>
      </c>
      <c r="BO48" s="175">
        <v>0.0</v>
      </c>
      <c r="BP48" s="175">
        <v>0.0</v>
      </c>
      <c r="BQ48" s="175">
        <v>0.0</v>
      </c>
      <c r="BR48" s="175">
        <v>0.0</v>
      </c>
      <c r="BS48" s="175">
        <v>0.0</v>
      </c>
      <c r="BT48" s="175">
        <v>0.0</v>
      </c>
      <c r="BU48" s="175">
        <v>0.0</v>
      </c>
      <c r="BV48" s="175">
        <v>0.0</v>
      </c>
      <c r="BW48" s="175">
        <v>0.0</v>
      </c>
      <c r="BX48" s="175">
        <v>267.0</v>
      </c>
      <c r="BY48" s="175">
        <v>0.0</v>
      </c>
      <c r="BZ48" s="175">
        <v>0.0</v>
      </c>
      <c r="CA48" s="175">
        <v>0.0</v>
      </c>
      <c r="CB48" s="175">
        <v>0.0</v>
      </c>
      <c r="CC48" s="175">
        <v>0.0</v>
      </c>
      <c r="CD48" s="175">
        <v>0.0</v>
      </c>
      <c r="CE48" s="175">
        <v>0.0</v>
      </c>
      <c r="CF48" s="175">
        <v>0.0</v>
      </c>
      <c r="CG48" s="175">
        <v>0.0</v>
      </c>
      <c r="CH48" s="175">
        <v>0.0</v>
      </c>
      <c r="CI48" s="175">
        <v>0.0</v>
      </c>
      <c r="CJ48" s="175">
        <v>0.0</v>
      </c>
      <c r="CK48" s="175">
        <v>0.0</v>
      </c>
      <c r="CL48" s="175">
        <v>0.0</v>
      </c>
      <c r="CM48" s="175">
        <v>0.0</v>
      </c>
      <c r="CN48" s="175">
        <v>0.0</v>
      </c>
      <c r="CO48" s="175">
        <v>0.0</v>
      </c>
      <c r="CP48" s="175">
        <v>288.0</v>
      </c>
      <c r="CQ48" s="175">
        <v>0.0</v>
      </c>
      <c r="CR48" s="175">
        <v>0.0</v>
      </c>
      <c r="CS48" s="175">
        <v>0.0</v>
      </c>
      <c r="CT48" s="175">
        <v>0.0</v>
      </c>
      <c r="CU48" s="175">
        <v>0.0</v>
      </c>
      <c r="CV48" s="175">
        <v>0.0</v>
      </c>
      <c r="CW48" s="175">
        <v>0.0</v>
      </c>
      <c r="CX48" s="175">
        <v>280.0</v>
      </c>
      <c r="CY48" s="175">
        <v>0.0</v>
      </c>
      <c r="CZ48" s="175">
        <v>0.0</v>
      </c>
      <c r="DA48" s="175">
        <v>0.0</v>
      </c>
      <c r="DB48" s="175">
        <v>0.0</v>
      </c>
      <c r="DC48" s="175">
        <v>0.0</v>
      </c>
      <c r="DD48" s="175">
        <v>0.0</v>
      </c>
      <c r="DE48" s="175">
        <v>0.0</v>
      </c>
      <c r="DF48" s="175">
        <v>0.0</v>
      </c>
      <c r="DG48" s="175">
        <v>0.0</v>
      </c>
      <c r="DH48" s="175">
        <v>0.0</v>
      </c>
      <c r="DI48" s="175">
        <v>0.0</v>
      </c>
      <c r="DJ48" s="175">
        <v>0.0</v>
      </c>
      <c r="DK48" s="175">
        <v>0.0</v>
      </c>
      <c r="DL48" s="175">
        <v>0.0</v>
      </c>
      <c r="DM48" s="175">
        <v>0.0</v>
      </c>
      <c r="DN48" s="175">
        <v>0.0</v>
      </c>
      <c r="DO48" s="175">
        <v>0.0</v>
      </c>
      <c r="DP48" s="175">
        <v>0.0</v>
      </c>
      <c r="DQ48" s="175">
        <v>0.0</v>
      </c>
      <c r="DR48" s="175">
        <v>0.0</v>
      </c>
      <c r="DS48" s="175">
        <v>0.0</v>
      </c>
      <c r="DT48" s="175">
        <v>0.0</v>
      </c>
      <c r="DU48" s="175">
        <v>0.0</v>
      </c>
      <c r="DV48" s="175">
        <v>0.0</v>
      </c>
      <c r="DW48" s="175">
        <v>0.0</v>
      </c>
      <c r="DX48" s="175">
        <v>0.0</v>
      </c>
      <c r="DY48" s="175">
        <v>0.0</v>
      </c>
      <c r="DZ48" s="175">
        <v>0.0</v>
      </c>
      <c r="EA48" s="175">
        <v>0.0</v>
      </c>
      <c r="EB48" s="175">
        <v>0.0</v>
      </c>
      <c r="EC48" s="175">
        <v>0.0</v>
      </c>
      <c r="ED48" s="175">
        <v>0.0</v>
      </c>
      <c r="EE48" s="175">
        <v>0.0</v>
      </c>
      <c r="EF48" s="175">
        <v>0.0</v>
      </c>
      <c r="EG48" s="175">
        <v>0.0</v>
      </c>
      <c r="EH48" s="175">
        <v>0.0</v>
      </c>
      <c r="EI48" s="175">
        <v>0.0</v>
      </c>
      <c r="EJ48" s="175">
        <v>0.0</v>
      </c>
      <c r="EK48" s="175">
        <v>0.0</v>
      </c>
      <c r="EL48" s="175">
        <v>0.0</v>
      </c>
      <c r="EM48" s="176">
        <v>0.0</v>
      </c>
      <c r="EN48" s="177">
        <f t="shared" si="2"/>
        <v>0</v>
      </c>
      <c r="EO48" s="178">
        <f>VLOOKUP(C48,'Complexity Cost Adjustment'!$C$2:$H$141,6,0)</f>
        <v>970.0485</v>
      </c>
      <c r="EP48" s="178">
        <f t="shared" ref="EP48:JY48" si="51">IF(D48&gt;0,($EO48)*D$143,0)</f>
        <v>0</v>
      </c>
      <c r="EQ48" s="179">
        <f t="shared" si="51"/>
        <v>1120.406018</v>
      </c>
      <c r="ER48" s="178">
        <f t="shared" si="51"/>
        <v>0</v>
      </c>
      <c r="ES48" s="178">
        <f t="shared" si="51"/>
        <v>0</v>
      </c>
      <c r="ET48" s="178">
        <f t="shared" si="51"/>
        <v>0</v>
      </c>
      <c r="EU48" s="178">
        <f t="shared" si="51"/>
        <v>0</v>
      </c>
      <c r="EV48" s="179">
        <f t="shared" si="51"/>
        <v>760.518024</v>
      </c>
      <c r="EW48" s="178">
        <f t="shared" si="51"/>
        <v>0</v>
      </c>
      <c r="EX48" s="178">
        <f t="shared" si="51"/>
        <v>0</v>
      </c>
      <c r="EY48" s="178">
        <f t="shared" si="51"/>
        <v>0</v>
      </c>
      <c r="EZ48" s="178">
        <f t="shared" si="51"/>
        <v>0</v>
      </c>
      <c r="FA48" s="179">
        <f t="shared" si="51"/>
        <v>699.4049685</v>
      </c>
      <c r="FB48" s="178">
        <f t="shared" si="51"/>
        <v>0</v>
      </c>
      <c r="FC48" s="178">
        <f t="shared" si="51"/>
        <v>0</v>
      </c>
      <c r="FD48" s="178">
        <f t="shared" si="51"/>
        <v>0</v>
      </c>
      <c r="FE48" s="178">
        <f t="shared" si="51"/>
        <v>0</v>
      </c>
      <c r="FF48" s="178">
        <f t="shared" si="51"/>
        <v>0</v>
      </c>
      <c r="FG48" s="179">
        <f t="shared" si="51"/>
        <v>1787.799386</v>
      </c>
      <c r="FH48" s="178">
        <f t="shared" si="51"/>
        <v>0</v>
      </c>
      <c r="FI48" s="178">
        <f t="shared" si="51"/>
        <v>0</v>
      </c>
      <c r="FJ48" s="178">
        <f t="shared" si="51"/>
        <v>0</v>
      </c>
      <c r="FK48" s="178">
        <f t="shared" si="51"/>
        <v>0</v>
      </c>
      <c r="FL48" s="178">
        <f t="shared" si="51"/>
        <v>0</v>
      </c>
      <c r="FM48" s="178">
        <f t="shared" si="51"/>
        <v>0</v>
      </c>
      <c r="FN48" s="179">
        <f t="shared" si="51"/>
        <v>1187.339364</v>
      </c>
      <c r="FO48" s="178">
        <f t="shared" si="51"/>
        <v>0</v>
      </c>
      <c r="FP48" s="178">
        <f t="shared" si="51"/>
        <v>0</v>
      </c>
      <c r="FQ48" s="178">
        <f t="shared" si="51"/>
        <v>0</v>
      </c>
      <c r="FR48" s="178">
        <f t="shared" si="51"/>
        <v>0</v>
      </c>
      <c r="FS48" s="178">
        <f t="shared" si="51"/>
        <v>0</v>
      </c>
      <c r="FT48" s="178">
        <f t="shared" si="51"/>
        <v>0</v>
      </c>
      <c r="FU48" s="178">
        <f t="shared" si="51"/>
        <v>0</v>
      </c>
      <c r="FV48" s="179">
        <f t="shared" si="51"/>
        <v>1198.979946</v>
      </c>
      <c r="FW48" s="178">
        <f t="shared" si="51"/>
        <v>0</v>
      </c>
      <c r="FX48" s="178">
        <f t="shared" si="51"/>
        <v>0</v>
      </c>
      <c r="FY48" s="178">
        <f t="shared" si="51"/>
        <v>0</v>
      </c>
      <c r="FZ48" s="178">
        <f t="shared" si="51"/>
        <v>0</v>
      </c>
      <c r="GA48" s="178">
        <f t="shared" si="51"/>
        <v>0</v>
      </c>
      <c r="GB48" s="178">
        <f t="shared" si="51"/>
        <v>0</v>
      </c>
      <c r="GC48" s="178">
        <f t="shared" si="51"/>
        <v>0</v>
      </c>
      <c r="GD48" s="178">
        <f t="shared" si="51"/>
        <v>0</v>
      </c>
      <c r="GE48" s="178">
        <f t="shared" si="51"/>
        <v>0</v>
      </c>
      <c r="GF48" s="178">
        <f t="shared" si="51"/>
        <v>0</v>
      </c>
      <c r="GG48" s="179">
        <f t="shared" si="51"/>
        <v>470.4735225</v>
      </c>
      <c r="GH48" s="178">
        <f t="shared" si="51"/>
        <v>0</v>
      </c>
      <c r="GI48" s="178">
        <f t="shared" si="51"/>
        <v>0</v>
      </c>
      <c r="GJ48" s="178">
        <f t="shared" si="51"/>
        <v>0</v>
      </c>
      <c r="GK48" s="178">
        <f t="shared" si="51"/>
        <v>0</v>
      </c>
      <c r="GL48" s="178">
        <f t="shared" si="51"/>
        <v>0</v>
      </c>
      <c r="GM48" s="178">
        <f t="shared" si="51"/>
        <v>0</v>
      </c>
      <c r="GN48" s="178">
        <f t="shared" si="51"/>
        <v>0</v>
      </c>
      <c r="GO48" s="178">
        <f t="shared" si="51"/>
        <v>0</v>
      </c>
      <c r="GP48" s="178">
        <f t="shared" si="51"/>
        <v>0</v>
      </c>
      <c r="GQ48" s="178">
        <f t="shared" si="51"/>
        <v>0</v>
      </c>
      <c r="GR48" s="178">
        <f t="shared" si="51"/>
        <v>0</v>
      </c>
      <c r="GS48" s="178">
        <f t="shared" si="51"/>
        <v>0</v>
      </c>
      <c r="GT48" s="178">
        <f t="shared" si="51"/>
        <v>0</v>
      </c>
      <c r="GU48" s="178">
        <f t="shared" si="51"/>
        <v>0</v>
      </c>
      <c r="GV48" s="178">
        <f t="shared" si="51"/>
        <v>0</v>
      </c>
      <c r="GW48" s="178">
        <f t="shared" si="51"/>
        <v>0</v>
      </c>
      <c r="GX48" s="178">
        <f t="shared" si="51"/>
        <v>0</v>
      </c>
      <c r="GY48" s="178">
        <f t="shared" si="51"/>
        <v>0</v>
      </c>
      <c r="GZ48" s="178">
        <f t="shared" si="51"/>
        <v>0</v>
      </c>
      <c r="HA48" s="178">
        <f t="shared" si="51"/>
        <v>0</v>
      </c>
      <c r="HB48" s="178">
        <f t="shared" si="51"/>
        <v>0</v>
      </c>
      <c r="HC48" s="178">
        <f t="shared" si="51"/>
        <v>0</v>
      </c>
      <c r="HD48" s="178">
        <f t="shared" si="51"/>
        <v>0</v>
      </c>
      <c r="HE48" s="178">
        <f t="shared" si="51"/>
        <v>0</v>
      </c>
      <c r="HF48" s="178">
        <f t="shared" si="51"/>
        <v>0</v>
      </c>
      <c r="HG48" s="178">
        <f t="shared" si="51"/>
        <v>0</v>
      </c>
      <c r="HH48" s="178">
        <f t="shared" si="51"/>
        <v>0</v>
      </c>
      <c r="HI48" s="178">
        <f t="shared" si="51"/>
        <v>0</v>
      </c>
      <c r="HJ48" s="179">
        <f t="shared" si="51"/>
        <v>829.3914675</v>
      </c>
      <c r="HK48" s="178">
        <f t="shared" si="51"/>
        <v>0</v>
      </c>
      <c r="HL48" s="178">
        <f t="shared" si="51"/>
        <v>0</v>
      </c>
      <c r="HM48" s="178">
        <f t="shared" si="51"/>
        <v>0</v>
      </c>
      <c r="HN48" s="178">
        <f t="shared" si="51"/>
        <v>0</v>
      </c>
      <c r="HO48" s="178">
        <f t="shared" si="51"/>
        <v>0</v>
      </c>
      <c r="HP48" s="178">
        <f t="shared" si="51"/>
        <v>0</v>
      </c>
      <c r="HQ48" s="178">
        <f t="shared" si="51"/>
        <v>0</v>
      </c>
      <c r="HR48" s="178">
        <f t="shared" si="51"/>
        <v>0</v>
      </c>
      <c r="HS48" s="178">
        <f t="shared" si="51"/>
        <v>0</v>
      </c>
      <c r="HT48" s="178">
        <f t="shared" si="51"/>
        <v>0</v>
      </c>
      <c r="HU48" s="178">
        <f t="shared" si="51"/>
        <v>0</v>
      </c>
      <c r="HV48" s="178">
        <f t="shared" si="51"/>
        <v>0</v>
      </c>
      <c r="HW48" s="178">
        <f t="shared" si="51"/>
        <v>0</v>
      </c>
      <c r="HX48" s="178">
        <f t="shared" si="51"/>
        <v>0</v>
      </c>
      <c r="HY48" s="178">
        <f t="shared" si="51"/>
        <v>0</v>
      </c>
      <c r="HZ48" s="178">
        <f t="shared" si="51"/>
        <v>0</v>
      </c>
      <c r="IA48" s="178">
        <f t="shared" si="51"/>
        <v>0</v>
      </c>
      <c r="IB48" s="179">
        <f t="shared" si="51"/>
        <v>504.42522</v>
      </c>
      <c r="IC48" s="178">
        <f t="shared" si="51"/>
        <v>0</v>
      </c>
      <c r="ID48" s="178">
        <f t="shared" si="51"/>
        <v>0</v>
      </c>
      <c r="IE48" s="178">
        <f t="shared" si="51"/>
        <v>0</v>
      </c>
      <c r="IF48" s="178">
        <f t="shared" si="51"/>
        <v>0</v>
      </c>
      <c r="IG48" s="178">
        <f t="shared" si="51"/>
        <v>0</v>
      </c>
      <c r="IH48" s="178">
        <f t="shared" si="51"/>
        <v>0</v>
      </c>
      <c r="II48" s="178">
        <f t="shared" si="51"/>
        <v>0</v>
      </c>
      <c r="IJ48" s="179">
        <f t="shared" si="51"/>
        <v>368.61843</v>
      </c>
      <c r="IK48" s="178">
        <f t="shared" si="51"/>
        <v>0</v>
      </c>
      <c r="IL48" s="178">
        <f t="shared" si="51"/>
        <v>0</v>
      </c>
      <c r="IM48" s="178">
        <f t="shared" si="51"/>
        <v>0</v>
      </c>
      <c r="IN48" s="178">
        <f t="shared" si="51"/>
        <v>0</v>
      </c>
      <c r="IO48" s="178">
        <f t="shared" si="51"/>
        <v>0</v>
      </c>
      <c r="IP48" s="178">
        <f t="shared" si="51"/>
        <v>0</v>
      </c>
      <c r="IQ48" s="178">
        <f t="shared" si="51"/>
        <v>0</v>
      </c>
      <c r="IR48" s="178">
        <f t="shared" si="51"/>
        <v>0</v>
      </c>
      <c r="IS48" s="178">
        <f t="shared" si="51"/>
        <v>0</v>
      </c>
      <c r="IT48" s="178">
        <f t="shared" si="51"/>
        <v>0</v>
      </c>
      <c r="IU48" s="178">
        <f t="shared" si="51"/>
        <v>0</v>
      </c>
      <c r="IV48" s="178">
        <f t="shared" si="51"/>
        <v>0</v>
      </c>
      <c r="IW48" s="178">
        <f t="shared" si="51"/>
        <v>0</v>
      </c>
      <c r="IX48" s="178">
        <f t="shared" si="51"/>
        <v>0</v>
      </c>
      <c r="IY48" s="178">
        <f t="shared" si="51"/>
        <v>0</v>
      </c>
      <c r="IZ48" s="178">
        <f t="shared" si="51"/>
        <v>0</v>
      </c>
      <c r="JA48" s="178">
        <f t="shared" si="51"/>
        <v>0</v>
      </c>
      <c r="JB48" s="178">
        <f t="shared" si="51"/>
        <v>0</v>
      </c>
      <c r="JC48" s="178">
        <f t="shared" si="51"/>
        <v>0</v>
      </c>
      <c r="JD48" s="178">
        <f t="shared" si="51"/>
        <v>0</v>
      </c>
      <c r="JE48" s="178">
        <f t="shared" si="51"/>
        <v>0</v>
      </c>
      <c r="JF48" s="178">
        <f t="shared" si="51"/>
        <v>0</v>
      </c>
      <c r="JG48" s="178">
        <f t="shared" si="51"/>
        <v>0</v>
      </c>
      <c r="JH48" s="178">
        <f t="shared" si="51"/>
        <v>0</v>
      </c>
      <c r="JI48" s="178">
        <f t="shared" si="51"/>
        <v>0</v>
      </c>
      <c r="JJ48" s="178">
        <f t="shared" si="51"/>
        <v>0</v>
      </c>
      <c r="JK48" s="178">
        <f t="shared" si="51"/>
        <v>0</v>
      </c>
      <c r="JL48" s="178">
        <f t="shared" si="51"/>
        <v>0</v>
      </c>
      <c r="JM48" s="178">
        <f t="shared" si="51"/>
        <v>0</v>
      </c>
      <c r="JN48" s="178">
        <f t="shared" si="51"/>
        <v>0</v>
      </c>
      <c r="JO48" s="178">
        <f t="shared" si="51"/>
        <v>0</v>
      </c>
      <c r="JP48" s="178">
        <f t="shared" si="51"/>
        <v>0</v>
      </c>
      <c r="JQ48" s="178">
        <f t="shared" si="51"/>
        <v>0</v>
      </c>
      <c r="JR48" s="178">
        <f t="shared" si="51"/>
        <v>0</v>
      </c>
      <c r="JS48" s="178">
        <f t="shared" si="51"/>
        <v>0</v>
      </c>
      <c r="JT48" s="178">
        <f t="shared" si="51"/>
        <v>0</v>
      </c>
      <c r="JU48" s="178">
        <f t="shared" si="51"/>
        <v>0</v>
      </c>
      <c r="JV48" s="178">
        <f t="shared" si="51"/>
        <v>0</v>
      </c>
      <c r="JW48" s="178">
        <f t="shared" si="51"/>
        <v>0</v>
      </c>
      <c r="JX48" s="178">
        <f t="shared" si="51"/>
        <v>0</v>
      </c>
      <c r="JY48" s="178">
        <f t="shared" si="51"/>
        <v>0</v>
      </c>
      <c r="JZ48" s="180">
        <f t="shared" si="4"/>
        <v>0.215</v>
      </c>
      <c r="KA48" s="181">
        <f t="shared" si="5"/>
        <v>8927.356346</v>
      </c>
      <c r="KB48" s="181">
        <f t="shared" si="6"/>
        <v>1919.381614</v>
      </c>
    </row>
    <row r="49" ht="14.25" customHeight="1">
      <c r="A49" s="50" t="s">
        <v>163</v>
      </c>
      <c r="B49" s="83" t="s">
        <v>479</v>
      </c>
      <c r="C49" s="50">
        <v>1811048.0</v>
      </c>
      <c r="D49" s="175">
        <v>0.0</v>
      </c>
      <c r="E49" s="175">
        <v>196.0</v>
      </c>
      <c r="F49" s="175">
        <v>0.0</v>
      </c>
      <c r="G49" s="175">
        <v>0.0</v>
      </c>
      <c r="H49" s="175">
        <v>0.0</v>
      </c>
      <c r="I49" s="175">
        <v>0.0</v>
      </c>
      <c r="J49" s="175">
        <v>210.0</v>
      </c>
      <c r="K49" s="175">
        <v>0.0</v>
      </c>
      <c r="L49" s="175">
        <v>0.0</v>
      </c>
      <c r="M49" s="175">
        <v>0.0</v>
      </c>
      <c r="N49" s="175">
        <v>0.0</v>
      </c>
      <c r="O49" s="175">
        <v>206.0</v>
      </c>
      <c r="P49" s="175">
        <v>0.0</v>
      </c>
      <c r="Q49" s="175">
        <v>0.0</v>
      </c>
      <c r="R49" s="175">
        <v>0.0</v>
      </c>
      <c r="S49" s="175">
        <v>0.0</v>
      </c>
      <c r="T49" s="175">
        <v>0.0</v>
      </c>
      <c r="U49" s="175">
        <v>202.0</v>
      </c>
      <c r="V49" s="175">
        <v>0.0</v>
      </c>
      <c r="W49" s="175">
        <v>0.0</v>
      </c>
      <c r="X49" s="175">
        <v>0.0</v>
      </c>
      <c r="Y49" s="175">
        <v>0.0</v>
      </c>
      <c r="Z49" s="175">
        <v>0.0</v>
      </c>
      <c r="AA49" s="175">
        <v>0.0</v>
      </c>
      <c r="AB49" s="175">
        <v>0.0</v>
      </c>
      <c r="AC49" s="175">
        <v>190.0</v>
      </c>
      <c r="AD49" s="175">
        <v>0.0</v>
      </c>
      <c r="AE49" s="175">
        <v>0.0</v>
      </c>
      <c r="AF49" s="175">
        <v>0.0</v>
      </c>
      <c r="AG49" s="175">
        <v>0.0</v>
      </c>
      <c r="AH49" s="175">
        <v>0.0</v>
      </c>
      <c r="AI49" s="175">
        <v>0.0</v>
      </c>
      <c r="AJ49" s="175">
        <v>0.0</v>
      </c>
      <c r="AK49" s="175">
        <v>200.0</v>
      </c>
      <c r="AL49" s="175">
        <v>0.0</v>
      </c>
      <c r="AM49" s="175">
        <v>0.0</v>
      </c>
      <c r="AN49" s="175">
        <v>0.0</v>
      </c>
      <c r="AO49" s="175">
        <v>0.0</v>
      </c>
      <c r="AP49" s="175">
        <v>0.0</v>
      </c>
      <c r="AQ49" s="175">
        <v>0.0</v>
      </c>
      <c r="AR49" s="175">
        <v>0.0</v>
      </c>
      <c r="AS49" s="175">
        <v>0.0</v>
      </c>
      <c r="AT49" s="175">
        <v>0.0</v>
      </c>
      <c r="AU49" s="175">
        <v>216.0</v>
      </c>
      <c r="AV49" s="175">
        <v>0.0</v>
      </c>
      <c r="AW49" s="175">
        <v>0.0</v>
      </c>
      <c r="AX49" s="175">
        <v>0.0</v>
      </c>
      <c r="AY49" s="175">
        <v>0.0</v>
      </c>
      <c r="AZ49" s="175">
        <v>0.0</v>
      </c>
      <c r="BA49" s="175">
        <v>0.0</v>
      </c>
      <c r="BB49" s="175">
        <v>0.0</v>
      </c>
      <c r="BC49" s="175">
        <v>0.0</v>
      </c>
      <c r="BD49" s="175">
        <v>0.0</v>
      </c>
      <c r="BE49" s="175">
        <v>0.0</v>
      </c>
      <c r="BF49" s="175">
        <v>0.0</v>
      </c>
      <c r="BG49" s="175">
        <v>0.0</v>
      </c>
      <c r="BH49" s="175">
        <v>0.0</v>
      </c>
      <c r="BI49" s="175">
        <v>0.0</v>
      </c>
      <c r="BJ49" s="175">
        <v>0.0</v>
      </c>
      <c r="BK49" s="175">
        <v>0.0</v>
      </c>
      <c r="BL49" s="175">
        <v>0.0</v>
      </c>
      <c r="BM49" s="175">
        <v>0.0</v>
      </c>
      <c r="BN49" s="175">
        <v>0.0</v>
      </c>
      <c r="BO49" s="175">
        <v>0.0</v>
      </c>
      <c r="BP49" s="175">
        <v>0.0</v>
      </c>
      <c r="BQ49" s="175">
        <v>0.0</v>
      </c>
      <c r="BR49" s="175">
        <v>0.0</v>
      </c>
      <c r="BS49" s="175">
        <v>0.0</v>
      </c>
      <c r="BT49" s="175">
        <v>0.0</v>
      </c>
      <c r="BU49" s="175">
        <v>0.0</v>
      </c>
      <c r="BV49" s="175">
        <v>0.0</v>
      </c>
      <c r="BW49" s="175">
        <v>0.0</v>
      </c>
      <c r="BX49" s="175">
        <v>0.0</v>
      </c>
      <c r="BY49" s="175">
        <v>0.0</v>
      </c>
      <c r="BZ49" s="175">
        <v>0.0</v>
      </c>
      <c r="CA49" s="175">
        <v>0.0</v>
      </c>
      <c r="CB49" s="175">
        <v>0.0</v>
      </c>
      <c r="CC49" s="175">
        <v>0.0</v>
      </c>
      <c r="CD49" s="175">
        <v>0.0</v>
      </c>
      <c r="CE49" s="175">
        <v>0.0</v>
      </c>
      <c r="CF49" s="175">
        <v>0.0</v>
      </c>
      <c r="CG49" s="175">
        <v>200.0</v>
      </c>
      <c r="CH49" s="175">
        <v>0.0</v>
      </c>
      <c r="CI49" s="175">
        <v>0.0</v>
      </c>
      <c r="CJ49" s="175">
        <v>0.0</v>
      </c>
      <c r="CK49" s="175">
        <v>0.0</v>
      </c>
      <c r="CL49" s="175">
        <v>0.0</v>
      </c>
      <c r="CM49" s="175">
        <v>0.0</v>
      </c>
      <c r="CN49" s="175">
        <v>0.0</v>
      </c>
      <c r="CO49" s="175">
        <v>0.0</v>
      </c>
      <c r="CP49" s="175">
        <v>216.0</v>
      </c>
      <c r="CQ49" s="175">
        <v>0.0</v>
      </c>
      <c r="CR49" s="175">
        <v>0.0</v>
      </c>
      <c r="CS49" s="175">
        <v>0.0</v>
      </c>
      <c r="CT49" s="175">
        <v>0.0</v>
      </c>
      <c r="CU49" s="175">
        <v>0.0</v>
      </c>
      <c r="CV49" s="175">
        <v>0.0</v>
      </c>
      <c r="CW49" s="175">
        <v>0.0</v>
      </c>
      <c r="CX49" s="175">
        <v>0.0</v>
      </c>
      <c r="CY49" s="175">
        <v>210.0</v>
      </c>
      <c r="CZ49" s="175">
        <v>0.0</v>
      </c>
      <c r="DA49" s="175">
        <v>0.0</v>
      </c>
      <c r="DB49" s="175">
        <v>0.0</v>
      </c>
      <c r="DC49" s="175">
        <v>0.0</v>
      </c>
      <c r="DD49" s="175">
        <v>0.0</v>
      </c>
      <c r="DE49" s="175">
        <v>0.0</v>
      </c>
      <c r="DF49" s="175">
        <v>0.0</v>
      </c>
      <c r="DG49" s="175">
        <v>0.0</v>
      </c>
      <c r="DH49" s="175">
        <v>0.0</v>
      </c>
      <c r="DI49" s="175">
        <v>0.0</v>
      </c>
      <c r="DJ49" s="175">
        <v>0.0</v>
      </c>
      <c r="DK49" s="175">
        <v>0.0</v>
      </c>
      <c r="DL49" s="175">
        <v>0.0</v>
      </c>
      <c r="DM49" s="175">
        <v>0.0</v>
      </c>
      <c r="DN49" s="175">
        <v>0.0</v>
      </c>
      <c r="DO49" s="175">
        <v>0.0</v>
      </c>
      <c r="DP49" s="175">
        <v>0.0</v>
      </c>
      <c r="DQ49" s="175">
        <v>0.0</v>
      </c>
      <c r="DR49" s="175">
        <v>0.0</v>
      </c>
      <c r="DS49" s="175">
        <v>0.0</v>
      </c>
      <c r="DT49" s="175">
        <v>0.0</v>
      </c>
      <c r="DU49" s="175">
        <v>0.0</v>
      </c>
      <c r="DV49" s="175">
        <v>0.0</v>
      </c>
      <c r="DW49" s="175">
        <v>0.0</v>
      </c>
      <c r="DX49" s="175">
        <v>0.0</v>
      </c>
      <c r="DY49" s="175">
        <v>0.0</v>
      </c>
      <c r="DZ49" s="175">
        <v>0.0</v>
      </c>
      <c r="EA49" s="175">
        <v>0.0</v>
      </c>
      <c r="EB49" s="175">
        <v>0.0</v>
      </c>
      <c r="EC49" s="175">
        <v>0.0</v>
      </c>
      <c r="ED49" s="175">
        <v>0.0</v>
      </c>
      <c r="EE49" s="175">
        <v>0.0</v>
      </c>
      <c r="EF49" s="175">
        <v>0.0</v>
      </c>
      <c r="EG49" s="175">
        <v>0.0</v>
      </c>
      <c r="EH49" s="175">
        <v>0.0</v>
      </c>
      <c r="EI49" s="175">
        <v>0.0</v>
      </c>
      <c r="EJ49" s="175">
        <v>0.0</v>
      </c>
      <c r="EK49" s="175">
        <v>0.0</v>
      </c>
      <c r="EL49" s="175">
        <v>0.0</v>
      </c>
      <c r="EM49" s="176">
        <v>0.0</v>
      </c>
      <c r="EN49" s="177">
        <f t="shared" si="2"/>
        <v>0</v>
      </c>
      <c r="EO49" s="178">
        <f>VLOOKUP(C49,'Complexity Cost Adjustment'!$C$2:$H$141,6,0)</f>
        <v>1477.136</v>
      </c>
      <c r="EP49" s="178">
        <f t="shared" ref="EP49:JY49" si="52">IF(D49&gt;0,($EO49)*D$143,0)</f>
        <v>0</v>
      </c>
      <c r="EQ49" s="179">
        <f t="shared" si="52"/>
        <v>1706.09208</v>
      </c>
      <c r="ER49" s="178">
        <f t="shared" si="52"/>
        <v>0</v>
      </c>
      <c r="ES49" s="178">
        <f t="shared" si="52"/>
        <v>0</v>
      </c>
      <c r="ET49" s="178">
        <f t="shared" si="52"/>
        <v>0</v>
      </c>
      <c r="EU49" s="178">
        <f t="shared" si="52"/>
        <v>0</v>
      </c>
      <c r="EV49" s="179">
        <f t="shared" si="52"/>
        <v>1158.074624</v>
      </c>
      <c r="EW49" s="178">
        <f t="shared" si="52"/>
        <v>0</v>
      </c>
      <c r="EX49" s="178">
        <f t="shared" si="52"/>
        <v>0</v>
      </c>
      <c r="EY49" s="178">
        <f t="shared" si="52"/>
        <v>0</v>
      </c>
      <c r="EZ49" s="178">
        <f t="shared" si="52"/>
        <v>0</v>
      </c>
      <c r="FA49" s="179">
        <f t="shared" si="52"/>
        <v>1065.015056</v>
      </c>
      <c r="FB49" s="178">
        <f t="shared" si="52"/>
        <v>0</v>
      </c>
      <c r="FC49" s="178">
        <f t="shared" si="52"/>
        <v>0</v>
      </c>
      <c r="FD49" s="178">
        <f t="shared" si="52"/>
        <v>0</v>
      </c>
      <c r="FE49" s="178">
        <f t="shared" si="52"/>
        <v>0</v>
      </c>
      <c r="FF49" s="178">
        <f t="shared" si="52"/>
        <v>0</v>
      </c>
      <c r="FG49" s="179">
        <f t="shared" si="52"/>
        <v>2722.361648</v>
      </c>
      <c r="FH49" s="178">
        <f t="shared" si="52"/>
        <v>0</v>
      </c>
      <c r="FI49" s="178">
        <f t="shared" si="52"/>
        <v>0</v>
      </c>
      <c r="FJ49" s="178">
        <f t="shared" si="52"/>
        <v>0</v>
      </c>
      <c r="FK49" s="178">
        <f t="shared" si="52"/>
        <v>0</v>
      </c>
      <c r="FL49" s="178">
        <f t="shared" si="52"/>
        <v>0</v>
      </c>
      <c r="FM49" s="178">
        <f t="shared" si="52"/>
        <v>0</v>
      </c>
      <c r="FN49" s="178">
        <f t="shared" si="52"/>
        <v>0</v>
      </c>
      <c r="FO49" s="179">
        <f t="shared" si="52"/>
        <v>1701.660672</v>
      </c>
      <c r="FP49" s="178">
        <f t="shared" si="52"/>
        <v>0</v>
      </c>
      <c r="FQ49" s="178">
        <f t="shared" si="52"/>
        <v>0</v>
      </c>
      <c r="FR49" s="178">
        <f t="shared" si="52"/>
        <v>0</v>
      </c>
      <c r="FS49" s="178">
        <f t="shared" si="52"/>
        <v>0</v>
      </c>
      <c r="FT49" s="178">
        <f t="shared" si="52"/>
        <v>0</v>
      </c>
      <c r="FU49" s="178">
        <f t="shared" si="52"/>
        <v>0</v>
      </c>
      <c r="FV49" s="178">
        <f t="shared" si="52"/>
        <v>0</v>
      </c>
      <c r="FW49" s="179">
        <f t="shared" si="52"/>
        <v>1737.111936</v>
      </c>
      <c r="FX49" s="178">
        <f t="shared" si="52"/>
        <v>0</v>
      </c>
      <c r="FY49" s="178">
        <f t="shared" si="52"/>
        <v>0</v>
      </c>
      <c r="FZ49" s="178">
        <f t="shared" si="52"/>
        <v>0</v>
      </c>
      <c r="GA49" s="178">
        <f t="shared" si="52"/>
        <v>0</v>
      </c>
      <c r="GB49" s="178">
        <f t="shared" si="52"/>
        <v>0</v>
      </c>
      <c r="GC49" s="178">
        <f t="shared" si="52"/>
        <v>0</v>
      </c>
      <c r="GD49" s="178">
        <f t="shared" si="52"/>
        <v>0</v>
      </c>
      <c r="GE49" s="178">
        <f t="shared" si="52"/>
        <v>0</v>
      </c>
      <c r="GF49" s="178">
        <f t="shared" si="52"/>
        <v>0</v>
      </c>
      <c r="GG49" s="179">
        <f t="shared" si="52"/>
        <v>716.41096</v>
      </c>
      <c r="GH49" s="178">
        <f t="shared" si="52"/>
        <v>0</v>
      </c>
      <c r="GI49" s="178">
        <f t="shared" si="52"/>
        <v>0</v>
      </c>
      <c r="GJ49" s="178">
        <f t="shared" si="52"/>
        <v>0</v>
      </c>
      <c r="GK49" s="178">
        <f t="shared" si="52"/>
        <v>0</v>
      </c>
      <c r="GL49" s="178">
        <f t="shared" si="52"/>
        <v>0</v>
      </c>
      <c r="GM49" s="178">
        <f t="shared" si="52"/>
        <v>0</v>
      </c>
      <c r="GN49" s="178">
        <f t="shared" si="52"/>
        <v>0</v>
      </c>
      <c r="GO49" s="178">
        <f t="shared" si="52"/>
        <v>0</v>
      </c>
      <c r="GP49" s="178">
        <f t="shared" si="52"/>
        <v>0</v>
      </c>
      <c r="GQ49" s="178">
        <f t="shared" si="52"/>
        <v>0</v>
      </c>
      <c r="GR49" s="178">
        <f t="shared" si="52"/>
        <v>0</v>
      </c>
      <c r="GS49" s="178">
        <f t="shared" si="52"/>
        <v>0</v>
      </c>
      <c r="GT49" s="178">
        <f t="shared" si="52"/>
        <v>0</v>
      </c>
      <c r="GU49" s="178">
        <f t="shared" si="52"/>
        <v>0</v>
      </c>
      <c r="GV49" s="178">
        <f t="shared" si="52"/>
        <v>0</v>
      </c>
      <c r="GW49" s="178">
        <f t="shared" si="52"/>
        <v>0</v>
      </c>
      <c r="GX49" s="178">
        <f t="shared" si="52"/>
        <v>0</v>
      </c>
      <c r="GY49" s="178">
        <f t="shared" si="52"/>
        <v>0</v>
      </c>
      <c r="GZ49" s="178">
        <f t="shared" si="52"/>
        <v>0</v>
      </c>
      <c r="HA49" s="178">
        <f t="shared" si="52"/>
        <v>0</v>
      </c>
      <c r="HB49" s="178">
        <f t="shared" si="52"/>
        <v>0</v>
      </c>
      <c r="HC49" s="178">
        <f t="shared" si="52"/>
        <v>0</v>
      </c>
      <c r="HD49" s="178">
        <f t="shared" si="52"/>
        <v>0</v>
      </c>
      <c r="HE49" s="178">
        <f t="shared" si="52"/>
        <v>0</v>
      </c>
      <c r="HF49" s="178">
        <f t="shared" si="52"/>
        <v>0</v>
      </c>
      <c r="HG49" s="178">
        <f t="shared" si="52"/>
        <v>0</v>
      </c>
      <c r="HH49" s="178">
        <f t="shared" si="52"/>
        <v>0</v>
      </c>
      <c r="HI49" s="178">
        <f t="shared" si="52"/>
        <v>0</v>
      </c>
      <c r="HJ49" s="178">
        <f t="shared" si="52"/>
        <v>0</v>
      </c>
      <c r="HK49" s="178">
        <f t="shared" si="52"/>
        <v>0</v>
      </c>
      <c r="HL49" s="178">
        <f t="shared" si="52"/>
        <v>0</v>
      </c>
      <c r="HM49" s="178">
        <f t="shared" si="52"/>
        <v>0</v>
      </c>
      <c r="HN49" s="178">
        <f t="shared" si="52"/>
        <v>0</v>
      </c>
      <c r="HO49" s="178">
        <f t="shared" si="52"/>
        <v>0</v>
      </c>
      <c r="HP49" s="178">
        <f t="shared" si="52"/>
        <v>0</v>
      </c>
      <c r="HQ49" s="178">
        <f t="shared" si="52"/>
        <v>0</v>
      </c>
      <c r="HR49" s="178">
        <f t="shared" si="52"/>
        <v>0</v>
      </c>
      <c r="HS49" s="179">
        <f t="shared" si="52"/>
        <v>1861.19136</v>
      </c>
      <c r="HT49" s="178">
        <f t="shared" si="52"/>
        <v>0</v>
      </c>
      <c r="HU49" s="178">
        <f t="shared" si="52"/>
        <v>0</v>
      </c>
      <c r="HV49" s="178">
        <f t="shared" si="52"/>
        <v>0</v>
      </c>
      <c r="HW49" s="178">
        <f t="shared" si="52"/>
        <v>0</v>
      </c>
      <c r="HX49" s="178">
        <f t="shared" si="52"/>
        <v>0</v>
      </c>
      <c r="HY49" s="178">
        <f t="shared" si="52"/>
        <v>0</v>
      </c>
      <c r="HZ49" s="178">
        <f t="shared" si="52"/>
        <v>0</v>
      </c>
      <c r="IA49" s="178">
        <f t="shared" si="52"/>
        <v>0</v>
      </c>
      <c r="IB49" s="179">
        <f t="shared" si="52"/>
        <v>768.11072</v>
      </c>
      <c r="IC49" s="178">
        <f t="shared" si="52"/>
        <v>0</v>
      </c>
      <c r="ID49" s="178">
        <f t="shared" si="52"/>
        <v>0</v>
      </c>
      <c r="IE49" s="178">
        <f t="shared" si="52"/>
        <v>0</v>
      </c>
      <c r="IF49" s="178">
        <f t="shared" si="52"/>
        <v>0</v>
      </c>
      <c r="IG49" s="178">
        <f t="shared" si="52"/>
        <v>0</v>
      </c>
      <c r="IH49" s="178">
        <f t="shared" si="52"/>
        <v>0</v>
      </c>
      <c r="II49" s="178">
        <f t="shared" si="52"/>
        <v>0</v>
      </c>
      <c r="IJ49" s="178">
        <f t="shared" si="52"/>
        <v>0</v>
      </c>
      <c r="IK49" s="179">
        <f t="shared" si="52"/>
        <v>620.39712</v>
      </c>
      <c r="IL49" s="178">
        <f t="shared" si="52"/>
        <v>0</v>
      </c>
      <c r="IM49" s="178">
        <f t="shared" si="52"/>
        <v>0</v>
      </c>
      <c r="IN49" s="178">
        <f t="shared" si="52"/>
        <v>0</v>
      </c>
      <c r="IO49" s="178">
        <f t="shared" si="52"/>
        <v>0</v>
      </c>
      <c r="IP49" s="178">
        <f t="shared" si="52"/>
        <v>0</v>
      </c>
      <c r="IQ49" s="178">
        <f t="shared" si="52"/>
        <v>0</v>
      </c>
      <c r="IR49" s="178">
        <f t="shared" si="52"/>
        <v>0</v>
      </c>
      <c r="IS49" s="178">
        <f t="shared" si="52"/>
        <v>0</v>
      </c>
      <c r="IT49" s="178">
        <f t="shared" si="52"/>
        <v>0</v>
      </c>
      <c r="IU49" s="178">
        <f t="shared" si="52"/>
        <v>0</v>
      </c>
      <c r="IV49" s="178">
        <f t="shared" si="52"/>
        <v>0</v>
      </c>
      <c r="IW49" s="178">
        <f t="shared" si="52"/>
        <v>0</v>
      </c>
      <c r="IX49" s="178">
        <f t="shared" si="52"/>
        <v>0</v>
      </c>
      <c r="IY49" s="178">
        <f t="shared" si="52"/>
        <v>0</v>
      </c>
      <c r="IZ49" s="178">
        <f t="shared" si="52"/>
        <v>0</v>
      </c>
      <c r="JA49" s="178">
        <f t="shared" si="52"/>
        <v>0</v>
      </c>
      <c r="JB49" s="178">
        <f t="shared" si="52"/>
        <v>0</v>
      </c>
      <c r="JC49" s="178">
        <f t="shared" si="52"/>
        <v>0</v>
      </c>
      <c r="JD49" s="178">
        <f t="shared" si="52"/>
        <v>0</v>
      </c>
      <c r="JE49" s="178">
        <f t="shared" si="52"/>
        <v>0</v>
      </c>
      <c r="JF49" s="178">
        <f t="shared" si="52"/>
        <v>0</v>
      </c>
      <c r="JG49" s="178">
        <f t="shared" si="52"/>
        <v>0</v>
      </c>
      <c r="JH49" s="178">
        <f t="shared" si="52"/>
        <v>0</v>
      </c>
      <c r="JI49" s="178">
        <f t="shared" si="52"/>
        <v>0</v>
      </c>
      <c r="JJ49" s="178">
        <f t="shared" si="52"/>
        <v>0</v>
      </c>
      <c r="JK49" s="178">
        <f t="shared" si="52"/>
        <v>0</v>
      </c>
      <c r="JL49" s="178">
        <f t="shared" si="52"/>
        <v>0</v>
      </c>
      <c r="JM49" s="178">
        <f t="shared" si="52"/>
        <v>0</v>
      </c>
      <c r="JN49" s="178">
        <f t="shared" si="52"/>
        <v>0</v>
      </c>
      <c r="JO49" s="178">
        <f t="shared" si="52"/>
        <v>0</v>
      </c>
      <c r="JP49" s="178">
        <f t="shared" si="52"/>
        <v>0</v>
      </c>
      <c r="JQ49" s="178">
        <f t="shared" si="52"/>
        <v>0</v>
      </c>
      <c r="JR49" s="178">
        <f t="shared" si="52"/>
        <v>0</v>
      </c>
      <c r="JS49" s="178">
        <f t="shared" si="52"/>
        <v>0</v>
      </c>
      <c r="JT49" s="178">
        <f t="shared" si="52"/>
        <v>0</v>
      </c>
      <c r="JU49" s="178">
        <f t="shared" si="52"/>
        <v>0</v>
      </c>
      <c r="JV49" s="178">
        <f t="shared" si="52"/>
        <v>0</v>
      </c>
      <c r="JW49" s="178">
        <f t="shared" si="52"/>
        <v>0</v>
      </c>
      <c r="JX49" s="178">
        <f t="shared" si="52"/>
        <v>0</v>
      </c>
      <c r="JY49" s="178">
        <f t="shared" si="52"/>
        <v>0</v>
      </c>
      <c r="JZ49" s="180">
        <f t="shared" si="4"/>
        <v>0.215</v>
      </c>
      <c r="KA49" s="181">
        <f t="shared" si="5"/>
        <v>14056.42618</v>
      </c>
      <c r="KB49" s="181">
        <f t="shared" si="6"/>
        <v>3022.131628</v>
      </c>
    </row>
    <row r="50" ht="14.25" customHeight="1">
      <c r="A50" s="50" t="s">
        <v>163</v>
      </c>
      <c r="B50" s="83" t="s">
        <v>479</v>
      </c>
      <c r="C50" s="50">
        <v>1811049.0</v>
      </c>
      <c r="D50" s="175">
        <v>0.0</v>
      </c>
      <c r="E50" s="175">
        <v>33.0</v>
      </c>
      <c r="F50" s="175">
        <v>0.0</v>
      </c>
      <c r="G50" s="175">
        <v>0.0</v>
      </c>
      <c r="H50" s="175">
        <v>0.0</v>
      </c>
      <c r="I50" s="175">
        <v>0.0</v>
      </c>
      <c r="J50" s="175">
        <v>35.0</v>
      </c>
      <c r="K50" s="175">
        <v>0.0</v>
      </c>
      <c r="L50" s="175">
        <v>0.0</v>
      </c>
      <c r="M50" s="175">
        <v>0.0</v>
      </c>
      <c r="N50" s="175">
        <v>0.0</v>
      </c>
      <c r="O50" s="175">
        <v>34.0</v>
      </c>
      <c r="P50" s="175">
        <v>0.0</v>
      </c>
      <c r="Q50" s="175">
        <v>0.0</v>
      </c>
      <c r="R50" s="175">
        <v>0.0</v>
      </c>
      <c r="S50" s="175">
        <v>0.0</v>
      </c>
      <c r="T50" s="175">
        <v>0.0</v>
      </c>
      <c r="U50" s="175">
        <v>34.0</v>
      </c>
      <c r="V50" s="175">
        <v>0.0</v>
      </c>
      <c r="W50" s="175">
        <v>0.0</v>
      </c>
      <c r="X50" s="175">
        <v>0.0</v>
      </c>
      <c r="Y50" s="175">
        <v>0.0</v>
      </c>
      <c r="Z50" s="175">
        <v>0.0</v>
      </c>
      <c r="AA50" s="175">
        <v>0.0</v>
      </c>
      <c r="AB50" s="175">
        <v>0.0</v>
      </c>
      <c r="AC50" s="175">
        <v>32.0</v>
      </c>
      <c r="AD50" s="175">
        <v>0.0</v>
      </c>
      <c r="AE50" s="175">
        <v>0.0</v>
      </c>
      <c r="AF50" s="175">
        <v>0.0</v>
      </c>
      <c r="AG50" s="175">
        <v>0.0</v>
      </c>
      <c r="AH50" s="175">
        <v>0.0</v>
      </c>
      <c r="AI50" s="175">
        <v>0.0</v>
      </c>
      <c r="AJ50" s="175">
        <v>0.0</v>
      </c>
      <c r="AK50" s="175">
        <v>33.0</v>
      </c>
      <c r="AL50" s="175">
        <v>0.0</v>
      </c>
      <c r="AM50" s="175">
        <v>0.0</v>
      </c>
      <c r="AN50" s="175">
        <v>0.0</v>
      </c>
      <c r="AO50" s="175">
        <v>0.0</v>
      </c>
      <c r="AP50" s="175">
        <v>0.0</v>
      </c>
      <c r="AQ50" s="175">
        <v>0.0</v>
      </c>
      <c r="AR50" s="175">
        <v>0.0</v>
      </c>
      <c r="AS50" s="175">
        <v>0.0</v>
      </c>
      <c r="AT50" s="175">
        <v>0.0</v>
      </c>
      <c r="AU50" s="175">
        <v>36.0</v>
      </c>
      <c r="AV50" s="175">
        <v>0.0</v>
      </c>
      <c r="AW50" s="175">
        <v>0.0</v>
      </c>
      <c r="AX50" s="175">
        <v>0.0</v>
      </c>
      <c r="AY50" s="175">
        <v>0.0</v>
      </c>
      <c r="AZ50" s="175">
        <v>0.0</v>
      </c>
      <c r="BA50" s="175">
        <v>0.0</v>
      </c>
      <c r="BB50" s="175">
        <v>0.0</v>
      </c>
      <c r="BC50" s="175">
        <v>0.0</v>
      </c>
      <c r="BD50" s="175">
        <v>0.0</v>
      </c>
      <c r="BE50" s="175">
        <v>0.0</v>
      </c>
      <c r="BF50" s="175">
        <v>0.0</v>
      </c>
      <c r="BG50" s="175">
        <v>0.0</v>
      </c>
      <c r="BH50" s="175">
        <v>0.0</v>
      </c>
      <c r="BI50" s="175">
        <v>0.0</v>
      </c>
      <c r="BJ50" s="175">
        <v>0.0</v>
      </c>
      <c r="BK50" s="175">
        <v>0.0</v>
      </c>
      <c r="BL50" s="175">
        <v>0.0</v>
      </c>
      <c r="BM50" s="175">
        <v>0.0</v>
      </c>
      <c r="BN50" s="175">
        <v>0.0</v>
      </c>
      <c r="BO50" s="175">
        <v>0.0</v>
      </c>
      <c r="BP50" s="175">
        <v>0.0</v>
      </c>
      <c r="BQ50" s="175">
        <v>0.0</v>
      </c>
      <c r="BR50" s="175">
        <v>0.0</v>
      </c>
      <c r="BS50" s="175">
        <v>0.0</v>
      </c>
      <c r="BT50" s="175">
        <v>0.0</v>
      </c>
      <c r="BU50" s="175">
        <v>0.0</v>
      </c>
      <c r="BV50" s="175">
        <v>0.0</v>
      </c>
      <c r="BW50" s="175">
        <v>0.0</v>
      </c>
      <c r="BX50" s="175">
        <v>0.0</v>
      </c>
      <c r="BY50" s="175">
        <v>0.0</v>
      </c>
      <c r="BZ50" s="175">
        <v>0.0</v>
      </c>
      <c r="CA50" s="175">
        <v>0.0</v>
      </c>
      <c r="CB50" s="175">
        <v>0.0</v>
      </c>
      <c r="CC50" s="175">
        <v>0.0</v>
      </c>
      <c r="CD50" s="175">
        <v>0.0</v>
      </c>
      <c r="CE50" s="175">
        <v>0.0</v>
      </c>
      <c r="CF50" s="175">
        <v>0.0</v>
      </c>
      <c r="CG50" s="175">
        <v>33.0</v>
      </c>
      <c r="CH50" s="175">
        <v>0.0</v>
      </c>
      <c r="CI50" s="175">
        <v>0.0</v>
      </c>
      <c r="CJ50" s="175">
        <v>0.0</v>
      </c>
      <c r="CK50" s="175">
        <v>0.0</v>
      </c>
      <c r="CL50" s="175">
        <v>0.0</v>
      </c>
      <c r="CM50" s="175">
        <v>0.0</v>
      </c>
      <c r="CN50" s="175">
        <v>0.0</v>
      </c>
      <c r="CO50" s="175">
        <v>0.0</v>
      </c>
      <c r="CP50" s="175">
        <v>36.0</v>
      </c>
      <c r="CQ50" s="175">
        <v>0.0</v>
      </c>
      <c r="CR50" s="175">
        <v>0.0</v>
      </c>
      <c r="CS50" s="175">
        <v>0.0</v>
      </c>
      <c r="CT50" s="175">
        <v>0.0</v>
      </c>
      <c r="CU50" s="175">
        <v>0.0</v>
      </c>
      <c r="CV50" s="175">
        <v>0.0</v>
      </c>
      <c r="CW50" s="175">
        <v>0.0</v>
      </c>
      <c r="CX50" s="175">
        <v>0.0</v>
      </c>
      <c r="CY50" s="175">
        <v>35.0</v>
      </c>
      <c r="CZ50" s="175">
        <v>0.0</v>
      </c>
      <c r="DA50" s="175">
        <v>0.0</v>
      </c>
      <c r="DB50" s="175">
        <v>0.0</v>
      </c>
      <c r="DC50" s="175">
        <v>0.0</v>
      </c>
      <c r="DD50" s="175">
        <v>0.0</v>
      </c>
      <c r="DE50" s="175">
        <v>0.0</v>
      </c>
      <c r="DF50" s="175">
        <v>0.0</v>
      </c>
      <c r="DG50" s="175">
        <v>0.0</v>
      </c>
      <c r="DH50" s="175">
        <v>0.0</v>
      </c>
      <c r="DI50" s="175">
        <v>0.0</v>
      </c>
      <c r="DJ50" s="175">
        <v>0.0</v>
      </c>
      <c r="DK50" s="175">
        <v>0.0</v>
      </c>
      <c r="DL50" s="175">
        <v>0.0</v>
      </c>
      <c r="DM50" s="175">
        <v>0.0</v>
      </c>
      <c r="DN50" s="175">
        <v>0.0</v>
      </c>
      <c r="DO50" s="175">
        <v>0.0</v>
      </c>
      <c r="DP50" s="175">
        <v>0.0</v>
      </c>
      <c r="DQ50" s="175">
        <v>0.0</v>
      </c>
      <c r="DR50" s="175">
        <v>0.0</v>
      </c>
      <c r="DS50" s="175">
        <v>0.0</v>
      </c>
      <c r="DT50" s="175">
        <v>0.0</v>
      </c>
      <c r="DU50" s="175">
        <v>0.0</v>
      </c>
      <c r="DV50" s="175">
        <v>0.0</v>
      </c>
      <c r="DW50" s="175">
        <v>0.0</v>
      </c>
      <c r="DX50" s="175">
        <v>0.0</v>
      </c>
      <c r="DY50" s="175">
        <v>0.0</v>
      </c>
      <c r="DZ50" s="175">
        <v>0.0</v>
      </c>
      <c r="EA50" s="175">
        <v>0.0</v>
      </c>
      <c r="EB50" s="175">
        <v>0.0</v>
      </c>
      <c r="EC50" s="175">
        <v>0.0</v>
      </c>
      <c r="ED50" s="175">
        <v>0.0</v>
      </c>
      <c r="EE50" s="175">
        <v>0.0</v>
      </c>
      <c r="EF50" s="175">
        <v>0.0</v>
      </c>
      <c r="EG50" s="175">
        <v>0.0</v>
      </c>
      <c r="EH50" s="175">
        <v>0.0</v>
      </c>
      <c r="EI50" s="175">
        <v>0.0</v>
      </c>
      <c r="EJ50" s="175">
        <v>0.0</v>
      </c>
      <c r="EK50" s="175">
        <v>0.0</v>
      </c>
      <c r="EL50" s="175">
        <v>0.0</v>
      </c>
      <c r="EM50" s="176">
        <v>0.0</v>
      </c>
      <c r="EN50" s="177">
        <f t="shared" si="2"/>
        <v>0</v>
      </c>
      <c r="EO50" s="178">
        <f>VLOOKUP(C50,'Complexity Cost Adjustment'!$C$2:$H$141,6,0)</f>
        <v>125.5995</v>
      </c>
      <c r="EP50" s="178">
        <f t="shared" ref="EP50:JY50" si="53">IF(D50&gt;0,($EO50)*D$143,0)</f>
        <v>0</v>
      </c>
      <c r="EQ50" s="179">
        <f t="shared" si="53"/>
        <v>145.0674225</v>
      </c>
      <c r="ER50" s="178">
        <f t="shared" si="53"/>
        <v>0</v>
      </c>
      <c r="ES50" s="178">
        <f t="shared" si="53"/>
        <v>0</v>
      </c>
      <c r="ET50" s="178">
        <f t="shared" si="53"/>
        <v>0</v>
      </c>
      <c r="EU50" s="178">
        <f t="shared" si="53"/>
        <v>0</v>
      </c>
      <c r="EV50" s="179">
        <f t="shared" si="53"/>
        <v>98.470008</v>
      </c>
      <c r="EW50" s="178">
        <f t="shared" si="53"/>
        <v>0</v>
      </c>
      <c r="EX50" s="178">
        <f t="shared" si="53"/>
        <v>0</v>
      </c>
      <c r="EY50" s="178">
        <f t="shared" si="53"/>
        <v>0</v>
      </c>
      <c r="EZ50" s="178">
        <f t="shared" si="53"/>
        <v>0</v>
      </c>
      <c r="FA50" s="179">
        <f t="shared" si="53"/>
        <v>90.5572395</v>
      </c>
      <c r="FB50" s="178">
        <f t="shared" si="53"/>
        <v>0</v>
      </c>
      <c r="FC50" s="178">
        <f t="shared" si="53"/>
        <v>0</v>
      </c>
      <c r="FD50" s="178">
        <f t="shared" si="53"/>
        <v>0</v>
      </c>
      <c r="FE50" s="178">
        <f t="shared" si="53"/>
        <v>0</v>
      </c>
      <c r="FF50" s="178">
        <f t="shared" si="53"/>
        <v>0</v>
      </c>
      <c r="FG50" s="179">
        <f t="shared" si="53"/>
        <v>231.4798785</v>
      </c>
      <c r="FH50" s="178">
        <f t="shared" si="53"/>
        <v>0</v>
      </c>
      <c r="FI50" s="178">
        <f t="shared" si="53"/>
        <v>0</v>
      </c>
      <c r="FJ50" s="178">
        <f t="shared" si="53"/>
        <v>0</v>
      </c>
      <c r="FK50" s="178">
        <f t="shared" si="53"/>
        <v>0</v>
      </c>
      <c r="FL50" s="178">
        <f t="shared" si="53"/>
        <v>0</v>
      </c>
      <c r="FM50" s="178">
        <f t="shared" si="53"/>
        <v>0</v>
      </c>
      <c r="FN50" s="178">
        <f t="shared" si="53"/>
        <v>0</v>
      </c>
      <c r="FO50" s="179">
        <f t="shared" si="53"/>
        <v>144.690624</v>
      </c>
      <c r="FP50" s="178">
        <f t="shared" si="53"/>
        <v>0</v>
      </c>
      <c r="FQ50" s="178">
        <f t="shared" si="53"/>
        <v>0</v>
      </c>
      <c r="FR50" s="178">
        <f t="shared" si="53"/>
        <v>0</v>
      </c>
      <c r="FS50" s="178">
        <f t="shared" si="53"/>
        <v>0</v>
      </c>
      <c r="FT50" s="178">
        <f t="shared" si="53"/>
        <v>0</v>
      </c>
      <c r="FU50" s="178">
        <f t="shared" si="53"/>
        <v>0</v>
      </c>
      <c r="FV50" s="178">
        <f t="shared" si="53"/>
        <v>0</v>
      </c>
      <c r="FW50" s="179">
        <f t="shared" si="53"/>
        <v>147.705012</v>
      </c>
      <c r="FX50" s="178">
        <f t="shared" si="53"/>
        <v>0</v>
      </c>
      <c r="FY50" s="178">
        <f t="shared" si="53"/>
        <v>0</v>
      </c>
      <c r="FZ50" s="178">
        <f t="shared" si="53"/>
        <v>0</v>
      </c>
      <c r="GA50" s="178">
        <f t="shared" si="53"/>
        <v>0</v>
      </c>
      <c r="GB50" s="178">
        <f t="shared" si="53"/>
        <v>0</v>
      </c>
      <c r="GC50" s="178">
        <f t="shared" si="53"/>
        <v>0</v>
      </c>
      <c r="GD50" s="178">
        <f t="shared" si="53"/>
        <v>0</v>
      </c>
      <c r="GE50" s="178">
        <f t="shared" si="53"/>
        <v>0</v>
      </c>
      <c r="GF50" s="178">
        <f t="shared" si="53"/>
        <v>0</v>
      </c>
      <c r="GG50" s="179">
        <f t="shared" si="53"/>
        <v>60.9157575</v>
      </c>
      <c r="GH50" s="178">
        <f t="shared" si="53"/>
        <v>0</v>
      </c>
      <c r="GI50" s="178">
        <f t="shared" si="53"/>
        <v>0</v>
      </c>
      <c r="GJ50" s="178">
        <f t="shared" si="53"/>
        <v>0</v>
      </c>
      <c r="GK50" s="178">
        <f t="shared" si="53"/>
        <v>0</v>
      </c>
      <c r="GL50" s="178">
        <f t="shared" si="53"/>
        <v>0</v>
      </c>
      <c r="GM50" s="178">
        <f t="shared" si="53"/>
        <v>0</v>
      </c>
      <c r="GN50" s="178">
        <f t="shared" si="53"/>
        <v>0</v>
      </c>
      <c r="GO50" s="178">
        <f t="shared" si="53"/>
        <v>0</v>
      </c>
      <c r="GP50" s="178">
        <f t="shared" si="53"/>
        <v>0</v>
      </c>
      <c r="GQ50" s="178">
        <f t="shared" si="53"/>
        <v>0</v>
      </c>
      <c r="GR50" s="178">
        <f t="shared" si="53"/>
        <v>0</v>
      </c>
      <c r="GS50" s="178">
        <f t="shared" si="53"/>
        <v>0</v>
      </c>
      <c r="GT50" s="178">
        <f t="shared" si="53"/>
        <v>0</v>
      </c>
      <c r="GU50" s="178">
        <f t="shared" si="53"/>
        <v>0</v>
      </c>
      <c r="GV50" s="178">
        <f t="shared" si="53"/>
        <v>0</v>
      </c>
      <c r="GW50" s="178">
        <f t="shared" si="53"/>
        <v>0</v>
      </c>
      <c r="GX50" s="178">
        <f t="shared" si="53"/>
        <v>0</v>
      </c>
      <c r="GY50" s="178">
        <f t="shared" si="53"/>
        <v>0</v>
      </c>
      <c r="GZ50" s="178">
        <f t="shared" si="53"/>
        <v>0</v>
      </c>
      <c r="HA50" s="178">
        <f t="shared" si="53"/>
        <v>0</v>
      </c>
      <c r="HB50" s="178">
        <f t="shared" si="53"/>
        <v>0</v>
      </c>
      <c r="HC50" s="178">
        <f t="shared" si="53"/>
        <v>0</v>
      </c>
      <c r="HD50" s="178">
        <f t="shared" si="53"/>
        <v>0</v>
      </c>
      <c r="HE50" s="178">
        <f t="shared" si="53"/>
        <v>0</v>
      </c>
      <c r="HF50" s="178">
        <f t="shared" si="53"/>
        <v>0</v>
      </c>
      <c r="HG50" s="178">
        <f t="shared" si="53"/>
        <v>0</v>
      </c>
      <c r="HH50" s="178">
        <f t="shared" si="53"/>
        <v>0</v>
      </c>
      <c r="HI50" s="178">
        <f t="shared" si="53"/>
        <v>0</v>
      </c>
      <c r="HJ50" s="178">
        <f t="shared" si="53"/>
        <v>0</v>
      </c>
      <c r="HK50" s="178">
        <f t="shared" si="53"/>
        <v>0</v>
      </c>
      <c r="HL50" s="178">
        <f t="shared" si="53"/>
        <v>0</v>
      </c>
      <c r="HM50" s="178">
        <f t="shared" si="53"/>
        <v>0</v>
      </c>
      <c r="HN50" s="178">
        <f t="shared" si="53"/>
        <v>0</v>
      </c>
      <c r="HO50" s="178">
        <f t="shared" si="53"/>
        <v>0</v>
      </c>
      <c r="HP50" s="178">
        <f t="shared" si="53"/>
        <v>0</v>
      </c>
      <c r="HQ50" s="178">
        <f t="shared" si="53"/>
        <v>0</v>
      </c>
      <c r="HR50" s="178">
        <f t="shared" si="53"/>
        <v>0</v>
      </c>
      <c r="HS50" s="179">
        <f t="shared" si="53"/>
        <v>158.25537</v>
      </c>
      <c r="HT50" s="178">
        <f t="shared" si="53"/>
        <v>0</v>
      </c>
      <c r="HU50" s="178">
        <f t="shared" si="53"/>
        <v>0</v>
      </c>
      <c r="HV50" s="178">
        <f t="shared" si="53"/>
        <v>0</v>
      </c>
      <c r="HW50" s="178">
        <f t="shared" si="53"/>
        <v>0</v>
      </c>
      <c r="HX50" s="178">
        <f t="shared" si="53"/>
        <v>0</v>
      </c>
      <c r="HY50" s="178">
        <f t="shared" si="53"/>
        <v>0</v>
      </c>
      <c r="HZ50" s="178">
        <f t="shared" si="53"/>
        <v>0</v>
      </c>
      <c r="IA50" s="178">
        <f t="shared" si="53"/>
        <v>0</v>
      </c>
      <c r="IB50" s="179">
        <f t="shared" si="53"/>
        <v>65.31174</v>
      </c>
      <c r="IC50" s="178">
        <f t="shared" si="53"/>
        <v>0</v>
      </c>
      <c r="ID50" s="178">
        <f t="shared" si="53"/>
        <v>0</v>
      </c>
      <c r="IE50" s="178">
        <f t="shared" si="53"/>
        <v>0</v>
      </c>
      <c r="IF50" s="178">
        <f t="shared" si="53"/>
        <v>0</v>
      </c>
      <c r="IG50" s="178">
        <f t="shared" si="53"/>
        <v>0</v>
      </c>
      <c r="IH50" s="178">
        <f t="shared" si="53"/>
        <v>0</v>
      </c>
      <c r="II50" s="178">
        <f t="shared" si="53"/>
        <v>0</v>
      </c>
      <c r="IJ50" s="178">
        <f t="shared" si="53"/>
        <v>0</v>
      </c>
      <c r="IK50" s="179">
        <f t="shared" si="53"/>
        <v>52.75179</v>
      </c>
      <c r="IL50" s="178">
        <f t="shared" si="53"/>
        <v>0</v>
      </c>
      <c r="IM50" s="178">
        <f t="shared" si="53"/>
        <v>0</v>
      </c>
      <c r="IN50" s="178">
        <f t="shared" si="53"/>
        <v>0</v>
      </c>
      <c r="IO50" s="178">
        <f t="shared" si="53"/>
        <v>0</v>
      </c>
      <c r="IP50" s="178">
        <f t="shared" si="53"/>
        <v>0</v>
      </c>
      <c r="IQ50" s="178">
        <f t="shared" si="53"/>
        <v>0</v>
      </c>
      <c r="IR50" s="178">
        <f t="shared" si="53"/>
        <v>0</v>
      </c>
      <c r="IS50" s="178">
        <f t="shared" si="53"/>
        <v>0</v>
      </c>
      <c r="IT50" s="178">
        <f t="shared" si="53"/>
        <v>0</v>
      </c>
      <c r="IU50" s="178">
        <f t="shared" si="53"/>
        <v>0</v>
      </c>
      <c r="IV50" s="178">
        <f t="shared" si="53"/>
        <v>0</v>
      </c>
      <c r="IW50" s="178">
        <f t="shared" si="53"/>
        <v>0</v>
      </c>
      <c r="IX50" s="178">
        <f t="shared" si="53"/>
        <v>0</v>
      </c>
      <c r="IY50" s="178">
        <f t="shared" si="53"/>
        <v>0</v>
      </c>
      <c r="IZ50" s="178">
        <f t="shared" si="53"/>
        <v>0</v>
      </c>
      <c r="JA50" s="178">
        <f t="shared" si="53"/>
        <v>0</v>
      </c>
      <c r="JB50" s="178">
        <f t="shared" si="53"/>
        <v>0</v>
      </c>
      <c r="JC50" s="178">
        <f t="shared" si="53"/>
        <v>0</v>
      </c>
      <c r="JD50" s="178">
        <f t="shared" si="53"/>
        <v>0</v>
      </c>
      <c r="JE50" s="178">
        <f t="shared" si="53"/>
        <v>0</v>
      </c>
      <c r="JF50" s="178">
        <f t="shared" si="53"/>
        <v>0</v>
      </c>
      <c r="JG50" s="178">
        <f t="shared" si="53"/>
        <v>0</v>
      </c>
      <c r="JH50" s="178">
        <f t="shared" si="53"/>
        <v>0</v>
      </c>
      <c r="JI50" s="178">
        <f t="shared" si="53"/>
        <v>0</v>
      </c>
      <c r="JJ50" s="178">
        <f t="shared" si="53"/>
        <v>0</v>
      </c>
      <c r="JK50" s="178">
        <f t="shared" si="53"/>
        <v>0</v>
      </c>
      <c r="JL50" s="178">
        <f t="shared" si="53"/>
        <v>0</v>
      </c>
      <c r="JM50" s="178">
        <f t="shared" si="53"/>
        <v>0</v>
      </c>
      <c r="JN50" s="178">
        <f t="shared" si="53"/>
        <v>0</v>
      </c>
      <c r="JO50" s="178">
        <f t="shared" si="53"/>
        <v>0</v>
      </c>
      <c r="JP50" s="178">
        <f t="shared" si="53"/>
        <v>0</v>
      </c>
      <c r="JQ50" s="178">
        <f t="shared" si="53"/>
        <v>0</v>
      </c>
      <c r="JR50" s="178">
        <f t="shared" si="53"/>
        <v>0</v>
      </c>
      <c r="JS50" s="178">
        <f t="shared" si="53"/>
        <v>0</v>
      </c>
      <c r="JT50" s="178">
        <f t="shared" si="53"/>
        <v>0</v>
      </c>
      <c r="JU50" s="178">
        <f t="shared" si="53"/>
        <v>0</v>
      </c>
      <c r="JV50" s="178">
        <f t="shared" si="53"/>
        <v>0</v>
      </c>
      <c r="JW50" s="178">
        <f t="shared" si="53"/>
        <v>0</v>
      </c>
      <c r="JX50" s="178">
        <f t="shared" si="53"/>
        <v>0</v>
      </c>
      <c r="JY50" s="178">
        <f t="shared" si="53"/>
        <v>0</v>
      </c>
      <c r="JZ50" s="180">
        <f t="shared" si="4"/>
        <v>0.215</v>
      </c>
      <c r="KA50" s="181">
        <f t="shared" si="5"/>
        <v>1195.204842</v>
      </c>
      <c r="KB50" s="181">
        <f t="shared" si="6"/>
        <v>256.969041</v>
      </c>
    </row>
    <row r="51" ht="14.25" customHeight="1">
      <c r="A51" s="50" t="s">
        <v>163</v>
      </c>
      <c r="B51" s="83" t="s">
        <v>479</v>
      </c>
      <c r="C51" s="50">
        <v>1811050.0</v>
      </c>
      <c r="D51" s="175">
        <v>0.0</v>
      </c>
      <c r="E51" s="175">
        <v>33.0</v>
      </c>
      <c r="F51" s="175">
        <v>0.0</v>
      </c>
      <c r="G51" s="175">
        <v>0.0</v>
      </c>
      <c r="H51" s="175">
        <v>0.0</v>
      </c>
      <c r="I51" s="175">
        <v>0.0</v>
      </c>
      <c r="J51" s="175">
        <v>35.0</v>
      </c>
      <c r="K51" s="175">
        <v>0.0</v>
      </c>
      <c r="L51" s="175">
        <v>0.0</v>
      </c>
      <c r="M51" s="175">
        <v>0.0</v>
      </c>
      <c r="N51" s="175">
        <v>0.0</v>
      </c>
      <c r="O51" s="175">
        <v>34.0</v>
      </c>
      <c r="P51" s="175">
        <v>0.0</v>
      </c>
      <c r="Q51" s="175">
        <v>0.0</v>
      </c>
      <c r="R51" s="175">
        <v>0.0</v>
      </c>
      <c r="S51" s="175">
        <v>0.0</v>
      </c>
      <c r="T51" s="175">
        <v>0.0</v>
      </c>
      <c r="U51" s="175">
        <v>0.0</v>
      </c>
      <c r="V51" s="175">
        <v>0.0</v>
      </c>
      <c r="W51" s="175">
        <v>33.0</v>
      </c>
      <c r="X51" s="175">
        <v>0.0</v>
      </c>
      <c r="Y51" s="175">
        <v>0.0</v>
      </c>
      <c r="Z51" s="175">
        <v>0.0</v>
      </c>
      <c r="AA51" s="175">
        <v>0.0</v>
      </c>
      <c r="AB51" s="175">
        <v>0.0</v>
      </c>
      <c r="AC51" s="175">
        <v>32.0</v>
      </c>
      <c r="AD51" s="175">
        <v>0.0</v>
      </c>
      <c r="AE51" s="175">
        <v>0.0</v>
      </c>
      <c r="AF51" s="175">
        <v>0.0</v>
      </c>
      <c r="AG51" s="175">
        <v>0.0</v>
      </c>
      <c r="AH51" s="175">
        <v>0.0</v>
      </c>
      <c r="AI51" s="175">
        <v>0.0</v>
      </c>
      <c r="AJ51" s="175">
        <v>0.0</v>
      </c>
      <c r="AK51" s="175">
        <v>33.0</v>
      </c>
      <c r="AL51" s="175">
        <v>0.0</v>
      </c>
      <c r="AM51" s="175">
        <v>0.0</v>
      </c>
      <c r="AN51" s="175">
        <v>0.0</v>
      </c>
      <c r="AO51" s="175">
        <v>0.0</v>
      </c>
      <c r="AP51" s="175">
        <v>0.0</v>
      </c>
      <c r="AQ51" s="175">
        <v>0.0</v>
      </c>
      <c r="AR51" s="175">
        <v>0.0</v>
      </c>
      <c r="AS51" s="175">
        <v>0.0</v>
      </c>
      <c r="AT51" s="175">
        <v>0.0</v>
      </c>
      <c r="AU51" s="175">
        <v>36.0</v>
      </c>
      <c r="AV51" s="175">
        <v>0.0</v>
      </c>
      <c r="AW51" s="175">
        <v>0.0</v>
      </c>
      <c r="AX51" s="175">
        <v>0.0</v>
      </c>
      <c r="AY51" s="175">
        <v>0.0</v>
      </c>
      <c r="AZ51" s="175">
        <v>0.0</v>
      </c>
      <c r="BA51" s="175">
        <v>0.0</v>
      </c>
      <c r="BB51" s="175">
        <v>0.0</v>
      </c>
      <c r="BC51" s="175">
        <v>0.0</v>
      </c>
      <c r="BD51" s="175">
        <v>0.0</v>
      </c>
      <c r="BE51" s="175">
        <v>0.0</v>
      </c>
      <c r="BF51" s="175">
        <v>0.0</v>
      </c>
      <c r="BG51" s="175">
        <v>0.0</v>
      </c>
      <c r="BH51" s="175">
        <v>0.0</v>
      </c>
      <c r="BI51" s="175">
        <v>0.0</v>
      </c>
      <c r="BJ51" s="175">
        <v>0.0</v>
      </c>
      <c r="BK51" s="175">
        <v>0.0</v>
      </c>
      <c r="BL51" s="175">
        <v>0.0</v>
      </c>
      <c r="BM51" s="175">
        <v>0.0</v>
      </c>
      <c r="BN51" s="175">
        <v>0.0</v>
      </c>
      <c r="BO51" s="175">
        <v>0.0</v>
      </c>
      <c r="BP51" s="175">
        <v>0.0</v>
      </c>
      <c r="BQ51" s="175">
        <v>0.0</v>
      </c>
      <c r="BR51" s="175">
        <v>0.0</v>
      </c>
      <c r="BS51" s="175">
        <v>0.0</v>
      </c>
      <c r="BT51" s="175">
        <v>0.0</v>
      </c>
      <c r="BU51" s="175">
        <v>0.0</v>
      </c>
      <c r="BV51" s="175">
        <v>0.0</v>
      </c>
      <c r="BW51" s="175">
        <v>0.0</v>
      </c>
      <c r="BX51" s="175">
        <v>0.0</v>
      </c>
      <c r="BY51" s="175">
        <v>0.0</v>
      </c>
      <c r="BZ51" s="175">
        <v>0.0</v>
      </c>
      <c r="CA51" s="175">
        <v>0.0</v>
      </c>
      <c r="CB51" s="175">
        <v>0.0</v>
      </c>
      <c r="CC51" s="175">
        <v>0.0</v>
      </c>
      <c r="CD51" s="175">
        <v>0.0</v>
      </c>
      <c r="CE51" s="175">
        <v>0.0</v>
      </c>
      <c r="CF51" s="175">
        <v>0.0</v>
      </c>
      <c r="CG51" s="175">
        <v>33.0</v>
      </c>
      <c r="CH51" s="175">
        <v>0.0</v>
      </c>
      <c r="CI51" s="175">
        <v>0.0</v>
      </c>
      <c r="CJ51" s="175">
        <v>0.0</v>
      </c>
      <c r="CK51" s="175">
        <v>0.0</v>
      </c>
      <c r="CL51" s="175">
        <v>0.0</v>
      </c>
      <c r="CM51" s="175">
        <v>0.0</v>
      </c>
      <c r="CN51" s="175">
        <v>0.0</v>
      </c>
      <c r="CO51" s="175">
        <v>0.0</v>
      </c>
      <c r="CP51" s="175">
        <v>36.0</v>
      </c>
      <c r="CQ51" s="175">
        <v>0.0</v>
      </c>
      <c r="CR51" s="175">
        <v>0.0</v>
      </c>
      <c r="CS51" s="175">
        <v>0.0</v>
      </c>
      <c r="CT51" s="175">
        <v>0.0</v>
      </c>
      <c r="CU51" s="175">
        <v>0.0</v>
      </c>
      <c r="CV51" s="175">
        <v>0.0</v>
      </c>
      <c r="CW51" s="175">
        <v>0.0</v>
      </c>
      <c r="CX51" s="175">
        <v>0.0</v>
      </c>
      <c r="CY51" s="175">
        <v>35.0</v>
      </c>
      <c r="CZ51" s="175">
        <v>0.0</v>
      </c>
      <c r="DA51" s="175">
        <v>0.0</v>
      </c>
      <c r="DB51" s="175">
        <v>0.0</v>
      </c>
      <c r="DC51" s="175">
        <v>0.0</v>
      </c>
      <c r="DD51" s="175">
        <v>0.0</v>
      </c>
      <c r="DE51" s="175">
        <v>0.0</v>
      </c>
      <c r="DF51" s="175">
        <v>0.0</v>
      </c>
      <c r="DG51" s="175">
        <v>0.0</v>
      </c>
      <c r="DH51" s="175">
        <v>0.0</v>
      </c>
      <c r="DI51" s="175">
        <v>0.0</v>
      </c>
      <c r="DJ51" s="175">
        <v>0.0</v>
      </c>
      <c r="DK51" s="175">
        <v>0.0</v>
      </c>
      <c r="DL51" s="175">
        <v>0.0</v>
      </c>
      <c r="DM51" s="175">
        <v>0.0</v>
      </c>
      <c r="DN51" s="175">
        <v>0.0</v>
      </c>
      <c r="DO51" s="175">
        <v>0.0</v>
      </c>
      <c r="DP51" s="175">
        <v>0.0</v>
      </c>
      <c r="DQ51" s="175">
        <v>0.0</v>
      </c>
      <c r="DR51" s="175">
        <v>0.0</v>
      </c>
      <c r="DS51" s="175">
        <v>0.0</v>
      </c>
      <c r="DT51" s="175">
        <v>0.0</v>
      </c>
      <c r="DU51" s="175">
        <v>0.0</v>
      </c>
      <c r="DV51" s="175">
        <v>0.0</v>
      </c>
      <c r="DW51" s="175">
        <v>0.0</v>
      </c>
      <c r="DX51" s="175">
        <v>0.0</v>
      </c>
      <c r="DY51" s="175">
        <v>0.0</v>
      </c>
      <c r="DZ51" s="175">
        <v>0.0</v>
      </c>
      <c r="EA51" s="175">
        <v>0.0</v>
      </c>
      <c r="EB51" s="175">
        <v>0.0</v>
      </c>
      <c r="EC51" s="175">
        <v>0.0</v>
      </c>
      <c r="ED51" s="175">
        <v>0.0</v>
      </c>
      <c r="EE51" s="175">
        <v>0.0</v>
      </c>
      <c r="EF51" s="175">
        <v>0.0</v>
      </c>
      <c r="EG51" s="175">
        <v>0.0</v>
      </c>
      <c r="EH51" s="175">
        <v>0.0</v>
      </c>
      <c r="EI51" s="175">
        <v>0.0</v>
      </c>
      <c r="EJ51" s="175">
        <v>0.0</v>
      </c>
      <c r="EK51" s="175">
        <v>0.0</v>
      </c>
      <c r="EL51" s="175">
        <v>0.0</v>
      </c>
      <c r="EM51" s="176">
        <v>0.0</v>
      </c>
      <c r="EN51" s="177">
        <f t="shared" si="2"/>
        <v>0</v>
      </c>
      <c r="EO51" s="178">
        <f>VLOOKUP(C51,'Complexity Cost Adjustment'!$C$2:$H$141,6,0)</f>
        <v>19515.3712</v>
      </c>
      <c r="EP51" s="178">
        <f t="shared" ref="EP51:JY51" si="54">IF(D51&gt;0,($EO51)*D$143,0)</f>
        <v>0</v>
      </c>
      <c r="EQ51" s="179">
        <f t="shared" si="54"/>
        <v>22540.25374</v>
      </c>
      <c r="ER51" s="178">
        <f t="shared" si="54"/>
        <v>0</v>
      </c>
      <c r="ES51" s="178">
        <f t="shared" si="54"/>
        <v>0</v>
      </c>
      <c r="ET51" s="178">
        <f t="shared" si="54"/>
        <v>0</v>
      </c>
      <c r="EU51" s="178">
        <f t="shared" si="54"/>
        <v>0</v>
      </c>
      <c r="EV51" s="179">
        <f t="shared" si="54"/>
        <v>15300.05102</v>
      </c>
      <c r="EW51" s="178">
        <f t="shared" si="54"/>
        <v>0</v>
      </c>
      <c r="EX51" s="178">
        <f t="shared" si="54"/>
        <v>0</v>
      </c>
      <c r="EY51" s="178">
        <f t="shared" si="54"/>
        <v>0</v>
      </c>
      <c r="EZ51" s="178">
        <f t="shared" si="54"/>
        <v>0</v>
      </c>
      <c r="FA51" s="179">
        <f t="shared" si="54"/>
        <v>14070.58264</v>
      </c>
      <c r="FB51" s="178">
        <f t="shared" si="54"/>
        <v>0</v>
      </c>
      <c r="FC51" s="178">
        <f t="shared" si="54"/>
        <v>0</v>
      </c>
      <c r="FD51" s="178">
        <f t="shared" si="54"/>
        <v>0</v>
      </c>
      <c r="FE51" s="178">
        <f t="shared" si="54"/>
        <v>0</v>
      </c>
      <c r="FF51" s="178">
        <f t="shared" si="54"/>
        <v>0</v>
      </c>
      <c r="FG51" s="178">
        <f t="shared" si="54"/>
        <v>0</v>
      </c>
      <c r="FH51" s="178">
        <f t="shared" si="54"/>
        <v>0</v>
      </c>
      <c r="FI51" s="179">
        <f t="shared" si="54"/>
        <v>40591.9721</v>
      </c>
      <c r="FJ51" s="178">
        <f t="shared" si="54"/>
        <v>0</v>
      </c>
      <c r="FK51" s="178">
        <f t="shared" si="54"/>
        <v>0</v>
      </c>
      <c r="FL51" s="178">
        <f t="shared" si="54"/>
        <v>0</v>
      </c>
      <c r="FM51" s="178">
        <f t="shared" si="54"/>
        <v>0</v>
      </c>
      <c r="FN51" s="178">
        <f t="shared" si="54"/>
        <v>0</v>
      </c>
      <c r="FO51" s="179">
        <f t="shared" si="54"/>
        <v>22481.70762</v>
      </c>
      <c r="FP51" s="178">
        <f t="shared" si="54"/>
        <v>0</v>
      </c>
      <c r="FQ51" s="178">
        <f t="shared" si="54"/>
        <v>0</v>
      </c>
      <c r="FR51" s="178">
        <f t="shared" si="54"/>
        <v>0</v>
      </c>
      <c r="FS51" s="178">
        <f t="shared" si="54"/>
        <v>0</v>
      </c>
      <c r="FT51" s="178">
        <f t="shared" si="54"/>
        <v>0</v>
      </c>
      <c r="FU51" s="178">
        <f t="shared" si="54"/>
        <v>0</v>
      </c>
      <c r="FV51" s="178">
        <f t="shared" si="54"/>
        <v>0</v>
      </c>
      <c r="FW51" s="179">
        <f t="shared" si="54"/>
        <v>22950.07653</v>
      </c>
      <c r="FX51" s="178">
        <f t="shared" si="54"/>
        <v>0</v>
      </c>
      <c r="FY51" s="178">
        <f t="shared" si="54"/>
        <v>0</v>
      </c>
      <c r="FZ51" s="178">
        <f t="shared" si="54"/>
        <v>0</v>
      </c>
      <c r="GA51" s="178">
        <f t="shared" si="54"/>
        <v>0</v>
      </c>
      <c r="GB51" s="178">
        <f t="shared" si="54"/>
        <v>0</v>
      </c>
      <c r="GC51" s="178">
        <f t="shared" si="54"/>
        <v>0</v>
      </c>
      <c r="GD51" s="178">
        <f t="shared" si="54"/>
        <v>0</v>
      </c>
      <c r="GE51" s="178">
        <f t="shared" si="54"/>
        <v>0</v>
      </c>
      <c r="GF51" s="178">
        <f t="shared" si="54"/>
        <v>0</v>
      </c>
      <c r="GG51" s="179">
        <f t="shared" si="54"/>
        <v>9464.955032</v>
      </c>
      <c r="GH51" s="178">
        <f t="shared" si="54"/>
        <v>0</v>
      </c>
      <c r="GI51" s="178">
        <f t="shared" si="54"/>
        <v>0</v>
      </c>
      <c r="GJ51" s="178">
        <f t="shared" si="54"/>
        <v>0</v>
      </c>
      <c r="GK51" s="178">
        <f t="shared" si="54"/>
        <v>0</v>
      </c>
      <c r="GL51" s="178">
        <f t="shared" si="54"/>
        <v>0</v>
      </c>
      <c r="GM51" s="178">
        <f t="shared" si="54"/>
        <v>0</v>
      </c>
      <c r="GN51" s="178">
        <f t="shared" si="54"/>
        <v>0</v>
      </c>
      <c r="GO51" s="178">
        <f t="shared" si="54"/>
        <v>0</v>
      </c>
      <c r="GP51" s="178">
        <f t="shared" si="54"/>
        <v>0</v>
      </c>
      <c r="GQ51" s="178">
        <f t="shared" si="54"/>
        <v>0</v>
      </c>
      <c r="GR51" s="178">
        <f t="shared" si="54"/>
        <v>0</v>
      </c>
      <c r="GS51" s="178">
        <f t="shared" si="54"/>
        <v>0</v>
      </c>
      <c r="GT51" s="178">
        <f t="shared" si="54"/>
        <v>0</v>
      </c>
      <c r="GU51" s="178">
        <f t="shared" si="54"/>
        <v>0</v>
      </c>
      <c r="GV51" s="178">
        <f t="shared" si="54"/>
        <v>0</v>
      </c>
      <c r="GW51" s="178">
        <f t="shared" si="54"/>
        <v>0</v>
      </c>
      <c r="GX51" s="178">
        <f t="shared" si="54"/>
        <v>0</v>
      </c>
      <c r="GY51" s="178">
        <f t="shared" si="54"/>
        <v>0</v>
      </c>
      <c r="GZ51" s="178">
        <f t="shared" si="54"/>
        <v>0</v>
      </c>
      <c r="HA51" s="178">
        <f t="shared" si="54"/>
        <v>0</v>
      </c>
      <c r="HB51" s="178">
        <f t="shared" si="54"/>
        <v>0</v>
      </c>
      <c r="HC51" s="178">
        <f t="shared" si="54"/>
        <v>0</v>
      </c>
      <c r="HD51" s="178">
        <f t="shared" si="54"/>
        <v>0</v>
      </c>
      <c r="HE51" s="178">
        <f t="shared" si="54"/>
        <v>0</v>
      </c>
      <c r="HF51" s="178">
        <f t="shared" si="54"/>
        <v>0</v>
      </c>
      <c r="HG51" s="178">
        <f t="shared" si="54"/>
        <v>0</v>
      </c>
      <c r="HH51" s="178">
        <f t="shared" si="54"/>
        <v>0</v>
      </c>
      <c r="HI51" s="178">
        <f t="shared" si="54"/>
        <v>0</v>
      </c>
      <c r="HJ51" s="178">
        <f t="shared" si="54"/>
        <v>0</v>
      </c>
      <c r="HK51" s="178">
        <f t="shared" si="54"/>
        <v>0</v>
      </c>
      <c r="HL51" s="178">
        <f t="shared" si="54"/>
        <v>0</v>
      </c>
      <c r="HM51" s="178">
        <f t="shared" si="54"/>
        <v>0</v>
      </c>
      <c r="HN51" s="178">
        <f t="shared" si="54"/>
        <v>0</v>
      </c>
      <c r="HO51" s="178">
        <f t="shared" si="54"/>
        <v>0</v>
      </c>
      <c r="HP51" s="178">
        <f t="shared" si="54"/>
        <v>0</v>
      </c>
      <c r="HQ51" s="178">
        <f t="shared" si="54"/>
        <v>0</v>
      </c>
      <c r="HR51" s="178">
        <f t="shared" si="54"/>
        <v>0</v>
      </c>
      <c r="HS51" s="179">
        <f t="shared" si="54"/>
        <v>24589.36771</v>
      </c>
      <c r="HT51" s="178">
        <f t="shared" si="54"/>
        <v>0</v>
      </c>
      <c r="HU51" s="178">
        <f t="shared" si="54"/>
        <v>0</v>
      </c>
      <c r="HV51" s="178">
        <f t="shared" si="54"/>
        <v>0</v>
      </c>
      <c r="HW51" s="178">
        <f t="shared" si="54"/>
        <v>0</v>
      </c>
      <c r="HX51" s="178">
        <f t="shared" si="54"/>
        <v>0</v>
      </c>
      <c r="HY51" s="178">
        <f t="shared" si="54"/>
        <v>0</v>
      </c>
      <c r="HZ51" s="178">
        <f t="shared" si="54"/>
        <v>0</v>
      </c>
      <c r="IA51" s="178">
        <f t="shared" si="54"/>
        <v>0</v>
      </c>
      <c r="IB51" s="179">
        <f t="shared" si="54"/>
        <v>10147.99302</v>
      </c>
      <c r="IC51" s="178">
        <f t="shared" si="54"/>
        <v>0</v>
      </c>
      <c r="ID51" s="178">
        <f t="shared" si="54"/>
        <v>0</v>
      </c>
      <c r="IE51" s="178">
        <f t="shared" si="54"/>
        <v>0</v>
      </c>
      <c r="IF51" s="178">
        <f t="shared" si="54"/>
        <v>0</v>
      </c>
      <c r="IG51" s="178">
        <f t="shared" si="54"/>
        <v>0</v>
      </c>
      <c r="IH51" s="178">
        <f t="shared" si="54"/>
        <v>0</v>
      </c>
      <c r="II51" s="178">
        <f t="shared" si="54"/>
        <v>0</v>
      </c>
      <c r="IJ51" s="178">
        <f t="shared" si="54"/>
        <v>0</v>
      </c>
      <c r="IK51" s="179">
        <f t="shared" si="54"/>
        <v>8196.455904</v>
      </c>
      <c r="IL51" s="178">
        <f t="shared" si="54"/>
        <v>0</v>
      </c>
      <c r="IM51" s="178">
        <f t="shared" si="54"/>
        <v>0</v>
      </c>
      <c r="IN51" s="178">
        <f t="shared" si="54"/>
        <v>0</v>
      </c>
      <c r="IO51" s="178">
        <f t="shared" si="54"/>
        <v>0</v>
      </c>
      <c r="IP51" s="178">
        <f t="shared" si="54"/>
        <v>0</v>
      </c>
      <c r="IQ51" s="178">
        <f t="shared" si="54"/>
        <v>0</v>
      </c>
      <c r="IR51" s="178">
        <f t="shared" si="54"/>
        <v>0</v>
      </c>
      <c r="IS51" s="178">
        <f t="shared" si="54"/>
        <v>0</v>
      </c>
      <c r="IT51" s="178">
        <f t="shared" si="54"/>
        <v>0</v>
      </c>
      <c r="IU51" s="178">
        <f t="shared" si="54"/>
        <v>0</v>
      </c>
      <c r="IV51" s="178">
        <f t="shared" si="54"/>
        <v>0</v>
      </c>
      <c r="IW51" s="178">
        <f t="shared" si="54"/>
        <v>0</v>
      </c>
      <c r="IX51" s="178">
        <f t="shared" si="54"/>
        <v>0</v>
      </c>
      <c r="IY51" s="178">
        <f t="shared" si="54"/>
        <v>0</v>
      </c>
      <c r="IZ51" s="178">
        <f t="shared" si="54"/>
        <v>0</v>
      </c>
      <c r="JA51" s="178">
        <f t="shared" si="54"/>
        <v>0</v>
      </c>
      <c r="JB51" s="178">
        <f t="shared" si="54"/>
        <v>0</v>
      </c>
      <c r="JC51" s="178">
        <f t="shared" si="54"/>
        <v>0</v>
      </c>
      <c r="JD51" s="178">
        <f t="shared" si="54"/>
        <v>0</v>
      </c>
      <c r="JE51" s="178">
        <f t="shared" si="54"/>
        <v>0</v>
      </c>
      <c r="JF51" s="178">
        <f t="shared" si="54"/>
        <v>0</v>
      </c>
      <c r="JG51" s="178">
        <f t="shared" si="54"/>
        <v>0</v>
      </c>
      <c r="JH51" s="178">
        <f t="shared" si="54"/>
        <v>0</v>
      </c>
      <c r="JI51" s="178">
        <f t="shared" si="54"/>
        <v>0</v>
      </c>
      <c r="JJ51" s="178">
        <f t="shared" si="54"/>
        <v>0</v>
      </c>
      <c r="JK51" s="178">
        <f t="shared" si="54"/>
        <v>0</v>
      </c>
      <c r="JL51" s="178">
        <f t="shared" si="54"/>
        <v>0</v>
      </c>
      <c r="JM51" s="178">
        <f t="shared" si="54"/>
        <v>0</v>
      </c>
      <c r="JN51" s="178">
        <f t="shared" si="54"/>
        <v>0</v>
      </c>
      <c r="JO51" s="178">
        <f t="shared" si="54"/>
        <v>0</v>
      </c>
      <c r="JP51" s="178">
        <f t="shared" si="54"/>
        <v>0</v>
      </c>
      <c r="JQ51" s="178">
        <f t="shared" si="54"/>
        <v>0</v>
      </c>
      <c r="JR51" s="178">
        <f t="shared" si="54"/>
        <v>0</v>
      </c>
      <c r="JS51" s="178">
        <f t="shared" si="54"/>
        <v>0</v>
      </c>
      <c r="JT51" s="178">
        <f t="shared" si="54"/>
        <v>0</v>
      </c>
      <c r="JU51" s="178">
        <f t="shared" si="54"/>
        <v>0</v>
      </c>
      <c r="JV51" s="178">
        <f t="shared" si="54"/>
        <v>0</v>
      </c>
      <c r="JW51" s="178">
        <f t="shared" si="54"/>
        <v>0</v>
      </c>
      <c r="JX51" s="178">
        <f t="shared" si="54"/>
        <v>0</v>
      </c>
      <c r="JY51" s="178">
        <f t="shared" si="54"/>
        <v>0</v>
      </c>
      <c r="JZ51" s="180">
        <f t="shared" si="4"/>
        <v>0.215</v>
      </c>
      <c r="KA51" s="181">
        <f t="shared" si="5"/>
        <v>190333.4153</v>
      </c>
      <c r="KB51" s="181">
        <f t="shared" si="6"/>
        <v>40921.68429</v>
      </c>
    </row>
    <row r="52" ht="14.25" customHeight="1">
      <c r="A52" s="50" t="s">
        <v>163</v>
      </c>
      <c r="B52" s="83" t="s">
        <v>479</v>
      </c>
      <c r="C52" s="50">
        <v>1811051.0</v>
      </c>
      <c r="D52" s="175">
        <v>0.0</v>
      </c>
      <c r="E52" s="175">
        <v>196.0</v>
      </c>
      <c r="F52" s="175">
        <v>0.0</v>
      </c>
      <c r="G52" s="175">
        <v>0.0</v>
      </c>
      <c r="H52" s="175">
        <v>0.0</v>
      </c>
      <c r="I52" s="175">
        <v>0.0</v>
      </c>
      <c r="J52" s="175">
        <v>210.0</v>
      </c>
      <c r="K52" s="175">
        <v>0.0</v>
      </c>
      <c r="L52" s="175">
        <v>0.0</v>
      </c>
      <c r="M52" s="175">
        <v>0.0</v>
      </c>
      <c r="N52" s="175">
        <v>0.0</v>
      </c>
      <c r="O52" s="175">
        <v>206.0</v>
      </c>
      <c r="P52" s="175">
        <v>0.0</v>
      </c>
      <c r="Q52" s="175">
        <v>0.0</v>
      </c>
      <c r="R52" s="175">
        <v>0.0</v>
      </c>
      <c r="S52" s="175">
        <v>0.0</v>
      </c>
      <c r="T52" s="175">
        <v>0.0</v>
      </c>
      <c r="U52" s="175">
        <v>0.0</v>
      </c>
      <c r="V52" s="175">
        <v>0.0</v>
      </c>
      <c r="W52" s="175">
        <v>198.0</v>
      </c>
      <c r="X52" s="175">
        <v>0.0</v>
      </c>
      <c r="Y52" s="175">
        <v>0.0</v>
      </c>
      <c r="Z52" s="175">
        <v>0.0</v>
      </c>
      <c r="AA52" s="175">
        <v>0.0</v>
      </c>
      <c r="AB52" s="175">
        <v>0.0</v>
      </c>
      <c r="AC52" s="175">
        <v>190.0</v>
      </c>
      <c r="AD52" s="175">
        <v>0.0</v>
      </c>
      <c r="AE52" s="175">
        <v>0.0</v>
      </c>
      <c r="AF52" s="175">
        <v>0.0</v>
      </c>
      <c r="AG52" s="175">
        <v>0.0</v>
      </c>
      <c r="AH52" s="175">
        <v>0.0</v>
      </c>
      <c r="AI52" s="175">
        <v>0.0</v>
      </c>
      <c r="AJ52" s="175">
        <v>0.0</v>
      </c>
      <c r="AK52" s="175">
        <v>200.0</v>
      </c>
      <c r="AL52" s="175">
        <v>0.0</v>
      </c>
      <c r="AM52" s="175">
        <v>0.0</v>
      </c>
      <c r="AN52" s="175">
        <v>0.0</v>
      </c>
      <c r="AO52" s="175">
        <v>0.0</v>
      </c>
      <c r="AP52" s="175">
        <v>0.0</v>
      </c>
      <c r="AQ52" s="175">
        <v>0.0</v>
      </c>
      <c r="AR52" s="175">
        <v>0.0</v>
      </c>
      <c r="AS52" s="175">
        <v>0.0</v>
      </c>
      <c r="AT52" s="175">
        <v>0.0</v>
      </c>
      <c r="AU52" s="175">
        <v>0.0</v>
      </c>
      <c r="AV52" s="175">
        <v>216.0</v>
      </c>
      <c r="AW52" s="175">
        <v>0.0</v>
      </c>
      <c r="AX52" s="175">
        <v>0.0</v>
      </c>
      <c r="AY52" s="175">
        <v>0.0</v>
      </c>
      <c r="AZ52" s="175">
        <v>0.0</v>
      </c>
      <c r="BA52" s="175">
        <v>0.0</v>
      </c>
      <c r="BB52" s="175">
        <v>0.0</v>
      </c>
      <c r="BC52" s="175">
        <v>0.0</v>
      </c>
      <c r="BD52" s="175">
        <v>0.0</v>
      </c>
      <c r="BE52" s="175">
        <v>0.0</v>
      </c>
      <c r="BF52" s="175">
        <v>0.0</v>
      </c>
      <c r="BG52" s="175">
        <v>0.0</v>
      </c>
      <c r="BH52" s="175">
        <v>0.0</v>
      </c>
      <c r="BI52" s="175">
        <v>0.0</v>
      </c>
      <c r="BJ52" s="175">
        <v>0.0</v>
      </c>
      <c r="BK52" s="175">
        <v>0.0</v>
      </c>
      <c r="BL52" s="175">
        <v>0.0</v>
      </c>
      <c r="BM52" s="175">
        <v>0.0</v>
      </c>
      <c r="BN52" s="175">
        <v>0.0</v>
      </c>
      <c r="BO52" s="175">
        <v>0.0</v>
      </c>
      <c r="BP52" s="175">
        <v>0.0</v>
      </c>
      <c r="BQ52" s="175">
        <v>0.0</v>
      </c>
      <c r="BR52" s="175">
        <v>0.0</v>
      </c>
      <c r="BS52" s="175">
        <v>0.0</v>
      </c>
      <c r="BT52" s="175">
        <v>0.0</v>
      </c>
      <c r="BU52" s="175">
        <v>0.0</v>
      </c>
      <c r="BV52" s="175">
        <v>0.0</v>
      </c>
      <c r="BW52" s="175">
        <v>0.0</v>
      </c>
      <c r="BX52" s="175">
        <v>0.0</v>
      </c>
      <c r="BY52" s="175">
        <v>0.0</v>
      </c>
      <c r="BZ52" s="175">
        <v>0.0</v>
      </c>
      <c r="CA52" s="175">
        <v>0.0</v>
      </c>
      <c r="CB52" s="175">
        <v>0.0</v>
      </c>
      <c r="CC52" s="175">
        <v>0.0</v>
      </c>
      <c r="CD52" s="175">
        <v>0.0</v>
      </c>
      <c r="CE52" s="175">
        <v>0.0</v>
      </c>
      <c r="CF52" s="175">
        <v>200.0</v>
      </c>
      <c r="CG52" s="175">
        <v>0.0</v>
      </c>
      <c r="CH52" s="175">
        <v>0.0</v>
      </c>
      <c r="CI52" s="175">
        <v>0.0</v>
      </c>
      <c r="CJ52" s="175">
        <v>0.0</v>
      </c>
      <c r="CK52" s="175">
        <v>0.0</v>
      </c>
      <c r="CL52" s="175">
        <v>0.0</v>
      </c>
      <c r="CM52" s="175">
        <v>0.0</v>
      </c>
      <c r="CN52" s="175">
        <v>0.0</v>
      </c>
      <c r="CO52" s="175">
        <v>0.0</v>
      </c>
      <c r="CP52" s="175">
        <v>216.0</v>
      </c>
      <c r="CQ52" s="175">
        <v>0.0</v>
      </c>
      <c r="CR52" s="175">
        <v>0.0</v>
      </c>
      <c r="CS52" s="175">
        <v>0.0</v>
      </c>
      <c r="CT52" s="175">
        <v>0.0</v>
      </c>
      <c r="CU52" s="175">
        <v>0.0</v>
      </c>
      <c r="CV52" s="175">
        <v>0.0</v>
      </c>
      <c r="CW52" s="175">
        <v>0.0</v>
      </c>
      <c r="CX52" s="175">
        <v>0.0</v>
      </c>
      <c r="CY52" s="175">
        <v>210.0</v>
      </c>
      <c r="CZ52" s="175">
        <v>0.0</v>
      </c>
      <c r="DA52" s="175">
        <v>0.0</v>
      </c>
      <c r="DB52" s="175">
        <v>0.0</v>
      </c>
      <c r="DC52" s="175">
        <v>0.0</v>
      </c>
      <c r="DD52" s="175">
        <v>0.0</v>
      </c>
      <c r="DE52" s="175">
        <v>0.0</v>
      </c>
      <c r="DF52" s="175">
        <v>0.0</v>
      </c>
      <c r="DG52" s="175">
        <v>0.0</v>
      </c>
      <c r="DH52" s="175">
        <v>0.0</v>
      </c>
      <c r="DI52" s="175">
        <v>0.0</v>
      </c>
      <c r="DJ52" s="175">
        <v>0.0</v>
      </c>
      <c r="DK52" s="175">
        <v>0.0</v>
      </c>
      <c r="DL52" s="175">
        <v>0.0</v>
      </c>
      <c r="DM52" s="175">
        <v>0.0</v>
      </c>
      <c r="DN52" s="175">
        <v>0.0</v>
      </c>
      <c r="DO52" s="175">
        <v>0.0</v>
      </c>
      <c r="DP52" s="175">
        <v>0.0</v>
      </c>
      <c r="DQ52" s="175">
        <v>0.0</v>
      </c>
      <c r="DR52" s="175">
        <v>0.0</v>
      </c>
      <c r="DS52" s="175">
        <v>0.0</v>
      </c>
      <c r="DT52" s="175">
        <v>0.0</v>
      </c>
      <c r="DU52" s="175">
        <v>0.0</v>
      </c>
      <c r="DV52" s="175">
        <v>0.0</v>
      </c>
      <c r="DW52" s="175">
        <v>0.0</v>
      </c>
      <c r="DX52" s="175">
        <v>0.0</v>
      </c>
      <c r="DY52" s="175">
        <v>0.0</v>
      </c>
      <c r="DZ52" s="175">
        <v>0.0</v>
      </c>
      <c r="EA52" s="175">
        <v>0.0</v>
      </c>
      <c r="EB52" s="175">
        <v>0.0</v>
      </c>
      <c r="EC52" s="175">
        <v>0.0</v>
      </c>
      <c r="ED52" s="175">
        <v>0.0</v>
      </c>
      <c r="EE52" s="175">
        <v>0.0</v>
      </c>
      <c r="EF52" s="175">
        <v>0.0</v>
      </c>
      <c r="EG52" s="175">
        <v>0.0</v>
      </c>
      <c r="EH52" s="175">
        <v>0.0</v>
      </c>
      <c r="EI52" s="175">
        <v>0.0</v>
      </c>
      <c r="EJ52" s="175">
        <v>0.0</v>
      </c>
      <c r="EK52" s="175">
        <v>0.0</v>
      </c>
      <c r="EL52" s="175">
        <v>0.0</v>
      </c>
      <c r="EM52" s="176">
        <v>0.0</v>
      </c>
      <c r="EN52" s="177">
        <f t="shared" si="2"/>
        <v>0</v>
      </c>
      <c r="EO52" s="178">
        <f>VLOOKUP(C52,'Complexity Cost Adjustment'!$C$2:$H$141,6,0)</f>
        <v>166.6298</v>
      </c>
      <c r="EP52" s="178">
        <f t="shared" ref="EP52:JY52" si="55">IF(D52&gt;0,($EO52)*D$143,0)</f>
        <v>0</v>
      </c>
      <c r="EQ52" s="179">
        <f t="shared" si="55"/>
        <v>192.457419</v>
      </c>
      <c r="ER52" s="178">
        <f t="shared" si="55"/>
        <v>0</v>
      </c>
      <c r="ES52" s="178">
        <f t="shared" si="55"/>
        <v>0</v>
      </c>
      <c r="ET52" s="178">
        <f t="shared" si="55"/>
        <v>0</v>
      </c>
      <c r="EU52" s="178">
        <f t="shared" si="55"/>
        <v>0</v>
      </c>
      <c r="EV52" s="179">
        <f t="shared" si="55"/>
        <v>130.6377632</v>
      </c>
      <c r="EW52" s="178">
        <f t="shared" si="55"/>
        <v>0</v>
      </c>
      <c r="EX52" s="178">
        <f t="shared" si="55"/>
        <v>0</v>
      </c>
      <c r="EY52" s="178">
        <f t="shared" si="55"/>
        <v>0</v>
      </c>
      <c r="EZ52" s="178">
        <f t="shared" si="55"/>
        <v>0</v>
      </c>
      <c r="FA52" s="179">
        <f t="shared" si="55"/>
        <v>120.1400858</v>
      </c>
      <c r="FB52" s="178">
        <f t="shared" si="55"/>
        <v>0</v>
      </c>
      <c r="FC52" s="178">
        <f t="shared" si="55"/>
        <v>0</v>
      </c>
      <c r="FD52" s="178">
        <f t="shared" si="55"/>
        <v>0</v>
      </c>
      <c r="FE52" s="178">
        <f t="shared" si="55"/>
        <v>0</v>
      </c>
      <c r="FF52" s="178">
        <f t="shared" si="55"/>
        <v>0</v>
      </c>
      <c r="FG52" s="178">
        <f t="shared" si="55"/>
        <v>0</v>
      </c>
      <c r="FH52" s="178">
        <f t="shared" si="55"/>
        <v>0</v>
      </c>
      <c r="FI52" s="179">
        <f t="shared" si="55"/>
        <v>346.589984</v>
      </c>
      <c r="FJ52" s="178">
        <f t="shared" si="55"/>
        <v>0</v>
      </c>
      <c r="FK52" s="178">
        <f t="shared" si="55"/>
        <v>0</v>
      </c>
      <c r="FL52" s="178">
        <f t="shared" si="55"/>
        <v>0</v>
      </c>
      <c r="FM52" s="178">
        <f t="shared" si="55"/>
        <v>0</v>
      </c>
      <c r="FN52" s="178">
        <f t="shared" si="55"/>
        <v>0</v>
      </c>
      <c r="FO52" s="179">
        <f t="shared" si="55"/>
        <v>191.9575296</v>
      </c>
      <c r="FP52" s="178">
        <f t="shared" si="55"/>
        <v>0</v>
      </c>
      <c r="FQ52" s="178">
        <f t="shared" si="55"/>
        <v>0</v>
      </c>
      <c r="FR52" s="178">
        <f t="shared" si="55"/>
        <v>0</v>
      </c>
      <c r="FS52" s="178">
        <f t="shared" si="55"/>
        <v>0</v>
      </c>
      <c r="FT52" s="178">
        <f t="shared" si="55"/>
        <v>0</v>
      </c>
      <c r="FU52" s="178">
        <f t="shared" si="55"/>
        <v>0</v>
      </c>
      <c r="FV52" s="178">
        <f t="shared" si="55"/>
        <v>0</v>
      </c>
      <c r="FW52" s="179">
        <f t="shared" si="55"/>
        <v>195.9566448</v>
      </c>
      <c r="FX52" s="178">
        <f t="shared" si="55"/>
        <v>0</v>
      </c>
      <c r="FY52" s="178">
        <f t="shared" si="55"/>
        <v>0</v>
      </c>
      <c r="FZ52" s="178">
        <f t="shared" si="55"/>
        <v>0</v>
      </c>
      <c r="GA52" s="178">
        <f t="shared" si="55"/>
        <v>0</v>
      </c>
      <c r="GB52" s="178">
        <f t="shared" si="55"/>
        <v>0</v>
      </c>
      <c r="GC52" s="178">
        <f t="shared" si="55"/>
        <v>0</v>
      </c>
      <c r="GD52" s="178">
        <f t="shared" si="55"/>
        <v>0</v>
      </c>
      <c r="GE52" s="178">
        <f t="shared" si="55"/>
        <v>0</v>
      </c>
      <c r="GF52" s="178">
        <f t="shared" si="55"/>
        <v>0</v>
      </c>
      <c r="GG52" s="178">
        <f t="shared" si="55"/>
        <v>0</v>
      </c>
      <c r="GH52" s="179">
        <f t="shared" si="55"/>
        <v>79.982304</v>
      </c>
      <c r="GI52" s="178">
        <f t="shared" si="55"/>
        <v>0</v>
      </c>
      <c r="GJ52" s="178">
        <f t="shared" si="55"/>
        <v>0</v>
      </c>
      <c r="GK52" s="178">
        <f t="shared" si="55"/>
        <v>0</v>
      </c>
      <c r="GL52" s="178">
        <f t="shared" si="55"/>
        <v>0</v>
      </c>
      <c r="GM52" s="178">
        <f t="shared" si="55"/>
        <v>0</v>
      </c>
      <c r="GN52" s="178">
        <f t="shared" si="55"/>
        <v>0</v>
      </c>
      <c r="GO52" s="178">
        <f t="shared" si="55"/>
        <v>0</v>
      </c>
      <c r="GP52" s="178">
        <f t="shared" si="55"/>
        <v>0</v>
      </c>
      <c r="GQ52" s="178">
        <f t="shared" si="55"/>
        <v>0</v>
      </c>
      <c r="GR52" s="178">
        <f t="shared" si="55"/>
        <v>0</v>
      </c>
      <c r="GS52" s="178">
        <f t="shared" si="55"/>
        <v>0</v>
      </c>
      <c r="GT52" s="178">
        <f t="shared" si="55"/>
        <v>0</v>
      </c>
      <c r="GU52" s="178">
        <f t="shared" si="55"/>
        <v>0</v>
      </c>
      <c r="GV52" s="178">
        <f t="shared" si="55"/>
        <v>0</v>
      </c>
      <c r="GW52" s="178">
        <f t="shared" si="55"/>
        <v>0</v>
      </c>
      <c r="GX52" s="178">
        <f t="shared" si="55"/>
        <v>0</v>
      </c>
      <c r="GY52" s="178">
        <f t="shared" si="55"/>
        <v>0</v>
      </c>
      <c r="GZ52" s="178">
        <f t="shared" si="55"/>
        <v>0</v>
      </c>
      <c r="HA52" s="178">
        <f t="shared" si="55"/>
        <v>0</v>
      </c>
      <c r="HB52" s="178">
        <f t="shared" si="55"/>
        <v>0</v>
      </c>
      <c r="HC52" s="178">
        <f t="shared" si="55"/>
        <v>0</v>
      </c>
      <c r="HD52" s="178">
        <f t="shared" si="55"/>
        <v>0</v>
      </c>
      <c r="HE52" s="178">
        <f t="shared" si="55"/>
        <v>0</v>
      </c>
      <c r="HF52" s="178">
        <f t="shared" si="55"/>
        <v>0</v>
      </c>
      <c r="HG52" s="178">
        <f t="shared" si="55"/>
        <v>0</v>
      </c>
      <c r="HH52" s="178">
        <f t="shared" si="55"/>
        <v>0</v>
      </c>
      <c r="HI52" s="178">
        <f t="shared" si="55"/>
        <v>0</v>
      </c>
      <c r="HJ52" s="178">
        <f t="shared" si="55"/>
        <v>0</v>
      </c>
      <c r="HK52" s="178">
        <f t="shared" si="55"/>
        <v>0</v>
      </c>
      <c r="HL52" s="178">
        <f t="shared" si="55"/>
        <v>0</v>
      </c>
      <c r="HM52" s="178">
        <f t="shared" si="55"/>
        <v>0</v>
      </c>
      <c r="HN52" s="178">
        <f t="shared" si="55"/>
        <v>0</v>
      </c>
      <c r="HO52" s="178">
        <f t="shared" si="55"/>
        <v>0</v>
      </c>
      <c r="HP52" s="178">
        <f t="shared" si="55"/>
        <v>0</v>
      </c>
      <c r="HQ52" s="178">
        <f t="shared" si="55"/>
        <v>0</v>
      </c>
      <c r="HR52" s="179">
        <f t="shared" si="55"/>
        <v>193.9570872</v>
      </c>
      <c r="HS52" s="178">
        <f t="shared" si="55"/>
        <v>0</v>
      </c>
      <c r="HT52" s="178">
        <f t="shared" si="55"/>
        <v>0</v>
      </c>
      <c r="HU52" s="178">
        <f t="shared" si="55"/>
        <v>0</v>
      </c>
      <c r="HV52" s="178">
        <f t="shared" si="55"/>
        <v>0</v>
      </c>
      <c r="HW52" s="178">
        <f t="shared" si="55"/>
        <v>0</v>
      </c>
      <c r="HX52" s="178">
        <f t="shared" si="55"/>
        <v>0</v>
      </c>
      <c r="HY52" s="178">
        <f t="shared" si="55"/>
        <v>0</v>
      </c>
      <c r="HZ52" s="178">
        <f t="shared" si="55"/>
        <v>0</v>
      </c>
      <c r="IA52" s="178">
        <f t="shared" si="55"/>
        <v>0</v>
      </c>
      <c r="IB52" s="179">
        <f t="shared" si="55"/>
        <v>86.647496</v>
      </c>
      <c r="IC52" s="178">
        <f t="shared" si="55"/>
        <v>0</v>
      </c>
      <c r="ID52" s="178">
        <f t="shared" si="55"/>
        <v>0</v>
      </c>
      <c r="IE52" s="178">
        <f t="shared" si="55"/>
        <v>0</v>
      </c>
      <c r="IF52" s="178">
        <f t="shared" si="55"/>
        <v>0</v>
      </c>
      <c r="IG52" s="178">
        <f t="shared" si="55"/>
        <v>0</v>
      </c>
      <c r="IH52" s="178">
        <f t="shared" si="55"/>
        <v>0</v>
      </c>
      <c r="II52" s="178">
        <f t="shared" si="55"/>
        <v>0</v>
      </c>
      <c r="IJ52" s="178">
        <f t="shared" si="55"/>
        <v>0</v>
      </c>
      <c r="IK52" s="179">
        <f t="shared" si="55"/>
        <v>69.984516</v>
      </c>
      <c r="IL52" s="178">
        <f t="shared" si="55"/>
        <v>0</v>
      </c>
      <c r="IM52" s="178">
        <f t="shared" si="55"/>
        <v>0</v>
      </c>
      <c r="IN52" s="178">
        <f t="shared" si="55"/>
        <v>0</v>
      </c>
      <c r="IO52" s="178">
        <f t="shared" si="55"/>
        <v>0</v>
      </c>
      <c r="IP52" s="178">
        <f t="shared" si="55"/>
        <v>0</v>
      </c>
      <c r="IQ52" s="178">
        <f t="shared" si="55"/>
        <v>0</v>
      </c>
      <c r="IR52" s="178">
        <f t="shared" si="55"/>
        <v>0</v>
      </c>
      <c r="IS52" s="178">
        <f t="shared" si="55"/>
        <v>0</v>
      </c>
      <c r="IT52" s="178">
        <f t="shared" si="55"/>
        <v>0</v>
      </c>
      <c r="IU52" s="178">
        <f t="shared" si="55"/>
        <v>0</v>
      </c>
      <c r="IV52" s="178">
        <f t="shared" si="55"/>
        <v>0</v>
      </c>
      <c r="IW52" s="178">
        <f t="shared" si="55"/>
        <v>0</v>
      </c>
      <c r="IX52" s="178">
        <f t="shared" si="55"/>
        <v>0</v>
      </c>
      <c r="IY52" s="178">
        <f t="shared" si="55"/>
        <v>0</v>
      </c>
      <c r="IZ52" s="178">
        <f t="shared" si="55"/>
        <v>0</v>
      </c>
      <c r="JA52" s="178">
        <f t="shared" si="55"/>
        <v>0</v>
      </c>
      <c r="JB52" s="178">
        <f t="shared" si="55"/>
        <v>0</v>
      </c>
      <c r="JC52" s="178">
        <f t="shared" si="55"/>
        <v>0</v>
      </c>
      <c r="JD52" s="178">
        <f t="shared" si="55"/>
        <v>0</v>
      </c>
      <c r="JE52" s="178">
        <f t="shared" si="55"/>
        <v>0</v>
      </c>
      <c r="JF52" s="178">
        <f t="shared" si="55"/>
        <v>0</v>
      </c>
      <c r="JG52" s="178">
        <f t="shared" si="55"/>
        <v>0</v>
      </c>
      <c r="JH52" s="178">
        <f t="shared" si="55"/>
        <v>0</v>
      </c>
      <c r="JI52" s="178">
        <f t="shared" si="55"/>
        <v>0</v>
      </c>
      <c r="JJ52" s="178">
        <f t="shared" si="55"/>
        <v>0</v>
      </c>
      <c r="JK52" s="178">
        <f t="shared" si="55"/>
        <v>0</v>
      </c>
      <c r="JL52" s="178">
        <f t="shared" si="55"/>
        <v>0</v>
      </c>
      <c r="JM52" s="178">
        <f t="shared" si="55"/>
        <v>0</v>
      </c>
      <c r="JN52" s="178">
        <f t="shared" si="55"/>
        <v>0</v>
      </c>
      <c r="JO52" s="178">
        <f t="shared" si="55"/>
        <v>0</v>
      </c>
      <c r="JP52" s="178">
        <f t="shared" si="55"/>
        <v>0</v>
      </c>
      <c r="JQ52" s="178">
        <f t="shared" si="55"/>
        <v>0</v>
      </c>
      <c r="JR52" s="178">
        <f t="shared" si="55"/>
        <v>0</v>
      </c>
      <c r="JS52" s="178">
        <f t="shared" si="55"/>
        <v>0</v>
      </c>
      <c r="JT52" s="178">
        <f t="shared" si="55"/>
        <v>0</v>
      </c>
      <c r="JU52" s="178">
        <f t="shared" si="55"/>
        <v>0</v>
      </c>
      <c r="JV52" s="178">
        <f t="shared" si="55"/>
        <v>0</v>
      </c>
      <c r="JW52" s="178">
        <f t="shared" si="55"/>
        <v>0</v>
      </c>
      <c r="JX52" s="178">
        <f t="shared" si="55"/>
        <v>0</v>
      </c>
      <c r="JY52" s="178">
        <f t="shared" si="55"/>
        <v>0</v>
      </c>
      <c r="JZ52" s="180">
        <f t="shared" si="4"/>
        <v>0.215</v>
      </c>
      <c r="KA52" s="181">
        <f t="shared" si="5"/>
        <v>1608.31083</v>
      </c>
      <c r="KB52" s="181">
        <f t="shared" si="6"/>
        <v>345.7868284</v>
      </c>
    </row>
    <row r="53" ht="14.25" customHeight="1">
      <c r="A53" s="50" t="s">
        <v>163</v>
      </c>
      <c r="B53" s="83" t="s">
        <v>479</v>
      </c>
      <c r="C53" s="50">
        <v>1811052.0</v>
      </c>
      <c r="D53" s="175">
        <v>0.0</v>
      </c>
      <c r="E53" s="175">
        <v>196.0</v>
      </c>
      <c r="F53" s="175">
        <v>0.0</v>
      </c>
      <c r="G53" s="175">
        <v>0.0</v>
      </c>
      <c r="H53" s="175">
        <v>0.0</v>
      </c>
      <c r="I53" s="175">
        <v>0.0</v>
      </c>
      <c r="J53" s="175">
        <v>210.0</v>
      </c>
      <c r="K53" s="175">
        <v>0.0</v>
      </c>
      <c r="L53" s="175">
        <v>0.0</v>
      </c>
      <c r="M53" s="175">
        <v>0.0</v>
      </c>
      <c r="N53" s="175">
        <v>0.0</v>
      </c>
      <c r="O53" s="175">
        <v>206.0</v>
      </c>
      <c r="P53" s="175">
        <v>0.0</v>
      </c>
      <c r="Q53" s="175">
        <v>0.0</v>
      </c>
      <c r="R53" s="175">
        <v>0.0</v>
      </c>
      <c r="S53" s="175">
        <v>0.0</v>
      </c>
      <c r="T53" s="175">
        <v>0.0</v>
      </c>
      <c r="U53" s="175">
        <v>0.0</v>
      </c>
      <c r="V53" s="175">
        <v>0.0</v>
      </c>
      <c r="W53" s="175">
        <v>198.0</v>
      </c>
      <c r="X53" s="175">
        <v>0.0</v>
      </c>
      <c r="Y53" s="175">
        <v>0.0</v>
      </c>
      <c r="Z53" s="175">
        <v>0.0</v>
      </c>
      <c r="AA53" s="175">
        <v>0.0</v>
      </c>
      <c r="AB53" s="175">
        <v>0.0</v>
      </c>
      <c r="AC53" s="175">
        <v>0.0</v>
      </c>
      <c r="AD53" s="175">
        <v>190.0</v>
      </c>
      <c r="AE53" s="175">
        <v>0.0</v>
      </c>
      <c r="AF53" s="175">
        <v>0.0</v>
      </c>
      <c r="AG53" s="175">
        <v>0.0</v>
      </c>
      <c r="AH53" s="175">
        <v>0.0</v>
      </c>
      <c r="AI53" s="175">
        <v>0.0</v>
      </c>
      <c r="AJ53" s="175">
        <v>0.0</v>
      </c>
      <c r="AK53" s="175">
        <v>0.0</v>
      </c>
      <c r="AL53" s="175">
        <v>200.0</v>
      </c>
      <c r="AM53" s="175">
        <v>0.0</v>
      </c>
      <c r="AN53" s="175">
        <v>0.0</v>
      </c>
      <c r="AO53" s="175">
        <v>0.0</v>
      </c>
      <c r="AP53" s="175">
        <v>0.0</v>
      </c>
      <c r="AQ53" s="175">
        <v>0.0</v>
      </c>
      <c r="AR53" s="175">
        <v>0.0</v>
      </c>
      <c r="AS53" s="175">
        <v>0.0</v>
      </c>
      <c r="AT53" s="175">
        <v>0.0</v>
      </c>
      <c r="AU53" s="175">
        <v>0.0</v>
      </c>
      <c r="AV53" s="175">
        <v>216.0</v>
      </c>
      <c r="AW53" s="175">
        <v>0.0</v>
      </c>
      <c r="AX53" s="175">
        <v>0.0</v>
      </c>
      <c r="AY53" s="175">
        <v>0.0</v>
      </c>
      <c r="AZ53" s="175">
        <v>0.0</v>
      </c>
      <c r="BA53" s="175">
        <v>0.0</v>
      </c>
      <c r="BB53" s="175">
        <v>0.0</v>
      </c>
      <c r="BC53" s="175">
        <v>0.0</v>
      </c>
      <c r="BD53" s="175">
        <v>0.0</v>
      </c>
      <c r="BE53" s="175">
        <v>0.0</v>
      </c>
      <c r="BF53" s="175">
        <v>0.0</v>
      </c>
      <c r="BG53" s="175">
        <v>0.0</v>
      </c>
      <c r="BH53" s="175">
        <v>0.0</v>
      </c>
      <c r="BI53" s="175">
        <v>0.0</v>
      </c>
      <c r="BJ53" s="175">
        <v>0.0</v>
      </c>
      <c r="BK53" s="175">
        <v>0.0</v>
      </c>
      <c r="BL53" s="175">
        <v>0.0</v>
      </c>
      <c r="BM53" s="175">
        <v>0.0</v>
      </c>
      <c r="BN53" s="175">
        <v>0.0</v>
      </c>
      <c r="BO53" s="175">
        <v>0.0</v>
      </c>
      <c r="BP53" s="175">
        <v>0.0</v>
      </c>
      <c r="BQ53" s="175">
        <v>0.0</v>
      </c>
      <c r="BR53" s="175">
        <v>0.0</v>
      </c>
      <c r="BS53" s="175">
        <v>0.0</v>
      </c>
      <c r="BT53" s="175">
        <v>0.0</v>
      </c>
      <c r="BU53" s="175">
        <v>0.0</v>
      </c>
      <c r="BV53" s="175">
        <v>0.0</v>
      </c>
      <c r="BW53" s="175">
        <v>0.0</v>
      </c>
      <c r="BX53" s="175">
        <v>0.0</v>
      </c>
      <c r="BY53" s="175">
        <v>0.0</v>
      </c>
      <c r="BZ53" s="175">
        <v>0.0</v>
      </c>
      <c r="CA53" s="175">
        <v>0.0</v>
      </c>
      <c r="CB53" s="175">
        <v>0.0</v>
      </c>
      <c r="CC53" s="175">
        <v>0.0</v>
      </c>
      <c r="CD53" s="175">
        <v>0.0</v>
      </c>
      <c r="CE53" s="175">
        <v>0.0</v>
      </c>
      <c r="CF53" s="175">
        <v>200.0</v>
      </c>
      <c r="CG53" s="175">
        <v>0.0</v>
      </c>
      <c r="CH53" s="175">
        <v>0.0</v>
      </c>
      <c r="CI53" s="175">
        <v>0.0</v>
      </c>
      <c r="CJ53" s="175">
        <v>0.0</v>
      </c>
      <c r="CK53" s="175">
        <v>0.0</v>
      </c>
      <c r="CL53" s="175">
        <v>0.0</v>
      </c>
      <c r="CM53" s="175">
        <v>0.0</v>
      </c>
      <c r="CN53" s="175">
        <v>0.0</v>
      </c>
      <c r="CO53" s="175">
        <v>0.0</v>
      </c>
      <c r="CP53" s="175">
        <v>216.0</v>
      </c>
      <c r="CQ53" s="175">
        <v>0.0</v>
      </c>
      <c r="CR53" s="175">
        <v>0.0</v>
      </c>
      <c r="CS53" s="175">
        <v>0.0</v>
      </c>
      <c r="CT53" s="175">
        <v>0.0</v>
      </c>
      <c r="CU53" s="175">
        <v>0.0</v>
      </c>
      <c r="CV53" s="175">
        <v>0.0</v>
      </c>
      <c r="CW53" s="175">
        <v>0.0</v>
      </c>
      <c r="CX53" s="175">
        <v>0.0</v>
      </c>
      <c r="CY53" s="175">
        <v>0.0</v>
      </c>
      <c r="CZ53" s="175">
        <v>210.0</v>
      </c>
      <c r="DA53" s="175">
        <v>0.0</v>
      </c>
      <c r="DB53" s="175">
        <v>0.0</v>
      </c>
      <c r="DC53" s="175">
        <v>0.0</v>
      </c>
      <c r="DD53" s="175">
        <v>0.0</v>
      </c>
      <c r="DE53" s="175">
        <v>0.0</v>
      </c>
      <c r="DF53" s="175">
        <v>0.0</v>
      </c>
      <c r="DG53" s="175">
        <v>0.0</v>
      </c>
      <c r="DH53" s="175">
        <v>0.0</v>
      </c>
      <c r="DI53" s="175">
        <v>0.0</v>
      </c>
      <c r="DJ53" s="175">
        <v>0.0</v>
      </c>
      <c r="DK53" s="175">
        <v>0.0</v>
      </c>
      <c r="DL53" s="175">
        <v>0.0</v>
      </c>
      <c r="DM53" s="175">
        <v>0.0</v>
      </c>
      <c r="DN53" s="175">
        <v>0.0</v>
      </c>
      <c r="DO53" s="175">
        <v>0.0</v>
      </c>
      <c r="DP53" s="175">
        <v>0.0</v>
      </c>
      <c r="DQ53" s="175">
        <v>0.0</v>
      </c>
      <c r="DR53" s="175">
        <v>0.0</v>
      </c>
      <c r="DS53" s="175">
        <v>0.0</v>
      </c>
      <c r="DT53" s="175">
        <v>0.0</v>
      </c>
      <c r="DU53" s="175">
        <v>0.0</v>
      </c>
      <c r="DV53" s="175">
        <v>0.0</v>
      </c>
      <c r="DW53" s="175">
        <v>0.0</v>
      </c>
      <c r="DX53" s="175">
        <v>0.0</v>
      </c>
      <c r="DY53" s="175">
        <v>0.0</v>
      </c>
      <c r="DZ53" s="175">
        <v>0.0</v>
      </c>
      <c r="EA53" s="175">
        <v>0.0</v>
      </c>
      <c r="EB53" s="175">
        <v>0.0</v>
      </c>
      <c r="EC53" s="175">
        <v>0.0</v>
      </c>
      <c r="ED53" s="175">
        <v>0.0</v>
      </c>
      <c r="EE53" s="175">
        <v>0.0</v>
      </c>
      <c r="EF53" s="175">
        <v>0.0</v>
      </c>
      <c r="EG53" s="175">
        <v>0.0</v>
      </c>
      <c r="EH53" s="175">
        <v>0.0</v>
      </c>
      <c r="EI53" s="175">
        <v>0.0</v>
      </c>
      <c r="EJ53" s="175">
        <v>0.0</v>
      </c>
      <c r="EK53" s="175">
        <v>0.0</v>
      </c>
      <c r="EL53" s="175">
        <v>0.0</v>
      </c>
      <c r="EM53" s="176">
        <v>0.0</v>
      </c>
      <c r="EN53" s="177">
        <f t="shared" si="2"/>
        <v>0</v>
      </c>
      <c r="EO53" s="178">
        <f>VLOOKUP(C53,'Complexity Cost Adjustment'!$C$2:$H$141,6,0)</f>
        <v>8259.1135</v>
      </c>
      <c r="EP53" s="178">
        <f t="shared" ref="EP53:JY53" si="56">IF(D53&gt;0,($EO53)*D$143,0)</f>
        <v>0</v>
      </c>
      <c r="EQ53" s="179">
        <f t="shared" si="56"/>
        <v>9539.276093</v>
      </c>
      <c r="ER53" s="178">
        <f t="shared" si="56"/>
        <v>0</v>
      </c>
      <c r="ES53" s="178">
        <f t="shared" si="56"/>
        <v>0</v>
      </c>
      <c r="ET53" s="178">
        <f t="shared" si="56"/>
        <v>0</v>
      </c>
      <c r="EU53" s="178">
        <f t="shared" si="56"/>
        <v>0</v>
      </c>
      <c r="EV53" s="179">
        <f t="shared" si="56"/>
        <v>6475.144984</v>
      </c>
      <c r="EW53" s="178">
        <f t="shared" si="56"/>
        <v>0</v>
      </c>
      <c r="EX53" s="178">
        <f t="shared" si="56"/>
        <v>0</v>
      </c>
      <c r="EY53" s="178">
        <f t="shared" si="56"/>
        <v>0</v>
      </c>
      <c r="EZ53" s="178">
        <f t="shared" si="56"/>
        <v>0</v>
      </c>
      <c r="FA53" s="179">
        <f t="shared" si="56"/>
        <v>5954.820834</v>
      </c>
      <c r="FB53" s="178">
        <f t="shared" si="56"/>
        <v>0</v>
      </c>
      <c r="FC53" s="178">
        <f t="shared" si="56"/>
        <v>0</v>
      </c>
      <c r="FD53" s="178">
        <f t="shared" si="56"/>
        <v>0</v>
      </c>
      <c r="FE53" s="178">
        <f t="shared" si="56"/>
        <v>0</v>
      </c>
      <c r="FF53" s="178">
        <f t="shared" si="56"/>
        <v>0</v>
      </c>
      <c r="FG53" s="178">
        <f t="shared" si="56"/>
        <v>0</v>
      </c>
      <c r="FH53" s="178">
        <f t="shared" si="56"/>
        <v>0</v>
      </c>
      <c r="FI53" s="179">
        <f t="shared" si="56"/>
        <v>17178.95608</v>
      </c>
      <c r="FJ53" s="178">
        <f t="shared" si="56"/>
        <v>0</v>
      </c>
      <c r="FK53" s="178">
        <f t="shared" si="56"/>
        <v>0</v>
      </c>
      <c r="FL53" s="178">
        <f t="shared" si="56"/>
        <v>0</v>
      </c>
      <c r="FM53" s="178">
        <f t="shared" si="56"/>
        <v>0</v>
      </c>
      <c r="FN53" s="178">
        <f t="shared" si="56"/>
        <v>0</v>
      </c>
      <c r="FO53" s="178">
        <f t="shared" si="56"/>
        <v>0</v>
      </c>
      <c r="FP53" s="179">
        <f t="shared" si="56"/>
        <v>10010.04556</v>
      </c>
      <c r="FQ53" s="178">
        <f t="shared" si="56"/>
        <v>0</v>
      </c>
      <c r="FR53" s="178">
        <f t="shared" si="56"/>
        <v>0</v>
      </c>
      <c r="FS53" s="178">
        <f t="shared" si="56"/>
        <v>0</v>
      </c>
      <c r="FT53" s="178">
        <f t="shared" si="56"/>
        <v>0</v>
      </c>
      <c r="FU53" s="178">
        <f t="shared" si="56"/>
        <v>0</v>
      </c>
      <c r="FV53" s="178">
        <f t="shared" si="56"/>
        <v>0</v>
      </c>
      <c r="FW53" s="178">
        <f t="shared" si="56"/>
        <v>0</v>
      </c>
      <c r="FX53" s="179">
        <f t="shared" si="56"/>
        <v>10208.26429</v>
      </c>
      <c r="FY53" s="178">
        <f t="shared" si="56"/>
        <v>0</v>
      </c>
      <c r="FZ53" s="178">
        <f t="shared" si="56"/>
        <v>0</v>
      </c>
      <c r="GA53" s="178">
        <f t="shared" si="56"/>
        <v>0</v>
      </c>
      <c r="GB53" s="178">
        <f t="shared" si="56"/>
        <v>0</v>
      </c>
      <c r="GC53" s="178">
        <f t="shared" si="56"/>
        <v>0</v>
      </c>
      <c r="GD53" s="178">
        <f t="shared" si="56"/>
        <v>0</v>
      </c>
      <c r="GE53" s="178">
        <f t="shared" si="56"/>
        <v>0</v>
      </c>
      <c r="GF53" s="178">
        <f t="shared" si="56"/>
        <v>0</v>
      </c>
      <c r="GG53" s="178">
        <f t="shared" si="56"/>
        <v>0</v>
      </c>
      <c r="GH53" s="179">
        <f t="shared" si="56"/>
        <v>3964.37448</v>
      </c>
      <c r="GI53" s="178">
        <f t="shared" si="56"/>
        <v>0</v>
      </c>
      <c r="GJ53" s="178">
        <f t="shared" si="56"/>
        <v>0</v>
      </c>
      <c r="GK53" s="178">
        <f t="shared" si="56"/>
        <v>0</v>
      </c>
      <c r="GL53" s="178">
        <f t="shared" si="56"/>
        <v>0</v>
      </c>
      <c r="GM53" s="178">
        <f t="shared" si="56"/>
        <v>0</v>
      </c>
      <c r="GN53" s="178">
        <f t="shared" si="56"/>
        <v>0</v>
      </c>
      <c r="GO53" s="178">
        <f t="shared" si="56"/>
        <v>0</v>
      </c>
      <c r="GP53" s="178">
        <f t="shared" si="56"/>
        <v>0</v>
      </c>
      <c r="GQ53" s="178">
        <f t="shared" si="56"/>
        <v>0</v>
      </c>
      <c r="GR53" s="178">
        <f t="shared" si="56"/>
        <v>0</v>
      </c>
      <c r="GS53" s="178">
        <f t="shared" si="56"/>
        <v>0</v>
      </c>
      <c r="GT53" s="178">
        <f t="shared" si="56"/>
        <v>0</v>
      </c>
      <c r="GU53" s="178">
        <f t="shared" si="56"/>
        <v>0</v>
      </c>
      <c r="GV53" s="178">
        <f t="shared" si="56"/>
        <v>0</v>
      </c>
      <c r="GW53" s="178">
        <f t="shared" si="56"/>
        <v>0</v>
      </c>
      <c r="GX53" s="178">
        <f t="shared" si="56"/>
        <v>0</v>
      </c>
      <c r="GY53" s="178">
        <f t="shared" si="56"/>
        <v>0</v>
      </c>
      <c r="GZ53" s="178">
        <f t="shared" si="56"/>
        <v>0</v>
      </c>
      <c r="HA53" s="178">
        <f t="shared" si="56"/>
        <v>0</v>
      </c>
      <c r="HB53" s="178">
        <f t="shared" si="56"/>
        <v>0</v>
      </c>
      <c r="HC53" s="178">
        <f t="shared" si="56"/>
        <v>0</v>
      </c>
      <c r="HD53" s="178">
        <f t="shared" si="56"/>
        <v>0</v>
      </c>
      <c r="HE53" s="178">
        <f t="shared" si="56"/>
        <v>0</v>
      </c>
      <c r="HF53" s="178">
        <f t="shared" si="56"/>
        <v>0</v>
      </c>
      <c r="HG53" s="178">
        <f t="shared" si="56"/>
        <v>0</v>
      </c>
      <c r="HH53" s="178">
        <f t="shared" si="56"/>
        <v>0</v>
      </c>
      <c r="HI53" s="178">
        <f t="shared" si="56"/>
        <v>0</v>
      </c>
      <c r="HJ53" s="178">
        <f t="shared" si="56"/>
        <v>0</v>
      </c>
      <c r="HK53" s="178">
        <f t="shared" si="56"/>
        <v>0</v>
      </c>
      <c r="HL53" s="178">
        <f t="shared" si="56"/>
        <v>0</v>
      </c>
      <c r="HM53" s="178">
        <f t="shared" si="56"/>
        <v>0</v>
      </c>
      <c r="HN53" s="178">
        <f t="shared" si="56"/>
        <v>0</v>
      </c>
      <c r="HO53" s="178">
        <f t="shared" si="56"/>
        <v>0</v>
      </c>
      <c r="HP53" s="178">
        <f t="shared" si="56"/>
        <v>0</v>
      </c>
      <c r="HQ53" s="178">
        <f t="shared" si="56"/>
        <v>0</v>
      </c>
      <c r="HR53" s="179">
        <f t="shared" si="56"/>
        <v>9613.608114</v>
      </c>
      <c r="HS53" s="178">
        <f t="shared" si="56"/>
        <v>0</v>
      </c>
      <c r="HT53" s="178">
        <f t="shared" si="56"/>
        <v>0</v>
      </c>
      <c r="HU53" s="178">
        <f t="shared" si="56"/>
        <v>0</v>
      </c>
      <c r="HV53" s="178">
        <f t="shared" si="56"/>
        <v>0</v>
      </c>
      <c r="HW53" s="178">
        <f t="shared" si="56"/>
        <v>0</v>
      </c>
      <c r="HX53" s="178">
        <f t="shared" si="56"/>
        <v>0</v>
      </c>
      <c r="HY53" s="178">
        <f t="shared" si="56"/>
        <v>0</v>
      </c>
      <c r="HZ53" s="178">
        <f t="shared" si="56"/>
        <v>0</v>
      </c>
      <c r="IA53" s="178">
        <f t="shared" si="56"/>
        <v>0</v>
      </c>
      <c r="IB53" s="179">
        <f t="shared" si="56"/>
        <v>4294.73902</v>
      </c>
      <c r="IC53" s="178">
        <f t="shared" si="56"/>
        <v>0</v>
      </c>
      <c r="ID53" s="178">
        <f t="shared" si="56"/>
        <v>0</v>
      </c>
      <c r="IE53" s="178">
        <f t="shared" si="56"/>
        <v>0</v>
      </c>
      <c r="IF53" s="178">
        <f t="shared" si="56"/>
        <v>0</v>
      </c>
      <c r="IG53" s="178">
        <f t="shared" si="56"/>
        <v>0</v>
      </c>
      <c r="IH53" s="178">
        <f t="shared" si="56"/>
        <v>0</v>
      </c>
      <c r="II53" s="178">
        <f t="shared" si="56"/>
        <v>0</v>
      </c>
      <c r="IJ53" s="178">
        <f t="shared" si="56"/>
        <v>0</v>
      </c>
      <c r="IK53" s="178">
        <f t="shared" si="56"/>
        <v>0</v>
      </c>
      <c r="IL53" s="179">
        <f t="shared" si="56"/>
        <v>3369.718308</v>
      </c>
      <c r="IM53" s="178">
        <f t="shared" si="56"/>
        <v>0</v>
      </c>
      <c r="IN53" s="178">
        <f t="shared" si="56"/>
        <v>0</v>
      </c>
      <c r="IO53" s="178">
        <f t="shared" si="56"/>
        <v>0</v>
      </c>
      <c r="IP53" s="178">
        <f t="shared" si="56"/>
        <v>0</v>
      </c>
      <c r="IQ53" s="178">
        <f t="shared" si="56"/>
        <v>0</v>
      </c>
      <c r="IR53" s="178">
        <f t="shared" si="56"/>
        <v>0</v>
      </c>
      <c r="IS53" s="178">
        <f t="shared" si="56"/>
        <v>0</v>
      </c>
      <c r="IT53" s="178">
        <f t="shared" si="56"/>
        <v>0</v>
      </c>
      <c r="IU53" s="178">
        <f t="shared" si="56"/>
        <v>0</v>
      </c>
      <c r="IV53" s="178">
        <f t="shared" si="56"/>
        <v>0</v>
      </c>
      <c r="IW53" s="178">
        <f t="shared" si="56"/>
        <v>0</v>
      </c>
      <c r="IX53" s="178">
        <f t="shared" si="56"/>
        <v>0</v>
      </c>
      <c r="IY53" s="178">
        <f t="shared" si="56"/>
        <v>0</v>
      </c>
      <c r="IZ53" s="178">
        <f t="shared" si="56"/>
        <v>0</v>
      </c>
      <c r="JA53" s="178">
        <f t="shared" si="56"/>
        <v>0</v>
      </c>
      <c r="JB53" s="178">
        <f t="shared" si="56"/>
        <v>0</v>
      </c>
      <c r="JC53" s="178">
        <f t="shared" si="56"/>
        <v>0</v>
      </c>
      <c r="JD53" s="178">
        <f t="shared" si="56"/>
        <v>0</v>
      </c>
      <c r="JE53" s="178">
        <f t="shared" si="56"/>
        <v>0</v>
      </c>
      <c r="JF53" s="178">
        <f t="shared" si="56"/>
        <v>0</v>
      </c>
      <c r="JG53" s="178">
        <f t="shared" si="56"/>
        <v>0</v>
      </c>
      <c r="JH53" s="178">
        <f t="shared" si="56"/>
        <v>0</v>
      </c>
      <c r="JI53" s="178">
        <f t="shared" si="56"/>
        <v>0</v>
      </c>
      <c r="JJ53" s="178">
        <f t="shared" si="56"/>
        <v>0</v>
      </c>
      <c r="JK53" s="178">
        <f t="shared" si="56"/>
        <v>0</v>
      </c>
      <c r="JL53" s="178">
        <f t="shared" si="56"/>
        <v>0</v>
      </c>
      <c r="JM53" s="178">
        <f t="shared" si="56"/>
        <v>0</v>
      </c>
      <c r="JN53" s="178">
        <f t="shared" si="56"/>
        <v>0</v>
      </c>
      <c r="JO53" s="178">
        <f t="shared" si="56"/>
        <v>0</v>
      </c>
      <c r="JP53" s="178">
        <f t="shared" si="56"/>
        <v>0</v>
      </c>
      <c r="JQ53" s="178">
        <f t="shared" si="56"/>
        <v>0</v>
      </c>
      <c r="JR53" s="178">
        <f t="shared" si="56"/>
        <v>0</v>
      </c>
      <c r="JS53" s="178">
        <f t="shared" si="56"/>
        <v>0</v>
      </c>
      <c r="JT53" s="178">
        <f t="shared" si="56"/>
        <v>0</v>
      </c>
      <c r="JU53" s="178">
        <f t="shared" si="56"/>
        <v>0</v>
      </c>
      <c r="JV53" s="178">
        <f t="shared" si="56"/>
        <v>0</v>
      </c>
      <c r="JW53" s="178">
        <f t="shared" si="56"/>
        <v>0</v>
      </c>
      <c r="JX53" s="178">
        <f t="shared" si="56"/>
        <v>0</v>
      </c>
      <c r="JY53" s="178">
        <f t="shared" si="56"/>
        <v>0</v>
      </c>
      <c r="JZ53" s="180">
        <f t="shared" si="4"/>
        <v>0.215</v>
      </c>
      <c r="KA53" s="181">
        <f t="shared" si="5"/>
        <v>80608.94776</v>
      </c>
      <c r="KB53" s="181">
        <f t="shared" si="6"/>
        <v>17330.92377</v>
      </c>
    </row>
    <row r="54" ht="14.25" customHeight="1">
      <c r="A54" s="50" t="s">
        <v>163</v>
      </c>
      <c r="B54" s="83" t="s">
        <v>479</v>
      </c>
      <c r="C54" s="50">
        <v>1811053.0</v>
      </c>
      <c r="D54" s="175">
        <v>0.0</v>
      </c>
      <c r="E54" s="175">
        <v>33.0</v>
      </c>
      <c r="F54" s="175">
        <v>0.0</v>
      </c>
      <c r="G54" s="175">
        <v>0.0</v>
      </c>
      <c r="H54" s="175">
        <v>0.0</v>
      </c>
      <c r="I54" s="175">
        <v>0.0</v>
      </c>
      <c r="J54" s="175">
        <v>35.0</v>
      </c>
      <c r="K54" s="175">
        <v>0.0</v>
      </c>
      <c r="L54" s="175">
        <v>0.0</v>
      </c>
      <c r="M54" s="175">
        <v>0.0</v>
      </c>
      <c r="N54" s="175">
        <v>0.0</v>
      </c>
      <c r="O54" s="175">
        <v>34.0</v>
      </c>
      <c r="P54" s="175">
        <v>0.0</v>
      </c>
      <c r="Q54" s="175">
        <v>0.0</v>
      </c>
      <c r="R54" s="175">
        <v>0.0</v>
      </c>
      <c r="S54" s="175">
        <v>0.0</v>
      </c>
      <c r="T54" s="175">
        <v>0.0</v>
      </c>
      <c r="U54" s="175">
        <v>0.0</v>
      </c>
      <c r="V54" s="175">
        <v>0.0</v>
      </c>
      <c r="W54" s="175">
        <v>33.0</v>
      </c>
      <c r="X54" s="175">
        <v>0.0</v>
      </c>
      <c r="Y54" s="175">
        <v>0.0</v>
      </c>
      <c r="Z54" s="175">
        <v>0.0</v>
      </c>
      <c r="AA54" s="175">
        <v>0.0</v>
      </c>
      <c r="AB54" s="175">
        <v>0.0</v>
      </c>
      <c r="AC54" s="175">
        <v>0.0</v>
      </c>
      <c r="AD54" s="175">
        <v>32.0</v>
      </c>
      <c r="AE54" s="175">
        <v>0.0</v>
      </c>
      <c r="AF54" s="175">
        <v>0.0</v>
      </c>
      <c r="AG54" s="175">
        <v>0.0</v>
      </c>
      <c r="AH54" s="175">
        <v>0.0</v>
      </c>
      <c r="AI54" s="175">
        <v>0.0</v>
      </c>
      <c r="AJ54" s="175">
        <v>0.0</v>
      </c>
      <c r="AK54" s="175">
        <v>0.0</v>
      </c>
      <c r="AL54" s="175">
        <v>33.0</v>
      </c>
      <c r="AM54" s="175">
        <v>0.0</v>
      </c>
      <c r="AN54" s="175">
        <v>0.0</v>
      </c>
      <c r="AO54" s="175">
        <v>0.0</v>
      </c>
      <c r="AP54" s="175">
        <v>0.0</v>
      </c>
      <c r="AQ54" s="175">
        <v>0.0</v>
      </c>
      <c r="AR54" s="175">
        <v>0.0</v>
      </c>
      <c r="AS54" s="175">
        <v>0.0</v>
      </c>
      <c r="AT54" s="175">
        <v>0.0</v>
      </c>
      <c r="AU54" s="175">
        <v>0.0</v>
      </c>
      <c r="AV54" s="175">
        <v>36.0</v>
      </c>
      <c r="AW54" s="175">
        <v>0.0</v>
      </c>
      <c r="AX54" s="175">
        <v>0.0</v>
      </c>
      <c r="AY54" s="175">
        <v>0.0</v>
      </c>
      <c r="AZ54" s="175">
        <v>0.0</v>
      </c>
      <c r="BA54" s="175">
        <v>0.0</v>
      </c>
      <c r="BB54" s="175">
        <v>0.0</v>
      </c>
      <c r="BC54" s="175">
        <v>0.0</v>
      </c>
      <c r="BD54" s="175">
        <v>0.0</v>
      </c>
      <c r="BE54" s="175">
        <v>0.0</v>
      </c>
      <c r="BF54" s="175">
        <v>0.0</v>
      </c>
      <c r="BG54" s="175">
        <v>0.0</v>
      </c>
      <c r="BH54" s="175">
        <v>0.0</v>
      </c>
      <c r="BI54" s="175">
        <v>0.0</v>
      </c>
      <c r="BJ54" s="175">
        <v>0.0</v>
      </c>
      <c r="BK54" s="175">
        <v>0.0</v>
      </c>
      <c r="BL54" s="175">
        <v>0.0</v>
      </c>
      <c r="BM54" s="175">
        <v>0.0</v>
      </c>
      <c r="BN54" s="175">
        <v>0.0</v>
      </c>
      <c r="BO54" s="175">
        <v>0.0</v>
      </c>
      <c r="BP54" s="175">
        <v>0.0</v>
      </c>
      <c r="BQ54" s="175">
        <v>0.0</v>
      </c>
      <c r="BR54" s="175">
        <v>0.0</v>
      </c>
      <c r="BS54" s="175">
        <v>0.0</v>
      </c>
      <c r="BT54" s="175">
        <v>0.0</v>
      </c>
      <c r="BU54" s="175">
        <v>0.0</v>
      </c>
      <c r="BV54" s="175">
        <v>0.0</v>
      </c>
      <c r="BW54" s="175">
        <v>33.0</v>
      </c>
      <c r="BX54" s="175">
        <v>0.0</v>
      </c>
      <c r="BY54" s="175">
        <v>0.0</v>
      </c>
      <c r="BZ54" s="175">
        <v>0.0</v>
      </c>
      <c r="CA54" s="175">
        <v>0.0</v>
      </c>
      <c r="CB54" s="175">
        <v>0.0</v>
      </c>
      <c r="CC54" s="175">
        <v>0.0</v>
      </c>
      <c r="CD54" s="175">
        <v>0.0</v>
      </c>
      <c r="CE54" s="175">
        <v>0.0</v>
      </c>
      <c r="CF54" s="175">
        <v>0.0</v>
      </c>
      <c r="CG54" s="175">
        <v>0.0</v>
      </c>
      <c r="CH54" s="175">
        <v>0.0</v>
      </c>
      <c r="CI54" s="175">
        <v>0.0</v>
      </c>
      <c r="CJ54" s="175">
        <v>0.0</v>
      </c>
      <c r="CK54" s="175">
        <v>0.0</v>
      </c>
      <c r="CL54" s="175">
        <v>0.0</v>
      </c>
      <c r="CM54" s="175">
        <v>0.0</v>
      </c>
      <c r="CN54" s="175">
        <v>0.0</v>
      </c>
      <c r="CO54" s="175">
        <v>0.0</v>
      </c>
      <c r="CP54" s="175">
        <v>36.0</v>
      </c>
      <c r="CQ54" s="175">
        <v>0.0</v>
      </c>
      <c r="CR54" s="175">
        <v>0.0</v>
      </c>
      <c r="CS54" s="175">
        <v>0.0</v>
      </c>
      <c r="CT54" s="175">
        <v>0.0</v>
      </c>
      <c r="CU54" s="175">
        <v>0.0</v>
      </c>
      <c r="CV54" s="175">
        <v>0.0</v>
      </c>
      <c r="CW54" s="175">
        <v>0.0</v>
      </c>
      <c r="CX54" s="175">
        <v>0.0</v>
      </c>
      <c r="CY54" s="175">
        <v>0.0</v>
      </c>
      <c r="CZ54" s="175">
        <v>35.0</v>
      </c>
      <c r="DA54" s="175">
        <v>0.0</v>
      </c>
      <c r="DB54" s="175">
        <v>0.0</v>
      </c>
      <c r="DC54" s="175">
        <v>0.0</v>
      </c>
      <c r="DD54" s="175">
        <v>0.0</v>
      </c>
      <c r="DE54" s="175">
        <v>0.0</v>
      </c>
      <c r="DF54" s="175">
        <v>0.0</v>
      </c>
      <c r="DG54" s="175">
        <v>0.0</v>
      </c>
      <c r="DH54" s="175">
        <v>0.0</v>
      </c>
      <c r="DI54" s="175">
        <v>0.0</v>
      </c>
      <c r="DJ54" s="175">
        <v>0.0</v>
      </c>
      <c r="DK54" s="175">
        <v>0.0</v>
      </c>
      <c r="DL54" s="175">
        <v>0.0</v>
      </c>
      <c r="DM54" s="175">
        <v>0.0</v>
      </c>
      <c r="DN54" s="175">
        <v>0.0</v>
      </c>
      <c r="DO54" s="175">
        <v>0.0</v>
      </c>
      <c r="DP54" s="175">
        <v>0.0</v>
      </c>
      <c r="DQ54" s="175">
        <v>0.0</v>
      </c>
      <c r="DR54" s="175">
        <v>0.0</v>
      </c>
      <c r="DS54" s="175">
        <v>0.0</v>
      </c>
      <c r="DT54" s="175">
        <v>0.0</v>
      </c>
      <c r="DU54" s="175">
        <v>0.0</v>
      </c>
      <c r="DV54" s="175">
        <v>0.0</v>
      </c>
      <c r="DW54" s="175">
        <v>0.0</v>
      </c>
      <c r="DX54" s="175">
        <v>0.0</v>
      </c>
      <c r="DY54" s="175">
        <v>0.0</v>
      </c>
      <c r="DZ54" s="175">
        <v>0.0</v>
      </c>
      <c r="EA54" s="175">
        <v>0.0</v>
      </c>
      <c r="EB54" s="175">
        <v>0.0</v>
      </c>
      <c r="EC54" s="175">
        <v>0.0</v>
      </c>
      <c r="ED54" s="175">
        <v>0.0</v>
      </c>
      <c r="EE54" s="175">
        <v>0.0</v>
      </c>
      <c r="EF54" s="175">
        <v>0.0</v>
      </c>
      <c r="EG54" s="175">
        <v>0.0</v>
      </c>
      <c r="EH54" s="175">
        <v>0.0</v>
      </c>
      <c r="EI54" s="175">
        <v>0.0</v>
      </c>
      <c r="EJ54" s="175">
        <v>0.0</v>
      </c>
      <c r="EK54" s="175">
        <v>0.0</v>
      </c>
      <c r="EL54" s="175">
        <v>0.0</v>
      </c>
      <c r="EM54" s="176">
        <v>0.0</v>
      </c>
      <c r="EN54" s="177">
        <f t="shared" si="2"/>
        <v>0</v>
      </c>
      <c r="EO54" s="178">
        <f>VLOOKUP(C54,'Complexity Cost Adjustment'!$C$2:$H$141,6,0)</f>
        <v>3422.1033</v>
      </c>
      <c r="EP54" s="178">
        <f t="shared" ref="EP54:JY54" si="57">IF(D54&gt;0,($EO54)*D$143,0)</f>
        <v>0</v>
      </c>
      <c r="EQ54" s="179">
        <f t="shared" si="57"/>
        <v>3952.529312</v>
      </c>
      <c r="ER54" s="178">
        <f t="shared" si="57"/>
        <v>0</v>
      </c>
      <c r="ES54" s="178">
        <f t="shared" si="57"/>
        <v>0</v>
      </c>
      <c r="ET54" s="178">
        <f t="shared" si="57"/>
        <v>0</v>
      </c>
      <c r="EU54" s="178">
        <f t="shared" si="57"/>
        <v>0</v>
      </c>
      <c r="EV54" s="179">
        <f t="shared" si="57"/>
        <v>2682.928987</v>
      </c>
      <c r="EW54" s="178">
        <f t="shared" si="57"/>
        <v>0</v>
      </c>
      <c r="EX54" s="178">
        <f t="shared" si="57"/>
        <v>0</v>
      </c>
      <c r="EY54" s="178">
        <f t="shared" si="57"/>
        <v>0</v>
      </c>
      <c r="EZ54" s="178">
        <f t="shared" si="57"/>
        <v>0</v>
      </c>
      <c r="FA54" s="179">
        <f t="shared" si="57"/>
        <v>2467.336479</v>
      </c>
      <c r="FB54" s="178">
        <f t="shared" si="57"/>
        <v>0</v>
      </c>
      <c r="FC54" s="178">
        <f t="shared" si="57"/>
        <v>0</v>
      </c>
      <c r="FD54" s="178">
        <f t="shared" si="57"/>
        <v>0</v>
      </c>
      <c r="FE54" s="178">
        <f t="shared" si="57"/>
        <v>0</v>
      </c>
      <c r="FF54" s="178">
        <f t="shared" si="57"/>
        <v>0</v>
      </c>
      <c r="FG54" s="178">
        <f t="shared" si="57"/>
        <v>0</v>
      </c>
      <c r="FH54" s="178">
        <f t="shared" si="57"/>
        <v>0</v>
      </c>
      <c r="FI54" s="179">
        <f t="shared" si="57"/>
        <v>7117.974864</v>
      </c>
      <c r="FJ54" s="178">
        <f t="shared" si="57"/>
        <v>0</v>
      </c>
      <c r="FK54" s="178">
        <f t="shared" si="57"/>
        <v>0</v>
      </c>
      <c r="FL54" s="178">
        <f t="shared" si="57"/>
        <v>0</v>
      </c>
      <c r="FM54" s="178">
        <f t="shared" si="57"/>
        <v>0</v>
      </c>
      <c r="FN54" s="178">
        <f t="shared" si="57"/>
        <v>0</v>
      </c>
      <c r="FO54" s="178">
        <f t="shared" si="57"/>
        <v>0</v>
      </c>
      <c r="FP54" s="179">
        <f t="shared" si="57"/>
        <v>4147.5892</v>
      </c>
      <c r="FQ54" s="178">
        <f t="shared" si="57"/>
        <v>0</v>
      </c>
      <c r="FR54" s="178">
        <f t="shared" si="57"/>
        <v>0</v>
      </c>
      <c r="FS54" s="178">
        <f t="shared" si="57"/>
        <v>0</v>
      </c>
      <c r="FT54" s="178">
        <f t="shared" si="57"/>
        <v>0</v>
      </c>
      <c r="FU54" s="178">
        <f t="shared" si="57"/>
        <v>0</v>
      </c>
      <c r="FV54" s="178">
        <f t="shared" si="57"/>
        <v>0</v>
      </c>
      <c r="FW54" s="178">
        <f t="shared" si="57"/>
        <v>0</v>
      </c>
      <c r="FX54" s="179">
        <f t="shared" si="57"/>
        <v>4229.719679</v>
      </c>
      <c r="FY54" s="178">
        <f t="shared" si="57"/>
        <v>0</v>
      </c>
      <c r="FZ54" s="178">
        <f t="shared" si="57"/>
        <v>0</v>
      </c>
      <c r="GA54" s="178">
        <f t="shared" si="57"/>
        <v>0</v>
      </c>
      <c r="GB54" s="178">
        <f t="shared" si="57"/>
        <v>0</v>
      </c>
      <c r="GC54" s="178">
        <f t="shared" si="57"/>
        <v>0</v>
      </c>
      <c r="GD54" s="178">
        <f t="shared" si="57"/>
        <v>0</v>
      </c>
      <c r="GE54" s="178">
        <f t="shared" si="57"/>
        <v>0</v>
      </c>
      <c r="GF54" s="178">
        <f t="shared" si="57"/>
        <v>0</v>
      </c>
      <c r="GG54" s="178">
        <f t="shared" si="57"/>
        <v>0</v>
      </c>
      <c r="GH54" s="179">
        <f t="shared" si="57"/>
        <v>1642.609584</v>
      </c>
      <c r="GI54" s="178">
        <f t="shared" si="57"/>
        <v>0</v>
      </c>
      <c r="GJ54" s="178">
        <f t="shared" si="57"/>
        <v>0</v>
      </c>
      <c r="GK54" s="178">
        <f t="shared" si="57"/>
        <v>0</v>
      </c>
      <c r="GL54" s="178">
        <f t="shared" si="57"/>
        <v>0</v>
      </c>
      <c r="GM54" s="178">
        <f t="shared" si="57"/>
        <v>0</v>
      </c>
      <c r="GN54" s="178">
        <f t="shared" si="57"/>
        <v>0</v>
      </c>
      <c r="GO54" s="178">
        <f t="shared" si="57"/>
        <v>0</v>
      </c>
      <c r="GP54" s="178">
        <f t="shared" si="57"/>
        <v>0</v>
      </c>
      <c r="GQ54" s="178">
        <f t="shared" si="57"/>
        <v>0</v>
      </c>
      <c r="GR54" s="178">
        <f t="shared" si="57"/>
        <v>0</v>
      </c>
      <c r="GS54" s="178">
        <f t="shared" si="57"/>
        <v>0</v>
      </c>
      <c r="GT54" s="178">
        <f t="shared" si="57"/>
        <v>0</v>
      </c>
      <c r="GU54" s="178">
        <f t="shared" si="57"/>
        <v>0</v>
      </c>
      <c r="GV54" s="178">
        <f t="shared" si="57"/>
        <v>0</v>
      </c>
      <c r="GW54" s="178">
        <f t="shared" si="57"/>
        <v>0</v>
      </c>
      <c r="GX54" s="178">
        <f t="shared" si="57"/>
        <v>0</v>
      </c>
      <c r="GY54" s="178">
        <f t="shared" si="57"/>
        <v>0</v>
      </c>
      <c r="GZ54" s="178">
        <f t="shared" si="57"/>
        <v>0</v>
      </c>
      <c r="HA54" s="178">
        <f t="shared" si="57"/>
        <v>0</v>
      </c>
      <c r="HB54" s="178">
        <f t="shared" si="57"/>
        <v>0</v>
      </c>
      <c r="HC54" s="178">
        <f t="shared" si="57"/>
        <v>0</v>
      </c>
      <c r="HD54" s="178">
        <f t="shared" si="57"/>
        <v>0</v>
      </c>
      <c r="HE54" s="178">
        <f t="shared" si="57"/>
        <v>0</v>
      </c>
      <c r="HF54" s="178">
        <f t="shared" si="57"/>
        <v>0</v>
      </c>
      <c r="HG54" s="178">
        <f t="shared" si="57"/>
        <v>0</v>
      </c>
      <c r="HH54" s="178">
        <f t="shared" si="57"/>
        <v>0</v>
      </c>
      <c r="HI54" s="179">
        <f t="shared" si="57"/>
        <v>2925.898322</v>
      </c>
      <c r="HJ54" s="178">
        <f t="shared" si="57"/>
        <v>0</v>
      </c>
      <c r="HK54" s="178">
        <f t="shared" si="57"/>
        <v>0</v>
      </c>
      <c r="HL54" s="178">
        <f t="shared" si="57"/>
        <v>0</v>
      </c>
      <c r="HM54" s="178">
        <f t="shared" si="57"/>
        <v>0</v>
      </c>
      <c r="HN54" s="178">
        <f t="shared" si="57"/>
        <v>0</v>
      </c>
      <c r="HO54" s="178">
        <f t="shared" si="57"/>
        <v>0</v>
      </c>
      <c r="HP54" s="178">
        <f t="shared" si="57"/>
        <v>0</v>
      </c>
      <c r="HQ54" s="178">
        <f t="shared" si="57"/>
        <v>0</v>
      </c>
      <c r="HR54" s="178">
        <f t="shared" si="57"/>
        <v>0</v>
      </c>
      <c r="HS54" s="178">
        <f t="shared" si="57"/>
        <v>0</v>
      </c>
      <c r="HT54" s="178">
        <f t="shared" si="57"/>
        <v>0</v>
      </c>
      <c r="HU54" s="178">
        <f t="shared" si="57"/>
        <v>0</v>
      </c>
      <c r="HV54" s="178">
        <f t="shared" si="57"/>
        <v>0</v>
      </c>
      <c r="HW54" s="178">
        <f t="shared" si="57"/>
        <v>0</v>
      </c>
      <c r="HX54" s="178">
        <f t="shared" si="57"/>
        <v>0</v>
      </c>
      <c r="HY54" s="178">
        <f t="shared" si="57"/>
        <v>0</v>
      </c>
      <c r="HZ54" s="178">
        <f t="shared" si="57"/>
        <v>0</v>
      </c>
      <c r="IA54" s="178">
        <f t="shared" si="57"/>
        <v>0</v>
      </c>
      <c r="IB54" s="179">
        <f t="shared" si="57"/>
        <v>1779.493716</v>
      </c>
      <c r="IC54" s="178">
        <f t="shared" si="57"/>
        <v>0</v>
      </c>
      <c r="ID54" s="178">
        <f t="shared" si="57"/>
        <v>0</v>
      </c>
      <c r="IE54" s="178">
        <f t="shared" si="57"/>
        <v>0</v>
      </c>
      <c r="IF54" s="178">
        <f t="shared" si="57"/>
        <v>0</v>
      </c>
      <c r="IG54" s="178">
        <f t="shared" si="57"/>
        <v>0</v>
      </c>
      <c r="IH54" s="178">
        <f t="shared" si="57"/>
        <v>0</v>
      </c>
      <c r="II54" s="178">
        <f t="shared" si="57"/>
        <v>0</v>
      </c>
      <c r="IJ54" s="178">
        <f t="shared" si="57"/>
        <v>0</v>
      </c>
      <c r="IK54" s="178">
        <f t="shared" si="57"/>
        <v>0</v>
      </c>
      <c r="IL54" s="179">
        <f t="shared" si="57"/>
        <v>1396.218146</v>
      </c>
      <c r="IM54" s="178">
        <f t="shared" si="57"/>
        <v>0</v>
      </c>
      <c r="IN54" s="178">
        <f t="shared" si="57"/>
        <v>0</v>
      </c>
      <c r="IO54" s="178">
        <f t="shared" si="57"/>
        <v>0</v>
      </c>
      <c r="IP54" s="178">
        <f t="shared" si="57"/>
        <v>0</v>
      </c>
      <c r="IQ54" s="178">
        <f t="shared" si="57"/>
        <v>0</v>
      </c>
      <c r="IR54" s="178">
        <f t="shared" si="57"/>
        <v>0</v>
      </c>
      <c r="IS54" s="178">
        <f t="shared" si="57"/>
        <v>0</v>
      </c>
      <c r="IT54" s="178">
        <f t="shared" si="57"/>
        <v>0</v>
      </c>
      <c r="IU54" s="178">
        <f t="shared" si="57"/>
        <v>0</v>
      </c>
      <c r="IV54" s="178">
        <f t="shared" si="57"/>
        <v>0</v>
      </c>
      <c r="IW54" s="178">
        <f t="shared" si="57"/>
        <v>0</v>
      </c>
      <c r="IX54" s="178">
        <f t="shared" si="57"/>
        <v>0</v>
      </c>
      <c r="IY54" s="178">
        <f t="shared" si="57"/>
        <v>0</v>
      </c>
      <c r="IZ54" s="178">
        <f t="shared" si="57"/>
        <v>0</v>
      </c>
      <c r="JA54" s="178">
        <f t="shared" si="57"/>
        <v>0</v>
      </c>
      <c r="JB54" s="178">
        <f t="shared" si="57"/>
        <v>0</v>
      </c>
      <c r="JC54" s="178">
        <f t="shared" si="57"/>
        <v>0</v>
      </c>
      <c r="JD54" s="178">
        <f t="shared" si="57"/>
        <v>0</v>
      </c>
      <c r="JE54" s="178">
        <f t="shared" si="57"/>
        <v>0</v>
      </c>
      <c r="JF54" s="178">
        <f t="shared" si="57"/>
        <v>0</v>
      </c>
      <c r="JG54" s="178">
        <f t="shared" si="57"/>
        <v>0</v>
      </c>
      <c r="JH54" s="178">
        <f t="shared" si="57"/>
        <v>0</v>
      </c>
      <c r="JI54" s="178">
        <f t="shared" si="57"/>
        <v>0</v>
      </c>
      <c r="JJ54" s="178">
        <f t="shared" si="57"/>
        <v>0</v>
      </c>
      <c r="JK54" s="178">
        <f t="shared" si="57"/>
        <v>0</v>
      </c>
      <c r="JL54" s="178">
        <f t="shared" si="57"/>
        <v>0</v>
      </c>
      <c r="JM54" s="178">
        <f t="shared" si="57"/>
        <v>0</v>
      </c>
      <c r="JN54" s="178">
        <f t="shared" si="57"/>
        <v>0</v>
      </c>
      <c r="JO54" s="178">
        <f t="shared" si="57"/>
        <v>0</v>
      </c>
      <c r="JP54" s="178">
        <f t="shared" si="57"/>
        <v>0</v>
      </c>
      <c r="JQ54" s="178">
        <f t="shared" si="57"/>
        <v>0</v>
      </c>
      <c r="JR54" s="178">
        <f t="shared" si="57"/>
        <v>0</v>
      </c>
      <c r="JS54" s="178">
        <f t="shared" si="57"/>
        <v>0</v>
      </c>
      <c r="JT54" s="178">
        <f t="shared" si="57"/>
        <v>0</v>
      </c>
      <c r="JU54" s="178">
        <f t="shared" si="57"/>
        <v>0</v>
      </c>
      <c r="JV54" s="178">
        <f t="shared" si="57"/>
        <v>0</v>
      </c>
      <c r="JW54" s="178">
        <f t="shared" si="57"/>
        <v>0</v>
      </c>
      <c r="JX54" s="178">
        <f t="shared" si="57"/>
        <v>0</v>
      </c>
      <c r="JY54" s="178">
        <f t="shared" si="57"/>
        <v>0</v>
      </c>
      <c r="JZ54" s="180">
        <f t="shared" si="4"/>
        <v>0.215</v>
      </c>
      <c r="KA54" s="181">
        <f t="shared" si="5"/>
        <v>32342.29829</v>
      </c>
      <c r="KB54" s="181">
        <f t="shared" si="6"/>
        <v>6953.594132</v>
      </c>
    </row>
    <row r="55" ht="14.25" customHeight="1">
      <c r="A55" s="50" t="s">
        <v>163</v>
      </c>
      <c r="B55" s="83" t="s">
        <v>479</v>
      </c>
      <c r="C55" s="50">
        <v>1811054.0</v>
      </c>
      <c r="D55" s="175">
        <v>0.0</v>
      </c>
      <c r="E55" s="175">
        <v>65.0</v>
      </c>
      <c r="F55" s="175">
        <v>0.0</v>
      </c>
      <c r="G55" s="175">
        <v>0.0</v>
      </c>
      <c r="H55" s="175">
        <v>0.0</v>
      </c>
      <c r="I55" s="175">
        <v>0.0</v>
      </c>
      <c r="J55" s="175">
        <v>70.0</v>
      </c>
      <c r="K55" s="175">
        <v>0.0</v>
      </c>
      <c r="L55" s="175">
        <v>0.0</v>
      </c>
      <c r="M55" s="175">
        <v>0.0</v>
      </c>
      <c r="N55" s="175">
        <v>0.0</v>
      </c>
      <c r="O55" s="175">
        <v>69.0</v>
      </c>
      <c r="P55" s="175">
        <v>0.0</v>
      </c>
      <c r="Q55" s="175">
        <v>0.0</v>
      </c>
      <c r="R55" s="175">
        <v>0.0</v>
      </c>
      <c r="S55" s="175">
        <v>0.0</v>
      </c>
      <c r="T55" s="175">
        <v>0.0</v>
      </c>
      <c r="U55" s="175">
        <v>0.0</v>
      </c>
      <c r="V55" s="175">
        <v>0.0</v>
      </c>
      <c r="W55" s="175">
        <v>66.0</v>
      </c>
      <c r="X55" s="175">
        <v>0.0</v>
      </c>
      <c r="Y55" s="175">
        <v>0.0</v>
      </c>
      <c r="Z55" s="175">
        <v>0.0</v>
      </c>
      <c r="AA55" s="175">
        <v>0.0</v>
      </c>
      <c r="AB55" s="175">
        <v>0.0</v>
      </c>
      <c r="AC55" s="175">
        <v>0.0</v>
      </c>
      <c r="AD55" s="175">
        <v>63.0</v>
      </c>
      <c r="AE55" s="175">
        <v>0.0</v>
      </c>
      <c r="AF55" s="175">
        <v>0.0</v>
      </c>
      <c r="AG55" s="175">
        <v>0.0</v>
      </c>
      <c r="AH55" s="175">
        <v>0.0</v>
      </c>
      <c r="AI55" s="175">
        <v>0.0</v>
      </c>
      <c r="AJ55" s="175">
        <v>0.0</v>
      </c>
      <c r="AK55" s="175">
        <v>0.0</v>
      </c>
      <c r="AL55" s="175">
        <v>67.0</v>
      </c>
      <c r="AM55" s="175">
        <v>0.0</v>
      </c>
      <c r="AN55" s="175">
        <v>0.0</v>
      </c>
      <c r="AO55" s="175">
        <v>0.0</v>
      </c>
      <c r="AP55" s="175">
        <v>0.0</v>
      </c>
      <c r="AQ55" s="175">
        <v>0.0</v>
      </c>
      <c r="AR55" s="175">
        <v>0.0</v>
      </c>
      <c r="AS55" s="175">
        <v>0.0</v>
      </c>
      <c r="AT55" s="175">
        <v>0.0</v>
      </c>
      <c r="AU55" s="175">
        <v>0.0</v>
      </c>
      <c r="AV55" s="175">
        <v>72.0</v>
      </c>
      <c r="AW55" s="175">
        <v>0.0</v>
      </c>
      <c r="AX55" s="175">
        <v>0.0</v>
      </c>
      <c r="AY55" s="175">
        <v>0.0</v>
      </c>
      <c r="AZ55" s="175">
        <v>0.0</v>
      </c>
      <c r="BA55" s="175">
        <v>0.0</v>
      </c>
      <c r="BB55" s="175">
        <v>0.0</v>
      </c>
      <c r="BC55" s="175">
        <v>0.0</v>
      </c>
      <c r="BD55" s="175">
        <v>0.0</v>
      </c>
      <c r="BE55" s="175">
        <v>0.0</v>
      </c>
      <c r="BF55" s="175">
        <v>0.0</v>
      </c>
      <c r="BG55" s="175">
        <v>0.0</v>
      </c>
      <c r="BH55" s="175">
        <v>0.0</v>
      </c>
      <c r="BI55" s="175">
        <v>0.0</v>
      </c>
      <c r="BJ55" s="175">
        <v>0.0</v>
      </c>
      <c r="BK55" s="175">
        <v>0.0</v>
      </c>
      <c r="BL55" s="175">
        <v>0.0</v>
      </c>
      <c r="BM55" s="175">
        <v>0.0</v>
      </c>
      <c r="BN55" s="175">
        <v>0.0</v>
      </c>
      <c r="BO55" s="175">
        <v>0.0</v>
      </c>
      <c r="BP55" s="175">
        <v>0.0</v>
      </c>
      <c r="BQ55" s="175">
        <v>0.0</v>
      </c>
      <c r="BR55" s="175">
        <v>0.0</v>
      </c>
      <c r="BS55" s="175">
        <v>0.0</v>
      </c>
      <c r="BT55" s="175">
        <v>0.0</v>
      </c>
      <c r="BU55" s="175">
        <v>0.0</v>
      </c>
      <c r="BV55" s="175">
        <v>0.0</v>
      </c>
      <c r="BW55" s="175">
        <v>67.0</v>
      </c>
      <c r="BX55" s="175">
        <v>0.0</v>
      </c>
      <c r="BY55" s="175">
        <v>0.0</v>
      </c>
      <c r="BZ55" s="175">
        <v>0.0</v>
      </c>
      <c r="CA55" s="175">
        <v>0.0</v>
      </c>
      <c r="CB55" s="175">
        <v>0.0</v>
      </c>
      <c r="CC55" s="175">
        <v>0.0</v>
      </c>
      <c r="CD55" s="175">
        <v>0.0</v>
      </c>
      <c r="CE55" s="175">
        <v>0.0</v>
      </c>
      <c r="CF55" s="175">
        <v>0.0</v>
      </c>
      <c r="CG55" s="175">
        <v>0.0</v>
      </c>
      <c r="CH55" s="175">
        <v>0.0</v>
      </c>
      <c r="CI55" s="175">
        <v>0.0</v>
      </c>
      <c r="CJ55" s="175">
        <v>0.0</v>
      </c>
      <c r="CK55" s="175">
        <v>0.0</v>
      </c>
      <c r="CL55" s="175">
        <v>0.0</v>
      </c>
      <c r="CM55" s="175">
        <v>0.0</v>
      </c>
      <c r="CN55" s="175">
        <v>0.0</v>
      </c>
      <c r="CO55" s="175">
        <v>0.0</v>
      </c>
      <c r="CP55" s="175">
        <v>72.0</v>
      </c>
      <c r="CQ55" s="175">
        <v>0.0</v>
      </c>
      <c r="CR55" s="175">
        <v>0.0</v>
      </c>
      <c r="CS55" s="175">
        <v>0.0</v>
      </c>
      <c r="CT55" s="175">
        <v>0.0</v>
      </c>
      <c r="CU55" s="175">
        <v>0.0</v>
      </c>
      <c r="CV55" s="175">
        <v>0.0</v>
      </c>
      <c r="CW55" s="175">
        <v>0.0</v>
      </c>
      <c r="CX55" s="175">
        <v>0.0</v>
      </c>
      <c r="CY55" s="175">
        <v>0.0</v>
      </c>
      <c r="CZ55" s="175">
        <v>70.0</v>
      </c>
      <c r="DA55" s="175">
        <v>0.0</v>
      </c>
      <c r="DB55" s="175">
        <v>0.0</v>
      </c>
      <c r="DC55" s="175">
        <v>0.0</v>
      </c>
      <c r="DD55" s="175">
        <v>0.0</v>
      </c>
      <c r="DE55" s="175">
        <v>0.0</v>
      </c>
      <c r="DF55" s="175">
        <v>0.0</v>
      </c>
      <c r="DG55" s="175">
        <v>0.0</v>
      </c>
      <c r="DH55" s="175">
        <v>0.0</v>
      </c>
      <c r="DI55" s="175">
        <v>0.0</v>
      </c>
      <c r="DJ55" s="175">
        <v>0.0</v>
      </c>
      <c r="DK55" s="175">
        <v>0.0</v>
      </c>
      <c r="DL55" s="175">
        <v>0.0</v>
      </c>
      <c r="DM55" s="175">
        <v>0.0</v>
      </c>
      <c r="DN55" s="175">
        <v>0.0</v>
      </c>
      <c r="DO55" s="175">
        <v>0.0</v>
      </c>
      <c r="DP55" s="175">
        <v>0.0</v>
      </c>
      <c r="DQ55" s="175">
        <v>0.0</v>
      </c>
      <c r="DR55" s="175">
        <v>0.0</v>
      </c>
      <c r="DS55" s="175">
        <v>0.0</v>
      </c>
      <c r="DT55" s="175">
        <v>0.0</v>
      </c>
      <c r="DU55" s="175">
        <v>0.0</v>
      </c>
      <c r="DV55" s="175">
        <v>0.0</v>
      </c>
      <c r="DW55" s="175">
        <v>0.0</v>
      </c>
      <c r="DX55" s="175">
        <v>0.0</v>
      </c>
      <c r="DY55" s="175">
        <v>0.0</v>
      </c>
      <c r="DZ55" s="175">
        <v>0.0</v>
      </c>
      <c r="EA55" s="175">
        <v>0.0</v>
      </c>
      <c r="EB55" s="175">
        <v>0.0</v>
      </c>
      <c r="EC55" s="175">
        <v>0.0</v>
      </c>
      <c r="ED55" s="175">
        <v>0.0</v>
      </c>
      <c r="EE55" s="175">
        <v>0.0</v>
      </c>
      <c r="EF55" s="175">
        <v>0.0</v>
      </c>
      <c r="EG55" s="175">
        <v>0.0</v>
      </c>
      <c r="EH55" s="175">
        <v>0.0</v>
      </c>
      <c r="EI55" s="175">
        <v>0.0</v>
      </c>
      <c r="EJ55" s="175">
        <v>0.0</v>
      </c>
      <c r="EK55" s="175">
        <v>0.0</v>
      </c>
      <c r="EL55" s="175">
        <v>0.0</v>
      </c>
      <c r="EM55" s="176">
        <v>0.0</v>
      </c>
      <c r="EN55" s="177">
        <f t="shared" si="2"/>
        <v>0</v>
      </c>
      <c r="EO55" s="178">
        <f>VLOOKUP(C55,'Complexity Cost Adjustment'!$C$2:$H$141,6,0)</f>
        <v>13761.6598</v>
      </c>
      <c r="EP55" s="178">
        <f t="shared" ref="EP55:JY55" si="58">IF(D55&gt;0,($EO55)*D$143,0)</f>
        <v>0</v>
      </c>
      <c r="EQ55" s="179">
        <f t="shared" si="58"/>
        <v>15894.71707</v>
      </c>
      <c r="ER55" s="178">
        <f t="shared" si="58"/>
        <v>0</v>
      </c>
      <c r="ES55" s="178">
        <f t="shared" si="58"/>
        <v>0</v>
      </c>
      <c r="ET55" s="178">
        <f t="shared" si="58"/>
        <v>0</v>
      </c>
      <c r="EU55" s="178">
        <f t="shared" si="58"/>
        <v>0</v>
      </c>
      <c r="EV55" s="179">
        <f t="shared" si="58"/>
        <v>10789.14128</v>
      </c>
      <c r="EW55" s="178">
        <f t="shared" si="58"/>
        <v>0</v>
      </c>
      <c r="EX55" s="178">
        <f t="shared" si="58"/>
        <v>0</v>
      </c>
      <c r="EY55" s="178">
        <f t="shared" si="58"/>
        <v>0</v>
      </c>
      <c r="EZ55" s="178">
        <f t="shared" si="58"/>
        <v>0</v>
      </c>
      <c r="FA55" s="179">
        <f t="shared" si="58"/>
        <v>9922.156716</v>
      </c>
      <c r="FB55" s="178">
        <f t="shared" si="58"/>
        <v>0</v>
      </c>
      <c r="FC55" s="178">
        <f t="shared" si="58"/>
        <v>0</v>
      </c>
      <c r="FD55" s="178">
        <f t="shared" si="58"/>
        <v>0</v>
      </c>
      <c r="FE55" s="178">
        <f t="shared" si="58"/>
        <v>0</v>
      </c>
      <c r="FF55" s="178">
        <f t="shared" si="58"/>
        <v>0</v>
      </c>
      <c r="FG55" s="178">
        <f t="shared" si="58"/>
        <v>0</v>
      </c>
      <c r="FH55" s="178">
        <f t="shared" si="58"/>
        <v>0</v>
      </c>
      <c r="FI55" s="179">
        <f t="shared" si="58"/>
        <v>28624.25238</v>
      </c>
      <c r="FJ55" s="178">
        <f t="shared" si="58"/>
        <v>0</v>
      </c>
      <c r="FK55" s="178">
        <f t="shared" si="58"/>
        <v>0</v>
      </c>
      <c r="FL55" s="178">
        <f t="shared" si="58"/>
        <v>0</v>
      </c>
      <c r="FM55" s="178">
        <f t="shared" si="58"/>
        <v>0</v>
      </c>
      <c r="FN55" s="178">
        <f t="shared" si="58"/>
        <v>0</v>
      </c>
      <c r="FO55" s="178">
        <f t="shared" si="58"/>
        <v>0</v>
      </c>
      <c r="FP55" s="179">
        <f t="shared" si="58"/>
        <v>16679.13168</v>
      </c>
      <c r="FQ55" s="178">
        <f t="shared" si="58"/>
        <v>0</v>
      </c>
      <c r="FR55" s="178">
        <f t="shared" si="58"/>
        <v>0</v>
      </c>
      <c r="FS55" s="178">
        <f t="shared" si="58"/>
        <v>0</v>
      </c>
      <c r="FT55" s="178">
        <f t="shared" si="58"/>
        <v>0</v>
      </c>
      <c r="FU55" s="178">
        <f t="shared" si="58"/>
        <v>0</v>
      </c>
      <c r="FV55" s="178">
        <f t="shared" si="58"/>
        <v>0</v>
      </c>
      <c r="FW55" s="178">
        <f t="shared" si="58"/>
        <v>0</v>
      </c>
      <c r="FX55" s="179">
        <f t="shared" si="58"/>
        <v>17009.41151</v>
      </c>
      <c r="FY55" s="178">
        <f t="shared" si="58"/>
        <v>0</v>
      </c>
      <c r="FZ55" s="178">
        <f t="shared" si="58"/>
        <v>0</v>
      </c>
      <c r="GA55" s="178">
        <f t="shared" si="58"/>
        <v>0</v>
      </c>
      <c r="GB55" s="178">
        <f t="shared" si="58"/>
        <v>0</v>
      </c>
      <c r="GC55" s="178">
        <f t="shared" si="58"/>
        <v>0</v>
      </c>
      <c r="GD55" s="178">
        <f t="shared" si="58"/>
        <v>0</v>
      </c>
      <c r="GE55" s="178">
        <f t="shared" si="58"/>
        <v>0</v>
      </c>
      <c r="GF55" s="178">
        <f t="shared" si="58"/>
        <v>0</v>
      </c>
      <c r="GG55" s="178">
        <f t="shared" si="58"/>
        <v>0</v>
      </c>
      <c r="GH55" s="179">
        <f t="shared" si="58"/>
        <v>6605.596704</v>
      </c>
      <c r="GI55" s="178">
        <f t="shared" si="58"/>
        <v>0</v>
      </c>
      <c r="GJ55" s="178">
        <f t="shared" si="58"/>
        <v>0</v>
      </c>
      <c r="GK55" s="178">
        <f t="shared" si="58"/>
        <v>0</v>
      </c>
      <c r="GL55" s="178">
        <f t="shared" si="58"/>
        <v>0</v>
      </c>
      <c r="GM55" s="178">
        <f t="shared" si="58"/>
        <v>0</v>
      </c>
      <c r="GN55" s="178">
        <f t="shared" si="58"/>
        <v>0</v>
      </c>
      <c r="GO55" s="178">
        <f t="shared" si="58"/>
        <v>0</v>
      </c>
      <c r="GP55" s="178">
        <f t="shared" si="58"/>
        <v>0</v>
      </c>
      <c r="GQ55" s="178">
        <f t="shared" si="58"/>
        <v>0</v>
      </c>
      <c r="GR55" s="178">
        <f t="shared" si="58"/>
        <v>0</v>
      </c>
      <c r="GS55" s="178">
        <f t="shared" si="58"/>
        <v>0</v>
      </c>
      <c r="GT55" s="178">
        <f t="shared" si="58"/>
        <v>0</v>
      </c>
      <c r="GU55" s="178">
        <f t="shared" si="58"/>
        <v>0</v>
      </c>
      <c r="GV55" s="178">
        <f t="shared" si="58"/>
        <v>0</v>
      </c>
      <c r="GW55" s="178">
        <f t="shared" si="58"/>
        <v>0</v>
      </c>
      <c r="GX55" s="178">
        <f t="shared" si="58"/>
        <v>0</v>
      </c>
      <c r="GY55" s="178">
        <f t="shared" si="58"/>
        <v>0</v>
      </c>
      <c r="GZ55" s="178">
        <f t="shared" si="58"/>
        <v>0</v>
      </c>
      <c r="HA55" s="178">
        <f t="shared" si="58"/>
        <v>0</v>
      </c>
      <c r="HB55" s="178">
        <f t="shared" si="58"/>
        <v>0</v>
      </c>
      <c r="HC55" s="178">
        <f t="shared" si="58"/>
        <v>0</v>
      </c>
      <c r="HD55" s="178">
        <f t="shared" si="58"/>
        <v>0</v>
      </c>
      <c r="HE55" s="178">
        <f t="shared" si="58"/>
        <v>0</v>
      </c>
      <c r="HF55" s="178">
        <f t="shared" si="58"/>
        <v>0</v>
      </c>
      <c r="HG55" s="178">
        <f t="shared" si="58"/>
        <v>0</v>
      </c>
      <c r="HH55" s="178">
        <f t="shared" si="58"/>
        <v>0</v>
      </c>
      <c r="HI55" s="179">
        <f t="shared" si="58"/>
        <v>11766.21913</v>
      </c>
      <c r="HJ55" s="178">
        <f t="shared" si="58"/>
        <v>0</v>
      </c>
      <c r="HK55" s="178">
        <f t="shared" si="58"/>
        <v>0</v>
      </c>
      <c r="HL55" s="178">
        <f t="shared" si="58"/>
        <v>0</v>
      </c>
      <c r="HM55" s="178">
        <f t="shared" si="58"/>
        <v>0</v>
      </c>
      <c r="HN55" s="178">
        <f t="shared" si="58"/>
        <v>0</v>
      </c>
      <c r="HO55" s="178">
        <f t="shared" si="58"/>
        <v>0</v>
      </c>
      <c r="HP55" s="178">
        <f t="shared" si="58"/>
        <v>0</v>
      </c>
      <c r="HQ55" s="178">
        <f t="shared" si="58"/>
        <v>0</v>
      </c>
      <c r="HR55" s="178">
        <f t="shared" si="58"/>
        <v>0</v>
      </c>
      <c r="HS55" s="178">
        <f t="shared" si="58"/>
        <v>0</v>
      </c>
      <c r="HT55" s="178">
        <f t="shared" si="58"/>
        <v>0</v>
      </c>
      <c r="HU55" s="178">
        <f t="shared" si="58"/>
        <v>0</v>
      </c>
      <c r="HV55" s="178">
        <f t="shared" si="58"/>
        <v>0</v>
      </c>
      <c r="HW55" s="178">
        <f t="shared" si="58"/>
        <v>0</v>
      </c>
      <c r="HX55" s="178">
        <f t="shared" si="58"/>
        <v>0</v>
      </c>
      <c r="HY55" s="178">
        <f t="shared" si="58"/>
        <v>0</v>
      </c>
      <c r="HZ55" s="178">
        <f t="shared" si="58"/>
        <v>0</v>
      </c>
      <c r="IA55" s="178">
        <f t="shared" si="58"/>
        <v>0</v>
      </c>
      <c r="IB55" s="179">
        <f t="shared" si="58"/>
        <v>7156.063096</v>
      </c>
      <c r="IC55" s="178">
        <f t="shared" si="58"/>
        <v>0</v>
      </c>
      <c r="ID55" s="178">
        <f t="shared" si="58"/>
        <v>0</v>
      </c>
      <c r="IE55" s="178">
        <f t="shared" si="58"/>
        <v>0</v>
      </c>
      <c r="IF55" s="178">
        <f t="shared" si="58"/>
        <v>0</v>
      </c>
      <c r="IG55" s="178">
        <f t="shared" si="58"/>
        <v>0</v>
      </c>
      <c r="IH55" s="178">
        <f t="shared" si="58"/>
        <v>0</v>
      </c>
      <c r="II55" s="178">
        <f t="shared" si="58"/>
        <v>0</v>
      </c>
      <c r="IJ55" s="178">
        <f t="shared" si="58"/>
        <v>0</v>
      </c>
      <c r="IK55" s="178">
        <f t="shared" si="58"/>
        <v>0</v>
      </c>
      <c r="IL55" s="179">
        <f t="shared" si="58"/>
        <v>5614.757198</v>
      </c>
      <c r="IM55" s="178">
        <f t="shared" si="58"/>
        <v>0</v>
      </c>
      <c r="IN55" s="178">
        <f t="shared" si="58"/>
        <v>0</v>
      </c>
      <c r="IO55" s="178">
        <f t="shared" si="58"/>
        <v>0</v>
      </c>
      <c r="IP55" s="178">
        <f t="shared" si="58"/>
        <v>0</v>
      </c>
      <c r="IQ55" s="178">
        <f t="shared" si="58"/>
        <v>0</v>
      </c>
      <c r="IR55" s="178">
        <f t="shared" si="58"/>
        <v>0</v>
      </c>
      <c r="IS55" s="178">
        <f t="shared" si="58"/>
        <v>0</v>
      </c>
      <c r="IT55" s="178">
        <f t="shared" si="58"/>
        <v>0</v>
      </c>
      <c r="IU55" s="178">
        <f t="shared" si="58"/>
        <v>0</v>
      </c>
      <c r="IV55" s="178">
        <f t="shared" si="58"/>
        <v>0</v>
      </c>
      <c r="IW55" s="178">
        <f t="shared" si="58"/>
        <v>0</v>
      </c>
      <c r="IX55" s="178">
        <f t="shared" si="58"/>
        <v>0</v>
      </c>
      <c r="IY55" s="178">
        <f t="shared" si="58"/>
        <v>0</v>
      </c>
      <c r="IZ55" s="178">
        <f t="shared" si="58"/>
        <v>0</v>
      </c>
      <c r="JA55" s="178">
        <f t="shared" si="58"/>
        <v>0</v>
      </c>
      <c r="JB55" s="178">
        <f t="shared" si="58"/>
        <v>0</v>
      </c>
      <c r="JC55" s="178">
        <f t="shared" si="58"/>
        <v>0</v>
      </c>
      <c r="JD55" s="178">
        <f t="shared" si="58"/>
        <v>0</v>
      </c>
      <c r="JE55" s="178">
        <f t="shared" si="58"/>
        <v>0</v>
      </c>
      <c r="JF55" s="178">
        <f t="shared" si="58"/>
        <v>0</v>
      </c>
      <c r="JG55" s="178">
        <f t="shared" si="58"/>
        <v>0</v>
      </c>
      <c r="JH55" s="178">
        <f t="shared" si="58"/>
        <v>0</v>
      </c>
      <c r="JI55" s="178">
        <f t="shared" si="58"/>
        <v>0</v>
      </c>
      <c r="JJ55" s="178">
        <f t="shared" si="58"/>
        <v>0</v>
      </c>
      <c r="JK55" s="178">
        <f t="shared" si="58"/>
        <v>0</v>
      </c>
      <c r="JL55" s="178">
        <f t="shared" si="58"/>
        <v>0</v>
      </c>
      <c r="JM55" s="178">
        <f t="shared" si="58"/>
        <v>0</v>
      </c>
      <c r="JN55" s="178">
        <f t="shared" si="58"/>
        <v>0</v>
      </c>
      <c r="JO55" s="178">
        <f t="shared" si="58"/>
        <v>0</v>
      </c>
      <c r="JP55" s="178">
        <f t="shared" si="58"/>
        <v>0</v>
      </c>
      <c r="JQ55" s="178">
        <f t="shared" si="58"/>
        <v>0</v>
      </c>
      <c r="JR55" s="178">
        <f t="shared" si="58"/>
        <v>0</v>
      </c>
      <c r="JS55" s="178">
        <f t="shared" si="58"/>
        <v>0</v>
      </c>
      <c r="JT55" s="178">
        <f t="shared" si="58"/>
        <v>0</v>
      </c>
      <c r="JU55" s="178">
        <f t="shared" si="58"/>
        <v>0</v>
      </c>
      <c r="JV55" s="178">
        <f t="shared" si="58"/>
        <v>0</v>
      </c>
      <c r="JW55" s="178">
        <f t="shared" si="58"/>
        <v>0</v>
      </c>
      <c r="JX55" s="178">
        <f t="shared" si="58"/>
        <v>0</v>
      </c>
      <c r="JY55" s="178">
        <f t="shared" si="58"/>
        <v>0</v>
      </c>
      <c r="JZ55" s="180">
        <f t="shared" si="4"/>
        <v>0.215</v>
      </c>
      <c r="KA55" s="181">
        <f t="shared" si="5"/>
        <v>130061.4468</v>
      </c>
      <c r="KB55" s="181">
        <f t="shared" si="6"/>
        <v>27963.21106</v>
      </c>
    </row>
    <row r="56" ht="14.25" customHeight="1">
      <c r="A56" s="50" t="s">
        <v>163</v>
      </c>
      <c r="B56" s="83" t="s">
        <v>479</v>
      </c>
      <c r="C56" s="50">
        <v>1811055.0</v>
      </c>
      <c r="D56" s="175">
        <v>131.0</v>
      </c>
      <c r="E56" s="175">
        <v>0.0</v>
      </c>
      <c r="F56" s="175">
        <v>0.0</v>
      </c>
      <c r="G56" s="175">
        <v>0.0</v>
      </c>
      <c r="H56" s="175">
        <v>0.0</v>
      </c>
      <c r="I56" s="175">
        <v>140.0</v>
      </c>
      <c r="J56" s="175">
        <v>0.0</v>
      </c>
      <c r="K56" s="175">
        <v>0.0</v>
      </c>
      <c r="L56" s="175">
        <v>0.0</v>
      </c>
      <c r="M56" s="175">
        <v>0.0</v>
      </c>
      <c r="N56" s="175">
        <v>137.0</v>
      </c>
      <c r="O56" s="175">
        <v>0.0</v>
      </c>
      <c r="P56" s="175">
        <v>0.0</v>
      </c>
      <c r="Q56" s="175">
        <v>0.0</v>
      </c>
      <c r="R56" s="175">
        <v>0.0</v>
      </c>
      <c r="S56" s="175">
        <v>0.0</v>
      </c>
      <c r="T56" s="175">
        <v>0.0</v>
      </c>
      <c r="U56" s="175">
        <v>0.0</v>
      </c>
      <c r="V56" s="175">
        <v>0.0</v>
      </c>
      <c r="W56" s="175">
        <v>132.0</v>
      </c>
      <c r="X56" s="175">
        <v>0.0</v>
      </c>
      <c r="Y56" s="175">
        <v>0.0</v>
      </c>
      <c r="Z56" s="175">
        <v>0.0</v>
      </c>
      <c r="AA56" s="175">
        <v>0.0</v>
      </c>
      <c r="AB56" s="175">
        <v>0.0</v>
      </c>
      <c r="AC56" s="175">
        <v>0.0</v>
      </c>
      <c r="AD56" s="175">
        <v>127.0</v>
      </c>
      <c r="AE56" s="175">
        <v>0.0</v>
      </c>
      <c r="AF56" s="175">
        <v>0.0</v>
      </c>
      <c r="AG56" s="175">
        <v>0.0</v>
      </c>
      <c r="AH56" s="175">
        <v>0.0</v>
      </c>
      <c r="AI56" s="175">
        <v>0.0</v>
      </c>
      <c r="AJ56" s="175">
        <v>0.0</v>
      </c>
      <c r="AK56" s="175">
        <v>0.0</v>
      </c>
      <c r="AL56" s="175">
        <v>133.0</v>
      </c>
      <c r="AM56" s="175">
        <v>0.0</v>
      </c>
      <c r="AN56" s="175">
        <v>0.0</v>
      </c>
      <c r="AO56" s="175">
        <v>0.0</v>
      </c>
      <c r="AP56" s="175">
        <v>0.0</v>
      </c>
      <c r="AQ56" s="175">
        <v>0.0</v>
      </c>
      <c r="AR56" s="175">
        <v>0.0</v>
      </c>
      <c r="AS56" s="175">
        <v>0.0</v>
      </c>
      <c r="AT56" s="175">
        <v>0.0</v>
      </c>
      <c r="AU56" s="175">
        <v>0.0</v>
      </c>
      <c r="AV56" s="175">
        <v>144.0</v>
      </c>
      <c r="AW56" s="175">
        <v>0.0</v>
      </c>
      <c r="AX56" s="175">
        <v>0.0</v>
      </c>
      <c r="AY56" s="175">
        <v>0.0</v>
      </c>
      <c r="AZ56" s="175">
        <v>0.0</v>
      </c>
      <c r="BA56" s="175">
        <v>0.0</v>
      </c>
      <c r="BB56" s="175">
        <v>0.0</v>
      </c>
      <c r="BC56" s="175">
        <v>0.0</v>
      </c>
      <c r="BD56" s="175">
        <v>0.0</v>
      </c>
      <c r="BE56" s="175">
        <v>0.0</v>
      </c>
      <c r="BF56" s="175">
        <v>0.0</v>
      </c>
      <c r="BG56" s="175">
        <v>0.0</v>
      </c>
      <c r="BH56" s="175">
        <v>0.0</v>
      </c>
      <c r="BI56" s="175">
        <v>0.0</v>
      </c>
      <c r="BJ56" s="175">
        <v>0.0</v>
      </c>
      <c r="BK56" s="175">
        <v>0.0</v>
      </c>
      <c r="BL56" s="175">
        <v>0.0</v>
      </c>
      <c r="BM56" s="175">
        <v>0.0</v>
      </c>
      <c r="BN56" s="175">
        <v>0.0</v>
      </c>
      <c r="BO56" s="175">
        <v>131.0</v>
      </c>
      <c r="BP56" s="175">
        <v>0.0</v>
      </c>
      <c r="BQ56" s="175">
        <v>0.0</v>
      </c>
      <c r="BR56" s="175">
        <v>0.0</v>
      </c>
      <c r="BS56" s="175">
        <v>0.0</v>
      </c>
      <c r="BT56" s="175">
        <v>0.0</v>
      </c>
      <c r="BU56" s="175">
        <v>0.0</v>
      </c>
      <c r="BV56" s="175">
        <v>0.0</v>
      </c>
      <c r="BW56" s="175">
        <v>133.0</v>
      </c>
      <c r="BX56" s="175">
        <v>0.0</v>
      </c>
      <c r="BY56" s="175">
        <v>0.0</v>
      </c>
      <c r="BZ56" s="175">
        <v>0.0</v>
      </c>
      <c r="CA56" s="175">
        <v>0.0</v>
      </c>
      <c r="CB56" s="175">
        <v>0.0</v>
      </c>
      <c r="CC56" s="175">
        <v>0.0</v>
      </c>
      <c r="CD56" s="175">
        <v>0.0</v>
      </c>
      <c r="CE56" s="175">
        <v>0.0</v>
      </c>
      <c r="CF56" s="175">
        <v>0.0</v>
      </c>
      <c r="CG56" s="175">
        <v>0.0</v>
      </c>
      <c r="CH56" s="175">
        <v>0.0</v>
      </c>
      <c r="CI56" s="175">
        <v>0.0</v>
      </c>
      <c r="CJ56" s="175">
        <v>0.0</v>
      </c>
      <c r="CK56" s="175">
        <v>0.0</v>
      </c>
      <c r="CL56" s="175">
        <v>0.0</v>
      </c>
      <c r="CM56" s="175">
        <v>0.0</v>
      </c>
      <c r="CN56" s="175">
        <v>0.0</v>
      </c>
      <c r="CO56" s="175">
        <v>0.0</v>
      </c>
      <c r="CP56" s="175">
        <v>144.0</v>
      </c>
      <c r="CQ56" s="175">
        <v>0.0</v>
      </c>
      <c r="CR56" s="175">
        <v>0.0</v>
      </c>
      <c r="CS56" s="175">
        <v>0.0</v>
      </c>
      <c r="CT56" s="175">
        <v>0.0</v>
      </c>
      <c r="CU56" s="175">
        <v>0.0</v>
      </c>
      <c r="CV56" s="175">
        <v>0.0</v>
      </c>
      <c r="CW56" s="175">
        <v>0.0</v>
      </c>
      <c r="CX56" s="175">
        <v>0.0</v>
      </c>
      <c r="CY56" s="175">
        <v>0.0</v>
      </c>
      <c r="CZ56" s="175">
        <v>140.0</v>
      </c>
      <c r="DA56" s="175">
        <v>0.0</v>
      </c>
      <c r="DB56" s="175">
        <v>0.0</v>
      </c>
      <c r="DC56" s="175">
        <v>0.0</v>
      </c>
      <c r="DD56" s="175">
        <v>0.0</v>
      </c>
      <c r="DE56" s="175">
        <v>0.0</v>
      </c>
      <c r="DF56" s="175">
        <v>0.0</v>
      </c>
      <c r="DG56" s="175">
        <v>0.0</v>
      </c>
      <c r="DH56" s="175">
        <v>0.0</v>
      </c>
      <c r="DI56" s="175">
        <v>0.0</v>
      </c>
      <c r="DJ56" s="175">
        <v>0.0</v>
      </c>
      <c r="DK56" s="175">
        <v>0.0</v>
      </c>
      <c r="DL56" s="175">
        <v>0.0</v>
      </c>
      <c r="DM56" s="175">
        <v>0.0</v>
      </c>
      <c r="DN56" s="175">
        <v>0.0</v>
      </c>
      <c r="DO56" s="175">
        <v>0.0</v>
      </c>
      <c r="DP56" s="175">
        <v>0.0</v>
      </c>
      <c r="DQ56" s="175">
        <v>0.0</v>
      </c>
      <c r="DR56" s="175">
        <v>0.0</v>
      </c>
      <c r="DS56" s="175">
        <v>0.0</v>
      </c>
      <c r="DT56" s="175">
        <v>0.0</v>
      </c>
      <c r="DU56" s="175">
        <v>0.0</v>
      </c>
      <c r="DV56" s="175">
        <v>0.0</v>
      </c>
      <c r="DW56" s="175">
        <v>0.0</v>
      </c>
      <c r="DX56" s="175">
        <v>0.0</v>
      </c>
      <c r="DY56" s="175">
        <v>0.0</v>
      </c>
      <c r="DZ56" s="175">
        <v>0.0</v>
      </c>
      <c r="EA56" s="175">
        <v>0.0</v>
      </c>
      <c r="EB56" s="175">
        <v>0.0</v>
      </c>
      <c r="EC56" s="175">
        <v>0.0</v>
      </c>
      <c r="ED56" s="175">
        <v>0.0</v>
      </c>
      <c r="EE56" s="175">
        <v>0.0</v>
      </c>
      <c r="EF56" s="175">
        <v>0.0</v>
      </c>
      <c r="EG56" s="175">
        <v>0.0</v>
      </c>
      <c r="EH56" s="175">
        <v>0.0</v>
      </c>
      <c r="EI56" s="175">
        <v>0.0</v>
      </c>
      <c r="EJ56" s="175">
        <v>0.0</v>
      </c>
      <c r="EK56" s="175">
        <v>0.0</v>
      </c>
      <c r="EL56" s="175">
        <v>0.0</v>
      </c>
      <c r="EM56" s="176">
        <v>0.0</v>
      </c>
      <c r="EN56" s="177">
        <f t="shared" si="2"/>
        <v>30.671685</v>
      </c>
      <c r="EO56" s="178">
        <f>VLOOKUP(C56,'Complexity Cost Adjustment'!$C$2:$H$141,6,0)</f>
        <v>3820.53</v>
      </c>
      <c r="EP56" s="179">
        <f t="shared" ref="EP56:JY56" si="59">IF(D56&gt;0,($EO56)*D$143,0)</f>
        <v>4160.55717</v>
      </c>
      <c r="EQ56" s="178">
        <f t="shared" si="59"/>
        <v>0</v>
      </c>
      <c r="ER56" s="178">
        <f t="shared" si="59"/>
        <v>0</v>
      </c>
      <c r="ES56" s="178">
        <f t="shared" si="59"/>
        <v>0</v>
      </c>
      <c r="ET56" s="178">
        <f t="shared" si="59"/>
        <v>0</v>
      </c>
      <c r="EU56" s="179">
        <f t="shared" si="59"/>
        <v>2995.29552</v>
      </c>
      <c r="EV56" s="178">
        <f t="shared" si="59"/>
        <v>0</v>
      </c>
      <c r="EW56" s="178">
        <f t="shared" si="59"/>
        <v>0</v>
      </c>
      <c r="EX56" s="178">
        <f t="shared" si="59"/>
        <v>0</v>
      </c>
      <c r="EY56" s="178">
        <f t="shared" si="59"/>
        <v>0</v>
      </c>
      <c r="EZ56" s="179">
        <f t="shared" si="59"/>
        <v>2674.371</v>
      </c>
      <c r="FA56" s="178">
        <f t="shared" si="59"/>
        <v>0</v>
      </c>
      <c r="FB56" s="178">
        <f t="shared" si="59"/>
        <v>0</v>
      </c>
      <c r="FC56" s="178">
        <f t="shared" si="59"/>
        <v>0</v>
      </c>
      <c r="FD56" s="178">
        <f t="shared" si="59"/>
        <v>0</v>
      </c>
      <c r="FE56" s="178">
        <f t="shared" si="59"/>
        <v>0</v>
      </c>
      <c r="FF56" s="178">
        <f t="shared" si="59"/>
        <v>0</v>
      </c>
      <c r="FG56" s="178">
        <f t="shared" si="59"/>
        <v>0</v>
      </c>
      <c r="FH56" s="178">
        <f t="shared" si="59"/>
        <v>0</v>
      </c>
      <c r="FI56" s="179">
        <f t="shared" si="59"/>
        <v>7946.7024</v>
      </c>
      <c r="FJ56" s="178">
        <f t="shared" si="59"/>
        <v>0</v>
      </c>
      <c r="FK56" s="178">
        <f t="shared" si="59"/>
        <v>0</v>
      </c>
      <c r="FL56" s="178">
        <f t="shared" si="59"/>
        <v>0</v>
      </c>
      <c r="FM56" s="178">
        <f t="shared" si="59"/>
        <v>0</v>
      </c>
      <c r="FN56" s="178">
        <f t="shared" si="59"/>
        <v>0</v>
      </c>
      <c r="FO56" s="178">
        <f t="shared" si="59"/>
        <v>0</v>
      </c>
      <c r="FP56" s="179">
        <f t="shared" si="59"/>
        <v>4630.48236</v>
      </c>
      <c r="FQ56" s="178">
        <f t="shared" si="59"/>
        <v>0</v>
      </c>
      <c r="FR56" s="178">
        <f t="shared" si="59"/>
        <v>0</v>
      </c>
      <c r="FS56" s="178">
        <f t="shared" si="59"/>
        <v>0</v>
      </c>
      <c r="FT56" s="178">
        <f t="shared" si="59"/>
        <v>0</v>
      </c>
      <c r="FU56" s="178">
        <f t="shared" si="59"/>
        <v>0</v>
      </c>
      <c r="FV56" s="178">
        <f t="shared" si="59"/>
        <v>0</v>
      </c>
      <c r="FW56" s="178">
        <f t="shared" si="59"/>
        <v>0</v>
      </c>
      <c r="FX56" s="179">
        <f t="shared" si="59"/>
        <v>4722.17508</v>
      </c>
      <c r="FY56" s="178">
        <f t="shared" si="59"/>
        <v>0</v>
      </c>
      <c r="FZ56" s="178">
        <f t="shared" si="59"/>
        <v>0</v>
      </c>
      <c r="GA56" s="178">
        <f t="shared" si="59"/>
        <v>0</v>
      </c>
      <c r="GB56" s="178">
        <f t="shared" si="59"/>
        <v>0</v>
      </c>
      <c r="GC56" s="178">
        <f t="shared" si="59"/>
        <v>0</v>
      </c>
      <c r="GD56" s="178">
        <f t="shared" si="59"/>
        <v>0</v>
      </c>
      <c r="GE56" s="178">
        <f t="shared" si="59"/>
        <v>0</v>
      </c>
      <c r="GF56" s="178">
        <f t="shared" si="59"/>
        <v>0</v>
      </c>
      <c r="GG56" s="178">
        <f t="shared" si="59"/>
        <v>0</v>
      </c>
      <c r="GH56" s="179">
        <f t="shared" si="59"/>
        <v>1833.8544</v>
      </c>
      <c r="GI56" s="178">
        <f t="shared" si="59"/>
        <v>0</v>
      </c>
      <c r="GJ56" s="178">
        <f t="shared" si="59"/>
        <v>0</v>
      </c>
      <c r="GK56" s="178">
        <f t="shared" si="59"/>
        <v>0</v>
      </c>
      <c r="GL56" s="178">
        <f t="shared" si="59"/>
        <v>0</v>
      </c>
      <c r="GM56" s="178">
        <f t="shared" si="59"/>
        <v>0</v>
      </c>
      <c r="GN56" s="178">
        <f t="shared" si="59"/>
        <v>0</v>
      </c>
      <c r="GO56" s="178">
        <f t="shared" si="59"/>
        <v>0</v>
      </c>
      <c r="GP56" s="178">
        <f t="shared" si="59"/>
        <v>0</v>
      </c>
      <c r="GQ56" s="178">
        <f t="shared" si="59"/>
        <v>0</v>
      </c>
      <c r="GR56" s="178">
        <f t="shared" si="59"/>
        <v>0</v>
      </c>
      <c r="GS56" s="178">
        <f t="shared" si="59"/>
        <v>0</v>
      </c>
      <c r="GT56" s="178">
        <f t="shared" si="59"/>
        <v>0</v>
      </c>
      <c r="GU56" s="178">
        <f t="shared" si="59"/>
        <v>0</v>
      </c>
      <c r="GV56" s="178">
        <f t="shared" si="59"/>
        <v>0</v>
      </c>
      <c r="GW56" s="178">
        <f t="shared" si="59"/>
        <v>0</v>
      </c>
      <c r="GX56" s="178">
        <f t="shared" si="59"/>
        <v>0</v>
      </c>
      <c r="GY56" s="178">
        <f t="shared" si="59"/>
        <v>0</v>
      </c>
      <c r="GZ56" s="178">
        <f t="shared" si="59"/>
        <v>0</v>
      </c>
      <c r="HA56" s="179">
        <f t="shared" si="59"/>
        <v>4244.60883</v>
      </c>
      <c r="HB56" s="178">
        <f t="shared" si="59"/>
        <v>0</v>
      </c>
      <c r="HC56" s="178">
        <f t="shared" si="59"/>
        <v>0</v>
      </c>
      <c r="HD56" s="178">
        <f t="shared" si="59"/>
        <v>0</v>
      </c>
      <c r="HE56" s="178">
        <f t="shared" si="59"/>
        <v>0</v>
      </c>
      <c r="HF56" s="178">
        <f t="shared" si="59"/>
        <v>0</v>
      </c>
      <c r="HG56" s="178">
        <f t="shared" si="59"/>
        <v>0</v>
      </c>
      <c r="HH56" s="178">
        <f t="shared" si="59"/>
        <v>0</v>
      </c>
      <c r="HI56" s="179">
        <f t="shared" si="59"/>
        <v>3266.55315</v>
      </c>
      <c r="HJ56" s="178">
        <f t="shared" si="59"/>
        <v>0</v>
      </c>
      <c r="HK56" s="178">
        <f t="shared" si="59"/>
        <v>0</v>
      </c>
      <c r="HL56" s="178">
        <f t="shared" si="59"/>
        <v>0</v>
      </c>
      <c r="HM56" s="178">
        <f t="shared" si="59"/>
        <v>0</v>
      </c>
      <c r="HN56" s="178">
        <f t="shared" si="59"/>
        <v>0</v>
      </c>
      <c r="HO56" s="178">
        <f t="shared" si="59"/>
        <v>0</v>
      </c>
      <c r="HP56" s="178">
        <f t="shared" si="59"/>
        <v>0</v>
      </c>
      <c r="HQ56" s="178">
        <f t="shared" si="59"/>
        <v>0</v>
      </c>
      <c r="HR56" s="178">
        <f t="shared" si="59"/>
        <v>0</v>
      </c>
      <c r="HS56" s="178">
        <f t="shared" si="59"/>
        <v>0</v>
      </c>
      <c r="HT56" s="178">
        <f t="shared" si="59"/>
        <v>0</v>
      </c>
      <c r="HU56" s="178">
        <f t="shared" si="59"/>
        <v>0</v>
      </c>
      <c r="HV56" s="178">
        <f t="shared" si="59"/>
        <v>0</v>
      </c>
      <c r="HW56" s="178">
        <f t="shared" si="59"/>
        <v>0</v>
      </c>
      <c r="HX56" s="178">
        <f t="shared" si="59"/>
        <v>0</v>
      </c>
      <c r="HY56" s="178">
        <f t="shared" si="59"/>
        <v>0</v>
      </c>
      <c r="HZ56" s="178">
        <f t="shared" si="59"/>
        <v>0</v>
      </c>
      <c r="IA56" s="178">
        <f t="shared" si="59"/>
        <v>0</v>
      </c>
      <c r="IB56" s="179">
        <f t="shared" si="59"/>
        <v>1986.6756</v>
      </c>
      <c r="IC56" s="178">
        <f t="shared" si="59"/>
        <v>0</v>
      </c>
      <c r="ID56" s="178">
        <f t="shared" si="59"/>
        <v>0</v>
      </c>
      <c r="IE56" s="178">
        <f t="shared" si="59"/>
        <v>0</v>
      </c>
      <c r="IF56" s="178">
        <f t="shared" si="59"/>
        <v>0</v>
      </c>
      <c r="IG56" s="178">
        <f t="shared" si="59"/>
        <v>0</v>
      </c>
      <c r="IH56" s="178">
        <f t="shared" si="59"/>
        <v>0</v>
      </c>
      <c r="II56" s="178">
        <f t="shared" si="59"/>
        <v>0</v>
      </c>
      <c r="IJ56" s="178">
        <f t="shared" si="59"/>
        <v>0</v>
      </c>
      <c r="IK56" s="178">
        <f t="shared" si="59"/>
        <v>0</v>
      </c>
      <c r="IL56" s="179">
        <f t="shared" si="59"/>
        <v>1558.77624</v>
      </c>
      <c r="IM56" s="178">
        <f t="shared" si="59"/>
        <v>0</v>
      </c>
      <c r="IN56" s="178">
        <f t="shared" si="59"/>
        <v>0</v>
      </c>
      <c r="IO56" s="178">
        <f t="shared" si="59"/>
        <v>0</v>
      </c>
      <c r="IP56" s="178">
        <f t="shared" si="59"/>
        <v>0</v>
      </c>
      <c r="IQ56" s="178">
        <f t="shared" si="59"/>
        <v>0</v>
      </c>
      <c r="IR56" s="178">
        <f t="shared" si="59"/>
        <v>0</v>
      </c>
      <c r="IS56" s="178">
        <f t="shared" si="59"/>
        <v>0</v>
      </c>
      <c r="IT56" s="178">
        <f t="shared" si="59"/>
        <v>0</v>
      </c>
      <c r="IU56" s="178">
        <f t="shared" si="59"/>
        <v>0</v>
      </c>
      <c r="IV56" s="178">
        <f t="shared" si="59"/>
        <v>0</v>
      </c>
      <c r="IW56" s="178">
        <f t="shared" si="59"/>
        <v>0</v>
      </c>
      <c r="IX56" s="178">
        <f t="shared" si="59"/>
        <v>0</v>
      </c>
      <c r="IY56" s="178">
        <f t="shared" si="59"/>
        <v>0</v>
      </c>
      <c r="IZ56" s="178">
        <f t="shared" si="59"/>
        <v>0</v>
      </c>
      <c r="JA56" s="178">
        <f t="shared" si="59"/>
        <v>0</v>
      </c>
      <c r="JB56" s="178">
        <f t="shared" si="59"/>
        <v>0</v>
      </c>
      <c r="JC56" s="178">
        <f t="shared" si="59"/>
        <v>0</v>
      </c>
      <c r="JD56" s="178">
        <f t="shared" si="59"/>
        <v>0</v>
      </c>
      <c r="JE56" s="178">
        <f t="shared" si="59"/>
        <v>0</v>
      </c>
      <c r="JF56" s="178">
        <f t="shared" si="59"/>
        <v>0</v>
      </c>
      <c r="JG56" s="178">
        <f t="shared" si="59"/>
        <v>0</v>
      </c>
      <c r="JH56" s="178">
        <f t="shared" si="59"/>
        <v>0</v>
      </c>
      <c r="JI56" s="178">
        <f t="shared" si="59"/>
        <v>0</v>
      </c>
      <c r="JJ56" s="178">
        <f t="shared" si="59"/>
        <v>0</v>
      </c>
      <c r="JK56" s="178">
        <f t="shared" si="59"/>
        <v>0</v>
      </c>
      <c r="JL56" s="178">
        <f t="shared" si="59"/>
        <v>0</v>
      </c>
      <c r="JM56" s="178">
        <f t="shared" si="59"/>
        <v>0</v>
      </c>
      <c r="JN56" s="178">
        <f t="shared" si="59"/>
        <v>0</v>
      </c>
      <c r="JO56" s="178">
        <f t="shared" si="59"/>
        <v>0</v>
      </c>
      <c r="JP56" s="178">
        <f t="shared" si="59"/>
        <v>0</v>
      </c>
      <c r="JQ56" s="178">
        <f t="shared" si="59"/>
        <v>0</v>
      </c>
      <c r="JR56" s="178">
        <f t="shared" si="59"/>
        <v>0</v>
      </c>
      <c r="JS56" s="178">
        <f t="shared" si="59"/>
        <v>0</v>
      </c>
      <c r="JT56" s="178">
        <f t="shared" si="59"/>
        <v>0</v>
      </c>
      <c r="JU56" s="178">
        <f t="shared" si="59"/>
        <v>0</v>
      </c>
      <c r="JV56" s="178">
        <f t="shared" si="59"/>
        <v>0</v>
      </c>
      <c r="JW56" s="178">
        <f t="shared" si="59"/>
        <v>0</v>
      </c>
      <c r="JX56" s="178">
        <f t="shared" si="59"/>
        <v>0</v>
      </c>
      <c r="JY56" s="178">
        <f t="shared" si="59"/>
        <v>0</v>
      </c>
      <c r="JZ56" s="180">
        <f t="shared" si="4"/>
        <v>0.215</v>
      </c>
      <c r="KA56" s="181">
        <f t="shared" si="5"/>
        <v>40020.05175</v>
      </c>
      <c r="KB56" s="181">
        <f t="shared" si="6"/>
        <v>8604.311126</v>
      </c>
    </row>
    <row r="57" ht="14.25" customHeight="1">
      <c r="A57" s="50" t="s">
        <v>163</v>
      </c>
      <c r="B57" s="83" t="s">
        <v>479</v>
      </c>
      <c r="C57" s="50">
        <v>1811056.0</v>
      </c>
      <c r="D57" s="175">
        <v>33.0</v>
      </c>
      <c r="E57" s="175">
        <v>0.0</v>
      </c>
      <c r="F57" s="175">
        <v>0.0</v>
      </c>
      <c r="G57" s="175">
        <v>0.0</v>
      </c>
      <c r="H57" s="175">
        <v>0.0</v>
      </c>
      <c r="I57" s="175">
        <v>35.0</v>
      </c>
      <c r="J57" s="175">
        <v>0.0</v>
      </c>
      <c r="K57" s="175">
        <v>0.0</v>
      </c>
      <c r="L57" s="175">
        <v>0.0</v>
      </c>
      <c r="M57" s="175">
        <v>0.0</v>
      </c>
      <c r="N57" s="175">
        <v>34.0</v>
      </c>
      <c r="O57" s="175">
        <v>0.0</v>
      </c>
      <c r="P57" s="175">
        <v>0.0</v>
      </c>
      <c r="Q57" s="175">
        <v>0.0</v>
      </c>
      <c r="R57" s="175">
        <v>0.0</v>
      </c>
      <c r="S57" s="175">
        <v>0.0</v>
      </c>
      <c r="T57" s="175">
        <v>0.0</v>
      </c>
      <c r="U57" s="175">
        <v>0.0</v>
      </c>
      <c r="V57" s="175">
        <v>0.0</v>
      </c>
      <c r="W57" s="175">
        <v>33.0</v>
      </c>
      <c r="X57" s="175">
        <v>0.0</v>
      </c>
      <c r="Y57" s="175">
        <v>0.0</v>
      </c>
      <c r="Z57" s="175">
        <v>0.0</v>
      </c>
      <c r="AA57" s="175">
        <v>0.0</v>
      </c>
      <c r="AB57" s="175">
        <v>0.0</v>
      </c>
      <c r="AC57" s="175">
        <v>0.0</v>
      </c>
      <c r="AD57" s="175">
        <v>32.0</v>
      </c>
      <c r="AE57" s="175">
        <v>0.0</v>
      </c>
      <c r="AF57" s="175">
        <v>0.0</v>
      </c>
      <c r="AG57" s="175">
        <v>0.0</v>
      </c>
      <c r="AH57" s="175">
        <v>0.0</v>
      </c>
      <c r="AI57" s="175">
        <v>0.0</v>
      </c>
      <c r="AJ57" s="175">
        <v>0.0</v>
      </c>
      <c r="AK57" s="175">
        <v>0.0</v>
      </c>
      <c r="AL57" s="175">
        <v>33.0</v>
      </c>
      <c r="AM57" s="175">
        <v>0.0</v>
      </c>
      <c r="AN57" s="175">
        <v>0.0</v>
      </c>
      <c r="AO57" s="175">
        <v>0.0</v>
      </c>
      <c r="AP57" s="175">
        <v>0.0</v>
      </c>
      <c r="AQ57" s="175">
        <v>0.0</v>
      </c>
      <c r="AR57" s="175">
        <v>0.0</v>
      </c>
      <c r="AS57" s="175">
        <v>0.0</v>
      </c>
      <c r="AT57" s="175">
        <v>0.0</v>
      </c>
      <c r="AU57" s="175">
        <v>0.0</v>
      </c>
      <c r="AV57" s="175">
        <v>36.0</v>
      </c>
      <c r="AW57" s="175">
        <v>0.0</v>
      </c>
      <c r="AX57" s="175">
        <v>0.0</v>
      </c>
      <c r="AY57" s="175">
        <v>0.0</v>
      </c>
      <c r="AZ57" s="175">
        <v>0.0</v>
      </c>
      <c r="BA57" s="175">
        <v>0.0</v>
      </c>
      <c r="BB57" s="175">
        <v>0.0</v>
      </c>
      <c r="BC57" s="175">
        <v>0.0</v>
      </c>
      <c r="BD57" s="175">
        <v>0.0</v>
      </c>
      <c r="BE57" s="175">
        <v>0.0</v>
      </c>
      <c r="BF57" s="175">
        <v>0.0</v>
      </c>
      <c r="BG57" s="175">
        <v>0.0</v>
      </c>
      <c r="BH57" s="175">
        <v>0.0</v>
      </c>
      <c r="BI57" s="175">
        <v>0.0</v>
      </c>
      <c r="BJ57" s="175">
        <v>0.0</v>
      </c>
      <c r="BK57" s="175">
        <v>0.0</v>
      </c>
      <c r="BL57" s="175">
        <v>0.0</v>
      </c>
      <c r="BM57" s="175">
        <v>0.0</v>
      </c>
      <c r="BN57" s="175">
        <v>0.0</v>
      </c>
      <c r="BO57" s="175">
        <v>0.0</v>
      </c>
      <c r="BP57" s="175">
        <v>0.0</v>
      </c>
      <c r="BQ57" s="175">
        <v>0.0</v>
      </c>
      <c r="BR57" s="175">
        <v>0.0</v>
      </c>
      <c r="BS57" s="175">
        <v>0.0</v>
      </c>
      <c r="BT57" s="175">
        <v>0.0</v>
      </c>
      <c r="BU57" s="175">
        <v>0.0</v>
      </c>
      <c r="BV57" s="175">
        <v>0.0</v>
      </c>
      <c r="BW57" s="175">
        <v>0.0</v>
      </c>
      <c r="BX57" s="175">
        <v>0.0</v>
      </c>
      <c r="BY57" s="175">
        <v>0.0</v>
      </c>
      <c r="BZ57" s="175">
        <v>0.0</v>
      </c>
      <c r="CA57" s="175">
        <v>0.0</v>
      </c>
      <c r="CB57" s="175">
        <v>0.0</v>
      </c>
      <c r="CC57" s="175">
        <v>0.0</v>
      </c>
      <c r="CD57" s="175">
        <v>0.0</v>
      </c>
      <c r="CE57" s="175">
        <v>0.0</v>
      </c>
      <c r="CF57" s="175">
        <v>33.0</v>
      </c>
      <c r="CG57" s="175">
        <v>0.0</v>
      </c>
      <c r="CH57" s="175">
        <v>0.0</v>
      </c>
      <c r="CI57" s="175">
        <v>0.0</v>
      </c>
      <c r="CJ57" s="175">
        <v>0.0</v>
      </c>
      <c r="CK57" s="175">
        <v>0.0</v>
      </c>
      <c r="CL57" s="175">
        <v>0.0</v>
      </c>
      <c r="CM57" s="175">
        <v>0.0</v>
      </c>
      <c r="CN57" s="175">
        <v>0.0</v>
      </c>
      <c r="CO57" s="175">
        <v>0.0</v>
      </c>
      <c r="CP57" s="175">
        <v>36.0</v>
      </c>
      <c r="CQ57" s="175">
        <v>0.0</v>
      </c>
      <c r="CR57" s="175">
        <v>0.0</v>
      </c>
      <c r="CS57" s="175">
        <v>0.0</v>
      </c>
      <c r="CT57" s="175">
        <v>0.0</v>
      </c>
      <c r="CU57" s="175">
        <v>0.0</v>
      </c>
      <c r="CV57" s="175">
        <v>0.0</v>
      </c>
      <c r="CW57" s="175">
        <v>0.0</v>
      </c>
      <c r="CX57" s="175">
        <v>0.0</v>
      </c>
      <c r="CY57" s="175">
        <v>0.0</v>
      </c>
      <c r="CZ57" s="175">
        <v>35.0</v>
      </c>
      <c r="DA57" s="175">
        <v>0.0</v>
      </c>
      <c r="DB57" s="175">
        <v>0.0</v>
      </c>
      <c r="DC57" s="175">
        <v>0.0</v>
      </c>
      <c r="DD57" s="175">
        <v>0.0</v>
      </c>
      <c r="DE57" s="175">
        <v>0.0</v>
      </c>
      <c r="DF57" s="175">
        <v>0.0</v>
      </c>
      <c r="DG57" s="175">
        <v>0.0</v>
      </c>
      <c r="DH57" s="175">
        <v>0.0</v>
      </c>
      <c r="DI57" s="175">
        <v>0.0</v>
      </c>
      <c r="DJ57" s="175">
        <v>0.0</v>
      </c>
      <c r="DK57" s="175">
        <v>0.0</v>
      </c>
      <c r="DL57" s="175">
        <v>0.0</v>
      </c>
      <c r="DM57" s="175">
        <v>0.0</v>
      </c>
      <c r="DN57" s="175">
        <v>0.0</v>
      </c>
      <c r="DO57" s="175">
        <v>0.0</v>
      </c>
      <c r="DP57" s="175">
        <v>0.0</v>
      </c>
      <c r="DQ57" s="175">
        <v>0.0</v>
      </c>
      <c r="DR57" s="175">
        <v>0.0</v>
      </c>
      <c r="DS57" s="175">
        <v>0.0</v>
      </c>
      <c r="DT57" s="175">
        <v>0.0</v>
      </c>
      <c r="DU57" s="175">
        <v>0.0</v>
      </c>
      <c r="DV57" s="175">
        <v>0.0</v>
      </c>
      <c r="DW57" s="175">
        <v>0.0</v>
      </c>
      <c r="DX57" s="175">
        <v>0.0</v>
      </c>
      <c r="DY57" s="175">
        <v>0.0</v>
      </c>
      <c r="DZ57" s="175">
        <v>0.0</v>
      </c>
      <c r="EA57" s="175">
        <v>0.0</v>
      </c>
      <c r="EB57" s="175">
        <v>0.0</v>
      </c>
      <c r="EC57" s="175">
        <v>0.0</v>
      </c>
      <c r="ED57" s="175">
        <v>0.0</v>
      </c>
      <c r="EE57" s="175">
        <v>0.0</v>
      </c>
      <c r="EF57" s="175">
        <v>0.0</v>
      </c>
      <c r="EG57" s="175">
        <v>0.0</v>
      </c>
      <c r="EH57" s="175">
        <v>0.0</v>
      </c>
      <c r="EI57" s="175">
        <v>0.0</v>
      </c>
      <c r="EJ57" s="175">
        <v>0.0</v>
      </c>
      <c r="EK57" s="175">
        <v>0.0</v>
      </c>
      <c r="EL57" s="175">
        <v>0.0</v>
      </c>
      <c r="EM57" s="176">
        <v>0.0</v>
      </c>
      <c r="EN57" s="177">
        <f t="shared" si="2"/>
        <v>7.726455</v>
      </c>
      <c r="EO57" s="178">
        <f>VLOOKUP(C57,'Complexity Cost Adjustment'!$C$2:$H$141,6,0)</f>
        <v>2545.9126</v>
      </c>
      <c r="EP57" s="179">
        <f t="shared" ref="EP57:JY57" si="60">IF(D57&gt;0,($EO57)*D$143,0)</f>
        <v>2772.498821</v>
      </c>
      <c r="EQ57" s="178">
        <f t="shared" si="60"/>
        <v>0</v>
      </c>
      <c r="ER57" s="178">
        <f t="shared" si="60"/>
        <v>0</v>
      </c>
      <c r="ES57" s="178">
        <f t="shared" si="60"/>
        <v>0</v>
      </c>
      <c r="ET57" s="178">
        <f t="shared" si="60"/>
        <v>0</v>
      </c>
      <c r="EU57" s="179">
        <f t="shared" si="60"/>
        <v>1995.995478</v>
      </c>
      <c r="EV57" s="178">
        <f t="shared" si="60"/>
        <v>0</v>
      </c>
      <c r="EW57" s="178">
        <f t="shared" si="60"/>
        <v>0</v>
      </c>
      <c r="EX57" s="178">
        <f t="shared" si="60"/>
        <v>0</v>
      </c>
      <c r="EY57" s="178">
        <f t="shared" si="60"/>
        <v>0</v>
      </c>
      <c r="EZ57" s="179">
        <f t="shared" si="60"/>
        <v>1782.13882</v>
      </c>
      <c r="FA57" s="178">
        <f t="shared" si="60"/>
        <v>0</v>
      </c>
      <c r="FB57" s="178">
        <f t="shared" si="60"/>
        <v>0</v>
      </c>
      <c r="FC57" s="178">
        <f t="shared" si="60"/>
        <v>0</v>
      </c>
      <c r="FD57" s="178">
        <f t="shared" si="60"/>
        <v>0</v>
      </c>
      <c r="FE57" s="178">
        <f t="shared" si="60"/>
        <v>0</v>
      </c>
      <c r="FF57" s="178">
        <f t="shared" si="60"/>
        <v>0</v>
      </c>
      <c r="FG57" s="178">
        <f t="shared" si="60"/>
        <v>0</v>
      </c>
      <c r="FH57" s="178">
        <f t="shared" si="60"/>
        <v>0</v>
      </c>
      <c r="FI57" s="179">
        <f t="shared" si="60"/>
        <v>5295.498208</v>
      </c>
      <c r="FJ57" s="178">
        <f t="shared" si="60"/>
        <v>0</v>
      </c>
      <c r="FK57" s="178">
        <f t="shared" si="60"/>
        <v>0</v>
      </c>
      <c r="FL57" s="178">
        <f t="shared" si="60"/>
        <v>0</v>
      </c>
      <c r="FM57" s="178">
        <f t="shared" si="60"/>
        <v>0</v>
      </c>
      <c r="FN57" s="178">
        <f t="shared" si="60"/>
        <v>0</v>
      </c>
      <c r="FO57" s="178">
        <f t="shared" si="60"/>
        <v>0</v>
      </c>
      <c r="FP57" s="179">
        <f t="shared" si="60"/>
        <v>3085.646071</v>
      </c>
      <c r="FQ57" s="178">
        <f t="shared" si="60"/>
        <v>0</v>
      </c>
      <c r="FR57" s="178">
        <f t="shared" si="60"/>
        <v>0</v>
      </c>
      <c r="FS57" s="178">
        <f t="shared" si="60"/>
        <v>0</v>
      </c>
      <c r="FT57" s="178">
        <f t="shared" si="60"/>
        <v>0</v>
      </c>
      <c r="FU57" s="178">
        <f t="shared" si="60"/>
        <v>0</v>
      </c>
      <c r="FV57" s="178">
        <f t="shared" si="60"/>
        <v>0</v>
      </c>
      <c r="FW57" s="178">
        <f t="shared" si="60"/>
        <v>0</v>
      </c>
      <c r="FX57" s="179">
        <f t="shared" si="60"/>
        <v>3146.747974</v>
      </c>
      <c r="FY57" s="178">
        <f t="shared" si="60"/>
        <v>0</v>
      </c>
      <c r="FZ57" s="178">
        <f t="shared" si="60"/>
        <v>0</v>
      </c>
      <c r="GA57" s="178">
        <f t="shared" si="60"/>
        <v>0</v>
      </c>
      <c r="GB57" s="178">
        <f t="shared" si="60"/>
        <v>0</v>
      </c>
      <c r="GC57" s="178">
        <f t="shared" si="60"/>
        <v>0</v>
      </c>
      <c r="GD57" s="178">
        <f t="shared" si="60"/>
        <v>0</v>
      </c>
      <c r="GE57" s="178">
        <f t="shared" si="60"/>
        <v>0</v>
      </c>
      <c r="GF57" s="178">
        <f t="shared" si="60"/>
        <v>0</v>
      </c>
      <c r="GG57" s="178">
        <f t="shared" si="60"/>
        <v>0</v>
      </c>
      <c r="GH57" s="179">
        <f t="shared" si="60"/>
        <v>1222.038048</v>
      </c>
      <c r="GI57" s="178">
        <f t="shared" si="60"/>
        <v>0</v>
      </c>
      <c r="GJ57" s="178">
        <f t="shared" si="60"/>
        <v>0</v>
      </c>
      <c r="GK57" s="178">
        <f t="shared" si="60"/>
        <v>0</v>
      </c>
      <c r="GL57" s="178">
        <f t="shared" si="60"/>
        <v>0</v>
      </c>
      <c r="GM57" s="178">
        <f t="shared" si="60"/>
        <v>0</v>
      </c>
      <c r="GN57" s="178">
        <f t="shared" si="60"/>
        <v>0</v>
      </c>
      <c r="GO57" s="178">
        <f t="shared" si="60"/>
        <v>0</v>
      </c>
      <c r="GP57" s="178">
        <f t="shared" si="60"/>
        <v>0</v>
      </c>
      <c r="GQ57" s="178">
        <f t="shared" si="60"/>
        <v>0</v>
      </c>
      <c r="GR57" s="178">
        <f t="shared" si="60"/>
        <v>0</v>
      </c>
      <c r="GS57" s="178">
        <f t="shared" si="60"/>
        <v>0</v>
      </c>
      <c r="GT57" s="178">
        <f t="shared" si="60"/>
        <v>0</v>
      </c>
      <c r="GU57" s="178">
        <f t="shared" si="60"/>
        <v>0</v>
      </c>
      <c r="GV57" s="178">
        <f t="shared" si="60"/>
        <v>0</v>
      </c>
      <c r="GW57" s="178">
        <f t="shared" si="60"/>
        <v>0</v>
      </c>
      <c r="GX57" s="178">
        <f t="shared" si="60"/>
        <v>0</v>
      </c>
      <c r="GY57" s="178">
        <f t="shared" si="60"/>
        <v>0</v>
      </c>
      <c r="GZ57" s="178">
        <f t="shared" si="60"/>
        <v>0</v>
      </c>
      <c r="HA57" s="178">
        <f t="shared" si="60"/>
        <v>0</v>
      </c>
      <c r="HB57" s="178">
        <f t="shared" si="60"/>
        <v>0</v>
      </c>
      <c r="HC57" s="178">
        <f t="shared" si="60"/>
        <v>0</v>
      </c>
      <c r="HD57" s="178">
        <f t="shared" si="60"/>
        <v>0</v>
      </c>
      <c r="HE57" s="178">
        <f t="shared" si="60"/>
        <v>0</v>
      </c>
      <c r="HF57" s="178">
        <f t="shared" si="60"/>
        <v>0</v>
      </c>
      <c r="HG57" s="178">
        <f t="shared" si="60"/>
        <v>0</v>
      </c>
      <c r="HH57" s="178">
        <f t="shared" si="60"/>
        <v>0</v>
      </c>
      <c r="HI57" s="178">
        <f t="shared" si="60"/>
        <v>0</v>
      </c>
      <c r="HJ57" s="178">
        <f t="shared" si="60"/>
        <v>0</v>
      </c>
      <c r="HK57" s="178">
        <f t="shared" si="60"/>
        <v>0</v>
      </c>
      <c r="HL57" s="178">
        <f t="shared" si="60"/>
        <v>0</v>
      </c>
      <c r="HM57" s="178">
        <f t="shared" si="60"/>
        <v>0</v>
      </c>
      <c r="HN57" s="178">
        <f t="shared" si="60"/>
        <v>0</v>
      </c>
      <c r="HO57" s="178">
        <f t="shared" si="60"/>
        <v>0</v>
      </c>
      <c r="HP57" s="178">
        <f t="shared" si="60"/>
        <v>0</v>
      </c>
      <c r="HQ57" s="178">
        <f t="shared" si="60"/>
        <v>0</v>
      </c>
      <c r="HR57" s="179">
        <f t="shared" si="60"/>
        <v>2963.442266</v>
      </c>
      <c r="HS57" s="178">
        <f t="shared" si="60"/>
        <v>0</v>
      </c>
      <c r="HT57" s="178">
        <f t="shared" si="60"/>
        <v>0</v>
      </c>
      <c r="HU57" s="178">
        <f t="shared" si="60"/>
        <v>0</v>
      </c>
      <c r="HV57" s="178">
        <f t="shared" si="60"/>
        <v>0</v>
      </c>
      <c r="HW57" s="178">
        <f t="shared" si="60"/>
        <v>0</v>
      </c>
      <c r="HX57" s="178">
        <f t="shared" si="60"/>
        <v>0</v>
      </c>
      <c r="HY57" s="178">
        <f t="shared" si="60"/>
        <v>0</v>
      </c>
      <c r="HZ57" s="178">
        <f t="shared" si="60"/>
        <v>0</v>
      </c>
      <c r="IA57" s="178">
        <f t="shared" si="60"/>
        <v>0</v>
      </c>
      <c r="IB57" s="179">
        <f t="shared" si="60"/>
        <v>1323.874552</v>
      </c>
      <c r="IC57" s="178">
        <f t="shared" si="60"/>
        <v>0</v>
      </c>
      <c r="ID57" s="178">
        <f t="shared" si="60"/>
        <v>0</v>
      </c>
      <c r="IE57" s="178">
        <f t="shared" si="60"/>
        <v>0</v>
      </c>
      <c r="IF57" s="178">
        <f t="shared" si="60"/>
        <v>0</v>
      </c>
      <c r="IG57" s="178">
        <f t="shared" si="60"/>
        <v>0</v>
      </c>
      <c r="IH57" s="178">
        <f t="shared" si="60"/>
        <v>0</v>
      </c>
      <c r="II57" s="178">
        <f t="shared" si="60"/>
        <v>0</v>
      </c>
      <c r="IJ57" s="178">
        <f t="shared" si="60"/>
        <v>0</v>
      </c>
      <c r="IK57" s="178">
        <f t="shared" si="60"/>
        <v>0</v>
      </c>
      <c r="IL57" s="179">
        <f t="shared" si="60"/>
        <v>1038.732341</v>
      </c>
      <c r="IM57" s="178">
        <f t="shared" si="60"/>
        <v>0</v>
      </c>
      <c r="IN57" s="178">
        <f t="shared" si="60"/>
        <v>0</v>
      </c>
      <c r="IO57" s="178">
        <f t="shared" si="60"/>
        <v>0</v>
      </c>
      <c r="IP57" s="178">
        <f t="shared" si="60"/>
        <v>0</v>
      </c>
      <c r="IQ57" s="178">
        <f t="shared" si="60"/>
        <v>0</v>
      </c>
      <c r="IR57" s="178">
        <f t="shared" si="60"/>
        <v>0</v>
      </c>
      <c r="IS57" s="178">
        <f t="shared" si="60"/>
        <v>0</v>
      </c>
      <c r="IT57" s="178">
        <f t="shared" si="60"/>
        <v>0</v>
      </c>
      <c r="IU57" s="178">
        <f t="shared" si="60"/>
        <v>0</v>
      </c>
      <c r="IV57" s="178">
        <f t="shared" si="60"/>
        <v>0</v>
      </c>
      <c r="IW57" s="178">
        <f t="shared" si="60"/>
        <v>0</v>
      </c>
      <c r="IX57" s="178">
        <f t="shared" si="60"/>
        <v>0</v>
      </c>
      <c r="IY57" s="178">
        <f t="shared" si="60"/>
        <v>0</v>
      </c>
      <c r="IZ57" s="178">
        <f t="shared" si="60"/>
        <v>0</v>
      </c>
      <c r="JA57" s="178">
        <f t="shared" si="60"/>
        <v>0</v>
      </c>
      <c r="JB57" s="178">
        <f t="shared" si="60"/>
        <v>0</v>
      </c>
      <c r="JC57" s="178">
        <f t="shared" si="60"/>
        <v>0</v>
      </c>
      <c r="JD57" s="178">
        <f t="shared" si="60"/>
        <v>0</v>
      </c>
      <c r="JE57" s="178">
        <f t="shared" si="60"/>
        <v>0</v>
      </c>
      <c r="JF57" s="178">
        <f t="shared" si="60"/>
        <v>0</v>
      </c>
      <c r="JG57" s="178">
        <f t="shared" si="60"/>
        <v>0</v>
      </c>
      <c r="JH57" s="178">
        <f t="shared" si="60"/>
        <v>0</v>
      </c>
      <c r="JI57" s="178">
        <f t="shared" si="60"/>
        <v>0</v>
      </c>
      <c r="JJ57" s="178">
        <f t="shared" si="60"/>
        <v>0</v>
      </c>
      <c r="JK57" s="178">
        <f t="shared" si="60"/>
        <v>0</v>
      </c>
      <c r="JL57" s="178">
        <f t="shared" si="60"/>
        <v>0</v>
      </c>
      <c r="JM57" s="178">
        <f t="shared" si="60"/>
        <v>0</v>
      </c>
      <c r="JN57" s="178">
        <f t="shared" si="60"/>
        <v>0</v>
      </c>
      <c r="JO57" s="178">
        <f t="shared" si="60"/>
        <v>0</v>
      </c>
      <c r="JP57" s="178">
        <f t="shared" si="60"/>
        <v>0</v>
      </c>
      <c r="JQ57" s="178">
        <f t="shared" si="60"/>
        <v>0</v>
      </c>
      <c r="JR57" s="178">
        <f t="shared" si="60"/>
        <v>0</v>
      </c>
      <c r="JS57" s="178">
        <f t="shared" si="60"/>
        <v>0</v>
      </c>
      <c r="JT57" s="178">
        <f t="shared" si="60"/>
        <v>0</v>
      </c>
      <c r="JU57" s="178">
        <f t="shared" si="60"/>
        <v>0</v>
      </c>
      <c r="JV57" s="178">
        <f t="shared" si="60"/>
        <v>0</v>
      </c>
      <c r="JW57" s="178">
        <f t="shared" si="60"/>
        <v>0</v>
      </c>
      <c r="JX57" s="178">
        <f t="shared" si="60"/>
        <v>0</v>
      </c>
      <c r="JY57" s="178">
        <f t="shared" si="60"/>
        <v>0</v>
      </c>
      <c r="JZ57" s="180">
        <f t="shared" si="4"/>
        <v>0.215</v>
      </c>
      <c r="KA57" s="181">
        <f t="shared" si="5"/>
        <v>24626.61258</v>
      </c>
      <c r="KB57" s="181">
        <f t="shared" si="6"/>
        <v>5294.721705</v>
      </c>
    </row>
    <row r="58" ht="14.25" customHeight="1">
      <c r="A58" s="50" t="s">
        <v>179</v>
      </c>
      <c r="B58" s="83" t="s">
        <v>479</v>
      </c>
      <c r="C58" s="50">
        <v>1811057.0</v>
      </c>
      <c r="D58" s="175">
        <v>3502.0</v>
      </c>
      <c r="E58" s="175">
        <v>0.0</v>
      </c>
      <c r="F58" s="175">
        <v>0.0</v>
      </c>
      <c r="G58" s="175">
        <v>0.0</v>
      </c>
      <c r="H58" s="175">
        <v>0.0</v>
      </c>
      <c r="I58" s="175">
        <v>3745.0</v>
      </c>
      <c r="J58" s="175">
        <v>0.0</v>
      </c>
      <c r="K58" s="175">
        <v>0.0</v>
      </c>
      <c r="L58" s="175">
        <v>0.0</v>
      </c>
      <c r="M58" s="175">
        <v>0.0</v>
      </c>
      <c r="N58" s="175">
        <v>3669.0</v>
      </c>
      <c r="O58" s="175">
        <v>0.0</v>
      </c>
      <c r="P58" s="175">
        <v>0.0</v>
      </c>
      <c r="Q58" s="175">
        <v>0.0</v>
      </c>
      <c r="R58" s="175">
        <v>0.0</v>
      </c>
      <c r="S58" s="175">
        <v>0.0</v>
      </c>
      <c r="T58" s="175">
        <v>0.0</v>
      </c>
      <c r="U58" s="175">
        <v>0.0</v>
      </c>
      <c r="V58" s="175">
        <v>3531.0</v>
      </c>
      <c r="W58" s="175">
        <v>0.0</v>
      </c>
      <c r="X58" s="175">
        <v>0.0</v>
      </c>
      <c r="Y58" s="175">
        <v>0.0</v>
      </c>
      <c r="Z58" s="175">
        <v>0.0</v>
      </c>
      <c r="AA58" s="175">
        <v>0.0</v>
      </c>
      <c r="AB58" s="175">
        <v>0.0</v>
      </c>
      <c r="AC58" s="175">
        <v>0.0</v>
      </c>
      <c r="AD58" s="175">
        <v>0.0</v>
      </c>
      <c r="AE58" s="175">
        <v>3388.0</v>
      </c>
      <c r="AF58" s="175">
        <v>0.0</v>
      </c>
      <c r="AG58" s="175">
        <v>0.0</v>
      </c>
      <c r="AH58" s="175">
        <v>0.0</v>
      </c>
      <c r="AI58" s="175">
        <v>0.0</v>
      </c>
      <c r="AJ58" s="175">
        <v>0.0</v>
      </c>
      <c r="AK58" s="175">
        <v>0.0</v>
      </c>
      <c r="AL58" s="175">
        <v>0.0</v>
      </c>
      <c r="AM58" s="175">
        <v>3567.0</v>
      </c>
      <c r="AN58" s="175">
        <v>0.0</v>
      </c>
      <c r="AO58" s="175">
        <v>0.0</v>
      </c>
      <c r="AP58" s="175">
        <v>0.0</v>
      </c>
      <c r="AQ58" s="175">
        <v>0.0</v>
      </c>
      <c r="AR58" s="175">
        <v>0.0</v>
      </c>
      <c r="AS58" s="175">
        <v>0.0</v>
      </c>
      <c r="AT58" s="175">
        <v>0.0</v>
      </c>
      <c r="AU58" s="175">
        <v>3852.0</v>
      </c>
      <c r="AV58" s="175">
        <v>0.0</v>
      </c>
      <c r="AW58" s="175">
        <v>0.0</v>
      </c>
      <c r="AX58" s="175">
        <v>0.0</v>
      </c>
      <c r="AY58" s="175">
        <v>0.0</v>
      </c>
      <c r="AZ58" s="175">
        <v>0.0</v>
      </c>
      <c r="BA58" s="175">
        <v>0.0</v>
      </c>
      <c r="BB58" s="175">
        <v>0.0</v>
      </c>
      <c r="BC58" s="175">
        <v>0.0</v>
      </c>
      <c r="BD58" s="175">
        <v>0.0</v>
      </c>
      <c r="BE58" s="175">
        <v>0.0</v>
      </c>
      <c r="BF58" s="175">
        <v>0.0</v>
      </c>
      <c r="BG58" s="175">
        <v>0.0</v>
      </c>
      <c r="BH58" s="175">
        <v>0.0</v>
      </c>
      <c r="BI58" s="175">
        <v>0.0</v>
      </c>
      <c r="BJ58" s="175">
        <v>0.0</v>
      </c>
      <c r="BK58" s="175">
        <v>0.0</v>
      </c>
      <c r="BL58" s="175">
        <v>0.0</v>
      </c>
      <c r="BM58" s="175">
        <v>0.0</v>
      </c>
      <c r="BN58" s="175">
        <v>0.0</v>
      </c>
      <c r="BO58" s="175">
        <v>0.0</v>
      </c>
      <c r="BP58" s="175">
        <v>3502.0</v>
      </c>
      <c r="BQ58" s="175">
        <v>0.0</v>
      </c>
      <c r="BR58" s="175">
        <v>0.0</v>
      </c>
      <c r="BS58" s="175">
        <v>0.0</v>
      </c>
      <c r="BT58" s="175">
        <v>0.0</v>
      </c>
      <c r="BU58" s="175">
        <v>0.0</v>
      </c>
      <c r="BV58" s="175">
        <v>0.0</v>
      </c>
      <c r="BW58" s="175">
        <v>0.0</v>
      </c>
      <c r="BX58" s="175">
        <v>0.0</v>
      </c>
      <c r="BY58" s="175">
        <v>0.0</v>
      </c>
      <c r="BZ58" s="175">
        <v>3567.0</v>
      </c>
      <c r="CA58" s="175">
        <v>0.0</v>
      </c>
      <c r="CB58" s="175">
        <v>0.0</v>
      </c>
      <c r="CC58" s="175">
        <v>0.0</v>
      </c>
      <c r="CD58" s="175">
        <v>0.0</v>
      </c>
      <c r="CE58" s="175">
        <v>0.0</v>
      </c>
      <c r="CF58" s="175">
        <v>0.0</v>
      </c>
      <c r="CG58" s="175">
        <v>0.0</v>
      </c>
      <c r="CH58" s="175">
        <v>0.0</v>
      </c>
      <c r="CI58" s="175">
        <v>0.0</v>
      </c>
      <c r="CJ58" s="175">
        <v>0.0</v>
      </c>
      <c r="CK58" s="175">
        <v>0.0</v>
      </c>
      <c r="CL58" s="175">
        <v>0.0</v>
      </c>
      <c r="CM58" s="175">
        <v>0.0</v>
      </c>
      <c r="CN58" s="175">
        <v>0.0</v>
      </c>
      <c r="CO58" s="175">
        <v>0.0</v>
      </c>
      <c r="CP58" s="175">
        <v>0.0</v>
      </c>
      <c r="CQ58" s="175">
        <v>3852.0</v>
      </c>
      <c r="CR58" s="175">
        <v>0.0</v>
      </c>
      <c r="CS58" s="175">
        <v>0.0</v>
      </c>
      <c r="CT58" s="175">
        <v>0.0</v>
      </c>
      <c r="CU58" s="175">
        <v>0.0</v>
      </c>
      <c r="CV58" s="175">
        <v>0.0</v>
      </c>
      <c r="CW58" s="175">
        <v>0.0</v>
      </c>
      <c r="CX58" s="175">
        <v>0.0</v>
      </c>
      <c r="CY58" s="175">
        <v>0.0</v>
      </c>
      <c r="CZ58" s="175">
        <v>0.0</v>
      </c>
      <c r="DA58" s="175">
        <v>3745.0</v>
      </c>
      <c r="DB58" s="175">
        <v>0.0</v>
      </c>
      <c r="DC58" s="175">
        <v>0.0</v>
      </c>
      <c r="DD58" s="175">
        <v>0.0</v>
      </c>
      <c r="DE58" s="175">
        <v>0.0</v>
      </c>
      <c r="DF58" s="175">
        <v>0.0</v>
      </c>
      <c r="DG58" s="175">
        <v>0.0</v>
      </c>
      <c r="DH58" s="175">
        <v>0.0</v>
      </c>
      <c r="DI58" s="175">
        <v>0.0</v>
      </c>
      <c r="DJ58" s="175">
        <v>0.0</v>
      </c>
      <c r="DK58" s="175">
        <v>0.0</v>
      </c>
      <c r="DL58" s="175">
        <v>0.0</v>
      </c>
      <c r="DM58" s="175">
        <v>0.0</v>
      </c>
      <c r="DN58" s="175">
        <v>0.0</v>
      </c>
      <c r="DO58" s="175">
        <v>0.0</v>
      </c>
      <c r="DP58" s="175">
        <v>0.0</v>
      </c>
      <c r="DQ58" s="175">
        <v>0.0</v>
      </c>
      <c r="DR58" s="175">
        <v>0.0</v>
      </c>
      <c r="DS58" s="175">
        <v>0.0</v>
      </c>
      <c r="DT58" s="175">
        <v>0.0</v>
      </c>
      <c r="DU58" s="175">
        <v>0.0</v>
      </c>
      <c r="DV58" s="175">
        <v>0.0</v>
      </c>
      <c r="DW58" s="175">
        <v>0.0</v>
      </c>
      <c r="DX58" s="175">
        <v>0.0</v>
      </c>
      <c r="DY58" s="175">
        <v>0.0</v>
      </c>
      <c r="DZ58" s="175">
        <v>0.0</v>
      </c>
      <c r="EA58" s="175">
        <v>0.0</v>
      </c>
      <c r="EB58" s="175">
        <v>0.0</v>
      </c>
      <c r="EC58" s="175">
        <v>0.0</v>
      </c>
      <c r="ED58" s="175">
        <v>0.0</v>
      </c>
      <c r="EE58" s="175">
        <v>0.0</v>
      </c>
      <c r="EF58" s="175">
        <v>0.0</v>
      </c>
      <c r="EG58" s="175">
        <v>0.0</v>
      </c>
      <c r="EH58" s="175">
        <v>0.0</v>
      </c>
      <c r="EI58" s="175">
        <v>0.0</v>
      </c>
      <c r="EJ58" s="175">
        <v>0.0</v>
      </c>
      <c r="EK58" s="175">
        <v>0.0</v>
      </c>
      <c r="EL58" s="175">
        <v>0.0</v>
      </c>
      <c r="EM58" s="176">
        <v>0.0</v>
      </c>
      <c r="EN58" s="177">
        <f t="shared" si="2"/>
        <v>819.94077</v>
      </c>
      <c r="EO58" s="178">
        <f>VLOOKUP(C58,'Complexity Cost Adjustment'!$C$2:$H$141,6,0)</f>
        <v>3292.82</v>
      </c>
      <c r="EP58" s="179">
        <f t="shared" ref="EP58:JY58" si="61">IF(D58&gt;0,($EO58)*D$143,0)</f>
        <v>3585.88098</v>
      </c>
      <c r="EQ58" s="178">
        <f t="shared" si="61"/>
        <v>0</v>
      </c>
      <c r="ER58" s="178">
        <f t="shared" si="61"/>
        <v>0</v>
      </c>
      <c r="ES58" s="178">
        <f t="shared" si="61"/>
        <v>0</v>
      </c>
      <c r="ET58" s="178">
        <f t="shared" si="61"/>
        <v>0</v>
      </c>
      <c r="EU58" s="179">
        <f t="shared" si="61"/>
        <v>2581.57088</v>
      </c>
      <c r="EV58" s="178">
        <f t="shared" si="61"/>
        <v>0</v>
      </c>
      <c r="EW58" s="178">
        <f t="shared" si="61"/>
        <v>0</v>
      </c>
      <c r="EX58" s="178">
        <f t="shared" si="61"/>
        <v>0</v>
      </c>
      <c r="EY58" s="178">
        <f t="shared" si="61"/>
        <v>0</v>
      </c>
      <c r="EZ58" s="179">
        <f t="shared" si="61"/>
        <v>2304.974</v>
      </c>
      <c r="FA58" s="178">
        <f t="shared" si="61"/>
        <v>0</v>
      </c>
      <c r="FB58" s="178">
        <f t="shared" si="61"/>
        <v>0</v>
      </c>
      <c r="FC58" s="178">
        <f t="shared" si="61"/>
        <v>0</v>
      </c>
      <c r="FD58" s="178">
        <f t="shared" si="61"/>
        <v>0</v>
      </c>
      <c r="FE58" s="178">
        <f t="shared" si="61"/>
        <v>0</v>
      </c>
      <c r="FF58" s="178">
        <f t="shared" si="61"/>
        <v>0</v>
      </c>
      <c r="FG58" s="178">
        <f t="shared" si="61"/>
        <v>0</v>
      </c>
      <c r="FH58" s="179">
        <f t="shared" si="61"/>
        <v>6388.0708</v>
      </c>
      <c r="FI58" s="178">
        <f t="shared" si="61"/>
        <v>0</v>
      </c>
      <c r="FJ58" s="178">
        <f t="shared" si="61"/>
        <v>0</v>
      </c>
      <c r="FK58" s="178">
        <f t="shared" si="61"/>
        <v>0</v>
      </c>
      <c r="FL58" s="178">
        <f t="shared" si="61"/>
        <v>0</v>
      </c>
      <c r="FM58" s="178">
        <f t="shared" si="61"/>
        <v>0</v>
      </c>
      <c r="FN58" s="178">
        <f t="shared" si="61"/>
        <v>0</v>
      </c>
      <c r="FO58" s="178">
        <f t="shared" si="61"/>
        <v>0</v>
      </c>
      <c r="FP58" s="178">
        <f t="shared" si="61"/>
        <v>0</v>
      </c>
      <c r="FQ58" s="179">
        <f t="shared" si="61"/>
        <v>3951.384</v>
      </c>
      <c r="FR58" s="178">
        <f t="shared" si="61"/>
        <v>0</v>
      </c>
      <c r="FS58" s="178">
        <f t="shared" si="61"/>
        <v>0</v>
      </c>
      <c r="FT58" s="178">
        <f t="shared" si="61"/>
        <v>0</v>
      </c>
      <c r="FU58" s="178">
        <f t="shared" si="61"/>
        <v>0</v>
      </c>
      <c r="FV58" s="178">
        <f t="shared" si="61"/>
        <v>0</v>
      </c>
      <c r="FW58" s="178">
        <f t="shared" si="61"/>
        <v>0</v>
      </c>
      <c r="FX58" s="178">
        <f t="shared" si="61"/>
        <v>0</v>
      </c>
      <c r="FY58" s="179">
        <f t="shared" si="61"/>
        <v>3911.87016</v>
      </c>
      <c r="FZ58" s="178">
        <f t="shared" si="61"/>
        <v>0</v>
      </c>
      <c r="GA58" s="178">
        <f t="shared" si="61"/>
        <v>0</v>
      </c>
      <c r="GB58" s="178">
        <f t="shared" si="61"/>
        <v>0</v>
      </c>
      <c r="GC58" s="178">
        <f t="shared" si="61"/>
        <v>0</v>
      </c>
      <c r="GD58" s="178">
        <f t="shared" si="61"/>
        <v>0</v>
      </c>
      <c r="GE58" s="178">
        <f t="shared" si="61"/>
        <v>0</v>
      </c>
      <c r="GF58" s="178">
        <f t="shared" si="61"/>
        <v>0</v>
      </c>
      <c r="GG58" s="179">
        <f t="shared" si="61"/>
        <v>1597.0177</v>
      </c>
      <c r="GH58" s="178">
        <f t="shared" si="61"/>
        <v>0</v>
      </c>
      <c r="GI58" s="178">
        <f t="shared" si="61"/>
        <v>0</v>
      </c>
      <c r="GJ58" s="178">
        <f t="shared" si="61"/>
        <v>0</v>
      </c>
      <c r="GK58" s="178">
        <f t="shared" si="61"/>
        <v>0</v>
      </c>
      <c r="GL58" s="178">
        <f t="shared" si="61"/>
        <v>0</v>
      </c>
      <c r="GM58" s="178">
        <f t="shared" si="61"/>
        <v>0</v>
      </c>
      <c r="GN58" s="178">
        <f t="shared" si="61"/>
        <v>0</v>
      </c>
      <c r="GO58" s="178">
        <f t="shared" si="61"/>
        <v>0</v>
      </c>
      <c r="GP58" s="178">
        <f t="shared" si="61"/>
        <v>0</v>
      </c>
      <c r="GQ58" s="178">
        <f t="shared" si="61"/>
        <v>0</v>
      </c>
      <c r="GR58" s="178">
        <f t="shared" si="61"/>
        <v>0</v>
      </c>
      <c r="GS58" s="178">
        <f t="shared" si="61"/>
        <v>0</v>
      </c>
      <c r="GT58" s="178">
        <f t="shared" si="61"/>
        <v>0</v>
      </c>
      <c r="GU58" s="178">
        <f t="shared" si="61"/>
        <v>0</v>
      </c>
      <c r="GV58" s="178">
        <f t="shared" si="61"/>
        <v>0</v>
      </c>
      <c r="GW58" s="178">
        <f t="shared" si="61"/>
        <v>0</v>
      </c>
      <c r="GX58" s="178">
        <f t="shared" si="61"/>
        <v>0</v>
      </c>
      <c r="GY58" s="178">
        <f t="shared" si="61"/>
        <v>0</v>
      </c>
      <c r="GZ58" s="178">
        <f t="shared" si="61"/>
        <v>0</v>
      </c>
      <c r="HA58" s="178">
        <f t="shared" si="61"/>
        <v>0</v>
      </c>
      <c r="HB58" s="179">
        <f t="shared" si="61"/>
        <v>3803.2071</v>
      </c>
      <c r="HC58" s="178">
        <f t="shared" si="61"/>
        <v>0</v>
      </c>
      <c r="HD58" s="178">
        <f t="shared" si="61"/>
        <v>0</v>
      </c>
      <c r="HE58" s="178">
        <f t="shared" si="61"/>
        <v>0</v>
      </c>
      <c r="HF58" s="178">
        <f t="shared" si="61"/>
        <v>0</v>
      </c>
      <c r="HG58" s="178">
        <f t="shared" si="61"/>
        <v>0</v>
      </c>
      <c r="HH58" s="178">
        <f t="shared" si="61"/>
        <v>0</v>
      </c>
      <c r="HI58" s="178">
        <f t="shared" si="61"/>
        <v>0</v>
      </c>
      <c r="HJ58" s="178">
        <f t="shared" si="61"/>
        <v>0</v>
      </c>
      <c r="HK58" s="178">
        <f t="shared" si="61"/>
        <v>0</v>
      </c>
      <c r="HL58" s="179">
        <f t="shared" si="61"/>
        <v>2844.99648</v>
      </c>
      <c r="HM58" s="178">
        <f t="shared" si="61"/>
        <v>0</v>
      </c>
      <c r="HN58" s="178">
        <f t="shared" si="61"/>
        <v>0</v>
      </c>
      <c r="HO58" s="178">
        <f t="shared" si="61"/>
        <v>0</v>
      </c>
      <c r="HP58" s="178">
        <f t="shared" si="61"/>
        <v>0</v>
      </c>
      <c r="HQ58" s="178">
        <f t="shared" si="61"/>
        <v>0</v>
      </c>
      <c r="HR58" s="178">
        <f t="shared" si="61"/>
        <v>0</v>
      </c>
      <c r="HS58" s="178">
        <f t="shared" si="61"/>
        <v>0</v>
      </c>
      <c r="HT58" s="178">
        <f t="shared" si="61"/>
        <v>0</v>
      </c>
      <c r="HU58" s="178">
        <f t="shared" si="61"/>
        <v>0</v>
      </c>
      <c r="HV58" s="178">
        <f t="shared" si="61"/>
        <v>0</v>
      </c>
      <c r="HW58" s="178">
        <f t="shared" si="61"/>
        <v>0</v>
      </c>
      <c r="HX58" s="178">
        <f t="shared" si="61"/>
        <v>0</v>
      </c>
      <c r="HY58" s="178">
        <f t="shared" si="61"/>
        <v>0</v>
      </c>
      <c r="HZ58" s="178">
        <f t="shared" si="61"/>
        <v>0</v>
      </c>
      <c r="IA58" s="178">
        <f t="shared" si="61"/>
        <v>0</v>
      </c>
      <c r="IB58" s="178">
        <f t="shared" si="61"/>
        <v>0</v>
      </c>
      <c r="IC58" s="179">
        <f t="shared" si="61"/>
        <v>1662.8741</v>
      </c>
      <c r="ID58" s="178">
        <f t="shared" si="61"/>
        <v>0</v>
      </c>
      <c r="IE58" s="178">
        <f t="shared" si="61"/>
        <v>0</v>
      </c>
      <c r="IF58" s="178">
        <f t="shared" si="61"/>
        <v>0</v>
      </c>
      <c r="IG58" s="178">
        <f t="shared" si="61"/>
        <v>0</v>
      </c>
      <c r="IH58" s="178">
        <f t="shared" si="61"/>
        <v>0</v>
      </c>
      <c r="II58" s="178">
        <f t="shared" si="61"/>
        <v>0</v>
      </c>
      <c r="IJ58" s="178">
        <f t="shared" si="61"/>
        <v>0</v>
      </c>
      <c r="IK58" s="178">
        <f t="shared" si="61"/>
        <v>0</v>
      </c>
      <c r="IL58" s="178">
        <f t="shared" si="61"/>
        <v>0</v>
      </c>
      <c r="IM58" s="179">
        <f t="shared" si="61"/>
        <v>1382.9844</v>
      </c>
      <c r="IN58" s="178">
        <f t="shared" si="61"/>
        <v>0</v>
      </c>
      <c r="IO58" s="178">
        <f t="shared" si="61"/>
        <v>0</v>
      </c>
      <c r="IP58" s="178">
        <f t="shared" si="61"/>
        <v>0</v>
      </c>
      <c r="IQ58" s="178">
        <f t="shared" si="61"/>
        <v>0</v>
      </c>
      <c r="IR58" s="178">
        <f t="shared" si="61"/>
        <v>0</v>
      </c>
      <c r="IS58" s="178">
        <f t="shared" si="61"/>
        <v>0</v>
      </c>
      <c r="IT58" s="178">
        <f t="shared" si="61"/>
        <v>0</v>
      </c>
      <c r="IU58" s="178">
        <f t="shared" si="61"/>
        <v>0</v>
      </c>
      <c r="IV58" s="178">
        <f t="shared" si="61"/>
        <v>0</v>
      </c>
      <c r="IW58" s="178">
        <f t="shared" si="61"/>
        <v>0</v>
      </c>
      <c r="IX58" s="178">
        <f t="shared" si="61"/>
        <v>0</v>
      </c>
      <c r="IY58" s="178">
        <f t="shared" si="61"/>
        <v>0</v>
      </c>
      <c r="IZ58" s="178">
        <f t="shared" si="61"/>
        <v>0</v>
      </c>
      <c r="JA58" s="178">
        <f t="shared" si="61"/>
        <v>0</v>
      </c>
      <c r="JB58" s="178">
        <f t="shared" si="61"/>
        <v>0</v>
      </c>
      <c r="JC58" s="178">
        <f t="shared" si="61"/>
        <v>0</v>
      </c>
      <c r="JD58" s="178">
        <f t="shared" si="61"/>
        <v>0</v>
      </c>
      <c r="JE58" s="178">
        <f t="shared" si="61"/>
        <v>0</v>
      </c>
      <c r="JF58" s="178">
        <f t="shared" si="61"/>
        <v>0</v>
      </c>
      <c r="JG58" s="178">
        <f t="shared" si="61"/>
        <v>0</v>
      </c>
      <c r="JH58" s="178">
        <f t="shared" si="61"/>
        <v>0</v>
      </c>
      <c r="JI58" s="178">
        <f t="shared" si="61"/>
        <v>0</v>
      </c>
      <c r="JJ58" s="178">
        <f t="shared" si="61"/>
        <v>0</v>
      </c>
      <c r="JK58" s="178">
        <f t="shared" si="61"/>
        <v>0</v>
      </c>
      <c r="JL58" s="178">
        <f t="shared" si="61"/>
        <v>0</v>
      </c>
      <c r="JM58" s="178">
        <f t="shared" si="61"/>
        <v>0</v>
      </c>
      <c r="JN58" s="178">
        <f t="shared" si="61"/>
        <v>0</v>
      </c>
      <c r="JO58" s="178">
        <f t="shared" si="61"/>
        <v>0</v>
      </c>
      <c r="JP58" s="178">
        <f t="shared" si="61"/>
        <v>0</v>
      </c>
      <c r="JQ58" s="178">
        <f t="shared" si="61"/>
        <v>0</v>
      </c>
      <c r="JR58" s="178">
        <f t="shared" si="61"/>
        <v>0</v>
      </c>
      <c r="JS58" s="178">
        <f t="shared" si="61"/>
        <v>0</v>
      </c>
      <c r="JT58" s="178">
        <f t="shared" si="61"/>
        <v>0</v>
      </c>
      <c r="JU58" s="178">
        <f t="shared" si="61"/>
        <v>0</v>
      </c>
      <c r="JV58" s="178">
        <f t="shared" si="61"/>
        <v>0</v>
      </c>
      <c r="JW58" s="178">
        <f t="shared" si="61"/>
        <v>0</v>
      </c>
      <c r="JX58" s="178">
        <f t="shared" si="61"/>
        <v>0</v>
      </c>
      <c r="JY58" s="178">
        <f t="shared" si="61"/>
        <v>0</v>
      </c>
      <c r="JZ58" s="180">
        <f t="shared" si="4"/>
        <v>0.215</v>
      </c>
      <c r="KA58" s="181">
        <f t="shared" si="5"/>
        <v>34014.8306</v>
      </c>
      <c r="KB58" s="181">
        <f t="shared" si="6"/>
        <v>7313.188579</v>
      </c>
    </row>
    <row r="59" ht="14.25" customHeight="1">
      <c r="A59" s="50" t="s">
        <v>179</v>
      </c>
      <c r="B59" s="83" t="s">
        <v>479</v>
      </c>
      <c r="C59" s="50">
        <v>1811058.0</v>
      </c>
      <c r="D59" s="175">
        <v>8575.0</v>
      </c>
      <c r="E59" s="175">
        <v>0.0</v>
      </c>
      <c r="F59" s="175">
        <v>0.0</v>
      </c>
      <c r="G59" s="175">
        <v>0.0</v>
      </c>
      <c r="H59" s="175">
        <v>0.0</v>
      </c>
      <c r="I59" s="175">
        <v>9170.0</v>
      </c>
      <c r="J59" s="175">
        <v>0.0</v>
      </c>
      <c r="K59" s="175">
        <v>0.0</v>
      </c>
      <c r="L59" s="175">
        <v>0.0</v>
      </c>
      <c r="M59" s="175">
        <v>0.0</v>
      </c>
      <c r="N59" s="175">
        <v>8983.0</v>
      </c>
      <c r="O59" s="175">
        <v>0.0</v>
      </c>
      <c r="P59" s="175">
        <v>0.0</v>
      </c>
      <c r="Q59" s="175">
        <v>0.0</v>
      </c>
      <c r="R59" s="175">
        <v>0.0</v>
      </c>
      <c r="S59" s="175">
        <v>0.0</v>
      </c>
      <c r="T59" s="175">
        <v>0.0</v>
      </c>
      <c r="U59" s="175">
        <v>0.0</v>
      </c>
      <c r="V59" s="175">
        <v>8646.0</v>
      </c>
      <c r="W59" s="175">
        <v>0.0</v>
      </c>
      <c r="X59" s="175">
        <v>0.0</v>
      </c>
      <c r="Y59" s="175">
        <v>0.0</v>
      </c>
      <c r="Z59" s="175">
        <v>0.0</v>
      </c>
      <c r="AA59" s="175">
        <v>0.0</v>
      </c>
      <c r="AB59" s="175">
        <v>0.0</v>
      </c>
      <c r="AC59" s="175">
        <v>0.0</v>
      </c>
      <c r="AD59" s="175">
        <v>0.0</v>
      </c>
      <c r="AE59" s="175">
        <v>8297.0</v>
      </c>
      <c r="AF59" s="175">
        <v>0.0</v>
      </c>
      <c r="AG59" s="175">
        <v>0.0</v>
      </c>
      <c r="AH59" s="175">
        <v>0.0</v>
      </c>
      <c r="AI59" s="175">
        <v>0.0</v>
      </c>
      <c r="AJ59" s="175">
        <v>0.0</v>
      </c>
      <c r="AK59" s="175">
        <v>0.0</v>
      </c>
      <c r="AL59" s="175">
        <v>0.0</v>
      </c>
      <c r="AM59" s="175">
        <v>8733.0</v>
      </c>
      <c r="AN59" s="175">
        <v>0.0</v>
      </c>
      <c r="AO59" s="175">
        <v>0.0</v>
      </c>
      <c r="AP59" s="175">
        <v>0.0</v>
      </c>
      <c r="AQ59" s="175">
        <v>0.0</v>
      </c>
      <c r="AR59" s="175">
        <v>0.0</v>
      </c>
      <c r="AS59" s="175">
        <v>0.0</v>
      </c>
      <c r="AT59" s="175">
        <v>0.0</v>
      </c>
      <c r="AU59" s="175">
        <v>9432.0</v>
      </c>
      <c r="AV59" s="175">
        <v>0.0</v>
      </c>
      <c r="AW59" s="175">
        <v>0.0</v>
      </c>
      <c r="AX59" s="175">
        <v>0.0</v>
      </c>
      <c r="AY59" s="175">
        <v>0.0</v>
      </c>
      <c r="AZ59" s="175">
        <v>0.0</v>
      </c>
      <c r="BA59" s="175">
        <v>0.0</v>
      </c>
      <c r="BB59" s="175">
        <v>0.0</v>
      </c>
      <c r="BC59" s="175">
        <v>0.0</v>
      </c>
      <c r="BD59" s="175">
        <v>0.0</v>
      </c>
      <c r="BE59" s="175">
        <v>0.0</v>
      </c>
      <c r="BF59" s="175">
        <v>0.0</v>
      </c>
      <c r="BG59" s="175">
        <v>0.0</v>
      </c>
      <c r="BH59" s="175">
        <v>0.0</v>
      </c>
      <c r="BI59" s="175">
        <v>0.0</v>
      </c>
      <c r="BJ59" s="175">
        <v>0.0</v>
      </c>
      <c r="BK59" s="175">
        <v>0.0</v>
      </c>
      <c r="BL59" s="175">
        <v>0.0</v>
      </c>
      <c r="BM59" s="175">
        <v>0.0</v>
      </c>
      <c r="BN59" s="175">
        <v>0.0</v>
      </c>
      <c r="BO59" s="175">
        <v>0.0</v>
      </c>
      <c r="BP59" s="175">
        <v>8575.0</v>
      </c>
      <c r="BQ59" s="175">
        <v>0.0</v>
      </c>
      <c r="BR59" s="175">
        <v>0.0</v>
      </c>
      <c r="BS59" s="175">
        <v>0.0</v>
      </c>
      <c r="BT59" s="175">
        <v>0.0</v>
      </c>
      <c r="BU59" s="175">
        <v>0.0</v>
      </c>
      <c r="BV59" s="175">
        <v>0.0</v>
      </c>
      <c r="BW59" s="175">
        <v>0.0</v>
      </c>
      <c r="BX59" s="175">
        <v>0.0</v>
      </c>
      <c r="BY59" s="175">
        <v>0.0</v>
      </c>
      <c r="BZ59" s="175">
        <v>8733.0</v>
      </c>
      <c r="CA59" s="175">
        <v>0.0</v>
      </c>
      <c r="CB59" s="175">
        <v>0.0</v>
      </c>
      <c r="CC59" s="175">
        <v>0.0</v>
      </c>
      <c r="CD59" s="175">
        <v>0.0</v>
      </c>
      <c r="CE59" s="175">
        <v>0.0</v>
      </c>
      <c r="CF59" s="175">
        <v>0.0</v>
      </c>
      <c r="CG59" s="175">
        <v>0.0</v>
      </c>
      <c r="CH59" s="175">
        <v>0.0</v>
      </c>
      <c r="CI59" s="175">
        <v>0.0</v>
      </c>
      <c r="CJ59" s="175">
        <v>0.0</v>
      </c>
      <c r="CK59" s="175">
        <v>0.0</v>
      </c>
      <c r="CL59" s="175">
        <v>0.0</v>
      </c>
      <c r="CM59" s="175">
        <v>0.0</v>
      </c>
      <c r="CN59" s="175">
        <v>0.0</v>
      </c>
      <c r="CO59" s="175">
        <v>0.0</v>
      </c>
      <c r="CP59" s="175">
        <v>0.0</v>
      </c>
      <c r="CQ59" s="175">
        <v>9432.0</v>
      </c>
      <c r="CR59" s="175">
        <v>0.0</v>
      </c>
      <c r="CS59" s="175">
        <v>0.0</v>
      </c>
      <c r="CT59" s="175">
        <v>0.0</v>
      </c>
      <c r="CU59" s="175">
        <v>0.0</v>
      </c>
      <c r="CV59" s="175">
        <v>0.0</v>
      </c>
      <c r="CW59" s="175">
        <v>0.0</v>
      </c>
      <c r="CX59" s="175">
        <v>0.0</v>
      </c>
      <c r="CY59" s="175">
        <v>0.0</v>
      </c>
      <c r="CZ59" s="175">
        <v>0.0</v>
      </c>
      <c r="DA59" s="175">
        <v>9170.0</v>
      </c>
      <c r="DB59" s="175">
        <v>0.0</v>
      </c>
      <c r="DC59" s="175">
        <v>0.0</v>
      </c>
      <c r="DD59" s="175">
        <v>0.0</v>
      </c>
      <c r="DE59" s="175">
        <v>0.0</v>
      </c>
      <c r="DF59" s="175">
        <v>0.0</v>
      </c>
      <c r="DG59" s="175">
        <v>0.0</v>
      </c>
      <c r="DH59" s="175">
        <v>0.0</v>
      </c>
      <c r="DI59" s="175">
        <v>0.0</v>
      </c>
      <c r="DJ59" s="175">
        <v>0.0</v>
      </c>
      <c r="DK59" s="175">
        <v>0.0</v>
      </c>
      <c r="DL59" s="175">
        <v>0.0</v>
      </c>
      <c r="DM59" s="175">
        <v>0.0</v>
      </c>
      <c r="DN59" s="175">
        <v>0.0</v>
      </c>
      <c r="DO59" s="175">
        <v>0.0</v>
      </c>
      <c r="DP59" s="175">
        <v>0.0</v>
      </c>
      <c r="DQ59" s="175">
        <v>0.0</v>
      </c>
      <c r="DR59" s="175">
        <v>0.0</v>
      </c>
      <c r="DS59" s="175">
        <v>0.0</v>
      </c>
      <c r="DT59" s="175">
        <v>0.0</v>
      </c>
      <c r="DU59" s="175">
        <v>0.0</v>
      </c>
      <c r="DV59" s="175">
        <v>0.0</v>
      </c>
      <c r="DW59" s="175">
        <v>0.0</v>
      </c>
      <c r="DX59" s="175">
        <v>0.0</v>
      </c>
      <c r="DY59" s="175">
        <v>0.0</v>
      </c>
      <c r="DZ59" s="175">
        <v>0.0</v>
      </c>
      <c r="EA59" s="175">
        <v>0.0</v>
      </c>
      <c r="EB59" s="175">
        <v>0.0</v>
      </c>
      <c r="EC59" s="175">
        <v>0.0</v>
      </c>
      <c r="ED59" s="175">
        <v>0.0</v>
      </c>
      <c r="EE59" s="175">
        <v>0.0</v>
      </c>
      <c r="EF59" s="175">
        <v>0.0</v>
      </c>
      <c r="EG59" s="175">
        <v>0.0</v>
      </c>
      <c r="EH59" s="175">
        <v>0.0</v>
      </c>
      <c r="EI59" s="175">
        <v>0.0</v>
      </c>
      <c r="EJ59" s="175">
        <v>0.0</v>
      </c>
      <c r="EK59" s="175">
        <v>0.0</v>
      </c>
      <c r="EL59" s="175">
        <v>0.0</v>
      </c>
      <c r="EM59" s="176">
        <v>0.0</v>
      </c>
      <c r="EN59" s="177">
        <f t="shared" si="2"/>
        <v>2007.707625</v>
      </c>
      <c r="EO59" s="178">
        <f>VLOOKUP(C59,'Complexity Cost Adjustment'!$C$2:$H$141,6,0)</f>
        <v>2205.98</v>
      </c>
      <c r="EP59" s="179">
        <f t="shared" ref="EP59:JY59" si="62">IF(D59&gt;0,($EO59)*D$143,0)</f>
        <v>2402.31222</v>
      </c>
      <c r="EQ59" s="178">
        <f t="shared" si="62"/>
        <v>0</v>
      </c>
      <c r="ER59" s="178">
        <f t="shared" si="62"/>
        <v>0</v>
      </c>
      <c r="ES59" s="178">
        <f t="shared" si="62"/>
        <v>0</v>
      </c>
      <c r="ET59" s="178">
        <f t="shared" si="62"/>
        <v>0</v>
      </c>
      <c r="EU59" s="179">
        <f t="shared" si="62"/>
        <v>1729.48832</v>
      </c>
      <c r="EV59" s="178">
        <f t="shared" si="62"/>
        <v>0</v>
      </c>
      <c r="EW59" s="178">
        <f t="shared" si="62"/>
        <v>0</v>
      </c>
      <c r="EX59" s="178">
        <f t="shared" si="62"/>
        <v>0</v>
      </c>
      <c r="EY59" s="178">
        <f t="shared" si="62"/>
        <v>0</v>
      </c>
      <c r="EZ59" s="179">
        <f t="shared" si="62"/>
        <v>1544.186</v>
      </c>
      <c r="FA59" s="178">
        <f t="shared" si="62"/>
        <v>0</v>
      </c>
      <c r="FB59" s="178">
        <f t="shared" si="62"/>
        <v>0</v>
      </c>
      <c r="FC59" s="178">
        <f t="shared" si="62"/>
        <v>0</v>
      </c>
      <c r="FD59" s="178">
        <f t="shared" si="62"/>
        <v>0</v>
      </c>
      <c r="FE59" s="178">
        <f t="shared" si="62"/>
        <v>0</v>
      </c>
      <c r="FF59" s="178">
        <f t="shared" si="62"/>
        <v>0</v>
      </c>
      <c r="FG59" s="178">
        <f t="shared" si="62"/>
        <v>0</v>
      </c>
      <c r="FH59" s="179">
        <f t="shared" si="62"/>
        <v>4279.6012</v>
      </c>
      <c r="FI59" s="178">
        <f t="shared" si="62"/>
        <v>0</v>
      </c>
      <c r="FJ59" s="178">
        <f t="shared" si="62"/>
        <v>0</v>
      </c>
      <c r="FK59" s="178">
        <f t="shared" si="62"/>
        <v>0</v>
      </c>
      <c r="FL59" s="178">
        <f t="shared" si="62"/>
        <v>0</v>
      </c>
      <c r="FM59" s="178">
        <f t="shared" si="62"/>
        <v>0</v>
      </c>
      <c r="FN59" s="178">
        <f t="shared" si="62"/>
        <v>0</v>
      </c>
      <c r="FO59" s="178">
        <f t="shared" si="62"/>
        <v>0</v>
      </c>
      <c r="FP59" s="178">
        <f t="shared" si="62"/>
        <v>0</v>
      </c>
      <c r="FQ59" s="179">
        <f t="shared" si="62"/>
        <v>2647.176</v>
      </c>
      <c r="FR59" s="178">
        <f t="shared" si="62"/>
        <v>0</v>
      </c>
      <c r="FS59" s="178">
        <f t="shared" si="62"/>
        <v>0</v>
      </c>
      <c r="FT59" s="178">
        <f t="shared" si="62"/>
        <v>0</v>
      </c>
      <c r="FU59" s="178">
        <f t="shared" si="62"/>
        <v>0</v>
      </c>
      <c r="FV59" s="178">
        <f t="shared" si="62"/>
        <v>0</v>
      </c>
      <c r="FW59" s="178">
        <f t="shared" si="62"/>
        <v>0</v>
      </c>
      <c r="FX59" s="178">
        <f t="shared" si="62"/>
        <v>0</v>
      </c>
      <c r="FY59" s="179">
        <f t="shared" si="62"/>
        <v>2620.70424</v>
      </c>
      <c r="FZ59" s="178">
        <f t="shared" si="62"/>
        <v>0</v>
      </c>
      <c r="GA59" s="178">
        <f t="shared" si="62"/>
        <v>0</v>
      </c>
      <c r="GB59" s="178">
        <f t="shared" si="62"/>
        <v>0</v>
      </c>
      <c r="GC59" s="178">
        <f t="shared" si="62"/>
        <v>0</v>
      </c>
      <c r="GD59" s="178">
        <f t="shared" si="62"/>
        <v>0</v>
      </c>
      <c r="GE59" s="178">
        <f t="shared" si="62"/>
        <v>0</v>
      </c>
      <c r="GF59" s="178">
        <f t="shared" si="62"/>
        <v>0</v>
      </c>
      <c r="GG59" s="179">
        <f t="shared" si="62"/>
        <v>1069.9003</v>
      </c>
      <c r="GH59" s="178">
        <f t="shared" si="62"/>
        <v>0</v>
      </c>
      <c r="GI59" s="178">
        <f t="shared" si="62"/>
        <v>0</v>
      </c>
      <c r="GJ59" s="178">
        <f t="shared" si="62"/>
        <v>0</v>
      </c>
      <c r="GK59" s="178">
        <f t="shared" si="62"/>
        <v>0</v>
      </c>
      <c r="GL59" s="178">
        <f t="shared" si="62"/>
        <v>0</v>
      </c>
      <c r="GM59" s="178">
        <f t="shared" si="62"/>
        <v>0</v>
      </c>
      <c r="GN59" s="178">
        <f t="shared" si="62"/>
        <v>0</v>
      </c>
      <c r="GO59" s="178">
        <f t="shared" si="62"/>
        <v>0</v>
      </c>
      <c r="GP59" s="178">
        <f t="shared" si="62"/>
        <v>0</v>
      </c>
      <c r="GQ59" s="178">
        <f t="shared" si="62"/>
        <v>0</v>
      </c>
      <c r="GR59" s="178">
        <f t="shared" si="62"/>
        <v>0</v>
      </c>
      <c r="GS59" s="178">
        <f t="shared" si="62"/>
        <v>0</v>
      </c>
      <c r="GT59" s="178">
        <f t="shared" si="62"/>
        <v>0</v>
      </c>
      <c r="GU59" s="178">
        <f t="shared" si="62"/>
        <v>0</v>
      </c>
      <c r="GV59" s="178">
        <f t="shared" si="62"/>
        <v>0</v>
      </c>
      <c r="GW59" s="178">
        <f t="shared" si="62"/>
        <v>0</v>
      </c>
      <c r="GX59" s="178">
        <f t="shared" si="62"/>
        <v>0</v>
      </c>
      <c r="GY59" s="178">
        <f t="shared" si="62"/>
        <v>0</v>
      </c>
      <c r="GZ59" s="178">
        <f t="shared" si="62"/>
        <v>0</v>
      </c>
      <c r="HA59" s="178">
        <f t="shared" si="62"/>
        <v>0</v>
      </c>
      <c r="HB59" s="179">
        <f t="shared" si="62"/>
        <v>2547.9069</v>
      </c>
      <c r="HC59" s="178">
        <f t="shared" si="62"/>
        <v>0</v>
      </c>
      <c r="HD59" s="178">
        <f t="shared" si="62"/>
        <v>0</v>
      </c>
      <c r="HE59" s="178">
        <f t="shared" si="62"/>
        <v>0</v>
      </c>
      <c r="HF59" s="178">
        <f t="shared" si="62"/>
        <v>0</v>
      </c>
      <c r="HG59" s="178">
        <f t="shared" si="62"/>
        <v>0</v>
      </c>
      <c r="HH59" s="178">
        <f t="shared" si="62"/>
        <v>0</v>
      </c>
      <c r="HI59" s="178">
        <f t="shared" si="62"/>
        <v>0</v>
      </c>
      <c r="HJ59" s="178">
        <f t="shared" si="62"/>
        <v>0</v>
      </c>
      <c r="HK59" s="178">
        <f t="shared" si="62"/>
        <v>0</v>
      </c>
      <c r="HL59" s="179">
        <f t="shared" si="62"/>
        <v>1905.96672</v>
      </c>
      <c r="HM59" s="178">
        <f t="shared" si="62"/>
        <v>0</v>
      </c>
      <c r="HN59" s="178">
        <f t="shared" si="62"/>
        <v>0</v>
      </c>
      <c r="HO59" s="178">
        <f t="shared" si="62"/>
        <v>0</v>
      </c>
      <c r="HP59" s="178">
        <f t="shared" si="62"/>
        <v>0</v>
      </c>
      <c r="HQ59" s="178">
        <f t="shared" si="62"/>
        <v>0</v>
      </c>
      <c r="HR59" s="178">
        <f t="shared" si="62"/>
        <v>0</v>
      </c>
      <c r="HS59" s="178">
        <f t="shared" si="62"/>
        <v>0</v>
      </c>
      <c r="HT59" s="178">
        <f t="shared" si="62"/>
        <v>0</v>
      </c>
      <c r="HU59" s="178">
        <f t="shared" si="62"/>
        <v>0</v>
      </c>
      <c r="HV59" s="178">
        <f t="shared" si="62"/>
        <v>0</v>
      </c>
      <c r="HW59" s="178">
        <f t="shared" si="62"/>
        <v>0</v>
      </c>
      <c r="HX59" s="178">
        <f t="shared" si="62"/>
        <v>0</v>
      </c>
      <c r="HY59" s="178">
        <f t="shared" si="62"/>
        <v>0</v>
      </c>
      <c r="HZ59" s="178">
        <f t="shared" si="62"/>
        <v>0</v>
      </c>
      <c r="IA59" s="178">
        <f t="shared" si="62"/>
        <v>0</v>
      </c>
      <c r="IB59" s="178">
        <f t="shared" si="62"/>
        <v>0</v>
      </c>
      <c r="IC59" s="179">
        <f t="shared" si="62"/>
        <v>1114.0199</v>
      </c>
      <c r="ID59" s="178">
        <f t="shared" si="62"/>
        <v>0</v>
      </c>
      <c r="IE59" s="178">
        <f t="shared" si="62"/>
        <v>0</v>
      </c>
      <c r="IF59" s="178">
        <f t="shared" si="62"/>
        <v>0</v>
      </c>
      <c r="IG59" s="178">
        <f t="shared" si="62"/>
        <v>0</v>
      </c>
      <c r="IH59" s="178">
        <f t="shared" si="62"/>
        <v>0</v>
      </c>
      <c r="II59" s="178">
        <f t="shared" si="62"/>
        <v>0</v>
      </c>
      <c r="IJ59" s="178">
        <f t="shared" si="62"/>
        <v>0</v>
      </c>
      <c r="IK59" s="178">
        <f t="shared" si="62"/>
        <v>0</v>
      </c>
      <c r="IL59" s="178">
        <f t="shared" si="62"/>
        <v>0</v>
      </c>
      <c r="IM59" s="179">
        <f t="shared" si="62"/>
        <v>926.5116</v>
      </c>
      <c r="IN59" s="178">
        <f t="shared" si="62"/>
        <v>0</v>
      </c>
      <c r="IO59" s="178">
        <f t="shared" si="62"/>
        <v>0</v>
      </c>
      <c r="IP59" s="178">
        <f t="shared" si="62"/>
        <v>0</v>
      </c>
      <c r="IQ59" s="178">
        <f t="shared" si="62"/>
        <v>0</v>
      </c>
      <c r="IR59" s="178">
        <f t="shared" si="62"/>
        <v>0</v>
      </c>
      <c r="IS59" s="178">
        <f t="shared" si="62"/>
        <v>0</v>
      </c>
      <c r="IT59" s="178">
        <f t="shared" si="62"/>
        <v>0</v>
      </c>
      <c r="IU59" s="178">
        <f t="shared" si="62"/>
        <v>0</v>
      </c>
      <c r="IV59" s="178">
        <f t="shared" si="62"/>
        <v>0</v>
      </c>
      <c r="IW59" s="178">
        <f t="shared" si="62"/>
        <v>0</v>
      </c>
      <c r="IX59" s="178">
        <f t="shared" si="62"/>
        <v>0</v>
      </c>
      <c r="IY59" s="178">
        <f t="shared" si="62"/>
        <v>0</v>
      </c>
      <c r="IZ59" s="178">
        <f t="shared" si="62"/>
        <v>0</v>
      </c>
      <c r="JA59" s="178">
        <f t="shared" si="62"/>
        <v>0</v>
      </c>
      <c r="JB59" s="178">
        <f t="shared" si="62"/>
        <v>0</v>
      </c>
      <c r="JC59" s="178">
        <f t="shared" si="62"/>
        <v>0</v>
      </c>
      <c r="JD59" s="178">
        <f t="shared" si="62"/>
        <v>0</v>
      </c>
      <c r="JE59" s="178">
        <f t="shared" si="62"/>
        <v>0</v>
      </c>
      <c r="JF59" s="178">
        <f t="shared" si="62"/>
        <v>0</v>
      </c>
      <c r="JG59" s="178">
        <f t="shared" si="62"/>
        <v>0</v>
      </c>
      <c r="JH59" s="178">
        <f t="shared" si="62"/>
        <v>0</v>
      </c>
      <c r="JI59" s="178">
        <f t="shared" si="62"/>
        <v>0</v>
      </c>
      <c r="JJ59" s="178">
        <f t="shared" si="62"/>
        <v>0</v>
      </c>
      <c r="JK59" s="178">
        <f t="shared" si="62"/>
        <v>0</v>
      </c>
      <c r="JL59" s="178">
        <f t="shared" si="62"/>
        <v>0</v>
      </c>
      <c r="JM59" s="178">
        <f t="shared" si="62"/>
        <v>0</v>
      </c>
      <c r="JN59" s="178">
        <f t="shared" si="62"/>
        <v>0</v>
      </c>
      <c r="JO59" s="178">
        <f t="shared" si="62"/>
        <v>0</v>
      </c>
      <c r="JP59" s="178">
        <f t="shared" si="62"/>
        <v>0</v>
      </c>
      <c r="JQ59" s="178">
        <f t="shared" si="62"/>
        <v>0</v>
      </c>
      <c r="JR59" s="178">
        <f t="shared" si="62"/>
        <v>0</v>
      </c>
      <c r="JS59" s="178">
        <f t="shared" si="62"/>
        <v>0</v>
      </c>
      <c r="JT59" s="178">
        <f t="shared" si="62"/>
        <v>0</v>
      </c>
      <c r="JU59" s="178">
        <f t="shared" si="62"/>
        <v>0</v>
      </c>
      <c r="JV59" s="178">
        <f t="shared" si="62"/>
        <v>0</v>
      </c>
      <c r="JW59" s="178">
        <f t="shared" si="62"/>
        <v>0</v>
      </c>
      <c r="JX59" s="178">
        <f t="shared" si="62"/>
        <v>0</v>
      </c>
      <c r="JY59" s="178">
        <f t="shared" si="62"/>
        <v>0</v>
      </c>
      <c r="JZ59" s="180">
        <f t="shared" si="4"/>
        <v>0.215</v>
      </c>
      <c r="KA59" s="181">
        <f t="shared" si="5"/>
        <v>22787.7734</v>
      </c>
      <c r="KB59" s="181">
        <f t="shared" si="6"/>
        <v>4899.371281</v>
      </c>
    </row>
    <row r="60" ht="14.25" customHeight="1">
      <c r="A60" s="50" t="s">
        <v>179</v>
      </c>
      <c r="B60" s="83" t="s">
        <v>479</v>
      </c>
      <c r="C60" s="50">
        <v>1811059.0</v>
      </c>
      <c r="D60" s="175">
        <v>5138.0</v>
      </c>
      <c r="E60" s="175">
        <v>0.0</v>
      </c>
      <c r="F60" s="175">
        <v>0.0</v>
      </c>
      <c r="G60" s="175">
        <v>0.0</v>
      </c>
      <c r="H60" s="175">
        <v>0.0</v>
      </c>
      <c r="I60" s="175">
        <v>5495.0</v>
      </c>
      <c r="J60" s="175">
        <v>0.0</v>
      </c>
      <c r="K60" s="175">
        <v>0.0</v>
      </c>
      <c r="L60" s="175">
        <v>0.0</v>
      </c>
      <c r="M60" s="175">
        <v>0.0</v>
      </c>
      <c r="N60" s="175">
        <v>5383.0</v>
      </c>
      <c r="O60" s="175">
        <v>0.0</v>
      </c>
      <c r="P60" s="175">
        <v>0.0</v>
      </c>
      <c r="Q60" s="175">
        <v>0.0</v>
      </c>
      <c r="R60" s="175">
        <v>0.0</v>
      </c>
      <c r="S60" s="175">
        <v>0.0</v>
      </c>
      <c r="T60" s="175">
        <v>0.0</v>
      </c>
      <c r="U60" s="175">
        <v>0.0</v>
      </c>
      <c r="V60" s="175">
        <v>5181.0</v>
      </c>
      <c r="W60" s="175">
        <v>0.0</v>
      </c>
      <c r="X60" s="175">
        <v>0.0</v>
      </c>
      <c r="Y60" s="175">
        <v>0.0</v>
      </c>
      <c r="Z60" s="175">
        <v>0.0</v>
      </c>
      <c r="AA60" s="175">
        <v>0.0</v>
      </c>
      <c r="AB60" s="175">
        <v>0.0</v>
      </c>
      <c r="AC60" s="175">
        <v>0.0</v>
      </c>
      <c r="AD60" s="175">
        <v>0.0</v>
      </c>
      <c r="AE60" s="175">
        <v>4972.0</v>
      </c>
      <c r="AF60" s="175">
        <v>0.0</v>
      </c>
      <c r="AG60" s="175">
        <v>0.0</v>
      </c>
      <c r="AH60" s="175">
        <v>0.0</v>
      </c>
      <c r="AI60" s="175">
        <v>0.0</v>
      </c>
      <c r="AJ60" s="175">
        <v>0.0</v>
      </c>
      <c r="AK60" s="175">
        <v>0.0</v>
      </c>
      <c r="AL60" s="175">
        <v>0.0</v>
      </c>
      <c r="AM60" s="175">
        <v>5233.0</v>
      </c>
      <c r="AN60" s="175">
        <v>0.0</v>
      </c>
      <c r="AO60" s="175">
        <v>0.0</v>
      </c>
      <c r="AP60" s="175">
        <v>0.0</v>
      </c>
      <c r="AQ60" s="175">
        <v>0.0</v>
      </c>
      <c r="AR60" s="175">
        <v>0.0</v>
      </c>
      <c r="AS60" s="175">
        <v>0.0</v>
      </c>
      <c r="AT60" s="175">
        <v>0.0</v>
      </c>
      <c r="AU60" s="175">
        <v>5652.0</v>
      </c>
      <c r="AV60" s="175">
        <v>0.0</v>
      </c>
      <c r="AW60" s="175">
        <v>0.0</v>
      </c>
      <c r="AX60" s="175">
        <v>0.0</v>
      </c>
      <c r="AY60" s="175">
        <v>0.0</v>
      </c>
      <c r="AZ60" s="175">
        <v>0.0</v>
      </c>
      <c r="BA60" s="175">
        <v>0.0</v>
      </c>
      <c r="BB60" s="175">
        <v>0.0</v>
      </c>
      <c r="BC60" s="175">
        <v>0.0</v>
      </c>
      <c r="BD60" s="175">
        <v>0.0</v>
      </c>
      <c r="BE60" s="175">
        <v>0.0</v>
      </c>
      <c r="BF60" s="175">
        <v>0.0</v>
      </c>
      <c r="BG60" s="175">
        <v>0.0</v>
      </c>
      <c r="BH60" s="175">
        <v>0.0</v>
      </c>
      <c r="BI60" s="175">
        <v>0.0</v>
      </c>
      <c r="BJ60" s="175">
        <v>0.0</v>
      </c>
      <c r="BK60" s="175">
        <v>0.0</v>
      </c>
      <c r="BL60" s="175">
        <v>0.0</v>
      </c>
      <c r="BM60" s="175">
        <v>0.0</v>
      </c>
      <c r="BN60" s="175">
        <v>0.0</v>
      </c>
      <c r="BO60" s="175">
        <v>0.0</v>
      </c>
      <c r="BP60" s="175">
        <v>5138.0</v>
      </c>
      <c r="BQ60" s="175">
        <v>0.0</v>
      </c>
      <c r="BR60" s="175">
        <v>0.0</v>
      </c>
      <c r="BS60" s="175">
        <v>0.0</v>
      </c>
      <c r="BT60" s="175">
        <v>0.0</v>
      </c>
      <c r="BU60" s="175">
        <v>0.0</v>
      </c>
      <c r="BV60" s="175">
        <v>0.0</v>
      </c>
      <c r="BW60" s="175">
        <v>0.0</v>
      </c>
      <c r="BX60" s="175">
        <v>0.0</v>
      </c>
      <c r="BY60" s="175">
        <v>0.0</v>
      </c>
      <c r="BZ60" s="175">
        <v>5233.0</v>
      </c>
      <c r="CA60" s="175">
        <v>0.0</v>
      </c>
      <c r="CB60" s="175">
        <v>0.0</v>
      </c>
      <c r="CC60" s="175">
        <v>0.0</v>
      </c>
      <c r="CD60" s="175">
        <v>0.0</v>
      </c>
      <c r="CE60" s="175">
        <v>0.0</v>
      </c>
      <c r="CF60" s="175">
        <v>0.0</v>
      </c>
      <c r="CG60" s="175">
        <v>0.0</v>
      </c>
      <c r="CH60" s="175">
        <v>0.0</v>
      </c>
      <c r="CI60" s="175">
        <v>0.0</v>
      </c>
      <c r="CJ60" s="175">
        <v>0.0</v>
      </c>
      <c r="CK60" s="175">
        <v>0.0</v>
      </c>
      <c r="CL60" s="175">
        <v>0.0</v>
      </c>
      <c r="CM60" s="175">
        <v>0.0</v>
      </c>
      <c r="CN60" s="175">
        <v>0.0</v>
      </c>
      <c r="CO60" s="175">
        <v>0.0</v>
      </c>
      <c r="CP60" s="175">
        <v>0.0</v>
      </c>
      <c r="CQ60" s="175">
        <v>5652.0</v>
      </c>
      <c r="CR60" s="175">
        <v>0.0</v>
      </c>
      <c r="CS60" s="175">
        <v>0.0</v>
      </c>
      <c r="CT60" s="175">
        <v>0.0</v>
      </c>
      <c r="CU60" s="175">
        <v>0.0</v>
      </c>
      <c r="CV60" s="175">
        <v>0.0</v>
      </c>
      <c r="CW60" s="175">
        <v>0.0</v>
      </c>
      <c r="CX60" s="175">
        <v>0.0</v>
      </c>
      <c r="CY60" s="175">
        <v>0.0</v>
      </c>
      <c r="CZ60" s="175">
        <v>0.0</v>
      </c>
      <c r="DA60" s="175">
        <v>5495.0</v>
      </c>
      <c r="DB60" s="175">
        <v>0.0</v>
      </c>
      <c r="DC60" s="175">
        <v>0.0</v>
      </c>
      <c r="DD60" s="175">
        <v>0.0</v>
      </c>
      <c r="DE60" s="175">
        <v>0.0</v>
      </c>
      <c r="DF60" s="175">
        <v>0.0</v>
      </c>
      <c r="DG60" s="175">
        <v>0.0</v>
      </c>
      <c r="DH60" s="175">
        <v>0.0</v>
      </c>
      <c r="DI60" s="175">
        <v>0.0</v>
      </c>
      <c r="DJ60" s="175">
        <v>0.0</v>
      </c>
      <c r="DK60" s="175">
        <v>0.0</v>
      </c>
      <c r="DL60" s="175">
        <v>0.0</v>
      </c>
      <c r="DM60" s="175">
        <v>0.0</v>
      </c>
      <c r="DN60" s="175">
        <v>0.0</v>
      </c>
      <c r="DO60" s="175">
        <v>0.0</v>
      </c>
      <c r="DP60" s="175">
        <v>0.0</v>
      </c>
      <c r="DQ60" s="175">
        <v>0.0</v>
      </c>
      <c r="DR60" s="175">
        <v>0.0</v>
      </c>
      <c r="DS60" s="175">
        <v>0.0</v>
      </c>
      <c r="DT60" s="175">
        <v>0.0</v>
      </c>
      <c r="DU60" s="175">
        <v>0.0</v>
      </c>
      <c r="DV60" s="175">
        <v>0.0</v>
      </c>
      <c r="DW60" s="175">
        <v>0.0</v>
      </c>
      <c r="DX60" s="175">
        <v>0.0</v>
      </c>
      <c r="DY60" s="175">
        <v>0.0</v>
      </c>
      <c r="DZ60" s="175">
        <v>0.0</v>
      </c>
      <c r="EA60" s="175">
        <v>0.0</v>
      </c>
      <c r="EB60" s="175">
        <v>0.0</v>
      </c>
      <c r="EC60" s="175">
        <v>0.0</v>
      </c>
      <c r="ED60" s="175">
        <v>0.0</v>
      </c>
      <c r="EE60" s="175">
        <v>0.0</v>
      </c>
      <c r="EF60" s="175">
        <v>0.0</v>
      </c>
      <c r="EG60" s="175">
        <v>0.0</v>
      </c>
      <c r="EH60" s="175">
        <v>0.0</v>
      </c>
      <c r="EI60" s="175">
        <v>0.0</v>
      </c>
      <c r="EJ60" s="175">
        <v>0.0</v>
      </c>
      <c r="EK60" s="175">
        <v>0.0</v>
      </c>
      <c r="EL60" s="175">
        <v>0.0</v>
      </c>
      <c r="EM60" s="176">
        <v>0.0</v>
      </c>
      <c r="EN60" s="177">
        <f t="shared" si="2"/>
        <v>1202.98563</v>
      </c>
      <c r="EO60" s="178">
        <f>VLOOKUP(C60,'Complexity Cost Adjustment'!$C$2:$H$141,6,0)</f>
        <v>13665.316</v>
      </c>
      <c r="EP60" s="179">
        <f t="shared" ref="EP60:JY60" si="63">IF(D60&gt;0,($EO60)*D$143,0)</f>
        <v>14881.52912</v>
      </c>
      <c r="EQ60" s="178">
        <f t="shared" si="63"/>
        <v>0</v>
      </c>
      <c r="ER60" s="178">
        <f t="shared" si="63"/>
        <v>0</v>
      </c>
      <c r="ES60" s="178">
        <f t="shared" si="63"/>
        <v>0</v>
      </c>
      <c r="ET60" s="178">
        <f t="shared" si="63"/>
        <v>0</v>
      </c>
      <c r="EU60" s="179">
        <f t="shared" si="63"/>
        <v>10713.60774</v>
      </c>
      <c r="EV60" s="178">
        <f t="shared" si="63"/>
        <v>0</v>
      </c>
      <c r="EW60" s="178">
        <f t="shared" si="63"/>
        <v>0</v>
      </c>
      <c r="EX60" s="178">
        <f t="shared" si="63"/>
        <v>0</v>
      </c>
      <c r="EY60" s="178">
        <f t="shared" si="63"/>
        <v>0</v>
      </c>
      <c r="EZ60" s="179">
        <f t="shared" si="63"/>
        <v>9565.7212</v>
      </c>
      <c r="FA60" s="178">
        <f t="shared" si="63"/>
        <v>0</v>
      </c>
      <c r="FB60" s="178">
        <f t="shared" si="63"/>
        <v>0</v>
      </c>
      <c r="FC60" s="178">
        <f t="shared" si="63"/>
        <v>0</v>
      </c>
      <c r="FD60" s="178">
        <f t="shared" si="63"/>
        <v>0</v>
      </c>
      <c r="FE60" s="178">
        <f t="shared" si="63"/>
        <v>0</v>
      </c>
      <c r="FF60" s="178">
        <f t="shared" si="63"/>
        <v>0</v>
      </c>
      <c r="FG60" s="178">
        <f t="shared" si="63"/>
        <v>0</v>
      </c>
      <c r="FH60" s="179">
        <f t="shared" si="63"/>
        <v>26510.71304</v>
      </c>
      <c r="FI60" s="178">
        <f t="shared" si="63"/>
        <v>0</v>
      </c>
      <c r="FJ60" s="178">
        <f t="shared" si="63"/>
        <v>0</v>
      </c>
      <c r="FK60" s="178">
        <f t="shared" si="63"/>
        <v>0</v>
      </c>
      <c r="FL60" s="178">
        <f t="shared" si="63"/>
        <v>0</v>
      </c>
      <c r="FM60" s="178">
        <f t="shared" si="63"/>
        <v>0</v>
      </c>
      <c r="FN60" s="178">
        <f t="shared" si="63"/>
        <v>0</v>
      </c>
      <c r="FO60" s="178">
        <f t="shared" si="63"/>
        <v>0</v>
      </c>
      <c r="FP60" s="178">
        <f t="shared" si="63"/>
        <v>0</v>
      </c>
      <c r="FQ60" s="179">
        <f t="shared" si="63"/>
        <v>16398.3792</v>
      </c>
      <c r="FR60" s="178">
        <f t="shared" si="63"/>
        <v>0</v>
      </c>
      <c r="FS60" s="178">
        <f t="shared" si="63"/>
        <v>0</v>
      </c>
      <c r="FT60" s="178">
        <f t="shared" si="63"/>
        <v>0</v>
      </c>
      <c r="FU60" s="178">
        <f t="shared" si="63"/>
        <v>0</v>
      </c>
      <c r="FV60" s="178">
        <f t="shared" si="63"/>
        <v>0</v>
      </c>
      <c r="FW60" s="178">
        <f t="shared" si="63"/>
        <v>0</v>
      </c>
      <c r="FX60" s="178">
        <f t="shared" si="63"/>
        <v>0</v>
      </c>
      <c r="FY60" s="179">
        <f t="shared" si="63"/>
        <v>16234.39541</v>
      </c>
      <c r="FZ60" s="178">
        <f t="shared" si="63"/>
        <v>0</v>
      </c>
      <c r="GA60" s="178">
        <f t="shared" si="63"/>
        <v>0</v>
      </c>
      <c r="GB60" s="178">
        <f t="shared" si="63"/>
        <v>0</v>
      </c>
      <c r="GC60" s="178">
        <f t="shared" si="63"/>
        <v>0</v>
      </c>
      <c r="GD60" s="178">
        <f t="shared" si="63"/>
        <v>0</v>
      </c>
      <c r="GE60" s="178">
        <f t="shared" si="63"/>
        <v>0</v>
      </c>
      <c r="GF60" s="178">
        <f t="shared" si="63"/>
        <v>0</v>
      </c>
      <c r="GG60" s="179">
        <f t="shared" si="63"/>
        <v>6627.67826</v>
      </c>
      <c r="GH60" s="178">
        <f t="shared" si="63"/>
        <v>0</v>
      </c>
      <c r="GI60" s="178">
        <f t="shared" si="63"/>
        <v>0</v>
      </c>
      <c r="GJ60" s="178">
        <f t="shared" si="63"/>
        <v>0</v>
      </c>
      <c r="GK60" s="178">
        <f t="shared" si="63"/>
        <v>0</v>
      </c>
      <c r="GL60" s="178">
        <f t="shared" si="63"/>
        <v>0</v>
      </c>
      <c r="GM60" s="178">
        <f t="shared" si="63"/>
        <v>0</v>
      </c>
      <c r="GN60" s="178">
        <f t="shared" si="63"/>
        <v>0</v>
      </c>
      <c r="GO60" s="178">
        <f t="shared" si="63"/>
        <v>0</v>
      </c>
      <c r="GP60" s="178">
        <f t="shared" si="63"/>
        <v>0</v>
      </c>
      <c r="GQ60" s="178">
        <f t="shared" si="63"/>
        <v>0</v>
      </c>
      <c r="GR60" s="178">
        <f t="shared" si="63"/>
        <v>0</v>
      </c>
      <c r="GS60" s="178">
        <f t="shared" si="63"/>
        <v>0</v>
      </c>
      <c r="GT60" s="178">
        <f t="shared" si="63"/>
        <v>0</v>
      </c>
      <c r="GU60" s="178">
        <f t="shared" si="63"/>
        <v>0</v>
      </c>
      <c r="GV60" s="178">
        <f t="shared" si="63"/>
        <v>0</v>
      </c>
      <c r="GW60" s="178">
        <f t="shared" si="63"/>
        <v>0</v>
      </c>
      <c r="GX60" s="178">
        <f t="shared" si="63"/>
        <v>0</v>
      </c>
      <c r="GY60" s="178">
        <f t="shared" si="63"/>
        <v>0</v>
      </c>
      <c r="GZ60" s="178">
        <f t="shared" si="63"/>
        <v>0</v>
      </c>
      <c r="HA60" s="178">
        <f t="shared" si="63"/>
        <v>0</v>
      </c>
      <c r="HB60" s="179">
        <f t="shared" si="63"/>
        <v>15783.43998</v>
      </c>
      <c r="HC60" s="178">
        <f t="shared" si="63"/>
        <v>0</v>
      </c>
      <c r="HD60" s="178">
        <f t="shared" si="63"/>
        <v>0</v>
      </c>
      <c r="HE60" s="178">
        <f t="shared" si="63"/>
        <v>0</v>
      </c>
      <c r="HF60" s="178">
        <f t="shared" si="63"/>
        <v>0</v>
      </c>
      <c r="HG60" s="178">
        <f t="shared" si="63"/>
        <v>0</v>
      </c>
      <c r="HH60" s="178">
        <f t="shared" si="63"/>
        <v>0</v>
      </c>
      <c r="HI60" s="178">
        <f t="shared" si="63"/>
        <v>0</v>
      </c>
      <c r="HJ60" s="178">
        <f t="shared" si="63"/>
        <v>0</v>
      </c>
      <c r="HK60" s="178">
        <f t="shared" si="63"/>
        <v>0</v>
      </c>
      <c r="HL60" s="179">
        <f t="shared" si="63"/>
        <v>11806.83302</v>
      </c>
      <c r="HM60" s="178">
        <f t="shared" si="63"/>
        <v>0</v>
      </c>
      <c r="HN60" s="178">
        <f t="shared" si="63"/>
        <v>0</v>
      </c>
      <c r="HO60" s="178">
        <f t="shared" si="63"/>
        <v>0</v>
      </c>
      <c r="HP60" s="178">
        <f t="shared" si="63"/>
        <v>0</v>
      </c>
      <c r="HQ60" s="178">
        <f t="shared" si="63"/>
        <v>0</v>
      </c>
      <c r="HR60" s="178">
        <f t="shared" si="63"/>
        <v>0</v>
      </c>
      <c r="HS60" s="178">
        <f t="shared" si="63"/>
        <v>0</v>
      </c>
      <c r="HT60" s="178">
        <f t="shared" si="63"/>
        <v>0</v>
      </c>
      <c r="HU60" s="178">
        <f t="shared" si="63"/>
        <v>0</v>
      </c>
      <c r="HV60" s="178">
        <f t="shared" si="63"/>
        <v>0</v>
      </c>
      <c r="HW60" s="178">
        <f t="shared" si="63"/>
        <v>0</v>
      </c>
      <c r="HX60" s="178">
        <f t="shared" si="63"/>
        <v>0</v>
      </c>
      <c r="HY60" s="178">
        <f t="shared" si="63"/>
        <v>0</v>
      </c>
      <c r="HZ60" s="178">
        <f t="shared" si="63"/>
        <v>0</v>
      </c>
      <c r="IA60" s="178">
        <f t="shared" si="63"/>
        <v>0</v>
      </c>
      <c r="IB60" s="178">
        <f t="shared" si="63"/>
        <v>0</v>
      </c>
      <c r="IC60" s="179">
        <f t="shared" si="63"/>
        <v>6900.98458</v>
      </c>
      <c r="ID60" s="178">
        <f t="shared" si="63"/>
        <v>0</v>
      </c>
      <c r="IE60" s="178">
        <f t="shared" si="63"/>
        <v>0</v>
      </c>
      <c r="IF60" s="178">
        <f t="shared" si="63"/>
        <v>0</v>
      </c>
      <c r="IG60" s="178">
        <f t="shared" si="63"/>
        <v>0</v>
      </c>
      <c r="IH60" s="178">
        <f t="shared" si="63"/>
        <v>0</v>
      </c>
      <c r="II60" s="178">
        <f t="shared" si="63"/>
        <v>0</v>
      </c>
      <c r="IJ60" s="178">
        <f t="shared" si="63"/>
        <v>0</v>
      </c>
      <c r="IK60" s="178">
        <f t="shared" si="63"/>
        <v>0</v>
      </c>
      <c r="IL60" s="178">
        <f t="shared" si="63"/>
        <v>0</v>
      </c>
      <c r="IM60" s="179">
        <f t="shared" si="63"/>
        <v>5739.43272</v>
      </c>
      <c r="IN60" s="178">
        <f t="shared" si="63"/>
        <v>0</v>
      </c>
      <c r="IO60" s="178">
        <f t="shared" si="63"/>
        <v>0</v>
      </c>
      <c r="IP60" s="178">
        <f t="shared" si="63"/>
        <v>0</v>
      </c>
      <c r="IQ60" s="178">
        <f t="shared" si="63"/>
        <v>0</v>
      </c>
      <c r="IR60" s="178">
        <f t="shared" si="63"/>
        <v>0</v>
      </c>
      <c r="IS60" s="178">
        <f t="shared" si="63"/>
        <v>0</v>
      </c>
      <c r="IT60" s="178">
        <f t="shared" si="63"/>
        <v>0</v>
      </c>
      <c r="IU60" s="178">
        <f t="shared" si="63"/>
        <v>0</v>
      </c>
      <c r="IV60" s="178">
        <f t="shared" si="63"/>
        <v>0</v>
      </c>
      <c r="IW60" s="178">
        <f t="shared" si="63"/>
        <v>0</v>
      </c>
      <c r="IX60" s="178">
        <f t="shared" si="63"/>
        <v>0</v>
      </c>
      <c r="IY60" s="178">
        <f t="shared" si="63"/>
        <v>0</v>
      </c>
      <c r="IZ60" s="178">
        <f t="shared" si="63"/>
        <v>0</v>
      </c>
      <c r="JA60" s="178">
        <f t="shared" si="63"/>
        <v>0</v>
      </c>
      <c r="JB60" s="178">
        <f t="shared" si="63"/>
        <v>0</v>
      </c>
      <c r="JC60" s="178">
        <f t="shared" si="63"/>
        <v>0</v>
      </c>
      <c r="JD60" s="178">
        <f t="shared" si="63"/>
        <v>0</v>
      </c>
      <c r="JE60" s="178">
        <f t="shared" si="63"/>
        <v>0</v>
      </c>
      <c r="JF60" s="178">
        <f t="shared" si="63"/>
        <v>0</v>
      </c>
      <c r="JG60" s="178">
        <f t="shared" si="63"/>
        <v>0</v>
      </c>
      <c r="JH60" s="178">
        <f t="shared" si="63"/>
        <v>0</v>
      </c>
      <c r="JI60" s="178">
        <f t="shared" si="63"/>
        <v>0</v>
      </c>
      <c r="JJ60" s="178">
        <f t="shared" si="63"/>
        <v>0</v>
      </c>
      <c r="JK60" s="178">
        <f t="shared" si="63"/>
        <v>0</v>
      </c>
      <c r="JL60" s="178">
        <f t="shared" si="63"/>
        <v>0</v>
      </c>
      <c r="JM60" s="178">
        <f t="shared" si="63"/>
        <v>0</v>
      </c>
      <c r="JN60" s="178">
        <f t="shared" si="63"/>
        <v>0</v>
      </c>
      <c r="JO60" s="178">
        <f t="shared" si="63"/>
        <v>0</v>
      </c>
      <c r="JP60" s="178">
        <f t="shared" si="63"/>
        <v>0</v>
      </c>
      <c r="JQ60" s="178">
        <f t="shared" si="63"/>
        <v>0</v>
      </c>
      <c r="JR60" s="178">
        <f t="shared" si="63"/>
        <v>0</v>
      </c>
      <c r="JS60" s="178">
        <f t="shared" si="63"/>
        <v>0</v>
      </c>
      <c r="JT60" s="178">
        <f t="shared" si="63"/>
        <v>0</v>
      </c>
      <c r="JU60" s="178">
        <f t="shared" si="63"/>
        <v>0</v>
      </c>
      <c r="JV60" s="178">
        <f t="shared" si="63"/>
        <v>0</v>
      </c>
      <c r="JW60" s="178">
        <f t="shared" si="63"/>
        <v>0</v>
      </c>
      <c r="JX60" s="178">
        <f t="shared" si="63"/>
        <v>0</v>
      </c>
      <c r="JY60" s="178">
        <f t="shared" si="63"/>
        <v>0</v>
      </c>
      <c r="JZ60" s="180">
        <f t="shared" si="4"/>
        <v>0.215</v>
      </c>
      <c r="KA60" s="181">
        <f t="shared" si="5"/>
        <v>141162.7143</v>
      </c>
      <c r="KB60" s="181">
        <f t="shared" si="6"/>
        <v>30349.98357</v>
      </c>
    </row>
    <row r="61" ht="14.25" customHeight="1">
      <c r="A61" s="50" t="s">
        <v>179</v>
      </c>
      <c r="B61" s="83" t="s">
        <v>479</v>
      </c>
      <c r="C61" s="50">
        <v>1811060.0</v>
      </c>
      <c r="D61" s="175">
        <v>622.0</v>
      </c>
      <c r="E61" s="175">
        <v>0.0</v>
      </c>
      <c r="F61" s="175">
        <v>0.0</v>
      </c>
      <c r="G61" s="175">
        <v>0.0</v>
      </c>
      <c r="H61" s="175">
        <v>0.0</v>
      </c>
      <c r="I61" s="175">
        <v>665.0</v>
      </c>
      <c r="J61" s="175">
        <v>0.0</v>
      </c>
      <c r="K61" s="175">
        <v>0.0</v>
      </c>
      <c r="L61" s="175">
        <v>0.0</v>
      </c>
      <c r="M61" s="175">
        <v>0.0</v>
      </c>
      <c r="N61" s="175">
        <v>651.0</v>
      </c>
      <c r="O61" s="175">
        <v>0.0</v>
      </c>
      <c r="P61" s="175">
        <v>0.0</v>
      </c>
      <c r="Q61" s="175">
        <v>0.0</v>
      </c>
      <c r="R61" s="175">
        <v>0.0</v>
      </c>
      <c r="S61" s="175">
        <v>0.0</v>
      </c>
      <c r="T61" s="175">
        <v>0.0</v>
      </c>
      <c r="U61" s="175">
        <v>0.0</v>
      </c>
      <c r="V61" s="175">
        <v>627.0</v>
      </c>
      <c r="W61" s="175">
        <v>0.0</v>
      </c>
      <c r="X61" s="175">
        <v>0.0</v>
      </c>
      <c r="Y61" s="175">
        <v>0.0</v>
      </c>
      <c r="Z61" s="175">
        <v>0.0</v>
      </c>
      <c r="AA61" s="175">
        <v>0.0</v>
      </c>
      <c r="AB61" s="175">
        <v>0.0</v>
      </c>
      <c r="AC61" s="175">
        <v>0.0</v>
      </c>
      <c r="AD61" s="175">
        <v>0.0</v>
      </c>
      <c r="AE61" s="175">
        <v>602.0</v>
      </c>
      <c r="AF61" s="175">
        <v>0.0</v>
      </c>
      <c r="AG61" s="175">
        <v>0.0</v>
      </c>
      <c r="AH61" s="175">
        <v>0.0</v>
      </c>
      <c r="AI61" s="175">
        <v>0.0</v>
      </c>
      <c r="AJ61" s="175">
        <v>0.0</v>
      </c>
      <c r="AK61" s="175">
        <v>0.0</v>
      </c>
      <c r="AL61" s="175">
        <v>0.0</v>
      </c>
      <c r="AM61" s="175">
        <v>633.0</v>
      </c>
      <c r="AN61" s="175">
        <v>0.0</v>
      </c>
      <c r="AO61" s="175">
        <v>0.0</v>
      </c>
      <c r="AP61" s="175">
        <v>0.0</v>
      </c>
      <c r="AQ61" s="175">
        <v>0.0</v>
      </c>
      <c r="AR61" s="175">
        <v>0.0</v>
      </c>
      <c r="AS61" s="175">
        <v>0.0</v>
      </c>
      <c r="AT61" s="175">
        <v>0.0</v>
      </c>
      <c r="AU61" s="175">
        <v>684.0</v>
      </c>
      <c r="AV61" s="175">
        <v>0.0</v>
      </c>
      <c r="AW61" s="175">
        <v>0.0</v>
      </c>
      <c r="AX61" s="175">
        <v>0.0</v>
      </c>
      <c r="AY61" s="175">
        <v>0.0</v>
      </c>
      <c r="AZ61" s="175">
        <v>0.0</v>
      </c>
      <c r="BA61" s="175">
        <v>0.0</v>
      </c>
      <c r="BB61" s="175">
        <v>0.0</v>
      </c>
      <c r="BC61" s="175">
        <v>0.0</v>
      </c>
      <c r="BD61" s="175">
        <v>0.0</v>
      </c>
      <c r="BE61" s="175">
        <v>0.0</v>
      </c>
      <c r="BF61" s="175">
        <v>0.0</v>
      </c>
      <c r="BG61" s="175">
        <v>0.0</v>
      </c>
      <c r="BH61" s="175">
        <v>0.0</v>
      </c>
      <c r="BI61" s="175">
        <v>0.0</v>
      </c>
      <c r="BJ61" s="175">
        <v>0.0</v>
      </c>
      <c r="BK61" s="175">
        <v>0.0</v>
      </c>
      <c r="BL61" s="175">
        <v>0.0</v>
      </c>
      <c r="BM61" s="175">
        <v>0.0</v>
      </c>
      <c r="BN61" s="175">
        <v>0.0</v>
      </c>
      <c r="BO61" s="175">
        <v>0.0</v>
      </c>
      <c r="BP61" s="175">
        <v>622.0</v>
      </c>
      <c r="BQ61" s="175">
        <v>0.0</v>
      </c>
      <c r="BR61" s="175">
        <v>0.0</v>
      </c>
      <c r="BS61" s="175">
        <v>0.0</v>
      </c>
      <c r="BT61" s="175">
        <v>0.0</v>
      </c>
      <c r="BU61" s="175">
        <v>0.0</v>
      </c>
      <c r="BV61" s="175">
        <v>0.0</v>
      </c>
      <c r="BW61" s="175">
        <v>0.0</v>
      </c>
      <c r="BX61" s="175">
        <v>0.0</v>
      </c>
      <c r="BY61" s="175">
        <v>0.0</v>
      </c>
      <c r="BZ61" s="175">
        <v>633.0</v>
      </c>
      <c r="CA61" s="175">
        <v>0.0</v>
      </c>
      <c r="CB61" s="175">
        <v>0.0</v>
      </c>
      <c r="CC61" s="175">
        <v>0.0</v>
      </c>
      <c r="CD61" s="175">
        <v>0.0</v>
      </c>
      <c r="CE61" s="175">
        <v>0.0</v>
      </c>
      <c r="CF61" s="175">
        <v>0.0</v>
      </c>
      <c r="CG61" s="175">
        <v>0.0</v>
      </c>
      <c r="CH61" s="175">
        <v>0.0</v>
      </c>
      <c r="CI61" s="175">
        <v>0.0</v>
      </c>
      <c r="CJ61" s="175">
        <v>0.0</v>
      </c>
      <c r="CK61" s="175">
        <v>0.0</v>
      </c>
      <c r="CL61" s="175">
        <v>0.0</v>
      </c>
      <c r="CM61" s="175">
        <v>0.0</v>
      </c>
      <c r="CN61" s="175">
        <v>0.0</v>
      </c>
      <c r="CO61" s="175">
        <v>0.0</v>
      </c>
      <c r="CP61" s="175">
        <v>0.0</v>
      </c>
      <c r="CQ61" s="175">
        <v>684.0</v>
      </c>
      <c r="CR61" s="175">
        <v>0.0</v>
      </c>
      <c r="CS61" s="175">
        <v>0.0</v>
      </c>
      <c r="CT61" s="175">
        <v>0.0</v>
      </c>
      <c r="CU61" s="175">
        <v>0.0</v>
      </c>
      <c r="CV61" s="175">
        <v>0.0</v>
      </c>
      <c r="CW61" s="175">
        <v>0.0</v>
      </c>
      <c r="CX61" s="175">
        <v>0.0</v>
      </c>
      <c r="CY61" s="175">
        <v>0.0</v>
      </c>
      <c r="CZ61" s="175">
        <v>0.0</v>
      </c>
      <c r="DA61" s="175">
        <v>665.0</v>
      </c>
      <c r="DB61" s="175">
        <v>0.0</v>
      </c>
      <c r="DC61" s="175">
        <v>0.0</v>
      </c>
      <c r="DD61" s="175">
        <v>0.0</v>
      </c>
      <c r="DE61" s="175">
        <v>0.0</v>
      </c>
      <c r="DF61" s="175">
        <v>0.0</v>
      </c>
      <c r="DG61" s="175">
        <v>0.0</v>
      </c>
      <c r="DH61" s="175">
        <v>0.0</v>
      </c>
      <c r="DI61" s="175">
        <v>0.0</v>
      </c>
      <c r="DJ61" s="175">
        <v>0.0</v>
      </c>
      <c r="DK61" s="175">
        <v>0.0</v>
      </c>
      <c r="DL61" s="175">
        <v>0.0</v>
      </c>
      <c r="DM61" s="175">
        <v>0.0</v>
      </c>
      <c r="DN61" s="175">
        <v>0.0</v>
      </c>
      <c r="DO61" s="175">
        <v>0.0</v>
      </c>
      <c r="DP61" s="175">
        <v>0.0</v>
      </c>
      <c r="DQ61" s="175">
        <v>0.0</v>
      </c>
      <c r="DR61" s="175">
        <v>0.0</v>
      </c>
      <c r="DS61" s="175">
        <v>0.0</v>
      </c>
      <c r="DT61" s="175">
        <v>0.0</v>
      </c>
      <c r="DU61" s="175">
        <v>0.0</v>
      </c>
      <c r="DV61" s="175">
        <v>0.0</v>
      </c>
      <c r="DW61" s="175">
        <v>0.0</v>
      </c>
      <c r="DX61" s="175">
        <v>0.0</v>
      </c>
      <c r="DY61" s="175">
        <v>0.0</v>
      </c>
      <c r="DZ61" s="175">
        <v>0.0</v>
      </c>
      <c r="EA61" s="175">
        <v>0.0</v>
      </c>
      <c r="EB61" s="175">
        <v>0.0</v>
      </c>
      <c r="EC61" s="175">
        <v>0.0</v>
      </c>
      <c r="ED61" s="175">
        <v>0.0</v>
      </c>
      <c r="EE61" s="175">
        <v>0.0</v>
      </c>
      <c r="EF61" s="175">
        <v>0.0</v>
      </c>
      <c r="EG61" s="175">
        <v>0.0</v>
      </c>
      <c r="EH61" s="175">
        <v>0.0</v>
      </c>
      <c r="EI61" s="175">
        <v>0.0</v>
      </c>
      <c r="EJ61" s="175">
        <v>0.0</v>
      </c>
      <c r="EK61" s="175">
        <v>0.0</v>
      </c>
      <c r="EL61" s="175">
        <v>0.0</v>
      </c>
      <c r="EM61" s="176">
        <v>0.0</v>
      </c>
      <c r="EN61" s="177">
        <f t="shared" si="2"/>
        <v>145.63197</v>
      </c>
      <c r="EO61" s="178">
        <f>VLOOKUP(C61,'Complexity Cost Adjustment'!$C$2:$H$141,6,0)</f>
        <v>15243.135</v>
      </c>
      <c r="EP61" s="179">
        <f t="shared" ref="EP61:JY61" si="64">IF(D61&gt;0,($EO61)*D$143,0)</f>
        <v>16599.77402</v>
      </c>
      <c r="EQ61" s="178">
        <f t="shared" si="64"/>
        <v>0</v>
      </c>
      <c r="ER61" s="178">
        <f t="shared" si="64"/>
        <v>0</v>
      </c>
      <c r="ES61" s="178">
        <f t="shared" si="64"/>
        <v>0</v>
      </c>
      <c r="ET61" s="178">
        <f t="shared" si="64"/>
        <v>0</v>
      </c>
      <c r="EU61" s="179">
        <f t="shared" si="64"/>
        <v>11950.61784</v>
      </c>
      <c r="EV61" s="178">
        <f t="shared" si="64"/>
        <v>0</v>
      </c>
      <c r="EW61" s="178">
        <f t="shared" si="64"/>
        <v>0</v>
      </c>
      <c r="EX61" s="178">
        <f t="shared" si="64"/>
        <v>0</v>
      </c>
      <c r="EY61" s="178">
        <f t="shared" si="64"/>
        <v>0</v>
      </c>
      <c r="EZ61" s="179">
        <f t="shared" si="64"/>
        <v>10670.1945</v>
      </c>
      <c r="FA61" s="178">
        <f t="shared" si="64"/>
        <v>0</v>
      </c>
      <c r="FB61" s="178">
        <f t="shared" si="64"/>
        <v>0</v>
      </c>
      <c r="FC61" s="178">
        <f t="shared" si="64"/>
        <v>0</v>
      </c>
      <c r="FD61" s="178">
        <f t="shared" si="64"/>
        <v>0</v>
      </c>
      <c r="FE61" s="178">
        <f t="shared" si="64"/>
        <v>0</v>
      </c>
      <c r="FF61" s="178">
        <f t="shared" si="64"/>
        <v>0</v>
      </c>
      <c r="FG61" s="178">
        <f t="shared" si="64"/>
        <v>0</v>
      </c>
      <c r="FH61" s="179">
        <f t="shared" si="64"/>
        <v>29571.6819</v>
      </c>
      <c r="FI61" s="178">
        <f t="shared" si="64"/>
        <v>0</v>
      </c>
      <c r="FJ61" s="178">
        <f t="shared" si="64"/>
        <v>0</v>
      </c>
      <c r="FK61" s="178">
        <f t="shared" si="64"/>
        <v>0</v>
      </c>
      <c r="FL61" s="178">
        <f t="shared" si="64"/>
        <v>0</v>
      </c>
      <c r="FM61" s="178">
        <f t="shared" si="64"/>
        <v>0</v>
      </c>
      <c r="FN61" s="178">
        <f t="shared" si="64"/>
        <v>0</v>
      </c>
      <c r="FO61" s="178">
        <f t="shared" si="64"/>
        <v>0</v>
      </c>
      <c r="FP61" s="178">
        <f t="shared" si="64"/>
        <v>0</v>
      </c>
      <c r="FQ61" s="179">
        <f t="shared" si="64"/>
        <v>18291.762</v>
      </c>
      <c r="FR61" s="178">
        <f t="shared" si="64"/>
        <v>0</v>
      </c>
      <c r="FS61" s="178">
        <f t="shared" si="64"/>
        <v>0</v>
      </c>
      <c r="FT61" s="178">
        <f t="shared" si="64"/>
        <v>0</v>
      </c>
      <c r="FU61" s="178">
        <f t="shared" si="64"/>
        <v>0</v>
      </c>
      <c r="FV61" s="178">
        <f t="shared" si="64"/>
        <v>0</v>
      </c>
      <c r="FW61" s="178">
        <f t="shared" si="64"/>
        <v>0</v>
      </c>
      <c r="FX61" s="178">
        <f t="shared" si="64"/>
        <v>0</v>
      </c>
      <c r="FY61" s="179">
        <f t="shared" si="64"/>
        <v>18108.84438</v>
      </c>
      <c r="FZ61" s="178">
        <f t="shared" si="64"/>
        <v>0</v>
      </c>
      <c r="GA61" s="178">
        <f t="shared" si="64"/>
        <v>0</v>
      </c>
      <c r="GB61" s="178">
        <f t="shared" si="64"/>
        <v>0</v>
      </c>
      <c r="GC61" s="178">
        <f t="shared" si="64"/>
        <v>0</v>
      </c>
      <c r="GD61" s="178">
        <f t="shared" si="64"/>
        <v>0</v>
      </c>
      <c r="GE61" s="178">
        <f t="shared" si="64"/>
        <v>0</v>
      </c>
      <c r="GF61" s="178">
        <f t="shared" si="64"/>
        <v>0</v>
      </c>
      <c r="GG61" s="179">
        <f t="shared" si="64"/>
        <v>7392.920475</v>
      </c>
      <c r="GH61" s="178">
        <f t="shared" si="64"/>
        <v>0</v>
      </c>
      <c r="GI61" s="178">
        <f t="shared" si="64"/>
        <v>0</v>
      </c>
      <c r="GJ61" s="178">
        <f t="shared" si="64"/>
        <v>0</v>
      </c>
      <c r="GK61" s="178">
        <f t="shared" si="64"/>
        <v>0</v>
      </c>
      <c r="GL61" s="178">
        <f t="shared" si="64"/>
        <v>0</v>
      </c>
      <c r="GM61" s="178">
        <f t="shared" si="64"/>
        <v>0</v>
      </c>
      <c r="GN61" s="178">
        <f t="shared" si="64"/>
        <v>0</v>
      </c>
      <c r="GO61" s="178">
        <f t="shared" si="64"/>
        <v>0</v>
      </c>
      <c r="GP61" s="178">
        <f t="shared" si="64"/>
        <v>0</v>
      </c>
      <c r="GQ61" s="178">
        <f t="shared" si="64"/>
        <v>0</v>
      </c>
      <c r="GR61" s="178">
        <f t="shared" si="64"/>
        <v>0</v>
      </c>
      <c r="GS61" s="178">
        <f t="shared" si="64"/>
        <v>0</v>
      </c>
      <c r="GT61" s="178">
        <f t="shared" si="64"/>
        <v>0</v>
      </c>
      <c r="GU61" s="178">
        <f t="shared" si="64"/>
        <v>0</v>
      </c>
      <c r="GV61" s="178">
        <f t="shared" si="64"/>
        <v>0</v>
      </c>
      <c r="GW61" s="178">
        <f t="shared" si="64"/>
        <v>0</v>
      </c>
      <c r="GX61" s="178">
        <f t="shared" si="64"/>
        <v>0</v>
      </c>
      <c r="GY61" s="178">
        <f t="shared" si="64"/>
        <v>0</v>
      </c>
      <c r="GZ61" s="178">
        <f t="shared" si="64"/>
        <v>0</v>
      </c>
      <c r="HA61" s="178">
        <f t="shared" si="64"/>
        <v>0</v>
      </c>
      <c r="HB61" s="179">
        <f t="shared" si="64"/>
        <v>17605.82093</v>
      </c>
      <c r="HC61" s="178">
        <f t="shared" si="64"/>
        <v>0</v>
      </c>
      <c r="HD61" s="178">
        <f t="shared" si="64"/>
        <v>0</v>
      </c>
      <c r="HE61" s="178">
        <f t="shared" si="64"/>
        <v>0</v>
      </c>
      <c r="HF61" s="178">
        <f t="shared" si="64"/>
        <v>0</v>
      </c>
      <c r="HG61" s="178">
        <f t="shared" si="64"/>
        <v>0</v>
      </c>
      <c r="HH61" s="178">
        <f t="shared" si="64"/>
        <v>0</v>
      </c>
      <c r="HI61" s="178">
        <f t="shared" si="64"/>
        <v>0</v>
      </c>
      <c r="HJ61" s="178">
        <f t="shared" si="64"/>
        <v>0</v>
      </c>
      <c r="HK61" s="178">
        <f t="shared" si="64"/>
        <v>0</v>
      </c>
      <c r="HL61" s="179">
        <f t="shared" si="64"/>
        <v>13170.06864</v>
      </c>
      <c r="HM61" s="178">
        <f t="shared" si="64"/>
        <v>0</v>
      </c>
      <c r="HN61" s="178">
        <f t="shared" si="64"/>
        <v>0</v>
      </c>
      <c r="HO61" s="178">
        <f t="shared" si="64"/>
        <v>0</v>
      </c>
      <c r="HP61" s="178">
        <f t="shared" si="64"/>
        <v>0</v>
      </c>
      <c r="HQ61" s="178">
        <f t="shared" si="64"/>
        <v>0</v>
      </c>
      <c r="HR61" s="178">
        <f t="shared" si="64"/>
        <v>0</v>
      </c>
      <c r="HS61" s="178">
        <f t="shared" si="64"/>
        <v>0</v>
      </c>
      <c r="HT61" s="178">
        <f t="shared" si="64"/>
        <v>0</v>
      </c>
      <c r="HU61" s="178">
        <f t="shared" si="64"/>
        <v>0</v>
      </c>
      <c r="HV61" s="178">
        <f t="shared" si="64"/>
        <v>0</v>
      </c>
      <c r="HW61" s="178">
        <f t="shared" si="64"/>
        <v>0</v>
      </c>
      <c r="HX61" s="178">
        <f t="shared" si="64"/>
        <v>0</v>
      </c>
      <c r="HY61" s="178">
        <f t="shared" si="64"/>
        <v>0</v>
      </c>
      <c r="HZ61" s="178">
        <f t="shared" si="64"/>
        <v>0</v>
      </c>
      <c r="IA61" s="178">
        <f t="shared" si="64"/>
        <v>0</v>
      </c>
      <c r="IB61" s="178">
        <f t="shared" si="64"/>
        <v>0</v>
      </c>
      <c r="IC61" s="179">
        <f t="shared" si="64"/>
        <v>7697.783175</v>
      </c>
      <c r="ID61" s="178">
        <f t="shared" si="64"/>
        <v>0</v>
      </c>
      <c r="IE61" s="178">
        <f t="shared" si="64"/>
        <v>0</v>
      </c>
      <c r="IF61" s="178">
        <f t="shared" si="64"/>
        <v>0</v>
      </c>
      <c r="IG61" s="178">
        <f t="shared" si="64"/>
        <v>0</v>
      </c>
      <c r="IH61" s="178">
        <f t="shared" si="64"/>
        <v>0</v>
      </c>
      <c r="II61" s="178">
        <f t="shared" si="64"/>
        <v>0</v>
      </c>
      <c r="IJ61" s="178">
        <f t="shared" si="64"/>
        <v>0</v>
      </c>
      <c r="IK61" s="178">
        <f t="shared" si="64"/>
        <v>0</v>
      </c>
      <c r="IL61" s="178">
        <f t="shared" si="64"/>
        <v>0</v>
      </c>
      <c r="IM61" s="179">
        <f t="shared" si="64"/>
        <v>6402.1167</v>
      </c>
      <c r="IN61" s="178">
        <f t="shared" si="64"/>
        <v>0</v>
      </c>
      <c r="IO61" s="178">
        <f t="shared" si="64"/>
        <v>0</v>
      </c>
      <c r="IP61" s="178">
        <f t="shared" si="64"/>
        <v>0</v>
      </c>
      <c r="IQ61" s="178">
        <f t="shared" si="64"/>
        <v>0</v>
      </c>
      <c r="IR61" s="178">
        <f t="shared" si="64"/>
        <v>0</v>
      </c>
      <c r="IS61" s="178">
        <f t="shared" si="64"/>
        <v>0</v>
      </c>
      <c r="IT61" s="178">
        <f t="shared" si="64"/>
        <v>0</v>
      </c>
      <c r="IU61" s="178">
        <f t="shared" si="64"/>
        <v>0</v>
      </c>
      <c r="IV61" s="178">
        <f t="shared" si="64"/>
        <v>0</v>
      </c>
      <c r="IW61" s="178">
        <f t="shared" si="64"/>
        <v>0</v>
      </c>
      <c r="IX61" s="178">
        <f t="shared" si="64"/>
        <v>0</v>
      </c>
      <c r="IY61" s="178">
        <f t="shared" si="64"/>
        <v>0</v>
      </c>
      <c r="IZ61" s="178">
        <f t="shared" si="64"/>
        <v>0</v>
      </c>
      <c r="JA61" s="178">
        <f t="shared" si="64"/>
        <v>0</v>
      </c>
      <c r="JB61" s="178">
        <f t="shared" si="64"/>
        <v>0</v>
      </c>
      <c r="JC61" s="178">
        <f t="shared" si="64"/>
        <v>0</v>
      </c>
      <c r="JD61" s="178">
        <f t="shared" si="64"/>
        <v>0</v>
      </c>
      <c r="JE61" s="178">
        <f t="shared" si="64"/>
        <v>0</v>
      </c>
      <c r="JF61" s="178">
        <f t="shared" si="64"/>
        <v>0</v>
      </c>
      <c r="JG61" s="178">
        <f t="shared" si="64"/>
        <v>0</v>
      </c>
      <c r="JH61" s="178">
        <f t="shared" si="64"/>
        <v>0</v>
      </c>
      <c r="JI61" s="178">
        <f t="shared" si="64"/>
        <v>0</v>
      </c>
      <c r="JJ61" s="178">
        <f t="shared" si="64"/>
        <v>0</v>
      </c>
      <c r="JK61" s="178">
        <f t="shared" si="64"/>
        <v>0</v>
      </c>
      <c r="JL61" s="178">
        <f t="shared" si="64"/>
        <v>0</v>
      </c>
      <c r="JM61" s="178">
        <f t="shared" si="64"/>
        <v>0</v>
      </c>
      <c r="JN61" s="178">
        <f t="shared" si="64"/>
        <v>0</v>
      </c>
      <c r="JO61" s="178">
        <f t="shared" si="64"/>
        <v>0</v>
      </c>
      <c r="JP61" s="178">
        <f t="shared" si="64"/>
        <v>0</v>
      </c>
      <c r="JQ61" s="178">
        <f t="shared" si="64"/>
        <v>0</v>
      </c>
      <c r="JR61" s="178">
        <f t="shared" si="64"/>
        <v>0</v>
      </c>
      <c r="JS61" s="178">
        <f t="shared" si="64"/>
        <v>0</v>
      </c>
      <c r="JT61" s="178">
        <f t="shared" si="64"/>
        <v>0</v>
      </c>
      <c r="JU61" s="178">
        <f t="shared" si="64"/>
        <v>0</v>
      </c>
      <c r="JV61" s="178">
        <f t="shared" si="64"/>
        <v>0</v>
      </c>
      <c r="JW61" s="178">
        <f t="shared" si="64"/>
        <v>0</v>
      </c>
      <c r="JX61" s="178">
        <f t="shared" si="64"/>
        <v>0</v>
      </c>
      <c r="JY61" s="178">
        <f t="shared" si="64"/>
        <v>0</v>
      </c>
      <c r="JZ61" s="180">
        <f t="shared" si="4"/>
        <v>0.215</v>
      </c>
      <c r="KA61" s="181">
        <f t="shared" si="5"/>
        <v>157461.5846</v>
      </c>
      <c r="KB61" s="181">
        <f t="shared" si="6"/>
        <v>33854.24068</v>
      </c>
    </row>
    <row r="62" ht="14.25" customHeight="1">
      <c r="A62" s="50" t="s">
        <v>179</v>
      </c>
      <c r="B62" s="83" t="s">
        <v>479</v>
      </c>
      <c r="C62" s="50">
        <v>1811061.0</v>
      </c>
      <c r="D62" s="175">
        <v>0.0</v>
      </c>
      <c r="E62" s="175">
        <v>1996.0</v>
      </c>
      <c r="F62" s="175">
        <v>0.0</v>
      </c>
      <c r="G62" s="175">
        <v>0.0</v>
      </c>
      <c r="H62" s="175">
        <v>0.0</v>
      </c>
      <c r="I62" s="175">
        <v>0.0</v>
      </c>
      <c r="J62" s="175">
        <v>2135.0</v>
      </c>
      <c r="K62" s="175">
        <v>0.0</v>
      </c>
      <c r="L62" s="175">
        <v>0.0</v>
      </c>
      <c r="M62" s="175">
        <v>0.0</v>
      </c>
      <c r="N62" s="175">
        <v>0.0</v>
      </c>
      <c r="O62" s="175">
        <v>2091.0</v>
      </c>
      <c r="P62" s="175">
        <v>0.0</v>
      </c>
      <c r="Q62" s="175">
        <v>0.0</v>
      </c>
      <c r="R62" s="175">
        <v>0.0</v>
      </c>
      <c r="S62" s="175">
        <v>0.0</v>
      </c>
      <c r="T62" s="175">
        <v>0.0</v>
      </c>
      <c r="U62" s="175">
        <v>0.0</v>
      </c>
      <c r="V62" s="175">
        <v>2013.0</v>
      </c>
      <c r="W62" s="175">
        <v>0.0</v>
      </c>
      <c r="X62" s="175">
        <v>0.0</v>
      </c>
      <c r="Y62" s="175">
        <v>0.0</v>
      </c>
      <c r="Z62" s="175">
        <v>0.0</v>
      </c>
      <c r="AA62" s="175">
        <v>0.0</v>
      </c>
      <c r="AB62" s="175">
        <v>0.0</v>
      </c>
      <c r="AC62" s="175">
        <v>0.0</v>
      </c>
      <c r="AD62" s="175">
        <v>0.0</v>
      </c>
      <c r="AE62" s="175">
        <v>1932.0</v>
      </c>
      <c r="AF62" s="175">
        <v>0.0</v>
      </c>
      <c r="AG62" s="175">
        <v>0.0</v>
      </c>
      <c r="AH62" s="175">
        <v>0.0</v>
      </c>
      <c r="AI62" s="175">
        <v>0.0</v>
      </c>
      <c r="AJ62" s="175">
        <v>0.0</v>
      </c>
      <c r="AK62" s="175">
        <v>0.0</v>
      </c>
      <c r="AL62" s="175">
        <v>0.0</v>
      </c>
      <c r="AM62" s="175">
        <v>2033.0</v>
      </c>
      <c r="AN62" s="175">
        <v>0.0</v>
      </c>
      <c r="AO62" s="175">
        <v>0.0</v>
      </c>
      <c r="AP62" s="175">
        <v>0.0</v>
      </c>
      <c r="AQ62" s="175">
        <v>0.0</v>
      </c>
      <c r="AR62" s="175">
        <v>0.0</v>
      </c>
      <c r="AS62" s="175">
        <v>0.0</v>
      </c>
      <c r="AT62" s="175">
        <v>0.0</v>
      </c>
      <c r="AU62" s="175">
        <v>2196.0</v>
      </c>
      <c r="AV62" s="175">
        <v>0.0</v>
      </c>
      <c r="AW62" s="175">
        <v>0.0</v>
      </c>
      <c r="AX62" s="175">
        <v>0.0</v>
      </c>
      <c r="AY62" s="175">
        <v>0.0</v>
      </c>
      <c r="AZ62" s="175">
        <v>0.0</v>
      </c>
      <c r="BA62" s="175">
        <v>0.0</v>
      </c>
      <c r="BB62" s="175">
        <v>0.0</v>
      </c>
      <c r="BC62" s="175">
        <v>0.0</v>
      </c>
      <c r="BD62" s="175">
        <v>0.0</v>
      </c>
      <c r="BE62" s="175">
        <v>0.0</v>
      </c>
      <c r="BF62" s="175">
        <v>0.0</v>
      </c>
      <c r="BG62" s="175">
        <v>0.0</v>
      </c>
      <c r="BH62" s="175">
        <v>0.0</v>
      </c>
      <c r="BI62" s="175">
        <v>0.0</v>
      </c>
      <c r="BJ62" s="175">
        <v>0.0</v>
      </c>
      <c r="BK62" s="175">
        <v>0.0</v>
      </c>
      <c r="BL62" s="175">
        <v>0.0</v>
      </c>
      <c r="BM62" s="175">
        <v>0.0</v>
      </c>
      <c r="BN62" s="175">
        <v>0.0</v>
      </c>
      <c r="BO62" s="175">
        <v>0.0</v>
      </c>
      <c r="BP62" s="175">
        <v>0.0</v>
      </c>
      <c r="BQ62" s="175">
        <v>0.0</v>
      </c>
      <c r="BR62" s="175">
        <v>0.0</v>
      </c>
      <c r="BS62" s="175">
        <v>0.0</v>
      </c>
      <c r="BT62" s="175">
        <v>0.0</v>
      </c>
      <c r="BU62" s="175">
        <v>0.0</v>
      </c>
      <c r="BV62" s="175">
        <v>0.0</v>
      </c>
      <c r="BW62" s="175">
        <v>0.0</v>
      </c>
      <c r="BX62" s="175">
        <v>0.0</v>
      </c>
      <c r="BY62" s="175">
        <v>0.0</v>
      </c>
      <c r="BZ62" s="175">
        <v>0.0</v>
      </c>
      <c r="CA62" s="175">
        <v>0.0</v>
      </c>
      <c r="CB62" s="175">
        <v>0.0</v>
      </c>
      <c r="CC62" s="175">
        <v>0.0</v>
      </c>
      <c r="CD62" s="175">
        <v>0.0</v>
      </c>
      <c r="CE62" s="175">
        <v>0.0</v>
      </c>
      <c r="CF62" s="175">
        <v>0.0</v>
      </c>
      <c r="CG62" s="175">
        <v>0.0</v>
      </c>
      <c r="CH62" s="175">
        <v>2033.0</v>
      </c>
      <c r="CI62" s="175">
        <v>0.0</v>
      </c>
      <c r="CJ62" s="175">
        <v>0.0</v>
      </c>
      <c r="CK62" s="175">
        <v>0.0</v>
      </c>
      <c r="CL62" s="175">
        <v>0.0</v>
      </c>
      <c r="CM62" s="175">
        <v>0.0</v>
      </c>
      <c r="CN62" s="175">
        <v>0.0</v>
      </c>
      <c r="CO62" s="175">
        <v>0.0</v>
      </c>
      <c r="CP62" s="175">
        <v>0.0</v>
      </c>
      <c r="CQ62" s="175">
        <v>2196.0</v>
      </c>
      <c r="CR62" s="175">
        <v>0.0</v>
      </c>
      <c r="CS62" s="175">
        <v>0.0</v>
      </c>
      <c r="CT62" s="175">
        <v>0.0</v>
      </c>
      <c r="CU62" s="175">
        <v>0.0</v>
      </c>
      <c r="CV62" s="175">
        <v>0.0</v>
      </c>
      <c r="CW62" s="175">
        <v>0.0</v>
      </c>
      <c r="CX62" s="175">
        <v>0.0</v>
      </c>
      <c r="CY62" s="175">
        <v>0.0</v>
      </c>
      <c r="CZ62" s="175">
        <v>0.0</v>
      </c>
      <c r="DA62" s="175">
        <v>2135.0</v>
      </c>
      <c r="DB62" s="175">
        <v>0.0</v>
      </c>
      <c r="DC62" s="175">
        <v>0.0</v>
      </c>
      <c r="DD62" s="175">
        <v>0.0</v>
      </c>
      <c r="DE62" s="175">
        <v>0.0</v>
      </c>
      <c r="DF62" s="175">
        <v>0.0</v>
      </c>
      <c r="DG62" s="175">
        <v>0.0</v>
      </c>
      <c r="DH62" s="175">
        <v>0.0</v>
      </c>
      <c r="DI62" s="175">
        <v>0.0</v>
      </c>
      <c r="DJ62" s="175">
        <v>0.0</v>
      </c>
      <c r="DK62" s="175">
        <v>0.0</v>
      </c>
      <c r="DL62" s="175">
        <v>0.0</v>
      </c>
      <c r="DM62" s="175">
        <v>0.0</v>
      </c>
      <c r="DN62" s="175">
        <v>0.0</v>
      </c>
      <c r="DO62" s="175">
        <v>0.0</v>
      </c>
      <c r="DP62" s="175">
        <v>0.0</v>
      </c>
      <c r="DQ62" s="175">
        <v>0.0</v>
      </c>
      <c r="DR62" s="175">
        <v>0.0</v>
      </c>
      <c r="DS62" s="175">
        <v>0.0</v>
      </c>
      <c r="DT62" s="175">
        <v>0.0</v>
      </c>
      <c r="DU62" s="175">
        <v>0.0</v>
      </c>
      <c r="DV62" s="175">
        <v>0.0</v>
      </c>
      <c r="DW62" s="175">
        <v>0.0</v>
      </c>
      <c r="DX62" s="175">
        <v>0.0</v>
      </c>
      <c r="DY62" s="175">
        <v>0.0</v>
      </c>
      <c r="DZ62" s="175">
        <v>0.0</v>
      </c>
      <c r="EA62" s="175">
        <v>0.0</v>
      </c>
      <c r="EB62" s="175">
        <v>0.0</v>
      </c>
      <c r="EC62" s="175">
        <v>0.0</v>
      </c>
      <c r="ED62" s="175">
        <v>0.0</v>
      </c>
      <c r="EE62" s="175">
        <v>0.0</v>
      </c>
      <c r="EF62" s="175">
        <v>0.0</v>
      </c>
      <c r="EG62" s="175">
        <v>0.0</v>
      </c>
      <c r="EH62" s="175">
        <v>0.0</v>
      </c>
      <c r="EI62" s="175">
        <v>0.0</v>
      </c>
      <c r="EJ62" s="175">
        <v>0.0</v>
      </c>
      <c r="EK62" s="175">
        <v>0.0</v>
      </c>
      <c r="EL62" s="175">
        <v>0.0</v>
      </c>
      <c r="EM62" s="176">
        <v>0.0</v>
      </c>
      <c r="EN62" s="177">
        <f t="shared" si="2"/>
        <v>0</v>
      </c>
      <c r="EO62" s="178">
        <f>VLOOKUP(C62,'Complexity Cost Adjustment'!$C$2:$H$141,6,0)</f>
        <v>6273.421</v>
      </c>
      <c r="EP62" s="178">
        <f t="shared" ref="EP62:JY62" si="65">IF(D62&gt;0,($EO62)*D$143,0)</f>
        <v>0</v>
      </c>
      <c r="EQ62" s="179">
        <f t="shared" si="65"/>
        <v>7245.801255</v>
      </c>
      <c r="ER62" s="178">
        <f t="shared" si="65"/>
        <v>0</v>
      </c>
      <c r="ES62" s="178">
        <f t="shared" si="65"/>
        <v>0</v>
      </c>
      <c r="ET62" s="178">
        <f t="shared" si="65"/>
        <v>0</v>
      </c>
      <c r="EU62" s="178">
        <f t="shared" si="65"/>
        <v>0</v>
      </c>
      <c r="EV62" s="179">
        <f t="shared" si="65"/>
        <v>4918.362064</v>
      </c>
      <c r="EW62" s="178">
        <f t="shared" si="65"/>
        <v>0</v>
      </c>
      <c r="EX62" s="178">
        <f t="shared" si="65"/>
        <v>0</v>
      </c>
      <c r="EY62" s="178">
        <f t="shared" si="65"/>
        <v>0</v>
      </c>
      <c r="EZ62" s="178">
        <f t="shared" si="65"/>
        <v>0</v>
      </c>
      <c r="FA62" s="179">
        <f t="shared" si="65"/>
        <v>4523.136541</v>
      </c>
      <c r="FB62" s="178">
        <f t="shared" si="65"/>
        <v>0</v>
      </c>
      <c r="FC62" s="178">
        <f t="shared" si="65"/>
        <v>0</v>
      </c>
      <c r="FD62" s="178">
        <f t="shared" si="65"/>
        <v>0</v>
      </c>
      <c r="FE62" s="178">
        <f t="shared" si="65"/>
        <v>0</v>
      </c>
      <c r="FF62" s="178">
        <f t="shared" si="65"/>
        <v>0</v>
      </c>
      <c r="FG62" s="178">
        <f t="shared" si="65"/>
        <v>0</v>
      </c>
      <c r="FH62" s="179">
        <f t="shared" si="65"/>
        <v>12170.43674</v>
      </c>
      <c r="FI62" s="178">
        <f t="shared" si="65"/>
        <v>0</v>
      </c>
      <c r="FJ62" s="178">
        <f t="shared" si="65"/>
        <v>0</v>
      </c>
      <c r="FK62" s="178">
        <f t="shared" si="65"/>
        <v>0</v>
      </c>
      <c r="FL62" s="178">
        <f t="shared" si="65"/>
        <v>0</v>
      </c>
      <c r="FM62" s="178">
        <f t="shared" si="65"/>
        <v>0</v>
      </c>
      <c r="FN62" s="178">
        <f t="shared" si="65"/>
        <v>0</v>
      </c>
      <c r="FO62" s="178">
        <f t="shared" si="65"/>
        <v>0</v>
      </c>
      <c r="FP62" s="178">
        <f t="shared" si="65"/>
        <v>0</v>
      </c>
      <c r="FQ62" s="179">
        <f t="shared" si="65"/>
        <v>7528.1052</v>
      </c>
      <c r="FR62" s="178">
        <f t="shared" si="65"/>
        <v>0</v>
      </c>
      <c r="FS62" s="178">
        <f t="shared" si="65"/>
        <v>0</v>
      </c>
      <c r="FT62" s="178">
        <f t="shared" si="65"/>
        <v>0</v>
      </c>
      <c r="FU62" s="178">
        <f t="shared" si="65"/>
        <v>0</v>
      </c>
      <c r="FV62" s="178">
        <f t="shared" si="65"/>
        <v>0</v>
      </c>
      <c r="FW62" s="178">
        <f t="shared" si="65"/>
        <v>0</v>
      </c>
      <c r="FX62" s="178">
        <f t="shared" si="65"/>
        <v>0</v>
      </c>
      <c r="FY62" s="179">
        <f t="shared" si="65"/>
        <v>7452.824148</v>
      </c>
      <c r="FZ62" s="178">
        <f t="shared" si="65"/>
        <v>0</v>
      </c>
      <c r="GA62" s="178">
        <f t="shared" si="65"/>
        <v>0</v>
      </c>
      <c r="GB62" s="178">
        <f t="shared" si="65"/>
        <v>0</v>
      </c>
      <c r="GC62" s="178">
        <f t="shared" si="65"/>
        <v>0</v>
      </c>
      <c r="GD62" s="178">
        <f t="shared" si="65"/>
        <v>0</v>
      </c>
      <c r="GE62" s="178">
        <f t="shared" si="65"/>
        <v>0</v>
      </c>
      <c r="GF62" s="178">
        <f t="shared" si="65"/>
        <v>0</v>
      </c>
      <c r="GG62" s="179">
        <f t="shared" si="65"/>
        <v>3042.609185</v>
      </c>
      <c r="GH62" s="178">
        <f t="shared" si="65"/>
        <v>0</v>
      </c>
      <c r="GI62" s="178">
        <f t="shared" si="65"/>
        <v>0</v>
      </c>
      <c r="GJ62" s="178">
        <f t="shared" si="65"/>
        <v>0</v>
      </c>
      <c r="GK62" s="178">
        <f t="shared" si="65"/>
        <v>0</v>
      </c>
      <c r="GL62" s="178">
        <f t="shared" si="65"/>
        <v>0</v>
      </c>
      <c r="GM62" s="178">
        <f t="shared" si="65"/>
        <v>0</v>
      </c>
      <c r="GN62" s="178">
        <f t="shared" si="65"/>
        <v>0</v>
      </c>
      <c r="GO62" s="178">
        <f t="shared" si="65"/>
        <v>0</v>
      </c>
      <c r="GP62" s="178">
        <f t="shared" si="65"/>
        <v>0</v>
      </c>
      <c r="GQ62" s="178">
        <f t="shared" si="65"/>
        <v>0</v>
      </c>
      <c r="GR62" s="178">
        <f t="shared" si="65"/>
        <v>0</v>
      </c>
      <c r="GS62" s="178">
        <f t="shared" si="65"/>
        <v>0</v>
      </c>
      <c r="GT62" s="178">
        <f t="shared" si="65"/>
        <v>0</v>
      </c>
      <c r="GU62" s="178">
        <f t="shared" si="65"/>
        <v>0</v>
      </c>
      <c r="GV62" s="178">
        <f t="shared" si="65"/>
        <v>0</v>
      </c>
      <c r="GW62" s="178">
        <f t="shared" si="65"/>
        <v>0</v>
      </c>
      <c r="GX62" s="178">
        <f t="shared" si="65"/>
        <v>0</v>
      </c>
      <c r="GY62" s="178">
        <f t="shared" si="65"/>
        <v>0</v>
      </c>
      <c r="GZ62" s="178">
        <f t="shared" si="65"/>
        <v>0</v>
      </c>
      <c r="HA62" s="178">
        <f t="shared" si="65"/>
        <v>0</v>
      </c>
      <c r="HB62" s="178">
        <f t="shared" si="65"/>
        <v>0</v>
      </c>
      <c r="HC62" s="178">
        <f t="shared" si="65"/>
        <v>0</v>
      </c>
      <c r="HD62" s="178">
        <f t="shared" si="65"/>
        <v>0</v>
      </c>
      <c r="HE62" s="178">
        <f t="shared" si="65"/>
        <v>0</v>
      </c>
      <c r="HF62" s="178">
        <f t="shared" si="65"/>
        <v>0</v>
      </c>
      <c r="HG62" s="178">
        <f t="shared" si="65"/>
        <v>0</v>
      </c>
      <c r="HH62" s="178">
        <f t="shared" si="65"/>
        <v>0</v>
      </c>
      <c r="HI62" s="178">
        <f t="shared" si="65"/>
        <v>0</v>
      </c>
      <c r="HJ62" s="178">
        <f t="shared" si="65"/>
        <v>0</v>
      </c>
      <c r="HK62" s="178">
        <f t="shared" si="65"/>
        <v>0</v>
      </c>
      <c r="HL62" s="178">
        <f t="shared" si="65"/>
        <v>0</v>
      </c>
      <c r="HM62" s="178">
        <f t="shared" si="65"/>
        <v>0</v>
      </c>
      <c r="HN62" s="178">
        <f t="shared" si="65"/>
        <v>0</v>
      </c>
      <c r="HO62" s="178">
        <f t="shared" si="65"/>
        <v>0</v>
      </c>
      <c r="HP62" s="178">
        <f t="shared" si="65"/>
        <v>0</v>
      </c>
      <c r="HQ62" s="178">
        <f t="shared" si="65"/>
        <v>0</v>
      </c>
      <c r="HR62" s="178">
        <f t="shared" si="65"/>
        <v>0</v>
      </c>
      <c r="HS62" s="178">
        <f t="shared" si="65"/>
        <v>0</v>
      </c>
      <c r="HT62" s="179">
        <f t="shared" si="65"/>
        <v>7678.667304</v>
      </c>
      <c r="HU62" s="178">
        <f t="shared" si="65"/>
        <v>0</v>
      </c>
      <c r="HV62" s="178">
        <f t="shared" si="65"/>
        <v>0</v>
      </c>
      <c r="HW62" s="178">
        <f t="shared" si="65"/>
        <v>0</v>
      </c>
      <c r="HX62" s="178">
        <f t="shared" si="65"/>
        <v>0</v>
      </c>
      <c r="HY62" s="178">
        <f t="shared" si="65"/>
        <v>0</v>
      </c>
      <c r="HZ62" s="178">
        <f t="shared" si="65"/>
        <v>0</v>
      </c>
      <c r="IA62" s="178">
        <f t="shared" si="65"/>
        <v>0</v>
      </c>
      <c r="IB62" s="178">
        <f t="shared" si="65"/>
        <v>0</v>
      </c>
      <c r="IC62" s="179">
        <f t="shared" si="65"/>
        <v>3168.077605</v>
      </c>
      <c r="ID62" s="178">
        <f t="shared" si="65"/>
        <v>0</v>
      </c>
      <c r="IE62" s="178">
        <f t="shared" si="65"/>
        <v>0</v>
      </c>
      <c r="IF62" s="178">
        <f t="shared" si="65"/>
        <v>0</v>
      </c>
      <c r="IG62" s="178">
        <f t="shared" si="65"/>
        <v>0</v>
      </c>
      <c r="IH62" s="178">
        <f t="shared" si="65"/>
        <v>0</v>
      </c>
      <c r="II62" s="178">
        <f t="shared" si="65"/>
        <v>0</v>
      </c>
      <c r="IJ62" s="178">
        <f t="shared" si="65"/>
        <v>0</v>
      </c>
      <c r="IK62" s="178">
        <f t="shared" si="65"/>
        <v>0</v>
      </c>
      <c r="IL62" s="178">
        <f t="shared" si="65"/>
        <v>0</v>
      </c>
      <c r="IM62" s="179">
        <f t="shared" si="65"/>
        <v>2634.83682</v>
      </c>
      <c r="IN62" s="178">
        <f t="shared" si="65"/>
        <v>0</v>
      </c>
      <c r="IO62" s="178">
        <f t="shared" si="65"/>
        <v>0</v>
      </c>
      <c r="IP62" s="178">
        <f t="shared" si="65"/>
        <v>0</v>
      </c>
      <c r="IQ62" s="178">
        <f t="shared" si="65"/>
        <v>0</v>
      </c>
      <c r="IR62" s="178">
        <f t="shared" si="65"/>
        <v>0</v>
      </c>
      <c r="IS62" s="178">
        <f t="shared" si="65"/>
        <v>0</v>
      </c>
      <c r="IT62" s="178">
        <f t="shared" si="65"/>
        <v>0</v>
      </c>
      <c r="IU62" s="178">
        <f t="shared" si="65"/>
        <v>0</v>
      </c>
      <c r="IV62" s="178">
        <f t="shared" si="65"/>
        <v>0</v>
      </c>
      <c r="IW62" s="178">
        <f t="shared" si="65"/>
        <v>0</v>
      </c>
      <c r="IX62" s="178">
        <f t="shared" si="65"/>
        <v>0</v>
      </c>
      <c r="IY62" s="178">
        <f t="shared" si="65"/>
        <v>0</v>
      </c>
      <c r="IZ62" s="178">
        <f t="shared" si="65"/>
        <v>0</v>
      </c>
      <c r="JA62" s="178">
        <f t="shared" si="65"/>
        <v>0</v>
      </c>
      <c r="JB62" s="178">
        <f t="shared" si="65"/>
        <v>0</v>
      </c>
      <c r="JC62" s="178">
        <f t="shared" si="65"/>
        <v>0</v>
      </c>
      <c r="JD62" s="178">
        <f t="shared" si="65"/>
        <v>0</v>
      </c>
      <c r="JE62" s="178">
        <f t="shared" si="65"/>
        <v>0</v>
      </c>
      <c r="JF62" s="178">
        <f t="shared" si="65"/>
        <v>0</v>
      </c>
      <c r="JG62" s="178">
        <f t="shared" si="65"/>
        <v>0</v>
      </c>
      <c r="JH62" s="178">
        <f t="shared" si="65"/>
        <v>0</v>
      </c>
      <c r="JI62" s="178">
        <f t="shared" si="65"/>
        <v>0</v>
      </c>
      <c r="JJ62" s="178">
        <f t="shared" si="65"/>
        <v>0</v>
      </c>
      <c r="JK62" s="178">
        <f t="shared" si="65"/>
        <v>0</v>
      </c>
      <c r="JL62" s="178">
        <f t="shared" si="65"/>
        <v>0</v>
      </c>
      <c r="JM62" s="178">
        <f t="shared" si="65"/>
        <v>0</v>
      </c>
      <c r="JN62" s="178">
        <f t="shared" si="65"/>
        <v>0</v>
      </c>
      <c r="JO62" s="178">
        <f t="shared" si="65"/>
        <v>0</v>
      </c>
      <c r="JP62" s="178">
        <f t="shared" si="65"/>
        <v>0</v>
      </c>
      <c r="JQ62" s="178">
        <f t="shared" si="65"/>
        <v>0</v>
      </c>
      <c r="JR62" s="178">
        <f t="shared" si="65"/>
        <v>0</v>
      </c>
      <c r="JS62" s="178">
        <f t="shared" si="65"/>
        <v>0</v>
      </c>
      <c r="JT62" s="178">
        <f t="shared" si="65"/>
        <v>0</v>
      </c>
      <c r="JU62" s="178">
        <f t="shared" si="65"/>
        <v>0</v>
      </c>
      <c r="JV62" s="178">
        <f t="shared" si="65"/>
        <v>0</v>
      </c>
      <c r="JW62" s="178">
        <f t="shared" si="65"/>
        <v>0</v>
      </c>
      <c r="JX62" s="178">
        <f t="shared" si="65"/>
        <v>0</v>
      </c>
      <c r="JY62" s="178">
        <f t="shared" si="65"/>
        <v>0</v>
      </c>
      <c r="JZ62" s="180">
        <f t="shared" si="4"/>
        <v>0.215</v>
      </c>
      <c r="KA62" s="181">
        <f t="shared" si="5"/>
        <v>60362.85686</v>
      </c>
      <c r="KB62" s="181">
        <f t="shared" si="6"/>
        <v>12978.01423</v>
      </c>
    </row>
    <row r="63" ht="14.25" customHeight="1">
      <c r="A63" s="50" t="s">
        <v>179</v>
      </c>
      <c r="B63" s="83" t="s">
        <v>479</v>
      </c>
      <c r="C63" s="50">
        <v>1811062.0</v>
      </c>
      <c r="D63" s="175">
        <v>0.0</v>
      </c>
      <c r="E63" s="175">
        <v>24284.0</v>
      </c>
      <c r="F63" s="175">
        <v>0.0</v>
      </c>
      <c r="G63" s="175">
        <v>0.0</v>
      </c>
      <c r="H63" s="175">
        <v>0.0</v>
      </c>
      <c r="I63" s="175">
        <v>0.0</v>
      </c>
      <c r="J63" s="175">
        <v>25970.0</v>
      </c>
      <c r="K63" s="175">
        <v>0.0</v>
      </c>
      <c r="L63" s="175">
        <v>0.0</v>
      </c>
      <c r="M63" s="175">
        <v>0.0</v>
      </c>
      <c r="N63" s="175">
        <v>0.0</v>
      </c>
      <c r="O63" s="175">
        <v>25440.0</v>
      </c>
      <c r="P63" s="175">
        <v>0.0</v>
      </c>
      <c r="Q63" s="175">
        <v>0.0</v>
      </c>
      <c r="R63" s="175">
        <v>0.0</v>
      </c>
      <c r="S63" s="175">
        <v>0.0</v>
      </c>
      <c r="T63" s="175">
        <v>0.0</v>
      </c>
      <c r="U63" s="175">
        <v>0.0</v>
      </c>
      <c r="V63" s="175">
        <v>24486.0</v>
      </c>
      <c r="W63" s="175">
        <v>0.0</v>
      </c>
      <c r="X63" s="175">
        <v>0.0</v>
      </c>
      <c r="Y63" s="175">
        <v>0.0</v>
      </c>
      <c r="Z63" s="175">
        <v>0.0</v>
      </c>
      <c r="AA63" s="175">
        <v>0.0</v>
      </c>
      <c r="AB63" s="175">
        <v>0.0</v>
      </c>
      <c r="AC63" s="175">
        <v>0.0</v>
      </c>
      <c r="AD63" s="175">
        <v>0.0</v>
      </c>
      <c r="AE63" s="175">
        <v>23497.0</v>
      </c>
      <c r="AF63" s="175">
        <v>0.0</v>
      </c>
      <c r="AG63" s="175">
        <v>0.0</v>
      </c>
      <c r="AH63" s="175">
        <v>0.0</v>
      </c>
      <c r="AI63" s="175">
        <v>0.0</v>
      </c>
      <c r="AJ63" s="175">
        <v>0.0</v>
      </c>
      <c r="AK63" s="175">
        <v>0.0</v>
      </c>
      <c r="AL63" s="175">
        <v>0.0</v>
      </c>
      <c r="AM63" s="175">
        <v>24733.0</v>
      </c>
      <c r="AN63" s="175">
        <v>0.0</v>
      </c>
      <c r="AO63" s="175">
        <v>0.0</v>
      </c>
      <c r="AP63" s="175">
        <v>0.0</v>
      </c>
      <c r="AQ63" s="175">
        <v>0.0</v>
      </c>
      <c r="AR63" s="175">
        <v>0.0</v>
      </c>
      <c r="AS63" s="175">
        <v>0.0</v>
      </c>
      <c r="AT63" s="175">
        <v>0.0</v>
      </c>
      <c r="AU63" s="175">
        <v>26712.0</v>
      </c>
      <c r="AV63" s="175">
        <v>0.0</v>
      </c>
      <c r="AW63" s="175">
        <v>0.0</v>
      </c>
      <c r="AX63" s="175">
        <v>0.0</v>
      </c>
      <c r="AY63" s="175">
        <v>0.0</v>
      </c>
      <c r="AZ63" s="175">
        <v>0.0</v>
      </c>
      <c r="BA63" s="175">
        <v>0.0</v>
      </c>
      <c r="BB63" s="175">
        <v>0.0</v>
      </c>
      <c r="BC63" s="175">
        <v>0.0</v>
      </c>
      <c r="BD63" s="175">
        <v>0.0</v>
      </c>
      <c r="BE63" s="175">
        <v>0.0</v>
      </c>
      <c r="BF63" s="175">
        <v>0.0</v>
      </c>
      <c r="BG63" s="175">
        <v>0.0</v>
      </c>
      <c r="BH63" s="175">
        <v>0.0</v>
      </c>
      <c r="BI63" s="175">
        <v>0.0</v>
      </c>
      <c r="BJ63" s="175">
        <v>0.0</v>
      </c>
      <c r="BK63" s="175">
        <v>0.0</v>
      </c>
      <c r="BL63" s="175">
        <v>0.0</v>
      </c>
      <c r="BM63" s="175">
        <v>0.0</v>
      </c>
      <c r="BN63" s="175">
        <v>0.0</v>
      </c>
      <c r="BO63" s="175">
        <v>0.0</v>
      </c>
      <c r="BP63" s="175">
        <v>0.0</v>
      </c>
      <c r="BQ63" s="175">
        <v>0.0</v>
      </c>
      <c r="BR63" s="175">
        <v>0.0</v>
      </c>
      <c r="BS63" s="175">
        <v>0.0</v>
      </c>
      <c r="BT63" s="175">
        <v>0.0</v>
      </c>
      <c r="BU63" s="175">
        <v>0.0</v>
      </c>
      <c r="BV63" s="175">
        <v>0.0</v>
      </c>
      <c r="BW63" s="175">
        <v>0.0</v>
      </c>
      <c r="BX63" s="175">
        <v>0.0</v>
      </c>
      <c r="BY63" s="175">
        <v>0.0</v>
      </c>
      <c r="BZ63" s="175">
        <v>0.0</v>
      </c>
      <c r="CA63" s="175">
        <v>24733.0</v>
      </c>
      <c r="CB63" s="175">
        <v>0.0</v>
      </c>
      <c r="CC63" s="175">
        <v>0.0</v>
      </c>
      <c r="CD63" s="175">
        <v>0.0</v>
      </c>
      <c r="CE63" s="175">
        <v>0.0</v>
      </c>
      <c r="CF63" s="175">
        <v>0.0</v>
      </c>
      <c r="CG63" s="175">
        <v>0.0</v>
      </c>
      <c r="CH63" s="175">
        <v>0.0</v>
      </c>
      <c r="CI63" s="175">
        <v>0.0</v>
      </c>
      <c r="CJ63" s="175">
        <v>0.0</v>
      </c>
      <c r="CK63" s="175">
        <v>0.0</v>
      </c>
      <c r="CL63" s="175">
        <v>0.0</v>
      </c>
      <c r="CM63" s="175">
        <v>0.0</v>
      </c>
      <c r="CN63" s="175">
        <v>0.0</v>
      </c>
      <c r="CO63" s="175">
        <v>0.0</v>
      </c>
      <c r="CP63" s="175">
        <v>0.0</v>
      </c>
      <c r="CQ63" s="175">
        <v>26712.0</v>
      </c>
      <c r="CR63" s="175">
        <v>0.0</v>
      </c>
      <c r="CS63" s="175">
        <v>0.0</v>
      </c>
      <c r="CT63" s="175">
        <v>0.0</v>
      </c>
      <c r="CU63" s="175">
        <v>0.0</v>
      </c>
      <c r="CV63" s="175">
        <v>0.0</v>
      </c>
      <c r="CW63" s="175">
        <v>0.0</v>
      </c>
      <c r="CX63" s="175">
        <v>0.0</v>
      </c>
      <c r="CY63" s="175">
        <v>0.0</v>
      </c>
      <c r="CZ63" s="175">
        <v>0.0</v>
      </c>
      <c r="DA63" s="175">
        <v>25970.0</v>
      </c>
      <c r="DB63" s="175">
        <v>0.0</v>
      </c>
      <c r="DC63" s="175">
        <v>0.0</v>
      </c>
      <c r="DD63" s="175">
        <v>0.0</v>
      </c>
      <c r="DE63" s="175">
        <v>0.0</v>
      </c>
      <c r="DF63" s="175">
        <v>0.0</v>
      </c>
      <c r="DG63" s="175">
        <v>0.0</v>
      </c>
      <c r="DH63" s="175">
        <v>0.0</v>
      </c>
      <c r="DI63" s="175">
        <v>0.0</v>
      </c>
      <c r="DJ63" s="175">
        <v>0.0</v>
      </c>
      <c r="DK63" s="175">
        <v>0.0</v>
      </c>
      <c r="DL63" s="175">
        <v>0.0</v>
      </c>
      <c r="DM63" s="175">
        <v>0.0</v>
      </c>
      <c r="DN63" s="175">
        <v>0.0</v>
      </c>
      <c r="DO63" s="175">
        <v>0.0</v>
      </c>
      <c r="DP63" s="175">
        <v>0.0</v>
      </c>
      <c r="DQ63" s="175">
        <v>0.0</v>
      </c>
      <c r="DR63" s="175">
        <v>0.0</v>
      </c>
      <c r="DS63" s="175">
        <v>0.0</v>
      </c>
      <c r="DT63" s="175">
        <v>0.0</v>
      </c>
      <c r="DU63" s="175">
        <v>0.0</v>
      </c>
      <c r="DV63" s="175">
        <v>0.0</v>
      </c>
      <c r="DW63" s="175">
        <v>0.0</v>
      </c>
      <c r="DX63" s="175">
        <v>0.0</v>
      </c>
      <c r="DY63" s="175">
        <v>0.0</v>
      </c>
      <c r="DZ63" s="175">
        <v>0.0</v>
      </c>
      <c r="EA63" s="175">
        <v>0.0</v>
      </c>
      <c r="EB63" s="175">
        <v>0.0</v>
      </c>
      <c r="EC63" s="175">
        <v>0.0</v>
      </c>
      <c r="ED63" s="175">
        <v>0.0</v>
      </c>
      <c r="EE63" s="175">
        <v>0.0</v>
      </c>
      <c r="EF63" s="175">
        <v>0.0</v>
      </c>
      <c r="EG63" s="175">
        <v>0.0</v>
      </c>
      <c r="EH63" s="175">
        <v>0.0</v>
      </c>
      <c r="EI63" s="175">
        <v>0.0</v>
      </c>
      <c r="EJ63" s="175">
        <v>0.0</v>
      </c>
      <c r="EK63" s="175">
        <v>0.0</v>
      </c>
      <c r="EL63" s="175">
        <v>0.0</v>
      </c>
      <c r="EM63" s="176">
        <v>0.0</v>
      </c>
      <c r="EN63" s="177">
        <f t="shared" si="2"/>
        <v>0</v>
      </c>
      <c r="EO63" s="178">
        <f>VLOOKUP(C63,'Complexity Cost Adjustment'!$C$2:$H$141,6,0)</f>
        <v>38681.2899</v>
      </c>
      <c r="EP63" s="178">
        <f t="shared" ref="EP63:JY63" si="66">IF(D63&gt;0,($EO63)*D$143,0)</f>
        <v>0</v>
      </c>
      <c r="EQ63" s="179">
        <f t="shared" si="66"/>
        <v>44676.88983</v>
      </c>
      <c r="ER63" s="178">
        <f t="shared" si="66"/>
        <v>0</v>
      </c>
      <c r="ES63" s="178">
        <f t="shared" si="66"/>
        <v>0</v>
      </c>
      <c r="ET63" s="178">
        <f t="shared" si="66"/>
        <v>0</v>
      </c>
      <c r="EU63" s="178">
        <f t="shared" si="66"/>
        <v>0</v>
      </c>
      <c r="EV63" s="179">
        <f t="shared" si="66"/>
        <v>30326.13128</v>
      </c>
      <c r="EW63" s="178">
        <f t="shared" si="66"/>
        <v>0</v>
      </c>
      <c r="EX63" s="178">
        <f t="shared" si="66"/>
        <v>0</v>
      </c>
      <c r="EY63" s="178">
        <f t="shared" si="66"/>
        <v>0</v>
      </c>
      <c r="EZ63" s="178">
        <f t="shared" si="66"/>
        <v>0</v>
      </c>
      <c r="FA63" s="179">
        <f t="shared" si="66"/>
        <v>27889.21002</v>
      </c>
      <c r="FB63" s="178">
        <f t="shared" si="66"/>
        <v>0</v>
      </c>
      <c r="FC63" s="178">
        <f t="shared" si="66"/>
        <v>0</v>
      </c>
      <c r="FD63" s="178">
        <f t="shared" si="66"/>
        <v>0</v>
      </c>
      <c r="FE63" s="178">
        <f t="shared" si="66"/>
        <v>0</v>
      </c>
      <c r="FF63" s="178">
        <f t="shared" si="66"/>
        <v>0</v>
      </c>
      <c r="FG63" s="178">
        <f t="shared" si="66"/>
        <v>0</v>
      </c>
      <c r="FH63" s="179">
        <f t="shared" si="66"/>
        <v>75041.70241</v>
      </c>
      <c r="FI63" s="178">
        <f t="shared" si="66"/>
        <v>0</v>
      </c>
      <c r="FJ63" s="178">
        <f t="shared" si="66"/>
        <v>0</v>
      </c>
      <c r="FK63" s="178">
        <f t="shared" si="66"/>
        <v>0</v>
      </c>
      <c r="FL63" s="178">
        <f t="shared" si="66"/>
        <v>0</v>
      </c>
      <c r="FM63" s="178">
        <f t="shared" si="66"/>
        <v>0</v>
      </c>
      <c r="FN63" s="178">
        <f t="shared" si="66"/>
        <v>0</v>
      </c>
      <c r="FO63" s="178">
        <f t="shared" si="66"/>
        <v>0</v>
      </c>
      <c r="FP63" s="178">
        <f t="shared" si="66"/>
        <v>0</v>
      </c>
      <c r="FQ63" s="179">
        <f t="shared" si="66"/>
        <v>46417.54788</v>
      </c>
      <c r="FR63" s="178">
        <f t="shared" si="66"/>
        <v>0</v>
      </c>
      <c r="FS63" s="178">
        <f t="shared" si="66"/>
        <v>0</v>
      </c>
      <c r="FT63" s="178">
        <f t="shared" si="66"/>
        <v>0</v>
      </c>
      <c r="FU63" s="178">
        <f t="shared" si="66"/>
        <v>0</v>
      </c>
      <c r="FV63" s="178">
        <f t="shared" si="66"/>
        <v>0</v>
      </c>
      <c r="FW63" s="178">
        <f t="shared" si="66"/>
        <v>0</v>
      </c>
      <c r="FX63" s="178">
        <f t="shared" si="66"/>
        <v>0</v>
      </c>
      <c r="FY63" s="179">
        <f t="shared" si="66"/>
        <v>45953.3724</v>
      </c>
      <c r="FZ63" s="178">
        <f t="shared" si="66"/>
        <v>0</v>
      </c>
      <c r="GA63" s="178">
        <f t="shared" si="66"/>
        <v>0</v>
      </c>
      <c r="GB63" s="178">
        <f t="shared" si="66"/>
        <v>0</v>
      </c>
      <c r="GC63" s="178">
        <f t="shared" si="66"/>
        <v>0</v>
      </c>
      <c r="GD63" s="178">
        <f t="shared" si="66"/>
        <v>0</v>
      </c>
      <c r="GE63" s="178">
        <f t="shared" si="66"/>
        <v>0</v>
      </c>
      <c r="GF63" s="178">
        <f t="shared" si="66"/>
        <v>0</v>
      </c>
      <c r="GG63" s="179">
        <f t="shared" si="66"/>
        <v>18760.4256</v>
      </c>
      <c r="GH63" s="178">
        <f t="shared" si="66"/>
        <v>0</v>
      </c>
      <c r="GI63" s="178">
        <f t="shared" si="66"/>
        <v>0</v>
      </c>
      <c r="GJ63" s="178">
        <f t="shared" si="66"/>
        <v>0</v>
      </c>
      <c r="GK63" s="178">
        <f t="shared" si="66"/>
        <v>0</v>
      </c>
      <c r="GL63" s="178">
        <f t="shared" si="66"/>
        <v>0</v>
      </c>
      <c r="GM63" s="178">
        <f t="shared" si="66"/>
        <v>0</v>
      </c>
      <c r="GN63" s="178">
        <f t="shared" si="66"/>
        <v>0</v>
      </c>
      <c r="GO63" s="178">
        <f t="shared" si="66"/>
        <v>0</v>
      </c>
      <c r="GP63" s="178">
        <f t="shared" si="66"/>
        <v>0</v>
      </c>
      <c r="GQ63" s="178">
        <f t="shared" si="66"/>
        <v>0</v>
      </c>
      <c r="GR63" s="178">
        <f t="shared" si="66"/>
        <v>0</v>
      </c>
      <c r="GS63" s="178">
        <f t="shared" si="66"/>
        <v>0</v>
      </c>
      <c r="GT63" s="178">
        <f t="shared" si="66"/>
        <v>0</v>
      </c>
      <c r="GU63" s="178">
        <f t="shared" si="66"/>
        <v>0</v>
      </c>
      <c r="GV63" s="178">
        <f t="shared" si="66"/>
        <v>0</v>
      </c>
      <c r="GW63" s="178">
        <f t="shared" si="66"/>
        <v>0</v>
      </c>
      <c r="GX63" s="178">
        <f t="shared" si="66"/>
        <v>0</v>
      </c>
      <c r="GY63" s="178">
        <f t="shared" si="66"/>
        <v>0</v>
      </c>
      <c r="GZ63" s="178">
        <f t="shared" si="66"/>
        <v>0</v>
      </c>
      <c r="HA63" s="178">
        <f t="shared" si="66"/>
        <v>0</v>
      </c>
      <c r="HB63" s="178">
        <f t="shared" si="66"/>
        <v>0</v>
      </c>
      <c r="HC63" s="178">
        <f t="shared" si="66"/>
        <v>0</v>
      </c>
      <c r="HD63" s="178">
        <f t="shared" si="66"/>
        <v>0</v>
      </c>
      <c r="HE63" s="178">
        <f t="shared" si="66"/>
        <v>0</v>
      </c>
      <c r="HF63" s="178">
        <f t="shared" si="66"/>
        <v>0</v>
      </c>
      <c r="HG63" s="178">
        <f t="shared" si="66"/>
        <v>0</v>
      </c>
      <c r="HH63" s="178">
        <f t="shared" si="66"/>
        <v>0</v>
      </c>
      <c r="HI63" s="178">
        <f t="shared" si="66"/>
        <v>0</v>
      </c>
      <c r="HJ63" s="178">
        <f t="shared" si="66"/>
        <v>0</v>
      </c>
      <c r="HK63" s="178">
        <f t="shared" si="66"/>
        <v>0</v>
      </c>
      <c r="HL63" s="178">
        <f t="shared" si="66"/>
        <v>0</v>
      </c>
      <c r="HM63" s="179">
        <f t="shared" si="66"/>
        <v>33420.63447</v>
      </c>
      <c r="HN63" s="178">
        <f t="shared" si="66"/>
        <v>0</v>
      </c>
      <c r="HO63" s="178">
        <f t="shared" si="66"/>
        <v>0</v>
      </c>
      <c r="HP63" s="178">
        <f t="shared" si="66"/>
        <v>0</v>
      </c>
      <c r="HQ63" s="178">
        <f t="shared" si="66"/>
        <v>0</v>
      </c>
      <c r="HR63" s="178">
        <f t="shared" si="66"/>
        <v>0</v>
      </c>
      <c r="HS63" s="178">
        <f t="shared" si="66"/>
        <v>0</v>
      </c>
      <c r="HT63" s="178">
        <f t="shared" si="66"/>
        <v>0</v>
      </c>
      <c r="HU63" s="178">
        <f t="shared" si="66"/>
        <v>0</v>
      </c>
      <c r="HV63" s="178">
        <f t="shared" si="66"/>
        <v>0</v>
      </c>
      <c r="HW63" s="178">
        <f t="shared" si="66"/>
        <v>0</v>
      </c>
      <c r="HX63" s="178">
        <f t="shared" si="66"/>
        <v>0</v>
      </c>
      <c r="HY63" s="178">
        <f t="shared" si="66"/>
        <v>0</v>
      </c>
      <c r="HZ63" s="178">
        <f t="shared" si="66"/>
        <v>0</v>
      </c>
      <c r="IA63" s="178">
        <f t="shared" si="66"/>
        <v>0</v>
      </c>
      <c r="IB63" s="178">
        <f t="shared" si="66"/>
        <v>0</v>
      </c>
      <c r="IC63" s="179">
        <f t="shared" si="66"/>
        <v>19534.0514</v>
      </c>
      <c r="ID63" s="178">
        <f t="shared" si="66"/>
        <v>0</v>
      </c>
      <c r="IE63" s="178">
        <f t="shared" si="66"/>
        <v>0</v>
      </c>
      <c r="IF63" s="178">
        <f t="shared" si="66"/>
        <v>0</v>
      </c>
      <c r="IG63" s="178">
        <f t="shared" si="66"/>
        <v>0</v>
      </c>
      <c r="IH63" s="178">
        <f t="shared" si="66"/>
        <v>0</v>
      </c>
      <c r="II63" s="178">
        <f t="shared" si="66"/>
        <v>0</v>
      </c>
      <c r="IJ63" s="178">
        <f t="shared" si="66"/>
        <v>0</v>
      </c>
      <c r="IK63" s="178">
        <f t="shared" si="66"/>
        <v>0</v>
      </c>
      <c r="IL63" s="178">
        <f t="shared" si="66"/>
        <v>0</v>
      </c>
      <c r="IM63" s="179">
        <f t="shared" si="66"/>
        <v>16246.14176</v>
      </c>
      <c r="IN63" s="178">
        <f t="shared" si="66"/>
        <v>0</v>
      </c>
      <c r="IO63" s="178">
        <f t="shared" si="66"/>
        <v>0</v>
      </c>
      <c r="IP63" s="178">
        <f t="shared" si="66"/>
        <v>0</v>
      </c>
      <c r="IQ63" s="178">
        <f t="shared" si="66"/>
        <v>0</v>
      </c>
      <c r="IR63" s="178">
        <f t="shared" si="66"/>
        <v>0</v>
      </c>
      <c r="IS63" s="178">
        <f t="shared" si="66"/>
        <v>0</v>
      </c>
      <c r="IT63" s="178">
        <f t="shared" si="66"/>
        <v>0</v>
      </c>
      <c r="IU63" s="178">
        <f t="shared" si="66"/>
        <v>0</v>
      </c>
      <c r="IV63" s="178">
        <f t="shared" si="66"/>
        <v>0</v>
      </c>
      <c r="IW63" s="178">
        <f t="shared" si="66"/>
        <v>0</v>
      </c>
      <c r="IX63" s="178">
        <f t="shared" si="66"/>
        <v>0</v>
      </c>
      <c r="IY63" s="178">
        <f t="shared" si="66"/>
        <v>0</v>
      </c>
      <c r="IZ63" s="178">
        <f t="shared" si="66"/>
        <v>0</v>
      </c>
      <c r="JA63" s="178">
        <f t="shared" si="66"/>
        <v>0</v>
      </c>
      <c r="JB63" s="178">
        <f t="shared" si="66"/>
        <v>0</v>
      </c>
      <c r="JC63" s="178">
        <f t="shared" si="66"/>
        <v>0</v>
      </c>
      <c r="JD63" s="178">
        <f t="shared" si="66"/>
        <v>0</v>
      </c>
      <c r="JE63" s="178">
        <f t="shared" si="66"/>
        <v>0</v>
      </c>
      <c r="JF63" s="178">
        <f t="shared" si="66"/>
        <v>0</v>
      </c>
      <c r="JG63" s="178">
        <f t="shared" si="66"/>
        <v>0</v>
      </c>
      <c r="JH63" s="178">
        <f t="shared" si="66"/>
        <v>0</v>
      </c>
      <c r="JI63" s="178">
        <f t="shared" si="66"/>
        <v>0</v>
      </c>
      <c r="JJ63" s="178">
        <f t="shared" si="66"/>
        <v>0</v>
      </c>
      <c r="JK63" s="178">
        <f t="shared" si="66"/>
        <v>0</v>
      </c>
      <c r="JL63" s="178">
        <f t="shared" si="66"/>
        <v>0</v>
      </c>
      <c r="JM63" s="178">
        <f t="shared" si="66"/>
        <v>0</v>
      </c>
      <c r="JN63" s="178">
        <f t="shared" si="66"/>
        <v>0</v>
      </c>
      <c r="JO63" s="178">
        <f t="shared" si="66"/>
        <v>0</v>
      </c>
      <c r="JP63" s="178">
        <f t="shared" si="66"/>
        <v>0</v>
      </c>
      <c r="JQ63" s="178">
        <f t="shared" si="66"/>
        <v>0</v>
      </c>
      <c r="JR63" s="178">
        <f t="shared" si="66"/>
        <v>0</v>
      </c>
      <c r="JS63" s="178">
        <f t="shared" si="66"/>
        <v>0</v>
      </c>
      <c r="JT63" s="178">
        <f t="shared" si="66"/>
        <v>0</v>
      </c>
      <c r="JU63" s="178">
        <f t="shared" si="66"/>
        <v>0</v>
      </c>
      <c r="JV63" s="178">
        <f t="shared" si="66"/>
        <v>0</v>
      </c>
      <c r="JW63" s="178">
        <f t="shared" si="66"/>
        <v>0</v>
      </c>
      <c r="JX63" s="178">
        <f t="shared" si="66"/>
        <v>0</v>
      </c>
      <c r="JY63" s="178">
        <f t="shared" si="66"/>
        <v>0</v>
      </c>
      <c r="JZ63" s="180">
        <f t="shared" si="4"/>
        <v>0.215</v>
      </c>
      <c r="KA63" s="181">
        <f t="shared" si="5"/>
        <v>358266.1071</v>
      </c>
      <c r="KB63" s="181">
        <f t="shared" si="6"/>
        <v>77027.21302</v>
      </c>
    </row>
    <row r="64" ht="14.25" customHeight="1">
      <c r="A64" s="50" t="s">
        <v>179</v>
      </c>
      <c r="B64" s="83" t="s">
        <v>479</v>
      </c>
      <c r="C64" s="50">
        <v>1811063.0</v>
      </c>
      <c r="D64" s="175">
        <v>0.0</v>
      </c>
      <c r="E64" s="175">
        <v>164.0</v>
      </c>
      <c r="F64" s="175">
        <v>0.0</v>
      </c>
      <c r="G64" s="175">
        <v>0.0</v>
      </c>
      <c r="H64" s="175">
        <v>0.0</v>
      </c>
      <c r="I64" s="175">
        <v>0.0</v>
      </c>
      <c r="J64" s="175">
        <v>175.0</v>
      </c>
      <c r="K64" s="175">
        <v>0.0</v>
      </c>
      <c r="L64" s="175">
        <v>0.0</v>
      </c>
      <c r="M64" s="175">
        <v>0.0</v>
      </c>
      <c r="N64" s="175">
        <v>0.0</v>
      </c>
      <c r="O64" s="175">
        <v>171.0</v>
      </c>
      <c r="P64" s="175">
        <v>0.0</v>
      </c>
      <c r="Q64" s="175">
        <v>0.0</v>
      </c>
      <c r="R64" s="175">
        <v>0.0</v>
      </c>
      <c r="S64" s="175">
        <v>0.0</v>
      </c>
      <c r="T64" s="175">
        <v>0.0</v>
      </c>
      <c r="U64" s="175">
        <v>0.0</v>
      </c>
      <c r="V64" s="175">
        <v>165.0</v>
      </c>
      <c r="W64" s="175">
        <v>0.0</v>
      </c>
      <c r="X64" s="175">
        <v>0.0</v>
      </c>
      <c r="Y64" s="175">
        <v>0.0</v>
      </c>
      <c r="Z64" s="175">
        <v>0.0</v>
      </c>
      <c r="AA64" s="175">
        <v>0.0</v>
      </c>
      <c r="AB64" s="175">
        <v>0.0</v>
      </c>
      <c r="AC64" s="175">
        <v>0.0</v>
      </c>
      <c r="AD64" s="175">
        <v>0.0</v>
      </c>
      <c r="AE64" s="175">
        <v>158.0</v>
      </c>
      <c r="AF64" s="175">
        <v>0.0</v>
      </c>
      <c r="AG64" s="175">
        <v>0.0</v>
      </c>
      <c r="AH64" s="175">
        <v>0.0</v>
      </c>
      <c r="AI64" s="175">
        <v>0.0</v>
      </c>
      <c r="AJ64" s="175">
        <v>0.0</v>
      </c>
      <c r="AK64" s="175">
        <v>0.0</v>
      </c>
      <c r="AL64" s="175">
        <v>0.0</v>
      </c>
      <c r="AM64" s="175">
        <v>167.0</v>
      </c>
      <c r="AN64" s="175">
        <v>0.0</v>
      </c>
      <c r="AO64" s="175">
        <v>0.0</v>
      </c>
      <c r="AP64" s="175">
        <v>0.0</v>
      </c>
      <c r="AQ64" s="175">
        <v>0.0</v>
      </c>
      <c r="AR64" s="175">
        <v>0.0</v>
      </c>
      <c r="AS64" s="175">
        <v>0.0</v>
      </c>
      <c r="AT64" s="175">
        <v>0.0</v>
      </c>
      <c r="AU64" s="175">
        <v>180.0</v>
      </c>
      <c r="AV64" s="175">
        <v>0.0</v>
      </c>
      <c r="AW64" s="175">
        <v>0.0</v>
      </c>
      <c r="AX64" s="175">
        <v>0.0</v>
      </c>
      <c r="AY64" s="175">
        <v>0.0</v>
      </c>
      <c r="AZ64" s="175">
        <v>0.0</v>
      </c>
      <c r="BA64" s="175">
        <v>0.0</v>
      </c>
      <c r="BB64" s="175">
        <v>0.0</v>
      </c>
      <c r="BC64" s="175">
        <v>0.0</v>
      </c>
      <c r="BD64" s="175">
        <v>0.0</v>
      </c>
      <c r="BE64" s="175">
        <v>0.0</v>
      </c>
      <c r="BF64" s="175">
        <v>0.0</v>
      </c>
      <c r="BG64" s="175">
        <v>0.0</v>
      </c>
      <c r="BH64" s="175">
        <v>0.0</v>
      </c>
      <c r="BI64" s="175">
        <v>0.0</v>
      </c>
      <c r="BJ64" s="175">
        <v>0.0</v>
      </c>
      <c r="BK64" s="175">
        <v>0.0</v>
      </c>
      <c r="BL64" s="175">
        <v>0.0</v>
      </c>
      <c r="BM64" s="175">
        <v>0.0</v>
      </c>
      <c r="BN64" s="175">
        <v>0.0</v>
      </c>
      <c r="BO64" s="175">
        <v>0.0</v>
      </c>
      <c r="BP64" s="175">
        <v>0.0</v>
      </c>
      <c r="BQ64" s="175">
        <v>0.0</v>
      </c>
      <c r="BR64" s="175">
        <v>0.0</v>
      </c>
      <c r="BS64" s="175">
        <v>0.0</v>
      </c>
      <c r="BT64" s="175">
        <v>0.0</v>
      </c>
      <c r="BU64" s="175">
        <v>0.0</v>
      </c>
      <c r="BV64" s="175">
        <v>0.0</v>
      </c>
      <c r="BW64" s="175">
        <v>0.0</v>
      </c>
      <c r="BX64" s="175">
        <v>0.0</v>
      </c>
      <c r="BY64" s="175">
        <v>0.0</v>
      </c>
      <c r="BZ64" s="175">
        <v>0.0</v>
      </c>
      <c r="CA64" s="175">
        <v>167.0</v>
      </c>
      <c r="CB64" s="175">
        <v>0.0</v>
      </c>
      <c r="CC64" s="175">
        <v>0.0</v>
      </c>
      <c r="CD64" s="175">
        <v>0.0</v>
      </c>
      <c r="CE64" s="175">
        <v>0.0</v>
      </c>
      <c r="CF64" s="175">
        <v>0.0</v>
      </c>
      <c r="CG64" s="175">
        <v>0.0</v>
      </c>
      <c r="CH64" s="175">
        <v>0.0</v>
      </c>
      <c r="CI64" s="175">
        <v>0.0</v>
      </c>
      <c r="CJ64" s="175">
        <v>0.0</v>
      </c>
      <c r="CK64" s="175">
        <v>0.0</v>
      </c>
      <c r="CL64" s="175">
        <v>0.0</v>
      </c>
      <c r="CM64" s="175">
        <v>0.0</v>
      </c>
      <c r="CN64" s="175">
        <v>0.0</v>
      </c>
      <c r="CO64" s="175">
        <v>0.0</v>
      </c>
      <c r="CP64" s="175">
        <v>0.0</v>
      </c>
      <c r="CQ64" s="175">
        <v>180.0</v>
      </c>
      <c r="CR64" s="175">
        <v>0.0</v>
      </c>
      <c r="CS64" s="175">
        <v>0.0</v>
      </c>
      <c r="CT64" s="175">
        <v>0.0</v>
      </c>
      <c r="CU64" s="175">
        <v>0.0</v>
      </c>
      <c r="CV64" s="175">
        <v>0.0</v>
      </c>
      <c r="CW64" s="175">
        <v>0.0</v>
      </c>
      <c r="CX64" s="175">
        <v>0.0</v>
      </c>
      <c r="CY64" s="175">
        <v>0.0</v>
      </c>
      <c r="CZ64" s="175">
        <v>0.0</v>
      </c>
      <c r="DA64" s="175">
        <v>175.0</v>
      </c>
      <c r="DB64" s="175">
        <v>0.0</v>
      </c>
      <c r="DC64" s="175">
        <v>0.0</v>
      </c>
      <c r="DD64" s="175">
        <v>0.0</v>
      </c>
      <c r="DE64" s="175">
        <v>0.0</v>
      </c>
      <c r="DF64" s="175">
        <v>0.0</v>
      </c>
      <c r="DG64" s="175">
        <v>0.0</v>
      </c>
      <c r="DH64" s="175">
        <v>0.0</v>
      </c>
      <c r="DI64" s="175">
        <v>0.0</v>
      </c>
      <c r="DJ64" s="175">
        <v>0.0</v>
      </c>
      <c r="DK64" s="175">
        <v>0.0</v>
      </c>
      <c r="DL64" s="175">
        <v>0.0</v>
      </c>
      <c r="DM64" s="175">
        <v>0.0</v>
      </c>
      <c r="DN64" s="175">
        <v>0.0</v>
      </c>
      <c r="DO64" s="175">
        <v>0.0</v>
      </c>
      <c r="DP64" s="175">
        <v>0.0</v>
      </c>
      <c r="DQ64" s="175">
        <v>0.0</v>
      </c>
      <c r="DR64" s="175">
        <v>0.0</v>
      </c>
      <c r="DS64" s="175">
        <v>0.0</v>
      </c>
      <c r="DT64" s="175">
        <v>0.0</v>
      </c>
      <c r="DU64" s="175">
        <v>0.0</v>
      </c>
      <c r="DV64" s="175">
        <v>0.0</v>
      </c>
      <c r="DW64" s="175">
        <v>0.0</v>
      </c>
      <c r="DX64" s="175">
        <v>0.0</v>
      </c>
      <c r="DY64" s="175">
        <v>0.0</v>
      </c>
      <c r="DZ64" s="175">
        <v>0.0</v>
      </c>
      <c r="EA64" s="175">
        <v>0.0</v>
      </c>
      <c r="EB64" s="175">
        <v>0.0</v>
      </c>
      <c r="EC64" s="175">
        <v>0.0</v>
      </c>
      <c r="ED64" s="175">
        <v>0.0</v>
      </c>
      <c r="EE64" s="175">
        <v>0.0</v>
      </c>
      <c r="EF64" s="175">
        <v>0.0</v>
      </c>
      <c r="EG64" s="175">
        <v>0.0</v>
      </c>
      <c r="EH64" s="175">
        <v>0.0</v>
      </c>
      <c r="EI64" s="175">
        <v>0.0</v>
      </c>
      <c r="EJ64" s="175">
        <v>0.0</v>
      </c>
      <c r="EK64" s="175">
        <v>0.0</v>
      </c>
      <c r="EL64" s="175">
        <v>0.0</v>
      </c>
      <c r="EM64" s="176">
        <v>0.0</v>
      </c>
      <c r="EN64" s="177">
        <f t="shared" si="2"/>
        <v>0</v>
      </c>
      <c r="EO64" s="178">
        <f>VLOOKUP(C64,'Complexity Cost Adjustment'!$C$2:$H$141,6,0)</f>
        <v>15552.1674</v>
      </c>
      <c r="EP64" s="178">
        <f t="shared" ref="EP64:JY64" si="67">IF(D64&gt;0,($EO64)*D$143,0)</f>
        <v>0</v>
      </c>
      <c r="EQ64" s="179">
        <f t="shared" si="67"/>
        <v>17962.75335</v>
      </c>
      <c r="ER64" s="178">
        <f t="shared" si="67"/>
        <v>0</v>
      </c>
      <c r="ES64" s="178">
        <f t="shared" si="67"/>
        <v>0</v>
      </c>
      <c r="ET64" s="178">
        <f t="shared" si="67"/>
        <v>0</v>
      </c>
      <c r="EU64" s="178">
        <f t="shared" si="67"/>
        <v>0</v>
      </c>
      <c r="EV64" s="179">
        <f t="shared" si="67"/>
        <v>12192.89924</v>
      </c>
      <c r="EW64" s="178">
        <f t="shared" si="67"/>
        <v>0</v>
      </c>
      <c r="EX64" s="178">
        <f t="shared" si="67"/>
        <v>0</v>
      </c>
      <c r="EY64" s="178">
        <f t="shared" si="67"/>
        <v>0</v>
      </c>
      <c r="EZ64" s="178">
        <f t="shared" si="67"/>
        <v>0</v>
      </c>
      <c r="FA64" s="179">
        <f t="shared" si="67"/>
        <v>11213.1127</v>
      </c>
      <c r="FB64" s="178">
        <f t="shared" si="67"/>
        <v>0</v>
      </c>
      <c r="FC64" s="178">
        <f t="shared" si="67"/>
        <v>0</v>
      </c>
      <c r="FD64" s="178">
        <f t="shared" si="67"/>
        <v>0</v>
      </c>
      <c r="FE64" s="178">
        <f t="shared" si="67"/>
        <v>0</v>
      </c>
      <c r="FF64" s="178">
        <f t="shared" si="67"/>
        <v>0</v>
      </c>
      <c r="FG64" s="178">
        <f t="shared" si="67"/>
        <v>0</v>
      </c>
      <c r="FH64" s="179">
        <f t="shared" si="67"/>
        <v>30171.20476</v>
      </c>
      <c r="FI64" s="178">
        <f t="shared" si="67"/>
        <v>0</v>
      </c>
      <c r="FJ64" s="178">
        <f t="shared" si="67"/>
        <v>0</v>
      </c>
      <c r="FK64" s="178">
        <f t="shared" si="67"/>
        <v>0</v>
      </c>
      <c r="FL64" s="178">
        <f t="shared" si="67"/>
        <v>0</v>
      </c>
      <c r="FM64" s="178">
        <f t="shared" si="67"/>
        <v>0</v>
      </c>
      <c r="FN64" s="178">
        <f t="shared" si="67"/>
        <v>0</v>
      </c>
      <c r="FO64" s="178">
        <f t="shared" si="67"/>
        <v>0</v>
      </c>
      <c r="FP64" s="178">
        <f t="shared" si="67"/>
        <v>0</v>
      </c>
      <c r="FQ64" s="179">
        <f t="shared" si="67"/>
        <v>18662.60088</v>
      </c>
      <c r="FR64" s="178">
        <f t="shared" si="67"/>
        <v>0</v>
      </c>
      <c r="FS64" s="178">
        <f t="shared" si="67"/>
        <v>0</v>
      </c>
      <c r="FT64" s="178">
        <f t="shared" si="67"/>
        <v>0</v>
      </c>
      <c r="FU64" s="178">
        <f t="shared" si="67"/>
        <v>0</v>
      </c>
      <c r="FV64" s="178">
        <f t="shared" si="67"/>
        <v>0</v>
      </c>
      <c r="FW64" s="178">
        <f t="shared" si="67"/>
        <v>0</v>
      </c>
      <c r="FX64" s="178">
        <f t="shared" si="67"/>
        <v>0</v>
      </c>
      <c r="FY64" s="179">
        <f t="shared" si="67"/>
        <v>18475.97487</v>
      </c>
      <c r="FZ64" s="178">
        <f t="shared" si="67"/>
        <v>0</v>
      </c>
      <c r="GA64" s="178">
        <f t="shared" si="67"/>
        <v>0</v>
      </c>
      <c r="GB64" s="178">
        <f t="shared" si="67"/>
        <v>0</v>
      </c>
      <c r="GC64" s="178">
        <f t="shared" si="67"/>
        <v>0</v>
      </c>
      <c r="GD64" s="178">
        <f t="shared" si="67"/>
        <v>0</v>
      </c>
      <c r="GE64" s="178">
        <f t="shared" si="67"/>
        <v>0</v>
      </c>
      <c r="GF64" s="178">
        <f t="shared" si="67"/>
        <v>0</v>
      </c>
      <c r="GG64" s="179">
        <f t="shared" si="67"/>
        <v>7542.801189</v>
      </c>
      <c r="GH64" s="178">
        <f t="shared" si="67"/>
        <v>0</v>
      </c>
      <c r="GI64" s="178">
        <f t="shared" si="67"/>
        <v>0</v>
      </c>
      <c r="GJ64" s="178">
        <f t="shared" si="67"/>
        <v>0</v>
      </c>
      <c r="GK64" s="178">
        <f t="shared" si="67"/>
        <v>0</v>
      </c>
      <c r="GL64" s="178">
        <f t="shared" si="67"/>
        <v>0</v>
      </c>
      <c r="GM64" s="178">
        <f t="shared" si="67"/>
        <v>0</v>
      </c>
      <c r="GN64" s="178">
        <f t="shared" si="67"/>
        <v>0</v>
      </c>
      <c r="GO64" s="178">
        <f t="shared" si="67"/>
        <v>0</v>
      </c>
      <c r="GP64" s="178">
        <f t="shared" si="67"/>
        <v>0</v>
      </c>
      <c r="GQ64" s="178">
        <f t="shared" si="67"/>
        <v>0</v>
      </c>
      <c r="GR64" s="178">
        <f t="shared" si="67"/>
        <v>0</v>
      </c>
      <c r="GS64" s="178">
        <f t="shared" si="67"/>
        <v>0</v>
      </c>
      <c r="GT64" s="178">
        <f t="shared" si="67"/>
        <v>0</v>
      </c>
      <c r="GU64" s="178">
        <f t="shared" si="67"/>
        <v>0</v>
      </c>
      <c r="GV64" s="178">
        <f t="shared" si="67"/>
        <v>0</v>
      </c>
      <c r="GW64" s="178">
        <f t="shared" si="67"/>
        <v>0</v>
      </c>
      <c r="GX64" s="178">
        <f t="shared" si="67"/>
        <v>0</v>
      </c>
      <c r="GY64" s="178">
        <f t="shared" si="67"/>
        <v>0</v>
      </c>
      <c r="GZ64" s="178">
        <f t="shared" si="67"/>
        <v>0</v>
      </c>
      <c r="HA64" s="178">
        <f t="shared" si="67"/>
        <v>0</v>
      </c>
      <c r="HB64" s="178">
        <f t="shared" si="67"/>
        <v>0</v>
      </c>
      <c r="HC64" s="178">
        <f t="shared" si="67"/>
        <v>0</v>
      </c>
      <c r="HD64" s="178">
        <f t="shared" si="67"/>
        <v>0</v>
      </c>
      <c r="HE64" s="178">
        <f t="shared" si="67"/>
        <v>0</v>
      </c>
      <c r="HF64" s="178">
        <f t="shared" si="67"/>
        <v>0</v>
      </c>
      <c r="HG64" s="178">
        <f t="shared" si="67"/>
        <v>0</v>
      </c>
      <c r="HH64" s="178">
        <f t="shared" si="67"/>
        <v>0</v>
      </c>
      <c r="HI64" s="178">
        <f t="shared" si="67"/>
        <v>0</v>
      </c>
      <c r="HJ64" s="178">
        <f t="shared" si="67"/>
        <v>0</v>
      </c>
      <c r="HK64" s="178">
        <f t="shared" si="67"/>
        <v>0</v>
      </c>
      <c r="HL64" s="178">
        <f t="shared" si="67"/>
        <v>0</v>
      </c>
      <c r="HM64" s="179">
        <f t="shared" si="67"/>
        <v>13437.07263</v>
      </c>
      <c r="HN64" s="178">
        <f t="shared" si="67"/>
        <v>0</v>
      </c>
      <c r="HO64" s="178">
        <f t="shared" si="67"/>
        <v>0</v>
      </c>
      <c r="HP64" s="178">
        <f t="shared" si="67"/>
        <v>0</v>
      </c>
      <c r="HQ64" s="178">
        <f t="shared" si="67"/>
        <v>0</v>
      </c>
      <c r="HR64" s="178">
        <f t="shared" si="67"/>
        <v>0</v>
      </c>
      <c r="HS64" s="178">
        <f t="shared" si="67"/>
        <v>0</v>
      </c>
      <c r="HT64" s="178">
        <f t="shared" si="67"/>
        <v>0</v>
      </c>
      <c r="HU64" s="178">
        <f t="shared" si="67"/>
        <v>0</v>
      </c>
      <c r="HV64" s="178">
        <f t="shared" si="67"/>
        <v>0</v>
      </c>
      <c r="HW64" s="178">
        <f t="shared" si="67"/>
        <v>0</v>
      </c>
      <c r="HX64" s="178">
        <f t="shared" si="67"/>
        <v>0</v>
      </c>
      <c r="HY64" s="178">
        <f t="shared" si="67"/>
        <v>0</v>
      </c>
      <c r="HZ64" s="178">
        <f t="shared" si="67"/>
        <v>0</v>
      </c>
      <c r="IA64" s="178">
        <f t="shared" si="67"/>
        <v>0</v>
      </c>
      <c r="IB64" s="178">
        <f t="shared" si="67"/>
        <v>0</v>
      </c>
      <c r="IC64" s="179">
        <f t="shared" si="67"/>
        <v>7853.844537</v>
      </c>
      <c r="ID64" s="178">
        <f t="shared" si="67"/>
        <v>0</v>
      </c>
      <c r="IE64" s="178">
        <f t="shared" si="67"/>
        <v>0</v>
      </c>
      <c r="IF64" s="178">
        <f t="shared" si="67"/>
        <v>0</v>
      </c>
      <c r="IG64" s="178">
        <f t="shared" si="67"/>
        <v>0</v>
      </c>
      <c r="IH64" s="178">
        <f t="shared" si="67"/>
        <v>0</v>
      </c>
      <c r="II64" s="178">
        <f t="shared" si="67"/>
        <v>0</v>
      </c>
      <c r="IJ64" s="178">
        <f t="shared" si="67"/>
        <v>0</v>
      </c>
      <c r="IK64" s="178">
        <f t="shared" si="67"/>
        <v>0</v>
      </c>
      <c r="IL64" s="178">
        <f t="shared" si="67"/>
        <v>0</v>
      </c>
      <c r="IM64" s="179">
        <f t="shared" si="67"/>
        <v>6531.910308</v>
      </c>
      <c r="IN64" s="178">
        <f t="shared" si="67"/>
        <v>0</v>
      </c>
      <c r="IO64" s="178">
        <f t="shared" si="67"/>
        <v>0</v>
      </c>
      <c r="IP64" s="178">
        <f t="shared" si="67"/>
        <v>0</v>
      </c>
      <c r="IQ64" s="178">
        <f t="shared" si="67"/>
        <v>0</v>
      </c>
      <c r="IR64" s="178">
        <f t="shared" si="67"/>
        <v>0</v>
      </c>
      <c r="IS64" s="178">
        <f t="shared" si="67"/>
        <v>0</v>
      </c>
      <c r="IT64" s="178">
        <f t="shared" si="67"/>
        <v>0</v>
      </c>
      <c r="IU64" s="178">
        <f t="shared" si="67"/>
        <v>0</v>
      </c>
      <c r="IV64" s="178">
        <f t="shared" si="67"/>
        <v>0</v>
      </c>
      <c r="IW64" s="178">
        <f t="shared" si="67"/>
        <v>0</v>
      </c>
      <c r="IX64" s="178">
        <f t="shared" si="67"/>
        <v>0</v>
      </c>
      <c r="IY64" s="178">
        <f t="shared" si="67"/>
        <v>0</v>
      </c>
      <c r="IZ64" s="178">
        <f t="shared" si="67"/>
        <v>0</v>
      </c>
      <c r="JA64" s="178">
        <f t="shared" si="67"/>
        <v>0</v>
      </c>
      <c r="JB64" s="178">
        <f t="shared" si="67"/>
        <v>0</v>
      </c>
      <c r="JC64" s="178">
        <f t="shared" si="67"/>
        <v>0</v>
      </c>
      <c r="JD64" s="178">
        <f t="shared" si="67"/>
        <v>0</v>
      </c>
      <c r="JE64" s="178">
        <f t="shared" si="67"/>
        <v>0</v>
      </c>
      <c r="JF64" s="178">
        <f t="shared" si="67"/>
        <v>0</v>
      </c>
      <c r="JG64" s="178">
        <f t="shared" si="67"/>
        <v>0</v>
      </c>
      <c r="JH64" s="178">
        <f t="shared" si="67"/>
        <v>0</v>
      </c>
      <c r="JI64" s="178">
        <f t="shared" si="67"/>
        <v>0</v>
      </c>
      <c r="JJ64" s="178">
        <f t="shared" si="67"/>
        <v>0</v>
      </c>
      <c r="JK64" s="178">
        <f t="shared" si="67"/>
        <v>0</v>
      </c>
      <c r="JL64" s="178">
        <f t="shared" si="67"/>
        <v>0</v>
      </c>
      <c r="JM64" s="178">
        <f t="shared" si="67"/>
        <v>0</v>
      </c>
      <c r="JN64" s="178">
        <f t="shared" si="67"/>
        <v>0</v>
      </c>
      <c r="JO64" s="178">
        <f t="shared" si="67"/>
        <v>0</v>
      </c>
      <c r="JP64" s="178">
        <f t="shared" si="67"/>
        <v>0</v>
      </c>
      <c r="JQ64" s="178">
        <f t="shared" si="67"/>
        <v>0</v>
      </c>
      <c r="JR64" s="178">
        <f t="shared" si="67"/>
        <v>0</v>
      </c>
      <c r="JS64" s="178">
        <f t="shared" si="67"/>
        <v>0</v>
      </c>
      <c r="JT64" s="178">
        <f t="shared" si="67"/>
        <v>0</v>
      </c>
      <c r="JU64" s="178">
        <f t="shared" si="67"/>
        <v>0</v>
      </c>
      <c r="JV64" s="178">
        <f t="shared" si="67"/>
        <v>0</v>
      </c>
      <c r="JW64" s="178">
        <f t="shared" si="67"/>
        <v>0</v>
      </c>
      <c r="JX64" s="178">
        <f t="shared" si="67"/>
        <v>0</v>
      </c>
      <c r="JY64" s="178">
        <f t="shared" si="67"/>
        <v>0</v>
      </c>
      <c r="JZ64" s="180">
        <f t="shared" si="4"/>
        <v>0.215</v>
      </c>
      <c r="KA64" s="181">
        <f t="shared" si="5"/>
        <v>144044.1745</v>
      </c>
      <c r="KB64" s="181">
        <f t="shared" si="6"/>
        <v>30969.49751</v>
      </c>
    </row>
    <row r="65" ht="14.25" customHeight="1">
      <c r="A65" s="50" t="s">
        <v>179</v>
      </c>
      <c r="B65" s="83" t="s">
        <v>479</v>
      </c>
      <c r="C65" s="50">
        <v>1811064.0</v>
      </c>
      <c r="D65" s="175">
        <v>131.0</v>
      </c>
      <c r="E65" s="175">
        <v>0.0</v>
      </c>
      <c r="F65" s="175">
        <v>0.0</v>
      </c>
      <c r="G65" s="175">
        <v>0.0</v>
      </c>
      <c r="H65" s="175">
        <v>0.0</v>
      </c>
      <c r="I65" s="175">
        <v>140.0</v>
      </c>
      <c r="J65" s="175">
        <v>0.0</v>
      </c>
      <c r="K65" s="175">
        <v>0.0</v>
      </c>
      <c r="L65" s="175">
        <v>0.0</v>
      </c>
      <c r="M65" s="175">
        <v>0.0</v>
      </c>
      <c r="N65" s="175">
        <v>137.0</v>
      </c>
      <c r="O65" s="175">
        <v>0.0</v>
      </c>
      <c r="P65" s="175">
        <v>0.0</v>
      </c>
      <c r="Q65" s="175">
        <v>0.0</v>
      </c>
      <c r="R65" s="175">
        <v>0.0</v>
      </c>
      <c r="S65" s="175">
        <v>0.0</v>
      </c>
      <c r="T65" s="175">
        <v>0.0</v>
      </c>
      <c r="U65" s="175">
        <v>0.0</v>
      </c>
      <c r="V65" s="175">
        <v>132.0</v>
      </c>
      <c r="W65" s="175">
        <v>0.0</v>
      </c>
      <c r="X65" s="175">
        <v>0.0</v>
      </c>
      <c r="Y65" s="175">
        <v>0.0</v>
      </c>
      <c r="Z65" s="175">
        <v>0.0</v>
      </c>
      <c r="AA65" s="175">
        <v>0.0</v>
      </c>
      <c r="AB65" s="175">
        <v>0.0</v>
      </c>
      <c r="AC65" s="175">
        <v>0.0</v>
      </c>
      <c r="AD65" s="175">
        <v>0.0</v>
      </c>
      <c r="AE65" s="175">
        <v>127.0</v>
      </c>
      <c r="AF65" s="175">
        <v>0.0</v>
      </c>
      <c r="AG65" s="175">
        <v>0.0</v>
      </c>
      <c r="AH65" s="175">
        <v>0.0</v>
      </c>
      <c r="AI65" s="175">
        <v>0.0</v>
      </c>
      <c r="AJ65" s="175">
        <v>0.0</v>
      </c>
      <c r="AK65" s="175">
        <v>0.0</v>
      </c>
      <c r="AL65" s="175">
        <v>0.0</v>
      </c>
      <c r="AM65" s="175">
        <v>133.0</v>
      </c>
      <c r="AN65" s="175">
        <v>0.0</v>
      </c>
      <c r="AO65" s="175">
        <v>0.0</v>
      </c>
      <c r="AP65" s="175">
        <v>0.0</v>
      </c>
      <c r="AQ65" s="175">
        <v>0.0</v>
      </c>
      <c r="AR65" s="175">
        <v>0.0</v>
      </c>
      <c r="AS65" s="175">
        <v>0.0</v>
      </c>
      <c r="AT65" s="175">
        <v>0.0</v>
      </c>
      <c r="AU65" s="175">
        <v>0.0</v>
      </c>
      <c r="AV65" s="175">
        <v>0.0</v>
      </c>
      <c r="AW65" s="175">
        <v>144.0</v>
      </c>
      <c r="AX65" s="175">
        <v>0.0</v>
      </c>
      <c r="AY65" s="175">
        <v>0.0</v>
      </c>
      <c r="AZ65" s="175">
        <v>0.0</v>
      </c>
      <c r="BA65" s="175">
        <v>0.0</v>
      </c>
      <c r="BB65" s="175">
        <v>0.0</v>
      </c>
      <c r="BC65" s="175">
        <v>0.0</v>
      </c>
      <c r="BD65" s="175">
        <v>0.0</v>
      </c>
      <c r="BE65" s="175">
        <v>0.0</v>
      </c>
      <c r="BF65" s="175">
        <v>0.0</v>
      </c>
      <c r="BG65" s="175">
        <v>0.0</v>
      </c>
      <c r="BH65" s="175">
        <v>0.0</v>
      </c>
      <c r="BI65" s="175">
        <v>0.0</v>
      </c>
      <c r="BJ65" s="175">
        <v>0.0</v>
      </c>
      <c r="BK65" s="175">
        <v>0.0</v>
      </c>
      <c r="BL65" s="175">
        <v>0.0</v>
      </c>
      <c r="BM65" s="175">
        <v>0.0</v>
      </c>
      <c r="BN65" s="175">
        <v>0.0</v>
      </c>
      <c r="BO65" s="175">
        <v>0.0</v>
      </c>
      <c r="BP65" s="175">
        <v>0.0</v>
      </c>
      <c r="BQ65" s="175">
        <v>0.0</v>
      </c>
      <c r="BR65" s="175">
        <v>0.0</v>
      </c>
      <c r="BS65" s="175">
        <v>0.0</v>
      </c>
      <c r="BT65" s="175">
        <v>0.0</v>
      </c>
      <c r="BU65" s="175">
        <v>0.0</v>
      </c>
      <c r="BV65" s="175">
        <v>0.0</v>
      </c>
      <c r="BW65" s="175">
        <v>0.0</v>
      </c>
      <c r="BX65" s="175">
        <v>0.0</v>
      </c>
      <c r="BY65" s="175">
        <v>0.0</v>
      </c>
      <c r="BZ65" s="175">
        <v>0.0</v>
      </c>
      <c r="CA65" s="175">
        <v>133.0</v>
      </c>
      <c r="CB65" s="175">
        <v>0.0</v>
      </c>
      <c r="CC65" s="175">
        <v>0.0</v>
      </c>
      <c r="CD65" s="175">
        <v>0.0</v>
      </c>
      <c r="CE65" s="175">
        <v>0.0</v>
      </c>
      <c r="CF65" s="175">
        <v>0.0</v>
      </c>
      <c r="CG65" s="175">
        <v>0.0</v>
      </c>
      <c r="CH65" s="175">
        <v>0.0</v>
      </c>
      <c r="CI65" s="175">
        <v>0.0</v>
      </c>
      <c r="CJ65" s="175">
        <v>0.0</v>
      </c>
      <c r="CK65" s="175">
        <v>0.0</v>
      </c>
      <c r="CL65" s="175">
        <v>0.0</v>
      </c>
      <c r="CM65" s="175">
        <v>0.0</v>
      </c>
      <c r="CN65" s="175">
        <v>0.0</v>
      </c>
      <c r="CO65" s="175">
        <v>0.0</v>
      </c>
      <c r="CP65" s="175">
        <v>144.0</v>
      </c>
      <c r="CQ65" s="175">
        <v>0.0</v>
      </c>
      <c r="CR65" s="175">
        <v>0.0</v>
      </c>
      <c r="CS65" s="175">
        <v>0.0</v>
      </c>
      <c r="CT65" s="175">
        <v>0.0</v>
      </c>
      <c r="CU65" s="175">
        <v>0.0</v>
      </c>
      <c r="CV65" s="175">
        <v>0.0</v>
      </c>
      <c r="CW65" s="175">
        <v>0.0</v>
      </c>
      <c r="CX65" s="175">
        <v>0.0</v>
      </c>
      <c r="CY65" s="175">
        <v>0.0</v>
      </c>
      <c r="CZ65" s="175">
        <v>0.0</v>
      </c>
      <c r="DA65" s="175">
        <v>140.0</v>
      </c>
      <c r="DB65" s="175">
        <v>0.0</v>
      </c>
      <c r="DC65" s="175">
        <v>0.0</v>
      </c>
      <c r="DD65" s="175">
        <v>0.0</v>
      </c>
      <c r="DE65" s="175">
        <v>0.0</v>
      </c>
      <c r="DF65" s="175">
        <v>0.0</v>
      </c>
      <c r="DG65" s="175">
        <v>0.0</v>
      </c>
      <c r="DH65" s="175">
        <v>0.0</v>
      </c>
      <c r="DI65" s="175">
        <v>0.0</v>
      </c>
      <c r="DJ65" s="175">
        <v>0.0</v>
      </c>
      <c r="DK65" s="175">
        <v>0.0</v>
      </c>
      <c r="DL65" s="175">
        <v>0.0</v>
      </c>
      <c r="DM65" s="175">
        <v>0.0</v>
      </c>
      <c r="DN65" s="175">
        <v>0.0</v>
      </c>
      <c r="DO65" s="175">
        <v>0.0</v>
      </c>
      <c r="DP65" s="175">
        <v>0.0</v>
      </c>
      <c r="DQ65" s="175">
        <v>0.0</v>
      </c>
      <c r="DR65" s="175">
        <v>0.0</v>
      </c>
      <c r="DS65" s="175">
        <v>0.0</v>
      </c>
      <c r="DT65" s="175">
        <v>0.0</v>
      </c>
      <c r="DU65" s="175">
        <v>0.0</v>
      </c>
      <c r="DV65" s="175">
        <v>0.0</v>
      </c>
      <c r="DW65" s="175">
        <v>0.0</v>
      </c>
      <c r="DX65" s="175">
        <v>0.0</v>
      </c>
      <c r="DY65" s="175">
        <v>0.0</v>
      </c>
      <c r="DZ65" s="175">
        <v>0.0</v>
      </c>
      <c r="EA65" s="175">
        <v>0.0</v>
      </c>
      <c r="EB65" s="175">
        <v>0.0</v>
      </c>
      <c r="EC65" s="175">
        <v>0.0</v>
      </c>
      <c r="ED65" s="175">
        <v>0.0</v>
      </c>
      <c r="EE65" s="175">
        <v>0.0</v>
      </c>
      <c r="EF65" s="175">
        <v>0.0</v>
      </c>
      <c r="EG65" s="175">
        <v>0.0</v>
      </c>
      <c r="EH65" s="175">
        <v>0.0</v>
      </c>
      <c r="EI65" s="175">
        <v>0.0</v>
      </c>
      <c r="EJ65" s="175">
        <v>0.0</v>
      </c>
      <c r="EK65" s="175">
        <v>0.0</v>
      </c>
      <c r="EL65" s="175">
        <v>0.0</v>
      </c>
      <c r="EM65" s="176">
        <v>0.0</v>
      </c>
      <c r="EN65" s="177">
        <f t="shared" si="2"/>
        <v>30.671685</v>
      </c>
      <c r="EO65" s="178">
        <f>VLOOKUP(C65,'Complexity Cost Adjustment'!$C$2:$H$141,6,0)</f>
        <v>4270.27</v>
      </c>
      <c r="EP65" s="179">
        <f t="shared" ref="EP65:JY65" si="68">IF(D65&gt;0,($EO65)*D$143,0)</f>
        <v>4650.32403</v>
      </c>
      <c r="EQ65" s="178">
        <f t="shared" si="68"/>
        <v>0</v>
      </c>
      <c r="ER65" s="178">
        <f t="shared" si="68"/>
        <v>0</v>
      </c>
      <c r="ES65" s="178">
        <f t="shared" si="68"/>
        <v>0</v>
      </c>
      <c r="ET65" s="178">
        <f t="shared" si="68"/>
        <v>0</v>
      </c>
      <c r="EU65" s="179">
        <f t="shared" si="68"/>
        <v>3347.89168</v>
      </c>
      <c r="EV65" s="178">
        <f t="shared" si="68"/>
        <v>0</v>
      </c>
      <c r="EW65" s="178">
        <f t="shared" si="68"/>
        <v>0</v>
      </c>
      <c r="EX65" s="178">
        <f t="shared" si="68"/>
        <v>0</v>
      </c>
      <c r="EY65" s="178">
        <f t="shared" si="68"/>
        <v>0</v>
      </c>
      <c r="EZ65" s="179">
        <f t="shared" si="68"/>
        <v>2989.189</v>
      </c>
      <c r="FA65" s="178">
        <f t="shared" si="68"/>
        <v>0</v>
      </c>
      <c r="FB65" s="178">
        <f t="shared" si="68"/>
        <v>0</v>
      </c>
      <c r="FC65" s="178">
        <f t="shared" si="68"/>
        <v>0</v>
      </c>
      <c r="FD65" s="178">
        <f t="shared" si="68"/>
        <v>0</v>
      </c>
      <c r="FE65" s="178">
        <f t="shared" si="68"/>
        <v>0</v>
      </c>
      <c r="FF65" s="178">
        <f t="shared" si="68"/>
        <v>0</v>
      </c>
      <c r="FG65" s="178">
        <f t="shared" si="68"/>
        <v>0</v>
      </c>
      <c r="FH65" s="179">
        <f t="shared" si="68"/>
        <v>8284.3238</v>
      </c>
      <c r="FI65" s="178">
        <f t="shared" si="68"/>
        <v>0</v>
      </c>
      <c r="FJ65" s="178">
        <f t="shared" si="68"/>
        <v>0</v>
      </c>
      <c r="FK65" s="178">
        <f t="shared" si="68"/>
        <v>0</v>
      </c>
      <c r="FL65" s="178">
        <f t="shared" si="68"/>
        <v>0</v>
      </c>
      <c r="FM65" s="178">
        <f t="shared" si="68"/>
        <v>0</v>
      </c>
      <c r="FN65" s="178">
        <f t="shared" si="68"/>
        <v>0</v>
      </c>
      <c r="FO65" s="178">
        <f t="shared" si="68"/>
        <v>0</v>
      </c>
      <c r="FP65" s="178">
        <f t="shared" si="68"/>
        <v>0</v>
      </c>
      <c r="FQ65" s="179">
        <f t="shared" si="68"/>
        <v>5124.324</v>
      </c>
      <c r="FR65" s="178">
        <f t="shared" si="68"/>
        <v>0</v>
      </c>
      <c r="FS65" s="178">
        <f t="shared" si="68"/>
        <v>0</v>
      </c>
      <c r="FT65" s="178">
        <f t="shared" si="68"/>
        <v>0</v>
      </c>
      <c r="FU65" s="178">
        <f t="shared" si="68"/>
        <v>0</v>
      </c>
      <c r="FV65" s="178">
        <f t="shared" si="68"/>
        <v>0</v>
      </c>
      <c r="FW65" s="178">
        <f t="shared" si="68"/>
        <v>0</v>
      </c>
      <c r="FX65" s="178">
        <f t="shared" si="68"/>
        <v>0</v>
      </c>
      <c r="FY65" s="179">
        <f t="shared" si="68"/>
        <v>5073.08076</v>
      </c>
      <c r="FZ65" s="178">
        <f t="shared" si="68"/>
        <v>0</v>
      </c>
      <c r="GA65" s="178">
        <f t="shared" si="68"/>
        <v>0</v>
      </c>
      <c r="GB65" s="178">
        <f t="shared" si="68"/>
        <v>0</v>
      </c>
      <c r="GC65" s="178">
        <f t="shared" si="68"/>
        <v>0</v>
      </c>
      <c r="GD65" s="178">
        <f t="shared" si="68"/>
        <v>0</v>
      </c>
      <c r="GE65" s="178">
        <f t="shared" si="68"/>
        <v>0</v>
      </c>
      <c r="GF65" s="178">
        <f t="shared" si="68"/>
        <v>0</v>
      </c>
      <c r="GG65" s="178">
        <f t="shared" si="68"/>
        <v>0</v>
      </c>
      <c r="GH65" s="178">
        <f t="shared" si="68"/>
        <v>0</v>
      </c>
      <c r="GI65" s="179">
        <f t="shared" si="68"/>
        <v>2199.18905</v>
      </c>
      <c r="GJ65" s="178">
        <f t="shared" si="68"/>
        <v>0</v>
      </c>
      <c r="GK65" s="178">
        <f t="shared" si="68"/>
        <v>0</v>
      </c>
      <c r="GL65" s="178">
        <f t="shared" si="68"/>
        <v>0</v>
      </c>
      <c r="GM65" s="178">
        <f t="shared" si="68"/>
        <v>0</v>
      </c>
      <c r="GN65" s="178">
        <f t="shared" si="68"/>
        <v>0</v>
      </c>
      <c r="GO65" s="178">
        <f t="shared" si="68"/>
        <v>0</v>
      </c>
      <c r="GP65" s="178">
        <f t="shared" si="68"/>
        <v>0</v>
      </c>
      <c r="GQ65" s="178">
        <f t="shared" si="68"/>
        <v>0</v>
      </c>
      <c r="GR65" s="178">
        <f t="shared" si="68"/>
        <v>0</v>
      </c>
      <c r="GS65" s="178">
        <f t="shared" si="68"/>
        <v>0</v>
      </c>
      <c r="GT65" s="178">
        <f t="shared" si="68"/>
        <v>0</v>
      </c>
      <c r="GU65" s="178">
        <f t="shared" si="68"/>
        <v>0</v>
      </c>
      <c r="GV65" s="178">
        <f t="shared" si="68"/>
        <v>0</v>
      </c>
      <c r="GW65" s="178">
        <f t="shared" si="68"/>
        <v>0</v>
      </c>
      <c r="GX65" s="178">
        <f t="shared" si="68"/>
        <v>0</v>
      </c>
      <c r="GY65" s="178">
        <f t="shared" si="68"/>
        <v>0</v>
      </c>
      <c r="GZ65" s="178">
        <f t="shared" si="68"/>
        <v>0</v>
      </c>
      <c r="HA65" s="178">
        <f t="shared" si="68"/>
        <v>0</v>
      </c>
      <c r="HB65" s="178">
        <f t="shared" si="68"/>
        <v>0</v>
      </c>
      <c r="HC65" s="178">
        <f t="shared" si="68"/>
        <v>0</v>
      </c>
      <c r="HD65" s="178">
        <f t="shared" si="68"/>
        <v>0</v>
      </c>
      <c r="HE65" s="178">
        <f t="shared" si="68"/>
        <v>0</v>
      </c>
      <c r="HF65" s="178">
        <f t="shared" si="68"/>
        <v>0</v>
      </c>
      <c r="HG65" s="178">
        <f t="shared" si="68"/>
        <v>0</v>
      </c>
      <c r="HH65" s="178">
        <f t="shared" si="68"/>
        <v>0</v>
      </c>
      <c r="HI65" s="178">
        <f t="shared" si="68"/>
        <v>0</v>
      </c>
      <c r="HJ65" s="178">
        <f t="shared" si="68"/>
        <v>0</v>
      </c>
      <c r="HK65" s="178">
        <f t="shared" si="68"/>
        <v>0</v>
      </c>
      <c r="HL65" s="178">
        <f t="shared" si="68"/>
        <v>0</v>
      </c>
      <c r="HM65" s="179">
        <f t="shared" si="68"/>
        <v>3689.51328</v>
      </c>
      <c r="HN65" s="178">
        <f t="shared" si="68"/>
        <v>0</v>
      </c>
      <c r="HO65" s="178">
        <f t="shared" si="68"/>
        <v>0</v>
      </c>
      <c r="HP65" s="178">
        <f t="shared" si="68"/>
        <v>0</v>
      </c>
      <c r="HQ65" s="178">
        <f t="shared" si="68"/>
        <v>0</v>
      </c>
      <c r="HR65" s="178">
        <f t="shared" si="68"/>
        <v>0</v>
      </c>
      <c r="HS65" s="178">
        <f t="shared" si="68"/>
        <v>0</v>
      </c>
      <c r="HT65" s="178">
        <f t="shared" si="68"/>
        <v>0</v>
      </c>
      <c r="HU65" s="178">
        <f t="shared" si="68"/>
        <v>0</v>
      </c>
      <c r="HV65" s="178">
        <f t="shared" si="68"/>
        <v>0</v>
      </c>
      <c r="HW65" s="178">
        <f t="shared" si="68"/>
        <v>0</v>
      </c>
      <c r="HX65" s="178">
        <f t="shared" si="68"/>
        <v>0</v>
      </c>
      <c r="HY65" s="178">
        <f t="shared" si="68"/>
        <v>0</v>
      </c>
      <c r="HZ65" s="178">
        <f t="shared" si="68"/>
        <v>0</v>
      </c>
      <c r="IA65" s="178">
        <f t="shared" si="68"/>
        <v>0</v>
      </c>
      <c r="IB65" s="179">
        <f t="shared" si="68"/>
        <v>2220.5404</v>
      </c>
      <c r="IC65" s="178">
        <f t="shared" si="68"/>
        <v>0</v>
      </c>
      <c r="ID65" s="178">
        <f t="shared" si="68"/>
        <v>0</v>
      </c>
      <c r="IE65" s="178">
        <f t="shared" si="68"/>
        <v>0</v>
      </c>
      <c r="IF65" s="178">
        <f t="shared" si="68"/>
        <v>0</v>
      </c>
      <c r="IG65" s="178">
        <f t="shared" si="68"/>
        <v>0</v>
      </c>
      <c r="IH65" s="178">
        <f t="shared" si="68"/>
        <v>0</v>
      </c>
      <c r="II65" s="178">
        <f t="shared" si="68"/>
        <v>0</v>
      </c>
      <c r="IJ65" s="178">
        <f t="shared" si="68"/>
        <v>0</v>
      </c>
      <c r="IK65" s="178">
        <f t="shared" si="68"/>
        <v>0</v>
      </c>
      <c r="IL65" s="178">
        <f t="shared" si="68"/>
        <v>0</v>
      </c>
      <c r="IM65" s="179">
        <f t="shared" si="68"/>
        <v>1793.5134</v>
      </c>
      <c r="IN65" s="178">
        <f t="shared" si="68"/>
        <v>0</v>
      </c>
      <c r="IO65" s="178">
        <f t="shared" si="68"/>
        <v>0</v>
      </c>
      <c r="IP65" s="178">
        <f t="shared" si="68"/>
        <v>0</v>
      </c>
      <c r="IQ65" s="178">
        <f t="shared" si="68"/>
        <v>0</v>
      </c>
      <c r="IR65" s="178">
        <f t="shared" si="68"/>
        <v>0</v>
      </c>
      <c r="IS65" s="178">
        <f t="shared" si="68"/>
        <v>0</v>
      </c>
      <c r="IT65" s="178">
        <f t="shared" si="68"/>
        <v>0</v>
      </c>
      <c r="IU65" s="178">
        <f t="shared" si="68"/>
        <v>0</v>
      </c>
      <c r="IV65" s="178">
        <f t="shared" si="68"/>
        <v>0</v>
      </c>
      <c r="IW65" s="178">
        <f t="shared" si="68"/>
        <v>0</v>
      </c>
      <c r="IX65" s="178">
        <f t="shared" si="68"/>
        <v>0</v>
      </c>
      <c r="IY65" s="178">
        <f t="shared" si="68"/>
        <v>0</v>
      </c>
      <c r="IZ65" s="178">
        <f t="shared" si="68"/>
        <v>0</v>
      </c>
      <c r="JA65" s="178">
        <f t="shared" si="68"/>
        <v>0</v>
      </c>
      <c r="JB65" s="178">
        <f t="shared" si="68"/>
        <v>0</v>
      </c>
      <c r="JC65" s="178">
        <f t="shared" si="68"/>
        <v>0</v>
      </c>
      <c r="JD65" s="178">
        <f t="shared" si="68"/>
        <v>0</v>
      </c>
      <c r="JE65" s="178">
        <f t="shared" si="68"/>
        <v>0</v>
      </c>
      <c r="JF65" s="178">
        <f t="shared" si="68"/>
        <v>0</v>
      </c>
      <c r="JG65" s="178">
        <f t="shared" si="68"/>
        <v>0</v>
      </c>
      <c r="JH65" s="178">
        <f t="shared" si="68"/>
        <v>0</v>
      </c>
      <c r="JI65" s="178">
        <f t="shared" si="68"/>
        <v>0</v>
      </c>
      <c r="JJ65" s="178">
        <f t="shared" si="68"/>
        <v>0</v>
      </c>
      <c r="JK65" s="178">
        <f t="shared" si="68"/>
        <v>0</v>
      </c>
      <c r="JL65" s="178">
        <f t="shared" si="68"/>
        <v>0</v>
      </c>
      <c r="JM65" s="178">
        <f t="shared" si="68"/>
        <v>0</v>
      </c>
      <c r="JN65" s="178">
        <f t="shared" si="68"/>
        <v>0</v>
      </c>
      <c r="JO65" s="178">
        <f t="shared" si="68"/>
        <v>0</v>
      </c>
      <c r="JP65" s="178">
        <f t="shared" si="68"/>
        <v>0</v>
      </c>
      <c r="JQ65" s="178">
        <f t="shared" si="68"/>
        <v>0</v>
      </c>
      <c r="JR65" s="178">
        <f t="shared" si="68"/>
        <v>0</v>
      </c>
      <c r="JS65" s="178">
        <f t="shared" si="68"/>
        <v>0</v>
      </c>
      <c r="JT65" s="178">
        <f t="shared" si="68"/>
        <v>0</v>
      </c>
      <c r="JU65" s="178">
        <f t="shared" si="68"/>
        <v>0</v>
      </c>
      <c r="JV65" s="178">
        <f t="shared" si="68"/>
        <v>0</v>
      </c>
      <c r="JW65" s="178">
        <f t="shared" si="68"/>
        <v>0</v>
      </c>
      <c r="JX65" s="178">
        <f t="shared" si="68"/>
        <v>0</v>
      </c>
      <c r="JY65" s="178">
        <f t="shared" si="68"/>
        <v>0</v>
      </c>
      <c r="JZ65" s="180">
        <f t="shared" si="4"/>
        <v>0.215</v>
      </c>
      <c r="KA65" s="181">
        <f t="shared" si="5"/>
        <v>39371.8894</v>
      </c>
      <c r="KB65" s="181">
        <f t="shared" si="6"/>
        <v>8464.956221</v>
      </c>
    </row>
    <row r="66" ht="14.25" customHeight="1">
      <c r="A66" s="50" t="s">
        <v>179</v>
      </c>
      <c r="B66" s="83" t="s">
        <v>479</v>
      </c>
      <c r="C66" s="50">
        <v>1811065.0</v>
      </c>
      <c r="D66" s="175">
        <v>33.0</v>
      </c>
      <c r="E66" s="175">
        <v>0.0</v>
      </c>
      <c r="F66" s="175">
        <v>0.0</v>
      </c>
      <c r="G66" s="175">
        <v>0.0</v>
      </c>
      <c r="H66" s="175">
        <v>0.0</v>
      </c>
      <c r="I66" s="175">
        <v>35.0</v>
      </c>
      <c r="J66" s="175">
        <v>0.0</v>
      </c>
      <c r="K66" s="175">
        <v>0.0</v>
      </c>
      <c r="L66" s="175">
        <v>0.0</v>
      </c>
      <c r="M66" s="175">
        <v>0.0</v>
      </c>
      <c r="N66" s="175">
        <v>34.0</v>
      </c>
      <c r="O66" s="175">
        <v>0.0</v>
      </c>
      <c r="P66" s="175">
        <v>0.0</v>
      </c>
      <c r="Q66" s="175">
        <v>0.0</v>
      </c>
      <c r="R66" s="175">
        <v>0.0</v>
      </c>
      <c r="S66" s="175">
        <v>0.0</v>
      </c>
      <c r="T66" s="175">
        <v>0.0</v>
      </c>
      <c r="U66" s="175">
        <v>0.0</v>
      </c>
      <c r="V66" s="175">
        <v>0.0</v>
      </c>
      <c r="W66" s="175">
        <v>0.0</v>
      </c>
      <c r="X66" s="175">
        <v>32.0</v>
      </c>
      <c r="Y66" s="175">
        <v>0.0</v>
      </c>
      <c r="Z66" s="175">
        <v>0.0</v>
      </c>
      <c r="AA66" s="175">
        <v>0.0</v>
      </c>
      <c r="AB66" s="175">
        <v>0.0</v>
      </c>
      <c r="AC66" s="175">
        <v>0.0</v>
      </c>
      <c r="AD66" s="175">
        <v>0.0</v>
      </c>
      <c r="AE66" s="175">
        <v>32.0</v>
      </c>
      <c r="AF66" s="175">
        <v>0.0</v>
      </c>
      <c r="AG66" s="175">
        <v>0.0</v>
      </c>
      <c r="AH66" s="175">
        <v>0.0</v>
      </c>
      <c r="AI66" s="175">
        <v>0.0</v>
      </c>
      <c r="AJ66" s="175">
        <v>0.0</v>
      </c>
      <c r="AK66" s="175">
        <v>0.0</v>
      </c>
      <c r="AL66" s="175">
        <v>0.0</v>
      </c>
      <c r="AM66" s="175">
        <v>33.0</v>
      </c>
      <c r="AN66" s="175">
        <v>0.0</v>
      </c>
      <c r="AO66" s="175">
        <v>0.0</v>
      </c>
      <c r="AP66" s="175">
        <v>0.0</v>
      </c>
      <c r="AQ66" s="175">
        <v>0.0</v>
      </c>
      <c r="AR66" s="175">
        <v>0.0</v>
      </c>
      <c r="AS66" s="175">
        <v>0.0</v>
      </c>
      <c r="AT66" s="175">
        <v>0.0</v>
      </c>
      <c r="AU66" s="175">
        <v>0.0</v>
      </c>
      <c r="AV66" s="175">
        <v>0.0</v>
      </c>
      <c r="AW66" s="175">
        <v>36.0</v>
      </c>
      <c r="AX66" s="175">
        <v>0.0</v>
      </c>
      <c r="AY66" s="175">
        <v>0.0</v>
      </c>
      <c r="AZ66" s="175">
        <v>0.0</v>
      </c>
      <c r="BA66" s="175">
        <v>0.0</v>
      </c>
      <c r="BB66" s="175">
        <v>0.0</v>
      </c>
      <c r="BC66" s="175">
        <v>0.0</v>
      </c>
      <c r="BD66" s="175">
        <v>0.0</v>
      </c>
      <c r="BE66" s="175">
        <v>0.0</v>
      </c>
      <c r="BF66" s="175">
        <v>0.0</v>
      </c>
      <c r="BG66" s="175">
        <v>0.0</v>
      </c>
      <c r="BH66" s="175">
        <v>0.0</v>
      </c>
      <c r="BI66" s="175">
        <v>0.0</v>
      </c>
      <c r="BJ66" s="175">
        <v>0.0</v>
      </c>
      <c r="BK66" s="175">
        <v>0.0</v>
      </c>
      <c r="BL66" s="175">
        <v>0.0</v>
      </c>
      <c r="BM66" s="175">
        <v>0.0</v>
      </c>
      <c r="BN66" s="175">
        <v>0.0</v>
      </c>
      <c r="BO66" s="175">
        <v>0.0</v>
      </c>
      <c r="BP66" s="175">
        <v>0.0</v>
      </c>
      <c r="BQ66" s="175">
        <v>0.0</v>
      </c>
      <c r="BR66" s="175">
        <v>0.0</v>
      </c>
      <c r="BS66" s="175">
        <v>0.0</v>
      </c>
      <c r="BT66" s="175">
        <v>0.0</v>
      </c>
      <c r="BU66" s="175">
        <v>0.0</v>
      </c>
      <c r="BV66" s="175">
        <v>0.0</v>
      </c>
      <c r="BW66" s="175">
        <v>0.0</v>
      </c>
      <c r="BX66" s="175">
        <v>0.0</v>
      </c>
      <c r="BY66" s="175">
        <v>0.0</v>
      </c>
      <c r="BZ66" s="175">
        <v>0.0</v>
      </c>
      <c r="CA66" s="175">
        <v>33.0</v>
      </c>
      <c r="CB66" s="175">
        <v>0.0</v>
      </c>
      <c r="CC66" s="175">
        <v>0.0</v>
      </c>
      <c r="CD66" s="175">
        <v>0.0</v>
      </c>
      <c r="CE66" s="175">
        <v>0.0</v>
      </c>
      <c r="CF66" s="175">
        <v>0.0</v>
      </c>
      <c r="CG66" s="175">
        <v>0.0</v>
      </c>
      <c r="CH66" s="175">
        <v>0.0</v>
      </c>
      <c r="CI66" s="175">
        <v>0.0</v>
      </c>
      <c r="CJ66" s="175">
        <v>0.0</v>
      </c>
      <c r="CK66" s="175">
        <v>0.0</v>
      </c>
      <c r="CL66" s="175">
        <v>0.0</v>
      </c>
      <c r="CM66" s="175">
        <v>0.0</v>
      </c>
      <c r="CN66" s="175">
        <v>0.0</v>
      </c>
      <c r="CO66" s="175">
        <v>0.0</v>
      </c>
      <c r="CP66" s="175">
        <v>36.0</v>
      </c>
      <c r="CQ66" s="175">
        <v>0.0</v>
      </c>
      <c r="CR66" s="175">
        <v>0.0</v>
      </c>
      <c r="CS66" s="175">
        <v>0.0</v>
      </c>
      <c r="CT66" s="175">
        <v>0.0</v>
      </c>
      <c r="CU66" s="175">
        <v>0.0</v>
      </c>
      <c r="CV66" s="175">
        <v>0.0</v>
      </c>
      <c r="CW66" s="175">
        <v>0.0</v>
      </c>
      <c r="CX66" s="175">
        <v>0.0</v>
      </c>
      <c r="CY66" s="175">
        <v>0.0</v>
      </c>
      <c r="CZ66" s="175">
        <v>0.0</v>
      </c>
      <c r="DA66" s="175">
        <v>35.0</v>
      </c>
      <c r="DB66" s="175">
        <v>0.0</v>
      </c>
      <c r="DC66" s="175">
        <v>0.0</v>
      </c>
      <c r="DD66" s="175">
        <v>0.0</v>
      </c>
      <c r="DE66" s="175">
        <v>0.0</v>
      </c>
      <c r="DF66" s="175">
        <v>0.0</v>
      </c>
      <c r="DG66" s="175">
        <v>0.0</v>
      </c>
      <c r="DH66" s="175">
        <v>0.0</v>
      </c>
      <c r="DI66" s="175">
        <v>0.0</v>
      </c>
      <c r="DJ66" s="175">
        <v>0.0</v>
      </c>
      <c r="DK66" s="175">
        <v>0.0</v>
      </c>
      <c r="DL66" s="175">
        <v>0.0</v>
      </c>
      <c r="DM66" s="175">
        <v>0.0</v>
      </c>
      <c r="DN66" s="175">
        <v>0.0</v>
      </c>
      <c r="DO66" s="175">
        <v>0.0</v>
      </c>
      <c r="DP66" s="175">
        <v>0.0</v>
      </c>
      <c r="DQ66" s="175">
        <v>0.0</v>
      </c>
      <c r="DR66" s="175">
        <v>0.0</v>
      </c>
      <c r="DS66" s="175">
        <v>0.0</v>
      </c>
      <c r="DT66" s="175">
        <v>0.0</v>
      </c>
      <c r="DU66" s="175">
        <v>0.0</v>
      </c>
      <c r="DV66" s="175">
        <v>0.0</v>
      </c>
      <c r="DW66" s="175">
        <v>0.0</v>
      </c>
      <c r="DX66" s="175">
        <v>0.0</v>
      </c>
      <c r="DY66" s="175">
        <v>0.0</v>
      </c>
      <c r="DZ66" s="175">
        <v>0.0</v>
      </c>
      <c r="EA66" s="175">
        <v>0.0</v>
      </c>
      <c r="EB66" s="175">
        <v>0.0</v>
      </c>
      <c r="EC66" s="175">
        <v>0.0</v>
      </c>
      <c r="ED66" s="175">
        <v>0.0</v>
      </c>
      <c r="EE66" s="175">
        <v>0.0</v>
      </c>
      <c r="EF66" s="175">
        <v>0.0</v>
      </c>
      <c r="EG66" s="175">
        <v>0.0</v>
      </c>
      <c r="EH66" s="175">
        <v>0.0</v>
      </c>
      <c r="EI66" s="175">
        <v>0.0</v>
      </c>
      <c r="EJ66" s="175">
        <v>0.0</v>
      </c>
      <c r="EK66" s="175">
        <v>0.0</v>
      </c>
      <c r="EL66" s="175">
        <v>0.0</v>
      </c>
      <c r="EM66" s="176">
        <v>0.0</v>
      </c>
      <c r="EN66" s="177">
        <f t="shared" si="2"/>
        <v>7.726455</v>
      </c>
      <c r="EO66" s="178">
        <f>VLOOKUP(C66,'Complexity Cost Adjustment'!$C$2:$H$141,6,0)</f>
        <v>2979.0981</v>
      </c>
      <c r="EP66" s="179">
        <f t="shared" ref="EP66:JY66" si="69">IF(D66&gt;0,($EO66)*D$143,0)</f>
        <v>3244.237831</v>
      </c>
      <c r="EQ66" s="178">
        <f t="shared" si="69"/>
        <v>0</v>
      </c>
      <c r="ER66" s="178">
        <f t="shared" si="69"/>
        <v>0</v>
      </c>
      <c r="ES66" s="178">
        <f t="shared" si="69"/>
        <v>0</v>
      </c>
      <c r="ET66" s="178">
        <f t="shared" si="69"/>
        <v>0</v>
      </c>
      <c r="EU66" s="179">
        <f t="shared" si="69"/>
        <v>2335.61291</v>
      </c>
      <c r="EV66" s="178">
        <f t="shared" si="69"/>
        <v>0</v>
      </c>
      <c r="EW66" s="178">
        <f t="shared" si="69"/>
        <v>0</v>
      </c>
      <c r="EX66" s="178">
        <f t="shared" si="69"/>
        <v>0</v>
      </c>
      <c r="EY66" s="178">
        <f t="shared" si="69"/>
        <v>0</v>
      </c>
      <c r="EZ66" s="179">
        <f t="shared" si="69"/>
        <v>2085.36867</v>
      </c>
      <c r="FA66" s="178">
        <f t="shared" si="69"/>
        <v>0</v>
      </c>
      <c r="FB66" s="178">
        <f t="shared" si="69"/>
        <v>0</v>
      </c>
      <c r="FC66" s="178">
        <f t="shared" si="69"/>
        <v>0</v>
      </c>
      <c r="FD66" s="178">
        <f t="shared" si="69"/>
        <v>0</v>
      </c>
      <c r="FE66" s="178">
        <f t="shared" si="69"/>
        <v>0</v>
      </c>
      <c r="FF66" s="178">
        <f t="shared" si="69"/>
        <v>0</v>
      </c>
      <c r="FG66" s="178">
        <f t="shared" si="69"/>
        <v>0</v>
      </c>
      <c r="FH66" s="178">
        <f t="shared" si="69"/>
        <v>0</v>
      </c>
      <c r="FI66" s="178">
        <f t="shared" si="69"/>
        <v>0</v>
      </c>
      <c r="FJ66" s="179">
        <f t="shared" si="69"/>
        <v>6568.911311</v>
      </c>
      <c r="FK66" s="178">
        <f t="shared" si="69"/>
        <v>0</v>
      </c>
      <c r="FL66" s="178">
        <f t="shared" si="69"/>
        <v>0</v>
      </c>
      <c r="FM66" s="178">
        <f t="shared" si="69"/>
        <v>0</v>
      </c>
      <c r="FN66" s="178">
        <f t="shared" si="69"/>
        <v>0</v>
      </c>
      <c r="FO66" s="178">
        <f t="shared" si="69"/>
        <v>0</v>
      </c>
      <c r="FP66" s="178">
        <f t="shared" si="69"/>
        <v>0</v>
      </c>
      <c r="FQ66" s="179">
        <f t="shared" si="69"/>
        <v>3574.91772</v>
      </c>
      <c r="FR66" s="178">
        <f t="shared" si="69"/>
        <v>0</v>
      </c>
      <c r="FS66" s="178">
        <f t="shared" si="69"/>
        <v>0</v>
      </c>
      <c r="FT66" s="178">
        <f t="shared" si="69"/>
        <v>0</v>
      </c>
      <c r="FU66" s="178">
        <f t="shared" si="69"/>
        <v>0</v>
      </c>
      <c r="FV66" s="178">
        <f t="shared" si="69"/>
        <v>0</v>
      </c>
      <c r="FW66" s="178">
        <f t="shared" si="69"/>
        <v>0</v>
      </c>
      <c r="FX66" s="178">
        <f t="shared" si="69"/>
        <v>0</v>
      </c>
      <c r="FY66" s="179">
        <f t="shared" si="69"/>
        <v>3539.168543</v>
      </c>
      <c r="FZ66" s="178">
        <f t="shared" si="69"/>
        <v>0</v>
      </c>
      <c r="GA66" s="178">
        <f t="shared" si="69"/>
        <v>0</v>
      </c>
      <c r="GB66" s="178">
        <f t="shared" si="69"/>
        <v>0</v>
      </c>
      <c r="GC66" s="178">
        <f t="shared" si="69"/>
        <v>0</v>
      </c>
      <c r="GD66" s="178">
        <f t="shared" si="69"/>
        <v>0</v>
      </c>
      <c r="GE66" s="178">
        <f t="shared" si="69"/>
        <v>0</v>
      </c>
      <c r="GF66" s="178">
        <f t="shared" si="69"/>
        <v>0</v>
      </c>
      <c r="GG66" s="178">
        <f t="shared" si="69"/>
        <v>0</v>
      </c>
      <c r="GH66" s="178">
        <f t="shared" si="69"/>
        <v>0</v>
      </c>
      <c r="GI66" s="179">
        <f t="shared" si="69"/>
        <v>1534.235522</v>
      </c>
      <c r="GJ66" s="178">
        <f t="shared" si="69"/>
        <v>0</v>
      </c>
      <c r="GK66" s="178">
        <f t="shared" si="69"/>
        <v>0</v>
      </c>
      <c r="GL66" s="178">
        <f t="shared" si="69"/>
        <v>0</v>
      </c>
      <c r="GM66" s="178">
        <f t="shared" si="69"/>
        <v>0</v>
      </c>
      <c r="GN66" s="178">
        <f t="shared" si="69"/>
        <v>0</v>
      </c>
      <c r="GO66" s="178">
        <f t="shared" si="69"/>
        <v>0</v>
      </c>
      <c r="GP66" s="178">
        <f t="shared" si="69"/>
        <v>0</v>
      </c>
      <c r="GQ66" s="178">
        <f t="shared" si="69"/>
        <v>0</v>
      </c>
      <c r="GR66" s="178">
        <f t="shared" si="69"/>
        <v>0</v>
      </c>
      <c r="GS66" s="178">
        <f t="shared" si="69"/>
        <v>0</v>
      </c>
      <c r="GT66" s="178">
        <f t="shared" si="69"/>
        <v>0</v>
      </c>
      <c r="GU66" s="178">
        <f t="shared" si="69"/>
        <v>0</v>
      </c>
      <c r="GV66" s="178">
        <f t="shared" si="69"/>
        <v>0</v>
      </c>
      <c r="GW66" s="178">
        <f t="shared" si="69"/>
        <v>0</v>
      </c>
      <c r="GX66" s="178">
        <f t="shared" si="69"/>
        <v>0</v>
      </c>
      <c r="GY66" s="178">
        <f t="shared" si="69"/>
        <v>0</v>
      </c>
      <c r="GZ66" s="178">
        <f t="shared" si="69"/>
        <v>0</v>
      </c>
      <c r="HA66" s="178">
        <f t="shared" si="69"/>
        <v>0</v>
      </c>
      <c r="HB66" s="178">
        <f t="shared" si="69"/>
        <v>0</v>
      </c>
      <c r="HC66" s="178">
        <f t="shared" si="69"/>
        <v>0</v>
      </c>
      <c r="HD66" s="178">
        <f t="shared" si="69"/>
        <v>0</v>
      </c>
      <c r="HE66" s="178">
        <f t="shared" si="69"/>
        <v>0</v>
      </c>
      <c r="HF66" s="178">
        <f t="shared" si="69"/>
        <v>0</v>
      </c>
      <c r="HG66" s="178">
        <f t="shared" si="69"/>
        <v>0</v>
      </c>
      <c r="HH66" s="178">
        <f t="shared" si="69"/>
        <v>0</v>
      </c>
      <c r="HI66" s="178">
        <f t="shared" si="69"/>
        <v>0</v>
      </c>
      <c r="HJ66" s="178">
        <f t="shared" si="69"/>
        <v>0</v>
      </c>
      <c r="HK66" s="178">
        <f t="shared" si="69"/>
        <v>0</v>
      </c>
      <c r="HL66" s="178">
        <f t="shared" si="69"/>
        <v>0</v>
      </c>
      <c r="HM66" s="179">
        <f t="shared" si="69"/>
        <v>2573.940758</v>
      </c>
      <c r="HN66" s="178">
        <f t="shared" si="69"/>
        <v>0</v>
      </c>
      <c r="HO66" s="178">
        <f t="shared" si="69"/>
        <v>0</v>
      </c>
      <c r="HP66" s="178">
        <f t="shared" si="69"/>
        <v>0</v>
      </c>
      <c r="HQ66" s="178">
        <f t="shared" si="69"/>
        <v>0</v>
      </c>
      <c r="HR66" s="178">
        <f t="shared" si="69"/>
        <v>0</v>
      </c>
      <c r="HS66" s="178">
        <f t="shared" si="69"/>
        <v>0</v>
      </c>
      <c r="HT66" s="178">
        <f t="shared" si="69"/>
        <v>0</v>
      </c>
      <c r="HU66" s="178">
        <f t="shared" si="69"/>
        <v>0</v>
      </c>
      <c r="HV66" s="178">
        <f t="shared" si="69"/>
        <v>0</v>
      </c>
      <c r="HW66" s="178">
        <f t="shared" si="69"/>
        <v>0</v>
      </c>
      <c r="HX66" s="178">
        <f t="shared" si="69"/>
        <v>0</v>
      </c>
      <c r="HY66" s="178">
        <f t="shared" si="69"/>
        <v>0</v>
      </c>
      <c r="HZ66" s="178">
        <f t="shared" si="69"/>
        <v>0</v>
      </c>
      <c r="IA66" s="178">
        <f t="shared" si="69"/>
        <v>0</v>
      </c>
      <c r="IB66" s="179">
        <f t="shared" si="69"/>
        <v>1549.131012</v>
      </c>
      <c r="IC66" s="178">
        <f t="shared" si="69"/>
        <v>0</v>
      </c>
      <c r="ID66" s="178">
        <f t="shared" si="69"/>
        <v>0</v>
      </c>
      <c r="IE66" s="178">
        <f t="shared" si="69"/>
        <v>0</v>
      </c>
      <c r="IF66" s="178">
        <f t="shared" si="69"/>
        <v>0</v>
      </c>
      <c r="IG66" s="178">
        <f t="shared" si="69"/>
        <v>0</v>
      </c>
      <c r="IH66" s="178">
        <f t="shared" si="69"/>
        <v>0</v>
      </c>
      <c r="II66" s="178">
        <f t="shared" si="69"/>
        <v>0</v>
      </c>
      <c r="IJ66" s="178">
        <f t="shared" si="69"/>
        <v>0</v>
      </c>
      <c r="IK66" s="178">
        <f t="shared" si="69"/>
        <v>0</v>
      </c>
      <c r="IL66" s="178">
        <f t="shared" si="69"/>
        <v>0</v>
      </c>
      <c r="IM66" s="179">
        <f t="shared" si="69"/>
        <v>1251.221202</v>
      </c>
      <c r="IN66" s="178">
        <f t="shared" si="69"/>
        <v>0</v>
      </c>
      <c r="IO66" s="178">
        <f t="shared" si="69"/>
        <v>0</v>
      </c>
      <c r="IP66" s="178">
        <f t="shared" si="69"/>
        <v>0</v>
      </c>
      <c r="IQ66" s="178">
        <f t="shared" si="69"/>
        <v>0</v>
      </c>
      <c r="IR66" s="178">
        <f t="shared" si="69"/>
        <v>0</v>
      </c>
      <c r="IS66" s="178">
        <f t="shared" si="69"/>
        <v>0</v>
      </c>
      <c r="IT66" s="178">
        <f t="shared" si="69"/>
        <v>0</v>
      </c>
      <c r="IU66" s="178">
        <f t="shared" si="69"/>
        <v>0</v>
      </c>
      <c r="IV66" s="178">
        <f t="shared" si="69"/>
        <v>0</v>
      </c>
      <c r="IW66" s="178">
        <f t="shared" si="69"/>
        <v>0</v>
      </c>
      <c r="IX66" s="178">
        <f t="shared" si="69"/>
        <v>0</v>
      </c>
      <c r="IY66" s="178">
        <f t="shared" si="69"/>
        <v>0</v>
      </c>
      <c r="IZ66" s="178">
        <f t="shared" si="69"/>
        <v>0</v>
      </c>
      <c r="JA66" s="178">
        <f t="shared" si="69"/>
        <v>0</v>
      </c>
      <c r="JB66" s="178">
        <f t="shared" si="69"/>
        <v>0</v>
      </c>
      <c r="JC66" s="178">
        <f t="shared" si="69"/>
        <v>0</v>
      </c>
      <c r="JD66" s="178">
        <f t="shared" si="69"/>
        <v>0</v>
      </c>
      <c r="JE66" s="178">
        <f t="shared" si="69"/>
        <v>0</v>
      </c>
      <c r="JF66" s="178">
        <f t="shared" si="69"/>
        <v>0</v>
      </c>
      <c r="JG66" s="178">
        <f t="shared" si="69"/>
        <v>0</v>
      </c>
      <c r="JH66" s="178">
        <f t="shared" si="69"/>
        <v>0</v>
      </c>
      <c r="JI66" s="178">
        <f t="shared" si="69"/>
        <v>0</v>
      </c>
      <c r="JJ66" s="178">
        <f t="shared" si="69"/>
        <v>0</v>
      </c>
      <c r="JK66" s="178">
        <f t="shared" si="69"/>
        <v>0</v>
      </c>
      <c r="JL66" s="178">
        <f t="shared" si="69"/>
        <v>0</v>
      </c>
      <c r="JM66" s="178">
        <f t="shared" si="69"/>
        <v>0</v>
      </c>
      <c r="JN66" s="178">
        <f t="shared" si="69"/>
        <v>0</v>
      </c>
      <c r="JO66" s="178">
        <f t="shared" si="69"/>
        <v>0</v>
      </c>
      <c r="JP66" s="178">
        <f t="shared" si="69"/>
        <v>0</v>
      </c>
      <c r="JQ66" s="178">
        <f t="shared" si="69"/>
        <v>0</v>
      </c>
      <c r="JR66" s="178">
        <f t="shared" si="69"/>
        <v>0</v>
      </c>
      <c r="JS66" s="178">
        <f t="shared" si="69"/>
        <v>0</v>
      </c>
      <c r="JT66" s="178">
        <f t="shared" si="69"/>
        <v>0</v>
      </c>
      <c r="JU66" s="178">
        <f t="shared" si="69"/>
        <v>0</v>
      </c>
      <c r="JV66" s="178">
        <f t="shared" si="69"/>
        <v>0</v>
      </c>
      <c r="JW66" s="178">
        <f t="shared" si="69"/>
        <v>0</v>
      </c>
      <c r="JX66" s="178">
        <f t="shared" si="69"/>
        <v>0</v>
      </c>
      <c r="JY66" s="178">
        <f t="shared" si="69"/>
        <v>0</v>
      </c>
      <c r="JZ66" s="180">
        <f t="shared" si="4"/>
        <v>0.215</v>
      </c>
      <c r="KA66" s="181">
        <f t="shared" si="5"/>
        <v>28256.74548</v>
      </c>
      <c r="KB66" s="181">
        <f t="shared" si="6"/>
        <v>6075.200278</v>
      </c>
    </row>
    <row r="67" ht="14.25" customHeight="1">
      <c r="A67" s="50" t="s">
        <v>179</v>
      </c>
      <c r="B67" s="83" t="s">
        <v>479</v>
      </c>
      <c r="C67" s="50">
        <v>1811066.0</v>
      </c>
      <c r="D67" s="175">
        <v>1113.0</v>
      </c>
      <c r="E67" s="175">
        <v>0.0</v>
      </c>
      <c r="F67" s="175">
        <v>0.0</v>
      </c>
      <c r="G67" s="175">
        <v>0.0</v>
      </c>
      <c r="H67" s="175">
        <v>0.0</v>
      </c>
      <c r="I67" s="175">
        <v>1190.0</v>
      </c>
      <c r="J67" s="175">
        <v>0.0</v>
      </c>
      <c r="K67" s="175">
        <v>0.0</v>
      </c>
      <c r="L67" s="175">
        <v>0.0</v>
      </c>
      <c r="M67" s="175">
        <v>0.0</v>
      </c>
      <c r="N67" s="175">
        <v>1166.0</v>
      </c>
      <c r="O67" s="175">
        <v>0.0</v>
      </c>
      <c r="P67" s="175">
        <v>0.0</v>
      </c>
      <c r="Q67" s="175">
        <v>0.0</v>
      </c>
      <c r="R67" s="175">
        <v>0.0</v>
      </c>
      <c r="S67" s="175">
        <v>0.0</v>
      </c>
      <c r="T67" s="175">
        <v>0.0</v>
      </c>
      <c r="U67" s="175">
        <v>0.0</v>
      </c>
      <c r="V67" s="175">
        <v>0.0</v>
      </c>
      <c r="W67" s="175">
        <v>0.0</v>
      </c>
      <c r="X67" s="175">
        <v>1101.0</v>
      </c>
      <c r="Y67" s="175">
        <v>0.0</v>
      </c>
      <c r="Z67" s="175">
        <v>0.0</v>
      </c>
      <c r="AA67" s="175">
        <v>0.0</v>
      </c>
      <c r="AB67" s="175">
        <v>0.0</v>
      </c>
      <c r="AC67" s="175">
        <v>0.0</v>
      </c>
      <c r="AD67" s="175">
        <v>0.0</v>
      </c>
      <c r="AE67" s="175">
        <v>1077.0</v>
      </c>
      <c r="AF67" s="175">
        <v>0.0</v>
      </c>
      <c r="AG67" s="175">
        <v>0.0</v>
      </c>
      <c r="AH67" s="175">
        <v>0.0</v>
      </c>
      <c r="AI67" s="175">
        <v>0.0</v>
      </c>
      <c r="AJ67" s="175">
        <v>0.0</v>
      </c>
      <c r="AK67" s="175">
        <v>0.0</v>
      </c>
      <c r="AL67" s="175">
        <v>0.0</v>
      </c>
      <c r="AM67" s="175">
        <v>1133.0</v>
      </c>
      <c r="AN67" s="175">
        <v>0.0</v>
      </c>
      <c r="AO67" s="175">
        <v>0.0</v>
      </c>
      <c r="AP67" s="175">
        <v>0.0</v>
      </c>
      <c r="AQ67" s="175">
        <v>0.0</v>
      </c>
      <c r="AR67" s="175">
        <v>0.0</v>
      </c>
      <c r="AS67" s="175">
        <v>0.0</v>
      </c>
      <c r="AT67" s="175">
        <v>0.0</v>
      </c>
      <c r="AU67" s="175">
        <v>0.0</v>
      </c>
      <c r="AV67" s="175">
        <v>0.0</v>
      </c>
      <c r="AW67" s="175">
        <v>0.0</v>
      </c>
      <c r="AX67" s="175">
        <v>0.0</v>
      </c>
      <c r="AY67" s="175">
        <v>1133.0</v>
      </c>
      <c r="AZ67" s="175">
        <v>0.0</v>
      </c>
      <c r="BA67" s="175">
        <v>0.0</v>
      </c>
      <c r="BB67" s="175">
        <v>0.0</v>
      </c>
      <c r="BC67" s="175">
        <v>0.0</v>
      </c>
      <c r="BD67" s="175">
        <v>0.0</v>
      </c>
      <c r="BE67" s="175">
        <v>0.0</v>
      </c>
      <c r="BF67" s="175">
        <v>0.0</v>
      </c>
      <c r="BG67" s="175">
        <v>0.0</v>
      </c>
      <c r="BH67" s="175">
        <v>0.0</v>
      </c>
      <c r="BI67" s="175">
        <v>0.0</v>
      </c>
      <c r="BJ67" s="175">
        <v>0.0</v>
      </c>
      <c r="BK67" s="175">
        <v>0.0</v>
      </c>
      <c r="BL67" s="175">
        <v>0.0</v>
      </c>
      <c r="BM67" s="175">
        <v>0.0</v>
      </c>
      <c r="BN67" s="175">
        <v>0.0</v>
      </c>
      <c r="BO67" s="175">
        <v>0.0</v>
      </c>
      <c r="BP67" s="175">
        <v>0.0</v>
      </c>
      <c r="BQ67" s="175">
        <v>0.0</v>
      </c>
      <c r="BR67" s="175">
        <v>0.0</v>
      </c>
      <c r="BS67" s="175">
        <v>0.0</v>
      </c>
      <c r="BT67" s="175">
        <v>0.0</v>
      </c>
      <c r="BU67" s="175">
        <v>0.0</v>
      </c>
      <c r="BV67" s="175">
        <v>0.0</v>
      </c>
      <c r="BW67" s="175">
        <v>0.0</v>
      </c>
      <c r="BX67" s="175">
        <v>0.0</v>
      </c>
      <c r="BY67" s="175">
        <v>0.0</v>
      </c>
      <c r="BZ67" s="175">
        <v>0.0</v>
      </c>
      <c r="CA67" s="175">
        <v>1133.0</v>
      </c>
      <c r="CB67" s="175">
        <v>0.0</v>
      </c>
      <c r="CC67" s="175">
        <v>0.0</v>
      </c>
      <c r="CD67" s="175">
        <v>0.0</v>
      </c>
      <c r="CE67" s="175">
        <v>0.0</v>
      </c>
      <c r="CF67" s="175">
        <v>0.0</v>
      </c>
      <c r="CG67" s="175">
        <v>0.0</v>
      </c>
      <c r="CH67" s="175">
        <v>0.0</v>
      </c>
      <c r="CI67" s="175">
        <v>0.0</v>
      </c>
      <c r="CJ67" s="175">
        <v>0.0</v>
      </c>
      <c r="CK67" s="175">
        <v>0.0</v>
      </c>
      <c r="CL67" s="175">
        <v>0.0</v>
      </c>
      <c r="CM67" s="175">
        <v>0.0</v>
      </c>
      <c r="CN67" s="175">
        <v>0.0</v>
      </c>
      <c r="CO67" s="175">
        <v>0.0</v>
      </c>
      <c r="CP67" s="175">
        <v>1224.0</v>
      </c>
      <c r="CQ67" s="175">
        <v>0.0</v>
      </c>
      <c r="CR67" s="175">
        <v>0.0</v>
      </c>
      <c r="CS67" s="175">
        <v>0.0</v>
      </c>
      <c r="CT67" s="175">
        <v>0.0</v>
      </c>
      <c r="CU67" s="175">
        <v>0.0</v>
      </c>
      <c r="CV67" s="175">
        <v>0.0</v>
      </c>
      <c r="CW67" s="175">
        <v>0.0</v>
      </c>
      <c r="CX67" s="175">
        <v>0.0</v>
      </c>
      <c r="CY67" s="175">
        <v>0.0</v>
      </c>
      <c r="CZ67" s="175">
        <v>0.0</v>
      </c>
      <c r="DA67" s="175">
        <v>1190.0</v>
      </c>
      <c r="DB67" s="175">
        <v>0.0</v>
      </c>
      <c r="DC67" s="175">
        <v>0.0</v>
      </c>
      <c r="DD67" s="175">
        <v>0.0</v>
      </c>
      <c r="DE67" s="175">
        <v>0.0</v>
      </c>
      <c r="DF67" s="175">
        <v>0.0</v>
      </c>
      <c r="DG67" s="175">
        <v>0.0</v>
      </c>
      <c r="DH67" s="175">
        <v>0.0</v>
      </c>
      <c r="DI67" s="175">
        <v>0.0</v>
      </c>
      <c r="DJ67" s="175">
        <v>0.0</v>
      </c>
      <c r="DK67" s="175">
        <v>0.0</v>
      </c>
      <c r="DL67" s="175">
        <v>0.0</v>
      </c>
      <c r="DM67" s="175">
        <v>0.0</v>
      </c>
      <c r="DN67" s="175">
        <v>0.0</v>
      </c>
      <c r="DO67" s="175">
        <v>0.0</v>
      </c>
      <c r="DP67" s="175">
        <v>0.0</v>
      </c>
      <c r="DQ67" s="175">
        <v>0.0</v>
      </c>
      <c r="DR67" s="175">
        <v>0.0</v>
      </c>
      <c r="DS67" s="175">
        <v>0.0</v>
      </c>
      <c r="DT67" s="175">
        <v>0.0</v>
      </c>
      <c r="DU67" s="175">
        <v>0.0</v>
      </c>
      <c r="DV67" s="175">
        <v>0.0</v>
      </c>
      <c r="DW67" s="175">
        <v>0.0</v>
      </c>
      <c r="DX67" s="175">
        <v>0.0</v>
      </c>
      <c r="DY67" s="175">
        <v>0.0</v>
      </c>
      <c r="DZ67" s="175">
        <v>0.0</v>
      </c>
      <c r="EA67" s="175">
        <v>0.0</v>
      </c>
      <c r="EB67" s="175">
        <v>0.0</v>
      </c>
      <c r="EC67" s="175">
        <v>0.0</v>
      </c>
      <c r="ED67" s="175">
        <v>0.0</v>
      </c>
      <c r="EE67" s="175">
        <v>0.0</v>
      </c>
      <c r="EF67" s="175">
        <v>0.0</v>
      </c>
      <c r="EG67" s="175">
        <v>0.0</v>
      </c>
      <c r="EH67" s="175">
        <v>0.0</v>
      </c>
      <c r="EI67" s="175">
        <v>0.0</v>
      </c>
      <c r="EJ67" s="175">
        <v>0.0</v>
      </c>
      <c r="EK67" s="175">
        <v>0.0</v>
      </c>
      <c r="EL67" s="175">
        <v>0.0</v>
      </c>
      <c r="EM67" s="176">
        <v>0.0</v>
      </c>
      <c r="EN67" s="177">
        <f t="shared" si="2"/>
        <v>260.592255</v>
      </c>
      <c r="EO67" s="178">
        <f>VLOOKUP(C67,'Complexity Cost Adjustment'!$C$2:$H$141,6,0)</f>
        <v>1540.19</v>
      </c>
      <c r="EP67" s="179">
        <f t="shared" ref="EP67:JY67" si="70">IF(D67&gt;0,($EO67)*D$143,0)</f>
        <v>1677.26691</v>
      </c>
      <c r="EQ67" s="178">
        <f t="shared" si="70"/>
        <v>0</v>
      </c>
      <c r="ER67" s="178">
        <f t="shared" si="70"/>
        <v>0</v>
      </c>
      <c r="ES67" s="178">
        <f t="shared" si="70"/>
        <v>0</v>
      </c>
      <c r="ET67" s="178">
        <f t="shared" si="70"/>
        <v>0</v>
      </c>
      <c r="EU67" s="179">
        <f t="shared" si="70"/>
        <v>1207.50896</v>
      </c>
      <c r="EV67" s="178">
        <f t="shared" si="70"/>
        <v>0</v>
      </c>
      <c r="EW67" s="178">
        <f t="shared" si="70"/>
        <v>0</v>
      </c>
      <c r="EX67" s="178">
        <f t="shared" si="70"/>
        <v>0</v>
      </c>
      <c r="EY67" s="178">
        <f t="shared" si="70"/>
        <v>0</v>
      </c>
      <c r="EZ67" s="179">
        <f t="shared" si="70"/>
        <v>1078.133</v>
      </c>
      <c r="FA67" s="178">
        <f t="shared" si="70"/>
        <v>0</v>
      </c>
      <c r="FB67" s="178">
        <f t="shared" si="70"/>
        <v>0</v>
      </c>
      <c r="FC67" s="178">
        <f t="shared" si="70"/>
        <v>0</v>
      </c>
      <c r="FD67" s="178">
        <f t="shared" si="70"/>
        <v>0</v>
      </c>
      <c r="FE67" s="178">
        <f t="shared" si="70"/>
        <v>0</v>
      </c>
      <c r="FF67" s="178">
        <f t="shared" si="70"/>
        <v>0</v>
      </c>
      <c r="FG67" s="178">
        <f t="shared" si="70"/>
        <v>0</v>
      </c>
      <c r="FH67" s="178">
        <f t="shared" si="70"/>
        <v>0</v>
      </c>
      <c r="FI67" s="178">
        <f t="shared" si="70"/>
        <v>0</v>
      </c>
      <c r="FJ67" s="179">
        <f t="shared" si="70"/>
        <v>3396.11895</v>
      </c>
      <c r="FK67" s="178">
        <f t="shared" si="70"/>
        <v>0</v>
      </c>
      <c r="FL67" s="178">
        <f t="shared" si="70"/>
        <v>0</v>
      </c>
      <c r="FM67" s="178">
        <f t="shared" si="70"/>
        <v>0</v>
      </c>
      <c r="FN67" s="178">
        <f t="shared" si="70"/>
        <v>0</v>
      </c>
      <c r="FO67" s="178">
        <f t="shared" si="70"/>
        <v>0</v>
      </c>
      <c r="FP67" s="178">
        <f t="shared" si="70"/>
        <v>0</v>
      </c>
      <c r="FQ67" s="179">
        <f t="shared" si="70"/>
        <v>1848.228</v>
      </c>
      <c r="FR67" s="178">
        <f t="shared" si="70"/>
        <v>0</v>
      </c>
      <c r="FS67" s="178">
        <f t="shared" si="70"/>
        <v>0</v>
      </c>
      <c r="FT67" s="178">
        <f t="shared" si="70"/>
        <v>0</v>
      </c>
      <c r="FU67" s="178">
        <f t="shared" si="70"/>
        <v>0</v>
      </c>
      <c r="FV67" s="178">
        <f t="shared" si="70"/>
        <v>0</v>
      </c>
      <c r="FW67" s="178">
        <f t="shared" si="70"/>
        <v>0</v>
      </c>
      <c r="FX67" s="178">
        <f t="shared" si="70"/>
        <v>0</v>
      </c>
      <c r="FY67" s="179">
        <f t="shared" si="70"/>
        <v>1829.74572</v>
      </c>
      <c r="FZ67" s="178">
        <f t="shared" si="70"/>
        <v>0</v>
      </c>
      <c r="GA67" s="178">
        <f t="shared" si="70"/>
        <v>0</v>
      </c>
      <c r="GB67" s="178">
        <f t="shared" si="70"/>
        <v>0</v>
      </c>
      <c r="GC67" s="178">
        <f t="shared" si="70"/>
        <v>0</v>
      </c>
      <c r="GD67" s="178">
        <f t="shared" si="70"/>
        <v>0</v>
      </c>
      <c r="GE67" s="178">
        <f t="shared" si="70"/>
        <v>0</v>
      </c>
      <c r="GF67" s="178">
        <f t="shared" si="70"/>
        <v>0</v>
      </c>
      <c r="GG67" s="178">
        <f t="shared" si="70"/>
        <v>0</v>
      </c>
      <c r="GH67" s="178">
        <f t="shared" si="70"/>
        <v>0</v>
      </c>
      <c r="GI67" s="178">
        <f t="shared" si="70"/>
        <v>0</v>
      </c>
      <c r="GJ67" s="178">
        <f t="shared" si="70"/>
        <v>0</v>
      </c>
      <c r="GK67" s="179">
        <f t="shared" si="70"/>
        <v>887.14944</v>
      </c>
      <c r="GL67" s="178">
        <f t="shared" si="70"/>
        <v>0</v>
      </c>
      <c r="GM67" s="178">
        <f t="shared" si="70"/>
        <v>0</v>
      </c>
      <c r="GN67" s="178">
        <f t="shared" si="70"/>
        <v>0</v>
      </c>
      <c r="GO67" s="178">
        <f t="shared" si="70"/>
        <v>0</v>
      </c>
      <c r="GP67" s="178">
        <f t="shared" si="70"/>
        <v>0</v>
      </c>
      <c r="GQ67" s="178">
        <f t="shared" si="70"/>
        <v>0</v>
      </c>
      <c r="GR67" s="178">
        <f t="shared" si="70"/>
        <v>0</v>
      </c>
      <c r="GS67" s="178">
        <f t="shared" si="70"/>
        <v>0</v>
      </c>
      <c r="GT67" s="178">
        <f t="shared" si="70"/>
        <v>0</v>
      </c>
      <c r="GU67" s="178">
        <f t="shared" si="70"/>
        <v>0</v>
      </c>
      <c r="GV67" s="178">
        <f t="shared" si="70"/>
        <v>0</v>
      </c>
      <c r="GW67" s="178">
        <f t="shared" si="70"/>
        <v>0</v>
      </c>
      <c r="GX67" s="178">
        <f t="shared" si="70"/>
        <v>0</v>
      </c>
      <c r="GY67" s="178">
        <f t="shared" si="70"/>
        <v>0</v>
      </c>
      <c r="GZ67" s="178">
        <f t="shared" si="70"/>
        <v>0</v>
      </c>
      <c r="HA67" s="178">
        <f t="shared" si="70"/>
        <v>0</v>
      </c>
      <c r="HB67" s="178">
        <f t="shared" si="70"/>
        <v>0</v>
      </c>
      <c r="HC67" s="178">
        <f t="shared" si="70"/>
        <v>0</v>
      </c>
      <c r="HD67" s="178">
        <f t="shared" si="70"/>
        <v>0</v>
      </c>
      <c r="HE67" s="178">
        <f t="shared" si="70"/>
        <v>0</v>
      </c>
      <c r="HF67" s="178">
        <f t="shared" si="70"/>
        <v>0</v>
      </c>
      <c r="HG67" s="178">
        <f t="shared" si="70"/>
        <v>0</v>
      </c>
      <c r="HH67" s="178">
        <f t="shared" si="70"/>
        <v>0</v>
      </c>
      <c r="HI67" s="178">
        <f t="shared" si="70"/>
        <v>0</v>
      </c>
      <c r="HJ67" s="178">
        <f t="shared" si="70"/>
        <v>0</v>
      </c>
      <c r="HK67" s="178">
        <f t="shared" si="70"/>
        <v>0</v>
      </c>
      <c r="HL67" s="178">
        <f t="shared" si="70"/>
        <v>0</v>
      </c>
      <c r="HM67" s="179">
        <f t="shared" si="70"/>
        <v>1330.72416</v>
      </c>
      <c r="HN67" s="178">
        <f t="shared" si="70"/>
        <v>0</v>
      </c>
      <c r="HO67" s="178">
        <f t="shared" si="70"/>
        <v>0</v>
      </c>
      <c r="HP67" s="178">
        <f t="shared" si="70"/>
        <v>0</v>
      </c>
      <c r="HQ67" s="178">
        <f t="shared" si="70"/>
        <v>0</v>
      </c>
      <c r="HR67" s="178">
        <f t="shared" si="70"/>
        <v>0</v>
      </c>
      <c r="HS67" s="178">
        <f t="shared" si="70"/>
        <v>0</v>
      </c>
      <c r="HT67" s="178">
        <f t="shared" si="70"/>
        <v>0</v>
      </c>
      <c r="HU67" s="178">
        <f t="shared" si="70"/>
        <v>0</v>
      </c>
      <c r="HV67" s="178">
        <f t="shared" si="70"/>
        <v>0</v>
      </c>
      <c r="HW67" s="178">
        <f t="shared" si="70"/>
        <v>0</v>
      </c>
      <c r="HX67" s="178">
        <f t="shared" si="70"/>
        <v>0</v>
      </c>
      <c r="HY67" s="178">
        <f t="shared" si="70"/>
        <v>0</v>
      </c>
      <c r="HZ67" s="178">
        <f t="shared" si="70"/>
        <v>0</v>
      </c>
      <c r="IA67" s="178">
        <f t="shared" si="70"/>
        <v>0</v>
      </c>
      <c r="IB67" s="179">
        <f t="shared" si="70"/>
        <v>800.8988</v>
      </c>
      <c r="IC67" s="178">
        <f t="shared" si="70"/>
        <v>0</v>
      </c>
      <c r="ID67" s="178">
        <f t="shared" si="70"/>
        <v>0</v>
      </c>
      <c r="IE67" s="178">
        <f t="shared" si="70"/>
        <v>0</v>
      </c>
      <c r="IF67" s="178">
        <f t="shared" si="70"/>
        <v>0</v>
      </c>
      <c r="IG67" s="178">
        <f t="shared" si="70"/>
        <v>0</v>
      </c>
      <c r="IH67" s="178">
        <f t="shared" si="70"/>
        <v>0</v>
      </c>
      <c r="II67" s="178">
        <f t="shared" si="70"/>
        <v>0</v>
      </c>
      <c r="IJ67" s="178">
        <f t="shared" si="70"/>
        <v>0</v>
      </c>
      <c r="IK67" s="178">
        <f t="shared" si="70"/>
        <v>0</v>
      </c>
      <c r="IL67" s="178">
        <f t="shared" si="70"/>
        <v>0</v>
      </c>
      <c r="IM67" s="179">
        <f t="shared" si="70"/>
        <v>646.8798</v>
      </c>
      <c r="IN67" s="178">
        <f t="shared" si="70"/>
        <v>0</v>
      </c>
      <c r="IO67" s="178">
        <f t="shared" si="70"/>
        <v>0</v>
      </c>
      <c r="IP67" s="178">
        <f t="shared" si="70"/>
        <v>0</v>
      </c>
      <c r="IQ67" s="178">
        <f t="shared" si="70"/>
        <v>0</v>
      </c>
      <c r="IR67" s="178">
        <f t="shared" si="70"/>
        <v>0</v>
      </c>
      <c r="IS67" s="178">
        <f t="shared" si="70"/>
        <v>0</v>
      </c>
      <c r="IT67" s="178">
        <f t="shared" si="70"/>
        <v>0</v>
      </c>
      <c r="IU67" s="178">
        <f t="shared" si="70"/>
        <v>0</v>
      </c>
      <c r="IV67" s="178">
        <f t="shared" si="70"/>
        <v>0</v>
      </c>
      <c r="IW67" s="178">
        <f t="shared" si="70"/>
        <v>0</v>
      </c>
      <c r="IX67" s="178">
        <f t="shared" si="70"/>
        <v>0</v>
      </c>
      <c r="IY67" s="178">
        <f t="shared" si="70"/>
        <v>0</v>
      </c>
      <c r="IZ67" s="178">
        <f t="shared" si="70"/>
        <v>0</v>
      </c>
      <c r="JA67" s="178">
        <f t="shared" si="70"/>
        <v>0</v>
      </c>
      <c r="JB67" s="178">
        <f t="shared" si="70"/>
        <v>0</v>
      </c>
      <c r="JC67" s="178">
        <f t="shared" si="70"/>
        <v>0</v>
      </c>
      <c r="JD67" s="178">
        <f t="shared" si="70"/>
        <v>0</v>
      </c>
      <c r="JE67" s="178">
        <f t="shared" si="70"/>
        <v>0</v>
      </c>
      <c r="JF67" s="178">
        <f t="shared" si="70"/>
        <v>0</v>
      </c>
      <c r="JG67" s="178">
        <f t="shared" si="70"/>
        <v>0</v>
      </c>
      <c r="JH67" s="178">
        <f t="shared" si="70"/>
        <v>0</v>
      </c>
      <c r="JI67" s="178">
        <f t="shared" si="70"/>
        <v>0</v>
      </c>
      <c r="JJ67" s="178">
        <f t="shared" si="70"/>
        <v>0</v>
      </c>
      <c r="JK67" s="178">
        <f t="shared" si="70"/>
        <v>0</v>
      </c>
      <c r="JL67" s="178">
        <f t="shared" si="70"/>
        <v>0</v>
      </c>
      <c r="JM67" s="178">
        <f t="shared" si="70"/>
        <v>0</v>
      </c>
      <c r="JN67" s="178">
        <f t="shared" si="70"/>
        <v>0</v>
      </c>
      <c r="JO67" s="178">
        <f t="shared" si="70"/>
        <v>0</v>
      </c>
      <c r="JP67" s="178">
        <f t="shared" si="70"/>
        <v>0</v>
      </c>
      <c r="JQ67" s="178">
        <f t="shared" si="70"/>
        <v>0</v>
      </c>
      <c r="JR67" s="178">
        <f t="shared" si="70"/>
        <v>0</v>
      </c>
      <c r="JS67" s="178">
        <f t="shared" si="70"/>
        <v>0</v>
      </c>
      <c r="JT67" s="178">
        <f t="shared" si="70"/>
        <v>0</v>
      </c>
      <c r="JU67" s="178">
        <f t="shared" si="70"/>
        <v>0</v>
      </c>
      <c r="JV67" s="178">
        <f t="shared" si="70"/>
        <v>0</v>
      </c>
      <c r="JW67" s="178">
        <f t="shared" si="70"/>
        <v>0</v>
      </c>
      <c r="JX67" s="178">
        <f t="shared" si="70"/>
        <v>0</v>
      </c>
      <c r="JY67" s="178">
        <f t="shared" si="70"/>
        <v>0</v>
      </c>
      <c r="JZ67" s="180">
        <f t="shared" si="4"/>
        <v>0.215</v>
      </c>
      <c r="KA67" s="181">
        <f t="shared" si="5"/>
        <v>14702.65374</v>
      </c>
      <c r="KB67" s="181">
        <f t="shared" si="6"/>
        <v>3161.070554</v>
      </c>
    </row>
    <row r="68" ht="14.25" customHeight="1">
      <c r="A68" s="50" t="s">
        <v>179</v>
      </c>
      <c r="B68" s="83" t="s">
        <v>479</v>
      </c>
      <c r="C68" s="50">
        <v>1811067.0</v>
      </c>
      <c r="D68" s="175">
        <v>0.0</v>
      </c>
      <c r="E68" s="175">
        <v>1964.0</v>
      </c>
      <c r="F68" s="175">
        <v>0.0</v>
      </c>
      <c r="G68" s="175">
        <v>0.0</v>
      </c>
      <c r="H68" s="175">
        <v>0.0</v>
      </c>
      <c r="I68" s="175">
        <v>0.0</v>
      </c>
      <c r="J68" s="175">
        <v>2100.0</v>
      </c>
      <c r="K68" s="175">
        <v>0.0</v>
      </c>
      <c r="L68" s="175">
        <v>0.0</v>
      </c>
      <c r="M68" s="175">
        <v>0.0</v>
      </c>
      <c r="N68" s="175">
        <v>0.0</v>
      </c>
      <c r="O68" s="175">
        <v>2057.0</v>
      </c>
      <c r="P68" s="175">
        <v>0.0</v>
      </c>
      <c r="Q68" s="175">
        <v>0.0</v>
      </c>
      <c r="R68" s="175">
        <v>0.0</v>
      </c>
      <c r="S68" s="175">
        <v>0.0</v>
      </c>
      <c r="T68" s="175">
        <v>0.0</v>
      </c>
      <c r="U68" s="175">
        <v>0.0</v>
      </c>
      <c r="V68" s="175">
        <v>0.0</v>
      </c>
      <c r="W68" s="175">
        <v>0.0</v>
      </c>
      <c r="X68" s="175">
        <v>1943.0</v>
      </c>
      <c r="Y68" s="175">
        <v>0.0</v>
      </c>
      <c r="Z68" s="175">
        <v>0.0</v>
      </c>
      <c r="AA68" s="175">
        <v>0.0</v>
      </c>
      <c r="AB68" s="175">
        <v>0.0</v>
      </c>
      <c r="AC68" s="175">
        <v>0.0</v>
      </c>
      <c r="AD68" s="175">
        <v>0.0</v>
      </c>
      <c r="AE68" s="175">
        <v>1900.0</v>
      </c>
      <c r="AF68" s="175">
        <v>0.0</v>
      </c>
      <c r="AG68" s="175">
        <v>0.0</v>
      </c>
      <c r="AH68" s="175">
        <v>0.0</v>
      </c>
      <c r="AI68" s="175">
        <v>0.0</v>
      </c>
      <c r="AJ68" s="175">
        <v>0.0</v>
      </c>
      <c r="AK68" s="175">
        <v>0.0</v>
      </c>
      <c r="AL68" s="175">
        <v>0.0</v>
      </c>
      <c r="AM68" s="175">
        <v>2000.0</v>
      </c>
      <c r="AN68" s="175">
        <v>0.0</v>
      </c>
      <c r="AO68" s="175">
        <v>0.0</v>
      </c>
      <c r="AP68" s="175">
        <v>0.0</v>
      </c>
      <c r="AQ68" s="175">
        <v>0.0</v>
      </c>
      <c r="AR68" s="175">
        <v>0.0</v>
      </c>
      <c r="AS68" s="175">
        <v>0.0</v>
      </c>
      <c r="AT68" s="175">
        <v>0.0</v>
      </c>
      <c r="AU68" s="175">
        <v>0.0</v>
      </c>
      <c r="AV68" s="175">
        <v>0.0</v>
      </c>
      <c r="AW68" s="175">
        <v>0.0</v>
      </c>
      <c r="AX68" s="175">
        <v>0.0</v>
      </c>
      <c r="AY68" s="175">
        <v>2000.0</v>
      </c>
      <c r="AZ68" s="175">
        <v>0.0</v>
      </c>
      <c r="BA68" s="175">
        <v>0.0</v>
      </c>
      <c r="BB68" s="175">
        <v>0.0</v>
      </c>
      <c r="BC68" s="175">
        <v>0.0</v>
      </c>
      <c r="BD68" s="175">
        <v>0.0</v>
      </c>
      <c r="BE68" s="175">
        <v>0.0</v>
      </c>
      <c r="BF68" s="175">
        <v>0.0</v>
      </c>
      <c r="BG68" s="175">
        <v>0.0</v>
      </c>
      <c r="BH68" s="175">
        <v>0.0</v>
      </c>
      <c r="BI68" s="175">
        <v>0.0</v>
      </c>
      <c r="BJ68" s="175">
        <v>0.0</v>
      </c>
      <c r="BK68" s="175">
        <v>0.0</v>
      </c>
      <c r="BL68" s="175">
        <v>0.0</v>
      </c>
      <c r="BM68" s="175">
        <v>0.0</v>
      </c>
      <c r="BN68" s="175">
        <v>0.0</v>
      </c>
      <c r="BO68" s="175">
        <v>0.0</v>
      </c>
      <c r="BP68" s="175">
        <v>0.0</v>
      </c>
      <c r="BQ68" s="175">
        <v>1900.0</v>
      </c>
      <c r="BR68" s="175">
        <v>0.0</v>
      </c>
      <c r="BS68" s="175">
        <v>0.0</v>
      </c>
      <c r="BT68" s="175">
        <v>0.0</v>
      </c>
      <c r="BU68" s="175">
        <v>0.0</v>
      </c>
      <c r="BV68" s="175">
        <v>0.0</v>
      </c>
      <c r="BW68" s="175">
        <v>0.0</v>
      </c>
      <c r="BX68" s="175">
        <v>0.0</v>
      </c>
      <c r="BY68" s="175">
        <v>0.0</v>
      </c>
      <c r="BZ68" s="175">
        <v>0.0</v>
      </c>
      <c r="CA68" s="175">
        <v>2000.0</v>
      </c>
      <c r="CB68" s="175">
        <v>0.0</v>
      </c>
      <c r="CC68" s="175">
        <v>0.0</v>
      </c>
      <c r="CD68" s="175">
        <v>0.0</v>
      </c>
      <c r="CE68" s="175">
        <v>0.0</v>
      </c>
      <c r="CF68" s="175">
        <v>0.0</v>
      </c>
      <c r="CG68" s="175">
        <v>0.0</v>
      </c>
      <c r="CH68" s="175">
        <v>0.0</v>
      </c>
      <c r="CI68" s="175">
        <v>0.0</v>
      </c>
      <c r="CJ68" s="175">
        <v>0.0</v>
      </c>
      <c r="CK68" s="175">
        <v>0.0</v>
      </c>
      <c r="CL68" s="175">
        <v>0.0</v>
      </c>
      <c r="CM68" s="175">
        <v>0.0</v>
      </c>
      <c r="CN68" s="175">
        <v>0.0</v>
      </c>
      <c r="CO68" s="175">
        <v>0.0</v>
      </c>
      <c r="CP68" s="175">
        <v>2160.0</v>
      </c>
      <c r="CQ68" s="175">
        <v>0.0</v>
      </c>
      <c r="CR68" s="175">
        <v>0.0</v>
      </c>
      <c r="CS68" s="175">
        <v>0.0</v>
      </c>
      <c r="CT68" s="175">
        <v>0.0</v>
      </c>
      <c r="CU68" s="175">
        <v>0.0</v>
      </c>
      <c r="CV68" s="175">
        <v>0.0</v>
      </c>
      <c r="CW68" s="175">
        <v>0.0</v>
      </c>
      <c r="CX68" s="175">
        <v>0.0</v>
      </c>
      <c r="CY68" s="175">
        <v>0.0</v>
      </c>
      <c r="CZ68" s="175">
        <v>0.0</v>
      </c>
      <c r="DA68" s="175">
        <v>2100.0</v>
      </c>
      <c r="DB68" s="175">
        <v>0.0</v>
      </c>
      <c r="DC68" s="175">
        <v>0.0</v>
      </c>
      <c r="DD68" s="175">
        <v>0.0</v>
      </c>
      <c r="DE68" s="175">
        <v>0.0</v>
      </c>
      <c r="DF68" s="175">
        <v>0.0</v>
      </c>
      <c r="DG68" s="175">
        <v>0.0</v>
      </c>
      <c r="DH68" s="175">
        <v>0.0</v>
      </c>
      <c r="DI68" s="175">
        <v>0.0</v>
      </c>
      <c r="DJ68" s="175">
        <v>0.0</v>
      </c>
      <c r="DK68" s="175">
        <v>0.0</v>
      </c>
      <c r="DL68" s="175">
        <v>0.0</v>
      </c>
      <c r="DM68" s="175">
        <v>0.0</v>
      </c>
      <c r="DN68" s="175">
        <v>0.0</v>
      </c>
      <c r="DO68" s="175">
        <v>0.0</v>
      </c>
      <c r="DP68" s="175">
        <v>0.0</v>
      </c>
      <c r="DQ68" s="175">
        <v>0.0</v>
      </c>
      <c r="DR68" s="175">
        <v>0.0</v>
      </c>
      <c r="DS68" s="175">
        <v>0.0</v>
      </c>
      <c r="DT68" s="175">
        <v>0.0</v>
      </c>
      <c r="DU68" s="175">
        <v>0.0</v>
      </c>
      <c r="DV68" s="175">
        <v>0.0</v>
      </c>
      <c r="DW68" s="175">
        <v>0.0</v>
      </c>
      <c r="DX68" s="175">
        <v>0.0</v>
      </c>
      <c r="DY68" s="175">
        <v>0.0</v>
      </c>
      <c r="DZ68" s="175">
        <v>0.0</v>
      </c>
      <c r="EA68" s="175">
        <v>0.0</v>
      </c>
      <c r="EB68" s="175">
        <v>0.0</v>
      </c>
      <c r="EC68" s="175">
        <v>0.0</v>
      </c>
      <c r="ED68" s="175">
        <v>0.0</v>
      </c>
      <c r="EE68" s="175">
        <v>0.0</v>
      </c>
      <c r="EF68" s="175">
        <v>0.0</v>
      </c>
      <c r="EG68" s="175">
        <v>0.0</v>
      </c>
      <c r="EH68" s="175">
        <v>0.0</v>
      </c>
      <c r="EI68" s="175">
        <v>0.0</v>
      </c>
      <c r="EJ68" s="175">
        <v>0.0</v>
      </c>
      <c r="EK68" s="175">
        <v>0.0</v>
      </c>
      <c r="EL68" s="175">
        <v>0.0</v>
      </c>
      <c r="EM68" s="176">
        <v>0.0</v>
      </c>
      <c r="EN68" s="177">
        <f t="shared" si="2"/>
        <v>0</v>
      </c>
      <c r="EO68" s="178">
        <f>VLOOKUP(C68,'Complexity Cost Adjustment'!$C$2:$H$141,6,0)</f>
        <v>6512.6985</v>
      </c>
      <c r="EP68" s="178">
        <f t="shared" ref="EP68:JY68" si="71">IF(D68&gt;0,($EO68)*D$143,0)</f>
        <v>0</v>
      </c>
      <c r="EQ68" s="179">
        <f t="shared" si="71"/>
        <v>7522.166768</v>
      </c>
      <c r="ER68" s="178">
        <f t="shared" si="71"/>
        <v>0</v>
      </c>
      <c r="ES68" s="178">
        <f t="shared" si="71"/>
        <v>0</v>
      </c>
      <c r="ET68" s="178">
        <f t="shared" si="71"/>
        <v>0</v>
      </c>
      <c r="EU68" s="178">
        <f t="shared" si="71"/>
        <v>0</v>
      </c>
      <c r="EV68" s="179">
        <f t="shared" si="71"/>
        <v>5105.955624</v>
      </c>
      <c r="EW68" s="178">
        <f t="shared" si="71"/>
        <v>0</v>
      </c>
      <c r="EX68" s="178">
        <f t="shared" si="71"/>
        <v>0</v>
      </c>
      <c r="EY68" s="178">
        <f t="shared" si="71"/>
        <v>0</v>
      </c>
      <c r="EZ68" s="178">
        <f t="shared" si="71"/>
        <v>0</v>
      </c>
      <c r="FA68" s="179">
        <f t="shared" si="71"/>
        <v>4695.655619</v>
      </c>
      <c r="FB68" s="178">
        <f t="shared" si="71"/>
        <v>0</v>
      </c>
      <c r="FC68" s="178">
        <f t="shared" si="71"/>
        <v>0</v>
      </c>
      <c r="FD68" s="178">
        <f t="shared" si="71"/>
        <v>0</v>
      </c>
      <c r="FE68" s="178">
        <f t="shared" si="71"/>
        <v>0</v>
      </c>
      <c r="FF68" s="178">
        <f t="shared" si="71"/>
        <v>0</v>
      </c>
      <c r="FG68" s="178">
        <f t="shared" si="71"/>
        <v>0</v>
      </c>
      <c r="FH68" s="178">
        <f t="shared" si="71"/>
        <v>0</v>
      </c>
      <c r="FI68" s="178">
        <f t="shared" si="71"/>
        <v>0</v>
      </c>
      <c r="FJ68" s="179">
        <f t="shared" si="71"/>
        <v>14360.50019</v>
      </c>
      <c r="FK68" s="178">
        <f t="shared" si="71"/>
        <v>0</v>
      </c>
      <c r="FL68" s="178">
        <f t="shared" si="71"/>
        <v>0</v>
      </c>
      <c r="FM68" s="178">
        <f t="shared" si="71"/>
        <v>0</v>
      </c>
      <c r="FN68" s="178">
        <f t="shared" si="71"/>
        <v>0</v>
      </c>
      <c r="FO68" s="178">
        <f t="shared" si="71"/>
        <v>0</v>
      </c>
      <c r="FP68" s="178">
        <f t="shared" si="71"/>
        <v>0</v>
      </c>
      <c r="FQ68" s="179">
        <f t="shared" si="71"/>
        <v>7815.2382</v>
      </c>
      <c r="FR68" s="178">
        <f t="shared" si="71"/>
        <v>0</v>
      </c>
      <c r="FS68" s="178">
        <f t="shared" si="71"/>
        <v>0</v>
      </c>
      <c r="FT68" s="178">
        <f t="shared" si="71"/>
        <v>0</v>
      </c>
      <c r="FU68" s="178">
        <f t="shared" si="71"/>
        <v>0</v>
      </c>
      <c r="FV68" s="178">
        <f t="shared" si="71"/>
        <v>0</v>
      </c>
      <c r="FW68" s="178">
        <f t="shared" si="71"/>
        <v>0</v>
      </c>
      <c r="FX68" s="178">
        <f t="shared" si="71"/>
        <v>0</v>
      </c>
      <c r="FY68" s="179">
        <f t="shared" si="71"/>
        <v>7737.085818</v>
      </c>
      <c r="FZ68" s="178">
        <f t="shared" si="71"/>
        <v>0</v>
      </c>
      <c r="GA68" s="178">
        <f t="shared" si="71"/>
        <v>0</v>
      </c>
      <c r="GB68" s="178">
        <f t="shared" si="71"/>
        <v>0</v>
      </c>
      <c r="GC68" s="178">
        <f t="shared" si="71"/>
        <v>0</v>
      </c>
      <c r="GD68" s="178">
        <f t="shared" si="71"/>
        <v>0</v>
      </c>
      <c r="GE68" s="178">
        <f t="shared" si="71"/>
        <v>0</v>
      </c>
      <c r="GF68" s="178">
        <f t="shared" si="71"/>
        <v>0</v>
      </c>
      <c r="GG68" s="178">
        <f t="shared" si="71"/>
        <v>0</v>
      </c>
      <c r="GH68" s="178">
        <f t="shared" si="71"/>
        <v>0</v>
      </c>
      <c r="GI68" s="178">
        <f t="shared" si="71"/>
        <v>0</v>
      </c>
      <c r="GJ68" s="178">
        <f t="shared" si="71"/>
        <v>0</v>
      </c>
      <c r="GK68" s="179">
        <f t="shared" si="71"/>
        <v>3751.314336</v>
      </c>
      <c r="GL68" s="178">
        <f t="shared" si="71"/>
        <v>0</v>
      </c>
      <c r="GM68" s="178">
        <f t="shared" si="71"/>
        <v>0</v>
      </c>
      <c r="GN68" s="178">
        <f t="shared" si="71"/>
        <v>0</v>
      </c>
      <c r="GO68" s="178">
        <f t="shared" si="71"/>
        <v>0</v>
      </c>
      <c r="GP68" s="178">
        <f t="shared" si="71"/>
        <v>0</v>
      </c>
      <c r="GQ68" s="178">
        <f t="shared" si="71"/>
        <v>0</v>
      </c>
      <c r="GR68" s="178">
        <f t="shared" si="71"/>
        <v>0</v>
      </c>
      <c r="GS68" s="178">
        <f t="shared" si="71"/>
        <v>0</v>
      </c>
      <c r="GT68" s="178">
        <f t="shared" si="71"/>
        <v>0</v>
      </c>
      <c r="GU68" s="178">
        <f t="shared" si="71"/>
        <v>0</v>
      </c>
      <c r="GV68" s="178">
        <f t="shared" si="71"/>
        <v>0</v>
      </c>
      <c r="GW68" s="178">
        <f t="shared" si="71"/>
        <v>0</v>
      </c>
      <c r="GX68" s="178">
        <f t="shared" si="71"/>
        <v>0</v>
      </c>
      <c r="GY68" s="178">
        <f t="shared" si="71"/>
        <v>0</v>
      </c>
      <c r="GZ68" s="178">
        <f t="shared" si="71"/>
        <v>0</v>
      </c>
      <c r="HA68" s="178">
        <f t="shared" si="71"/>
        <v>0</v>
      </c>
      <c r="HB68" s="178">
        <f t="shared" si="71"/>
        <v>0</v>
      </c>
      <c r="HC68" s="179">
        <f t="shared" si="71"/>
        <v>7815.2382</v>
      </c>
      <c r="HD68" s="178">
        <f t="shared" si="71"/>
        <v>0</v>
      </c>
      <c r="HE68" s="178">
        <f t="shared" si="71"/>
        <v>0</v>
      </c>
      <c r="HF68" s="178">
        <f t="shared" si="71"/>
        <v>0</v>
      </c>
      <c r="HG68" s="178">
        <f t="shared" si="71"/>
        <v>0</v>
      </c>
      <c r="HH68" s="178">
        <f t="shared" si="71"/>
        <v>0</v>
      </c>
      <c r="HI68" s="178">
        <f t="shared" si="71"/>
        <v>0</v>
      </c>
      <c r="HJ68" s="178">
        <f t="shared" si="71"/>
        <v>0</v>
      </c>
      <c r="HK68" s="178">
        <f t="shared" si="71"/>
        <v>0</v>
      </c>
      <c r="HL68" s="178">
        <f t="shared" si="71"/>
        <v>0</v>
      </c>
      <c r="HM68" s="179">
        <f t="shared" si="71"/>
        <v>5626.971504</v>
      </c>
      <c r="HN68" s="178">
        <f t="shared" si="71"/>
        <v>0</v>
      </c>
      <c r="HO68" s="178">
        <f t="shared" si="71"/>
        <v>0</v>
      </c>
      <c r="HP68" s="178">
        <f t="shared" si="71"/>
        <v>0</v>
      </c>
      <c r="HQ68" s="178">
        <f t="shared" si="71"/>
        <v>0</v>
      </c>
      <c r="HR68" s="178">
        <f t="shared" si="71"/>
        <v>0</v>
      </c>
      <c r="HS68" s="178">
        <f t="shared" si="71"/>
        <v>0</v>
      </c>
      <c r="HT68" s="178">
        <f t="shared" si="71"/>
        <v>0</v>
      </c>
      <c r="HU68" s="178">
        <f t="shared" si="71"/>
        <v>0</v>
      </c>
      <c r="HV68" s="178">
        <f t="shared" si="71"/>
        <v>0</v>
      </c>
      <c r="HW68" s="178">
        <f t="shared" si="71"/>
        <v>0</v>
      </c>
      <c r="HX68" s="178">
        <f t="shared" si="71"/>
        <v>0</v>
      </c>
      <c r="HY68" s="178">
        <f t="shared" si="71"/>
        <v>0</v>
      </c>
      <c r="HZ68" s="178">
        <f t="shared" si="71"/>
        <v>0</v>
      </c>
      <c r="IA68" s="178">
        <f t="shared" si="71"/>
        <v>0</v>
      </c>
      <c r="IB68" s="179">
        <f t="shared" si="71"/>
        <v>3386.60322</v>
      </c>
      <c r="IC68" s="178">
        <f t="shared" si="71"/>
        <v>0</v>
      </c>
      <c r="ID68" s="178">
        <f t="shared" si="71"/>
        <v>0</v>
      </c>
      <c r="IE68" s="178">
        <f t="shared" si="71"/>
        <v>0</v>
      </c>
      <c r="IF68" s="178">
        <f t="shared" si="71"/>
        <v>0</v>
      </c>
      <c r="IG68" s="178">
        <f t="shared" si="71"/>
        <v>0</v>
      </c>
      <c r="IH68" s="178">
        <f t="shared" si="71"/>
        <v>0</v>
      </c>
      <c r="II68" s="178">
        <f t="shared" si="71"/>
        <v>0</v>
      </c>
      <c r="IJ68" s="178">
        <f t="shared" si="71"/>
        <v>0</v>
      </c>
      <c r="IK68" s="178">
        <f t="shared" si="71"/>
        <v>0</v>
      </c>
      <c r="IL68" s="178">
        <f t="shared" si="71"/>
        <v>0</v>
      </c>
      <c r="IM68" s="179">
        <f t="shared" si="71"/>
        <v>2735.33337</v>
      </c>
      <c r="IN68" s="178">
        <f t="shared" si="71"/>
        <v>0</v>
      </c>
      <c r="IO68" s="178">
        <f t="shared" si="71"/>
        <v>0</v>
      </c>
      <c r="IP68" s="178">
        <f t="shared" si="71"/>
        <v>0</v>
      </c>
      <c r="IQ68" s="178">
        <f t="shared" si="71"/>
        <v>0</v>
      </c>
      <c r="IR68" s="178">
        <f t="shared" si="71"/>
        <v>0</v>
      </c>
      <c r="IS68" s="178">
        <f t="shared" si="71"/>
        <v>0</v>
      </c>
      <c r="IT68" s="178">
        <f t="shared" si="71"/>
        <v>0</v>
      </c>
      <c r="IU68" s="178">
        <f t="shared" si="71"/>
        <v>0</v>
      </c>
      <c r="IV68" s="178">
        <f t="shared" si="71"/>
        <v>0</v>
      </c>
      <c r="IW68" s="178">
        <f t="shared" si="71"/>
        <v>0</v>
      </c>
      <c r="IX68" s="178">
        <f t="shared" si="71"/>
        <v>0</v>
      </c>
      <c r="IY68" s="178">
        <f t="shared" si="71"/>
        <v>0</v>
      </c>
      <c r="IZ68" s="178">
        <f t="shared" si="71"/>
        <v>0</v>
      </c>
      <c r="JA68" s="178">
        <f t="shared" si="71"/>
        <v>0</v>
      </c>
      <c r="JB68" s="178">
        <f t="shared" si="71"/>
        <v>0</v>
      </c>
      <c r="JC68" s="178">
        <f t="shared" si="71"/>
        <v>0</v>
      </c>
      <c r="JD68" s="178">
        <f t="shared" si="71"/>
        <v>0</v>
      </c>
      <c r="JE68" s="178">
        <f t="shared" si="71"/>
        <v>0</v>
      </c>
      <c r="JF68" s="178">
        <f t="shared" si="71"/>
        <v>0</v>
      </c>
      <c r="JG68" s="178">
        <f t="shared" si="71"/>
        <v>0</v>
      </c>
      <c r="JH68" s="178">
        <f t="shared" si="71"/>
        <v>0</v>
      </c>
      <c r="JI68" s="178">
        <f t="shared" si="71"/>
        <v>0</v>
      </c>
      <c r="JJ68" s="178">
        <f t="shared" si="71"/>
        <v>0</v>
      </c>
      <c r="JK68" s="178">
        <f t="shared" si="71"/>
        <v>0</v>
      </c>
      <c r="JL68" s="178">
        <f t="shared" si="71"/>
        <v>0</v>
      </c>
      <c r="JM68" s="178">
        <f t="shared" si="71"/>
        <v>0</v>
      </c>
      <c r="JN68" s="178">
        <f t="shared" si="71"/>
        <v>0</v>
      </c>
      <c r="JO68" s="178">
        <f t="shared" si="71"/>
        <v>0</v>
      </c>
      <c r="JP68" s="178">
        <f t="shared" si="71"/>
        <v>0</v>
      </c>
      <c r="JQ68" s="178">
        <f t="shared" si="71"/>
        <v>0</v>
      </c>
      <c r="JR68" s="178">
        <f t="shared" si="71"/>
        <v>0</v>
      </c>
      <c r="JS68" s="178">
        <f t="shared" si="71"/>
        <v>0</v>
      </c>
      <c r="JT68" s="178">
        <f t="shared" si="71"/>
        <v>0</v>
      </c>
      <c r="JU68" s="178">
        <f t="shared" si="71"/>
        <v>0</v>
      </c>
      <c r="JV68" s="178">
        <f t="shared" si="71"/>
        <v>0</v>
      </c>
      <c r="JW68" s="178">
        <f t="shared" si="71"/>
        <v>0</v>
      </c>
      <c r="JX68" s="178">
        <f t="shared" si="71"/>
        <v>0</v>
      </c>
      <c r="JY68" s="178">
        <f t="shared" si="71"/>
        <v>0</v>
      </c>
      <c r="JZ68" s="180">
        <f t="shared" si="4"/>
        <v>0.215</v>
      </c>
      <c r="KA68" s="181">
        <f t="shared" si="5"/>
        <v>70552.06285</v>
      </c>
      <c r="KB68" s="181">
        <f t="shared" si="6"/>
        <v>15168.69351</v>
      </c>
    </row>
    <row r="69" ht="14.25" customHeight="1">
      <c r="A69" s="50" t="s">
        <v>179</v>
      </c>
      <c r="B69" s="83" t="s">
        <v>479</v>
      </c>
      <c r="C69" s="50">
        <v>1811068.0</v>
      </c>
      <c r="D69" s="175">
        <v>0.0</v>
      </c>
      <c r="E69" s="175">
        <v>229.0</v>
      </c>
      <c r="F69" s="175">
        <v>0.0</v>
      </c>
      <c r="G69" s="175">
        <v>0.0</v>
      </c>
      <c r="H69" s="175">
        <v>0.0</v>
      </c>
      <c r="I69" s="175">
        <v>0.0</v>
      </c>
      <c r="J69" s="175">
        <v>245.0</v>
      </c>
      <c r="K69" s="175">
        <v>0.0</v>
      </c>
      <c r="L69" s="175">
        <v>0.0</v>
      </c>
      <c r="M69" s="175">
        <v>0.0</v>
      </c>
      <c r="N69" s="175">
        <v>0.0</v>
      </c>
      <c r="O69" s="175">
        <v>240.0</v>
      </c>
      <c r="P69" s="175">
        <v>0.0</v>
      </c>
      <c r="Q69" s="175">
        <v>0.0</v>
      </c>
      <c r="R69" s="175">
        <v>0.0</v>
      </c>
      <c r="S69" s="175">
        <v>0.0</v>
      </c>
      <c r="T69" s="175">
        <v>0.0</v>
      </c>
      <c r="U69" s="175">
        <v>0.0</v>
      </c>
      <c r="V69" s="175">
        <v>0.0</v>
      </c>
      <c r="W69" s="175">
        <v>0.0</v>
      </c>
      <c r="X69" s="175">
        <v>227.0</v>
      </c>
      <c r="Y69" s="175">
        <v>0.0</v>
      </c>
      <c r="Z69" s="175">
        <v>0.0</v>
      </c>
      <c r="AA69" s="175">
        <v>0.0</v>
      </c>
      <c r="AB69" s="175">
        <v>0.0</v>
      </c>
      <c r="AC69" s="175">
        <v>0.0</v>
      </c>
      <c r="AD69" s="175">
        <v>0.0</v>
      </c>
      <c r="AE69" s="175">
        <v>222.0</v>
      </c>
      <c r="AF69" s="175">
        <v>0.0</v>
      </c>
      <c r="AG69" s="175">
        <v>0.0</v>
      </c>
      <c r="AH69" s="175">
        <v>0.0</v>
      </c>
      <c r="AI69" s="175">
        <v>0.0</v>
      </c>
      <c r="AJ69" s="175">
        <v>0.0</v>
      </c>
      <c r="AK69" s="175">
        <v>0.0</v>
      </c>
      <c r="AL69" s="175">
        <v>0.0</v>
      </c>
      <c r="AM69" s="175">
        <v>233.0</v>
      </c>
      <c r="AN69" s="175">
        <v>0.0</v>
      </c>
      <c r="AO69" s="175">
        <v>0.0</v>
      </c>
      <c r="AP69" s="175">
        <v>0.0</v>
      </c>
      <c r="AQ69" s="175">
        <v>0.0</v>
      </c>
      <c r="AR69" s="175">
        <v>0.0</v>
      </c>
      <c r="AS69" s="175">
        <v>0.0</v>
      </c>
      <c r="AT69" s="175">
        <v>0.0</v>
      </c>
      <c r="AU69" s="175">
        <v>0.0</v>
      </c>
      <c r="AV69" s="175">
        <v>0.0</v>
      </c>
      <c r="AW69" s="175">
        <v>0.0</v>
      </c>
      <c r="AX69" s="175">
        <v>0.0</v>
      </c>
      <c r="AY69" s="175">
        <v>233.0</v>
      </c>
      <c r="AZ69" s="175">
        <v>0.0</v>
      </c>
      <c r="BA69" s="175">
        <v>0.0</v>
      </c>
      <c r="BB69" s="175">
        <v>0.0</v>
      </c>
      <c r="BC69" s="175">
        <v>0.0</v>
      </c>
      <c r="BD69" s="175">
        <v>0.0</v>
      </c>
      <c r="BE69" s="175">
        <v>0.0</v>
      </c>
      <c r="BF69" s="175">
        <v>0.0</v>
      </c>
      <c r="BG69" s="175">
        <v>0.0</v>
      </c>
      <c r="BH69" s="175">
        <v>0.0</v>
      </c>
      <c r="BI69" s="175">
        <v>0.0</v>
      </c>
      <c r="BJ69" s="175">
        <v>0.0</v>
      </c>
      <c r="BK69" s="175">
        <v>0.0</v>
      </c>
      <c r="BL69" s="175">
        <v>0.0</v>
      </c>
      <c r="BM69" s="175">
        <v>0.0</v>
      </c>
      <c r="BN69" s="175">
        <v>0.0</v>
      </c>
      <c r="BO69" s="175">
        <v>0.0</v>
      </c>
      <c r="BP69" s="175">
        <v>0.0</v>
      </c>
      <c r="BQ69" s="175">
        <v>222.0</v>
      </c>
      <c r="BR69" s="175">
        <v>0.0</v>
      </c>
      <c r="BS69" s="175">
        <v>0.0</v>
      </c>
      <c r="BT69" s="175">
        <v>0.0</v>
      </c>
      <c r="BU69" s="175">
        <v>0.0</v>
      </c>
      <c r="BV69" s="175">
        <v>0.0</v>
      </c>
      <c r="BW69" s="175">
        <v>0.0</v>
      </c>
      <c r="BX69" s="175">
        <v>0.0</v>
      </c>
      <c r="BY69" s="175">
        <v>0.0</v>
      </c>
      <c r="BZ69" s="175">
        <v>0.0</v>
      </c>
      <c r="CA69" s="175">
        <v>233.0</v>
      </c>
      <c r="CB69" s="175">
        <v>0.0</v>
      </c>
      <c r="CC69" s="175">
        <v>0.0</v>
      </c>
      <c r="CD69" s="175">
        <v>0.0</v>
      </c>
      <c r="CE69" s="175">
        <v>0.0</v>
      </c>
      <c r="CF69" s="175">
        <v>0.0</v>
      </c>
      <c r="CG69" s="175">
        <v>0.0</v>
      </c>
      <c r="CH69" s="175">
        <v>0.0</v>
      </c>
      <c r="CI69" s="175">
        <v>0.0</v>
      </c>
      <c r="CJ69" s="175">
        <v>0.0</v>
      </c>
      <c r="CK69" s="175">
        <v>0.0</v>
      </c>
      <c r="CL69" s="175">
        <v>0.0</v>
      </c>
      <c r="CM69" s="175">
        <v>0.0</v>
      </c>
      <c r="CN69" s="175">
        <v>0.0</v>
      </c>
      <c r="CO69" s="175">
        <v>0.0</v>
      </c>
      <c r="CP69" s="175">
        <v>252.0</v>
      </c>
      <c r="CQ69" s="175">
        <v>0.0</v>
      </c>
      <c r="CR69" s="175">
        <v>0.0</v>
      </c>
      <c r="CS69" s="175">
        <v>0.0</v>
      </c>
      <c r="CT69" s="175">
        <v>0.0</v>
      </c>
      <c r="CU69" s="175">
        <v>0.0</v>
      </c>
      <c r="CV69" s="175">
        <v>0.0</v>
      </c>
      <c r="CW69" s="175">
        <v>0.0</v>
      </c>
      <c r="CX69" s="175">
        <v>0.0</v>
      </c>
      <c r="CY69" s="175">
        <v>0.0</v>
      </c>
      <c r="CZ69" s="175">
        <v>0.0</v>
      </c>
      <c r="DA69" s="175">
        <v>245.0</v>
      </c>
      <c r="DB69" s="175">
        <v>0.0</v>
      </c>
      <c r="DC69" s="175">
        <v>0.0</v>
      </c>
      <c r="DD69" s="175">
        <v>0.0</v>
      </c>
      <c r="DE69" s="175">
        <v>0.0</v>
      </c>
      <c r="DF69" s="175">
        <v>0.0</v>
      </c>
      <c r="DG69" s="175">
        <v>0.0</v>
      </c>
      <c r="DH69" s="175">
        <v>0.0</v>
      </c>
      <c r="DI69" s="175">
        <v>0.0</v>
      </c>
      <c r="DJ69" s="175">
        <v>0.0</v>
      </c>
      <c r="DK69" s="175">
        <v>0.0</v>
      </c>
      <c r="DL69" s="175">
        <v>0.0</v>
      </c>
      <c r="DM69" s="175">
        <v>0.0</v>
      </c>
      <c r="DN69" s="175">
        <v>0.0</v>
      </c>
      <c r="DO69" s="175">
        <v>0.0</v>
      </c>
      <c r="DP69" s="175">
        <v>0.0</v>
      </c>
      <c r="DQ69" s="175">
        <v>0.0</v>
      </c>
      <c r="DR69" s="175">
        <v>0.0</v>
      </c>
      <c r="DS69" s="175">
        <v>0.0</v>
      </c>
      <c r="DT69" s="175">
        <v>0.0</v>
      </c>
      <c r="DU69" s="175">
        <v>0.0</v>
      </c>
      <c r="DV69" s="175">
        <v>0.0</v>
      </c>
      <c r="DW69" s="175">
        <v>0.0</v>
      </c>
      <c r="DX69" s="175">
        <v>0.0</v>
      </c>
      <c r="DY69" s="175">
        <v>0.0</v>
      </c>
      <c r="DZ69" s="175">
        <v>0.0</v>
      </c>
      <c r="EA69" s="175">
        <v>0.0</v>
      </c>
      <c r="EB69" s="175">
        <v>0.0</v>
      </c>
      <c r="EC69" s="175">
        <v>0.0</v>
      </c>
      <c r="ED69" s="175">
        <v>0.0</v>
      </c>
      <c r="EE69" s="175">
        <v>0.0</v>
      </c>
      <c r="EF69" s="175">
        <v>0.0</v>
      </c>
      <c r="EG69" s="175">
        <v>0.0</v>
      </c>
      <c r="EH69" s="175">
        <v>0.0</v>
      </c>
      <c r="EI69" s="175">
        <v>0.0</v>
      </c>
      <c r="EJ69" s="175">
        <v>0.0</v>
      </c>
      <c r="EK69" s="175">
        <v>0.0</v>
      </c>
      <c r="EL69" s="175">
        <v>0.0</v>
      </c>
      <c r="EM69" s="176">
        <v>0.0</v>
      </c>
      <c r="EN69" s="177">
        <f t="shared" si="2"/>
        <v>0</v>
      </c>
      <c r="EO69" s="178">
        <f>VLOOKUP(C69,'Complexity Cost Adjustment'!$C$2:$H$141,6,0)</f>
        <v>6216.9436</v>
      </c>
      <c r="EP69" s="178">
        <f t="shared" ref="EP69:JY69" si="72">IF(D69&gt;0,($EO69)*D$143,0)</f>
        <v>0</v>
      </c>
      <c r="EQ69" s="179">
        <f t="shared" si="72"/>
        <v>7180.569858</v>
      </c>
      <c r="ER69" s="178">
        <f t="shared" si="72"/>
        <v>0</v>
      </c>
      <c r="ES69" s="178">
        <f t="shared" si="72"/>
        <v>0</v>
      </c>
      <c r="ET69" s="178">
        <f t="shared" si="72"/>
        <v>0</v>
      </c>
      <c r="EU69" s="178">
        <f t="shared" si="72"/>
        <v>0</v>
      </c>
      <c r="EV69" s="179">
        <f t="shared" si="72"/>
        <v>4874.083782</v>
      </c>
      <c r="EW69" s="178">
        <f t="shared" si="72"/>
        <v>0</v>
      </c>
      <c r="EX69" s="178">
        <f t="shared" si="72"/>
        <v>0</v>
      </c>
      <c r="EY69" s="178">
        <f t="shared" si="72"/>
        <v>0</v>
      </c>
      <c r="EZ69" s="178">
        <f t="shared" si="72"/>
        <v>0</v>
      </c>
      <c r="FA69" s="179">
        <f t="shared" si="72"/>
        <v>4482.416336</v>
      </c>
      <c r="FB69" s="178">
        <f t="shared" si="72"/>
        <v>0</v>
      </c>
      <c r="FC69" s="178">
        <f t="shared" si="72"/>
        <v>0</v>
      </c>
      <c r="FD69" s="178">
        <f t="shared" si="72"/>
        <v>0</v>
      </c>
      <c r="FE69" s="178">
        <f t="shared" si="72"/>
        <v>0</v>
      </c>
      <c r="FF69" s="178">
        <f t="shared" si="72"/>
        <v>0</v>
      </c>
      <c r="FG69" s="178">
        <f t="shared" si="72"/>
        <v>0</v>
      </c>
      <c r="FH69" s="178">
        <f t="shared" si="72"/>
        <v>0</v>
      </c>
      <c r="FI69" s="178">
        <f t="shared" si="72"/>
        <v>0</v>
      </c>
      <c r="FJ69" s="179">
        <f t="shared" si="72"/>
        <v>13708.36064</v>
      </c>
      <c r="FK69" s="178">
        <f t="shared" si="72"/>
        <v>0</v>
      </c>
      <c r="FL69" s="178">
        <f t="shared" si="72"/>
        <v>0</v>
      </c>
      <c r="FM69" s="178">
        <f t="shared" si="72"/>
        <v>0</v>
      </c>
      <c r="FN69" s="178">
        <f t="shared" si="72"/>
        <v>0</v>
      </c>
      <c r="FO69" s="178">
        <f t="shared" si="72"/>
        <v>0</v>
      </c>
      <c r="FP69" s="178">
        <f t="shared" si="72"/>
        <v>0</v>
      </c>
      <c r="FQ69" s="179">
        <f t="shared" si="72"/>
        <v>7460.33232</v>
      </c>
      <c r="FR69" s="178">
        <f t="shared" si="72"/>
        <v>0</v>
      </c>
      <c r="FS69" s="178">
        <f t="shared" si="72"/>
        <v>0</v>
      </c>
      <c r="FT69" s="178">
        <f t="shared" si="72"/>
        <v>0</v>
      </c>
      <c r="FU69" s="178">
        <f t="shared" si="72"/>
        <v>0</v>
      </c>
      <c r="FV69" s="178">
        <f t="shared" si="72"/>
        <v>0</v>
      </c>
      <c r="FW69" s="178">
        <f t="shared" si="72"/>
        <v>0</v>
      </c>
      <c r="FX69" s="178">
        <f t="shared" si="72"/>
        <v>0</v>
      </c>
      <c r="FY69" s="179">
        <f t="shared" si="72"/>
        <v>7385.728997</v>
      </c>
      <c r="FZ69" s="178">
        <f t="shared" si="72"/>
        <v>0</v>
      </c>
      <c r="GA69" s="178">
        <f t="shared" si="72"/>
        <v>0</v>
      </c>
      <c r="GB69" s="178">
        <f t="shared" si="72"/>
        <v>0</v>
      </c>
      <c r="GC69" s="178">
        <f t="shared" si="72"/>
        <v>0</v>
      </c>
      <c r="GD69" s="178">
        <f t="shared" si="72"/>
        <v>0</v>
      </c>
      <c r="GE69" s="178">
        <f t="shared" si="72"/>
        <v>0</v>
      </c>
      <c r="GF69" s="178">
        <f t="shared" si="72"/>
        <v>0</v>
      </c>
      <c r="GG69" s="178">
        <f t="shared" si="72"/>
        <v>0</v>
      </c>
      <c r="GH69" s="178">
        <f t="shared" si="72"/>
        <v>0</v>
      </c>
      <c r="GI69" s="178">
        <f t="shared" si="72"/>
        <v>0</v>
      </c>
      <c r="GJ69" s="178">
        <f t="shared" si="72"/>
        <v>0</v>
      </c>
      <c r="GK69" s="179">
        <f t="shared" si="72"/>
        <v>3580.959514</v>
      </c>
      <c r="GL69" s="178">
        <f t="shared" si="72"/>
        <v>0</v>
      </c>
      <c r="GM69" s="178">
        <f t="shared" si="72"/>
        <v>0</v>
      </c>
      <c r="GN69" s="178">
        <f t="shared" si="72"/>
        <v>0</v>
      </c>
      <c r="GO69" s="178">
        <f t="shared" si="72"/>
        <v>0</v>
      </c>
      <c r="GP69" s="178">
        <f t="shared" si="72"/>
        <v>0</v>
      </c>
      <c r="GQ69" s="178">
        <f t="shared" si="72"/>
        <v>0</v>
      </c>
      <c r="GR69" s="178">
        <f t="shared" si="72"/>
        <v>0</v>
      </c>
      <c r="GS69" s="178">
        <f t="shared" si="72"/>
        <v>0</v>
      </c>
      <c r="GT69" s="178">
        <f t="shared" si="72"/>
        <v>0</v>
      </c>
      <c r="GU69" s="178">
        <f t="shared" si="72"/>
        <v>0</v>
      </c>
      <c r="GV69" s="178">
        <f t="shared" si="72"/>
        <v>0</v>
      </c>
      <c r="GW69" s="178">
        <f t="shared" si="72"/>
        <v>0</v>
      </c>
      <c r="GX69" s="178">
        <f t="shared" si="72"/>
        <v>0</v>
      </c>
      <c r="GY69" s="178">
        <f t="shared" si="72"/>
        <v>0</v>
      </c>
      <c r="GZ69" s="178">
        <f t="shared" si="72"/>
        <v>0</v>
      </c>
      <c r="HA69" s="178">
        <f t="shared" si="72"/>
        <v>0</v>
      </c>
      <c r="HB69" s="178">
        <f t="shared" si="72"/>
        <v>0</v>
      </c>
      <c r="HC69" s="179">
        <f t="shared" si="72"/>
        <v>7460.33232</v>
      </c>
      <c r="HD69" s="178">
        <f t="shared" si="72"/>
        <v>0</v>
      </c>
      <c r="HE69" s="178">
        <f t="shared" si="72"/>
        <v>0</v>
      </c>
      <c r="HF69" s="178">
        <f t="shared" si="72"/>
        <v>0</v>
      </c>
      <c r="HG69" s="178">
        <f t="shared" si="72"/>
        <v>0</v>
      </c>
      <c r="HH69" s="178">
        <f t="shared" si="72"/>
        <v>0</v>
      </c>
      <c r="HI69" s="178">
        <f t="shared" si="72"/>
        <v>0</v>
      </c>
      <c r="HJ69" s="178">
        <f t="shared" si="72"/>
        <v>0</v>
      </c>
      <c r="HK69" s="178">
        <f t="shared" si="72"/>
        <v>0</v>
      </c>
      <c r="HL69" s="178">
        <f t="shared" si="72"/>
        <v>0</v>
      </c>
      <c r="HM69" s="179">
        <f t="shared" si="72"/>
        <v>5371.43927</v>
      </c>
      <c r="HN69" s="178">
        <f t="shared" si="72"/>
        <v>0</v>
      </c>
      <c r="HO69" s="178">
        <f t="shared" si="72"/>
        <v>0</v>
      </c>
      <c r="HP69" s="178">
        <f t="shared" si="72"/>
        <v>0</v>
      </c>
      <c r="HQ69" s="178">
        <f t="shared" si="72"/>
        <v>0</v>
      </c>
      <c r="HR69" s="178">
        <f t="shared" si="72"/>
        <v>0</v>
      </c>
      <c r="HS69" s="178">
        <f t="shared" si="72"/>
        <v>0</v>
      </c>
      <c r="HT69" s="178">
        <f t="shared" si="72"/>
        <v>0</v>
      </c>
      <c r="HU69" s="178">
        <f t="shared" si="72"/>
        <v>0</v>
      </c>
      <c r="HV69" s="178">
        <f t="shared" si="72"/>
        <v>0</v>
      </c>
      <c r="HW69" s="178">
        <f t="shared" si="72"/>
        <v>0</v>
      </c>
      <c r="HX69" s="178">
        <f t="shared" si="72"/>
        <v>0</v>
      </c>
      <c r="HY69" s="178">
        <f t="shared" si="72"/>
        <v>0</v>
      </c>
      <c r="HZ69" s="178">
        <f t="shared" si="72"/>
        <v>0</v>
      </c>
      <c r="IA69" s="178">
        <f t="shared" si="72"/>
        <v>0</v>
      </c>
      <c r="IB69" s="179">
        <f t="shared" si="72"/>
        <v>3232.810672</v>
      </c>
      <c r="IC69" s="178">
        <f t="shared" si="72"/>
        <v>0</v>
      </c>
      <c r="ID69" s="178">
        <f t="shared" si="72"/>
        <v>0</v>
      </c>
      <c r="IE69" s="178">
        <f t="shared" si="72"/>
        <v>0</v>
      </c>
      <c r="IF69" s="178">
        <f t="shared" si="72"/>
        <v>0</v>
      </c>
      <c r="IG69" s="178">
        <f t="shared" si="72"/>
        <v>0</v>
      </c>
      <c r="IH69" s="178">
        <f t="shared" si="72"/>
        <v>0</v>
      </c>
      <c r="II69" s="178">
        <f t="shared" si="72"/>
        <v>0</v>
      </c>
      <c r="IJ69" s="178">
        <f t="shared" si="72"/>
        <v>0</v>
      </c>
      <c r="IK69" s="178">
        <f t="shared" si="72"/>
        <v>0</v>
      </c>
      <c r="IL69" s="178">
        <f t="shared" si="72"/>
        <v>0</v>
      </c>
      <c r="IM69" s="179">
        <f t="shared" si="72"/>
        <v>2611.116312</v>
      </c>
      <c r="IN69" s="178">
        <f t="shared" si="72"/>
        <v>0</v>
      </c>
      <c r="IO69" s="178">
        <f t="shared" si="72"/>
        <v>0</v>
      </c>
      <c r="IP69" s="178">
        <f t="shared" si="72"/>
        <v>0</v>
      </c>
      <c r="IQ69" s="178">
        <f t="shared" si="72"/>
        <v>0</v>
      </c>
      <c r="IR69" s="178">
        <f t="shared" si="72"/>
        <v>0</v>
      </c>
      <c r="IS69" s="178">
        <f t="shared" si="72"/>
        <v>0</v>
      </c>
      <c r="IT69" s="178">
        <f t="shared" si="72"/>
        <v>0</v>
      </c>
      <c r="IU69" s="178">
        <f t="shared" si="72"/>
        <v>0</v>
      </c>
      <c r="IV69" s="178">
        <f t="shared" si="72"/>
        <v>0</v>
      </c>
      <c r="IW69" s="178">
        <f t="shared" si="72"/>
        <v>0</v>
      </c>
      <c r="IX69" s="178">
        <f t="shared" si="72"/>
        <v>0</v>
      </c>
      <c r="IY69" s="178">
        <f t="shared" si="72"/>
        <v>0</v>
      </c>
      <c r="IZ69" s="178">
        <f t="shared" si="72"/>
        <v>0</v>
      </c>
      <c r="JA69" s="178">
        <f t="shared" si="72"/>
        <v>0</v>
      </c>
      <c r="JB69" s="178">
        <f t="shared" si="72"/>
        <v>0</v>
      </c>
      <c r="JC69" s="178">
        <f t="shared" si="72"/>
        <v>0</v>
      </c>
      <c r="JD69" s="178">
        <f t="shared" si="72"/>
        <v>0</v>
      </c>
      <c r="JE69" s="178">
        <f t="shared" si="72"/>
        <v>0</v>
      </c>
      <c r="JF69" s="178">
        <f t="shared" si="72"/>
        <v>0</v>
      </c>
      <c r="JG69" s="178">
        <f t="shared" si="72"/>
        <v>0</v>
      </c>
      <c r="JH69" s="178">
        <f t="shared" si="72"/>
        <v>0</v>
      </c>
      <c r="JI69" s="178">
        <f t="shared" si="72"/>
        <v>0</v>
      </c>
      <c r="JJ69" s="178">
        <f t="shared" si="72"/>
        <v>0</v>
      </c>
      <c r="JK69" s="178">
        <f t="shared" si="72"/>
        <v>0</v>
      </c>
      <c r="JL69" s="178">
        <f t="shared" si="72"/>
        <v>0</v>
      </c>
      <c r="JM69" s="178">
        <f t="shared" si="72"/>
        <v>0</v>
      </c>
      <c r="JN69" s="178">
        <f t="shared" si="72"/>
        <v>0</v>
      </c>
      <c r="JO69" s="178">
        <f t="shared" si="72"/>
        <v>0</v>
      </c>
      <c r="JP69" s="178">
        <f t="shared" si="72"/>
        <v>0</v>
      </c>
      <c r="JQ69" s="178">
        <f t="shared" si="72"/>
        <v>0</v>
      </c>
      <c r="JR69" s="178">
        <f t="shared" si="72"/>
        <v>0</v>
      </c>
      <c r="JS69" s="178">
        <f t="shared" si="72"/>
        <v>0</v>
      </c>
      <c r="JT69" s="178">
        <f t="shared" si="72"/>
        <v>0</v>
      </c>
      <c r="JU69" s="178">
        <f t="shared" si="72"/>
        <v>0</v>
      </c>
      <c r="JV69" s="178">
        <f t="shared" si="72"/>
        <v>0</v>
      </c>
      <c r="JW69" s="178">
        <f t="shared" si="72"/>
        <v>0</v>
      </c>
      <c r="JX69" s="178">
        <f t="shared" si="72"/>
        <v>0</v>
      </c>
      <c r="JY69" s="178">
        <f t="shared" si="72"/>
        <v>0</v>
      </c>
      <c r="JZ69" s="180">
        <f t="shared" si="4"/>
        <v>0.215</v>
      </c>
      <c r="KA69" s="181">
        <f t="shared" si="5"/>
        <v>67348.15002</v>
      </c>
      <c r="KB69" s="181">
        <f t="shared" si="6"/>
        <v>14479.85225</v>
      </c>
    </row>
    <row r="70" ht="14.25" customHeight="1">
      <c r="A70" s="50" t="s">
        <v>179</v>
      </c>
      <c r="B70" s="83" t="s">
        <v>479</v>
      </c>
      <c r="C70" s="50">
        <v>1811069.0</v>
      </c>
      <c r="D70" s="175">
        <v>0.0</v>
      </c>
      <c r="E70" s="175">
        <v>33.0</v>
      </c>
      <c r="F70" s="175">
        <v>0.0</v>
      </c>
      <c r="G70" s="175">
        <v>0.0</v>
      </c>
      <c r="H70" s="175">
        <v>0.0</v>
      </c>
      <c r="I70" s="175">
        <v>0.0</v>
      </c>
      <c r="J70" s="175">
        <v>35.0</v>
      </c>
      <c r="K70" s="175">
        <v>0.0</v>
      </c>
      <c r="L70" s="175">
        <v>0.0</v>
      </c>
      <c r="M70" s="175">
        <v>0.0</v>
      </c>
      <c r="N70" s="175">
        <v>0.0</v>
      </c>
      <c r="O70" s="175">
        <v>34.0</v>
      </c>
      <c r="P70" s="175">
        <v>0.0</v>
      </c>
      <c r="Q70" s="175">
        <v>0.0</v>
      </c>
      <c r="R70" s="175">
        <v>0.0</v>
      </c>
      <c r="S70" s="175">
        <v>0.0</v>
      </c>
      <c r="T70" s="175">
        <v>0.0</v>
      </c>
      <c r="U70" s="175">
        <v>0.0</v>
      </c>
      <c r="V70" s="175">
        <v>0.0</v>
      </c>
      <c r="W70" s="175">
        <v>0.0</v>
      </c>
      <c r="X70" s="175">
        <v>32.0</v>
      </c>
      <c r="Y70" s="175">
        <v>0.0</v>
      </c>
      <c r="Z70" s="175">
        <v>0.0</v>
      </c>
      <c r="AA70" s="175">
        <v>0.0</v>
      </c>
      <c r="AB70" s="175">
        <v>0.0</v>
      </c>
      <c r="AC70" s="175">
        <v>0.0</v>
      </c>
      <c r="AD70" s="175">
        <v>0.0</v>
      </c>
      <c r="AE70" s="175">
        <v>32.0</v>
      </c>
      <c r="AF70" s="175">
        <v>0.0</v>
      </c>
      <c r="AG70" s="175">
        <v>0.0</v>
      </c>
      <c r="AH70" s="175">
        <v>0.0</v>
      </c>
      <c r="AI70" s="175">
        <v>0.0</v>
      </c>
      <c r="AJ70" s="175">
        <v>0.0</v>
      </c>
      <c r="AK70" s="175">
        <v>0.0</v>
      </c>
      <c r="AL70" s="175">
        <v>0.0</v>
      </c>
      <c r="AM70" s="175">
        <v>33.0</v>
      </c>
      <c r="AN70" s="175">
        <v>0.0</v>
      </c>
      <c r="AO70" s="175">
        <v>0.0</v>
      </c>
      <c r="AP70" s="175">
        <v>0.0</v>
      </c>
      <c r="AQ70" s="175">
        <v>0.0</v>
      </c>
      <c r="AR70" s="175">
        <v>0.0</v>
      </c>
      <c r="AS70" s="175">
        <v>0.0</v>
      </c>
      <c r="AT70" s="175">
        <v>0.0</v>
      </c>
      <c r="AU70" s="175">
        <v>0.0</v>
      </c>
      <c r="AV70" s="175">
        <v>0.0</v>
      </c>
      <c r="AW70" s="175">
        <v>0.0</v>
      </c>
      <c r="AX70" s="175">
        <v>0.0</v>
      </c>
      <c r="AY70" s="175">
        <v>33.0</v>
      </c>
      <c r="AZ70" s="175">
        <v>0.0</v>
      </c>
      <c r="BA70" s="175">
        <v>0.0</v>
      </c>
      <c r="BB70" s="175">
        <v>0.0</v>
      </c>
      <c r="BC70" s="175">
        <v>0.0</v>
      </c>
      <c r="BD70" s="175">
        <v>0.0</v>
      </c>
      <c r="BE70" s="175">
        <v>0.0</v>
      </c>
      <c r="BF70" s="175">
        <v>0.0</v>
      </c>
      <c r="BG70" s="175">
        <v>0.0</v>
      </c>
      <c r="BH70" s="175">
        <v>0.0</v>
      </c>
      <c r="BI70" s="175">
        <v>0.0</v>
      </c>
      <c r="BJ70" s="175">
        <v>0.0</v>
      </c>
      <c r="BK70" s="175">
        <v>0.0</v>
      </c>
      <c r="BL70" s="175">
        <v>0.0</v>
      </c>
      <c r="BM70" s="175">
        <v>0.0</v>
      </c>
      <c r="BN70" s="175">
        <v>0.0</v>
      </c>
      <c r="BO70" s="175">
        <v>0.0</v>
      </c>
      <c r="BP70" s="175">
        <v>0.0</v>
      </c>
      <c r="BQ70" s="175">
        <v>32.0</v>
      </c>
      <c r="BR70" s="175">
        <v>0.0</v>
      </c>
      <c r="BS70" s="175">
        <v>0.0</v>
      </c>
      <c r="BT70" s="175">
        <v>0.0</v>
      </c>
      <c r="BU70" s="175">
        <v>0.0</v>
      </c>
      <c r="BV70" s="175">
        <v>0.0</v>
      </c>
      <c r="BW70" s="175">
        <v>0.0</v>
      </c>
      <c r="BX70" s="175">
        <v>0.0</v>
      </c>
      <c r="BY70" s="175">
        <v>0.0</v>
      </c>
      <c r="BZ70" s="175">
        <v>0.0</v>
      </c>
      <c r="CA70" s="175">
        <v>33.0</v>
      </c>
      <c r="CB70" s="175">
        <v>0.0</v>
      </c>
      <c r="CC70" s="175">
        <v>0.0</v>
      </c>
      <c r="CD70" s="175">
        <v>0.0</v>
      </c>
      <c r="CE70" s="175">
        <v>0.0</v>
      </c>
      <c r="CF70" s="175">
        <v>0.0</v>
      </c>
      <c r="CG70" s="175">
        <v>0.0</v>
      </c>
      <c r="CH70" s="175">
        <v>0.0</v>
      </c>
      <c r="CI70" s="175">
        <v>0.0</v>
      </c>
      <c r="CJ70" s="175">
        <v>0.0</v>
      </c>
      <c r="CK70" s="175">
        <v>0.0</v>
      </c>
      <c r="CL70" s="175">
        <v>0.0</v>
      </c>
      <c r="CM70" s="175">
        <v>0.0</v>
      </c>
      <c r="CN70" s="175">
        <v>0.0</v>
      </c>
      <c r="CO70" s="175">
        <v>0.0</v>
      </c>
      <c r="CP70" s="175">
        <v>36.0</v>
      </c>
      <c r="CQ70" s="175">
        <v>0.0</v>
      </c>
      <c r="CR70" s="175">
        <v>0.0</v>
      </c>
      <c r="CS70" s="175">
        <v>0.0</v>
      </c>
      <c r="CT70" s="175">
        <v>0.0</v>
      </c>
      <c r="CU70" s="175">
        <v>0.0</v>
      </c>
      <c r="CV70" s="175">
        <v>0.0</v>
      </c>
      <c r="CW70" s="175">
        <v>0.0</v>
      </c>
      <c r="CX70" s="175">
        <v>0.0</v>
      </c>
      <c r="CY70" s="175">
        <v>0.0</v>
      </c>
      <c r="CZ70" s="175">
        <v>0.0</v>
      </c>
      <c r="DA70" s="175">
        <v>35.0</v>
      </c>
      <c r="DB70" s="175">
        <v>0.0</v>
      </c>
      <c r="DC70" s="175">
        <v>0.0</v>
      </c>
      <c r="DD70" s="175">
        <v>0.0</v>
      </c>
      <c r="DE70" s="175">
        <v>0.0</v>
      </c>
      <c r="DF70" s="175">
        <v>0.0</v>
      </c>
      <c r="DG70" s="175">
        <v>0.0</v>
      </c>
      <c r="DH70" s="175">
        <v>0.0</v>
      </c>
      <c r="DI70" s="175">
        <v>0.0</v>
      </c>
      <c r="DJ70" s="175">
        <v>0.0</v>
      </c>
      <c r="DK70" s="175">
        <v>0.0</v>
      </c>
      <c r="DL70" s="175">
        <v>0.0</v>
      </c>
      <c r="DM70" s="175">
        <v>0.0</v>
      </c>
      <c r="DN70" s="175">
        <v>0.0</v>
      </c>
      <c r="DO70" s="175">
        <v>0.0</v>
      </c>
      <c r="DP70" s="175">
        <v>0.0</v>
      </c>
      <c r="DQ70" s="175">
        <v>0.0</v>
      </c>
      <c r="DR70" s="175">
        <v>0.0</v>
      </c>
      <c r="DS70" s="175">
        <v>0.0</v>
      </c>
      <c r="DT70" s="175">
        <v>0.0</v>
      </c>
      <c r="DU70" s="175">
        <v>0.0</v>
      </c>
      <c r="DV70" s="175">
        <v>0.0</v>
      </c>
      <c r="DW70" s="175">
        <v>0.0</v>
      </c>
      <c r="DX70" s="175">
        <v>0.0</v>
      </c>
      <c r="DY70" s="175">
        <v>0.0</v>
      </c>
      <c r="DZ70" s="175">
        <v>0.0</v>
      </c>
      <c r="EA70" s="175">
        <v>0.0</v>
      </c>
      <c r="EB70" s="175">
        <v>0.0</v>
      </c>
      <c r="EC70" s="175">
        <v>0.0</v>
      </c>
      <c r="ED70" s="175">
        <v>0.0</v>
      </c>
      <c r="EE70" s="175">
        <v>0.0</v>
      </c>
      <c r="EF70" s="175">
        <v>0.0</v>
      </c>
      <c r="EG70" s="175">
        <v>0.0</v>
      </c>
      <c r="EH70" s="175">
        <v>0.0</v>
      </c>
      <c r="EI70" s="175">
        <v>0.0</v>
      </c>
      <c r="EJ70" s="175">
        <v>0.0</v>
      </c>
      <c r="EK70" s="175">
        <v>0.0</v>
      </c>
      <c r="EL70" s="175">
        <v>0.0</v>
      </c>
      <c r="EM70" s="176">
        <v>0.0</v>
      </c>
      <c r="EN70" s="177">
        <f t="shared" si="2"/>
        <v>0</v>
      </c>
      <c r="EO70" s="178">
        <f>VLOOKUP(C70,'Complexity Cost Adjustment'!$C$2:$H$141,6,0)</f>
        <v>12278.6478</v>
      </c>
      <c r="EP70" s="178">
        <f t="shared" ref="EP70:JY70" si="73">IF(D70&gt;0,($EO70)*D$143,0)</f>
        <v>0</v>
      </c>
      <c r="EQ70" s="179">
        <f t="shared" si="73"/>
        <v>14181.83821</v>
      </c>
      <c r="ER70" s="178">
        <f t="shared" si="73"/>
        <v>0</v>
      </c>
      <c r="ES70" s="178">
        <f t="shared" si="73"/>
        <v>0</v>
      </c>
      <c r="ET70" s="178">
        <f t="shared" si="73"/>
        <v>0</v>
      </c>
      <c r="EU70" s="178">
        <f t="shared" si="73"/>
        <v>0</v>
      </c>
      <c r="EV70" s="179">
        <f t="shared" si="73"/>
        <v>9626.459875</v>
      </c>
      <c r="EW70" s="178">
        <f t="shared" si="73"/>
        <v>0</v>
      </c>
      <c r="EX70" s="178">
        <f t="shared" si="73"/>
        <v>0</v>
      </c>
      <c r="EY70" s="178">
        <f t="shared" si="73"/>
        <v>0</v>
      </c>
      <c r="EZ70" s="178">
        <f t="shared" si="73"/>
        <v>0</v>
      </c>
      <c r="FA70" s="179">
        <f t="shared" si="73"/>
        <v>8852.905064</v>
      </c>
      <c r="FB70" s="178">
        <f t="shared" si="73"/>
        <v>0</v>
      </c>
      <c r="FC70" s="178">
        <f t="shared" si="73"/>
        <v>0</v>
      </c>
      <c r="FD70" s="178">
        <f t="shared" si="73"/>
        <v>0</v>
      </c>
      <c r="FE70" s="178">
        <f t="shared" si="73"/>
        <v>0</v>
      </c>
      <c r="FF70" s="178">
        <f t="shared" si="73"/>
        <v>0</v>
      </c>
      <c r="FG70" s="178">
        <f t="shared" si="73"/>
        <v>0</v>
      </c>
      <c r="FH70" s="178">
        <f t="shared" si="73"/>
        <v>0</v>
      </c>
      <c r="FI70" s="178">
        <f t="shared" si="73"/>
        <v>0</v>
      </c>
      <c r="FJ70" s="179">
        <f t="shared" si="73"/>
        <v>27074.4184</v>
      </c>
      <c r="FK70" s="178">
        <f t="shared" si="73"/>
        <v>0</v>
      </c>
      <c r="FL70" s="178">
        <f t="shared" si="73"/>
        <v>0</v>
      </c>
      <c r="FM70" s="178">
        <f t="shared" si="73"/>
        <v>0</v>
      </c>
      <c r="FN70" s="178">
        <f t="shared" si="73"/>
        <v>0</v>
      </c>
      <c r="FO70" s="178">
        <f t="shared" si="73"/>
        <v>0</v>
      </c>
      <c r="FP70" s="178">
        <f t="shared" si="73"/>
        <v>0</v>
      </c>
      <c r="FQ70" s="179">
        <f t="shared" si="73"/>
        <v>14734.37736</v>
      </c>
      <c r="FR70" s="178">
        <f t="shared" si="73"/>
        <v>0</v>
      </c>
      <c r="FS70" s="178">
        <f t="shared" si="73"/>
        <v>0</v>
      </c>
      <c r="FT70" s="178">
        <f t="shared" si="73"/>
        <v>0</v>
      </c>
      <c r="FU70" s="178">
        <f t="shared" si="73"/>
        <v>0</v>
      </c>
      <c r="FV70" s="178">
        <f t="shared" si="73"/>
        <v>0</v>
      </c>
      <c r="FW70" s="178">
        <f t="shared" si="73"/>
        <v>0</v>
      </c>
      <c r="FX70" s="178">
        <f t="shared" si="73"/>
        <v>0</v>
      </c>
      <c r="FY70" s="179">
        <f t="shared" si="73"/>
        <v>14587.03359</v>
      </c>
      <c r="FZ70" s="178">
        <f t="shared" si="73"/>
        <v>0</v>
      </c>
      <c r="GA70" s="178">
        <f t="shared" si="73"/>
        <v>0</v>
      </c>
      <c r="GB70" s="178">
        <f t="shared" si="73"/>
        <v>0</v>
      </c>
      <c r="GC70" s="178">
        <f t="shared" si="73"/>
        <v>0</v>
      </c>
      <c r="GD70" s="178">
        <f t="shared" si="73"/>
        <v>0</v>
      </c>
      <c r="GE70" s="178">
        <f t="shared" si="73"/>
        <v>0</v>
      </c>
      <c r="GF70" s="178">
        <f t="shared" si="73"/>
        <v>0</v>
      </c>
      <c r="GG70" s="178">
        <f t="shared" si="73"/>
        <v>0</v>
      </c>
      <c r="GH70" s="178">
        <f t="shared" si="73"/>
        <v>0</v>
      </c>
      <c r="GI70" s="178">
        <f t="shared" si="73"/>
        <v>0</v>
      </c>
      <c r="GJ70" s="178">
        <f t="shared" si="73"/>
        <v>0</v>
      </c>
      <c r="GK70" s="179">
        <f t="shared" si="73"/>
        <v>7072.501133</v>
      </c>
      <c r="GL70" s="178">
        <f t="shared" si="73"/>
        <v>0</v>
      </c>
      <c r="GM70" s="178">
        <f t="shared" si="73"/>
        <v>0</v>
      </c>
      <c r="GN70" s="178">
        <f t="shared" si="73"/>
        <v>0</v>
      </c>
      <c r="GO70" s="178">
        <f t="shared" si="73"/>
        <v>0</v>
      </c>
      <c r="GP70" s="178">
        <f t="shared" si="73"/>
        <v>0</v>
      </c>
      <c r="GQ70" s="178">
        <f t="shared" si="73"/>
        <v>0</v>
      </c>
      <c r="GR70" s="178">
        <f t="shared" si="73"/>
        <v>0</v>
      </c>
      <c r="GS70" s="178">
        <f t="shared" si="73"/>
        <v>0</v>
      </c>
      <c r="GT70" s="178">
        <f t="shared" si="73"/>
        <v>0</v>
      </c>
      <c r="GU70" s="178">
        <f t="shared" si="73"/>
        <v>0</v>
      </c>
      <c r="GV70" s="178">
        <f t="shared" si="73"/>
        <v>0</v>
      </c>
      <c r="GW70" s="178">
        <f t="shared" si="73"/>
        <v>0</v>
      </c>
      <c r="GX70" s="178">
        <f t="shared" si="73"/>
        <v>0</v>
      </c>
      <c r="GY70" s="178">
        <f t="shared" si="73"/>
        <v>0</v>
      </c>
      <c r="GZ70" s="178">
        <f t="shared" si="73"/>
        <v>0</v>
      </c>
      <c r="HA70" s="178">
        <f t="shared" si="73"/>
        <v>0</v>
      </c>
      <c r="HB70" s="178">
        <f t="shared" si="73"/>
        <v>0</v>
      </c>
      <c r="HC70" s="179">
        <f t="shared" si="73"/>
        <v>14734.37736</v>
      </c>
      <c r="HD70" s="178">
        <f t="shared" si="73"/>
        <v>0</v>
      </c>
      <c r="HE70" s="178">
        <f t="shared" si="73"/>
        <v>0</v>
      </c>
      <c r="HF70" s="178">
        <f t="shared" si="73"/>
        <v>0</v>
      </c>
      <c r="HG70" s="178">
        <f t="shared" si="73"/>
        <v>0</v>
      </c>
      <c r="HH70" s="178">
        <f t="shared" si="73"/>
        <v>0</v>
      </c>
      <c r="HI70" s="178">
        <f t="shared" si="73"/>
        <v>0</v>
      </c>
      <c r="HJ70" s="178">
        <f t="shared" si="73"/>
        <v>0</v>
      </c>
      <c r="HK70" s="178">
        <f t="shared" si="73"/>
        <v>0</v>
      </c>
      <c r="HL70" s="178">
        <f t="shared" si="73"/>
        <v>0</v>
      </c>
      <c r="HM70" s="179">
        <f t="shared" si="73"/>
        <v>10608.7517</v>
      </c>
      <c r="HN70" s="178">
        <f t="shared" si="73"/>
        <v>0</v>
      </c>
      <c r="HO70" s="178">
        <f t="shared" si="73"/>
        <v>0</v>
      </c>
      <c r="HP70" s="178">
        <f t="shared" si="73"/>
        <v>0</v>
      </c>
      <c r="HQ70" s="178">
        <f t="shared" si="73"/>
        <v>0</v>
      </c>
      <c r="HR70" s="178">
        <f t="shared" si="73"/>
        <v>0</v>
      </c>
      <c r="HS70" s="178">
        <f t="shared" si="73"/>
        <v>0</v>
      </c>
      <c r="HT70" s="178">
        <f t="shared" si="73"/>
        <v>0</v>
      </c>
      <c r="HU70" s="178">
        <f t="shared" si="73"/>
        <v>0</v>
      </c>
      <c r="HV70" s="178">
        <f t="shared" si="73"/>
        <v>0</v>
      </c>
      <c r="HW70" s="178">
        <f t="shared" si="73"/>
        <v>0</v>
      </c>
      <c r="HX70" s="178">
        <f t="shared" si="73"/>
        <v>0</v>
      </c>
      <c r="HY70" s="178">
        <f t="shared" si="73"/>
        <v>0</v>
      </c>
      <c r="HZ70" s="178">
        <f t="shared" si="73"/>
        <v>0</v>
      </c>
      <c r="IA70" s="178">
        <f t="shared" si="73"/>
        <v>0</v>
      </c>
      <c r="IB70" s="179">
        <f t="shared" si="73"/>
        <v>6384.896856</v>
      </c>
      <c r="IC70" s="178">
        <f t="shared" si="73"/>
        <v>0</v>
      </c>
      <c r="ID70" s="178">
        <f t="shared" si="73"/>
        <v>0</v>
      </c>
      <c r="IE70" s="178">
        <f t="shared" si="73"/>
        <v>0</v>
      </c>
      <c r="IF70" s="178">
        <f t="shared" si="73"/>
        <v>0</v>
      </c>
      <c r="IG70" s="178">
        <f t="shared" si="73"/>
        <v>0</v>
      </c>
      <c r="IH70" s="178">
        <f t="shared" si="73"/>
        <v>0</v>
      </c>
      <c r="II70" s="178">
        <f t="shared" si="73"/>
        <v>0</v>
      </c>
      <c r="IJ70" s="178">
        <f t="shared" si="73"/>
        <v>0</v>
      </c>
      <c r="IK70" s="178">
        <f t="shared" si="73"/>
        <v>0</v>
      </c>
      <c r="IL70" s="178">
        <f t="shared" si="73"/>
        <v>0</v>
      </c>
      <c r="IM70" s="179">
        <f t="shared" si="73"/>
        <v>5157.032076</v>
      </c>
      <c r="IN70" s="178">
        <f t="shared" si="73"/>
        <v>0</v>
      </c>
      <c r="IO70" s="178">
        <f t="shared" si="73"/>
        <v>0</v>
      </c>
      <c r="IP70" s="178">
        <f t="shared" si="73"/>
        <v>0</v>
      </c>
      <c r="IQ70" s="178">
        <f t="shared" si="73"/>
        <v>0</v>
      </c>
      <c r="IR70" s="178">
        <f t="shared" si="73"/>
        <v>0</v>
      </c>
      <c r="IS70" s="178">
        <f t="shared" si="73"/>
        <v>0</v>
      </c>
      <c r="IT70" s="178">
        <f t="shared" si="73"/>
        <v>0</v>
      </c>
      <c r="IU70" s="178">
        <f t="shared" si="73"/>
        <v>0</v>
      </c>
      <c r="IV70" s="178">
        <f t="shared" si="73"/>
        <v>0</v>
      </c>
      <c r="IW70" s="178">
        <f t="shared" si="73"/>
        <v>0</v>
      </c>
      <c r="IX70" s="178">
        <f t="shared" si="73"/>
        <v>0</v>
      </c>
      <c r="IY70" s="178">
        <f t="shared" si="73"/>
        <v>0</v>
      </c>
      <c r="IZ70" s="178">
        <f t="shared" si="73"/>
        <v>0</v>
      </c>
      <c r="JA70" s="178">
        <f t="shared" si="73"/>
        <v>0</v>
      </c>
      <c r="JB70" s="178">
        <f t="shared" si="73"/>
        <v>0</v>
      </c>
      <c r="JC70" s="178">
        <f t="shared" si="73"/>
        <v>0</v>
      </c>
      <c r="JD70" s="178">
        <f t="shared" si="73"/>
        <v>0</v>
      </c>
      <c r="JE70" s="178">
        <f t="shared" si="73"/>
        <v>0</v>
      </c>
      <c r="JF70" s="178">
        <f t="shared" si="73"/>
        <v>0</v>
      </c>
      <c r="JG70" s="178">
        <f t="shared" si="73"/>
        <v>0</v>
      </c>
      <c r="JH70" s="178">
        <f t="shared" si="73"/>
        <v>0</v>
      </c>
      <c r="JI70" s="178">
        <f t="shared" si="73"/>
        <v>0</v>
      </c>
      <c r="JJ70" s="178">
        <f t="shared" si="73"/>
        <v>0</v>
      </c>
      <c r="JK70" s="178">
        <f t="shared" si="73"/>
        <v>0</v>
      </c>
      <c r="JL70" s="178">
        <f t="shared" si="73"/>
        <v>0</v>
      </c>
      <c r="JM70" s="178">
        <f t="shared" si="73"/>
        <v>0</v>
      </c>
      <c r="JN70" s="178">
        <f t="shared" si="73"/>
        <v>0</v>
      </c>
      <c r="JO70" s="178">
        <f t="shared" si="73"/>
        <v>0</v>
      </c>
      <c r="JP70" s="178">
        <f t="shared" si="73"/>
        <v>0</v>
      </c>
      <c r="JQ70" s="178">
        <f t="shared" si="73"/>
        <v>0</v>
      </c>
      <c r="JR70" s="178">
        <f t="shared" si="73"/>
        <v>0</v>
      </c>
      <c r="JS70" s="178">
        <f t="shared" si="73"/>
        <v>0</v>
      </c>
      <c r="JT70" s="178">
        <f t="shared" si="73"/>
        <v>0</v>
      </c>
      <c r="JU70" s="178">
        <f t="shared" si="73"/>
        <v>0</v>
      </c>
      <c r="JV70" s="178">
        <f t="shared" si="73"/>
        <v>0</v>
      </c>
      <c r="JW70" s="178">
        <f t="shared" si="73"/>
        <v>0</v>
      </c>
      <c r="JX70" s="178">
        <f t="shared" si="73"/>
        <v>0</v>
      </c>
      <c r="JY70" s="178">
        <f t="shared" si="73"/>
        <v>0</v>
      </c>
      <c r="JZ70" s="180">
        <f t="shared" si="4"/>
        <v>0.215</v>
      </c>
      <c r="KA70" s="181">
        <f t="shared" si="5"/>
        <v>133014.5916</v>
      </c>
      <c r="KB70" s="181">
        <f t="shared" si="6"/>
        <v>28598.1372</v>
      </c>
    </row>
    <row r="71" ht="14.25" customHeight="1">
      <c r="A71" s="50" t="s">
        <v>179</v>
      </c>
      <c r="B71" s="83" t="s">
        <v>479</v>
      </c>
      <c r="C71" s="50">
        <v>1811070.0</v>
      </c>
      <c r="D71" s="175">
        <v>65.0</v>
      </c>
      <c r="E71" s="175">
        <v>0.0</v>
      </c>
      <c r="F71" s="175">
        <v>0.0</v>
      </c>
      <c r="G71" s="175">
        <v>0.0</v>
      </c>
      <c r="H71" s="175">
        <v>0.0</v>
      </c>
      <c r="I71" s="175">
        <v>70.0</v>
      </c>
      <c r="J71" s="175">
        <v>0.0</v>
      </c>
      <c r="K71" s="175">
        <v>0.0</v>
      </c>
      <c r="L71" s="175">
        <v>0.0</v>
      </c>
      <c r="M71" s="175">
        <v>0.0</v>
      </c>
      <c r="N71" s="175">
        <v>69.0</v>
      </c>
      <c r="O71" s="175">
        <v>0.0</v>
      </c>
      <c r="P71" s="175">
        <v>0.0</v>
      </c>
      <c r="Q71" s="175">
        <v>0.0</v>
      </c>
      <c r="R71" s="175">
        <v>0.0</v>
      </c>
      <c r="S71" s="175">
        <v>0.0</v>
      </c>
      <c r="T71" s="175">
        <v>0.0</v>
      </c>
      <c r="U71" s="175">
        <v>0.0</v>
      </c>
      <c r="V71" s="175">
        <v>0.0</v>
      </c>
      <c r="W71" s="175">
        <v>0.0</v>
      </c>
      <c r="X71" s="175">
        <v>65.0</v>
      </c>
      <c r="Y71" s="175">
        <v>0.0</v>
      </c>
      <c r="Z71" s="175">
        <v>0.0</v>
      </c>
      <c r="AA71" s="175">
        <v>0.0</v>
      </c>
      <c r="AB71" s="175">
        <v>0.0</v>
      </c>
      <c r="AC71" s="175">
        <v>0.0</v>
      </c>
      <c r="AD71" s="175">
        <v>63.0</v>
      </c>
      <c r="AE71" s="175">
        <v>0.0</v>
      </c>
      <c r="AF71" s="175">
        <v>0.0</v>
      </c>
      <c r="AG71" s="175">
        <v>0.0</v>
      </c>
      <c r="AH71" s="175">
        <v>0.0</v>
      </c>
      <c r="AI71" s="175">
        <v>0.0</v>
      </c>
      <c r="AJ71" s="175">
        <v>0.0</v>
      </c>
      <c r="AK71" s="175">
        <v>0.0</v>
      </c>
      <c r="AL71" s="175">
        <v>67.0</v>
      </c>
      <c r="AM71" s="175">
        <v>0.0</v>
      </c>
      <c r="AN71" s="175">
        <v>0.0</v>
      </c>
      <c r="AO71" s="175">
        <v>0.0</v>
      </c>
      <c r="AP71" s="175">
        <v>0.0</v>
      </c>
      <c r="AQ71" s="175">
        <v>0.0</v>
      </c>
      <c r="AR71" s="175">
        <v>0.0</v>
      </c>
      <c r="AS71" s="175">
        <v>0.0</v>
      </c>
      <c r="AT71" s="175">
        <v>0.0</v>
      </c>
      <c r="AU71" s="175">
        <v>0.0</v>
      </c>
      <c r="AV71" s="175">
        <v>0.0</v>
      </c>
      <c r="AW71" s="175">
        <v>0.0</v>
      </c>
      <c r="AX71" s="175">
        <v>67.0</v>
      </c>
      <c r="AY71" s="175">
        <v>0.0</v>
      </c>
      <c r="AZ71" s="175">
        <v>0.0</v>
      </c>
      <c r="BA71" s="175">
        <v>0.0</v>
      </c>
      <c r="BB71" s="175">
        <v>0.0</v>
      </c>
      <c r="BC71" s="175">
        <v>0.0</v>
      </c>
      <c r="BD71" s="175">
        <v>0.0</v>
      </c>
      <c r="BE71" s="175">
        <v>0.0</v>
      </c>
      <c r="BF71" s="175">
        <v>0.0</v>
      </c>
      <c r="BG71" s="175">
        <v>0.0</v>
      </c>
      <c r="BH71" s="175">
        <v>0.0</v>
      </c>
      <c r="BI71" s="175">
        <v>0.0</v>
      </c>
      <c r="BJ71" s="175">
        <v>0.0</v>
      </c>
      <c r="BK71" s="175">
        <v>0.0</v>
      </c>
      <c r="BL71" s="175">
        <v>0.0</v>
      </c>
      <c r="BM71" s="175">
        <v>0.0</v>
      </c>
      <c r="BN71" s="175">
        <v>0.0</v>
      </c>
      <c r="BO71" s="175">
        <v>0.0</v>
      </c>
      <c r="BP71" s="175">
        <v>0.0</v>
      </c>
      <c r="BQ71" s="175">
        <v>0.0</v>
      </c>
      <c r="BR71" s="175">
        <v>0.0</v>
      </c>
      <c r="BS71" s="175">
        <v>0.0</v>
      </c>
      <c r="BT71" s="175">
        <v>0.0</v>
      </c>
      <c r="BU71" s="175">
        <v>0.0</v>
      </c>
      <c r="BV71" s="175">
        <v>0.0</v>
      </c>
      <c r="BW71" s="175">
        <v>0.0</v>
      </c>
      <c r="BX71" s="175">
        <v>0.0</v>
      </c>
      <c r="BY71" s="175">
        <v>0.0</v>
      </c>
      <c r="BZ71" s="175">
        <v>0.0</v>
      </c>
      <c r="CA71" s="175">
        <v>67.0</v>
      </c>
      <c r="CB71" s="175">
        <v>0.0</v>
      </c>
      <c r="CC71" s="175">
        <v>0.0</v>
      </c>
      <c r="CD71" s="175">
        <v>0.0</v>
      </c>
      <c r="CE71" s="175">
        <v>0.0</v>
      </c>
      <c r="CF71" s="175">
        <v>0.0</v>
      </c>
      <c r="CG71" s="175">
        <v>0.0</v>
      </c>
      <c r="CH71" s="175">
        <v>0.0</v>
      </c>
      <c r="CI71" s="175">
        <v>0.0</v>
      </c>
      <c r="CJ71" s="175">
        <v>0.0</v>
      </c>
      <c r="CK71" s="175">
        <v>0.0</v>
      </c>
      <c r="CL71" s="175">
        <v>0.0</v>
      </c>
      <c r="CM71" s="175">
        <v>0.0</v>
      </c>
      <c r="CN71" s="175">
        <v>0.0</v>
      </c>
      <c r="CO71" s="175">
        <v>0.0</v>
      </c>
      <c r="CP71" s="175">
        <v>72.0</v>
      </c>
      <c r="CQ71" s="175">
        <v>0.0</v>
      </c>
      <c r="CR71" s="175">
        <v>0.0</v>
      </c>
      <c r="CS71" s="175">
        <v>0.0</v>
      </c>
      <c r="CT71" s="175">
        <v>0.0</v>
      </c>
      <c r="CU71" s="175">
        <v>0.0</v>
      </c>
      <c r="CV71" s="175">
        <v>0.0</v>
      </c>
      <c r="CW71" s="175">
        <v>0.0</v>
      </c>
      <c r="CX71" s="175">
        <v>0.0</v>
      </c>
      <c r="CY71" s="175">
        <v>0.0</v>
      </c>
      <c r="CZ71" s="175">
        <v>70.0</v>
      </c>
      <c r="DA71" s="175">
        <v>0.0</v>
      </c>
      <c r="DB71" s="175">
        <v>0.0</v>
      </c>
      <c r="DC71" s="175">
        <v>0.0</v>
      </c>
      <c r="DD71" s="175">
        <v>0.0</v>
      </c>
      <c r="DE71" s="175">
        <v>0.0</v>
      </c>
      <c r="DF71" s="175">
        <v>0.0</v>
      </c>
      <c r="DG71" s="175">
        <v>0.0</v>
      </c>
      <c r="DH71" s="175">
        <v>0.0</v>
      </c>
      <c r="DI71" s="175">
        <v>0.0</v>
      </c>
      <c r="DJ71" s="175">
        <v>0.0</v>
      </c>
      <c r="DK71" s="175">
        <v>0.0</v>
      </c>
      <c r="DL71" s="175">
        <v>0.0</v>
      </c>
      <c r="DM71" s="175">
        <v>0.0</v>
      </c>
      <c r="DN71" s="175">
        <v>0.0</v>
      </c>
      <c r="DO71" s="175">
        <v>0.0</v>
      </c>
      <c r="DP71" s="175">
        <v>0.0</v>
      </c>
      <c r="DQ71" s="175">
        <v>0.0</v>
      </c>
      <c r="DR71" s="175">
        <v>0.0</v>
      </c>
      <c r="DS71" s="175">
        <v>0.0</v>
      </c>
      <c r="DT71" s="175">
        <v>0.0</v>
      </c>
      <c r="DU71" s="175">
        <v>0.0</v>
      </c>
      <c r="DV71" s="175">
        <v>0.0</v>
      </c>
      <c r="DW71" s="175">
        <v>0.0</v>
      </c>
      <c r="DX71" s="175">
        <v>0.0</v>
      </c>
      <c r="DY71" s="175">
        <v>0.0</v>
      </c>
      <c r="DZ71" s="175">
        <v>0.0</v>
      </c>
      <c r="EA71" s="175">
        <v>0.0</v>
      </c>
      <c r="EB71" s="175">
        <v>0.0</v>
      </c>
      <c r="EC71" s="175">
        <v>0.0</v>
      </c>
      <c r="ED71" s="175">
        <v>0.0</v>
      </c>
      <c r="EE71" s="175">
        <v>0.0</v>
      </c>
      <c r="EF71" s="175">
        <v>0.0</v>
      </c>
      <c r="EG71" s="175">
        <v>0.0</v>
      </c>
      <c r="EH71" s="175">
        <v>0.0</v>
      </c>
      <c r="EI71" s="175">
        <v>0.0</v>
      </c>
      <c r="EJ71" s="175">
        <v>0.0</v>
      </c>
      <c r="EK71" s="175">
        <v>0.0</v>
      </c>
      <c r="EL71" s="175">
        <v>0.0</v>
      </c>
      <c r="EM71" s="176">
        <v>0.0</v>
      </c>
      <c r="EN71" s="177">
        <f t="shared" si="2"/>
        <v>15.218775</v>
      </c>
      <c r="EO71" s="178">
        <f>VLOOKUP(C71,'Complexity Cost Adjustment'!$C$2:$H$141,6,0)</f>
        <v>4487.4334</v>
      </c>
      <c r="EP71" s="179">
        <f t="shared" ref="EP71:JY71" si="74">IF(D71&gt;0,($EO71)*D$143,0)</f>
        <v>4886.814973</v>
      </c>
      <c r="EQ71" s="178">
        <f t="shared" si="74"/>
        <v>0</v>
      </c>
      <c r="ER71" s="178">
        <f t="shared" si="74"/>
        <v>0</v>
      </c>
      <c r="ES71" s="178">
        <f t="shared" si="74"/>
        <v>0</v>
      </c>
      <c r="ET71" s="178">
        <f t="shared" si="74"/>
        <v>0</v>
      </c>
      <c r="EU71" s="179">
        <f t="shared" si="74"/>
        <v>3518.147786</v>
      </c>
      <c r="EV71" s="178">
        <f t="shared" si="74"/>
        <v>0</v>
      </c>
      <c r="EW71" s="178">
        <f t="shared" si="74"/>
        <v>0</v>
      </c>
      <c r="EX71" s="178">
        <f t="shared" si="74"/>
        <v>0</v>
      </c>
      <c r="EY71" s="178">
        <f t="shared" si="74"/>
        <v>0</v>
      </c>
      <c r="EZ71" s="179">
        <f t="shared" si="74"/>
        <v>3141.20338</v>
      </c>
      <c r="FA71" s="178">
        <f t="shared" si="74"/>
        <v>0</v>
      </c>
      <c r="FB71" s="178">
        <f t="shared" si="74"/>
        <v>0</v>
      </c>
      <c r="FC71" s="178">
        <f t="shared" si="74"/>
        <v>0</v>
      </c>
      <c r="FD71" s="178">
        <f t="shared" si="74"/>
        <v>0</v>
      </c>
      <c r="FE71" s="178">
        <f t="shared" si="74"/>
        <v>0</v>
      </c>
      <c r="FF71" s="178">
        <f t="shared" si="74"/>
        <v>0</v>
      </c>
      <c r="FG71" s="178">
        <f t="shared" si="74"/>
        <v>0</v>
      </c>
      <c r="FH71" s="178">
        <f t="shared" si="74"/>
        <v>0</v>
      </c>
      <c r="FI71" s="178">
        <f t="shared" si="74"/>
        <v>0</v>
      </c>
      <c r="FJ71" s="179">
        <f t="shared" si="74"/>
        <v>9894.790647</v>
      </c>
      <c r="FK71" s="178">
        <f t="shared" si="74"/>
        <v>0</v>
      </c>
      <c r="FL71" s="178">
        <f t="shared" si="74"/>
        <v>0</v>
      </c>
      <c r="FM71" s="178">
        <f t="shared" si="74"/>
        <v>0</v>
      </c>
      <c r="FN71" s="178">
        <f t="shared" si="74"/>
        <v>0</v>
      </c>
      <c r="FO71" s="178">
        <f t="shared" si="74"/>
        <v>0</v>
      </c>
      <c r="FP71" s="179">
        <f t="shared" si="74"/>
        <v>5438.769281</v>
      </c>
      <c r="FQ71" s="178">
        <f t="shared" si="74"/>
        <v>0</v>
      </c>
      <c r="FR71" s="178">
        <f t="shared" si="74"/>
        <v>0</v>
      </c>
      <c r="FS71" s="178">
        <f t="shared" si="74"/>
        <v>0</v>
      </c>
      <c r="FT71" s="178">
        <f t="shared" si="74"/>
        <v>0</v>
      </c>
      <c r="FU71" s="178">
        <f t="shared" si="74"/>
        <v>0</v>
      </c>
      <c r="FV71" s="178">
        <f t="shared" si="74"/>
        <v>0</v>
      </c>
      <c r="FW71" s="178">
        <f t="shared" si="74"/>
        <v>0</v>
      </c>
      <c r="FX71" s="179">
        <f t="shared" si="74"/>
        <v>5546.467682</v>
      </c>
      <c r="FY71" s="178">
        <f t="shared" si="74"/>
        <v>0</v>
      </c>
      <c r="FZ71" s="178">
        <f t="shared" si="74"/>
        <v>0</v>
      </c>
      <c r="GA71" s="178">
        <f t="shared" si="74"/>
        <v>0</v>
      </c>
      <c r="GB71" s="178">
        <f t="shared" si="74"/>
        <v>0</v>
      </c>
      <c r="GC71" s="178">
        <f t="shared" si="74"/>
        <v>0</v>
      </c>
      <c r="GD71" s="178">
        <f t="shared" si="74"/>
        <v>0</v>
      </c>
      <c r="GE71" s="178">
        <f t="shared" si="74"/>
        <v>0</v>
      </c>
      <c r="GF71" s="178">
        <f t="shared" si="74"/>
        <v>0</v>
      </c>
      <c r="GG71" s="178">
        <f t="shared" si="74"/>
        <v>0</v>
      </c>
      <c r="GH71" s="178">
        <f t="shared" si="74"/>
        <v>0</v>
      </c>
      <c r="GI71" s="178">
        <f t="shared" si="74"/>
        <v>0</v>
      </c>
      <c r="GJ71" s="179">
        <f t="shared" si="74"/>
        <v>2584.761638</v>
      </c>
      <c r="GK71" s="178">
        <f t="shared" si="74"/>
        <v>0</v>
      </c>
      <c r="GL71" s="178">
        <f t="shared" si="74"/>
        <v>0</v>
      </c>
      <c r="GM71" s="178">
        <f t="shared" si="74"/>
        <v>0</v>
      </c>
      <c r="GN71" s="178">
        <f t="shared" si="74"/>
        <v>0</v>
      </c>
      <c r="GO71" s="178">
        <f t="shared" si="74"/>
        <v>0</v>
      </c>
      <c r="GP71" s="178">
        <f t="shared" si="74"/>
        <v>0</v>
      </c>
      <c r="GQ71" s="178">
        <f t="shared" si="74"/>
        <v>0</v>
      </c>
      <c r="GR71" s="178">
        <f t="shared" si="74"/>
        <v>0</v>
      </c>
      <c r="GS71" s="178">
        <f t="shared" si="74"/>
        <v>0</v>
      </c>
      <c r="GT71" s="178">
        <f t="shared" si="74"/>
        <v>0</v>
      </c>
      <c r="GU71" s="178">
        <f t="shared" si="74"/>
        <v>0</v>
      </c>
      <c r="GV71" s="178">
        <f t="shared" si="74"/>
        <v>0</v>
      </c>
      <c r="GW71" s="178">
        <f t="shared" si="74"/>
        <v>0</v>
      </c>
      <c r="GX71" s="178">
        <f t="shared" si="74"/>
        <v>0</v>
      </c>
      <c r="GY71" s="178">
        <f t="shared" si="74"/>
        <v>0</v>
      </c>
      <c r="GZ71" s="178">
        <f t="shared" si="74"/>
        <v>0</v>
      </c>
      <c r="HA71" s="178">
        <f t="shared" si="74"/>
        <v>0</v>
      </c>
      <c r="HB71" s="178">
        <f t="shared" si="74"/>
        <v>0</v>
      </c>
      <c r="HC71" s="178">
        <f t="shared" si="74"/>
        <v>0</v>
      </c>
      <c r="HD71" s="178">
        <f t="shared" si="74"/>
        <v>0</v>
      </c>
      <c r="HE71" s="178">
        <f t="shared" si="74"/>
        <v>0</v>
      </c>
      <c r="HF71" s="178">
        <f t="shared" si="74"/>
        <v>0</v>
      </c>
      <c r="HG71" s="178">
        <f t="shared" si="74"/>
        <v>0</v>
      </c>
      <c r="HH71" s="178">
        <f t="shared" si="74"/>
        <v>0</v>
      </c>
      <c r="HI71" s="178">
        <f t="shared" si="74"/>
        <v>0</v>
      </c>
      <c r="HJ71" s="178">
        <f t="shared" si="74"/>
        <v>0</v>
      </c>
      <c r="HK71" s="178">
        <f t="shared" si="74"/>
        <v>0</v>
      </c>
      <c r="HL71" s="178">
        <f t="shared" si="74"/>
        <v>0</v>
      </c>
      <c r="HM71" s="179">
        <f t="shared" si="74"/>
        <v>3877.142458</v>
      </c>
      <c r="HN71" s="178">
        <f t="shared" si="74"/>
        <v>0</v>
      </c>
      <c r="HO71" s="178">
        <f t="shared" si="74"/>
        <v>0</v>
      </c>
      <c r="HP71" s="178">
        <f t="shared" si="74"/>
        <v>0</v>
      </c>
      <c r="HQ71" s="178">
        <f t="shared" si="74"/>
        <v>0</v>
      </c>
      <c r="HR71" s="178">
        <f t="shared" si="74"/>
        <v>0</v>
      </c>
      <c r="HS71" s="178">
        <f t="shared" si="74"/>
        <v>0</v>
      </c>
      <c r="HT71" s="178">
        <f t="shared" si="74"/>
        <v>0</v>
      </c>
      <c r="HU71" s="178">
        <f t="shared" si="74"/>
        <v>0</v>
      </c>
      <c r="HV71" s="178">
        <f t="shared" si="74"/>
        <v>0</v>
      </c>
      <c r="HW71" s="178">
        <f t="shared" si="74"/>
        <v>0</v>
      </c>
      <c r="HX71" s="178">
        <f t="shared" si="74"/>
        <v>0</v>
      </c>
      <c r="HY71" s="178">
        <f t="shared" si="74"/>
        <v>0</v>
      </c>
      <c r="HZ71" s="178">
        <f t="shared" si="74"/>
        <v>0</v>
      </c>
      <c r="IA71" s="178">
        <f t="shared" si="74"/>
        <v>0</v>
      </c>
      <c r="IB71" s="179">
        <f t="shared" si="74"/>
        <v>2333.465368</v>
      </c>
      <c r="IC71" s="178">
        <f t="shared" si="74"/>
        <v>0</v>
      </c>
      <c r="ID71" s="178">
        <f t="shared" si="74"/>
        <v>0</v>
      </c>
      <c r="IE71" s="178">
        <f t="shared" si="74"/>
        <v>0</v>
      </c>
      <c r="IF71" s="178">
        <f t="shared" si="74"/>
        <v>0</v>
      </c>
      <c r="IG71" s="178">
        <f t="shared" si="74"/>
        <v>0</v>
      </c>
      <c r="IH71" s="178">
        <f t="shared" si="74"/>
        <v>0</v>
      </c>
      <c r="II71" s="178">
        <f t="shared" si="74"/>
        <v>0</v>
      </c>
      <c r="IJ71" s="178">
        <f t="shared" si="74"/>
        <v>0</v>
      </c>
      <c r="IK71" s="178">
        <f t="shared" si="74"/>
        <v>0</v>
      </c>
      <c r="IL71" s="179">
        <f t="shared" si="74"/>
        <v>1830.872827</v>
      </c>
      <c r="IM71" s="178">
        <f t="shared" si="74"/>
        <v>0</v>
      </c>
      <c r="IN71" s="178">
        <f t="shared" si="74"/>
        <v>0</v>
      </c>
      <c r="IO71" s="178">
        <f t="shared" si="74"/>
        <v>0</v>
      </c>
      <c r="IP71" s="178">
        <f t="shared" si="74"/>
        <v>0</v>
      </c>
      <c r="IQ71" s="178">
        <f t="shared" si="74"/>
        <v>0</v>
      </c>
      <c r="IR71" s="178">
        <f t="shared" si="74"/>
        <v>0</v>
      </c>
      <c r="IS71" s="178">
        <f t="shared" si="74"/>
        <v>0</v>
      </c>
      <c r="IT71" s="178">
        <f t="shared" si="74"/>
        <v>0</v>
      </c>
      <c r="IU71" s="178">
        <f t="shared" si="74"/>
        <v>0</v>
      </c>
      <c r="IV71" s="178">
        <f t="shared" si="74"/>
        <v>0</v>
      </c>
      <c r="IW71" s="178">
        <f t="shared" si="74"/>
        <v>0</v>
      </c>
      <c r="IX71" s="178">
        <f t="shared" si="74"/>
        <v>0</v>
      </c>
      <c r="IY71" s="178">
        <f t="shared" si="74"/>
        <v>0</v>
      </c>
      <c r="IZ71" s="178">
        <f t="shared" si="74"/>
        <v>0</v>
      </c>
      <c r="JA71" s="178">
        <f t="shared" si="74"/>
        <v>0</v>
      </c>
      <c r="JB71" s="178">
        <f t="shared" si="74"/>
        <v>0</v>
      </c>
      <c r="JC71" s="178">
        <f t="shared" si="74"/>
        <v>0</v>
      </c>
      <c r="JD71" s="178">
        <f t="shared" si="74"/>
        <v>0</v>
      </c>
      <c r="JE71" s="178">
        <f t="shared" si="74"/>
        <v>0</v>
      </c>
      <c r="JF71" s="178">
        <f t="shared" si="74"/>
        <v>0</v>
      </c>
      <c r="JG71" s="178">
        <f t="shared" si="74"/>
        <v>0</v>
      </c>
      <c r="JH71" s="178">
        <f t="shared" si="74"/>
        <v>0</v>
      </c>
      <c r="JI71" s="178">
        <f t="shared" si="74"/>
        <v>0</v>
      </c>
      <c r="JJ71" s="178">
        <f t="shared" si="74"/>
        <v>0</v>
      </c>
      <c r="JK71" s="178">
        <f t="shared" si="74"/>
        <v>0</v>
      </c>
      <c r="JL71" s="178">
        <f t="shared" si="74"/>
        <v>0</v>
      </c>
      <c r="JM71" s="178">
        <f t="shared" si="74"/>
        <v>0</v>
      </c>
      <c r="JN71" s="178">
        <f t="shared" si="74"/>
        <v>0</v>
      </c>
      <c r="JO71" s="178">
        <f t="shared" si="74"/>
        <v>0</v>
      </c>
      <c r="JP71" s="178">
        <f t="shared" si="74"/>
        <v>0</v>
      </c>
      <c r="JQ71" s="178">
        <f t="shared" si="74"/>
        <v>0</v>
      </c>
      <c r="JR71" s="178">
        <f t="shared" si="74"/>
        <v>0</v>
      </c>
      <c r="JS71" s="178">
        <f t="shared" si="74"/>
        <v>0</v>
      </c>
      <c r="JT71" s="178">
        <f t="shared" si="74"/>
        <v>0</v>
      </c>
      <c r="JU71" s="178">
        <f t="shared" si="74"/>
        <v>0</v>
      </c>
      <c r="JV71" s="178">
        <f t="shared" si="74"/>
        <v>0</v>
      </c>
      <c r="JW71" s="178">
        <f t="shared" si="74"/>
        <v>0</v>
      </c>
      <c r="JX71" s="178">
        <f t="shared" si="74"/>
        <v>0</v>
      </c>
      <c r="JY71" s="178">
        <f t="shared" si="74"/>
        <v>0</v>
      </c>
      <c r="JZ71" s="180">
        <f t="shared" si="4"/>
        <v>0.215</v>
      </c>
      <c r="KA71" s="181">
        <f t="shared" si="5"/>
        <v>43052.43604</v>
      </c>
      <c r="KB71" s="181">
        <f t="shared" si="6"/>
        <v>9256.273749</v>
      </c>
    </row>
    <row r="72" ht="14.25" customHeight="1">
      <c r="A72" s="50" t="s">
        <v>179</v>
      </c>
      <c r="B72" s="83" t="s">
        <v>479</v>
      </c>
      <c r="C72" s="50">
        <v>1811071.0</v>
      </c>
      <c r="D72" s="175">
        <v>33.0</v>
      </c>
      <c r="E72" s="175">
        <v>0.0</v>
      </c>
      <c r="F72" s="175">
        <v>0.0</v>
      </c>
      <c r="G72" s="175">
        <v>0.0</v>
      </c>
      <c r="H72" s="175">
        <v>0.0</v>
      </c>
      <c r="I72" s="175">
        <v>35.0</v>
      </c>
      <c r="J72" s="175">
        <v>0.0</v>
      </c>
      <c r="K72" s="175">
        <v>0.0</v>
      </c>
      <c r="L72" s="175">
        <v>0.0</v>
      </c>
      <c r="M72" s="175">
        <v>0.0</v>
      </c>
      <c r="N72" s="175">
        <v>34.0</v>
      </c>
      <c r="O72" s="175">
        <v>0.0</v>
      </c>
      <c r="P72" s="175">
        <v>0.0</v>
      </c>
      <c r="Q72" s="175">
        <v>0.0</v>
      </c>
      <c r="R72" s="175">
        <v>0.0</v>
      </c>
      <c r="S72" s="175">
        <v>0.0</v>
      </c>
      <c r="T72" s="175">
        <v>0.0</v>
      </c>
      <c r="U72" s="175">
        <v>0.0</v>
      </c>
      <c r="V72" s="175">
        <v>0.0</v>
      </c>
      <c r="W72" s="175">
        <v>0.0</v>
      </c>
      <c r="X72" s="175">
        <v>32.0</v>
      </c>
      <c r="Y72" s="175">
        <v>0.0</v>
      </c>
      <c r="Z72" s="175">
        <v>0.0</v>
      </c>
      <c r="AA72" s="175">
        <v>0.0</v>
      </c>
      <c r="AB72" s="175">
        <v>0.0</v>
      </c>
      <c r="AC72" s="175">
        <v>0.0</v>
      </c>
      <c r="AD72" s="175">
        <v>32.0</v>
      </c>
      <c r="AE72" s="175">
        <v>0.0</v>
      </c>
      <c r="AF72" s="175">
        <v>0.0</v>
      </c>
      <c r="AG72" s="175">
        <v>0.0</v>
      </c>
      <c r="AH72" s="175">
        <v>0.0</v>
      </c>
      <c r="AI72" s="175">
        <v>0.0</v>
      </c>
      <c r="AJ72" s="175">
        <v>0.0</v>
      </c>
      <c r="AK72" s="175">
        <v>0.0</v>
      </c>
      <c r="AL72" s="175">
        <v>33.0</v>
      </c>
      <c r="AM72" s="175">
        <v>0.0</v>
      </c>
      <c r="AN72" s="175">
        <v>0.0</v>
      </c>
      <c r="AO72" s="175">
        <v>0.0</v>
      </c>
      <c r="AP72" s="175">
        <v>0.0</v>
      </c>
      <c r="AQ72" s="175">
        <v>0.0</v>
      </c>
      <c r="AR72" s="175">
        <v>0.0</v>
      </c>
      <c r="AS72" s="175">
        <v>0.0</v>
      </c>
      <c r="AT72" s="175">
        <v>0.0</v>
      </c>
      <c r="AU72" s="175">
        <v>0.0</v>
      </c>
      <c r="AV72" s="175">
        <v>0.0</v>
      </c>
      <c r="AW72" s="175">
        <v>0.0</v>
      </c>
      <c r="AX72" s="175">
        <v>33.0</v>
      </c>
      <c r="AY72" s="175">
        <v>0.0</v>
      </c>
      <c r="AZ72" s="175">
        <v>0.0</v>
      </c>
      <c r="BA72" s="175">
        <v>0.0</v>
      </c>
      <c r="BB72" s="175">
        <v>0.0</v>
      </c>
      <c r="BC72" s="175">
        <v>0.0</v>
      </c>
      <c r="BD72" s="175">
        <v>0.0</v>
      </c>
      <c r="BE72" s="175">
        <v>0.0</v>
      </c>
      <c r="BF72" s="175">
        <v>0.0</v>
      </c>
      <c r="BG72" s="175">
        <v>0.0</v>
      </c>
      <c r="BH72" s="175">
        <v>0.0</v>
      </c>
      <c r="BI72" s="175">
        <v>0.0</v>
      </c>
      <c r="BJ72" s="175">
        <v>0.0</v>
      </c>
      <c r="BK72" s="175">
        <v>0.0</v>
      </c>
      <c r="BL72" s="175">
        <v>0.0</v>
      </c>
      <c r="BM72" s="175">
        <v>0.0</v>
      </c>
      <c r="BN72" s="175">
        <v>0.0</v>
      </c>
      <c r="BO72" s="175">
        <v>0.0</v>
      </c>
      <c r="BP72" s="175">
        <v>0.0</v>
      </c>
      <c r="BQ72" s="175">
        <v>0.0</v>
      </c>
      <c r="BR72" s="175">
        <v>0.0</v>
      </c>
      <c r="BS72" s="175">
        <v>0.0</v>
      </c>
      <c r="BT72" s="175">
        <v>0.0</v>
      </c>
      <c r="BU72" s="175">
        <v>0.0</v>
      </c>
      <c r="BV72" s="175">
        <v>0.0</v>
      </c>
      <c r="BW72" s="175">
        <v>0.0</v>
      </c>
      <c r="BX72" s="175">
        <v>0.0</v>
      </c>
      <c r="BY72" s="175">
        <v>0.0</v>
      </c>
      <c r="BZ72" s="175">
        <v>0.0</v>
      </c>
      <c r="CA72" s="175">
        <v>33.0</v>
      </c>
      <c r="CB72" s="175">
        <v>0.0</v>
      </c>
      <c r="CC72" s="175">
        <v>0.0</v>
      </c>
      <c r="CD72" s="175">
        <v>0.0</v>
      </c>
      <c r="CE72" s="175">
        <v>0.0</v>
      </c>
      <c r="CF72" s="175">
        <v>0.0</v>
      </c>
      <c r="CG72" s="175">
        <v>0.0</v>
      </c>
      <c r="CH72" s="175">
        <v>0.0</v>
      </c>
      <c r="CI72" s="175">
        <v>0.0</v>
      </c>
      <c r="CJ72" s="175">
        <v>0.0</v>
      </c>
      <c r="CK72" s="175">
        <v>0.0</v>
      </c>
      <c r="CL72" s="175">
        <v>0.0</v>
      </c>
      <c r="CM72" s="175">
        <v>0.0</v>
      </c>
      <c r="CN72" s="175">
        <v>0.0</v>
      </c>
      <c r="CO72" s="175">
        <v>0.0</v>
      </c>
      <c r="CP72" s="175">
        <v>36.0</v>
      </c>
      <c r="CQ72" s="175">
        <v>0.0</v>
      </c>
      <c r="CR72" s="175">
        <v>0.0</v>
      </c>
      <c r="CS72" s="175">
        <v>0.0</v>
      </c>
      <c r="CT72" s="175">
        <v>0.0</v>
      </c>
      <c r="CU72" s="175">
        <v>0.0</v>
      </c>
      <c r="CV72" s="175">
        <v>0.0</v>
      </c>
      <c r="CW72" s="175">
        <v>0.0</v>
      </c>
      <c r="CX72" s="175">
        <v>0.0</v>
      </c>
      <c r="CY72" s="175">
        <v>0.0</v>
      </c>
      <c r="CZ72" s="175">
        <v>35.0</v>
      </c>
      <c r="DA72" s="175">
        <v>0.0</v>
      </c>
      <c r="DB72" s="175">
        <v>0.0</v>
      </c>
      <c r="DC72" s="175">
        <v>0.0</v>
      </c>
      <c r="DD72" s="175">
        <v>0.0</v>
      </c>
      <c r="DE72" s="175">
        <v>0.0</v>
      </c>
      <c r="DF72" s="175">
        <v>0.0</v>
      </c>
      <c r="DG72" s="175">
        <v>0.0</v>
      </c>
      <c r="DH72" s="175">
        <v>0.0</v>
      </c>
      <c r="DI72" s="175">
        <v>0.0</v>
      </c>
      <c r="DJ72" s="175">
        <v>0.0</v>
      </c>
      <c r="DK72" s="175">
        <v>0.0</v>
      </c>
      <c r="DL72" s="175">
        <v>0.0</v>
      </c>
      <c r="DM72" s="175">
        <v>0.0</v>
      </c>
      <c r="DN72" s="175">
        <v>0.0</v>
      </c>
      <c r="DO72" s="175">
        <v>0.0</v>
      </c>
      <c r="DP72" s="175">
        <v>0.0</v>
      </c>
      <c r="DQ72" s="175">
        <v>0.0</v>
      </c>
      <c r="DR72" s="175">
        <v>0.0</v>
      </c>
      <c r="DS72" s="175">
        <v>0.0</v>
      </c>
      <c r="DT72" s="175">
        <v>0.0</v>
      </c>
      <c r="DU72" s="175">
        <v>0.0</v>
      </c>
      <c r="DV72" s="175">
        <v>0.0</v>
      </c>
      <c r="DW72" s="175">
        <v>0.0</v>
      </c>
      <c r="DX72" s="175">
        <v>0.0</v>
      </c>
      <c r="DY72" s="175">
        <v>0.0</v>
      </c>
      <c r="DZ72" s="175">
        <v>0.0</v>
      </c>
      <c r="EA72" s="175">
        <v>0.0</v>
      </c>
      <c r="EB72" s="175">
        <v>0.0</v>
      </c>
      <c r="EC72" s="175">
        <v>0.0</v>
      </c>
      <c r="ED72" s="175">
        <v>0.0</v>
      </c>
      <c r="EE72" s="175">
        <v>0.0</v>
      </c>
      <c r="EF72" s="175">
        <v>0.0</v>
      </c>
      <c r="EG72" s="175">
        <v>0.0</v>
      </c>
      <c r="EH72" s="175">
        <v>0.0</v>
      </c>
      <c r="EI72" s="175">
        <v>0.0</v>
      </c>
      <c r="EJ72" s="175">
        <v>0.0</v>
      </c>
      <c r="EK72" s="175">
        <v>0.0</v>
      </c>
      <c r="EL72" s="175">
        <v>0.0</v>
      </c>
      <c r="EM72" s="176">
        <v>0.0</v>
      </c>
      <c r="EN72" s="177">
        <f t="shared" si="2"/>
        <v>7.726455</v>
      </c>
      <c r="EO72" s="178">
        <f>VLOOKUP(C72,'Complexity Cost Adjustment'!$C$2:$H$141,6,0)</f>
        <v>1831.1424</v>
      </c>
      <c r="EP72" s="179">
        <f t="shared" ref="EP72:JY72" si="75">IF(D72&gt;0,($EO72)*D$143,0)</f>
        <v>1994.114074</v>
      </c>
      <c r="EQ72" s="178">
        <f t="shared" si="75"/>
        <v>0</v>
      </c>
      <c r="ER72" s="178">
        <f t="shared" si="75"/>
        <v>0</v>
      </c>
      <c r="ES72" s="178">
        <f t="shared" si="75"/>
        <v>0</v>
      </c>
      <c r="ET72" s="178">
        <f t="shared" si="75"/>
        <v>0</v>
      </c>
      <c r="EU72" s="179">
        <f t="shared" si="75"/>
        <v>1435.615642</v>
      </c>
      <c r="EV72" s="178">
        <f t="shared" si="75"/>
        <v>0</v>
      </c>
      <c r="EW72" s="178">
        <f t="shared" si="75"/>
        <v>0</v>
      </c>
      <c r="EX72" s="178">
        <f t="shared" si="75"/>
        <v>0</v>
      </c>
      <c r="EY72" s="178">
        <f t="shared" si="75"/>
        <v>0</v>
      </c>
      <c r="EZ72" s="179">
        <f t="shared" si="75"/>
        <v>1281.79968</v>
      </c>
      <c r="FA72" s="178">
        <f t="shared" si="75"/>
        <v>0</v>
      </c>
      <c r="FB72" s="178">
        <f t="shared" si="75"/>
        <v>0</v>
      </c>
      <c r="FC72" s="178">
        <f t="shared" si="75"/>
        <v>0</v>
      </c>
      <c r="FD72" s="178">
        <f t="shared" si="75"/>
        <v>0</v>
      </c>
      <c r="FE72" s="178">
        <f t="shared" si="75"/>
        <v>0</v>
      </c>
      <c r="FF72" s="178">
        <f t="shared" si="75"/>
        <v>0</v>
      </c>
      <c r="FG72" s="178">
        <f t="shared" si="75"/>
        <v>0</v>
      </c>
      <c r="FH72" s="178">
        <f t="shared" si="75"/>
        <v>0</v>
      </c>
      <c r="FI72" s="178">
        <f t="shared" si="75"/>
        <v>0</v>
      </c>
      <c r="FJ72" s="179">
        <f t="shared" si="75"/>
        <v>4037.668992</v>
      </c>
      <c r="FK72" s="178">
        <f t="shared" si="75"/>
        <v>0</v>
      </c>
      <c r="FL72" s="178">
        <f t="shared" si="75"/>
        <v>0</v>
      </c>
      <c r="FM72" s="178">
        <f t="shared" si="75"/>
        <v>0</v>
      </c>
      <c r="FN72" s="178">
        <f t="shared" si="75"/>
        <v>0</v>
      </c>
      <c r="FO72" s="178">
        <f t="shared" si="75"/>
        <v>0</v>
      </c>
      <c r="FP72" s="179">
        <f t="shared" si="75"/>
        <v>2219.344589</v>
      </c>
      <c r="FQ72" s="178">
        <f t="shared" si="75"/>
        <v>0</v>
      </c>
      <c r="FR72" s="178">
        <f t="shared" si="75"/>
        <v>0</v>
      </c>
      <c r="FS72" s="178">
        <f t="shared" si="75"/>
        <v>0</v>
      </c>
      <c r="FT72" s="178">
        <f t="shared" si="75"/>
        <v>0</v>
      </c>
      <c r="FU72" s="178">
        <f t="shared" si="75"/>
        <v>0</v>
      </c>
      <c r="FV72" s="178">
        <f t="shared" si="75"/>
        <v>0</v>
      </c>
      <c r="FW72" s="178">
        <f t="shared" si="75"/>
        <v>0</v>
      </c>
      <c r="FX72" s="179">
        <f t="shared" si="75"/>
        <v>2263.292006</v>
      </c>
      <c r="FY72" s="178">
        <f t="shared" si="75"/>
        <v>0</v>
      </c>
      <c r="FZ72" s="178">
        <f t="shared" si="75"/>
        <v>0</v>
      </c>
      <c r="GA72" s="178">
        <f t="shared" si="75"/>
        <v>0</v>
      </c>
      <c r="GB72" s="178">
        <f t="shared" si="75"/>
        <v>0</v>
      </c>
      <c r="GC72" s="178">
        <f t="shared" si="75"/>
        <v>0</v>
      </c>
      <c r="GD72" s="178">
        <f t="shared" si="75"/>
        <v>0</v>
      </c>
      <c r="GE72" s="178">
        <f t="shared" si="75"/>
        <v>0</v>
      </c>
      <c r="GF72" s="178">
        <f t="shared" si="75"/>
        <v>0</v>
      </c>
      <c r="GG72" s="178">
        <f t="shared" si="75"/>
        <v>0</v>
      </c>
      <c r="GH72" s="178">
        <f t="shared" si="75"/>
        <v>0</v>
      </c>
      <c r="GI72" s="178">
        <f t="shared" si="75"/>
        <v>0</v>
      </c>
      <c r="GJ72" s="179">
        <f t="shared" si="75"/>
        <v>1054.738022</v>
      </c>
      <c r="GK72" s="178">
        <f t="shared" si="75"/>
        <v>0</v>
      </c>
      <c r="GL72" s="178">
        <f t="shared" si="75"/>
        <v>0</v>
      </c>
      <c r="GM72" s="178">
        <f t="shared" si="75"/>
        <v>0</v>
      </c>
      <c r="GN72" s="178">
        <f t="shared" si="75"/>
        <v>0</v>
      </c>
      <c r="GO72" s="178">
        <f t="shared" si="75"/>
        <v>0</v>
      </c>
      <c r="GP72" s="178">
        <f t="shared" si="75"/>
        <v>0</v>
      </c>
      <c r="GQ72" s="178">
        <f t="shared" si="75"/>
        <v>0</v>
      </c>
      <c r="GR72" s="178">
        <f t="shared" si="75"/>
        <v>0</v>
      </c>
      <c r="GS72" s="178">
        <f t="shared" si="75"/>
        <v>0</v>
      </c>
      <c r="GT72" s="178">
        <f t="shared" si="75"/>
        <v>0</v>
      </c>
      <c r="GU72" s="178">
        <f t="shared" si="75"/>
        <v>0</v>
      </c>
      <c r="GV72" s="178">
        <f t="shared" si="75"/>
        <v>0</v>
      </c>
      <c r="GW72" s="178">
        <f t="shared" si="75"/>
        <v>0</v>
      </c>
      <c r="GX72" s="178">
        <f t="shared" si="75"/>
        <v>0</v>
      </c>
      <c r="GY72" s="178">
        <f t="shared" si="75"/>
        <v>0</v>
      </c>
      <c r="GZ72" s="178">
        <f t="shared" si="75"/>
        <v>0</v>
      </c>
      <c r="HA72" s="178">
        <f t="shared" si="75"/>
        <v>0</v>
      </c>
      <c r="HB72" s="178">
        <f t="shared" si="75"/>
        <v>0</v>
      </c>
      <c r="HC72" s="178">
        <f t="shared" si="75"/>
        <v>0</v>
      </c>
      <c r="HD72" s="178">
        <f t="shared" si="75"/>
        <v>0</v>
      </c>
      <c r="HE72" s="178">
        <f t="shared" si="75"/>
        <v>0</v>
      </c>
      <c r="HF72" s="178">
        <f t="shared" si="75"/>
        <v>0</v>
      </c>
      <c r="HG72" s="178">
        <f t="shared" si="75"/>
        <v>0</v>
      </c>
      <c r="HH72" s="178">
        <f t="shared" si="75"/>
        <v>0</v>
      </c>
      <c r="HI72" s="178">
        <f t="shared" si="75"/>
        <v>0</v>
      </c>
      <c r="HJ72" s="178">
        <f t="shared" si="75"/>
        <v>0</v>
      </c>
      <c r="HK72" s="178">
        <f t="shared" si="75"/>
        <v>0</v>
      </c>
      <c r="HL72" s="178">
        <f t="shared" si="75"/>
        <v>0</v>
      </c>
      <c r="HM72" s="179">
        <f t="shared" si="75"/>
        <v>1582.107034</v>
      </c>
      <c r="HN72" s="178">
        <f t="shared" si="75"/>
        <v>0</v>
      </c>
      <c r="HO72" s="178">
        <f t="shared" si="75"/>
        <v>0</v>
      </c>
      <c r="HP72" s="178">
        <f t="shared" si="75"/>
        <v>0</v>
      </c>
      <c r="HQ72" s="178">
        <f t="shared" si="75"/>
        <v>0</v>
      </c>
      <c r="HR72" s="178">
        <f t="shared" si="75"/>
        <v>0</v>
      </c>
      <c r="HS72" s="178">
        <f t="shared" si="75"/>
        <v>0</v>
      </c>
      <c r="HT72" s="178">
        <f t="shared" si="75"/>
        <v>0</v>
      </c>
      <c r="HU72" s="178">
        <f t="shared" si="75"/>
        <v>0</v>
      </c>
      <c r="HV72" s="178">
        <f t="shared" si="75"/>
        <v>0</v>
      </c>
      <c r="HW72" s="178">
        <f t="shared" si="75"/>
        <v>0</v>
      </c>
      <c r="HX72" s="178">
        <f t="shared" si="75"/>
        <v>0</v>
      </c>
      <c r="HY72" s="178">
        <f t="shared" si="75"/>
        <v>0</v>
      </c>
      <c r="HZ72" s="178">
        <f t="shared" si="75"/>
        <v>0</v>
      </c>
      <c r="IA72" s="178">
        <f t="shared" si="75"/>
        <v>0</v>
      </c>
      <c r="IB72" s="179">
        <f t="shared" si="75"/>
        <v>952.194048</v>
      </c>
      <c r="IC72" s="178">
        <f t="shared" si="75"/>
        <v>0</v>
      </c>
      <c r="ID72" s="178">
        <f t="shared" si="75"/>
        <v>0</v>
      </c>
      <c r="IE72" s="178">
        <f t="shared" si="75"/>
        <v>0</v>
      </c>
      <c r="IF72" s="178">
        <f t="shared" si="75"/>
        <v>0</v>
      </c>
      <c r="IG72" s="178">
        <f t="shared" si="75"/>
        <v>0</v>
      </c>
      <c r="IH72" s="178">
        <f t="shared" si="75"/>
        <v>0</v>
      </c>
      <c r="II72" s="178">
        <f t="shared" si="75"/>
        <v>0</v>
      </c>
      <c r="IJ72" s="178">
        <f t="shared" si="75"/>
        <v>0</v>
      </c>
      <c r="IK72" s="178">
        <f t="shared" si="75"/>
        <v>0</v>
      </c>
      <c r="IL72" s="179">
        <f t="shared" si="75"/>
        <v>747.1060992</v>
      </c>
      <c r="IM72" s="178">
        <f t="shared" si="75"/>
        <v>0</v>
      </c>
      <c r="IN72" s="178">
        <f t="shared" si="75"/>
        <v>0</v>
      </c>
      <c r="IO72" s="178">
        <f t="shared" si="75"/>
        <v>0</v>
      </c>
      <c r="IP72" s="178">
        <f t="shared" si="75"/>
        <v>0</v>
      </c>
      <c r="IQ72" s="178">
        <f t="shared" si="75"/>
        <v>0</v>
      </c>
      <c r="IR72" s="178">
        <f t="shared" si="75"/>
        <v>0</v>
      </c>
      <c r="IS72" s="178">
        <f t="shared" si="75"/>
        <v>0</v>
      </c>
      <c r="IT72" s="178">
        <f t="shared" si="75"/>
        <v>0</v>
      </c>
      <c r="IU72" s="178">
        <f t="shared" si="75"/>
        <v>0</v>
      </c>
      <c r="IV72" s="178">
        <f t="shared" si="75"/>
        <v>0</v>
      </c>
      <c r="IW72" s="178">
        <f t="shared" si="75"/>
        <v>0</v>
      </c>
      <c r="IX72" s="178">
        <f t="shared" si="75"/>
        <v>0</v>
      </c>
      <c r="IY72" s="178">
        <f t="shared" si="75"/>
        <v>0</v>
      </c>
      <c r="IZ72" s="178">
        <f t="shared" si="75"/>
        <v>0</v>
      </c>
      <c r="JA72" s="178">
        <f t="shared" si="75"/>
        <v>0</v>
      </c>
      <c r="JB72" s="178">
        <f t="shared" si="75"/>
        <v>0</v>
      </c>
      <c r="JC72" s="178">
        <f t="shared" si="75"/>
        <v>0</v>
      </c>
      <c r="JD72" s="178">
        <f t="shared" si="75"/>
        <v>0</v>
      </c>
      <c r="JE72" s="178">
        <f t="shared" si="75"/>
        <v>0</v>
      </c>
      <c r="JF72" s="178">
        <f t="shared" si="75"/>
        <v>0</v>
      </c>
      <c r="JG72" s="178">
        <f t="shared" si="75"/>
        <v>0</v>
      </c>
      <c r="JH72" s="178">
        <f t="shared" si="75"/>
        <v>0</v>
      </c>
      <c r="JI72" s="178">
        <f t="shared" si="75"/>
        <v>0</v>
      </c>
      <c r="JJ72" s="178">
        <f t="shared" si="75"/>
        <v>0</v>
      </c>
      <c r="JK72" s="178">
        <f t="shared" si="75"/>
        <v>0</v>
      </c>
      <c r="JL72" s="178">
        <f t="shared" si="75"/>
        <v>0</v>
      </c>
      <c r="JM72" s="178">
        <f t="shared" si="75"/>
        <v>0</v>
      </c>
      <c r="JN72" s="178">
        <f t="shared" si="75"/>
        <v>0</v>
      </c>
      <c r="JO72" s="178">
        <f t="shared" si="75"/>
        <v>0</v>
      </c>
      <c r="JP72" s="178">
        <f t="shared" si="75"/>
        <v>0</v>
      </c>
      <c r="JQ72" s="178">
        <f t="shared" si="75"/>
        <v>0</v>
      </c>
      <c r="JR72" s="178">
        <f t="shared" si="75"/>
        <v>0</v>
      </c>
      <c r="JS72" s="178">
        <f t="shared" si="75"/>
        <v>0</v>
      </c>
      <c r="JT72" s="178">
        <f t="shared" si="75"/>
        <v>0</v>
      </c>
      <c r="JU72" s="178">
        <f t="shared" si="75"/>
        <v>0</v>
      </c>
      <c r="JV72" s="178">
        <f t="shared" si="75"/>
        <v>0</v>
      </c>
      <c r="JW72" s="178">
        <f t="shared" si="75"/>
        <v>0</v>
      </c>
      <c r="JX72" s="178">
        <f t="shared" si="75"/>
        <v>0</v>
      </c>
      <c r="JY72" s="178">
        <f t="shared" si="75"/>
        <v>0</v>
      </c>
      <c r="JZ72" s="180">
        <f t="shared" si="4"/>
        <v>0.215</v>
      </c>
      <c r="KA72" s="181">
        <f t="shared" si="5"/>
        <v>17567.98019</v>
      </c>
      <c r="KB72" s="181">
        <f t="shared" si="6"/>
        <v>3777.11574</v>
      </c>
    </row>
    <row r="73" ht="14.25" customHeight="1">
      <c r="A73" s="50" t="s">
        <v>179</v>
      </c>
      <c r="B73" s="83" t="s">
        <v>479</v>
      </c>
      <c r="C73" s="50">
        <v>1811072.0</v>
      </c>
      <c r="D73" s="175">
        <v>33.0</v>
      </c>
      <c r="E73" s="175">
        <v>0.0</v>
      </c>
      <c r="F73" s="175">
        <v>0.0</v>
      </c>
      <c r="G73" s="175">
        <v>0.0</v>
      </c>
      <c r="H73" s="175">
        <v>0.0</v>
      </c>
      <c r="I73" s="175">
        <v>35.0</v>
      </c>
      <c r="J73" s="175">
        <v>0.0</v>
      </c>
      <c r="K73" s="175">
        <v>0.0</v>
      </c>
      <c r="L73" s="175">
        <v>0.0</v>
      </c>
      <c r="M73" s="175">
        <v>0.0</v>
      </c>
      <c r="N73" s="175">
        <v>34.0</v>
      </c>
      <c r="O73" s="175">
        <v>0.0</v>
      </c>
      <c r="P73" s="175">
        <v>0.0</v>
      </c>
      <c r="Q73" s="175">
        <v>0.0</v>
      </c>
      <c r="R73" s="175">
        <v>0.0</v>
      </c>
      <c r="S73" s="175">
        <v>0.0</v>
      </c>
      <c r="T73" s="175">
        <v>0.0</v>
      </c>
      <c r="U73" s="175">
        <v>0.0</v>
      </c>
      <c r="V73" s="175">
        <v>0.0</v>
      </c>
      <c r="W73" s="175">
        <v>0.0</v>
      </c>
      <c r="X73" s="175">
        <v>32.0</v>
      </c>
      <c r="Y73" s="175">
        <v>0.0</v>
      </c>
      <c r="Z73" s="175">
        <v>0.0</v>
      </c>
      <c r="AA73" s="175">
        <v>0.0</v>
      </c>
      <c r="AB73" s="175">
        <v>0.0</v>
      </c>
      <c r="AC73" s="175">
        <v>0.0</v>
      </c>
      <c r="AD73" s="175">
        <v>32.0</v>
      </c>
      <c r="AE73" s="175">
        <v>0.0</v>
      </c>
      <c r="AF73" s="175">
        <v>0.0</v>
      </c>
      <c r="AG73" s="175">
        <v>0.0</v>
      </c>
      <c r="AH73" s="175">
        <v>0.0</v>
      </c>
      <c r="AI73" s="175">
        <v>0.0</v>
      </c>
      <c r="AJ73" s="175">
        <v>0.0</v>
      </c>
      <c r="AK73" s="175">
        <v>0.0</v>
      </c>
      <c r="AL73" s="175">
        <v>33.0</v>
      </c>
      <c r="AM73" s="175">
        <v>0.0</v>
      </c>
      <c r="AN73" s="175">
        <v>0.0</v>
      </c>
      <c r="AO73" s="175">
        <v>0.0</v>
      </c>
      <c r="AP73" s="175">
        <v>0.0</v>
      </c>
      <c r="AQ73" s="175">
        <v>0.0</v>
      </c>
      <c r="AR73" s="175">
        <v>0.0</v>
      </c>
      <c r="AS73" s="175">
        <v>0.0</v>
      </c>
      <c r="AT73" s="175">
        <v>0.0</v>
      </c>
      <c r="AU73" s="175">
        <v>0.0</v>
      </c>
      <c r="AV73" s="175">
        <v>0.0</v>
      </c>
      <c r="AW73" s="175">
        <v>0.0</v>
      </c>
      <c r="AX73" s="175">
        <v>33.0</v>
      </c>
      <c r="AY73" s="175">
        <v>0.0</v>
      </c>
      <c r="AZ73" s="175">
        <v>0.0</v>
      </c>
      <c r="BA73" s="175">
        <v>0.0</v>
      </c>
      <c r="BB73" s="175">
        <v>0.0</v>
      </c>
      <c r="BC73" s="175">
        <v>0.0</v>
      </c>
      <c r="BD73" s="175">
        <v>0.0</v>
      </c>
      <c r="BE73" s="175">
        <v>0.0</v>
      </c>
      <c r="BF73" s="175">
        <v>0.0</v>
      </c>
      <c r="BG73" s="175">
        <v>0.0</v>
      </c>
      <c r="BH73" s="175">
        <v>0.0</v>
      </c>
      <c r="BI73" s="175">
        <v>0.0</v>
      </c>
      <c r="BJ73" s="175">
        <v>0.0</v>
      </c>
      <c r="BK73" s="175">
        <v>0.0</v>
      </c>
      <c r="BL73" s="175">
        <v>0.0</v>
      </c>
      <c r="BM73" s="175">
        <v>0.0</v>
      </c>
      <c r="BN73" s="175">
        <v>0.0</v>
      </c>
      <c r="BO73" s="175">
        <v>0.0</v>
      </c>
      <c r="BP73" s="175">
        <v>0.0</v>
      </c>
      <c r="BQ73" s="175">
        <v>0.0</v>
      </c>
      <c r="BR73" s="175">
        <v>32.0</v>
      </c>
      <c r="BS73" s="175">
        <v>0.0</v>
      </c>
      <c r="BT73" s="175">
        <v>0.0</v>
      </c>
      <c r="BU73" s="175">
        <v>0.0</v>
      </c>
      <c r="BV73" s="175">
        <v>0.0</v>
      </c>
      <c r="BW73" s="175">
        <v>0.0</v>
      </c>
      <c r="BX73" s="175">
        <v>0.0</v>
      </c>
      <c r="BY73" s="175">
        <v>0.0</v>
      </c>
      <c r="BZ73" s="175">
        <v>0.0</v>
      </c>
      <c r="CA73" s="175">
        <v>33.0</v>
      </c>
      <c r="CB73" s="175">
        <v>0.0</v>
      </c>
      <c r="CC73" s="175">
        <v>0.0</v>
      </c>
      <c r="CD73" s="175">
        <v>0.0</v>
      </c>
      <c r="CE73" s="175">
        <v>0.0</v>
      </c>
      <c r="CF73" s="175">
        <v>0.0</v>
      </c>
      <c r="CG73" s="175">
        <v>0.0</v>
      </c>
      <c r="CH73" s="175">
        <v>0.0</v>
      </c>
      <c r="CI73" s="175">
        <v>0.0</v>
      </c>
      <c r="CJ73" s="175">
        <v>0.0</v>
      </c>
      <c r="CK73" s="175">
        <v>0.0</v>
      </c>
      <c r="CL73" s="175">
        <v>0.0</v>
      </c>
      <c r="CM73" s="175">
        <v>0.0</v>
      </c>
      <c r="CN73" s="175">
        <v>0.0</v>
      </c>
      <c r="CO73" s="175">
        <v>0.0</v>
      </c>
      <c r="CP73" s="175">
        <v>36.0</v>
      </c>
      <c r="CQ73" s="175">
        <v>0.0</v>
      </c>
      <c r="CR73" s="175">
        <v>0.0</v>
      </c>
      <c r="CS73" s="175">
        <v>0.0</v>
      </c>
      <c r="CT73" s="175">
        <v>0.0</v>
      </c>
      <c r="CU73" s="175">
        <v>0.0</v>
      </c>
      <c r="CV73" s="175">
        <v>0.0</v>
      </c>
      <c r="CW73" s="175">
        <v>0.0</v>
      </c>
      <c r="CX73" s="175">
        <v>0.0</v>
      </c>
      <c r="CY73" s="175">
        <v>0.0</v>
      </c>
      <c r="CZ73" s="175">
        <v>35.0</v>
      </c>
      <c r="DA73" s="175">
        <v>0.0</v>
      </c>
      <c r="DB73" s="175">
        <v>0.0</v>
      </c>
      <c r="DC73" s="175">
        <v>0.0</v>
      </c>
      <c r="DD73" s="175">
        <v>0.0</v>
      </c>
      <c r="DE73" s="175">
        <v>0.0</v>
      </c>
      <c r="DF73" s="175">
        <v>0.0</v>
      </c>
      <c r="DG73" s="175">
        <v>0.0</v>
      </c>
      <c r="DH73" s="175">
        <v>0.0</v>
      </c>
      <c r="DI73" s="175">
        <v>0.0</v>
      </c>
      <c r="DJ73" s="175">
        <v>0.0</v>
      </c>
      <c r="DK73" s="175">
        <v>0.0</v>
      </c>
      <c r="DL73" s="175">
        <v>0.0</v>
      </c>
      <c r="DM73" s="175">
        <v>0.0</v>
      </c>
      <c r="DN73" s="175">
        <v>0.0</v>
      </c>
      <c r="DO73" s="175">
        <v>0.0</v>
      </c>
      <c r="DP73" s="175">
        <v>0.0</v>
      </c>
      <c r="DQ73" s="175">
        <v>0.0</v>
      </c>
      <c r="DR73" s="175">
        <v>0.0</v>
      </c>
      <c r="DS73" s="175">
        <v>0.0</v>
      </c>
      <c r="DT73" s="175">
        <v>0.0</v>
      </c>
      <c r="DU73" s="175">
        <v>0.0</v>
      </c>
      <c r="DV73" s="175">
        <v>0.0</v>
      </c>
      <c r="DW73" s="175">
        <v>0.0</v>
      </c>
      <c r="DX73" s="175">
        <v>0.0</v>
      </c>
      <c r="DY73" s="175">
        <v>0.0</v>
      </c>
      <c r="DZ73" s="175">
        <v>0.0</v>
      </c>
      <c r="EA73" s="175">
        <v>0.0</v>
      </c>
      <c r="EB73" s="175">
        <v>0.0</v>
      </c>
      <c r="EC73" s="175">
        <v>0.0</v>
      </c>
      <c r="ED73" s="175">
        <v>0.0</v>
      </c>
      <c r="EE73" s="175">
        <v>0.0</v>
      </c>
      <c r="EF73" s="175">
        <v>0.0</v>
      </c>
      <c r="EG73" s="175">
        <v>0.0</v>
      </c>
      <c r="EH73" s="175">
        <v>0.0</v>
      </c>
      <c r="EI73" s="175">
        <v>0.0</v>
      </c>
      <c r="EJ73" s="175">
        <v>0.0</v>
      </c>
      <c r="EK73" s="175">
        <v>0.0</v>
      </c>
      <c r="EL73" s="175">
        <v>0.0</v>
      </c>
      <c r="EM73" s="176">
        <v>0.0</v>
      </c>
      <c r="EN73" s="177">
        <f t="shared" si="2"/>
        <v>7.726455</v>
      </c>
      <c r="EO73" s="178">
        <f>VLOOKUP(C73,'Complexity Cost Adjustment'!$C$2:$H$141,6,0)</f>
        <v>2550.8055</v>
      </c>
      <c r="EP73" s="179">
        <f t="shared" ref="EP73:JY73" si="76">IF(D73&gt;0,($EO73)*D$143,0)</f>
        <v>2777.82719</v>
      </c>
      <c r="EQ73" s="178">
        <f t="shared" si="76"/>
        <v>0</v>
      </c>
      <c r="ER73" s="178">
        <f t="shared" si="76"/>
        <v>0</v>
      </c>
      <c r="ES73" s="178">
        <f t="shared" si="76"/>
        <v>0</v>
      </c>
      <c r="ET73" s="178">
        <f t="shared" si="76"/>
        <v>0</v>
      </c>
      <c r="EU73" s="179">
        <f t="shared" si="76"/>
        <v>1999.831512</v>
      </c>
      <c r="EV73" s="178">
        <f t="shared" si="76"/>
        <v>0</v>
      </c>
      <c r="EW73" s="178">
        <f t="shared" si="76"/>
        <v>0</v>
      </c>
      <c r="EX73" s="178">
        <f t="shared" si="76"/>
        <v>0</v>
      </c>
      <c r="EY73" s="178">
        <f t="shared" si="76"/>
        <v>0</v>
      </c>
      <c r="EZ73" s="179">
        <f t="shared" si="76"/>
        <v>1785.56385</v>
      </c>
      <c r="FA73" s="178">
        <f t="shared" si="76"/>
        <v>0</v>
      </c>
      <c r="FB73" s="178">
        <f t="shared" si="76"/>
        <v>0</v>
      </c>
      <c r="FC73" s="178">
        <f t="shared" si="76"/>
        <v>0</v>
      </c>
      <c r="FD73" s="178">
        <f t="shared" si="76"/>
        <v>0</v>
      </c>
      <c r="FE73" s="178">
        <f t="shared" si="76"/>
        <v>0</v>
      </c>
      <c r="FF73" s="178">
        <f t="shared" si="76"/>
        <v>0</v>
      </c>
      <c r="FG73" s="178">
        <f t="shared" si="76"/>
        <v>0</v>
      </c>
      <c r="FH73" s="178">
        <f t="shared" si="76"/>
        <v>0</v>
      </c>
      <c r="FI73" s="178">
        <f t="shared" si="76"/>
        <v>0</v>
      </c>
      <c r="FJ73" s="179">
        <f t="shared" si="76"/>
        <v>5624.526128</v>
      </c>
      <c r="FK73" s="178">
        <f t="shared" si="76"/>
        <v>0</v>
      </c>
      <c r="FL73" s="178">
        <f t="shared" si="76"/>
        <v>0</v>
      </c>
      <c r="FM73" s="178">
        <f t="shared" si="76"/>
        <v>0</v>
      </c>
      <c r="FN73" s="178">
        <f t="shared" si="76"/>
        <v>0</v>
      </c>
      <c r="FO73" s="178">
        <f t="shared" si="76"/>
        <v>0</v>
      </c>
      <c r="FP73" s="179">
        <f t="shared" si="76"/>
        <v>3091.576266</v>
      </c>
      <c r="FQ73" s="178">
        <f t="shared" si="76"/>
        <v>0</v>
      </c>
      <c r="FR73" s="178">
        <f t="shared" si="76"/>
        <v>0</v>
      </c>
      <c r="FS73" s="178">
        <f t="shared" si="76"/>
        <v>0</v>
      </c>
      <c r="FT73" s="178">
        <f t="shared" si="76"/>
        <v>0</v>
      </c>
      <c r="FU73" s="178">
        <f t="shared" si="76"/>
        <v>0</v>
      </c>
      <c r="FV73" s="178">
        <f t="shared" si="76"/>
        <v>0</v>
      </c>
      <c r="FW73" s="178">
        <f t="shared" si="76"/>
        <v>0</v>
      </c>
      <c r="FX73" s="179">
        <f t="shared" si="76"/>
        <v>3152.795598</v>
      </c>
      <c r="FY73" s="178">
        <f t="shared" si="76"/>
        <v>0</v>
      </c>
      <c r="FZ73" s="178">
        <f t="shared" si="76"/>
        <v>0</v>
      </c>
      <c r="GA73" s="178">
        <f t="shared" si="76"/>
        <v>0</v>
      </c>
      <c r="GB73" s="178">
        <f t="shared" si="76"/>
        <v>0</v>
      </c>
      <c r="GC73" s="178">
        <f t="shared" si="76"/>
        <v>0</v>
      </c>
      <c r="GD73" s="178">
        <f t="shared" si="76"/>
        <v>0</v>
      </c>
      <c r="GE73" s="178">
        <f t="shared" si="76"/>
        <v>0</v>
      </c>
      <c r="GF73" s="178">
        <f t="shared" si="76"/>
        <v>0</v>
      </c>
      <c r="GG73" s="178">
        <f t="shared" si="76"/>
        <v>0</v>
      </c>
      <c r="GH73" s="178">
        <f t="shared" si="76"/>
        <v>0</v>
      </c>
      <c r="GI73" s="178">
        <f t="shared" si="76"/>
        <v>0</v>
      </c>
      <c r="GJ73" s="179">
        <f t="shared" si="76"/>
        <v>1469.263968</v>
      </c>
      <c r="GK73" s="178">
        <f t="shared" si="76"/>
        <v>0</v>
      </c>
      <c r="GL73" s="178">
        <f t="shared" si="76"/>
        <v>0</v>
      </c>
      <c r="GM73" s="178">
        <f t="shared" si="76"/>
        <v>0</v>
      </c>
      <c r="GN73" s="178">
        <f t="shared" si="76"/>
        <v>0</v>
      </c>
      <c r="GO73" s="178">
        <f t="shared" si="76"/>
        <v>0</v>
      </c>
      <c r="GP73" s="178">
        <f t="shared" si="76"/>
        <v>0</v>
      </c>
      <c r="GQ73" s="178">
        <f t="shared" si="76"/>
        <v>0</v>
      </c>
      <c r="GR73" s="178">
        <f t="shared" si="76"/>
        <v>0</v>
      </c>
      <c r="GS73" s="178">
        <f t="shared" si="76"/>
        <v>0</v>
      </c>
      <c r="GT73" s="178">
        <f t="shared" si="76"/>
        <v>0</v>
      </c>
      <c r="GU73" s="178">
        <f t="shared" si="76"/>
        <v>0</v>
      </c>
      <c r="GV73" s="178">
        <f t="shared" si="76"/>
        <v>0</v>
      </c>
      <c r="GW73" s="178">
        <f t="shared" si="76"/>
        <v>0</v>
      </c>
      <c r="GX73" s="178">
        <f t="shared" si="76"/>
        <v>0</v>
      </c>
      <c r="GY73" s="178">
        <f t="shared" si="76"/>
        <v>0</v>
      </c>
      <c r="GZ73" s="178">
        <f t="shared" si="76"/>
        <v>0</v>
      </c>
      <c r="HA73" s="178">
        <f t="shared" si="76"/>
        <v>0</v>
      </c>
      <c r="HB73" s="178">
        <f t="shared" si="76"/>
        <v>0</v>
      </c>
      <c r="HC73" s="178">
        <f t="shared" si="76"/>
        <v>0</v>
      </c>
      <c r="HD73" s="179">
        <f t="shared" si="76"/>
        <v>3122.185932</v>
      </c>
      <c r="HE73" s="178">
        <f t="shared" si="76"/>
        <v>0</v>
      </c>
      <c r="HF73" s="178">
        <f t="shared" si="76"/>
        <v>0</v>
      </c>
      <c r="HG73" s="178">
        <f t="shared" si="76"/>
        <v>0</v>
      </c>
      <c r="HH73" s="178">
        <f t="shared" si="76"/>
        <v>0</v>
      </c>
      <c r="HI73" s="178">
        <f t="shared" si="76"/>
        <v>0</v>
      </c>
      <c r="HJ73" s="178">
        <f t="shared" si="76"/>
        <v>0</v>
      </c>
      <c r="HK73" s="178">
        <f t="shared" si="76"/>
        <v>0</v>
      </c>
      <c r="HL73" s="178">
        <f t="shared" si="76"/>
        <v>0</v>
      </c>
      <c r="HM73" s="179">
        <f t="shared" si="76"/>
        <v>2203.895952</v>
      </c>
      <c r="HN73" s="178">
        <f t="shared" si="76"/>
        <v>0</v>
      </c>
      <c r="HO73" s="178">
        <f t="shared" si="76"/>
        <v>0</v>
      </c>
      <c r="HP73" s="178">
        <f t="shared" si="76"/>
        <v>0</v>
      </c>
      <c r="HQ73" s="178">
        <f t="shared" si="76"/>
        <v>0</v>
      </c>
      <c r="HR73" s="178">
        <f t="shared" si="76"/>
        <v>0</v>
      </c>
      <c r="HS73" s="178">
        <f t="shared" si="76"/>
        <v>0</v>
      </c>
      <c r="HT73" s="178">
        <f t="shared" si="76"/>
        <v>0</v>
      </c>
      <c r="HU73" s="178">
        <f t="shared" si="76"/>
        <v>0</v>
      </c>
      <c r="HV73" s="178">
        <f t="shared" si="76"/>
        <v>0</v>
      </c>
      <c r="HW73" s="178">
        <f t="shared" si="76"/>
        <v>0</v>
      </c>
      <c r="HX73" s="178">
        <f t="shared" si="76"/>
        <v>0</v>
      </c>
      <c r="HY73" s="178">
        <f t="shared" si="76"/>
        <v>0</v>
      </c>
      <c r="HZ73" s="178">
        <f t="shared" si="76"/>
        <v>0</v>
      </c>
      <c r="IA73" s="178">
        <f t="shared" si="76"/>
        <v>0</v>
      </c>
      <c r="IB73" s="179">
        <f t="shared" si="76"/>
        <v>1326.41886</v>
      </c>
      <c r="IC73" s="178">
        <f t="shared" si="76"/>
        <v>0</v>
      </c>
      <c r="ID73" s="178">
        <f t="shared" si="76"/>
        <v>0</v>
      </c>
      <c r="IE73" s="178">
        <f t="shared" si="76"/>
        <v>0</v>
      </c>
      <c r="IF73" s="178">
        <f t="shared" si="76"/>
        <v>0</v>
      </c>
      <c r="IG73" s="178">
        <f t="shared" si="76"/>
        <v>0</v>
      </c>
      <c r="IH73" s="178">
        <f t="shared" si="76"/>
        <v>0</v>
      </c>
      <c r="II73" s="178">
        <f t="shared" si="76"/>
        <v>0</v>
      </c>
      <c r="IJ73" s="178">
        <f t="shared" si="76"/>
        <v>0</v>
      </c>
      <c r="IK73" s="178">
        <f t="shared" si="76"/>
        <v>0</v>
      </c>
      <c r="IL73" s="179">
        <f t="shared" si="76"/>
        <v>1040.728644</v>
      </c>
      <c r="IM73" s="178">
        <f t="shared" si="76"/>
        <v>0</v>
      </c>
      <c r="IN73" s="178">
        <f t="shared" si="76"/>
        <v>0</v>
      </c>
      <c r="IO73" s="178">
        <f t="shared" si="76"/>
        <v>0</v>
      </c>
      <c r="IP73" s="178">
        <f t="shared" si="76"/>
        <v>0</v>
      </c>
      <c r="IQ73" s="178">
        <f t="shared" si="76"/>
        <v>0</v>
      </c>
      <c r="IR73" s="178">
        <f t="shared" si="76"/>
        <v>0</v>
      </c>
      <c r="IS73" s="178">
        <f t="shared" si="76"/>
        <v>0</v>
      </c>
      <c r="IT73" s="178">
        <f t="shared" si="76"/>
        <v>0</v>
      </c>
      <c r="IU73" s="178">
        <f t="shared" si="76"/>
        <v>0</v>
      </c>
      <c r="IV73" s="178">
        <f t="shared" si="76"/>
        <v>0</v>
      </c>
      <c r="IW73" s="178">
        <f t="shared" si="76"/>
        <v>0</v>
      </c>
      <c r="IX73" s="178">
        <f t="shared" si="76"/>
        <v>0</v>
      </c>
      <c r="IY73" s="178">
        <f t="shared" si="76"/>
        <v>0</v>
      </c>
      <c r="IZ73" s="178">
        <f t="shared" si="76"/>
        <v>0</v>
      </c>
      <c r="JA73" s="178">
        <f t="shared" si="76"/>
        <v>0</v>
      </c>
      <c r="JB73" s="178">
        <f t="shared" si="76"/>
        <v>0</v>
      </c>
      <c r="JC73" s="178">
        <f t="shared" si="76"/>
        <v>0</v>
      </c>
      <c r="JD73" s="178">
        <f t="shared" si="76"/>
        <v>0</v>
      </c>
      <c r="JE73" s="178">
        <f t="shared" si="76"/>
        <v>0</v>
      </c>
      <c r="JF73" s="178">
        <f t="shared" si="76"/>
        <v>0</v>
      </c>
      <c r="JG73" s="178">
        <f t="shared" si="76"/>
        <v>0</v>
      </c>
      <c r="JH73" s="178">
        <f t="shared" si="76"/>
        <v>0</v>
      </c>
      <c r="JI73" s="178">
        <f t="shared" si="76"/>
        <v>0</v>
      </c>
      <c r="JJ73" s="178">
        <f t="shared" si="76"/>
        <v>0</v>
      </c>
      <c r="JK73" s="178">
        <f t="shared" si="76"/>
        <v>0</v>
      </c>
      <c r="JL73" s="178">
        <f t="shared" si="76"/>
        <v>0</v>
      </c>
      <c r="JM73" s="178">
        <f t="shared" si="76"/>
        <v>0</v>
      </c>
      <c r="JN73" s="178">
        <f t="shared" si="76"/>
        <v>0</v>
      </c>
      <c r="JO73" s="178">
        <f t="shared" si="76"/>
        <v>0</v>
      </c>
      <c r="JP73" s="178">
        <f t="shared" si="76"/>
        <v>0</v>
      </c>
      <c r="JQ73" s="178">
        <f t="shared" si="76"/>
        <v>0</v>
      </c>
      <c r="JR73" s="178">
        <f t="shared" si="76"/>
        <v>0</v>
      </c>
      <c r="JS73" s="178">
        <f t="shared" si="76"/>
        <v>0</v>
      </c>
      <c r="JT73" s="178">
        <f t="shared" si="76"/>
        <v>0</v>
      </c>
      <c r="JU73" s="178">
        <f t="shared" si="76"/>
        <v>0</v>
      </c>
      <c r="JV73" s="178">
        <f t="shared" si="76"/>
        <v>0</v>
      </c>
      <c r="JW73" s="178">
        <f t="shared" si="76"/>
        <v>0</v>
      </c>
      <c r="JX73" s="178">
        <f t="shared" si="76"/>
        <v>0</v>
      </c>
      <c r="JY73" s="178">
        <f t="shared" si="76"/>
        <v>0</v>
      </c>
      <c r="JZ73" s="180">
        <f t="shared" si="4"/>
        <v>0.215</v>
      </c>
      <c r="KA73" s="181">
        <f t="shared" si="5"/>
        <v>27594.6139</v>
      </c>
      <c r="KB73" s="181">
        <f t="shared" si="6"/>
        <v>5932.841988</v>
      </c>
    </row>
    <row r="74" ht="14.25" customHeight="1">
      <c r="A74" s="50" t="s">
        <v>202</v>
      </c>
      <c r="B74" s="83" t="s">
        <v>480</v>
      </c>
      <c r="C74" s="50">
        <v>1811073.0</v>
      </c>
      <c r="D74" s="175">
        <v>0.0</v>
      </c>
      <c r="E74" s="175">
        <v>0.0</v>
      </c>
      <c r="F74" s="175">
        <v>0.0</v>
      </c>
      <c r="G74" s="175">
        <v>0.0</v>
      </c>
      <c r="H74" s="175">
        <v>0.0</v>
      </c>
      <c r="I74" s="175">
        <v>0.0</v>
      </c>
      <c r="J74" s="175">
        <v>0.0</v>
      </c>
      <c r="K74" s="175">
        <v>0.0</v>
      </c>
      <c r="L74" s="175">
        <v>0.0</v>
      </c>
      <c r="M74" s="175">
        <v>0.0</v>
      </c>
      <c r="N74" s="175">
        <v>0.0</v>
      </c>
      <c r="O74" s="175">
        <v>0.0</v>
      </c>
      <c r="P74" s="175">
        <v>0.0</v>
      </c>
      <c r="Q74" s="175">
        <v>0.0</v>
      </c>
      <c r="R74" s="175">
        <v>0.0</v>
      </c>
      <c r="S74" s="175">
        <v>0.0</v>
      </c>
      <c r="T74" s="175">
        <v>0.0</v>
      </c>
      <c r="U74" s="175">
        <v>0.0</v>
      </c>
      <c r="V74" s="175">
        <v>0.0</v>
      </c>
      <c r="W74" s="175">
        <v>0.0</v>
      </c>
      <c r="X74" s="175">
        <v>0.0</v>
      </c>
      <c r="Y74" s="175">
        <v>0.0</v>
      </c>
      <c r="Z74" s="175">
        <v>0.0</v>
      </c>
      <c r="AA74" s="175">
        <v>0.0</v>
      </c>
      <c r="AB74" s="175">
        <v>0.0</v>
      </c>
      <c r="AC74" s="175">
        <v>0.0</v>
      </c>
      <c r="AD74" s="175">
        <v>0.0</v>
      </c>
      <c r="AE74" s="175">
        <v>0.0</v>
      </c>
      <c r="AF74" s="175">
        <v>0.0</v>
      </c>
      <c r="AG74" s="175">
        <v>33.0</v>
      </c>
      <c r="AH74" s="175">
        <v>0.0</v>
      </c>
      <c r="AI74" s="175">
        <v>0.0</v>
      </c>
      <c r="AJ74" s="175">
        <v>0.0</v>
      </c>
      <c r="AK74" s="175">
        <v>0.0</v>
      </c>
      <c r="AL74" s="175">
        <v>0.0</v>
      </c>
      <c r="AM74" s="175">
        <v>0.0</v>
      </c>
      <c r="AN74" s="175">
        <v>0.0</v>
      </c>
      <c r="AO74" s="175">
        <v>34.0</v>
      </c>
      <c r="AP74" s="175">
        <v>0.0</v>
      </c>
      <c r="AQ74" s="175">
        <v>0.0</v>
      </c>
      <c r="AR74" s="175">
        <v>0.0</v>
      </c>
      <c r="AS74" s="175">
        <v>0.0</v>
      </c>
      <c r="AT74" s="175">
        <v>0.0</v>
      </c>
      <c r="AU74" s="175">
        <v>0.0</v>
      </c>
      <c r="AV74" s="175">
        <v>0.0</v>
      </c>
      <c r="AW74" s="175">
        <v>0.0</v>
      </c>
      <c r="AX74" s="175">
        <v>0.0</v>
      </c>
      <c r="AY74" s="175">
        <v>0.0</v>
      </c>
      <c r="AZ74" s="175">
        <v>0.0</v>
      </c>
      <c r="BA74" s="175">
        <v>31.0</v>
      </c>
      <c r="BB74" s="175">
        <v>0.0</v>
      </c>
      <c r="BC74" s="175">
        <v>0.0</v>
      </c>
      <c r="BD74" s="175">
        <v>0.0</v>
      </c>
      <c r="BE74" s="175">
        <v>0.0</v>
      </c>
      <c r="BF74" s="175">
        <v>0.0</v>
      </c>
      <c r="BG74" s="175">
        <v>0.0</v>
      </c>
      <c r="BH74" s="175">
        <v>0.0</v>
      </c>
      <c r="BI74" s="175">
        <v>0.0</v>
      </c>
      <c r="BJ74" s="175">
        <v>0.0</v>
      </c>
      <c r="BK74" s="175">
        <v>0.0</v>
      </c>
      <c r="BL74" s="175">
        <v>0.0</v>
      </c>
      <c r="BM74" s="175">
        <v>0.0</v>
      </c>
      <c r="BN74" s="175">
        <v>0.0</v>
      </c>
      <c r="BO74" s="175">
        <v>0.0</v>
      </c>
      <c r="BP74" s="175">
        <v>0.0</v>
      </c>
      <c r="BQ74" s="175">
        <v>0.0</v>
      </c>
      <c r="BR74" s="175">
        <v>0.0</v>
      </c>
      <c r="BS74" s="175">
        <v>0.0</v>
      </c>
      <c r="BT74" s="175">
        <v>0.0</v>
      </c>
      <c r="BU74" s="175">
        <v>0.0</v>
      </c>
      <c r="BV74" s="175">
        <v>0.0</v>
      </c>
      <c r="BW74" s="175">
        <v>0.0</v>
      </c>
      <c r="BX74" s="175">
        <v>0.0</v>
      </c>
      <c r="BY74" s="175">
        <v>0.0</v>
      </c>
      <c r="BZ74" s="175">
        <v>0.0</v>
      </c>
      <c r="CA74" s="175">
        <v>0.0</v>
      </c>
      <c r="CB74" s="175">
        <v>0.0</v>
      </c>
      <c r="CC74" s="175">
        <v>0.0</v>
      </c>
      <c r="CD74" s="175">
        <v>0.0</v>
      </c>
      <c r="CE74" s="175">
        <v>0.0</v>
      </c>
      <c r="CF74" s="175">
        <v>0.0</v>
      </c>
      <c r="CG74" s="175">
        <v>0.0</v>
      </c>
      <c r="CH74" s="175">
        <v>0.0</v>
      </c>
      <c r="CI74" s="175">
        <v>33.0</v>
      </c>
      <c r="CJ74" s="175">
        <v>0.0</v>
      </c>
      <c r="CK74" s="175">
        <v>0.0</v>
      </c>
      <c r="CL74" s="175">
        <v>0.0</v>
      </c>
      <c r="CM74" s="175">
        <v>0.0</v>
      </c>
      <c r="CN74" s="175">
        <v>0.0</v>
      </c>
      <c r="CO74" s="175">
        <v>0.0</v>
      </c>
      <c r="CP74" s="175">
        <v>0.0</v>
      </c>
      <c r="CQ74" s="175">
        <v>36.0</v>
      </c>
      <c r="CR74" s="175">
        <v>0.0</v>
      </c>
      <c r="CS74" s="175">
        <v>0.0</v>
      </c>
      <c r="CT74" s="175">
        <v>0.0</v>
      </c>
      <c r="CU74" s="175">
        <v>0.0</v>
      </c>
      <c r="CV74" s="175">
        <v>0.0</v>
      </c>
      <c r="CW74" s="175">
        <v>0.0</v>
      </c>
      <c r="CX74" s="175">
        <v>0.0</v>
      </c>
      <c r="CY74" s="175">
        <v>0.0</v>
      </c>
      <c r="CZ74" s="175">
        <v>0.0</v>
      </c>
      <c r="DA74" s="175">
        <v>0.0</v>
      </c>
      <c r="DB74" s="175">
        <v>0.0</v>
      </c>
      <c r="DC74" s="175">
        <v>32.0</v>
      </c>
      <c r="DD74" s="175">
        <v>0.0</v>
      </c>
      <c r="DE74" s="175">
        <v>0.0</v>
      </c>
      <c r="DF74" s="175">
        <v>31.0</v>
      </c>
      <c r="DG74" s="175">
        <v>0.0</v>
      </c>
      <c r="DH74" s="175">
        <v>0.0</v>
      </c>
      <c r="DI74" s="175">
        <v>0.0</v>
      </c>
      <c r="DJ74" s="175">
        <v>0.0</v>
      </c>
      <c r="DK74" s="175">
        <v>0.0</v>
      </c>
      <c r="DL74" s="175">
        <v>0.0</v>
      </c>
      <c r="DM74" s="175">
        <v>0.0</v>
      </c>
      <c r="DN74" s="175">
        <v>0.0</v>
      </c>
      <c r="DO74" s="175">
        <v>33.0</v>
      </c>
      <c r="DP74" s="175">
        <v>0.0</v>
      </c>
      <c r="DQ74" s="175">
        <v>0.0</v>
      </c>
      <c r="DR74" s="175">
        <v>0.0</v>
      </c>
      <c r="DS74" s="175">
        <v>0.0</v>
      </c>
      <c r="DT74" s="175">
        <v>0.0</v>
      </c>
      <c r="DU74" s="175">
        <v>34.0</v>
      </c>
      <c r="DV74" s="175">
        <v>0.0</v>
      </c>
      <c r="DW74" s="175">
        <v>0.0</v>
      </c>
      <c r="DX74" s="175">
        <v>0.0</v>
      </c>
      <c r="DY74" s="175">
        <v>0.0</v>
      </c>
      <c r="DZ74" s="175">
        <v>0.0</v>
      </c>
      <c r="EA74" s="175">
        <v>0.0</v>
      </c>
      <c r="EB74" s="175">
        <v>33.0</v>
      </c>
      <c r="EC74" s="175">
        <v>0.0</v>
      </c>
      <c r="ED74" s="175">
        <v>0.0</v>
      </c>
      <c r="EE74" s="175">
        <v>0.0</v>
      </c>
      <c r="EF74" s="175">
        <v>0.0</v>
      </c>
      <c r="EG74" s="175">
        <v>0.0</v>
      </c>
      <c r="EH74" s="175">
        <v>0.0</v>
      </c>
      <c r="EI74" s="175">
        <v>0.0</v>
      </c>
      <c r="EJ74" s="175">
        <v>0.0</v>
      </c>
      <c r="EK74" s="175">
        <v>0.0</v>
      </c>
      <c r="EL74" s="175">
        <v>0.0</v>
      </c>
      <c r="EM74" s="176">
        <v>0.0</v>
      </c>
      <c r="EN74" s="177">
        <f t="shared" si="2"/>
        <v>0</v>
      </c>
      <c r="EO74" s="178">
        <f>VLOOKUP(C74,'Complexity Cost Adjustment'!$C$2:$H$141,6,0)</f>
        <v>1528.212</v>
      </c>
      <c r="EP74" s="178">
        <f t="shared" ref="EP74:JY74" si="77">IF(D74&gt;0,($EO74)*D$143,0)</f>
        <v>0</v>
      </c>
      <c r="EQ74" s="178">
        <f t="shared" si="77"/>
        <v>0</v>
      </c>
      <c r="ER74" s="178">
        <f t="shared" si="77"/>
        <v>0</v>
      </c>
      <c r="ES74" s="178">
        <f t="shared" si="77"/>
        <v>0</v>
      </c>
      <c r="ET74" s="178">
        <f t="shared" si="77"/>
        <v>0</v>
      </c>
      <c r="EU74" s="178">
        <f t="shared" si="77"/>
        <v>0</v>
      </c>
      <c r="EV74" s="178">
        <f t="shared" si="77"/>
        <v>0</v>
      </c>
      <c r="EW74" s="178">
        <f t="shared" si="77"/>
        <v>0</v>
      </c>
      <c r="EX74" s="178">
        <f t="shared" si="77"/>
        <v>0</v>
      </c>
      <c r="EY74" s="178">
        <f t="shared" si="77"/>
        <v>0</v>
      </c>
      <c r="EZ74" s="178">
        <f t="shared" si="77"/>
        <v>0</v>
      </c>
      <c r="FA74" s="178">
        <f t="shared" si="77"/>
        <v>0</v>
      </c>
      <c r="FB74" s="178">
        <f t="shared" si="77"/>
        <v>0</v>
      </c>
      <c r="FC74" s="178">
        <f t="shared" si="77"/>
        <v>0</v>
      </c>
      <c r="FD74" s="178">
        <f t="shared" si="77"/>
        <v>0</v>
      </c>
      <c r="FE74" s="178">
        <f t="shared" si="77"/>
        <v>0</v>
      </c>
      <c r="FF74" s="178">
        <f t="shared" si="77"/>
        <v>0</v>
      </c>
      <c r="FG74" s="178">
        <f t="shared" si="77"/>
        <v>0</v>
      </c>
      <c r="FH74" s="178">
        <f t="shared" si="77"/>
        <v>0</v>
      </c>
      <c r="FI74" s="178">
        <f t="shared" si="77"/>
        <v>0</v>
      </c>
      <c r="FJ74" s="178">
        <f t="shared" si="77"/>
        <v>0</v>
      </c>
      <c r="FK74" s="178">
        <f t="shared" si="77"/>
        <v>0</v>
      </c>
      <c r="FL74" s="178">
        <f t="shared" si="77"/>
        <v>0</v>
      </c>
      <c r="FM74" s="178">
        <f t="shared" si="77"/>
        <v>0</v>
      </c>
      <c r="FN74" s="178">
        <f t="shared" si="77"/>
        <v>0</v>
      </c>
      <c r="FO74" s="178">
        <f t="shared" si="77"/>
        <v>0</v>
      </c>
      <c r="FP74" s="178">
        <f t="shared" si="77"/>
        <v>0</v>
      </c>
      <c r="FQ74" s="178">
        <f t="shared" si="77"/>
        <v>0</v>
      </c>
      <c r="FR74" s="178">
        <f t="shared" si="77"/>
        <v>0</v>
      </c>
      <c r="FS74" s="179">
        <f t="shared" si="77"/>
        <v>1760.500224</v>
      </c>
      <c r="FT74" s="178">
        <f t="shared" si="77"/>
        <v>0</v>
      </c>
      <c r="FU74" s="178">
        <f t="shared" si="77"/>
        <v>0</v>
      </c>
      <c r="FV74" s="178">
        <f t="shared" si="77"/>
        <v>0</v>
      </c>
      <c r="FW74" s="178">
        <f t="shared" si="77"/>
        <v>0</v>
      </c>
      <c r="FX74" s="178">
        <f t="shared" si="77"/>
        <v>0</v>
      </c>
      <c r="FY74" s="178">
        <f t="shared" si="77"/>
        <v>0</v>
      </c>
      <c r="FZ74" s="178">
        <f t="shared" si="77"/>
        <v>0</v>
      </c>
      <c r="GA74" s="179">
        <f t="shared" si="77"/>
        <v>1946.942088</v>
      </c>
      <c r="GB74" s="178">
        <f t="shared" si="77"/>
        <v>0</v>
      </c>
      <c r="GC74" s="178">
        <f t="shared" si="77"/>
        <v>0</v>
      </c>
      <c r="GD74" s="178">
        <f t="shared" si="77"/>
        <v>0</v>
      </c>
      <c r="GE74" s="178">
        <f t="shared" si="77"/>
        <v>0</v>
      </c>
      <c r="GF74" s="178">
        <f t="shared" si="77"/>
        <v>0</v>
      </c>
      <c r="GG74" s="178">
        <f t="shared" si="77"/>
        <v>0</v>
      </c>
      <c r="GH74" s="178">
        <f t="shared" si="77"/>
        <v>0</v>
      </c>
      <c r="GI74" s="178">
        <f t="shared" si="77"/>
        <v>0</v>
      </c>
      <c r="GJ74" s="178">
        <f t="shared" si="77"/>
        <v>0</v>
      </c>
      <c r="GK74" s="178">
        <f t="shared" si="77"/>
        <v>0</v>
      </c>
      <c r="GL74" s="178">
        <f t="shared" si="77"/>
        <v>0</v>
      </c>
      <c r="GM74" s="179">
        <f t="shared" si="77"/>
        <v>1026.958464</v>
      </c>
      <c r="GN74" s="178">
        <f t="shared" si="77"/>
        <v>0</v>
      </c>
      <c r="GO74" s="178">
        <f t="shared" si="77"/>
        <v>0</v>
      </c>
      <c r="GP74" s="178">
        <f t="shared" si="77"/>
        <v>0</v>
      </c>
      <c r="GQ74" s="178">
        <f t="shared" si="77"/>
        <v>0</v>
      </c>
      <c r="GR74" s="178">
        <f t="shared" si="77"/>
        <v>0</v>
      </c>
      <c r="GS74" s="178">
        <f t="shared" si="77"/>
        <v>0</v>
      </c>
      <c r="GT74" s="178">
        <f t="shared" si="77"/>
        <v>0</v>
      </c>
      <c r="GU74" s="178">
        <f t="shared" si="77"/>
        <v>0</v>
      </c>
      <c r="GV74" s="178">
        <f t="shared" si="77"/>
        <v>0</v>
      </c>
      <c r="GW74" s="178">
        <f t="shared" si="77"/>
        <v>0</v>
      </c>
      <c r="GX74" s="178">
        <f t="shared" si="77"/>
        <v>0</v>
      </c>
      <c r="GY74" s="178">
        <f t="shared" si="77"/>
        <v>0</v>
      </c>
      <c r="GZ74" s="178">
        <f t="shared" si="77"/>
        <v>0</v>
      </c>
      <c r="HA74" s="178">
        <f t="shared" si="77"/>
        <v>0</v>
      </c>
      <c r="HB74" s="178">
        <f t="shared" si="77"/>
        <v>0</v>
      </c>
      <c r="HC74" s="178">
        <f t="shared" si="77"/>
        <v>0</v>
      </c>
      <c r="HD74" s="178">
        <f t="shared" si="77"/>
        <v>0</v>
      </c>
      <c r="HE74" s="178">
        <f t="shared" si="77"/>
        <v>0</v>
      </c>
      <c r="HF74" s="178">
        <f t="shared" si="77"/>
        <v>0</v>
      </c>
      <c r="HG74" s="178">
        <f t="shared" si="77"/>
        <v>0</v>
      </c>
      <c r="HH74" s="178">
        <f t="shared" si="77"/>
        <v>0</v>
      </c>
      <c r="HI74" s="178">
        <f t="shared" si="77"/>
        <v>0</v>
      </c>
      <c r="HJ74" s="178">
        <f t="shared" si="77"/>
        <v>0</v>
      </c>
      <c r="HK74" s="178">
        <f t="shared" si="77"/>
        <v>0</v>
      </c>
      <c r="HL74" s="178">
        <f t="shared" si="77"/>
        <v>0</v>
      </c>
      <c r="HM74" s="178">
        <f t="shared" si="77"/>
        <v>0</v>
      </c>
      <c r="HN74" s="178">
        <f t="shared" si="77"/>
        <v>0</v>
      </c>
      <c r="HO74" s="178">
        <f t="shared" si="77"/>
        <v>0</v>
      </c>
      <c r="HP74" s="178">
        <f t="shared" si="77"/>
        <v>0</v>
      </c>
      <c r="HQ74" s="178">
        <f t="shared" si="77"/>
        <v>0</v>
      </c>
      <c r="HR74" s="178">
        <f t="shared" si="77"/>
        <v>0</v>
      </c>
      <c r="HS74" s="178">
        <f t="shared" si="77"/>
        <v>0</v>
      </c>
      <c r="HT74" s="178">
        <f t="shared" si="77"/>
        <v>0</v>
      </c>
      <c r="HU74" s="179">
        <f t="shared" si="77"/>
        <v>1742.16168</v>
      </c>
      <c r="HV74" s="178">
        <f t="shared" si="77"/>
        <v>0</v>
      </c>
      <c r="HW74" s="178">
        <f t="shared" si="77"/>
        <v>0</v>
      </c>
      <c r="HX74" s="178">
        <f t="shared" si="77"/>
        <v>0</v>
      </c>
      <c r="HY74" s="178">
        <f t="shared" si="77"/>
        <v>0</v>
      </c>
      <c r="HZ74" s="178">
        <f t="shared" si="77"/>
        <v>0</v>
      </c>
      <c r="IA74" s="178">
        <f t="shared" si="77"/>
        <v>0</v>
      </c>
      <c r="IB74" s="178">
        <f t="shared" si="77"/>
        <v>0</v>
      </c>
      <c r="IC74" s="179">
        <f t="shared" si="77"/>
        <v>771.74706</v>
      </c>
      <c r="ID74" s="178">
        <f t="shared" si="77"/>
        <v>0</v>
      </c>
      <c r="IE74" s="178">
        <f t="shared" si="77"/>
        <v>0</v>
      </c>
      <c r="IF74" s="178">
        <f t="shared" si="77"/>
        <v>0</v>
      </c>
      <c r="IG74" s="178">
        <f t="shared" si="77"/>
        <v>0</v>
      </c>
      <c r="IH74" s="178">
        <f t="shared" si="77"/>
        <v>0</v>
      </c>
      <c r="II74" s="178">
        <f t="shared" si="77"/>
        <v>0</v>
      </c>
      <c r="IJ74" s="178">
        <f t="shared" si="77"/>
        <v>0</v>
      </c>
      <c r="IK74" s="178">
        <f t="shared" si="77"/>
        <v>0</v>
      </c>
      <c r="IL74" s="178">
        <f t="shared" si="77"/>
        <v>0</v>
      </c>
      <c r="IM74" s="178">
        <f t="shared" si="77"/>
        <v>0</v>
      </c>
      <c r="IN74" s="178">
        <f t="shared" si="77"/>
        <v>0</v>
      </c>
      <c r="IO74" s="179">
        <f t="shared" si="77"/>
        <v>764.106</v>
      </c>
      <c r="IP74" s="178">
        <f t="shared" si="77"/>
        <v>0</v>
      </c>
      <c r="IQ74" s="178">
        <f t="shared" si="77"/>
        <v>0</v>
      </c>
      <c r="IR74" s="179">
        <f t="shared" si="77"/>
        <v>1091.143368</v>
      </c>
      <c r="IS74" s="178">
        <f t="shared" si="77"/>
        <v>0</v>
      </c>
      <c r="IT74" s="178">
        <f t="shared" si="77"/>
        <v>0</v>
      </c>
      <c r="IU74" s="178">
        <f t="shared" si="77"/>
        <v>0</v>
      </c>
      <c r="IV74" s="178">
        <f t="shared" si="77"/>
        <v>0</v>
      </c>
      <c r="IW74" s="178">
        <f t="shared" si="77"/>
        <v>0</v>
      </c>
      <c r="IX74" s="178">
        <f t="shared" si="77"/>
        <v>0</v>
      </c>
      <c r="IY74" s="178">
        <f t="shared" si="77"/>
        <v>0</v>
      </c>
      <c r="IZ74" s="178">
        <f t="shared" si="77"/>
        <v>0</v>
      </c>
      <c r="JA74" s="179">
        <f t="shared" si="77"/>
        <v>1596.98154</v>
      </c>
      <c r="JB74" s="178">
        <f t="shared" si="77"/>
        <v>0</v>
      </c>
      <c r="JC74" s="178">
        <f t="shared" si="77"/>
        <v>0</v>
      </c>
      <c r="JD74" s="178">
        <f t="shared" si="77"/>
        <v>0</v>
      </c>
      <c r="JE74" s="178">
        <f t="shared" si="77"/>
        <v>0</v>
      </c>
      <c r="JF74" s="178">
        <f t="shared" si="77"/>
        <v>0</v>
      </c>
      <c r="JG74" s="179">
        <f t="shared" si="77"/>
        <v>2086.00938</v>
      </c>
      <c r="JH74" s="178">
        <f t="shared" si="77"/>
        <v>0</v>
      </c>
      <c r="JI74" s="178">
        <f t="shared" si="77"/>
        <v>0</v>
      </c>
      <c r="JJ74" s="178">
        <f t="shared" si="77"/>
        <v>0</v>
      </c>
      <c r="JK74" s="178">
        <f t="shared" si="77"/>
        <v>0</v>
      </c>
      <c r="JL74" s="178">
        <f t="shared" si="77"/>
        <v>0</v>
      </c>
      <c r="JM74" s="178">
        <f t="shared" si="77"/>
        <v>0</v>
      </c>
      <c r="JN74" s="179">
        <f t="shared" si="77"/>
        <v>2649.919608</v>
      </c>
      <c r="JO74" s="178">
        <f t="shared" si="77"/>
        <v>0</v>
      </c>
      <c r="JP74" s="178">
        <f t="shared" si="77"/>
        <v>0</v>
      </c>
      <c r="JQ74" s="178">
        <f t="shared" si="77"/>
        <v>0</v>
      </c>
      <c r="JR74" s="178">
        <f t="shared" si="77"/>
        <v>0</v>
      </c>
      <c r="JS74" s="178">
        <f t="shared" si="77"/>
        <v>0</v>
      </c>
      <c r="JT74" s="178">
        <f t="shared" si="77"/>
        <v>0</v>
      </c>
      <c r="JU74" s="178">
        <f t="shared" si="77"/>
        <v>0</v>
      </c>
      <c r="JV74" s="178">
        <f t="shared" si="77"/>
        <v>0</v>
      </c>
      <c r="JW74" s="178">
        <f t="shared" si="77"/>
        <v>0</v>
      </c>
      <c r="JX74" s="178">
        <f t="shared" si="77"/>
        <v>0</v>
      </c>
      <c r="JY74" s="178">
        <f t="shared" si="77"/>
        <v>0</v>
      </c>
      <c r="JZ74" s="182">
        <f t="shared" si="4"/>
        <v>0.195</v>
      </c>
      <c r="KA74" s="181">
        <f t="shared" si="5"/>
        <v>15436.46941</v>
      </c>
      <c r="KB74" s="181">
        <f t="shared" si="6"/>
        <v>3010.111535</v>
      </c>
    </row>
    <row r="75" ht="14.25" customHeight="1">
      <c r="A75" s="50" t="s">
        <v>202</v>
      </c>
      <c r="B75" s="83" t="s">
        <v>480</v>
      </c>
      <c r="C75" s="50">
        <v>1811074.0</v>
      </c>
      <c r="D75" s="175">
        <v>0.0</v>
      </c>
      <c r="E75" s="175">
        <v>0.0</v>
      </c>
      <c r="F75" s="175">
        <v>0.0</v>
      </c>
      <c r="G75" s="175">
        <v>0.0</v>
      </c>
      <c r="H75" s="175">
        <v>0.0</v>
      </c>
      <c r="I75" s="175">
        <v>0.0</v>
      </c>
      <c r="J75" s="175">
        <v>0.0</v>
      </c>
      <c r="K75" s="175">
        <v>0.0</v>
      </c>
      <c r="L75" s="175">
        <v>0.0</v>
      </c>
      <c r="M75" s="175">
        <v>0.0</v>
      </c>
      <c r="N75" s="175">
        <v>0.0</v>
      </c>
      <c r="O75" s="175">
        <v>0.0</v>
      </c>
      <c r="P75" s="175">
        <v>0.0</v>
      </c>
      <c r="Q75" s="175">
        <v>0.0</v>
      </c>
      <c r="R75" s="175">
        <v>0.0</v>
      </c>
      <c r="S75" s="175">
        <v>0.0</v>
      </c>
      <c r="T75" s="175">
        <v>0.0</v>
      </c>
      <c r="U75" s="175">
        <v>0.0</v>
      </c>
      <c r="V75" s="175">
        <v>0.0</v>
      </c>
      <c r="W75" s="175">
        <v>0.0</v>
      </c>
      <c r="X75" s="175">
        <v>0.0</v>
      </c>
      <c r="Y75" s="175">
        <v>0.0</v>
      </c>
      <c r="Z75" s="175">
        <v>0.0</v>
      </c>
      <c r="AA75" s="175">
        <v>0.0</v>
      </c>
      <c r="AB75" s="175">
        <v>0.0</v>
      </c>
      <c r="AC75" s="175">
        <v>0.0</v>
      </c>
      <c r="AD75" s="175">
        <v>0.0</v>
      </c>
      <c r="AE75" s="175">
        <v>0.0</v>
      </c>
      <c r="AF75" s="175">
        <v>0.0</v>
      </c>
      <c r="AG75" s="175">
        <v>33.0</v>
      </c>
      <c r="AH75" s="175">
        <v>0.0</v>
      </c>
      <c r="AI75" s="175">
        <v>0.0</v>
      </c>
      <c r="AJ75" s="175">
        <v>0.0</v>
      </c>
      <c r="AK75" s="175">
        <v>0.0</v>
      </c>
      <c r="AL75" s="175">
        <v>0.0</v>
      </c>
      <c r="AM75" s="175">
        <v>0.0</v>
      </c>
      <c r="AN75" s="175">
        <v>0.0</v>
      </c>
      <c r="AO75" s="175">
        <v>34.0</v>
      </c>
      <c r="AP75" s="175">
        <v>0.0</v>
      </c>
      <c r="AQ75" s="175">
        <v>0.0</v>
      </c>
      <c r="AR75" s="175">
        <v>0.0</v>
      </c>
      <c r="AS75" s="175">
        <v>0.0</v>
      </c>
      <c r="AT75" s="175">
        <v>0.0</v>
      </c>
      <c r="AU75" s="175">
        <v>0.0</v>
      </c>
      <c r="AV75" s="175">
        <v>0.0</v>
      </c>
      <c r="AW75" s="175">
        <v>0.0</v>
      </c>
      <c r="AX75" s="175">
        <v>0.0</v>
      </c>
      <c r="AY75" s="175">
        <v>0.0</v>
      </c>
      <c r="AZ75" s="175">
        <v>0.0</v>
      </c>
      <c r="BA75" s="175">
        <v>31.0</v>
      </c>
      <c r="BB75" s="175">
        <v>0.0</v>
      </c>
      <c r="BC75" s="175">
        <v>0.0</v>
      </c>
      <c r="BD75" s="175">
        <v>0.0</v>
      </c>
      <c r="BE75" s="175">
        <v>0.0</v>
      </c>
      <c r="BF75" s="175">
        <v>0.0</v>
      </c>
      <c r="BG75" s="175">
        <v>0.0</v>
      </c>
      <c r="BH75" s="175">
        <v>0.0</v>
      </c>
      <c r="BI75" s="175">
        <v>0.0</v>
      </c>
      <c r="BJ75" s="175">
        <v>0.0</v>
      </c>
      <c r="BK75" s="175">
        <v>0.0</v>
      </c>
      <c r="BL75" s="175">
        <v>0.0</v>
      </c>
      <c r="BM75" s="175">
        <v>0.0</v>
      </c>
      <c r="BN75" s="175">
        <v>0.0</v>
      </c>
      <c r="BO75" s="175">
        <v>0.0</v>
      </c>
      <c r="BP75" s="175">
        <v>0.0</v>
      </c>
      <c r="BQ75" s="175">
        <v>0.0</v>
      </c>
      <c r="BR75" s="175">
        <v>0.0</v>
      </c>
      <c r="BS75" s="175">
        <v>0.0</v>
      </c>
      <c r="BT75" s="175">
        <v>0.0</v>
      </c>
      <c r="BU75" s="175">
        <v>0.0</v>
      </c>
      <c r="BV75" s="175">
        <v>0.0</v>
      </c>
      <c r="BW75" s="175">
        <v>0.0</v>
      </c>
      <c r="BX75" s="175">
        <v>0.0</v>
      </c>
      <c r="BY75" s="175">
        <v>0.0</v>
      </c>
      <c r="BZ75" s="175">
        <v>0.0</v>
      </c>
      <c r="CA75" s="175">
        <v>0.0</v>
      </c>
      <c r="CB75" s="175">
        <v>0.0</v>
      </c>
      <c r="CC75" s="175">
        <v>0.0</v>
      </c>
      <c r="CD75" s="175">
        <v>0.0</v>
      </c>
      <c r="CE75" s="175">
        <v>0.0</v>
      </c>
      <c r="CF75" s="175">
        <v>0.0</v>
      </c>
      <c r="CG75" s="175">
        <v>0.0</v>
      </c>
      <c r="CH75" s="175">
        <v>0.0</v>
      </c>
      <c r="CI75" s="175">
        <v>33.0</v>
      </c>
      <c r="CJ75" s="175">
        <v>0.0</v>
      </c>
      <c r="CK75" s="175">
        <v>0.0</v>
      </c>
      <c r="CL75" s="175">
        <v>0.0</v>
      </c>
      <c r="CM75" s="175">
        <v>0.0</v>
      </c>
      <c r="CN75" s="175">
        <v>0.0</v>
      </c>
      <c r="CO75" s="175">
        <v>0.0</v>
      </c>
      <c r="CP75" s="175">
        <v>0.0</v>
      </c>
      <c r="CQ75" s="175">
        <v>36.0</v>
      </c>
      <c r="CR75" s="175">
        <v>0.0</v>
      </c>
      <c r="CS75" s="175">
        <v>0.0</v>
      </c>
      <c r="CT75" s="175">
        <v>0.0</v>
      </c>
      <c r="CU75" s="175">
        <v>0.0</v>
      </c>
      <c r="CV75" s="175">
        <v>0.0</v>
      </c>
      <c r="CW75" s="175">
        <v>0.0</v>
      </c>
      <c r="CX75" s="175">
        <v>0.0</v>
      </c>
      <c r="CY75" s="175">
        <v>0.0</v>
      </c>
      <c r="CZ75" s="175">
        <v>0.0</v>
      </c>
      <c r="DA75" s="175">
        <v>0.0</v>
      </c>
      <c r="DB75" s="175">
        <v>0.0</v>
      </c>
      <c r="DC75" s="175">
        <v>32.0</v>
      </c>
      <c r="DD75" s="175">
        <v>0.0</v>
      </c>
      <c r="DE75" s="175">
        <v>0.0</v>
      </c>
      <c r="DF75" s="175">
        <v>31.0</v>
      </c>
      <c r="DG75" s="175">
        <v>0.0</v>
      </c>
      <c r="DH75" s="175">
        <v>0.0</v>
      </c>
      <c r="DI75" s="175">
        <v>0.0</v>
      </c>
      <c r="DJ75" s="175">
        <v>0.0</v>
      </c>
      <c r="DK75" s="175">
        <v>0.0</v>
      </c>
      <c r="DL75" s="175">
        <v>0.0</v>
      </c>
      <c r="DM75" s="175">
        <v>0.0</v>
      </c>
      <c r="DN75" s="175">
        <v>0.0</v>
      </c>
      <c r="DO75" s="175">
        <v>33.0</v>
      </c>
      <c r="DP75" s="175">
        <v>0.0</v>
      </c>
      <c r="DQ75" s="175">
        <v>0.0</v>
      </c>
      <c r="DR75" s="175">
        <v>0.0</v>
      </c>
      <c r="DS75" s="175">
        <v>0.0</v>
      </c>
      <c r="DT75" s="175">
        <v>0.0</v>
      </c>
      <c r="DU75" s="175">
        <v>34.0</v>
      </c>
      <c r="DV75" s="175">
        <v>0.0</v>
      </c>
      <c r="DW75" s="175">
        <v>0.0</v>
      </c>
      <c r="DX75" s="175">
        <v>0.0</v>
      </c>
      <c r="DY75" s="175">
        <v>0.0</v>
      </c>
      <c r="DZ75" s="175">
        <v>0.0</v>
      </c>
      <c r="EA75" s="175">
        <v>0.0</v>
      </c>
      <c r="EB75" s="175">
        <v>33.0</v>
      </c>
      <c r="EC75" s="175">
        <v>0.0</v>
      </c>
      <c r="ED75" s="175">
        <v>0.0</v>
      </c>
      <c r="EE75" s="175">
        <v>0.0</v>
      </c>
      <c r="EF75" s="175">
        <v>0.0</v>
      </c>
      <c r="EG75" s="175">
        <v>0.0</v>
      </c>
      <c r="EH75" s="175">
        <v>0.0</v>
      </c>
      <c r="EI75" s="175">
        <v>0.0</v>
      </c>
      <c r="EJ75" s="175">
        <v>0.0</v>
      </c>
      <c r="EK75" s="175">
        <v>0.0</v>
      </c>
      <c r="EL75" s="175">
        <v>0.0</v>
      </c>
      <c r="EM75" s="176">
        <v>0.0</v>
      </c>
      <c r="EN75" s="177">
        <f t="shared" si="2"/>
        <v>0</v>
      </c>
      <c r="EO75" s="178">
        <f>VLOOKUP(C75,'Complexity Cost Adjustment'!$C$2:$H$141,6,0)</f>
        <v>1583.6724</v>
      </c>
      <c r="EP75" s="178">
        <f t="shared" ref="EP75:JY75" si="78">IF(D75&gt;0,($EO75)*D$143,0)</f>
        <v>0</v>
      </c>
      <c r="EQ75" s="178">
        <f t="shared" si="78"/>
        <v>0</v>
      </c>
      <c r="ER75" s="178">
        <f t="shared" si="78"/>
        <v>0</v>
      </c>
      <c r="ES75" s="178">
        <f t="shared" si="78"/>
        <v>0</v>
      </c>
      <c r="ET75" s="178">
        <f t="shared" si="78"/>
        <v>0</v>
      </c>
      <c r="EU75" s="178">
        <f t="shared" si="78"/>
        <v>0</v>
      </c>
      <c r="EV75" s="178">
        <f t="shared" si="78"/>
        <v>0</v>
      </c>
      <c r="EW75" s="178">
        <f t="shared" si="78"/>
        <v>0</v>
      </c>
      <c r="EX75" s="178">
        <f t="shared" si="78"/>
        <v>0</v>
      </c>
      <c r="EY75" s="178">
        <f t="shared" si="78"/>
        <v>0</v>
      </c>
      <c r="EZ75" s="178">
        <f t="shared" si="78"/>
        <v>0</v>
      </c>
      <c r="FA75" s="178">
        <f t="shared" si="78"/>
        <v>0</v>
      </c>
      <c r="FB75" s="178">
        <f t="shared" si="78"/>
        <v>0</v>
      </c>
      <c r="FC75" s="178">
        <f t="shared" si="78"/>
        <v>0</v>
      </c>
      <c r="FD75" s="178">
        <f t="shared" si="78"/>
        <v>0</v>
      </c>
      <c r="FE75" s="178">
        <f t="shared" si="78"/>
        <v>0</v>
      </c>
      <c r="FF75" s="178">
        <f t="shared" si="78"/>
        <v>0</v>
      </c>
      <c r="FG75" s="178">
        <f t="shared" si="78"/>
        <v>0</v>
      </c>
      <c r="FH75" s="178">
        <f t="shared" si="78"/>
        <v>0</v>
      </c>
      <c r="FI75" s="178">
        <f t="shared" si="78"/>
        <v>0</v>
      </c>
      <c r="FJ75" s="178">
        <f t="shared" si="78"/>
        <v>0</v>
      </c>
      <c r="FK75" s="178">
        <f t="shared" si="78"/>
        <v>0</v>
      </c>
      <c r="FL75" s="178">
        <f t="shared" si="78"/>
        <v>0</v>
      </c>
      <c r="FM75" s="178">
        <f t="shared" si="78"/>
        <v>0</v>
      </c>
      <c r="FN75" s="178">
        <f t="shared" si="78"/>
        <v>0</v>
      </c>
      <c r="FO75" s="178">
        <f t="shared" si="78"/>
        <v>0</v>
      </c>
      <c r="FP75" s="178">
        <f t="shared" si="78"/>
        <v>0</v>
      </c>
      <c r="FQ75" s="178">
        <f t="shared" si="78"/>
        <v>0</v>
      </c>
      <c r="FR75" s="178">
        <f t="shared" si="78"/>
        <v>0</v>
      </c>
      <c r="FS75" s="179">
        <f t="shared" si="78"/>
        <v>1824.390605</v>
      </c>
      <c r="FT75" s="178">
        <f t="shared" si="78"/>
        <v>0</v>
      </c>
      <c r="FU75" s="178">
        <f t="shared" si="78"/>
        <v>0</v>
      </c>
      <c r="FV75" s="178">
        <f t="shared" si="78"/>
        <v>0</v>
      </c>
      <c r="FW75" s="178">
        <f t="shared" si="78"/>
        <v>0</v>
      </c>
      <c r="FX75" s="178">
        <f t="shared" si="78"/>
        <v>0</v>
      </c>
      <c r="FY75" s="178">
        <f t="shared" si="78"/>
        <v>0</v>
      </c>
      <c r="FZ75" s="178">
        <f t="shared" si="78"/>
        <v>0</v>
      </c>
      <c r="GA75" s="179">
        <f t="shared" si="78"/>
        <v>2017.598638</v>
      </c>
      <c r="GB75" s="178">
        <f t="shared" si="78"/>
        <v>0</v>
      </c>
      <c r="GC75" s="178">
        <f t="shared" si="78"/>
        <v>0</v>
      </c>
      <c r="GD75" s="178">
        <f t="shared" si="78"/>
        <v>0</v>
      </c>
      <c r="GE75" s="178">
        <f t="shared" si="78"/>
        <v>0</v>
      </c>
      <c r="GF75" s="178">
        <f t="shared" si="78"/>
        <v>0</v>
      </c>
      <c r="GG75" s="178">
        <f t="shared" si="78"/>
        <v>0</v>
      </c>
      <c r="GH75" s="178">
        <f t="shared" si="78"/>
        <v>0</v>
      </c>
      <c r="GI75" s="178">
        <f t="shared" si="78"/>
        <v>0</v>
      </c>
      <c r="GJ75" s="178">
        <f t="shared" si="78"/>
        <v>0</v>
      </c>
      <c r="GK75" s="178">
        <f t="shared" si="78"/>
        <v>0</v>
      </c>
      <c r="GL75" s="178">
        <f t="shared" si="78"/>
        <v>0</v>
      </c>
      <c r="GM75" s="179">
        <f t="shared" si="78"/>
        <v>1064.227853</v>
      </c>
      <c r="GN75" s="178">
        <f t="shared" si="78"/>
        <v>0</v>
      </c>
      <c r="GO75" s="178">
        <f t="shared" si="78"/>
        <v>0</v>
      </c>
      <c r="GP75" s="178">
        <f t="shared" si="78"/>
        <v>0</v>
      </c>
      <c r="GQ75" s="178">
        <f t="shared" si="78"/>
        <v>0</v>
      </c>
      <c r="GR75" s="178">
        <f t="shared" si="78"/>
        <v>0</v>
      </c>
      <c r="GS75" s="178">
        <f t="shared" si="78"/>
        <v>0</v>
      </c>
      <c r="GT75" s="178">
        <f t="shared" si="78"/>
        <v>0</v>
      </c>
      <c r="GU75" s="178">
        <f t="shared" si="78"/>
        <v>0</v>
      </c>
      <c r="GV75" s="178">
        <f t="shared" si="78"/>
        <v>0</v>
      </c>
      <c r="GW75" s="178">
        <f t="shared" si="78"/>
        <v>0</v>
      </c>
      <c r="GX75" s="178">
        <f t="shared" si="78"/>
        <v>0</v>
      </c>
      <c r="GY75" s="178">
        <f t="shared" si="78"/>
        <v>0</v>
      </c>
      <c r="GZ75" s="178">
        <f t="shared" si="78"/>
        <v>0</v>
      </c>
      <c r="HA75" s="178">
        <f t="shared" si="78"/>
        <v>0</v>
      </c>
      <c r="HB75" s="178">
        <f t="shared" si="78"/>
        <v>0</v>
      </c>
      <c r="HC75" s="178">
        <f t="shared" si="78"/>
        <v>0</v>
      </c>
      <c r="HD75" s="178">
        <f t="shared" si="78"/>
        <v>0</v>
      </c>
      <c r="HE75" s="178">
        <f t="shared" si="78"/>
        <v>0</v>
      </c>
      <c r="HF75" s="178">
        <f t="shared" si="78"/>
        <v>0</v>
      </c>
      <c r="HG75" s="178">
        <f t="shared" si="78"/>
        <v>0</v>
      </c>
      <c r="HH75" s="178">
        <f t="shared" si="78"/>
        <v>0</v>
      </c>
      <c r="HI75" s="178">
        <f t="shared" si="78"/>
        <v>0</v>
      </c>
      <c r="HJ75" s="178">
        <f t="shared" si="78"/>
        <v>0</v>
      </c>
      <c r="HK75" s="178">
        <f t="shared" si="78"/>
        <v>0</v>
      </c>
      <c r="HL75" s="178">
        <f t="shared" si="78"/>
        <v>0</v>
      </c>
      <c r="HM75" s="178">
        <f t="shared" si="78"/>
        <v>0</v>
      </c>
      <c r="HN75" s="178">
        <f t="shared" si="78"/>
        <v>0</v>
      </c>
      <c r="HO75" s="178">
        <f t="shared" si="78"/>
        <v>0</v>
      </c>
      <c r="HP75" s="178">
        <f t="shared" si="78"/>
        <v>0</v>
      </c>
      <c r="HQ75" s="178">
        <f t="shared" si="78"/>
        <v>0</v>
      </c>
      <c r="HR75" s="178">
        <f t="shared" si="78"/>
        <v>0</v>
      </c>
      <c r="HS75" s="178">
        <f t="shared" si="78"/>
        <v>0</v>
      </c>
      <c r="HT75" s="178">
        <f t="shared" si="78"/>
        <v>0</v>
      </c>
      <c r="HU75" s="179">
        <f t="shared" si="78"/>
        <v>1805.386536</v>
      </c>
      <c r="HV75" s="178">
        <f t="shared" si="78"/>
        <v>0</v>
      </c>
      <c r="HW75" s="178">
        <f t="shared" si="78"/>
        <v>0</v>
      </c>
      <c r="HX75" s="178">
        <f t="shared" si="78"/>
        <v>0</v>
      </c>
      <c r="HY75" s="178">
        <f t="shared" si="78"/>
        <v>0</v>
      </c>
      <c r="HZ75" s="178">
        <f t="shared" si="78"/>
        <v>0</v>
      </c>
      <c r="IA75" s="178">
        <f t="shared" si="78"/>
        <v>0</v>
      </c>
      <c r="IB75" s="178">
        <f t="shared" si="78"/>
        <v>0</v>
      </c>
      <c r="IC75" s="179">
        <f t="shared" si="78"/>
        <v>799.754562</v>
      </c>
      <c r="ID75" s="178">
        <f t="shared" si="78"/>
        <v>0</v>
      </c>
      <c r="IE75" s="178">
        <f t="shared" si="78"/>
        <v>0</v>
      </c>
      <c r="IF75" s="178">
        <f t="shared" si="78"/>
        <v>0</v>
      </c>
      <c r="IG75" s="178">
        <f t="shared" si="78"/>
        <v>0</v>
      </c>
      <c r="IH75" s="178">
        <f t="shared" si="78"/>
        <v>0</v>
      </c>
      <c r="II75" s="178">
        <f t="shared" si="78"/>
        <v>0</v>
      </c>
      <c r="IJ75" s="178">
        <f t="shared" si="78"/>
        <v>0</v>
      </c>
      <c r="IK75" s="178">
        <f t="shared" si="78"/>
        <v>0</v>
      </c>
      <c r="IL75" s="178">
        <f t="shared" si="78"/>
        <v>0</v>
      </c>
      <c r="IM75" s="178">
        <f t="shared" si="78"/>
        <v>0</v>
      </c>
      <c r="IN75" s="178">
        <f t="shared" si="78"/>
        <v>0</v>
      </c>
      <c r="IO75" s="179">
        <f t="shared" si="78"/>
        <v>791.8362</v>
      </c>
      <c r="IP75" s="178">
        <f t="shared" si="78"/>
        <v>0</v>
      </c>
      <c r="IQ75" s="178">
        <f t="shared" si="78"/>
        <v>0</v>
      </c>
      <c r="IR75" s="179">
        <f t="shared" si="78"/>
        <v>1130.742094</v>
      </c>
      <c r="IS75" s="178">
        <f t="shared" si="78"/>
        <v>0</v>
      </c>
      <c r="IT75" s="178">
        <f t="shared" si="78"/>
        <v>0</v>
      </c>
      <c r="IU75" s="178">
        <f t="shared" si="78"/>
        <v>0</v>
      </c>
      <c r="IV75" s="178">
        <f t="shared" si="78"/>
        <v>0</v>
      </c>
      <c r="IW75" s="178">
        <f t="shared" si="78"/>
        <v>0</v>
      </c>
      <c r="IX75" s="178">
        <f t="shared" si="78"/>
        <v>0</v>
      </c>
      <c r="IY75" s="178">
        <f t="shared" si="78"/>
        <v>0</v>
      </c>
      <c r="IZ75" s="178">
        <f t="shared" si="78"/>
        <v>0</v>
      </c>
      <c r="JA75" s="179">
        <f t="shared" si="78"/>
        <v>1654.937658</v>
      </c>
      <c r="JB75" s="178">
        <f t="shared" si="78"/>
        <v>0</v>
      </c>
      <c r="JC75" s="178">
        <f t="shared" si="78"/>
        <v>0</v>
      </c>
      <c r="JD75" s="178">
        <f t="shared" si="78"/>
        <v>0</v>
      </c>
      <c r="JE75" s="178">
        <f t="shared" si="78"/>
        <v>0</v>
      </c>
      <c r="JF75" s="178">
        <f t="shared" si="78"/>
        <v>0</v>
      </c>
      <c r="JG75" s="179">
        <f t="shared" si="78"/>
        <v>2161.712826</v>
      </c>
      <c r="JH75" s="178">
        <f t="shared" si="78"/>
        <v>0</v>
      </c>
      <c r="JI75" s="178">
        <f t="shared" si="78"/>
        <v>0</v>
      </c>
      <c r="JJ75" s="178">
        <f t="shared" si="78"/>
        <v>0</v>
      </c>
      <c r="JK75" s="178">
        <f t="shared" si="78"/>
        <v>0</v>
      </c>
      <c r="JL75" s="178">
        <f t="shared" si="78"/>
        <v>0</v>
      </c>
      <c r="JM75" s="178">
        <f t="shared" si="78"/>
        <v>0</v>
      </c>
      <c r="JN75" s="179">
        <f t="shared" si="78"/>
        <v>2746.087942</v>
      </c>
      <c r="JO75" s="178">
        <f t="shared" si="78"/>
        <v>0</v>
      </c>
      <c r="JP75" s="178">
        <f t="shared" si="78"/>
        <v>0</v>
      </c>
      <c r="JQ75" s="178">
        <f t="shared" si="78"/>
        <v>0</v>
      </c>
      <c r="JR75" s="178">
        <f t="shared" si="78"/>
        <v>0</v>
      </c>
      <c r="JS75" s="178">
        <f t="shared" si="78"/>
        <v>0</v>
      </c>
      <c r="JT75" s="178">
        <f t="shared" si="78"/>
        <v>0</v>
      </c>
      <c r="JU75" s="178">
        <f t="shared" si="78"/>
        <v>0</v>
      </c>
      <c r="JV75" s="178">
        <f t="shared" si="78"/>
        <v>0</v>
      </c>
      <c r="JW75" s="178">
        <f t="shared" si="78"/>
        <v>0</v>
      </c>
      <c r="JX75" s="178">
        <f t="shared" si="78"/>
        <v>0</v>
      </c>
      <c r="JY75" s="178">
        <f t="shared" si="78"/>
        <v>0</v>
      </c>
      <c r="JZ75" s="182">
        <f t="shared" si="4"/>
        <v>0.195</v>
      </c>
      <c r="KA75" s="181">
        <f t="shared" si="5"/>
        <v>15996.67491</v>
      </c>
      <c r="KB75" s="181">
        <f t="shared" si="6"/>
        <v>3119.351608</v>
      </c>
    </row>
    <row r="76" ht="14.25" customHeight="1">
      <c r="A76" s="50" t="s">
        <v>202</v>
      </c>
      <c r="B76" s="83" t="s">
        <v>480</v>
      </c>
      <c r="C76" s="50">
        <v>1811075.0</v>
      </c>
      <c r="D76" s="175">
        <v>0.0</v>
      </c>
      <c r="E76" s="175">
        <v>0.0</v>
      </c>
      <c r="F76" s="175">
        <v>0.0</v>
      </c>
      <c r="G76" s="175">
        <v>0.0</v>
      </c>
      <c r="H76" s="175">
        <v>0.0</v>
      </c>
      <c r="I76" s="175">
        <v>0.0</v>
      </c>
      <c r="J76" s="175">
        <v>0.0</v>
      </c>
      <c r="K76" s="175">
        <v>0.0</v>
      </c>
      <c r="L76" s="175">
        <v>0.0</v>
      </c>
      <c r="M76" s="175">
        <v>0.0</v>
      </c>
      <c r="N76" s="175">
        <v>0.0</v>
      </c>
      <c r="O76" s="175">
        <v>0.0</v>
      </c>
      <c r="P76" s="175">
        <v>0.0</v>
      </c>
      <c r="Q76" s="175">
        <v>0.0</v>
      </c>
      <c r="R76" s="175">
        <v>0.0</v>
      </c>
      <c r="S76" s="175">
        <v>0.0</v>
      </c>
      <c r="T76" s="175">
        <v>0.0</v>
      </c>
      <c r="U76" s="175">
        <v>0.0</v>
      </c>
      <c r="V76" s="175">
        <v>0.0</v>
      </c>
      <c r="W76" s="175">
        <v>0.0</v>
      </c>
      <c r="X76" s="175">
        <v>0.0</v>
      </c>
      <c r="Y76" s="175">
        <v>0.0</v>
      </c>
      <c r="Z76" s="175">
        <v>0.0</v>
      </c>
      <c r="AA76" s="175">
        <v>0.0</v>
      </c>
      <c r="AB76" s="175">
        <v>0.0</v>
      </c>
      <c r="AC76" s="175">
        <v>0.0</v>
      </c>
      <c r="AD76" s="175">
        <v>0.0</v>
      </c>
      <c r="AE76" s="175">
        <v>0.0</v>
      </c>
      <c r="AF76" s="175">
        <v>0.0</v>
      </c>
      <c r="AG76" s="175">
        <v>33.0</v>
      </c>
      <c r="AH76" s="175">
        <v>0.0</v>
      </c>
      <c r="AI76" s="175">
        <v>0.0</v>
      </c>
      <c r="AJ76" s="175">
        <v>0.0</v>
      </c>
      <c r="AK76" s="175">
        <v>0.0</v>
      </c>
      <c r="AL76" s="175">
        <v>0.0</v>
      </c>
      <c r="AM76" s="175">
        <v>0.0</v>
      </c>
      <c r="AN76" s="175">
        <v>0.0</v>
      </c>
      <c r="AO76" s="175">
        <v>34.0</v>
      </c>
      <c r="AP76" s="175">
        <v>0.0</v>
      </c>
      <c r="AQ76" s="175">
        <v>0.0</v>
      </c>
      <c r="AR76" s="175">
        <v>0.0</v>
      </c>
      <c r="AS76" s="175">
        <v>0.0</v>
      </c>
      <c r="AT76" s="175">
        <v>0.0</v>
      </c>
      <c r="AU76" s="175">
        <v>0.0</v>
      </c>
      <c r="AV76" s="175">
        <v>0.0</v>
      </c>
      <c r="AW76" s="175">
        <v>0.0</v>
      </c>
      <c r="AX76" s="175">
        <v>0.0</v>
      </c>
      <c r="AY76" s="175">
        <v>0.0</v>
      </c>
      <c r="AZ76" s="175">
        <v>0.0</v>
      </c>
      <c r="BA76" s="175">
        <v>31.0</v>
      </c>
      <c r="BB76" s="175">
        <v>0.0</v>
      </c>
      <c r="BC76" s="175">
        <v>0.0</v>
      </c>
      <c r="BD76" s="175">
        <v>0.0</v>
      </c>
      <c r="BE76" s="175">
        <v>0.0</v>
      </c>
      <c r="BF76" s="175">
        <v>0.0</v>
      </c>
      <c r="BG76" s="175">
        <v>0.0</v>
      </c>
      <c r="BH76" s="175">
        <v>0.0</v>
      </c>
      <c r="BI76" s="175">
        <v>0.0</v>
      </c>
      <c r="BJ76" s="175">
        <v>0.0</v>
      </c>
      <c r="BK76" s="175">
        <v>0.0</v>
      </c>
      <c r="BL76" s="175">
        <v>0.0</v>
      </c>
      <c r="BM76" s="175">
        <v>0.0</v>
      </c>
      <c r="BN76" s="175">
        <v>0.0</v>
      </c>
      <c r="BO76" s="175">
        <v>0.0</v>
      </c>
      <c r="BP76" s="175">
        <v>0.0</v>
      </c>
      <c r="BQ76" s="175">
        <v>0.0</v>
      </c>
      <c r="BR76" s="175">
        <v>0.0</v>
      </c>
      <c r="BS76" s="175">
        <v>0.0</v>
      </c>
      <c r="BT76" s="175">
        <v>0.0</v>
      </c>
      <c r="BU76" s="175">
        <v>0.0</v>
      </c>
      <c r="BV76" s="175">
        <v>0.0</v>
      </c>
      <c r="BW76" s="175">
        <v>0.0</v>
      </c>
      <c r="BX76" s="175">
        <v>0.0</v>
      </c>
      <c r="BY76" s="175">
        <v>0.0</v>
      </c>
      <c r="BZ76" s="175">
        <v>0.0</v>
      </c>
      <c r="CA76" s="175">
        <v>0.0</v>
      </c>
      <c r="CB76" s="175">
        <v>0.0</v>
      </c>
      <c r="CC76" s="175">
        <v>0.0</v>
      </c>
      <c r="CD76" s="175">
        <v>0.0</v>
      </c>
      <c r="CE76" s="175">
        <v>0.0</v>
      </c>
      <c r="CF76" s="175">
        <v>0.0</v>
      </c>
      <c r="CG76" s="175">
        <v>0.0</v>
      </c>
      <c r="CH76" s="175">
        <v>0.0</v>
      </c>
      <c r="CI76" s="175">
        <v>33.0</v>
      </c>
      <c r="CJ76" s="175">
        <v>0.0</v>
      </c>
      <c r="CK76" s="175">
        <v>0.0</v>
      </c>
      <c r="CL76" s="175">
        <v>0.0</v>
      </c>
      <c r="CM76" s="175">
        <v>0.0</v>
      </c>
      <c r="CN76" s="175">
        <v>0.0</v>
      </c>
      <c r="CO76" s="175">
        <v>0.0</v>
      </c>
      <c r="CP76" s="175">
        <v>0.0</v>
      </c>
      <c r="CQ76" s="175">
        <v>36.0</v>
      </c>
      <c r="CR76" s="175">
        <v>0.0</v>
      </c>
      <c r="CS76" s="175">
        <v>0.0</v>
      </c>
      <c r="CT76" s="175">
        <v>0.0</v>
      </c>
      <c r="CU76" s="175">
        <v>0.0</v>
      </c>
      <c r="CV76" s="175">
        <v>0.0</v>
      </c>
      <c r="CW76" s="175">
        <v>0.0</v>
      </c>
      <c r="CX76" s="175">
        <v>0.0</v>
      </c>
      <c r="CY76" s="175">
        <v>0.0</v>
      </c>
      <c r="CZ76" s="175">
        <v>0.0</v>
      </c>
      <c r="DA76" s="175">
        <v>0.0</v>
      </c>
      <c r="DB76" s="175">
        <v>0.0</v>
      </c>
      <c r="DC76" s="175">
        <v>32.0</v>
      </c>
      <c r="DD76" s="175">
        <v>0.0</v>
      </c>
      <c r="DE76" s="175">
        <v>0.0</v>
      </c>
      <c r="DF76" s="175">
        <v>31.0</v>
      </c>
      <c r="DG76" s="175">
        <v>0.0</v>
      </c>
      <c r="DH76" s="175">
        <v>0.0</v>
      </c>
      <c r="DI76" s="175">
        <v>0.0</v>
      </c>
      <c r="DJ76" s="175">
        <v>0.0</v>
      </c>
      <c r="DK76" s="175">
        <v>0.0</v>
      </c>
      <c r="DL76" s="175">
        <v>0.0</v>
      </c>
      <c r="DM76" s="175">
        <v>0.0</v>
      </c>
      <c r="DN76" s="175">
        <v>0.0</v>
      </c>
      <c r="DO76" s="175">
        <v>33.0</v>
      </c>
      <c r="DP76" s="175">
        <v>0.0</v>
      </c>
      <c r="DQ76" s="175">
        <v>0.0</v>
      </c>
      <c r="DR76" s="175">
        <v>0.0</v>
      </c>
      <c r="DS76" s="175">
        <v>0.0</v>
      </c>
      <c r="DT76" s="175">
        <v>0.0</v>
      </c>
      <c r="DU76" s="175">
        <v>34.0</v>
      </c>
      <c r="DV76" s="175">
        <v>0.0</v>
      </c>
      <c r="DW76" s="175">
        <v>0.0</v>
      </c>
      <c r="DX76" s="175">
        <v>0.0</v>
      </c>
      <c r="DY76" s="175">
        <v>0.0</v>
      </c>
      <c r="DZ76" s="175">
        <v>0.0</v>
      </c>
      <c r="EA76" s="175">
        <v>0.0</v>
      </c>
      <c r="EB76" s="175">
        <v>33.0</v>
      </c>
      <c r="EC76" s="175">
        <v>0.0</v>
      </c>
      <c r="ED76" s="175">
        <v>0.0</v>
      </c>
      <c r="EE76" s="175">
        <v>0.0</v>
      </c>
      <c r="EF76" s="175">
        <v>0.0</v>
      </c>
      <c r="EG76" s="175">
        <v>0.0</v>
      </c>
      <c r="EH76" s="175">
        <v>0.0</v>
      </c>
      <c r="EI76" s="175">
        <v>0.0</v>
      </c>
      <c r="EJ76" s="175">
        <v>0.0</v>
      </c>
      <c r="EK76" s="175">
        <v>0.0</v>
      </c>
      <c r="EL76" s="175">
        <v>0.0</v>
      </c>
      <c r="EM76" s="176">
        <v>0.0</v>
      </c>
      <c r="EN76" s="177">
        <f t="shared" si="2"/>
        <v>0</v>
      </c>
      <c r="EO76" s="178">
        <f>VLOOKUP(C76,'Complexity Cost Adjustment'!$C$2:$H$141,6,0)</f>
        <v>8280.979</v>
      </c>
      <c r="EP76" s="178">
        <f t="shared" ref="EP76:JY76" si="79">IF(D76&gt;0,($EO76)*D$143,0)</f>
        <v>0</v>
      </c>
      <c r="EQ76" s="178">
        <f t="shared" si="79"/>
        <v>0</v>
      </c>
      <c r="ER76" s="178">
        <f t="shared" si="79"/>
        <v>0</v>
      </c>
      <c r="ES76" s="178">
        <f t="shared" si="79"/>
        <v>0</v>
      </c>
      <c r="ET76" s="178">
        <f t="shared" si="79"/>
        <v>0</v>
      </c>
      <c r="EU76" s="178">
        <f t="shared" si="79"/>
        <v>0</v>
      </c>
      <c r="EV76" s="178">
        <f t="shared" si="79"/>
        <v>0</v>
      </c>
      <c r="EW76" s="178">
        <f t="shared" si="79"/>
        <v>0</v>
      </c>
      <c r="EX76" s="178">
        <f t="shared" si="79"/>
        <v>0</v>
      </c>
      <c r="EY76" s="178">
        <f t="shared" si="79"/>
        <v>0</v>
      </c>
      <c r="EZ76" s="178">
        <f t="shared" si="79"/>
        <v>0</v>
      </c>
      <c r="FA76" s="178">
        <f t="shared" si="79"/>
        <v>0</v>
      </c>
      <c r="FB76" s="178">
        <f t="shared" si="79"/>
        <v>0</v>
      </c>
      <c r="FC76" s="178">
        <f t="shared" si="79"/>
        <v>0</v>
      </c>
      <c r="FD76" s="178">
        <f t="shared" si="79"/>
        <v>0</v>
      </c>
      <c r="FE76" s="178">
        <f t="shared" si="79"/>
        <v>0</v>
      </c>
      <c r="FF76" s="178">
        <f t="shared" si="79"/>
        <v>0</v>
      </c>
      <c r="FG76" s="178">
        <f t="shared" si="79"/>
        <v>0</v>
      </c>
      <c r="FH76" s="178">
        <f t="shared" si="79"/>
        <v>0</v>
      </c>
      <c r="FI76" s="178">
        <f t="shared" si="79"/>
        <v>0</v>
      </c>
      <c r="FJ76" s="178">
        <f t="shared" si="79"/>
        <v>0</v>
      </c>
      <c r="FK76" s="178">
        <f t="shared" si="79"/>
        <v>0</v>
      </c>
      <c r="FL76" s="178">
        <f t="shared" si="79"/>
        <v>0</v>
      </c>
      <c r="FM76" s="178">
        <f t="shared" si="79"/>
        <v>0</v>
      </c>
      <c r="FN76" s="178">
        <f t="shared" si="79"/>
        <v>0</v>
      </c>
      <c r="FO76" s="178">
        <f t="shared" si="79"/>
        <v>0</v>
      </c>
      <c r="FP76" s="178">
        <f t="shared" si="79"/>
        <v>0</v>
      </c>
      <c r="FQ76" s="178">
        <f t="shared" si="79"/>
        <v>0</v>
      </c>
      <c r="FR76" s="178">
        <f t="shared" si="79"/>
        <v>0</v>
      </c>
      <c r="FS76" s="179">
        <f t="shared" si="79"/>
        <v>9539.687808</v>
      </c>
      <c r="FT76" s="178">
        <f t="shared" si="79"/>
        <v>0</v>
      </c>
      <c r="FU76" s="178">
        <f t="shared" si="79"/>
        <v>0</v>
      </c>
      <c r="FV76" s="178">
        <f t="shared" si="79"/>
        <v>0</v>
      </c>
      <c r="FW76" s="178">
        <f t="shared" si="79"/>
        <v>0</v>
      </c>
      <c r="FX76" s="178">
        <f t="shared" si="79"/>
        <v>0</v>
      </c>
      <c r="FY76" s="178">
        <f t="shared" si="79"/>
        <v>0</v>
      </c>
      <c r="FZ76" s="178">
        <f t="shared" si="79"/>
        <v>0</v>
      </c>
      <c r="GA76" s="179">
        <f t="shared" si="79"/>
        <v>10549.96725</v>
      </c>
      <c r="GB76" s="178">
        <f t="shared" si="79"/>
        <v>0</v>
      </c>
      <c r="GC76" s="178">
        <f t="shared" si="79"/>
        <v>0</v>
      </c>
      <c r="GD76" s="178">
        <f t="shared" si="79"/>
        <v>0</v>
      </c>
      <c r="GE76" s="178">
        <f t="shared" si="79"/>
        <v>0</v>
      </c>
      <c r="GF76" s="178">
        <f t="shared" si="79"/>
        <v>0</v>
      </c>
      <c r="GG76" s="178">
        <f t="shared" si="79"/>
        <v>0</v>
      </c>
      <c r="GH76" s="178">
        <f t="shared" si="79"/>
        <v>0</v>
      </c>
      <c r="GI76" s="178">
        <f t="shared" si="79"/>
        <v>0</v>
      </c>
      <c r="GJ76" s="178">
        <f t="shared" si="79"/>
        <v>0</v>
      </c>
      <c r="GK76" s="178">
        <f t="shared" si="79"/>
        <v>0</v>
      </c>
      <c r="GL76" s="178">
        <f t="shared" si="79"/>
        <v>0</v>
      </c>
      <c r="GM76" s="179">
        <f t="shared" si="79"/>
        <v>5564.817888</v>
      </c>
      <c r="GN76" s="178">
        <f t="shared" si="79"/>
        <v>0</v>
      </c>
      <c r="GO76" s="178">
        <f t="shared" si="79"/>
        <v>0</v>
      </c>
      <c r="GP76" s="178">
        <f t="shared" si="79"/>
        <v>0</v>
      </c>
      <c r="GQ76" s="178">
        <f t="shared" si="79"/>
        <v>0</v>
      </c>
      <c r="GR76" s="178">
        <f t="shared" si="79"/>
        <v>0</v>
      </c>
      <c r="GS76" s="178">
        <f t="shared" si="79"/>
        <v>0</v>
      </c>
      <c r="GT76" s="178">
        <f t="shared" si="79"/>
        <v>0</v>
      </c>
      <c r="GU76" s="178">
        <f t="shared" si="79"/>
        <v>0</v>
      </c>
      <c r="GV76" s="178">
        <f t="shared" si="79"/>
        <v>0</v>
      </c>
      <c r="GW76" s="178">
        <f t="shared" si="79"/>
        <v>0</v>
      </c>
      <c r="GX76" s="178">
        <f t="shared" si="79"/>
        <v>0</v>
      </c>
      <c r="GY76" s="178">
        <f t="shared" si="79"/>
        <v>0</v>
      </c>
      <c r="GZ76" s="178">
        <f t="shared" si="79"/>
        <v>0</v>
      </c>
      <c r="HA76" s="178">
        <f t="shared" si="79"/>
        <v>0</v>
      </c>
      <c r="HB76" s="178">
        <f t="shared" si="79"/>
        <v>0</v>
      </c>
      <c r="HC76" s="178">
        <f t="shared" si="79"/>
        <v>0</v>
      </c>
      <c r="HD76" s="178">
        <f t="shared" si="79"/>
        <v>0</v>
      </c>
      <c r="HE76" s="178">
        <f t="shared" si="79"/>
        <v>0</v>
      </c>
      <c r="HF76" s="178">
        <f t="shared" si="79"/>
        <v>0</v>
      </c>
      <c r="HG76" s="178">
        <f t="shared" si="79"/>
        <v>0</v>
      </c>
      <c r="HH76" s="178">
        <f t="shared" si="79"/>
        <v>0</v>
      </c>
      <c r="HI76" s="178">
        <f t="shared" si="79"/>
        <v>0</v>
      </c>
      <c r="HJ76" s="178">
        <f t="shared" si="79"/>
        <v>0</v>
      </c>
      <c r="HK76" s="178">
        <f t="shared" si="79"/>
        <v>0</v>
      </c>
      <c r="HL76" s="178">
        <f t="shared" si="79"/>
        <v>0</v>
      </c>
      <c r="HM76" s="178">
        <f t="shared" si="79"/>
        <v>0</v>
      </c>
      <c r="HN76" s="178">
        <f t="shared" si="79"/>
        <v>0</v>
      </c>
      <c r="HO76" s="178">
        <f t="shared" si="79"/>
        <v>0</v>
      </c>
      <c r="HP76" s="178">
        <f t="shared" si="79"/>
        <v>0</v>
      </c>
      <c r="HQ76" s="178">
        <f t="shared" si="79"/>
        <v>0</v>
      </c>
      <c r="HR76" s="178">
        <f t="shared" si="79"/>
        <v>0</v>
      </c>
      <c r="HS76" s="178">
        <f t="shared" si="79"/>
        <v>0</v>
      </c>
      <c r="HT76" s="178">
        <f t="shared" si="79"/>
        <v>0</v>
      </c>
      <c r="HU76" s="179">
        <f t="shared" si="79"/>
        <v>9440.31606</v>
      </c>
      <c r="HV76" s="178">
        <f t="shared" si="79"/>
        <v>0</v>
      </c>
      <c r="HW76" s="178">
        <f t="shared" si="79"/>
        <v>0</v>
      </c>
      <c r="HX76" s="178">
        <f t="shared" si="79"/>
        <v>0</v>
      </c>
      <c r="HY76" s="178">
        <f t="shared" si="79"/>
        <v>0</v>
      </c>
      <c r="HZ76" s="178">
        <f t="shared" si="79"/>
        <v>0</v>
      </c>
      <c r="IA76" s="178">
        <f t="shared" si="79"/>
        <v>0</v>
      </c>
      <c r="IB76" s="178">
        <f t="shared" si="79"/>
        <v>0</v>
      </c>
      <c r="IC76" s="179">
        <f t="shared" si="79"/>
        <v>4181.894395</v>
      </c>
      <c r="ID76" s="178">
        <f t="shared" si="79"/>
        <v>0</v>
      </c>
      <c r="IE76" s="178">
        <f t="shared" si="79"/>
        <v>0</v>
      </c>
      <c r="IF76" s="178">
        <f t="shared" si="79"/>
        <v>0</v>
      </c>
      <c r="IG76" s="178">
        <f t="shared" si="79"/>
        <v>0</v>
      </c>
      <c r="IH76" s="178">
        <f t="shared" si="79"/>
        <v>0</v>
      </c>
      <c r="II76" s="178">
        <f t="shared" si="79"/>
        <v>0</v>
      </c>
      <c r="IJ76" s="178">
        <f t="shared" si="79"/>
        <v>0</v>
      </c>
      <c r="IK76" s="178">
        <f t="shared" si="79"/>
        <v>0</v>
      </c>
      <c r="IL76" s="178">
        <f t="shared" si="79"/>
        <v>0</v>
      </c>
      <c r="IM76" s="178">
        <f t="shared" si="79"/>
        <v>0</v>
      </c>
      <c r="IN76" s="178">
        <f t="shared" si="79"/>
        <v>0</v>
      </c>
      <c r="IO76" s="179">
        <f t="shared" si="79"/>
        <v>4140.4895</v>
      </c>
      <c r="IP76" s="178">
        <f t="shared" si="79"/>
        <v>0</v>
      </c>
      <c r="IQ76" s="178">
        <f t="shared" si="79"/>
        <v>0</v>
      </c>
      <c r="IR76" s="179">
        <f t="shared" si="79"/>
        <v>5912.619006</v>
      </c>
      <c r="IS76" s="178">
        <f t="shared" si="79"/>
        <v>0</v>
      </c>
      <c r="IT76" s="178">
        <f t="shared" si="79"/>
        <v>0</v>
      </c>
      <c r="IU76" s="178">
        <f t="shared" si="79"/>
        <v>0</v>
      </c>
      <c r="IV76" s="178">
        <f t="shared" si="79"/>
        <v>0</v>
      </c>
      <c r="IW76" s="178">
        <f t="shared" si="79"/>
        <v>0</v>
      </c>
      <c r="IX76" s="178">
        <f t="shared" si="79"/>
        <v>0</v>
      </c>
      <c r="IY76" s="178">
        <f t="shared" si="79"/>
        <v>0</v>
      </c>
      <c r="IZ76" s="178">
        <f t="shared" si="79"/>
        <v>0</v>
      </c>
      <c r="JA76" s="179">
        <f t="shared" si="79"/>
        <v>8653.623055</v>
      </c>
      <c r="JB76" s="178">
        <f t="shared" si="79"/>
        <v>0</v>
      </c>
      <c r="JC76" s="178">
        <f t="shared" si="79"/>
        <v>0</v>
      </c>
      <c r="JD76" s="178">
        <f t="shared" si="79"/>
        <v>0</v>
      </c>
      <c r="JE76" s="178">
        <f t="shared" si="79"/>
        <v>0</v>
      </c>
      <c r="JF76" s="178">
        <f t="shared" si="79"/>
        <v>0</v>
      </c>
      <c r="JG76" s="179">
        <f t="shared" si="79"/>
        <v>11303.53634</v>
      </c>
      <c r="JH76" s="178">
        <f t="shared" si="79"/>
        <v>0</v>
      </c>
      <c r="JI76" s="178">
        <f t="shared" si="79"/>
        <v>0</v>
      </c>
      <c r="JJ76" s="178">
        <f t="shared" si="79"/>
        <v>0</v>
      </c>
      <c r="JK76" s="178">
        <f t="shared" si="79"/>
        <v>0</v>
      </c>
      <c r="JL76" s="178">
        <f t="shared" si="79"/>
        <v>0</v>
      </c>
      <c r="JM76" s="178">
        <f t="shared" si="79"/>
        <v>0</v>
      </c>
      <c r="JN76" s="179">
        <f t="shared" si="79"/>
        <v>14359.21759</v>
      </c>
      <c r="JO76" s="178">
        <f t="shared" si="79"/>
        <v>0</v>
      </c>
      <c r="JP76" s="178">
        <f t="shared" si="79"/>
        <v>0</v>
      </c>
      <c r="JQ76" s="178">
        <f t="shared" si="79"/>
        <v>0</v>
      </c>
      <c r="JR76" s="178">
        <f t="shared" si="79"/>
        <v>0</v>
      </c>
      <c r="JS76" s="178">
        <f t="shared" si="79"/>
        <v>0</v>
      </c>
      <c r="JT76" s="178">
        <f t="shared" si="79"/>
        <v>0</v>
      </c>
      <c r="JU76" s="178">
        <f t="shared" si="79"/>
        <v>0</v>
      </c>
      <c r="JV76" s="178">
        <f t="shared" si="79"/>
        <v>0</v>
      </c>
      <c r="JW76" s="178">
        <f t="shared" si="79"/>
        <v>0</v>
      </c>
      <c r="JX76" s="178">
        <f t="shared" si="79"/>
        <v>0</v>
      </c>
      <c r="JY76" s="178">
        <f t="shared" si="79"/>
        <v>0</v>
      </c>
      <c r="JZ76" s="182">
        <f t="shared" si="4"/>
        <v>0.195</v>
      </c>
      <c r="KA76" s="181">
        <f t="shared" si="5"/>
        <v>83646.16888</v>
      </c>
      <c r="KB76" s="181">
        <f t="shared" si="6"/>
        <v>16311.00293</v>
      </c>
    </row>
    <row r="77" ht="14.25" customHeight="1">
      <c r="A77" s="50" t="s">
        <v>202</v>
      </c>
      <c r="B77" s="83" t="s">
        <v>480</v>
      </c>
      <c r="C77" s="50">
        <v>1811076.0</v>
      </c>
      <c r="D77" s="175">
        <v>0.0</v>
      </c>
      <c r="E77" s="175">
        <v>0.0</v>
      </c>
      <c r="F77" s="175">
        <v>0.0</v>
      </c>
      <c r="G77" s="175">
        <v>0.0</v>
      </c>
      <c r="H77" s="175">
        <v>0.0</v>
      </c>
      <c r="I77" s="175">
        <v>0.0</v>
      </c>
      <c r="J77" s="175">
        <v>0.0</v>
      </c>
      <c r="K77" s="175">
        <v>0.0</v>
      </c>
      <c r="L77" s="175">
        <v>0.0</v>
      </c>
      <c r="M77" s="175">
        <v>0.0</v>
      </c>
      <c r="N77" s="175">
        <v>0.0</v>
      </c>
      <c r="O77" s="175">
        <v>0.0</v>
      </c>
      <c r="P77" s="175">
        <v>0.0</v>
      </c>
      <c r="Q77" s="175">
        <v>0.0</v>
      </c>
      <c r="R77" s="175">
        <v>0.0</v>
      </c>
      <c r="S77" s="175">
        <v>0.0</v>
      </c>
      <c r="T77" s="175">
        <v>0.0</v>
      </c>
      <c r="U77" s="175">
        <v>0.0</v>
      </c>
      <c r="V77" s="175">
        <v>0.0</v>
      </c>
      <c r="W77" s="175">
        <v>0.0</v>
      </c>
      <c r="X77" s="175">
        <v>0.0</v>
      </c>
      <c r="Y77" s="175">
        <v>0.0</v>
      </c>
      <c r="Z77" s="175">
        <v>0.0</v>
      </c>
      <c r="AA77" s="175">
        <v>0.0</v>
      </c>
      <c r="AB77" s="175">
        <v>0.0</v>
      </c>
      <c r="AC77" s="175">
        <v>0.0</v>
      </c>
      <c r="AD77" s="175">
        <v>0.0</v>
      </c>
      <c r="AE77" s="175">
        <v>0.0</v>
      </c>
      <c r="AF77" s="175">
        <v>0.0</v>
      </c>
      <c r="AG77" s="175">
        <v>33.0</v>
      </c>
      <c r="AH77" s="175">
        <v>0.0</v>
      </c>
      <c r="AI77" s="175">
        <v>0.0</v>
      </c>
      <c r="AJ77" s="175">
        <v>0.0</v>
      </c>
      <c r="AK77" s="175">
        <v>0.0</v>
      </c>
      <c r="AL77" s="175">
        <v>0.0</v>
      </c>
      <c r="AM77" s="175">
        <v>0.0</v>
      </c>
      <c r="AN77" s="175">
        <v>0.0</v>
      </c>
      <c r="AO77" s="175">
        <v>34.0</v>
      </c>
      <c r="AP77" s="175">
        <v>0.0</v>
      </c>
      <c r="AQ77" s="175">
        <v>0.0</v>
      </c>
      <c r="AR77" s="175">
        <v>0.0</v>
      </c>
      <c r="AS77" s="175">
        <v>0.0</v>
      </c>
      <c r="AT77" s="175">
        <v>0.0</v>
      </c>
      <c r="AU77" s="175">
        <v>0.0</v>
      </c>
      <c r="AV77" s="175">
        <v>0.0</v>
      </c>
      <c r="AW77" s="175">
        <v>0.0</v>
      </c>
      <c r="AX77" s="175">
        <v>0.0</v>
      </c>
      <c r="AY77" s="175">
        <v>0.0</v>
      </c>
      <c r="AZ77" s="175">
        <v>0.0</v>
      </c>
      <c r="BA77" s="175">
        <v>31.0</v>
      </c>
      <c r="BB77" s="175">
        <v>0.0</v>
      </c>
      <c r="BC77" s="175">
        <v>0.0</v>
      </c>
      <c r="BD77" s="175">
        <v>0.0</v>
      </c>
      <c r="BE77" s="175">
        <v>0.0</v>
      </c>
      <c r="BF77" s="175">
        <v>0.0</v>
      </c>
      <c r="BG77" s="175">
        <v>0.0</v>
      </c>
      <c r="BH77" s="175">
        <v>0.0</v>
      </c>
      <c r="BI77" s="175">
        <v>0.0</v>
      </c>
      <c r="BJ77" s="175">
        <v>0.0</v>
      </c>
      <c r="BK77" s="175">
        <v>0.0</v>
      </c>
      <c r="BL77" s="175">
        <v>0.0</v>
      </c>
      <c r="BM77" s="175">
        <v>0.0</v>
      </c>
      <c r="BN77" s="175">
        <v>0.0</v>
      </c>
      <c r="BO77" s="175">
        <v>0.0</v>
      </c>
      <c r="BP77" s="175">
        <v>0.0</v>
      </c>
      <c r="BQ77" s="175">
        <v>0.0</v>
      </c>
      <c r="BR77" s="175">
        <v>0.0</v>
      </c>
      <c r="BS77" s="175">
        <v>0.0</v>
      </c>
      <c r="BT77" s="175">
        <v>0.0</v>
      </c>
      <c r="BU77" s="175">
        <v>0.0</v>
      </c>
      <c r="BV77" s="175">
        <v>0.0</v>
      </c>
      <c r="BW77" s="175">
        <v>0.0</v>
      </c>
      <c r="BX77" s="175">
        <v>0.0</v>
      </c>
      <c r="BY77" s="175">
        <v>0.0</v>
      </c>
      <c r="BZ77" s="175">
        <v>0.0</v>
      </c>
      <c r="CA77" s="175">
        <v>0.0</v>
      </c>
      <c r="CB77" s="175">
        <v>0.0</v>
      </c>
      <c r="CC77" s="175">
        <v>0.0</v>
      </c>
      <c r="CD77" s="175">
        <v>0.0</v>
      </c>
      <c r="CE77" s="175">
        <v>0.0</v>
      </c>
      <c r="CF77" s="175">
        <v>0.0</v>
      </c>
      <c r="CG77" s="175">
        <v>0.0</v>
      </c>
      <c r="CH77" s="175">
        <v>0.0</v>
      </c>
      <c r="CI77" s="175">
        <v>33.0</v>
      </c>
      <c r="CJ77" s="175">
        <v>0.0</v>
      </c>
      <c r="CK77" s="175">
        <v>0.0</v>
      </c>
      <c r="CL77" s="175">
        <v>0.0</v>
      </c>
      <c r="CM77" s="175">
        <v>0.0</v>
      </c>
      <c r="CN77" s="175">
        <v>0.0</v>
      </c>
      <c r="CO77" s="175">
        <v>0.0</v>
      </c>
      <c r="CP77" s="175">
        <v>0.0</v>
      </c>
      <c r="CQ77" s="175">
        <v>36.0</v>
      </c>
      <c r="CR77" s="175">
        <v>0.0</v>
      </c>
      <c r="CS77" s="175">
        <v>0.0</v>
      </c>
      <c r="CT77" s="175">
        <v>0.0</v>
      </c>
      <c r="CU77" s="175">
        <v>0.0</v>
      </c>
      <c r="CV77" s="175">
        <v>0.0</v>
      </c>
      <c r="CW77" s="175">
        <v>0.0</v>
      </c>
      <c r="CX77" s="175">
        <v>0.0</v>
      </c>
      <c r="CY77" s="175">
        <v>0.0</v>
      </c>
      <c r="CZ77" s="175">
        <v>0.0</v>
      </c>
      <c r="DA77" s="175">
        <v>0.0</v>
      </c>
      <c r="DB77" s="175">
        <v>0.0</v>
      </c>
      <c r="DC77" s="175">
        <v>32.0</v>
      </c>
      <c r="DD77" s="175">
        <v>0.0</v>
      </c>
      <c r="DE77" s="175">
        <v>0.0</v>
      </c>
      <c r="DF77" s="175">
        <v>31.0</v>
      </c>
      <c r="DG77" s="175">
        <v>0.0</v>
      </c>
      <c r="DH77" s="175">
        <v>0.0</v>
      </c>
      <c r="DI77" s="175">
        <v>0.0</v>
      </c>
      <c r="DJ77" s="175">
        <v>0.0</v>
      </c>
      <c r="DK77" s="175">
        <v>0.0</v>
      </c>
      <c r="DL77" s="175">
        <v>0.0</v>
      </c>
      <c r="DM77" s="175">
        <v>0.0</v>
      </c>
      <c r="DN77" s="175">
        <v>0.0</v>
      </c>
      <c r="DO77" s="175">
        <v>33.0</v>
      </c>
      <c r="DP77" s="175">
        <v>0.0</v>
      </c>
      <c r="DQ77" s="175">
        <v>0.0</v>
      </c>
      <c r="DR77" s="175">
        <v>0.0</v>
      </c>
      <c r="DS77" s="175">
        <v>0.0</v>
      </c>
      <c r="DT77" s="175">
        <v>0.0</v>
      </c>
      <c r="DU77" s="175">
        <v>34.0</v>
      </c>
      <c r="DV77" s="175">
        <v>0.0</v>
      </c>
      <c r="DW77" s="175">
        <v>0.0</v>
      </c>
      <c r="DX77" s="175">
        <v>0.0</v>
      </c>
      <c r="DY77" s="175">
        <v>0.0</v>
      </c>
      <c r="DZ77" s="175">
        <v>0.0</v>
      </c>
      <c r="EA77" s="175">
        <v>0.0</v>
      </c>
      <c r="EB77" s="175">
        <v>33.0</v>
      </c>
      <c r="EC77" s="175">
        <v>0.0</v>
      </c>
      <c r="ED77" s="175">
        <v>0.0</v>
      </c>
      <c r="EE77" s="175">
        <v>0.0</v>
      </c>
      <c r="EF77" s="175">
        <v>0.0</v>
      </c>
      <c r="EG77" s="175">
        <v>0.0</v>
      </c>
      <c r="EH77" s="175">
        <v>0.0</v>
      </c>
      <c r="EI77" s="175">
        <v>0.0</v>
      </c>
      <c r="EJ77" s="175">
        <v>0.0</v>
      </c>
      <c r="EK77" s="175">
        <v>0.0</v>
      </c>
      <c r="EL77" s="175">
        <v>0.0</v>
      </c>
      <c r="EM77" s="176">
        <v>0.0</v>
      </c>
      <c r="EN77" s="177">
        <f t="shared" si="2"/>
        <v>0</v>
      </c>
      <c r="EO77" s="178">
        <f>VLOOKUP(C77,'Complexity Cost Adjustment'!$C$2:$H$141,6,0)</f>
        <v>483.9112</v>
      </c>
      <c r="EP77" s="178">
        <f t="shared" ref="EP77:JY77" si="80">IF(D77&gt;0,($EO77)*D$143,0)</f>
        <v>0</v>
      </c>
      <c r="EQ77" s="178">
        <f t="shared" si="80"/>
        <v>0</v>
      </c>
      <c r="ER77" s="178">
        <f t="shared" si="80"/>
        <v>0</v>
      </c>
      <c r="ES77" s="178">
        <f t="shared" si="80"/>
        <v>0</v>
      </c>
      <c r="ET77" s="178">
        <f t="shared" si="80"/>
        <v>0</v>
      </c>
      <c r="EU77" s="178">
        <f t="shared" si="80"/>
        <v>0</v>
      </c>
      <c r="EV77" s="178">
        <f t="shared" si="80"/>
        <v>0</v>
      </c>
      <c r="EW77" s="178">
        <f t="shared" si="80"/>
        <v>0</v>
      </c>
      <c r="EX77" s="178">
        <f t="shared" si="80"/>
        <v>0</v>
      </c>
      <c r="EY77" s="178">
        <f t="shared" si="80"/>
        <v>0</v>
      </c>
      <c r="EZ77" s="178">
        <f t="shared" si="80"/>
        <v>0</v>
      </c>
      <c r="FA77" s="178">
        <f t="shared" si="80"/>
        <v>0</v>
      </c>
      <c r="FB77" s="178">
        <f t="shared" si="80"/>
        <v>0</v>
      </c>
      <c r="FC77" s="178">
        <f t="shared" si="80"/>
        <v>0</v>
      </c>
      <c r="FD77" s="178">
        <f t="shared" si="80"/>
        <v>0</v>
      </c>
      <c r="FE77" s="178">
        <f t="shared" si="80"/>
        <v>0</v>
      </c>
      <c r="FF77" s="178">
        <f t="shared" si="80"/>
        <v>0</v>
      </c>
      <c r="FG77" s="178">
        <f t="shared" si="80"/>
        <v>0</v>
      </c>
      <c r="FH77" s="178">
        <f t="shared" si="80"/>
        <v>0</v>
      </c>
      <c r="FI77" s="178">
        <f t="shared" si="80"/>
        <v>0</v>
      </c>
      <c r="FJ77" s="178">
        <f t="shared" si="80"/>
        <v>0</v>
      </c>
      <c r="FK77" s="178">
        <f t="shared" si="80"/>
        <v>0</v>
      </c>
      <c r="FL77" s="178">
        <f t="shared" si="80"/>
        <v>0</v>
      </c>
      <c r="FM77" s="178">
        <f t="shared" si="80"/>
        <v>0</v>
      </c>
      <c r="FN77" s="178">
        <f t="shared" si="80"/>
        <v>0</v>
      </c>
      <c r="FO77" s="178">
        <f t="shared" si="80"/>
        <v>0</v>
      </c>
      <c r="FP77" s="178">
        <f t="shared" si="80"/>
        <v>0</v>
      </c>
      <c r="FQ77" s="178">
        <f t="shared" si="80"/>
        <v>0</v>
      </c>
      <c r="FR77" s="178">
        <f t="shared" si="80"/>
        <v>0</v>
      </c>
      <c r="FS77" s="179">
        <f t="shared" si="80"/>
        <v>557.4657024</v>
      </c>
      <c r="FT77" s="178">
        <f t="shared" si="80"/>
        <v>0</v>
      </c>
      <c r="FU77" s="178">
        <f t="shared" si="80"/>
        <v>0</v>
      </c>
      <c r="FV77" s="178">
        <f t="shared" si="80"/>
        <v>0</v>
      </c>
      <c r="FW77" s="178">
        <f t="shared" si="80"/>
        <v>0</v>
      </c>
      <c r="FX77" s="178">
        <f t="shared" si="80"/>
        <v>0</v>
      </c>
      <c r="FY77" s="178">
        <f t="shared" si="80"/>
        <v>0</v>
      </c>
      <c r="FZ77" s="178">
        <f t="shared" si="80"/>
        <v>0</v>
      </c>
      <c r="GA77" s="179">
        <f t="shared" si="80"/>
        <v>616.5028688</v>
      </c>
      <c r="GB77" s="178">
        <f t="shared" si="80"/>
        <v>0</v>
      </c>
      <c r="GC77" s="178">
        <f t="shared" si="80"/>
        <v>0</v>
      </c>
      <c r="GD77" s="178">
        <f t="shared" si="80"/>
        <v>0</v>
      </c>
      <c r="GE77" s="178">
        <f t="shared" si="80"/>
        <v>0</v>
      </c>
      <c r="GF77" s="178">
        <f t="shared" si="80"/>
        <v>0</v>
      </c>
      <c r="GG77" s="178">
        <f t="shared" si="80"/>
        <v>0</v>
      </c>
      <c r="GH77" s="178">
        <f t="shared" si="80"/>
        <v>0</v>
      </c>
      <c r="GI77" s="178">
        <f t="shared" si="80"/>
        <v>0</v>
      </c>
      <c r="GJ77" s="178">
        <f t="shared" si="80"/>
        <v>0</v>
      </c>
      <c r="GK77" s="178">
        <f t="shared" si="80"/>
        <v>0</v>
      </c>
      <c r="GL77" s="178">
        <f t="shared" si="80"/>
        <v>0</v>
      </c>
      <c r="GM77" s="179">
        <f t="shared" si="80"/>
        <v>325.1883264</v>
      </c>
      <c r="GN77" s="178">
        <f t="shared" si="80"/>
        <v>0</v>
      </c>
      <c r="GO77" s="178">
        <f t="shared" si="80"/>
        <v>0</v>
      </c>
      <c r="GP77" s="178">
        <f t="shared" si="80"/>
        <v>0</v>
      </c>
      <c r="GQ77" s="178">
        <f t="shared" si="80"/>
        <v>0</v>
      </c>
      <c r="GR77" s="178">
        <f t="shared" si="80"/>
        <v>0</v>
      </c>
      <c r="GS77" s="178">
        <f t="shared" si="80"/>
        <v>0</v>
      </c>
      <c r="GT77" s="178">
        <f t="shared" si="80"/>
        <v>0</v>
      </c>
      <c r="GU77" s="178">
        <f t="shared" si="80"/>
        <v>0</v>
      </c>
      <c r="GV77" s="178">
        <f t="shared" si="80"/>
        <v>0</v>
      </c>
      <c r="GW77" s="178">
        <f t="shared" si="80"/>
        <v>0</v>
      </c>
      <c r="GX77" s="178">
        <f t="shared" si="80"/>
        <v>0</v>
      </c>
      <c r="GY77" s="178">
        <f t="shared" si="80"/>
        <v>0</v>
      </c>
      <c r="GZ77" s="178">
        <f t="shared" si="80"/>
        <v>0</v>
      </c>
      <c r="HA77" s="178">
        <f t="shared" si="80"/>
        <v>0</v>
      </c>
      <c r="HB77" s="178">
        <f t="shared" si="80"/>
        <v>0</v>
      </c>
      <c r="HC77" s="178">
        <f t="shared" si="80"/>
        <v>0</v>
      </c>
      <c r="HD77" s="178">
        <f t="shared" si="80"/>
        <v>0</v>
      </c>
      <c r="HE77" s="178">
        <f t="shared" si="80"/>
        <v>0</v>
      </c>
      <c r="HF77" s="178">
        <f t="shared" si="80"/>
        <v>0</v>
      </c>
      <c r="HG77" s="178">
        <f t="shared" si="80"/>
        <v>0</v>
      </c>
      <c r="HH77" s="178">
        <f t="shared" si="80"/>
        <v>0</v>
      </c>
      <c r="HI77" s="178">
        <f t="shared" si="80"/>
        <v>0</v>
      </c>
      <c r="HJ77" s="178">
        <f t="shared" si="80"/>
        <v>0</v>
      </c>
      <c r="HK77" s="178">
        <f t="shared" si="80"/>
        <v>0</v>
      </c>
      <c r="HL77" s="178">
        <f t="shared" si="80"/>
        <v>0</v>
      </c>
      <c r="HM77" s="178">
        <f t="shared" si="80"/>
        <v>0</v>
      </c>
      <c r="HN77" s="178">
        <f t="shared" si="80"/>
        <v>0</v>
      </c>
      <c r="HO77" s="178">
        <f t="shared" si="80"/>
        <v>0</v>
      </c>
      <c r="HP77" s="178">
        <f t="shared" si="80"/>
        <v>0</v>
      </c>
      <c r="HQ77" s="178">
        <f t="shared" si="80"/>
        <v>0</v>
      </c>
      <c r="HR77" s="178">
        <f t="shared" si="80"/>
        <v>0</v>
      </c>
      <c r="HS77" s="178">
        <f t="shared" si="80"/>
        <v>0</v>
      </c>
      <c r="HT77" s="178">
        <f t="shared" si="80"/>
        <v>0</v>
      </c>
      <c r="HU77" s="179">
        <f t="shared" si="80"/>
        <v>551.658768</v>
      </c>
      <c r="HV77" s="178">
        <f t="shared" si="80"/>
        <v>0</v>
      </c>
      <c r="HW77" s="178">
        <f t="shared" si="80"/>
        <v>0</v>
      </c>
      <c r="HX77" s="178">
        <f t="shared" si="80"/>
        <v>0</v>
      </c>
      <c r="HY77" s="178">
        <f t="shared" si="80"/>
        <v>0</v>
      </c>
      <c r="HZ77" s="178">
        <f t="shared" si="80"/>
        <v>0</v>
      </c>
      <c r="IA77" s="178">
        <f t="shared" si="80"/>
        <v>0</v>
      </c>
      <c r="IB77" s="178">
        <f t="shared" si="80"/>
        <v>0</v>
      </c>
      <c r="IC77" s="179">
        <f t="shared" si="80"/>
        <v>244.375156</v>
      </c>
      <c r="ID77" s="178">
        <f t="shared" si="80"/>
        <v>0</v>
      </c>
      <c r="IE77" s="178">
        <f t="shared" si="80"/>
        <v>0</v>
      </c>
      <c r="IF77" s="178">
        <f t="shared" si="80"/>
        <v>0</v>
      </c>
      <c r="IG77" s="178">
        <f t="shared" si="80"/>
        <v>0</v>
      </c>
      <c r="IH77" s="178">
        <f t="shared" si="80"/>
        <v>0</v>
      </c>
      <c r="II77" s="178">
        <f t="shared" si="80"/>
        <v>0</v>
      </c>
      <c r="IJ77" s="178">
        <f t="shared" si="80"/>
        <v>0</v>
      </c>
      <c r="IK77" s="178">
        <f t="shared" si="80"/>
        <v>0</v>
      </c>
      <c r="IL77" s="178">
        <f t="shared" si="80"/>
        <v>0</v>
      </c>
      <c r="IM77" s="178">
        <f t="shared" si="80"/>
        <v>0</v>
      </c>
      <c r="IN77" s="178">
        <f t="shared" si="80"/>
        <v>0</v>
      </c>
      <c r="IO77" s="179">
        <f t="shared" si="80"/>
        <v>241.9556</v>
      </c>
      <c r="IP77" s="178">
        <f t="shared" si="80"/>
        <v>0</v>
      </c>
      <c r="IQ77" s="178">
        <f t="shared" si="80"/>
        <v>0</v>
      </c>
      <c r="IR77" s="179">
        <f t="shared" si="80"/>
        <v>345.5125968</v>
      </c>
      <c r="IS77" s="178">
        <f t="shared" si="80"/>
        <v>0</v>
      </c>
      <c r="IT77" s="178">
        <f t="shared" si="80"/>
        <v>0</v>
      </c>
      <c r="IU77" s="178">
        <f t="shared" si="80"/>
        <v>0</v>
      </c>
      <c r="IV77" s="178">
        <f t="shared" si="80"/>
        <v>0</v>
      </c>
      <c r="IW77" s="178">
        <f t="shared" si="80"/>
        <v>0</v>
      </c>
      <c r="IX77" s="178">
        <f t="shared" si="80"/>
        <v>0</v>
      </c>
      <c r="IY77" s="178">
        <f t="shared" si="80"/>
        <v>0</v>
      </c>
      <c r="IZ77" s="178">
        <f t="shared" si="80"/>
        <v>0</v>
      </c>
      <c r="JA77" s="179">
        <f t="shared" si="80"/>
        <v>505.687204</v>
      </c>
      <c r="JB77" s="178">
        <f t="shared" si="80"/>
        <v>0</v>
      </c>
      <c r="JC77" s="178">
        <f t="shared" si="80"/>
        <v>0</v>
      </c>
      <c r="JD77" s="178">
        <f t="shared" si="80"/>
        <v>0</v>
      </c>
      <c r="JE77" s="178">
        <f t="shared" si="80"/>
        <v>0</v>
      </c>
      <c r="JF77" s="178">
        <f t="shared" si="80"/>
        <v>0</v>
      </c>
      <c r="JG77" s="179">
        <f t="shared" si="80"/>
        <v>660.538788</v>
      </c>
      <c r="JH77" s="178">
        <f t="shared" si="80"/>
        <v>0</v>
      </c>
      <c r="JI77" s="178">
        <f t="shared" si="80"/>
        <v>0</v>
      </c>
      <c r="JJ77" s="178">
        <f t="shared" si="80"/>
        <v>0</v>
      </c>
      <c r="JK77" s="178">
        <f t="shared" si="80"/>
        <v>0</v>
      </c>
      <c r="JL77" s="178">
        <f t="shared" si="80"/>
        <v>0</v>
      </c>
      <c r="JM77" s="178">
        <f t="shared" si="80"/>
        <v>0</v>
      </c>
      <c r="JN77" s="179">
        <f t="shared" si="80"/>
        <v>839.1020208</v>
      </c>
      <c r="JO77" s="178">
        <f t="shared" si="80"/>
        <v>0</v>
      </c>
      <c r="JP77" s="178">
        <f t="shared" si="80"/>
        <v>0</v>
      </c>
      <c r="JQ77" s="178">
        <f t="shared" si="80"/>
        <v>0</v>
      </c>
      <c r="JR77" s="178">
        <f t="shared" si="80"/>
        <v>0</v>
      </c>
      <c r="JS77" s="178">
        <f t="shared" si="80"/>
        <v>0</v>
      </c>
      <c r="JT77" s="178">
        <f t="shared" si="80"/>
        <v>0</v>
      </c>
      <c r="JU77" s="178">
        <f t="shared" si="80"/>
        <v>0</v>
      </c>
      <c r="JV77" s="178">
        <f t="shared" si="80"/>
        <v>0</v>
      </c>
      <c r="JW77" s="178">
        <f t="shared" si="80"/>
        <v>0</v>
      </c>
      <c r="JX77" s="178">
        <f t="shared" si="80"/>
        <v>0</v>
      </c>
      <c r="JY77" s="178">
        <f t="shared" si="80"/>
        <v>0</v>
      </c>
      <c r="JZ77" s="182">
        <f t="shared" si="4"/>
        <v>0.195</v>
      </c>
      <c r="KA77" s="181">
        <f t="shared" si="5"/>
        <v>4887.987031</v>
      </c>
      <c r="KB77" s="181">
        <f t="shared" si="6"/>
        <v>953.1574711</v>
      </c>
    </row>
    <row r="78" ht="14.25" customHeight="1">
      <c r="A78" s="50" t="s">
        <v>202</v>
      </c>
      <c r="B78" s="83" t="s">
        <v>480</v>
      </c>
      <c r="C78" s="50">
        <v>1811077.0</v>
      </c>
      <c r="D78" s="175">
        <v>0.0</v>
      </c>
      <c r="E78" s="175">
        <v>0.0</v>
      </c>
      <c r="F78" s="175">
        <v>0.0</v>
      </c>
      <c r="G78" s="175">
        <v>0.0</v>
      </c>
      <c r="H78" s="175">
        <v>0.0</v>
      </c>
      <c r="I78" s="175">
        <v>0.0</v>
      </c>
      <c r="J78" s="175">
        <v>0.0</v>
      </c>
      <c r="K78" s="175">
        <v>0.0</v>
      </c>
      <c r="L78" s="175">
        <v>0.0</v>
      </c>
      <c r="M78" s="175">
        <v>0.0</v>
      </c>
      <c r="N78" s="175">
        <v>0.0</v>
      </c>
      <c r="O78" s="175">
        <v>0.0</v>
      </c>
      <c r="P78" s="175">
        <v>0.0</v>
      </c>
      <c r="Q78" s="175">
        <v>0.0</v>
      </c>
      <c r="R78" s="175">
        <v>0.0</v>
      </c>
      <c r="S78" s="175">
        <v>0.0</v>
      </c>
      <c r="T78" s="175">
        <v>0.0</v>
      </c>
      <c r="U78" s="175">
        <v>0.0</v>
      </c>
      <c r="V78" s="175">
        <v>0.0</v>
      </c>
      <c r="W78" s="175">
        <v>0.0</v>
      </c>
      <c r="X78" s="175">
        <v>0.0</v>
      </c>
      <c r="Y78" s="175">
        <v>0.0</v>
      </c>
      <c r="Z78" s="175">
        <v>0.0</v>
      </c>
      <c r="AA78" s="175">
        <v>0.0</v>
      </c>
      <c r="AB78" s="175">
        <v>0.0</v>
      </c>
      <c r="AC78" s="175">
        <v>0.0</v>
      </c>
      <c r="AD78" s="175">
        <v>0.0</v>
      </c>
      <c r="AE78" s="175">
        <v>0.0</v>
      </c>
      <c r="AF78" s="175">
        <v>0.0</v>
      </c>
      <c r="AG78" s="175">
        <v>33.0</v>
      </c>
      <c r="AH78" s="175">
        <v>0.0</v>
      </c>
      <c r="AI78" s="175">
        <v>0.0</v>
      </c>
      <c r="AJ78" s="175">
        <v>0.0</v>
      </c>
      <c r="AK78" s="175">
        <v>0.0</v>
      </c>
      <c r="AL78" s="175">
        <v>0.0</v>
      </c>
      <c r="AM78" s="175">
        <v>0.0</v>
      </c>
      <c r="AN78" s="175">
        <v>0.0</v>
      </c>
      <c r="AO78" s="175">
        <v>34.0</v>
      </c>
      <c r="AP78" s="175">
        <v>0.0</v>
      </c>
      <c r="AQ78" s="175">
        <v>0.0</v>
      </c>
      <c r="AR78" s="175">
        <v>0.0</v>
      </c>
      <c r="AS78" s="175">
        <v>0.0</v>
      </c>
      <c r="AT78" s="175">
        <v>0.0</v>
      </c>
      <c r="AU78" s="175">
        <v>0.0</v>
      </c>
      <c r="AV78" s="175">
        <v>0.0</v>
      </c>
      <c r="AW78" s="175">
        <v>0.0</v>
      </c>
      <c r="AX78" s="175">
        <v>0.0</v>
      </c>
      <c r="AY78" s="175">
        <v>0.0</v>
      </c>
      <c r="AZ78" s="175">
        <v>0.0</v>
      </c>
      <c r="BA78" s="175">
        <v>31.0</v>
      </c>
      <c r="BB78" s="175">
        <v>0.0</v>
      </c>
      <c r="BC78" s="175">
        <v>0.0</v>
      </c>
      <c r="BD78" s="175">
        <v>0.0</v>
      </c>
      <c r="BE78" s="175">
        <v>0.0</v>
      </c>
      <c r="BF78" s="175">
        <v>0.0</v>
      </c>
      <c r="BG78" s="175">
        <v>0.0</v>
      </c>
      <c r="BH78" s="175">
        <v>0.0</v>
      </c>
      <c r="BI78" s="175">
        <v>0.0</v>
      </c>
      <c r="BJ78" s="175">
        <v>0.0</v>
      </c>
      <c r="BK78" s="175">
        <v>0.0</v>
      </c>
      <c r="BL78" s="175">
        <v>0.0</v>
      </c>
      <c r="BM78" s="175">
        <v>0.0</v>
      </c>
      <c r="BN78" s="175">
        <v>0.0</v>
      </c>
      <c r="BO78" s="175">
        <v>0.0</v>
      </c>
      <c r="BP78" s="175">
        <v>0.0</v>
      </c>
      <c r="BQ78" s="175">
        <v>0.0</v>
      </c>
      <c r="BR78" s="175">
        <v>0.0</v>
      </c>
      <c r="BS78" s="175">
        <v>0.0</v>
      </c>
      <c r="BT78" s="175">
        <v>0.0</v>
      </c>
      <c r="BU78" s="175">
        <v>0.0</v>
      </c>
      <c r="BV78" s="175">
        <v>0.0</v>
      </c>
      <c r="BW78" s="175">
        <v>0.0</v>
      </c>
      <c r="BX78" s="175">
        <v>0.0</v>
      </c>
      <c r="BY78" s="175">
        <v>0.0</v>
      </c>
      <c r="BZ78" s="175">
        <v>0.0</v>
      </c>
      <c r="CA78" s="175">
        <v>0.0</v>
      </c>
      <c r="CB78" s="175">
        <v>0.0</v>
      </c>
      <c r="CC78" s="175">
        <v>0.0</v>
      </c>
      <c r="CD78" s="175">
        <v>0.0</v>
      </c>
      <c r="CE78" s="175">
        <v>0.0</v>
      </c>
      <c r="CF78" s="175">
        <v>0.0</v>
      </c>
      <c r="CG78" s="175">
        <v>0.0</v>
      </c>
      <c r="CH78" s="175">
        <v>0.0</v>
      </c>
      <c r="CI78" s="175">
        <v>33.0</v>
      </c>
      <c r="CJ78" s="175">
        <v>0.0</v>
      </c>
      <c r="CK78" s="175">
        <v>0.0</v>
      </c>
      <c r="CL78" s="175">
        <v>0.0</v>
      </c>
      <c r="CM78" s="175">
        <v>0.0</v>
      </c>
      <c r="CN78" s="175">
        <v>0.0</v>
      </c>
      <c r="CO78" s="175">
        <v>0.0</v>
      </c>
      <c r="CP78" s="175">
        <v>0.0</v>
      </c>
      <c r="CQ78" s="175">
        <v>0.0</v>
      </c>
      <c r="CR78" s="175">
        <v>36.0</v>
      </c>
      <c r="CS78" s="175">
        <v>0.0</v>
      </c>
      <c r="CT78" s="175">
        <v>0.0</v>
      </c>
      <c r="CU78" s="175">
        <v>0.0</v>
      </c>
      <c r="CV78" s="175">
        <v>0.0</v>
      </c>
      <c r="CW78" s="175">
        <v>0.0</v>
      </c>
      <c r="CX78" s="175">
        <v>0.0</v>
      </c>
      <c r="CY78" s="175">
        <v>0.0</v>
      </c>
      <c r="CZ78" s="175">
        <v>0.0</v>
      </c>
      <c r="DA78" s="175">
        <v>0.0</v>
      </c>
      <c r="DB78" s="175">
        <v>0.0</v>
      </c>
      <c r="DC78" s="175">
        <v>32.0</v>
      </c>
      <c r="DD78" s="175">
        <v>0.0</v>
      </c>
      <c r="DE78" s="175">
        <v>0.0</v>
      </c>
      <c r="DF78" s="175">
        <v>0.0</v>
      </c>
      <c r="DG78" s="175">
        <v>31.0</v>
      </c>
      <c r="DH78" s="175">
        <v>0.0</v>
      </c>
      <c r="DI78" s="175">
        <v>0.0</v>
      </c>
      <c r="DJ78" s="175">
        <v>0.0</v>
      </c>
      <c r="DK78" s="175">
        <v>0.0</v>
      </c>
      <c r="DL78" s="175">
        <v>0.0</v>
      </c>
      <c r="DM78" s="175">
        <v>0.0</v>
      </c>
      <c r="DN78" s="175">
        <v>0.0</v>
      </c>
      <c r="DO78" s="175">
        <v>33.0</v>
      </c>
      <c r="DP78" s="175">
        <v>0.0</v>
      </c>
      <c r="DQ78" s="175">
        <v>0.0</v>
      </c>
      <c r="DR78" s="175">
        <v>0.0</v>
      </c>
      <c r="DS78" s="175">
        <v>0.0</v>
      </c>
      <c r="DT78" s="175">
        <v>0.0</v>
      </c>
      <c r="DU78" s="175">
        <v>0.0</v>
      </c>
      <c r="DV78" s="175">
        <v>34.0</v>
      </c>
      <c r="DW78" s="175">
        <v>0.0</v>
      </c>
      <c r="DX78" s="175">
        <v>0.0</v>
      </c>
      <c r="DY78" s="175">
        <v>0.0</v>
      </c>
      <c r="DZ78" s="175">
        <v>0.0</v>
      </c>
      <c r="EA78" s="175">
        <v>0.0</v>
      </c>
      <c r="EB78" s="175">
        <v>33.0</v>
      </c>
      <c r="EC78" s="175">
        <v>0.0</v>
      </c>
      <c r="ED78" s="175">
        <v>0.0</v>
      </c>
      <c r="EE78" s="175">
        <v>0.0</v>
      </c>
      <c r="EF78" s="175">
        <v>0.0</v>
      </c>
      <c r="EG78" s="175">
        <v>0.0</v>
      </c>
      <c r="EH78" s="175">
        <v>0.0</v>
      </c>
      <c r="EI78" s="175">
        <v>0.0</v>
      </c>
      <c r="EJ78" s="175">
        <v>0.0</v>
      </c>
      <c r="EK78" s="175">
        <v>0.0</v>
      </c>
      <c r="EL78" s="175">
        <v>0.0</v>
      </c>
      <c r="EM78" s="176">
        <v>0.0</v>
      </c>
      <c r="EN78" s="177">
        <f t="shared" si="2"/>
        <v>0</v>
      </c>
      <c r="EO78" s="178">
        <f>VLOOKUP(C78,'Complexity Cost Adjustment'!$C$2:$H$141,6,0)</f>
        <v>2028.7568</v>
      </c>
      <c r="EP78" s="178">
        <f t="shared" ref="EP78:JY78" si="81">IF(D78&gt;0,($EO78)*D$143,0)</f>
        <v>0</v>
      </c>
      <c r="EQ78" s="178">
        <f t="shared" si="81"/>
        <v>0</v>
      </c>
      <c r="ER78" s="178">
        <f t="shared" si="81"/>
        <v>0</v>
      </c>
      <c r="ES78" s="178">
        <f t="shared" si="81"/>
        <v>0</v>
      </c>
      <c r="ET78" s="178">
        <f t="shared" si="81"/>
        <v>0</v>
      </c>
      <c r="EU78" s="178">
        <f t="shared" si="81"/>
        <v>0</v>
      </c>
      <c r="EV78" s="178">
        <f t="shared" si="81"/>
        <v>0</v>
      </c>
      <c r="EW78" s="178">
        <f t="shared" si="81"/>
        <v>0</v>
      </c>
      <c r="EX78" s="178">
        <f t="shared" si="81"/>
        <v>0</v>
      </c>
      <c r="EY78" s="178">
        <f t="shared" si="81"/>
        <v>0</v>
      </c>
      <c r="EZ78" s="178">
        <f t="shared" si="81"/>
        <v>0</v>
      </c>
      <c r="FA78" s="178">
        <f t="shared" si="81"/>
        <v>0</v>
      </c>
      <c r="FB78" s="178">
        <f t="shared" si="81"/>
        <v>0</v>
      </c>
      <c r="FC78" s="178">
        <f t="shared" si="81"/>
        <v>0</v>
      </c>
      <c r="FD78" s="178">
        <f t="shared" si="81"/>
        <v>0</v>
      </c>
      <c r="FE78" s="178">
        <f t="shared" si="81"/>
        <v>0</v>
      </c>
      <c r="FF78" s="178">
        <f t="shared" si="81"/>
        <v>0</v>
      </c>
      <c r="FG78" s="178">
        <f t="shared" si="81"/>
        <v>0</v>
      </c>
      <c r="FH78" s="178">
        <f t="shared" si="81"/>
        <v>0</v>
      </c>
      <c r="FI78" s="178">
        <f t="shared" si="81"/>
        <v>0</v>
      </c>
      <c r="FJ78" s="178">
        <f t="shared" si="81"/>
        <v>0</v>
      </c>
      <c r="FK78" s="178">
        <f t="shared" si="81"/>
        <v>0</v>
      </c>
      <c r="FL78" s="178">
        <f t="shared" si="81"/>
        <v>0</v>
      </c>
      <c r="FM78" s="178">
        <f t="shared" si="81"/>
        <v>0</v>
      </c>
      <c r="FN78" s="178">
        <f t="shared" si="81"/>
        <v>0</v>
      </c>
      <c r="FO78" s="178">
        <f t="shared" si="81"/>
        <v>0</v>
      </c>
      <c r="FP78" s="178">
        <f t="shared" si="81"/>
        <v>0</v>
      </c>
      <c r="FQ78" s="178">
        <f t="shared" si="81"/>
        <v>0</v>
      </c>
      <c r="FR78" s="178">
        <f t="shared" si="81"/>
        <v>0</v>
      </c>
      <c r="FS78" s="179">
        <f t="shared" si="81"/>
        <v>2337.127834</v>
      </c>
      <c r="FT78" s="178">
        <f t="shared" si="81"/>
        <v>0</v>
      </c>
      <c r="FU78" s="178">
        <f t="shared" si="81"/>
        <v>0</v>
      </c>
      <c r="FV78" s="178">
        <f t="shared" si="81"/>
        <v>0</v>
      </c>
      <c r="FW78" s="178">
        <f t="shared" si="81"/>
        <v>0</v>
      </c>
      <c r="FX78" s="178">
        <f t="shared" si="81"/>
        <v>0</v>
      </c>
      <c r="FY78" s="178">
        <f t="shared" si="81"/>
        <v>0</v>
      </c>
      <c r="FZ78" s="178">
        <f t="shared" si="81"/>
        <v>0</v>
      </c>
      <c r="GA78" s="179">
        <f t="shared" si="81"/>
        <v>2584.636163</v>
      </c>
      <c r="GB78" s="178">
        <f t="shared" si="81"/>
        <v>0</v>
      </c>
      <c r="GC78" s="178">
        <f t="shared" si="81"/>
        <v>0</v>
      </c>
      <c r="GD78" s="178">
        <f t="shared" si="81"/>
        <v>0</v>
      </c>
      <c r="GE78" s="178">
        <f t="shared" si="81"/>
        <v>0</v>
      </c>
      <c r="GF78" s="178">
        <f t="shared" si="81"/>
        <v>0</v>
      </c>
      <c r="GG78" s="178">
        <f t="shared" si="81"/>
        <v>0</v>
      </c>
      <c r="GH78" s="178">
        <f t="shared" si="81"/>
        <v>0</v>
      </c>
      <c r="GI78" s="178">
        <f t="shared" si="81"/>
        <v>0</v>
      </c>
      <c r="GJ78" s="178">
        <f t="shared" si="81"/>
        <v>0</v>
      </c>
      <c r="GK78" s="178">
        <f t="shared" si="81"/>
        <v>0</v>
      </c>
      <c r="GL78" s="178">
        <f t="shared" si="81"/>
        <v>0</v>
      </c>
      <c r="GM78" s="179">
        <f t="shared" si="81"/>
        <v>1363.32457</v>
      </c>
      <c r="GN78" s="178">
        <f t="shared" si="81"/>
        <v>0</v>
      </c>
      <c r="GO78" s="178">
        <f t="shared" si="81"/>
        <v>0</v>
      </c>
      <c r="GP78" s="178">
        <f t="shared" si="81"/>
        <v>0</v>
      </c>
      <c r="GQ78" s="178">
        <f t="shared" si="81"/>
        <v>0</v>
      </c>
      <c r="GR78" s="178">
        <f t="shared" si="81"/>
        <v>0</v>
      </c>
      <c r="GS78" s="178">
        <f t="shared" si="81"/>
        <v>0</v>
      </c>
      <c r="GT78" s="178">
        <f t="shared" si="81"/>
        <v>0</v>
      </c>
      <c r="GU78" s="178">
        <f t="shared" si="81"/>
        <v>0</v>
      </c>
      <c r="GV78" s="178">
        <f t="shared" si="81"/>
        <v>0</v>
      </c>
      <c r="GW78" s="178">
        <f t="shared" si="81"/>
        <v>0</v>
      </c>
      <c r="GX78" s="178">
        <f t="shared" si="81"/>
        <v>0</v>
      </c>
      <c r="GY78" s="178">
        <f t="shared" si="81"/>
        <v>0</v>
      </c>
      <c r="GZ78" s="178">
        <f t="shared" si="81"/>
        <v>0</v>
      </c>
      <c r="HA78" s="178">
        <f t="shared" si="81"/>
        <v>0</v>
      </c>
      <c r="HB78" s="178">
        <f t="shared" si="81"/>
        <v>0</v>
      </c>
      <c r="HC78" s="178">
        <f t="shared" si="81"/>
        <v>0</v>
      </c>
      <c r="HD78" s="178">
        <f t="shared" si="81"/>
        <v>0</v>
      </c>
      <c r="HE78" s="178">
        <f t="shared" si="81"/>
        <v>0</v>
      </c>
      <c r="HF78" s="178">
        <f t="shared" si="81"/>
        <v>0</v>
      </c>
      <c r="HG78" s="178">
        <f t="shared" si="81"/>
        <v>0</v>
      </c>
      <c r="HH78" s="178">
        <f t="shared" si="81"/>
        <v>0</v>
      </c>
      <c r="HI78" s="178">
        <f t="shared" si="81"/>
        <v>0</v>
      </c>
      <c r="HJ78" s="178">
        <f t="shared" si="81"/>
        <v>0</v>
      </c>
      <c r="HK78" s="178">
        <f t="shared" si="81"/>
        <v>0</v>
      </c>
      <c r="HL78" s="178">
        <f t="shared" si="81"/>
        <v>0</v>
      </c>
      <c r="HM78" s="178">
        <f t="shared" si="81"/>
        <v>0</v>
      </c>
      <c r="HN78" s="178">
        <f t="shared" si="81"/>
        <v>0</v>
      </c>
      <c r="HO78" s="178">
        <f t="shared" si="81"/>
        <v>0</v>
      </c>
      <c r="HP78" s="178">
        <f t="shared" si="81"/>
        <v>0</v>
      </c>
      <c r="HQ78" s="178">
        <f t="shared" si="81"/>
        <v>0</v>
      </c>
      <c r="HR78" s="178">
        <f t="shared" si="81"/>
        <v>0</v>
      </c>
      <c r="HS78" s="178">
        <f t="shared" si="81"/>
        <v>0</v>
      </c>
      <c r="HT78" s="178">
        <f t="shared" si="81"/>
        <v>0</v>
      </c>
      <c r="HU78" s="179">
        <f t="shared" si="81"/>
        <v>2312.782752</v>
      </c>
      <c r="HV78" s="178">
        <f t="shared" si="81"/>
        <v>0</v>
      </c>
      <c r="HW78" s="178">
        <f t="shared" si="81"/>
        <v>0</v>
      </c>
      <c r="HX78" s="178">
        <f t="shared" si="81"/>
        <v>0</v>
      </c>
      <c r="HY78" s="178">
        <f t="shared" si="81"/>
        <v>0</v>
      </c>
      <c r="HZ78" s="178">
        <f t="shared" si="81"/>
        <v>0</v>
      </c>
      <c r="IA78" s="178">
        <f t="shared" si="81"/>
        <v>0</v>
      </c>
      <c r="IB78" s="178">
        <f t="shared" si="81"/>
        <v>0</v>
      </c>
      <c r="IC78" s="178">
        <f t="shared" si="81"/>
        <v>0</v>
      </c>
      <c r="ID78" s="179">
        <f t="shared" si="81"/>
        <v>1024.522184</v>
      </c>
      <c r="IE78" s="178">
        <f t="shared" si="81"/>
        <v>0</v>
      </c>
      <c r="IF78" s="178">
        <f t="shared" si="81"/>
        <v>0</v>
      </c>
      <c r="IG78" s="178">
        <f t="shared" si="81"/>
        <v>0</v>
      </c>
      <c r="IH78" s="178">
        <f t="shared" si="81"/>
        <v>0</v>
      </c>
      <c r="II78" s="178">
        <f t="shared" si="81"/>
        <v>0</v>
      </c>
      <c r="IJ78" s="178">
        <f t="shared" si="81"/>
        <v>0</v>
      </c>
      <c r="IK78" s="178">
        <f t="shared" si="81"/>
        <v>0</v>
      </c>
      <c r="IL78" s="178">
        <f t="shared" si="81"/>
        <v>0</v>
      </c>
      <c r="IM78" s="178">
        <f t="shared" si="81"/>
        <v>0</v>
      </c>
      <c r="IN78" s="178">
        <f t="shared" si="81"/>
        <v>0</v>
      </c>
      <c r="IO78" s="179">
        <f t="shared" si="81"/>
        <v>1014.3784</v>
      </c>
      <c r="IP78" s="178">
        <f t="shared" si="81"/>
        <v>0</v>
      </c>
      <c r="IQ78" s="178">
        <f t="shared" si="81"/>
        <v>0</v>
      </c>
      <c r="IR78" s="178">
        <f t="shared" si="81"/>
        <v>0</v>
      </c>
      <c r="IS78" s="179">
        <f t="shared" si="81"/>
        <v>1377.525867</v>
      </c>
      <c r="IT78" s="178">
        <f t="shared" si="81"/>
        <v>0</v>
      </c>
      <c r="IU78" s="178">
        <f t="shared" si="81"/>
        <v>0</v>
      </c>
      <c r="IV78" s="178">
        <f t="shared" si="81"/>
        <v>0</v>
      </c>
      <c r="IW78" s="178">
        <f t="shared" si="81"/>
        <v>0</v>
      </c>
      <c r="IX78" s="178">
        <f t="shared" si="81"/>
        <v>0</v>
      </c>
      <c r="IY78" s="178">
        <f t="shared" si="81"/>
        <v>0</v>
      </c>
      <c r="IZ78" s="178">
        <f t="shared" si="81"/>
        <v>0</v>
      </c>
      <c r="JA78" s="179">
        <f t="shared" si="81"/>
        <v>2120.050856</v>
      </c>
      <c r="JB78" s="178">
        <f t="shared" si="81"/>
        <v>0</v>
      </c>
      <c r="JC78" s="178">
        <f t="shared" si="81"/>
        <v>0</v>
      </c>
      <c r="JD78" s="178">
        <f t="shared" si="81"/>
        <v>0</v>
      </c>
      <c r="JE78" s="178">
        <f t="shared" si="81"/>
        <v>0</v>
      </c>
      <c r="JF78" s="178">
        <f t="shared" si="81"/>
        <v>0</v>
      </c>
      <c r="JG78" s="178">
        <f t="shared" si="81"/>
        <v>0</v>
      </c>
      <c r="JH78" s="179">
        <f t="shared" si="81"/>
        <v>2769.253032</v>
      </c>
      <c r="JI78" s="178">
        <f t="shared" si="81"/>
        <v>0</v>
      </c>
      <c r="JJ78" s="178">
        <f t="shared" si="81"/>
        <v>0</v>
      </c>
      <c r="JK78" s="178">
        <f t="shared" si="81"/>
        <v>0</v>
      </c>
      <c r="JL78" s="178">
        <f t="shared" si="81"/>
        <v>0</v>
      </c>
      <c r="JM78" s="178">
        <f t="shared" si="81"/>
        <v>0</v>
      </c>
      <c r="JN78" s="179">
        <f t="shared" si="81"/>
        <v>3517.864291</v>
      </c>
      <c r="JO78" s="178">
        <f t="shared" si="81"/>
        <v>0</v>
      </c>
      <c r="JP78" s="178">
        <f t="shared" si="81"/>
        <v>0</v>
      </c>
      <c r="JQ78" s="178">
        <f t="shared" si="81"/>
        <v>0</v>
      </c>
      <c r="JR78" s="178">
        <f t="shared" si="81"/>
        <v>0</v>
      </c>
      <c r="JS78" s="178">
        <f t="shared" si="81"/>
        <v>0</v>
      </c>
      <c r="JT78" s="178">
        <f t="shared" si="81"/>
        <v>0</v>
      </c>
      <c r="JU78" s="178">
        <f t="shared" si="81"/>
        <v>0</v>
      </c>
      <c r="JV78" s="178">
        <f t="shared" si="81"/>
        <v>0</v>
      </c>
      <c r="JW78" s="178">
        <f t="shared" si="81"/>
        <v>0</v>
      </c>
      <c r="JX78" s="178">
        <f t="shared" si="81"/>
        <v>0</v>
      </c>
      <c r="JY78" s="178">
        <f t="shared" si="81"/>
        <v>0</v>
      </c>
      <c r="JZ78" s="182">
        <f t="shared" si="4"/>
        <v>0.195</v>
      </c>
      <c r="KA78" s="181">
        <f t="shared" si="5"/>
        <v>20421.46595</v>
      </c>
      <c r="KB78" s="181">
        <f t="shared" si="6"/>
        <v>3982.18586</v>
      </c>
    </row>
    <row r="79" ht="14.25" customHeight="1">
      <c r="A79" s="50" t="s">
        <v>202</v>
      </c>
      <c r="B79" s="83" t="s">
        <v>480</v>
      </c>
      <c r="C79" s="50">
        <v>1811078.0</v>
      </c>
      <c r="D79" s="175">
        <v>0.0</v>
      </c>
      <c r="E79" s="175">
        <v>0.0</v>
      </c>
      <c r="F79" s="175">
        <v>0.0</v>
      </c>
      <c r="G79" s="175">
        <v>0.0</v>
      </c>
      <c r="H79" s="175">
        <v>0.0</v>
      </c>
      <c r="I79" s="175">
        <v>0.0</v>
      </c>
      <c r="J79" s="175">
        <v>0.0</v>
      </c>
      <c r="K79" s="175">
        <v>0.0</v>
      </c>
      <c r="L79" s="175">
        <v>0.0</v>
      </c>
      <c r="M79" s="175">
        <v>0.0</v>
      </c>
      <c r="N79" s="175">
        <v>0.0</v>
      </c>
      <c r="O79" s="175">
        <v>0.0</v>
      </c>
      <c r="P79" s="175">
        <v>0.0</v>
      </c>
      <c r="Q79" s="175">
        <v>0.0</v>
      </c>
      <c r="R79" s="175">
        <v>0.0</v>
      </c>
      <c r="S79" s="175">
        <v>0.0</v>
      </c>
      <c r="T79" s="175">
        <v>0.0</v>
      </c>
      <c r="U79" s="175">
        <v>0.0</v>
      </c>
      <c r="V79" s="175">
        <v>0.0</v>
      </c>
      <c r="W79" s="175">
        <v>0.0</v>
      </c>
      <c r="X79" s="175">
        <v>0.0</v>
      </c>
      <c r="Y79" s="175">
        <v>0.0</v>
      </c>
      <c r="Z79" s="175">
        <v>0.0</v>
      </c>
      <c r="AA79" s="175">
        <v>0.0</v>
      </c>
      <c r="AB79" s="175">
        <v>0.0</v>
      </c>
      <c r="AC79" s="175">
        <v>0.0</v>
      </c>
      <c r="AD79" s="175">
        <v>0.0</v>
      </c>
      <c r="AE79" s="175">
        <v>0.0</v>
      </c>
      <c r="AF79" s="175">
        <v>0.0</v>
      </c>
      <c r="AG79" s="175">
        <v>67.0</v>
      </c>
      <c r="AH79" s="175">
        <v>0.0</v>
      </c>
      <c r="AI79" s="175">
        <v>0.0</v>
      </c>
      <c r="AJ79" s="175">
        <v>0.0</v>
      </c>
      <c r="AK79" s="175">
        <v>0.0</v>
      </c>
      <c r="AL79" s="175">
        <v>0.0</v>
      </c>
      <c r="AM79" s="175">
        <v>0.0</v>
      </c>
      <c r="AN79" s="175">
        <v>0.0</v>
      </c>
      <c r="AO79" s="175">
        <v>68.0</v>
      </c>
      <c r="AP79" s="175">
        <v>0.0</v>
      </c>
      <c r="AQ79" s="175">
        <v>0.0</v>
      </c>
      <c r="AR79" s="175">
        <v>0.0</v>
      </c>
      <c r="AS79" s="175">
        <v>0.0</v>
      </c>
      <c r="AT79" s="175">
        <v>0.0</v>
      </c>
      <c r="AU79" s="175">
        <v>0.0</v>
      </c>
      <c r="AV79" s="175">
        <v>0.0</v>
      </c>
      <c r="AW79" s="175">
        <v>0.0</v>
      </c>
      <c r="AX79" s="175">
        <v>0.0</v>
      </c>
      <c r="AY79" s="175">
        <v>0.0</v>
      </c>
      <c r="AZ79" s="175">
        <v>0.0</v>
      </c>
      <c r="BA79" s="175">
        <v>63.0</v>
      </c>
      <c r="BB79" s="175">
        <v>0.0</v>
      </c>
      <c r="BC79" s="175">
        <v>0.0</v>
      </c>
      <c r="BD79" s="175">
        <v>0.0</v>
      </c>
      <c r="BE79" s="175">
        <v>0.0</v>
      </c>
      <c r="BF79" s="175">
        <v>0.0</v>
      </c>
      <c r="BG79" s="175">
        <v>0.0</v>
      </c>
      <c r="BH79" s="175">
        <v>0.0</v>
      </c>
      <c r="BI79" s="175">
        <v>0.0</v>
      </c>
      <c r="BJ79" s="175">
        <v>0.0</v>
      </c>
      <c r="BK79" s="175">
        <v>0.0</v>
      </c>
      <c r="BL79" s="175">
        <v>0.0</v>
      </c>
      <c r="BM79" s="175">
        <v>0.0</v>
      </c>
      <c r="BN79" s="175">
        <v>0.0</v>
      </c>
      <c r="BO79" s="175">
        <v>0.0</v>
      </c>
      <c r="BP79" s="175">
        <v>0.0</v>
      </c>
      <c r="BQ79" s="175">
        <v>0.0</v>
      </c>
      <c r="BR79" s="175">
        <v>0.0</v>
      </c>
      <c r="BS79" s="175">
        <v>0.0</v>
      </c>
      <c r="BT79" s="175">
        <v>0.0</v>
      </c>
      <c r="BU79" s="175">
        <v>0.0</v>
      </c>
      <c r="BV79" s="175">
        <v>0.0</v>
      </c>
      <c r="BW79" s="175">
        <v>0.0</v>
      </c>
      <c r="BX79" s="175">
        <v>0.0</v>
      </c>
      <c r="BY79" s="175">
        <v>0.0</v>
      </c>
      <c r="BZ79" s="175">
        <v>0.0</v>
      </c>
      <c r="CA79" s="175">
        <v>0.0</v>
      </c>
      <c r="CB79" s="175">
        <v>0.0</v>
      </c>
      <c r="CC79" s="175">
        <v>0.0</v>
      </c>
      <c r="CD79" s="175">
        <v>0.0</v>
      </c>
      <c r="CE79" s="175">
        <v>0.0</v>
      </c>
      <c r="CF79" s="175">
        <v>0.0</v>
      </c>
      <c r="CG79" s="175">
        <v>0.0</v>
      </c>
      <c r="CH79" s="175">
        <v>0.0</v>
      </c>
      <c r="CI79" s="175">
        <v>0.0</v>
      </c>
      <c r="CJ79" s="175">
        <v>67.0</v>
      </c>
      <c r="CK79" s="175">
        <v>0.0</v>
      </c>
      <c r="CL79" s="175">
        <v>0.0</v>
      </c>
      <c r="CM79" s="175">
        <v>0.0</v>
      </c>
      <c r="CN79" s="175">
        <v>0.0</v>
      </c>
      <c r="CO79" s="175">
        <v>0.0</v>
      </c>
      <c r="CP79" s="175">
        <v>0.0</v>
      </c>
      <c r="CQ79" s="175">
        <v>0.0</v>
      </c>
      <c r="CR79" s="175">
        <v>72.0</v>
      </c>
      <c r="CS79" s="175">
        <v>0.0</v>
      </c>
      <c r="CT79" s="175">
        <v>0.0</v>
      </c>
      <c r="CU79" s="175">
        <v>0.0</v>
      </c>
      <c r="CV79" s="175">
        <v>0.0</v>
      </c>
      <c r="CW79" s="175">
        <v>0.0</v>
      </c>
      <c r="CX79" s="175">
        <v>0.0</v>
      </c>
      <c r="CY79" s="175">
        <v>0.0</v>
      </c>
      <c r="CZ79" s="175">
        <v>0.0</v>
      </c>
      <c r="DA79" s="175">
        <v>0.0</v>
      </c>
      <c r="DB79" s="175">
        <v>0.0</v>
      </c>
      <c r="DC79" s="175">
        <v>64.0</v>
      </c>
      <c r="DD79" s="175">
        <v>0.0</v>
      </c>
      <c r="DE79" s="175">
        <v>0.0</v>
      </c>
      <c r="DF79" s="175">
        <v>0.0</v>
      </c>
      <c r="DG79" s="175">
        <v>63.0</v>
      </c>
      <c r="DH79" s="175">
        <v>0.0</v>
      </c>
      <c r="DI79" s="175">
        <v>0.0</v>
      </c>
      <c r="DJ79" s="175">
        <v>0.0</v>
      </c>
      <c r="DK79" s="175">
        <v>0.0</v>
      </c>
      <c r="DL79" s="175">
        <v>0.0</v>
      </c>
      <c r="DM79" s="175">
        <v>0.0</v>
      </c>
      <c r="DN79" s="175">
        <v>0.0</v>
      </c>
      <c r="DO79" s="175">
        <v>0.0</v>
      </c>
      <c r="DP79" s="175">
        <v>65.0</v>
      </c>
      <c r="DQ79" s="175">
        <v>0.0</v>
      </c>
      <c r="DR79" s="175">
        <v>0.0</v>
      </c>
      <c r="DS79" s="175">
        <v>0.0</v>
      </c>
      <c r="DT79" s="175">
        <v>0.0</v>
      </c>
      <c r="DU79" s="175">
        <v>0.0</v>
      </c>
      <c r="DV79" s="175">
        <v>68.0</v>
      </c>
      <c r="DW79" s="175">
        <v>0.0</v>
      </c>
      <c r="DX79" s="175">
        <v>0.0</v>
      </c>
      <c r="DY79" s="175">
        <v>0.0</v>
      </c>
      <c r="DZ79" s="175">
        <v>0.0</v>
      </c>
      <c r="EA79" s="175">
        <v>0.0</v>
      </c>
      <c r="EB79" s="175">
        <v>66.0</v>
      </c>
      <c r="EC79" s="175">
        <v>0.0</v>
      </c>
      <c r="ED79" s="175">
        <v>0.0</v>
      </c>
      <c r="EE79" s="175">
        <v>0.0</v>
      </c>
      <c r="EF79" s="175">
        <v>0.0</v>
      </c>
      <c r="EG79" s="175">
        <v>0.0</v>
      </c>
      <c r="EH79" s="175">
        <v>0.0</v>
      </c>
      <c r="EI79" s="175">
        <v>0.0</v>
      </c>
      <c r="EJ79" s="175">
        <v>0.0</v>
      </c>
      <c r="EK79" s="175">
        <v>0.0</v>
      </c>
      <c r="EL79" s="175">
        <v>0.0</v>
      </c>
      <c r="EM79" s="176">
        <v>0.0</v>
      </c>
      <c r="EN79" s="177">
        <f t="shared" si="2"/>
        <v>0</v>
      </c>
      <c r="EO79" s="178">
        <f>VLOOKUP(C79,'Complexity Cost Adjustment'!$C$2:$H$141,6,0)</f>
        <v>1953.7248</v>
      </c>
      <c r="EP79" s="178">
        <f t="shared" ref="EP79:JY79" si="82">IF(D79&gt;0,($EO79)*D$143,0)</f>
        <v>0</v>
      </c>
      <c r="EQ79" s="178">
        <f t="shared" si="82"/>
        <v>0</v>
      </c>
      <c r="ER79" s="178">
        <f t="shared" si="82"/>
        <v>0</v>
      </c>
      <c r="ES79" s="178">
        <f t="shared" si="82"/>
        <v>0</v>
      </c>
      <c r="ET79" s="178">
        <f t="shared" si="82"/>
        <v>0</v>
      </c>
      <c r="EU79" s="178">
        <f t="shared" si="82"/>
        <v>0</v>
      </c>
      <c r="EV79" s="178">
        <f t="shared" si="82"/>
        <v>0</v>
      </c>
      <c r="EW79" s="178">
        <f t="shared" si="82"/>
        <v>0</v>
      </c>
      <c r="EX79" s="178">
        <f t="shared" si="82"/>
        <v>0</v>
      </c>
      <c r="EY79" s="178">
        <f t="shared" si="82"/>
        <v>0</v>
      </c>
      <c r="EZ79" s="178">
        <f t="shared" si="82"/>
        <v>0</v>
      </c>
      <c r="FA79" s="178">
        <f t="shared" si="82"/>
        <v>0</v>
      </c>
      <c r="FB79" s="178">
        <f t="shared" si="82"/>
        <v>0</v>
      </c>
      <c r="FC79" s="178">
        <f t="shared" si="82"/>
        <v>0</v>
      </c>
      <c r="FD79" s="178">
        <f t="shared" si="82"/>
        <v>0</v>
      </c>
      <c r="FE79" s="178">
        <f t="shared" si="82"/>
        <v>0</v>
      </c>
      <c r="FF79" s="178">
        <f t="shared" si="82"/>
        <v>0</v>
      </c>
      <c r="FG79" s="178">
        <f t="shared" si="82"/>
        <v>0</v>
      </c>
      <c r="FH79" s="178">
        <f t="shared" si="82"/>
        <v>0</v>
      </c>
      <c r="FI79" s="178">
        <f t="shared" si="82"/>
        <v>0</v>
      </c>
      <c r="FJ79" s="178">
        <f t="shared" si="82"/>
        <v>0</v>
      </c>
      <c r="FK79" s="178">
        <f t="shared" si="82"/>
        <v>0</v>
      </c>
      <c r="FL79" s="178">
        <f t="shared" si="82"/>
        <v>0</v>
      </c>
      <c r="FM79" s="178">
        <f t="shared" si="82"/>
        <v>0</v>
      </c>
      <c r="FN79" s="178">
        <f t="shared" si="82"/>
        <v>0</v>
      </c>
      <c r="FO79" s="178">
        <f t="shared" si="82"/>
        <v>0</v>
      </c>
      <c r="FP79" s="178">
        <f t="shared" si="82"/>
        <v>0</v>
      </c>
      <c r="FQ79" s="178">
        <f t="shared" si="82"/>
        <v>0</v>
      </c>
      <c r="FR79" s="178">
        <f t="shared" si="82"/>
        <v>0</v>
      </c>
      <c r="FS79" s="179">
        <f t="shared" si="82"/>
        <v>2250.69097</v>
      </c>
      <c r="FT79" s="178">
        <f t="shared" si="82"/>
        <v>0</v>
      </c>
      <c r="FU79" s="178">
        <f t="shared" si="82"/>
        <v>0</v>
      </c>
      <c r="FV79" s="178">
        <f t="shared" si="82"/>
        <v>0</v>
      </c>
      <c r="FW79" s="178">
        <f t="shared" si="82"/>
        <v>0</v>
      </c>
      <c r="FX79" s="178">
        <f t="shared" si="82"/>
        <v>0</v>
      </c>
      <c r="FY79" s="178">
        <f t="shared" si="82"/>
        <v>0</v>
      </c>
      <c r="FZ79" s="178">
        <f t="shared" si="82"/>
        <v>0</v>
      </c>
      <c r="GA79" s="179">
        <f t="shared" si="82"/>
        <v>2489.045395</v>
      </c>
      <c r="GB79" s="178">
        <f t="shared" si="82"/>
        <v>0</v>
      </c>
      <c r="GC79" s="178">
        <f t="shared" si="82"/>
        <v>0</v>
      </c>
      <c r="GD79" s="178">
        <f t="shared" si="82"/>
        <v>0</v>
      </c>
      <c r="GE79" s="178">
        <f t="shared" si="82"/>
        <v>0</v>
      </c>
      <c r="GF79" s="178">
        <f t="shared" si="82"/>
        <v>0</v>
      </c>
      <c r="GG79" s="178">
        <f t="shared" si="82"/>
        <v>0</v>
      </c>
      <c r="GH79" s="178">
        <f t="shared" si="82"/>
        <v>0</v>
      </c>
      <c r="GI79" s="178">
        <f t="shared" si="82"/>
        <v>0</v>
      </c>
      <c r="GJ79" s="178">
        <f t="shared" si="82"/>
        <v>0</v>
      </c>
      <c r="GK79" s="178">
        <f t="shared" si="82"/>
        <v>0</v>
      </c>
      <c r="GL79" s="178">
        <f t="shared" si="82"/>
        <v>0</v>
      </c>
      <c r="GM79" s="179">
        <f t="shared" si="82"/>
        <v>1312.903066</v>
      </c>
      <c r="GN79" s="178">
        <f t="shared" si="82"/>
        <v>0</v>
      </c>
      <c r="GO79" s="178">
        <f t="shared" si="82"/>
        <v>0</v>
      </c>
      <c r="GP79" s="178">
        <f t="shared" si="82"/>
        <v>0</v>
      </c>
      <c r="GQ79" s="178">
        <f t="shared" si="82"/>
        <v>0</v>
      </c>
      <c r="GR79" s="178">
        <f t="shared" si="82"/>
        <v>0</v>
      </c>
      <c r="GS79" s="178">
        <f t="shared" si="82"/>
        <v>0</v>
      </c>
      <c r="GT79" s="178">
        <f t="shared" si="82"/>
        <v>0</v>
      </c>
      <c r="GU79" s="178">
        <f t="shared" si="82"/>
        <v>0</v>
      </c>
      <c r="GV79" s="178">
        <f t="shared" si="82"/>
        <v>0</v>
      </c>
      <c r="GW79" s="178">
        <f t="shared" si="82"/>
        <v>0</v>
      </c>
      <c r="GX79" s="178">
        <f t="shared" si="82"/>
        <v>0</v>
      </c>
      <c r="GY79" s="178">
        <f t="shared" si="82"/>
        <v>0</v>
      </c>
      <c r="GZ79" s="178">
        <f t="shared" si="82"/>
        <v>0</v>
      </c>
      <c r="HA79" s="178">
        <f t="shared" si="82"/>
        <v>0</v>
      </c>
      <c r="HB79" s="178">
        <f t="shared" si="82"/>
        <v>0</v>
      </c>
      <c r="HC79" s="178">
        <f t="shared" si="82"/>
        <v>0</v>
      </c>
      <c r="HD79" s="178">
        <f t="shared" si="82"/>
        <v>0</v>
      </c>
      <c r="HE79" s="178">
        <f t="shared" si="82"/>
        <v>0</v>
      </c>
      <c r="HF79" s="178">
        <f t="shared" si="82"/>
        <v>0</v>
      </c>
      <c r="HG79" s="178">
        <f t="shared" si="82"/>
        <v>0</v>
      </c>
      <c r="HH79" s="178">
        <f t="shared" si="82"/>
        <v>0</v>
      </c>
      <c r="HI79" s="178">
        <f t="shared" si="82"/>
        <v>0</v>
      </c>
      <c r="HJ79" s="178">
        <f t="shared" si="82"/>
        <v>0</v>
      </c>
      <c r="HK79" s="178">
        <f t="shared" si="82"/>
        <v>0</v>
      </c>
      <c r="HL79" s="178">
        <f t="shared" si="82"/>
        <v>0</v>
      </c>
      <c r="HM79" s="178">
        <f t="shared" si="82"/>
        <v>0</v>
      </c>
      <c r="HN79" s="178">
        <f t="shared" si="82"/>
        <v>0</v>
      </c>
      <c r="HO79" s="178">
        <f t="shared" si="82"/>
        <v>0</v>
      </c>
      <c r="HP79" s="178">
        <f t="shared" si="82"/>
        <v>0</v>
      </c>
      <c r="HQ79" s="178">
        <f t="shared" si="82"/>
        <v>0</v>
      </c>
      <c r="HR79" s="178">
        <f t="shared" si="82"/>
        <v>0</v>
      </c>
      <c r="HS79" s="178">
        <f t="shared" si="82"/>
        <v>0</v>
      </c>
      <c r="HT79" s="178">
        <f t="shared" si="82"/>
        <v>0</v>
      </c>
      <c r="HU79" s="178">
        <f t="shared" si="82"/>
        <v>0</v>
      </c>
      <c r="HV79" s="179">
        <f t="shared" si="82"/>
        <v>2321.025062</v>
      </c>
      <c r="HW79" s="178">
        <f t="shared" si="82"/>
        <v>0</v>
      </c>
      <c r="HX79" s="178">
        <f t="shared" si="82"/>
        <v>0</v>
      </c>
      <c r="HY79" s="178">
        <f t="shared" si="82"/>
        <v>0</v>
      </c>
      <c r="HZ79" s="178">
        <f t="shared" si="82"/>
        <v>0</v>
      </c>
      <c r="IA79" s="178">
        <f t="shared" si="82"/>
        <v>0</v>
      </c>
      <c r="IB79" s="178">
        <f t="shared" si="82"/>
        <v>0</v>
      </c>
      <c r="IC79" s="178">
        <f t="shared" si="82"/>
        <v>0</v>
      </c>
      <c r="ID79" s="179">
        <f t="shared" si="82"/>
        <v>986.631024</v>
      </c>
      <c r="IE79" s="178">
        <f t="shared" si="82"/>
        <v>0</v>
      </c>
      <c r="IF79" s="178">
        <f t="shared" si="82"/>
        <v>0</v>
      </c>
      <c r="IG79" s="178">
        <f t="shared" si="82"/>
        <v>0</v>
      </c>
      <c r="IH79" s="178">
        <f t="shared" si="82"/>
        <v>0</v>
      </c>
      <c r="II79" s="178">
        <f t="shared" si="82"/>
        <v>0</v>
      </c>
      <c r="IJ79" s="178">
        <f t="shared" si="82"/>
        <v>0</v>
      </c>
      <c r="IK79" s="178">
        <f t="shared" si="82"/>
        <v>0</v>
      </c>
      <c r="IL79" s="178">
        <f t="shared" si="82"/>
        <v>0</v>
      </c>
      <c r="IM79" s="178">
        <f t="shared" si="82"/>
        <v>0</v>
      </c>
      <c r="IN79" s="178">
        <f t="shared" si="82"/>
        <v>0</v>
      </c>
      <c r="IO79" s="179">
        <f t="shared" si="82"/>
        <v>976.8624</v>
      </c>
      <c r="IP79" s="178">
        <f t="shared" si="82"/>
        <v>0</v>
      </c>
      <c r="IQ79" s="178">
        <f t="shared" si="82"/>
        <v>0</v>
      </c>
      <c r="IR79" s="178">
        <f t="shared" si="82"/>
        <v>0</v>
      </c>
      <c r="IS79" s="179">
        <f t="shared" si="82"/>
        <v>1326.579139</v>
      </c>
      <c r="IT79" s="178">
        <f t="shared" si="82"/>
        <v>0</v>
      </c>
      <c r="IU79" s="178">
        <f t="shared" si="82"/>
        <v>0</v>
      </c>
      <c r="IV79" s="178">
        <f t="shared" si="82"/>
        <v>0</v>
      </c>
      <c r="IW79" s="178">
        <f t="shared" si="82"/>
        <v>0</v>
      </c>
      <c r="IX79" s="178">
        <f t="shared" si="82"/>
        <v>0</v>
      </c>
      <c r="IY79" s="178">
        <f t="shared" si="82"/>
        <v>0</v>
      </c>
      <c r="IZ79" s="178">
        <f t="shared" si="82"/>
        <v>0</v>
      </c>
      <c r="JA79" s="178">
        <f t="shared" si="82"/>
        <v>0</v>
      </c>
      <c r="JB79" s="179">
        <f t="shared" si="82"/>
        <v>2256.552144</v>
      </c>
      <c r="JC79" s="178">
        <f t="shared" si="82"/>
        <v>0</v>
      </c>
      <c r="JD79" s="178">
        <f t="shared" si="82"/>
        <v>0</v>
      </c>
      <c r="JE79" s="178">
        <f t="shared" si="82"/>
        <v>0</v>
      </c>
      <c r="JF79" s="178">
        <f t="shared" si="82"/>
        <v>0</v>
      </c>
      <c r="JG79" s="178">
        <f t="shared" si="82"/>
        <v>0</v>
      </c>
      <c r="JH79" s="179">
        <f t="shared" si="82"/>
        <v>2666.834352</v>
      </c>
      <c r="JI79" s="178">
        <f t="shared" si="82"/>
        <v>0</v>
      </c>
      <c r="JJ79" s="178">
        <f t="shared" si="82"/>
        <v>0</v>
      </c>
      <c r="JK79" s="178">
        <f t="shared" si="82"/>
        <v>0</v>
      </c>
      <c r="JL79" s="178">
        <f t="shared" si="82"/>
        <v>0</v>
      </c>
      <c r="JM79" s="178">
        <f t="shared" si="82"/>
        <v>0</v>
      </c>
      <c r="JN79" s="179">
        <f t="shared" si="82"/>
        <v>3387.758803</v>
      </c>
      <c r="JO79" s="178">
        <f t="shared" si="82"/>
        <v>0</v>
      </c>
      <c r="JP79" s="178">
        <f t="shared" si="82"/>
        <v>0</v>
      </c>
      <c r="JQ79" s="178">
        <f t="shared" si="82"/>
        <v>0</v>
      </c>
      <c r="JR79" s="178">
        <f t="shared" si="82"/>
        <v>0</v>
      </c>
      <c r="JS79" s="178">
        <f t="shared" si="82"/>
        <v>0</v>
      </c>
      <c r="JT79" s="178">
        <f t="shared" si="82"/>
        <v>0</v>
      </c>
      <c r="JU79" s="178">
        <f t="shared" si="82"/>
        <v>0</v>
      </c>
      <c r="JV79" s="178">
        <f t="shared" si="82"/>
        <v>0</v>
      </c>
      <c r="JW79" s="178">
        <f t="shared" si="82"/>
        <v>0</v>
      </c>
      <c r="JX79" s="178">
        <f t="shared" si="82"/>
        <v>0</v>
      </c>
      <c r="JY79" s="178">
        <f t="shared" si="82"/>
        <v>0</v>
      </c>
      <c r="JZ79" s="182">
        <f t="shared" si="4"/>
        <v>0.195</v>
      </c>
      <c r="KA79" s="181">
        <f t="shared" si="5"/>
        <v>19974.88236</v>
      </c>
      <c r="KB79" s="181">
        <f t="shared" si="6"/>
        <v>3895.102059</v>
      </c>
    </row>
    <row r="80" ht="14.25" customHeight="1">
      <c r="A80" s="50" t="s">
        <v>202</v>
      </c>
      <c r="B80" s="83" t="s">
        <v>480</v>
      </c>
      <c r="C80" s="50">
        <v>1811079.0</v>
      </c>
      <c r="D80" s="175">
        <v>0.0</v>
      </c>
      <c r="E80" s="175">
        <v>0.0</v>
      </c>
      <c r="F80" s="175">
        <v>0.0</v>
      </c>
      <c r="G80" s="175">
        <v>0.0</v>
      </c>
      <c r="H80" s="175">
        <v>0.0</v>
      </c>
      <c r="I80" s="175">
        <v>0.0</v>
      </c>
      <c r="J80" s="175">
        <v>0.0</v>
      </c>
      <c r="K80" s="175">
        <v>0.0</v>
      </c>
      <c r="L80" s="175">
        <v>0.0</v>
      </c>
      <c r="M80" s="175">
        <v>0.0</v>
      </c>
      <c r="N80" s="175">
        <v>0.0</v>
      </c>
      <c r="O80" s="175">
        <v>0.0</v>
      </c>
      <c r="P80" s="175">
        <v>0.0</v>
      </c>
      <c r="Q80" s="175">
        <v>0.0</v>
      </c>
      <c r="R80" s="175">
        <v>0.0</v>
      </c>
      <c r="S80" s="175">
        <v>0.0</v>
      </c>
      <c r="T80" s="175">
        <v>0.0</v>
      </c>
      <c r="U80" s="175">
        <v>0.0</v>
      </c>
      <c r="V80" s="175">
        <v>0.0</v>
      </c>
      <c r="W80" s="175">
        <v>0.0</v>
      </c>
      <c r="X80" s="175">
        <v>0.0</v>
      </c>
      <c r="Y80" s="175">
        <v>0.0</v>
      </c>
      <c r="Z80" s="175">
        <v>0.0</v>
      </c>
      <c r="AA80" s="175">
        <v>0.0</v>
      </c>
      <c r="AB80" s="175">
        <v>0.0</v>
      </c>
      <c r="AC80" s="175">
        <v>0.0</v>
      </c>
      <c r="AD80" s="175">
        <v>0.0</v>
      </c>
      <c r="AE80" s="175">
        <v>0.0</v>
      </c>
      <c r="AF80" s="175">
        <v>0.0</v>
      </c>
      <c r="AG80" s="175">
        <v>67.0</v>
      </c>
      <c r="AH80" s="175">
        <v>0.0</v>
      </c>
      <c r="AI80" s="175">
        <v>0.0</v>
      </c>
      <c r="AJ80" s="175">
        <v>0.0</v>
      </c>
      <c r="AK80" s="175">
        <v>0.0</v>
      </c>
      <c r="AL80" s="175">
        <v>0.0</v>
      </c>
      <c r="AM80" s="175">
        <v>0.0</v>
      </c>
      <c r="AN80" s="175">
        <v>0.0</v>
      </c>
      <c r="AO80" s="175">
        <v>68.0</v>
      </c>
      <c r="AP80" s="175">
        <v>0.0</v>
      </c>
      <c r="AQ80" s="175">
        <v>0.0</v>
      </c>
      <c r="AR80" s="175">
        <v>0.0</v>
      </c>
      <c r="AS80" s="175">
        <v>0.0</v>
      </c>
      <c r="AT80" s="175">
        <v>0.0</v>
      </c>
      <c r="AU80" s="175">
        <v>0.0</v>
      </c>
      <c r="AV80" s="175">
        <v>0.0</v>
      </c>
      <c r="AW80" s="175">
        <v>0.0</v>
      </c>
      <c r="AX80" s="175">
        <v>0.0</v>
      </c>
      <c r="AY80" s="175">
        <v>0.0</v>
      </c>
      <c r="AZ80" s="175">
        <v>0.0</v>
      </c>
      <c r="BA80" s="175">
        <v>63.0</v>
      </c>
      <c r="BB80" s="175">
        <v>0.0</v>
      </c>
      <c r="BC80" s="175">
        <v>0.0</v>
      </c>
      <c r="BD80" s="175">
        <v>0.0</v>
      </c>
      <c r="BE80" s="175">
        <v>0.0</v>
      </c>
      <c r="BF80" s="175">
        <v>0.0</v>
      </c>
      <c r="BG80" s="175">
        <v>0.0</v>
      </c>
      <c r="BH80" s="175">
        <v>0.0</v>
      </c>
      <c r="BI80" s="175">
        <v>0.0</v>
      </c>
      <c r="BJ80" s="175">
        <v>0.0</v>
      </c>
      <c r="BK80" s="175">
        <v>0.0</v>
      </c>
      <c r="BL80" s="175">
        <v>0.0</v>
      </c>
      <c r="BM80" s="175">
        <v>0.0</v>
      </c>
      <c r="BN80" s="175">
        <v>0.0</v>
      </c>
      <c r="BO80" s="175">
        <v>0.0</v>
      </c>
      <c r="BP80" s="175">
        <v>0.0</v>
      </c>
      <c r="BQ80" s="175">
        <v>0.0</v>
      </c>
      <c r="BR80" s="175">
        <v>0.0</v>
      </c>
      <c r="BS80" s="175">
        <v>0.0</v>
      </c>
      <c r="BT80" s="175">
        <v>0.0</v>
      </c>
      <c r="BU80" s="175">
        <v>0.0</v>
      </c>
      <c r="BV80" s="175">
        <v>0.0</v>
      </c>
      <c r="BW80" s="175">
        <v>0.0</v>
      </c>
      <c r="BX80" s="175">
        <v>0.0</v>
      </c>
      <c r="BY80" s="175">
        <v>0.0</v>
      </c>
      <c r="BZ80" s="175">
        <v>0.0</v>
      </c>
      <c r="CA80" s="175">
        <v>0.0</v>
      </c>
      <c r="CB80" s="175">
        <v>0.0</v>
      </c>
      <c r="CC80" s="175">
        <v>0.0</v>
      </c>
      <c r="CD80" s="175">
        <v>0.0</v>
      </c>
      <c r="CE80" s="175">
        <v>0.0</v>
      </c>
      <c r="CF80" s="175">
        <v>0.0</v>
      </c>
      <c r="CG80" s="175">
        <v>0.0</v>
      </c>
      <c r="CH80" s="175">
        <v>0.0</v>
      </c>
      <c r="CI80" s="175">
        <v>0.0</v>
      </c>
      <c r="CJ80" s="175">
        <v>67.0</v>
      </c>
      <c r="CK80" s="175">
        <v>0.0</v>
      </c>
      <c r="CL80" s="175">
        <v>0.0</v>
      </c>
      <c r="CM80" s="175">
        <v>0.0</v>
      </c>
      <c r="CN80" s="175">
        <v>0.0</v>
      </c>
      <c r="CO80" s="175">
        <v>0.0</v>
      </c>
      <c r="CP80" s="175">
        <v>0.0</v>
      </c>
      <c r="CQ80" s="175">
        <v>0.0</v>
      </c>
      <c r="CR80" s="175">
        <v>72.0</v>
      </c>
      <c r="CS80" s="175">
        <v>0.0</v>
      </c>
      <c r="CT80" s="175">
        <v>0.0</v>
      </c>
      <c r="CU80" s="175">
        <v>0.0</v>
      </c>
      <c r="CV80" s="175">
        <v>0.0</v>
      </c>
      <c r="CW80" s="175">
        <v>0.0</v>
      </c>
      <c r="CX80" s="175">
        <v>0.0</v>
      </c>
      <c r="CY80" s="175">
        <v>0.0</v>
      </c>
      <c r="CZ80" s="175">
        <v>0.0</v>
      </c>
      <c r="DA80" s="175">
        <v>0.0</v>
      </c>
      <c r="DB80" s="175">
        <v>0.0</v>
      </c>
      <c r="DC80" s="175">
        <v>64.0</v>
      </c>
      <c r="DD80" s="175">
        <v>0.0</v>
      </c>
      <c r="DE80" s="175">
        <v>0.0</v>
      </c>
      <c r="DF80" s="175">
        <v>0.0</v>
      </c>
      <c r="DG80" s="175">
        <v>63.0</v>
      </c>
      <c r="DH80" s="175">
        <v>0.0</v>
      </c>
      <c r="DI80" s="175">
        <v>0.0</v>
      </c>
      <c r="DJ80" s="175">
        <v>0.0</v>
      </c>
      <c r="DK80" s="175">
        <v>0.0</v>
      </c>
      <c r="DL80" s="175">
        <v>0.0</v>
      </c>
      <c r="DM80" s="175">
        <v>0.0</v>
      </c>
      <c r="DN80" s="175">
        <v>0.0</v>
      </c>
      <c r="DO80" s="175">
        <v>0.0</v>
      </c>
      <c r="DP80" s="175">
        <v>65.0</v>
      </c>
      <c r="DQ80" s="175">
        <v>0.0</v>
      </c>
      <c r="DR80" s="175">
        <v>0.0</v>
      </c>
      <c r="DS80" s="175">
        <v>0.0</v>
      </c>
      <c r="DT80" s="175">
        <v>0.0</v>
      </c>
      <c r="DU80" s="175">
        <v>0.0</v>
      </c>
      <c r="DV80" s="175">
        <v>68.0</v>
      </c>
      <c r="DW80" s="175">
        <v>0.0</v>
      </c>
      <c r="DX80" s="175">
        <v>0.0</v>
      </c>
      <c r="DY80" s="175">
        <v>0.0</v>
      </c>
      <c r="DZ80" s="175">
        <v>0.0</v>
      </c>
      <c r="EA80" s="175">
        <v>0.0</v>
      </c>
      <c r="EB80" s="175">
        <v>66.0</v>
      </c>
      <c r="EC80" s="175">
        <v>0.0</v>
      </c>
      <c r="ED80" s="175">
        <v>0.0</v>
      </c>
      <c r="EE80" s="175">
        <v>0.0</v>
      </c>
      <c r="EF80" s="175">
        <v>0.0</v>
      </c>
      <c r="EG80" s="175">
        <v>0.0</v>
      </c>
      <c r="EH80" s="175">
        <v>0.0</v>
      </c>
      <c r="EI80" s="175">
        <v>0.0</v>
      </c>
      <c r="EJ80" s="175">
        <v>0.0</v>
      </c>
      <c r="EK80" s="175">
        <v>0.0</v>
      </c>
      <c r="EL80" s="175">
        <v>0.0</v>
      </c>
      <c r="EM80" s="176">
        <v>0.0</v>
      </c>
      <c r="EN80" s="177">
        <f t="shared" si="2"/>
        <v>0</v>
      </c>
      <c r="EO80" s="178">
        <f>VLOOKUP(C80,'Complexity Cost Adjustment'!$C$2:$H$141,6,0)</f>
        <v>2254.1805</v>
      </c>
      <c r="EP80" s="178">
        <f t="shared" ref="EP80:JY80" si="83">IF(D80&gt;0,($EO80)*D$143,0)</f>
        <v>0</v>
      </c>
      <c r="EQ80" s="178">
        <f t="shared" si="83"/>
        <v>0</v>
      </c>
      <c r="ER80" s="178">
        <f t="shared" si="83"/>
        <v>0</v>
      </c>
      <c r="ES80" s="178">
        <f t="shared" si="83"/>
        <v>0</v>
      </c>
      <c r="ET80" s="178">
        <f t="shared" si="83"/>
        <v>0</v>
      </c>
      <c r="EU80" s="178">
        <f t="shared" si="83"/>
        <v>0</v>
      </c>
      <c r="EV80" s="178">
        <f t="shared" si="83"/>
        <v>0</v>
      </c>
      <c r="EW80" s="178">
        <f t="shared" si="83"/>
        <v>0</v>
      </c>
      <c r="EX80" s="178">
        <f t="shared" si="83"/>
        <v>0</v>
      </c>
      <c r="EY80" s="178">
        <f t="shared" si="83"/>
        <v>0</v>
      </c>
      <c r="EZ80" s="178">
        <f t="shared" si="83"/>
        <v>0</v>
      </c>
      <c r="FA80" s="178">
        <f t="shared" si="83"/>
        <v>0</v>
      </c>
      <c r="FB80" s="178">
        <f t="shared" si="83"/>
        <v>0</v>
      </c>
      <c r="FC80" s="178">
        <f t="shared" si="83"/>
        <v>0</v>
      </c>
      <c r="FD80" s="178">
        <f t="shared" si="83"/>
        <v>0</v>
      </c>
      <c r="FE80" s="178">
        <f t="shared" si="83"/>
        <v>0</v>
      </c>
      <c r="FF80" s="178">
        <f t="shared" si="83"/>
        <v>0</v>
      </c>
      <c r="FG80" s="178">
        <f t="shared" si="83"/>
        <v>0</v>
      </c>
      <c r="FH80" s="178">
        <f t="shared" si="83"/>
        <v>0</v>
      </c>
      <c r="FI80" s="178">
        <f t="shared" si="83"/>
        <v>0</v>
      </c>
      <c r="FJ80" s="178">
        <f t="shared" si="83"/>
        <v>0</v>
      </c>
      <c r="FK80" s="178">
        <f t="shared" si="83"/>
        <v>0</v>
      </c>
      <c r="FL80" s="178">
        <f t="shared" si="83"/>
        <v>0</v>
      </c>
      <c r="FM80" s="178">
        <f t="shared" si="83"/>
        <v>0</v>
      </c>
      <c r="FN80" s="178">
        <f t="shared" si="83"/>
        <v>0</v>
      </c>
      <c r="FO80" s="178">
        <f t="shared" si="83"/>
        <v>0</v>
      </c>
      <c r="FP80" s="178">
        <f t="shared" si="83"/>
        <v>0</v>
      </c>
      <c r="FQ80" s="178">
        <f t="shared" si="83"/>
        <v>0</v>
      </c>
      <c r="FR80" s="178">
        <f t="shared" si="83"/>
        <v>0</v>
      </c>
      <c r="FS80" s="179">
        <f t="shared" si="83"/>
        <v>2596.815936</v>
      </c>
      <c r="FT80" s="178">
        <f t="shared" si="83"/>
        <v>0</v>
      </c>
      <c r="FU80" s="178">
        <f t="shared" si="83"/>
        <v>0</v>
      </c>
      <c r="FV80" s="178">
        <f t="shared" si="83"/>
        <v>0</v>
      </c>
      <c r="FW80" s="178">
        <f t="shared" si="83"/>
        <v>0</v>
      </c>
      <c r="FX80" s="178">
        <f t="shared" si="83"/>
        <v>0</v>
      </c>
      <c r="FY80" s="178">
        <f t="shared" si="83"/>
        <v>0</v>
      </c>
      <c r="FZ80" s="178">
        <f t="shared" si="83"/>
        <v>0</v>
      </c>
      <c r="GA80" s="179">
        <f t="shared" si="83"/>
        <v>2871.825957</v>
      </c>
      <c r="GB80" s="178">
        <f t="shared" si="83"/>
        <v>0</v>
      </c>
      <c r="GC80" s="178">
        <f t="shared" si="83"/>
        <v>0</v>
      </c>
      <c r="GD80" s="178">
        <f t="shared" si="83"/>
        <v>0</v>
      </c>
      <c r="GE80" s="178">
        <f t="shared" si="83"/>
        <v>0</v>
      </c>
      <c r="GF80" s="178">
        <f t="shared" si="83"/>
        <v>0</v>
      </c>
      <c r="GG80" s="178">
        <f t="shared" si="83"/>
        <v>0</v>
      </c>
      <c r="GH80" s="178">
        <f t="shared" si="83"/>
        <v>0</v>
      </c>
      <c r="GI80" s="178">
        <f t="shared" si="83"/>
        <v>0</v>
      </c>
      <c r="GJ80" s="178">
        <f t="shared" si="83"/>
        <v>0</v>
      </c>
      <c r="GK80" s="178">
        <f t="shared" si="83"/>
        <v>0</v>
      </c>
      <c r="GL80" s="178">
        <f t="shared" si="83"/>
        <v>0</v>
      </c>
      <c r="GM80" s="179">
        <f t="shared" si="83"/>
        <v>1514.809296</v>
      </c>
      <c r="GN80" s="178">
        <f t="shared" si="83"/>
        <v>0</v>
      </c>
      <c r="GO80" s="178">
        <f t="shared" si="83"/>
        <v>0</v>
      </c>
      <c r="GP80" s="178">
        <f t="shared" si="83"/>
        <v>0</v>
      </c>
      <c r="GQ80" s="178">
        <f t="shared" si="83"/>
        <v>0</v>
      </c>
      <c r="GR80" s="178">
        <f t="shared" si="83"/>
        <v>0</v>
      </c>
      <c r="GS80" s="178">
        <f t="shared" si="83"/>
        <v>0</v>
      </c>
      <c r="GT80" s="178">
        <f t="shared" si="83"/>
        <v>0</v>
      </c>
      <c r="GU80" s="178">
        <f t="shared" si="83"/>
        <v>0</v>
      </c>
      <c r="GV80" s="178">
        <f t="shared" si="83"/>
        <v>0</v>
      </c>
      <c r="GW80" s="178">
        <f t="shared" si="83"/>
        <v>0</v>
      </c>
      <c r="GX80" s="178">
        <f t="shared" si="83"/>
        <v>0</v>
      </c>
      <c r="GY80" s="178">
        <f t="shared" si="83"/>
        <v>0</v>
      </c>
      <c r="GZ80" s="178">
        <f t="shared" si="83"/>
        <v>0</v>
      </c>
      <c r="HA80" s="178">
        <f t="shared" si="83"/>
        <v>0</v>
      </c>
      <c r="HB80" s="178">
        <f t="shared" si="83"/>
        <v>0</v>
      </c>
      <c r="HC80" s="178">
        <f t="shared" si="83"/>
        <v>0</v>
      </c>
      <c r="HD80" s="178">
        <f t="shared" si="83"/>
        <v>0</v>
      </c>
      <c r="HE80" s="178">
        <f t="shared" si="83"/>
        <v>0</v>
      </c>
      <c r="HF80" s="178">
        <f t="shared" si="83"/>
        <v>0</v>
      </c>
      <c r="HG80" s="178">
        <f t="shared" si="83"/>
        <v>0</v>
      </c>
      <c r="HH80" s="178">
        <f t="shared" si="83"/>
        <v>0</v>
      </c>
      <c r="HI80" s="178">
        <f t="shared" si="83"/>
        <v>0</v>
      </c>
      <c r="HJ80" s="178">
        <f t="shared" si="83"/>
        <v>0</v>
      </c>
      <c r="HK80" s="178">
        <f t="shared" si="83"/>
        <v>0</v>
      </c>
      <c r="HL80" s="178">
        <f t="shared" si="83"/>
        <v>0</v>
      </c>
      <c r="HM80" s="178">
        <f t="shared" si="83"/>
        <v>0</v>
      </c>
      <c r="HN80" s="178">
        <f t="shared" si="83"/>
        <v>0</v>
      </c>
      <c r="HO80" s="178">
        <f t="shared" si="83"/>
        <v>0</v>
      </c>
      <c r="HP80" s="178">
        <f t="shared" si="83"/>
        <v>0</v>
      </c>
      <c r="HQ80" s="178">
        <f t="shared" si="83"/>
        <v>0</v>
      </c>
      <c r="HR80" s="178">
        <f t="shared" si="83"/>
        <v>0</v>
      </c>
      <c r="HS80" s="178">
        <f t="shared" si="83"/>
        <v>0</v>
      </c>
      <c r="HT80" s="178">
        <f t="shared" si="83"/>
        <v>0</v>
      </c>
      <c r="HU80" s="178">
        <f t="shared" si="83"/>
        <v>0</v>
      </c>
      <c r="HV80" s="179">
        <f t="shared" si="83"/>
        <v>2677.966434</v>
      </c>
      <c r="HW80" s="178">
        <f t="shared" si="83"/>
        <v>0</v>
      </c>
      <c r="HX80" s="178">
        <f t="shared" si="83"/>
        <v>0</v>
      </c>
      <c r="HY80" s="178">
        <f t="shared" si="83"/>
        <v>0</v>
      </c>
      <c r="HZ80" s="178">
        <f t="shared" si="83"/>
        <v>0</v>
      </c>
      <c r="IA80" s="178">
        <f t="shared" si="83"/>
        <v>0</v>
      </c>
      <c r="IB80" s="178">
        <f t="shared" si="83"/>
        <v>0</v>
      </c>
      <c r="IC80" s="178">
        <f t="shared" si="83"/>
        <v>0</v>
      </c>
      <c r="ID80" s="179">
        <f t="shared" si="83"/>
        <v>1138.361153</v>
      </c>
      <c r="IE80" s="178">
        <f t="shared" si="83"/>
        <v>0</v>
      </c>
      <c r="IF80" s="178">
        <f t="shared" si="83"/>
        <v>0</v>
      </c>
      <c r="IG80" s="178">
        <f t="shared" si="83"/>
        <v>0</v>
      </c>
      <c r="IH80" s="178">
        <f t="shared" si="83"/>
        <v>0</v>
      </c>
      <c r="II80" s="178">
        <f t="shared" si="83"/>
        <v>0</v>
      </c>
      <c r="IJ80" s="178">
        <f t="shared" si="83"/>
        <v>0</v>
      </c>
      <c r="IK80" s="178">
        <f t="shared" si="83"/>
        <v>0</v>
      </c>
      <c r="IL80" s="178">
        <f t="shared" si="83"/>
        <v>0</v>
      </c>
      <c r="IM80" s="178">
        <f t="shared" si="83"/>
        <v>0</v>
      </c>
      <c r="IN80" s="178">
        <f t="shared" si="83"/>
        <v>0</v>
      </c>
      <c r="IO80" s="179">
        <f t="shared" si="83"/>
        <v>1127.09025</v>
      </c>
      <c r="IP80" s="178">
        <f t="shared" si="83"/>
        <v>0</v>
      </c>
      <c r="IQ80" s="178">
        <f t="shared" si="83"/>
        <v>0</v>
      </c>
      <c r="IR80" s="178">
        <f t="shared" si="83"/>
        <v>0</v>
      </c>
      <c r="IS80" s="179">
        <f t="shared" si="83"/>
        <v>1530.58856</v>
      </c>
      <c r="IT80" s="178">
        <f t="shared" si="83"/>
        <v>0</v>
      </c>
      <c r="IU80" s="178">
        <f t="shared" si="83"/>
        <v>0</v>
      </c>
      <c r="IV80" s="178">
        <f t="shared" si="83"/>
        <v>0</v>
      </c>
      <c r="IW80" s="178">
        <f t="shared" si="83"/>
        <v>0</v>
      </c>
      <c r="IX80" s="178">
        <f t="shared" si="83"/>
        <v>0</v>
      </c>
      <c r="IY80" s="178">
        <f t="shared" si="83"/>
        <v>0</v>
      </c>
      <c r="IZ80" s="178">
        <f t="shared" si="83"/>
        <v>0</v>
      </c>
      <c r="JA80" s="178">
        <f t="shared" si="83"/>
        <v>0</v>
      </c>
      <c r="JB80" s="179">
        <f t="shared" si="83"/>
        <v>2603.578478</v>
      </c>
      <c r="JC80" s="178">
        <f t="shared" si="83"/>
        <v>0</v>
      </c>
      <c r="JD80" s="178">
        <f t="shared" si="83"/>
        <v>0</v>
      </c>
      <c r="JE80" s="178">
        <f t="shared" si="83"/>
        <v>0</v>
      </c>
      <c r="JF80" s="178">
        <f t="shared" si="83"/>
        <v>0</v>
      </c>
      <c r="JG80" s="178">
        <f t="shared" si="83"/>
        <v>0</v>
      </c>
      <c r="JH80" s="179">
        <f t="shared" si="83"/>
        <v>3076.956383</v>
      </c>
      <c r="JI80" s="178">
        <f t="shared" si="83"/>
        <v>0</v>
      </c>
      <c r="JJ80" s="178">
        <f t="shared" si="83"/>
        <v>0</v>
      </c>
      <c r="JK80" s="178">
        <f t="shared" si="83"/>
        <v>0</v>
      </c>
      <c r="JL80" s="178">
        <f t="shared" si="83"/>
        <v>0</v>
      </c>
      <c r="JM80" s="178">
        <f t="shared" si="83"/>
        <v>0</v>
      </c>
      <c r="JN80" s="179">
        <f t="shared" si="83"/>
        <v>3908.748987</v>
      </c>
      <c r="JO80" s="178">
        <f t="shared" si="83"/>
        <v>0</v>
      </c>
      <c r="JP80" s="178">
        <f t="shared" si="83"/>
        <v>0</v>
      </c>
      <c r="JQ80" s="178">
        <f t="shared" si="83"/>
        <v>0</v>
      </c>
      <c r="JR80" s="178">
        <f t="shared" si="83"/>
        <v>0</v>
      </c>
      <c r="JS80" s="178">
        <f t="shared" si="83"/>
        <v>0</v>
      </c>
      <c r="JT80" s="178">
        <f t="shared" si="83"/>
        <v>0</v>
      </c>
      <c r="JU80" s="178">
        <f t="shared" si="83"/>
        <v>0</v>
      </c>
      <c r="JV80" s="178">
        <f t="shared" si="83"/>
        <v>0</v>
      </c>
      <c r="JW80" s="178">
        <f t="shared" si="83"/>
        <v>0</v>
      </c>
      <c r="JX80" s="178">
        <f t="shared" si="83"/>
        <v>0</v>
      </c>
      <c r="JY80" s="178">
        <f t="shared" si="83"/>
        <v>0</v>
      </c>
      <c r="JZ80" s="182">
        <f t="shared" si="4"/>
        <v>0.195</v>
      </c>
      <c r="KA80" s="181">
        <f t="shared" si="5"/>
        <v>23046.74143</v>
      </c>
      <c r="KB80" s="181">
        <f t="shared" si="6"/>
        <v>4494.114579</v>
      </c>
    </row>
    <row r="81" ht="14.25" customHeight="1">
      <c r="A81" s="50" t="s">
        <v>202</v>
      </c>
      <c r="B81" s="83" t="s">
        <v>480</v>
      </c>
      <c r="C81" s="50">
        <v>1811080.0</v>
      </c>
      <c r="D81" s="175">
        <v>0.0</v>
      </c>
      <c r="E81" s="175">
        <v>0.0</v>
      </c>
      <c r="F81" s="175">
        <v>0.0</v>
      </c>
      <c r="G81" s="175">
        <v>0.0</v>
      </c>
      <c r="H81" s="175">
        <v>0.0</v>
      </c>
      <c r="I81" s="175">
        <v>0.0</v>
      </c>
      <c r="J81" s="175">
        <v>0.0</v>
      </c>
      <c r="K81" s="175">
        <v>0.0</v>
      </c>
      <c r="L81" s="175">
        <v>0.0</v>
      </c>
      <c r="M81" s="175">
        <v>0.0</v>
      </c>
      <c r="N81" s="175">
        <v>0.0</v>
      </c>
      <c r="O81" s="175">
        <v>0.0</v>
      </c>
      <c r="P81" s="175">
        <v>0.0</v>
      </c>
      <c r="Q81" s="175">
        <v>0.0</v>
      </c>
      <c r="R81" s="175">
        <v>0.0</v>
      </c>
      <c r="S81" s="175">
        <v>0.0</v>
      </c>
      <c r="T81" s="175">
        <v>0.0</v>
      </c>
      <c r="U81" s="175">
        <v>0.0</v>
      </c>
      <c r="V81" s="175">
        <v>0.0</v>
      </c>
      <c r="W81" s="175">
        <v>0.0</v>
      </c>
      <c r="X81" s="175">
        <v>0.0</v>
      </c>
      <c r="Y81" s="175">
        <v>0.0</v>
      </c>
      <c r="Z81" s="175">
        <v>0.0</v>
      </c>
      <c r="AA81" s="175">
        <v>0.0</v>
      </c>
      <c r="AB81" s="175">
        <v>0.0</v>
      </c>
      <c r="AC81" s="175">
        <v>0.0</v>
      </c>
      <c r="AD81" s="175">
        <v>0.0</v>
      </c>
      <c r="AE81" s="175">
        <v>0.0</v>
      </c>
      <c r="AF81" s="175">
        <v>0.0</v>
      </c>
      <c r="AG81" s="175">
        <v>133.0</v>
      </c>
      <c r="AH81" s="175">
        <v>0.0</v>
      </c>
      <c r="AI81" s="175">
        <v>0.0</v>
      </c>
      <c r="AJ81" s="175">
        <v>0.0</v>
      </c>
      <c r="AK81" s="175">
        <v>0.0</v>
      </c>
      <c r="AL81" s="175">
        <v>0.0</v>
      </c>
      <c r="AM81" s="175">
        <v>0.0</v>
      </c>
      <c r="AN81" s="175">
        <v>0.0</v>
      </c>
      <c r="AO81" s="175">
        <v>135.0</v>
      </c>
      <c r="AP81" s="175">
        <v>0.0</v>
      </c>
      <c r="AQ81" s="175">
        <v>0.0</v>
      </c>
      <c r="AR81" s="175">
        <v>0.0</v>
      </c>
      <c r="AS81" s="175">
        <v>0.0</v>
      </c>
      <c r="AT81" s="175">
        <v>0.0</v>
      </c>
      <c r="AU81" s="175">
        <v>0.0</v>
      </c>
      <c r="AV81" s="175">
        <v>0.0</v>
      </c>
      <c r="AW81" s="175">
        <v>0.0</v>
      </c>
      <c r="AX81" s="175">
        <v>0.0</v>
      </c>
      <c r="AY81" s="175">
        <v>0.0</v>
      </c>
      <c r="AZ81" s="175">
        <v>0.0</v>
      </c>
      <c r="BA81" s="175">
        <v>126.0</v>
      </c>
      <c r="BB81" s="175">
        <v>0.0</v>
      </c>
      <c r="BC81" s="175">
        <v>0.0</v>
      </c>
      <c r="BD81" s="175">
        <v>0.0</v>
      </c>
      <c r="BE81" s="175">
        <v>0.0</v>
      </c>
      <c r="BF81" s="175">
        <v>0.0</v>
      </c>
      <c r="BG81" s="175">
        <v>0.0</v>
      </c>
      <c r="BH81" s="175">
        <v>0.0</v>
      </c>
      <c r="BI81" s="175">
        <v>0.0</v>
      </c>
      <c r="BJ81" s="175">
        <v>0.0</v>
      </c>
      <c r="BK81" s="175">
        <v>0.0</v>
      </c>
      <c r="BL81" s="175">
        <v>0.0</v>
      </c>
      <c r="BM81" s="175">
        <v>0.0</v>
      </c>
      <c r="BN81" s="175">
        <v>0.0</v>
      </c>
      <c r="BO81" s="175">
        <v>0.0</v>
      </c>
      <c r="BP81" s="175">
        <v>0.0</v>
      </c>
      <c r="BQ81" s="175">
        <v>0.0</v>
      </c>
      <c r="BR81" s="175">
        <v>0.0</v>
      </c>
      <c r="BS81" s="175">
        <v>0.0</v>
      </c>
      <c r="BT81" s="175">
        <v>0.0</v>
      </c>
      <c r="BU81" s="175">
        <v>0.0</v>
      </c>
      <c r="BV81" s="175">
        <v>0.0</v>
      </c>
      <c r="BW81" s="175">
        <v>0.0</v>
      </c>
      <c r="BX81" s="175">
        <v>0.0</v>
      </c>
      <c r="BY81" s="175">
        <v>0.0</v>
      </c>
      <c r="BZ81" s="175">
        <v>0.0</v>
      </c>
      <c r="CA81" s="175">
        <v>0.0</v>
      </c>
      <c r="CB81" s="175">
        <v>0.0</v>
      </c>
      <c r="CC81" s="175">
        <v>0.0</v>
      </c>
      <c r="CD81" s="175">
        <v>0.0</v>
      </c>
      <c r="CE81" s="175">
        <v>0.0</v>
      </c>
      <c r="CF81" s="175">
        <v>0.0</v>
      </c>
      <c r="CG81" s="175">
        <v>0.0</v>
      </c>
      <c r="CH81" s="175">
        <v>0.0</v>
      </c>
      <c r="CI81" s="175">
        <v>0.0</v>
      </c>
      <c r="CJ81" s="175">
        <v>133.0</v>
      </c>
      <c r="CK81" s="175">
        <v>0.0</v>
      </c>
      <c r="CL81" s="175">
        <v>0.0</v>
      </c>
      <c r="CM81" s="175">
        <v>0.0</v>
      </c>
      <c r="CN81" s="175">
        <v>0.0</v>
      </c>
      <c r="CO81" s="175">
        <v>0.0</v>
      </c>
      <c r="CP81" s="175">
        <v>0.0</v>
      </c>
      <c r="CQ81" s="175">
        <v>0.0</v>
      </c>
      <c r="CR81" s="175">
        <v>144.0</v>
      </c>
      <c r="CS81" s="175">
        <v>0.0</v>
      </c>
      <c r="CT81" s="175">
        <v>0.0</v>
      </c>
      <c r="CU81" s="175">
        <v>0.0</v>
      </c>
      <c r="CV81" s="175">
        <v>0.0</v>
      </c>
      <c r="CW81" s="175">
        <v>0.0</v>
      </c>
      <c r="CX81" s="175">
        <v>0.0</v>
      </c>
      <c r="CY81" s="175">
        <v>0.0</v>
      </c>
      <c r="CZ81" s="175">
        <v>0.0</v>
      </c>
      <c r="DA81" s="175">
        <v>0.0</v>
      </c>
      <c r="DB81" s="175">
        <v>0.0</v>
      </c>
      <c r="DC81" s="175">
        <v>128.0</v>
      </c>
      <c r="DD81" s="175">
        <v>0.0</v>
      </c>
      <c r="DE81" s="175">
        <v>0.0</v>
      </c>
      <c r="DF81" s="175">
        <v>0.0</v>
      </c>
      <c r="DG81" s="175">
        <v>126.0</v>
      </c>
      <c r="DH81" s="175">
        <v>0.0</v>
      </c>
      <c r="DI81" s="175">
        <v>0.0</v>
      </c>
      <c r="DJ81" s="175">
        <v>0.0</v>
      </c>
      <c r="DK81" s="175">
        <v>0.0</v>
      </c>
      <c r="DL81" s="175">
        <v>0.0</v>
      </c>
      <c r="DM81" s="175">
        <v>0.0</v>
      </c>
      <c r="DN81" s="175">
        <v>0.0</v>
      </c>
      <c r="DO81" s="175">
        <v>0.0</v>
      </c>
      <c r="DP81" s="175">
        <v>131.0</v>
      </c>
      <c r="DQ81" s="175">
        <v>0.0</v>
      </c>
      <c r="DR81" s="175">
        <v>0.0</v>
      </c>
      <c r="DS81" s="175">
        <v>0.0</v>
      </c>
      <c r="DT81" s="175">
        <v>0.0</v>
      </c>
      <c r="DU81" s="175">
        <v>0.0</v>
      </c>
      <c r="DV81" s="175">
        <v>135.0</v>
      </c>
      <c r="DW81" s="175">
        <v>0.0</v>
      </c>
      <c r="DX81" s="175">
        <v>0.0</v>
      </c>
      <c r="DY81" s="175">
        <v>0.0</v>
      </c>
      <c r="DZ81" s="175">
        <v>0.0</v>
      </c>
      <c r="EA81" s="175">
        <v>0.0</v>
      </c>
      <c r="EB81" s="175">
        <v>132.0</v>
      </c>
      <c r="EC81" s="175">
        <v>0.0</v>
      </c>
      <c r="ED81" s="175">
        <v>0.0</v>
      </c>
      <c r="EE81" s="175">
        <v>0.0</v>
      </c>
      <c r="EF81" s="175">
        <v>0.0</v>
      </c>
      <c r="EG81" s="175">
        <v>0.0</v>
      </c>
      <c r="EH81" s="175">
        <v>0.0</v>
      </c>
      <c r="EI81" s="175">
        <v>0.0</v>
      </c>
      <c r="EJ81" s="175">
        <v>0.0</v>
      </c>
      <c r="EK81" s="175">
        <v>0.0</v>
      </c>
      <c r="EL81" s="175">
        <v>0.0</v>
      </c>
      <c r="EM81" s="176">
        <v>0.0</v>
      </c>
      <c r="EN81" s="177">
        <f t="shared" si="2"/>
        <v>0</v>
      </c>
      <c r="EO81" s="178">
        <f>VLOOKUP(C81,'Complexity Cost Adjustment'!$C$2:$H$141,6,0)</f>
        <v>756.3542</v>
      </c>
      <c r="EP81" s="178">
        <f t="shared" ref="EP81:JY81" si="84">IF(D81&gt;0,($EO81)*D$143,0)</f>
        <v>0</v>
      </c>
      <c r="EQ81" s="178">
        <f t="shared" si="84"/>
        <v>0</v>
      </c>
      <c r="ER81" s="178">
        <f t="shared" si="84"/>
        <v>0</v>
      </c>
      <c r="ES81" s="178">
        <f t="shared" si="84"/>
        <v>0</v>
      </c>
      <c r="ET81" s="178">
        <f t="shared" si="84"/>
        <v>0</v>
      </c>
      <c r="EU81" s="178">
        <f t="shared" si="84"/>
        <v>0</v>
      </c>
      <c r="EV81" s="178">
        <f t="shared" si="84"/>
        <v>0</v>
      </c>
      <c r="EW81" s="178">
        <f t="shared" si="84"/>
        <v>0</v>
      </c>
      <c r="EX81" s="178">
        <f t="shared" si="84"/>
        <v>0</v>
      </c>
      <c r="EY81" s="178">
        <f t="shared" si="84"/>
        <v>0</v>
      </c>
      <c r="EZ81" s="178">
        <f t="shared" si="84"/>
        <v>0</v>
      </c>
      <c r="FA81" s="178">
        <f t="shared" si="84"/>
        <v>0</v>
      </c>
      <c r="FB81" s="178">
        <f t="shared" si="84"/>
        <v>0</v>
      </c>
      <c r="FC81" s="178">
        <f t="shared" si="84"/>
        <v>0</v>
      </c>
      <c r="FD81" s="178">
        <f t="shared" si="84"/>
        <v>0</v>
      </c>
      <c r="FE81" s="178">
        <f t="shared" si="84"/>
        <v>0</v>
      </c>
      <c r="FF81" s="178">
        <f t="shared" si="84"/>
        <v>0</v>
      </c>
      <c r="FG81" s="178">
        <f t="shared" si="84"/>
        <v>0</v>
      </c>
      <c r="FH81" s="178">
        <f t="shared" si="84"/>
        <v>0</v>
      </c>
      <c r="FI81" s="178">
        <f t="shared" si="84"/>
        <v>0</v>
      </c>
      <c r="FJ81" s="178">
        <f t="shared" si="84"/>
        <v>0</v>
      </c>
      <c r="FK81" s="178">
        <f t="shared" si="84"/>
        <v>0</v>
      </c>
      <c r="FL81" s="178">
        <f t="shared" si="84"/>
        <v>0</v>
      </c>
      <c r="FM81" s="178">
        <f t="shared" si="84"/>
        <v>0</v>
      </c>
      <c r="FN81" s="178">
        <f t="shared" si="84"/>
        <v>0</v>
      </c>
      <c r="FO81" s="178">
        <f t="shared" si="84"/>
        <v>0</v>
      </c>
      <c r="FP81" s="178">
        <f t="shared" si="84"/>
        <v>0</v>
      </c>
      <c r="FQ81" s="178">
        <f t="shared" si="84"/>
        <v>0</v>
      </c>
      <c r="FR81" s="178">
        <f t="shared" si="84"/>
        <v>0</v>
      </c>
      <c r="FS81" s="179">
        <f t="shared" si="84"/>
        <v>871.3200384</v>
      </c>
      <c r="FT81" s="178">
        <f t="shared" si="84"/>
        <v>0</v>
      </c>
      <c r="FU81" s="178">
        <f t="shared" si="84"/>
        <v>0</v>
      </c>
      <c r="FV81" s="178">
        <f t="shared" si="84"/>
        <v>0</v>
      </c>
      <c r="FW81" s="178">
        <f t="shared" si="84"/>
        <v>0</v>
      </c>
      <c r="FX81" s="178">
        <f t="shared" si="84"/>
        <v>0</v>
      </c>
      <c r="FY81" s="178">
        <f t="shared" si="84"/>
        <v>0</v>
      </c>
      <c r="FZ81" s="178">
        <f t="shared" si="84"/>
        <v>0</v>
      </c>
      <c r="GA81" s="179">
        <f t="shared" si="84"/>
        <v>963.5952508</v>
      </c>
      <c r="GB81" s="178">
        <f t="shared" si="84"/>
        <v>0</v>
      </c>
      <c r="GC81" s="178">
        <f t="shared" si="84"/>
        <v>0</v>
      </c>
      <c r="GD81" s="178">
        <f t="shared" si="84"/>
        <v>0</v>
      </c>
      <c r="GE81" s="178">
        <f t="shared" si="84"/>
        <v>0</v>
      </c>
      <c r="GF81" s="178">
        <f t="shared" si="84"/>
        <v>0</v>
      </c>
      <c r="GG81" s="178">
        <f t="shared" si="84"/>
        <v>0</v>
      </c>
      <c r="GH81" s="178">
        <f t="shared" si="84"/>
        <v>0</v>
      </c>
      <c r="GI81" s="178">
        <f t="shared" si="84"/>
        <v>0</v>
      </c>
      <c r="GJ81" s="178">
        <f t="shared" si="84"/>
        <v>0</v>
      </c>
      <c r="GK81" s="178">
        <f t="shared" si="84"/>
        <v>0</v>
      </c>
      <c r="GL81" s="178">
        <f t="shared" si="84"/>
        <v>0</v>
      </c>
      <c r="GM81" s="179">
        <f t="shared" si="84"/>
        <v>508.2700224</v>
      </c>
      <c r="GN81" s="178">
        <f t="shared" si="84"/>
        <v>0</v>
      </c>
      <c r="GO81" s="178">
        <f t="shared" si="84"/>
        <v>0</v>
      </c>
      <c r="GP81" s="178">
        <f t="shared" si="84"/>
        <v>0</v>
      </c>
      <c r="GQ81" s="178">
        <f t="shared" si="84"/>
        <v>0</v>
      </c>
      <c r="GR81" s="178">
        <f t="shared" si="84"/>
        <v>0</v>
      </c>
      <c r="GS81" s="178">
        <f t="shared" si="84"/>
        <v>0</v>
      </c>
      <c r="GT81" s="178">
        <f t="shared" si="84"/>
        <v>0</v>
      </c>
      <c r="GU81" s="178">
        <f t="shared" si="84"/>
        <v>0</v>
      </c>
      <c r="GV81" s="178">
        <f t="shared" si="84"/>
        <v>0</v>
      </c>
      <c r="GW81" s="178">
        <f t="shared" si="84"/>
        <v>0</v>
      </c>
      <c r="GX81" s="178">
        <f t="shared" si="84"/>
        <v>0</v>
      </c>
      <c r="GY81" s="178">
        <f t="shared" si="84"/>
        <v>0</v>
      </c>
      <c r="GZ81" s="178">
        <f t="shared" si="84"/>
        <v>0</v>
      </c>
      <c r="HA81" s="178">
        <f t="shared" si="84"/>
        <v>0</v>
      </c>
      <c r="HB81" s="178">
        <f t="shared" si="84"/>
        <v>0</v>
      </c>
      <c r="HC81" s="178">
        <f t="shared" si="84"/>
        <v>0</v>
      </c>
      <c r="HD81" s="178">
        <f t="shared" si="84"/>
        <v>0</v>
      </c>
      <c r="HE81" s="178">
        <f t="shared" si="84"/>
        <v>0</v>
      </c>
      <c r="HF81" s="178">
        <f t="shared" si="84"/>
        <v>0</v>
      </c>
      <c r="HG81" s="178">
        <f t="shared" si="84"/>
        <v>0</v>
      </c>
      <c r="HH81" s="178">
        <f t="shared" si="84"/>
        <v>0</v>
      </c>
      <c r="HI81" s="178">
        <f t="shared" si="84"/>
        <v>0</v>
      </c>
      <c r="HJ81" s="178">
        <f t="shared" si="84"/>
        <v>0</v>
      </c>
      <c r="HK81" s="178">
        <f t="shared" si="84"/>
        <v>0</v>
      </c>
      <c r="HL81" s="178">
        <f t="shared" si="84"/>
        <v>0</v>
      </c>
      <c r="HM81" s="178">
        <f t="shared" si="84"/>
        <v>0</v>
      </c>
      <c r="HN81" s="178">
        <f t="shared" si="84"/>
        <v>0</v>
      </c>
      <c r="HO81" s="178">
        <f t="shared" si="84"/>
        <v>0</v>
      </c>
      <c r="HP81" s="178">
        <f t="shared" si="84"/>
        <v>0</v>
      </c>
      <c r="HQ81" s="178">
        <f t="shared" si="84"/>
        <v>0</v>
      </c>
      <c r="HR81" s="178">
        <f t="shared" si="84"/>
        <v>0</v>
      </c>
      <c r="HS81" s="178">
        <f t="shared" si="84"/>
        <v>0</v>
      </c>
      <c r="HT81" s="178">
        <f t="shared" si="84"/>
        <v>0</v>
      </c>
      <c r="HU81" s="178">
        <f t="shared" si="84"/>
        <v>0</v>
      </c>
      <c r="HV81" s="179">
        <f t="shared" si="84"/>
        <v>898.5487896</v>
      </c>
      <c r="HW81" s="178">
        <f t="shared" si="84"/>
        <v>0</v>
      </c>
      <c r="HX81" s="178">
        <f t="shared" si="84"/>
        <v>0</v>
      </c>
      <c r="HY81" s="178">
        <f t="shared" si="84"/>
        <v>0</v>
      </c>
      <c r="HZ81" s="178">
        <f t="shared" si="84"/>
        <v>0</v>
      </c>
      <c r="IA81" s="178">
        <f t="shared" si="84"/>
        <v>0</v>
      </c>
      <c r="IB81" s="178">
        <f t="shared" si="84"/>
        <v>0</v>
      </c>
      <c r="IC81" s="178">
        <f t="shared" si="84"/>
        <v>0</v>
      </c>
      <c r="ID81" s="179">
        <f t="shared" si="84"/>
        <v>381.958871</v>
      </c>
      <c r="IE81" s="178">
        <f t="shared" si="84"/>
        <v>0</v>
      </c>
      <c r="IF81" s="178">
        <f t="shared" si="84"/>
        <v>0</v>
      </c>
      <c r="IG81" s="178">
        <f t="shared" si="84"/>
        <v>0</v>
      </c>
      <c r="IH81" s="178">
        <f t="shared" si="84"/>
        <v>0</v>
      </c>
      <c r="II81" s="178">
        <f t="shared" si="84"/>
        <v>0</v>
      </c>
      <c r="IJ81" s="178">
        <f t="shared" si="84"/>
        <v>0</v>
      </c>
      <c r="IK81" s="178">
        <f t="shared" si="84"/>
        <v>0</v>
      </c>
      <c r="IL81" s="178">
        <f t="shared" si="84"/>
        <v>0</v>
      </c>
      <c r="IM81" s="178">
        <f t="shared" si="84"/>
        <v>0</v>
      </c>
      <c r="IN81" s="178">
        <f t="shared" si="84"/>
        <v>0</v>
      </c>
      <c r="IO81" s="179">
        <f t="shared" si="84"/>
        <v>378.1771</v>
      </c>
      <c r="IP81" s="178">
        <f t="shared" si="84"/>
        <v>0</v>
      </c>
      <c r="IQ81" s="178">
        <f t="shared" si="84"/>
        <v>0</v>
      </c>
      <c r="IR81" s="178">
        <f t="shared" si="84"/>
        <v>0</v>
      </c>
      <c r="IS81" s="179">
        <f t="shared" si="84"/>
        <v>513.5645018</v>
      </c>
      <c r="IT81" s="178">
        <f t="shared" si="84"/>
        <v>0</v>
      </c>
      <c r="IU81" s="178">
        <f t="shared" si="84"/>
        <v>0</v>
      </c>
      <c r="IV81" s="178">
        <f t="shared" si="84"/>
        <v>0</v>
      </c>
      <c r="IW81" s="178">
        <f t="shared" si="84"/>
        <v>0</v>
      </c>
      <c r="IX81" s="178">
        <f t="shared" si="84"/>
        <v>0</v>
      </c>
      <c r="IY81" s="178">
        <f t="shared" si="84"/>
        <v>0</v>
      </c>
      <c r="IZ81" s="178">
        <f t="shared" si="84"/>
        <v>0</v>
      </c>
      <c r="JA81" s="178">
        <f t="shared" si="84"/>
        <v>0</v>
      </c>
      <c r="JB81" s="179">
        <f t="shared" si="84"/>
        <v>873.589101</v>
      </c>
      <c r="JC81" s="178">
        <f t="shared" si="84"/>
        <v>0</v>
      </c>
      <c r="JD81" s="178">
        <f t="shared" si="84"/>
        <v>0</v>
      </c>
      <c r="JE81" s="178">
        <f t="shared" si="84"/>
        <v>0</v>
      </c>
      <c r="JF81" s="178">
        <f t="shared" si="84"/>
        <v>0</v>
      </c>
      <c r="JG81" s="178">
        <f t="shared" si="84"/>
        <v>0</v>
      </c>
      <c r="JH81" s="179">
        <f t="shared" si="84"/>
        <v>1032.423483</v>
      </c>
      <c r="JI81" s="178">
        <f t="shared" si="84"/>
        <v>0</v>
      </c>
      <c r="JJ81" s="178">
        <f t="shared" si="84"/>
        <v>0</v>
      </c>
      <c r="JK81" s="178">
        <f t="shared" si="84"/>
        <v>0</v>
      </c>
      <c r="JL81" s="178">
        <f t="shared" si="84"/>
        <v>0</v>
      </c>
      <c r="JM81" s="178">
        <f t="shared" si="84"/>
        <v>0</v>
      </c>
      <c r="JN81" s="179">
        <f t="shared" si="84"/>
        <v>1311.518183</v>
      </c>
      <c r="JO81" s="178">
        <f t="shared" si="84"/>
        <v>0</v>
      </c>
      <c r="JP81" s="178">
        <f t="shared" si="84"/>
        <v>0</v>
      </c>
      <c r="JQ81" s="178">
        <f t="shared" si="84"/>
        <v>0</v>
      </c>
      <c r="JR81" s="178">
        <f t="shared" si="84"/>
        <v>0</v>
      </c>
      <c r="JS81" s="178">
        <f t="shared" si="84"/>
        <v>0</v>
      </c>
      <c r="JT81" s="178">
        <f t="shared" si="84"/>
        <v>0</v>
      </c>
      <c r="JU81" s="178">
        <f t="shared" si="84"/>
        <v>0</v>
      </c>
      <c r="JV81" s="178">
        <f t="shared" si="84"/>
        <v>0</v>
      </c>
      <c r="JW81" s="178">
        <f t="shared" si="84"/>
        <v>0</v>
      </c>
      <c r="JX81" s="178">
        <f t="shared" si="84"/>
        <v>0</v>
      </c>
      <c r="JY81" s="178">
        <f t="shared" si="84"/>
        <v>0</v>
      </c>
      <c r="JZ81" s="182">
        <f t="shared" si="4"/>
        <v>0.195</v>
      </c>
      <c r="KA81" s="181">
        <f t="shared" si="5"/>
        <v>7732.965341</v>
      </c>
      <c r="KB81" s="181">
        <f t="shared" si="6"/>
        <v>1507.928241</v>
      </c>
    </row>
    <row r="82" ht="14.25" customHeight="1">
      <c r="A82" s="50" t="s">
        <v>227</v>
      </c>
      <c r="B82" s="83" t="s">
        <v>480</v>
      </c>
      <c r="C82" s="50">
        <v>1811081.0</v>
      </c>
      <c r="D82" s="175">
        <v>0.0</v>
      </c>
      <c r="E82" s="175">
        <v>0.0</v>
      </c>
      <c r="F82" s="175">
        <v>0.0</v>
      </c>
      <c r="G82" s="175">
        <v>0.0</v>
      </c>
      <c r="H82" s="175">
        <v>0.0</v>
      </c>
      <c r="I82" s="175">
        <v>0.0</v>
      </c>
      <c r="J82" s="175">
        <v>0.0</v>
      </c>
      <c r="K82" s="175">
        <v>0.0</v>
      </c>
      <c r="L82" s="175">
        <v>0.0</v>
      </c>
      <c r="M82" s="175">
        <v>0.0</v>
      </c>
      <c r="N82" s="175">
        <v>0.0</v>
      </c>
      <c r="O82" s="175">
        <v>0.0</v>
      </c>
      <c r="P82" s="175">
        <v>0.0</v>
      </c>
      <c r="Q82" s="175">
        <v>0.0</v>
      </c>
      <c r="R82" s="175">
        <v>0.0</v>
      </c>
      <c r="S82" s="175">
        <v>0.0</v>
      </c>
      <c r="T82" s="175">
        <v>0.0</v>
      </c>
      <c r="U82" s="175">
        <v>0.0</v>
      </c>
      <c r="V82" s="175">
        <v>0.0</v>
      </c>
      <c r="W82" s="175">
        <v>0.0</v>
      </c>
      <c r="X82" s="175">
        <v>0.0</v>
      </c>
      <c r="Y82" s="175">
        <v>0.0</v>
      </c>
      <c r="Z82" s="175">
        <v>0.0</v>
      </c>
      <c r="AA82" s="175">
        <v>0.0</v>
      </c>
      <c r="AB82" s="175">
        <v>0.0</v>
      </c>
      <c r="AC82" s="175">
        <v>0.0</v>
      </c>
      <c r="AD82" s="175">
        <v>0.0</v>
      </c>
      <c r="AE82" s="175">
        <v>0.0</v>
      </c>
      <c r="AF82" s="175">
        <v>0.0</v>
      </c>
      <c r="AG82" s="175">
        <v>0.0</v>
      </c>
      <c r="AH82" s="175">
        <v>133.0</v>
      </c>
      <c r="AI82" s="175">
        <v>0.0</v>
      </c>
      <c r="AJ82" s="175">
        <v>0.0</v>
      </c>
      <c r="AK82" s="175">
        <v>0.0</v>
      </c>
      <c r="AL82" s="175">
        <v>0.0</v>
      </c>
      <c r="AM82" s="175">
        <v>0.0</v>
      </c>
      <c r="AN82" s="175">
        <v>0.0</v>
      </c>
      <c r="AO82" s="175">
        <v>0.0</v>
      </c>
      <c r="AP82" s="175">
        <v>135.0</v>
      </c>
      <c r="AQ82" s="175">
        <v>0.0</v>
      </c>
      <c r="AR82" s="175">
        <v>0.0</v>
      </c>
      <c r="AS82" s="175">
        <v>0.0</v>
      </c>
      <c r="AT82" s="175">
        <v>0.0</v>
      </c>
      <c r="AU82" s="175">
        <v>0.0</v>
      </c>
      <c r="AV82" s="175">
        <v>0.0</v>
      </c>
      <c r="AW82" s="175">
        <v>0.0</v>
      </c>
      <c r="AX82" s="175">
        <v>0.0</v>
      </c>
      <c r="AY82" s="175">
        <v>0.0</v>
      </c>
      <c r="AZ82" s="175">
        <v>0.0</v>
      </c>
      <c r="BA82" s="175">
        <v>0.0</v>
      </c>
      <c r="BB82" s="175">
        <v>133.0</v>
      </c>
      <c r="BC82" s="175">
        <v>0.0</v>
      </c>
      <c r="BD82" s="175">
        <v>0.0</v>
      </c>
      <c r="BE82" s="175">
        <v>0.0</v>
      </c>
      <c r="BF82" s="175">
        <v>0.0</v>
      </c>
      <c r="BG82" s="175">
        <v>0.0</v>
      </c>
      <c r="BH82" s="175">
        <v>0.0</v>
      </c>
      <c r="BI82" s="175">
        <v>0.0</v>
      </c>
      <c r="BJ82" s="175">
        <v>0.0</v>
      </c>
      <c r="BK82" s="175">
        <v>0.0</v>
      </c>
      <c r="BL82" s="175">
        <v>0.0</v>
      </c>
      <c r="BM82" s="175">
        <v>0.0</v>
      </c>
      <c r="BN82" s="175">
        <v>0.0</v>
      </c>
      <c r="BO82" s="175">
        <v>0.0</v>
      </c>
      <c r="BP82" s="175">
        <v>0.0</v>
      </c>
      <c r="BQ82" s="175">
        <v>0.0</v>
      </c>
      <c r="BR82" s="175">
        <v>0.0</v>
      </c>
      <c r="BS82" s="175">
        <v>0.0</v>
      </c>
      <c r="BT82" s="175">
        <v>0.0</v>
      </c>
      <c r="BU82" s="175">
        <v>0.0</v>
      </c>
      <c r="BV82" s="175">
        <v>0.0</v>
      </c>
      <c r="BW82" s="175">
        <v>0.0</v>
      </c>
      <c r="BX82" s="175">
        <v>0.0</v>
      </c>
      <c r="BY82" s="175">
        <v>0.0</v>
      </c>
      <c r="BZ82" s="175">
        <v>0.0</v>
      </c>
      <c r="CA82" s="175">
        <v>0.0</v>
      </c>
      <c r="CB82" s="175">
        <v>0.0</v>
      </c>
      <c r="CC82" s="175">
        <v>0.0</v>
      </c>
      <c r="CD82" s="175">
        <v>0.0</v>
      </c>
      <c r="CE82" s="175">
        <v>0.0</v>
      </c>
      <c r="CF82" s="175">
        <v>0.0</v>
      </c>
      <c r="CG82" s="175">
        <v>0.0</v>
      </c>
      <c r="CH82" s="175">
        <v>0.0</v>
      </c>
      <c r="CI82" s="175">
        <v>0.0</v>
      </c>
      <c r="CJ82" s="175">
        <v>133.0</v>
      </c>
      <c r="CK82" s="175">
        <v>0.0</v>
      </c>
      <c r="CL82" s="175">
        <v>0.0</v>
      </c>
      <c r="CM82" s="175">
        <v>0.0</v>
      </c>
      <c r="CN82" s="175">
        <v>0.0</v>
      </c>
      <c r="CO82" s="175">
        <v>0.0</v>
      </c>
      <c r="CP82" s="175">
        <v>0.0</v>
      </c>
      <c r="CQ82" s="175">
        <v>0.0</v>
      </c>
      <c r="CR82" s="175">
        <v>0.0</v>
      </c>
      <c r="CS82" s="175">
        <v>144.0</v>
      </c>
      <c r="CT82" s="175">
        <v>0.0</v>
      </c>
      <c r="CU82" s="175">
        <v>0.0</v>
      </c>
      <c r="CV82" s="175">
        <v>0.0</v>
      </c>
      <c r="CW82" s="175">
        <v>0.0</v>
      </c>
      <c r="CX82" s="175">
        <v>0.0</v>
      </c>
      <c r="CY82" s="175">
        <v>0.0</v>
      </c>
      <c r="CZ82" s="175">
        <v>0.0</v>
      </c>
      <c r="DA82" s="175">
        <v>0.0</v>
      </c>
      <c r="DB82" s="175">
        <v>0.0</v>
      </c>
      <c r="DC82" s="175">
        <v>0.0</v>
      </c>
      <c r="DD82" s="175">
        <v>128.0</v>
      </c>
      <c r="DE82" s="175">
        <v>0.0</v>
      </c>
      <c r="DF82" s="175">
        <v>0.0</v>
      </c>
      <c r="DG82" s="175">
        <v>0.0</v>
      </c>
      <c r="DH82" s="175">
        <v>126.0</v>
      </c>
      <c r="DI82" s="175">
        <v>0.0</v>
      </c>
      <c r="DJ82" s="175">
        <v>0.0</v>
      </c>
      <c r="DK82" s="175">
        <v>0.0</v>
      </c>
      <c r="DL82" s="175">
        <v>0.0</v>
      </c>
      <c r="DM82" s="175">
        <v>0.0</v>
      </c>
      <c r="DN82" s="175">
        <v>0.0</v>
      </c>
      <c r="DO82" s="175">
        <v>0.0</v>
      </c>
      <c r="DP82" s="175">
        <v>131.0</v>
      </c>
      <c r="DQ82" s="175">
        <v>0.0</v>
      </c>
      <c r="DR82" s="175">
        <v>0.0</v>
      </c>
      <c r="DS82" s="175">
        <v>0.0</v>
      </c>
      <c r="DT82" s="175">
        <v>0.0</v>
      </c>
      <c r="DU82" s="175">
        <v>0.0</v>
      </c>
      <c r="DV82" s="175">
        <v>135.0</v>
      </c>
      <c r="DW82" s="175">
        <v>0.0</v>
      </c>
      <c r="DX82" s="175">
        <v>0.0</v>
      </c>
      <c r="DY82" s="175">
        <v>0.0</v>
      </c>
      <c r="DZ82" s="175">
        <v>0.0</v>
      </c>
      <c r="EA82" s="175">
        <v>0.0</v>
      </c>
      <c r="EB82" s="175">
        <v>132.0</v>
      </c>
      <c r="EC82" s="175">
        <v>0.0</v>
      </c>
      <c r="ED82" s="175">
        <v>0.0</v>
      </c>
      <c r="EE82" s="175">
        <v>0.0</v>
      </c>
      <c r="EF82" s="175">
        <v>0.0</v>
      </c>
      <c r="EG82" s="175">
        <v>0.0</v>
      </c>
      <c r="EH82" s="175">
        <v>0.0</v>
      </c>
      <c r="EI82" s="175">
        <v>0.0</v>
      </c>
      <c r="EJ82" s="175">
        <v>0.0</v>
      </c>
      <c r="EK82" s="175">
        <v>0.0</v>
      </c>
      <c r="EL82" s="175">
        <v>0.0</v>
      </c>
      <c r="EM82" s="176">
        <v>0.0</v>
      </c>
      <c r="EN82" s="177">
        <f t="shared" si="2"/>
        <v>0</v>
      </c>
      <c r="EO82" s="178">
        <f>VLOOKUP(C82,'Complexity Cost Adjustment'!$C$2:$H$141,6,0)</f>
        <v>1540.3934</v>
      </c>
      <c r="EP82" s="178">
        <f t="shared" ref="EP82:JY82" si="85">IF(D82&gt;0,($EO82)*D$143,0)</f>
        <v>0</v>
      </c>
      <c r="EQ82" s="178">
        <f t="shared" si="85"/>
        <v>0</v>
      </c>
      <c r="ER82" s="178">
        <f t="shared" si="85"/>
        <v>0</v>
      </c>
      <c r="ES82" s="178">
        <f t="shared" si="85"/>
        <v>0</v>
      </c>
      <c r="ET82" s="178">
        <f t="shared" si="85"/>
        <v>0</v>
      </c>
      <c r="EU82" s="178">
        <f t="shared" si="85"/>
        <v>0</v>
      </c>
      <c r="EV82" s="178">
        <f t="shared" si="85"/>
        <v>0</v>
      </c>
      <c r="EW82" s="178">
        <f t="shared" si="85"/>
        <v>0</v>
      </c>
      <c r="EX82" s="178">
        <f t="shared" si="85"/>
        <v>0</v>
      </c>
      <c r="EY82" s="178">
        <f t="shared" si="85"/>
        <v>0</v>
      </c>
      <c r="EZ82" s="178">
        <f t="shared" si="85"/>
        <v>0</v>
      </c>
      <c r="FA82" s="178">
        <f t="shared" si="85"/>
        <v>0</v>
      </c>
      <c r="FB82" s="178">
        <f t="shared" si="85"/>
        <v>0</v>
      </c>
      <c r="FC82" s="178">
        <f t="shared" si="85"/>
        <v>0</v>
      </c>
      <c r="FD82" s="178">
        <f t="shared" si="85"/>
        <v>0</v>
      </c>
      <c r="FE82" s="178">
        <f t="shared" si="85"/>
        <v>0</v>
      </c>
      <c r="FF82" s="178">
        <f t="shared" si="85"/>
        <v>0</v>
      </c>
      <c r="FG82" s="178">
        <f t="shared" si="85"/>
        <v>0</v>
      </c>
      <c r="FH82" s="178">
        <f t="shared" si="85"/>
        <v>0</v>
      </c>
      <c r="FI82" s="178">
        <f t="shared" si="85"/>
        <v>0</v>
      </c>
      <c r="FJ82" s="178">
        <f t="shared" si="85"/>
        <v>0</v>
      </c>
      <c r="FK82" s="178">
        <f t="shared" si="85"/>
        <v>0</v>
      </c>
      <c r="FL82" s="178">
        <f t="shared" si="85"/>
        <v>0</v>
      </c>
      <c r="FM82" s="178">
        <f t="shared" si="85"/>
        <v>0</v>
      </c>
      <c r="FN82" s="178">
        <f t="shared" si="85"/>
        <v>0</v>
      </c>
      <c r="FO82" s="178">
        <f t="shared" si="85"/>
        <v>0</v>
      </c>
      <c r="FP82" s="178">
        <f t="shared" si="85"/>
        <v>0</v>
      </c>
      <c r="FQ82" s="178">
        <f t="shared" si="85"/>
        <v>0</v>
      </c>
      <c r="FR82" s="178">
        <f t="shared" si="85"/>
        <v>0</v>
      </c>
      <c r="FS82" s="178">
        <f t="shared" si="85"/>
        <v>0</v>
      </c>
      <c r="FT82" s="179">
        <f t="shared" si="85"/>
        <v>1756.048476</v>
      </c>
      <c r="FU82" s="178">
        <f t="shared" si="85"/>
        <v>0</v>
      </c>
      <c r="FV82" s="178">
        <f t="shared" si="85"/>
        <v>0</v>
      </c>
      <c r="FW82" s="178">
        <f t="shared" si="85"/>
        <v>0</v>
      </c>
      <c r="FX82" s="178">
        <f t="shared" si="85"/>
        <v>0</v>
      </c>
      <c r="FY82" s="178">
        <f t="shared" si="85"/>
        <v>0</v>
      </c>
      <c r="FZ82" s="178">
        <f t="shared" si="85"/>
        <v>0</v>
      </c>
      <c r="GA82" s="178">
        <f t="shared" si="85"/>
        <v>0</v>
      </c>
      <c r="GB82" s="179">
        <f t="shared" si="85"/>
        <v>1922.410963</v>
      </c>
      <c r="GC82" s="178">
        <f t="shared" si="85"/>
        <v>0</v>
      </c>
      <c r="GD82" s="178">
        <f t="shared" si="85"/>
        <v>0</v>
      </c>
      <c r="GE82" s="178">
        <f t="shared" si="85"/>
        <v>0</v>
      </c>
      <c r="GF82" s="178">
        <f t="shared" si="85"/>
        <v>0</v>
      </c>
      <c r="GG82" s="178">
        <f t="shared" si="85"/>
        <v>0</v>
      </c>
      <c r="GH82" s="178">
        <f t="shared" si="85"/>
        <v>0</v>
      </c>
      <c r="GI82" s="178">
        <f t="shared" si="85"/>
        <v>0</v>
      </c>
      <c r="GJ82" s="178">
        <f t="shared" si="85"/>
        <v>0</v>
      </c>
      <c r="GK82" s="178">
        <f t="shared" si="85"/>
        <v>0</v>
      </c>
      <c r="GL82" s="178">
        <f t="shared" si="85"/>
        <v>0</v>
      </c>
      <c r="GM82" s="178">
        <f t="shared" si="85"/>
        <v>0</v>
      </c>
      <c r="GN82" s="179">
        <f t="shared" si="85"/>
        <v>951.9631212</v>
      </c>
      <c r="GO82" s="178">
        <f t="shared" si="85"/>
        <v>0</v>
      </c>
      <c r="GP82" s="178">
        <f t="shared" si="85"/>
        <v>0</v>
      </c>
      <c r="GQ82" s="178">
        <f t="shared" si="85"/>
        <v>0</v>
      </c>
      <c r="GR82" s="178">
        <f t="shared" si="85"/>
        <v>0</v>
      </c>
      <c r="GS82" s="178">
        <f t="shared" si="85"/>
        <v>0</v>
      </c>
      <c r="GT82" s="178">
        <f t="shared" si="85"/>
        <v>0</v>
      </c>
      <c r="GU82" s="178">
        <f t="shared" si="85"/>
        <v>0</v>
      </c>
      <c r="GV82" s="178">
        <f t="shared" si="85"/>
        <v>0</v>
      </c>
      <c r="GW82" s="178">
        <f t="shared" si="85"/>
        <v>0</v>
      </c>
      <c r="GX82" s="178">
        <f t="shared" si="85"/>
        <v>0</v>
      </c>
      <c r="GY82" s="178">
        <f t="shared" si="85"/>
        <v>0</v>
      </c>
      <c r="GZ82" s="178">
        <f t="shared" si="85"/>
        <v>0</v>
      </c>
      <c r="HA82" s="178">
        <f t="shared" si="85"/>
        <v>0</v>
      </c>
      <c r="HB82" s="178">
        <f t="shared" si="85"/>
        <v>0</v>
      </c>
      <c r="HC82" s="178">
        <f t="shared" si="85"/>
        <v>0</v>
      </c>
      <c r="HD82" s="178">
        <f t="shared" si="85"/>
        <v>0</v>
      </c>
      <c r="HE82" s="178">
        <f t="shared" si="85"/>
        <v>0</v>
      </c>
      <c r="HF82" s="178">
        <f t="shared" si="85"/>
        <v>0</v>
      </c>
      <c r="HG82" s="178">
        <f t="shared" si="85"/>
        <v>0</v>
      </c>
      <c r="HH82" s="178">
        <f t="shared" si="85"/>
        <v>0</v>
      </c>
      <c r="HI82" s="178">
        <f t="shared" si="85"/>
        <v>0</v>
      </c>
      <c r="HJ82" s="178">
        <f t="shared" si="85"/>
        <v>0</v>
      </c>
      <c r="HK82" s="178">
        <f t="shared" si="85"/>
        <v>0</v>
      </c>
      <c r="HL82" s="178">
        <f t="shared" si="85"/>
        <v>0</v>
      </c>
      <c r="HM82" s="178">
        <f t="shared" si="85"/>
        <v>0</v>
      </c>
      <c r="HN82" s="178">
        <f t="shared" si="85"/>
        <v>0</v>
      </c>
      <c r="HO82" s="178">
        <f t="shared" si="85"/>
        <v>0</v>
      </c>
      <c r="HP82" s="178">
        <f t="shared" si="85"/>
        <v>0</v>
      </c>
      <c r="HQ82" s="178">
        <f t="shared" si="85"/>
        <v>0</v>
      </c>
      <c r="HR82" s="178">
        <f t="shared" si="85"/>
        <v>0</v>
      </c>
      <c r="HS82" s="178">
        <f t="shared" si="85"/>
        <v>0</v>
      </c>
      <c r="HT82" s="178">
        <f t="shared" si="85"/>
        <v>0</v>
      </c>
      <c r="HU82" s="178">
        <f t="shared" si="85"/>
        <v>0</v>
      </c>
      <c r="HV82" s="179">
        <f t="shared" si="85"/>
        <v>1829.987359</v>
      </c>
      <c r="HW82" s="178">
        <f t="shared" si="85"/>
        <v>0</v>
      </c>
      <c r="HX82" s="178">
        <f t="shared" si="85"/>
        <v>0</v>
      </c>
      <c r="HY82" s="178">
        <f t="shared" si="85"/>
        <v>0</v>
      </c>
      <c r="HZ82" s="178">
        <f t="shared" si="85"/>
        <v>0</v>
      </c>
      <c r="IA82" s="178">
        <f t="shared" si="85"/>
        <v>0</v>
      </c>
      <c r="IB82" s="178">
        <f t="shared" si="85"/>
        <v>0</v>
      </c>
      <c r="IC82" s="178">
        <f t="shared" si="85"/>
        <v>0</v>
      </c>
      <c r="ID82" s="178">
        <f t="shared" si="85"/>
        <v>0</v>
      </c>
      <c r="IE82" s="179">
        <f t="shared" si="85"/>
        <v>731.686865</v>
      </c>
      <c r="IF82" s="178">
        <f t="shared" si="85"/>
        <v>0</v>
      </c>
      <c r="IG82" s="178">
        <f t="shared" si="85"/>
        <v>0</v>
      </c>
      <c r="IH82" s="178">
        <f t="shared" si="85"/>
        <v>0</v>
      </c>
      <c r="II82" s="178">
        <f t="shared" si="85"/>
        <v>0</v>
      </c>
      <c r="IJ82" s="178">
        <f t="shared" si="85"/>
        <v>0</v>
      </c>
      <c r="IK82" s="178">
        <f t="shared" si="85"/>
        <v>0</v>
      </c>
      <c r="IL82" s="178">
        <f t="shared" si="85"/>
        <v>0</v>
      </c>
      <c r="IM82" s="178">
        <f t="shared" si="85"/>
        <v>0</v>
      </c>
      <c r="IN82" s="178">
        <f t="shared" si="85"/>
        <v>0</v>
      </c>
      <c r="IO82" s="178">
        <f t="shared" si="85"/>
        <v>0</v>
      </c>
      <c r="IP82" s="179">
        <f t="shared" si="85"/>
        <v>793.302601</v>
      </c>
      <c r="IQ82" s="178">
        <f t="shared" si="85"/>
        <v>0</v>
      </c>
      <c r="IR82" s="178">
        <f t="shared" si="85"/>
        <v>0</v>
      </c>
      <c r="IS82" s="178">
        <f t="shared" si="85"/>
        <v>0</v>
      </c>
      <c r="IT82" s="179">
        <f t="shared" si="85"/>
        <v>1132.189149</v>
      </c>
      <c r="IU82" s="178">
        <f t="shared" si="85"/>
        <v>0</v>
      </c>
      <c r="IV82" s="178">
        <f t="shared" si="85"/>
        <v>0</v>
      </c>
      <c r="IW82" s="178">
        <f t="shared" si="85"/>
        <v>0</v>
      </c>
      <c r="IX82" s="178">
        <f t="shared" si="85"/>
        <v>0</v>
      </c>
      <c r="IY82" s="178">
        <f t="shared" si="85"/>
        <v>0</v>
      </c>
      <c r="IZ82" s="178">
        <f t="shared" si="85"/>
        <v>0</v>
      </c>
      <c r="JA82" s="178">
        <f t="shared" si="85"/>
        <v>0</v>
      </c>
      <c r="JB82" s="179">
        <f t="shared" si="85"/>
        <v>1779.154377</v>
      </c>
      <c r="JC82" s="178">
        <f t="shared" si="85"/>
        <v>0</v>
      </c>
      <c r="JD82" s="178">
        <f t="shared" si="85"/>
        <v>0</v>
      </c>
      <c r="JE82" s="178">
        <f t="shared" si="85"/>
        <v>0</v>
      </c>
      <c r="JF82" s="178">
        <f t="shared" si="85"/>
        <v>0</v>
      </c>
      <c r="JG82" s="178">
        <f t="shared" si="85"/>
        <v>0</v>
      </c>
      <c r="JH82" s="179">
        <f t="shared" si="85"/>
        <v>2102.636991</v>
      </c>
      <c r="JI82" s="178">
        <f t="shared" si="85"/>
        <v>0</v>
      </c>
      <c r="JJ82" s="178">
        <f t="shared" si="85"/>
        <v>0</v>
      </c>
      <c r="JK82" s="178">
        <f t="shared" si="85"/>
        <v>0</v>
      </c>
      <c r="JL82" s="178">
        <f t="shared" si="85"/>
        <v>0</v>
      </c>
      <c r="JM82" s="178">
        <f t="shared" si="85"/>
        <v>0</v>
      </c>
      <c r="JN82" s="179">
        <f t="shared" si="85"/>
        <v>2671.042156</v>
      </c>
      <c r="JO82" s="178">
        <f t="shared" si="85"/>
        <v>0</v>
      </c>
      <c r="JP82" s="178">
        <f t="shared" si="85"/>
        <v>0</v>
      </c>
      <c r="JQ82" s="178">
        <f t="shared" si="85"/>
        <v>0</v>
      </c>
      <c r="JR82" s="178">
        <f t="shared" si="85"/>
        <v>0</v>
      </c>
      <c r="JS82" s="178">
        <f t="shared" si="85"/>
        <v>0</v>
      </c>
      <c r="JT82" s="178">
        <f t="shared" si="85"/>
        <v>0</v>
      </c>
      <c r="JU82" s="178">
        <f t="shared" si="85"/>
        <v>0</v>
      </c>
      <c r="JV82" s="178">
        <f t="shared" si="85"/>
        <v>0</v>
      </c>
      <c r="JW82" s="178">
        <f t="shared" si="85"/>
        <v>0</v>
      </c>
      <c r="JX82" s="178">
        <f t="shared" si="85"/>
        <v>0</v>
      </c>
      <c r="JY82" s="178">
        <f t="shared" si="85"/>
        <v>0</v>
      </c>
      <c r="JZ82" s="182">
        <f t="shared" si="4"/>
        <v>0.195</v>
      </c>
      <c r="KA82" s="181">
        <f t="shared" si="5"/>
        <v>15670.42206</v>
      </c>
      <c r="KB82" s="181">
        <f t="shared" si="6"/>
        <v>3055.732301</v>
      </c>
    </row>
    <row r="83" ht="14.25" customHeight="1">
      <c r="A83" s="50" t="s">
        <v>227</v>
      </c>
      <c r="B83" s="83" t="s">
        <v>480</v>
      </c>
      <c r="C83" s="50">
        <v>1811082.0</v>
      </c>
      <c r="D83" s="175">
        <v>0.0</v>
      </c>
      <c r="E83" s="175">
        <v>0.0</v>
      </c>
      <c r="F83" s="175">
        <v>0.0</v>
      </c>
      <c r="G83" s="175">
        <v>0.0</v>
      </c>
      <c r="H83" s="175">
        <v>0.0</v>
      </c>
      <c r="I83" s="175">
        <v>0.0</v>
      </c>
      <c r="J83" s="175">
        <v>0.0</v>
      </c>
      <c r="K83" s="175">
        <v>0.0</v>
      </c>
      <c r="L83" s="175">
        <v>0.0</v>
      </c>
      <c r="M83" s="175">
        <v>0.0</v>
      </c>
      <c r="N83" s="175">
        <v>0.0</v>
      </c>
      <c r="O83" s="175">
        <v>0.0</v>
      </c>
      <c r="P83" s="175">
        <v>0.0</v>
      </c>
      <c r="Q83" s="175">
        <v>0.0</v>
      </c>
      <c r="R83" s="175">
        <v>0.0</v>
      </c>
      <c r="S83" s="175">
        <v>0.0</v>
      </c>
      <c r="T83" s="175">
        <v>0.0</v>
      </c>
      <c r="U83" s="175">
        <v>0.0</v>
      </c>
      <c r="V83" s="175">
        <v>0.0</v>
      </c>
      <c r="W83" s="175">
        <v>0.0</v>
      </c>
      <c r="X83" s="175">
        <v>0.0</v>
      </c>
      <c r="Y83" s="175">
        <v>0.0</v>
      </c>
      <c r="Z83" s="175">
        <v>0.0</v>
      </c>
      <c r="AA83" s="175">
        <v>0.0</v>
      </c>
      <c r="AB83" s="175">
        <v>0.0</v>
      </c>
      <c r="AC83" s="175">
        <v>0.0</v>
      </c>
      <c r="AD83" s="175">
        <v>0.0</v>
      </c>
      <c r="AE83" s="175">
        <v>0.0</v>
      </c>
      <c r="AF83" s="175">
        <v>0.0</v>
      </c>
      <c r="AG83" s="175">
        <v>0.0</v>
      </c>
      <c r="AH83" s="175">
        <v>33.0</v>
      </c>
      <c r="AI83" s="175">
        <v>0.0</v>
      </c>
      <c r="AJ83" s="175">
        <v>0.0</v>
      </c>
      <c r="AK83" s="175">
        <v>0.0</v>
      </c>
      <c r="AL83" s="175">
        <v>0.0</v>
      </c>
      <c r="AM83" s="175">
        <v>0.0</v>
      </c>
      <c r="AN83" s="175">
        <v>0.0</v>
      </c>
      <c r="AO83" s="175">
        <v>0.0</v>
      </c>
      <c r="AP83" s="175">
        <v>34.0</v>
      </c>
      <c r="AQ83" s="175">
        <v>0.0</v>
      </c>
      <c r="AR83" s="175">
        <v>0.0</v>
      </c>
      <c r="AS83" s="175">
        <v>0.0</v>
      </c>
      <c r="AT83" s="175">
        <v>0.0</v>
      </c>
      <c r="AU83" s="175">
        <v>0.0</v>
      </c>
      <c r="AV83" s="175">
        <v>0.0</v>
      </c>
      <c r="AW83" s="175">
        <v>0.0</v>
      </c>
      <c r="AX83" s="175">
        <v>0.0</v>
      </c>
      <c r="AY83" s="175">
        <v>0.0</v>
      </c>
      <c r="AZ83" s="175">
        <v>0.0</v>
      </c>
      <c r="BA83" s="175">
        <v>0.0</v>
      </c>
      <c r="BB83" s="175">
        <v>33.0</v>
      </c>
      <c r="BC83" s="175">
        <v>0.0</v>
      </c>
      <c r="BD83" s="175">
        <v>0.0</v>
      </c>
      <c r="BE83" s="175">
        <v>0.0</v>
      </c>
      <c r="BF83" s="175">
        <v>0.0</v>
      </c>
      <c r="BG83" s="175">
        <v>0.0</v>
      </c>
      <c r="BH83" s="175">
        <v>0.0</v>
      </c>
      <c r="BI83" s="175">
        <v>0.0</v>
      </c>
      <c r="BJ83" s="175">
        <v>0.0</v>
      </c>
      <c r="BK83" s="175">
        <v>0.0</v>
      </c>
      <c r="BL83" s="175">
        <v>0.0</v>
      </c>
      <c r="BM83" s="175">
        <v>0.0</v>
      </c>
      <c r="BN83" s="175">
        <v>0.0</v>
      </c>
      <c r="BO83" s="175">
        <v>0.0</v>
      </c>
      <c r="BP83" s="175">
        <v>0.0</v>
      </c>
      <c r="BQ83" s="175">
        <v>0.0</v>
      </c>
      <c r="BR83" s="175">
        <v>0.0</v>
      </c>
      <c r="BS83" s="175">
        <v>0.0</v>
      </c>
      <c r="BT83" s="175">
        <v>0.0</v>
      </c>
      <c r="BU83" s="175">
        <v>0.0</v>
      </c>
      <c r="BV83" s="175">
        <v>0.0</v>
      </c>
      <c r="BW83" s="175">
        <v>0.0</v>
      </c>
      <c r="BX83" s="175">
        <v>0.0</v>
      </c>
      <c r="BY83" s="175">
        <v>0.0</v>
      </c>
      <c r="BZ83" s="175">
        <v>0.0</v>
      </c>
      <c r="CA83" s="175">
        <v>0.0</v>
      </c>
      <c r="CB83" s="175">
        <v>0.0</v>
      </c>
      <c r="CC83" s="175">
        <v>0.0</v>
      </c>
      <c r="CD83" s="175">
        <v>0.0</v>
      </c>
      <c r="CE83" s="175">
        <v>0.0</v>
      </c>
      <c r="CF83" s="175">
        <v>0.0</v>
      </c>
      <c r="CG83" s="175">
        <v>0.0</v>
      </c>
      <c r="CH83" s="175">
        <v>0.0</v>
      </c>
      <c r="CI83" s="175">
        <v>0.0</v>
      </c>
      <c r="CJ83" s="175">
        <v>33.0</v>
      </c>
      <c r="CK83" s="175">
        <v>0.0</v>
      </c>
      <c r="CL83" s="175">
        <v>0.0</v>
      </c>
      <c r="CM83" s="175">
        <v>0.0</v>
      </c>
      <c r="CN83" s="175">
        <v>0.0</v>
      </c>
      <c r="CO83" s="175">
        <v>0.0</v>
      </c>
      <c r="CP83" s="175">
        <v>0.0</v>
      </c>
      <c r="CQ83" s="175">
        <v>0.0</v>
      </c>
      <c r="CR83" s="175">
        <v>0.0</v>
      </c>
      <c r="CS83" s="175">
        <v>36.0</v>
      </c>
      <c r="CT83" s="175">
        <v>0.0</v>
      </c>
      <c r="CU83" s="175">
        <v>0.0</v>
      </c>
      <c r="CV83" s="175">
        <v>0.0</v>
      </c>
      <c r="CW83" s="175">
        <v>0.0</v>
      </c>
      <c r="CX83" s="175">
        <v>0.0</v>
      </c>
      <c r="CY83" s="175">
        <v>0.0</v>
      </c>
      <c r="CZ83" s="175">
        <v>0.0</v>
      </c>
      <c r="DA83" s="175">
        <v>0.0</v>
      </c>
      <c r="DB83" s="175">
        <v>0.0</v>
      </c>
      <c r="DC83" s="175">
        <v>0.0</v>
      </c>
      <c r="DD83" s="175">
        <v>32.0</v>
      </c>
      <c r="DE83" s="175">
        <v>0.0</v>
      </c>
      <c r="DF83" s="175">
        <v>0.0</v>
      </c>
      <c r="DG83" s="175">
        <v>0.0</v>
      </c>
      <c r="DH83" s="175">
        <v>31.0</v>
      </c>
      <c r="DI83" s="175">
        <v>0.0</v>
      </c>
      <c r="DJ83" s="175">
        <v>0.0</v>
      </c>
      <c r="DK83" s="175">
        <v>0.0</v>
      </c>
      <c r="DL83" s="175">
        <v>0.0</v>
      </c>
      <c r="DM83" s="175">
        <v>0.0</v>
      </c>
      <c r="DN83" s="175">
        <v>0.0</v>
      </c>
      <c r="DO83" s="175">
        <v>0.0</v>
      </c>
      <c r="DP83" s="175">
        <v>33.0</v>
      </c>
      <c r="DQ83" s="175">
        <v>0.0</v>
      </c>
      <c r="DR83" s="175">
        <v>0.0</v>
      </c>
      <c r="DS83" s="175">
        <v>0.0</v>
      </c>
      <c r="DT83" s="175">
        <v>0.0</v>
      </c>
      <c r="DU83" s="175">
        <v>0.0</v>
      </c>
      <c r="DV83" s="175">
        <v>34.0</v>
      </c>
      <c r="DW83" s="175">
        <v>0.0</v>
      </c>
      <c r="DX83" s="175">
        <v>0.0</v>
      </c>
      <c r="DY83" s="175">
        <v>0.0</v>
      </c>
      <c r="DZ83" s="175">
        <v>0.0</v>
      </c>
      <c r="EA83" s="175">
        <v>0.0</v>
      </c>
      <c r="EB83" s="175">
        <v>33.0</v>
      </c>
      <c r="EC83" s="175">
        <v>0.0</v>
      </c>
      <c r="ED83" s="175">
        <v>0.0</v>
      </c>
      <c r="EE83" s="175">
        <v>0.0</v>
      </c>
      <c r="EF83" s="175">
        <v>0.0</v>
      </c>
      <c r="EG83" s="175">
        <v>0.0</v>
      </c>
      <c r="EH83" s="175">
        <v>0.0</v>
      </c>
      <c r="EI83" s="175">
        <v>0.0</v>
      </c>
      <c r="EJ83" s="175">
        <v>0.0</v>
      </c>
      <c r="EK83" s="175">
        <v>0.0</v>
      </c>
      <c r="EL83" s="175">
        <v>0.0</v>
      </c>
      <c r="EM83" s="176">
        <v>0.0</v>
      </c>
      <c r="EN83" s="177">
        <f t="shared" si="2"/>
        <v>0</v>
      </c>
      <c r="EO83" s="178">
        <f>VLOOKUP(C83,'Complexity Cost Adjustment'!$C$2:$H$141,6,0)</f>
        <v>712.0582</v>
      </c>
      <c r="EP83" s="178">
        <f t="shared" ref="EP83:JY83" si="86">IF(D83&gt;0,($EO83)*D$143,0)</f>
        <v>0</v>
      </c>
      <c r="EQ83" s="178">
        <f t="shared" si="86"/>
        <v>0</v>
      </c>
      <c r="ER83" s="178">
        <f t="shared" si="86"/>
        <v>0</v>
      </c>
      <c r="ES83" s="178">
        <f t="shared" si="86"/>
        <v>0</v>
      </c>
      <c r="ET83" s="178">
        <f t="shared" si="86"/>
        <v>0</v>
      </c>
      <c r="EU83" s="178">
        <f t="shared" si="86"/>
        <v>0</v>
      </c>
      <c r="EV83" s="178">
        <f t="shared" si="86"/>
        <v>0</v>
      </c>
      <c r="EW83" s="178">
        <f t="shared" si="86"/>
        <v>0</v>
      </c>
      <c r="EX83" s="178">
        <f t="shared" si="86"/>
        <v>0</v>
      </c>
      <c r="EY83" s="178">
        <f t="shared" si="86"/>
        <v>0</v>
      </c>
      <c r="EZ83" s="178">
        <f t="shared" si="86"/>
        <v>0</v>
      </c>
      <c r="FA83" s="178">
        <f t="shared" si="86"/>
        <v>0</v>
      </c>
      <c r="FB83" s="178">
        <f t="shared" si="86"/>
        <v>0</v>
      </c>
      <c r="FC83" s="178">
        <f t="shared" si="86"/>
        <v>0</v>
      </c>
      <c r="FD83" s="178">
        <f t="shared" si="86"/>
        <v>0</v>
      </c>
      <c r="FE83" s="178">
        <f t="shared" si="86"/>
        <v>0</v>
      </c>
      <c r="FF83" s="178">
        <f t="shared" si="86"/>
        <v>0</v>
      </c>
      <c r="FG83" s="178">
        <f t="shared" si="86"/>
        <v>0</v>
      </c>
      <c r="FH83" s="178">
        <f t="shared" si="86"/>
        <v>0</v>
      </c>
      <c r="FI83" s="178">
        <f t="shared" si="86"/>
        <v>0</v>
      </c>
      <c r="FJ83" s="178">
        <f t="shared" si="86"/>
        <v>0</v>
      </c>
      <c r="FK83" s="178">
        <f t="shared" si="86"/>
        <v>0</v>
      </c>
      <c r="FL83" s="178">
        <f t="shared" si="86"/>
        <v>0</v>
      </c>
      <c r="FM83" s="178">
        <f t="shared" si="86"/>
        <v>0</v>
      </c>
      <c r="FN83" s="178">
        <f t="shared" si="86"/>
        <v>0</v>
      </c>
      <c r="FO83" s="178">
        <f t="shared" si="86"/>
        <v>0</v>
      </c>
      <c r="FP83" s="178">
        <f t="shared" si="86"/>
        <v>0</v>
      </c>
      <c r="FQ83" s="178">
        <f t="shared" si="86"/>
        <v>0</v>
      </c>
      <c r="FR83" s="178">
        <f t="shared" si="86"/>
        <v>0</v>
      </c>
      <c r="FS83" s="178">
        <f t="shared" si="86"/>
        <v>0</v>
      </c>
      <c r="FT83" s="179">
        <f t="shared" si="86"/>
        <v>811.746348</v>
      </c>
      <c r="FU83" s="178">
        <f t="shared" si="86"/>
        <v>0</v>
      </c>
      <c r="FV83" s="178">
        <f t="shared" si="86"/>
        <v>0</v>
      </c>
      <c r="FW83" s="178">
        <f t="shared" si="86"/>
        <v>0</v>
      </c>
      <c r="FX83" s="178">
        <f t="shared" si="86"/>
        <v>0</v>
      </c>
      <c r="FY83" s="178">
        <f t="shared" si="86"/>
        <v>0</v>
      </c>
      <c r="FZ83" s="178">
        <f t="shared" si="86"/>
        <v>0</v>
      </c>
      <c r="GA83" s="178">
        <f t="shared" si="86"/>
        <v>0</v>
      </c>
      <c r="GB83" s="179">
        <f t="shared" si="86"/>
        <v>888.6486336</v>
      </c>
      <c r="GC83" s="178">
        <f t="shared" si="86"/>
        <v>0</v>
      </c>
      <c r="GD83" s="178">
        <f t="shared" si="86"/>
        <v>0</v>
      </c>
      <c r="GE83" s="178">
        <f t="shared" si="86"/>
        <v>0</v>
      </c>
      <c r="GF83" s="178">
        <f t="shared" si="86"/>
        <v>0</v>
      </c>
      <c r="GG83" s="178">
        <f t="shared" si="86"/>
        <v>0</v>
      </c>
      <c r="GH83" s="178">
        <f t="shared" si="86"/>
        <v>0</v>
      </c>
      <c r="GI83" s="178">
        <f t="shared" si="86"/>
        <v>0</v>
      </c>
      <c r="GJ83" s="178">
        <f t="shared" si="86"/>
        <v>0</v>
      </c>
      <c r="GK83" s="178">
        <f t="shared" si="86"/>
        <v>0</v>
      </c>
      <c r="GL83" s="178">
        <f t="shared" si="86"/>
        <v>0</v>
      </c>
      <c r="GM83" s="178">
        <f t="shared" si="86"/>
        <v>0</v>
      </c>
      <c r="GN83" s="179">
        <f t="shared" si="86"/>
        <v>440.0519676</v>
      </c>
      <c r="GO83" s="178">
        <f t="shared" si="86"/>
        <v>0</v>
      </c>
      <c r="GP83" s="178">
        <f t="shared" si="86"/>
        <v>0</v>
      </c>
      <c r="GQ83" s="178">
        <f t="shared" si="86"/>
        <v>0</v>
      </c>
      <c r="GR83" s="178">
        <f t="shared" si="86"/>
        <v>0</v>
      </c>
      <c r="GS83" s="178">
        <f t="shared" si="86"/>
        <v>0</v>
      </c>
      <c r="GT83" s="178">
        <f t="shared" si="86"/>
        <v>0</v>
      </c>
      <c r="GU83" s="178">
        <f t="shared" si="86"/>
        <v>0</v>
      </c>
      <c r="GV83" s="178">
        <f t="shared" si="86"/>
        <v>0</v>
      </c>
      <c r="GW83" s="178">
        <f t="shared" si="86"/>
        <v>0</v>
      </c>
      <c r="GX83" s="178">
        <f t="shared" si="86"/>
        <v>0</v>
      </c>
      <c r="GY83" s="178">
        <f t="shared" si="86"/>
        <v>0</v>
      </c>
      <c r="GZ83" s="178">
        <f t="shared" si="86"/>
        <v>0</v>
      </c>
      <c r="HA83" s="178">
        <f t="shared" si="86"/>
        <v>0</v>
      </c>
      <c r="HB83" s="178">
        <f t="shared" si="86"/>
        <v>0</v>
      </c>
      <c r="HC83" s="178">
        <f t="shared" si="86"/>
        <v>0</v>
      </c>
      <c r="HD83" s="178">
        <f t="shared" si="86"/>
        <v>0</v>
      </c>
      <c r="HE83" s="178">
        <f t="shared" si="86"/>
        <v>0</v>
      </c>
      <c r="HF83" s="178">
        <f t="shared" si="86"/>
        <v>0</v>
      </c>
      <c r="HG83" s="178">
        <f t="shared" si="86"/>
        <v>0</v>
      </c>
      <c r="HH83" s="178">
        <f t="shared" si="86"/>
        <v>0</v>
      </c>
      <c r="HI83" s="178">
        <f t="shared" si="86"/>
        <v>0</v>
      </c>
      <c r="HJ83" s="178">
        <f t="shared" si="86"/>
        <v>0</v>
      </c>
      <c r="HK83" s="178">
        <f t="shared" si="86"/>
        <v>0</v>
      </c>
      <c r="HL83" s="178">
        <f t="shared" si="86"/>
        <v>0</v>
      </c>
      <c r="HM83" s="178">
        <f t="shared" si="86"/>
        <v>0</v>
      </c>
      <c r="HN83" s="178">
        <f t="shared" si="86"/>
        <v>0</v>
      </c>
      <c r="HO83" s="178">
        <f t="shared" si="86"/>
        <v>0</v>
      </c>
      <c r="HP83" s="178">
        <f t="shared" si="86"/>
        <v>0</v>
      </c>
      <c r="HQ83" s="178">
        <f t="shared" si="86"/>
        <v>0</v>
      </c>
      <c r="HR83" s="178">
        <f t="shared" si="86"/>
        <v>0</v>
      </c>
      <c r="HS83" s="178">
        <f t="shared" si="86"/>
        <v>0</v>
      </c>
      <c r="HT83" s="178">
        <f t="shared" si="86"/>
        <v>0</v>
      </c>
      <c r="HU83" s="178">
        <f t="shared" si="86"/>
        <v>0</v>
      </c>
      <c r="HV83" s="179">
        <f t="shared" si="86"/>
        <v>845.9251416</v>
      </c>
      <c r="HW83" s="178">
        <f t="shared" si="86"/>
        <v>0</v>
      </c>
      <c r="HX83" s="178">
        <f t="shared" si="86"/>
        <v>0</v>
      </c>
      <c r="HY83" s="178">
        <f t="shared" si="86"/>
        <v>0</v>
      </c>
      <c r="HZ83" s="178">
        <f t="shared" si="86"/>
        <v>0</v>
      </c>
      <c r="IA83" s="178">
        <f t="shared" si="86"/>
        <v>0</v>
      </c>
      <c r="IB83" s="178">
        <f t="shared" si="86"/>
        <v>0</v>
      </c>
      <c r="IC83" s="178">
        <f t="shared" si="86"/>
        <v>0</v>
      </c>
      <c r="ID83" s="178">
        <f t="shared" si="86"/>
        <v>0</v>
      </c>
      <c r="IE83" s="179">
        <f t="shared" si="86"/>
        <v>338.227645</v>
      </c>
      <c r="IF83" s="178">
        <f t="shared" si="86"/>
        <v>0</v>
      </c>
      <c r="IG83" s="178">
        <f t="shared" si="86"/>
        <v>0</v>
      </c>
      <c r="IH83" s="178">
        <f t="shared" si="86"/>
        <v>0</v>
      </c>
      <c r="II83" s="178">
        <f t="shared" si="86"/>
        <v>0</v>
      </c>
      <c r="IJ83" s="178">
        <f t="shared" si="86"/>
        <v>0</v>
      </c>
      <c r="IK83" s="178">
        <f t="shared" si="86"/>
        <v>0</v>
      </c>
      <c r="IL83" s="178">
        <f t="shared" si="86"/>
        <v>0</v>
      </c>
      <c r="IM83" s="178">
        <f t="shared" si="86"/>
        <v>0</v>
      </c>
      <c r="IN83" s="178">
        <f t="shared" si="86"/>
        <v>0</v>
      </c>
      <c r="IO83" s="178">
        <f t="shared" si="86"/>
        <v>0</v>
      </c>
      <c r="IP83" s="179">
        <f t="shared" si="86"/>
        <v>366.709973</v>
      </c>
      <c r="IQ83" s="178">
        <f t="shared" si="86"/>
        <v>0</v>
      </c>
      <c r="IR83" s="178">
        <f t="shared" si="86"/>
        <v>0</v>
      </c>
      <c r="IS83" s="178">
        <f t="shared" si="86"/>
        <v>0</v>
      </c>
      <c r="IT83" s="179">
        <f t="shared" si="86"/>
        <v>523.362777</v>
      </c>
      <c r="IU83" s="178">
        <f t="shared" si="86"/>
        <v>0</v>
      </c>
      <c r="IV83" s="178">
        <f t="shared" si="86"/>
        <v>0</v>
      </c>
      <c r="IW83" s="178">
        <f t="shared" si="86"/>
        <v>0</v>
      </c>
      <c r="IX83" s="178">
        <f t="shared" si="86"/>
        <v>0</v>
      </c>
      <c r="IY83" s="178">
        <f t="shared" si="86"/>
        <v>0</v>
      </c>
      <c r="IZ83" s="178">
        <f t="shared" si="86"/>
        <v>0</v>
      </c>
      <c r="JA83" s="178">
        <f t="shared" si="86"/>
        <v>0</v>
      </c>
      <c r="JB83" s="179">
        <f t="shared" si="86"/>
        <v>822.427221</v>
      </c>
      <c r="JC83" s="178">
        <f t="shared" si="86"/>
        <v>0</v>
      </c>
      <c r="JD83" s="178">
        <f t="shared" si="86"/>
        <v>0</v>
      </c>
      <c r="JE83" s="178">
        <f t="shared" si="86"/>
        <v>0</v>
      </c>
      <c r="JF83" s="178">
        <f t="shared" si="86"/>
        <v>0</v>
      </c>
      <c r="JG83" s="178">
        <f t="shared" si="86"/>
        <v>0</v>
      </c>
      <c r="JH83" s="179">
        <f t="shared" si="86"/>
        <v>971.959443</v>
      </c>
      <c r="JI83" s="178">
        <f t="shared" si="86"/>
        <v>0</v>
      </c>
      <c r="JJ83" s="178">
        <f t="shared" si="86"/>
        <v>0</v>
      </c>
      <c r="JK83" s="178">
        <f t="shared" si="86"/>
        <v>0</v>
      </c>
      <c r="JL83" s="178">
        <f t="shared" si="86"/>
        <v>0</v>
      </c>
      <c r="JM83" s="178">
        <f t="shared" si="86"/>
        <v>0</v>
      </c>
      <c r="JN83" s="179">
        <f t="shared" si="86"/>
        <v>1234.708919</v>
      </c>
      <c r="JO83" s="178">
        <f t="shared" si="86"/>
        <v>0</v>
      </c>
      <c r="JP83" s="178">
        <f t="shared" si="86"/>
        <v>0</v>
      </c>
      <c r="JQ83" s="178">
        <f t="shared" si="86"/>
        <v>0</v>
      </c>
      <c r="JR83" s="178">
        <f t="shared" si="86"/>
        <v>0</v>
      </c>
      <c r="JS83" s="178">
        <f t="shared" si="86"/>
        <v>0</v>
      </c>
      <c r="JT83" s="178">
        <f t="shared" si="86"/>
        <v>0</v>
      </c>
      <c r="JU83" s="178">
        <f t="shared" si="86"/>
        <v>0</v>
      </c>
      <c r="JV83" s="178">
        <f t="shared" si="86"/>
        <v>0</v>
      </c>
      <c r="JW83" s="178">
        <f t="shared" si="86"/>
        <v>0</v>
      </c>
      <c r="JX83" s="178">
        <f t="shared" si="86"/>
        <v>0</v>
      </c>
      <c r="JY83" s="178">
        <f t="shared" si="86"/>
        <v>0</v>
      </c>
      <c r="JZ83" s="182">
        <f t="shared" si="4"/>
        <v>0.195</v>
      </c>
      <c r="KA83" s="181">
        <f t="shared" si="5"/>
        <v>7243.768069</v>
      </c>
      <c r="KB83" s="181">
        <f t="shared" si="6"/>
        <v>1412.534773</v>
      </c>
    </row>
    <row r="84" ht="14.25" customHeight="1">
      <c r="A84" s="50" t="s">
        <v>227</v>
      </c>
      <c r="B84" s="83" t="s">
        <v>480</v>
      </c>
      <c r="C84" s="50">
        <v>1811083.0</v>
      </c>
      <c r="D84" s="175">
        <v>0.0</v>
      </c>
      <c r="E84" s="175">
        <v>0.0</v>
      </c>
      <c r="F84" s="175">
        <v>0.0</v>
      </c>
      <c r="G84" s="175">
        <v>0.0</v>
      </c>
      <c r="H84" s="175">
        <v>0.0</v>
      </c>
      <c r="I84" s="175">
        <v>0.0</v>
      </c>
      <c r="J84" s="175">
        <v>0.0</v>
      </c>
      <c r="K84" s="175">
        <v>0.0</v>
      </c>
      <c r="L84" s="175">
        <v>0.0</v>
      </c>
      <c r="M84" s="175">
        <v>0.0</v>
      </c>
      <c r="N84" s="175">
        <v>0.0</v>
      </c>
      <c r="O84" s="175">
        <v>0.0</v>
      </c>
      <c r="P84" s="175">
        <v>0.0</v>
      </c>
      <c r="Q84" s="175">
        <v>0.0</v>
      </c>
      <c r="R84" s="175">
        <v>0.0</v>
      </c>
      <c r="S84" s="175">
        <v>0.0</v>
      </c>
      <c r="T84" s="175">
        <v>0.0</v>
      </c>
      <c r="U84" s="175">
        <v>0.0</v>
      </c>
      <c r="V84" s="175">
        <v>0.0</v>
      </c>
      <c r="W84" s="175">
        <v>0.0</v>
      </c>
      <c r="X84" s="175">
        <v>0.0</v>
      </c>
      <c r="Y84" s="175">
        <v>0.0</v>
      </c>
      <c r="Z84" s="175">
        <v>0.0</v>
      </c>
      <c r="AA84" s="175">
        <v>0.0</v>
      </c>
      <c r="AB84" s="175">
        <v>0.0</v>
      </c>
      <c r="AC84" s="175">
        <v>0.0</v>
      </c>
      <c r="AD84" s="175">
        <v>0.0</v>
      </c>
      <c r="AE84" s="175">
        <v>0.0</v>
      </c>
      <c r="AF84" s="175">
        <v>0.0</v>
      </c>
      <c r="AG84" s="175">
        <v>0.0</v>
      </c>
      <c r="AH84" s="175">
        <v>1000.0</v>
      </c>
      <c r="AI84" s="175">
        <v>0.0</v>
      </c>
      <c r="AJ84" s="175">
        <v>0.0</v>
      </c>
      <c r="AK84" s="175">
        <v>0.0</v>
      </c>
      <c r="AL84" s="175">
        <v>0.0</v>
      </c>
      <c r="AM84" s="175">
        <v>0.0</v>
      </c>
      <c r="AN84" s="175">
        <v>0.0</v>
      </c>
      <c r="AO84" s="175">
        <v>0.0</v>
      </c>
      <c r="AP84" s="175">
        <v>1015.0</v>
      </c>
      <c r="AQ84" s="175">
        <v>0.0</v>
      </c>
      <c r="AR84" s="175">
        <v>0.0</v>
      </c>
      <c r="AS84" s="175">
        <v>0.0</v>
      </c>
      <c r="AT84" s="175">
        <v>0.0</v>
      </c>
      <c r="AU84" s="175">
        <v>0.0</v>
      </c>
      <c r="AV84" s="175">
        <v>0.0</v>
      </c>
      <c r="AW84" s="175">
        <v>0.0</v>
      </c>
      <c r="AX84" s="175">
        <v>0.0</v>
      </c>
      <c r="AY84" s="175">
        <v>0.0</v>
      </c>
      <c r="AZ84" s="175">
        <v>0.0</v>
      </c>
      <c r="BA84" s="175">
        <v>0.0</v>
      </c>
      <c r="BB84" s="175">
        <v>1000.0</v>
      </c>
      <c r="BC84" s="175">
        <v>0.0</v>
      </c>
      <c r="BD84" s="175">
        <v>0.0</v>
      </c>
      <c r="BE84" s="175">
        <v>0.0</v>
      </c>
      <c r="BF84" s="175">
        <v>0.0</v>
      </c>
      <c r="BG84" s="175">
        <v>0.0</v>
      </c>
      <c r="BH84" s="175">
        <v>0.0</v>
      </c>
      <c r="BI84" s="175">
        <v>0.0</v>
      </c>
      <c r="BJ84" s="175">
        <v>0.0</v>
      </c>
      <c r="BK84" s="175">
        <v>0.0</v>
      </c>
      <c r="BL84" s="175">
        <v>0.0</v>
      </c>
      <c r="BM84" s="175">
        <v>0.0</v>
      </c>
      <c r="BN84" s="175">
        <v>0.0</v>
      </c>
      <c r="BO84" s="175">
        <v>0.0</v>
      </c>
      <c r="BP84" s="175">
        <v>0.0</v>
      </c>
      <c r="BQ84" s="175">
        <v>0.0</v>
      </c>
      <c r="BR84" s="175">
        <v>0.0</v>
      </c>
      <c r="BS84" s="175">
        <v>0.0</v>
      </c>
      <c r="BT84" s="175">
        <v>0.0</v>
      </c>
      <c r="BU84" s="175">
        <v>0.0</v>
      </c>
      <c r="BV84" s="175">
        <v>0.0</v>
      </c>
      <c r="BW84" s="175">
        <v>0.0</v>
      </c>
      <c r="BX84" s="175">
        <v>0.0</v>
      </c>
      <c r="BY84" s="175">
        <v>0.0</v>
      </c>
      <c r="BZ84" s="175">
        <v>0.0</v>
      </c>
      <c r="CA84" s="175">
        <v>0.0</v>
      </c>
      <c r="CB84" s="175">
        <v>0.0</v>
      </c>
      <c r="CC84" s="175">
        <v>0.0</v>
      </c>
      <c r="CD84" s="175">
        <v>0.0</v>
      </c>
      <c r="CE84" s="175">
        <v>0.0</v>
      </c>
      <c r="CF84" s="175">
        <v>0.0</v>
      </c>
      <c r="CG84" s="175">
        <v>0.0</v>
      </c>
      <c r="CH84" s="175">
        <v>0.0</v>
      </c>
      <c r="CI84" s="175">
        <v>0.0</v>
      </c>
      <c r="CJ84" s="175">
        <v>1000.0</v>
      </c>
      <c r="CK84" s="175">
        <v>0.0</v>
      </c>
      <c r="CL84" s="175">
        <v>0.0</v>
      </c>
      <c r="CM84" s="175">
        <v>0.0</v>
      </c>
      <c r="CN84" s="175">
        <v>0.0</v>
      </c>
      <c r="CO84" s="175">
        <v>0.0</v>
      </c>
      <c r="CP84" s="175">
        <v>0.0</v>
      </c>
      <c r="CQ84" s="175">
        <v>0.0</v>
      </c>
      <c r="CR84" s="175">
        <v>0.0</v>
      </c>
      <c r="CS84" s="175">
        <v>1080.0</v>
      </c>
      <c r="CT84" s="175">
        <v>0.0</v>
      </c>
      <c r="CU84" s="175">
        <v>0.0</v>
      </c>
      <c r="CV84" s="175">
        <v>0.0</v>
      </c>
      <c r="CW84" s="175">
        <v>0.0</v>
      </c>
      <c r="CX84" s="175">
        <v>0.0</v>
      </c>
      <c r="CY84" s="175">
        <v>0.0</v>
      </c>
      <c r="CZ84" s="175">
        <v>0.0</v>
      </c>
      <c r="DA84" s="175">
        <v>0.0</v>
      </c>
      <c r="DB84" s="175">
        <v>0.0</v>
      </c>
      <c r="DC84" s="175">
        <v>0.0</v>
      </c>
      <c r="DD84" s="175">
        <v>960.0</v>
      </c>
      <c r="DE84" s="175">
        <v>0.0</v>
      </c>
      <c r="DF84" s="175">
        <v>0.0</v>
      </c>
      <c r="DG84" s="175">
        <v>0.0</v>
      </c>
      <c r="DH84" s="175">
        <v>943.0</v>
      </c>
      <c r="DI84" s="175">
        <v>0.0</v>
      </c>
      <c r="DJ84" s="175">
        <v>0.0</v>
      </c>
      <c r="DK84" s="175">
        <v>0.0</v>
      </c>
      <c r="DL84" s="175">
        <v>0.0</v>
      </c>
      <c r="DM84" s="175">
        <v>0.0</v>
      </c>
      <c r="DN84" s="175">
        <v>0.0</v>
      </c>
      <c r="DO84" s="175">
        <v>0.0</v>
      </c>
      <c r="DP84" s="175">
        <v>982.0</v>
      </c>
      <c r="DQ84" s="175">
        <v>0.0</v>
      </c>
      <c r="DR84" s="175">
        <v>0.0</v>
      </c>
      <c r="DS84" s="175">
        <v>0.0</v>
      </c>
      <c r="DT84" s="175">
        <v>0.0</v>
      </c>
      <c r="DU84" s="175">
        <v>0.0</v>
      </c>
      <c r="DV84" s="175">
        <v>1015.0</v>
      </c>
      <c r="DW84" s="175">
        <v>0.0</v>
      </c>
      <c r="DX84" s="175">
        <v>0.0</v>
      </c>
      <c r="DY84" s="175">
        <v>0.0</v>
      </c>
      <c r="DZ84" s="175">
        <v>0.0</v>
      </c>
      <c r="EA84" s="175">
        <v>0.0</v>
      </c>
      <c r="EB84" s="175">
        <v>988.0</v>
      </c>
      <c r="EC84" s="175">
        <v>0.0</v>
      </c>
      <c r="ED84" s="175">
        <v>0.0</v>
      </c>
      <c r="EE84" s="175">
        <v>0.0</v>
      </c>
      <c r="EF84" s="175">
        <v>0.0</v>
      </c>
      <c r="EG84" s="175">
        <v>0.0</v>
      </c>
      <c r="EH84" s="175">
        <v>0.0</v>
      </c>
      <c r="EI84" s="175">
        <v>0.0</v>
      </c>
      <c r="EJ84" s="175">
        <v>0.0</v>
      </c>
      <c r="EK84" s="175">
        <v>0.0</v>
      </c>
      <c r="EL84" s="175">
        <v>0.0</v>
      </c>
      <c r="EM84" s="176">
        <v>0.0</v>
      </c>
      <c r="EN84" s="177">
        <f t="shared" si="2"/>
        <v>0</v>
      </c>
      <c r="EO84" s="178">
        <f>VLOOKUP(C84,'Complexity Cost Adjustment'!$C$2:$H$141,6,0)</f>
        <v>680.034</v>
      </c>
      <c r="EP84" s="178">
        <f t="shared" ref="EP84:JY84" si="87">IF(D84&gt;0,($EO84)*D$143,0)</f>
        <v>0</v>
      </c>
      <c r="EQ84" s="178">
        <f t="shared" si="87"/>
        <v>0</v>
      </c>
      <c r="ER84" s="178">
        <f t="shared" si="87"/>
        <v>0</v>
      </c>
      <c r="ES84" s="178">
        <f t="shared" si="87"/>
        <v>0</v>
      </c>
      <c r="ET84" s="178">
        <f t="shared" si="87"/>
        <v>0</v>
      </c>
      <c r="EU84" s="178">
        <f t="shared" si="87"/>
        <v>0</v>
      </c>
      <c r="EV84" s="178">
        <f t="shared" si="87"/>
        <v>0</v>
      </c>
      <c r="EW84" s="178">
        <f t="shared" si="87"/>
        <v>0</v>
      </c>
      <c r="EX84" s="178">
        <f t="shared" si="87"/>
        <v>0</v>
      </c>
      <c r="EY84" s="178">
        <f t="shared" si="87"/>
        <v>0</v>
      </c>
      <c r="EZ84" s="178">
        <f t="shared" si="87"/>
        <v>0</v>
      </c>
      <c r="FA84" s="178">
        <f t="shared" si="87"/>
        <v>0</v>
      </c>
      <c r="FB84" s="178">
        <f t="shared" si="87"/>
        <v>0</v>
      </c>
      <c r="FC84" s="178">
        <f t="shared" si="87"/>
        <v>0</v>
      </c>
      <c r="FD84" s="178">
        <f t="shared" si="87"/>
        <v>0</v>
      </c>
      <c r="FE84" s="178">
        <f t="shared" si="87"/>
        <v>0</v>
      </c>
      <c r="FF84" s="178">
        <f t="shared" si="87"/>
        <v>0</v>
      </c>
      <c r="FG84" s="178">
        <f t="shared" si="87"/>
        <v>0</v>
      </c>
      <c r="FH84" s="178">
        <f t="shared" si="87"/>
        <v>0</v>
      </c>
      <c r="FI84" s="178">
        <f t="shared" si="87"/>
        <v>0</v>
      </c>
      <c r="FJ84" s="178">
        <f t="shared" si="87"/>
        <v>0</v>
      </c>
      <c r="FK84" s="178">
        <f t="shared" si="87"/>
        <v>0</v>
      </c>
      <c r="FL84" s="178">
        <f t="shared" si="87"/>
        <v>0</v>
      </c>
      <c r="FM84" s="178">
        <f t="shared" si="87"/>
        <v>0</v>
      </c>
      <c r="FN84" s="178">
        <f t="shared" si="87"/>
        <v>0</v>
      </c>
      <c r="FO84" s="178">
        <f t="shared" si="87"/>
        <v>0</v>
      </c>
      <c r="FP84" s="178">
        <f t="shared" si="87"/>
        <v>0</v>
      </c>
      <c r="FQ84" s="178">
        <f t="shared" si="87"/>
        <v>0</v>
      </c>
      <c r="FR84" s="178">
        <f t="shared" si="87"/>
        <v>0</v>
      </c>
      <c r="FS84" s="178">
        <f t="shared" si="87"/>
        <v>0</v>
      </c>
      <c r="FT84" s="179">
        <f t="shared" si="87"/>
        <v>775.23876</v>
      </c>
      <c r="FU84" s="178">
        <f t="shared" si="87"/>
        <v>0</v>
      </c>
      <c r="FV84" s="178">
        <f t="shared" si="87"/>
        <v>0</v>
      </c>
      <c r="FW84" s="178">
        <f t="shared" si="87"/>
        <v>0</v>
      </c>
      <c r="FX84" s="178">
        <f t="shared" si="87"/>
        <v>0</v>
      </c>
      <c r="FY84" s="178">
        <f t="shared" si="87"/>
        <v>0</v>
      </c>
      <c r="FZ84" s="178">
        <f t="shared" si="87"/>
        <v>0</v>
      </c>
      <c r="GA84" s="178">
        <f t="shared" si="87"/>
        <v>0</v>
      </c>
      <c r="GB84" s="179">
        <f t="shared" si="87"/>
        <v>848.682432</v>
      </c>
      <c r="GC84" s="178">
        <f t="shared" si="87"/>
        <v>0</v>
      </c>
      <c r="GD84" s="178">
        <f t="shared" si="87"/>
        <v>0</v>
      </c>
      <c r="GE84" s="178">
        <f t="shared" si="87"/>
        <v>0</v>
      </c>
      <c r="GF84" s="178">
        <f t="shared" si="87"/>
        <v>0</v>
      </c>
      <c r="GG84" s="178">
        <f t="shared" si="87"/>
        <v>0</v>
      </c>
      <c r="GH84" s="178">
        <f t="shared" si="87"/>
        <v>0</v>
      </c>
      <c r="GI84" s="178">
        <f t="shared" si="87"/>
        <v>0</v>
      </c>
      <c r="GJ84" s="178">
        <f t="shared" si="87"/>
        <v>0</v>
      </c>
      <c r="GK84" s="178">
        <f t="shared" si="87"/>
        <v>0</v>
      </c>
      <c r="GL84" s="178">
        <f t="shared" si="87"/>
        <v>0</v>
      </c>
      <c r="GM84" s="178">
        <f t="shared" si="87"/>
        <v>0</v>
      </c>
      <c r="GN84" s="179">
        <f t="shared" si="87"/>
        <v>420.261012</v>
      </c>
      <c r="GO84" s="178">
        <f t="shared" si="87"/>
        <v>0</v>
      </c>
      <c r="GP84" s="178">
        <f t="shared" si="87"/>
        <v>0</v>
      </c>
      <c r="GQ84" s="178">
        <f t="shared" si="87"/>
        <v>0</v>
      </c>
      <c r="GR84" s="178">
        <f t="shared" si="87"/>
        <v>0</v>
      </c>
      <c r="GS84" s="178">
        <f t="shared" si="87"/>
        <v>0</v>
      </c>
      <c r="GT84" s="178">
        <f t="shared" si="87"/>
        <v>0</v>
      </c>
      <c r="GU84" s="178">
        <f t="shared" si="87"/>
        <v>0</v>
      </c>
      <c r="GV84" s="178">
        <f t="shared" si="87"/>
        <v>0</v>
      </c>
      <c r="GW84" s="178">
        <f t="shared" si="87"/>
        <v>0</v>
      </c>
      <c r="GX84" s="178">
        <f t="shared" si="87"/>
        <v>0</v>
      </c>
      <c r="GY84" s="178">
        <f t="shared" si="87"/>
        <v>0</v>
      </c>
      <c r="GZ84" s="178">
        <f t="shared" si="87"/>
        <v>0</v>
      </c>
      <c r="HA84" s="178">
        <f t="shared" si="87"/>
        <v>0</v>
      </c>
      <c r="HB84" s="178">
        <f t="shared" si="87"/>
        <v>0</v>
      </c>
      <c r="HC84" s="178">
        <f t="shared" si="87"/>
        <v>0</v>
      </c>
      <c r="HD84" s="178">
        <f t="shared" si="87"/>
        <v>0</v>
      </c>
      <c r="HE84" s="178">
        <f t="shared" si="87"/>
        <v>0</v>
      </c>
      <c r="HF84" s="178">
        <f t="shared" si="87"/>
        <v>0</v>
      </c>
      <c r="HG84" s="178">
        <f t="shared" si="87"/>
        <v>0</v>
      </c>
      <c r="HH84" s="178">
        <f t="shared" si="87"/>
        <v>0</v>
      </c>
      <c r="HI84" s="178">
        <f t="shared" si="87"/>
        <v>0</v>
      </c>
      <c r="HJ84" s="178">
        <f t="shared" si="87"/>
        <v>0</v>
      </c>
      <c r="HK84" s="178">
        <f t="shared" si="87"/>
        <v>0</v>
      </c>
      <c r="HL84" s="178">
        <f t="shared" si="87"/>
        <v>0</v>
      </c>
      <c r="HM84" s="178">
        <f t="shared" si="87"/>
        <v>0</v>
      </c>
      <c r="HN84" s="178">
        <f t="shared" si="87"/>
        <v>0</v>
      </c>
      <c r="HO84" s="178">
        <f t="shared" si="87"/>
        <v>0</v>
      </c>
      <c r="HP84" s="178">
        <f t="shared" si="87"/>
        <v>0</v>
      </c>
      <c r="HQ84" s="178">
        <f t="shared" si="87"/>
        <v>0</v>
      </c>
      <c r="HR84" s="178">
        <f t="shared" si="87"/>
        <v>0</v>
      </c>
      <c r="HS84" s="178">
        <f t="shared" si="87"/>
        <v>0</v>
      </c>
      <c r="HT84" s="178">
        <f t="shared" si="87"/>
        <v>0</v>
      </c>
      <c r="HU84" s="178">
        <f t="shared" si="87"/>
        <v>0</v>
      </c>
      <c r="HV84" s="179">
        <f t="shared" si="87"/>
        <v>807.880392</v>
      </c>
      <c r="HW84" s="178">
        <f t="shared" si="87"/>
        <v>0</v>
      </c>
      <c r="HX84" s="178">
        <f t="shared" si="87"/>
        <v>0</v>
      </c>
      <c r="HY84" s="178">
        <f t="shared" si="87"/>
        <v>0</v>
      </c>
      <c r="HZ84" s="178">
        <f t="shared" si="87"/>
        <v>0</v>
      </c>
      <c r="IA84" s="178">
        <f t="shared" si="87"/>
        <v>0</v>
      </c>
      <c r="IB84" s="178">
        <f t="shared" si="87"/>
        <v>0</v>
      </c>
      <c r="IC84" s="178">
        <f t="shared" si="87"/>
        <v>0</v>
      </c>
      <c r="ID84" s="178">
        <f t="shared" si="87"/>
        <v>0</v>
      </c>
      <c r="IE84" s="179">
        <f t="shared" si="87"/>
        <v>323.01615</v>
      </c>
      <c r="IF84" s="178">
        <f t="shared" si="87"/>
        <v>0</v>
      </c>
      <c r="IG84" s="178">
        <f t="shared" si="87"/>
        <v>0</v>
      </c>
      <c r="IH84" s="178">
        <f t="shared" si="87"/>
        <v>0</v>
      </c>
      <c r="II84" s="178">
        <f t="shared" si="87"/>
        <v>0</v>
      </c>
      <c r="IJ84" s="178">
        <f t="shared" si="87"/>
        <v>0</v>
      </c>
      <c r="IK84" s="178">
        <f t="shared" si="87"/>
        <v>0</v>
      </c>
      <c r="IL84" s="178">
        <f t="shared" si="87"/>
        <v>0</v>
      </c>
      <c r="IM84" s="178">
        <f t="shared" si="87"/>
        <v>0</v>
      </c>
      <c r="IN84" s="178">
        <f t="shared" si="87"/>
        <v>0</v>
      </c>
      <c r="IO84" s="178">
        <f t="shared" si="87"/>
        <v>0</v>
      </c>
      <c r="IP84" s="179">
        <f t="shared" si="87"/>
        <v>350.21751</v>
      </c>
      <c r="IQ84" s="178">
        <f t="shared" si="87"/>
        <v>0</v>
      </c>
      <c r="IR84" s="178">
        <f t="shared" si="87"/>
        <v>0</v>
      </c>
      <c r="IS84" s="178">
        <f t="shared" si="87"/>
        <v>0</v>
      </c>
      <c r="IT84" s="179">
        <f t="shared" si="87"/>
        <v>499.82499</v>
      </c>
      <c r="IU84" s="178">
        <f t="shared" si="87"/>
        <v>0</v>
      </c>
      <c r="IV84" s="178">
        <f t="shared" si="87"/>
        <v>0</v>
      </c>
      <c r="IW84" s="178">
        <f t="shared" si="87"/>
        <v>0</v>
      </c>
      <c r="IX84" s="178">
        <f t="shared" si="87"/>
        <v>0</v>
      </c>
      <c r="IY84" s="178">
        <f t="shared" si="87"/>
        <v>0</v>
      </c>
      <c r="IZ84" s="178">
        <f t="shared" si="87"/>
        <v>0</v>
      </c>
      <c r="JA84" s="178">
        <f t="shared" si="87"/>
        <v>0</v>
      </c>
      <c r="JB84" s="179">
        <f t="shared" si="87"/>
        <v>785.43927</v>
      </c>
      <c r="JC84" s="178">
        <f t="shared" si="87"/>
        <v>0</v>
      </c>
      <c r="JD84" s="178">
        <f t="shared" si="87"/>
        <v>0</v>
      </c>
      <c r="JE84" s="178">
        <f t="shared" si="87"/>
        <v>0</v>
      </c>
      <c r="JF84" s="178">
        <f t="shared" si="87"/>
        <v>0</v>
      </c>
      <c r="JG84" s="178">
        <f t="shared" si="87"/>
        <v>0</v>
      </c>
      <c r="JH84" s="179">
        <f t="shared" si="87"/>
        <v>928.24641</v>
      </c>
      <c r="JI84" s="178">
        <f t="shared" si="87"/>
        <v>0</v>
      </c>
      <c r="JJ84" s="178">
        <f t="shared" si="87"/>
        <v>0</v>
      </c>
      <c r="JK84" s="178">
        <f t="shared" si="87"/>
        <v>0</v>
      </c>
      <c r="JL84" s="178">
        <f t="shared" si="87"/>
        <v>0</v>
      </c>
      <c r="JM84" s="178">
        <f t="shared" si="87"/>
        <v>0</v>
      </c>
      <c r="JN84" s="179">
        <f t="shared" si="87"/>
        <v>1179.178956</v>
      </c>
      <c r="JO84" s="178">
        <f t="shared" si="87"/>
        <v>0</v>
      </c>
      <c r="JP84" s="178">
        <f t="shared" si="87"/>
        <v>0</v>
      </c>
      <c r="JQ84" s="178">
        <f t="shared" si="87"/>
        <v>0</v>
      </c>
      <c r="JR84" s="178">
        <f t="shared" si="87"/>
        <v>0</v>
      </c>
      <c r="JS84" s="178">
        <f t="shared" si="87"/>
        <v>0</v>
      </c>
      <c r="JT84" s="178">
        <f t="shared" si="87"/>
        <v>0</v>
      </c>
      <c r="JU84" s="178">
        <f t="shared" si="87"/>
        <v>0</v>
      </c>
      <c r="JV84" s="178">
        <f t="shared" si="87"/>
        <v>0</v>
      </c>
      <c r="JW84" s="178">
        <f t="shared" si="87"/>
        <v>0</v>
      </c>
      <c r="JX84" s="178">
        <f t="shared" si="87"/>
        <v>0</v>
      </c>
      <c r="JY84" s="178">
        <f t="shared" si="87"/>
        <v>0</v>
      </c>
      <c r="JZ84" s="182">
        <f t="shared" si="4"/>
        <v>0.195</v>
      </c>
      <c r="KA84" s="181">
        <f t="shared" si="5"/>
        <v>6917.985882</v>
      </c>
      <c r="KB84" s="181">
        <f t="shared" si="6"/>
        <v>1349.007247</v>
      </c>
    </row>
    <row r="85" ht="14.25" customHeight="1">
      <c r="A85" s="50" t="s">
        <v>227</v>
      </c>
      <c r="B85" s="83" t="s">
        <v>480</v>
      </c>
      <c r="C85" s="50">
        <v>1811084.0</v>
      </c>
      <c r="D85" s="175">
        <v>0.0</v>
      </c>
      <c r="E85" s="175">
        <v>0.0</v>
      </c>
      <c r="F85" s="175">
        <v>0.0</v>
      </c>
      <c r="G85" s="175">
        <v>0.0</v>
      </c>
      <c r="H85" s="175">
        <v>0.0</v>
      </c>
      <c r="I85" s="175">
        <v>0.0</v>
      </c>
      <c r="J85" s="175">
        <v>0.0</v>
      </c>
      <c r="K85" s="175">
        <v>0.0</v>
      </c>
      <c r="L85" s="175">
        <v>0.0</v>
      </c>
      <c r="M85" s="175">
        <v>0.0</v>
      </c>
      <c r="N85" s="175">
        <v>0.0</v>
      </c>
      <c r="O85" s="175">
        <v>0.0</v>
      </c>
      <c r="P85" s="175">
        <v>0.0</v>
      </c>
      <c r="Q85" s="175">
        <v>0.0</v>
      </c>
      <c r="R85" s="175">
        <v>0.0</v>
      </c>
      <c r="S85" s="175">
        <v>0.0</v>
      </c>
      <c r="T85" s="175">
        <v>0.0</v>
      </c>
      <c r="U85" s="175">
        <v>0.0</v>
      </c>
      <c r="V85" s="175">
        <v>0.0</v>
      </c>
      <c r="W85" s="175">
        <v>0.0</v>
      </c>
      <c r="X85" s="175">
        <v>0.0</v>
      </c>
      <c r="Y85" s="175">
        <v>0.0</v>
      </c>
      <c r="Z85" s="175">
        <v>0.0</v>
      </c>
      <c r="AA85" s="175">
        <v>0.0</v>
      </c>
      <c r="AB85" s="175">
        <v>0.0</v>
      </c>
      <c r="AC85" s="175">
        <v>0.0</v>
      </c>
      <c r="AD85" s="175">
        <v>0.0</v>
      </c>
      <c r="AE85" s="175">
        <v>0.0</v>
      </c>
      <c r="AF85" s="175">
        <v>0.0</v>
      </c>
      <c r="AG85" s="175">
        <v>0.0</v>
      </c>
      <c r="AH85" s="175">
        <v>4233.0</v>
      </c>
      <c r="AI85" s="175">
        <v>0.0</v>
      </c>
      <c r="AJ85" s="175">
        <v>0.0</v>
      </c>
      <c r="AK85" s="175">
        <v>0.0</v>
      </c>
      <c r="AL85" s="175">
        <v>0.0</v>
      </c>
      <c r="AM85" s="175">
        <v>0.0</v>
      </c>
      <c r="AN85" s="175">
        <v>0.0</v>
      </c>
      <c r="AO85" s="175">
        <v>0.0</v>
      </c>
      <c r="AP85" s="175">
        <v>4298.0</v>
      </c>
      <c r="AQ85" s="175">
        <v>0.0</v>
      </c>
      <c r="AR85" s="175">
        <v>0.0</v>
      </c>
      <c r="AS85" s="175">
        <v>0.0</v>
      </c>
      <c r="AT85" s="175">
        <v>0.0</v>
      </c>
      <c r="AU85" s="175">
        <v>0.0</v>
      </c>
      <c r="AV85" s="175">
        <v>0.0</v>
      </c>
      <c r="AW85" s="175">
        <v>0.0</v>
      </c>
      <c r="AX85" s="175">
        <v>0.0</v>
      </c>
      <c r="AY85" s="175">
        <v>0.0</v>
      </c>
      <c r="AZ85" s="175">
        <v>0.0</v>
      </c>
      <c r="BA85" s="175">
        <v>0.0</v>
      </c>
      <c r="BB85" s="175">
        <v>4233.0</v>
      </c>
      <c r="BC85" s="175">
        <v>0.0</v>
      </c>
      <c r="BD85" s="175">
        <v>0.0</v>
      </c>
      <c r="BE85" s="175">
        <v>0.0</v>
      </c>
      <c r="BF85" s="175">
        <v>0.0</v>
      </c>
      <c r="BG85" s="175">
        <v>0.0</v>
      </c>
      <c r="BH85" s="175">
        <v>0.0</v>
      </c>
      <c r="BI85" s="175">
        <v>0.0</v>
      </c>
      <c r="BJ85" s="175">
        <v>0.0</v>
      </c>
      <c r="BK85" s="175">
        <v>0.0</v>
      </c>
      <c r="BL85" s="175">
        <v>0.0</v>
      </c>
      <c r="BM85" s="175">
        <v>0.0</v>
      </c>
      <c r="BN85" s="175">
        <v>0.0</v>
      </c>
      <c r="BO85" s="175">
        <v>0.0</v>
      </c>
      <c r="BP85" s="175">
        <v>0.0</v>
      </c>
      <c r="BQ85" s="175">
        <v>0.0</v>
      </c>
      <c r="BR85" s="175">
        <v>0.0</v>
      </c>
      <c r="BS85" s="175">
        <v>0.0</v>
      </c>
      <c r="BT85" s="175">
        <v>0.0</v>
      </c>
      <c r="BU85" s="175">
        <v>0.0</v>
      </c>
      <c r="BV85" s="175">
        <v>0.0</v>
      </c>
      <c r="BW85" s="175">
        <v>0.0</v>
      </c>
      <c r="BX85" s="175">
        <v>0.0</v>
      </c>
      <c r="BY85" s="175">
        <v>0.0</v>
      </c>
      <c r="BZ85" s="175">
        <v>0.0</v>
      </c>
      <c r="CA85" s="175">
        <v>0.0</v>
      </c>
      <c r="CB85" s="175">
        <v>0.0</v>
      </c>
      <c r="CC85" s="175">
        <v>0.0</v>
      </c>
      <c r="CD85" s="175">
        <v>0.0</v>
      </c>
      <c r="CE85" s="175">
        <v>0.0</v>
      </c>
      <c r="CF85" s="175">
        <v>0.0</v>
      </c>
      <c r="CG85" s="175">
        <v>0.0</v>
      </c>
      <c r="CH85" s="175">
        <v>0.0</v>
      </c>
      <c r="CI85" s="175">
        <v>0.0</v>
      </c>
      <c r="CJ85" s="175">
        <v>4233.0</v>
      </c>
      <c r="CK85" s="175">
        <v>0.0</v>
      </c>
      <c r="CL85" s="175">
        <v>0.0</v>
      </c>
      <c r="CM85" s="175">
        <v>0.0</v>
      </c>
      <c r="CN85" s="175">
        <v>0.0</v>
      </c>
      <c r="CO85" s="175">
        <v>0.0</v>
      </c>
      <c r="CP85" s="175">
        <v>0.0</v>
      </c>
      <c r="CQ85" s="175">
        <v>0.0</v>
      </c>
      <c r="CR85" s="175">
        <v>0.0</v>
      </c>
      <c r="CS85" s="175">
        <v>4572.0</v>
      </c>
      <c r="CT85" s="175">
        <v>0.0</v>
      </c>
      <c r="CU85" s="175">
        <v>0.0</v>
      </c>
      <c r="CV85" s="175">
        <v>0.0</v>
      </c>
      <c r="CW85" s="175">
        <v>0.0</v>
      </c>
      <c r="CX85" s="175">
        <v>0.0</v>
      </c>
      <c r="CY85" s="175">
        <v>0.0</v>
      </c>
      <c r="CZ85" s="175">
        <v>0.0</v>
      </c>
      <c r="DA85" s="175">
        <v>0.0</v>
      </c>
      <c r="DB85" s="175">
        <v>0.0</v>
      </c>
      <c r="DC85" s="175">
        <v>0.0</v>
      </c>
      <c r="DD85" s="175">
        <v>4064.0</v>
      </c>
      <c r="DE85" s="175">
        <v>0.0</v>
      </c>
      <c r="DF85" s="175">
        <v>0.0</v>
      </c>
      <c r="DG85" s="175">
        <v>0.0</v>
      </c>
      <c r="DH85" s="175">
        <v>3991.0</v>
      </c>
      <c r="DI85" s="175">
        <v>0.0</v>
      </c>
      <c r="DJ85" s="175">
        <v>0.0</v>
      </c>
      <c r="DK85" s="175">
        <v>0.0</v>
      </c>
      <c r="DL85" s="175">
        <v>0.0</v>
      </c>
      <c r="DM85" s="175">
        <v>0.0</v>
      </c>
      <c r="DN85" s="175">
        <v>0.0</v>
      </c>
      <c r="DO85" s="175">
        <v>0.0</v>
      </c>
      <c r="DP85" s="175">
        <v>4156.0</v>
      </c>
      <c r="DQ85" s="175">
        <v>0.0</v>
      </c>
      <c r="DR85" s="175">
        <v>0.0</v>
      </c>
      <c r="DS85" s="175">
        <v>0.0</v>
      </c>
      <c r="DT85" s="175">
        <v>0.0</v>
      </c>
      <c r="DU85" s="175">
        <v>0.0</v>
      </c>
      <c r="DV85" s="175">
        <v>4298.0</v>
      </c>
      <c r="DW85" s="175">
        <v>0.0</v>
      </c>
      <c r="DX85" s="175">
        <v>0.0</v>
      </c>
      <c r="DY85" s="175">
        <v>0.0</v>
      </c>
      <c r="DZ85" s="175">
        <v>0.0</v>
      </c>
      <c r="EA85" s="175">
        <v>0.0</v>
      </c>
      <c r="EB85" s="175">
        <v>4184.0</v>
      </c>
      <c r="EC85" s="175">
        <v>0.0</v>
      </c>
      <c r="ED85" s="175">
        <v>0.0</v>
      </c>
      <c r="EE85" s="175">
        <v>0.0</v>
      </c>
      <c r="EF85" s="175">
        <v>0.0</v>
      </c>
      <c r="EG85" s="175">
        <v>0.0</v>
      </c>
      <c r="EH85" s="175">
        <v>0.0</v>
      </c>
      <c r="EI85" s="175">
        <v>0.0</v>
      </c>
      <c r="EJ85" s="175">
        <v>0.0</v>
      </c>
      <c r="EK85" s="175">
        <v>0.0</v>
      </c>
      <c r="EL85" s="175">
        <v>0.0</v>
      </c>
      <c r="EM85" s="176">
        <v>0.0</v>
      </c>
      <c r="EN85" s="177">
        <f t="shared" si="2"/>
        <v>0</v>
      </c>
      <c r="EO85" s="178">
        <f>VLOOKUP(C85,'Complexity Cost Adjustment'!$C$2:$H$141,6,0)</f>
        <v>934.0128</v>
      </c>
      <c r="EP85" s="178">
        <f t="shared" ref="EP85:JY85" si="88">IF(D85&gt;0,($EO85)*D$143,0)</f>
        <v>0</v>
      </c>
      <c r="EQ85" s="178">
        <f t="shared" si="88"/>
        <v>0</v>
      </c>
      <c r="ER85" s="178">
        <f t="shared" si="88"/>
        <v>0</v>
      </c>
      <c r="ES85" s="178">
        <f t="shared" si="88"/>
        <v>0</v>
      </c>
      <c r="ET85" s="178">
        <f t="shared" si="88"/>
        <v>0</v>
      </c>
      <c r="EU85" s="178">
        <f t="shared" si="88"/>
        <v>0</v>
      </c>
      <c r="EV85" s="178">
        <f t="shared" si="88"/>
        <v>0</v>
      </c>
      <c r="EW85" s="178">
        <f t="shared" si="88"/>
        <v>0</v>
      </c>
      <c r="EX85" s="178">
        <f t="shared" si="88"/>
        <v>0</v>
      </c>
      <c r="EY85" s="178">
        <f t="shared" si="88"/>
        <v>0</v>
      </c>
      <c r="EZ85" s="178">
        <f t="shared" si="88"/>
        <v>0</v>
      </c>
      <c r="FA85" s="178">
        <f t="shared" si="88"/>
        <v>0</v>
      </c>
      <c r="FB85" s="178">
        <f t="shared" si="88"/>
        <v>0</v>
      </c>
      <c r="FC85" s="178">
        <f t="shared" si="88"/>
        <v>0</v>
      </c>
      <c r="FD85" s="178">
        <f t="shared" si="88"/>
        <v>0</v>
      </c>
      <c r="FE85" s="178">
        <f t="shared" si="88"/>
        <v>0</v>
      </c>
      <c r="FF85" s="178">
        <f t="shared" si="88"/>
        <v>0</v>
      </c>
      <c r="FG85" s="178">
        <f t="shared" si="88"/>
        <v>0</v>
      </c>
      <c r="FH85" s="178">
        <f t="shared" si="88"/>
        <v>0</v>
      </c>
      <c r="FI85" s="178">
        <f t="shared" si="88"/>
        <v>0</v>
      </c>
      <c r="FJ85" s="178">
        <f t="shared" si="88"/>
        <v>0</v>
      </c>
      <c r="FK85" s="178">
        <f t="shared" si="88"/>
        <v>0</v>
      </c>
      <c r="FL85" s="178">
        <f t="shared" si="88"/>
        <v>0</v>
      </c>
      <c r="FM85" s="178">
        <f t="shared" si="88"/>
        <v>0</v>
      </c>
      <c r="FN85" s="178">
        <f t="shared" si="88"/>
        <v>0</v>
      </c>
      <c r="FO85" s="178">
        <f t="shared" si="88"/>
        <v>0</v>
      </c>
      <c r="FP85" s="178">
        <f t="shared" si="88"/>
        <v>0</v>
      </c>
      <c r="FQ85" s="178">
        <f t="shared" si="88"/>
        <v>0</v>
      </c>
      <c r="FR85" s="178">
        <f t="shared" si="88"/>
        <v>0</v>
      </c>
      <c r="FS85" s="178">
        <f t="shared" si="88"/>
        <v>0</v>
      </c>
      <c r="FT85" s="179">
        <f t="shared" si="88"/>
        <v>1064.774592</v>
      </c>
      <c r="FU85" s="178">
        <f t="shared" si="88"/>
        <v>0</v>
      </c>
      <c r="FV85" s="178">
        <f t="shared" si="88"/>
        <v>0</v>
      </c>
      <c r="FW85" s="178">
        <f t="shared" si="88"/>
        <v>0</v>
      </c>
      <c r="FX85" s="178">
        <f t="shared" si="88"/>
        <v>0</v>
      </c>
      <c r="FY85" s="178">
        <f t="shared" si="88"/>
        <v>0</v>
      </c>
      <c r="FZ85" s="178">
        <f t="shared" si="88"/>
        <v>0</v>
      </c>
      <c r="GA85" s="178">
        <f t="shared" si="88"/>
        <v>0</v>
      </c>
      <c r="GB85" s="179">
        <f t="shared" si="88"/>
        <v>1165.647974</v>
      </c>
      <c r="GC85" s="178">
        <f t="shared" si="88"/>
        <v>0</v>
      </c>
      <c r="GD85" s="178">
        <f t="shared" si="88"/>
        <v>0</v>
      </c>
      <c r="GE85" s="178">
        <f t="shared" si="88"/>
        <v>0</v>
      </c>
      <c r="GF85" s="178">
        <f t="shared" si="88"/>
        <v>0</v>
      </c>
      <c r="GG85" s="178">
        <f t="shared" si="88"/>
        <v>0</v>
      </c>
      <c r="GH85" s="178">
        <f t="shared" si="88"/>
        <v>0</v>
      </c>
      <c r="GI85" s="178">
        <f t="shared" si="88"/>
        <v>0</v>
      </c>
      <c r="GJ85" s="178">
        <f t="shared" si="88"/>
        <v>0</v>
      </c>
      <c r="GK85" s="178">
        <f t="shared" si="88"/>
        <v>0</v>
      </c>
      <c r="GL85" s="178">
        <f t="shared" si="88"/>
        <v>0</v>
      </c>
      <c r="GM85" s="178">
        <f t="shared" si="88"/>
        <v>0</v>
      </c>
      <c r="GN85" s="179">
        <f t="shared" si="88"/>
        <v>577.2199104</v>
      </c>
      <c r="GO85" s="178">
        <f t="shared" si="88"/>
        <v>0</v>
      </c>
      <c r="GP85" s="178">
        <f t="shared" si="88"/>
        <v>0</v>
      </c>
      <c r="GQ85" s="178">
        <f t="shared" si="88"/>
        <v>0</v>
      </c>
      <c r="GR85" s="178">
        <f t="shared" si="88"/>
        <v>0</v>
      </c>
      <c r="GS85" s="178">
        <f t="shared" si="88"/>
        <v>0</v>
      </c>
      <c r="GT85" s="178">
        <f t="shared" si="88"/>
        <v>0</v>
      </c>
      <c r="GU85" s="178">
        <f t="shared" si="88"/>
        <v>0</v>
      </c>
      <c r="GV85" s="178">
        <f t="shared" si="88"/>
        <v>0</v>
      </c>
      <c r="GW85" s="178">
        <f t="shared" si="88"/>
        <v>0</v>
      </c>
      <c r="GX85" s="178">
        <f t="shared" si="88"/>
        <v>0</v>
      </c>
      <c r="GY85" s="178">
        <f t="shared" si="88"/>
        <v>0</v>
      </c>
      <c r="GZ85" s="178">
        <f t="shared" si="88"/>
        <v>0</v>
      </c>
      <c r="HA85" s="178">
        <f t="shared" si="88"/>
        <v>0</v>
      </c>
      <c r="HB85" s="178">
        <f t="shared" si="88"/>
        <v>0</v>
      </c>
      <c r="HC85" s="178">
        <f t="shared" si="88"/>
        <v>0</v>
      </c>
      <c r="HD85" s="178">
        <f t="shared" si="88"/>
        <v>0</v>
      </c>
      <c r="HE85" s="178">
        <f t="shared" si="88"/>
        <v>0</v>
      </c>
      <c r="HF85" s="178">
        <f t="shared" si="88"/>
        <v>0</v>
      </c>
      <c r="HG85" s="178">
        <f t="shared" si="88"/>
        <v>0</v>
      </c>
      <c r="HH85" s="178">
        <f t="shared" si="88"/>
        <v>0</v>
      </c>
      <c r="HI85" s="178">
        <f t="shared" si="88"/>
        <v>0</v>
      </c>
      <c r="HJ85" s="178">
        <f t="shared" si="88"/>
        <v>0</v>
      </c>
      <c r="HK85" s="178">
        <f t="shared" si="88"/>
        <v>0</v>
      </c>
      <c r="HL85" s="178">
        <f t="shared" si="88"/>
        <v>0</v>
      </c>
      <c r="HM85" s="178">
        <f t="shared" si="88"/>
        <v>0</v>
      </c>
      <c r="HN85" s="178">
        <f t="shared" si="88"/>
        <v>0</v>
      </c>
      <c r="HO85" s="178">
        <f t="shared" si="88"/>
        <v>0</v>
      </c>
      <c r="HP85" s="178">
        <f t="shared" si="88"/>
        <v>0</v>
      </c>
      <c r="HQ85" s="178">
        <f t="shared" si="88"/>
        <v>0</v>
      </c>
      <c r="HR85" s="178">
        <f t="shared" si="88"/>
        <v>0</v>
      </c>
      <c r="HS85" s="178">
        <f t="shared" si="88"/>
        <v>0</v>
      </c>
      <c r="HT85" s="178">
        <f t="shared" si="88"/>
        <v>0</v>
      </c>
      <c r="HU85" s="178">
        <f t="shared" si="88"/>
        <v>0</v>
      </c>
      <c r="HV85" s="179">
        <f t="shared" si="88"/>
        <v>1109.607206</v>
      </c>
      <c r="HW85" s="178">
        <f t="shared" si="88"/>
        <v>0</v>
      </c>
      <c r="HX85" s="178">
        <f t="shared" si="88"/>
        <v>0</v>
      </c>
      <c r="HY85" s="178">
        <f t="shared" si="88"/>
        <v>0</v>
      </c>
      <c r="HZ85" s="178">
        <f t="shared" si="88"/>
        <v>0</v>
      </c>
      <c r="IA85" s="178">
        <f t="shared" si="88"/>
        <v>0</v>
      </c>
      <c r="IB85" s="178">
        <f t="shared" si="88"/>
        <v>0</v>
      </c>
      <c r="IC85" s="178">
        <f t="shared" si="88"/>
        <v>0</v>
      </c>
      <c r="ID85" s="178">
        <f t="shared" si="88"/>
        <v>0</v>
      </c>
      <c r="IE85" s="179">
        <f t="shared" si="88"/>
        <v>443.65608</v>
      </c>
      <c r="IF85" s="178">
        <f t="shared" si="88"/>
        <v>0</v>
      </c>
      <c r="IG85" s="178">
        <f t="shared" si="88"/>
        <v>0</v>
      </c>
      <c r="IH85" s="178">
        <f t="shared" si="88"/>
        <v>0</v>
      </c>
      <c r="II85" s="178">
        <f t="shared" si="88"/>
        <v>0</v>
      </c>
      <c r="IJ85" s="178">
        <f t="shared" si="88"/>
        <v>0</v>
      </c>
      <c r="IK85" s="178">
        <f t="shared" si="88"/>
        <v>0</v>
      </c>
      <c r="IL85" s="178">
        <f t="shared" si="88"/>
        <v>0</v>
      </c>
      <c r="IM85" s="178">
        <f t="shared" si="88"/>
        <v>0</v>
      </c>
      <c r="IN85" s="178">
        <f t="shared" si="88"/>
        <v>0</v>
      </c>
      <c r="IO85" s="178">
        <f t="shared" si="88"/>
        <v>0</v>
      </c>
      <c r="IP85" s="179">
        <f t="shared" si="88"/>
        <v>481.016592</v>
      </c>
      <c r="IQ85" s="178">
        <f t="shared" si="88"/>
        <v>0</v>
      </c>
      <c r="IR85" s="178">
        <f t="shared" si="88"/>
        <v>0</v>
      </c>
      <c r="IS85" s="178">
        <f t="shared" si="88"/>
        <v>0</v>
      </c>
      <c r="IT85" s="179">
        <f t="shared" si="88"/>
        <v>686.499408</v>
      </c>
      <c r="IU85" s="178">
        <f t="shared" si="88"/>
        <v>0</v>
      </c>
      <c r="IV85" s="178">
        <f t="shared" si="88"/>
        <v>0</v>
      </c>
      <c r="IW85" s="178">
        <f t="shared" si="88"/>
        <v>0</v>
      </c>
      <c r="IX85" s="178">
        <f t="shared" si="88"/>
        <v>0</v>
      </c>
      <c r="IY85" s="178">
        <f t="shared" si="88"/>
        <v>0</v>
      </c>
      <c r="IZ85" s="178">
        <f t="shared" si="88"/>
        <v>0</v>
      </c>
      <c r="JA85" s="178">
        <f t="shared" si="88"/>
        <v>0</v>
      </c>
      <c r="JB85" s="179">
        <f t="shared" si="88"/>
        <v>1078.784784</v>
      </c>
      <c r="JC85" s="178">
        <f t="shared" si="88"/>
        <v>0</v>
      </c>
      <c r="JD85" s="178">
        <f t="shared" si="88"/>
        <v>0</v>
      </c>
      <c r="JE85" s="178">
        <f t="shared" si="88"/>
        <v>0</v>
      </c>
      <c r="JF85" s="178">
        <f t="shared" si="88"/>
        <v>0</v>
      </c>
      <c r="JG85" s="178">
        <f t="shared" si="88"/>
        <v>0</v>
      </c>
      <c r="JH85" s="179">
        <f t="shared" si="88"/>
        <v>1274.927472</v>
      </c>
      <c r="JI85" s="178">
        <f t="shared" si="88"/>
        <v>0</v>
      </c>
      <c r="JJ85" s="178">
        <f t="shared" si="88"/>
        <v>0</v>
      </c>
      <c r="JK85" s="178">
        <f t="shared" si="88"/>
        <v>0</v>
      </c>
      <c r="JL85" s="178">
        <f t="shared" si="88"/>
        <v>0</v>
      </c>
      <c r="JM85" s="178">
        <f t="shared" si="88"/>
        <v>0</v>
      </c>
      <c r="JN85" s="179">
        <f t="shared" si="88"/>
        <v>1619.578195</v>
      </c>
      <c r="JO85" s="178">
        <f t="shared" si="88"/>
        <v>0</v>
      </c>
      <c r="JP85" s="178">
        <f t="shared" si="88"/>
        <v>0</v>
      </c>
      <c r="JQ85" s="178">
        <f t="shared" si="88"/>
        <v>0</v>
      </c>
      <c r="JR85" s="178">
        <f t="shared" si="88"/>
        <v>0</v>
      </c>
      <c r="JS85" s="178">
        <f t="shared" si="88"/>
        <v>0</v>
      </c>
      <c r="JT85" s="178">
        <f t="shared" si="88"/>
        <v>0</v>
      </c>
      <c r="JU85" s="178">
        <f t="shared" si="88"/>
        <v>0</v>
      </c>
      <c r="JV85" s="178">
        <f t="shared" si="88"/>
        <v>0</v>
      </c>
      <c r="JW85" s="178">
        <f t="shared" si="88"/>
        <v>0</v>
      </c>
      <c r="JX85" s="178">
        <f t="shared" si="88"/>
        <v>0</v>
      </c>
      <c r="JY85" s="178">
        <f t="shared" si="88"/>
        <v>0</v>
      </c>
      <c r="JZ85" s="182">
        <f t="shared" si="4"/>
        <v>0.195</v>
      </c>
      <c r="KA85" s="181">
        <f t="shared" si="5"/>
        <v>9501.712214</v>
      </c>
      <c r="KB85" s="181">
        <f t="shared" si="6"/>
        <v>1852.833882</v>
      </c>
    </row>
    <row r="86" ht="14.25" customHeight="1">
      <c r="A86" s="50" t="s">
        <v>227</v>
      </c>
      <c r="B86" s="83" t="s">
        <v>480</v>
      </c>
      <c r="C86" s="50">
        <v>1811085.0</v>
      </c>
      <c r="D86" s="175">
        <v>0.0</v>
      </c>
      <c r="E86" s="175">
        <v>0.0</v>
      </c>
      <c r="F86" s="175">
        <v>0.0</v>
      </c>
      <c r="G86" s="175">
        <v>0.0</v>
      </c>
      <c r="H86" s="175">
        <v>0.0</v>
      </c>
      <c r="I86" s="175">
        <v>0.0</v>
      </c>
      <c r="J86" s="175">
        <v>0.0</v>
      </c>
      <c r="K86" s="175">
        <v>0.0</v>
      </c>
      <c r="L86" s="175">
        <v>0.0</v>
      </c>
      <c r="M86" s="175">
        <v>0.0</v>
      </c>
      <c r="N86" s="175">
        <v>0.0</v>
      </c>
      <c r="O86" s="175">
        <v>0.0</v>
      </c>
      <c r="P86" s="175">
        <v>0.0</v>
      </c>
      <c r="Q86" s="175">
        <v>0.0</v>
      </c>
      <c r="R86" s="175">
        <v>0.0</v>
      </c>
      <c r="S86" s="175">
        <v>0.0</v>
      </c>
      <c r="T86" s="175">
        <v>0.0</v>
      </c>
      <c r="U86" s="175">
        <v>0.0</v>
      </c>
      <c r="V86" s="175">
        <v>0.0</v>
      </c>
      <c r="W86" s="175">
        <v>0.0</v>
      </c>
      <c r="X86" s="175">
        <v>0.0</v>
      </c>
      <c r="Y86" s="175">
        <v>0.0</v>
      </c>
      <c r="Z86" s="175">
        <v>0.0</v>
      </c>
      <c r="AA86" s="175">
        <v>0.0</v>
      </c>
      <c r="AB86" s="175">
        <v>0.0</v>
      </c>
      <c r="AC86" s="175">
        <v>0.0</v>
      </c>
      <c r="AD86" s="175">
        <v>0.0</v>
      </c>
      <c r="AE86" s="175">
        <v>0.0</v>
      </c>
      <c r="AF86" s="175">
        <v>0.0</v>
      </c>
      <c r="AG86" s="175">
        <v>0.0</v>
      </c>
      <c r="AH86" s="175">
        <v>67.0</v>
      </c>
      <c r="AI86" s="175">
        <v>0.0</v>
      </c>
      <c r="AJ86" s="175">
        <v>0.0</v>
      </c>
      <c r="AK86" s="175">
        <v>0.0</v>
      </c>
      <c r="AL86" s="175">
        <v>0.0</v>
      </c>
      <c r="AM86" s="175">
        <v>0.0</v>
      </c>
      <c r="AN86" s="175">
        <v>0.0</v>
      </c>
      <c r="AO86" s="175">
        <v>0.0</v>
      </c>
      <c r="AP86" s="175">
        <v>68.0</v>
      </c>
      <c r="AQ86" s="175">
        <v>0.0</v>
      </c>
      <c r="AR86" s="175">
        <v>0.0</v>
      </c>
      <c r="AS86" s="175">
        <v>0.0</v>
      </c>
      <c r="AT86" s="175">
        <v>0.0</v>
      </c>
      <c r="AU86" s="175">
        <v>0.0</v>
      </c>
      <c r="AV86" s="175">
        <v>0.0</v>
      </c>
      <c r="AW86" s="175">
        <v>0.0</v>
      </c>
      <c r="AX86" s="175">
        <v>0.0</v>
      </c>
      <c r="AY86" s="175">
        <v>0.0</v>
      </c>
      <c r="AZ86" s="175">
        <v>0.0</v>
      </c>
      <c r="BA86" s="175">
        <v>0.0</v>
      </c>
      <c r="BB86" s="175">
        <v>67.0</v>
      </c>
      <c r="BC86" s="175">
        <v>0.0</v>
      </c>
      <c r="BD86" s="175">
        <v>0.0</v>
      </c>
      <c r="BE86" s="175">
        <v>0.0</v>
      </c>
      <c r="BF86" s="175">
        <v>0.0</v>
      </c>
      <c r="BG86" s="175">
        <v>0.0</v>
      </c>
      <c r="BH86" s="175">
        <v>0.0</v>
      </c>
      <c r="BI86" s="175">
        <v>0.0</v>
      </c>
      <c r="BJ86" s="175">
        <v>0.0</v>
      </c>
      <c r="BK86" s="175">
        <v>0.0</v>
      </c>
      <c r="BL86" s="175">
        <v>0.0</v>
      </c>
      <c r="BM86" s="175">
        <v>0.0</v>
      </c>
      <c r="BN86" s="175">
        <v>0.0</v>
      </c>
      <c r="BO86" s="175">
        <v>0.0</v>
      </c>
      <c r="BP86" s="175">
        <v>0.0</v>
      </c>
      <c r="BQ86" s="175">
        <v>0.0</v>
      </c>
      <c r="BR86" s="175">
        <v>0.0</v>
      </c>
      <c r="BS86" s="175">
        <v>0.0</v>
      </c>
      <c r="BT86" s="175">
        <v>0.0</v>
      </c>
      <c r="BU86" s="175">
        <v>0.0</v>
      </c>
      <c r="BV86" s="175">
        <v>0.0</v>
      </c>
      <c r="BW86" s="175">
        <v>0.0</v>
      </c>
      <c r="BX86" s="175">
        <v>0.0</v>
      </c>
      <c r="BY86" s="175">
        <v>0.0</v>
      </c>
      <c r="BZ86" s="175">
        <v>0.0</v>
      </c>
      <c r="CA86" s="175">
        <v>0.0</v>
      </c>
      <c r="CB86" s="175">
        <v>0.0</v>
      </c>
      <c r="CC86" s="175">
        <v>0.0</v>
      </c>
      <c r="CD86" s="175">
        <v>0.0</v>
      </c>
      <c r="CE86" s="175">
        <v>0.0</v>
      </c>
      <c r="CF86" s="175">
        <v>0.0</v>
      </c>
      <c r="CG86" s="175">
        <v>0.0</v>
      </c>
      <c r="CH86" s="175">
        <v>0.0</v>
      </c>
      <c r="CI86" s="175">
        <v>0.0</v>
      </c>
      <c r="CJ86" s="175">
        <v>67.0</v>
      </c>
      <c r="CK86" s="175">
        <v>0.0</v>
      </c>
      <c r="CL86" s="175">
        <v>0.0</v>
      </c>
      <c r="CM86" s="175">
        <v>0.0</v>
      </c>
      <c r="CN86" s="175">
        <v>0.0</v>
      </c>
      <c r="CO86" s="175">
        <v>0.0</v>
      </c>
      <c r="CP86" s="175">
        <v>0.0</v>
      </c>
      <c r="CQ86" s="175">
        <v>0.0</v>
      </c>
      <c r="CR86" s="175">
        <v>0.0</v>
      </c>
      <c r="CS86" s="175">
        <v>72.0</v>
      </c>
      <c r="CT86" s="175">
        <v>0.0</v>
      </c>
      <c r="CU86" s="175">
        <v>0.0</v>
      </c>
      <c r="CV86" s="175">
        <v>0.0</v>
      </c>
      <c r="CW86" s="175">
        <v>0.0</v>
      </c>
      <c r="CX86" s="175">
        <v>0.0</v>
      </c>
      <c r="CY86" s="175">
        <v>0.0</v>
      </c>
      <c r="CZ86" s="175">
        <v>0.0</v>
      </c>
      <c r="DA86" s="175">
        <v>0.0</v>
      </c>
      <c r="DB86" s="175">
        <v>0.0</v>
      </c>
      <c r="DC86" s="175">
        <v>0.0</v>
      </c>
      <c r="DD86" s="175">
        <v>64.0</v>
      </c>
      <c r="DE86" s="175">
        <v>0.0</v>
      </c>
      <c r="DF86" s="175">
        <v>0.0</v>
      </c>
      <c r="DG86" s="175">
        <v>0.0</v>
      </c>
      <c r="DH86" s="175">
        <v>63.0</v>
      </c>
      <c r="DI86" s="175">
        <v>0.0</v>
      </c>
      <c r="DJ86" s="175">
        <v>0.0</v>
      </c>
      <c r="DK86" s="175">
        <v>0.0</v>
      </c>
      <c r="DL86" s="175">
        <v>0.0</v>
      </c>
      <c r="DM86" s="175">
        <v>0.0</v>
      </c>
      <c r="DN86" s="175">
        <v>0.0</v>
      </c>
      <c r="DO86" s="175">
        <v>0.0</v>
      </c>
      <c r="DP86" s="175">
        <v>65.0</v>
      </c>
      <c r="DQ86" s="175">
        <v>0.0</v>
      </c>
      <c r="DR86" s="175">
        <v>0.0</v>
      </c>
      <c r="DS86" s="175">
        <v>0.0</v>
      </c>
      <c r="DT86" s="175">
        <v>0.0</v>
      </c>
      <c r="DU86" s="175">
        <v>0.0</v>
      </c>
      <c r="DV86" s="175">
        <v>68.0</v>
      </c>
      <c r="DW86" s="175">
        <v>0.0</v>
      </c>
      <c r="DX86" s="175">
        <v>0.0</v>
      </c>
      <c r="DY86" s="175">
        <v>0.0</v>
      </c>
      <c r="DZ86" s="175">
        <v>0.0</v>
      </c>
      <c r="EA86" s="175">
        <v>0.0</v>
      </c>
      <c r="EB86" s="175">
        <v>0.0</v>
      </c>
      <c r="EC86" s="175">
        <v>66.0</v>
      </c>
      <c r="ED86" s="175">
        <v>0.0</v>
      </c>
      <c r="EE86" s="175">
        <v>0.0</v>
      </c>
      <c r="EF86" s="175">
        <v>0.0</v>
      </c>
      <c r="EG86" s="175">
        <v>0.0</v>
      </c>
      <c r="EH86" s="175">
        <v>0.0</v>
      </c>
      <c r="EI86" s="175">
        <v>0.0</v>
      </c>
      <c r="EJ86" s="175">
        <v>0.0</v>
      </c>
      <c r="EK86" s="175">
        <v>0.0</v>
      </c>
      <c r="EL86" s="175">
        <v>0.0</v>
      </c>
      <c r="EM86" s="176">
        <v>0.0</v>
      </c>
      <c r="EN86" s="177">
        <f t="shared" si="2"/>
        <v>0</v>
      </c>
      <c r="EO86" s="178">
        <f>VLOOKUP(C86,'Complexity Cost Adjustment'!$C$2:$H$141,6,0)</f>
        <v>48.3075</v>
      </c>
      <c r="EP86" s="178">
        <f t="shared" ref="EP86:JY86" si="89">IF(D86&gt;0,($EO86)*D$143,0)</f>
        <v>0</v>
      </c>
      <c r="EQ86" s="178">
        <f t="shared" si="89"/>
        <v>0</v>
      </c>
      <c r="ER86" s="178">
        <f t="shared" si="89"/>
        <v>0</v>
      </c>
      <c r="ES86" s="178">
        <f t="shared" si="89"/>
        <v>0</v>
      </c>
      <c r="ET86" s="178">
        <f t="shared" si="89"/>
        <v>0</v>
      </c>
      <c r="EU86" s="178">
        <f t="shared" si="89"/>
        <v>0</v>
      </c>
      <c r="EV86" s="178">
        <f t="shared" si="89"/>
        <v>0</v>
      </c>
      <c r="EW86" s="178">
        <f t="shared" si="89"/>
        <v>0</v>
      </c>
      <c r="EX86" s="178">
        <f t="shared" si="89"/>
        <v>0</v>
      </c>
      <c r="EY86" s="178">
        <f t="shared" si="89"/>
        <v>0</v>
      </c>
      <c r="EZ86" s="178">
        <f t="shared" si="89"/>
        <v>0</v>
      </c>
      <c r="FA86" s="178">
        <f t="shared" si="89"/>
        <v>0</v>
      </c>
      <c r="FB86" s="178">
        <f t="shared" si="89"/>
        <v>0</v>
      </c>
      <c r="FC86" s="178">
        <f t="shared" si="89"/>
        <v>0</v>
      </c>
      <c r="FD86" s="178">
        <f t="shared" si="89"/>
        <v>0</v>
      </c>
      <c r="FE86" s="178">
        <f t="shared" si="89"/>
        <v>0</v>
      </c>
      <c r="FF86" s="178">
        <f t="shared" si="89"/>
        <v>0</v>
      </c>
      <c r="FG86" s="178">
        <f t="shared" si="89"/>
        <v>0</v>
      </c>
      <c r="FH86" s="178">
        <f t="shared" si="89"/>
        <v>0</v>
      </c>
      <c r="FI86" s="178">
        <f t="shared" si="89"/>
        <v>0</v>
      </c>
      <c r="FJ86" s="178">
        <f t="shared" si="89"/>
        <v>0</v>
      </c>
      <c r="FK86" s="178">
        <f t="shared" si="89"/>
        <v>0</v>
      </c>
      <c r="FL86" s="178">
        <f t="shared" si="89"/>
        <v>0</v>
      </c>
      <c r="FM86" s="178">
        <f t="shared" si="89"/>
        <v>0</v>
      </c>
      <c r="FN86" s="178">
        <f t="shared" si="89"/>
        <v>0</v>
      </c>
      <c r="FO86" s="178">
        <f t="shared" si="89"/>
        <v>0</v>
      </c>
      <c r="FP86" s="178">
        <f t="shared" si="89"/>
        <v>0</v>
      </c>
      <c r="FQ86" s="178">
        <f t="shared" si="89"/>
        <v>0</v>
      </c>
      <c r="FR86" s="178">
        <f t="shared" si="89"/>
        <v>0</v>
      </c>
      <c r="FS86" s="178">
        <f t="shared" si="89"/>
        <v>0</v>
      </c>
      <c r="FT86" s="179">
        <f t="shared" si="89"/>
        <v>55.07055</v>
      </c>
      <c r="FU86" s="178">
        <f t="shared" si="89"/>
        <v>0</v>
      </c>
      <c r="FV86" s="178">
        <f t="shared" si="89"/>
        <v>0</v>
      </c>
      <c r="FW86" s="178">
        <f t="shared" si="89"/>
        <v>0</v>
      </c>
      <c r="FX86" s="178">
        <f t="shared" si="89"/>
        <v>0</v>
      </c>
      <c r="FY86" s="178">
        <f t="shared" si="89"/>
        <v>0</v>
      </c>
      <c r="FZ86" s="178">
        <f t="shared" si="89"/>
        <v>0</v>
      </c>
      <c r="GA86" s="178">
        <f t="shared" si="89"/>
        <v>0</v>
      </c>
      <c r="GB86" s="179">
        <f t="shared" si="89"/>
        <v>60.28776</v>
      </c>
      <c r="GC86" s="178">
        <f t="shared" si="89"/>
        <v>0</v>
      </c>
      <c r="GD86" s="178">
        <f t="shared" si="89"/>
        <v>0</v>
      </c>
      <c r="GE86" s="178">
        <f t="shared" si="89"/>
        <v>0</v>
      </c>
      <c r="GF86" s="178">
        <f t="shared" si="89"/>
        <v>0</v>
      </c>
      <c r="GG86" s="178">
        <f t="shared" si="89"/>
        <v>0</v>
      </c>
      <c r="GH86" s="178">
        <f t="shared" si="89"/>
        <v>0</v>
      </c>
      <c r="GI86" s="178">
        <f t="shared" si="89"/>
        <v>0</v>
      </c>
      <c r="GJ86" s="178">
        <f t="shared" si="89"/>
        <v>0</v>
      </c>
      <c r="GK86" s="178">
        <f t="shared" si="89"/>
        <v>0</v>
      </c>
      <c r="GL86" s="178">
        <f t="shared" si="89"/>
        <v>0</v>
      </c>
      <c r="GM86" s="178">
        <f t="shared" si="89"/>
        <v>0</v>
      </c>
      <c r="GN86" s="179">
        <f t="shared" si="89"/>
        <v>29.854035</v>
      </c>
      <c r="GO86" s="178">
        <f t="shared" si="89"/>
        <v>0</v>
      </c>
      <c r="GP86" s="178">
        <f t="shared" si="89"/>
        <v>0</v>
      </c>
      <c r="GQ86" s="178">
        <f t="shared" si="89"/>
        <v>0</v>
      </c>
      <c r="GR86" s="178">
        <f t="shared" si="89"/>
        <v>0</v>
      </c>
      <c r="GS86" s="178">
        <f t="shared" si="89"/>
        <v>0</v>
      </c>
      <c r="GT86" s="178">
        <f t="shared" si="89"/>
        <v>0</v>
      </c>
      <c r="GU86" s="178">
        <f t="shared" si="89"/>
        <v>0</v>
      </c>
      <c r="GV86" s="178">
        <f t="shared" si="89"/>
        <v>0</v>
      </c>
      <c r="GW86" s="178">
        <f t="shared" si="89"/>
        <v>0</v>
      </c>
      <c r="GX86" s="178">
        <f t="shared" si="89"/>
        <v>0</v>
      </c>
      <c r="GY86" s="178">
        <f t="shared" si="89"/>
        <v>0</v>
      </c>
      <c r="GZ86" s="178">
        <f t="shared" si="89"/>
        <v>0</v>
      </c>
      <c r="HA86" s="178">
        <f t="shared" si="89"/>
        <v>0</v>
      </c>
      <c r="HB86" s="178">
        <f t="shared" si="89"/>
        <v>0</v>
      </c>
      <c r="HC86" s="178">
        <f t="shared" si="89"/>
        <v>0</v>
      </c>
      <c r="HD86" s="178">
        <f t="shared" si="89"/>
        <v>0</v>
      </c>
      <c r="HE86" s="178">
        <f t="shared" si="89"/>
        <v>0</v>
      </c>
      <c r="HF86" s="178">
        <f t="shared" si="89"/>
        <v>0</v>
      </c>
      <c r="HG86" s="178">
        <f t="shared" si="89"/>
        <v>0</v>
      </c>
      <c r="HH86" s="178">
        <f t="shared" si="89"/>
        <v>0</v>
      </c>
      <c r="HI86" s="178">
        <f t="shared" si="89"/>
        <v>0</v>
      </c>
      <c r="HJ86" s="178">
        <f t="shared" si="89"/>
        <v>0</v>
      </c>
      <c r="HK86" s="178">
        <f t="shared" si="89"/>
        <v>0</v>
      </c>
      <c r="HL86" s="178">
        <f t="shared" si="89"/>
        <v>0</v>
      </c>
      <c r="HM86" s="178">
        <f t="shared" si="89"/>
        <v>0</v>
      </c>
      <c r="HN86" s="178">
        <f t="shared" si="89"/>
        <v>0</v>
      </c>
      <c r="HO86" s="178">
        <f t="shared" si="89"/>
        <v>0</v>
      </c>
      <c r="HP86" s="178">
        <f t="shared" si="89"/>
        <v>0</v>
      </c>
      <c r="HQ86" s="178">
        <f t="shared" si="89"/>
        <v>0</v>
      </c>
      <c r="HR86" s="178">
        <f t="shared" si="89"/>
        <v>0</v>
      </c>
      <c r="HS86" s="178">
        <f t="shared" si="89"/>
        <v>0</v>
      </c>
      <c r="HT86" s="178">
        <f t="shared" si="89"/>
        <v>0</v>
      </c>
      <c r="HU86" s="178">
        <f t="shared" si="89"/>
        <v>0</v>
      </c>
      <c r="HV86" s="179">
        <f t="shared" si="89"/>
        <v>57.38931</v>
      </c>
      <c r="HW86" s="178">
        <f t="shared" si="89"/>
        <v>0</v>
      </c>
      <c r="HX86" s="178">
        <f t="shared" si="89"/>
        <v>0</v>
      </c>
      <c r="HY86" s="178">
        <f t="shared" si="89"/>
        <v>0</v>
      </c>
      <c r="HZ86" s="178">
        <f t="shared" si="89"/>
        <v>0</v>
      </c>
      <c r="IA86" s="178">
        <f t="shared" si="89"/>
        <v>0</v>
      </c>
      <c r="IB86" s="178">
        <f t="shared" si="89"/>
        <v>0</v>
      </c>
      <c r="IC86" s="178">
        <f t="shared" si="89"/>
        <v>0</v>
      </c>
      <c r="ID86" s="178">
        <f t="shared" si="89"/>
        <v>0</v>
      </c>
      <c r="IE86" s="179">
        <f t="shared" si="89"/>
        <v>22.9460625</v>
      </c>
      <c r="IF86" s="178">
        <f t="shared" si="89"/>
        <v>0</v>
      </c>
      <c r="IG86" s="178">
        <f t="shared" si="89"/>
        <v>0</v>
      </c>
      <c r="IH86" s="178">
        <f t="shared" si="89"/>
        <v>0</v>
      </c>
      <c r="II86" s="178">
        <f t="shared" si="89"/>
        <v>0</v>
      </c>
      <c r="IJ86" s="178">
        <f t="shared" si="89"/>
        <v>0</v>
      </c>
      <c r="IK86" s="178">
        <f t="shared" si="89"/>
        <v>0</v>
      </c>
      <c r="IL86" s="178">
        <f t="shared" si="89"/>
        <v>0</v>
      </c>
      <c r="IM86" s="178">
        <f t="shared" si="89"/>
        <v>0</v>
      </c>
      <c r="IN86" s="178">
        <f t="shared" si="89"/>
        <v>0</v>
      </c>
      <c r="IO86" s="178">
        <f t="shared" si="89"/>
        <v>0</v>
      </c>
      <c r="IP86" s="179">
        <f t="shared" si="89"/>
        <v>24.8783625</v>
      </c>
      <c r="IQ86" s="178">
        <f t="shared" si="89"/>
        <v>0</v>
      </c>
      <c r="IR86" s="178">
        <f t="shared" si="89"/>
        <v>0</v>
      </c>
      <c r="IS86" s="178">
        <f t="shared" si="89"/>
        <v>0</v>
      </c>
      <c r="IT86" s="179">
        <f t="shared" si="89"/>
        <v>35.5060125</v>
      </c>
      <c r="IU86" s="178">
        <f t="shared" si="89"/>
        <v>0</v>
      </c>
      <c r="IV86" s="178">
        <f t="shared" si="89"/>
        <v>0</v>
      </c>
      <c r="IW86" s="178">
        <f t="shared" si="89"/>
        <v>0</v>
      </c>
      <c r="IX86" s="178">
        <f t="shared" si="89"/>
        <v>0</v>
      </c>
      <c r="IY86" s="178">
        <f t="shared" si="89"/>
        <v>0</v>
      </c>
      <c r="IZ86" s="178">
        <f t="shared" si="89"/>
        <v>0</v>
      </c>
      <c r="JA86" s="178">
        <f t="shared" si="89"/>
        <v>0</v>
      </c>
      <c r="JB86" s="179">
        <f t="shared" si="89"/>
        <v>55.7951625</v>
      </c>
      <c r="JC86" s="178">
        <f t="shared" si="89"/>
        <v>0</v>
      </c>
      <c r="JD86" s="178">
        <f t="shared" si="89"/>
        <v>0</v>
      </c>
      <c r="JE86" s="178">
        <f t="shared" si="89"/>
        <v>0</v>
      </c>
      <c r="JF86" s="178">
        <f t="shared" si="89"/>
        <v>0</v>
      </c>
      <c r="JG86" s="178">
        <f t="shared" si="89"/>
        <v>0</v>
      </c>
      <c r="JH86" s="179">
        <f t="shared" si="89"/>
        <v>65.9397375</v>
      </c>
      <c r="JI86" s="178">
        <f t="shared" si="89"/>
        <v>0</v>
      </c>
      <c r="JJ86" s="178">
        <f t="shared" si="89"/>
        <v>0</v>
      </c>
      <c r="JK86" s="178">
        <f t="shared" si="89"/>
        <v>0</v>
      </c>
      <c r="JL86" s="178">
        <f t="shared" si="89"/>
        <v>0</v>
      </c>
      <c r="JM86" s="178">
        <f t="shared" si="89"/>
        <v>0</v>
      </c>
      <c r="JN86" s="178">
        <f t="shared" si="89"/>
        <v>0</v>
      </c>
      <c r="JO86" s="179">
        <f t="shared" si="89"/>
        <v>81.3015225</v>
      </c>
      <c r="JP86" s="178">
        <f t="shared" si="89"/>
        <v>0</v>
      </c>
      <c r="JQ86" s="178">
        <f t="shared" si="89"/>
        <v>0</v>
      </c>
      <c r="JR86" s="178">
        <f t="shared" si="89"/>
        <v>0</v>
      </c>
      <c r="JS86" s="178">
        <f t="shared" si="89"/>
        <v>0</v>
      </c>
      <c r="JT86" s="178">
        <f t="shared" si="89"/>
        <v>0</v>
      </c>
      <c r="JU86" s="178">
        <f t="shared" si="89"/>
        <v>0</v>
      </c>
      <c r="JV86" s="178">
        <f t="shared" si="89"/>
        <v>0</v>
      </c>
      <c r="JW86" s="178">
        <f t="shared" si="89"/>
        <v>0</v>
      </c>
      <c r="JX86" s="178">
        <f t="shared" si="89"/>
        <v>0</v>
      </c>
      <c r="JY86" s="178">
        <f t="shared" si="89"/>
        <v>0</v>
      </c>
      <c r="JZ86" s="182">
        <f t="shared" si="4"/>
        <v>0.195</v>
      </c>
      <c r="KA86" s="181">
        <f t="shared" si="5"/>
        <v>488.968515</v>
      </c>
      <c r="KB86" s="181">
        <f t="shared" si="6"/>
        <v>95.34886043</v>
      </c>
    </row>
    <row r="87" ht="14.25" customHeight="1">
      <c r="A87" s="50" t="s">
        <v>227</v>
      </c>
      <c r="B87" s="83" t="s">
        <v>480</v>
      </c>
      <c r="C87" s="50">
        <v>1811086.0</v>
      </c>
      <c r="D87" s="175">
        <v>0.0</v>
      </c>
      <c r="E87" s="175">
        <v>0.0</v>
      </c>
      <c r="F87" s="175">
        <v>0.0</v>
      </c>
      <c r="G87" s="175">
        <v>0.0</v>
      </c>
      <c r="H87" s="175">
        <v>0.0</v>
      </c>
      <c r="I87" s="175">
        <v>0.0</v>
      </c>
      <c r="J87" s="175">
        <v>0.0</v>
      </c>
      <c r="K87" s="175">
        <v>0.0</v>
      </c>
      <c r="L87" s="175">
        <v>0.0</v>
      </c>
      <c r="M87" s="175">
        <v>0.0</v>
      </c>
      <c r="N87" s="175">
        <v>0.0</v>
      </c>
      <c r="O87" s="175">
        <v>0.0</v>
      </c>
      <c r="P87" s="175">
        <v>0.0</v>
      </c>
      <c r="Q87" s="175">
        <v>0.0</v>
      </c>
      <c r="R87" s="175">
        <v>0.0</v>
      </c>
      <c r="S87" s="175">
        <v>0.0</v>
      </c>
      <c r="T87" s="175">
        <v>0.0</v>
      </c>
      <c r="U87" s="175">
        <v>0.0</v>
      </c>
      <c r="V87" s="175">
        <v>0.0</v>
      </c>
      <c r="W87" s="175">
        <v>0.0</v>
      </c>
      <c r="X87" s="175">
        <v>0.0</v>
      </c>
      <c r="Y87" s="175">
        <v>0.0</v>
      </c>
      <c r="Z87" s="175">
        <v>0.0</v>
      </c>
      <c r="AA87" s="175">
        <v>0.0</v>
      </c>
      <c r="AB87" s="175">
        <v>0.0</v>
      </c>
      <c r="AC87" s="175">
        <v>0.0</v>
      </c>
      <c r="AD87" s="175">
        <v>0.0</v>
      </c>
      <c r="AE87" s="175">
        <v>0.0</v>
      </c>
      <c r="AF87" s="175">
        <v>0.0</v>
      </c>
      <c r="AG87" s="175">
        <v>0.0</v>
      </c>
      <c r="AH87" s="175">
        <v>1367.0</v>
      </c>
      <c r="AI87" s="175">
        <v>0.0</v>
      </c>
      <c r="AJ87" s="175">
        <v>0.0</v>
      </c>
      <c r="AK87" s="175">
        <v>0.0</v>
      </c>
      <c r="AL87" s="175">
        <v>0.0</v>
      </c>
      <c r="AM87" s="175">
        <v>0.0</v>
      </c>
      <c r="AN87" s="175">
        <v>0.0</v>
      </c>
      <c r="AO87" s="175">
        <v>0.0</v>
      </c>
      <c r="AP87" s="175">
        <v>1388.0</v>
      </c>
      <c r="AQ87" s="175">
        <v>0.0</v>
      </c>
      <c r="AR87" s="175">
        <v>0.0</v>
      </c>
      <c r="AS87" s="175">
        <v>0.0</v>
      </c>
      <c r="AT87" s="175">
        <v>0.0</v>
      </c>
      <c r="AU87" s="175">
        <v>0.0</v>
      </c>
      <c r="AV87" s="175">
        <v>0.0</v>
      </c>
      <c r="AW87" s="175">
        <v>0.0</v>
      </c>
      <c r="AX87" s="175">
        <v>0.0</v>
      </c>
      <c r="AY87" s="175">
        <v>0.0</v>
      </c>
      <c r="AZ87" s="175">
        <v>0.0</v>
      </c>
      <c r="BA87" s="175">
        <v>0.0</v>
      </c>
      <c r="BB87" s="175">
        <v>1367.0</v>
      </c>
      <c r="BC87" s="175">
        <v>0.0</v>
      </c>
      <c r="BD87" s="175">
        <v>0.0</v>
      </c>
      <c r="BE87" s="175">
        <v>0.0</v>
      </c>
      <c r="BF87" s="175">
        <v>0.0</v>
      </c>
      <c r="BG87" s="175">
        <v>0.0</v>
      </c>
      <c r="BH87" s="175">
        <v>0.0</v>
      </c>
      <c r="BI87" s="175">
        <v>0.0</v>
      </c>
      <c r="BJ87" s="175">
        <v>0.0</v>
      </c>
      <c r="BK87" s="175">
        <v>0.0</v>
      </c>
      <c r="BL87" s="175">
        <v>0.0</v>
      </c>
      <c r="BM87" s="175">
        <v>0.0</v>
      </c>
      <c r="BN87" s="175">
        <v>0.0</v>
      </c>
      <c r="BO87" s="175">
        <v>0.0</v>
      </c>
      <c r="BP87" s="175">
        <v>0.0</v>
      </c>
      <c r="BQ87" s="175">
        <v>0.0</v>
      </c>
      <c r="BR87" s="175">
        <v>0.0</v>
      </c>
      <c r="BS87" s="175">
        <v>0.0</v>
      </c>
      <c r="BT87" s="175">
        <v>0.0</v>
      </c>
      <c r="BU87" s="175">
        <v>0.0</v>
      </c>
      <c r="BV87" s="175">
        <v>0.0</v>
      </c>
      <c r="BW87" s="175">
        <v>0.0</v>
      </c>
      <c r="BX87" s="175">
        <v>0.0</v>
      </c>
      <c r="BY87" s="175">
        <v>0.0</v>
      </c>
      <c r="BZ87" s="175">
        <v>0.0</v>
      </c>
      <c r="CA87" s="175">
        <v>0.0</v>
      </c>
      <c r="CB87" s="175">
        <v>0.0</v>
      </c>
      <c r="CC87" s="175">
        <v>0.0</v>
      </c>
      <c r="CD87" s="175">
        <v>0.0</v>
      </c>
      <c r="CE87" s="175">
        <v>0.0</v>
      </c>
      <c r="CF87" s="175">
        <v>0.0</v>
      </c>
      <c r="CG87" s="175">
        <v>0.0</v>
      </c>
      <c r="CH87" s="175">
        <v>0.0</v>
      </c>
      <c r="CI87" s="175">
        <v>0.0</v>
      </c>
      <c r="CJ87" s="175">
        <v>1367.0</v>
      </c>
      <c r="CK87" s="175">
        <v>0.0</v>
      </c>
      <c r="CL87" s="175">
        <v>0.0</v>
      </c>
      <c r="CM87" s="175">
        <v>0.0</v>
      </c>
      <c r="CN87" s="175">
        <v>0.0</v>
      </c>
      <c r="CO87" s="175">
        <v>0.0</v>
      </c>
      <c r="CP87" s="175">
        <v>0.0</v>
      </c>
      <c r="CQ87" s="175">
        <v>0.0</v>
      </c>
      <c r="CR87" s="175">
        <v>0.0</v>
      </c>
      <c r="CS87" s="175">
        <v>1476.0</v>
      </c>
      <c r="CT87" s="175">
        <v>0.0</v>
      </c>
      <c r="CU87" s="175">
        <v>0.0</v>
      </c>
      <c r="CV87" s="175">
        <v>0.0</v>
      </c>
      <c r="CW87" s="175">
        <v>0.0</v>
      </c>
      <c r="CX87" s="175">
        <v>0.0</v>
      </c>
      <c r="CY87" s="175">
        <v>0.0</v>
      </c>
      <c r="CZ87" s="175">
        <v>0.0</v>
      </c>
      <c r="DA87" s="175">
        <v>0.0</v>
      </c>
      <c r="DB87" s="175">
        <v>0.0</v>
      </c>
      <c r="DC87" s="175">
        <v>0.0</v>
      </c>
      <c r="DD87" s="175">
        <v>1312.0</v>
      </c>
      <c r="DE87" s="175">
        <v>0.0</v>
      </c>
      <c r="DF87" s="175">
        <v>0.0</v>
      </c>
      <c r="DG87" s="175">
        <v>0.0</v>
      </c>
      <c r="DH87" s="175">
        <v>1289.0</v>
      </c>
      <c r="DI87" s="175">
        <v>0.0</v>
      </c>
      <c r="DJ87" s="175">
        <v>0.0</v>
      </c>
      <c r="DK87" s="175">
        <v>0.0</v>
      </c>
      <c r="DL87" s="175">
        <v>0.0</v>
      </c>
      <c r="DM87" s="175">
        <v>0.0</v>
      </c>
      <c r="DN87" s="175">
        <v>0.0</v>
      </c>
      <c r="DO87" s="175">
        <v>0.0</v>
      </c>
      <c r="DP87" s="175">
        <v>1342.0</v>
      </c>
      <c r="DQ87" s="175">
        <v>0.0</v>
      </c>
      <c r="DR87" s="175">
        <v>0.0</v>
      </c>
      <c r="DS87" s="175">
        <v>0.0</v>
      </c>
      <c r="DT87" s="175">
        <v>0.0</v>
      </c>
      <c r="DU87" s="175">
        <v>0.0</v>
      </c>
      <c r="DV87" s="175">
        <v>1388.0</v>
      </c>
      <c r="DW87" s="175">
        <v>0.0</v>
      </c>
      <c r="DX87" s="175">
        <v>0.0</v>
      </c>
      <c r="DY87" s="175">
        <v>0.0</v>
      </c>
      <c r="DZ87" s="175">
        <v>0.0</v>
      </c>
      <c r="EA87" s="175">
        <v>0.0</v>
      </c>
      <c r="EB87" s="175">
        <v>0.0</v>
      </c>
      <c r="EC87" s="175">
        <v>1351.0</v>
      </c>
      <c r="ED87" s="175">
        <v>0.0</v>
      </c>
      <c r="EE87" s="175">
        <v>0.0</v>
      </c>
      <c r="EF87" s="175">
        <v>0.0</v>
      </c>
      <c r="EG87" s="175">
        <v>0.0</v>
      </c>
      <c r="EH87" s="175">
        <v>0.0</v>
      </c>
      <c r="EI87" s="175">
        <v>0.0</v>
      </c>
      <c r="EJ87" s="175">
        <v>0.0</v>
      </c>
      <c r="EK87" s="175">
        <v>0.0</v>
      </c>
      <c r="EL87" s="175">
        <v>0.0</v>
      </c>
      <c r="EM87" s="176">
        <v>0.0</v>
      </c>
      <c r="EN87" s="177">
        <f t="shared" si="2"/>
        <v>0</v>
      </c>
      <c r="EO87" s="178">
        <f>VLOOKUP(C87,'Complexity Cost Adjustment'!$C$2:$H$141,6,0)</f>
        <v>469.854</v>
      </c>
      <c r="EP87" s="178">
        <f t="shared" ref="EP87:JY87" si="90">IF(D87&gt;0,($EO87)*D$143,0)</f>
        <v>0</v>
      </c>
      <c r="EQ87" s="178">
        <f t="shared" si="90"/>
        <v>0</v>
      </c>
      <c r="ER87" s="178">
        <f t="shared" si="90"/>
        <v>0</v>
      </c>
      <c r="ES87" s="178">
        <f t="shared" si="90"/>
        <v>0</v>
      </c>
      <c r="ET87" s="178">
        <f t="shared" si="90"/>
        <v>0</v>
      </c>
      <c r="EU87" s="178">
        <f t="shared" si="90"/>
        <v>0</v>
      </c>
      <c r="EV87" s="178">
        <f t="shared" si="90"/>
        <v>0</v>
      </c>
      <c r="EW87" s="178">
        <f t="shared" si="90"/>
        <v>0</v>
      </c>
      <c r="EX87" s="178">
        <f t="shared" si="90"/>
        <v>0</v>
      </c>
      <c r="EY87" s="178">
        <f t="shared" si="90"/>
        <v>0</v>
      </c>
      <c r="EZ87" s="178">
        <f t="shared" si="90"/>
        <v>0</v>
      </c>
      <c r="FA87" s="178">
        <f t="shared" si="90"/>
        <v>0</v>
      </c>
      <c r="FB87" s="178">
        <f t="shared" si="90"/>
        <v>0</v>
      </c>
      <c r="FC87" s="178">
        <f t="shared" si="90"/>
        <v>0</v>
      </c>
      <c r="FD87" s="178">
        <f t="shared" si="90"/>
        <v>0</v>
      </c>
      <c r="FE87" s="178">
        <f t="shared" si="90"/>
        <v>0</v>
      </c>
      <c r="FF87" s="178">
        <f t="shared" si="90"/>
        <v>0</v>
      </c>
      <c r="FG87" s="178">
        <f t="shared" si="90"/>
        <v>0</v>
      </c>
      <c r="FH87" s="178">
        <f t="shared" si="90"/>
        <v>0</v>
      </c>
      <c r="FI87" s="178">
        <f t="shared" si="90"/>
        <v>0</v>
      </c>
      <c r="FJ87" s="178">
        <f t="shared" si="90"/>
        <v>0</v>
      </c>
      <c r="FK87" s="178">
        <f t="shared" si="90"/>
        <v>0</v>
      </c>
      <c r="FL87" s="178">
        <f t="shared" si="90"/>
        <v>0</v>
      </c>
      <c r="FM87" s="178">
        <f t="shared" si="90"/>
        <v>0</v>
      </c>
      <c r="FN87" s="178">
        <f t="shared" si="90"/>
        <v>0</v>
      </c>
      <c r="FO87" s="178">
        <f t="shared" si="90"/>
        <v>0</v>
      </c>
      <c r="FP87" s="178">
        <f t="shared" si="90"/>
        <v>0</v>
      </c>
      <c r="FQ87" s="178">
        <f t="shared" si="90"/>
        <v>0</v>
      </c>
      <c r="FR87" s="178">
        <f t="shared" si="90"/>
        <v>0</v>
      </c>
      <c r="FS87" s="178">
        <f t="shared" si="90"/>
        <v>0</v>
      </c>
      <c r="FT87" s="179">
        <f t="shared" si="90"/>
        <v>535.63356</v>
      </c>
      <c r="FU87" s="178">
        <f t="shared" si="90"/>
        <v>0</v>
      </c>
      <c r="FV87" s="178">
        <f t="shared" si="90"/>
        <v>0</v>
      </c>
      <c r="FW87" s="178">
        <f t="shared" si="90"/>
        <v>0</v>
      </c>
      <c r="FX87" s="178">
        <f t="shared" si="90"/>
        <v>0</v>
      </c>
      <c r="FY87" s="178">
        <f t="shared" si="90"/>
        <v>0</v>
      </c>
      <c r="FZ87" s="178">
        <f t="shared" si="90"/>
        <v>0</v>
      </c>
      <c r="GA87" s="178">
        <f t="shared" si="90"/>
        <v>0</v>
      </c>
      <c r="GB87" s="179">
        <f t="shared" si="90"/>
        <v>586.377792</v>
      </c>
      <c r="GC87" s="178">
        <f t="shared" si="90"/>
        <v>0</v>
      </c>
      <c r="GD87" s="178">
        <f t="shared" si="90"/>
        <v>0</v>
      </c>
      <c r="GE87" s="178">
        <f t="shared" si="90"/>
        <v>0</v>
      </c>
      <c r="GF87" s="178">
        <f t="shared" si="90"/>
        <v>0</v>
      </c>
      <c r="GG87" s="178">
        <f t="shared" si="90"/>
        <v>0</v>
      </c>
      <c r="GH87" s="178">
        <f t="shared" si="90"/>
        <v>0</v>
      </c>
      <c r="GI87" s="178">
        <f t="shared" si="90"/>
        <v>0</v>
      </c>
      <c r="GJ87" s="178">
        <f t="shared" si="90"/>
        <v>0</v>
      </c>
      <c r="GK87" s="178">
        <f t="shared" si="90"/>
        <v>0</v>
      </c>
      <c r="GL87" s="178">
        <f t="shared" si="90"/>
        <v>0</v>
      </c>
      <c r="GM87" s="178">
        <f t="shared" si="90"/>
        <v>0</v>
      </c>
      <c r="GN87" s="179">
        <f t="shared" si="90"/>
        <v>290.369772</v>
      </c>
      <c r="GO87" s="178">
        <f t="shared" si="90"/>
        <v>0</v>
      </c>
      <c r="GP87" s="178">
        <f t="shared" si="90"/>
        <v>0</v>
      </c>
      <c r="GQ87" s="178">
        <f t="shared" si="90"/>
        <v>0</v>
      </c>
      <c r="GR87" s="178">
        <f t="shared" si="90"/>
        <v>0</v>
      </c>
      <c r="GS87" s="178">
        <f t="shared" si="90"/>
        <v>0</v>
      </c>
      <c r="GT87" s="178">
        <f t="shared" si="90"/>
        <v>0</v>
      </c>
      <c r="GU87" s="178">
        <f t="shared" si="90"/>
        <v>0</v>
      </c>
      <c r="GV87" s="178">
        <f t="shared" si="90"/>
        <v>0</v>
      </c>
      <c r="GW87" s="178">
        <f t="shared" si="90"/>
        <v>0</v>
      </c>
      <c r="GX87" s="178">
        <f t="shared" si="90"/>
        <v>0</v>
      </c>
      <c r="GY87" s="178">
        <f t="shared" si="90"/>
        <v>0</v>
      </c>
      <c r="GZ87" s="178">
        <f t="shared" si="90"/>
        <v>0</v>
      </c>
      <c r="HA87" s="178">
        <f t="shared" si="90"/>
        <v>0</v>
      </c>
      <c r="HB87" s="178">
        <f t="shared" si="90"/>
        <v>0</v>
      </c>
      <c r="HC87" s="178">
        <f t="shared" si="90"/>
        <v>0</v>
      </c>
      <c r="HD87" s="178">
        <f t="shared" si="90"/>
        <v>0</v>
      </c>
      <c r="HE87" s="178">
        <f t="shared" si="90"/>
        <v>0</v>
      </c>
      <c r="HF87" s="178">
        <f t="shared" si="90"/>
        <v>0</v>
      </c>
      <c r="HG87" s="178">
        <f t="shared" si="90"/>
        <v>0</v>
      </c>
      <c r="HH87" s="178">
        <f t="shared" si="90"/>
        <v>0</v>
      </c>
      <c r="HI87" s="178">
        <f t="shared" si="90"/>
        <v>0</v>
      </c>
      <c r="HJ87" s="178">
        <f t="shared" si="90"/>
        <v>0</v>
      </c>
      <c r="HK87" s="178">
        <f t="shared" si="90"/>
        <v>0</v>
      </c>
      <c r="HL87" s="178">
        <f t="shared" si="90"/>
        <v>0</v>
      </c>
      <c r="HM87" s="178">
        <f t="shared" si="90"/>
        <v>0</v>
      </c>
      <c r="HN87" s="178">
        <f t="shared" si="90"/>
        <v>0</v>
      </c>
      <c r="HO87" s="178">
        <f t="shared" si="90"/>
        <v>0</v>
      </c>
      <c r="HP87" s="178">
        <f t="shared" si="90"/>
        <v>0</v>
      </c>
      <c r="HQ87" s="178">
        <f t="shared" si="90"/>
        <v>0</v>
      </c>
      <c r="HR87" s="178">
        <f t="shared" si="90"/>
        <v>0</v>
      </c>
      <c r="HS87" s="178">
        <f t="shared" si="90"/>
        <v>0</v>
      </c>
      <c r="HT87" s="178">
        <f t="shared" si="90"/>
        <v>0</v>
      </c>
      <c r="HU87" s="178">
        <f t="shared" si="90"/>
        <v>0</v>
      </c>
      <c r="HV87" s="179">
        <f t="shared" si="90"/>
        <v>558.186552</v>
      </c>
      <c r="HW87" s="178">
        <f t="shared" si="90"/>
        <v>0</v>
      </c>
      <c r="HX87" s="178">
        <f t="shared" si="90"/>
        <v>0</v>
      </c>
      <c r="HY87" s="178">
        <f t="shared" si="90"/>
        <v>0</v>
      </c>
      <c r="HZ87" s="178">
        <f t="shared" si="90"/>
        <v>0</v>
      </c>
      <c r="IA87" s="178">
        <f t="shared" si="90"/>
        <v>0</v>
      </c>
      <c r="IB87" s="178">
        <f t="shared" si="90"/>
        <v>0</v>
      </c>
      <c r="IC87" s="178">
        <f t="shared" si="90"/>
        <v>0</v>
      </c>
      <c r="ID87" s="178">
        <f t="shared" si="90"/>
        <v>0</v>
      </c>
      <c r="IE87" s="179">
        <f t="shared" si="90"/>
        <v>223.18065</v>
      </c>
      <c r="IF87" s="178">
        <f t="shared" si="90"/>
        <v>0</v>
      </c>
      <c r="IG87" s="178">
        <f t="shared" si="90"/>
        <v>0</v>
      </c>
      <c r="IH87" s="178">
        <f t="shared" si="90"/>
        <v>0</v>
      </c>
      <c r="II87" s="178">
        <f t="shared" si="90"/>
        <v>0</v>
      </c>
      <c r="IJ87" s="178">
        <f t="shared" si="90"/>
        <v>0</v>
      </c>
      <c r="IK87" s="178">
        <f t="shared" si="90"/>
        <v>0</v>
      </c>
      <c r="IL87" s="178">
        <f t="shared" si="90"/>
        <v>0</v>
      </c>
      <c r="IM87" s="178">
        <f t="shared" si="90"/>
        <v>0</v>
      </c>
      <c r="IN87" s="178">
        <f t="shared" si="90"/>
        <v>0</v>
      </c>
      <c r="IO87" s="178">
        <f t="shared" si="90"/>
        <v>0</v>
      </c>
      <c r="IP87" s="179">
        <f t="shared" si="90"/>
        <v>241.97481</v>
      </c>
      <c r="IQ87" s="178">
        <f t="shared" si="90"/>
        <v>0</v>
      </c>
      <c r="IR87" s="178">
        <f t="shared" si="90"/>
        <v>0</v>
      </c>
      <c r="IS87" s="178">
        <f t="shared" si="90"/>
        <v>0</v>
      </c>
      <c r="IT87" s="179">
        <f t="shared" si="90"/>
        <v>345.34269</v>
      </c>
      <c r="IU87" s="178">
        <f t="shared" si="90"/>
        <v>0</v>
      </c>
      <c r="IV87" s="178">
        <f t="shared" si="90"/>
        <v>0</v>
      </c>
      <c r="IW87" s="178">
        <f t="shared" si="90"/>
        <v>0</v>
      </c>
      <c r="IX87" s="178">
        <f t="shared" si="90"/>
        <v>0</v>
      </c>
      <c r="IY87" s="178">
        <f t="shared" si="90"/>
        <v>0</v>
      </c>
      <c r="IZ87" s="178">
        <f t="shared" si="90"/>
        <v>0</v>
      </c>
      <c r="JA87" s="178">
        <f t="shared" si="90"/>
        <v>0</v>
      </c>
      <c r="JB87" s="179">
        <f t="shared" si="90"/>
        <v>542.68137</v>
      </c>
      <c r="JC87" s="178">
        <f t="shared" si="90"/>
        <v>0</v>
      </c>
      <c r="JD87" s="178">
        <f t="shared" si="90"/>
        <v>0</v>
      </c>
      <c r="JE87" s="178">
        <f t="shared" si="90"/>
        <v>0</v>
      </c>
      <c r="JF87" s="178">
        <f t="shared" si="90"/>
        <v>0</v>
      </c>
      <c r="JG87" s="178">
        <f t="shared" si="90"/>
        <v>0</v>
      </c>
      <c r="JH87" s="179">
        <f t="shared" si="90"/>
        <v>641.35071</v>
      </c>
      <c r="JI87" s="178">
        <f t="shared" si="90"/>
        <v>0</v>
      </c>
      <c r="JJ87" s="178">
        <f t="shared" si="90"/>
        <v>0</v>
      </c>
      <c r="JK87" s="178">
        <f t="shared" si="90"/>
        <v>0</v>
      </c>
      <c r="JL87" s="178">
        <f t="shared" si="90"/>
        <v>0</v>
      </c>
      <c r="JM87" s="178">
        <f t="shared" si="90"/>
        <v>0</v>
      </c>
      <c r="JN87" s="178">
        <f t="shared" si="90"/>
        <v>0</v>
      </c>
      <c r="JO87" s="179">
        <f t="shared" si="90"/>
        <v>790.764282</v>
      </c>
      <c r="JP87" s="178">
        <f t="shared" si="90"/>
        <v>0</v>
      </c>
      <c r="JQ87" s="178">
        <f t="shared" si="90"/>
        <v>0</v>
      </c>
      <c r="JR87" s="178">
        <f t="shared" si="90"/>
        <v>0</v>
      </c>
      <c r="JS87" s="178">
        <f t="shared" si="90"/>
        <v>0</v>
      </c>
      <c r="JT87" s="178">
        <f t="shared" si="90"/>
        <v>0</v>
      </c>
      <c r="JU87" s="178">
        <f t="shared" si="90"/>
        <v>0</v>
      </c>
      <c r="JV87" s="178">
        <f t="shared" si="90"/>
        <v>0</v>
      </c>
      <c r="JW87" s="178">
        <f t="shared" si="90"/>
        <v>0</v>
      </c>
      <c r="JX87" s="178">
        <f t="shared" si="90"/>
        <v>0</v>
      </c>
      <c r="JY87" s="178">
        <f t="shared" si="90"/>
        <v>0</v>
      </c>
      <c r="JZ87" s="182">
        <f t="shared" si="4"/>
        <v>0.195</v>
      </c>
      <c r="KA87" s="181">
        <f t="shared" si="5"/>
        <v>4755.862188</v>
      </c>
      <c r="KB87" s="181">
        <f t="shared" si="6"/>
        <v>927.3931267</v>
      </c>
    </row>
    <row r="88" ht="14.25" customHeight="1">
      <c r="A88" s="50" t="s">
        <v>227</v>
      </c>
      <c r="B88" s="83" t="s">
        <v>480</v>
      </c>
      <c r="C88" s="50">
        <v>1811087.0</v>
      </c>
      <c r="D88" s="175">
        <v>0.0</v>
      </c>
      <c r="E88" s="175">
        <v>0.0</v>
      </c>
      <c r="F88" s="175">
        <v>0.0</v>
      </c>
      <c r="G88" s="175">
        <v>0.0</v>
      </c>
      <c r="H88" s="175">
        <v>0.0</v>
      </c>
      <c r="I88" s="175">
        <v>0.0</v>
      </c>
      <c r="J88" s="175">
        <v>0.0</v>
      </c>
      <c r="K88" s="175">
        <v>0.0</v>
      </c>
      <c r="L88" s="175">
        <v>0.0</v>
      </c>
      <c r="M88" s="175">
        <v>0.0</v>
      </c>
      <c r="N88" s="175">
        <v>0.0</v>
      </c>
      <c r="O88" s="175">
        <v>0.0</v>
      </c>
      <c r="P88" s="175">
        <v>0.0</v>
      </c>
      <c r="Q88" s="175">
        <v>0.0</v>
      </c>
      <c r="R88" s="175">
        <v>0.0</v>
      </c>
      <c r="S88" s="175">
        <v>0.0</v>
      </c>
      <c r="T88" s="175">
        <v>0.0</v>
      </c>
      <c r="U88" s="175">
        <v>0.0</v>
      </c>
      <c r="V88" s="175">
        <v>0.0</v>
      </c>
      <c r="W88" s="175">
        <v>0.0</v>
      </c>
      <c r="X88" s="175">
        <v>0.0</v>
      </c>
      <c r="Y88" s="175">
        <v>0.0</v>
      </c>
      <c r="Z88" s="175">
        <v>0.0</v>
      </c>
      <c r="AA88" s="175">
        <v>0.0</v>
      </c>
      <c r="AB88" s="175">
        <v>0.0</v>
      </c>
      <c r="AC88" s="175">
        <v>0.0</v>
      </c>
      <c r="AD88" s="175">
        <v>0.0</v>
      </c>
      <c r="AE88" s="175">
        <v>0.0</v>
      </c>
      <c r="AF88" s="175">
        <v>0.0</v>
      </c>
      <c r="AG88" s="175">
        <v>0.0</v>
      </c>
      <c r="AH88" s="175">
        <v>2433.0</v>
      </c>
      <c r="AI88" s="175">
        <v>0.0</v>
      </c>
      <c r="AJ88" s="175">
        <v>0.0</v>
      </c>
      <c r="AK88" s="175">
        <v>0.0</v>
      </c>
      <c r="AL88" s="175">
        <v>0.0</v>
      </c>
      <c r="AM88" s="175">
        <v>0.0</v>
      </c>
      <c r="AN88" s="175">
        <v>0.0</v>
      </c>
      <c r="AO88" s="175">
        <v>0.0</v>
      </c>
      <c r="AP88" s="175">
        <v>2471.0</v>
      </c>
      <c r="AQ88" s="175">
        <v>0.0</v>
      </c>
      <c r="AR88" s="175">
        <v>0.0</v>
      </c>
      <c r="AS88" s="175">
        <v>0.0</v>
      </c>
      <c r="AT88" s="175">
        <v>0.0</v>
      </c>
      <c r="AU88" s="175">
        <v>0.0</v>
      </c>
      <c r="AV88" s="175">
        <v>0.0</v>
      </c>
      <c r="AW88" s="175">
        <v>0.0</v>
      </c>
      <c r="AX88" s="175">
        <v>0.0</v>
      </c>
      <c r="AY88" s="175">
        <v>0.0</v>
      </c>
      <c r="AZ88" s="175">
        <v>0.0</v>
      </c>
      <c r="BA88" s="175">
        <v>0.0</v>
      </c>
      <c r="BB88" s="175">
        <v>2433.0</v>
      </c>
      <c r="BC88" s="175">
        <v>0.0</v>
      </c>
      <c r="BD88" s="175">
        <v>0.0</v>
      </c>
      <c r="BE88" s="175">
        <v>0.0</v>
      </c>
      <c r="BF88" s="175">
        <v>0.0</v>
      </c>
      <c r="BG88" s="175">
        <v>0.0</v>
      </c>
      <c r="BH88" s="175">
        <v>0.0</v>
      </c>
      <c r="BI88" s="175">
        <v>0.0</v>
      </c>
      <c r="BJ88" s="175">
        <v>0.0</v>
      </c>
      <c r="BK88" s="175">
        <v>0.0</v>
      </c>
      <c r="BL88" s="175">
        <v>0.0</v>
      </c>
      <c r="BM88" s="175">
        <v>0.0</v>
      </c>
      <c r="BN88" s="175">
        <v>0.0</v>
      </c>
      <c r="BO88" s="175">
        <v>0.0</v>
      </c>
      <c r="BP88" s="175">
        <v>0.0</v>
      </c>
      <c r="BQ88" s="175">
        <v>0.0</v>
      </c>
      <c r="BR88" s="175">
        <v>0.0</v>
      </c>
      <c r="BS88" s="175">
        <v>0.0</v>
      </c>
      <c r="BT88" s="175">
        <v>0.0</v>
      </c>
      <c r="BU88" s="175">
        <v>0.0</v>
      </c>
      <c r="BV88" s="175">
        <v>0.0</v>
      </c>
      <c r="BW88" s="175">
        <v>0.0</v>
      </c>
      <c r="BX88" s="175">
        <v>0.0</v>
      </c>
      <c r="BY88" s="175">
        <v>0.0</v>
      </c>
      <c r="BZ88" s="175">
        <v>0.0</v>
      </c>
      <c r="CA88" s="175">
        <v>0.0</v>
      </c>
      <c r="CB88" s="175">
        <v>0.0</v>
      </c>
      <c r="CC88" s="175">
        <v>0.0</v>
      </c>
      <c r="CD88" s="175">
        <v>0.0</v>
      </c>
      <c r="CE88" s="175">
        <v>0.0</v>
      </c>
      <c r="CF88" s="175">
        <v>0.0</v>
      </c>
      <c r="CG88" s="175">
        <v>0.0</v>
      </c>
      <c r="CH88" s="175">
        <v>0.0</v>
      </c>
      <c r="CI88" s="175">
        <v>0.0</v>
      </c>
      <c r="CJ88" s="175">
        <v>2433.0</v>
      </c>
      <c r="CK88" s="175">
        <v>0.0</v>
      </c>
      <c r="CL88" s="175">
        <v>0.0</v>
      </c>
      <c r="CM88" s="175">
        <v>0.0</v>
      </c>
      <c r="CN88" s="175">
        <v>0.0</v>
      </c>
      <c r="CO88" s="175">
        <v>0.0</v>
      </c>
      <c r="CP88" s="175">
        <v>0.0</v>
      </c>
      <c r="CQ88" s="175">
        <v>0.0</v>
      </c>
      <c r="CR88" s="175">
        <v>0.0</v>
      </c>
      <c r="CS88" s="175">
        <v>2628.0</v>
      </c>
      <c r="CT88" s="175">
        <v>0.0</v>
      </c>
      <c r="CU88" s="175">
        <v>0.0</v>
      </c>
      <c r="CV88" s="175">
        <v>0.0</v>
      </c>
      <c r="CW88" s="175">
        <v>0.0</v>
      </c>
      <c r="CX88" s="175">
        <v>0.0</v>
      </c>
      <c r="CY88" s="175">
        <v>0.0</v>
      </c>
      <c r="CZ88" s="175">
        <v>0.0</v>
      </c>
      <c r="DA88" s="175">
        <v>0.0</v>
      </c>
      <c r="DB88" s="175">
        <v>0.0</v>
      </c>
      <c r="DC88" s="175">
        <v>0.0</v>
      </c>
      <c r="DD88" s="175">
        <v>2336.0</v>
      </c>
      <c r="DE88" s="175">
        <v>0.0</v>
      </c>
      <c r="DF88" s="175">
        <v>0.0</v>
      </c>
      <c r="DG88" s="175">
        <v>0.0</v>
      </c>
      <c r="DH88" s="175">
        <v>2294.0</v>
      </c>
      <c r="DI88" s="175">
        <v>0.0</v>
      </c>
      <c r="DJ88" s="175">
        <v>0.0</v>
      </c>
      <c r="DK88" s="175">
        <v>0.0</v>
      </c>
      <c r="DL88" s="175">
        <v>0.0</v>
      </c>
      <c r="DM88" s="175">
        <v>0.0</v>
      </c>
      <c r="DN88" s="175">
        <v>0.0</v>
      </c>
      <c r="DO88" s="175">
        <v>0.0</v>
      </c>
      <c r="DP88" s="175">
        <v>2389.0</v>
      </c>
      <c r="DQ88" s="175">
        <v>0.0</v>
      </c>
      <c r="DR88" s="175">
        <v>0.0</v>
      </c>
      <c r="DS88" s="175">
        <v>0.0</v>
      </c>
      <c r="DT88" s="175">
        <v>0.0</v>
      </c>
      <c r="DU88" s="175">
        <v>0.0</v>
      </c>
      <c r="DV88" s="175">
        <v>2471.0</v>
      </c>
      <c r="DW88" s="175">
        <v>0.0</v>
      </c>
      <c r="DX88" s="175">
        <v>0.0</v>
      </c>
      <c r="DY88" s="175">
        <v>0.0</v>
      </c>
      <c r="DZ88" s="175">
        <v>0.0</v>
      </c>
      <c r="EA88" s="175">
        <v>0.0</v>
      </c>
      <c r="EB88" s="175">
        <v>0.0</v>
      </c>
      <c r="EC88" s="175">
        <v>2405.0</v>
      </c>
      <c r="ED88" s="175">
        <v>0.0</v>
      </c>
      <c r="EE88" s="175">
        <v>0.0</v>
      </c>
      <c r="EF88" s="175">
        <v>0.0</v>
      </c>
      <c r="EG88" s="175">
        <v>0.0</v>
      </c>
      <c r="EH88" s="175">
        <v>0.0</v>
      </c>
      <c r="EI88" s="175">
        <v>0.0</v>
      </c>
      <c r="EJ88" s="175">
        <v>0.0</v>
      </c>
      <c r="EK88" s="175">
        <v>0.0</v>
      </c>
      <c r="EL88" s="175">
        <v>0.0</v>
      </c>
      <c r="EM88" s="176">
        <v>0.0</v>
      </c>
      <c r="EN88" s="177">
        <f t="shared" si="2"/>
        <v>0</v>
      </c>
      <c r="EO88" s="178">
        <f>VLOOKUP(C88,'Complexity Cost Adjustment'!$C$2:$H$141,6,0)</f>
        <v>549.9936</v>
      </c>
      <c r="EP88" s="178">
        <f t="shared" ref="EP88:JY88" si="91">IF(D88&gt;0,($EO88)*D$143,0)</f>
        <v>0</v>
      </c>
      <c r="EQ88" s="178">
        <f t="shared" si="91"/>
        <v>0</v>
      </c>
      <c r="ER88" s="178">
        <f t="shared" si="91"/>
        <v>0</v>
      </c>
      <c r="ES88" s="178">
        <f t="shared" si="91"/>
        <v>0</v>
      </c>
      <c r="ET88" s="178">
        <f t="shared" si="91"/>
        <v>0</v>
      </c>
      <c r="EU88" s="178">
        <f t="shared" si="91"/>
        <v>0</v>
      </c>
      <c r="EV88" s="178">
        <f t="shared" si="91"/>
        <v>0</v>
      </c>
      <c r="EW88" s="178">
        <f t="shared" si="91"/>
        <v>0</v>
      </c>
      <c r="EX88" s="178">
        <f t="shared" si="91"/>
        <v>0</v>
      </c>
      <c r="EY88" s="178">
        <f t="shared" si="91"/>
        <v>0</v>
      </c>
      <c r="EZ88" s="178">
        <f t="shared" si="91"/>
        <v>0</v>
      </c>
      <c r="FA88" s="178">
        <f t="shared" si="91"/>
        <v>0</v>
      </c>
      <c r="FB88" s="178">
        <f t="shared" si="91"/>
        <v>0</v>
      </c>
      <c r="FC88" s="178">
        <f t="shared" si="91"/>
        <v>0</v>
      </c>
      <c r="FD88" s="178">
        <f t="shared" si="91"/>
        <v>0</v>
      </c>
      <c r="FE88" s="178">
        <f t="shared" si="91"/>
        <v>0</v>
      </c>
      <c r="FF88" s="178">
        <f t="shared" si="91"/>
        <v>0</v>
      </c>
      <c r="FG88" s="178">
        <f t="shared" si="91"/>
        <v>0</v>
      </c>
      <c r="FH88" s="178">
        <f t="shared" si="91"/>
        <v>0</v>
      </c>
      <c r="FI88" s="178">
        <f t="shared" si="91"/>
        <v>0</v>
      </c>
      <c r="FJ88" s="178">
        <f t="shared" si="91"/>
        <v>0</v>
      </c>
      <c r="FK88" s="178">
        <f t="shared" si="91"/>
        <v>0</v>
      </c>
      <c r="FL88" s="178">
        <f t="shared" si="91"/>
        <v>0</v>
      </c>
      <c r="FM88" s="178">
        <f t="shared" si="91"/>
        <v>0</v>
      </c>
      <c r="FN88" s="178">
        <f t="shared" si="91"/>
        <v>0</v>
      </c>
      <c r="FO88" s="178">
        <f t="shared" si="91"/>
        <v>0</v>
      </c>
      <c r="FP88" s="178">
        <f t="shared" si="91"/>
        <v>0</v>
      </c>
      <c r="FQ88" s="178">
        <f t="shared" si="91"/>
        <v>0</v>
      </c>
      <c r="FR88" s="178">
        <f t="shared" si="91"/>
        <v>0</v>
      </c>
      <c r="FS88" s="178">
        <f t="shared" si="91"/>
        <v>0</v>
      </c>
      <c r="FT88" s="179">
        <f t="shared" si="91"/>
        <v>626.992704</v>
      </c>
      <c r="FU88" s="178">
        <f t="shared" si="91"/>
        <v>0</v>
      </c>
      <c r="FV88" s="178">
        <f t="shared" si="91"/>
        <v>0</v>
      </c>
      <c r="FW88" s="178">
        <f t="shared" si="91"/>
        <v>0</v>
      </c>
      <c r="FX88" s="178">
        <f t="shared" si="91"/>
        <v>0</v>
      </c>
      <c r="FY88" s="178">
        <f t="shared" si="91"/>
        <v>0</v>
      </c>
      <c r="FZ88" s="178">
        <f t="shared" si="91"/>
        <v>0</v>
      </c>
      <c r="GA88" s="178">
        <f t="shared" si="91"/>
        <v>0</v>
      </c>
      <c r="GB88" s="179">
        <f t="shared" si="91"/>
        <v>686.3920128</v>
      </c>
      <c r="GC88" s="178">
        <f t="shared" si="91"/>
        <v>0</v>
      </c>
      <c r="GD88" s="178">
        <f t="shared" si="91"/>
        <v>0</v>
      </c>
      <c r="GE88" s="178">
        <f t="shared" si="91"/>
        <v>0</v>
      </c>
      <c r="GF88" s="178">
        <f t="shared" si="91"/>
        <v>0</v>
      </c>
      <c r="GG88" s="178">
        <f t="shared" si="91"/>
        <v>0</v>
      </c>
      <c r="GH88" s="178">
        <f t="shared" si="91"/>
        <v>0</v>
      </c>
      <c r="GI88" s="178">
        <f t="shared" si="91"/>
        <v>0</v>
      </c>
      <c r="GJ88" s="178">
        <f t="shared" si="91"/>
        <v>0</v>
      </c>
      <c r="GK88" s="178">
        <f t="shared" si="91"/>
        <v>0</v>
      </c>
      <c r="GL88" s="178">
        <f t="shared" si="91"/>
        <v>0</v>
      </c>
      <c r="GM88" s="178">
        <f t="shared" si="91"/>
        <v>0</v>
      </c>
      <c r="GN88" s="179">
        <f t="shared" si="91"/>
        <v>339.8960448</v>
      </c>
      <c r="GO88" s="178">
        <f t="shared" si="91"/>
        <v>0</v>
      </c>
      <c r="GP88" s="178">
        <f t="shared" si="91"/>
        <v>0</v>
      </c>
      <c r="GQ88" s="178">
        <f t="shared" si="91"/>
        <v>0</v>
      </c>
      <c r="GR88" s="178">
        <f t="shared" si="91"/>
        <v>0</v>
      </c>
      <c r="GS88" s="178">
        <f t="shared" si="91"/>
        <v>0</v>
      </c>
      <c r="GT88" s="178">
        <f t="shared" si="91"/>
        <v>0</v>
      </c>
      <c r="GU88" s="178">
        <f t="shared" si="91"/>
        <v>0</v>
      </c>
      <c r="GV88" s="178">
        <f t="shared" si="91"/>
        <v>0</v>
      </c>
      <c r="GW88" s="178">
        <f t="shared" si="91"/>
        <v>0</v>
      </c>
      <c r="GX88" s="178">
        <f t="shared" si="91"/>
        <v>0</v>
      </c>
      <c r="GY88" s="178">
        <f t="shared" si="91"/>
        <v>0</v>
      </c>
      <c r="GZ88" s="178">
        <f t="shared" si="91"/>
        <v>0</v>
      </c>
      <c r="HA88" s="178">
        <f t="shared" si="91"/>
        <v>0</v>
      </c>
      <c r="HB88" s="178">
        <f t="shared" si="91"/>
        <v>0</v>
      </c>
      <c r="HC88" s="178">
        <f t="shared" si="91"/>
        <v>0</v>
      </c>
      <c r="HD88" s="178">
        <f t="shared" si="91"/>
        <v>0</v>
      </c>
      <c r="HE88" s="178">
        <f t="shared" si="91"/>
        <v>0</v>
      </c>
      <c r="HF88" s="178">
        <f t="shared" si="91"/>
        <v>0</v>
      </c>
      <c r="HG88" s="178">
        <f t="shared" si="91"/>
        <v>0</v>
      </c>
      <c r="HH88" s="178">
        <f t="shared" si="91"/>
        <v>0</v>
      </c>
      <c r="HI88" s="178">
        <f t="shared" si="91"/>
        <v>0</v>
      </c>
      <c r="HJ88" s="178">
        <f t="shared" si="91"/>
        <v>0</v>
      </c>
      <c r="HK88" s="178">
        <f t="shared" si="91"/>
        <v>0</v>
      </c>
      <c r="HL88" s="178">
        <f t="shared" si="91"/>
        <v>0</v>
      </c>
      <c r="HM88" s="178">
        <f t="shared" si="91"/>
        <v>0</v>
      </c>
      <c r="HN88" s="178">
        <f t="shared" si="91"/>
        <v>0</v>
      </c>
      <c r="HO88" s="178">
        <f t="shared" si="91"/>
        <v>0</v>
      </c>
      <c r="HP88" s="178">
        <f t="shared" si="91"/>
        <v>0</v>
      </c>
      <c r="HQ88" s="178">
        <f t="shared" si="91"/>
        <v>0</v>
      </c>
      <c r="HR88" s="178">
        <f t="shared" si="91"/>
        <v>0</v>
      </c>
      <c r="HS88" s="178">
        <f t="shared" si="91"/>
        <v>0</v>
      </c>
      <c r="HT88" s="178">
        <f t="shared" si="91"/>
        <v>0</v>
      </c>
      <c r="HU88" s="178">
        <f t="shared" si="91"/>
        <v>0</v>
      </c>
      <c r="HV88" s="179">
        <f t="shared" si="91"/>
        <v>653.3923968</v>
      </c>
      <c r="HW88" s="178">
        <f t="shared" si="91"/>
        <v>0</v>
      </c>
      <c r="HX88" s="178">
        <f t="shared" si="91"/>
        <v>0</v>
      </c>
      <c r="HY88" s="178">
        <f t="shared" si="91"/>
        <v>0</v>
      </c>
      <c r="HZ88" s="178">
        <f t="shared" si="91"/>
        <v>0</v>
      </c>
      <c r="IA88" s="178">
        <f t="shared" si="91"/>
        <v>0</v>
      </c>
      <c r="IB88" s="178">
        <f t="shared" si="91"/>
        <v>0</v>
      </c>
      <c r="IC88" s="178">
        <f t="shared" si="91"/>
        <v>0</v>
      </c>
      <c r="ID88" s="178">
        <f t="shared" si="91"/>
        <v>0</v>
      </c>
      <c r="IE88" s="179">
        <f t="shared" si="91"/>
        <v>261.24696</v>
      </c>
      <c r="IF88" s="178">
        <f t="shared" si="91"/>
        <v>0</v>
      </c>
      <c r="IG88" s="178">
        <f t="shared" si="91"/>
        <v>0</v>
      </c>
      <c r="IH88" s="178">
        <f t="shared" si="91"/>
        <v>0</v>
      </c>
      <c r="II88" s="178">
        <f t="shared" si="91"/>
        <v>0</v>
      </c>
      <c r="IJ88" s="178">
        <f t="shared" si="91"/>
        <v>0</v>
      </c>
      <c r="IK88" s="178">
        <f t="shared" si="91"/>
        <v>0</v>
      </c>
      <c r="IL88" s="178">
        <f t="shared" si="91"/>
        <v>0</v>
      </c>
      <c r="IM88" s="178">
        <f t="shared" si="91"/>
        <v>0</v>
      </c>
      <c r="IN88" s="178">
        <f t="shared" si="91"/>
        <v>0</v>
      </c>
      <c r="IO88" s="178">
        <f t="shared" si="91"/>
        <v>0</v>
      </c>
      <c r="IP88" s="179">
        <f t="shared" si="91"/>
        <v>283.246704</v>
      </c>
      <c r="IQ88" s="178">
        <f t="shared" si="91"/>
        <v>0</v>
      </c>
      <c r="IR88" s="178">
        <f t="shared" si="91"/>
        <v>0</v>
      </c>
      <c r="IS88" s="178">
        <f t="shared" si="91"/>
        <v>0</v>
      </c>
      <c r="IT88" s="179">
        <f t="shared" si="91"/>
        <v>404.245296</v>
      </c>
      <c r="IU88" s="178">
        <f t="shared" si="91"/>
        <v>0</v>
      </c>
      <c r="IV88" s="178">
        <f t="shared" si="91"/>
        <v>0</v>
      </c>
      <c r="IW88" s="178">
        <f t="shared" si="91"/>
        <v>0</v>
      </c>
      <c r="IX88" s="178">
        <f t="shared" si="91"/>
        <v>0</v>
      </c>
      <c r="IY88" s="178">
        <f t="shared" si="91"/>
        <v>0</v>
      </c>
      <c r="IZ88" s="178">
        <f t="shared" si="91"/>
        <v>0</v>
      </c>
      <c r="JA88" s="178">
        <f t="shared" si="91"/>
        <v>0</v>
      </c>
      <c r="JB88" s="179">
        <f t="shared" si="91"/>
        <v>635.242608</v>
      </c>
      <c r="JC88" s="178">
        <f t="shared" si="91"/>
        <v>0</v>
      </c>
      <c r="JD88" s="178">
        <f t="shared" si="91"/>
        <v>0</v>
      </c>
      <c r="JE88" s="178">
        <f t="shared" si="91"/>
        <v>0</v>
      </c>
      <c r="JF88" s="178">
        <f t="shared" si="91"/>
        <v>0</v>
      </c>
      <c r="JG88" s="178">
        <f t="shared" si="91"/>
        <v>0</v>
      </c>
      <c r="JH88" s="179">
        <f t="shared" si="91"/>
        <v>750.741264</v>
      </c>
      <c r="JI88" s="178">
        <f t="shared" si="91"/>
        <v>0</v>
      </c>
      <c r="JJ88" s="178">
        <f t="shared" si="91"/>
        <v>0</v>
      </c>
      <c r="JK88" s="178">
        <f t="shared" si="91"/>
        <v>0</v>
      </c>
      <c r="JL88" s="178">
        <f t="shared" si="91"/>
        <v>0</v>
      </c>
      <c r="JM88" s="178">
        <f t="shared" si="91"/>
        <v>0</v>
      </c>
      <c r="JN88" s="178">
        <f t="shared" si="91"/>
        <v>0</v>
      </c>
      <c r="JO88" s="179">
        <f t="shared" si="91"/>
        <v>925.6392288</v>
      </c>
      <c r="JP88" s="178">
        <f t="shared" si="91"/>
        <v>0</v>
      </c>
      <c r="JQ88" s="178">
        <f t="shared" si="91"/>
        <v>0</v>
      </c>
      <c r="JR88" s="178">
        <f t="shared" si="91"/>
        <v>0</v>
      </c>
      <c r="JS88" s="178">
        <f t="shared" si="91"/>
        <v>0</v>
      </c>
      <c r="JT88" s="178">
        <f t="shared" si="91"/>
        <v>0</v>
      </c>
      <c r="JU88" s="178">
        <f t="shared" si="91"/>
        <v>0</v>
      </c>
      <c r="JV88" s="178">
        <f t="shared" si="91"/>
        <v>0</v>
      </c>
      <c r="JW88" s="178">
        <f t="shared" si="91"/>
        <v>0</v>
      </c>
      <c r="JX88" s="178">
        <f t="shared" si="91"/>
        <v>0</v>
      </c>
      <c r="JY88" s="178">
        <f t="shared" si="91"/>
        <v>0</v>
      </c>
      <c r="JZ88" s="182">
        <f t="shared" si="4"/>
        <v>0.195</v>
      </c>
      <c r="KA88" s="181">
        <f t="shared" si="5"/>
        <v>5567.035219</v>
      </c>
      <c r="KB88" s="181">
        <f t="shared" si="6"/>
        <v>1085.571868</v>
      </c>
    </row>
    <row r="89" ht="14.25" customHeight="1">
      <c r="A89" s="50" t="s">
        <v>227</v>
      </c>
      <c r="B89" s="83" t="s">
        <v>480</v>
      </c>
      <c r="C89" s="50">
        <v>1811088.0</v>
      </c>
      <c r="D89" s="175">
        <v>0.0</v>
      </c>
      <c r="E89" s="175">
        <v>0.0</v>
      </c>
      <c r="F89" s="175">
        <v>0.0</v>
      </c>
      <c r="G89" s="175">
        <v>0.0</v>
      </c>
      <c r="H89" s="175">
        <v>0.0</v>
      </c>
      <c r="I89" s="175">
        <v>0.0</v>
      </c>
      <c r="J89" s="175">
        <v>0.0</v>
      </c>
      <c r="K89" s="175">
        <v>0.0</v>
      </c>
      <c r="L89" s="175">
        <v>0.0</v>
      </c>
      <c r="M89" s="175">
        <v>0.0</v>
      </c>
      <c r="N89" s="175">
        <v>0.0</v>
      </c>
      <c r="O89" s="175">
        <v>0.0</v>
      </c>
      <c r="P89" s="175">
        <v>0.0</v>
      </c>
      <c r="Q89" s="175">
        <v>0.0</v>
      </c>
      <c r="R89" s="175">
        <v>0.0</v>
      </c>
      <c r="S89" s="175">
        <v>0.0</v>
      </c>
      <c r="T89" s="175">
        <v>0.0</v>
      </c>
      <c r="U89" s="175">
        <v>0.0</v>
      </c>
      <c r="V89" s="175">
        <v>0.0</v>
      </c>
      <c r="W89" s="175">
        <v>0.0</v>
      </c>
      <c r="X89" s="175">
        <v>0.0</v>
      </c>
      <c r="Y89" s="175">
        <v>0.0</v>
      </c>
      <c r="Z89" s="175">
        <v>0.0</v>
      </c>
      <c r="AA89" s="175">
        <v>0.0</v>
      </c>
      <c r="AB89" s="175">
        <v>0.0</v>
      </c>
      <c r="AC89" s="175">
        <v>0.0</v>
      </c>
      <c r="AD89" s="175">
        <v>0.0</v>
      </c>
      <c r="AE89" s="175">
        <v>0.0</v>
      </c>
      <c r="AF89" s="175">
        <v>0.0</v>
      </c>
      <c r="AG89" s="175">
        <v>0.0</v>
      </c>
      <c r="AH89" s="175">
        <v>1733.0</v>
      </c>
      <c r="AI89" s="175">
        <v>0.0</v>
      </c>
      <c r="AJ89" s="175">
        <v>0.0</v>
      </c>
      <c r="AK89" s="175">
        <v>0.0</v>
      </c>
      <c r="AL89" s="175">
        <v>0.0</v>
      </c>
      <c r="AM89" s="175">
        <v>0.0</v>
      </c>
      <c r="AN89" s="175">
        <v>0.0</v>
      </c>
      <c r="AO89" s="175">
        <v>0.0</v>
      </c>
      <c r="AP89" s="175">
        <v>1760.0</v>
      </c>
      <c r="AQ89" s="175">
        <v>0.0</v>
      </c>
      <c r="AR89" s="175">
        <v>0.0</v>
      </c>
      <c r="AS89" s="175">
        <v>0.0</v>
      </c>
      <c r="AT89" s="175">
        <v>0.0</v>
      </c>
      <c r="AU89" s="175">
        <v>0.0</v>
      </c>
      <c r="AV89" s="175">
        <v>0.0</v>
      </c>
      <c r="AW89" s="175">
        <v>0.0</v>
      </c>
      <c r="AX89" s="175">
        <v>0.0</v>
      </c>
      <c r="AY89" s="175">
        <v>0.0</v>
      </c>
      <c r="AZ89" s="175">
        <v>0.0</v>
      </c>
      <c r="BA89" s="175">
        <v>0.0</v>
      </c>
      <c r="BB89" s="175">
        <v>1733.0</v>
      </c>
      <c r="BC89" s="175">
        <v>0.0</v>
      </c>
      <c r="BD89" s="175">
        <v>0.0</v>
      </c>
      <c r="BE89" s="175">
        <v>0.0</v>
      </c>
      <c r="BF89" s="175">
        <v>0.0</v>
      </c>
      <c r="BG89" s="175">
        <v>0.0</v>
      </c>
      <c r="BH89" s="175">
        <v>0.0</v>
      </c>
      <c r="BI89" s="175">
        <v>0.0</v>
      </c>
      <c r="BJ89" s="175">
        <v>0.0</v>
      </c>
      <c r="BK89" s="175">
        <v>0.0</v>
      </c>
      <c r="BL89" s="175">
        <v>0.0</v>
      </c>
      <c r="BM89" s="175">
        <v>0.0</v>
      </c>
      <c r="BN89" s="175">
        <v>0.0</v>
      </c>
      <c r="BO89" s="175">
        <v>0.0</v>
      </c>
      <c r="BP89" s="175">
        <v>0.0</v>
      </c>
      <c r="BQ89" s="175">
        <v>0.0</v>
      </c>
      <c r="BR89" s="175">
        <v>0.0</v>
      </c>
      <c r="BS89" s="175">
        <v>0.0</v>
      </c>
      <c r="BT89" s="175">
        <v>0.0</v>
      </c>
      <c r="BU89" s="175">
        <v>0.0</v>
      </c>
      <c r="BV89" s="175">
        <v>0.0</v>
      </c>
      <c r="BW89" s="175">
        <v>0.0</v>
      </c>
      <c r="BX89" s="175">
        <v>0.0</v>
      </c>
      <c r="BY89" s="175">
        <v>0.0</v>
      </c>
      <c r="BZ89" s="175">
        <v>0.0</v>
      </c>
      <c r="CA89" s="175">
        <v>0.0</v>
      </c>
      <c r="CB89" s="175">
        <v>0.0</v>
      </c>
      <c r="CC89" s="175">
        <v>0.0</v>
      </c>
      <c r="CD89" s="175">
        <v>0.0</v>
      </c>
      <c r="CE89" s="175">
        <v>0.0</v>
      </c>
      <c r="CF89" s="175">
        <v>0.0</v>
      </c>
      <c r="CG89" s="175">
        <v>0.0</v>
      </c>
      <c r="CH89" s="175">
        <v>0.0</v>
      </c>
      <c r="CI89" s="175">
        <v>0.0</v>
      </c>
      <c r="CJ89" s="175">
        <v>1733.0</v>
      </c>
      <c r="CK89" s="175">
        <v>0.0</v>
      </c>
      <c r="CL89" s="175">
        <v>0.0</v>
      </c>
      <c r="CM89" s="175">
        <v>0.0</v>
      </c>
      <c r="CN89" s="175">
        <v>0.0</v>
      </c>
      <c r="CO89" s="175">
        <v>0.0</v>
      </c>
      <c r="CP89" s="175">
        <v>0.0</v>
      </c>
      <c r="CQ89" s="175">
        <v>0.0</v>
      </c>
      <c r="CR89" s="175">
        <v>0.0</v>
      </c>
      <c r="CS89" s="175">
        <v>1872.0</v>
      </c>
      <c r="CT89" s="175">
        <v>0.0</v>
      </c>
      <c r="CU89" s="175">
        <v>0.0</v>
      </c>
      <c r="CV89" s="175">
        <v>0.0</v>
      </c>
      <c r="CW89" s="175">
        <v>0.0</v>
      </c>
      <c r="CX89" s="175">
        <v>0.0</v>
      </c>
      <c r="CY89" s="175">
        <v>0.0</v>
      </c>
      <c r="CZ89" s="175">
        <v>0.0</v>
      </c>
      <c r="DA89" s="175">
        <v>0.0</v>
      </c>
      <c r="DB89" s="175">
        <v>0.0</v>
      </c>
      <c r="DC89" s="175">
        <v>0.0</v>
      </c>
      <c r="DD89" s="175">
        <v>1664.0</v>
      </c>
      <c r="DE89" s="175">
        <v>0.0</v>
      </c>
      <c r="DF89" s="175">
        <v>0.0</v>
      </c>
      <c r="DG89" s="175">
        <v>0.0</v>
      </c>
      <c r="DH89" s="175">
        <v>0.0</v>
      </c>
      <c r="DI89" s="175">
        <v>1634.0</v>
      </c>
      <c r="DJ89" s="175">
        <v>0.0</v>
      </c>
      <c r="DK89" s="175">
        <v>0.0</v>
      </c>
      <c r="DL89" s="175">
        <v>0.0</v>
      </c>
      <c r="DM89" s="175">
        <v>0.0</v>
      </c>
      <c r="DN89" s="175">
        <v>0.0</v>
      </c>
      <c r="DO89" s="175">
        <v>0.0</v>
      </c>
      <c r="DP89" s="175">
        <v>0.0</v>
      </c>
      <c r="DQ89" s="175">
        <v>1702.0</v>
      </c>
      <c r="DR89" s="175">
        <v>0.0</v>
      </c>
      <c r="DS89" s="175">
        <v>0.0</v>
      </c>
      <c r="DT89" s="175">
        <v>0.0</v>
      </c>
      <c r="DU89" s="175">
        <v>0.0</v>
      </c>
      <c r="DV89" s="175">
        <v>0.0</v>
      </c>
      <c r="DW89" s="175">
        <v>1760.0</v>
      </c>
      <c r="DX89" s="175">
        <v>0.0</v>
      </c>
      <c r="DY89" s="175">
        <v>0.0</v>
      </c>
      <c r="DZ89" s="175">
        <v>0.0</v>
      </c>
      <c r="EA89" s="175">
        <v>0.0</v>
      </c>
      <c r="EB89" s="175">
        <v>0.0</v>
      </c>
      <c r="EC89" s="175">
        <v>1713.0</v>
      </c>
      <c r="ED89" s="175">
        <v>0.0</v>
      </c>
      <c r="EE89" s="175">
        <v>0.0</v>
      </c>
      <c r="EF89" s="175">
        <v>0.0</v>
      </c>
      <c r="EG89" s="175">
        <v>0.0</v>
      </c>
      <c r="EH89" s="175">
        <v>0.0</v>
      </c>
      <c r="EI89" s="175">
        <v>0.0</v>
      </c>
      <c r="EJ89" s="175">
        <v>0.0</v>
      </c>
      <c r="EK89" s="175">
        <v>0.0</v>
      </c>
      <c r="EL89" s="175">
        <v>0.0</v>
      </c>
      <c r="EM89" s="176">
        <v>0.0</v>
      </c>
      <c r="EN89" s="177">
        <f t="shared" si="2"/>
        <v>0</v>
      </c>
      <c r="EO89" s="178">
        <f>VLOOKUP(C89,'Complexity Cost Adjustment'!$C$2:$H$141,6,0)</f>
        <v>868.97</v>
      </c>
      <c r="EP89" s="178">
        <f t="shared" ref="EP89:JY89" si="92">IF(D89&gt;0,($EO89)*D$143,0)</f>
        <v>0</v>
      </c>
      <c r="EQ89" s="178">
        <f t="shared" si="92"/>
        <v>0</v>
      </c>
      <c r="ER89" s="178">
        <f t="shared" si="92"/>
        <v>0</v>
      </c>
      <c r="ES89" s="178">
        <f t="shared" si="92"/>
        <v>0</v>
      </c>
      <c r="ET89" s="178">
        <f t="shared" si="92"/>
        <v>0</v>
      </c>
      <c r="EU89" s="178">
        <f t="shared" si="92"/>
        <v>0</v>
      </c>
      <c r="EV89" s="178">
        <f t="shared" si="92"/>
        <v>0</v>
      </c>
      <c r="EW89" s="178">
        <f t="shared" si="92"/>
        <v>0</v>
      </c>
      <c r="EX89" s="178">
        <f t="shared" si="92"/>
        <v>0</v>
      </c>
      <c r="EY89" s="178">
        <f t="shared" si="92"/>
        <v>0</v>
      </c>
      <c r="EZ89" s="178">
        <f t="shared" si="92"/>
        <v>0</v>
      </c>
      <c r="FA89" s="178">
        <f t="shared" si="92"/>
        <v>0</v>
      </c>
      <c r="FB89" s="178">
        <f t="shared" si="92"/>
        <v>0</v>
      </c>
      <c r="FC89" s="178">
        <f t="shared" si="92"/>
        <v>0</v>
      </c>
      <c r="FD89" s="178">
        <f t="shared" si="92"/>
        <v>0</v>
      </c>
      <c r="FE89" s="178">
        <f t="shared" si="92"/>
        <v>0</v>
      </c>
      <c r="FF89" s="178">
        <f t="shared" si="92"/>
        <v>0</v>
      </c>
      <c r="FG89" s="178">
        <f t="shared" si="92"/>
        <v>0</v>
      </c>
      <c r="FH89" s="178">
        <f t="shared" si="92"/>
        <v>0</v>
      </c>
      <c r="FI89" s="178">
        <f t="shared" si="92"/>
        <v>0</v>
      </c>
      <c r="FJ89" s="178">
        <f t="shared" si="92"/>
        <v>0</v>
      </c>
      <c r="FK89" s="178">
        <f t="shared" si="92"/>
        <v>0</v>
      </c>
      <c r="FL89" s="178">
        <f t="shared" si="92"/>
        <v>0</v>
      </c>
      <c r="FM89" s="178">
        <f t="shared" si="92"/>
        <v>0</v>
      </c>
      <c r="FN89" s="178">
        <f t="shared" si="92"/>
        <v>0</v>
      </c>
      <c r="FO89" s="178">
        <f t="shared" si="92"/>
        <v>0</v>
      </c>
      <c r="FP89" s="178">
        <f t="shared" si="92"/>
        <v>0</v>
      </c>
      <c r="FQ89" s="178">
        <f t="shared" si="92"/>
        <v>0</v>
      </c>
      <c r="FR89" s="178">
        <f t="shared" si="92"/>
        <v>0</v>
      </c>
      <c r="FS89" s="178">
        <f t="shared" si="92"/>
        <v>0</v>
      </c>
      <c r="FT89" s="179">
        <f t="shared" si="92"/>
        <v>990.6258</v>
      </c>
      <c r="FU89" s="178">
        <f t="shared" si="92"/>
        <v>0</v>
      </c>
      <c r="FV89" s="178">
        <f t="shared" si="92"/>
        <v>0</v>
      </c>
      <c r="FW89" s="178">
        <f t="shared" si="92"/>
        <v>0</v>
      </c>
      <c r="FX89" s="178">
        <f t="shared" si="92"/>
        <v>0</v>
      </c>
      <c r="FY89" s="178">
        <f t="shared" si="92"/>
        <v>0</v>
      </c>
      <c r="FZ89" s="178">
        <f t="shared" si="92"/>
        <v>0</v>
      </c>
      <c r="GA89" s="178">
        <f t="shared" si="92"/>
        <v>0</v>
      </c>
      <c r="GB89" s="179">
        <f t="shared" si="92"/>
        <v>1084.47456</v>
      </c>
      <c r="GC89" s="178">
        <f t="shared" si="92"/>
        <v>0</v>
      </c>
      <c r="GD89" s="178">
        <f t="shared" si="92"/>
        <v>0</v>
      </c>
      <c r="GE89" s="178">
        <f t="shared" si="92"/>
        <v>0</v>
      </c>
      <c r="GF89" s="178">
        <f t="shared" si="92"/>
        <v>0</v>
      </c>
      <c r="GG89" s="178">
        <f t="shared" si="92"/>
        <v>0</v>
      </c>
      <c r="GH89" s="178">
        <f t="shared" si="92"/>
        <v>0</v>
      </c>
      <c r="GI89" s="178">
        <f t="shared" si="92"/>
        <v>0</v>
      </c>
      <c r="GJ89" s="178">
        <f t="shared" si="92"/>
        <v>0</v>
      </c>
      <c r="GK89" s="178">
        <f t="shared" si="92"/>
        <v>0</v>
      </c>
      <c r="GL89" s="178">
        <f t="shared" si="92"/>
        <v>0</v>
      </c>
      <c r="GM89" s="178">
        <f t="shared" si="92"/>
        <v>0</v>
      </c>
      <c r="GN89" s="179">
        <f t="shared" si="92"/>
        <v>537.02346</v>
      </c>
      <c r="GO89" s="178">
        <f t="shared" si="92"/>
        <v>0</v>
      </c>
      <c r="GP89" s="178">
        <f t="shared" si="92"/>
        <v>0</v>
      </c>
      <c r="GQ89" s="178">
        <f t="shared" si="92"/>
        <v>0</v>
      </c>
      <c r="GR89" s="178">
        <f t="shared" si="92"/>
        <v>0</v>
      </c>
      <c r="GS89" s="178">
        <f t="shared" si="92"/>
        <v>0</v>
      </c>
      <c r="GT89" s="178">
        <f t="shared" si="92"/>
        <v>0</v>
      </c>
      <c r="GU89" s="178">
        <f t="shared" si="92"/>
        <v>0</v>
      </c>
      <c r="GV89" s="178">
        <f t="shared" si="92"/>
        <v>0</v>
      </c>
      <c r="GW89" s="178">
        <f t="shared" si="92"/>
        <v>0</v>
      </c>
      <c r="GX89" s="178">
        <f t="shared" si="92"/>
        <v>0</v>
      </c>
      <c r="GY89" s="178">
        <f t="shared" si="92"/>
        <v>0</v>
      </c>
      <c r="GZ89" s="178">
        <f t="shared" si="92"/>
        <v>0</v>
      </c>
      <c r="HA89" s="178">
        <f t="shared" si="92"/>
        <v>0</v>
      </c>
      <c r="HB89" s="178">
        <f t="shared" si="92"/>
        <v>0</v>
      </c>
      <c r="HC89" s="178">
        <f t="shared" si="92"/>
        <v>0</v>
      </c>
      <c r="HD89" s="178">
        <f t="shared" si="92"/>
        <v>0</v>
      </c>
      <c r="HE89" s="178">
        <f t="shared" si="92"/>
        <v>0</v>
      </c>
      <c r="HF89" s="178">
        <f t="shared" si="92"/>
        <v>0</v>
      </c>
      <c r="HG89" s="178">
        <f t="shared" si="92"/>
        <v>0</v>
      </c>
      <c r="HH89" s="178">
        <f t="shared" si="92"/>
        <v>0</v>
      </c>
      <c r="HI89" s="178">
        <f t="shared" si="92"/>
        <v>0</v>
      </c>
      <c r="HJ89" s="178">
        <f t="shared" si="92"/>
        <v>0</v>
      </c>
      <c r="HK89" s="178">
        <f t="shared" si="92"/>
        <v>0</v>
      </c>
      <c r="HL89" s="178">
        <f t="shared" si="92"/>
        <v>0</v>
      </c>
      <c r="HM89" s="178">
        <f t="shared" si="92"/>
        <v>0</v>
      </c>
      <c r="HN89" s="178">
        <f t="shared" si="92"/>
        <v>0</v>
      </c>
      <c r="HO89" s="178">
        <f t="shared" si="92"/>
        <v>0</v>
      </c>
      <c r="HP89" s="178">
        <f t="shared" si="92"/>
        <v>0</v>
      </c>
      <c r="HQ89" s="178">
        <f t="shared" si="92"/>
        <v>0</v>
      </c>
      <c r="HR89" s="178">
        <f t="shared" si="92"/>
        <v>0</v>
      </c>
      <c r="HS89" s="178">
        <f t="shared" si="92"/>
        <v>0</v>
      </c>
      <c r="HT89" s="178">
        <f t="shared" si="92"/>
        <v>0</v>
      </c>
      <c r="HU89" s="178">
        <f t="shared" si="92"/>
        <v>0</v>
      </c>
      <c r="HV89" s="179">
        <f t="shared" si="92"/>
        <v>1032.33636</v>
      </c>
      <c r="HW89" s="178">
        <f t="shared" si="92"/>
        <v>0</v>
      </c>
      <c r="HX89" s="178">
        <f t="shared" si="92"/>
        <v>0</v>
      </c>
      <c r="HY89" s="178">
        <f t="shared" si="92"/>
        <v>0</v>
      </c>
      <c r="HZ89" s="178">
        <f t="shared" si="92"/>
        <v>0</v>
      </c>
      <c r="IA89" s="178">
        <f t="shared" si="92"/>
        <v>0</v>
      </c>
      <c r="IB89" s="178">
        <f t="shared" si="92"/>
        <v>0</v>
      </c>
      <c r="IC89" s="178">
        <f t="shared" si="92"/>
        <v>0</v>
      </c>
      <c r="ID89" s="178">
        <f t="shared" si="92"/>
        <v>0</v>
      </c>
      <c r="IE89" s="179">
        <f t="shared" si="92"/>
        <v>412.76075</v>
      </c>
      <c r="IF89" s="178">
        <f t="shared" si="92"/>
        <v>0</v>
      </c>
      <c r="IG89" s="178">
        <f t="shared" si="92"/>
        <v>0</v>
      </c>
      <c r="IH89" s="178">
        <f t="shared" si="92"/>
        <v>0</v>
      </c>
      <c r="II89" s="178">
        <f t="shared" si="92"/>
        <v>0</v>
      </c>
      <c r="IJ89" s="178">
        <f t="shared" si="92"/>
        <v>0</v>
      </c>
      <c r="IK89" s="178">
        <f t="shared" si="92"/>
        <v>0</v>
      </c>
      <c r="IL89" s="178">
        <f t="shared" si="92"/>
        <v>0</v>
      </c>
      <c r="IM89" s="178">
        <f t="shared" si="92"/>
        <v>0</v>
      </c>
      <c r="IN89" s="178">
        <f t="shared" si="92"/>
        <v>0</v>
      </c>
      <c r="IO89" s="178">
        <f t="shared" si="92"/>
        <v>0</v>
      </c>
      <c r="IP89" s="179">
        <f t="shared" si="92"/>
        <v>447.51955</v>
      </c>
      <c r="IQ89" s="178">
        <f t="shared" si="92"/>
        <v>0</v>
      </c>
      <c r="IR89" s="178">
        <f t="shared" si="92"/>
        <v>0</v>
      </c>
      <c r="IS89" s="178">
        <f t="shared" si="92"/>
        <v>0</v>
      </c>
      <c r="IT89" s="178">
        <f t="shared" si="92"/>
        <v>0</v>
      </c>
      <c r="IU89" s="179">
        <f t="shared" si="92"/>
        <v>632.61016</v>
      </c>
      <c r="IV89" s="178">
        <f t="shared" si="92"/>
        <v>0</v>
      </c>
      <c r="IW89" s="178">
        <f t="shared" si="92"/>
        <v>0</v>
      </c>
      <c r="IX89" s="178">
        <f t="shared" si="92"/>
        <v>0</v>
      </c>
      <c r="IY89" s="178">
        <f t="shared" si="92"/>
        <v>0</v>
      </c>
      <c r="IZ89" s="178">
        <f t="shared" si="92"/>
        <v>0</v>
      </c>
      <c r="JA89" s="178">
        <f t="shared" si="92"/>
        <v>0</v>
      </c>
      <c r="JB89" s="178">
        <f t="shared" si="92"/>
        <v>0</v>
      </c>
      <c r="JC89" s="179">
        <f t="shared" si="92"/>
        <v>984.54301</v>
      </c>
      <c r="JD89" s="178">
        <f t="shared" si="92"/>
        <v>0</v>
      </c>
      <c r="JE89" s="178">
        <f t="shared" si="92"/>
        <v>0</v>
      </c>
      <c r="JF89" s="178">
        <f t="shared" si="92"/>
        <v>0</v>
      </c>
      <c r="JG89" s="178">
        <f t="shared" si="92"/>
        <v>0</v>
      </c>
      <c r="JH89" s="178">
        <f t="shared" si="92"/>
        <v>0</v>
      </c>
      <c r="JI89" s="179">
        <f t="shared" si="92"/>
        <v>1163.55083</v>
      </c>
      <c r="JJ89" s="178">
        <f t="shared" si="92"/>
        <v>0</v>
      </c>
      <c r="JK89" s="178">
        <f t="shared" si="92"/>
        <v>0</v>
      </c>
      <c r="JL89" s="178">
        <f t="shared" si="92"/>
        <v>0</v>
      </c>
      <c r="JM89" s="178">
        <f t="shared" si="92"/>
        <v>0</v>
      </c>
      <c r="JN89" s="178">
        <f t="shared" si="92"/>
        <v>0</v>
      </c>
      <c r="JO89" s="179">
        <f t="shared" si="92"/>
        <v>1462.47651</v>
      </c>
      <c r="JP89" s="178">
        <f t="shared" si="92"/>
        <v>0</v>
      </c>
      <c r="JQ89" s="178">
        <f t="shared" si="92"/>
        <v>0</v>
      </c>
      <c r="JR89" s="178">
        <f t="shared" si="92"/>
        <v>0</v>
      </c>
      <c r="JS89" s="178">
        <f t="shared" si="92"/>
        <v>0</v>
      </c>
      <c r="JT89" s="178">
        <f t="shared" si="92"/>
        <v>0</v>
      </c>
      <c r="JU89" s="178">
        <f t="shared" si="92"/>
        <v>0</v>
      </c>
      <c r="JV89" s="178">
        <f t="shared" si="92"/>
        <v>0</v>
      </c>
      <c r="JW89" s="178">
        <f t="shared" si="92"/>
        <v>0</v>
      </c>
      <c r="JX89" s="178">
        <f t="shared" si="92"/>
        <v>0</v>
      </c>
      <c r="JY89" s="178">
        <f t="shared" si="92"/>
        <v>0</v>
      </c>
      <c r="JZ89" s="182">
        <f t="shared" si="4"/>
        <v>0.195</v>
      </c>
      <c r="KA89" s="181">
        <f t="shared" si="5"/>
        <v>8747.92099</v>
      </c>
      <c r="KB89" s="181">
        <f t="shared" si="6"/>
        <v>1705.844593</v>
      </c>
    </row>
    <row r="90" ht="14.25" customHeight="1">
      <c r="A90" s="50" t="s">
        <v>227</v>
      </c>
      <c r="B90" s="83" t="s">
        <v>480</v>
      </c>
      <c r="C90" s="50">
        <v>1811089.0</v>
      </c>
      <c r="D90" s="175">
        <v>0.0</v>
      </c>
      <c r="E90" s="175">
        <v>0.0</v>
      </c>
      <c r="F90" s="175">
        <v>0.0</v>
      </c>
      <c r="G90" s="175">
        <v>0.0</v>
      </c>
      <c r="H90" s="175">
        <v>0.0</v>
      </c>
      <c r="I90" s="175">
        <v>0.0</v>
      </c>
      <c r="J90" s="175">
        <v>0.0</v>
      </c>
      <c r="K90" s="175">
        <v>0.0</v>
      </c>
      <c r="L90" s="175">
        <v>0.0</v>
      </c>
      <c r="M90" s="175">
        <v>0.0</v>
      </c>
      <c r="N90" s="175">
        <v>0.0</v>
      </c>
      <c r="O90" s="175">
        <v>0.0</v>
      </c>
      <c r="P90" s="175">
        <v>0.0</v>
      </c>
      <c r="Q90" s="175">
        <v>0.0</v>
      </c>
      <c r="R90" s="175">
        <v>0.0</v>
      </c>
      <c r="S90" s="175">
        <v>0.0</v>
      </c>
      <c r="T90" s="175">
        <v>0.0</v>
      </c>
      <c r="U90" s="175">
        <v>0.0</v>
      </c>
      <c r="V90" s="175">
        <v>0.0</v>
      </c>
      <c r="W90" s="175">
        <v>0.0</v>
      </c>
      <c r="X90" s="175">
        <v>0.0</v>
      </c>
      <c r="Y90" s="175">
        <v>0.0</v>
      </c>
      <c r="Z90" s="175">
        <v>0.0</v>
      </c>
      <c r="AA90" s="175">
        <v>0.0</v>
      </c>
      <c r="AB90" s="175">
        <v>0.0</v>
      </c>
      <c r="AC90" s="175">
        <v>0.0</v>
      </c>
      <c r="AD90" s="175">
        <v>0.0</v>
      </c>
      <c r="AE90" s="175">
        <v>0.0</v>
      </c>
      <c r="AF90" s="175">
        <v>0.0</v>
      </c>
      <c r="AG90" s="175">
        <v>1233.0</v>
      </c>
      <c r="AH90" s="175">
        <v>0.0</v>
      </c>
      <c r="AI90" s="175">
        <v>0.0</v>
      </c>
      <c r="AJ90" s="175">
        <v>0.0</v>
      </c>
      <c r="AK90" s="175">
        <v>0.0</v>
      </c>
      <c r="AL90" s="175">
        <v>0.0</v>
      </c>
      <c r="AM90" s="175">
        <v>0.0</v>
      </c>
      <c r="AN90" s="175">
        <v>0.0</v>
      </c>
      <c r="AO90" s="175">
        <v>1252.0</v>
      </c>
      <c r="AP90" s="175">
        <v>0.0</v>
      </c>
      <c r="AQ90" s="175">
        <v>0.0</v>
      </c>
      <c r="AR90" s="175">
        <v>0.0</v>
      </c>
      <c r="AS90" s="175">
        <v>0.0</v>
      </c>
      <c r="AT90" s="175">
        <v>0.0</v>
      </c>
      <c r="AU90" s="175">
        <v>0.0</v>
      </c>
      <c r="AV90" s="175">
        <v>0.0</v>
      </c>
      <c r="AW90" s="175">
        <v>0.0</v>
      </c>
      <c r="AX90" s="175">
        <v>0.0</v>
      </c>
      <c r="AY90" s="175">
        <v>0.0</v>
      </c>
      <c r="AZ90" s="175">
        <v>0.0</v>
      </c>
      <c r="BA90" s="175">
        <v>1163.0</v>
      </c>
      <c r="BB90" s="175">
        <v>0.0</v>
      </c>
      <c r="BC90" s="175">
        <v>0.0</v>
      </c>
      <c r="BD90" s="175">
        <v>0.0</v>
      </c>
      <c r="BE90" s="175">
        <v>0.0</v>
      </c>
      <c r="BF90" s="175">
        <v>0.0</v>
      </c>
      <c r="BG90" s="175">
        <v>0.0</v>
      </c>
      <c r="BH90" s="175">
        <v>0.0</v>
      </c>
      <c r="BI90" s="175">
        <v>0.0</v>
      </c>
      <c r="BJ90" s="175">
        <v>0.0</v>
      </c>
      <c r="BK90" s="175">
        <v>0.0</v>
      </c>
      <c r="BL90" s="175">
        <v>0.0</v>
      </c>
      <c r="BM90" s="175">
        <v>0.0</v>
      </c>
      <c r="BN90" s="175">
        <v>0.0</v>
      </c>
      <c r="BO90" s="175">
        <v>0.0</v>
      </c>
      <c r="BP90" s="175">
        <v>0.0</v>
      </c>
      <c r="BQ90" s="175">
        <v>0.0</v>
      </c>
      <c r="BR90" s="175">
        <v>0.0</v>
      </c>
      <c r="BS90" s="175">
        <v>0.0</v>
      </c>
      <c r="BT90" s="175">
        <v>0.0</v>
      </c>
      <c r="BU90" s="175">
        <v>0.0</v>
      </c>
      <c r="BV90" s="175">
        <v>0.0</v>
      </c>
      <c r="BW90" s="175">
        <v>0.0</v>
      </c>
      <c r="BX90" s="175">
        <v>0.0</v>
      </c>
      <c r="BY90" s="175">
        <v>0.0</v>
      </c>
      <c r="BZ90" s="175">
        <v>0.0</v>
      </c>
      <c r="CA90" s="175">
        <v>0.0</v>
      </c>
      <c r="CB90" s="175">
        <v>0.0</v>
      </c>
      <c r="CC90" s="175">
        <v>0.0</v>
      </c>
      <c r="CD90" s="175">
        <v>0.0</v>
      </c>
      <c r="CE90" s="175">
        <v>0.0</v>
      </c>
      <c r="CF90" s="175">
        <v>0.0</v>
      </c>
      <c r="CG90" s="175">
        <v>0.0</v>
      </c>
      <c r="CH90" s="175">
        <v>0.0</v>
      </c>
      <c r="CI90" s="175">
        <v>0.0</v>
      </c>
      <c r="CJ90" s="175">
        <v>0.0</v>
      </c>
      <c r="CK90" s="175">
        <v>1195.0</v>
      </c>
      <c r="CL90" s="175">
        <v>0.0</v>
      </c>
      <c r="CM90" s="175">
        <v>0.0</v>
      </c>
      <c r="CN90" s="175">
        <v>0.0</v>
      </c>
      <c r="CO90" s="175">
        <v>0.0</v>
      </c>
      <c r="CP90" s="175">
        <v>0.0</v>
      </c>
      <c r="CQ90" s="175">
        <v>0.0</v>
      </c>
      <c r="CR90" s="175">
        <v>1332.0</v>
      </c>
      <c r="CS90" s="175">
        <v>0.0</v>
      </c>
      <c r="CT90" s="175">
        <v>0.0</v>
      </c>
      <c r="CU90" s="175">
        <v>0.0</v>
      </c>
      <c r="CV90" s="175">
        <v>0.0</v>
      </c>
      <c r="CW90" s="175">
        <v>0.0</v>
      </c>
      <c r="CX90" s="175">
        <v>0.0</v>
      </c>
      <c r="CY90" s="175">
        <v>0.0</v>
      </c>
      <c r="CZ90" s="175">
        <v>0.0</v>
      </c>
      <c r="DA90" s="175">
        <v>0.0</v>
      </c>
      <c r="DB90" s="175">
        <v>0.0</v>
      </c>
      <c r="DC90" s="175">
        <v>1184.0</v>
      </c>
      <c r="DD90" s="175">
        <v>0.0</v>
      </c>
      <c r="DE90" s="175">
        <v>0.0</v>
      </c>
      <c r="DF90" s="175">
        <v>0.0</v>
      </c>
      <c r="DG90" s="175">
        <v>0.0</v>
      </c>
      <c r="DH90" s="175">
        <v>0.0</v>
      </c>
      <c r="DI90" s="175">
        <v>1163.0</v>
      </c>
      <c r="DJ90" s="175">
        <v>0.0</v>
      </c>
      <c r="DK90" s="175">
        <v>0.0</v>
      </c>
      <c r="DL90" s="175">
        <v>0.0</v>
      </c>
      <c r="DM90" s="175">
        <v>0.0</v>
      </c>
      <c r="DN90" s="175">
        <v>0.0</v>
      </c>
      <c r="DO90" s="175">
        <v>0.0</v>
      </c>
      <c r="DP90" s="175">
        <v>0.0</v>
      </c>
      <c r="DQ90" s="175">
        <v>1211.0</v>
      </c>
      <c r="DR90" s="175">
        <v>0.0</v>
      </c>
      <c r="DS90" s="175">
        <v>0.0</v>
      </c>
      <c r="DT90" s="175">
        <v>0.0</v>
      </c>
      <c r="DU90" s="175">
        <v>0.0</v>
      </c>
      <c r="DV90" s="175">
        <v>0.0</v>
      </c>
      <c r="DW90" s="175">
        <v>1252.0</v>
      </c>
      <c r="DX90" s="175">
        <v>0.0</v>
      </c>
      <c r="DY90" s="175">
        <v>0.0</v>
      </c>
      <c r="DZ90" s="175">
        <v>0.0</v>
      </c>
      <c r="EA90" s="175">
        <v>0.0</v>
      </c>
      <c r="EB90" s="175">
        <v>0.0</v>
      </c>
      <c r="EC90" s="175">
        <v>1219.0</v>
      </c>
      <c r="ED90" s="175">
        <v>0.0</v>
      </c>
      <c r="EE90" s="175">
        <v>0.0</v>
      </c>
      <c r="EF90" s="175">
        <v>0.0</v>
      </c>
      <c r="EG90" s="175">
        <v>0.0</v>
      </c>
      <c r="EH90" s="175">
        <v>0.0</v>
      </c>
      <c r="EI90" s="175">
        <v>0.0</v>
      </c>
      <c r="EJ90" s="175">
        <v>0.0</v>
      </c>
      <c r="EK90" s="175">
        <v>0.0</v>
      </c>
      <c r="EL90" s="175">
        <v>0.0</v>
      </c>
      <c r="EM90" s="176">
        <v>0.0</v>
      </c>
      <c r="EN90" s="177">
        <f t="shared" si="2"/>
        <v>0</v>
      </c>
      <c r="EO90" s="178">
        <f>VLOOKUP(C90,'Complexity Cost Adjustment'!$C$2:$H$141,6,0)</f>
        <v>12.6786</v>
      </c>
      <c r="EP90" s="178">
        <f t="shared" ref="EP90:JY90" si="93">IF(D90&gt;0,($EO90)*D$143,0)</f>
        <v>0</v>
      </c>
      <c r="EQ90" s="178">
        <f t="shared" si="93"/>
        <v>0</v>
      </c>
      <c r="ER90" s="178">
        <f t="shared" si="93"/>
        <v>0</v>
      </c>
      <c r="ES90" s="178">
        <f t="shared" si="93"/>
        <v>0</v>
      </c>
      <c r="ET90" s="178">
        <f t="shared" si="93"/>
        <v>0</v>
      </c>
      <c r="EU90" s="178">
        <f t="shared" si="93"/>
        <v>0</v>
      </c>
      <c r="EV90" s="178">
        <f t="shared" si="93"/>
        <v>0</v>
      </c>
      <c r="EW90" s="178">
        <f t="shared" si="93"/>
        <v>0</v>
      </c>
      <c r="EX90" s="178">
        <f t="shared" si="93"/>
        <v>0</v>
      </c>
      <c r="EY90" s="178">
        <f t="shared" si="93"/>
        <v>0</v>
      </c>
      <c r="EZ90" s="178">
        <f t="shared" si="93"/>
        <v>0</v>
      </c>
      <c r="FA90" s="178">
        <f t="shared" si="93"/>
        <v>0</v>
      </c>
      <c r="FB90" s="178">
        <f t="shared" si="93"/>
        <v>0</v>
      </c>
      <c r="FC90" s="178">
        <f t="shared" si="93"/>
        <v>0</v>
      </c>
      <c r="FD90" s="178">
        <f t="shared" si="93"/>
        <v>0</v>
      </c>
      <c r="FE90" s="178">
        <f t="shared" si="93"/>
        <v>0</v>
      </c>
      <c r="FF90" s="178">
        <f t="shared" si="93"/>
        <v>0</v>
      </c>
      <c r="FG90" s="178">
        <f t="shared" si="93"/>
        <v>0</v>
      </c>
      <c r="FH90" s="178">
        <f t="shared" si="93"/>
        <v>0</v>
      </c>
      <c r="FI90" s="178">
        <f t="shared" si="93"/>
        <v>0</v>
      </c>
      <c r="FJ90" s="178">
        <f t="shared" si="93"/>
        <v>0</v>
      </c>
      <c r="FK90" s="178">
        <f t="shared" si="93"/>
        <v>0</v>
      </c>
      <c r="FL90" s="178">
        <f t="shared" si="93"/>
        <v>0</v>
      </c>
      <c r="FM90" s="178">
        <f t="shared" si="93"/>
        <v>0</v>
      </c>
      <c r="FN90" s="178">
        <f t="shared" si="93"/>
        <v>0</v>
      </c>
      <c r="FO90" s="178">
        <f t="shared" si="93"/>
        <v>0</v>
      </c>
      <c r="FP90" s="178">
        <f t="shared" si="93"/>
        <v>0</v>
      </c>
      <c r="FQ90" s="178">
        <f t="shared" si="93"/>
        <v>0</v>
      </c>
      <c r="FR90" s="178">
        <f t="shared" si="93"/>
        <v>0</v>
      </c>
      <c r="FS90" s="179">
        <f t="shared" si="93"/>
        <v>14.6057472</v>
      </c>
      <c r="FT90" s="178">
        <f t="shared" si="93"/>
        <v>0</v>
      </c>
      <c r="FU90" s="178">
        <f t="shared" si="93"/>
        <v>0</v>
      </c>
      <c r="FV90" s="178">
        <f t="shared" si="93"/>
        <v>0</v>
      </c>
      <c r="FW90" s="178">
        <f t="shared" si="93"/>
        <v>0</v>
      </c>
      <c r="FX90" s="178">
        <f t="shared" si="93"/>
        <v>0</v>
      </c>
      <c r="FY90" s="178">
        <f t="shared" si="93"/>
        <v>0</v>
      </c>
      <c r="FZ90" s="178">
        <f t="shared" si="93"/>
        <v>0</v>
      </c>
      <c r="GA90" s="179">
        <f t="shared" si="93"/>
        <v>16.1525364</v>
      </c>
      <c r="GB90" s="178">
        <f t="shared" si="93"/>
        <v>0</v>
      </c>
      <c r="GC90" s="178">
        <f t="shared" si="93"/>
        <v>0</v>
      </c>
      <c r="GD90" s="178">
        <f t="shared" si="93"/>
        <v>0</v>
      </c>
      <c r="GE90" s="178">
        <f t="shared" si="93"/>
        <v>0</v>
      </c>
      <c r="GF90" s="178">
        <f t="shared" si="93"/>
        <v>0</v>
      </c>
      <c r="GG90" s="178">
        <f t="shared" si="93"/>
        <v>0</v>
      </c>
      <c r="GH90" s="178">
        <f t="shared" si="93"/>
        <v>0</v>
      </c>
      <c r="GI90" s="178">
        <f t="shared" si="93"/>
        <v>0</v>
      </c>
      <c r="GJ90" s="178">
        <f t="shared" si="93"/>
        <v>0</v>
      </c>
      <c r="GK90" s="178">
        <f t="shared" si="93"/>
        <v>0</v>
      </c>
      <c r="GL90" s="178">
        <f t="shared" si="93"/>
        <v>0</v>
      </c>
      <c r="GM90" s="179">
        <f t="shared" si="93"/>
        <v>8.5200192</v>
      </c>
      <c r="GN90" s="178">
        <f t="shared" si="93"/>
        <v>0</v>
      </c>
      <c r="GO90" s="178">
        <f t="shared" si="93"/>
        <v>0</v>
      </c>
      <c r="GP90" s="178">
        <f t="shared" si="93"/>
        <v>0</v>
      </c>
      <c r="GQ90" s="178">
        <f t="shared" si="93"/>
        <v>0</v>
      </c>
      <c r="GR90" s="178">
        <f t="shared" si="93"/>
        <v>0</v>
      </c>
      <c r="GS90" s="178">
        <f t="shared" si="93"/>
        <v>0</v>
      </c>
      <c r="GT90" s="178">
        <f t="shared" si="93"/>
        <v>0</v>
      </c>
      <c r="GU90" s="178">
        <f t="shared" si="93"/>
        <v>0</v>
      </c>
      <c r="GV90" s="178">
        <f t="shared" si="93"/>
        <v>0</v>
      </c>
      <c r="GW90" s="178">
        <f t="shared" si="93"/>
        <v>0</v>
      </c>
      <c r="GX90" s="178">
        <f t="shared" si="93"/>
        <v>0</v>
      </c>
      <c r="GY90" s="178">
        <f t="shared" si="93"/>
        <v>0</v>
      </c>
      <c r="GZ90" s="178">
        <f t="shared" si="93"/>
        <v>0</v>
      </c>
      <c r="HA90" s="178">
        <f t="shared" si="93"/>
        <v>0</v>
      </c>
      <c r="HB90" s="178">
        <f t="shared" si="93"/>
        <v>0</v>
      </c>
      <c r="HC90" s="178">
        <f t="shared" si="93"/>
        <v>0</v>
      </c>
      <c r="HD90" s="178">
        <f t="shared" si="93"/>
        <v>0</v>
      </c>
      <c r="HE90" s="178">
        <f t="shared" si="93"/>
        <v>0</v>
      </c>
      <c r="HF90" s="178">
        <f t="shared" si="93"/>
        <v>0</v>
      </c>
      <c r="HG90" s="178">
        <f t="shared" si="93"/>
        <v>0</v>
      </c>
      <c r="HH90" s="178">
        <f t="shared" si="93"/>
        <v>0</v>
      </c>
      <c r="HI90" s="178">
        <f t="shared" si="93"/>
        <v>0</v>
      </c>
      <c r="HJ90" s="178">
        <f t="shared" si="93"/>
        <v>0</v>
      </c>
      <c r="HK90" s="178">
        <f t="shared" si="93"/>
        <v>0</v>
      </c>
      <c r="HL90" s="178">
        <f t="shared" si="93"/>
        <v>0</v>
      </c>
      <c r="HM90" s="178">
        <f t="shared" si="93"/>
        <v>0</v>
      </c>
      <c r="HN90" s="178">
        <f t="shared" si="93"/>
        <v>0</v>
      </c>
      <c r="HO90" s="178">
        <f t="shared" si="93"/>
        <v>0</v>
      </c>
      <c r="HP90" s="178">
        <f t="shared" si="93"/>
        <v>0</v>
      </c>
      <c r="HQ90" s="178">
        <f t="shared" si="93"/>
        <v>0</v>
      </c>
      <c r="HR90" s="178">
        <f t="shared" si="93"/>
        <v>0</v>
      </c>
      <c r="HS90" s="178">
        <f t="shared" si="93"/>
        <v>0</v>
      </c>
      <c r="HT90" s="178">
        <f t="shared" si="93"/>
        <v>0</v>
      </c>
      <c r="HU90" s="178">
        <f t="shared" si="93"/>
        <v>0</v>
      </c>
      <c r="HV90" s="178">
        <f t="shared" si="93"/>
        <v>0</v>
      </c>
      <c r="HW90" s="179">
        <f t="shared" si="93"/>
        <v>16.8118236</v>
      </c>
      <c r="HX90" s="178">
        <f t="shared" si="93"/>
        <v>0</v>
      </c>
      <c r="HY90" s="178">
        <f t="shared" si="93"/>
        <v>0</v>
      </c>
      <c r="HZ90" s="178">
        <f t="shared" si="93"/>
        <v>0</v>
      </c>
      <c r="IA90" s="178">
        <f t="shared" si="93"/>
        <v>0</v>
      </c>
      <c r="IB90" s="178">
        <f t="shared" si="93"/>
        <v>0</v>
      </c>
      <c r="IC90" s="178">
        <f t="shared" si="93"/>
        <v>0</v>
      </c>
      <c r="ID90" s="179">
        <f t="shared" si="93"/>
        <v>6.402693</v>
      </c>
      <c r="IE90" s="178">
        <f t="shared" si="93"/>
        <v>0</v>
      </c>
      <c r="IF90" s="178">
        <f t="shared" si="93"/>
        <v>0</v>
      </c>
      <c r="IG90" s="178">
        <f t="shared" si="93"/>
        <v>0</v>
      </c>
      <c r="IH90" s="178">
        <f t="shared" si="93"/>
        <v>0</v>
      </c>
      <c r="II90" s="178">
        <f t="shared" si="93"/>
        <v>0</v>
      </c>
      <c r="IJ90" s="178">
        <f t="shared" si="93"/>
        <v>0</v>
      </c>
      <c r="IK90" s="178">
        <f t="shared" si="93"/>
        <v>0</v>
      </c>
      <c r="IL90" s="178">
        <f t="shared" si="93"/>
        <v>0</v>
      </c>
      <c r="IM90" s="178">
        <f t="shared" si="93"/>
        <v>0</v>
      </c>
      <c r="IN90" s="178">
        <f t="shared" si="93"/>
        <v>0</v>
      </c>
      <c r="IO90" s="179">
        <f t="shared" si="93"/>
        <v>6.3393</v>
      </c>
      <c r="IP90" s="178">
        <f t="shared" si="93"/>
        <v>0</v>
      </c>
      <c r="IQ90" s="178">
        <f t="shared" si="93"/>
        <v>0</v>
      </c>
      <c r="IR90" s="178">
        <f t="shared" si="93"/>
        <v>0</v>
      </c>
      <c r="IS90" s="178">
        <f t="shared" si="93"/>
        <v>0</v>
      </c>
      <c r="IT90" s="178">
        <f t="shared" si="93"/>
        <v>0</v>
      </c>
      <c r="IU90" s="179">
        <f t="shared" si="93"/>
        <v>9.2300208</v>
      </c>
      <c r="IV90" s="178">
        <f t="shared" si="93"/>
        <v>0</v>
      </c>
      <c r="IW90" s="178">
        <f t="shared" si="93"/>
        <v>0</v>
      </c>
      <c r="IX90" s="178">
        <f t="shared" si="93"/>
        <v>0</v>
      </c>
      <c r="IY90" s="178">
        <f t="shared" si="93"/>
        <v>0</v>
      </c>
      <c r="IZ90" s="178">
        <f t="shared" si="93"/>
        <v>0</v>
      </c>
      <c r="JA90" s="178">
        <f t="shared" si="93"/>
        <v>0</v>
      </c>
      <c r="JB90" s="178">
        <f t="shared" si="93"/>
        <v>0</v>
      </c>
      <c r="JC90" s="179">
        <f t="shared" si="93"/>
        <v>14.3648538</v>
      </c>
      <c r="JD90" s="178">
        <f t="shared" si="93"/>
        <v>0</v>
      </c>
      <c r="JE90" s="178">
        <f t="shared" si="93"/>
        <v>0</v>
      </c>
      <c r="JF90" s="178">
        <f t="shared" si="93"/>
        <v>0</v>
      </c>
      <c r="JG90" s="178">
        <f t="shared" si="93"/>
        <v>0</v>
      </c>
      <c r="JH90" s="178">
        <f t="shared" si="93"/>
        <v>0</v>
      </c>
      <c r="JI90" s="179">
        <f t="shared" si="93"/>
        <v>16.9766454</v>
      </c>
      <c r="JJ90" s="178">
        <f t="shared" si="93"/>
        <v>0</v>
      </c>
      <c r="JK90" s="178">
        <f t="shared" si="93"/>
        <v>0</v>
      </c>
      <c r="JL90" s="178">
        <f t="shared" si="93"/>
        <v>0</v>
      </c>
      <c r="JM90" s="178">
        <f t="shared" si="93"/>
        <v>0</v>
      </c>
      <c r="JN90" s="178">
        <f t="shared" si="93"/>
        <v>0</v>
      </c>
      <c r="JO90" s="179">
        <f t="shared" si="93"/>
        <v>21.3380838</v>
      </c>
      <c r="JP90" s="178">
        <f t="shared" si="93"/>
        <v>0</v>
      </c>
      <c r="JQ90" s="178">
        <f t="shared" si="93"/>
        <v>0</v>
      </c>
      <c r="JR90" s="178">
        <f t="shared" si="93"/>
        <v>0</v>
      </c>
      <c r="JS90" s="178">
        <f t="shared" si="93"/>
        <v>0</v>
      </c>
      <c r="JT90" s="178">
        <f t="shared" si="93"/>
        <v>0</v>
      </c>
      <c r="JU90" s="178">
        <f t="shared" si="93"/>
        <v>0</v>
      </c>
      <c r="JV90" s="178">
        <f t="shared" si="93"/>
        <v>0</v>
      </c>
      <c r="JW90" s="178">
        <f t="shared" si="93"/>
        <v>0</v>
      </c>
      <c r="JX90" s="178">
        <f t="shared" si="93"/>
        <v>0</v>
      </c>
      <c r="JY90" s="178">
        <f t="shared" si="93"/>
        <v>0</v>
      </c>
      <c r="JZ90" s="182">
        <f t="shared" si="4"/>
        <v>0.195</v>
      </c>
      <c r="KA90" s="181">
        <f t="shared" si="5"/>
        <v>130.7417232</v>
      </c>
      <c r="KB90" s="181">
        <f t="shared" si="6"/>
        <v>25.49463602</v>
      </c>
    </row>
    <row r="91" ht="14.25" customHeight="1">
      <c r="A91" s="50" t="s">
        <v>227</v>
      </c>
      <c r="B91" s="83" t="s">
        <v>480</v>
      </c>
      <c r="C91" s="50">
        <v>1811090.0</v>
      </c>
      <c r="D91" s="175">
        <v>0.0</v>
      </c>
      <c r="E91" s="175">
        <v>0.0</v>
      </c>
      <c r="F91" s="175">
        <v>0.0</v>
      </c>
      <c r="G91" s="175">
        <v>0.0</v>
      </c>
      <c r="H91" s="175">
        <v>0.0</v>
      </c>
      <c r="I91" s="175">
        <v>0.0</v>
      </c>
      <c r="J91" s="175">
        <v>0.0</v>
      </c>
      <c r="K91" s="175">
        <v>0.0</v>
      </c>
      <c r="L91" s="175">
        <v>0.0</v>
      </c>
      <c r="M91" s="175">
        <v>0.0</v>
      </c>
      <c r="N91" s="175">
        <v>0.0</v>
      </c>
      <c r="O91" s="175">
        <v>0.0</v>
      </c>
      <c r="P91" s="175">
        <v>0.0</v>
      </c>
      <c r="Q91" s="175">
        <v>0.0</v>
      </c>
      <c r="R91" s="175">
        <v>0.0</v>
      </c>
      <c r="S91" s="175">
        <v>0.0</v>
      </c>
      <c r="T91" s="175">
        <v>0.0</v>
      </c>
      <c r="U91" s="175">
        <v>0.0</v>
      </c>
      <c r="V91" s="175">
        <v>0.0</v>
      </c>
      <c r="W91" s="175">
        <v>0.0</v>
      </c>
      <c r="X91" s="175">
        <v>0.0</v>
      </c>
      <c r="Y91" s="175">
        <v>0.0</v>
      </c>
      <c r="Z91" s="175">
        <v>0.0</v>
      </c>
      <c r="AA91" s="175">
        <v>0.0</v>
      </c>
      <c r="AB91" s="175">
        <v>0.0</v>
      </c>
      <c r="AC91" s="175">
        <v>0.0</v>
      </c>
      <c r="AD91" s="175">
        <v>0.0</v>
      </c>
      <c r="AE91" s="175">
        <v>0.0</v>
      </c>
      <c r="AF91" s="175">
        <v>0.0</v>
      </c>
      <c r="AG91" s="175">
        <v>33.0</v>
      </c>
      <c r="AH91" s="175">
        <v>0.0</v>
      </c>
      <c r="AI91" s="175">
        <v>0.0</v>
      </c>
      <c r="AJ91" s="175">
        <v>0.0</v>
      </c>
      <c r="AK91" s="175">
        <v>0.0</v>
      </c>
      <c r="AL91" s="175">
        <v>0.0</v>
      </c>
      <c r="AM91" s="175">
        <v>0.0</v>
      </c>
      <c r="AN91" s="175">
        <v>0.0</v>
      </c>
      <c r="AO91" s="175">
        <v>34.0</v>
      </c>
      <c r="AP91" s="175">
        <v>0.0</v>
      </c>
      <c r="AQ91" s="175">
        <v>0.0</v>
      </c>
      <c r="AR91" s="175">
        <v>0.0</v>
      </c>
      <c r="AS91" s="175">
        <v>0.0</v>
      </c>
      <c r="AT91" s="175">
        <v>0.0</v>
      </c>
      <c r="AU91" s="175">
        <v>0.0</v>
      </c>
      <c r="AV91" s="175">
        <v>0.0</v>
      </c>
      <c r="AW91" s="175">
        <v>0.0</v>
      </c>
      <c r="AX91" s="175">
        <v>0.0</v>
      </c>
      <c r="AY91" s="175">
        <v>0.0</v>
      </c>
      <c r="AZ91" s="175">
        <v>0.0</v>
      </c>
      <c r="BA91" s="175">
        <v>31.0</v>
      </c>
      <c r="BB91" s="175">
        <v>0.0</v>
      </c>
      <c r="BC91" s="175">
        <v>0.0</v>
      </c>
      <c r="BD91" s="175">
        <v>0.0</v>
      </c>
      <c r="BE91" s="175">
        <v>0.0</v>
      </c>
      <c r="BF91" s="175">
        <v>0.0</v>
      </c>
      <c r="BG91" s="175">
        <v>0.0</v>
      </c>
      <c r="BH91" s="175">
        <v>0.0</v>
      </c>
      <c r="BI91" s="175">
        <v>0.0</v>
      </c>
      <c r="BJ91" s="175">
        <v>0.0</v>
      </c>
      <c r="BK91" s="175">
        <v>0.0</v>
      </c>
      <c r="BL91" s="175">
        <v>0.0</v>
      </c>
      <c r="BM91" s="175">
        <v>0.0</v>
      </c>
      <c r="BN91" s="175">
        <v>0.0</v>
      </c>
      <c r="BO91" s="175">
        <v>0.0</v>
      </c>
      <c r="BP91" s="175">
        <v>0.0</v>
      </c>
      <c r="BQ91" s="175">
        <v>0.0</v>
      </c>
      <c r="BR91" s="175">
        <v>0.0</v>
      </c>
      <c r="BS91" s="175">
        <v>0.0</v>
      </c>
      <c r="BT91" s="175">
        <v>0.0</v>
      </c>
      <c r="BU91" s="175">
        <v>0.0</v>
      </c>
      <c r="BV91" s="175">
        <v>0.0</v>
      </c>
      <c r="BW91" s="175">
        <v>0.0</v>
      </c>
      <c r="BX91" s="175">
        <v>0.0</v>
      </c>
      <c r="BY91" s="175">
        <v>0.0</v>
      </c>
      <c r="BZ91" s="175">
        <v>0.0</v>
      </c>
      <c r="CA91" s="175">
        <v>0.0</v>
      </c>
      <c r="CB91" s="175">
        <v>0.0</v>
      </c>
      <c r="CC91" s="175">
        <v>0.0</v>
      </c>
      <c r="CD91" s="175">
        <v>0.0</v>
      </c>
      <c r="CE91" s="175">
        <v>0.0</v>
      </c>
      <c r="CF91" s="175">
        <v>0.0</v>
      </c>
      <c r="CG91" s="175">
        <v>0.0</v>
      </c>
      <c r="CH91" s="175">
        <v>0.0</v>
      </c>
      <c r="CI91" s="175">
        <v>0.0</v>
      </c>
      <c r="CJ91" s="175">
        <v>0.0</v>
      </c>
      <c r="CK91" s="175">
        <v>32.0</v>
      </c>
      <c r="CL91" s="175">
        <v>0.0</v>
      </c>
      <c r="CM91" s="175">
        <v>0.0</v>
      </c>
      <c r="CN91" s="175">
        <v>0.0</v>
      </c>
      <c r="CO91" s="175">
        <v>0.0</v>
      </c>
      <c r="CP91" s="175">
        <v>0.0</v>
      </c>
      <c r="CQ91" s="175">
        <v>0.0</v>
      </c>
      <c r="CR91" s="175">
        <v>36.0</v>
      </c>
      <c r="CS91" s="175">
        <v>0.0</v>
      </c>
      <c r="CT91" s="175">
        <v>0.0</v>
      </c>
      <c r="CU91" s="175">
        <v>0.0</v>
      </c>
      <c r="CV91" s="175">
        <v>0.0</v>
      </c>
      <c r="CW91" s="175">
        <v>0.0</v>
      </c>
      <c r="CX91" s="175">
        <v>0.0</v>
      </c>
      <c r="CY91" s="175">
        <v>0.0</v>
      </c>
      <c r="CZ91" s="175">
        <v>0.0</v>
      </c>
      <c r="DA91" s="175">
        <v>0.0</v>
      </c>
      <c r="DB91" s="175">
        <v>0.0</v>
      </c>
      <c r="DC91" s="175">
        <v>32.0</v>
      </c>
      <c r="DD91" s="175">
        <v>0.0</v>
      </c>
      <c r="DE91" s="175">
        <v>0.0</v>
      </c>
      <c r="DF91" s="175">
        <v>0.0</v>
      </c>
      <c r="DG91" s="175">
        <v>0.0</v>
      </c>
      <c r="DH91" s="175">
        <v>0.0</v>
      </c>
      <c r="DI91" s="175">
        <v>31.0</v>
      </c>
      <c r="DJ91" s="175">
        <v>0.0</v>
      </c>
      <c r="DK91" s="175">
        <v>0.0</v>
      </c>
      <c r="DL91" s="175">
        <v>0.0</v>
      </c>
      <c r="DM91" s="175">
        <v>0.0</v>
      </c>
      <c r="DN91" s="175">
        <v>0.0</v>
      </c>
      <c r="DO91" s="175">
        <v>0.0</v>
      </c>
      <c r="DP91" s="175">
        <v>0.0</v>
      </c>
      <c r="DQ91" s="175">
        <v>33.0</v>
      </c>
      <c r="DR91" s="175">
        <v>0.0</v>
      </c>
      <c r="DS91" s="175">
        <v>0.0</v>
      </c>
      <c r="DT91" s="175">
        <v>0.0</v>
      </c>
      <c r="DU91" s="175">
        <v>0.0</v>
      </c>
      <c r="DV91" s="175">
        <v>0.0</v>
      </c>
      <c r="DW91" s="175">
        <v>34.0</v>
      </c>
      <c r="DX91" s="175">
        <v>0.0</v>
      </c>
      <c r="DY91" s="175">
        <v>0.0</v>
      </c>
      <c r="DZ91" s="175">
        <v>0.0</v>
      </c>
      <c r="EA91" s="175">
        <v>0.0</v>
      </c>
      <c r="EB91" s="175">
        <v>0.0</v>
      </c>
      <c r="EC91" s="175">
        <v>33.0</v>
      </c>
      <c r="ED91" s="175">
        <v>0.0</v>
      </c>
      <c r="EE91" s="175">
        <v>0.0</v>
      </c>
      <c r="EF91" s="175">
        <v>0.0</v>
      </c>
      <c r="EG91" s="175">
        <v>0.0</v>
      </c>
      <c r="EH91" s="175">
        <v>0.0</v>
      </c>
      <c r="EI91" s="175">
        <v>0.0</v>
      </c>
      <c r="EJ91" s="175">
        <v>0.0</v>
      </c>
      <c r="EK91" s="175">
        <v>0.0</v>
      </c>
      <c r="EL91" s="175">
        <v>0.0</v>
      </c>
      <c r="EM91" s="176">
        <v>0.0</v>
      </c>
      <c r="EN91" s="177">
        <f t="shared" si="2"/>
        <v>0</v>
      </c>
      <c r="EO91" s="178">
        <f>VLOOKUP(C91,'Complexity Cost Adjustment'!$C$2:$H$141,6,0)</f>
        <v>43.844</v>
      </c>
      <c r="EP91" s="178">
        <f t="shared" ref="EP91:JY91" si="94">IF(D91&gt;0,($EO91)*D$143,0)</f>
        <v>0</v>
      </c>
      <c r="EQ91" s="178">
        <f t="shared" si="94"/>
        <v>0</v>
      </c>
      <c r="ER91" s="178">
        <f t="shared" si="94"/>
        <v>0</v>
      </c>
      <c r="ES91" s="178">
        <f t="shared" si="94"/>
        <v>0</v>
      </c>
      <c r="ET91" s="178">
        <f t="shared" si="94"/>
        <v>0</v>
      </c>
      <c r="EU91" s="178">
        <f t="shared" si="94"/>
        <v>0</v>
      </c>
      <c r="EV91" s="178">
        <f t="shared" si="94"/>
        <v>0</v>
      </c>
      <c r="EW91" s="178">
        <f t="shared" si="94"/>
        <v>0</v>
      </c>
      <c r="EX91" s="178">
        <f t="shared" si="94"/>
        <v>0</v>
      </c>
      <c r="EY91" s="178">
        <f t="shared" si="94"/>
        <v>0</v>
      </c>
      <c r="EZ91" s="178">
        <f t="shared" si="94"/>
        <v>0</v>
      </c>
      <c r="FA91" s="178">
        <f t="shared" si="94"/>
        <v>0</v>
      </c>
      <c r="FB91" s="178">
        <f t="shared" si="94"/>
        <v>0</v>
      </c>
      <c r="FC91" s="178">
        <f t="shared" si="94"/>
        <v>0</v>
      </c>
      <c r="FD91" s="178">
        <f t="shared" si="94"/>
        <v>0</v>
      </c>
      <c r="FE91" s="178">
        <f t="shared" si="94"/>
        <v>0</v>
      </c>
      <c r="FF91" s="178">
        <f t="shared" si="94"/>
        <v>0</v>
      </c>
      <c r="FG91" s="178">
        <f t="shared" si="94"/>
        <v>0</v>
      </c>
      <c r="FH91" s="178">
        <f t="shared" si="94"/>
        <v>0</v>
      </c>
      <c r="FI91" s="178">
        <f t="shared" si="94"/>
        <v>0</v>
      </c>
      <c r="FJ91" s="178">
        <f t="shared" si="94"/>
        <v>0</v>
      </c>
      <c r="FK91" s="178">
        <f t="shared" si="94"/>
        <v>0</v>
      </c>
      <c r="FL91" s="178">
        <f t="shared" si="94"/>
        <v>0</v>
      </c>
      <c r="FM91" s="178">
        <f t="shared" si="94"/>
        <v>0</v>
      </c>
      <c r="FN91" s="178">
        <f t="shared" si="94"/>
        <v>0</v>
      </c>
      <c r="FO91" s="178">
        <f t="shared" si="94"/>
        <v>0</v>
      </c>
      <c r="FP91" s="178">
        <f t="shared" si="94"/>
        <v>0</v>
      </c>
      <c r="FQ91" s="178">
        <f t="shared" si="94"/>
        <v>0</v>
      </c>
      <c r="FR91" s="178">
        <f t="shared" si="94"/>
        <v>0</v>
      </c>
      <c r="FS91" s="179">
        <f t="shared" si="94"/>
        <v>50.508288</v>
      </c>
      <c r="FT91" s="178">
        <f t="shared" si="94"/>
        <v>0</v>
      </c>
      <c r="FU91" s="178">
        <f t="shared" si="94"/>
        <v>0</v>
      </c>
      <c r="FV91" s="178">
        <f t="shared" si="94"/>
        <v>0</v>
      </c>
      <c r="FW91" s="178">
        <f t="shared" si="94"/>
        <v>0</v>
      </c>
      <c r="FX91" s="178">
        <f t="shared" si="94"/>
        <v>0</v>
      </c>
      <c r="FY91" s="178">
        <f t="shared" si="94"/>
        <v>0</v>
      </c>
      <c r="FZ91" s="178">
        <f t="shared" si="94"/>
        <v>0</v>
      </c>
      <c r="GA91" s="179">
        <f t="shared" si="94"/>
        <v>55.857256</v>
      </c>
      <c r="GB91" s="178">
        <f t="shared" si="94"/>
        <v>0</v>
      </c>
      <c r="GC91" s="178">
        <f t="shared" si="94"/>
        <v>0</v>
      </c>
      <c r="GD91" s="178">
        <f t="shared" si="94"/>
        <v>0</v>
      </c>
      <c r="GE91" s="178">
        <f t="shared" si="94"/>
        <v>0</v>
      </c>
      <c r="GF91" s="178">
        <f t="shared" si="94"/>
        <v>0</v>
      </c>
      <c r="GG91" s="178">
        <f t="shared" si="94"/>
        <v>0</v>
      </c>
      <c r="GH91" s="178">
        <f t="shared" si="94"/>
        <v>0</v>
      </c>
      <c r="GI91" s="178">
        <f t="shared" si="94"/>
        <v>0</v>
      </c>
      <c r="GJ91" s="178">
        <f t="shared" si="94"/>
        <v>0</v>
      </c>
      <c r="GK91" s="178">
        <f t="shared" si="94"/>
        <v>0</v>
      </c>
      <c r="GL91" s="178">
        <f t="shared" si="94"/>
        <v>0</v>
      </c>
      <c r="GM91" s="179">
        <f t="shared" si="94"/>
        <v>29.463168</v>
      </c>
      <c r="GN91" s="178">
        <f t="shared" si="94"/>
        <v>0</v>
      </c>
      <c r="GO91" s="178">
        <f t="shared" si="94"/>
        <v>0</v>
      </c>
      <c r="GP91" s="178">
        <f t="shared" si="94"/>
        <v>0</v>
      </c>
      <c r="GQ91" s="178">
        <f t="shared" si="94"/>
        <v>0</v>
      </c>
      <c r="GR91" s="178">
        <f t="shared" si="94"/>
        <v>0</v>
      </c>
      <c r="GS91" s="178">
        <f t="shared" si="94"/>
        <v>0</v>
      </c>
      <c r="GT91" s="178">
        <f t="shared" si="94"/>
        <v>0</v>
      </c>
      <c r="GU91" s="178">
        <f t="shared" si="94"/>
        <v>0</v>
      </c>
      <c r="GV91" s="178">
        <f t="shared" si="94"/>
        <v>0</v>
      </c>
      <c r="GW91" s="178">
        <f t="shared" si="94"/>
        <v>0</v>
      </c>
      <c r="GX91" s="178">
        <f t="shared" si="94"/>
        <v>0</v>
      </c>
      <c r="GY91" s="178">
        <f t="shared" si="94"/>
        <v>0</v>
      </c>
      <c r="GZ91" s="178">
        <f t="shared" si="94"/>
        <v>0</v>
      </c>
      <c r="HA91" s="178">
        <f t="shared" si="94"/>
        <v>0</v>
      </c>
      <c r="HB91" s="178">
        <f t="shared" si="94"/>
        <v>0</v>
      </c>
      <c r="HC91" s="178">
        <f t="shared" si="94"/>
        <v>0</v>
      </c>
      <c r="HD91" s="178">
        <f t="shared" si="94"/>
        <v>0</v>
      </c>
      <c r="HE91" s="178">
        <f t="shared" si="94"/>
        <v>0</v>
      </c>
      <c r="HF91" s="178">
        <f t="shared" si="94"/>
        <v>0</v>
      </c>
      <c r="HG91" s="178">
        <f t="shared" si="94"/>
        <v>0</v>
      </c>
      <c r="HH91" s="178">
        <f t="shared" si="94"/>
        <v>0</v>
      </c>
      <c r="HI91" s="178">
        <f t="shared" si="94"/>
        <v>0</v>
      </c>
      <c r="HJ91" s="178">
        <f t="shared" si="94"/>
        <v>0</v>
      </c>
      <c r="HK91" s="178">
        <f t="shared" si="94"/>
        <v>0</v>
      </c>
      <c r="HL91" s="178">
        <f t="shared" si="94"/>
        <v>0</v>
      </c>
      <c r="HM91" s="178">
        <f t="shared" si="94"/>
        <v>0</v>
      </c>
      <c r="HN91" s="178">
        <f t="shared" si="94"/>
        <v>0</v>
      </c>
      <c r="HO91" s="178">
        <f t="shared" si="94"/>
        <v>0</v>
      </c>
      <c r="HP91" s="178">
        <f t="shared" si="94"/>
        <v>0</v>
      </c>
      <c r="HQ91" s="178">
        <f t="shared" si="94"/>
        <v>0</v>
      </c>
      <c r="HR91" s="178">
        <f t="shared" si="94"/>
        <v>0</v>
      </c>
      <c r="HS91" s="178">
        <f t="shared" si="94"/>
        <v>0</v>
      </c>
      <c r="HT91" s="178">
        <f t="shared" si="94"/>
        <v>0</v>
      </c>
      <c r="HU91" s="178">
        <f t="shared" si="94"/>
        <v>0</v>
      </c>
      <c r="HV91" s="178">
        <f t="shared" si="94"/>
        <v>0</v>
      </c>
      <c r="HW91" s="179">
        <f t="shared" si="94"/>
        <v>58.137144</v>
      </c>
      <c r="HX91" s="178">
        <f t="shared" si="94"/>
        <v>0</v>
      </c>
      <c r="HY91" s="178">
        <f t="shared" si="94"/>
        <v>0</v>
      </c>
      <c r="HZ91" s="178">
        <f t="shared" si="94"/>
        <v>0</v>
      </c>
      <c r="IA91" s="178">
        <f t="shared" si="94"/>
        <v>0</v>
      </c>
      <c r="IB91" s="178">
        <f t="shared" si="94"/>
        <v>0</v>
      </c>
      <c r="IC91" s="178">
        <f t="shared" si="94"/>
        <v>0</v>
      </c>
      <c r="ID91" s="179">
        <f t="shared" si="94"/>
        <v>22.14122</v>
      </c>
      <c r="IE91" s="178">
        <f t="shared" si="94"/>
        <v>0</v>
      </c>
      <c r="IF91" s="178">
        <f t="shared" si="94"/>
        <v>0</v>
      </c>
      <c r="IG91" s="178">
        <f t="shared" si="94"/>
        <v>0</v>
      </c>
      <c r="IH91" s="178">
        <f t="shared" si="94"/>
        <v>0</v>
      </c>
      <c r="II91" s="178">
        <f t="shared" si="94"/>
        <v>0</v>
      </c>
      <c r="IJ91" s="178">
        <f t="shared" si="94"/>
        <v>0</v>
      </c>
      <c r="IK91" s="178">
        <f t="shared" si="94"/>
        <v>0</v>
      </c>
      <c r="IL91" s="178">
        <f t="shared" si="94"/>
        <v>0</v>
      </c>
      <c r="IM91" s="178">
        <f t="shared" si="94"/>
        <v>0</v>
      </c>
      <c r="IN91" s="178">
        <f t="shared" si="94"/>
        <v>0</v>
      </c>
      <c r="IO91" s="179">
        <f t="shared" si="94"/>
        <v>21.922</v>
      </c>
      <c r="IP91" s="178">
        <f t="shared" si="94"/>
        <v>0</v>
      </c>
      <c r="IQ91" s="178">
        <f t="shared" si="94"/>
        <v>0</v>
      </c>
      <c r="IR91" s="178">
        <f t="shared" si="94"/>
        <v>0</v>
      </c>
      <c r="IS91" s="178">
        <f t="shared" si="94"/>
        <v>0</v>
      </c>
      <c r="IT91" s="178">
        <f t="shared" si="94"/>
        <v>0</v>
      </c>
      <c r="IU91" s="179">
        <f t="shared" si="94"/>
        <v>31.918432</v>
      </c>
      <c r="IV91" s="178">
        <f t="shared" si="94"/>
        <v>0</v>
      </c>
      <c r="IW91" s="178">
        <f t="shared" si="94"/>
        <v>0</v>
      </c>
      <c r="IX91" s="178">
        <f t="shared" si="94"/>
        <v>0</v>
      </c>
      <c r="IY91" s="178">
        <f t="shared" si="94"/>
        <v>0</v>
      </c>
      <c r="IZ91" s="178">
        <f t="shared" si="94"/>
        <v>0</v>
      </c>
      <c r="JA91" s="178">
        <f t="shared" si="94"/>
        <v>0</v>
      </c>
      <c r="JB91" s="178">
        <f t="shared" si="94"/>
        <v>0</v>
      </c>
      <c r="JC91" s="179">
        <f t="shared" si="94"/>
        <v>49.675252</v>
      </c>
      <c r="JD91" s="178">
        <f t="shared" si="94"/>
        <v>0</v>
      </c>
      <c r="JE91" s="178">
        <f t="shared" si="94"/>
        <v>0</v>
      </c>
      <c r="JF91" s="178">
        <f t="shared" si="94"/>
        <v>0</v>
      </c>
      <c r="JG91" s="178">
        <f t="shared" si="94"/>
        <v>0</v>
      </c>
      <c r="JH91" s="178">
        <f t="shared" si="94"/>
        <v>0</v>
      </c>
      <c r="JI91" s="179">
        <f t="shared" si="94"/>
        <v>58.707116</v>
      </c>
      <c r="JJ91" s="178">
        <f t="shared" si="94"/>
        <v>0</v>
      </c>
      <c r="JK91" s="178">
        <f t="shared" si="94"/>
        <v>0</v>
      </c>
      <c r="JL91" s="178">
        <f t="shared" si="94"/>
        <v>0</v>
      </c>
      <c r="JM91" s="178">
        <f t="shared" si="94"/>
        <v>0</v>
      </c>
      <c r="JN91" s="178">
        <f t="shared" si="94"/>
        <v>0</v>
      </c>
      <c r="JO91" s="179">
        <f t="shared" si="94"/>
        <v>73.789452</v>
      </c>
      <c r="JP91" s="178">
        <f t="shared" si="94"/>
        <v>0</v>
      </c>
      <c r="JQ91" s="178">
        <f t="shared" si="94"/>
        <v>0</v>
      </c>
      <c r="JR91" s="178">
        <f t="shared" si="94"/>
        <v>0</v>
      </c>
      <c r="JS91" s="178">
        <f t="shared" si="94"/>
        <v>0</v>
      </c>
      <c r="JT91" s="178">
        <f t="shared" si="94"/>
        <v>0</v>
      </c>
      <c r="JU91" s="178">
        <f t="shared" si="94"/>
        <v>0</v>
      </c>
      <c r="JV91" s="178">
        <f t="shared" si="94"/>
        <v>0</v>
      </c>
      <c r="JW91" s="178">
        <f t="shared" si="94"/>
        <v>0</v>
      </c>
      <c r="JX91" s="178">
        <f t="shared" si="94"/>
        <v>0</v>
      </c>
      <c r="JY91" s="178">
        <f t="shared" si="94"/>
        <v>0</v>
      </c>
      <c r="JZ91" s="182">
        <f t="shared" si="4"/>
        <v>0.195</v>
      </c>
      <c r="KA91" s="181">
        <f t="shared" si="5"/>
        <v>452.119328</v>
      </c>
      <c r="KB91" s="181">
        <f t="shared" si="6"/>
        <v>88.16326896</v>
      </c>
    </row>
    <row r="92" ht="14.25" customHeight="1">
      <c r="A92" s="50" t="s">
        <v>227</v>
      </c>
      <c r="B92" s="83" t="s">
        <v>480</v>
      </c>
      <c r="C92" s="50">
        <v>1811091.0</v>
      </c>
      <c r="D92" s="175">
        <v>0.0</v>
      </c>
      <c r="E92" s="175">
        <v>0.0</v>
      </c>
      <c r="F92" s="175">
        <v>0.0</v>
      </c>
      <c r="G92" s="175">
        <v>0.0</v>
      </c>
      <c r="H92" s="175">
        <v>0.0</v>
      </c>
      <c r="I92" s="175">
        <v>0.0</v>
      </c>
      <c r="J92" s="175">
        <v>0.0</v>
      </c>
      <c r="K92" s="175">
        <v>0.0</v>
      </c>
      <c r="L92" s="175">
        <v>0.0</v>
      </c>
      <c r="M92" s="175">
        <v>0.0</v>
      </c>
      <c r="N92" s="175">
        <v>0.0</v>
      </c>
      <c r="O92" s="175">
        <v>0.0</v>
      </c>
      <c r="P92" s="175">
        <v>0.0</v>
      </c>
      <c r="Q92" s="175">
        <v>0.0</v>
      </c>
      <c r="R92" s="175">
        <v>0.0</v>
      </c>
      <c r="S92" s="175">
        <v>0.0</v>
      </c>
      <c r="T92" s="175">
        <v>0.0</v>
      </c>
      <c r="U92" s="175">
        <v>0.0</v>
      </c>
      <c r="V92" s="175">
        <v>0.0</v>
      </c>
      <c r="W92" s="175">
        <v>0.0</v>
      </c>
      <c r="X92" s="175">
        <v>0.0</v>
      </c>
      <c r="Y92" s="175">
        <v>0.0</v>
      </c>
      <c r="Z92" s="175">
        <v>0.0</v>
      </c>
      <c r="AA92" s="175">
        <v>0.0</v>
      </c>
      <c r="AB92" s="175">
        <v>0.0</v>
      </c>
      <c r="AC92" s="175">
        <v>0.0</v>
      </c>
      <c r="AD92" s="175">
        <v>0.0</v>
      </c>
      <c r="AE92" s="175">
        <v>0.0</v>
      </c>
      <c r="AF92" s="175">
        <v>0.0</v>
      </c>
      <c r="AG92" s="175">
        <v>1333.0</v>
      </c>
      <c r="AH92" s="175">
        <v>0.0</v>
      </c>
      <c r="AI92" s="175">
        <v>0.0</v>
      </c>
      <c r="AJ92" s="175">
        <v>0.0</v>
      </c>
      <c r="AK92" s="175">
        <v>0.0</v>
      </c>
      <c r="AL92" s="175">
        <v>0.0</v>
      </c>
      <c r="AM92" s="175">
        <v>0.0</v>
      </c>
      <c r="AN92" s="175">
        <v>0.0</v>
      </c>
      <c r="AO92" s="175">
        <v>1354.0</v>
      </c>
      <c r="AP92" s="175">
        <v>0.0</v>
      </c>
      <c r="AQ92" s="175">
        <v>0.0</v>
      </c>
      <c r="AR92" s="175">
        <v>0.0</v>
      </c>
      <c r="AS92" s="175">
        <v>0.0</v>
      </c>
      <c r="AT92" s="175">
        <v>0.0</v>
      </c>
      <c r="AU92" s="175">
        <v>0.0</v>
      </c>
      <c r="AV92" s="175">
        <v>0.0</v>
      </c>
      <c r="AW92" s="175">
        <v>0.0</v>
      </c>
      <c r="AX92" s="175">
        <v>0.0</v>
      </c>
      <c r="AY92" s="175">
        <v>0.0</v>
      </c>
      <c r="AZ92" s="175">
        <v>0.0</v>
      </c>
      <c r="BA92" s="175">
        <v>1257.0</v>
      </c>
      <c r="BB92" s="175">
        <v>0.0</v>
      </c>
      <c r="BC92" s="175">
        <v>0.0</v>
      </c>
      <c r="BD92" s="175">
        <v>0.0</v>
      </c>
      <c r="BE92" s="175">
        <v>0.0</v>
      </c>
      <c r="BF92" s="175">
        <v>0.0</v>
      </c>
      <c r="BG92" s="175">
        <v>0.0</v>
      </c>
      <c r="BH92" s="175">
        <v>0.0</v>
      </c>
      <c r="BI92" s="175">
        <v>0.0</v>
      </c>
      <c r="BJ92" s="175">
        <v>0.0</v>
      </c>
      <c r="BK92" s="175">
        <v>0.0</v>
      </c>
      <c r="BL92" s="175">
        <v>0.0</v>
      </c>
      <c r="BM92" s="175">
        <v>0.0</v>
      </c>
      <c r="BN92" s="175">
        <v>0.0</v>
      </c>
      <c r="BO92" s="175">
        <v>0.0</v>
      </c>
      <c r="BP92" s="175">
        <v>0.0</v>
      </c>
      <c r="BQ92" s="175">
        <v>0.0</v>
      </c>
      <c r="BR92" s="175">
        <v>0.0</v>
      </c>
      <c r="BS92" s="175">
        <v>0.0</v>
      </c>
      <c r="BT92" s="175">
        <v>0.0</v>
      </c>
      <c r="BU92" s="175">
        <v>0.0</v>
      </c>
      <c r="BV92" s="175">
        <v>0.0</v>
      </c>
      <c r="BW92" s="175">
        <v>0.0</v>
      </c>
      <c r="BX92" s="175">
        <v>0.0</v>
      </c>
      <c r="BY92" s="175">
        <v>0.0</v>
      </c>
      <c r="BZ92" s="175">
        <v>0.0</v>
      </c>
      <c r="CA92" s="175">
        <v>0.0</v>
      </c>
      <c r="CB92" s="175">
        <v>0.0</v>
      </c>
      <c r="CC92" s="175">
        <v>0.0</v>
      </c>
      <c r="CD92" s="175">
        <v>0.0</v>
      </c>
      <c r="CE92" s="175">
        <v>0.0</v>
      </c>
      <c r="CF92" s="175">
        <v>0.0</v>
      </c>
      <c r="CG92" s="175">
        <v>0.0</v>
      </c>
      <c r="CH92" s="175">
        <v>0.0</v>
      </c>
      <c r="CI92" s="175">
        <v>0.0</v>
      </c>
      <c r="CJ92" s="175">
        <v>0.0</v>
      </c>
      <c r="CK92" s="175">
        <v>1292.0</v>
      </c>
      <c r="CL92" s="175">
        <v>0.0</v>
      </c>
      <c r="CM92" s="175">
        <v>0.0</v>
      </c>
      <c r="CN92" s="175">
        <v>0.0</v>
      </c>
      <c r="CO92" s="175">
        <v>0.0</v>
      </c>
      <c r="CP92" s="175">
        <v>0.0</v>
      </c>
      <c r="CQ92" s="175">
        <v>0.0</v>
      </c>
      <c r="CR92" s="175">
        <v>1440.0</v>
      </c>
      <c r="CS92" s="175">
        <v>0.0</v>
      </c>
      <c r="CT92" s="175">
        <v>0.0</v>
      </c>
      <c r="CU92" s="175">
        <v>0.0</v>
      </c>
      <c r="CV92" s="175">
        <v>0.0</v>
      </c>
      <c r="CW92" s="175">
        <v>0.0</v>
      </c>
      <c r="CX92" s="175">
        <v>0.0</v>
      </c>
      <c r="CY92" s="175">
        <v>0.0</v>
      </c>
      <c r="CZ92" s="175">
        <v>0.0</v>
      </c>
      <c r="DA92" s="175">
        <v>0.0</v>
      </c>
      <c r="DB92" s="175">
        <v>0.0</v>
      </c>
      <c r="DC92" s="175">
        <v>1280.0</v>
      </c>
      <c r="DD92" s="175">
        <v>0.0</v>
      </c>
      <c r="DE92" s="175">
        <v>0.0</v>
      </c>
      <c r="DF92" s="175">
        <v>0.0</v>
      </c>
      <c r="DG92" s="175">
        <v>0.0</v>
      </c>
      <c r="DH92" s="175">
        <v>0.0</v>
      </c>
      <c r="DI92" s="175">
        <v>1257.0</v>
      </c>
      <c r="DJ92" s="175">
        <v>0.0</v>
      </c>
      <c r="DK92" s="175">
        <v>0.0</v>
      </c>
      <c r="DL92" s="175">
        <v>0.0</v>
      </c>
      <c r="DM92" s="175">
        <v>0.0</v>
      </c>
      <c r="DN92" s="175">
        <v>0.0</v>
      </c>
      <c r="DO92" s="175">
        <v>0.0</v>
      </c>
      <c r="DP92" s="175">
        <v>0.0</v>
      </c>
      <c r="DQ92" s="175">
        <v>1309.0</v>
      </c>
      <c r="DR92" s="175">
        <v>0.0</v>
      </c>
      <c r="DS92" s="175">
        <v>0.0</v>
      </c>
      <c r="DT92" s="175">
        <v>0.0</v>
      </c>
      <c r="DU92" s="175">
        <v>0.0</v>
      </c>
      <c r="DV92" s="175">
        <v>0.0</v>
      </c>
      <c r="DW92" s="175">
        <v>1354.0</v>
      </c>
      <c r="DX92" s="175">
        <v>0.0</v>
      </c>
      <c r="DY92" s="175">
        <v>0.0</v>
      </c>
      <c r="DZ92" s="175">
        <v>0.0</v>
      </c>
      <c r="EA92" s="175">
        <v>0.0</v>
      </c>
      <c r="EB92" s="175">
        <v>0.0</v>
      </c>
      <c r="EC92" s="175">
        <v>1318.0</v>
      </c>
      <c r="ED92" s="175">
        <v>0.0</v>
      </c>
      <c r="EE92" s="175">
        <v>0.0</v>
      </c>
      <c r="EF92" s="175">
        <v>0.0</v>
      </c>
      <c r="EG92" s="175">
        <v>0.0</v>
      </c>
      <c r="EH92" s="175">
        <v>0.0</v>
      </c>
      <c r="EI92" s="175">
        <v>0.0</v>
      </c>
      <c r="EJ92" s="175">
        <v>0.0</v>
      </c>
      <c r="EK92" s="175">
        <v>0.0</v>
      </c>
      <c r="EL92" s="175">
        <v>0.0</v>
      </c>
      <c r="EM92" s="176">
        <v>0.0</v>
      </c>
      <c r="EN92" s="177">
        <f t="shared" si="2"/>
        <v>0</v>
      </c>
      <c r="EO92" s="178">
        <f>VLOOKUP(C92,'Complexity Cost Adjustment'!$C$2:$H$141,6,0)</f>
        <v>426.349</v>
      </c>
      <c r="EP92" s="178">
        <f t="shared" ref="EP92:JY92" si="95">IF(D92&gt;0,($EO92)*D$143,0)</f>
        <v>0</v>
      </c>
      <c r="EQ92" s="178">
        <f t="shared" si="95"/>
        <v>0</v>
      </c>
      <c r="ER92" s="178">
        <f t="shared" si="95"/>
        <v>0</v>
      </c>
      <c r="ES92" s="178">
        <f t="shared" si="95"/>
        <v>0</v>
      </c>
      <c r="ET92" s="178">
        <f t="shared" si="95"/>
        <v>0</v>
      </c>
      <c r="EU92" s="178">
        <f t="shared" si="95"/>
        <v>0</v>
      </c>
      <c r="EV92" s="178">
        <f t="shared" si="95"/>
        <v>0</v>
      </c>
      <c r="EW92" s="178">
        <f t="shared" si="95"/>
        <v>0</v>
      </c>
      <c r="EX92" s="178">
        <f t="shared" si="95"/>
        <v>0</v>
      </c>
      <c r="EY92" s="178">
        <f t="shared" si="95"/>
        <v>0</v>
      </c>
      <c r="EZ92" s="178">
        <f t="shared" si="95"/>
        <v>0</v>
      </c>
      <c r="FA92" s="178">
        <f t="shared" si="95"/>
        <v>0</v>
      </c>
      <c r="FB92" s="178">
        <f t="shared" si="95"/>
        <v>0</v>
      </c>
      <c r="FC92" s="178">
        <f t="shared" si="95"/>
        <v>0</v>
      </c>
      <c r="FD92" s="178">
        <f t="shared" si="95"/>
        <v>0</v>
      </c>
      <c r="FE92" s="178">
        <f t="shared" si="95"/>
        <v>0</v>
      </c>
      <c r="FF92" s="178">
        <f t="shared" si="95"/>
        <v>0</v>
      </c>
      <c r="FG92" s="178">
        <f t="shared" si="95"/>
        <v>0</v>
      </c>
      <c r="FH92" s="178">
        <f t="shared" si="95"/>
        <v>0</v>
      </c>
      <c r="FI92" s="178">
        <f t="shared" si="95"/>
        <v>0</v>
      </c>
      <c r="FJ92" s="178">
        <f t="shared" si="95"/>
        <v>0</v>
      </c>
      <c r="FK92" s="178">
        <f t="shared" si="95"/>
        <v>0</v>
      </c>
      <c r="FL92" s="178">
        <f t="shared" si="95"/>
        <v>0</v>
      </c>
      <c r="FM92" s="178">
        <f t="shared" si="95"/>
        <v>0</v>
      </c>
      <c r="FN92" s="178">
        <f t="shared" si="95"/>
        <v>0</v>
      </c>
      <c r="FO92" s="178">
        <f t="shared" si="95"/>
        <v>0</v>
      </c>
      <c r="FP92" s="178">
        <f t="shared" si="95"/>
        <v>0</v>
      </c>
      <c r="FQ92" s="178">
        <f t="shared" si="95"/>
        <v>0</v>
      </c>
      <c r="FR92" s="178">
        <f t="shared" si="95"/>
        <v>0</v>
      </c>
      <c r="FS92" s="179">
        <f t="shared" si="95"/>
        <v>491.154048</v>
      </c>
      <c r="FT92" s="178">
        <f t="shared" si="95"/>
        <v>0</v>
      </c>
      <c r="FU92" s="178">
        <f t="shared" si="95"/>
        <v>0</v>
      </c>
      <c r="FV92" s="178">
        <f t="shared" si="95"/>
        <v>0</v>
      </c>
      <c r="FW92" s="178">
        <f t="shared" si="95"/>
        <v>0</v>
      </c>
      <c r="FX92" s="178">
        <f t="shared" si="95"/>
        <v>0</v>
      </c>
      <c r="FY92" s="178">
        <f t="shared" si="95"/>
        <v>0</v>
      </c>
      <c r="FZ92" s="178">
        <f t="shared" si="95"/>
        <v>0</v>
      </c>
      <c r="GA92" s="179">
        <f t="shared" si="95"/>
        <v>543.168626</v>
      </c>
      <c r="GB92" s="178">
        <f t="shared" si="95"/>
        <v>0</v>
      </c>
      <c r="GC92" s="178">
        <f t="shared" si="95"/>
        <v>0</v>
      </c>
      <c r="GD92" s="178">
        <f t="shared" si="95"/>
        <v>0</v>
      </c>
      <c r="GE92" s="178">
        <f t="shared" si="95"/>
        <v>0</v>
      </c>
      <c r="GF92" s="178">
        <f t="shared" si="95"/>
        <v>0</v>
      </c>
      <c r="GG92" s="178">
        <f t="shared" si="95"/>
        <v>0</v>
      </c>
      <c r="GH92" s="178">
        <f t="shared" si="95"/>
        <v>0</v>
      </c>
      <c r="GI92" s="178">
        <f t="shared" si="95"/>
        <v>0</v>
      </c>
      <c r="GJ92" s="178">
        <f t="shared" si="95"/>
        <v>0</v>
      </c>
      <c r="GK92" s="178">
        <f t="shared" si="95"/>
        <v>0</v>
      </c>
      <c r="GL92" s="178">
        <f t="shared" si="95"/>
        <v>0</v>
      </c>
      <c r="GM92" s="179">
        <f t="shared" si="95"/>
        <v>286.506528</v>
      </c>
      <c r="GN92" s="178">
        <f t="shared" si="95"/>
        <v>0</v>
      </c>
      <c r="GO92" s="178">
        <f t="shared" si="95"/>
        <v>0</v>
      </c>
      <c r="GP92" s="178">
        <f t="shared" si="95"/>
        <v>0</v>
      </c>
      <c r="GQ92" s="178">
        <f t="shared" si="95"/>
        <v>0</v>
      </c>
      <c r="GR92" s="178">
        <f t="shared" si="95"/>
        <v>0</v>
      </c>
      <c r="GS92" s="178">
        <f t="shared" si="95"/>
        <v>0</v>
      </c>
      <c r="GT92" s="178">
        <f t="shared" si="95"/>
        <v>0</v>
      </c>
      <c r="GU92" s="178">
        <f t="shared" si="95"/>
        <v>0</v>
      </c>
      <c r="GV92" s="178">
        <f t="shared" si="95"/>
        <v>0</v>
      </c>
      <c r="GW92" s="178">
        <f t="shared" si="95"/>
        <v>0</v>
      </c>
      <c r="GX92" s="178">
        <f t="shared" si="95"/>
        <v>0</v>
      </c>
      <c r="GY92" s="178">
        <f t="shared" si="95"/>
        <v>0</v>
      </c>
      <c r="GZ92" s="178">
        <f t="shared" si="95"/>
        <v>0</v>
      </c>
      <c r="HA92" s="178">
        <f t="shared" si="95"/>
        <v>0</v>
      </c>
      <c r="HB92" s="178">
        <f t="shared" si="95"/>
        <v>0</v>
      </c>
      <c r="HC92" s="178">
        <f t="shared" si="95"/>
        <v>0</v>
      </c>
      <c r="HD92" s="178">
        <f t="shared" si="95"/>
        <v>0</v>
      </c>
      <c r="HE92" s="178">
        <f t="shared" si="95"/>
        <v>0</v>
      </c>
      <c r="HF92" s="178">
        <f t="shared" si="95"/>
        <v>0</v>
      </c>
      <c r="HG92" s="178">
        <f t="shared" si="95"/>
        <v>0</v>
      </c>
      <c r="HH92" s="178">
        <f t="shared" si="95"/>
        <v>0</v>
      </c>
      <c r="HI92" s="178">
        <f t="shared" si="95"/>
        <v>0</v>
      </c>
      <c r="HJ92" s="178">
        <f t="shared" si="95"/>
        <v>0</v>
      </c>
      <c r="HK92" s="178">
        <f t="shared" si="95"/>
        <v>0</v>
      </c>
      <c r="HL92" s="178">
        <f t="shared" si="95"/>
        <v>0</v>
      </c>
      <c r="HM92" s="178">
        <f t="shared" si="95"/>
        <v>0</v>
      </c>
      <c r="HN92" s="178">
        <f t="shared" si="95"/>
        <v>0</v>
      </c>
      <c r="HO92" s="178">
        <f t="shared" si="95"/>
        <v>0</v>
      </c>
      <c r="HP92" s="178">
        <f t="shared" si="95"/>
        <v>0</v>
      </c>
      <c r="HQ92" s="178">
        <f t="shared" si="95"/>
        <v>0</v>
      </c>
      <c r="HR92" s="178">
        <f t="shared" si="95"/>
        <v>0</v>
      </c>
      <c r="HS92" s="178">
        <f t="shared" si="95"/>
        <v>0</v>
      </c>
      <c r="HT92" s="178">
        <f t="shared" si="95"/>
        <v>0</v>
      </c>
      <c r="HU92" s="178">
        <f t="shared" si="95"/>
        <v>0</v>
      </c>
      <c r="HV92" s="178">
        <f t="shared" si="95"/>
        <v>0</v>
      </c>
      <c r="HW92" s="179">
        <f t="shared" si="95"/>
        <v>565.338774</v>
      </c>
      <c r="HX92" s="178">
        <f t="shared" si="95"/>
        <v>0</v>
      </c>
      <c r="HY92" s="178">
        <f t="shared" si="95"/>
        <v>0</v>
      </c>
      <c r="HZ92" s="178">
        <f t="shared" si="95"/>
        <v>0</v>
      </c>
      <c r="IA92" s="178">
        <f t="shared" si="95"/>
        <v>0</v>
      </c>
      <c r="IB92" s="178">
        <f t="shared" si="95"/>
        <v>0</v>
      </c>
      <c r="IC92" s="178">
        <f t="shared" si="95"/>
        <v>0</v>
      </c>
      <c r="ID92" s="179">
        <f t="shared" si="95"/>
        <v>215.306245</v>
      </c>
      <c r="IE92" s="178">
        <f t="shared" si="95"/>
        <v>0</v>
      </c>
      <c r="IF92" s="178">
        <f t="shared" si="95"/>
        <v>0</v>
      </c>
      <c r="IG92" s="178">
        <f t="shared" si="95"/>
        <v>0</v>
      </c>
      <c r="IH92" s="178">
        <f t="shared" si="95"/>
        <v>0</v>
      </c>
      <c r="II92" s="178">
        <f t="shared" si="95"/>
        <v>0</v>
      </c>
      <c r="IJ92" s="178">
        <f t="shared" si="95"/>
        <v>0</v>
      </c>
      <c r="IK92" s="178">
        <f t="shared" si="95"/>
        <v>0</v>
      </c>
      <c r="IL92" s="178">
        <f t="shared" si="95"/>
        <v>0</v>
      </c>
      <c r="IM92" s="178">
        <f t="shared" si="95"/>
        <v>0</v>
      </c>
      <c r="IN92" s="178">
        <f t="shared" si="95"/>
        <v>0</v>
      </c>
      <c r="IO92" s="179">
        <f t="shared" si="95"/>
        <v>213.1745</v>
      </c>
      <c r="IP92" s="178">
        <f t="shared" si="95"/>
        <v>0</v>
      </c>
      <c r="IQ92" s="178">
        <f t="shared" si="95"/>
        <v>0</v>
      </c>
      <c r="IR92" s="178">
        <f t="shared" si="95"/>
        <v>0</v>
      </c>
      <c r="IS92" s="178">
        <f t="shared" si="95"/>
        <v>0</v>
      </c>
      <c r="IT92" s="178">
        <f t="shared" si="95"/>
        <v>0</v>
      </c>
      <c r="IU92" s="179">
        <f t="shared" si="95"/>
        <v>310.382072</v>
      </c>
      <c r="IV92" s="178">
        <f t="shared" si="95"/>
        <v>0</v>
      </c>
      <c r="IW92" s="178">
        <f t="shared" si="95"/>
        <v>0</v>
      </c>
      <c r="IX92" s="178">
        <f t="shared" si="95"/>
        <v>0</v>
      </c>
      <c r="IY92" s="178">
        <f t="shared" si="95"/>
        <v>0</v>
      </c>
      <c r="IZ92" s="178">
        <f t="shared" si="95"/>
        <v>0</v>
      </c>
      <c r="JA92" s="178">
        <f t="shared" si="95"/>
        <v>0</v>
      </c>
      <c r="JB92" s="178">
        <f t="shared" si="95"/>
        <v>0</v>
      </c>
      <c r="JC92" s="179">
        <f t="shared" si="95"/>
        <v>483.053417</v>
      </c>
      <c r="JD92" s="178">
        <f t="shared" si="95"/>
        <v>0</v>
      </c>
      <c r="JE92" s="178">
        <f t="shared" si="95"/>
        <v>0</v>
      </c>
      <c r="JF92" s="178">
        <f t="shared" si="95"/>
        <v>0</v>
      </c>
      <c r="JG92" s="178">
        <f t="shared" si="95"/>
        <v>0</v>
      </c>
      <c r="JH92" s="178">
        <f t="shared" si="95"/>
        <v>0</v>
      </c>
      <c r="JI92" s="179">
        <f t="shared" si="95"/>
        <v>570.881311</v>
      </c>
      <c r="JJ92" s="178">
        <f t="shared" si="95"/>
        <v>0</v>
      </c>
      <c r="JK92" s="178">
        <f t="shared" si="95"/>
        <v>0</v>
      </c>
      <c r="JL92" s="178">
        <f t="shared" si="95"/>
        <v>0</v>
      </c>
      <c r="JM92" s="178">
        <f t="shared" si="95"/>
        <v>0</v>
      </c>
      <c r="JN92" s="178">
        <f t="shared" si="95"/>
        <v>0</v>
      </c>
      <c r="JO92" s="179">
        <f t="shared" si="95"/>
        <v>717.545367</v>
      </c>
      <c r="JP92" s="178">
        <f t="shared" si="95"/>
        <v>0</v>
      </c>
      <c r="JQ92" s="178">
        <f t="shared" si="95"/>
        <v>0</v>
      </c>
      <c r="JR92" s="178">
        <f t="shared" si="95"/>
        <v>0</v>
      </c>
      <c r="JS92" s="178">
        <f t="shared" si="95"/>
        <v>0</v>
      </c>
      <c r="JT92" s="178">
        <f t="shared" si="95"/>
        <v>0</v>
      </c>
      <c r="JU92" s="178">
        <f t="shared" si="95"/>
        <v>0</v>
      </c>
      <c r="JV92" s="178">
        <f t="shared" si="95"/>
        <v>0</v>
      </c>
      <c r="JW92" s="178">
        <f t="shared" si="95"/>
        <v>0</v>
      </c>
      <c r="JX92" s="178">
        <f t="shared" si="95"/>
        <v>0</v>
      </c>
      <c r="JY92" s="178">
        <f t="shared" si="95"/>
        <v>0</v>
      </c>
      <c r="JZ92" s="182">
        <f t="shared" si="4"/>
        <v>0.195</v>
      </c>
      <c r="KA92" s="181">
        <f t="shared" si="5"/>
        <v>4396.510888</v>
      </c>
      <c r="KB92" s="181">
        <f t="shared" si="6"/>
        <v>857.3196232</v>
      </c>
    </row>
    <row r="93" ht="14.25" customHeight="1">
      <c r="A93" s="50" t="s">
        <v>227</v>
      </c>
      <c r="B93" s="83" t="s">
        <v>480</v>
      </c>
      <c r="C93" s="50">
        <v>1811092.0</v>
      </c>
      <c r="D93" s="175">
        <v>0.0</v>
      </c>
      <c r="E93" s="175">
        <v>0.0</v>
      </c>
      <c r="F93" s="175">
        <v>0.0</v>
      </c>
      <c r="G93" s="175">
        <v>0.0</v>
      </c>
      <c r="H93" s="175">
        <v>0.0</v>
      </c>
      <c r="I93" s="175">
        <v>0.0</v>
      </c>
      <c r="J93" s="175">
        <v>0.0</v>
      </c>
      <c r="K93" s="175">
        <v>0.0</v>
      </c>
      <c r="L93" s="175">
        <v>0.0</v>
      </c>
      <c r="M93" s="175">
        <v>0.0</v>
      </c>
      <c r="N93" s="175">
        <v>0.0</v>
      </c>
      <c r="O93" s="175">
        <v>0.0</v>
      </c>
      <c r="P93" s="175">
        <v>0.0</v>
      </c>
      <c r="Q93" s="175">
        <v>0.0</v>
      </c>
      <c r="R93" s="175">
        <v>0.0</v>
      </c>
      <c r="S93" s="175">
        <v>0.0</v>
      </c>
      <c r="T93" s="175">
        <v>0.0</v>
      </c>
      <c r="U93" s="175">
        <v>0.0</v>
      </c>
      <c r="V93" s="175">
        <v>0.0</v>
      </c>
      <c r="W93" s="175">
        <v>0.0</v>
      </c>
      <c r="X93" s="175">
        <v>0.0</v>
      </c>
      <c r="Y93" s="175">
        <v>0.0</v>
      </c>
      <c r="Z93" s="175">
        <v>0.0</v>
      </c>
      <c r="AA93" s="175">
        <v>0.0</v>
      </c>
      <c r="AB93" s="175">
        <v>0.0</v>
      </c>
      <c r="AC93" s="175">
        <v>0.0</v>
      </c>
      <c r="AD93" s="175">
        <v>0.0</v>
      </c>
      <c r="AE93" s="175">
        <v>0.0</v>
      </c>
      <c r="AF93" s="175">
        <v>0.0</v>
      </c>
      <c r="AG93" s="175">
        <v>33.0</v>
      </c>
      <c r="AH93" s="175">
        <v>0.0</v>
      </c>
      <c r="AI93" s="175">
        <v>0.0</v>
      </c>
      <c r="AJ93" s="175">
        <v>0.0</v>
      </c>
      <c r="AK93" s="175">
        <v>0.0</v>
      </c>
      <c r="AL93" s="175">
        <v>0.0</v>
      </c>
      <c r="AM93" s="175">
        <v>0.0</v>
      </c>
      <c r="AN93" s="175">
        <v>0.0</v>
      </c>
      <c r="AO93" s="175">
        <v>34.0</v>
      </c>
      <c r="AP93" s="175">
        <v>0.0</v>
      </c>
      <c r="AQ93" s="175">
        <v>0.0</v>
      </c>
      <c r="AR93" s="175">
        <v>0.0</v>
      </c>
      <c r="AS93" s="175">
        <v>0.0</v>
      </c>
      <c r="AT93" s="175">
        <v>0.0</v>
      </c>
      <c r="AU93" s="175">
        <v>0.0</v>
      </c>
      <c r="AV93" s="175">
        <v>0.0</v>
      </c>
      <c r="AW93" s="175">
        <v>0.0</v>
      </c>
      <c r="AX93" s="175">
        <v>0.0</v>
      </c>
      <c r="AY93" s="175">
        <v>0.0</v>
      </c>
      <c r="AZ93" s="175">
        <v>0.0</v>
      </c>
      <c r="BA93" s="175">
        <v>31.0</v>
      </c>
      <c r="BB93" s="175">
        <v>0.0</v>
      </c>
      <c r="BC93" s="175">
        <v>0.0</v>
      </c>
      <c r="BD93" s="175">
        <v>0.0</v>
      </c>
      <c r="BE93" s="175">
        <v>0.0</v>
      </c>
      <c r="BF93" s="175">
        <v>0.0</v>
      </c>
      <c r="BG93" s="175">
        <v>0.0</v>
      </c>
      <c r="BH93" s="175">
        <v>0.0</v>
      </c>
      <c r="BI93" s="175">
        <v>0.0</v>
      </c>
      <c r="BJ93" s="175">
        <v>0.0</v>
      </c>
      <c r="BK93" s="175">
        <v>0.0</v>
      </c>
      <c r="BL93" s="175">
        <v>0.0</v>
      </c>
      <c r="BM93" s="175">
        <v>0.0</v>
      </c>
      <c r="BN93" s="175">
        <v>0.0</v>
      </c>
      <c r="BO93" s="175">
        <v>0.0</v>
      </c>
      <c r="BP93" s="175">
        <v>0.0</v>
      </c>
      <c r="BQ93" s="175">
        <v>0.0</v>
      </c>
      <c r="BR93" s="175">
        <v>0.0</v>
      </c>
      <c r="BS93" s="175">
        <v>0.0</v>
      </c>
      <c r="BT93" s="175">
        <v>0.0</v>
      </c>
      <c r="BU93" s="175">
        <v>0.0</v>
      </c>
      <c r="BV93" s="175">
        <v>0.0</v>
      </c>
      <c r="BW93" s="175">
        <v>0.0</v>
      </c>
      <c r="BX93" s="175">
        <v>0.0</v>
      </c>
      <c r="BY93" s="175">
        <v>0.0</v>
      </c>
      <c r="BZ93" s="175">
        <v>0.0</v>
      </c>
      <c r="CA93" s="175">
        <v>0.0</v>
      </c>
      <c r="CB93" s="175">
        <v>0.0</v>
      </c>
      <c r="CC93" s="175">
        <v>0.0</v>
      </c>
      <c r="CD93" s="175">
        <v>0.0</v>
      </c>
      <c r="CE93" s="175">
        <v>0.0</v>
      </c>
      <c r="CF93" s="175">
        <v>0.0</v>
      </c>
      <c r="CG93" s="175">
        <v>0.0</v>
      </c>
      <c r="CH93" s="175">
        <v>0.0</v>
      </c>
      <c r="CI93" s="175">
        <v>0.0</v>
      </c>
      <c r="CJ93" s="175">
        <v>0.0</v>
      </c>
      <c r="CK93" s="175">
        <v>32.0</v>
      </c>
      <c r="CL93" s="175">
        <v>0.0</v>
      </c>
      <c r="CM93" s="175">
        <v>0.0</v>
      </c>
      <c r="CN93" s="175">
        <v>0.0</v>
      </c>
      <c r="CO93" s="175">
        <v>0.0</v>
      </c>
      <c r="CP93" s="175">
        <v>0.0</v>
      </c>
      <c r="CQ93" s="175">
        <v>0.0</v>
      </c>
      <c r="CR93" s="175">
        <v>36.0</v>
      </c>
      <c r="CS93" s="175">
        <v>0.0</v>
      </c>
      <c r="CT93" s="175">
        <v>0.0</v>
      </c>
      <c r="CU93" s="175">
        <v>0.0</v>
      </c>
      <c r="CV93" s="175">
        <v>0.0</v>
      </c>
      <c r="CW93" s="175">
        <v>0.0</v>
      </c>
      <c r="CX93" s="175">
        <v>0.0</v>
      </c>
      <c r="CY93" s="175">
        <v>0.0</v>
      </c>
      <c r="CZ93" s="175">
        <v>0.0</v>
      </c>
      <c r="DA93" s="175">
        <v>0.0</v>
      </c>
      <c r="DB93" s="175">
        <v>0.0</v>
      </c>
      <c r="DC93" s="175">
        <v>32.0</v>
      </c>
      <c r="DD93" s="175">
        <v>0.0</v>
      </c>
      <c r="DE93" s="175">
        <v>0.0</v>
      </c>
      <c r="DF93" s="175">
        <v>0.0</v>
      </c>
      <c r="DG93" s="175">
        <v>0.0</v>
      </c>
      <c r="DH93" s="175">
        <v>0.0</v>
      </c>
      <c r="DI93" s="175">
        <v>31.0</v>
      </c>
      <c r="DJ93" s="175">
        <v>0.0</v>
      </c>
      <c r="DK93" s="175">
        <v>0.0</v>
      </c>
      <c r="DL93" s="175">
        <v>0.0</v>
      </c>
      <c r="DM93" s="175">
        <v>0.0</v>
      </c>
      <c r="DN93" s="175">
        <v>0.0</v>
      </c>
      <c r="DO93" s="175">
        <v>0.0</v>
      </c>
      <c r="DP93" s="175">
        <v>0.0</v>
      </c>
      <c r="DQ93" s="175">
        <v>33.0</v>
      </c>
      <c r="DR93" s="175">
        <v>0.0</v>
      </c>
      <c r="DS93" s="175">
        <v>0.0</v>
      </c>
      <c r="DT93" s="175">
        <v>0.0</v>
      </c>
      <c r="DU93" s="175">
        <v>0.0</v>
      </c>
      <c r="DV93" s="175">
        <v>0.0</v>
      </c>
      <c r="DW93" s="175">
        <v>34.0</v>
      </c>
      <c r="DX93" s="175">
        <v>0.0</v>
      </c>
      <c r="DY93" s="175">
        <v>0.0</v>
      </c>
      <c r="DZ93" s="175">
        <v>0.0</v>
      </c>
      <c r="EA93" s="175">
        <v>0.0</v>
      </c>
      <c r="EB93" s="175">
        <v>0.0</v>
      </c>
      <c r="EC93" s="175">
        <v>33.0</v>
      </c>
      <c r="ED93" s="175">
        <v>0.0</v>
      </c>
      <c r="EE93" s="175">
        <v>0.0</v>
      </c>
      <c r="EF93" s="175">
        <v>0.0</v>
      </c>
      <c r="EG93" s="175">
        <v>0.0</v>
      </c>
      <c r="EH93" s="175">
        <v>0.0</v>
      </c>
      <c r="EI93" s="175">
        <v>0.0</v>
      </c>
      <c r="EJ93" s="175">
        <v>0.0</v>
      </c>
      <c r="EK93" s="175">
        <v>0.0</v>
      </c>
      <c r="EL93" s="175">
        <v>0.0</v>
      </c>
      <c r="EM93" s="176">
        <v>0.0</v>
      </c>
      <c r="EN93" s="177">
        <f t="shared" si="2"/>
        <v>0</v>
      </c>
      <c r="EO93" s="178" t="str">
        <f>VLOOKUP(C93,'Complexity Cost Adjustment'!$C$2:$H$141,6,0)</f>
        <v/>
      </c>
      <c r="EP93" s="178">
        <f t="shared" ref="EP93:JY93" si="96">IF(D93&gt;0,($EO93)*D$143,0)</f>
        <v>0</v>
      </c>
      <c r="EQ93" s="178">
        <f t="shared" si="96"/>
        <v>0</v>
      </c>
      <c r="ER93" s="178">
        <f t="shared" si="96"/>
        <v>0</v>
      </c>
      <c r="ES93" s="178">
        <f t="shared" si="96"/>
        <v>0</v>
      </c>
      <c r="ET93" s="178">
        <f t="shared" si="96"/>
        <v>0</v>
      </c>
      <c r="EU93" s="178">
        <f t="shared" si="96"/>
        <v>0</v>
      </c>
      <c r="EV93" s="178">
        <f t="shared" si="96"/>
        <v>0</v>
      </c>
      <c r="EW93" s="178">
        <f t="shared" si="96"/>
        <v>0</v>
      </c>
      <c r="EX93" s="178">
        <f t="shared" si="96"/>
        <v>0</v>
      </c>
      <c r="EY93" s="178">
        <f t="shared" si="96"/>
        <v>0</v>
      </c>
      <c r="EZ93" s="178">
        <f t="shared" si="96"/>
        <v>0</v>
      </c>
      <c r="FA93" s="178">
        <f t="shared" si="96"/>
        <v>0</v>
      </c>
      <c r="FB93" s="178">
        <f t="shared" si="96"/>
        <v>0</v>
      </c>
      <c r="FC93" s="178">
        <f t="shared" si="96"/>
        <v>0</v>
      </c>
      <c r="FD93" s="178">
        <f t="shared" si="96"/>
        <v>0</v>
      </c>
      <c r="FE93" s="178">
        <f t="shared" si="96"/>
        <v>0</v>
      </c>
      <c r="FF93" s="178">
        <f t="shared" si="96"/>
        <v>0</v>
      </c>
      <c r="FG93" s="178">
        <f t="shared" si="96"/>
        <v>0</v>
      </c>
      <c r="FH93" s="178">
        <f t="shared" si="96"/>
        <v>0</v>
      </c>
      <c r="FI93" s="178">
        <f t="shared" si="96"/>
        <v>0</v>
      </c>
      <c r="FJ93" s="178">
        <f t="shared" si="96"/>
        <v>0</v>
      </c>
      <c r="FK93" s="178">
        <f t="shared" si="96"/>
        <v>0</v>
      </c>
      <c r="FL93" s="178">
        <f t="shared" si="96"/>
        <v>0</v>
      </c>
      <c r="FM93" s="178">
        <f t="shared" si="96"/>
        <v>0</v>
      </c>
      <c r="FN93" s="178">
        <f t="shared" si="96"/>
        <v>0</v>
      </c>
      <c r="FO93" s="178">
        <f t="shared" si="96"/>
        <v>0</v>
      </c>
      <c r="FP93" s="178">
        <f t="shared" si="96"/>
        <v>0</v>
      </c>
      <c r="FQ93" s="178">
        <f t="shared" si="96"/>
        <v>0</v>
      </c>
      <c r="FR93" s="178">
        <f t="shared" si="96"/>
        <v>0</v>
      </c>
      <c r="FS93" s="179">
        <f t="shared" si="96"/>
        <v>0</v>
      </c>
      <c r="FT93" s="178">
        <f t="shared" si="96"/>
        <v>0</v>
      </c>
      <c r="FU93" s="178">
        <f t="shared" si="96"/>
        <v>0</v>
      </c>
      <c r="FV93" s="178">
        <f t="shared" si="96"/>
        <v>0</v>
      </c>
      <c r="FW93" s="178">
        <f t="shared" si="96"/>
        <v>0</v>
      </c>
      <c r="FX93" s="178">
        <f t="shared" si="96"/>
        <v>0</v>
      </c>
      <c r="FY93" s="178">
        <f t="shared" si="96"/>
        <v>0</v>
      </c>
      <c r="FZ93" s="178">
        <f t="shared" si="96"/>
        <v>0</v>
      </c>
      <c r="GA93" s="179">
        <f t="shared" si="96"/>
        <v>0</v>
      </c>
      <c r="GB93" s="178">
        <f t="shared" si="96"/>
        <v>0</v>
      </c>
      <c r="GC93" s="178">
        <f t="shared" si="96"/>
        <v>0</v>
      </c>
      <c r="GD93" s="178">
        <f t="shared" si="96"/>
        <v>0</v>
      </c>
      <c r="GE93" s="178">
        <f t="shared" si="96"/>
        <v>0</v>
      </c>
      <c r="GF93" s="178">
        <f t="shared" si="96"/>
        <v>0</v>
      </c>
      <c r="GG93" s="178">
        <f t="shared" si="96"/>
        <v>0</v>
      </c>
      <c r="GH93" s="178">
        <f t="shared" si="96"/>
        <v>0</v>
      </c>
      <c r="GI93" s="178">
        <f t="shared" si="96"/>
        <v>0</v>
      </c>
      <c r="GJ93" s="178">
        <f t="shared" si="96"/>
        <v>0</v>
      </c>
      <c r="GK93" s="178">
        <f t="shared" si="96"/>
        <v>0</v>
      </c>
      <c r="GL93" s="178">
        <f t="shared" si="96"/>
        <v>0</v>
      </c>
      <c r="GM93" s="179">
        <f t="shared" si="96"/>
        <v>0</v>
      </c>
      <c r="GN93" s="178">
        <f t="shared" si="96"/>
        <v>0</v>
      </c>
      <c r="GO93" s="178">
        <f t="shared" si="96"/>
        <v>0</v>
      </c>
      <c r="GP93" s="178">
        <f t="shared" si="96"/>
        <v>0</v>
      </c>
      <c r="GQ93" s="178">
        <f t="shared" si="96"/>
        <v>0</v>
      </c>
      <c r="GR93" s="178">
        <f t="shared" si="96"/>
        <v>0</v>
      </c>
      <c r="GS93" s="178">
        <f t="shared" si="96"/>
        <v>0</v>
      </c>
      <c r="GT93" s="178">
        <f t="shared" si="96"/>
        <v>0</v>
      </c>
      <c r="GU93" s="178">
        <f t="shared" si="96"/>
        <v>0</v>
      </c>
      <c r="GV93" s="178">
        <f t="shared" si="96"/>
        <v>0</v>
      </c>
      <c r="GW93" s="178">
        <f t="shared" si="96"/>
        <v>0</v>
      </c>
      <c r="GX93" s="178">
        <f t="shared" si="96"/>
        <v>0</v>
      </c>
      <c r="GY93" s="178">
        <f t="shared" si="96"/>
        <v>0</v>
      </c>
      <c r="GZ93" s="178">
        <f t="shared" si="96"/>
        <v>0</v>
      </c>
      <c r="HA93" s="178">
        <f t="shared" si="96"/>
        <v>0</v>
      </c>
      <c r="HB93" s="178">
        <f t="shared" si="96"/>
        <v>0</v>
      </c>
      <c r="HC93" s="178">
        <f t="shared" si="96"/>
        <v>0</v>
      </c>
      <c r="HD93" s="178">
        <f t="shared" si="96"/>
        <v>0</v>
      </c>
      <c r="HE93" s="178">
        <f t="shared" si="96"/>
        <v>0</v>
      </c>
      <c r="HF93" s="178">
        <f t="shared" si="96"/>
        <v>0</v>
      </c>
      <c r="HG93" s="178">
        <f t="shared" si="96"/>
        <v>0</v>
      </c>
      <c r="HH93" s="178">
        <f t="shared" si="96"/>
        <v>0</v>
      </c>
      <c r="HI93" s="178">
        <f t="shared" si="96"/>
        <v>0</v>
      </c>
      <c r="HJ93" s="178">
        <f t="shared" si="96"/>
        <v>0</v>
      </c>
      <c r="HK93" s="178">
        <f t="shared" si="96"/>
        <v>0</v>
      </c>
      <c r="HL93" s="178">
        <f t="shared" si="96"/>
        <v>0</v>
      </c>
      <c r="HM93" s="178">
        <f t="shared" si="96"/>
        <v>0</v>
      </c>
      <c r="HN93" s="178">
        <f t="shared" si="96"/>
        <v>0</v>
      </c>
      <c r="HO93" s="178">
        <f t="shared" si="96"/>
        <v>0</v>
      </c>
      <c r="HP93" s="178">
        <f t="shared" si="96"/>
        <v>0</v>
      </c>
      <c r="HQ93" s="178">
        <f t="shared" si="96"/>
        <v>0</v>
      </c>
      <c r="HR93" s="178">
        <f t="shared" si="96"/>
        <v>0</v>
      </c>
      <c r="HS93" s="178">
        <f t="shared" si="96"/>
        <v>0</v>
      </c>
      <c r="HT93" s="178">
        <f t="shared" si="96"/>
        <v>0</v>
      </c>
      <c r="HU93" s="178">
        <f t="shared" si="96"/>
        <v>0</v>
      </c>
      <c r="HV93" s="178">
        <f t="shared" si="96"/>
        <v>0</v>
      </c>
      <c r="HW93" s="179">
        <f t="shared" si="96"/>
        <v>0</v>
      </c>
      <c r="HX93" s="178">
        <f t="shared" si="96"/>
        <v>0</v>
      </c>
      <c r="HY93" s="178">
        <f t="shared" si="96"/>
        <v>0</v>
      </c>
      <c r="HZ93" s="178">
        <f t="shared" si="96"/>
        <v>0</v>
      </c>
      <c r="IA93" s="178">
        <f t="shared" si="96"/>
        <v>0</v>
      </c>
      <c r="IB93" s="178">
        <f t="shared" si="96"/>
        <v>0</v>
      </c>
      <c r="IC93" s="178">
        <f t="shared" si="96"/>
        <v>0</v>
      </c>
      <c r="ID93" s="179">
        <f t="shared" si="96"/>
        <v>0</v>
      </c>
      <c r="IE93" s="178">
        <f t="shared" si="96"/>
        <v>0</v>
      </c>
      <c r="IF93" s="178">
        <f t="shared" si="96"/>
        <v>0</v>
      </c>
      <c r="IG93" s="178">
        <f t="shared" si="96"/>
        <v>0</v>
      </c>
      <c r="IH93" s="178">
        <f t="shared" si="96"/>
        <v>0</v>
      </c>
      <c r="II93" s="178">
        <f t="shared" si="96"/>
        <v>0</v>
      </c>
      <c r="IJ93" s="178">
        <f t="shared" si="96"/>
        <v>0</v>
      </c>
      <c r="IK93" s="178">
        <f t="shared" si="96"/>
        <v>0</v>
      </c>
      <c r="IL93" s="178">
        <f t="shared" si="96"/>
        <v>0</v>
      </c>
      <c r="IM93" s="178">
        <f t="shared" si="96"/>
        <v>0</v>
      </c>
      <c r="IN93" s="178">
        <f t="shared" si="96"/>
        <v>0</v>
      </c>
      <c r="IO93" s="179">
        <f t="shared" si="96"/>
        <v>0</v>
      </c>
      <c r="IP93" s="178">
        <f t="shared" si="96"/>
        <v>0</v>
      </c>
      <c r="IQ93" s="178">
        <f t="shared" si="96"/>
        <v>0</v>
      </c>
      <c r="IR93" s="178">
        <f t="shared" si="96"/>
        <v>0</v>
      </c>
      <c r="IS93" s="178">
        <f t="shared" si="96"/>
        <v>0</v>
      </c>
      <c r="IT93" s="178">
        <f t="shared" si="96"/>
        <v>0</v>
      </c>
      <c r="IU93" s="179">
        <f t="shared" si="96"/>
        <v>0</v>
      </c>
      <c r="IV93" s="178">
        <f t="shared" si="96"/>
        <v>0</v>
      </c>
      <c r="IW93" s="178">
        <f t="shared" si="96"/>
        <v>0</v>
      </c>
      <c r="IX93" s="178">
        <f t="shared" si="96"/>
        <v>0</v>
      </c>
      <c r="IY93" s="178">
        <f t="shared" si="96"/>
        <v>0</v>
      </c>
      <c r="IZ93" s="178">
        <f t="shared" si="96"/>
        <v>0</v>
      </c>
      <c r="JA93" s="178">
        <f t="shared" si="96"/>
        <v>0</v>
      </c>
      <c r="JB93" s="178">
        <f t="shared" si="96"/>
        <v>0</v>
      </c>
      <c r="JC93" s="179">
        <f t="shared" si="96"/>
        <v>0</v>
      </c>
      <c r="JD93" s="178">
        <f t="shared" si="96"/>
        <v>0</v>
      </c>
      <c r="JE93" s="178">
        <f t="shared" si="96"/>
        <v>0</v>
      </c>
      <c r="JF93" s="178">
        <f t="shared" si="96"/>
        <v>0</v>
      </c>
      <c r="JG93" s="178">
        <f t="shared" si="96"/>
        <v>0</v>
      </c>
      <c r="JH93" s="178">
        <f t="shared" si="96"/>
        <v>0</v>
      </c>
      <c r="JI93" s="179">
        <f t="shared" si="96"/>
        <v>0</v>
      </c>
      <c r="JJ93" s="178">
        <f t="shared" si="96"/>
        <v>0</v>
      </c>
      <c r="JK93" s="178">
        <f t="shared" si="96"/>
        <v>0</v>
      </c>
      <c r="JL93" s="178">
        <f t="shared" si="96"/>
        <v>0</v>
      </c>
      <c r="JM93" s="178">
        <f t="shared" si="96"/>
        <v>0</v>
      </c>
      <c r="JN93" s="178">
        <f t="shared" si="96"/>
        <v>0</v>
      </c>
      <c r="JO93" s="179">
        <f t="shared" si="96"/>
        <v>0</v>
      </c>
      <c r="JP93" s="178">
        <f t="shared" si="96"/>
        <v>0</v>
      </c>
      <c r="JQ93" s="178">
        <f t="shared" si="96"/>
        <v>0</v>
      </c>
      <c r="JR93" s="178">
        <f t="shared" si="96"/>
        <v>0</v>
      </c>
      <c r="JS93" s="178">
        <f t="shared" si="96"/>
        <v>0</v>
      </c>
      <c r="JT93" s="178">
        <f t="shared" si="96"/>
        <v>0</v>
      </c>
      <c r="JU93" s="178">
        <f t="shared" si="96"/>
        <v>0</v>
      </c>
      <c r="JV93" s="178">
        <f t="shared" si="96"/>
        <v>0</v>
      </c>
      <c r="JW93" s="178">
        <f t="shared" si="96"/>
        <v>0</v>
      </c>
      <c r="JX93" s="178">
        <f t="shared" si="96"/>
        <v>0</v>
      </c>
      <c r="JY93" s="178">
        <f t="shared" si="96"/>
        <v>0</v>
      </c>
      <c r="JZ93" s="182">
        <f t="shared" si="4"/>
        <v>0.195</v>
      </c>
      <c r="KA93" s="181">
        <f t="shared" si="5"/>
        <v>0</v>
      </c>
      <c r="KB93" s="181">
        <f t="shared" si="6"/>
        <v>0</v>
      </c>
    </row>
    <row r="94" ht="14.25" customHeight="1">
      <c r="A94" s="50" t="s">
        <v>227</v>
      </c>
      <c r="B94" s="83" t="s">
        <v>480</v>
      </c>
      <c r="C94" s="50">
        <v>1811093.0</v>
      </c>
      <c r="D94" s="175">
        <v>0.0</v>
      </c>
      <c r="E94" s="175">
        <v>0.0</v>
      </c>
      <c r="F94" s="175">
        <v>0.0</v>
      </c>
      <c r="G94" s="175">
        <v>0.0</v>
      </c>
      <c r="H94" s="175">
        <v>0.0</v>
      </c>
      <c r="I94" s="175">
        <v>0.0</v>
      </c>
      <c r="J94" s="175">
        <v>0.0</v>
      </c>
      <c r="K94" s="175">
        <v>0.0</v>
      </c>
      <c r="L94" s="175">
        <v>0.0</v>
      </c>
      <c r="M94" s="175">
        <v>0.0</v>
      </c>
      <c r="N94" s="175">
        <v>0.0</v>
      </c>
      <c r="O94" s="175">
        <v>0.0</v>
      </c>
      <c r="P94" s="175">
        <v>0.0</v>
      </c>
      <c r="Q94" s="175">
        <v>0.0</v>
      </c>
      <c r="R94" s="175">
        <v>0.0</v>
      </c>
      <c r="S94" s="175">
        <v>0.0</v>
      </c>
      <c r="T94" s="175">
        <v>0.0</v>
      </c>
      <c r="U94" s="175">
        <v>0.0</v>
      </c>
      <c r="V94" s="175">
        <v>0.0</v>
      </c>
      <c r="W94" s="175">
        <v>0.0</v>
      </c>
      <c r="X94" s="175">
        <v>0.0</v>
      </c>
      <c r="Y94" s="175">
        <v>0.0</v>
      </c>
      <c r="Z94" s="175">
        <v>0.0</v>
      </c>
      <c r="AA94" s="175">
        <v>0.0</v>
      </c>
      <c r="AB94" s="175">
        <v>0.0</v>
      </c>
      <c r="AC94" s="175">
        <v>0.0</v>
      </c>
      <c r="AD94" s="175">
        <v>0.0</v>
      </c>
      <c r="AE94" s="175">
        <v>0.0</v>
      </c>
      <c r="AF94" s="175">
        <v>0.0</v>
      </c>
      <c r="AG94" s="175">
        <v>133.0</v>
      </c>
      <c r="AH94" s="175">
        <v>0.0</v>
      </c>
      <c r="AI94" s="175">
        <v>0.0</v>
      </c>
      <c r="AJ94" s="175">
        <v>0.0</v>
      </c>
      <c r="AK94" s="175">
        <v>0.0</v>
      </c>
      <c r="AL94" s="175">
        <v>0.0</v>
      </c>
      <c r="AM94" s="175">
        <v>0.0</v>
      </c>
      <c r="AN94" s="175">
        <v>0.0</v>
      </c>
      <c r="AO94" s="175">
        <v>135.0</v>
      </c>
      <c r="AP94" s="175">
        <v>0.0</v>
      </c>
      <c r="AQ94" s="175">
        <v>0.0</v>
      </c>
      <c r="AR94" s="175">
        <v>0.0</v>
      </c>
      <c r="AS94" s="175">
        <v>0.0</v>
      </c>
      <c r="AT94" s="175">
        <v>0.0</v>
      </c>
      <c r="AU94" s="175">
        <v>0.0</v>
      </c>
      <c r="AV94" s="175">
        <v>0.0</v>
      </c>
      <c r="AW94" s="175">
        <v>0.0</v>
      </c>
      <c r="AX94" s="175">
        <v>0.0</v>
      </c>
      <c r="AY94" s="175">
        <v>0.0</v>
      </c>
      <c r="AZ94" s="175">
        <v>0.0</v>
      </c>
      <c r="BA94" s="175">
        <v>126.0</v>
      </c>
      <c r="BB94" s="175">
        <v>0.0</v>
      </c>
      <c r="BC94" s="175">
        <v>0.0</v>
      </c>
      <c r="BD94" s="175">
        <v>0.0</v>
      </c>
      <c r="BE94" s="175">
        <v>0.0</v>
      </c>
      <c r="BF94" s="175">
        <v>0.0</v>
      </c>
      <c r="BG94" s="175">
        <v>0.0</v>
      </c>
      <c r="BH94" s="175">
        <v>0.0</v>
      </c>
      <c r="BI94" s="175">
        <v>0.0</v>
      </c>
      <c r="BJ94" s="175">
        <v>0.0</v>
      </c>
      <c r="BK94" s="175">
        <v>0.0</v>
      </c>
      <c r="BL94" s="175">
        <v>0.0</v>
      </c>
      <c r="BM94" s="175">
        <v>0.0</v>
      </c>
      <c r="BN94" s="175">
        <v>0.0</v>
      </c>
      <c r="BO94" s="175">
        <v>0.0</v>
      </c>
      <c r="BP94" s="175">
        <v>0.0</v>
      </c>
      <c r="BQ94" s="175">
        <v>0.0</v>
      </c>
      <c r="BR94" s="175">
        <v>0.0</v>
      </c>
      <c r="BS94" s="175">
        <v>0.0</v>
      </c>
      <c r="BT94" s="175">
        <v>0.0</v>
      </c>
      <c r="BU94" s="175">
        <v>0.0</v>
      </c>
      <c r="BV94" s="175">
        <v>0.0</v>
      </c>
      <c r="BW94" s="175">
        <v>0.0</v>
      </c>
      <c r="BX94" s="175">
        <v>0.0</v>
      </c>
      <c r="BY94" s="175">
        <v>0.0</v>
      </c>
      <c r="BZ94" s="175">
        <v>0.0</v>
      </c>
      <c r="CA94" s="175">
        <v>0.0</v>
      </c>
      <c r="CB94" s="175">
        <v>0.0</v>
      </c>
      <c r="CC94" s="175">
        <v>0.0</v>
      </c>
      <c r="CD94" s="175">
        <v>0.0</v>
      </c>
      <c r="CE94" s="175">
        <v>0.0</v>
      </c>
      <c r="CF94" s="175">
        <v>0.0</v>
      </c>
      <c r="CG94" s="175">
        <v>0.0</v>
      </c>
      <c r="CH94" s="175">
        <v>0.0</v>
      </c>
      <c r="CI94" s="175">
        <v>0.0</v>
      </c>
      <c r="CJ94" s="175">
        <v>0.0</v>
      </c>
      <c r="CK94" s="175">
        <v>129.0</v>
      </c>
      <c r="CL94" s="175">
        <v>0.0</v>
      </c>
      <c r="CM94" s="175">
        <v>0.0</v>
      </c>
      <c r="CN94" s="175">
        <v>0.0</v>
      </c>
      <c r="CO94" s="175">
        <v>0.0</v>
      </c>
      <c r="CP94" s="175">
        <v>0.0</v>
      </c>
      <c r="CQ94" s="175">
        <v>0.0</v>
      </c>
      <c r="CR94" s="175">
        <v>144.0</v>
      </c>
      <c r="CS94" s="175">
        <v>0.0</v>
      </c>
      <c r="CT94" s="175">
        <v>0.0</v>
      </c>
      <c r="CU94" s="175">
        <v>0.0</v>
      </c>
      <c r="CV94" s="175">
        <v>0.0</v>
      </c>
      <c r="CW94" s="175">
        <v>0.0</v>
      </c>
      <c r="CX94" s="175">
        <v>0.0</v>
      </c>
      <c r="CY94" s="175">
        <v>0.0</v>
      </c>
      <c r="CZ94" s="175">
        <v>0.0</v>
      </c>
      <c r="DA94" s="175">
        <v>0.0</v>
      </c>
      <c r="DB94" s="175">
        <v>0.0</v>
      </c>
      <c r="DC94" s="175">
        <v>128.0</v>
      </c>
      <c r="DD94" s="175">
        <v>0.0</v>
      </c>
      <c r="DE94" s="175">
        <v>0.0</v>
      </c>
      <c r="DF94" s="175">
        <v>0.0</v>
      </c>
      <c r="DG94" s="175">
        <v>0.0</v>
      </c>
      <c r="DH94" s="175">
        <v>0.0</v>
      </c>
      <c r="DI94" s="175">
        <v>126.0</v>
      </c>
      <c r="DJ94" s="175">
        <v>0.0</v>
      </c>
      <c r="DK94" s="175">
        <v>0.0</v>
      </c>
      <c r="DL94" s="175">
        <v>0.0</v>
      </c>
      <c r="DM94" s="175">
        <v>0.0</v>
      </c>
      <c r="DN94" s="175">
        <v>0.0</v>
      </c>
      <c r="DO94" s="175">
        <v>0.0</v>
      </c>
      <c r="DP94" s="175">
        <v>0.0</v>
      </c>
      <c r="DQ94" s="175">
        <v>131.0</v>
      </c>
      <c r="DR94" s="175">
        <v>0.0</v>
      </c>
      <c r="DS94" s="175">
        <v>0.0</v>
      </c>
      <c r="DT94" s="175">
        <v>0.0</v>
      </c>
      <c r="DU94" s="175">
        <v>0.0</v>
      </c>
      <c r="DV94" s="175">
        <v>0.0</v>
      </c>
      <c r="DW94" s="175">
        <v>135.0</v>
      </c>
      <c r="DX94" s="175">
        <v>0.0</v>
      </c>
      <c r="DY94" s="175">
        <v>0.0</v>
      </c>
      <c r="DZ94" s="175">
        <v>0.0</v>
      </c>
      <c r="EA94" s="175">
        <v>0.0</v>
      </c>
      <c r="EB94" s="175">
        <v>0.0</v>
      </c>
      <c r="EC94" s="175">
        <v>132.0</v>
      </c>
      <c r="ED94" s="175">
        <v>0.0</v>
      </c>
      <c r="EE94" s="175">
        <v>0.0</v>
      </c>
      <c r="EF94" s="175">
        <v>0.0</v>
      </c>
      <c r="EG94" s="175">
        <v>0.0</v>
      </c>
      <c r="EH94" s="175">
        <v>0.0</v>
      </c>
      <c r="EI94" s="175">
        <v>0.0</v>
      </c>
      <c r="EJ94" s="175">
        <v>0.0</v>
      </c>
      <c r="EK94" s="175">
        <v>0.0</v>
      </c>
      <c r="EL94" s="175">
        <v>0.0</v>
      </c>
      <c r="EM94" s="176">
        <v>0.0</v>
      </c>
      <c r="EN94" s="177">
        <f t="shared" si="2"/>
        <v>0</v>
      </c>
      <c r="EO94" s="178">
        <f>VLOOKUP(C94,'Complexity Cost Adjustment'!$C$2:$H$141,6,0)</f>
        <v>108.3444</v>
      </c>
      <c r="EP94" s="178">
        <f t="shared" ref="EP94:JY94" si="97">IF(D94&gt;0,($EO94)*D$143,0)</f>
        <v>0</v>
      </c>
      <c r="EQ94" s="178">
        <f t="shared" si="97"/>
        <v>0</v>
      </c>
      <c r="ER94" s="178">
        <f t="shared" si="97"/>
        <v>0</v>
      </c>
      <c r="ES94" s="178">
        <f t="shared" si="97"/>
        <v>0</v>
      </c>
      <c r="ET94" s="178">
        <f t="shared" si="97"/>
        <v>0</v>
      </c>
      <c r="EU94" s="178">
        <f t="shared" si="97"/>
        <v>0</v>
      </c>
      <c r="EV94" s="178">
        <f t="shared" si="97"/>
        <v>0</v>
      </c>
      <c r="EW94" s="178">
        <f t="shared" si="97"/>
        <v>0</v>
      </c>
      <c r="EX94" s="178">
        <f t="shared" si="97"/>
        <v>0</v>
      </c>
      <c r="EY94" s="178">
        <f t="shared" si="97"/>
        <v>0</v>
      </c>
      <c r="EZ94" s="178">
        <f t="shared" si="97"/>
        <v>0</v>
      </c>
      <c r="FA94" s="178">
        <f t="shared" si="97"/>
        <v>0</v>
      </c>
      <c r="FB94" s="178">
        <f t="shared" si="97"/>
        <v>0</v>
      </c>
      <c r="FC94" s="178">
        <f t="shared" si="97"/>
        <v>0</v>
      </c>
      <c r="FD94" s="178">
        <f t="shared" si="97"/>
        <v>0</v>
      </c>
      <c r="FE94" s="178">
        <f t="shared" si="97"/>
        <v>0</v>
      </c>
      <c r="FF94" s="178">
        <f t="shared" si="97"/>
        <v>0</v>
      </c>
      <c r="FG94" s="178">
        <f t="shared" si="97"/>
        <v>0</v>
      </c>
      <c r="FH94" s="178">
        <f t="shared" si="97"/>
        <v>0</v>
      </c>
      <c r="FI94" s="178">
        <f t="shared" si="97"/>
        <v>0</v>
      </c>
      <c r="FJ94" s="178">
        <f t="shared" si="97"/>
        <v>0</v>
      </c>
      <c r="FK94" s="178">
        <f t="shared" si="97"/>
        <v>0</v>
      </c>
      <c r="FL94" s="178">
        <f t="shared" si="97"/>
        <v>0</v>
      </c>
      <c r="FM94" s="178">
        <f t="shared" si="97"/>
        <v>0</v>
      </c>
      <c r="FN94" s="178">
        <f t="shared" si="97"/>
        <v>0</v>
      </c>
      <c r="FO94" s="178">
        <f t="shared" si="97"/>
        <v>0</v>
      </c>
      <c r="FP94" s="178">
        <f t="shared" si="97"/>
        <v>0</v>
      </c>
      <c r="FQ94" s="178">
        <f t="shared" si="97"/>
        <v>0</v>
      </c>
      <c r="FR94" s="178">
        <f t="shared" si="97"/>
        <v>0</v>
      </c>
      <c r="FS94" s="179">
        <f t="shared" si="97"/>
        <v>124.8127488</v>
      </c>
      <c r="FT94" s="178">
        <f t="shared" si="97"/>
        <v>0</v>
      </c>
      <c r="FU94" s="178">
        <f t="shared" si="97"/>
        <v>0</v>
      </c>
      <c r="FV94" s="178">
        <f t="shared" si="97"/>
        <v>0</v>
      </c>
      <c r="FW94" s="178">
        <f t="shared" si="97"/>
        <v>0</v>
      </c>
      <c r="FX94" s="178">
        <f t="shared" si="97"/>
        <v>0</v>
      </c>
      <c r="FY94" s="178">
        <f t="shared" si="97"/>
        <v>0</v>
      </c>
      <c r="FZ94" s="178">
        <f t="shared" si="97"/>
        <v>0</v>
      </c>
      <c r="GA94" s="179">
        <f t="shared" si="97"/>
        <v>138.0307656</v>
      </c>
      <c r="GB94" s="178">
        <f t="shared" si="97"/>
        <v>0</v>
      </c>
      <c r="GC94" s="178">
        <f t="shared" si="97"/>
        <v>0</v>
      </c>
      <c r="GD94" s="178">
        <f t="shared" si="97"/>
        <v>0</v>
      </c>
      <c r="GE94" s="178">
        <f t="shared" si="97"/>
        <v>0</v>
      </c>
      <c r="GF94" s="178">
        <f t="shared" si="97"/>
        <v>0</v>
      </c>
      <c r="GG94" s="178">
        <f t="shared" si="97"/>
        <v>0</v>
      </c>
      <c r="GH94" s="178">
        <f t="shared" si="97"/>
        <v>0</v>
      </c>
      <c r="GI94" s="178">
        <f t="shared" si="97"/>
        <v>0</v>
      </c>
      <c r="GJ94" s="178">
        <f t="shared" si="97"/>
        <v>0</v>
      </c>
      <c r="GK94" s="178">
        <f t="shared" si="97"/>
        <v>0</v>
      </c>
      <c r="GL94" s="178">
        <f t="shared" si="97"/>
        <v>0</v>
      </c>
      <c r="GM94" s="179">
        <f t="shared" si="97"/>
        <v>72.8074368</v>
      </c>
      <c r="GN94" s="178">
        <f t="shared" si="97"/>
        <v>0</v>
      </c>
      <c r="GO94" s="178">
        <f t="shared" si="97"/>
        <v>0</v>
      </c>
      <c r="GP94" s="178">
        <f t="shared" si="97"/>
        <v>0</v>
      </c>
      <c r="GQ94" s="178">
        <f t="shared" si="97"/>
        <v>0</v>
      </c>
      <c r="GR94" s="178">
        <f t="shared" si="97"/>
        <v>0</v>
      </c>
      <c r="GS94" s="178">
        <f t="shared" si="97"/>
        <v>0</v>
      </c>
      <c r="GT94" s="178">
        <f t="shared" si="97"/>
        <v>0</v>
      </c>
      <c r="GU94" s="178">
        <f t="shared" si="97"/>
        <v>0</v>
      </c>
      <c r="GV94" s="178">
        <f t="shared" si="97"/>
        <v>0</v>
      </c>
      <c r="GW94" s="178">
        <f t="shared" si="97"/>
        <v>0</v>
      </c>
      <c r="GX94" s="178">
        <f t="shared" si="97"/>
        <v>0</v>
      </c>
      <c r="GY94" s="178">
        <f t="shared" si="97"/>
        <v>0</v>
      </c>
      <c r="GZ94" s="178">
        <f t="shared" si="97"/>
        <v>0</v>
      </c>
      <c r="HA94" s="178">
        <f t="shared" si="97"/>
        <v>0</v>
      </c>
      <c r="HB94" s="178">
        <f t="shared" si="97"/>
        <v>0</v>
      </c>
      <c r="HC94" s="178">
        <f t="shared" si="97"/>
        <v>0</v>
      </c>
      <c r="HD94" s="178">
        <f t="shared" si="97"/>
        <v>0</v>
      </c>
      <c r="HE94" s="178">
        <f t="shared" si="97"/>
        <v>0</v>
      </c>
      <c r="HF94" s="178">
        <f t="shared" si="97"/>
        <v>0</v>
      </c>
      <c r="HG94" s="178">
        <f t="shared" si="97"/>
        <v>0</v>
      </c>
      <c r="HH94" s="178">
        <f t="shared" si="97"/>
        <v>0</v>
      </c>
      <c r="HI94" s="178">
        <f t="shared" si="97"/>
        <v>0</v>
      </c>
      <c r="HJ94" s="178">
        <f t="shared" si="97"/>
        <v>0</v>
      </c>
      <c r="HK94" s="178">
        <f t="shared" si="97"/>
        <v>0</v>
      </c>
      <c r="HL94" s="178">
        <f t="shared" si="97"/>
        <v>0</v>
      </c>
      <c r="HM94" s="178">
        <f t="shared" si="97"/>
        <v>0</v>
      </c>
      <c r="HN94" s="178">
        <f t="shared" si="97"/>
        <v>0</v>
      </c>
      <c r="HO94" s="178">
        <f t="shared" si="97"/>
        <v>0</v>
      </c>
      <c r="HP94" s="178">
        <f t="shared" si="97"/>
        <v>0</v>
      </c>
      <c r="HQ94" s="178">
        <f t="shared" si="97"/>
        <v>0</v>
      </c>
      <c r="HR94" s="178">
        <f t="shared" si="97"/>
        <v>0</v>
      </c>
      <c r="HS94" s="178">
        <f t="shared" si="97"/>
        <v>0</v>
      </c>
      <c r="HT94" s="178">
        <f t="shared" si="97"/>
        <v>0</v>
      </c>
      <c r="HU94" s="178">
        <f t="shared" si="97"/>
        <v>0</v>
      </c>
      <c r="HV94" s="178">
        <f t="shared" si="97"/>
        <v>0</v>
      </c>
      <c r="HW94" s="179">
        <f t="shared" si="97"/>
        <v>143.6646744</v>
      </c>
      <c r="HX94" s="178">
        <f t="shared" si="97"/>
        <v>0</v>
      </c>
      <c r="HY94" s="178">
        <f t="shared" si="97"/>
        <v>0</v>
      </c>
      <c r="HZ94" s="178">
        <f t="shared" si="97"/>
        <v>0</v>
      </c>
      <c r="IA94" s="178">
        <f t="shared" si="97"/>
        <v>0</v>
      </c>
      <c r="IB94" s="178">
        <f t="shared" si="97"/>
        <v>0</v>
      </c>
      <c r="IC94" s="178">
        <f t="shared" si="97"/>
        <v>0</v>
      </c>
      <c r="ID94" s="179">
        <f t="shared" si="97"/>
        <v>54.713922</v>
      </c>
      <c r="IE94" s="178">
        <f t="shared" si="97"/>
        <v>0</v>
      </c>
      <c r="IF94" s="178">
        <f t="shared" si="97"/>
        <v>0</v>
      </c>
      <c r="IG94" s="178">
        <f t="shared" si="97"/>
        <v>0</v>
      </c>
      <c r="IH94" s="178">
        <f t="shared" si="97"/>
        <v>0</v>
      </c>
      <c r="II94" s="178">
        <f t="shared" si="97"/>
        <v>0</v>
      </c>
      <c r="IJ94" s="178">
        <f t="shared" si="97"/>
        <v>0</v>
      </c>
      <c r="IK94" s="178">
        <f t="shared" si="97"/>
        <v>0</v>
      </c>
      <c r="IL94" s="178">
        <f t="shared" si="97"/>
        <v>0</v>
      </c>
      <c r="IM94" s="178">
        <f t="shared" si="97"/>
        <v>0</v>
      </c>
      <c r="IN94" s="178">
        <f t="shared" si="97"/>
        <v>0</v>
      </c>
      <c r="IO94" s="179">
        <f t="shared" si="97"/>
        <v>54.1722</v>
      </c>
      <c r="IP94" s="178">
        <f t="shared" si="97"/>
        <v>0</v>
      </c>
      <c r="IQ94" s="178">
        <f t="shared" si="97"/>
        <v>0</v>
      </c>
      <c r="IR94" s="178">
        <f t="shared" si="97"/>
        <v>0</v>
      </c>
      <c r="IS94" s="178">
        <f t="shared" si="97"/>
        <v>0</v>
      </c>
      <c r="IT94" s="178">
        <f t="shared" si="97"/>
        <v>0</v>
      </c>
      <c r="IU94" s="179">
        <f t="shared" si="97"/>
        <v>78.8747232</v>
      </c>
      <c r="IV94" s="178">
        <f t="shared" si="97"/>
        <v>0</v>
      </c>
      <c r="IW94" s="178">
        <f t="shared" si="97"/>
        <v>0</v>
      </c>
      <c r="IX94" s="178">
        <f t="shared" si="97"/>
        <v>0</v>
      </c>
      <c r="IY94" s="178">
        <f t="shared" si="97"/>
        <v>0</v>
      </c>
      <c r="IZ94" s="178">
        <f t="shared" si="97"/>
        <v>0</v>
      </c>
      <c r="JA94" s="178">
        <f t="shared" si="97"/>
        <v>0</v>
      </c>
      <c r="JB94" s="178">
        <f t="shared" si="97"/>
        <v>0</v>
      </c>
      <c r="JC94" s="179">
        <f t="shared" si="97"/>
        <v>122.7542052</v>
      </c>
      <c r="JD94" s="178">
        <f t="shared" si="97"/>
        <v>0</v>
      </c>
      <c r="JE94" s="178">
        <f t="shared" si="97"/>
        <v>0</v>
      </c>
      <c r="JF94" s="178">
        <f t="shared" si="97"/>
        <v>0</v>
      </c>
      <c r="JG94" s="178">
        <f t="shared" si="97"/>
        <v>0</v>
      </c>
      <c r="JH94" s="178">
        <f t="shared" si="97"/>
        <v>0</v>
      </c>
      <c r="JI94" s="179">
        <f t="shared" si="97"/>
        <v>145.0731516</v>
      </c>
      <c r="JJ94" s="178">
        <f t="shared" si="97"/>
        <v>0</v>
      </c>
      <c r="JK94" s="178">
        <f t="shared" si="97"/>
        <v>0</v>
      </c>
      <c r="JL94" s="178">
        <f t="shared" si="97"/>
        <v>0</v>
      </c>
      <c r="JM94" s="178">
        <f t="shared" si="97"/>
        <v>0</v>
      </c>
      <c r="JN94" s="178">
        <f t="shared" si="97"/>
        <v>0</v>
      </c>
      <c r="JO94" s="179">
        <f t="shared" si="97"/>
        <v>182.3436252</v>
      </c>
      <c r="JP94" s="178">
        <f t="shared" si="97"/>
        <v>0</v>
      </c>
      <c r="JQ94" s="178">
        <f t="shared" si="97"/>
        <v>0</v>
      </c>
      <c r="JR94" s="178">
        <f t="shared" si="97"/>
        <v>0</v>
      </c>
      <c r="JS94" s="178">
        <f t="shared" si="97"/>
        <v>0</v>
      </c>
      <c r="JT94" s="178">
        <f t="shared" si="97"/>
        <v>0</v>
      </c>
      <c r="JU94" s="178">
        <f t="shared" si="97"/>
        <v>0</v>
      </c>
      <c r="JV94" s="178">
        <f t="shared" si="97"/>
        <v>0</v>
      </c>
      <c r="JW94" s="178">
        <f t="shared" si="97"/>
        <v>0</v>
      </c>
      <c r="JX94" s="178">
        <f t="shared" si="97"/>
        <v>0</v>
      </c>
      <c r="JY94" s="178">
        <f t="shared" si="97"/>
        <v>0</v>
      </c>
      <c r="JZ94" s="182">
        <f t="shared" si="4"/>
        <v>0.195</v>
      </c>
      <c r="KA94" s="181">
        <f t="shared" si="5"/>
        <v>1117.247453</v>
      </c>
      <c r="KB94" s="181">
        <f t="shared" si="6"/>
        <v>217.8632533</v>
      </c>
    </row>
    <row r="95" ht="14.25" customHeight="1">
      <c r="A95" s="50" t="s">
        <v>227</v>
      </c>
      <c r="B95" s="83" t="s">
        <v>480</v>
      </c>
      <c r="C95" s="50">
        <v>1811094.0</v>
      </c>
      <c r="D95" s="175">
        <v>0.0</v>
      </c>
      <c r="E95" s="175">
        <v>0.0</v>
      </c>
      <c r="F95" s="175">
        <v>0.0</v>
      </c>
      <c r="G95" s="175">
        <v>0.0</v>
      </c>
      <c r="H95" s="175">
        <v>0.0</v>
      </c>
      <c r="I95" s="175">
        <v>0.0</v>
      </c>
      <c r="J95" s="175">
        <v>0.0</v>
      </c>
      <c r="K95" s="175">
        <v>0.0</v>
      </c>
      <c r="L95" s="175">
        <v>0.0</v>
      </c>
      <c r="M95" s="175">
        <v>0.0</v>
      </c>
      <c r="N95" s="175">
        <v>0.0</v>
      </c>
      <c r="O95" s="175">
        <v>0.0</v>
      </c>
      <c r="P95" s="175">
        <v>0.0</v>
      </c>
      <c r="Q95" s="175">
        <v>0.0</v>
      </c>
      <c r="R95" s="175">
        <v>0.0</v>
      </c>
      <c r="S95" s="175">
        <v>0.0</v>
      </c>
      <c r="T95" s="175">
        <v>0.0</v>
      </c>
      <c r="U95" s="175">
        <v>0.0</v>
      </c>
      <c r="V95" s="175">
        <v>0.0</v>
      </c>
      <c r="W95" s="175">
        <v>0.0</v>
      </c>
      <c r="X95" s="175">
        <v>0.0</v>
      </c>
      <c r="Y95" s="175">
        <v>0.0</v>
      </c>
      <c r="Z95" s="175">
        <v>0.0</v>
      </c>
      <c r="AA95" s="175">
        <v>0.0</v>
      </c>
      <c r="AB95" s="175">
        <v>0.0</v>
      </c>
      <c r="AC95" s="175">
        <v>0.0</v>
      </c>
      <c r="AD95" s="175">
        <v>0.0</v>
      </c>
      <c r="AE95" s="175">
        <v>0.0</v>
      </c>
      <c r="AF95" s="175">
        <v>0.0</v>
      </c>
      <c r="AG95" s="175">
        <v>633.0</v>
      </c>
      <c r="AH95" s="175">
        <v>0.0</v>
      </c>
      <c r="AI95" s="175">
        <v>0.0</v>
      </c>
      <c r="AJ95" s="175">
        <v>0.0</v>
      </c>
      <c r="AK95" s="175">
        <v>0.0</v>
      </c>
      <c r="AL95" s="175">
        <v>0.0</v>
      </c>
      <c r="AM95" s="175">
        <v>0.0</v>
      </c>
      <c r="AN95" s="175">
        <v>0.0</v>
      </c>
      <c r="AO95" s="175">
        <v>643.0</v>
      </c>
      <c r="AP95" s="175">
        <v>0.0</v>
      </c>
      <c r="AQ95" s="175">
        <v>0.0</v>
      </c>
      <c r="AR95" s="175">
        <v>0.0</v>
      </c>
      <c r="AS95" s="175">
        <v>0.0</v>
      </c>
      <c r="AT95" s="175">
        <v>0.0</v>
      </c>
      <c r="AU95" s="175">
        <v>0.0</v>
      </c>
      <c r="AV95" s="175">
        <v>0.0</v>
      </c>
      <c r="AW95" s="175">
        <v>0.0</v>
      </c>
      <c r="AX95" s="175">
        <v>0.0</v>
      </c>
      <c r="AY95" s="175">
        <v>0.0</v>
      </c>
      <c r="AZ95" s="175">
        <v>0.0</v>
      </c>
      <c r="BA95" s="175">
        <v>597.0</v>
      </c>
      <c r="BB95" s="175">
        <v>0.0</v>
      </c>
      <c r="BC95" s="175">
        <v>0.0</v>
      </c>
      <c r="BD95" s="175">
        <v>0.0</v>
      </c>
      <c r="BE95" s="175">
        <v>0.0</v>
      </c>
      <c r="BF95" s="175">
        <v>0.0</v>
      </c>
      <c r="BG95" s="175">
        <v>0.0</v>
      </c>
      <c r="BH95" s="175">
        <v>0.0</v>
      </c>
      <c r="BI95" s="175">
        <v>0.0</v>
      </c>
      <c r="BJ95" s="175">
        <v>0.0</v>
      </c>
      <c r="BK95" s="175">
        <v>0.0</v>
      </c>
      <c r="BL95" s="175">
        <v>0.0</v>
      </c>
      <c r="BM95" s="175">
        <v>0.0</v>
      </c>
      <c r="BN95" s="175">
        <v>0.0</v>
      </c>
      <c r="BO95" s="175">
        <v>0.0</v>
      </c>
      <c r="BP95" s="175">
        <v>0.0</v>
      </c>
      <c r="BQ95" s="175">
        <v>0.0</v>
      </c>
      <c r="BR95" s="175">
        <v>0.0</v>
      </c>
      <c r="BS95" s="175">
        <v>0.0</v>
      </c>
      <c r="BT95" s="175">
        <v>0.0</v>
      </c>
      <c r="BU95" s="175">
        <v>0.0</v>
      </c>
      <c r="BV95" s="175">
        <v>0.0</v>
      </c>
      <c r="BW95" s="175">
        <v>0.0</v>
      </c>
      <c r="BX95" s="175">
        <v>0.0</v>
      </c>
      <c r="BY95" s="175">
        <v>0.0</v>
      </c>
      <c r="BZ95" s="175">
        <v>0.0</v>
      </c>
      <c r="CA95" s="175">
        <v>0.0</v>
      </c>
      <c r="CB95" s="175">
        <v>0.0</v>
      </c>
      <c r="CC95" s="175">
        <v>0.0</v>
      </c>
      <c r="CD95" s="175">
        <v>0.0</v>
      </c>
      <c r="CE95" s="175">
        <v>0.0</v>
      </c>
      <c r="CF95" s="175">
        <v>0.0</v>
      </c>
      <c r="CG95" s="175">
        <v>0.0</v>
      </c>
      <c r="CH95" s="175">
        <v>0.0</v>
      </c>
      <c r="CI95" s="175">
        <v>0.0</v>
      </c>
      <c r="CJ95" s="175">
        <v>0.0</v>
      </c>
      <c r="CK95" s="175">
        <v>614.0</v>
      </c>
      <c r="CL95" s="175">
        <v>0.0</v>
      </c>
      <c r="CM95" s="175">
        <v>0.0</v>
      </c>
      <c r="CN95" s="175">
        <v>0.0</v>
      </c>
      <c r="CO95" s="175">
        <v>0.0</v>
      </c>
      <c r="CP95" s="175">
        <v>0.0</v>
      </c>
      <c r="CQ95" s="175">
        <v>0.0</v>
      </c>
      <c r="CR95" s="175">
        <v>684.0</v>
      </c>
      <c r="CS95" s="175">
        <v>0.0</v>
      </c>
      <c r="CT95" s="175">
        <v>0.0</v>
      </c>
      <c r="CU95" s="175">
        <v>0.0</v>
      </c>
      <c r="CV95" s="175">
        <v>0.0</v>
      </c>
      <c r="CW95" s="175">
        <v>0.0</v>
      </c>
      <c r="CX95" s="175">
        <v>0.0</v>
      </c>
      <c r="CY95" s="175">
        <v>0.0</v>
      </c>
      <c r="CZ95" s="175">
        <v>0.0</v>
      </c>
      <c r="DA95" s="175">
        <v>0.0</v>
      </c>
      <c r="DB95" s="175">
        <v>0.0</v>
      </c>
      <c r="DC95" s="175">
        <v>608.0</v>
      </c>
      <c r="DD95" s="175">
        <v>0.0</v>
      </c>
      <c r="DE95" s="175">
        <v>0.0</v>
      </c>
      <c r="DF95" s="175">
        <v>0.0</v>
      </c>
      <c r="DG95" s="175">
        <v>0.0</v>
      </c>
      <c r="DH95" s="175">
        <v>0.0</v>
      </c>
      <c r="DI95" s="175">
        <v>597.0</v>
      </c>
      <c r="DJ95" s="175">
        <v>0.0</v>
      </c>
      <c r="DK95" s="175">
        <v>0.0</v>
      </c>
      <c r="DL95" s="175">
        <v>0.0</v>
      </c>
      <c r="DM95" s="175">
        <v>0.0</v>
      </c>
      <c r="DN95" s="175">
        <v>0.0</v>
      </c>
      <c r="DO95" s="175">
        <v>0.0</v>
      </c>
      <c r="DP95" s="175">
        <v>0.0</v>
      </c>
      <c r="DQ95" s="175">
        <v>622.0</v>
      </c>
      <c r="DR95" s="175">
        <v>0.0</v>
      </c>
      <c r="DS95" s="175">
        <v>0.0</v>
      </c>
      <c r="DT95" s="175">
        <v>0.0</v>
      </c>
      <c r="DU95" s="175">
        <v>0.0</v>
      </c>
      <c r="DV95" s="175">
        <v>0.0</v>
      </c>
      <c r="DW95" s="175">
        <v>643.0</v>
      </c>
      <c r="DX95" s="175">
        <v>0.0</v>
      </c>
      <c r="DY95" s="175">
        <v>0.0</v>
      </c>
      <c r="DZ95" s="175">
        <v>0.0</v>
      </c>
      <c r="EA95" s="175">
        <v>0.0</v>
      </c>
      <c r="EB95" s="175">
        <v>0.0</v>
      </c>
      <c r="EC95" s="175">
        <v>626.0</v>
      </c>
      <c r="ED95" s="175">
        <v>0.0</v>
      </c>
      <c r="EE95" s="175">
        <v>0.0</v>
      </c>
      <c r="EF95" s="175">
        <v>0.0</v>
      </c>
      <c r="EG95" s="175">
        <v>0.0</v>
      </c>
      <c r="EH95" s="175">
        <v>0.0</v>
      </c>
      <c r="EI95" s="175">
        <v>0.0</v>
      </c>
      <c r="EJ95" s="175">
        <v>0.0</v>
      </c>
      <c r="EK95" s="175">
        <v>0.0</v>
      </c>
      <c r="EL95" s="175">
        <v>0.0</v>
      </c>
      <c r="EM95" s="176">
        <v>0.0</v>
      </c>
      <c r="EN95" s="177">
        <f t="shared" si="2"/>
        <v>0</v>
      </c>
      <c r="EO95" s="178">
        <f>VLOOKUP(C95,'Complexity Cost Adjustment'!$C$2:$H$141,6,0)</f>
        <v>9.6615</v>
      </c>
      <c r="EP95" s="178">
        <f t="shared" ref="EP95:JY95" si="98">IF(D95&gt;0,($EO95)*D$143,0)</f>
        <v>0</v>
      </c>
      <c r="EQ95" s="178">
        <f t="shared" si="98"/>
        <v>0</v>
      </c>
      <c r="ER95" s="178">
        <f t="shared" si="98"/>
        <v>0</v>
      </c>
      <c r="ES95" s="178">
        <f t="shared" si="98"/>
        <v>0</v>
      </c>
      <c r="ET95" s="178">
        <f t="shared" si="98"/>
        <v>0</v>
      </c>
      <c r="EU95" s="178">
        <f t="shared" si="98"/>
        <v>0</v>
      </c>
      <c r="EV95" s="178">
        <f t="shared" si="98"/>
        <v>0</v>
      </c>
      <c r="EW95" s="178">
        <f t="shared" si="98"/>
        <v>0</v>
      </c>
      <c r="EX95" s="178">
        <f t="shared" si="98"/>
        <v>0</v>
      </c>
      <c r="EY95" s="178">
        <f t="shared" si="98"/>
        <v>0</v>
      </c>
      <c r="EZ95" s="178">
        <f t="shared" si="98"/>
        <v>0</v>
      </c>
      <c r="FA95" s="178">
        <f t="shared" si="98"/>
        <v>0</v>
      </c>
      <c r="FB95" s="178">
        <f t="shared" si="98"/>
        <v>0</v>
      </c>
      <c r="FC95" s="178">
        <f t="shared" si="98"/>
        <v>0</v>
      </c>
      <c r="FD95" s="178">
        <f t="shared" si="98"/>
        <v>0</v>
      </c>
      <c r="FE95" s="178">
        <f t="shared" si="98"/>
        <v>0</v>
      </c>
      <c r="FF95" s="178">
        <f t="shared" si="98"/>
        <v>0</v>
      </c>
      <c r="FG95" s="178">
        <f t="shared" si="98"/>
        <v>0</v>
      </c>
      <c r="FH95" s="178">
        <f t="shared" si="98"/>
        <v>0</v>
      </c>
      <c r="FI95" s="178">
        <f t="shared" si="98"/>
        <v>0</v>
      </c>
      <c r="FJ95" s="178">
        <f t="shared" si="98"/>
        <v>0</v>
      </c>
      <c r="FK95" s="178">
        <f t="shared" si="98"/>
        <v>0</v>
      </c>
      <c r="FL95" s="178">
        <f t="shared" si="98"/>
        <v>0</v>
      </c>
      <c r="FM95" s="178">
        <f t="shared" si="98"/>
        <v>0</v>
      </c>
      <c r="FN95" s="178">
        <f t="shared" si="98"/>
        <v>0</v>
      </c>
      <c r="FO95" s="178">
        <f t="shared" si="98"/>
        <v>0</v>
      </c>
      <c r="FP95" s="178">
        <f t="shared" si="98"/>
        <v>0</v>
      </c>
      <c r="FQ95" s="178">
        <f t="shared" si="98"/>
        <v>0</v>
      </c>
      <c r="FR95" s="178">
        <f t="shared" si="98"/>
        <v>0</v>
      </c>
      <c r="FS95" s="179">
        <f t="shared" si="98"/>
        <v>11.130048</v>
      </c>
      <c r="FT95" s="178">
        <f t="shared" si="98"/>
        <v>0</v>
      </c>
      <c r="FU95" s="178">
        <f t="shared" si="98"/>
        <v>0</v>
      </c>
      <c r="FV95" s="178">
        <f t="shared" si="98"/>
        <v>0</v>
      </c>
      <c r="FW95" s="178">
        <f t="shared" si="98"/>
        <v>0</v>
      </c>
      <c r="FX95" s="178">
        <f t="shared" si="98"/>
        <v>0</v>
      </c>
      <c r="FY95" s="178">
        <f t="shared" si="98"/>
        <v>0</v>
      </c>
      <c r="FZ95" s="178">
        <f t="shared" si="98"/>
        <v>0</v>
      </c>
      <c r="GA95" s="179">
        <f t="shared" si="98"/>
        <v>12.308751</v>
      </c>
      <c r="GB95" s="178">
        <f t="shared" si="98"/>
        <v>0</v>
      </c>
      <c r="GC95" s="178">
        <f t="shared" si="98"/>
        <v>0</v>
      </c>
      <c r="GD95" s="178">
        <f t="shared" si="98"/>
        <v>0</v>
      </c>
      <c r="GE95" s="178">
        <f t="shared" si="98"/>
        <v>0</v>
      </c>
      <c r="GF95" s="178">
        <f t="shared" si="98"/>
        <v>0</v>
      </c>
      <c r="GG95" s="178">
        <f t="shared" si="98"/>
        <v>0</v>
      </c>
      <c r="GH95" s="178">
        <f t="shared" si="98"/>
        <v>0</v>
      </c>
      <c r="GI95" s="178">
        <f t="shared" si="98"/>
        <v>0</v>
      </c>
      <c r="GJ95" s="178">
        <f t="shared" si="98"/>
        <v>0</v>
      </c>
      <c r="GK95" s="178">
        <f t="shared" si="98"/>
        <v>0</v>
      </c>
      <c r="GL95" s="178">
        <f t="shared" si="98"/>
        <v>0</v>
      </c>
      <c r="GM95" s="179">
        <f t="shared" si="98"/>
        <v>6.492528</v>
      </c>
      <c r="GN95" s="178">
        <f t="shared" si="98"/>
        <v>0</v>
      </c>
      <c r="GO95" s="178">
        <f t="shared" si="98"/>
        <v>0</v>
      </c>
      <c r="GP95" s="178">
        <f t="shared" si="98"/>
        <v>0</v>
      </c>
      <c r="GQ95" s="178">
        <f t="shared" si="98"/>
        <v>0</v>
      </c>
      <c r="GR95" s="178">
        <f t="shared" si="98"/>
        <v>0</v>
      </c>
      <c r="GS95" s="178">
        <f t="shared" si="98"/>
        <v>0</v>
      </c>
      <c r="GT95" s="178">
        <f t="shared" si="98"/>
        <v>0</v>
      </c>
      <c r="GU95" s="178">
        <f t="shared" si="98"/>
        <v>0</v>
      </c>
      <c r="GV95" s="178">
        <f t="shared" si="98"/>
        <v>0</v>
      </c>
      <c r="GW95" s="178">
        <f t="shared" si="98"/>
        <v>0</v>
      </c>
      <c r="GX95" s="178">
        <f t="shared" si="98"/>
        <v>0</v>
      </c>
      <c r="GY95" s="178">
        <f t="shared" si="98"/>
        <v>0</v>
      </c>
      <c r="GZ95" s="178">
        <f t="shared" si="98"/>
        <v>0</v>
      </c>
      <c r="HA95" s="178">
        <f t="shared" si="98"/>
        <v>0</v>
      </c>
      <c r="HB95" s="178">
        <f t="shared" si="98"/>
        <v>0</v>
      </c>
      <c r="HC95" s="178">
        <f t="shared" si="98"/>
        <v>0</v>
      </c>
      <c r="HD95" s="178">
        <f t="shared" si="98"/>
        <v>0</v>
      </c>
      <c r="HE95" s="178">
        <f t="shared" si="98"/>
        <v>0</v>
      </c>
      <c r="HF95" s="178">
        <f t="shared" si="98"/>
        <v>0</v>
      </c>
      <c r="HG95" s="178">
        <f t="shared" si="98"/>
        <v>0</v>
      </c>
      <c r="HH95" s="178">
        <f t="shared" si="98"/>
        <v>0</v>
      </c>
      <c r="HI95" s="178">
        <f t="shared" si="98"/>
        <v>0</v>
      </c>
      <c r="HJ95" s="178">
        <f t="shared" si="98"/>
        <v>0</v>
      </c>
      <c r="HK95" s="178">
        <f t="shared" si="98"/>
        <v>0</v>
      </c>
      <c r="HL95" s="178">
        <f t="shared" si="98"/>
        <v>0</v>
      </c>
      <c r="HM95" s="178">
        <f t="shared" si="98"/>
        <v>0</v>
      </c>
      <c r="HN95" s="178">
        <f t="shared" si="98"/>
        <v>0</v>
      </c>
      <c r="HO95" s="178">
        <f t="shared" si="98"/>
        <v>0</v>
      </c>
      <c r="HP95" s="178">
        <f t="shared" si="98"/>
        <v>0</v>
      </c>
      <c r="HQ95" s="178">
        <f t="shared" si="98"/>
        <v>0</v>
      </c>
      <c r="HR95" s="178">
        <f t="shared" si="98"/>
        <v>0</v>
      </c>
      <c r="HS95" s="178">
        <f t="shared" si="98"/>
        <v>0</v>
      </c>
      <c r="HT95" s="178">
        <f t="shared" si="98"/>
        <v>0</v>
      </c>
      <c r="HU95" s="178">
        <f t="shared" si="98"/>
        <v>0</v>
      </c>
      <c r="HV95" s="178">
        <f t="shared" si="98"/>
        <v>0</v>
      </c>
      <c r="HW95" s="179">
        <f t="shared" si="98"/>
        <v>12.811149</v>
      </c>
      <c r="HX95" s="178">
        <f t="shared" si="98"/>
        <v>0</v>
      </c>
      <c r="HY95" s="178">
        <f t="shared" si="98"/>
        <v>0</v>
      </c>
      <c r="HZ95" s="178">
        <f t="shared" si="98"/>
        <v>0</v>
      </c>
      <c r="IA95" s="178">
        <f t="shared" si="98"/>
        <v>0</v>
      </c>
      <c r="IB95" s="178">
        <f t="shared" si="98"/>
        <v>0</v>
      </c>
      <c r="IC95" s="178">
        <f t="shared" si="98"/>
        <v>0</v>
      </c>
      <c r="ID95" s="179">
        <f t="shared" si="98"/>
        <v>4.8790575</v>
      </c>
      <c r="IE95" s="178">
        <f t="shared" si="98"/>
        <v>0</v>
      </c>
      <c r="IF95" s="178">
        <f t="shared" si="98"/>
        <v>0</v>
      </c>
      <c r="IG95" s="178">
        <f t="shared" si="98"/>
        <v>0</v>
      </c>
      <c r="IH95" s="178">
        <f t="shared" si="98"/>
        <v>0</v>
      </c>
      <c r="II95" s="178">
        <f t="shared" si="98"/>
        <v>0</v>
      </c>
      <c r="IJ95" s="178">
        <f t="shared" si="98"/>
        <v>0</v>
      </c>
      <c r="IK95" s="178">
        <f t="shared" si="98"/>
        <v>0</v>
      </c>
      <c r="IL95" s="178">
        <f t="shared" si="98"/>
        <v>0</v>
      </c>
      <c r="IM95" s="178">
        <f t="shared" si="98"/>
        <v>0</v>
      </c>
      <c r="IN95" s="178">
        <f t="shared" si="98"/>
        <v>0</v>
      </c>
      <c r="IO95" s="179">
        <f t="shared" si="98"/>
        <v>4.83075</v>
      </c>
      <c r="IP95" s="178">
        <f t="shared" si="98"/>
        <v>0</v>
      </c>
      <c r="IQ95" s="178">
        <f t="shared" si="98"/>
        <v>0</v>
      </c>
      <c r="IR95" s="178">
        <f t="shared" si="98"/>
        <v>0</v>
      </c>
      <c r="IS95" s="178">
        <f t="shared" si="98"/>
        <v>0</v>
      </c>
      <c r="IT95" s="178">
        <f t="shared" si="98"/>
        <v>0</v>
      </c>
      <c r="IU95" s="179">
        <f t="shared" si="98"/>
        <v>7.033572</v>
      </c>
      <c r="IV95" s="178">
        <f t="shared" si="98"/>
        <v>0</v>
      </c>
      <c r="IW95" s="178">
        <f t="shared" si="98"/>
        <v>0</v>
      </c>
      <c r="IX95" s="178">
        <f t="shared" si="98"/>
        <v>0</v>
      </c>
      <c r="IY95" s="178">
        <f t="shared" si="98"/>
        <v>0</v>
      </c>
      <c r="IZ95" s="178">
        <f t="shared" si="98"/>
        <v>0</v>
      </c>
      <c r="JA95" s="178">
        <f t="shared" si="98"/>
        <v>0</v>
      </c>
      <c r="JB95" s="178">
        <f t="shared" si="98"/>
        <v>0</v>
      </c>
      <c r="JC95" s="179">
        <f t="shared" si="98"/>
        <v>10.9464795</v>
      </c>
      <c r="JD95" s="178">
        <f t="shared" si="98"/>
        <v>0</v>
      </c>
      <c r="JE95" s="178">
        <f t="shared" si="98"/>
        <v>0</v>
      </c>
      <c r="JF95" s="178">
        <f t="shared" si="98"/>
        <v>0</v>
      </c>
      <c r="JG95" s="178">
        <f t="shared" si="98"/>
        <v>0</v>
      </c>
      <c r="JH95" s="178">
        <f t="shared" si="98"/>
        <v>0</v>
      </c>
      <c r="JI95" s="179">
        <f t="shared" si="98"/>
        <v>12.9367485</v>
      </c>
      <c r="JJ95" s="178">
        <f t="shared" si="98"/>
        <v>0</v>
      </c>
      <c r="JK95" s="178">
        <f t="shared" si="98"/>
        <v>0</v>
      </c>
      <c r="JL95" s="178">
        <f t="shared" si="98"/>
        <v>0</v>
      </c>
      <c r="JM95" s="178">
        <f t="shared" si="98"/>
        <v>0</v>
      </c>
      <c r="JN95" s="178">
        <f t="shared" si="98"/>
        <v>0</v>
      </c>
      <c r="JO95" s="179">
        <f t="shared" si="98"/>
        <v>16.2603045</v>
      </c>
      <c r="JP95" s="178">
        <f t="shared" si="98"/>
        <v>0</v>
      </c>
      <c r="JQ95" s="178">
        <f t="shared" si="98"/>
        <v>0</v>
      </c>
      <c r="JR95" s="178">
        <f t="shared" si="98"/>
        <v>0</v>
      </c>
      <c r="JS95" s="178">
        <f t="shared" si="98"/>
        <v>0</v>
      </c>
      <c r="JT95" s="178">
        <f t="shared" si="98"/>
        <v>0</v>
      </c>
      <c r="JU95" s="178">
        <f t="shared" si="98"/>
        <v>0</v>
      </c>
      <c r="JV95" s="178">
        <f t="shared" si="98"/>
        <v>0</v>
      </c>
      <c r="JW95" s="178">
        <f t="shared" si="98"/>
        <v>0</v>
      </c>
      <c r="JX95" s="178">
        <f t="shared" si="98"/>
        <v>0</v>
      </c>
      <c r="JY95" s="178">
        <f t="shared" si="98"/>
        <v>0</v>
      </c>
      <c r="JZ95" s="182">
        <f t="shared" si="4"/>
        <v>0.195</v>
      </c>
      <c r="KA95" s="181">
        <f t="shared" si="5"/>
        <v>99.629388</v>
      </c>
      <c r="KB95" s="181">
        <f t="shared" si="6"/>
        <v>19.42773066</v>
      </c>
    </row>
    <row r="96" ht="14.25" customHeight="1">
      <c r="A96" s="50" t="s">
        <v>246</v>
      </c>
      <c r="B96" s="83" t="s">
        <v>480</v>
      </c>
      <c r="C96" s="50">
        <v>1811095.0</v>
      </c>
      <c r="D96" s="175">
        <v>0.0</v>
      </c>
      <c r="E96" s="175">
        <v>0.0</v>
      </c>
      <c r="F96" s="175">
        <v>262.0</v>
      </c>
      <c r="G96" s="175">
        <v>0.0</v>
      </c>
      <c r="H96" s="175">
        <v>0.0</v>
      </c>
      <c r="I96" s="175">
        <v>0.0</v>
      </c>
      <c r="J96" s="175">
        <v>0.0</v>
      </c>
      <c r="K96" s="175">
        <v>267.0</v>
      </c>
      <c r="L96" s="175">
        <v>0.0</v>
      </c>
      <c r="M96" s="175">
        <v>0.0</v>
      </c>
      <c r="N96" s="175">
        <v>0.0</v>
      </c>
      <c r="O96" s="175">
        <v>0.0</v>
      </c>
      <c r="P96" s="175">
        <v>274.0</v>
      </c>
      <c r="Q96" s="175">
        <v>0.0</v>
      </c>
      <c r="R96" s="175">
        <v>0.0</v>
      </c>
      <c r="S96" s="175">
        <v>0.0</v>
      </c>
      <c r="T96" s="175">
        <v>0.0</v>
      </c>
      <c r="U96" s="175">
        <v>0.0</v>
      </c>
      <c r="V96" s="175">
        <v>0.0</v>
      </c>
      <c r="W96" s="175">
        <v>0.0</v>
      </c>
      <c r="X96" s="175">
        <v>0.0</v>
      </c>
      <c r="Y96" s="175">
        <v>0.0</v>
      </c>
      <c r="Z96" s="175">
        <v>259.0</v>
      </c>
      <c r="AA96" s="175">
        <v>0.0</v>
      </c>
      <c r="AB96" s="175">
        <v>253.0</v>
      </c>
      <c r="AC96" s="175">
        <v>0.0</v>
      </c>
      <c r="AD96" s="175">
        <v>0.0</v>
      </c>
      <c r="AE96" s="175">
        <v>0.0</v>
      </c>
      <c r="AF96" s="175">
        <v>0.0</v>
      </c>
      <c r="AG96" s="175">
        <v>0.0</v>
      </c>
      <c r="AH96" s="175">
        <v>0.0</v>
      </c>
      <c r="AI96" s="175">
        <v>0.0</v>
      </c>
      <c r="AJ96" s="175">
        <v>267.0</v>
      </c>
      <c r="AK96" s="175">
        <v>0.0</v>
      </c>
      <c r="AL96" s="175">
        <v>0.0</v>
      </c>
      <c r="AM96" s="175">
        <v>0.0</v>
      </c>
      <c r="AN96" s="175">
        <v>0.0</v>
      </c>
      <c r="AO96" s="175">
        <v>0.0</v>
      </c>
      <c r="AP96" s="175">
        <v>0.0</v>
      </c>
      <c r="AQ96" s="175">
        <v>0.0</v>
      </c>
      <c r="AR96" s="175">
        <v>0.0</v>
      </c>
      <c r="AS96" s="175">
        <v>0.0</v>
      </c>
      <c r="AT96" s="175">
        <v>0.0</v>
      </c>
      <c r="AU96" s="175">
        <v>0.0</v>
      </c>
      <c r="AV96" s="175">
        <v>0.0</v>
      </c>
      <c r="AW96" s="175">
        <v>0.0</v>
      </c>
      <c r="AX96" s="175">
        <v>0.0</v>
      </c>
      <c r="AY96" s="175">
        <v>0.0</v>
      </c>
      <c r="AZ96" s="175">
        <v>267.0</v>
      </c>
      <c r="BA96" s="175">
        <v>0.0</v>
      </c>
      <c r="BB96" s="175">
        <v>0.0</v>
      </c>
      <c r="BC96" s="175">
        <v>0.0</v>
      </c>
      <c r="BD96" s="175">
        <v>0.0</v>
      </c>
      <c r="BE96" s="175">
        <v>0.0</v>
      </c>
      <c r="BF96" s="175">
        <v>0.0</v>
      </c>
      <c r="BG96" s="175">
        <v>0.0</v>
      </c>
      <c r="BH96" s="175">
        <v>0.0</v>
      </c>
      <c r="BI96" s="175">
        <v>0.0</v>
      </c>
      <c r="BJ96" s="175">
        <v>0.0</v>
      </c>
      <c r="BK96" s="175">
        <v>0.0</v>
      </c>
      <c r="BL96" s="175">
        <v>0.0</v>
      </c>
      <c r="BM96" s="175">
        <v>0.0</v>
      </c>
      <c r="BN96" s="175">
        <v>0.0</v>
      </c>
      <c r="BO96" s="175">
        <v>0.0</v>
      </c>
      <c r="BP96" s="175">
        <v>0.0</v>
      </c>
      <c r="BQ96" s="175">
        <v>0.0</v>
      </c>
      <c r="BR96" s="175">
        <v>0.0</v>
      </c>
      <c r="BS96" s="175">
        <v>0.0</v>
      </c>
      <c r="BT96" s="175">
        <v>0.0</v>
      </c>
      <c r="BU96" s="175">
        <v>0.0</v>
      </c>
      <c r="BV96" s="175">
        <v>0.0</v>
      </c>
      <c r="BW96" s="175">
        <v>0.0</v>
      </c>
      <c r="BX96" s="175">
        <v>0.0</v>
      </c>
      <c r="BY96" s="175">
        <v>0.0</v>
      </c>
      <c r="BZ96" s="175">
        <v>0.0</v>
      </c>
      <c r="CA96" s="175">
        <v>0.0</v>
      </c>
      <c r="CB96" s="175">
        <v>0.0</v>
      </c>
      <c r="CC96" s="175">
        <v>0.0</v>
      </c>
      <c r="CD96" s="175">
        <v>0.0</v>
      </c>
      <c r="CE96" s="175">
        <v>0.0</v>
      </c>
      <c r="CF96" s="175">
        <v>0.0</v>
      </c>
      <c r="CG96" s="175">
        <v>0.0</v>
      </c>
      <c r="CH96" s="175">
        <v>267.0</v>
      </c>
      <c r="CI96" s="175">
        <v>0.0</v>
      </c>
      <c r="CJ96" s="175">
        <v>0.0</v>
      </c>
      <c r="CK96" s="175">
        <v>0.0</v>
      </c>
      <c r="CL96" s="175">
        <v>0.0</v>
      </c>
      <c r="CM96" s="175">
        <v>0.0</v>
      </c>
      <c r="CN96" s="175">
        <v>0.0</v>
      </c>
      <c r="CO96" s="175">
        <v>0.0</v>
      </c>
      <c r="CP96" s="175">
        <v>288.0</v>
      </c>
      <c r="CQ96" s="175">
        <v>0.0</v>
      </c>
      <c r="CR96" s="175">
        <v>0.0</v>
      </c>
      <c r="CS96" s="175">
        <v>0.0</v>
      </c>
      <c r="CT96" s="175">
        <v>0.0</v>
      </c>
      <c r="CU96" s="175">
        <v>0.0</v>
      </c>
      <c r="CV96" s="175">
        <v>0.0</v>
      </c>
      <c r="CW96" s="175">
        <v>0.0</v>
      </c>
      <c r="CX96" s="175">
        <v>280.0</v>
      </c>
      <c r="CY96" s="175">
        <v>0.0</v>
      </c>
      <c r="CZ96" s="175">
        <v>0.0</v>
      </c>
      <c r="DA96" s="175">
        <v>0.0</v>
      </c>
      <c r="DB96" s="175">
        <v>0.0</v>
      </c>
      <c r="DC96" s="175">
        <v>0.0</v>
      </c>
      <c r="DD96" s="175">
        <v>0.0</v>
      </c>
      <c r="DE96" s="175">
        <v>0.0</v>
      </c>
      <c r="DF96" s="175">
        <v>0.0</v>
      </c>
      <c r="DG96" s="175">
        <v>0.0</v>
      </c>
      <c r="DH96" s="175">
        <v>0.0</v>
      </c>
      <c r="DI96" s="175">
        <v>0.0</v>
      </c>
      <c r="DJ96" s="175">
        <v>0.0</v>
      </c>
      <c r="DK96" s="175">
        <v>0.0</v>
      </c>
      <c r="DL96" s="175">
        <v>0.0</v>
      </c>
      <c r="DM96" s="175">
        <v>0.0</v>
      </c>
      <c r="DN96" s="175">
        <v>0.0</v>
      </c>
      <c r="DO96" s="175">
        <v>0.0</v>
      </c>
      <c r="DP96" s="175">
        <v>0.0</v>
      </c>
      <c r="DQ96" s="175">
        <v>0.0</v>
      </c>
      <c r="DR96" s="175">
        <v>0.0</v>
      </c>
      <c r="DS96" s="175">
        <v>0.0</v>
      </c>
      <c r="DT96" s="175">
        <v>0.0</v>
      </c>
      <c r="DU96" s="175">
        <v>0.0</v>
      </c>
      <c r="DV96" s="175">
        <v>0.0</v>
      </c>
      <c r="DW96" s="175">
        <v>0.0</v>
      </c>
      <c r="DX96" s="175">
        <v>0.0</v>
      </c>
      <c r="DY96" s="175">
        <v>0.0</v>
      </c>
      <c r="DZ96" s="175">
        <v>0.0</v>
      </c>
      <c r="EA96" s="175">
        <v>0.0</v>
      </c>
      <c r="EB96" s="175">
        <v>0.0</v>
      </c>
      <c r="EC96" s="175">
        <v>0.0</v>
      </c>
      <c r="ED96" s="175">
        <v>0.0</v>
      </c>
      <c r="EE96" s="175">
        <v>0.0</v>
      </c>
      <c r="EF96" s="175">
        <v>0.0</v>
      </c>
      <c r="EG96" s="175">
        <v>0.0</v>
      </c>
      <c r="EH96" s="175">
        <v>0.0</v>
      </c>
      <c r="EI96" s="175">
        <v>0.0</v>
      </c>
      <c r="EJ96" s="175">
        <v>0.0</v>
      </c>
      <c r="EK96" s="175">
        <v>0.0</v>
      </c>
      <c r="EL96" s="175">
        <v>0.0</v>
      </c>
      <c r="EM96" s="176">
        <v>0.0</v>
      </c>
      <c r="EN96" s="177">
        <f t="shared" si="2"/>
        <v>0</v>
      </c>
      <c r="EO96" s="178">
        <f>VLOOKUP(C96,'Complexity Cost Adjustment'!$C$2:$H$141,6,0)</f>
        <v>285.89</v>
      </c>
      <c r="EP96" s="178">
        <f t="shared" ref="EP96:JY96" si="99">IF(D96&gt;0,($EO96)*D$143,0)</f>
        <v>0</v>
      </c>
      <c r="EQ96" s="178">
        <f t="shared" si="99"/>
        <v>0</v>
      </c>
      <c r="ER96" s="179">
        <f t="shared" si="99"/>
        <v>317.62379</v>
      </c>
      <c r="ES96" s="178">
        <f t="shared" si="99"/>
        <v>0</v>
      </c>
      <c r="ET96" s="178">
        <f t="shared" si="99"/>
        <v>0</v>
      </c>
      <c r="EU96" s="178">
        <f t="shared" si="99"/>
        <v>0</v>
      </c>
      <c r="EV96" s="178">
        <f t="shared" si="99"/>
        <v>0</v>
      </c>
      <c r="EW96" s="179">
        <f t="shared" si="99"/>
        <v>259.87401</v>
      </c>
      <c r="EX96" s="178">
        <f t="shared" si="99"/>
        <v>0</v>
      </c>
      <c r="EY96" s="178">
        <f t="shared" si="99"/>
        <v>0</v>
      </c>
      <c r="EZ96" s="178">
        <f t="shared" si="99"/>
        <v>0</v>
      </c>
      <c r="FA96" s="178">
        <f t="shared" si="99"/>
        <v>0</v>
      </c>
      <c r="FB96" s="179">
        <f t="shared" si="99"/>
        <v>210.12915</v>
      </c>
      <c r="FC96" s="178">
        <f t="shared" si="99"/>
        <v>0</v>
      </c>
      <c r="FD96" s="178">
        <f t="shared" si="99"/>
        <v>0</v>
      </c>
      <c r="FE96" s="178">
        <f t="shared" si="99"/>
        <v>0</v>
      </c>
      <c r="FF96" s="178">
        <f t="shared" si="99"/>
        <v>0</v>
      </c>
      <c r="FG96" s="178">
        <f t="shared" si="99"/>
        <v>0</v>
      </c>
      <c r="FH96" s="178">
        <f t="shared" si="99"/>
        <v>0</v>
      </c>
      <c r="FI96" s="178">
        <f t="shared" si="99"/>
        <v>0</v>
      </c>
      <c r="FJ96" s="178">
        <f t="shared" si="99"/>
        <v>0</v>
      </c>
      <c r="FK96" s="178">
        <f t="shared" si="99"/>
        <v>0</v>
      </c>
      <c r="FL96" s="179">
        <f t="shared" si="99"/>
        <v>576.35424</v>
      </c>
      <c r="FM96" s="178">
        <f t="shared" si="99"/>
        <v>0</v>
      </c>
      <c r="FN96" s="179">
        <f t="shared" si="99"/>
        <v>349.92936</v>
      </c>
      <c r="FO96" s="178">
        <f t="shared" si="99"/>
        <v>0</v>
      </c>
      <c r="FP96" s="178">
        <f t="shared" si="99"/>
        <v>0</v>
      </c>
      <c r="FQ96" s="178">
        <f t="shared" si="99"/>
        <v>0</v>
      </c>
      <c r="FR96" s="178">
        <f t="shared" si="99"/>
        <v>0</v>
      </c>
      <c r="FS96" s="178">
        <f t="shared" si="99"/>
        <v>0</v>
      </c>
      <c r="FT96" s="178">
        <f t="shared" si="99"/>
        <v>0</v>
      </c>
      <c r="FU96" s="178">
        <f t="shared" si="99"/>
        <v>0</v>
      </c>
      <c r="FV96" s="179">
        <f t="shared" si="99"/>
        <v>353.36004</v>
      </c>
      <c r="FW96" s="178">
        <f t="shared" si="99"/>
        <v>0</v>
      </c>
      <c r="FX96" s="178">
        <f t="shared" si="99"/>
        <v>0</v>
      </c>
      <c r="FY96" s="178">
        <f t="shared" si="99"/>
        <v>0</v>
      </c>
      <c r="FZ96" s="178">
        <f t="shared" si="99"/>
        <v>0</v>
      </c>
      <c r="GA96" s="178">
        <f t="shared" si="99"/>
        <v>0</v>
      </c>
      <c r="GB96" s="178">
        <f t="shared" si="99"/>
        <v>0</v>
      </c>
      <c r="GC96" s="178">
        <f t="shared" si="99"/>
        <v>0</v>
      </c>
      <c r="GD96" s="178">
        <f t="shared" si="99"/>
        <v>0</v>
      </c>
      <c r="GE96" s="178">
        <f t="shared" si="99"/>
        <v>0</v>
      </c>
      <c r="GF96" s="178">
        <f t="shared" si="99"/>
        <v>0</v>
      </c>
      <c r="GG96" s="178">
        <f t="shared" si="99"/>
        <v>0</v>
      </c>
      <c r="GH96" s="178">
        <f t="shared" si="99"/>
        <v>0</v>
      </c>
      <c r="GI96" s="178">
        <f t="shared" si="99"/>
        <v>0</v>
      </c>
      <c r="GJ96" s="178">
        <f t="shared" si="99"/>
        <v>0</v>
      </c>
      <c r="GK96" s="178">
        <f t="shared" si="99"/>
        <v>0</v>
      </c>
      <c r="GL96" s="179">
        <f t="shared" si="99"/>
        <v>168.10332</v>
      </c>
      <c r="GM96" s="178">
        <f t="shared" si="99"/>
        <v>0</v>
      </c>
      <c r="GN96" s="178">
        <f t="shared" si="99"/>
        <v>0</v>
      </c>
      <c r="GO96" s="178">
        <f t="shared" si="99"/>
        <v>0</v>
      </c>
      <c r="GP96" s="178">
        <f t="shared" si="99"/>
        <v>0</v>
      </c>
      <c r="GQ96" s="178">
        <f t="shared" si="99"/>
        <v>0</v>
      </c>
      <c r="GR96" s="178">
        <f t="shared" si="99"/>
        <v>0</v>
      </c>
      <c r="GS96" s="178">
        <f t="shared" si="99"/>
        <v>0</v>
      </c>
      <c r="GT96" s="178">
        <f t="shared" si="99"/>
        <v>0</v>
      </c>
      <c r="GU96" s="178">
        <f t="shared" si="99"/>
        <v>0</v>
      </c>
      <c r="GV96" s="178">
        <f t="shared" si="99"/>
        <v>0</v>
      </c>
      <c r="GW96" s="178">
        <f t="shared" si="99"/>
        <v>0</v>
      </c>
      <c r="GX96" s="178">
        <f t="shared" si="99"/>
        <v>0</v>
      </c>
      <c r="GY96" s="178">
        <f t="shared" si="99"/>
        <v>0</v>
      </c>
      <c r="GZ96" s="178">
        <f t="shared" si="99"/>
        <v>0</v>
      </c>
      <c r="HA96" s="178">
        <f t="shared" si="99"/>
        <v>0</v>
      </c>
      <c r="HB96" s="178">
        <f t="shared" si="99"/>
        <v>0</v>
      </c>
      <c r="HC96" s="178">
        <f t="shared" si="99"/>
        <v>0</v>
      </c>
      <c r="HD96" s="178">
        <f t="shared" si="99"/>
        <v>0</v>
      </c>
      <c r="HE96" s="178">
        <f t="shared" si="99"/>
        <v>0</v>
      </c>
      <c r="HF96" s="178">
        <f t="shared" si="99"/>
        <v>0</v>
      </c>
      <c r="HG96" s="178">
        <f t="shared" si="99"/>
        <v>0</v>
      </c>
      <c r="HH96" s="178">
        <f t="shared" si="99"/>
        <v>0</v>
      </c>
      <c r="HI96" s="178">
        <f t="shared" si="99"/>
        <v>0</v>
      </c>
      <c r="HJ96" s="178">
        <f t="shared" si="99"/>
        <v>0</v>
      </c>
      <c r="HK96" s="178">
        <f t="shared" si="99"/>
        <v>0</v>
      </c>
      <c r="HL96" s="178">
        <f t="shared" si="99"/>
        <v>0</v>
      </c>
      <c r="HM96" s="178">
        <f t="shared" si="99"/>
        <v>0</v>
      </c>
      <c r="HN96" s="178">
        <f t="shared" si="99"/>
        <v>0</v>
      </c>
      <c r="HO96" s="178">
        <f t="shared" si="99"/>
        <v>0</v>
      </c>
      <c r="HP96" s="178">
        <f t="shared" si="99"/>
        <v>0</v>
      </c>
      <c r="HQ96" s="178">
        <f t="shared" si="99"/>
        <v>0</v>
      </c>
      <c r="HR96" s="178">
        <f t="shared" si="99"/>
        <v>0</v>
      </c>
      <c r="HS96" s="178">
        <f t="shared" si="99"/>
        <v>0</v>
      </c>
      <c r="HT96" s="179">
        <f t="shared" si="99"/>
        <v>349.92936</v>
      </c>
      <c r="HU96" s="178">
        <f t="shared" si="99"/>
        <v>0</v>
      </c>
      <c r="HV96" s="178">
        <f t="shared" si="99"/>
        <v>0</v>
      </c>
      <c r="HW96" s="178">
        <f t="shared" si="99"/>
        <v>0</v>
      </c>
      <c r="HX96" s="178">
        <f t="shared" si="99"/>
        <v>0</v>
      </c>
      <c r="HY96" s="178">
        <f t="shared" si="99"/>
        <v>0</v>
      </c>
      <c r="HZ96" s="178">
        <f t="shared" si="99"/>
        <v>0</v>
      </c>
      <c r="IA96" s="178">
        <f t="shared" si="99"/>
        <v>0</v>
      </c>
      <c r="IB96" s="179">
        <f t="shared" si="99"/>
        <v>148.6628</v>
      </c>
      <c r="IC96" s="178">
        <f t="shared" si="99"/>
        <v>0</v>
      </c>
      <c r="ID96" s="178">
        <f t="shared" si="99"/>
        <v>0</v>
      </c>
      <c r="IE96" s="178">
        <f t="shared" si="99"/>
        <v>0</v>
      </c>
      <c r="IF96" s="178">
        <f t="shared" si="99"/>
        <v>0</v>
      </c>
      <c r="IG96" s="178">
        <f t="shared" si="99"/>
        <v>0</v>
      </c>
      <c r="IH96" s="178">
        <f t="shared" si="99"/>
        <v>0</v>
      </c>
      <c r="II96" s="178">
        <f t="shared" si="99"/>
        <v>0</v>
      </c>
      <c r="IJ96" s="179">
        <f t="shared" si="99"/>
        <v>108.6382</v>
      </c>
      <c r="IK96" s="178">
        <f t="shared" si="99"/>
        <v>0</v>
      </c>
      <c r="IL96" s="178">
        <f t="shared" si="99"/>
        <v>0</v>
      </c>
      <c r="IM96" s="178">
        <f t="shared" si="99"/>
        <v>0</v>
      </c>
      <c r="IN96" s="178">
        <f t="shared" si="99"/>
        <v>0</v>
      </c>
      <c r="IO96" s="178">
        <f t="shared" si="99"/>
        <v>0</v>
      </c>
      <c r="IP96" s="178">
        <f t="shared" si="99"/>
        <v>0</v>
      </c>
      <c r="IQ96" s="178">
        <f t="shared" si="99"/>
        <v>0</v>
      </c>
      <c r="IR96" s="178">
        <f t="shared" si="99"/>
        <v>0</v>
      </c>
      <c r="IS96" s="178">
        <f t="shared" si="99"/>
        <v>0</v>
      </c>
      <c r="IT96" s="178">
        <f t="shared" si="99"/>
        <v>0</v>
      </c>
      <c r="IU96" s="178">
        <f t="shared" si="99"/>
        <v>0</v>
      </c>
      <c r="IV96" s="178">
        <f t="shared" si="99"/>
        <v>0</v>
      </c>
      <c r="IW96" s="178">
        <f t="shared" si="99"/>
        <v>0</v>
      </c>
      <c r="IX96" s="178">
        <f t="shared" si="99"/>
        <v>0</v>
      </c>
      <c r="IY96" s="178">
        <f t="shared" si="99"/>
        <v>0</v>
      </c>
      <c r="IZ96" s="178">
        <f t="shared" si="99"/>
        <v>0</v>
      </c>
      <c r="JA96" s="178">
        <f t="shared" si="99"/>
        <v>0</v>
      </c>
      <c r="JB96" s="178">
        <f t="shared" si="99"/>
        <v>0</v>
      </c>
      <c r="JC96" s="178">
        <f t="shared" si="99"/>
        <v>0</v>
      </c>
      <c r="JD96" s="178">
        <f t="shared" si="99"/>
        <v>0</v>
      </c>
      <c r="JE96" s="178">
        <f t="shared" si="99"/>
        <v>0</v>
      </c>
      <c r="JF96" s="178">
        <f t="shared" si="99"/>
        <v>0</v>
      </c>
      <c r="JG96" s="178">
        <f t="shared" si="99"/>
        <v>0</v>
      </c>
      <c r="JH96" s="178">
        <f t="shared" si="99"/>
        <v>0</v>
      </c>
      <c r="JI96" s="178">
        <f t="shared" si="99"/>
        <v>0</v>
      </c>
      <c r="JJ96" s="178">
        <f t="shared" si="99"/>
        <v>0</v>
      </c>
      <c r="JK96" s="178">
        <f t="shared" si="99"/>
        <v>0</v>
      </c>
      <c r="JL96" s="178">
        <f t="shared" si="99"/>
        <v>0</v>
      </c>
      <c r="JM96" s="178">
        <f t="shared" si="99"/>
        <v>0</v>
      </c>
      <c r="JN96" s="178">
        <f t="shared" si="99"/>
        <v>0</v>
      </c>
      <c r="JO96" s="178">
        <f t="shared" si="99"/>
        <v>0</v>
      </c>
      <c r="JP96" s="178">
        <f t="shared" si="99"/>
        <v>0</v>
      </c>
      <c r="JQ96" s="178">
        <f t="shared" si="99"/>
        <v>0</v>
      </c>
      <c r="JR96" s="178">
        <f t="shared" si="99"/>
        <v>0</v>
      </c>
      <c r="JS96" s="178">
        <f t="shared" si="99"/>
        <v>0</v>
      </c>
      <c r="JT96" s="178">
        <f t="shared" si="99"/>
        <v>0</v>
      </c>
      <c r="JU96" s="178">
        <f t="shared" si="99"/>
        <v>0</v>
      </c>
      <c r="JV96" s="178">
        <f t="shared" si="99"/>
        <v>0</v>
      </c>
      <c r="JW96" s="178">
        <f t="shared" si="99"/>
        <v>0</v>
      </c>
      <c r="JX96" s="178">
        <f t="shared" si="99"/>
        <v>0</v>
      </c>
      <c r="JY96" s="178">
        <f t="shared" si="99"/>
        <v>0</v>
      </c>
      <c r="JZ96" s="182">
        <f t="shared" si="4"/>
        <v>0.195</v>
      </c>
      <c r="KA96" s="181">
        <f t="shared" si="5"/>
        <v>2842.60427</v>
      </c>
      <c r="KB96" s="181">
        <f t="shared" si="6"/>
        <v>554.3078327</v>
      </c>
    </row>
    <row r="97" ht="14.25" customHeight="1">
      <c r="A97" s="50" t="s">
        <v>246</v>
      </c>
      <c r="B97" s="83" t="s">
        <v>480</v>
      </c>
      <c r="C97" s="50">
        <v>1811096.0</v>
      </c>
      <c r="D97" s="175">
        <v>0.0</v>
      </c>
      <c r="E97" s="175">
        <v>0.0</v>
      </c>
      <c r="F97" s="175">
        <v>589.0</v>
      </c>
      <c r="G97" s="175">
        <v>0.0</v>
      </c>
      <c r="H97" s="175">
        <v>0.0</v>
      </c>
      <c r="I97" s="175">
        <v>0.0</v>
      </c>
      <c r="J97" s="175">
        <v>0.0</v>
      </c>
      <c r="K97" s="175">
        <v>600.0</v>
      </c>
      <c r="L97" s="175">
        <v>0.0</v>
      </c>
      <c r="M97" s="175">
        <v>0.0</v>
      </c>
      <c r="N97" s="175">
        <v>0.0</v>
      </c>
      <c r="O97" s="175">
        <v>0.0</v>
      </c>
      <c r="P97" s="175">
        <v>617.0</v>
      </c>
      <c r="Q97" s="175">
        <v>0.0</v>
      </c>
      <c r="R97" s="175">
        <v>0.0</v>
      </c>
      <c r="S97" s="175">
        <v>0.0</v>
      </c>
      <c r="T97" s="175">
        <v>0.0</v>
      </c>
      <c r="U97" s="175">
        <v>0.0</v>
      </c>
      <c r="V97" s="175">
        <v>0.0</v>
      </c>
      <c r="W97" s="175">
        <v>0.0</v>
      </c>
      <c r="X97" s="175">
        <v>0.0</v>
      </c>
      <c r="Y97" s="175">
        <v>0.0</v>
      </c>
      <c r="Z97" s="175">
        <v>583.0</v>
      </c>
      <c r="AA97" s="175">
        <v>0.0</v>
      </c>
      <c r="AB97" s="175">
        <v>570.0</v>
      </c>
      <c r="AC97" s="175">
        <v>0.0</v>
      </c>
      <c r="AD97" s="175">
        <v>0.0</v>
      </c>
      <c r="AE97" s="175">
        <v>0.0</v>
      </c>
      <c r="AF97" s="175">
        <v>0.0</v>
      </c>
      <c r="AG97" s="175">
        <v>0.0</v>
      </c>
      <c r="AH97" s="175">
        <v>0.0</v>
      </c>
      <c r="AI97" s="175">
        <v>0.0</v>
      </c>
      <c r="AJ97" s="175">
        <v>600.0</v>
      </c>
      <c r="AK97" s="175">
        <v>0.0</v>
      </c>
      <c r="AL97" s="175">
        <v>0.0</v>
      </c>
      <c r="AM97" s="175">
        <v>0.0</v>
      </c>
      <c r="AN97" s="175">
        <v>0.0</v>
      </c>
      <c r="AO97" s="175">
        <v>0.0</v>
      </c>
      <c r="AP97" s="175">
        <v>0.0</v>
      </c>
      <c r="AQ97" s="175">
        <v>0.0</v>
      </c>
      <c r="AR97" s="175">
        <v>0.0</v>
      </c>
      <c r="AS97" s="175">
        <v>0.0</v>
      </c>
      <c r="AT97" s="175">
        <v>0.0</v>
      </c>
      <c r="AU97" s="175">
        <v>0.0</v>
      </c>
      <c r="AV97" s="175">
        <v>0.0</v>
      </c>
      <c r="AW97" s="175">
        <v>0.0</v>
      </c>
      <c r="AX97" s="175">
        <v>0.0</v>
      </c>
      <c r="AY97" s="175">
        <v>0.0</v>
      </c>
      <c r="AZ97" s="175">
        <v>600.0</v>
      </c>
      <c r="BA97" s="175">
        <v>0.0</v>
      </c>
      <c r="BB97" s="175">
        <v>0.0</v>
      </c>
      <c r="BC97" s="175">
        <v>0.0</v>
      </c>
      <c r="BD97" s="175">
        <v>0.0</v>
      </c>
      <c r="BE97" s="175">
        <v>0.0</v>
      </c>
      <c r="BF97" s="175">
        <v>0.0</v>
      </c>
      <c r="BG97" s="175">
        <v>0.0</v>
      </c>
      <c r="BH97" s="175">
        <v>0.0</v>
      </c>
      <c r="BI97" s="175">
        <v>0.0</v>
      </c>
      <c r="BJ97" s="175">
        <v>0.0</v>
      </c>
      <c r="BK97" s="175">
        <v>0.0</v>
      </c>
      <c r="BL97" s="175">
        <v>0.0</v>
      </c>
      <c r="BM97" s="175">
        <v>0.0</v>
      </c>
      <c r="BN97" s="175">
        <v>0.0</v>
      </c>
      <c r="BO97" s="175">
        <v>0.0</v>
      </c>
      <c r="BP97" s="175">
        <v>0.0</v>
      </c>
      <c r="BQ97" s="175">
        <v>0.0</v>
      </c>
      <c r="BR97" s="175">
        <v>0.0</v>
      </c>
      <c r="BS97" s="175">
        <v>0.0</v>
      </c>
      <c r="BT97" s="175">
        <v>0.0</v>
      </c>
      <c r="BU97" s="175">
        <v>0.0</v>
      </c>
      <c r="BV97" s="175">
        <v>0.0</v>
      </c>
      <c r="BW97" s="175">
        <v>0.0</v>
      </c>
      <c r="BX97" s="175">
        <v>0.0</v>
      </c>
      <c r="BY97" s="175">
        <v>0.0</v>
      </c>
      <c r="BZ97" s="175">
        <v>0.0</v>
      </c>
      <c r="CA97" s="175">
        <v>0.0</v>
      </c>
      <c r="CB97" s="175">
        <v>0.0</v>
      </c>
      <c r="CC97" s="175">
        <v>0.0</v>
      </c>
      <c r="CD97" s="175">
        <v>0.0</v>
      </c>
      <c r="CE97" s="175">
        <v>0.0</v>
      </c>
      <c r="CF97" s="175">
        <v>0.0</v>
      </c>
      <c r="CG97" s="175">
        <v>0.0</v>
      </c>
      <c r="CH97" s="175">
        <v>600.0</v>
      </c>
      <c r="CI97" s="175">
        <v>0.0</v>
      </c>
      <c r="CJ97" s="175">
        <v>0.0</v>
      </c>
      <c r="CK97" s="175">
        <v>0.0</v>
      </c>
      <c r="CL97" s="175">
        <v>0.0</v>
      </c>
      <c r="CM97" s="175">
        <v>0.0</v>
      </c>
      <c r="CN97" s="175">
        <v>0.0</v>
      </c>
      <c r="CO97" s="175">
        <v>0.0</v>
      </c>
      <c r="CP97" s="175">
        <v>648.0</v>
      </c>
      <c r="CQ97" s="175">
        <v>0.0</v>
      </c>
      <c r="CR97" s="175">
        <v>0.0</v>
      </c>
      <c r="CS97" s="175">
        <v>0.0</v>
      </c>
      <c r="CT97" s="175">
        <v>0.0</v>
      </c>
      <c r="CU97" s="175">
        <v>0.0</v>
      </c>
      <c r="CV97" s="175">
        <v>0.0</v>
      </c>
      <c r="CW97" s="175">
        <v>0.0</v>
      </c>
      <c r="CX97" s="175">
        <v>630.0</v>
      </c>
      <c r="CY97" s="175">
        <v>0.0</v>
      </c>
      <c r="CZ97" s="175">
        <v>0.0</v>
      </c>
      <c r="DA97" s="175">
        <v>0.0</v>
      </c>
      <c r="DB97" s="175">
        <v>0.0</v>
      </c>
      <c r="DC97" s="175">
        <v>0.0</v>
      </c>
      <c r="DD97" s="175">
        <v>0.0</v>
      </c>
      <c r="DE97" s="175">
        <v>0.0</v>
      </c>
      <c r="DF97" s="175">
        <v>0.0</v>
      </c>
      <c r="DG97" s="175">
        <v>0.0</v>
      </c>
      <c r="DH97" s="175">
        <v>0.0</v>
      </c>
      <c r="DI97" s="175">
        <v>0.0</v>
      </c>
      <c r="DJ97" s="175">
        <v>0.0</v>
      </c>
      <c r="DK97" s="175">
        <v>0.0</v>
      </c>
      <c r="DL97" s="175">
        <v>0.0</v>
      </c>
      <c r="DM97" s="175">
        <v>0.0</v>
      </c>
      <c r="DN97" s="175">
        <v>0.0</v>
      </c>
      <c r="DO97" s="175">
        <v>0.0</v>
      </c>
      <c r="DP97" s="175">
        <v>0.0</v>
      </c>
      <c r="DQ97" s="175">
        <v>0.0</v>
      </c>
      <c r="DR97" s="175">
        <v>0.0</v>
      </c>
      <c r="DS97" s="175">
        <v>0.0</v>
      </c>
      <c r="DT97" s="175">
        <v>0.0</v>
      </c>
      <c r="DU97" s="175">
        <v>0.0</v>
      </c>
      <c r="DV97" s="175">
        <v>0.0</v>
      </c>
      <c r="DW97" s="175">
        <v>0.0</v>
      </c>
      <c r="DX97" s="175">
        <v>0.0</v>
      </c>
      <c r="DY97" s="175">
        <v>0.0</v>
      </c>
      <c r="DZ97" s="175">
        <v>0.0</v>
      </c>
      <c r="EA97" s="175">
        <v>0.0</v>
      </c>
      <c r="EB97" s="175">
        <v>0.0</v>
      </c>
      <c r="EC97" s="175">
        <v>0.0</v>
      </c>
      <c r="ED97" s="175">
        <v>0.0</v>
      </c>
      <c r="EE97" s="175">
        <v>0.0</v>
      </c>
      <c r="EF97" s="175">
        <v>0.0</v>
      </c>
      <c r="EG97" s="175">
        <v>0.0</v>
      </c>
      <c r="EH97" s="175">
        <v>0.0</v>
      </c>
      <c r="EI97" s="175">
        <v>0.0</v>
      </c>
      <c r="EJ97" s="175">
        <v>0.0</v>
      </c>
      <c r="EK97" s="175">
        <v>0.0</v>
      </c>
      <c r="EL97" s="175">
        <v>0.0</v>
      </c>
      <c r="EM97" s="176">
        <v>0.0</v>
      </c>
      <c r="EN97" s="177">
        <f t="shared" si="2"/>
        <v>0</v>
      </c>
      <c r="EO97" s="178">
        <f>VLOOKUP(C97,'Complexity Cost Adjustment'!$C$2:$H$141,6,0)</f>
        <v>1367.0514</v>
      </c>
      <c r="EP97" s="178">
        <f t="shared" ref="EP97:JY97" si="100">IF(D97&gt;0,($EO97)*D$143,0)</f>
        <v>0</v>
      </c>
      <c r="EQ97" s="178">
        <f t="shared" si="100"/>
        <v>0</v>
      </c>
      <c r="ER97" s="179">
        <f t="shared" si="100"/>
        <v>1518.794105</v>
      </c>
      <c r="ES97" s="178">
        <f t="shared" si="100"/>
        <v>0</v>
      </c>
      <c r="ET97" s="178">
        <f t="shared" si="100"/>
        <v>0</v>
      </c>
      <c r="EU97" s="178">
        <f t="shared" si="100"/>
        <v>0</v>
      </c>
      <c r="EV97" s="178">
        <f t="shared" si="100"/>
        <v>0</v>
      </c>
      <c r="EW97" s="179">
        <f t="shared" si="100"/>
        <v>1242.649723</v>
      </c>
      <c r="EX97" s="178">
        <f t="shared" si="100"/>
        <v>0</v>
      </c>
      <c r="EY97" s="178">
        <f t="shared" si="100"/>
        <v>0</v>
      </c>
      <c r="EZ97" s="178">
        <f t="shared" si="100"/>
        <v>0</v>
      </c>
      <c r="FA97" s="178">
        <f t="shared" si="100"/>
        <v>0</v>
      </c>
      <c r="FB97" s="179">
        <f t="shared" si="100"/>
        <v>1004.782779</v>
      </c>
      <c r="FC97" s="178">
        <f t="shared" si="100"/>
        <v>0</v>
      </c>
      <c r="FD97" s="178">
        <f t="shared" si="100"/>
        <v>0</v>
      </c>
      <c r="FE97" s="178">
        <f t="shared" si="100"/>
        <v>0</v>
      </c>
      <c r="FF97" s="178">
        <f t="shared" si="100"/>
        <v>0</v>
      </c>
      <c r="FG97" s="178">
        <f t="shared" si="100"/>
        <v>0</v>
      </c>
      <c r="FH97" s="178">
        <f t="shared" si="100"/>
        <v>0</v>
      </c>
      <c r="FI97" s="178">
        <f t="shared" si="100"/>
        <v>0</v>
      </c>
      <c r="FJ97" s="178">
        <f t="shared" si="100"/>
        <v>0</v>
      </c>
      <c r="FK97" s="178">
        <f t="shared" si="100"/>
        <v>0</v>
      </c>
      <c r="FL97" s="179">
        <f t="shared" si="100"/>
        <v>2755.975622</v>
      </c>
      <c r="FM97" s="178">
        <f t="shared" si="100"/>
        <v>0</v>
      </c>
      <c r="FN97" s="179">
        <f t="shared" si="100"/>
        <v>1673.270914</v>
      </c>
      <c r="FO97" s="178">
        <f t="shared" si="100"/>
        <v>0</v>
      </c>
      <c r="FP97" s="178">
        <f t="shared" si="100"/>
        <v>0</v>
      </c>
      <c r="FQ97" s="178">
        <f t="shared" si="100"/>
        <v>0</v>
      </c>
      <c r="FR97" s="178">
        <f t="shared" si="100"/>
        <v>0</v>
      </c>
      <c r="FS97" s="178">
        <f t="shared" si="100"/>
        <v>0</v>
      </c>
      <c r="FT97" s="178">
        <f t="shared" si="100"/>
        <v>0</v>
      </c>
      <c r="FU97" s="178">
        <f t="shared" si="100"/>
        <v>0</v>
      </c>
      <c r="FV97" s="179">
        <f t="shared" si="100"/>
        <v>1689.67553</v>
      </c>
      <c r="FW97" s="178">
        <f t="shared" si="100"/>
        <v>0</v>
      </c>
      <c r="FX97" s="178">
        <f t="shared" si="100"/>
        <v>0</v>
      </c>
      <c r="FY97" s="178">
        <f t="shared" si="100"/>
        <v>0</v>
      </c>
      <c r="FZ97" s="178">
        <f t="shared" si="100"/>
        <v>0</v>
      </c>
      <c r="GA97" s="178">
        <f t="shared" si="100"/>
        <v>0</v>
      </c>
      <c r="GB97" s="178">
        <f t="shared" si="100"/>
        <v>0</v>
      </c>
      <c r="GC97" s="178">
        <f t="shared" si="100"/>
        <v>0</v>
      </c>
      <c r="GD97" s="178">
        <f t="shared" si="100"/>
        <v>0</v>
      </c>
      <c r="GE97" s="178">
        <f t="shared" si="100"/>
        <v>0</v>
      </c>
      <c r="GF97" s="178">
        <f t="shared" si="100"/>
        <v>0</v>
      </c>
      <c r="GG97" s="178">
        <f t="shared" si="100"/>
        <v>0</v>
      </c>
      <c r="GH97" s="178">
        <f t="shared" si="100"/>
        <v>0</v>
      </c>
      <c r="GI97" s="178">
        <f t="shared" si="100"/>
        <v>0</v>
      </c>
      <c r="GJ97" s="178">
        <f t="shared" si="100"/>
        <v>0</v>
      </c>
      <c r="GK97" s="178">
        <f t="shared" si="100"/>
        <v>0</v>
      </c>
      <c r="GL97" s="179">
        <f t="shared" si="100"/>
        <v>803.8262232</v>
      </c>
      <c r="GM97" s="178">
        <f t="shared" si="100"/>
        <v>0</v>
      </c>
      <c r="GN97" s="178">
        <f t="shared" si="100"/>
        <v>0</v>
      </c>
      <c r="GO97" s="178">
        <f t="shared" si="100"/>
        <v>0</v>
      </c>
      <c r="GP97" s="178">
        <f t="shared" si="100"/>
        <v>0</v>
      </c>
      <c r="GQ97" s="178">
        <f t="shared" si="100"/>
        <v>0</v>
      </c>
      <c r="GR97" s="178">
        <f t="shared" si="100"/>
        <v>0</v>
      </c>
      <c r="GS97" s="178">
        <f t="shared" si="100"/>
        <v>0</v>
      </c>
      <c r="GT97" s="178">
        <f t="shared" si="100"/>
        <v>0</v>
      </c>
      <c r="GU97" s="178">
        <f t="shared" si="100"/>
        <v>0</v>
      </c>
      <c r="GV97" s="178">
        <f t="shared" si="100"/>
        <v>0</v>
      </c>
      <c r="GW97" s="178">
        <f t="shared" si="100"/>
        <v>0</v>
      </c>
      <c r="GX97" s="178">
        <f t="shared" si="100"/>
        <v>0</v>
      </c>
      <c r="GY97" s="178">
        <f t="shared" si="100"/>
        <v>0</v>
      </c>
      <c r="GZ97" s="178">
        <f t="shared" si="100"/>
        <v>0</v>
      </c>
      <c r="HA97" s="178">
        <f t="shared" si="100"/>
        <v>0</v>
      </c>
      <c r="HB97" s="178">
        <f t="shared" si="100"/>
        <v>0</v>
      </c>
      <c r="HC97" s="178">
        <f t="shared" si="100"/>
        <v>0</v>
      </c>
      <c r="HD97" s="178">
        <f t="shared" si="100"/>
        <v>0</v>
      </c>
      <c r="HE97" s="178">
        <f t="shared" si="100"/>
        <v>0</v>
      </c>
      <c r="HF97" s="178">
        <f t="shared" si="100"/>
        <v>0</v>
      </c>
      <c r="HG97" s="178">
        <f t="shared" si="100"/>
        <v>0</v>
      </c>
      <c r="HH97" s="178">
        <f t="shared" si="100"/>
        <v>0</v>
      </c>
      <c r="HI97" s="178">
        <f t="shared" si="100"/>
        <v>0</v>
      </c>
      <c r="HJ97" s="178">
        <f t="shared" si="100"/>
        <v>0</v>
      </c>
      <c r="HK97" s="178">
        <f t="shared" si="100"/>
        <v>0</v>
      </c>
      <c r="HL97" s="178">
        <f t="shared" si="100"/>
        <v>0</v>
      </c>
      <c r="HM97" s="178">
        <f t="shared" si="100"/>
        <v>0</v>
      </c>
      <c r="HN97" s="178">
        <f t="shared" si="100"/>
        <v>0</v>
      </c>
      <c r="HO97" s="178">
        <f t="shared" si="100"/>
        <v>0</v>
      </c>
      <c r="HP97" s="178">
        <f t="shared" si="100"/>
        <v>0</v>
      </c>
      <c r="HQ97" s="178">
        <f t="shared" si="100"/>
        <v>0</v>
      </c>
      <c r="HR97" s="178">
        <f t="shared" si="100"/>
        <v>0</v>
      </c>
      <c r="HS97" s="178">
        <f t="shared" si="100"/>
        <v>0</v>
      </c>
      <c r="HT97" s="179">
        <f t="shared" si="100"/>
        <v>1673.270914</v>
      </c>
      <c r="HU97" s="178">
        <f t="shared" si="100"/>
        <v>0</v>
      </c>
      <c r="HV97" s="178">
        <f t="shared" si="100"/>
        <v>0</v>
      </c>
      <c r="HW97" s="178">
        <f t="shared" si="100"/>
        <v>0</v>
      </c>
      <c r="HX97" s="178">
        <f t="shared" si="100"/>
        <v>0</v>
      </c>
      <c r="HY97" s="178">
        <f t="shared" si="100"/>
        <v>0</v>
      </c>
      <c r="HZ97" s="178">
        <f t="shared" si="100"/>
        <v>0</v>
      </c>
      <c r="IA97" s="178">
        <f t="shared" si="100"/>
        <v>0</v>
      </c>
      <c r="IB97" s="179">
        <f t="shared" si="100"/>
        <v>710.866728</v>
      </c>
      <c r="IC97" s="178">
        <f t="shared" si="100"/>
        <v>0</v>
      </c>
      <c r="ID97" s="178">
        <f t="shared" si="100"/>
        <v>0</v>
      </c>
      <c r="IE97" s="178">
        <f t="shared" si="100"/>
        <v>0</v>
      </c>
      <c r="IF97" s="178">
        <f t="shared" si="100"/>
        <v>0</v>
      </c>
      <c r="IG97" s="178">
        <f t="shared" si="100"/>
        <v>0</v>
      </c>
      <c r="IH97" s="178">
        <f t="shared" si="100"/>
        <v>0</v>
      </c>
      <c r="II97" s="178">
        <f t="shared" si="100"/>
        <v>0</v>
      </c>
      <c r="IJ97" s="179">
        <f t="shared" si="100"/>
        <v>519.479532</v>
      </c>
      <c r="IK97" s="178">
        <f t="shared" si="100"/>
        <v>0</v>
      </c>
      <c r="IL97" s="178">
        <f t="shared" si="100"/>
        <v>0</v>
      </c>
      <c r="IM97" s="178">
        <f t="shared" si="100"/>
        <v>0</v>
      </c>
      <c r="IN97" s="178">
        <f t="shared" si="100"/>
        <v>0</v>
      </c>
      <c r="IO97" s="178">
        <f t="shared" si="100"/>
        <v>0</v>
      </c>
      <c r="IP97" s="178">
        <f t="shared" si="100"/>
        <v>0</v>
      </c>
      <c r="IQ97" s="178">
        <f t="shared" si="100"/>
        <v>0</v>
      </c>
      <c r="IR97" s="178">
        <f t="shared" si="100"/>
        <v>0</v>
      </c>
      <c r="IS97" s="178">
        <f t="shared" si="100"/>
        <v>0</v>
      </c>
      <c r="IT97" s="178">
        <f t="shared" si="100"/>
        <v>0</v>
      </c>
      <c r="IU97" s="178">
        <f t="shared" si="100"/>
        <v>0</v>
      </c>
      <c r="IV97" s="178">
        <f t="shared" si="100"/>
        <v>0</v>
      </c>
      <c r="IW97" s="178">
        <f t="shared" si="100"/>
        <v>0</v>
      </c>
      <c r="IX97" s="178">
        <f t="shared" si="100"/>
        <v>0</v>
      </c>
      <c r="IY97" s="178">
        <f t="shared" si="100"/>
        <v>0</v>
      </c>
      <c r="IZ97" s="178">
        <f t="shared" si="100"/>
        <v>0</v>
      </c>
      <c r="JA97" s="178">
        <f t="shared" si="100"/>
        <v>0</v>
      </c>
      <c r="JB97" s="178">
        <f t="shared" si="100"/>
        <v>0</v>
      </c>
      <c r="JC97" s="178">
        <f t="shared" si="100"/>
        <v>0</v>
      </c>
      <c r="JD97" s="178">
        <f t="shared" si="100"/>
        <v>0</v>
      </c>
      <c r="JE97" s="178">
        <f t="shared" si="100"/>
        <v>0</v>
      </c>
      <c r="JF97" s="178">
        <f t="shared" si="100"/>
        <v>0</v>
      </c>
      <c r="JG97" s="178">
        <f t="shared" si="100"/>
        <v>0</v>
      </c>
      <c r="JH97" s="178">
        <f t="shared" si="100"/>
        <v>0</v>
      </c>
      <c r="JI97" s="178">
        <f t="shared" si="100"/>
        <v>0</v>
      </c>
      <c r="JJ97" s="178">
        <f t="shared" si="100"/>
        <v>0</v>
      </c>
      <c r="JK97" s="178">
        <f t="shared" si="100"/>
        <v>0</v>
      </c>
      <c r="JL97" s="178">
        <f t="shared" si="100"/>
        <v>0</v>
      </c>
      <c r="JM97" s="178">
        <f t="shared" si="100"/>
        <v>0</v>
      </c>
      <c r="JN97" s="178">
        <f t="shared" si="100"/>
        <v>0</v>
      </c>
      <c r="JO97" s="178">
        <f t="shared" si="100"/>
        <v>0</v>
      </c>
      <c r="JP97" s="178">
        <f t="shared" si="100"/>
        <v>0</v>
      </c>
      <c r="JQ97" s="178">
        <f t="shared" si="100"/>
        <v>0</v>
      </c>
      <c r="JR97" s="178">
        <f t="shared" si="100"/>
        <v>0</v>
      </c>
      <c r="JS97" s="178">
        <f t="shared" si="100"/>
        <v>0</v>
      </c>
      <c r="JT97" s="178">
        <f t="shared" si="100"/>
        <v>0</v>
      </c>
      <c r="JU97" s="178">
        <f t="shared" si="100"/>
        <v>0</v>
      </c>
      <c r="JV97" s="178">
        <f t="shared" si="100"/>
        <v>0</v>
      </c>
      <c r="JW97" s="178">
        <f t="shared" si="100"/>
        <v>0</v>
      </c>
      <c r="JX97" s="178">
        <f t="shared" si="100"/>
        <v>0</v>
      </c>
      <c r="JY97" s="178">
        <f t="shared" si="100"/>
        <v>0</v>
      </c>
      <c r="JZ97" s="182">
        <f t="shared" si="4"/>
        <v>0.195</v>
      </c>
      <c r="KA97" s="181">
        <f t="shared" si="5"/>
        <v>13592.59207</v>
      </c>
      <c r="KB97" s="181">
        <f t="shared" si="6"/>
        <v>2650.555454</v>
      </c>
    </row>
    <row r="98" ht="14.25" customHeight="1">
      <c r="A98" s="50" t="s">
        <v>246</v>
      </c>
      <c r="B98" s="83" t="s">
        <v>480</v>
      </c>
      <c r="C98" s="50">
        <v>1811097.0</v>
      </c>
      <c r="D98" s="175">
        <v>0.0</v>
      </c>
      <c r="E98" s="175">
        <v>0.0</v>
      </c>
      <c r="F98" s="175">
        <v>65.0</v>
      </c>
      <c r="G98" s="175">
        <v>0.0</v>
      </c>
      <c r="H98" s="175">
        <v>0.0</v>
      </c>
      <c r="I98" s="175">
        <v>0.0</v>
      </c>
      <c r="J98" s="175">
        <v>0.0</v>
      </c>
      <c r="K98" s="175">
        <v>67.0</v>
      </c>
      <c r="L98" s="175">
        <v>0.0</v>
      </c>
      <c r="M98" s="175">
        <v>0.0</v>
      </c>
      <c r="N98" s="175">
        <v>0.0</v>
      </c>
      <c r="O98" s="175">
        <v>0.0</v>
      </c>
      <c r="P98" s="175">
        <v>69.0</v>
      </c>
      <c r="Q98" s="175">
        <v>0.0</v>
      </c>
      <c r="R98" s="175">
        <v>0.0</v>
      </c>
      <c r="S98" s="175">
        <v>0.0</v>
      </c>
      <c r="T98" s="175">
        <v>0.0</v>
      </c>
      <c r="U98" s="175">
        <v>0.0</v>
      </c>
      <c r="V98" s="175">
        <v>0.0</v>
      </c>
      <c r="W98" s="175">
        <v>0.0</v>
      </c>
      <c r="X98" s="175">
        <v>0.0</v>
      </c>
      <c r="Y98" s="175">
        <v>0.0</v>
      </c>
      <c r="Z98" s="175">
        <v>65.0</v>
      </c>
      <c r="AA98" s="175">
        <v>0.0</v>
      </c>
      <c r="AB98" s="175">
        <v>63.0</v>
      </c>
      <c r="AC98" s="175">
        <v>0.0</v>
      </c>
      <c r="AD98" s="175">
        <v>0.0</v>
      </c>
      <c r="AE98" s="175">
        <v>0.0</v>
      </c>
      <c r="AF98" s="175">
        <v>0.0</v>
      </c>
      <c r="AG98" s="175">
        <v>0.0</v>
      </c>
      <c r="AH98" s="175">
        <v>0.0</v>
      </c>
      <c r="AI98" s="175">
        <v>0.0</v>
      </c>
      <c r="AJ98" s="175">
        <v>67.0</v>
      </c>
      <c r="AK98" s="175">
        <v>0.0</v>
      </c>
      <c r="AL98" s="175">
        <v>0.0</v>
      </c>
      <c r="AM98" s="175">
        <v>0.0</v>
      </c>
      <c r="AN98" s="175">
        <v>0.0</v>
      </c>
      <c r="AO98" s="175">
        <v>0.0</v>
      </c>
      <c r="AP98" s="175">
        <v>0.0</v>
      </c>
      <c r="AQ98" s="175">
        <v>0.0</v>
      </c>
      <c r="AR98" s="175">
        <v>0.0</v>
      </c>
      <c r="AS98" s="175">
        <v>0.0</v>
      </c>
      <c r="AT98" s="175">
        <v>0.0</v>
      </c>
      <c r="AU98" s="175">
        <v>0.0</v>
      </c>
      <c r="AV98" s="175">
        <v>0.0</v>
      </c>
      <c r="AW98" s="175">
        <v>0.0</v>
      </c>
      <c r="AX98" s="175">
        <v>0.0</v>
      </c>
      <c r="AY98" s="175">
        <v>0.0</v>
      </c>
      <c r="AZ98" s="175">
        <v>67.0</v>
      </c>
      <c r="BA98" s="175">
        <v>0.0</v>
      </c>
      <c r="BB98" s="175">
        <v>0.0</v>
      </c>
      <c r="BC98" s="175">
        <v>0.0</v>
      </c>
      <c r="BD98" s="175">
        <v>0.0</v>
      </c>
      <c r="BE98" s="175">
        <v>0.0</v>
      </c>
      <c r="BF98" s="175">
        <v>0.0</v>
      </c>
      <c r="BG98" s="175">
        <v>0.0</v>
      </c>
      <c r="BH98" s="175">
        <v>0.0</v>
      </c>
      <c r="BI98" s="175">
        <v>0.0</v>
      </c>
      <c r="BJ98" s="175">
        <v>0.0</v>
      </c>
      <c r="BK98" s="175">
        <v>0.0</v>
      </c>
      <c r="BL98" s="175">
        <v>0.0</v>
      </c>
      <c r="BM98" s="175">
        <v>0.0</v>
      </c>
      <c r="BN98" s="175">
        <v>0.0</v>
      </c>
      <c r="BO98" s="175">
        <v>0.0</v>
      </c>
      <c r="BP98" s="175">
        <v>0.0</v>
      </c>
      <c r="BQ98" s="175">
        <v>0.0</v>
      </c>
      <c r="BR98" s="175">
        <v>0.0</v>
      </c>
      <c r="BS98" s="175">
        <v>0.0</v>
      </c>
      <c r="BT98" s="175">
        <v>0.0</v>
      </c>
      <c r="BU98" s="175">
        <v>0.0</v>
      </c>
      <c r="BV98" s="175">
        <v>0.0</v>
      </c>
      <c r="BW98" s="175">
        <v>0.0</v>
      </c>
      <c r="BX98" s="175">
        <v>0.0</v>
      </c>
      <c r="BY98" s="175">
        <v>0.0</v>
      </c>
      <c r="BZ98" s="175">
        <v>0.0</v>
      </c>
      <c r="CA98" s="175">
        <v>0.0</v>
      </c>
      <c r="CB98" s="175">
        <v>0.0</v>
      </c>
      <c r="CC98" s="175">
        <v>0.0</v>
      </c>
      <c r="CD98" s="175">
        <v>0.0</v>
      </c>
      <c r="CE98" s="175">
        <v>0.0</v>
      </c>
      <c r="CF98" s="175">
        <v>0.0</v>
      </c>
      <c r="CG98" s="175">
        <v>0.0</v>
      </c>
      <c r="CH98" s="175">
        <v>67.0</v>
      </c>
      <c r="CI98" s="175">
        <v>0.0</v>
      </c>
      <c r="CJ98" s="175">
        <v>0.0</v>
      </c>
      <c r="CK98" s="175">
        <v>0.0</v>
      </c>
      <c r="CL98" s="175">
        <v>0.0</v>
      </c>
      <c r="CM98" s="175">
        <v>0.0</v>
      </c>
      <c r="CN98" s="175">
        <v>0.0</v>
      </c>
      <c r="CO98" s="175">
        <v>0.0</v>
      </c>
      <c r="CP98" s="175">
        <v>72.0</v>
      </c>
      <c r="CQ98" s="175">
        <v>0.0</v>
      </c>
      <c r="CR98" s="175">
        <v>0.0</v>
      </c>
      <c r="CS98" s="175">
        <v>0.0</v>
      </c>
      <c r="CT98" s="175">
        <v>0.0</v>
      </c>
      <c r="CU98" s="175">
        <v>0.0</v>
      </c>
      <c r="CV98" s="175">
        <v>0.0</v>
      </c>
      <c r="CW98" s="175">
        <v>0.0</v>
      </c>
      <c r="CX98" s="175">
        <v>70.0</v>
      </c>
      <c r="CY98" s="175">
        <v>0.0</v>
      </c>
      <c r="CZ98" s="175">
        <v>0.0</v>
      </c>
      <c r="DA98" s="175">
        <v>0.0</v>
      </c>
      <c r="DB98" s="175">
        <v>0.0</v>
      </c>
      <c r="DC98" s="175">
        <v>0.0</v>
      </c>
      <c r="DD98" s="175">
        <v>0.0</v>
      </c>
      <c r="DE98" s="175">
        <v>0.0</v>
      </c>
      <c r="DF98" s="175">
        <v>0.0</v>
      </c>
      <c r="DG98" s="175">
        <v>0.0</v>
      </c>
      <c r="DH98" s="175">
        <v>0.0</v>
      </c>
      <c r="DI98" s="175">
        <v>0.0</v>
      </c>
      <c r="DJ98" s="175">
        <v>0.0</v>
      </c>
      <c r="DK98" s="175">
        <v>0.0</v>
      </c>
      <c r="DL98" s="175">
        <v>0.0</v>
      </c>
      <c r="DM98" s="175">
        <v>0.0</v>
      </c>
      <c r="DN98" s="175">
        <v>0.0</v>
      </c>
      <c r="DO98" s="175">
        <v>0.0</v>
      </c>
      <c r="DP98" s="175">
        <v>0.0</v>
      </c>
      <c r="DQ98" s="175">
        <v>0.0</v>
      </c>
      <c r="DR98" s="175">
        <v>0.0</v>
      </c>
      <c r="DS98" s="175">
        <v>0.0</v>
      </c>
      <c r="DT98" s="175">
        <v>0.0</v>
      </c>
      <c r="DU98" s="175">
        <v>0.0</v>
      </c>
      <c r="DV98" s="175">
        <v>0.0</v>
      </c>
      <c r="DW98" s="175">
        <v>0.0</v>
      </c>
      <c r="DX98" s="175">
        <v>0.0</v>
      </c>
      <c r="DY98" s="175">
        <v>0.0</v>
      </c>
      <c r="DZ98" s="175">
        <v>0.0</v>
      </c>
      <c r="EA98" s="175">
        <v>0.0</v>
      </c>
      <c r="EB98" s="175">
        <v>0.0</v>
      </c>
      <c r="EC98" s="175">
        <v>0.0</v>
      </c>
      <c r="ED98" s="175">
        <v>0.0</v>
      </c>
      <c r="EE98" s="175">
        <v>0.0</v>
      </c>
      <c r="EF98" s="175">
        <v>0.0</v>
      </c>
      <c r="EG98" s="175">
        <v>0.0</v>
      </c>
      <c r="EH98" s="175">
        <v>0.0</v>
      </c>
      <c r="EI98" s="175">
        <v>0.0</v>
      </c>
      <c r="EJ98" s="175">
        <v>0.0</v>
      </c>
      <c r="EK98" s="175">
        <v>0.0</v>
      </c>
      <c r="EL98" s="175">
        <v>0.0</v>
      </c>
      <c r="EM98" s="176">
        <v>0.0</v>
      </c>
      <c r="EN98" s="177">
        <f t="shared" si="2"/>
        <v>0</v>
      </c>
      <c r="EO98" s="178">
        <f>VLOOKUP(C98,'Complexity Cost Adjustment'!$C$2:$H$141,6,0)</f>
        <v>755.3711</v>
      </c>
      <c r="EP98" s="178">
        <f t="shared" ref="EP98:JY98" si="101">IF(D98&gt;0,($EO98)*D$143,0)</f>
        <v>0</v>
      </c>
      <c r="EQ98" s="178">
        <f t="shared" si="101"/>
        <v>0</v>
      </c>
      <c r="ER98" s="179">
        <f t="shared" si="101"/>
        <v>839.2172921</v>
      </c>
      <c r="ES98" s="178">
        <f t="shared" si="101"/>
        <v>0</v>
      </c>
      <c r="ET98" s="178">
        <f t="shared" si="101"/>
        <v>0</v>
      </c>
      <c r="EU98" s="178">
        <f t="shared" si="101"/>
        <v>0</v>
      </c>
      <c r="EV98" s="178">
        <f t="shared" si="101"/>
        <v>0</v>
      </c>
      <c r="EW98" s="179">
        <f t="shared" si="101"/>
        <v>686.6323299</v>
      </c>
      <c r="EX98" s="178">
        <f t="shared" si="101"/>
        <v>0</v>
      </c>
      <c r="EY98" s="178">
        <f t="shared" si="101"/>
        <v>0</v>
      </c>
      <c r="EZ98" s="178">
        <f t="shared" si="101"/>
        <v>0</v>
      </c>
      <c r="FA98" s="178">
        <f t="shared" si="101"/>
        <v>0</v>
      </c>
      <c r="FB98" s="179">
        <f t="shared" si="101"/>
        <v>555.1977585</v>
      </c>
      <c r="FC98" s="178">
        <f t="shared" si="101"/>
        <v>0</v>
      </c>
      <c r="FD98" s="178">
        <f t="shared" si="101"/>
        <v>0</v>
      </c>
      <c r="FE98" s="178">
        <f t="shared" si="101"/>
        <v>0</v>
      </c>
      <c r="FF98" s="178">
        <f t="shared" si="101"/>
        <v>0</v>
      </c>
      <c r="FG98" s="178">
        <f t="shared" si="101"/>
        <v>0</v>
      </c>
      <c r="FH98" s="178">
        <f t="shared" si="101"/>
        <v>0</v>
      </c>
      <c r="FI98" s="178">
        <f t="shared" si="101"/>
        <v>0</v>
      </c>
      <c r="FJ98" s="178">
        <f t="shared" si="101"/>
        <v>0</v>
      </c>
      <c r="FK98" s="178">
        <f t="shared" si="101"/>
        <v>0</v>
      </c>
      <c r="FL98" s="179">
        <f t="shared" si="101"/>
        <v>1522.828138</v>
      </c>
      <c r="FM98" s="178">
        <f t="shared" si="101"/>
        <v>0</v>
      </c>
      <c r="FN98" s="179">
        <f t="shared" si="101"/>
        <v>924.5742264</v>
      </c>
      <c r="FO98" s="178">
        <f t="shared" si="101"/>
        <v>0</v>
      </c>
      <c r="FP98" s="178">
        <f t="shared" si="101"/>
        <v>0</v>
      </c>
      <c r="FQ98" s="178">
        <f t="shared" si="101"/>
        <v>0</v>
      </c>
      <c r="FR98" s="178">
        <f t="shared" si="101"/>
        <v>0</v>
      </c>
      <c r="FS98" s="178">
        <f t="shared" si="101"/>
        <v>0</v>
      </c>
      <c r="FT98" s="178">
        <f t="shared" si="101"/>
        <v>0</v>
      </c>
      <c r="FU98" s="178">
        <f t="shared" si="101"/>
        <v>0</v>
      </c>
      <c r="FV98" s="179">
        <f t="shared" si="101"/>
        <v>933.6386796</v>
      </c>
      <c r="FW98" s="178">
        <f t="shared" si="101"/>
        <v>0</v>
      </c>
      <c r="FX98" s="178">
        <f t="shared" si="101"/>
        <v>0</v>
      </c>
      <c r="FY98" s="178">
        <f t="shared" si="101"/>
        <v>0</v>
      </c>
      <c r="FZ98" s="178">
        <f t="shared" si="101"/>
        <v>0</v>
      </c>
      <c r="GA98" s="178">
        <f t="shared" si="101"/>
        <v>0</v>
      </c>
      <c r="GB98" s="178">
        <f t="shared" si="101"/>
        <v>0</v>
      </c>
      <c r="GC98" s="178">
        <f t="shared" si="101"/>
        <v>0</v>
      </c>
      <c r="GD98" s="178">
        <f t="shared" si="101"/>
        <v>0</v>
      </c>
      <c r="GE98" s="178">
        <f t="shared" si="101"/>
        <v>0</v>
      </c>
      <c r="GF98" s="178">
        <f t="shared" si="101"/>
        <v>0</v>
      </c>
      <c r="GG98" s="178">
        <f t="shared" si="101"/>
        <v>0</v>
      </c>
      <c r="GH98" s="178">
        <f t="shared" si="101"/>
        <v>0</v>
      </c>
      <c r="GI98" s="178">
        <f t="shared" si="101"/>
        <v>0</v>
      </c>
      <c r="GJ98" s="178">
        <f t="shared" si="101"/>
        <v>0</v>
      </c>
      <c r="GK98" s="178">
        <f t="shared" si="101"/>
        <v>0</v>
      </c>
      <c r="GL98" s="179">
        <f t="shared" si="101"/>
        <v>444.1582068</v>
      </c>
      <c r="GM98" s="178">
        <f t="shared" si="101"/>
        <v>0</v>
      </c>
      <c r="GN98" s="178">
        <f t="shared" si="101"/>
        <v>0</v>
      </c>
      <c r="GO98" s="178">
        <f t="shared" si="101"/>
        <v>0</v>
      </c>
      <c r="GP98" s="178">
        <f t="shared" si="101"/>
        <v>0</v>
      </c>
      <c r="GQ98" s="178">
        <f t="shared" si="101"/>
        <v>0</v>
      </c>
      <c r="GR98" s="178">
        <f t="shared" si="101"/>
        <v>0</v>
      </c>
      <c r="GS98" s="178">
        <f t="shared" si="101"/>
        <v>0</v>
      </c>
      <c r="GT98" s="178">
        <f t="shared" si="101"/>
        <v>0</v>
      </c>
      <c r="GU98" s="178">
        <f t="shared" si="101"/>
        <v>0</v>
      </c>
      <c r="GV98" s="178">
        <f t="shared" si="101"/>
        <v>0</v>
      </c>
      <c r="GW98" s="178">
        <f t="shared" si="101"/>
        <v>0</v>
      </c>
      <c r="GX98" s="178">
        <f t="shared" si="101"/>
        <v>0</v>
      </c>
      <c r="GY98" s="178">
        <f t="shared" si="101"/>
        <v>0</v>
      </c>
      <c r="GZ98" s="178">
        <f t="shared" si="101"/>
        <v>0</v>
      </c>
      <c r="HA98" s="178">
        <f t="shared" si="101"/>
        <v>0</v>
      </c>
      <c r="HB98" s="178">
        <f t="shared" si="101"/>
        <v>0</v>
      </c>
      <c r="HC98" s="178">
        <f t="shared" si="101"/>
        <v>0</v>
      </c>
      <c r="HD98" s="178">
        <f t="shared" si="101"/>
        <v>0</v>
      </c>
      <c r="HE98" s="178">
        <f t="shared" si="101"/>
        <v>0</v>
      </c>
      <c r="HF98" s="178">
        <f t="shared" si="101"/>
        <v>0</v>
      </c>
      <c r="HG98" s="178">
        <f t="shared" si="101"/>
        <v>0</v>
      </c>
      <c r="HH98" s="178">
        <f t="shared" si="101"/>
        <v>0</v>
      </c>
      <c r="HI98" s="178">
        <f t="shared" si="101"/>
        <v>0</v>
      </c>
      <c r="HJ98" s="178">
        <f t="shared" si="101"/>
        <v>0</v>
      </c>
      <c r="HK98" s="178">
        <f t="shared" si="101"/>
        <v>0</v>
      </c>
      <c r="HL98" s="178">
        <f t="shared" si="101"/>
        <v>0</v>
      </c>
      <c r="HM98" s="178">
        <f t="shared" si="101"/>
        <v>0</v>
      </c>
      <c r="HN98" s="178">
        <f t="shared" si="101"/>
        <v>0</v>
      </c>
      <c r="HO98" s="178">
        <f t="shared" si="101"/>
        <v>0</v>
      </c>
      <c r="HP98" s="178">
        <f t="shared" si="101"/>
        <v>0</v>
      </c>
      <c r="HQ98" s="178">
        <f t="shared" si="101"/>
        <v>0</v>
      </c>
      <c r="HR98" s="178">
        <f t="shared" si="101"/>
        <v>0</v>
      </c>
      <c r="HS98" s="178">
        <f t="shared" si="101"/>
        <v>0</v>
      </c>
      <c r="HT98" s="179">
        <f t="shared" si="101"/>
        <v>924.5742264</v>
      </c>
      <c r="HU98" s="178">
        <f t="shared" si="101"/>
        <v>0</v>
      </c>
      <c r="HV98" s="178">
        <f t="shared" si="101"/>
        <v>0</v>
      </c>
      <c r="HW98" s="178">
        <f t="shared" si="101"/>
        <v>0</v>
      </c>
      <c r="HX98" s="178">
        <f t="shared" si="101"/>
        <v>0</v>
      </c>
      <c r="HY98" s="178">
        <f t="shared" si="101"/>
        <v>0</v>
      </c>
      <c r="HZ98" s="178">
        <f t="shared" si="101"/>
        <v>0</v>
      </c>
      <c r="IA98" s="178">
        <f t="shared" si="101"/>
        <v>0</v>
      </c>
      <c r="IB98" s="179">
        <f t="shared" si="101"/>
        <v>392.792972</v>
      </c>
      <c r="IC98" s="178">
        <f t="shared" si="101"/>
        <v>0</v>
      </c>
      <c r="ID98" s="178">
        <f t="shared" si="101"/>
        <v>0</v>
      </c>
      <c r="IE98" s="178">
        <f t="shared" si="101"/>
        <v>0</v>
      </c>
      <c r="IF98" s="178">
        <f t="shared" si="101"/>
        <v>0</v>
      </c>
      <c r="IG98" s="178">
        <f t="shared" si="101"/>
        <v>0</v>
      </c>
      <c r="IH98" s="178">
        <f t="shared" si="101"/>
        <v>0</v>
      </c>
      <c r="II98" s="178">
        <f t="shared" si="101"/>
        <v>0</v>
      </c>
      <c r="IJ98" s="179">
        <f t="shared" si="101"/>
        <v>287.041018</v>
      </c>
      <c r="IK98" s="178">
        <f t="shared" si="101"/>
        <v>0</v>
      </c>
      <c r="IL98" s="178">
        <f t="shared" si="101"/>
        <v>0</v>
      </c>
      <c r="IM98" s="178">
        <f t="shared" si="101"/>
        <v>0</v>
      </c>
      <c r="IN98" s="178">
        <f t="shared" si="101"/>
        <v>0</v>
      </c>
      <c r="IO98" s="178">
        <f t="shared" si="101"/>
        <v>0</v>
      </c>
      <c r="IP98" s="178">
        <f t="shared" si="101"/>
        <v>0</v>
      </c>
      <c r="IQ98" s="178">
        <f t="shared" si="101"/>
        <v>0</v>
      </c>
      <c r="IR98" s="178">
        <f t="shared" si="101"/>
        <v>0</v>
      </c>
      <c r="IS98" s="178">
        <f t="shared" si="101"/>
        <v>0</v>
      </c>
      <c r="IT98" s="178">
        <f t="shared" si="101"/>
        <v>0</v>
      </c>
      <c r="IU98" s="178">
        <f t="shared" si="101"/>
        <v>0</v>
      </c>
      <c r="IV98" s="178">
        <f t="shared" si="101"/>
        <v>0</v>
      </c>
      <c r="IW98" s="178">
        <f t="shared" si="101"/>
        <v>0</v>
      </c>
      <c r="IX98" s="178">
        <f t="shared" si="101"/>
        <v>0</v>
      </c>
      <c r="IY98" s="178">
        <f t="shared" si="101"/>
        <v>0</v>
      </c>
      <c r="IZ98" s="178">
        <f t="shared" si="101"/>
        <v>0</v>
      </c>
      <c r="JA98" s="178">
        <f t="shared" si="101"/>
        <v>0</v>
      </c>
      <c r="JB98" s="178">
        <f t="shared" si="101"/>
        <v>0</v>
      </c>
      <c r="JC98" s="178">
        <f t="shared" si="101"/>
        <v>0</v>
      </c>
      <c r="JD98" s="178">
        <f t="shared" si="101"/>
        <v>0</v>
      </c>
      <c r="JE98" s="178">
        <f t="shared" si="101"/>
        <v>0</v>
      </c>
      <c r="JF98" s="178">
        <f t="shared" si="101"/>
        <v>0</v>
      </c>
      <c r="JG98" s="178">
        <f t="shared" si="101"/>
        <v>0</v>
      </c>
      <c r="JH98" s="178">
        <f t="shared" si="101"/>
        <v>0</v>
      </c>
      <c r="JI98" s="178">
        <f t="shared" si="101"/>
        <v>0</v>
      </c>
      <c r="JJ98" s="178">
        <f t="shared" si="101"/>
        <v>0</v>
      </c>
      <c r="JK98" s="178">
        <f t="shared" si="101"/>
        <v>0</v>
      </c>
      <c r="JL98" s="178">
        <f t="shared" si="101"/>
        <v>0</v>
      </c>
      <c r="JM98" s="178">
        <f t="shared" si="101"/>
        <v>0</v>
      </c>
      <c r="JN98" s="178">
        <f t="shared" si="101"/>
        <v>0</v>
      </c>
      <c r="JO98" s="178">
        <f t="shared" si="101"/>
        <v>0</v>
      </c>
      <c r="JP98" s="178">
        <f t="shared" si="101"/>
        <v>0</v>
      </c>
      <c r="JQ98" s="178">
        <f t="shared" si="101"/>
        <v>0</v>
      </c>
      <c r="JR98" s="178">
        <f t="shared" si="101"/>
        <v>0</v>
      </c>
      <c r="JS98" s="178">
        <f t="shared" si="101"/>
        <v>0</v>
      </c>
      <c r="JT98" s="178">
        <f t="shared" si="101"/>
        <v>0</v>
      </c>
      <c r="JU98" s="178">
        <f t="shared" si="101"/>
        <v>0</v>
      </c>
      <c r="JV98" s="178">
        <f t="shared" si="101"/>
        <v>0</v>
      </c>
      <c r="JW98" s="178">
        <f t="shared" si="101"/>
        <v>0</v>
      </c>
      <c r="JX98" s="178">
        <f t="shared" si="101"/>
        <v>0</v>
      </c>
      <c r="JY98" s="178">
        <f t="shared" si="101"/>
        <v>0</v>
      </c>
      <c r="JZ98" s="182">
        <f t="shared" si="4"/>
        <v>0.195</v>
      </c>
      <c r="KA98" s="181">
        <f t="shared" si="5"/>
        <v>7510.654847</v>
      </c>
      <c r="KB98" s="181">
        <f t="shared" si="6"/>
        <v>1464.577695</v>
      </c>
    </row>
    <row r="99" ht="14.25" customHeight="1">
      <c r="A99" s="50" t="s">
        <v>246</v>
      </c>
      <c r="B99" s="83" t="s">
        <v>480</v>
      </c>
      <c r="C99" s="50">
        <v>1811098.0</v>
      </c>
      <c r="D99" s="175">
        <v>0.0</v>
      </c>
      <c r="E99" s="175">
        <v>0.0</v>
      </c>
      <c r="F99" s="175">
        <v>33.0</v>
      </c>
      <c r="G99" s="175">
        <v>0.0</v>
      </c>
      <c r="H99" s="175">
        <v>0.0</v>
      </c>
      <c r="I99" s="175">
        <v>0.0</v>
      </c>
      <c r="J99" s="175">
        <v>0.0</v>
      </c>
      <c r="K99" s="175">
        <v>33.0</v>
      </c>
      <c r="L99" s="175">
        <v>0.0</v>
      </c>
      <c r="M99" s="175">
        <v>0.0</v>
      </c>
      <c r="N99" s="175">
        <v>0.0</v>
      </c>
      <c r="O99" s="175">
        <v>0.0</v>
      </c>
      <c r="P99" s="175">
        <v>34.0</v>
      </c>
      <c r="Q99" s="175">
        <v>0.0</v>
      </c>
      <c r="R99" s="175">
        <v>0.0</v>
      </c>
      <c r="S99" s="175">
        <v>0.0</v>
      </c>
      <c r="T99" s="175">
        <v>0.0</v>
      </c>
      <c r="U99" s="175">
        <v>0.0</v>
      </c>
      <c r="V99" s="175">
        <v>0.0</v>
      </c>
      <c r="W99" s="175">
        <v>0.0</v>
      </c>
      <c r="X99" s="175">
        <v>0.0</v>
      </c>
      <c r="Y99" s="175">
        <v>0.0</v>
      </c>
      <c r="Z99" s="175">
        <v>32.0</v>
      </c>
      <c r="AA99" s="175">
        <v>0.0</v>
      </c>
      <c r="AB99" s="175">
        <v>32.0</v>
      </c>
      <c r="AC99" s="175">
        <v>0.0</v>
      </c>
      <c r="AD99" s="175">
        <v>0.0</v>
      </c>
      <c r="AE99" s="175">
        <v>0.0</v>
      </c>
      <c r="AF99" s="175">
        <v>0.0</v>
      </c>
      <c r="AG99" s="175">
        <v>0.0</v>
      </c>
      <c r="AH99" s="175">
        <v>0.0</v>
      </c>
      <c r="AI99" s="175">
        <v>0.0</v>
      </c>
      <c r="AJ99" s="175">
        <v>33.0</v>
      </c>
      <c r="AK99" s="175">
        <v>0.0</v>
      </c>
      <c r="AL99" s="175">
        <v>0.0</v>
      </c>
      <c r="AM99" s="175">
        <v>0.0</v>
      </c>
      <c r="AN99" s="175">
        <v>0.0</v>
      </c>
      <c r="AO99" s="175">
        <v>0.0</v>
      </c>
      <c r="AP99" s="175">
        <v>0.0</v>
      </c>
      <c r="AQ99" s="175">
        <v>0.0</v>
      </c>
      <c r="AR99" s="175">
        <v>0.0</v>
      </c>
      <c r="AS99" s="175">
        <v>0.0</v>
      </c>
      <c r="AT99" s="175">
        <v>0.0</v>
      </c>
      <c r="AU99" s="175">
        <v>0.0</v>
      </c>
      <c r="AV99" s="175">
        <v>0.0</v>
      </c>
      <c r="AW99" s="175">
        <v>0.0</v>
      </c>
      <c r="AX99" s="175">
        <v>0.0</v>
      </c>
      <c r="AY99" s="175">
        <v>0.0</v>
      </c>
      <c r="AZ99" s="175">
        <v>33.0</v>
      </c>
      <c r="BA99" s="175">
        <v>0.0</v>
      </c>
      <c r="BB99" s="175">
        <v>0.0</v>
      </c>
      <c r="BC99" s="175">
        <v>0.0</v>
      </c>
      <c r="BD99" s="175">
        <v>0.0</v>
      </c>
      <c r="BE99" s="175">
        <v>0.0</v>
      </c>
      <c r="BF99" s="175">
        <v>0.0</v>
      </c>
      <c r="BG99" s="175">
        <v>0.0</v>
      </c>
      <c r="BH99" s="175">
        <v>0.0</v>
      </c>
      <c r="BI99" s="175">
        <v>0.0</v>
      </c>
      <c r="BJ99" s="175">
        <v>0.0</v>
      </c>
      <c r="BK99" s="175">
        <v>0.0</v>
      </c>
      <c r="BL99" s="175">
        <v>0.0</v>
      </c>
      <c r="BM99" s="175">
        <v>0.0</v>
      </c>
      <c r="BN99" s="175">
        <v>0.0</v>
      </c>
      <c r="BO99" s="175">
        <v>0.0</v>
      </c>
      <c r="BP99" s="175">
        <v>0.0</v>
      </c>
      <c r="BQ99" s="175">
        <v>0.0</v>
      </c>
      <c r="BR99" s="175">
        <v>0.0</v>
      </c>
      <c r="BS99" s="175">
        <v>0.0</v>
      </c>
      <c r="BT99" s="175">
        <v>0.0</v>
      </c>
      <c r="BU99" s="175">
        <v>0.0</v>
      </c>
      <c r="BV99" s="175">
        <v>0.0</v>
      </c>
      <c r="BW99" s="175">
        <v>0.0</v>
      </c>
      <c r="BX99" s="175">
        <v>0.0</v>
      </c>
      <c r="BY99" s="175">
        <v>0.0</v>
      </c>
      <c r="BZ99" s="175">
        <v>0.0</v>
      </c>
      <c r="CA99" s="175">
        <v>0.0</v>
      </c>
      <c r="CB99" s="175">
        <v>0.0</v>
      </c>
      <c r="CC99" s="175">
        <v>0.0</v>
      </c>
      <c r="CD99" s="175">
        <v>0.0</v>
      </c>
      <c r="CE99" s="175">
        <v>0.0</v>
      </c>
      <c r="CF99" s="175">
        <v>0.0</v>
      </c>
      <c r="CG99" s="175">
        <v>0.0</v>
      </c>
      <c r="CH99" s="175">
        <v>33.0</v>
      </c>
      <c r="CI99" s="175">
        <v>0.0</v>
      </c>
      <c r="CJ99" s="175">
        <v>0.0</v>
      </c>
      <c r="CK99" s="175">
        <v>0.0</v>
      </c>
      <c r="CL99" s="175">
        <v>0.0</v>
      </c>
      <c r="CM99" s="175">
        <v>0.0</v>
      </c>
      <c r="CN99" s="175">
        <v>0.0</v>
      </c>
      <c r="CO99" s="175">
        <v>0.0</v>
      </c>
      <c r="CP99" s="175">
        <v>36.0</v>
      </c>
      <c r="CQ99" s="175">
        <v>0.0</v>
      </c>
      <c r="CR99" s="175">
        <v>0.0</v>
      </c>
      <c r="CS99" s="175">
        <v>0.0</v>
      </c>
      <c r="CT99" s="175">
        <v>0.0</v>
      </c>
      <c r="CU99" s="175">
        <v>0.0</v>
      </c>
      <c r="CV99" s="175">
        <v>0.0</v>
      </c>
      <c r="CW99" s="175">
        <v>0.0</v>
      </c>
      <c r="CX99" s="175">
        <v>35.0</v>
      </c>
      <c r="CY99" s="175">
        <v>0.0</v>
      </c>
      <c r="CZ99" s="175">
        <v>0.0</v>
      </c>
      <c r="DA99" s="175">
        <v>0.0</v>
      </c>
      <c r="DB99" s="175">
        <v>0.0</v>
      </c>
      <c r="DC99" s="175">
        <v>0.0</v>
      </c>
      <c r="DD99" s="175">
        <v>0.0</v>
      </c>
      <c r="DE99" s="175">
        <v>0.0</v>
      </c>
      <c r="DF99" s="175">
        <v>0.0</v>
      </c>
      <c r="DG99" s="175">
        <v>0.0</v>
      </c>
      <c r="DH99" s="175">
        <v>0.0</v>
      </c>
      <c r="DI99" s="175">
        <v>0.0</v>
      </c>
      <c r="DJ99" s="175">
        <v>0.0</v>
      </c>
      <c r="DK99" s="175">
        <v>0.0</v>
      </c>
      <c r="DL99" s="175">
        <v>0.0</v>
      </c>
      <c r="DM99" s="175">
        <v>0.0</v>
      </c>
      <c r="DN99" s="175">
        <v>0.0</v>
      </c>
      <c r="DO99" s="175">
        <v>0.0</v>
      </c>
      <c r="DP99" s="175">
        <v>0.0</v>
      </c>
      <c r="DQ99" s="175">
        <v>0.0</v>
      </c>
      <c r="DR99" s="175">
        <v>0.0</v>
      </c>
      <c r="DS99" s="175">
        <v>0.0</v>
      </c>
      <c r="DT99" s="175">
        <v>0.0</v>
      </c>
      <c r="DU99" s="175">
        <v>0.0</v>
      </c>
      <c r="DV99" s="175">
        <v>0.0</v>
      </c>
      <c r="DW99" s="175">
        <v>0.0</v>
      </c>
      <c r="DX99" s="175">
        <v>0.0</v>
      </c>
      <c r="DY99" s="175">
        <v>0.0</v>
      </c>
      <c r="DZ99" s="175">
        <v>0.0</v>
      </c>
      <c r="EA99" s="175">
        <v>0.0</v>
      </c>
      <c r="EB99" s="175">
        <v>0.0</v>
      </c>
      <c r="EC99" s="175">
        <v>0.0</v>
      </c>
      <c r="ED99" s="175">
        <v>0.0</v>
      </c>
      <c r="EE99" s="175">
        <v>0.0</v>
      </c>
      <c r="EF99" s="175">
        <v>0.0</v>
      </c>
      <c r="EG99" s="175">
        <v>0.0</v>
      </c>
      <c r="EH99" s="175">
        <v>0.0</v>
      </c>
      <c r="EI99" s="175">
        <v>0.0</v>
      </c>
      <c r="EJ99" s="175">
        <v>0.0</v>
      </c>
      <c r="EK99" s="175">
        <v>0.0</v>
      </c>
      <c r="EL99" s="175">
        <v>0.0</v>
      </c>
      <c r="EM99" s="176">
        <v>0.0</v>
      </c>
      <c r="EN99" s="177">
        <f t="shared" si="2"/>
        <v>0</v>
      </c>
      <c r="EO99" s="178">
        <f>VLOOKUP(C99,'Complexity Cost Adjustment'!$C$2:$H$141,6,0)</f>
        <v>266.228</v>
      </c>
      <c r="EP99" s="178">
        <f t="shared" ref="EP99:JY99" si="102">IF(D99&gt;0,($EO99)*D$143,0)</f>
        <v>0</v>
      </c>
      <c r="EQ99" s="178">
        <f t="shared" si="102"/>
        <v>0</v>
      </c>
      <c r="ER99" s="179">
        <f t="shared" si="102"/>
        <v>295.779308</v>
      </c>
      <c r="ES99" s="178">
        <f t="shared" si="102"/>
        <v>0</v>
      </c>
      <c r="ET99" s="178">
        <f t="shared" si="102"/>
        <v>0</v>
      </c>
      <c r="EU99" s="178">
        <f t="shared" si="102"/>
        <v>0</v>
      </c>
      <c r="EV99" s="178">
        <f t="shared" si="102"/>
        <v>0</v>
      </c>
      <c r="EW99" s="179">
        <f t="shared" si="102"/>
        <v>242.001252</v>
      </c>
      <c r="EX99" s="178">
        <f t="shared" si="102"/>
        <v>0</v>
      </c>
      <c r="EY99" s="178">
        <f t="shared" si="102"/>
        <v>0</v>
      </c>
      <c r="EZ99" s="178">
        <f t="shared" si="102"/>
        <v>0</v>
      </c>
      <c r="FA99" s="178">
        <f t="shared" si="102"/>
        <v>0</v>
      </c>
      <c r="FB99" s="179">
        <f t="shared" si="102"/>
        <v>195.67758</v>
      </c>
      <c r="FC99" s="178">
        <f t="shared" si="102"/>
        <v>0</v>
      </c>
      <c r="FD99" s="178">
        <f t="shared" si="102"/>
        <v>0</v>
      </c>
      <c r="FE99" s="178">
        <f t="shared" si="102"/>
        <v>0</v>
      </c>
      <c r="FF99" s="178">
        <f t="shared" si="102"/>
        <v>0</v>
      </c>
      <c r="FG99" s="178">
        <f t="shared" si="102"/>
        <v>0</v>
      </c>
      <c r="FH99" s="178">
        <f t="shared" si="102"/>
        <v>0</v>
      </c>
      <c r="FI99" s="178">
        <f t="shared" si="102"/>
        <v>0</v>
      </c>
      <c r="FJ99" s="178">
        <f t="shared" si="102"/>
        <v>0</v>
      </c>
      <c r="FK99" s="178">
        <f t="shared" si="102"/>
        <v>0</v>
      </c>
      <c r="FL99" s="179">
        <f t="shared" si="102"/>
        <v>536.715648</v>
      </c>
      <c r="FM99" s="178">
        <f t="shared" si="102"/>
        <v>0</v>
      </c>
      <c r="FN99" s="179">
        <f t="shared" si="102"/>
        <v>325.863072</v>
      </c>
      <c r="FO99" s="178">
        <f t="shared" si="102"/>
        <v>0</v>
      </c>
      <c r="FP99" s="178">
        <f t="shared" si="102"/>
        <v>0</v>
      </c>
      <c r="FQ99" s="178">
        <f t="shared" si="102"/>
        <v>0</v>
      </c>
      <c r="FR99" s="178">
        <f t="shared" si="102"/>
        <v>0</v>
      </c>
      <c r="FS99" s="178">
        <f t="shared" si="102"/>
        <v>0</v>
      </c>
      <c r="FT99" s="178">
        <f t="shared" si="102"/>
        <v>0</v>
      </c>
      <c r="FU99" s="178">
        <f t="shared" si="102"/>
        <v>0</v>
      </c>
      <c r="FV99" s="179">
        <f t="shared" si="102"/>
        <v>329.057808</v>
      </c>
      <c r="FW99" s="178">
        <f t="shared" si="102"/>
        <v>0</v>
      </c>
      <c r="FX99" s="178">
        <f t="shared" si="102"/>
        <v>0</v>
      </c>
      <c r="FY99" s="178">
        <f t="shared" si="102"/>
        <v>0</v>
      </c>
      <c r="FZ99" s="178">
        <f t="shared" si="102"/>
        <v>0</v>
      </c>
      <c r="GA99" s="178">
        <f t="shared" si="102"/>
        <v>0</v>
      </c>
      <c r="GB99" s="178">
        <f t="shared" si="102"/>
        <v>0</v>
      </c>
      <c r="GC99" s="178">
        <f t="shared" si="102"/>
        <v>0</v>
      </c>
      <c r="GD99" s="178">
        <f t="shared" si="102"/>
        <v>0</v>
      </c>
      <c r="GE99" s="178">
        <f t="shared" si="102"/>
        <v>0</v>
      </c>
      <c r="GF99" s="178">
        <f t="shared" si="102"/>
        <v>0</v>
      </c>
      <c r="GG99" s="178">
        <f t="shared" si="102"/>
        <v>0</v>
      </c>
      <c r="GH99" s="178">
        <f t="shared" si="102"/>
        <v>0</v>
      </c>
      <c r="GI99" s="178">
        <f t="shared" si="102"/>
        <v>0</v>
      </c>
      <c r="GJ99" s="178">
        <f t="shared" si="102"/>
        <v>0</v>
      </c>
      <c r="GK99" s="178">
        <f t="shared" si="102"/>
        <v>0</v>
      </c>
      <c r="GL99" s="179">
        <f t="shared" si="102"/>
        <v>156.542064</v>
      </c>
      <c r="GM99" s="178">
        <f t="shared" si="102"/>
        <v>0</v>
      </c>
      <c r="GN99" s="178">
        <f t="shared" si="102"/>
        <v>0</v>
      </c>
      <c r="GO99" s="178">
        <f t="shared" si="102"/>
        <v>0</v>
      </c>
      <c r="GP99" s="178">
        <f t="shared" si="102"/>
        <v>0</v>
      </c>
      <c r="GQ99" s="178">
        <f t="shared" si="102"/>
        <v>0</v>
      </c>
      <c r="GR99" s="178">
        <f t="shared" si="102"/>
        <v>0</v>
      </c>
      <c r="GS99" s="178">
        <f t="shared" si="102"/>
        <v>0</v>
      </c>
      <c r="GT99" s="178">
        <f t="shared" si="102"/>
        <v>0</v>
      </c>
      <c r="GU99" s="178">
        <f t="shared" si="102"/>
        <v>0</v>
      </c>
      <c r="GV99" s="178">
        <f t="shared" si="102"/>
        <v>0</v>
      </c>
      <c r="GW99" s="178">
        <f t="shared" si="102"/>
        <v>0</v>
      </c>
      <c r="GX99" s="178">
        <f t="shared" si="102"/>
        <v>0</v>
      </c>
      <c r="GY99" s="178">
        <f t="shared" si="102"/>
        <v>0</v>
      </c>
      <c r="GZ99" s="178">
        <f t="shared" si="102"/>
        <v>0</v>
      </c>
      <c r="HA99" s="178">
        <f t="shared" si="102"/>
        <v>0</v>
      </c>
      <c r="HB99" s="178">
        <f t="shared" si="102"/>
        <v>0</v>
      </c>
      <c r="HC99" s="178">
        <f t="shared" si="102"/>
        <v>0</v>
      </c>
      <c r="HD99" s="178">
        <f t="shared" si="102"/>
        <v>0</v>
      </c>
      <c r="HE99" s="178">
        <f t="shared" si="102"/>
        <v>0</v>
      </c>
      <c r="HF99" s="178">
        <f t="shared" si="102"/>
        <v>0</v>
      </c>
      <c r="HG99" s="178">
        <f t="shared" si="102"/>
        <v>0</v>
      </c>
      <c r="HH99" s="178">
        <f t="shared" si="102"/>
        <v>0</v>
      </c>
      <c r="HI99" s="178">
        <f t="shared" si="102"/>
        <v>0</v>
      </c>
      <c r="HJ99" s="178">
        <f t="shared" si="102"/>
        <v>0</v>
      </c>
      <c r="HK99" s="178">
        <f t="shared" si="102"/>
        <v>0</v>
      </c>
      <c r="HL99" s="178">
        <f t="shared" si="102"/>
        <v>0</v>
      </c>
      <c r="HM99" s="178">
        <f t="shared" si="102"/>
        <v>0</v>
      </c>
      <c r="HN99" s="178">
        <f t="shared" si="102"/>
        <v>0</v>
      </c>
      <c r="HO99" s="178">
        <f t="shared" si="102"/>
        <v>0</v>
      </c>
      <c r="HP99" s="178">
        <f t="shared" si="102"/>
        <v>0</v>
      </c>
      <c r="HQ99" s="178">
        <f t="shared" si="102"/>
        <v>0</v>
      </c>
      <c r="HR99" s="178">
        <f t="shared" si="102"/>
        <v>0</v>
      </c>
      <c r="HS99" s="178">
        <f t="shared" si="102"/>
        <v>0</v>
      </c>
      <c r="HT99" s="179">
        <f t="shared" si="102"/>
        <v>325.863072</v>
      </c>
      <c r="HU99" s="178">
        <f t="shared" si="102"/>
        <v>0</v>
      </c>
      <c r="HV99" s="178">
        <f t="shared" si="102"/>
        <v>0</v>
      </c>
      <c r="HW99" s="178">
        <f t="shared" si="102"/>
        <v>0</v>
      </c>
      <c r="HX99" s="178">
        <f t="shared" si="102"/>
        <v>0</v>
      </c>
      <c r="HY99" s="178">
        <f t="shared" si="102"/>
        <v>0</v>
      </c>
      <c r="HZ99" s="178">
        <f t="shared" si="102"/>
        <v>0</v>
      </c>
      <c r="IA99" s="178">
        <f t="shared" si="102"/>
        <v>0</v>
      </c>
      <c r="IB99" s="179">
        <f t="shared" si="102"/>
        <v>138.43856</v>
      </c>
      <c r="IC99" s="178">
        <f t="shared" si="102"/>
        <v>0</v>
      </c>
      <c r="ID99" s="178">
        <f t="shared" si="102"/>
        <v>0</v>
      </c>
      <c r="IE99" s="178">
        <f t="shared" si="102"/>
        <v>0</v>
      </c>
      <c r="IF99" s="178">
        <f t="shared" si="102"/>
        <v>0</v>
      </c>
      <c r="IG99" s="178">
        <f t="shared" si="102"/>
        <v>0</v>
      </c>
      <c r="IH99" s="178">
        <f t="shared" si="102"/>
        <v>0</v>
      </c>
      <c r="II99" s="178">
        <f t="shared" si="102"/>
        <v>0</v>
      </c>
      <c r="IJ99" s="179">
        <f t="shared" si="102"/>
        <v>101.16664</v>
      </c>
      <c r="IK99" s="178">
        <f t="shared" si="102"/>
        <v>0</v>
      </c>
      <c r="IL99" s="178">
        <f t="shared" si="102"/>
        <v>0</v>
      </c>
      <c r="IM99" s="178">
        <f t="shared" si="102"/>
        <v>0</v>
      </c>
      <c r="IN99" s="178">
        <f t="shared" si="102"/>
        <v>0</v>
      </c>
      <c r="IO99" s="178">
        <f t="shared" si="102"/>
        <v>0</v>
      </c>
      <c r="IP99" s="178">
        <f t="shared" si="102"/>
        <v>0</v>
      </c>
      <c r="IQ99" s="178">
        <f t="shared" si="102"/>
        <v>0</v>
      </c>
      <c r="IR99" s="178">
        <f t="shared" si="102"/>
        <v>0</v>
      </c>
      <c r="IS99" s="178">
        <f t="shared" si="102"/>
        <v>0</v>
      </c>
      <c r="IT99" s="178">
        <f t="shared" si="102"/>
        <v>0</v>
      </c>
      <c r="IU99" s="178">
        <f t="shared" si="102"/>
        <v>0</v>
      </c>
      <c r="IV99" s="178">
        <f t="shared" si="102"/>
        <v>0</v>
      </c>
      <c r="IW99" s="178">
        <f t="shared" si="102"/>
        <v>0</v>
      </c>
      <c r="IX99" s="178">
        <f t="shared" si="102"/>
        <v>0</v>
      </c>
      <c r="IY99" s="178">
        <f t="shared" si="102"/>
        <v>0</v>
      </c>
      <c r="IZ99" s="178">
        <f t="shared" si="102"/>
        <v>0</v>
      </c>
      <c r="JA99" s="178">
        <f t="shared" si="102"/>
        <v>0</v>
      </c>
      <c r="JB99" s="178">
        <f t="shared" si="102"/>
        <v>0</v>
      </c>
      <c r="JC99" s="178">
        <f t="shared" si="102"/>
        <v>0</v>
      </c>
      <c r="JD99" s="178">
        <f t="shared" si="102"/>
        <v>0</v>
      </c>
      <c r="JE99" s="178">
        <f t="shared" si="102"/>
        <v>0</v>
      </c>
      <c r="JF99" s="178">
        <f t="shared" si="102"/>
        <v>0</v>
      </c>
      <c r="JG99" s="178">
        <f t="shared" si="102"/>
        <v>0</v>
      </c>
      <c r="JH99" s="178">
        <f t="shared" si="102"/>
        <v>0</v>
      </c>
      <c r="JI99" s="178">
        <f t="shared" si="102"/>
        <v>0</v>
      </c>
      <c r="JJ99" s="178">
        <f t="shared" si="102"/>
        <v>0</v>
      </c>
      <c r="JK99" s="178">
        <f t="shared" si="102"/>
        <v>0</v>
      </c>
      <c r="JL99" s="178">
        <f t="shared" si="102"/>
        <v>0</v>
      </c>
      <c r="JM99" s="178">
        <f t="shared" si="102"/>
        <v>0</v>
      </c>
      <c r="JN99" s="178">
        <f t="shared" si="102"/>
        <v>0</v>
      </c>
      <c r="JO99" s="178">
        <f t="shared" si="102"/>
        <v>0</v>
      </c>
      <c r="JP99" s="178">
        <f t="shared" si="102"/>
        <v>0</v>
      </c>
      <c r="JQ99" s="178">
        <f t="shared" si="102"/>
        <v>0</v>
      </c>
      <c r="JR99" s="178">
        <f t="shared" si="102"/>
        <v>0</v>
      </c>
      <c r="JS99" s="178">
        <f t="shared" si="102"/>
        <v>0</v>
      </c>
      <c r="JT99" s="178">
        <f t="shared" si="102"/>
        <v>0</v>
      </c>
      <c r="JU99" s="178">
        <f t="shared" si="102"/>
        <v>0</v>
      </c>
      <c r="JV99" s="178">
        <f t="shared" si="102"/>
        <v>0</v>
      </c>
      <c r="JW99" s="178">
        <f t="shared" si="102"/>
        <v>0</v>
      </c>
      <c r="JX99" s="178">
        <f t="shared" si="102"/>
        <v>0</v>
      </c>
      <c r="JY99" s="178">
        <f t="shared" si="102"/>
        <v>0</v>
      </c>
      <c r="JZ99" s="182">
        <f t="shared" si="4"/>
        <v>0.195</v>
      </c>
      <c r="KA99" s="181">
        <f t="shared" si="5"/>
        <v>2647.105004</v>
      </c>
      <c r="KB99" s="181">
        <f t="shared" si="6"/>
        <v>516.1854758</v>
      </c>
    </row>
    <row r="100" ht="14.25" customHeight="1">
      <c r="A100" s="50" t="s">
        <v>253</v>
      </c>
      <c r="B100" s="83" t="s">
        <v>480</v>
      </c>
      <c r="C100" s="50">
        <v>1811099.0</v>
      </c>
      <c r="D100" s="175">
        <v>0.0</v>
      </c>
      <c r="E100" s="175">
        <v>0.0</v>
      </c>
      <c r="F100" s="175">
        <v>0.0</v>
      </c>
      <c r="G100" s="175">
        <v>65.0</v>
      </c>
      <c r="H100" s="175">
        <v>0.0</v>
      </c>
      <c r="I100" s="175">
        <v>0.0</v>
      </c>
      <c r="J100" s="175">
        <v>0.0</v>
      </c>
      <c r="K100" s="175">
        <v>0.0</v>
      </c>
      <c r="L100" s="175">
        <v>67.0</v>
      </c>
      <c r="M100" s="175">
        <v>0.0</v>
      </c>
      <c r="N100" s="175">
        <v>0.0</v>
      </c>
      <c r="O100" s="175">
        <v>0.0</v>
      </c>
      <c r="P100" s="175">
        <v>0.0</v>
      </c>
      <c r="Q100" s="175">
        <v>63.0</v>
      </c>
      <c r="R100" s="175">
        <v>0.0</v>
      </c>
      <c r="S100" s="175">
        <v>0.0</v>
      </c>
      <c r="T100" s="175">
        <v>0.0</v>
      </c>
      <c r="U100" s="175">
        <v>0.0</v>
      </c>
      <c r="V100" s="175">
        <v>0.0</v>
      </c>
      <c r="W100" s="175">
        <v>0.0</v>
      </c>
      <c r="X100" s="175">
        <v>0.0</v>
      </c>
      <c r="Y100" s="175">
        <v>65.0</v>
      </c>
      <c r="Z100" s="175">
        <v>0.0</v>
      </c>
      <c r="AA100" s="175">
        <v>0.0</v>
      </c>
      <c r="AB100" s="175">
        <v>0.0</v>
      </c>
      <c r="AC100" s="175">
        <v>0.0</v>
      </c>
      <c r="AD100" s="175">
        <v>0.0</v>
      </c>
      <c r="AE100" s="175">
        <v>0.0</v>
      </c>
      <c r="AF100" s="175">
        <v>67.0</v>
      </c>
      <c r="AG100" s="175">
        <v>0.0</v>
      </c>
      <c r="AH100" s="175">
        <v>0.0</v>
      </c>
      <c r="AI100" s="175">
        <v>0.0</v>
      </c>
      <c r="AJ100" s="175">
        <v>0.0</v>
      </c>
      <c r="AK100" s="175">
        <v>0.0</v>
      </c>
      <c r="AL100" s="175">
        <v>0.0</v>
      </c>
      <c r="AM100" s="175">
        <v>0.0</v>
      </c>
      <c r="AN100" s="175">
        <v>68.0</v>
      </c>
      <c r="AO100" s="175">
        <v>0.0</v>
      </c>
      <c r="AP100" s="175">
        <v>0.0</v>
      </c>
      <c r="AQ100" s="175">
        <v>0.0</v>
      </c>
      <c r="AR100" s="175">
        <v>0.0</v>
      </c>
      <c r="AS100" s="175">
        <v>0.0</v>
      </c>
      <c r="AT100" s="175">
        <v>0.0</v>
      </c>
      <c r="AU100" s="175">
        <v>0.0</v>
      </c>
      <c r="AV100" s="175">
        <v>0.0</v>
      </c>
      <c r="AW100" s="175">
        <v>0.0</v>
      </c>
      <c r="AX100" s="175">
        <v>0.0</v>
      </c>
      <c r="AY100" s="175">
        <v>0.0</v>
      </c>
      <c r="AZ100" s="175">
        <v>0.0</v>
      </c>
      <c r="BA100" s="175">
        <v>0.0</v>
      </c>
      <c r="BB100" s="175">
        <v>0.0</v>
      </c>
      <c r="BC100" s="175">
        <v>0.0</v>
      </c>
      <c r="BD100" s="175">
        <v>0.0</v>
      </c>
      <c r="BE100" s="175">
        <v>0.0</v>
      </c>
      <c r="BF100" s="175">
        <v>0.0</v>
      </c>
      <c r="BG100" s="175">
        <v>0.0</v>
      </c>
      <c r="BH100" s="175">
        <v>0.0</v>
      </c>
      <c r="BI100" s="175">
        <v>0.0</v>
      </c>
      <c r="BJ100" s="175">
        <v>69.0</v>
      </c>
      <c r="BK100" s="175">
        <v>0.0</v>
      </c>
      <c r="BL100" s="175">
        <v>0.0</v>
      </c>
      <c r="BM100" s="175">
        <v>0.0</v>
      </c>
      <c r="BN100" s="175">
        <v>0.0</v>
      </c>
      <c r="BO100" s="175">
        <v>0.0</v>
      </c>
      <c r="BP100" s="175">
        <v>0.0</v>
      </c>
      <c r="BQ100" s="175">
        <v>0.0</v>
      </c>
      <c r="BR100" s="175">
        <v>0.0</v>
      </c>
      <c r="BS100" s="175">
        <v>0.0</v>
      </c>
      <c r="BT100" s="175">
        <v>0.0</v>
      </c>
      <c r="BU100" s="175">
        <v>0.0</v>
      </c>
      <c r="BV100" s="175">
        <v>0.0</v>
      </c>
      <c r="BW100" s="175">
        <v>0.0</v>
      </c>
      <c r="BX100" s="175">
        <v>0.0</v>
      </c>
      <c r="BY100" s="175">
        <v>0.0</v>
      </c>
      <c r="BZ100" s="175">
        <v>0.0</v>
      </c>
      <c r="CA100" s="175">
        <v>0.0</v>
      </c>
      <c r="CB100" s="175">
        <v>0.0</v>
      </c>
      <c r="CC100" s="175">
        <v>0.0</v>
      </c>
      <c r="CD100" s="175">
        <v>0.0</v>
      </c>
      <c r="CE100" s="175">
        <v>0.0</v>
      </c>
      <c r="CF100" s="175">
        <v>0.0</v>
      </c>
      <c r="CG100" s="175">
        <v>0.0</v>
      </c>
      <c r="CH100" s="175">
        <v>0.0</v>
      </c>
      <c r="CI100" s="175">
        <v>0.0</v>
      </c>
      <c r="CJ100" s="175">
        <v>0.0</v>
      </c>
      <c r="CK100" s="175">
        <v>0.0</v>
      </c>
      <c r="CL100" s="175">
        <v>0.0</v>
      </c>
      <c r="CM100" s="175">
        <v>65.0</v>
      </c>
      <c r="CN100" s="175">
        <v>0.0</v>
      </c>
      <c r="CO100" s="175">
        <v>0.0</v>
      </c>
      <c r="CP100" s="175">
        <v>0.0</v>
      </c>
      <c r="CQ100" s="175">
        <v>0.0</v>
      </c>
      <c r="CR100" s="175">
        <v>0.0</v>
      </c>
      <c r="CS100" s="175">
        <v>0.0</v>
      </c>
      <c r="CT100" s="175">
        <v>0.0</v>
      </c>
      <c r="CU100" s="175">
        <v>0.0</v>
      </c>
      <c r="CV100" s="175">
        <v>0.0</v>
      </c>
      <c r="CW100" s="175">
        <v>67.0</v>
      </c>
      <c r="CX100" s="175">
        <v>0.0</v>
      </c>
      <c r="CY100" s="175">
        <v>0.0</v>
      </c>
      <c r="CZ100" s="175">
        <v>0.0</v>
      </c>
      <c r="DA100" s="175">
        <v>0.0</v>
      </c>
      <c r="DB100" s="175">
        <v>70.0</v>
      </c>
      <c r="DC100" s="175">
        <v>0.0</v>
      </c>
      <c r="DD100" s="175">
        <v>0.0</v>
      </c>
      <c r="DE100" s="175">
        <v>0.0</v>
      </c>
      <c r="DF100" s="175">
        <v>0.0</v>
      </c>
      <c r="DG100" s="175">
        <v>0.0</v>
      </c>
      <c r="DH100" s="175">
        <v>0.0</v>
      </c>
      <c r="DI100" s="175">
        <v>0.0</v>
      </c>
      <c r="DJ100" s="175">
        <v>0.0</v>
      </c>
      <c r="DK100" s="175">
        <v>0.0</v>
      </c>
      <c r="DL100" s="175">
        <v>0.0</v>
      </c>
      <c r="DM100" s="175">
        <v>0.0</v>
      </c>
      <c r="DN100" s="175">
        <v>0.0</v>
      </c>
      <c r="DO100" s="175">
        <v>0.0</v>
      </c>
      <c r="DP100" s="175">
        <v>0.0</v>
      </c>
      <c r="DQ100" s="175">
        <v>0.0</v>
      </c>
      <c r="DR100" s="175">
        <v>0.0</v>
      </c>
      <c r="DS100" s="175">
        <v>0.0</v>
      </c>
      <c r="DT100" s="175">
        <v>0.0</v>
      </c>
      <c r="DU100" s="175">
        <v>0.0</v>
      </c>
      <c r="DV100" s="175">
        <v>0.0</v>
      </c>
      <c r="DW100" s="175">
        <v>0.0</v>
      </c>
      <c r="DX100" s="175">
        <v>0.0</v>
      </c>
      <c r="DY100" s="175">
        <v>0.0</v>
      </c>
      <c r="DZ100" s="175">
        <v>0.0</v>
      </c>
      <c r="EA100" s="175">
        <v>0.0</v>
      </c>
      <c r="EB100" s="175">
        <v>0.0</v>
      </c>
      <c r="EC100" s="175">
        <v>0.0</v>
      </c>
      <c r="ED100" s="175">
        <v>0.0</v>
      </c>
      <c r="EE100" s="175">
        <v>0.0</v>
      </c>
      <c r="EF100" s="175">
        <v>0.0</v>
      </c>
      <c r="EG100" s="175">
        <v>0.0</v>
      </c>
      <c r="EH100" s="175">
        <v>0.0</v>
      </c>
      <c r="EI100" s="175">
        <v>0.0</v>
      </c>
      <c r="EJ100" s="175">
        <v>0.0</v>
      </c>
      <c r="EK100" s="175">
        <v>0.0</v>
      </c>
      <c r="EL100" s="175">
        <v>0.0</v>
      </c>
      <c r="EM100" s="176">
        <v>0.0</v>
      </c>
      <c r="EN100" s="177">
        <f t="shared" si="2"/>
        <v>0</v>
      </c>
      <c r="EO100" s="178">
        <f>VLOOKUP(C100,'Complexity Cost Adjustment'!$C$2:$H$141,6,0)</f>
        <v>709.64</v>
      </c>
      <c r="EP100" s="178">
        <f t="shared" ref="EP100:JY100" si="103">IF(D100&gt;0,($EO100)*D$143,0)</f>
        <v>0</v>
      </c>
      <c r="EQ100" s="178">
        <f t="shared" si="103"/>
        <v>0</v>
      </c>
      <c r="ER100" s="178">
        <f t="shared" si="103"/>
        <v>0</v>
      </c>
      <c r="ES100" s="179">
        <f t="shared" si="103"/>
        <v>804.02212</v>
      </c>
      <c r="ET100" s="178">
        <f t="shared" si="103"/>
        <v>0</v>
      </c>
      <c r="EU100" s="178">
        <f t="shared" si="103"/>
        <v>0</v>
      </c>
      <c r="EV100" s="178">
        <f t="shared" si="103"/>
        <v>0</v>
      </c>
      <c r="EW100" s="178">
        <f t="shared" si="103"/>
        <v>0</v>
      </c>
      <c r="EX100" s="179">
        <f t="shared" si="103"/>
        <v>651.44952</v>
      </c>
      <c r="EY100" s="178">
        <f t="shared" si="103"/>
        <v>0</v>
      </c>
      <c r="EZ100" s="178">
        <f t="shared" si="103"/>
        <v>0</v>
      </c>
      <c r="FA100" s="178">
        <f t="shared" si="103"/>
        <v>0</v>
      </c>
      <c r="FB100" s="178">
        <f t="shared" si="103"/>
        <v>0</v>
      </c>
      <c r="FC100" s="179">
        <f t="shared" si="103"/>
        <v>471.9106</v>
      </c>
      <c r="FD100" s="178">
        <f t="shared" si="103"/>
        <v>0</v>
      </c>
      <c r="FE100" s="178">
        <f t="shared" si="103"/>
        <v>0</v>
      </c>
      <c r="FF100" s="178">
        <f t="shared" si="103"/>
        <v>0</v>
      </c>
      <c r="FG100" s="178">
        <f t="shared" si="103"/>
        <v>0</v>
      </c>
      <c r="FH100" s="178">
        <f t="shared" si="103"/>
        <v>0</v>
      </c>
      <c r="FI100" s="178">
        <f t="shared" si="103"/>
        <v>0</v>
      </c>
      <c r="FJ100" s="178">
        <f t="shared" si="103"/>
        <v>0</v>
      </c>
      <c r="FK100" s="179">
        <f t="shared" si="103"/>
        <v>1549.85376</v>
      </c>
      <c r="FL100" s="178">
        <f t="shared" si="103"/>
        <v>0</v>
      </c>
      <c r="FM100" s="178">
        <f t="shared" si="103"/>
        <v>0</v>
      </c>
      <c r="FN100" s="178">
        <f t="shared" si="103"/>
        <v>0</v>
      </c>
      <c r="FO100" s="178">
        <f t="shared" si="103"/>
        <v>0</v>
      </c>
      <c r="FP100" s="178">
        <f t="shared" si="103"/>
        <v>0</v>
      </c>
      <c r="FQ100" s="178">
        <f t="shared" si="103"/>
        <v>0</v>
      </c>
      <c r="FR100" s="179">
        <f t="shared" si="103"/>
        <v>877.11504</v>
      </c>
      <c r="FS100" s="178">
        <f t="shared" si="103"/>
        <v>0</v>
      </c>
      <c r="FT100" s="178">
        <f t="shared" si="103"/>
        <v>0</v>
      </c>
      <c r="FU100" s="178">
        <f t="shared" si="103"/>
        <v>0</v>
      </c>
      <c r="FV100" s="178">
        <f t="shared" si="103"/>
        <v>0</v>
      </c>
      <c r="FW100" s="178">
        <f t="shared" si="103"/>
        <v>0</v>
      </c>
      <c r="FX100" s="178">
        <f t="shared" si="103"/>
        <v>0</v>
      </c>
      <c r="FY100" s="178">
        <f t="shared" si="103"/>
        <v>0</v>
      </c>
      <c r="FZ100" s="179">
        <f t="shared" si="103"/>
        <v>885.63072</v>
      </c>
      <c r="GA100" s="178">
        <f t="shared" si="103"/>
        <v>0</v>
      </c>
      <c r="GB100" s="178">
        <f t="shared" si="103"/>
        <v>0</v>
      </c>
      <c r="GC100" s="178">
        <f t="shared" si="103"/>
        <v>0</v>
      </c>
      <c r="GD100" s="178">
        <f t="shared" si="103"/>
        <v>0</v>
      </c>
      <c r="GE100" s="178">
        <f t="shared" si="103"/>
        <v>0</v>
      </c>
      <c r="GF100" s="178">
        <f t="shared" si="103"/>
        <v>0</v>
      </c>
      <c r="GG100" s="178">
        <f t="shared" si="103"/>
        <v>0</v>
      </c>
      <c r="GH100" s="178">
        <f t="shared" si="103"/>
        <v>0</v>
      </c>
      <c r="GI100" s="178">
        <f t="shared" si="103"/>
        <v>0</v>
      </c>
      <c r="GJ100" s="178">
        <f t="shared" si="103"/>
        <v>0</v>
      </c>
      <c r="GK100" s="178">
        <f t="shared" si="103"/>
        <v>0</v>
      </c>
      <c r="GL100" s="178">
        <f t="shared" si="103"/>
        <v>0</v>
      </c>
      <c r="GM100" s="178">
        <f t="shared" si="103"/>
        <v>0</v>
      </c>
      <c r="GN100" s="178">
        <f t="shared" si="103"/>
        <v>0</v>
      </c>
      <c r="GO100" s="178">
        <f t="shared" si="103"/>
        <v>0</v>
      </c>
      <c r="GP100" s="178">
        <f t="shared" si="103"/>
        <v>0</v>
      </c>
      <c r="GQ100" s="178">
        <f t="shared" si="103"/>
        <v>0</v>
      </c>
      <c r="GR100" s="178">
        <f t="shared" si="103"/>
        <v>0</v>
      </c>
      <c r="GS100" s="178">
        <f t="shared" si="103"/>
        <v>0</v>
      </c>
      <c r="GT100" s="178">
        <f t="shared" si="103"/>
        <v>0</v>
      </c>
      <c r="GU100" s="178">
        <f t="shared" si="103"/>
        <v>0</v>
      </c>
      <c r="GV100" s="179">
        <f t="shared" si="103"/>
        <v>516.61792</v>
      </c>
      <c r="GW100" s="178">
        <f t="shared" si="103"/>
        <v>0</v>
      </c>
      <c r="GX100" s="178">
        <f t="shared" si="103"/>
        <v>0</v>
      </c>
      <c r="GY100" s="178">
        <f t="shared" si="103"/>
        <v>0</v>
      </c>
      <c r="GZ100" s="178">
        <f t="shared" si="103"/>
        <v>0</v>
      </c>
      <c r="HA100" s="178">
        <f t="shared" si="103"/>
        <v>0</v>
      </c>
      <c r="HB100" s="178">
        <f t="shared" si="103"/>
        <v>0</v>
      </c>
      <c r="HC100" s="178">
        <f t="shared" si="103"/>
        <v>0</v>
      </c>
      <c r="HD100" s="178">
        <f t="shared" si="103"/>
        <v>0</v>
      </c>
      <c r="HE100" s="178">
        <f t="shared" si="103"/>
        <v>0</v>
      </c>
      <c r="HF100" s="178">
        <f t="shared" si="103"/>
        <v>0</v>
      </c>
      <c r="HG100" s="178">
        <f t="shared" si="103"/>
        <v>0</v>
      </c>
      <c r="HH100" s="178">
        <f t="shared" si="103"/>
        <v>0</v>
      </c>
      <c r="HI100" s="178">
        <f t="shared" si="103"/>
        <v>0</v>
      </c>
      <c r="HJ100" s="178">
        <f t="shared" si="103"/>
        <v>0</v>
      </c>
      <c r="HK100" s="178">
        <f t="shared" si="103"/>
        <v>0</v>
      </c>
      <c r="HL100" s="178">
        <f t="shared" si="103"/>
        <v>0</v>
      </c>
      <c r="HM100" s="178">
        <f t="shared" si="103"/>
        <v>0</v>
      </c>
      <c r="HN100" s="178">
        <f t="shared" si="103"/>
        <v>0</v>
      </c>
      <c r="HO100" s="178">
        <f t="shared" si="103"/>
        <v>0</v>
      </c>
      <c r="HP100" s="178">
        <f t="shared" si="103"/>
        <v>0</v>
      </c>
      <c r="HQ100" s="178">
        <f t="shared" si="103"/>
        <v>0</v>
      </c>
      <c r="HR100" s="178">
        <f t="shared" si="103"/>
        <v>0</v>
      </c>
      <c r="HS100" s="178">
        <f t="shared" si="103"/>
        <v>0</v>
      </c>
      <c r="HT100" s="178">
        <f t="shared" si="103"/>
        <v>0</v>
      </c>
      <c r="HU100" s="178">
        <f t="shared" si="103"/>
        <v>0</v>
      </c>
      <c r="HV100" s="178">
        <f t="shared" si="103"/>
        <v>0</v>
      </c>
      <c r="HW100" s="178">
        <f t="shared" si="103"/>
        <v>0</v>
      </c>
      <c r="HX100" s="178">
        <f t="shared" si="103"/>
        <v>0</v>
      </c>
      <c r="HY100" s="179">
        <f t="shared" si="103"/>
        <v>922.532</v>
      </c>
      <c r="HZ100" s="178">
        <f t="shared" si="103"/>
        <v>0</v>
      </c>
      <c r="IA100" s="178">
        <f t="shared" si="103"/>
        <v>0</v>
      </c>
      <c r="IB100" s="178">
        <f t="shared" si="103"/>
        <v>0</v>
      </c>
      <c r="IC100" s="178">
        <f t="shared" si="103"/>
        <v>0</v>
      </c>
      <c r="ID100" s="178">
        <f t="shared" si="103"/>
        <v>0</v>
      </c>
      <c r="IE100" s="178">
        <f t="shared" si="103"/>
        <v>0</v>
      </c>
      <c r="IF100" s="178">
        <f t="shared" si="103"/>
        <v>0</v>
      </c>
      <c r="IG100" s="178">
        <f t="shared" si="103"/>
        <v>0</v>
      </c>
      <c r="IH100" s="178">
        <f t="shared" si="103"/>
        <v>0</v>
      </c>
      <c r="II100" s="179">
        <f t="shared" si="103"/>
        <v>430.04184</v>
      </c>
      <c r="IJ100" s="178">
        <f t="shared" si="103"/>
        <v>0</v>
      </c>
      <c r="IK100" s="178">
        <f t="shared" si="103"/>
        <v>0</v>
      </c>
      <c r="IL100" s="178">
        <f t="shared" si="103"/>
        <v>0</v>
      </c>
      <c r="IM100" s="178">
        <f t="shared" si="103"/>
        <v>0</v>
      </c>
      <c r="IN100" s="179">
        <f t="shared" si="103"/>
        <v>269.6632</v>
      </c>
      <c r="IO100" s="178">
        <f t="shared" si="103"/>
        <v>0</v>
      </c>
      <c r="IP100" s="178">
        <f t="shared" si="103"/>
        <v>0</v>
      </c>
      <c r="IQ100" s="178">
        <f t="shared" si="103"/>
        <v>0</v>
      </c>
      <c r="IR100" s="178">
        <f t="shared" si="103"/>
        <v>0</v>
      </c>
      <c r="IS100" s="178">
        <f t="shared" si="103"/>
        <v>0</v>
      </c>
      <c r="IT100" s="178">
        <f t="shared" si="103"/>
        <v>0</v>
      </c>
      <c r="IU100" s="178">
        <f t="shared" si="103"/>
        <v>0</v>
      </c>
      <c r="IV100" s="178">
        <f t="shared" si="103"/>
        <v>0</v>
      </c>
      <c r="IW100" s="178">
        <f t="shared" si="103"/>
        <v>0</v>
      </c>
      <c r="IX100" s="178">
        <f t="shared" si="103"/>
        <v>0</v>
      </c>
      <c r="IY100" s="178">
        <f t="shared" si="103"/>
        <v>0</v>
      </c>
      <c r="IZ100" s="178">
        <f t="shared" si="103"/>
        <v>0</v>
      </c>
      <c r="JA100" s="178">
        <f t="shared" si="103"/>
        <v>0</v>
      </c>
      <c r="JB100" s="178">
        <f t="shared" si="103"/>
        <v>0</v>
      </c>
      <c r="JC100" s="178">
        <f t="shared" si="103"/>
        <v>0</v>
      </c>
      <c r="JD100" s="178">
        <f t="shared" si="103"/>
        <v>0</v>
      </c>
      <c r="JE100" s="178">
        <f t="shared" si="103"/>
        <v>0</v>
      </c>
      <c r="JF100" s="178">
        <f t="shared" si="103"/>
        <v>0</v>
      </c>
      <c r="JG100" s="178">
        <f t="shared" si="103"/>
        <v>0</v>
      </c>
      <c r="JH100" s="178">
        <f t="shared" si="103"/>
        <v>0</v>
      </c>
      <c r="JI100" s="178">
        <f t="shared" si="103"/>
        <v>0</v>
      </c>
      <c r="JJ100" s="178">
        <f t="shared" si="103"/>
        <v>0</v>
      </c>
      <c r="JK100" s="178">
        <f t="shared" si="103"/>
        <v>0</v>
      </c>
      <c r="JL100" s="178">
        <f t="shared" si="103"/>
        <v>0</v>
      </c>
      <c r="JM100" s="178">
        <f t="shared" si="103"/>
        <v>0</v>
      </c>
      <c r="JN100" s="178">
        <f t="shared" si="103"/>
        <v>0</v>
      </c>
      <c r="JO100" s="178">
        <f t="shared" si="103"/>
        <v>0</v>
      </c>
      <c r="JP100" s="178">
        <f t="shared" si="103"/>
        <v>0</v>
      </c>
      <c r="JQ100" s="178">
        <f t="shared" si="103"/>
        <v>0</v>
      </c>
      <c r="JR100" s="178">
        <f t="shared" si="103"/>
        <v>0</v>
      </c>
      <c r="JS100" s="178">
        <f t="shared" si="103"/>
        <v>0</v>
      </c>
      <c r="JT100" s="178">
        <f t="shared" si="103"/>
        <v>0</v>
      </c>
      <c r="JU100" s="178">
        <f t="shared" si="103"/>
        <v>0</v>
      </c>
      <c r="JV100" s="178">
        <f t="shared" si="103"/>
        <v>0</v>
      </c>
      <c r="JW100" s="178">
        <f t="shared" si="103"/>
        <v>0</v>
      </c>
      <c r="JX100" s="178">
        <f t="shared" si="103"/>
        <v>0</v>
      </c>
      <c r="JY100" s="178">
        <f t="shared" si="103"/>
        <v>0</v>
      </c>
      <c r="JZ100" s="182">
        <f t="shared" si="4"/>
        <v>0.195</v>
      </c>
      <c r="KA100" s="181">
        <f t="shared" si="5"/>
        <v>7378.83672</v>
      </c>
      <c r="KB100" s="181">
        <f t="shared" si="6"/>
        <v>1438.87316</v>
      </c>
    </row>
    <row r="101" ht="14.25" customHeight="1">
      <c r="A101" s="50" t="s">
        <v>253</v>
      </c>
      <c r="B101" s="83" t="s">
        <v>480</v>
      </c>
      <c r="C101" s="50">
        <v>1811100.0</v>
      </c>
      <c r="D101" s="175">
        <v>0.0</v>
      </c>
      <c r="E101" s="175">
        <v>0.0</v>
      </c>
      <c r="F101" s="175">
        <v>0.0</v>
      </c>
      <c r="G101" s="175">
        <v>65.0</v>
      </c>
      <c r="H101" s="175">
        <v>0.0</v>
      </c>
      <c r="I101" s="175">
        <v>0.0</v>
      </c>
      <c r="J101" s="175">
        <v>0.0</v>
      </c>
      <c r="K101" s="175">
        <v>0.0</v>
      </c>
      <c r="L101" s="175">
        <v>67.0</v>
      </c>
      <c r="M101" s="175">
        <v>0.0</v>
      </c>
      <c r="N101" s="175">
        <v>0.0</v>
      </c>
      <c r="O101" s="175">
        <v>0.0</v>
      </c>
      <c r="P101" s="175">
        <v>0.0</v>
      </c>
      <c r="Q101" s="175">
        <v>63.0</v>
      </c>
      <c r="R101" s="175">
        <v>0.0</v>
      </c>
      <c r="S101" s="175">
        <v>0.0</v>
      </c>
      <c r="T101" s="175">
        <v>0.0</v>
      </c>
      <c r="U101" s="175">
        <v>0.0</v>
      </c>
      <c r="V101" s="175">
        <v>0.0</v>
      </c>
      <c r="W101" s="175">
        <v>0.0</v>
      </c>
      <c r="X101" s="175">
        <v>0.0</v>
      </c>
      <c r="Y101" s="175">
        <v>65.0</v>
      </c>
      <c r="Z101" s="175">
        <v>0.0</v>
      </c>
      <c r="AA101" s="175">
        <v>0.0</v>
      </c>
      <c r="AB101" s="175">
        <v>0.0</v>
      </c>
      <c r="AC101" s="175">
        <v>0.0</v>
      </c>
      <c r="AD101" s="175">
        <v>0.0</v>
      </c>
      <c r="AE101" s="175">
        <v>0.0</v>
      </c>
      <c r="AF101" s="175">
        <v>67.0</v>
      </c>
      <c r="AG101" s="175">
        <v>0.0</v>
      </c>
      <c r="AH101" s="175">
        <v>0.0</v>
      </c>
      <c r="AI101" s="175">
        <v>0.0</v>
      </c>
      <c r="AJ101" s="175">
        <v>0.0</v>
      </c>
      <c r="AK101" s="175">
        <v>0.0</v>
      </c>
      <c r="AL101" s="175">
        <v>0.0</v>
      </c>
      <c r="AM101" s="175">
        <v>0.0</v>
      </c>
      <c r="AN101" s="175">
        <v>68.0</v>
      </c>
      <c r="AO101" s="175">
        <v>0.0</v>
      </c>
      <c r="AP101" s="175">
        <v>0.0</v>
      </c>
      <c r="AQ101" s="175">
        <v>0.0</v>
      </c>
      <c r="AR101" s="175">
        <v>0.0</v>
      </c>
      <c r="AS101" s="175">
        <v>0.0</v>
      </c>
      <c r="AT101" s="175">
        <v>0.0</v>
      </c>
      <c r="AU101" s="175">
        <v>0.0</v>
      </c>
      <c r="AV101" s="175">
        <v>0.0</v>
      </c>
      <c r="AW101" s="175">
        <v>0.0</v>
      </c>
      <c r="AX101" s="175">
        <v>0.0</v>
      </c>
      <c r="AY101" s="175">
        <v>0.0</v>
      </c>
      <c r="AZ101" s="175">
        <v>0.0</v>
      </c>
      <c r="BA101" s="175">
        <v>0.0</v>
      </c>
      <c r="BB101" s="175">
        <v>0.0</v>
      </c>
      <c r="BC101" s="175">
        <v>0.0</v>
      </c>
      <c r="BD101" s="175">
        <v>0.0</v>
      </c>
      <c r="BE101" s="175">
        <v>0.0</v>
      </c>
      <c r="BF101" s="175">
        <v>0.0</v>
      </c>
      <c r="BG101" s="175">
        <v>0.0</v>
      </c>
      <c r="BH101" s="175">
        <v>0.0</v>
      </c>
      <c r="BI101" s="175">
        <v>0.0</v>
      </c>
      <c r="BJ101" s="175">
        <v>69.0</v>
      </c>
      <c r="BK101" s="175">
        <v>0.0</v>
      </c>
      <c r="BL101" s="175">
        <v>0.0</v>
      </c>
      <c r="BM101" s="175">
        <v>0.0</v>
      </c>
      <c r="BN101" s="175">
        <v>0.0</v>
      </c>
      <c r="BO101" s="175">
        <v>0.0</v>
      </c>
      <c r="BP101" s="175">
        <v>0.0</v>
      </c>
      <c r="BQ101" s="175">
        <v>0.0</v>
      </c>
      <c r="BR101" s="175">
        <v>0.0</v>
      </c>
      <c r="BS101" s="175">
        <v>0.0</v>
      </c>
      <c r="BT101" s="175">
        <v>0.0</v>
      </c>
      <c r="BU101" s="175">
        <v>0.0</v>
      </c>
      <c r="BV101" s="175">
        <v>0.0</v>
      </c>
      <c r="BW101" s="175">
        <v>0.0</v>
      </c>
      <c r="BX101" s="175">
        <v>0.0</v>
      </c>
      <c r="BY101" s="175">
        <v>0.0</v>
      </c>
      <c r="BZ101" s="175">
        <v>0.0</v>
      </c>
      <c r="CA101" s="175">
        <v>0.0</v>
      </c>
      <c r="CB101" s="175">
        <v>0.0</v>
      </c>
      <c r="CC101" s="175">
        <v>0.0</v>
      </c>
      <c r="CD101" s="175">
        <v>0.0</v>
      </c>
      <c r="CE101" s="175">
        <v>0.0</v>
      </c>
      <c r="CF101" s="175">
        <v>0.0</v>
      </c>
      <c r="CG101" s="175">
        <v>0.0</v>
      </c>
      <c r="CH101" s="175">
        <v>0.0</v>
      </c>
      <c r="CI101" s="175">
        <v>0.0</v>
      </c>
      <c r="CJ101" s="175">
        <v>0.0</v>
      </c>
      <c r="CK101" s="175">
        <v>0.0</v>
      </c>
      <c r="CL101" s="175">
        <v>0.0</v>
      </c>
      <c r="CM101" s="175">
        <v>65.0</v>
      </c>
      <c r="CN101" s="175">
        <v>0.0</v>
      </c>
      <c r="CO101" s="175">
        <v>0.0</v>
      </c>
      <c r="CP101" s="175">
        <v>0.0</v>
      </c>
      <c r="CQ101" s="175">
        <v>0.0</v>
      </c>
      <c r="CR101" s="175">
        <v>0.0</v>
      </c>
      <c r="CS101" s="175">
        <v>0.0</v>
      </c>
      <c r="CT101" s="175">
        <v>0.0</v>
      </c>
      <c r="CU101" s="175">
        <v>0.0</v>
      </c>
      <c r="CV101" s="175">
        <v>0.0</v>
      </c>
      <c r="CW101" s="175">
        <v>67.0</v>
      </c>
      <c r="CX101" s="175">
        <v>0.0</v>
      </c>
      <c r="CY101" s="175">
        <v>0.0</v>
      </c>
      <c r="CZ101" s="175">
        <v>0.0</v>
      </c>
      <c r="DA101" s="175">
        <v>0.0</v>
      </c>
      <c r="DB101" s="175">
        <v>70.0</v>
      </c>
      <c r="DC101" s="175">
        <v>0.0</v>
      </c>
      <c r="DD101" s="175">
        <v>0.0</v>
      </c>
      <c r="DE101" s="175">
        <v>0.0</v>
      </c>
      <c r="DF101" s="175">
        <v>0.0</v>
      </c>
      <c r="DG101" s="175">
        <v>0.0</v>
      </c>
      <c r="DH101" s="175">
        <v>0.0</v>
      </c>
      <c r="DI101" s="175">
        <v>0.0</v>
      </c>
      <c r="DJ101" s="175">
        <v>0.0</v>
      </c>
      <c r="DK101" s="175">
        <v>0.0</v>
      </c>
      <c r="DL101" s="175">
        <v>0.0</v>
      </c>
      <c r="DM101" s="175">
        <v>0.0</v>
      </c>
      <c r="DN101" s="175">
        <v>0.0</v>
      </c>
      <c r="DO101" s="175">
        <v>0.0</v>
      </c>
      <c r="DP101" s="175">
        <v>0.0</v>
      </c>
      <c r="DQ101" s="175">
        <v>0.0</v>
      </c>
      <c r="DR101" s="175">
        <v>0.0</v>
      </c>
      <c r="DS101" s="175">
        <v>0.0</v>
      </c>
      <c r="DT101" s="175">
        <v>0.0</v>
      </c>
      <c r="DU101" s="175">
        <v>0.0</v>
      </c>
      <c r="DV101" s="175">
        <v>0.0</v>
      </c>
      <c r="DW101" s="175">
        <v>0.0</v>
      </c>
      <c r="DX101" s="175">
        <v>0.0</v>
      </c>
      <c r="DY101" s="175">
        <v>0.0</v>
      </c>
      <c r="DZ101" s="175">
        <v>0.0</v>
      </c>
      <c r="EA101" s="175">
        <v>0.0</v>
      </c>
      <c r="EB101" s="175">
        <v>0.0</v>
      </c>
      <c r="EC101" s="175">
        <v>0.0</v>
      </c>
      <c r="ED101" s="175">
        <v>0.0</v>
      </c>
      <c r="EE101" s="175">
        <v>0.0</v>
      </c>
      <c r="EF101" s="175">
        <v>0.0</v>
      </c>
      <c r="EG101" s="175">
        <v>0.0</v>
      </c>
      <c r="EH101" s="175">
        <v>0.0</v>
      </c>
      <c r="EI101" s="175">
        <v>0.0</v>
      </c>
      <c r="EJ101" s="175">
        <v>0.0</v>
      </c>
      <c r="EK101" s="175">
        <v>0.0</v>
      </c>
      <c r="EL101" s="175">
        <v>0.0</v>
      </c>
      <c r="EM101" s="176">
        <v>0.0</v>
      </c>
      <c r="EN101" s="177">
        <f t="shared" si="2"/>
        <v>0</v>
      </c>
      <c r="EO101" s="178">
        <f>VLOOKUP(C101,'Complexity Cost Adjustment'!$C$2:$H$141,6,0)</f>
        <v>960.1158</v>
      </c>
      <c r="EP101" s="178">
        <f t="shared" ref="EP101:JY101" si="104">IF(D101&gt;0,($EO101)*D$143,0)</f>
        <v>0</v>
      </c>
      <c r="EQ101" s="178">
        <f t="shared" si="104"/>
        <v>0</v>
      </c>
      <c r="ER101" s="178">
        <f t="shared" si="104"/>
        <v>0</v>
      </c>
      <c r="ES101" s="179">
        <f t="shared" si="104"/>
        <v>1087.811201</v>
      </c>
      <c r="ET101" s="178">
        <f t="shared" si="104"/>
        <v>0</v>
      </c>
      <c r="EU101" s="178">
        <f t="shared" si="104"/>
        <v>0</v>
      </c>
      <c r="EV101" s="178">
        <f t="shared" si="104"/>
        <v>0</v>
      </c>
      <c r="EW101" s="178">
        <f t="shared" si="104"/>
        <v>0</v>
      </c>
      <c r="EX101" s="179">
        <f t="shared" si="104"/>
        <v>881.3863044</v>
      </c>
      <c r="EY101" s="178">
        <f t="shared" si="104"/>
        <v>0</v>
      </c>
      <c r="EZ101" s="178">
        <f t="shared" si="104"/>
        <v>0</v>
      </c>
      <c r="FA101" s="178">
        <f t="shared" si="104"/>
        <v>0</v>
      </c>
      <c r="FB101" s="178">
        <f t="shared" si="104"/>
        <v>0</v>
      </c>
      <c r="FC101" s="179">
        <f t="shared" si="104"/>
        <v>638.477007</v>
      </c>
      <c r="FD101" s="178">
        <f t="shared" si="104"/>
        <v>0</v>
      </c>
      <c r="FE101" s="178">
        <f t="shared" si="104"/>
        <v>0</v>
      </c>
      <c r="FF101" s="178">
        <f t="shared" si="104"/>
        <v>0</v>
      </c>
      <c r="FG101" s="178">
        <f t="shared" si="104"/>
        <v>0</v>
      </c>
      <c r="FH101" s="178">
        <f t="shared" si="104"/>
        <v>0</v>
      </c>
      <c r="FI101" s="178">
        <f t="shared" si="104"/>
        <v>0</v>
      </c>
      <c r="FJ101" s="178">
        <f t="shared" si="104"/>
        <v>0</v>
      </c>
      <c r="FK101" s="179">
        <f t="shared" si="104"/>
        <v>2096.892907</v>
      </c>
      <c r="FL101" s="178">
        <f t="shared" si="104"/>
        <v>0</v>
      </c>
      <c r="FM101" s="178">
        <f t="shared" si="104"/>
        <v>0</v>
      </c>
      <c r="FN101" s="178">
        <f t="shared" si="104"/>
        <v>0</v>
      </c>
      <c r="FO101" s="178">
        <f t="shared" si="104"/>
        <v>0</v>
      </c>
      <c r="FP101" s="178">
        <f t="shared" si="104"/>
        <v>0</v>
      </c>
      <c r="FQ101" s="178">
        <f t="shared" si="104"/>
        <v>0</v>
      </c>
      <c r="FR101" s="179">
        <f t="shared" si="104"/>
        <v>1186.703129</v>
      </c>
      <c r="FS101" s="178">
        <f t="shared" si="104"/>
        <v>0</v>
      </c>
      <c r="FT101" s="178">
        <f t="shared" si="104"/>
        <v>0</v>
      </c>
      <c r="FU101" s="178">
        <f t="shared" si="104"/>
        <v>0</v>
      </c>
      <c r="FV101" s="178">
        <f t="shared" si="104"/>
        <v>0</v>
      </c>
      <c r="FW101" s="178">
        <f t="shared" si="104"/>
        <v>0</v>
      </c>
      <c r="FX101" s="178">
        <f t="shared" si="104"/>
        <v>0</v>
      </c>
      <c r="FY101" s="178">
        <f t="shared" si="104"/>
        <v>0</v>
      </c>
      <c r="FZ101" s="179">
        <f t="shared" si="104"/>
        <v>1198.224518</v>
      </c>
      <c r="GA101" s="178">
        <f t="shared" si="104"/>
        <v>0</v>
      </c>
      <c r="GB101" s="178">
        <f t="shared" si="104"/>
        <v>0</v>
      </c>
      <c r="GC101" s="178">
        <f t="shared" si="104"/>
        <v>0</v>
      </c>
      <c r="GD101" s="178">
        <f t="shared" si="104"/>
        <v>0</v>
      </c>
      <c r="GE101" s="178">
        <f t="shared" si="104"/>
        <v>0</v>
      </c>
      <c r="GF101" s="178">
        <f t="shared" si="104"/>
        <v>0</v>
      </c>
      <c r="GG101" s="178">
        <f t="shared" si="104"/>
        <v>0</v>
      </c>
      <c r="GH101" s="178">
        <f t="shared" si="104"/>
        <v>0</v>
      </c>
      <c r="GI101" s="178">
        <f t="shared" si="104"/>
        <v>0</v>
      </c>
      <c r="GJ101" s="178">
        <f t="shared" si="104"/>
        <v>0</v>
      </c>
      <c r="GK101" s="178">
        <f t="shared" si="104"/>
        <v>0</v>
      </c>
      <c r="GL101" s="178">
        <f t="shared" si="104"/>
        <v>0</v>
      </c>
      <c r="GM101" s="178">
        <f t="shared" si="104"/>
        <v>0</v>
      </c>
      <c r="GN101" s="178">
        <f t="shared" si="104"/>
        <v>0</v>
      </c>
      <c r="GO101" s="178">
        <f t="shared" si="104"/>
        <v>0</v>
      </c>
      <c r="GP101" s="178">
        <f t="shared" si="104"/>
        <v>0</v>
      </c>
      <c r="GQ101" s="178">
        <f t="shared" si="104"/>
        <v>0</v>
      </c>
      <c r="GR101" s="178">
        <f t="shared" si="104"/>
        <v>0</v>
      </c>
      <c r="GS101" s="178">
        <f t="shared" si="104"/>
        <v>0</v>
      </c>
      <c r="GT101" s="178">
        <f t="shared" si="104"/>
        <v>0</v>
      </c>
      <c r="GU101" s="178">
        <f t="shared" si="104"/>
        <v>0</v>
      </c>
      <c r="GV101" s="179">
        <f t="shared" si="104"/>
        <v>698.9643024</v>
      </c>
      <c r="GW101" s="178">
        <f t="shared" si="104"/>
        <v>0</v>
      </c>
      <c r="GX101" s="178">
        <f t="shared" si="104"/>
        <v>0</v>
      </c>
      <c r="GY101" s="178">
        <f t="shared" si="104"/>
        <v>0</v>
      </c>
      <c r="GZ101" s="178">
        <f t="shared" si="104"/>
        <v>0</v>
      </c>
      <c r="HA101" s="178">
        <f t="shared" si="104"/>
        <v>0</v>
      </c>
      <c r="HB101" s="178">
        <f t="shared" si="104"/>
        <v>0</v>
      </c>
      <c r="HC101" s="178">
        <f t="shared" si="104"/>
        <v>0</v>
      </c>
      <c r="HD101" s="178">
        <f t="shared" si="104"/>
        <v>0</v>
      </c>
      <c r="HE101" s="178">
        <f t="shared" si="104"/>
        <v>0</v>
      </c>
      <c r="HF101" s="178">
        <f t="shared" si="104"/>
        <v>0</v>
      </c>
      <c r="HG101" s="178">
        <f t="shared" si="104"/>
        <v>0</v>
      </c>
      <c r="HH101" s="178">
        <f t="shared" si="104"/>
        <v>0</v>
      </c>
      <c r="HI101" s="178">
        <f t="shared" si="104"/>
        <v>0</v>
      </c>
      <c r="HJ101" s="178">
        <f t="shared" si="104"/>
        <v>0</v>
      </c>
      <c r="HK101" s="178">
        <f t="shared" si="104"/>
        <v>0</v>
      </c>
      <c r="HL101" s="178">
        <f t="shared" si="104"/>
        <v>0</v>
      </c>
      <c r="HM101" s="178">
        <f t="shared" si="104"/>
        <v>0</v>
      </c>
      <c r="HN101" s="178">
        <f t="shared" si="104"/>
        <v>0</v>
      </c>
      <c r="HO101" s="178">
        <f t="shared" si="104"/>
        <v>0</v>
      </c>
      <c r="HP101" s="178">
        <f t="shared" si="104"/>
        <v>0</v>
      </c>
      <c r="HQ101" s="178">
        <f t="shared" si="104"/>
        <v>0</v>
      </c>
      <c r="HR101" s="178">
        <f t="shared" si="104"/>
        <v>0</v>
      </c>
      <c r="HS101" s="178">
        <f t="shared" si="104"/>
        <v>0</v>
      </c>
      <c r="HT101" s="178">
        <f t="shared" si="104"/>
        <v>0</v>
      </c>
      <c r="HU101" s="178">
        <f t="shared" si="104"/>
        <v>0</v>
      </c>
      <c r="HV101" s="178">
        <f t="shared" si="104"/>
        <v>0</v>
      </c>
      <c r="HW101" s="178">
        <f t="shared" si="104"/>
        <v>0</v>
      </c>
      <c r="HX101" s="178">
        <f t="shared" si="104"/>
        <v>0</v>
      </c>
      <c r="HY101" s="179">
        <f t="shared" si="104"/>
        <v>1248.15054</v>
      </c>
      <c r="HZ101" s="178">
        <f t="shared" si="104"/>
        <v>0</v>
      </c>
      <c r="IA101" s="178">
        <f t="shared" si="104"/>
        <v>0</v>
      </c>
      <c r="IB101" s="178">
        <f t="shared" si="104"/>
        <v>0</v>
      </c>
      <c r="IC101" s="178">
        <f t="shared" si="104"/>
        <v>0</v>
      </c>
      <c r="ID101" s="178">
        <f t="shared" si="104"/>
        <v>0</v>
      </c>
      <c r="IE101" s="178">
        <f t="shared" si="104"/>
        <v>0</v>
      </c>
      <c r="IF101" s="178">
        <f t="shared" si="104"/>
        <v>0</v>
      </c>
      <c r="IG101" s="178">
        <f t="shared" si="104"/>
        <v>0</v>
      </c>
      <c r="IH101" s="178">
        <f t="shared" si="104"/>
        <v>0</v>
      </c>
      <c r="II101" s="179">
        <f t="shared" si="104"/>
        <v>581.8301748</v>
      </c>
      <c r="IJ101" s="178">
        <f t="shared" si="104"/>
        <v>0</v>
      </c>
      <c r="IK101" s="178">
        <f t="shared" si="104"/>
        <v>0</v>
      </c>
      <c r="IL101" s="178">
        <f t="shared" si="104"/>
        <v>0</v>
      </c>
      <c r="IM101" s="178">
        <f t="shared" si="104"/>
        <v>0</v>
      </c>
      <c r="IN101" s="179">
        <f t="shared" si="104"/>
        <v>364.844004</v>
      </c>
      <c r="IO101" s="178">
        <f t="shared" si="104"/>
        <v>0</v>
      </c>
      <c r="IP101" s="178">
        <f t="shared" si="104"/>
        <v>0</v>
      </c>
      <c r="IQ101" s="178">
        <f t="shared" si="104"/>
        <v>0</v>
      </c>
      <c r="IR101" s="178">
        <f t="shared" si="104"/>
        <v>0</v>
      </c>
      <c r="IS101" s="178">
        <f t="shared" si="104"/>
        <v>0</v>
      </c>
      <c r="IT101" s="178">
        <f t="shared" si="104"/>
        <v>0</v>
      </c>
      <c r="IU101" s="178">
        <f t="shared" si="104"/>
        <v>0</v>
      </c>
      <c r="IV101" s="178">
        <f t="shared" si="104"/>
        <v>0</v>
      </c>
      <c r="IW101" s="178">
        <f t="shared" si="104"/>
        <v>0</v>
      </c>
      <c r="IX101" s="178">
        <f t="shared" si="104"/>
        <v>0</v>
      </c>
      <c r="IY101" s="178">
        <f t="shared" si="104"/>
        <v>0</v>
      </c>
      <c r="IZ101" s="178">
        <f t="shared" si="104"/>
        <v>0</v>
      </c>
      <c r="JA101" s="178">
        <f t="shared" si="104"/>
        <v>0</v>
      </c>
      <c r="JB101" s="178">
        <f t="shared" si="104"/>
        <v>0</v>
      </c>
      <c r="JC101" s="178">
        <f t="shared" si="104"/>
        <v>0</v>
      </c>
      <c r="JD101" s="178">
        <f t="shared" si="104"/>
        <v>0</v>
      </c>
      <c r="JE101" s="178">
        <f t="shared" si="104"/>
        <v>0</v>
      </c>
      <c r="JF101" s="178">
        <f t="shared" si="104"/>
        <v>0</v>
      </c>
      <c r="JG101" s="178">
        <f t="shared" si="104"/>
        <v>0</v>
      </c>
      <c r="JH101" s="178">
        <f t="shared" si="104"/>
        <v>0</v>
      </c>
      <c r="JI101" s="178">
        <f t="shared" si="104"/>
        <v>0</v>
      </c>
      <c r="JJ101" s="178">
        <f t="shared" si="104"/>
        <v>0</v>
      </c>
      <c r="JK101" s="178">
        <f t="shared" si="104"/>
        <v>0</v>
      </c>
      <c r="JL101" s="178">
        <f t="shared" si="104"/>
        <v>0</v>
      </c>
      <c r="JM101" s="178">
        <f t="shared" si="104"/>
        <v>0</v>
      </c>
      <c r="JN101" s="178">
        <f t="shared" si="104"/>
        <v>0</v>
      </c>
      <c r="JO101" s="178">
        <f t="shared" si="104"/>
        <v>0</v>
      </c>
      <c r="JP101" s="178">
        <f t="shared" si="104"/>
        <v>0</v>
      </c>
      <c r="JQ101" s="178">
        <f t="shared" si="104"/>
        <v>0</v>
      </c>
      <c r="JR101" s="178">
        <f t="shared" si="104"/>
        <v>0</v>
      </c>
      <c r="JS101" s="178">
        <f t="shared" si="104"/>
        <v>0</v>
      </c>
      <c r="JT101" s="178">
        <f t="shared" si="104"/>
        <v>0</v>
      </c>
      <c r="JU101" s="178">
        <f t="shared" si="104"/>
        <v>0</v>
      </c>
      <c r="JV101" s="178">
        <f t="shared" si="104"/>
        <v>0</v>
      </c>
      <c r="JW101" s="178">
        <f t="shared" si="104"/>
        <v>0</v>
      </c>
      <c r="JX101" s="178">
        <f t="shared" si="104"/>
        <v>0</v>
      </c>
      <c r="JY101" s="178">
        <f t="shared" si="104"/>
        <v>0</v>
      </c>
      <c r="JZ101" s="182">
        <f t="shared" si="4"/>
        <v>0.195</v>
      </c>
      <c r="KA101" s="181">
        <f t="shared" si="5"/>
        <v>9983.284088</v>
      </c>
      <c r="KB101" s="181">
        <f t="shared" si="6"/>
        <v>1946.740397</v>
      </c>
    </row>
    <row r="102" ht="14.25" customHeight="1">
      <c r="A102" s="50" t="s">
        <v>253</v>
      </c>
      <c r="B102" s="83" t="s">
        <v>480</v>
      </c>
      <c r="C102" s="50">
        <v>1811101.0</v>
      </c>
      <c r="D102" s="175">
        <v>0.0</v>
      </c>
      <c r="E102" s="175">
        <v>0.0</v>
      </c>
      <c r="F102" s="175">
        <v>0.0</v>
      </c>
      <c r="G102" s="175">
        <v>360.0</v>
      </c>
      <c r="H102" s="175">
        <v>0.0</v>
      </c>
      <c r="I102" s="175">
        <v>0.0</v>
      </c>
      <c r="J102" s="175">
        <v>0.0</v>
      </c>
      <c r="K102" s="175">
        <v>0.0</v>
      </c>
      <c r="L102" s="175">
        <v>367.0</v>
      </c>
      <c r="M102" s="175">
        <v>0.0</v>
      </c>
      <c r="N102" s="175">
        <v>0.0</v>
      </c>
      <c r="O102" s="175">
        <v>0.0</v>
      </c>
      <c r="P102" s="175">
        <v>0.0</v>
      </c>
      <c r="Q102" s="175">
        <v>346.0</v>
      </c>
      <c r="R102" s="175">
        <v>0.0</v>
      </c>
      <c r="S102" s="175">
        <v>0.0</v>
      </c>
      <c r="T102" s="175">
        <v>0.0</v>
      </c>
      <c r="U102" s="175">
        <v>0.0</v>
      </c>
      <c r="V102" s="175">
        <v>0.0</v>
      </c>
      <c r="W102" s="175">
        <v>0.0</v>
      </c>
      <c r="X102" s="175">
        <v>0.0</v>
      </c>
      <c r="Y102" s="175">
        <v>356.0</v>
      </c>
      <c r="Z102" s="175">
        <v>0.0</v>
      </c>
      <c r="AA102" s="175">
        <v>0.0</v>
      </c>
      <c r="AB102" s="175">
        <v>0.0</v>
      </c>
      <c r="AC102" s="175">
        <v>0.0</v>
      </c>
      <c r="AD102" s="175">
        <v>0.0</v>
      </c>
      <c r="AE102" s="175">
        <v>0.0</v>
      </c>
      <c r="AF102" s="175">
        <v>367.0</v>
      </c>
      <c r="AG102" s="175">
        <v>0.0</v>
      </c>
      <c r="AH102" s="175">
        <v>0.0</v>
      </c>
      <c r="AI102" s="175">
        <v>0.0</v>
      </c>
      <c r="AJ102" s="175">
        <v>0.0</v>
      </c>
      <c r="AK102" s="175">
        <v>0.0</v>
      </c>
      <c r="AL102" s="175">
        <v>0.0</v>
      </c>
      <c r="AM102" s="175">
        <v>0.0</v>
      </c>
      <c r="AN102" s="175">
        <v>372.0</v>
      </c>
      <c r="AO102" s="175">
        <v>0.0</v>
      </c>
      <c r="AP102" s="175">
        <v>0.0</v>
      </c>
      <c r="AQ102" s="175">
        <v>0.0</v>
      </c>
      <c r="AR102" s="175">
        <v>0.0</v>
      </c>
      <c r="AS102" s="175">
        <v>0.0</v>
      </c>
      <c r="AT102" s="175">
        <v>0.0</v>
      </c>
      <c r="AU102" s="175">
        <v>0.0</v>
      </c>
      <c r="AV102" s="175">
        <v>0.0</v>
      </c>
      <c r="AW102" s="175">
        <v>0.0</v>
      </c>
      <c r="AX102" s="175">
        <v>0.0</v>
      </c>
      <c r="AY102" s="175">
        <v>0.0</v>
      </c>
      <c r="AZ102" s="175">
        <v>0.0</v>
      </c>
      <c r="BA102" s="175">
        <v>0.0</v>
      </c>
      <c r="BB102" s="175">
        <v>0.0</v>
      </c>
      <c r="BC102" s="175">
        <v>0.0</v>
      </c>
      <c r="BD102" s="175">
        <v>0.0</v>
      </c>
      <c r="BE102" s="175">
        <v>0.0</v>
      </c>
      <c r="BF102" s="175">
        <v>0.0</v>
      </c>
      <c r="BG102" s="175">
        <v>0.0</v>
      </c>
      <c r="BH102" s="175">
        <v>0.0</v>
      </c>
      <c r="BI102" s="175">
        <v>0.0</v>
      </c>
      <c r="BJ102" s="175">
        <v>377.0</v>
      </c>
      <c r="BK102" s="175">
        <v>0.0</v>
      </c>
      <c r="BL102" s="175">
        <v>0.0</v>
      </c>
      <c r="BM102" s="175">
        <v>0.0</v>
      </c>
      <c r="BN102" s="175">
        <v>0.0</v>
      </c>
      <c r="BO102" s="175">
        <v>0.0</v>
      </c>
      <c r="BP102" s="175">
        <v>0.0</v>
      </c>
      <c r="BQ102" s="175">
        <v>0.0</v>
      </c>
      <c r="BR102" s="175">
        <v>0.0</v>
      </c>
      <c r="BS102" s="175">
        <v>0.0</v>
      </c>
      <c r="BT102" s="175">
        <v>0.0</v>
      </c>
      <c r="BU102" s="175">
        <v>0.0</v>
      </c>
      <c r="BV102" s="175">
        <v>0.0</v>
      </c>
      <c r="BW102" s="175">
        <v>0.0</v>
      </c>
      <c r="BX102" s="175">
        <v>0.0</v>
      </c>
      <c r="BY102" s="175">
        <v>0.0</v>
      </c>
      <c r="BZ102" s="175">
        <v>0.0</v>
      </c>
      <c r="CA102" s="175">
        <v>0.0</v>
      </c>
      <c r="CB102" s="175">
        <v>0.0</v>
      </c>
      <c r="CC102" s="175">
        <v>0.0</v>
      </c>
      <c r="CD102" s="175">
        <v>0.0</v>
      </c>
      <c r="CE102" s="175">
        <v>0.0</v>
      </c>
      <c r="CF102" s="175">
        <v>0.0</v>
      </c>
      <c r="CG102" s="175">
        <v>0.0</v>
      </c>
      <c r="CH102" s="175">
        <v>0.0</v>
      </c>
      <c r="CI102" s="175">
        <v>0.0</v>
      </c>
      <c r="CJ102" s="175">
        <v>0.0</v>
      </c>
      <c r="CK102" s="175">
        <v>0.0</v>
      </c>
      <c r="CL102" s="175">
        <v>0.0</v>
      </c>
      <c r="CM102" s="175">
        <v>355.0</v>
      </c>
      <c r="CN102" s="175">
        <v>0.0</v>
      </c>
      <c r="CO102" s="175">
        <v>0.0</v>
      </c>
      <c r="CP102" s="175">
        <v>0.0</v>
      </c>
      <c r="CQ102" s="175">
        <v>0.0</v>
      </c>
      <c r="CR102" s="175">
        <v>0.0</v>
      </c>
      <c r="CS102" s="175">
        <v>0.0</v>
      </c>
      <c r="CT102" s="175">
        <v>0.0</v>
      </c>
      <c r="CU102" s="175">
        <v>0.0</v>
      </c>
      <c r="CV102" s="175">
        <v>0.0</v>
      </c>
      <c r="CW102" s="175">
        <v>367.0</v>
      </c>
      <c r="CX102" s="175">
        <v>0.0</v>
      </c>
      <c r="CY102" s="175">
        <v>0.0</v>
      </c>
      <c r="CZ102" s="175">
        <v>0.0</v>
      </c>
      <c r="DA102" s="175">
        <v>0.0</v>
      </c>
      <c r="DB102" s="175">
        <v>385.0</v>
      </c>
      <c r="DC102" s="175">
        <v>0.0</v>
      </c>
      <c r="DD102" s="175">
        <v>0.0</v>
      </c>
      <c r="DE102" s="175">
        <v>0.0</v>
      </c>
      <c r="DF102" s="175">
        <v>0.0</v>
      </c>
      <c r="DG102" s="175">
        <v>0.0</v>
      </c>
      <c r="DH102" s="175">
        <v>0.0</v>
      </c>
      <c r="DI102" s="175">
        <v>0.0</v>
      </c>
      <c r="DJ102" s="175">
        <v>0.0</v>
      </c>
      <c r="DK102" s="175">
        <v>0.0</v>
      </c>
      <c r="DL102" s="175">
        <v>0.0</v>
      </c>
      <c r="DM102" s="175">
        <v>0.0</v>
      </c>
      <c r="DN102" s="175">
        <v>0.0</v>
      </c>
      <c r="DO102" s="175">
        <v>0.0</v>
      </c>
      <c r="DP102" s="175">
        <v>0.0</v>
      </c>
      <c r="DQ102" s="175">
        <v>0.0</v>
      </c>
      <c r="DR102" s="175">
        <v>0.0</v>
      </c>
      <c r="DS102" s="175">
        <v>0.0</v>
      </c>
      <c r="DT102" s="175">
        <v>0.0</v>
      </c>
      <c r="DU102" s="175">
        <v>0.0</v>
      </c>
      <c r="DV102" s="175">
        <v>0.0</v>
      </c>
      <c r="DW102" s="175">
        <v>0.0</v>
      </c>
      <c r="DX102" s="175">
        <v>0.0</v>
      </c>
      <c r="DY102" s="175">
        <v>0.0</v>
      </c>
      <c r="DZ102" s="175">
        <v>0.0</v>
      </c>
      <c r="EA102" s="175">
        <v>0.0</v>
      </c>
      <c r="EB102" s="175">
        <v>0.0</v>
      </c>
      <c r="EC102" s="175">
        <v>0.0</v>
      </c>
      <c r="ED102" s="175">
        <v>0.0</v>
      </c>
      <c r="EE102" s="175">
        <v>0.0</v>
      </c>
      <c r="EF102" s="175">
        <v>0.0</v>
      </c>
      <c r="EG102" s="175">
        <v>0.0</v>
      </c>
      <c r="EH102" s="175">
        <v>0.0</v>
      </c>
      <c r="EI102" s="175">
        <v>0.0</v>
      </c>
      <c r="EJ102" s="175">
        <v>0.0</v>
      </c>
      <c r="EK102" s="175">
        <v>0.0</v>
      </c>
      <c r="EL102" s="175">
        <v>0.0</v>
      </c>
      <c r="EM102" s="176">
        <v>0.0</v>
      </c>
      <c r="EN102" s="177">
        <f t="shared" si="2"/>
        <v>0</v>
      </c>
      <c r="EO102" s="178">
        <f>VLOOKUP(C102,'Complexity Cost Adjustment'!$C$2:$H$141,6,0)</f>
        <v>2186.7308</v>
      </c>
      <c r="EP102" s="178">
        <f t="shared" ref="EP102:JY102" si="105">IF(D102&gt;0,($EO102)*D$143,0)</f>
        <v>0</v>
      </c>
      <c r="EQ102" s="178">
        <f t="shared" si="105"/>
        <v>0</v>
      </c>
      <c r="ER102" s="178">
        <f t="shared" si="105"/>
        <v>0</v>
      </c>
      <c r="ES102" s="179">
        <f t="shared" si="105"/>
        <v>2477.565996</v>
      </c>
      <c r="ET102" s="178">
        <f t="shared" si="105"/>
        <v>0</v>
      </c>
      <c r="EU102" s="178">
        <f t="shared" si="105"/>
        <v>0</v>
      </c>
      <c r="EV102" s="178">
        <f t="shared" si="105"/>
        <v>0</v>
      </c>
      <c r="EW102" s="178">
        <f t="shared" si="105"/>
        <v>0</v>
      </c>
      <c r="EX102" s="179">
        <f t="shared" si="105"/>
        <v>2007.418874</v>
      </c>
      <c r="EY102" s="178">
        <f t="shared" si="105"/>
        <v>0</v>
      </c>
      <c r="EZ102" s="178">
        <f t="shared" si="105"/>
        <v>0</v>
      </c>
      <c r="FA102" s="178">
        <f t="shared" si="105"/>
        <v>0</v>
      </c>
      <c r="FB102" s="178">
        <f t="shared" si="105"/>
        <v>0</v>
      </c>
      <c r="FC102" s="179">
        <f t="shared" si="105"/>
        <v>1454.175982</v>
      </c>
      <c r="FD102" s="178">
        <f t="shared" si="105"/>
        <v>0</v>
      </c>
      <c r="FE102" s="178">
        <f t="shared" si="105"/>
        <v>0</v>
      </c>
      <c r="FF102" s="178">
        <f t="shared" si="105"/>
        <v>0</v>
      </c>
      <c r="FG102" s="178">
        <f t="shared" si="105"/>
        <v>0</v>
      </c>
      <c r="FH102" s="178">
        <f t="shared" si="105"/>
        <v>0</v>
      </c>
      <c r="FI102" s="178">
        <f t="shared" si="105"/>
        <v>0</v>
      </c>
      <c r="FJ102" s="178">
        <f t="shared" si="105"/>
        <v>0</v>
      </c>
      <c r="FK102" s="179">
        <f t="shared" si="105"/>
        <v>4775.820067</v>
      </c>
      <c r="FL102" s="178">
        <f t="shared" si="105"/>
        <v>0</v>
      </c>
      <c r="FM102" s="178">
        <f t="shared" si="105"/>
        <v>0</v>
      </c>
      <c r="FN102" s="178">
        <f t="shared" si="105"/>
        <v>0</v>
      </c>
      <c r="FO102" s="178">
        <f t="shared" si="105"/>
        <v>0</v>
      </c>
      <c r="FP102" s="178">
        <f t="shared" si="105"/>
        <v>0</v>
      </c>
      <c r="FQ102" s="178">
        <f t="shared" si="105"/>
        <v>0</v>
      </c>
      <c r="FR102" s="179">
        <f t="shared" si="105"/>
        <v>2702.799269</v>
      </c>
      <c r="FS102" s="178">
        <f t="shared" si="105"/>
        <v>0</v>
      </c>
      <c r="FT102" s="178">
        <f t="shared" si="105"/>
        <v>0</v>
      </c>
      <c r="FU102" s="178">
        <f t="shared" si="105"/>
        <v>0</v>
      </c>
      <c r="FV102" s="178">
        <f t="shared" si="105"/>
        <v>0</v>
      </c>
      <c r="FW102" s="178">
        <f t="shared" si="105"/>
        <v>0</v>
      </c>
      <c r="FX102" s="178">
        <f t="shared" si="105"/>
        <v>0</v>
      </c>
      <c r="FY102" s="178">
        <f t="shared" si="105"/>
        <v>0</v>
      </c>
      <c r="FZ102" s="179">
        <f t="shared" si="105"/>
        <v>2729.040038</v>
      </c>
      <c r="GA102" s="178">
        <f t="shared" si="105"/>
        <v>0</v>
      </c>
      <c r="GB102" s="178">
        <f t="shared" si="105"/>
        <v>0</v>
      </c>
      <c r="GC102" s="178">
        <f t="shared" si="105"/>
        <v>0</v>
      </c>
      <c r="GD102" s="178">
        <f t="shared" si="105"/>
        <v>0</v>
      </c>
      <c r="GE102" s="178">
        <f t="shared" si="105"/>
        <v>0</v>
      </c>
      <c r="GF102" s="178">
        <f t="shared" si="105"/>
        <v>0</v>
      </c>
      <c r="GG102" s="178">
        <f t="shared" si="105"/>
        <v>0</v>
      </c>
      <c r="GH102" s="178">
        <f t="shared" si="105"/>
        <v>0</v>
      </c>
      <c r="GI102" s="178">
        <f t="shared" si="105"/>
        <v>0</v>
      </c>
      <c r="GJ102" s="178">
        <f t="shared" si="105"/>
        <v>0</v>
      </c>
      <c r="GK102" s="178">
        <f t="shared" si="105"/>
        <v>0</v>
      </c>
      <c r="GL102" s="178">
        <f t="shared" si="105"/>
        <v>0</v>
      </c>
      <c r="GM102" s="178">
        <f t="shared" si="105"/>
        <v>0</v>
      </c>
      <c r="GN102" s="178">
        <f t="shared" si="105"/>
        <v>0</v>
      </c>
      <c r="GO102" s="178">
        <f t="shared" si="105"/>
        <v>0</v>
      </c>
      <c r="GP102" s="178">
        <f t="shared" si="105"/>
        <v>0</v>
      </c>
      <c r="GQ102" s="178">
        <f t="shared" si="105"/>
        <v>0</v>
      </c>
      <c r="GR102" s="178">
        <f t="shared" si="105"/>
        <v>0</v>
      </c>
      <c r="GS102" s="178">
        <f t="shared" si="105"/>
        <v>0</v>
      </c>
      <c r="GT102" s="178">
        <f t="shared" si="105"/>
        <v>0</v>
      </c>
      <c r="GU102" s="178">
        <f t="shared" si="105"/>
        <v>0</v>
      </c>
      <c r="GV102" s="179">
        <f t="shared" si="105"/>
        <v>1591.940022</v>
      </c>
      <c r="GW102" s="178">
        <f t="shared" si="105"/>
        <v>0</v>
      </c>
      <c r="GX102" s="178">
        <f t="shared" si="105"/>
        <v>0</v>
      </c>
      <c r="GY102" s="178">
        <f t="shared" si="105"/>
        <v>0</v>
      </c>
      <c r="GZ102" s="178">
        <f t="shared" si="105"/>
        <v>0</v>
      </c>
      <c r="HA102" s="178">
        <f t="shared" si="105"/>
        <v>0</v>
      </c>
      <c r="HB102" s="178">
        <f t="shared" si="105"/>
        <v>0</v>
      </c>
      <c r="HC102" s="178">
        <f t="shared" si="105"/>
        <v>0</v>
      </c>
      <c r="HD102" s="178">
        <f t="shared" si="105"/>
        <v>0</v>
      </c>
      <c r="HE102" s="178">
        <f t="shared" si="105"/>
        <v>0</v>
      </c>
      <c r="HF102" s="178">
        <f t="shared" si="105"/>
        <v>0</v>
      </c>
      <c r="HG102" s="178">
        <f t="shared" si="105"/>
        <v>0</v>
      </c>
      <c r="HH102" s="178">
        <f t="shared" si="105"/>
        <v>0</v>
      </c>
      <c r="HI102" s="178">
        <f t="shared" si="105"/>
        <v>0</v>
      </c>
      <c r="HJ102" s="178">
        <f t="shared" si="105"/>
        <v>0</v>
      </c>
      <c r="HK102" s="178">
        <f t="shared" si="105"/>
        <v>0</v>
      </c>
      <c r="HL102" s="178">
        <f t="shared" si="105"/>
        <v>0</v>
      </c>
      <c r="HM102" s="178">
        <f t="shared" si="105"/>
        <v>0</v>
      </c>
      <c r="HN102" s="178">
        <f t="shared" si="105"/>
        <v>0</v>
      </c>
      <c r="HO102" s="178">
        <f t="shared" si="105"/>
        <v>0</v>
      </c>
      <c r="HP102" s="178">
        <f t="shared" si="105"/>
        <v>0</v>
      </c>
      <c r="HQ102" s="178">
        <f t="shared" si="105"/>
        <v>0</v>
      </c>
      <c r="HR102" s="178">
        <f t="shared" si="105"/>
        <v>0</v>
      </c>
      <c r="HS102" s="178">
        <f t="shared" si="105"/>
        <v>0</v>
      </c>
      <c r="HT102" s="178">
        <f t="shared" si="105"/>
        <v>0</v>
      </c>
      <c r="HU102" s="178">
        <f t="shared" si="105"/>
        <v>0</v>
      </c>
      <c r="HV102" s="178">
        <f t="shared" si="105"/>
        <v>0</v>
      </c>
      <c r="HW102" s="178">
        <f t="shared" si="105"/>
        <v>0</v>
      </c>
      <c r="HX102" s="178">
        <f t="shared" si="105"/>
        <v>0</v>
      </c>
      <c r="HY102" s="179">
        <f t="shared" si="105"/>
        <v>2842.75004</v>
      </c>
      <c r="HZ102" s="178">
        <f t="shared" si="105"/>
        <v>0</v>
      </c>
      <c r="IA102" s="178">
        <f t="shared" si="105"/>
        <v>0</v>
      </c>
      <c r="IB102" s="178">
        <f t="shared" si="105"/>
        <v>0</v>
      </c>
      <c r="IC102" s="178">
        <f t="shared" si="105"/>
        <v>0</v>
      </c>
      <c r="ID102" s="178">
        <f t="shared" si="105"/>
        <v>0</v>
      </c>
      <c r="IE102" s="178">
        <f t="shared" si="105"/>
        <v>0</v>
      </c>
      <c r="IF102" s="178">
        <f t="shared" si="105"/>
        <v>0</v>
      </c>
      <c r="IG102" s="178">
        <f t="shared" si="105"/>
        <v>0</v>
      </c>
      <c r="IH102" s="178">
        <f t="shared" si="105"/>
        <v>0</v>
      </c>
      <c r="II102" s="179">
        <f t="shared" si="105"/>
        <v>1325.158865</v>
      </c>
      <c r="IJ102" s="178">
        <f t="shared" si="105"/>
        <v>0</v>
      </c>
      <c r="IK102" s="178">
        <f t="shared" si="105"/>
        <v>0</v>
      </c>
      <c r="IL102" s="178">
        <f t="shared" si="105"/>
        <v>0</v>
      </c>
      <c r="IM102" s="178">
        <f t="shared" si="105"/>
        <v>0</v>
      </c>
      <c r="IN102" s="179">
        <f t="shared" si="105"/>
        <v>830.957704</v>
      </c>
      <c r="IO102" s="178">
        <f t="shared" si="105"/>
        <v>0</v>
      </c>
      <c r="IP102" s="178">
        <f t="shared" si="105"/>
        <v>0</v>
      </c>
      <c r="IQ102" s="178">
        <f t="shared" si="105"/>
        <v>0</v>
      </c>
      <c r="IR102" s="178">
        <f t="shared" si="105"/>
        <v>0</v>
      </c>
      <c r="IS102" s="178">
        <f t="shared" si="105"/>
        <v>0</v>
      </c>
      <c r="IT102" s="178">
        <f t="shared" si="105"/>
        <v>0</v>
      </c>
      <c r="IU102" s="178">
        <f t="shared" si="105"/>
        <v>0</v>
      </c>
      <c r="IV102" s="178">
        <f t="shared" si="105"/>
        <v>0</v>
      </c>
      <c r="IW102" s="178">
        <f t="shared" si="105"/>
        <v>0</v>
      </c>
      <c r="IX102" s="178">
        <f t="shared" si="105"/>
        <v>0</v>
      </c>
      <c r="IY102" s="178">
        <f t="shared" si="105"/>
        <v>0</v>
      </c>
      <c r="IZ102" s="178">
        <f t="shared" si="105"/>
        <v>0</v>
      </c>
      <c r="JA102" s="178">
        <f t="shared" si="105"/>
        <v>0</v>
      </c>
      <c r="JB102" s="178">
        <f t="shared" si="105"/>
        <v>0</v>
      </c>
      <c r="JC102" s="178">
        <f t="shared" si="105"/>
        <v>0</v>
      </c>
      <c r="JD102" s="178">
        <f t="shared" si="105"/>
        <v>0</v>
      </c>
      <c r="JE102" s="178">
        <f t="shared" si="105"/>
        <v>0</v>
      </c>
      <c r="JF102" s="178">
        <f t="shared" si="105"/>
        <v>0</v>
      </c>
      <c r="JG102" s="178">
        <f t="shared" si="105"/>
        <v>0</v>
      </c>
      <c r="JH102" s="178">
        <f t="shared" si="105"/>
        <v>0</v>
      </c>
      <c r="JI102" s="178">
        <f t="shared" si="105"/>
        <v>0</v>
      </c>
      <c r="JJ102" s="178">
        <f t="shared" si="105"/>
        <v>0</v>
      </c>
      <c r="JK102" s="178">
        <f t="shared" si="105"/>
        <v>0</v>
      </c>
      <c r="JL102" s="178">
        <f t="shared" si="105"/>
        <v>0</v>
      </c>
      <c r="JM102" s="178">
        <f t="shared" si="105"/>
        <v>0</v>
      </c>
      <c r="JN102" s="178">
        <f t="shared" si="105"/>
        <v>0</v>
      </c>
      <c r="JO102" s="178">
        <f t="shared" si="105"/>
        <v>0</v>
      </c>
      <c r="JP102" s="178">
        <f t="shared" si="105"/>
        <v>0</v>
      </c>
      <c r="JQ102" s="178">
        <f t="shared" si="105"/>
        <v>0</v>
      </c>
      <c r="JR102" s="178">
        <f t="shared" si="105"/>
        <v>0</v>
      </c>
      <c r="JS102" s="178">
        <f t="shared" si="105"/>
        <v>0</v>
      </c>
      <c r="JT102" s="178">
        <f t="shared" si="105"/>
        <v>0</v>
      </c>
      <c r="JU102" s="178">
        <f t="shared" si="105"/>
        <v>0</v>
      </c>
      <c r="JV102" s="178">
        <f t="shared" si="105"/>
        <v>0</v>
      </c>
      <c r="JW102" s="178">
        <f t="shared" si="105"/>
        <v>0</v>
      </c>
      <c r="JX102" s="178">
        <f t="shared" si="105"/>
        <v>0</v>
      </c>
      <c r="JY102" s="178">
        <f t="shared" si="105"/>
        <v>0</v>
      </c>
      <c r="JZ102" s="182">
        <f t="shared" si="4"/>
        <v>0.195</v>
      </c>
      <c r="KA102" s="181">
        <f t="shared" si="5"/>
        <v>22737.62686</v>
      </c>
      <c r="KB102" s="181">
        <f t="shared" si="6"/>
        <v>4433.837237</v>
      </c>
    </row>
    <row r="103" ht="14.25" customHeight="1">
      <c r="A103" s="50" t="s">
        <v>253</v>
      </c>
      <c r="B103" s="83" t="s">
        <v>480</v>
      </c>
      <c r="C103" s="50">
        <v>1811102.0</v>
      </c>
      <c r="D103" s="175">
        <v>0.0</v>
      </c>
      <c r="E103" s="175">
        <v>0.0</v>
      </c>
      <c r="F103" s="175">
        <v>0.0</v>
      </c>
      <c r="G103" s="175">
        <v>360.0</v>
      </c>
      <c r="H103" s="175">
        <v>0.0</v>
      </c>
      <c r="I103" s="175">
        <v>0.0</v>
      </c>
      <c r="J103" s="175">
        <v>0.0</v>
      </c>
      <c r="K103" s="175">
        <v>0.0</v>
      </c>
      <c r="L103" s="175">
        <v>367.0</v>
      </c>
      <c r="M103" s="175">
        <v>0.0</v>
      </c>
      <c r="N103" s="175">
        <v>0.0</v>
      </c>
      <c r="O103" s="175">
        <v>0.0</v>
      </c>
      <c r="P103" s="175">
        <v>0.0</v>
      </c>
      <c r="Q103" s="175">
        <v>346.0</v>
      </c>
      <c r="R103" s="175">
        <v>0.0</v>
      </c>
      <c r="S103" s="175">
        <v>0.0</v>
      </c>
      <c r="T103" s="175">
        <v>0.0</v>
      </c>
      <c r="U103" s="175">
        <v>0.0</v>
      </c>
      <c r="V103" s="175">
        <v>0.0</v>
      </c>
      <c r="W103" s="175">
        <v>0.0</v>
      </c>
      <c r="X103" s="175">
        <v>0.0</v>
      </c>
      <c r="Y103" s="175">
        <v>356.0</v>
      </c>
      <c r="Z103" s="175">
        <v>0.0</v>
      </c>
      <c r="AA103" s="175">
        <v>0.0</v>
      </c>
      <c r="AB103" s="175">
        <v>0.0</v>
      </c>
      <c r="AC103" s="175">
        <v>0.0</v>
      </c>
      <c r="AD103" s="175">
        <v>0.0</v>
      </c>
      <c r="AE103" s="175">
        <v>0.0</v>
      </c>
      <c r="AF103" s="175">
        <v>367.0</v>
      </c>
      <c r="AG103" s="175">
        <v>0.0</v>
      </c>
      <c r="AH103" s="175">
        <v>0.0</v>
      </c>
      <c r="AI103" s="175">
        <v>0.0</v>
      </c>
      <c r="AJ103" s="175">
        <v>0.0</v>
      </c>
      <c r="AK103" s="175">
        <v>0.0</v>
      </c>
      <c r="AL103" s="175">
        <v>0.0</v>
      </c>
      <c r="AM103" s="175">
        <v>0.0</v>
      </c>
      <c r="AN103" s="175">
        <v>372.0</v>
      </c>
      <c r="AO103" s="175">
        <v>0.0</v>
      </c>
      <c r="AP103" s="175">
        <v>0.0</v>
      </c>
      <c r="AQ103" s="175">
        <v>0.0</v>
      </c>
      <c r="AR103" s="175">
        <v>0.0</v>
      </c>
      <c r="AS103" s="175">
        <v>0.0</v>
      </c>
      <c r="AT103" s="175">
        <v>0.0</v>
      </c>
      <c r="AU103" s="175">
        <v>0.0</v>
      </c>
      <c r="AV103" s="175">
        <v>0.0</v>
      </c>
      <c r="AW103" s="175">
        <v>0.0</v>
      </c>
      <c r="AX103" s="175">
        <v>0.0</v>
      </c>
      <c r="AY103" s="175">
        <v>0.0</v>
      </c>
      <c r="AZ103" s="175">
        <v>0.0</v>
      </c>
      <c r="BA103" s="175">
        <v>0.0</v>
      </c>
      <c r="BB103" s="175">
        <v>0.0</v>
      </c>
      <c r="BC103" s="175">
        <v>0.0</v>
      </c>
      <c r="BD103" s="175">
        <v>0.0</v>
      </c>
      <c r="BE103" s="175">
        <v>0.0</v>
      </c>
      <c r="BF103" s="175">
        <v>0.0</v>
      </c>
      <c r="BG103" s="175">
        <v>0.0</v>
      </c>
      <c r="BH103" s="175">
        <v>0.0</v>
      </c>
      <c r="BI103" s="175">
        <v>0.0</v>
      </c>
      <c r="BJ103" s="175">
        <v>377.0</v>
      </c>
      <c r="BK103" s="175">
        <v>0.0</v>
      </c>
      <c r="BL103" s="175">
        <v>0.0</v>
      </c>
      <c r="BM103" s="175">
        <v>0.0</v>
      </c>
      <c r="BN103" s="175">
        <v>0.0</v>
      </c>
      <c r="BO103" s="175">
        <v>0.0</v>
      </c>
      <c r="BP103" s="175">
        <v>0.0</v>
      </c>
      <c r="BQ103" s="175">
        <v>0.0</v>
      </c>
      <c r="BR103" s="175">
        <v>0.0</v>
      </c>
      <c r="BS103" s="175">
        <v>0.0</v>
      </c>
      <c r="BT103" s="175">
        <v>0.0</v>
      </c>
      <c r="BU103" s="175">
        <v>0.0</v>
      </c>
      <c r="BV103" s="175">
        <v>0.0</v>
      </c>
      <c r="BW103" s="175">
        <v>0.0</v>
      </c>
      <c r="BX103" s="175">
        <v>0.0</v>
      </c>
      <c r="BY103" s="175">
        <v>0.0</v>
      </c>
      <c r="BZ103" s="175">
        <v>0.0</v>
      </c>
      <c r="CA103" s="175">
        <v>0.0</v>
      </c>
      <c r="CB103" s="175">
        <v>0.0</v>
      </c>
      <c r="CC103" s="175">
        <v>0.0</v>
      </c>
      <c r="CD103" s="175">
        <v>0.0</v>
      </c>
      <c r="CE103" s="175">
        <v>0.0</v>
      </c>
      <c r="CF103" s="175">
        <v>0.0</v>
      </c>
      <c r="CG103" s="175">
        <v>0.0</v>
      </c>
      <c r="CH103" s="175">
        <v>0.0</v>
      </c>
      <c r="CI103" s="175">
        <v>0.0</v>
      </c>
      <c r="CJ103" s="175">
        <v>0.0</v>
      </c>
      <c r="CK103" s="175">
        <v>0.0</v>
      </c>
      <c r="CL103" s="175">
        <v>0.0</v>
      </c>
      <c r="CM103" s="175">
        <v>355.0</v>
      </c>
      <c r="CN103" s="175">
        <v>0.0</v>
      </c>
      <c r="CO103" s="175">
        <v>0.0</v>
      </c>
      <c r="CP103" s="175">
        <v>0.0</v>
      </c>
      <c r="CQ103" s="175">
        <v>0.0</v>
      </c>
      <c r="CR103" s="175">
        <v>0.0</v>
      </c>
      <c r="CS103" s="175">
        <v>0.0</v>
      </c>
      <c r="CT103" s="175">
        <v>0.0</v>
      </c>
      <c r="CU103" s="175">
        <v>0.0</v>
      </c>
      <c r="CV103" s="175">
        <v>0.0</v>
      </c>
      <c r="CW103" s="175">
        <v>367.0</v>
      </c>
      <c r="CX103" s="175">
        <v>0.0</v>
      </c>
      <c r="CY103" s="175">
        <v>0.0</v>
      </c>
      <c r="CZ103" s="175">
        <v>0.0</v>
      </c>
      <c r="DA103" s="175">
        <v>0.0</v>
      </c>
      <c r="DB103" s="175">
        <v>385.0</v>
      </c>
      <c r="DC103" s="175">
        <v>0.0</v>
      </c>
      <c r="DD103" s="175">
        <v>0.0</v>
      </c>
      <c r="DE103" s="175">
        <v>0.0</v>
      </c>
      <c r="DF103" s="175">
        <v>0.0</v>
      </c>
      <c r="DG103" s="175">
        <v>0.0</v>
      </c>
      <c r="DH103" s="175">
        <v>0.0</v>
      </c>
      <c r="DI103" s="175">
        <v>0.0</v>
      </c>
      <c r="DJ103" s="175">
        <v>0.0</v>
      </c>
      <c r="DK103" s="175">
        <v>0.0</v>
      </c>
      <c r="DL103" s="175">
        <v>0.0</v>
      </c>
      <c r="DM103" s="175">
        <v>0.0</v>
      </c>
      <c r="DN103" s="175">
        <v>0.0</v>
      </c>
      <c r="DO103" s="175">
        <v>0.0</v>
      </c>
      <c r="DP103" s="175">
        <v>0.0</v>
      </c>
      <c r="DQ103" s="175">
        <v>0.0</v>
      </c>
      <c r="DR103" s="175">
        <v>0.0</v>
      </c>
      <c r="DS103" s="175">
        <v>0.0</v>
      </c>
      <c r="DT103" s="175">
        <v>0.0</v>
      </c>
      <c r="DU103" s="175">
        <v>0.0</v>
      </c>
      <c r="DV103" s="175">
        <v>0.0</v>
      </c>
      <c r="DW103" s="175">
        <v>0.0</v>
      </c>
      <c r="DX103" s="175">
        <v>0.0</v>
      </c>
      <c r="DY103" s="175">
        <v>0.0</v>
      </c>
      <c r="DZ103" s="175">
        <v>0.0</v>
      </c>
      <c r="EA103" s="175">
        <v>0.0</v>
      </c>
      <c r="EB103" s="175">
        <v>0.0</v>
      </c>
      <c r="EC103" s="175">
        <v>0.0</v>
      </c>
      <c r="ED103" s="175">
        <v>0.0</v>
      </c>
      <c r="EE103" s="175">
        <v>0.0</v>
      </c>
      <c r="EF103" s="175">
        <v>0.0</v>
      </c>
      <c r="EG103" s="175">
        <v>0.0</v>
      </c>
      <c r="EH103" s="175">
        <v>0.0</v>
      </c>
      <c r="EI103" s="175">
        <v>0.0</v>
      </c>
      <c r="EJ103" s="175">
        <v>0.0</v>
      </c>
      <c r="EK103" s="175">
        <v>0.0</v>
      </c>
      <c r="EL103" s="175">
        <v>0.0</v>
      </c>
      <c r="EM103" s="176">
        <v>0.0</v>
      </c>
      <c r="EN103" s="177">
        <f t="shared" si="2"/>
        <v>0</v>
      </c>
      <c r="EO103" s="178">
        <f>VLOOKUP(C103,'Complexity Cost Adjustment'!$C$2:$H$141,6,0)</f>
        <v>1890.8968</v>
      </c>
      <c r="EP103" s="178">
        <f t="shared" ref="EP103:JY103" si="106">IF(D103&gt;0,($EO103)*D$143,0)</f>
        <v>0</v>
      </c>
      <c r="EQ103" s="178">
        <f t="shared" si="106"/>
        <v>0</v>
      </c>
      <c r="ER103" s="178">
        <f t="shared" si="106"/>
        <v>0</v>
      </c>
      <c r="ES103" s="179">
        <f t="shared" si="106"/>
        <v>2142.386074</v>
      </c>
      <c r="ET103" s="178">
        <f t="shared" si="106"/>
        <v>0</v>
      </c>
      <c r="EU103" s="178">
        <f t="shared" si="106"/>
        <v>0</v>
      </c>
      <c r="EV103" s="178">
        <f t="shared" si="106"/>
        <v>0</v>
      </c>
      <c r="EW103" s="178">
        <f t="shared" si="106"/>
        <v>0</v>
      </c>
      <c r="EX103" s="179">
        <f t="shared" si="106"/>
        <v>1735.843262</v>
      </c>
      <c r="EY103" s="178">
        <f t="shared" si="106"/>
        <v>0</v>
      </c>
      <c r="EZ103" s="178">
        <f t="shared" si="106"/>
        <v>0</v>
      </c>
      <c r="FA103" s="178">
        <f t="shared" si="106"/>
        <v>0</v>
      </c>
      <c r="FB103" s="178">
        <f t="shared" si="106"/>
        <v>0</v>
      </c>
      <c r="FC103" s="179">
        <f t="shared" si="106"/>
        <v>1257.446372</v>
      </c>
      <c r="FD103" s="178">
        <f t="shared" si="106"/>
        <v>0</v>
      </c>
      <c r="FE103" s="178">
        <f t="shared" si="106"/>
        <v>0</v>
      </c>
      <c r="FF103" s="178">
        <f t="shared" si="106"/>
        <v>0</v>
      </c>
      <c r="FG103" s="178">
        <f t="shared" si="106"/>
        <v>0</v>
      </c>
      <c r="FH103" s="178">
        <f t="shared" si="106"/>
        <v>0</v>
      </c>
      <c r="FI103" s="178">
        <f t="shared" si="106"/>
        <v>0</v>
      </c>
      <c r="FJ103" s="178">
        <f t="shared" si="106"/>
        <v>0</v>
      </c>
      <c r="FK103" s="179">
        <f t="shared" si="106"/>
        <v>4129.718611</v>
      </c>
      <c r="FL103" s="178">
        <f t="shared" si="106"/>
        <v>0</v>
      </c>
      <c r="FM103" s="178">
        <f t="shared" si="106"/>
        <v>0</v>
      </c>
      <c r="FN103" s="178">
        <f t="shared" si="106"/>
        <v>0</v>
      </c>
      <c r="FO103" s="178">
        <f t="shared" si="106"/>
        <v>0</v>
      </c>
      <c r="FP103" s="178">
        <f t="shared" si="106"/>
        <v>0</v>
      </c>
      <c r="FQ103" s="178">
        <f t="shared" si="106"/>
        <v>0</v>
      </c>
      <c r="FR103" s="179">
        <f t="shared" si="106"/>
        <v>2337.148445</v>
      </c>
      <c r="FS103" s="178">
        <f t="shared" si="106"/>
        <v>0</v>
      </c>
      <c r="FT103" s="178">
        <f t="shared" si="106"/>
        <v>0</v>
      </c>
      <c r="FU103" s="178">
        <f t="shared" si="106"/>
        <v>0</v>
      </c>
      <c r="FV103" s="178">
        <f t="shared" si="106"/>
        <v>0</v>
      </c>
      <c r="FW103" s="178">
        <f t="shared" si="106"/>
        <v>0</v>
      </c>
      <c r="FX103" s="178">
        <f t="shared" si="106"/>
        <v>0</v>
      </c>
      <c r="FY103" s="178">
        <f t="shared" si="106"/>
        <v>0</v>
      </c>
      <c r="FZ103" s="179">
        <f t="shared" si="106"/>
        <v>2359.839206</v>
      </c>
      <c r="GA103" s="178">
        <f t="shared" si="106"/>
        <v>0</v>
      </c>
      <c r="GB103" s="178">
        <f t="shared" si="106"/>
        <v>0</v>
      </c>
      <c r="GC103" s="178">
        <f t="shared" si="106"/>
        <v>0</v>
      </c>
      <c r="GD103" s="178">
        <f t="shared" si="106"/>
        <v>0</v>
      </c>
      <c r="GE103" s="178">
        <f t="shared" si="106"/>
        <v>0</v>
      </c>
      <c r="GF103" s="178">
        <f t="shared" si="106"/>
        <v>0</v>
      </c>
      <c r="GG103" s="178">
        <f t="shared" si="106"/>
        <v>0</v>
      </c>
      <c r="GH103" s="178">
        <f t="shared" si="106"/>
        <v>0</v>
      </c>
      <c r="GI103" s="178">
        <f t="shared" si="106"/>
        <v>0</v>
      </c>
      <c r="GJ103" s="178">
        <f t="shared" si="106"/>
        <v>0</v>
      </c>
      <c r="GK103" s="178">
        <f t="shared" si="106"/>
        <v>0</v>
      </c>
      <c r="GL103" s="178">
        <f t="shared" si="106"/>
        <v>0</v>
      </c>
      <c r="GM103" s="178">
        <f t="shared" si="106"/>
        <v>0</v>
      </c>
      <c r="GN103" s="178">
        <f t="shared" si="106"/>
        <v>0</v>
      </c>
      <c r="GO103" s="178">
        <f t="shared" si="106"/>
        <v>0</v>
      </c>
      <c r="GP103" s="178">
        <f t="shared" si="106"/>
        <v>0</v>
      </c>
      <c r="GQ103" s="178">
        <f t="shared" si="106"/>
        <v>0</v>
      </c>
      <c r="GR103" s="178">
        <f t="shared" si="106"/>
        <v>0</v>
      </c>
      <c r="GS103" s="178">
        <f t="shared" si="106"/>
        <v>0</v>
      </c>
      <c r="GT103" s="178">
        <f t="shared" si="106"/>
        <v>0</v>
      </c>
      <c r="GU103" s="178">
        <f t="shared" si="106"/>
        <v>0</v>
      </c>
      <c r="GV103" s="179">
        <f t="shared" si="106"/>
        <v>1376.57287</v>
      </c>
      <c r="GW103" s="178">
        <f t="shared" si="106"/>
        <v>0</v>
      </c>
      <c r="GX103" s="178">
        <f t="shared" si="106"/>
        <v>0</v>
      </c>
      <c r="GY103" s="178">
        <f t="shared" si="106"/>
        <v>0</v>
      </c>
      <c r="GZ103" s="178">
        <f t="shared" si="106"/>
        <v>0</v>
      </c>
      <c r="HA103" s="178">
        <f t="shared" si="106"/>
        <v>0</v>
      </c>
      <c r="HB103" s="178">
        <f t="shared" si="106"/>
        <v>0</v>
      </c>
      <c r="HC103" s="178">
        <f t="shared" si="106"/>
        <v>0</v>
      </c>
      <c r="HD103" s="178">
        <f t="shared" si="106"/>
        <v>0</v>
      </c>
      <c r="HE103" s="178">
        <f t="shared" si="106"/>
        <v>0</v>
      </c>
      <c r="HF103" s="178">
        <f t="shared" si="106"/>
        <v>0</v>
      </c>
      <c r="HG103" s="178">
        <f t="shared" si="106"/>
        <v>0</v>
      </c>
      <c r="HH103" s="178">
        <f t="shared" si="106"/>
        <v>0</v>
      </c>
      <c r="HI103" s="178">
        <f t="shared" si="106"/>
        <v>0</v>
      </c>
      <c r="HJ103" s="178">
        <f t="shared" si="106"/>
        <v>0</v>
      </c>
      <c r="HK103" s="178">
        <f t="shared" si="106"/>
        <v>0</v>
      </c>
      <c r="HL103" s="178">
        <f t="shared" si="106"/>
        <v>0</v>
      </c>
      <c r="HM103" s="178">
        <f t="shared" si="106"/>
        <v>0</v>
      </c>
      <c r="HN103" s="178">
        <f t="shared" si="106"/>
        <v>0</v>
      </c>
      <c r="HO103" s="178">
        <f t="shared" si="106"/>
        <v>0</v>
      </c>
      <c r="HP103" s="178">
        <f t="shared" si="106"/>
        <v>0</v>
      </c>
      <c r="HQ103" s="178">
        <f t="shared" si="106"/>
        <v>0</v>
      </c>
      <c r="HR103" s="178">
        <f t="shared" si="106"/>
        <v>0</v>
      </c>
      <c r="HS103" s="178">
        <f t="shared" si="106"/>
        <v>0</v>
      </c>
      <c r="HT103" s="178">
        <f t="shared" si="106"/>
        <v>0</v>
      </c>
      <c r="HU103" s="178">
        <f t="shared" si="106"/>
        <v>0</v>
      </c>
      <c r="HV103" s="178">
        <f t="shared" si="106"/>
        <v>0</v>
      </c>
      <c r="HW103" s="178">
        <f t="shared" si="106"/>
        <v>0</v>
      </c>
      <c r="HX103" s="178">
        <f t="shared" si="106"/>
        <v>0</v>
      </c>
      <c r="HY103" s="179">
        <f t="shared" si="106"/>
        <v>2458.16584</v>
      </c>
      <c r="HZ103" s="178">
        <f t="shared" si="106"/>
        <v>0</v>
      </c>
      <c r="IA103" s="178">
        <f t="shared" si="106"/>
        <v>0</v>
      </c>
      <c r="IB103" s="178">
        <f t="shared" si="106"/>
        <v>0</v>
      </c>
      <c r="IC103" s="178">
        <f t="shared" si="106"/>
        <v>0</v>
      </c>
      <c r="ID103" s="178">
        <f t="shared" si="106"/>
        <v>0</v>
      </c>
      <c r="IE103" s="178">
        <f t="shared" si="106"/>
        <v>0</v>
      </c>
      <c r="IF103" s="178">
        <f t="shared" si="106"/>
        <v>0</v>
      </c>
      <c r="IG103" s="178">
        <f t="shared" si="106"/>
        <v>0</v>
      </c>
      <c r="IH103" s="178">
        <f t="shared" si="106"/>
        <v>0</v>
      </c>
      <c r="II103" s="179">
        <f t="shared" si="106"/>
        <v>1145.883461</v>
      </c>
      <c r="IJ103" s="178">
        <f t="shared" si="106"/>
        <v>0</v>
      </c>
      <c r="IK103" s="178">
        <f t="shared" si="106"/>
        <v>0</v>
      </c>
      <c r="IL103" s="178">
        <f t="shared" si="106"/>
        <v>0</v>
      </c>
      <c r="IM103" s="178">
        <f t="shared" si="106"/>
        <v>0</v>
      </c>
      <c r="IN103" s="179">
        <f t="shared" si="106"/>
        <v>718.540784</v>
      </c>
      <c r="IO103" s="178">
        <f t="shared" si="106"/>
        <v>0</v>
      </c>
      <c r="IP103" s="178">
        <f t="shared" si="106"/>
        <v>0</v>
      </c>
      <c r="IQ103" s="178">
        <f t="shared" si="106"/>
        <v>0</v>
      </c>
      <c r="IR103" s="178">
        <f t="shared" si="106"/>
        <v>0</v>
      </c>
      <c r="IS103" s="178">
        <f t="shared" si="106"/>
        <v>0</v>
      </c>
      <c r="IT103" s="178">
        <f t="shared" si="106"/>
        <v>0</v>
      </c>
      <c r="IU103" s="178">
        <f t="shared" si="106"/>
        <v>0</v>
      </c>
      <c r="IV103" s="178">
        <f t="shared" si="106"/>
        <v>0</v>
      </c>
      <c r="IW103" s="178">
        <f t="shared" si="106"/>
        <v>0</v>
      </c>
      <c r="IX103" s="178">
        <f t="shared" si="106"/>
        <v>0</v>
      </c>
      <c r="IY103" s="178">
        <f t="shared" si="106"/>
        <v>0</v>
      </c>
      <c r="IZ103" s="178">
        <f t="shared" si="106"/>
        <v>0</v>
      </c>
      <c r="JA103" s="178">
        <f t="shared" si="106"/>
        <v>0</v>
      </c>
      <c r="JB103" s="178">
        <f t="shared" si="106"/>
        <v>0</v>
      </c>
      <c r="JC103" s="178">
        <f t="shared" si="106"/>
        <v>0</v>
      </c>
      <c r="JD103" s="178">
        <f t="shared" si="106"/>
        <v>0</v>
      </c>
      <c r="JE103" s="178">
        <f t="shared" si="106"/>
        <v>0</v>
      </c>
      <c r="JF103" s="178">
        <f t="shared" si="106"/>
        <v>0</v>
      </c>
      <c r="JG103" s="178">
        <f t="shared" si="106"/>
        <v>0</v>
      </c>
      <c r="JH103" s="178">
        <f t="shared" si="106"/>
        <v>0</v>
      </c>
      <c r="JI103" s="178">
        <f t="shared" si="106"/>
        <v>0</v>
      </c>
      <c r="JJ103" s="178">
        <f t="shared" si="106"/>
        <v>0</v>
      </c>
      <c r="JK103" s="178">
        <f t="shared" si="106"/>
        <v>0</v>
      </c>
      <c r="JL103" s="178">
        <f t="shared" si="106"/>
        <v>0</v>
      </c>
      <c r="JM103" s="178">
        <f t="shared" si="106"/>
        <v>0</v>
      </c>
      <c r="JN103" s="178">
        <f t="shared" si="106"/>
        <v>0</v>
      </c>
      <c r="JO103" s="178">
        <f t="shared" si="106"/>
        <v>0</v>
      </c>
      <c r="JP103" s="178">
        <f t="shared" si="106"/>
        <v>0</v>
      </c>
      <c r="JQ103" s="178">
        <f t="shared" si="106"/>
        <v>0</v>
      </c>
      <c r="JR103" s="178">
        <f t="shared" si="106"/>
        <v>0</v>
      </c>
      <c r="JS103" s="178">
        <f t="shared" si="106"/>
        <v>0</v>
      </c>
      <c r="JT103" s="178">
        <f t="shared" si="106"/>
        <v>0</v>
      </c>
      <c r="JU103" s="178">
        <f t="shared" si="106"/>
        <v>0</v>
      </c>
      <c r="JV103" s="178">
        <f t="shared" si="106"/>
        <v>0</v>
      </c>
      <c r="JW103" s="178">
        <f t="shared" si="106"/>
        <v>0</v>
      </c>
      <c r="JX103" s="178">
        <f t="shared" si="106"/>
        <v>0</v>
      </c>
      <c r="JY103" s="178">
        <f t="shared" si="106"/>
        <v>0</v>
      </c>
      <c r="JZ103" s="182">
        <f t="shared" si="4"/>
        <v>0.195</v>
      </c>
      <c r="KA103" s="181">
        <f t="shared" si="5"/>
        <v>19661.54493</v>
      </c>
      <c r="KB103" s="181">
        <f t="shared" si="6"/>
        <v>3834.001261</v>
      </c>
    </row>
    <row r="104" ht="14.25" customHeight="1">
      <c r="A104" s="50" t="s">
        <v>253</v>
      </c>
      <c r="B104" s="83" t="s">
        <v>480</v>
      </c>
      <c r="C104" s="50">
        <v>1811103.0</v>
      </c>
      <c r="D104" s="175">
        <v>0.0</v>
      </c>
      <c r="E104" s="175">
        <v>0.0</v>
      </c>
      <c r="F104" s="175">
        <v>0.0</v>
      </c>
      <c r="G104" s="175">
        <v>425.0</v>
      </c>
      <c r="H104" s="175">
        <v>0.0</v>
      </c>
      <c r="I104" s="175">
        <v>0.0</v>
      </c>
      <c r="J104" s="175">
        <v>0.0</v>
      </c>
      <c r="K104" s="175">
        <v>0.0</v>
      </c>
      <c r="L104" s="175">
        <v>433.0</v>
      </c>
      <c r="M104" s="175">
        <v>0.0</v>
      </c>
      <c r="N104" s="175">
        <v>0.0</v>
      </c>
      <c r="O104" s="175">
        <v>0.0</v>
      </c>
      <c r="P104" s="175">
        <v>0.0</v>
      </c>
      <c r="Q104" s="175">
        <v>409.0</v>
      </c>
      <c r="R104" s="175">
        <v>0.0</v>
      </c>
      <c r="S104" s="175">
        <v>0.0</v>
      </c>
      <c r="T104" s="175">
        <v>0.0</v>
      </c>
      <c r="U104" s="175">
        <v>0.0</v>
      </c>
      <c r="V104" s="175">
        <v>0.0</v>
      </c>
      <c r="W104" s="175">
        <v>0.0</v>
      </c>
      <c r="X104" s="175">
        <v>0.0</v>
      </c>
      <c r="Y104" s="175">
        <v>421.0</v>
      </c>
      <c r="Z104" s="175">
        <v>0.0</v>
      </c>
      <c r="AA104" s="175">
        <v>0.0</v>
      </c>
      <c r="AB104" s="175">
        <v>0.0</v>
      </c>
      <c r="AC104" s="175">
        <v>0.0</v>
      </c>
      <c r="AD104" s="175">
        <v>0.0</v>
      </c>
      <c r="AE104" s="175">
        <v>0.0</v>
      </c>
      <c r="AF104" s="175">
        <v>433.0</v>
      </c>
      <c r="AG104" s="175">
        <v>0.0</v>
      </c>
      <c r="AH104" s="175">
        <v>0.0</v>
      </c>
      <c r="AI104" s="175">
        <v>0.0</v>
      </c>
      <c r="AJ104" s="175">
        <v>0.0</v>
      </c>
      <c r="AK104" s="175">
        <v>0.0</v>
      </c>
      <c r="AL104" s="175">
        <v>0.0</v>
      </c>
      <c r="AM104" s="175">
        <v>0.0</v>
      </c>
      <c r="AN104" s="175">
        <v>440.0</v>
      </c>
      <c r="AO104" s="175">
        <v>0.0</v>
      </c>
      <c r="AP104" s="175">
        <v>0.0</v>
      </c>
      <c r="AQ104" s="175">
        <v>0.0</v>
      </c>
      <c r="AR104" s="175">
        <v>0.0</v>
      </c>
      <c r="AS104" s="175">
        <v>0.0</v>
      </c>
      <c r="AT104" s="175">
        <v>0.0</v>
      </c>
      <c r="AU104" s="175">
        <v>0.0</v>
      </c>
      <c r="AV104" s="175">
        <v>0.0</v>
      </c>
      <c r="AW104" s="175">
        <v>0.0</v>
      </c>
      <c r="AX104" s="175">
        <v>0.0</v>
      </c>
      <c r="AY104" s="175">
        <v>0.0</v>
      </c>
      <c r="AZ104" s="175">
        <v>0.0</v>
      </c>
      <c r="BA104" s="175">
        <v>0.0</v>
      </c>
      <c r="BB104" s="175">
        <v>0.0</v>
      </c>
      <c r="BC104" s="175">
        <v>0.0</v>
      </c>
      <c r="BD104" s="175">
        <v>0.0</v>
      </c>
      <c r="BE104" s="175">
        <v>0.0</v>
      </c>
      <c r="BF104" s="175">
        <v>0.0</v>
      </c>
      <c r="BG104" s="175">
        <v>0.0</v>
      </c>
      <c r="BH104" s="175">
        <v>0.0</v>
      </c>
      <c r="BI104" s="175">
        <v>446.0</v>
      </c>
      <c r="BJ104" s="175">
        <v>0.0</v>
      </c>
      <c r="BK104" s="175">
        <v>0.0</v>
      </c>
      <c r="BL104" s="175">
        <v>0.0</v>
      </c>
      <c r="BM104" s="175">
        <v>0.0</v>
      </c>
      <c r="BN104" s="175">
        <v>0.0</v>
      </c>
      <c r="BO104" s="175">
        <v>0.0</v>
      </c>
      <c r="BP104" s="175">
        <v>0.0</v>
      </c>
      <c r="BQ104" s="175">
        <v>0.0</v>
      </c>
      <c r="BR104" s="175">
        <v>0.0</v>
      </c>
      <c r="BS104" s="175">
        <v>0.0</v>
      </c>
      <c r="BT104" s="175">
        <v>0.0</v>
      </c>
      <c r="BU104" s="175">
        <v>0.0</v>
      </c>
      <c r="BV104" s="175">
        <v>0.0</v>
      </c>
      <c r="BW104" s="175">
        <v>0.0</v>
      </c>
      <c r="BX104" s="175">
        <v>0.0</v>
      </c>
      <c r="BY104" s="175">
        <v>0.0</v>
      </c>
      <c r="BZ104" s="175">
        <v>0.0</v>
      </c>
      <c r="CA104" s="175">
        <v>0.0</v>
      </c>
      <c r="CB104" s="175">
        <v>0.0</v>
      </c>
      <c r="CC104" s="175">
        <v>0.0</v>
      </c>
      <c r="CD104" s="175">
        <v>0.0</v>
      </c>
      <c r="CE104" s="175">
        <v>0.0</v>
      </c>
      <c r="CF104" s="175">
        <v>0.0</v>
      </c>
      <c r="CG104" s="175">
        <v>0.0</v>
      </c>
      <c r="CH104" s="175">
        <v>0.0</v>
      </c>
      <c r="CI104" s="175">
        <v>0.0</v>
      </c>
      <c r="CJ104" s="175">
        <v>0.0</v>
      </c>
      <c r="CK104" s="175">
        <v>0.0</v>
      </c>
      <c r="CL104" s="175">
        <v>0.0</v>
      </c>
      <c r="CM104" s="175">
        <v>420.0</v>
      </c>
      <c r="CN104" s="175">
        <v>0.0</v>
      </c>
      <c r="CO104" s="175">
        <v>0.0</v>
      </c>
      <c r="CP104" s="175">
        <v>0.0</v>
      </c>
      <c r="CQ104" s="175">
        <v>0.0</v>
      </c>
      <c r="CR104" s="175">
        <v>0.0</v>
      </c>
      <c r="CS104" s="175">
        <v>0.0</v>
      </c>
      <c r="CT104" s="175">
        <v>0.0</v>
      </c>
      <c r="CU104" s="175">
        <v>0.0</v>
      </c>
      <c r="CV104" s="175">
        <v>0.0</v>
      </c>
      <c r="CW104" s="175">
        <v>433.0</v>
      </c>
      <c r="CX104" s="175">
        <v>0.0</v>
      </c>
      <c r="CY104" s="175">
        <v>0.0</v>
      </c>
      <c r="CZ104" s="175">
        <v>0.0</v>
      </c>
      <c r="DA104" s="175">
        <v>0.0</v>
      </c>
      <c r="DB104" s="175">
        <v>455.0</v>
      </c>
      <c r="DC104" s="175">
        <v>0.0</v>
      </c>
      <c r="DD104" s="175">
        <v>0.0</v>
      </c>
      <c r="DE104" s="175">
        <v>0.0</v>
      </c>
      <c r="DF104" s="175">
        <v>0.0</v>
      </c>
      <c r="DG104" s="175">
        <v>0.0</v>
      </c>
      <c r="DH104" s="175">
        <v>0.0</v>
      </c>
      <c r="DI104" s="175">
        <v>0.0</v>
      </c>
      <c r="DJ104" s="175">
        <v>0.0</v>
      </c>
      <c r="DK104" s="175">
        <v>0.0</v>
      </c>
      <c r="DL104" s="175">
        <v>0.0</v>
      </c>
      <c r="DM104" s="175">
        <v>0.0</v>
      </c>
      <c r="DN104" s="175">
        <v>0.0</v>
      </c>
      <c r="DO104" s="175">
        <v>0.0</v>
      </c>
      <c r="DP104" s="175">
        <v>0.0</v>
      </c>
      <c r="DQ104" s="175">
        <v>0.0</v>
      </c>
      <c r="DR104" s="175">
        <v>0.0</v>
      </c>
      <c r="DS104" s="175">
        <v>0.0</v>
      </c>
      <c r="DT104" s="175">
        <v>0.0</v>
      </c>
      <c r="DU104" s="175">
        <v>0.0</v>
      </c>
      <c r="DV104" s="175">
        <v>0.0</v>
      </c>
      <c r="DW104" s="175">
        <v>0.0</v>
      </c>
      <c r="DX104" s="175">
        <v>0.0</v>
      </c>
      <c r="DY104" s="175">
        <v>0.0</v>
      </c>
      <c r="DZ104" s="175">
        <v>0.0</v>
      </c>
      <c r="EA104" s="175">
        <v>0.0</v>
      </c>
      <c r="EB104" s="175">
        <v>0.0</v>
      </c>
      <c r="EC104" s="175">
        <v>0.0</v>
      </c>
      <c r="ED104" s="175">
        <v>0.0</v>
      </c>
      <c r="EE104" s="175">
        <v>0.0</v>
      </c>
      <c r="EF104" s="175">
        <v>0.0</v>
      </c>
      <c r="EG104" s="175">
        <v>0.0</v>
      </c>
      <c r="EH104" s="175">
        <v>0.0</v>
      </c>
      <c r="EI104" s="175">
        <v>0.0</v>
      </c>
      <c r="EJ104" s="175">
        <v>0.0</v>
      </c>
      <c r="EK104" s="175">
        <v>0.0</v>
      </c>
      <c r="EL104" s="175">
        <v>0.0</v>
      </c>
      <c r="EM104" s="176">
        <v>0.0</v>
      </c>
      <c r="EN104" s="177">
        <f t="shared" si="2"/>
        <v>0</v>
      </c>
      <c r="EO104" s="178">
        <f>VLOOKUP(C104,'Complexity Cost Adjustment'!$C$2:$H$141,6,0)</f>
        <v>514.941</v>
      </c>
      <c r="EP104" s="178">
        <f t="shared" ref="EP104:JY104" si="107">IF(D104&gt;0,($EO104)*D$143,0)</f>
        <v>0</v>
      </c>
      <c r="EQ104" s="178">
        <f t="shared" si="107"/>
        <v>0</v>
      </c>
      <c r="ER104" s="178">
        <f t="shared" si="107"/>
        <v>0</v>
      </c>
      <c r="ES104" s="179">
        <f t="shared" si="107"/>
        <v>583.428153</v>
      </c>
      <c r="ET104" s="178">
        <f t="shared" si="107"/>
        <v>0</v>
      </c>
      <c r="EU104" s="178">
        <f t="shared" si="107"/>
        <v>0</v>
      </c>
      <c r="EV104" s="178">
        <f t="shared" si="107"/>
        <v>0</v>
      </c>
      <c r="EW104" s="178">
        <f t="shared" si="107"/>
        <v>0</v>
      </c>
      <c r="EX104" s="179">
        <f t="shared" si="107"/>
        <v>472.715838</v>
      </c>
      <c r="EY104" s="178">
        <f t="shared" si="107"/>
        <v>0</v>
      </c>
      <c r="EZ104" s="178">
        <f t="shared" si="107"/>
        <v>0</v>
      </c>
      <c r="FA104" s="178">
        <f t="shared" si="107"/>
        <v>0</v>
      </c>
      <c r="FB104" s="178">
        <f t="shared" si="107"/>
        <v>0</v>
      </c>
      <c r="FC104" s="179">
        <f t="shared" si="107"/>
        <v>342.435765</v>
      </c>
      <c r="FD104" s="178">
        <f t="shared" si="107"/>
        <v>0</v>
      </c>
      <c r="FE104" s="178">
        <f t="shared" si="107"/>
        <v>0</v>
      </c>
      <c r="FF104" s="178">
        <f t="shared" si="107"/>
        <v>0</v>
      </c>
      <c r="FG104" s="178">
        <f t="shared" si="107"/>
        <v>0</v>
      </c>
      <c r="FH104" s="178">
        <f t="shared" si="107"/>
        <v>0</v>
      </c>
      <c r="FI104" s="178">
        <f t="shared" si="107"/>
        <v>0</v>
      </c>
      <c r="FJ104" s="178">
        <f t="shared" si="107"/>
        <v>0</v>
      </c>
      <c r="FK104" s="179">
        <f t="shared" si="107"/>
        <v>1124.631144</v>
      </c>
      <c r="FL104" s="178">
        <f t="shared" si="107"/>
        <v>0</v>
      </c>
      <c r="FM104" s="178">
        <f t="shared" si="107"/>
        <v>0</v>
      </c>
      <c r="FN104" s="178">
        <f t="shared" si="107"/>
        <v>0</v>
      </c>
      <c r="FO104" s="178">
        <f t="shared" si="107"/>
        <v>0</v>
      </c>
      <c r="FP104" s="178">
        <f t="shared" si="107"/>
        <v>0</v>
      </c>
      <c r="FQ104" s="178">
        <f t="shared" si="107"/>
        <v>0</v>
      </c>
      <c r="FR104" s="179">
        <f t="shared" si="107"/>
        <v>636.467076</v>
      </c>
      <c r="FS104" s="178">
        <f t="shared" si="107"/>
        <v>0</v>
      </c>
      <c r="FT104" s="178">
        <f t="shared" si="107"/>
        <v>0</v>
      </c>
      <c r="FU104" s="178">
        <f t="shared" si="107"/>
        <v>0</v>
      </c>
      <c r="FV104" s="178">
        <f t="shared" si="107"/>
        <v>0</v>
      </c>
      <c r="FW104" s="178">
        <f t="shared" si="107"/>
        <v>0</v>
      </c>
      <c r="FX104" s="178">
        <f t="shared" si="107"/>
        <v>0</v>
      </c>
      <c r="FY104" s="178">
        <f t="shared" si="107"/>
        <v>0</v>
      </c>
      <c r="FZ104" s="179">
        <f t="shared" si="107"/>
        <v>642.646368</v>
      </c>
      <c r="GA104" s="178">
        <f t="shared" si="107"/>
        <v>0</v>
      </c>
      <c r="GB104" s="178">
        <f t="shared" si="107"/>
        <v>0</v>
      </c>
      <c r="GC104" s="178">
        <f t="shared" si="107"/>
        <v>0</v>
      </c>
      <c r="GD104" s="178">
        <f t="shared" si="107"/>
        <v>0</v>
      </c>
      <c r="GE104" s="178">
        <f t="shared" si="107"/>
        <v>0</v>
      </c>
      <c r="GF104" s="178">
        <f t="shared" si="107"/>
        <v>0</v>
      </c>
      <c r="GG104" s="178">
        <f t="shared" si="107"/>
        <v>0</v>
      </c>
      <c r="GH104" s="178">
        <f t="shared" si="107"/>
        <v>0</v>
      </c>
      <c r="GI104" s="178">
        <f t="shared" si="107"/>
        <v>0</v>
      </c>
      <c r="GJ104" s="178">
        <f t="shared" si="107"/>
        <v>0</v>
      </c>
      <c r="GK104" s="178">
        <f t="shared" si="107"/>
        <v>0</v>
      </c>
      <c r="GL104" s="178">
        <f t="shared" si="107"/>
        <v>0</v>
      </c>
      <c r="GM104" s="178">
        <f t="shared" si="107"/>
        <v>0</v>
      </c>
      <c r="GN104" s="178">
        <f t="shared" si="107"/>
        <v>0</v>
      </c>
      <c r="GO104" s="178">
        <f t="shared" si="107"/>
        <v>0</v>
      </c>
      <c r="GP104" s="178">
        <f t="shared" si="107"/>
        <v>0</v>
      </c>
      <c r="GQ104" s="178">
        <f t="shared" si="107"/>
        <v>0</v>
      </c>
      <c r="GR104" s="178">
        <f t="shared" si="107"/>
        <v>0</v>
      </c>
      <c r="GS104" s="178">
        <f t="shared" si="107"/>
        <v>0</v>
      </c>
      <c r="GT104" s="178">
        <f t="shared" si="107"/>
        <v>0</v>
      </c>
      <c r="GU104" s="179">
        <f t="shared" si="107"/>
        <v>353.249526</v>
      </c>
      <c r="GV104" s="178">
        <f t="shared" si="107"/>
        <v>0</v>
      </c>
      <c r="GW104" s="178">
        <f t="shared" si="107"/>
        <v>0</v>
      </c>
      <c r="GX104" s="178">
        <f t="shared" si="107"/>
        <v>0</v>
      </c>
      <c r="GY104" s="178">
        <f t="shared" si="107"/>
        <v>0</v>
      </c>
      <c r="GZ104" s="178">
        <f t="shared" si="107"/>
        <v>0</v>
      </c>
      <c r="HA104" s="178">
        <f t="shared" si="107"/>
        <v>0</v>
      </c>
      <c r="HB104" s="178">
        <f t="shared" si="107"/>
        <v>0</v>
      </c>
      <c r="HC104" s="178">
        <f t="shared" si="107"/>
        <v>0</v>
      </c>
      <c r="HD104" s="178">
        <f t="shared" si="107"/>
        <v>0</v>
      </c>
      <c r="HE104" s="178">
        <f t="shared" si="107"/>
        <v>0</v>
      </c>
      <c r="HF104" s="178">
        <f t="shared" si="107"/>
        <v>0</v>
      </c>
      <c r="HG104" s="178">
        <f t="shared" si="107"/>
        <v>0</v>
      </c>
      <c r="HH104" s="178">
        <f t="shared" si="107"/>
        <v>0</v>
      </c>
      <c r="HI104" s="178">
        <f t="shared" si="107"/>
        <v>0</v>
      </c>
      <c r="HJ104" s="178">
        <f t="shared" si="107"/>
        <v>0</v>
      </c>
      <c r="HK104" s="178">
        <f t="shared" si="107"/>
        <v>0</v>
      </c>
      <c r="HL104" s="178">
        <f t="shared" si="107"/>
        <v>0</v>
      </c>
      <c r="HM104" s="178">
        <f t="shared" si="107"/>
        <v>0</v>
      </c>
      <c r="HN104" s="178">
        <f t="shared" si="107"/>
        <v>0</v>
      </c>
      <c r="HO104" s="178">
        <f t="shared" si="107"/>
        <v>0</v>
      </c>
      <c r="HP104" s="178">
        <f t="shared" si="107"/>
        <v>0</v>
      </c>
      <c r="HQ104" s="178">
        <f t="shared" si="107"/>
        <v>0</v>
      </c>
      <c r="HR104" s="178">
        <f t="shared" si="107"/>
        <v>0</v>
      </c>
      <c r="HS104" s="178">
        <f t="shared" si="107"/>
        <v>0</v>
      </c>
      <c r="HT104" s="178">
        <f t="shared" si="107"/>
        <v>0</v>
      </c>
      <c r="HU104" s="178">
        <f t="shared" si="107"/>
        <v>0</v>
      </c>
      <c r="HV104" s="178">
        <f t="shared" si="107"/>
        <v>0</v>
      </c>
      <c r="HW104" s="178">
        <f t="shared" si="107"/>
        <v>0</v>
      </c>
      <c r="HX104" s="178">
        <f t="shared" si="107"/>
        <v>0</v>
      </c>
      <c r="HY104" s="179">
        <f t="shared" si="107"/>
        <v>669.4233</v>
      </c>
      <c r="HZ104" s="178">
        <f t="shared" si="107"/>
        <v>0</v>
      </c>
      <c r="IA104" s="178">
        <f t="shared" si="107"/>
        <v>0</v>
      </c>
      <c r="IB104" s="178">
        <f t="shared" si="107"/>
        <v>0</v>
      </c>
      <c r="IC104" s="178">
        <f t="shared" si="107"/>
        <v>0</v>
      </c>
      <c r="ID104" s="178">
        <f t="shared" si="107"/>
        <v>0</v>
      </c>
      <c r="IE104" s="178">
        <f t="shared" si="107"/>
        <v>0</v>
      </c>
      <c r="IF104" s="178">
        <f t="shared" si="107"/>
        <v>0</v>
      </c>
      <c r="IG104" s="178">
        <f t="shared" si="107"/>
        <v>0</v>
      </c>
      <c r="IH104" s="178">
        <f t="shared" si="107"/>
        <v>0</v>
      </c>
      <c r="II104" s="179">
        <f t="shared" si="107"/>
        <v>312.054246</v>
      </c>
      <c r="IJ104" s="178">
        <f t="shared" si="107"/>
        <v>0</v>
      </c>
      <c r="IK104" s="178">
        <f t="shared" si="107"/>
        <v>0</v>
      </c>
      <c r="IL104" s="178">
        <f t="shared" si="107"/>
        <v>0</v>
      </c>
      <c r="IM104" s="178">
        <f t="shared" si="107"/>
        <v>0</v>
      </c>
      <c r="IN104" s="179">
        <f t="shared" si="107"/>
        <v>195.67758</v>
      </c>
      <c r="IO104" s="178">
        <f t="shared" si="107"/>
        <v>0</v>
      </c>
      <c r="IP104" s="178">
        <f t="shared" si="107"/>
        <v>0</v>
      </c>
      <c r="IQ104" s="178">
        <f t="shared" si="107"/>
        <v>0</v>
      </c>
      <c r="IR104" s="178">
        <f t="shared" si="107"/>
        <v>0</v>
      </c>
      <c r="IS104" s="178">
        <f t="shared" si="107"/>
        <v>0</v>
      </c>
      <c r="IT104" s="178">
        <f t="shared" si="107"/>
        <v>0</v>
      </c>
      <c r="IU104" s="178">
        <f t="shared" si="107"/>
        <v>0</v>
      </c>
      <c r="IV104" s="178">
        <f t="shared" si="107"/>
        <v>0</v>
      </c>
      <c r="IW104" s="178">
        <f t="shared" si="107"/>
        <v>0</v>
      </c>
      <c r="IX104" s="178">
        <f t="shared" si="107"/>
        <v>0</v>
      </c>
      <c r="IY104" s="178">
        <f t="shared" si="107"/>
        <v>0</v>
      </c>
      <c r="IZ104" s="178">
        <f t="shared" si="107"/>
        <v>0</v>
      </c>
      <c r="JA104" s="178">
        <f t="shared" si="107"/>
        <v>0</v>
      </c>
      <c r="JB104" s="178">
        <f t="shared" si="107"/>
        <v>0</v>
      </c>
      <c r="JC104" s="178">
        <f t="shared" si="107"/>
        <v>0</v>
      </c>
      <c r="JD104" s="178">
        <f t="shared" si="107"/>
        <v>0</v>
      </c>
      <c r="JE104" s="178">
        <f t="shared" si="107"/>
        <v>0</v>
      </c>
      <c r="JF104" s="178">
        <f t="shared" si="107"/>
        <v>0</v>
      </c>
      <c r="JG104" s="178">
        <f t="shared" si="107"/>
        <v>0</v>
      </c>
      <c r="JH104" s="178">
        <f t="shared" si="107"/>
        <v>0</v>
      </c>
      <c r="JI104" s="178">
        <f t="shared" si="107"/>
        <v>0</v>
      </c>
      <c r="JJ104" s="178">
        <f t="shared" si="107"/>
        <v>0</v>
      </c>
      <c r="JK104" s="178">
        <f t="shared" si="107"/>
        <v>0</v>
      </c>
      <c r="JL104" s="178">
        <f t="shared" si="107"/>
        <v>0</v>
      </c>
      <c r="JM104" s="178">
        <f t="shared" si="107"/>
        <v>0</v>
      </c>
      <c r="JN104" s="178">
        <f t="shared" si="107"/>
        <v>0</v>
      </c>
      <c r="JO104" s="178">
        <f t="shared" si="107"/>
        <v>0</v>
      </c>
      <c r="JP104" s="178">
        <f t="shared" si="107"/>
        <v>0</v>
      </c>
      <c r="JQ104" s="178">
        <f t="shared" si="107"/>
        <v>0</v>
      </c>
      <c r="JR104" s="178">
        <f t="shared" si="107"/>
        <v>0</v>
      </c>
      <c r="JS104" s="178">
        <f t="shared" si="107"/>
        <v>0</v>
      </c>
      <c r="JT104" s="178">
        <f t="shared" si="107"/>
        <v>0</v>
      </c>
      <c r="JU104" s="178">
        <f t="shared" si="107"/>
        <v>0</v>
      </c>
      <c r="JV104" s="178">
        <f t="shared" si="107"/>
        <v>0</v>
      </c>
      <c r="JW104" s="178">
        <f t="shared" si="107"/>
        <v>0</v>
      </c>
      <c r="JX104" s="178">
        <f t="shared" si="107"/>
        <v>0</v>
      </c>
      <c r="JY104" s="178">
        <f t="shared" si="107"/>
        <v>0</v>
      </c>
      <c r="JZ104" s="182">
        <f t="shared" si="4"/>
        <v>0.195</v>
      </c>
      <c r="KA104" s="181">
        <f t="shared" si="5"/>
        <v>5332.728996</v>
      </c>
      <c r="KB104" s="181">
        <f t="shared" si="6"/>
        <v>1039.882154</v>
      </c>
    </row>
    <row r="105" ht="14.25" customHeight="1">
      <c r="A105" s="50" t="s">
        <v>253</v>
      </c>
      <c r="B105" s="83" t="s">
        <v>480</v>
      </c>
      <c r="C105" s="50">
        <v>1811104.0</v>
      </c>
      <c r="D105" s="175">
        <v>0.0</v>
      </c>
      <c r="E105" s="175">
        <v>0.0</v>
      </c>
      <c r="F105" s="175">
        <v>0.0</v>
      </c>
      <c r="G105" s="175">
        <v>720.0</v>
      </c>
      <c r="H105" s="175">
        <v>0.0</v>
      </c>
      <c r="I105" s="175">
        <v>0.0</v>
      </c>
      <c r="J105" s="175">
        <v>0.0</v>
      </c>
      <c r="K105" s="175">
        <v>0.0</v>
      </c>
      <c r="L105" s="175">
        <v>733.0</v>
      </c>
      <c r="M105" s="175">
        <v>0.0</v>
      </c>
      <c r="N105" s="175">
        <v>0.0</v>
      </c>
      <c r="O105" s="175">
        <v>0.0</v>
      </c>
      <c r="P105" s="175">
        <v>0.0</v>
      </c>
      <c r="Q105" s="175">
        <v>691.0</v>
      </c>
      <c r="R105" s="175">
        <v>0.0</v>
      </c>
      <c r="S105" s="175">
        <v>0.0</v>
      </c>
      <c r="T105" s="175">
        <v>0.0</v>
      </c>
      <c r="U105" s="175">
        <v>0.0</v>
      </c>
      <c r="V105" s="175">
        <v>0.0</v>
      </c>
      <c r="W105" s="175">
        <v>0.0</v>
      </c>
      <c r="X105" s="175">
        <v>0.0</v>
      </c>
      <c r="Y105" s="175">
        <v>712.0</v>
      </c>
      <c r="Z105" s="175">
        <v>0.0</v>
      </c>
      <c r="AA105" s="175">
        <v>0.0</v>
      </c>
      <c r="AB105" s="175">
        <v>0.0</v>
      </c>
      <c r="AC105" s="175">
        <v>0.0</v>
      </c>
      <c r="AD105" s="175">
        <v>0.0</v>
      </c>
      <c r="AE105" s="175">
        <v>0.0</v>
      </c>
      <c r="AF105" s="175">
        <v>733.0</v>
      </c>
      <c r="AG105" s="175">
        <v>0.0</v>
      </c>
      <c r="AH105" s="175">
        <v>0.0</v>
      </c>
      <c r="AI105" s="175">
        <v>0.0</v>
      </c>
      <c r="AJ105" s="175">
        <v>0.0</v>
      </c>
      <c r="AK105" s="175">
        <v>0.0</v>
      </c>
      <c r="AL105" s="175">
        <v>0.0</v>
      </c>
      <c r="AM105" s="175">
        <v>0.0</v>
      </c>
      <c r="AN105" s="175">
        <v>745.0</v>
      </c>
      <c r="AO105" s="175">
        <v>0.0</v>
      </c>
      <c r="AP105" s="175">
        <v>0.0</v>
      </c>
      <c r="AQ105" s="175">
        <v>0.0</v>
      </c>
      <c r="AR105" s="175">
        <v>0.0</v>
      </c>
      <c r="AS105" s="175">
        <v>0.0</v>
      </c>
      <c r="AT105" s="175">
        <v>0.0</v>
      </c>
      <c r="AU105" s="175">
        <v>0.0</v>
      </c>
      <c r="AV105" s="175">
        <v>0.0</v>
      </c>
      <c r="AW105" s="175">
        <v>0.0</v>
      </c>
      <c r="AX105" s="175">
        <v>0.0</v>
      </c>
      <c r="AY105" s="175">
        <v>0.0</v>
      </c>
      <c r="AZ105" s="175">
        <v>0.0</v>
      </c>
      <c r="BA105" s="175">
        <v>0.0</v>
      </c>
      <c r="BB105" s="175">
        <v>0.0</v>
      </c>
      <c r="BC105" s="175">
        <v>0.0</v>
      </c>
      <c r="BD105" s="175">
        <v>0.0</v>
      </c>
      <c r="BE105" s="175">
        <v>0.0</v>
      </c>
      <c r="BF105" s="175">
        <v>0.0</v>
      </c>
      <c r="BG105" s="175">
        <v>0.0</v>
      </c>
      <c r="BH105" s="175">
        <v>0.0</v>
      </c>
      <c r="BI105" s="175">
        <v>754.0</v>
      </c>
      <c r="BJ105" s="175">
        <v>0.0</v>
      </c>
      <c r="BK105" s="175">
        <v>0.0</v>
      </c>
      <c r="BL105" s="175">
        <v>0.0</v>
      </c>
      <c r="BM105" s="175">
        <v>0.0</v>
      </c>
      <c r="BN105" s="175">
        <v>0.0</v>
      </c>
      <c r="BO105" s="175">
        <v>0.0</v>
      </c>
      <c r="BP105" s="175">
        <v>0.0</v>
      </c>
      <c r="BQ105" s="175">
        <v>0.0</v>
      </c>
      <c r="BR105" s="175">
        <v>0.0</v>
      </c>
      <c r="BS105" s="175">
        <v>0.0</v>
      </c>
      <c r="BT105" s="175">
        <v>0.0</v>
      </c>
      <c r="BU105" s="175">
        <v>0.0</v>
      </c>
      <c r="BV105" s="175">
        <v>0.0</v>
      </c>
      <c r="BW105" s="175">
        <v>0.0</v>
      </c>
      <c r="BX105" s="175">
        <v>0.0</v>
      </c>
      <c r="BY105" s="175">
        <v>0.0</v>
      </c>
      <c r="BZ105" s="175">
        <v>0.0</v>
      </c>
      <c r="CA105" s="175">
        <v>0.0</v>
      </c>
      <c r="CB105" s="175">
        <v>0.0</v>
      </c>
      <c r="CC105" s="175">
        <v>0.0</v>
      </c>
      <c r="CD105" s="175">
        <v>0.0</v>
      </c>
      <c r="CE105" s="175">
        <v>0.0</v>
      </c>
      <c r="CF105" s="175">
        <v>0.0</v>
      </c>
      <c r="CG105" s="175">
        <v>0.0</v>
      </c>
      <c r="CH105" s="175">
        <v>0.0</v>
      </c>
      <c r="CI105" s="175">
        <v>0.0</v>
      </c>
      <c r="CJ105" s="175">
        <v>0.0</v>
      </c>
      <c r="CK105" s="175">
        <v>0.0</v>
      </c>
      <c r="CL105" s="175">
        <v>0.0</v>
      </c>
      <c r="CM105" s="175">
        <v>711.0</v>
      </c>
      <c r="CN105" s="175">
        <v>0.0</v>
      </c>
      <c r="CO105" s="175">
        <v>0.0</v>
      </c>
      <c r="CP105" s="175">
        <v>0.0</v>
      </c>
      <c r="CQ105" s="175">
        <v>0.0</v>
      </c>
      <c r="CR105" s="175">
        <v>0.0</v>
      </c>
      <c r="CS105" s="175">
        <v>0.0</v>
      </c>
      <c r="CT105" s="175">
        <v>0.0</v>
      </c>
      <c r="CU105" s="175">
        <v>0.0</v>
      </c>
      <c r="CV105" s="175">
        <v>0.0</v>
      </c>
      <c r="CW105" s="175">
        <v>733.0</v>
      </c>
      <c r="CX105" s="175">
        <v>0.0</v>
      </c>
      <c r="CY105" s="175">
        <v>0.0</v>
      </c>
      <c r="CZ105" s="175">
        <v>0.0</v>
      </c>
      <c r="DA105" s="175">
        <v>0.0</v>
      </c>
      <c r="DB105" s="175">
        <v>770.0</v>
      </c>
      <c r="DC105" s="175">
        <v>0.0</v>
      </c>
      <c r="DD105" s="175">
        <v>0.0</v>
      </c>
      <c r="DE105" s="175">
        <v>0.0</v>
      </c>
      <c r="DF105" s="175">
        <v>0.0</v>
      </c>
      <c r="DG105" s="175">
        <v>0.0</v>
      </c>
      <c r="DH105" s="175">
        <v>0.0</v>
      </c>
      <c r="DI105" s="175">
        <v>0.0</v>
      </c>
      <c r="DJ105" s="175">
        <v>0.0</v>
      </c>
      <c r="DK105" s="175">
        <v>0.0</v>
      </c>
      <c r="DL105" s="175">
        <v>0.0</v>
      </c>
      <c r="DM105" s="175">
        <v>0.0</v>
      </c>
      <c r="DN105" s="175">
        <v>0.0</v>
      </c>
      <c r="DO105" s="175">
        <v>0.0</v>
      </c>
      <c r="DP105" s="175">
        <v>0.0</v>
      </c>
      <c r="DQ105" s="175">
        <v>0.0</v>
      </c>
      <c r="DR105" s="175">
        <v>0.0</v>
      </c>
      <c r="DS105" s="175">
        <v>0.0</v>
      </c>
      <c r="DT105" s="175">
        <v>0.0</v>
      </c>
      <c r="DU105" s="175">
        <v>0.0</v>
      </c>
      <c r="DV105" s="175">
        <v>0.0</v>
      </c>
      <c r="DW105" s="175">
        <v>0.0</v>
      </c>
      <c r="DX105" s="175">
        <v>0.0</v>
      </c>
      <c r="DY105" s="175">
        <v>0.0</v>
      </c>
      <c r="DZ105" s="175">
        <v>0.0</v>
      </c>
      <c r="EA105" s="175">
        <v>0.0</v>
      </c>
      <c r="EB105" s="175">
        <v>0.0</v>
      </c>
      <c r="EC105" s="175">
        <v>0.0</v>
      </c>
      <c r="ED105" s="175">
        <v>0.0</v>
      </c>
      <c r="EE105" s="175">
        <v>0.0</v>
      </c>
      <c r="EF105" s="175">
        <v>0.0</v>
      </c>
      <c r="EG105" s="175">
        <v>0.0</v>
      </c>
      <c r="EH105" s="175">
        <v>0.0</v>
      </c>
      <c r="EI105" s="175">
        <v>0.0</v>
      </c>
      <c r="EJ105" s="175">
        <v>0.0</v>
      </c>
      <c r="EK105" s="175">
        <v>0.0</v>
      </c>
      <c r="EL105" s="175">
        <v>0.0</v>
      </c>
      <c r="EM105" s="176">
        <v>0.0</v>
      </c>
      <c r="EN105" s="177">
        <f t="shared" si="2"/>
        <v>0</v>
      </c>
      <c r="EO105" s="178">
        <f>VLOOKUP(C105,'Complexity Cost Adjustment'!$C$2:$H$141,6,0)</f>
        <v>821.058</v>
      </c>
      <c r="EP105" s="178">
        <f t="shared" ref="EP105:JY105" si="108">IF(D105&gt;0,($EO105)*D$143,0)</f>
        <v>0</v>
      </c>
      <c r="EQ105" s="178">
        <f t="shared" si="108"/>
        <v>0</v>
      </c>
      <c r="ER105" s="178">
        <f t="shared" si="108"/>
        <v>0</v>
      </c>
      <c r="ES105" s="179">
        <f t="shared" si="108"/>
        <v>930.258714</v>
      </c>
      <c r="ET105" s="178">
        <f t="shared" si="108"/>
        <v>0</v>
      </c>
      <c r="EU105" s="178">
        <f t="shared" si="108"/>
        <v>0</v>
      </c>
      <c r="EV105" s="178">
        <f t="shared" si="108"/>
        <v>0</v>
      </c>
      <c r="EW105" s="178">
        <f t="shared" si="108"/>
        <v>0</v>
      </c>
      <c r="EX105" s="179">
        <f t="shared" si="108"/>
        <v>753.731244</v>
      </c>
      <c r="EY105" s="178">
        <f t="shared" si="108"/>
        <v>0</v>
      </c>
      <c r="EZ105" s="178">
        <f t="shared" si="108"/>
        <v>0</v>
      </c>
      <c r="FA105" s="178">
        <f t="shared" si="108"/>
        <v>0</v>
      </c>
      <c r="FB105" s="178">
        <f t="shared" si="108"/>
        <v>0</v>
      </c>
      <c r="FC105" s="179">
        <f t="shared" si="108"/>
        <v>546.00357</v>
      </c>
      <c r="FD105" s="178">
        <f t="shared" si="108"/>
        <v>0</v>
      </c>
      <c r="FE105" s="178">
        <f t="shared" si="108"/>
        <v>0</v>
      </c>
      <c r="FF105" s="178">
        <f t="shared" si="108"/>
        <v>0</v>
      </c>
      <c r="FG105" s="178">
        <f t="shared" si="108"/>
        <v>0</v>
      </c>
      <c r="FH105" s="178">
        <f t="shared" si="108"/>
        <v>0</v>
      </c>
      <c r="FI105" s="178">
        <f t="shared" si="108"/>
        <v>0</v>
      </c>
      <c r="FJ105" s="178">
        <f t="shared" si="108"/>
        <v>0</v>
      </c>
      <c r="FK105" s="179">
        <f t="shared" si="108"/>
        <v>1793.190672</v>
      </c>
      <c r="FL105" s="178">
        <f t="shared" si="108"/>
        <v>0</v>
      </c>
      <c r="FM105" s="178">
        <f t="shared" si="108"/>
        <v>0</v>
      </c>
      <c r="FN105" s="178">
        <f t="shared" si="108"/>
        <v>0</v>
      </c>
      <c r="FO105" s="178">
        <f t="shared" si="108"/>
        <v>0</v>
      </c>
      <c r="FP105" s="178">
        <f t="shared" si="108"/>
        <v>0</v>
      </c>
      <c r="FQ105" s="178">
        <f t="shared" si="108"/>
        <v>0</v>
      </c>
      <c r="FR105" s="179">
        <f t="shared" si="108"/>
        <v>1014.827688</v>
      </c>
      <c r="FS105" s="178">
        <f t="shared" si="108"/>
        <v>0</v>
      </c>
      <c r="FT105" s="178">
        <f t="shared" si="108"/>
        <v>0</v>
      </c>
      <c r="FU105" s="178">
        <f t="shared" si="108"/>
        <v>0</v>
      </c>
      <c r="FV105" s="178">
        <f t="shared" si="108"/>
        <v>0</v>
      </c>
      <c r="FW105" s="178">
        <f t="shared" si="108"/>
        <v>0</v>
      </c>
      <c r="FX105" s="178">
        <f t="shared" si="108"/>
        <v>0</v>
      </c>
      <c r="FY105" s="178">
        <f t="shared" si="108"/>
        <v>0</v>
      </c>
      <c r="FZ105" s="179">
        <f t="shared" si="108"/>
        <v>1024.680384</v>
      </c>
      <c r="GA105" s="178">
        <f t="shared" si="108"/>
        <v>0</v>
      </c>
      <c r="GB105" s="178">
        <f t="shared" si="108"/>
        <v>0</v>
      </c>
      <c r="GC105" s="178">
        <f t="shared" si="108"/>
        <v>0</v>
      </c>
      <c r="GD105" s="178">
        <f t="shared" si="108"/>
        <v>0</v>
      </c>
      <c r="GE105" s="178">
        <f t="shared" si="108"/>
        <v>0</v>
      </c>
      <c r="GF105" s="178">
        <f t="shared" si="108"/>
        <v>0</v>
      </c>
      <c r="GG105" s="178">
        <f t="shared" si="108"/>
        <v>0</v>
      </c>
      <c r="GH105" s="178">
        <f t="shared" si="108"/>
        <v>0</v>
      </c>
      <c r="GI105" s="178">
        <f t="shared" si="108"/>
        <v>0</v>
      </c>
      <c r="GJ105" s="178">
        <f t="shared" si="108"/>
        <v>0</v>
      </c>
      <c r="GK105" s="178">
        <f t="shared" si="108"/>
        <v>0</v>
      </c>
      <c r="GL105" s="178">
        <f t="shared" si="108"/>
        <v>0</v>
      </c>
      <c r="GM105" s="178">
        <f t="shared" si="108"/>
        <v>0</v>
      </c>
      <c r="GN105" s="178">
        <f t="shared" si="108"/>
        <v>0</v>
      </c>
      <c r="GO105" s="178">
        <f t="shared" si="108"/>
        <v>0</v>
      </c>
      <c r="GP105" s="178">
        <f t="shared" si="108"/>
        <v>0</v>
      </c>
      <c r="GQ105" s="178">
        <f t="shared" si="108"/>
        <v>0</v>
      </c>
      <c r="GR105" s="178">
        <f t="shared" si="108"/>
        <v>0</v>
      </c>
      <c r="GS105" s="178">
        <f t="shared" si="108"/>
        <v>0</v>
      </c>
      <c r="GT105" s="178">
        <f t="shared" si="108"/>
        <v>0</v>
      </c>
      <c r="GU105" s="179">
        <f t="shared" si="108"/>
        <v>563.245788</v>
      </c>
      <c r="GV105" s="178">
        <f t="shared" si="108"/>
        <v>0</v>
      </c>
      <c r="GW105" s="178">
        <f t="shared" si="108"/>
        <v>0</v>
      </c>
      <c r="GX105" s="178">
        <f t="shared" si="108"/>
        <v>0</v>
      </c>
      <c r="GY105" s="178">
        <f t="shared" si="108"/>
        <v>0</v>
      </c>
      <c r="GZ105" s="178">
        <f t="shared" si="108"/>
        <v>0</v>
      </c>
      <c r="HA105" s="178">
        <f t="shared" si="108"/>
        <v>0</v>
      </c>
      <c r="HB105" s="178">
        <f t="shared" si="108"/>
        <v>0</v>
      </c>
      <c r="HC105" s="178">
        <f t="shared" si="108"/>
        <v>0</v>
      </c>
      <c r="HD105" s="178">
        <f t="shared" si="108"/>
        <v>0</v>
      </c>
      <c r="HE105" s="178">
        <f t="shared" si="108"/>
        <v>0</v>
      </c>
      <c r="HF105" s="178">
        <f t="shared" si="108"/>
        <v>0</v>
      </c>
      <c r="HG105" s="178">
        <f t="shared" si="108"/>
        <v>0</v>
      </c>
      <c r="HH105" s="178">
        <f t="shared" si="108"/>
        <v>0</v>
      </c>
      <c r="HI105" s="178">
        <f t="shared" si="108"/>
        <v>0</v>
      </c>
      <c r="HJ105" s="178">
        <f t="shared" si="108"/>
        <v>0</v>
      </c>
      <c r="HK105" s="178">
        <f t="shared" si="108"/>
        <v>0</v>
      </c>
      <c r="HL105" s="178">
        <f t="shared" si="108"/>
        <v>0</v>
      </c>
      <c r="HM105" s="178">
        <f t="shared" si="108"/>
        <v>0</v>
      </c>
      <c r="HN105" s="178">
        <f t="shared" si="108"/>
        <v>0</v>
      </c>
      <c r="HO105" s="178">
        <f t="shared" si="108"/>
        <v>0</v>
      </c>
      <c r="HP105" s="178">
        <f t="shared" si="108"/>
        <v>0</v>
      </c>
      <c r="HQ105" s="178">
        <f t="shared" si="108"/>
        <v>0</v>
      </c>
      <c r="HR105" s="178">
        <f t="shared" si="108"/>
        <v>0</v>
      </c>
      <c r="HS105" s="178">
        <f t="shared" si="108"/>
        <v>0</v>
      </c>
      <c r="HT105" s="178">
        <f t="shared" si="108"/>
        <v>0</v>
      </c>
      <c r="HU105" s="178">
        <f t="shared" si="108"/>
        <v>0</v>
      </c>
      <c r="HV105" s="178">
        <f t="shared" si="108"/>
        <v>0</v>
      </c>
      <c r="HW105" s="178">
        <f t="shared" si="108"/>
        <v>0</v>
      </c>
      <c r="HX105" s="178">
        <f t="shared" si="108"/>
        <v>0</v>
      </c>
      <c r="HY105" s="179">
        <f t="shared" si="108"/>
        <v>1067.3754</v>
      </c>
      <c r="HZ105" s="178">
        <f t="shared" si="108"/>
        <v>0</v>
      </c>
      <c r="IA105" s="178">
        <f t="shared" si="108"/>
        <v>0</v>
      </c>
      <c r="IB105" s="178">
        <f t="shared" si="108"/>
        <v>0</v>
      </c>
      <c r="IC105" s="178">
        <f t="shared" si="108"/>
        <v>0</v>
      </c>
      <c r="ID105" s="178">
        <f t="shared" si="108"/>
        <v>0</v>
      </c>
      <c r="IE105" s="178">
        <f t="shared" si="108"/>
        <v>0</v>
      </c>
      <c r="IF105" s="178">
        <f t="shared" si="108"/>
        <v>0</v>
      </c>
      <c r="IG105" s="178">
        <f t="shared" si="108"/>
        <v>0</v>
      </c>
      <c r="IH105" s="178">
        <f t="shared" si="108"/>
        <v>0</v>
      </c>
      <c r="II105" s="179">
        <f t="shared" si="108"/>
        <v>497.561148</v>
      </c>
      <c r="IJ105" s="178">
        <f t="shared" si="108"/>
        <v>0</v>
      </c>
      <c r="IK105" s="178">
        <f t="shared" si="108"/>
        <v>0</v>
      </c>
      <c r="IL105" s="178">
        <f t="shared" si="108"/>
        <v>0</v>
      </c>
      <c r="IM105" s="178">
        <f t="shared" si="108"/>
        <v>0</v>
      </c>
      <c r="IN105" s="179">
        <f t="shared" si="108"/>
        <v>312.00204</v>
      </c>
      <c r="IO105" s="178">
        <f t="shared" si="108"/>
        <v>0</v>
      </c>
      <c r="IP105" s="178">
        <f t="shared" si="108"/>
        <v>0</v>
      </c>
      <c r="IQ105" s="178">
        <f t="shared" si="108"/>
        <v>0</v>
      </c>
      <c r="IR105" s="178">
        <f t="shared" si="108"/>
        <v>0</v>
      </c>
      <c r="IS105" s="178">
        <f t="shared" si="108"/>
        <v>0</v>
      </c>
      <c r="IT105" s="178">
        <f t="shared" si="108"/>
        <v>0</v>
      </c>
      <c r="IU105" s="178">
        <f t="shared" si="108"/>
        <v>0</v>
      </c>
      <c r="IV105" s="178">
        <f t="shared" si="108"/>
        <v>0</v>
      </c>
      <c r="IW105" s="178">
        <f t="shared" si="108"/>
        <v>0</v>
      </c>
      <c r="IX105" s="178">
        <f t="shared" si="108"/>
        <v>0</v>
      </c>
      <c r="IY105" s="178">
        <f t="shared" si="108"/>
        <v>0</v>
      </c>
      <c r="IZ105" s="178">
        <f t="shared" si="108"/>
        <v>0</v>
      </c>
      <c r="JA105" s="178">
        <f t="shared" si="108"/>
        <v>0</v>
      </c>
      <c r="JB105" s="178">
        <f t="shared" si="108"/>
        <v>0</v>
      </c>
      <c r="JC105" s="178">
        <f t="shared" si="108"/>
        <v>0</v>
      </c>
      <c r="JD105" s="178">
        <f t="shared" si="108"/>
        <v>0</v>
      </c>
      <c r="JE105" s="178">
        <f t="shared" si="108"/>
        <v>0</v>
      </c>
      <c r="JF105" s="178">
        <f t="shared" si="108"/>
        <v>0</v>
      </c>
      <c r="JG105" s="178">
        <f t="shared" si="108"/>
        <v>0</v>
      </c>
      <c r="JH105" s="178">
        <f t="shared" si="108"/>
        <v>0</v>
      </c>
      <c r="JI105" s="178">
        <f t="shared" si="108"/>
        <v>0</v>
      </c>
      <c r="JJ105" s="178">
        <f t="shared" si="108"/>
        <v>0</v>
      </c>
      <c r="JK105" s="178">
        <f t="shared" si="108"/>
        <v>0</v>
      </c>
      <c r="JL105" s="178">
        <f t="shared" si="108"/>
        <v>0</v>
      </c>
      <c r="JM105" s="178">
        <f t="shared" si="108"/>
        <v>0</v>
      </c>
      <c r="JN105" s="178">
        <f t="shared" si="108"/>
        <v>0</v>
      </c>
      <c r="JO105" s="178">
        <f t="shared" si="108"/>
        <v>0</v>
      </c>
      <c r="JP105" s="178">
        <f t="shared" si="108"/>
        <v>0</v>
      </c>
      <c r="JQ105" s="178">
        <f t="shared" si="108"/>
        <v>0</v>
      </c>
      <c r="JR105" s="178">
        <f t="shared" si="108"/>
        <v>0</v>
      </c>
      <c r="JS105" s="178">
        <f t="shared" si="108"/>
        <v>0</v>
      </c>
      <c r="JT105" s="178">
        <f t="shared" si="108"/>
        <v>0</v>
      </c>
      <c r="JU105" s="178">
        <f t="shared" si="108"/>
        <v>0</v>
      </c>
      <c r="JV105" s="178">
        <f t="shared" si="108"/>
        <v>0</v>
      </c>
      <c r="JW105" s="178">
        <f t="shared" si="108"/>
        <v>0</v>
      </c>
      <c r="JX105" s="178">
        <f t="shared" si="108"/>
        <v>0</v>
      </c>
      <c r="JY105" s="178">
        <f t="shared" si="108"/>
        <v>0</v>
      </c>
      <c r="JZ105" s="182">
        <f t="shared" si="4"/>
        <v>0.195</v>
      </c>
      <c r="KA105" s="181">
        <f t="shared" si="5"/>
        <v>8502.876648</v>
      </c>
      <c r="KB105" s="181">
        <f t="shared" si="6"/>
        <v>1658.060946</v>
      </c>
    </row>
    <row r="106" ht="14.25" customHeight="1">
      <c r="A106" s="50" t="s">
        <v>264</v>
      </c>
      <c r="B106" s="83" t="s">
        <v>480</v>
      </c>
      <c r="C106" s="50">
        <v>1811105.0</v>
      </c>
      <c r="D106" s="175">
        <v>0.0</v>
      </c>
      <c r="E106" s="175">
        <v>0.0</v>
      </c>
      <c r="F106" s="175">
        <v>0.0</v>
      </c>
      <c r="G106" s="175">
        <v>0.0</v>
      </c>
      <c r="H106" s="175">
        <v>0.0</v>
      </c>
      <c r="I106" s="175">
        <v>0.0</v>
      </c>
      <c r="J106" s="175">
        <v>0.0</v>
      </c>
      <c r="K106" s="175">
        <v>0.0</v>
      </c>
      <c r="L106" s="175">
        <v>0.0</v>
      </c>
      <c r="M106" s="175">
        <v>0.0</v>
      </c>
      <c r="N106" s="175">
        <v>0.0</v>
      </c>
      <c r="O106" s="175">
        <v>0.0</v>
      </c>
      <c r="P106" s="175">
        <v>0.0</v>
      </c>
      <c r="Q106" s="175">
        <v>0.0</v>
      </c>
      <c r="R106" s="175">
        <v>0.0</v>
      </c>
      <c r="S106" s="175">
        <v>0.0</v>
      </c>
      <c r="T106" s="175">
        <v>0.0</v>
      </c>
      <c r="U106" s="175">
        <v>0.0</v>
      </c>
      <c r="V106" s="175">
        <v>0.0</v>
      </c>
      <c r="W106" s="175">
        <v>0.0</v>
      </c>
      <c r="X106" s="175">
        <v>0.0</v>
      </c>
      <c r="Y106" s="175">
        <v>0.0</v>
      </c>
      <c r="Z106" s="175">
        <v>0.0</v>
      </c>
      <c r="AA106" s="175">
        <v>0.0</v>
      </c>
      <c r="AB106" s="175">
        <v>0.0</v>
      </c>
      <c r="AC106" s="175">
        <v>0.0</v>
      </c>
      <c r="AD106" s="175">
        <v>0.0</v>
      </c>
      <c r="AE106" s="175">
        <v>0.0</v>
      </c>
      <c r="AF106" s="175">
        <v>0.0</v>
      </c>
      <c r="AG106" s="175">
        <v>33.0</v>
      </c>
      <c r="AH106" s="175">
        <v>0.0</v>
      </c>
      <c r="AI106" s="175">
        <v>0.0</v>
      </c>
      <c r="AJ106" s="175">
        <v>0.0</v>
      </c>
      <c r="AK106" s="175">
        <v>0.0</v>
      </c>
      <c r="AL106" s="175">
        <v>0.0</v>
      </c>
      <c r="AM106" s="175">
        <v>0.0</v>
      </c>
      <c r="AN106" s="175">
        <v>0.0</v>
      </c>
      <c r="AO106" s="175">
        <v>34.0</v>
      </c>
      <c r="AP106" s="175">
        <v>0.0</v>
      </c>
      <c r="AQ106" s="175">
        <v>0.0</v>
      </c>
      <c r="AR106" s="175">
        <v>0.0</v>
      </c>
      <c r="AS106" s="175">
        <v>0.0</v>
      </c>
      <c r="AT106" s="175">
        <v>0.0</v>
      </c>
      <c r="AU106" s="175">
        <v>0.0</v>
      </c>
      <c r="AV106" s="175">
        <v>0.0</v>
      </c>
      <c r="AW106" s="175">
        <v>0.0</v>
      </c>
      <c r="AX106" s="175">
        <v>0.0</v>
      </c>
      <c r="AY106" s="175">
        <v>0.0</v>
      </c>
      <c r="AZ106" s="175">
        <v>0.0</v>
      </c>
      <c r="BA106" s="175">
        <v>0.0</v>
      </c>
      <c r="BB106" s="175">
        <v>0.0</v>
      </c>
      <c r="BC106" s="175">
        <v>31.0</v>
      </c>
      <c r="BD106" s="175">
        <v>0.0</v>
      </c>
      <c r="BE106" s="175">
        <v>0.0</v>
      </c>
      <c r="BF106" s="175">
        <v>0.0</v>
      </c>
      <c r="BG106" s="175">
        <v>0.0</v>
      </c>
      <c r="BH106" s="175">
        <v>0.0</v>
      </c>
      <c r="BI106" s="175">
        <v>0.0</v>
      </c>
      <c r="BJ106" s="175">
        <v>0.0</v>
      </c>
      <c r="BK106" s="175">
        <v>0.0</v>
      </c>
      <c r="BL106" s="175">
        <v>0.0</v>
      </c>
      <c r="BM106" s="175">
        <v>0.0</v>
      </c>
      <c r="BN106" s="175">
        <v>0.0</v>
      </c>
      <c r="BO106" s="175">
        <v>0.0</v>
      </c>
      <c r="BP106" s="175">
        <v>0.0</v>
      </c>
      <c r="BQ106" s="175">
        <v>0.0</v>
      </c>
      <c r="BR106" s="175">
        <v>0.0</v>
      </c>
      <c r="BS106" s="175">
        <v>0.0</v>
      </c>
      <c r="BT106" s="175">
        <v>0.0</v>
      </c>
      <c r="BU106" s="175">
        <v>0.0</v>
      </c>
      <c r="BV106" s="175">
        <v>0.0</v>
      </c>
      <c r="BW106" s="175">
        <v>0.0</v>
      </c>
      <c r="BX106" s="175">
        <v>0.0</v>
      </c>
      <c r="BY106" s="175">
        <v>0.0</v>
      </c>
      <c r="BZ106" s="175">
        <v>0.0</v>
      </c>
      <c r="CA106" s="175">
        <v>0.0</v>
      </c>
      <c r="CB106" s="175">
        <v>0.0</v>
      </c>
      <c r="CC106" s="175">
        <v>0.0</v>
      </c>
      <c r="CD106" s="175">
        <v>0.0</v>
      </c>
      <c r="CE106" s="175">
        <v>0.0</v>
      </c>
      <c r="CF106" s="175">
        <v>0.0</v>
      </c>
      <c r="CG106" s="175">
        <v>0.0</v>
      </c>
      <c r="CH106" s="175">
        <v>0.0</v>
      </c>
      <c r="CI106" s="175">
        <v>0.0</v>
      </c>
      <c r="CJ106" s="175">
        <v>0.0</v>
      </c>
      <c r="CK106" s="175">
        <v>32.0</v>
      </c>
      <c r="CL106" s="175">
        <v>0.0</v>
      </c>
      <c r="CM106" s="175">
        <v>0.0</v>
      </c>
      <c r="CN106" s="175">
        <v>0.0</v>
      </c>
      <c r="CO106" s="175">
        <v>0.0</v>
      </c>
      <c r="CP106" s="175">
        <v>0.0</v>
      </c>
      <c r="CQ106" s="175">
        <v>0.0</v>
      </c>
      <c r="CR106" s="175">
        <v>0.0</v>
      </c>
      <c r="CS106" s="175">
        <v>0.0</v>
      </c>
      <c r="CT106" s="175">
        <v>36.0</v>
      </c>
      <c r="CU106" s="175">
        <v>0.0</v>
      </c>
      <c r="CV106" s="175">
        <v>0.0</v>
      </c>
      <c r="CW106" s="175">
        <v>0.0</v>
      </c>
      <c r="CX106" s="175">
        <v>0.0</v>
      </c>
      <c r="CY106" s="175">
        <v>0.0</v>
      </c>
      <c r="CZ106" s="175">
        <v>0.0</v>
      </c>
      <c r="DA106" s="175">
        <v>0.0</v>
      </c>
      <c r="DB106" s="175">
        <v>0.0</v>
      </c>
      <c r="DC106" s="175">
        <v>32.0</v>
      </c>
      <c r="DD106" s="175">
        <v>0.0</v>
      </c>
      <c r="DE106" s="175">
        <v>0.0</v>
      </c>
      <c r="DF106" s="175">
        <v>0.0</v>
      </c>
      <c r="DG106" s="175">
        <v>0.0</v>
      </c>
      <c r="DH106" s="175">
        <v>0.0</v>
      </c>
      <c r="DI106" s="175">
        <v>0.0</v>
      </c>
      <c r="DJ106" s="175">
        <v>31.0</v>
      </c>
      <c r="DK106" s="175">
        <v>0.0</v>
      </c>
      <c r="DL106" s="175">
        <v>0.0</v>
      </c>
      <c r="DM106" s="175">
        <v>0.0</v>
      </c>
      <c r="DN106" s="175">
        <v>0.0</v>
      </c>
      <c r="DO106" s="175">
        <v>0.0</v>
      </c>
      <c r="DP106" s="175">
        <v>0.0</v>
      </c>
      <c r="DQ106" s="175">
        <v>0.0</v>
      </c>
      <c r="DR106" s="175">
        <v>32.0</v>
      </c>
      <c r="DS106" s="175">
        <v>0.0</v>
      </c>
      <c r="DT106" s="175">
        <v>0.0</v>
      </c>
      <c r="DU106" s="175">
        <v>0.0</v>
      </c>
      <c r="DV106" s="175">
        <v>0.0</v>
      </c>
      <c r="DW106" s="175">
        <v>0.0</v>
      </c>
      <c r="DX106" s="175">
        <v>34.0</v>
      </c>
      <c r="DY106" s="175">
        <v>0.0</v>
      </c>
      <c r="DZ106" s="175">
        <v>0.0</v>
      </c>
      <c r="EA106" s="175">
        <v>0.0</v>
      </c>
      <c r="EB106" s="175">
        <v>0.0</v>
      </c>
      <c r="EC106" s="175">
        <v>33.0</v>
      </c>
      <c r="ED106" s="175">
        <v>0.0</v>
      </c>
      <c r="EE106" s="175">
        <v>0.0</v>
      </c>
      <c r="EF106" s="175">
        <v>0.0</v>
      </c>
      <c r="EG106" s="175">
        <v>0.0</v>
      </c>
      <c r="EH106" s="175">
        <v>0.0</v>
      </c>
      <c r="EI106" s="175">
        <v>0.0</v>
      </c>
      <c r="EJ106" s="175">
        <v>0.0</v>
      </c>
      <c r="EK106" s="175">
        <v>0.0</v>
      </c>
      <c r="EL106" s="175">
        <v>0.0</v>
      </c>
      <c r="EM106" s="176">
        <v>0.0</v>
      </c>
      <c r="EN106" s="177">
        <f t="shared" si="2"/>
        <v>0</v>
      </c>
      <c r="EO106" s="178">
        <f>VLOOKUP(C106,'Complexity Cost Adjustment'!$C$2:$H$141,6,0)</f>
        <v>1133.0058</v>
      </c>
      <c r="EP106" s="178">
        <f t="shared" ref="EP106:JY106" si="109">IF(D106&gt;0,($EO106)*D$143,0)</f>
        <v>0</v>
      </c>
      <c r="EQ106" s="178">
        <f t="shared" si="109"/>
        <v>0</v>
      </c>
      <c r="ER106" s="178">
        <f t="shared" si="109"/>
        <v>0</v>
      </c>
      <c r="ES106" s="178">
        <f t="shared" si="109"/>
        <v>0</v>
      </c>
      <c r="ET106" s="178">
        <f t="shared" si="109"/>
        <v>0</v>
      </c>
      <c r="EU106" s="178">
        <f t="shared" si="109"/>
        <v>0</v>
      </c>
      <c r="EV106" s="178">
        <f t="shared" si="109"/>
        <v>0</v>
      </c>
      <c r="EW106" s="178">
        <f t="shared" si="109"/>
        <v>0</v>
      </c>
      <c r="EX106" s="178">
        <f t="shared" si="109"/>
        <v>0</v>
      </c>
      <c r="EY106" s="178">
        <f t="shared" si="109"/>
        <v>0</v>
      </c>
      <c r="EZ106" s="178">
        <f t="shared" si="109"/>
        <v>0</v>
      </c>
      <c r="FA106" s="178">
        <f t="shared" si="109"/>
        <v>0</v>
      </c>
      <c r="FB106" s="178">
        <f t="shared" si="109"/>
        <v>0</v>
      </c>
      <c r="FC106" s="178">
        <f t="shared" si="109"/>
        <v>0</v>
      </c>
      <c r="FD106" s="178">
        <f t="shared" si="109"/>
        <v>0</v>
      </c>
      <c r="FE106" s="178">
        <f t="shared" si="109"/>
        <v>0</v>
      </c>
      <c r="FF106" s="178">
        <f t="shared" si="109"/>
        <v>0</v>
      </c>
      <c r="FG106" s="178">
        <f t="shared" si="109"/>
        <v>0</v>
      </c>
      <c r="FH106" s="178">
        <f t="shared" si="109"/>
        <v>0</v>
      </c>
      <c r="FI106" s="178">
        <f t="shared" si="109"/>
        <v>0</v>
      </c>
      <c r="FJ106" s="178">
        <f t="shared" si="109"/>
        <v>0</v>
      </c>
      <c r="FK106" s="178">
        <f t="shared" si="109"/>
        <v>0</v>
      </c>
      <c r="FL106" s="178">
        <f t="shared" si="109"/>
        <v>0</v>
      </c>
      <c r="FM106" s="178">
        <f t="shared" si="109"/>
        <v>0</v>
      </c>
      <c r="FN106" s="178">
        <f t="shared" si="109"/>
        <v>0</v>
      </c>
      <c r="FO106" s="178">
        <f t="shared" si="109"/>
        <v>0</v>
      </c>
      <c r="FP106" s="178">
        <f t="shared" si="109"/>
        <v>0</v>
      </c>
      <c r="FQ106" s="178">
        <f t="shared" si="109"/>
        <v>0</v>
      </c>
      <c r="FR106" s="178">
        <f t="shared" si="109"/>
        <v>0</v>
      </c>
      <c r="FS106" s="179">
        <f t="shared" si="109"/>
        <v>1305.222682</v>
      </c>
      <c r="FT106" s="178">
        <f t="shared" si="109"/>
        <v>0</v>
      </c>
      <c r="FU106" s="178">
        <f t="shared" si="109"/>
        <v>0</v>
      </c>
      <c r="FV106" s="178">
        <f t="shared" si="109"/>
        <v>0</v>
      </c>
      <c r="FW106" s="178">
        <f t="shared" si="109"/>
        <v>0</v>
      </c>
      <c r="FX106" s="178">
        <f t="shared" si="109"/>
        <v>0</v>
      </c>
      <c r="FY106" s="178">
        <f t="shared" si="109"/>
        <v>0</v>
      </c>
      <c r="FZ106" s="178">
        <f t="shared" si="109"/>
        <v>0</v>
      </c>
      <c r="GA106" s="179">
        <f t="shared" si="109"/>
        <v>1443.449389</v>
      </c>
      <c r="GB106" s="178">
        <f t="shared" si="109"/>
        <v>0</v>
      </c>
      <c r="GC106" s="178">
        <f t="shared" si="109"/>
        <v>0</v>
      </c>
      <c r="GD106" s="178">
        <f t="shared" si="109"/>
        <v>0</v>
      </c>
      <c r="GE106" s="178">
        <f t="shared" si="109"/>
        <v>0</v>
      </c>
      <c r="GF106" s="178">
        <f t="shared" si="109"/>
        <v>0</v>
      </c>
      <c r="GG106" s="178">
        <f t="shared" si="109"/>
        <v>0</v>
      </c>
      <c r="GH106" s="178">
        <f t="shared" si="109"/>
        <v>0</v>
      </c>
      <c r="GI106" s="178">
        <f t="shared" si="109"/>
        <v>0</v>
      </c>
      <c r="GJ106" s="178">
        <f t="shared" si="109"/>
        <v>0</v>
      </c>
      <c r="GK106" s="178">
        <f t="shared" si="109"/>
        <v>0</v>
      </c>
      <c r="GL106" s="178">
        <f t="shared" si="109"/>
        <v>0</v>
      </c>
      <c r="GM106" s="178">
        <f t="shared" si="109"/>
        <v>0</v>
      </c>
      <c r="GN106" s="178">
        <f t="shared" si="109"/>
        <v>0</v>
      </c>
      <c r="GO106" s="179">
        <f t="shared" si="109"/>
        <v>769.3109382</v>
      </c>
      <c r="GP106" s="178">
        <f t="shared" si="109"/>
        <v>0</v>
      </c>
      <c r="GQ106" s="178">
        <f t="shared" si="109"/>
        <v>0</v>
      </c>
      <c r="GR106" s="178">
        <f t="shared" si="109"/>
        <v>0</v>
      </c>
      <c r="GS106" s="178">
        <f t="shared" si="109"/>
        <v>0</v>
      </c>
      <c r="GT106" s="178">
        <f t="shared" si="109"/>
        <v>0</v>
      </c>
      <c r="GU106" s="178">
        <f t="shared" si="109"/>
        <v>0</v>
      </c>
      <c r="GV106" s="178">
        <f t="shared" si="109"/>
        <v>0</v>
      </c>
      <c r="GW106" s="178">
        <f t="shared" si="109"/>
        <v>0</v>
      </c>
      <c r="GX106" s="178">
        <f t="shared" si="109"/>
        <v>0</v>
      </c>
      <c r="GY106" s="178">
        <f t="shared" si="109"/>
        <v>0</v>
      </c>
      <c r="GZ106" s="178">
        <f t="shared" si="109"/>
        <v>0</v>
      </c>
      <c r="HA106" s="178">
        <f t="shared" si="109"/>
        <v>0</v>
      </c>
      <c r="HB106" s="178">
        <f t="shared" si="109"/>
        <v>0</v>
      </c>
      <c r="HC106" s="178">
        <f t="shared" si="109"/>
        <v>0</v>
      </c>
      <c r="HD106" s="178">
        <f t="shared" si="109"/>
        <v>0</v>
      </c>
      <c r="HE106" s="178">
        <f t="shared" si="109"/>
        <v>0</v>
      </c>
      <c r="HF106" s="178">
        <f t="shared" si="109"/>
        <v>0</v>
      </c>
      <c r="HG106" s="178">
        <f t="shared" si="109"/>
        <v>0</v>
      </c>
      <c r="HH106" s="178">
        <f t="shared" si="109"/>
        <v>0</v>
      </c>
      <c r="HI106" s="178">
        <f t="shared" si="109"/>
        <v>0</v>
      </c>
      <c r="HJ106" s="178">
        <f t="shared" si="109"/>
        <v>0</v>
      </c>
      <c r="HK106" s="178">
        <f t="shared" si="109"/>
        <v>0</v>
      </c>
      <c r="HL106" s="178">
        <f t="shared" si="109"/>
        <v>0</v>
      </c>
      <c r="HM106" s="178">
        <f t="shared" si="109"/>
        <v>0</v>
      </c>
      <c r="HN106" s="178">
        <f t="shared" si="109"/>
        <v>0</v>
      </c>
      <c r="HO106" s="178">
        <f t="shared" si="109"/>
        <v>0</v>
      </c>
      <c r="HP106" s="178">
        <f t="shared" si="109"/>
        <v>0</v>
      </c>
      <c r="HQ106" s="178">
        <f t="shared" si="109"/>
        <v>0</v>
      </c>
      <c r="HR106" s="178">
        <f t="shared" si="109"/>
        <v>0</v>
      </c>
      <c r="HS106" s="178">
        <f t="shared" si="109"/>
        <v>0</v>
      </c>
      <c r="HT106" s="178">
        <f t="shared" si="109"/>
        <v>0</v>
      </c>
      <c r="HU106" s="178">
        <f t="shared" si="109"/>
        <v>0</v>
      </c>
      <c r="HV106" s="178">
        <f t="shared" si="109"/>
        <v>0</v>
      </c>
      <c r="HW106" s="179">
        <f t="shared" si="109"/>
        <v>1502.365691</v>
      </c>
      <c r="HX106" s="178">
        <f t="shared" si="109"/>
        <v>0</v>
      </c>
      <c r="HY106" s="178">
        <f t="shared" si="109"/>
        <v>0</v>
      </c>
      <c r="HZ106" s="178">
        <f t="shared" si="109"/>
        <v>0</v>
      </c>
      <c r="IA106" s="178">
        <f t="shared" si="109"/>
        <v>0</v>
      </c>
      <c r="IB106" s="178">
        <f t="shared" si="109"/>
        <v>0</v>
      </c>
      <c r="IC106" s="178">
        <f t="shared" si="109"/>
        <v>0</v>
      </c>
      <c r="ID106" s="178">
        <f t="shared" si="109"/>
        <v>0</v>
      </c>
      <c r="IE106" s="178">
        <f t="shared" si="109"/>
        <v>0</v>
      </c>
      <c r="IF106" s="179">
        <f t="shared" si="109"/>
        <v>572.167929</v>
      </c>
      <c r="IG106" s="178">
        <f t="shared" si="109"/>
        <v>0</v>
      </c>
      <c r="IH106" s="178">
        <f t="shared" si="109"/>
        <v>0</v>
      </c>
      <c r="II106" s="178">
        <f t="shared" si="109"/>
        <v>0</v>
      </c>
      <c r="IJ106" s="178">
        <f t="shared" si="109"/>
        <v>0</v>
      </c>
      <c r="IK106" s="178">
        <f t="shared" si="109"/>
        <v>0</v>
      </c>
      <c r="IL106" s="178">
        <f t="shared" si="109"/>
        <v>0</v>
      </c>
      <c r="IM106" s="178">
        <f t="shared" si="109"/>
        <v>0</v>
      </c>
      <c r="IN106" s="178">
        <f t="shared" si="109"/>
        <v>0</v>
      </c>
      <c r="IO106" s="179">
        <f t="shared" si="109"/>
        <v>566.5029</v>
      </c>
      <c r="IP106" s="178">
        <f t="shared" si="109"/>
        <v>0</v>
      </c>
      <c r="IQ106" s="178">
        <f t="shared" si="109"/>
        <v>0</v>
      </c>
      <c r="IR106" s="178">
        <f t="shared" si="109"/>
        <v>0</v>
      </c>
      <c r="IS106" s="178">
        <f t="shared" si="109"/>
        <v>0</v>
      </c>
      <c r="IT106" s="178">
        <f t="shared" si="109"/>
        <v>0</v>
      </c>
      <c r="IU106" s="178">
        <f t="shared" si="109"/>
        <v>0</v>
      </c>
      <c r="IV106" s="179">
        <f t="shared" si="109"/>
        <v>801.0351006</v>
      </c>
      <c r="IW106" s="178">
        <f t="shared" si="109"/>
        <v>0</v>
      </c>
      <c r="IX106" s="178">
        <f t="shared" si="109"/>
        <v>0</v>
      </c>
      <c r="IY106" s="178">
        <f t="shared" si="109"/>
        <v>0</v>
      </c>
      <c r="IZ106" s="178">
        <f t="shared" si="109"/>
        <v>0</v>
      </c>
      <c r="JA106" s="178">
        <f t="shared" si="109"/>
        <v>0</v>
      </c>
      <c r="JB106" s="178">
        <f t="shared" si="109"/>
        <v>0</v>
      </c>
      <c r="JC106" s="178">
        <f t="shared" si="109"/>
        <v>0</v>
      </c>
      <c r="JD106" s="179">
        <f t="shared" si="109"/>
        <v>1359.60696</v>
      </c>
      <c r="JE106" s="178">
        <f t="shared" si="109"/>
        <v>0</v>
      </c>
      <c r="JF106" s="178">
        <f t="shared" si="109"/>
        <v>0</v>
      </c>
      <c r="JG106" s="178">
        <f t="shared" si="109"/>
        <v>0</v>
      </c>
      <c r="JH106" s="178">
        <f t="shared" si="109"/>
        <v>0</v>
      </c>
      <c r="JI106" s="178">
        <f t="shared" si="109"/>
        <v>0</v>
      </c>
      <c r="JJ106" s="179">
        <f t="shared" si="109"/>
        <v>1502.365691</v>
      </c>
      <c r="JK106" s="178">
        <f t="shared" si="109"/>
        <v>0</v>
      </c>
      <c r="JL106" s="178">
        <f t="shared" si="109"/>
        <v>0</v>
      </c>
      <c r="JM106" s="178">
        <f t="shared" si="109"/>
        <v>0</v>
      </c>
      <c r="JN106" s="178">
        <f t="shared" si="109"/>
        <v>0</v>
      </c>
      <c r="JO106" s="179">
        <f t="shared" si="109"/>
        <v>1906.848761</v>
      </c>
      <c r="JP106" s="178">
        <f t="shared" si="109"/>
        <v>0</v>
      </c>
      <c r="JQ106" s="178">
        <f t="shared" si="109"/>
        <v>0</v>
      </c>
      <c r="JR106" s="178">
        <f t="shared" si="109"/>
        <v>0</v>
      </c>
      <c r="JS106" s="178">
        <f t="shared" si="109"/>
        <v>0</v>
      </c>
      <c r="JT106" s="178">
        <f t="shared" si="109"/>
        <v>0</v>
      </c>
      <c r="JU106" s="178">
        <f t="shared" si="109"/>
        <v>0</v>
      </c>
      <c r="JV106" s="178">
        <f t="shared" si="109"/>
        <v>0</v>
      </c>
      <c r="JW106" s="178">
        <f t="shared" si="109"/>
        <v>0</v>
      </c>
      <c r="JX106" s="178">
        <f t="shared" si="109"/>
        <v>0</v>
      </c>
      <c r="JY106" s="178">
        <f t="shared" si="109"/>
        <v>0</v>
      </c>
      <c r="JZ106" s="182">
        <f t="shared" si="4"/>
        <v>0.195</v>
      </c>
      <c r="KA106" s="181">
        <f t="shared" si="5"/>
        <v>11728.87604</v>
      </c>
      <c r="KB106" s="181">
        <f t="shared" si="6"/>
        <v>2287.130828</v>
      </c>
    </row>
    <row r="107" ht="14.25" customHeight="1">
      <c r="A107" s="50" t="s">
        <v>264</v>
      </c>
      <c r="B107" s="83" t="s">
        <v>480</v>
      </c>
      <c r="C107" s="50">
        <v>1811106.0</v>
      </c>
      <c r="D107" s="175">
        <v>0.0</v>
      </c>
      <c r="E107" s="175">
        <v>0.0</v>
      </c>
      <c r="F107" s="175">
        <v>0.0</v>
      </c>
      <c r="G107" s="175">
        <v>0.0</v>
      </c>
      <c r="H107" s="175">
        <v>0.0</v>
      </c>
      <c r="I107" s="175">
        <v>0.0</v>
      </c>
      <c r="J107" s="175">
        <v>0.0</v>
      </c>
      <c r="K107" s="175">
        <v>0.0</v>
      </c>
      <c r="L107" s="175">
        <v>0.0</v>
      </c>
      <c r="M107" s="175">
        <v>0.0</v>
      </c>
      <c r="N107" s="175">
        <v>0.0</v>
      </c>
      <c r="O107" s="175">
        <v>0.0</v>
      </c>
      <c r="P107" s="175">
        <v>0.0</v>
      </c>
      <c r="Q107" s="175">
        <v>0.0</v>
      </c>
      <c r="R107" s="175">
        <v>0.0</v>
      </c>
      <c r="S107" s="175">
        <v>0.0</v>
      </c>
      <c r="T107" s="175">
        <v>0.0</v>
      </c>
      <c r="U107" s="175">
        <v>0.0</v>
      </c>
      <c r="V107" s="175">
        <v>0.0</v>
      </c>
      <c r="W107" s="175">
        <v>0.0</v>
      </c>
      <c r="X107" s="175">
        <v>0.0</v>
      </c>
      <c r="Y107" s="175">
        <v>0.0</v>
      </c>
      <c r="Z107" s="175">
        <v>0.0</v>
      </c>
      <c r="AA107" s="175">
        <v>0.0</v>
      </c>
      <c r="AB107" s="175">
        <v>0.0</v>
      </c>
      <c r="AC107" s="175">
        <v>0.0</v>
      </c>
      <c r="AD107" s="175">
        <v>0.0</v>
      </c>
      <c r="AE107" s="175">
        <v>0.0</v>
      </c>
      <c r="AF107" s="175">
        <v>0.0</v>
      </c>
      <c r="AG107" s="175">
        <v>26667.0</v>
      </c>
      <c r="AH107" s="175">
        <v>0.0</v>
      </c>
      <c r="AI107" s="175">
        <v>0.0</v>
      </c>
      <c r="AJ107" s="175">
        <v>0.0</v>
      </c>
      <c r="AK107" s="175">
        <v>0.0</v>
      </c>
      <c r="AL107" s="175">
        <v>0.0</v>
      </c>
      <c r="AM107" s="175">
        <v>0.0</v>
      </c>
      <c r="AN107" s="175">
        <v>0.0</v>
      </c>
      <c r="AO107" s="175">
        <v>27077.0</v>
      </c>
      <c r="AP107" s="175">
        <v>0.0</v>
      </c>
      <c r="AQ107" s="175">
        <v>0.0</v>
      </c>
      <c r="AR107" s="175">
        <v>0.0</v>
      </c>
      <c r="AS107" s="175">
        <v>0.0</v>
      </c>
      <c r="AT107" s="175">
        <v>0.0</v>
      </c>
      <c r="AU107" s="175">
        <v>0.0</v>
      </c>
      <c r="AV107" s="175">
        <v>0.0</v>
      </c>
      <c r="AW107" s="175">
        <v>0.0</v>
      </c>
      <c r="AX107" s="175">
        <v>0.0</v>
      </c>
      <c r="AY107" s="175">
        <v>0.0</v>
      </c>
      <c r="AZ107" s="175">
        <v>0.0</v>
      </c>
      <c r="BA107" s="175">
        <v>0.0</v>
      </c>
      <c r="BB107" s="175">
        <v>0.0</v>
      </c>
      <c r="BC107" s="175">
        <v>25143.0</v>
      </c>
      <c r="BD107" s="175">
        <v>0.0</v>
      </c>
      <c r="BE107" s="175">
        <v>0.0</v>
      </c>
      <c r="BF107" s="175">
        <v>0.0</v>
      </c>
      <c r="BG107" s="175">
        <v>0.0</v>
      </c>
      <c r="BH107" s="175">
        <v>0.0</v>
      </c>
      <c r="BI107" s="175">
        <v>0.0</v>
      </c>
      <c r="BJ107" s="175">
        <v>0.0</v>
      </c>
      <c r="BK107" s="175">
        <v>0.0</v>
      </c>
      <c r="BL107" s="175">
        <v>0.0</v>
      </c>
      <c r="BM107" s="175">
        <v>0.0</v>
      </c>
      <c r="BN107" s="175">
        <v>0.0</v>
      </c>
      <c r="BO107" s="175">
        <v>0.0</v>
      </c>
      <c r="BP107" s="175">
        <v>0.0</v>
      </c>
      <c r="BQ107" s="175">
        <v>0.0</v>
      </c>
      <c r="BR107" s="175">
        <v>0.0</v>
      </c>
      <c r="BS107" s="175">
        <v>0.0</v>
      </c>
      <c r="BT107" s="175">
        <v>0.0</v>
      </c>
      <c r="BU107" s="175">
        <v>0.0</v>
      </c>
      <c r="BV107" s="175">
        <v>0.0</v>
      </c>
      <c r="BW107" s="175">
        <v>0.0</v>
      </c>
      <c r="BX107" s="175">
        <v>0.0</v>
      </c>
      <c r="BY107" s="175">
        <v>0.0</v>
      </c>
      <c r="BZ107" s="175">
        <v>0.0</v>
      </c>
      <c r="CA107" s="175">
        <v>0.0</v>
      </c>
      <c r="CB107" s="175">
        <v>0.0</v>
      </c>
      <c r="CC107" s="175">
        <v>0.0</v>
      </c>
      <c r="CD107" s="175">
        <v>0.0</v>
      </c>
      <c r="CE107" s="175">
        <v>0.0</v>
      </c>
      <c r="CF107" s="175">
        <v>0.0</v>
      </c>
      <c r="CG107" s="175">
        <v>0.0</v>
      </c>
      <c r="CH107" s="175">
        <v>0.0</v>
      </c>
      <c r="CI107" s="175">
        <v>0.0</v>
      </c>
      <c r="CJ107" s="175">
        <v>0.0</v>
      </c>
      <c r="CK107" s="175">
        <v>25846.0</v>
      </c>
      <c r="CL107" s="175">
        <v>0.0</v>
      </c>
      <c r="CM107" s="175">
        <v>0.0</v>
      </c>
      <c r="CN107" s="175">
        <v>0.0</v>
      </c>
      <c r="CO107" s="175">
        <v>0.0</v>
      </c>
      <c r="CP107" s="175">
        <v>0.0</v>
      </c>
      <c r="CQ107" s="175">
        <v>0.0</v>
      </c>
      <c r="CR107" s="175">
        <v>0.0</v>
      </c>
      <c r="CS107" s="175">
        <v>0.0</v>
      </c>
      <c r="CT107" s="175">
        <v>28800.0</v>
      </c>
      <c r="CU107" s="175">
        <v>0.0</v>
      </c>
      <c r="CV107" s="175">
        <v>0.0</v>
      </c>
      <c r="CW107" s="175">
        <v>0.0</v>
      </c>
      <c r="CX107" s="175">
        <v>0.0</v>
      </c>
      <c r="CY107" s="175">
        <v>0.0</v>
      </c>
      <c r="CZ107" s="175">
        <v>0.0</v>
      </c>
      <c r="DA107" s="175">
        <v>0.0</v>
      </c>
      <c r="DB107" s="175">
        <v>0.0</v>
      </c>
      <c r="DC107" s="175">
        <v>25600.0</v>
      </c>
      <c r="DD107" s="175">
        <v>0.0</v>
      </c>
      <c r="DE107" s="175">
        <v>0.0</v>
      </c>
      <c r="DF107" s="175">
        <v>0.0</v>
      </c>
      <c r="DG107" s="175">
        <v>0.0</v>
      </c>
      <c r="DH107" s="175">
        <v>0.0</v>
      </c>
      <c r="DI107" s="175">
        <v>0.0</v>
      </c>
      <c r="DJ107" s="175">
        <v>25143.0</v>
      </c>
      <c r="DK107" s="175">
        <v>0.0</v>
      </c>
      <c r="DL107" s="175">
        <v>0.0</v>
      </c>
      <c r="DM107" s="175">
        <v>0.0</v>
      </c>
      <c r="DN107" s="175">
        <v>0.0</v>
      </c>
      <c r="DO107" s="175">
        <v>0.0</v>
      </c>
      <c r="DP107" s="175">
        <v>0.0</v>
      </c>
      <c r="DQ107" s="175">
        <v>0.0</v>
      </c>
      <c r="DR107" s="175">
        <v>25333.0</v>
      </c>
      <c r="DS107" s="175">
        <v>0.0</v>
      </c>
      <c r="DT107" s="175">
        <v>0.0</v>
      </c>
      <c r="DU107" s="175">
        <v>0.0</v>
      </c>
      <c r="DV107" s="175">
        <v>0.0</v>
      </c>
      <c r="DW107" s="175">
        <v>0.0</v>
      </c>
      <c r="DX107" s="175">
        <v>27077.0</v>
      </c>
      <c r="DY107" s="175">
        <v>0.0</v>
      </c>
      <c r="DZ107" s="175">
        <v>0.0</v>
      </c>
      <c r="EA107" s="175">
        <v>0.0</v>
      </c>
      <c r="EB107" s="175">
        <v>0.0</v>
      </c>
      <c r="EC107" s="175">
        <v>26353.0</v>
      </c>
      <c r="ED107" s="175">
        <v>0.0</v>
      </c>
      <c r="EE107" s="175">
        <v>0.0</v>
      </c>
      <c r="EF107" s="175">
        <v>0.0</v>
      </c>
      <c r="EG107" s="175">
        <v>0.0</v>
      </c>
      <c r="EH107" s="175">
        <v>0.0</v>
      </c>
      <c r="EI107" s="175">
        <v>0.0</v>
      </c>
      <c r="EJ107" s="175">
        <v>0.0</v>
      </c>
      <c r="EK107" s="175">
        <v>0.0</v>
      </c>
      <c r="EL107" s="175">
        <v>0.0</v>
      </c>
      <c r="EM107" s="176">
        <v>0.0</v>
      </c>
      <c r="EN107" s="177">
        <f t="shared" si="2"/>
        <v>0</v>
      </c>
      <c r="EO107" s="178">
        <f>VLOOKUP(C107,'Complexity Cost Adjustment'!$C$2:$H$141,6,0)</f>
        <v>3135.072</v>
      </c>
      <c r="EP107" s="178">
        <f t="shared" ref="EP107:JY107" si="110">IF(D107&gt;0,($EO107)*D$143,0)</f>
        <v>0</v>
      </c>
      <c r="EQ107" s="178">
        <f t="shared" si="110"/>
        <v>0</v>
      </c>
      <c r="ER107" s="178">
        <f t="shared" si="110"/>
        <v>0</v>
      </c>
      <c r="ES107" s="178">
        <f t="shared" si="110"/>
        <v>0</v>
      </c>
      <c r="ET107" s="178">
        <f t="shared" si="110"/>
        <v>0</v>
      </c>
      <c r="EU107" s="178">
        <f t="shared" si="110"/>
        <v>0</v>
      </c>
      <c r="EV107" s="178">
        <f t="shared" si="110"/>
        <v>0</v>
      </c>
      <c r="EW107" s="178">
        <f t="shared" si="110"/>
        <v>0</v>
      </c>
      <c r="EX107" s="178">
        <f t="shared" si="110"/>
        <v>0</v>
      </c>
      <c r="EY107" s="178">
        <f t="shared" si="110"/>
        <v>0</v>
      </c>
      <c r="EZ107" s="178">
        <f t="shared" si="110"/>
        <v>0</v>
      </c>
      <c r="FA107" s="178">
        <f t="shared" si="110"/>
        <v>0</v>
      </c>
      <c r="FB107" s="178">
        <f t="shared" si="110"/>
        <v>0</v>
      </c>
      <c r="FC107" s="178">
        <f t="shared" si="110"/>
        <v>0</v>
      </c>
      <c r="FD107" s="178">
        <f t="shared" si="110"/>
        <v>0</v>
      </c>
      <c r="FE107" s="178">
        <f t="shared" si="110"/>
        <v>0</v>
      </c>
      <c r="FF107" s="178">
        <f t="shared" si="110"/>
        <v>0</v>
      </c>
      <c r="FG107" s="178">
        <f t="shared" si="110"/>
        <v>0</v>
      </c>
      <c r="FH107" s="178">
        <f t="shared" si="110"/>
        <v>0</v>
      </c>
      <c r="FI107" s="178">
        <f t="shared" si="110"/>
        <v>0</v>
      </c>
      <c r="FJ107" s="178">
        <f t="shared" si="110"/>
        <v>0</v>
      </c>
      <c r="FK107" s="178">
        <f t="shared" si="110"/>
        <v>0</v>
      </c>
      <c r="FL107" s="178">
        <f t="shared" si="110"/>
        <v>0</v>
      </c>
      <c r="FM107" s="178">
        <f t="shared" si="110"/>
        <v>0</v>
      </c>
      <c r="FN107" s="178">
        <f t="shared" si="110"/>
        <v>0</v>
      </c>
      <c r="FO107" s="178">
        <f t="shared" si="110"/>
        <v>0</v>
      </c>
      <c r="FP107" s="178">
        <f t="shared" si="110"/>
        <v>0</v>
      </c>
      <c r="FQ107" s="178">
        <f t="shared" si="110"/>
        <v>0</v>
      </c>
      <c r="FR107" s="178">
        <f t="shared" si="110"/>
        <v>0</v>
      </c>
      <c r="FS107" s="179">
        <f t="shared" si="110"/>
        <v>3611.602944</v>
      </c>
      <c r="FT107" s="178">
        <f t="shared" si="110"/>
        <v>0</v>
      </c>
      <c r="FU107" s="178">
        <f t="shared" si="110"/>
        <v>0</v>
      </c>
      <c r="FV107" s="178">
        <f t="shared" si="110"/>
        <v>0</v>
      </c>
      <c r="FW107" s="178">
        <f t="shared" si="110"/>
        <v>0</v>
      </c>
      <c r="FX107" s="178">
        <f t="shared" si="110"/>
        <v>0</v>
      </c>
      <c r="FY107" s="178">
        <f t="shared" si="110"/>
        <v>0</v>
      </c>
      <c r="FZ107" s="178">
        <f t="shared" si="110"/>
        <v>0</v>
      </c>
      <c r="GA107" s="179">
        <f t="shared" si="110"/>
        <v>3994.081728</v>
      </c>
      <c r="GB107" s="178">
        <f t="shared" si="110"/>
        <v>0</v>
      </c>
      <c r="GC107" s="178">
        <f t="shared" si="110"/>
        <v>0</v>
      </c>
      <c r="GD107" s="178">
        <f t="shared" si="110"/>
        <v>0</v>
      </c>
      <c r="GE107" s="178">
        <f t="shared" si="110"/>
        <v>0</v>
      </c>
      <c r="GF107" s="178">
        <f t="shared" si="110"/>
        <v>0</v>
      </c>
      <c r="GG107" s="178">
        <f t="shared" si="110"/>
        <v>0</v>
      </c>
      <c r="GH107" s="178">
        <f t="shared" si="110"/>
        <v>0</v>
      </c>
      <c r="GI107" s="178">
        <f t="shared" si="110"/>
        <v>0</v>
      </c>
      <c r="GJ107" s="178">
        <f t="shared" si="110"/>
        <v>0</v>
      </c>
      <c r="GK107" s="178">
        <f t="shared" si="110"/>
        <v>0</v>
      </c>
      <c r="GL107" s="178">
        <f t="shared" si="110"/>
        <v>0</v>
      </c>
      <c r="GM107" s="178">
        <f t="shared" si="110"/>
        <v>0</v>
      </c>
      <c r="GN107" s="178">
        <f t="shared" si="110"/>
        <v>0</v>
      </c>
      <c r="GO107" s="179">
        <f t="shared" si="110"/>
        <v>2128.713888</v>
      </c>
      <c r="GP107" s="178">
        <f t="shared" si="110"/>
        <v>0</v>
      </c>
      <c r="GQ107" s="178">
        <f t="shared" si="110"/>
        <v>0</v>
      </c>
      <c r="GR107" s="178">
        <f t="shared" si="110"/>
        <v>0</v>
      </c>
      <c r="GS107" s="178">
        <f t="shared" si="110"/>
        <v>0</v>
      </c>
      <c r="GT107" s="178">
        <f t="shared" si="110"/>
        <v>0</v>
      </c>
      <c r="GU107" s="178">
        <f t="shared" si="110"/>
        <v>0</v>
      </c>
      <c r="GV107" s="178">
        <f t="shared" si="110"/>
        <v>0</v>
      </c>
      <c r="GW107" s="178">
        <f t="shared" si="110"/>
        <v>0</v>
      </c>
      <c r="GX107" s="178">
        <f t="shared" si="110"/>
        <v>0</v>
      </c>
      <c r="GY107" s="178">
        <f t="shared" si="110"/>
        <v>0</v>
      </c>
      <c r="GZ107" s="178">
        <f t="shared" si="110"/>
        <v>0</v>
      </c>
      <c r="HA107" s="178">
        <f t="shared" si="110"/>
        <v>0</v>
      </c>
      <c r="HB107" s="178">
        <f t="shared" si="110"/>
        <v>0</v>
      </c>
      <c r="HC107" s="178">
        <f t="shared" si="110"/>
        <v>0</v>
      </c>
      <c r="HD107" s="178">
        <f t="shared" si="110"/>
        <v>0</v>
      </c>
      <c r="HE107" s="178">
        <f t="shared" si="110"/>
        <v>0</v>
      </c>
      <c r="HF107" s="178">
        <f t="shared" si="110"/>
        <v>0</v>
      </c>
      <c r="HG107" s="178">
        <f t="shared" si="110"/>
        <v>0</v>
      </c>
      <c r="HH107" s="178">
        <f t="shared" si="110"/>
        <v>0</v>
      </c>
      <c r="HI107" s="178">
        <f t="shared" si="110"/>
        <v>0</v>
      </c>
      <c r="HJ107" s="178">
        <f t="shared" si="110"/>
        <v>0</v>
      </c>
      <c r="HK107" s="178">
        <f t="shared" si="110"/>
        <v>0</v>
      </c>
      <c r="HL107" s="178">
        <f t="shared" si="110"/>
        <v>0</v>
      </c>
      <c r="HM107" s="178">
        <f t="shared" si="110"/>
        <v>0</v>
      </c>
      <c r="HN107" s="178">
        <f t="shared" si="110"/>
        <v>0</v>
      </c>
      <c r="HO107" s="178">
        <f t="shared" si="110"/>
        <v>0</v>
      </c>
      <c r="HP107" s="178">
        <f t="shared" si="110"/>
        <v>0</v>
      </c>
      <c r="HQ107" s="178">
        <f t="shared" si="110"/>
        <v>0</v>
      </c>
      <c r="HR107" s="178">
        <f t="shared" si="110"/>
        <v>0</v>
      </c>
      <c r="HS107" s="178">
        <f t="shared" si="110"/>
        <v>0</v>
      </c>
      <c r="HT107" s="178">
        <f t="shared" si="110"/>
        <v>0</v>
      </c>
      <c r="HU107" s="178">
        <f t="shared" si="110"/>
        <v>0</v>
      </c>
      <c r="HV107" s="178">
        <f t="shared" si="110"/>
        <v>0</v>
      </c>
      <c r="HW107" s="179">
        <f t="shared" si="110"/>
        <v>4157.105472</v>
      </c>
      <c r="HX107" s="178">
        <f t="shared" si="110"/>
        <v>0</v>
      </c>
      <c r="HY107" s="178">
        <f t="shared" si="110"/>
        <v>0</v>
      </c>
      <c r="HZ107" s="178">
        <f t="shared" si="110"/>
        <v>0</v>
      </c>
      <c r="IA107" s="178">
        <f t="shared" si="110"/>
        <v>0</v>
      </c>
      <c r="IB107" s="178">
        <f t="shared" si="110"/>
        <v>0</v>
      </c>
      <c r="IC107" s="178">
        <f t="shared" si="110"/>
        <v>0</v>
      </c>
      <c r="ID107" s="178">
        <f t="shared" si="110"/>
        <v>0</v>
      </c>
      <c r="IE107" s="178">
        <f t="shared" si="110"/>
        <v>0</v>
      </c>
      <c r="IF107" s="179">
        <f t="shared" si="110"/>
        <v>1583.21136</v>
      </c>
      <c r="IG107" s="178">
        <f t="shared" si="110"/>
        <v>0</v>
      </c>
      <c r="IH107" s="178">
        <f t="shared" si="110"/>
        <v>0</v>
      </c>
      <c r="II107" s="178">
        <f t="shared" si="110"/>
        <v>0</v>
      </c>
      <c r="IJ107" s="178">
        <f t="shared" si="110"/>
        <v>0</v>
      </c>
      <c r="IK107" s="178">
        <f t="shared" si="110"/>
        <v>0</v>
      </c>
      <c r="IL107" s="178">
        <f t="shared" si="110"/>
        <v>0</v>
      </c>
      <c r="IM107" s="178">
        <f t="shared" si="110"/>
        <v>0</v>
      </c>
      <c r="IN107" s="178">
        <f t="shared" si="110"/>
        <v>0</v>
      </c>
      <c r="IO107" s="179">
        <f t="shared" si="110"/>
        <v>1567.536</v>
      </c>
      <c r="IP107" s="178">
        <f t="shared" si="110"/>
        <v>0</v>
      </c>
      <c r="IQ107" s="178">
        <f t="shared" si="110"/>
        <v>0</v>
      </c>
      <c r="IR107" s="178">
        <f t="shared" si="110"/>
        <v>0</v>
      </c>
      <c r="IS107" s="178">
        <f t="shared" si="110"/>
        <v>0</v>
      </c>
      <c r="IT107" s="178">
        <f t="shared" si="110"/>
        <v>0</v>
      </c>
      <c r="IU107" s="178">
        <f t="shared" si="110"/>
        <v>0</v>
      </c>
      <c r="IV107" s="179">
        <f t="shared" si="110"/>
        <v>2216.495904</v>
      </c>
      <c r="IW107" s="178">
        <f t="shared" si="110"/>
        <v>0</v>
      </c>
      <c r="IX107" s="178">
        <f t="shared" si="110"/>
        <v>0</v>
      </c>
      <c r="IY107" s="178">
        <f t="shared" si="110"/>
        <v>0</v>
      </c>
      <c r="IZ107" s="178">
        <f t="shared" si="110"/>
        <v>0</v>
      </c>
      <c r="JA107" s="178">
        <f t="shared" si="110"/>
        <v>0</v>
      </c>
      <c r="JB107" s="178">
        <f t="shared" si="110"/>
        <v>0</v>
      </c>
      <c r="JC107" s="178">
        <f t="shared" si="110"/>
        <v>0</v>
      </c>
      <c r="JD107" s="179">
        <f t="shared" si="110"/>
        <v>3762.0864</v>
      </c>
      <c r="JE107" s="178">
        <f t="shared" si="110"/>
        <v>0</v>
      </c>
      <c r="JF107" s="178">
        <f t="shared" si="110"/>
        <v>0</v>
      </c>
      <c r="JG107" s="178">
        <f t="shared" si="110"/>
        <v>0</v>
      </c>
      <c r="JH107" s="178">
        <f t="shared" si="110"/>
        <v>0</v>
      </c>
      <c r="JI107" s="178">
        <f t="shared" si="110"/>
        <v>0</v>
      </c>
      <c r="JJ107" s="179">
        <f t="shared" si="110"/>
        <v>4157.105472</v>
      </c>
      <c r="JK107" s="178">
        <f t="shared" si="110"/>
        <v>0</v>
      </c>
      <c r="JL107" s="178">
        <f t="shared" si="110"/>
        <v>0</v>
      </c>
      <c r="JM107" s="178">
        <f t="shared" si="110"/>
        <v>0</v>
      </c>
      <c r="JN107" s="178">
        <f t="shared" si="110"/>
        <v>0</v>
      </c>
      <c r="JO107" s="179">
        <f t="shared" si="110"/>
        <v>5276.326176</v>
      </c>
      <c r="JP107" s="178">
        <f t="shared" si="110"/>
        <v>0</v>
      </c>
      <c r="JQ107" s="178">
        <f t="shared" si="110"/>
        <v>0</v>
      </c>
      <c r="JR107" s="178">
        <f t="shared" si="110"/>
        <v>0</v>
      </c>
      <c r="JS107" s="178">
        <f t="shared" si="110"/>
        <v>0</v>
      </c>
      <c r="JT107" s="178">
        <f t="shared" si="110"/>
        <v>0</v>
      </c>
      <c r="JU107" s="178">
        <f t="shared" si="110"/>
        <v>0</v>
      </c>
      <c r="JV107" s="178">
        <f t="shared" si="110"/>
        <v>0</v>
      </c>
      <c r="JW107" s="178">
        <f t="shared" si="110"/>
        <v>0</v>
      </c>
      <c r="JX107" s="178">
        <f t="shared" si="110"/>
        <v>0</v>
      </c>
      <c r="JY107" s="178">
        <f t="shared" si="110"/>
        <v>0</v>
      </c>
      <c r="JZ107" s="182">
        <f t="shared" si="4"/>
        <v>0.195</v>
      </c>
      <c r="KA107" s="181">
        <f t="shared" si="5"/>
        <v>32454.26534</v>
      </c>
      <c r="KB107" s="181">
        <f t="shared" si="6"/>
        <v>6328.581742</v>
      </c>
    </row>
    <row r="108" ht="14.25" customHeight="1">
      <c r="A108" s="50" t="s">
        <v>264</v>
      </c>
      <c r="B108" s="83" t="s">
        <v>480</v>
      </c>
      <c r="C108" s="50">
        <v>1811107.0</v>
      </c>
      <c r="D108" s="175">
        <v>0.0</v>
      </c>
      <c r="E108" s="175">
        <v>0.0</v>
      </c>
      <c r="F108" s="175">
        <v>0.0</v>
      </c>
      <c r="G108" s="175">
        <v>0.0</v>
      </c>
      <c r="H108" s="175">
        <v>0.0</v>
      </c>
      <c r="I108" s="175">
        <v>0.0</v>
      </c>
      <c r="J108" s="175">
        <v>0.0</v>
      </c>
      <c r="K108" s="175">
        <v>0.0</v>
      </c>
      <c r="L108" s="175">
        <v>0.0</v>
      </c>
      <c r="M108" s="175">
        <v>0.0</v>
      </c>
      <c r="N108" s="175">
        <v>0.0</v>
      </c>
      <c r="O108" s="175">
        <v>0.0</v>
      </c>
      <c r="P108" s="175">
        <v>0.0</v>
      </c>
      <c r="Q108" s="175">
        <v>0.0</v>
      </c>
      <c r="R108" s="175">
        <v>0.0</v>
      </c>
      <c r="S108" s="175">
        <v>0.0</v>
      </c>
      <c r="T108" s="175">
        <v>0.0</v>
      </c>
      <c r="U108" s="175">
        <v>0.0</v>
      </c>
      <c r="V108" s="175">
        <v>0.0</v>
      </c>
      <c r="W108" s="175">
        <v>0.0</v>
      </c>
      <c r="X108" s="175">
        <v>0.0</v>
      </c>
      <c r="Y108" s="175">
        <v>0.0</v>
      </c>
      <c r="Z108" s="175">
        <v>0.0</v>
      </c>
      <c r="AA108" s="175">
        <v>0.0</v>
      </c>
      <c r="AB108" s="175">
        <v>0.0</v>
      </c>
      <c r="AC108" s="175">
        <v>0.0</v>
      </c>
      <c r="AD108" s="175">
        <v>0.0</v>
      </c>
      <c r="AE108" s="175">
        <v>0.0</v>
      </c>
      <c r="AF108" s="175">
        <v>0.0</v>
      </c>
      <c r="AG108" s="175">
        <v>4567.0</v>
      </c>
      <c r="AH108" s="175">
        <v>0.0</v>
      </c>
      <c r="AI108" s="175">
        <v>0.0</v>
      </c>
      <c r="AJ108" s="175">
        <v>0.0</v>
      </c>
      <c r="AK108" s="175">
        <v>0.0</v>
      </c>
      <c r="AL108" s="175">
        <v>0.0</v>
      </c>
      <c r="AM108" s="175">
        <v>0.0</v>
      </c>
      <c r="AN108" s="175">
        <v>0.0</v>
      </c>
      <c r="AO108" s="175">
        <v>4637.0</v>
      </c>
      <c r="AP108" s="175">
        <v>0.0</v>
      </c>
      <c r="AQ108" s="175">
        <v>0.0</v>
      </c>
      <c r="AR108" s="175">
        <v>0.0</v>
      </c>
      <c r="AS108" s="175">
        <v>0.0</v>
      </c>
      <c r="AT108" s="175">
        <v>0.0</v>
      </c>
      <c r="AU108" s="175">
        <v>0.0</v>
      </c>
      <c r="AV108" s="175">
        <v>0.0</v>
      </c>
      <c r="AW108" s="175">
        <v>0.0</v>
      </c>
      <c r="AX108" s="175">
        <v>0.0</v>
      </c>
      <c r="AY108" s="175">
        <v>0.0</v>
      </c>
      <c r="AZ108" s="175">
        <v>0.0</v>
      </c>
      <c r="BA108" s="175">
        <v>0.0</v>
      </c>
      <c r="BB108" s="175">
        <v>0.0</v>
      </c>
      <c r="BC108" s="175">
        <v>4306.0</v>
      </c>
      <c r="BD108" s="175">
        <v>0.0</v>
      </c>
      <c r="BE108" s="175">
        <v>0.0</v>
      </c>
      <c r="BF108" s="175">
        <v>0.0</v>
      </c>
      <c r="BG108" s="175">
        <v>0.0</v>
      </c>
      <c r="BH108" s="175">
        <v>0.0</v>
      </c>
      <c r="BI108" s="175">
        <v>0.0</v>
      </c>
      <c r="BJ108" s="175">
        <v>0.0</v>
      </c>
      <c r="BK108" s="175">
        <v>0.0</v>
      </c>
      <c r="BL108" s="175">
        <v>0.0</v>
      </c>
      <c r="BM108" s="175">
        <v>0.0</v>
      </c>
      <c r="BN108" s="175">
        <v>0.0</v>
      </c>
      <c r="BO108" s="175">
        <v>0.0</v>
      </c>
      <c r="BP108" s="175">
        <v>0.0</v>
      </c>
      <c r="BQ108" s="175">
        <v>0.0</v>
      </c>
      <c r="BR108" s="175">
        <v>0.0</v>
      </c>
      <c r="BS108" s="175">
        <v>0.0</v>
      </c>
      <c r="BT108" s="175">
        <v>0.0</v>
      </c>
      <c r="BU108" s="175">
        <v>0.0</v>
      </c>
      <c r="BV108" s="175">
        <v>0.0</v>
      </c>
      <c r="BW108" s="175">
        <v>0.0</v>
      </c>
      <c r="BX108" s="175">
        <v>0.0</v>
      </c>
      <c r="BY108" s="175">
        <v>0.0</v>
      </c>
      <c r="BZ108" s="175">
        <v>0.0</v>
      </c>
      <c r="CA108" s="175">
        <v>0.0</v>
      </c>
      <c r="CB108" s="175">
        <v>0.0</v>
      </c>
      <c r="CC108" s="175">
        <v>0.0</v>
      </c>
      <c r="CD108" s="175">
        <v>0.0</v>
      </c>
      <c r="CE108" s="175">
        <v>0.0</v>
      </c>
      <c r="CF108" s="175">
        <v>0.0</v>
      </c>
      <c r="CG108" s="175">
        <v>0.0</v>
      </c>
      <c r="CH108" s="175">
        <v>0.0</v>
      </c>
      <c r="CI108" s="175">
        <v>0.0</v>
      </c>
      <c r="CJ108" s="175">
        <v>0.0</v>
      </c>
      <c r="CK108" s="175">
        <v>4426.0</v>
      </c>
      <c r="CL108" s="175">
        <v>0.0</v>
      </c>
      <c r="CM108" s="175">
        <v>0.0</v>
      </c>
      <c r="CN108" s="175">
        <v>0.0</v>
      </c>
      <c r="CO108" s="175">
        <v>0.0</v>
      </c>
      <c r="CP108" s="175">
        <v>0.0</v>
      </c>
      <c r="CQ108" s="175">
        <v>0.0</v>
      </c>
      <c r="CR108" s="175">
        <v>0.0</v>
      </c>
      <c r="CS108" s="175">
        <v>0.0</v>
      </c>
      <c r="CT108" s="175">
        <v>4932.0</v>
      </c>
      <c r="CU108" s="175">
        <v>0.0</v>
      </c>
      <c r="CV108" s="175">
        <v>0.0</v>
      </c>
      <c r="CW108" s="175">
        <v>0.0</v>
      </c>
      <c r="CX108" s="175">
        <v>0.0</v>
      </c>
      <c r="CY108" s="175">
        <v>0.0</v>
      </c>
      <c r="CZ108" s="175">
        <v>0.0</v>
      </c>
      <c r="DA108" s="175">
        <v>0.0</v>
      </c>
      <c r="DB108" s="175">
        <v>0.0</v>
      </c>
      <c r="DC108" s="175">
        <v>4384.0</v>
      </c>
      <c r="DD108" s="175">
        <v>0.0</v>
      </c>
      <c r="DE108" s="175">
        <v>0.0</v>
      </c>
      <c r="DF108" s="175">
        <v>0.0</v>
      </c>
      <c r="DG108" s="175">
        <v>0.0</v>
      </c>
      <c r="DH108" s="175">
        <v>0.0</v>
      </c>
      <c r="DI108" s="175">
        <v>0.0</v>
      </c>
      <c r="DJ108" s="175">
        <v>4306.0</v>
      </c>
      <c r="DK108" s="175">
        <v>0.0</v>
      </c>
      <c r="DL108" s="175">
        <v>0.0</v>
      </c>
      <c r="DM108" s="175">
        <v>0.0</v>
      </c>
      <c r="DN108" s="175">
        <v>0.0</v>
      </c>
      <c r="DO108" s="175">
        <v>0.0</v>
      </c>
      <c r="DP108" s="175">
        <v>0.0</v>
      </c>
      <c r="DQ108" s="175">
        <v>0.0</v>
      </c>
      <c r="DR108" s="175">
        <v>4338.0</v>
      </c>
      <c r="DS108" s="175">
        <v>0.0</v>
      </c>
      <c r="DT108" s="175">
        <v>0.0</v>
      </c>
      <c r="DU108" s="175">
        <v>0.0</v>
      </c>
      <c r="DV108" s="175">
        <v>0.0</v>
      </c>
      <c r="DW108" s="175">
        <v>0.0</v>
      </c>
      <c r="DX108" s="175">
        <v>4637.0</v>
      </c>
      <c r="DY108" s="175">
        <v>0.0</v>
      </c>
      <c r="DZ108" s="175">
        <v>0.0</v>
      </c>
      <c r="EA108" s="175">
        <v>0.0</v>
      </c>
      <c r="EB108" s="175">
        <v>0.0</v>
      </c>
      <c r="EC108" s="175">
        <v>4513.0</v>
      </c>
      <c r="ED108" s="175">
        <v>0.0</v>
      </c>
      <c r="EE108" s="175">
        <v>0.0</v>
      </c>
      <c r="EF108" s="175">
        <v>0.0</v>
      </c>
      <c r="EG108" s="175">
        <v>0.0</v>
      </c>
      <c r="EH108" s="175">
        <v>0.0</v>
      </c>
      <c r="EI108" s="175">
        <v>0.0</v>
      </c>
      <c r="EJ108" s="175">
        <v>0.0</v>
      </c>
      <c r="EK108" s="175">
        <v>0.0</v>
      </c>
      <c r="EL108" s="175">
        <v>0.0</v>
      </c>
      <c r="EM108" s="176">
        <v>0.0</v>
      </c>
      <c r="EN108" s="177">
        <f t="shared" si="2"/>
        <v>0</v>
      </c>
      <c r="EO108" s="178">
        <f>VLOOKUP(C108,'Complexity Cost Adjustment'!$C$2:$H$141,6,0)</f>
        <v>398.1216</v>
      </c>
      <c r="EP108" s="178">
        <f t="shared" ref="EP108:JY108" si="111">IF(D108&gt;0,($EO108)*D$143,0)</f>
        <v>0</v>
      </c>
      <c r="EQ108" s="178">
        <f t="shared" si="111"/>
        <v>0</v>
      </c>
      <c r="ER108" s="178">
        <f t="shared" si="111"/>
        <v>0</v>
      </c>
      <c r="ES108" s="178">
        <f t="shared" si="111"/>
        <v>0</v>
      </c>
      <c r="ET108" s="178">
        <f t="shared" si="111"/>
        <v>0</v>
      </c>
      <c r="EU108" s="178">
        <f t="shared" si="111"/>
        <v>0</v>
      </c>
      <c r="EV108" s="178">
        <f t="shared" si="111"/>
        <v>0</v>
      </c>
      <c r="EW108" s="178">
        <f t="shared" si="111"/>
        <v>0</v>
      </c>
      <c r="EX108" s="178">
        <f t="shared" si="111"/>
        <v>0</v>
      </c>
      <c r="EY108" s="178">
        <f t="shared" si="111"/>
        <v>0</v>
      </c>
      <c r="EZ108" s="178">
        <f t="shared" si="111"/>
        <v>0</v>
      </c>
      <c r="FA108" s="178">
        <f t="shared" si="111"/>
        <v>0</v>
      </c>
      <c r="FB108" s="178">
        <f t="shared" si="111"/>
        <v>0</v>
      </c>
      <c r="FC108" s="178">
        <f t="shared" si="111"/>
        <v>0</v>
      </c>
      <c r="FD108" s="178">
        <f t="shared" si="111"/>
        <v>0</v>
      </c>
      <c r="FE108" s="178">
        <f t="shared" si="111"/>
        <v>0</v>
      </c>
      <c r="FF108" s="178">
        <f t="shared" si="111"/>
        <v>0</v>
      </c>
      <c r="FG108" s="178">
        <f t="shared" si="111"/>
        <v>0</v>
      </c>
      <c r="FH108" s="178">
        <f t="shared" si="111"/>
        <v>0</v>
      </c>
      <c r="FI108" s="178">
        <f t="shared" si="111"/>
        <v>0</v>
      </c>
      <c r="FJ108" s="178">
        <f t="shared" si="111"/>
        <v>0</v>
      </c>
      <c r="FK108" s="178">
        <f t="shared" si="111"/>
        <v>0</v>
      </c>
      <c r="FL108" s="178">
        <f t="shared" si="111"/>
        <v>0</v>
      </c>
      <c r="FM108" s="178">
        <f t="shared" si="111"/>
        <v>0</v>
      </c>
      <c r="FN108" s="178">
        <f t="shared" si="111"/>
        <v>0</v>
      </c>
      <c r="FO108" s="178">
        <f t="shared" si="111"/>
        <v>0</v>
      </c>
      <c r="FP108" s="178">
        <f t="shared" si="111"/>
        <v>0</v>
      </c>
      <c r="FQ108" s="178">
        <f t="shared" si="111"/>
        <v>0</v>
      </c>
      <c r="FR108" s="178">
        <f t="shared" si="111"/>
        <v>0</v>
      </c>
      <c r="FS108" s="179">
        <f t="shared" si="111"/>
        <v>458.6360832</v>
      </c>
      <c r="FT108" s="178">
        <f t="shared" si="111"/>
        <v>0</v>
      </c>
      <c r="FU108" s="178">
        <f t="shared" si="111"/>
        <v>0</v>
      </c>
      <c r="FV108" s="178">
        <f t="shared" si="111"/>
        <v>0</v>
      </c>
      <c r="FW108" s="178">
        <f t="shared" si="111"/>
        <v>0</v>
      </c>
      <c r="FX108" s="178">
        <f t="shared" si="111"/>
        <v>0</v>
      </c>
      <c r="FY108" s="178">
        <f t="shared" si="111"/>
        <v>0</v>
      </c>
      <c r="FZ108" s="178">
        <f t="shared" si="111"/>
        <v>0</v>
      </c>
      <c r="GA108" s="179">
        <f t="shared" si="111"/>
        <v>507.2069184</v>
      </c>
      <c r="GB108" s="178">
        <f t="shared" si="111"/>
        <v>0</v>
      </c>
      <c r="GC108" s="178">
        <f t="shared" si="111"/>
        <v>0</v>
      </c>
      <c r="GD108" s="178">
        <f t="shared" si="111"/>
        <v>0</v>
      </c>
      <c r="GE108" s="178">
        <f t="shared" si="111"/>
        <v>0</v>
      </c>
      <c r="GF108" s="178">
        <f t="shared" si="111"/>
        <v>0</v>
      </c>
      <c r="GG108" s="178">
        <f t="shared" si="111"/>
        <v>0</v>
      </c>
      <c r="GH108" s="178">
        <f t="shared" si="111"/>
        <v>0</v>
      </c>
      <c r="GI108" s="178">
        <f t="shared" si="111"/>
        <v>0</v>
      </c>
      <c r="GJ108" s="178">
        <f t="shared" si="111"/>
        <v>0</v>
      </c>
      <c r="GK108" s="178">
        <f t="shared" si="111"/>
        <v>0</v>
      </c>
      <c r="GL108" s="178">
        <f t="shared" si="111"/>
        <v>0</v>
      </c>
      <c r="GM108" s="178">
        <f t="shared" si="111"/>
        <v>0</v>
      </c>
      <c r="GN108" s="178">
        <f t="shared" si="111"/>
        <v>0</v>
      </c>
      <c r="GO108" s="179">
        <f t="shared" si="111"/>
        <v>270.3245664</v>
      </c>
      <c r="GP108" s="178">
        <f t="shared" si="111"/>
        <v>0</v>
      </c>
      <c r="GQ108" s="178">
        <f t="shared" si="111"/>
        <v>0</v>
      </c>
      <c r="GR108" s="178">
        <f t="shared" si="111"/>
        <v>0</v>
      </c>
      <c r="GS108" s="178">
        <f t="shared" si="111"/>
        <v>0</v>
      </c>
      <c r="GT108" s="178">
        <f t="shared" si="111"/>
        <v>0</v>
      </c>
      <c r="GU108" s="178">
        <f t="shared" si="111"/>
        <v>0</v>
      </c>
      <c r="GV108" s="178">
        <f t="shared" si="111"/>
        <v>0</v>
      </c>
      <c r="GW108" s="178">
        <f t="shared" si="111"/>
        <v>0</v>
      </c>
      <c r="GX108" s="178">
        <f t="shared" si="111"/>
        <v>0</v>
      </c>
      <c r="GY108" s="178">
        <f t="shared" si="111"/>
        <v>0</v>
      </c>
      <c r="GZ108" s="178">
        <f t="shared" si="111"/>
        <v>0</v>
      </c>
      <c r="HA108" s="178">
        <f t="shared" si="111"/>
        <v>0</v>
      </c>
      <c r="HB108" s="178">
        <f t="shared" si="111"/>
        <v>0</v>
      </c>
      <c r="HC108" s="178">
        <f t="shared" si="111"/>
        <v>0</v>
      </c>
      <c r="HD108" s="178">
        <f t="shared" si="111"/>
        <v>0</v>
      </c>
      <c r="HE108" s="178">
        <f t="shared" si="111"/>
        <v>0</v>
      </c>
      <c r="HF108" s="178">
        <f t="shared" si="111"/>
        <v>0</v>
      </c>
      <c r="HG108" s="178">
        <f t="shared" si="111"/>
        <v>0</v>
      </c>
      <c r="HH108" s="178">
        <f t="shared" si="111"/>
        <v>0</v>
      </c>
      <c r="HI108" s="178">
        <f t="shared" si="111"/>
        <v>0</v>
      </c>
      <c r="HJ108" s="178">
        <f t="shared" si="111"/>
        <v>0</v>
      </c>
      <c r="HK108" s="178">
        <f t="shared" si="111"/>
        <v>0</v>
      </c>
      <c r="HL108" s="178">
        <f t="shared" si="111"/>
        <v>0</v>
      </c>
      <c r="HM108" s="178">
        <f t="shared" si="111"/>
        <v>0</v>
      </c>
      <c r="HN108" s="178">
        <f t="shared" si="111"/>
        <v>0</v>
      </c>
      <c r="HO108" s="178">
        <f t="shared" si="111"/>
        <v>0</v>
      </c>
      <c r="HP108" s="178">
        <f t="shared" si="111"/>
        <v>0</v>
      </c>
      <c r="HQ108" s="178">
        <f t="shared" si="111"/>
        <v>0</v>
      </c>
      <c r="HR108" s="178">
        <f t="shared" si="111"/>
        <v>0</v>
      </c>
      <c r="HS108" s="178">
        <f t="shared" si="111"/>
        <v>0</v>
      </c>
      <c r="HT108" s="178">
        <f t="shared" si="111"/>
        <v>0</v>
      </c>
      <c r="HU108" s="178">
        <f t="shared" si="111"/>
        <v>0</v>
      </c>
      <c r="HV108" s="178">
        <f t="shared" si="111"/>
        <v>0</v>
      </c>
      <c r="HW108" s="179">
        <f t="shared" si="111"/>
        <v>527.9092416</v>
      </c>
      <c r="HX108" s="178">
        <f t="shared" si="111"/>
        <v>0</v>
      </c>
      <c r="HY108" s="178">
        <f t="shared" si="111"/>
        <v>0</v>
      </c>
      <c r="HZ108" s="178">
        <f t="shared" si="111"/>
        <v>0</v>
      </c>
      <c r="IA108" s="178">
        <f t="shared" si="111"/>
        <v>0</v>
      </c>
      <c r="IB108" s="178">
        <f t="shared" si="111"/>
        <v>0</v>
      </c>
      <c r="IC108" s="178">
        <f t="shared" si="111"/>
        <v>0</v>
      </c>
      <c r="ID108" s="178">
        <f t="shared" si="111"/>
        <v>0</v>
      </c>
      <c r="IE108" s="178">
        <f t="shared" si="111"/>
        <v>0</v>
      </c>
      <c r="IF108" s="179">
        <f t="shared" si="111"/>
        <v>201.051408</v>
      </c>
      <c r="IG108" s="178">
        <f t="shared" si="111"/>
        <v>0</v>
      </c>
      <c r="IH108" s="178">
        <f t="shared" si="111"/>
        <v>0</v>
      </c>
      <c r="II108" s="178">
        <f t="shared" si="111"/>
        <v>0</v>
      </c>
      <c r="IJ108" s="178">
        <f t="shared" si="111"/>
        <v>0</v>
      </c>
      <c r="IK108" s="178">
        <f t="shared" si="111"/>
        <v>0</v>
      </c>
      <c r="IL108" s="178">
        <f t="shared" si="111"/>
        <v>0</v>
      </c>
      <c r="IM108" s="178">
        <f t="shared" si="111"/>
        <v>0</v>
      </c>
      <c r="IN108" s="178">
        <f t="shared" si="111"/>
        <v>0</v>
      </c>
      <c r="IO108" s="179">
        <f t="shared" si="111"/>
        <v>199.0608</v>
      </c>
      <c r="IP108" s="178">
        <f t="shared" si="111"/>
        <v>0</v>
      </c>
      <c r="IQ108" s="178">
        <f t="shared" si="111"/>
        <v>0</v>
      </c>
      <c r="IR108" s="178">
        <f t="shared" si="111"/>
        <v>0</v>
      </c>
      <c r="IS108" s="178">
        <f t="shared" si="111"/>
        <v>0</v>
      </c>
      <c r="IT108" s="178">
        <f t="shared" si="111"/>
        <v>0</v>
      </c>
      <c r="IU108" s="178">
        <f t="shared" si="111"/>
        <v>0</v>
      </c>
      <c r="IV108" s="179">
        <f t="shared" si="111"/>
        <v>281.4719712</v>
      </c>
      <c r="IW108" s="178">
        <f t="shared" si="111"/>
        <v>0</v>
      </c>
      <c r="IX108" s="178">
        <f t="shared" si="111"/>
        <v>0</v>
      </c>
      <c r="IY108" s="178">
        <f t="shared" si="111"/>
        <v>0</v>
      </c>
      <c r="IZ108" s="178">
        <f t="shared" si="111"/>
        <v>0</v>
      </c>
      <c r="JA108" s="178">
        <f t="shared" si="111"/>
        <v>0</v>
      </c>
      <c r="JB108" s="178">
        <f t="shared" si="111"/>
        <v>0</v>
      </c>
      <c r="JC108" s="178">
        <f t="shared" si="111"/>
        <v>0</v>
      </c>
      <c r="JD108" s="179">
        <f t="shared" si="111"/>
        <v>477.74592</v>
      </c>
      <c r="JE108" s="178">
        <f t="shared" si="111"/>
        <v>0</v>
      </c>
      <c r="JF108" s="178">
        <f t="shared" si="111"/>
        <v>0</v>
      </c>
      <c r="JG108" s="178">
        <f t="shared" si="111"/>
        <v>0</v>
      </c>
      <c r="JH108" s="178">
        <f t="shared" si="111"/>
        <v>0</v>
      </c>
      <c r="JI108" s="178">
        <f t="shared" si="111"/>
        <v>0</v>
      </c>
      <c r="JJ108" s="179">
        <f t="shared" si="111"/>
        <v>527.9092416</v>
      </c>
      <c r="JK108" s="178">
        <f t="shared" si="111"/>
        <v>0</v>
      </c>
      <c r="JL108" s="178">
        <f t="shared" si="111"/>
        <v>0</v>
      </c>
      <c r="JM108" s="178">
        <f t="shared" si="111"/>
        <v>0</v>
      </c>
      <c r="JN108" s="178">
        <f t="shared" si="111"/>
        <v>0</v>
      </c>
      <c r="JO108" s="179">
        <f t="shared" si="111"/>
        <v>670.0386528</v>
      </c>
      <c r="JP108" s="178">
        <f t="shared" si="111"/>
        <v>0</v>
      </c>
      <c r="JQ108" s="178">
        <f t="shared" si="111"/>
        <v>0</v>
      </c>
      <c r="JR108" s="178">
        <f t="shared" si="111"/>
        <v>0</v>
      </c>
      <c r="JS108" s="178">
        <f t="shared" si="111"/>
        <v>0</v>
      </c>
      <c r="JT108" s="178">
        <f t="shared" si="111"/>
        <v>0</v>
      </c>
      <c r="JU108" s="178">
        <f t="shared" si="111"/>
        <v>0</v>
      </c>
      <c r="JV108" s="178">
        <f t="shared" si="111"/>
        <v>0</v>
      </c>
      <c r="JW108" s="178">
        <f t="shared" si="111"/>
        <v>0</v>
      </c>
      <c r="JX108" s="178">
        <f t="shared" si="111"/>
        <v>0</v>
      </c>
      <c r="JY108" s="178">
        <f t="shared" si="111"/>
        <v>0</v>
      </c>
      <c r="JZ108" s="182">
        <f t="shared" si="4"/>
        <v>0.195</v>
      </c>
      <c r="KA108" s="181">
        <f t="shared" si="5"/>
        <v>4121.354803</v>
      </c>
      <c r="KB108" s="181">
        <f t="shared" si="6"/>
        <v>803.6641866</v>
      </c>
    </row>
    <row r="109" ht="14.25" customHeight="1">
      <c r="A109" s="50" t="s">
        <v>264</v>
      </c>
      <c r="B109" s="83" t="s">
        <v>480</v>
      </c>
      <c r="C109" s="50">
        <v>1811108.0</v>
      </c>
      <c r="D109" s="175">
        <v>0.0</v>
      </c>
      <c r="E109" s="175">
        <v>0.0</v>
      </c>
      <c r="F109" s="175">
        <v>0.0</v>
      </c>
      <c r="G109" s="175">
        <v>0.0</v>
      </c>
      <c r="H109" s="175">
        <v>0.0</v>
      </c>
      <c r="I109" s="175">
        <v>0.0</v>
      </c>
      <c r="J109" s="175">
        <v>0.0</v>
      </c>
      <c r="K109" s="175">
        <v>0.0</v>
      </c>
      <c r="L109" s="175">
        <v>0.0</v>
      </c>
      <c r="M109" s="175">
        <v>0.0</v>
      </c>
      <c r="N109" s="175">
        <v>0.0</v>
      </c>
      <c r="O109" s="175">
        <v>0.0</v>
      </c>
      <c r="P109" s="175">
        <v>0.0</v>
      </c>
      <c r="Q109" s="175">
        <v>0.0</v>
      </c>
      <c r="R109" s="175">
        <v>0.0</v>
      </c>
      <c r="S109" s="175">
        <v>0.0</v>
      </c>
      <c r="T109" s="175">
        <v>0.0</v>
      </c>
      <c r="U109" s="175">
        <v>0.0</v>
      </c>
      <c r="V109" s="175">
        <v>0.0</v>
      </c>
      <c r="W109" s="175">
        <v>0.0</v>
      </c>
      <c r="X109" s="175">
        <v>0.0</v>
      </c>
      <c r="Y109" s="175">
        <v>0.0</v>
      </c>
      <c r="Z109" s="175">
        <v>0.0</v>
      </c>
      <c r="AA109" s="175">
        <v>0.0</v>
      </c>
      <c r="AB109" s="175">
        <v>0.0</v>
      </c>
      <c r="AC109" s="175">
        <v>0.0</v>
      </c>
      <c r="AD109" s="175">
        <v>0.0</v>
      </c>
      <c r="AE109" s="175">
        <v>0.0</v>
      </c>
      <c r="AF109" s="175">
        <v>0.0</v>
      </c>
      <c r="AG109" s="175">
        <v>8133.0</v>
      </c>
      <c r="AH109" s="175">
        <v>0.0</v>
      </c>
      <c r="AI109" s="175">
        <v>0.0</v>
      </c>
      <c r="AJ109" s="175">
        <v>0.0</v>
      </c>
      <c r="AK109" s="175">
        <v>0.0</v>
      </c>
      <c r="AL109" s="175">
        <v>0.0</v>
      </c>
      <c r="AM109" s="175">
        <v>0.0</v>
      </c>
      <c r="AN109" s="175">
        <v>0.0</v>
      </c>
      <c r="AO109" s="175">
        <v>8258.0</v>
      </c>
      <c r="AP109" s="175">
        <v>0.0</v>
      </c>
      <c r="AQ109" s="175">
        <v>0.0</v>
      </c>
      <c r="AR109" s="175">
        <v>0.0</v>
      </c>
      <c r="AS109" s="175">
        <v>0.0</v>
      </c>
      <c r="AT109" s="175">
        <v>0.0</v>
      </c>
      <c r="AU109" s="175">
        <v>0.0</v>
      </c>
      <c r="AV109" s="175">
        <v>0.0</v>
      </c>
      <c r="AW109" s="175">
        <v>0.0</v>
      </c>
      <c r="AX109" s="175">
        <v>0.0</v>
      </c>
      <c r="AY109" s="175">
        <v>0.0</v>
      </c>
      <c r="AZ109" s="175">
        <v>0.0</v>
      </c>
      <c r="BA109" s="175">
        <v>0.0</v>
      </c>
      <c r="BB109" s="175">
        <v>0.0</v>
      </c>
      <c r="BC109" s="175">
        <v>0.0</v>
      </c>
      <c r="BD109" s="175">
        <v>7669.0</v>
      </c>
      <c r="BE109" s="175">
        <v>0.0</v>
      </c>
      <c r="BF109" s="175">
        <v>0.0</v>
      </c>
      <c r="BG109" s="175">
        <v>0.0</v>
      </c>
      <c r="BH109" s="175">
        <v>0.0</v>
      </c>
      <c r="BI109" s="175">
        <v>0.0</v>
      </c>
      <c r="BJ109" s="175">
        <v>0.0</v>
      </c>
      <c r="BK109" s="175">
        <v>0.0</v>
      </c>
      <c r="BL109" s="175">
        <v>0.0</v>
      </c>
      <c r="BM109" s="175">
        <v>0.0</v>
      </c>
      <c r="BN109" s="175">
        <v>0.0</v>
      </c>
      <c r="BO109" s="175">
        <v>0.0</v>
      </c>
      <c r="BP109" s="175">
        <v>0.0</v>
      </c>
      <c r="BQ109" s="175">
        <v>0.0</v>
      </c>
      <c r="BR109" s="175">
        <v>0.0</v>
      </c>
      <c r="BS109" s="175">
        <v>0.0</v>
      </c>
      <c r="BT109" s="175">
        <v>0.0</v>
      </c>
      <c r="BU109" s="175">
        <v>0.0</v>
      </c>
      <c r="BV109" s="175">
        <v>0.0</v>
      </c>
      <c r="BW109" s="175">
        <v>0.0</v>
      </c>
      <c r="BX109" s="175">
        <v>0.0</v>
      </c>
      <c r="BY109" s="175">
        <v>0.0</v>
      </c>
      <c r="BZ109" s="175">
        <v>0.0</v>
      </c>
      <c r="CA109" s="175">
        <v>0.0</v>
      </c>
      <c r="CB109" s="175">
        <v>0.0</v>
      </c>
      <c r="CC109" s="175">
        <v>0.0</v>
      </c>
      <c r="CD109" s="175">
        <v>0.0</v>
      </c>
      <c r="CE109" s="175">
        <v>0.0</v>
      </c>
      <c r="CF109" s="175">
        <v>0.0</v>
      </c>
      <c r="CG109" s="175">
        <v>0.0</v>
      </c>
      <c r="CH109" s="175">
        <v>0.0</v>
      </c>
      <c r="CI109" s="175">
        <v>0.0</v>
      </c>
      <c r="CJ109" s="175">
        <v>0.0</v>
      </c>
      <c r="CK109" s="175">
        <v>7883.0</v>
      </c>
      <c r="CL109" s="175">
        <v>0.0</v>
      </c>
      <c r="CM109" s="175">
        <v>0.0</v>
      </c>
      <c r="CN109" s="175">
        <v>0.0</v>
      </c>
      <c r="CO109" s="175">
        <v>0.0</v>
      </c>
      <c r="CP109" s="175">
        <v>0.0</v>
      </c>
      <c r="CQ109" s="175">
        <v>0.0</v>
      </c>
      <c r="CR109" s="175">
        <v>0.0</v>
      </c>
      <c r="CS109" s="175">
        <v>0.0</v>
      </c>
      <c r="CT109" s="175">
        <v>8784.0</v>
      </c>
      <c r="CU109" s="175">
        <v>0.0</v>
      </c>
      <c r="CV109" s="175">
        <v>0.0</v>
      </c>
      <c r="CW109" s="175">
        <v>0.0</v>
      </c>
      <c r="CX109" s="175">
        <v>0.0</v>
      </c>
      <c r="CY109" s="175">
        <v>0.0</v>
      </c>
      <c r="CZ109" s="175">
        <v>0.0</v>
      </c>
      <c r="DA109" s="175">
        <v>0.0</v>
      </c>
      <c r="DB109" s="175">
        <v>0.0</v>
      </c>
      <c r="DC109" s="175">
        <v>7808.0</v>
      </c>
      <c r="DD109" s="175">
        <v>0.0</v>
      </c>
      <c r="DE109" s="175">
        <v>0.0</v>
      </c>
      <c r="DF109" s="175">
        <v>0.0</v>
      </c>
      <c r="DG109" s="175">
        <v>0.0</v>
      </c>
      <c r="DH109" s="175">
        <v>0.0</v>
      </c>
      <c r="DI109" s="175">
        <v>0.0</v>
      </c>
      <c r="DJ109" s="175">
        <v>0.0</v>
      </c>
      <c r="DK109" s="175">
        <v>8366.0</v>
      </c>
      <c r="DL109" s="175">
        <v>0.0</v>
      </c>
      <c r="DM109" s="175">
        <v>0.0</v>
      </c>
      <c r="DN109" s="175">
        <v>0.0</v>
      </c>
      <c r="DO109" s="175">
        <v>0.0</v>
      </c>
      <c r="DP109" s="175">
        <v>0.0</v>
      </c>
      <c r="DQ109" s="175">
        <v>0.0</v>
      </c>
      <c r="DR109" s="175">
        <v>7727.0</v>
      </c>
      <c r="DS109" s="175">
        <v>0.0</v>
      </c>
      <c r="DT109" s="175">
        <v>0.0</v>
      </c>
      <c r="DU109" s="175">
        <v>0.0</v>
      </c>
      <c r="DV109" s="175">
        <v>0.0</v>
      </c>
      <c r="DW109" s="175">
        <v>0.0</v>
      </c>
      <c r="DX109" s="175">
        <v>8258.0</v>
      </c>
      <c r="DY109" s="175">
        <v>0.0</v>
      </c>
      <c r="DZ109" s="175">
        <v>0.0</v>
      </c>
      <c r="EA109" s="175">
        <v>0.0</v>
      </c>
      <c r="EB109" s="175">
        <v>0.0</v>
      </c>
      <c r="EC109" s="175">
        <v>8038.0</v>
      </c>
      <c r="ED109" s="175">
        <v>0.0</v>
      </c>
      <c r="EE109" s="175">
        <v>0.0</v>
      </c>
      <c r="EF109" s="175">
        <v>0.0</v>
      </c>
      <c r="EG109" s="175">
        <v>0.0</v>
      </c>
      <c r="EH109" s="175">
        <v>0.0</v>
      </c>
      <c r="EI109" s="175">
        <v>0.0</v>
      </c>
      <c r="EJ109" s="175">
        <v>0.0</v>
      </c>
      <c r="EK109" s="175">
        <v>0.0</v>
      </c>
      <c r="EL109" s="175">
        <v>0.0</v>
      </c>
      <c r="EM109" s="176">
        <v>0.0</v>
      </c>
      <c r="EN109" s="177">
        <f t="shared" si="2"/>
        <v>0</v>
      </c>
      <c r="EO109" s="178">
        <f>VLOOKUP(C109,'Complexity Cost Adjustment'!$C$2:$H$141,6,0)</f>
        <v>302.614</v>
      </c>
      <c r="EP109" s="178">
        <f t="shared" ref="EP109:JY109" si="112">IF(D109&gt;0,($EO109)*D$143,0)</f>
        <v>0</v>
      </c>
      <c r="EQ109" s="178">
        <f t="shared" si="112"/>
        <v>0</v>
      </c>
      <c r="ER109" s="178">
        <f t="shared" si="112"/>
        <v>0</v>
      </c>
      <c r="ES109" s="178">
        <f t="shared" si="112"/>
        <v>0</v>
      </c>
      <c r="ET109" s="178">
        <f t="shared" si="112"/>
        <v>0</v>
      </c>
      <c r="EU109" s="178">
        <f t="shared" si="112"/>
        <v>0</v>
      </c>
      <c r="EV109" s="178">
        <f t="shared" si="112"/>
        <v>0</v>
      </c>
      <c r="EW109" s="178">
        <f t="shared" si="112"/>
        <v>0</v>
      </c>
      <c r="EX109" s="178">
        <f t="shared" si="112"/>
        <v>0</v>
      </c>
      <c r="EY109" s="178">
        <f t="shared" si="112"/>
        <v>0</v>
      </c>
      <c r="EZ109" s="178">
        <f t="shared" si="112"/>
        <v>0</v>
      </c>
      <c r="FA109" s="178">
        <f t="shared" si="112"/>
        <v>0</v>
      </c>
      <c r="FB109" s="178">
        <f t="shared" si="112"/>
        <v>0</v>
      </c>
      <c r="FC109" s="178">
        <f t="shared" si="112"/>
        <v>0</v>
      </c>
      <c r="FD109" s="178">
        <f t="shared" si="112"/>
        <v>0</v>
      </c>
      <c r="FE109" s="178">
        <f t="shared" si="112"/>
        <v>0</v>
      </c>
      <c r="FF109" s="178">
        <f t="shared" si="112"/>
        <v>0</v>
      </c>
      <c r="FG109" s="178">
        <f t="shared" si="112"/>
        <v>0</v>
      </c>
      <c r="FH109" s="178">
        <f t="shared" si="112"/>
        <v>0</v>
      </c>
      <c r="FI109" s="178">
        <f t="shared" si="112"/>
        <v>0</v>
      </c>
      <c r="FJ109" s="178">
        <f t="shared" si="112"/>
        <v>0</v>
      </c>
      <c r="FK109" s="178">
        <f t="shared" si="112"/>
        <v>0</v>
      </c>
      <c r="FL109" s="178">
        <f t="shared" si="112"/>
        <v>0</v>
      </c>
      <c r="FM109" s="178">
        <f t="shared" si="112"/>
        <v>0</v>
      </c>
      <c r="FN109" s="178">
        <f t="shared" si="112"/>
        <v>0</v>
      </c>
      <c r="FO109" s="178">
        <f t="shared" si="112"/>
        <v>0</v>
      </c>
      <c r="FP109" s="178">
        <f t="shared" si="112"/>
        <v>0</v>
      </c>
      <c r="FQ109" s="178">
        <f t="shared" si="112"/>
        <v>0</v>
      </c>
      <c r="FR109" s="178">
        <f t="shared" si="112"/>
        <v>0</v>
      </c>
      <c r="FS109" s="179">
        <f t="shared" si="112"/>
        <v>348.611328</v>
      </c>
      <c r="FT109" s="178">
        <f t="shared" si="112"/>
        <v>0</v>
      </c>
      <c r="FU109" s="178">
        <f t="shared" si="112"/>
        <v>0</v>
      </c>
      <c r="FV109" s="178">
        <f t="shared" si="112"/>
        <v>0</v>
      </c>
      <c r="FW109" s="178">
        <f t="shared" si="112"/>
        <v>0</v>
      </c>
      <c r="FX109" s="178">
        <f t="shared" si="112"/>
        <v>0</v>
      </c>
      <c r="FY109" s="178">
        <f t="shared" si="112"/>
        <v>0</v>
      </c>
      <c r="FZ109" s="178">
        <f t="shared" si="112"/>
        <v>0</v>
      </c>
      <c r="GA109" s="179">
        <f t="shared" si="112"/>
        <v>385.530236</v>
      </c>
      <c r="GB109" s="178">
        <f t="shared" si="112"/>
        <v>0</v>
      </c>
      <c r="GC109" s="178">
        <f t="shared" si="112"/>
        <v>0</v>
      </c>
      <c r="GD109" s="178">
        <f t="shared" si="112"/>
        <v>0</v>
      </c>
      <c r="GE109" s="178">
        <f t="shared" si="112"/>
        <v>0</v>
      </c>
      <c r="GF109" s="178">
        <f t="shared" si="112"/>
        <v>0</v>
      </c>
      <c r="GG109" s="178">
        <f t="shared" si="112"/>
        <v>0</v>
      </c>
      <c r="GH109" s="178">
        <f t="shared" si="112"/>
        <v>0</v>
      </c>
      <c r="GI109" s="178">
        <f t="shared" si="112"/>
        <v>0</v>
      </c>
      <c r="GJ109" s="178">
        <f t="shared" si="112"/>
        <v>0</v>
      </c>
      <c r="GK109" s="178">
        <f t="shared" si="112"/>
        <v>0</v>
      </c>
      <c r="GL109" s="178">
        <f t="shared" si="112"/>
        <v>0</v>
      </c>
      <c r="GM109" s="178">
        <f t="shared" si="112"/>
        <v>0</v>
      </c>
      <c r="GN109" s="178">
        <f t="shared" si="112"/>
        <v>0</v>
      </c>
      <c r="GO109" s="178">
        <f t="shared" si="112"/>
        <v>0</v>
      </c>
      <c r="GP109" s="179">
        <f t="shared" si="112"/>
        <v>213.948098</v>
      </c>
      <c r="GQ109" s="178">
        <f t="shared" si="112"/>
        <v>0</v>
      </c>
      <c r="GR109" s="178">
        <f t="shared" si="112"/>
        <v>0</v>
      </c>
      <c r="GS109" s="178">
        <f t="shared" si="112"/>
        <v>0</v>
      </c>
      <c r="GT109" s="178">
        <f t="shared" si="112"/>
        <v>0</v>
      </c>
      <c r="GU109" s="178">
        <f t="shared" si="112"/>
        <v>0</v>
      </c>
      <c r="GV109" s="178">
        <f t="shared" si="112"/>
        <v>0</v>
      </c>
      <c r="GW109" s="178">
        <f t="shared" si="112"/>
        <v>0</v>
      </c>
      <c r="GX109" s="178">
        <f t="shared" si="112"/>
        <v>0</v>
      </c>
      <c r="GY109" s="178">
        <f t="shared" si="112"/>
        <v>0</v>
      </c>
      <c r="GZ109" s="178">
        <f t="shared" si="112"/>
        <v>0</v>
      </c>
      <c r="HA109" s="178">
        <f t="shared" si="112"/>
        <v>0</v>
      </c>
      <c r="HB109" s="178">
        <f t="shared" si="112"/>
        <v>0</v>
      </c>
      <c r="HC109" s="178">
        <f t="shared" si="112"/>
        <v>0</v>
      </c>
      <c r="HD109" s="178">
        <f t="shared" si="112"/>
        <v>0</v>
      </c>
      <c r="HE109" s="178">
        <f t="shared" si="112"/>
        <v>0</v>
      </c>
      <c r="HF109" s="178">
        <f t="shared" si="112"/>
        <v>0</v>
      </c>
      <c r="HG109" s="178">
        <f t="shared" si="112"/>
        <v>0</v>
      </c>
      <c r="HH109" s="178">
        <f t="shared" si="112"/>
        <v>0</v>
      </c>
      <c r="HI109" s="178">
        <f t="shared" si="112"/>
        <v>0</v>
      </c>
      <c r="HJ109" s="178">
        <f t="shared" si="112"/>
        <v>0</v>
      </c>
      <c r="HK109" s="178">
        <f t="shared" si="112"/>
        <v>0</v>
      </c>
      <c r="HL109" s="178">
        <f t="shared" si="112"/>
        <v>0</v>
      </c>
      <c r="HM109" s="178">
        <f t="shared" si="112"/>
        <v>0</v>
      </c>
      <c r="HN109" s="178">
        <f t="shared" si="112"/>
        <v>0</v>
      </c>
      <c r="HO109" s="178">
        <f t="shared" si="112"/>
        <v>0</v>
      </c>
      <c r="HP109" s="178">
        <f t="shared" si="112"/>
        <v>0</v>
      </c>
      <c r="HQ109" s="178">
        <f t="shared" si="112"/>
        <v>0</v>
      </c>
      <c r="HR109" s="178">
        <f t="shared" si="112"/>
        <v>0</v>
      </c>
      <c r="HS109" s="178">
        <f t="shared" si="112"/>
        <v>0</v>
      </c>
      <c r="HT109" s="178">
        <f t="shared" si="112"/>
        <v>0</v>
      </c>
      <c r="HU109" s="178">
        <f t="shared" si="112"/>
        <v>0</v>
      </c>
      <c r="HV109" s="178">
        <f t="shared" si="112"/>
        <v>0</v>
      </c>
      <c r="HW109" s="179">
        <f t="shared" si="112"/>
        <v>401.266164</v>
      </c>
      <c r="HX109" s="178">
        <f t="shared" si="112"/>
        <v>0</v>
      </c>
      <c r="HY109" s="178">
        <f t="shared" si="112"/>
        <v>0</v>
      </c>
      <c r="HZ109" s="178">
        <f t="shared" si="112"/>
        <v>0</v>
      </c>
      <c r="IA109" s="178">
        <f t="shared" si="112"/>
        <v>0</v>
      </c>
      <c r="IB109" s="178">
        <f t="shared" si="112"/>
        <v>0</v>
      </c>
      <c r="IC109" s="178">
        <f t="shared" si="112"/>
        <v>0</v>
      </c>
      <c r="ID109" s="178">
        <f t="shared" si="112"/>
        <v>0</v>
      </c>
      <c r="IE109" s="178">
        <f t="shared" si="112"/>
        <v>0</v>
      </c>
      <c r="IF109" s="179">
        <f t="shared" si="112"/>
        <v>152.82007</v>
      </c>
      <c r="IG109" s="178">
        <f t="shared" si="112"/>
        <v>0</v>
      </c>
      <c r="IH109" s="178">
        <f t="shared" si="112"/>
        <v>0</v>
      </c>
      <c r="II109" s="178">
        <f t="shared" si="112"/>
        <v>0</v>
      </c>
      <c r="IJ109" s="178">
        <f t="shared" si="112"/>
        <v>0</v>
      </c>
      <c r="IK109" s="178">
        <f t="shared" si="112"/>
        <v>0</v>
      </c>
      <c r="IL109" s="178">
        <f t="shared" si="112"/>
        <v>0</v>
      </c>
      <c r="IM109" s="178">
        <f t="shared" si="112"/>
        <v>0</v>
      </c>
      <c r="IN109" s="178">
        <f t="shared" si="112"/>
        <v>0</v>
      </c>
      <c r="IO109" s="179">
        <f t="shared" si="112"/>
        <v>151.307</v>
      </c>
      <c r="IP109" s="178">
        <f t="shared" si="112"/>
        <v>0</v>
      </c>
      <c r="IQ109" s="178">
        <f t="shared" si="112"/>
        <v>0</v>
      </c>
      <c r="IR109" s="178">
        <f t="shared" si="112"/>
        <v>0</v>
      </c>
      <c r="IS109" s="178">
        <f t="shared" si="112"/>
        <v>0</v>
      </c>
      <c r="IT109" s="178">
        <f t="shared" si="112"/>
        <v>0</v>
      </c>
      <c r="IU109" s="178">
        <f t="shared" si="112"/>
        <v>0</v>
      </c>
      <c r="IV109" s="178">
        <f t="shared" si="112"/>
        <v>0</v>
      </c>
      <c r="IW109" s="179">
        <f t="shared" si="112"/>
        <v>211.8298</v>
      </c>
      <c r="IX109" s="178">
        <f t="shared" si="112"/>
        <v>0</v>
      </c>
      <c r="IY109" s="178">
        <f t="shared" si="112"/>
        <v>0</v>
      </c>
      <c r="IZ109" s="178">
        <f t="shared" si="112"/>
        <v>0</v>
      </c>
      <c r="JA109" s="178">
        <f t="shared" si="112"/>
        <v>0</v>
      </c>
      <c r="JB109" s="178">
        <f t="shared" si="112"/>
        <v>0</v>
      </c>
      <c r="JC109" s="178">
        <f t="shared" si="112"/>
        <v>0</v>
      </c>
      <c r="JD109" s="179">
        <f t="shared" si="112"/>
        <v>363.1368</v>
      </c>
      <c r="JE109" s="178">
        <f t="shared" si="112"/>
        <v>0</v>
      </c>
      <c r="JF109" s="178">
        <f t="shared" si="112"/>
        <v>0</v>
      </c>
      <c r="JG109" s="178">
        <f t="shared" si="112"/>
        <v>0</v>
      </c>
      <c r="JH109" s="178">
        <f t="shared" si="112"/>
        <v>0</v>
      </c>
      <c r="JI109" s="178">
        <f t="shared" si="112"/>
        <v>0</v>
      </c>
      <c r="JJ109" s="179">
        <f t="shared" si="112"/>
        <v>401.266164</v>
      </c>
      <c r="JK109" s="178">
        <f t="shared" si="112"/>
        <v>0</v>
      </c>
      <c r="JL109" s="178">
        <f t="shared" si="112"/>
        <v>0</v>
      </c>
      <c r="JM109" s="178">
        <f t="shared" si="112"/>
        <v>0</v>
      </c>
      <c r="JN109" s="178">
        <f t="shared" si="112"/>
        <v>0</v>
      </c>
      <c r="JO109" s="179">
        <f t="shared" si="112"/>
        <v>509.299362</v>
      </c>
      <c r="JP109" s="178">
        <f t="shared" si="112"/>
        <v>0</v>
      </c>
      <c r="JQ109" s="178">
        <f t="shared" si="112"/>
        <v>0</v>
      </c>
      <c r="JR109" s="178">
        <f t="shared" si="112"/>
        <v>0</v>
      </c>
      <c r="JS109" s="178">
        <f t="shared" si="112"/>
        <v>0</v>
      </c>
      <c r="JT109" s="178">
        <f t="shared" si="112"/>
        <v>0</v>
      </c>
      <c r="JU109" s="178">
        <f t="shared" si="112"/>
        <v>0</v>
      </c>
      <c r="JV109" s="178">
        <f t="shared" si="112"/>
        <v>0</v>
      </c>
      <c r="JW109" s="178">
        <f t="shared" si="112"/>
        <v>0</v>
      </c>
      <c r="JX109" s="178">
        <f t="shared" si="112"/>
        <v>0</v>
      </c>
      <c r="JY109" s="178">
        <f t="shared" si="112"/>
        <v>0</v>
      </c>
      <c r="JZ109" s="182">
        <f t="shared" si="4"/>
        <v>0.195</v>
      </c>
      <c r="KA109" s="181">
        <f t="shared" si="5"/>
        <v>3139.015022</v>
      </c>
      <c r="KB109" s="181">
        <f t="shared" si="6"/>
        <v>612.1079293</v>
      </c>
    </row>
    <row r="110" ht="14.25" customHeight="1">
      <c r="A110" s="50" t="s">
        <v>264</v>
      </c>
      <c r="B110" s="83" t="s">
        <v>480</v>
      </c>
      <c r="C110" s="50">
        <v>1811109.0</v>
      </c>
      <c r="D110" s="175">
        <v>0.0</v>
      </c>
      <c r="E110" s="175">
        <v>0.0</v>
      </c>
      <c r="F110" s="175">
        <v>0.0</v>
      </c>
      <c r="G110" s="175">
        <v>0.0</v>
      </c>
      <c r="H110" s="175">
        <v>0.0</v>
      </c>
      <c r="I110" s="175">
        <v>0.0</v>
      </c>
      <c r="J110" s="175">
        <v>0.0</v>
      </c>
      <c r="K110" s="175">
        <v>0.0</v>
      </c>
      <c r="L110" s="175">
        <v>0.0</v>
      </c>
      <c r="M110" s="175">
        <v>0.0</v>
      </c>
      <c r="N110" s="175">
        <v>0.0</v>
      </c>
      <c r="O110" s="175">
        <v>0.0</v>
      </c>
      <c r="P110" s="175">
        <v>0.0</v>
      </c>
      <c r="Q110" s="175">
        <v>0.0</v>
      </c>
      <c r="R110" s="175">
        <v>0.0</v>
      </c>
      <c r="S110" s="175">
        <v>0.0</v>
      </c>
      <c r="T110" s="175">
        <v>0.0</v>
      </c>
      <c r="U110" s="175">
        <v>0.0</v>
      </c>
      <c r="V110" s="175">
        <v>0.0</v>
      </c>
      <c r="W110" s="175">
        <v>0.0</v>
      </c>
      <c r="X110" s="175">
        <v>0.0</v>
      </c>
      <c r="Y110" s="175">
        <v>0.0</v>
      </c>
      <c r="Z110" s="175">
        <v>0.0</v>
      </c>
      <c r="AA110" s="175">
        <v>0.0</v>
      </c>
      <c r="AB110" s="175">
        <v>0.0</v>
      </c>
      <c r="AC110" s="175">
        <v>0.0</v>
      </c>
      <c r="AD110" s="175">
        <v>0.0</v>
      </c>
      <c r="AE110" s="175">
        <v>0.0</v>
      </c>
      <c r="AF110" s="175">
        <v>0.0</v>
      </c>
      <c r="AG110" s="175">
        <v>3200.0</v>
      </c>
      <c r="AH110" s="175">
        <v>0.0</v>
      </c>
      <c r="AI110" s="175">
        <v>0.0</v>
      </c>
      <c r="AJ110" s="175">
        <v>0.0</v>
      </c>
      <c r="AK110" s="175">
        <v>0.0</v>
      </c>
      <c r="AL110" s="175">
        <v>0.0</v>
      </c>
      <c r="AM110" s="175">
        <v>0.0</v>
      </c>
      <c r="AN110" s="175">
        <v>0.0</v>
      </c>
      <c r="AO110" s="175">
        <v>3249.0</v>
      </c>
      <c r="AP110" s="175">
        <v>0.0</v>
      </c>
      <c r="AQ110" s="175">
        <v>0.0</v>
      </c>
      <c r="AR110" s="175">
        <v>0.0</v>
      </c>
      <c r="AS110" s="175">
        <v>0.0</v>
      </c>
      <c r="AT110" s="175">
        <v>0.0</v>
      </c>
      <c r="AU110" s="175">
        <v>0.0</v>
      </c>
      <c r="AV110" s="175">
        <v>0.0</v>
      </c>
      <c r="AW110" s="175">
        <v>0.0</v>
      </c>
      <c r="AX110" s="175">
        <v>0.0</v>
      </c>
      <c r="AY110" s="175">
        <v>0.0</v>
      </c>
      <c r="AZ110" s="175">
        <v>0.0</v>
      </c>
      <c r="BA110" s="175">
        <v>0.0</v>
      </c>
      <c r="BB110" s="175">
        <v>0.0</v>
      </c>
      <c r="BC110" s="175">
        <v>0.0</v>
      </c>
      <c r="BD110" s="175">
        <v>3017.0</v>
      </c>
      <c r="BE110" s="175">
        <v>0.0</v>
      </c>
      <c r="BF110" s="175">
        <v>0.0</v>
      </c>
      <c r="BG110" s="175">
        <v>0.0</v>
      </c>
      <c r="BH110" s="175">
        <v>0.0</v>
      </c>
      <c r="BI110" s="175">
        <v>0.0</v>
      </c>
      <c r="BJ110" s="175">
        <v>0.0</v>
      </c>
      <c r="BK110" s="175">
        <v>0.0</v>
      </c>
      <c r="BL110" s="175">
        <v>0.0</v>
      </c>
      <c r="BM110" s="175">
        <v>0.0</v>
      </c>
      <c r="BN110" s="175">
        <v>0.0</v>
      </c>
      <c r="BO110" s="175">
        <v>0.0</v>
      </c>
      <c r="BP110" s="175">
        <v>0.0</v>
      </c>
      <c r="BQ110" s="175">
        <v>0.0</v>
      </c>
      <c r="BR110" s="175">
        <v>0.0</v>
      </c>
      <c r="BS110" s="175">
        <v>0.0</v>
      </c>
      <c r="BT110" s="175">
        <v>0.0</v>
      </c>
      <c r="BU110" s="175">
        <v>0.0</v>
      </c>
      <c r="BV110" s="175">
        <v>0.0</v>
      </c>
      <c r="BW110" s="175">
        <v>0.0</v>
      </c>
      <c r="BX110" s="175">
        <v>0.0</v>
      </c>
      <c r="BY110" s="175">
        <v>0.0</v>
      </c>
      <c r="BZ110" s="175">
        <v>0.0</v>
      </c>
      <c r="CA110" s="175">
        <v>0.0</v>
      </c>
      <c r="CB110" s="175">
        <v>0.0</v>
      </c>
      <c r="CC110" s="175">
        <v>0.0</v>
      </c>
      <c r="CD110" s="175">
        <v>0.0</v>
      </c>
      <c r="CE110" s="175">
        <v>0.0</v>
      </c>
      <c r="CF110" s="175">
        <v>0.0</v>
      </c>
      <c r="CG110" s="175">
        <v>0.0</v>
      </c>
      <c r="CH110" s="175">
        <v>0.0</v>
      </c>
      <c r="CI110" s="175">
        <v>0.0</v>
      </c>
      <c r="CJ110" s="175">
        <v>0.0</v>
      </c>
      <c r="CK110" s="175">
        <v>3102.0</v>
      </c>
      <c r="CL110" s="175">
        <v>0.0</v>
      </c>
      <c r="CM110" s="175">
        <v>0.0</v>
      </c>
      <c r="CN110" s="175">
        <v>0.0</v>
      </c>
      <c r="CO110" s="175">
        <v>0.0</v>
      </c>
      <c r="CP110" s="175">
        <v>0.0</v>
      </c>
      <c r="CQ110" s="175">
        <v>0.0</v>
      </c>
      <c r="CR110" s="175">
        <v>0.0</v>
      </c>
      <c r="CS110" s="175">
        <v>3456.0</v>
      </c>
      <c r="CT110" s="175">
        <v>0.0</v>
      </c>
      <c r="CU110" s="175">
        <v>0.0</v>
      </c>
      <c r="CV110" s="175">
        <v>0.0</v>
      </c>
      <c r="CW110" s="175">
        <v>0.0</v>
      </c>
      <c r="CX110" s="175">
        <v>0.0</v>
      </c>
      <c r="CY110" s="175">
        <v>0.0</v>
      </c>
      <c r="CZ110" s="175">
        <v>0.0</v>
      </c>
      <c r="DA110" s="175">
        <v>0.0</v>
      </c>
      <c r="DB110" s="175">
        <v>0.0</v>
      </c>
      <c r="DC110" s="175">
        <v>3072.0</v>
      </c>
      <c r="DD110" s="175">
        <v>0.0</v>
      </c>
      <c r="DE110" s="175">
        <v>0.0</v>
      </c>
      <c r="DF110" s="175">
        <v>0.0</v>
      </c>
      <c r="DG110" s="175">
        <v>0.0</v>
      </c>
      <c r="DH110" s="175">
        <v>0.0</v>
      </c>
      <c r="DI110" s="175">
        <v>0.0</v>
      </c>
      <c r="DJ110" s="175">
        <v>0.0</v>
      </c>
      <c r="DK110" s="175">
        <v>3291.0</v>
      </c>
      <c r="DL110" s="175">
        <v>0.0</v>
      </c>
      <c r="DM110" s="175">
        <v>0.0</v>
      </c>
      <c r="DN110" s="175">
        <v>0.0</v>
      </c>
      <c r="DO110" s="175">
        <v>0.0</v>
      </c>
      <c r="DP110" s="175">
        <v>0.0</v>
      </c>
      <c r="DQ110" s="175">
        <v>0.0</v>
      </c>
      <c r="DR110" s="175">
        <v>3040.0</v>
      </c>
      <c r="DS110" s="175">
        <v>0.0</v>
      </c>
      <c r="DT110" s="175">
        <v>0.0</v>
      </c>
      <c r="DU110" s="175">
        <v>0.0</v>
      </c>
      <c r="DV110" s="175">
        <v>0.0</v>
      </c>
      <c r="DW110" s="175">
        <v>0.0</v>
      </c>
      <c r="DX110" s="175">
        <v>3249.0</v>
      </c>
      <c r="DY110" s="175">
        <v>0.0</v>
      </c>
      <c r="DZ110" s="175">
        <v>0.0</v>
      </c>
      <c r="EA110" s="175">
        <v>0.0</v>
      </c>
      <c r="EB110" s="175">
        <v>0.0</v>
      </c>
      <c r="EC110" s="175">
        <v>3162.0</v>
      </c>
      <c r="ED110" s="175">
        <v>0.0</v>
      </c>
      <c r="EE110" s="175">
        <v>0.0</v>
      </c>
      <c r="EF110" s="175">
        <v>0.0</v>
      </c>
      <c r="EG110" s="175">
        <v>0.0</v>
      </c>
      <c r="EH110" s="175">
        <v>0.0</v>
      </c>
      <c r="EI110" s="175">
        <v>0.0</v>
      </c>
      <c r="EJ110" s="175">
        <v>0.0</v>
      </c>
      <c r="EK110" s="175">
        <v>0.0</v>
      </c>
      <c r="EL110" s="175">
        <v>0.0</v>
      </c>
      <c r="EM110" s="176">
        <v>0.0</v>
      </c>
      <c r="EN110" s="177">
        <f t="shared" si="2"/>
        <v>0</v>
      </c>
      <c r="EO110" s="178">
        <f>VLOOKUP(C110,'Complexity Cost Adjustment'!$C$2:$H$141,6,0)</f>
        <v>80.5125</v>
      </c>
      <c r="EP110" s="178">
        <f t="shared" ref="EP110:JY110" si="113">IF(D110&gt;0,($EO110)*D$143,0)</f>
        <v>0</v>
      </c>
      <c r="EQ110" s="178">
        <f t="shared" si="113"/>
        <v>0</v>
      </c>
      <c r="ER110" s="178">
        <f t="shared" si="113"/>
        <v>0</v>
      </c>
      <c r="ES110" s="178">
        <f t="shared" si="113"/>
        <v>0</v>
      </c>
      <c r="ET110" s="178">
        <f t="shared" si="113"/>
        <v>0</v>
      </c>
      <c r="EU110" s="178">
        <f t="shared" si="113"/>
        <v>0</v>
      </c>
      <c r="EV110" s="178">
        <f t="shared" si="113"/>
        <v>0</v>
      </c>
      <c r="EW110" s="178">
        <f t="shared" si="113"/>
        <v>0</v>
      </c>
      <c r="EX110" s="178">
        <f t="shared" si="113"/>
        <v>0</v>
      </c>
      <c r="EY110" s="178">
        <f t="shared" si="113"/>
        <v>0</v>
      </c>
      <c r="EZ110" s="178">
        <f t="shared" si="113"/>
        <v>0</v>
      </c>
      <c r="FA110" s="178">
        <f t="shared" si="113"/>
        <v>0</v>
      </c>
      <c r="FB110" s="178">
        <f t="shared" si="113"/>
        <v>0</v>
      </c>
      <c r="FC110" s="178">
        <f t="shared" si="113"/>
        <v>0</v>
      </c>
      <c r="FD110" s="178">
        <f t="shared" si="113"/>
        <v>0</v>
      </c>
      <c r="FE110" s="178">
        <f t="shared" si="113"/>
        <v>0</v>
      </c>
      <c r="FF110" s="178">
        <f t="shared" si="113"/>
        <v>0</v>
      </c>
      <c r="FG110" s="178">
        <f t="shared" si="113"/>
        <v>0</v>
      </c>
      <c r="FH110" s="178">
        <f t="shared" si="113"/>
        <v>0</v>
      </c>
      <c r="FI110" s="178">
        <f t="shared" si="113"/>
        <v>0</v>
      </c>
      <c r="FJ110" s="178">
        <f t="shared" si="113"/>
        <v>0</v>
      </c>
      <c r="FK110" s="178">
        <f t="shared" si="113"/>
        <v>0</v>
      </c>
      <c r="FL110" s="178">
        <f t="shared" si="113"/>
        <v>0</v>
      </c>
      <c r="FM110" s="178">
        <f t="shared" si="113"/>
        <v>0</v>
      </c>
      <c r="FN110" s="178">
        <f t="shared" si="113"/>
        <v>0</v>
      </c>
      <c r="FO110" s="178">
        <f t="shared" si="113"/>
        <v>0</v>
      </c>
      <c r="FP110" s="178">
        <f t="shared" si="113"/>
        <v>0</v>
      </c>
      <c r="FQ110" s="178">
        <f t="shared" si="113"/>
        <v>0</v>
      </c>
      <c r="FR110" s="178">
        <f t="shared" si="113"/>
        <v>0</v>
      </c>
      <c r="FS110" s="179">
        <f t="shared" si="113"/>
        <v>92.7504</v>
      </c>
      <c r="FT110" s="178">
        <f t="shared" si="113"/>
        <v>0</v>
      </c>
      <c r="FU110" s="178">
        <f t="shared" si="113"/>
        <v>0</v>
      </c>
      <c r="FV110" s="178">
        <f t="shared" si="113"/>
        <v>0</v>
      </c>
      <c r="FW110" s="178">
        <f t="shared" si="113"/>
        <v>0</v>
      </c>
      <c r="FX110" s="178">
        <f t="shared" si="113"/>
        <v>0</v>
      </c>
      <c r="FY110" s="178">
        <f t="shared" si="113"/>
        <v>0</v>
      </c>
      <c r="FZ110" s="178">
        <f t="shared" si="113"/>
        <v>0</v>
      </c>
      <c r="GA110" s="179">
        <f t="shared" si="113"/>
        <v>102.572925</v>
      </c>
      <c r="GB110" s="178">
        <f t="shared" si="113"/>
        <v>0</v>
      </c>
      <c r="GC110" s="178">
        <f t="shared" si="113"/>
        <v>0</v>
      </c>
      <c r="GD110" s="178">
        <f t="shared" si="113"/>
        <v>0</v>
      </c>
      <c r="GE110" s="178">
        <f t="shared" si="113"/>
        <v>0</v>
      </c>
      <c r="GF110" s="178">
        <f t="shared" si="113"/>
        <v>0</v>
      </c>
      <c r="GG110" s="178">
        <f t="shared" si="113"/>
        <v>0</v>
      </c>
      <c r="GH110" s="178">
        <f t="shared" si="113"/>
        <v>0</v>
      </c>
      <c r="GI110" s="178">
        <f t="shared" si="113"/>
        <v>0</v>
      </c>
      <c r="GJ110" s="178">
        <f t="shared" si="113"/>
        <v>0</v>
      </c>
      <c r="GK110" s="178">
        <f t="shared" si="113"/>
        <v>0</v>
      </c>
      <c r="GL110" s="178">
        <f t="shared" si="113"/>
        <v>0</v>
      </c>
      <c r="GM110" s="178">
        <f t="shared" si="113"/>
        <v>0</v>
      </c>
      <c r="GN110" s="178">
        <f t="shared" si="113"/>
        <v>0</v>
      </c>
      <c r="GO110" s="178">
        <f t="shared" si="113"/>
        <v>0</v>
      </c>
      <c r="GP110" s="179">
        <f t="shared" si="113"/>
        <v>56.9223375</v>
      </c>
      <c r="GQ110" s="178">
        <f t="shared" si="113"/>
        <v>0</v>
      </c>
      <c r="GR110" s="178">
        <f t="shared" si="113"/>
        <v>0</v>
      </c>
      <c r="GS110" s="178">
        <f t="shared" si="113"/>
        <v>0</v>
      </c>
      <c r="GT110" s="178">
        <f t="shared" si="113"/>
        <v>0</v>
      </c>
      <c r="GU110" s="178">
        <f t="shared" si="113"/>
        <v>0</v>
      </c>
      <c r="GV110" s="178">
        <f t="shared" si="113"/>
        <v>0</v>
      </c>
      <c r="GW110" s="178">
        <f t="shared" si="113"/>
        <v>0</v>
      </c>
      <c r="GX110" s="178">
        <f t="shared" si="113"/>
        <v>0</v>
      </c>
      <c r="GY110" s="178">
        <f t="shared" si="113"/>
        <v>0</v>
      </c>
      <c r="GZ110" s="178">
        <f t="shared" si="113"/>
        <v>0</v>
      </c>
      <c r="HA110" s="178">
        <f t="shared" si="113"/>
        <v>0</v>
      </c>
      <c r="HB110" s="178">
        <f t="shared" si="113"/>
        <v>0</v>
      </c>
      <c r="HC110" s="178">
        <f t="shared" si="113"/>
        <v>0</v>
      </c>
      <c r="HD110" s="178">
        <f t="shared" si="113"/>
        <v>0</v>
      </c>
      <c r="HE110" s="178">
        <f t="shared" si="113"/>
        <v>0</v>
      </c>
      <c r="HF110" s="178">
        <f t="shared" si="113"/>
        <v>0</v>
      </c>
      <c r="HG110" s="178">
        <f t="shared" si="113"/>
        <v>0</v>
      </c>
      <c r="HH110" s="178">
        <f t="shared" si="113"/>
        <v>0</v>
      </c>
      <c r="HI110" s="178">
        <f t="shared" si="113"/>
        <v>0</v>
      </c>
      <c r="HJ110" s="178">
        <f t="shared" si="113"/>
        <v>0</v>
      </c>
      <c r="HK110" s="178">
        <f t="shared" si="113"/>
        <v>0</v>
      </c>
      <c r="HL110" s="178">
        <f t="shared" si="113"/>
        <v>0</v>
      </c>
      <c r="HM110" s="178">
        <f t="shared" si="113"/>
        <v>0</v>
      </c>
      <c r="HN110" s="178">
        <f t="shared" si="113"/>
        <v>0</v>
      </c>
      <c r="HO110" s="178">
        <f t="shared" si="113"/>
        <v>0</v>
      </c>
      <c r="HP110" s="178">
        <f t="shared" si="113"/>
        <v>0</v>
      </c>
      <c r="HQ110" s="178">
        <f t="shared" si="113"/>
        <v>0</v>
      </c>
      <c r="HR110" s="178">
        <f t="shared" si="113"/>
        <v>0</v>
      </c>
      <c r="HS110" s="178">
        <f t="shared" si="113"/>
        <v>0</v>
      </c>
      <c r="HT110" s="178">
        <f t="shared" si="113"/>
        <v>0</v>
      </c>
      <c r="HU110" s="178">
        <f t="shared" si="113"/>
        <v>0</v>
      </c>
      <c r="HV110" s="178">
        <f t="shared" si="113"/>
        <v>0</v>
      </c>
      <c r="HW110" s="179">
        <f t="shared" si="113"/>
        <v>106.759575</v>
      </c>
      <c r="HX110" s="178">
        <f t="shared" si="113"/>
        <v>0</v>
      </c>
      <c r="HY110" s="178">
        <f t="shared" si="113"/>
        <v>0</v>
      </c>
      <c r="HZ110" s="178">
        <f t="shared" si="113"/>
        <v>0</v>
      </c>
      <c r="IA110" s="178">
        <f t="shared" si="113"/>
        <v>0</v>
      </c>
      <c r="IB110" s="178">
        <f t="shared" si="113"/>
        <v>0</v>
      </c>
      <c r="IC110" s="178">
        <f t="shared" si="113"/>
        <v>0</v>
      </c>
      <c r="ID110" s="178">
        <f t="shared" si="113"/>
        <v>0</v>
      </c>
      <c r="IE110" s="179">
        <f t="shared" si="113"/>
        <v>38.2434375</v>
      </c>
      <c r="IF110" s="178">
        <f t="shared" si="113"/>
        <v>0</v>
      </c>
      <c r="IG110" s="178">
        <f t="shared" si="113"/>
        <v>0</v>
      </c>
      <c r="IH110" s="178">
        <f t="shared" si="113"/>
        <v>0</v>
      </c>
      <c r="II110" s="178">
        <f t="shared" si="113"/>
        <v>0</v>
      </c>
      <c r="IJ110" s="178">
        <f t="shared" si="113"/>
        <v>0</v>
      </c>
      <c r="IK110" s="178">
        <f t="shared" si="113"/>
        <v>0</v>
      </c>
      <c r="IL110" s="178">
        <f t="shared" si="113"/>
        <v>0</v>
      </c>
      <c r="IM110" s="178">
        <f t="shared" si="113"/>
        <v>0</v>
      </c>
      <c r="IN110" s="178">
        <f t="shared" si="113"/>
        <v>0</v>
      </c>
      <c r="IO110" s="179">
        <f t="shared" si="113"/>
        <v>40.25625</v>
      </c>
      <c r="IP110" s="178">
        <f t="shared" si="113"/>
        <v>0</v>
      </c>
      <c r="IQ110" s="178">
        <f t="shared" si="113"/>
        <v>0</v>
      </c>
      <c r="IR110" s="178">
        <f t="shared" si="113"/>
        <v>0</v>
      </c>
      <c r="IS110" s="178">
        <f t="shared" si="113"/>
        <v>0</v>
      </c>
      <c r="IT110" s="178">
        <f t="shared" si="113"/>
        <v>0</v>
      </c>
      <c r="IU110" s="178">
        <f t="shared" si="113"/>
        <v>0</v>
      </c>
      <c r="IV110" s="178">
        <f t="shared" si="113"/>
        <v>0</v>
      </c>
      <c r="IW110" s="179">
        <f t="shared" si="113"/>
        <v>56.35875</v>
      </c>
      <c r="IX110" s="178">
        <f t="shared" si="113"/>
        <v>0</v>
      </c>
      <c r="IY110" s="178">
        <f t="shared" si="113"/>
        <v>0</v>
      </c>
      <c r="IZ110" s="178">
        <f t="shared" si="113"/>
        <v>0</v>
      </c>
      <c r="JA110" s="178">
        <f t="shared" si="113"/>
        <v>0</v>
      </c>
      <c r="JB110" s="178">
        <f t="shared" si="113"/>
        <v>0</v>
      </c>
      <c r="JC110" s="178">
        <f t="shared" si="113"/>
        <v>0</v>
      </c>
      <c r="JD110" s="179">
        <f t="shared" si="113"/>
        <v>96.615</v>
      </c>
      <c r="JE110" s="178">
        <f t="shared" si="113"/>
        <v>0</v>
      </c>
      <c r="JF110" s="178">
        <f t="shared" si="113"/>
        <v>0</v>
      </c>
      <c r="JG110" s="178">
        <f t="shared" si="113"/>
        <v>0</v>
      </c>
      <c r="JH110" s="178">
        <f t="shared" si="113"/>
        <v>0</v>
      </c>
      <c r="JI110" s="178">
        <f t="shared" si="113"/>
        <v>0</v>
      </c>
      <c r="JJ110" s="179">
        <f t="shared" si="113"/>
        <v>106.759575</v>
      </c>
      <c r="JK110" s="178">
        <f t="shared" si="113"/>
        <v>0</v>
      </c>
      <c r="JL110" s="178">
        <f t="shared" si="113"/>
        <v>0</v>
      </c>
      <c r="JM110" s="178">
        <f t="shared" si="113"/>
        <v>0</v>
      </c>
      <c r="JN110" s="178">
        <f t="shared" si="113"/>
        <v>0</v>
      </c>
      <c r="JO110" s="179">
        <f t="shared" si="113"/>
        <v>135.5025375</v>
      </c>
      <c r="JP110" s="178">
        <f t="shared" si="113"/>
        <v>0</v>
      </c>
      <c r="JQ110" s="178">
        <f t="shared" si="113"/>
        <v>0</v>
      </c>
      <c r="JR110" s="178">
        <f t="shared" si="113"/>
        <v>0</v>
      </c>
      <c r="JS110" s="178">
        <f t="shared" si="113"/>
        <v>0</v>
      </c>
      <c r="JT110" s="178">
        <f t="shared" si="113"/>
        <v>0</v>
      </c>
      <c r="JU110" s="178">
        <f t="shared" si="113"/>
        <v>0</v>
      </c>
      <c r="JV110" s="178">
        <f t="shared" si="113"/>
        <v>0</v>
      </c>
      <c r="JW110" s="178">
        <f t="shared" si="113"/>
        <v>0</v>
      </c>
      <c r="JX110" s="178">
        <f t="shared" si="113"/>
        <v>0</v>
      </c>
      <c r="JY110" s="178">
        <f t="shared" si="113"/>
        <v>0</v>
      </c>
      <c r="JZ110" s="182">
        <f t="shared" si="4"/>
        <v>0.195</v>
      </c>
      <c r="KA110" s="181">
        <f t="shared" si="5"/>
        <v>832.7407875</v>
      </c>
      <c r="KB110" s="181">
        <f t="shared" si="6"/>
        <v>162.3844536</v>
      </c>
    </row>
    <row r="111" ht="14.25" customHeight="1">
      <c r="A111" s="50" t="s">
        <v>264</v>
      </c>
      <c r="B111" s="83" t="s">
        <v>480</v>
      </c>
      <c r="C111" s="50">
        <v>1811110.0</v>
      </c>
      <c r="D111" s="175">
        <v>0.0</v>
      </c>
      <c r="E111" s="175">
        <v>0.0</v>
      </c>
      <c r="F111" s="175">
        <v>0.0</v>
      </c>
      <c r="G111" s="175">
        <v>0.0</v>
      </c>
      <c r="H111" s="175">
        <v>0.0</v>
      </c>
      <c r="I111" s="175">
        <v>0.0</v>
      </c>
      <c r="J111" s="175">
        <v>0.0</v>
      </c>
      <c r="K111" s="175">
        <v>0.0</v>
      </c>
      <c r="L111" s="175">
        <v>0.0</v>
      </c>
      <c r="M111" s="175">
        <v>0.0</v>
      </c>
      <c r="N111" s="175">
        <v>0.0</v>
      </c>
      <c r="O111" s="175">
        <v>0.0</v>
      </c>
      <c r="P111" s="175">
        <v>0.0</v>
      </c>
      <c r="Q111" s="175">
        <v>0.0</v>
      </c>
      <c r="R111" s="175">
        <v>0.0</v>
      </c>
      <c r="S111" s="175">
        <v>0.0</v>
      </c>
      <c r="T111" s="175">
        <v>0.0</v>
      </c>
      <c r="U111" s="175">
        <v>0.0</v>
      </c>
      <c r="V111" s="175">
        <v>0.0</v>
      </c>
      <c r="W111" s="175">
        <v>0.0</v>
      </c>
      <c r="X111" s="175">
        <v>0.0</v>
      </c>
      <c r="Y111" s="175">
        <v>0.0</v>
      </c>
      <c r="Z111" s="175">
        <v>0.0</v>
      </c>
      <c r="AA111" s="175">
        <v>0.0</v>
      </c>
      <c r="AB111" s="175">
        <v>0.0</v>
      </c>
      <c r="AC111" s="175">
        <v>0.0</v>
      </c>
      <c r="AD111" s="175">
        <v>0.0</v>
      </c>
      <c r="AE111" s="175">
        <v>0.0</v>
      </c>
      <c r="AF111" s="175">
        <v>0.0</v>
      </c>
      <c r="AG111" s="175">
        <v>15967.0</v>
      </c>
      <c r="AH111" s="175">
        <v>0.0</v>
      </c>
      <c r="AI111" s="175">
        <v>0.0</v>
      </c>
      <c r="AJ111" s="175">
        <v>0.0</v>
      </c>
      <c r="AK111" s="175">
        <v>0.0</v>
      </c>
      <c r="AL111" s="175">
        <v>0.0</v>
      </c>
      <c r="AM111" s="175">
        <v>0.0</v>
      </c>
      <c r="AN111" s="175">
        <v>0.0</v>
      </c>
      <c r="AO111" s="175">
        <v>16212.0</v>
      </c>
      <c r="AP111" s="175">
        <v>0.0</v>
      </c>
      <c r="AQ111" s="175">
        <v>0.0</v>
      </c>
      <c r="AR111" s="175">
        <v>0.0</v>
      </c>
      <c r="AS111" s="175">
        <v>0.0</v>
      </c>
      <c r="AT111" s="175">
        <v>0.0</v>
      </c>
      <c r="AU111" s="175">
        <v>0.0</v>
      </c>
      <c r="AV111" s="175">
        <v>0.0</v>
      </c>
      <c r="AW111" s="175">
        <v>0.0</v>
      </c>
      <c r="AX111" s="175">
        <v>0.0</v>
      </c>
      <c r="AY111" s="175">
        <v>0.0</v>
      </c>
      <c r="AZ111" s="175">
        <v>0.0</v>
      </c>
      <c r="BA111" s="175">
        <v>0.0</v>
      </c>
      <c r="BB111" s="175">
        <v>0.0</v>
      </c>
      <c r="BC111" s="175">
        <v>0.0</v>
      </c>
      <c r="BD111" s="175">
        <v>15054.0</v>
      </c>
      <c r="BE111" s="175">
        <v>0.0</v>
      </c>
      <c r="BF111" s="175">
        <v>0.0</v>
      </c>
      <c r="BG111" s="175">
        <v>0.0</v>
      </c>
      <c r="BH111" s="175">
        <v>0.0</v>
      </c>
      <c r="BI111" s="175">
        <v>0.0</v>
      </c>
      <c r="BJ111" s="175">
        <v>0.0</v>
      </c>
      <c r="BK111" s="175">
        <v>0.0</v>
      </c>
      <c r="BL111" s="175">
        <v>0.0</v>
      </c>
      <c r="BM111" s="175">
        <v>0.0</v>
      </c>
      <c r="BN111" s="175">
        <v>0.0</v>
      </c>
      <c r="BO111" s="175">
        <v>0.0</v>
      </c>
      <c r="BP111" s="175">
        <v>0.0</v>
      </c>
      <c r="BQ111" s="175">
        <v>0.0</v>
      </c>
      <c r="BR111" s="175">
        <v>0.0</v>
      </c>
      <c r="BS111" s="175">
        <v>0.0</v>
      </c>
      <c r="BT111" s="175">
        <v>0.0</v>
      </c>
      <c r="BU111" s="175">
        <v>0.0</v>
      </c>
      <c r="BV111" s="175">
        <v>0.0</v>
      </c>
      <c r="BW111" s="175">
        <v>0.0</v>
      </c>
      <c r="BX111" s="175">
        <v>0.0</v>
      </c>
      <c r="BY111" s="175">
        <v>0.0</v>
      </c>
      <c r="BZ111" s="175">
        <v>0.0</v>
      </c>
      <c r="CA111" s="175">
        <v>0.0</v>
      </c>
      <c r="CB111" s="175">
        <v>0.0</v>
      </c>
      <c r="CC111" s="175">
        <v>0.0</v>
      </c>
      <c r="CD111" s="175">
        <v>0.0</v>
      </c>
      <c r="CE111" s="175">
        <v>0.0</v>
      </c>
      <c r="CF111" s="175">
        <v>0.0</v>
      </c>
      <c r="CG111" s="175">
        <v>0.0</v>
      </c>
      <c r="CH111" s="175">
        <v>0.0</v>
      </c>
      <c r="CI111" s="175">
        <v>0.0</v>
      </c>
      <c r="CJ111" s="175">
        <v>0.0</v>
      </c>
      <c r="CK111" s="175">
        <v>15475.0</v>
      </c>
      <c r="CL111" s="175">
        <v>0.0</v>
      </c>
      <c r="CM111" s="175">
        <v>0.0</v>
      </c>
      <c r="CN111" s="175">
        <v>0.0</v>
      </c>
      <c r="CO111" s="175">
        <v>0.0</v>
      </c>
      <c r="CP111" s="175">
        <v>0.0</v>
      </c>
      <c r="CQ111" s="175">
        <v>0.0</v>
      </c>
      <c r="CR111" s="175">
        <v>0.0</v>
      </c>
      <c r="CS111" s="175">
        <v>17244.0</v>
      </c>
      <c r="CT111" s="175">
        <v>0.0</v>
      </c>
      <c r="CU111" s="175">
        <v>0.0</v>
      </c>
      <c r="CV111" s="175">
        <v>0.0</v>
      </c>
      <c r="CW111" s="175">
        <v>0.0</v>
      </c>
      <c r="CX111" s="175">
        <v>0.0</v>
      </c>
      <c r="CY111" s="175">
        <v>0.0</v>
      </c>
      <c r="CZ111" s="175">
        <v>0.0</v>
      </c>
      <c r="DA111" s="175">
        <v>0.0</v>
      </c>
      <c r="DB111" s="175">
        <v>0.0</v>
      </c>
      <c r="DC111" s="175">
        <v>15328.0</v>
      </c>
      <c r="DD111" s="175">
        <v>0.0</v>
      </c>
      <c r="DE111" s="175">
        <v>0.0</v>
      </c>
      <c r="DF111" s="175">
        <v>0.0</v>
      </c>
      <c r="DG111" s="175">
        <v>0.0</v>
      </c>
      <c r="DH111" s="175">
        <v>0.0</v>
      </c>
      <c r="DI111" s="175">
        <v>0.0</v>
      </c>
      <c r="DJ111" s="175">
        <v>0.0</v>
      </c>
      <c r="DK111" s="175">
        <v>16423.0</v>
      </c>
      <c r="DL111" s="175">
        <v>0.0</v>
      </c>
      <c r="DM111" s="175">
        <v>0.0</v>
      </c>
      <c r="DN111" s="175">
        <v>0.0</v>
      </c>
      <c r="DO111" s="175">
        <v>0.0</v>
      </c>
      <c r="DP111" s="175">
        <v>0.0</v>
      </c>
      <c r="DQ111" s="175">
        <v>0.0</v>
      </c>
      <c r="DR111" s="175">
        <v>15168.0</v>
      </c>
      <c r="DS111" s="175">
        <v>0.0</v>
      </c>
      <c r="DT111" s="175">
        <v>0.0</v>
      </c>
      <c r="DU111" s="175">
        <v>0.0</v>
      </c>
      <c r="DV111" s="175">
        <v>0.0</v>
      </c>
      <c r="DW111" s="175">
        <v>0.0</v>
      </c>
      <c r="DX111" s="175">
        <v>16212.0</v>
      </c>
      <c r="DY111" s="175">
        <v>0.0</v>
      </c>
      <c r="DZ111" s="175">
        <v>0.0</v>
      </c>
      <c r="EA111" s="175">
        <v>0.0</v>
      </c>
      <c r="EB111" s="175">
        <v>0.0</v>
      </c>
      <c r="EC111" s="175">
        <v>15779.0</v>
      </c>
      <c r="ED111" s="175">
        <v>0.0</v>
      </c>
      <c r="EE111" s="175">
        <v>0.0</v>
      </c>
      <c r="EF111" s="175">
        <v>0.0</v>
      </c>
      <c r="EG111" s="175">
        <v>0.0</v>
      </c>
      <c r="EH111" s="175">
        <v>0.0</v>
      </c>
      <c r="EI111" s="175">
        <v>0.0</v>
      </c>
      <c r="EJ111" s="175">
        <v>0.0</v>
      </c>
      <c r="EK111" s="175">
        <v>0.0</v>
      </c>
      <c r="EL111" s="175">
        <v>0.0</v>
      </c>
      <c r="EM111" s="176">
        <v>0.0</v>
      </c>
      <c r="EN111" s="177">
        <f t="shared" si="2"/>
        <v>0</v>
      </c>
      <c r="EO111" s="178">
        <f>VLOOKUP(C111,'Complexity Cost Adjustment'!$C$2:$H$141,6,0)</f>
        <v>323.1235</v>
      </c>
      <c r="EP111" s="178">
        <f t="shared" ref="EP111:JY111" si="114">IF(D111&gt;0,($EO111)*D$143,0)</f>
        <v>0</v>
      </c>
      <c r="EQ111" s="178">
        <f t="shared" si="114"/>
        <v>0</v>
      </c>
      <c r="ER111" s="178">
        <f t="shared" si="114"/>
        <v>0</v>
      </c>
      <c r="ES111" s="178">
        <f t="shared" si="114"/>
        <v>0</v>
      </c>
      <c r="ET111" s="178">
        <f t="shared" si="114"/>
        <v>0</v>
      </c>
      <c r="EU111" s="178">
        <f t="shared" si="114"/>
        <v>0</v>
      </c>
      <c r="EV111" s="178">
        <f t="shared" si="114"/>
        <v>0</v>
      </c>
      <c r="EW111" s="178">
        <f t="shared" si="114"/>
        <v>0</v>
      </c>
      <c r="EX111" s="178">
        <f t="shared" si="114"/>
        <v>0</v>
      </c>
      <c r="EY111" s="178">
        <f t="shared" si="114"/>
        <v>0</v>
      </c>
      <c r="EZ111" s="178">
        <f t="shared" si="114"/>
        <v>0</v>
      </c>
      <c r="FA111" s="178">
        <f t="shared" si="114"/>
        <v>0</v>
      </c>
      <c r="FB111" s="178">
        <f t="shared" si="114"/>
        <v>0</v>
      </c>
      <c r="FC111" s="178">
        <f t="shared" si="114"/>
        <v>0</v>
      </c>
      <c r="FD111" s="178">
        <f t="shared" si="114"/>
        <v>0</v>
      </c>
      <c r="FE111" s="178">
        <f t="shared" si="114"/>
        <v>0</v>
      </c>
      <c r="FF111" s="178">
        <f t="shared" si="114"/>
        <v>0</v>
      </c>
      <c r="FG111" s="178">
        <f t="shared" si="114"/>
        <v>0</v>
      </c>
      <c r="FH111" s="178">
        <f t="shared" si="114"/>
        <v>0</v>
      </c>
      <c r="FI111" s="178">
        <f t="shared" si="114"/>
        <v>0</v>
      </c>
      <c r="FJ111" s="178">
        <f t="shared" si="114"/>
        <v>0</v>
      </c>
      <c r="FK111" s="178">
        <f t="shared" si="114"/>
        <v>0</v>
      </c>
      <c r="FL111" s="178">
        <f t="shared" si="114"/>
        <v>0</v>
      </c>
      <c r="FM111" s="178">
        <f t="shared" si="114"/>
        <v>0</v>
      </c>
      <c r="FN111" s="178">
        <f t="shared" si="114"/>
        <v>0</v>
      </c>
      <c r="FO111" s="178">
        <f t="shared" si="114"/>
        <v>0</v>
      </c>
      <c r="FP111" s="178">
        <f t="shared" si="114"/>
        <v>0</v>
      </c>
      <c r="FQ111" s="178">
        <f t="shared" si="114"/>
        <v>0</v>
      </c>
      <c r="FR111" s="178">
        <f t="shared" si="114"/>
        <v>0</v>
      </c>
      <c r="FS111" s="179">
        <f t="shared" si="114"/>
        <v>372.238272</v>
      </c>
      <c r="FT111" s="178">
        <f t="shared" si="114"/>
        <v>0</v>
      </c>
      <c r="FU111" s="178">
        <f t="shared" si="114"/>
        <v>0</v>
      </c>
      <c r="FV111" s="178">
        <f t="shared" si="114"/>
        <v>0</v>
      </c>
      <c r="FW111" s="178">
        <f t="shared" si="114"/>
        <v>0</v>
      </c>
      <c r="FX111" s="178">
        <f t="shared" si="114"/>
        <v>0</v>
      </c>
      <c r="FY111" s="178">
        <f t="shared" si="114"/>
        <v>0</v>
      </c>
      <c r="FZ111" s="178">
        <f t="shared" si="114"/>
        <v>0</v>
      </c>
      <c r="GA111" s="179">
        <f t="shared" si="114"/>
        <v>411.659339</v>
      </c>
      <c r="GB111" s="178">
        <f t="shared" si="114"/>
        <v>0</v>
      </c>
      <c r="GC111" s="178">
        <f t="shared" si="114"/>
        <v>0</v>
      </c>
      <c r="GD111" s="178">
        <f t="shared" si="114"/>
        <v>0</v>
      </c>
      <c r="GE111" s="178">
        <f t="shared" si="114"/>
        <v>0</v>
      </c>
      <c r="GF111" s="178">
        <f t="shared" si="114"/>
        <v>0</v>
      </c>
      <c r="GG111" s="178">
        <f t="shared" si="114"/>
        <v>0</v>
      </c>
      <c r="GH111" s="178">
        <f t="shared" si="114"/>
        <v>0</v>
      </c>
      <c r="GI111" s="178">
        <f t="shared" si="114"/>
        <v>0</v>
      </c>
      <c r="GJ111" s="178">
        <f t="shared" si="114"/>
        <v>0</v>
      </c>
      <c r="GK111" s="178">
        <f t="shared" si="114"/>
        <v>0</v>
      </c>
      <c r="GL111" s="178">
        <f t="shared" si="114"/>
        <v>0</v>
      </c>
      <c r="GM111" s="178">
        <f t="shared" si="114"/>
        <v>0</v>
      </c>
      <c r="GN111" s="178">
        <f t="shared" si="114"/>
        <v>0</v>
      </c>
      <c r="GO111" s="178">
        <f t="shared" si="114"/>
        <v>0</v>
      </c>
      <c r="GP111" s="179">
        <f t="shared" si="114"/>
        <v>228.4483145</v>
      </c>
      <c r="GQ111" s="178">
        <f t="shared" si="114"/>
        <v>0</v>
      </c>
      <c r="GR111" s="178">
        <f t="shared" si="114"/>
        <v>0</v>
      </c>
      <c r="GS111" s="178">
        <f t="shared" si="114"/>
        <v>0</v>
      </c>
      <c r="GT111" s="178">
        <f t="shared" si="114"/>
        <v>0</v>
      </c>
      <c r="GU111" s="178">
        <f t="shared" si="114"/>
        <v>0</v>
      </c>
      <c r="GV111" s="178">
        <f t="shared" si="114"/>
        <v>0</v>
      </c>
      <c r="GW111" s="178">
        <f t="shared" si="114"/>
        <v>0</v>
      </c>
      <c r="GX111" s="178">
        <f t="shared" si="114"/>
        <v>0</v>
      </c>
      <c r="GY111" s="178">
        <f t="shared" si="114"/>
        <v>0</v>
      </c>
      <c r="GZ111" s="178">
        <f t="shared" si="114"/>
        <v>0</v>
      </c>
      <c r="HA111" s="178">
        <f t="shared" si="114"/>
        <v>0</v>
      </c>
      <c r="HB111" s="178">
        <f t="shared" si="114"/>
        <v>0</v>
      </c>
      <c r="HC111" s="178">
        <f t="shared" si="114"/>
        <v>0</v>
      </c>
      <c r="HD111" s="178">
        <f t="shared" si="114"/>
        <v>0</v>
      </c>
      <c r="HE111" s="178">
        <f t="shared" si="114"/>
        <v>0</v>
      </c>
      <c r="HF111" s="178">
        <f t="shared" si="114"/>
        <v>0</v>
      </c>
      <c r="HG111" s="178">
        <f t="shared" si="114"/>
        <v>0</v>
      </c>
      <c r="HH111" s="178">
        <f t="shared" si="114"/>
        <v>0</v>
      </c>
      <c r="HI111" s="178">
        <f t="shared" si="114"/>
        <v>0</v>
      </c>
      <c r="HJ111" s="178">
        <f t="shared" si="114"/>
        <v>0</v>
      </c>
      <c r="HK111" s="178">
        <f t="shared" si="114"/>
        <v>0</v>
      </c>
      <c r="HL111" s="178">
        <f t="shared" si="114"/>
        <v>0</v>
      </c>
      <c r="HM111" s="178">
        <f t="shared" si="114"/>
        <v>0</v>
      </c>
      <c r="HN111" s="178">
        <f t="shared" si="114"/>
        <v>0</v>
      </c>
      <c r="HO111" s="178">
        <f t="shared" si="114"/>
        <v>0</v>
      </c>
      <c r="HP111" s="178">
        <f t="shared" si="114"/>
        <v>0</v>
      </c>
      <c r="HQ111" s="178">
        <f t="shared" si="114"/>
        <v>0</v>
      </c>
      <c r="HR111" s="178">
        <f t="shared" si="114"/>
        <v>0</v>
      </c>
      <c r="HS111" s="178">
        <f t="shared" si="114"/>
        <v>0</v>
      </c>
      <c r="HT111" s="178">
        <f t="shared" si="114"/>
        <v>0</v>
      </c>
      <c r="HU111" s="178">
        <f t="shared" si="114"/>
        <v>0</v>
      </c>
      <c r="HV111" s="178">
        <f t="shared" si="114"/>
        <v>0</v>
      </c>
      <c r="HW111" s="179">
        <f t="shared" si="114"/>
        <v>428.461761</v>
      </c>
      <c r="HX111" s="178">
        <f t="shared" si="114"/>
        <v>0</v>
      </c>
      <c r="HY111" s="178">
        <f t="shared" si="114"/>
        <v>0</v>
      </c>
      <c r="HZ111" s="178">
        <f t="shared" si="114"/>
        <v>0</v>
      </c>
      <c r="IA111" s="178">
        <f t="shared" si="114"/>
        <v>0</v>
      </c>
      <c r="IB111" s="178">
        <f t="shared" si="114"/>
        <v>0</v>
      </c>
      <c r="IC111" s="178">
        <f t="shared" si="114"/>
        <v>0</v>
      </c>
      <c r="ID111" s="178">
        <f t="shared" si="114"/>
        <v>0</v>
      </c>
      <c r="IE111" s="179">
        <f t="shared" si="114"/>
        <v>153.4836625</v>
      </c>
      <c r="IF111" s="178">
        <f t="shared" si="114"/>
        <v>0</v>
      </c>
      <c r="IG111" s="178">
        <f t="shared" si="114"/>
        <v>0</v>
      </c>
      <c r="IH111" s="178">
        <f t="shared" si="114"/>
        <v>0</v>
      </c>
      <c r="II111" s="178">
        <f t="shared" si="114"/>
        <v>0</v>
      </c>
      <c r="IJ111" s="178">
        <f t="shared" si="114"/>
        <v>0</v>
      </c>
      <c r="IK111" s="178">
        <f t="shared" si="114"/>
        <v>0</v>
      </c>
      <c r="IL111" s="178">
        <f t="shared" si="114"/>
        <v>0</v>
      </c>
      <c r="IM111" s="178">
        <f t="shared" si="114"/>
        <v>0</v>
      </c>
      <c r="IN111" s="178">
        <f t="shared" si="114"/>
        <v>0</v>
      </c>
      <c r="IO111" s="179">
        <f t="shared" si="114"/>
        <v>161.56175</v>
      </c>
      <c r="IP111" s="178">
        <f t="shared" si="114"/>
        <v>0</v>
      </c>
      <c r="IQ111" s="178">
        <f t="shared" si="114"/>
        <v>0</v>
      </c>
      <c r="IR111" s="178">
        <f t="shared" si="114"/>
        <v>0</v>
      </c>
      <c r="IS111" s="178">
        <f t="shared" si="114"/>
        <v>0</v>
      </c>
      <c r="IT111" s="178">
        <f t="shared" si="114"/>
        <v>0</v>
      </c>
      <c r="IU111" s="178">
        <f t="shared" si="114"/>
        <v>0</v>
      </c>
      <c r="IV111" s="178">
        <f t="shared" si="114"/>
        <v>0</v>
      </c>
      <c r="IW111" s="179">
        <f t="shared" si="114"/>
        <v>226.18645</v>
      </c>
      <c r="IX111" s="178">
        <f t="shared" si="114"/>
        <v>0</v>
      </c>
      <c r="IY111" s="178">
        <f t="shared" si="114"/>
        <v>0</v>
      </c>
      <c r="IZ111" s="178">
        <f t="shared" si="114"/>
        <v>0</v>
      </c>
      <c r="JA111" s="178">
        <f t="shared" si="114"/>
        <v>0</v>
      </c>
      <c r="JB111" s="178">
        <f t="shared" si="114"/>
        <v>0</v>
      </c>
      <c r="JC111" s="178">
        <f t="shared" si="114"/>
        <v>0</v>
      </c>
      <c r="JD111" s="179">
        <f t="shared" si="114"/>
        <v>387.7482</v>
      </c>
      <c r="JE111" s="178">
        <f t="shared" si="114"/>
        <v>0</v>
      </c>
      <c r="JF111" s="178">
        <f t="shared" si="114"/>
        <v>0</v>
      </c>
      <c r="JG111" s="178">
        <f t="shared" si="114"/>
        <v>0</v>
      </c>
      <c r="JH111" s="178">
        <f t="shared" si="114"/>
        <v>0</v>
      </c>
      <c r="JI111" s="178">
        <f t="shared" si="114"/>
        <v>0</v>
      </c>
      <c r="JJ111" s="179">
        <f t="shared" si="114"/>
        <v>428.461761</v>
      </c>
      <c r="JK111" s="178">
        <f t="shared" si="114"/>
        <v>0</v>
      </c>
      <c r="JL111" s="178">
        <f t="shared" si="114"/>
        <v>0</v>
      </c>
      <c r="JM111" s="178">
        <f t="shared" si="114"/>
        <v>0</v>
      </c>
      <c r="JN111" s="178">
        <f t="shared" si="114"/>
        <v>0</v>
      </c>
      <c r="JO111" s="179">
        <f t="shared" si="114"/>
        <v>543.8168505</v>
      </c>
      <c r="JP111" s="178">
        <f t="shared" si="114"/>
        <v>0</v>
      </c>
      <c r="JQ111" s="178">
        <f t="shared" si="114"/>
        <v>0</v>
      </c>
      <c r="JR111" s="178">
        <f t="shared" si="114"/>
        <v>0</v>
      </c>
      <c r="JS111" s="178">
        <f t="shared" si="114"/>
        <v>0</v>
      </c>
      <c r="JT111" s="178">
        <f t="shared" si="114"/>
        <v>0</v>
      </c>
      <c r="JU111" s="178">
        <f t="shared" si="114"/>
        <v>0</v>
      </c>
      <c r="JV111" s="178">
        <f t="shared" si="114"/>
        <v>0</v>
      </c>
      <c r="JW111" s="178">
        <f t="shared" si="114"/>
        <v>0</v>
      </c>
      <c r="JX111" s="178">
        <f t="shared" si="114"/>
        <v>0</v>
      </c>
      <c r="JY111" s="178">
        <f t="shared" si="114"/>
        <v>0</v>
      </c>
      <c r="JZ111" s="182">
        <f t="shared" si="4"/>
        <v>0.195</v>
      </c>
      <c r="KA111" s="181">
        <f t="shared" si="5"/>
        <v>3342.066361</v>
      </c>
      <c r="KB111" s="181">
        <f t="shared" si="6"/>
        <v>651.7029403</v>
      </c>
    </row>
    <row r="112" ht="14.25" customHeight="1">
      <c r="A112" s="50" t="s">
        <v>275</v>
      </c>
      <c r="B112" s="83" t="s">
        <v>480</v>
      </c>
      <c r="C112" s="50">
        <v>1811111.0</v>
      </c>
      <c r="D112" s="175">
        <v>0.0</v>
      </c>
      <c r="E112" s="175">
        <v>0.0</v>
      </c>
      <c r="F112" s="175">
        <v>0.0</v>
      </c>
      <c r="G112" s="175">
        <v>0.0</v>
      </c>
      <c r="H112" s="175">
        <v>0.0</v>
      </c>
      <c r="I112" s="175">
        <v>0.0</v>
      </c>
      <c r="J112" s="175">
        <v>0.0</v>
      </c>
      <c r="K112" s="175">
        <v>0.0</v>
      </c>
      <c r="L112" s="175">
        <v>0.0</v>
      </c>
      <c r="M112" s="175">
        <v>0.0</v>
      </c>
      <c r="N112" s="175">
        <v>0.0</v>
      </c>
      <c r="O112" s="175">
        <v>0.0</v>
      </c>
      <c r="P112" s="175">
        <v>0.0</v>
      </c>
      <c r="Q112" s="175">
        <v>0.0</v>
      </c>
      <c r="R112" s="175">
        <v>0.0</v>
      </c>
      <c r="S112" s="175">
        <v>0.0</v>
      </c>
      <c r="T112" s="175">
        <v>0.0</v>
      </c>
      <c r="U112" s="175">
        <v>0.0</v>
      </c>
      <c r="V112" s="175">
        <v>0.0</v>
      </c>
      <c r="W112" s="175">
        <v>0.0</v>
      </c>
      <c r="X112" s="175">
        <v>0.0</v>
      </c>
      <c r="Y112" s="175">
        <v>0.0</v>
      </c>
      <c r="Z112" s="175">
        <v>0.0</v>
      </c>
      <c r="AA112" s="175">
        <v>0.0</v>
      </c>
      <c r="AB112" s="175">
        <v>0.0</v>
      </c>
      <c r="AC112" s="175">
        <v>0.0</v>
      </c>
      <c r="AD112" s="175">
        <v>0.0</v>
      </c>
      <c r="AE112" s="175">
        <v>0.0</v>
      </c>
      <c r="AF112" s="175">
        <v>0.0</v>
      </c>
      <c r="AG112" s="175">
        <v>0.0</v>
      </c>
      <c r="AH112" s="175">
        <v>467.0</v>
      </c>
      <c r="AI112" s="175">
        <v>0.0</v>
      </c>
      <c r="AJ112" s="175">
        <v>0.0</v>
      </c>
      <c r="AK112" s="175">
        <v>0.0</v>
      </c>
      <c r="AL112" s="175">
        <v>0.0</v>
      </c>
      <c r="AM112" s="175">
        <v>0.0</v>
      </c>
      <c r="AN112" s="175">
        <v>0.0</v>
      </c>
      <c r="AO112" s="175">
        <v>0.0</v>
      </c>
      <c r="AP112" s="175">
        <v>474.0</v>
      </c>
      <c r="AQ112" s="175">
        <v>0.0</v>
      </c>
      <c r="AR112" s="175">
        <v>0.0</v>
      </c>
      <c r="AS112" s="175">
        <v>0.0</v>
      </c>
      <c r="AT112" s="175">
        <v>0.0</v>
      </c>
      <c r="AU112" s="175">
        <v>0.0</v>
      </c>
      <c r="AV112" s="175">
        <v>0.0</v>
      </c>
      <c r="AW112" s="175">
        <v>0.0</v>
      </c>
      <c r="AX112" s="175">
        <v>0.0</v>
      </c>
      <c r="AY112" s="175">
        <v>0.0</v>
      </c>
      <c r="AZ112" s="175">
        <v>0.0</v>
      </c>
      <c r="BA112" s="175">
        <v>0.0</v>
      </c>
      <c r="BB112" s="175">
        <v>0.0</v>
      </c>
      <c r="BC112" s="175">
        <v>0.0</v>
      </c>
      <c r="BD112" s="175">
        <v>0.0</v>
      </c>
      <c r="BE112" s="175">
        <v>440.0</v>
      </c>
      <c r="BF112" s="175">
        <v>0.0</v>
      </c>
      <c r="BG112" s="175">
        <v>0.0</v>
      </c>
      <c r="BH112" s="175">
        <v>0.0</v>
      </c>
      <c r="BI112" s="175">
        <v>0.0</v>
      </c>
      <c r="BJ112" s="175">
        <v>0.0</v>
      </c>
      <c r="BK112" s="175">
        <v>0.0</v>
      </c>
      <c r="BL112" s="175">
        <v>0.0</v>
      </c>
      <c r="BM112" s="175">
        <v>0.0</v>
      </c>
      <c r="BN112" s="175">
        <v>0.0</v>
      </c>
      <c r="BO112" s="175">
        <v>0.0</v>
      </c>
      <c r="BP112" s="175">
        <v>0.0</v>
      </c>
      <c r="BQ112" s="175">
        <v>0.0</v>
      </c>
      <c r="BR112" s="175">
        <v>0.0</v>
      </c>
      <c r="BS112" s="175">
        <v>443.0</v>
      </c>
      <c r="BT112" s="175">
        <v>0.0</v>
      </c>
      <c r="BU112" s="175">
        <v>0.0</v>
      </c>
      <c r="BV112" s="175">
        <v>0.0</v>
      </c>
      <c r="BW112" s="175">
        <v>0.0</v>
      </c>
      <c r="BX112" s="175">
        <v>0.0</v>
      </c>
      <c r="BY112" s="175">
        <v>0.0</v>
      </c>
      <c r="BZ112" s="175">
        <v>467.0</v>
      </c>
      <c r="CA112" s="175">
        <v>0.0</v>
      </c>
      <c r="CB112" s="175">
        <v>0.0</v>
      </c>
      <c r="CC112" s="175">
        <v>0.0</v>
      </c>
      <c r="CD112" s="175">
        <v>0.0</v>
      </c>
      <c r="CE112" s="175">
        <v>0.0</v>
      </c>
      <c r="CF112" s="175">
        <v>0.0</v>
      </c>
      <c r="CG112" s="175">
        <v>0.0</v>
      </c>
      <c r="CH112" s="175">
        <v>0.0</v>
      </c>
      <c r="CI112" s="175">
        <v>0.0</v>
      </c>
      <c r="CJ112" s="175">
        <v>0.0</v>
      </c>
      <c r="CK112" s="175">
        <v>0.0</v>
      </c>
      <c r="CL112" s="175">
        <v>0.0</v>
      </c>
      <c r="CM112" s="175">
        <v>0.0</v>
      </c>
      <c r="CN112" s="175">
        <v>0.0</v>
      </c>
      <c r="CO112" s="175">
        <v>0.0</v>
      </c>
      <c r="CP112" s="175">
        <v>0.0</v>
      </c>
      <c r="CQ112" s="175">
        <v>0.0</v>
      </c>
      <c r="CR112" s="175">
        <v>0.0</v>
      </c>
      <c r="CS112" s="175">
        <v>0.0</v>
      </c>
      <c r="CT112" s="175">
        <v>0.0</v>
      </c>
      <c r="CU112" s="175">
        <v>467.0</v>
      </c>
      <c r="CV112" s="175">
        <v>0.0</v>
      </c>
      <c r="CW112" s="175">
        <v>0.0</v>
      </c>
      <c r="CX112" s="175">
        <v>0.0</v>
      </c>
      <c r="CY112" s="175">
        <v>0.0</v>
      </c>
      <c r="CZ112" s="175">
        <v>0.0</v>
      </c>
      <c r="DA112" s="175">
        <v>0.0</v>
      </c>
      <c r="DB112" s="175">
        <v>0.0</v>
      </c>
      <c r="DC112" s="175">
        <v>0.0</v>
      </c>
      <c r="DD112" s="175">
        <v>448.0</v>
      </c>
      <c r="DE112" s="175">
        <v>0.0</v>
      </c>
      <c r="DF112" s="175">
        <v>0.0</v>
      </c>
      <c r="DG112" s="175">
        <v>0.0</v>
      </c>
      <c r="DH112" s="175">
        <v>0.0</v>
      </c>
      <c r="DI112" s="175">
        <v>0.0</v>
      </c>
      <c r="DJ112" s="175">
        <v>0.0</v>
      </c>
      <c r="DK112" s="175">
        <v>0.0</v>
      </c>
      <c r="DL112" s="175">
        <v>480.0</v>
      </c>
      <c r="DM112" s="175">
        <v>0.0</v>
      </c>
      <c r="DN112" s="175">
        <v>0.0</v>
      </c>
      <c r="DO112" s="175">
        <v>0.0</v>
      </c>
      <c r="DP112" s="175">
        <v>0.0</v>
      </c>
      <c r="DQ112" s="175">
        <v>0.0</v>
      </c>
      <c r="DR112" s="175">
        <v>0.0</v>
      </c>
      <c r="DS112" s="175">
        <v>443.0</v>
      </c>
      <c r="DT112" s="175">
        <v>0.0</v>
      </c>
      <c r="DU112" s="175">
        <v>0.0</v>
      </c>
      <c r="DV112" s="175">
        <v>0.0</v>
      </c>
      <c r="DW112" s="175">
        <v>0.0</v>
      </c>
      <c r="DX112" s="175">
        <v>0.0</v>
      </c>
      <c r="DY112" s="175">
        <v>474.0</v>
      </c>
      <c r="DZ112" s="175">
        <v>0.0</v>
      </c>
      <c r="EA112" s="175">
        <v>0.0</v>
      </c>
      <c r="EB112" s="175">
        <v>461.0</v>
      </c>
      <c r="EC112" s="175">
        <v>0.0</v>
      </c>
      <c r="ED112" s="175">
        <v>0.0</v>
      </c>
      <c r="EE112" s="175">
        <v>0.0</v>
      </c>
      <c r="EF112" s="175">
        <v>0.0</v>
      </c>
      <c r="EG112" s="175">
        <v>0.0</v>
      </c>
      <c r="EH112" s="175">
        <v>0.0</v>
      </c>
      <c r="EI112" s="175">
        <v>0.0</v>
      </c>
      <c r="EJ112" s="175">
        <v>0.0</v>
      </c>
      <c r="EK112" s="175">
        <v>0.0</v>
      </c>
      <c r="EL112" s="175">
        <v>0.0</v>
      </c>
      <c r="EM112" s="176">
        <v>0.0</v>
      </c>
      <c r="EN112" s="177">
        <f t="shared" si="2"/>
        <v>0</v>
      </c>
      <c r="EO112" s="178">
        <f>VLOOKUP(C112,'Complexity Cost Adjustment'!$C$2:$H$141,6,0)</f>
        <v>51.4602</v>
      </c>
      <c r="EP112" s="178">
        <f t="shared" ref="EP112:JY112" si="115">IF(D112&gt;0,($EO112)*D$143,0)</f>
        <v>0</v>
      </c>
      <c r="EQ112" s="178">
        <f t="shared" si="115"/>
        <v>0</v>
      </c>
      <c r="ER112" s="178">
        <f t="shared" si="115"/>
        <v>0</v>
      </c>
      <c r="ES112" s="178">
        <f t="shared" si="115"/>
        <v>0</v>
      </c>
      <c r="ET112" s="178">
        <f t="shared" si="115"/>
        <v>0</v>
      </c>
      <c r="EU112" s="178">
        <f t="shared" si="115"/>
        <v>0</v>
      </c>
      <c r="EV112" s="178">
        <f t="shared" si="115"/>
        <v>0</v>
      </c>
      <c r="EW112" s="178">
        <f t="shared" si="115"/>
        <v>0</v>
      </c>
      <c r="EX112" s="178">
        <f t="shared" si="115"/>
        <v>0</v>
      </c>
      <c r="EY112" s="178">
        <f t="shared" si="115"/>
        <v>0</v>
      </c>
      <c r="EZ112" s="178">
        <f t="shared" si="115"/>
        <v>0</v>
      </c>
      <c r="FA112" s="178">
        <f t="shared" si="115"/>
        <v>0</v>
      </c>
      <c r="FB112" s="178">
        <f t="shared" si="115"/>
        <v>0</v>
      </c>
      <c r="FC112" s="178">
        <f t="shared" si="115"/>
        <v>0</v>
      </c>
      <c r="FD112" s="178">
        <f t="shared" si="115"/>
        <v>0</v>
      </c>
      <c r="FE112" s="178">
        <f t="shared" si="115"/>
        <v>0</v>
      </c>
      <c r="FF112" s="178">
        <f t="shared" si="115"/>
        <v>0</v>
      </c>
      <c r="FG112" s="178">
        <f t="shared" si="115"/>
        <v>0</v>
      </c>
      <c r="FH112" s="178">
        <f t="shared" si="115"/>
        <v>0</v>
      </c>
      <c r="FI112" s="178">
        <f t="shared" si="115"/>
        <v>0</v>
      </c>
      <c r="FJ112" s="178">
        <f t="shared" si="115"/>
        <v>0</v>
      </c>
      <c r="FK112" s="178">
        <f t="shared" si="115"/>
        <v>0</v>
      </c>
      <c r="FL112" s="178">
        <f t="shared" si="115"/>
        <v>0</v>
      </c>
      <c r="FM112" s="178">
        <f t="shared" si="115"/>
        <v>0</v>
      </c>
      <c r="FN112" s="178">
        <f t="shared" si="115"/>
        <v>0</v>
      </c>
      <c r="FO112" s="178">
        <f t="shared" si="115"/>
        <v>0</v>
      </c>
      <c r="FP112" s="178">
        <f t="shared" si="115"/>
        <v>0</v>
      </c>
      <c r="FQ112" s="178">
        <f t="shared" si="115"/>
        <v>0</v>
      </c>
      <c r="FR112" s="178">
        <f t="shared" si="115"/>
        <v>0</v>
      </c>
      <c r="FS112" s="178">
        <f t="shared" si="115"/>
        <v>0</v>
      </c>
      <c r="FT112" s="179">
        <f t="shared" si="115"/>
        <v>58.664628</v>
      </c>
      <c r="FU112" s="178">
        <f t="shared" si="115"/>
        <v>0</v>
      </c>
      <c r="FV112" s="178">
        <f t="shared" si="115"/>
        <v>0</v>
      </c>
      <c r="FW112" s="178">
        <f t="shared" si="115"/>
        <v>0</v>
      </c>
      <c r="FX112" s="178">
        <f t="shared" si="115"/>
        <v>0</v>
      </c>
      <c r="FY112" s="178">
        <f t="shared" si="115"/>
        <v>0</v>
      </c>
      <c r="FZ112" s="178">
        <f t="shared" si="115"/>
        <v>0</v>
      </c>
      <c r="GA112" s="178">
        <f t="shared" si="115"/>
        <v>0</v>
      </c>
      <c r="GB112" s="179">
        <f t="shared" si="115"/>
        <v>64.2223296</v>
      </c>
      <c r="GC112" s="178">
        <f t="shared" si="115"/>
        <v>0</v>
      </c>
      <c r="GD112" s="178">
        <f t="shared" si="115"/>
        <v>0</v>
      </c>
      <c r="GE112" s="178">
        <f t="shared" si="115"/>
        <v>0</v>
      </c>
      <c r="GF112" s="178">
        <f t="shared" si="115"/>
        <v>0</v>
      </c>
      <c r="GG112" s="178">
        <f t="shared" si="115"/>
        <v>0</v>
      </c>
      <c r="GH112" s="178">
        <f t="shared" si="115"/>
        <v>0</v>
      </c>
      <c r="GI112" s="178">
        <f t="shared" si="115"/>
        <v>0</v>
      </c>
      <c r="GJ112" s="178">
        <f t="shared" si="115"/>
        <v>0</v>
      </c>
      <c r="GK112" s="178">
        <f t="shared" si="115"/>
        <v>0</v>
      </c>
      <c r="GL112" s="178">
        <f t="shared" si="115"/>
        <v>0</v>
      </c>
      <c r="GM112" s="178">
        <f t="shared" si="115"/>
        <v>0</v>
      </c>
      <c r="GN112" s="178">
        <f t="shared" si="115"/>
        <v>0</v>
      </c>
      <c r="GO112" s="178">
        <f t="shared" si="115"/>
        <v>0</v>
      </c>
      <c r="GP112" s="178">
        <f t="shared" si="115"/>
        <v>0</v>
      </c>
      <c r="GQ112" s="179">
        <f t="shared" si="115"/>
        <v>36.3823614</v>
      </c>
      <c r="GR112" s="178">
        <f t="shared" si="115"/>
        <v>0</v>
      </c>
      <c r="GS112" s="178">
        <f t="shared" si="115"/>
        <v>0</v>
      </c>
      <c r="GT112" s="178">
        <f t="shared" si="115"/>
        <v>0</v>
      </c>
      <c r="GU112" s="178">
        <f t="shared" si="115"/>
        <v>0</v>
      </c>
      <c r="GV112" s="178">
        <f t="shared" si="115"/>
        <v>0</v>
      </c>
      <c r="GW112" s="178">
        <f t="shared" si="115"/>
        <v>0</v>
      </c>
      <c r="GX112" s="178">
        <f t="shared" si="115"/>
        <v>0</v>
      </c>
      <c r="GY112" s="178">
        <f t="shared" si="115"/>
        <v>0</v>
      </c>
      <c r="GZ112" s="178">
        <f t="shared" si="115"/>
        <v>0</v>
      </c>
      <c r="HA112" s="178">
        <f t="shared" si="115"/>
        <v>0</v>
      </c>
      <c r="HB112" s="178">
        <f t="shared" si="115"/>
        <v>0</v>
      </c>
      <c r="HC112" s="178">
        <f t="shared" si="115"/>
        <v>0</v>
      </c>
      <c r="HD112" s="178">
        <f t="shared" si="115"/>
        <v>0</v>
      </c>
      <c r="HE112" s="179">
        <f t="shared" si="115"/>
        <v>61.1347176</v>
      </c>
      <c r="HF112" s="178">
        <f t="shared" si="115"/>
        <v>0</v>
      </c>
      <c r="HG112" s="178">
        <f t="shared" si="115"/>
        <v>0</v>
      </c>
      <c r="HH112" s="178">
        <f t="shared" si="115"/>
        <v>0</v>
      </c>
      <c r="HI112" s="178">
        <f t="shared" si="115"/>
        <v>0</v>
      </c>
      <c r="HJ112" s="178">
        <f t="shared" si="115"/>
        <v>0</v>
      </c>
      <c r="HK112" s="178">
        <f t="shared" si="115"/>
        <v>0</v>
      </c>
      <c r="HL112" s="179">
        <f t="shared" si="115"/>
        <v>44.4616128</v>
      </c>
      <c r="HM112" s="178">
        <f t="shared" si="115"/>
        <v>0</v>
      </c>
      <c r="HN112" s="178">
        <f t="shared" si="115"/>
        <v>0</v>
      </c>
      <c r="HO112" s="178">
        <f t="shared" si="115"/>
        <v>0</v>
      </c>
      <c r="HP112" s="178">
        <f t="shared" si="115"/>
        <v>0</v>
      </c>
      <c r="HQ112" s="178">
        <f t="shared" si="115"/>
        <v>0</v>
      </c>
      <c r="HR112" s="178">
        <f t="shared" si="115"/>
        <v>0</v>
      </c>
      <c r="HS112" s="178">
        <f t="shared" si="115"/>
        <v>0</v>
      </c>
      <c r="HT112" s="178">
        <f t="shared" si="115"/>
        <v>0</v>
      </c>
      <c r="HU112" s="178">
        <f t="shared" si="115"/>
        <v>0</v>
      </c>
      <c r="HV112" s="178">
        <f t="shared" si="115"/>
        <v>0</v>
      </c>
      <c r="HW112" s="178">
        <f t="shared" si="115"/>
        <v>0</v>
      </c>
      <c r="HX112" s="178">
        <f t="shared" si="115"/>
        <v>0</v>
      </c>
      <c r="HY112" s="178">
        <f t="shared" si="115"/>
        <v>0</v>
      </c>
      <c r="HZ112" s="178">
        <f t="shared" si="115"/>
        <v>0</v>
      </c>
      <c r="IA112" s="178">
        <f t="shared" si="115"/>
        <v>0</v>
      </c>
      <c r="IB112" s="178">
        <f t="shared" si="115"/>
        <v>0</v>
      </c>
      <c r="IC112" s="178">
        <f t="shared" si="115"/>
        <v>0</v>
      </c>
      <c r="ID112" s="178">
        <f t="shared" si="115"/>
        <v>0</v>
      </c>
      <c r="IE112" s="178">
        <f t="shared" si="115"/>
        <v>0</v>
      </c>
      <c r="IF112" s="178">
        <f t="shared" si="115"/>
        <v>0</v>
      </c>
      <c r="IG112" s="179">
        <f t="shared" si="115"/>
        <v>31.8024036</v>
      </c>
      <c r="IH112" s="178">
        <f t="shared" si="115"/>
        <v>0</v>
      </c>
      <c r="II112" s="178">
        <f t="shared" si="115"/>
        <v>0</v>
      </c>
      <c r="IJ112" s="178">
        <f t="shared" si="115"/>
        <v>0</v>
      </c>
      <c r="IK112" s="178">
        <f t="shared" si="115"/>
        <v>0</v>
      </c>
      <c r="IL112" s="178">
        <f t="shared" si="115"/>
        <v>0</v>
      </c>
      <c r="IM112" s="178">
        <f t="shared" si="115"/>
        <v>0</v>
      </c>
      <c r="IN112" s="178">
        <f t="shared" si="115"/>
        <v>0</v>
      </c>
      <c r="IO112" s="178">
        <f t="shared" si="115"/>
        <v>0</v>
      </c>
      <c r="IP112" s="179">
        <f t="shared" si="115"/>
        <v>26.502003</v>
      </c>
      <c r="IQ112" s="178">
        <f t="shared" si="115"/>
        <v>0</v>
      </c>
      <c r="IR112" s="178">
        <f t="shared" si="115"/>
        <v>0</v>
      </c>
      <c r="IS112" s="178">
        <f t="shared" si="115"/>
        <v>0</v>
      </c>
      <c r="IT112" s="178">
        <f t="shared" si="115"/>
        <v>0</v>
      </c>
      <c r="IU112" s="178">
        <f t="shared" si="115"/>
        <v>0</v>
      </c>
      <c r="IV112" s="178">
        <f t="shared" si="115"/>
        <v>0</v>
      </c>
      <c r="IW112" s="178">
        <f t="shared" si="115"/>
        <v>0</v>
      </c>
      <c r="IX112" s="179">
        <f t="shared" si="115"/>
        <v>36.7425828</v>
      </c>
      <c r="IY112" s="178">
        <f t="shared" si="115"/>
        <v>0</v>
      </c>
      <c r="IZ112" s="178">
        <f t="shared" si="115"/>
        <v>0</v>
      </c>
      <c r="JA112" s="178">
        <f t="shared" si="115"/>
        <v>0</v>
      </c>
      <c r="JB112" s="178">
        <f t="shared" si="115"/>
        <v>0</v>
      </c>
      <c r="JC112" s="178">
        <f t="shared" si="115"/>
        <v>0</v>
      </c>
      <c r="JD112" s="178">
        <f t="shared" si="115"/>
        <v>0</v>
      </c>
      <c r="JE112" s="179">
        <f t="shared" si="115"/>
        <v>61.75224</v>
      </c>
      <c r="JF112" s="178">
        <f t="shared" si="115"/>
        <v>0</v>
      </c>
      <c r="JG112" s="178">
        <f t="shared" si="115"/>
        <v>0</v>
      </c>
      <c r="JH112" s="178">
        <f t="shared" si="115"/>
        <v>0</v>
      </c>
      <c r="JI112" s="178">
        <f t="shared" si="115"/>
        <v>0</v>
      </c>
      <c r="JJ112" s="178">
        <f t="shared" si="115"/>
        <v>0</v>
      </c>
      <c r="JK112" s="179">
        <f t="shared" si="115"/>
        <v>63.553347</v>
      </c>
      <c r="JL112" s="178">
        <f t="shared" si="115"/>
        <v>0</v>
      </c>
      <c r="JM112" s="178">
        <f t="shared" si="115"/>
        <v>0</v>
      </c>
      <c r="JN112" s="179">
        <f t="shared" si="115"/>
        <v>89.2319868</v>
      </c>
      <c r="JO112" s="178">
        <f t="shared" si="115"/>
        <v>0</v>
      </c>
      <c r="JP112" s="178">
        <f t="shared" si="115"/>
        <v>0</v>
      </c>
      <c r="JQ112" s="178">
        <f t="shared" si="115"/>
        <v>0</v>
      </c>
      <c r="JR112" s="178">
        <f t="shared" si="115"/>
        <v>0</v>
      </c>
      <c r="JS112" s="178">
        <f t="shared" si="115"/>
        <v>0</v>
      </c>
      <c r="JT112" s="178">
        <f t="shared" si="115"/>
        <v>0</v>
      </c>
      <c r="JU112" s="178">
        <f t="shared" si="115"/>
        <v>0</v>
      </c>
      <c r="JV112" s="178">
        <f t="shared" si="115"/>
        <v>0</v>
      </c>
      <c r="JW112" s="178">
        <f t="shared" si="115"/>
        <v>0</v>
      </c>
      <c r="JX112" s="178">
        <f t="shared" si="115"/>
        <v>0</v>
      </c>
      <c r="JY112" s="178">
        <f t="shared" si="115"/>
        <v>0</v>
      </c>
      <c r="JZ112" s="182">
        <f t="shared" si="4"/>
        <v>0.195</v>
      </c>
      <c r="KA112" s="181">
        <f t="shared" si="5"/>
        <v>574.4502126</v>
      </c>
      <c r="KB112" s="181">
        <f t="shared" si="6"/>
        <v>112.0177915</v>
      </c>
    </row>
    <row r="113" ht="14.25" customHeight="1">
      <c r="A113" s="50" t="s">
        <v>275</v>
      </c>
      <c r="B113" s="83" t="s">
        <v>480</v>
      </c>
      <c r="C113" s="50">
        <v>1811112.0</v>
      </c>
      <c r="D113" s="175">
        <v>0.0</v>
      </c>
      <c r="E113" s="175">
        <v>0.0</v>
      </c>
      <c r="F113" s="175">
        <v>0.0</v>
      </c>
      <c r="G113" s="175">
        <v>0.0</v>
      </c>
      <c r="H113" s="175">
        <v>0.0</v>
      </c>
      <c r="I113" s="175">
        <v>0.0</v>
      </c>
      <c r="J113" s="175">
        <v>0.0</v>
      </c>
      <c r="K113" s="175">
        <v>0.0</v>
      </c>
      <c r="L113" s="175">
        <v>0.0</v>
      </c>
      <c r="M113" s="175">
        <v>0.0</v>
      </c>
      <c r="N113" s="175">
        <v>0.0</v>
      </c>
      <c r="O113" s="175">
        <v>0.0</v>
      </c>
      <c r="P113" s="175">
        <v>0.0</v>
      </c>
      <c r="Q113" s="175">
        <v>0.0</v>
      </c>
      <c r="R113" s="175">
        <v>0.0</v>
      </c>
      <c r="S113" s="175">
        <v>0.0</v>
      </c>
      <c r="T113" s="175">
        <v>0.0</v>
      </c>
      <c r="U113" s="175">
        <v>0.0</v>
      </c>
      <c r="V113" s="175">
        <v>0.0</v>
      </c>
      <c r="W113" s="175">
        <v>0.0</v>
      </c>
      <c r="X113" s="175">
        <v>0.0</v>
      </c>
      <c r="Y113" s="175">
        <v>0.0</v>
      </c>
      <c r="Z113" s="175">
        <v>0.0</v>
      </c>
      <c r="AA113" s="175">
        <v>0.0</v>
      </c>
      <c r="AB113" s="175">
        <v>0.0</v>
      </c>
      <c r="AC113" s="175">
        <v>0.0</v>
      </c>
      <c r="AD113" s="175">
        <v>0.0</v>
      </c>
      <c r="AE113" s="175">
        <v>0.0</v>
      </c>
      <c r="AF113" s="175">
        <v>0.0</v>
      </c>
      <c r="AG113" s="175">
        <v>0.0</v>
      </c>
      <c r="AH113" s="175">
        <v>1367.0</v>
      </c>
      <c r="AI113" s="175">
        <v>0.0</v>
      </c>
      <c r="AJ113" s="175">
        <v>0.0</v>
      </c>
      <c r="AK113" s="175">
        <v>0.0</v>
      </c>
      <c r="AL113" s="175">
        <v>0.0</v>
      </c>
      <c r="AM113" s="175">
        <v>0.0</v>
      </c>
      <c r="AN113" s="175">
        <v>0.0</v>
      </c>
      <c r="AO113" s="175">
        <v>0.0</v>
      </c>
      <c r="AP113" s="175">
        <v>1388.0</v>
      </c>
      <c r="AQ113" s="175">
        <v>0.0</v>
      </c>
      <c r="AR113" s="175">
        <v>0.0</v>
      </c>
      <c r="AS113" s="175">
        <v>0.0</v>
      </c>
      <c r="AT113" s="175">
        <v>0.0</v>
      </c>
      <c r="AU113" s="175">
        <v>0.0</v>
      </c>
      <c r="AV113" s="175">
        <v>0.0</v>
      </c>
      <c r="AW113" s="175">
        <v>0.0</v>
      </c>
      <c r="AX113" s="175">
        <v>0.0</v>
      </c>
      <c r="AY113" s="175">
        <v>0.0</v>
      </c>
      <c r="AZ113" s="175">
        <v>0.0</v>
      </c>
      <c r="BA113" s="175">
        <v>0.0</v>
      </c>
      <c r="BB113" s="175">
        <v>0.0</v>
      </c>
      <c r="BC113" s="175">
        <v>0.0</v>
      </c>
      <c r="BD113" s="175">
        <v>0.0</v>
      </c>
      <c r="BE113" s="175">
        <v>1289.0</v>
      </c>
      <c r="BF113" s="175">
        <v>0.0</v>
      </c>
      <c r="BG113" s="175">
        <v>0.0</v>
      </c>
      <c r="BH113" s="175">
        <v>0.0</v>
      </c>
      <c r="BI113" s="175">
        <v>0.0</v>
      </c>
      <c r="BJ113" s="175">
        <v>0.0</v>
      </c>
      <c r="BK113" s="175">
        <v>0.0</v>
      </c>
      <c r="BL113" s="175">
        <v>0.0</v>
      </c>
      <c r="BM113" s="175">
        <v>0.0</v>
      </c>
      <c r="BN113" s="175">
        <v>0.0</v>
      </c>
      <c r="BO113" s="175">
        <v>0.0</v>
      </c>
      <c r="BP113" s="175">
        <v>0.0</v>
      </c>
      <c r="BQ113" s="175">
        <v>0.0</v>
      </c>
      <c r="BR113" s="175">
        <v>0.0</v>
      </c>
      <c r="BS113" s="175">
        <v>1298.0</v>
      </c>
      <c r="BT113" s="175">
        <v>0.0</v>
      </c>
      <c r="BU113" s="175">
        <v>0.0</v>
      </c>
      <c r="BV113" s="175">
        <v>0.0</v>
      </c>
      <c r="BW113" s="175">
        <v>0.0</v>
      </c>
      <c r="BX113" s="175">
        <v>0.0</v>
      </c>
      <c r="BY113" s="175">
        <v>0.0</v>
      </c>
      <c r="BZ113" s="175">
        <v>1367.0</v>
      </c>
      <c r="CA113" s="175">
        <v>0.0</v>
      </c>
      <c r="CB113" s="175">
        <v>0.0</v>
      </c>
      <c r="CC113" s="175">
        <v>0.0</v>
      </c>
      <c r="CD113" s="175">
        <v>0.0</v>
      </c>
      <c r="CE113" s="175">
        <v>0.0</v>
      </c>
      <c r="CF113" s="175">
        <v>0.0</v>
      </c>
      <c r="CG113" s="175">
        <v>0.0</v>
      </c>
      <c r="CH113" s="175">
        <v>0.0</v>
      </c>
      <c r="CI113" s="175">
        <v>0.0</v>
      </c>
      <c r="CJ113" s="175">
        <v>0.0</v>
      </c>
      <c r="CK113" s="175">
        <v>0.0</v>
      </c>
      <c r="CL113" s="175">
        <v>0.0</v>
      </c>
      <c r="CM113" s="175">
        <v>0.0</v>
      </c>
      <c r="CN113" s="175">
        <v>0.0</v>
      </c>
      <c r="CO113" s="175">
        <v>0.0</v>
      </c>
      <c r="CP113" s="175">
        <v>0.0</v>
      </c>
      <c r="CQ113" s="175">
        <v>0.0</v>
      </c>
      <c r="CR113" s="175">
        <v>0.0</v>
      </c>
      <c r="CS113" s="175">
        <v>0.0</v>
      </c>
      <c r="CT113" s="175">
        <v>0.0</v>
      </c>
      <c r="CU113" s="175">
        <v>1367.0</v>
      </c>
      <c r="CV113" s="175">
        <v>0.0</v>
      </c>
      <c r="CW113" s="175">
        <v>0.0</v>
      </c>
      <c r="CX113" s="175">
        <v>0.0</v>
      </c>
      <c r="CY113" s="175">
        <v>0.0</v>
      </c>
      <c r="CZ113" s="175">
        <v>0.0</v>
      </c>
      <c r="DA113" s="175">
        <v>0.0</v>
      </c>
      <c r="DB113" s="175">
        <v>0.0</v>
      </c>
      <c r="DC113" s="175">
        <v>0.0</v>
      </c>
      <c r="DD113" s="175">
        <v>1312.0</v>
      </c>
      <c r="DE113" s="175">
        <v>0.0</v>
      </c>
      <c r="DF113" s="175">
        <v>0.0</v>
      </c>
      <c r="DG113" s="175">
        <v>0.0</v>
      </c>
      <c r="DH113" s="175">
        <v>0.0</v>
      </c>
      <c r="DI113" s="175">
        <v>0.0</v>
      </c>
      <c r="DJ113" s="175">
        <v>0.0</v>
      </c>
      <c r="DK113" s="175">
        <v>0.0</v>
      </c>
      <c r="DL113" s="175">
        <v>1406.0</v>
      </c>
      <c r="DM113" s="175">
        <v>0.0</v>
      </c>
      <c r="DN113" s="175">
        <v>0.0</v>
      </c>
      <c r="DO113" s="175">
        <v>0.0</v>
      </c>
      <c r="DP113" s="175">
        <v>0.0</v>
      </c>
      <c r="DQ113" s="175">
        <v>0.0</v>
      </c>
      <c r="DR113" s="175">
        <v>0.0</v>
      </c>
      <c r="DS113" s="175">
        <v>1298.0</v>
      </c>
      <c r="DT113" s="175">
        <v>0.0</v>
      </c>
      <c r="DU113" s="175">
        <v>0.0</v>
      </c>
      <c r="DV113" s="175">
        <v>0.0</v>
      </c>
      <c r="DW113" s="175">
        <v>0.0</v>
      </c>
      <c r="DX113" s="175">
        <v>0.0</v>
      </c>
      <c r="DY113" s="175">
        <v>1388.0</v>
      </c>
      <c r="DZ113" s="175">
        <v>0.0</v>
      </c>
      <c r="EA113" s="175">
        <v>0.0</v>
      </c>
      <c r="EB113" s="175">
        <v>1351.0</v>
      </c>
      <c r="EC113" s="175">
        <v>0.0</v>
      </c>
      <c r="ED113" s="175">
        <v>0.0</v>
      </c>
      <c r="EE113" s="175">
        <v>0.0</v>
      </c>
      <c r="EF113" s="175">
        <v>0.0</v>
      </c>
      <c r="EG113" s="175">
        <v>0.0</v>
      </c>
      <c r="EH113" s="175">
        <v>0.0</v>
      </c>
      <c r="EI113" s="175">
        <v>0.0</v>
      </c>
      <c r="EJ113" s="175">
        <v>0.0</v>
      </c>
      <c r="EK113" s="175">
        <v>0.0</v>
      </c>
      <c r="EL113" s="175">
        <v>0.0</v>
      </c>
      <c r="EM113" s="176">
        <v>0.0</v>
      </c>
      <c r="EN113" s="177">
        <f t="shared" si="2"/>
        <v>0</v>
      </c>
      <c r="EO113" s="178">
        <f>VLOOKUP(C113,'Complexity Cost Adjustment'!$C$2:$H$141,6,0)</f>
        <v>103.5871</v>
      </c>
      <c r="EP113" s="178">
        <f t="shared" ref="EP113:JY113" si="116">IF(D113&gt;0,($EO113)*D$143,0)</f>
        <v>0</v>
      </c>
      <c r="EQ113" s="178">
        <f t="shared" si="116"/>
        <v>0</v>
      </c>
      <c r="ER113" s="178">
        <f t="shared" si="116"/>
        <v>0</v>
      </c>
      <c r="ES113" s="178">
        <f t="shared" si="116"/>
        <v>0</v>
      </c>
      <c r="ET113" s="178">
        <f t="shared" si="116"/>
        <v>0</v>
      </c>
      <c r="EU113" s="178">
        <f t="shared" si="116"/>
        <v>0</v>
      </c>
      <c r="EV113" s="178">
        <f t="shared" si="116"/>
        <v>0</v>
      </c>
      <c r="EW113" s="178">
        <f t="shared" si="116"/>
        <v>0</v>
      </c>
      <c r="EX113" s="178">
        <f t="shared" si="116"/>
        <v>0</v>
      </c>
      <c r="EY113" s="178">
        <f t="shared" si="116"/>
        <v>0</v>
      </c>
      <c r="EZ113" s="178">
        <f t="shared" si="116"/>
        <v>0</v>
      </c>
      <c r="FA113" s="178">
        <f t="shared" si="116"/>
        <v>0</v>
      </c>
      <c r="FB113" s="178">
        <f t="shared" si="116"/>
        <v>0</v>
      </c>
      <c r="FC113" s="178">
        <f t="shared" si="116"/>
        <v>0</v>
      </c>
      <c r="FD113" s="178">
        <f t="shared" si="116"/>
        <v>0</v>
      </c>
      <c r="FE113" s="178">
        <f t="shared" si="116"/>
        <v>0</v>
      </c>
      <c r="FF113" s="178">
        <f t="shared" si="116"/>
        <v>0</v>
      </c>
      <c r="FG113" s="178">
        <f t="shared" si="116"/>
        <v>0</v>
      </c>
      <c r="FH113" s="178">
        <f t="shared" si="116"/>
        <v>0</v>
      </c>
      <c r="FI113" s="178">
        <f t="shared" si="116"/>
        <v>0</v>
      </c>
      <c r="FJ113" s="178">
        <f t="shared" si="116"/>
        <v>0</v>
      </c>
      <c r="FK113" s="178">
        <f t="shared" si="116"/>
        <v>0</v>
      </c>
      <c r="FL113" s="178">
        <f t="shared" si="116"/>
        <v>0</v>
      </c>
      <c r="FM113" s="178">
        <f t="shared" si="116"/>
        <v>0</v>
      </c>
      <c r="FN113" s="178">
        <f t="shared" si="116"/>
        <v>0</v>
      </c>
      <c r="FO113" s="178">
        <f t="shared" si="116"/>
        <v>0</v>
      </c>
      <c r="FP113" s="178">
        <f t="shared" si="116"/>
        <v>0</v>
      </c>
      <c r="FQ113" s="178">
        <f t="shared" si="116"/>
        <v>0</v>
      </c>
      <c r="FR113" s="178">
        <f t="shared" si="116"/>
        <v>0</v>
      </c>
      <c r="FS113" s="178">
        <f t="shared" si="116"/>
        <v>0</v>
      </c>
      <c r="FT113" s="179">
        <f t="shared" si="116"/>
        <v>118.089294</v>
      </c>
      <c r="FU113" s="178">
        <f t="shared" si="116"/>
        <v>0</v>
      </c>
      <c r="FV113" s="178">
        <f t="shared" si="116"/>
        <v>0</v>
      </c>
      <c r="FW113" s="178">
        <f t="shared" si="116"/>
        <v>0</v>
      </c>
      <c r="FX113" s="178">
        <f t="shared" si="116"/>
        <v>0</v>
      </c>
      <c r="FY113" s="178">
        <f t="shared" si="116"/>
        <v>0</v>
      </c>
      <c r="FZ113" s="178">
        <f t="shared" si="116"/>
        <v>0</v>
      </c>
      <c r="GA113" s="178">
        <f t="shared" si="116"/>
        <v>0</v>
      </c>
      <c r="GB113" s="179">
        <f t="shared" si="116"/>
        <v>129.2767008</v>
      </c>
      <c r="GC113" s="178">
        <f t="shared" si="116"/>
        <v>0</v>
      </c>
      <c r="GD113" s="178">
        <f t="shared" si="116"/>
        <v>0</v>
      </c>
      <c r="GE113" s="178">
        <f t="shared" si="116"/>
        <v>0</v>
      </c>
      <c r="GF113" s="178">
        <f t="shared" si="116"/>
        <v>0</v>
      </c>
      <c r="GG113" s="178">
        <f t="shared" si="116"/>
        <v>0</v>
      </c>
      <c r="GH113" s="178">
        <f t="shared" si="116"/>
        <v>0</v>
      </c>
      <c r="GI113" s="178">
        <f t="shared" si="116"/>
        <v>0</v>
      </c>
      <c r="GJ113" s="178">
        <f t="shared" si="116"/>
        <v>0</v>
      </c>
      <c r="GK113" s="178">
        <f t="shared" si="116"/>
        <v>0</v>
      </c>
      <c r="GL113" s="178">
        <f t="shared" si="116"/>
        <v>0</v>
      </c>
      <c r="GM113" s="178">
        <f t="shared" si="116"/>
        <v>0</v>
      </c>
      <c r="GN113" s="178">
        <f t="shared" si="116"/>
        <v>0</v>
      </c>
      <c r="GO113" s="178">
        <f t="shared" si="116"/>
        <v>0</v>
      </c>
      <c r="GP113" s="178">
        <f t="shared" si="116"/>
        <v>0</v>
      </c>
      <c r="GQ113" s="179">
        <f t="shared" si="116"/>
        <v>73.2360797</v>
      </c>
      <c r="GR113" s="178">
        <f t="shared" si="116"/>
        <v>0</v>
      </c>
      <c r="GS113" s="178">
        <f t="shared" si="116"/>
        <v>0</v>
      </c>
      <c r="GT113" s="178">
        <f t="shared" si="116"/>
        <v>0</v>
      </c>
      <c r="GU113" s="178">
        <f t="shared" si="116"/>
        <v>0</v>
      </c>
      <c r="GV113" s="178">
        <f t="shared" si="116"/>
        <v>0</v>
      </c>
      <c r="GW113" s="178">
        <f t="shared" si="116"/>
        <v>0</v>
      </c>
      <c r="GX113" s="178">
        <f t="shared" si="116"/>
        <v>0</v>
      </c>
      <c r="GY113" s="178">
        <f t="shared" si="116"/>
        <v>0</v>
      </c>
      <c r="GZ113" s="178">
        <f t="shared" si="116"/>
        <v>0</v>
      </c>
      <c r="HA113" s="178">
        <f t="shared" si="116"/>
        <v>0</v>
      </c>
      <c r="HB113" s="178">
        <f t="shared" si="116"/>
        <v>0</v>
      </c>
      <c r="HC113" s="178">
        <f t="shared" si="116"/>
        <v>0</v>
      </c>
      <c r="HD113" s="178">
        <f t="shared" si="116"/>
        <v>0</v>
      </c>
      <c r="HE113" s="179">
        <f t="shared" si="116"/>
        <v>123.0614748</v>
      </c>
      <c r="HF113" s="178">
        <f t="shared" si="116"/>
        <v>0</v>
      </c>
      <c r="HG113" s="178">
        <f t="shared" si="116"/>
        <v>0</v>
      </c>
      <c r="HH113" s="178">
        <f t="shared" si="116"/>
        <v>0</v>
      </c>
      <c r="HI113" s="178">
        <f t="shared" si="116"/>
        <v>0</v>
      </c>
      <c r="HJ113" s="178">
        <f t="shared" si="116"/>
        <v>0</v>
      </c>
      <c r="HK113" s="178">
        <f t="shared" si="116"/>
        <v>0</v>
      </c>
      <c r="HL113" s="179">
        <f t="shared" si="116"/>
        <v>89.4992544</v>
      </c>
      <c r="HM113" s="178">
        <f t="shared" si="116"/>
        <v>0</v>
      </c>
      <c r="HN113" s="178">
        <f t="shared" si="116"/>
        <v>0</v>
      </c>
      <c r="HO113" s="178">
        <f t="shared" si="116"/>
        <v>0</v>
      </c>
      <c r="HP113" s="178">
        <f t="shared" si="116"/>
        <v>0</v>
      </c>
      <c r="HQ113" s="178">
        <f t="shared" si="116"/>
        <v>0</v>
      </c>
      <c r="HR113" s="178">
        <f t="shared" si="116"/>
        <v>0</v>
      </c>
      <c r="HS113" s="178">
        <f t="shared" si="116"/>
        <v>0</v>
      </c>
      <c r="HT113" s="178">
        <f t="shared" si="116"/>
        <v>0</v>
      </c>
      <c r="HU113" s="178">
        <f t="shared" si="116"/>
        <v>0</v>
      </c>
      <c r="HV113" s="178">
        <f t="shared" si="116"/>
        <v>0</v>
      </c>
      <c r="HW113" s="178">
        <f t="shared" si="116"/>
        <v>0</v>
      </c>
      <c r="HX113" s="178">
        <f t="shared" si="116"/>
        <v>0</v>
      </c>
      <c r="HY113" s="178">
        <f t="shared" si="116"/>
        <v>0</v>
      </c>
      <c r="HZ113" s="178">
        <f t="shared" si="116"/>
        <v>0</v>
      </c>
      <c r="IA113" s="178">
        <f t="shared" si="116"/>
        <v>0</v>
      </c>
      <c r="IB113" s="178">
        <f t="shared" si="116"/>
        <v>0</v>
      </c>
      <c r="IC113" s="178">
        <f t="shared" si="116"/>
        <v>0</v>
      </c>
      <c r="ID113" s="178">
        <f t="shared" si="116"/>
        <v>0</v>
      </c>
      <c r="IE113" s="178">
        <f t="shared" si="116"/>
        <v>0</v>
      </c>
      <c r="IF113" s="178">
        <f t="shared" si="116"/>
        <v>0</v>
      </c>
      <c r="IG113" s="179">
        <f t="shared" si="116"/>
        <v>64.0168278</v>
      </c>
      <c r="IH113" s="178">
        <f t="shared" si="116"/>
        <v>0</v>
      </c>
      <c r="II113" s="178">
        <f t="shared" si="116"/>
        <v>0</v>
      </c>
      <c r="IJ113" s="178">
        <f t="shared" si="116"/>
        <v>0</v>
      </c>
      <c r="IK113" s="178">
        <f t="shared" si="116"/>
        <v>0</v>
      </c>
      <c r="IL113" s="178">
        <f t="shared" si="116"/>
        <v>0</v>
      </c>
      <c r="IM113" s="178">
        <f t="shared" si="116"/>
        <v>0</v>
      </c>
      <c r="IN113" s="178">
        <f t="shared" si="116"/>
        <v>0</v>
      </c>
      <c r="IO113" s="178">
        <f t="shared" si="116"/>
        <v>0</v>
      </c>
      <c r="IP113" s="179">
        <f t="shared" si="116"/>
        <v>53.3473565</v>
      </c>
      <c r="IQ113" s="178">
        <f t="shared" si="116"/>
        <v>0</v>
      </c>
      <c r="IR113" s="178">
        <f t="shared" si="116"/>
        <v>0</v>
      </c>
      <c r="IS113" s="178">
        <f t="shared" si="116"/>
        <v>0</v>
      </c>
      <c r="IT113" s="178">
        <f t="shared" si="116"/>
        <v>0</v>
      </c>
      <c r="IU113" s="178">
        <f t="shared" si="116"/>
        <v>0</v>
      </c>
      <c r="IV113" s="178">
        <f t="shared" si="116"/>
        <v>0</v>
      </c>
      <c r="IW113" s="178">
        <f t="shared" si="116"/>
        <v>0</v>
      </c>
      <c r="IX113" s="179">
        <f t="shared" si="116"/>
        <v>73.9611894</v>
      </c>
      <c r="IY113" s="178">
        <f t="shared" si="116"/>
        <v>0</v>
      </c>
      <c r="IZ113" s="178">
        <f t="shared" si="116"/>
        <v>0</v>
      </c>
      <c r="JA113" s="178">
        <f t="shared" si="116"/>
        <v>0</v>
      </c>
      <c r="JB113" s="178">
        <f t="shared" si="116"/>
        <v>0</v>
      </c>
      <c r="JC113" s="178">
        <f t="shared" si="116"/>
        <v>0</v>
      </c>
      <c r="JD113" s="178">
        <f t="shared" si="116"/>
        <v>0</v>
      </c>
      <c r="JE113" s="179">
        <f t="shared" si="116"/>
        <v>124.30452</v>
      </c>
      <c r="JF113" s="178">
        <f t="shared" si="116"/>
        <v>0</v>
      </c>
      <c r="JG113" s="178">
        <f t="shared" si="116"/>
        <v>0</v>
      </c>
      <c r="JH113" s="178">
        <f t="shared" si="116"/>
        <v>0</v>
      </c>
      <c r="JI113" s="178">
        <f t="shared" si="116"/>
        <v>0</v>
      </c>
      <c r="JJ113" s="178">
        <f t="shared" si="116"/>
        <v>0</v>
      </c>
      <c r="JK113" s="179">
        <f t="shared" si="116"/>
        <v>127.9300685</v>
      </c>
      <c r="JL113" s="178">
        <f t="shared" si="116"/>
        <v>0</v>
      </c>
      <c r="JM113" s="178">
        <f t="shared" si="116"/>
        <v>0</v>
      </c>
      <c r="JN113" s="179">
        <f t="shared" si="116"/>
        <v>179.6200314</v>
      </c>
      <c r="JO113" s="178">
        <f t="shared" si="116"/>
        <v>0</v>
      </c>
      <c r="JP113" s="178">
        <f t="shared" si="116"/>
        <v>0</v>
      </c>
      <c r="JQ113" s="178">
        <f t="shared" si="116"/>
        <v>0</v>
      </c>
      <c r="JR113" s="178">
        <f t="shared" si="116"/>
        <v>0</v>
      </c>
      <c r="JS113" s="178">
        <f t="shared" si="116"/>
        <v>0</v>
      </c>
      <c r="JT113" s="178">
        <f t="shared" si="116"/>
        <v>0</v>
      </c>
      <c r="JU113" s="178">
        <f t="shared" si="116"/>
        <v>0</v>
      </c>
      <c r="JV113" s="178">
        <f t="shared" si="116"/>
        <v>0</v>
      </c>
      <c r="JW113" s="178">
        <f t="shared" si="116"/>
        <v>0</v>
      </c>
      <c r="JX113" s="178">
        <f t="shared" si="116"/>
        <v>0</v>
      </c>
      <c r="JY113" s="178">
        <f t="shared" si="116"/>
        <v>0</v>
      </c>
      <c r="JZ113" s="182">
        <f t="shared" si="4"/>
        <v>0.195</v>
      </c>
      <c r="KA113" s="181">
        <f t="shared" si="5"/>
        <v>1156.342797</v>
      </c>
      <c r="KB113" s="181">
        <f t="shared" si="6"/>
        <v>225.4868455</v>
      </c>
    </row>
    <row r="114" ht="14.25" customHeight="1">
      <c r="A114" s="50" t="s">
        <v>275</v>
      </c>
      <c r="B114" s="83" t="s">
        <v>480</v>
      </c>
      <c r="C114" s="50">
        <v>1811113.0</v>
      </c>
      <c r="D114" s="175">
        <v>0.0</v>
      </c>
      <c r="E114" s="175">
        <v>0.0</v>
      </c>
      <c r="F114" s="175">
        <v>0.0</v>
      </c>
      <c r="G114" s="175">
        <v>0.0</v>
      </c>
      <c r="H114" s="175">
        <v>0.0</v>
      </c>
      <c r="I114" s="175">
        <v>0.0</v>
      </c>
      <c r="J114" s="175">
        <v>0.0</v>
      </c>
      <c r="K114" s="175">
        <v>0.0</v>
      </c>
      <c r="L114" s="175">
        <v>0.0</v>
      </c>
      <c r="M114" s="175">
        <v>0.0</v>
      </c>
      <c r="N114" s="175">
        <v>0.0</v>
      </c>
      <c r="O114" s="175">
        <v>0.0</v>
      </c>
      <c r="P114" s="175">
        <v>0.0</v>
      </c>
      <c r="Q114" s="175">
        <v>0.0</v>
      </c>
      <c r="R114" s="175">
        <v>0.0</v>
      </c>
      <c r="S114" s="175">
        <v>0.0</v>
      </c>
      <c r="T114" s="175">
        <v>0.0</v>
      </c>
      <c r="U114" s="175">
        <v>0.0</v>
      </c>
      <c r="V114" s="175">
        <v>0.0</v>
      </c>
      <c r="W114" s="175">
        <v>0.0</v>
      </c>
      <c r="X114" s="175">
        <v>0.0</v>
      </c>
      <c r="Y114" s="175">
        <v>0.0</v>
      </c>
      <c r="Z114" s="175">
        <v>0.0</v>
      </c>
      <c r="AA114" s="175">
        <v>0.0</v>
      </c>
      <c r="AB114" s="175">
        <v>0.0</v>
      </c>
      <c r="AC114" s="175">
        <v>0.0</v>
      </c>
      <c r="AD114" s="175">
        <v>0.0</v>
      </c>
      <c r="AE114" s="175">
        <v>0.0</v>
      </c>
      <c r="AF114" s="175">
        <v>0.0</v>
      </c>
      <c r="AG114" s="175">
        <v>0.0</v>
      </c>
      <c r="AH114" s="175">
        <v>1600.0</v>
      </c>
      <c r="AI114" s="175">
        <v>0.0</v>
      </c>
      <c r="AJ114" s="175">
        <v>0.0</v>
      </c>
      <c r="AK114" s="175">
        <v>0.0</v>
      </c>
      <c r="AL114" s="175">
        <v>0.0</v>
      </c>
      <c r="AM114" s="175">
        <v>0.0</v>
      </c>
      <c r="AN114" s="175">
        <v>0.0</v>
      </c>
      <c r="AO114" s="175">
        <v>0.0</v>
      </c>
      <c r="AP114" s="175">
        <v>1625.0</v>
      </c>
      <c r="AQ114" s="175">
        <v>0.0</v>
      </c>
      <c r="AR114" s="175">
        <v>0.0</v>
      </c>
      <c r="AS114" s="175">
        <v>0.0</v>
      </c>
      <c r="AT114" s="175">
        <v>0.0</v>
      </c>
      <c r="AU114" s="175">
        <v>0.0</v>
      </c>
      <c r="AV114" s="175">
        <v>0.0</v>
      </c>
      <c r="AW114" s="175">
        <v>0.0</v>
      </c>
      <c r="AX114" s="175">
        <v>0.0</v>
      </c>
      <c r="AY114" s="175">
        <v>0.0</v>
      </c>
      <c r="AZ114" s="175">
        <v>0.0</v>
      </c>
      <c r="BA114" s="175">
        <v>0.0</v>
      </c>
      <c r="BB114" s="175">
        <v>0.0</v>
      </c>
      <c r="BC114" s="175">
        <v>0.0</v>
      </c>
      <c r="BD114" s="175">
        <v>0.0</v>
      </c>
      <c r="BE114" s="175">
        <v>1509.0</v>
      </c>
      <c r="BF114" s="175">
        <v>0.0</v>
      </c>
      <c r="BG114" s="175">
        <v>0.0</v>
      </c>
      <c r="BH114" s="175">
        <v>0.0</v>
      </c>
      <c r="BI114" s="175">
        <v>0.0</v>
      </c>
      <c r="BJ114" s="175">
        <v>0.0</v>
      </c>
      <c r="BK114" s="175">
        <v>0.0</v>
      </c>
      <c r="BL114" s="175">
        <v>0.0</v>
      </c>
      <c r="BM114" s="175">
        <v>0.0</v>
      </c>
      <c r="BN114" s="175">
        <v>0.0</v>
      </c>
      <c r="BO114" s="175">
        <v>0.0</v>
      </c>
      <c r="BP114" s="175">
        <v>0.0</v>
      </c>
      <c r="BQ114" s="175">
        <v>0.0</v>
      </c>
      <c r="BR114" s="175">
        <v>0.0</v>
      </c>
      <c r="BS114" s="175">
        <v>1520.0</v>
      </c>
      <c r="BT114" s="175">
        <v>0.0</v>
      </c>
      <c r="BU114" s="175">
        <v>0.0</v>
      </c>
      <c r="BV114" s="175">
        <v>0.0</v>
      </c>
      <c r="BW114" s="175">
        <v>0.0</v>
      </c>
      <c r="BX114" s="175">
        <v>0.0</v>
      </c>
      <c r="BY114" s="175">
        <v>0.0</v>
      </c>
      <c r="BZ114" s="175">
        <v>1600.0</v>
      </c>
      <c r="CA114" s="175">
        <v>0.0</v>
      </c>
      <c r="CB114" s="175">
        <v>0.0</v>
      </c>
      <c r="CC114" s="175">
        <v>0.0</v>
      </c>
      <c r="CD114" s="175">
        <v>0.0</v>
      </c>
      <c r="CE114" s="175">
        <v>0.0</v>
      </c>
      <c r="CF114" s="175">
        <v>0.0</v>
      </c>
      <c r="CG114" s="175">
        <v>0.0</v>
      </c>
      <c r="CH114" s="175">
        <v>0.0</v>
      </c>
      <c r="CI114" s="175">
        <v>0.0</v>
      </c>
      <c r="CJ114" s="175">
        <v>0.0</v>
      </c>
      <c r="CK114" s="175">
        <v>0.0</v>
      </c>
      <c r="CL114" s="175">
        <v>0.0</v>
      </c>
      <c r="CM114" s="175">
        <v>0.0</v>
      </c>
      <c r="CN114" s="175">
        <v>0.0</v>
      </c>
      <c r="CO114" s="175">
        <v>0.0</v>
      </c>
      <c r="CP114" s="175">
        <v>0.0</v>
      </c>
      <c r="CQ114" s="175">
        <v>0.0</v>
      </c>
      <c r="CR114" s="175">
        <v>0.0</v>
      </c>
      <c r="CS114" s="175">
        <v>0.0</v>
      </c>
      <c r="CT114" s="175">
        <v>0.0</v>
      </c>
      <c r="CU114" s="175">
        <v>1600.0</v>
      </c>
      <c r="CV114" s="175">
        <v>0.0</v>
      </c>
      <c r="CW114" s="175">
        <v>0.0</v>
      </c>
      <c r="CX114" s="175">
        <v>0.0</v>
      </c>
      <c r="CY114" s="175">
        <v>0.0</v>
      </c>
      <c r="CZ114" s="175">
        <v>0.0</v>
      </c>
      <c r="DA114" s="175">
        <v>0.0</v>
      </c>
      <c r="DB114" s="175">
        <v>0.0</v>
      </c>
      <c r="DC114" s="175">
        <v>0.0</v>
      </c>
      <c r="DD114" s="175">
        <v>1536.0</v>
      </c>
      <c r="DE114" s="175">
        <v>0.0</v>
      </c>
      <c r="DF114" s="175">
        <v>0.0</v>
      </c>
      <c r="DG114" s="175">
        <v>0.0</v>
      </c>
      <c r="DH114" s="175">
        <v>0.0</v>
      </c>
      <c r="DI114" s="175">
        <v>0.0</v>
      </c>
      <c r="DJ114" s="175">
        <v>0.0</v>
      </c>
      <c r="DK114" s="175">
        <v>0.0</v>
      </c>
      <c r="DL114" s="175">
        <v>1646.0</v>
      </c>
      <c r="DM114" s="175">
        <v>0.0</v>
      </c>
      <c r="DN114" s="175">
        <v>0.0</v>
      </c>
      <c r="DO114" s="175">
        <v>0.0</v>
      </c>
      <c r="DP114" s="175">
        <v>0.0</v>
      </c>
      <c r="DQ114" s="175">
        <v>0.0</v>
      </c>
      <c r="DR114" s="175">
        <v>0.0</v>
      </c>
      <c r="DS114" s="175">
        <v>1520.0</v>
      </c>
      <c r="DT114" s="175">
        <v>0.0</v>
      </c>
      <c r="DU114" s="175">
        <v>0.0</v>
      </c>
      <c r="DV114" s="175">
        <v>0.0</v>
      </c>
      <c r="DW114" s="175">
        <v>0.0</v>
      </c>
      <c r="DX114" s="175">
        <v>0.0</v>
      </c>
      <c r="DY114" s="175">
        <v>1625.0</v>
      </c>
      <c r="DZ114" s="175">
        <v>0.0</v>
      </c>
      <c r="EA114" s="175">
        <v>0.0</v>
      </c>
      <c r="EB114" s="175">
        <v>1581.0</v>
      </c>
      <c r="EC114" s="175">
        <v>0.0</v>
      </c>
      <c r="ED114" s="175">
        <v>0.0</v>
      </c>
      <c r="EE114" s="175">
        <v>0.0</v>
      </c>
      <c r="EF114" s="175">
        <v>0.0</v>
      </c>
      <c r="EG114" s="175">
        <v>0.0</v>
      </c>
      <c r="EH114" s="175">
        <v>0.0</v>
      </c>
      <c r="EI114" s="175">
        <v>0.0</v>
      </c>
      <c r="EJ114" s="175">
        <v>0.0</v>
      </c>
      <c r="EK114" s="175">
        <v>0.0</v>
      </c>
      <c r="EL114" s="175">
        <v>0.0</v>
      </c>
      <c r="EM114" s="176">
        <v>0.0</v>
      </c>
      <c r="EN114" s="177">
        <f t="shared" si="2"/>
        <v>0</v>
      </c>
      <c r="EO114" s="178">
        <f>VLOOKUP(C114,'Complexity Cost Adjustment'!$C$2:$H$141,6,0)</f>
        <v>87.4846</v>
      </c>
      <c r="EP114" s="178">
        <f t="shared" ref="EP114:JY114" si="117">IF(D114&gt;0,($EO114)*D$143,0)</f>
        <v>0</v>
      </c>
      <c r="EQ114" s="178">
        <f t="shared" si="117"/>
        <v>0</v>
      </c>
      <c r="ER114" s="178">
        <f t="shared" si="117"/>
        <v>0</v>
      </c>
      <c r="ES114" s="178">
        <f t="shared" si="117"/>
        <v>0</v>
      </c>
      <c r="ET114" s="178">
        <f t="shared" si="117"/>
        <v>0</v>
      </c>
      <c r="EU114" s="178">
        <f t="shared" si="117"/>
        <v>0</v>
      </c>
      <c r="EV114" s="178">
        <f t="shared" si="117"/>
        <v>0</v>
      </c>
      <c r="EW114" s="178">
        <f t="shared" si="117"/>
        <v>0</v>
      </c>
      <c r="EX114" s="178">
        <f t="shared" si="117"/>
        <v>0</v>
      </c>
      <c r="EY114" s="178">
        <f t="shared" si="117"/>
        <v>0</v>
      </c>
      <c r="EZ114" s="178">
        <f t="shared" si="117"/>
        <v>0</v>
      </c>
      <c r="FA114" s="178">
        <f t="shared" si="117"/>
        <v>0</v>
      </c>
      <c r="FB114" s="178">
        <f t="shared" si="117"/>
        <v>0</v>
      </c>
      <c r="FC114" s="178">
        <f t="shared" si="117"/>
        <v>0</v>
      </c>
      <c r="FD114" s="178">
        <f t="shared" si="117"/>
        <v>0</v>
      </c>
      <c r="FE114" s="178">
        <f t="shared" si="117"/>
        <v>0</v>
      </c>
      <c r="FF114" s="178">
        <f t="shared" si="117"/>
        <v>0</v>
      </c>
      <c r="FG114" s="178">
        <f t="shared" si="117"/>
        <v>0</v>
      </c>
      <c r="FH114" s="178">
        <f t="shared" si="117"/>
        <v>0</v>
      </c>
      <c r="FI114" s="178">
        <f t="shared" si="117"/>
        <v>0</v>
      </c>
      <c r="FJ114" s="178">
        <f t="shared" si="117"/>
        <v>0</v>
      </c>
      <c r="FK114" s="178">
        <f t="shared" si="117"/>
        <v>0</v>
      </c>
      <c r="FL114" s="178">
        <f t="shared" si="117"/>
        <v>0</v>
      </c>
      <c r="FM114" s="178">
        <f t="shared" si="117"/>
        <v>0</v>
      </c>
      <c r="FN114" s="178">
        <f t="shared" si="117"/>
        <v>0</v>
      </c>
      <c r="FO114" s="178">
        <f t="shared" si="117"/>
        <v>0</v>
      </c>
      <c r="FP114" s="178">
        <f t="shared" si="117"/>
        <v>0</v>
      </c>
      <c r="FQ114" s="178">
        <f t="shared" si="117"/>
        <v>0</v>
      </c>
      <c r="FR114" s="178">
        <f t="shared" si="117"/>
        <v>0</v>
      </c>
      <c r="FS114" s="178">
        <f t="shared" si="117"/>
        <v>0</v>
      </c>
      <c r="FT114" s="179">
        <f t="shared" si="117"/>
        <v>99.732444</v>
      </c>
      <c r="FU114" s="178">
        <f t="shared" si="117"/>
        <v>0</v>
      </c>
      <c r="FV114" s="178">
        <f t="shared" si="117"/>
        <v>0</v>
      </c>
      <c r="FW114" s="178">
        <f t="shared" si="117"/>
        <v>0</v>
      </c>
      <c r="FX114" s="178">
        <f t="shared" si="117"/>
        <v>0</v>
      </c>
      <c r="FY114" s="178">
        <f t="shared" si="117"/>
        <v>0</v>
      </c>
      <c r="FZ114" s="178">
        <f t="shared" si="117"/>
        <v>0</v>
      </c>
      <c r="GA114" s="178">
        <f t="shared" si="117"/>
        <v>0</v>
      </c>
      <c r="GB114" s="179">
        <f t="shared" si="117"/>
        <v>109.1807808</v>
      </c>
      <c r="GC114" s="178">
        <f t="shared" si="117"/>
        <v>0</v>
      </c>
      <c r="GD114" s="178">
        <f t="shared" si="117"/>
        <v>0</v>
      </c>
      <c r="GE114" s="178">
        <f t="shared" si="117"/>
        <v>0</v>
      </c>
      <c r="GF114" s="178">
        <f t="shared" si="117"/>
        <v>0</v>
      </c>
      <c r="GG114" s="178">
        <f t="shared" si="117"/>
        <v>0</v>
      </c>
      <c r="GH114" s="178">
        <f t="shared" si="117"/>
        <v>0</v>
      </c>
      <c r="GI114" s="178">
        <f t="shared" si="117"/>
        <v>0</v>
      </c>
      <c r="GJ114" s="178">
        <f t="shared" si="117"/>
        <v>0</v>
      </c>
      <c r="GK114" s="178">
        <f t="shared" si="117"/>
        <v>0</v>
      </c>
      <c r="GL114" s="178">
        <f t="shared" si="117"/>
        <v>0</v>
      </c>
      <c r="GM114" s="178">
        <f t="shared" si="117"/>
        <v>0</v>
      </c>
      <c r="GN114" s="178">
        <f t="shared" si="117"/>
        <v>0</v>
      </c>
      <c r="GO114" s="178">
        <f t="shared" si="117"/>
        <v>0</v>
      </c>
      <c r="GP114" s="178">
        <f t="shared" si="117"/>
        <v>0</v>
      </c>
      <c r="GQ114" s="179">
        <f t="shared" si="117"/>
        <v>61.8516122</v>
      </c>
      <c r="GR114" s="178">
        <f t="shared" si="117"/>
        <v>0</v>
      </c>
      <c r="GS114" s="178">
        <f t="shared" si="117"/>
        <v>0</v>
      </c>
      <c r="GT114" s="178">
        <f t="shared" si="117"/>
        <v>0</v>
      </c>
      <c r="GU114" s="178">
        <f t="shared" si="117"/>
        <v>0</v>
      </c>
      <c r="GV114" s="178">
        <f t="shared" si="117"/>
        <v>0</v>
      </c>
      <c r="GW114" s="178">
        <f t="shared" si="117"/>
        <v>0</v>
      </c>
      <c r="GX114" s="178">
        <f t="shared" si="117"/>
        <v>0</v>
      </c>
      <c r="GY114" s="178">
        <f t="shared" si="117"/>
        <v>0</v>
      </c>
      <c r="GZ114" s="178">
        <f t="shared" si="117"/>
        <v>0</v>
      </c>
      <c r="HA114" s="178">
        <f t="shared" si="117"/>
        <v>0</v>
      </c>
      <c r="HB114" s="178">
        <f t="shared" si="117"/>
        <v>0</v>
      </c>
      <c r="HC114" s="178">
        <f t="shared" si="117"/>
        <v>0</v>
      </c>
      <c r="HD114" s="178">
        <f t="shared" si="117"/>
        <v>0</v>
      </c>
      <c r="HE114" s="179">
        <f t="shared" si="117"/>
        <v>103.9317048</v>
      </c>
      <c r="HF114" s="178">
        <f t="shared" si="117"/>
        <v>0</v>
      </c>
      <c r="HG114" s="178">
        <f t="shared" si="117"/>
        <v>0</v>
      </c>
      <c r="HH114" s="178">
        <f t="shared" si="117"/>
        <v>0</v>
      </c>
      <c r="HI114" s="178">
        <f t="shared" si="117"/>
        <v>0</v>
      </c>
      <c r="HJ114" s="178">
        <f t="shared" si="117"/>
        <v>0</v>
      </c>
      <c r="HK114" s="178">
        <f t="shared" si="117"/>
        <v>0</v>
      </c>
      <c r="HL114" s="179">
        <f t="shared" si="117"/>
        <v>75.5866944</v>
      </c>
      <c r="HM114" s="178">
        <f t="shared" si="117"/>
        <v>0</v>
      </c>
      <c r="HN114" s="178">
        <f t="shared" si="117"/>
        <v>0</v>
      </c>
      <c r="HO114" s="178">
        <f t="shared" si="117"/>
        <v>0</v>
      </c>
      <c r="HP114" s="178">
        <f t="shared" si="117"/>
        <v>0</v>
      </c>
      <c r="HQ114" s="178">
        <f t="shared" si="117"/>
        <v>0</v>
      </c>
      <c r="HR114" s="178">
        <f t="shared" si="117"/>
        <v>0</v>
      </c>
      <c r="HS114" s="178">
        <f t="shared" si="117"/>
        <v>0</v>
      </c>
      <c r="HT114" s="178">
        <f t="shared" si="117"/>
        <v>0</v>
      </c>
      <c r="HU114" s="178">
        <f t="shared" si="117"/>
        <v>0</v>
      </c>
      <c r="HV114" s="178">
        <f t="shared" si="117"/>
        <v>0</v>
      </c>
      <c r="HW114" s="178">
        <f t="shared" si="117"/>
        <v>0</v>
      </c>
      <c r="HX114" s="178">
        <f t="shared" si="117"/>
        <v>0</v>
      </c>
      <c r="HY114" s="178">
        <f t="shared" si="117"/>
        <v>0</v>
      </c>
      <c r="HZ114" s="178">
        <f t="shared" si="117"/>
        <v>0</v>
      </c>
      <c r="IA114" s="178">
        <f t="shared" si="117"/>
        <v>0</v>
      </c>
      <c r="IB114" s="178">
        <f t="shared" si="117"/>
        <v>0</v>
      </c>
      <c r="IC114" s="178">
        <f t="shared" si="117"/>
        <v>0</v>
      </c>
      <c r="ID114" s="178">
        <f t="shared" si="117"/>
        <v>0</v>
      </c>
      <c r="IE114" s="178">
        <f t="shared" si="117"/>
        <v>0</v>
      </c>
      <c r="IF114" s="178">
        <f t="shared" si="117"/>
        <v>0</v>
      </c>
      <c r="IG114" s="179">
        <f t="shared" si="117"/>
        <v>54.0654828</v>
      </c>
      <c r="IH114" s="178">
        <f t="shared" si="117"/>
        <v>0</v>
      </c>
      <c r="II114" s="178">
        <f t="shared" si="117"/>
        <v>0</v>
      </c>
      <c r="IJ114" s="178">
        <f t="shared" si="117"/>
        <v>0</v>
      </c>
      <c r="IK114" s="178">
        <f t="shared" si="117"/>
        <v>0</v>
      </c>
      <c r="IL114" s="178">
        <f t="shared" si="117"/>
        <v>0</v>
      </c>
      <c r="IM114" s="178">
        <f t="shared" si="117"/>
        <v>0</v>
      </c>
      <c r="IN114" s="178">
        <f t="shared" si="117"/>
        <v>0</v>
      </c>
      <c r="IO114" s="178">
        <f t="shared" si="117"/>
        <v>0</v>
      </c>
      <c r="IP114" s="179">
        <f t="shared" si="117"/>
        <v>45.054569</v>
      </c>
      <c r="IQ114" s="178">
        <f t="shared" si="117"/>
        <v>0</v>
      </c>
      <c r="IR114" s="178">
        <f t="shared" si="117"/>
        <v>0</v>
      </c>
      <c r="IS114" s="178">
        <f t="shared" si="117"/>
        <v>0</v>
      </c>
      <c r="IT114" s="178">
        <f t="shared" si="117"/>
        <v>0</v>
      </c>
      <c r="IU114" s="178">
        <f t="shared" si="117"/>
        <v>0</v>
      </c>
      <c r="IV114" s="178">
        <f t="shared" si="117"/>
        <v>0</v>
      </c>
      <c r="IW114" s="178">
        <f t="shared" si="117"/>
        <v>0</v>
      </c>
      <c r="IX114" s="179">
        <f t="shared" si="117"/>
        <v>62.4640044</v>
      </c>
      <c r="IY114" s="178">
        <f t="shared" si="117"/>
        <v>0</v>
      </c>
      <c r="IZ114" s="178">
        <f t="shared" si="117"/>
        <v>0</v>
      </c>
      <c r="JA114" s="178">
        <f t="shared" si="117"/>
        <v>0</v>
      </c>
      <c r="JB114" s="178">
        <f t="shared" si="117"/>
        <v>0</v>
      </c>
      <c r="JC114" s="178">
        <f t="shared" si="117"/>
        <v>0</v>
      </c>
      <c r="JD114" s="178">
        <f t="shared" si="117"/>
        <v>0</v>
      </c>
      <c r="JE114" s="179">
        <f t="shared" si="117"/>
        <v>104.98152</v>
      </c>
      <c r="JF114" s="178">
        <f t="shared" si="117"/>
        <v>0</v>
      </c>
      <c r="JG114" s="178">
        <f t="shared" si="117"/>
        <v>0</v>
      </c>
      <c r="JH114" s="178">
        <f t="shared" si="117"/>
        <v>0</v>
      </c>
      <c r="JI114" s="178">
        <f t="shared" si="117"/>
        <v>0</v>
      </c>
      <c r="JJ114" s="178">
        <f t="shared" si="117"/>
        <v>0</v>
      </c>
      <c r="JK114" s="179">
        <f t="shared" si="117"/>
        <v>108.043481</v>
      </c>
      <c r="JL114" s="178">
        <f t="shared" si="117"/>
        <v>0</v>
      </c>
      <c r="JM114" s="178">
        <f t="shared" si="117"/>
        <v>0</v>
      </c>
      <c r="JN114" s="179">
        <f t="shared" si="117"/>
        <v>151.6982964</v>
      </c>
      <c r="JO114" s="178">
        <f t="shared" si="117"/>
        <v>0</v>
      </c>
      <c r="JP114" s="178">
        <f t="shared" si="117"/>
        <v>0</v>
      </c>
      <c r="JQ114" s="178">
        <f t="shared" si="117"/>
        <v>0</v>
      </c>
      <c r="JR114" s="178">
        <f t="shared" si="117"/>
        <v>0</v>
      </c>
      <c r="JS114" s="178">
        <f t="shared" si="117"/>
        <v>0</v>
      </c>
      <c r="JT114" s="178">
        <f t="shared" si="117"/>
        <v>0</v>
      </c>
      <c r="JU114" s="178">
        <f t="shared" si="117"/>
        <v>0</v>
      </c>
      <c r="JV114" s="178">
        <f t="shared" si="117"/>
        <v>0</v>
      </c>
      <c r="JW114" s="178">
        <f t="shared" si="117"/>
        <v>0</v>
      </c>
      <c r="JX114" s="178">
        <f t="shared" si="117"/>
        <v>0</v>
      </c>
      <c r="JY114" s="178">
        <f t="shared" si="117"/>
        <v>0</v>
      </c>
      <c r="JZ114" s="182">
        <f t="shared" si="4"/>
        <v>0.195</v>
      </c>
      <c r="KA114" s="181">
        <f t="shared" si="5"/>
        <v>976.5905898</v>
      </c>
      <c r="KB114" s="181">
        <f t="shared" si="6"/>
        <v>190.435165</v>
      </c>
    </row>
    <row r="115" ht="14.25" customHeight="1">
      <c r="A115" s="50" t="s">
        <v>275</v>
      </c>
      <c r="B115" s="83" t="s">
        <v>480</v>
      </c>
      <c r="C115" s="50">
        <v>1811114.0</v>
      </c>
      <c r="D115" s="175">
        <v>0.0</v>
      </c>
      <c r="E115" s="175">
        <v>0.0</v>
      </c>
      <c r="F115" s="175">
        <v>0.0</v>
      </c>
      <c r="G115" s="175">
        <v>0.0</v>
      </c>
      <c r="H115" s="175">
        <v>0.0</v>
      </c>
      <c r="I115" s="175">
        <v>0.0</v>
      </c>
      <c r="J115" s="175">
        <v>0.0</v>
      </c>
      <c r="K115" s="175">
        <v>0.0</v>
      </c>
      <c r="L115" s="175">
        <v>0.0</v>
      </c>
      <c r="M115" s="175">
        <v>0.0</v>
      </c>
      <c r="N115" s="175">
        <v>0.0</v>
      </c>
      <c r="O115" s="175">
        <v>0.0</v>
      </c>
      <c r="P115" s="175">
        <v>0.0</v>
      </c>
      <c r="Q115" s="175">
        <v>0.0</v>
      </c>
      <c r="R115" s="175">
        <v>0.0</v>
      </c>
      <c r="S115" s="175">
        <v>0.0</v>
      </c>
      <c r="T115" s="175">
        <v>0.0</v>
      </c>
      <c r="U115" s="175">
        <v>0.0</v>
      </c>
      <c r="V115" s="175">
        <v>0.0</v>
      </c>
      <c r="W115" s="175">
        <v>0.0</v>
      </c>
      <c r="X115" s="175">
        <v>0.0</v>
      </c>
      <c r="Y115" s="175">
        <v>0.0</v>
      </c>
      <c r="Z115" s="175">
        <v>0.0</v>
      </c>
      <c r="AA115" s="175">
        <v>0.0</v>
      </c>
      <c r="AB115" s="175">
        <v>0.0</v>
      </c>
      <c r="AC115" s="175">
        <v>0.0</v>
      </c>
      <c r="AD115" s="175">
        <v>0.0</v>
      </c>
      <c r="AE115" s="175">
        <v>0.0</v>
      </c>
      <c r="AF115" s="175">
        <v>0.0</v>
      </c>
      <c r="AG115" s="175">
        <v>0.0</v>
      </c>
      <c r="AH115" s="175">
        <v>7667.0</v>
      </c>
      <c r="AI115" s="175">
        <v>0.0</v>
      </c>
      <c r="AJ115" s="175">
        <v>0.0</v>
      </c>
      <c r="AK115" s="175">
        <v>0.0</v>
      </c>
      <c r="AL115" s="175">
        <v>0.0</v>
      </c>
      <c r="AM115" s="175">
        <v>0.0</v>
      </c>
      <c r="AN115" s="175">
        <v>0.0</v>
      </c>
      <c r="AO115" s="175">
        <v>0.0</v>
      </c>
      <c r="AP115" s="175">
        <v>7785.0</v>
      </c>
      <c r="AQ115" s="175">
        <v>0.0</v>
      </c>
      <c r="AR115" s="175">
        <v>0.0</v>
      </c>
      <c r="AS115" s="175">
        <v>0.0</v>
      </c>
      <c r="AT115" s="175">
        <v>0.0</v>
      </c>
      <c r="AU115" s="175">
        <v>0.0</v>
      </c>
      <c r="AV115" s="175">
        <v>0.0</v>
      </c>
      <c r="AW115" s="175">
        <v>0.0</v>
      </c>
      <c r="AX115" s="175">
        <v>0.0</v>
      </c>
      <c r="AY115" s="175">
        <v>0.0</v>
      </c>
      <c r="AZ115" s="175">
        <v>0.0</v>
      </c>
      <c r="BA115" s="175">
        <v>0.0</v>
      </c>
      <c r="BB115" s="175">
        <v>0.0</v>
      </c>
      <c r="BC115" s="175">
        <v>0.0</v>
      </c>
      <c r="BD115" s="175">
        <v>0.0</v>
      </c>
      <c r="BE115" s="175">
        <v>0.0</v>
      </c>
      <c r="BF115" s="175">
        <v>7886.0</v>
      </c>
      <c r="BG115" s="175">
        <v>0.0</v>
      </c>
      <c r="BH115" s="175">
        <v>0.0</v>
      </c>
      <c r="BI115" s="175">
        <v>0.0</v>
      </c>
      <c r="BJ115" s="175">
        <v>0.0</v>
      </c>
      <c r="BK115" s="175">
        <v>0.0</v>
      </c>
      <c r="BL115" s="175">
        <v>0.0</v>
      </c>
      <c r="BM115" s="175">
        <v>0.0</v>
      </c>
      <c r="BN115" s="175">
        <v>0.0</v>
      </c>
      <c r="BO115" s="175">
        <v>0.0</v>
      </c>
      <c r="BP115" s="175">
        <v>0.0</v>
      </c>
      <c r="BQ115" s="175">
        <v>0.0</v>
      </c>
      <c r="BR115" s="175">
        <v>0.0</v>
      </c>
      <c r="BS115" s="175">
        <v>0.0</v>
      </c>
      <c r="BT115" s="175">
        <v>7283.0</v>
      </c>
      <c r="BU115" s="175">
        <v>0.0</v>
      </c>
      <c r="BV115" s="175">
        <v>0.0</v>
      </c>
      <c r="BW115" s="175">
        <v>0.0</v>
      </c>
      <c r="BX115" s="175">
        <v>0.0</v>
      </c>
      <c r="BY115" s="175">
        <v>0.0</v>
      </c>
      <c r="BZ115" s="175">
        <v>0.0</v>
      </c>
      <c r="CA115" s="175">
        <v>7667.0</v>
      </c>
      <c r="CB115" s="175">
        <v>0.0</v>
      </c>
      <c r="CC115" s="175">
        <v>0.0</v>
      </c>
      <c r="CD115" s="175">
        <v>0.0</v>
      </c>
      <c r="CE115" s="175">
        <v>0.0</v>
      </c>
      <c r="CF115" s="175">
        <v>0.0</v>
      </c>
      <c r="CG115" s="175">
        <v>0.0</v>
      </c>
      <c r="CH115" s="175">
        <v>0.0</v>
      </c>
      <c r="CI115" s="175">
        <v>0.0</v>
      </c>
      <c r="CJ115" s="175">
        <v>0.0</v>
      </c>
      <c r="CK115" s="175">
        <v>0.0</v>
      </c>
      <c r="CL115" s="175">
        <v>0.0</v>
      </c>
      <c r="CM115" s="175">
        <v>0.0</v>
      </c>
      <c r="CN115" s="175">
        <v>0.0</v>
      </c>
      <c r="CO115" s="175">
        <v>0.0</v>
      </c>
      <c r="CP115" s="175">
        <v>0.0</v>
      </c>
      <c r="CQ115" s="175">
        <v>0.0</v>
      </c>
      <c r="CR115" s="175">
        <v>0.0</v>
      </c>
      <c r="CS115" s="175">
        <v>0.0</v>
      </c>
      <c r="CT115" s="175">
        <v>0.0</v>
      </c>
      <c r="CU115" s="175">
        <v>7667.0</v>
      </c>
      <c r="CV115" s="175">
        <v>0.0</v>
      </c>
      <c r="CW115" s="175">
        <v>0.0</v>
      </c>
      <c r="CX115" s="175">
        <v>0.0</v>
      </c>
      <c r="CY115" s="175">
        <v>0.0</v>
      </c>
      <c r="CZ115" s="175">
        <v>0.0</v>
      </c>
      <c r="DA115" s="175">
        <v>0.0</v>
      </c>
      <c r="DB115" s="175">
        <v>0.0</v>
      </c>
      <c r="DC115" s="175">
        <v>0.0</v>
      </c>
      <c r="DD115" s="175">
        <v>7360.0</v>
      </c>
      <c r="DE115" s="175">
        <v>0.0</v>
      </c>
      <c r="DF115" s="175">
        <v>0.0</v>
      </c>
      <c r="DG115" s="175">
        <v>0.0</v>
      </c>
      <c r="DH115" s="175">
        <v>0.0</v>
      </c>
      <c r="DI115" s="175">
        <v>0.0</v>
      </c>
      <c r="DJ115" s="175">
        <v>0.0</v>
      </c>
      <c r="DK115" s="175">
        <v>0.0</v>
      </c>
      <c r="DL115" s="175">
        <v>7886.0</v>
      </c>
      <c r="DM115" s="175">
        <v>0.0</v>
      </c>
      <c r="DN115" s="175">
        <v>0.0</v>
      </c>
      <c r="DO115" s="175">
        <v>0.0</v>
      </c>
      <c r="DP115" s="175">
        <v>0.0</v>
      </c>
      <c r="DQ115" s="175">
        <v>0.0</v>
      </c>
      <c r="DR115" s="175">
        <v>0.0</v>
      </c>
      <c r="DS115" s="175">
        <v>7283.0</v>
      </c>
      <c r="DT115" s="175">
        <v>0.0</v>
      </c>
      <c r="DU115" s="175">
        <v>0.0</v>
      </c>
      <c r="DV115" s="175">
        <v>0.0</v>
      </c>
      <c r="DW115" s="175">
        <v>0.0</v>
      </c>
      <c r="DX115" s="175">
        <v>0.0</v>
      </c>
      <c r="DY115" s="175">
        <v>7785.0</v>
      </c>
      <c r="DZ115" s="175">
        <v>0.0</v>
      </c>
      <c r="EA115" s="175">
        <v>0.0</v>
      </c>
      <c r="EB115" s="175">
        <v>7576.0</v>
      </c>
      <c r="EC115" s="175">
        <v>0.0</v>
      </c>
      <c r="ED115" s="175">
        <v>0.0</v>
      </c>
      <c r="EE115" s="175">
        <v>0.0</v>
      </c>
      <c r="EF115" s="175">
        <v>0.0</v>
      </c>
      <c r="EG115" s="175">
        <v>0.0</v>
      </c>
      <c r="EH115" s="175">
        <v>0.0</v>
      </c>
      <c r="EI115" s="175">
        <v>0.0</v>
      </c>
      <c r="EJ115" s="175">
        <v>0.0</v>
      </c>
      <c r="EK115" s="175">
        <v>0.0</v>
      </c>
      <c r="EL115" s="175">
        <v>0.0</v>
      </c>
      <c r="EM115" s="176">
        <v>0.0</v>
      </c>
      <c r="EN115" s="177">
        <f t="shared" si="2"/>
        <v>0</v>
      </c>
      <c r="EO115" s="178">
        <f>VLOOKUP(C115,'Complexity Cost Adjustment'!$C$2:$H$141,6,0)</f>
        <v>6505.2405</v>
      </c>
      <c r="EP115" s="178">
        <f t="shared" ref="EP115:JY115" si="118">IF(D115&gt;0,($EO115)*D$143,0)</f>
        <v>0</v>
      </c>
      <c r="EQ115" s="178">
        <f t="shared" si="118"/>
        <v>0</v>
      </c>
      <c r="ER115" s="178">
        <f t="shared" si="118"/>
        <v>0</v>
      </c>
      <c r="ES115" s="178">
        <f t="shared" si="118"/>
        <v>0</v>
      </c>
      <c r="ET115" s="178">
        <f t="shared" si="118"/>
        <v>0</v>
      </c>
      <c r="EU115" s="178">
        <f t="shared" si="118"/>
        <v>0</v>
      </c>
      <c r="EV115" s="178">
        <f t="shared" si="118"/>
        <v>0</v>
      </c>
      <c r="EW115" s="178">
        <f t="shared" si="118"/>
        <v>0</v>
      </c>
      <c r="EX115" s="178">
        <f t="shared" si="118"/>
        <v>0</v>
      </c>
      <c r="EY115" s="178">
        <f t="shared" si="118"/>
        <v>0</v>
      </c>
      <c r="EZ115" s="178">
        <f t="shared" si="118"/>
        <v>0</v>
      </c>
      <c r="FA115" s="178">
        <f t="shared" si="118"/>
        <v>0</v>
      </c>
      <c r="FB115" s="178">
        <f t="shared" si="118"/>
        <v>0</v>
      </c>
      <c r="FC115" s="178">
        <f t="shared" si="118"/>
        <v>0</v>
      </c>
      <c r="FD115" s="178">
        <f t="shared" si="118"/>
        <v>0</v>
      </c>
      <c r="FE115" s="178">
        <f t="shared" si="118"/>
        <v>0</v>
      </c>
      <c r="FF115" s="178">
        <f t="shared" si="118"/>
        <v>0</v>
      </c>
      <c r="FG115" s="178">
        <f t="shared" si="118"/>
        <v>0</v>
      </c>
      <c r="FH115" s="178">
        <f t="shared" si="118"/>
        <v>0</v>
      </c>
      <c r="FI115" s="178">
        <f t="shared" si="118"/>
        <v>0</v>
      </c>
      <c r="FJ115" s="178">
        <f t="shared" si="118"/>
        <v>0</v>
      </c>
      <c r="FK115" s="178">
        <f t="shared" si="118"/>
        <v>0</v>
      </c>
      <c r="FL115" s="178">
        <f t="shared" si="118"/>
        <v>0</v>
      </c>
      <c r="FM115" s="178">
        <f t="shared" si="118"/>
        <v>0</v>
      </c>
      <c r="FN115" s="178">
        <f t="shared" si="118"/>
        <v>0</v>
      </c>
      <c r="FO115" s="178">
        <f t="shared" si="118"/>
        <v>0</v>
      </c>
      <c r="FP115" s="178">
        <f t="shared" si="118"/>
        <v>0</v>
      </c>
      <c r="FQ115" s="178">
        <f t="shared" si="118"/>
        <v>0</v>
      </c>
      <c r="FR115" s="178">
        <f t="shared" si="118"/>
        <v>0</v>
      </c>
      <c r="FS115" s="178">
        <f t="shared" si="118"/>
        <v>0</v>
      </c>
      <c r="FT115" s="179">
        <f t="shared" si="118"/>
        <v>7415.97417</v>
      </c>
      <c r="FU115" s="178">
        <f t="shared" si="118"/>
        <v>0</v>
      </c>
      <c r="FV115" s="178">
        <f t="shared" si="118"/>
        <v>0</v>
      </c>
      <c r="FW115" s="178">
        <f t="shared" si="118"/>
        <v>0</v>
      </c>
      <c r="FX115" s="178">
        <f t="shared" si="118"/>
        <v>0</v>
      </c>
      <c r="FY115" s="178">
        <f t="shared" si="118"/>
        <v>0</v>
      </c>
      <c r="FZ115" s="178">
        <f t="shared" si="118"/>
        <v>0</v>
      </c>
      <c r="GA115" s="178">
        <f t="shared" si="118"/>
        <v>0</v>
      </c>
      <c r="GB115" s="179">
        <f t="shared" si="118"/>
        <v>8118.540144</v>
      </c>
      <c r="GC115" s="178">
        <f t="shared" si="118"/>
        <v>0</v>
      </c>
      <c r="GD115" s="178">
        <f t="shared" si="118"/>
        <v>0</v>
      </c>
      <c r="GE115" s="178">
        <f t="shared" si="118"/>
        <v>0</v>
      </c>
      <c r="GF115" s="178">
        <f t="shared" si="118"/>
        <v>0</v>
      </c>
      <c r="GG115" s="178">
        <f t="shared" si="118"/>
        <v>0</v>
      </c>
      <c r="GH115" s="178">
        <f t="shared" si="118"/>
        <v>0</v>
      </c>
      <c r="GI115" s="178">
        <f t="shared" si="118"/>
        <v>0</v>
      </c>
      <c r="GJ115" s="178">
        <f t="shared" si="118"/>
        <v>0</v>
      </c>
      <c r="GK115" s="178">
        <f t="shared" si="118"/>
        <v>0</v>
      </c>
      <c r="GL115" s="178">
        <f t="shared" si="118"/>
        <v>0</v>
      </c>
      <c r="GM115" s="178">
        <f t="shared" si="118"/>
        <v>0</v>
      </c>
      <c r="GN115" s="178">
        <f t="shared" si="118"/>
        <v>0</v>
      </c>
      <c r="GO115" s="178">
        <f t="shared" si="118"/>
        <v>0</v>
      </c>
      <c r="GP115" s="178">
        <f t="shared" si="118"/>
        <v>0</v>
      </c>
      <c r="GQ115" s="178">
        <f t="shared" si="118"/>
        <v>0</v>
      </c>
      <c r="GR115" s="179">
        <f t="shared" si="118"/>
        <v>4781.351768</v>
      </c>
      <c r="GS115" s="178">
        <f t="shared" si="118"/>
        <v>0</v>
      </c>
      <c r="GT115" s="178">
        <f t="shared" si="118"/>
        <v>0</v>
      </c>
      <c r="GU115" s="178">
        <f t="shared" si="118"/>
        <v>0</v>
      </c>
      <c r="GV115" s="178">
        <f t="shared" si="118"/>
        <v>0</v>
      </c>
      <c r="GW115" s="178">
        <f t="shared" si="118"/>
        <v>0</v>
      </c>
      <c r="GX115" s="178">
        <f t="shared" si="118"/>
        <v>0</v>
      </c>
      <c r="GY115" s="178">
        <f t="shared" si="118"/>
        <v>0</v>
      </c>
      <c r="GZ115" s="178">
        <f t="shared" si="118"/>
        <v>0</v>
      </c>
      <c r="HA115" s="178">
        <f t="shared" si="118"/>
        <v>0</v>
      </c>
      <c r="HB115" s="178">
        <f t="shared" si="118"/>
        <v>0</v>
      </c>
      <c r="HC115" s="178">
        <f t="shared" si="118"/>
        <v>0</v>
      </c>
      <c r="HD115" s="178">
        <f t="shared" si="118"/>
        <v>0</v>
      </c>
      <c r="HE115" s="178">
        <f t="shared" si="118"/>
        <v>0</v>
      </c>
      <c r="HF115" s="179">
        <f t="shared" si="118"/>
        <v>7962.414372</v>
      </c>
      <c r="HG115" s="178">
        <f t="shared" si="118"/>
        <v>0</v>
      </c>
      <c r="HH115" s="178">
        <f t="shared" si="118"/>
        <v>0</v>
      </c>
      <c r="HI115" s="178">
        <f t="shared" si="118"/>
        <v>0</v>
      </c>
      <c r="HJ115" s="178">
        <f t="shared" si="118"/>
        <v>0</v>
      </c>
      <c r="HK115" s="178">
        <f t="shared" si="118"/>
        <v>0</v>
      </c>
      <c r="HL115" s="178">
        <f t="shared" si="118"/>
        <v>0</v>
      </c>
      <c r="HM115" s="179">
        <f t="shared" si="118"/>
        <v>5620.527792</v>
      </c>
      <c r="HN115" s="178">
        <f t="shared" si="118"/>
        <v>0</v>
      </c>
      <c r="HO115" s="178">
        <f t="shared" si="118"/>
        <v>0</v>
      </c>
      <c r="HP115" s="178">
        <f t="shared" si="118"/>
        <v>0</v>
      </c>
      <c r="HQ115" s="178">
        <f t="shared" si="118"/>
        <v>0</v>
      </c>
      <c r="HR115" s="178">
        <f t="shared" si="118"/>
        <v>0</v>
      </c>
      <c r="HS115" s="178">
        <f t="shared" si="118"/>
        <v>0</v>
      </c>
      <c r="HT115" s="178">
        <f t="shared" si="118"/>
        <v>0</v>
      </c>
      <c r="HU115" s="178">
        <f t="shared" si="118"/>
        <v>0</v>
      </c>
      <c r="HV115" s="178">
        <f t="shared" si="118"/>
        <v>0</v>
      </c>
      <c r="HW115" s="178">
        <f t="shared" si="118"/>
        <v>0</v>
      </c>
      <c r="HX115" s="178">
        <f t="shared" si="118"/>
        <v>0</v>
      </c>
      <c r="HY115" s="178">
        <f t="shared" si="118"/>
        <v>0</v>
      </c>
      <c r="HZ115" s="178">
        <f t="shared" si="118"/>
        <v>0</v>
      </c>
      <c r="IA115" s="178">
        <f t="shared" si="118"/>
        <v>0</v>
      </c>
      <c r="IB115" s="178">
        <f t="shared" si="118"/>
        <v>0</v>
      </c>
      <c r="IC115" s="178">
        <f t="shared" si="118"/>
        <v>0</v>
      </c>
      <c r="ID115" s="178">
        <f t="shared" si="118"/>
        <v>0</v>
      </c>
      <c r="IE115" s="178">
        <f t="shared" si="118"/>
        <v>0</v>
      </c>
      <c r="IF115" s="178">
        <f t="shared" si="118"/>
        <v>0</v>
      </c>
      <c r="IG115" s="179">
        <f t="shared" si="118"/>
        <v>4020.238629</v>
      </c>
      <c r="IH115" s="178">
        <f t="shared" si="118"/>
        <v>0</v>
      </c>
      <c r="II115" s="178">
        <f t="shared" si="118"/>
        <v>0</v>
      </c>
      <c r="IJ115" s="178">
        <f t="shared" si="118"/>
        <v>0</v>
      </c>
      <c r="IK115" s="178">
        <f t="shared" si="118"/>
        <v>0</v>
      </c>
      <c r="IL115" s="178">
        <f t="shared" si="118"/>
        <v>0</v>
      </c>
      <c r="IM115" s="178">
        <f t="shared" si="118"/>
        <v>0</v>
      </c>
      <c r="IN115" s="178">
        <f t="shared" si="118"/>
        <v>0</v>
      </c>
      <c r="IO115" s="178">
        <f t="shared" si="118"/>
        <v>0</v>
      </c>
      <c r="IP115" s="179">
        <f t="shared" si="118"/>
        <v>3350.198858</v>
      </c>
      <c r="IQ115" s="178">
        <f t="shared" si="118"/>
        <v>0</v>
      </c>
      <c r="IR115" s="178">
        <f t="shared" si="118"/>
        <v>0</v>
      </c>
      <c r="IS115" s="178">
        <f t="shared" si="118"/>
        <v>0</v>
      </c>
      <c r="IT115" s="178">
        <f t="shared" si="118"/>
        <v>0</v>
      </c>
      <c r="IU115" s="178">
        <f t="shared" si="118"/>
        <v>0</v>
      </c>
      <c r="IV115" s="178">
        <f t="shared" si="118"/>
        <v>0</v>
      </c>
      <c r="IW115" s="178">
        <f t="shared" si="118"/>
        <v>0</v>
      </c>
      <c r="IX115" s="179">
        <f t="shared" si="118"/>
        <v>4644.741717</v>
      </c>
      <c r="IY115" s="178">
        <f t="shared" si="118"/>
        <v>0</v>
      </c>
      <c r="IZ115" s="178">
        <f t="shared" si="118"/>
        <v>0</v>
      </c>
      <c r="JA115" s="178">
        <f t="shared" si="118"/>
        <v>0</v>
      </c>
      <c r="JB115" s="178">
        <f t="shared" si="118"/>
        <v>0</v>
      </c>
      <c r="JC115" s="178">
        <f t="shared" si="118"/>
        <v>0</v>
      </c>
      <c r="JD115" s="178">
        <f t="shared" si="118"/>
        <v>0</v>
      </c>
      <c r="JE115" s="179">
        <f t="shared" si="118"/>
        <v>7806.2886</v>
      </c>
      <c r="JF115" s="178">
        <f t="shared" si="118"/>
        <v>0</v>
      </c>
      <c r="JG115" s="178">
        <f t="shared" si="118"/>
        <v>0</v>
      </c>
      <c r="JH115" s="178">
        <f t="shared" si="118"/>
        <v>0</v>
      </c>
      <c r="JI115" s="178">
        <f t="shared" si="118"/>
        <v>0</v>
      </c>
      <c r="JJ115" s="178">
        <f t="shared" si="118"/>
        <v>0</v>
      </c>
      <c r="JK115" s="179">
        <f t="shared" si="118"/>
        <v>8033.972018</v>
      </c>
      <c r="JL115" s="178">
        <f t="shared" si="118"/>
        <v>0</v>
      </c>
      <c r="JM115" s="178">
        <f t="shared" si="118"/>
        <v>0</v>
      </c>
      <c r="JN115" s="179">
        <f t="shared" si="118"/>
        <v>11280.08703</v>
      </c>
      <c r="JO115" s="178">
        <f t="shared" si="118"/>
        <v>0</v>
      </c>
      <c r="JP115" s="178">
        <f t="shared" si="118"/>
        <v>0</v>
      </c>
      <c r="JQ115" s="178">
        <f t="shared" si="118"/>
        <v>0</v>
      </c>
      <c r="JR115" s="178">
        <f t="shared" si="118"/>
        <v>0</v>
      </c>
      <c r="JS115" s="178">
        <f t="shared" si="118"/>
        <v>0</v>
      </c>
      <c r="JT115" s="178">
        <f t="shared" si="118"/>
        <v>0</v>
      </c>
      <c r="JU115" s="178">
        <f t="shared" si="118"/>
        <v>0</v>
      </c>
      <c r="JV115" s="178">
        <f t="shared" si="118"/>
        <v>0</v>
      </c>
      <c r="JW115" s="178">
        <f t="shared" si="118"/>
        <v>0</v>
      </c>
      <c r="JX115" s="178">
        <f t="shared" si="118"/>
        <v>0</v>
      </c>
      <c r="JY115" s="178">
        <f t="shared" si="118"/>
        <v>0</v>
      </c>
      <c r="JZ115" s="182">
        <f t="shared" si="4"/>
        <v>0.195</v>
      </c>
      <c r="KA115" s="181">
        <f t="shared" si="5"/>
        <v>73034.33509</v>
      </c>
      <c r="KB115" s="181">
        <f t="shared" si="6"/>
        <v>14241.69534</v>
      </c>
    </row>
    <row r="116" ht="14.25" customHeight="1">
      <c r="A116" s="50" t="s">
        <v>275</v>
      </c>
      <c r="B116" s="83" t="s">
        <v>480</v>
      </c>
      <c r="C116" s="50">
        <v>1811115.0</v>
      </c>
      <c r="D116" s="175">
        <v>0.0</v>
      </c>
      <c r="E116" s="175">
        <v>0.0</v>
      </c>
      <c r="F116" s="175">
        <v>0.0</v>
      </c>
      <c r="G116" s="175">
        <v>0.0</v>
      </c>
      <c r="H116" s="175">
        <v>0.0</v>
      </c>
      <c r="I116" s="175">
        <v>0.0</v>
      </c>
      <c r="J116" s="175">
        <v>0.0</v>
      </c>
      <c r="K116" s="175">
        <v>0.0</v>
      </c>
      <c r="L116" s="175">
        <v>0.0</v>
      </c>
      <c r="M116" s="175">
        <v>0.0</v>
      </c>
      <c r="N116" s="175">
        <v>0.0</v>
      </c>
      <c r="O116" s="175">
        <v>0.0</v>
      </c>
      <c r="P116" s="175">
        <v>0.0</v>
      </c>
      <c r="Q116" s="175">
        <v>0.0</v>
      </c>
      <c r="R116" s="175">
        <v>0.0</v>
      </c>
      <c r="S116" s="175">
        <v>0.0</v>
      </c>
      <c r="T116" s="175">
        <v>0.0</v>
      </c>
      <c r="U116" s="175">
        <v>0.0</v>
      </c>
      <c r="V116" s="175">
        <v>0.0</v>
      </c>
      <c r="W116" s="175">
        <v>0.0</v>
      </c>
      <c r="X116" s="175">
        <v>0.0</v>
      </c>
      <c r="Y116" s="175">
        <v>0.0</v>
      </c>
      <c r="Z116" s="175">
        <v>0.0</v>
      </c>
      <c r="AA116" s="175">
        <v>0.0</v>
      </c>
      <c r="AB116" s="175">
        <v>0.0</v>
      </c>
      <c r="AC116" s="175">
        <v>0.0</v>
      </c>
      <c r="AD116" s="175">
        <v>0.0</v>
      </c>
      <c r="AE116" s="175">
        <v>0.0</v>
      </c>
      <c r="AF116" s="175">
        <v>0.0</v>
      </c>
      <c r="AG116" s="175">
        <v>0.0</v>
      </c>
      <c r="AH116" s="175">
        <v>3500.0</v>
      </c>
      <c r="AI116" s="175">
        <v>0.0</v>
      </c>
      <c r="AJ116" s="175">
        <v>0.0</v>
      </c>
      <c r="AK116" s="175">
        <v>0.0</v>
      </c>
      <c r="AL116" s="175">
        <v>0.0</v>
      </c>
      <c r="AM116" s="175">
        <v>0.0</v>
      </c>
      <c r="AN116" s="175">
        <v>0.0</v>
      </c>
      <c r="AO116" s="175">
        <v>0.0</v>
      </c>
      <c r="AP116" s="175">
        <v>3554.0</v>
      </c>
      <c r="AQ116" s="175">
        <v>0.0</v>
      </c>
      <c r="AR116" s="175">
        <v>0.0</v>
      </c>
      <c r="AS116" s="175">
        <v>0.0</v>
      </c>
      <c r="AT116" s="175">
        <v>0.0</v>
      </c>
      <c r="AU116" s="175">
        <v>0.0</v>
      </c>
      <c r="AV116" s="175">
        <v>0.0</v>
      </c>
      <c r="AW116" s="175">
        <v>0.0</v>
      </c>
      <c r="AX116" s="175">
        <v>0.0</v>
      </c>
      <c r="AY116" s="175">
        <v>0.0</v>
      </c>
      <c r="AZ116" s="175">
        <v>0.0</v>
      </c>
      <c r="BA116" s="175">
        <v>0.0</v>
      </c>
      <c r="BB116" s="175">
        <v>0.0</v>
      </c>
      <c r="BC116" s="175">
        <v>0.0</v>
      </c>
      <c r="BD116" s="175">
        <v>0.0</v>
      </c>
      <c r="BE116" s="175">
        <v>0.0</v>
      </c>
      <c r="BF116" s="175">
        <v>3600.0</v>
      </c>
      <c r="BG116" s="175">
        <v>0.0</v>
      </c>
      <c r="BH116" s="175">
        <v>0.0</v>
      </c>
      <c r="BI116" s="175">
        <v>0.0</v>
      </c>
      <c r="BJ116" s="175">
        <v>0.0</v>
      </c>
      <c r="BK116" s="175">
        <v>0.0</v>
      </c>
      <c r="BL116" s="175">
        <v>0.0</v>
      </c>
      <c r="BM116" s="175">
        <v>0.0</v>
      </c>
      <c r="BN116" s="175">
        <v>0.0</v>
      </c>
      <c r="BO116" s="175">
        <v>0.0</v>
      </c>
      <c r="BP116" s="175">
        <v>0.0</v>
      </c>
      <c r="BQ116" s="175">
        <v>0.0</v>
      </c>
      <c r="BR116" s="175">
        <v>0.0</v>
      </c>
      <c r="BS116" s="175">
        <v>0.0</v>
      </c>
      <c r="BT116" s="175">
        <v>3325.0</v>
      </c>
      <c r="BU116" s="175">
        <v>0.0</v>
      </c>
      <c r="BV116" s="175">
        <v>0.0</v>
      </c>
      <c r="BW116" s="175">
        <v>0.0</v>
      </c>
      <c r="BX116" s="175">
        <v>0.0</v>
      </c>
      <c r="BY116" s="175">
        <v>0.0</v>
      </c>
      <c r="BZ116" s="175">
        <v>0.0</v>
      </c>
      <c r="CA116" s="175">
        <v>3500.0</v>
      </c>
      <c r="CB116" s="175">
        <v>0.0</v>
      </c>
      <c r="CC116" s="175">
        <v>0.0</v>
      </c>
      <c r="CD116" s="175">
        <v>0.0</v>
      </c>
      <c r="CE116" s="175">
        <v>0.0</v>
      </c>
      <c r="CF116" s="175">
        <v>0.0</v>
      </c>
      <c r="CG116" s="175">
        <v>0.0</v>
      </c>
      <c r="CH116" s="175">
        <v>0.0</v>
      </c>
      <c r="CI116" s="175">
        <v>0.0</v>
      </c>
      <c r="CJ116" s="175">
        <v>0.0</v>
      </c>
      <c r="CK116" s="175">
        <v>0.0</v>
      </c>
      <c r="CL116" s="175">
        <v>0.0</v>
      </c>
      <c r="CM116" s="175">
        <v>0.0</v>
      </c>
      <c r="CN116" s="175">
        <v>0.0</v>
      </c>
      <c r="CO116" s="175">
        <v>0.0</v>
      </c>
      <c r="CP116" s="175">
        <v>0.0</v>
      </c>
      <c r="CQ116" s="175">
        <v>0.0</v>
      </c>
      <c r="CR116" s="175">
        <v>0.0</v>
      </c>
      <c r="CS116" s="175">
        <v>0.0</v>
      </c>
      <c r="CT116" s="175">
        <v>0.0</v>
      </c>
      <c r="CU116" s="175">
        <v>3500.0</v>
      </c>
      <c r="CV116" s="175">
        <v>0.0</v>
      </c>
      <c r="CW116" s="175">
        <v>0.0</v>
      </c>
      <c r="CX116" s="175">
        <v>0.0</v>
      </c>
      <c r="CY116" s="175">
        <v>0.0</v>
      </c>
      <c r="CZ116" s="175">
        <v>0.0</v>
      </c>
      <c r="DA116" s="175">
        <v>0.0</v>
      </c>
      <c r="DB116" s="175">
        <v>0.0</v>
      </c>
      <c r="DC116" s="175">
        <v>0.0</v>
      </c>
      <c r="DD116" s="175">
        <v>3360.0</v>
      </c>
      <c r="DE116" s="175">
        <v>0.0</v>
      </c>
      <c r="DF116" s="175">
        <v>0.0</v>
      </c>
      <c r="DG116" s="175">
        <v>0.0</v>
      </c>
      <c r="DH116" s="175">
        <v>0.0</v>
      </c>
      <c r="DI116" s="175">
        <v>0.0</v>
      </c>
      <c r="DJ116" s="175">
        <v>0.0</v>
      </c>
      <c r="DK116" s="175">
        <v>0.0</v>
      </c>
      <c r="DL116" s="175">
        <v>0.0</v>
      </c>
      <c r="DM116" s="175">
        <v>3600.0</v>
      </c>
      <c r="DN116" s="175">
        <v>0.0</v>
      </c>
      <c r="DO116" s="175">
        <v>0.0</v>
      </c>
      <c r="DP116" s="175">
        <v>0.0</v>
      </c>
      <c r="DQ116" s="175">
        <v>0.0</v>
      </c>
      <c r="DR116" s="175">
        <v>0.0</v>
      </c>
      <c r="DS116" s="175">
        <v>3325.0</v>
      </c>
      <c r="DT116" s="175">
        <v>0.0</v>
      </c>
      <c r="DU116" s="175">
        <v>0.0</v>
      </c>
      <c r="DV116" s="175">
        <v>0.0</v>
      </c>
      <c r="DW116" s="175">
        <v>0.0</v>
      </c>
      <c r="DX116" s="175">
        <v>0.0</v>
      </c>
      <c r="DY116" s="175">
        <v>3554.0</v>
      </c>
      <c r="DZ116" s="175">
        <v>0.0</v>
      </c>
      <c r="EA116" s="175">
        <v>0.0</v>
      </c>
      <c r="EB116" s="175">
        <v>3459.0</v>
      </c>
      <c r="EC116" s="175">
        <v>0.0</v>
      </c>
      <c r="ED116" s="175">
        <v>0.0</v>
      </c>
      <c r="EE116" s="175">
        <v>0.0</v>
      </c>
      <c r="EF116" s="175">
        <v>0.0</v>
      </c>
      <c r="EG116" s="175">
        <v>0.0</v>
      </c>
      <c r="EH116" s="175">
        <v>0.0</v>
      </c>
      <c r="EI116" s="175">
        <v>0.0</v>
      </c>
      <c r="EJ116" s="175">
        <v>0.0</v>
      </c>
      <c r="EK116" s="175">
        <v>0.0</v>
      </c>
      <c r="EL116" s="175">
        <v>0.0</v>
      </c>
      <c r="EM116" s="176">
        <v>0.0</v>
      </c>
      <c r="EN116" s="177">
        <f t="shared" si="2"/>
        <v>0</v>
      </c>
      <c r="EO116" s="178">
        <f>VLOOKUP(C116,'Complexity Cost Adjustment'!$C$2:$H$141,6,0)</f>
        <v>78.7497</v>
      </c>
      <c r="EP116" s="178">
        <f t="shared" ref="EP116:JY116" si="119">IF(D116&gt;0,($EO116)*D$143,0)</f>
        <v>0</v>
      </c>
      <c r="EQ116" s="178">
        <f t="shared" si="119"/>
        <v>0</v>
      </c>
      <c r="ER116" s="178">
        <f t="shared" si="119"/>
        <v>0</v>
      </c>
      <c r="ES116" s="178">
        <f t="shared" si="119"/>
        <v>0</v>
      </c>
      <c r="ET116" s="178">
        <f t="shared" si="119"/>
        <v>0</v>
      </c>
      <c r="EU116" s="178">
        <f t="shared" si="119"/>
        <v>0</v>
      </c>
      <c r="EV116" s="178">
        <f t="shared" si="119"/>
        <v>0</v>
      </c>
      <c r="EW116" s="178">
        <f t="shared" si="119"/>
        <v>0</v>
      </c>
      <c r="EX116" s="178">
        <f t="shared" si="119"/>
        <v>0</v>
      </c>
      <c r="EY116" s="178">
        <f t="shared" si="119"/>
        <v>0</v>
      </c>
      <c r="EZ116" s="178">
        <f t="shared" si="119"/>
        <v>0</v>
      </c>
      <c r="FA116" s="178">
        <f t="shared" si="119"/>
        <v>0</v>
      </c>
      <c r="FB116" s="178">
        <f t="shared" si="119"/>
        <v>0</v>
      </c>
      <c r="FC116" s="178">
        <f t="shared" si="119"/>
        <v>0</v>
      </c>
      <c r="FD116" s="178">
        <f t="shared" si="119"/>
        <v>0</v>
      </c>
      <c r="FE116" s="178">
        <f t="shared" si="119"/>
        <v>0</v>
      </c>
      <c r="FF116" s="178">
        <f t="shared" si="119"/>
        <v>0</v>
      </c>
      <c r="FG116" s="178">
        <f t="shared" si="119"/>
        <v>0</v>
      </c>
      <c r="FH116" s="178">
        <f t="shared" si="119"/>
        <v>0</v>
      </c>
      <c r="FI116" s="178">
        <f t="shared" si="119"/>
        <v>0</v>
      </c>
      <c r="FJ116" s="178">
        <f t="shared" si="119"/>
        <v>0</v>
      </c>
      <c r="FK116" s="178">
        <f t="shared" si="119"/>
        <v>0</v>
      </c>
      <c r="FL116" s="178">
        <f t="shared" si="119"/>
        <v>0</v>
      </c>
      <c r="FM116" s="178">
        <f t="shared" si="119"/>
        <v>0</v>
      </c>
      <c r="FN116" s="178">
        <f t="shared" si="119"/>
        <v>0</v>
      </c>
      <c r="FO116" s="178">
        <f t="shared" si="119"/>
        <v>0</v>
      </c>
      <c r="FP116" s="178">
        <f t="shared" si="119"/>
        <v>0</v>
      </c>
      <c r="FQ116" s="178">
        <f t="shared" si="119"/>
        <v>0</v>
      </c>
      <c r="FR116" s="178">
        <f t="shared" si="119"/>
        <v>0</v>
      </c>
      <c r="FS116" s="178">
        <f t="shared" si="119"/>
        <v>0</v>
      </c>
      <c r="FT116" s="179">
        <f t="shared" si="119"/>
        <v>89.774658</v>
      </c>
      <c r="FU116" s="178">
        <f t="shared" si="119"/>
        <v>0</v>
      </c>
      <c r="FV116" s="178">
        <f t="shared" si="119"/>
        <v>0</v>
      </c>
      <c r="FW116" s="178">
        <f t="shared" si="119"/>
        <v>0</v>
      </c>
      <c r="FX116" s="178">
        <f t="shared" si="119"/>
        <v>0</v>
      </c>
      <c r="FY116" s="178">
        <f t="shared" si="119"/>
        <v>0</v>
      </c>
      <c r="FZ116" s="178">
        <f t="shared" si="119"/>
        <v>0</v>
      </c>
      <c r="GA116" s="178">
        <f t="shared" si="119"/>
        <v>0</v>
      </c>
      <c r="GB116" s="179">
        <f t="shared" si="119"/>
        <v>98.2796256</v>
      </c>
      <c r="GC116" s="178">
        <f t="shared" si="119"/>
        <v>0</v>
      </c>
      <c r="GD116" s="178">
        <f t="shared" si="119"/>
        <v>0</v>
      </c>
      <c r="GE116" s="178">
        <f t="shared" si="119"/>
        <v>0</v>
      </c>
      <c r="GF116" s="178">
        <f t="shared" si="119"/>
        <v>0</v>
      </c>
      <c r="GG116" s="178">
        <f t="shared" si="119"/>
        <v>0</v>
      </c>
      <c r="GH116" s="178">
        <f t="shared" si="119"/>
        <v>0</v>
      </c>
      <c r="GI116" s="178">
        <f t="shared" si="119"/>
        <v>0</v>
      </c>
      <c r="GJ116" s="178">
        <f t="shared" si="119"/>
        <v>0</v>
      </c>
      <c r="GK116" s="178">
        <f t="shared" si="119"/>
        <v>0</v>
      </c>
      <c r="GL116" s="178">
        <f t="shared" si="119"/>
        <v>0</v>
      </c>
      <c r="GM116" s="178">
        <f t="shared" si="119"/>
        <v>0</v>
      </c>
      <c r="GN116" s="178">
        <f t="shared" si="119"/>
        <v>0</v>
      </c>
      <c r="GO116" s="178">
        <f t="shared" si="119"/>
        <v>0</v>
      </c>
      <c r="GP116" s="178">
        <f t="shared" si="119"/>
        <v>0</v>
      </c>
      <c r="GQ116" s="178">
        <f t="shared" si="119"/>
        <v>0</v>
      </c>
      <c r="GR116" s="179">
        <f t="shared" si="119"/>
        <v>57.8810295</v>
      </c>
      <c r="GS116" s="178">
        <f t="shared" si="119"/>
        <v>0</v>
      </c>
      <c r="GT116" s="178">
        <f t="shared" si="119"/>
        <v>0</v>
      </c>
      <c r="GU116" s="178">
        <f t="shared" si="119"/>
        <v>0</v>
      </c>
      <c r="GV116" s="178">
        <f t="shared" si="119"/>
        <v>0</v>
      </c>
      <c r="GW116" s="178">
        <f t="shared" si="119"/>
        <v>0</v>
      </c>
      <c r="GX116" s="178">
        <f t="shared" si="119"/>
        <v>0</v>
      </c>
      <c r="GY116" s="178">
        <f t="shared" si="119"/>
        <v>0</v>
      </c>
      <c r="GZ116" s="178">
        <f t="shared" si="119"/>
        <v>0</v>
      </c>
      <c r="HA116" s="178">
        <f t="shared" si="119"/>
        <v>0</v>
      </c>
      <c r="HB116" s="178">
        <f t="shared" si="119"/>
        <v>0</v>
      </c>
      <c r="HC116" s="178">
        <f t="shared" si="119"/>
        <v>0</v>
      </c>
      <c r="HD116" s="178">
        <f t="shared" si="119"/>
        <v>0</v>
      </c>
      <c r="HE116" s="178">
        <f t="shared" si="119"/>
        <v>0</v>
      </c>
      <c r="HF116" s="179">
        <f t="shared" si="119"/>
        <v>96.3896328</v>
      </c>
      <c r="HG116" s="178">
        <f t="shared" si="119"/>
        <v>0</v>
      </c>
      <c r="HH116" s="178">
        <f t="shared" si="119"/>
        <v>0</v>
      </c>
      <c r="HI116" s="178">
        <f t="shared" si="119"/>
        <v>0</v>
      </c>
      <c r="HJ116" s="178">
        <f t="shared" si="119"/>
        <v>0</v>
      </c>
      <c r="HK116" s="178">
        <f t="shared" si="119"/>
        <v>0</v>
      </c>
      <c r="HL116" s="178">
        <f t="shared" si="119"/>
        <v>0</v>
      </c>
      <c r="HM116" s="179">
        <f t="shared" si="119"/>
        <v>68.0397408</v>
      </c>
      <c r="HN116" s="178">
        <f t="shared" si="119"/>
        <v>0</v>
      </c>
      <c r="HO116" s="178">
        <f t="shared" si="119"/>
        <v>0</v>
      </c>
      <c r="HP116" s="178">
        <f t="shared" si="119"/>
        <v>0</v>
      </c>
      <c r="HQ116" s="178">
        <f t="shared" si="119"/>
        <v>0</v>
      </c>
      <c r="HR116" s="178">
        <f t="shared" si="119"/>
        <v>0</v>
      </c>
      <c r="HS116" s="178">
        <f t="shared" si="119"/>
        <v>0</v>
      </c>
      <c r="HT116" s="178">
        <f t="shared" si="119"/>
        <v>0</v>
      </c>
      <c r="HU116" s="178">
        <f t="shared" si="119"/>
        <v>0</v>
      </c>
      <c r="HV116" s="178">
        <f t="shared" si="119"/>
        <v>0</v>
      </c>
      <c r="HW116" s="178">
        <f t="shared" si="119"/>
        <v>0</v>
      </c>
      <c r="HX116" s="178">
        <f t="shared" si="119"/>
        <v>0</v>
      </c>
      <c r="HY116" s="178">
        <f t="shared" si="119"/>
        <v>0</v>
      </c>
      <c r="HZ116" s="178">
        <f t="shared" si="119"/>
        <v>0</v>
      </c>
      <c r="IA116" s="178">
        <f t="shared" si="119"/>
        <v>0</v>
      </c>
      <c r="IB116" s="178">
        <f t="shared" si="119"/>
        <v>0</v>
      </c>
      <c r="IC116" s="178">
        <f t="shared" si="119"/>
        <v>0</v>
      </c>
      <c r="ID116" s="178">
        <f t="shared" si="119"/>
        <v>0</v>
      </c>
      <c r="IE116" s="178">
        <f t="shared" si="119"/>
        <v>0</v>
      </c>
      <c r="IF116" s="178">
        <f t="shared" si="119"/>
        <v>0</v>
      </c>
      <c r="IG116" s="179">
        <f t="shared" si="119"/>
        <v>48.6673146</v>
      </c>
      <c r="IH116" s="178">
        <f t="shared" si="119"/>
        <v>0</v>
      </c>
      <c r="II116" s="178">
        <f t="shared" si="119"/>
        <v>0</v>
      </c>
      <c r="IJ116" s="178">
        <f t="shared" si="119"/>
        <v>0</v>
      </c>
      <c r="IK116" s="178">
        <f t="shared" si="119"/>
        <v>0</v>
      </c>
      <c r="IL116" s="178">
        <f t="shared" si="119"/>
        <v>0</v>
      </c>
      <c r="IM116" s="178">
        <f t="shared" si="119"/>
        <v>0</v>
      </c>
      <c r="IN116" s="178">
        <f t="shared" si="119"/>
        <v>0</v>
      </c>
      <c r="IO116" s="178">
        <f t="shared" si="119"/>
        <v>0</v>
      </c>
      <c r="IP116" s="179">
        <f t="shared" si="119"/>
        <v>40.5560955</v>
      </c>
      <c r="IQ116" s="178">
        <f t="shared" si="119"/>
        <v>0</v>
      </c>
      <c r="IR116" s="178">
        <f t="shared" si="119"/>
        <v>0</v>
      </c>
      <c r="IS116" s="178">
        <f t="shared" si="119"/>
        <v>0</v>
      </c>
      <c r="IT116" s="178">
        <f t="shared" si="119"/>
        <v>0</v>
      </c>
      <c r="IU116" s="178">
        <f t="shared" si="119"/>
        <v>0</v>
      </c>
      <c r="IV116" s="178">
        <f t="shared" si="119"/>
        <v>0</v>
      </c>
      <c r="IW116" s="178">
        <f t="shared" si="119"/>
        <v>0</v>
      </c>
      <c r="IX116" s="178">
        <f t="shared" si="119"/>
        <v>0</v>
      </c>
      <c r="IY116" s="179">
        <f t="shared" si="119"/>
        <v>56.7785337</v>
      </c>
      <c r="IZ116" s="178">
        <f t="shared" si="119"/>
        <v>0</v>
      </c>
      <c r="JA116" s="178">
        <f t="shared" si="119"/>
        <v>0</v>
      </c>
      <c r="JB116" s="178">
        <f t="shared" si="119"/>
        <v>0</v>
      </c>
      <c r="JC116" s="178">
        <f t="shared" si="119"/>
        <v>0</v>
      </c>
      <c r="JD116" s="178">
        <f t="shared" si="119"/>
        <v>0</v>
      </c>
      <c r="JE116" s="179">
        <f t="shared" si="119"/>
        <v>94.49964</v>
      </c>
      <c r="JF116" s="178">
        <f t="shared" si="119"/>
        <v>0</v>
      </c>
      <c r="JG116" s="178">
        <f t="shared" si="119"/>
        <v>0</v>
      </c>
      <c r="JH116" s="178">
        <f t="shared" si="119"/>
        <v>0</v>
      </c>
      <c r="JI116" s="178">
        <f t="shared" si="119"/>
        <v>0</v>
      </c>
      <c r="JJ116" s="178">
        <f t="shared" si="119"/>
        <v>0</v>
      </c>
      <c r="JK116" s="179">
        <f t="shared" si="119"/>
        <v>97.2558795</v>
      </c>
      <c r="JL116" s="178">
        <f t="shared" si="119"/>
        <v>0</v>
      </c>
      <c r="JM116" s="178">
        <f t="shared" si="119"/>
        <v>0</v>
      </c>
      <c r="JN116" s="179">
        <f t="shared" si="119"/>
        <v>136.5519798</v>
      </c>
      <c r="JO116" s="178">
        <f t="shared" si="119"/>
        <v>0</v>
      </c>
      <c r="JP116" s="178">
        <f t="shared" si="119"/>
        <v>0</v>
      </c>
      <c r="JQ116" s="178">
        <f t="shared" si="119"/>
        <v>0</v>
      </c>
      <c r="JR116" s="178">
        <f t="shared" si="119"/>
        <v>0</v>
      </c>
      <c r="JS116" s="178">
        <f t="shared" si="119"/>
        <v>0</v>
      </c>
      <c r="JT116" s="178">
        <f t="shared" si="119"/>
        <v>0</v>
      </c>
      <c r="JU116" s="178">
        <f t="shared" si="119"/>
        <v>0</v>
      </c>
      <c r="JV116" s="178">
        <f t="shared" si="119"/>
        <v>0</v>
      </c>
      <c r="JW116" s="178">
        <f t="shared" si="119"/>
        <v>0</v>
      </c>
      <c r="JX116" s="178">
        <f t="shared" si="119"/>
        <v>0</v>
      </c>
      <c r="JY116" s="178">
        <f t="shared" si="119"/>
        <v>0</v>
      </c>
      <c r="JZ116" s="182">
        <f t="shared" si="4"/>
        <v>0.195</v>
      </c>
      <c r="KA116" s="181">
        <f t="shared" si="5"/>
        <v>884.6741298</v>
      </c>
      <c r="KB116" s="181">
        <f t="shared" si="6"/>
        <v>172.5114553</v>
      </c>
    </row>
    <row r="117" ht="14.25" customHeight="1">
      <c r="A117" s="50" t="s">
        <v>275</v>
      </c>
      <c r="B117" s="83" t="s">
        <v>480</v>
      </c>
      <c r="C117" s="50">
        <v>1811116.0</v>
      </c>
      <c r="D117" s="175">
        <v>0.0</v>
      </c>
      <c r="E117" s="175">
        <v>0.0</v>
      </c>
      <c r="F117" s="175">
        <v>0.0</v>
      </c>
      <c r="G117" s="175">
        <v>0.0</v>
      </c>
      <c r="H117" s="175">
        <v>0.0</v>
      </c>
      <c r="I117" s="175">
        <v>0.0</v>
      </c>
      <c r="J117" s="175">
        <v>0.0</v>
      </c>
      <c r="K117" s="175">
        <v>0.0</v>
      </c>
      <c r="L117" s="175">
        <v>0.0</v>
      </c>
      <c r="M117" s="175">
        <v>0.0</v>
      </c>
      <c r="N117" s="175">
        <v>0.0</v>
      </c>
      <c r="O117" s="175">
        <v>0.0</v>
      </c>
      <c r="P117" s="175">
        <v>0.0</v>
      </c>
      <c r="Q117" s="175">
        <v>0.0</v>
      </c>
      <c r="R117" s="175">
        <v>0.0</v>
      </c>
      <c r="S117" s="175">
        <v>0.0</v>
      </c>
      <c r="T117" s="175">
        <v>0.0</v>
      </c>
      <c r="U117" s="175">
        <v>0.0</v>
      </c>
      <c r="V117" s="175">
        <v>0.0</v>
      </c>
      <c r="W117" s="175">
        <v>0.0</v>
      </c>
      <c r="X117" s="175">
        <v>0.0</v>
      </c>
      <c r="Y117" s="175">
        <v>0.0</v>
      </c>
      <c r="Z117" s="175">
        <v>0.0</v>
      </c>
      <c r="AA117" s="175">
        <v>0.0</v>
      </c>
      <c r="AB117" s="175">
        <v>0.0</v>
      </c>
      <c r="AC117" s="175">
        <v>0.0</v>
      </c>
      <c r="AD117" s="175">
        <v>0.0</v>
      </c>
      <c r="AE117" s="175">
        <v>0.0</v>
      </c>
      <c r="AF117" s="175">
        <v>0.0</v>
      </c>
      <c r="AG117" s="175">
        <v>0.0</v>
      </c>
      <c r="AH117" s="175">
        <v>12533.0</v>
      </c>
      <c r="AI117" s="175">
        <v>0.0</v>
      </c>
      <c r="AJ117" s="175">
        <v>0.0</v>
      </c>
      <c r="AK117" s="175">
        <v>0.0</v>
      </c>
      <c r="AL117" s="175">
        <v>0.0</v>
      </c>
      <c r="AM117" s="175">
        <v>0.0</v>
      </c>
      <c r="AN117" s="175">
        <v>0.0</v>
      </c>
      <c r="AO117" s="175">
        <v>0.0</v>
      </c>
      <c r="AP117" s="175">
        <v>12726.0</v>
      </c>
      <c r="AQ117" s="175">
        <v>0.0</v>
      </c>
      <c r="AR117" s="175">
        <v>0.0</v>
      </c>
      <c r="AS117" s="175">
        <v>0.0</v>
      </c>
      <c r="AT117" s="175">
        <v>0.0</v>
      </c>
      <c r="AU117" s="175">
        <v>0.0</v>
      </c>
      <c r="AV117" s="175">
        <v>0.0</v>
      </c>
      <c r="AW117" s="175">
        <v>0.0</v>
      </c>
      <c r="AX117" s="175">
        <v>0.0</v>
      </c>
      <c r="AY117" s="175">
        <v>0.0</v>
      </c>
      <c r="AZ117" s="175">
        <v>0.0</v>
      </c>
      <c r="BA117" s="175">
        <v>0.0</v>
      </c>
      <c r="BB117" s="175">
        <v>0.0</v>
      </c>
      <c r="BC117" s="175">
        <v>0.0</v>
      </c>
      <c r="BD117" s="175">
        <v>0.0</v>
      </c>
      <c r="BE117" s="175">
        <v>0.0</v>
      </c>
      <c r="BF117" s="175">
        <v>12891.0</v>
      </c>
      <c r="BG117" s="175">
        <v>0.0</v>
      </c>
      <c r="BH117" s="175">
        <v>0.0</v>
      </c>
      <c r="BI117" s="175">
        <v>0.0</v>
      </c>
      <c r="BJ117" s="175">
        <v>0.0</v>
      </c>
      <c r="BK117" s="175">
        <v>0.0</v>
      </c>
      <c r="BL117" s="175">
        <v>0.0</v>
      </c>
      <c r="BM117" s="175">
        <v>0.0</v>
      </c>
      <c r="BN117" s="175">
        <v>0.0</v>
      </c>
      <c r="BO117" s="175">
        <v>0.0</v>
      </c>
      <c r="BP117" s="175">
        <v>0.0</v>
      </c>
      <c r="BQ117" s="175">
        <v>0.0</v>
      </c>
      <c r="BR117" s="175">
        <v>0.0</v>
      </c>
      <c r="BS117" s="175">
        <v>0.0</v>
      </c>
      <c r="BT117" s="175">
        <v>11907.0</v>
      </c>
      <c r="BU117" s="175">
        <v>0.0</v>
      </c>
      <c r="BV117" s="175">
        <v>0.0</v>
      </c>
      <c r="BW117" s="175">
        <v>0.0</v>
      </c>
      <c r="BX117" s="175">
        <v>0.0</v>
      </c>
      <c r="BY117" s="175">
        <v>0.0</v>
      </c>
      <c r="BZ117" s="175">
        <v>0.0</v>
      </c>
      <c r="CA117" s="175">
        <v>12533.0</v>
      </c>
      <c r="CB117" s="175">
        <v>0.0</v>
      </c>
      <c r="CC117" s="175">
        <v>0.0</v>
      </c>
      <c r="CD117" s="175">
        <v>0.0</v>
      </c>
      <c r="CE117" s="175">
        <v>0.0</v>
      </c>
      <c r="CF117" s="175">
        <v>0.0</v>
      </c>
      <c r="CG117" s="175">
        <v>0.0</v>
      </c>
      <c r="CH117" s="175">
        <v>0.0</v>
      </c>
      <c r="CI117" s="175">
        <v>0.0</v>
      </c>
      <c r="CJ117" s="175">
        <v>0.0</v>
      </c>
      <c r="CK117" s="175">
        <v>0.0</v>
      </c>
      <c r="CL117" s="175">
        <v>0.0</v>
      </c>
      <c r="CM117" s="175">
        <v>0.0</v>
      </c>
      <c r="CN117" s="175">
        <v>0.0</v>
      </c>
      <c r="CO117" s="175">
        <v>0.0</v>
      </c>
      <c r="CP117" s="175">
        <v>0.0</v>
      </c>
      <c r="CQ117" s="175">
        <v>0.0</v>
      </c>
      <c r="CR117" s="175">
        <v>0.0</v>
      </c>
      <c r="CS117" s="175">
        <v>0.0</v>
      </c>
      <c r="CT117" s="175">
        <v>0.0</v>
      </c>
      <c r="CU117" s="175">
        <v>12533.0</v>
      </c>
      <c r="CV117" s="175">
        <v>0.0</v>
      </c>
      <c r="CW117" s="175">
        <v>0.0</v>
      </c>
      <c r="CX117" s="175">
        <v>0.0</v>
      </c>
      <c r="CY117" s="175">
        <v>0.0</v>
      </c>
      <c r="CZ117" s="175">
        <v>0.0</v>
      </c>
      <c r="DA117" s="175">
        <v>0.0</v>
      </c>
      <c r="DB117" s="175">
        <v>0.0</v>
      </c>
      <c r="DC117" s="175">
        <v>0.0</v>
      </c>
      <c r="DD117" s="175">
        <v>12032.0</v>
      </c>
      <c r="DE117" s="175">
        <v>0.0</v>
      </c>
      <c r="DF117" s="175">
        <v>0.0</v>
      </c>
      <c r="DG117" s="175">
        <v>0.0</v>
      </c>
      <c r="DH117" s="175">
        <v>0.0</v>
      </c>
      <c r="DI117" s="175">
        <v>0.0</v>
      </c>
      <c r="DJ117" s="175">
        <v>0.0</v>
      </c>
      <c r="DK117" s="175">
        <v>0.0</v>
      </c>
      <c r="DL117" s="175">
        <v>0.0</v>
      </c>
      <c r="DM117" s="175">
        <v>12891.0</v>
      </c>
      <c r="DN117" s="175">
        <v>0.0</v>
      </c>
      <c r="DO117" s="175">
        <v>0.0</v>
      </c>
      <c r="DP117" s="175">
        <v>0.0</v>
      </c>
      <c r="DQ117" s="175">
        <v>0.0</v>
      </c>
      <c r="DR117" s="175">
        <v>0.0</v>
      </c>
      <c r="DS117" s="175">
        <v>11907.0</v>
      </c>
      <c r="DT117" s="175">
        <v>0.0</v>
      </c>
      <c r="DU117" s="175">
        <v>0.0</v>
      </c>
      <c r="DV117" s="175">
        <v>0.0</v>
      </c>
      <c r="DW117" s="175">
        <v>0.0</v>
      </c>
      <c r="DX117" s="175">
        <v>0.0</v>
      </c>
      <c r="DY117" s="175">
        <v>12726.0</v>
      </c>
      <c r="DZ117" s="175">
        <v>0.0</v>
      </c>
      <c r="EA117" s="175">
        <v>0.0</v>
      </c>
      <c r="EB117" s="175">
        <v>12386.0</v>
      </c>
      <c r="EC117" s="175">
        <v>0.0</v>
      </c>
      <c r="ED117" s="175">
        <v>0.0</v>
      </c>
      <c r="EE117" s="175">
        <v>0.0</v>
      </c>
      <c r="EF117" s="175">
        <v>0.0</v>
      </c>
      <c r="EG117" s="175">
        <v>0.0</v>
      </c>
      <c r="EH117" s="175">
        <v>0.0</v>
      </c>
      <c r="EI117" s="175">
        <v>0.0</v>
      </c>
      <c r="EJ117" s="175">
        <v>0.0</v>
      </c>
      <c r="EK117" s="175">
        <v>0.0</v>
      </c>
      <c r="EL117" s="175">
        <v>0.0</v>
      </c>
      <c r="EM117" s="176">
        <v>0.0</v>
      </c>
      <c r="EN117" s="177">
        <f t="shared" si="2"/>
        <v>0</v>
      </c>
      <c r="EO117" s="178">
        <f>VLOOKUP(C117,'Complexity Cost Adjustment'!$C$2:$H$141,6,0)</f>
        <v>4712.9814</v>
      </c>
      <c r="EP117" s="178">
        <f t="shared" ref="EP117:JY117" si="120">IF(D117&gt;0,($EO117)*D$143,0)</f>
        <v>0</v>
      </c>
      <c r="EQ117" s="178">
        <f t="shared" si="120"/>
        <v>0</v>
      </c>
      <c r="ER117" s="178">
        <f t="shared" si="120"/>
        <v>0</v>
      </c>
      <c r="ES117" s="178">
        <f t="shared" si="120"/>
        <v>0</v>
      </c>
      <c r="ET117" s="178">
        <f t="shared" si="120"/>
        <v>0</v>
      </c>
      <c r="EU117" s="178">
        <f t="shared" si="120"/>
        <v>0</v>
      </c>
      <c r="EV117" s="178">
        <f t="shared" si="120"/>
        <v>0</v>
      </c>
      <c r="EW117" s="178">
        <f t="shared" si="120"/>
        <v>0</v>
      </c>
      <c r="EX117" s="178">
        <f t="shared" si="120"/>
        <v>0</v>
      </c>
      <c r="EY117" s="178">
        <f t="shared" si="120"/>
        <v>0</v>
      </c>
      <c r="EZ117" s="178">
        <f t="shared" si="120"/>
        <v>0</v>
      </c>
      <c r="FA117" s="178">
        <f t="shared" si="120"/>
        <v>0</v>
      </c>
      <c r="FB117" s="178">
        <f t="shared" si="120"/>
        <v>0</v>
      </c>
      <c r="FC117" s="178">
        <f t="shared" si="120"/>
        <v>0</v>
      </c>
      <c r="FD117" s="178">
        <f t="shared" si="120"/>
        <v>0</v>
      </c>
      <c r="FE117" s="178">
        <f t="shared" si="120"/>
        <v>0</v>
      </c>
      <c r="FF117" s="178">
        <f t="shared" si="120"/>
        <v>0</v>
      </c>
      <c r="FG117" s="178">
        <f t="shared" si="120"/>
        <v>0</v>
      </c>
      <c r="FH117" s="178">
        <f t="shared" si="120"/>
        <v>0</v>
      </c>
      <c r="FI117" s="178">
        <f t="shared" si="120"/>
        <v>0</v>
      </c>
      <c r="FJ117" s="178">
        <f t="shared" si="120"/>
        <v>0</v>
      </c>
      <c r="FK117" s="178">
        <f t="shared" si="120"/>
        <v>0</v>
      </c>
      <c r="FL117" s="178">
        <f t="shared" si="120"/>
        <v>0</v>
      </c>
      <c r="FM117" s="178">
        <f t="shared" si="120"/>
        <v>0</v>
      </c>
      <c r="FN117" s="178">
        <f t="shared" si="120"/>
        <v>0</v>
      </c>
      <c r="FO117" s="178">
        <f t="shared" si="120"/>
        <v>0</v>
      </c>
      <c r="FP117" s="178">
        <f t="shared" si="120"/>
        <v>0</v>
      </c>
      <c r="FQ117" s="178">
        <f t="shared" si="120"/>
        <v>0</v>
      </c>
      <c r="FR117" s="178">
        <f t="shared" si="120"/>
        <v>0</v>
      </c>
      <c r="FS117" s="178">
        <f t="shared" si="120"/>
        <v>0</v>
      </c>
      <c r="FT117" s="179">
        <f t="shared" si="120"/>
        <v>5372.798796</v>
      </c>
      <c r="FU117" s="178">
        <f t="shared" si="120"/>
        <v>0</v>
      </c>
      <c r="FV117" s="178">
        <f t="shared" si="120"/>
        <v>0</v>
      </c>
      <c r="FW117" s="178">
        <f t="shared" si="120"/>
        <v>0</v>
      </c>
      <c r="FX117" s="178">
        <f t="shared" si="120"/>
        <v>0</v>
      </c>
      <c r="FY117" s="178">
        <f t="shared" si="120"/>
        <v>0</v>
      </c>
      <c r="FZ117" s="178">
        <f t="shared" si="120"/>
        <v>0</v>
      </c>
      <c r="GA117" s="178">
        <f t="shared" si="120"/>
        <v>0</v>
      </c>
      <c r="GB117" s="179">
        <f t="shared" si="120"/>
        <v>5881.800787</v>
      </c>
      <c r="GC117" s="178">
        <f t="shared" si="120"/>
        <v>0</v>
      </c>
      <c r="GD117" s="178">
        <f t="shared" si="120"/>
        <v>0</v>
      </c>
      <c r="GE117" s="178">
        <f t="shared" si="120"/>
        <v>0</v>
      </c>
      <c r="GF117" s="178">
        <f t="shared" si="120"/>
        <v>0</v>
      </c>
      <c r="GG117" s="178">
        <f t="shared" si="120"/>
        <v>0</v>
      </c>
      <c r="GH117" s="178">
        <f t="shared" si="120"/>
        <v>0</v>
      </c>
      <c r="GI117" s="178">
        <f t="shared" si="120"/>
        <v>0</v>
      </c>
      <c r="GJ117" s="178">
        <f t="shared" si="120"/>
        <v>0</v>
      </c>
      <c r="GK117" s="178">
        <f t="shared" si="120"/>
        <v>0</v>
      </c>
      <c r="GL117" s="178">
        <f t="shared" si="120"/>
        <v>0</v>
      </c>
      <c r="GM117" s="178">
        <f t="shared" si="120"/>
        <v>0</v>
      </c>
      <c r="GN117" s="178">
        <f t="shared" si="120"/>
        <v>0</v>
      </c>
      <c r="GO117" s="178">
        <f t="shared" si="120"/>
        <v>0</v>
      </c>
      <c r="GP117" s="178">
        <f t="shared" si="120"/>
        <v>0</v>
      </c>
      <c r="GQ117" s="178">
        <f t="shared" si="120"/>
        <v>0</v>
      </c>
      <c r="GR117" s="179">
        <f t="shared" si="120"/>
        <v>3464.041329</v>
      </c>
      <c r="GS117" s="178">
        <f t="shared" si="120"/>
        <v>0</v>
      </c>
      <c r="GT117" s="178">
        <f t="shared" si="120"/>
        <v>0</v>
      </c>
      <c r="GU117" s="178">
        <f t="shared" si="120"/>
        <v>0</v>
      </c>
      <c r="GV117" s="178">
        <f t="shared" si="120"/>
        <v>0</v>
      </c>
      <c r="GW117" s="178">
        <f t="shared" si="120"/>
        <v>0</v>
      </c>
      <c r="GX117" s="178">
        <f t="shared" si="120"/>
        <v>0</v>
      </c>
      <c r="GY117" s="178">
        <f t="shared" si="120"/>
        <v>0</v>
      </c>
      <c r="GZ117" s="178">
        <f t="shared" si="120"/>
        <v>0</v>
      </c>
      <c r="HA117" s="178">
        <f t="shared" si="120"/>
        <v>0</v>
      </c>
      <c r="HB117" s="178">
        <f t="shared" si="120"/>
        <v>0</v>
      </c>
      <c r="HC117" s="178">
        <f t="shared" si="120"/>
        <v>0</v>
      </c>
      <c r="HD117" s="178">
        <f t="shared" si="120"/>
        <v>0</v>
      </c>
      <c r="HE117" s="178">
        <f t="shared" si="120"/>
        <v>0</v>
      </c>
      <c r="HF117" s="179">
        <f t="shared" si="120"/>
        <v>5768.689234</v>
      </c>
      <c r="HG117" s="178">
        <f t="shared" si="120"/>
        <v>0</v>
      </c>
      <c r="HH117" s="178">
        <f t="shared" si="120"/>
        <v>0</v>
      </c>
      <c r="HI117" s="178">
        <f t="shared" si="120"/>
        <v>0</v>
      </c>
      <c r="HJ117" s="178">
        <f t="shared" si="120"/>
        <v>0</v>
      </c>
      <c r="HK117" s="178">
        <f t="shared" si="120"/>
        <v>0</v>
      </c>
      <c r="HL117" s="178">
        <f t="shared" si="120"/>
        <v>0</v>
      </c>
      <c r="HM117" s="179">
        <f t="shared" si="120"/>
        <v>4072.01593</v>
      </c>
      <c r="HN117" s="178">
        <f t="shared" si="120"/>
        <v>0</v>
      </c>
      <c r="HO117" s="178">
        <f t="shared" si="120"/>
        <v>0</v>
      </c>
      <c r="HP117" s="178">
        <f t="shared" si="120"/>
        <v>0</v>
      </c>
      <c r="HQ117" s="178">
        <f t="shared" si="120"/>
        <v>0</v>
      </c>
      <c r="HR117" s="178">
        <f t="shared" si="120"/>
        <v>0</v>
      </c>
      <c r="HS117" s="178">
        <f t="shared" si="120"/>
        <v>0</v>
      </c>
      <c r="HT117" s="178">
        <f t="shared" si="120"/>
        <v>0</v>
      </c>
      <c r="HU117" s="178">
        <f t="shared" si="120"/>
        <v>0</v>
      </c>
      <c r="HV117" s="178">
        <f t="shared" si="120"/>
        <v>0</v>
      </c>
      <c r="HW117" s="178">
        <f t="shared" si="120"/>
        <v>0</v>
      </c>
      <c r="HX117" s="178">
        <f t="shared" si="120"/>
        <v>0</v>
      </c>
      <c r="HY117" s="178">
        <f t="shared" si="120"/>
        <v>0</v>
      </c>
      <c r="HZ117" s="178">
        <f t="shared" si="120"/>
        <v>0</v>
      </c>
      <c r="IA117" s="178">
        <f t="shared" si="120"/>
        <v>0</v>
      </c>
      <c r="IB117" s="178">
        <f t="shared" si="120"/>
        <v>0</v>
      </c>
      <c r="IC117" s="178">
        <f t="shared" si="120"/>
        <v>0</v>
      </c>
      <c r="ID117" s="178">
        <f t="shared" si="120"/>
        <v>0</v>
      </c>
      <c r="IE117" s="178">
        <f t="shared" si="120"/>
        <v>0</v>
      </c>
      <c r="IF117" s="178">
        <f t="shared" si="120"/>
        <v>0</v>
      </c>
      <c r="IG117" s="179">
        <f t="shared" si="120"/>
        <v>2912.622505</v>
      </c>
      <c r="IH117" s="178">
        <f t="shared" si="120"/>
        <v>0</v>
      </c>
      <c r="II117" s="178">
        <f t="shared" si="120"/>
        <v>0</v>
      </c>
      <c r="IJ117" s="178">
        <f t="shared" si="120"/>
        <v>0</v>
      </c>
      <c r="IK117" s="178">
        <f t="shared" si="120"/>
        <v>0</v>
      </c>
      <c r="IL117" s="178">
        <f t="shared" si="120"/>
        <v>0</v>
      </c>
      <c r="IM117" s="178">
        <f t="shared" si="120"/>
        <v>0</v>
      </c>
      <c r="IN117" s="178">
        <f t="shared" si="120"/>
        <v>0</v>
      </c>
      <c r="IO117" s="178">
        <f t="shared" si="120"/>
        <v>0</v>
      </c>
      <c r="IP117" s="179">
        <f t="shared" si="120"/>
        <v>2427.185421</v>
      </c>
      <c r="IQ117" s="178">
        <f t="shared" si="120"/>
        <v>0</v>
      </c>
      <c r="IR117" s="178">
        <f t="shared" si="120"/>
        <v>0</v>
      </c>
      <c r="IS117" s="178">
        <f t="shared" si="120"/>
        <v>0</v>
      </c>
      <c r="IT117" s="178">
        <f t="shared" si="120"/>
        <v>0</v>
      </c>
      <c r="IU117" s="178">
        <f t="shared" si="120"/>
        <v>0</v>
      </c>
      <c r="IV117" s="178">
        <f t="shared" si="120"/>
        <v>0</v>
      </c>
      <c r="IW117" s="178">
        <f t="shared" si="120"/>
        <v>0</v>
      </c>
      <c r="IX117" s="178">
        <f t="shared" si="120"/>
        <v>0</v>
      </c>
      <c r="IY117" s="179">
        <f t="shared" si="120"/>
        <v>3398.059589</v>
      </c>
      <c r="IZ117" s="178">
        <f t="shared" si="120"/>
        <v>0</v>
      </c>
      <c r="JA117" s="178">
        <f t="shared" si="120"/>
        <v>0</v>
      </c>
      <c r="JB117" s="178">
        <f t="shared" si="120"/>
        <v>0</v>
      </c>
      <c r="JC117" s="178">
        <f t="shared" si="120"/>
        <v>0</v>
      </c>
      <c r="JD117" s="178">
        <f t="shared" si="120"/>
        <v>0</v>
      </c>
      <c r="JE117" s="179">
        <f t="shared" si="120"/>
        <v>5655.57768</v>
      </c>
      <c r="JF117" s="178">
        <f t="shared" si="120"/>
        <v>0</v>
      </c>
      <c r="JG117" s="178">
        <f t="shared" si="120"/>
        <v>0</v>
      </c>
      <c r="JH117" s="178">
        <f t="shared" si="120"/>
        <v>0</v>
      </c>
      <c r="JI117" s="178">
        <f t="shared" si="120"/>
        <v>0</v>
      </c>
      <c r="JJ117" s="178">
        <f t="shared" si="120"/>
        <v>0</v>
      </c>
      <c r="JK117" s="179">
        <f t="shared" si="120"/>
        <v>5820.532029</v>
      </c>
      <c r="JL117" s="178">
        <f t="shared" si="120"/>
        <v>0</v>
      </c>
      <c r="JM117" s="178">
        <f t="shared" si="120"/>
        <v>0</v>
      </c>
      <c r="JN117" s="179">
        <f t="shared" si="120"/>
        <v>8172.309748</v>
      </c>
      <c r="JO117" s="178">
        <f t="shared" si="120"/>
        <v>0</v>
      </c>
      <c r="JP117" s="178">
        <f t="shared" si="120"/>
        <v>0</v>
      </c>
      <c r="JQ117" s="178">
        <f t="shared" si="120"/>
        <v>0</v>
      </c>
      <c r="JR117" s="178">
        <f t="shared" si="120"/>
        <v>0</v>
      </c>
      <c r="JS117" s="178">
        <f t="shared" si="120"/>
        <v>0</v>
      </c>
      <c r="JT117" s="178">
        <f t="shared" si="120"/>
        <v>0</v>
      </c>
      <c r="JU117" s="178">
        <f t="shared" si="120"/>
        <v>0</v>
      </c>
      <c r="JV117" s="178">
        <f t="shared" si="120"/>
        <v>0</v>
      </c>
      <c r="JW117" s="178">
        <f t="shared" si="120"/>
        <v>0</v>
      </c>
      <c r="JX117" s="178">
        <f t="shared" si="120"/>
        <v>0</v>
      </c>
      <c r="JY117" s="178">
        <f t="shared" si="120"/>
        <v>0</v>
      </c>
      <c r="JZ117" s="182">
        <f t="shared" si="4"/>
        <v>0.195</v>
      </c>
      <c r="KA117" s="181">
        <f t="shared" si="5"/>
        <v>52945.63305</v>
      </c>
      <c r="KB117" s="181">
        <f t="shared" si="6"/>
        <v>10324.39844</v>
      </c>
    </row>
    <row r="118" ht="14.25" customHeight="1">
      <c r="A118" s="50" t="s">
        <v>275</v>
      </c>
      <c r="B118" s="83" t="s">
        <v>480</v>
      </c>
      <c r="C118" s="50">
        <v>1811117.0</v>
      </c>
      <c r="D118" s="175">
        <v>0.0</v>
      </c>
      <c r="E118" s="175">
        <v>0.0</v>
      </c>
      <c r="F118" s="175">
        <v>0.0</v>
      </c>
      <c r="G118" s="175">
        <v>0.0</v>
      </c>
      <c r="H118" s="175">
        <v>0.0</v>
      </c>
      <c r="I118" s="175">
        <v>0.0</v>
      </c>
      <c r="J118" s="175">
        <v>0.0</v>
      </c>
      <c r="K118" s="175">
        <v>0.0</v>
      </c>
      <c r="L118" s="175">
        <v>0.0</v>
      </c>
      <c r="M118" s="175">
        <v>0.0</v>
      </c>
      <c r="N118" s="175">
        <v>0.0</v>
      </c>
      <c r="O118" s="175">
        <v>0.0</v>
      </c>
      <c r="P118" s="175">
        <v>0.0</v>
      </c>
      <c r="Q118" s="175">
        <v>0.0</v>
      </c>
      <c r="R118" s="175">
        <v>0.0</v>
      </c>
      <c r="S118" s="175">
        <v>0.0</v>
      </c>
      <c r="T118" s="175">
        <v>0.0</v>
      </c>
      <c r="U118" s="175">
        <v>0.0</v>
      </c>
      <c r="V118" s="175">
        <v>0.0</v>
      </c>
      <c r="W118" s="175">
        <v>0.0</v>
      </c>
      <c r="X118" s="175">
        <v>0.0</v>
      </c>
      <c r="Y118" s="175">
        <v>0.0</v>
      </c>
      <c r="Z118" s="175">
        <v>0.0</v>
      </c>
      <c r="AA118" s="175">
        <v>0.0</v>
      </c>
      <c r="AB118" s="175">
        <v>0.0</v>
      </c>
      <c r="AC118" s="175">
        <v>0.0</v>
      </c>
      <c r="AD118" s="175">
        <v>0.0</v>
      </c>
      <c r="AE118" s="175">
        <v>0.0</v>
      </c>
      <c r="AF118" s="175">
        <v>0.0</v>
      </c>
      <c r="AG118" s="175">
        <v>0.0</v>
      </c>
      <c r="AH118" s="175">
        <v>0.0</v>
      </c>
      <c r="AI118" s="175">
        <v>2367.0</v>
      </c>
      <c r="AJ118" s="175">
        <v>0.0</v>
      </c>
      <c r="AK118" s="175">
        <v>0.0</v>
      </c>
      <c r="AL118" s="175">
        <v>0.0</v>
      </c>
      <c r="AM118" s="175">
        <v>0.0</v>
      </c>
      <c r="AN118" s="175">
        <v>0.0</v>
      </c>
      <c r="AO118" s="175">
        <v>0.0</v>
      </c>
      <c r="AP118" s="175">
        <v>0.0</v>
      </c>
      <c r="AQ118" s="175">
        <v>2403.0</v>
      </c>
      <c r="AR118" s="175">
        <v>0.0</v>
      </c>
      <c r="AS118" s="175">
        <v>0.0</v>
      </c>
      <c r="AT118" s="175">
        <v>0.0</v>
      </c>
      <c r="AU118" s="175">
        <v>0.0</v>
      </c>
      <c r="AV118" s="175">
        <v>0.0</v>
      </c>
      <c r="AW118" s="175">
        <v>0.0</v>
      </c>
      <c r="AX118" s="175">
        <v>0.0</v>
      </c>
      <c r="AY118" s="175">
        <v>0.0</v>
      </c>
      <c r="AZ118" s="175">
        <v>0.0</v>
      </c>
      <c r="BA118" s="175">
        <v>0.0</v>
      </c>
      <c r="BB118" s="175">
        <v>0.0</v>
      </c>
      <c r="BC118" s="175">
        <v>0.0</v>
      </c>
      <c r="BD118" s="175">
        <v>0.0</v>
      </c>
      <c r="BE118" s="175">
        <v>0.0</v>
      </c>
      <c r="BF118" s="175">
        <v>0.0</v>
      </c>
      <c r="BG118" s="175">
        <v>2434.0</v>
      </c>
      <c r="BH118" s="175">
        <v>0.0</v>
      </c>
      <c r="BI118" s="175">
        <v>0.0</v>
      </c>
      <c r="BJ118" s="175">
        <v>0.0</v>
      </c>
      <c r="BK118" s="175">
        <v>0.0</v>
      </c>
      <c r="BL118" s="175">
        <v>0.0</v>
      </c>
      <c r="BM118" s="175">
        <v>0.0</v>
      </c>
      <c r="BN118" s="175">
        <v>0.0</v>
      </c>
      <c r="BO118" s="175">
        <v>0.0</v>
      </c>
      <c r="BP118" s="175">
        <v>0.0</v>
      </c>
      <c r="BQ118" s="175">
        <v>0.0</v>
      </c>
      <c r="BR118" s="175">
        <v>0.0</v>
      </c>
      <c r="BS118" s="175">
        <v>0.0</v>
      </c>
      <c r="BT118" s="175">
        <v>0.0</v>
      </c>
      <c r="BU118" s="175">
        <v>2248.0</v>
      </c>
      <c r="BV118" s="175">
        <v>0.0</v>
      </c>
      <c r="BW118" s="175">
        <v>0.0</v>
      </c>
      <c r="BX118" s="175">
        <v>0.0</v>
      </c>
      <c r="BY118" s="175">
        <v>0.0</v>
      </c>
      <c r="BZ118" s="175">
        <v>0.0</v>
      </c>
      <c r="CA118" s="175">
        <v>0.0</v>
      </c>
      <c r="CB118" s="175">
        <v>2272.0</v>
      </c>
      <c r="CC118" s="175">
        <v>0.0</v>
      </c>
      <c r="CD118" s="175">
        <v>0.0</v>
      </c>
      <c r="CE118" s="175">
        <v>0.0</v>
      </c>
      <c r="CF118" s="175">
        <v>0.0</v>
      </c>
      <c r="CG118" s="175">
        <v>0.0</v>
      </c>
      <c r="CH118" s="175">
        <v>0.0</v>
      </c>
      <c r="CI118" s="175">
        <v>0.0</v>
      </c>
      <c r="CJ118" s="175">
        <v>0.0</v>
      </c>
      <c r="CK118" s="175">
        <v>0.0</v>
      </c>
      <c r="CL118" s="175">
        <v>0.0</v>
      </c>
      <c r="CM118" s="175">
        <v>0.0</v>
      </c>
      <c r="CN118" s="175">
        <v>0.0</v>
      </c>
      <c r="CO118" s="175">
        <v>0.0</v>
      </c>
      <c r="CP118" s="175">
        <v>0.0</v>
      </c>
      <c r="CQ118" s="175">
        <v>0.0</v>
      </c>
      <c r="CR118" s="175">
        <v>0.0</v>
      </c>
      <c r="CS118" s="175">
        <v>0.0</v>
      </c>
      <c r="CT118" s="175">
        <v>0.0</v>
      </c>
      <c r="CU118" s="175">
        <v>2367.0</v>
      </c>
      <c r="CV118" s="175">
        <v>0.0</v>
      </c>
      <c r="CW118" s="175">
        <v>0.0</v>
      </c>
      <c r="CX118" s="175">
        <v>0.0</v>
      </c>
      <c r="CY118" s="175">
        <v>0.0</v>
      </c>
      <c r="CZ118" s="175">
        <v>0.0</v>
      </c>
      <c r="DA118" s="175">
        <v>0.0</v>
      </c>
      <c r="DB118" s="175">
        <v>0.0</v>
      </c>
      <c r="DC118" s="175">
        <v>0.0</v>
      </c>
      <c r="DD118" s="175">
        <v>0.0</v>
      </c>
      <c r="DE118" s="175">
        <v>2272.0</v>
      </c>
      <c r="DF118" s="175">
        <v>0.0</v>
      </c>
      <c r="DG118" s="175">
        <v>0.0</v>
      </c>
      <c r="DH118" s="175">
        <v>0.0</v>
      </c>
      <c r="DI118" s="175">
        <v>0.0</v>
      </c>
      <c r="DJ118" s="175">
        <v>0.0</v>
      </c>
      <c r="DK118" s="175">
        <v>0.0</v>
      </c>
      <c r="DL118" s="175">
        <v>0.0</v>
      </c>
      <c r="DM118" s="175">
        <v>2434.0</v>
      </c>
      <c r="DN118" s="175">
        <v>0.0</v>
      </c>
      <c r="DO118" s="175">
        <v>0.0</v>
      </c>
      <c r="DP118" s="175">
        <v>0.0</v>
      </c>
      <c r="DQ118" s="175">
        <v>0.0</v>
      </c>
      <c r="DR118" s="175">
        <v>0.0</v>
      </c>
      <c r="DS118" s="175">
        <v>2248.0</v>
      </c>
      <c r="DT118" s="175">
        <v>0.0</v>
      </c>
      <c r="DU118" s="175">
        <v>0.0</v>
      </c>
      <c r="DV118" s="175">
        <v>0.0</v>
      </c>
      <c r="DW118" s="175">
        <v>0.0</v>
      </c>
      <c r="DX118" s="175">
        <v>0.0</v>
      </c>
      <c r="DY118" s="175">
        <v>0.0</v>
      </c>
      <c r="DZ118" s="175">
        <v>2333.0</v>
      </c>
      <c r="EA118" s="175">
        <v>0.0</v>
      </c>
      <c r="EB118" s="175">
        <v>2339.0</v>
      </c>
      <c r="EC118" s="175">
        <v>0.0</v>
      </c>
      <c r="ED118" s="175">
        <v>0.0</v>
      </c>
      <c r="EE118" s="175">
        <v>0.0</v>
      </c>
      <c r="EF118" s="175">
        <v>0.0</v>
      </c>
      <c r="EG118" s="175">
        <v>0.0</v>
      </c>
      <c r="EH118" s="175">
        <v>0.0</v>
      </c>
      <c r="EI118" s="175">
        <v>0.0</v>
      </c>
      <c r="EJ118" s="175">
        <v>0.0</v>
      </c>
      <c r="EK118" s="175">
        <v>0.0</v>
      </c>
      <c r="EL118" s="175">
        <v>0.0</v>
      </c>
      <c r="EM118" s="176">
        <v>0.0</v>
      </c>
      <c r="EN118" s="177">
        <f t="shared" si="2"/>
        <v>0</v>
      </c>
      <c r="EO118" s="178">
        <f>VLOOKUP(C118,'Complexity Cost Adjustment'!$C$2:$H$141,6,0)</f>
        <v>1955.352</v>
      </c>
      <c r="EP118" s="178">
        <f t="shared" ref="EP118:JY118" si="121">IF(D118&gt;0,($EO118)*D$143,0)</f>
        <v>0</v>
      </c>
      <c r="EQ118" s="178">
        <f t="shared" si="121"/>
        <v>0</v>
      </c>
      <c r="ER118" s="178">
        <f t="shared" si="121"/>
        <v>0</v>
      </c>
      <c r="ES118" s="178">
        <f t="shared" si="121"/>
        <v>0</v>
      </c>
      <c r="ET118" s="178">
        <f t="shared" si="121"/>
        <v>0</v>
      </c>
      <c r="EU118" s="178">
        <f t="shared" si="121"/>
        <v>0</v>
      </c>
      <c r="EV118" s="178">
        <f t="shared" si="121"/>
        <v>0</v>
      </c>
      <c r="EW118" s="178">
        <f t="shared" si="121"/>
        <v>0</v>
      </c>
      <c r="EX118" s="178">
        <f t="shared" si="121"/>
        <v>0</v>
      </c>
      <c r="EY118" s="178">
        <f t="shared" si="121"/>
        <v>0</v>
      </c>
      <c r="EZ118" s="178">
        <f t="shared" si="121"/>
        <v>0</v>
      </c>
      <c r="FA118" s="178">
        <f t="shared" si="121"/>
        <v>0</v>
      </c>
      <c r="FB118" s="178">
        <f t="shared" si="121"/>
        <v>0</v>
      </c>
      <c r="FC118" s="178">
        <f t="shared" si="121"/>
        <v>0</v>
      </c>
      <c r="FD118" s="178">
        <f t="shared" si="121"/>
        <v>0</v>
      </c>
      <c r="FE118" s="178">
        <f t="shared" si="121"/>
        <v>0</v>
      </c>
      <c r="FF118" s="178">
        <f t="shared" si="121"/>
        <v>0</v>
      </c>
      <c r="FG118" s="178">
        <f t="shared" si="121"/>
        <v>0</v>
      </c>
      <c r="FH118" s="178">
        <f t="shared" si="121"/>
        <v>0</v>
      </c>
      <c r="FI118" s="178">
        <f t="shared" si="121"/>
        <v>0</v>
      </c>
      <c r="FJ118" s="178">
        <f t="shared" si="121"/>
        <v>0</v>
      </c>
      <c r="FK118" s="178">
        <f t="shared" si="121"/>
        <v>0</v>
      </c>
      <c r="FL118" s="178">
        <f t="shared" si="121"/>
        <v>0</v>
      </c>
      <c r="FM118" s="178">
        <f t="shared" si="121"/>
        <v>0</v>
      </c>
      <c r="FN118" s="178">
        <f t="shared" si="121"/>
        <v>0</v>
      </c>
      <c r="FO118" s="178">
        <f t="shared" si="121"/>
        <v>0</v>
      </c>
      <c r="FP118" s="178">
        <f t="shared" si="121"/>
        <v>0</v>
      </c>
      <c r="FQ118" s="178">
        <f t="shared" si="121"/>
        <v>0</v>
      </c>
      <c r="FR118" s="178">
        <f t="shared" si="121"/>
        <v>0</v>
      </c>
      <c r="FS118" s="178">
        <f t="shared" si="121"/>
        <v>0</v>
      </c>
      <c r="FT118" s="178">
        <f t="shared" si="121"/>
        <v>0</v>
      </c>
      <c r="FU118" s="179">
        <f t="shared" si="121"/>
        <v>2463.74352</v>
      </c>
      <c r="FV118" s="178">
        <f t="shared" si="121"/>
        <v>0</v>
      </c>
      <c r="FW118" s="178">
        <f t="shared" si="121"/>
        <v>0</v>
      </c>
      <c r="FX118" s="178">
        <f t="shared" si="121"/>
        <v>0</v>
      </c>
      <c r="FY118" s="178">
        <f t="shared" si="121"/>
        <v>0</v>
      </c>
      <c r="FZ118" s="178">
        <f t="shared" si="121"/>
        <v>0</v>
      </c>
      <c r="GA118" s="178">
        <f t="shared" si="121"/>
        <v>0</v>
      </c>
      <c r="GB118" s="178">
        <f t="shared" si="121"/>
        <v>0</v>
      </c>
      <c r="GC118" s="179">
        <f t="shared" si="121"/>
        <v>2491.118448</v>
      </c>
      <c r="GD118" s="178">
        <f t="shared" si="121"/>
        <v>0</v>
      </c>
      <c r="GE118" s="178">
        <f t="shared" si="121"/>
        <v>0</v>
      </c>
      <c r="GF118" s="178">
        <f t="shared" si="121"/>
        <v>0</v>
      </c>
      <c r="GG118" s="178">
        <f t="shared" si="121"/>
        <v>0</v>
      </c>
      <c r="GH118" s="178">
        <f t="shared" si="121"/>
        <v>0</v>
      </c>
      <c r="GI118" s="178">
        <f t="shared" si="121"/>
        <v>0</v>
      </c>
      <c r="GJ118" s="178">
        <f t="shared" si="121"/>
        <v>0</v>
      </c>
      <c r="GK118" s="178">
        <f t="shared" si="121"/>
        <v>0</v>
      </c>
      <c r="GL118" s="178">
        <f t="shared" si="121"/>
        <v>0</v>
      </c>
      <c r="GM118" s="178">
        <f t="shared" si="121"/>
        <v>0</v>
      </c>
      <c r="GN118" s="178">
        <f t="shared" si="121"/>
        <v>0</v>
      </c>
      <c r="GO118" s="178">
        <f t="shared" si="121"/>
        <v>0</v>
      </c>
      <c r="GP118" s="178">
        <f t="shared" si="121"/>
        <v>0</v>
      </c>
      <c r="GQ118" s="178">
        <f t="shared" si="121"/>
        <v>0</v>
      </c>
      <c r="GR118" s="178">
        <f t="shared" si="121"/>
        <v>0</v>
      </c>
      <c r="GS118" s="179">
        <f t="shared" si="121"/>
        <v>1382.433864</v>
      </c>
      <c r="GT118" s="178">
        <f t="shared" si="121"/>
        <v>0</v>
      </c>
      <c r="GU118" s="178">
        <f t="shared" si="121"/>
        <v>0</v>
      </c>
      <c r="GV118" s="178">
        <f t="shared" si="121"/>
        <v>0</v>
      </c>
      <c r="GW118" s="178">
        <f t="shared" si="121"/>
        <v>0</v>
      </c>
      <c r="GX118" s="178">
        <f t="shared" si="121"/>
        <v>0</v>
      </c>
      <c r="GY118" s="178">
        <f t="shared" si="121"/>
        <v>0</v>
      </c>
      <c r="GZ118" s="178">
        <f t="shared" si="121"/>
        <v>0</v>
      </c>
      <c r="HA118" s="178">
        <f t="shared" si="121"/>
        <v>0</v>
      </c>
      <c r="HB118" s="178">
        <f t="shared" si="121"/>
        <v>0</v>
      </c>
      <c r="HC118" s="178">
        <f t="shared" si="121"/>
        <v>0</v>
      </c>
      <c r="HD118" s="178">
        <f t="shared" si="121"/>
        <v>0</v>
      </c>
      <c r="HE118" s="178">
        <f t="shared" si="121"/>
        <v>0</v>
      </c>
      <c r="HF118" s="178">
        <f t="shared" si="121"/>
        <v>0</v>
      </c>
      <c r="HG118" s="179">
        <f t="shared" si="121"/>
        <v>2463.74352</v>
      </c>
      <c r="HH118" s="178">
        <f t="shared" si="121"/>
        <v>0</v>
      </c>
      <c r="HI118" s="178">
        <f t="shared" si="121"/>
        <v>0</v>
      </c>
      <c r="HJ118" s="178">
        <f t="shared" si="121"/>
        <v>0</v>
      </c>
      <c r="HK118" s="178">
        <f t="shared" si="121"/>
        <v>0</v>
      </c>
      <c r="HL118" s="178">
        <f t="shared" si="121"/>
        <v>0</v>
      </c>
      <c r="HM118" s="178">
        <f t="shared" si="121"/>
        <v>0</v>
      </c>
      <c r="HN118" s="179">
        <f t="shared" si="121"/>
        <v>1896.69144</v>
      </c>
      <c r="HO118" s="178">
        <f t="shared" si="121"/>
        <v>0</v>
      </c>
      <c r="HP118" s="178">
        <f t="shared" si="121"/>
        <v>0</v>
      </c>
      <c r="HQ118" s="178">
        <f t="shared" si="121"/>
        <v>0</v>
      </c>
      <c r="HR118" s="178">
        <f t="shared" si="121"/>
        <v>0</v>
      </c>
      <c r="HS118" s="178">
        <f t="shared" si="121"/>
        <v>0</v>
      </c>
      <c r="HT118" s="178">
        <f t="shared" si="121"/>
        <v>0</v>
      </c>
      <c r="HU118" s="178">
        <f t="shared" si="121"/>
        <v>0</v>
      </c>
      <c r="HV118" s="178">
        <f t="shared" si="121"/>
        <v>0</v>
      </c>
      <c r="HW118" s="178">
        <f t="shared" si="121"/>
        <v>0</v>
      </c>
      <c r="HX118" s="178">
        <f t="shared" si="121"/>
        <v>0</v>
      </c>
      <c r="HY118" s="178">
        <f t="shared" si="121"/>
        <v>0</v>
      </c>
      <c r="HZ118" s="178">
        <f t="shared" si="121"/>
        <v>0</v>
      </c>
      <c r="IA118" s="178">
        <f t="shared" si="121"/>
        <v>0</v>
      </c>
      <c r="IB118" s="178">
        <f t="shared" si="121"/>
        <v>0</v>
      </c>
      <c r="IC118" s="178">
        <f t="shared" si="121"/>
        <v>0</v>
      </c>
      <c r="ID118" s="178">
        <f t="shared" si="121"/>
        <v>0</v>
      </c>
      <c r="IE118" s="178">
        <f t="shared" si="121"/>
        <v>0</v>
      </c>
      <c r="IF118" s="178">
        <f t="shared" si="121"/>
        <v>0</v>
      </c>
      <c r="IG118" s="179">
        <f t="shared" si="121"/>
        <v>1208.407536</v>
      </c>
      <c r="IH118" s="178">
        <f t="shared" si="121"/>
        <v>0</v>
      </c>
      <c r="II118" s="178">
        <f t="shared" si="121"/>
        <v>0</v>
      </c>
      <c r="IJ118" s="178">
        <f t="shared" si="121"/>
        <v>0</v>
      </c>
      <c r="IK118" s="178">
        <f t="shared" si="121"/>
        <v>0</v>
      </c>
      <c r="IL118" s="178">
        <f t="shared" si="121"/>
        <v>0</v>
      </c>
      <c r="IM118" s="178">
        <f t="shared" si="121"/>
        <v>0</v>
      </c>
      <c r="IN118" s="178">
        <f t="shared" si="121"/>
        <v>0</v>
      </c>
      <c r="IO118" s="178">
        <f t="shared" si="121"/>
        <v>0</v>
      </c>
      <c r="IP118" s="178">
        <f t="shared" si="121"/>
        <v>0</v>
      </c>
      <c r="IQ118" s="179">
        <f t="shared" si="121"/>
        <v>987.45276</v>
      </c>
      <c r="IR118" s="178">
        <f t="shared" si="121"/>
        <v>0</v>
      </c>
      <c r="IS118" s="178">
        <f t="shared" si="121"/>
        <v>0</v>
      </c>
      <c r="IT118" s="178">
        <f t="shared" si="121"/>
        <v>0</v>
      </c>
      <c r="IU118" s="178">
        <f t="shared" si="121"/>
        <v>0</v>
      </c>
      <c r="IV118" s="178">
        <f t="shared" si="121"/>
        <v>0</v>
      </c>
      <c r="IW118" s="178">
        <f t="shared" si="121"/>
        <v>0</v>
      </c>
      <c r="IX118" s="178">
        <f t="shared" si="121"/>
        <v>0</v>
      </c>
      <c r="IY118" s="179">
        <f t="shared" si="121"/>
        <v>1409.808792</v>
      </c>
      <c r="IZ118" s="178">
        <f t="shared" si="121"/>
        <v>0</v>
      </c>
      <c r="JA118" s="178">
        <f t="shared" si="121"/>
        <v>0</v>
      </c>
      <c r="JB118" s="178">
        <f t="shared" si="121"/>
        <v>0</v>
      </c>
      <c r="JC118" s="178">
        <f t="shared" si="121"/>
        <v>0</v>
      </c>
      <c r="JD118" s="178">
        <f t="shared" si="121"/>
        <v>0</v>
      </c>
      <c r="JE118" s="179">
        <f t="shared" si="121"/>
        <v>2346.4224</v>
      </c>
      <c r="JF118" s="178">
        <f t="shared" si="121"/>
        <v>0</v>
      </c>
      <c r="JG118" s="178">
        <f t="shared" si="121"/>
        <v>0</v>
      </c>
      <c r="JH118" s="178">
        <f t="shared" si="121"/>
        <v>0</v>
      </c>
      <c r="JI118" s="178">
        <f t="shared" si="121"/>
        <v>0</v>
      </c>
      <c r="JJ118" s="178">
        <f t="shared" si="121"/>
        <v>0</v>
      </c>
      <c r="JK118" s="178">
        <f t="shared" si="121"/>
        <v>0</v>
      </c>
      <c r="JL118" s="179">
        <f t="shared" si="121"/>
        <v>2792.242656</v>
      </c>
      <c r="JM118" s="178">
        <f t="shared" si="121"/>
        <v>0</v>
      </c>
      <c r="JN118" s="179">
        <f t="shared" si="121"/>
        <v>3390.580368</v>
      </c>
      <c r="JO118" s="178">
        <f t="shared" si="121"/>
        <v>0</v>
      </c>
      <c r="JP118" s="178">
        <f t="shared" si="121"/>
        <v>0</v>
      </c>
      <c r="JQ118" s="178">
        <f t="shared" si="121"/>
        <v>0</v>
      </c>
      <c r="JR118" s="178">
        <f t="shared" si="121"/>
        <v>0</v>
      </c>
      <c r="JS118" s="178">
        <f t="shared" si="121"/>
        <v>0</v>
      </c>
      <c r="JT118" s="178">
        <f t="shared" si="121"/>
        <v>0</v>
      </c>
      <c r="JU118" s="178">
        <f t="shared" si="121"/>
        <v>0</v>
      </c>
      <c r="JV118" s="178">
        <f t="shared" si="121"/>
        <v>0</v>
      </c>
      <c r="JW118" s="178">
        <f t="shared" si="121"/>
        <v>0</v>
      </c>
      <c r="JX118" s="178">
        <f t="shared" si="121"/>
        <v>0</v>
      </c>
      <c r="JY118" s="178">
        <f t="shared" si="121"/>
        <v>0</v>
      </c>
      <c r="JZ118" s="182">
        <f t="shared" si="4"/>
        <v>0.195</v>
      </c>
      <c r="KA118" s="181">
        <f t="shared" si="5"/>
        <v>22832.6453</v>
      </c>
      <c r="KB118" s="181">
        <f t="shared" si="6"/>
        <v>4452.365834</v>
      </c>
    </row>
    <row r="119" ht="14.25" customHeight="1">
      <c r="A119" s="50" t="s">
        <v>275</v>
      </c>
      <c r="B119" s="83" t="s">
        <v>480</v>
      </c>
      <c r="C119" s="50">
        <v>1811118.0</v>
      </c>
      <c r="D119" s="175">
        <v>0.0</v>
      </c>
      <c r="E119" s="175">
        <v>0.0</v>
      </c>
      <c r="F119" s="175">
        <v>0.0</v>
      </c>
      <c r="G119" s="175">
        <v>0.0</v>
      </c>
      <c r="H119" s="175">
        <v>0.0</v>
      </c>
      <c r="I119" s="175">
        <v>0.0</v>
      </c>
      <c r="J119" s="175">
        <v>0.0</v>
      </c>
      <c r="K119" s="175">
        <v>0.0</v>
      </c>
      <c r="L119" s="175">
        <v>0.0</v>
      </c>
      <c r="M119" s="175">
        <v>0.0</v>
      </c>
      <c r="N119" s="175">
        <v>0.0</v>
      </c>
      <c r="O119" s="175">
        <v>0.0</v>
      </c>
      <c r="P119" s="175">
        <v>0.0</v>
      </c>
      <c r="Q119" s="175">
        <v>0.0</v>
      </c>
      <c r="R119" s="175">
        <v>0.0</v>
      </c>
      <c r="S119" s="175">
        <v>0.0</v>
      </c>
      <c r="T119" s="175">
        <v>0.0</v>
      </c>
      <c r="U119" s="175">
        <v>0.0</v>
      </c>
      <c r="V119" s="175">
        <v>0.0</v>
      </c>
      <c r="W119" s="175">
        <v>0.0</v>
      </c>
      <c r="X119" s="175">
        <v>0.0</v>
      </c>
      <c r="Y119" s="175">
        <v>0.0</v>
      </c>
      <c r="Z119" s="175">
        <v>0.0</v>
      </c>
      <c r="AA119" s="175">
        <v>0.0</v>
      </c>
      <c r="AB119" s="175">
        <v>0.0</v>
      </c>
      <c r="AC119" s="175">
        <v>0.0</v>
      </c>
      <c r="AD119" s="175">
        <v>0.0</v>
      </c>
      <c r="AE119" s="175">
        <v>0.0</v>
      </c>
      <c r="AF119" s="175">
        <v>0.0</v>
      </c>
      <c r="AG119" s="175">
        <v>0.0</v>
      </c>
      <c r="AH119" s="175">
        <v>0.0</v>
      </c>
      <c r="AI119" s="175">
        <v>900.0</v>
      </c>
      <c r="AJ119" s="175">
        <v>0.0</v>
      </c>
      <c r="AK119" s="175">
        <v>0.0</v>
      </c>
      <c r="AL119" s="175">
        <v>0.0</v>
      </c>
      <c r="AM119" s="175">
        <v>0.0</v>
      </c>
      <c r="AN119" s="175">
        <v>0.0</v>
      </c>
      <c r="AO119" s="175">
        <v>0.0</v>
      </c>
      <c r="AP119" s="175">
        <v>0.0</v>
      </c>
      <c r="AQ119" s="175">
        <v>914.0</v>
      </c>
      <c r="AR119" s="175">
        <v>0.0</v>
      </c>
      <c r="AS119" s="175">
        <v>0.0</v>
      </c>
      <c r="AT119" s="175">
        <v>0.0</v>
      </c>
      <c r="AU119" s="175">
        <v>0.0</v>
      </c>
      <c r="AV119" s="175">
        <v>0.0</v>
      </c>
      <c r="AW119" s="175">
        <v>0.0</v>
      </c>
      <c r="AX119" s="175">
        <v>0.0</v>
      </c>
      <c r="AY119" s="175">
        <v>0.0</v>
      </c>
      <c r="AZ119" s="175">
        <v>0.0</v>
      </c>
      <c r="BA119" s="175">
        <v>0.0</v>
      </c>
      <c r="BB119" s="175">
        <v>0.0</v>
      </c>
      <c r="BC119" s="175">
        <v>0.0</v>
      </c>
      <c r="BD119" s="175">
        <v>0.0</v>
      </c>
      <c r="BE119" s="175">
        <v>0.0</v>
      </c>
      <c r="BF119" s="175">
        <v>0.0</v>
      </c>
      <c r="BG119" s="175">
        <v>926.0</v>
      </c>
      <c r="BH119" s="175">
        <v>0.0</v>
      </c>
      <c r="BI119" s="175">
        <v>0.0</v>
      </c>
      <c r="BJ119" s="175">
        <v>0.0</v>
      </c>
      <c r="BK119" s="175">
        <v>0.0</v>
      </c>
      <c r="BL119" s="175">
        <v>0.0</v>
      </c>
      <c r="BM119" s="175">
        <v>0.0</v>
      </c>
      <c r="BN119" s="175">
        <v>0.0</v>
      </c>
      <c r="BO119" s="175">
        <v>0.0</v>
      </c>
      <c r="BP119" s="175">
        <v>0.0</v>
      </c>
      <c r="BQ119" s="175">
        <v>0.0</v>
      </c>
      <c r="BR119" s="175">
        <v>0.0</v>
      </c>
      <c r="BS119" s="175">
        <v>0.0</v>
      </c>
      <c r="BT119" s="175">
        <v>0.0</v>
      </c>
      <c r="BU119" s="175">
        <v>855.0</v>
      </c>
      <c r="BV119" s="175">
        <v>0.0</v>
      </c>
      <c r="BW119" s="175">
        <v>0.0</v>
      </c>
      <c r="BX119" s="175">
        <v>0.0</v>
      </c>
      <c r="BY119" s="175">
        <v>0.0</v>
      </c>
      <c r="BZ119" s="175">
        <v>0.0</v>
      </c>
      <c r="CA119" s="175">
        <v>0.0</v>
      </c>
      <c r="CB119" s="175">
        <v>864.0</v>
      </c>
      <c r="CC119" s="175">
        <v>0.0</v>
      </c>
      <c r="CD119" s="175">
        <v>0.0</v>
      </c>
      <c r="CE119" s="175">
        <v>0.0</v>
      </c>
      <c r="CF119" s="175">
        <v>0.0</v>
      </c>
      <c r="CG119" s="175">
        <v>0.0</v>
      </c>
      <c r="CH119" s="175">
        <v>0.0</v>
      </c>
      <c r="CI119" s="175">
        <v>0.0</v>
      </c>
      <c r="CJ119" s="175">
        <v>0.0</v>
      </c>
      <c r="CK119" s="175">
        <v>0.0</v>
      </c>
      <c r="CL119" s="175">
        <v>0.0</v>
      </c>
      <c r="CM119" s="175">
        <v>0.0</v>
      </c>
      <c r="CN119" s="175">
        <v>0.0</v>
      </c>
      <c r="CO119" s="175">
        <v>0.0</v>
      </c>
      <c r="CP119" s="175">
        <v>0.0</v>
      </c>
      <c r="CQ119" s="175">
        <v>0.0</v>
      </c>
      <c r="CR119" s="175">
        <v>0.0</v>
      </c>
      <c r="CS119" s="175">
        <v>0.0</v>
      </c>
      <c r="CT119" s="175">
        <v>0.0</v>
      </c>
      <c r="CU119" s="175">
        <v>900.0</v>
      </c>
      <c r="CV119" s="175">
        <v>0.0</v>
      </c>
      <c r="CW119" s="175">
        <v>0.0</v>
      </c>
      <c r="CX119" s="175">
        <v>0.0</v>
      </c>
      <c r="CY119" s="175">
        <v>0.0</v>
      </c>
      <c r="CZ119" s="175">
        <v>0.0</v>
      </c>
      <c r="DA119" s="175">
        <v>0.0</v>
      </c>
      <c r="DB119" s="175">
        <v>0.0</v>
      </c>
      <c r="DC119" s="175">
        <v>0.0</v>
      </c>
      <c r="DD119" s="175">
        <v>0.0</v>
      </c>
      <c r="DE119" s="175">
        <v>864.0</v>
      </c>
      <c r="DF119" s="175">
        <v>0.0</v>
      </c>
      <c r="DG119" s="175">
        <v>0.0</v>
      </c>
      <c r="DH119" s="175">
        <v>0.0</v>
      </c>
      <c r="DI119" s="175">
        <v>0.0</v>
      </c>
      <c r="DJ119" s="175">
        <v>0.0</v>
      </c>
      <c r="DK119" s="175">
        <v>0.0</v>
      </c>
      <c r="DL119" s="175">
        <v>0.0</v>
      </c>
      <c r="DM119" s="175">
        <v>0.0</v>
      </c>
      <c r="DN119" s="175">
        <v>926.0</v>
      </c>
      <c r="DO119" s="175">
        <v>0.0</v>
      </c>
      <c r="DP119" s="175">
        <v>0.0</v>
      </c>
      <c r="DQ119" s="175">
        <v>0.0</v>
      </c>
      <c r="DR119" s="175">
        <v>0.0</v>
      </c>
      <c r="DS119" s="175">
        <v>0.0</v>
      </c>
      <c r="DT119" s="175">
        <v>855.0</v>
      </c>
      <c r="DU119" s="175">
        <v>0.0</v>
      </c>
      <c r="DV119" s="175">
        <v>0.0</v>
      </c>
      <c r="DW119" s="175">
        <v>0.0</v>
      </c>
      <c r="DX119" s="175">
        <v>0.0</v>
      </c>
      <c r="DY119" s="175">
        <v>0.0</v>
      </c>
      <c r="DZ119" s="175">
        <v>887.0</v>
      </c>
      <c r="EA119" s="175">
        <v>0.0</v>
      </c>
      <c r="EB119" s="175">
        <v>0.0</v>
      </c>
      <c r="EC119" s="175">
        <v>0.0</v>
      </c>
      <c r="ED119" s="175">
        <v>911.0</v>
      </c>
      <c r="EE119" s="175">
        <v>0.0</v>
      </c>
      <c r="EF119" s="175">
        <v>0.0</v>
      </c>
      <c r="EG119" s="175">
        <v>0.0</v>
      </c>
      <c r="EH119" s="175">
        <v>0.0</v>
      </c>
      <c r="EI119" s="175">
        <v>0.0</v>
      </c>
      <c r="EJ119" s="175">
        <v>0.0</v>
      </c>
      <c r="EK119" s="175">
        <v>0.0</v>
      </c>
      <c r="EL119" s="175">
        <v>0.0</v>
      </c>
      <c r="EM119" s="176">
        <v>0.0</v>
      </c>
      <c r="EN119" s="177">
        <f t="shared" si="2"/>
        <v>0</v>
      </c>
      <c r="EO119" s="178">
        <f>VLOOKUP(C119,'Complexity Cost Adjustment'!$C$2:$H$141,6,0)</f>
        <v>1779.6144</v>
      </c>
      <c r="EP119" s="178">
        <f t="shared" ref="EP119:JY119" si="122">IF(D119&gt;0,($EO119)*D$143,0)</f>
        <v>0</v>
      </c>
      <c r="EQ119" s="178">
        <f t="shared" si="122"/>
        <v>0</v>
      </c>
      <c r="ER119" s="178">
        <f t="shared" si="122"/>
        <v>0</v>
      </c>
      <c r="ES119" s="178">
        <f t="shared" si="122"/>
        <v>0</v>
      </c>
      <c r="ET119" s="178">
        <f t="shared" si="122"/>
        <v>0</v>
      </c>
      <c r="EU119" s="178">
        <f t="shared" si="122"/>
        <v>0</v>
      </c>
      <c r="EV119" s="178">
        <f t="shared" si="122"/>
        <v>0</v>
      </c>
      <c r="EW119" s="178">
        <f t="shared" si="122"/>
        <v>0</v>
      </c>
      <c r="EX119" s="178">
        <f t="shared" si="122"/>
        <v>0</v>
      </c>
      <c r="EY119" s="178">
        <f t="shared" si="122"/>
        <v>0</v>
      </c>
      <c r="EZ119" s="178">
        <f t="shared" si="122"/>
        <v>0</v>
      </c>
      <c r="FA119" s="178">
        <f t="shared" si="122"/>
        <v>0</v>
      </c>
      <c r="FB119" s="178">
        <f t="shared" si="122"/>
        <v>0</v>
      </c>
      <c r="FC119" s="178">
        <f t="shared" si="122"/>
        <v>0</v>
      </c>
      <c r="FD119" s="178">
        <f t="shared" si="122"/>
        <v>0</v>
      </c>
      <c r="FE119" s="178">
        <f t="shared" si="122"/>
        <v>0</v>
      </c>
      <c r="FF119" s="178">
        <f t="shared" si="122"/>
        <v>0</v>
      </c>
      <c r="FG119" s="178">
        <f t="shared" si="122"/>
        <v>0</v>
      </c>
      <c r="FH119" s="178">
        <f t="shared" si="122"/>
        <v>0</v>
      </c>
      <c r="FI119" s="178">
        <f t="shared" si="122"/>
        <v>0</v>
      </c>
      <c r="FJ119" s="178">
        <f t="shared" si="122"/>
        <v>0</v>
      </c>
      <c r="FK119" s="178">
        <f t="shared" si="122"/>
        <v>0</v>
      </c>
      <c r="FL119" s="178">
        <f t="shared" si="122"/>
        <v>0</v>
      </c>
      <c r="FM119" s="178">
        <f t="shared" si="122"/>
        <v>0</v>
      </c>
      <c r="FN119" s="178">
        <f t="shared" si="122"/>
        <v>0</v>
      </c>
      <c r="FO119" s="178">
        <f t="shared" si="122"/>
        <v>0</v>
      </c>
      <c r="FP119" s="178">
        <f t="shared" si="122"/>
        <v>0</v>
      </c>
      <c r="FQ119" s="178">
        <f t="shared" si="122"/>
        <v>0</v>
      </c>
      <c r="FR119" s="178">
        <f t="shared" si="122"/>
        <v>0</v>
      </c>
      <c r="FS119" s="178">
        <f t="shared" si="122"/>
        <v>0</v>
      </c>
      <c r="FT119" s="178">
        <f t="shared" si="122"/>
        <v>0</v>
      </c>
      <c r="FU119" s="179">
        <f t="shared" si="122"/>
        <v>2242.314144</v>
      </c>
      <c r="FV119" s="178">
        <f t="shared" si="122"/>
        <v>0</v>
      </c>
      <c r="FW119" s="178">
        <f t="shared" si="122"/>
        <v>0</v>
      </c>
      <c r="FX119" s="178">
        <f t="shared" si="122"/>
        <v>0</v>
      </c>
      <c r="FY119" s="178">
        <f t="shared" si="122"/>
        <v>0</v>
      </c>
      <c r="FZ119" s="178">
        <f t="shared" si="122"/>
        <v>0</v>
      </c>
      <c r="GA119" s="178">
        <f t="shared" si="122"/>
        <v>0</v>
      </c>
      <c r="GB119" s="178">
        <f t="shared" si="122"/>
        <v>0</v>
      </c>
      <c r="GC119" s="179">
        <f t="shared" si="122"/>
        <v>2267.228746</v>
      </c>
      <c r="GD119" s="178">
        <f t="shared" si="122"/>
        <v>0</v>
      </c>
      <c r="GE119" s="178">
        <f t="shared" si="122"/>
        <v>0</v>
      </c>
      <c r="GF119" s="178">
        <f t="shared" si="122"/>
        <v>0</v>
      </c>
      <c r="GG119" s="178">
        <f t="shared" si="122"/>
        <v>0</v>
      </c>
      <c r="GH119" s="178">
        <f t="shared" si="122"/>
        <v>0</v>
      </c>
      <c r="GI119" s="178">
        <f t="shared" si="122"/>
        <v>0</v>
      </c>
      <c r="GJ119" s="178">
        <f t="shared" si="122"/>
        <v>0</v>
      </c>
      <c r="GK119" s="178">
        <f t="shared" si="122"/>
        <v>0</v>
      </c>
      <c r="GL119" s="178">
        <f t="shared" si="122"/>
        <v>0</v>
      </c>
      <c r="GM119" s="178">
        <f t="shared" si="122"/>
        <v>0</v>
      </c>
      <c r="GN119" s="178">
        <f t="shared" si="122"/>
        <v>0</v>
      </c>
      <c r="GO119" s="178">
        <f t="shared" si="122"/>
        <v>0</v>
      </c>
      <c r="GP119" s="178">
        <f t="shared" si="122"/>
        <v>0</v>
      </c>
      <c r="GQ119" s="178">
        <f t="shared" si="122"/>
        <v>0</v>
      </c>
      <c r="GR119" s="178">
        <f t="shared" si="122"/>
        <v>0</v>
      </c>
      <c r="GS119" s="179">
        <f t="shared" si="122"/>
        <v>1258.187381</v>
      </c>
      <c r="GT119" s="178">
        <f t="shared" si="122"/>
        <v>0</v>
      </c>
      <c r="GU119" s="178">
        <f t="shared" si="122"/>
        <v>0</v>
      </c>
      <c r="GV119" s="178">
        <f t="shared" si="122"/>
        <v>0</v>
      </c>
      <c r="GW119" s="178">
        <f t="shared" si="122"/>
        <v>0</v>
      </c>
      <c r="GX119" s="178">
        <f t="shared" si="122"/>
        <v>0</v>
      </c>
      <c r="GY119" s="178">
        <f t="shared" si="122"/>
        <v>0</v>
      </c>
      <c r="GZ119" s="178">
        <f t="shared" si="122"/>
        <v>0</v>
      </c>
      <c r="HA119" s="178">
        <f t="shared" si="122"/>
        <v>0</v>
      </c>
      <c r="HB119" s="178">
        <f t="shared" si="122"/>
        <v>0</v>
      </c>
      <c r="HC119" s="178">
        <f t="shared" si="122"/>
        <v>0</v>
      </c>
      <c r="HD119" s="178">
        <f t="shared" si="122"/>
        <v>0</v>
      </c>
      <c r="HE119" s="178">
        <f t="shared" si="122"/>
        <v>0</v>
      </c>
      <c r="HF119" s="178">
        <f t="shared" si="122"/>
        <v>0</v>
      </c>
      <c r="HG119" s="179">
        <f t="shared" si="122"/>
        <v>2242.314144</v>
      </c>
      <c r="HH119" s="178">
        <f t="shared" si="122"/>
        <v>0</v>
      </c>
      <c r="HI119" s="178">
        <f t="shared" si="122"/>
        <v>0</v>
      </c>
      <c r="HJ119" s="178">
        <f t="shared" si="122"/>
        <v>0</v>
      </c>
      <c r="HK119" s="178">
        <f t="shared" si="122"/>
        <v>0</v>
      </c>
      <c r="HL119" s="178">
        <f t="shared" si="122"/>
        <v>0</v>
      </c>
      <c r="HM119" s="178">
        <f t="shared" si="122"/>
        <v>0</v>
      </c>
      <c r="HN119" s="179">
        <f t="shared" si="122"/>
        <v>1726.225968</v>
      </c>
      <c r="HO119" s="178">
        <f t="shared" si="122"/>
        <v>0</v>
      </c>
      <c r="HP119" s="178">
        <f t="shared" si="122"/>
        <v>0</v>
      </c>
      <c r="HQ119" s="178">
        <f t="shared" si="122"/>
        <v>0</v>
      </c>
      <c r="HR119" s="178">
        <f t="shared" si="122"/>
        <v>0</v>
      </c>
      <c r="HS119" s="178">
        <f t="shared" si="122"/>
        <v>0</v>
      </c>
      <c r="HT119" s="178">
        <f t="shared" si="122"/>
        <v>0</v>
      </c>
      <c r="HU119" s="178">
        <f t="shared" si="122"/>
        <v>0</v>
      </c>
      <c r="HV119" s="178">
        <f t="shared" si="122"/>
        <v>0</v>
      </c>
      <c r="HW119" s="178">
        <f t="shared" si="122"/>
        <v>0</v>
      </c>
      <c r="HX119" s="178">
        <f t="shared" si="122"/>
        <v>0</v>
      </c>
      <c r="HY119" s="178">
        <f t="shared" si="122"/>
        <v>0</v>
      </c>
      <c r="HZ119" s="178">
        <f t="shared" si="122"/>
        <v>0</v>
      </c>
      <c r="IA119" s="178">
        <f t="shared" si="122"/>
        <v>0</v>
      </c>
      <c r="IB119" s="178">
        <f t="shared" si="122"/>
        <v>0</v>
      </c>
      <c r="IC119" s="178">
        <f t="shared" si="122"/>
        <v>0</v>
      </c>
      <c r="ID119" s="178">
        <f t="shared" si="122"/>
        <v>0</v>
      </c>
      <c r="IE119" s="178">
        <f t="shared" si="122"/>
        <v>0</v>
      </c>
      <c r="IF119" s="178">
        <f t="shared" si="122"/>
        <v>0</v>
      </c>
      <c r="IG119" s="179">
        <f t="shared" si="122"/>
        <v>1099.801699</v>
      </c>
      <c r="IH119" s="178">
        <f t="shared" si="122"/>
        <v>0</v>
      </c>
      <c r="II119" s="178">
        <f t="shared" si="122"/>
        <v>0</v>
      </c>
      <c r="IJ119" s="178">
        <f t="shared" si="122"/>
        <v>0</v>
      </c>
      <c r="IK119" s="178">
        <f t="shared" si="122"/>
        <v>0</v>
      </c>
      <c r="IL119" s="178">
        <f t="shared" si="122"/>
        <v>0</v>
      </c>
      <c r="IM119" s="178">
        <f t="shared" si="122"/>
        <v>0</v>
      </c>
      <c r="IN119" s="178">
        <f t="shared" si="122"/>
        <v>0</v>
      </c>
      <c r="IO119" s="178">
        <f t="shared" si="122"/>
        <v>0</v>
      </c>
      <c r="IP119" s="178">
        <f t="shared" si="122"/>
        <v>0</v>
      </c>
      <c r="IQ119" s="179">
        <f t="shared" si="122"/>
        <v>898.705272</v>
      </c>
      <c r="IR119" s="178">
        <f t="shared" si="122"/>
        <v>0</v>
      </c>
      <c r="IS119" s="178">
        <f t="shared" si="122"/>
        <v>0</v>
      </c>
      <c r="IT119" s="178">
        <f t="shared" si="122"/>
        <v>0</v>
      </c>
      <c r="IU119" s="178">
        <f t="shared" si="122"/>
        <v>0</v>
      </c>
      <c r="IV119" s="178">
        <f t="shared" si="122"/>
        <v>0</v>
      </c>
      <c r="IW119" s="178">
        <f t="shared" si="122"/>
        <v>0</v>
      </c>
      <c r="IX119" s="178">
        <f t="shared" si="122"/>
        <v>0</v>
      </c>
      <c r="IY119" s="178">
        <f t="shared" si="122"/>
        <v>0</v>
      </c>
      <c r="IZ119" s="179">
        <f t="shared" si="122"/>
        <v>1308.016584</v>
      </c>
      <c r="JA119" s="178">
        <f t="shared" si="122"/>
        <v>0</v>
      </c>
      <c r="JB119" s="178">
        <f t="shared" si="122"/>
        <v>0</v>
      </c>
      <c r="JC119" s="178">
        <f t="shared" si="122"/>
        <v>0</v>
      </c>
      <c r="JD119" s="178">
        <f t="shared" si="122"/>
        <v>0</v>
      </c>
      <c r="JE119" s="178">
        <f t="shared" si="122"/>
        <v>0</v>
      </c>
      <c r="JF119" s="179">
        <f t="shared" si="122"/>
        <v>2178.248026</v>
      </c>
      <c r="JG119" s="178">
        <f t="shared" si="122"/>
        <v>0</v>
      </c>
      <c r="JH119" s="178">
        <f t="shared" si="122"/>
        <v>0</v>
      </c>
      <c r="JI119" s="178">
        <f t="shared" si="122"/>
        <v>0</v>
      </c>
      <c r="JJ119" s="178">
        <f t="shared" si="122"/>
        <v>0</v>
      </c>
      <c r="JK119" s="178">
        <f t="shared" si="122"/>
        <v>0</v>
      </c>
      <c r="JL119" s="179">
        <f t="shared" si="122"/>
        <v>2541.289363</v>
      </c>
      <c r="JM119" s="178">
        <f t="shared" si="122"/>
        <v>0</v>
      </c>
      <c r="JN119" s="178">
        <f t="shared" si="122"/>
        <v>0</v>
      </c>
      <c r="JO119" s="178">
        <f t="shared" si="122"/>
        <v>0</v>
      </c>
      <c r="JP119" s="179">
        <f t="shared" si="122"/>
        <v>2961.278362</v>
      </c>
      <c r="JQ119" s="178">
        <f t="shared" si="122"/>
        <v>0</v>
      </c>
      <c r="JR119" s="178">
        <f t="shared" si="122"/>
        <v>0</v>
      </c>
      <c r="JS119" s="178">
        <f t="shared" si="122"/>
        <v>0</v>
      </c>
      <c r="JT119" s="178">
        <f t="shared" si="122"/>
        <v>0</v>
      </c>
      <c r="JU119" s="178">
        <f t="shared" si="122"/>
        <v>0</v>
      </c>
      <c r="JV119" s="178">
        <f t="shared" si="122"/>
        <v>0</v>
      </c>
      <c r="JW119" s="178">
        <f t="shared" si="122"/>
        <v>0</v>
      </c>
      <c r="JX119" s="178">
        <f t="shared" si="122"/>
        <v>0</v>
      </c>
      <c r="JY119" s="178">
        <f t="shared" si="122"/>
        <v>0</v>
      </c>
      <c r="JZ119" s="182">
        <f t="shared" si="4"/>
        <v>0.195</v>
      </c>
      <c r="KA119" s="181">
        <f t="shared" si="5"/>
        <v>20723.60969</v>
      </c>
      <c r="KB119" s="181">
        <f t="shared" si="6"/>
        <v>4041.103889</v>
      </c>
    </row>
    <row r="120" ht="14.25" customHeight="1">
      <c r="A120" s="50" t="s">
        <v>275</v>
      </c>
      <c r="B120" s="83" t="s">
        <v>480</v>
      </c>
      <c r="C120" s="50">
        <v>1811119.0</v>
      </c>
      <c r="D120" s="175">
        <v>0.0</v>
      </c>
      <c r="E120" s="175">
        <v>0.0</v>
      </c>
      <c r="F120" s="175">
        <v>0.0</v>
      </c>
      <c r="G120" s="175">
        <v>0.0</v>
      </c>
      <c r="H120" s="175">
        <v>0.0</v>
      </c>
      <c r="I120" s="175">
        <v>0.0</v>
      </c>
      <c r="J120" s="175">
        <v>0.0</v>
      </c>
      <c r="K120" s="175">
        <v>0.0</v>
      </c>
      <c r="L120" s="175">
        <v>0.0</v>
      </c>
      <c r="M120" s="175">
        <v>0.0</v>
      </c>
      <c r="N120" s="175">
        <v>0.0</v>
      </c>
      <c r="O120" s="175">
        <v>0.0</v>
      </c>
      <c r="P120" s="175">
        <v>0.0</v>
      </c>
      <c r="Q120" s="175">
        <v>0.0</v>
      </c>
      <c r="R120" s="175">
        <v>0.0</v>
      </c>
      <c r="S120" s="175">
        <v>0.0</v>
      </c>
      <c r="T120" s="175">
        <v>0.0</v>
      </c>
      <c r="U120" s="175">
        <v>0.0</v>
      </c>
      <c r="V120" s="175">
        <v>0.0</v>
      </c>
      <c r="W120" s="175">
        <v>0.0</v>
      </c>
      <c r="X120" s="175">
        <v>0.0</v>
      </c>
      <c r="Y120" s="175">
        <v>0.0</v>
      </c>
      <c r="Z120" s="175">
        <v>0.0</v>
      </c>
      <c r="AA120" s="175">
        <v>0.0</v>
      </c>
      <c r="AB120" s="175">
        <v>0.0</v>
      </c>
      <c r="AC120" s="175">
        <v>0.0</v>
      </c>
      <c r="AD120" s="175">
        <v>0.0</v>
      </c>
      <c r="AE120" s="175">
        <v>0.0</v>
      </c>
      <c r="AF120" s="175">
        <v>0.0</v>
      </c>
      <c r="AG120" s="175">
        <v>0.0</v>
      </c>
      <c r="AH120" s="175">
        <v>0.0</v>
      </c>
      <c r="AI120" s="175">
        <v>10300.0</v>
      </c>
      <c r="AJ120" s="175">
        <v>0.0</v>
      </c>
      <c r="AK120" s="175">
        <v>0.0</v>
      </c>
      <c r="AL120" s="175">
        <v>0.0</v>
      </c>
      <c r="AM120" s="175">
        <v>0.0</v>
      </c>
      <c r="AN120" s="175">
        <v>0.0</v>
      </c>
      <c r="AO120" s="175">
        <v>0.0</v>
      </c>
      <c r="AP120" s="175">
        <v>0.0</v>
      </c>
      <c r="AQ120" s="175">
        <v>10458.0</v>
      </c>
      <c r="AR120" s="175">
        <v>0.0</v>
      </c>
      <c r="AS120" s="175">
        <v>0.0</v>
      </c>
      <c r="AT120" s="175">
        <v>0.0</v>
      </c>
      <c r="AU120" s="175">
        <v>0.0</v>
      </c>
      <c r="AV120" s="175">
        <v>0.0</v>
      </c>
      <c r="AW120" s="175">
        <v>0.0</v>
      </c>
      <c r="AX120" s="175">
        <v>0.0</v>
      </c>
      <c r="AY120" s="175">
        <v>0.0</v>
      </c>
      <c r="AZ120" s="175">
        <v>0.0</v>
      </c>
      <c r="BA120" s="175">
        <v>0.0</v>
      </c>
      <c r="BB120" s="175">
        <v>0.0</v>
      </c>
      <c r="BC120" s="175">
        <v>0.0</v>
      </c>
      <c r="BD120" s="175">
        <v>0.0</v>
      </c>
      <c r="BE120" s="175">
        <v>0.0</v>
      </c>
      <c r="BF120" s="175">
        <v>0.0</v>
      </c>
      <c r="BG120" s="175">
        <v>10594.0</v>
      </c>
      <c r="BH120" s="175">
        <v>0.0</v>
      </c>
      <c r="BI120" s="175">
        <v>0.0</v>
      </c>
      <c r="BJ120" s="175">
        <v>0.0</v>
      </c>
      <c r="BK120" s="175">
        <v>0.0</v>
      </c>
      <c r="BL120" s="175">
        <v>0.0</v>
      </c>
      <c r="BM120" s="175">
        <v>0.0</v>
      </c>
      <c r="BN120" s="175">
        <v>0.0</v>
      </c>
      <c r="BO120" s="175">
        <v>0.0</v>
      </c>
      <c r="BP120" s="175">
        <v>0.0</v>
      </c>
      <c r="BQ120" s="175">
        <v>0.0</v>
      </c>
      <c r="BR120" s="175">
        <v>0.0</v>
      </c>
      <c r="BS120" s="175">
        <v>0.0</v>
      </c>
      <c r="BT120" s="175">
        <v>0.0</v>
      </c>
      <c r="BU120" s="175">
        <v>9785.0</v>
      </c>
      <c r="BV120" s="175">
        <v>0.0</v>
      </c>
      <c r="BW120" s="175">
        <v>0.0</v>
      </c>
      <c r="BX120" s="175">
        <v>0.0</v>
      </c>
      <c r="BY120" s="175">
        <v>0.0</v>
      </c>
      <c r="BZ120" s="175">
        <v>0.0</v>
      </c>
      <c r="CA120" s="175">
        <v>0.0</v>
      </c>
      <c r="CB120" s="175">
        <v>9888.0</v>
      </c>
      <c r="CC120" s="175">
        <v>0.0</v>
      </c>
      <c r="CD120" s="175">
        <v>0.0</v>
      </c>
      <c r="CE120" s="175">
        <v>0.0</v>
      </c>
      <c r="CF120" s="175">
        <v>0.0</v>
      </c>
      <c r="CG120" s="175">
        <v>0.0</v>
      </c>
      <c r="CH120" s="175">
        <v>0.0</v>
      </c>
      <c r="CI120" s="175">
        <v>0.0</v>
      </c>
      <c r="CJ120" s="175">
        <v>0.0</v>
      </c>
      <c r="CK120" s="175">
        <v>0.0</v>
      </c>
      <c r="CL120" s="175">
        <v>0.0</v>
      </c>
      <c r="CM120" s="175">
        <v>0.0</v>
      </c>
      <c r="CN120" s="175">
        <v>0.0</v>
      </c>
      <c r="CO120" s="175">
        <v>0.0</v>
      </c>
      <c r="CP120" s="175">
        <v>0.0</v>
      </c>
      <c r="CQ120" s="175">
        <v>0.0</v>
      </c>
      <c r="CR120" s="175">
        <v>0.0</v>
      </c>
      <c r="CS120" s="175">
        <v>0.0</v>
      </c>
      <c r="CT120" s="175">
        <v>0.0</v>
      </c>
      <c r="CU120" s="175">
        <v>10300.0</v>
      </c>
      <c r="CV120" s="175">
        <v>0.0</v>
      </c>
      <c r="CW120" s="175">
        <v>0.0</v>
      </c>
      <c r="CX120" s="175">
        <v>0.0</v>
      </c>
      <c r="CY120" s="175">
        <v>0.0</v>
      </c>
      <c r="CZ120" s="175">
        <v>0.0</v>
      </c>
      <c r="DA120" s="175">
        <v>0.0</v>
      </c>
      <c r="DB120" s="175">
        <v>0.0</v>
      </c>
      <c r="DC120" s="175">
        <v>0.0</v>
      </c>
      <c r="DD120" s="175">
        <v>0.0</v>
      </c>
      <c r="DE120" s="175">
        <v>9888.0</v>
      </c>
      <c r="DF120" s="175">
        <v>0.0</v>
      </c>
      <c r="DG120" s="175">
        <v>0.0</v>
      </c>
      <c r="DH120" s="175">
        <v>0.0</v>
      </c>
      <c r="DI120" s="175">
        <v>0.0</v>
      </c>
      <c r="DJ120" s="175">
        <v>0.0</v>
      </c>
      <c r="DK120" s="175">
        <v>0.0</v>
      </c>
      <c r="DL120" s="175">
        <v>0.0</v>
      </c>
      <c r="DM120" s="175">
        <v>0.0</v>
      </c>
      <c r="DN120" s="175">
        <v>10594.0</v>
      </c>
      <c r="DO120" s="175">
        <v>0.0</v>
      </c>
      <c r="DP120" s="175">
        <v>0.0</v>
      </c>
      <c r="DQ120" s="175">
        <v>0.0</v>
      </c>
      <c r="DR120" s="175">
        <v>0.0</v>
      </c>
      <c r="DS120" s="175">
        <v>0.0</v>
      </c>
      <c r="DT120" s="175">
        <v>9785.0</v>
      </c>
      <c r="DU120" s="175">
        <v>0.0</v>
      </c>
      <c r="DV120" s="175">
        <v>0.0</v>
      </c>
      <c r="DW120" s="175">
        <v>0.0</v>
      </c>
      <c r="DX120" s="175">
        <v>0.0</v>
      </c>
      <c r="DY120" s="175">
        <v>0.0</v>
      </c>
      <c r="DZ120" s="175">
        <v>10153.0</v>
      </c>
      <c r="EA120" s="175">
        <v>0.0</v>
      </c>
      <c r="EB120" s="175">
        <v>0.0</v>
      </c>
      <c r="EC120" s="175">
        <v>0.0</v>
      </c>
      <c r="ED120" s="175">
        <v>10429.0</v>
      </c>
      <c r="EE120" s="175">
        <v>0.0</v>
      </c>
      <c r="EF120" s="175">
        <v>0.0</v>
      </c>
      <c r="EG120" s="175">
        <v>0.0</v>
      </c>
      <c r="EH120" s="175">
        <v>0.0</v>
      </c>
      <c r="EI120" s="175">
        <v>0.0</v>
      </c>
      <c r="EJ120" s="175">
        <v>0.0</v>
      </c>
      <c r="EK120" s="175">
        <v>0.0</v>
      </c>
      <c r="EL120" s="175">
        <v>0.0</v>
      </c>
      <c r="EM120" s="176">
        <v>0.0</v>
      </c>
      <c r="EN120" s="177">
        <f t="shared" si="2"/>
        <v>0</v>
      </c>
      <c r="EO120" s="178">
        <f>VLOOKUP(C120,'Complexity Cost Adjustment'!$C$2:$H$141,6,0)</f>
        <v>85.88</v>
      </c>
      <c r="EP120" s="178">
        <f t="shared" ref="EP120:JY120" si="123">IF(D120&gt;0,($EO120)*D$143,0)</f>
        <v>0</v>
      </c>
      <c r="EQ120" s="178">
        <f t="shared" si="123"/>
        <v>0</v>
      </c>
      <c r="ER120" s="178">
        <f t="shared" si="123"/>
        <v>0</v>
      </c>
      <c r="ES120" s="178">
        <f t="shared" si="123"/>
        <v>0</v>
      </c>
      <c r="ET120" s="178">
        <f t="shared" si="123"/>
        <v>0</v>
      </c>
      <c r="EU120" s="178">
        <f t="shared" si="123"/>
        <v>0</v>
      </c>
      <c r="EV120" s="178">
        <f t="shared" si="123"/>
        <v>0</v>
      </c>
      <c r="EW120" s="178">
        <f t="shared" si="123"/>
        <v>0</v>
      </c>
      <c r="EX120" s="178">
        <f t="shared" si="123"/>
        <v>0</v>
      </c>
      <c r="EY120" s="178">
        <f t="shared" si="123"/>
        <v>0</v>
      </c>
      <c r="EZ120" s="178">
        <f t="shared" si="123"/>
        <v>0</v>
      </c>
      <c r="FA120" s="178">
        <f t="shared" si="123"/>
        <v>0</v>
      </c>
      <c r="FB120" s="178">
        <f t="shared" si="123"/>
        <v>0</v>
      </c>
      <c r="FC120" s="178">
        <f t="shared" si="123"/>
        <v>0</v>
      </c>
      <c r="FD120" s="178">
        <f t="shared" si="123"/>
        <v>0</v>
      </c>
      <c r="FE120" s="178">
        <f t="shared" si="123"/>
        <v>0</v>
      </c>
      <c r="FF120" s="178">
        <f t="shared" si="123"/>
        <v>0</v>
      </c>
      <c r="FG120" s="178">
        <f t="shared" si="123"/>
        <v>0</v>
      </c>
      <c r="FH120" s="178">
        <f t="shared" si="123"/>
        <v>0</v>
      </c>
      <c r="FI120" s="178">
        <f t="shared" si="123"/>
        <v>0</v>
      </c>
      <c r="FJ120" s="178">
        <f t="shared" si="123"/>
        <v>0</v>
      </c>
      <c r="FK120" s="178">
        <f t="shared" si="123"/>
        <v>0</v>
      </c>
      <c r="FL120" s="178">
        <f t="shared" si="123"/>
        <v>0</v>
      </c>
      <c r="FM120" s="178">
        <f t="shared" si="123"/>
        <v>0</v>
      </c>
      <c r="FN120" s="178">
        <f t="shared" si="123"/>
        <v>0</v>
      </c>
      <c r="FO120" s="178">
        <f t="shared" si="123"/>
        <v>0</v>
      </c>
      <c r="FP120" s="178">
        <f t="shared" si="123"/>
        <v>0</v>
      </c>
      <c r="FQ120" s="178">
        <f t="shared" si="123"/>
        <v>0</v>
      </c>
      <c r="FR120" s="178">
        <f t="shared" si="123"/>
        <v>0</v>
      </c>
      <c r="FS120" s="178">
        <f t="shared" si="123"/>
        <v>0</v>
      </c>
      <c r="FT120" s="178">
        <f t="shared" si="123"/>
        <v>0</v>
      </c>
      <c r="FU120" s="179">
        <f t="shared" si="123"/>
        <v>108.2088</v>
      </c>
      <c r="FV120" s="178">
        <f t="shared" si="123"/>
        <v>0</v>
      </c>
      <c r="FW120" s="178">
        <f t="shared" si="123"/>
        <v>0</v>
      </c>
      <c r="FX120" s="178">
        <f t="shared" si="123"/>
        <v>0</v>
      </c>
      <c r="FY120" s="178">
        <f t="shared" si="123"/>
        <v>0</v>
      </c>
      <c r="FZ120" s="178">
        <f t="shared" si="123"/>
        <v>0</v>
      </c>
      <c r="GA120" s="178">
        <f t="shared" si="123"/>
        <v>0</v>
      </c>
      <c r="GB120" s="178">
        <f t="shared" si="123"/>
        <v>0</v>
      </c>
      <c r="GC120" s="179">
        <f t="shared" si="123"/>
        <v>109.41112</v>
      </c>
      <c r="GD120" s="178">
        <f t="shared" si="123"/>
        <v>0</v>
      </c>
      <c r="GE120" s="178">
        <f t="shared" si="123"/>
        <v>0</v>
      </c>
      <c r="GF120" s="178">
        <f t="shared" si="123"/>
        <v>0</v>
      </c>
      <c r="GG120" s="178">
        <f t="shared" si="123"/>
        <v>0</v>
      </c>
      <c r="GH120" s="178">
        <f t="shared" si="123"/>
        <v>0</v>
      </c>
      <c r="GI120" s="178">
        <f t="shared" si="123"/>
        <v>0</v>
      </c>
      <c r="GJ120" s="178">
        <f t="shared" si="123"/>
        <v>0</v>
      </c>
      <c r="GK120" s="178">
        <f t="shared" si="123"/>
        <v>0</v>
      </c>
      <c r="GL120" s="178">
        <f t="shared" si="123"/>
        <v>0</v>
      </c>
      <c r="GM120" s="178">
        <f t="shared" si="123"/>
        <v>0</v>
      </c>
      <c r="GN120" s="178">
        <f t="shared" si="123"/>
        <v>0</v>
      </c>
      <c r="GO120" s="178">
        <f t="shared" si="123"/>
        <v>0</v>
      </c>
      <c r="GP120" s="178">
        <f t="shared" si="123"/>
        <v>0</v>
      </c>
      <c r="GQ120" s="178">
        <f t="shared" si="123"/>
        <v>0</v>
      </c>
      <c r="GR120" s="178">
        <f t="shared" si="123"/>
        <v>0</v>
      </c>
      <c r="GS120" s="179">
        <f t="shared" si="123"/>
        <v>60.71716</v>
      </c>
      <c r="GT120" s="178">
        <f t="shared" si="123"/>
        <v>0</v>
      </c>
      <c r="GU120" s="178">
        <f t="shared" si="123"/>
        <v>0</v>
      </c>
      <c r="GV120" s="178">
        <f t="shared" si="123"/>
        <v>0</v>
      </c>
      <c r="GW120" s="178">
        <f t="shared" si="123"/>
        <v>0</v>
      </c>
      <c r="GX120" s="178">
        <f t="shared" si="123"/>
        <v>0</v>
      </c>
      <c r="GY120" s="178">
        <f t="shared" si="123"/>
        <v>0</v>
      </c>
      <c r="GZ120" s="178">
        <f t="shared" si="123"/>
        <v>0</v>
      </c>
      <c r="HA120" s="178">
        <f t="shared" si="123"/>
        <v>0</v>
      </c>
      <c r="HB120" s="178">
        <f t="shared" si="123"/>
        <v>0</v>
      </c>
      <c r="HC120" s="178">
        <f t="shared" si="123"/>
        <v>0</v>
      </c>
      <c r="HD120" s="178">
        <f t="shared" si="123"/>
        <v>0</v>
      </c>
      <c r="HE120" s="178">
        <f t="shared" si="123"/>
        <v>0</v>
      </c>
      <c r="HF120" s="178">
        <f t="shared" si="123"/>
        <v>0</v>
      </c>
      <c r="HG120" s="179">
        <f t="shared" si="123"/>
        <v>108.2088</v>
      </c>
      <c r="HH120" s="178">
        <f t="shared" si="123"/>
        <v>0</v>
      </c>
      <c r="HI120" s="178">
        <f t="shared" si="123"/>
        <v>0</v>
      </c>
      <c r="HJ120" s="178">
        <f t="shared" si="123"/>
        <v>0</v>
      </c>
      <c r="HK120" s="178">
        <f t="shared" si="123"/>
        <v>0</v>
      </c>
      <c r="HL120" s="178">
        <f t="shared" si="123"/>
        <v>0</v>
      </c>
      <c r="HM120" s="178">
        <f t="shared" si="123"/>
        <v>0</v>
      </c>
      <c r="HN120" s="179">
        <f t="shared" si="123"/>
        <v>83.3036</v>
      </c>
      <c r="HO120" s="178">
        <f t="shared" si="123"/>
        <v>0</v>
      </c>
      <c r="HP120" s="178">
        <f t="shared" si="123"/>
        <v>0</v>
      </c>
      <c r="HQ120" s="178">
        <f t="shared" si="123"/>
        <v>0</v>
      </c>
      <c r="HR120" s="178">
        <f t="shared" si="123"/>
        <v>0</v>
      </c>
      <c r="HS120" s="178">
        <f t="shared" si="123"/>
        <v>0</v>
      </c>
      <c r="HT120" s="178">
        <f t="shared" si="123"/>
        <v>0</v>
      </c>
      <c r="HU120" s="178">
        <f t="shared" si="123"/>
        <v>0</v>
      </c>
      <c r="HV120" s="178">
        <f t="shared" si="123"/>
        <v>0</v>
      </c>
      <c r="HW120" s="178">
        <f t="shared" si="123"/>
        <v>0</v>
      </c>
      <c r="HX120" s="178">
        <f t="shared" si="123"/>
        <v>0</v>
      </c>
      <c r="HY120" s="178">
        <f t="shared" si="123"/>
        <v>0</v>
      </c>
      <c r="HZ120" s="178">
        <f t="shared" si="123"/>
        <v>0</v>
      </c>
      <c r="IA120" s="178">
        <f t="shared" si="123"/>
        <v>0</v>
      </c>
      <c r="IB120" s="178">
        <f t="shared" si="123"/>
        <v>0</v>
      </c>
      <c r="IC120" s="178">
        <f t="shared" si="123"/>
        <v>0</v>
      </c>
      <c r="ID120" s="178">
        <f t="shared" si="123"/>
        <v>0</v>
      </c>
      <c r="IE120" s="178">
        <f t="shared" si="123"/>
        <v>0</v>
      </c>
      <c r="IF120" s="178">
        <f t="shared" si="123"/>
        <v>0</v>
      </c>
      <c r="IG120" s="179">
        <f t="shared" si="123"/>
        <v>53.07384</v>
      </c>
      <c r="IH120" s="178">
        <f t="shared" si="123"/>
        <v>0</v>
      </c>
      <c r="II120" s="178">
        <f t="shared" si="123"/>
        <v>0</v>
      </c>
      <c r="IJ120" s="178">
        <f t="shared" si="123"/>
        <v>0</v>
      </c>
      <c r="IK120" s="178">
        <f t="shared" si="123"/>
        <v>0</v>
      </c>
      <c r="IL120" s="178">
        <f t="shared" si="123"/>
        <v>0</v>
      </c>
      <c r="IM120" s="178">
        <f t="shared" si="123"/>
        <v>0</v>
      </c>
      <c r="IN120" s="178">
        <f t="shared" si="123"/>
        <v>0</v>
      </c>
      <c r="IO120" s="178">
        <f t="shared" si="123"/>
        <v>0</v>
      </c>
      <c r="IP120" s="178">
        <f t="shared" si="123"/>
        <v>0</v>
      </c>
      <c r="IQ120" s="179">
        <f t="shared" si="123"/>
        <v>43.3694</v>
      </c>
      <c r="IR120" s="178">
        <f t="shared" si="123"/>
        <v>0</v>
      </c>
      <c r="IS120" s="178">
        <f t="shared" si="123"/>
        <v>0</v>
      </c>
      <c r="IT120" s="178">
        <f t="shared" si="123"/>
        <v>0</v>
      </c>
      <c r="IU120" s="178">
        <f t="shared" si="123"/>
        <v>0</v>
      </c>
      <c r="IV120" s="178">
        <f t="shared" si="123"/>
        <v>0</v>
      </c>
      <c r="IW120" s="178">
        <f t="shared" si="123"/>
        <v>0</v>
      </c>
      <c r="IX120" s="178">
        <f t="shared" si="123"/>
        <v>0</v>
      </c>
      <c r="IY120" s="178">
        <f t="shared" si="123"/>
        <v>0</v>
      </c>
      <c r="IZ120" s="179">
        <f t="shared" si="123"/>
        <v>63.1218</v>
      </c>
      <c r="JA120" s="178">
        <f t="shared" si="123"/>
        <v>0</v>
      </c>
      <c r="JB120" s="178">
        <f t="shared" si="123"/>
        <v>0</v>
      </c>
      <c r="JC120" s="178">
        <f t="shared" si="123"/>
        <v>0</v>
      </c>
      <c r="JD120" s="178">
        <f t="shared" si="123"/>
        <v>0</v>
      </c>
      <c r="JE120" s="178">
        <f t="shared" si="123"/>
        <v>0</v>
      </c>
      <c r="JF120" s="179">
        <f t="shared" si="123"/>
        <v>105.11712</v>
      </c>
      <c r="JG120" s="178">
        <f t="shared" si="123"/>
        <v>0</v>
      </c>
      <c r="JH120" s="178">
        <f t="shared" si="123"/>
        <v>0</v>
      </c>
      <c r="JI120" s="178">
        <f t="shared" si="123"/>
        <v>0</v>
      </c>
      <c r="JJ120" s="178">
        <f t="shared" si="123"/>
        <v>0</v>
      </c>
      <c r="JK120" s="178">
        <f t="shared" si="123"/>
        <v>0</v>
      </c>
      <c r="JL120" s="179">
        <f t="shared" si="123"/>
        <v>122.63664</v>
      </c>
      <c r="JM120" s="178">
        <f t="shared" si="123"/>
        <v>0</v>
      </c>
      <c r="JN120" s="178">
        <f t="shared" si="123"/>
        <v>0</v>
      </c>
      <c r="JO120" s="178">
        <f t="shared" si="123"/>
        <v>0</v>
      </c>
      <c r="JP120" s="179">
        <f t="shared" si="123"/>
        <v>142.90432</v>
      </c>
      <c r="JQ120" s="178">
        <f t="shared" si="123"/>
        <v>0</v>
      </c>
      <c r="JR120" s="178">
        <f t="shared" si="123"/>
        <v>0</v>
      </c>
      <c r="JS120" s="178">
        <f t="shared" si="123"/>
        <v>0</v>
      </c>
      <c r="JT120" s="178">
        <f t="shared" si="123"/>
        <v>0</v>
      </c>
      <c r="JU120" s="178">
        <f t="shared" si="123"/>
        <v>0</v>
      </c>
      <c r="JV120" s="178">
        <f t="shared" si="123"/>
        <v>0</v>
      </c>
      <c r="JW120" s="178">
        <f t="shared" si="123"/>
        <v>0</v>
      </c>
      <c r="JX120" s="178">
        <f t="shared" si="123"/>
        <v>0</v>
      </c>
      <c r="JY120" s="178">
        <f t="shared" si="123"/>
        <v>0</v>
      </c>
      <c r="JZ120" s="182">
        <f t="shared" si="4"/>
        <v>0.195</v>
      </c>
      <c r="KA120" s="181">
        <f t="shared" si="5"/>
        <v>1000.0726</v>
      </c>
      <c r="KB120" s="181">
        <f t="shared" si="6"/>
        <v>195.014157</v>
      </c>
    </row>
    <row r="121" ht="14.25" customHeight="1">
      <c r="A121" s="50" t="s">
        <v>275</v>
      </c>
      <c r="B121" s="83" t="s">
        <v>480</v>
      </c>
      <c r="C121" s="50">
        <v>1811120.0</v>
      </c>
      <c r="D121" s="175">
        <v>0.0</v>
      </c>
      <c r="E121" s="175">
        <v>0.0</v>
      </c>
      <c r="F121" s="175">
        <v>0.0</v>
      </c>
      <c r="G121" s="175">
        <v>0.0</v>
      </c>
      <c r="H121" s="175">
        <v>0.0</v>
      </c>
      <c r="I121" s="175">
        <v>0.0</v>
      </c>
      <c r="J121" s="175">
        <v>0.0</v>
      </c>
      <c r="K121" s="175">
        <v>0.0</v>
      </c>
      <c r="L121" s="175">
        <v>0.0</v>
      </c>
      <c r="M121" s="175">
        <v>0.0</v>
      </c>
      <c r="N121" s="175">
        <v>0.0</v>
      </c>
      <c r="O121" s="175">
        <v>0.0</v>
      </c>
      <c r="P121" s="175">
        <v>0.0</v>
      </c>
      <c r="Q121" s="175">
        <v>0.0</v>
      </c>
      <c r="R121" s="175">
        <v>0.0</v>
      </c>
      <c r="S121" s="175">
        <v>0.0</v>
      </c>
      <c r="T121" s="175">
        <v>0.0</v>
      </c>
      <c r="U121" s="175">
        <v>0.0</v>
      </c>
      <c r="V121" s="175">
        <v>0.0</v>
      </c>
      <c r="W121" s="175">
        <v>0.0</v>
      </c>
      <c r="X121" s="175">
        <v>0.0</v>
      </c>
      <c r="Y121" s="175">
        <v>0.0</v>
      </c>
      <c r="Z121" s="175">
        <v>0.0</v>
      </c>
      <c r="AA121" s="175">
        <v>0.0</v>
      </c>
      <c r="AB121" s="175">
        <v>0.0</v>
      </c>
      <c r="AC121" s="175">
        <v>0.0</v>
      </c>
      <c r="AD121" s="175">
        <v>0.0</v>
      </c>
      <c r="AE121" s="175">
        <v>0.0</v>
      </c>
      <c r="AF121" s="175">
        <v>0.0</v>
      </c>
      <c r="AG121" s="175">
        <v>0.0</v>
      </c>
      <c r="AH121" s="175">
        <v>0.0</v>
      </c>
      <c r="AI121" s="175">
        <v>800.0</v>
      </c>
      <c r="AJ121" s="175">
        <v>0.0</v>
      </c>
      <c r="AK121" s="175">
        <v>0.0</v>
      </c>
      <c r="AL121" s="175">
        <v>0.0</v>
      </c>
      <c r="AM121" s="175">
        <v>0.0</v>
      </c>
      <c r="AN121" s="175">
        <v>0.0</v>
      </c>
      <c r="AO121" s="175">
        <v>0.0</v>
      </c>
      <c r="AP121" s="175">
        <v>0.0</v>
      </c>
      <c r="AQ121" s="175">
        <v>812.0</v>
      </c>
      <c r="AR121" s="175">
        <v>0.0</v>
      </c>
      <c r="AS121" s="175">
        <v>0.0</v>
      </c>
      <c r="AT121" s="175">
        <v>0.0</v>
      </c>
      <c r="AU121" s="175">
        <v>0.0</v>
      </c>
      <c r="AV121" s="175">
        <v>0.0</v>
      </c>
      <c r="AW121" s="175">
        <v>0.0</v>
      </c>
      <c r="AX121" s="175">
        <v>0.0</v>
      </c>
      <c r="AY121" s="175">
        <v>0.0</v>
      </c>
      <c r="AZ121" s="175">
        <v>0.0</v>
      </c>
      <c r="BA121" s="175">
        <v>0.0</v>
      </c>
      <c r="BB121" s="175">
        <v>0.0</v>
      </c>
      <c r="BC121" s="175">
        <v>0.0</v>
      </c>
      <c r="BD121" s="175">
        <v>0.0</v>
      </c>
      <c r="BE121" s="175">
        <v>0.0</v>
      </c>
      <c r="BF121" s="175">
        <v>0.0</v>
      </c>
      <c r="BG121" s="175">
        <v>0.0</v>
      </c>
      <c r="BH121" s="175">
        <v>823.0</v>
      </c>
      <c r="BI121" s="175">
        <v>0.0</v>
      </c>
      <c r="BJ121" s="175">
        <v>0.0</v>
      </c>
      <c r="BK121" s="175">
        <v>0.0</v>
      </c>
      <c r="BL121" s="175">
        <v>0.0</v>
      </c>
      <c r="BM121" s="175">
        <v>0.0</v>
      </c>
      <c r="BN121" s="175">
        <v>0.0</v>
      </c>
      <c r="BO121" s="175">
        <v>0.0</v>
      </c>
      <c r="BP121" s="175">
        <v>0.0</v>
      </c>
      <c r="BQ121" s="175">
        <v>0.0</v>
      </c>
      <c r="BR121" s="175">
        <v>0.0</v>
      </c>
      <c r="BS121" s="175">
        <v>0.0</v>
      </c>
      <c r="BT121" s="175">
        <v>0.0</v>
      </c>
      <c r="BU121" s="175">
        <v>0.0</v>
      </c>
      <c r="BV121" s="175">
        <v>760.0</v>
      </c>
      <c r="BW121" s="175">
        <v>0.0</v>
      </c>
      <c r="BX121" s="175">
        <v>0.0</v>
      </c>
      <c r="BY121" s="175">
        <v>0.0</v>
      </c>
      <c r="BZ121" s="175">
        <v>0.0</v>
      </c>
      <c r="CA121" s="175">
        <v>0.0</v>
      </c>
      <c r="CB121" s="175">
        <v>0.0</v>
      </c>
      <c r="CC121" s="175">
        <v>768.0</v>
      </c>
      <c r="CD121" s="175">
        <v>0.0</v>
      </c>
      <c r="CE121" s="175">
        <v>0.0</v>
      </c>
      <c r="CF121" s="175">
        <v>0.0</v>
      </c>
      <c r="CG121" s="175">
        <v>0.0</v>
      </c>
      <c r="CH121" s="175">
        <v>0.0</v>
      </c>
      <c r="CI121" s="175">
        <v>0.0</v>
      </c>
      <c r="CJ121" s="175">
        <v>0.0</v>
      </c>
      <c r="CK121" s="175">
        <v>0.0</v>
      </c>
      <c r="CL121" s="175">
        <v>0.0</v>
      </c>
      <c r="CM121" s="175">
        <v>0.0</v>
      </c>
      <c r="CN121" s="175">
        <v>0.0</v>
      </c>
      <c r="CO121" s="175">
        <v>0.0</v>
      </c>
      <c r="CP121" s="175">
        <v>0.0</v>
      </c>
      <c r="CQ121" s="175">
        <v>0.0</v>
      </c>
      <c r="CR121" s="175">
        <v>0.0</v>
      </c>
      <c r="CS121" s="175">
        <v>0.0</v>
      </c>
      <c r="CT121" s="175">
        <v>0.0</v>
      </c>
      <c r="CU121" s="175">
        <v>800.0</v>
      </c>
      <c r="CV121" s="175">
        <v>0.0</v>
      </c>
      <c r="CW121" s="175">
        <v>0.0</v>
      </c>
      <c r="CX121" s="175">
        <v>0.0</v>
      </c>
      <c r="CY121" s="175">
        <v>0.0</v>
      </c>
      <c r="CZ121" s="175">
        <v>0.0</v>
      </c>
      <c r="DA121" s="175">
        <v>0.0</v>
      </c>
      <c r="DB121" s="175">
        <v>0.0</v>
      </c>
      <c r="DC121" s="175">
        <v>0.0</v>
      </c>
      <c r="DD121" s="175">
        <v>0.0</v>
      </c>
      <c r="DE121" s="175">
        <v>768.0</v>
      </c>
      <c r="DF121" s="175">
        <v>0.0</v>
      </c>
      <c r="DG121" s="175">
        <v>0.0</v>
      </c>
      <c r="DH121" s="175">
        <v>0.0</v>
      </c>
      <c r="DI121" s="175">
        <v>0.0</v>
      </c>
      <c r="DJ121" s="175">
        <v>0.0</v>
      </c>
      <c r="DK121" s="175">
        <v>0.0</v>
      </c>
      <c r="DL121" s="175">
        <v>0.0</v>
      </c>
      <c r="DM121" s="175">
        <v>0.0</v>
      </c>
      <c r="DN121" s="175">
        <v>823.0</v>
      </c>
      <c r="DO121" s="175">
        <v>0.0</v>
      </c>
      <c r="DP121" s="175">
        <v>0.0</v>
      </c>
      <c r="DQ121" s="175">
        <v>0.0</v>
      </c>
      <c r="DR121" s="175">
        <v>0.0</v>
      </c>
      <c r="DS121" s="175">
        <v>0.0</v>
      </c>
      <c r="DT121" s="175">
        <v>760.0</v>
      </c>
      <c r="DU121" s="175">
        <v>0.0</v>
      </c>
      <c r="DV121" s="175">
        <v>0.0</v>
      </c>
      <c r="DW121" s="175">
        <v>0.0</v>
      </c>
      <c r="DX121" s="175">
        <v>0.0</v>
      </c>
      <c r="DY121" s="175">
        <v>0.0</v>
      </c>
      <c r="DZ121" s="175">
        <v>789.0</v>
      </c>
      <c r="EA121" s="175">
        <v>0.0</v>
      </c>
      <c r="EB121" s="175">
        <v>0.0</v>
      </c>
      <c r="EC121" s="175">
        <v>0.0</v>
      </c>
      <c r="ED121" s="175">
        <v>810.0</v>
      </c>
      <c r="EE121" s="175">
        <v>0.0</v>
      </c>
      <c r="EF121" s="175">
        <v>0.0</v>
      </c>
      <c r="EG121" s="175">
        <v>0.0</v>
      </c>
      <c r="EH121" s="175">
        <v>0.0</v>
      </c>
      <c r="EI121" s="175">
        <v>0.0</v>
      </c>
      <c r="EJ121" s="175">
        <v>0.0</v>
      </c>
      <c r="EK121" s="175">
        <v>0.0</v>
      </c>
      <c r="EL121" s="175">
        <v>0.0</v>
      </c>
      <c r="EM121" s="176">
        <v>0.0</v>
      </c>
      <c r="EN121" s="177">
        <f t="shared" si="2"/>
        <v>0</v>
      </c>
      <c r="EO121" s="178">
        <f>VLOOKUP(C121,'Complexity Cost Adjustment'!$C$2:$H$141,6,0)</f>
        <v>2715.8985</v>
      </c>
      <c r="EP121" s="178">
        <f t="shared" ref="EP121:JY121" si="124">IF(D121&gt;0,($EO121)*D$143,0)</f>
        <v>0</v>
      </c>
      <c r="EQ121" s="178">
        <f t="shared" si="124"/>
        <v>0</v>
      </c>
      <c r="ER121" s="178">
        <f t="shared" si="124"/>
        <v>0</v>
      </c>
      <c r="ES121" s="178">
        <f t="shared" si="124"/>
        <v>0</v>
      </c>
      <c r="ET121" s="178">
        <f t="shared" si="124"/>
        <v>0</v>
      </c>
      <c r="EU121" s="178">
        <f t="shared" si="124"/>
        <v>0</v>
      </c>
      <c r="EV121" s="178">
        <f t="shared" si="124"/>
        <v>0</v>
      </c>
      <c r="EW121" s="178">
        <f t="shared" si="124"/>
        <v>0</v>
      </c>
      <c r="EX121" s="178">
        <f t="shared" si="124"/>
        <v>0</v>
      </c>
      <c r="EY121" s="178">
        <f t="shared" si="124"/>
        <v>0</v>
      </c>
      <c r="EZ121" s="178">
        <f t="shared" si="124"/>
        <v>0</v>
      </c>
      <c r="FA121" s="178">
        <f t="shared" si="124"/>
        <v>0</v>
      </c>
      <c r="FB121" s="178">
        <f t="shared" si="124"/>
        <v>0</v>
      </c>
      <c r="FC121" s="178">
        <f t="shared" si="124"/>
        <v>0</v>
      </c>
      <c r="FD121" s="178">
        <f t="shared" si="124"/>
        <v>0</v>
      </c>
      <c r="FE121" s="178">
        <f t="shared" si="124"/>
        <v>0</v>
      </c>
      <c r="FF121" s="178">
        <f t="shared" si="124"/>
        <v>0</v>
      </c>
      <c r="FG121" s="178">
        <f t="shared" si="124"/>
        <v>0</v>
      </c>
      <c r="FH121" s="178">
        <f t="shared" si="124"/>
        <v>0</v>
      </c>
      <c r="FI121" s="178">
        <f t="shared" si="124"/>
        <v>0</v>
      </c>
      <c r="FJ121" s="178">
        <f t="shared" si="124"/>
        <v>0</v>
      </c>
      <c r="FK121" s="178">
        <f t="shared" si="124"/>
        <v>0</v>
      </c>
      <c r="FL121" s="178">
        <f t="shared" si="124"/>
        <v>0</v>
      </c>
      <c r="FM121" s="178">
        <f t="shared" si="124"/>
        <v>0</v>
      </c>
      <c r="FN121" s="178">
        <f t="shared" si="124"/>
        <v>0</v>
      </c>
      <c r="FO121" s="178">
        <f t="shared" si="124"/>
        <v>0</v>
      </c>
      <c r="FP121" s="178">
        <f t="shared" si="124"/>
        <v>0</v>
      </c>
      <c r="FQ121" s="178">
        <f t="shared" si="124"/>
        <v>0</v>
      </c>
      <c r="FR121" s="178">
        <f t="shared" si="124"/>
        <v>0</v>
      </c>
      <c r="FS121" s="178">
        <f t="shared" si="124"/>
        <v>0</v>
      </c>
      <c r="FT121" s="178">
        <f t="shared" si="124"/>
        <v>0</v>
      </c>
      <c r="FU121" s="179">
        <f t="shared" si="124"/>
        <v>3422.03211</v>
      </c>
      <c r="FV121" s="178">
        <f t="shared" si="124"/>
        <v>0</v>
      </c>
      <c r="FW121" s="178">
        <f t="shared" si="124"/>
        <v>0</v>
      </c>
      <c r="FX121" s="178">
        <f t="shared" si="124"/>
        <v>0</v>
      </c>
      <c r="FY121" s="178">
        <f t="shared" si="124"/>
        <v>0</v>
      </c>
      <c r="FZ121" s="178">
        <f t="shared" si="124"/>
        <v>0</v>
      </c>
      <c r="GA121" s="178">
        <f t="shared" si="124"/>
        <v>0</v>
      </c>
      <c r="GB121" s="178">
        <f t="shared" si="124"/>
        <v>0</v>
      </c>
      <c r="GC121" s="179">
        <f t="shared" si="124"/>
        <v>3460.054689</v>
      </c>
      <c r="GD121" s="178">
        <f t="shared" si="124"/>
        <v>0</v>
      </c>
      <c r="GE121" s="178">
        <f t="shared" si="124"/>
        <v>0</v>
      </c>
      <c r="GF121" s="178">
        <f t="shared" si="124"/>
        <v>0</v>
      </c>
      <c r="GG121" s="178">
        <f t="shared" si="124"/>
        <v>0</v>
      </c>
      <c r="GH121" s="178">
        <f t="shared" si="124"/>
        <v>0</v>
      </c>
      <c r="GI121" s="178">
        <f t="shared" si="124"/>
        <v>0</v>
      </c>
      <c r="GJ121" s="178">
        <f t="shared" si="124"/>
        <v>0</v>
      </c>
      <c r="GK121" s="178">
        <f t="shared" si="124"/>
        <v>0</v>
      </c>
      <c r="GL121" s="178">
        <f t="shared" si="124"/>
        <v>0</v>
      </c>
      <c r="GM121" s="178">
        <f t="shared" si="124"/>
        <v>0</v>
      </c>
      <c r="GN121" s="178">
        <f t="shared" si="124"/>
        <v>0</v>
      </c>
      <c r="GO121" s="178">
        <f t="shared" si="124"/>
        <v>0</v>
      </c>
      <c r="GP121" s="178">
        <f t="shared" si="124"/>
        <v>0</v>
      </c>
      <c r="GQ121" s="178">
        <f t="shared" si="124"/>
        <v>0</v>
      </c>
      <c r="GR121" s="178">
        <f t="shared" si="124"/>
        <v>0</v>
      </c>
      <c r="GS121" s="178">
        <f t="shared" si="124"/>
        <v>0</v>
      </c>
      <c r="GT121" s="179">
        <f t="shared" si="124"/>
        <v>1996.185398</v>
      </c>
      <c r="GU121" s="178">
        <f t="shared" si="124"/>
        <v>0</v>
      </c>
      <c r="GV121" s="178">
        <f t="shared" si="124"/>
        <v>0</v>
      </c>
      <c r="GW121" s="178">
        <f t="shared" si="124"/>
        <v>0</v>
      </c>
      <c r="GX121" s="178">
        <f t="shared" si="124"/>
        <v>0</v>
      </c>
      <c r="GY121" s="178">
        <f t="shared" si="124"/>
        <v>0</v>
      </c>
      <c r="GZ121" s="178">
        <f t="shared" si="124"/>
        <v>0</v>
      </c>
      <c r="HA121" s="178">
        <f t="shared" si="124"/>
        <v>0</v>
      </c>
      <c r="HB121" s="178">
        <f t="shared" si="124"/>
        <v>0</v>
      </c>
      <c r="HC121" s="178">
        <f t="shared" si="124"/>
        <v>0</v>
      </c>
      <c r="HD121" s="178">
        <f t="shared" si="124"/>
        <v>0</v>
      </c>
      <c r="HE121" s="178">
        <f t="shared" si="124"/>
        <v>0</v>
      </c>
      <c r="HF121" s="178">
        <f t="shared" si="124"/>
        <v>0</v>
      </c>
      <c r="HG121" s="178">
        <f t="shared" si="124"/>
        <v>0</v>
      </c>
      <c r="HH121" s="179">
        <f t="shared" si="124"/>
        <v>3259.0782</v>
      </c>
      <c r="HI121" s="178">
        <f t="shared" si="124"/>
        <v>0</v>
      </c>
      <c r="HJ121" s="178">
        <f t="shared" si="124"/>
        <v>0</v>
      </c>
      <c r="HK121" s="178">
        <f t="shared" si="124"/>
        <v>0</v>
      </c>
      <c r="HL121" s="178">
        <f t="shared" si="124"/>
        <v>0</v>
      </c>
      <c r="HM121" s="178">
        <f t="shared" si="124"/>
        <v>0</v>
      </c>
      <c r="HN121" s="178">
        <f t="shared" si="124"/>
        <v>0</v>
      </c>
      <c r="HO121" s="179">
        <f t="shared" si="124"/>
        <v>2743.057485</v>
      </c>
      <c r="HP121" s="178">
        <f t="shared" si="124"/>
        <v>0</v>
      </c>
      <c r="HQ121" s="178">
        <f t="shared" si="124"/>
        <v>0</v>
      </c>
      <c r="HR121" s="178">
        <f t="shared" si="124"/>
        <v>0</v>
      </c>
      <c r="HS121" s="178">
        <f t="shared" si="124"/>
        <v>0</v>
      </c>
      <c r="HT121" s="178">
        <f t="shared" si="124"/>
        <v>0</v>
      </c>
      <c r="HU121" s="178">
        <f t="shared" si="124"/>
        <v>0</v>
      </c>
      <c r="HV121" s="178">
        <f t="shared" si="124"/>
        <v>0</v>
      </c>
      <c r="HW121" s="178">
        <f t="shared" si="124"/>
        <v>0</v>
      </c>
      <c r="HX121" s="178">
        <f t="shared" si="124"/>
        <v>0</v>
      </c>
      <c r="HY121" s="178">
        <f t="shared" si="124"/>
        <v>0</v>
      </c>
      <c r="HZ121" s="178">
        <f t="shared" si="124"/>
        <v>0</v>
      </c>
      <c r="IA121" s="178">
        <f t="shared" si="124"/>
        <v>0</v>
      </c>
      <c r="IB121" s="178">
        <f t="shared" si="124"/>
        <v>0</v>
      </c>
      <c r="IC121" s="178">
        <f t="shared" si="124"/>
        <v>0</v>
      </c>
      <c r="ID121" s="178">
        <f t="shared" si="124"/>
        <v>0</v>
      </c>
      <c r="IE121" s="178">
        <f t="shared" si="124"/>
        <v>0</v>
      </c>
      <c r="IF121" s="178">
        <f t="shared" si="124"/>
        <v>0</v>
      </c>
      <c r="IG121" s="179">
        <f t="shared" si="124"/>
        <v>1678.425273</v>
      </c>
      <c r="IH121" s="178">
        <f t="shared" si="124"/>
        <v>0</v>
      </c>
      <c r="II121" s="178">
        <f t="shared" si="124"/>
        <v>0</v>
      </c>
      <c r="IJ121" s="178">
        <f t="shared" si="124"/>
        <v>0</v>
      </c>
      <c r="IK121" s="178">
        <f t="shared" si="124"/>
        <v>0</v>
      </c>
      <c r="IL121" s="178">
        <f t="shared" si="124"/>
        <v>0</v>
      </c>
      <c r="IM121" s="178">
        <f t="shared" si="124"/>
        <v>0</v>
      </c>
      <c r="IN121" s="178">
        <f t="shared" si="124"/>
        <v>0</v>
      </c>
      <c r="IO121" s="178">
        <f t="shared" si="124"/>
        <v>0</v>
      </c>
      <c r="IP121" s="178">
        <f t="shared" si="124"/>
        <v>0</v>
      </c>
      <c r="IQ121" s="179">
        <f t="shared" si="124"/>
        <v>1371.528743</v>
      </c>
      <c r="IR121" s="178">
        <f t="shared" si="124"/>
        <v>0</v>
      </c>
      <c r="IS121" s="178">
        <f t="shared" si="124"/>
        <v>0</v>
      </c>
      <c r="IT121" s="178">
        <f t="shared" si="124"/>
        <v>0</v>
      </c>
      <c r="IU121" s="178">
        <f t="shared" si="124"/>
        <v>0</v>
      </c>
      <c r="IV121" s="178">
        <f t="shared" si="124"/>
        <v>0</v>
      </c>
      <c r="IW121" s="178">
        <f t="shared" si="124"/>
        <v>0</v>
      </c>
      <c r="IX121" s="178">
        <f t="shared" si="124"/>
        <v>0</v>
      </c>
      <c r="IY121" s="178">
        <f t="shared" si="124"/>
        <v>0</v>
      </c>
      <c r="IZ121" s="179">
        <f t="shared" si="124"/>
        <v>1996.185398</v>
      </c>
      <c r="JA121" s="178">
        <f t="shared" si="124"/>
        <v>0</v>
      </c>
      <c r="JB121" s="178">
        <f t="shared" si="124"/>
        <v>0</v>
      </c>
      <c r="JC121" s="178">
        <f t="shared" si="124"/>
        <v>0</v>
      </c>
      <c r="JD121" s="178">
        <f t="shared" si="124"/>
        <v>0</v>
      </c>
      <c r="JE121" s="178">
        <f t="shared" si="124"/>
        <v>0</v>
      </c>
      <c r="JF121" s="179">
        <f t="shared" si="124"/>
        <v>3324.259764</v>
      </c>
      <c r="JG121" s="178">
        <f t="shared" si="124"/>
        <v>0</v>
      </c>
      <c r="JH121" s="178">
        <f t="shared" si="124"/>
        <v>0</v>
      </c>
      <c r="JI121" s="178">
        <f t="shared" si="124"/>
        <v>0</v>
      </c>
      <c r="JJ121" s="178">
        <f t="shared" si="124"/>
        <v>0</v>
      </c>
      <c r="JK121" s="178">
        <f t="shared" si="124"/>
        <v>0</v>
      </c>
      <c r="JL121" s="179">
        <f t="shared" si="124"/>
        <v>3878.303058</v>
      </c>
      <c r="JM121" s="178">
        <f t="shared" si="124"/>
        <v>0</v>
      </c>
      <c r="JN121" s="178">
        <f t="shared" si="124"/>
        <v>0</v>
      </c>
      <c r="JO121" s="178">
        <f t="shared" si="124"/>
        <v>0</v>
      </c>
      <c r="JP121" s="179">
        <f t="shared" si="124"/>
        <v>4519.255104</v>
      </c>
      <c r="JQ121" s="178">
        <f t="shared" si="124"/>
        <v>0</v>
      </c>
      <c r="JR121" s="178">
        <f t="shared" si="124"/>
        <v>0</v>
      </c>
      <c r="JS121" s="178">
        <f t="shared" si="124"/>
        <v>0</v>
      </c>
      <c r="JT121" s="178">
        <f t="shared" si="124"/>
        <v>0</v>
      </c>
      <c r="JU121" s="178">
        <f t="shared" si="124"/>
        <v>0</v>
      </c>
      <c r="JV121" s="178">
        <f t="shared" si="124"/>
        <v>0</v>
      </c>
      <c r="JW121" s="178">
        <f t="shared" si="124"/>
        <v>0</v>
      </c>
      <c r="JX121" s="178">
        <f t="shared" si="124"/>
        <v>0</v>
      </c>
      <c r="JY121" s="178">
        <f t="shared" si="124"/>
        <v>0</v>
      </c>
      <c r="JZ121" s="182">
        <f t="shared" si="4"/>
        <v>0.195</v>
      </c>
      <c r="KA121" s="181">
        <f t="shared" si="5"/>
        <v>31648.36522</v>
      </c>
      <c r="KB121" s="181">
        <f t="shared" si="6"/>
        <v>6171.431218</v>
      </c>
    </row>
    <row r="122" ht="14.25" customHeight="1">
      <c r="A122" s="50" t="s">
        <v>275</v>
      </c>
      <c r="B122" s="83" t="s">
        <v>480</v>
      </c>
      <c r="C122" s="50">
        <v>1811121.0</v>
      </c>
      <c r="D122" s="175">
        <v>0.0</v>
      </c>
      <c r="E122" s="175">
        <v>0.0</v>
      </c>
      <c r="F122" s="175">
        <v>0.0</v>
      </c>
      <c r="G122" s="175">
        <v>0.0</v>
      </c>
      <c r="H122" s="175">
        <v>0.0</v>
      </c>
      <c r="I122" s="175">
        <v>0.0</v>
      </c>
      <c r="J122" s="175">
        <v>0.0</v>
      </c>
      <c r="K122" s="175">
        <v>0.0</v>
      </c>
      <c r="L122" s="175">
        <v>0.0</v>
      </c>
      <c r="M122" s="175">
        <v>0.0</v>
      </c>
      <c r="N122" s="175">
        <v>0.0</v>
      </c>
      <c r="O122" s="175">
        <v>0.0</v>
      </c>
      <c r="P122" s="175">
        <v>0.0</v>
      </c>
      <c r="Q122" s="175">
        <v>0.0</v>
      </c>
      <c r="R122" s="175">
        <v>0.0</v>
      </c>
      <c r="S122" s="175">
        <v>0.0</v>
      </c>
      <c r="T122" s="175">
        <v>0.0</v>
      </c>
      <c r="U122" s="175">
        <v>0.0</v>
      </c>
      <c r="V122" s="175">
        <v>0.0</v>
      </c>
      <c r="W122" s="175">
        <v>0.0</v>
      </c>
      <c r="X122" s="175">
        <v>0.0</v>
      </c>
      <c r="Y122" s="175">
        <v>0.0</v>
      </c>
      <c r="Z122" s="175">
        <v>0.0</v>
      </c>
      <c r="AA122" s="175">
        <v>0.0</v>
      </c>
      <c r="AB122" s="175">
        <v>0.0</v>
      </c>
      <c r="AC122" s="175">
        <v>0.0</v>
      </c>
      <c r="AD122" s="175">
        <v>0.0</v>
      </c>
      <c r="AE122" s="175">
        <v>0.0</v>
      </c>
      <c r="AF122" s="175">
        <v>0.0</v>
      </c>
      <c r="AG122" s="175">
        <v>0.0</v>
      </c>
      <c r="AH122" s="175">
        <v>0.0</v>
      </c>
      <c r="AI122" s="175">
        <v>467.0</v>
      </c>
      <c r="AJ122" s="175">
        <v>0.0</v>
      </c>
      <c r="AK122" s="175">
        <v>0.0</v>
      </c>
      <c r="AL122" s="175">
        <v>0.0</v>
      </c>
      <c r="AM122" s="175">
        <v>0.0</v>
      </c>
      <c r="AN122" s="175">
        <v>0.0</v>
      </c>
      <c r="AO122" s="175">
        <v>0.0</v>
      </c>
      <c r="AP122" s="175">
        <v>0.0</v>
      </c>
      <c r="AQ122" s="175">
        <v>474.0</v>
      </c>
      <c r="AR122" s="175">
        <v>0.0</v>
      </c>
      <c r="AS122" s="175">
        <v>0.0</v>
      </c>
      <c r="AT122" s="175">
        <v>0.0</v>
      </c>
      <c r="AU122" s="175">
        <v>0.0</v>
      </c>
      <c r="AV122" s="175">
        <v>0.0</v>
      </c>
      <c r="AW122" s="175">
        <v>0.0</v>
      </c>
      <c r="AX122" s="175">
        <v>0.0</v>
      </c>
      <c r="AY122" s="175">
        <v>0.0</v>
      </c>
      <c r="AZ122" s="175">
        <v>0.0</v>
      </c>
      <c r="BA122" s="175">
        <v>0.0</v>
      </c>
      <c r="BB122" s="175">
        <v>0.0</v>
      </c>
      <c r="BC122" s="175">
        <v>0.0</v>
      </c>
      <c r="BD122" s="175">
        <v>0.0</v>
      </c>
      <c r="BE122" s="175">
        <v>0.0</v>
      </c>
      <c r="BF122" s="175">
        <v>0.0</v>
      </c>
      <c r="BG122" s="175">
        <v>0.0</v>
      </c>
      <c r="BH122" s="175">
        <v>480.0</v>
      </c>
      <c r="BI122" s="175">
        <v>0.0</v>
      </c>
      <c r="BJ122" s="175">
        <v>0.0</v>
      </c>
      <c r="BK122" s="175">
        <v>0.0</v>
      </c>
      <c r="BL122" s="175">
        <v>0.0</v>
      </c>
      <c r="BM122" s="175">
        <v>0.0</v>
      </c>
      <c r="BN122" s="175">
        <v>0.0</v>
      </c>
      <c r="BO122" s="175">
        <v>0.0</v>
      </c>
      <c r="BP122" s="175">
        <v>0.0</v>
      </c>
      <c r="BQ122" s="175">
        <v>0.0</v>
      </c>
      <c r="BR122" s="175">
        <v>0.0</v>
      </c>
      <c r="BS122" s="175">
        <v>0.0</v>
      </c>
      <c r="BT122" s="175">
        <v>0.0</v>
      </c>
      <c r="BU122" s="175">
        <v>0.0</v>
      </c>
      <c r="BV122" s="175">
        <v>443.0</v>
      </c>
      <c r="BW122" s="175">
        <v>0.0</v>
      </c>
      <c r="BX122" s="175">
        <v>0.0</v>
      </c>
      <c r="BY122" s="175">
        <v>0.0</v>
      </c>
      <c r="BZ122" s="175">
        <v>0.0</v>
      </c>
      <c r="CA122" s="175">
        <v>0.0</v>
      </c>
      <c r="CB122" s="175">
        <v>0.0</v>
      </c>
      <c r="CC122" s="175">
        <v>448.0</v>
      </c>
      <c r="CD122" s="175">
        <v>0.0</v>
      </c>
      <c r="CE122" s="175">
        <v>0.0</v>
      </c>
      <c r="CF122" s="175">
        <v>0.0</v>
      </c>
      <c r="CG122" s="175">
        <v>0.0</v>
      </c>
      <c r="CH122" s="175">
        <v>0.0</v>
      </c>
      <c r="CI122" s="175">
        <v>0.0</v>
      </c>
      <c r="CJ122" s="175">
        <v>0.0</v>
      </c>
      <c r="CK122" s="175">
        <v>0.0</v>
      </c>
      <c r="CL122" s="175">
        <v>0.0</v>
      </c>
      <c r="CM122" s="175">
        <v>0.0</v>
      </c>
      <c r="CN122" s="175">
        <v>0.0</v>
      </c>
      <c r="CO122" s="175">
        <v>0.0</v>
      </c>
      <c r="CP122" s="175">
        <v>0.0</v>
      </c>
      <c r="CQ122" s="175">
        <v>0.0</v>
      </c>
      <c r="CR122" s="175">
        <v>0.0</v>
      </c>
      <c r="CS122" s="175">
        <v>0.0</v>
      </c>
      <c r="CT122" s="175">
        <v>0.0</v>
      </c>
      <c r="CU122" s="175">
        <v>467.0</v>
      </c>
      <c r="CV122" s="175">
        <v>0.0</v>
      </c>
      <c r="CW122" s="175">
        <v>0.0</v>
      </c>
      <c r="CX122" s="175">
        <v>0.0</v>
      </c>
      <c r="CY122" s="175">
        <v>0.0</v>
      </c>
      <c r="CZ122" s="175">
        <v>0.0</v>
      </c>
      <c r="DA122" s="175">
        <v>0.0</v>
      </c>
      <c r="DB122" s="175">
        <v>0.0</v>
      </c>
      <c r="DC122" s="175">
        <v>0.0</v>
      </c>
      <c r="DD122" s="175">
        <v>0.0</v>
      </c>
      <c r="DE122" s="175">
        <v>448.0</v>
      </c>
      <c r="DF122" s="175">
        <v>0.0</v>
      </c>
      <c r="DG122" s="175">
        <v>0.0</v>
      </c>
      <c r="DH122" s="175">
        <v>0.0</v>
      </c>
      <c r="DI122" s="175">
        <v>0.0</v>
      </c>
      <c r="DJ122" s="175">
        <v>0.0</v>
      </c>
      <c r="DK122" s="175">
        <v>0.0</v>
      </c>
      <c r="DL122" s="175">
        <v>0.0</v>
      </c>
      <c r="DM122" s="175">
        <v>0.0</v>
      </c>
      <c r="DN122" s="175">
        <v>480.0</v>
      </c>
      <c r="DO122" s="175">
        <v>0.0</v>
      </c>
      <c r="DP122" s="175">
        <v>0.0</v>
      </c>
      <c r="DQ122" s="175">
        <v>0.0</v>
      </c>
      <c r="DR122" s="175">
        <v>0.0</v>
      </c>
      <c r="DS122" s="175">
        <v>0.0</v>
      </c>
      <c r="DT122" s="175">
        <v>443.0</v>
      </c>
      <c r="DU122" s="175">
        <v>0.0</v>
      </c>
      <c r="DV122" s="175">
        <v>0.0</v>
      </c>
      <c r="DW122" s="175">
        <v>0.0</v>
      </c>
      <c r="DX122" s="175">
        <v>0.0</v>
      </c>
      <c r="DY122" s="175">
        <v>0.0</v>
      </c>
      <c r="DZ122" s="175">
        <v>0.0</v>
      </c>
      <c r="EA122" s="175">
        <v>460.0</v>
      </c>
      <c r="EB122" s="175">
        <v>0.0</v>
      </c>
      <c r="EC122" s="175">
        <v>0.0</v>
      </c>
      <c r="ED122" s="175">
        <v>473.0</v>
      </c>
      <c r="EE122" s="175">
        <v>0.0</v>
      </c>
      <c r="EF122" s="175">
        <v>0.0</v>
      </c>
      <c r="EG122" s="175">
        <v>0.0</v>
      </c>
      <c r="EH122" s="175">
        <v>0.0</v>
      </c>
      <c r="EI122" s="175">
        <v>0.0</v>
      </c>
      <c r="EJ122" s="175">
        <v>0.0</v>
      </c>
      <c r="EK122" s="175">
        <v>0.0</v>
      </c>
      <c r="EL122" s="175">
        <v>0.0</v>
      </c>
      <c r="EM122" s="176">
        <v>0.0</v>
      </c>
      <c r="EN122" s="177">
        <f t="shared" si="2"/>
        <v>0</v>
      </c>
      <c r="EO122" s="178">
        <f>VLOOKUP(C122,'Complexity Cost Adjustment'!$C$2:$H$141,6,0)</f>
        <v>362.1198</v>
      </c>
      <c r="EP122" s="178">
        <f t="shared" ref="EP122:JY122" si="125">IF(D122&gt;0,($EO122)*D$143,0)</f>
        <v>0</v>
      </c>
      <c r="EQ122" s="178">
        <f t="shared" si="125"/>
        <v>0</v>
      </c>
      <c r="ER122" s="178">
        <f t="shared" si="125"/>
        <v>0</v>
      </c>
      <c r="ES122" s="178">
        <f t="shared" si="125"/>
        <v>0</v>
      </c>
      <c r="ET122" s="178">
        <f t="shared" si="125"/>
        <v>0</v>
      </c>
      <c r="EU122" s="178">
        <f t="shared" si="125"/>
        <v>0</v>
      </c>
      <c r="EV122" s="178">
        <f t="shared" si="125"/>
        <v>0</v>
      </c>
      <c r="EW122" s="178">
        <f t="shared" si="125"/>
        <v>0</v>
      </c>
      <c r="EX122" s="178">
        <f t="shared" si="125"/>
        <v>0</v>
      </c>
      <c r="EY122" s="178">
        <f t="shared" si="125"/>
        <v>0</v>
      </c>
      <c r="EZ122" s="178">
        <f t="shared" si="125"/>
        <v>0</v>
      </c>
      <c r="FA122" s="178">
        <f t="shared" si="125"/>
        <v>0</v>
      </c>
      <c r="FB122" s="178">
        <f t="shared" si="125"/>
        <v>0</v>
      </c>
      <c r="FC122" s="178">
        <f t="shared" si="125"/>
        <v>0</v>
      </c>
      <c r="FD122" s="178">
        <f t="shared" si="125"/>
        <v>0</v>
      </c>
      <c r="FE122" s="178">
        <f t="shared" si="125"/>
        <v>0</v>
      </c>
      <c r="FF122" s="178">
        <f t="shared" si="125"/>
        <v>0</v>
      </c>
      <c r="FG122" s="178">
        <f t="shared" si="125"/>
        <v>0</v>
      </c>
      <c r="FH122" s="178">
        <f t="shared" si="125"/>
        <v>0</v>
      </c>
      <c r="FI122" s="178">
        <f t="shared" si="125"/>
        <v>0</v>
      </c>
      <c r="FJ122" s="178">
        <f t="shared" si="125"/>
        <v>0</v>
      </c>
      <c r="FK122" s="178">
        <f t="shared" si="125"/>
        <v>0</v>
      </c>
      <c r="FL122" s="178">
        <f t="shared" si="125"/>
        <v>0</v>
      </c>
      <c r="FM122" s="178">
        <f t="shared" si="125"/>
        <v>0</v>
      </c>
      <c r="FN122" s="178">
        <f t="shared" si="125"/>
        <v>0</v>
      </c>
      <c r="FO122" s="178">
        <f t="shared" si="125"/>
        <v>0</v>
      </c>
      <c r="FP122" s="178">
        <f t="shared" si="125"/>
        <v>0</v>
      </c>
      <c r="FQ122" s="178">
        <f t="shared" si="125"/>
        <v>0</v>
      </c>
      <c r="FR122" s="178">
        <f t="shared" si="125"/>
        <v>0</v>
      </c>
      <c r="FS122" s="178">
        <f t="shared" si="125"/>
        <v>0</v>
      </c>
      <c r="FT122" s="178">
        <f t="shared" si="125"/>
        <v>0</v>
      </c>
      <c r="FU122" s="179">
        <f t="shared" si="125"/>
        <v>456.270948</v>
      </c>
      <c r="FV122" s="178">
        <f t="shared" si="125"/>
        <v>0</v>
      </c>
      <c r="FW122" s="178">
        <f t="shared" si="125"/>
        <v>0</v>
      </c>
      <c r="FX122" s="178">
        <f t="shared" si="125"/>
        <v>0</v>
      </c>
      <c r="FY122" s="178">
        <f t="shared" si="125"/>
        <v>0</v>
      </c>
      <c r="FZ122" s="178">
        <f t="shared" si="125"/>
        <v>0</v>
      </c>
      <c r="GA122" s="178">
        <f t="shared" si="125"/>
        <v>0</v>
      </c>
      <c r="GB122" s="178">
        <f t="shared" si="125"/>
        <v>0</v>
      </c>
      <c r="GC122" s="179">
        <f t="shared" si="125"/>
        <v>461.3406252</v>
      </c>
      <c r="GD122" s="178">
        <f t="shared" si="125"/>
        <v>0</v>
      </c>
      <c r="GE122" s="178">
        <f t="shared" si="125"/>
        <v>0</v>
      </c>
      <c r="GF122" s="178">
        <f t="shared" si="125"/>
        <v>0</v>
      </c>
      <c r="GG122" s="178">
        <f t="shared" si="125"/>
        <v>0</v>
      </c>
      <c r="GH122" s="178">
        <f t="shared" si="125"/>
        <v>0</v>
      </c>
      <c r="GI122" s="178">
        <f t="shared" si="125"/>
        <v>0</v>
      </c>
      <c r="GJ122" s="178">
        <f t="shared" si="125"/>
        <v>0</v>
      </c>
      <c r="GK122" s="178">
        <f t="shared" si="125"/>
        <v>0</v>
      </c>
      <c r="GL122" s="178">
        <f t="shared" si="125"/>
        <v>0</v>
      </c>
      <c r="GM122" s="178">
        <f t="shared" si="125"/>
        <v>0</v>
      </c>
      <c r="GN122" s="178">
        <f t="shared" si="125"/>
        <v>0</v>
      </c>
      <c r="GO122" s="178">
        <f t="shared" si="125"/>
        <v>0</v>
      </c>
      <c r="GP122" s="178">
        <f t="shared" si="125"/>
        <v>0</v>
      </c>
      <c r="GQ122" s="178">
        <f t="shared" si="125"/>
        <v>0</v>
      </c>
      <c r="GR122" s="178">
        <f t="shared" si="125"/>
        <v>0</v>
      </c>
      <c r="GS122" s="178">
        <f t="shared" si="125"/>
        <v>0</v>
      </c>
      <c r="GT122" s="179">
        <f t="shared" si="125"/>
        <v>266.158053</v>
      </c>
      <c r="GU122" s="178">
        <f t="shared" si="125"/>
        <v>0</v>
      </c>
      <c r="GV122" s="178">
        <f t="shared" si="125"/>
        <v>0</v>
      </c>
      <c r="GW122" s="178">
        <f t="shared" si="125"/>
        <v>0</v>
      </c>
      <c r="GX122" s="178">
        <f t="shared" si="125"/>
        <v>0</v>
      </c>
      <c r="GY122" s="178">
        <f t="shared" si="125"/>
        <v>0</v>
      </c>
      <c r="GZ122" s="178">
        <f t="shared" si="125"/>
        <v>0</v>
      </c>
      <c r="HA122" s="178">
        <f t="shared" si="125"/>
        <v>0</v>
      </c>
      <c r="HB122" s="178">
        <f t="shared" si="125"/>
        <v>0</v>
      </c>
      <c r="HC122" s="178">
        <f t="shared" si="125"/>
        <v>0</v>
      </c>
      <c r="HD122" s="178">
        <f t="shared" si="125"/>
        <v>0</v>
      </c>
      <c r="HE122" s="178">
        <f t="shared" si="125"/>
        <v>0</v>
      </c>
      <c r="HF122" s="178">
        <f t="shared" si="125"/>
        <v>0</v>
      </c>
      <c r="HG122" s="178">
        <f t="shared" si="125"/>
        <v>0</v>
      </c>
      <c r="HH122" s="179">
        <f t="shared" si="125"/>
        <v>434.54376</v>
      </c>
      <c r="HI122" s="178">
        <f t="shared" si="125"/>
        <v>0</v>
      </c>
      <c r="HJ122" s="178">
        <f t="shared" si="125"/>
        <v>0</v>
      </c>
      <c r="HK122" s="178">
        <f t="shared" si="125"/>
        <v>0</v>
      </c>
      <c r="HL122" s="178">
        <f t="shared" si="125"/>
        <v>0</v>
      </c>
      <c r="HM122" s="178">
        <f t="shared" si="125"/>
        <v>0</v>
      </c>
      <c r="HN122" s="178">
        <f t="shared" si="125"/>
        <v>0</v>
      </c>
      <c r="HO122" s="179">
        <f t="shared" si="125"/>
        <v>365.740998</v>
      </c>
      <c r="HP122" s="178">
        <f t="shared" si="125"/>
        <v>0</v>
      </c>
      <c r="HQ122" s="178">
        <f t="shared" si="125"/>
        <v>0</v>
      </c>
      <c r="HR122" s="178">
        <f t="shared" si="125"/>
        <v>0</v>
      </c>
      <c r="HS122" s="178">
        <f t="shared" si="125"/>
        <v>0</v>
      </c>
      <c r="HT122" s="178">
        <f t="shared" si="125"/>
        <v>0</v>
      </c>
      <c r="HU122" s="178">
        <f t="shared" si="125"/>
        <v>0</v>
      </c>
      <c r="HV122" s="178">
        <f t="shared" si="125"/>
        <v>0</v>
      </c>
      <c r="HW122" s="178">
        <f t="shared" si="125"/>
        <v>0</v>
      </c>
      <c r="HX122" s="178">
        <f t="shared" si="125"/>
        <v>0</v>
      </c>
      <c r="HY122" s="178">
        <f t="shared" si="125"/>
        <v>0</v>
      </c>
      <c r="HZ122" s="178">
        <f t="shared" si="125"/>
        <v>0</v>
      </c>
      <c r="IA122" s="178">
        <f t="shared" si="125"/>
        <v>0</v>
      </c>
      <c r="IB122" s="178">
        <f t="shared" si="125"/>
        <v>0</v>
      </c>
      <c r="IC122" s="178">
        <f t="shared" si="125"/>
        <v>0</v>
      </c>
      <c r="ID122" s="178">
        <f t="shared" si="125"/>
        <v>0</v>
      </c>
      <c r="IE122" s="178">
        <f t="shared" si="125"/>
        <v>0</v>
      </c>
      <c r="IF122" s="178">
        <f t="shared" si="125"/>
        <v>0</v>
      </c>
      <c r="IG122" s="179">
        <f t="shared" si="125"/>
        <v>223.7900364</v>
      </c>
      <c r="IH122" s="178">
        <f t="shared" si="125"/>
        <v>0</v>
      </c>
      <c r="II122" s="178">
        <f t="shared" si="125"/>
        <v>0</v>
      </c>
      <c r="IJ122" s="178">
        <f t="shared" si="125"/>
        <v>0</v>
      </c>
      <c r="IK122" s="178">
        <f t="shared" si="125"/>
        <v>0</v>
      </c>
      <c r="IL122" s="178">
        <f t="shared" si="125"/>
        <v>0</v>
      </c>
      <c r="IM122" s="178">
        <f t="shared" si="125"/>
        <v>0</v>
      </c>
      <c r="IN122" s="178">
        <f t="shared" si="125"/>
        <v>0</v>
      </c>
      <c r="IO122" s="178">
        <f t="shared" si="125"/>
        <v>0</v>
      </c>
      <c r="IP122" s="178">
        <f t="shared" si="125"/>
        <v>0</v>
      </c>
      <c r="IQ122" s="179">
        <f t="shared" si="125"/>
        <v>182.870499</v>
      </c>
      <c r="IR122" s="178">
        <f t="shared" si="125"/>
        <v>0</v>
      </c>
      <c r="IS122" s="178">
        <f t="shared" si="125"/>
        <v>0</v>
      </c>
      <c r="IT122" s="178">
        <f t="shared" si="125"/>
        <v>0</v>
      </c>
      <c r="IU122" s="178">
        <f t="shared" si="125"/>
        <v>0</v>
      </c>
      <c r="IV122" s="178">
        <f t="shared" si="125"/>
        <v>0</v>
      </c>
      <c r="IW122" s="178">
        <f t="shared" si="125"/>
        <v>0</v>
      </c>
      <c r="IX122" s="178">
        <f t="shared" si="125"/>
        <v>0</v>
      </c>
      <c r="IY122" s="178">
        <f t="shared" si="125"/>
        <v>0</v>
      </c>
      <c r="IZ122" s="179">
        <f t="shared" si="125"/>
        <v>266.158053</v>
      </c>
      <c r="JA122" s="178">
        <f t="shared" si="125"/>
        <v>0</v>
      </c>
      <c r="JB122" s="178">
        <f t="shared" si="125"/>
        <v>0</v>
      </c>
      <c r="JC122" s="178">
        <f t="shared" si="125"/>
        <v>0</v>
      </c>
      <c r="JD122" s="178">
        <f t="shared" si="125"/>
        <v>0</v>
      </c>
      <c r="JE122" s="178">
        <f t="shared" si="125"/>
        <v>0</v>
      </c>
      <c r="JF122" s="179">
        <f t="shared" si="125"/>
        <v>443.2346352</v>
      </c>
      <c r="JG122" s="178">
        <f t="shared" si="125"/>
        <v>0</v>
      </c>
      <c r="JH122" s="178">
        <f t="shared" si="125"/>
        <v>0</v>
      </c>
      <c r="JI122" s="178">
        <f t="shared" si="125"/>
        <v>0</v>
      </c>
      <c r="JJ122" s="178">
        <f t="shared" si="125"/>
        <v>0</v>
      </c>
      <c r="JK122" s="178">
        <f t="shared" si="125"/>
        <v>0</v>
      </c>
      <c r="JL122" s="178">
        <f t="shared" si="125"/>
        <v>0</v>
      </c>
      <c r="JM122" s="179">
        <f t="shared" si="125"/>
        <v>522.1767516</v>
      </c>
      <c r="JN122" s="178">
        <f t="shared" si="125"/>
        <v>0</v>
      </c>
      <c r="JO122" s="178">
        <f t="shared" si="125"/>
        <v>0</v>
      </c>
      <c r="JP122" s="179">
        <f t="shared" si="125"/>
        <v>602.5673472</v>
      </c>
      <c r="JQ122" s="178">
        <f t="shared" si="125"/>
        <v>0</v>
      </c>
      <c r="JR122" s="178">
        <f t="shared" si="125"/>
        <v>0</v>
      </c>
      <c r="JS122" s="178">
        <f t="shared" si="125"/>
        <v>0</v>
      </c>
      <c r="JT122" s="178">
        <f t="shared" si="125"/>
        <v>0</v>
      </c>
      <c r="JU122" s="178">
        <f t="shared" si="125"/>
        <v>0</v>
      </c>
      <c r="JV122" s="178">
        <f t="shared" si="125"/>
        <v>0</v>
      </c>
      <c r="JW122" s="178">
        <f t="shared" si="125"/>
        <v>0</v>
      </c>
      <c r="JX122" s="178">
        <f t="shared" si="125"/>
        <v>0</v>
      </c>
      <c r="JY122" s="178">
        <f t="shared" si="125"/>
        <v>0</v>
      </c>
      <c r="JZ122" s="182">
        <f t="shared" si="4"/>
        <v>0.195</v>
      </c>
      <c r="KA122" s="181">
        <f t="shared" si="5"/>
        <v>4224.851707</v>
      </c>
      <c r="KB122" s="181">
        <f t="shared" si="6"/>
        <v>823.8460828</v>
      </c>
    </row>
    <row r="123" ht="14.25" customHeight="1">
      <c r="A123" s="50" t="s">
        <v>275</v>
      </c>
      <c r="B123" s="83" t="s">
        <v>480</v>
      </c>
      <c r="C123" s="50">
        <v>1811122.0</v>
      </c>
      <c r="D123" s="175">
        <v>0.0</v>
      </c>
      <c r="E123" s="175">
        <v>0.0</v>
      </c>
      <c r="F123" s="175">
        <v>0.0</v>
      </c>
      <c r="G123" s="175">
        <v>0.0</v>
      </c>
      <c r="H123" s="175">
        <v>0.0</v>
      </c>
      <c r="I123" s="175">
        <v>0.0</v>
      </c>
      <c r="J123" s="175">
        <v>0.0</v>
      </c>
      <c r="K123" s="175">
        <v>0.0</v>
      </c>
      <c r="L123" s="175">
        <v>0.0</v>
      </c>
      <c r="M123" s="175">
        <v>0.0</v>
      </c>
      <c r="N123" s="175">
        <v>0.0</v>
      </c>
      <c r="O123" s="175">
        <v>0.0</v>
      </c>
      <c r="P123" s="175">
        <v>0.0</v>
      </c>
      <c r="Q123" s="175">
        <v>0.0</v>
      </c>
      <c r="R123" s="175">
        <v>0.0</v>
      </c>
      <c r="S123" s="175">
        <v>0.0</v>
      </c>
      <c r="T123" s="175">
        <v>0.0</v>
      </c>
      <c r="U123" s="175">
        <v>0.0</v>
      </c>
      <c r="V123" s="175">
        <v>0.0</v>
      </c>
      <c r="W123" s="175">
        <v>0.0</v>
      </c>
      <c r="X123" s="175">
        <v>0.0</v>
      </c>
      <c r="Y123" s="175">
        <v>0.0</v>
      </c>
      <c r="Z123" s="175">
        <v>0.0</v>
      </c>
      <c r="AA123" s="175">
        <v>0.0</v>
      </c>
      <c r="AB123" s="175">
        <v>0.0</v>
      </c>
      <c r="AC123" s="175">
        <v>0.0</v>
      </c>
      <c r="AD123" s="175">
        <v>0.0</v>
      </c>
      <c r="AE123" s="175">
        <v>0.0</v>
      </c>
      <c r="AF123" s="175">
        <v>0.0</v>
      </c>
      <c r="AG123" s="175">
        <v>0.0</v>
      </c>
      <c r="AH123" s="175">
        <v>0.0</v>
      </c>
      <c r="AI123" s="175">
        <v>633.0</v>
      </c>
      <c r="AJ123" s="175">
        <v>0.0</v>
      </c>
      <c r="AK123" s="175">
        <v>0.0</v>
      </c>
      <c r="AL123" s="175">
        <v>0.0</v>
      </c>
      <c r="AM123" s="175">
        <v>0.0</v>
      </c>
      <c r="AN123" s="175">
        <v>0.0</v>
      </c>
      <c r="AO123" s="175">
        <v>0.0</v>
      </c>
      <c r="AP123" s="175">
        <v>0.0</v>
      </c>
      <c r="AQ123" s="175">
        <v>643.0</v>
      </c>
      <c r="AR123" s="175">
        <v>0.0</v>
      </c>
      <c r="AS123" s="175">
        <v>0.0</v>
      </c>
      <c r="AT123" s="175">
        <v>0.0</v>
      </c>
      <c r="AU123" s="175">
        <v>0.0</v>
      </c>
      <c r="AV123" s="175">
        <v>0.0</v>
      </c>
      <c r="AW123" s="175">
        <v>0.0</v>
      </c>
      <c r="AX123" s="175">
        <v>0.0</v>
      </c>
      <c r="AY123" s="175">
        <v>0.0</v>
      </c>
      <c r="AZ123" s="175">
        <v>0.0</v>
      </c>
      <c r="BA123" s="175">
        <v>0.0</v>
      </c>
      <c r="BB123" s="175">
        <v>0.0</v>
      </c>
      <c r="BC123" s="175">
        <v>0.0</v>
      </c>
      <c r="BD123" s="175">
        <v>0.0</v>
      </c>
      <c r="BE123" s="175">
        <v>0.0</v>
      </c>
      <c r="BF123" s="175">
        <v>0.0</v>
      </c>
      <c r="BG123" s="175">
        <v>0.0</v>
      </c>
      <c r="BH123" s="175">
        <v>651.0</v>
      </c>
      <c r="BI123" s="175">
        <v>0.0</v>
      </c>
      <c r="BJ123" s="175">
        <v>0.0</v>
      </c>
      <c r="BK123" s="175">
        <v>0.0</v>
      </c>
      <c r="BL123" s="175">
        <v>0.0</v>
      </c>
      <c r="BM123" s="175">
        <v>0.0</v>
      </c>
      <c r="BN123" s="175">
        <v>0.0</v>
      </c>
      <c r="BO123" s="175">
        <v>0.0</v>
      </c>
      <c r="BP123" s="175">
        <v>0.0</v>
      </c>
      <c r="BQ123" s="175">
        <v>0.0</v>
      </c>
      <c r="BR123" s="175">
        <v>0.0</v>
      </c>
      <c r="BS123" s="175">
        <v>0.0</v>
      </c>
      <c r="BT123" s="175">
        <v>0.0</v>
      </c>
      <c r="BU123" s="175">
        <v>0.0</v>
      </c>
      <c r="BV123" s="175">
        <v>602.0</v>
      </c>
      <c r="BW123" s="175">
        <v>0.0</v>
      </c>
      <c r="BX123" s="175">
        <v>0.0</v>
      </c>
      <c r="BY123" s="175">
        <v>0.0</v>
      </c>
      <c r="BZ123" s="175">
        <v>0.0</v>
      </c>
      <c r="CA123" s="175">
        <v>0.0</v>
      </c>
      <c r="CB123" s="175">
        <v>0.0</v>
      </c>
      <c r="CC123" s="175">
        <v>608.0</v>
      </c>
      <c r="CD123" s="175">
        <v>0.0</v>
      </c>
      <c r="CE123" s="175">
        <v>0.0</v>
      </c>
      <c r="CF123" s="175">
        <v>0.0</v>
      </c>
      <c r="CG123" s="175">
        <v>0.0</v>
      </c>
      <c r="CH123" s="175">
        <v>0.0</v>
      </c>
      <c r="CI123" s="175">
        <v>0.0</v>
      </c>
      <c r="CJ123" s="175">
        <v>0.0</v>
      </c>
      <c r="CK123" s="175">
        <v>0.0</v>
      </c>
      <c r="CL123" s="175">
        <v>0.0</v>
      </c>
      <c r="CM123" s="175">
        <v>0.0</v>
      </c>
      <c r="CN123" s="175">
        <v>0.0</v>
      </c>
      <c r="CO123" s="175">
        <v>0.0</v>
      </c>
      <c r="CP123" s="175">
        <v>0.0</v>
      </c>
      <c r="CQ123" s="175">
        <v>0.0</v>
      </c>
      <c r="CR123" s="175">
        <v>0.0</v>
      </c>
      <c r="CS123" s="175">
        <v>0.0</v>
      </c>
      <c r="CT123" s="175">
        <v>0.0</v>
      </c>
      <c r="CU123" s="175">
        <v>633.0</v>
      </c>
      <c r="CV123" s="175">
        <v>0.0</v>
      </c>
      <c r="CW123" s="175">
        <v>0.0</v>
      </c>
      <c r="CX123" s="175">
        <v>0.0</v>
      </c>
      <c r="CY123" s="175">
        <v>0.0</v>
      </c>
      <c r="CZ123" s="175">
        <v>0.0</v>
      </c>
      <c r="DA123" s="175">
        <v>0.0</v>
      </c>
      <c r="DB123" s="175">
        <v>0.0</v>
      </c>
      <c r="DC123" s="175">
        <v>0.0</v>
      </c>
      <c r="DD123" s="175">
        <v>0.0</v>
      </c>
      <c r="DE123" s="175">
        <v>608.0</v>
      </c>
      <c r="DF123" s="175">
        <v>0.0</v>
      </c>
      <c r="DG123" s="175">
        <v>0.0</v>
      </c>
      <c r="DH123" s="175">
        <v>0.0</v>
      </c>
      <c r="DI123" s="175">
        <v>0.0</v>
      </c>
      <c r="DJ123" s="175">
        <v>0.0</v>
      </c>
      <c r="DK123" s="175">
        <v>0.0</v>
      </c>
      <c r="DL123" s="175">
        <v>0.0</v>
      </c>
      <c r="DM123" s="175">
        <v>0.0</v>
      </c>
      <c r="DN123" s="175">
        <v>651.0</v>
      </c>
      <c r="DO123" s="175">
        <v>0.0</v>
      </c>
      <c r="DP123" s="175">
        <v>0.0</v>
      </c>
      <c r="DQ123" s="175">
        <v>0.0</v>
      </c>
      <c r="DR123" s="175">
        <v>0.0</v>
      </c>
      <c r="DS123" s="175">
        <v>0.0</v>
      </c>
      <c r="DT123" s="175">
        <v>602.0</v>
      </c>
      <c r="DU123" s="175">
        <v>0.0</v>
      </c>
      <c r="DV123" s="175">
        <v>0.0</v>
      </c>
      <c r="DW123" s="175">
        <v>0.0</v>
      </c>
      <c r="DX123" s="175">
        <v>0.0</v>
      </c>
      <c r="DY123" s="175">
        <v>0.0</v>
      </c>
      <c r="DZ123" s="175">
        <v>0.0</v>
      </c>
      <c r="EA123" s="175">
        <v>624.0</v>
      </c>
      <c r="EB123" s="175">
        <v>0.0</v>
      </c>
      <c r="EC123" s="175">
        <v>0.0</v>
      </c>
      <c r="ED123" s="175">
        <v>641.0</v>
      </c>
      <c r="EE123" s="175">
        <v>0.0</v>
      </c>
      <c r="EF123" s="175">
        <v>0.0</v>
      </c>
      <c r="EG123" s="175">
        <v>0.0</v>
      </c>
      <c r="EH123" s="175">
        <v>0.0</v>
      </c>
      <c r="EI123" s="175">
        <v>0.0</v>
      </c>
      <c r="EJ123" s="175">
        <v>0.0</v>
      </c>
      <c r="EK123" s="175">
        <v>0.0</v>
      </c>
      <c r="EL123" s="175">
        <v>0.0</v>
      </c>
      <c r="EM123" s="176">
        <v>0.0</v>
      </c>
      <c r="EN123" s="177">
        <f t="shared" si="2"/>
        <v>0</v>
      </c>
      <c r="EO123" s="178">
        <f>VLOOKUP(C123,'Complexity Cost Adjustment'!$C$2:$H$141,6,0)</f>
        <v>2079.9345</v>
      </c>
      <c r="EP123" s="178">
        <f t="shared" ref="EP123:JY123" si="126">IF(D123&gt;0,($EO123)*D$143,0)</f>
        <v>0</v>
      </c>
      <c r="EQ123" s="178">
        <f t="shared" si="126"/>
        <v>0</v>
      </c>
      <c r="ER123" s="178">
        <f t="shared" si="126"/>
        <v>0</v>
      </c>
      <c r="ES123" s="178">
        <f t="shared" si="126"/>
        <v>0</v>
      </c>
      <c r="ET123" s="178">
        <f t="shared" si="126"/>
        <v>0</v>
      </c>
      <c r="EU123" s="178">
        <f t="shared" si="126"/>
        <v>0</v>
      </c>
      <c r="EV123" s="178">
        <f t="shared" si="126"/>
        <v>0</v>
      </c>
      <c r="EW123" s="178">
        <f t="shared" si="126"/>
        <v>0</v>
      </c>
      <c r="EX123" s="178">
        <f t="shared" si="126"/>
        <v>0</v>
      </c>
      <c r="EY123" s="178">
        <f t="shared" si="126"/>
        <v>0</v>
      </c>
      <c r="EZ123" s="178">
        <f t="shared" si="126"/>
        <v>0</v>
      </c>
      <c r="FA123" s="178">
        <f t="shared" si="126"/>
        <v>0</v>
      </c>
      <c r="FB123" s="178">
        <f t="shared" si="126"/>
        <v>0</v>
      </c>
      <c r="FC123" s="178">
        <f t="shared" si="126"/>
        <v>0</v>
      </c>
      <c r="FD123" s="178">
        <f t="shared" si="126"/>
        <v>0</v>
      </c>
      <c r="FE123" s="178">
        <f t="shared" si="126"/>
        <v>0</v>
      </c>
      <c r="FF123" s="178">
        <f t="shared" si="126"/>
        <v>0</v>
      </c>
      <c r="FG123" s="178">
        <f t="shared" si="126"/>
        <v>0</v>
      </c>
      <c r="FH123" s="178">
        <f t="shared" si="126"/>
        <v>0</v>
      </c>
      <c r="FI123" s="178">
        <f t="shared" si="126"/>
        <v>0</v>
      </c>
      <c r="FJ123" s="178">
        <f t="shared" si="126"/>
        <v>0</v>
      </c>
      <c r="FK123" s="178">
        <f t="shared" si="126"/>
        <v>0</v>
      </c>
      <c r="FL123" s="178">
        <f t="shared" si="126"/>
        <v>0</v>
      </c>
      <c r="FM123" s="178">
        <f t="shared" si="126"/>
        <v>0</v>
      </c>
      <c r="FN123" s="178">
        <f t="shared" si="126"/>
        <v>0</v>
      </c>
      <c r="FO123" s="178">
        <f t="shared" si="126"/>
        <v>0</v>
      </c>
      <c r="FP123" s="178">
        <f t="shared" si="126"/>
        <v>0</v>
      </c>
      <c r="FQ123" s="178">
        <f t="shared" si="126"/>
        <v>0</v>
      </c>
      <c r="FR123" s="178">
        <f t="shared" si="126"/>
        <v>0</v>
      </c>
      <c r="FS123" s="178">
        <f t="shared" si="126"/>
        <v>0</v>
      </c>
      <c r="FT123" s="178">
        <f t="shared" si="126"/>
        <v>0</v>
      </c>
      <c r="FU123" s="179">
        <f t="shared" si="126"/>
        <v>2620.71747</v>
      </c>
      <c r="FV123" s="178">
        <f t="shared" si="126"/>
        <v>0</v>
      </c>
      <c r="FW123" s="178">
        <f t="shared" si="126"/>
        <v>0</v>
      </c>
      <c r="FX123" s="178">
        <f t="shared" si="126"/>
        <v>0</v>
      </c>
      <c r="FY123" s="178">
        <f t="shared" si="126"/>
        <v>0</v>
      </c>
      <c r="FZ123" s="178">
        <f t="shared" si="126"/>
        <v>0</v>
      </c>
      <c r="GA123" s="178">
        <f t="shared" si="126"/>
        <v>0</v>
      </c>
      <c r="GB123" s="178">
        <f t="shared" si="126"/>
        <v>0</v>
      </c>
      <c r="GC123" s="179">
        <f t="shared" si="126"/>
        <v>2649.836553</v>
      </c>
      <c r="GD123" s="178">
        <f t="shared" si="126"/>
        <v>0</v>
      </c>
      <c r="GE123" s="178">
        <f t="shared" si="126"/>
        <v>0</v>
      </c>
      <c r="GF123" s="178">
        <f t="shared" si="126"/>
        <v>0</v>
      </c>
      <c r="GG123" s="178">
        <f t="shared" si="126"/>
        <v>0</v>
      </c>
      <c r="GH123" s="178">
        <f t="shared" si="126"/>
        <v>0</v>
      </c>
      <c r="GI123" s="178">
        <f t="shared" si="126"/>
        <v>0</v>
      </c>
      <c r="GJ123" s="178">
        <f t="shared" si="126"/>
        <v>0</v>
      </c>
      <c r="GK123" s="178">
        <f t="shared" si="126"/>
        <v>0</v>
      </c>
      <c r="GL123" s="178">
        <f t="shared" si="126"/>
        <v>0</v>
      </c>
      <c r="GM123" s="178">
        <f t="shared" si="126"/>
        <v>0</v>
      </c>
      <c r="GN123" s="178">
        <f t="shared" si="126"/>
        <v>0</v>
      </c>
      <c r="GO123" s="178">
        <f t="shared" si="126"/>
        <v>0</v>
      </c>
      <c r="GP123" s="178">
        <f t="shared" si="126"/>
        <v>0</v>
      </c>
      <c r="GQ123" s="178">
        <f t="shared" si="126"/>
        <v>0</v>
      </c>
      <c r="GR123" s="178">
        <f t="shared" si="126"/>
        <v>0</v>
      </c>
      <c r="GS123" s="178">
        <f t="shared" si="126"/>
        <v>0</v>
      </c>
      <c r="GT123" s="179">
        <f t="shared" si="126"/>
        <v>1528.751858</v>
      </c>
      <c r="GU123" s="178">
        <f t="shared" si="126"/>
        <v>0</v>
      </c>
      <c r="GV123" s="178">
        <f t="shared" si="126"/>
        <v>0</v>
      </c>
      <c r="GW123" s="178">
        <f t="shared" si="126"/>
        <v>0</v>
      </c>
      <c r="GX123" s="178">
        <f t="shared" si="126"/>
        <v>0</v>
      </c>
      <c r="GY123" s="178">
        <f t="shared" si="126"/>
        <v>0</v>
      </c>
      <c r="GZ123" s="178">
        <f t="shared" si="126"/>
        <v>0</v>
      </c>
      <c r="HA123" s="178">
        <f t="shared" si="126"/>
        <v>0</v>
      </c>
      <c r="HB123" s="178">
        <f t="shared" si="126"/>
        <v>0</v>
      </c>
      <c r="HC123" s="178">
        <f t="shared" si="126"/>
        <v>0</v>
      </c>
      <c r="HD123" s="178">
        <f t="shared" si="126"/>
        <v>0</v>
      </c>
      <c r="HE123" s="178">
        <f t="shared" si="126"/>
        <v>0</v>
      </c>
      <c r="HF123" s="178">
        <f t="shared" si="126"/>
        <v>0</v>
      </c>
      <c r="HG123" s="178">
        <f t="shared" si="126"/>
        <v>0</v>
      </c>
      <c r="HH123" s="179">
        <f t="shared" si="126"/>
        <v>2495.9214</v>
      </c>
      <c r="HI123" s="178">
        <f t="shared" si="126"/>
        <v>0</v>
      </c>
      <c r="HJ123" s="178">
        <f t="shared" si="126"/>
        <v>0</v>
      </c>
      <c r="HK123" s="178">
        <f t="shared" si="126"/>
        <v>0</v>
      </c>
      <c r="HL123" s="178">
        <f t="shared" si="126"/>
        <v>0</v>
      </c>
      <c r="HM123" s="178">
        <f t="shared" si="126"/>
        <v>0</v>
      </c>
      <c r="HN123" s="178">
        <f t="shared" si="126"/>
        <v>0</v>
      </c>
      <c r="HO123" s="179">
        <f t="shared" si="126"/>
        <v>2100.733845</v>
      </c>
      <c r="HP123" s="178">
        <f t="shared" si="126"/>
        <v>0</v>
      </c>
      <c r="HQ123" s="178">
        <f t="shared" si="126"/>
        <v>0</v>
      </c>
      <c r="HR123" s="178">
        <f t="shared" si="126"/>
        <v>0</v>
      </c>
      <c r="HS123" s="178">
        <f t="shared" si="126"/>
        <v>0</v>
      </c>
      <c r="HT123" s="178">
        <f t="shared" si="126"/>
        <v>0</v>
      </c>
      <c r="HU123" s="178">
        <f t="shared" si="126"/>
        <v>0</v>
      </c>
      <c r="HV123" s="178">
        <f t="shared" si="126"/>
        <v>0</v>
      </c>
      <c r="HW123" s="178">
        <f t="shared" si="126"/>
        <v>0</v>
      </c>
      <c r="HX123" s="178">
        <f t="shared" si="126"/>
        <v>0</v>
      </c>
      <c r="HY123" s="178">
        <f t="shared" si="126"/>
        <v>0</v>
      </c>
      <c r="HZ123" s="178">
        <f t="shared" si="126"/>
        <v>0</v>
      </c>
      <c r="IA123" s="178">
        <f t="shared" si="126"/>
        <v>0</v>
      </c>
      <c r="IB123" s="178">
        <f t="shared" si="126"/>
        <v>0</v>
      </c>
      <c r="IC123" s="178">
        <f t="shared" si="126"/>
        <v>0</v>
      </c>
      <c r="ID123" s="178">
        <f t="shared" si="126"/>
        <v>0</v>
      </c>
      <c r="IE123" s="178">
        <f t="shared" si="126"/>
        <v>0</v>
      </c>
      <c r="IF123" s="178">
        <f t="shared" si="126"/>
        <v>0</v>
      </c>
      <c r="IG123" s="179">
        <f t="shared" si="126"/>
        <v>1285.399521</v>
      </c>
      <c r="IH123" s="178">
        <f t="shared" si="126"/>
        <v>0</v>
      </c>
      <c r="II123" s="178">
        <f t="shared" si="126"/>
        <v>0</v>
      </c>
      <c r="IJ123" s="178">
        <f t="shared" si="126"/>
        <v>0</v>
      </c>
      <c r="IK123" s="178">
        <f t="shared" si="126"/>
        <v>0</v>
      </c>
      <c r="IL123" s="178">
        <f t="shared" si="126"/>
        <v>0</v>
      </c>
      <c r="IM123" s="178">
        <f t="shared" si="126"/>
        <v>0</v>
      </c>
      <c r="IN123" s="178">
        <f t="shared" si="126"/>
        <v>0</v>
      </c>
      <c r="IO123" s="178">
        <f t="shared" si="126"/>
        <v>0</v>
      </c>
      <c r="IP123" s="178">
        <f t="shared" si="126"/>
        <v>0</v>
      </c>
      <c r="IQ123" s="179">
        <f t="shared" si="126"/>
        <v>1050.366923</v>
      </c>
      <c r="IR123" s="178">
        <f t="shared" si="126"/>
        <v>0</v>
      </c>
      <c r="IS123" s="178">
        <f t="shared" si="126"/>
        <v>0</v>
      </c>
      <c r="IT123" s="178">
        <f t="shared" si="126"/>
        <v>0</v>
      </c>
      <c r="IU123" s="178">
        <f t="shared" si="126"/>
        <v>0</v>
      </c>
      <c r="IV123" s="178">
        <f t="shared" si="126"/>
        <v>0</v>
      </c>
      <c r="IW123" s="178">
        <f t="shared" si="126"/>
        <v>0</v>
      </c>
      <c r="IX123" s="178">
        <f t="shared" si="126"/>
        <v>0</v>
      </c>
      <c r="IY123" s="178">
        <f t="shared" si="126"/>
        <v>0</v>
      </c>
      <c r="IZ123" s="179">
        <f t="shared" si="126"/>
        <v>1528.751858</v>
      </c>
      <c r="JA123" s="178">
        <f t="shared" si="126"/>
        <v>0</v>
      </c>
      <c r="JB123" s="178">
        <f t="shared" si="126"/>
        <v>0</v>
      </c>
      <c r="JC123" s="178">
        <f t="shared" si="126"/>
        <v>0</v>
      </c>
      <c r="JD123" s="178">
        <f t="shared" si="126"/>
        <v>0</v>
      </c>
      <c r="JE123" s="178">
        <f t="shared" si="126"/>
        <v>0</v>
      </c>
      <c r="JF123" s="179">
        <f t="shared" si="126"/>
        <v>2545.839828</v>
      </c>
      <c r="JG123" s="178">
        <f t="shared" si="126"/>
        <v>0</v>
      </c>
      <c r="JH123" s="178">
        <f t="shared" si="126"/>
        <v>0</v>
      </c>
      <c r="JI123" s="178">
        <f t="shared" si="126"/>
        <v>0</v>
      </c>
      <c r="JJ123" s="178">
        <f t="shared" si="126"/>
        <v>0</v>
      </c>
      <c r="JK123" s="178">
        <f t="shared" si="126"/>
        <v>0</v>
      </c>
      <c r="JL123" s="178">
        <f t="shared" si="126"/>
        <v>0</v>
      </c>
      <c r="JM123" s="179">
        <f t="shared" si="126"/>
        <v>2999.265549</v>
      </c>
      <c r="JN123" s="178">
        <f t="shared" si="126"/>
        <v>0</v>
      </c>
      <c r="JO123" s="178">
        <f t="shared" si="126"/>
        <v>0</v>
      </c>
      <c r="JP123" s="179">
        <f t="shared" si="126"/>
        <v>3461.011008</v>
      </c>
      <c r="JQ123" s="178">
        <f t="shared" si="126"/>
        <v>0</v>
      </c>
      <c r="JR123" s="178">
        <f t="shared" si="126"/>
        <v>0</v>
      </c>
      <c r="JS123" s="178">
        <f t="shared" si="126"/>
        <v>0</v>
      </c>
      <c r="JT123" s="178">
        <f t="shared" si="126"/>
        <v>0</v>
      </c>
      <c r="JU123" s="178">
        <f t="shared" si="126"/>
        <v>0</v>
      </c>
      <c r="JV123" s="178">
        <f t="shared" si="126"/>
        <v>0</v>
      </c>
      <c r="JW123" s="178">
        <f t="shared" si="126"/>
        <v>0</v>
      </c>
      <c r="JX123" s="178">
        <f t="shared" si="126"/>
        <v>0</v>
      </c>
      <c r="JY123" s="178">
        <f t="shared" si="126"/>
        <v>0</v>
      </c>
      <c r="JZ123" s="182">
        <f t="shared" si="4"/>
        <v>0.195</v>
      </c>
      <c r="KA123" s="181">
        <f t="shared" si="5"/>
        <v>24266.59581</v>
      </c>
      <c r="KB123" s="181">
        <f t="shared" si="6"/>
        <v>4731.986183</v>
      </c>
    </row>
    <row r="124" ht="14.25" customHeight="1">
      <c r="A124" s="50" t="s">
        <v>275</v>
      </c>
      <c r="B124" s="83" t="s">
        <v>480</v>
      </c>
      <c r="C124" s="50">
        <v>1811123.0</v>
      </c>
      <c r="D124" s="175">
        <v>0.0</v>
      </c>
      <c r="E124" s="175">
        <v>0.0</v>
      </c>
      <c r="F124" s="175">
        <v>0.0</v>
      </c>
      <c r="G124" s="175">
        <v>0.0</v>
      </c>
      <c r="H124" s="175">
        <v>0.0</v>
      </c>
      <c r="I124" s="175">
        <v>0.0</v>
      </c>
      <c r="J124" s="175">
        <v>0.0</v>
      </c>
      <c r="K124" s="175">
        <v>0.0</v>
      </c>
      <c r="L124" s="175">
        <v>0.0</v>
      </c>
      <c r="M124" s="175">
        <v>0.0</v>
      </c>
      <c r="N124" s="175">
        <v>0.0</v>
      </c>
      <c r="O124" s="175">
        <v>0.0</v>
      </c>
      <c r="P124" s="175">
        <v>0.0</v>
      </c>
      <c r="Q124" s="175">
        <v>0.0</v>
      </c>
      <c r="R124" s="175">
        <v>0.0</v>
      </c>
      <c r="S124" s="175">
        <v>0.0</v>
      </c>
      <c r="T124" s="175">
        <v>0.0</v>
      </c>
      <c r="U124" s="175">
        <v>0.0</v>
      </c>
      <c r="V124" s="175">
        <v>0.0</v>
      </c>
      <c r="W124" s="175">
        <v>0.0</v>
      </c>
      <c r="X124" s="175">
        <v>0.0</v>
      </c>
      <c r="Y124" s="175">
        <v>0.0</v>
      </c>
      <c r="Z124" s="175">
        <v>0.0</v>
      </c>
      <c r="AA124" s="175">
        <v>0.0</v>
      </c>
      <c r="AB124" s="175">
        <v>0.0</v>
      </c>
      <c r="AC124" s="175">
        <v>0.0</v>
      </c>
      <c r="AD124" s="175">
        <v>0.0</v>
      </c>
      <c r="AE124" s="175">
        <v>0.0</v>
      </c>
      <c r="AF124" s="175">
        <v>0.0</v>
      </c>
      <c r="AG124" s="175">
        <v>0.0</v>
      </c>
      <c r="AH124" s="175">
        <v>0.0</v>
      </c>
      <c r="AI124" s="175">
        <v>533.0</v>
      </c>
      <c r="AJ124" s="175">
        <v>0.0</v>
      </c>
      <c r="AK124" s="175">
        <v>0.0</v>
      </c>
      <c r="AL124" s="175">
        <v>0.0</v>
      </c>
      <c r="AM124" s="175">
        <v>0.0</v>
      </c>
      <c r="AN124" s="175">
        <v>0.0</v>
      </c>
      <c r="AO124" s="175">
        <v>0.0</v>
      </c>
      <c r="AP124" s="175">
        <v>0.0</v>
      </c>
      <c r="AQ124" s="175">
        <v>542.0</v>
      </c>
      <c r="AR124" s="175">
        <v>0.0</v>
      </c>
      <c r="AS124" s="175">
        <v>0.0</v>
      </c>
      <c r="AT124" s="175">
        <v>0.0</v>
      </c>
      <c r="AU124" s="175">
        <v>0.0</v>
      </c>
      <c r="AV124" s="175">
        <v>0.0</v>
      </c>
      <c r="AW124" s="175">
        <v>0.0</v>
      </c>
      <c r="AX124" s="175">
        <v>0.0</v>
      </c>
      <c r="AY124" s="175">
        <v>0.0</v>
      </c>
      <c r="AZ124" s="175">
        <v>0.0</v>
      </c>
      <c r="BA124" s="175">
        <v>0.0</v>
      </c>
      <c r="BB124" s="175">
        <v>0.0</v>
      </c>
      <c r="BC124" s="175">
        <v>0.0</v>
      </c>
      <c r="BD124" s="175">
        <v>0.0</v>
      </c>
      <c r="BE124" s="175">
        <v>0.0</v>
      </c>
      <c r="BF124" s="175">
        <v>549.0</v>
      </c>
      <c r="BG124" s="175">
        <v>0.0</v>
      </c>
      <c r="BH124" s="175">
        <v>0.0</v>
      </c>
      <c r="BI124" s="175">
        <v>0.0</v>
      </c>
      <c r="BJ124" s="175">
        <v>0.0</v>
      </c>
      <c r="BK124" s="175">
        <v>0.0</v>
      </c>
      <c r="BL124" s="175">
        <v>0.0</v>
      </c>
      <c r="BM124" s="175">
        <v>0.0</v>
      </c>
      <c r="BN124" s="175">
        <v>0.0</v>
      </c>
      <c r="BO124" s="175">
        <v>0.0</v>
      </c>
      <c r="BP124" s="175">
        <v>0.0</v>
      </c>
      <c r="BQ124" s="175">
        <v>0.0</v>
      </c>
      <c r="BR124" s="175">
        <v>0.0</v>
      </c>
      <c r="BS124" s="175">
        <v>0.0</v>
      </c>
      <c r="BT124" s="175">
        <v>0.0</v>
      </c>
      <c r="BU124" s="175">
        <v>0.0</v>
      </c>
      <c r="BV124" s="175">
        <v>0.0</v>
      </c>
      <c r="BW124" s="175">
        <v>0.0</v>
      </c>
      <c r="BX124" s="175">
        <v>0.0</v>
      </c>
      <c r="BY124" s="175">
        <v>0.0</v>
      </c>
      <c r="BZ124" s="175">
        <v>0.0</v>
      </c>
      <c r="CA124" s="175">
        <v>0.0</v>
      </c>
      <c r="CB124" s="175">
        <v>0.0</v>
      </c>
      <c r="CC124" s="175">
        <v>0.0</v>
      </c>
      <c r="CD124" s="175">
        <v>0.0</v>
      </c>
      <c r="CE124" s="175">
        <v>0.0</v>
      </c>
      <c r="CF124" s="175">
        <v>0.0</v>
      </c>
      <c r="CG124" s="175">
        <v>0.0</v>
      </c>
      <c r="CH124" s="175">
        <v>0.0</v>
      </c>
      <c r="CI124" s="175">
        <v>0.0</v>
      </c>
      <c r="CJ124" s="175">
        <v>0.0</v>
      </c>
      <c r="CK124" s="175">
        <v>0.0</v>
      </c>
      <c r="CL124" s="175">
        <v>517.0</v>
      </c>
      <c r="CM124" s="175">
        <v>0.0</v>
      </c>
      <c r="CN124" s="175">
        <v>0.0</v>
      </c>
      <c r="CO124" s="175">
        <v>0.0</v>
      </c>
      <c r="CP124" s="175">
        <v>0.0</v>
      </c>
      <c r="CQ124" s="175">
        <v>0.0</v>
      </c>
      <c r="CR124" s="175">
        <v>0.0</v>
      </c>
      <c r="CS124" s="175">
        <v>0.0</v>
      </c>
      <c r="CT124" s="175">
        <v>0.0</v>
      </c>
      <c r="CU124" s="175">
        <v>0.0</v>
      </c>
      <c r="CV124" s="175">
        <v>533.0</v>
      </c>
      <c r="CW124" s="175">
        <v>0.0</v>
      </c>
      <c r="CX124" s="175">
        <v>0.0</v>
      </c>
      <c r="CY124" s="175">
        <v>0.0</v>
      </c>
      <c r="CZ124" s="175">
        <v>0.0</v>
      </c>
      <c r="DA124" s="175">
        <v>0.0</v>
      </c>
      <c r="DB124" s="175">
        <v>0.0</v>
      </c>
      <c r="DC124" s="175">
        <v>0.0</v>
      </c>
      <c r="DD124" s="175">
        <v>0.0</v>
      </c>
      <c r="DE124" s="175">
        <v>512.0</v>
      </c>
      <c r="DF124" s="175">
        <v>0.0</v>
      </c>
      <c r="DG124" s="175">
        <v>0.0</v>
      </c>
      <c r="DH124" s="175">
        <v>0.0</v>
      </c>
      <c r="DI124" s="175">
        <v>0.0</v>
      </c>
      <c r="DJ124" s="175">
        <v>0.0</v>
      </c>
      <c r="DK124" s="175">
        <v>0.0</v>
      </c>
      <c r="DL124" s="175">
        <v>0.0</v>
      </c>
      <c r="DM124" s="175">
        <v>0.0</v>
      </c>
      <c r="DN124" s="175">
        <v>549.0</v>
      </c>
      <c r="DO124" s="175">
        <v>0.0</v>
      </c>
      <c r="DP124" s="175">
        <v>0.0</v>
      </c>
      <c r="DQ124" s="175">
        <v>0.0</v>
      </c>
      <c r="DR124" s="175">
        <v>0.0</v>
      </c>
      <c r="DS124" s="175">
        <v>0.0</v>
      </c>
      <c r="DT124" s="175">
        <v>507.0</v>
      </c>
      <c r="DU124" s="175">
        <v>0.0</v>
      </c>
      <c r="DV124" s="175">
        <v>0.0</v>
      </c>
      <c r="DW124" s="175">
        <v>0.0</v>
      </c>
      <c r="DX124" s="175">
        <v>0.0</v>
      </c>
      <c r="DY124" s="175">
        <v>0.0</v>
      </c>
      <c r="DZ124" s="175">
        <v>0.0</v>
      </c>
      <c r="EA124" s="175">
        <v>526.0</v>
      </c>
      <c r="EB124" s="175">
        <v>0.0</v>
      </c>
      <c r="EC124" s="175">
        <v>0.0</v>
      </c>
      <c r="ED124" s="175">
        <v>540.0</v>
      </c>
      <c r="EE124" s="175">
        <v>0.0</v>
      </c>
      <c r="EF124" s="175">
        <v>0.0</v>
      </c>
      <c r="EG124" s="175">
        <v>0.0</v>
      </c>
      <c r="EH124" s="175">
        <v>0.0</v>
      </c>
      <c r="EI124" s="175">
        <v>0.0</v>
      </c>
      <c r="EJ124" s="175">
        <v>0.0</v>
      </c>
      <c r="EK124" s="175">
        <v>0.0</v>
      </c>
      <c r="EL124" s="175">
        <v>0.0</v>
      </c>
      <c r="EM124" s="176">
        <v>0.0</v>
      </c>
      <c r="EN124" s="177">
        <f t="shared" si="2"/>
        <v>0</v>
      </c>
      <c r="EO124" s="178">
        <f>VLOOKUP(C124,'Complexity Cost Adjustment'!$C$2:$H$141,6,0)</f>
        <v>295.6758</v>
      </c>
      <c r="EP124" s="178">
        <f t="shared" ref="EP124:JY124" si="127">IF(D124&gt;0,($EO124)*D$143,0)</f>
        <v>0</v>
      </c>
      <c r="EQ124" s="178">
        <f t="shared" si="127"/>
        <v>0</v>
      </c>
      <c r="ER124" s="178">
        <f t="shared" si="127"/>
        <v>0</v>
      </c>
      <c r="ES124" s="178">
        <f t="shared" si="127"/>
        <v>0</v>
      </c>
      <c r="ET124" s="178">
        <f t="shared" si="127"/>
        <v>0</v>
      </c>
      <c r="EU124" s="178">
        <f t="shared" si="127"/>
        <v>0</v>
      </c>
      <c r="EV124" s="178">
        <f t="shared" si="127"/>
        <v>0</v>
      </c>
      <c r="EW124" s="178">
        <f t="shared" si="127"/>
        <v>0</v>
      </c>
      <c r="EX124" s="178">
        <f t="shared" si="127"/>
        <v>0</v>
      </c>
      <c r="EY124" s="178">
        <f t="shared" si="127"/>
        <v>0</v>
      </c>
      <c r="EZ124" s="178">
        <f t="shared" si="127"/>
        <v>0</v>
      </c>
      <c r="FA124" s="178">
        <f t="shared" si="127"/>
        <v>0</v>
      </c>
      <c r="FB124" s="178">
        <f t="shared" si="127"/>
        <v>0</v>
      </c>
      <c r="FC124" s="178">
        <f t="shared" si="127"/>
        <v>0</v>
      </c>
      <c r="FD124" s="178">
        <f t="shared" si="127"/>
        <v>0</v>
      </c>
      <c r="FE124" s="178">
        <f t="shared" si="127"/>
        <v>0</v>
      </c>
      <c r="FF124" s="178">
        <f t="shared" si="127"/>
        <v>0</v>
      </c>
      <c r="FG124" s="178">
        <f t="shared" si="127"/>
        <v>0</v>
      </c>
      <c r="FH124" s="178">
        <f t="shared" si="127"/>
        <v>0</v>
      </c>
      <c r="FI124" s="178">
        <f t="shared" si="127"/>
        <v>0</v>
      </c>
      <c r="FJ124" s="178">
        <f t="shared" si="127"/>
        <v>0</v>
      </c>
      <c r="FK124" s="178">
        <f t="shared" si="127"/>
        <v>0</v>
      </c>
      <c r="FL124" s="178">
        <f t="shared" si="127"/>
        <v>0</v>
      </c>
      <c r="FM124" s="178">
        <f t="shared" si="127"/>
        <v>0</v>
      </c>
      <c r="FN124" s="178">
        <f t="shared" si="127"/>
        <v>0</v>
      </c>
      <c r="FO124" s="178">
        <f t="shared" si="127"/>
        <v>0</v>
      </c>
      <c r="FP124" s="178">
        <f t="shared" si="127"/>
        <v>0</v>
      </c>
      <c r="FQ124" s="178">
        <f t="shared" si="127"/>
        <v>0</v>
      </c>
      <c r="FR124" s="178">
        <f t="shared" si="127"/>
        <v>0</v>
      </c>
      <c r="FS124" s="178">
        <f t="shared" si="127"/>
        <v>0</v>
      </c>
      <c r="FT124" s="178">
        <f t="shared" si="127"/>
        <v>0</v>
      </c>
      <c r="FU124" s="179">
        <f t="shared" si="127"/>
        <v>372.551508</v>
      </c>
      <c r="FV124" s="178">
        <f t="shared" si="127"/>
        <v>0</v>
      </c>
      <c r="FW124" s="178">
        <f t="shared" si="127"/>
        <v>0</v>
      </c>
      <c r="FX124" s="178">
        <f t="shared" si="127"/>
        <v>0</v>
      </c>
      <c r="FY124" s="178">
        <f t="shared" si="127"/>
        <v>0</v>
      </c>
      <c r="FZ124" s="178">
        <f t="shared" si="127"/>
        <v>0</v>
      </c>
      <c r="GA124" s="178">
        <f t="shared" si="127"/>
        <v>0</v>
      </c>
      <c r="GB124" s="178">
        <f t="shared" si="127"/>
        <v>0</v>
      </c>
      <c r="GC124" s="179">
        <f t="shared" si="127"/>
        <v>376.6909692</v>
      </c>
      <c r="GD124" s="178">
        <f t="shared" si="127"/>
        <v>0</v>
      </c>
      <c r="GE124" s="178">
        <f t="shared" si="127"/>
        <v>0</v>
      </c>
      <c r="GF124" s="178">
        <f t="shared" si="127"/>
        <v>0</v>
      </c>
      <c r="GG124" s="178">
        <f t="shared" si="127"/>
        <v>0</v>
      </c>
      <c r="GH124" s="178">
        <f t="shared" si="127"/>
        <v>0</v>
      </c>
      <c r="GI124" s="178">
        <f t="shared" si="127"/>
        <v>0</v>
      </c>
      <c r="GJ124" s="178">
        <f t="shared" si="127"/>
        <v>0</v>
      </c>
      <c r="GK124" s="178">
        <f t="shared" si="127"/>
        <v>0</v>
      </c>
      <c r="GL124" s="178">
        <f t="shared" si="127"/>
        <v>0</v>
      </c>
      <c r="GM124" s="178">
        <f t="shared" si="127"/>
        <v>0</v>
      </c>
      <c r="GN124" s="178">
        <f t="shared" si="127"/>
        <v>0</v>
      </c>
      <c r="GO124" s="178">
        <f t="shared" si="127"/>
        <v>0</v>
      </c>
      <c r="GP124" s="178">
        <f t="shared" si="127"/>
        <v>0</v>
      </c>
      <c r="GQ124" s="178">
        <f t="shared" si="127"/>
        <v>0</v>
      </c>
      <c r="GR124" s="179">
        <f t="shared" si="127"/>
        <v>217.321713</v>
      </c>
      <c r="GS124" s="178">
        <f t="shared" si="127"/>
        <v>0</v>
      </c>
      <c r="GT124" s="178">
        <f t="shared" si="127"/>
        <v>0</v>
      </c>
      <c r="GU124" s="178">
        <f t="shared" si="127"/>
        <v>0</v>
      </c>
      <c r="GV124" s="178">
        <f t="shared" si="127"/>
        <v>0</v>
      </c>
      <c r="GW124" s="178">
        <f t="shared" si="127"/>
        <v>0</v>
      </c>
      <c r="GX124" s="178">
        <f t="shared" si="127"/>
        <v>0</v>
      </c>
      <c r="GY124" s="178">
        <f t="shared" si="127"/>
        <v>0</v>
      </c>
      <c r="GZ124" s="178">
        <f t="shared" si="127"/>
        <v>0</v>
      </c>
      <c r="HA124" s="178">
        <f t="shared" si="127"/>
        <v>0</v>
      </c>
      <c r="HB124" s="178">
        <f t="shared" si="127"/>
        <v>0</v>
      </c>
      <c r="HC124" s="178">
        <f t="shared" si="127"/>
        <v>0</v>
      </c>
      <c r="HD124" s="178">
        <f t="shared" si="127"/>
        <v>0</v>
      </c>
      <c r="HE124" s="178">
        <f t="shared" si="127"/>
        <v>0</v>
      </c>
      <c r="HF124" s="178">
        <f t="shared" si="127"/>
        <v>0</v>
      </c>
      <c r="HG124" s="178">
        <f t="shared" si="127"/>
        <v>0</v>
      </c>
      <c r="HH124" s="178">
        <f t="shared" si="127"/>
        <v>0</v>
      </c>
      <c r="HI124" s="178">
        <f t="shared" si="127"/>
        <v>0</v>
      </c>
      <c r="HJ124" s="178">
        <f t="shared" si="127"/>
        <v>0</v>
      </c>
      <c r="HK124" s="178">
        <f t="shared" si="127"/>
        <v>0</v>
      </c>
      <c r="HL124" s="178">
        <f t="shared" si="127"/>
        <v>0</v>
      </c>
      <c r="HM124" s="178">
        <f t="shared" si="127"/>
        <v>0</v>
      </c>
      <c r="HN124" s="178">
        <f t="shared" si="127"/>
        <v>0</v>
      </c>
      <c r="HO124" s="178">
        <f t="shared" si="127"/>
        <v>0</v>
      </c>
      <c r="HP124" s="178">
        <f t="shared" si="127"/>
        <v>0</v>
      </c>
      <c r="HQ124" s="178">
        <f t="shared" si="127"/>
        <v>0</v>
      </c>
      <c r="HR124" s="178">
        <f t="shared" si="127"/>
        <v>0</v>
      </c>
      <c r="HS124" s="178">
        <f t="shared" si="127"/>
        <v>0</v>
      </c>
      <c r="HT124" s="178">
        <f t="shared" si="127"/>
        <v>0</v>
      </c>
      <c r="HU124" s="178">
        <f t="shared" si="127"/>
        <v>0</v>
      </c>
      <c r="HV124" s="178">
        <f t="shared" si="127"/>
        <v>0</v>
      </c>
      <c r="HW124" s="178">
        <f t="shared" si="127"/>
        <v>0</v>
      </c>
      <c r="HX124" s="179">
        <f t="shared" si="127"/>
        <v>365.159613</v>
      </c>
      <c r="HY124" s="178">
        <f t="shared" si="127"/>
        <v>0</v>
      </c>
      <c r="HZ124" s="178">
        <f t="shared" si="127"/>
        <v>0</v>
      </c>
      <c r="IA124" s="178">
        <f t="shared" si="127"/>
        <v>0</v>
      </c>
      <c r="IB124" s="178">
        <f t="shared" si="127"/>
        <v>0</v>
      </c>
      <c r="IC124" s="178">
        <f t="shared" si="127"/>
        <v>0</v>
      </c>
      <c r="ID124" s="178">
        <f t="shared" si="127"/>
        <v>0</v>
      </c>
      <c r="IE124" s="178">
        <f t="shared" si="127"/>
        <v>0</v>
      </c>
      <c r="IF124" s="178">
        <f t="shared" si="127"/>
        <v>0</v>
      </c>
      <c r="IG124" s="178">
        <f t="shared" si="127"/>
        <v>0</v>
      </c>
      <c r="IH124" s="179">
        <f t="shared" si="127"/>
        <v>173.8573704</v>
      </c>
      <c r="II124" s="178">
        <f t="shared" si="127"/>
        <v>0</v>
      </c>
      <c r="IJ124" s="178">
        <f t="shared" si="127"/>
        <v>0</v>
      </c>
      <c r="IK124" s="178">
        <f t="shared" si="127"/>
        <v>0</v>
      </c>
      <c r="IL124" s="178">
        <f t="shared" si="127"/>
        <v>0</v>
      </c>
      <c r="IM124" s="178">
        <f t="shared" si="127"/>
        <v>0</v>
      </c>
      <c r="IN124" s="178">
        <f t="shared" si="127"/>
        <v>0</v>
      </c>
      <c r="IO124" s="178">
        <f t="shared" si="127"/>
        <v>0</v>
      </c>
      <c r="IP124" s="178">
        <f t="shared" si="127"/>
        <v>0</v>
      </c>
      <c r="IQ124" s="179">
        <f t="shared" si="127"/>
        <v>149.316279</v>
      </c>
      <c r="IR124" s="178">
        <f t="shared" si="127"/>
        <v>0</v>
      </c>
      <c r="IS124" s="178">
        <f t="shared" si="127"/>
        <v>0</v>
      </c>
      <c r="IT124" s="178">
        <f t="shared" si="127"/>
        <v>0</v>
      </c>
      <c r="IU124" s="178">
        <f t="shared" si="127"/>
        <v>0</v>
      </c>
      <c r="IV124" s="178">
        <f t="shared" si="127"/>
        <v>0</v>
      </c>
      <c r="IW124" s="178">
        <f t="shared" si="127"/>
        <v>0</v>
      </c>
      <c r="IX124" s="178">
        <f t="shared" si="127"/>
        <v>0</v>
      </c>
      <c r="IY124" s="178">
        <f t="shared" si="127"/>
        <v>0</v>
      </c>
      <c r="IZ124" s="179">
        <f t="shared" si="127"/>
        <v>217.321713</v>
      </c>
      <c r="JA124" s="178">
        <f t="shared" si="127"/>
        <v>0</v>
      </c>
      <c r="JB124" s="178">
        <f t="shared" si="127"/>
        <v>0</v>
      </c>
      <c r="JC124" s="178">
        <f t="shared" si="127"/>
        <v>0</v>
      </c>
      <c r="JD124" s="178">
        <f t="shared" si="127"/>
        <v>0</v>
      </c>
      <c r="JE124" s="178">
        <f t="shared" si="127"/>
        <v>0</v>
      </c>
      <c r="JF124" s="179">
        <f t="shared" si="127"/>
        <v>361.9071792</v>
      </c>
      <c r="JG124" s="178">
        <f t="shared" si="127"/>
        <v>0</v>
      </c>
      <c r="JH124" s="178">
        <f t="shared" si="127"/>
        <v>0</v>
      </c>
      <c r="JI124" s="178">
        <f t="shared" si="127"/>
        <v>0</v>
      </c>
      <c r="JJ124" s="178">
        <f t="shared" si="127"/>
        <v>0</v>
      </c>
      <c r="JK124" s="178">
        <f t="shared" si="127"/>
        <v>0</v>
      </c>
      <c r="JL124" s="178">
        <f t="shared" si="127"/>
        <v>0</v>
      </c>
      <c r="JM124" s="179">
        <f t="shared" si="127"/>
        <v>426.3645036</v>
      </c>
      <c r="JN124" s="178">
        <f t="shared" si="127"/>
        <v>0</v>
      </c>
      <c r="JO124" s="178">
        <f t="shared" si="127"/>
        <v>0</v>
      </c>
      <c r="JP124" s="179">
        <f t="shared" si="127"/>
        <v>492.0045312</v>
      </c>
      <c r="JQ124" s="178">
        <f t="shared" si="127"/>
        <v>0</v>
      </c>
      <c r="JR124" s="178">
        <f t="shared" si="127"/>
        <v>0</v>
      </c>
      <c r="JS124" s="178">
        <f t="shared" si="127"/>
        <v>0</v>
      </c>
      <c r="JT124" s="178">
        <f t="shared" si="127"/>
        <v>0</v>
      </c>
      <c r="JU124" s="178">
        <f t="shared" si="127"/>
        <v>0</v>
      </c>
      <c r="JV124" s="178">
        <f t="shared" si="127"/>
        <v>0</v>
      </c>
      <c r="JW124" s="178">
        <f t="shared" si="127"/>
        <v>0</v>
      </c>
      <c r="JX124" s="178">
        <f t="shared" si="127"/>
        <v>0</v>
      </c>
      <c r="JY124" s="178">
        <f t="shared" si="127"/>
        <v>0</v>
      </c>
      <c r="JZ124" s="182">
        <f t="shared" si="4"/>
        <v>0.195</v>
      </c>
      <c r="KA124" s="181">
        <f t="shared" si="5"/>
        <v>3152.49538</v>
      </c>
      <c r="KB124" s="181">
        <f t="shared" si="6"/>
        <v>614.736599</v>
      </c>
    </row>
    <row r="125" ht="14.25" customHeight="1">
      <c r="A125" s="50" t="s">
        <v>275</v>
      </c>
      <c r="B125" s="83" t="s">
        <v>480</v>
      </c>
      <c r="C125" s="50">
        <v>1811124.0</v>
      </c>
      <c r="D125" s="175">
        <v>0.0</v>
      </c>
      <c r="E125" s="175">
        <v>0.0</v>
      </c>
      <c r="F125" s="175">
        <v>0.0</v>
      </c>
      <c r="G125" s="175">
        <v>0.0</v>
      </c>
      <c r="H125" s="175">
        <v>0.0</v>
      </c>
      <c r="I125" s="175">
        <v>0.0</v>
      </c>
      <c r="J125" s="175">
        <v>0.0</v>
      </c>
      <c r="K125" s="175">
        <v>0.0</v>
      </c>
      <c r="L125" s="175">
        <v>0.0</v>
      </c>
      <c r="M125" s="175">
        <v>0.0</v>
      </c>
      <c r="N125" s="175">
        <v>0.0</v>
      </c>
      <c r="O125" s="175">
        <v>0.0</v>
      </c>
      <c r="P125" s="175">
        <v>0.0</v>
      </c>
      <c r="Q125" s="175">
        <v>0.0</v>
      </c>
      <c r="R125" s="175">
        <v>0.0</v>
      </c>
      <c r="S125" s="175">
        <v>0.0</v>
      </c>
      <c r="T125" s="175">
        <v>0.0</v>
      </c>
      <c r="U125" s="175">
        <v>0.0</v>
      </c>
      <c r="V125" s="175">
        <v>0.0</v>
      </c>
      <c r="W125" s="175">
        <v>0.0</v>
      </c>
      <c r="X125" s="175">
        <v>0.0</v>
      </c>
      <c r="Y125" s="175">
        <v>0.0</v>
      </c>
      <c r="Z125" s="175">
        <v>0.0</v>
      </c>
      <c r="AA125" s="175">
        <v>0.0</v>
      </c>
      <c r="AB125" s="175">
        <v>0.0</v>
      </c>
      <c r="AC125" s="175">
        <v>0.0</v>
      </c>
      <c r="AD125" s="175">
        <v>0.0</v>
      </c>
      <c r="AE125" s="175">
        <v>0.0</v>
      </c>
      <c r="AF125" s="175">
        <v>0.0</v>
      </c>
      <c r="AG125" s="175">
        <v>0.0</v>
      </c>
      <c r="AH125" s="175">
        <v>0.0</v>
      </c>
      <c r="AI125" s="175">
        <v>33.0</v>
      </c>
      <c r="AJ125" s="175">
        <v>0.0</v>
      </c>
      <c r="AK125" s="175">
        <v>0.0</v>
      </c>
      <c r="AL125" s="175">
        <v>0.0</v>
      </c>
      <c r="AM125" s="175">
        <v>0.0</v>
      </c>
      <c r="AN125" s="175">
        <v>0.0</v>
      </c>
      <c r="AO125" s="175">
        <v>0.0</v>
      </c>
      <c r="AP125" s="175">
        <v>0.0</v>
      </c>
      <c r="AQ125" s="175">
        <v>34.0</v>
      </c>
      <c r="AR125" s="175">
        <v>0.0</v>
      </c>
      <c r="AS125" s="175">
        <v>0.0</v>
      </c>
      <c r="AT125" s="175">
        <v>0.0</v>
      </c>
      <c r="AU125" s="175">
        <v>0.0</v>
      </c>
      <c r="AV125" s="175">
        <v>0.0</v>
      </c>
      <c r="AW125" s="175">
        <v>0.0</v>
      </c>
      <c r="AX125" s="175">
        <v>0.0</v>
      </c>
      <c r="AY125" s="175">
        <v>0.0</v>
      </c>
      <c r="AZ125" s="175">
        <v>0.0</v>
      </c>
      <c r="BA125" s="175">
        <v>0.0</v>
      </c>
      <c r="BB125" s="175">
        <v>0.0</v>
      </c>
      <c r="BC125" s="175">
        <v>0.0</v>
      </c>
      <c r="BD125" s="175">
        <v>0.0</v>
      </c>
      <c r="BE125" s="175">
        <v>0.0</v>
      </c>
      <c r="BF125" s="175">
        <v>34.0</v>
      </c>
      <c r="BG125" s="175">
        <v>0.0</v>
      </c>
      <c r="BH125" s="175">
        <v>0.0</v>
      </c>
      <c r="BI125" s="175">
        <v>0.0</v>
      </c>
      <c r="BJ125" s="175">
        <v>0.0</v>
      </c>
      <c r="BK125" s="175">
        <v>0.0</v>
      </c>
      <c r="BL125" s="175">
        <v>0.0</v>
      </c>
      <c r="BM125" s="175">
        <v>0.0</v>
      </c>
      <c r="BN125" s="175">
        <v>0.0</v>
      </c>
      <c r="BO125" s="175">
        <v>0.0</v>
      </c>
      <c r="BP125" s="175">
        <v>0.0</v>
      </c>
      <c r="BQ125" s="175">
        <v>0.0</v>
      </c>
      <c r="BR125" s="175">
        <v>0.0</v>
      </c>
      <c r="BS125" s="175">
        <v>0.0</v>
      </c>
      <c r="BT125" s="175">
        <v>0.0</v>
      </c>
      <c r="BU125" s="175">
        <v>0.0</v>
      </c>
      <c r="BV125" s="175">
        <v>0.0</v>
      </c>
      <c r="BW125" s="175">
        <v>0.0</v>
      </c>
      <c r="BX125" s="175">
        <v>0.0</v>
      </c>
      <c r="BY125" s="175">
        <v>0.0</v>
      </c>
      <c r="BZ125" s="175">
        <v>0.0</v>
      </c>
      <c r="CA125" s="175">
        <v>0.0</v>
      </c>
      <c r="CB125" s="175">
        <v>0.0</v>
      </c>
      <c r="CC125" s="175">
        <v>0.0</v>
      </c>
      <c r="CD125" s="175">
        <v>0.0</v>
      </c>
      <c r="CE125" s="175">
        <v>0.0</v>
      </c>
      <c r="CF125" s="175">
        <v>0.0</v>
      </c>
      <c r="CG125" s="175">
        <v>0.0</v>
      </c>
      <c r="CH125" s="175">
        <v>0.0</v>
      </c>
      <c r="CI125" s="175">
        <v>0.0</v>
      </c>
      <c r="CJ125" s="175">
        <v>0.0</v>
      </c>
      <c r="CK125" s="175">
        <v>0.0</v>
      </c>
      <c r="CL125" s="175">
        <v>32.0</v>
      </c>
      <c r="CM125" s="175">
        <v>0.0</v>
      </c>
      <c r="CN125" s="175">
        <v>0.0</v>
      </c>
      <c r="CO125" s="175">
        <v>0.0</v>
      </c>
      <c r="CP125" s="175">
        <v>0.0</v>
      </c>
      <c r="CQ125" s="175">
        <v>0.0</v>
      </c>
      <c r="CR125" s="175">
        <v>0.0</v>
      </c>
      <c r="CS125" s="175">
        <v>0.0</v>
      </c>
      <c r="CT125" s="175">
        <v>0.0</v>
      </c>
      <c r="CU125" s="175">
        <v>0.0</v>
      </c>
      <c r="CV125" s="175">
        <v>33.0</v>
      </c>
      <c r="CW125" s="175">
        <v>0.0</v>
      </c>
      <c r="CX125" s="175">
        <v>0.0</v>
      </c>
      <c r="CY125" s="175">
        <v>0.0</v>
      </c>
      <c r="CZ125" s="175">
        <v>0.0</v>
      </c>
      <c r="DA125" s="175">
        <v>0.0</v>
      </c>
      <c r="DB125" s="175">
        <v>0.0</v>
      </c>
      <c r="DC125" s="175">
        <v>0.0</v>
      </c>
      <c r="DD125" s="175">
        <v>0.0</v>
      </c>
      <c r="DE125" s="175">
        <v>32.0</v>
      </c>
      <c r="DF125" s="175">
        <v>0.0</v>
      </c>
      <c r="DG125" s="175">
        <v>0.0</v>
      </c>
      <c r="DH125" s="175">
        <v>0.0</v>
      </c>
      <c r="DI125" s="175">
        <v>0.0</v>
      </c>
      <c r="DJ125" s="175">
        <v>0.0</v>
      </c>
      <c r="DK125" s="175">
        <v>0.0</v>
      </c>
      <c r="DL125" s="175">
        <v>0.0</v>
      </c>
      <c r="DM125" s="175">
        <v>0.0</v>
      </c>
      <c r="DN125" s="175">
        <v>34.0</v>
      </c>
      <c r="DO125" s="175">
        <v>0.0</v>
      </c>
      <c r="DP125" s="175">
        <v>0.0</v>
      </c>
      <c r="DQ125" s="175">
        <v>0.0</v>
      </c>
      <c r="DR125" s="175">
        <v>0.0</v>
      </c>
      <c r="DS125" s="175">
        <v>0.0</v>
      </c>
      <c r="DT125" s="175">
        <v>32.0</v>
      </c>
      <c r="DU125" s="175">
        <v>0.0</v>
      </c>
      <c r="DV125" s="175">
        <v>0.0</v>
      </c>
      <c r="DW125" s="175">
        <v>0.0</v>
      </c>
      <c r="DX125" s="175">
        <v>0.0</v>
      </c>
      <c r="DY125" s="175">
        <v>0.0</v>
      </c>
      <c r="DZ125" s="175">
        <v>0.0</v>
      </c>
      <c r="EA125" s="175">
        <v>33.0</v>
      </c>
      <c r="EB125" s="175">
        <v>0.0</v>
      </c>
      <c r="EC125" s="175">
        <v>0.0</v>
      </c>
      <c r="ED125" s="175">
        <v>34.0</v>
      </c>
      <c r="EE125" s="175">
        <v>0.0</v>
      </c>
      <c r="EF125" s="175">
        <v>0.0</v>
      </c>
      <c r="EG125" s="175">
        <v>0.0</v>
      </c>
      <c r="EH125" s="175">
        <v>0.0</v>
      </c>
      <c r="EI125" s="175">
        <v>0.0</v>
      </c>
      <c r="EJ125" s="175">
        <v>0.0</v>
      </c>
      <c r="EK125" s="175">
        <v>0.0</v>
      </c>
      <c r="EL125" s="175">
        <v>0.0</v>
      </c>
      <c r="EM125" s="176">
        <v>0.0</v>
      </c>
      <c r="EN125" s="177">
        <f t="shared" si="2"/>
        <v>0</v>
      </c>
      <c r="EO125" s="178">
        <f>VLOOKUP(C125,'Complexity Cost Adjustment'!$C$2:$H$141,6,0)</f>
        <v>568.4352</v>
      </c>
      <c r="EP125" s="178">
        <f t="shared" ref="EP125:JY125" si="128">IF(D125&gt;0,($EO125)*D$143,0)</f>
        <v>0</v>
      </c>
      <c r="EQ125" s="178">
        <f t="shared" si="128"/>
        <v>0</v>
      </c>
      <c r="ER125" s="178">
        <f t="shared" si="128"/>
        <v>0</v>
      </c>
      <c r="ES125" s="178">
        <f t="shared" si="128"/>
        <v>0</v>
      </c>
      <c r="ET125" s="178">
        <f t="shared" si="128"/>
        <v>0</v>
      </c>
      <c r="EU125" s="178">
        <f t="shared" si="128"/>
        <v>0</v>
      </c>
      <c r="EV125" s="178">
        <f t="shared" si="128"/>
        <v>0</v>
      </c>
      <c r="EW125" s="178">
        <f t="shared" si="128"/>
        <v>0</v>
      </c>
      <c r="EX125" s="178">
        <f t="shared" si="128"/>
        <v>0</v>
      </c>
      <c r="EY125" s="178">
        <f t="shared" si="128"/>
        <v>0</v>
      </c>
      <c r="EZ125" s="178">
        <f t="shared" si="128"/>
        <v>0</v>
      </c>
      <c r="FA125" s="178">
        <f t="shared" si="128"/>
        <v>0</v>
      </c>
      <c r="FB125" s="178">
        <f t="shared" si="128"/>
        <v>0</v>
      </c>
      <c r="FC125" s="178">
        <f t="shared" si="128"/>
        <v>0</v>
      </c>
      <c r="FD125" s="178">
        <f t="shared" si="128"/>
        <v>0</v>
      </c>
      <c r="FE125" s="178">
        <f t="shared" si="128"/>
        <v>0</v>
      </c>
      <c r="FF125" s="178">
        <f t="shared" si="128"/>
        <v>0</v>
      </c>
      <c r="FG125" s="178">
        <f t="shared" si="128"/>
        <v>0</v>
      </c>
      <c r="FH125" s="178">
        <f t="shared" si="128"/>
        <v>0</v>
      </c>
      <c r="FI125" s="178">
        <f t="shared" si="128"/>
        <v>0</v>
      </c>
      <c r="FJ125" s="178">
        <f t="shared" si="128"/>
        <v>0</v>
      </c>
      <c r="FK125" s="178">
        <f t="shared" si="128"/>
        <v>0</v>
      </c>
      <c r="FL125" s="178">
        <f t="shared" si="128"/>
        <v>0</v>
      </c>
      <c r="FM125" s="178">
        <f t="shared" si="128"/>
        <v>0</v>
      </c>
      <c r="FN125" s="178">
        <f t="shared" si="128"/>
        <v>0</v>
      </c>
      <c r="FO125" s="178">
        <f t="shared" si="128"/>
        <v>0</v>
      </c>
      <c r="FP125" s="178">
        <f t="shared" si="128"/>
        <v>0</v>
      </c>
      <c r="FQ125" s="178">
        <f t="shared" si="128"/>
        <v>0</v>
      </c>
      <c r="FR125" s="178">
        <f t="shared" si="128"/>
        <v>0</v>
      </c>
      <c r="FS125" s="178">
        <f t="shared" si="128"/>
        <v>0</v>
      </c>
      <c r="FT125" s="178">
        <f t="shared" si="128"/>
        <v>0</v>
      </c>
      <c r="FU125" s="179">
        <f t="shared" si="128"/>
        <v>716.228352</v>
      </c>
      <c r="FV125" s="178">
        <f t="shared" si="128"/>
        <v>0</v>
      </c>
      <c r="FW125" s="178">
        <f t="shared" si="128"/>
        <v>0</v>
      </c>
      <c r="FX125" s="178">
        <f t="shared" si="128"/>
        <v>0</v>
      </c>
      <c r="FY125" s="178">
        <f t="shared" si="128"/>
        <v>0</v>
      </c>
      <c r="FZ125" s="178">
        <f t="shared" si="128"/>
        <v>0</v>
      </c>
      <c r="GA125" s="178">
        <f t="shared" si="128"/>
        <v>0</v>
      </c>
      <c r="GB125" s="178">
        <f t="shared" si="128"/>
        <v>0</v>
      </c>
      <c r="GC125" s="179">
        <f t="shared" si="128"/>
        <v>724.1864448</v>
      </c>
      <c r="GD125" s="178">
        <f t="shared" si="128"/>
        <v>0</v>
      </c>
      <c r="GE125" s="178">
        <f t="shared" si="128"/>
        <v>0</v>
      </c>
      <c r="GF125" s="178">
        <f t="shared" si="128"/>
        <v>0</v>
      </c>
      <c r="GG125" s="178">
        <f t="shared" si="128"/>
        <v>0</v>
      </c>
      <c r="GH125" s="178">
        <f t="shared" si="128"/>
        <v>0</v>
      </c>
      <c r="GI125" s="178">
        <f t="shared" si="128"/>
        <v>0</v>
      </c>
      <c r="GJ125" s="178">
        <f t="shared" si="128"/>
        <v>0</v>
      </c>
      <c r="GK125" s="178">
        <f t="shared" si="128"/>
        <v>0</v>
      </c>
      <c r="GL125" s="178">
        <f t="shared" si="128"/>
        <v>0</v>
      </c>
      <c r="GM125" s="178">
        <f t="shared" si="128"/>
        <v>0</v>
      </c>
      <c r="GN125" s="178">
        <f t="shared" si="128"/>
        <v>0</v>
      </c>
      <c r="GO125" s="178">
        <f t="shared" si="128"/>
        <v>0</v>
      </c>
      <c r="GP125" s="178">
        <f t="shared" si="128"/>
        <v>0</v>
      </c>
      <c r="GQ125" s="178">
        <f t="shared" si="128"/>
        <v>0</v>
      </c>
      <c r="GR125" s="179">
        <f t="shared" si="128"/>
        <v>417.799872</v>
      </c>
      <c r="GS125" s="178">
        <f t="shared" si="128"/>
        <v>0</v>
      </c>
      <c r="GT125" s="178">
        <f t="shared" si="128"/>
        <v>0</v>
      </c>
      <c r="GU125" s="178">
        <f t="shared" si="128"/>
        <v>0</v>
      </c>
      <c r="GV125" s="178">
        <f t="shared" si="128"/>
        <v>0</v>
      </c>
      <c r="GW125" s="178">
        <f t="shared" si="128"/>
        <v>0</v>
      </c>
      <c r="GX125" s="178">
        <f t="shared" si="128"/>
        <v>0</v>
      </c>
      <c r="GY125" s="178">
        <f t="shared" si="128"/>
        <v>0</v>
      </c>
      <c r="GZ125" s="178">
        <f t="shared" si="128"/>
        <v>0</v>
      </c>
      <c r="HA125" s="178">
        <f t="shared" si="128"/>
        <v>0</v>
      </c>
      <c r="HB125" s="178">
        <f t="shared" si="128"/>
        <v>0</v>
      </c>
      <c r="HC125" s="178">
        <f t="shared" si="128"/>
        <v>0</v>
      </c>
      <c r="HD125" s="178">
        <f t="shared" si="128"/>
        <v>0</v>
      </c>
      <c r="HE125" s="178">
        <f t="shared" si="128"/>
        <v>0</v>
      </c>
      <c r="HF125" s="178">
        <f t="shared" si="128"/>
        <v>0</v>
      </c>
      <c r="HG125" s="178">
        <f t="shared" si="128"/>
        <v>0</v>
      </c>
      <c r="HH125" s="178">
        <f t="shared" si="128"/>
        <v>0</v>
      </c>
      <c r="HI125" s="178">
        <f t="shared" si="128"/>
        <v>0</v>
      </c>
      <c r="HJ125" s="178">
        <f t="shared" si="128"/>
        <v>0</v>
      </c>
      <c r="HK125" s="178">
        <f t="shared" si="128"/>
        <v>0</v>
      </c>
      <c r="HL125" s="178">
        <f t="shared" si="128"/>
        <v>0</v>
      </c>
      <c r="HM125" s="178">
        <f t="shared" si="128"/>
        <v>0</v>
      </c>
      <c r="HN125" s="178">
        <f t="shared" si="128"/>
        <v>0</v>
      </c>
      <c r="HO125" s="178">
        <f t="shared" si="128"/>
        <v>0</v>
      </c>
      <c r="HP125" s="178">
        <f t="shared" si="128"/>
        <v>0</v>
      </c>
      <c r="HQ125" s="178">
        <f t="shared" si="128"/>
        <v>0</v>
      </c>
      <c r="HR125" s="178">
        <f t="shared" si="128"/>
        <v>0</v>
      </c>
      <c r="HS125" s="178">
        <f t="shared" si="128"/>
        <v>0</v>
      </c>
      <c r="HT125" s="178">
        <f t="shared" si="128"/>
        <v>0</v>
      </c>
      <c r="HU125" s="178">
        <f t="shared" si="128"/>
        <v>0</v>
      </c>
      <c r="HV125" s="178">
        <f t="shared" si="128"/>
        <v>0</v>
      </c>
      <c r="HW125" s="178">
        <f t="shared" si="128"/>
        <v>0</v>
      </c>
      <c r="HX125" s="179">
        <f t="shared" si="128"/>
        <v>702.017472</v>
      </c>
      <c r="HY125" s="178">
        <f t="shared" si="128"/>
        <v>0</v>
      </c>
      <c r="HZ125" s="178">
        <f t="shared" si="128"/>
        <v>0</v>
      </c>
      <c r="IA125" s="178">
        <f t="shared" si="128"/>
        <v>0</v>
      </c>
      <c r="IB125" s="178">
        <f t="shared" si="128"/>
        <v>0</v>
      </c>
      <c r="IC125" s="178">
        <f t="shared" si="128"/>
        <v>0</v>
      </c>
      <c r="ID125" s="178">
        <f t="shared" si="128"/>
        <v>0</v>
      </c>
      <c r="IE125" s="178">
        <f t="shared" si="128"/>
        <v>0</v>
      </c>
      <c r="IF125" s="178">
        <f t="shared" si="128"/>
        <v>0</v>
      </c>
      <c r="IG125" s="178">
        <f t="shared" si="128"/>
        <v>0</v>
      </c>
      <c r="IH125" s="179">
        <f t="shared" si="128"/>
        <v>334.2398976</v>
      </c>
      <c r="II125" s="178">
        <f t="shared" si="128"/>
        <v>0</v>
      </c>
      <c r="IJ125" s="178">
        <f t="shared" si="128"/>
        <v>0</v>
      </c>
      <c r="IK125" s="178">
        <f t="shared" si="128"/>
        <v>0</v>
      </c>
      <c r="IL125" s="178">
        <f t="shared" si="128"/>
        <v>0</v>
      </c>
      <c r="IM125" s="178">
        <f t="shared" si="128"/>
        <v>0</v>
      </c>
      <c r="IN125" s="178">
        <f t="shared" si="128"/>
        <v>0</v>
      </c>
      <c r="IO125" s="178">
        <f t="shared" si="128"/>
        <v>0</v>
      </c>
      <c r="IP125" s="178">
        <f t="shared" si="128"/>
        <v>0</v>
      </c>
      <c r="IQ125" s="179">
        <f t="shared" si="128"/>
        <v>287.059776</v>
      </c>
      <c r="IR125" s="178">
        <f t="shared" si="128"/>
        <v>0</v>
      </c>
      <c r="IS125" s="178">
        <f t="shared" si="128"/>
        <v>0</v>
      </c>
      <c r="IT125" s="178">
        <f t="shared" si="128"/>
        <v>0</v>
      </c>
      <c r="IU125" s="178">
        <f t="shared" si="128"/>
        <v>0</v>
      </c>
      <c r="IV125" s="178">
        <f t="shared" si="128"/>
        <v>0</v>
      </c>
      <c r="IW125" s="178">
        <f t="shared" si="128"/>
        <v>0</v>
      </c>
      <c r="IX125" s="178">
        <f t="shared" si="128"/>
        <v>0</v>
      </c>
      <c r="IY125" s="178">
        <f t="shared" si="128"/>
        <v>0</v>
      </c>
      <c r="IZ125" s="179">
        <f t="shared" si="128"/>
        <v>417.799872</v>
      </c>
      <c r="JA125" s="178">
        <f t="shared" si="128"/>
        <v>0</v>
      </c>
      <c r="JB125" s="178">
        <f t="shared" si="128"/>
        <v>0</v>
      </c>
      <c r="JC125" s="178">
        <f t="shared" si="128"/>
        <v>0</v>
      </c>
      <c r="JD125" s="178">
        <f t="shared" si="128"/>
        <v>0</v>
      </c>
      <c r="JE125" s="178">
        <f t="shared" si="128"/>
        <v>0</v>
      </c>
      <c r="JF125" s="179">
        <f t="shared" si="128"/>
        <v>695.7646848</v>
      </c>
      <c r="JG125" s="178">
        <f t="shared" si="128"/>
        <v>0</v>
      </c>
      <c r="JH125" s="178">
        <f t="shared" si="128"/>
        <v>0</v>
      </c>
      <c r="JI125" s="178">
        <f t="shared" si="128"/>
        <v>0</v>
      </c>
      <c r="JJ125" s="178">
        <f t="shared" si="128"/>
        <v>0</v>
      </c>
      <c r="JK125" s="178">
        <f t="shared" si="128"/>
        <v>0</v>
      </c>
      <c r="JL125" s="178">
        <f t="shared" si="128"/>
        <v>0</v>
      </c>
      <c r="JM125" s="179">
        <f t="shared" si="128"/>
        <v>819.6835584</v>
      </c>
      <c r="JN125" s="178">
        <f t="shared" si="128"/>
        <v>0</v>
      </c>
      <c r="JO125" s="178">
        <f t="shared" si="128"/>
        <v>0</v>
      </c>
      <c r="JP125" s="179">
        <f t="shared" si="128"/>
        <v>945.8761728</v>
      </c>
      <c r="JQ125" s="178">
        <f t="shared" si="128"/>
        <v>0</v>
      </c>
      <c r="JR125" s="178">
        <f t="shared" si="128"/>
        <v>0</v>
      </c>
      <c r="JS125" s="178">
        <f t="shared" si="128"/>
        <v>0</v>
      </c>
      <c r="JT125" s="178">
        <f t="shared" si="128"/>
        <v>0</v>
      </c>
      <c r="JU125" s="178">
        <f t="shared" si="128"/>
        <v>0</v>
      </c>
      <c r="JV125" s="178">
        <f t="shared" si="128"/>
        <v>0</v>
      </c>
      <c r="JW125" s="178">
        <f t="shared" si="128"/>
        <v>0</v>
      </c>
      <c r="JX125" s="178">
        <f t="shared" si="128"/>
        <v>0</v>
      </c>
      <c r="JY125" s="178">
        <f t="shared" si="128"/>
        <v>0</v>
      </c>
      <c r="JZ125" s="182">
        <f t="shared" si="4"/>
        <v>0.195</v>
      </c>
      <c r="KA125" s="181">
        <f t="shared" si="5"/>
        <v>6060.656102</v>
      </c>
      <c r="KB125" s="181">
        <f t="shared" si="6"/>
        <v>1181.82794</v>
      </c>
    </row>
    <row r="126" ht="14.25" customHeight="1">
      <c r="A126" s="50" t="s">
        <v>275</v>
      </c>
      <c r="B126" s="83" t="s">
        <v>480</v>
      </c>
      <c r="C126" s="50">
        <v>1811125.0</v>
      </c>
      <c r="D126" s="175">
        <v>0.0</v>
      </c>
      <c r="E126" s="175">
        <v>0.0</v>
      </c>
      <c r="F126" s="175">
        <v>0.0</v>
      </c>
      <c r="G126" s="175">
        <v>0.0</v>
      </c>
      <c r="H126" s="175">
        <v>0.0</v>
      </c>
      <c r="I126" s="175">
        <v>0.0</v>
      </c>
      <c r="J126" s="175">
        <v>0.0</v>
      </c>
      <c r="K126" s="175">
        <v>0.0</v>
      </c>
      <c r="L126" s="175">
        <v>0.0</v>
      </c>
      <c r="M126" s="175">
        <v>0.0</v>
      </c>
      <c r="N126" s="175">
        <v>0.0</v>
      </c>
      <c r="O126" s="175">
        <v>0.0</v>
      </c>
      <c r="P126" s="175">
        <v>0.0</v>
      </c>
      <c r="Q126" s="175">
        <v>0.0</v>
      </c>
      <c r="R126" s="175">
        <v>0.0</v>
      </c>
      <c r="S126" s="175">
        <v>0.0</v>
      </c>
      <c r="T126" s="175">
        <v>0.0</v>
      </c>
      <c r="U126" s="175">
        <v>0.0</v>
      </c>
      <c r="V126" s="175">
        <v>0.0</v>
      </c>
      <c r="W126" s="175">
        <v>0.0</v>
      </c>
      <c r="X126" s="175">
        <v>0.0</v>
      </c>
      <c r="Y126" s="175">
        <v>0.0</v>
      </c>
      <c r="Z126" s="175">
        <v>0.0</v>
      </c>
      <c r="AA126" s="175">
        <v>0.0</v>
      </c>
      <c r="AB126" s="175">
        <v>0.0</v>
      </c>
      <c r="AC126" s="175">
        <v>0.0</v>
      </c>
      <c r="AD126" s="175">
        <v>0.0</v>
      </c>
      <c r="AE126" s="175">
        <v>0.0</v>
      </c>
      <c r="AF126" s="175">
        <v>0.0</v>
      </c>
      <c r="AG126" s="175">
        <v>0.0</v>
      </c>
      <c r="AH126" s="175">
        <v>0.0</v>
      </c>
      <c r="AI126" s="175">
        <v>2133.0</v>
      </c>
      <c r="AJ126" s="175">
        <v>0.0</v>
      </c>
      <c r="AK126" s="175">
        <v>0.0</v>
      </c>
      <c r="AL126" s="175">
        <v>0.0</v>
      </c>
      <c r="AM126" s="175">
        <v>0.0</v>
      </c>
      <c r="AN126" s="175">
        <v>0.0</v>
      </c>
      <c r="AO126" s="175">
        <v>0.0</v>
      </c>
      <c r="AP126" s="175">
        <v>0.0</v>
      </c>
      <c r="AQ126" s="175">
        <v>2166.0</v>
      </c>
      <c r="AR126" s="175">
        <v>0.0</v>
      </c>
      <c r="AS126" s="175">
        <v>0.0</v>
      </c>
      <c r="AT126" s="175">
        <v>0.0</v>
      </c>
      <c r="AU126" s="175">
        <v>0.0</v>
      </c>
      <c r="AV126" s="175">
        <v>0.0</v>
      </c>
      <c r="AW126" s="175">
        <v>0.0</v>
      </c>
      <c r="AX126" s="175">
        <v>0.0</v>
      </c>
      <c r="AY126" s="175">
        <v>0.0</v>
      </c>
      <c r="AZ126" s="175">
        <v>0.0</v>
      </c>
      <c r="BA126" s="175">
        <v>0.0</v>
      </c>
      <c r="BB126" s="175">
        <v>0.0</v>
      </c>
      <c r="BC126" s="175">
        <v>0.0</v>
      </c>
      <c r="BD126" s="175">
        <v>0.0</v>
      </c>
      <c r="BE126" s="175">
        <v>0.0</v>
      </c>
      <c r="BF126" s="175">
        <v>2194.0</v>
      </c>
      <c r="BG126" s="175">
        <v>0.0</v>
      </c>
      <c r="BH126" s="175">
        <v>0.0</v>
      </c>
      <c r="BI126" s="175">
        <v>0.0</v>
      </c>
      <c r="BJ126" s="175">
        <v>0.0</v>
      </c>
      <c r="BK126" s="175">
        <v>0.0</v>
      </c>
      <c r="BL126" s="175">
        <v>0.0</v>
      </c>
      <c r="BM126" s="175">
        <v>0.0</v>
      </c>
      <c r="BN126" s="175">
        <v>0.0</v>
      </c>
      <c r="BO126" s="175">
        <v>0.0</v>
      </c>
      <c r="BP126" s="175">
        <v>0.0</v>
      </c>
      <c r="BQ126" s="175">
        <v>0.0</v>
      </c>
      <c r="BR126" s="175">
        <v>0.0</v>
      </c>
      <c r="BS126" s="175">
        <v>0.0</v>
      </c>
      <c r="BT126" s="175">
        <v>0.0</v>
      </c>
      <c r="BU126" s="175">
        <v>0.0</v>
      </c>
      <c r="BV126" s="175">
        <v>0.0</v>
      </c>
      <c r="BW126" s="175">
        <v>0.0</v>
      </c>
      <c r="BX126" s="175">
        <v>0.0</v>
      </c>
      <c r="BY126" s="175">
        <v>0.0</v>
      </c>
      <c r="BZ126" s="175">
        <v>0.0</v>
      </c>
      <c r="CA126" s="175">
        <v>0.0</v>
      </c>
      <c r="CB126" s="175">
        <v>0.0</v>
      </c>
      <c r="CC126" s="175">
        <v>0.0</v>
      </c>
      <c r="CD126" s="175">
        <v>0.0</v>
      </c>
      <c r="CE126" s="175">
        <v>0.0</v>
      </c>
      <c r="CF126" s="175">
        <v>0.0</v>
      </c>
      <c r="CG126" s="175">
        <v>0.0</v>
      </c>
      <c r="CH126" s="175">
        <v>0.0</v>
      </c>
      <c r="CI126" s="175">
        <v>0.0</v>
      </c>
      <c r="CJ126" s="175">
        <v>0.0</v>
      </c>
      <c r="CK126" s="175">
        <v>0.0</v>
      </c>
      <c r="CL126" s="175">
        <v>2068.0</v>
      </c>
      <c r="CM126" s="175">
        <v>0.0</v>
      </c>
      <c r="CN126" s="175">
        <v>0.0</v>
      </c>
      <c r="CO126" s="175">
        <v>0.0</v>
      </c>
      <c r="CP126" s="175">
        <v>0.0</v>
      </c>
      <c r="CQ126" s="175">
        <v>0.0</v>
      </c>
      <c r="CR126" s="175">
        <v>0.0</v>
      </c>
      <c r="CS126" s="175">
        <v>0.0</v>
      </c>
      <c r="CT126" s="175">
        <v>0.0</v>
      </c>
      <c r="CU126" s="175">
        <v>0.0</v>
      </c>
      <c r="CV126" s="175">
        <v>2133.0</v>
      </c>
      <c r="CW126" s="175">
        <v>0.0</v>
      </c>
      <c r="CX126" s="175">
        <v>0.0</v>
      </c>
      <c r="CY126" s="175">
        <v>0.0</v>
      </c>
      <c r="CZ126" s="175">
        <v>0.0</v>
      </c>
      <c r="DA126" s="175">
        <v>0.0</v>
      </c>
      <c r="DB126" s="175">
        <v>0.0</v>
      </c>
      <c r="DC126" s="175">
        <v>0.0</v>
      </c>
      <c r="DD126" s="175">
        <v>0.0</v>
      </c>
      <c r="DE126" s="175">
        <v>2048.0</v>
      </c>
      <c r="DF126" s="175">
        <v>0.0</v>
      </c>
      <c r="DG126" s="175">
        <v>0.0</v>
      </c>
      <c r="DH126" s="175">
        <v>0.0</v>
      </c>
      <c r="DI126" s="175">
        <v>0.0</v>
      </c>
      <c r="DJ126" s="175">
        <v>0.0</v>
      </c>
      <c r="DK126" s="175">
        <v>0.0</v>
      </c>
      <c r="DL126" s="175">
        <v>0.0</v>
      </c>
      <c r="DM126" s="175">
        <v>0.0</v>
      </c>
      <c r="DN126" s="175">
        <v>2194.0</v>
      </c>
      <c r="DO126" s="175">
        <v>0.0</v>
      </c>
      <c r="DP126" s="175">
        <v>0.0</v>
      </c>
      <c r="DQ126" s="175">
        <v>0.0</v>
      </c>
      <c r="DR126" s="175">
        <v>0.0</v>
      </c>
      <c r="DS126" s="175">
        <v>0.0</v>
      </c>
      <c r="DT126" s="175">
        <v>2027.0</v>
      </c>
      <c r="DU126" s="175">
        <v>0.0</v>
      </c>
      <c r="DV126" s="175">
        <v>0.0</v>
      </c>
      <c r="DW126" s="175">
        <v>0.0</v>
      </c>
      <c r="DX126" s="175">
        <v>0.0</v>
      </c>
      <c r="DY126" s="175">
        <v>0.0</v>
      </c>
      <c r="DZ126" s="175">
        <v>2103.0</v>
      </c>
      <c r="EA126" s="175">
        <v>0.0</v>
      </c>
      <c r="EB126" s="175">
        <v>0.0</v>
      </c>
      <c r="EC126" s="175">
        <v>0.0</v>
      </c>
      <c r="ED126" s="175">
        <v>2160.0</v>
      </c>
      <c r="EE126" s="175">
        <v>0.0</v>
      </c>
      <c r="EF126" s="175">
        <v>0.0</v>
      </c>
      <c r="EG126" s="175">
        <v>0.0</v>
      </c>
      <c r="EH126" s="175">
        <v>0.0</v>
      </c>
      <c r="EI126" s="175">
        <v>0.0</v>
      </c>
      <c r="EJ126" s="175">
        <v>0.0</v>
      </c>
      <c r="EK126" s="175">
        <v>0.0</v>
      </c>
      <c r="EL126" s="175">
        <v>0.0</v>
      </c>
      <c r="EM126" s="176">
        <v>0.0</v>
      </c>
      <c r="EN126" s="177">
        <f t="shared" si="2"/>
        <v>0</v>
      </c>
      <c r="EO126" s="178">
        <f>VLOOKUP(C126,'Complexity Cost Adjustment'!$C$2:$H$141,6,0)</f>
        <v>56.4096</v>
      </c>
      <c r="EP126" s="178">
        <f t="shared" ref="EP126:JY126" si="129">IF(D126&gt;0,($EO126)*D$143,0)</f>
        <v>0</v>
      </c>
      <c r="EQ126" s="178">
        <f t="shared" si="129"/>
        <v>0</v>
      </c>
      <c r="ER126" s="178">
        <f t="shared" si="129"/>
        <v>0</v>
      </c>
      <c r="ES126" s="178">
        <f t="shared" si="129"/>
        <v>0</v>
      </c>
      <c r="ET126" s="178">
        <f t="shared" si="129"/>
        <v>0</v>
      </c>
      <c r="EU126" s="178">
        <f t="shared" si="129"/>
        <v>0</v>
      </c>
      <c r="EV126" s="178">
        <f t="shared" si="129"/>
        <v>0</v>
      </c>
      <c r="EW126" s="178">
        <f t="shared" si="129"/>
        <v>0</v>
      </c>
      <c r="EX126" s="178">
        <f t="shared" si="129"/>
        <v>0</v>
      </c>
      <c r="EY126" s="178">
        <f t="shared" si="129"/>
        <v>0</v>
      </c>
      <c r="EZ126" s="178">
        <f t="shared" si="129"/>
        <v>0</v>
      </c>
      <c r="FA126" s="178">
        <f t="shared" si="129"/>
        <v>0</v>
      </c>
      <c r="FB126" s="178">
        <f t="shared" si="129"/>
        <v>0</v>
      </c>
      <c r="FC126" s="178">
        <f t="shared" si="129"/>
        <v>0</v>
      </c>
      <c r="FD126" s="178">
        <f t="shared" si="129"/>
        <v>0</v>
      </c>
      <c r="FE126" s="178">
        <f t="shared" si="129"/>
        <v>0</v>
      </c>
      <c r="FF126" s="178">
        <f t="shared" si="129"/>
        <v>0</v>
      </c>
      <c r="FG126" s="178">
        <f t="shared" si="129"/>
        <v>0</v>
      </c>
      <c r="FH126" s="178">
        <f t="shared" si="129"/>
        <v>0</v>
      </c>
      <c r="FI126" s="178">
        <f t="shared" si="129"/>
        <v>0</v>
      </c>
      <c r="FJ126" s="178">
        <f t="shared" si="129"/>
        <v>0</v>
      </c>
      <c r="FK126" s="178">
        <f t="shared" si="129"/>
        <v>0</v>
      </c>
      <c r="FL126" s="178">
        <f t="shared" si="129"/>
        <v>0</v>
      </c>
      <c r="FM126" s="178">
        <f t="shared" si="129"/>
        <v>0</v>
      </c>
      <c r="FN126" s="178">
        <f t="shared" si="129"/>
        <v>0</v>
      </c>
      <c r="FO126" s="178">
        <f t="shared" si="129"/>
        <v>0</v>
      </c>
      <c r="FP126" s="178">
        <f t="shared" si="129"/>
        <v>0</v>
      </c>
      <c r="FQ126" s="178">
        <f t="shared" si="129"/>
        <v>0</v>
      </c>
      <c r="FR126" s="178">
        <f t="shared" si="129"/>
        <v>0</v>
      </c>
      <c r="FS126" s="178">
        <f t="shared" si="129"/>
        <v>0</v>
      </c>
      <c r="FT126" s="178">
        <f t="shared" si="129"/>
        <v>0</v>
      </c>
      <c r="FU126" s="179">
        <f t="shared" si="129"/>
        <v>71.076096</v>
      </c>
      <c r="FV126" s="178">
        <f t="shared" si="129"/>
        <v>0</v>
      </c>
      <c r="FW126" s="178">
        <f t="shared" si="129"/>
        <v>0</v>
      </c>
      <c r="FX126" s="178">
        <f t="shared" si="129"/>
        <v>0</v>
      </c>
      <c r="FY126" s="178">
        <f t="shared" si="129"/>
        <v>0</v>
      </c>
      <c r="FZ126" s="178">
        <f t="shared" si="129"/>
        <v>0</v>
      </c>
      <c r="GA126" s="178">
        <f t="shared" si="129"/>
        <v>0</v>
      </c>
      <c r="GB126" s="178">
        <f t="shared" si="129"/>
        <v>0</v>
      </c>
      <c r="GC126" s="179">
        <f t="shared" si="129"/>
        <v>71.8658304</v>
      </c>
      <c r="GD126" s="178">
        <f t="shared" si="129"/>
        <v>0</v>
      </c>
      <c r="GE126" s="178">
        <f t="shared" si="129"/>
        <v>0</v>
      </c>
      <c r="GF126" s="178">
        <f t="shared" si="129"/>
        <v>0</v>
      </c>
      <c r="GG126" s="178">
        <f t="shared" si="129"/>
        <v>0</v>
      </c>
      <c r="GH126" s="178">
        <f t="shared" si="129"/>
        <v>0</v>
      </c>
      <c r="GI126" s="178">
        <f t="shared" si="129"/>
        <v>0</v>
      </c>
      <c r="GJ126" s="178">
        <f t="shared" si="129"/>
        <v>0</v>
      </c>
      <c r="GK126" s="178">
        <f t="shared" si="129"/>
        <v>0</v>
      </c>
      <c r="GL126" s="178">
        <f t="shared" si="129"/>
        <v>0</v>
      </c>
      <c r="GM126" s="178">
        <f t="shared" si="129"/>
        <v>0</v>
      </c>
      <c r="GN126" s="178">
        <f t="shared" si="129"/>
        <v>0</v>
      </c>
      <c r="GO126" s="178">
        <f t="shared" si="129"/>
        <v>0</v>
      </c>
      <c r="GP126" s="178">
        <f t="shared" si="129"/>
        <v>0</v>
      </c>
      <c r="GQ126" s="178">
        <f t="shared" si="129"/>
        <v>0</v>
      </c>
      <c r="GR126" s="179">
        <f t="shared" si="129"/>
        <v>41.461056</v>
      </c>
      <c r="GS126" s="178">
        <f t="shared" si="129"/>
        <v>0</v>
      </c>
      <c r="GT126" s="178">
        <f t="shared" si="129"/>
        <v>0</v>
      </c>
      <c r="GU126" s="178">
        <f t="shared" si="129"/>
        <v>0</v>
      </c>
      <c r="GV126" s="178">
        <f t="shared" si="129"/>
        <v>0</v>
      </c>
      <c r="GW126" s="178">
        <f t="shared" si="129"/>
        <v>0</v>
      </c>
      <c r="GX126" s="178">
        <f t="shared" si="129"/>
        <v>0</v>
      </c>
      <c r="GY126" s="178">
        <f t="shared" si="129"/>
        <v>0</v>
      </c>
      <c r="GZ126" s="178">
        <f t="shared" si="129"/>
        <v>0</v>
      </c>
      <c r="HA126" s="178">
        <f t="shared" si="129"/>
        <v>0</v>
      </c>
      <c r="HB126" s="178">
        <f t="shared" si="129"/>
        <v>0</v>
      </c>
      <c r="HC126" s="178">
        <f t="shared" si="129"/>
        <v>0</v>
      </c>
      <c r="HD126" s="178">
        <f t="shared" si="129"/>
        <v>0</v>
      </c>
      <c r="HE126" s="178">
        <f t="shared" si="129"/>
        <v>0</v>
      </c>
      <c r="HF126" s="178">
        <f t="shared" si="129"/>
        <v>0</v>
      </c>
      <c r="HG126" s="178">
        <f t="shared" si="129"/>
        <v>0</v>
      </c>
      <c r="HH126" s="178">
        <f t="shared" si="129"/>
        <v>0</v>
      </c>
      <c r="HI126" s="178">
        <f t="shared" si="129"/>
        <v>0</v>
      </c>
      <c r="HJ126" s="178">
        <f t="shared" si="129"/>
        <v>0</v>
      </c>
      <c r="HK126" s="178">
        <f t="shared" si="129"/>
        <v>0</v>
      </c>
      <c r="HL126" s="178">
        <f t="shared" si="129"/>
        <v>0</v>
      </c>
      <c r="HM126" s="178">
        <f t="shared" si="129"/>
        <v>0</v>
      </c>
      <c r="HN126" s="178">
        <f t="shared" si="129"/>
        <v>0</v>
      </c>
      <c r="HO126" s="178">
        <f t="shared" si="129"/>
        <v>0</v>
      </c>
      <c r="HP126" s="178">
        <f t="shared" si="129"/>
        <v>0</v>
      </c>
      <c r="HQ126" s="178">
        <f t="shared" si="129"/>
        <v>0</v>
      </c>
      <c r="HR126" s="178">
        <f t="shared" si="129"/>
        <v>0</v>
      </c>
      <c r="HS126" s="178">
        <f t="shared" si="129"/>
        <v>0</v>
      </c>
      <c r="HT126" s="178">
        <f t="shared" si="129"/>
        <v>0</v>
      </c>
      <c r="HU126" s="178">
        <f t="shared" si="129"/>
        <v>0</v>
      </c>
      <c r="HV126" s="178">
        <f t="shared" si="129"/>
        <v>0</v>
      </c>
      <c r="HW126" s="178">
        <f t="shared" si="129"/>
        <v>0</v>
      </c>
      <c r="HX126" s="179">
        <f t="shared" si="129"/>
        <v>69.665856</v>
      </c>
      <c r="HY126" s="178">
        <f t="shared" si="129"/>
        <v>0</v>
      </c>
      <c r="HZ126" s="178">
        <f t="shared" si="129"/>
        <v>0</v>
      </c>
      <c r="IA126" s="178">
        <f t="shared" si="129"/>
        <v>0</v>
      </c>
      <c r="IB126" s="178">
        <f t="shared" si="129"/>
        <v>0</v>
      </c>
      <c r="IC126" s="178">
        <f t="shared" si="129"/>
        <v>0</v>
      </c>
      <c r="ID126" s="178">
        <f t="shared" si="129"/>
        <v>0</v>
      </c>
      <c r="IE126" s="178">
        <f t="shared" si="129"/>
        <v>0</v>
      </c>
      <c r="IF126" s="178">
        <f t="shared" si="129"/>
        <v>0</v>
      </c>
      <c r="IG126" s="178">
        <f t="shared" si="129"/>
        <v>0</v>
      </c>
      <c r="IH126" s="179">
        <f t="shared" si="129"/>
        <v>33.1688448</v>
      </c>
      <c r="II126" s="178">
        <f t="shared" si="129"/>
        <v>0</v>
      </c>
      <c r="IJ126" s="178">
        <f t="shared" si="129"/>
        <v>0</v>
      </c>
      <c r="IK126" s="178">
        <f t="shared" si="129"/>
        <v>0</v>
      </c>
      <c r="IL126" s="178">
        <f t="shared" si="129"/>
        <v>0</v>
      </c>
      <c r="IM126" s="178">
        <f t="shared" si="129"/>
        <v>0</v>
      </c>
      <c r="IN126" s="178">
        <f t="shared" si="129"/>
        <v>0</v>
      </c>
      <c r="IO126" s="178">
        <f t="shared" si="129"/>
        <v>0</v>
      </c>
      <c r="IP126" s="178">
        <f t="shared" si="129"/>
        <v>0</v>
      </c>
      <c r="IQ126" s="179">
        <f t="shared" si="129"/>
        <v>28.486848</v>
      </c>
      <c r="IR126" s="178">
        <f t="shared" si="129"/>
        <v>0</v>
      </c>
      <c r="IS126" s="178">
        <f t="shared" si="129"/>
        <v>0</v>
      </c>
      <c r="IT126" s="178">
        <f t="shared" si="129"/>
        <v>0</v>
      </c>
      <c r="IU126" s="178">
        <f t="shared" si="129"/>
        <v>0</v>
      </c>
      <c r="IV126" s="178">
        <f t="shared" si="129"/>
        <v>0</v>
      </c>
      <c r="IW126" s="178">
        <f t="shared" si="129"/>
        <v>0</v>
      </c>
      <c r="IX126" s="178">
        <f t="shared" si="129"/>
        <v>0</v>
      </c>
      <c r="IY126" s="178">
        <f t="shared" si="129"/>
        <v>0</v>
      </c>
      <c r="IZ126" s="179">
        <f t="shared" si="129"/>
        <v>41.461056</v>
      </c>
      <c r="JA126" s="178">
        <f t="shared" si="129"/>
        <v>0</v>
      </c>
      <c r="JB126" s="178">
        <f t="shared" si="129"/>
        <v>0</v>
      </c>
      <c r="JC126" s="178">
        <f t="shared" si="129"/>
        <v>0</v>
      </c>
      <c r="JD126" s="178">
        <f t="shared" si="129"/>
        <v>0</v>
      </c>
      <c r="JE126" s="178">
        <f t="shared" si="129"/>
        <v>0</v>
      </c>
      <c r="JF126" s="179">
        <f t="shared" si="129"/>
        <v>69.0453504</v>
      </c>
      <c r="JG126" s="178">
        <f t="shared" si="129"/>
        <v>0</v>
      </c>
      <c r="JH126" s="178">
        <f t="shared" si="129"/>
        <v>0</v>
      </c>
      <c r="JI126" s="178">
        <f t="shared" si="129"/>
        <v>0</v>
      </c>
      <c r="JJ126" s="178">
        <f t="shared" si="129"/>
        <v>0</v>
      </c>
      <c r="JK126" s="178">
        <f t="shared" si="129"/>
        <v>0</v>
      </c>
      <c r="JL126" s="179">
        <f t="shared" si="129"/>
        <v>80.5529088</v>
      </c>
      <c r="JM126" s="178">
        <f t="shared" si="129"/>
        <v>0</v>
      </c>
      <c r="JN126" s="178">
        <f t="shared" si="129"/>
        <v>0</v>
      </c>
      <c r="JO126" s="178">
        <f t="shared" si="129"/>
        <v>0</v>
      </c>
      <c r="JP126" s="179">
        <f t="shared" si="129"/>
        <v>93.8655744</v>
      </c>
      <c r="JQ126" s="178">
        <f t="shared" si="129"/>
        <v>0</v>
      </c>
      <c r="JR126" s="178">
        <f t="shared" si="129"/>
        <v>0</v>
      </c>
      <c r="JS126" s="178">
        <f t="shared" si="129"/>
        <v>0</v>
      </c>
      <c r="JT126" s="178">
        <f t="shared" si="129"/>
        <v>0</v>
      </c>
      <c r="JU126" s="178">
        <f t="shared" si="129"/>
        <v>0</v>
      </c>
      <c r="JV126" s="178">
        <f t="shared" si="129"/>
        <v>0</v>
      </c>
      <c r="JW126" s="178">
        <f t="shared" si="129"/>
        <v>0</v>
      </c>
      <c r="JX126" s="178">
        <f t="shared" si="129"/>
        <v>0</v>
      </c>
      <c r="JY126" s="178">
        <f t="shared" si="129"/>
        <v>0</v>
      </c>
      <c r="JZ126" s="182">
        <f t="shared" si="4"/>
        <v>0.195</v>
      </c>
      <c r="KA126" s="181">
        <f t="shared" si="5"/>
        <v>600.6494208</v>
      </c>
      <c r="KB126" s="181">
        <f t="shared" si="6"/>
        <v>117.1266371</v>
      </c>
    </row>
    <row r="127" ht="14.25" customHeight="1">
      <c r="A127" s="50" t="s">
        <v>275</v>
      </c>
      <c r="B127" s="83" t="s">
        <v>480</v>
      </c>
      <c r="C127" s="50">
        <v>1811126.0</v>
      </c>
      <c r="D127" s="175">
        <v>0.0</v>
      </c>
      <c r="E127" s="175">
        <v>0.0</v>
      </c>
      <c r="F127" s="175">
        <v>0.0</v>
      </c>
      <c r="G127" s="175">
        <v>0.0</v>
      </c>
      <c r="H127" s="175">
        <v>0.0</v>
      </c>
      <c r="I127" s="175">
        <v>0.0</v>
      </c>
      <c r="J127" s="175">
        <v>0.0</v>
      </c>
      <c r="K127" s="175">
        <v>0.0</v>
      </c>
      <c r="L127" s="175">
        <v>0.0</v>
      </c>
      <c r="M127" s="175">
        <v>0.0</v>
      </c>
      <c r="N127" s="175">
        <v>0.0</v>
      </c>
      <c r="O127" s="175">
        <v>0.0</v>
      </c>
      <c r="P127" s="175">
        <v>0.0</v>
      </c>
      <c r="Q127" s="175">
        <v>0.0</v>
      </c>
      <c r="R127" s="175">
        <v>0.0</v>
      </c>
      <c r="S127" s="175">
        <v>0.0</v>
      </c>
      <c r="T127" s="175">
        <v>0.0</v>
      </c>
      <c r="U127" s="175">
        <v>0.0</v>
      </c>
      <c r="V127" s="175">
        <v>0.0</v>
      </c>
      <c r="W127" s="175">
        <v>0.0</v>
      </c>
      <c r="X127" s="175">
        <v>0.0</v>
      </c>
      <c r="Y127" s="175">
        <v>0.0</v>
      </c>
      <c r="Z127" s="175">
        <v>0.0</v>
      </c>
      <c r="AA127" s="175">
        <v>0.0</v>
      </c>
      <c r="AB127" s="175">
        <v>0.0</v>
      </c>
      <c r="AC127" s="175">
        <v>0.0</v>
      </c>
      <c r="AD127" s="175">
        <v>0.0</v>
      </c>
      <c r="AE127" s="175">
        <v>0.0</v>
      </c>
      <c r="AF127" s="175">
        <v>0.0</v>
      </c>
      <c r="AG127" s="175">
        <v>0.0</v>
      </c>
      <c r="AH127" s="175">
        <v>0.0</v>
      </c>
      <c r="AI127" s="175">
        <v>133.0</v>
      </c>
      <c r="AJ127" s="175">
        <v>0.0</v>
      </c>
      <c r="AK127" s="175">
        <v>0.0</v>
      </c>
      <c r="AL127" s="175">
        <v>0.0</v>
      </c>
      <c r="AM127" s="175">
        <v>0.0</v>
      </c>
      <c r="AN127" s="175">
        <v>0.0</v>
      </c>
      <c r="AO127" s="175">
        <v>0.0</v>
      </c>
      <c r="AP127" s="175">
        <v>0.0</v>
      </c>
      <c r="AQ127" s="175">
        <v>135.0</v>
      </c>
      <c r="AR127" s="175">
        <v>0.0</v>
      </c>
      <c r="AS127" s="175">
        <v>0.0</v>
      </c>
      <c r="AT127" s="175">
        <v>0.0</v>
      </c>
      <c r="AU127" s="175">
        <v>0.0</v>
      </c>
      <c r="AV127" s="175">
        <v>0.0</v>
      </c>
      <c r="AW127" s="175">
        <v>0.0</v>
      </c>
      <c r="AX127" s="175">
        <v>0.0</v>
      </c>
      <c r="AY127" s="175">
        <v>0.0</v>
      </c>
      <c r="AZ127" s="175">
        <v>0.0</v>
      </c>
      <c r="BA127" s="175">
        <v>0.0</v>
      </c>
      <c r="BB127" s="175">
        <v>0.0</v>
      </c>
      <c r="BC127" s="175">
        <v>0.0</v>
      </c>
      <c r="BD127" s="175">
        <v>0.0</v>
      </c>
      <c r="BE127" s="175">
        <v>0.0</v>
      </c>
      <c r="BF127" s="175">
        <v>137.0</v>
      </c>
      <c r="BG127" s="175">
        <v>0.0</v>
      </c>
      <c r="BH127" s="175">
        <v>0.0</v>
      </c>
      <c r="BI127" s="175">
        <v>0.0</v>
      </c>
      <c r="BJ127" s="175">
        <v>0.0</v>
      </c>
      <c r="BK127" s="175">
        <v>0.0</v>
      </c>
      <c r="BL127" s="175">
        <v>0.0</v>
      </c>
      <c r="BM127" s="175">
        <v>0.0</v>
      </c>
      <c r="BN127" s="175">
        <v>0.0</v>
      </c>
      <c r="BO127" s="175">
        <v>0.0</v>
      </c>
      <c r="BP127" s="175">
        <v>0.0</v>
      </c>
      <c r="BQ127" s="175">
        <v>0.0</v>
      </c>
      <c r="BR127" s="175">
        <v>0.0</v>
      </c>
      <c r="BS127" s="175">
        <v>0.0</v>
      </c>
      <c r="BT127" s="175">
        <v>0.0</v>
      </c>
      <c r="BU127" s="175">
        <v>0.0</v>
      </c>
      <c r="BV127" s="175">
        <v>0.0</v>
      </c>
      <c r="BW127" s="175">
        <v>0.0</v>
      </c>
      <c r="BX127" s="175">
        <v>0.0</v>
      </c>
      <c r="BY127" s="175">
        <v>0.0</v>
      </c>
      <c r="BZ127" s="175">
        <v>0.0</v>
      </c>
      <c r="CA127" s="175">
        <v>0.0</v>
      </c>
      <c r="CB127" s="175">
        <v>0.0</v>
      </c>
      <c r="CC127" s="175">
        <v>0.0</v>
      </c>
      <c r="CD127" s="175">
        <v>0.0</v>
      </c>
      <c r="CE127" s="175">
        <v>0.0</v>
      </c>
      <c r="CF127" s="175">
        <v>0.0</v>
      </c>
      <c r="CG127" s="175">
        <v>0.0</v>
      </c>
      <c r="CH127" s="175">
        <v>0.0</v>
      </c>
      <c r="CI127" s="175">
        <v>0.0</v>
      </c>
      <c r="CJ127" s="175">
        <v>0.0</v>
      </c>
      <c r="CK127" s="175">
        <v>0.0</v>
      </c>
      <c r="CL127" s="175">
        <v>129.0</v>
      </c>
      <c r="CM127" s="175">
        <v>0.0</v>
      </c>
      <c r="CN127" s="175">
        <v>0.0</v>
      </c>
      <c r="CO127" s="175">
        <v>0.0</v>
      </c>
      <c r="CP127" s="175">
        <v>0.0</v>
      </c>
      <c r="CQ127" s="175">
        <v>0.0</v>
      </c>
      <c r="CR127" s="175">
        <v>0.0</v>
      </c>
      <c r="CS127" s="175">
        <v>0.0</v>
      </c>
      <c r="CT127" s="175">
        <v>0.0</v>
      </c>
      <c r="CU127" s="175">
        <v>0.0</v>
      </c>
      <c r="CV127" s="175">
        <v>133.0</v>
      </c>
      <c r="CW127" s="175">
        <v>0.0</v>
      </c>
      <c r="CX127" s="175">
        <v>0.0</v>
      </c>
      <c r="CY127" s="175">
        <v>0.0</v>
      </c>
      <c r="CZ127" s="175">
        <v>0.0</v>
      </c>
      <c r="DA127" s="175">
        <v>0.0</v>
      </c>
      <c r="DB127" s="175">
        <v>0.0</v>
      </c>
      <c r="DC127" s="175">
        <v>0.0</v>
      </c>
      <c r="DD127" s="175">
        <v>0.0</v>
      </c>
      <c r="DE127" s="175">
        <v>128.0</v>
      </c>
      <c r="DF127" s="175">
        <v>0.0</v>
      </c>
      <c r="DG127" s="175">
        <v>0.0</v>
      </c>
      <c r="DH127" s="175">
        <v>0.0</v>
      </c>
      <c r="DI127" s="175">
        <v>0.0</v>
      </c>
      <c r="DJ127" s="175">
        <v>0.0</v>
      </c>
      <c r="DK127" s="175">
        <v>0.0</v>
      </c>
      <c r="DL127" s="175">
        <v>0.0</v>
      </c>
      <c r="DM127" s="175">
        <v>0.0</v>
      </c>
      <c r="DN127" s="175">
        <v>137.0</v>
      </c>
      <c r="DO127" s="175">
        <v>0.0</v>
      </c>
      <c r="DP127" s="175">
        <v>0.0</v>
      </c>
      <c r="DQ127" s="175">
        <v>0.0</v>
      </c>
      <c r="DR127" s="175">
        <v>0.0</v>
      </c>
      <c r="DS127" s="175">
        <v>0.0</v>
      </c>
      <c r="DT127" s="175">
        <v>127.0</v>
      </c>
      <c r="DU127" s="175">
        <v>0.0</v>
      </c>
      <c r="DV127" s="175">
        <v>0.0</v>
      </c>
      <c r="DW127" s="175">
        <v>0.0</v>
      </c>
      <c r="DX127" s="175">
        <v>0.0</v>
      </c>
      <c r="DY127" s="175">
        <v>0.0</v>
      </c>
      <c r="DZ127" s="175">
        <v>131.0</v>
      </c>
      <c r="EA127" s="175">
        <v>0.0</v>
      </c>
      <c r="EB127" s="175">
        <v>0.0</v>
      </c>
      <c r="EC127" s="175">
        <v>0.0</v>
      </c>
      <c r="ED127" s="175">
        <v>135.0</v>
      </c>
      <c r="EE127" s="175">
        <v>0.0</v>
      </c>
      <c r="EF127" s="175">
        <v>0.0</v>
      </c>
      <c r="EG127" s="175">
        <v>0.0</v>
      </c>
      <c r="EH127" s="175">
        <v>0.0</v>
      </c>
      <c r="EI127" s="175">
        <v>0.0</v>
      </c>
      <c r="EJ127" s="175">
        <v>0.0</v>
      </c>
      <c r="EK127" s="175">
        <v>0.0</v>
      </c>
      <c r="EL127" s="175">
        <v>0.0</v>
      </c>
      <c r="EM127" s="176">
        <v>0.0</v>
      </c>
      <c r="EN127" s="177">
        <f t="shared" si="2"/>
        <v>0</v>
      </c>
      <c r="EO127" s="178">
        <f>VLOOKUP(C127,'Complexity Cost Adjustment'!$C$2:$H$141,6,0)</f>
        <v>508.8616</v>
      </c>
      <c r="EP127" s="178">
        <f t="shared" ref="EP127:JY127" si="130">IF(D127&gt;0,($EO127)*D$143,0)</f>
        <v>0</v>
      </c>
      <c r="EQ127" s="178">
        <f t="shared" si="130"/>
        <v>0</v>
      </c>
      <c r="ER127" s="178">
        <f t="shared" si="130"/>
        <v>0</v>
      </c>
      <c r="ES127" s="178">
        <f t="shared" si="130"/>
        <v>0</v>
      </c>
      <c r="ET127" s="178">
        <f t="shared" si="130"/>
        <v>0</v>
      </c>
      <c r="EU127" s="178">
        <f t="shared" si="130"/>
        <v>0</v>
      </c>
      <c r="EV127" s="178">
        <f t="shared" si="130"/>
        <v>0</v>
      </c>
      <c r="EW127" s="178">
        <f t="shared" si="130"/>
        <v>0</v>
      </c>
      <c r="EX127" s="178">
        <f t="shared" si="130"/>
        <v>0</v>
      </c>
      <c r="EY127" s="178">
        <f t="shared" si="130"/>
        <v>0</v>
      </c>
      <c r="EZ127" s="178">
        <f t="shared" si="130"/>
        <v>0</v>
      </c>
      <c r="FA127" s="178">
        <f t="shared" si="130"/>
        <v>0</v>
      </c>
      <c r="FB127" s="178">
        <f t="shared" si="130"/>
        <v>0</v>
      </c>
      <c r="FC127" s="178">
        <f t="shared" si="130"/>
        <v>0</v>
      </c>
      <c r="FD127" s="178">
        <f t="shared" si="130"/>
        <v>0</v>
      </c>
      <c r="FE127" s="178">
        <f t="shared" si="130"/>
        <v>0</v>
      </c>
      <c r="FF127" s="178">
        <f t="shared" si="130"/>
        <v>0</v>
      </c>
      <c r="FG127" s="178">
        <f t="shared" si="130"/>
        <v>0</v>
      </c>
      <c r="FH127" s="178">
        <f t="shared" si="130"/>
        <v>0</v>
      </c>
      <c r="FI127" s="178">
        <f t="shared" si="130"/>
        <v>0</v>
      </c>
      <c r="FJ127" s="178">
        <f t="shared" si="130"/>
        <v>0</v>
      </c>
      <c r="FK127" s="178">
        <f t="shared" si="130"/>
        <v>0</v>
      </c>
      <c r="FL127" s="178">
        <f t="shared" si="130"/>
        <v>0</v>
      </c>
      <c r="FM127" s="178">
        <f t="shared" si="130"/>
        <v>0</v>
      </c>
      <c r="FN127" s="178">
        <f t="shared" si="130"/>
        <v>0</v>
      </c>
      <c r="FO127" s="178">
        <f t="shared" si="130"/>
        <v>0</v>
      </c>
      <c r="FP127" s="178">
        <f t="shared" si="130"/>
        <v>0</v>
      </c>
      <c r="FQ127" s="178">
        <f t="shared" si="130"/>
        <v>0</v>
      </c>
      <c r="FR127" s="178">
        <f t="shared" si="130"/>
        <v>0</v>
      </c>
      <c r="FS127" s="178">
        <f t="shared" si="130"/>
        <v>0</v>
      </c>
      <c r="FT127" s="178">
        <f t="shared" si="130"/>
        <v>0</v>
      </c>
      <c r="FU127" s="179">
        <f t="shared" si="130"/>
        <v>641.165616</v>
      </c>
      <c r="FV127" s="178">
        <f t="shared" si="130"/>
        <v>0</v>
      </c>
      <c r="FW127" s="178">
        <f t="shared" si="130"/>
        <v>0</v>
      </c>
      <c r="FX127" s="178">
        <f t="shared" si="130"/>
        <v>0</v>
      </c>
      <c r="FY127" s="178">
        <f t="shared" si="130"/>
        <v>0</v>
      </c>
      <c r="FZ127" s="178">
        <f t="shared" si="130"/>
        <v>0</v>
      </c>
      <c r="GA127" s="178">
        <f t="shared" si="130"/>
        <v>0</v>
      </c>
      <c r="GB127" s="178">
        <f t="shared" si="130"/>
        <v>0</v>
      </c>
      <c r="GC127" s="179">
        <f t="shared" si="130"/>
        <v>648.2896784</v>
      </c>
      <c r="GD127" s="178">
        <f t="shared" si="130"/>
        <v>0</v>
      </c>
      <c r="GE127" s="178">
        <f t="shared" si="130"/>
        <v>0</v>
      </c>
      <c r="GF127" s="178">
        <f t="shared" si="130"/>
        <v>0</v>
      </c>
      <c r="GG127" s="178">
        <f t="shared" si="130"/>
        <v>0</v>
      </c>
      <c r="GH127" s="178">
        <f t="shared" si="130"/>
        <v>0</v>
      </c>
      <c r="GI127" s="178">
        <f t="shared" si="130"/>
        <v>0</v>
      </c>
      <c r="GJ127" s="178">
        <f t="shared" si="130"/>
        <v>0</v>
      </c>
      <c r="GK127" s="178">
        <f t="shared" si="130"/>
        <v>0</v>
      </c>
      <c r="GL127" s="178">
        <f t="shared" si="130"/>
        <v>0</v>
      </c>
      <c r="GM127" s="178">
        <f t="shared" si="130"/>
        <v>0</v>
      </c>
      <c r="GN127" s="178">
        <f t="shared" si="130"/>
        <v>0</v>
      </c>
      <c r="GO127" s="178">
        <f t="shared" si="130"/>
        <v>0</v>
      </c>
      <c r="GP127" s="178">
        <f t="shared" si="130"/>
        <v>0</v>
      </c>
      <c r="GQ127" s="178">
        <f t="shared" si="130"/>
        <v>0</v>
      </c>
      <c r="GR127" s="179">
        <f t="shared" si="130"/>
        <v>374.013276</v>
      </c>
      <c r="GS127" s="178">
        <f t="shared" si="130"/>
        <v>0</v>
      </c>
      <c r="GT127" s="178">
        <f t="shared" si="130"/>
        <v>0</v>
      </c>
      <c r="GU127" s="178">
        <f t="shared" si="130"/>
        <v>0</v>
      </c>
      <c r="GV127" s="178">
        <f t="shared" si="130"/>
        <v>0</v>
      </c>
      <c r="GW127" s="178">
        <f t="shared" si="130"/>
        <v>0</v>
      </c>
      <c r="GX127" s="178">
        <f t="shared" si="130"/>
        <v>0</v>
      </c>
      <c r="GY127" s="178">
        <f t="shared" si="130"/>
        <v>0</v>
      </c>
      <c r="GZ127" s="178">
        <f t="shared" si="130"/>
        <v>0</v>
      </c>
      <c r="HA127" s="178">
        <f t="shared" si="130"/>
        <v>0</v>
      </c>
      <c r="HB127" s="178">
        <f t="shared" si="130"/>
        <v>0</v>
      </c>
      <c r="HC127" s="178">
        <f t="shared" si="130"/>
        <v>0</v>
      </c>
      <c r="HD127" s="178">
        <f t="shared" si="130"/>
        <v>0</v>
      </c>
      <c r="HE127" s="178">
        <f t="shared" si="130"/>
        <v>0</v>
      </c>
      <c r="HF127" s="178">
        <f t="shared" si="130"/>
        <v>0</v>
      </c>
      <c r="HG127" s="178">
        <f t="shared" si="130"/>
        <v>0</v>
      </c>
      <c r="HH127" s="178">
        <f t="shared" si="130"/>
        <v>0</v>
      </c>
      <c r="HI127" s="178">
        <f t="shared" si="130"/>
        <v>0</v>
      </c>
      <c r="HJ127" s="178">
        <f t="shared" si="130"/>
        <v>0</v>
      </c>
      <c r="HK127" s="178">
        <f t="shared" si="130"/>
        <v>0</v>
      </c>
      <c r="HL127" s="178">
        <f t="shared" si="130"/>
        <v>0</v>
      </c>
      <c r="HM127" s="178">
        <f t="shared" si="130"/>
        <v>0</v>
      </c>
      <c r="HN127" s="178">
        <f t="shared" si="130"/>
        <v>0</v>
      </c>
      <c r="HO127" s="178">
        <f t="shared" si="130"/>
        <v>0</v>
      </c>
      <c r="HP127" s="178">
        <f t="shared" si="130"/>
        <v>0</v>
      </c>
      <c r="HQ127" s="178">
        <f t="shared" si="130"/>
        <v>0</v>
      </c>
      <c r="HR127" s="178">
        <f t="shared" si="130"/>
        <v>0</v>
      </c>
      <c r="HS127" s="178">
        <f t="shared" si="130"/>
        <v>0</v>
      </c>
      <c r="HT127" s="178">
        <f t="shared" si="130"/>
        <v>0</v>
      </c>
      <c r="HU127" s="178">
        <f t="shared" si="130"/>
        <v>0</v>
      </c>
      <c r="HV127" s="178">
        <f t="shared" si="130"/>
        <v>0</v>
      </c>
      <c r="HW127" s="178">
        <f t="shared" si="130"/>
        <v>0</v>
      </c>
      <c r="HX127" s="179">
        <f t="shared" si="130"/>
        <v>628.444076</v>
      </c>
      <c r="HY127" s="178">
        <f t="shared" si="130"/>
        <v>0</v>
      </c>
      <c r="HZ127" s="178">
        <f t="shared" si="130"/>
        <v>0</v>
      </c>
      <c r="IA127" s="178">
        <f t="shared" si="130"/>
        <v>0</v>
      </c>
      <c r="IB127" s="178">
        <f t="shared" si="130"/>
        <v>0</v>
      </c>
      <c r="IC127" s="178">
        <f t="shared" si="130"/>
        <v>0</v>
      </c>
      <c r="ID127" s="178">
        <f t="shared" si="130"/>
        <v>0</v>
      </c>
      <c r="IE127" s="178">
        <f t="shared" si="130"/>
        <v>0</v>
      </c>
      <c r="IF127" s="178">
        <f t="shared" si="130"/>
        <v>0</v>
      </c>
      <c r="IG127" s="178">
        <f t="shared" si="130"/>
        <v>0</v>
      </c>
      <c r="IH127" s="179">
        <f t="shared" si="130"/>
        <v>299.2106208</v>
      </c>
      <c r="II127" s="178">
        <f t="shared" si="130"/>
        <v>0</v>
      </c>
      <c r="IJ127" s="178">
        <f t="shared" si="130"/>
        <v>0</v>
      </c>
      <c r="IK127" s="178">
        <f t="shared" si="130"/>
        <v>0</v>
      </c>
      <c r="IL127" s="178">
        <f t="shared" si="130"/>
        <v>0</v>
      </c>
      <c r="IM127" s="178">
        <f t="shared" si="130"/>
        <v>0</v>
      </c>
      <c r="IN127" s="178">
        <f t="shared" si="130"/>
        <v>0</v>
      </c>
      <c r="IO127" s="178">
        <f t="shared" si="130"/>
        <v>0</v>
      </c>
      <c r="IP127" s="178">
        <f t="shared" si="130"/>
        <v>0</v>
      </c>
      <c r="IQ127" s="179">
        <f t="shared" si="130"/>
        <v>256.975108</v>
      </c>
      <c r="IR127" s="178">
        <f t="shared" si="130"/>
        <v>0</v>
      </c>
      <c r="IS127" s="178">
        <f t="shared" si="130"/>
        <v>0</v>
      </c>
      <c r="IT127" s="178">
        <f t="shared" si="130"/>
        <v>0</v>
      </c>
      <c r="IU127" s="178">
        <f t="shared" si="130"/>
        <v>0</v>
      </c>
      <c r="IV127" s="178">
        <f t="shared" si="130"/>
        <v>0</v>
      </c>
      <c r="IW127" s="178">
        <f t="shared" si="130"/>
        <v>0</v>
      </c>
      <c r="IX127" s="178">
        <f t="shared" si="130"/>
        <v>0</v>
      </c>
      <c r="IY127" s="178">
        <f t="shared" si="130"/>
        <v>0</v>
      </c>
      <c r="IZ127" s="179">
        <f t="shared" si="130"/>
        <v>374.013276</v>
      </c>
      <c r="JA127" s="178">
        <f t="shared" si="130"/>
        <v>0</v>
      </c>
      <c r="JB127" s="178">
        <f t="shared" si="130"/>
        <v>0</v>
      </c>
      <c r="JC127" s="178">
        <f t="shared" si="130"/>
        <v>0</v>
      </c>
      <c r="JD127" s="178">
        <f t="shared" si="130"/>
        <v>0</v>
      </c>
      <c r="JE127" s="178">
        <f t="shared" si="130"/>
        <v>0</v>
      </c>
      <c r="JF127" s="179">
        <f t="shared" si="130"/>
        <v>622.8465984</v>
      </c>
      <c r="JG127" s="178">
        <f t="shared" si="130"/>
        <v>0</v>
      </c>
      <c r="JH127" s="178">
        <f t="shared" si="130"/>
        <v>0</v>
      </c>
      <c r="JI127" s="178">
        <f t="shared" si="130"/>
        <v>0</v>
      </c>
      <c r="JJ127" s="178">
        <f t="shared" si="130"/>
        <v>0</v>
      </c>
      <c r="JK127" s="178">
        <f t="shared" si="130"/>
        <v>0</v>
      </c>
      <c r="JL127" s="179">
        <f t="shared" si="130"/>
        <v>726.6543648</v>
      </c>
      <c r="JM127" s="178">
        <f t="shared" si="130"/>
        <v>0</v>
      </c>
      <c r="JN127" s="178">
        <f t="shared" si="130"/>
        <v>0</v>
      </c>
      <c r="JO127" s="178">
        <f t="shared" si="130"/>
        <v>0</v>
      </c>
      <c r="JP127" s="179">
        <f t="shared" si="130"/>
        <v>846.7457024</v>
      </c>
      <c r="JQ127" s="178">
        <f t="shared" si="130"/>
        <v>0</v>
      </c>
      <c r="JR127" s="178">
        <f t="shared" si="130"/>
        <v>0</v>
      </c>
      <c r="JS127" s="178">
        <f t="shared" si="130"/>
        <v>0</v>
      </c>
      <c r="JT127" s="178">
        <f t="shared" si="130"/>
        <v>0</v>
      </c>
      <c r="JU127" s="178">
        <f t="shared" si="130"/>
        <v>0</v>
      </c>
      <c r="JV127" s="178">
        <f t="shared" si="130"/>
        <v>0</v>
      </c>
      <c r="JW127" s="178">
        <f t="shared" si="130"/>
        <v>0</v>
      </c>
      <c r="JX127" s="178">
        <f t="shared" si="130"/>
        <v>0</v>
      </c>
      <c r="JY127" s="178">
        <f t="shared" si="130"/>
        <v>0</v>
      </c>
      <c r="JZ127" s="182">
        <f t="shared" si="4"/>
        <v>0.195</v>
      </c>
      <c r="KA127" s="181">
        <f t="shared" si="5"/>
        <v>5418.358317</v>
      </c>
      <c r="KB127" s="181">
        <f t="shared" si="6"/>
        <v>1056.579872</v>
      </c>
    </row>
    <row r="128" ht="14.25" customHeight="1">
      <c r="A128" s="50" t="s">
        <v>275</v>
      </c>
      <c r="B128" s="83" t="s">
        <v>480</v>
      </c>
      <c r="C128" s="50">
        <v>1811127.0</v>
      </c>
      <c r="D128" s="175">
        <v>0.0</v>
      </c>
      <c r="E128" s="175">
        <v>0.0</v>
      </c>
      <c r="F128" s="175">
        <v>0.0</v>
      </c>
      <c r="G128" s="175">
        <v>0.0</v>
      </c>
      <c r="H128" s="175">
        <v>0.0</v>
      </c>
      <c r="I128" s="175">
        <v>0.0</v>
      </c>
      <c r="J128" s="175">
        <v>0.0</v>
      </c>
      <c r="K128" s="175">
        <v>0.0</v>
      </c>
      <c r="L128" s="175">
        <v>0.0</v>
      </c>
      <c r="M128" s="175">
        <v>0.0</v>
      </c>
      <c r="N128" s="175">
        <v>0.0</v>
      </c>
      <c r="O128" s="175">
        <v>0.0</v>
      </c>
      <c r="P128" s="175">
        <v>0.0</v>
      </c>
      <c r="Q128" s="175">
        <v>0.0</v>
      </c>
      <c r="R128" s="175">
        <v>0.0</v>
      </c>
      <c r="S128" s="175">
        <v>0.0</v>
      </c>
      <c r="T128" s="175">
        <v>0.0</v>
      </c>
      <c r="U128" s="175">
        <v>0.0</v>
      </c>
      <c r="V128" s="175">
        <v>0.0</v>
      </c>
      <c r="W128" s="175">
        <v>0.0</v>
      </c>
      <c r="X128" s="175">
        <v>0.0</v>
      </c>
      <c r="Y128" s="175">
        <v>0.0</v>
      </c>
      <c r="Z128" s="175">
        <v>0.0</v>
      </c>
      <c r="AA128" s="175">
        <v>0.0</v>
      </c>
      <c r="AB128" s="175">
        <v>0.0</v>
      </c>
      <c r="AC128" s="175">
        <v>0.0</v>
      </c>
      <c r="AD128" s="175">
        <v>0.0</v>
      </c>
      <c r="AE128" s="175">
        <v>0.0</v>
      </c>
      <c r="AF128" s="175">
        <v>0.0</v>
      </c>
      <c r="AG128" s="175">
        <v>0.0</v>
      </c>
      <c r="AH128" s="175">
        <v>0.0</v>
      </c>
      <c r="AI128" s="175">
        <v>1000.0</v>
      </c>
      <c r="AJ128" s="175">
        <v>0.0</v>
      </c>
      <c r="AK128" s="175">
        <v>0.0</v>
      </c>
      <c r="AL128" s="175">
        <v>0.0</v>
      </c>
      <c r="AM128" s="175">
        <v>0.0</v>
      </c>
      <c r="AN128" s="175">
        <v>0.0</v>
      </c>
      <c r="AO128" s="175">
        <v>0.0</v>
      </c>
      <c r="AP128" s="175">
        <v>0.0</v>
      </c>
      <c r="AQ128" s="175">
        <v>1015.0</v>
      </c>
      <c r="AR128" s="175">
        <v>0.0</v>
      </c>
      <c r="AS128" s="175">
        <v>0.0</v>
      </c>
      <c r="AT128" s="175">
        <v>0.0</v>
      </c>
      <c r="AU128" s="175">
        <v>0.0</v>
      </c>
      <c r="AV128" s="175">
        <v>0.0</v>
      </c>
      <c r="AW128" s="175">
        <v>0.0</v>
      </c>
      <c r="AX128" s="175">
        <v>0.0</v>
      </c>
      <c r="AY128" s="175">
        <v>0.0</v>
      </c>
      <c r="AZ128" s="175">
        <v>0.0</v>
      </c>
      <c r="BA128" s="175">
        <v>0.0</v>
      </c>
      <c r="BB128" s="175">
        <v>0.0</v>
      </c>
      <c r="BC128" s="175">
        <v>0.0</v>
      </c>
      <c r="BD128" s="175">
        <v>0.0</v>
      </c>
      <c r="BE128" s="175">
        <v>0.0</v>
      </c>
      <c r="BF128" s="175">
        <v>0.0</v>
      </c>
      <c r="BG128" s="175">
        <v>1029.0</v>
      </c>
      <c r="BH128" s="175">
        <v>0.0</v>
      </c>
      <c r="BI128" s="175">
        <v>0.0</v>
      </c>
      <c r="BJ128" s="175">
        <v>0.0</v>
      </c>
      <c r="BK128" s="175">
        <v>0.0</v>
      </c>
      <c r="BL128" s="175">
        <v>0.0</v>
      </c>
      <c r="BM128" s="175">
        <v>0.0</v>
      </c>
      <c r="BN128" s="175">
        <v>0.0</v>
      </c>
      <c r="BO128" s="175">
        <v>0.0</v>
      </c>
      <c r="BP128" s="175">
        <v>0.0</v>
      </c>
      <c r="BQ128" s="175">
        <v>0.0</v>
      </c>
      <c r="BR128" s="175">
        <v>0.0</v>
      </c>
      <c r="BS128" s="175">
        <v>0.0</v>
      </c>
      <c r="BT128" s="175">
        <v>0.0</v>
      </c>
      <c r="BU128" s="175">
        <v>0.0</v>
      </c>
      <c r="BV128" s="175">
        <v>0.0</v>
      </c>
      <c r="BW128" s="175">
        <v>0.0</v>
      </c>
      <c r="BX128" s="175">
        <v>0.0</v>
      </c>
      <c r="BY128" s="175">
        <v>0.0</v>
      </c>
      <c r="BZ128" s="175">
        <v>0.0</v>
      </c>
      <c r="CA128" s="175">
        <v>0.0</v>
      </c>
      <c r="CB128" s="175">
        <v>0.0</v>
      </c>
      <c r="CC128" s="175">
        <v>0.0</v>
      </c>
      <c r="CD128" s="175">
        <v>0.0</v>
      </c>
      <c r="CE128" s="175">
        <v>0.0</v>
      </c>
      <c r="CF128" s="175">
        <v>0.0</v>
      </c>
      <c r="CG128" s="175">
        <v>0.0</v>
      </c>
      <c r="CH128" s="175">
        <v>0.0</v>
      </c>
      <c r="CI128" s="175">
        <v>0.0</v>
      </c>
      <c r="CJ128" s="175">
        <v>0.0</v>
      </c>
      <c r="CK128" s="175">
        <v>0.0</v>
      </c>
      <c r="CL128" s="175">
        <v>969.0</v>
      </c>
      <c r="CM128" s="175">
        <v>0.0</v>
      </c>
      <c r="CN128" s="175">
        <v>0.0</v>
      </c>
      <c r="CO128" s="175">
        <v>0.0</v>
      </c>
      <c r="CP128" s="175">
        <v>0.0</v>
      </c>
      <c r="CQ128" s="175">
        <v>0.0</v>
      </c>
      <c r="CR128" s="175">
        <v>0.0</v>
      </c>
      <c r="CS128" s="175">
        <v>0.0</v>
      </c>
      <c r="CT128" s="175">
        <v>0.0</v>
      </c>
      <c r="CU128" s="175">
        <v>0.0</v>
      </c>
      <c r="CV128" s="175">
        <v>1000.0</v>
      </c>
      <c r="CW128" s="175">
        <v>0.0</v>
      </c>
      <c r="CX128" s="175">
        <v>0.0</v>
      </c>
      <c r="CY128" s="175">
        <v>0.0</v>
      </c>
      <c r="CZ128" s="175">
        <v>0.0</v>
      </c>
      <c r="DA128" s="175">
        <v>0.0</v>
      </c>
      <c r="DB128" s="175">
        <v>0.0</v>
      </c>
      <c r="DC128" s="175">
        <v>0.0</v>
      </c>
      <c r="DD128" s="175">
        <v>0.0</v>
      </c>
      <c r="DE128" s="175">
        <v>960.0</v>
      </c>
      <c r="DF128" s="175">
        <v>0.0</v>
      </c>
      <c r="DG128" s="175">
        <v>0.0</v>
      </c>
      <c r="DH128" s="175">
        <v>0.0</v>
      </c>
      <c r="DI128" s="175">
        <v>0.0</v>
      </c>
      <c r="DJ128" s="175">
        <v>0.0</v>
      </c>
      <c r="DK128" s="175">
        <v>0.0</v>
      </c>
      <c r="DL128" s="175">
        <v>0.0</v>
      </c>
      <c r="DM128" s="175">
        <v>0.0</v>
      </c>
      <c r="DN128" s="175">
        <v>1029.0</v>
      </c>
      <c r="DO128" s="175">
        <v>0.0</v>
      </c>
      <c r="DP128" s="175">
        <v>0.0</v>
      </c>
      <c r="DQ128" s="175">
        <v>0.0</v>
      </c>
      <c r="DR128" s="175">
        <v>0.0</v>
      </c>
      <c r="DS128" s="175">
        <v>0.0</v>
      </c>
      <c r="DT128" s="175">
        <v>950.0</v>
      </c>
      <c r="DU128" s="175">
        <v>0.0</v>
      </c>
      <c r="DV128" s="175">
        <v>0.0</v>
      </c>
      <c r="DW128" s="175">
        <v>0.0</v>
      </c>
      <c r="DX128" s="175">
        <v>0.0</v>
      </c>
      <c r="DY128" s="175">
        <v>1015.0</v>
      </c>
      <c r="DZ128" s="175">
        <v>0.0</v>
      </c>
      <c r="EA128" s="175">
        <v>0.0</v>
      </c>
      <c r="EB128" s="175">
        <v>0.0</v>
      </c>
      <c r="EC128" s="175">
        <v>0.0</v>
      </c>
      <c r="ED128" s="175">
        <v>1013.0</v>
      </c>
      <c r="EE128" s="175">
        <v>0.0</v>
      </c>
      <c r="EF128" s="175">
        <v>0.0</v>
      </c>
      <c r="EG128" s="175">
        <v>0.0</v>
      </c>
      <c r="EH128" s="175">
        <v>0.0</v>
      </c>
      <c r="EI128" s="175">
        <v>0.0</v>
      </c>
      <c r="EJ128" s="175">
        <v>0.0</v>
      </c>
      <c r="EK128" s="175">
        <v>0.0</v>
      </c>
      <c r="EL128" s="175">
        <v>0.0</v>
      </c>
      <c r="EM128" s="176">
        <v>0.0</v>
      </c>
      <c r="EN128" s="177">
        <f t="shared" si="2"/>
        <v>0</v>
      </c>
      <c r="EO128" s="178">
        <f>VLOOKUP(C128,'Complexity Cost Adjustment'!$C$2:$H$141,6,0)</f>
        <v>1975.1722</v>
      </c>
      <c r="EP128" s="178">
        <f t="shared" ref="EP128:JY128" si="131">IF(D128&gt;0,($EO128)*D$143,0)</f>
        <v>0</v>
      </c>
      <c r="EQ128" s="178">
        <f t="shared" si="131"/>
        <v>0</v>
      </c>
      <c r="ER128" s="178">
        <f t="shared" si="131"/>
        <v>0</v>
      </c>
      <c r="ES128" s="178">
        <f t="shared" si="131"/>
        <v>0</v>
      </c>
      <c r="ET128" s="178">
        <f t="shared" si="131"/>
        <v>0</v>
      </c>
      <c r="EU128" s="178">
        <f t="shared" si="131"/>
        <v>0</v>
      </c>
      <c r="EV128" s="178">
        <f t="shared" si="131"/>
        <v>0</v>
      </c>
      <c r="EW128" s="178">
        <f t="shared" si="131"/>
        <v>0</v>
      </c>
      <c r="EX128" s="178">
        <f t="shared" si="131"/>
        <v>0</v>
      </c>
      <c r="EY128" s="178">
        <f t="shared" si="131"/>
        <v>0</v>
      </c>
      <c r="EZ128" s="178">
        <f t="shared" si="131"/>
        <v>0</v>
      </c>
      <c r="FA128" s="178">
        <f t="shared" si="131"/>
        <v>0</v>
      </c>
      <c r="FB128" s="178">
        <f t="shared" si="131"/>
        <v>0</v>
      </c>
      <c r="FC128" s="178">
        <f t="shared" si="131"/>
        <v>0</v>
      </c>
      <c r="FD128" s="178">
        <f t="shared" si="131"/>
        <v>0</v>
      </c>
      <c r="FE128" s="178">
        <f t="shared" si="131"/>
        <v>0</v>
      </c>
      <c r="FF128" s="178">
        <f t="shared" si="131"/>
        <v>0</v>
      </c>
      <c r="FG128" s="178">
        <f t="shared" si="131"/>
        <v>0</v>
      </c>
      <c r="FH128" s="178">
        <f t="shared" si="131"/>
        <v>0</v>
      </c>
      <c r="FI128" s="178">
        <f t="shared" si="131"/>
        <v>0</v>
      </c>
      <c r="FJ128" s="178">
        <f t="shared" si="131"/>
        <v>0</v>
      </c>
      <c r="FK128" s="178">
        <f t="shared" si="131"/>
        <v>0</v>
      </c>
      <c r="FL128" s="178">
        <f t="shared" si="131"/>
        <v>0</v>
      </c>
      <c r="FM128" s="178">
        <f t="shared" si="131"/>
        <v>0</v>
      </c>
      <c r="FN128" s="178">
        <f t="shared" si="131"/>
        <v>0</v>
      </c>
      <c r="FO128" s="178">
        <f t="shared" si="131"/>
        <v>0</v>
      </c>
      <c r="FP128" s="178">
        <f t="shared" si="131"/>
        <v>0</v>
      </c>
      <c r="FQ128" s="178">
        <f t="shared" si="131"/>
        <v>0</v>
      </c>
      <c r="FR128" s="178">
        <f t="shared" si="131"/>
        <v>0</v>
      </c>
      <c r="FS128" s="178">
        <f t="shared" si="131"/>
        <v>0</v>
      </c>
      <c r="FT128" s="178">
        <f t="shared" si="131"/>
        <v>0</v>
      </c>
      <c r="FU128" s="179">
        <f t="shared" si="131"/>
        <v>2488.716972</v>
      </c>
      <c r="FV128" s="178">
        <f t="shared" si="131"/>
        <v>0</v>
      </c>
      <c r="FW128" s="178">
        <f t="shared" si="131"/>
        <v>0</v>
      </c>
      <c r="FX128" s="178">
        <f t="shared" si="131"/>
        <v>0</v>
      </c>
      <c r="FY128" s="178">
        <f t="shared" si="131"/>
        <v>0</v>
      </c>
      <c r="FZ128" s="178">
        <f t="shared" si="131"/>
        <v>0</v>
      </c>
      <c r="GA128" s="178">
        <f t="shared" si="131"/>
        <v>0</v>
      </c>
      <c r="GB128" s="178">
        <f t="shared" si="131"/>
        <v>0</v>
      </c>
      <c r="GC128" s="179">
        <f t="shared" si="131"/>
        <v>2516.369383</v>
      </c>
      <c r="GD128" s="178">
        <f t="shared" si="131"/>
        <v>0</v>
      </c>
      <c r="GE128" s="178">
        <f t="shared" si="131"/>
        <v>0</v>
      </c>
      <c r="GF128" s="178">
        <f t="shared" si="131"/>
        <v>0</v>
      </c>
      <c r="GG128" s="178">
        <f t="shared" si="131"/>
        <v>0</v>
      </c>
      <c r="GH128" s="178">
        <f t="shared" si="131"/>
        <v>0</v>
      </c>
      <c r="GI128" s="178">
        <f t="shared" si="131"/>
        <v>0</v>
      </c>
      <c r="GJ128" s="178">
        <f t="shared" si="131"/>
        <v>0</v>
      </c>
      <c r="GK128" s="178">
        <f t="shared" si="131"/>
        <v>0</v>
      </c>
      <c r="GL128" s="178">
        <f t="shared" si="131"/>
        <v>0</v>
      </c>
      <c r="GM128" s="178">
        <f t="shared" si="131"/>
        <v>0</v>
      </c>
      <c r="GN128" s="178">
        <f t="shared" si="131"/>
        <v>0</v>
      </c>
      <c r="GO128" s="178">
        <f t="shared" si="131"/>
        <v>0</v>
      </c>
      <c r="GP128" s="178">
        <f t="shared" si="131"/>
        <v>0</v>
      </c>
      <c r="GQ128" s="178">
        <f t="shared" si="131"/>
        <v>0</v>
      </c>
      <c r="GR128" s="178">
        <f t="shared" si="131"/>
        <v>0</v>
      </c>
      <c r="GS128" s="179">
        <f t="shared" si="131"/>
        <v>1396.446745</v>
      </c>
      <c r="GT128" s="178">
        <f t="shared" si="131"/>
        <v>0</v>
      </c>
      <c r="GU128" s="178">
        <f t="shared" si="131"/>
        <v>0</v>
      </c>
      <c r="GV128" s="178">
        <f t="shared" si="131"/>
        <v>0</v>
      </c>
      <c r="GW128" s="178">
        <f t="shared" si="131"/>
        <v>0</v>
      </c>
      <c r="GX128" s="178">
        <f t="shared" si="131"/>
        <v>0</v>
      </c>
      <c r="GY128" s="178">
        <f t="shared" si="131"/>
        <v>0</v>
      </c>
      <c r="GZ128" s="178">
        <f t="shared" si="131"/>
        <v>0</v>
      </c>
      <c r="HA128" s="178">
        <f t="shared" si="131"/>
        <v>0</v>
      </c>
      <c r="HB128" s="178">
        <f t="shared" si="131"/>
        <v>0</v>
      </c>
      <c r="HC128" s="178">
        <f t="shared" si="131"/>
        <v>0</v>
      </c>
      <c r="HD128" s="178">
        <f t="shared" si="131"/>
        <v>0</v>
      </c>
      <c r="HE128" s="178">
        <f t="shared" si="131"/>
        <v>0</v>
      </c>
      <c r="HF128" s="178">
        <f t="shared" si="131"/>
        <v>0</v>
      </c>
      <c r="HG128" s="178">
        <f t="shared" si="131"/>
        <v>0</v>
      </c>
      <c r="HH128" s="178">
        <f t="shared" si="131"/>
        <v>0</v>
      </c>
      <c r="HI128" s="178">
        <f t="shared" si="131"/>
        <v>0</v>
      </c>
      <c r="HJ128" s="178">
        <f t="shared" si="131"/>
        <v>0</v>
      </c>
      <c r="HK128" s="178">
        <f t="shared" si="131"/>
        <v>0</v>
      </c>
      <c r="HL128" s="178">
        <f t="shared" si="131"/>
        <v>0</v>
      </c>
      <c r="HM128" s="178">
        <f t="shared" si="131"/>
        <v>0</v>
      </c>
      <c r="HN128" s="178">
        <f t="shared" si="131"/>
        <v>0</v>
      </c>
      <c r="HO128" s="178">
        <f t="shared" si="131"/>
        <v>0</v>
      </c>
      <c r="HP128" s="178">
        <f t="shared" si="131"/>
        <v>0</v>
      </c>
      <c r="HQ128" s="178">
        <f t="shared" si="131"/>
        <v>0</v>
      </c>
      <c r="HR128" s="178">
        <f t="shared" si="131"/>
        <v>0</v>
      </c>
      <c r="HS128" s="178">
        <f t="shared" si="131"/>
        <v>0</v>
      </c>
      <c r="HT128" s="178">
        <f t="shared" si="131"/>
        <v>0</v>
      </c>
      <c r="HU128" s="178">
        <f t="shared" si="131"/>
        <v>0</v>
      </c>
      <c r="HV128" s="178">
        <f t="shared" si="131"/>
        <v>0</v>
      </c>
      <c r="HW128" s="178">
        <f t="shared" si="131"/>
        <v>0</v>
      </c>
      <c r="HX128" s="179">
        <f t="shared" si="131"/>
        <v>2439.337667</v>
      </c>
      <c r="HY128" s="178">
        <f t="shared" si="131"/>
        <v>0</v>
      </c>
      <c r="HZ128" s="178">
        <f t="shared" si="131"/>
        <v>0</v>
      </c>
      <c r="IA128" s="178">
        <f t="shared" si="131"/>
        <v>0</v>
      </c>
      <c r="IB128" s="178">
        <f t="shared" si="131"/>
        <v>0</v>
      </c>
      <c r="IC128" s="178">
        <f t="shared" si="131"/>
        <v>0</v>
      </c>
      <c r="ID128" s="178">
        <f t="shared" si="131"/>
        <v>0</v>
      </c>
      <c r="IE128" s="178">
        <f t="shared" si="131"/>
        <v>0</v>
      </c>
      <c r="IF128" s="178">
        <f t="shared" si="131"/>
        <v>0</v>
      </c>
      <c r="IG128" s="178">
        <f t="shared" si="131"/>
        <v>0</v>
      </c>
      <c r="IH128" s="179">
        <f t="shared" si="131"/>
        <v>1161.401254</v>
      </c>
      <c r="II128" s="178">
        <f t="shared" si="131"/>
        <v>0</v>
      </c>
      <c r="IJ128" s="178">
        <f t="shared" si="131"/>
        <v>0</v>
      </c>
      <c r="IK128" s="178">
        <f t="shared" si="131"/>
        <v>0</v>
      </c>
      <c r="IL128" s="178">
        <f t="shared" si="131"/>
        <v>0</v>
      </c>
      <c r="IM128" s="178">
        <f t="shared" si="131"/>
        <v>0</v>
      </c>
      <c r="IN128" s="178">
        <f t="shared" si="131"/>
        <v>0</v>
      </c>
      <c r="IO128" s="178">
        <f t="shared" si="131"/>
        <v>0</v>
      </c>
      <c r="IP128" s="178">
        <f t="shared" si="131"/>
        <v>0</v>
      </c>
      <c r="IQ128" s="179">
        <f t="shared" si="131"/>
        <v>997.461961</v>
      </c>
      <c r="IR128" s="178">
        <f t="shared" si="131"/>
        <v>0</v>
      </c>
      <c r="IS128" s="178">
        <f t="shared" si="131"/>
        <v>0</v>
      </c>
      <c r="IT128" s="178">
        <f t="shared" si="131"/>
        <v>0</v>
      </c>
      <c r="IU128" s="178">
        <f t="shared" si="131"/>
        <v>0</v>
      </c>
      <c r="IV128" s="178">
        <f t="shared" si="131"/>
        <v>0</v>
      </c>
      <c r="IW128" s="178">
        <f t="shared" si="131"/>
        <v>0</v>
      </c>
      <c r="IX128" s="178">
        <f t="shared" si="131"/>
        <v>0</v>
      </c>
      <c r="IY128" s="178">
        <f t="shared" si="131"/>
        <v>0</v>
      </c>
      <c r="IZ128" s="179">
        <f t="shared" si="131"/>
        <v>1451.751567</v>
      </c>
      <c r="JA128" s="178">
        <f t="shared" si="131"/>
        <v>0</v>
      </c>
      <c r="JB128" s="178">
        <f t="shared" si="131"/>
        <v>0</v>
      </c>
      <c r="JC128" s="178">
        <f t="shared" si="131"/>
        <v>0</v>
      </c>
      <c r="JD128" s="178">
        <f t="shared" si="131"/>
        <v>0</v>
      </c>
      <c r="JE128" s="178">
        <f t="shared" si="131"/>
        <v>0</v>
      </c>
      <c r="JF128" s="179">
        <f t="shared" si="131"/>
        <v>2417.610773</v>
      </c>
      <c r="JG128" s="178">
        <f t="shared" si="131"/>
        <v>0</v>
      </c>
      <c r="JH128" s="178">
        <f t="shared" si="131"/>
        <v>0</v>
      </c>
      <c r="JI128" s="178">
        <f t="shared" si="131"/>
        <v>0</v>
      </c>
      <c r="JJ128" s="178">
        <f t="shared" si="131"/>
        <v>0</v>
      </c>
      <c r="JK128" s="179">
        <f t="shared" si="131"/>
        <v>2439.337667</v>
      </c>
      <c r="JL128" s="178">
        <f t="shared" si="131"/>
        <v>0</v>
      </c>
      <c r="JM128" s="178">
        <f t="shared" si="131"/>
        <v>0</v>
      </c>
      <c r="JN128" s="178">
        <f t="shared" si="131"/>
        <v>0</v>
      </c>
      <c r="JO128" s="178">
        <f t="shared" si="131"/>
        <v>0</v>
      </c>
      <c r="JP128" s="179">
        <f t="shared" si="131"/>
        <v>3286.686541</v>
      </c>
      <c r="JQ128" s="178">
        <f t="shared" si="131"/>
        <v>0</v>
      </c>
      <c r="JR128" s="178">
        <f t="shared" si="131"/>
        <v>0</v>
      </c>
      <c r="JS128" s="178">
        <f t="shared" si="131"/>
        <v>0</v>
      </c>
      <c r="JT128" s="178">
        <f t="shared" si="131"/>
        <v>0</v>
      </c>
      <c r="JU128" s="178">
        <f t="shared" si="131"/>
        <v>0</v>
      </c>
      <c r="JV128" s="178">
        <f t="shared" si="131"/>
        <v>0</v>
      </c>
      <c r="JW128" s="178">
        <f t="shared" si="131"/>
        <v>0</v>
      </c>
      <c r="JX128" s="178">
        <f t="shared" si="131"/>
        <v>0</v>
      </c>
      <c r="JY128" s="178">
        <f t="shared" si="131"/>
        <v>0</v>
      </c>
      <c r="JZ128" s="182">
        <f t="shared" si="4"/>
        <v>0.195</v>
      </c>
      <c r="KA128" s="181">
        <f t="shared" si="5"/>
        <v>20595.12053</v>
      </c>
      <c r="KB128" s="181">
        <f t="shared" si="6"/>
        <v>4016.048503</v>
      </c>
    </row>
    <row r="129" ht="14.25" customHeight="1">
      <c r="A129" s="50" t="s">
        <v>275</v>
      </c>
      <c r="B129" s="83" t="s">
        <v>480</v>
      </c>
      <c r="C129" s="50">
        <v>1811128.0</v>
      </c>
      <c r="D129" s="175">
        <v>0.0</v>
      </c>
      <c r="E129" s="175">
        <v>0.0</v>
      </c>
      <c r="F129" s="175">
        <v>0.0</v>
      </c>
      <c r="G129" s="175">
        <v>0.0</v>
      </c>
      <c r="H129" s="175">
        <v>0.0</v>
      </c>
      <c r="I129" s="175">
        <v>0.0</v>
      </c>
      <c r="J129" s="175">
        <v>0.0</v>
      </c>
      <c r="K129" s="175">
        <v>0.0</v>
      </c>
      <c r="L129" s="175">
        <v>0.0</v>
      </c>
      <c r="M129" s="175">
        <v>0.0</v>
      </c>
      <c r="N129" s="175">
        <v>0.0</v>
      </c>
      <c r="O129" s="175">
        <v>0.0</v>
      </c>
      <c r="P129" s="175">
        <v>0.0</v>
      </c>
      <c r="Q129" s="175">
        <v>0.0</v>
      </c>
      <c r="R129" s="175">
        <v>0.0</v>
      </c>
      <c r="S129" s="175">
        <v>0.0</v>
      </c>
      <c r="T129" s="175">
        <v>0.0</v>
      </c>
      <c r="U129" s="175">
        <v>0.0</v>
      </c>
      <c r="V129" s="175">
        <v>0.0</v>
      </c>
      <c r="W129" s="175">
        <v>0.0</v>
      </c>
      <c r="X129" s="175">
        <v>0.0</v>
      </c>
      <c r="Y129" s="175">
        <v>0.0</v>
      </c>
      <c r="Z129" s="175">
        <v>0.0</v>
      </c>
      <c r="AA129" s="175">
        <v>0.0</v>
      </c>
      <c r="AB129" s="175">
        <v>0.0</v>
      </c>
      <c r="AC129" s="175">
        <v>0.0</v>
      </c>
      <c r="AD129" s="175">
        <v>0.0</v>
      </c>
      <c r="AE129" s="175">
        <v>0.0</v>
      </c>
      <c r="AF129" s="175">
        <v>0.0</v>
      </c>
      <c r="AG129" s="175">
        <v>0.0</v>
      </c>
      <c r="AH129" s="175">
        <v>0.0</v>
      </c>
      <c r="AI129" s="175">
        <v>933.0</v>
      </c>
      <c r="AJ129" s="175">
        <v>0.0</v>
      </c>
      <c r="AK129" s="175">
        <v>0.0</v>
      </c>
      <c r="AL129" s="175">
        <v>0.0</v>
      </c>
      <c r="AM129" s="175">
        <v>0.0</v>
      </c>
      <c r="AN129" s="175">
        <v>0.0</v>
      </c>
      <c r="AO129" s="175">
        <v>0.0</v>
      </c>
      <c r="AP129" s="175">
        <v>0.0</v>
      </c>
      <c r="AQ129" s="175">
        <v>948.0</v>
      </c>
      <c r="AR129" s="175">
        <v>0.0</v>
      </c>
      <c r="AS129" s="175">
        <v>0.0</v>
      </c>
      <c r="AT129" s="175">
        <v>0.0</v>
      </c>
      <c r="AU129" s="175">
        <v>0.0</v>
      </c>
      <c r="AV129" s="175">
        <v>0.0</v>
      </c>
      <c r="AW129" s="175">
        <v>0.0</v>
      </c>
      <c r="AX129" s="175">
        <v>0.0</v>
      </c>
      <c r="AY129" s="175">
        <v>0.0</v>
      </c>
      <c r="AZ129" s="175">
        <v>0.0</v>
      </c>
      <c r="BA129" s="175">
        <v>0.0</v>
      </c>
      <c r="BB129" s="175">
        <v>0.0</v>
      </c>
      <c r="BC129" s="175">
        <v>0.0</v>
      </c>
      <c r="BD129" s="175">
        <v>0.0</v>
      </c>
      <c r="BE129" s="175">
        <v>0.0</v>
      </c>
      <c r="BF129" s="175">
        <v>0.0</v>
      </c>
      <c r="BG129" s="175">
        <v>960.0</v>
      </c>
      <c r="BH129" s="175">
        <v>0.0</v>
      </c>
      <c r="BI129" s="175">
        <v>0.0</v>
      </c>
      <c r="BJ129" s="175">
        <v>0.0</v>
      </c>
      <c r="BK129" s="175">
        <v>0.0</v>
      </c>
      <c r="BL129" s="175">
        <v>0.0</v>
      </c>
      <c r="BM129" s="175">
        <v>0.0</v>
      </c>
      <c r="BN129" s="175">
        <v>0.0</v>
      </c>
      <c r="BO129" s="175">
        <v>0.0</v>
      </c>
      <c r="BP129" s="175">
        <v>0.0</v>
      </c>
      <c r="BQ129" s="175">
        <v>0.0</v>
      </c>
      <c r="BR129" s="175">
        <v>0.0</v>
      </c>
      <c r="BS129" s="175">
        <v>0.0</v>
      </c>
      <c r="BT129" s="175">
        <v>0.0</v>
      </c>
      <c r="BU129" s="175">
        <v>0.0</v>
      </c>
      <c r="BV129" s="175">
        <v>0.0</v>
      </c>
      <c r="BW129" s="175">
        <v>0.0</v>
      </c>
      <c r="BX129" s="175">
        <v>0.0</v>
      </c>
      <c r="BY129" s="175">
        <v>0.0</v>
      </c>
      <c r="BZ129" s="175">
        <v>0.0</v>
      </c>
      <c r="CA129" s="175">
        <v>0.0</v>
      </c>
      <c r="CB129" s="175">
        <v>0.0</v>
      </c>
      <c r="CC129" s="175">
        <v>0.0</v>
      </c>
      <c r="CD129" s="175">
        <v>0.0</v>
      </c>
      <c r="CE129" s="175">
        <v>0.0</v>
      </c>
      <c r="CF129" s="175">
        <v>0.0</v>
      </c>
      <c r="CG129" s="175">
        <v>0.0</v>
      </c>
      <c r="CH129" s="175">
        <v>0.0</v>
      </c>
      <c r="CI129" s="175">
        <v>0.0</v>
      </c>
      <c r="CJ129" s="175">
        <v>0.0</v>
      </c>
      <c r="CK129" s="175">
        <v>0.0</v>
      </c>
      <c r="CL129" s="175">
        <v>905.0</v>
      </c>
      <c r="CM129" s="175">
        <v>0.0</v>
      </c>
      <c r="CN129" s="175">
        <v>0.0</v>
      </c>
      <c r="CO129" s="175">
        <v>0.0</v>
      </c>
      <c r="CP129" s="175">
        <v>0.0</v>
      </c>
      <c r="CQ129" s="175">
        <v>0.0</v>
      </c>
      <c r="CR129" s="175">
        <v>0.0</v>
      </c>
      <c r="CS129" s="175">
        <v>0.0</v>
      </c>
      <c r="CT129" s="175">
        <v>0.0</v>
      </c>
      <c r="CU129" s="175">
        <v>0.0</v>
      </c>
      <c r="CV129" s="175">
        <v>933.0</v>
      </c>
      <c r="CW129" s="175">
        <v>0.0</v>
      </c>
      <c r="CX129" s="175">
        <v>0.0</v>
      </c>
      <c r="CY129" s="175">
        <v>0.0</v>
      </c>
      <c r="CZ129" s="175">
        <v>0.0</v>
      </c>
      <c r="DA129" s="175">
        <v>0.0</v>
      </c>
      <c r="DB129" s="175">
        <v>0.0</v>
      </c>
      <c r="DC129" s="175">
        <v>0.0</v>
      </c>
      <c r="DD129" s="175">
        <v>0.0</v>
      </c>
      <c r="DE129" s="175">
        <v>896.0</v>
      </c>
      <c r="DF129" s="175">
        <v>0.0</v>
      </c>
      <c r="DG129" s="175">
        <v>0.0</v>
      </c>
      <c r="DH129" s="175">
        <v>0.0</v>
      </c>
      <c r="DI129" s="175">
        <v>0.0</v>
      </c>
      <c r="DJ129" s="175">
        <v>0.0</v>
      </c>
      <c r="DK129" s="175">
        <v>0.0</v>
      </c>
      <c r="DL129" s="175">
        <v>0.0</v>
      </c>
      <c r="DM129" s="175">
        <v>960.0</v>
      </c>
      <c r="DN129" s="175">
        <v>0.0</v>
      </c>
      <c r="DO129" s="175">
        <v>0.0</v>
      </c>
      <c r="DP129" s="175">
        <v>0.0</v>
      </c>
      <c r="DQ129" s="175">
        <v>0.0</v>
      </c>
      <c r="DR129" s="175">
        <v>0.0</v>
      </c>
      <c r="DS129" s="175">
        <v>887.0</v>
      </c>
      <c r="DT129" s="175">
        <v>0.0</v>
      </c>
      <c r="DU129" s="175">
        <v>0.0</v>
      </c>
      <c r="DV129" s="175">
        <v>0.0</v>
      </c>
      <c r="DW129" s="175">
        <v>0.0</v>
      </c>
      <c r="DX129" s="175">
        <v>0.0</v>
      </c>
      <c r="DY129" s="175">
        <v>948.0</v>
      </c>
      <c r="DZ129" s="175">
        <v>0.0</v>
      </c>
      <c r="EA129" s="175">
        <v>0.0</v>
      </c>
      <c r="EB129" s="175">
        <v>0.0</v>
      </c>
      <c r="EC129" s="175">
        <v>0.0</v>
      </c>
      <c r="ED129" s="175">
        <v>945.0</v>
      </c>
      <c r="EE129" s="175">
        <v>0.0</v>
      </c>
      <c r="EF129" s="175">
        <v>0.0</v>
      </c>
      <c r="EG129" s="175">
        <v>0.0</v>
      </c>
      <c r="EH129" s="175">
        <v>0.0</v>
      </c>
      <c r="EI129" s="175">
        <v>0.0</v>
      </c>
      <c r="EJ129" s="175">
        <v>0.0</v>
      </c>
      <c r="EK129" s="175">
        <v>0.0</v>
      </c>
      <c r="EL129" s="175">
        <v>0.0</v>
      </c>
      <c r="EM129" s="176">
        <v>0.0</v>
      </c>
      <c r="EN129" s="177">
        <f t="shared" si="2"/>
        <v>0</v>
      </c>
      <c r="EO129" s="178">
        <f>VLOOKUP(C129,'Complexity Cost Adjustment'!$C$2:$H$141,6,0)</f>
        <v>502.398</v>
      </c>
      <c r="EP129" s="178">
        <f t="shared" ref="EP129:JY129" si="132">IF(D129&gt;0,($EO129)*D$143,0)</f>
        <v>0</v>
      </c>
      <c r="EQ129" s="178">
        <f t="shared" si="132"/>
        <v>0</v>
      </c>
      <c r="ER129" s="178">
        <f t="shared" si="132"/>
        <v>0</v>
      </c>
      <c r="ES129" s="178">
        <f t="shared" si="132"/>
        <v>0</v>
      </c>
      <c r="ET129" s="178">
        <f t="shared" si="132"/>
        <v>0</v>
      </c>
      <c r="EU129" s="178">
        <f t="shared" si="132"/>
        <v>0</v>
      </c>
      <c r="EV129" s="178">
        <f t="shared" si="132"/>
        <v>0</v>
      </c>
      <c r="EW129" s="178">
        <f t="shared" si="132"/>
        <v>0</v>
      </c>
      <c r="EX129" s="178">
        <f t="shared" si="132"/>
        <v>0</v>
      </c>
      <c r="EY129" s="178">
        <f t="shared" si="132"/>
        <v>0</v>
      </c>
      <c r="EZ129" s="178">
        <f t="shared" si="132"/>
        <v>0</v>
      </c>
      <c r="FA129" s="178">
        <f t="shared" si="132"/>
        <v>0</v>
      </c>
      <c r="FB129" s="178">
        <f t="shared" si="132"/>
        <v>0</v>
      </c>
      <c r="FC129" s="178">
        <f t="shared" si="132"/>
        <v>0</v>
      </c>
      <c r="FD129" s="178">
        <f t="shared" si="132"/>
        <v>0</v>
      </c>
      <c r="FE129" s="178">
        <f t="shared" si="132"/>
        <v>0</v>
      </c>
      <c r="FF129" s="178">
        <f t="shared" si="132"/>
        <v>0</v>
      </c>
      <c r="FG129" s="178">
        <f t="shared" si="132"/>
        <v>0</v>
      </c>
      <c r="FH129" s="178">
        <f t="shared" si="132"/>
        <v>0</v>
      </c>
      <c r="FI129" s="178">
        <f t="shared" si="132"/>
        <v>0</v>
      </c>
      <c r="FJ129" s="178">
        <f t="shared" si="132"/>
        <v>0</v>
      </c>
      <c r="FK129" s="178">
        <f t="shared" si="132"/>
        <v>0</v>
      </c>
      <c r="FL129" s="178">
        <f t="shared" si="132"/>
        <v>0</v>
      </c>
      <c r="FM129" s="178">
        <f t="shared" si="132"/>
        <v>0</v>
      </c>
      <c r="FN129" s="178">
        <f t="shared" si="132"/>
        <v>0</v>
      </c>
      <c r="FO129" s="178">
        <f t="shared" si="132"/>
        <v>0</v>
      </c>
      <c r="FP129" s="178">
        <f t="shared" si="132"/>
        <v>0</v>
      </c>
      <c r="FQ129" s="178">
        <f t="shared" si="132"/>
        <v>0</v>
      </c>
      <c r="FR129" s="178">
        <f t="shared" si="132"/>
        <v>0</v>
      </c>
      <c r="FS129" s="178">
        <f t="shared" si="132"/>
        <v>0</v>
      </c>
      <c r="FT129" s="178">
        <f t="shared" si="132"/>
        <v>0</v>
      </c>
      <c r="FU129" s="179">
        <f t="shared" si="132"/>
        <v>633.02148</v>
      </c>
      <c r="FV129" s="178">
        <f t="shared" si="132"/>
        <v>0</v>
      </c>
      <c r="FW129" s="178">
        <f t="shared" si="132"/>
        <v>0</v>
      </c>
      <c r="FX129" s="178">
        <f t="shared" si="132"/>
        <v>0</v>
      </c>
      <c r="FY129" s="178">
        <f t="shared" si="132"/>
        <v>0</v>
      </c>
      <c r="FZ129" s="178">
        <f t="shared" si="132"/>
        <v>0</v>
      </c>
      <c r="GA129" s="178">
        <f t="shared" si="132"/>
        <v>0</v>
      </c>
      <c r="GB129" s="178">
        <f t="shared" si="132"/>
        <v>0</v>
      </c>
      <c r="GC129" s="179">
        <f t="shared" si="132"/>
        <v>640.055052</v>
      </c>
      <c r="GD129" s="178">
        <f t="shared" si="132"/>
        <v>0</v>
      </c>
      <c r="GE129" s="178">
        <f t="shared" si="132"/>
        <v>0</v>
      </c>
      <c r="GF129" s="178">
        <f t="shared" si="132"/>
        <v>0</v>
      </c>
      <c r="GG129" s="178">
        <f t="shared" si="132"/>
        <v>0</v>
      </c>
      <c r="GH129" s="178">
        <f t="shared" si="132"/>
        <v>0</v>
      </c>
      <c r="GI129" s="178">
        <f t="shared" si="132"/>
        <v>0</v>
      </c>
      <c r="GJ129" s="178">
        <f t="shared" si="132"/>
        <v>0</v>
      </c>
      <c r="GK129" s="178">
        <f t="shared" si="132"/>
        <v>0</v>
      </c>
      <c r="GL129" s="178">
        <f t="shared" si="132"/>
        <v>0</v>
      </c>
      <c r="GM129" s="178">
        <f t="shared" si="132"/>
        <v>0</v>
      </c>
      <c r="GN129" s="178">
        <f t="shared" si="132"/>
        <v>0</v>
      </c>
      <c r="GO129" s="178">
        <f t="shared" si="132"/>
        <v>0</v>
      </c>
      <c r="GP129" s="178">
        <f t="shared" si="132"/>
        <v>0</v>
      </c>
      <c r="GQ129" s="178">
        <f t="shared" si="132"/>
        <v>0</v>
      </c>
      <c r="GR129" s="178">
        <f t="shared" si="132"/>
        <v>0</v>
      </c>
      <c r="GS129" s="179">
        <f t="shared" si="132"/>
        <v>355.195386</v>
      </c>
      <c r="GT129" s="178">
        <f t="shared" si="132"/>
        <v>0</v>
      </c>
      <c r="GU129" s="178">
        <f t="shared" si="132"/>
        <v>0</v>
      </c>
      <c r="GV129" s="178">
        <f t="shared" si="132"/>
        <v>0</v>
      </c>
      <c r="GW129" s="178">
        <f t="shared" si="132"/>
        <v>0</v>
      </c>
      <c r="GX129" s="178">
        <f t="shared" si="132"/>
        <v>0</v>
      </c>
      <c r="GY129" s="178">
        <f t="shared" si="132"/>
        <v>0</v>
      </c>
      <c r="GZ129" s="178">
        <f t="shared" si="132"/>
        <v>0</v>
      </c>
      <c r="HA129" s="178">
        <f t="shared" si="132"/>
        <v>0</v>
      </c>
      <c r="HB129" s="178">
        <f t="shared" si="132"/>
        <v>0</v>
      </c>
      <c r="HC129" s="178">
        <f t="shared" si="132"/>
        <v>0</v>
      </c>
      <c r="HD129" s="178">
        <f t="shared" si="132"/>
        <v>0</v>
      </c>
      <c r="HE129" s="178">
        <f t="shared" si="132"/>
        <v>0</v>
      </c>
      <c r="HF129" s="178">
        <f t="shared" si="132"/>
        <v>0</v>
      </c>
      <c r="HG129" s="178">
        <f t="shared" si="132"/>
        <v>0</v>
      </c>
      <c r="HH129" s="178">
        <f t="shared" si="132"/>
        <v>0</v>
      </c>
      <c r="HI129" s="178">
        <f t="shared" si="132"/>
        <v>0</v>
      </c>
      <c r="HJ129" s="178">
        <f t="shared" si="132"/>
        <v>0</v>
      </c>
      <c r="HK129" s="178">
        <f t="shared" si="132"/>
        <v>0</v>
      </c>
      <c r="HL129" s="178">
        <f t="shared" si="132"/>
        <v>0</v>
      </c>
      <c r="HM129" s="178">
        <f t="shared" si="132"/>
        <v>0</v>
      </c>
      <c r="HN129" s="178">
        <f t="shared" si="132"/>
        <v>0</v>
      </c>
      <c r="HO129" s="178">
        <f t="shared" si="132"/>
        <v>0</v>
      </c>
      <c r="HP129" s="178">
        <f t="shared" si="132"/>
        <v>0</v>
      </c>
      <c r="HQ129" s="178">
        <f t="shared" si="132"/>
        <v>0</v>
      </c>
      <c r="HR129" s="178">
        <f t="shared" si="132"/>
        <v>0</v>
      </c>
      <c r="HS129" s="178">
        <f t="shared" si="132"/>
        <v>0</v>
      </c>
      <c r="HT129" s="178">
        <f t="shared" si="132"/>
        <v>0</v>
      </c>
      <c r="HU129" s="178">
        <f t="shared" si="132"/>
        <v>0</v>
      </c>
      <c r="HV129" s="178">
        <f t="shared" si="132"/>
        <v>0</v>
      </c>
      <c r="HW129" s="178">
        <f t="shared" si="132"/>
        <v>0</v>
      </c>
      <c r="HX129" s="179">
        <f t="shared" si="132"/>
        <v>620.46153</v>
      </c>
      <c r="HY129" s="178">
        <f t="shared" si="132"/>
        <v>0</v>
      </c>
      <c r="HZ129" s="178">
        <f t="shared" si="132"/>
        <v>0</v>
      </c>
      <c r="IA129" s="178">
        <f t="shared" si="132"/>
        <v>0</v>
      </c>
      <c r="IB129" s="178">
        <f t="shared" si="132"/>
        <v>0</v>
      </c>
      <c r="IC129" s="178">
        <f t="shared" si="132"/>
        <v>0</v>
      </c>
      <c r="ID129" s="178">
        <f t="shared" si="132"/>
        <v>0</v>
      </c>
      <c r="IE129" s="178">
        <f t="shared" si="132"/>
        <v>0</v>
      </c>
      <c r="IF129" s="178">
        <f t="shared" si="132"/>
        <v>0</v>
      </c>
      <c r="IG129" s="178">
        <f t="shared" si="132"/>
        <v>0</v>
      </c>
      <c r="IH129" s="179">
        <f t="shared" si="132"/>
        <v>295.410024</v>
      </c>
      <c r="II129" s="178">
        <f t="shared" si="132"/>
        <v>0</v>
      </c>
      <c r="IJ129" s="178">
        <f t="shared" si="132"/>
        <v>0</v>
      </c>
      <c r="IK129" s="178">
        <f t="shared" si="132"/>
        <v>0</v>
      </c>
      <c r="IL129" s="178">
        <f t="shared" si="132"/>
        <v>0</v>
      </c>
      <c r="IM129" s="178">
        <f t="shared" si="132"/>
        <v>0</v>
      </c>
      <c r="IN129" s="178">
        <f t="shared" si="132"/>
        <v>0</v>
      </c>
      <c r="IO129" s="178">
        <f t="shared" si="132"/>
        <v>0</v>
      </c>
      <c r="IP129" s="178">
        <f t="shared" si="132"/>
        <v>0</v>
      </c>
      <c r="IQ129" s="179">
        <f t="shared" si="132"/>
        <v>253.71099</v>
      </c>
      <c r="IR129" s="178">
        <f t="shared" si="132"/>
        <v>0</v>
      </c>
      <c r="IS129" s="178">
        <f t="shared" si="132"/>
        <v>0</v>
      </c>
      <c r="IT129" s="178">
        <f t="shared" si="132"/>
        <v>0</v>
      </c>
      <c r="IU129" s="178">
        <f t="shared" si="132"/>
        <v>0</v>
      </c>
      <c r="IV129" s="178">
        <f t="shared" si="132"/>
        <v>0</v>
      </c>
      <c r="IW129" s="178">
        <f t="shared" si="132"/>
        <v>0</v>
      </c>
      <c r="IX129" s="178">
        <f t="shared" si="132"/>
        <v>0</v>
      </c>
      <c r="IY129" s="179">
        <f t="shared" si="132"/>
        <v>362.228958</v>
      </c>
      <c r="IZ129" s="178">
        <f t="shared" si="132"/>
        <v>0</v>
      </c>
      <c r="JA129" s="178">
        <f t="shared" si="132"/>
        <v>0</v>
      </c>
      <c r="JB129" s="178">
        <f t="shared" si="132"/>
        <v>0</v>
      </c>
      <c r="JC129" s="178">
        <f t="shared" si="132"/>
        <v>0</v>
      </c>
      <c r="JD129" s="178">
        <f t="shared" si="132"/>
        <v>0</v>
      </c>
      <c r="JE129" s="179">
        <f t="shared" si="132"/>
        <v>602.8776</v>
      </c>
      <c r="JF129" s="178">
        <f t="shared" si="132"/>
        <v>0</v>
      </c>
      <c r="JG129" s="178">
        <f t="shared" si="132"/>
        <v>0</v>
      </c>
      <c r="JH129" s="178">
        <f t="shared" si="132"/>
        <v>0</v>
      </c>
      <c r="JI129" s="178">
        <f t="shared" si="132"/>
        <v>0</v>
      </c>
      <c r="JJ129" s="178">
        <f t="shared" si="132"/>
        <v>0</v>
      </c>
      <c r="JK129" s="179">
        <f t="shared" si="132"/>
        <v>620.46153</v>
      </c>
      <c r="JL129" s="178">
        <f t="shared" si="132"/>
        <v>0</v>
      </c>
      <c r="JM129" s="178">
        <f t="shared" si="132"/>
        <v>0</v>
      </c>
      <c r="JN129" s="178">
        <f t="shared" si="132"/>
        <v>0</v>
      </c>
      <c r="JO129" s="178">
        <f t="shared" si="132"/>
        <v>0</v>
      </c>
      <c r="JP129" s="179">
        <f t="shared" si="132"/>
        <v>835.990272</v>
      </c>
      <c r="JQ129" s="178">
        <f t="shared" si="132"/>
        <v>0</v>
      </c>
      <c r="JR129" s="178">
        <f t="shared" si="132"/>
        <v>0</v>
      </c>
      <c r="JS129" s="178">
        <f t="shared" si="132"/>
        <v>0</v>
      </c>
      <c r="JT129" s="178">
        <f t="shared" si="132"/>
        <v>0</v>
      </c>
      <c r="JU129" s="178">
        <f t="shared" si="132"/>
        <v>0</v>
      </c>
      <c r="JV129" s="178">
        <f t="shared" si="132"/>
        <v>0</v>
      </c>
      <c r="JW129" s="178">
        <f t="shared" si="132"/>
        <v>0</v>
      </c>
      <c r="JX129" s="178">
        <f t="shared" si="132"/>
        <v>0</v>
      </c>
      <c r="JY129" s="178">
        <f t="shared" si="132"/>
        <v>0</v>
      </c>
      <c r="JZ129" s="182">
        <f t="shared" si="4"/>
        <v>0.195</v>
      </c>
      <c r="KA129" s="181">
        <f t="shared" si="5"/>
        <v>5219.412822</v>
      </c>
      <c r="KB129" s="181">
        <f t="shared" si="6"/>
        <v>1017.7855</v>
      </c>
    </row>
    <row r="130" ht="14.25" customHeight="1">
      <c r="A130" s="50" t="s">
        <v>275</v>
      </c>
      <c r="B130" s="83" t="s">
        <v>480</v>
      </c>
      <c r="C130" s="50">
        <v>1811129.0</v>
      </c>
      <c r="D130" s="175">
        <v>0.0</v>
      </c>
      <c r="E130" s="175">
        <v>0.0</v>
      </c>
      <c r="F130" s="175">
        <v>0.0</v>
      </c>
      <c r="G130" s="175">
        <v>0.0</v>
      </c>
      <c r="H130" s="175">
        <v>0.0</v>
      </c>
      <c r="I130" s="175">
        <v>0.0</v>
      </c>
      <c r="J130" s="175">
        <v>0.0</v>
      </c>
      <c r="K130" s="175">
        <v>0.0</v>
      </c>
      <c r="L130" s="175">
        <v>0.0</v>
      </c>
      <c r="M130" s="175">
        <v>0.0</v>
      </c>
      <c r="N130" s="175">
        <v>0.0</v>
      </c>
      <c r="O130" s="175">
        <v>0.0</v>
      </c>
      <c r="P130" s="175">
        <v>0.0</v>
      </c>
      <c r="Q130" s="175">
        <v>0.0</v>
      </c>
      <c r="R130" s="175">
        <v>0.0</v>
      </c>
      <c r="S130" s="175">
        <v>0.0</v>
      </c>
      <c r="T130" s="175">
        <v>0.0</v>
      </c>
      <c r="U130" s="175">
        <v>0.0</v>
      </c>
      <c r="V130" s="175">
        <v>0.0</v>
      </c>
      <c r="W130" s="175">
        <v>0.0</v>
      </c>
      <c r="X130" s="175">
        <v>0.0</v>
      </c>
      <c r="Y130" s="175">
        <v>0.0</v>
      </c>
      <c r="Z130" s="175">
        <v>0.0</v>
      </c>
      <c r="AA130" s="175">
        <v>0.0</v>
      </c>
      <c r="AB130" s="175">
        <v>0.0</v>
      </c>
      <c r="AC130" s="175">
        <v>0.0</v>
      </c>
      <c r="AD130" s="175">
        <v>0.0</v>
      </c>
      <c r="AE130" s="175">
        <v>0.0</v>
      </c>
      <c r="AF130" s="175">
        <v>0.0</v>
      </c>
      <c r="AG130" s="175">
        <v>0.0</v>
      </c>
      <c r="AH130" s="175">
        <v>0.0</v>
      </c>
      <c r="AI130" s="175">
        <v>10033.0</v>
      </c>
      <c r="AJ130" s="175">
        <v>0.0</v>
      </c>
      <c r="AK130" s="175">
        <v>0.0</v>
      </c>
      <c r="AL130" s="175">
        <v>0.0</v>
      </c>
      <c r="AM130" s="175">
        <v>0.0</v>
      </c>
      <c r="AN130" s="175">
        <v>0.0</v>
      </c>
      <c r="AO130" s="175">
        <v>0.0</v>
      </c>
      <c r="AP130" s="175">
        <v>0.0</v>
      </c>
      <c r="AQ130" s="175">
        <v>10188.0</v>
      </c>
      <c r="AR130" s="175">
        <v>0.0</v>
      </c>
      <c r="AS130" s="175">
        <v>0.0</v>
      </c>
      <c r="AT130" s="175">
        <v>0.0</v>
      </c>
      <c r="AU130" s="175">
        <v>0.0</v>
      </c>
      <c r="AV130" s="175">
        <v>0.0</v>
      </c>
      <c r="AW130" s="175">
        <v>0.0</v>
      </c>
      <c r="AX130" s="175">
        <v>0.0</v>
      </c>
      <c r="AY130" s="175">
        <v>0.0</v>
      </c>
      <c r="AZ130" s="175">
        <v>0.0</v>
      </c>
      <c r="BA130" s="175">
        <v>0.0</v>
      </c>
      <c r="BB130" s="175">
        <v>0.0</v>
      </c>
      <c r="BC130" s="175">
        <v>0.0</v>
      </c>
      <c r="BD130" s="175">
        <v>0.0</v>
      </c>
      <c r="BE130" s="175">
        <v>0.0</v>
      </c>
      <c r="BF130" s="175">
        <v>0.0</v>
      </c>
      <c r="BG130" s="175">
        <v>10320.0</v>
      </c>
      <c r="BH130" s="175">
        <v>0.0</v>
      </c>
      <c r="BI130" s="175">
        <v>0.0</v>
      </c>
      <c r="BJ130" s="175">
        <v>0.0</v>
      </c>
      <c r="BK130" s="175">
        <v>0.0</v>
      </c>
      <c r="BL130" s="175">
        <v>0.0</v>
      </c>
      <c r="BM130" s="175">
        <v>0.0</v>
      </c>
      <c r="BN130" s="175">
        <v>0.0</v>
      </c>
      <c r="BO130" s="175">
        <v>0.0</v>
      </c>
      <c r="BP130" s="175">
        <v>0.0</v>
      </c>
      <c r="BQ130" s="175">
        <v>0.0</v>
      </c>
      <c r="BR130" s="175">
        <v>0.0</v>
      </c>
      <c r="BS130" s="175">
        <v>0.0</v>
      </c>
      <c r="BT130" s="175">
        <v>0.0</v>
      </c>
      <c r="BU130" s="175">
        <v>0.0</v>
      </c>
      <c r="BV130" s="175">
        <v>0.0</v>
      </c>
      <c r="BW130" s="175">
        <v>0.0</v>
      </c>
      <c r="BX130" s="175">
        <v>0.0</v>
      </c>
      <c r="BY130" s="175">
        <v>0.0</v>
      </c>
      <c r="BZ130" s="175">
        <v>0.0</v>
      </c>
      <c r="CA130" s="175">
        <v>0.0</v>
      </c>
      <c r="CB130" s="175">
        <v>0.0</v>
      </c>
      <c r="CC130" s="175">
        <v>0.0</v>
      </c>
      <c r="CD130" s="175">
        <v>0.0</v>
      </c>
      <c r="CE130" s="175">
        <v>0.0</v>
      </c>
      <c r="CF130" s="175">
        <v>0.0</v>
      </c>
      <c r="CG130" s="175">
        <v>0.0</v>
      </c>
      <c r="CH130" s="175">
        <v>0.0</v>
      </c>
      <c r="CI130" s="175">
        <v>0.0</v>
      </c>
      <c r="CJ130" s="175">
        <v>0.0</v>
      </c>
      <c r="CK130" s="175">
        <v>9725.0</v>
      </c>
      <c r="CL130" s="175">
        <v>0.0</v>
      </c>
      <c r="CM130" s="175">
        <v>0.0</v>
      </c>
      <c r="CN130" s="175">
        <v>0.0</v>
      </c>
      <c r="CO130" s="175">
        <v>0.0</v>
      </c>
      <c r="CP130" s="175">
        <v>0.0</v>
      </c>
      <c r="CQ130" s="175">
        <v>0.0</v>
      </c>
      <c r="CR130" s="175">
        <v>0.0</v>
      </c>
      <c r="CS130" s="175">
        <v>0.0</v>
      </c>
      <c r="CT130" s="175">
        <v>0.0</v>
      </c>
      <c r="CU130" s="175">
        <v>0.0</v>
      </c>
      <c r="CV130" s="175">
        <v>10033.0</v>
      </c>
      <c r="CW130" s="175">
        <v>0.0</v>
      </c>
      <c r="CX130" s="175">
        <v>0.0</v>
      </c>
      <c r="CY130" s="175">
        <v>0.0</v>
      </c>
      <c r="CZ130" s="175">
        <v>0.0</v>
      </c>
      <c r="DA130" s="175">
        <v>0.0</v>
      </c>
      <c r="DB130" s="175">
        <v>0.0</v>
      </c>
      <c r="DC130" s="175">
        <v>0.0</v>
      </c>
      <c r="DD130" s="175">
        <v>0.0</v>
      </c>
      <c r="DE130" s="175">
        <v>9632.0</v>
      </c>
      <c r="DF130" s="175">
        <v>0.0</v>
      </c>
      <c r="DG130" s="175">
        <v>0.0</v>
      </c>
      <c r="DH130" s="175">
        <v>0.0</v>
      </c>
      <c r="DI130" s="175">
        <v>0.0</v>
      </c>
      <c r="DJ130" s="175">
        <v>0.0</v>
      </c>
      <c r="DK130" s="175">
        <v>0.0</v>
      </c>
      <c r="DL130" s="175">
        <v>0.0</v>
      </c>
      <c r="DM130" s="175">
        <v>10320.0</v>
      </c>
      <c r="DN130" s="175">
        <v>0.0</v>
      </c>
      <c r="DO130" s="175">
        <v>0.0</v>
      </c>
      <c r="DP130" s="175">
        <v>0.0</v>
      </c>
      <c r="DQ130" s="175">
        <v>0.0</v>
      </c>
      <c r="DR130" s="175">
        <v>0.0</v>
      </c>
      <c r="DS130" s="175">
        <v>9532.0</v>
      </c>
      <c r="DT130" s="175">
        <v>0.0</v>
      </c>
      <c r="DU130" s="175">
        <v>0.0</v>
      </c>
      <c r="DV130" s="175">
        <v>0.0</v>
      </c>
      <c r="DW130" s="175">
        <v>0.0</v>
      </c>
      <c r="DX130" s="175">
        <v>0.0</v>
      </c>
      <c r="DY130" s="175">
        <v>10188.0</v>
      </c>
      <c r="DZ130" s="175">
        <v>0.0</v>
      </c>
      <c r="EA130" s="175">
        <v>0.0</v>
      </c>
      <c r="EB130" s="175">
        <v>0.0</v>
      </c>
      <c r="EC130" s="175">
        <v>0.0</v>
      </c>
      <c r="ED130" s="175">
        <v>10159.0</v>
      </c>
      <c r="EE130" s="175">
        <v>0.0</v>
      </c>
      <c r="EF130" s="175">
        <v>0.0</v>
      </c>
      <c r="EG130" s="175">
        <v>0.0</v>
      </c>
      <c r="EH130" s="175">
        <v>0.0</v>
      </c>
      <c r="EI130" s="175">
        <v>0.0</v>
      </c>
      <c r="EJ130" s="175">
        <v>0.0</v>
      </c>
      <c r="EK130" s="175">
        <v>0.0</v>
      </c>
      <c r="EL130" s="175">
        <v>0.0</v>
      </c>
      <c r="EM130" s="176">
        <v>0.0</v>
      </c>
      <c r="EN130" s="177">
        <f t="shared" si="2"/>
        <v>0</v>
      </c>
      <c r="EO130" s="178">
        <f>VLOOKUP(C130,'Complexity Cost Adjustment'!$C$2:$H$141,6,0)</f>
        <v>5688.759</v>
      </c>
      <c r="EP130" s="178">
        <f t="shared" ref="EP130:JY130" si="133">IF(D130&gt;0,($EO130)*D$143,0)</f>
        <v>0</v>
      </c>
      <c r="EQ130" s="178">
        <f t="shared" si="133"/>
        <v>0</v>
      </c>
      <c r="ER130" s="178">
        <f t="shared" si="133"/>
        <v>0</v>
      </c>
      <c r="ES130" s="178">
        <f t="shared" si="133"/>
        <v>0</v>
      </c>
      <c r="ET130" s="178">
        <f t="shared" si="133"/>
        <v>0</v>
      </c>
      <c r="EU130" s="178">
        <f t="shared" si="133"/>
        <v>0</v>
      </c>
      <c r="EV130" s="178">
        <f t="shared" si="133"/>
        <v>0</v>
      </c>
      <c r="EW130" s="178">
        <f t="shared" si="133"/>
        <v>0</v>
      </c>
      <c r="EX130" s="178">
        <f t="shared" si="133"/>
        <v>0</v>
      </c>
      <c r="EY130" s="178">
        <f t="shared" si="133"/>
        <v>0</v>
      </c>
      <c r="EZ130" s="178">
        <f t="shared" si="133"/>
        <v>0</v>
      </c>
      <c r="FA130" s="178">
        <f t="shared" si="133"/>
        <v>0</v>
      </c>
      <c r="FB130" s="178">
        <f t="shared" si="133"/>
        <v>0</v>
      </c>
      <c r="FC130" s="178">
        <f t="shared" si="133"/>
        <v>0</v>
      </c>
      <c r="FD130" s="178">
        <f t="shared" si="133"/>
        <v>0</v>
      </c>
      <c r="FE130" s="178">
        <f t="shared" si="133"/>
        <v>0</v>
      </c>
      <c r="FF130" s="178">
        <f t="shared" si="133"/>
        <v>0</v>
      </c>
      <c r="FG130" s="178">
        <f t="shared" si="133"/>
        <v>0</v>
      </c>
      <c r="FH130" s="178">
        <f t="shared" si="133"/>
        <v>0</v>
      </c>
      <c r="FI130" s="178">
        <f t="shared" si="133"/>
        <v>0</v>
      </c>
      <c r="FJ130" s="178">
        <f t="shared" si="133"/>
        <v>0</v>
      </c>
      <c r="FK130" s="178">
        <f t="shared" si="133"/>
        <v>0</v>
      </c>
      <c r="FL130" s="178">
        <f t="shared" si="133"/>
        <v>0</v>
      </c>
      <c r="FM130" s="178">
        <f t="shared" si="133"/>
        <v>0</v>
      </c>
      <c r="FN130" s="178">
        <f t="shared" si="133"/>
        <v>0</v>
      </c>
      <c r="FO130" s="178">
        <f t="shared" si="133"/>
        <v>0</v>
      </c>
      <c r="FP130" s="178">
        <f t="shared" si="133"/>
        <v>0</v>
      </c>
      <c r="FQ130" s="178">
        <f t="shared" si="133"/>
        <v>0</v>
      </c>
      <c r="FR130" s="178">
        <f t="shared" si="133"/>
        <v>0</v>
      </c>
      <c r="FS130" s="178">
        <f t="shared" si="133"/>
        <v>0</v>
      </c>
      <c r="FT130" s="178">
        <f t="shared" si="133"/>
        <v>0</v>
      </c>
      <c r="FU130" s="179">
        <f t="shared" si="133"/>
        <v>7167.83634</v>
      </c>
      <c r="FV130" s="178">
        <f t="shared" si="133"/>
        <v>0</v>
      </c>
      <c r="FW130" s="178">
        <f t="shared" si="133"/>
        <v>0</v>
      </c>
      <c r="FX130" s="178">
        <f t="shared" si="133"/>
        <v>0</v>
      </c>
      <c r="FY130" s="178">
        <f t="shared" si="133"/>
        <v>0</v>
      </c>
      <c r="FZ130" s="178">
        <f t="shared" si="133"/>
        <v>0</v>
      </c>
      <c r="GA130" s="178">
        <f t="shared" si="133"/>
        <v>0</v>
      </c>
      <c r="GB130" s="178">
        <f t="shared" si="133"/>
        <v>0</v>
      </c>
      <c r="GC130" s="179">
        <f t="shared" si="133"/>
        <v>7247.478966</v>
      </c>
      <c r="GD130" s="178">
        <f t="shared" si="133"/>
        <v>0</v>
      </c>
      <c r="GE130" s="178">
        <f t="shared" si="133"/>
        <v>0</v>
      </c>
      <c r="GF130" s="178">
        <f t="shared" si="133"/>
        <v>0</v>
      </c>
      <c r="GG130" s="178">
        <f t="shared" si="133"/>
        <v>0</v>
      </c>
      <c r="GH130" s="178">
        <f t="shared" si="133"/>
        <v>0</v>
      </c>
      <c r="GI130" s="178">
        <f t="shared" si="133"/>
        <v>0</v>
      </c>
      <c r="GJ130" s="178">
        <f t="shared" si="133"/>
        <v>0</v>
      </c>
      <c r="GK130" s="178">
        <f t="shared" si="133"/>
        <v>0</v>
      </c>
      <c r="GL130" s="178">
        <f t="shared" si="133"/>
        <v>0</v>
      </c>
      <c r="GM130" s="178">
        <f t="shared" si="133"/>
        <v>0</v>
      </c>
      <c r="GN130" s="178">
        <f t="shared" si="133"/>
        <v>0</v>
      </c>
      <c r="GO130" s="178">
        <f t="shared" si="133"/>
        <v>0</v>
      </c>
      <c r="GP130" s="178">
        <f t="shared" si="133"/>
        <v>0</v>
      </c>
      <c r="GQ130" s="178">
        <f t="shared" si="133"/>
        <v>0</v>
      </c>
      <c r="GR130" s="178">
        <f t="shared" si="133"/>
        <v>0</v>
      </c>
      <c r="GS130" s="179">
        <f t="shared" si="133"/>
        <v>4021.952613</v>
      </c>
      <c r="GT130" s="178">
        <f t="shared" si="133"/>
        <v>0</v>
      </c>
      <c r="GU130" s="178">
        <f t="shared" si="133"/>
        <v>0</v>
      </c>
      <c r="GV130" s="178">
        <f t="shared" si="133"/>
        <v>0</v>
      </c>
      <c r="GW130" s="178">
        <f t="shared" si="133"/>
        <v>0</v>
      </c>
      <c r="GX130" s="178">
        <f t="shared" si="133"/>
        <v>0</v>
      </c>
      <c r="GY130" s="178">
        <f t="shared" si="133"/>
        <v>0</v>
      </c>
      <c r="GZ130" s="178">
        <f t="shared" si="133"/>
        <v>0</v>
      </c>
      <c r="HA130" s="178">
        <f t="shared" si="133"/>
        <v>0</v>
      </c>
      <c r="HB130" s="178">
        <f t="shared" si="133"/>
        <v>0</v>
      </c>
      <c r="HC130" s="178">
        <f t="shared" si="133"/>
        <v>0</v>
      </c>
      <c r="HD130" s="178">
        <f t="shared" si="133"/>
        <v>0</v>
      </c>
      <c r="HE130" s="178">
        <f t="shared" si="133"/>
        <v>0</v>
      </c>
      <c r="HF130" s="178">
        <f t="shared" si="133"/>
        <v>0</v>
      </c>
      <c r="HG130" s="178">
        <f t="shared" si="133"/>
        <v>0</v>
      </c>
      <c r="HH130" s="178">
        <f t="shared" si="133"/>
        <v>0</v>
      </c>
      <c r="HI130" s="178">
        <f t="shared" si="133"/>
        <v>0</v>
      </c>
      <c r="HJ130" s="178">
        <f t="shared" si="133"/>
        <v>0</v>
      </c>
      <c r="HK130" s="178">
        <f t="shared" si="133"/>
        <v>0</v>
      </c>
      <c r="HL130" s="178">
        <f t="shared" si="133"/>
        <v>0</v>
      </c>
      <c r="HM130" s="178">
        <f t="shared" si="133"/>
        <v>0</v>
      </c>
      <c r="HN130" s="178">
        <f t="shared" si="133"/>
        <v>0</v>
      </c>
      <c r="HO130" s="178">
        <f t="shared" si="133"/>
        <v>0</v>
      </c>
      <c r="HP130" s="178">
        <f t="shared" si="133"/>
        <v>0</v>
      </c>
      <c r="HQ130" s="178">
        <f t="shared" si="133"/>
        <v>0</v>
      </c>
      <c r="HR130" s="178">
        <f t="shared" si="133"/>
        <v>0</v>
      </c>
      <c r="HS130" s="178">
        <f t="shared" si="133"/>
        <v>0</v>
      </c>
      <c r="HT130" s="178">
        <f t="shared" si="133"/>
        <v>0</v>
      </c>
      <c r="HU130" s="178">
        <f t="shared" si="133"/>
        <v>0</v>
      </c>
      <c r="HV130" s="178">
        <f t="shared" si="133"/>
        <v>0</v>
      </c>
      <c r="HW130" s="179">
        <f t="shared" si="133"/>
        <v>7543.294434</v>
      </c>
      <c r="HX130" s="178">
        <f t="shared" si="133"/>
        <v>0</v>
      </c>
      <c r="HY130" s="178">
        <f t="shared" si="133"/>
        <v>0</v>
      </c>
      <c r="HZ130" s="178">
        <f t="shared" si="133"/>
        <v>0</v>
      </c>
      <c r="IA130" s="178">
        <f t="shared" si="133"/>
        <v>0</v>
      </c>
      <c r="IB130" s="178">
        <f t="shared" si="133"/>
        <v>0</v>
      </c>
      <c r="IC130" s="178">
        <f t="shared" si="133"/>
        <v>0</v>
      </c>
      <c r="ID130" s="178">
        <f t="shared" si="133"/>
        <v>0</v>
      </c>
      <c r="IE130" s="178">
        <f t="shared" si="133"/>
        <v>0</v>
      </c>
      <c r="IF130" s="178">
        <f t="shared" si="133"/>
        <v>0</v>
      </c>
      <c r="IG130" s="178">
        <f t="shared" si="133"/>
        <v>0</v>
      </c>
      <c r="IH130" s="179">
        <f t="shared" si="133"/>
        <v>3344.990292</v>
      </c>
      <c r="II130" s="178">
        <f t="shared" si="133"/>
        <v>0</v>
      </c>
      <c r="IJ130" s="178">
        <f t="shared" si="133"/>
        <v>0</v>
      </c>
      <c r="IK130" s="178">
        <f t="shared" si="133"/>
        <v>0</v>
      </c>
      <c r="IL130" s="178">
        <f t="shared" si="133"/>
        <v>0</v>
      </c>
      <c r="IM130" s="178">
        <f t="shared" si="133"/>
        <v>0</v>
      </c>
      <c r="IN130" s="178">
        <f t="shared" si="133"/>
        <v>0</v>
      </c>
      <c r="IO130" s="178">
        <f t="shared" si="133"/>
        <v>0</v>
      </c>
      <c r="IP130" s="178">
        <f t="shared" si="133"/>
        <v>0</v>
      </c>
      <c r="IQ130" s="179">
        <f t="shared" si="133"/>
        <v>2872.823295</v>
      </c>
      <c r="IR130" s="178">
        <f t="shared" si="133"/>
        <v>0</v>
      </c>
      <c r="IS130" s="178">
        <f t="shared" si="133"/>
        <v>0</v>
      </c>
      <c r="IT130" s="178">
        <f t="shared" si="133"/>
        <v>0</v>
      </c>
      <c r="IU130" s="178">
        <f t="shared" si="133"/>
        <v>0</v>
      </c>
      <c r="IV130" s="178">
        <f t="shared" si="133"/>
        <v>0</v>
      </c>
      <c r="IW130" s="178">
        <f t="shared" si="133"/>
        <v>0</v>
      </c>
      <c r="IX130" s="178">
        <f t="shared" si="133"/>
        <v>0</v>
      </c>
      <c r="IY130" s="179">
        <f t="shared" si="133"/>
        <v>4101.595239</v>
      </c>
      <c r="IZ130" s="178">
        <f t="shared" si="133"/>
        <v>0</v>
      </c>
      <c r="JA130" s="178">
        <f t="shared" si="133"/>
        <v>0</v>
      </c>
      <c r="JB130" s="178">
        <f t="shared" si="133"/>
        <v>0</v>
      </c>
      <c r="JC130" s="178">
        <f t="shared" si="133"/>
        <v>0</v>
      </c>
      <c r="JD130" s="178">
        <f t="shared" si="133"/>
        <v>0</v>
      </c>
      <c r="JE130" s="179">
        <f t="shared" si="133"/>
        <v>6826.5108</v>
      </c>
      <c r="JF130" s="178">
        <f t="shared" si="133"/>
        <v>0</v>
      </c>
      <c r="JG130" s="178">
        <f t="shared" si="133"/>
        <v>0</v>
      </c>
      <c r="JH130" s="178">
        <f t="shared" si="133"/>
        <v>0</v>
      </c>
      <c r="JI130" s="178">
        <f t="shared" si="133"/>
        <v>0</v>
      </c>
      <c r="JJ130" s="178">
        <f t="shared" si="133"/>
        <v>0</v>
      </c>
      <c r="JK130" s="179">
        <f t="shared" si="133"/>
        <v>7025.617365</v>
      </c>
      <c r="JL130" s="178">
        <f t="shared" si="133"/>
        <v>0</v>
      </c>
      <c r="JM130" s="178">
        <f t="shared" si="133"/>
        <v>0</v>
      </c>
      <c r="JN130" s="178">
        <f t="shared" si="133"/>
        <v>0</v>
      </c>
      <c r="JO130" s="178">
        <f t="shared" si="133"/>
        <v>0</v>
      </c>
      <c r="JP130" s="179">
        <f t="shared" si="133"/>
        <v>9466.094976</v>
      </c>
      <c r="JQ130" s="178">
        <f t="shared" si="133"/>
        <v>0</v>
      </c>
      <c r="JR130" s="178">
        <f t="shared" si="133"/>
        <v>0</v>
      </c>
      <c r="JS130" s="178">
        <f t="shared" si="133"/>
        <v>0</v>
      </c>
      <c r="JT130" s="178">
        <f t="shared" si="133"/>
        <v>0</v>
      </c>
      <c r="JU130" s="178">
        <f t="shared" si="133"/>
        <v>0</v>
      </c>
      <c r="JV130" s="178">
        <f t="shared" si="133"/>
        <v>0</v>
      </c>
      <c r="JW130" s="178">
        <f t="shared" si="133"/>
        <v>0</v>
      </c>
      <c r="JX130" s="178">
        <f t="shared" si="133"/>
        <v>0</v>
      </c>
      <c r="JY130" s="178">
        <f t="shared" si="133"/>
        <v>0</v>
      </c>
      <c r="JZ130" s="182">
        <f t="shared" si="4"/>
        <v>0.195</v>
      </c>
      <c r="KA130" s="181">
        <f t="shared" si="5"/>
        <v>59618.19432</v>
      </c>
      <c r="KB130" s="181">
        <f t="shared" si="6"/>
        <v>11625.54789</v>
      </c>
    </row>
    <row r="131" ht="14.25" customHeight="1">
      <c r="A131" s="50" t="s">
        <v>275</v>
      </c>
      <c r="B131" s="83" t="s">
        <v>480</v>
      </c>
      <c r="C131" s="50">
        <v>1811130.0</v>
      </c>
      <c r="D131" s="175">
        <v>0.0</v>
      </c>
      <c r="E131" s="175">
        <v>0.0</v>
      </c>
      <c r="F131" s="175">
        <v>0.0</v>
      </c>
      <c r="G131" s="175">
        <v>0.0</v>
      </c>
      <c r="H131" s="175">
        <v>0.0</v>
      </c>
      <c r="I131" s="175">
        <v>0.0</v>
      </c>
      <c r="J131" s="175">
        <v>0.0</v>
      </c>
      <c r="K131" s="175">
        <v>0.0</v>
      </c>
      <c r="L131" s="175">
        <v>0.0</v>
      </c>
      <c r="M131" s="175">
        <v>0.0</v>
      </c>
      <c r="N131" s="175">
        <v>0.0</v>
      </c>
      <c r="O131" s="175">
        <v>0.0</v>
      </c>
      <c r="P131" s="175">
        <v>0.0</v>
      </c>
      <c r="Q131" s="175">
        <v>0.0</v>
      </c>
      <c r="R131" s="175">
        <v>0.0</v>
      </c>
      <c r="S131" s="175">
        <v>0.0</v>
      </c>
      <c r="T131" s="175">
        <v>0.0</v>
      </c>
      <c r="U131" s="175">
        <v>0.0</v>
      </c>
      <c r="V131" s="175">
        <v>0.0</v>
      </c>
      <c r="W131" s="175">
        <v>0.0</v>
      </c>
      <c r="X131" s="175">
        <v>0.0</v>
      </c>
      <c r="Y131" s="175">
        <v>0.0</v>
      </c>
      <c r="Z131" s="175">
        <v>0.0</v>
      </c>
      <c r="AA131" s="175">
        <v>0.0</v>
      </c>
      <c r="AB131" s="175">
        <v>0.0</v>
      </c>
      <c r="AC131" s="175">
        <v>0.0</v>
      </c>
      <c r="AD131" s="175">
        <v>0.0</v>
      </c>
      <c r="AE131" s="175">
        <v>0.0</v>
      </c>
      <c r="AF131" s="175">
        <v>0.0</v>
      </c>
      <c r="AG131" s="175">
        <v>0.0</v>
      </c>
      <c r="AH131" s="175">
        <v>0.0</v>
      </c>
      <c r="AI131" s="175">
        <v>5100.0</v>
      </c>
      <c r="AJ131" s="175">
        <v>0.0</v>
      </c>
      <c r="AK131" s="175">
        <v>0.0</v>
      </c>
      <c r="AL131" s="175">
        <v>0.0</v>
      </c>
      <c r="AM131" s="175">
        <v>0.0</v>
      </c>
      <c r="AN131" s="175">
        <v>0.0</v>
      </c>
      <c r="AO131" s="175">
        <v>0.0</v>
      </c>
      <c r="AP131" s="175">
        <v>0.0</v>
      </c>
      <c r="AQ131" s="175">
        <v>5178.0</v>
      </c>
      <c r="AR131" s="175">
        <v>0.0</v>
      </c>
      <c r="AS131" s="175">
        <v>0.0</v>
      </c>
      <c r="AT131" s="175">
        <v>0.0</v>
      </c>
      <c r="AU131" s="175">
        <v>0.0</v>
      </c>
      <c r="AV131" s="175">
        <v>0.0</v>
      </c>
      <c r="AW131" s="175">
        <v>0.0</v>
      </c>
      <c r="AX131" s="175">
        <v>0.0</v>
      </c>
      <c r="AY131" s="175">
        <v>0.0</v>
      </c>
      <c r="AZ131" s="175">
        <v>0.0</v>
      </c>
      <c r="BA131" s="175">
        <v>0.0</v>
      </c>
      <c r="BB131" s="175">
        <v>0.0</v>
      </c>
      <c r="BC131" s="175">
        <v>0.0</v>
      </c>
      <c r="BD131" s="175">
        <v>0.0</v>
      </c>
      <c r="BE131" s="175">
        <v>0.0</v>
      </c>
      <c r="BF131" s="175">
        <v>0.0</v>
      </c>
      <c r="BG131" s="175">
        <v>0.0</v>
      </c>
      <c r="BH131" s="175">
        <v>5246.0</v>
      </c>
      <c r="BI131" s="175">
        <v>0.0</v>
      </c>
      <c r="BJ131" s="175">
        <v>0.0</v>
      </c>
      <c r="BK131" s="175">
        <v>0.0</v>
      </c>
      <c r="BL131" s="175">
        <v>0.0</v>
      </c>
      <c r="BM131" s="175">
        <v>0.0</v>
      </c>
      <c r="BN131" s="175">
        <v>0.0</v>
      </c>
      <c r="BO131" s="175">
        <v>0.0</v>
      </c>
      <c r="BP131" s="175">
        <v>0.0</v>
      </c>
      <c r="BQ131" s="175">
        <v>0.0</v>
      </c>
      <c r="BR131" s="175">
        <v>0.0</v>
      </c>
      <c r="BS131" s="175">
        <v>0.0</v>
      </c>
      <c r="BT131" s="175">
        <v>0.0</v>
      </c>
      <c r="BU131" s="175">
        <v>0.0</v>
      </c>
      <c r="BV131" s="175">
        <v>0.0</v>
      </c>
      <c r="BW131" s="175">
        <v>0.0</v>
      </c>
      <c r="BX131" s="175">
        <v>0.0</v>
      </c>
      <c r="BY131" s="175">
        <v>0.0</v>
      </c>
      <c r="BZ131" s="175">
        <v>0.0</v>
      </c>
      <c r="CA131" s="175">
        <v>0.0</v>
      </c>
      <c r="CB131" s="175">
        <v>0.0</v>
      </c>
      <c r="CC131" s="175">
        <v>0.0</v>
      </c>
      <c r="CD131" s="175">
        <v>0.0</v>
      </c>
      <c r="CE131" s="175">
        <v>0.0</v>
      </c>
      <c r="CF131" s="175">
        <v>0.0</v>
      </c>
      <c r="CG131" s="175">
        <v>0.0</v>
      </c>
      <c r="CH131" s="175">
        <v>0.0</v>
      </c>
      <c r="CI131" s="175">
        <v>0.0</v>
      </c>
      <c r="CJ131" s="175">
        <v>0.0</v>
      </c>
      <c r="CK131" s="175">
        <v>4943.0</v>
      </c>
      <c r="CL131" s="175">
        <v>0.0</v>
      </c>
      <c r="CM131" s="175">
        <v>0.0</v>
      </c>
      <c r="CN131" s="175">
        <v>0.0</v>
      </c>
      <c r="CO131" s="175">
        <v>0.0</v>
      </c>
      <c r="CP131" s="175">
        <v>0.0</v>
      </c>
      <c r="CQ131" s="175">
        <v>0.0</v>
      </c>
      <c r="CR131" s="175">
        <v>0.0</v>
      </c>
      <c r="CS131" s="175">
        <v>0.0</v>
      </c>
      <c r="CT131" s="175">
        <v>0.0</v>
      </c>
      <c r="CU131" s="175">
        <v>0.0</v>
      </c>
      <c r="CV131" s="175">
        <v>5100.0</v>
      </c>
      <c r="CW131" s="175">
        <v>0.0</v>
      </c>
      <c r="CX131" s="175">
        <v>0.0</v>
      </c>
      <c r="CY131" s="175">
        <v>0.0</v>
      </c>
      <c r="CZ131" s="175">
        <v>0.0</v>
      </c>
      <c r="DA131" s="175">
        <v>0.0</v>
      </c>
      <c r="DB131" s="175">
        <v>0.0</v>
      </c>
      <c r="DC131" s="175">
        <v>0.0</v>
      </c>
      <c r="DD131" s="175">
        <v>0.0</v>
      </c>
      <c r="DE131" s="175">
        <v>4896.0</v>
      </c>
      <c r="DF131" s="175">
        <v>0.0</v>
      </c>
      <c r="DG131" s="175">
        <v>0.0</v>
      </c>
      <c r="DH131" s="175">
        <v>0.0</v>
      </c>
      <c r="DI131" s="175">
        <v>0.0</v>
      </c>
      <c r="DJ131" s="175">
        <v>0.0</v>
      </c>
      <c r="DK131" s="175">
        <v>0.0</v>
      </c>
      <c r="DL131" s="175">
        <v>0.0</v>
      </c>
      <c r="DM131" s="175">
        <v>5246.0</v>
      </c>
      <c r="DN131" s="175">
        <v>0.0</v>
      </c>
      <c r="DO131" s="175">
        <v>0.0</v>
      </c>
      <c r="DP131" s="175">
        <v>0.0</v>
      </c>
      <c r="DQ131" s="175">
        <v>0.0</v>
      </c>
      <c r="DR131" s="175">
        <v>0.0</v>
      </c>
      <c r="DS131" s="175">
        <v>4845.0</v>
      </c>
      <c r="DT131" s="175">
        <v>0.0</v>
      </c>
      <c r="DU131" s="175">
        <v>0.0</v>
      </c>
      <c r="DV131" s="175">
        <v>0.0</v>
      </c>
      <c r="DW131" s="175">
        <v>0.0</v>
      </c>
      <c r="DX131" s="175">
        <v>0.0</v>
      </c>
      <c r="DY131" s="175">
        <v>5178.0</v>
      </c>
      <c r="DZ131" s="175">
        <v>0.0</v>
      </c>
      <c r="EA131" s="175">
        <v>0.0</v>
      </c>
      <c r="EB131" s="175">
        <v>0.0</v>
      </c>
      <c r="EC131" s="175">
        <v>0.0</v>
      </c>
      <c r="ED131" s="175">
        <v>5164.0</v>
      </c>
      <c r="EE131" s="175">
        <v>0.0</v>
      </c>
      <c r="EF131" s="175">
        <v>0.0</v>
      </c>
      <c r="EG131" s="175">
        <v>0.0</v>
      </c>
      <c r="EH131" s="175">
        <v>0.0</v>
      </c>
      <c r="EI131" s="175">
        <v>0.0</v>
      </c>
      <c r="EJ131" s="175">
        <v>0.0</v>
      </c>
      <c r="EK131" s="175">
        <v>0.0</v>
      </c>
      <c r="EL131" s="175">
        <v>0.0</v>
      </c>
      <c r="EM131" s="176">
        <v>0.0</v>
      </c>
      <c r="EN131" s="177">
        <f t="shared" si="2"/>
        <v>0</v>
      </c>
      <c r="EO131" s="178">
        <f>VLOOKUP(C131,'Complexity Cost Adjustment'!$C$2:$H$141,6,0)</f>
        <v>3784.0875</v>
      </c>
      <c r="EP131" s="178">
        <f t="shared" ref="EP131:JY131" si="134">IF(D131&gt;0,($EO131)*D$143,0)</f>
        <v>0</v>
      </c>
      <c r="EQ131" s="178">
        <f t="shared" si="134"/>
        <v>0</v>
      </c>
      <c r="ER131" s="178">
        <f t="shared" si="134"/>
        <v>0</v>
      </c>
      <c r="ES131" s="178">
        <f t="shared" si="134"/>
        <v>0</v>
      </c>
      <c r="ET131" s="178">
        <f t="shared" si="134"/>
        <v>0</v>
      </c>
      <c r="EU131" s="178">
        <f t="shared" si="134"/>
        <v>0</v>
      </c>
      <c r="EV131" s="178">
        <f t="shared" si="134"/>
        <v>0</v>
      </c>
      <c r="EW131" s="178">
        <f t="shared" si="134"/>
        <v>0</v>
      </c>
      <c r="EX131" s="178">
        <f t="shared" si="134"/>
        <v>0</v>
      </c>
      <c r="EY131" s="178">
        <f t="shared" si="134"/>
        <v>0</v>
      </c>
      <c r="EZ131" s="178">
        <f t="shared" si="134"/>
        <v>0</v>
      </c>
      <c r="FA131" s="178">
        <f t="shared" si="134"/>
        <v>0</v>
      </c>
      <c r="FB131" s="178">
        <f t="shared" si="134"/>
        <v>0</v>
      </c>
      <c r="FC131" s="178">
        <f t="shared" si="134"/>
        <v>0</v>
      </c>
      <c r="FD131" s="178">
        <f t="shared" si="134"/>
        <v>0</v>
      </c>
      <c r="FE131" s="178">
        <f t="shared" si="134"/>
        <v>0</v>
      </c>
      <c r="FF131" s="178">
        <f t="shared" si="134"/>
        <v>0</v>
      </c>
      <c r="FG131" s="178">
        <f t="shared" si="134"/>
        <v>0</v>
      </c>
      <c r="FH131" s="178">
        <f t="shared" si="134"/>
        <v>0</v>
      </c>
      <c r="FI131" s="178">
        <f t="shared" si="134"/>
        <v>0</v>
      </c>
      <c r="FJ131" s="178">
        <f t="shared" si="134"/>
        <v>0</v>
      </c>
      <c r="FK131" s="178">
        <f t="shared" si="134"/>
        <v>0</v>
      </c>
      <c r="FL131" s="178">
        <f t="shared" si="134"/>
        <v>0</v>
      </c>
      <c r="FM131" s="178">
        <f t="shared" si="134"/>
        <v>0</v>
      </c>
      <c r="FN131" s="178">
        <f t="shared" si="134"/>
        <v>0</v>
      </c>
      <c r="FO131" s="178">
        <f t="shared" si="134"/>
        <v>0</v>
      </c>
      <c r="FP131" s="178">
        <f t="shared" si="134"/>
        <v>0</v>
      </c>
      <c r="FQ131" s="178">
        <f t="shared" si="134"/>
        <v>0</v>
      </c>
      <c r="FR131" s="178">
        <f t="shared" si="134"/>
        <v>0</v>
      </c>
      <c r="FS131" s="178">
        <f t="shared" si="134"/>
        <v>0</v>
      </c>
      <c r="FT131" s="178">
        <f t="shared" si="134"/>
        <v>0</v>
      </c>
      <c r="FU131" s="179">
        <f t="shared" si="134"/>
        <v>4767.95025</v>
      </c>
      <c r="FV131" s="178">
        <f t="shared" si="134"/>
        <v>0</v>
      </c>
      <c r="FW131" s="178">
        <f t="shared" si="134"/>
        <v>0</v>
      </c>
      <c r="FX131" s="178">
        <f t="shared" si="134"/>
        <v>0</v>
      </c>
      <c r="FY131" s="178">
        <f t="shared" si="134"/>
        <v>0</v>
      </c>
      <c r="FZ131" s="178">
        <f t="shared" si="134"/>
        <v>0</v>
      </c>
      <c r="GA131" s="178">
        <f t="shared" si="134"/>
        <v>0</v>
      </c>
      <c r="GB131" s="178">
        <f t="shared" si="134"/>
        <v>0</v>
      </c>
      <c r="GC131" s="179">
        <f t="shared" si="134"/>
        <v>4820.927475</v>
      </c>
      <c r="GD131" s="178">
        <f t="shared" si="134"/>
        <v>0</v>
      </c>
      <c r="GE131" s="178">
        <f t="shared" si="134"/>
        <v>0</v>
      </c>
      <c r="GF131" s="178">
        <f t="shared" si="134"/>
        <v>0</v>
      </c>
      <c r="GG131" s="178">
        <f t="shared" si="134"/>
        <v>0</v>
      </c>
      <c r="GH131" s="178">
        <f t="shared" si="134"/>
        <v>0</v>
      </c>
      <c r="GI131" s="178">
        <f t="shared" si="134"/>
        <v>0</v>
      </c>
      <c r="GJ131" s="178">
        <f t="shared" si="134"/>
        <v>0</v>
      </c>
      <c r="GK131" s="178">
        <f t="shared" si="134"/>
        <v>0</v>
      </c>
      <c r="GL131" s="178">
        <f t="shared" si="134"/>
        <v>0</v>
      </c>
      <c r="GM131" s="178">
        <f t="shared" si="134"/>
        <v>0</v>
      </c>
      <c r="GN131" s="178">
        <f t="shared" si="134"/>
        <v>0</v>
      </c>
      <c r="GO131" s="178">
        <f t="shared" si="134"/>
        <v>0</v>
      </c>
      <c r="GP131" s="178">
        <f t="shared" si="134"/>
        <v>0</v>
      </c>
      <c r="GQ131" s="178">
        <f t="shared" si="134"/>
        <v>0</v>
      </c>
      <c r="GR131" s="178">
        <f t="shared" si="134"/>
        <v>0</v>
      </c>
      <c r="GS131" s="178">
        <f t="shared" si="134"/>
        <v>0</v>
      </c>
      <c r="GT131" s="179">
        <f t="shared" si="134"/>
        <v>2781.304313</v>
      </c>
      <c r="GU131" s="178">
        <f t="shared" si="134"/>
        <v>0</v>
      </c>
      <c r="GV131" s="178">
        <f t="shared" si="134"/>
        <v>0</v>
      </c>
      <c r="GW131" s="178">
        <f t="shared" si="134"/>
        <v>0</v>
      </c>
      <c r="GX131" s="178">
        <f t="shared" si="134"/>
        <v>0</v>
      </c>
      <c r="GY131" s="178">
        <f t="shared" si="134"/>
        <v>0</v>
      </c>
      <c r="GZ131" s="178">
        <f t="shared" si="134"/>
        <v>0</v>
      </c>
      <c r="HA131" s="178">
        <f t="shared" si="134"/>
        <v>0</v>
      </c>
      <c r="HB131" s="178">
        <f t="shared" si="134"/>
        <v>0</v>
      </c>
      <c r="HC131" s="178">
        <f t="shared" si="134"/>
        <v>0</v>
      </c>
      <c r="HD131" s="178">
        <f t="shared" si="134"/>
        <v>0</v>
      </c>
      <c r="HE131" s="178">
        <f t="shared" si="134"/>
        <v>0</v>
      </c>
      <c r="HF131" s="178">
        <f t="shared" si="134"/>
        <v>0</v>
      </c>
      <c r="HG131" s="178">
        <f t="shared" si="134"/>
        <v>0</v>
      </c>
      <c r="HH131" s="178">
        <f t="shared" si="134"/>
        <v>0</v>
      </c>
      <c r="HI131" s="178">
        <f t="shared" si="134"/>
        <v>0</v>
      </c>
      <c r="HJ131" s="178">
        <f t="shared" si="134"/>
        <v>0</v>
      </c>
      <c r="HK131" s="178">
        <f t="shared" si="134"/>
        <v>0</v>
      </c>
      <c r="HL131" s="178">
        <f t="shared" si="134"/>
        <v>0</v>
      </c>
      <c r="HM131" s="178">
        <f t="shared" si="134"/>
        <v>0</v>
      </c>
      <c r="HN131" s="178">
        <f t="shared" si="134"/>
        <v>0</v>
      </c>
      <c r="HO131" s="178">
        <f t="shared" si="134"/>
        <v>0</v>
      </c>
      <c r="HP131" s="178">
        <f t="shared" si="134"/>
        <v>0</v>
      </c>
      <c r="HQ131" s="178">
        <f t="shared" si="134"/>
        <v>0</v>
      </c>
      <c r="HR131" s="178">
        <f t="shared" si="134"/>
        <v>0</v>
      </c>
      <c r="HS131" s="178">
        <f t="shared" si="134"/>
        <v>0</v>
      </c>
      <c r="HT131" s="178">
        <f t="shared" si="134"/>
        <v>0</v>
      </c>
      <c r="HU131" s="178">
        <f t="shared" si="134"/>
        <v>0</v>
      </c>
      <c r="HV131" s="178">
        <f t="shared" si="134"/>
        <v>0</v>
      </c>
      <c r="HW131" s="179">
        <f t="shared" si="134"/>
        <v>5017.700025</v>
      </c>
      <c r="HX131" s="178">
        <f t="shared" si="134"/>
        <v>0</v>
      </c>
      <c r="HY131" s="178">
        <f t="shared" si="134"/>
        <v>0</v>
      </c>
      <c r="HZ131" s="178">
        <f t="shared" si="134"/>
        <v>0</v>
      </c>
      <c r="IA131" s="178">
        <f t="shared" si="134"/>
        <v>0</v>
      </c>
      <c r="IB131" s="178">
        <f t="shared" si="134"/>
        <v>0</v>
      </c>
      <c r="IC131" s="178">
        <f t="shared" si="134"/>
        <v>0</v>
      </c>
      <c r="ID131" s="178">
        <f t="shared" si="134"/>
        <v>0</v>
      </c>
      <c r="IE131" s="178">
        <f t="shared" si="134"/>
        <v>0</v>
      </c>
      <c r="IF131" s="178">
        <f t="shared" si="134"/>
        <v>0</v>
      </c>
      <c r="IG131" s="178">
        <f t="shared" si="134"/>
        <v>0</v>
      </c>
      <c r="IH131" s="179">
        <f t="shared" si="134"/>
        <v>2225.04345</v>
      </c>
      <c r="II131" s="178">
        <f t="shared" si="134"/>
        <v>0</v>
      </c>
      <c r="IJ131" s="178">
        <f t="shared" si="134"/>
        <v>0</v>
      </c>
      <c r="IK131" s="178">
        <f t="shared" si="134"/>
        <v>0</v>
      </c>
      <c r="IL131" s="178">
        <f t="shared" si="134"/>
        <v>0</v>
      </c>
      <c r="IM131" s="178">
        <f t="shared" si="134"/>
        <v>0</v>
      </c>
      <c r="IN131" s="178">
        <f t="shared" si="134"/>
        <v>0</v>
      </c>
      <c r="IO131" s="178">
        <f t="shared" si="134"/>
        <v>0</v>
      </c>
      <c r="IP131" s="178">
        <f t="shared" si="134"/>
        <v>0</v>
      </c>
      <c r="IQ131" s="179">
        <f t="shared" si="134"/>
        <v>1910.964188</v>
      </c>
      <c r="IR131" s="178">
        <f t="shared" si="134"/>
        <v>0</v>
      </c>
      <c r="IS131" s="178">
        <f t="shared" si="134"/>
        <v>0</v>
      </c>
      <c r="IT131" s="178">
        <f t="shared" si="134"/>
        <v>0</v>
      </c>
      <c r="IU131" s="178">
        <f t="shared" si="134"/>
        <v>0</v>
      </c>
      <c r="IV131" s="178">
        <f t="shared" si="134"/>
        <v>0</v>
      </c>
      <c r="IW131" s="178">
        <f t="shared" si="134"/>
        <v>0</v>
      </c>
      <c r="IX131" s="178">
        <f t="shared" si="134"/>
        <v>0</v>
      </c>
      <c r="IY131" s="179">
        <f t="shared" si="134"/>
        <v>2728.327088</v>
      </c>
      <c r="IZ131" s="178">
        <f t="shared" si="134"/>
        <v>0</v>
      </c>
      <c r="JA131" s="178">
        <f t="shared" si="134"/>
        <v>0</v>
      </c>
      <c r="JB131" s="178">
        <f t="shared" si="134"/>
        <v>0</v>
      </c>
      <c r="JC131" s="178">
        <f t="shared" si="134"/>
        <v>0</v>
      </c>
      <c r="JD131" s="178">
        <f t="shared" si="134"/>
        <v>0</v>
      </c>
      <c r="JE131" s="179">
        <f t="shared" si="134"/>
        <v>4540.905</v>
      </c>
      <c r="JF131" s="178">
        <f t="shared" si="134"/>
        <v>0</v>
      </c>
      <c r="JG131" s="178">
        <f t="shared" si="134"/>
        <v>0</v>
      </c>
      <c r="JH131" s="178">
        <f t="shared" si="134"/>
        <v>0</v>
      </c>
      <c r="JI131" s="178">
        <f t="shared" si="134"/>
        <v>0</v>
      </c>
      <c r="JJ131" s="178">
        <f t="shared" si="134"/>
        <v>0</v>
      </c>
      <c r="JK131" s="179">
        <f t="shared" si="134"/>
        <v>4673.348063</v>
      </c>
      <c r="JL131" s="178">
        <f t="shared" si="134"/>
        <v>0</v>
      </c>
      <c r="JM131" s="178">
        <f t="shared" si="134"/>
        <v>0</v>
      </c>
      <c r="JN131" s="178">
        <f t="shared" si="134"/>
        <v>0</v>
      </c>
      <c r="JO131" s="178">
        <f t="shared" si="134"/>
        <v>0</v>
      </c>
      <c r="JP131" s="179">
        <f t="shared" si="134"/>
        <v>6296.7216</v>
      </c>
      <c r="JQ131" s="178">
        <f t="shared" si="134"/>
        <v>0</v>
      </c>
      <c r="JR131" s="178">
        <f t="shared" si="134"/>
        <v>0</v>
      </c>
      <c r="JS131" s="178">
        <f t="shared" si="134"/>
        <v>0</v>
      </c>
      <c r="JT131" s="178">
        <f t="shared" si="134"/>
        <v>0</v>
      </c>
      <c r="JU131" s="178">
        <f t="shared" si="134"/>
        <v>0</v>
      </c>
      <c r="JV131" s="178">
        <f t="shared" si="134"/>
        <v>0</v>
      </c>
      <c r="JW131" s="178">
        <f t="shared" si="134"/>
        <v>0</v>
      </c>
      <c r="JX131" s="178">
        <f t="shared" si="134"/>
        <v>0</v>
      </c>
      <c r="JY131" s="178">
        <f t="shared" si="134"/>
        <v>0</v>
      </c>
      <c r="JZ131" s="182">
        <f t="shared" si="4"/>
        <v>0.195</v>
      </c>
      <c r="KA131" s="181">
        <f t="shared" si="5"/>
        <v>39763.19145</v>
      </c>
      <c r="KB131" s="181">
        <f t="shared" si="6"/>
        <v>7753.822333</v>
      </c>
    </row>
    <row r="132" ht="14.25" customHeight="1">
      <c r="A132" s="50" t="s">
        <v>275</v>
      </c>
      <c r="B132" s="83" t="s">
        <v>480</v>
      </c>
      <c r="C132" s="50">
        <v>1811131.0</v>
      </c>
      <c r="D132" s="175">
        <v>0.0</v>
      </c>
      <c r="E132" s="175">
        <v>0.0</v>
      </c>
      <c r="F132" s="175">
        <v>0.0</v>
      </c>
      <c r="G132" s="175">
        <v>0.0</v>
      </c>
      <c r="H132" s="175">
        <v>0.0</v>
      </c>
      <c r="I132" s="175">
        <v>0.0</v>
      </c>
      <c r="J132" s="175">
        <v>0.0</v>
      </c>
      <c r="K132" s="175">
        <v>0.0</v>
      </c>
      <c r="L132" s="175">
        <v>0.0</v>
      </c>
      <c r="M132" s="175">
        <v>0.0</v>
      </c>
      <c r="N132" s="175">
        <v>0.0</v>
      </c>
      <c r="O132" s="175">
        <v>0.0</v>
      </c>
      <c r="P132" s="175">
        <v>0.0</v>
      </c>
      <c r="Q132" s="175">
        <v>0.0</v>
      </c>
      <c r="R132" s="175">
        <v>0.0</v>
      </c>
      <c r="S132" s="175">
        <v>0.0</v>
      </c>
      <c r="T132" s="175">
        <v>0.0</v>
      </c>
      <c r="U132" s="175">
        <v>0.0</v>
      </c>
      <c r="V132" s="175">
        <v>0.0</v>
      </c>
      <c r="W132" s="175">
        <v>0.0</v>
      </c>
      <c r="X132" s="175">
        <v>0.0</v>
      </c>
      <c r="Y132" s="175">
        <v>0.0</v>
      </c>
      <c r="Z132" s="175">
        <v>0.0</v>
      </c>
      <c r="AA132" s="175">
        <v>0.0</v>
      </c>
      <c r="AB132" s="175">
        <v>0.0</v>
      </c>
      <c r="AC132" s="175">
        <v>0.0</v>
      </c>
      <c r="AD132" s="175">
        <v>0.0</v>
      </c>
      <c r="AE132" s="175">
        <v>0.0</v>
      </c>
      <c r="AF132" s="175">
        <v>0.0</v>
      </c>
      <c r="AG132" s="175">
        <v>0.0</v>
      </c>
      <c r="AH132" s="175">
        <v>0.0</v>
      </c>
      <c r="AI132" s="175">
        <v>4000.0</v>
      </c>
      <c r="AJ132" s="175">
        <v>0.0</v>
      </c>
      <c r="AK132" s="175">
        <v>0.0</v>
      </c>
      <c r="AL132" s="175">
        <v>0.0</v>
      </c>
      <c r="AM132" s="175">
        <v>0.0</v>
      </c>
      <c r="AN132" s="175">
        <v>0.0</v>
      </c>
      <c r="AO132" s="175">
        <v>0.0</v>
      </c>
      <c r="AP132" s="175">
        <v>0.0</v>
      </c>
      <c r="AQ132" s="175">
        <v>4062.0</v>
      </c>
      <c r="AR132" s="175">
        <v>0.0</v>
      </c>
      <c r="AS132" s="175">
        <v>0.0</v>
      </c>
      <c r="AT132" s="175">
        <v>0.0</v>
      </c>
      <c r="AU132" s="175">
        <v>0.0</v>
      </c>
      <c r="AV132" s="175">
        <v>0.0</v>
      </c>
      <c r="AW132" s="175">
        <v>0.0</v>
      </c>
      <c r="AX132" s="175">
        <v>0.0</v>
      </c>
      <c r="AY132" s="175">
        <v>0.0</v>
      </c>
      <c r="AZ132" s="175">
        <v>0.0</v>
      </c>
      <c r="BA132" s="175">
        <v>0.0</v>
      </c>
      <c r="BB132" s="175">
        <v>0.0</v>
      </c>
      <c r="BC132" s="175">
        <v>0.0</v>
      </c>
      <c r="BD132" s="175">
        <v>0.0</v>
      </c>
      <c r="BE132" s="175">
        <v>0.0</v>
      </c>
      <c r="BF132" s="175">
        <v>0.0</v>
      </c>
      <c r="BG132" s="175">
        <v>0.0</v>
      </c>
      <c r="BH132" s="175">
        <v>4114.0</v>
      </c>
      <c r="BI132" s="175">
        <v>0.0</v>
      </c>
      <c r="BJ132" s="175">
        <v>0.0</v>
      </c>
      <c r="BK132" s="175">
        <v>0.0</v>
      </c>
      <c r="BL132" s="175">
        <v>0.0</v>
      </c>
      <c r="BM132" s="175">
        <v>0.0</v>
      </c>
      <c r="BN132" s="175">
        <v>0.0</v>
      </c>
      <c r="BO132" s="175">
        <v>0.0</v>
      </c>
      <c r="BP132" s="175">
        <v>0.0</v>
      </c>
      <c r="BQ132" s="175">
        <v>0.0</v>
      </c>
      <c r="BR132" s="175">
        <v>0.0</v>
      </c>
      <c r="BS132" s="175">
        <v>0.0</v>
      </c>
      <c r="BT132" s="175">
        <v>0.0</v>
      </c>
      <c r="BU132" s="175">
        <v>0.0</v>
      </c>
      <c r="BV132" s="175">
        <v>0.0</v>
      </c>
      <c r="BW132" s="175">
        <v>0.0</v>
      </c>
      <c r="BX132" s="175">
        <v>0.0</v>
      </c>
      <c r="BY132" s="175">
        <v>0.0</v>
      </c>
      <c r="BZ132" s="175">
        <v>0.0</v>
      </c>
      <c r="CA132" s="175">
        <v>0.0</v>
      </c>
      <c r="CB132" s="175">
        <v>0.0</v>
      </c>
      <c r="CC132" s="175">
        <v>0.0</v>
      </c>
      <c r="CD132" s="175">
        <v>0.0</v>
      </c>
      <c r="CE132" s="175">
        <v>0.0</v>
      </c>
      <c r="CF132" s="175">
        <v>0.0</v>
      </c>
      <c r="CG132" s="175">
        <v>0.0</v>
      </c>
      <c r="CH132" s="175">
        <v>0.0</v>
      </c>
      <c r="CI132" s="175">
        <v>0.0</v>
      </c>
      <c r="CJ132" s="175">
        <v>0.0</v>
      </c>
      <c r="CK132" s="175">
        <v>3877.0</v>
      </c>
      <c r="CL132" s="175">
        <v>0.0</v>
      </c>
      <c r="CM132" s="175">
        <v>0.0</v>
      </c>
      <c r="CN132" s="175">
        <v>0.0</v>
      </c>
      <c r="CO132" s="175">
        <v>0.0</v>
      </c>
      <c r="CP132" s="175">
        <v>0.0</v>
      </c>
      <c r="CQ132" s="175">
        <v>0.0</v>
      </c>
      <c r="CR132" s="175">
        <v>0.0</v>
      </c>
      <c r="CS132" s="175">
        <v>0.0</v>
      </c>
      <c r="CT132" s="175">
        <v>0.0</v>
      </c>
      <c r="CU132" s="175">
        <v>0.0</v>
      </c>
      <c r="CV132" s="175">
        <v>4000.0</v>
      </c>
      <c r="CW132" s="175">
        <v>0.0</v>
      </c>
      <c r="CX132" s="175">
        <v>0.0</v>
      </c>
      <c r="CY132" s="175">
        <v>0.0</v>
      </c>
      <c r="CZ132" s="175">
        <v>0.0</v>
      </c>
      <c r="DA132" s="175">
        <v>0.0</v>
      </c>
      <c r="DB132" s="175">
        <v>0.0</v>
      </c>
      <c r="DC132" s="175">
        <v>0.0</v>
      </c>
      <c r="DD132" s="175">
        <v>0.0</v>
      </c>
      <c r="DE132" s="175">
        <v>3840.0</v>
      </c>
      <c r="DF132" s="175">
        <v>0.0</v>
      </c>
      <c r="DG132" s="175">
        <v>0.0</v>
      </c>
      <c r="DH132" s="175">
        <v>0.0</v>
      </c>
      <c r="DI132" s="175">
        <v>0.0</v>
      </c>
      <c r="DJ132" s="175">
        <v>0.0</v>
      </c>
      <c r="DK132" s="175">
        <v>0.0</v>
      </c>
      <c r="DL132" s="175">
        <v>0.0</v>
      </c>
      <c r="DM132" s="175">
        <v>4114.0</v>
      </c>
      <c r="DN132" s="175">
        <v>0.0</v>
      </c>
      <c r="DO132" s="175">
        <v>0.0</v>
      </c>
      <c r="DP132" s="175">
        <v>0.0</v>
      </c>
      <c r="DQ132" s="175">
        <v>0.0</v>
      </c>
      <c r="DR132" s="175">
        <v>0.0</v>
      </c>
      <c r="DS132" s="175">
        <v>3800.0</v>
      </c>
      <c r="DT132" s="175">
        <v>0.0</v>
      </c>
      <c r="DU132" s="175">
        <v>0.0</v>
      </c>
      <c r="DV132" s="175">
        <v>0.0</v>
      </c>
      <c r="DW132" s="175">
        <v>0.0</v>
      </c>
      <c r="DX132" s="175">
        <v>0.0</v>
      </c>
      <c r="DY132" s="175">
        <v>4062.0</v>
      </c>
      <c r="DZ132" s="175">
        <v>0.0</v>
      </c>
      <c r="EA132" s="175">
        <v>0.0</v>
      </c>
      <c r="EB132" s="175">
        <v>0.0</v>
      </c>
      <c r="EC132" s="175">
        <v>0.0</v>
      </c>
      <c r="ED132" s="175">
        <v>4050.0</v>
      </c>
      <c r="EE132" s="175">
        <v>0.0</v>
      </c>
      <c r="EF132" s="175">
        <v>0.0</v>
      </c>
      <c r="EG132" s="175">
        <v>0.0</v>
      </c>
      <c r="EH132" s="175">
        <v>0.0</v>
      </c>
      <c r="EI132" s="175">
        <v>0.0</v>
      </c>
      <c r="EJ132" s="175">
        <v>0.0</v>
      </c>
      <c r="EK132" s="175">
        <v>0.0</v>
      </c>
      <c r="EL132" s="175">
        <v>0.0</v>
      </c>
      <c r="EM132" s="176">
        <v>0.0</v>
      </c>
      <c r="EN132" s="177">
        <f t="shared" si="2"/>
        <v>0</v>
      </c>
      <c r="EO132" s="178">
        <f>VLOOKUP(C132,'Complexity Cost Adjustment'!$C$2:$H$141,6,0)</f>
        <v>6366.759</v>
      </c>
      <c r="EP132" s="178">
        <f t="shared" ref="EP132:JY132" si="135">IF(D132&gt;0,($EO132)*D$143,0)</f>
        <v>0</v>
      </c>
      <c r="EQ132" s="178">
        <f t="shared" si="135"/>
        <v>0</v>
      </c>
      <c r="ER132" s="178">
        <f t="shared" si="135"/>
        <v>0</v>
      </c>
      <c r="ES132" s="178">
        <f t="shared" si="135"/>
        <v>0</v>
      </c>
      <c r="ET132" s="178">
        <f t="shared" si="135"/>
        <v>0</v>
      </c>
      <c r="EU132" s="178">
        <f t="shared" si="135"/>
        <v>0</v>
      </c>
      <c r="EV132" s="178">
        <f t="shared" si="135"/>
        <v>0</v>
      </c>
      <c r="EW132" s="178">
        <f t="shared" si="135"/>
        <v>0</v>
      </c>
      <c r="EX132" s="178">
        <f t="shared" si="135"/>
        <v>0</v>
      </c>
      <c r="EY132" s="178">
        <f t="shared" si="135"/>
        <v>0</v>
      </c>
      <c r="EZ132" s="178">
        <f t="shared" si="135"/>
        <v>0</v>
      </c>
      <c r="FA132" s="178">
        <f t="shared" si="135"/>
        <v>0</v>
      </c>
      <c r="FB132" s="178">
        <f t="shared" si="135"/>
        <v>0</v>
      </c>
      <c r="FC132" s="178">
        <f t="shared" si="135"/>
        <v>0</v>
      </c>
      <c r="FD132" s="178">
        <f t="shared" si="135"/>
        <v>0</v>
      </c>
      <c r="FE132" s="178">
        <f t="shared" si="135"/>
        <v>0</v>
      </c>
      <c r="FF132" s="178">
        <f t="shared" si="135"/>
        <v>0</v>
      </c>
      <c r="FG132" s="178">
        <f t="shared" si="135"/>
        <v>0</v>
      </c>
      <c r="FH132" s="178">
        <f t="shared" si="135"/>
        <v>0</v>
      </c>
      <c r="FI132" s="178">
        <f t="shared" si="135"/>
        <v>0</v>
      </c>
      <c r="FJ132" s="178">
        <f t="shared" si="135"/>
        <v>0</v>
      </c>
      <c r="FK132" s="178">
        <f t="shared" si="135"/>
        <v>0</v>
      </c>
      <c r="FL132" s="178">
        <f t="shared" si="135"/>
        <v>0</v>
      </c>
      <c r="FM132" s="178">
        <f t="shared" si="135"/>
        <v>0</v>
      </c>
      <c r="FN132" s="178">
        <f t="shared" si="135"/>
        <v>0</v>
      </c>
      <c r="FO132" s="178">
        <f t="shared" si="135"/>
        <v>0</v>
      </c>
      <c r="FP132" s="178">
        <f t="shared" si="135"/>
        <v>0</v>
      </c>
      <c r="FQ132" s="178">
        <f t="shared" si="135"/>
        <v>0</v>
      </c>
      <c r="FR132" s="178">
        <f t="shared" si="135"/>
        <v>0</v>
      </c>
      <c r="FS132" s="178">
        <f t="shared" si="135"/>
        <v>0</v>
      </c>
      <c r="FT132" s="178">
        <f t="shared" si="135"/>
        <v>0</v>
      </c>
      <c r="FU132" s="179">
        <f t="shared" si="135"/>
        <v>8022.11634</v>
      </c>
      <c r="FV132" s="178">
        <f t="shared" si="135"/>
        <v>0</v>
      </c>
      <c r="FW132" s="178">
        <f t="shared" si="135"/>
        <v>0</v>
      </c>
      <c r="FX132" s="178">
        <f t="shared" si="135"/>
        <v>0</v>
      </c>
      <c r="FY132" s="178">
        <f t="shared" si="135"/>
        <v>0</v>
      </c>
      <c r="FZ132" s="178">
        <f t="shared" si="135"/>
        <v>0</v>
      </c>
      <c r="GA132" s="178">
        <f t="shared" si="135"/>
        <v>0</v>
      </c>
      <c r="GB132" s="178">
        <f t="shared" si="135"/>
        <v>0</v>
      </c>
      <c r="GC132" s="179">
        <f t="shared" si="135"/>
        <v>8111.250966</v>
      </c>
      <c r="GD132" s="178">
        <f t="shared" si="135"/>
        <v>0</v>
      </c>
      <c r="GE132" s="178">
        <f t="shared" si="135"/>
        <v>0</v>
      </c>
      <c r="GF132" s="178">
        <f t="shared" si="135"/>
        <v>0</v>
      </c>
      <c r="GG132" s="178">
        <f t="shared" si="135"/>
        <v>0</v>
      </c>
      <c r="GH132" s="178">
        <f t="shared" si="135"/>
        <v>0</v>
      </c>
      <c r="GI132" s="178">
        <f t="shared" si="135"/>
        <v>0</v>
      </c>
      <c r="GJ132" s="178">
        <f t="shared" si="135"/>
        <v>0</v>
      </c>
      <c r="GK132" s="178">
        <f t="shared" si="135"/>
        <v>0</v>
      </c>
      <c r="GL132" s="178">
        <f t="shared" si="135"/>
        <v>0</v>
      </c>
      <c r="GM132" s="178">
        <f t="shared" si="135"/>
        <v>0</v>
      </c>
      <c r="GN132" s="178">
        <f t="shared" si="135"/>
        <v>0</v>
      </c>
      <c r="GO132" s="178">
        <f t="shared" si="135"/>
        <v>0</v>
      </c>
      <c r="GP132" s="178">
        <f t="shared" si="135"/>
        <v>0</v>
      </c>
      <c r="GQ132" s="178">
        <f t="shared" si="135"/>
        <v>0</v>
      </c>
      <c r="GR132" s="178">
        <f t="shared" si="135"/>
        <v>0</v>
      </c>
      <c r="GS132" s="178">
        <f t="shared" si="135"/>
        <v>0</v>
      </c>
      <c r="GT132" s="179">
        <f t="shared" si="135"/>
        <v>4679.567865</v>
      </c>
      <c r="GU132" s="178">
        <f t="shared" si="135"/>
        <v>0</v>
      </c>
      <c r="GV132" s="178">
        <f t="shared" si="135"/>
        <v>0</v>
      </c>
      <c r="GW132" s="178">
        <f t="shared" si="135"/>
        <v>0</v>
      </c>
      <c r="GX132" s="178">
        <f t="shared" si="135"/>
        <v>0</v>
      </c>
      <c r="GY132" s="178">
        <f t="shared" si="135"/>
        <v>0</v>
      </c>
      <c r="GZ132" s="178">
        <f t="shared" si="135"/>
        <v>0</v>
      </c>
      <c r="HA132" s="178">
        <f t="shared" si="135"/>
        <v>0</v>
      </c>
      <c r="HB132" s="178">
        <f t="shared" si="135"/>
        <v>0</v>
      </c>
      <c r="HC132" s="178">
        <f t="shared" si="135"/>
        <v>0</v>
      </c>
      <c r="HD132" s="178">
        <f t="shared" si="135"/>
        <v>0</v>
      </c>
      <c r="HE132" s="178">
        <f t="shared" si="135"/>
        <v>0</v>
      </c>
      <c r="HF132" s="178">
        <f t="shared" si="135"/>
        <v>0</v>
      </c>
      <c r="HG132" s="178">
        <f t="shared" si="135"/>
        <v>0</v>
      </c>
      <c r="HH132" s="178">
        <f t="shared" si="135"/>
        <v>0</v>
      </c>
      <c r="HI132" s="178">
        <f t="shared" si="135"/>
        <v>0</v>
      </c>
      <c r="HJ132" s="178">
        <f t="shared" si="135"/>
        <v>0</v>
      </c>
      <c r="HK132" s="178">
        <f t="shared" si="135"/>
        <v>0</v>
      </c>
      <c r="HL132" s="178">
        <f t="shared" si="135"/>
        <v>0</v>
      </c>
      <c r="HM132" s="178">
        <f t="shared" si="135"/>
        <v>0</v>
      </c>
      <c r="HN132" s="178">
        <f t="shared" si="135"/>
        <v>0</v>
      </c>
      <c r="HO132" s="178">
        <f t="shared" si="135"/>
        <v>0</v>
      </c>
      <c r="HP132" s="178">
        <f t="shared" si="135"/>
        <v>0</v>
      </c>
      <c r="HQ132" s="178">
        <f t="shared" si="135"/>
        <v>0</v>
      </c>
      <c r="HR132" s="178">
        <f t="shared" si="135"/>
        <v>0</v>
      </c>
      <c r="HS132" s="178">
        <f t="shared" si="135"/>
        <v>0</v>
      </c>
      <c r="HT132" s="178">
        <f t="shared" si="135"/>
        <v>0</v>
      </c>
      <c r="HU132" s="178">
        <f t="shared" si="135"/>
        <v>0</v>
      </c>
      <c r="HV132" s="178">
        <f t="shared" si="135"/>
        <v>0</v>
      </c>
      <c r="HW132" s="179">
        <f t="shared" si="135"/>
        <v>8442.322434</v>
      </c>
      <c r="HX132" s="178">
        <f t="shared" si="135"/>
        <v>0</v>
      </c>
      <c r="HY132" s="178">
        <f t="shared" si="135"/>
        <v>0</v>
      </c>
      <c r="HZ132" s="178">
        <f t="shared" si="135"/>
        <v>0</v>
      </c>
      <c r="IA132" s="178">
        <f t="shared" si="135"/>
        <v>0</v>
      </c>
      <c r="IB132" s="178">
        <f t="shared" si="135"/>
        <v>0</v>
      </c>
      <c r="IC132" s="178">
        <f t="shared" si="135"/>
        <v>0</v>
      </c>
      <c r="ID132" s="178">
        <f t="shared" si="135"/>
        <v>0</v>
      </c>
      <c r="IE132" s="178">
        <f t="shared" si="135"/>
        <v>0</v>
      </c>
      <c r="IF132" s="178">
        <f t="shared" si="135"/>
        <v>0</v>
      </c>
      <c r="IG132" s="178">
        <f t="shared" si="135"/>
        <v>0</v>
      </c>
      <c r="IH132" s="179">
        <f t="shared" si="135"/>
        <v>3743.654292</v>
      </c>
      <c r="II132" s="178">
        <f t="shared" si="135"/>
        <v>0</v>
      </c>
      <c r="IJ132" s="178">
        <f t="shared" si="135"/>
        <v>0</v>
      </c>
      <c r="IK132" s="178">
        <f t="shared" si="135"/>
        <v>0</v>
      </c>
      <c r="IL132" s="178">
        <f t="shared" si="135"/>
        <v>0</v>
      </c>
      <c r="IM132" s="178">
        <f t="shared" si="135"/>
        <v>0</v>
      </c>
      <c r="IN132" s="178">
        <f t="shared" si="135"/>
        <v>0</v>
      </c>
      <c r="IO132" s="178">
        <f t="shared" si="135"/>
        <v>0</v>
      </c>
      <c r="IP132" s="178">
        <f t="shared" si="135"/>
        <v>0</v>
      </c>
      <c r="IQ132" s="179">
        <f t="shared" si="135"/>
        <v>3215.213295</v>
      </c>
      <c r="IR132" s="178">
        <f t="shared" si="135"/>
        <v>0</v>
      </c>
      <c r="IS132" s="178">
        <f t="shared" si="135"/>
        <v>0</v>
      </c>
      <c r="IT132" s="178">
        <f t="shared" si="135"/>
        <v>0</v>
      </c>
      <c r="IU132" s="178">
        <f t="shared" si="135"/>
        <v>0</v>
      </c>
      <c r="IV132" s="178">
        <f t="shared" si="135"/>
        <v>0</v>
      </c>
      <c r="IW132" s="178">
        <f t="shared" si="135"/>
        <v>0</v>
      </c>
      <c r="IX132" s="178">
        <f t="shared" si="135"/>
        <v>0</v>
      </c>
      <c r="IY132" s="179">
        <f t="shared" si="135"/>
        <v>4590.433239</v>
      </c>
      <c r="IZ132" s="178">
        <f t="shared" si="135"/>
        <v>0</v>
      </c>
      <c r="JA132" s="178">
        <f t="shared" si="135"/>
        <v>0</v>
      </c>
      <c r="JB132" s="178">
        <f t="shared" si="135"/>
        <v>0</v>
      </c>
      <c r="JC132" s="178">
        <f t="shared" si="135"/>
        <v>0</v>
      </c>
      <c r="JD132" s="178">
        <f t="shared" si="135"/>
        <v>0</v>
      </c>
      <c r="JE132" s="179">
        <f t="shared" si="135"/>
        <v>7640.1108</v>
      </c>
      <c r="JF132" s="178">
        <f t="shared" si="135"/>
        <v>0</v>
      </c>
      <c r="JG132" s="178">
        <f t="shared" si="135"/>
        <v>0</v>
      </c>
      <c r="JH132" s="178">
        <f t="shared" si="135"/>
        <v>0</v>
      </c>
      <c r="JI132" s="178">
        <f t="shared" si="135"/>
        <v>0</v>
      </c>
      <c r="JJ132" s="178">
        <f t="shared" si="135"/>
        <v>0</v>
      </c>
      <c r="JK132" s="179">
        <f t="shared" si="135"/>
        <v>7862.947365</v>
      </c>
      <c r="JL132" s="178">
        <f t="shared" si="135"/>
        <v>0</v>
      </c>
      <c r="JM132" s="178">
        <f t="shared" si="135"/>
        <v>0</v>
      </c>
      <c r="JN132" s="178">
        <f t="shared" si="135"/>
        <v>0</v>
      </c>
      <c r="JO132" s="178">
        <f t="shared" si="135"/>
        <v>0</v>
      </c>
      <c r="JP132" s="179">
        <f t="shared" si="135"/>
        <v>10594.28698</v>
      </c>
      <c r="JQ132" s="178">
        <f t="shared" si="135"/>
        <v>0</v>
      </c>
      <c r="JR132" s="178">
        <f t="shared" si="135"/>
        <v>0</v>
      </c>
      <c r="JS132" s="178">
        <f t="shared" si="135"/>
        <v>0</v>
      </c>
      <c r="JT132" s="178">
        <f t="shared" si="135"/>
        <v>0</v>
      </c>
      <c r="JU132" s="178">
        <f t="shared" si="135"/>
        <v>0</v>
      </c>
      <c r="JV132" s="178">
        <f t="shared" si="135"/>
        <v>0</v>
      </c>
      <c r="JW132" s="178">
        <f t="shared" si="135"/>
        <v>0</v>
      </c>
      <c r="JX132" s="178">
        <f t="shared" si="135"/>
        <v>0</v>
      </c>
      <c r="JY132" s="178">
        <f t="shared" si="135"/>
        <v>0</v>
      </c>
      <c r="JZ132" s="182">
        <f t="shared" si="4"/>
        <v>0.195</v>
      </c>
      <c r="KA132" s="181">
        <f t="shared" si="5"/>
        <v>66901.90357</v>
      </c>
      <c r="KB132" s="181">
        <f t="shared" si="6"/>
        <v>13045.8712</v>
      </c>
    </row>
    <row r="133" ht="14.25" customHeight="1">
      <c r="A133" s="50" t="s">
        <v>275</v>
      </c>
      <c r="B133" s="83" t="s">
        <v>480</v>
      </c>
      <c r="C133" s="50">
        <v>1811132.0</v>
      </c>
      <c r="D133" s="175">
        <v>0.0</v>
      </c>
      <c r="E133" s="175">
        <v>0.0</v>
      </c>
      <c r="F133" s="175">
        <v>0.0</v>
      </c>
      <c r="G133" s="175">
        <v>0.0</v>
      </c>
      <c r="H133" s="175">
        <v>0.0</v>
      </c>
      <c r="I133" s="175">
        <v>0.0</v>
      </c>
      <c r="J133" s="175">
        <v>0.0</v>
      </c>
      <c r="K133" s="175">
        <v>0.0</v>
      </c>
      <c r="L133" s="175">
        <v>0.0</v>
      </c>
      <c r="M133" s="175">
        <v>0.0</v>
      </c>
      <c r="N133" s="175">
        <v>0.0</v>
      </c>
      <c r="O133" s="175">
        <v>0.0</v>
      </c>
      <c r="P133" s="175">
        <v>0.0</v>
      </c>
      <c r="Q133" s="175">
        <v>0.0</v>
      </c>
      <c r="R133" s="175">
        <v>0.0</v>
      </c>
      <c r="S133" s="175">
        <v>0.0</v>
      </c>
      <c r="T133" s="175">
        <v>0.0</v>
      </c>
      <c r="U133" s="175">
        <v>0.0</v>
      </c>
      <c r="V133" s="175">
        <v>0.0</v>
      </c>
      <c r="W133" s="175">
        <v>0.0</v>
      </c>
      <c r="X133" s="175">
        <v>0.0</v>
      </c>
      <c r="Y133" s="175">
        <v>0.0</v>
      </c>
      <c r="Z133" s="175">
        <v>0.0</v>
      </c>
      <c r="AA133" s="175">
        <v>0.0</v>
      </c>
      <c r="AB133" s="175">
        <v>0.0</v>
      </c>
      <c r="AC133" s="175">
        <v>0.0</v>
      </c>
      <c r="AD133" s="175">
        <v>0.0</v>
      </c>
      <c r="AE133" s="175">
        <v>0.0</v>
      </c>
      <c r="AF133" s="175">
        <v>0.0</v>
      </c>
      <c r="AG133" s="175">
        <v>0.0</v>
      </c>
      <c r="AH133" s="175">
        <v>0.0</v>
      </c>
      <c r="AI133" s="175">
        <v>4933.0</v>
      </c>
      <c r="AJ133" s="175">
        <v>0.0</v>
      </c>
      <c r="AK133" s="175">
        <v>0.0</v>
      </c>
      <c r="AL133" s="175">
        <v>0.0</v>
      </c>
      <c r="AM133" s="175">
        <v>0.0</v>
      </c>
      <c r="AN133" s="175">
        <v>0.0</v>
      </c>
      <c r="AO133" s="175">
        <v>0.0</v>
      </c>
      <c r="AP133" s="175">
        <v>0.0</v>
      </c>
      <c r="AQ133" s="175">
        <v>5009.0</v>
      </c>
      <c r="AR133" s="175">
        <v>0.0</v>
      </c>
      <c r="AS133" s="175">
        <v>0.0</v>
      </c>
      <c r="AT133" s="175">
        <v>0.0</v>
      </c>
      <c r="AU133" s="175">
        <v>0.0</v>
      </c>
      <c r="AV133" s="175">
        <v>0.0</v>
      </c>
      <c r="AW133" s="175">
        <v>0.0</v>
      </c>
      <c r="AX133" s="175">
        <v>0.0</v>
      </c>
      <c r="AY133" s="175">
        <v>0.0</v>
      </c>
      <c r="AZ133" s="175">
        <v>0.0</v>
      </c>
      <c r="BA133" s="175">
        <v>0.0</v>
      </c>
      <c r="BB133" s="175">
        <v>0.0</v>
      </c>
      <c r="BC133" s="175">
        <v>0.0</v>
      </c>
      <c r="BD133" s="175">
        <v>0.0</v>
      </c>
      <c r="BE133" s="175">
        <v>0.0</v>
      </c>
      <c r="BF133" s="175">
        <v>0.0</v>
      </c>
      <c r="BG133" s="175">
        <v>0.0</v>
      </c>
      <c r="BH133" s="175">
        <v>5074.0</v>
      </c>
      <c r="BI133" s="175">
        <v>0.0</v>
      </c>
      <c r="BJ133" s="175">
        <v>0.0</v>
      </c>
      <c r="BK133" s="175">
        <v>0.0</v>
      </c>
      <c r="BL133" s="175">
        <v>0.0</v>
      </c>
      <c r="BM133" s="175">
        <v>0.0</v>
      </c>
      <c r="BN133" s="175">
        <v>0.0</v>
      </c>
      <c r="BO133" s="175">
        <v>0.0</v>
      </c>
      <c r="BP133" s="175">
        <v>0.0</v>
      </c>
      <c r="BQ133" s="175">
        <v>0.0</v>
      </c>
      <c r="BR133" s="175">
        <v>0.0</v>
      </c>
      <c r="BS133" s="175">
        <v>0.0</v>
      </c>
      <c r="BT133" s="175">
        <v>0.0</v>
      </c>
      <c r="BU133" s="175">
        <v>0.0</v>
      </c>
      <c r="BV133" s="175">
        <v>0.0</v>
      </c>
      <c r="BW133" s="175">
        <v>0.0</v>
      </c>
      <c r="BX133" s="175">
        <v>0.0</v>
      </c>
      <c r="BY133" s="175">
        <v>0.0</v>
      </c>
      <c r="BZ133" s="175">
        <v>0.0</v>
      </c>
      <c r="CA133" s="175">
        <v>0.0</v>
      </c>
      <c r="CB133" s="175">
        <v>0.0</v>
      </c>
      <c r="CC133" s="175">
        <v>0.0</v>
      </c>
      <c r="CD133" s="175">
        <v>0.0</v>
      </c>
      <c r="CE133" s="175">
        <v>0.0</v>
      </c>
      <c r="CF133" s="175">
        <v>0.0</v>
      </c>
      <c r="CG133" s="175">
        <v>0.0</v>
      </c>
      <c r="CH133" s="175">
        <v>0.0</v>
      </c>
      <c r="CI133" s="175">
        <v>0.0</v>
      </c>
      <c r="CJ133" s="175">
        <v>0.0</v>
      </c>
      <c r="CK133" s="175">
        <v>4782.0</v>
      </c>
      <c r="CL133" s="175">
        <v>0.0</v>
      </c>
      <c r="CM133" s="175">
        <v>0.0</v>
      </c>
      <c r="CN133" s="175">
        <v>0.0</v>
      </c>
      <c r="CO133" s="175">
        <v>0.0</v>
      </c>
      <c r="CP133" s="175">
        <v>0.0</v>
      </c>
      <c r="CQ133" s="175">
        <v>0.0</v>
      </c>
      <c r="CR133" s="175">
        <v>0.0</v>
      </c>
      <c r="CS133" s="175">
        <v>0.0</v>
      </c>
      <c r="CT133" s="175">
        <v>0.0</v>
      </c>
      <c r="CU133" s="175">
        <v>0.0</v>
      </c>
      <c r="CV133" s="175">
        <v>4933.0</v>
      </c>
      <c r="CW133" s="175">
        <v>0.0</v>
      </c>
      <c r="CX133" s="175">
        <v>0.0</v>
      </c>
      <c r="CY133" s="175">
        <v>0.0</v>
      </c>
      <c r="CZ133" s="175">
        <v>0.0</v>
      </c>
      <c r="DA133" s="175">
        <v>0.0</v>
      </c>
      <c r="DB133" s="175">
        <v>0.0</v>
      </c>
      <c r="DC133" s="175">
        <v>0.0</v>
      </c>
      <c r="DD133" s="175">
        <v>0.0</v>
      </c>
      <c r="DE133" s="175">
        <v>4736.0</v>
      </c>
      <c r="DF133" s="175">
        <v>0.0</v>
      </c>
      <c r="DG133" s="175">
        <v>0.0</v>
      </c>
      <c r="DH133" s="175">
        <v>0.0</v>
      </c>
      <c r="DI133" s="175">
        <v>0.0</v>
      </c>
      <c r="DJ133" s="175">
        <v>0.0</v>
      </c>
      <c r="DK133" s="175">
        <v>0.0</v>
      </c>
      <c r="DL133" s="175">
        <v>0.0</v>
      </c>
      <c r="DM133" s="175">
        <v>5074.0</v>
      </c>
      <c r="DN133" s="175">
        <v>0.0</v>
      </c>
      <c r="DO133" s="175">
        <v>0.0</v>
      </c>
      <c r="DP133" s="175">
        <v>0.0</v>
      </c>
      <c r="DQ133" s="175">
        <v>0.0</v>
      </c>
      <c r="DR133" s="175">
        <v>0.0</v>
      </c>
      <c r="DS133" s="175">
        <v>4687.0</v>
      </c>
      <c r="DT133" s="175">
        <v>0.0</v>
      </c>
      <c r="DU133" s="175">
        <v>0.0</v>
      </c>
      <c r="DV133" s="175">
        <v>0.0</v>
      </c>
      <c r="DW133" s="175">
        <v>0.0</v>
      </c>
      <c r="DX133" s="175">
        <v>0.0</v>
      </c>
      <c r="DY133" s="175">
        <v>5009.0</v>
      </c>
      <c r="DZ133" s="175">
        <v>0.0</v>
      </c>
      <c r="EA133" s="175">
        <v>0.0</v>
      </c>
      <c r="EB133" s="175">
        <v>0.0</v>
      </c>
      <c r="EC133" s="175">
        <v>0.0</v>
      </c>
      <c r="ED133" s="175">
        <v>4995.0</v>
      </c>
      <c r="EE133" s="175">
        <v>0.0</v>
      </c>
      <c r="EF133" s="175">
        <v>0.0</v>
      </c>
      <c r="EG133" s="175">
        <v>0.0</v>
      </c>
      <c r="EH133" s="175">
        <v>0.0</v>
      </c>
      <c r="EI133" s="175">
        <v>0.0</v>
      </c>
      <c r="EJ133" s="175">
        <v>0.0</v>
      </c>
      <c r="EK133" s="175">
        <v>0.0</v>
      </c>
      <c r="EL133" s="175">
        <v>0.0</v>
      </c>
      <c r="EM133" s="176">
        <v>0.0</v>
      </c>
      <c r="EN133" s="177">
        <f t="shared" si="2"/>
        <v>0</v>
      </c>
      <c r="EO133" s="178">
        <f>VLOOKUP(C133,'Complexity Cost Adjustment'!$C$2:$H$141,6,0)</f>
        <v>2013.886</v>
      </c>
      <c r="EP133" s="178">
        <f t="shared" ref="EP133:JY133" si="136">IF(D133&gt;0,($EO133)*D$143,0)</f>
        <v>0</v>
      </c>
      <c r="EQ133" s="178">
        <f t="shared" si="136"/>
        <v>0</v>
      </c>
      <c r="ER133" s="178">
        <f t="shared" si="136"/>
        <v>0</v>
      </c>
      <c r="ES133" s="178">
        <f t="shared" si="136"/>
        <v>0</v>
      </c>
      <c r="ET133" s="178">
        <f t="shared" si="136"/>
        <v>0</v>
      </c>
      <c r="EU133" s="178">
        <f t="shared" si="136"/>
        <v>0</v>
      </c>
      <c r="EV133" s="178">
        <f t="shared" si="136"/>
        <v>0</v>
      </c>
      <c r="EW133" s="178">
        <f t="shared" si="136"/>
        <v>0</v>
      </c>
      <c r="EX133" s="178">
        <f t="shared" si="136"/>
        <v>0</v>
      </c>
      <c r="EY133" s="178">
        <f t="shared" si="136"/>
        <v>0</v>
      </c>
      <c r="EZ133" s="178">
        <f t="shared" si="136"/>
        <v>0</v>
      </c>
      <c r="FA133" s="178">
        <f t="shared" si="136"/>
        <v>0</v>
      </c>
      <c r="FB133" s="178">
        <f t="shared" si="136"/>
        <v>0</v>
      </c>
      <c r="FC133" s="178">
        <f t="shared" si="136"/>
        <v>0</v>
      </c>
      <c r="FD133" s="178">
        <f t="shared" si="136"/>
        <v>0</v>
      </c>
      <c r="FE133" s="178">
        <f t="shared" si="136"/>
        <v>0</v>
      </c>
      <c r="FF133" s="178">
        <f t="shared" si="136"/>
        <v>0</v>
      </c>
      <c r="FG133" s="178">
        <f t="shared" si="136"/>
        <v>0</v>
      </c>
      <c r="FH133" s="178">
        <f t="shared" si="136"/>
        <v>0</v>
      </c>
      <c r="FI133" s="178">
        <f t="shared" si="136"/>
        <v>0</v>
      </c>
      <c r="FJ133" s="178">
        <f t="shared" si="136"/>
        <v>0</v>
      </c>
      <c r="FK133" s="178">
        <f t="shared" si="136"/>
        <v>0</v>
      </c>
      <c r="FL133" s="178">
        <f t="shared" si="136"/>
        <v>0</v>
      </c>
      <c r="FM133" s="178">
        <f t="shared" si="136"/>
        <v>0</v>
      </c>
      <c r="FN133" s="178">
        <f t="shared" si="136"/>
        <v>0</v>
      </c>
      <c r="FO133" s="178">
        <f t="shared" si="136"/>
        <v>0</v>
      </c>
      <c r="FP133" s="178">
        <f t="shared" si="136"/>
        <v>0</v>
      </c>
      <c r="FQ133" s="178">
        <f t="shared" si="136"/>
        <v>0</v>
      </c>
      <c r="FR133" s="178">
        <f t="shared" si="136"/>
        <v>0</v>
      </c>
      <c r="FS133" s="178">
        <f t="shared" si="136"/>
        <v>0</v>
      </c>
      <c r="FT133" s="178">
        <f t="shared" si="136"/>
        <v>0</v>
      </c>
      <c r="FU133" s="179">
        <f t="shared" si="136"/>
        <v>2537.49636</v>
      </c>
      <c r="FV133" s="178">
        <f t="shared" si="136"/>
        <v>0</v>
      </c>
      <c r="FW133" s="178">
        <f t="shared" si="136"/>
        <v>0</v>
      </c>
      <c r="FX133" s="178">
        <f t="shared" si="136"/>
        <v>0</v>
      </c>
      <c r="FY133" s="178">
        <f t="shared" si="136"/>
        <v>0</v>
      </c>
      <c r="FZ133" s="178">
        <f t="shared" si="136"/>
        <v>0</v>
      </c>
      <c r="GA133" s="178">
        <f t="shared" si="136"/>
        <v>0</v>
      </c>
      <c r="GB133" s="178">
        <f t="shared" si="136"/>
        <v>0</v>
      </c>
      <c r="GC133" s="179">
        <f t="shared" si="136"/>
        <v>2565.690764</v>
      </c>
      <c r="GD133" s="178">
        <f t="shared" si="136"/>
        <v>0</v>
      </c>
      <c r="GE133" s="178">
        <f t="shared" si="136"/>
        <v>0</v>
      </c>
      <c r="GF133" s="178">
        <f t="shared" si="136"/>
        <v>0</v>
      </c>
      <c r="GG133" s="178">
        <f t="shared" si="136"/>
        <v>0</v>
      </c>
      <c r="GH133" s="178">
        <f t="shared" si="136"/>
        <v>0</v>
      </c>
      <c r="GI133" s="178">
        <f t="shared" si="136"/>
        <v>0</v>
      </c>
      <c r="GJ133" s="178">
        <f t="shared" si="136"/>
        <v>0</v>
      </c>
      <c r="GK133" s="178">
        <f t="shared" si="136"/>
        <v>0</v>
      </c>
      <c r="GL133" s="178">
        <f t="shared" si="136"/>
        <v>0</v>
      </c>
      <c r="GM133" s="178">
        <f t="shared" si="136"/>
        <v>0</v>
      </c>
      <c r="GN133" s="178">
        <f t="shared" si="136"/>
        <v>0</v>
      </c>
      <c r="GO133" s="178">
        <f t="shared" si="136"/>
        <v>0</v>
      </c>
      <c r="GP133" s="178">
        <f t="shared" si="136"/>
        <v>0</v>
      </c>
      <c r="GQ133" s="178">
        <f t="shared" si="136"/>
        <v>0</v>
      </c>
      <c r="GR133" s="178">
        <f t="shared" si="136"/>
        <v>0</v>
      </c>
      <c r="GS133" s="178">
        <f t="shared" si="136"/>
        <v>0</v>
      </c>
      <c r="GT133" s="179">
        <f t="shared" si="136"/>
        <v>1480.20621</v>
      </c>
      <c r="GU133" s="178">
        <f t="shared" si="136"/>
        <v>0</v>
      </c>
      <c r="GV133" s="178">
        <f t="shared" si="136"/>
        <v>0</v>
      </c>
      <c r="GW133" s="178">
        <f t="shared" si="136"/>
        <v>0</v>
      </c>
      <c r="GX133" s="178">
        <f t="shared" si="136"/>
        <v>0</v>
      </c>
      <c r="GY133" s="178">
        <f t="shared" si="136"/>
        <v>0</v>
      </c>
      <c r="GZ133" s="178">
        <f t="shared" si="136"/>
        <v>0</v>
      </c>
      <c r="HA133" s="178">
        <f t="shared" si="136"/>
        <v>0</v>
      </c>
      <c r="HB133" s="178">
        <f t="shared" si="136"/>
        <v>0</v>
      </c>
      <c r="HC133" s="178">
        <f t="shared" si="136"/>
        <v>0</v>
      </c>
      <c r="HD133" s="178">
        <f t="shared" si="136"/>
        <v>0</v>
      </c>
      <c r="HE133" s="178">
        <f t="shared" si="136"/>
        <v>0</v>
      </c>
      <c r="HF133" s="178">
        <f t="shared" si="136"/>
        <v>0</v>
      </c>
      <c r="HG133" s="178">
        <f t="shared" si="136"/>
        <v>0</v>
      </c>
      <c r="HH133" s="178">
        <f t="shared" si="136"/>
        <v>0</v>
      </c>
      <c r="HI133" s="178">
        <f t="shared" si="136"/>
        <v>0</v>
      </c>
      <c r="HJ133" s="178">
        <f t="shared" si="136"/>
        <v>0</v>
      </c>
      <c r="HK133" s="178">
        <f t="shared" si="136"/>
        <v>0</v>
      </c>
      <c r="HL133" s="178">
        <f t="shared" si="136"/>
        <v>0</v>
      </c>
      <c r="HM133" s="178">
        <f t="shared" si="136"/>
        <v>0</v>
      </c>
      <c r="HN133" s="178">
        <f t="shared" si="136"/>
        <v>0</v>
      </c>
      <c r="HO133" s="178">
        <f t="shared" si="136"/>
        <v>0</v>
      </c>
      <c r="HP133" s="178">
        <f t="shared" si="136"/>
        <v>0</v>
      </c>
      <c r="HQ133" s="178">
        <f t="shared" si="136"/>
        <v>0</v>
      </c>
      <c r="HR133" s="178">
        <f t="shared" si="136"/>
        <v>0</v>
      </c>
      <c r="HS133" s="178">
        <f t="shared" si="136"/>
        <v>0</v>
      </c>
      <c r="HT133" s="178">
        <f t="shared" si="136"/>
        <v>0</v>
      </c>
      <c r="HU133" s="178">
        <f t="shared" si="136"/>
        <v>0</v>
      </c>
      <c r="HV133" s="178">
        <f t="shared" si="136"/>
        <v>0</v>
      </c>
      <c r="HW133" s="179">
        <f t="shared" si="136"/>
        <v>2670.412836</v>
      </c>
      <c r="HX133" s="178">
        <f t="shared" si="136"/>
        <v>0</v>
      </c>
      <c r="HY133" s="178">
        <f t="shared" si="136"/>
        <v>0</v>
      </c>
      <c r="HZ133" s="178">
        <f t="shared" si="136"/>
        <v>0</v>
      </c>
      <c r="IA133" s="178">
        <f t="shared" si="136"/>
        <v>0</v>
      </c>
      <c r="IB133" s="178">
        <f t="shared" si="136"/>
        <v>0</v>
      </c>
      <c r="IC133" s="178">
        <f t="shared" si="136"/>
        <v>0</v>
      </c>
      <c r="ID133" s="178">
        <f t="shared" si="136"/>
        <v>0</v>
      </c>
      <c r="IE133" s="178">
        <f t="shared" si="136"/>
        <v>0</v>
      </c>
      <c r="IF133" s="178">
        <f t="shared" si="136"/>
        <v>0</v>
      </c>
      <c r="IG133" s="178">
        <f t="shared" si="136"/>
        <v>0</v>
      </c>
      <c r="IH133" s="179">
        <f t="shared" si="136"/>
        <v>1184.164968</v>
      </c>
      <c r="II133" s="178">
        <f t="shared" si="136"/>
        <v>0</v>
      </c>
      <c r="IJ133" s="178">
        <f t="shared" si="136"/>
        <v>0</v>
      </c>
      <c r="IK133" s="178">
        <f t="shared" si="136"/>
        <v>0</v>
      </c>
      <c r="IL133" s="178">
        <f t="shared" si="136"/>
        <v>0</v>
      </c>
      <c r="IM133" s="178">
        <f t="shared" si="136"/>
        <v>0</v>
      </c>
      <c r="IN133" s="178">
        <f t="shared" si="136"/>
        <v>0</v>
      </c>
      <c r="IO133" s="178">
        <f t="shared" si="136"/>
        <v>0</v>
      </c>
      <c r="IP133" s="178">
        <f t="shared" si="136"/>
        <v>0</v>
      </c>
      <c r="IQ133" s="179">
        <f t="shared" si="136"/>
        <v>1017.01243</v>
      </c>
      <c r="IR133" s="178">
        <f t="shared" si="136"/>
        <v>0</v>
      </c>
      <c r="IS133" s="178">
        <f t="shared" si="136"/>
        <v>0</v>
      </c>
      <c r="IT133" s="178">
        <f t="shared" si="136"/>
        <v>0</v>
      </c>
      <c r="IU133" s="178">
        <f t="shared" si="136"/>
        <v>0</v>
      </c>
      <c r="IV133" s="178">
        <f t="shared" si="136"/>
        <v>0</v>
      </c>
      <c r="IW133" s="178">
        <f t="shared" si="136"/>
        <v>0</v>
      </c>
      <c r="IX133" s="178">
        <f t="shared" si="136"/>
        <v>0</v>
      </c>
      <c r="IY133" s="179">
        <f t="shared" si="136"/>
        <v>1452.011806</v>
      </c>
      <c r="IZ133" s="178">
        <f t="shared" si="136"/>
        <v>0</v>
      </c>
      <c r="JA133" s="178">
        <f t="shared" si="136"/>
        <v>0</v>
      </c>
      <c r="JB133" s="178">
        <f t="shared" si="136"/>
        <v>0</v>
      </c>
      <c r="JC133" s="178">
        <f t="shared" si="136"/>
        <v>0</v>
      </c>
      <c r="JD133" s="178">
        <f t="shared" si="136"/>
        <v>0</v>
      </c>
      <c r="JE133" s="179">
        <f t="shared" si="136"/>
        <v>2416.6632</v>
      </c>
      <c r="JF133" s="178">
        <f t="shared" si="136"/>
        <v>0</v>
      </c>
      <c r="JG133" s="178">
        <f t="shared" si="136"/>
        <v>0</v>
      </c>
      <c r="JH133" s="178">
        <f t="shared" si="136"/>
        <v>0</v>
      </c>
      <c r="JI133" s="178">
        <f t="shared" si="136"/>
        <v>0</v>
      </c>
      <c r="JJ133" s="178">
        <f t="shared" si="136"/>
        <v>0</v>
      </c>
      <c r="JK133" s="179">
        <f t="shared" si="136"/>
        <v>2487.14921</v>
      </c>
      <c r="JL133" s="178">
        <f t="shared" si="136"/>
        <v>0</v>
      </c>
      <c r="JM133" s="178">
        <f t="shared" si="136"/>
        <v>0</v>
      </c>
      <c r="JN133" s="178">
        <f t="shared" si="136"/>
        <v>0</v>
      </c>
      <c r="JO133" s="178">
        <f t="shared" si="136"/>
        <v>0</v>
      </c>
      <c r="JP133" s="179">
        <f t="shared" si="136"/>
        <v>3351.106304</v>
      </c>
      <c r="JQ133" s="178">
        <f t="shared" si="136"/>
        <v>0</v>
      </c>
      <c r="JR133" s="178">
        <f t="shared" si="136"/>
        <v>0</v>
      </c>
      <c r="JS133" s="178">
        <f t="shared" si="136"/>
        <v>0</v>
      </c>
      <c r="JT133" s="178">
        <f t="shared" si="136"/>
        <v>0</v>
      </c>
      <c r="JU133" s="178">
        <f t="shared" si="136"/>
        <v>0</v>
      </c>
      <c r="JV133" s="178">
        <f t="shared" si="136"/>
        <v>0</v>
      </c>
      <c r="JW133" s="178">
        <f t="shared" si="136"/>
        <v>0</v>
      </c>
      <c r="JX133" s="178">
        <f t="shared" si="136"/>
        <v>0</v>
      </c>
      <c r="JY133" s="178">
        <f t="shared" si="136"/>
        <v>0</v>
      </c>
      <c r="JZ133" s="182">
        <f t="shared" si="4"/>
        <v>0.195</v>
      </c>
      <c r="KA133" s="181">
        <f t="shared" si="5"/>
        <v>21161.91409</v>
      </c>
      <c r="KB133" s="181">
        <f t="shared" si="6"/>
        <v>4126.573247</v>
      </c>
    </row>
    <row r="134" ht="14.25" customHeight="1">
      <c r="A134" s="50" t="s">
        <v>275</v>
      </c>
      <c r="B134" s="83" t="s">
        <v>480</v>
      </c>
      <c r="C134" s="50">
        <v>1811133.0</v>
      </c>
      <c r="D134" s="175">
        <v>0.0</v>
      </c>
      <c r="E134" s="175">
        <v>0.0</v>
      </c>
      <c r="F134" s="175">
        <v>0.0</v>
      </c>
      <c r="G134" s="175">
        <v>0.0</v>
      </c>
      <c r="H134" s="175">
        <v>0.0</v>
      </c>
      <c r="I134" s="175">
        <v>0.0</v>
      </c>
      <c r="J134" s="175">
        <v>0.0</v>
      </c>
      <c r="K134" s="175">
        <v>0.0</v>
      </c>
      <c r="L134" s="175">
        <v>0.0</v>
      </c>
      <c r="M134" s="175">
        <v>0.0</v>
      </c>
      <c r="N134" s="175">
        <v>0.0</v>
      </c>
      <c r="O134" s="175">
        <v>0.0</v>
      </c>
      <c r="P134" s="175">
        <v>0.0</v>
      </c>
      <c r="Q134" s="175">
        <v>0.0</v>
      </c>
      <c r="R134" s="175">
        <v>0.0</v>
      </c>
      <c r="S134" s="175">
        <v>0.0</v>
      </c>
      <c r="T134" s="175">
        <v>0.0</v>
      </c>
      <c r="U134" s="175">
        <v>0.0</v>
      </c>
      <c r="V134" s="175">
        <v>0.0</v>
      </c>
      <c r="W134" s="175">
        <v>0.0</v>
      </c>
      <c r="X134" s="175">
        <v>0.0</v>
      </c>
      <c r="Y134" s="175">
        <v>0.0</v>
      </c>
      <c r="Z134" s="175">
        <v>0.0</v>
      </c>
      <c r="AA134" s="175">
        <v>0.0</v>
      </c>
      <c r="AB134" s="175">
        <v>0.0</v>
      </c>
      <c r="AC134" s="175">
        <v>0.0</v>
      </c>
      <c r="AD134" s="175">
        <v>0.0</v>
      </c>
      <c r="AE134" s="175">
        <v>0.0</v>
      </c>
      <c r="AF134" s="175">
        <v>0.0</v>
      </c>
      <c r="AG134" s="175">
        <v>0.0</v>
      </c>
      <c r="AH134" s="175">
        <v>0.0</v>
      </c>
      <c r="AI134" s="175">
        <v>2467.0</v>
      </c>
      <c r="AJ134" s="175">
        <v>0.0</v>
      </c>
      <c r="AK134" s="175">
        <v>0.0</v>
      </c>
      <c r="AL134" s="175">
        <v>0.0</v>
      </c>
      <c r="AM134" s="175">
        <v>0.0</v>
      </c>
      <c r="AN134" s="175">
        <v>0.0</v>
      </c>
      <c r="AO134" s="175">
        <v>0.0</v>
      </c>
      <c r="AP134" s="175">
        <v>0.0</v>
      </c>
      <c r="AQ134" s="175">
        <v>2505.0</v>
      </c>
      <c r="AR134" s="175">
        <v>0.0</v>
      </c>
      <c r="AS134" s="175">
        <v>0.0</v>
      </c>
      <c r="AT134" s="175">
        <v>0.0</v>
      </c>
      <c r="AU134" s="175">
        <v>0.0</v>
      </c>
      <c r="AV134" s="175">
        <v>0.0</v>
      </c>
      <c r="AW134" s="175">
        <v>0.0</v>
      </c>
      <c r="AX134" s="175">
        <v>0.0</v>
      </c>
      <c r="AY134" s="175">
        <v>0.0</v>
      </c>
      <c r="AZ134" s="175">
        <v>0.0</v>
      </c>
      <c r="BA134" s="175">
        <v>0.0</v>
      </c>
      <c r="BB134" s="175">
        <v>0.0</v>
      </c>
      <c r="BC134" s="175">
        <v>0.0</v>
      </c>
      <c r="BD134" s="175">
        <v>0.0</v>
      </c>
      <c r="BE134" s="175">
        <v>0.0</v>
      </c>
      <c r="BF134" s="175">
        <v>0.0</v>
      </c>
      <c r="BG134" s="175">
        <v>0.0</v>
      </c>
      <c r="BH134" s="175">
        <v>2537.0</v>
      </c>
      <c r="BI134" s="175">
        <v>0.0</v>
      </c>
      <c r="BJ134" s="175">
        <v>0.0</v>
      </c>
      <c r="BK134" s="175">
        <v>0.0</v>
      </c>
      <c r="BL134" s="175">
        <v>0.0</v>
      </c>
      <c r="BM134" s="175">
        <v>0.0</v>
      </c>
      <c r="BN134" s="175">
        <v>0.0</v>
      </c>
      <c r="BO134" s="175">
        <v>0.0</v>
      </c>
      <c r="BP134" s="175">
        <v>0.0</v>
      </c>
      <c r="BQ134" s="175">
        <v>0.0</v>
      </c>
      <c r="BR134" s="175">
        <v>0.0</v>
      </c>
      <c r="BS134" s="175">
        <v>0.0</v>
      </c>
      <c r="BT134" s="175">
        <v>0.0</v>
      </c>
      <c r="BU134" s="175">
        <v>0.0</v>
      </c>
      <c r="BV134" s="175">
        <v>0.0</v>
      </c>
      <c r="BW134" s="175">
        <v>0.0</v>
      </c>
      <c r="BX134" s="175">
        <v>0.0</v>
      </c>
      <c r="BY134" s="175">
        <v>0.0</v>
      </c>
      <c r="BZ134" s="175">
        <v>0.0</v>
      </c>
      <c r="CA134" s="175">
        <v>0.0</v>
      </c>
      <c r="CB134" s="175">
        <v>0.0</v>
      </c>
      <c r="CC134" s="175">
        <v>0.0</v>
      </c>
      <c r="CD134" s="175">
        <v>0.0</v>
      </c>
      <c r="CE134" s="175">
        <v>0.0</v>
      </c>
      <c r="CF134" s="175">
        <v>0.0</v>
      </c>
      <c r="CG134" s="175">
        <v>0.0</v>
      </c>
      <c r="CH134" s="175">
        <v>0.0</v>
      </c>
      <c r="CI134" s="175">
        <v>0.0</v>
      </c>
      <c r="CJ134" s="175">
        <v>0.0</v>
      </c>
      <c r="CK134" s="175">
        <v>2391.0</v>
      </c>
      <c r="CL134" s="175">
        <v>0.0</v>
      </c>
      <c r="CM134" s="175">
        <v>0.0</v>
      </c>
      <c r="CN134" s="175">
        <v>0.0</v>
      </c>
      <c r="CO134" s="175">
        <v>0.0</v>
      </c>
      <c r="CP134" s="175">
        <v>0.0</v>
      </c>
      <c r="CQ134" s="175">
        <v>0.0</v>
      </c>
      <c r="CR134" s="175">
        <v>0.0</v>
      </c>
      <c r="CS134" s="175">
        <v>0.0</v>
      </c>
      <c r="CT134" s="175">
        <v>0.0</v>
      </c>
      <c r="CU134" s="175">
        <v>0.0</v>
      </c>
      <c r="CV134" s="175">
        <v>2467.0</v>
      </c>
      <c r="CW134" s="175">
        <v>0.0</v>
      </c>
      <c r="CX134" s="175">
        <v>0.0</v>
      </c>
      <c r="CY134" s="175">
        <v>0.0</v>
      </c>
      <c r="CZ134" s="175">
        <v>0.0</v>
      </c>
      <c r="DA134" s="175">
        <v>0.0</v>
      </c>
      <c r="DB134" s="175">
        <v>0.0</v>
      </c>
      <c r="DC134" s="175">
        <v>0.0</v>
      </c>
      <c r="DD134" s="175">
        <v>0.0</v>
      </c>
      <c r="DE134" s="175">
        <v>2368.0</v>
      </c>
      <c r="DF134" s="175">
        <v>0.0</v>
      </c>
      <c r="DG134" s="175">
        <v>0.0</v>
      </c>
      <c r="DH134" s="175">
        <v>0.0</v>
      </c>
      <c r="DI134" s="175">
        <v>0.0</v>
      </c>
      <c r="DJ134" s="175">
        <v>0.0</v>
      </c>
      <c r="DK134" s="175">
        <v>0.0</v>
      </c>
      <c r="DL134" s="175">
        <v>0.0</v>
      </c>
      <c r="DM134" s="175">
        <v>2537.0</v>
      </c>
      <c r="DN134" s="175">
        <v>0.0</v>
      </c>
      <c r="DO134" s="175">
        <v>0.0</v>
      </c>
      <c r="DP134" s="175">
        <v>0.0</v>
      </c>
      <c r="DQ134" s="175">
        <v>0.0</v>
      </c>
      <c r="DR134" s="175">
        <v>0.0</v>
      </c>
      <c r="DS134" s="175">
        <v>2343.0</v>
      </c>
      <c r="DT134" s="175">
        <v>0.0</v>
      </c>
      <c r="DU134" s="175">
        <v>0.0</v>
      </c>
      <c r="DV134" s="175">
        <v>0.0</v>
      </c>
      <c r="DW134" s="175">
        <v>0.0</v>
      </c>
      <c r="DX134" s="175">
        <v>0.0</v>
      </c>
      <c r="DY134" s="175">
        <v>2505.0</v>
      </c>
      <c r="DZ134" s="175">
        <v>0.0</v>
      </c>
      <c r="EA134" s="175">
        <v>0.0</v>
      </c>
      <c r="EB134" s="175">
        <v>0.0</v>
      </c>
      <c r="EC134" s="175">
        <v>0.0</v>
      </c>
      <c r="ED134" s="175">
        <v>2498.0</v>
      </c>
      <c r="EE134" s="175">
        <v>0.0</v>
      </c>
      <c r="EF134" s="175">
        <v>0.0</v>
      </c>
      <c r="EG134" s="175">
        <v>0.0</v>
      </c>
      <c r="EH134" s="175">
        <v>0.0</v>
      </c>
      <c r="EI134" s="175">
        <v>0.0</v>
      </c>
      <c r="EJ134" s="175">
        <v>0.0</v>
      </c>
      <c r="EK134" s="175">
        <v>0.0</v>
      </c>
      <c r="EL134" s="175">
        <v>0.0</v>
      </c>
      <c r="EM134" s="176">
        <v>0.0</v>
      </c>
      <c r="EN134" s="177">
        <f t="shared" si="2"/>
        <v>0</v>
      </c>
      <c r="EO134" s="178">
        <f>VLOOKUP(C134,'Complexity Cost Adjustment'!$C$2:$H$141,6,0)</f>
        <v>2850.9561</v>
      </c>
      <c r="EP134" s="178">
        <f t="shared" ref="EP134:JY134" si="137">IF(D134&gt;0,($EO134)*D$143,0)</f>
        <v>0</v>
      </c>
      <c r="EQ134" s="178">
        <f t="shared" si="137"/>
        <v>0</v>
      </c>
      <c r="ER134" s="178">
        <f t="shared" si="137"/>
        <v>0</v>
      </c>
      <c r="ES134" s="178">
        <f t="shared" si="137"/>
        <v>0</v>
      </c>
      <c r="ET134" s="178">
        <f t="shared" si="137"/>
        <v>0</v>
      </c>
      <c r="EU134" s="178">
        <f t="shared" si="137"/>
        <v>0</v>
      </c>
      <c r="EV134" s="178">
        <f t="shared" si="137"/>
        <v>0</v>
      </c>
      <c r="EW134" s="178">
        <f t="shared" si="137"/>
        <v>0</v>
      </c>
      <c r="EX134" s="178">
        <f t="shared" si="137"/>
        <v>0</v>
      </c>
      <c r="EY134" s="178">
        <f t="shared" si="137"/>
        <v>0</v>
      </c>
      <c r="EZ134" s="178">
        <f t="shared" si="137"/>
        <v>0</v>
      </c>
      <c r="FA134" s="178">
        <f t="shared" si="137"/>
        <v>0</v>
      </c>
      <c r="FB134" s="178">
        <f t="shared" si="137"/>
        <v>0</v>
      </c>
      <c r="FC134" s="178">
        <f t="shared" si="137"/>
        <v>0</v>
      </c>
      <c r="FD134" s="178">
        <f t="shared" si="137"/>
        <v>0</v>
      </c>
      <c r="FE134" s="178">
        <f t="shared" si="137"/>
        <v>0</v>
      </c>
      <c r="FF134" s="178">
        <f t="shared" si="137"/>
        <v>0</v>
      </c>
      <c r="FG134" s="178">
        <f t="shared" si="137"/>
        <v>0</v>
      </c>
      <c r="FH134" s="178">
        <f t="shared" si="137"/>
        <v>0</v>
      </c>
      <c r="FI134" s="178">
        <f t="shared" si="137"/>
        <v>0</v>
      </c>
      <c r="FJ134" s="178">
        <f t="shared" si="137"/>
        <v>0</v>
      </c>
      <c r="FK134" s="178">
        <f t="shared" si="137"/>
        <v>0</v>
      </c>
      <c r="FL134" s="178">
        <f t="shared" si="137"/>
        <v>0</v>
      </c>
      <c r="FM134" s="178">
        <f t="shared" si="137"/>
        <v>0</v>
      </c>
      <c r="FN134" s="178">
        <f t="shared" si="137"/>
        <v>0</v>
      </c>
      <c r="FO134" s="178">
        <f t="shared" si="137"/>
        <v>0</v>
      </c>
      <c r="FP134" s="178">
        <f t="shared" si="137"/>
        <v>0</v>
      </c>
      <c r="FQ134" s="178">
        <f t="shared" si="137"/>
        <v>0</v>
      </c>
      <c r="FR134" s="178">
        <f t="shared" si="137"/>
        <v>0</v>
      </c>
      <c r="FS134" s="178">
        <f t="shared" si="137"/>
        <v>0</v>
      </c>
      <c r="FT134" s="178">
        <f t="shared" si="137"/>
        <v>0</v>
      </c>
      <c r="FU134" s="179">
        <f t="shared" si="137"/>
        <v>3592.204686</v>
      </c>
      <c r="FV134" s="178">
        <f t="shared" si="137"/>
        <v>0</v>
      </c>
      <c r="FW134" s="178">
        <f t="shared" si="137"/>
        <v>0</v>
      </c>
      <c r="FX134" s="178">
        <f t="shared" si="137"/>
        <v>0</v>
      </c>
      <c r="FY134" s="178">
        <f t="shared" si="137"/>
        <v>0</v>
      </c>
      <c r="FZ134" s="178">
        <f t="shared" si="137"/>
        <v>0</v>
      </c>
      <c r="GA134" s="178">
        <f t="shared" si="137"/>
        <v>0</v>
      </c>
      <c r="GB134" s="178">
        <f t="shared" si="137"/>
        <v>0</v>
      </c>
      <c r="GC134" s="179">
        <f t="shared" si="137"/>
        <v>3632.118071</v>
      </c>
      <c r="GD134" s="178">
        <f t="shared" si="137"/>
        <v>0</v>
      </c>
      <c r="GE134" s="178">
        <f t="shared" si="137"/>
        <v>0</v>
      </c>
      <c r="GF134" s="178">
        <f t="shared" si="137"/>
        <v>0</v>
      </c>
      <c r="GG134" s="178">
        <f t="shared" si="137"/>
        <v>0</v>
      </c>
      <c r="GH134" s="178">
        <f t="shared" si="137"/>
        <v>0</v>
      </c>
      <c r="GI134" s="178">
        <f t="shared" si="137"/>
        <v>0</v>
      </c>
      <c r="GJ134" s="178">
        <f t="shared" si="137"/>
        <v>0</v>
      </c>
      <c r="GK134" s="178">
        <f t="shared" si="137"/>
        <v>0</v>
      </c>
      <c r="GL134" s="178">
        <f t="shared" si="137"/>
        <v>0</v>
      </c>
      <c r="GM134" s="178">
        <f t="shared" si="137"/>
        <v>0</v>
      </c>
      <c r="GN134" s="178">
        <f t="shared" si="137"/>
        <v>0</v>
      </c>
      <c r="GO134" s="178">
        <f t="shared" si="137"/>
        <v>0</v>
      </c>
      <c r="GP134" s="178">
        <f t="shared" si="137"/>
        <v>0</v>
      </c>
      <c r="GQ134" s="178">
        <f t="shared" si="137"/>
        <v>0</v>
      </c>
      <c r="GR134" s="178">
        <f t="shared" si="137"/>
        <v>0</v>
      </c>
      <c r="GS134" s="178">
        <f t="shared" si="137"/>
        <v>0</v>
      </c>
      <c r="GT134" s="179">
        <f t="shared" si="137"/>
        <v>2095.452734</v>
      </c>
      <c r="GU134" s="178">
        <f t="shared" si="137"/>
        <v>0</v>
      </c>
      <c r="GV134" s="178">
        <f t="shared" si="137"/>
        <v>0</v>
      </c>
      <c r="GW134" s="178">
        <f t="shared" si="137"/>
        <v>0</v>
      </c>
      <c r="GX134" s="178">
        <f t="shared" si="137"/>
        <v>0</v>
      </c>
      <c r="GY134" s="178">
        <f t="shared" si="137"/>
        <v>0</v>
      </c>
      <c r="GZ134" s="178">
        <f t="shared" si="137"/>
        <v>0</v>
      </c>
      <c r="HA134" s="178">
        <f t="shared" si="137"/>
        <v>0</v>
      </c>
      <c r="HB134" s="178">
        <f t="shared" si="137"/>
        <v>0</v>
      </c>
      <c r="HC134" s="178">
        <f t="shared" si="137"/>
        <v>0</v>
      </c>
      <c r="HD134" s="178">
        <f t="shared" si="137"/>
        <v>0</v>
      </c>
      <c r="HE134" s="178">
        <f t="shared" si="137"/>
        <v>0</v>
      </c>
      <c r="HF134" s="178">
        <f t="shared" si="137"/>
        <v>0</v>
      </c>
      <c r="HG134" s="178">
        <f t="shared" si="137"/>
        <v>0</v>
      </c>
      <c r="HH134" s="178">
        <f t="shared" si="137"/>
        <v>0</v>
      </c>
      <c r="HI134" s="178">
        <f t="shared" si="137"/>
        <v>0</v>
      </c>
      <c r="HJ134" s="178">
        <f t="shared" si="137"/>
        <v>0</v>
      </c>
      <c r="HK134" s="178">
        <f t="shared" si="137"/>
        <v>0</v>
      </c>
      <c r="HL134" s="178">
        <f t="shared" si="137"/>
        <v>0</v>
      </c>
      <c r="HM134" s="178">
        <f t="shared" si="137"/>
        <v>0</v>
      </c>
      <c r="HN134" s="178">
        <f t="shared" si="137"/>
        <v>0</v>
      </c>
      <c r="HO134" s="178">
        <f t="shared" si="137"/>
        <v>0</v>
      </c>
      <c r="HP134" s="178">
        <f t="shared" si="137"/>
        <v>0</v>
      </c>
      <c r="HQ134" s="178">
        <f t="shared" si="137"/>
        <v>0</v>
      </c>
      <c r="HR134" s="178">
        <f t="shared" si="137"/>
        <v>0</v>
      </c>
      <c r="HS134" s="178">
        <f t="shared" si="137"/>
        <v>0</v>
      </c>
      <c r="HT134" s="178">
        <f t="shared" si="137"/>
        <v>0</v>
      </c>
      <c r="HU134" s="178">
        <f t="shared" si="137"/>
        <v>0</v>
      </c>
      <c r="HV134" s="178">
        <f t="shared" si="137"/>
        <v>0</v>
      </c>
      <c r="HW134" s="179">
        <f t="shared" si="137"/>
        <v>3780.367789</v>
      </c>
      <c r="HX134" s="178">
        <f t="shared" si="137"/>
        <v>0</v>
      </c>
      <c r="HY134" s="178">
        <f t="shared" si="137"/>
        <v>0</v>
      </c>
      <c r="HZ134" s="178">
        <f t="shared" si="137"/>
        <v>0</v>
      </c>
      <c r="IA134" s="178">
        <f t="shared" si="137"/>
        <v>0</v>
      </c>
      <c r="IB134" s="178">
        <f t="shared" si="137"/>
        <v>0</v>
      </c>
      <c r="IC134" s="178">
        <f t="shared" si="137"/>
        <v>0</v>
      </c>
      <c r="ID134" s="178">
        <f t="shared" si="137"/>
        <v>0</v>
      </c>
      <c r="IE134" s="178">
        <f t="shared" si="137"/>
        <v>0</v>
      </c>
      <c r="IF134" s="178">
        <f t="shared" si="137"/>
        <v>0</v>
      </c>
      <c r="IG134" s="178">
        <f t="shared" si="137"/>
        <v>0</v>
      </c>
      <c r="IH134" s="179">
        <f t="shared" si="137"/>
        <v>1676.362187</v>
      </c>
      <c r="II134" s="178">
        <f t="shared" si="137"/>
        <v>0</v>
      </c>
      <c r="IJ134" s="178">
        <f t="shared" si="137"/>
        <v>0</v>
      </c>
      <c r="IK134" s="178">
        <f t="shared" si="137"/>
        <v>0</v>
      </c>
      <c r="IL134" s="178">
        <f t="shared" si="137"/>
        <v>0</v>
      </c>
      <c r="IM134" s="178">
        <f t="shared" si="137"/>
        <v>0</v>
      </c>
      <c r="IN134" s="178">
        <f t="shared" si="137"/>
        <v>0</v>
      </c>
      <c r="IO134" s="178">
        <f t="shared" si="137"/>
        <v>0</v>
      </c>
      <c r="IP134" s="178">
        <f t="shared" si="137"/>
        <v>0</v>
      </c>
      <c r="IQ134" s="179">
        <f t="shared" si="137"/>
        <v>1439.732831</v>
      </c>
      <c r="IR134" s="178">
        <f t="shared" si="137"/>
        <v>0</v>
      </c>
      <c r="IS134" s="178">
        <f t="shared" si="137"/>
        <v>0</v>
      </c>
      <c r="IT134" s="178">
        <f t="shared" si="137"/>
        <v>0</v>
      </c>
      <c r="IU134" s="178">
        <f t="shared" si="137"/>
        <v>0</v>
      </c>
      <c r="IV134" s="178">
        <f t="shared" si="137"/>
        <v>0</v>
      </c>
      <c r="IW134" s="178">
        <f t="shared" si="137"/>
        <v>0</v>
      </c>
      <c r="IX134" s="178">
        <f t="shared" si="137"/>
        <v>0</v>
      </c>
      <c r="IY134" s="179">
        <f t="shared" si="137"/>
        <v>2055.539348</v>
      </c>
      <c r="IZ134" s="178">
        <f t="shared" si="137"/>
        <v>0</v>
      </c>
      <c r="JA134" s="178">
        <f t="shared" si="137"/>
        <v>0</v>
      </c>
      <c r="JB134" s="178">
        <f t="shared" si="137"/>
        <v>0</v>
      </c>
      <c r="JC134" s="178">
        <f t="shared" si="137"/>
        <v>0</v>
      </c>
      <c r="JD134" s="178">
        <f t="shared" si="137"/>
        <v>0</v>
      </c>
      <c r="JE134" s="179">
        <f t="shared" si="137"/>
        <v>3421.14732</v>
      </c>
      <c r="JF134" s="178">
        <f t="shared" si="137"/>
        <v>0</v>
      </c>
      <c r="JG134" s="178">
        <f t="shared" si="137"/>
        <v>0</v>
      </c>
      <c r="JH134" s="178">
        <f t="shared" si="137"/>
        <v>0</v>
      </c>
      <c r="JI134" s="178">
        <f t="shared" si="137"/>
        <v>0</v>
      </c>
      <c r="JJ134" s="178">
        <f t="shared" si="137"/>
        <v>0</v>
      </c>
      <c r="JK134" s="179">
        <f t="shared" si="137"/>
        <v>3520.930784</v>
      </c>
      <c r="JL134" s="178">
        <f t="shared" si="137"/>
        <v>0</v>
      </c>
      <c r="JM134" s="178">
        <f t="shared" si="137"/>
        <v>0</v>
      </c>
      <c r="JN134" s="178">
        <f t="shared" si="137"/>
        <v>0</v>
      </c>
      <c r="JO134" s="178">
        <f t="shared" si="137"/>
        <v>0</v>
      </c>
      <c r="JP134" s="179">
        <f t="shared" si="137"/>
        <v>4743.99095</v>
      </c>
      <c r="JQ134" s="178">
        <f t="shared" si="137"/>
        <v>0</v>
      </c>
      <c r="JR134" s="178">
        <f t="shared" si="137"/>
        <v>0</v>
      </c>
      <c r="JS134" s="178">
        <f t="shared" si="137"/>
        <v>0</v>
      </c>
      <c r="JT134" s="178">
        <f t="shared" si="137"/>
        <v>0</v>
      </c>
      <c r="JU134" s="178">
        <f t="shared" si="137"/>
        <v>0</v>
      </c>
      <c r="JV134" s="178">
        <f t="shared" si="137"/>
        <v>0</v>
      </c>
      <c r="JW134" s="178">
        <f t="shared" si="137"/>
        <v>0</v>
      </c>
      <c r="JX134" s="178">
        <f t="shared" si="137"/>
        <v>0</v>
      </c>
      <c r="JY134" s="178">
        <f t="shared" si="137"/>
        <v>0</v>
      </c>
      <c r="JZ134" s="182">
        <f t="shared" si="4"/>
        <v>0.195</v>
      </c>
      <c r="KA134" s="181">
        <f t="shared" si="5"/>
        <v>29957.8467</v>
      </c>
      <c r="KB134" s="181">
        <f t="shared" si="6"/>
        <v>5841.780106</v>
      </c>
    </row>
    <row r="135" ht="14.25" customHeight="1">
      <c r="A135" s="50" t="s">
        <v>310</v>
      </c>
      <c r="B135" s="83" t="s">
        <v>479</v>
      </c>
      <c r="C135" s="50">
        <v>1811134.0</v>
      </c>
      <c r="D135" s="175">
        <v>0.0</v>
      </c>
      <c r="E135" s="175">
        <v>0.0</v>
      </c>
      <c r="F135" s="175">
        <v>0.0</v>
      </c>
      <c r="G135" s="175">
        <v>0.0</v>
      </c>
      <c r="H135" s="175">
        <v>24276.0</v>
      </c>
      <c r="I135" s="175">
        <v>0.0</v>
      </c>
      <c r="J135" s="175">
        <v>0.0</v>
      </c>
      <c r="K135" s="175">
        <v>0.0</v>
      </c>
      <c r="L135" s="175">
        <v>0.0</v>
      </c>
      <c r="M135" s="175">
        <v>23800.0</v>
      </c>
      <c r="N135" s="175">
        <v>0.0</v>
      </c>
      <c r="O135" s="175">
        <v>0.0</v>
      </c>
      <c r="P135" s="175">
        <v>0.0</v>
      </c>
      <c r="Q135" s="175">
        <v>0.0</v>
      </c>
      <c r="R135" s="175">
        <v>22440.0</v>
      </c>
      <c r="S135" s="175">
        <v>0.0</v>
      </c>
      <c r="T135" s="175">
        <v>0.0</v>
      </c>
      <c r="U135" s="175">
        <v>0.0</v>
      </c>
      <c r="V135" s="175">
        <v>0.0</v>
      </c>
      <c r="W135" s="175">
        <v>0.0</v>
      </c>
      <c r="X135" s="175">
        <v>0.0</v>
      </c>
      <c r="Y135" s="175">
        <v>0.0</v>
      </c>
      <c r="Z135" s="175">
        <v>0.0</v>
      </c>
      <c r="AA135" s="175">
        <v>24051.0</v>
      </c>
      <c r="AB135" s="175">
        <v>0.0</v>
      </c>
      <c r="AC135" s="175">
        <v>0.0</v>
      </c>
      <c r="AD135" s="175">
        <v>0.0</v>
      </c>
      <c r="AE135" s="175">
        <v>0.0</v>
      </c>
      <c r="AF135" s="175">
        <v>0.0</v>
      </c>
      <c r="AG135" s="175">
        <v>0.0</v>
      </c>
      <c r="AH135" s="175">
        <v>0.0</v>
      </c>
      <c r="AI135" s="175">
        <v>0.0</v>
      </c>
      <c r="AJ135" s="175">
        <v>0.0</v>
      </c>
      <c r="AK135" s="175">
        <v>0.0</v>
      </c>
      <c r="AL135" s="175">
        <v>0.0</v>
      </c>
      <c r="AM135" s="175">
        <v>0.0</v>
      </c>
      <c r="AN135" s="175">
        <v>0.0</v>
      </c>
      <c r="AO135" s="175">
        <v>0.0</v>
      </c>
      <c r="AP135" s="175">
        <v>0.0</v>
      </c>
      <c r="AQ135" s="175">
        <v>0.0</v>
      </c>
      <c r="AR135" s="175">
        <v>0.0</v>
      </c>
      <c r="AS135" s="175">
        <v>0.0</v>
      </c>
      <c r="AT135" s="175">
        <v>0.0</v>
      </c>
      <c r="AU135" s="175">
        <v>0.0</v>
      </c>
      <c r="AV135" s="175">
        <v>0.0</v>
      </c>
      <c r="AW135" s="175">
        <v>0.0</v>
      </c>
      <c r="AX135" s="175">
        <v>0.0</v>
      </c>
      <c r="AY135" s="175">
        <v>0.0</v>
      </c>
      <c r="AZ135" s="175">
        <v>0.0</v>
      </c>
      <c r="BA135" s="175">
        <v>0.0</v>
      </c>
      <c r="BB135" s="175">
        <v>0.0</v>
      </c>
      <c r="BC135" s="175">
        <v>0.0</v>
      </c>
      <c r="BD135" s="175">
        <v>0.0</v>
      </c>
      <c r="BE135" s="175">
        <v>0.0</v>
      </c>
      <c r="BF135" s="175">
        <v>0.0</v>
      </c>
      <c r="BG135" s="175">
        <v>0.0</v>
      </c>
      <c r="BH135" s="175">
        <v>0.0</v>
      </c>
      <c r="BI135" s="175">
        <v>0.0</v>
      </c>
      <c r="BJ135" s="175">
        <v>24480.0</v>
      </c>
      <c r="BK135" s="175">
        <v>0.0</v>
      </c>
      <c r="BL135" s="175">
        <v>0.0</v>
      </c>
      <c r="BM135" s="175">
        <v>0.0</v>
      </c>
      <c r="BN135" s="175">
        <v>0.0</v>
      </c>
      <c r="BO135" s="175">
        <v>0.0</v>
      </c>
      <c r="BP135" s="175">
        <v>0.0</v>
      </c>
      <c r="BQ135" s="175">
        <v>0.0</v>
      </c>
      <c r="BR135" s="175">
        <v>0.0</v>
      </c>
      <c r="BS135" s="175">
        <v>0.0</v>
      </c>
      <c r="BT135" s="175">
        <v>0.0</v>
      </c>
      <c r="BU135" s="175">
        <v>0.0</v>
      </c>
      <c r="BV135" s="175">
        <v>0.0</v>
      </c>
      <c r="BW135" s="175">
        <v>0.0</v>
      </c>
      <c r="BX135" s="175">
        <v>0.0</v>
      </c>
      <c r="BY135" s="175">
        <v>0.0</v>
      </c>
      <c r="BZ135" s="175">
        <v>0.0</v>
      </c>
      <c r="CA135" s="175">
        <v>0.0</v>
      </c>
      <c r="CB135" s="175">
        <v>0.0</v>
      </c>
      <c r="CC135" s="175">
        <v>0.0</v>
      </c>
      <c r="CD135" s="175">
        <v>0.0</v>
      </c>
      <c r="CE135" s="175">
        <v>0.0</v>
      </c>
      <c r="CF135" s="175">
        <v>0.0</v>
      </c>
      <c r="CG135" s="175">
        <v>0.0</v>
      </c>
      <c r="CH135" s="175">
        <v>0.0</v>
      </c>
      <c r="CI135" s="175">
        <v>0.0</v>
      </c>
      <c r="CJ135" s="175">
        <v>0.0</v>
      </c>
      <c r="CK135" s="175">
        <v>0.0</v>
      </c>
      <c r="CL135" s="175">
        <v>0.0</v>
      </c>
      <c r="CM135" s="175">
        <v>0.0</v>
      </c>
      <c r="CN135" s="175">
        <v>0.0</v>
      </c>
      <c r="CO135" s="175">
        <v>0.0</v>
      </c>
      <c r="CP135" s="175">
        <v>0.0</v>
      </c>
      <c r="CQ135" s="175">
        <v>0.0</v>
      </c>
      <c r="CR135" s="175">
        <v>0.0</v>
      </c>
      <c r="CS135" s="175">
        <v>0.0</v>
      </c>
      <c r="CT135" s="175">
        <v>0.0</v>
      </c>
      <c r="CU135" s="175">
        <v>0.0</v>
      </c>
      <c r="CV135" s="175">
        <v>0.0</v>
      </c>
      <c r="CW135" s="175">
        <v>0.0</v>
      </c>
      <c r="CX135" s="175">
        <v>0.0</v>
      </c>
      <c r="CY135" s="175">
        <v>0.0</v>
      </c>
      <c r="CZ135" s="175">
        <v>0.0</v>
      </c>
      <c r="DA135" s="175">
        <v>0.0</v>
      </c>
      <c r="DB135" s="175">
        <v>0.0</v>
      </c>
      <c r="DC135" s="175">
        <v>0.0</v>
      </c>
      <c r="DD135" s="175">
        <v>0.0</v>
      </c>
      <c r="DE135" s="175">
        <v>0.0</v>
      </c>
      <c r="DF135" s="175">
        <v>0.0</v>
      </c>
      <c r="DG135" s="175">
        <v>0.0</v>
      </c>
      <c r="DH135" s="175">
        <v>0.0</v>
      </c>
      <c r="DI135" s="175">
        <v>0.0</v>
      </c>
      <c r="DJ135" s="175">
        <v>0.0</v>
      </c>
      <c r="DK135" s="175">
        <v>0.0</v>
      </c>
      <c r="DL135" s="175">
        <v>0.0</v>
      </c>
      <c r="DM135" s="175">
        <v>0.0</v>
      </c>
      <c r="DN135" s="175">
        <v>0.0</v>
      </c>
      <c r="DO135" s="175">
        <v>0.0</v>
      </c>
      <c r="DP135" s="175">
        <v>0.0</v>
      </c>
      <c r="DQ135" s="175">
        <v>0.0</v>
      </c>
      <c r="DR135" s="175">
        <v>0.0</v>
      </c>
      <c r="DS135" s="175">
        <v>0.0</v>
      </c>
      <c r="DT135" s="175">
        <v>0.0</v>
      </c>
      <c r="DU135" s="175">
        <v>0.0</v>
      </c>
      <c r="DV135" s="175">
        <v>0.0</v>
      </c>
      <c r="DW135" s="175">
        <v>0.0</v>
      </c>
      <c r="DX135" s="175">
        <v>0.0</v>
      </c>
      <c r="DY135" s="175">
        <v>0.0</v>
      </c>
      <c r="DZ135" s="175">
        <v>0.0</v>
      </c>
      <c r="EA135" s="175">
        <v>0.0</v>
      </c>
      <c r="EB135" s="175">
        <v>0.0</v>
      </c>
      <c r="EC135" s="175">
        <v>0.0</v>
      </c>
      <c r="ED135" s="175">
        <v>0.0</v>
      </c>
      <c r="EE135" s="175">
        <v>22610.0</v>
      </c>
      <c r="EF135" s="175">
        <v>0.0</v>
      </c>
      <c r="EG135" s="175">
        <v>0.0</v>
      </c>
      <c r="EH135" s="175">
        <v>0.0</v>
      </c>
      <c r="EI135" s="175">
        <v>21420.0</v>
      </c>
      <c r="EJ135" s="175">
        <v>0.0</v>
      </c>
      <c r="EK135" s="175">
        <v>0.0</v>
      </c>
      <c r="EL135" s="175">
        <v>0.0</v>
      </c>
      <c r="EM135" s="176">
        <v>0.0</v>
      </c>
      <c r="EN135" s="177">
        <f t="shared" si="2"/>
        <v>0</v>
      </c>
      <c r="EO135" s="178">
        <f>VLOOKUP(C135,'Complexity Cost Adjustment'!$C$2:$H$141,6,0)</f>
        <v>171.5792</v>
      </c>
      <c r="EP135" s="178">
        <f t="shared" ref="EP135:JY135" si="138">IF(D135&gt;0,($EO135)*D$143,0)</f>
        <v>0</v>
      </c>
      <c r="EQ135" s="178">
        <f t="shared" si="138"/>
        <v>0</v>
      </c>
      <c r="ER135" s="178">
        <f t="shared" si="138"/>
        <v>0</v>
      </c>
      <c r="ES135" s="178">
        <f t="shared" si="138"/>
        <v>0</v>
      </c>
      <c r="ET135" s="179">
        <f t="shared" si="138"/>
        <v>168.147616</v>
      </c>
      <c r="EU135" s="178">
        <f t="shared" si="138"/>
        <v>0</v>
      </c>
      <c r="EV135" s="178">
        <f t="shared" si="138"/>
        <v>0</v>
      </c>
      <c r="EW135" s="178">
        <f t="shared" si="138"/>
        <v>0</v>
      </c>
      <c r="EX135" s="178">
        <f t="shared" si="138"/>
        <v>0</v>
      </c>
      <c r="EY135" s="179">
        <f t="shared" si="138"/>
        <v>155.9654928</v>
      </c>
      <c r="EZ135" s="178">
        <f t="shared" si="138"/>
        <v>0</v>
      </c>
      <c r="FA135" s="178">
        <f t="shared" si="138"/>
        <v>0</v>
      </c>
      <c r="FB135" s="178">
        <f t="shared" si="138"/>
        <v>0</v>
      </c>
      <c r="FC135" s="178">
        <f t="shared" si="138"/>
        <v>0</v>
      </c>
      <c r="FD135" s="179">
        <f t="shared" si="138"/>
        <v>123.7086032</v>
      </c>
      <c r="FE135" s="178">
        <f t="shared" si="138"/>
        <v>0</v>
      </c>
      <c r="FF135" s="178">
        <f t="shared" si="138"/>
        <v>0</v>
      </c>
      <c r="FG135" s="178">
        <f t="shared" si="138"/>
        <v>0</v>
      </c>
      <c r="FH135" s="178">
        <f t="shared" si="138"/>
        <v>0</v>
      </c>
      <c r="FI135" s="178">
        <f t="shared" si="138"/>
        <v>0</v>
      </c>
      <c r="FJ135" s="178">
        <f t="shared" si="138"/>
        <v>0</v>
      </c>
      <c r="FK135" s="178">
        <f t="shared" si="138"/>
        <v>0</v>
      </c>
      <c r="FL135" s="178">
        <f t="shared" si="138"/>
        <v>0</v>
      </c>
      <c r="FM135" s="179">
        <f t="shared" si="138"/>
        <v>316.2204656</v>
      </c>
      <c r="FN135" s="178">
        <f t="shared" si="138"/>
        <v>0</v>
      </c>
      <c r="FO135" s="178">
        <f t="shared" si="138"/>
        <v>0</v>
      </c>
      <c r="FP135" s="178">
        <f t="shared" si="138"/>
        <v>0</v>
      </c>
      <c r="FQ135" s="178">
        <f t="shared" si="138"/>
        <v>0</v>
      </c>
      <c r="FR135" s="178">
        <f t="shared" si="138"/>
        <v>0</v>
      </c>
      <c r="FS135" s="178">
        <f t="shared" si="138"/>
        <v>0</v>
      </c>
      <c r="FT135" s="178">
        <f t="shared" si="138"/>
        <v>0</v>
      </c>
      <c r="FU135" s="178">
        <f t="shared" si="138"/>
        <v>0</v>
      </c>
      <c r="FV135" s="178">
        <f t="shared" si="138"/>
        <v>0</v>
      </c>
      <c r="FW135" s="178">
        <f t="shared" si="138"/>
        <v>0</v>
      </c>
      <c r="FX135" s="178">
        <f t="shared" si="138"/>
        <v>0</v>
      </c>
      <c r="FY135" s="178">
        <f t="shared" si="138"/>
        <v>0</v>
      </c>
      <c r="FZ135" s="178">
        <f t="shared" si="138"/>
        <v>0</v>
      </c>
      <c r="GA135" s="178">
        <f t="shared" si="138"/>
        <v>0</v>
      </c>
      <c r="GB135" s="178">
        <f t="shared" si="138"/>
        <v>0</v>
      </c>
      <c r="GC135" s="178">
        <f t="shared" si="138"/>
        <v>0</v>
      </c>
      <c r="GD135" s="178">
        <f t="shared" si="138"/>
        <v>0</v>
      </c>
      <c r="GE135" s="178">
        <f t="shared" si="138"/>
        <v>0</v>
      </c>
      <c r="GF135" s="178">
        <f t="shared" si="138"/>
        <v>0</v>
      </c>
      <c r="GG135" s="178">
        <f t="shared" si="138"/>
        <v>0</v>
      </c>
      <c r="GH135" s="178">
        <f t="shared" si="138"/>
        <v>0</v>
      </c>
      <c r="GI135" s="178">
        <f t="shared" si="138"/>
        <v>0</v>
      </c>
      <c r="GJ135" s="178">
        <f t="shared" si="138"/>
        <v>0</v>
      </c>
      <c r="GK135" s="178">
        <f t="shared" si="138"/>
        <v>0</v>
      </c>
      <c r="GL135" s="178">
        <f t="shared" si="138"/>
        <v>0</v>
      </c>
      <c r="GM135" s="178">
        <f t="shared" si="138"/>
        <v>0</v>
      </c>
      <c r="GN135" s="178">
        <f t="shared" si="138"/>
        <v>0</v>
      </c>
      <c r="GO135" s="178">
        <f t="shared" si="138"/>
        <v>0</v>
      </c>
      <c r="GP135" s="178">
        <f t="shared" si="138"/>
        <v>0</v>
      </c>
      <c r="GQ135" s="178">
        <f t="shared" si="138"/>
        <v>0</v>
      </c>
      <c r="GR135" s="178">
        <f t="shared" si="138"/>
        <v>0</v>
      </c>
      <c r="GS135" s="178">
        <f t="shared" si="138"/>
        <v>0</v>
      </c>
      <c r="GT135" s="178">
        <f t="shared" si="138"/>
        <v>0</v>
      </c>
      <c r="GU135" s="178">
        <f t="shared" si="138"/>
        <v>0</v>
      </c>
      <c r="GV135" s="179">
        <f t="shared" si="138"/>
        <v>124.9096576</v>
      </c>
      <c r="GW135" s="178">
        <f t="shared" si="138"/>
        <v>0</v>
      </c>
      <c r="GX135" s="178">
        <f t="shared" si="138"/>
        <v>0</v>
      </c>
      <c r="GY135" s="178">
        <f t="shared" si="138"/>
        <v>0</v>
      </c>
      <c r="GZ135" s="178">
        <f t="shared" si="138"/>
        <v>0</v>
      </c>
      <c r="HA135" s="178">
        <f t="shared" si="138"/>
        <v>0</v>
      </c>
      <c r="HB135" s="178">
        <f t="shared" si="138"/>
        <v>0</v>
      </c>
      <c r="HC135" s="178">
        <f t="shared" si="138"/>
        <v>0</v>
      </c>
      <c r="HD135" s="178">
        <f t="shared" si="138"/>
        <v>0</v>
      </c>
      <c r="HE135" s="178">
        <f t="shared" si="138"/>
        <v>0</v>
      </c>
      <c r="HF135" s="178">
        <f t="shared" si="138"/>
        <v>0</v>
      </c>
      <c r="HG135" s="178">
        <f t="shared" si="138"/>
        <v>0</v>
      </c>
      <c r="HH135" s="178">
        <f t="shared" si="138"/>
        <v>0</v>
      </c>
      <c r="HI135" s="178">
        <f t="shared" si="138"/>
        <v>0</v>
      </c>
      <c r="HJ135" s="178">
        <f t="shared" si="138"/>
        <v>0</v>
      </c>
      <c r="HK135" s="178">
        <f t="shared" si="138"/>
        <v>0</v>
      </c>
      <c r="HL135" s="178">
        <f t="shared" si="138"/>
        <v>0</v>
      </c>
      <c r="HM135" s="178">
        <f t="shared" si="138"/>
        <v>0</v>
      </c>
      <c r="HN135" s="178">
        <f t="shared" si="138"/>
        <v>0</v>
      </c>
      <c r="HO135" s="178">
        <f t="shared" si="138"/>
        <v>0</v>
      </c>
      <c r="HP135" s="178">
        <f t="shared" si="138"/>
        <v>0</v>
      </c>
      <c r="HQ135" s="178">
        <f t="shared" si="138"/>
        <v>0</v>
      </c>
      <c r="HR135" s="178">
        <f t="shared" si="138"/>
        <v>0</v>
      </c>
      <c r="HS135" s="178">
        <f t="shared" si="138"/>
        <v>0</v>
      </c>
      <c r="HT135" s="178">
        <f t="shared" si="138"/>
        <v>0</v>
      </c>
      <c r="HU135" s="178">
        <f t="shared" si="138"/>
        <v>0</v>
      </c>
      <c r="HV135" s="178">
        <f t="shared" si="138"/>
        <v>0</v>
      </c>
      <c r="HW135" s="178">
        <f t="shared" si="138"/>
        <v>0</v>
      </c>
      <c r="HX135" s="178">
        <f t="shared" si="138"/>
        <v>0</v>
      </c>
      <c r="HY135" s="178">
        <f t="shared" si="138"/>
        <v>0</v>
      </c>
      <c r="HZ135" s="178">
        <f t="shared" si="138"/>
        <v>0</v>
      </c>
      <c r="IA135" s="178">
        <f t="shared" si="138"/>
        <v>0</v>
      </c>
      <c r="IB135" s="178">
        <f t="shared" si="138"/>
        <v>0</v>
      </c>
      <c r="IC135" s="178">
        <f t="shared" si="138"/>
        <v>0</v>
      </c>
      <c r="ID135" s="178">
        <f t="shared" si="138"/>
        <v>0</v>
      </c>
      <c r="IE135" s="178">
        <f t="shared" si="138"/>
        <v>0</v>
      </c>
      <c r="IF135" s="178">
        <f t="shared" si="138"/>
        <v>0</v>
      </c>
      <c r="IG135" s="178">
        <f t="shared" si="138"/>
        <v>0</v>
      </c>
      <c r="IH135" s="178">
        <f t="shared" si="138"/>
        <v>0</v>
      </c>
      <c r="II135" s="178">
        <f t="shared" si="138"/>
        <v>0</v>
      </c>
      <c r="IJ135" s="178">
        <f t="shared" si="138"/>
        <v>0</v>
      </c>
      <c r="IK135" s="178">
        <f t="shared" si="138"/>
        <v>0</v>
      </c>
      <c r="IL135" s="178">
        <f t="shared" si="138"/>
        <v>0</v>
      </c>
      <c r="IM135" s="178">
        <f t="shared" si="138"/>
        <v>0</v>
      </c>
      <c r="IN135" s="178">
        <f t="shared" si="138"/>
        <v>0</v>
      </c>
      <c r="IO135" s="178">
        <f t="shared" si="138"/>
        <v>0</v>
      </c>
      <c r="IP135" s="178">
        <f t="shared" si="138"/>
        <v>0</v>
      </c>
      <c r="IQ135" s="178">
        <f t="shared" si="138"/>
        <v>0</v>
      </c>
      <c r="IR135" s="178">
        <f t="shared" si="138"/>
        <v>0</v>
      </c>
      <c r="IS135" s="178">
        <f t="shared" si="138"/>
        <v>0</v>
      </c>
      <c r="IT135" s="178">
        <f t="shared" si="138"/>
        <v>0</v>
      </c>
      <c r="IU135" s="178">
        <f t="shared" si="138"/>
        <v>0</v>
      </c>
      <c r="IV135" s="178">
        <f t="shared" si="138"/>
        <v>0</v>
      </c>
      <c r="IW135" s="178">
        <f t="shared" si="138"/>
        <v>0</v>
      </c>
      <c r="IX135" s="178">
        <f t="shared" si="138"/>
        <v>0</v>
      </c>
      <c r="IY135" s="178">
        <f t="shared" si="138"/>
        <v>0</v>
      </c>
      <c r="IZ135" s="178">
        <f t="shared" si="138"/>
        <v>0</v>
      </c>
      <c r="JA135" s="178">
        <f t="shared" si="138"/>
        <v>0</v>
      </c>
      <c r="JB135" s="178">
        <f t="shared" si="138"/>
        <v>0</v>
      </c>
      <c r="JC135" s="178">
        <f t="shared" si="138"/>
        <v>0</v>
      </c>
      <c r="JD135" s="178">
        <f t="shared" si="138"/>
        <v>0</v>
      </c>
      <c r="JE135" s="178">
        <f t="shared" si="138"/>
        <v>0</v>
      </c>
      <c r="JF135" s="178">
        <f t="shared" si="138"/>
        <v>0</v>
      </c>
      <c r="JG135" s="178">
        <f t="shared" si="138"/>
        <v>0</v>
      </c>
      <c r="JH135" s="178">
        <f t="shared" si="138"/>
        <v>0</v>
      </c>
      <c r="JI135" s="178">
        <f t="shared" si="138"/>
        <v>0</v>
      </c>
      <c r="JJ135" s="178">
        <f t="shared" si="138"/>
        <v>0</v>
      </c>
      <c r="JK135" s="178">
        <f t="shared" si="138"/>
        <v>0</v>
      </c>
      <c r="JL135" s="178">
        <f t="shared" si="138"/>
        <v>0</v>
      </c>
      <c r="JM135" s="178">
        <f t="shared" si="138"/>
        <v>0</v>
      </c>
      <c r="JN135" s="178">
        <f t="shared" si="138"/>
        <v>0</v>
      </c>
      <c r="JO135" s="178">
        <f t="shared" si="138"/>
        <v>0</v>
      </c>
      <c r="JP135" s="178">
        <f t="shared" si="138"/>
        <v>0</v>
      </c>
      <c r="JQ135" s="179">
        <f t="shared" si="138"/>
        <v>201.7771392</v>
      </c>
      <c r="JR135" s="178">
        <f t="shared" si="138"/>
        <v>0</v>
      </c>
      <c r="JS135" s="178">
        <f t="shared" si="138"/>
        <v>0</v>
      </c>
      <c r="JT135" s="178">
        <f t="shared" si="138"/>
        <v>0</v>
      </c>
      <c r="JU135" s="179">
        <f t="shared" si="138"/>
        <v>70.0043136</v>
      </c>
      <c r="JV135" s="178">
        <f t="shared" si="138"/>
        <v>0</v>
      </c>
      <c r="JW135" s="178">
        <f t="shared" si="138"/>
        <v>0</v>
      </c>
      <c r="JX135" s="178">
        <f t="shared" si="138"/>
        <v>0</v>
      </c>
      <c r="JY135" s="178">
        <f t="shared" si="138"/>
        <v>0</v>
      </c>
      <c r="JZ135" s="180">
        <f t="shared" si="4"/>
        <v>0.215</v>
      </c>
      <c r="KA135" s="181">
        <f t="shared" si="5"/>
        <v>1160.733288</v>
      </c>
      <c r="KB135" s="181">
        <f t="shared" si="6"/>
        <v>249.5576569</v>
      </c>
    </row>
    <row r="136" ht="14.25" customHeight="1">
      <c r="A136" s="50" t="s">
        <v>310</v>
      </c>
      <c r="B136" s="83" t="s">
        <v>479</v>
      </c>
      <c r="C136" s="50">
        <v>1811135.0</v>
      </c>
      <c r="D136" s="175">
        <v>0.0</v>
      </c>
      <c r="E136" s="175">
        <v>0.0</v>
      </c>
      <c r="F136" s="175">
        <v>0.0</v>
      </c>
      <c r="G136" s="175">
        <v>0.0</v>
      </c>
      <c r="H136" s="175">
        <v>17510.0</v>
      </c>
      <c r="I136" s="175">
        <v>0.0</v>
      </c>
      <c r="J136" s="175">
        <v>0.0</v>
      </c>
      <c r="K136" s="175">
        <v>0.0</v>
      </c>
      <c r="L136" s="175">
        <v>0.0</v>
      </c>
      <c r="M136" s="175">
        <v>17167.0</v>
      </c>
      <c r="N136" s="175">
        <v>0.0</v>
      </c>
      <c r="O136" s="175">
        <v>0.0</v>
      </c>
      <c r="P136" s="175">
        <v>0.0</v>
      </c>
      <c r="Q136" s="175">
        <v>0.0</v>
      </c>
      <c r="R136" s="175">
        <v>16186.0</v>
      </c>
      <c r="S136" s="175">
        <v>0.0</v>
      </c>
      <c r="T136" s="175">
        <v>0.0</v>
      </c>
      <c r="U136" s="175">
        <v>0.0</v>
      </c>
      <c r="V136" s="175">
        <v>0.0</v>
      </c>
      <c r="W136" s="175">
        <v>0.0</v>
      </c>
      <c r="X136" s="175">
        <v>0.0</v>
      </c>
      <c r="Y136" s="175">
        <v>0.0</v>
      </c>
      <c r="Z136" s="175">
        <v>0.0</v>
      </c>
      <c r="AA136" s="175">
        <v>17347.0</v>
      </c>
      <c r="AB136" s="175">
        <v>0.0</v>
      </c>
      <c r="AC136" s="175">
        <v>0.0</v>
      </c>
      <c r="AD136" s="175">
        <v>0.0</v>
      </c>
      <c r="AE136" s="175">
        <v>0.0</v>
      </c>
      <c r="AF136" s="175">
        <v>0.0</v>
      </c>
      <c r="AG136" s="175">
        <v>0.0</v>
      </c>
      <c r="AH136" s="175">
        <v>0.0</v>
      </c>
      <c r="AI136" s="175">
        <v>0.0</v>
      </c>
      <c r="AJ136" s="175">
        <v>0.0</v>
      </c>
      <c r="AK136" s="175">
        <v>0.0</v>
      </c>
      <c r="AL136" s="175">
        <v>0.0</v>
      </c>
      <c r="AM136" s="175">
        <v>0.0</v>
      </c>
      <c r="AN136" s="175">
        <v>0.0</v>
      </c>
      <c r="AO136" s="175">
        <v>0.0</v>
      </c>
      <c r="AP136" s="175">
        <v>0.0</v>
      </c>
      <c r="AQ136" s="175">
        <v>0.0</v>
      </c>
      <c r="AR136" s="175">
        <v>0.0</v>
      </c>
      <c r="AS136" s="175">
        <v>0.0</v>
      </c>
      <c r="AT136" s="175">
        <v>0.0</v>
      </c>
      <c r="AU136" s="175">
        <v>0.0</v>
      </c>
      <c r="AV136" s="175">
        <v>0.0</v>
      </c>
      <c r="AW136" s="175">
        <v>0.0</v>
      </c>
      <c r="AX136" s="175">
        <v>0.0</v>
      </c>
      <c r="AY136" s="175">
        <v>0.0</v>
      </c>
      <c r="AZ136" s="175">
        <v>0.0</v>
      </c>
      <c r="BA136" s="175">
        <v>0.0</v>
      </c>
      <c r="BB136" s="175">
        <v>0.0</v>
      </c>
      <c r="BC136" s="175">
        <v>0.0</v>
      </c>
      <c r="BD136" s="175">
        <v>0.0</v>
      </c>
      <c r="BE136" s="175">
        <v>0.0</v>
      </c>
      <c r="BF136" s="175">
        <v>0.0</v>
      </c>
      <c r="BG136" s="175">
        <v>0.0</v>
      </c>
      <c r="BH136" s="175">
        <v>0.0</v>
      </c>
      <c r="BI136" s="175">
        <v>0.0</v>
      </c>
      <c r="BJ136" s="175">
        <v>17657.0</v>
      </c>
      <c r="BK136" s="175">
        <v>0.0</v>
      </c>
      <c r="BL136" s="175">
        <v>0.0</v>
      </c>
      <c r="BM136" s="175">
        <v>0.0</v>
      </c>
      <c r="BN136" s="175">
        <v>0.0</v>
      </c>
      <c r="BO136" s="175">
        <v>0.0</v>
      </c>
      <c r="BP136" s="175">
        <v>0.0</v>
      </c>
      <c r="BQ136" s="175">
        <v>0.0</v>
      </c>
      <c r="BR136" s="175">
        <v>0.0</v>
      </c>
      <c r="BS136" s="175">
        <v>0.0</v>
      </c>
      <c r="BT136" s="175">
        <v>0.0</v>
      </c>
      <c r="BU136" s="175">
        <v>0.0</v>
      </c>
      <c r="BV136" s="175">
        <v>0.0</v>
      </c>
      <c r="BW136" s="175">
        <v>0.0</v>
      </c>
      <c r="BX136" s="175">
        <v>0.0</v>
      </c>
      <c r="BY136" s="175">
        <v>0.0</v>
      </c>
      <c r="BZ136" s="175">
        <v>0.0</v>
      </c>
      <c r="CA136" s="175">
        <v>0.0</v>
      </c>
      <c r="CB136" s="175">
        <v>0.0</v>
      </c>
      <c r="CC136" s="175">
        <v>0.0</v>
      </c>
      <c r="CD136" s="175">
        <v>0.0</v>
      </c>
      <c r="CE136" s="175">
        <v>0.0</v>
      </c>
      <c r="CF136" s="175">
        <v>0.0</v>
      </c>
      <c r="CG136" s="175">
        <v>0.0</v>
      </c>
      <c r="CH136" s="175">
        <v>0.0</v>
      </c>
      <c r="CI136" s="175">
        <v>0.0</v>
      </c>
      <c r="CJ136" s="175">
        <v>0.0</v>
      </c>
      <c r="CK136" s="175">
        <v>0.0</v>
      </c>
      <c r="CL136" s="175">
        <v>0.0</v>
      </c>
      <c r="CM136" s="175">
        <v>0.0</v>
      </c>
      <c r="CN136" s="175">
        <v>0.0</v>
      </c>
      <c r="CO136" s="175">
        <v>0.0</v>
      </c>
      <c r="CP136" s="175">
        <v>0.0</v>
      </c>
      <c r="CQ136" s="175">
        <v>0.0</v>
      </c>
      <c r="CR136" s="175">
        <v>0.0</v>
      </c>
      <c r="CS136" s="175">
        <v>0.0</v>
      </c>
      <c r="CT136" s="175">
        <v>0.0</v>
      </c>
      <c r="CU136" s="175">
        <v>0.0</v>
      </c>
      <c r="CV136" s="175">
        <v>0.0</v>
      </c>
      <c r="CW136" s="175">
        <v>0.0</v>
      </c>
      <c r="CX136" s="175">
        <v>0.0</v>
      </c>
      <c r="CY136" s="175">
        <v>0.0</v>
      </c>
      <c r="CZ136" s="175">
        <v>0.0</v>
      </c>
      <c r="DA136" s="175">
        <v>0.0</v>
      </c>
      <c r="DB136" s="175">
        <v>0.0</v>
      </c>
      <c r="DC136" s="175">
        <v>0.0</v>
      </c>
      <c r="DD136" s="175">
        <v>0.0</v>
      </c>
      <c r="DE136" s="175">
        <v>0.0</v>
      </c>
      <c r="DF136" s="175">
        <v>0.0</v>
      </c>
      <c r="DG136" s="175">
        <v>0.0</v>
      </c>
      <c r="DH136" s="175">
        <v>0.0</v>
      </c>
      <c r="DI136" s="175">
        <v>0.0</v>
      </c>
      <c r="DJ136" s="175">
        <v>0.0</v>
      </c>
      <c r="DK136" s="175">
        <v>0.0</v>
      </c>
      <c r="DL136" s="175">
        <v>0.0</v>
      </c>
      <c r="DM136" s="175">
        <v>0.0</v>
      </c>
      <c r="DN136" s="175">
        <v>0.0</v>
      </c>
      <c r="DO136" s="175">
        <v>0.0</v>
      </c>
      <c r="DP136" s="175">
        <v>0.0</v>
      </c>
      <c r="DQ136" s="175">
        <v>0.0</v>
      </c>
      <c r="DR136" s="175">
        <v>0.0</v>
      </c>
      <c r="DS136" s="175">
        <v>0.0</v>
      </c>
      <c r="DT136" s="175">
        <v>0.0</v>
      </c>
      <c r="DU136" s="175">
        <v>0.0</v>
      </c>
      <c r="DV136" s="175">
        <v>0.0</v>
      </c>
      <c r="DW136" s="175">
        <v>0.0</v>
      </c>
      <c r="DX136" s="175">
        <v>0.0</v>
      </c>
      <c r="DY136" s="175">
        <v>0.0</v>
      </c>
      <c r="DZ136" s="175">
        <v>0.0</v>
      </c>
      <c r="EA136" s="175">
        <v>0.0</v>
      </c>
      <c r="EB136" s="175">
        <v>0.0</v>
      </c>
      <c r="EC136" s="175">
        <v>0.0</v>
      </c>
      <c r="ED136" s="175">
        <v>0.0</v>
      </c>
      <c r="EE136" s="175">
        <v>16308.0</v>
      </c>
      <c r="EF136" s="175">
        <v>0.0</v>
      </c>
      <c r="EG136" s="175">
        <v>0.0</v>
      </c>
      <c r="EH136" s="175">
        <v>0.0</v>
      </c>
      <c r="EI136" s="175">
        <v>0.0</v>
      </c>
      <c r="EJ136" s="175">
        <v>15450.0</v>
      </c>
      <c r="EK136" s="175">
        <v>0.0</v>
      </c>
      <c r="EL136" s="175">
        <v>0.0</v>
      </c>
      <c r="EM136" s="176">
        <v>0.0</v>
      </c>
      <c r="EN136" s="177">
        <f t="shared" si="2"/>
        <v>0</v>
      </c>
      <c r="EO136" s="178">
        <f>VLOOKUP(C136,'Complexity Cost Adjustment'!$C$2:$H$141,6,0)</f>
        <v>2860.821</v>
      </c>
      <c r="EP136" s="178">
        <f t="shared" ref="EP136:JY136" si="139">IF(D136&gt;0,($EO136)*D$143,0)</f>
        <v>0</v>
      </c>
      <c r="EQ136" s="178">
        <f t="shared" si="139"/>
        <v>0</v>
      </c>
      <c r="ER136" s="178">
        <f t="shared" si="139"/>
        <v>0</v>
      </c>
      <c r="ES136" s="178">
        <f t="shared" si="139"/>
        <v>0</v>
      </c>
      <c r="ET136" s="179">
        <f t="shared" si="139"/>
        <v>2803.60458</v>
      </c>
      <c r="EU136" s="178">
        <f t="shared" si="139"/>
        <v>0</v>
      </c>
      <c r="EV136" s="178">
        <f t="shared" si="139"/>
        <v>0</v>
      </c>
      <c r="EW136" s="178">
        <f t="shared" si="139"/>
        <v>0</v>
      </c>
      <c r="EX136" s="178">
        <f t="shared" si="139"/>
        <v>0</v>
      </c>
      <c r="EY136" s="179">
        <f t="shared" si="139"/>
        <v>2600.486289</v>
      </c>
      <c r="EZ136" s="178">
        <f t="shared" si="139"/>
        <v>0</v>
      </c>
      <c r="FA136" s="178">
        <f t="shared" si="139"/>
        <v>0</v>
      </c>
      <c r="FB136" s="178">
        <f t="shared" si="139"/>
        <v>0</v>
      </c>
      <c r="FC136" s="178">
        <f t="shared" si="139"/>
        <v>0</v>
      </c>
      <c r="FD136" s="179">
        <f t="shared" si="139"/>
        <v>2062.651941</v>
      </c>
      <c r="FE136" s="178">
        <f t="shared" si="139"/>
        <v>0</v>
      </c>
      <c r="FF136" s="178">
        <f t="shared" si="139"/>
        <v>0</v>
      </c>
      <c r="FG136" s="178">
        <f t="shared" si="139"/>
        <v>0</v>
      </c>
      <c r="FH136" s="178">
        <f t="shared" si="139"/>
        <v>0</v>
      </c>
      <c r="FI136" s="178">
        <f t="shared" si="139"/>
        <v>0</v>
      </c>
      <c r="FJ136" s="178">
        <f t="shared" si="139"/>
        <v>0</v>
      </c>
      <c r="FK136" s="178">
        <f t="shared" si="139"/>
        <v>0</v>
      </c>
      <c r="FL136" s="178">
        <f t="shared" si="139"/>
        <v>0</v>
      </c>
      <c r="FM136" s="179">
        <f t="shared" si="139"/>
        <v>5272.493103</v>
      </c>
      <c r="FN136" s="178">
        <f t="shared" si="139"/>
        <v>0</v>
      </c>
      <c r="FO136" s="178">
        <f t="shared" si="139"/>
        <v>0</v>
      </c>
      <c r="FP136" s="178">
        <f t="shared" si="139"/>
        <v>0</v>
      </c>
      <c r="FQ136" s="178">
        <f t="shared" si="139"/>
        <v>0</v>
      </c>
      <c r="FR136" s="178">
        <f t="shared" si="139"/>
        <v>0</v>
      </c>
      <c r="FS136" s="178">
        <f t="shared" si="139"/>
        <v>0</v>
      </c>
      <c r="FT136" s="178">
        <f t="shared" si="139"/>
        <v>0</v>
      </c>
      <c r="FU136" s="178">
        <f t="shared" si="139"/>
        <v>0</v>
      </c>
      <c r="FV136" s="178">
        <f t="shared" si="139"/>
        <v>0</v>
      </c>
      <c r="FW136" s="178">
        <f t="shared" si="139"/>
        <v>0</v>
      </c>
      <c r="FX136" s="178">
        <f t="shared" si="139"/>
        <v>0</v>
      </c>
      <c r="FY136" s="178">
        <f t="shared" si="139"/>
        <v>0</v>
      </c>
      <c r="FZ136" s="178">
        <f t="shared" si="139"/>
        <v>0</v>
      </c>
      <c r="GA136" s="178">
        <f t="shared" si="139"/>
        <v>0</v>
      </c>
      <c r="GB136" s="178">
        <f t="shared" si="139"/>
        <v>0</v>
      </c>
      <c r="GC136" s="178">
        <f t="shared" si="139"/>
        <v>0</v>
      </c>
      <c r="GD136" s="178">
        <f t="shared" si="139"/>
        <v>0</v>
      </c>
      <c r="GE136" s="178">
        <f t="shared" si="139"/>
        <v>0</v>
      </c>
      <c r="GF136" s="178">
        <f t="shared" si="139"/>
        <v>0</v>
      </c>
      <c r="GG136" s="178">
        <f t="shared" si="139"/>
        <v>0</v>
      </c>
      <c r="GH136" s="178">
        <f t="shared" si="139"/>
        <v>0</v>
      </c>
      <c r="GI136" s="178">
        <f t="shared" si="139"/>
        <v>0</v>
      </c>
      <c r="GJ136" s="178">
        <f t="shared" si="139"/>
        <v>0</v>
      </c>
      <c r="GK136" s="178">
        <f t="shared" si="139"/>
        <v>0</v>
      </c>
      <c r="GL136" s="178">
        <f t="shared" si="139"/>
        <v>0</v>
      </c>
      <c r="GM136" s="178">
        <f t="shared" si="139"/>
        <v>0</v>
      </c>
      <c r="GN136" s="178">
        <f t="shared" si="139"/>
        <v>0</v>
      </c>
      <c r="GO136" s="178">
        <f t="shared" si="139"/>
        <v>0</v>
      </c>
      <c r="GP136" s="178">
        <f t="shared" si="139"/>
        <v>0</v>
      </c>
      <c r="GQ136" s="178">
        <f t="shared" si="139"/>
        <v>0</v>
      </c>
      <c r="GR136" s="178">
        <f t="shared" si="139"/>
        <v>0</v>
      </c>
      <c r="GS136" s="178">
        <f t="shared" si="139"/>
        <v>0</v>
      </c>
      <c r="GT136" s="178">
        <f t="shared" si="139"/>
        <v>0</v>
      </c>
      <c r="GU136" s="178">
        <f t="shared" si="139"/>
        <v>0</v>
      </c>
      <c r="GV136" s="179">
        <f t="shared" si="139"/>
        <v>2082.677688</v>
      </c>
      <c r="GW136" s="178">
        <f t="shared" si="139"/>
        <v>0</v>
      </c>
      <c r="GX136" s="178">
        <f t="shared" si="139"/>
        <v>0</v>
      </c>
      <c r="GY136" s="178">
        <f t="shared" si="139"/>
        <v>0</v>
      </c>
      <c r="GZ136" s="178">
        <f t="shared" si="139"/>
        <v>0</v>
      </c>
      <c r="HA136" s="178">
        <f t="shared" si="139"/>
        <v>0</v>
      </c>
      <c r="HB136" s="178">
        <f t="shared" si="139"/>
        <v>0</v>
      </c>
      <c r="HC136" s="178">
        <f t="shared" si="139"/>
        <v>0</v>
      </c>
      <c r="HD136" s="178">
        <f t="shared" si="139"/>
        <v>0</v>
      </c>
      <c r="HE136" s="178">
        <f t="shared" si="139"/>
        <v>0</v>
      </c>
      <c r="HF136" s="178">
        <f t="shared" si="139"/>
        <v>0</v>
      </c>
      <c r="HG136" s="178">
        <f t="shared" si="139"/>
        <v>0</v>
      </c>
      <c r="HH136" s="178">
        <f t="shared" si="139"/>
        <v>0</v>
      </c>
      <c r="HI136" s="178">
        <f t="shared" si="139"/>
        <v>0</v>
      </c>
      <c r="HJ136" s="178">
        <f t="shared" si="139"/>
        <v>0</v>
      </c>
      <c r="HK136" s="178">
        <f t="shared" si="139"/>
        <v>0</v>
      </c>
      <c r="HL136" s="178">
        <f t="shared" si="139"/>
        <v>0</v>
      </c>
      <c r="HM136" s="178">
        <f t="shared" si="139"/>
        <v>0</v>
      </c>
      <c r="HN136" s="178">
        <f t="shared" si="139"/>
        <v>0</v>
      </c>
      <c r="HO136" s="178">
        <f t="shared" si="139"/>
        <v>0</v>
      </c>
      <c r="HP136" s="178">
        <f t="shared" si="139"/>
        <v>0</v>
      </c>
      <c r="HQ136" s="178">
        <f t="shared" si="139"/>
        <v>0</v>
      </c>
      <c r="HR136" s="178">
        <f t="shared" si="139"/>
        <v>0</v>
      </c>
      <c r="HS136" s="178">
        <f t="shared" si="139"/>
        <v>0</v>
      </c>
      <c r="HT136" s="178">
        <f t="shared" si="139"/>
        <v>0</v>
      </c>
      <c r="HU136" s="178">
        <f t="shared" si="139"/>
        <v>0</v>
      </c>
      <c r="HV136" s="178">
        <f t="shared" si="139"/>
        <v>0</v>
      </c>
      <c r="HW136" s="178">
        <f t="shared" si="139"/>
        <v>0</v>
      </c>
      <c r="HX136" s="178">
        <f t="shared" si="139"/>
        <v>0</v>
      </c>
      <c r="HY136" s="178">
        <f t="shared" si="139"/>
        <v>0</v>
      </c>
      <c r="HZ136" s="178">
        <f t="shared" si="139"/>
        <v>0</v>
      </c>
      <c r="IA136" s="178">
        <f t="shared" si="139"/>
        <v>0</v>
      </c>
      <c r="IB136" s="178">
        <f t="shared" si="139"/>
        <v>0</v>
      </c>
      <c r="IC136" s="178">
        <f t="shared" si="139"/>
        <v>0</v>
      </c>
      <c r="ID136" s="178">
        <f t="shared" si="139"/>
        <v>0</v>
      </c>
      <c r="IE136" s="178">
        <f t="shared" si="139"/>
        <v>0</v>
      </c>
      <c r="IF136" s="178">
        <f t="shared" si="139"/>
        <v>0</v>
      </c>
      <c r="IG136" s="178">
        <f t="shared" si="139"/>
        <v>0</v>
      </c>
      <c r="IH136" s="178">
        <f t="shared" si="139"/>
        <v>0</v>
      </c>
      <c r="II136" s="178">
        <f t="shared" si="139"/>
        <v>0</v>
      </c>
      <c r="IJ136" s="178">
        <f t="shared" si="139"/>
        <v>0</v>
      </c>
      <c r="IK136" s="178">
        <f t="shared" si="139"/>
        <v>0</v>
      </c>
      <c r="IL136" s="178">
        <f t="shared" si="139"/>
        <v>0</v>
      </c>
      <c r="IM136" s="178">
        <f t="shared" si="139"/>
        <v>0</v>
      </c>
      <c r="IN136" s="178">
        <f t="shared" si="139"/>
        <v>0</v>
      </c>
      <c r="IO136" s="178">
        <f t="shared" si="139"/>
        <v>0</v>
      </c>
      <c r="IP136" s="178">
        <f t="shared" si="139"/>
        <v>0</v>
      </c>
      <c r="IQ136" s="178">
        <f t="shared" si="139"/>
        <v>0</v>
      </c>
      <c r="IR136" s="178">
        <f t="shared" si="139"/>
        <v>0</v>
      </c>
      <c r="IS136" s="178">
        <f t="shared" si="139"/>
        <v>0</v>
      </c>
      <c r="IT136" s="178">
        <f t="shared" si="139"/>
        <v>0</v>
      </c>
      <c r="IU136" s="178">
        <f t="shared" si="139"/>
        <v>0</v>
      </c>
      <c r="IV136" s="178">
        <f t="shared" si="139"/>
        <v>0</v>
      </c>
      <c r="IW136" s="178">
        <f t="shared" si="139"/>
        <v>0</v>
      </c>
      <c r="IX136" s="178">
        <f t="shared" si="139"/>
        <v>0</v>
      </c>
      <c r="IY136" s="178">
        <f t="shared" si="139"/>
        <v>0</v>
      </c>
      <c r="IZ136" s="178">
        <f t="shared" si="139"/>
        <v>0</v>
      </c>
      <c r="JA136" s="178">
        <f t="shared" si="139"/>
        <v>0</v>
      </c>
      <c r="JB136" s="178">
        <f t="shared" si="139"/>
        <v>0</v>
      </c>
      <c r="JC136" s="178">
        <f t="shared" si="139"/>
        <v>0</v>
      </c>
      <c r="JD136" s="178">
        <f t="shared" si="139"/>
        <v>0</v>
      </c>
      <c r="JE136" s="178">
        <f t="shared" si="139"/>
        <v>0</v>
      </c>
      <c r="JF136" s="178">
        <f t="shared" si="139"/>
        <v>0</v>
      </c>
      <c r="JG136" s="178">
        <f t="shared" si="139"/>
        <v>0</v>
      </c>
      <c r="JH136" s="178">
        <f t="shared" si="139"/>
        <v>0</v>
      </c>
      <c r="JI136" s="178">
        <f t="shared" si="139"/>
        <v>0</v>
      </c>
      <c r="JJ136" s="178">
        <f t="shared" si="139"/>
        <v>0</v>
      </c>
      <c r="JK136" s="178">
        <f t="shared" si="139"/>
        <v>0</v>
      </c>
      <c r="JL136" s="178">
        <f t="shared" si="139"/>
        <v>0</v>
      </c>
      <c r="JM136" s="178">
        <f t="shared" si="139"/>
        <v>0</v>
      </c>
      <c r="JN136" s="178">
        <f t="shared" si="139"/>
        <v>0</v>
      </c>
      <c r="JO136" s="178">
        <f t="shared" si="139"/>
        <v>0</v>
      </c>
      <c r="JP136" s="178">
        <f t="shared" si="139"/>
        <v>0</v>
      </c>
      <c r="JQ136" s="179">
        <f t="shared" si="139"/>
        <v>3364.325496</v>
      </c>
      <c r="JR136" s="178">
        <f t="shared" si="139"/>
        <v>0</v>
      </c>
      <c r="JS136" s="178">
        <f t="shared" si="139"/>
        <v>0</v>
      </c>
      <c r="JT136" s="178">
        <f t="shared" si="139"/>
        <v>0</v>
      </c>
      <c r="JU136" s="178">
        <f t="shared" si="139"/>
        <v>0</v>
      </c>
      <c r="JV136" s="179">
        <f t="shared" si="139"/>
        <v>1190.101536</v>
      </c>
      <c r="JW136" s="178">
        <f t="shared" si="139"/>
        <v>0</v>
      </c>
      <c r="JX136" s="178">
        <f t="shared" si="139"/>
        <v>0</v>
      </c>
      <c r="JY136" s="178">
        <f t="shared" si="139"/>
        <v>0</v>
      </c>
      <c r="JZ136" s="180">
        <f t="shared" si="4"/>
        <v>0.215</v>
      </c>
      <c r="KA136" s="181">
        <f t="shared" si="5"/>
        <v>19376.34063</v>
      </c>
      <c r="KB136" s="181">
        <f t="shared" si="6"/>
        <v>4165.913236</v>
      </c>
    </row>
    <row r="137" ht="14.25" customHeight="1">
      <c r="A137" s="50" t="s">
        <v>310</v>
      </c>
      <c r="B137" s="83" t="s">
        <v>479</v>
      </c>
      <c r="C137" s="50">
        <v>1811136.0</v>
      </c>
      <c r="D137" s="175">
        <v>0.0</v>
      </c>
      <c r="E137" s="175">
        <v>0.0</v>
      </c>
      <c r="F137" s="175">
        <v>0.0</v>
      </c>
      <c r="G137" s="175">
        <v>0.0</v>
      </c>
      <c r="H137" s="175">
        <v>34.0</v>
      </c>
      <c r="I137" s="175">
        <v>0.0</v>
      </c>
      <c r="J137" s="175">
        <v>0.0</v>
      </c>
      <c r="K137" s="175">
        <v>0.0</v>
      </c>
      <c r="L137" s="175">
        <v>0.0</v>
      </c>
      <c r="M137" s="175">
        <v>33.0</v>
      </c>
      <c r="N137" s="175">
        <v>0.0</v>
      </c>
      <c r="O137" s="175">
        <v>0.0</v>
      </c>
      <c r="P137" s="175">
        <v>0.0</v>
      </c>
      <c r="Q137" s="175">
        <v>0.0</v>
      </c>
      <c r="R137" s="175">
        <v>31.0</v>
      </c>
      <c r="S137" s="175">
        <v>0.0</v>
      </c>
      <c r="T137" s="175">
        <v>0.0</v>
      </c>
      <c r="U137" s="175">
        <v>0.0</v>
      </c>
      <c r="V137" s="175">
        <v>0.0</v>
      </c>
      <c r="W137" s="175">
        <v>0.0</v>
      </c>
      <c r="X137" s="175">
        <v>0.0</v>
      </c>
      <c r="Y137" s="175">
        <v>0.0</v>
      </c>
      <c r="Z137" s="175">
        <v>0.0</v>
      </c>
      <c r="AA137" s="175">
        <v>34.0</v>
      </c>
      <c r="AB137" s="175">
        <v>0.0</v>
      </c>
      <c r="AC137" s="175">
        <v>0.0</v>
      </c>
      <c r="AD137" s="175">
        <v>0.0</v>
      </c>
      <c r="AE137" s="175">
        <v>0.0</v>
      </c>
      <c r="AF137" s="175">
        <v>0.0</v>
      </c>
      <c r="AG137" s="175">
        <v>0.0</v>
      </c>
      <c r="AH137" s="175">
        <v>0.0</v>
      </c>
      <c r="AI137" s="175">
        <v>0.0</v>
      </c>
      <c r="AJ137" s="175">
        <v>0.0</v>
      </c>
      <c r="AK137" s="175">
        <v>0.0</v>
      </c>
      <c r="AL137" s="175">
        <v>0.0</v>
      </c>
      <c r="AM137" s="175">
        <v>0.0</v>
      </c>
      <c r="AN137" s="175">
        <v>0.0</v>
      </c>
      <c r="AO137" s="175">
        <v>0.0</v>
      </c>
      <c r="AP137" s="175">
        <v>0.0</v>
      </c>
      <c r="AQ137" s="175">
        <v>0.0</v>
      </c>
      <c r="AR137" s="175">
        <v>0.0</v>
      </c>
      <c r="AS137" s="175">
        <v>0.0</v>
      </c>
      <c r="AT137" s="175">
        <v>0.0</v>
      </c>
      <c r="AU137" s="175">
        <v>0.0</v>
      </c>
      <c r="AV137" s="175">
        <v>0.0</v>
      </c>
      <c r="AW137" s="175">
        <v>0.0</v>
      </c>
      <c r="AX137" s="175">
        <v>0.0</v>
      </c>
      <c r="AY137" s="175">
        <v>0.0</v>
      </c>
      <c r="AZ137" s="175">
        <v>0.0</v>
      </c>
      <c r="BA137" s="175">
        <v>0.0</v>
      </c>
      <c r="BB137" s="175">
        <v>0.0</v>
      </c>
      <c r="BC137" s="175">
        <v>0.0</v>
      </c>
      <c r="BD137" s="175">
        <v>0.0</v>
      </c>
      <c r="BE137" s="175">
        <v>0.0</v>
      </c>
      <c r="BF137" s="175">
        <v>0.0</v>
      </c>
      <c r="BG137" s="175">
        <v>0.0</v>
      </c>
      <c r="BH137" s="175">
        <v>0.0</v>
      </c>
      <c r="BI137" s="175">
        <v>0.0</v>
      </c>
      <c r="BJ137" s="175">
        <v>34.0</v>
      </c>
      <c r="BK137" s="175">
        <v>0.0</v>
      </c>
      <c r="BL137" s="175">
        <v>0.0</v>
      </c>
      <c r="BM137" s="175">
        <v>0.0</v>
      </c>
      <c r="BN137" s="175">
        <v>0.0</v>
      </c>
      <c r="BO137" s="175">
        <v>0.0</v>
      </c>
      <c r="BP137" s="175">
        <v>0.0</v>
      </c>
      <c r="BQ137" s="175">
        <v>0.0</v>
      </c>
      <c r="BR137" s="175">
        <v>0.0</v>
      </c>
      <c r="BS137" s="175">
        <v>0.0</v>
      </c>
      <c r="BT137" s="175">
        <v>0.0</v>
      </c>
      <c r="BU137" s="175">
        <v>0.0</v>
      </c>
      <c r="BV137" s="175">
        <v>0.0</v>
      </c>
      <c r="BW137" s="175">
        <v>0.0</v>
      </c>
      <c r="BX137" s="175">
        <v>0.0</v>
      </c>
      <c r="BY137" s="175">
        <v>0.0</v>
      </c>
      <c r="BZ137" s="175">
        <v>0.0</v>
      </c>
      <c r="CA137" s="175">
        <v>0.0</v>
      </c>
      <c r="CB137" s="175">
        <v>0.0</v>
      </c>
      <c r="CC137" s="175">
        <v>0.0</v>
      </c>
      <c r="CD137" s="175">
        <v>0.0</v>
      </c>
      <c r="CE137" s="175">
        <v>0.0</v>
      </c>
      <c r="CF137" s="175">
        <v>0.0</v>
      </c>
      <c r="CG137" s="175">
        <v>0.0</v>
      </c>
      <c r="CH137" s="175">
        <v>0.0</v>
      </c>
      <c r="CI137" s="175">
        <v>0.0</v>
      </c>
      <c r="CJ137" s="175">
        <v>0.0</v>
      </c>
      <c r="CK137" s="175">
        <v>0.0</v>
      </c>
      <c r="CL137" s="175">
        <v>0.0</v>
      </c>
      <c r="CM137" s="175">
        <v>0.0</v>
      </c>
      <c r="CN137" s="175">
        <v>0.0</v>
      </c>
      <c r="CO137" s="175">
        <v>0.0</v>
      </c>
      <c r="CP137" s="175">
        <v>0.0</v>
      </c>
      <c r="CQ137" s="175">
        <v>0.0</v>
      </c>
      <c r="CR137" s="175">
        <v>0.0</v>
      </c>
      <c r="CS137" s="175">
        <v>0.0</v>
      </c>
      <c r="CT137" s="175">
        <v>0.0</v>
      </c>
      <c r="CU137" s="175">
        <v>0.0</v>
      </c>
      <c r="CV137" s="175">
        <v>0.0</v>
      </c>
      <c r="CW137" s="175">
        <v>0.0</v>
      </c>
      <c r="CX137" s="175">
        <v>0.0</v>
      </c>
      <c r="CY137" s="175">
        <v>0.0</v>
      </c>
      <c r="CZ137" s="175">
        <v>0.0</v>
      </c>
      <c r="DA137" s="175">
        <v>0.0</v>
      </c>
      <c r="DB137" s="175">
        <v>0.0</v>
      </c>
      <c r="DC137" s="175">
        <v>0.0</v>
      </c>
      <c r="DD137" s="175">
        <v>0.0</v>
      </c>
      <c r="DE137" s="175">
        <v>0.0</v>
      </c>
      <c r="DF137" s="175">
        <v>0.0</v>
      </c>
      <c r="DG137" s="175">
        <v>0.0</v>
      </c>
      <c r="DH137" s="175">
        <v>0.0</v>
      </c>
      <c r="DI137" s="175">
        <v>0.0</v>
      </c>
      <c r="DJ137" s="175">
        <v>0.0</v>
      </c>
      <c r="DK137" s="175">
        <v>0.0</v>
      </c>
      <c r="DL137" s="175">
        <v>0.0</v>
      </c>
      <c r="DM137" s="175">
        <v>0.0</v>
      </c>
      <c r="DN137" s="175">
        <v>0.0</v>
      </c>
      <c r="DO137" s="175">
        <v>0.0</v>
      </c>
      <c r="DP137" s="175">
        <v>0.0</v>
      </c>
      <c r="DQ137" s="175">
        <v>0.0</v>
      </c>
      <c r="DR137" s="175">
        <v>0.0</v>
      </c>
      <c r="DS137" s="175">
        <v>0.0</v>
      </c>
      <c r="DT137" s="175">
        <v>0.0</v>
      </c>
      <c r="DU137" s="175">
        <v>0.0</v>
      </c>
      <c r="DV137" s="175">
        <v>0.0</v>
      </c>
      <c r="DW137" s="175">
        <v>0.0</v>
      </c>
      <c r="DX137" s="175">
        <v>0.0</v>
      </c>
      <c r="DY137" s="175">
        <v>0.0</v>
      </c>
      <c r="DZ137" s="175">
        <v>0.0</v>
      </c>
      <c r="EA137" s="175">
        <v>0.0</v>
      </c>
      <c r="EB137" s="175">
        <v>0.0</v>
      </c>
      <c r="EC137" s="175">
        <v>0.0</v>
      </c>
      <c r="ED137" s="175">
        <v>0.0</v>
      </c>
      <c r="EE137" s="175">
        <v>0.0</v>
      </c>
      <c r="EF137" s="175">
        <v>32.0</v>
      </c>
      <c r="EG137" s="175">
        <v>0.0</v>
      </c>
      <c r="EH137" s="175">
        <v>0.0</v>
      </c>
      <c r="EI137" s="175">
        <v>0.0</v>
      </c>
      <c r="EJ137" s="175">
        <v>30.0</v>
      </c>
      <c r="EK137" s="175">
        <v>0.0</v>
      </c>
      <c r="EL137" s="175">
        <v>0.0</v>
      </c>
      <c r="EM137" s="176">
        <v>0.0</v>
      </c>
      <c r="EN137" s="177">
        <f t="shared" si="2"/>
        <v>0</v>
      </c>
      <c r="EO137" s="178">
        <f>VLOOKUP(C137,'Complexity Cost Adjustment'!$C$2:$H$141,6,0)</f>
        <v>6531.4</v>
      </c>
      <c r="EP137" s="178">
        <f t="shared" ref="EP137:JY137" si="140">IF(D137&gt;0,($EO137)*D$143,0)</f>
        <v>0</v>
      </c>
      <c r="EQ137" s="178">
        <f t="shared" si="140"/>
        <v>0</v>
      </c>
      <c r="ER137" s="178">
        <f t="shared" si="140"/>
        <v>0</v>
      </c>
      <c r="ES137" s="178">
        <f t="shared" si="140"/>
        <v>0</v>
      </c>
      <c r="ET137" s="179">
        <f t="shared" si="140"/>
        <v>6400.772</v>
      </c>
      <c r="EU137" s="178">
        <f t="shared" si="140"/>
        <v>0</v>
      </c>
      <c r="EV137" s="178">
        <f t="shared" si="140"/>
        <v>0</v>
      </c>
      <c r="EW137" s="178">
        <f t="shared" si="140"/>
        <v>0</v>
      </c>
      <c r="EX137" s="178">
        <f t="shared" si="140"/>
        <v>0</v>
      </c>
      <c r="EY137" s="179">
        <f t="shared" si="140"/>
        <v>5937.0426</v>
      </c>
      <c r="EZ137" s="178">
        <f t="shared" si="140"/>
        <v>0</v>
      </c>
      <c r="FA137" s="178">
        <f t="shared" si="140"/>
        <v>0</v>
      </c>
      <c r="FB137" s="178">
        <f t="shared" si="140"/>
        <v>0</v>
      </c>
      <c r="FC137" s="178">
        <f t="shared" si="140"/>
        <v>0</v>
      </c>
      <c r="FD137" s="179">
        <f t="shared" si="140"/>
        <v>4709.1394</v>
      </c>
      <c r="FE137" s="178">
        <f t="shared" si="140"/>
        <v>0</v>
      </c>
      <c r="FF137" s="178">
        <f t="shared" si="140"/>
        <v>0</v>
      </c>
      <c r="FG137" s="178">
        <f t="shared" si="140"/>
        <v>0</v>
      </c>
      <c r="FH137" s="178">
        <f t="shared" si="140"/>
        <v>0</v>
      </c>
      <c r="FI137" s="178">
        <f t="shared" si="140"/>
        <v>0</v>
      </c>
      <c r="FJ137" s="178">
        <f t="shared" si="140"/>
        <v>0</v>
      </c>
      <c r="FK137" s="178">
        <f t="shared" si="140"/>
        <v>0</v>
      </c>
      <c r="FL137" s="178">
        <f t="shared" si="140"/>
        <v>0</v>
      </c>
      <c r="FM137" s="179">
        <f t="shared" si="140"/>
        <v>12037.3702</v>
      </c>
      <c r="FN137" s="178">
        <f t="shared" si="140"/>
        <v>0</v>
      </c>
      <c r="FO137" s="178">
        <f t="shared" si="140"/>
        <v>0</v>
      </c>
      <c r="FP137" s="178">
        <f t="shared" si="140"/>
        <v>0</v>
      </c>
      <c r="FQ137" s="178">
        <f t="shared" si="140"/>
        <v>0</v>
      </c>
      <c r="FR137" s="178">
        <f t="shared" si="140"/>
        <v>0</v>
      </c>
      <c r="FS137" s="178">
        <f t="shared" si="140"/>
        <v>0</v>
      </c>
      <c r="FT137" s="178">
        <f t="shared" si="140"/>
        <v>0</v>
      </c>
      <c r="FU137" s="178">
        <f t="shared" si="140"/>
        <v>0</v>
      </c>
      <c r="FV137" s="178">
        <f t="shared" si="140"/>
        <v>0</v>
      </c>
      <c r="FW137" s="178">
        <f t="shared" si="140"/>
        <v>0</v>
      </c>
      <c r="FX137" s="178">
        <f t="shared" si="140"/>
        <v>0</v>
      </c>
      <c r="FY137" s="178">
        <f t="shared" si="140"/>
        <v>0</v>
      </c>
      <c r="FZ137" s="178">
        <f t="shared" si="140"/>
        <v>0</v>
      </c>
      <c r="GA137" s="178">
        <f t="shared" si="140"/>
        <v>0</v>
      </c>
      <c r="GB137" s="178">
        <f t="shared" si="140"/>
        <v>0</v>
      </c>
      <c r="GC137" s="178">
        <f t="shared" si="140"/>
        <v>0</v>
      </c>
      <c r="GD137" s="178">
        <f t="shared" si="140"/>
        <v>0</v>
      </c>
      <c r="GE137" s="178">
        <f t="shared" si="140"/>
        <v>0</v>
      </c>
      <c r="GF137" s="178">
        <f t="shared" si="140"/>
        <v>0</v>
      </c>
      <c r="GG137" s="178">
        <f t="shared" si="140"/>
        <v>0</v>
      </c>
      <c r="GH137" s="178">
        <f t="shared" si="140"/>
        <v>0</v>
      </c>
      <c r="GI137" s="178">
        <f t="shared" si="140"/>
        <v>0</v>
      </c>
      <c r="GJ137" s="178">
        <f t="shared" si="140"/>
        <v>0</v>
      </c>
      <c r="GK137" s="178">
        <f t="shared" si="140"/>
        <v>0</v>
      </c>
      <c r="GL137" s="178">
        <f t="shared" si="140"/>
        <v>0</v>
      </c>
      <c r="GM137" s="178">
        <f t="shared" si="140"/>
        <v>0</v>
      </c>
      <c r="GN137" s="178">
        <f t="shared" si="140"/>
        <v>0</v>
      </c>
      <c r="GO137" s="178">
        <f t="shared" si="140"/>
        <v>0</v>
      </c>
      <c r="GP137" s="178">
        <f t="shared" si="140"/>
        <v>0</v>
      </c>
      <c r="GQ137" s="178">
        <f t="shared" si="140"/>
        <v>0</v>
      </c>
      <c r="GR137" s="178">
        <f t="shared" si="140"/>
        <v>0</v>
      </c>
      <c r="GS137" s="178">
        <f t="shared" si="140"/>
        <v>0</v>
      </c>
      <c r="GT137" s="178">
        <f t="shared" si="140"/>
        <v>0</v>
      </c>
      <c r="GU137" s="178">
        <f t="shared" si="140"/>
        <v>0</v>
      </c>
      <c r="GV137" s="179">
        <f t="shared" si="140"/>
        <v>4754.8592</v>
      </c>
      <c r="GW137" s="178">
        <f t="shared" si="140"/>
        <v>0</v>
      </c>
      <c r="GX137" s="178">
        <f t="shared" si="140"/>
        <v>0</v>
      </c>
      <c r="GY137" s="178">
        <f t="shared" si="140"/>
        <v>0</v>
      </c>
      <c r="GZ137" s="178">
        <f t="shared" si="140"/>
        <v>0</v>
      </c>
      <c r="HA137" s="178">
        <f t="shared" si="140"/>
        <v>0</v>
      </c>
      <c r="HB137" s="178">
        <f t="shared" si="140"/>
        <v>0</v>
      </c>
      <c r="HC137" s="178">
        <f t="shared" si="140"/>
        <v>0</v>
      </c>
      <c r="HD137" s="178">
        <f t="shared" si="140"/>
        <v>0</v>
      </c>
      <c r="HE137" s="178">
        <f t="shared" si="140"/>
        <v>0</v>
      </c>
      <c r="HF137" s="178">
        <f t="shared" si="140"/>
        <v>0</v>
      </c>
      <c r="HG137" s="178">
        <f t="shared" si="140"/>
        <v>0</v>
      </c>
      <c r="HH137" s="178">
        <f t="shared" si="140"/>
        <v>0</v>
      </c>
      <c r="HI137" s="178">
        <f t="shared" si="140"/>
        <v>0</v>
      </c>
      <c r="HJ137" s="178">
        <f t="shared" si="140"/>
        <v>0</v>
      </c>
      <c r="HK137" s="178">
        <f t="shared" si="140"/>
        <v>0</v>
      </c>
      <c r="HL137" s="178">
        <f t="shared" si="140"/>
        <v>0</v>
      </c>
      <c r="HM137" s="178">
        <f t="shared" si="140"/>
        <v>0</v>
      </c>
      <c r="HN137" s="178">
        <f t="shared" si="140"/>
        <v>0</v>
      </c>
      <c r="HO137" s="178">
        <f t="shared" si="140"/>
        <v>0</v>
      </c>
      <c r="HP137" s="178">
        <f t="shared" si="140"/>
        <v>0</v>
      </c>
      <c r="HQ137" s="178">
        <f t="shared" si="140"/>
        <v>0</v>
      </c>
      <c r="HR137" s="178">
        <f t="shared" si="140"/>
        <v>0</v>
      </c>
      <c r="HS137" s="178">
        <f t="shared" si="140"/>
        <v>0</v>
      </c>
      <c r="HT137" s="178">
        <f t="shared" si="140"/>
        <v>0</v>
      </c>
      <c r="HU137" s="178">
        <f t="shared" si="140"/>
        <v>0</v>
      </c>
      <c r="HV137" s="178">
        <f t="shared" si="140"/>
        <v>0</v>
      </c>
      <c r="HW137" s="178">
        <f t="shared" si="140"/>
        <v>0</v>
      </c>
      <c r="HX137" s="178">
        <f t="shared" si="140"/>
        <v>0</v>
      </c>
      <c r="HY137" s="178">
        <f t="shared" si="140"/>
        <v>0</v>
      </c>
      <c r="HZ137" s="178">
        <f t="shared" si="140"/>
        <v>0</v>
      </c>
      <c r="IA137" s="178">
        <f t="shared" si="140"/>
        <v>0</v>
      </c>
      <c r="IB137" s="178">
        <f t="shared" si="140"/>
        <v>0</v>
      </c>
      <c r="IC137" s="178">
        <f t="shared" si="140"/>
        <v>0</v>
      </c>
      <c r="ID137" s="178">
        <f t="shared" si="140"/>
        <v>0</v>
      </c>
      <c r="IE137" s="178">
        <f t="shared" si="140"/>
        <v>0</v>
      </c>
      <c r="IF137" s="178">
        <f t="shared" si="140"/>
        <v>0</v>
      </c>
      <c r="IG137" s="178">
        <f t="shared" si="140"/>
        <v>0</v>
      </c>
      <c r="IH137" s="178">
        <f t="shared" si="140"/>
        <v>0</v>
      </c>
      <c r="II137" s="178">
        <f t="shared" si="140"/>
        <v>0</v>
      </c>
      <c r="IJ137" s="178">
        <f t="shared" si="140"/>
        <v>0</v>
      </c>
      <c r="IK137" s="178">
        <f t="shared" si="140"/>
        <v>0</v>
      </c>
      <c r="IL137" s="178">
        <f t="shared" si="140"/>
        <v>0</v>
      </c>
      <c r="IM137" s="178">
        <f t="shared" si="140"/>
        <v>0</v>
      </c>
      <c r="IN137" s="178">
        <f t="shared" si="140"/>
        <v>0</v>
      </c>
      <c r="IO137" s="178">
        <f t="shared" si="140"/>
        <v>0</v>
      </c>
      <c r="IP137" s="178">
        <f t="shared" si="140"/>
        <v>0</v>
      </c>
      <c r="IQ137" s="178">
        <f t="shared" si="140"/>
        <v>0</v>
      </c>
      <c r="IR137" s="178">
        <f t="shared" si="140"/>
        <v>0</v>
      </c>
      <c r="IS137" s="178">
        <f t="shared" si="140"/>
        <v>0</v>
      </c>
      <c r="IT137" s="178">
        <f t="shared" si="140"/>
        <v>0</v>
      </c>
      <c r="IU137" s="178">
        <f t="shared" si="140"/>
        <v>0</v>
      </c>
      <c r="IV137" s="178">
        <f t="shared" si="140"/>
        <v>0</v>
      </c>
      <c r="IW137" s="178">
        <f t="shared" si="140"/>
        <v>0</v>
      </c>
      <c r="IX137" s="178">
        <f t="shared" si="140"/>
        <v>0</v>
      </c>
      <c r="IY137" s="178">
        <f t="shared" si="140"/>
        <v>0</v>
      </c>
      <c r="IZ137" s="178">
        <f t="shared" si="140"/>
        <v>0</v>
      </c>
      <c r="JA137" s="178">
        <f t="shared" si="140"/>
        <v>0</v>
      </c>
      <c r="JB137" s="178">
        <f t="shared" si="140"/>
        <v>0</v>
      </c>
      <c r="JC137" s="178">
        <f t="shared" si="140"/>
        <v>0</v>
      </c>
      <c r="JD137" s="178">
        <f t="shared" si="140"/>
        <v>0</v>
      </c>
      <c r="JE137" s="178">
        <f t="shared" si="140"/>
        <v>0</v>
      </c>
      <c r="JF137" s="178">
        <f t="shared" si="140"/>
        <v>0</v>
      </c>
      <c r="JG137" s="178">
        <f t="shared" si="140"/>
        <v>0</v>
      </c>
      <c r="JH137" s="178">
        <f t="shared" si="140"/>
        <v>0</v>
      </c>
      <c r="JI137" s="178">
        <f t="shared" si="140"/>
        <v>0</v>
      </c>
      <c r="JJ137" s="178">
        <f t="shared" si="140"/>
        <v>0</v>
      </c>
      <c r="JK137" s="178">
        <f t="shared" si="140"/>
        <v>0</v>
      </c>
      <c r="JL137" s="178">
        <f t="shared" si="140"/>
        <v>0</v>
      </c>
      <c r="JM137" s="178">
        <f t="shared" si="140"/>
        <v>0</v>
      </c>
      <c r="JN137" s="178">
        <f t="shared" si="140"/>
        <v>0</v>
      </c>
      <c r="JO137" s="178">
        <f t="shared" si="140"/>
        <v>0</v>
      </c>
      <c r="JP137" s="178">
        <f t="shared" si="140"/>
        <v>0</v>
      </c>
      <c r="JQ137" s="178">
        <f t="shared" si="140"/>
        <v>0</v>
      </c>
      <c r="JR137" s="179">
        <f t="shared" si="140"/>
        <v>8072.8104</v>
      </c>
      <c r="JS137" s="178">
        <f t="shared" si="140"/>
        <v>0</v>
      </c>
      <c r="JT137" s="178">
        <f t="shared" si="140"/>
        <v>0</v>
      </c>
      <c r="JU137" s="178">
        <f t="shared" si="140"/>
        <v>0</v>
      </c>
      <c r="JV137" s="179">
        <f t="shared" si="140"/>
        <v>2717.0624</v>
      </c>
      <c r="JW137" s="178">
        <f t="shared" si="140"/>
        <v>0</v>
      </c>
      <c r="JX137" s="178">
        <f t="shared" si="140"/>
        <v>0</v>
      </c>
      <c r="JY137" s="178">
        <f t="shared" si="140"/>
        <v>0</v>
      </c>
      <c r="JZ137" s="180">
        <f t="shared" si="4"/>
        <v>0.215</v>
      </c>
      <c r="KA137" s="181">
        <f t="shared" si="5"/>
        <v>44629.0562</v>
      </c>
      <c r="KB137" s="181">
        <f t="shared" si="6"/>
        <v>9595.247083</v>
      </c>
    </row>
    <row r="138" ht="14.25" customHeight="1">
      <c r="A138" s="50" t="s">
        <v>310</v>
      </c>
      <c r="B138" s="83" t="s">
        <v>479</v>
      </c>
      <c r="C138" s="50">
        <v>1811137.0</v>
      </c>
      <c r="D138" s="175">
        <v>0.0</v>
      </c>
      <c r="E138" s="175">
        <v>0.0</v>
      </c>
      <c r="F138" s="175">
        <v>0.0</v>
      </c>
      <c r="G138" s="175">
        <v>0.0</v>
      </c>
      <c r="H138" s="175">
        <v>3570.0</v>
      </c>
      <c r="I138" s="175">
        <v>0.0</v>
      </c>
      <c r="J138" s="175">
        <v>0.0</v>
      </c>
      <c r="K138" s="175">
        <v>0.0</v>
      </c>
      <c r="L138" s="175">
        <v>0.0</v>
      </c>
      <c r="M138" s="175">
        <v>3500.0</v>
      </c>
      <c r="N138" s="175">
        <v>0.0</v>
      </c>
      <c r="O138" s="175">
        <v>0.0</v>
      </c>
      <c r="P138" s="175">
        <v>0.0</v>
      </c>
      <c r="Q138" s="175">
        <v>0.0</v>
      </c>
      <c r="R138" s="175">
        <v>3300.0</v>
      </c>
      <c r="S138" s="175">
        <v>0.0</v>
      </c>
      <c r="T138" s="175">
        <v>0.0</v>
      </c>
      <c r="U138" s="175">
        <v>0.0</v>
      </c>
      <c r="V138" s="175">
        <v>0.0</v>
      </c>
      <c r="W138" s="175">
        <v>0.0</v>
      </c>
      <c r="X138" s="175">
        <v>0.0</v>
      </c>
      <c r="Y138" s="175">
        <v>0.0</v>
      </c>
      <c r="Z138" s="175">
        <v>0.0</v>
      </c>
      <c r="AA138" s="175">
        <v>3537.0</v>
      </c>
      <c r="AB138" s="175">
        <v>0.0</v>
      </c>
      <c r="AC138" s="175">
        <v>0.0</v>
      </c>
      <c r="AD138" s="175">
        <v>0.0</v>
      </c>
      <c r="AE138" s="175">
        <v>0.0</v>
      </c>
      <c r="AF138" s="175">
        <v>0.0</v>
      </c>
      <c r="AG138" s="175">
        <v>0.0</v>
      </c>
      <c r="AH138" s="175">
        <v>0.0</v>
      </c>
      <c r="AI138" s="175">
        <v>0.0</v>
      </c>
      <c r="AJ138" s="175">
        <v>0.0</v>
      </c>
      <c r="AK138" s="175">
        <v>0.0</v>
      </c>
      <c r="AL138" s="175">
        <v>0.0</v>
      </c>
      <c r="AM138" s="175">
        <v>0.0</v>
      </c>
      <c r="AN138" s="175">
        <v>0.0</v>
      </c>
      <c r="AO138" s="175">
        <v>0.0</v>
      </c>
      <c r="AP138" s="175">
        <v>0.0</v>
      </c>
      <c r="AQ138" s="175">
        <v>0.0</v>
      </c>
      <c r="AR138" s="175">
        <v>0.0</v>
      </c>
      <c r="AS138" s="175">
        <v>0.0</v>
      </c>
      <c r="AT138" s="175">
        <v>0.0</v>
      </c>
      <c r="AU138" s="175">
        <v>0.0</v>
      </c>
      <c r="AV138" s="175">
        <v>0.0</v>
      </c>
      <c r="AW138" s="175">
        <v>0.0</v>
      </c>
      <c r="AX138" s="175">
        <v>0.0</v>
      </c>
      <c r="AY138" s="175">
        <v>0.0</v>
      </c>
      <c r="AZ138" s="175">
        <v>0.0</v>
      </c>
      <c r="BA138" s="175">
        <v>0.0</v>
      </c>
      <c r="BB138" s="175">
        <v>0.0</v>
      </c>
      <c r="BC138" s="175">
        <v>0.0</v>
      </c>
      <c r="BD138" s="175">
        <v>0.0</v>
      </c>
      <c r="BE138" s="175">
        <v>0.0</v>
      </c>
      <c r="BF138" s="175">
        <v>0.0</v>
      </c>
      <c r="BG138" s="175">
        <v>0.0</v>
      </c>
      <c r="BH138" s="175">
        <v>0.0</v>
      </c>
      <c r="BI138" s="175">
        <v>0.0</v>
      </c>
      <c r="BJ138" s="175">
        <v>0.0</v>
      </c>
      <c r="BK138" s="175">
        <v>3780.0</v>
      </c>
      <c r="BL138" s="175">
        <v>0.0</v>
      </c>
      <c r="BM138" s="175">
        <v>0.0</v>
      </c>
      <c r="BN138" s="175">
        <v>0.0</v>
      </c>
      <c r="BO138" s="175">
        <v>0.0</v>
      </c>
      <c r="BP138" s="175">
        <v>0.0</v>
      </c>
      <c r="BQ138" s="175">
        <v>0.0</v>
      </c>
      <c r="BR138" s="175">
        <v>0.0</v>
      </c>
      <c r="BS138" s="175">
        <v>0.0</v>
      </c>
      <c r="BT138" s="175">
        <v>0.0</v>
      </c>
      <c r="BU138" s="175">
        <v>0.0</v>
      </c>
      <c r="BV138" s="175">
        <v>0.0</v>
      </c>
      <c r="BW138" s="175">
        <v>0.0</v>
      </c>
      <c r="BX138" s="175">
        <v>0.0</v>
      </c>
      <c r="BY138" s="175">
        <v>0.0</v>
      </c>
      <c r="BZ138" s="175">
        <v>0.0</v>
      </c>
      <c r="CA138" s="175">
        <v>0.0</v>
      </c>
      <c r="CB138" s="175">
        <v>0.0</v>
      </c>
      <c r="CC138" s="175">
        <v>0.0</v>
      </c>
      <c r="CD138" s="175">
        <v>0.0</v>
      </c>
      <c r="CE138" s="175">
        <v>0.0</v>
      </c>
      <c r="CF138" s="175">
        <v>0.0</v>
      </c>
      <c r="CG138" s="175">
        <v>0.0</v>
      </c>
      <c r="CH138" s="175">
        <v>0.0</v>
      </c>
      <c r="CI138" s="175">
        <v>0.0</v>
      </c>
      <c r="CJ138" s="175">
        <v>0.0</v>
      </c>
      <c r="CK138" s="175">
        <v>0.0</v>
      </c>
      <c r="CL138" s="175">
        <v>0.0</v>
      </c>
      <c r="CM138" s="175">
        <v>0.0</v>
      </c>
      <c r="CN138" s="175">
        <v>0.0</v>
      </c>
      <c r="CO138" s="175">
        <v>0.0</v>
      </c>
      <c r="CP138" s="175">
        <v>0.0</v>
      </c>
      <c r="CQ138" s="175">
        <v>0.0</v>
      </c>
      <c r="CR138" s="175">
        <v>0.0</v>
      </c>
      <c r="CS138" s="175">
        <v>0.0</v>
      </c>
      <c r="CT138" s="175">
        <v>0.0</v>
      </c>
      <c r="CU138" s="175">
        <v>0.0</v>
      </c>
      <c r="CV138" s="175">
        <v>0.0</v>
      </c>
      <c r="CW138" s="175">
        <v>0.0</v>
      </c>
      <c r="CX138" s="175">
        <v>0.0</v>
      </c>
      <c r="CY138" s="175">
        <v>0.0</v>
      </c>
      <c r="CZ138" s="175">
        <v>0.0</v>
      </c>
      <c r="DA138" s="175">
        <v>0.0</v>
      </c>
      <c r="DB138" s="175">
        <v>0.0</v>
      </c>
      <c r="DC138" s="175">
        <v>0.0</v>
      </c>
      <c r="DD138" s="175">
        <v>0.0</v>
      </c>
      <c r="DE138" s="175">
        <v>0.0</v>
      </c>
      <c r="DF138" s="175">
        <v>0.0</v>
      </c>
      <c r="DG138" s="175">
        <v>0.0</v>
      </c>
      <c r="DH138" s="175">
        <v>0.0</v>
      </c>
      <c r="DI138" s="175">
        <v>0.0</v>
      </c>
      <c r="DJ138" s="175">
        <v>0.0</v>
      </c>
      <c r="DK138" s="175">
        <v>0.0</v>
      </c>
      <c r="DL138" s="175">
        <v>0.0</v>
      </c>
      <c r="DM138" s="175">
        <v>0.0</v>
      </c>
      <c r="DN138" s="175">
        <v>0.0</v>
      </c>
      <c r="DO138" s="175">
        <v>0.0</v>
      </c>
      <c r="DP138" s="175">
        <v>0.0</v>
      </c>
      <c r="DQ138" s="175">
        <v>0.0</v>
      </c>
      <c r="DR138" s="175">
        <v>0.0</v>
      </c>
      <c r="DS138" s="175">
        <v>0.0</v>
      </c>
      <c r="DT138" s="175">
        <v>0.0</v>
      </c>
      <c r="DU138" s="175">
        <v>0.0</v>
      </c>
      <c r="DV138" s="175">
        <v>0.0</v>
      </c>
      <c r="DW138" s="175">
        <v>0.0</v>
      </c>
      <c r="DX138" s="175">
        <v>0.0</v>
      </c>
      <c r="DY138" s="175">
        <v>0.0</v>
      </c>
      <c r="DZ138" s="175">
        <v>0.0</v>
      </c>
      <c r="EA138" s="175">
        <v>0.0</v>
      </c>
      <c r="EB138" s="175">
        <v>0.0</v>
      </c>
      <c r="EC138" s="175">
        <v>0.0</v>
      </c>
      <c r="ED138" s="175">
        <v>0.0</v>
      </c>
      <c r="EE138" s="175">
        <v>0.0</v>
      </c>
      <c r="EF138" s="175">
        <v>0.0</v>
      </c>
      <c r="EG138" s="175">
        <v>3325.0</v>
      </c>
      <c r="EH138" s="175">
        <v>0.0</v>
      </c>
      <c r="EI138" s="175">
        <v>0.0</v>
      </c>
      <c r="EJ138" s="175">
        <v>0.0</v>
      </c>
      <c r="EK138" s="175">
        <v>3675.0</v>
      </c>
      <c r="EL138" s="175">
        <v>0.0</v>
      </c>
      <c r="EM138" s="176">
        <v>0.0</v>
      </c>
      <c r="EN138" s="177">
        <f t="shared" si="2"/>
        <v>0</v>
      </c>
      <c r="EO138" s="178">
        <f>VLOOKUP(C138,'Complexity Cost Adjustment'!$C$2:$H$141,6,0)</f>
        <v>474.0576</v>
      </c>
      <c r="EP138" s="178">
        <f t="shared" ref="EP138:JY138" si="141">IF(D138&gt;0,($EO138)*D$143,0)</f>
        <v>0</v>
      </c>
      <c r="EQ138" s="178">
        <f t="shared" si="141"/>
        <v>0</v>
      </c>
      <c r="ER138" s="178">
        <f t="shared" si="141"/>
        <v>0</v>
      </c>
      <c r="ES138" s="178">
        <f t="shared" si="141"/>
        <v>0</v>
      </c>
      <c r="ET138" s="179">
        <f t="shared" si="141"/>
        <v>464.576448</v>
      </c>
      <c r="EU138" s="178">
        <f t="shared" si="141"/>
        <v>0</v>
      </c>
      <c r="EV138" s="178">
        <f t="shared" si="141"/>
        <v>0</v>
      </c>
      <c r="EW138" s="178">
        <f t="shared" si="141"/>
        <v>0</v>
      </c>
      <c r="EX138" s="178">
        <f t="shared" si="141"/>
        <v>0</v>
      </c>
      <c r="EY138" s="179">
        <f t="shared" si="141"/>
        <v>430.9183584</v>
      </c>
      <c r="EZ138" s="178">
        <f t="shared" si="141"/>
        <v>0</v>
      </c>
      <c r="FA138" s="178">
        <f t="shared" si="141"/>
        <v>0</v>
      </c>
      <c r="FB138" s="178">
        <f t="shared" si="141"/>
        <v>0</v>
      </c>
      <c r="FC138" s="178">
        <f t="shared" si="141"/>
        <v>0</v>
      </c>
      <c r="FD138" s="179">
        <f t="shared" si="141"/>
        <v>341.7955296</v>
      </c>
      <c r="FE138" s="178">
        <f t="shared" si="141"/>
        <v>0</v>
      </c>
      <c r="FF138" s="178">
        <f t="shared" si="141"/>
        <v>0</v>
      </c>
      <c r="FG138" s="178">
        <f t="shared" si="141"/>
        <v>0</v>
      </c>
      <c r="FH138" s="178">
        <f t="shared" si="141"/>
        <v>0</v>
      </c>
      <c r="FI138" s="178">
        <f t="shared" si="141"/>
        <v>0</v>
      </c>
      <c r="FJ138" s="178">
        <f t="shared" si="141"/>
        <v>0</v>
      </c>
      <c r="FK138" s="178">
        <f t="shared" si="141"/>
        <v>0</v>
      </c>
      <c r="FL138" s="178">
        <f t="shared" si="141"/>
        <v>0</v>
      </c>
      <c r="FM138" s="179">
        <f t="shared" si="141"/>
        <v>873.6881568</v>
      </c>
      <c r="FN138" s="178">
        <f t="shared" si="141"/>
        <v>0</v>
      </c>
      <c r="FO138" s="178">
        <f t="shared" si="141"/>
        <v>0</v>
      </c>
      <c r="FP138" s="178">
        <f t="shared" si="141"/>
        <v>0</v>
      </c>
      <c r="FQ138" s="178">
        <f t="shared" si="141"/>
        <v>0</v>
      </c>
      <c r="FR138" s="178">
        <f t="shared" si="141"/>
        <v>0</v>
      </c>
      <c r="FS138" s="178">
        <f t="shared" si="141"/>
        <v>0</v>
      </c>
      <c r="FT138" s="178">
        <f t="shared" si="141"/>
        <v>0</v>
      </c>
      <c r="FU138" s="178">
        <f t="shared" si="141"/>
        <v>0</v>
      </c>
      <c r="FV138" s="178">
        <f t="shared" si="141"/>
        <v>0</v>
      </c>
      <c r="FW138" s="178">
        <f t="shared" si="141"/>
        <v>0</v>
      </c>
      <c r="FX138" s="178">
        <f t="shared" si="141"/>
        <v>0</v>
      </c>
      <c r="FY138" s="178">
        <f t="shared" si="141"/>
        <v>0</v>
      </c>
      <c r="FZ138" s="178">
        <f t="shared" si="141"/>
        <v>0</v>
      </c>
      <c r="GA138" s="178">
        <f t="shared" si="141"/>
        <v>0</v>
      </c>
      <c r="GB138" s="178">
        <f t="shared" si="141"/>
        <v>0</v>
      </c>
      <c r="GC138" s="178">
        <f t="shared" si="141"/>
        <v>0</v>
      </c>
      <c r="GD138" s="178">
        <f t="shared" si="141"/>
        <v>0</v>
      </c>
      <c r="GE138" s="178">
        <f t="shared" si="141"/>
        <v>0</v>
      </c>
      <c r="GF138" s="178">
        <f t="shared" si="141"/>
        <v>0</v>
      </c>
      <c r="GG138" s="178">
        <f t="shared" si="141"/>
        <v>0</v>
      </c>
      <c r="GH138" s="178">
        <f t="shared" si="141"/>
        <v>0</v>
      </c>
      <c r="GI138" s="178">
        <f t="shared" si="141"/>
        <v>0</v>
      </c>
      <c r="GJ138" s="178">
        <f t="shared" si="141"/>
        <v>0</v>
      </c>
      <c r="GK138" s="178">
        <f t="shared" si="141"/>
        <v>0</v>
      </c>
      <c r="GL138" s="178">
        <f t="shared" si="141"/>
        <v>0</v>
      </c>
      <c r="GM138" s="178">
        <f t="shared" si="141"/>
        <v>0</v>
      </c>
      <c r="GN138" s="178">
        <f t="shared" si="141"/>
        <v>0</v>
      </c>
      <c r="GO138" s="178">
        <f t="shared" si="141"/>
        <v>0</v>
      </c>
      <c r="GP138" s="178">
        <f t="shared" si="141"/>
        <v>0</v>
      </c>
      <c r="GQ138" s="178">
        <f t="shared" si="141"/>
        <v>0</v>
      </c>
      <c r="GR138" s="178">
        <f t="shared" si="141"/>
        <v>0</v>
      </c>
      <c r="GS138" s="178">
        <f t="shared" si="141"/>
        <v>0</v>
      </c>
      <c r="GT138" s="178">
        <f t="shared" si="141"/>
        <v>0</v>
      </c>
      <c r="GU138" s="178">
        <f t="shared" si="141"/>
        <v>0</v>
      </c>
      <c r="GV138" s="178">
        <f t="shared" si="141"/>
        <v>0</v>
      </c>
      <c r="GW138" s="179">
        <f t="shared" si="141"/>
        <v>241.769376</v>
      </c>
      <c r="GX138" s="178">
        <f t="shared" si="141"/>
        <v>0</v>
      </c>
      <c r="GY138" s="178">
        <f t="shared" si="141"/>
        <v>0</v>
      </c>
      <c r="GZ138" s="178">
        <f t="shared" si="141"/>
        <v>0</v>
      </c>
      <c r="HA138" s="178">
        <f t="shared" si="141"/>
        <v>0</v>
      </c>
      <c r="HB138" s="178">
        <f t="shared" si="141"/>
        <v>0</v>
      </c>
      <c r="HC138" s="178">
        <f t="shared" si="141"/>
        <v>0</v>
      </c>
      <c r="HD138" s="178">
        <f t="shared" si="141"/>
        <v>0</v>
      </c>
      <c r="HE138" s="178">
        <f t="shared" si="141"/>
        <v>0</v>
      </c>
      <c r="HF138" s="178">
        <f t="shared" si="141"/>
        <v>0</v>
      </c>
      <c r="HG138" s="178">
        <f t="shared" si="141"/>
        <v>0</v>
      </c>
      <c r="HH138" s="178">
        <f t="shared" si="141"/>
        <v>0</v>
      </c>
      <c r="HI138" s="178">
        <f t="shared" si="141"/>
        <v>0</v>
      </c>
      <c r="HJ138" s="178">
        <f t="shared" si="141"/>
        <v>0</v>
      </c>
      <c r="HK138" s="178">
        <f t="shared" si="141"/>
        <v>0</v>
      </c>
      <c r="HL138" s="178">
        <f t="shared" si="141"/>
        <v>0</v>
      </c>
      <c r="HM138" s="178">
        <f t="shared" si="141"/>
        <v>0</v>
      </c>
      <c r="HN138" s="178">
        <f t="shared" si="141"/>
        <v>0</v>
      </c>
      <c r="HO138" s="178">
        <f t="shared" si="141"/>
        <v>0</v>
      </c>
      <c r="HP138" s="178">
        <f t="shared" si="141"/>
        <v>0</v>
      </c>
      <c r="HQ138" s="178">
        <f t="shared" si="141"/>
        <v>0</v>
      </c>
      <c r="HR138" s="178">
        <f t="shared" si="141"/>
        <v>0</v>
      </c>
      <c r="HS138" s="178">
        <f t="shared" si="141"/>
        <v>0</v>
      </c>
      <c r="HT138" s="178">
        <f t="shared" si="141"/>
        <v>0</v>
      </c>
      <c r="HU138" s="178">
        <f t="shared" si="141"/>
        <v>0</v>
      </c>
      <c r="HV138" s="178">
        <f t="shared" si="141"/>
        <v>0</v>
      </c>
      <c r="HW138" s="178">
        <f t="shared" si="141"/>
        <v>0</v>
      </c>
      <c r="HX138" s="178">
        <f t="shared" si="141"/>
        <v>0</v>
      </c>
      <c r="HY138" s="178">
        <f t="shared" si="141"/>
        <v>0</v>
      </c>
      <c r="HZ138" s="178">
        <f t="shared" si="141"/>
        <v>0</v>
      </c>
      <c r="IA138" s="178">
        <f t="shared" si="141"/>
        <v>0</v>
      </c>
      <c r="IB138" s="178">
        <f t="shared" si="141"/>
        <v>0</v>
      </c>
      <c r="IC138" s="178">
        <f t="shared" si="141"/>
        <v>0</v>
      </c>
      <c r="ID138" s="178">
        <f t="shared" si="141"/>
        <v>0</v>
      </c>
      <c r="IE138" s="178">
        <f t="shared" si="141"/>
        <v>0</v>
      </c>
      <c r="IF138" s="178">
        <f t="shared" si="141"/>
        <v>0</v>
      </c>
      <c r="IG138" s="178">
        <f t="shared" si="141"/>
        <v>0</v>
      </c>
      <c r="IH138" s="178">
        <f t="shared" si="141"/>
        <v>0</v>
      </c>
      <c r="II138" s="178">
        <f t="shared" si="141"/>
        <v>0</v>
      </c>
      <c r="IJ138" s="178">
        <f t="shared" si="141"/>
        <v>0</v>
      </c>
      <c r="IK138" s="178">
        <f t="shared" si="141"/>
        <v>0</v>
      </c>
      <c r="IL138" s="178">
        <f t="shared" si="141"/>
        <v>0</v>
      </c>
      <c r="IM138" s="178">
        <f t="shared" si="141"/>
        <v>0</v>
      </c>
      <c r="IN138" s="178">
        <f t="shared" si="141"/>
        <v>0</v>
      </c>
      <c r="IO138" s="178">
        <f t="shared" si="141"/>
        <v>0</v>
      </c>
      <c r="IP138" s="178">
        <f t="shared" si="141"/>
        <v>0</v>
      </c>
      <c r="IQ138" s="178">
        <f t="shared" si="141"/>
        <v>0</v>
      </c>
      <c r="IR138" s="178">
        <f t="shared" si="141"/>
        <v>0</v>
      </c>
      <c r="IS138" s="178">
        <f t="shared" si="141"/>
        <v>0</v>
      </c>
      <c r="IT138" s="178">
        <f t="shared" si="141"/>
        <v>0</v>
      </c>
      <c r="IU138" s="178">
        <f t="shared" si="141"/>
        <v>0</v>
      </c>
      <c r="IV138" s="178">
        <f t="shared" si="141"/>
        <v>0</v>
      </c>
      <c r="IW138" s="178">
        <f t="shared" si="141"/>
        <v>0</v>
      </c>
      <c r="IX138" s="178">
        <f t="shared" si="141"/>
        <v>0</v>
      </c>
      <c r="IY138" s="178">
        <f t="shared" si="141"/>
        <v>0</v>
      </c>
      <c r="IZ138" s="178">
        <f t="shared" si="141"/>
        <v>0</v>
      </c>
      <c r="JA138" s="178">
        <f t="shared" si="141"/>
        <v>0</v>
      </c>
      <c r="JB138" s="178">
        <f t="shared" si="141"/>
        <v>0</v>
      </c>
      <c r="JC138" s="178">
        <f t="shared" si="141"/>
        <v>0</v>
      </c>
      <c r="JD138" s="178">
        <f t="shared" si="141"/>
        <v>0</v>
      </c>
      <c r="JE138" s="178">
        <f t="shared" si="141"/>
        <v>0</v>
      </c>
      <c r="JF138" s="178">
        <f t="shared" si="141"/>
        <v>0</v>
      </c>
      <c r="JG138" s="178">
        <f t="shared" si="141"/>
        <v>0</v>
      </c>
      <c r="JH138" s="178">
        <f t="shared" si="141"/>
        <v>0</v>
      </c>
      <c r="JI138" s="178">
        <f t="shared" si="141"/>
        <v>0</v>
      </c>
      <c r="JJ138" s="178">
        <f t="shared" si="141"/>
        <v>0</v>
      </c>
      <c r="JK138" s="178">
        <f t="shared" si="141"/>
        <v>0</v>
      </c>
      <c r="JL138" s="178">
        <f t="shared" si="141"/>
        <v>0</v>
      </c>
      <c r="JM138" s="178">
        <f t="shared" si="141"/>
        <v>0</v>
      </c>
      <c r="JN138" s="178">
        <f t="shared" si="141"/>
        <v>0</v>
      </c>
      <c r="JO138" s="178">
        <f t="shared" si="141"/>
        <v>0</v>
      </c>
      <c r="JP138" s="178">
        <f t="shared" si="141"/>
        <v>0</v>
      </c>
      <c r="JQ138" s="178">
        <f t="shared" si="141"/>
        <v>0</v>
      </c>
      <c r="JR138" s="178">
        <f t="shared" si="141"/>
        <v>0</v>
      </c>
      <c r="JS138" s="179">
        <f t="shared" si="141"/>
        <v>557.4917376</v>
      </c>
      <c r="JT138" s="178">
        <f t="shared" si="141"/>
        <v>0</v>
      </c>
      <c r="JU138" s="178">
        <f t="shared" si="141"/>
        <v>0</v>
      </c>
      <c r="JV138" s="178">
        <f t="shared" si="141"/>
        <v>0</v>
      </c>
      <c r="JW138" s="179">
        <f t="shared" si="141"/>
        <v>199.104192</v>
      </c>
      <c r="JX138" s="178">
        <f t="shared" si="141"/>
        <v>0</v>
      </c>
      <c r="JY138" s="178">
        <f t="shared" si="141"/>
        <v>0</v>
      </c>
      <c r="JZ138" s="180">
        <f t="shared" si="4"/>
        <v>0.215</v>
      </c>
      <c r="KA138" s="181">
        <f t="shared" si="5"/>
        <v>3109.343798</v>
      </c>
      <c r="KB138" s="181">
        <f t="shared" si="6"/>
        <v>668.5089167</v>
      </c>
    </row>
    <row r="139" ht="14.25" customHeight="1">
      <c r="A139" s="50" t="s">
        <v>310</v>
      </c>
      <c r="B139" s="83" t="s">
        <v>479</v>
      </c>
      <c r="C139" s="50">
        <v>1811138.0</v>
      </c>
      <c r="D139" s="175">
        <v>0.0</v>
      </c>
      <c r="E139" s="175">
        <v>0.0</v>
      </c>
      <c r="F139" s="175">
        <v>0.0</v>
      </c>
      <c r="G139" s="175">
        <v>0.0</v>
      </c>
      <c r="H139" s="175">
        <v>714.0</v>
      </c>
      <c r="I139" s="175">
        <v>0.0</v>
      </c>
      <c r="J139" s="175">
        <v>0.0</v>
      </c>
      <c r="K139" s="175">
        <v>0.0</v>
      </c>
      <c r="L139" s="175">
        <v>0.0</v>
      </c>
      <c r="M139" s="175">
        <v>700.0</v>
      </c>
      <c r="N139" s="175">
        <v>0.0</v>
      </c>
      <c r="O139" s="175">
        <v>0.0</v>
      </c>
      <c r="P139" s="175">
        <v>0.0</v>
      </c>
      <c r="Q139" s="175">
        <v>0.0</v>
      </c>
      <c r="R139" s="175">
        <v>660.0</v>
      </c>
      <c r="S139" s="175">
        <v>0.0</v>
      </c>
      <c r="T139" s="175">
        <v>0.0</v>
      </c>
      <c r="U139" s="175">
        <v>0.0</v>
      </c>
      <c r="V139" s="175">
        <v>0.0</v>
      </c>
      <c r="W139" s="175">
        <v>0.0</v>
      </c>
      <c r="X139" s="175">
        <v>0.0</v>
      </c>
      <c r="Y139" s="175">
        <v>0.0</v>
      </c>
      <c r="Z139" s="175">
        <v>0.0</v>
      </c>
      <c r="AA139" s="175">
        <v>707.0</v>
      </c>
      <c r="AB139" s="175">
        <v>0.0</v>
      </c>
      <c r="AC139" s="175">
        <v>0.0</v>
      </c>
      <c r="AD139" s="175">
        <v>0.0</v>
      </c>
      <c r="AE139" s="175">
        <v>0.0</v>
      </c>
      <c r="AF139" s="175">
        <v>0.0</v>
      </c>
      <c r="AG139" s="175">
        <v>0.0</v>
      </c>
      <c r="AH139" s="175">
        <v>0.0</v>
      </c>
      <c r="AI139" s="175">
        <v>0.0</v>
      </c>
      <c r="AJ139" s="175">
        <v>0.0</v>
      </c>
      <c r="AK139" s="175">
        <v>0.0</v>
      </c>
      <c r="AL139" s="175">
        <v>0.0</v>
      </c>
      <c r="AM139" s="175">
        <v>0.0</v>
      </c>
      <c r="AN139" s="175">
        <v>0.0</v>
      </c>
      <c r="AO139" s="175">
        <v>0.0</v>
      </c>
      <c r="AP139" s="175">
        <v>0.0</v>
      </c>
      <c r="AQ139" s="175">
        <v>0.0</v>
      </c>
      <c r="AR139" s="175">
        <v>0.0</v>
      </c>
      <c r="AS139" s="175">
        <v>0.0</v>
      </c>
      <c r="AT139" s="175">
        <v>0.0</v>
      </c>
      <c r="AU139" s="175">
        <v>0.0</v>
      </c>
      <c r="AV139" s="175">
        <v>0.0</v>
      </c>
      <c r="AW139" s="175">
        <v>0.0</v>
      </c>
      <c r="AX139" s="175">
        <v>0.0</v>
      </c>
      <c r="AY139" s="175">
        <v>0.0</v>
      </c>
      <c r="AZ139" s="175">
        <v>0.0</v>
      </c>
      <c r="BA139" s="175">
        <v>0.0</v>
      </c>
      <c r="BB139" s="175">
        <v>0.0</v>
      </c>
      <c r="BC139" s="175">
        <v>0.0</v>
      </c>
      <c r="BD139" s="175">
        <v>0.0</v>
      </c>
      <c r="BE139" s="175">
        <v>0.0</v>
      </c>
      <c r="BF139" s="175">
        <v>0.0</v>
      </c>
      <c r="BG139" s="175">
        <v>0.0</v>
      </c>
      <c r="BH139" s="175">
        <v>0.0</v>
      </c>
      <c r="BI139" s="175">
        <v>0.0</v>
      </c>
      <c r="BJ139" s="175">
        <v>0.0</v>
      </c>
      <c r="BK139" s="175">
        <v>756.0</v>
      </c>
      <c r="BL139" s="175">
        <v>0.0</v>
      </c>
      <c r="BM139" s="175">
        <v>0.0</v>
      </c>
      <c r="BN139" s="175">
        <v>0.0</v>
      </c>
      <c r="BO139" s="175">
        <v>0.0</v>
      </c>
      <c r="BP139" s="175">
        <v>0.0</v>
      </c>
      <c r="BQ139" s="175">
        <v>0.0</v>
      </c>
      <c r="BR139" s="175">
        <v>0.0</v>
      </c>
      <c r="BS139" s="175">
        <v>0.0</v>
      </c>
      <c r="BT139" s="175">
        <v>0.0</v>
      </c>
      <c r="BU139" s="175">
        <v>0.0</v>
      </c>
      <c r="BV139" s="175">
        <v>0.0</v>
      </c>
      <c r="BW139" s="175">
        <v>0.0</v>
      </c>
      <c r="BX139" s="175">
        <v>0.0</v>
      </c>
      <c r="BY139" s="175">
        <v>0.0</v>
      </c>
      <c r="BZ139" s="175">
        <v>0.0</v>
      </c>
      <c r="CA139" s="175">
        <v>0.0</v>
      </c>
      <c r="CB139" s="175">
        <v>0.0</v>
      </c>
      <c r="CC139" s="175">
        <v>0.0</v>
      </c>
      <c r="CD139" s="175">
        <v>0.0</v>
      </c>
      <c r="CE139" s="175">
        <v>0.0</v>
      </c>
      <c r="CF139" s="175">
        <v>0.0</v>
      </c>
      <c r="CG139" s="175">
        <v>0.0</v>
      </c>
      <c r="CH139" s="175">
        <v>0.0</v>
      </c>
      <c r="CI139" s="175">
        <v>0.0</v>
      </c>
      <c r="CJ139" s="175">
        <v>0.0</v>
      </c>
      <c r="CK139" s="175">
        <v>0.0</v>
      </c>
      <c r="CL139" s="175">
        <v>0.0</v>
      </c>
      <c r="CM139" s="175">
        <v>0.0</v>
      </c>
      <c r="CN139" s="175">
        <v>0.0</v>
      </c>
      <c r="CO139" s="175">
        <v>0.0</v>
      </c>
      <c r="CP139" s="175">
        <v>0.0</v>
      </c>
      <c r="CQ139" s="175">
        <v>0.0</v>
      </c>
      <c r="CR139" s="175">
        <v>0.0</v>
      </c>
      <c r="CS139" s="175">
        <v>0.0</v>
      </c>
      <c r="CT139" s="175">
        <v>0.0</v>
      </c>
      <c r="CU139" s="175">
        <v>0.0</v>
      </c>
      <c r="CV139" s="175">
        <v>0.0</v>
      </c>
      <c r="CW139" s="175">
        <v>0.0</v>
      </c>
      <c r="CX139" s="175">
        <v>0.0</v>
      </c>
      <c r="CY139" s="175">
        <v>0.0</v>
      </c>
      <c r="CZ139" s="175">
        <v>0.0</v>
      </c>
      <c r="DA139" s="175">
        <v>0.0</v>
      </c>
      <c r="DB139" s="175">
        <v>0.0</v>
      </c>
      <c r="DC139" s="175">
        <v>0.0</v>
      </c>
      <c r="DD139" s="175">
        <v>0.0</v>
      </c>
      <c r="DE139" s="175">
        <v>0.0</v>
      </c>
      <c r="DF139" s="175">
        <v>0.0</v>
      </c>
      <c r="DG139" s="175">
        <v>0.0</v>
      </c>
      <c r="DH139" s="175">
        <v>0.0</v>
      </c>
      <c r="DI139" s="175">
        <v>0.0</v>
      </c>
      <c r="DJ139" s="175">
        <v>0.0</v>
      </c>
      <c r="DK139" s="175">
        <v>0.0</v>
      </c>
      <c r="DL139" s="175">
        <v>0.0</v>
      </c>
      <c r="DM139" s="175">
        <v>0.0</v>
      </c>
      <c r="DN139" s="175">
        <v>0.0</v>
      </c>
      <c r="DO139" s="175">
        <v>0.0</v>
      </c>
      <c r="DP139" s="175">
        <v>0.0</v>
      </c>
      <c r="DQ139" s="175">
        <v>0.0</v>
      </c>
      <c r="DR139" s="175">
        <v>0.0</v>
      </c>
      <c r="DS139" s="175">
        <v>0.0</v>
      </c>
      <c r="DT139" s="175">
        <v>0.0</v>
      </c>
      <c r="DU139" s="175">
        <v>0.0</v>
      </c>
      <c r="DV139" s="175">
        <v>0.0</v>
      </c>
      <c r="DW139" s="175">
        <v>0.0</v>
      </c>
      <c r="DX139" s="175">
        <v>0.0</v>
      </c>
      <c r="DY139" s="175">
        <v>0.0</v>
      </c>
      <c r="DZ139" s="175">
        <v>0.0</v>
      </c>
      <c r="EA139" s="175">
        <v>0.0</v>
      </c>
      <c r="EB139" s="175">
        <v>0.0</v>
      </c>
      <c r="EC139" s="175">
        <v>0.0</v>
      </c>
      <c r="ED139" s="175">
        <v>0.0</v>
      </c>
      <c r="EE139" s="175">
        <v>0.0</v>
      </c>
      <c r="EF139" s="175">
        <v>0.0</v>
      </c>
      <c r="EG139" s="175">
        <v>665.0</v>
      </c>
      <c r="EH139" s="175">
        <v>0.0</v>
      </c>
      <c r="EI139" s="175">
        <v>0.0</v>
      </c>
      <c r="EJ139" s="175">
        <v>0.0</v>
      </c>
      <c r="EK139" s="175">
        <v>0.0</v>
      </c>
      <c r="EL139" s="175">
        <v>735.0</v>
      </c>
      <c r="EM139" s="176">
        <v>0.0</v>
      </c>
      <c r="EN139" s="177">
        <f t="shared" si="2"/>
        <v>0</v>
      </c>
      <c r="EO139" s="178">
        <f>VLOOKUP(C139,'Complexity Cost Adjustment'!$C$2:$H$141,6,0)</f>
        <v>11486.8</v>
      </c>
      <c r="EP139" s="178">
        <f t="shared" ref="EP139:JY139" si="142">IF(D139&gt;0,($EO139)*D$143,0)</f>
        <v>0</v>
      </c>
      <c r="EQ139" s="178">
        <f t="shared" si="142"/>
        <v>0</v>
      </c>
      <c r="ER139" s="178">
        <f t="shared" si="142"/>
        <v>0</v>
      </c>
      <c r="ES139" s="178">
        <f t="shared" si="142"/>
        <v>0</v>
      </c>
      <c r="ET139" s="179">
        <f t="shared" si="142"/>
        <v>11257.064</v>
      </c>
      <c r="EU139" s="178">
        <f t="shared" si="142"/>
        <v>0</v>
      </c>
      <c r="EV139" s="178">
        <f t="shared" si="142"/>
        <v>0</v>
      </c>
      <c r="EW139" s="178">
        <f t="shared" si="142"/>
        <v>0</v>
      </c>
      <c r="EX139" s="178">
        <f t="shared" si="142"/>
        <v>0</v>
      </c>
      <c r="EY139" s="179">
        <f t="shared" si="142"/>
        <v>10441.5012</v>
      </c>
      <c r="EZ139" s="178">
        <f t="shared" si="142"/>
        <v>0</v>
      </c>
      <c r="FA139" s="178">
        <f t="shared" si="142"/>
        <v>0</v>
      </c>
      <c r="FB139" s="178">
        <f t="shared" si="142"/>
        <v>0</v>
      </c>
      <c r="FC139" s="178">
        <f t="shared" si="142"/>
        <v>0</v>
      </c>
      <c r="FD139" s="179">
        <f t="shared" si="142"/>
        <v>8281.9828</v>
      </c>
      <c r="FE139" s="178">
        <f t="shared" si="142"/>
        <v>0</v>
      </c>
      <c r="FF139" s="178">
        <f t="shared" si="142"/>
        <v>0</v>
      </c>
      <c r="FG139" s="178">
        <f t="shared" si="142"/>
        <v>0</v>
      </c>
      <c r="FH139" s="178">
        <f t="shared" si="142"/>
        <v>0</v>
      </c>
      <c r="FI139" s="178">
        <f t="shared" si="142"/>
        <v>0</v>
      </c>
      <c r="FJ139" s="178">
        <f t="shared" si="142"/>
        <v>0</v>
      </c>
      <c r="FK139" s="178">
        <f t="shared" si="142"/>
        <v>0</v>
      </c>
      <c r="FL139" s="178">
        <f t="shared" si="142"/>
        <v>0</v>
      </c>
      <c r="FM139" s="179">
        <f t="shared" si="142"/>
        <v>21170.1724</v>
      </c>
      <c r="FN139" s="178">
        <f t="shared" si="142"/>
        <v>0</v>
      </c>
      <c r="FO139" s="178">
        <f t="shared" si="142"/>
        <v>0</v>
      </c>
      <c r="FP139" s="178">
        <f t="shared" si="142"/>
        <v>0</v>
      </c>
      <c r="FQ139" s="178">
        <f t="shared" si="142"/>
        <v>0</v>
      </c>
      <c r="FR139" s="178">
        <f t="shared" si="142"/>
        <v>0</v>
      </c>
      <c r="FS139" s="178">
        <f t="shared" si="142"/>
        <v>0</v>
      </c>
      <c r="FT139" s="178">
        <f t="shared" si="142"/>
        <v>0</v>
      </c>
      <c r="FU139" s="178">
        <f t="shared" si="142"/>
        <v>0</v>
      </c>
      <c r="FV139" s="178">
        <f t="shared" si="142"/>
        <v>0</v>
      </c>
      <c r="FW139" s="178">
        <f t="shared" si="142"/>
        <v>0</v>
      </c>
      <c r="FX139" s="178">
        <f t="shared" si="142"/>
        <v>0</v>
      </c>
      <c r="FY139" s="178">
        <f t="shared" si="142"/>
        <v>0</v>
      </c>
      <c r="FZ139" s="178">
        <f t="shared" si="142"/>
        <v>0</v>
      </c>
      <c r="GA139" s="178">
        <f t="shared" si="142"/>
        <v>0</v>
      </c>
      <c r="GB139" s="178">
        <f t="shared" si="142"/>
        <v>0</v>
      </c>
      <c r="GC139" s="178">
        <f t="shared" si="142"/>
        <v>0</v>
      </c>
      <c r="GD139" s="178">
        <f t="shared" si="142"/>
        <v>0</v>
      </c>
      <c r="GE139" s="178">
        <f t="shared" si="142"/>
        <v>0</v>
      </c>
      <c r="GF139" s="178">
        <f t="shared" si="142"/>
        <v>0</v>
      </c>
      <c r="GG139" s="178">
        <f t="shared" si="142"/>
        <v>0</v>
      </c>
      <c r="GH139" s="178">
        <f t="shared" si="142"/>
        <v>0</v>
      </c>
      <c r="GI139" s="178">
        <f t="shared" si="142"/>
        <v>0</v>
      </c>
      <c r="GJ139" s="178">
        <f t="shared" si="142"/>
        <v>0</v>
      </c>
      <c r="GK139" s="178">
        <f t="shared" si="142"/>
        <v>0</v>
      </c>
      <c r="GL139" s="178">
        <f t="shared" si="142"/>
        <v>0</v>
      </c>
      <c r="GM139" s="178">
        <f t="shared" si="142"/>
        <v>0</v>
      </c>
      <c r="GN139" s="178">
        <f t="shared" si="142"/>
        <v>0</v>
      </c>
      <c r="GO139" s="178">
        <f t="shared" si="142"/>
        <v>0</v>
      </c>
      <c r="GP139" s="178">
        <f t="shared" si="142"/>
        <v>0</v>
      </c>
      <c r="GQ139" s="178">
        <f t="shared" si="142"/>
        <v>0</v>
      </c>
      <c r="GR139" s="178">
        <f t="shared" si="142"/>
        <v>0</v>
      </c>
      <c r="GS139" s="178">
        <f t="shared" si="142"/>
        <v>0</v>
      </c>
      <c r="GT139" s="178">
        <f t="shared" si="142"/>
        <v>0</v>
      </c>
      <c r="GU139" s="178">
        <f t="shared" si="142"/>
        <v>0</v>
      </c>
      <c r="GV139" s="178">
        <f t="shared" si="142"/>
        <v>0</v>
      </c>
      <c r="GW139" s="179">
        <f t="shared" si="142"/>
        <v>5858.268</v>
      </c>
      <c r="GX139" s="178">
        <f t="shared" si="142"/>
        <v>0</v>
      </c>
      <c r="GY139" s="178">
        <f t="shared" si="142"/>
        <v>0</v>
      </c>
      <c r="GZ139" s="178">
        <f t="shared" si="142"/>
        <v>0</v>
      </c>
      <c r="HA139" s="178">
        <f t="shared" si="142"/>
        <v>0</v>
      </c>
      <c r="HB139" s="178">
        <f t="shared" si="142"/>
        <v>0</v>
      </c>
      <c r="HC139" s="178">
        <f t="shared" si="142"/>
        <v>0</v>
      </c>
      <c r="HD139" s="178">
        <f t="shared" si="142"/>
        <v>0</v>
      </c>
      <c r="HE139" s="178">
        <f t="shared" si="142"/>
        <v>0</v>
      </c>
      <c r="HF139" s="178">
        <f t="shared" si="142"/>
        <v>0</v>
      </c>
      <c r="HG139" s="178">
        <f t="shared" si="142"/>
        <v>0</v>
      </c>
      <c r="HH139" s="178">
        <f t="shared" si="142"/>
        <v>0</v>
      </c>
      <c r="HI139" s="178">
        <f t="shared" si="142"/>
        <v>0</v>
      </c>
      <c r="HJ139" s="178">
        <f t="shared" si="142"/>
        <v>0</v>
      </c>
      <c r="HK139" s="178">
        <f t="shared" si="142"/>
        <v>0</v>
      </c>
      <c r="HL139" s="178">
        <f t="shared" si="142"/>
        <v>0</v>
      </c>
      <c r="HM139" s="178">
        <f t="shared" si="142"/>
        <v>0</v>
      </c>
      <c r="HN139" s="178">
        <f t="shared" si="142"/>
        <v>0</v>
      </c>
      <c r="HO139" s="178">
        <f t="shared" si="142"/>
        <v>0</v>
      </c>
      <c r="HP139" s="178">
        <f t="shared" si="142"/>
        <v>0</v>
      </c>
      <c r="HQ139" s="178">
        <f t="shared" si="142"/>
        <v>0</v>
      </c>
      <c r="HR139" s="178">
        <f t="shared" si="142"/>
        <v>0</v>
      </c>
      <c r="HS139" s="178">
        <f t="shared" si="142"/>
        <v>0</v>
      </c>
      <c r="HT139" s="178">
        <f t="shared" si="142"/>
        <v>0</v>
      </c>
      <c r="HU139" s="178">
        <f t="shared" si="142"/>
        <v>0</v>
      </c>
      <c r="HV139" s="178">
        <f t="shared" si="142"/>
        <v>0</v>
      </c>
      <c r="HW139" s="178">
        <f t="shared" si="142"/>
        <v>0</v>
      </c>
      <c r="HX139" s="178">
        <f t="shared" si="142"/>
        <v>0</v>
      </c>
      <c r="HY139" s="178">
        <f t="shared" si="142"/>
        <v>0</v>
      </c>
      <c r="HZ139" s="178">
        <f t="shared" si="142"/>
        <v>0</v>
      </c>
      <c r="IA139" s="178">
        <f t="shared" si="142"/>
        <v>0</v>
      </c>
      <c r="IB139" s="178">
        <f t="shared" si="142"/>
        <v>0</v>
      </c>
      <c r="IC139" s="178">
        <f t="shared" si="142"/>
        <v>0</v>
      </c>
      <c r="ID139" s="178">
        <f t="shared" si="142"/>
        <v>0</v>
      </c>
      <c r="IE139" s="178">
        <f t="shared" si="142"/>
        <v>0</v>
      </c>
      <c r="IF139" s="178">
        <f t="shared" si="142"/>
        <v>0</v>
      </c>
      <c r="IG139" s="178">
        <f t="shared" si="142"/>
        <v>0</v>
      </c>
      <c r="IH139" s="178">
        <f t="shared" si="142"/>
        <v>0</v>
      </c>
      <c r="II139" s="178">
        <f t="shared" si="142"/>
        <v>0</v>
      </c>
      <c r="IJ139" s="178">
        <f t="shared" si="142"/>
        <v>0</v>
      </c>
      <c r="IK139" s="178">
        <f t="shared" si="142"/>
        <v>0</v>
      </c>
      <c r="IL139" s="178">
        <f t="shared" si="142"/>
        <v>0</v>
      </c>
      <c r="IM139" s="178">
        <f t="shared" si="142"/>
        <v>0</v>
      </c>
      <c r="IN139" s="178">
        <f t="shared" si="142"/>
        <v>0</v>
      </c>
      <c r="IO139" s="178">
        <f t="shared" si="142"/>
        <v>0</v>
      </c>
      <c r="IP139" s="178">
        <f t="shared" si="142"/>
        <v>0</v>
      </c>
      <c r="IQ139" s="178">
        <f t="shared" si="142"/>
        <v>0</v>
      </c>
      <c r="IR139" s="178">
        <f t="shared" si="142"/>
        <v>0</v>
      </c>
      <c r="IS139" s="178">
        <f t="shared" si="142"/>
        <v>0</v>
      </c>
      <c r="IT139" s="178">
        <f t="shared" si="142"/>
        <v>0</v>
      </c>
      <c r="IU139" s="178">
        <f t="shared" si="142"/>
        <v>0</v>
      </c>
      <c r="IV139" s="178">
        <f t="shared" si="142"/>
        <v>0</v>
      </c>
      <c r="IW139" s="178">
        <f t="shared" si="142"/>
        <v>0</v>
      </c>
      <c r="IX139" s="178">
        <f t="shared" si="142"/>
        <v>0</v>
      </c>
      <c r="IY139" s="178">
        <f t="shared" si="142"/>
        <v>0</v>
      </c>
      <c r="IZ139" s="178">
        <f t="shared" si="142"/>
        <v>0</v>
      </c>
      <c r="JA139" s="178">
        <f t="shared" si="142"/>
        <v>0</v>
      </c>
      <c r="JB139" s="178">
        <f t="shared" si="142"/>
        <v>0</v>
      </c>
      <c r="JC139" s="178">
        <f t="shared" si="142"/>
        <v>0</v>
      </c>
      <c r="JD139" s="178">
        <f t="shared" si="142"/>
        <v>0</v>
      </c>
      <c r="JE139" s="178">
        <f t="shared" si="142"/>
        <v>0</v>
      </c>
      <c r="JF139" s="178">
        <f t="shared" si="142"/>
        <v>0</v>
      </c>
      <c r="JG139" s="178">
        <f t="shared" si="142"/>
        <v>0</v>
      </c>
      <c r="JH139" s="178">
        <f t="shared" si="142"/>
        <v>0</v>
      </c>
      <c r="JI139" s="178">
        <f t="shared" si="142"/>
        <v>0</v>
      </c>
      <c r="JJ139" s="178">
        <f t="shared" si="142"/>
        <v>0</v>
      </c>
      <c r="JK139" s="178">
        <f t="shared" si="142"/>
        <v>0</v>
      </c>
      <c r="JL139" s="178">
        <f t="shared" si="142"/>
        <v>0</v>
      </c>
      <c r="JM139" s="178">
        <f t="shared" si="142"/>
        <v>0</v>
      </c>
      <c r="JN139" s="178">
        <f t="shared" si="142"/>
        <v>0</v>
      </c>
      <c r="JO139" s="178">
        <f t="shared" si="142"/>
        <v>0</v>
      </c>
      <c r="JP139" s="178">
        <f t="shared" si="142"/>
        <v>0</v>
      </c>
      <c r="JQ139" s="178">
        <f t="shared" si="142"/>
        <v>0</v>
      </c>
      <c r="JR139" s="178">
        <f t="shared" si="142"/>
        <v>0</v>
      </c>
      <c r="JS139" s="179">
        <f t="shared" si="142"/>
        <v>13508.4768</v>
      </c>
      <c r="JT139" s="178">
        <f t="shared" si="142"/>
        <v>0</v>
      </c>
      <c r="JU139" s="178">
        <f t="shared" si="142"/>
        <v>0</v>
      </c>
      <c r="JV139" s="178">
        <f t="shared" si="142"/>
        <v>0</v>
      </c>
      <c r="JW139" s="178">
        <f t="shared" si="142"/>
        <v>0</v>
      </c>
      <c r="JX139" s="179">
        <f t="shared" si="142"/>
        <v>4778.5088</v>
      </c>
      <c r="JY139" s="178">
        <f t="shared" si="142"/>
        <v>0</v>
      </c>
      <c r="JZ139" s="180">
        <f t="shared" si="4"/>
        <v>0.215</v>
      </c>
      <c r="KA139" s="181">
        <f t="shared" si="5"/>
        <v>75295.974</v>
      </c>
      <c r="KB139" s="181">
        <f t="shared" si="6"/>
        <v>16188.63441</v>
      </c>
    </row>
    <row r="140" ht="14.25" customHeight="1">
      <c r="A140" s="50" t="s">
        <v>310</v>
      </c>
      <c r="B140" s="83" t="s">
        <v>479</v>
      </c>
      <c r="C140" s="50">
        <v>1811139.0</v>
      </c>
      <c r="D140" s="175">
        <v>0.0</v>
      </c>
      <c r="E140" s="175">
        <v>0.0</v>
      </c>
      <c r="F140" s="175">
        <v>0.0</v>
      </c>
      <c r="G140" s="175">
        <v>0.0</v>
      </c>
      <c r="H140" s="175">
        <v>748.0</v>
      </c>
      <c r="I140" s="175">
        <v>0.0</v>
      </c>
      <c r="J140" s="175">
        <v>0.0</v>
      </c>
      <c r="K140" s="175">
        <v>0.0</v>
      </c>
      <c r="L140" s="175">
        <v>0.0</v>
      </c>
      <c r="M140" s="175">
        <v>733.0</v>
      </c>
      <c r="N140" s="175">
        <v>0.0</v>
      </c>
      <c r="O140" s="175">
        <v>0.0</v>
      </c>
      <c r="P140" s="175">
        <v>0.0</v>
      </c>
      <c r="Q140" s="175">
        <v>0.0</v>
      </c>
      <c r="R140" s="175">
        <v>691.0</v>
      </c>
      <c r="S140" s="175">
        <v>0.0</v>
      </c>
      <c r="T140" s="175">
        <v>0.0</v>
      </c>
      <c r="U140" s="175">
        <v>0.0</v>
      </c>
      <c r="V140" s="175">
        <v>0.0</v>
      </c>
      <c r="W140" s="175">
        <v>0.0</v>
      </c>
      <c r="X140" s="175">
        <v>0.0</v>
      </c>
      <c r="Y140" s="175">
        <v>0.0</v>
      </c>
      <c r="Z140" s="175">
        <v>0.0</v>
      </c>
      <c r="AA140" s="175">
        <v>741.0</v>
      </c>
      <c r="AB140" s="175">
        <v>0.0</v>
      </c>
      <c r="AC140" s="175">
        <v>0.0</v>
      </c>
      <c r="AD140" s="175">
        <v>0.0</v>
      </c>
      <c r="AE140" s="175">
        <v>0.0</v>
      </c>
      <c r="AF140" s="175">
        <v>0.0</v>
      </c>
      <c r="AG140" s="175">
        <v>0.0</v>
      </c>
      <c r="AH140" s="175">
        <v>0.0</v>
      </c>
      <c r="AI140" s="175">
        <v>0.0</v>
      </c>
      <c r="AJ140" s="175">
        <v>0.0</v>
      </c>
      <c r="AK140" s="175">
        <v>0.0</v>
      </c>
      <c r="AL140" s="175">
        <v>0.0</v>
      </c>
      <c r="AM140" s="175">
        <v>0.0</v>
      </c>
      <c r="AN140" s="175">
        <v>0.0</v>
      </c>
      <c r="AO140" s="175">
        <v>0.0</v>
      </c>
      <c r="AP140" s="175">
        <v>0.0</v>
      </c>
      <c r="AQ140" s="175">
        <v>0.0</v>
      </c>
      <c r="AR140" s="175">
        <v>0.0</v>
      </c>
      <c r="AS140" s="175">
        <v>0.0</v>
      </c>
      <c r="AT140" s="175">
        <v>0.0</v>
      </c>
      <c r="AU140" s="175">
        <v>0.0</v>
      </c>
      <c r="AV140" s="175">
        <v>0.0</v>
      </c>
      <c r="AW140" s="175">
        <v>0.0</v>
      </c>
      <c r="AX140" s="175">
        <v>0.0</v>
      </c>
      <c r="AY140" s="175">
        <v>0.0</v>
      </c>
      <c r="AZ140" s="175">
        <v>0.0</v>
      </c>
      <c r="BA140" s="175">
        <v>0.0</v>
      </c>
      <c r="BB140" s="175">
        <v>0.0</v>
      </c>
      <c r="BC140" s="175">
        <v>0.0</v>
      </c>
      <c r="BD140" s="175">
        <v>0.0</v>
      </c>
      <c r="BE140" s="175">
        <v>0.0</v>
      </c>
      <c r="BF140" s="175">
        <v>0.0</v>
      </c>
      <c r="BG140" s="175">
        <v>0.0</v>
      </c>
      <c r="BH140" s="175">
        <v>0.0</v>
      </c>
      <c r="BI140" s="175">
        <v>0.0</v>
      </c>
      <c r="BJ140" s="175">
        <v>0.0</v>
      </c>
      <c r="BK140" s="175">
        <v>792.0</v>
      </c>
      <c r="BL140" s="175">
        <v>0.0</v>
      </c>
      <c r="BM140" s="175">
        <v>0.0</v>
      </c>
      <c r="BN140" s="175">
        <v>0.0</v>
      </c>
      <c r="BO140" s="175">
        <v>0.0</v>
      </c>
      <c r="BP140" s="175">
        <v>0.0</v>
      </c>
      <c r="BQ140" s="175">
        <v>0.0</v>
      </c>
      <c r="BR140" s="175">
        <v>0.0</v>
      </c>
      <c r="BS140" s="175">
        <v>0.0</v>
      </c>
      <c r="BT140" s="175">
        <v>0.0</v>
      </c>
      <c r="BU140" s="175">
        <v>0.0</v>
      </c>
      <c r="BV140" s="175">
        <v>0.0</v>
      </c>
      <c r="BW140" s="175">
        <v>0.0</v>
      </c>
      <c r="BX140" s="175">
        <v>0.0</v>
      </c>
      <c r="BY140" s="175">
        <v>0.0</v>
      </c>
      <c r="BZ140" s="175">
        <v>0.0</v>
      </c>
      <c r="CA140" s="175">
        <v>0.0</v>
      </c>
      <c r="CB140" s="175">
        <v>0.0</v>
      </c>
      <c r="CC140" s="175">
        <v>0.0</v>
      </c>
      <c r="CD140" s="175">
        <v>0.0</v>
      </c>
      <c r="CE140" s="175">
        <v>0.0</v>
      </c>
      <c r="CF140" s="175">
        <v>0.0</v>
      </c>
      <c r="CG140" s="175">
        <v>0.0</v>
      </c>
      <c r="CH140" s="175">
        <v>0.0</v>
      </c>
      <c r="CI140" s="175">
        <v>0.0</v>
      </c>
      <c r="CJ140" s="175">
        <v>0.0</v>
      </c>
      <c r="CK140" s="175">
        <v>0.0</v>
      </c>
      <c r="CL140" s="175">
        <v>0.0</v>
      </c>
      <c r="CM140" s="175">
        <v>0.0</v>
      </c>
      <c r="CN140" s="175">
        <v>0.0</v>
      </c>
      <c r="CO140" s="175">
        <v>0.0</v>
      </c>
      <c r="CP140" s="175">
        <v>0.0</v>
      </c>
      <c r="CQ140" s="175">
        <v>0.0</v>
      </c>
      <c r="CR140" s="175">
        <v>0.0</v>
      </c>
      <c r="CS140" s="175">
        <v>0.0</v>
      </c>
      <c r="CT140" s="175">
        <v>0.0</v>
      </c>
      <c r="CU140" s="175">
        <v>0.0</v>
      </c>
      <c r="CV140" s="175">
        <v>0.0</v>
      </c>
      <c r="CW140" s="175">
        <v>0.0</v>
      </c>
      <c r="CX140" s="175">
        <v>0.0</v>
      </c>
      <c r="CY140" s="175">
        <v>0.0</v>
      </c>
      <c r="CZ140" s="175">
        <v>0.0</v>
      </c>
      <c r="DA140" s="175">
        <v>0.0</v>
      </c>
      <c r="DB140" s="175">
        <v>0.0</v>
      </c>
      <c r="DC140" s="175">
        <v>0.0</v>
      </c>
      <c r="DD140" s="175">
        <v>0.0</v>
      </c>
      <c r="DE140" s="175">
        <v>0.0</v>
      </c>
      <c r="DF140" s="175">
        <v>0.0</v>
      </c>
      <c r="DG140" s="175">
        <v>0.0</v>
      </c>
      <c r="DH140" s="175">
        <v>0.0</v>
      </c>
      <c r="DI140" s="175">
        <v>0.0</v>
      </c>
      <c r="DJ140" s="175">
        <v>0.0</v>
      </c>
      <c r="DK140" s="175">
        <v>0.0</v>
      </c>
      <c r="DL140" s="175">
        <v>0.0</v>
      </c>
      <c r="DM140" s="175">
        <v>0.0</v>
      </c>
      <c r="DN140" s="175">
        <v>0.0</v>
      </c>
      <c r="DO140" s="175">
        <v>0.0</v>
      </c>
      <c r="DP140" s="175">
        <v>0.0</v>
      </c>
      <c r="DQ140" s="175">
        <v>0.0</v>
      </c>
      <c r="DR140" s="175">
        <v>0.0</v>
      </c>
      <c r="DS140" s="175">
        <v>0.0</v>
      </c>
      <c r="DT140" s="175">
        <v>0.0</v>
      </c>
      <c r="DU140" s="175">
        <v>0.0</v>
      </c>
      <c r="DV140" s="175">
        <v>0.0</v>
      </c>
      <c r="DW140" s="175">
        <v>0.0</v>
      </c>
      <c r="DX140" s="175">
        <v>0.0</v>
      </c>
      <c r="DY140" s="175">
        <v>0.0</v>
      </c>
      <c r="DZ140" s="175">
        <v>0.0</v>
      </c>
      <c r="EA140" s="175">
        <v>0.0</v>
      </c>
      <c r="EB140" s="175">
        <v>0.0</v>
      </c>
      <c r="EC140" s="175">
        <v>0.0</v>
      </c>
      <c r="ED140" s="175">
        <v>0.0</v>
      </c>
      <c r="EE140" s="175">
        <v>0.0</v>
      </c>
      <c r="EF140" s="175">
        <v>0.0</v>
      </c>
      <c r="EG140" s="175">
        <v>0.0</v>
      </c>
      <c r="EH140" s="175">
        <v>733.0</v>
      </c>
      <c r="EI140" s="175">
        <v>0.0</v>
      </c>
      <c r="EJ140" s="175">
        <v>0.0</v>
      </c>
      <c r="EK140" s="175">
        <v>0.0</v>
      </c>
      <c r="EL140" s="175">
        <v>0.0</v>
      </c>
      <c r="EM140" s="176">
        <v>770.0</v>
      </c>
      <c r="EN140" s="177">
        <f t="shared" si="2"/>
        <v>0</v>
      </c>
      <c r="EO140" s="178">
        <f>VLOOKUP(C140,'Complexity Cost Adjustment'!$C$2:$H$141,6,0)</f>
        <v>95.6658</v>
      </c>
      <c r="EP140" s="178">
        <f t="shared" ref="EP140:JY140" si="143">IF(D140&gt;0,($EO140)*D$143,0)</f>
        <v>0</v>
      </c>
      <c r="EQ140" s="178">
        <f t="shared" si="143"/>
        <v>0</v>
      </c>
      <c r="ER140" s="178">
        <f t="shared" si="143"/>
        <v>0</v>
      </c>
      <c r="ES140" s="178">
        <f t="shared" si="143"/>
        <v>0</v>
      </c>
      <c r="ET140" s="179">
        <f t="shared" si="143"/>
        <v>93.752484</v>
      </c>
      <c r="EU140" s="178">
        <f t="shared" si="143"/>
        <v>0</v>
      </c>
      <c r="EV140" s="178">
        <f t="shared" si="143"/>
        <v>0</v>
      </c>
      <c r="EW140" s="178">
        <f t="shared" si="143"/>
        <v>0</v>
      </c>
      <c r="EX140" s="178">
        <f t="shared" si="143"/>
        <v>0</v>
      </c>
      <c r="EY140" s="179">
        <f t="shared" si="143"/>
        <v>86.9602122</v>
      </c>
      <c r="EZ140" s="178">
        <f t="shared" si="143"/>
        <v>0</v>
      </c>
      <c r="FA140" s="178">
        <f t="shared" si="143"/>
        <v>0</v>
      </c>
      <c r="FB140" s="178">
        <f t="shared" si="143"/>
        <v>0</v>
      </c>
      <c r="FC140" s="178">
        <f t="shared" si="143"/>
        <v>0</v>
      </c>
      <c r="FD140" s="179">
        <f t="shared" si="143"/>
        <v>68.9750418</v>
      </c>
      <c r="FE140" s="178">
        <f t="shared" si="143"/>
        <v>0</v>
      </c>
      <c r="FF140" s="178">
        <f t="shared" si="143"/>
        <v>0</v>
      </c>
      <c r="FG140" s="178">
        <f t="shared" si="143"/>
        <v>0</v>
      </c>
      <c r="FH140" s="178">
        <f t="shared" si="143"/>
        <v>0</v>
      </c>
      <c r="FI140" s="178">
        <f t="shared" si="143"/>
        <v>0</v>
      </c>
      <c r="FJ140" s="178">
        <f t="shared" si="143"/>
        <v>0</v>
      </c>
      <c r="FK140" s="178">
        <f t="shared" si="143"/>
        <v>0</v>
      </c>
      <c r="FL140" s="178">
        <f t="shared" si="143"/>
        <v>0</v>
      </c>
      <c r="FM140" s="179">
        <f t="shared" si="143"/>
        <v>176.3120694</v>
      </c>
      <c r="FN140" s="178">
        <f t="shared" si="143"/>
        <v>0</v>
      </c>
      <c r="FO140" s="178">
        <f t="shared" si="143"/>
        <v>0</v>
      </c>
      <c r="FP140" s="178">
        <f t="shared" si="143"/>
        <v>0</v>
      </c>
      <c r="FQ140" s="178">
        <f t="shared" si="143"/>
        <v>0</v>
      </c>
      <c r="FR140" s="178">
        <f t="shared" si="143"/>
        <v>0</v>
      </c>
      <c r="FS140" s="178">
        <f t="shared" si="143"/>
        <v>0</v>
      </c>
      <c r="FT140" s="178">
        <f t="shared" si="143"/>
        <v>0</v>
      </c>
      <c r="FU140" s="178">
        <f t="shared" si="143"/>
        <v>0</v>
      </c>
      <c r="FV140" s="178">
        <f t="shared" si="143"/>
        <v>0</v>
      </c>
      <c r="FW140" s="178">
        <f t="shared" si="143"/>
        <v>0</v>
      </c>
      <c r="FX140" s="178">
        <f t="shared" si="143"/>
        <v>0</v>
      </c>
      <c r="FY140" s="178">
        <f t="shared" si="143"/>
        <v>0</v>
      </c>
      <c r="FZ140" s="178">
        <f t="shared" si="143"/>
        <v>0</v>
      </c>
      <c r="GA140" s="178">
        <f t="shared" si="143"/>
        <v>0</v>
      </c>
      <c r="GB140" s="178">
        <f t="shared" si="143"/>
        <v>0</v>
      </c>
      <c r="GC140" s="178">
        <f t="shared" si="143"/>
        <v>0</v>
      </c>
      <c r="GD140" s="178">
        <f t="shared" si="143"/>
        <v>0</v>
      </c>
      <c r="GE140" s="178">
        <f t="shared" si="143"/>
        <v>0</v>
      </c>
      <c r="GF140" s="178">
        <f t="shared" si="143"/>
        <v>0</v>
      </c>
      <c r="GG140" s="178">
        <f t="shared" si="143"/>
        <v>0</v>
      </c>
      <c r="GH140" s="178">
        <f t="shared" si="143"/>
        <v>0</v>
      </c>
      <c r="GI140" s="178">
        <f t="shared" si="143"/>
        <v>0</v>
      </c>
      <c r="GJ140" s="178">
        <f t="shared" si="143"/>
        <v>0</v>
      </c>
      <c r="GK140" s="178">
        <f t="shared" si="143"/>
        <v>0</v>
      </c>
      <c r="GL140" s="178">
        <f t="shared" si="143"/>
        <v>0</v>
      </c>
      <c r="GM140" s="178">
        <f t="shared" si="143"/>
        <v>0</v>
      </c>
      <c r="GN140" s="178">
        <f t="shared" si="143"/>
        <v>0</v>
      </c>
      <c r="GO140" s="178">
        <f t="shared" si="143"/>
        <v>0</v>
      </c>
      <c r="GP140" s="178">
        <f t="shared" si="143"/>
        <v>0</v>
      </c>
      <c r="GQ140" s="178">
        <f t="shared" si="143"/>
        <v>0</v>
      </c>
      <c r="GR140" s="178">
        <f t="shared" si="143"/>
        <v>0</v>
      </c>
      <c r="GS140" s="178">
        <f t="shared" si="143"/>
        <v>0</v>
      </c>
      <c r="GT140" s="178">
        <f t="shared" si="143"/>
        <v>0</v>
      </c>
      <c r="GU140" s="178">
        <f t="shared" si="143"/>
        <v>0</v>
      </c>
      <c r="GV140" s="178">
        <f t="shared" si="143"/>
        <v>0</v>
      </c>
      <c r="GW140" s="179">
        <f t="shared" si="143"/>
        <v>48.789558</v>
      </c>
      <c r="GX140" s="178">
        <f t="shared" si="143"/>
        <v>0</v>
      </c>
      <c r="GY140" s="178">
        <f t="shared" si="143"/>
        <v>0</v>
      </c>
      <c r="GZ140" s="178">
        <f t="shared" si="143"/>
        <v>0</v>
      </c>
      <c r="HA140" s="178">
        <f t="shared" si="143"/>
        <v>0</v>
      </c>
      <c r="HB140" s="178">
        <f t="shared" si="143"/>
        <v>0</v>
      </c>
      <c r="HC140" s="178">
        <f t="shared" si="143"/>
        <v>0</v>
      </c>
      <c r="HD140" s="178">
        <f t="shared" si="143"/>
        <v>0</v>
      </c>
      <c r="HE140" s="178">
        <f t="shared" si="143"/>
        <v>0</v>
      </c>
      <c r="HF140" s="178">
        <f t="shared" si="143"/>
        <v>0</v>
      </c>
      <c r="HG140" s="178">
        <f t="shared" si="143"/>
        <v>0</v>
      </c>
      <c r="HH140" s="178">
        <f t="shared" si="143"/>
        <v>0</v>
      </c>
      <c r="HI140" s="178">
        <f t="shared" si="143"/>
        <v>0</v>
      </c>
      <c r="HJ140" s="178">
        <f t="shared" si="143"/>
        <v>0</v>
      </c>
      <c r="HK140" s="178">
        <f t="shared" si="143"/>
        <v>0</v>
      </c>
      <c r="HL140" s="178">
        <f t="shared" si="143"/>
        <v>0</v>
      </c>
      <c r="HM140" s="178">
        <f t="shared" si="143"/>
        <v>0</v>
      </c>
      <c r="HN140" s="178">
        <f t="shared" si="143"/>
        <v>0</v>
      </c>
      <c r="HO140" s="178">
        <f t="shared" si="143"/>
        <v>0</v>
      </c>
      <c r="HP140" s="178">
        <f t="shared" si="143"/>
        <v>0</v>
      </c>
      <c r="HQ140" s="178">
        <f t="shared" si="143"/>
        <v>0</v>
      </c>
      <c r="HR140" s="178">
        <f t="shared" si="143"/>
        <v>0</v>
      </c>
      <c r="HS140" s="178">
        <f t="shared" si="143"/>
        <v>0</v>
      </c>
      <c r="HT140" s="178">
        <f t="shared" si="143"/>
        <v>0</v>
      </c>
      <c r="HU140" s="178">
        <f t="shared" si="143"/>
        <v>0</v>
      </c>
      <c r="HV140" s="178">
        <f t="shared" si="143"/>
        <v>0</v>
      </c>
      <c r="HW140" s="178">
        <f t="shared" si="143"/>
        <v>0</v>
      </c>
      <c r="HX140" s="178">
        <f t="shared" si="143"/>
        <v>0</v>
      </c>
      <c r="HY140" s="178">
        <f t="shared" si="143"/>
        <v>0</v>
      </c>
      <c r="HZ140" s="178">
        <f t="shared" si="143"/>
        <v>0</v>
      </c>
      <c r="IA140" s="178">
        <f t="shared" si="143"/>
        <v>0</v>
      </c>
      <c r="IB140" s="178">
        <f t="shared" si="143"/>
        <v>0</v>
      </c>
      <c r="IC140" s="178">
        <f t="shared" si="143"/>
        <v>0</v>
      </c>
      <c r="ID140" s="178">
        <f t="shared" si="143"/>
        <v>0</v>
      </c>
      <c r="IE140" s="178">
        <f t="shared" si="143"/>
        <v>0</v>
      </c>
      <c r="IF140" s="178">
        <f t="shared" si="143"/>
        <v>0</v>
      </c>
      <c r="IG140" s="178">
        <f t="shared" si="143"/>
        <v>0</v>
      </c>
      <c r="IH140" s="178">
        <f t="shared" si="143"/>
        <v>0</v>
      </c>
      <c r="II140" s="178">
        <f t="shared" si="143"/>
        <v>0</v>
      </c>
      <c r="IJ140" s="178">
        <f t="shared" si="143"/>
        <v>0</v>
      </c>
      <c r="IK140" s="178">
        <f t="shared" si="143"/>
        <v>0</v>
      </c>
      <c r="IL140" s="178">
        <f t="shared" si="143"/>
        <v>0</v>
      </c>
      <c r="IM140" s="178">
        <f t="shared" si="143"/>
        <v>0</v>
      </c>
      <c r="IN140" s="178">
        <f t="shared" si="143"/>
        <v>0</v>
      </c>
      <c r="IO140" s="178">
        <f t="shared" si="143"/>
        <v>0</v>
      </c>
      <c r="IP140" s="178">
        <f t="shared" si="143"/>
        <v>0</v>
      </c>
      <c r="IQ140" s="178">
        <f t="shared" si="143"/>
        <v>0</v>
      </c>
      <c r="IR140" s="178">
        <f t="shared" si="143"/>
        <v>0</v>
      </c>
      <c r="IS140" s="178">
        <f t="shared" si="143"/>
        <v>0</v>
      </c>
      <c r="IT140" s="178">
        <f t="shared" si="143"/>
        <v>0</v>
      </c>
      <c r="IU140" s="178">
        <f t="shared" si="143"/>
        <v>0</v>
      </c>
      <c r="IV140" s="178">
        <f t="shared" si="143"/>
        <v>0</v>
      </c>
      <c r="IW140" s="178">
        <f t="shared" si="143"/>
        <v>0</v>
      </c>
      <c r="IX140" s="178">
        <f t="shared" si="143"/>
        <v>0</v>
      </c>
      <c r="IY140" s="178">
        <f t="shared" si="143"/>
        <v>0</v>
      </c>
      <c r="IZ140" s="178">
        <f t="shared" si="143"/>
        <v>0</v>
      </c>
      <c r="JA140" s="178">
        <f t="shared" si="143"/>
        <v>0</v>
      </c>
      <c r="JB140" s="178">
        <f t="shared" si="143"/>
        <v>0</v>
      </c>
      <c r="JC140" s="178">
        <f t="shared" si="143"/>
        <v>0</v>
      </c>
      <c r="JD140" s="178">
        <f t="shared" si="143"/>
        <v>0</v>
      </c>
      <c r="JE140" s="178">
        <f t="shared" si="143"/>
        <v>0</v>
      </c>
      <c r="JF140" s="178">
        <f t="shared" si="143"/>
        <v>0</v>
      </c>
      <c r="JG140" s="178">
        <f t="shared" si="143"/>
        <v>0</v>
      </c>
      <c r="JH140" s="178">
        <f t="shared" si="143"/>
        <v>0</v>
      </c>
      <c r="JI140" s="178">
        <f t="shared" si="143"/>
        <v>0</v>
      </c>
      <c r="JJ140" s="178">
        <f t="shared" si="143"/>
        <v>0</v>
      </c>
      <c r="JK140" s="178">
        <f t="shared" si="143"/>
        <v>0</v>
      </c>
      <c r="JL140" s="178">
        <f t="shared" si="143"/>
        <v>0</v>
      </c>
      <c r="JM140" s="178">
        <f t="shared" si="143"/>
        <v>0</v>
      </c>
      <c r="JN140" s="178">
        <f t="shared" si="143"/>
        <v>0</v>
      </c>
      <c r="JO140" s="178">
        <f t="shared" si="143"/>
        <v>0</v>
      </c>
      <c r="JP140" s="178">
        <f t="shared" si="143"/>
        <v>0</v>
      </c>
      <c r="JQ140" s="178">
        <f t="shared" si="143"/>
        <v>0</v>
      </c>
      <c r="JR140" s="178">
        <f t="shared" si="143"/>
        <v>0</v>
      </c>
      <c r="JS140" s="178">
        <f t="shared" si="143"/>
        <v>0</v>
      </c>
      <c r="JT140" s="179">
        <f t="shared" si="143"/>
        <v>110.2070016</v>
      </c>
      <c r="JU140" s="178">
        <f t="shared" si="143"/>
        <v>0</v>
      </c>
      <c r="JV140" s="178">
        <f t="shared" si="143"/>
        <v>0</v>
      </c>
      <c r="JW140" s="178">
        <f t="shared" si="143"/>
        <v>0</v>
      </c>
      <c r="JX140" s="178">
        <f t="shared" si="143"/>
        <v>0</v>
      </c>
      <c r="JY140" s="179">
        <f t="shared" si="143"/>
        <v>37.1183304</v>
      </c>
      <c r="JZ140" s="180">
        <f t="shared" si="4"/>
        <v>0.215</v>
      </c>
      <c r="KA140" s="181">
        <f t="shared" si="5"/>
        <v>622.1146974</v>
      </c>
      <c r="KB140" s="181">
        <f t="shared" si="6"/>
        <v>133.7546599</v>
      </c>
    </row>
    <row r="141" ht="14.25" customHeight="1">
      <c r="A141" s="50" t="s">
        <v>310</v>
      </c>
      <c r="B141" s="83" t="s">
        <v>479</v>
      </c>
      <c r="C141" s="50">
        <v>1811140.0</v>
      </c>
      <c r="D141" s="175">
        <v>0.0</v>
      </c>
      <c r="E141" s="175">
        <v>0.0</v>
      </c>
      <c r="F141" s="175">
        <v>0.0</v>
      </c>
      <c r="G141" s="175">
        <v>0.0</v>
      </c>
      <c r="H141" s="175">
        <v>2176.0</v>
      </c>
      <c r="I141" s="175">
        <v>0.0</v>
      </c>
      <c r="J141" s="175">
        <v>0.0</v>
      </c>
      <c r="K141" s="175">
        <v>0.0</v>
      </c>
      <c r="L141" s="175">
        <v>0.0</v>
      </c>
      <c r="M141" s="175">
        <v>2133.0</v>
      </c>
      <c r="N141" s="175">
        <v>0.0</v>
      </c>
      <c r="O141" s="175">
        <v>0.0</v>
      </c>
      <c r="P141" s="175">
        <v>0.0</v>
      </c>
      <c r="Q141" s="175">
        <v>0.0</v>
      </c>
      <c r="R141" s="175">
        <v>2011.0</v>
      </c>
      <c r="S141" s="175">
        <v>0.0</v>
      </c>
      <c r="T141" s="175">
        <v>0.0</v>
      </c>
      <c r="U141" s="175">
        <v>0.0</v>
      </c>
      <c r="V141" s="175">
        <v>0.0</v>
      </c>
      <c r="W141" s="175">
        <v>0.0</v>
      </c>
      <c r="X141" s="175">
        <v>0.0</v>
      </c>
      <c r="Y141" s="175">
        <v>0.0</v>
      </c>
      <c r="Z141" s="175">
        <v>0.0</v>
      </c>
      <c r="AA141" s="175">
        <v>2156.0</v>
      </c>
      <c r="AB141" s="175">
        <v>0.0</v>
      </c>
      <c r="AC141" s="175">
        <v>0.0</v>
      </c>
      <c r="AD141" s="175">
        <v>0.0</v>
      </c>
      <c r="AE141" s="175">
        <v>0.0</v>
      </c>
      <c r="AF141" s="175">
        <v>0.0</v>
      </c>
      <c r="AG141" s="175">
        <v>0.0</v>
      </c>
      <c r="AH141" s="175">
        <v>0.0</v>
      </c>
      <c r="AI141" s="175">
        <v>0.0</v>
      </c>
      <c r="AJ141" s="175">
        <v>0.0</v>
      </c>
      <c r="AK141" s="175">
        <v>0.0</v>
      </c>
      <c r="AL141" s="175">
        <v>0.0</v>
      </c>
      <c r="AM141" s="175">
        <v>0.0</v>
      </c>
      <c r="AN141" s="175">
        <v>0.0</v>
      </c>
      <c r="AO141" s="175">
        <v>0.0</v>
      </c>
      <c r="AP141" s="175">
        <v>0.0</v>
      </c>
      <c r="AQ141" s="175">
        <v>0.0</v>
      </c>
      <c r="AR141" s="175">
        <v>0.0</v>
      </c>
      <c r="AS141" s="175">
        <v>0.0</v>
      </c>
      <c r="AT141" s="175">
        <v>0.0</v>
      </c>
      <c r="AU141" s="175">
        <v>0.0</v>
      </c>
      <c r="AV141" s="175">
        <v>0.0</v>
      </c>
      <c r="AW141" s="175">
        <v>0.0</v>
      </c>
      <c r="AX141" s="175">
        <v>0.0</v>
      </c>
      <c r="AY141" s="175">
        <v>0.0</v>
      </c>
      <c r="AZ141" s="175">
        <v>0.0</v>
      </c>
      <c r="BA141" s="175">
        <v>0.0</v>
      </c>
      <c r="BB141" s="175">
        <v>0.0</v>
      </c>
      <c r="BC141" s="175">
        <v>0.0</v>
      </c>
      <c r="BD141" s="175">
        <v>0.0</v>
      </c>
      <c r="BE141" s="175">
        <v>0.0</v>
      </c>
      <c r="BF141" s="175">
        <v>0.0</v>
      </c>
      <c r="BG141" s="175">
        <v>0.0</v>
      </c>
      <c r="BH141" s="175">
        <v>0.0</v>
      </c>
      <c r="BI141" s="175">
        <v>0.0</v>
      </c>
      <c r="BJ141" s="175">
        <v>0.0</v>
      </c>
      <c r="BK141" s="175">
        <v>2304.0</v>
      </c>
      <c r="BL141" s="175">
        <v>0.0</v>
      </c>
      <c r="BM141" s="175">
        <v>0.0</v>
      </c>
      <c r="BN141" s="175">
        <v>0.0</v>
      </c>
      <c r="BO141" s="175">
        <v>0.0</v>
      </c>
      <c r="BP141" s="175">
        <v>0.0</v>
      </c>
      <c r="BQ141" s="175">
        <v>0.0</v>
      </c>
      <c r="BR141" s="175">
        <v>0.0</v>
      </c>
      <c r="BS141" s="175">
        <v>0.0</v>
      </c>
      <c r="BT141" s="175">
        <v>0.0</v>
      </c>
      <c r="BU141" s="175">
        <v>0.0</v>
      </c>
      <c r="BV141" s="175">
        <v>0.0</v>
      </c>
      <c r="BW141" s="175">
        <v>0.0</v>
      </c>
      <c r="BX141" s="175">
        <v>0.0</v>
      </c>
      <c r="BY141" s="175">
        <v>0.0</v>
      </c>
      <c r="BZ141" s="175">
        <v>0.0</v>
      </c>
      <c r="CA141" s="175">
        <v>0.0</v>
      </c>
      <c r="CB141" s="175">
        <v>0.0</v>
      </c>
      <c r="CC141" s="175">
        <v>0.0</v>
      </c>
      <c r="CD141" s="175">
        <v>0.0</v>
      </c>
      <c r="CE141" s="175">
        <v>0.0</v>
      </c>
      <c r="CF141" s="175">
        <v>0.0</v>
      </c>
      <c r="CG141" s="175">
        <v>0.0</v>
      </c>
      <c r="CH141" s="175">
        <v>0.0</v>
      </c>
      <c r="CI141" s="175">
        <v>0.0</v>
      </c>
      <c r="CJ141" s="175">
        <v>0.0</v>
      </c>
      <c r="CK141" s="175">
        <v>0.0</v>
      </c>
      <c r="CL141" s="175">
        <v>0.0</v>
      </c>
      <c r="CM141" s="175">
        <v>0.0</v>
      </c>
      <c r="CN141" s="175">
        <v>0.0</v>
      </c>
      <c r="CO141" s="175">
        <v>0.0</v>
      </c>
      <c r="CP141" s="175">
        <v>0.0</v>
      </c>
      <c r="CQ141" s="175">
        <v>0.0</v>
      </c>
      <c r="CR141" s="175">
        <v>0.0</v>
      </c>
      <c r="CS141" s="175">
        <v>0.0</v>
      </c>
      <c r="CT141" s="175">
        <v>0.0</v>
      </c>
      <c r="CU141" s="175">
        <v>0.0</v>
      </c>
      <c r="CV141" s="175">
        <v>0.0</v>
      </c>
      <c r="CW141" s="175">
        <v>0.0</v>
      </c>
      <c r="CX141" s="175">
        <v>0.0</v>
      </c>
      <c r="CY141" s="175">
        <v>0.0</v>
      </c>
      <c r="CZ141" s="175">
        <v>0.0</v>
      </c>
      <c r="DA141" s="175">
        <v>0.0</v>
      </c>
      <c r="DB141" s="175">
        <v>0.0</v>
      </c>
      <c r="DC141" s="175">
        <v>0.0</v>
      </c>
      <c r="DD141" s="175">
        <v>0.0</v>
      </c>
      <c r="DE141" s="175">
        <v>0.0</v>
      </c>
      <c r="DF141" s="175">
        <v>0.0</v>
      </c>
      <c r="DG141" s="175">
        <v>0.0</v>
      </c>
      <c r="DH141" s="175">
        <v>0.0</v>
      </c>
      <c r="DI141" s="175">
        <v>0.0</v>
      </c>
      <c r="DJ141" s="175">
        <v>0.0</v>
      </c>
      <c r="DK141" s="175">
        <v>0.0</v>
      </c>
      <c r="DL141" s="175">
        <v>0.0</v>
      </c>
      <c r="DM141" s="175">
        <v>0.0</v>
      </c>
      <c r="DN141" s="175">
        <v>0.0</v>
      </c>
      <c r="DO141" s="175">
        <v>0.0</v>
      </c>
      <c r="DP141" s="175">
        <v>0.0</v>
      </c>
      <c r="DQ141" s="175">
        <v>0.0</v>
      </c>
      <c r="DR141" s="175">
        <v>0.0</v>
      </c>
      <c r="DS141" s="175">
        <v>0.0</v>
      </c>
      <c r="DT141" s="175">
        <v>0.0</v>
      </c>
      <c r="DU141" s="175">
        <v>0.0</v>
      </c>
      <c r="DV141" s="175">
        <v>0.0</v>
      </c>
      <c r="DW141" s="175">
        <v>0.0</v>
      </c>
      <c r="DX141" s="175">
        <v>0.0</v>
      </c>
      <c r="DY141" s="175">
        <v>0.0</v>
      </c>
      <c r="DZ141" s="175">
        <v>0.0</v>
      </c>
      <c r="EA141" s="175">
        <v>0.0</v>
      </c>
      <c r="EB141" s="175">
        <v>0.0</v>
      </c>
      <c r="EC141" s="175">
        <v>0.0</v>
      </c>
      <c r="ED141" s="175">
        <v>0.0</v>
      </c>
      <c r="EE141" s="175">
        <v>0.0</v>
      </c>
      <c r="EF141" s="175">
        <v>0.0</v>
      </c>
      <c r="EG141" s="175">
        <v>0.0</v>
      </c>
      <c r="EH141" s="175">
        <v>2133.0</v>
      </c>
      <c r="EI141" s="175">
        <v>0.0</v>
      </c>
      <c r="EJ141" s="175">
        <v>0.0</v>
      </c>
      <c r="EK141" s="175">
        <v>0.0</v>
      </c>
      <c r="EL141" s="175">
        <v>0.0</v>
      </c>
      <c r="EM141" s="176">
        <v>2240.0</v>
      </c>
      <c r="EN141" s="183">
        <f t="shared" si="2"/>
        <v>0</v>
      </c>
      <c r="EO141" s="178">
        <f>VLOOKUP(C141,'Complexity Cost Adjustment'!$C$2:$H$141,6,0)</f>
        <v>615.285</v>
      </c>
      <c r="EP141" s="178">
        <f t="shared" ref="EP141:JY141" si="144">IF(D141&gt;0,($EO141)*D$143,0)</f>
        <v>0</v>
      </c>
      <c r="EQ141" s="178">
        <f t="shared" si="144"/>
        <v>0</v>
      </c>
      <c r="ER141" s="178">
        <f t="shared" si="144"/>
        <v>0</v>
      </c>
      <c r="ES141" s="178">
        <f t="shared" si="144"/>
        <v>0</v>
      </c>
      <c r="ET141" s="179">
        <f t="shared" si="144"/>
        <v>602.9793</v>
      </c>
      <c r="EU141" s="178">
        <f t="shared" si="144"/>
        <v>0</v>
      </c>
      <c r="EV141" s="178">
        <f t="shared" si="144"/>
        <v>0</v>
      </c>
      <c r="EW141" s="178">
        <f t="shared" si="144"/>
        <v>0</v>
      </c>
      <c r="EX141" s="178">
        <f t="shared" si="144"/>
        <v>0</v>
      </c>
      <c r="EY141" s="179">
        <f t="shared" si="144"/>
        <v>559.294065</v>
      </c>
      <c r="EZ141" s="178">
        <f t="shared" si="144"/>
        <v>0</v>
      </c>
      <c r="FA141" s="178">
        <f t="shared" si="144"/>
        <v>0</v>
      </c>
      <c r="FB141" s="178">
        <f t="shared" si="144"/>
        <v>0</v>
      </c>
      <c r="FC141" s="178">
        <f t="shared" si="144"/>
        <v>0</v>
      </c>
      <c r="FD141" s="179">
        <f t="shared" si="144"/>
        <v>443.620485</v>
      </c>
      <c r="FE141" s="178">
        <f t="shared" si="144"/>
        <v>0</v>
      </c>
      <c r="FF141" s="178">
        <f t="shared" si="144"/>
        <v>0</v>
      </c>
      <c r="FG141" s="178">
        <f t="shared" si="144"/>
        <v>0</v>
      </c>
      <c r="FH141" s="178">
        <f t="shared" si="144"/>
        <v>0</v>
      </c>
      <c r="FI141" s="178">
        <f t="shared" si="144"/>
        <v>0</v>
      </c>
      <c r="FJ141" s="178">
        <f t="shared" si="144"/>
        <v>0</v>
      </c>
      <c r="FK141" s="178">
        <f t="shared" si="144"/>
        <v>0</v>
      </c>
      <c r="FL141" s="178">
        <f t="shared" si="144"/>
        <v>0</v>
      </c>
      <c r="FM141" s="179">
        <f t="shared" si="144"/>
        <v>1133.970255</v>
      </c>
      <c r="FN141" s="178">
        <f t="shared" si="144"/>
        <v>0</v>
      </c>
      <c r="FO141" s="178">
        <f t="shared" si="144"/>
        <v>0</v>
      </c>
      <c r="FP141" s="178">
        <f t="shared" si="144"/>
        <v>0</v>
      </c>
      <c r="FQ141" s="178">
        <f t="shared" si="144"/>
        <v>0</v>
      </c>
      <c r="FR141" s="178">
        <f t="shared" si="144"/>
        <v>0</v>
      </c>
      <c r="FS141" s="178">
        <f t="shared" si="144"/>
        <v>0</v>
      </c>
      <c r="FT141" s="178">
        <f t="shared" si="144"/>
        <v>0</v>
      </c>
      <c r="FU141" s="178">
        <f t="shared" si="144"/>
        <v>0</v>
      </c>
      <c r="FV141" s="178">
        <f t="shared" si="144"/>
        <v>0</v>
      </c>
      <c r="FW141" s="178">
        <f t="shared" si="144"/>
        <v>0</v>
      </c>
      <c r="FX141" s="178">
        <f t="shared" si="144"/>
        <v>0</v>
      </c>
      <c r="FY141" s="178">
        <f t="shared" si="144"/>
        <v>0</v>
      </c>
      <c r="FZ141" s="178">
        <f t="shared" si="144"/>
        <v>0</v>
      </c>
      <c r="GA141" s="178">
        <f t="shared" si="144"/>
        <v>0</v>
      </c>
      <c r="GB141" s="178">
        <f t="shared" si="144"/>
        <v>0</v>
      </c>
      <c r="GC141" s="178">
        <f t="shared" si="144"/>
        <v>0</v>
      </c>
      <c r="GD141" s="178">
        <f t="shared" si="144"/>
        <v>0</v>
      </c>
      <c r="GE141" s="178">
        <f t="shared" si="144"/>
        <v>0</v>
      </c>
      <c r="GF141" s="178">
        <f t="shared" si="144"/>
        <v>0</v>
      </c>
      <c r="GG141" s="178">
        <f t="shared" si="144"/>
        <v>0</v>
      </c>
      <c r="GH141" s="178">
        <f t="shared" si="144"/>
        <v>0</v>
      </c>
      <c r="GI141" s="178">
        <f t="shared" si="144"/>
        <v>0</v>
      </c>
      <c r="GJ141" s="178">
        <f t="shared" si="144"/>
        <v>0</v>
      </c>
      <c r="GK141" s="178">
        <f t="shared" si="144"/>
        <v>0</v>
      </c>
      <c r="GL141" s="178">
        <f t="shared" si="144"/>
        <v>0</v>
      </c>
      <c r="GM141" s="178">
        <f t="shared" si="144"/>
        <v>0</v>
      </c>
      <c r="GN141" s="178">
        <f t="shared" si="144"/>
        <v>0</v>
      </c>
      <c r="GO141" s="178">
        <f t="shared" si="144"/>
        <v>0</v>
      </c>
      <c r="GP141" s="178">
        <f t="shared" si="144"/>
        <v>0</v>
      </c>
      <c r="GQ141" s="178">
        <f t="shared" si="144"/>
        <v>0</v>
      </c>
      <c r="GR141" s="178">
        <f t="shared" si="144"/>
        <v>0</v>
      </c>
      <c r="GS141" s="178">
        <f t="shared" si="144"/>
        <v>0</v>
      </c>
      <c r="GT141" s="178">
        <f t="shared" si="144"/>
        <v>0</v>
      </c>
      <c r="GU141" s="178">
        <f t="shared" si="144"/>
        <v>0</v>
      </c>
      <c r="GV141" s="178">
        <f t="shared" si="144"/>
        <v>0</v>
      </c>
      <c r="GW141" s="179">
        <f t="shared" si="144"/>
        <v>313.79535</v>
      </c>
      <c r="GX141" s="178">
        <f t="shared" si="144"/>
        <v>0</v>
      </c>
      <c r="GY141" s="178">
        <f t="shared" si="144"/>
        <v>0</v>
      </c>
      <c r="GZ141" s="178">
        <f t="shared" si="144"/>
        <v>0</v>
      </c>
      <c r="HA141" s="178">
        <f t="shared" si="144"/>
        <v>0</v>
      </c>
      <c r="HB141" s="178">
        <f t="shared" si="144"/>
        <v>0</v>
      </c>
      <c r="HC141" s="178">
        <f t="shared" si="144"/>
        <v>0</v>
      </c>
      <c r="HD141" s="178">
        <f t="shared" si="144"/>
        <v>0</v>
      </c>
      <c r="HE141" s="178">
        <f t="shared" si="144"/>
        <v>0</v>
      </c>
      <c r="HF141" s="178">
        <f t="shared" si="144"/>
        <v>0</v>
      </c>
      <c r="HG141" s="178">
        <f t="shared" si="144"/>
        <v>0</v>
      </c>
      <c r="HH141" s="178">
        <f t="shared" si="144"/>
        <v>0</v>
      </c>
      <c r="HI141" s="178">
        <f t="shared" si="144"/>
        <v>0</v>
      </c>
      <c r="HJ141" s="178">
        <f t="shared" si="144"/>
        <v>0</v>
      </c>
      <c r="HK141" s="178">
        <f t="shared" si="144"/>
        <v>0</v>
      </c>
      <c r="HL141" s="178">
        <f t="shared" si="144"/>
        <v>0</v>
      </c>
      <c r="HM141" s="178">
        <f t="shared" si="144"/>
        <v>0</v>
      </c>
      <c r="HN141" s="178">
        <f t="shared" si="144"/>
        <v>0</v>
      </c>
      <c r="HO141" s="178">
        <f t="shared" si="144"/>
        <v>0</v>
      </c>
      <c r="HP141" s="178">
        <f t="shared" si="144"/>
        <v>0</v>
      </c>
      <c r="HQ141" s="178">
        <f t="shared" si="144"/>
        <v>0</v>
      </c>
      <c r="HR141" s="178">
        <f t="shared" si="144"/>
        <v>0</v>
      </c>
      <c r="HS141" s="178">
        <f t="shared" si="144"/>
        <v>0</v>
      </c>
      <c r="HT141" s="178">
        <f t="shared" si="144"/>
        <v>0</v>
      </c>
      <c r="HU141" s="178">
        <f t="shared" si="144"/>
        <v>0</v>
      </c>
      <c r="HV141" s="178">
        <f t="shared" si="144"/>
        <v>0</v>
      </c>
      <c r="HW141" s="178">
        <f t="shared" si="144"/>
        <v>0</v>
      </c>
      <c r="HX141" s="178">
        <f t="shared" si="144"/>
        <v>0</v>
      </c>
      <c r="HY141" s="178">
        <f t="shared" si="144"/>
        <v>0</v>
      </c>
      <c r="HZ141" s="178">
        <f t="shared" si="144"/>
        <v>0</v>
      </c>
      <c r="IA141" s="178">
        <f t="shared" si="144"/>
        <v>0</v>
      </c>
      <c r="IB141" s="178">
        <f t="shared" si="144"/>
        <v>0</v>
      </c>
      <c r="IC141" s="178">
        <f t="shared" si="144"/>
        <v>0</v>
      </c>
      <c r="ID141" s="178">
        <f t="shared" si="144"/>
        <v>0</v>
      </c>
      <c r="IE141" s="178">
        <f t="shared" si="144"/>
        <v>0</v>
      </c>
      <c r="IF141" s="178">
        <f t="shared" si="144"/>
        <v>0</v>
      </c>
      <c r="IG141" s="178">
        <f t="shared" si="144"/>
        <v>0</v>
      </c>
      <c r="IH141" s="178">
        <f t="shared" si="144"/>
        <v>0</v>
      </c>
      <c r="II141" s="178">
        <f t="shared" si="144"/>
        <v>0</v>
      </c>
      <c r="IJ141" s="178">
        <f t="shared" si="144"/>
        <v>0</v>
      </c>
      <c r="IK141" s="178">
        <f t="shared" si="144"/>
        <v>0</v>
      </c>
      <c r="IL141" s="178">
        <f t="shared" si="144"/>
        <v>0</v>
      </c>
      <c r="IM141" s="178">
        <f t="shared" si="144"/>
        <v>0</v>
      </c>
      <c r="IN141" s="178">
        <f t="shared" si="144"/>
        <v>0</v>
      </c>
      <c r="IO141" s="178">
        <f t="shared" si="144"/>
        <v>0</v>
      </c>
      <c r="IP141" s="178">
        <f t="shared" si="144"/>
        <v>0</v>
      </c>
      <c r="IQ141" s="178">
        <f t="shared" si="144"/>
        <v>0</v>
      </c>
      <c r="IR141" s="178">
        <f t="shared" si="144"/>
        <v>0</v>
      </c>
      <c r="IS141" s="178">
        <f t="shared" si="144"/>
        <v>0</v>
      </c>
      <c r="IT141" s="178">
        <f t="shared" si="144"/>
        <v>0</v>
      </c>
      <c r="IU141" s="178">
        <f t="shared" si="144"/>
        <v>0</v>
      </c>
      <c r="IV141" s="178">
        <f t="shared" si="144"/>
        <v>0</v>
      </c>
      <c r="IW141" s="178">
        <f t="shared" si="144"/>
        <v>0</v>
      </c>
      <c r="IX141" s="178">
        <f t="shared" si="144"/>
        <v>0</v>
      </c>
      <c r="IY141" s="178">
        <f t="shared" si="144"/>
        <v>0</v>
      </c>
      <c r="IZ141" s="178">
        <f t="shared" si="144"/>
        <v>0</v>
      </c>
      <c r="JA141" s="178">
        <f t="shared" si="144"/>
        <v>0</v>
      </c>
      <c r="JB141" s="178">
        <f t="shared" si="144"/>
        <v>0</v>
      </c>
      <c r="JC141" s="178">
        <f t="shared" si="144"/>
        <v>0</v>
      </c>
      <c r="JD141" s="178">
        <f t="shared" si="144"/>
        <v>0</v>
      </c>
      <c r="JE141" s="178">
        <f t="shared" si="144"/>
        <v>0</v>
      </c>
      <c r="JF141" s="178">
        <f t="shared" si="144"/>
        <v>0</v>
      </c>
      <c r="JG141" s="178">
        <f t="shared" si="144"/>
        <v>0</v>
      </c>
      <c r="JH141" s="178">
        <f t="shared" si="144"/>
        <v>0</v>
      </c>
      <c r="JI141" s="178">
        <f t="shared" si="144"/>
        <v>0</v>
      </c>
      <c r="JJ141" s="178">
        <f t="shared" si="144"/>
        <v>0</v>
      </c>
      <c r="JK141" s="178">
        <f t="shared" si="144"/>
        <v>0</v>
      </c>
      <c r="JL141" s="178">
        <f t="shared" si="144"/>
        <v>0</v>
      </c>
      <c r="JM141" s="178">
        <f t="shared" si="144"/>
        <v>0</v>
      </c>
      <c r="JN141" s="178">
        <f t="shared" si="144"/>
        <v>0</v>
      </c>
      <c r="JO141" s="178">
        <f t="shared" si="144"/>
        <v>0</v>
      </c>
      <c r="JP141" s="178">
        <f t="shared" si="144"/>
        <v>0</v>
      </c>
      <c r="JQ141" s="178">
        <f t="shared" si="144"/>
        <v>0</v>
      </c>
      <c r="JR141" s="178">
        <f t="shared" si="144"/>
        <v>0</v>
      </c>
      <c r="JS141" s="178">
        <f t="shared" si="144"/>
        <v>0</v>
      </c>
      <c r="JT141" s="179">
        <f t="shared" si="144"/>
        <v>708.80832</v>
      </c>
      <c r="JU141" s="178">
        <f t="shared" si="144"/>
        <v>0</v>
      </c>
      <c r="JV141" s="178">
        <f t="shared" si="144"/>
        <v>0</v>
      </c>
      <c r="JW141" s="178">
        <f t="shared" si="144"/>
        <v>0</v>
      </c>
      <c r="JX141" s="178">
        <f t="shared" si="144"/>
        <v>0</v>
      </c>
      <c r="JY141" s="179">
        <f t="shared" si="144"/>
        <v>238.73058</v>
      </c>
      <c r="JZ141" s="180">
        <f t="shared" si="4"/>
        <v>0.215</v>
      </c>
      <c r="KA141" s="181">
        <f t="shared" si="5"/>
        <v>4001.198355</v>
      </c>
      <c r="KB141" s="181">
        <f t="shared" si="6"/>
        <v>860.2576463</v>
      </c>
    </row>
    <row r="142" ht="14.25" customHeight="1">
      <c r="A142" s="178"/>
      <c r="B142" s="184"/>
      <c r="C142" s="184"/>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c r="CB142" s="137"/>
      <c r="CC142" s="137"/>
      <c r="CD142" s="137"/>
      <c r="CE142" s="137"/>
      <c r="CF142" s="137"/>
      <c r="CG142" s="137"/>
      <c r="CH142" s="137"/>
      <c r="CI142" s="137"/>
      <c r="CJ142" s="137"/>
      <c r="CK142" s="137"/>
      <c r="CL142" s="137"/>
      <c r="CM142" s="137"/>
      <c r="CN142" s="137"/>
      <c r="CO142" s="137"/>
      <c r="CP142" s="137"/>
      <c r="CQ142" s="137"/>
      <c r="CR142" s="137"/>
      <c r="CS142" s="137"/>
      <c r="CT142" s="137"/>
      <c r="CU142" s="137"/>
      <c r="CV142" s="137"/>
      <c r="CW142" s="137"/>
      <c r="CX142" s="137"/>
      <c r="CY142" s="137"/>
      <c r="CZ142" s="137"/>
      <c r="DA142" s="137"/>
      <c r="DB142" s="137"/>
      <c r="DC142" s="137"/>
      <c r="DD142" s="137"/>
      <c r="DE142" s="137"/>
      <c r="DF142" s="137"/>
      <c r="DG142" s="137"/>
      <c r="DH142" s="137"/>
      <c r="DI142" s="137"/>
      <c r="DJ142" s="137"/>
      <c r="DK142" s="137"/>
      <c r="DL142" s="137"/>
      <c r="DM142" s="137"/>
      <c r="DN142" s="137"/>
      <c r="DO142" s="137"/>
      <c r="DP142" s="137"/>
      <c r="DQ142" s="137"/>
      <c r="DR142" s="137"/>
      <c r="DS142" s="137"/>
      <c r="DT142" s="137"/>
      <c r="DU142" s="137"/>
      <c r="DV142" s="137"/>
      <c r="DW142" s="137"/>
      <c r="DX142" s="137"/>
      <c r="DY142" s="137"/>
      <c r="DZ142" s="137"/>
      <c r="EA142" s="137"/>
      <c r="EB142" s="137"/>
      <c r="EC142" s="137"/>
      <c r="ED142" s="137"/>
      <c r="EE142" s="137"/>
      <c r="EF142" s="137"/>
      <c r="EG142" s="137"/>
      <c r="EH142" s="137"/>
      <c r="EI142" s="137"/>
      <c r="EJ142" s="137"/>
      <c r="EK142" s="137"/>
      <c r="EL142" s="137"/>
      <c r="EM142" s="137"/>
      <c r="EN142" s="137"/>
      <c r="EO142" s="137"/>
      <c r="EP142" s="137"/>
      <c r="EQ142" s="137"/>
      <c r="ER142" s="137"/>
      <c r="ES142" s="137"/>
      <c r="ET142" s="137"/>
      <c r="EU142" s="137"/>
      <c r="EV142" s="137"/>
      <c r="EW142" s="137"/>
      <c r="EX142" s="137"/>
      <c r="EY142" s="137"/>
      <c r="EZ142" s="137"/>
      <c r="FA142" s="137"/>
      <c r="FB142" s="137"/>
      <c r="FC142" s="137"/>
      <c r="FD142" s="137"/>
      <c r="FE142" s="137"/>
      <c r="FF142" s="137"/>
      <c r="FG142" s="137"/>
      <c r="FH142" s="137"/>
      <c r="FI142" s="137"/>
      <c r="FJ142" s="137"/>
      <c r="FK142" s="137"/>
      <c r="FL142" s="137"/>
      <c r="FM142" s="137"/>
      <c r="FN142" s="137"/>
      <c r="FO142" s="137"/>
      <c r="FP142" s="137"/>
      <c r="FQ142" s="137"/>
      <c r="FR142" s="137"/>
      <c r="FS142" s="137"/>
      <c r="FT142" s="137"/>
      <c r="FU142" s="137"/>
      <c r="FV142" s="137"/>
      <c r="FW142" s="137"/>
      <c r="FX142" s="137"/>
      <c r="FY142" s="137"/>
      <c r="FZ142" s="137"/>
      <c r="GA142" s="137"/>
      <c r="GB142" s="137"/>
      <c r="GC142" s="137"/>
      <c r="GD142" s="137"/>
      <c r="GE142" s="137"/>
      <c r="GF142" s="137"/>
      <c r="GG142" s="137"/>
      <c r="GH142" s="137"/>
      <c r="GI142" s="137"/>
      <c r="GJ142" s="137"/>
      <c r="GK142" s="137"/>
      <c r="GL142" s="137"/>
      <c r="GM142" s="137"/>
      <c r="GN142" s="137"/>
      <c r="GO142" s="137"/>
      <c r="GP142" s="137"/>
      <c r="GQ142" s="137"/>
      <c r="GR142" s="137"/>
      <c r="GS142" s="137"/>
      <c r="GT142" s="137"/>
      <c r="GU142" s="137"/>
      <c r="GV142" s="137"/>
      <c r="GW142" s="137"/>
      <c r="GX142" s="137"/>
      <c r="GY142" s="137"/>
      <c r="GZ142" s="137"/>
      <c r="HA142" s="137"/>
      <c r="HB142" s="137"/>
      <c r="HC142" s="137"/>
      <c r="HD142" s="137"/>
      <c r="HE142" s="137"/>
      <c r="HF142" s="137"/>
      <c r="HG142" s="137"/>
      <c r="HH142" s="137"/>
      <c r="HI142" s="137"/>
      <c r="HJ142" s="137"/>
      <c r="HK142" s="137"/>
      <c r="HL142" s="137"/>
      <c r="HM142" s="137"/>
      <c r="HN142" s="137"/>
      <c r="HO142" s="137"/>
      <c r="HP142" s="137"/>
      <c r="HQ142" s="137"/>
      <c r="HR142" s="137"/>
      <c r="HS142" s="137"/>
      <c r="HT142" s="137"/>
      <c r="HU142" s="137"/>
      <c r="HV142" s="137"/>
      <c r="HW142" s="137"/>
      <c r="HX142" s="137"/>
      <c r="HY142" s="137"/>
      <c r="HZ142" s="137"/>
      <c r="IA142" s="137"/>
      <c r="IB142" s="137"/>
      <c r="IC142" s="137"/>
      <c r="ID142" s="137"/>
      <c r="IE142" s="137"/>
      <c r="IF142" s="137"/>
      <c r="IG142" s="137"/>
      <c r="IH142" s="137"/>
      <c r="II142" s="137"/>
      <c r="IJ142" s="137"/>
      <c r="IK142" s="137"/>
      <c r="IL142" s="137"/>
      <c r="IM142" s="137"/>
      <c r="IN142" s="137"/>
      <c r="IO142" s="137"/>
      <c r="IP142" s="137"/>
      <c r="IQ142" s="137"/>
      <c r="IR142" s="137"/>
      <c r="IS142" s="137"/>
      <c r="IT142" s="137"/>
      <c r="IU142" s="137"/>
      <c r="IV142" s="137"/>
      <c r="IW142" s="137"/>
      <c r="IX142" s="137"/>
      <c r="IY142" s="137"/>
      <c r="IZ142" s="137"/>
      <c r="JA142" s="137"/>
      <c r="JB142" s="137"/>
      <c r="JC142" s="137"/>
      <c r="JD142" s="137"/>
      <c r="JE142" s="137"/>
      <c r="JF142" s="137"/>
      <c r="JG142" s="137"/>
      <c r="JH142" s="137"/>
      <c r="JI142" s="137"/>
      <c r="JJ142" s="137"/>
      <c r="JK142" s="137"/>
      <c r="JL142" s="137"/>
      <c r="JM142" s="137"/>
      <c r="JN142" s="137"/>
      <c r="JO142" s="137"/>
      <c r="JP142" s="137"/>
      <c r="JQ142" s="137"/>
      <c r="JR142" s="137"/>
      <c r="JS142" s="137"/>
      <c r="JT142" s="137"/>
      <c r="JU142" s="137"/>
      <c r="JV142" s="137"/>
      <c r="JW142" s="137"/>
      <c r="JX142" s="137"/>
      <c r="JY142" s="137"/>
      <c r="JZ142" s="137"/>
      <c r="KA142" s="137">
        <f t="shared" ref="KA142:KB142" si="145">SUM(KA2:KA141)</f>
        <v>4172814.431</v>
      </c>
      <c r="KB142" s="185">
        <f t="shared" si="145"/>
        <v>879059.9155</v>
      </c>
    </row>
    <row r="143" ht="14.25" customHeight="1">
      <c r="B143" s="186"/>
      <c r="C143" s="187" t="s">
        <v>481</v>
      </c>
      <c r="D143" s="179">
        <v>1.089</v>
      </c>
      <c r="E143" s="179">
        <v>1.1550000000000002</v>
      </c>
      <c r="F143" s="179">
        <v>1.1110000000000002</v>
      </c>
      <c r="G143" s="179">
        <v>1.1330000000000002</v>
      </c>
      <c r="H143" s="179">
        <v>0.98</v>
      </c>
      <c r="I143" s="179">
        <v>0.784</v>
      </c>
      <c r="J143" s="179">
        <v>0.784</v>
      </c>
      <c r="K143" s="179">
        <v>0.909</v>
      </c>
      <c r="L143" s="179">
        <v>0.918</v>
      </c>
      <c r="M143" s="179">
        <v>0.909</v>
      </c>
      <c r="N143" s="179">
        <v>0.7</v>
      </c>
      <c r="O143" s="179">
        <v>0.721</v>
      </c>
      <c r="P143" s="179">
        <v>0.735</v>
      </c>
      <c r="Q143" s="179">
        <v>0.6649999999999999</v>
      </c>
      <c r="R143" s="179">
        <v>0.721</v>
      </c>
      <c r="S143" s="179">
        <v>1.9949999999999999</v>
      </c>
      <c r="T143" s="179">
        <v>1.881</v>
      </c>
      <c r="U143" s="179">
        <v>1.843</v>
      </c>
      <c r="V143" s="179">
        <v>1.94</v>
      </c>
      <c r="W143" s="179">
        <v>2.08</v>
      </c>
      <c r="X143" s="179">
        <v>2.205</v>
      </c>
      <c r="Y143" s="179">
        <v>2.184</v>
      </c>
      <c r="Z143" s="179">
        <v>2.016</v>
      </c>
      <c r="AA143" s="179">
        <v>1.843</v>
      </c>
      <c r="AB143" s="179">
        <v>1.224</v>
      </c>
      <c r="AC143" s="179">
        <v>1.152</v>
      </c>
      <c r="AD143" s="179">
        <v>1.212</v>
      </c>
      <c r="AE143" s="179">
        <v>1.2</v>
      </c>
      <c r="AF143" s="179">
        <v>1.236</v>
      </c>
      <c r="AG143" s="179">
        <v>1.152</v>
      </c>
      <c r="AH143" s="179">
        <v>1.14</v>
      </c>
      <c r="AI143" s="179">
        <v>1.26</v>
      </c>
      <c r="AJ143" s="179">
        <v>1.236</v>
      </c>
      <c r="AK143" s="179">
        <v>1.176</v>
      </c>
      <c r="AL143" s="179">
        <v>1.236</v>
      </c>
      <c r="AM143" s="179">
        <v>1.188</v>
      </c>
      <c r="AN143" s="179">
        <v>1.248</v>
      </c>
      <c r="AO143" s="179">
        <v>1.274</v>
      </c>
      <c r="AP143" s="179">
        <v>1.248</v>
      </c>
      <c r="AQ143" s="179">
        <v>1.274</v>
      </c>
      <c r="AR143" s="179">
        <v>0.52</v>
      </c>
      <c r="AS143" s="179">
        <v>0.49</v>
      </c>
      <c r="AT143" s="179">
        <v>0.475</v>
      </c>
      <c r="AU143" s="179">
        <v>0.485</v>
      </c>
      <c r="AV143" s="179">
        <v>0.48</v>
      </c>
      <c r="AW143" s="179">
        <v>0.515</v>
      </c>
      <c r="AX143" s="179">
        <v>0.576</v>
      </c>
      <c r="AY143" s="179">
        <v>0.576</v>
      </c>
      <c r="AZ143" s="179">
        <v>0.588</v>
      </c>
      <c r="BA143" s="179">
        <v>0.6719999999999999</v>
      </c>
      <c r="BB143" s="179">
        <v>0.618</v>
      </c>
      <c r="BC143" s="179">
        <v>0.6789999999999999</v>
      </c>
      <c r="BD143" s="179">
        <v>0.707</v>
      </c>
      <c r="BE143" s="179">
        <v>0.707</v>
      </c>
      <c r="BF143" s="179">
        <v>0.735</v>
      </c>
      <c r="BG143" s="179">
        <v>0.707</v>
      </c>
      <c r="BH143" s="179">
        <v>0.735</v>
      </c>
      <c r="BI143" s="179">
        <v>0.6859999999999999</v>
      </c>
      <c r="BJ143" s="179">
        <v>0.728</v>
      </c>
      <c r="BK143" s="179">
        <v>0.51</v>
      </c>
      <c r="BL143" s="179">
        <v>1.1110000000000002</v>
      </c>
      <c r="BM143" s="179">
        <v>1.089</v>
      </c>
      <c r="BN143" s="179">
        <v>1.067</v>
      </c>
      <c r="BO143" s="179">
        <v>1.1110000000000002</v>
      </c>
      <c r="BP143" s="179">
        <v>1.1550000000000002</v>
      </c>
      <c r="BQ143" s="179">
        <v>1.2</v>
      </c>
      <c r="BR143" s="179">
        <v>1.224</v>
      </c>
      <c r="BS143" s="179">
        <v>1.188</v>
      </c>
      <c r="BT143" s="179">
        <v>1.224</v>
      </c>
      <c r="BU143" s="179">
        <v>1.26</v>
      </c>
      <c r="BV143" s="179">
        <v>1.2</v>
      </c>
      <c r="BW143" s="179">
        <v>0.855</v>
      </c>
      <c r="BX143" s="179">
        <v>0.855</v>
      </c>
      <c r="BY143" s="179">
        <v>0.936</v>
      </c>
      <c r="BZ143" s="179">
        <v>0.864</v>
      </c>
      <c r="CA143" s="179">
        <v>0.864</v>
      </c>
      <c r="CB143" s="179">
        <v>0.97</v>
      </c>
      <c r="CC143" s="179">
        <v>1.01</v>
      </c>
      <c r="CD143" s="179">
        <v>1.2</v>
      </c>
      <c r="CE143" s="179">
        <v>1.236</v>
      </c>
      <c r="CF143" s="179">
        <v>1.164</v>
      </c>
      <c r="CG143" s="179">
        <v>1.26</v>
      </c>
      <c r="CH143" s="179">
        <v>1.224</v>
      </c>
      <c r="CI143" s="179">
        <v>1.14</v>
      </c>
      <c r="CJ143" s="179">
        <v>1.188</v>
      </c>
      <c r="CK143" s="179">
        <v>1.326</v>
      </c>
      <c r="CL143" s="179">
        <v>1.2349999999999999</v>
      </c>
      <c r="CM143" s="179">
        <v>1.3</v>
      </c>
      <c r="CN143" s="179">
        <v>0.48</v>
      </c>
      <c r="CO143" s="179">
        <v>0.515</v>
      </c>
      <c r="CP143" s="179">
        <v>0.52</v>
      </c>
      <c r="CQ143" s="179">
        <v>0.505</v>
      </c>
      <c r="CR143" s="179">
        <v>0.505</v>
      </c>
      <c r="CS143" s="179">
        <v>0.475</v>
      </c>
      <c r="CT143" s="179">
        <v>0.505</v>
      </c>
      <c r="CU143" s="179">
        <v>0.618</v>
      </c>
      <c r="CV143" s="179">
        <v>0.588</v>
      </c>
      <c r="CW143" s="179">
        <v>0.606</v>
      </c>
      <c r="CX143" s="179">
        <v>0.38</v>
      </c>
      <c r="CY143" s="179">
        <v>0.42000000000000004</v>
      </c>
      <c r="CZ143" s="179">
        <v>0.40800000000000003</v>
      </c>
      <c r="DA143" s="179">
        <v>0.42000000000000004</v>
      </c>
      <c r="DB143" s="179">
        <v>0.38</v>
      </c>
      <c r="DC143" s="179">
        <v>0.5</v>
      </c>
      <c r="DD143" s="179">
        <v>0.515</v>
      </c>
      <c r="DE143" s="179">
        <v>0.505</v>
      </c>
      <c r="DF143" s="179">
        <v>0.714</v>
      </c>
      <c r="DG143" s="179">
        <v>0.6789999999999999</v>
      </c>
      <c r="DH143" s="179">
        <v>0.735</v>
      </c>
      <c r="DI143" s="179">
        <v>0.728</v>
      </c>
      <c r="DJ143" s="179">
        <v>0.707</v>
      </c>
      <c r="DK143" s="179">
        <v>0.7</v>
      </c>
      <c r="DL143" s="179">
        <v>0.714</v>
      </c>
      <c r="DM143" s="179">
        <v>0.721</v>
      </c>
      <c r="DN143" s="179">
        <v>0.735</v>
      </c>
      <c r="DO143" s="179">
        <v>1.045</v>
      </c>
      <c r="DP143" s="179">
        <v>1.1550000000000002</v>
      </c>
      <c r="DQ143" s="179">
        <v>1.1330000000000002</v>
      </c>
      <c r="DR143" s="179">
        <v>1.2</v>
      </c>
      <c r="DS143" s="179">
        <v>1.2</v>
      </c>
      <c r="DT143" s="179">
        <v>1.224</v>
      </c>
      <c r="DU143" s="179">
        <v>1.3650000000000002</v>
      </c>
      <c r="DV143" s="179">
        <v>1.3650000000000002</v>
      </c>
      <c r="DW143" s="179">
        <v>1.3390000000000002</v>
      </c>
      <c r="DX143" s="179">
        <v>1.326</v>
      </c>
      <c r="DY143" s="179">
        <v>1.2349999999999999</v>
      </c>
      <c r="DZ143" s="179">
        <v>1.428</v>
      </c>
      <c r="EA143" s="179">
        <v>1.442</v>
      </c>
      <c r="EB143" s="179">
        <v>1.734</v>
      </c>
      <c r="EC143" s="179">
        <v>1.683</v>
      </c>
      <c r="ED143" s="179">
        <v>1.6640000000000001</v>
      </c>
      <c r="EE143" s="179">
        <v>1.176</v>
      </c>
      <c r="EF143" s="179">
        <v>1.236</v>
      </c>
      <c r="EG143" s="179">
        <v>1.176</v>
      </c>
      <c r="EH143" s="179">
        <v>1.152</v>
      </c>
      <c r="EI143" s="179">
        <v>0.40800000000000003</v>
      </c>
      <c r="EJ143" s="179">
        <v>0.41600000000000004</v>
      </c>
      <c r="EK143" s="179">
        <v>0.42000000000000004</v>
      </c>
      <c r="EL143" s="179">
        <v>0.41600000000000004</v>
      </c>
      <c r="EM143" s="179">
        <v>0.388</v>
      </c>
      <c r="EN143" s="179"/>
      <c r="EO143" s="179"/>
      <c r="EP143" s="179"/>
      <c r="EQ143" s="179"/>
      <c r="ER143" s="179"/>
      <c r="ES143" s="179"/>
      <c r="ET143" s="179"/>
      <c r="EU143" s="179"/>
      <c r="EV143" s="179"/>
      <c r="EW143" s="179"/>
      <c r="EX143" s="179"/>
      <c r="EY143" s="179"/>
      <c r="EZ143" s="179"/>
      <c r="FA143" s="179"/>
      <c r="FB143" s="179"/>
      <c r="FC143" s="179"/>
      <c r="FD143" s="179"/>
      <c r="FE143" s="179"/>
      <c r="FF143" s="179"/>
      <c r="FG143" s="179"/>
      <c r="FH143" s="179"/>
      <c r="FI143" s="179"/>
      <c r="FJ143" s="179"/>
      <c r="FK143" s="179"/>
      <c r="FL143" s="179"/>
      <c r="FM143" s="179"/>
      <c r="FN143" s="179"/>
      <c r="FO143" s="179"/>
      <c r="FP143" s="179"/>
      <c r="FQ143" s="179"/>
      <c r="FR143" s="179"/>
      <c r="FS143" s="179"/>
      <c r="FT143" s="179"/>
      <c r="FU143" s="179"/>
      <c r="FV143" s="179"/>
      <c r="FW143" s="179"/>
      <c r="FX143" s="179"/>
      <c r="FY143" s="179"/>
      <c r="FZ143" s="179"/>
      <c r="GA143" s="179"/>
      <c r="GB143" s="179"/>
      <c r="GC143" s="179"/>
      <c r="GD143" s="179"/>
      <c r="GE143" s="179"/>
      <c r="GF143" s="179"/>
      <c r="GG143" s="179"/>
      <c r="GH143" s="179"/>
      <c r="GI143" s="179"/>
      <c r="GJ143" s="179"/>
      <c r="GK143" s="179"/>
      <c r="GL143" s="179"/>
      <c r="GM143" s="179"/>
      <c r="GN143" s="179"/>
      <c r="GO143" s="179"/>
      <c r="GP143" s="179"/>
      <c r="GQ143" s="179"/>
      <c r="GR143" s="179"/>
      <c r="GS143" s="179"/>
      <c r="GT143" s="179"/>
      <c r="GU143" s="179"/>
      <c r="GV143" s="179"/>
      <c r="GW143" s="179"/>
      <c r="GX143" s="179"/>
      <c r="GY143" s="179"/>
      <c r="GZ143" s="179"/>
      <c r="HA143" s="179"/>
      <c r="HB143" s="179"/>
      <c r="HC143" s="179"/>
      <c r="HD143" s="179"/>
      <c r="HE143" s="179"/>
      <c r="HF143" s="179"/>
      <c r="HG143" s="179"/>
      <c r="HH143" s="179"/>
      <c r="HI143" s="179"/>
      <c r="HJ143" s="179"/>
      <c r="HK143" s="179"/>
      <c r="HL143" s="179"/>
      <c r="HM143" s="179"/>
      <c r="HN143" s="179"/>
      <c r="HO143" s="179"/>
      <c r="HP143" s="179"/>
      <c r="HQ143" s="179"/>
      <c r="HR143" s="179"/>
      <c r="HS143" s="179"/>
      <c r="HT143" s="179"/>
      <c r="HU143" s="179"/>
      <c r="HV143" s="179"/>
      <c r="HW143" s="179"/>
      <c r="HX143" s="179"/>
      <c r="HY143" s="179"/>
      <c r="HZ143" s="179"/>
      <c r="IA143" s="179"/>
      <c r="IB143" s="179"/>
      <c r="IC143" s="179"/>
      <c r="ID143" s="179"/>
      <c r="IE143" s="179"/>
      <c r="IF143" s="179"/>
      <c r="IG143" s="179"/>
      <c r="IH143" s="179"/>
      <c r="II143" s="179"/>
      <c r="IJ143" s="179"/>
      <c r="IK143" s="179"/>
      <c r="IL143" s="179"/>
      <c r="IM143" s="179"/>
      <c r="IN143" s="179"/>
      <c r="IO143" s="179"/>
      <c r="IP143" s="179"/>
      <c r="IQ143" s="179"/>
      <c r="IR143" s="179"/>
      <c r="IS143" s="179"/>
      <c r="IT143" s="179"/>
      <c r="IU143" s="179"/>
      <c r="IV143" s="179"/>
      <c r="IW143" s="179"/>
      <c r="IX143" s="179"/>
      <c r="IY143" s="179"/>
      <c r="IZ143" s="179"/>
      <c r="JA143" s="179"/>
      <c r="JB143" s="179"/>
      <c r="JC143" s="179"/>
      <c r="JD143" s="179"/>
      <c r="JE143" s="179"/>
      <c r="JF143" s="179"/>
      <c r="JG143" s="179"/>
      <c r="JH143" s="179"/>
      <c r="JI143" s="179"/>
      <c r="JJ143" s="179"/>
      <c r="JK143" s="179"/>
      <c r="JL143" s="179"/>
      <c r="JM143" s="179"/>
      <c r="JN143" s="179"/>
      <c r="JO143" s="179"/>
      <c r="JP143" s="179"/>
      <c r="JQ143" s="179"/>
      <c r="JR143" s="179"/>
      <c r="JS143" s="179"/>
      <c r="JT143" s="179"/>
      <c r="JU143" s="179"/>
      <c r="JV143" s="179"/>
      <c r="JW143" s="179"/>
      <c r="JX143" s="179"/>
      <c r="JY143" s="179"/>
      <c r="JZ143" s="179"/>
      <c r="KA143" s="179"/>
      <c r="KB143" s="179"/>
    </row>
    <row r="144" ht="14.25" customHeight="1">
      <c r="A144" s="188"/>
      <c r="B144" s="189"/>
      <c r="C144" s="189"/>
      <c r="D144" s="178"/>
      <c r="E144" s="178"/>
      <c r="F144" s="178"/>
      <c r="G144" s="178"/>
      <c r="H144" s="178"/>
      <c r="I144" s="178"/>
      <c r="J144" s="178"/>
      <c r="K144" s="178"/>
      <c r="L144" s="178"/>
      <c r="M144" s="178"/>
      <c r="N144" s="178"/>
      <c r="O144" s="178"/>
      <c r="P144" s="178"/>
      <c r="Q144" s="178"/>
      <c r="R144" s="178"/>
      <c r="S144" s="178"/>
      <c r="T144" s="178"/>
      <c r="U144" s="178"/>
      <c r="V144" s="178"/>
      <c r="W144" s="178"/>
      <c r="X144" s="178"/>
      <c r="Y144" s="178"/>
      <c r="Z144" s="178"/>
      <c r="AA144" s="178"/>
      <c r="AB144" s="178"/>
      <c r="AC144" s="178"/>
      <c r="AD144" s="178"/>
      <c r="AE144" s="178"/>
      <c r="AF144" s="178"/>
      <c r="AG144" s="178"/>
      <c r="AH144" s="178"/>
      <c r="AI144" s="178"/>
      <c r="AJ144" s="178"/>
      <c r="AK144" s="178"/>
      <c r="AL144" s="178"/>
      <c r="AM144" s="178"/>
      <c r="AN144" s="178"/>
      <c r="AO144" s="178"/>
      <c r="AP144" s="178"/>
      <c r="AQ144" s="178"/>
      <c r="AR144" s="178"/>
      <c r="AS144" s="178"/>
      <c r="AT144" s="178"/>
      <c r="AU144" s="178"/>
      <c r="AV144" s="178"/>
      <c r="AW144" s="178"/>
      <c r="AX144" s="178"/>
      <c r="AY144" s="178"/>
      <c r="AZ144" s="178"/>
      <c r="BA144" s="178"/>
      <c r="BB144" s="178"/>
      <c r="BC144" s="178"/>
      <c r="BD144" s="178"/>
      <c r="BE144" s="178"/>
      <c r="BF144" s="178"/>
      <c r="BG144" s="178"/>
      <c r="BH144" s="178"/>
      <c r="BI144" s="178"/>
      <c r="BJ144" s="178"/>
      <c r="BK144" s="178"/>
      <c r="BL144" s="178"/>
      <c r="BM144" s="178"/>
      <c r="BN144" s="178"/>
      <c r="BO144" s="178"/>
      <c r="BP144" s="178"/>
      <c r="BQ144" s="178"/>
      <c r="BR144" s="178"/>
      <c r="BS144" s="178"/>
      <c r="BT144" s="178"/>
      <c r="BU144" s="178"/>
      <c r="BV144" s="178"/>
      <c r="BW144" s="178"/>
      <c r="BX144" s="178"/>
      <c r="BY144" s="178"/>
      <c r="BZ144" s="178"/>
      <c r="CA144" s="178"/>
      <c r="CB144" s="178"/>
      <c r="CC144" s="178"/>
      <c r="CD144" s="178"/>
      <c r="CE144" s="178"/>
      <c r="CF144" s="178"/>
      <c r="CG144" s="178"/>
      <c r="CH144" s="178"/>
      <c r="CI144" s="178"/>
      <c r="CJ144" s="178"/>
      <c r="CK144" s="178"/>
      <c r="CL144" s="178"/>
      <c r="CM144" s="178"/>
      <c r="CN144" s="178"/>
      <c r="CO144" s="178"/>
      <c r="CP144" s="178"/>
      <c r="CQ144" s="178"/>
      <c r="CR144" s="178"/>
      <c r="CS144" s="178"/>
      <c r="CT144" s="178"/>
      <c r="CU144" s="178"/>
      <c r="CV144" s="178"/>
      <c r="CW144" s="178"/>
      <c r="CX144" s="178"/>
      <c r="CY144" s="178"/>
      <c r="CZ144" s="178"/>
      <c r="DA144" s="178"/>
      <c r="DB144" s="178"/>
      <c r="DC144" s="178"/>
      <c r="DD144" s="178"/>
      <c r="DE144" s="178"/>
      <c r="DF144" s="178"/>
      <c r="DG144" s="178"/>
      <c r="DH144" s="178"/>
      <c r="DI144" s="178"/>
      <c r="DJ144" s="178"/>
      <c r="DK144" s="178"/>
      <c r="DL144" s="178"/>
      <c r="DM144" s="178"/>
      <c r="DN144" s="178"/>
      <c r="DO144" s="178"/>
      <c r="DP144" s="178"/>
      <c r="DQ144" s="178"/>
      <c r="DR144" s="178"/>
      <c r="DS144" s="178"/>
      <c r="DT144" s="178"/>
      <c r="DU144" s="178"/>
      <c r="DV144" s="178"/>
      <c r="DW144" s="178"/>
      <c r="DX144" s="178"/>
      <c r="DY144" s="178"/>
      <c r="DZ144" s="178"/>
      <c r="EA144" s="178"/>
      <c r="EB144" s="178"/>
      <c r="EC144" s="178"/>
      <c r="ED144" s="178"/>
      <c r="EE144" s="178"/>
      <c r="EF144" s="178"/>
      <c r="EG144" s="178"/>
      <c r="EH144" s="178"/>
      <c r="EI144" s="178"/>
      <c r="EJ144" s="178"/>
      <c r="EK144" s="178"/>
      <c r="EL144" s="178"/>
      <c r="EM144" s="178"/>
      <c r="EN144" s="178"/>
      <c r="EO144" s="178"/>
      <c r="EP144" s="178"/>
      <c r="EQ144" s="178"/>
      <c r="ER144" s="178"/>
      <c r="ES144" s="178"/>
      <c r="ET144" s="178"/>
      <c r="EU144" s="178"/>
      <c r="EV144" s="178"/>
      <c r="EW144" s="178"/>
      <c r="EX144" s="178"/>
      <c r="EY144" s="178"/>
      <c r="EZ144" s="178"/>
      <c r="FA144" s="178"/>
      <c r="FB144" s="178"/>
      <c r="FC144" s="178"/>
      <c r="FD144" s="178"/>
      <c r="FE144" s="178"/>
      <c r="FF144" s="178"/>
      <c r="FG144" s="178"/>
      <c r="FH144" s="178"/>
      <c r="FI144" s="178"/>
      <c r="FJ144" s="178"/>
      <c r="FK144" s="178"/>
      <c r="FL144" s="178"/>
      <c r="FM144" s="178"/>
      <c r="FN144" s="178"/>
      <c r="FO144" s="178"/>
      <c r="FP144" s="178"/>
      <c r="FQ144" s="178"/>
      <c r="FR144" s="178"/>
      <c r="FS144" s="178"/>
      <c r="FT144" s="178"/>
      <c r="FU144" s="178"/>
      <c r="FV144" s="178"/>
      <c r="FW144" s="178"/>
      <c r="FX144" s="178"/>
      <c r="FY144" s="178"/>
      <c r="FZ144" s="178"/>
      <c r="GA144" s="178"/>
      <c r="GB144" s="178"/>
      <c r="GC144" s="178"/>
      <c r="GD144" s="178"/>
      <c r="GE144" s="178"/>
      <c r="GF144" s="178"/>
      <c r="GG144" s="178"/>
      <c r="GH144" s="178"/>
      <c r="GI144" s="178"/>
      <c r="GJ144" s="178"/>
      <c r="GK144" s="178"/>
      <c r="GL144" s="178"/>
      <c r="GM144" s="178"/>
      <c r="GN144" s="178"/>
      <c r="GO144" s="178"/>
      <c r="GP144" s="178"/>
      <c r="GQ144" s="178"/>
      <c r="GR144" s="178"/>
      <c r="GS144" s="178"/>
      <c r="GT144" s="178"/>
      <c r="GU144" s="178"/>
      <c r="GV144" s="178"/>
      <c r="GW144" s="178"/>
      <c r="GX144" s="178"/>
      <c r="GY144" s="178"/>
      <c r="GZ144" s="178"/>
      <c r="HA144" s="178"/>
      <c r="HB144" s="178"/>
      <c r="HC144" s="178"/>
      <c r="HD144" s="178"/>
      <c r="HE144" s="178"/>
      <c r="HF144" s="178"/>
      <c r="HG144" s="178"/>
      <c r="HH144" s="178"/>
      <c r="HI144" s="178"/>
      <c r="HJ144" s="178"/>
      <c r="HK144" s="178"/>
      <c r="HL144" s="178"/>
      <c r="HM144" s="178"/>
      <c r="HN144" s="178"/>
      <c r="HO144" s="178"/>
      <c r="HP144" s="178"/>
      <c r="HQ144" s="178"/>
      <c r="HR144" s="178"/>
      <c r="HS144" s="178"/>
      <c r="HT144" s="178"/>
      <c r="HU144" s="178"/>
      <c r="HV144" s="178"/>
      <c r="HW144" s="178"/>
      <c r="HX144" s="178"/>
      <c r="HY144" s="178"/>
      <c r="HZ144" s="178"/>
      <c r="IA144" s="178"/>
      <c r="IB144" s="178"/>
      <c r="IC144" s="178"/>
      <c r="ID144" s="178"/>
      <c r="IE144" s="178"/>
      <c r="IF144" s="178"/>
      <c r="IG144" s="178"/>
      <c r="IH144" s="178"/>
      <c r="II144" s="178"/>
      <c r="IJ144" s="178"/>
      <c r="IK144" s="178"/>
      <c r="IL144" s="178"/>
      <c r="IM144" s="178"/>
      <c r="IN144" s="178"/>
      <c r="IO144" s="178"/>
      <c r="IP144" s="178"/>
      <c r="IQ144" s="178"/>
      <c r="IR144" s="178"/>
      <c r="IS144" s="178"/>
      <c r="IT144" s="178"/>
      <c r="IU144" s="178"/>
      <c r="IV144" s="178"/>
      <c r="IW144" s="178"/>
      <c r="IX144" s="178"/>
      <c r="IY144" s="178"/>
      <c r="IZ144" s="178"/>
      <c r="JA144" s="178"/>
      <c r="JB144" s="178"/>
      <c r="JC144" s="178"/>
      <c r="JD144" s="178"/>
      <c r="JE144" s="178"/>
      <c r="JF144" s="178"/>
      <c r="JG144" s="178"/>
      <c r="JH144" s="178"/>
      <c r="JI144" s="178"/>
      <c r="JJ144" s="178"/>
      <c r="JK144" s="178"/>
      <c r="JL144" s="178"/>
      <c r="JM144" s="178"/>
      <c r="JN144" s="178"/>
      <c r="JO144" s="178"/>
      <c r="JP144" s="178"/>
      <c r="JQ144" s="178"/>
      <c r="JR144" s="178"/>
      <c r="JS144" s="178"/>
      <c r="JT144" s="178"/>
      <c r="JU144" s="178"/>
      <c r="JV144" s="178"/>
      <c r="JW144" s="178"/>
      <c r="JX144" s="178"/>
      <c r="JY144" s="178"/>
      <c r="JZ144" s="178"/>
      <c r="KA144" s="178"/>
      <c r="KB144" s="178"/>
    </row>
    <row r="145" ht="14.25" customHeight="1">
      <c r="B145" s="189"/>
      <c r="C145" s="189"/>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c r="CB145" s="137"/>
      <c r="CC145" s="137"/>
      <c r="CD145" s="137"/>
      <c r="CE145" s="137"/>
      <c r="CF145" s="137"/>
      <c r="CG145" s="137"/>
      <c r="CH145" s="137"/>
      <c r="CI145" s="137"/>
      <c r="CJ145" s="137"/>
      <c r="CK145" s="137"/>
      <c r="CL145" s="137"/>
      <c r="CM145" s="137"/>
      <c r="CN145" s="137"/>
      <c r="CO145" s="137"/>
      <c r="CP145" s="137"/>
      <c r="CQ145" s="137"/>
      <c r="CR145" s="137"/>
      <c r="CS145" s="137"/>
      <c r="CT145" s="137"/>
      <c r="CU145" s="137"/>
      <c r="CV145" s="137"/>
      <c r="CW145" s="137"/>
      <c r="CX145" s="137"/>
      <c r="CY145" s="137"/>
      <c r="CZ145" s="137"/>
      <c r="DA145" s="137"/>
      <c r="DB145" s="137"/>
      <c r="DC145" s="137"/>
      <c r="DD145" s="137"/>
      <c r="DE145" s="137"/>
      <c r="DF145" s="137"/>
      <c r="DG145" s="137"/>
      <c r="DH145" s="137"/>
      <c r="DI145" s="137"/>
      <c r="DJ145" s="137"/>
      <c r="DK145" s="137"/>
      <c r="DL145" s="137"/>
      <c r="DM145" s="137"/>
      <c r="DN145" s="137"/>
      <c r="DO145" s="137"/>
      <c r="DP145" s="137"/>
      <c r="DQ145" s="137"/>
      <c r="DR145" s="137"/>
      <c r="DS145" s="137"/>
      <c r="DT145" s="137"/>
      <c r="DU145" s="137"/>
      <c r="DV145" s="137"/>
      <c r="DW145" s="137"/>
      <c r="DX145" s="137"/>
      <c r="DY145" s="137"/>
      <c r="DZ145" s="137"/>
      <c r="EA145" s="137"/>
      <c r="EB145" s="137"/>
      <c r="EC145" s="137"/>
      <c r="ED145" s="137"/>
      <c r="EE145" s="137"/>
      <c r="EF145" s="137"/>
      <c r="EG145" s="137"/>
      <c r="EH145" s="137"/>
      <c r="EI145" s="137"/>
      <c r="EJ145" s="137"/>
      <c r="EK145" s="137"/>
      <c r="EL145" s="137"/>
      <c r="EM145" s="137"/>
      <c r="EN145" s="137"/>
      <c r="EO145" s="137"/>
      <c r="EP145" s="137"/>
      <c r="EQ145" s="137"/>
      <c r="ER145" s="137"/>
      <c r="ES145" s="137"/>
      <c r="ET145" s="137"/>
      <c r="EU145" s="137"/>
      <c r="EV145" s="137"/>
      <c r="EW145" s="137"/>
      <c r="EX145" s="137"/>
      <c r="EY145" s="137"/>
      <c r="EZ145" s="137"/>
      <c r="FA145" s="137"/>
      <c r="FB145" s="137"/>
      <c r="FC145" s="137"/>
      <c r="FD145" s="137"/>
      <c r="FE145" s="137"/>
      <c r="FF145" s="137"/>
      <c r="FG145" s="137"/>
      <c r="FH145" s="137"/>
      <c r="FI145" s="137"/>
      <c r="FJ145" s="137"/>
      <c r="FK145" s="137"/>
      <c r="FL145" s="137"/>
      <c r="FM145" s="137"/>
      <c r="FN145" s="137"/>
      <c r="FO145" s="137"/>
      <c r="FP145" s="137"/>
      <c r="FQ145" s="137"/>
      <c r="FR145" s="137"/>
      <c r="FS145" s="137"/>
      <c r="FT145" s="137"/>
      <c r="FU145" s="137"/>
      <c r="FV145" s="137"/>
      <c r="FW145" s="137"/>
      <c r="FX145" s="137"/>
      <c r="FY145" s="137"/>
      <c r="FZ145" s="137"/>
      <c r="GA145" s="137"/>
      <c r="GB145" s="137"/>
      <c r="GC145" s="137"/>
      <c r="GD145" s="137"/>
      <c r="GE145" s="137"/>
      <c r="GF145" s="137"/>
      <c r="GG145" s="137"/>
      <c r="GH145" s="137"/>
      <c r="GI145" s="137"/>
      <c r="GJ145" s="137"/>
      <c r="GK145" s="137"/>
      <c r="GL145" s="137"/>
      <c r="GM145" s="137"/>
      <c r="GN145" s="137"/>
      <c r="GO145" s="137"/>
      <c r="GP145" s="137"/>
      <c r="GQ145" s="137"/>
      <c r="GR145" s="137"/>
      <c r="GS145" s="137"/>
      <c r="GT145" s="137"/>
      <c r="GU145" s="137"/>
      <c r="GV145" s="137"/>
      <c r="GW145" s="137"/>
      <c r="GX145" s="137"/>
      <c r="GY145" s="137"/>
      <c r="GZ145" s="137"/>
      <c r="HA145" s="137"/>
      <c r="HB145" s="137"/>
      <c r="HC145" s="137"/>
      <c r="HD145" s="137"/>
      <c r="HE145" s="137"/>
      <c r="HF145" s="137"/>
      <c r="HG145" s="137"/>
      <c r="HH145" s="137"/>
      <c r="HI145" s="137"/>
      <c r="HJ145" s="137"/>
      <c r="HK145" s="137"/>
      <c r="HL145" s="137"/>
      <c r="HM145" s="137"/>
      <c r="HN145" s="137"/>
      <c r="HO145" s="137"/>
      <c r="HP145" s="137"/>
      <c r="HQ145" s="137"/>
      <c r="HR145" s="137"/>
      <c r="HS145" s="137"/>
      <c r="HT145" s="137"/>
      <c r="HU145" s="137"/>
      <c r="HV145" s="137"/>
      <c r="HW145" s="137"/>
      <c r="HX145" s="137"/>
      <c r="HY145" s="137"/>
      <c r="HZ145" s="137"/>
      <c r="IA145" s="137"/>
      <c r="IB145" s="137"/>
      <c r="IC145" s="137"/>
      <c r="ID145" s="137"/>
      <c r="IE145" s="137"/>
      <c r="IF145" s="137"/>
      <c r="IG145" s="137"/>
      <c r="IH145" s="137"/>
      <c r="II145" s="137"/>
      <c r="IJ145" s="137"/>
      <c r="IK145" s="137"/>
      <c r="IL145" s="137"/>
      <c r="IM145" s="137"/>
      <c r="IN145" s="137"/>
      <c r="IO145" s="137"/>
      <c r="IP145" s="137"/>
      <c r="IQ145" s="137"/>
      <c r="IR145" s="137"/>
      <c r="IS145" s="137"/>
      <c r="IT145" s="137"/>
      <c r="IU145" s="137"/>
      <c r="IV145" s="137"/>
      <c r="IW145" s="137"/>
      <c r="IX145" s="137"/>
      <c r="IY145" s="137"/>
      <c r="IZ145" s="137"/>
      <c r="JA145" s="137"/>
      <c r="JB145" s="137"/>
      <c r="JC145" s="137"/>
      <c r="JD145" s="137"/>
      <c r="JE145" s="137"/>
      <c r="JF145" s="137"/>
      <c r="JG145" s="137"/>
      <c r="JH145" s="137"/>
      <c r="JI145" s="137"/>
      <c r="JJ145" s="137"/>
      <c r="JK145" s="137"/>
      <c r="JL145" s="137"/>
      <c r="JM145" s="137"/>
      <c r="JN145" s="137"/>
      <c r="JO145" s="137"/>
      <c r="JP145" s="137"/>
      <c r="JQ145" s="137"/>
      <c r="JR145" s="137"/>
      <c r="JS145" s="137"/>
      <c r="JT145" s="137"/>
      <c r="JU145" s="137"/>
      <c r="JV145" s="137"/>
      <c r="JW145" s="137"/>
      <c r="JX145" s="137"/>
      <c r="JY145" s="137"/>
      <c r="JZ145" s="137"/>
      <c r="KA145" s="137"/>
      <c r="KB145" s="137"/>
    </row>
    <row r="146" ht="14.25" customHeight="1">
      <c r="A146" s="190" t="s">
        <v>482</v>
      </c>
      <c r="B146" s="191"/>
      <c r="C146" s="191" t="s">
        <v>483</v>
      </c>
      <c r="D146" s="192"/>
      <c r="E146" s="192"/>
      <c r="F146" s="193" t="s">
        <v>484</v>
      </c>
      <c r="G146" s="194"/>
      <c r="H146" s="178"/>
      <c r="I146" s="178"/>
      <c r="J146" s="178"/>
      <c r="K146" s="178"/>
      <c r="L146" s="178"/>
      <c r="M146" s="178"/>
      <c r="N146" s="178"/>
      <c r="O146" s="178"/>
      <c r="P146" s="178"/>
      <c r="Q146" s="178"/>
      <c r="R146" s="178"/>
      <c r="S146" s="178"/>
      <c r="T146" s="178"/>
      <c r="U146" s="178"/>
      <c r="V146" s="178"/>
      <c r="W146" s="178"/>
      <c r="X146" s="178"/>
      <c r="Y146" s="178"/>
      <c r="Z146" s="178"/>
      <c r="AA146" s="178"/>
      <c r="AB146" s="178"/>
      <c r="AC146" s="178"/>
      <c r="AD146" s="178"/>
      <c r="AE146" s="178"/>
      <c r="AF146" s="178"/>
      <c r="AG146" s="178"/>
      <c r="AH146" s="178"/>
      <c r="AI146" s="178"/>
      <c r="AJ146" s="178"/>
      <c r="AK146" s="178"/>
      <c r="AL146" s="178"/>
      <c r="AM146" s="178"/>
      <c r="AN146" s="178"/>
      <c r="AO146" s="178"/>
      <c r="AP146" s="178"/>
      <c r="AQ146" s="178"/>
      <c r="AR146" s="178"/>
      <c r="AS146" s="178"/>
      <c r="AT146" s="178"/>
      <c r="AU146" s="178"/>
      <c r="AV146" s="178"/>
      <c r="AW146" s="178"/>
      <c r="AX146" s="178"/>
      <c r="AY146" s="178"/>
      <c r="AZ146" s="178"/>
      <c r="BA146" s="178"/>
      <c r="BB146" s="178"/>
      <c r="BC146" s="178"/>
      <c r="BD146" s="178"/>
      <c r="BE146" s="178"/>
      <c r="BF146" s="178"/>
      <c r="BG146" s="178"/>
      <c r="BH146" s="178"/>
      <c r="BI146" s="178"/>
      <c r="BJ146" s="178"/>
      <c r="BK146" s="178"/>
      <c r="BL146" s="178"/>
      <c r="BM146" s="178"/>
      <c r="BN146" s="178"/>
      <c r="BO146" s="178"/>
      <c r="BP146" s="178"/>
      <c r="BQ146" s="178"/>
      <c r="BR146" s="178"/>
      <c r="BS146" s="178"/>
      <c r="BT146" s="178"/>
      <c r="BU146" s="178"/>
      <c r="BV146" s="178"/>
      <c r="BW146" s="178"/>
      <c r="BX146" s="178"/>
      <c r="BY146" s="178"/>
      <c r="BZ146" s="178"/>
      <c r="CA146" s="178"/>
      <c r="CB146" s="178"/>
      <c r="CC146" s="178"/>
      <c r="CD146" s="178"/>
      <c r="CE146" s="178"/>
      <c r="CF146" s="178"/>
      <c r="CG146" s="178"/>
      <c r="CH146" s="178"/>
      <c r="CI146" s="178"/>
      <c r="CJ146" s="178"/>
      <c r="CK146" s="178"/>
      <c r="CL146" s="178"/>
      <c r="CM146" s="178"/>
      <c r="CN146" s="178"/>
      <c r="CO146" s="178"/>
      <c r="CP146" s="178"/>
      <c r="CQ146" s="178"/>
      <c r="CR146" s="178"/>
      <c r="CS146" s="178"/>
      <c r="CT146" s="178"/>
      <c r="CU146" s="178"/>
      <c r="CV146" s="178"/>
      <c r="CW146" s="178"/>
      <c r="CX146" s="178"/>
      <c r="CY146" s="178"/>
      <c r="CZ146" s="178"/>
      <c r="DA146" s="178"/>
      <c r="DB146" s="178"/>
      <c r="DC146" s="178"/>
      <c r="DD146" s="178"/>
      <c r="DE146" s="178"/>
      <c r="DF146" s="178"/>
      <c r="DG146" s="178"/>
      <c r="DH146" s="178"/>
      <c r="DI146" s="178"/>
      <c r="DJ146" s="178"/>
      <c r="DK146" s="178"/>
      <c r="DL146" s="178"/>
      <c r="DM146" s="178"/>
      <c r="DN146" s="178"/>
      <c r="DO146" s="178"/>
      <c r="DP146" s="178"/>
      <c r="DQ146" s="178"/>
      <c r="DR146" s="178"/>
      <c r="DS146" s="178"/>
      <c r="DT146" s="178"/>
      <c r="DU146" s="178"/>
      <c r="DV146" s="178"/>
      <c r="DW146" s="178"/>
      <c r="DX146" s="178"/>
      <c r="DY146" s="178"/>
      <c r="DZ146" s="178"/>
      <c r="EA146" s="178"/>
      <c r="EB146" s="178"/>
      <c r="EC146" s="178"/>
      <c r="ED146" s="178"/>
      <c r="EE146" s="178"/>
      <c r="EF146" s="178"/>
      <c r="EG146" s="178"/>
      <c r="EH146" s="178"/>
      <c r="EI146" s="178"/>
      <c r="EJ146" s="178"/>
      <c r="EK146" s="178"/>
      <c r="EL146" s="178"/>
      <c r="EM146" s="178"/>
      <c r="EN146" s="178"/>
      <c r="EO146" s="178"/>
      <c r="EP146" s="178"/>
      <c r="EQ146" s="178"/>
      <c r="ER146" s="178"/>
      <c r="ES146" s="178"/>
      <c r="ET146" s="178"/>
      <c r="EU146" s="178"/>
      <c r="EV146" s="178"/>
      <c r="EW146" s="178"/>
      <c r="EX146" s="178"/>
      <c r="EY146" s="178"/>
      <c r="EZ146" s="178"/>
      <c r="FA146" s="178"/>
      <c r="FB146" s="178"/>
      <c r="FC146" s="178"/>
      <c r="FD146" s="178"/>
      <c r="FE146" s="178"/>
      <c r="FF146" s="178"/>
      <c r="FG146" s="178"/>
      <c r="FH146" s="178"/>
      <c r="FI146" s="178"/>
      <c r="FJ146" s="178"/>
      <c r="FK146" s="178"/>
      <c r="FL146" s="178"/>
      <c r="FM146" s="178"/>
      <c r="FN146" s="178"/>
      <c r="FO146" s="178"/>
      <c r="FP146" s="178"/>
      <c r="FQ146" s="178"/>
      <c r="FR146" s="178"/>
      <c r="FS146" s="178"/>
      <c r="FT146" s="178"/>
      <c r="FU146" s="178"/>
      <c r="FV146" s="178"/>
      <c r="FW146" s="178"/>
      <c r="FX146" s="178"/>
      <c r="FY146" s="178"/>
      <c r="FZ146" s="178"/>
      <c r="GA146" s="178"/>
      <c r="GB146" s="178"/>
      <c r="GC146" s="178"/>
      <c r="GD146" s="178"/>
      <c r="GE146" s="178"/>
      <c r="GF146" s="178"/>
      <c r="GG146" s="178"/>
      <c r="GH146" s="178"/>
      <c r="GI146" s="178"/>
      <c r="GJ146" s="178"/>
      <c r="GK146" s="178"/>
      <c r="GL146" s="178"/>
      <c r="GM146" s="178"/>
      <c r="GN146" s="178"/>
      <c r="GO146" s="178"/>
      <c r="GP146" s="178"/>
      <c r="GQ146" s="178"/>
      <c r="GR146" s="178"/>
      <c r="GS146" s="178"/>
      <c r="GT146" s="178"/>
      <c r="GU146" s="178"/>
      <c r="GV146" s="178"/>
      <c r="GW146" s="178"/>
      <c r="GX146" s="178"/>
      <c r="GY146" s="178"/>
      <c r="GZ146" s="178"/>
      <c r="HA146" s="178"/>
      <c r="HB146" s="178"/>
      <c r="HC146" s="178"/>
      <c r="HD146" s="178"/>
      <c r="HE146" s="178"/>
      <c r="HF146" s="178"/>
      <c r="HG146" s="178"/>
      <c r="HH146" s="178"/>
      <c r="HI146" s="178"/>
      <c r="HJ146" s="178"/>
      <c r="HK146" s="178"/>
      <c r="HL146" s="178"/>
      <c r="HM146" s="178"/>
      <c r="HN146" s="178"/>
      <c r="HO146" s="178"/>
      <c r="HP146" s="178"/>
      <c r="HQ146" s="178"/>
      <c r="HR146" s="178"/>
      <c r="HS146" s="178"/>
      <c r="HT146" s="178"/>
      <c r="HU146" s="178"/>
      <c r="HV146" s="178"/>
      <c r="HW146" s="178"/>
      <c r="HX146" s="178"/>
      <c r="HY146" s="178"/>
      <c r="HZ146" s="178"/>
      <c r="IA146" s="178"/>
      <c r="IB146" s="178"/>
      <c r="IC146" s="178"/>
      <c r="ID146" s="178"/>
      <c r="IE146" s="178"/>
      <c r="IF146" s="178"/>
      <c r="IG146" s="178"/>
      <c r="IH146" s="178"/>
      <c r="II146" s="178"/>
      <c r="IJ146" s="178"/>
      <c r="IK146" s="178"/>
      <c r="IL146" s="178"/>
      <c r="IM146" s="178"/>
      <c r="IN146" s="178"/>
      <c r="IO146" s="178"/>
      <c r="IP146" s="178"/>
      <c r="IQ146" s="178"/>
      <c r="IR146" s="178"/>
      <c r="IS146" s="178"/>
      <c r="IT146" s="178"/>
      <c r="IU146" s="178"/>
      <c r="IV146" s="178"/>
      <c r="IW146" s="178"/>
      <c r="IX146" s="178"/>
      <c r="IY146" s="178"/>
      <c r="IZ146" s="178"/>
      <c r="JA146" s="178"/>
      <c r="JB146" s="178"/>
      <c r="JC146" s="178"/>
      <c r="JD146" s="178"/>
      <c r="JE146" s="178"/>
      <c r="JF146" s="178"/>
      <c r="JG146" s="178"/>
      <c r="JH146" s="178"/>
      <c r="JI146" s="178"/>
      <c r="JJ146" s="178"/>
      <c r="JK146" s="178"/>
      <c r="JL146" s="178"/>
      <c r="JM146" s="178"/>
      <c r="JN146" s="178"/>
      <c r="JO146" s="178"/>
      <c r="JP146" s="178"/>
      <c r="JQ146" s="178"/>
      <c r="JR146" s="178"/>
      <c r="JS146" s="178"/>
      <c r="JT146" s="178"/>
      <c r="JU146" s="178"/>
      <c r="JV146" s="178"/>
      <c r="JW146" s="178"/>
      <c r="JX146" s="178"/>
      <c r="JY146" s="178"/>
      <c r="JZ146" s="178"/>
      <c r="KA146" s="178"/>
      <c r="KB146" s="178"/>
    </row>
    <row r="147" ht="14.25" customHeight="1">
      <c r="A147" s="195" t="s">
        <v>485</v>
      </c>
      <c r="B147" s="196"/>
      <c r="C147" s="196">
        <v>0.11</v>
      </c>
      <c r="D147" s="192"/>
      <c r="E147" s="192"/>
      <c r="F147" s="195" t="s">
        <v>486</v>
      </c>
      <c r="G147" s="197">
        <v>0.13</v>
      </c>
      <c r="H147" s="178"/>
      <c r="I147" s="178"/>
      <c r="J147" s="178"/>
      <c r="K147" s="178"/>
      <c r="L147" s="178"/>
      <c r="M147" s="178"/>
      <c r="N147" s="178"/>
      <c r="O147" s="178"/>
      <c r="P147" s="178"/>
      <c r="Q147" s="178"/>
      <c r="R147" s="178"/>
      <c r="S147" s="178"/>
      <c r="T147" s="178"/>
      <c r="U147" s="178"/>
      <c r="V147" s="178"/>
      <c r="W147" s="178"/>
      <c r="X147" s="178"/>
      <c r="Y147" s="178"/>
      <c r="Z147" s="178"/>
      <c r="AA147" s="178"/>
      <c r="AB147" s="178"/>
      <c r="AC147" s="178"/>
      <c r="AD147" s="178"/>
      <c r="AE147" s="178"/>
      <c r="AF147" s="178"/>
      <c r="AG147" s="178"/>
      <c r="AH147" s="178"/>
      <c r="AI147" s="178"/>
      <c r="AJ147" s="178"/>
      <c r="AK147" s="178"/>
      <c r="AL147" s="178"/>
      <c r="AM147" s="178"/>
      <c r="AN147" s="178"/>
      <c r="AO147" s="178"/>
      <c r="AP147" s="178"/>
      <c r="AQ147" s="178"/>
      <c r="AR147" s="178"/>
      <c r="AS147" s="178"/>
      <c r="AT147" s="178"/>
      <c r="AU147" s="178"/>
      <c r="AV147" s="178"/>
      <c r="AW147" s="178"/>
      <c r="AX147" s="178"/>
      <c r="AY147" s="178"/>
      <c r="AZ147" s="178"/>
      <c r="BA147" s="178"/>
      <c r="BB147" s="178"/>
      <c r="BC147" s="178"/>
      <c r="BD147" s="178"/>
      <c r="BE147" s="178"/>
      <c r="BF147" s="178"/>
      <c r="BG147" s="178"/>
      <c r="BH147" s="178"/>
      <c r="BI147" s="178"/>
      <c r="BJ147" s="178"/>
      <c r="BK147" s="178"/>
      <c r="BL147" s="178"/>
      <c r="BM147" s="178"/>
      <c r="BN147" s="178"/>
      <c r="BO147" s="178"/>
      <c r="BP147" s="178"/>
      <c r="BQ147" s="178"/>
      <c r="BR147" s="178"/>
      <c r="BS147" s="178"/>
      <c r="BT147" s="178"/>
      <c r="BU147" s="178"/>
      <c r="BV147" s="178"/>
      <c r="BW147" s="178"/>
      <c r="BX147" s="178"/>
      <c r="BY147" s="178"/>
      <c r="BZ147" s="178"/>
      <c r="CA147" s="178"/>
      <c r="CB147" s="178"/>
      <c r="CC147" s="178"/>
      <c r="CD147" s="178"/>
      <c r="CE147" s="178"/>
      <c r="CF147" s="178"/>
      <c r="CG147" s="178"/>
      <c r="CH147" s="178"/>
      <c r="CI147" s="178"/>
      <c r="CJ147" s="178"/>
      <c r="CK147" s="178"/>
      <c r="CL147" s="178"/>
      <c r="CM147" s="178"/>
      <c r="CN147" s="178"/>
      <c r="CO147" s="178"/>
      <c r="CP147" s="178"/>
      <c r="CQ147" s="178"/>
      <c r="CR147" s="178"/>
      <c r="CS147" s="178"/>
      <c r="CT147" s="178"/>
      <c r="CU147" s="178"/>
      <c r="CV147" s="178"/>
      <c r="CW147" s="178"/>
      <c r="CX147" s="178"/>
      <c r="CY147" s="178"/>
      <c r="CZ147" s="178"/>
      <c r="DA147" s="178"/>
      <c r="DB147" s="178"/>
      <c r="DC147" s="178"/>
      <c r="DD147" s="178"/>
      <c r="DE147" s="178"/>
      <c r="DF147" s="178"/>
      <c r="DG147" s="178"/>
      <c r="DH147" s="178"/>
      <c r="DI147" s="178"/>
      <c r="DJ147" s="178"/>
      <c r="DK147" s="178"/>
      <c r="DL147" s="178"/>
      <c r="DM147" s="178"/>
      <c r="DN147" s="178"/>
      <c r="DO147" s="178"/>
      <c r="DP147" s="178"/>
      <c r="DQ147" s="178"/>
      <c r="DR147" s="178"/>
      <c r="DS147" s="178"/>
      <c r="DT147" s="178"/>
      <c r="DU147" s="178"/>
      <c r="DV147" s="178"/>
      <c r="DW147" s="178"/>
      <c r="DX147" s="178"/>
      <c r="DY147" s="178"/>
      <c r="DZ147" s="178"/>
      <c r="EA147" s="178"/>
      <c r="EB147" s="178"/>
      <c r="EC147" s="178"/>
      <c r="ED147" s="178"/>
      <c r="EE147" s="178"/>
      <c r="EF147" s="178"/>
      <c r="EG147" s="178"/>
      <c r="EH147" s="178"/>
      <c r="EI147" s="178"/>
      <c r="EJ147" s="178"/>
      <c r="EK147" s="178"/>
      <c r="EL147" s="178"/>
      <c r="EM147" s="178"/>
      <c r="EN147" s="178"/>
      <c r="EO147" s="178"/>
      <c r="EP147" s="178"/>
      <c r="EQ147" s="178"/>
      <c r="ER147" s="178"/>
      <c r="ES147" s="178"/>
      <c r="ET147" s="178"/>
      <c r="EU147" s="178"/>
      <c r="EV147" s="178"/>
      <c r="EW147" s="178"/>
      <c r="EX147" s="178"/>
      <c r="EY147" s="178"/>
      <c r="EZ147" s="178"/>
      <c r="FA147" s="178"/>
      <c r="FB147" s="178"/>
      <c r="FC147" s="178"/>
      <c r="FD147" s="178"/>
      <c r="FE147" s="178"/>
      <c r="FF147" s="178"/>
      <c r="FG147" s="178"/>
      <c r="FH147" s="178"/>
      <c r="FI147" s="178"/>
      <c r="FJ147" s="178"/>
      <c r="FK147" s="178"/>
      <c r="FL147" s="178"/>
      <c r="FM147" s="178"/>
      <c r="FN147" s="178"/>
      <c r="FO147" s="178"/>
      <c r="FP147" s="178"/>
      <c r="FQ147" s="178"/>
      <c r="FR147" s="178"/>
      <c r="FS147" s="178"/>
      <c r="FT147" s="178"/>
      <c r="FU147" s="178"/>
      <c r="FV147" s="178"/>
      <c r="FW147" s="178"/>
      <c r="FX147" s="178"/>
      <c r="FY147" s="178"/>
      <c r="FZ147" s="178"/>
      <c r="GA147" s="178"/>
      <c r="GB147" s="178"/>
      <c r="GC147" s="178"/>
      <c r="GD147" s="178"/>
      <c r="GE147" s="178"/>
      <c r="GF147" s="178"/>
      <c r="GG147" s="178"/>
      <c r="GH147" s="178"/>
      <c r="GI147" s="178"/>
      <c r="GJ147" s="178"/>
      <c r="GK147" s="178"/>
      <c r="GL147" s="178"/>
      <c r="GM147" s="178"/>
      <c r="GN147" s="178"/>
      <c r="GO147" s="178"/>
      <c r="GP147" s="178"/>
      <c r="GQ147" s="178"/>
      <c r="GR147" s="178"/>
      <c r="GS147" s="178"/>
      <c r="GT147" s="178"/>
      <c r="GU147" s="178"/>
      <c r="GV147" s="178"/>
      <c r="GW147" s="178"/>
      <c r="GX147" s="178"/>
      <c r="GY147" s="178"/>
      <c r="GZ147" s="178"/>
      <c r="HA147" s="178"/>
      <c r="HB147" s="178"/>
      <c r="HC147" s="178"/>
      <c r="HD147" s="178"/>
      <c r="HE147" s="178"/>
      <c r="HF147" s="178"/>
      <c r="HG147" s="178"/>
      <c r="HH147" s="178"/>
      <c r="HI147" s="178"/>
      <c r="HJ147" s="178"/>
      <c r="HK147" s="178"/>
      <c r="HL147" s="178"/>
      <c r="HM147" s="178"/>
      <c r="HN147" s="178"/>
      <c r="HO147" s="178"/>
      <c r="HP147" s="178"/>
      <c r="HQ147" s="178"/>
      <c r="HR147" s="178"/>
      <c r="HS147" s="178"/>
      <c r="HT147" s="178"/>
      <c r="HU147" s="178"/>
      <c r="HV147" s="178"/>
      <c r="HW147" s="178"/>
      <c r="HX147" s="178"/>
      <c r="HY147" s="178"/>
      <c r="HZ147" s="178"/>
      <c r="IA147" s="178"/>
      <c r="IB147" s="178"/>
      <c r="IC147" s="178"/>
      <c r="ID147" s="178"/>
      <c r="IE147" s="178"/>
      <c r="IF147" s="178"/>
      <c r="IG147" s="178"/>
      <c r="IH147" s="178"/>
      <c r="II147" s="178"/>
      <c r="IJ147" s="178"/>
      <c r="IK147" s="178"/>
      <c r="IL147" s="178"/>
      <c r="IM147" s="178"/>
      <c r="IN147" s="178"/>
      <c r="IO147" s="178"/>
      <c r="IP147" s="178"/>
      <c r="IQ147" s="178"/>
      <c r="IR147" s="178"/>
      <c r="IS147" s="178"/>
      <c r="IT147" s="178"/>
      <c r="IU147" s="178"/>
      <c r="IV147" s="178"/>
      <c r="IW147" s="178"/>
      <c r="IX147" s="178"/>
      <c r="IY147" s="178"/>
      <c r="IZ147" s="178"/>
      <c r="JA147" s="178"/>
      <c r="JB147" s="178"/>
      <c r="JC147" s="178"/>
      <c r="JD147" s="178"/>
      <c r="JE147" s="178"/>
      <c r="JF147" s="178"/>
      <c r="JG147" s="178"/>
      <c r="JH147" s="178"/>
      <c r="JI147" s="178"/>
      <c r="JJ147" s="178"/>
      <c r="JK147" s="178"/>
      <c r="JL147" s="178"/>
      <c r="JM147" s="178"/>
      <c r="JN147" s="178"/>
      <c r="JO147" s="178"/>
      <c r="JP147" s="178"/>
      <c r="JQ147" s="178"/>
      <c r="JR147" s="178"/>
      <c r="JS147" s="178"/>
      <c r="JT147" s="178"/>
      <c r="JU147" s="178"/>
      <c r="JV147" s="178"/>
      <c r="JW147" s="178"/>
      <c r="JX147" s="178"/>
      <c r="JY147" s="178"/>
      <c r="JZ147" s="178"/>
      <c r="KA147" s="178"/>
      <c r="KB147" s="178"/>
    </row>
    <row r="148" ht="14.25" customHeight="1">
      <c r="A148" s="195" t="s">
        <v>487</v>
      </c>
      <c r="B148" s="196"/>
      <c r="C148" s="196" t="s">
        <v>488</v>
      </c>
      <c r="D148" s="192"/>
      <c r="E148" s="192"/>
      <c r="F148" s="195" t="s">
        <v>487</v>
      </c>
      <c r="G148" s="196" t="s">
        <v>488</v>
      </c>
      <c r="H148" s="178"/>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178"/>
      <c r="AJ148" s="178"/>
      <c r="AK148" s="178"/>
      <c r="AL148" s="178"/>
      <c r="AM148" s="178"/>
      <c r="AN148" s="178"/>
      <c r="AO148" s="178"/>
      <c r="AP148" s="178"/>
      <c r="AQ148" s="178"/>
      <c r="AR148" s="178"/>
      <c r="AS148" s="178"/>
      <c r="AT148" s="178"/>
      <c r="AU148" s="178"/>
      <c r="AV148" s="178"/>
      <c r="AW148" s="178"/>
      <c r="AX148" s="178"/>
      <c r="AY148" s="178"/>
      <c r="AZ148" s="178"/>
      <c r="BA148" s="178"/>
      <c r="BB148" s="178"/>
      <c r="BC148" s="178"/>
      <c r="BD148" s="178"/>
      <c r="BE148" s="178"/>
      <c r="BF148" s="178"/>
      <c r="BG148" s="178"/>
      <c r="BH148" s="178"/>
      <c r="BI148" s="178"/>
      <c r="BJ148" s="178"/>
      <c r="BK148" s="178"/>
      <c r="BL148" s="178"/>
      <c r="BM148" s="178"/>
      <c r="BN148" s="178"/>
      <c r="BO148" s="178"/>
      <c r="BP148" s="178"/>
      <c r="BQ148" s="178"/>
      <c r="BR148" s="178"/>
      <c r="BS148" s="178"/>
      <c r="BT148" s="178"/>
      <c r="BU148" s="178"/>
      <c r="BV148" s="178"/>
      <c r="BW148" s="178"/>
      <c r="BX148" s="178"/>
      <c r="BY148" s="178"/>
      <c r="BZ148" s="178"/>
      <c r="CA148" s="178"/>
      <c r="CB148" s="178"/>
      <c r="CC148" s="178"/>
      <c r="CD148" s="178"/>
      <c r="CE148" s="178"/>
      <c r="CF148" s="178"/>
      <c r="CG148" s="178"/>
      <c r="CH148" s="178"/>
      <c r="CI148" s="178"/>
      <c r="CJ148" s="178"/>
      <c r="CK148" s="178"/>
      <c r="CL148" s="178"/>
      <c r="CM148" s="178"/>
      <c r="CN148" s="178"/>
      <c r="CO148" s="178"/>
      <c r="CP148" s="178"/>
      <c r="CQ148" s="178"/>
      <c r="CR148" s="178"/>
      <c r="CS148" s="178"/>
      <c r="CT148" s="178"/>
      <c r="CU148" s="178"/>
      <c r="CV148" s="178"/>
      <c r="CW148" s="178"/>
      <c r="CX148" s="178"/>
      <c r="CY148" s="178"/>
      <c r="CZ148" s="178"/>
      <c r="DA148" s="178"/>
      <c r="DB148" s="178"/>
      <c r="DC148" s="178"/>
      <c r="DD148" s="178"/>
      <c r="DE148" s="178"/>
      <c r="DF148" s="178"/>
      <c r="DG148" s="178"/>
      <c r="DH148" s="178"/>
      <c r="DI148" s="178"/>
      <c r="DJ148" s="178"/>
      <c r="DK148" s="178"/>
      <c r="DL148" s="178"/>
      <c r="DM148" s="178"/>
      <c r="DN148" s="178"/>
      <c r="DO148" s="178"/>
      <c r="DP148" s="178"/>
      <c r="DQ148" s="178"/>
      <c r="DR148" s="178"/>
      <c r="DS148" s="178"/>
      <c r="DT148" s="178"/>
      <c r="DU148" s="178"/>
      <c r="DV148" s="178"/>
      <c r="DW148" s="178"/>
      <c r="DX148" s="178"/>
      <c r="DY148" s="178"/>
      <c r="DZ148" s="178"/>
      <c r="EA148" s="178"/>
      <c r="EB148" s="178"/>
      <c r="EC148" s="178"/>
      <c r="ED148" s="178"/>
      <c r="EE148" s="178"/>
      <c r="EF148" s="178"/>
      <c r="EG148" s="178"/>
      <c r="EH148" s="178"/>
      <c r="EI148" s="178"/>
      <c r="EJ148" s="178"/>
      <c r="EK148" s="178"/>
      <c r="EL148" s="178"/>
      <c r="EM148" s="178"/>
      <c r="EN148" s="178"/>
      <c r="EO148" s="178"/>
      <c r="EP148" s="178"/>
      <c r="EQ148" s="178"/>
      <c r="ER148" s="178"/>
      <c r="ES148" s="178"/>
      <c r="ET148" s="178"/>
      <c r="EU148" s="178"/>
      <c r="EV148" s="178"/>
      <c r="EW148" s="178"/>
      <c r="EX148" s="178"/>
      <c r="EY148" s="178"/>
      <c r="EZ148" s="178"/>
      <c r="FA148" s="178"/>
      <c r="FB148" s="178"/>
      <c r="FC148" s="178"/>
      <c r="FD148" s="178"/>
      <c r="FE148" s="178"/>
      <c r="FF148" s="178"/>
      <c r="FG148" s="178"/>
      <c r="FH148" s="178"/>
      <c r="FI148" s="178"/>
      <c r="FJ148" s="178"/>
      <c r="FK148" s="178"/>
      <c r="FL148" s="178"/>
      <c r="FM148" s="178"/>
      <c r="FN148" s="178"/>
      <c r="FO148" s="178"/>
      <c r="FP148" s="178"/>
      <c r="FQ148" s="178"/>
      <c r="FR148" s="178"/>
      <c r="FS148" s="178"/>
      <c r="FT148" s="178"/>
      <c r="FU148" s="178"/>
      <c r="FV148" s="178"/>
      <c r="FW148" s="178"/>
      <c r="FX148" s="178"/>
      <c r="FY148" s="178"/>
      <c r="FZ148" s="178"/>
      <c r="GA148" s="178"/>
      <c r="GB148" s="178"/>
      <c r="GC148" s="178"/>
      <c r="GD148" s="178"/>
      <c r="GE148" s="178"/>
      <c r="GF148" s="178"/>
      <c r="GG148" s="178"/>
      <c r="GH148" s="178"/>
      <c r="GI148" s="178"/>
      <c r="GJ148" s="178"/>
      <c r="GK148" s="178"/>
      <c r="GL148" s="178"/>
      <c r="GM148" s="178"/>
      <c r="GN148" s="178"/>
      <c r="GO148" s="178"/>
      <c r="GP148" s="178"/>
      <c r="GQ148" s="178"/>
      <c r="GR148" s="178"/>
      <c r="GS148" s="178"/>
      <c r="GT148" s="178"/>
      <c r="GU148" s="178"/>
      <c r="GV148" s="178"/>
      <c r="GW148" s="178"/>
      <c r="GX148" s="178"/>
      <c r="GY148" s="178"/>
      <c r="GZ148" s="178"/>
      <c r="HA148" s="178"/>
      <c r="HB148" s="178"/>
      <c r="HC148" s="178"/>
      <c r="HD148" s="178"/>
      <c r="HE148" s="178"/>
      <c r="HF148" s="178"/>
      <c r="HG148" s="178"/>
      <c r="HH148" s="178"/>
      <c r="HI148" s="178"/>
      <c r="HJ148" s="178"/>
      <c r="HK148" s="178"/>
      <c r="HL148" s="178"/>
      <c r="HM148" s="178"/>
      <c r="HN148" s="178"/>
      <c r="HO148" s="178"/>
      <c r="HP148" s="178"/>
      <c r="HQ148" s="178"/>
      <c r="HR148" s="178"/>
      <c r="HS148" s="178"/>
      <c r="HT148" s="178"/>
      <c r="HU148" s="178"/>
      <c r="HV148" s="178"/>
      <c r="HW148" s="178"/>
      <c r="HX148" s="178"/>
      <c r="HY148" s="178"/>
      <c r="HZ148" s="178"/>
      <c r="IA148" s="178"/>
      <c r="IB148" s="178"/>
      <c r="IC148" s="178"/>
      <c r="ID148" s="178"/>
      <c r="IE148" s="178"/>
      <c r="IF148" s="178"/>
      <c r="IG148" s="178"/>
      <c r="IH148" s="178"/>
      <c r="II148" s="178"/>
      <c r="IJ148" s="178"/>
      <c r="IK148" s="178"/>
      <c r="IL148" s="178"/>
      <c r="IM148" s="178"/>
      <c r="IN148" s="178"/>
      <c r="IO148" s="178"/>
      <c r="IP148" s="178"/>
      <c r="IQ148" s="178"/>
      <c r="IR148" s="178"/>
      <c r="IS148" s="178"/>
      <c r="IT148" s="178"/>
      <c r="IU148" s="178"/>
      <c r="IV148" s="178"/>
      <c r="IW148" s="178"/>
      <c r="IX148" s="178"/>
      <c r="IY148" s="178"/>
      <c r="IZ148" s="178"/>
      <c r="JA148" s="178"/>
      <c r="JB148" s="178"/>
      <c r="JC148" s="178"/>
      <c r="JD148" s="178"/>
      <c r="JE148" s="178"/>
      <c r="JF148" s="178"/>
      <c r="JG148" s="178"/>
      <c r="JH148" s="178"/>
      <c r="JI148" s="178"/>
      <c r="JJ148" s="178"/>
      <c r="JK148" s="178"/>
      <c r="JL148" s="178"/>
      <c r="JM148" s="178"/>
      <c r="JN148" s="178"/>
      <c r="JO148" s="178"/>
      <c r="JP148" s="178"/>
      <c r="JQ148" s="178"/>
      <c r="JR148" s="178"/>
      <c r="JS148" s="178"/>
      <c r="JT148" s="178"/>
      <c r="JU148" s="178"/>
      <c r="JV148" s="178"/>
      <c r="JW148" s="178"/>
      <c r="JX148" s="178"/>
      <c r="JY148" s="178"/>
      <c r="JZ148" s="178"/>
      <c r="KA148" s="178"/>
      <c r="KB148" s="178"/>
    </row>
    <row r="149" ht="14.25" customHeight="1">
      <c r="A149" s="195" t="s">
        <v>489</v>
      </c>
      <c r="B149" s="196"/>
      <c r="C149" s="196" t="s">
        <v>490</v>
      </c>
      <c r="D149" s="192"/>
      <c r="E149" s="192"/>
      <c r="F149" s="195" t="s">
        <v>489</v>
      </c>
      <c r="G149" s="196" t="s">
        <v>490</v>
      </c>
      <c r="H149" s="17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c r="EQ149" s="178"/>
      <c r="ER149" s="178"/>
      <c r="ES149" s="178"/>
      <c r="ET149" s="178"/>
      <c r="EU149" s="178"/>
      <c r="EV149" s="178"/>
      <c r="EW149" s="178"/>
      <c r="EX149" s="178"/>
      <c r="EY149" s="178"/>
      <c r="EZ149" s="178"/>
      <c r="FA149" s="178"/>
      <c r="FB149" s="178"/>
      <c r="FC149" s="178"/>
      <c r="FD149" s="178"/>
      <c r="FE149" s="178"/>
      <c r="FF149" s="178"/>
      <c r="FG149" s="178"/>
      <c r="FH149" s="178"/>
      <c r="FI149" s="178"/>
      <c r="FJ149" s="178"/>
      <c r="FK149" s="178"/>
      <c r="FL149" s="178"/>
      <c r="FM149" s="178"/>
      <c r="FN149" s="178"/>
      <c r="FO149" s="178"/>
      <c r="FP149" s="178"/>
      <c r="FQ149" s="178"/>
      <c r="FR149" s="178"/>
      <c r="FS149" s="178"/>
      <c r="FT149" s="178"/>
      <c r="FU149" s="178"/>
      <c r="FV149" s="178"/>
      <c r="FW149" s="178"/>
      <c r="FX149" s="178"/>
      <c r="FY149" s="178"/>
      <c r="FZ149" s="178"/>
      <c r="GA149" s="178"/>
      <c r="GB149" s="178"/>
      <c r="GC149" s="178"/>
      <c r="GD149" s="178"/>
      <c r="GE149" s="178"/>
      <c r="GF149" s="178"/>
      <c r="GG149" s="178"/>
      <c r="GH149" s="178"/>
      <c r="GI149" s="178"/>
      <c r="GJ149" s="178"/>
      <c r="GK149" s="178"/>
      <c r="GL149" s="178"/>
      <c r="GM149" s="178"/>
      <c r="GN149" s="178"/>
      <c r="GO149" s="178"/>
      <c r="GP149" s="178"/>
      <c r="GQ149" s="178"/>
      <c r="GR149" s="178"/>
      <c r="GS149" s="178"/>
      <c r="GT149" s="178"/>
      <c r="GU149" s="178"/>
      <c r="GV149" s="178"/>
      <c r="GW149" s="178"/>
      <c r="GX149" s="178"/>
      <c r="GY149" s="178"/>
      <c r="GZ149" s="178"/>
      <c r="HA149" s="178"/>
      <c r="HB149" s="178"/>
      <c r="HC149" s="178"/>
      <c r="HD149" s="178"/>
      <c r="HE149" s="178"/>
      <c r="HF149" s="178"/>
      <c r="HG149" s="178"/>
      <c r="HH149" s="178"/>
      <c r="HI149" s="178"/>
      <c r="HJ149" s="178"/>
      <c r="HK149" s="178"/>
      <c r="HL149" s="178"/>
      <c r="HM149" s="178"/>
      <c r="HN149" s="178"/>
      <c r="HO149" s="178"/>
      <c r="HP149" s="178"/>
      <c r="HQ149" s="178"/>
      <c r="HR149" s="178"/>
      <c r="HS149" s="178"/>
      <c r="HT149" s="178"/>
      <c r="HU149" s="178"/>
      <c r="HV149" s="178"/>
      <c r="HW149" s="178"/>
      <c r="HX149" s="178"/>
      <c r="HY149" s="178"/>
      <c r="HZ149" s="178"/>
      <c r="IA149" s="178"/>
      <c r="IB149" s="178"/>
      <c r="IC149" s="178"/>
      <c r="ID149" s="178"/>
      <c r="IE149" s="178"/>
      <c r="IF149" s="178"/>
      <c r="IG149" s="178"/>
      <c r="IH149" s="178"/>
      <c r="II149" s="178"/>
      <c r="IJ149" s="178"/>
      <c r="IK149" s="178"/>
      <c r="IL149" s="178"/>
      <c r="IM149" s="178"/>
      <c r="IN149" s="178"/>
      <c r="IO149" s="178"/>
      <c r="IP149" s="178"/>
      <c r="IQ149" s="178"/>
      <c r="IR149" s="178"/>
      <c r="IS149" s="178"/>
      <c r="IT149" s="178"/>
      <c r="IU149" s="178"/>
      <c r="IV149" s="178"/>
      <c r="IW149" s="178"/>
      <c r="IX149" s="178"/>
      <c r="IY149" s="178"/>
      <c r="IZ149" s="178"/>
      <c r="JA149" s="178"/>
      <c r="JB149" s="178"/>
      <c r="JC149" s="178"/>
      <c r="JD149" s="178"/>
      <c r="JE149" s="178"/>
      <c r="JF149" s="178"/>
      <c r="JG149" s="178"/>
      <c r="JH149" s="178"/>
      <c r="JI149" s="178"/>
      <c r="JJ149" s="178"/>
      <c r="JK149" s="178"/>
      <c r="JL149" s="178"/>
      <c r="JM149" s="178"/>
      <c r="JN149" s="178"/>
      <c r="JO149" s="178"/>
      <c r="JP149" s="178"/>
      <c r="JQ149" s="178"/>
      <c r="JR149" s="178"/>
      <c r="JS149" s="178"/>
      <c r="JT149" s="178"/>
      <c r="JU149" s="178"/>
      <c r="JV149" s="178"/>
      <c r="JW149" s="178"/>
      <c r="JX149" s="178"/>
      <c r="JY149" s="178"/>
      <c r="JZ149" s="178"/>
      <c r="KA149" s="178"/>
      <c r="KB149" s="178"/>
    </row>
    <row r="150" ht="14.25" customHeight="1">
      <c r="A150" s="195" t="s">
        <v>491</v>
      </c>
      <c r="B150" s="196"/>
      <c r="C150" s="196" t="s">
        <v>492</v>
      </c>
      <c r="D150" s="192"/>
      <c r="E150" s="192"/>
      <c r="F150" s="195" t="s">
        <v>491</v>
      </c>
      <c r="G150" s="196" t="s">
        <v>492</v>
      </c>
      <c r="H150" s="178"/>
      <c r="I150" s="178"/>
      <c r="J150" s="178"/>
      <c r="K150" s="178"/>
      <c r="L150" s="178"/>
      <c r="M150" s="178"/>
      <c r="N150" s="178"/>
      <c r="O150" s="178"/>
      <c r="P150" s="178"/>
      <c r="Q150" s="178"/>
      <c r="R150" s="178"/>
      <c r="S150" s="178"/>
      <c r="T150" s="178"/>
      <c r="U150" s="178"/>
      <c r="V150" s="178"/>
      <c r="W150" s="178"/>
      <c r="X150" s="178"/>
      <c r="Y150" s="178"/>
      <c r="Z150" s="178"/>
      <c r="AA150" s="178"/>
      <c r="AB150" s="178"/>
      <c r="AC150" s="178"/>
      <c r="AD150" s="178"/>
      <c r="AE150" s="178"/>
      <c r="AF150" s="178"/>
      <c r="AG150" s="178"/>
      <c r="AH150" s="178"/>
      <c r="AI150" s="178"/>
      <c r="AJ150" s="178"/>
      <c r="AK150" s="178"/>
      <c r="AL150" s="178"/>
      <c r="AM150" s="178"/>
      <c r="AN150" s="178"/>
      <c r="AO150" s="178"/>
      <c r="AP150" s="178"/>
      <c r="AQ150" s="178"/>
      <c r="AR150" s="178"/>
      <c r="AS150" s="178"/>
      <c r="AT150" s="178"/>
      <c r="AU150" s="178"/>
      <c r="AV150" s="178"/>
      <c r="AW150" s="178"/>
      <c r="AX150" s="178"/>
      <c r="AY150" s="178"/>
      <c r="AZ150" s="178"/>
      <c r="BA150" s="178"/>
      <c r="BB150" s="178"/>
      <c r="BC150" s="178"/>
      <c r="BD150" s="178"/>
      <c r="BE150" s="178"/>
      <c r="BF150" s="178"/>
      <c r="BG150" s="178"/>
      <c r="BH150" s="178"/>
      <c r="BI150" s="178"/>
      <c r="BJ150" s="178"/>
      <c r="BK150" s="178"/>
      <c r="BL150" s="178"/>
      <c r="BM150" s="178"/>
      <c r="BN150" s="178"/>
      <c r="BO150" s="178"/>
      <c r="BP150" s="178"/>
      <c r="BQ150" s="178"/>
      <c r="BR150" s="178"/>
      <c r="BS150" s="178"/>
      <c r="BT150" s="178"/>
      <c r="BU150" s="178"/>
      <c r="BV150" s="178"/>
      <c r="BW150" s="178"/>
      <c r="BX150" s="178"/>
      <c r="BY150" s="178"/>
      <c r="BZ150" s="178"/>
      <c r="CA150" s="178"/>
      <c r="CB150" s="178"/>
      <c r="CC150" s="178"/>
      <c r="CD150" s="178"/>
      <c r="CE150" s="178"/>
      <c r="CF150" s="178"/>
      <c r="CG150" s="178"/>
      <c r="CH150" s="178"/>
      <c r="CI150" s="178"/>
      <c r="CJ150" s="178"/>
      <c r="CK150" s="178"/>
      <c r="CL150" s="178"/>
      <c r="CM150" s="178"/>
      <c r="CN150" s="178"/>
      <c r="CO150" s="178"/>
      <c r="CP150" s="178"/>
      <c r="CQ150" s="178"/>
      <c r="CR150" s="178"/>
      <c r="CS150" s="178"/>
      <c r="CT150" s="178"/>
      <c r="CU150" s="178"/>
      <c r="CV150" s="178"/>
      <c r="CW150" s="178"/>
      <c r="CX150" s="178"/>
      <c r="CY150" s="178"/>
      <c r="CZ150" s="178"/>
      <c r="DA150" s="178"/>
      <c r="DB150" s="178"/>
      <c r="DC150" s="178"/>
      <c r="DD150" s="178"/>
      <c r="DE150" s="178"/>
      <c r="DF150" s="178"/>
      <c r="DG150" s="178"/>
      <c r="DH150" s="178"/>
      <c r="DI150" s="178"/>
      <c r="DJ150" s="178"/>
      <c r="DK150" s="178"/>
      <c r="DL150" s="178"/>
      <c r="DM150" s="178"/>
      <c r="DN150" s="178"/>
      <c r="DO150" s="178"/>
      <c r="DP150" s="178"/>
      <c r="DQ150" s="178"/>
      <c r="DR150" s="178"/>
      <c r="DS150" s="178"/>
      <c r="DT150" s="178"/>
      <c r="DU150" s="178"/>
      <c r="DV150" s="178"/>
      <c r="DW150" s="178"/>
      <c r="DX150" s="178"/>
      <c r="DY150" s="178"/>
      <c r="DZ150" s="178"/>
      <c r="EA150" s="178"/>
      <c r="EB150" s="178"/>
      <c r="EC150" s="178"/>
      <c r="ED150" s="178"/>
      <c r="EE150" s="178"/>
      <c r="EF150" s="178"/>
      <c r="EG150" s="178"/>
      <c r="EH150" s="178"/>
      <c r="EI150" s="178"/>
      <c r="EJ150" s="178"/>
      <c r="EK150" s="178"/>
      <c r="EL150" s="178"/>
      <c r="EM150" s="178"/>
      <c r="EN150" s="178"/>
      <c r="EO150" s="178"/>
      <c r="EP150" s="178"/>
      <c r="EQ150" s="178"/>
      <c r="ER150" s="178"/>
      <c r="ES150" s="178"/>
      <c r="ET150" s="178"/>
      <c r="EU150" s="178"/>
      <c r="EV150" s="178"/>
      <c r="EW150" s="178"/>
      <c r="EX150" s="178"/>
      <c r="EY150" s="178"/>
      <c r="EZ150" s="178"/>
      <c r="FA150" s="178"/>
      <c r="FB150" s="178"/>
      <c r="FC150" s="178"/>
      <c r="FD150" s="178"/>
      <c r="FE150" s="178"/>
      <c r="FF150" s="178"/>
      <c r="FG150" s="178"/>
      <c r="FH150" s="178"/>
      <c r="FI150" s="178"/>
      <c r="FJ150" s="178"/>
      <c r="FK150" s="178"/>
      <c r="FL150" s="178"/>
      <c r="FM150" s="178"/>
      <c r="FN150" s="178"/>
      <c r="FO150" s="178"/>
      <c r="FP150" s="178"/>
      <c r="FQ150" s="178"/>
      <c r="FR150" s="178"/>
      <c r="FS150" s="178"/>
      <c r="FT150" s="178"/>
      <c r="FU150" s="178"/>
      <c r="FV150" s="178"/>
      <c r="FW150" s="178"/>
      <c r="FX150" s="178"/>
      <c r="FY150" s="178"/>
      <c r="FZ150" s="178"/>
      <c r="GA150" s="178"/>
      <c r="GB150" s="178"/>
      <c r="GC150" s="178"/>
      <c r="GD150" s="178"/>
      <c r="GE150" s="178"/>
      <c r="GF150" s="178"/>
      <c r="GG150" s="178"/>
      <c r="GH150" s="178"/>
      <c r="GI150" s="178"/>
      <c r="GJ150" s="178"/>
      <c r="GK150" s="178"/>
      <c r="GL150" s="178"/>
      <c r="GM150" s="178"/>
      <c r="GN150" s="178"/>
      <c r="GO150" s="178"/>
      <c r="GP150" s="178"/>
      <c r="GQ150" s="178"/>
      <c r="GR150" s="178"/>
      <c r="GS150" s="178"/>
      <c r="GT150" s="178"/>
      <c r="GU150" s="178"/>
      <c r="GV150" s="178"/>
      <c r="GW150" s="178"/>
      <c r="GX150" s="178"/>
      <c r="GY150" s="178"/>
      <c r="GZ150" s="178"/>
      <c r="HA150" s="178"/>
      <c r="HB150" s="178"/>
      <c r="HC150" s="178"/>
      <c r="HD150" s="178"/>
      <c r="HE150" s="178"/>
      <c r="HF150" s="178"/>
      <c r="HG150" s="178"/>
      <c r="HH150" s="178"/>
      <c r="HI150" s="178"/>
      <c r="HJ150" s="178"/>
      <c r="HK150" s="178"/>
      <c r="HL150" s="178"/>
      <c r="HM150" s="178"/>
      <c r="HN150" s="178"/>
      <c r="HO150" s="178"/>
      <c r="HP150" s="178"/>
      <c r="HQ150" s="178"/>
      <c r="HR150" s="178"/>
      <c r="HS150" s="178"/>
      <c r="HT150" s="178"/>
      <c r="HU150" s="178"/>
      <c r="HV150" s="178"/>
      <c r="HW150" s="178"/>
      <c r="HX150" s="178"/>
      <c r="HY150" s="178"/>
      <c r="HZ150" s="178"/>
      <c r="IA150" s="178"/>
      <c r="IB150" s="178"/>
      <c r="IC150" s="178"/>
      <c r="ID150" s="178"/>
      <c r="IE150" s="178"/>
      <c r="IF150" s="178"/>
      <c r="IG150" s="178"/>
      <c r="IH150" s="178"/>
      <c r="II150" s="178"/>
      <c r="IJ150" s="178"/>
      <c r="IK150" s="178"/>
      <c r="IL150" s="178"/>
      <c r="IM150" s="178"/>
      <c r="IN150" s="178"/>
      <c r="IO150" s="178"/>
      <c r="IP150" s="178"/>
      <c r="IQ150" s="178"/>
      <c r="IR150" s="178"/>
      <c r="IS150" s="178"/>
      <c r="IT150" s="178"/>
      <c r="IU150" s="178"/>
      <c r="IV150" s="178"/>
      <c r="IW150" s="178"/>
      <c r="IX150" s="178"/>
      <c r="IY150" s="178"/>
      <c r="IZ150" s="178"/>
      <c r="JA150" s="178"/>
      <c r="JB150" s="178"/>
      <c r="JC150" s="178"/>
      <c r="JD150" s="178"/>
      <c r="JE150" s="178"/>
      <c r="JF150" s="178"/>
      <c r="JG150" s="178"/>
      <c r="JH150" s="178"/>
      <c r="JI150" s="178"/>
      <c r="JJ150" s="178"/>
      <c r="JK150" s="178"/>
      <c r="JL150" s="178"/>
      <c r="JM150" s="178"/>
      <c r="JN150" s="178"/>
      <c r="JO150" s="178"/>
      <c r="JP150" s="178"/>
      <c r="JQ150" s="178"/>
      <c r="JR150" s="178"/>
      <c r="JS150" s="178"/>
      <c r="JT150" s="178"/>
      <c r="JU150" s="178"/>
      <c r="JV150" s="178"/>
      <c r="JW150" s="178"/>
      <c r="JX150" s="178"/>
      <c r="JY150" s="178"/>
      <c r="JZ150" s="178"/>
      <c r="KA150" s="178"/>
      <c r="KB150" s="178"/>
    </row>
    <row r="151" ht="14.25" customHeight="1">
      <c r="A151" s="190" t="s">
        <v>493</v>
      </c>
      <c r="B151" s="196"/>
      <c r="C151" s="198">
        <v>0.195</v>
      </c>
      <c r="D151" s="192"/>
      <c r="E151" s="192"/>
      <c r="F151" s="190" t="s">
        <v>493</v>
      </c>
      <c r="G151" s="199">
        <v>0.215</v>
      </c>
      <c r="H151" s="178"/>
      <c r="I151" s="178"/>
      <c r="J151" s="178"/>
      <c r="K151" s="178"/>
      <c r="L151" s="178"/>
      <c r="M151" s="178"/>
      <c r="N151" s="178"/>
      <c r="O151" s="178"/>
      <c r="P151" s="178"/>
      <c r="Q151" s="178"/>
      <c r="R151" s="178"/>
      <c r="S151" s="178"/>
      <c r="T151" s="178"/>
      <c r="U151" s="178"/>
      <c r="V151" s="178"/>
      <c r="W151" s="178"/>
      <c r="X151" s="178"/>
      <c r="Y151" s="178"/>
      <c r="Z151" s="178"/>
      <c r="AA151" s="178"/>
      <c r="AB151" s="178"/>
      <c r="AC151" s="178"/>
      <c r="AD151" s="178"/>
      <c r="AE151" s="178"/>
      <c r="AF151" s="178"/>
      <c r="AG151" s="178"/>
      <c r="AH151" s="178"/>
      <c r="AI151" s="178"/>
      <c r="AJ151" s="178"/>
      <c r="AK151" s="178"/>
      <c r="AL151" s="178"/>
      <c r="AM151" s="178"/>
      <c r="AN151" s="178"/>
      <c r="AO151" s="178"/>
      <c r="AP151" s="178"/>
      <c r="AQ151" s="178"/>
      <c r="AR151" s="178"/>
      <c r="AS151" s="178"/>
      <c r="AT151" s="178"/>
      <c r="AU151" s="178"/>
      <c r="AV151" s="178"/>
      <c r="AW151" s="178"/>
      <c r="AX151" s="178"/>
      <c r="AY151" s="178"/>
      <c r="AZ151" s="178"/>
      <c r="BA151" s="178"/>
      <c r="BB151" s="178"/>
      <c r="BC151" s="178"/>
      <c r="BD151" s="178"/>
      <c r="BE151" s="178"/>
      <c r="BF151" s="178"/>
      <c r="BG151" s="178"/>
      <c r="BH151" s="178"/>
      <c r="BI151" s="178"/>
      <c r="BJ151" s="178"/>
      <c r="BK151" s="178"/>
      <c r="BL151" s="178"/>
      <c r="BM151" s="178"/>
      <c r="BN151" s="178"/>
      <c r="BO151" s="178"/>
      <c r="BP151" s="178"/>
      <c r="BQ151" s="178"/>
      <c r="BR151" s="178"/>
      <c r="BS151" s="178"/>
      <c r="BT151" s="178"/>
      <c r="BU151" s="178"/>
      <c r="BV151" s="178"/>
      <c r="BW151" s="178"/>
      <c r="BX151" s="178"/>
      <c r="BY151" s="178"/>
      <c r="BZ151" s="178"/>
      <c r="CA151" s="178"/>
      <c r="CB151" s="178"/>
      <c r="CC151" s="178"/>
      <c r="CD151" s="178"/>
      <c r="CE151" s="178"/>
      <c r="CF151" s="178"/>
      <c r="CG151" s="178"/>
      <c r="CH151" s="178"/>
      <c r="CI151" s="178"/>
      <c r="CJ151" s="178"/>
      <c r="CK151" s="178"/>
      <c r="CL151" s="178"/>
      <c r="CM151" s="178"/>
      <c r="CN151" s="178"/>
      <c r="CO151" s="178"/>
      <c r="CP151" s="178"/>
      <c r="CQ151" s="178"/>
      <c r="CR151" s="178"/>
      <c r="CS151" s="178"/>
      <c r="CT151" s="178"/>
      <c r="CU151" s="178"/>
      <c r="CV151" s="178"/>
      <c r="CW151" s="178"/>
      <c r="CX151" s="178"/>
      <c r="CY151" s="178"/>
      <c r="CZ151" s="178"/>
      <c r="DA151" s="178"/>
      <c r="DB151" s="178"/>
      <c r="DC151" s="178"/>
      <c r="DD151" s="178"/>
      <c r="DE151" s="178"/>
      <c r="DF151" s="178"/>
      <c r="DG151" s="178"/>
      <c r="DH151" s="178"/>
      <c r="DI151" s="178"/>
      <c r="DJ151" s="178"/>
      <c r="DK151" s="178"/>
      <c r="DL151" s="178"/>
      <c r="DM151" s="178"/>
      <c r="DN151" s="178"/>
      <c r="DO151" s="178"/>
      <c r="DP151" s="178"/>
      <c r="DQ151" s="178"/>
      <c r="DR151" s="178"/>
      <c r="DS151" s="178"/>
      <c r="DT151" s="178"/>
      <c r="DU151" s="178"/>
      <c r="DV151" s="178"/>
      <c r="DW151" s="178"/>
      <c r="DX151" s="178"/>
      <c r="DY151" s="178"/>
      <c r="DZ151" s="178"/>
      <c r="EA151" s="178"/>
      <c r="EB151" s="178"/>
      <c r="EC151" s="178"/>
      <c r="ED151" s="178"/>
      <c r="EE151" s="178"/>
      <c r="EF151" s="178"/>
      <c r="EG151" s="178"/>
      <c r="EH151" s="178"/>
      <c r="EI151" s="178"/>
      <c r="EJ151" s="178"/>
      <c r="EK151" s="178"/>
      <c r="EL151" s="178"/>
      <c r="EM151" s="178"/>
      <c r="EN151" s="178"/>
      <c r="EO151" s="178"/>
      <c r="EP151" s="178"/>
      <c r="EQ151" s="178"/>
      <c r="ER151" s="178"/>
      <c r="ES151" s="178"/>
      <c r="ET151" s="178"/>
      <c r="EU151" s="178"/>
      <c r="EV151" s="178"/>
      <c r="EW151" s="178"/>
      <c r="EX151" s="178"/>
      <c r="EY151" s="178"/>
      <c r="EZ151" s="178"/>
      <c r="FA151" s="178"/>
      <c r="FB151" s="178"/>
      <c r="FC151" s="178"/>
      <c r="FD151" s="178"/>
      <c r="FE151" s="178"/>
      <c r="FF151" s="178"/>
      <c r="FG151" s="178"/>
      <c r="FH151" s="178"/>
      <c r="FI151" s="178"/>
      <c r="FJ151" s="178"/>
      <c r="FK151" s="178"/>
      <c r="FL151" s="178"/>
      <c r="FM151" s="178"/>
      <c r="FN151" s="178"/>
      <c r="FO151" s="178"/>
      <c r="FP151" s="178"/>
      <c r="FQ151" s="178"/>
      <c r="FR151" s="178"/>
      <c r="FS151" s="178"/>
      <c r="FT151" s="178"/>
      <c r="FU151" s="178"/>
      <c r="FV151" s="178"/>
      <c r="FW151" s="178"/>
      <c r="FX151" s="178"/>
      <c r="FY151" s="178"/>
      <c r="FZ151" s="178"/>
      <c r="GA151" s="178"/>
      <c r="GB151" s="178"/>
      <c r="GC151" s="178"/>
      <c r="GD151" s="178"/>
      <c r="GE151" s="178"/>
      <c r="GF151" s="178"/>
      <c r="GG151" s="178"/>
      <c r="GH151" s="178"/>
      <c r="GI151" s="178"/>
      <c r="GJ151" s="178"/>
      <c r="GK151" s="178"/>
      <c r="GL151" s="178"/>
      <c r="GM151" s="178"/>
      <c r="GN151" s="178"/>
      <c r="GO151" s="178"/>
      <c r="GP151" s="178"/>
      <c r="GQ151" s="178"/>
      <c r="GR151" s="178"/>
      <c r="GS151" s="178"/>
      <c r="GT151" s="178"/>
      <c r="GU151" s="178"/>
      <c r="GV151" s="178"/>
      <c r="GW151" s="178"/>
      <c r="GX151" s="178"/>
      <c r="GY151" s="178"/>
      <c r="GZ151" s="178"/>
      <c r="HA151" s="178"/>
      <c r="HB151" s="178"/>
      <c r="HC151" s="178"/>
      <c r="HD151" s="178"/>
      <c r="HE151" s="178"/>
      <c r="HF151" s="178"/>
      <c r="HG151" s="178"/>
      <c r="HH151" s="178"/>
      <c r="HI151" s="178"/>
      <c r="HJ151" s="178"/>
      <c r="HK151" s="178"/>
      <c r="HL151" s="178"/>
      <c r="HM151" s="178"/>
      <c r="HN151" s="178"/>
      <c r="HO151" s="178"/>
      <c r="HP151" s="178"/>
      <c r="HQ151" s="178"/>
      <c r="HR151" s="178"/>
      <c r="HS151" s="178"/>
      <c r="HT151" s="178"/>
      <c r="HU151" s="178"/>
      <c r="HV151" s="178"/>
      <c r="HW151" s="178"/>
      <c r="HX151" s="178"/>
      <c r="HY151" s="178"/>
      <c r="HZ151" s="178"/>
      <c r="IA151" s="178"/>
      <c r="IB151" s="178"/>
      <c r="IC151" s="178"/>
      <c r="ID151" s="178"/>
      <c r="IE151" s="178"/>
      <c r="IF151" s="178"/>
      <c r="IG151" s="178"/>
      <c r="IH151" s="178"/>
      <c r="II151" s="178"/>
      <c r="IJ151" s="178"/>
      <c r="IK151" s="178"/>
      <c r="IL151" s="178"/>
      <c r="IM151" s="178"/>
      <c r="IN151" s="178"/>
      <c r="IO151" s="178"/>
      <c r="IP151" s="178"/>
      <c r="IQ151" s="178"/>
      <c r="IR151" s="178"/>
      <c r="IS151" s="178"/>
      <c r="IT151" s="178"/>
      <c r="IU151" s="178"/>
      <c r="IV151" s="178"/>
      <c r="IW151" s="178"/>
      <c r="IX151" s="178"/>
      <c r="IY151" s="178"/>
      <c r="IZ151" s="178"/>
      <c r="JA151" s="178"/>
      <c r="JB151" s="178"/>
      <c r="JC151" s="178"/>
      <c r="JD151" s="178"/>
      <c r="JE151" s="178"/>
      <c r="JF151" s="178"/>
      <c r="JG151" s="178"/>
      <c r="JH151" s="178"/>
      <c r="JI151" s="178"/>
      <c r="JJ151" s="178"/>
      <c r="JK151" s="178"/>
      <c r="JL151" s="178"/>
      <c r="JM151" s="178"/>
      <c r="JN151" s="178"/>
      <c r="JO151" s="178"/>
      <c r="JP151" s="178"/>
      <c r="JQ151" s="178"/>
      <c r="JR151" s="178"/>
      <c r="JS151" s="178"/>
      <c r="JT151" s="178"/>
      <c r="JU151" s="178"/>
      <c r="JV151" s="178"/>
      <c r="JW151" s="178"/>
      <c r="JX151" s="178"/>
      <c r="JY151" s="178"/>
      <c r="JZ151" s="178"/>
      <c r="KA151" s="178"/>
      <c r="KB151" s="178"/>
    </row>
    <row r="152" ht="14.25" customHeight="1">
      <c r="A152" s="200"/>
      <c r="B152" s="201"/>
      <c r="C152" s="201"/>
      <c r="D152" s="192"/>
      <c r="E152" s="192"/>
      <c r="F152" s="192"/>
      <c r="G152" s="178"/>
      <c r="H152" s="178"/>
      <c r="I152" s="178"/>
      <c r="J152" s="178"/>
      <c r="K152" s="178"/>
      <c r="L152" s="178"/>
      <c r="M152" s="178"/>
      <c r="N152" s="178"/>
      <c r="O152" s="178"/>
      <c r="P152" s="178"/>
      <c r="Q152" s="178"/>
      <c r="R152" s="178"/>
      <c r="S152" s="178"/>
      <c r="T152" s="178"/>
      <c r="U152" s="178"/>
      <c r="V152" s="178"/>
      <c r="W152" s="178"/>
      <c r="X152" s="178"/>
      <c r="Y152" s="178"/>
      <c r="Z152" s="178"/>
      <c r="AA152" s="178"/>
      <c r="AB152" s="178"/>
      <c r="AC152" s="178"/>
      <c r="AD152" s="178"/>
      <c r="AE152" s="178"/>
      <c r="AF152" s="178"/>
      <c r="AG152" s="178"/>
      <c r="AH152" s="178"/>
      <c r="AI152" s="178"/>
      <c r="AJ152" s="178"/>
      <c r="AK152" s="178"/>
      <c r="AL152" s="178"/>
      <c r="AM152" s="178"/>
      <c r="AN152" s="178"/>
      <c r="AO152" s="178"/>
      <c r="AP152" s="178"/>
      <c r="AQ152" s="178"/>
      <c r="AR152" s="178"/>
      <c r="AS152" s="178"/>
      <c r="AT152" s="178"/>
      <c r="AU152" s="178"/>
      <c r="AV152" s="178"/>
      <c r="AW152" s="178"/>
      <c r="AX152" s="178"/>
      <c r="AY152" s="178"/>
      <c r="AZ152" s="178"/>
      <c r="BA152" s="178"/>
      <c r="BB152" s="178"/>
      <c r="BC152" s="178"/>
      <c r="BD152" s="178"/>
      <c r="BE152" s="178"/>
      <c r="BF152" s="178"/>
      <c r="BG152" s="178"/>
      <c r="BH152" s="178"/>
      <c r="BI152" s="178"/>
      <c r="BJ152" s="178"/>
      <c r="BK152" s="178"/>
      <c r="BL152" s="178"/>
      <c r="BM152" s="178"/>
      <c r="BN152" s="178"/>
      <c r="BO152" s="178"/>
      <c r="BP152" s="178"/>
      <c r="BQ152" s="178"/>
      <c r="BR152" s="178"/>
      <c r="BS152" s="178"/>
      <c r="BT152" s="178"/>
      <c r="BU152" s="178"/>
      <c r="BV152" s="178"/>
      <c r="BW152" s="178"/>
      <c r="BX152" s="178"/>
      <c r="BY152" s="178"/>
      <c r="BZ152" s="178"/>
      <c r="CA152" s="178"/>
      <c r="CB152" s="178"/>
      <c r="CC152" s="178"/>
      <c r="CD152" s="178"/>
      <c r="CE152" s="178"/>
      <c r="CF152" s="178"/>
      <c r="CG152" s="178"/>
      <c r="CH152" s="178"/>
      <c r="CI152" s="178"/>
      <c r="CJ152" s="178"/>
      <c r="CK152" s="178"/>
      <c r="CL152" s="178"/>
      <c r="CM152" s="178"/>
      <c r="CN152" s="178"/>
      <c r="CO152" s="178"/>
      <c r="CP152" s="178"/>
      <c r="CQ152" s="178"/>
      <c r="CR152" s="178"/>
      <c r="CS152" s="178"/>
      <c r="CT152" s="178"/>
      <c r="CU152" s="178"/>
      <c r="CV152" s="178"/>
      <c r="CW152" s="178"/>
      <c r="CX152" s="178"/>
      <c r="CY152" s="178"/>
      <c r="CZ152" s="178"/>
      <c r="DA152" s="178"/>
      <c r="DB152" s="178"/>
      <c r="DC152" s="178"/>
      <c r="DD152" s="178"/>
      <c r="DE152" s="178"/>
      <c r="DF152" s="178"/>
      <c r="DG152" s="178"/>
      <c r="DH152" s="178"/>
      <c r="DI152" s="178"/>
      <c r="DJ152" s="178"/>
      <c r="DK152" s="178"/>
      <c r="DL152" s="178"/>
      <c r="DM152" s="178"/>
      <c r="DN152" s="178"/>
      <c r="DO152" s="178"/>
      <c r="DP152" s="178"/>
      <c r="DQ152" s="178"/>
      <c r="DR152" s="178"/>
      <c r="DS152" s="178"/>
      <c r="DT152" s="178"/>
      <c r="DU152" s="178"/>
      <c r="DV152" s="178"/>
      <c r="DW152" s="178"/>
      <c r="DX152" s="178"/>
      <c r="DY152" s="178"/>
      <c r="DZ152" s="178"/>
      <c r="EA152" s="178"/>
      <c r="EB152" s="178"/>
      <c r="EC152" s="178"/>
      <c r="ED152" s="178"/>
      <c r="EE152" s="178"/>
      <c r="EF152" s="178"/>
      <c r="EG152" s="178"/>
      <c r="EH152" s="178"/>
      <c r="EI152" s="178"/>
      <c r="EJ152" s="178"/>
      <c r="EK152" s="178"/>
      <c r="EL152" s="178"/>
      <c r="EM152" s="178"/>
      <c r="EN152" s="178"/>
      <c r="EO152" s="178"/>
      <c r="EP152" s="178"/>
      <c r="EQ152" s="178"/>
      <c r="ER152" s="178"/>
      <c r="ES152" s="178"/>
      <c r="ET152" s="178"/>
      <c r="EU152" s="178"/>
      <c r="EV152" s="178"/>
      <c r="EW152" s="178"/>
      <c r="EX152" s="178"/>
      <c r="EY152" s="178"/>
      <c r="EZ152" s="178"/>
      <c r="FA152" s="178"/>
      <c r="FB152" s="178"/>
      <c r="FC152" s="178"/>
      <c r="FD152" s="178"/>
      <c r="FE152" s="178"/>
      <c r="FF152" s="178"/>
      <c r="FG152" s="178"/>
      <c r="FH152" s="178"/>
      <c r="FI152" s="178"/>
      <c r="FJ152" s="178"/>
      <c r="FK152" s="178"/>
      <c r="FL152" s="178"/>
      <c r="FM152" s="178"/>
      <c r="FN152" s="178"/>
      <c r="FO152" s="178"/>
      <c r="FP152" s="178"/>
      <c r="FQ152" s="178"/>
      <c r="FR152" s="178"/>
      <c r="FS152" s="178"/>
      <c r="FT152" s="178"/>
      <c r="FU152" s="178"/>
      <c r="FV152" s="178"/>
      <c r="FW152" s="178"/>
      <c r="FX152" s="178"/>
      <c r="FY152" s="178"/>
      <c r="FZ152" s="178"/>
      <c r="GA152" s="178"/>
      <c r="GB152" s="178"/>
      <c r="GC152" s="178"/>
      <c r="GD152" s="178"/>
      <c r="GE152" s="178"/>
      <c r="GF152" s="178"/>
      <c r="GG152" s="178"/>
      <c r="GH152" s="178"/>
      <c r="GI152" s="178"/>
      <c r="GJ152" s="178"/>
      <c r="GK152" s="178"/>
      <c r="GL152" s="178"/>
      <c r="GM152" s="178"/>
      <c r="GN152" s="178"/>
      <c r="GO152" s="178"/>
      <c r="GP152" s="178"/>
      <c r="GQ152" s="178"/>
      <c r="GR152" s="178"/>
      <c r="GS152" s="178"/>
      <c r="GT152" s="178"/>
      <c r="GU152" s="178"/>
      <c r="GV152" s="178"/>
      <c r="GW152" s="178"/>
      <c r="GX152" s="178"/>
      <c r="GY152" s="178"/>
      <c r="GZ152" s="178"/>
      <c r="HA152" s="178"/>
      <c r="HB152" s="178"/>
      <c r="HC152" s="178"/>
      <c r="HD152" s="178"/>
      <c r="HE152" s="178"/>
      <c r="HF152" s="178"/>
      <c r="HG152" s="178"/>
      <c r="HH152" s="178"/>
      <c r="HI152" s="178"/>
      <c r="HJ152" s="178"/>
      <c r="HK152" s="178"/>
      <c r="HL152" s="178"/>
      <c r="HM152" s="178"/>
      <c r="HN152" s="178"/>
      <c r="HO152" s="178"/>
      <c r="HP152" s="178"/>
      <c r="HQ152" s="178"/>
      <c r="HR152" s="178"/>
      <c r="HS152" s="178"/>
      <c r="HT152" s="178"/>
      <c r="HU152" s="178"/>
      <c r="HV152" s="178"/>
      <c r="HW152" s="178"/>
      <c r="HX152" s="178"/>
      <c r="HY152" s="178"/>
      <c r="HZ152" s="178"/>
      <c r="IA152" s="178"/>
      <c r="IB152" s="178"/>
      <c r="IC152" s="178"/>
      <c r="ID152" s="178"/>
      <c r="IE152" s="178"/>
      <c r="IF152" s="178"/>
      <c r="IG152" s="178"/>
      <c r="IH152" s="178"/>
      <c r="II152" s="178"/>
      <c r="IJ152" s="178"/>
      <c r="IK152" s="178"/>
      <c r="IL152" s="178"/>
      <c r="IM152" s="178"/>
      <c r="IN152" s="178"/>
      <c r="IO152" s="178"/>
      <c r="IP152" s="178"/>
      <c r="IQ152" s="178"/>
      <c r="IR152" s="178"/>
      <c r="IS152" s="178"/>
      <c r="IT152" s="178"/>
      <c r="IU152" s="178"/>
      <c r="IV152" s="178"/>
      <c r="IW152" s="178"/>
      <c r="IX152" s="178"/>
      <c r="IY152" s="178"/>
      <c r="IZ152" s="178"/>
      <c r="JA152" s="178"/>
      <c r="JB152" s="178"/>
      <c r="JC152" s="178"/>
      <c r="JD152" s="178"/>
      <c r="JE152" s="178"/>
      <c r="JF152" s="178"/>
      <c r="JG152" s="178"/>
      <c r="JH152" s="178"/>
      <c r="JI152" s="178"/>
      <c r="JJ152" s="178"/>
      <c r="JK152" s="178"/>
      <c r="JL152" s="178"/>
      <c r="JM152" s="178"/>
      <c r="JN152" s="178"/>
      <c r="JO152" s="178"/>
      <c r="JP152" s="178"/>
      <c r="JQ152" s="178"/>
      <c r="JR152" s="178"/>
      <c r="JS152" s="178"/>
      <c r="JT152" s="178"/>
      <c r="JU152" s="178"/>
      <c r="JV152" s="178"/>
      <c r="JW152" s="178"/>
      <c r="JX152" s="178"/>
      <c r="JY152" s="178"/>
      <c r="JZ152" s="178"/>
      <c r="KA152" s="178"/>
      <c r="KB152" s="178"/>
    </row>
    <row r="153" ht="14.25" customHeight="1">
      <c r="B153" s="178"/>
      <c r="C153" s="178"/>
      <c r="D153" s="178"/>
      <c r="E153" s="178"/>
      <c r="F153" s="178"/>
      <c r="G153" s="178"/>
      <c r="H153" s="178"/>
      <c r="I153" s="178"/>
      <c r="J153" s="178"/>
      <c r="K153" s="178"/>
      <c r="L153" s="178"/>
      <c r="M153" s="178"/>
      <c r="N153" s="178"/>
      <c r="O153" s="178"/>
      <c r="P153" s="178"/>
      <c r="Q153" s="178"/>
      <c r="R153" s="178"/>
      <c r="S153" s="178"/>
      <c r="T153" s="178"/>
      <c r="U153" s="178"/>
      <c r="V153" s="178"/>
      <c r="W153" s="178"/>
      <c r="X153" s="178"/>
      <c r="Y153" s="178"/>
      <c r="Z153" s="178"/>
      <c r="AA153" s="178"/>
      <c r="AB153" s="178"/>
      <c r="AC153" s="178"/>
      <c r="AD153" s="178"/>
      <c r="AE153" s="178"/>
      <c r="AF153" s="178"/>
      <c r="AG153" s="178"/>
      <c r="AH153" s="178"/>
      <c r="AI153" s="178"/>
      <c r="AJ153" s="178"/>
      <c r="AK153" s="178"/>
      <c r="AL153" s="178"/>
      <c r="AM153" s="178"/>
      <c r="AN153" s="178"/>
      <c r="AO153" s="178"/>
      <c r="AP153" s="178"/>
      <c r="AQ153" s="178"/>
      <c r="AR153" s="178"/>
      <c r="AS153" s="178"/>
      <c r="AT153" s="178"/>
      <c r="AU153" s="178"/>
      <c r="AV153" s="178"/>
      <c r="AW153" s="178"/>
      <c r="AX153" s="178"/>
      <c r="AY153" s="178"/>
      <c r="AZ153" s="178"/>
      <c r="BA153" s="178"/>
      <c r="BB153" s="178"/>
      <c r="BC153" s="178"/>
      <c r="BD153" s="178"/>
      <c r="BE153" s="178"/>
      <c r="BF153" s="178"/>
      <c r="BG153" s="178"/>
      <c r="BH153" s="178"/>
      <c r="BI153" s="178"/>
      <c r="BJ153" s="178"/>
      <c r="BK153" s="178"/>
      <c r="BL153" s="178"/>
      <c r="BM153" s="178"/>
      <c r="BN153" s="178"/>
      <c r="BO153" s="178"/>
      <c r="BP153" s="178"/>
      <c r="BQ153" s="178"/>
      <c r="BR153" s="178"/>
      <c r="BS153" s="178"/>
      <c r="BT153" s="178"/>
      <c r="BU153" s="178"/>
      <c r="BV153" s="178"/>
      <c r="BW153" s="178"/>
      <c r="BX153" s="178"/>
      <c r="BY153" s="178"/>
      <c r="BZ153" s="178"/>
      <c r="CA153" s="178"/>
      <c r="CB153" s="178"/>
      <c r="CC153" s="178"/>
      <c r="CD153" s="178"/>
      <c r="CE153" s="178"/>
      <c r="CF153" s="178"/>
      <c r="CG153" s="178"/>
      <c r="CH153" s="178"/>
      <c r="CI153" s="178"/>
      <c r="CJ153" s="178"/>
      <c r="CK153" s="178"/>
      <c r="CL153" s="178"/>
      <c r="CM153" s="178"/>
      <c r="CN153" s="178"/>
      <c r="CO153" s="178"/>
      <c r="CP153" s="178"/>
      <c r="CQ153" s="178"/>
      <c r="CR153" s="178"/>
      <c r="CS153" s="178"/>
      <c r="CT153" s="178"/>
      <c r="CU153" s="178"/>
      <c r="CV153" s="178"/>
      <c r="CW153" s="178"/>
      <c r="CX153" s="178"/>
      <c r="CY153" s="178"/>
      <c r="CZ153" s="178"/>
      <c r="DA153" s="178"/>
      <c r="DB153" s="178"/>
      <c r="DC153" s="178"/>
      <c r="DD153" s="178"/>
      <c r="DE153" s="178"/>
      <c r="DF153" s="178"/>
      <c r="DG153" s="178"/>
      <c r="DH153" s="178"/>
      <c r="DI153" s="178"/>
      <c r="DJ153" s="178"/>
      <c r="DK153" s="178"/>
      <c r="DL153" s="178"/>
      <c r="DM153" s="178"/>
      <c r="DN153" s="178"/>
      <c r="DO153" s="178"/>
      <c r="DP153" s="178"/>
      <c r="DQ153" s="178"/>
      <c r="DR153" s="178"/>
      <c r="DS153" s="178"/>
      <c r="DT153" s="178"/>
      <c r="DU153" s="178"/>
      <c r="DV153" s="178"/>
      <c r="DW153" s="178"/>
      <c r="DX153" s="178"/>
      <c r="DY153" s="178"/>
      <c r="DZ153" s="178"/>
      <c r="EA153" s="178"/>
      <c r="EB153" s="178"/>
      <c r="EC153" s="178"/>
      <c r="ED153" s="178"/>
      <c r="EE153" s="178"/>
      <c r="EF153" s="178"/>
      <c r="EG153" s="178"/>
      <c r="EH153" s="178"/>
      <c r="EI153" s="178"/>
      <c r="EJ153" s="178"/>
      <c r="EK153" s="178"/>
      <c r="EL153" s="178"/>
      <c r="EM153" s="178"/>
      <c r="EN153" s="178"/>
      <c r="EO153" s="178"/>
      <c r="EP153" s="178"/>
      <c r="EQ153" s="178"/>
      <c r="ER153" s="178"/>
      <c r="ES153" s="178"/>
      <c r="ET153" s="178"/>
      <c r="EU153" s="178"/>
      <c r="EV153" s="178"/>
      <c r="EW153" s="178"/>
      <c r="EX153" s="178"/>
      <c r="EY153" s="178"/>
      <c r="EZ153" s="178"/>
      <c r="FA153" s="178"/>
      <c r="FB153" s="178"/>
      <c r="FC153" s="178"/>
      <c r="FD153" s="178"/>
      <c r="FE153" s="178"/>
      <c r="FF153" s="178"/>
      <c r="FG153" s="178"/>
      <c r="FH153" s="178"/>
      <c r="FI153" s="178"/>
      <c r="FJ153" s="178"/>
      <c r="FK153" s="178"/>
      <c r="FL153" s="178"/>
      <c r="FM153" s="178"/>
      <c r="FN153" s="178"/>
      <c r="FO153" s="178"/>
      <c r="FP153" s="178"/>
      <c r="FQ153" s="178"/>
      <c r="FR153" s="178"/>
      <c r="FS153" s="178"/>
      <c r="FT153" s="178"/>
      <c r="FU153" s="178"/>
      <c r="FV153" s="178"/>
      <c r="FW153" s="178"/>
      <c r="FX153" s="178"/>
      <c r="FY153" s="178"/>
      <c r="FZ153" s="178"/>
      <c r="GA153" s="178"/>
      <c r="GB153" s="178"/>
      <c r="GC153" s="178"/>
      <c r="GD153" s="178"/>
      <c r="GE153" s="178"/>
      <c r="GF153" s="178"/>
      <c r="GG153" s="178"/>
      <c r="GH153" s="178"/>
      <c r="GI153" s="178"/>
      <c r="GJ153" s="178"/>
      <c r="GK153" s="178"/>
      <c r="GL153" s="178"/>
      <c r="GM153" s="178"/>
      <c r="GN153" s="178"/>
      <c r="GO153" s="178"/>
      <c r="GP153" s="178"/>
      <c r="GQ153" s="178"/>
      <c r="GR153" s="178"/>
      <c r="GS153" s="178"/>
      <c r="GT153" s="178"/>
      <c r="GU153" s="178"/>
      <c r="GV153" s="178"/>
      <c r="GW153" s="178"/>
      <c r="GX153" s="178"/>
      <c r="GY153" s="178"/>
      <c r="GZ153" s="178"/>
      <c r="HA153" s="178"/>
      <c r="HB153" s="178"/>
      <c r="HC153" s="178"/>
      <c r="HD153" s="178"/>
      <c r="HE153" s="178"/>
      <c r="HF153" s="178"/>
      <c r="HG153" s="178"/>
      <c r="HH153" s="178"/>
      <c r="HI153" s="178"/>
      <c r="HJ153" s="178"/>
      <c r="HK153" s="178"/>
      <c r="HL153" s="178"/>
      <c r="HM153" s="178"/>
      <c r="HN153" s="178"/>
      <c r="HO153" s="178"/>
      <c r="HP153" s="178"/>
      <c r="HQ153" s="178"/>
      <c r="HR153" s="178"/>
      <c r="HS153" s="178"/>
      <c r="HT153" s="178"/>
      <c r="HU153" s="178"/>
      <c r="HV153" s="178"/>
      <c r="HW153" s="178"/>
      <c r="HX153" s="178"/>
      <c r="HY153" s="178"/>
      <c r="HZ153" s="178"/>
      <c r="IA153" s="178"/>
      <c r="IB153" s="178"/>
      <c r="IC153" s="178"/>
      <c r="ID153" s="178"/>
      <c r="IE153" s="178"/>
      <c r="IF153" s="178"/>
      <c r="IG153" s="178"/>
      <c r="IH153" s="178"/>
      <c r="II153" s="178"/>
      <c r="IJ153" s="178"/>
      <c r="IK153" s="178"/>
      <c r="IL153" s="178"/>
      <c r="IM153" s="178"/>
      <c r="IN153" s="178"/>
      <c r="IO153" s="178"/>
      <c r="IP153" s="178"/>
      <c r="IQ153" s="178"/>
      <c r="IR153" s="178"/>
      <c r="IS153" s="178"/>
      <c r="IT153" s="178"/>
      <c r="IU153" s="178"/>
      <c r="IV153" s="178"/>
      <c r="IW153" s="178"/>
      <c r="IX153" s="178"/>
      <c r="IY153" s="178"/>
      <c r="IZ153" s="178"/>
      <c r="JA153" s="178"/>
      <c r="JB153" s="178"/>
      <c r="JC153" s="178"/>
      <c r="JD153" s="178"/>
      <c r="JE153" s="178"/>
      <c r="JF153" s="178"/>
      <c r="JG153" s="178"/>
      <c r="JH153" s="178"/>
      <c r="JI153" s="178"/>
      <c r="JJ153" s="178"/>
      <c r="JK153" s="178"/>
      <c r="JL153" s="178"/>
      <c r="JM153" s="178"/>
      <c r="JN153" s="178"/>
      <c r="JO153" s="178"/>
      <c r="JP153" s="178"/>
      <c r="JQ153" s="178"/>
      <c r="JR153" s="178"/>
      <c r="JS153" s="178"/>
      <c r="JT153" s="178"/>
      <c r="JU153" s="178"/>
      <c r="JV153" s="178"/>
      <c r="JW153" s="178"/>
      <c r="JX153" s="178"/>
      <c r="JY153" s="178"/>
      <c r="JZ153" s="178"/>
      <c r="KA153" s="178"/>
      <c r="KB153" s="178"/>
    </row>
    <row r="154" ht="14.25" customHeight="1">
      <c r="B154" s="178"/>
      <c r="C154" s="202" t="s">
        <v>10</v>
      </c>
      <c r="D154" s="178"/>
      <c r="E154" s="178"/>
      <c r="F154" s="178"/>
      <c r="G154" s="178"/>
      <c r="H154" s="178"/>
      <c r="I154" s="178"/>
      <c r="J154" s="178"/>
      <c r="K154" s="178"/>
      <c r="L154" s="178"/>
      <c r="M154" s="178"/>
      <c r="N154" s="178"/>
      <c r="O154" s="178"/>
      <c r="P154" s="178"/>
      <c r="Q154" s="178"/>
      <c r="R154" s="178"/>
      <c r="S154" s="178"/>
      <c r="T154" s="178"/>
      <c r="U154" s="178"/>
      <c r="V154" s="178"/>
      <c r="W154" s="178"/>
      <c r="X154" s="178"/>
      <c r="Y154" s="178"/>
      <c r="Z154" s="178"/>
      <c r="AA154" s="178"/>
      <c r="AB154" s="178"/>
      <c r="AC154" s="178"/>
      <c r="AD154" s="178"/>
      <c r="AE154" s="178"/>
      <c r="AF154" s="178"/>
      <c r="AG154" s="178"/>
      <c r="AH154" s="178"/>
      <c r="AI154" s="178"/>
      <c r="AJ154" s="178"/>
      <c r="AK154" s="178"/>
      <c r="AL154" s="178"/>
      <c r="AM154" s="178"/>
      <c r="AN154" s="178"/>
      <c r="AO154" s="178"/>
      <c r="AP154" s="178"/>
      <c r="AQ154" s="178"/>
      <c r="AR154" s="178"/>
      <c r="AS154" s="178"/>
      <c r="AT154" s="178"/>
      <c r="AU154" s="178"/>
      <c r="AV154" s="178"/>
      <c r="AW154" s="178"/>
      <c r="AX154" s="178"/>
      <c r="AY154" s="178"/>
      <c r="AZ154" s="178"/>
      <c r="BA154" s="178"/>
      <c r="BB154" s="178"/>
      <c r="BC154" s="178"/>
      <c r="BD154" s="178"/>
      <c r="BE154" s="178"/>
      <c r="BF154" s="178"/>
      <c r="BG154" s="178"/>
      <c r="BH154" s="178"/>
      <c r="BI154" s="178"/>
      <c r="BJ154" s="178"/>
      <c r="BK154" s="178"/>
      <c r="BL154" s="178"/>
      <c r="BM154" s="178"/>
      <c r="BN154" s="178"/>
      <c r="BO154" s="178"/>
      <c r="BP154" s="178"/>
      <c r="BQ154" s="178"/>
      <c r="BR154" s="178"/>
      <c r="BS154" s="178"/>
      <c r="BT154" s="178"/>
      <c r="BU154" s="178"/>
      <c r="BV154" s="178"/>
      <c r="BW154" s="178"/>
      <c r="BX154" s="178"/>
      <c r="BY154" s="178"/>
      <c r="BZ154" s="178"/>
      <c r="CA154" s="178"/>
      <c r="CB154" s="178"/>
      <c r="CC154" s="178"/>
      <c r="CD154" s="178"/>
      <c r="CE154" s="178"/>
      <c r="CF154" s="178"/>
      <c r="CG154" s="178"/>
      <c r="CH154" s="178"/>
      <c r="CI154" s="178"/>
      <c r="CJ154" s="178"/>
      <c r="CK154" s="178"/>
      <c r="CL154" s="178"/>
      <c r="CM154" s="178"/>
      <c r="CN154" s="178"/>
      <c r="CO154" s="178"/>
      <c r="CP154" s="178"/>
      <c r="CQ154" s="178"/>
      <c r="CR154" s="178"/>
      <c r="CS154" s="178"/>
      <c r="CT154" s="178"/>
      <c r="CU154" s="178"/>
      <c r="CV154" s="178"/>
      <c r="CW154" s="178"/>
      <c r="CX154" s="178"/>
      <c r="CY154" s="178"/>
      <c r="CZ154" s="178"/>
      <c r="DA154" s="178"/>
      <c r="DB154" s="178"/>
      <c r="DC154" s="178"/>
      <c r="DD154" s="178"/>
      <c r="DE154" s="178"/>
      <c r="DF154" s="178"/>
      <c r="DG154" s="178"/>
      <c r="DH154" s="178"/>
      <c r="DI154" s="178"/>
      <c r="DJ154" s="178"/>
      <c r="DK154" s="178"/>
      <c r="DL154" s="178"/>
      <c r="DM154" s="178"/>
      <c r="DN154" s="178"/>
      <c r="DO154" s="178"/>
      <c r="DP154" s="178"/>
      <c r="DQ154" s="178"/>
      <c r="DR154" s="178"/>
      <c r="DS154" s="178"/>
      <c r="DT154" s="178"/>
      <c r="DU154" s="178"/>
      <c r="DV154" s="178"/>
      <c r="DW154" s="178"/>
      <c r="DX154" s="178"/>
      <c r="DY154" s="178"/>
      <c r="DZ154" s="178"/>
      <c r="EA154" s="178"/>
      <c r="EB154" s="178"/>
      <c r="EC154" s="178"/>
      <c r="ED154" s="178"/>
      <c r="EE154" s="178"/>
      <c r="EF154" s="178"/>
      <c r="EG154" s="178"/>
      <c r="EH154" s="178"/>
      <c r="EI154" s="178"/>
      <c r="EJ154" s="178"/>
      <c r="EK154" s="178"/>
      <c r="EL154" s="178"/>
      <c r="EM154" s="178"/>
      <c r="EN154" s="178"/>
      <c r="EO154" s="178"/>
      <c r="EP154" s="178"/>
      <c r="EQ154" s="178"/>
      <c r="ER154" s="178"/>
      <c r="ES154" s="178"/>
      <c r="ET154" s="178"/>
      <c r="EU154" s="178"/>
      <c r="EV154" s="178"/>
      <c r="EW154" s="178"/>
      <c r="EX154" s="178"/>
      <c r="EY154" s="178"/>
      <c r="EZ154" s="178"/>
      <c r="FA154" s="178"/>
      <c r="FB154" s="178"/>
      <c r="FC154" s="178"/>
      <c r="FD154" s="178"/>
      <c r="FE154" s="178"/>
      <c r="FF154" s="178"/>
      <c r="FG154" s="178"/>
      <c r="FH154" s="178"/>
      <c r="FI154" s="178"/>
      <c r="FJ154" s="178"/>
      <c r="FK154" s="178"/>
      <c r="FL154" s="178"/>
      <c r="FM154" s="178"/>
      <c r="FN154" s="178"/>
      <c r="FO154" s="178"/>
      <c r="FP154" s="178"/>
      <c r="FQ154" s="178"/>
      <c r="FR154" s="178"/>
      <c r="FS154" s="178"/>
      <c r="FT154" s="178"/>
      <c r="FU154" s="178"/>
      <c r="FV154" s="178"/>
      <c r="FW154" s="178"/>
      <c r="FX154" s="178"/>
      <c r="FY154" s="178"/>
      <c r="FZ154" s="178"/>
      <c r="GA154" s="178"/>
      <c r="GB154" s="178"/>
      <c r="GC154" s="178"/>
      <c r="GD154" s="178"/>
      <c r="GE154" s="178"/>
      <c r="GF154" s="178"/>
      <c r="GG154" s="178"/>
      <c r="GH154" s="178"/>
      <c r="GI154" s="178"/>
      <c r="GJ154" s="178"/>
      <c r="GK154" s="178"/>
      <c r="GL154" s="178"/>
      <c r="GM154" s="178"/>
      <c r="GN154" s="178"/>
      <c r="GO154" s="178"/>
      <c r="GP154" s="178"/>
      <c r="GQ154" s="178"/>
      <c r="GR154" s="178"/>
      <c r="GS154" s="178"/>
      <c r="GT154" s="178"/>
      <c r="GU154" s="178"/>
      <c r="GV154" s="178"/>
      <c r="GW154" s="178"/>
      <c r="GX154" s="178"/>
      <c r="GY154" s="178"/>
      <c r="GZ154" s="178"/>
      <c r="HA154" s="178"/>
      <c r="HB154" s="178"/>
      <c r="HC154" s="178"/>
      <c r="HD154" s="178"/>
      <c r="HE154" s="178"/>
      <c r="HF154" s="178"/>
      <c r="HG154" s="178"/>
      <c r="HH154" s="178"/>
      <c r="HI154" s="178"/>
      <c r="HJ154" s="178"/>
      <c r="HK154" s="178"/>
      <c r="HL154" s="178"/>
      <c r="HM154" s="178"/>
      <c r="HN154" s="178"/>
      <c r="HO154" s="178"/>
      <c r="HP154" s="178"/>
      <c r="HQ154" s="178"/>
      <c r="HR154" s="178"/>
      <c r="HS154" s="178"/>
      <c r="HT154" s="178"/>
      <c r="HU154" s="178"/>
      <c r="HV154" s="178"/>
      <c r="HW154" s="178"/>
      <c r="HX154" s="178"/>
      <c r="HY154" s="178"/>
      <c r="HZ154" s="178"/>
      <c r="IA154" s="178"/>
      <c r="IB154" s="178"/>
      <c r="IC154" s="178"/>
      <c r="ID154" s="178"/>
      <c r="IE154" s="178"/>
      <c r="IF154" s="178"/>
      <c r="IG154" s="178"/>
      <c r="IH154" s="178"/>
      <c r="II154" s="178"/>
      <c r="IJ154" s="178"/>
      <c r="IK154" s="178"/>
      <c r="IL154" s="178"/>
      <c r="IM154" s="178"/>
      <c r="IN154" s="178"/>
      <c r="IO154" s="178"/>
      <c r="IP154" s="178"/>
      <c r="IQ154" s="178"/>
      <c r="IR154" s="178"/>
      <c r="IS154" s="178"/>
      <c r="IT154" s="178"/>
      <c r="IU154" s="178"/>
      <c r="IV154" s="178"/>
      <c r="IW154" s="178"/>
      <c r="IX154" s="178"/>
      <c r="IY154" s="178"/>
      <c r="IZ154" s="178"/>
      <c r="JA154" s="178"/>
      <c r="JB154" s="178"/>
      <c r="JC154" s="178"/>
      <c r="JD154" s="178"/>
      <c r="JE154" s="178"/>
      <c r="JF154" s="178"/>
      <c r="JG154" s="178"/>
      <c r="JH154" s="178"/>
      <c r="JI154" s="178"/>
      <c r="JJ154" s="178"/>
      <c r="JK154" s="178"/>
      <c r="JL154" s="178"/>
      <c r="JM154" s="178"/>
      <c r="JN154" s="178"/>
      <c r="JO154" s="178"/>
      <c r="JP154" s="178"/>
      <c r="JQ154" s="178"/>
      <c r="JR154" s="178"/>
      <c r="JS154" s="178"/>
      <c r="JT154" s="178"/>
      <c r="JU154" s="178"/>
      <c r="JV154" s="178"/>
      <c r="JW154" s="178"/>
      <c r="JX154" s="178"/>
      <c r="JY154" s="178"/>
      <c r="JZ154" s="178"/>
      <c r="KA154" s="178"/>
      <c r="KB154" s="178"/>
    </row>
    <row r="155" ht="14.25" customHeight="1">
      <c r="B155" s="188"/>
      <c r="C155" s="18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178"/>
      <c r="BI155" s="178"/>
      <c r="BJ155" s="178"/>
      <c r="BK155" s="178"/>
      <c r="BL155" s="178"/>
      <c r="BM155" s="178"/>
      <c r="BN155" s="178"/>
      <c r="BO155" s="178"/>
      <c r="BP155" s="178"/>
      <c r="BQ155" s="178"/>
      <c r="BR155" s="178"/>
      <c r="BS155" s="178"/>
      <c r="BT155" s="178"/>
      <c r="BU155" s="178"/>
      <c r="BV155" s="178"/>
      <c r="BW155" s="178"/>
      <c r="BX155" s="178"/>
      <c r="BY155" s="178"/>
      <c r="BZ155" s="178"/>
      <c r="CA155" s="178"/>
      <c r="CB155" s="178"/>
      <c r="CC155" s="178"/>
      <c r="CD155" s="178"/>
      <c r="CE155" s="178"/>
      <c r="CF155" s="178"/>
      <c r="CG155" s="178"/>
      <c r="CH155" s="178"/>
      <c r="CI155" s="178"/>
      <c r="CJ155" s="178"/>
      <c r="CK155" s="178"/>
      <c r="CL155" s="178"/>
      <c r="CM155" s="178"/>
      <c r="CN155" s="178"/>
      <c r="CO155" s="178"/>
      <c r="CP155" s="178"/>
      <c r="CQ155" s="178"/>
      <c r="CR155" s="178"/>
      <c r="CS155" s="178"/>
      <c r="CT155" s="178"/>
      <c r="CU155" s="178"/>
      <c r="CV155" s="178"/>
      <c r="CW155" s="178"/>
      <c r="CX155" s="178"/>
      <c r="CY155" s="178"/>
      <c r="CZ155" s="178"/>
      <c r="DA155" s="178"/>
      <c r="DB155" s="178"/>
      <c r="DC155" s="178"/>
      <c r="DD155" s="178"/>
      <c r="DE155" s="178"/>
      <c r="DF155" s="178"/>
      <c r="DG155" s="178"/>
      <c r="DH155" s="178"/>
      <c r="DI155" s="178"/>
      <c r="DJ155" s="178"/>
      <c r="DK155" s="178"/>
      <c r="DL155" s="178"/>
      <c r="DM155" s="178"/>
      <c r="DN155" s="178"/>
      <c r="DO155" s="178"/>
      <c r="DP155" s="178"/>
      <c r="DQ155" s="178"/>
      <c r="DR155" s="178"/>
      <c r="DS155" s="178"/>
      <c r="DT155" s="178"/>
      <c r="DU155" s="178"/>
      <c r="DV155" s="178"/>
      <c r="DW155" s="178"/>
      <c r="DX155" s="178"/>
      <c r="DY155" s="178"/>
      <c r="DZ155" s="178"/>
      <c r="EA155" s="178"/>
      <c r="EB155" s="178"/>
      <c r="EC155" s="178"/>
      <c r="ED155" s="178"/>
      <c r="EE155" s="178"/>
      <c r="EF155" s="178"/>
      <c r="EG155" s="178"/>
      <c r="EH155" s="178"/>
      <c r="EI155" s="178"/>
      <c r="EJ155" s="178"/>
      <c r="EK155" s="178"/>
      <c r="EL155" s="178"/>
      <c r="EM155" s="178"/>
      <c r="EN155" s="178"/>
      <c r="EO155" s="178"/>
      <c r="EP155" s="178"/>
      <c r="EQ155" s="178"/>
      <c r="ER155" s="178"/>
      <c r="ES155" s="178"/>
      <c r="ET155" s="178"/>
      <c r="EU155" s="178"/>
      <c r="EV155" s="178"/>
      <c r="EW155" s="178"/>
      <c r="EX155" s="178"/>
      <c r="EY155" s="178"/>
      <c r="EZ155" s="178"/>
      <c r="FA155" s="178"/>
      <c r="FB155" s="178"/>
      <c r="FC155" s="178"/>
      <c r="FD155" s="178"/>
      <c r="FE155" s="178"/>
      <c r="FF155" s="178"/>
      <c r="FG155" s="178"/>
      <c r="FH155" s="178"/>
      <c r="FI155" s="178"/>
      <c r="FJ155" s="178"/>
      <c r="FK155" s="178"/>
      <c r="FL155" s="178"/>
      <c r="FM155" s="178"/>
      <c r="FN155" s="178"/>
      <c r="FO155" s="178"/>
      <c r="FP155" s="178"/>
      <c r="FQ155" s="178"/>
      <c r="FR155" s="178"/>
      <c r="FS155" s="178"/>
      <c r="FT155" s="178"/>
      <c r="FU155" s="178"/>
      <c r="FV155" s="178"/>
      <c r="FW155" s="178"/>
      <c r="FX155" s="178"/>
      <c r="FY155" s="178"/>
      <c r="FZ155" s="178"/>
      <c r="GA155" s="178"/>
      <c r="GB155" s="178"/>
      <c r="GC155" s="178"/>
      <c r="GD155" s="178"/>
      <c r="GE155" s="178"/>
      <c r="GF155" s="178"/>
      <c r="GG155" s="178"/>
      <c r="GH155" s="178"/>
      <c r="GI155" s="178"/>
      <c r="GJ155" s="178"/>
      <c r="GK155" s="178"/>
      <c r="GL155" s="178"/>
      <c r="GM155" s="178"/>
      <c r="GN155" s="178"/>
      <c r="GO155" s="178"/>
      <c r="GP155" s="178"/>
      <c r="GQ155" s="178"/>
      <c r="GR155" s="178"/>
      <c r="GS155" s="178"/>
      <c r="GT155" s="178"/>
      <c r="GU155" s="178"/>
      <c r="GV155" s="178"/>
      <c r="GW155" s="178"/>
      <c r="GX155" s="178"/>
      <c r="GY155" s="178"/>
      <c r="GZ155" s="178"/>
      <c r="HA155" s="178"/>
      <c r="HB155" s="178"/>
      <c r="HC155" s="178"/>
      <c r="HD155" s="178"/>
      <c r="HE155" s="178"/>
      <c r="HF155" s="178"/>
      <c r="HG155" s="178"/>
      <c r="HH155" s="178"/>
      <c r="HI155" s="178"/>
      <c r="HJ155" s="178"/>
      <c r="HK155" s="178"/>
      <c r="HL155" s="178"/>
      <c r="HM155" s="178"/>
      <c r="HN155" s="178"/>
      <c r="HO155" s="178"/>
      <c r="HP155" s="178"/>
      <c r="HQ155" s="178"/>
      <c r="HR155" s="178"/>
      <c r="HS155" s="178"/>
      <c r="HT155" s="178"/>
      <c r="HU155" s="178"/>
      <c r="HV155" s="178"/>
      <c r="HW155" s="178"/>
      <c r="HX155" s="178"/>
      <c r="HY155" s="178"/>
      <c r="HZ155" s="178"/>
      <c r="IA155" s="178"/>
      <c r="IB155" s="178"/>
      <c r="IC155" s="178"/>
      <c r="ID155" s="178"/>
      <c r="IE155" s="178"/>
      <c r="IF155" s="178"/>
      <c r="IG155" s="178"/>
      <c r="IH155" s="178"/>
      <c r="II155" s="178"/>
      <c r="IJ155" s="178"/>
      <c r="IK155" s="178"/>
      <c r="IL155" s="178"/>
      <c r="IM155" s="178"/>
      <c r="IN155" s="178"/>
      <c r="IO155" s="178"/>
      <c r="IP155" s="178"/>
      <c r="IQ155" s="178"/>
      <c r="IR155" s="178"/>
      <c r="IS155" s="178"/>
      <c r="IT155" s="178"/>
      <c r="IU155" s="178"/>
      <c r="IV155" s="178"/>
      <c r="IW155" s="178"/>
      <c r="IX155" s="178"/>
      <c r="IY155" s="178"/>
      <c r="IZ155" s="178"/>
      <c r="JA155" s="178"/>
      <c r="JB155" s="178"/>
      <c r="JC155" s="178"/>
      <c r="JD155" s="178"/>
      <c r="JE155" s="178"/>
      <c r="JF155" s="178"/>
      <c r="JG155" s="178"/>
      <c r="JH155" s="178"/>
      <c r="JI155" s="178"/>
      <c r="JJ155" s="178"/>
      <c r="JK155" s="178"/>
      <c r="JL155" s="178"/>
      <c r="JM155" s="178"/>
      <c r="JN155" s="178"/>
      <c r="JO155" s="178"/>
      <c r="JP155" s="178"/>
      <c r="JQ155" s="178"/>
      <c r="JR155" s="178"/>
      <c r="JS155" s="178"/>
      <c r="JT155" s="178"/>
      <c r="JU155" s="178"/>
      <c r="JV155" s="178"/>
      <c r="JW155" s="178"/>
      <c r="JX155" s="178"/>
      <c r="JY155" s="178"/>
      <c r="JZ155" s="178"/>
      <c r="KA155" s="178"/>
      <c r="KB155" s="178"/>
    </row>
    <row r="156" ht="14.25" customHeight="1">
      <c r="B156" s="188"/>
      <c r="C156" s="188"/>
      <c r="D156" s="178"/>
      <c r="E156" s="178"/>
      <c r="F156" s="178"/>
      <c r="G156" s="178"/>
      <c r="H156" s="178"/>
      <c r="I156" s="178"/>
      <c r="J156" s="178"/>
      <c r="K156" s="178"/>
      <c r="L156" s="178"/>
      <c r="M156" s="178"/>
      <c r="N156" s="178"/>
      <c r="O156" s="178"/>
      <c r="P156" s="178"/>
      <c r="Q156" s="178"/>
      <c r="R156" s="178"/>
      <c r="S156" s="178"/>
      <c r="T156" s="178"/>
      <c r="U156" s="178"/>
      <c r="V156" s="178"/>
      <c r="W156" s="178"/>
      <c r="X156" s="178"/>
      <c r="Y156" s="178"/>
      <c r="Z156" s="178"/>
      <c r="AA156" s="178"/>
      <c r="AB156" s="178"/>
      <c r="AC156" s="178"/>
      <c r="AD156" s="178"/>
      <c r="AE156" s="178"/>
      <c r="AF156" s="178"/>
      <c r="AG156" s="178"/>
      <c r="AH156" s="178"/>
      <c r="AI156" s="178"/>
      <c r="AJ156" s="178"/>
      <c r="AK156" s="178"/>
      <c r="AL156" s="178"/>
      <c r="AM156" s="178"/>
      <c r="AN156" s="178"/>
      <c r="AO156" s="178"/>
      <c r="AP156" s="178"/>
      <c r="AQ156" s="178"/>
      <c r="AR156" s="178"/>
      <c r="AS156" s="178"/>
      <c r="AT156" s="178"/>
      <c r="AU156" s="178"/>
      <c r="AV156" s="178"/>
      <c r="AW156" s="178"/>
      <c r="AX156" s="178"/>
      <c r="AY156" s="178"/>
      <c r="AZ156" s="178"/>
      <c r="BA156" s="178"/>
      <c r="BB156" s="178"/>
      <c r="BC156" s="178"/>
      <c r="BD156" s="178"/>
      <c r="BE156" s="178"/>
      <c r="BF156" s="178"/>
      <c r="BG156" s="178"/>
      <c r="BH156" s="178"/>
      <c r="BI156" s="178"/>
      <c r="BJ156" s="178"/>
      <c r="BK156" s="178"/>
      <c r="BL156" s="178"/>
      <c r="BM156" s="178"/>
      <c r="BN156" s="178"/>
      <c r="BO156" s="178"/>
      <c r="BP156" s="178"/>
      <c r="BQ156" s="178"/>
      <c r="BR156" s="178"/>
      <c r="BS156" s="178"/>
      <c r="BT156" s="178"/>
      <c r="BU156" s="178"/>
      <c r="BV156" s="178"/>
      <c r="BW156" s="178"/>
      <c r="BX156" s="178"/>
      <c r="BY156" s="178"/>
      <c r="BZ156" s="178"/>
      <c r="CA156" s="178"/>
      <c r="CB156" s="178"/>
      <c r="CC156" s="178"/>
      <c r="CD156" s="178"/>
      <c r="CE156" s="178"/>
      <c r="CF156" s="178"/>
      <c r="CG156" s="178"/>
      <c r="CH156" s="178"/>
      <c r="CI156" s="178"/>
      <c r="CJ156" s="178"/>
      <c r="CK156" s="178"/>
      <c r="CL156" s="178"/>
      <c r="CM156" s="178"/>
      <c r="CN156" s="178"/>
      <c r="CO156" s="178"/>
      <c r="CP156" s="178"/>
      <c r="CQ156" s="178"/>
      <c r="CR156" s="178"/>
      <c r="CS156" s="178"/>
      <c r="CT156" s="178"/>
      <c r="CU156" s="178"/>
      <c r="CV156" s="178"/>
      <c r="CW156" s="178"/>
      <c r="CX156" s="178"/>
      <c r="CY156" s="178"/>
      <c r="CZ156" s="178"/>
      <c r="DA156" s="178"/>
      <c r="DB156" s="178"/>
      <c r="DC156" s="178"/>
      <c r="DD156" s="178"/>
      <c r="DE156" s="178"/>
      <c r="DF156" s="178"/>
      <c r="DG156" s="178"/>
      <c r="DH156" s="178"/>
      <c r="DI156" s="178"/>
      <c r="DJ156" s="178"/>
      <c r="DK156" s="178"/>
      <c r="DL156" s="178"/>
      <c r="DM156" s="178"/>
      <c r="DN156" s="178"/>
      <c r="DO156" s="178"/>
      <c r="DP156" s="178"/>
      <c r="DQ156" s="178"/>
      <c r="DR156" s="178"/>
      <c r="DS156" s="178"/>
      <c r="DT156" s="178"/>
      <c r="DU156" s="178"/>
      <c r="DV156" s="178"/>
      <c r="DW156" s="178"/>
      <c r="DX156" s="178"/>
      <c r="DY156" s="178"/>
      <c r="DZ156" s="178"/>
      <c r="EA156" s="178"/>
      <c r="EB156" s="178"/>
      <c r="EC156" s="178"/>
      <c r="ED156" s="178"/>
      <c r="EE156" s="178"/>
      <c r="EF156" s="178"/>
      <c r="EG156" s="178"/>
      <c r="EH156" s="178"/>
      <c r="EI156" s="178"/>
      <c r="EJ156" s="178"/>
      <c r="EK156" s="178"/>
      <c r="EL156" s="178"/>
      <c r="EM156" s="178"/>
      <c r="EN156" s="178"/>
      <c r="EO156" s="178"/>
      <c r="EP156" s="178"/>
      <c r="EQ156" s="178"/>
      <c r="ER156" s="178"/>
      <c r="ES156" s="178"/>
      <c r="ET156" s="178"/>
      <c r="EU156" s="178"/>
      <c r="EV156" s="178"/>
      <c r="EW156" s="178"/>
      <c r="EX156" s="178"/>
      <c r="EY156" s="178"/>
      <c r="EZ156" s="178"/>
      <c r="FA156" s="178"/>
      <c r="FB156" s="178"/>
      <c r="FC156" s="178"/>
      <c r="FD156" s="178"/>
      <c r="FE156" s="178"/>
      <c r="FF156" s="178"/>
      <c r="FG156" s="178"/>
      <c r="FH156" s="178"/>
      <c r="FI156" s="178"/>
      <c r="FJ156" s="178"/>
      <c r="FK156" s="178"/>
      <c r="FL156" s="178"/>
      <c r="FM156" s="178"/>
      <c r="FN156" s="178"/>
      <c r="FO156" s="178"/>
      <c r="FP156" s="178"/>
      <c r="FQ156" s="178"/>
      <c r="FR156" s="178"/>
      <c r="FS156" s="178"/>
      <c r="FT156" s="178"/>
      <c r="FU156" s="178"/>
      <c r="FV156" s="178"/>
      <c r="FW156" s="178"/>
      <c r="FX156" s="178"/>
      <c r="FY156" s="178"/>
      <c r="FZ156" s="178"/>
      <c r="GA156" s="178"/>
      <c r="GB156" s="178"/>
      <c r="GC156" s="178"/>
      <c r="GD156" s="178"/>
      <c r="GE156" s="178"/>
      <c r="GF156" s="178"/>
      <c r="GG156" s="178"/>
      <c r="GH156" s="178"/>
      <c r="GI156" s="178"/>
      <c r="GJ156" s="178"/>
      <c r="GK156" s="178"/>
      <c r="GL156" s="178"/>
      <c r="GM156" s="178"/>
      <c r="GN156" s="178"/>
      <c r="GO156" s="178"/>
      <c r="GP156" s="178"/>
      <c r="GQ156" s="178"/>
      <c r="GR156" s="178"/>
      <c r="GS156" s="178"/>
      <c r="GT156" s="178"/>
      <c r="GU156" s="178"/>
      <c r="GV156" s="178"/>
      <c r="GW156" s="178"/>
      <c r="GX156" s="178"/>
      <c r="GY156" s="178"/>
      <c r="GZ156" s="178"/>
      <c r="HA156" s="178"/>
      <c r="HB156" s="178"/>
      <c r="HC156" s="178"/>
      <c r="HD156" s="178"/>
      <c r="HE156" s="178"/>
      <c r="HF156" s="178"/>
      <c r="HG156" s="178"/>
      <c r="HH156" s="178"/>
      <c r="HI156" s="178"/>
      <c r="HJ156" s="178"/>
      <c r="HK156" s="178"/>
      <c r="HL156" s="178"/>
      <c r="HM156" s="178"/>
      <c r="HN156" s="178"/>
      <c r="HO156" s="178"/>
      <c r="HP156" s="178"/>
      <c r="HQ156" s="178"/>
      <c r="HR156" s="178"/>
      <c r="HS156" s="178"/>
      <c r="HT156" s="178"/>
      <c r="HU156" s="178"/>
      <c r="HV156" s="178"/>
      <c r="HW156" s="178"/>
      <c r="HX156" s="178"/>
      <c r="HY156" s="178"/>
      <c r="HZ156" s="178"/>
      <c r="IA156" s="178"/>
      <c r="IB156" s="178"/>
      <c r="IC156" s="178"/>
      <c r="ID156" s="178"/>
      <c r="IE156" s="178"/>
      <c r="IF156" s="178"/>
      <c r="IG156" s="178"/>
      <c r="IH156" s="178"/>
      <c r="II156" s="178"/>
      <c r="IJ156" s="178"/>
      <c r="IK156" s="178"/>
      <c r="IL156" s="178"/>
      <c r="IM156" s="178"/>
      <c r="IN156" s="178"/>
      <c r="IO156" s="178"/>
      <c r="IP156" s="178"/>
      <c r="IQ156" s="178"/>
      <c r="IR156" s="178"/>
      <c r="IS156" s="178"/>
      <c r="IT156" s="178"/>
      <c r="IU156" s="178"/>
      <c r="IV156" s="178"/>
      <c r="IW156" s="178"/>
      <c r="IX156" s="178"/>
      <c r="IY156" s="178"/>
      <c r="IZ156" s="178"/>
      <c r="JA156" s="178"/>
      <c r="JB156" s="178"/>
      <c r="JC156" s="178"/>
      <c r="JD156" s="178"/>
      <c r="JE156" s="178"/>
      <c r="JF156" s="178"/>
      <c r="JG156" s="178"/>
      <c r="JH156" s="178"/>
      <c r="JI156" s="178"/>
      <c r="JJ156" s="178"/>
      <c r="JK156" s="178"/>
      <c r="JL156" s="178"/>
      <c r="JM156" s="178"/>
      <c r="JN156" s="178"/>
      <c r="JO156" s="178"/>
      <c r="JP156" s="178"/>
      <c r="JQ156" s="178"/>
      <c r="JR156" s="178"/>
      <c r="JS156" s="178"/>
      <c r="JT156" s="178"/>
      <c r="JU156" s="178"/>
      <c r="JV156" s="178"/>
      <c r="JW156" s="178"/>
      <c r="JX156" s="178"/>
      <c r="JY156" s="178"/>
      <c r="JZ156" s="178"/>
      <c r="KA156" s="178"/>
      <c r="KB156" s="178"/>
    </row>
    <row r="157" ht="14.25" customHeight="1">
      <c r="B157" s="203"/>
      <c r="C157" s="203"/>
      <c r="D157" s="178"/>
      <c r="E157" s="178"/>
      <c r="F157" s="178"/>
      <c r="G157" s="178"/>
      <c r="H157" s="178"/>
      <c r="I157" s="178"/>
      <c r="J157" s="178"/>
      <c r="K157" s="178"/>
      <c r="L157" s="178"/>
      <c r="M157" s="178"/>
      <c r="N157" s="178"/>
      <c r="O157" s="178"/>
      <c r="P157" s="178"/>
      <c r="Q157" s="178"/>
      <c r="R157" s="178"/>
      <c r="S157" s="178"/>
      <c r="T157" s="178"/>
      <c r="U157" s="178"/>
      <c r="V157" s="178"/>
      <c r="W157" s="178"/>
      <c r="X157" s="178"/>
      <c r="Y157" s="178"/>
      <c r="Z157" s="178"/>
      <c r="AA157" s="178"/>
      <c r="AB157" s="178"/>
      <c r="AC157" s="178"/>
      <c r="AD157" s="178"/>
      <c r="AE157" s="178"/>
      <c r="AF157" s="178"/>
      <c r="AG157" s="178"/>
      <c r="AH157" s="178"/>
      <c r="AI157" s="178"/>
      <c r="AJ157" s="178"/>
      <c r="AK157" s="178"/>
      <c r="AL157" s="178"/>
      <c r="AM157" s="178"/>
      <c r="AN157" s="178"/>
      <c r="AO157" s="178"/>
      <c r="AP157" s="178"/>
      <c r="AQ157" s="178"/>
      <c r="AR157" s="178"/>
      <c r="AS157" s="178"/>
      <c r="AT157" s="178"/>
      <c r="AU157" s="178"/>
      <c r="AV157" s="178"/>
      <c r="AW157" s="178"/>
      <c r="AX157" s="178"/>
      <c r="AY157" s="178"/>
      <c r="AZ157" s="178"/>
      <c r="BA157" s="178"/>
      <c r="BB157" s="178"/>
      <c r="BC157" s="178"/>
      <c r="BD157" s="178"/>
      <c r="BE157" s="178"/>
      <c r="BF157" s="178"/>
      <c r="BG157" s="178"/>
      <c r="BH157" s="178"/>
      <c r="BI157" s="178"/>
      <c r="BJ157" s="178"/>
      <c r="BK157" s="178"/>
      <c r="BL157" s="178"/>
      <c r="BM157" s="178"/>
      <c r="BN157" s="178"/>
      <c r="BO157" s="178"/>
      <c r="BP157" s="178"/>
      <c r="BQ157" s="178"/>
      <c r="BR157" s="178"/>
      <c r="BS157" s="178"/>
      <c r="BT157" s="178"/>
      <c r="BU157" s="178"/>
      <c r="BV157" s="178"/>
      <c r="BW157" s="178"/>
      <c r="BX157" s="178"/>
      <c r="BY157" s="178"/>
      <c r="BZ157" s="178"/>
      <c r="CA157" s="178"/>
      <c r="CB157" s="178"/>
      <c r="CC157" s="178"/>
      <c r="CD157" s="178"/>
      <c r="CE157" s="178"/>
      <c r="CF157" s="178"/>
      <c r="CG157" s="178"/>
      <c r="CH157" s="178"/>
      <c r="CI157" s="178"/>
      <c r="CJ157" s="178"/>
      <c r="CK157" s="178"/>
      <c r="CL157" s="178"/>
      <c r="CM157" s="178"/>
      <c r="CN157" s="178"/>
      <c r="CO157" s="178"/>
      <c r="CP157" s="178"/>
      <c r="CQ157" s="178"/>
      <c r="CR157" s="178"/>
      <c r="CS157" s="178"/>
      <c r="CT157" s="178"/>
      <c r="CU157" s="178"/>
      <c r="CV157" s="178"/>
      <c r="CW157" s="178"/>
      <c r="CX157" s="178"/>
      <c r="CY157" s="178"/>
      <c r="CZ157" s="178"/>
      <c r="DA157" s="178"/>
      <c r="DB157" s="178"/>
      <c r="DC157" s="178"/>
      <c r="DD157" s="178"/>
      <c r="DE157" s="178"/>
      <c r="DF157" s="178"/>
      <c r="DG157" s="178"/>
      <c r="DH157" s="178"/>
      <c r="DI157" s="178"/>
      <c r="DJ157" s="178"/>
      <c r="DK157" s="178"/>
      <c r="DL157" s="178"/>
      <c r="DM157" s="178"/>
      <c r="DN157" s="178"/>
      <c r="DO157" s="178"/>
      <c r="DP157" s="178"/>
      <c r="DQ157" s="178"/>
      <c r="DR157" s="178"/>
      <c r="DS157" s="178"/>
      <c r="DT157" s="178"/>
      <c r="DU157" s="178"/>
      <c r="DV157" s="178"/>
      <c r="DW157" s="178"/>
      <c r="DX157" s="178"/>
      <c r="DY157" s="178"/>
      <c r="DZ157" s="178"/>
      <c r="EA157" s="178"/>
      <c r="EB157" s="178"/>
      <c r="EC157" s="178"/>
      <c r="ED157" s="178"/>
      <c r="EE157" s="178"/>
      <c r="EF157" s="178"/>
      <c r="EG157" s="178"/>
      <c r="EH157" s="178"/>
      <c r="EI157" s="178"/>
      <c r="EJ157" s="178"/>
      <c r="EK157" s="178"/>
      <c r="EL157" s="178"/>
      <c r="EM157" s="178"/>
      <c r="EN157" s="178"/>
      <c r="EO157" s="178"/>
      <c r="EP157" s="178"/>
      <c r="EQ157" s="178"/>
      <c r="ER157" s="178"/>
      <c r="ES157" s="178"/>
      <c r="ET157" s="178"/>
      <c r="EU157" s="178"/>
      <c r="EV157" s="178"/>
      <c r="EW157" s="178"/>
      <c r="EX157" s="178"/>
      <c r="EY157" s="178"/>
      <c r="EZ157" s="178"/>
      <c r="FA157" s="178"/>
      <c r="FB157" s="178"/>
      <c r="FC157" s="178"/>
      <c r="FD157" s="178"/>
      <c r="FE157" s="178"/>
      <c r="FF157" s="178"/>
      <c r="FG157" s="178"/>
      <c r="FH157" s="178"/>
      <c r="FI157" s="178"/>
      <c r="FJ157" s="178"/>
      <c r="FK157" s="178"/>
      <c r="FL157" s="178"/>
      <c r="FM157" s="178"/>
      <c r="FN157" s="178"/>
      <c r="FO157" s="178"/>
      <c r="FP157" s="178"/>
      <c r="FQ157" s="178"/>
      <c r="FR157" s="178"/>
      <c r="FS157" s="178"/>
      <c r="FT157" s="178"/>
      <c r="FU157" s="178"/>
      <c r="FV157" s="178"/>
      <c r="FW157" s="178"/>
      <c r="FX157" s="178"/>
      <c r="FY157" s="178"/>
      <c r="FZ157" s="178"/>
      <c r="GA157" s="178"/>
      <c r="GB157" s="178"/>
      <c r="GC157" s="178"/>
      <c r="GD157" s="178"/>
      <c r="GE157" s="178"/>
      <c r="GF157" s="178"/>
      <c r="GG157" s="178"/>
      <c r="GH157" s="178"/>
      <c r="GI157" s="178"/>
      <c r="GJ157" s="178"/>
      <c r="GK157" s="178"/>
      <c r="GL157" s="178"/>
      <c r="GM157" s="178"/>
      <c r="GN157" s="178"/>
      <c r="GO157" s="178"/>
      <c r="GP157" s="178"/>
      <c r="GQ157" s="178"/>
      <c r="GR157" s="178"/>
      <c r="GS157" s="178"/>
      <c r="GT157" s="178"/>
      <c r="GU157" s="178"/>
      <c r="GV157" s="178"/>
      <c r="GW157" s="178"/>
      <c r="GX157" s="178"/>
      <c r="GY157" s="178"/>
      <c r="GZ157" s="178"/>
      <c r="HA157" s="178"/>
      <c r="HB157" s="178"/>
      <c r="HC157" s="178"/>
      <c r="HD157" s="178"/>
      <c r="HE157" s="178"/>
      <c r="HF157" s="178"/>
      <c r="HG157" s="178"/>
      <c r="HH157" s="178"/>
      <c r="HI157" s="178"/>
      <c r="HJ157" s="178"/>
      <c r="HK157" s="178"/>
      <c r="HL157" s="178"/>
      <c r="HM157" s="178"/>
      <c r="HN157" s="178"/>
      <c r="HO157" s="178"/>
      <c r="HP157" s="178"/>
      <c r="HQ157" s="178"/>
      <c r="HR157" s="178"/>
      <c r="HS157" s="178"/>
      <c r="HT157" s="178"/>
      <c r="HU157" s="178"/>
      <c r="HV157" s="178"/>
      <c r="HW157" s="178"/>
      <c r="HX157" s="178"/>
      <c r="HY157" s="178"/>
      <c r="HZ157" s="178"/>
      <c r="IA157" s="178"/>
      <c r="IB157" s="178"/>
      <c r="IC157" s="178"/>
      <c r="ID157" s="178"/>
      <c r="IE157" s="178"/>
      <c r="IF157" s="178"/>
      <c r="IG157" s="178"/>
      <c r="IH157" s="178"/>
      <c r="II157" s="178"/>
      <c r="IJ157" s="178"/>
      <c r="IK157" s="178"/>
      <c r="IL157" s="178"/>
      <c r="IM157" s="178"/>
      <c r="IN157" s="178"/>
      <c r="IO157" s="178"/>
      <c r="IP157" s="178"/>
      <c r="IQ157" s="178"/>
      <c r="IR157" s="178"/>
      <c r="IS157" s="178"/>
      <c r="IT157" s="178"/>
      <c r="IU157" s="178"/>
      <c r="IV157" s="178"/>
      <c r="IW157" s="178"/>
      <c r="IX157" s="178"/>
      <c r="IY157" s="178"/>
      <c r="IZ157" s="178"/>
      <c r="JA157" s="178"/>
      <c r="JB157" s="178"/>
      <c r="JC157" s="178"/>
      <c r="JD157" s="178"/>
      <c r="JE157" s="178"/>
      <c r="JF157" s="178"/>
      <c r="JG157" s="178"/>
      <c r="JH157" s="178"/>
      <c r="JI157" s="178"/>
      <c r="JJ157" s="178"/>
      <c r="JK157" s="178"/>
      <c r="JL157" s="178"/>
      <c r="JM157" s="178"/>
      <c r="JN157" s="178"/>
      <c r="JO157" s="178"/>
      <c r="JP157" s="178"/>
      <c r="JQ157" s="178"/>
      <c r="JR157" s="178"/>
      <c r="JS157" s="178"/>
      <c r="JT157" s="178"/>
      <c r="JU157" s="178"/>
      <c r="JV157" s="178"/>
      <c r="JW157" s="178"/>
      <c r="JX157" s="178"/>
      <c r="JY157" s="178"/>
      <c r="JZ157" s="178"/>
      <c r="KA157" s="178"/>
      <c r="KB157" s="178"/>
    </row>
    <row r="158" ht="14.25" customHeight="1">
      <c r="B158" s="188"/>
      <c r="C158" s="188"/>
      <c r="D158" s="178"/>
      <c r="E158" s="178"/>
      <c r="F158" s="178"/>
      <c r="G158" s="178"/>
      <c r="H158" s="178"/>
      <c r="I158" s="178"/>
      <c r="J158" s="178"/>
      <c r="K158" s="178"/>
      <c r="L158" s="178"/>
      <c r="M158" s="178"/>
      <c r="N158" s="178"/>
      <c r="O158" s="178"/>
      <c r="P158" s="178"/>
      <c r="Q158" s="178"/>
      <c r="R158" s="178"/>
      <c r="S158" s="178"/>
      <c r="T158" s="178"/>
      <c r="U158" s="178"/>
      <c r="V158" s="178"/>
      <c r="W158" s="178"/>
      <c r="X158" s="178"/>
      <c r="Y158" s="178"/>
      <c r="Z158" s="178"/>
      <c r="AA158" s="178"/>
      <c r="AB158" s="178"/>
      <c r="AC158" s="178"/>
      <c r="AD158" s="178"/>
      <c r="AE158" s="178"/>
      <c r="AF158" s="178"/>
      <c r="AG158" s="178"/>
      <c r="AH158" s="178"/>
      <c r="AI158" s="178"/>
      <c r="AJ158" s="178"/>
      <c r="AK158" s="178"/>
      <c r="AL158" s="178"/>
      <c r="AM158" s="178"/>
      <c r="AN158" s="178"/>
      <c r="AO158" s="178"/>
      <c r="AP158" s="178"/>
      <c r="AQ158" s="178"/>
      <c r="AR158" s="178"/>
      <c r="AS158" s="178"/>
      <c r="AT158" s="178"/>
      <c r="AU158" s="178"/>
      <c r="AV158" s="178"/>
      <c r="AW158" s="178"/>
      <c r="AX158" s="178"/>
      <c r="AY158" s="178"/>
      <c r="AZ158" s="178"/>
      <c r="BA158" s="178"/>
      <c r="BB158" s="178"/>
      <c r="BC158" s="178"/>
      <c r="BD158" s="178"/>
      <c r="BE158" s="178"/>
      <c r="BF158" s="178"/>
      <c r="BG158" s="178"/>
      <c r="BH158" s="178"/>
      <c r="BI158" s="178"/>
      <c r="BJ158" s="178"/>
      <c r="BK158" s="178"/>
      <c r="BL158" s="178"/>
      <c r="BM158" s="178"/>
      <c r="BN158" s="178"/>
      <c r="BO158" s="178"/>
      <c r="BP158" s="178"/>
      <c r="BQ158" s="178"/>
      <c r="BR158" s="178"/>
      <c r="BS158" s="178"/>
      <c r="BT158" s="178"/>
      <c r="BU158" s="178"/>
      <c r="BV158" s="178"/>
      <c r="BW158" s="178"/>
      <c r="BX158" s="178"/>
      <c r="BY158" s="178"/>
      <c r="BZ158" s="178"/>
      <c r="CA158" s="178"/>
      <c r="CB158" s="178"/>
      <c r="CC158" s="178"/>
      <c r="CD158" s="178"/>
      <c r="CE158" s="178"/>
      <c r="CF158" s="178"/>
      <c r="CG158" s="178"/>
      <c r="CH158" s="178"/>
      <c r="CI158" s="178"/>
      <c r="CJ158" s="178"/>
      <c r="CK158" s="178"/>
      <c r="CL158" s="178"/>
      <c r="CM158" s="178"/>
      <c r="CN158" s="178"/>
      <c r="CO158" s="178"/>
      <c r="CP158" s="178"/>
      <c r="CQ158" s="178"/>
      <c r="CR158" s="178"/>
      <c r="CS158" s="178"/>
      <c r="CT158" s="178"/>
      <c r="CU158" s="178"/>
      <c r="CV158" s="178"/>
      <c r="CW158" s="178"/>
      <c r="CX158" s="178"/>
      <c r="CY158" s="178"/>
      <c r="CZ158" s="178"/>
      <c r="DA158" s="178"/>
      <c r="DB158" s="178"/>
      <c r="DC158" s="178"/>
      <c r="DD158" s="178"/>
      <c r="DE158" s="178"/>
      <c r="DF158" s="178"/>
      <c r="DG158" s="178"/>
      <c r="DH158" s="178"/>
      <c r="DI158" s="178"/>
      <c r="DJ158" s="178"/>
      <c r="DK158" s="178"/>
      <c r="DL158" s="178"/>
      <c r="DM158" s="178"/>
      <c r="DN158" s="178"/>
      <c r="DO158" s="178"/>
      <c r="DP158" s="178"/>
      <c r="DQ158" s="178"/>
      <c r="DR158" s="178"/>
      <c r="DS158" s="178"/>
      <c r="DT158" s="178"/>
      <c r="DU158" s="178"/>
      <c r="DV158" s="178"/>
      <c r="DW158" s="178"/>
      <c r="DX158" s="178"/>
      <c r="DY158" s="178"/>
      <c r="DZ158" s="178"/>
      <c r="EA158" s="178"/>
      <c r="EB158" s="178"/>
      <c r="EC158" s="178"/>
      <c r="ED158" s="178"/>
      <c r="EE158" s="178"/>
      <c r="EF158" s="178"/>
      <c r="EG158" s="178"/>
      <c r="EH158" s="178"/>
      <c r="EI158" s="178"/>
      <c r="EJ158" s="178"/>
      <c r="EK158" s="178"/>
      <c r="EL158" s="178"/>
      <c r="EM158" s="178"/>
      <c r="EN158" s="178"/>
      <c r="EO158" s="178"/>
      <c r="EP158" s="178"/>
      <c r="EQ158" s="178"/>
      <c r="ER158" s="178"/>
      <c r="ES158" s="178"/>
      <c r="ET158" s="178"/>
      <c r="EU158" s="178"/>
      <c r="EV158" s="178"/>
      <c r="EW158" s="178"/>
      <c r="EX158" s="178"/>
      <c r="EY158" s="178"/>
      <c r="EZ158" s="178"/>
      <c r="FA158" s="178"/>
      <c r="FB158" s="178"/>
      <c r="FC158" s="178"/>
      <c r="FD158" s="178"/>
      <c r="FE158" s="178"/>
      <c r="FF158" s="178"/>
      <c r="FG158" s="178"/>
      <c r="FH158" s="178"/>
      <c r="FI158" s="178"/>
      <c r="FJ158" s="178"/>
      <c r="FK158" s="178"/>
      <c r="FL158" s="178"/>
      <c r="FM158" s="178"/>
      <c r="FN158" s="178"/>
      <c r="FO158" s="178"/>
      <c r="FP158" s="178"/>
      <c r="FQ158" s="178"/>
      <c r="FR158" s="178"/>
      <c r="FS158" s="178"/>
      <c r="FT158" s="178"/>
      <c r="FU158" s="178"/>
      <c r="FV158" s="178"/>
      <c r="FW158" s="178"/>
      <c r="FX158" s="178"/>
      <c r="FY158" s="178"/>
      <c r="FZ158" s="178"/>
      <c r="GA158" s="178"/>
      <c r="GB158" s="178"/>
      <c r="GC158" s="178"/>
      <c r="GD158" s="178"/>
      <c r="GE158" s="178"/>
      <c r="GF158" s="178"/>
      <c r="GG158" s="178"/>
      <c r="GH158" s="178"/>
      <c r="GI158" s="178"/>
      <c r="GJ158" s="178"/>
      <c r="GK158" s="178"/>
      <c r="GL158" s="178"/>
      <c r="GM158" s="178"/>
      <c r="GN158" s="178"/>
      <c r="GO158" s="178"/>
      <c r="GP158" s="178"/>
      <c r="GQ158" s="178"/>
      <c r="GR158" s="178"/>
      <c r="GS158" s="178"/>
      <c r="GT158" s="178"/>
      <c r="GU158" s="178"/>
      <c r="GV158" s="178"/>
      <c r="GW158" s="178"/>
      <c r="GX158" s="178"/>
      <c r="GY158" s="178"/>
      <c r="GZ158" s="178"/>
      <c r="HA158" s="178"/>
      <c r="HB158" s="178"/>
      <c r="HC158" s="178"/>
      <c r="HD158" s="178"/>
      <c r="HE158" s="178"/>
      <c r="HF158" s="178"/>
      <c r="HG158" s="178"/>
      <c r="HH158" s="178"/>
      <c r="HI158" s="178"/>
      <c r="HJ158" s="178"/>
      <c r="HK158" s="178"/>
      <c r="HL158" s="178"/>
      <c r="HM158" s="178"/>
      <c r="HN158" s="178"/>
      <c r="HO158" s="178"/>
      <c r="HP158" s="178"/>
      <c r="HQ158" s="178"/>
      <c r="HR158" s="178"/>
      <c r="HS158" s="178"/>
      <c r="HT158" s="178"/>
      <c r="HU158" s="178"/>
      <c r="HV158" s="178"/>
      <c r="HW158" s="178"/>
      <c r="HX158" s="178"/>
      <c r="HY158" s="178"/>
      <c r="HZ158" s="178"/>
      <c r="IA158" s="178"/>
      <c r="IB158" s="178"/>
      <c r="IC158" s="178"/>
      <c r="ID158" s="178"/>
      <c r="IE158" s="178"/>
      <c r="IF158" s="178"/>
      <c r="IG158" s="178"/>
      <c r="IH158" s="178"/>
      <c r="II158" s="178"/>
      <c r="IJ158" s="178"/>
      <c r="IK158" s="178"/>
      <c r="IL158" s="178"/>
      <c r="IM158" s="178"/>
      <c r="IN158" s="178"/>
      <c r="IO158" s="178"/>
      <c r="IP158" s="178"/>
      <c r="IQ158" s="178"/>
      <c r="IR158" s="178"/>
      <c r="IS158" s="178"/>
      <c r="IT158" s="178"/>
      <c r="IU158" s="178"/>
      <c r="IV158" s="178"/>
      <c r="IW158" s="178"/>
      <c r="IX158" s="178"/>
      <c r="IY158" s="178"/>
      <c r="IZ158" s="178"/>
      <c r="JA158" s="178"/>
      <c r="JB158" s="178"/>
      <c r="JC158" s="178"/>
      <c r="JD158" s="178"/>
      <c r="JE158" s="178"/>
      <c r="JF158" s="178"/>
      <c r="JG158" s="178"/>
      <c r="JH158" s="178"/>
      <c r="JI158" s="178"/>
      <c r="JJ158" s="178"/>
      <c r="JK158" s="178"/>
      <c r="JL158" s="178"/>
      <c r="JM158" s="178"/>
      <c r="JN158" s="178"/>
      <c r="JO158" s="178"/>
      <c r="JP158" s="178"/>
      <c r="JQ158" s="178"/>
      <c r="JR158" s="178"/>
      <c r="JS158" s="178"/>
      <c r="JT158" s="178"/>
      <c r="JU158" s="178"/>
      <c r="JV158" s="178"/>
      <c r="JW158" s="178"/>
      <c r="JX158" s="178"/>
      <c r="JY158" s="178"/>
      <c r="JZ158" s="178"/>
      <c r="KA158" s="178"/>
      <c r="KB158" s="178"/>
    </row>
    <row r="159" ht="14.25" customHeight="1"/>
    <row r="160" ht="14.25" customHeight="1"/>
    <row r="161" ht="14.25" customHeight="1">
      <c r="B161" s="204"/>
      <c r="C161" s="204"/>
    </row>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75"/>
  <cols>
    <col customWidth="1" min="1" max="1" width="15.71"/>
    <col customWidth="1" min="2" max="2" width="23.71"/>
    <col customWidth="1" min="3" max="3" width="25.86"/>
    <col customWidth="1" min="4" max="26" width="8.71"/>
  </cols>
  <sheetData>
    <row r="1" ht="14.25" customHeight="1">
      <c r="A1" s="205" t="s">
        <v>76</v>
      </c>
      <c r="B1" s="206" t="s">
        <v>494</v>
      </c>
      <c r="C1" s="207"/>
    </row>
    <row r="2" ht="14.25" customHeight="1">
      <c r="A2" s="208">
        <v>1811001.0</v>
      </c>
      <c r="B2" s="209">
        <v>232.11476133552623</v>
      </c>
      <c r="C2" s="210"/>
      <c r="D2" s="210"/>
    </row>
    <row r="3" ht="14.25" customHeight="1">
      <c r="A3" s="132">
        <v>1811002.0</v>
      </c>
      <c r="B3" s="211">
        <v>147.27080155979638</v>
      </c>
      <c r="C3" s="212"/>
      <c r="D3" s="212"/>
    </row>
    <row r="4" ht="14.25" customHeight="1">
      <c r="A4" s="132">
        <v>1811003.0</v>
      </c>
      <c r="B4" s="211">
        <v>1062.1774832049941</v>
      </c>
      <c r="C4" s="212"/>
      <c r="D4" s="212"/>
    </row>
    <row r="5" ht="14.25" customHeight="1">
      <c r="A5" s="132">
        <v>1811004.0</v>
      </c>
      <c r="B5" s="211">
        <v>46.227012603952566</v>
      </c>
      <c r="C5" s="212"/>
      <c r="D5" s="212"/>
    </row>
    <row r="6" ht="14.25" customHeight="1">
      <c r="A6" s="132">
        <v>1811005.0</v>
      </c>
      <c r="B6" s="211">
        <v>299.61559047481177</v>
      </c>
      <c r="C6" s="212"/>
      <c r="D6" s="212"/>
    </row>
    <row r="7" ht="14.25" customHeight="1">
      <c r="A7" s="132">
        <v>1811006.0</v>
      </c>
      <c r="B7" s="211">
        <v>26.95795108972884</v>
      </c>
      <c r="C7" s="212"/>
      <c r="D7" s="212"/>
    </row>
    <row r="8" ht="14.25" customHeight="1">
      <c r="A8" s="132">
        <v>1811007.0</v>
      </c>
      <c r="B8" s="211">
        <v>18.869113619431058</v>
      </c>
      <c r="C8" s="212"/>
      <c r="D8" s="212"/>
    </row>
    <row r="9" ht="14.25" customHeight="1">
      <c r="A9" s="132">
        <v>1811008.0</v>
      </c>
      <c r="B9" s="211">
        <v>58.436635250263336</v>
      </c>
      <c r="C9" s="212"/>
      <c r="D9" s="212"/>
    </row>
    <row r="10" ht="14.25" customHeight="1">
      <c r="A10" s="132">
        <v>1811009.0</v>
      </c>
      <c r="B10" s="211">
        <v>465.3150686189814</v>
      </c>
      <c r="C10" s="212"/>
      <c r="D10" s="212"/>
    </row>
    <row r="11" ht="14.25" customHeight="1">
      <c r="A11" s="132">
        <v>1811010.0</v>
      </c>
      <c r="B11" s="211">
        <v>2839.216306080038</v>
      </c>
      <c r="C11" s="212"/>
      <c r="D11" s="212"/>
    </row>
    <row r="12" ht="14.25" customHeight="1">
      <c r="A12" s="132">
        <v>1811011.0</v>
      </c>
      <c r="B12" s="211">
        <v>202.257781516611</v>
      </c>
      <c r="C12" s="212"/>
      <c r="D12" s="212"/>
    </row>
    <row r="13" ht="14.25" customHeight="1">
      <c r="A13" s="132">
        <v>1811012.0</v>
      </c>
      <c r="B13" s="211">
        <v>190.32866112380333</v>
      </c>
      <c r="C13" s="212"/>
      <c r="D13" s="212"/>
    </row>
    <row r="14" ht="14.25" customHeight="1">
      <c r="A14" s="132">
        <v>1811013.0</v>
      </c>
      <c r="B14" s="211">
        <v>90.19495636363635</v>
      </c>
      <c r="C14" s="212"/>
      <c r="D14" s="212"/>
    </row>
    <row r="15" ht="14.25" customHeight="1">
      <c r="A15" s="132">
        <v>1811014.0</v>
      </c>
      <c r="B15" s="211">
        <v>12.784546736761122</v>
      </c>
      <c r="C15" s="212"/>
      <c r="D15" s="212"/>
    </row>
    <row r="16" ht="14.25" customHeight="1">
      <c r="A16" s="132">
        <v>1811015.0</v>
      </c>
      <c r="B16" s="211">
        <v>39.64137327933871</v>
      </c>
      <c r="C16" s="212"/>
      <c r="D16" s="212"/>
    </row>
    <row r="17" ht="14.25" customHeight="1">
      <c r="A17" s="132">
        <v>1811016.0</v>
      </c>
      <c r="B17" s="211">
        <v>3.3722564318181814</v>
      </c>
      <c r="C17" s="212"/>
      <c r="D17" s="212"/>
    </row>
    <row r="18" ht="14.25" customHeight="1">
      <c r="A18" s="132">
        <v>1811017.0</v>
      </c>
      <c r="B18" s="211">
        <v>68.77907474424038</v>
      </c>
      <c r="C18" s="212"/>
      <c r="D18" s="212"/>
    </row>
    <row r="19" ht="14.25" customHeight="1">
      <c r="A19" s="132">
        <v>1811018.0</v>
      </c>
      <c r="B19" s="211">
        <v>116.28954333726789</v>
      </c>
      <c r="C19" s="212"/>
      <c r="D19" s="212"/>
    </row>
    <row r="20" ht="14.25" customHeight="1">
      <c r="A20" s="132">
        <v>1811019.0</v>
      </c>
      <c r="B20" s="211">
        <v>33.94070078133463</v>
      </c>
      <c r="C20" s="212"/>
      <c r="D20" s="212"/>
    </row>
    <row r="21" ht="14.25" customHeight="1">
      <c r="A21" s="132">
        <v>1811020.0</v>
      </c>
      <c r="B21" s="211">
        <v>57.38651323623368</v>
      </c>
      <c r="C21" s="212"/>
      <c r="D21" s="212"/>
    </row>
    <row r="22" ht="14.25" customHeight="1">
      <c r="A22" s="132">
        <v>1811021.0</v>
      </c>
      <c r="B22" s="211">
        <v>35.26860192897196</v>
      </c>
      <c r="C22" s="212"/>
      <c r="D22" s="212"/>
    </row>
    <row r="23" ht="14.25" customHeight="1">
      <c r="A23" s="132">
        <v>1811022.0</v>
      </c>
      <c r="B23" s="211">
        <v>75.7060877703777</v>
      </c>
      <c r="C23" s="212"/>
      <c r="D23" s="212"/>
    </row>
    <row r="24" ht="14.25" customHeight="1">
      <c r="A24" s="132">
        <v>1811023.0</v>
      </c>
      <c r="B24" s="211">
        <v>343.46375108617804</v>
      </c>
      <c r="C24" s="212"/>
      <c r="D24" s="212"/>
    </row>
    <row r="25" ht="14.25" customHeight="1">
      <c r="A25" s="132">
        <v>1811024.0</v>
      </c>
      <c r="B25" s="211">
        <v>105.95305247994891</v>
      </c>
      <c r="C25" s="212"/>
      <c r="D25" s="212"/>
    </row>
    <row r="26" ht="14.25" customHeight="1">
      <c r="A26" s="132">
        <v>1811025.0</v>
      </c>
      <c r="B26" s="211">
        <v>175.85012550992505</v>
      </c>
      <c r="C26" s="212"/>
      <c r="D26" s="212"/>
    </row>
    <row r="27" ht="14.25" customHeight="1">
      <c r="A27" s="132">
        <v>1811026.0</v>
      </c>
      <c r="B27" s="211">
        <v>180.88008239242816</v>
      </c>
      <c r="C27" s="212"/>
      <c r="D27" s="212"/>
    </row>
    <row r="28" ht="14.25" customHeight="1">
      <c r="A28" s="132">
        <v>1811027.0</v>
      </c>
      <c r="B28" s="211">
        <v>42.53336693181817</v>
      </c>
      <c r="C28" s="212"/>
      <c r="D28" s="212"/>
    </row>
    <row r="29" ht="14.25" customHeight="1">
      <c r="A29" s="132">
        <v>1811028.0</v>
      </c>
      <c r="B29" s="211">
        <v>128.26002185537473</v>
      </c>
      <c r="C29" s="212"/>
      <c r="D29" s="212"/>
    </row>
    <row r="30" ht="14.25" customHeight="1">
      <c r="A30" s="132">
        <v>1811029.0</v>
      </c>
      <c r="B30" s="211">
        <v>655.3077845129718</v>
      </c>
      <c r="C30" s="212"/>
      <c r="D30" s="212"/>
    </row>
    <row r="31" ht="14.25" customHeight="1">
      <c r="A31" s="132">
        <v>1811030.0</v>
      </c>
      <c r="B31" s="211">
        <v>1479.7829617391415</v>
      </c>
      <c r="C31" s="212"/>
      <c r="D31" s="212"/>
    </row>
    <row r="32" ht="14.25" customHeight="1">
      <c r="A32" s="132">
        <v>1811031.0</v>
      </c>
      <c r="B32" s="211">
        <v>1739.394609860828</v>
      </c>
      <c r="C32" s="212"/>
      <c r="D32" s="212"/>
    </row>
    <row r="33" ht="14.25" customHeight="1">
      <c r="A33" s="132">
        <v>1811032.0</v>
      </c>
      <c r="B33" s="211">
        <v>820.1406819861892</v>
      </c>
      <c r="C33" s="212"/>
      <c r="D33" s="212"/>
    </row>
    <row r="34" ht="14.25" customHeight="1">
      <c r="A34" s="132">
        <v>1811033.0</v>
      </c>
      <c r="B34" s="211">
        <v>2082.740211723956</v>
      </c>
      <c r="C34" s="212"/>
      <c r="D34" s="212"/>
    </row>
    <row r="35" ht="14.25" customHeight="1">
      <c r="A35" s="132">
        <v>1811034.0</v>
      </c>
      <c r="B35" s="211">
        <v>1221.8008431001654</v>
      </c>
      <c r="C35" s="212"/>
      <c r="D35" s="212"/>
    </row>
    <row r="36" ht="14.25" customHeight="1">
      <c r="A36" s="132">
        <v>1811035.0</v>
      </c>
      <c r="B36" s="211">
        <v>1446.131995308619</v>
      </c>
      <c r="C36" s="212"/>
      <c r="D36" s="212"/>
    </row>
    <row r="37" ht="14.25" customHeight="1">
      <c r="A37" s="132">
        <v>1811036.0</v>
      </c>
      <c r="B37" s="211">
        <v>2226.489117292563</v>
      </c>
      <c r="C37" s="212"/>
      <c r="D37" s="212"/>
    </row>
    <row r="38" ht="14.25" customHeight="1">
      <c r="A38" s="132">
        <v>1811037.0</v>
      </c>
      <c r="B38" s="211">
        <v>927.927940275123</v>
      </c>
      <c r="C38" s="212"/>
      <c r="D38" s="212"/>
    </row>
    <row r="39" ht="14.25" customHeight="1">
      <c r="A39" s="132">
        <v>1811038.0</v>
      </c>
      <c r="B39" s="211">
        <v>1473.2233903958618</v>
      </c>
      <c r="C39" s="212"/>
      <c r="D39" s="212"/>
    </row>
    <row r="40" ht="14.25" customHeight="1">
      <c r="A40" s="132">
        <v>1811039.0</v>
      </c>
      <c r="B40" s="211">
        <v>393.7221418719941</v>
      </c>
      <c r="C40" s="212"/>
      <c r="D40" s="212"/>
    </row>
    <row r="41" ht="14.25" customHeight="1">
      <c r="A41" s="132">
        <v>1811040.0</v>
      </c>
      <c r="B41" s="211">
        <v>626.7634266915152</v>
      </c>
      <c r="C41" s="212"/>
      <c r="D41" s="212"/>
    </row>
    <row r="42" ht="14.25" customHeight="1">
      <c r="A42" s="132">
        <v>1811041.0</v>
      </c>
      <c r="B42" s="211">
        <v>586.59965429238</v>
      </c>
      <c r="C42" s="212"/>
      <c r="D42" s="212"/>
    </row>
    <row r="43" ht="14.25" customHeight="1">
      <c r="A43" s="132">
        <v>1811042.0</v>
      </c>
      <c r="B43" s="211">
        <v>252.1856925998932</v>
      </c>
      <c r="C43" s="212"/>
      <c r="D43" s="212"/>
    </row>
    <row r="44" ht="14.25" customHeight="1">
      <c r="A44" s="132">
        <v>1811043.0</v>
      </c>
      <c r="B44" s="211">
        <v>821.23586159868</v>
      </c>
      <c r="C44" s="212"/>
      <c r="D44" s="212"/>
    </row>
    <row r="45" ht="14.25" customHeight="1">
      <c r="A45" s="132">
        <v>1811044.0</v>
      </c>
      <c r="B45" s="211">
        <v>280.291865742115</v>
      </c>
      <c r="C45" s="212"/>
      <c r="D45" s="212"/>
    </row>
    <row r="46" ht="14.25" customHeight="1">
      <c r="A46" s="132">
        <v>1811045.0</v>
      </c>
      <c r="B46" s="211">
        <v>1561.5335274773702</v>
      </c>
      <c r="C46" s="212"/>
      <c r="D46" s="212"/>
    </row>
    <row r="47" ht="14.25" customHeight="1">
      <c r="A47" s="132">
        <v>1811046.0</v>
      </c>
      <c r="B47" s="211">
        <v>2437.7638937896936</v>
      </c>
      <c r="C47" s="212"/>
      <c r="D47" s="212"/>
    </row>
    <row r="48" ht="14.25" customHeight="1">
      <c r="A48" s="132">
        <v>1811047.0</v>
      </c>
      <c r="B48" s="211">
        <v>1125.5884579846038</v>
      </c>
      <c r="C48" s="212"/>
      <c r="D48" s="212"/>
    </row>
    <row r="49" ht="14.25" customHeight="1">
      <c r="A49" s="132">
        <v>1811048.0</v>
      </c>
      <c r="B49" s="211">
        <v>2009.0594707186126</v>
      </c>
      <c r="C49" s="212"/>
      <c r="D49" s="212"/>
    </row>
    <row r="50" ht="14.25" customHeight="1">
      <c r="A50" s="132">
        <v>1811049.0</v>
      </c>
      <c r="B50" s="211">
        <v>2658.7708366691677</v>
      </c>
      <c r="C50" s="212"/>
      <c r="D50" s="212"/>
    </row>
    <row r="51" ht="14.25" customHeight="1">
      <c r="A51" s="132">
        <v>1811050.0</v>
      </c>
      <c r="B51" s="211">
        <v>2307.2189682756098</v>
      </c>
      <c r="C51" s="212"/>
      <c r="D51" s="212"/>
    </row>
    <row r="52" ht="14.25" customHeight="1">
      <c r="A52" s="132">
        <v>1811051.0</v>
      </c>
      <c r="B52" s="211">
        <v>673.1212709334837</v>
      </c>
      <c r="C52" s="212"/>
      <c r="D52" s="212"/>
    </row>
    <row r="53" ht="14.25" customHeight="1">
      <c r="A53" s="132">
        <v>1811052.0</v>
      </c>
      <c r="B53" s="211">
        <v>2692.3951552088674</v>
      </c>
      <c r="C53" s="212"/>
      <c r="D53" s="212"/>
    </row>
    <row r="54" ht="14.25" customHeight="1">
      <c r="A54" s="132">
        <v>1811053.0</v>
      </c>
      <c r="B54" s="211">
        <v>653.43404250078</v>
      </c>
      <c r="C54" s="212"/>
      <c r="D54" s="212"/>
    </row>
    <row r="55" ht="14.25" customHeight="1">
      <c r="A55" s="132">
        <v>1811054.0</v>
      </c>
      <c r="B55" s="211">
        <v>328.6506622440622</v>
      </c>
      <c r="C55" s="212"/>
      <c r="D55" s="212"/>
    </row>
    <row r="56" ht="14.25" customHeight="1">
      <c r="A56" s="132">
        <v>1811055.0</v>
      </c>
      <c r="B56" s="211">
        <v>246.98941116041553</v>
      </c>
      <c r="C56" s="212"/>
      <c r="D56" s="212"/>
    </row>
    <row r="57" ht="14.25" customHeight="1">
      <c r="A57" s="132">
        <v>1811056.0</v>
      </c>
      <c r="B57" s="211">
        <v>786.6952979428544</v>
      </c>
      <c r="C57" s="212"/>
      <c r="D57" s="212"/>
    </row>
    <row r="58" ht="14.25" customHeight="1">
      <c r="A58" s="132">
        <v>1811057.0</v>
      </c>
      <c r="B58" s="211">
        <v>432.22428849014005</v>
      </c>
      <c r="C58" s="212"/>
      <c r="D58" s="212"/>
    </row>
    <row r="59" ht="14.25" customHeight="1">
      <c r="A59" s="132">
        <v>1811058.0</v>
      </c>
      <c r="B59" s="211">
        <v>669.6589965869789</v>
      </c>
      <c r="C59" s="212"/>
      <c r="D59" s="212"/>
    </row>
    <row r="60" ht="14.25" customHeight="1">
      <c r="A60" s="132">
        <v>1811059.0</v>
      </c>
      <c r="B60" s="211">
        <v>282.25689586220216</v>
      </c>
      <c r="C60" s="212"/>
      <c r="D60" s="212"/>
    </row>
    <row r="61" ht="14.25" customHeight="1">
      <c r="A61" s="132">
        <v>1811060.0</v>
      </c>
      <c r="B61" s="211">
        <v>183.5525547457805</v>
      </c>
      <c r="C61" s="212"/>
      <c r="D61" s="212"/>
    </row>
    <row r="62" ht="14.25" customHeight="1">
      <c r="A62" s="132">
        <v>1811061.0</v>
      </c>
      <c r="B62" s="211">
        <v>350.00757892542845</v>
      </c>
      <c r="C62" s="212"/>
      <c r="D62" s="212"/>
    </row>
    <row r="63" ht="14.25" customHeight="1">
      <c r="A63" s="132">
        <v>1811062.0</v>
      </c>
      <c r="B63" s="211">
        <v>227.31114703719362</v>
      </c>
      <c r="C63" s="212"/>
      <c r="D63" s="212"/>
    </row>
    <row r="64" ht="14.25" customHeight="1">
      <c r="A64" s="132">
        <v>1811063.0</v>
      </c>
      <c r="B64" s="211">
        <v>440.8918953008021</v>
      </c>
      <c r="C64" s="212"/>
      <c r="D64" s="212"/>
    </row>
    <row r="65" ht="14.25" customHeight="1">
      <c r="A65" s="132">
        <v>1811064.0</v>
      </c>
      <c r="B65" s="211">
        <v>126.98400227537093</v>
      </c>
      <c r="C65" s="212"/>
      <c r="D65" s="212"/>
    </row>
    <row r="66" ht="14.25" customHeight="1">
      <c r="A66" s="132">
        <v>1811065.0</v>
      </c>
      <c r="B66" s="211">
        <v>152.77911089790211</v>
      </c>
      <c r="C66" s="212"/>
      <c r="D66" s="212"/>
    </row>
    <row r="67" ht="14.25" customHeight="1">
      <c r="A67" s="132">
        <v>1811066.0</v>
      </c>
      <c r="B67" s="211">
        <v>125.05326829918117</v>
      </c>
      <c r="C67" s="212"/>
      <c r="D67" s="212"/>
    </row>
    <row r="68" ht="14.25" customHeight="1">
      <c r="A68" s="132">
        <v>1811067.0</v>
      </c>
      <c r="B68" s="211">
        <v>167.5670577127389</v>
      </c>
      <c r="C68" s="212"/>
      <c r="D68" s="212"/>
    </row>
    <row r="69" ht="14.25" customHeight="1">
      <c r="A69" s="132">
        <v>1811068.0</v>
      </c>
      <c r="B69" s="211">
        <v>17.390386003430528</v>
      </c>
      <c r="C69" s="212"/>
      <c r="D69" s="212"/>
    </row>
    <row r="70" ht="14.25" customHeight="1">
      <c r="A70" s="132">
        <v>1811069.0</v>
      </c>
      <c r="B70" s="211">
        <v>239.0639502415044</v>
      </c>
      <c r="C70" s="212"/>
      <c r="D70" s="212"/>
    </row>
    <row r="71" ht="14.25" customHeight="1">
      <c r="A71" s="132">
        <v>1811070.0</v>
      </c>
      <c r="B71" s="211">
        <v>912.3574311405484</v>
      </c>
      <c r="C71" s="212"/>
      <c r="D71" s="212"/>
    </row>
    <row r="72" ht="14.25" customHeight="1">
      <c r="A72" s="132">
        <v>1811071.0</v>
      </c>
      <c r="B72" s="211">
        <v>586.8752207643798</v>
      </c>
      <c r="C72" s="212"/>
      <c r="D72" s="212"/>
    </row>
    <row r="73" ht="14.25" customHeight="1">
      <c r="A73" s="132">
        <v>1811072.0</v>
      </c>
      <c r="B73" s="211">
        <v>122.69069849414386</v>
      </c>
      <c r="C73" s="212"/>
      <c r="D73" s="212"/>
    </row>
    <row r="74" ht="14.25" customHeight="1">
      <c r="A74" s="132">
        <v>1811073.0</v>
      </c>
      <c r="B74" s="211">
        <v>518.0918214355277</v>
      </c>
      <c r="C74" s="212"/>
      <c r="D74" s="212"/>
    </row>
    <row r="75" ht="14.25" customHeight="1">
      <c r="A75" s="132">
        <v>1811074.0</v>
      </c>
      <c r="B75" s="211">
        <v>579.0820953001052</v>
      </c>
      <c r="C75" s="212"/>
      <c r="D75" s="212"/>
    </row>
    <row r="76" ht="14.25" customHeight="1">
      <c r="A76" s="132">
        <v>1811075.0</v>
      </c>
      <c r="B76" s="211">
        <v>1172.0225787974275</v>
      </c>
      <c r="C76" s="212"/>
      <c r="D76" s="212"/>
    </row>
    <row r="77" ht="14.25" customHeight="1">
      <c r="A77" s="132">
        <v>1811076.0</v>
      </c>
      <c r="B77" s="211">
        <v>493.1584707710755</v>
      </c>
      <c r="C77" s="212"/>
      <c r="D77" s="212"/>
    </row>
    <row r="78" ht="14.25" customHeight="1">
      <c r="A78" s="132">
        <v>1811077.0</v>
      </c>
      <c r="B78" s="211">
        <v>293.42646886623396</v>
      </c>
      <c r="C78" s="212"/>
      <c r="D78" s="212"/>
    </row>
    <row r="79" ht="14.25" customHeight="1">
      <c r="A79" s="132">
        <v>1811078.0</v>
      </c>
      <c r="B79" s="211">
        <v>273.9157164838035</v>
      </c>
      <c r="C79" s="212"/>
      <c r="D79" s="212"/>
    </row>
    <row r="80" ht="14.25" customHeight="1">
      <c r="A80" s="132">
        <v>1811079.0</v>
      </c>
      <c r="B80" s="211">
        <v>229.31536398775987</v>
      </c>
      <c r="C80" s="212"/>
      <c r="D80" s="212"/>
    </row>
    <row r="81" ht="14.25" customHeight="1">
      <c r="A81" s="132">
        <v>1811080.0</v>
      </c>
      <c r="B81" s="211">
        <v>541.7341213472173</v>
      </c>
      <c r="C81" s="212"/>
      <c r="D81" s="212"/>
    </row>
    <row r="82" ht="14.25" customHeight="1">
      <c r="A82" s="132">
        <v>1811081.0</v>
      </c>
      <c r="B82" s="211">
        <v>952.7150126578747</v>
      </c>
      <c r="C82" s="212"/>
      <c r="D82" s="212"/>
    </row>
    <row r="83" ht="14.25" customHeight="1">
      <c r="A83" s="132">
        <v>1811082.0</v>
      </c>
      <c r="B83" s="211">
        <v>874.6590400815459</v>
      </c>
      <c r="C83" s="212"/>
      <c r="D83" s="212"/>
    </row>
    <row r="84" ht="14.25" customHeight="1">
      <c r="A84" s="132">
        <v>1811083.0</v>
      </c>
      <c r="B84" s="211">
        <v>945.4180409822824</v>
      </c>
      <c r="C84" s="212"/>
      <c r="D84" s="212"/>
    </row>
    <row r="85" ht="14.25" customHeight="1">
      <c r="A85" s="132">
        <v>1811084.0</v>
      </c>
      <c r="B85" s="211">
        <v>1036.0930592528812</v>
      </c>
      <c r="C85" s="212"/>
      <c r="D85" s="212"/>
    </row>
    <row r="86" ht="14.25" customHeight="1">
      <c r="A86" s="132">
        <v>1811085.0</v>
      </c>
      <c r="B86" s="211">
        <v>763.8708226894987</v>
      </c>
      <c r="C86" s="212"/>
      <c r="D86" s="212"/>
    </row>
    <row r="87" ht="14.25" customHeight="1">
      <c r="A87" s="132">
        <v>1811086.0</v>
      </c>
      <c r="B87" s="211">
        <v>1597.7313147433736</v>
      </c>
      <c r="C87" s="212"/>
      <c r="D87" s="212"/>
    </row>
    <row r="88" ht="14.25" customHeight="1">
      <c r="A88" s="132">
        <v>1811087.0</v>
      </c>
      <c r="B88" s="211">
        <v>1566.432052914264</v>
      </c>
      <c r="C88" s="212"/>
      <c r="D88" s="212"/>
    </row>
    <row r="89" ht="14.25" customHeight="1">
      <c r="A89" s="132">
        <v>1811088.0</v>
      </c>
      <c r="B89" s="211">
        <v>1775.4502132000493</v>
      </c>
      <c r="C89" s="212"/>
      <c r="D89" s="212"/>
    </row>
    <row r="90" ht="14.25" customHeight="1">
      <c r="A90" s="132">
        <v>1811089.0</v>
      </c>
      <c r="B90" s="211">
        <v>1214.773738961335</v>
      </c>
      <c r="C90" s="212"/>
      <c r="D90" s="212"/>
    </row>
    <row r="91" ht="14.25" customHeight="1">
      <c r="A91" s="132">
        <v>1811090.0</v>
      </c>
      <c r="B91" s="211">
        <v>477.10152566598384</v>
      </c>
      <c r="C91" s="212"/>
      <c r="D91" s="212"/>
    </row>
    <row r="92" ht="14.25" customHeight="1">
      <c r="A92" s="132">
        <v>1811091.0</v>
      </c>
      <c r="B92" s="211">
        <v>990.8167357603955</v>
      </c>
      <c r="C92" s="212"/>
      <c r="D92" s="212"/>
    </row>
    <row r="93" ht="14.25" customHeight="1">
      <c r="A93" s="132">
        <v>1811092.0</v>
      </c>
      <c r="B93" s="211">
        <v>1.3963403489116517</v>
      </c>
      <c r="C93" s="212"/>
      <c r="D93" s="212"/>
    </row>
    <row r="94" ht="14.25" customHeight="1">
      <c r="A94" s="132">
        <v>1811093.0</v>
      </c>
      <c r="B94" s="211">
        <v>93.43336278676387</v>
      </c>
      <c r="C94" s="212"/>
      <c r="D94" s="212"/>
    </row>
    <row r="95" ht="14.25" customHeight="1">
      <c r="A95" s="132">
        <v>1811094.0</v>
      </c>
      <c r="B95" s="211">
        <v>208.57118628328277</v>
      </c>
      <c r="C95" s="212"/>
      <c r="D95" s="212"/>
    </row>
    <row r="96" ht="14.25" customHeight="1">
      <c r="A96" s="132">
        <v>1811095.0</v>
      </c>
      <c r="B96" s="211">
        <v>148.52201631839284</v>
      </c>
      <c r="C96" s="212"/>
      <c r="D96" s="212"/>
    </row>
    <row r="97" ht="14.25" customHeight="1">
      <c r="A97" s="132">
        <v>1811096.0</v>
      </c>
      <c r="B97" s="211">
        <v>912.9957954006626</v>
      </c>
      <c r="C97" s="212"/>
      <c r="D97" s="212"/>
    </row>
    <row r="98" ht="14.25" customHeight="1">
      <c r="A98" s="132">
        <v>1811097.0</v>
      </c>
      <c r="B98" s="211">
        <v>655.1732115877065</v>
      </c>
      <c r="C98" s="212"/>
      <c r="D98" s="212"/>
    </row>
    <row r="99" ht="14.25" customHeight="1">
      <c r="A99" s="132">
        <v>1811098.0</v>
      </c>
      <c r="B99" s="211">
        <v>33.10783102778016</v>
      </c>
      <c r="C99" s="212"/>
      <c r="D99" s="212"/>
    </row>
    <row r="100" ht="14.25" customHeight="1">
      <c r="A100" s="132">
        <v>1811099.0</v>
      </c>
      <c r="B100" s="211">
        <v>6.379814145789239</v>
      </c>
      <c r="C100" s="212"/>
      <c r="D100" s="212"/>
    </row>
    <row r="101" ht="14.25" customHeight="1">
      <c r="A101" s="132">
        <v>1811100.0</v>
      </c>
      <c r="B101" s="211">
        <v>55.80813200300958</v>
      </c>
      <c r="C101" s="212"/>
      <c r="D101" s="212"/>
    </row>
    <row r="102" ht="14.25" customHeight="1">
      <c r="A102" s="132">
        <v>1811101.0</v>
      </c>
      <c r="B102" s="211">
        <v>1287.8844869303275</v>
      </c>
      <c r="C102" s="212"/>
      <c r="D102" s="212"/>
    </row>
    <row r="103" ht="14.25" customHeight="1">
      <c r="A103" s="132">
        <v>1811102.0</v>
      </c>
      <c r="B103" s="211">
        <v>1296.5666467262056</v>
      </c>
      <c r="C103" s="212"/>
      <c r="D103" s="212"/>
    </row>
    <row r="104" ht="14.25" customHeight="1">
      <c r="A104" s="132">
        <v>1811103.0</v>
      </c>
      <c r="B104" s="211">
        <v>419.0855677001432</v>
      </c>
      <c r="C104" s="212"/>
      <c r="D104" s="212"/>
    </row>
    <row r="105" ht="14.25" customHeight="1">
      <c r="A105" s="132">
        <v>1811104.0</v>
      </c>
      <c r="B105" s="211">
        <v>82.1245032409404</v>
      </c>
      <c r="C105" s="212"/>
      <c r="D105" s="212"/>
    </row>
    <row r="106" ht="14.25" customHeight="1">
      <c r="A106" s="132">
        <v>1811105.0</v>
      </c>
      <c r="B106" s="211">
        <v>11.888806484043174</v>
      </c>
      <c r="C106" s="212"/>
      <c r="D106" s="212"/>
    </row>
    <row r="107" ht="14.25" customHeight="1">
      <c r="A107" s="132">
        <v>1811106.0</v>
      </c>
      <c r="B107" s="211">
        <v>302.7979519061419</v>
      </c>
      <c r="C107" s="212"/>
      <c r="D107" s="212"/>
    </row>
    <row r="108" ht="14.25" customHeight="1">
      <c r="A108" s="132">
        <v>1811107.0</v>
      </c>
      <c r="B108" s="211">
        <v>147.99509318404395</v>
      </c>
      <c r="C108" s="212"/>
      <c r="D108" s="212"/>
    </row>
    <row r="109" ht="14.25" customHeight="1">
      <c r="A109" s="132">
        <v>1811108.0</v>
      </c>
      <c r="B109" s="211">
        <v>115.70706472378905</v>
      </c>
      <c r="C109" s="212"/>
      <c r="D109" s="212"/>
    </row>
    <row r="110" ht="14.25" customHeight="1">
      <c r="A110" s="132">
        <v>1811109.0</v>
      </c>
      <c r="B110" s="211">
        <v>98.4917387845722</v>
      </c>
      <c r="C110" s="212"/>
      <c r="D110" s="212"/>
    </row>
    <row r="111" ht="14.25" customHeight="1">
      <c r="A111" s="132">
        <v>1811110.0</v>
      </c>
      <c r="B111" s="211">
        <v>75.03364969899343</v>
      </c>
      <c r="C111" s="212"/>
      <c r="D111" s="212"/>
    </row>
    <row r="112" ht="14.25" customHeight="1">
      <c r="A112" s="132">
        <v>1811111.0</v>
      </c>
      <c r="B112" s="211">
        <v>16.450755169802047</v>
      </c>
      <c r="C112" s="212"/>
      <c r="D112" s="212"/>
    </row>
    <row r="113" ht="14.25" customHeight="1">
      <c r="A113" s="132">
        <v>1811112.0</v>
      </c>
      <c r="B113" s="211">
        <v>3.07623655761436</v>
      </c>
      <c r="C113" s="212"/>
      <c r="D113" s="212"/>
    </row>
    <row r="114" ht="14.25" customHeight="1">
      <c r="A114" s="132">
        <v>1811113.0</v>
      </c>
      <c r="B114" s="211">
        <v>0.6823171113555627</v>
      </c>
      <c r="C114" s="212"/>
      <c r="D114" s="212"/>
    </row>
    <row r="115" ht="14.25" customHeight="1">
      <c r="A115" s="132">
        <v>1811114.0</v>
      </c>
      <c r="B115" s="211">
        <v>519.0463479444344</v>
      </c>
      <c r="C115" s="212"/>
      <c r="D115" s="212"/>
    </row>
    <row r="116" ht="14.25" customHeight="1">
      <c r="A116" s="132">
        <v>1811115.0</v>
      </c>
      <c r="B116" s="211">
        <v>615.540631547711</v>
      </c>
      <c r="C116" s="212"/>
      <c r="D116" s="212"/>
    </row>
    <row r="117" ht="14.25" customHeight="1">
      <c r="A117" s="132">
        <v>1811116.0</v>
      </c>
      <c r="B117" s="211">
        <v>278.0639697231093</v>
      </c>
      <c r="C117" s="212"/>
      <c r="D117" s="212"/>
    </row>
    <row r="118" ht="14.25" customHeight="1">
      <c r="A118" s="132">
        <v>1811117.0</v>
      </c>
      <c r="B118" s="211">
        <v>113.25420442469822</v>
      </c>
      <c r="C118" s="212"/>
      <c r="D118" s="212"/>
    </row>
    <row r="119" ht="14.25" customHeight="1">
      <c r="A119" s="132">
        <v>1811118.0</v>
      </c>
      <c r="B119" s="211">
        <v>404.8427145681537</v>
      </c>
      <c r="C119" s="212"/>
      <c r="D119" s="212"/>
    </row>
    <row r="120" ht="14.25" customHeight="1">
      <c r="A120" s="132">
        <v>1811119.0</v>
      </c>
      <c r="B120" s="211">
        <v>1108.4173509882862</v>
      </c>
      <c r="C120" s="212"/>
      <c r="D120" s="212"/>
    </row>
    <row r="121" ht="14.25" customHeight="1">
      <c r="A121" s="132">
        <v>1811120.0</v>
      </c>
      <c r="B121" s="211">
        <v>109.36014737086526</v>
      </c>
      <c r="C121" s="212"/>
      <c r="D121" s="212"/>
    </row>
    <row r="122" ht="14.25" customHeight="1">
      <c r="A122" s="132">
        <v>1811121.0</v>
      </c>
      <c r="B122" s="211">
        <v>324.9319198522267</v>
      </c>
      <c r="C122" s="212"/>
      <c r="D122" s="212"/>
    </row>
    <row r="123" ht="14.25" customHeight="1">
      <c r="A123" s="132">
        <v>1811122.0</v>
      </c>
      <c r="B123" s="211">
        <v>313.1627105252834</v>
      </c>
      <c r="C123" s="212"/>
      <c r="D123" s="212"/>
    </row>
    <row r="124" ht="14.25" customHeight="1">
      <c r="A124" s="132">
        <v>1811123.0</v>
      </c>
      <c r="B124" s="211">
        <v>142.86558777636412</v>
      </c>
      <c r="C124" s="212"/>
      <c r="D124" s="212"/>
    </row>
    <row r="125" ht="14.25" customHeight="1">
      <c r="A125" s="132">
        <v>1811124.0</v>
      </c>
      <c r="B125" s="211">
        <v>25.99103530726257</v>
      </c>
      <c r="C125" s="212"/>
      <c r="D125" s="212"/>
    </row>
    <row r="126" ht="14.25" customHeight="1">
      <c r="A126" s="132">
        <v>1811125.0</v>
      </c>
      <c r="B126" s="211">
        <v>48.331875620824455</v>
      </c>
      <c r="C126" s="212"/>
      <c r="D126" s="212"/>
    </row>
    <row r="127" ht="14.25" customHeight="1">
      <c r="A127" s="132">
        <v>1811126.0</v>
      </c>
      <c r="B127" s="211">
        <v>183.02567430207952</v>
      </c>
      <c r="C127" s="212"/>
      <c r="D127" s="212"/>
    </row>
    <row r="128" ht="14.25" customHeight="1">
      <c r="A128" s="132">
        <v>1811127.0</v>
      </c>
      <c r="B128" s="211">
        <v>81.1444970621099</v>
      </c>
      <c r="C128" s="212"/>
      <c r="D128" s="212"/>
    </row>
    <row r="129" ht="14.25" customHeight="1">
      <c r="A129" s="132">
        <v>1811128.0</v>
      </c>
      <c r="B129" s="211">
        <v>66.52754709677419</v>
      </c>
      <c r="C129" s="212"/>
      <c r="D129" s="212"/>
    </row>
    <row r="130" ht="14.25" customHeight="1">
      <c r="A130" s="132">
        <v>1811129.0</v>
      </c>
      <c r="B130" s="211">
        <v>204.53748356332753</v>
      </c>
      <c r="C130" s="212"/>
      <c r="D130" s="212"/>
    </row>
    <row r="131" ht="14.25" customHeight="1">
      <c r="A131" s="132">
        <v>1811130.0</v>
      </c>
      <c r="B131" s="211">
        <v>20.276164761592895</v>
      </c>
      <c r="C131" s="212"/>
      <c r="D131" s="212"/>
    </row>
    <row r="132" ht="14.25" customHeight="1">
      <c r="A132" s="132">
        <v>1811131.0</v>
      </c>
      <c r="B132" s="211">
        <v>43.98046524125125</v>
      </c>
      <c r="C132" s="212"/>
      <c r="D132" s="212"/>
    </row>
    <row r="133" ht="14.25" customHeight="1">
      <c r="A133" s="132">
        <v>1811132.0</v>
      </c>
      <c r="B133" s="211">
        <v>141.9108627049536</v>
      </c>
      <c r="C133" s="212"/>
      <c r="D133" s="212"/>
    </row>
    <row r="134" ht="14.25" customHeight="1">
      <c r="A134" s="132">
        <v>1811133.0</v>
      </c>
      <c r="B134" s="211">
        <v>0.0</v>
      </c>
      <c r="C134" s="212"/>
      <c r="D134" s="212"/>
    </row>
    <row r="135" ht="14.25" customHeight="1">
      <c r="A135" s="132">
        <v>1811134.0</v>
      </c>
      <c r="B135" s="211">
        <v>208.76832614657357</v>
      </c>
      <c r="C135" s="212"/>
      <c r="D135" s="212"/>
    </row>
    <row r="136" ht="14.25" customHeight="1">
      <c r="A136" s="132">
        <v>1811135.0</v>
      </c>
      <c r="B136" s="211">
        <v>15.614964369339766</v>
      </c>
      <c r="C136" s="212"/>
      <c r="D136" s="212"/>
    </row>
    <row r="137" ht="14.25" customHeight="1">
      <c r="A137" s="132">
        <v>1811136.0</v>
      </c>
      <c r="B137" s="211">
        <v>19.852377134707393</v>
      </c>
      <c r="C137" s="212"/>
      <c r="D137" s="212"/>
    </row>
    <row r="138" ht="14.25" customHeight="1">
      <c r="A138" s="132">
        <v>1811137.0</v>
      </c>
      <c r="B138" s="211">
        <v>135.24275603294655</v>
      </c>
      <c r="C138" s="212"/>
      <c r="D138" s="212"/>
    </row>
    <row r="139" ht="14.25" customHeight="1">
      <c r="A139" s="132">
        <v>1811138.0</v>
      </c>
      <c r="B139" s="211">
        <v>1.6862239006211177</v>
      </c>
      <c r="C139" s="212"/>
      <c r="D139" s="212"/>
    </row>
    <row r="140" ht="14.25" customHeight="1">
      <c r="A140" s="132">
        <v>1811139.0</v>
      </c>
      <c r="B140" s="211">
        <v>3.0684758949880657</v>
      </c>
      <c r="C140" s="212"/>
      <c r="D140" s="212"/>
    </row>
    <row r="141" ht="14.25" customHeight="1">
      <c r="A141" s="135">
        <v>1811140.0</v>
      </c>
      <c r="B141" s="213">
        <v>2.309682302174261</v>
      </c>
      <c r="C141" s="212"/>
      <c r="D141" s="212"/>
    </row>
    <row r="142" ht="14.25" customHeight="1">
      <c r="B142" s="214"/>
      <c r="C142" s="215"/>
    </row>
    <row r="143" ht="14.25" customHeight="1">
      <c r="B143" s="214">
        <f>SUM(B2:B141)</f>
        <v>74051.44958</v>
      </c>
      <c r="C143" s="215"/>
    </row>
    <row r="144" ht="14.25" customHeight="1">
      <c r="B144" s="214"/>
      <c r="C144" s="215"/>
    </row>
    <row r="145" ht="14.25" customHeight="1">
      <c r="B145" s="214"/>
      <c r="C145" s="215"/>
    </row>
    <row r="146" ht="14.25" customHeight="1">
      <c r="B146" s="214"/>
      <c r="C146" s="215"/>
    </row>
    <row r="147" ht="14.25" customHeight="1">
      <c r="B147" s="214"/>
      <c r="C147" s="215"/>
    </row>
    <row r="148" ht="14.25" customHeight="1">
      <c r="B148" s="214"/>
      <c r="C148" s="215"/>
    </row>
    <row r="149" ht="14.25" customHeight="1">
      <c r="B149" s="214"/>
      <c r="C149" s="215"/>
    </row>
    <row r="150" ht="14.25" customHeight="1">
      <c r="B150" s="214"/>
      <c r="C150" s="215"/>
    </row>
    <row r="151" ht="14.25" customHeight="1">
      <c r="B151" s="214"/>
      <c r="C151" s="215"/>
    </row>
    <row r="152" ht="14.25" customHeight="1">
      <c r="B152" s="214"/>
      <c r="C152" s="215"/>
    </row>
    <row r="153" ht="14.25" customHeight="1">
      <c r="B153" s="214"/>
      <c r="C153" s="215"/>
    </row>
    <row r="154" ht="14.25" customHeight="1">
      <c r="B154" s="214"/>
      <c r="C154" s="215"/>
    </row>
    <row r="155" ht="14.25" customHeight="1">
      <c r="B155" s="214"/>
      <c r="C155" s="215"/>
    </row>
    <row r="156" ht="14.25" customHeight="1">
      <c r="B156" s="214"/>
      <c r="C156" s="215"/>
    </row>
    <row r="157" ht="14.25" customHeight="1">
      <c r="B157" s="214"/>
      <c r="C157" s="215"/>
    </row>
    <row r="158" ht="14.25" customHeight="1">
      <c r="B158" s="214"/>
      <c r="C158" s="215"/>
    </row>
    <row r="159" ht="14.25" customHeight="1">
      <c r="B159" s="214"/>
      <c r="C159" s="215"/>
    </row>
    <row r="160" ht="14.25" customHeight="1">
      <c r="B160" s="214"/>
      <c r="C160" s="215"/>
    </row>
    <row r="161" ht="14.25" customHeight="1">
      <c r="B161" s="214"/>
      <c r="C161" s="215"/>
    </row>
    <row r="162" ht="14.25" customHeight="1">
      <c r="B162" s="214"/>
      <c r="C162" s="215"/>
    </row>
    <row r="163" ht="14.25" customHeight="1">
      <c r="B163" s="214"/>
      <c r="C163" s="215"/>
    </row>
    <row r="164" ht="14.25" customHeight="1">
      <c r="B164" s="214"/>
      <c r="C164" s="215"/>
    </row>
    <row r="165" ht="14.25" customHeight="1">
      <c r="B165" s="214"/>
      <c r="C165" s="215"/>
    </row>
    <row r="166" ht="14.25" customHeight="1">
      <c r="B166" s="214"/>
      <c r="C166" s="215"/>
    </row>
    <row r="167" ht="14.25" customHeight="1">
      <c r="B167" s="214"/>
      <c r="C167" s="215"/>
    </row>
    <row r="168" ht="14.25" customHeight="1">
      <c r="B168" s="214"/>
      <c r="C168" s="215"/>
    </row>
    <row r="169" ht="14.25" customHeight="1">
      <c r="B169" s="214"/>
      <c r="C169" s="215"/>
    </row>
    <row r="170" ht="14.25" customHeight="1">
      <c r="B170" s="214"/>
      <c r="C170" s="215"/>
    </row>
    <row r="171" ht="14.25" customHeight="1">
      <c r="B171" s="214"/>
      <c r="C171" s="215"/>
    </row>
    <row r="172" ht="14.25" customHeight="1">
      <c r="B172" s="214"/>
      <c r="C172" s="215"/>
    </row>
    <row r="173" ht="14.25" customHeight="1">
      <c r="B173" s="214"/>
      <c r="C173" s="215"/>
    </row>
    <row r="174" ht="14.25" customHeight="1">
      <c r="B174" s="214"/>
      <c r="C174" s="215"/>
    </row>
    <row r="175" ht="14.25" customHeight="1">
      <c r="B175" s="214"/>
      <c r="C175" s="215"/>
    </row>
    <row r="176" ht="14.25" customHeight="1">
      <c r="B176" s="214"/>
      <c r="C176" s="215"/>
    </row>
    <row r="177" ht="14.25" customHeight="1">
      <c r="B177" s="214"/>
      <c r="C177" s="215"/>
    </row>
    <row r="178" ht="14.25" customHeight="1">
      <c r="B178" s="214"/>
      <c r="C178" s="215"/>
    </row>
    <row r="179" ht="14.25" customHeight="1">
      <c r="B179" s="214"/>
      <c r="C179" s="215"/>
    </row>
    <row r="180" ht="14.25" customHeight="1">
      <c r="B180" s="214"/>
      <c r="C180" s="215"/>
    </row>
    <row r="181" ht="14.25" customHeight="1">
      <c r="B181" s="214"/>
      <c r="C181" s="215"/>
    </row>
    <row r="182" ht="14.25" customHeight="1">
      <c r="B182" s="214"/>
      <c r="C182" s="215"/>
    </row>
    <row r="183" ht="14.25" customHeight="1">
      <c r="B183" s="214"/>
      <c r="C183" s="215"/>
    </row>
    <row r="184" ht="14.25" customHeight="1">
      <c r="B184" s="214"/>
      <c r="C184" s="215"/>
    </row>
    <row r="185" ht="14.25" customHeight="1">
      <c r="B185" s="214"/>
      <c r="C185" s="215"/>
    </row>
    <row r="186" ht="14.25" customHeight="1">
      <c r="B186" s="214"/>
      <c r="C186" s="215"/>
    </row>
    <row r="187" ht="14.25" customHeight="1">
      <c r="B187" s="214"/>
      <c r="C187" s="215"/>
    </row>
    <row r="188" ht="14.25" customHeight="1">
      <c r="B188" s="214"/>
      <c r="C188" s="215"/>
    </row>
    <row r="189" ht="14.25" customHeight="1">
      <c r="B189" s="214"/>
      <c r="C189" s="215"/>
    </row>
    <row r="190" ht="14.25" customHeight="1">
      <c r="B190" s="214"/>
      <c r="C190" s="215"/>
    </row>
    <row r="191" ht="14.25" customHeight="1">
      <c r="B191" s="214"/>
      <c r="C191" s="215"/>
    </row>
    <row r="192" ht="14.25" customHeight="1">
      <c r="B192" s="214"/>
      <c r="C192" s="215"/>
    </row>
    <row r="193" ht="14.25" customHeight="1">
      <c r="B193" s="214"/>
      <c r="C193" s="215"/>
    </row>
    <row r="194" ht="14.25" customHeight="1">
      <c r="B194" s="214"/>
      <c r="C194" s="215"/>
    </row>
    <row r="195" ht="14.25" customHeight="1">
      <c r="B195" s="214"/>
      <c r="C195" s="215"/>
    </row>
    <row r="196" ht="14.25" customHeight="1">
      <c r="B196" s="214"/>
      <c r="C196" s="215"/>
    </row>
    <row r="197" ht="14.25" customHeight="1">
      <c r="B197" s="214"/>
      <c r="C197" s="215"/>
    </row>
    <row r="198" ht="14.25" customHeight="1">
      <c r="B198" s="214"/>
      <c r="C198" s="215"/>
    </row>
    <row r="199" ht="14.25" customHeight="1">
      <c r="B199" s="214"/>
      <c r="C199" s="215"/>
    </row>
    <row r="200" ht="14.25" customHeight="1">
      <c r="B200" s="214"/>
      <c r="C200" s="215"/>
    </row>
    <row r="201" ht="14.25" customHeight="1">
      <c r="B201" s="214"/>
      <c r="C201" s="215"/>
    </row>
    <row r="202" ht="14.25" customHeight="1">
      <c r="B202" s="214"/>
      <c r="C202" s="215"/>
    </row>
    <row r="203" ht="14.25" customHeight="1">
      <c r="B203" s="214"/>
      <c r="C203" s="215"/>
    </row>
    <row r="204" ht="14.25" customHeight="1">
      <c r="B204" s="214"/>
      <c r="C204" s="215"/>
    </row>
    <row r="205" ht="14.25" customHeight="1">
      <c r="B205" s="214"/>
      <c r="C205" s="215"/>
    </row>
    <row r="206" ht="14.25" customHeight="1">
      <c r="B206" s="214"/>
      <c r="C206" s="215"/>
    </row>
    <row r="207" ht="14.25" customHeight="1">
      <c r="B207" s="214"/>
      <c r="C207" s="215"/>
    </row>
    <row r="208" ht="14.25" customHeight="1">
      <c r="B208" s="214"/>
      <c r="C208" s="215"/>
    </row>
    <row r="209" ht="14.25" customHeight="1">
      <c r="B209" s="214"/>
      <c r="C209" s="215"/>
    </row>
    <row r="210" ht="14.25" customHeight="1">
      <c r="B210" s="214"/>
      <c r="C210" s="215"/>
    </row>
    <row r="211" ht="14.25" customHeight="1">
      <c r="B211" s="214"/>
      <c r="C211" s="215"/>
    </row>
    <row r="212" ht="14.25" customHeight="1">
      <c r="B212" s="214"/>
      <c r="C212" s="215"/>
    </row>
    <row r="213" ht="14.25" customHeight="1">
      <c r="B213" s="214"/>
      <c r="C213" s="215"/>
    </row>
    <row r="214" ht="14.25" customHeight="1">
      <c r="B214" s="214"/>
      <c r="C214" s="215"/>
    </row>
    <row r="215" ht="14.25" customHeight="1">
      <c r="B215" s="214"/>
      <c r="C215" s="215"/>
    </row>
    <row r="216" ht="14.25" customHeight="1">
      <c r="B216" s="214"/>
      <c r="C216" s="215"/>
    </row>
    <row r="217" ht="14.25" customHeight="1">
      <c r="B217" s="214"/>
      <c r="C217" s="215"/>
    </row>
    <row r="218" ht="14.25" customHeight="1">
      <c r="B218" s="214"/>
      <c r="C218" s="215"/>
    </row>
    <row r="219" ht="14.25" customHeight="1">
      <c r="B219" s="214"/>
      <c r="C219" s="215"/>
    </row>
    <row r="220" ht="14.25" customHeight="1">
      <c r="B220" s="214"/>
      <c r="C220" s="215"/>
    </row>
    <row r="221" ht="14.25" customHeight="1">
      <c r="B221" s="214"/>
      <c r="C221" s="215"/>
    </row>
    <row r="222" ht="14.25" customHeight="1">
      <c r="B222" s="214"/>
      <c r="C222" s="215"/>
    </row>
    <row r="223" ht="14.25" customHeight="1">
      <c r="B223" s="214"/>
      <c r="C223" s="215"/>
    </row>
    <row r="224" ht="14.25" customHeight="1">
      <c r="B224" s="214"/>
      <c r="C224" s="215"/>
    </row>
    <row r="225" ht="14.25" customHeight="1">
      <c r="B225" s="214"/>
      <c r="C225" s="215"/>
    </row>
    <row r="226" ht="14.25" customHeight="1">
      <c r="B226" s="214"/>
      <c r="C226" s="215"/>
    </row>
    <row r="227" ht="14.25" customHeight="1">
      <c r="B227" s="214"/>
      <c r="C227" s="215"/>
    </row>
    <row r="228" ht="14.25" customHeight="1">
      <c r="B228" s="214"/>
      <c r="C228" s="215"/>
    </row>
    <row r="229" ht="14.25" customHeight="1">
      <c r="B229" s="214"/>
      <c r="C229" s="215"/>
    </row>
    <row r="230" ht="14.25" customHeight="1">
      <c r="B230" s="214"/>
      <c r="C230" s="215"/>
    </row>
    <row r="231" ht="14.25" customHeight="1">
      <c r="B231" s="214"/>
      <c r="C231" s="215"/>
    </row>
    <row r="232" ht="14.25" customHeight="1">
      <c r="B232" s="214"/>
      <c r="C232" s="215"/>
    </row>
    <row r="233" ht="14.25" customHeight="1">
      <c r="B233" s="214"/>
      <c r="C233" s="215"/>
    </row>
    <row r="234" ht="14.25" customHeight="1">
      <c r="B234" s="214"/>
      <c r="C234" s="215"/>
    </row>
    <row r="235" ht="14.25" customHeight="1">
      <c r="B235" s="214"/>
      <c r="C235" s="215"/>
    </row>
    <row r="236" ht="14.25" customHeight="1">
      <c r="B236" s="214"/>
      <c r="C236" s="215"/>
    </row>
    <row r="237" ht="14.25" customHeight="1">
      <c r="B237" s="214"/>
      <c r="C237" s="215"/>
    </row>
    <row r="238" ht="14.25" customHeight="1">
      <c r="B238" s="214"/>
      <c r="C238" s="215"/>
    </row>
    <row r="239" ht="14.25" customHeight="1">
      <c r="B239" s="214"/>
      <c r="C239" s="215"/>
    </row>
    <row r="240" ht="14.25" customHeight="1">
      <c r="B240" s="214"/>
      <c r="C240" s="215"/>
    </row>
    <row r="241" ht="14.25" customHeight="1">
      <c r="B241" s="214"/>
      <c r="C241" s="215"/>
    </row>
    <row r="242" ht="14.25" customHeight="1">
      <c r="B242" s="214"/>
      <c r="C242" s="215"/>
    </row>
    <row r="243" ht="14.25" customHeight="1">
      <c r="B243" s="214"/>
      <c r="C243" s="215"/>
    </row>
    <row r="244" ht="14.25" customHeight="1">
      <c r="B244" s="214"/>
      <c r="C244" s="215"/>
    </row>
    <row r="245" ht="14.25" customHeight="1">
      <c r="B245" s="214"/>
      <c r="C245" s="215"/>
    </row>
    <row r="246" ht="14.25" customHeight="1">
      <c r="B246" s="214"/>
      <c r="C246" s="215"/>
    </row>
    <row r="247" ht="14.25" customHeight="1">
      <c r="B247" s="214"/>
      <c r="C247" s="215"/>
    </row>
    <row r="248" ht="14.25" customHeight="1">
      <c r="B248" s="214"/>
      <c r="C248" s="215"/>
    </row>
    <row r="249" ht="14.25" customHeight="1">
      <c r="B249" s="214"/>
      <c r="C249" s="215"/>
    </row>
    <row r="250" ht="14.25" customHeight="1">
      <c r="B250" s="214"/>
      <c r="C250" s="215"/>
    </row>
    <row r="251" ht="14.25" customHeight="1">
      <c r="B251" s="214"/>
      <c r="C251" s="215"/>
    </row>
    <row r="252" ht="14.25" customHeight="1">
      <c r="B252" s="214"/>
      <c r="C252" s="215"/>
    </row>
    <row r="253" ht="14.25" customHeight="1">
      <c r="B253" s="214"/>
      <c r="C253" s="215"/>
    </row>
    <row r="254" ht="14.25" customHeight="1">
      <c r="B254" s="214"/>
      <c r="C254" s="215"/>
    </row>
    <row r="255" ht="14.25" customHeight="1">
      <c r="B255" s="214"/>
      <c r="C255" s="215"/>
    </row>
    <row r="256" ht="14.25" customHeight="1">
      <c r="B256" s="214"/>
      <c r="C256" s="215"/>
    </row>
    <row r="257" ht="14.25" customHeight="1">
      <c r="B257" s="214"/>
      <c r="C257" s="215"/>
    </row>
    <row r="258" ht="14.25" customHeight="1">
      <c r="B258" s="214"/>
      <c r="C258" s="215"/>
    </row>
    <row r="259" ht="14.25" customHeight="1">
      <c r="B259" s="214"/>
      <c r="C259" s="215"/>
    </row>
    <row r="260" ht="14.25" customHeight="1">
      <c r="B260" s="214"/>
      <c r="C260" s="215"/>
    </row>
    <row r="261" ht="14.25" customHeight="1">
      <c r="B261" s="214"/>
      <c r="C261" s="215"/>
    </row>
    <row r="262" ht="14.25" customHeight="1">
      <c r="B262" s="214"/>
      <c r="C262" s="215"/>
    </row>
    <row r="263" ht="14.25" customHeight="1">
      <c r="B263" s="214"/>
      <c r="C263" s="215"/>
    </row>
    <row r="264" ht="14.25" customHeight="1">
      <c r="B264" s="214"/>
      <c r="C264" s="215"/>
    </row>
    <row r="265" ht="14.25" customHeight="1">
      <c r="B265" s="214"/>
      <c r="C265" s="215"/>
    </row>
    <row r="266" ht="14.25" customHeight="1">
      <c r="B266" s="214"/>
      <c r="C266" s="215"/>
    </row>
    <row r="267" ht="14.25" customHeight="1">
      <c r="B267" s="214"/>
      <c r="C267" s="215"/>
    </row>
    <row r="268" ht="14.25" customHeight="1">
      <c r="B268" s="214"/>
      <c r="C268" s="215"/>
    </row>
    <row r="269" ht="14.25" customHeight="1">
      <c r="B269" s="214"/>
      <c r="C269" s="215"/>
    </row>
    <row r="270" ht="14.25" customHeight="1">
      <c r="B270" s="214"/>
      <c r="C270" s="215"/>
    </row>
    <row r="271" ht="14.25" customHeight="1">
      <c r="B271" s="214"/>
      <c r="C271" s="215"/>
    </row>
    <row r="272" ht="14.25" customHeight="1">
      <c r="B272" s="214"/>
      <c r="C272" s="215"/>
    </row>
    <row r="273" ht="14.25" customHeight="1">
      <c r="B273" s="214"/>
      <c r="C273" s="215"/>
    </row>
    <row r="274" ht="14.25" customHeight="1">
      <c r="B274" s="214"/>
      <c r="C274" s="215"/>
    </row>
    <row r="275" ht="14.25" customHeight="1">
      <c r="B275" s="214"/>
      <c r="C275" s="215"/>
    </row>
    <row r="276" ht="14.25" customHeight="1">
      <c r="B276" s="214"/>
      <c r="C276" s="215"/>
    </row>
    <row r="277" ht="14.25" customHeight="1">
      <c r="B277" s="214"/>
      <c r="C277" s="215"/>
    </row>
    <row r="278" ht="14.25" customHeight="1">
      <c r="B278" s="214"/>
      <c r="C278" s="215"/>
    </row>
    <row r="279" ht="14.25" customHeight="1">
      <c r="B279" s="214"/>
      <c r="C279" s="215"/>
    </row>
    <row r="280" ht="14.25" customHeight="1">
      <c r="B280" s="214"/>
      <c r="C280" s="215"/>
    </row>
    <row r="281" ht="14.25" customHeight="1">
      <c r="B281" s="214"/>
      <c r="C281" s="215"/>
    </row>
    <row r="282" ht="14.25" customHeight="1">
      <c r="B282" s="214"/>
      <c r="C282" s="215"/>
    </row>
    <row r="283" ht="14.25" customHeight="1">
      <c r="B283" s="214"/>
      <c r="C283" s="215"/>
    </row>
    <row r="284" ht="14.25" customHeight="1">
      <c r="B284" s="214"/>
      <c r="C284" s="215"/>
    </row>
    <row r="285" ht="14.25" customHeight="1">
      <c r="B285" s="214"/>
      <c r="C285" s="215"/>
    </row>
    <row r="286" ht="14.25" customHeight="1">
      <c r="B286" s="214"/>
      <c r="C286" s="215"/>
    </row>
    <row r="287" ht="14.25" customHeight="1">
      <c r="B287" s="214"/>
      <c r="C287" s="215"/>
    </row>
    <row r="288" ht="14.25" customHeight="1">
      <c r="B288" s="214"/>
      <c r="C288" s="215"/>
    </row>
    <row r="289" ht="14.25" customHeight="1">
      <c r="B289" s="214"/>
      <c r="C289" s="215"/>
    </row>
    <row r="290" ht="14.25" customHeight="1">
      <c r="B290" s="214"/>
      <c r="C290" s="215"/>
    </row>
    <row r="291" ht="14.25" customHeight="1">
      <c r="B291" s="214"/>
      <c r="C291" s="215"/>
    </row>
    <row r="292" ht="14.25" customHeight="1">
      <c r="B292" s="214"/>
      <c r="C292" s="215"/>
    </row>
    <row r="293" ht="14.25" customHeight="1">
      <c r="B293" s="214"/>
      <c r="C293" s="215"/>
    </row>
    <row r="294" ht="14.25" customHeight="1">
      <c r="B294" s="214"/>
      <c r="C294" s="215"/>
    </row>
    <row r="295" ht="14.25" customHeight="1">
      <c r="B295" s="214"/>
      <c r="C295" s="215"/>
    </row>
    <row r="296" ht="14.25" customHeight="1">
      <c r="B296" s="214"/>
      <c r="C296" s="215"/>
    </row>
    <row r="297" ht="14.25" customHeight="1">
      <c r="B297" s="214"/>
      <c r="C297" s="215"/>
    </row>
    <row r="298" ht="14.25" customHeight="1">
      <c r="B298" s="214"/>
      <c r="C298" s="215"/>
    </row>
    <row r="299" ht="14.25" customHeight="1">
      <c r="B299" s="214"/>
      <c r="C299" s="215"/>
    </row>
    <row r="300" ht="14.25" customHeight="1">
      <c r="B300" s="214"/>
      <c r="C300" s="215"/>
    </row>
    <row r="301" ht="14.25" customHeight="1">
      <c r="B301" s="214"/>
      <c r="C301" s="215"/>
    </row>
    <row r="302" ht="14.25" customHeight="1">
      <c r="B302" s="214"/>
      <c r="C302" s="215"/>
    </row>
    <row r="303" ht="14.25" customHeight="1">
      <c r="B303" s="214"/>
      <c r="C303" s="215"/>
    </row>
    <row r="304" ht="14.25" customHeight="1">
      <c r="B304" s="214"/>
      <c r="C304" s="215"/>
    </row>
    <row r="305" ht="14.25" customHeight="1">
      <c r="B305" s="214"/>
      <c r="C305" s="215"/>
    </row>
    <row r="306" ht="14.25" customHeight="1">
      <c r="B306" s="214"/>
      <c r="C306" s="215"/>
    </row>
    <row r="307" ht="14.25" customHeight="1">
      <c r="B307" s="214"/>
      <c r="C307" s="215"/>
    </row>
    <row r="308" ht="14.25" customHeight="1">
      <c r="B308" s="214"/>
      <c r="C308" s="215"/>
    </row>
    <row r="309" ht="14.25" customHeight="1">
      <c r="B309" s="214"/>
      <c r="C309" s="215"/>
    </row>
    <row r="310" ht="14.25" customHeight="1">
      <c r="B310" s="214"/>
      <c r="C310" s="215"/>
    </row>
    <row r="311" ht="14.25" customHeight="1">
      <c r="B311" s="214"/>
      <c r="C311" s="215"/>
    </row>
    <row r="312" ht="14.25" customHeight="1">
      <c r="B312" s="214"/>
      <c r="C312" s="215"/>
    </row>
    <row r="313" ht="14.25" customHeight="1">
      <c r="B313" s="214"/>
      <c r="C313" s="215"/>
    </row>
    <row r="314" ht="14.25" customHeight="1">
      <c r="B314" s="214"/>
      <c r="C314" s="215"/>
    </row>
    <row r="315" ht="14.25" customHeight="1">
      <c r="B315" s="214"/>
      <c r="C315" s="215"/>
    </row>
    <row r="316" ht="14.25" customHeight="1">
      <c r="B316" s="214"/>
      <c r="C316" s="215"/>
    </row>
    <row r="317" ht="14.25" customHeight="1">
      <c r="B317" s="214"/>
      <c r="C317" s="215"/>
    </row>
    <row r="318" ht="14.25" customHeight="1">
      <c r="B318" s="214"/>
      <c r="C318" s="215"/>
    </row>
    <row r="319" ht="14.25" customHeight="1">
      <c r="B319" s="214"/>
      <c r="C319" s="215"/>
    </row>
    <row r="320" ht="14.25" customHeight="1">
      <c r="B320" s="214"/>
      <c r="C320" s="215"/>
    </row>
    <row r="321" ht="14.25" customHeight="1">
      <c r="B321" s="214"/>
      <c r="C321" s="215"/>
    </row>
    <row r="322" ht="14.25" customHeight="1">
      <c r="B322" s="214"/>
      <c r="C322" s="215"/>
    </row>
    <row r="323" ht="14.25" customHeight="1">
      <c r="B323" s="214"/>
      <c r="C323" s="215"/>
    </row>
    <row r="324" ht="14.25" customHeight="1">
      <c r="B324" s="214"/>
      <c r="C324" s="215"/>
    </row>
    <row r="325" ht="14.25" customHeight="1">
      <c r="B325" s="214"/>
      <c r="C325" s="215"/>
    </row>
    <row r="326" ht="14.25" customHeight="1">
      <c r="B326" s="214"/>
      <c r="C326" s="215"/>
    </row>
    <row r="327" ht="14.25" customHeight="1">
      <c r="B327" s="214"/>
      <c r="C327" s="215"/>
    </row>
    <row r="328" ht="14.25" customHeight="1">
      <c r="B328" s="214"/>
      <c r="C328" s="215"/>
    </row>
    <row r="329" ht="14.25" customHeight="1">
      <c r="B329" s="214"/>
      <c r="C329" s="215"/>
    </row>
    <row r="330" ht="14.25" customHeight="1">
      <c r="B330" s="214"/>
      <c r="C330" s="215"/>
    </row>
    <row r="331" ht="14.25" customHeight="1">
      <c r="B331" s="214"/>
      <c r="C331" s="215"/>
    </row>
    <row r="332" ht="14.25" customHeight="1">
      <c r="B332" s="214"/>
      <c r="C332" s="215"/>
    </row>
    <row r="333" ht="14.25" customHeight="1">
      <c r="B333" s="214"/>
      <c r="C333" s="215"/>
    </row>
    <row r="334" ht="14.25" customHeight="1">
      <c r="B334" s="214"/>
      <c r="C334" s="215"/>
    </row>
    <row r="335" ht="14.25" customHeight="1">
      <c r="B335" s="214"/>
      <c r="C335" s="215"/>
    </row>
    <row r="336" ht="14.25" customHeight="1">
      <c r="B336" s="214"/>
      <c r="C336" s="215"/>
    </row>
    <row r="337" ht="14.25" customHeight="1">
      <c r="B337" s="214"/>
      <c r="C337" s="215"/>
    </row>
    <row r="338" ht="14.25" customHeight="1">
      <c r="B338" s="214"/>
      <c r="C338" s="215"/>
    </row>
    <row r="339" ht="14.25" customHeight="1">
      <c r="B339" s="214"/>
      <c r="C339" s="215"/>
    </row>
    <row r="340" ht="14.25" customHeight="1">
      <c r="B340" s="214"/>
      <c r="C340" s="215"/>
    </row>
    <row r="341" ht="14.25" customHeight="1">
      <c r="B341" s="214"/>
      <c r="C341" s="215"/>
    </row>
    <row r="342" ht="14.25" customHeight="1">
      <c r="B342" s="214"/>
      <c r="C342" s="215"/>
    </row>
    <row r="343" ht="14.25" customHeight="1">
      <c r="B343" s="214"/>
      <c r="C343" s="215"/>
    </row>
    <row r="344" ht="14.25" customHeight="1">
      <c r="B344" s="214"/>
      <c r="C344" s="215"/>
    </row>
    <row r="345" ht="14.25" customHeight="1">
      <c r="B345" s="214"/>
      <c r="C345" s="215"/>
    </row>
    <row r="346" ht="14.25" customHeight="1">
      <c r="B346" s="214"/>
      <c r="C346" s="215"/>
    </row>
    <row r="347" ht="14.25" customHeight="1">
      <c r="B347" s="214"/>
      <c r="C347" s="215"/>
    </row>
    <row r="348" ht="14.25" customHeight="1">
      <c r="B348" s="214"/>
      <c r="C348" s="215"/>
    </row>
    <row r="349" ht="14.25" customHeight="1">
      <c r="B349" s="214"/>
      <c r="C349" s="215"/>
    </row>
    <row r="350" ht="14.25" customHeight="1">
      <c r="B350" s="214"/>
      <c r="C350" s="215"/>
    </row>
    <row r="351" ht="14.25" customHeight="1">
      <c r="B351" s="214"/>
      <c r="C351" s="215"/>
    </row>
    <row r="352" ht="14.25" customHeight="1">
      <c r="B352" s="214"/>
      <c r="C352" s="215"/>
    </row>
    <row r="353" ht="14.25" customHeight="1">
      <c r="B353" s="214"/>
      <c r="C353" s="215"/>
    </row>
    <row r="354" ht="14.25" customHeight="1">
      <c r="B354" s="214"/>
      <c r="C354" s="215"/>
    </row>
    <row r="355" ht="14.25" customHeight="1">
      <c r="B355" s="214"/>
      <c r="C355" s="215"/>
    </row>
    <row r="356" ht="14.25" customHeight="1">
      <c r="B356" s="214"/>
      <c r="C356" s="215"/>
    </row>
    <row r="357" ht="14.25" customHeight="1">
      <c r="B357" s="214"/>
      <c r="C357" s="215"/>
    </row>
    <row r="358" ht="14.25" customHeight="1">
      <c r="B358" s="214"/>
      <c r="C358" s="215"/>
    </row>
    <row r="359" ht="14.25" customHeight="1">
      <c r="B359" s="214"/>
      <c r="C359" s="215"/>
    </row>
    <row r="360" ht="14.25" customHeight="1">
      <c r="B360" s="214"/>
      <c r="C360" s="215"/>
    </row>
    <row r="361" ht="14.25" customHeight="1">
      <c r="B361" s="214"/>
      <c r="C361" s="215"/>
    </row>
    <row r="362" ht="14.25" customHeight="1">
      <c r="B362" s="214"/>
      <c r="C362" s="215"/>
    </row>
    <row r="363" ht="14.25" customHeight="1">
      <c r="B363" s="214"/>
      <c r="C363" s="215"/>
    </row>
    <row r="364" ht="14.25" customHeight="1">
      <c r="B364" s="214"/>
      <c r="C364" s="215"/>
    </row>
    <row r="365" ht="14.25" customHeight="1">
      <c r="B365" s="214"/>
      <c r="C365" s="215"/>
    </row>
    <row r="366" ht="14.25" customHeight="1">
      <c r="B366" s="214"/>
      <c r="C366" s="215"/>
    </row>
    <row r="367" ht="14.25" customHeight="1">
      <c r="B367" s="214"/>
      <c r="C367" s="215"/>
    </row>
    <row r="368" ht="14.25" customHeight="1">
      <c r="B368" s="214"/>
      <c r="C368" s="215"/>
    </row>
    <row r="369" ht="14.25" customHeight="1">
      <c r="B369" s="214"/>
      <c r="C369" s="215"/>
    </row>
    <row r="370" ht="14.25" customHeight="1">
      <c r="B370" s="214"/>
      <c r="C370" s="215"/>
    </row>
    <row r="371" ht="14.25" customHeight="1">
      <c r="B371" s="214"/>
      <c r="C371" s="215"/>
    </row>
    <row r="372" ht="14.25" customHeight="1">
      <c r="B372" s="214"/>
      <c r="C372" s="215"/>
    </row>
    <row r="373" ht="14.25" customHeight="1">
      <c r="B373" s="214"/>
      <c r="C373" s="215"/>
    </row>
    <row r="374" ht="14.25" customHeight="1">
      <c r="B374" s="214"/>
      <c r="C374" s="215"/>
    </row>
    <row r="375" ht="14.25" customHeight="1">
      <c r="B375" s="214"/>
      <c r="C375" s="215"/>
    </row>
    <row r="376" ht="14.25" customHeight="1">
      <c r="B376" s="214"/>
      <c r="C376" s="215"/>
    </row>
    <row r="377" ht="14.25" customHeight="1">
      <c r="B377" s="214"/>
      <c r="C377" s="215"/>
    </row>
    <row r="378" ht="14.25" customHeight="1">
      <c r="B378" s="214"/>
      <c r="C378" s="215"/>
    </row>
    <row r="379" ht="14.25" customHeight="1">
      <c r="B379" s="214"/>
      <c r="C379" s="215"/>
    </row>
    <row r="380" ht="14.25" customHeight="1">
      <c r="B380" s="214"/>
      <c r="C380" s="215"/>
    </row>
    <row r="381" ht="14.25" customHeight="1">
      <c r="B381" s="214"/>
      <c r="C381" s="215"/>
    </row>
    <row r="382" ht="14.25" customHeight="1">
      <c r="B382" s="214"/>
      <c r="C382" s="215"/>
    </row>
    <row r="383" ht="14.25" customHeight="1">
      <c r="B383" s="214"/>
      <c r="C383" s="215"/>
    </row>
    <row r="384" ht="14.25" customHeight="1">
      <c r="B384" s="214"/>
      <c r="C384" s="215"/>
    </row>
    <row r="385" ht="14.25" customHeight="1">
      <c r="B385" s="214"/>
      <c r="C385" s="215"/>
    </row>
    <row r="386" ht="14.25" customHeight="1">
      <c r="B386" s="214"/>
      <c r="C386" s="215"/>
    </row>
    <row r="387" ht="14.25" customHeight="1">
      <c r="B387" s="214"/>
      <c r="C387" s="215"/>
    </row>
    <row r="388" ht="14.25" customHeight="1">
      <c r="B388" s="214"/>
      <c r="C388" s="215"/>
    </row>
    <row r="389" ht="14.25" customHeight="1">
      <c r="B389" s="214"/>
      <c r="C389" s="215"/>
    </row>
    <row r="390" ht="14.25" customHeight="1">
      <c r="B390" s="214"/>
      <c r="C390" s="215"/>
    </row>
    <row r="391" ht="14.25" customHeight="1">
      <c r="B391" s="214"/>
      <c r="C391" s="215"/>
    </row>
    <row r="392" ht="14.25" customHeight="1">
      <c r="B392" s="214"/>
      <c r="C392" s="215"/>
    </row>
    <row r="393" ht="14.25" customHeight="1">
      <c r="B393" s="214"/>
      <c r="C393" s="215"/>
    </row>
    <row r="394" ht="14.25" customHeight="1">
      <c r="B394" s="214"/>
      <c r="C394" s="215"/>
    </row>
    <row r="395" ht="14.25" customHeight="1">
      <c r="B395" s="214"/>
      <c r="C395" s="215"/>
    </row>
    <row r="396" ht="14.25" customHeight="1">
      <c r="B396" s="214"/>
      <c r="C396" s="215"/>
    </row>
    <row r="397" ht="14.25" customHeight="1">
      <c r="B397" s="214"/>
      <c r="C397" s="215"/>
    </row>
    <row r="398" ht="14.25" customHeight="1">
      <c r="B398" s="214"/>
      <c r="C398" s="215"/>
    </row>
    <row r="399" ht="14.25" customHeight="1">
      <c r="B399" s="214"/>
      <c r="C399" s="215"/>
    </row>
    <row r="400" ht="14.25" customHeight="1">
      <c r="B400" s="214"/>
      <c r="C400" s="215"/>
    </row>
    <row r="401" ht="14.25" customHeight="1">
      <c r="B401" s="214"/>
      <c r="C401" s="215"/>
    </row>
    <row r="402" ht="14.25" customHeight="1">
      <c r="B402" s="214"/>
      <c r="C402" s="215"/>
    </row>
    <row r="403" ht="14.25" customHeight="1">
      <c r="B403" s="214"/>
      <c r="C403" s="215"/>
    </row>
    <row r="404" ht="14.25" customHeight="1">
      <c r="B404" s="214"/>
      <c r="C404" s="215"/>
    </row>
    <row r="405" ht="14.25" customHeight="1">
      <c r="B405" s="214"/>
      <c r="C405" s="215"/>
    </row>
    <row r="406" ht="14.25" customHeight="1">
      <c r="B406" s="214"/>
      <c r="C406" s="215"/>
    </row>
    <row r="407" ht="14.25" customHeight="1">
      <c r="B407" s="214"/>
      <c r="C407" s="215"/>
    </row>
    <row r="408" ht="14.25" customHeight="1">
      <c r="B408" s="214"/>
      <c r="C408" s="215"/>
    </row>
    <row r="409" ht="14.25" customHeight="1">
      <c r="B409" s="214"/>
      <c r="C409" s="215"/>
    </row>
    <row r="410" ht="14.25" customHeight="1">
      <c r="B410" s="214"/>
      <c r="C410" s="215"/>
    </row>
    <row r="411" ht="14.25" customHeight="1">
      <c r="B411" s="214"/>
      <c r="C411" s="215"/>
    </row>
    <row r="412" ht="14.25" customHeight="1">
      <c r="B412" s="214"/>
      <c r="C412" s="215"/>
    </row>
    <row r="413" ht="14.25" customHeight="1">
      <c r="B413" s="214"/>
      <c r="C413" s="215"/>
    </row>
    <row r="414" ht="14.25" customHeight="1">
      <c r="B414" s="214"/>
      <c r="C414" s="215"/>
    </row>
    <row r="415" ht="14.25" customHeight="1">
      <c r="B415" s="214"/>
      <c r="C415" s="215"/>
    </row>
    <row r="416" ht="14.25" customHeight="1">
      <c r="B416" s="214"/>
      <c r="C416" s="215"/>
    </row>
    <row r="417" ht="14.25" customHeight="1">
      <c r="B417" s="214"/>
      <c r="C417" s="215"/>
    </row>
    <row r="418" ht="14.25" customHeight="1">
      <c r="B418" s="214"/>
      <c r="C418" s="215"/>
    </row>
    <row r="419" ht="14.25" customHeight="1">
      <c r="B419" s="214"/>
      <c r="C419" s="215"/>
    </row>
    <row r="420" ht="14.25" customHeight="1">
      <c r="B420" s="214"/>
      <c r="C420" s="215"/>
    </row>
    <row r="421" ht="14.25" customHeight="1">
      <c r="B421" s="214"/>
      <c r="C421" s="215"/>
    </row>
    <row r="422" ht="14.25" customHeight="1">
      <c r="B422" s="214"/>
      <c r="C422" s="215"/>
    </row>
    <row r="423" ht="14.25" customHeight="1">
      <c r="B423" s="214"/>
      <c r="C423" s="215"/>
    </row>
    <row r="424" ht="14.25" customHeight="1">
      <c r="B424" s="214"/>
      <c r="C424" s="215"/>
    </row>
    <row r="425" ht="14.25" customHeight="1">
      <c r="B425" s="214"/>
      <c r="C425" s="215"/>
    </row>
    <row r="426" ht="14.25" customHeight="1">
      <c r="B426" s="214"/>
      <c r="C426" s="215"/>
    </row>
    <row r="427" ht="14.25" customHeight="1">
      <c r="B427" s="214"/>
      <c r="C427" s="215"/>
    </row>
    <row r="428" ht="14.25" customHeight="1">
      <c r="B428" s="214"/>
      <c r="C428" s="215"/>
    </row>
    <row r="429" ht="14.25" customHeight="1">
      <c r="B429" s="214"/>
      <c r="C429" s="215"/>
    </row>
    <row r="430" ht="14.25" customHeight="1">
      <c r="B430" s="214"/>
      <c r="C430" s="215"/>
    </row>
    <row r="431" ht="14.25" customHeight="1">
      <c r="B431" s="214"/>
      <c r="C431" s="215"/>
    </row>
    <row r="432" ht="14.25" customHeight="1">
      <c r="B432" s="214"/>
      <c r="C432" s="215"/>
    </row>
    <row r="433" ht="14.25" customHeight="1">
      <c r="B433" s="214"/>
      <c r="C433" s="215"/>
    </row>
    <row r="434" ht="14.25" customHeight="1">
      <c r="B434" s="214"/>
      <c r="C434" s="215"/>
    </row>
    <row r="435" ht="14.25" customHeight="1">
      <c r="B435" s="214"/>
      <c r="C435" s="215"/>
    </row>
    <row r="436" ht="14.25" customHeight="1">
      <c r="B436" s="214"/>
      <c r="C436" s="215"/>
    </row>
    <row r="437" ht="14.25" customHeight="1">
      <c r="B437" s="214"/>
      <c r="C437" s="215"/>
    </row>
    <row r="438" ht="14.25" customHeight="1">
      <c r="B438" s="214"/>
      <c r="C438" s="215"/>
    </row>
    <row r="439" ht="14.25" customHeight="1">
      <c r="B439" s="214"/>
      <c r="C439" s="215"/>
    </row>
    <row r="440" ht="14.25" customHeight="1">
      <c r="B440" s="214"/>
      <c r="C440" s="215"/>
    </row>
    <row r="441" ht="14.25" customHeight="1">
      <c r="B441" s="214"/>
      <c r="C441" s="215"/>
    </row>
    <row r="442" ht="14.25" customHeight="1">
      <c r="B442" s="214"/>
      <c r="C442" s="215"/>
    </row>
    <row r="443" ht="14.25" customHeight="1">
      <c r="B443" s="214"/>
      <c r="C443" s="215"/>
    </row>
    <row r="444" ht="14.25" customHeight="1">
      <c r="B444" s="214"/>
      <c r="C444" s="215"/>
    </row>
    <row r="445" ht="14.25" customHeight="1">
      <c r="B445" s="214"/>
      <c r="C445" s="215"/>
    </row>
    <row r="446" ht="14.25" customHeight="1">
      <c r="B446" s="214"/>
      <c r="C446" s="215"/>
    </row>
    <row r="447" ht="14.25" customHeight="1">
      <c r="B447" s="214"/>
      <c r="C447" s="215"/>
    </row>
    <row r="448" ht="14.25" customHeight="1">
      <c r="B448" s="214"/>
      <c r="C448" s="215"/>
    </row>
    <row r="449" ht="14.25" customHeight="1">
      <c r="B449" s="214"/>
      <c r="C449" s="215"/>
    </row>
    <row r="450" ht="14.25" customHeight="1">
      <c r="B450" s="214"/>
      <c r="C450" s="215"/>
    </row>
    <row r="451" ht="14.25" customHeight="1">
      <c r="B451" s="214"/>
      <c r="C451" s="215"/>
    </row>
    <row r="452" ht="14.25" customHeight="1">
      <c r="B452" s="214"/>
      <c r="C452" s="215"/>
    </row>
    <row r="453" ht="14.25" customHeight="1">
      <c r="B453" s="214"/>
      <c r="C453" s="215"/>
    </row>
    <row r="454" ht="14.25" customHeight="1">
      <c r="B454" s="214"/>
      <c r="C454" s="215"/>
    </row>
    <row r="455" ht="14.25" customHeight="1">
      <c r="B455" s="214"/>
      <c r="C455" s="215"/>
    </row>
    <row r="456" ht="14.25" customHeight="1">
      <c r="B456" s="214"/>
      <c r="C456" s="215"/>
    </row>
    <row r="457" ht="14.25" customHeight="1">
      <c r="B457" s="214"/>
      <c r="C457" s="215"/>
    </row>
    <row r="458" ht="14.25" customHeight="1">
      <c r="B458" s="214"/>
      <c r="C458" s="215"/>
    </row>
    <row r="459" ht="14.25" customHeight="1">
      <c r="B459" s="214"/>
      <c r="C459" s="215"/>
    </row>
    <row r="460" ht="14.25" customHeight="1">
      <c r="B460" s="214"/>
      <c r="C460" s="215"/>
    </row>
    <row r="461" ht="14.25" customHeight="1">
      <c r="B461" s="214"/>
      <c r="C461" s="215"/>
    </row>
    <row r="462" ht="14.25" customHeight="1">
      <c r="B462" s="214"/>
      <c r="C462" s="215"/>
    </row>
    <row r="463" ht="14.25" customHeight="1">
      <c r="B463" s="214"/>
      <c r="C463" s="215"/>
    </row>
    <row r="464" ht="14.25" customHeight="1">
      <c r="B464" s="214"/>
      <c r="C464" s="215"/>
    </row>
    <row r="465" ht="14.25" customHeight="1">
      <c r="B465" s="214"/>
      <c r="C465" s="215"/>
    </row>
    <row r="466" ht="14.25" customHeight="1">
      <c r="B466" s="214"/>
      <c r="C466" s="215"/>
    </row>
    <row r="467" ht="14.25" customHeight="1">
      <c r="B467" s="214"/>
      <c r="C467" s="215"/>
    </row>
    <row r="468" ht="14.25" customHeight="1">
      <c r="B468" s="214"/>
      <c r="C468" s="215"/>
    </row>
    <row r="469" ht="14.25" customHeight="1">
      <c r="B469" s="214"/>
      <c r="C469" s="215"/>
    </row>
    <row r="470" ht="14.25" customHeight="1">
      <c r="B470" s="214"/>
      <c r="C470" s="215"/>
    </row>
    <row r="471" ht="14.25" customHeight="1">
      <c r="B471" s="214"/>
      <c r="C471" s="215"/>
    </row>
    <row r="472" ht="14.25" customHeight="1">
      <c r="B472" s="214"/>
      <c r="C472" s="215"/>
    </row>
    <row r="473" ht="14.25" customHeight="1">
      <c r="B473" s="214"/>
      <c r="C473" s="215"/>
    </row>
    <row r="474" ht="14.25" customHeight="1">
      <c r="B474" s="214"/>
      <c r="C474" s="215"/>
    </row>
    <row r="475" ht="14.25" customHeight="1">
      <c r="B475" s="214"/>
      <c r="C475" s="215"/>
    </row>
    <row r="476" ht="14.25" customHeight="1">
      <c r="B476" s="214"/>
      <c r="C476" s="215"/>
    </row>
    <row r="477" ht="14.25" customHeight="1">
      <c r="B477" s="214"/>
      <c r="C477" s="215"/>
    </row>
    <row r="478" ht="14.25" customHeight="1">
      <c r="B478" s="214"/>
      <c r="C478" s="215"/>
    </row>
    <row r="479" ht="14.25" customHeight="1">
      <c r="B479" s="214"/>
      <c r="C479" s="215"/>
    </row>
    <row r="480" ht="14.25" customHeight="1">
      <c r="B480" s="214"/>
      <c r="C480" s="215"/>
    </row>
    <row r="481" ht="14.25" customHeight="1">
      <c r="B481" s="214"/>
      <c r="C481" s="215"/>
    </row>
    <row r="482" ht="14.25" customHeight="1">
      <c r="B482" s="214"/>
      <c r="C482" s="215"/>
    </row>
    <row r="483" ht="14.25" customHeight="1">
      <c r="B483" s="214"/>
      <c r="C483" s="215"/>
    </row>
    <row r="484" ht="14.25" customHeight="1">
      <c r="B484" s="214"/>
      <c r="C484" s="215"/>
    </row>
    <row r="485" ht="14.25" customHeight="1">
      <c r="B485" s="214"/>
      <c r="C485" s="215"/>
    </row>
    <row r="486" ht="14.25" customHeight="1">
      <c r="B486" s="214"/>
      <c r="C486" s="215"/>
    </row>
    <row r="487" ht="14.25" customHeight="1">
      <c r="B487" s="214"/>
      <c r="C487" s="215"/>
    </row>
    <row r="488" ht="14.25" customHeight="1">
      <c r="B488" s="214"/>
      <c r="C488" s="215"/>
    </row>
    <row r="489" ht="14.25" customHeight="1">
      <c r="B489" s="214"/>
      <c r="C489" s="215"/>
    </row>
    <row r="490" ht="14.25" customHeight="1">
      <c r="B490" s="214"/>
      <c r="C490" s="215"/>
    </row>
    <row r="491" ht="14.25" customHeight="1">
      <c r="B491" s="214"/>
      <c r="C491" s="215"/>
    </row>
    <row r="492" ht="14.25" customHeight="1">
      <c r="B492" s="214"/>
      <c r="C492" s="215"/>
    </row>
    <row r="493" ht="14.25" customHeight="1">
      <c r="B493" s="214"/>
      <c r="C493" s="215"/>
    </row>
    <row r="494" ht="14.25" customHeight="1">
      <c r="B494" s="214"/>
      <c r="C494" s="215"/>
    </row>
    <row r="495" ht="14.25" customHeight="1">
      <c r="B495" s="214"/>
      <c r="C495" s="215"/>
    </row>
    <row r="496" ht="14.25" customHeight="1">
      <c r="B496" s="214"/>
      <c r="C496" s="215"/>
    </row>
    <row r="497" ht="14.25" customHeight="1">
      <c r="B497" s="214"/>
      <c r="C497" s="215"/>
    </row>
    <row r="498" ht="14.25" customHeight="1">
      <c r="B498" s="214"/>
      <c r="C498" s="215"/>
    </row>
    <row r="499" ht="14.25" customHeight="1">
      <c r="B499" s="214"/>
      <c r="C499" s="215"/>
    </row>
    <row r="500" ht="14.25" customHeight="1">
      <c r="B500" s="214"/>
      <c r="C500" s="215"/>
    </row>
    <row r="501" ht="14.25" customHeight="1">
      <c r="B501" s="214"/>
      <c r="C501" s="215"/>
    </row>
    <row r="502" ht="14.25" customHeight="1">
      <c r="B502" s="214"/>
      <c r="C502" s="215"/>
    </row>
    <row r="503" ht="14.25" customHeight="1">
      <c r="B503" s="214"/>
      <c r="C503" s="215"/>
    </row>
    <row r="504" ht="14.25" customHeight="1">
      <c r="B504" s="214"/>
      <c r="C504" s="215"/>
    </row>
    <row r="505" ht="14.25" customHeight="1">
      <c r="B505" s="214"/>
      <c r="C505" s="215"/>
    </row>
    <row r="506" ht="14.25" customHeight="1">
      <c r="B506" s="214"/>
      <c r="C506" s="215"/>
    </row>
    <row r="507" ht="14.25" customHeight="1">
      <c r="B507" s="214"/>
      <c r="C507" s="215"/>
    </row>
    <row r="508" ht="14.25" customHeight="1">
      <c r="B508" s="214"/>
      <c r="C508" s="215"/>
    </row>
    <row r="509" ht="14.25" customHeight="1">
      <c r="B509" s="214"/>
      <c r="C509" s="215"/>
    </row>
    <row r="510" ht="14.25" customHeight="1">
      <c r="B510" s="214"/>
      <c r="C510" s="215"/>
    </row>
    <row r="511" ht="14.25" customHeight="1">
      <c r="B511" s="214"/>
      <c r="C511" s="215"/>
    </row>
    <row r="512" ht="14.25" customHeight="1">
      <c r="B512" s="214"/>
      <c r="C512" s="215"/>
    </row>
    <row r="513" ht="14.25" customHeight="1">
      <c r="B513" s="214"/>
      <c r="C513" s="215"/>
    </row>
    <row r="514" ht="14.25" customHeight="1">
      <c r="B514" s="214"/>
      <c r="C514" s="215"/>
    </row>
    <row r="515" ht="14.25" customHeight="1">
      <c r="B515" s="214"/>
      <c r="C515" s="215"/>
    </row>
    <row r="516" ht="14.25" customHeight="1">
      <c r="B516" s="214"/>
      <c r="C516" s="215"/>
    </row>
    <row r="517" ht="14.25" customHeight="1">
      <c r="B517" s="214"/>
      <c r="C517" s="215"/>
    </row>
    <row r="518" ht="14.25" customHeight="1">
      <c r="B518" s="214"/>
      <c r="C518" s="215"/>
    </row>
    <row r="519" ht="14.25" customHeight="1">
      <c r="B519" s="214"/>
      <c r="C519" s="215"/>
    </row>
    <row r="520" ht="14.25" customHeight="1">
      <c r="B520" s="214"/>
      <c r="C520" s="215"/>
    </row>
    <row r="521" ht="14.25" customHeight="1">
      <c r="B521" s="214"/>
      <c r="C521" s="215"/>
    </row>
    <row r="522" ht="14.25" customHeight="1">
      <c r="B522" s="214"/>
      <c r="C522" s="215"/>
    </row>
    <row r="523" ht="14.25" customHeight="1">
      <c r="B523" s="214"/>
      <c r="C523" s="215"/>
    </row>
    <row r="524" ht="14.25" customHeight="1">
      <c r="B524" s="214"/>
      <c r="C524" s="215"/>
    </row>
    <row r="525" ht="14.25" customHeight="1">
      <c r="B525" s="214"/>
      <c r="C525" s="215"/>
    </row>
    <row r="526" ht="14.25" customHeight="1">
      <c r="B526" s="214"/>
      <c r="C526" s="215"/>
    </row>
    <row r="527" ht="14.25" customHeight="1">
      <c r="B527" s="214"/>
      <c r="C527" s="215"/>
    </row>
    <row r="528" ht="14.25" customHeight="1">
      <c r="B528" s="214"/>
      <c r="C528" s="215"/>
    </row>
    <row r="529" ht="14.25" customHeight="1">
      <c r="B529" s="214"/>
      <c r="C529" s="215"/>
    </row>
    <row r="530" ht="14.25" customHeight="1">
      <c r="B530" s="214"/>
      <c r="C530" s="215"/>
    </row>
    <row r="531" ht="14.25" customHeight="1">
      <c r="B531" s="214"/>
      <c r="C531" s="215"/>
    </row>
    <row r="532" ht="14.25" customHeight="1">
      <c r="B532" s="214"/>
      <c r="C532" s="215"/>
    </row>
    <row r="533" ht="14.25" customHeight="1">
      <c r="B533" s="214"/>
      <c r="C533" s="215"/>
    </row>
    <row r="534" ht="14.25" customHeight="1">
      <c r="B534" s="214"/>
      <c r="C534" s="215"/>
    </row>
    <row r="535" ht="14.25" customHeight="1">
      <c r="B535" s="214"/>
      <c r="C535" s="215"/>
    </row>
    <row r="536" ht="14.25" customHeight="1">
      <c r="B536" s="214"/>
      <c r="C536" s="215"/>
    </row>
    <row r="537" ht="14.25" customHeight="1">
      <c r="B537" s="214"/>
      <c r="C537" s="215"/>
    </row>
    <row r="538" ht="14.25" customHeight="1">
      <c r="B538" s="214"/>
      <c r="C538" s="215"/>
    </row>
    <row r="539" ht="14.25" customHeight="1">
      <c r="B539" s="214"/>
      <c r="C539" s="215"/>
    </row>
    <row r="540" ht="14.25" customHeight="1">
      <c r="B540" s="214"/>
      <c r="C540" s="215"/>
    </row>
    <row r="541" ht="14.25" customHeight="1">
      <c r="B541" s="214"/>
      <c r="C541" s="215"/>
    </row>
    <row r="542" ht="14.25" customHeight="1">
      <c r="B542" s="214"/>
      <c r="C542" s="215"/>
    </row>
    <row r="543" ht="14.25" customHeight="1">
      <c r="B543" s="214"/>
      <c r="C543" s="215"/>
    </row>
    <row r="544" ht="14.25" customHeight="1">
      <c r="B544" s="214"/>
      <c r="C544" s="215"/>
    </row>
    <row r="545" ht="14.25" customHeight="1">
      <c r="B545" s="214"/>
      <c r="C545" s="215"/>
    </row>
    <row r="546" ht="14.25" customHeight="1">
      <c r="B546" s="214"/>
      <c r="C546" s="215"/>
    </row>
    <row r="547" ht="14.25" customHeight="1">
      <c r="B547" s="214"/>
      <c r="C547" s="215"/>
    </row>
    <row r="548" ht="14.25" customHeight="1">
      <c r="B548" s="214"/>
      <c r="C548" s="215"/>
    </row>
    <row r="549" ht="14.25" customHeight="1">
      <c r="B549" s="214"/>
      <c r="C549" s="215"/>
    </row>
    <row r="550" ht="14.25" customHeight="1">
      <c r="B550" s="214"/>
      <c r="C550" s="215"/>
    </row>
    <row r="551" ht="14.25" customHeight="1">
      <c r="B551" s="214"/>
      <c r="C551" s="215"/>
    </row>
    <row r="552" ht="14.25" customHeight="1">
      <c r="B552" s="214"/>
      <c r="C552" s="215"/>
    </row>
    <row r="553" ht="14.25" customHeight="1">
      <c r="B553" s="214"/>
      <c r="C553" s="215"/>
    </row>
    <row r="554" ht="14.25" customHeight="1">
      <c r="B554" s="214"/>
      <c r="C554" s="215"/>
    </row>
    <row r="555" ht="14.25" customHeight="1">
      <c r="B555" s="214"/>
      <c r="C555" s="215"/>
    </row>
    <row r="556" ht="14.25" customHeight="1">
      <c r="B556" s="214"/>
      <c r="C556" s="215"/>
    </row>
    <row r="557" ht="14.25" customHeight="1">
      <c r="B557" s="214"/>
      <c r="C557" s="215"/>
    </row>
    <row r="558" ht="14.25" customHeight="1">
      <c r="B558" s="214"/>
      <c r="C558" s="215"/>
    </row>
    <row r="559" ht="14.25" customHeight="1">
      <c r="B559" s="214"/>
      <c r="C559" s="215"/>
    </row>
    <row r="560" ht="14.25" customHeight="1">
      <c r="B560" s="214"/>
      <c r="C560" s="215"/>
    </row>
    <row r="561" ht="14.25" customHeight="1">
      <c r="B561" s="214"/>
      <c r="C561" s="215"/>
    </row>
    <row r="562" ht="14.25" customHeight="1">
      <c r="B562" s="214"/>
      <c r="C562" s="215"/>
    </row>
    <row r="563" ht="14.25" customHeight="1">
      <c r="B563" s="214"/>
      <c r="C563" s="215"/>
    </row>
    <row r="564" ht="14.25" customHeight="1">
      <c r="B564" s="214"/>
      <c r="C564" s="215"/>
    </row>
    <row r="565" ht="14.25" customHeight="1">
      <c r="B565" s="214"/>
      <c r="C565" s="215"/>
    </row>
    <row r="566" ht="14.25" customHeight="1">
      <c r="B566" s="214"/>
      <c r="C566" s="215"/>
    </row>
    <row r="567" ht="14.25" customHeight="1">
      <c r="B567" s="214"/>
      <c r="C567" s="215"/>
    </row>
    <row r="568" ht="14.25" customHeight="1">
      <c r="B568" s="214"/>
      <c r="C568" s="215"/>
    </row>
    <row r="569" ht="14.25" customHeight="1">
      <c r="B569" s="214"/>
      <c r="C569" s="215"/>
    </row>
    <row r="570" ht="14.25" customHeight="1">
      <c r="B570" s="214"/>
      <c r="C570" s="215"/>
    </row>
    <row r="571" ht="14.25" customHeight="1">
      <c r="B571" s="214"/>
      <c r="C571" s="215"/>
    </row>
    <row r="572" ht="14.25" customHeight="1">
      <c r="B572" s="214"/>
      <c r="C572" s="215"/>
    </row>
    <row r="573" ht="14.25" customHeight="1">
      <c r="B573" s="214"/>
      <c r="C573" s="215"/>
    </row>
    <row r="574" ht="14.25" customHeight="1">
      <c r="B574" s="214"/>
      <c r="C574" s="215"/>
    </row>
    <row r="575" ht="14.25" customHeight="1">
      <c r="B575" s="214"/>
      <c r="C575" s="215"/>
    </row>
    <row r="576" ht="14.25" customHeight="1">
      <c r="B576" s="214"/>
      <c r="C576" s="215"/>
    </row>
    <row r="577" ht="14.25" customHeight="1">
      <c r="B577" s="214"/>
      <c r="C577" s="215"/>
    </row>
    <row r="578" ht="14.25" customHeight="1">
      <c r="B578" s="214"/>
      <c r="C578" s="215"/>
    </row>
    <row r="579" ht="14.25" customHeight="1">
      <c r="B579" s="214"/>
      <c r="C579" s="215"/>
    </row>
    <row r="580" ht="14.25" customHeight="1">
      <c r="B580" s="214"/>
      <c r="C580" s="215"/>
    </row>
    <row r="581" ht="14.25" customHeight="1">
      <c r="B581" s="214"/>
      <c r="C581" s="215"/>
    </row>
    <row r="582" ht="14.25" customHeight="1">
      <c r="B582" s="214"/>
      <c r="C582" s="215"/>
    </row>
    <row r="583" ht="14.25" customHeight="1">
      <c r="B583" s="214"/>
      <c r="C583" s="215"/>
    </row>
    <row r="584" ht="14.25" customHeight="1">
      <c r="B584" s="214"/>
      <c r="C584" s="215"/>
    </row>
    <row r="585" ht="14.25" customHeight="1">
      <c r="B585" s="214"/>
      <c r="C585" s="215"/>
    </row>
    <row r="586" ht="14.25" customHeight="1">
      <c r="B586" s="214"/>
      <c r="C586" s="215"/>
    </row>
    <row r="587" ht="14.25" customHeight="1">
      <c r="B587" s="214"/>
      <c r="C587" s="215"/>
    </row>
    <row r="588" ht="14.25" customHeight="1">
      <c r="B588" s="214"/>
      <c r="C588" s="215"/>
    </row>
    <row r="589" ht="14.25" customHeight="1">
      <c r="B589" s="214"/>
      <c r="C589" s="215"/>
    </row>
    <row r="590" ht="14.25" customHeight="1">
      <c r="B590" s="214"/>
      <c r="C590" s="215"/>
    </row>
    <row r="591" ht="14.25" customHeight="1">
      <c r="B591" s="214"/>
      <c r="C591" s="215"/>
    </row>
    <row r="592" ht="14.25" customHeight="1">
      <c r="B592" s="214"/>
      <c r="C592" s="215"/>
    </row>
    <row r="593" ht="14.25" customHeight="1">
      <c r="B593" s="214"/>
      <c r="C593" s="215"/>
    </row>
    <row r="594" ht="14.25" customHeight="1">
      <c r="B594" s="214"/>
      <c r="C594" s="215"/>
    </row>
    <row r="595" ht="14.25" customHeight="1">
      <c r="B595" s="214"/>
      <c r="C595" s="215"/>
    </row>
    <row r="596" ht="14.25" customHeight="1">
      <c r="B596" s="214"/>
      <c r="C596" s="215"/>
    </row>
    <row r="597" ht="14.25" customHeight="1">
      <c r="B597" s="214"/>
      <c r="C597" s="215"/>
    </row>
    <row r="598" ht="14.25" customHeight="1">
      <c r="B598" s="214"/>
      <c r="C598" s="215"/>
    </row>
    <row r="599" ht="14.25" customHeight="1">
      <c r="B599" s="214"/>
      <c r="C599" s="215"/>
    </row>
    <row r="600" ht="14.25" customHeight="1">
      <c r="B600" s="214"/>
      <c r="C600" s="215"/>
    </row>
    <row r="601" ht="14.25" customHeight="1">
      <c r="B601" s="214"/>
      <c r="C601" s="215"/>
    </row>
    <row r="602" ht="14.25" customHeight="1">
      <c r="B602" s="214"/>
      <c r="C602" s="215"/>
    </row>
    <row r="603" ht="14.25" customHeight="1">
      <c r="B603" s="214"/>
      <c r="C603" s="215"/>
    </row>
    <row r="604" ht="14.25" customHeight="1">
      <c r="B604" s="214"/>
      <c r="C604" s="215"/>
    </row>
    <row r="605" ht="14.25" customHeight="1">
      <c r="B605" s="214"/>
      <c r="C605" s="215"/>
    </row>
    <row r="606" ht="14.25" customHeight="1">
      <c r="B606" s="214"/>
      <c r="C606" s="215"/>
    </row>
    <row r="607" ht="14.25" customHeight="1">
      <c r="B607" s="214"/>
      <c r="C607" s="215"/>
    </row>
    <row r="608" ht="14.25" customHeight="1">
      <c r="B608" s="214"/>
      <c r="C608" s="215"/>
    </row>
    <row r="609" ht="14.25" customHeight="1">
      <c r="B609" s="214"/>
      <c r="C609" s="215"/>
    </row>
    <row r="610" ht="14.25" customHeight="1">
      <c r="B610" s="214"/>
      <c r="C610" s="215"/>
    </row>
    <row r="611" ht="14.25" customHeight="1">
      <c r="B611" s="214"/>
      <c r="C611" s="215"/>
    </row>
    <row r="612" ht="14.25" customHeight="1">
      <c r="B612" s="214"/>
      <c r="C612" s="215"/>
    </row>
    <row r="613" ht="14.25" customHeight="1">
      <c r="B613" s="214"/>
      <c r="C613" s="215"/>
    </row>
    <row r="614" ht="14.25" customHeight="1">
      <c r="B614" s="214"/>
      <c r="C614" s="215"/>
    </row>
    <row r="615" ht="14.25" customHeight="1">
      <c r="B615" s="214"/>
      <c r="C615" s="215"/>
    </row>
    <row r="616" ht="14.25" customHeight="1">
      <c r="B616" s="214"/>
      <c r="C616" s="215"/>
    </row>
    <row r="617" ht="14.25" customHeight="1">
      <c r="B617" s="214"/>
      <c r="C617" s="215"/>
    </row>
    <row r="618" ht="14.25" customHeight="1">
      <c r="B618" s="214"/>
      <c r="C618" s="215"/>
    </row>
    <row r="619" ht="14.25" customHeight="1">
      <c r="B619" s="214"/>
      <c r="C619" s="215"/>
    </row>
    <row r="620" ht="14.25" customHeight="1">
      <c r="B620" s="214"/>
      <c r="C620" s="215"/>
    </row>
    <row r="621" ht="14.25" customHeight="1">
      <c r="B621" s="214"/>
      <c r="C621" s="215"/>
    </row>
    <row r="622" ht="14.25" customHeight="1">
      <c r="B622" s="214"/>
      <c r="C622" s="215"/>
    </row>
    <row r="623" ht="14.25" customHeight="1">
      <c r="B623" s="214"/>
      <c r="C623" s="215"/>
    </row>
    <row r="624" ht="14.25" customHeight="1">
      <c r="B624" s="214"/>
      <c r="C624" s="215"/>
    </row>
    <row r="625" ht="14.25" customHeight="1">
      <c r="B625" s="214"/>
      <c r="C625" s="215"/>
    </row>
    <row r="626" ht="14.25" customHeight="1">
      <c r="B626" s="214"/>
      <c r="C626" s="215"/>
    </row>
    <row r="627" ht="14.25" customHeight="1">
      <c r="B627" s="214"/>
      <c r="C627" s="215"/>
    </row>
    <row r="628" ht="14.25" customHeight="1">
      <c r="B628" s="214"/>
      <c r="C628" s="215"/>
    </row>
    <row r="629" ht="14.25" customHeight="1">
      <c r="B629" s="214"/>
      <c r="C629" s="215"/>
    </row>
    <row r="630" ht="14.25" customHeight="1">
      <c r="B630" s="214"/>
      <c r="C630" s="215"/>
    </row>
    <row r="631" ht="14.25" customHeight="1">
      <c r="B631" s="214"/>
      <c r="C631" s="215"/>
    </row>
    <row r="632" ht="14.25" customHeight="1">
      <c r="B632" s="214"/>
      <c r="C632" s="215"/>
    </row>
    <row r="633" ht="14.25" customHeight="1">
      <c r="B633" s="214"/>
      <c r="C633" s="215"/>
    </row>
    <row r="634" ht="14.25" customHeight="1">
      <c r="B634" s="214"/>
      <c r="C634" s="215"/>
    </row>
    <row r="635" ht="14.25" customHeight="1">
      <c r="B635" s="214"/>
      <c r="C635" s="215"/>
    </row>
    <row r="636" ht="14.25" customHeight="1">
      <c r="B636" s="214"/>
      <c r="C636" s="215"/>
    </row>
    <row r="637" ht="14.25" customHeight="1">
      <c r="B637" s="214"/>
      <c r="C637" s="215"/>
    </row>
    <row r="638" ht="14.25" customHeight="1">
      <c r="B638" s="214"/>
      <c r="C638" s="215"/>
    </row>
    <row r="639" ht="14.25" customHeight="1">
      <c r="B639" s="214"/>
      <c r="C639" s="215"/>
    </row>
    <row r="640" ht="14.25" customHeight="1">
      <c r="B640" s="214"/>
      <c r="C640" s="215"/>
    </row>
    <row r="641" ht="14.25" customHeight="1">
      <c r="B641" s="214"/>
      <c r="C641" s="215"/>
    </row>
    <row r="642" ht="14.25" customHeight="1">
      <c r="B642" s="214"/>
      <c r="C642" s="215"/>
    </row>
    <row r="643" ht="14.25" customHeight="1">
      <c r="B643" s="214"/>
      <c r="C643" s="215"/>
    </row>
    <row r="644" ht="14.25" customHeight="1">
      <c r="B644" s="214"/>
      <c r="C644" s="215"/>
    </row>
    <row r="645" ht="14.25" customHeight="1">
      <c r="B645" s="214"/>
      <c r="C645" s="215"/>
    </row>
    <row r="646" ht="14.25" customHeight="1">
      <c r="B646" s="214"/>
      <c r="C646" s="215"/>
    </row>
    <row r="647" ht="14.25" customHeight="1">
      <c r="B647" s="214"/>
      <c r="C647" s="215"/>
    </row>
    <row r="648" ht="14.25" customHeight="1">
      <c r="B648" s="214"/>
      <c r="C648" s="215"/>
    </row>
    <row r="649" ht="14.25" customHeight="1">
      <c r="B649" s="214"/>
      <c r="C649" s="215"/>
    </row>
    <row r="650" ht="14.25" customHeight="1">
      <c r="B650" s="214"/>
      <c r="C650" s="215"/>
    </row>
    <row r="651" ht="14.25" customHeight="1">
      <c r="B651" s="214"/>
      <c r="C651" s="215"/>
    </row>
    <row r="652" ht="14.25" customHeight="1">
      <c r="B652" s="214"/>
      <c r="C652" s="215"/>
    </row>
    <row r="653" ht="14.25" customHeight="1">
      <c r="B653" s="214"/>
      <c r="C653" s="215"/>
    </row>
    <row r="654" ht="14.25" customHeight="1">
      <c r="B654" s="214"/>
      <c r="C654" s="215"/>
    </row>
    <row r="655" ht="14.25" customHeight="1">
      <c r="B655" s="214"/>
      <c r="C655" s="215"/>
    </row>
    <row r="656" ht="14.25" customHeight="1">
      <c r="B656" s="214"/>
      <c r="C656" s="215"/>
    </row>
    <row r="657" ht="14.25" customHeight="1">
      <c r="B657" s="214"/>
      <c r="C657" s="215"/>
    </row>
    <row r="658" ht="14.25" customHeight="1">
      <c r="B658" s="214"/>
      <c r="C658" s="215"/>
    </row>
    <row r="659" ht="14.25" customHeight="1">
      <c r="B659" s="214"/>
      <c r="C659" s="215"/>
    </row>
    <row r="660" ht="14.25" customHeight="1">
      <c r="B660" s="214"/>
      <c r="C660" s="215"/>
    </row>
    <row r="661" ht="14.25" customHeight="1">
      <c r="B661" s="214"/>
      <c r="C661" s="215"/>
    </row>
    <row r="662" ht="14.25" customHeight="1">
      <c r="B662" s="214"/>
      <c r="C662" s="215"/>
    </row>
    <row r="663" ht="14.25" customHeight="1">
      <c r="B663" s="214"/>
      <c r="C663" s="215"/>
    </row>
    <row r="664" ht="14.25" customHeight="1">
      <c r="B664" s="214"/>
      <c r="C664" s="215"/>
    </row>
    <row r="665" ht="14.25" customHeight="1">
      <c r="B665" s="214"/>
      <c r="C665" s="215"/>
    </row>
    <row r="666" ht="14.25" customHeight="1">
      <c r="B666" s="214"/>
      <c r="C666" s="215"/>
    </row>
    <row r="667" ht="14.25" customHeight="1">
      <c r="B667" s="214"/>
      <c r="C667" s="215"/>
    </row>
    <row r="668" ht="14.25" customHeight="1">
      <c r="B668" s="214"/>
      <c r="C668" s="215"/>
    </row>
    <row r="669" ht="14.25" customHeight="1">
      <c r="B669" s="214"/>
      <c r="C669" s="215"/>
    </row>
    <row r="670" ht="14.25" customHeight="1">
      <c r="B670" s="214"/>
      <c r="C670" s="215"/>
    </row>
    <row r="671" ht="14.25" customHeight="1">
      <c r="B671" s="214"/>
      <c r="C671" s="215"/>
    </row>
    <row r="672" ht="14.25" customHeight="1">
      <c r="B672" s="214"/>
      <c r="C672" s="215"/>
    </row>
    <row r="673" ht="14.25" customHeight="1">
      <c r="B673" s="214"/>
      <c r="C673" s="215"/>
    </row>
    <row r="674" ht="14.25" customHeight="1">
      <c r="B674" s="214"/>
      <c r="C674" s="215"/>
    </row>
    <row r="675" ht="14.25" customHeight="1">
      <c r="B675" s="214"/>
      <c r="C675" s="215"/>
    </row>
    <row r="676" ht="14.25" customHeight="1">
      <c r="B676" s="214"/>
      <c r="C676" s="215"/>
    </row>
    <row r="677" ht="14.25" customHeight="1">
      <c r="B677" s="214"/>
      <c r="C677" s="215"/>
    </row>
    <row r="678" ht="14.25" customHeight="1">
      <c r="B678" s="214"/>
      <c r="C678" s="215"/>
    </row>
    <row r="679" ht="14.25" customHeight="1">
      <c r="B679" s="214"/>
      <c r="C679" s="215"/>
    </row>
    <row r="680" ht="14.25" customHeight="1">
      <c r="B680" s="214"/>
      <c r="C680" s="215"/>
    </row>
    <row r="681" ht="14.25" customHeight="1">
      <c r="B681" s="214"/>
      <c r="C681" s="215"/>
    </row>
    <row r="682" ht="14.25" customHeight="1">
      <c r="B682" s="214"/>
      <c r="C682" s="215"/>
    </row>
    <row r="683" ht="14.25" customHeight="1">
      <c r="B683" s="214"/>
      <c r="C683" s="215"/>
    </row>
    <row r="684" ht="14.25" customHeight="1">
      <c r="B684" s="214"/>
      <c r="C684" s="215"/>
    </row>
    <row r="685" ht="14.25" customHeight="1">
      <c r="B685" s="214"/>
      <c r="C685" s="215"/>
    </row>
    <row r="686" ht="14.25" customHeight="1">
      <c r="B686" s="214"/>
      <c r="C686" s="215"/>
    </row>
    <row r="687" ht="14.25" customHeight="1">
      <c r="B687" s="214"/>
      <c r="C687" s="215"/>
    </row>
    <row r="688" ht="14.25" customHeight="1">
      <c r="B688" s="214"/>
      <c r="C688" s="215"/>
    </row>
    <row r="689" ht="14.25" customHeight="1">
      <c r="B689" s="214"/>
      <c r="C689" s="215"/>
    </row>
    <row r="690" ht="14.25" customHeight="1">
      <c r="B690" s="214"/>
      <c r="C690" s="215"/>
    </row>
    <row r="691" ht="14.25" customHeight="1">
      <c r="B691" s="214"/>
      <c r="C691" s="215"/>
    </row>
    <row r="692" ht="14.25" customHeight="1">
      <c r="B692" s="214"/>
      <c r="C692" s="215"/>
    </row>
    <row r="693" ht="14.25" customHeight="1">
      <c r="B693" s="214"/>
      <c r="C693" s="215"/>
    </row>
    <row r="694" ht="14.25" customHeight="1">
      <c r="B694" s="214"/>
      <c r="C694" s="215"/>
    </row>
    <row r="695" ht="14.25" customHeight="1">
      <c r="B695" s="214"/>
      <c r="C695" s="215"/>
    </row>
    <row r="696" ht="14.25" customHeight="1">
      <c r="B696" s="214"/>
      <c r="C696" s="215"/>
    </row>
    <row r="697" ht="14.25" customHeight="1">
      <c r="B697" s="214"/>
      <c r="C697" s="215"/>
    </row>
    <row r="698" ht="14.25" customHeight="1">
      <c r="B698" s="214"/>
      <c r="C698" s="215"/>
    </row>
    <row r="699" ht="14.25" customHeight="1">
      <c r="B699" s="214"/>
      <c r="C699" s="215"/>
    </row>
    <row r="700" ht="14.25" customHeight="1">
      <c r="B700" s="214"/>
      <c r="C700" s="215"/>
    </row>
    <row r="701" ht="14.25" customHeight="1">
      <c r="B701" s="214"/>
      <c r="C701" s="215"/>
    </row>
    <row r="702" ht="14.25" customHeight="1">
      <c r="B702" s="214"/>
      <c r="C702" s="215"/>
    </row>
    <row r="703" ht="14.25" customHeight="1">
      <c r="B703" s="214"/>
      <c r="C703" s="215"/>
    </row>
    <row r="704" ht="14.25" customHeight="1">
      <c r="B704" s="214"/>
      <c r="C704" s="215"/>
    </row>
    <row r="705" ht="14.25" customHeight="1">
      <c r="B705" s="214"/>
      <c r="C705" s="215"/>
    </row>
    <row r="706" ht="14.25" customHeight="1">
      <c r="B706" s="214"/>
      <c r="C706" s="215"/>
    </row>
    <row r="707" ht="14.25" customHeight="1">
      <c r="B707" s="214"/>
      <c r="C707" s="215"/>
    </row>
    <row r="708" ht="14.25" customHeight="1">
      <c r="B708" s="214"/>
      <c r="C708" s="215"/>
    </row>
    <row r="709" ht="14.25" customHeight="1">
      <c r="B709" s="214"/>
      <c r="C709" s="215"/>
    </row>
    <row r="710" ht="14.25" customHeight="1">
      <c r="B710" s="214"/>
      <c r="C710" s="215"/>
    </row>
    <row r="711" ht="14.25" customHeight="1">
      <c r="B711" s="214"/>
      <c r="C711" s="215"/>
    </row>
    <row r="712" ht="14.25" customHeight="1">
      <c r="B712" s="214"/>
      <c r="C712" s="215"/>
    </row>
    <row r="713" ht="14.25" customHeight="1">
      <c r="B713" s="214"/>
      <c r="C713" s="215"/>
    </row>
    <row r="714" ht="14.25" customHeight="1">
      <c r="B714" s="214"/>
      <c r="C714" s="215"/>
    </row>
    <row r="715" ht="14.25" customHeight="1">
      <c r="B715" s="214"/>
      <c r="C715" s="215"/>
    </row>
    <row r="716" ht="14.25" customHeight="1">
      <c r="B716" s="214"/>
      <c r="C716" s="215"/>
    </row>
    <row r="717" ht="14.25" customHeight="1">
      <c r="B717" s="214"/>
      <c r="C717" s="215"/>
    </row>
    <row r="718" ht="14.25" customHeight="1">
      <c r="B718" s="214"/>
      <c r="C718" s="215"/>
    </row>
    <row r="719" ht="14.25" customHeight="1">
      <c r="B719" s="214"/>
      <c r="C719" s="215"/>
    </row>
    <row r="720" ht="14.25" customHeight="1">
      <c r="B720" s="214"/>
      <c r="C720" s="215"/>
    </row>
    <row r="721" ht="14.25" customHeight="1">
      <c r="B721" s="214"/>
      <c r="C721" s="215"/>
    </row>
    <row r="722" ht="14.25" customHeight="1">
      <c r="B722" s="214"/>
      <c r="C722" s="215"/>
    </row>
    <row r="723" ht="14.25" customHeight="1">
      <c r="B723" s="214"/>
      <c r="C723" s="215"/>
    </row>
    <row r="724" ht="14.25" customHeight="1">
      <c r="B724" s="214"/>
      <c r="C724" s="215"/>
    </row>
    <row r="725" ht="14.25" customHeight="1">
      <c r="B725" s="214"/>
      <c r="C725" s="215"/>
    </row>
    <row r="726" ht="14.25" customHeight="1">
      <c r="B726" s="214"/>
      <c r="C726" s="215"/>
    </row>
    <row r="727" ht="14.25" customHeight="1">
      <c r="B727" s="214"/>
      <c r="C727" s="215"/>
    </row>
    <row r="728" ht="14.25" customHeight="1">
      <c r="B728" s="214"/>
      <c r="C728" s="215"/>
    </row>
    <row r="729" ht="14.25" customHeight="1">
      <c r="B729" s="214"/>
      <c r="C729" s="215"/>
    </row>
    <row r="730" ht="14.25" customHeight="1">
      <c r="B730" s="214"/>
      <c r="C730" s="215"/>
    </row>
    <row r="731" ht="14.25" customHeight="1">
      <c r="B731" s="214"/>
      <c r="C731" s="215"/>
    </row>
    <row r="732" ht="14.25" customHeight="1">
      <c r="B732" s="214"/>
      <c r="C732" s="215"/>
    </row>
    <row r="733" ht="14.25" customHeight="1">
      <c r="B733" s="214"/>
      <c r="C733" s="215"/>
    </row>
    <row r="734" ht="14.25" customHeight="1">
      <c r="B734" s="214"/>
      <c r="C734" s="215"/>
    </row>
    <row r="735" ht="14.25" customHeight="1">
      <c r="B735" s="214"/>
      <c r="C735" s="215"/>
    </row>
    <row r="736" ht="14.25" customHeight="1">
      <c r="B736" s="214"/>
      <c r="C736" s="215"/>
    </row>
    <row r="737" ht="14.25" customHeight="1">
      <c r="B737" s="214"/>
      <c r="C737" s="215"/>
    </row>
    <row r="738" ht="14.25" customHeight="1">
      <c r="B738" s="214"/>
      <c r="C738" s="215"/>
    </row>
    <row r="739" ht="14.25" customHeight="1">
      <c r="B739" s="214"/>
      <c r="C739" s="215"/>
    </row>
    <row r="740" ht="14.25" customHeight="1">
      <c r="B740" s="214"/>
      <c r="C740" s="215"/>
    </row>
    <row r="741" ht="14.25" customHeight="1">
      <c r="B741" s="214"/>
      <c r="C741" s="215"/>
    </row>
    <row r="742" ht="14.25" customHeight="1">
      <c r="B742" s="214"/>
      <c r="C742" s="215"/>
    </row>
    <row r="743" ht="14.25" customHeight="1">
      <c r="B743" s="214"/>
      <c r="C743" s="215"/>
    </row>
    <row r="744" ht="14.25" customHeight="1">
      <c r="B744" s="214"/>
      <c r="C744" s="215"/>
    </row>
    <row r="745" ht="14.25" customHeight="1">
      <c r="B745" s="214"/>
      <c r="C745" s="215"/>
    </row>
    <row r="746" ht="14.25" customHeight="1">
      <c r="B746" s="214"/>
      <c r="C746" s="215"/>
    </row>
    <row r="747" ht="14.25" customHeight="1">
      <c r="B747" s="214"/>
      <c r="C747" s="215"/>
    </row>
    <row r="748" ht="14.25" customHeight="1">
      <c r="B748" s="214"/>
      <c r="C748" s="215"/>
    </row>
    <row r="749" ht="14.25" customHeight="1">
      <c r="B749" s="214"/>
      <c r="C749" s="215"/>
    </row>
    <row r="750" ht="14.25" customHeight="1">
      <c r="B750" s="214"/>
      <c r="C750" s="215"/>
    </row>
    <row r="751" ht="14.25" customHeight="1">
      <c r="B751" s="214"/>
      <c r="C751" s="215"/>
    </row>
    <row r="752" ht="14.25" customHeight="1">
      <c r="B752" s="214"/>
      <c r="C752" s="215"/>
    </row>
    <row r="753" ht="14.25" customHeight="1">
      <c r="B753" s="214"/>
      <c r="C753" s="215"/>
    </row>
    <row r="754" ht="14.25" customHeight="1">
      <c r="B754" s="214"/>
      <c r="C754" s="215"/>
    </row>
    <row r="755" ht="14.25" customHeight="1">
      <c r="B755" s="214"/>
      <c r="C755" s="215"/>
    </row>
    <row r="756" ht="14.25" customHeight="1">
      <c r="B756" s="214"/>
      <c r="C756" s="215"/>
    </row>
    <row r="757" ht="14.25" customHeight="1">
      <c r="B757" s="214"/>
      <c r="C757" s="215"/>
    </row>
    <row r="758" ht="14.25" customHeight="1">
      <c r="B758" s="214"/>
      <c r="C758" s="215"/>
    </row>
    <row r="759" ht="14.25" customHeight="1">
      <c r="B759" s="214"/>
      <c r="C759" s="215"/>
    </row>
    <row r="760" ht="14.25" customHeight="1">
      <c r="B760" s="214"/>
      <c r="C760" s="215"/>
    </row>
    <row r="761" ht="14.25" customHeight="1">
      <c r="B761" s="214"/>
      <c r="C761" s="215"/>
    </row>
    <row r="762" ht="14.25" customHeight="1">
      <c r="B762" s="214"/>
      <c r="C762" s="215"/>
    </row>
    <row r="763" ht="14.25" customHeight="1">
      <c r="B763" s="214"/>
      <c r="C763" s="215"/>
    </row>
    <row r="764" ht="14.25" customHeight="1">
      <c r="B764" s="214"/>
      <c r="C764" s="215"/>
    </row>
    <row r="765" ht="14.25" customHeight="1">
      <c r="B765" s="214"/>
      <c r="C765" s="215"/>
    </row>
    <row r="766" ht="14.25" customHeight="1">
      <c r="B766" s="214"/>
      <c r="C766" s="215"/>
    </row>
    <row r="767" ht="14.25" customHeight="1">
      <c r="B767" s="214"/>
      <c r="C767" s="215"/>
    </row>
    <row r="768" ht="14.25" customHeight="1">
      <c r="B768" s="214"/>
      <c r="C768" s="215"/>
    </row>
    <row r="769" ht="14.25" customHeight="1">
      <c r="B769" s="214"/>
      <c r="C769" s="215"/>
    </row>
    <row r="770" ht="14.25" customHeight="1">
      <c r="B770" s="214"/>
      <c r="C770" s="215"/>
    </row>
    <row r="771" ht="14.25" customHeight="1">
      <c r="B771" s="214"/>
      <c r="C771" s="215"/>
    </row>
    <row r="772" ht="14.25" customHeight="1">
      <c r="B772" s="214"/>
      <c r="C772" s="215"/>
    </row>
    <row r="773" ht="14.25" customHeight="1">
      <c r="B773" s="214"/>
      <c r="C773" s="215"/>
    </row>
    <row r="774" ht="14.25" customHeight="1">
      <c r="B774" s="214"/>
      <c r="C774" s="215"/>
    </row>
    <row r="775" ht="14.25" customHeight="1">
      <c r="B775" s="214"/>
      <c r="C775" s="215"/>
    </row>
    <row r="776" ht="14.25" customHeight="1">
      <c r="B776" s="214"/>
      <c r="C776" s="215"/>
    </row>
    <row r="777" ht="14.25" customHeight="1">
      <c r="B777" s="214"/>
      <c r="C777" s="215"/>
    </row>
    <row r="778" ht="14.25" customHeight="1">
      <c r="B778" s="214"/>
      <c r="C778" s="215"/>
    </row>
    <row r="779" ht="14.25" customHeight="1">
      <c r="B779" s="214"/>
      <c r="C779" s="215"/>
    </row>
    <row r="780" ht="14.25" customHeight="1">
      <c r="B780" s="214"/>
      <c r="C780" s="215"/>
    </row>
    <row r="781" ht="14.25" customHeight="1">
      <c r="B781" s="214"/>
      <c r="C781" s="215"/>
    </row>
    <row r="782" ht="14.25" customHeight="1">
      <c r="B782" s="214"/>
      <c r="C782" s="215"/>
    </row>
    <row r="783" ht="14.25" customHeight="1">
      <c r="B783" s="214"/>
      <c r="C783" s="215"/>
    </row>
    <row r="784" ht="14.25" customHeight="1">
      <c r="B784" s="214"/>
      <c r="C784" s="215"/>
    </row>
    <row r="785" ht="14.25" customHeight="1">
      <c r="B785" s="214"/>
      <c r="C785" s="215"/>
    </row>
    <row r="786" ht="14.25" customHeight="1">
      <c r="B786" s="214"/>
      <c r="C786" s="215"/>
    </row>
    <row r="787" ht="14.25" customHeight="1">
      <c r="B787" s="214"/>
      <c r="C787" s="215"/>
    </row>
    <row r="788" ht="14.25" customHeight="1">
      <c r="B788" s="214"/>
      <c r="C788" s="215"/>
    </row>
    <row r="789" ht="14.25" customHeight="1">
      <c r="B789" s="214"/>
      <c r="C789" s="215"/>
    </row>
    <row r="790" ht="14.25" customHeight="1">
      <c r="B790" s="214"/>
      <c r="C790" s="215"/>
    </row>
    <row r="791" ht="14.25" customHeight="1">
      <c r="B791" s="214"/>
      <c r="C791" s="215"/>
    </row>
    <row r="792" ht="14.25" customHeight="1">
      <c r="B792" s="214"/>
      <c r="C792" s="215"/>
    </row>
    <row r="793" ht="14.25" customHeight="1">
      <c r="B793" s="214"/>
      <c r="C793" s="215"/>
    </row>
    <row r="794" ht="14.25" customHeight="1">
      <c r="B794" s="214"/>
      <c r="C794" s="215"/>
    </row>
    <row r="795" ht="14.25" customHeight="1">
      <c r="B795" s="214"/>
      <c r="C795" s="215"/>
    </row>
    <row r="796" ht="14.25" customHeight="1">
      <c r="B796" s="214"/>
      <c r="C796" s="215"/>
    </row>
    <row r="797" ht="14.25" customHeight="1">
      <c r="B797" s="214"/>
      <c r="C797" s="215"/>
    </row>
    <row r="798" ht="14.25" customHeight="1">
      <c r="B798" s="214"/>
      <c r="C798" s="215"/>
    </row>
    <row r="799" ht="14.25" customHeight="1">
      <c r="B799" s="214"/>
      <c r="C799" s="215"/>
    </row>
    <row r="800" ht="14.25" customHeight="1">
      <c r="B800" s="214"/>
      <c r="C800" s="215"/>
    </row>
    <row r="801" ht="14.25" customHeight="1">
      <c r="B801" s="214"/>
      <c r="C801" s="215"/>
    </row>
    <row r="802" ht="14.25" customHeight="1">
      <c r="B802" s="214"/>
      <c r="C802" s="215"/>
    </row>
    <row r="803" ht="14.25" customHeight="1">
      <c r="B803" s="214"/>
      <c r="C803" s="215"/>
    </row>
    <row r="804" ht="14.25" customHeight="1">
      <c r="B804" s="214"/>
      <c r="C804" s="215"/>
    </row>
    <row r="805" ht="14.25" customHeight="1">
      <c r="B805" s="214"/>
      <c r="C805" s="215"/>
    </row>
    <row r="806" ht="14.25" customHeight="1">
      <c r="B806" s="214"/>
      <c r="C806" s="215"/>
    </row>
    <row r="807" ht="14.25" customHeight="1">
      <c r="B807" s="214"/>
      <c r="C807" s="215"/>
    </row>
    <row r="808" ht="14.25" customHeight="1">
      <c r="B808" s="214"/>
      <c r="C808" s="215"/>
    </row>
    <row r="809" ht="14.25" customHeight="1">
      <c r="B809" s="214"/>
      <c r="C809" s="215"/>
    </row>
    <row r="810" ht="14.25" customHeight="1">
      <c r="B810" s="214"/>
      <c r="C810" s="215"/>
    </row>
    <row r="811" ht="14.25" customHeight="1">
      <c r="B811" s="214"/>
      <c r="C811" s="215"/>
    </row>
    <row r="812" ht="14.25" customHeight="1">
      <c r="B812" s="214"/>
      <c r="C812" s="215"/>
    </row>
    <row r="813" ht="14.25" customHeight="1">
      <c r="B813" s="214"/>
      <c r="C813" s="215"/>
    </row>
    <row r="814" ht="14.25" customHeight="1">
      <c r="B814" s="214"/>
      <c r="C814" s="215"/>
    </row>
    <row r="815" ht="14.25" customHeight="1">
      <c r="B815" s="214"/>
      <c r="C815" s="215"/>
    </row>
    <row r="816" ht="14.25" customHeight="1">
      <c r="B816" s="214"/>
      <c r="C816" s="215"/>
    </row>
    <row r="817" ht="14.25" customHeight="1">
      <c r="B817" s="214"/>
      <c r="C817" s="215"/>
    </row>
    <row r="818" ht="14.25" customHeight="1">
      <c r="B818" s="214"/>
      <c r="C818" s="215"/>
    </row>
    <row r="819" ht="14.25" customHeight="1">
      <c r="B819" s="214"/>
      <c r="C819" s="215"/>
    </row>
    <row r="820" ht="14.25" customHeight="1">
      <c r="B820" s="214"/>
      <c r="C820" s="215"/>
    </row>
    <row r="821" ht="14.25" customHeight="1">
      <c r="B821" s="214"/>
      <c r="C821" s="215"/>
    </row>
    <row r="822" ht="14.25" customHeight="1">
      <c r="B822" s="214"/>
      <c r="C822" s="215"/>
    </row>
    <row r="823" ht="14.25" customHeight="1">
      <c r="B823" s="214"/>
      <c r="C823" s="215"/>
    </row>
    <row r="824" ht="14.25" customHeight="1">
      <c r="B824" s="214"/>
      <c r="C824" s="215"/>
    </row>
    <row r="825" ht="14.25" customHeight="1">
      <c r="B825" s="214"/>
      <c r="C825" s="215"/>
    </row>
    <row r="826" ht="14.25" customHeight="1">
      <c r="B826" s="214"/>
      <c r="C826" s="215"/>
    </row>
    <row r="827" ht="14.25" customHeight="1">
      <c r="B827" s="214"/>
      <c r="C827" s="215"/>
    </row>
    <row r="828" ht="14.25" customHeight="1">
      <c r="B828" s="214"/>
      <c r="C828" s="215"/>
    </row>
    <row r="829" ht="14.25" customHeight="1">
      <c r="B829" s="214"/>
      <c r="C829" s="215"/>
    </row>
    <row r="830" ht="14.25" customHeight="1">
      <c r="B830" s="214"/>
      <c r="C830" s="215"/>
    </row>
    <row r="831" ht="14.25" customHeight="1">
      <c r="B831" s="214"/>
      <c r="C831" s="215"/>
    </row>
    <row r="832" ht="14.25" customHeight="1">
      <c r="B832" s="214"/>
      <c r="C832" s="215"/>
    </row>
    <row r="833" ht="14.25" customHeight="1">
      <c r="B833" s="214"/>
      <c r="C833" s="215"/>
    </row>
    <row r="834" ht="14.25" customHeight="1">
      <c r="B834" s="214"/>
      <c r="C834" s="215"/>
    </row>
    <row r="835" ht="14.25" customHeight="1">
      <c r="B835" s="214"/>
      <c r="C835" s="215"/>
    </row>
    <row r="836" ht="14.25" customHeight="1">
      <c r="B836" s="214"/>
      <c r="C836" s="215"/>
    </row>
    <row r="837" ht="14.25" customHeight="1">
      <c r="B837" s="214"/>
      <c r="C837" s="215"/>
    </row>
    <row r="838" ht="14.25" customHeight="1">
      <c r="B838" s="214"/>
      <c r="C838" s="215"/>
    </row>
    <row r="839" ht="14.25" customHeight="1">
      <c r="B839" s="214"/>
      <c r="C839" s="215"/>
    </row>
    <row r="840" ht="14.25" customHeight="1">
      <c r="B840" s="214"/>
      <c r="C840" s="215"/>
    </row>
    <row r="841" ht="14.25" customHeight="1">
      <c r="B841" s="214"/>
      <c r="C841" s="215"/>
    </row>
    <row r="842" ht="14.25" customHeight="1">
      <c r="B842" s="214"/>
      <c r="C842" s="215"/>
    </row>
    <row r="843" ht="14.25" customHeight="1">
      <c r="B843" s="214"/>
      <c r="C843" s="215"/>
    </row>
    <row r="844" ht="14.25" customHeight="1">
      <c r="B844" s="214"/>
      <c r="C844" s="215"/>
    </row>
    <row r="845" ht="14.25" customHeight="1">
      <c r="B845" s="214"/>
      <c r="C845" s="215"/>
    </row>
    <row r="846" ht="14.25" customHeight="1">
      <c r="B846" s="214"/>
      <c r="C846" s="215"/>
    </row>
    <row r="847" ht="14.25" customHeight="1">
      <c r="B847" s="214"/>
      <c r="C847" s="215"/>
    </row>
    <row r="848" ht="14.25" customHeight="1">
      <c r="B848" s="214"/>
      <c r="C848" s="215"/>
    </row>
    <row r="849" ht="14.25" customHeight="1">
      <c r="B849" s="214"/>
      <c r="C849" s="215"/>
    </row>
    <row r="850" ht="14.25" customHeight="1">
      <c r="B850" s="214"/>
      <c r="C850" s="215"/>
    </row>
    <row r="851" ht="14.25" customHeight="1">
      <c r="B851" s="214"/>
      <c r="C851" s="215"/>
    </row>
    <row r="852" ht="14.25" customHeight="1">
      <c r="B852" s="214"/>
      <c r="C852" s="215"/>
    </row>
    <row r="853" ht="14.25" customHeight="1">
      <c r="B853" s="214"/>
      <c r="C853" s="215"/>
    </row>
    <row r="854" ht="14.25" customHeight="1">
      <c r="B854" s="214"/>
      <c r="C854" s="215"/>
    </row>
    <row r="855" ht="14.25" customHeight="1">
      <c r="B855" s="214"/>
      <c r="C855" s="215"/>
    </row>
    <row r="856" ht="14.25" customHeight="1">
      <c r="B856" s="214"/>
      <c r="C856" s="215"/>
    </row>
    <row r="857" ht="14.25" customHeight="1">
      <c r="B857" s="214"/>
      <c r="C857" s="215"/>
    </row>
    <row r="858" ht="14.25" customHeight="1">
      <c r="B858" s="214"/>
      <c r="C858" s="215"/>
    </row>
    <row r="859" ht="14.25" customHeight="1">
      <c r="B859" s="214"/>
      <c r="C859" s="215"/>
    </row>
    <row r="860" ht="14.25" customHeight="1">
      <c r="B860" s="214"/>
      <c r="C860" s="215"/>
    </row>
    <row r="861" ht="14.25" customHeight="1">
      <c r="B861" s="214"/>
      <c r="C861" s="215"/>
    </row>
    <row r="862" ht="14.25" customHeight="1">
      <c r="B862" s="214"/>
      <c r="C862" s="215"/>
    </row>
    <row r="863" ht="14.25" customHeight="1">
      <c r="B863" s="214"/>
      <c r="C863" s="215"/>
    </row>
    <row r="864" ht="14.25" customHeight="1">
      <c r="B864" s="214"/>
      <c r="C864" s="215"/>
    </row>
    <row r="865" ht="14.25" customHeight="1">
      <c r="B865" s="214"/>
      <c r="C865" s="215"/>
    </row>
    <row r="866" ht="14.25" customHeight="1">
      <c r="B866" s="214"/>
      <c r="C866" s="215"/>
    </row>
    <row r="867" ht="14.25" customHeight="1">
      <c r="B867" s="214"/>
      <c r="C867" s="215"/>
    </row>
    <row r="868" ht="14.25" customHeight="1">
      <c r="B868" s="214"/>
      <c r="C868" s="215"/>
    </row>
    <row r="869" ht="14.25" customHeight="1">
      <c r="B869" s="214"/>
      <c r="C869" s="215"/>
    </row>
    <row r="870" ht="14.25" customHeight="1">
      <c r="B870" s="214"/>
      <c r="C870" s="215"/>
    </row>
    <row r="871" ht="14.25" customHeight="1">
      <c r="B871" s="214"/>
      <c r="C871" s="215"/>
    </row>
    <row r="872" ht="14.25" customHeight="1">
      <c r="B872" s="214"/>
      <c r="C872" s="215"/>
    </row>
    <row r="873" ht="14.25" customHeight="1">
      <c r="B873" s="214"/>
      <c r="C873" s="215"/>
    </row>
    <row r="874" ht="14.25" customHeight="1">
      <c r="B874" s="214"/>
      <c r="C874" s="215"/>
    </row>
    <row r="875" ht="14.25" customHeight="1">
      <c r="B875" s="214"/>
      <c r="C875" s="215"/>
    </row>
    <row r="876" ht="14.25" customHeight="1">
      <c r="B876" s="214"/>
      <c r="C876" s="215"/>
    </row>
    <row r="877" ht="14.25" customHeight="1">
      <c r="B877" s="214"/>
      <c r="C877" s="215"/>
    </row>
    <row r="878" ht="14.25" customHeight="1">
      <c r="B878" s="214"/>
      <c r="C878" s="215"/>
    </row>
    <row r="879" ht="14.25" customHeight="1">
      <c r="B879" s="214"/>
      <c r="C879" s="215"/>
    </row>
    <row r="880" ht="14.25" customHeight="1">
      <c r="B880" s="214"/>
      <c r="C880" s="215"/>
    </row>
    <row r="881" ht="14.25" customHeight="1">
      <c r="B881" s="214"/>
      <c r="C881" s="215"/>
    </row>
    <row r="882" ht="14.25" customHeight="1">
      <c r="B882" s="214"/>
      <c r="C882" s="215"/>
    </row>
    <row r="883" ht="14.25" customHeight="1">
      <c r="B883" s="214"/>
      <c r="C883" s="215"/>
    </row>
    <row r="884" ht="14.25" customHeight="1">
      <c r="B884" s="214"/>
      <c r="C884" s="215"/>
    </row>
    <row r="885" ht="14.25" customHeight="1">
      <c r="B885" s="214"/>
      <c r="C885" s="215"/>
    </row>
    <row r="886" ht="14.25" customHeight="1">
      <c r="B886" s="214"/>
      <c r="C886" s="215"/>
    </row>
    <row r="887" ht="14.25" customHeight="1">
      <c r="B887" s="214"/>
      <c r="C887" s="215"/>
    </row>
    <row r="888" ht="14.25" customHeight="1">
      <c r="B888" s="214"/>
      <c r="C888" s="215"/>
    </row>
    <row r="889" ht="14.25" customHeight="1">
      <c r="B889" s="214"/>
      <c r="C889" s="215"/>
    </row>
    <row r="890" ht="14.25" customHeight="1">
      <c r="B890" s="214"/>
      <c r="C890" s="215"/>
    </row>
    <row r="891" ht="14.25" customHeight="1">
      <c r="B891" s="214"/>
      <c r="C891" s="215"/>
    </row>
    <row r="892" ht="14.25" customHeight="1">
      <c r="B892" s="214"/>
      <c r="C892" s="215"/>
    </row>
    <row r="893" ht="14.25" customHeight="1">
      <c r="B893" s="214"/>
      <c r="C893" s="215"/>
    </row>
    <row r="894" ht="14.25" customHeight="1">
      <c r="B894" s="214"/>
      <c r="C894" s="215"/>
    </row>
    <row r="895" ht="14.25" customHeight="1">
      <c r="B895" s="214"/>
      <c r="C895" s="215"/>
    </row>
    <row r="896" ht="14.25" customHeight="1">
      <c r="B896" s="214"/>
      <c r="C896" s="215"/>
    </row>
    <row r="897" ht="14.25" customHeight="1">
      <c r="B897" s="214"/>
      <c r="C897" s="215"/>
    </row>
    <row r="898" ht="14.25" customHeight="1">
      <c r="B898" s="214"/>
      <c r="C898" s="215"/>
    </row>
    <row r="899" ht="14.25" customHeight="1">
      <c r="B899" s="214"/>
      <c r="C899" s="215"/>
    </row>
    <row r="900" ht="14.25" customHeight="1">
      <c r="B900" s="214"/>
      <c r="C900" s="215"/>
    </row>
    <row r="901" ht="14.25" customHeight="1">
      <c r="B901" s="214"/>
      <c r="C901" s="215"/>
    </row>
    <row r="902" ht="14.25" customHeight="1">
      <c r="B902" s="214"/>
      <c r="C902" s="215"/>
    </row>
    <row r="903" ht="14.25" customHeight="1">
      <c r="B903" s="214"/>
      <c r="C903" s="215"/>
    </row>
    <row r="904" ht="14.25" customHeight="1">
      <c r="B904" s="214"/>
      <c r="C904" s="215"/>
    </row>
    <row r="905" ht="14.25" customHeight="1">
      <c r="B905" s="214"/>
      <c r="C905" s="215"/>
    </row>
    <row r="906" ht="14.25" customHeight="1">
      <c r="B906" s="214"/>
      <c r="C906" s="215"/>
    </row>
    <row r="907" ht="14.25" customHeight="1">
      <c r="B907" s="214"/>
      <c r="C907" s="215"/>
    </row>
    <row r="908" ht="14.25" customHeight="1">
      <c r="B908" s="214"/>
      <c r="C908" s="215"/>
    </row>
    <row r="909" ht="14.25" customHeight="1">
      <c r="B909" s="214"/>
      <c r="C909" s="215"/>
    </row>
    <row r="910" ht="14.25" customHeight="1">
      <c r="B910" s="214"/>
      <c r="C910" s="215"/>
    </row>
    <row r="911" ht="14.25" customHeight="1">
      <c r="B911" s="214"/>
      <c r="C911" s="215"/>
    </row>
    <row r="912" ht="14.25" customHeight="1">
      <c r="B912" s="214"/>
      <c r="C912" s="215"/>
    </row>
    <row r="913" ht="14.25" customHeight="1">
      <c r="B913" s="214"/>
      <c r="C913" s="215"/>
    </row>
    <row r="914" ht="14.25" customHeight="1">
      <c r="B914" s="214"/>
      <c r="C914" s="215"/>
    </row>
    <row r="915" ht="14.25" customHeight="1">
      <c r="B915" s="214"/>
      <c r="C915" s="215"/>
    </row>
    <row r="916" ht="14.25" customHeight="1">
      <c r="B916" s="214"/>
      <c r="C916" s="215"/>
    </row>
    <row r="917" ht="14.25" customHeight="1">
      <c r="B917" s="214"/>
      <c r="C917" s="215"/>
    </row>
    <row r="918" ht="14.25" customHeight="1">
      <c r="B918" s="214"/>
      <c r="C918" s="215"/>
    </row>
    <row r="919" ht="14.25" customHeight="1">
      <c r="B919" s="214"/>
      <c r="C919" s="215"/>
    </row>
    <row r="920" ht="14.25" customHeight="1">
      <c r="B920" s="214"/>
      <c r="C920" s="215"/>
    </row>
    <row r="921" ht="14.25" customHeight="1">
      <c r="B921" s="214"/>
      <c r="C921" s="215"/>
    </row>
    <row r="922" ht="14.25" customHeight="1">
      <c r="B922" s="214"/>
      <c r="C922" s="215"/>
    </row>
    <row r="923" ht="14.25" customHeight="1">
      <c r="B923" s="214"/>
      <c r="C923" s="215"/>
    </row>
    <row r="924" ht="14.25" customHeight="1">
      <c r="B924" s="214"/>
      <c r="C924" s="215"/>
    </row>
    <row r="925" ht="14.25" customHeight="1">
      <c r="B925" s="214"/>
      <c r="C925" s="215"/>
    </row>
    <row r="926" ht="14.25" customHeight="1">
      <c r="B926" s="214"/>
      <c r="C926" s="215"/>
    </row>
    <row r="927" ht="14.25" customHeight="1">
      <c r="B927" s="214"/>
      <c r="C927" s="215"/>
    </row>
    <row r="928" ht="14.25" customHeight="1">
      <c r="B928" s="214"/>
      <c r="C928" s="215"/>
    </row>
    <row r="929" ht="14.25" customHeight="1">
      <c r="B929" s="214"/>
      <c r="C929" s="215"/>
    </row>
    <row r="930" ht="14.25" customHeight="1">
      <c r="B930" s="214"/>
      <c r="C930" s="215"/>
    </row>
    <row r="931" ht="14.25" customHeight="1">
      <c r="B931" s="214"/>
      <c r="C931" s="215"/>
    </row>
    <row r="932" ht="14.25" customHeight="1">
      <c r="B932" s="214"/>
      <c r="C932" s="215"/>
    </row>
    <row r="933" ht="14.25" customHeight="1">
      <c r="B933" s="214"/>
      <c r="C933" s="215"/>
    </row>
    <row r="934" ht="14.25" customHeight="1">
      <c r="B934" s="214"/>
      <c r="C934" s="215"/>
    </row>
    <row r="935" ht="14.25" customHeight="1">
      <c r="B935" s="214"/>
      <c r="C935" s="215"/>
    </row>
    <row r="936" ht="14.25" customHeight="1">
      <c r="B936" s="214"/>
      <c r="C936" s="215"/>
    </row>
    <row r="937" ht="14.25" customHeight="1">
      <c r="B937" s="214"/>
      <c r="C937" s="215"/>
    </row>
    <row r="938" ht="14.25" customHeight="1">
      <c r="B938" s="214"/>
      <c r="C938" s="215"/>
    </row>
    <row r="939" ht="14.25" customHeight="1">
      <c r="B939" s="214"/>
      <c r="C939" s="215"/>
    </row>
    <row r="940" ht="14.25" customHeight="1">
      <c r="B940" s="214"/>
      <c r="C940" s="215"/>
    </row>
    <row r="941" ht="14.25" customHeight="1">
      <c r="B941" s="214"/>
      <c r="C941" s="215"/>
    </row>
    <row r="942" ht="14.25" customHeight="1">
      <c r="B942" s="214"/>
      <c r="C942" s="215"/>
    </row>
    <row r="943" ht="14.25" customHeight="1">
      <c r="B943" s="214"/>
      <c r="C943" s="215"/>
    </row>
    <row r="944" ht="14.25" customHeight="1">
      <c r="B944" s="214"/>
      <c r="C944" s="215"/>
    </row>
    <row r="945" ht="14.25" customHeight="1">
      <c r="B945" s="214"/>
      <c r="C945" s="215"/>
    </row>
    <row r="946" ht="14.25" customHeight="1">
      <c r="B946" s="214"/>
      <c r="C946" s="215"/>
    </row>
    <row r="947" ht="14.25" customHeight="1">
      <c r="B947" s="214"/>
      <c r="C947" s="215"/>
    </row>
    <row r="948" ht="14.25" customHeight="1">
      <c r="B948" s="214"/>
      <c r="C948" s="215"/>
    </row>
    <row r="949" ht="14.25" customHeight="1">
      <c r="B949" s="214"/>
      <c r="C949" s="215"/>
    </row>
    <row r="950" ht="14.25" customHeight="1">
      <c r="B950" s="214"/>
      <c r="C950" s="215"/>
    </row>
    <row r="951" ht="14.25" customHeight="1">
      <c r="B951" s="214"/>
      <c r="C951" s="215"/>
    </row>
    <row r="952" ht="14.25" customHeight="1">
      <c r="B952" s="214"/>
      <c r="C952" s="215"/>
    </row>
    <row r="953" ht="14.25" customHeight="1">
      <c r="B953" s="214"/>
      <c r="C953" s="215"/>
    </row>
    <row r="954" ht="14.25" customHeight="1">
      <c r="B954" s="214"/>
      <c r="C954" s="215"/>
    </row>
    <row r="955" ht="14.25" customHeight="1">
      <c r="B955" s="214"/>
      <c r="C955" s="215"/>
    </row>
    <row r="956" ht="14.25" customHeight="1">
      <c r="B956" s="214"/>
      <c r="C956" s="215"/>
    </row>
    <row r="957" ht="14.25" customHeight="1">
      <c r="B957" s="214"/>
      <c r="C957" s="215"/>
    </row>
    <row r="958" ht="14.25" customHeight="1">
      <c r="B958" s="214"/>
      <c r="C958" s="215"/>
    </row>
    <row r="959" ht="14.25" customHeight="1">
      <c r="B959" s="214"/>
      <c r="C959" s="215"/>
    </row>
    <row r="960" ht="14.25" customHeight="1">
      <c r="B960" s="214"/>
      <c r="C960" s="215"/>
    </row>
    <row r="961" ht="14.25" customHeight="1">
      <c r="B961" s="214"/>
      <c r="C961" s="215"/>
    </row>
    <row r="962" ht="14.25" customHeight="1">
      <c r="B962" s="214"/>
      <c r="C962" s="215"/>
    </row>
    <row r="963" ht="14.25" customHeight="1">
      <c r="B963" s="214"/>
      <c r="C963" s="215"/>
    </row>
    <row r="964" ht="14.25" customHeight="1">
      <c r="B964" s="214"/>
      <c r="C964" s="215"/>
    </row>
    <row r="965" ht="14.25" customHeight="1">
      <c r="B965" s="214"/>
      <c r="C965" s="215"/>
    </row>
    <row r="966" ht="14.25" customHeight="1">
      <c r="B966" s="214"/>
      <c r="C966" s="215"/>
    </row>
    <row r="967" ht="14.25" customHeight="1">
      <c r="B967" s="214"/>
      <c r="C967" s="215"/>
    </row>
    <row r="968" ht="14.25" customHeight="1">
      <c r="B968" s="214"/>
      <c r="C968" s="215"/>
    </row>
    <row r="969" ht="14.25" customHeight="1">
      <c r="B969" s="214"/>
      <c r="C969" s="215"/>
    </row>
    <row r="970" ht="14.25" customHeight="1">
      <c r="B970" s="214"/>
      <c r="C970" s="215"/>
    </row>
    <row r="971" ht="14.25" customHeight="1">
      <c r="B971" s="214"/>
      <c r="C971" s="215"/>
    </row>
    <row r="972" ht="14.25" customHeight="1">
      <c r="B972" s="214"/>
      <c r="C972" s="215"/>
    </row>
    <row r="973" ht="14.25" customHeight="1">
      <c r="B973" s="214"/>
      <c r="C973" s="215"/>
    </row>
    <row r="974" ht="14.25" customHeight="1">
      <c r="B974" s="214"/>
      <c r="C974" s="215"/>
    </row>
    <row r="975" ht="14.25" customHeight="1">
      <c r="B975" s="214"/>
      <c r="C975" s="215"/>
    </row>
    <row r="976" ht="14.25" customHeight="1">
      <c r="B976" s="214"/>
      <c r="C976" s="215"/>
    </row>
    <row r="977" ht="14.25" customHeight="1">
      <c r="B977" s="214"/>
      <c r="C977" s="215"/>
    </row>
    <row r="978" ht="14.25" customHeight="1">
      <c r="B978" s="214"/>
      <c r="C978" s="215"/>
    </row>
    <row r="979" ht="14.25" customHeight="1">
      <c r="B979" s="214"/>
      <c r="C979" s="215"/>
    </row>
    <row r="980" ht="14.25" customHeight="1">
      <c r="B980" s="214"/>
      <c r="C980" s="215"/>
    </row>
    <row r="981" ht="14.25" customHeight="1">
      <c r="B981" s="214"/>
      <c r="C981" s="215"/>
    </row>
    <row r="982" ht="14.25" customHeight="1">
      <c r="B982" s="214"/>
      <c r="C982" s="215"/>
    </row>
    <row r="983" ht="14.25" customHeight="1">
      <c r="B983" s="214"/>
      <c r="C983" s="215"/>
    </row>
    <row r="984" ht="14.25" customHeight="1">
      <c r="B984" s="214"/>
      <c r="C984" s="215"/>
    </row>
    <row r="985" ht="14.25" customHeight="1">
      <c r="B985" s="214"/>
      <c r="C985" s="215"/>
    </row>
    <row r="986" ht="14.25" customHeight="1">
      <c r="B986" s="214"/>
      <c r="C986" s="215"/>
    </row>
    <row r="987" ht="14.25" customHeight="1">
      <c r="B987" s="214"/>
      <c r="C987" s="215"/>
    </row>
    <row r="988" ht="14.25" customHeight="1">
      <c r="B988" s="214"/>
      <c r="C988" s="215"/>
    </row>
    <row r="989" ht="14.25" customHeight="1">
      <c r="B989" s="214"/>
      <c r="C989" s="215"/>
    </row>
    <row r="990" ht="14.25" customHeight="1">
      <c r="B990" s="214"/>
      <c r="C990" s="215"/>
    </row>
    <row r="991" ht="14.25" customHeight="1">
      <c r="B991" s="214"/>
      <c r="C991" s="215"/>
    </row>
    <row r="992" ht="14.25" customHeight="1">
      <c r="B992" s="214"/>
      <c r="C992" s="215"/>
    </row>
    <row r="993" ht="14.25" customHeight="1">
      <c r="B993" s="214"/>
      <c r="C993" s="215"/>
    </row>
    <row r="994" ht="14.25" customHeight="1">
      <c r="B994" s="214"/>
      <c r="C994" s="215"/>
    </row>
    <row r="995" ht="14.25" customHeight="1">
      <c r="B995" s="214"/>
      <c r="C995" s="215"/>
    </row>
    <row r="996" ht="14.25" customHeight="1">
      <c r="B996" s="214"/>
      <c r="C996" s="215"/>
    </row>
    <row r="997" ht="14.25" customHeight="1">
      <c r="B997" s="214"/>
      <c r="C997" s="215"/>
    </row>
    <row r="998" ht="14.25" customHeight="1">
      <c r="B998" s="214"/>
      <c r="C998" s="215"/>
    </row>
    <row r="999" ht="14.25" customHeight="1">
      <c r="B999" s="214"/>
      <c r="C999" s="215"/>
    </row>
    <row r="1000" ht="14.25" customHeight="1">
      <c r="B1000" s="214"/>
      <c r="C1000" s="215"/>
    </row>
  </sheetData>
  <printOptions/>
  <pageMargins bottom="0.75" footer="0.0" header="0.0" left="0.7" right="0.7" top="0.75"/>
  <pageSetup fitToHeight="0" paperSize="9"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75"/>
  <cols>
    <col customWidth="1" min="1" max="1" width="12.29"/>
    <col customWidth="1" min="2" max="2" width="20.71"/>
    <col customWidth="1" min="3" max="3" width="21.0"/>
    <col customWidth="1" min="4" max="4" width="20.57"/>
    <col customWidth="1" min="5" max="5" width="26.29"/>
    <col customWidth="1" min="6" max="6" width="18.29"/>
    <col customWidth="1" min="7" max="7" width="23.57"/>
    <col customWidth="1" min="8" max="8" width="20.71"/>
    <col customWidth="1" min="9" max="9" width="12.29"/>
    <col customWidth="1" min="10" max="10" width="18.43"/>
    <col customWidth="1" min="11" max="11" width="20.71"/>
    <col customWidth="1" min="12" max="26" width="8.71"/>
  </cols>
  <sheetData>
    <row r="1" ht="14.25" customHeight="1">
      <c r="A1" s="205" t="s">
        <v>495</v>
      </c>
      <c r="B1" s="216" t="s">
        <v>496</v>
      </c>
      <c r="C1" s="205" t="s">
        <v>497</v>
      </c>
      <c r="D1" s="217" t="s">
        <v>498</v>
      </c>
      <c r="E1" s="217" t="s">
        <v>499</v>
      </c>
      <c r="F1" s="218" t="s">
        <v>500</v>
      </c>
      <c r="G1" s="216" t="s">
        <v>501</v>
      </c>
      <c r="H1" s="205" t="s">
        <v>502</v>
      </c>
      <c r="I1" s="217" t="s">
        <v>503</v>
      </c>
      <c r="J1" s="217" t="s">
        <v>504</v>
      </c>
    </row>
    <row r="2" ht="14.25" customHeight="1">
      <c r="A2" s="219" t="s">
        <v>505</v>
      </c>
      <c r="B2" s="220">
        <v>3.862774359019999E7</v>
      </c>
      <c r="C2" s="219">
        <v>1.7594680463800002E7</v>
      </c>
      <c r="D2" s="219">
        <v>5320653.0</v>
      </c>
      <c r="E2" s="219">
        <v>6995262.4</v>
      </c>
      <c r="F2" s="221">
        <v>3959377.64</v>
      </c>
      <c r="G2" s="220">
        <v>541998.0</v>
      </c>
      <c r="H2" s="219">
        <v>1021712.0</v>
      </c>
      <c r="I2" s="222">
        <v>550159.13</v>
      </c>
      <c r="J2" s="222">
        <v>2637408.463796731</v>
      </c>
    </row>
    <row r="3" ht="14.25" customHeight="1">
      <c r="A3" s="223"/>
      <c r="B3" s="224"/>
      <c r="C3" s="225">
        <f t="shared" ref="C3:J3" si="1">C2/$B$2</f>
        <v>0.4554933534</v>
      </c>
      <c r="D3" s="225">
        <f t="shared" si="1"/>
        <v>0.13774175</v>
      </c>
      <c r="E3" s="225">
        <f t="shared" si="1"/>
        <v>0.1810942538</v>
      </c>
      <c r="F3" s="225">
        <f t="shared" si="1"/>
        <v>0.1025008782</v>
      </c>
      <c r="G3" s="225">
        <f t="shared" si="1"/>
        <v>0.01403131401</v>
      </c>
      <c r="H3" s="225">
        <f t="shared" si="1"/>
        <v>0.02645021182</v>
      </c>
      <c r="I3" s="225">
        <f t="shared" si="1"/>
        <v>0.0142425904</v>
      </c>
      <c r="J3" s="226">
        <f t="shared" si="1"/>
        <v>0.06827756992</v>
      </c>
      <c r="K3" s="227"/>
    </row>
    <row r="4" ht="14.25" customHeight="1"/>
    <row r="5" ht="14.25" customHeight="1"/>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3" width="8.71"/>
    <col customWidth="1" min="4" max="4" width="19.71"/>
    <col customWidth="1" min="5" max="5" width="20.71"/>
    <col customWidth="1" min="6" max="7" width="8.71"/>
    <col customWidth="1" min="8" max="8" width="20.86"/>
    <col customWidth="1" min="9" max="19" width="8.71"/>
    <col customWidth="1" min="20" max="20" width="58.43"/>
    <col customWidth="1" min="21" max="26" width="8.71"/>
  </cols>
  <sheetData>
    <row r="1" ht="14.25" customHeight="1">
      <c r="A1" s="228" t="s">
        <v>96</v>
      </c>
      <c r="D1" s="229"/>
      <c r="E1" s="229"/>
    </row>
    <row r="2" ht="14.25" customHeight="1">
      <c r="D2" s="230" t="s">
        <v>506</v>
      </c>
      <c r="E2" s="231" t="s">
        <v>479</v>
      </c>
      <c r="H2" s="232" t="s">
        <v>506</v>
      </c>
      <c r="I2" s="232" t="s">
        <v>507</v>
      </c>
      <c r="T2" s="233" t="s">
        <v>15</v>
      </c>
    </row>
    <row r="3" ht="14.25" customHeight="1">
      <c r="D3" s="230" t="s">
        <v>508</v>
      </c>
      <c r="E3" s="231">
        <v>20.0</v>
      </c>
      <c r="H3" s="234" t="s">
        <v>479</v>
      </c>
      <c r="I3" s="234">
        <v>79.0</v>
      </c>
    </row>
    <row r="4" ht="14.25" customHeight="1">
      <c r="D4" s="230" t="s">
        <v>495</v>
      </c>
      <c r="E4" s="231" t="s">
        <v>509</v>
      </c>
      <c r="H4" s="234" t="s">
        <v>510</v>
      </c>
      <c r="I4" s="234">
        <v>61.0</v>
      </c>
    </row>
    <row r="5" ht="14.25" customHeight="1">
      <c r="D5" s="230" t="s">
        <v>499</v>
      </c>
      <c r="E5" s="231" t="s">
        <v>511</v>
      </c>
      <c r="H5" s="234"/>
      <c r="I5" s="234"/>
    </row>
    <row r="6" ht="14.25" customHeight="1">
      <c r="D6" s="230" t="s">
        <v>512</v>
      </c>
      <c r="E6" s="231" t="s">
        <v>513</v>
      </c>
      <c r="H6" s="234"/>
      <c r="I6" s="234"/>
    </row>
    <row r="7" ht="14.25" customHeight="1">
      <c r="D7" s="230" t="s">
        <v>514</v>
      </c>
      <c r="E7" s="235">
        <v>4250000.0</v>
      </c>
    </row>
    <row r="8" ht="14.25" customHeight="1">
      <c r="D8" s="229"/>
      <c r="E8" s="229"/>
    </row>
    <row r="9" ht="14.25" customHeight="1"/>
    <row r="10" ht="14.25" customHeight="1">
      <c r="A10" s="228" t="s">
        <v>133</v>
      </c>
    </row>
    <row r="11" ht="14.25" customHeight="1">
      <c r="D11" s="232" t="s">
        <v>506</v>
      </c>
      <c r="E11" s="228" t="s">
        <v>479</v>
      </c>
    </row>
    <row r="12" ht="14.25" customHeight="1">
      <c r="D12" s="232" t="s">
        <v>508</v>
      </c>
      <c r="E12" s="228">
        <v>23.0</v>
      </c>
    </row>
    <row r="13" ht="14.25" customHeight="1">
      <c r="D13" s="232" t="s">
        <v>495</v>
      </c>
      <c r="E13" s="228" t="s">
        <v>509</v>
      </c>
    </row>
    <row r="14" ht="14.25" customHeight="1">
      <c r="D14" s="232" t="s">
        <v>499</v>
      </c>
      <c r="E14" s="228" t="s">
        <v>511</v>
      </c>
    </row>
    <row r="15" ht="14.25" customHeight="1">
      <c r="D15" s="232" t="s">
        <v>512</v>
      </c>
      <c r="E15" s="228" t="s">
        <v>513</v>
      </c>
    </row>
    <row r="16" ht="14.25" customHeight="1">
      <c r="D16" s="232" t="s">
        <v>514</v>
      </c>
      <c r="E16" s="236">
        <v>6330000.0</v>
      </c>
    </row>
    <row r="17" ht="14.25" customHeight="1"/>
    <row r="18" ht="14.25" customHeight="1">
      <c r="H18" s="232" t="s">
        <v>515</v>
      </c>
      <c r="I18" s="232" t="s">
        <v>507</v>
      </c>
    </row>
    <row r="19" ht="14.25" customHeight="1">
      <c r="A19" s="228" t="s">
        <v>163</v>
      </c>
      <c r="H19" s="234" t="s">
        <v>509</v>
      </c>
      <c r="I19" s="234">
        <v>99.0</v>
      </c>
    </row>
    <row r="20" ht="14.25" customHeight="1">
      <c r="D20" s="232" t="s">
        <v>506</v>
      </c>
      <c r="E20" s="228" t="s">
        <v>479</v>
      </c>
      <c r="H20" s="234" t="s">
        <v>516</v>
      </c>
      <c r="I20" s="234">
        <v>41.0</v>
      </c>
    </row>
    <row r="21" ht="14.25" customHeight="1">
      <c r="D21" s="232" t="s">
        <v>508</v>
      </c>
      <c r="E21" s="228">
        <v>13.0</v>
      </c>
    </row>
    <row r="22" ht="14.25" customHeight="1">
      <c r="D22" s="232" t="s">
        <v>495</v>
      </c>
      <c r="E22" s="228" t="s">
        <v>509</v>
      </c>
    </row>
    <row r="23" ht="14.25" customHeight="1">
      <c r="D23" s="232" t="s">
        <v>499</v>
      </c>
      <c r="E23" s="228" t="s">
        <v>511</v>
      </c>
    </row>
    <row r="24" ht="14.25" customHeight="1">
      <c r="D24" s="232" t="s">
        <v>512</v>
      </c>
      <c r="E24" s="228" t="s">
        <v>513</v>
      </c>
    </row>
    <row r="25" ht="14.25" customHeight="1">
      <c r="D25" s="232" t="s">
        <v>514</v>
      </c>
      <c r="E25" s="236">
        <v>4440000.0</v>
      </c>
    </row>
    <row r="26" ht="14.25" customHeight="1"/>
    <row r="27" ht="14.25" customHeight="1"/>
    <row r="28" ht="14.25" customHeight="1">
      <c r="A28" s="228" t="s">
        <v>179</v>
      </c>
      <c r="H28" s="184" t="s">
        <v>517</v>
      </c>
      <c r="I28" s="184" t="s">
        <v>507</v>
      </c>
    </row>
    <row r="29" ht="14.25" customHeight="1">
      <c r="D29" s="232" t="s">
        <v>506</v>
      </c>
      <c r="E29" s="228" t="s">
        <v>479</v>
      </c>
      <c r="H29" s="134" t="s">
        <v>518</v>
      </c>
      <c r="I29" s="134">
        <v>43.0</v>
      </c>
    </row>
    <row r="30" ht="14.25" customHeight="1">
      <c r="D30" s="232" t="s">
        <v>508</v>
      </c>
      <c r="E30" s="228">
        <v>16.0</v>
      </c>
      <c r="H30" s="134" t="s">
        <v>110</v>
      </c>
      <c r="I30" s="134">
        <v>35.0</v>
      </c>
    </row>
    <row r="31" ht="14.25" customHeight="1">
      <c r="D31" s="232" t="s">
        <v>495</v>
      </c>
      <c r="E31" s="228" t="s">
        <v>509</v>
      </c>
      <c r="H31" s="134" t="s">
        <v>188</v>
      </c>
      <c r="I31" s="134">
        <v>28.0</v>
      </c>
    </row>
    <row r="32" ht="14.25" customHeight="1">
      <c r="D32" s="232" t="s">
        <v>499</v>
      </c>
      <c r="E32" s="228" t="s">
        <v>511</v>
      </c>
      <c r="H32" s="134" t="s">
        <v>190</v>
      </c>
      <c r="I32" s="134">
        <v>21.0</v>
      </c>
    </row>
    <row r="33" ht="14.25" customHeight="1">
      <c r="D33" s="232" t="s">
        <v>512</v>
      </c>
      <c r="E33" s="228" t="s">
        <v>513</v>
      </c>
      <c r="H33" s="134" t="s">
        <v>519</v>
      </c>
      <c r="I33" s="134">
        <v>13.0</v>
      </c>
    </row>
    <row r="34" ht="14.25" customHeight="1">
      <c r="D34" s="232" t="s">
        <v>514</v>
      </c>
      <c r="E34" s="236">
        <v>8600000.0</v>
      </c>
    </row>
    <row r="35" ht="14.25" customHeight="1"/>
    <row r="36" ht="14.25" customHeight="1"/>
    <row r="37" ht="14.25" customHeight="1">
      <c r="A37" s="228" t="s">
        <v>202</v>
      </c>
    </row>
    <row r="38" ht="14.25" customHeight="1">
      <c r="D38" s="232" t="s">
        <v>506</v>
      </c>
      <c r="E38" s="228" t="s">
        <v>510</v>
      </c>
    </row>
    <row r="39" ht="14.25" customHeight="1">
      <c r="D39" s="232" t="s">
        <v>508</v>
      </c>
      <c r="E39" s="228">
        <v>8.0</v>
      </c>
    </row>
    <row r="40" ht="14.25" customHeight="1">
      <c r="D40" s="232" t="s">
        <v>495</v>
      </c>
      <c r="E40" s="228" t="s">
        <v>520</v>
      </c>
    </row>
    <row r="41" ht="14.25" customHeight="1">
      <c r="D41" s="232" t="s">
        <v>499</v>
      </c>
      <c r="E41" s="228" t="s">
        <v>511</v>
      </c>
    </row>
    <row r="42" ht="14.25" customHeight="1">
      <c r="D42" s="232" t="s">
        <v>512</v>
      </c>
      <c r="E42" s="228" t="s">
        <v>513</v>
      </c>
    </row>
    <row r="43" ht="14.25" customHeight="1">
      <c r="D43" s="232" t="s">
        <v>514</v>
      </c>
      <c r="E43" s="236">
        <v>4000000.0</v>
      </c>
      <c r="H43" s="184" t="s">
        <v>521</v>
      </c>
      <c r="I43" s="184" t="s">
        <v>507</v>
      </c>
    </row>
    <row r="44" ht="14.25" customHeight="1">
      <c r="H44" s="134" t="s">
        <v>522</v>
      </c>
      <c r="I44" s="134">
        <v>81.0</v>
      </c>
    </row>
    <row r="45" ht="14.25" customHeight="1">
      <c r="H45" s="134" t="s">
        <v>523</v>
      </c>
      <c r="I45" s="134">
        <v>33.0</v>
      </c>
    </row>
    <row r="46" ht="14.25" customHeight="1">
      <c r="A46" s="228" t="s">
        <v>227</v>
      </c>
      <c r="H46" s="134" t="s">
        <v>524</v>
      </c>
      <c r="I46" s="134">
        <v>19.0</v>
      </c>
    </row>
    <row r="47" ht="14.25" customHeight="1">
      <c r="D47" s="232" t="s">
        <v>506</v>
      </c>
      <c r="E47" s="228" t="s">
        <v>510</v>
      </c>
      <c r="H47" s="134" t="s">
        <v>525</v>
      </c>
      <c r="I47" s="134">
        <v>7.0</v>
      </c>
    </row>
    <row r="48" ht="14.25" customHeight="1">
      <c r="D48" s="232" t="s">
        <v>508</v>
      </c>
      <c r="E48" s="228">
        <v>14.0</v>
      </c>
    </row>
    <row r="49" ht="14.25" customHeight="1">
      <c r="D49" s="232" t="s">
        <v>495</v>
      </c>
      <c r="E49" s="228" t="s">
        <v>516</v>
      </c>
    </row>
    <row r="50" ht="14.25" customHeight="1">
      <c r="D50" s="232" t="s">
        <v>499</v>
      </c>
      <c r="E50" s="228" t="s">
        <v>511</v>
      </c>
    </row>
    <row r="51" ht="14.25" customHeight="1">
      <c r="D51" s="232" t="s">
        <v>512</v>
      </c>
      <c r="E51" s="228" t="s">
        <v>513</v>
      </c>
    </row>
    <row r="52" ht="14.25" customHeight="1">
      <c r="D52" s="232" t="s">
        <v>514</v>
      </c>
      <c r="E52" s="236">
        <v>2950000.0</v>
      </c>
    </row>
    <row r="53" ht="14.25" customHeight="1"/>
    <row r="54" ht="14.25" customHeight="1"/>
    <row r="55" ht="14.25" customHeight="1">
      <c r="A55" s="228" t="s">
        <v>246</v>
      </c>
    </row>
    <row r="56" ht="14.25" customHeight="1">
      <c r="D56" s="232" t="s">
        <v>506</v>
      </c>
      <c r="E56" s="228" t="s">
        <v>510</v>
      </c>
    </row>
    <row r="57" ht="14.25" customHeight="1">
      <c r="D57" s="232" t="s">
        <v>508</v>
      </c>
      <c r="E57" s="228">
        <v>4.0</v>
      </c>
    </row>
    <row r="58" ht="14.25" customHeight="1">
      <c r="D58" s="232" t="s">
        <v>495</v>
      </c>
      <c r="E58" s="228" t="s">
        <v>516</v>
      </c>
    </row>
    <row r="59" ht="14.25" customHeight="1">
      <c r="D59" s="232" t="s">
        <v>499</v>
      </c>
      <c r="E59" s="228" t="s">
        <v>511</v>
      </c>
    </row>
    <row r="60" ht="14.25" customHeight="1">
      <c r="D60" s="232" t="s">
        <v>512</v>
      </c>
      <c r="E60" s="228" t="s">
        <v>513</v>
      </c>
    </row>
    <row r="61" ht="14.25" customHeight="1">
      <c r="D61" s="232" t="s">
        <v>514</v>
      </c>
      <c r="E61" s="236">
        <v>186000.0</v>
      </c>
    </row>
    <row r="62" ht="14.25" customHeight="1"/>
    <row r="63" ht="14.25" customHeight="1"/>
    <row r="64" ht="14.25" customHeight="1">
      <c r="A64" s="228" t="s">
        <v>253</v>
      </c>
    </row>
    <row r="65" ht="14.25" customHeight="1">
      <c r="D65" s="232" t="s">
        <v>506</v>
      </c>
      <c r="E65" s="228" t="s">
        <v>510</v>
      </c>
    </row>
    <row r="66" ht="14.25" customHeight="1">
      <c r="D66" s="232" t="s">
        <v>508</v>
      </c>
      <c r="E66" s="228">
        <v>6.0</v>
      </c>
    </row>
    <row r="67" ht="14.25" customHeight="1">
      <c r="D67" s="232" t="s">
        <v>495</v>
      </c>
      <c r="E67" s="228" t="s">
        <v>516</v>
      </c>
    </row>
    <row r="68" ht="14.25" customHeight="1">
      <c r="D68" s="232" t="s">
        <v>499</v>
      </c>
      <c r="E68" s="228" t="s">
        <v>511</v>
      </c>
    </row>
    <row r="69" ht="14.25" customHeight="1">
      <c r="D69" s="232" t="s">
        <v>512</v>
      </c>
      <c r="E69" s="228" t="s">
        <v>513</v>
      </c>
    </row>
    <row r="70" ht="14.25" customHeight="1">
      <c r="D70" s="232" t="s">
        <v>514</v>
      </c>
      <c r="E70" s="236">
        <v>739000.0</v>
      </c>
    </row>
    <row r="71" ht="14.25" customHeight="1"/>
    <row r="72" ht="14.25" customHeight="1"/>
    <row r="73" ht="14.25" customHeight="1">
      <c r="A73" s="228" t="s">
        <v>264</v>
      </c>
    </row>
    <row r="74" ht="14.25" customHeight="1">
      <c r="D74" s="232" t="s">
        <v>506</v>
      </c>
      <c r="E74" s="228" t="s">
        <v>510</v>
      </c>
    </row>
    <row r="75" ht="14.25" customHeight="1">
      <c r="D75" s="232" t="s">
        <v>508</v>
      </c>
      <c r="E75" s="228">
        <v>6.0</v>
      </c>
    </row>
    <row r="76" ht="14.25" customHeight="1">
      <c r="D76" s="232" t="s">
        <v>495</v>
      </c>
      <c r="E76" s="228" t="s">
        <v>520</v>
      </c>
    </row>
    <row r="77" ht="14.25" customHeight="1">
      <c r="D77" s="232" t="s">
        <v>499</v>
      </c>
      <c r="E77" s="228" t="s">
        <v>511</v>
      </c>
    </row>
    <row r="78" ht="14.25" customHeight="1">
      <c r="D78" s="232" t="s">
        <v>512</v>
      </c>
      <c r="E78" s="228" t="s">
        <v>513</v>
      </c>
    </row>
    <row r="79" ht="14.25" customHeight="1">
      <c r="D79" s="232" t="s">
        <v>514</v>
      </c>
      <c r="E79" s="236">
        <v>1088000.0</v>
      </c>
    </row>
    <row r="80" ht="14.25" customHeight="1"/>
    <row r="81" ht="14.25" customHeight="1"/>
    <row r="82" ht="14.25" customHeight="1">
      <c r="A82" s="228" t="s">
        <v>275</v>
      </c>
    </row>
    <row r="83" ht="14.25" customHeight="1">
      <c r="D83" s="232" t="s">
        <v>506</v>
      </c>
      <c r="E83" s="228" t="s">
        <v>510</v>
      </c>
    </row>
    <row r="84" ht="14.25" customHeight="1">
      <c r="D84" s="232" t="s">
        <v>508</v>
      </c>
      <c r="E84" s="228">
        <v>23.0</v>
      </c>
    </row>
    <row r="85" ht="14.25" customHeight="1">
      <c r="D85" s="232" t="s">
        <v>495</v>
      </c>
      <c r="E85" s="228" t="s">
        <v>520</v>
      </c>
    </row>
    <row r="86" ht="14.25" customHeight="1">
      <c r="D86" s="232" t="s">
        <v>499</v>
      </c>
      <c r="E86" s="228" t="s">
        <v>511</v>
      </c>
    </row>
    <row r="87" ht="14.25" customHeight="1">
      <c r="D87" s="232" t="s">
        <v>512</v>
      </c>
      <c r="E87" s="228" t="s">
        <v>513</v>
      </c>
    </row>
    <row r="88" ht="14.25" customHeight="1">
      <c r="D88" s="232" t="s">
        <v>514</v>
      </c>
      <c r="E88" s="236">
        <v>5180000.0</v>
      </c>
    </row>
    <row r="89" ht="14.25" customHeight="1"/>
    <row r="90" ht="14.25" customHeight="1"/>
    <row r="91" ht="14.25" customHeight="1">
      <c r="A91" s="228" t="s">
        <v>310</v>
      </c>
    </row>
    <row r="92" ht="14.25" customHeight="1">
      <c r="D92" s="232" t="s">
        <v>506</v>
      </c>
      <c r="E92" s="228" t="s">
        <v>479</v>
      </c>
    </row>
    <row r="93" ht="14.25" customHeight="1">
      <c r="D93" s="232" t="s">
        <v>508</v>
      </c>
      <c r="E93" s="228">
        <v>7.0</v>
      </c>
    </row>
    <row r="94" ht="14.25" customHeight="1">
      <c r="D94" s="232" t="s">
        <v>495</v>
      </c>
      <c r="E94" s="228" t="s">
        <v>509</v>
      </c>
    </row>
    <row r="95" ht="14.25" customHeight="1">
      <c r="D95" s="232" t="s">
        <v>499</v>
      </c>
      <c r="E95" s="228" t="s">
        <v>511</v>
      </c>
    </row>
    <row r="96" ht="14.25" customHeight="1">
      <c r="D96" s="232" t="s">
        <v>512</v>
      </c>
      <c r="E96" s="228" t="s">
        <v>513</v>
      </c>
    </row>
    <row r="97" ht="14.25" customHeight="1">
      <c r="D97" s="232" t="s">
        <v>514</v>
      </c>
      <c r="E97" s="236">
        <v>849000.0</v>
      </c>
    </row>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1">
    <mergeCell ref="A64:C71"/>
    <mergeCell ref="A73:C80"/>
    <mergeCell ref="A82:C89"/>
    <mergeCell ref="A91:C98"/>
    <mergeCell ref="A1:C8"/>
    <mergeCell ref="A10:C17"/>
    <mergeCell ref="A19:C26"/>
    <mergeCell ref="A28:C35"/>
    <mergeCell ref="A37:C44"/>
    <mergeCell ref="A46:C53"/>
    <mergeCell ref="A55:C62"/>
  </mergeCells>
  <printOptions/>
  <pageMargins bottom="0.75" footer="0.0" header="0.0" left="0.7" right="0.7" top="0.75"/>
  <pageSetup paperSize="9"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5.57"/>
    <col customWidth="1" min="2" max="2" width="16.14"/>
    <col customWidth="1" min="3" max="3" width="26.14"/>
    <col customWidth="1" min="4" max="4" width="13.71"/>
    <col customWidth="1" min="5" max="5" width="13.29"/>
    <col customWidth="1" min="6" max="6" width="13.71"/>
    <col customWidth="1" min="7" max="7" width="10.57"/>
    <col customWidth="1" min="8" max="8" width="27.43"/>
    <col customWidth="1" min="9" max="9" width="16.29"/>
    <col customWidth="1" min="10" max="11" width="17.86"/>
    <col customWidth="1" min="12" max="13" width="20.29"/>
    <col customWidth="1" min="14" max="14" width="14.71"/>
    <col customWidth="1" min="15" max="15" width="13.29"/>
    <col customWidth="1" min="16" max="16" width="16.0"/>
    <col customWidth="1" min="17" max="18" width="17.71"/>
    <col customWidth="1" min="19" max="19" width="28.0"/>
    <col customWidth="1" min="20" max="20" width="27.0"/>
    <col customWidth="1" min="21" max="21" width="26.0"/>
    <col customWidth="1" min="22" max="22" width="22.0"/>
    <col customWidth="1" min="23" max="23" width="23.86"/>
    <col customWidth="1" min="24" max="24" width="24.57"/>
    <col customWidth="1" min="25" max="25" width="18.57"/>
    <col customWidth="1" min="26" max="26" width="16.0"/>
    <col customWidth="1" min="27" max="27" width="15.43"/>
    <col customWidth="1" min="28" max="28" width="10.14"/>
    <col customWidth="1" min="29" max="31" width="10.0"/>
  </cols>
  <sheetData>
    <row r="1" ht="14.25" customHeight="1">
      <c r="A1" s="237" t="s">
        <v>76</v>
      </c>
      <c r="B1" s="237" t="s">
        <v>77</v>
      </c>
      <c r="C1" s="238" t="s">
        <v>78</v>
      </c>
      <c r="D1" s="239" t="s">
        <v>506</v>
      </c>
      <c r="E1" s="239" t="s">
        <v>526</v>
      </c>
      <c r="F1" s="237" t="s">
        <v>527</v>
      </c>
      <c r="G1" s="240" t="s">
        <v>80</v>
      </c>
      <c r="H1" s="238" t="s">
        <v>81</v>
      </c>
      <c r="I1" s="237" t="s">
        <v>528</v>
      </c>
      <c r="J1" s="238" t="s">
        <v>89</v>
      </c>
      <c r="K1" s="241" t="s">
        <v>529</v>
      </c>
      <c r="L1" s="242" t="s">
        <v>90</v>
      </c>
      <c r="M1" s="243" t="s">
        <v>494</v>
      </c>
      <c r="N1" s="244" t="s">
        <v>321</v>
      </c>
      <c r="O1" s="244" t="s">
        <v>322</v>
      </c>
      <c r="P1" s="245" t="s">
        <v>530</v>
      </c>
      <c r="Q1" s="246" t="s">
        <v>93</v>
      </c>
      <c r="R1" s="247" t="s">
        <v>94</v>
      </c>
      <c r="S1" s="246" t="s">
        <v>531</v>
      </c>
      <c r="T1" s="248" t="s">
        <v>532</v>
      </c>
      <c r="U1" s="247" t="s">
        <v>533</v>
      </c>
      <c r="V1" s="249" t="s">
        <v>534</v>
      </c>
      <c r="W1" s="250" t="s">
        <v>535</v>
      </c>
      <c r="X1" s="250" t="s">
        <v>536</v>
      </c>
      <c r="Y1" s="250" t="s">
        <v>537</v>
      </c>
      <c r="Z1" s="251" t="s">
        <v>538</v>
      </c>
      <c r="AA1" s="252" t="s">
        <v>539</v>
      </c>
      <c r="AB1" s="253" t="s">
        <v>540</v>
      </c>
      <c r="AC1" s="253" t="s">
        <v>541</v>
      </c>
      <c r="AD1" s="253" t="s">
        <v>542</v>
      </c>
      <c r="AE1" s="254" t="s">
        <v>543</v>
      </c>
    </row>
    <row r="2" ht="14.25" customHeight="1">
      <c r="A2" s="255">
        <v>1811001.0</v>
      </c>
      <c r="B2" s="255" t="s">
        <v>96</v>
      </c>
      <c r="C2" s="255" t="s">
        <v>97</v>
      </c>
      <c r="D2" s="256" t="s">
        <v>479</v>
      </c>
      <c r="E2" s="256" t="s">
        <v>188</v>
      </c>
      <c r="F2" s="255" t="s">
        <v>509</v>
      </c>
      <c r="G2" s="256" t="s">
        <v>99</v>
      </c>
      <c r="H2" s="256" t="s">
        <v>522</v>
      </c>
      <c r="I2" s="255" t="s">
        <v>544</v>
      </c>
      <c r="J2" s="257" t="s">
        <v>105</v>
      </c>
      <c r="K2" s="258" t="s">
        <v>545</v>
      </c>
      <c r="L2" s="257" t="s">
        <v>106</v>
      </c>
      <c r="M2" s="257">
        <v>232.11476133552623</v>
      </c>
      <c r="N2" s="259">
        <v>399733.79899999994</v>
      </c>
      <c r="O2" s="133">
        <v>4179.87</v>
      </c>
      <c r="P2" s="260">
        <f t="shared" ref="P2:P141" si="1">N2/O2</f>
        <v>95.63306969</v>
      </c>
      <c r="Q2" s="261">
        <v>210885.84000000005</v>
      </c>
      <c r="R2" s="262">
        <v>51139.81620000001</v>
      </c>
      <c r="S2" s="263">
        <f t="shared" ref="S2:S141" si="2">SUM(Q2:R2)</f>
        <v>262025.6562</v>
      </c>
      <c r="T2" s="264">
        <f>VLOOKUP(A2,'Appendix A -  Costs'!A2:G141,6,0)</f>
        <v>0.01489017407</v>
      </c>
      <c r="U2" s="265">
        <f t="shared" ref="U2:U141" si="3">SUM(S2:T2)</f>
        <v>262025.6711</v>
      </c>
      <c r="V2" s="260">
        <f t="shared" ref="V2:V141" si="4">U2/O2</f>
        <v>62.68751686</v>
      </c>
      <c r="W2" s="260">
        <f t="shared" ref="W2:W141" si="5">N2-U2</f>
        <v>137708.1279</v>
      </c>
      <c r="X2" s="260">
        <f t="shared" ref="X2:X141" si="6">W2/O2</f>
        <v>32.94555283</v>
      </c>
      <c r="Y2" s="227">
        <f t="shared" ref="Y2:Y141" si="7">W2/N2</f>
        <v>0.3444995851</v>
      </c>
      <c r="Z2" s="266">
        <f t="shared" ref="Z2:Z141" si="8">M2*V2</f>
        <v>14550.69801</v>
      </c>
      <c r="AA2" s="267">
        <f t="shared" ref="AA2:AA3" si="9">Z2*0.275</f>
        <v>4001.441954</v>
      </c>
      <c r="AB2" s="268">
        <v>41.0</v>
      </c>
      <c r="AC2" s="268">
        <v>56.0</v>
      </c>
      <c r="AD2" s="268">
        <v>56.0</v>
      </c>
      <c r="AE2" s="268">
        <v>91.0</v>
      </c>
    </row>
    <row r="3" ht="14.25" customHeight="1">
      <c r="A3" s="269">
        <v>1811002.0</v>
      </c>
      <c r="B3" s="269" t="s">
        <v>96</v>
      </c>
      <c r="C3" s="269" t="s">
        <v>107</v>
      </c>
      <c r="D3" s="270" t="s">
        <v>479</v>
      </c>
      <c r="E3" s="270" t="s">
        <v>188</v>
      </c>
      <c r="F3" s="269" t="s">
        <v>509</v>
      </c>
      <c r="G3" s="270" t="s">
        <v>99</v>
      </c>
      <c r="H3" s="270" t="s">
        <v>522</v>
      </c>
      <c r="I3" s="269" t="s">
        <v>544</v>
      </c>
      <c r="J3" s="271" t="s">
        <v>105</v>
      </c>
      <c r="K3" s="272" t="s">
        <v>545</v>
      </c>
      <c r="L3" s="271" t="s">
        <v>108</v>
      </c>
      <c r="M3" s="271">
        <v>147.27080155979638</v>
      </c>
      <c r="N3" s="259">
        <v>52353.42</v>
      </c>
      <c r="O3" s="133">
        <v>390.73139999999995</v>
      </c>
      <c r="P3" s="260">
        <f t="shared" si="1"/>
        <v>133.9882589</v>
      </c>
      <c r="Q3" s="263">
        <v>18208.819200000005</v>
      </c>
      <c r="R3" s="273">
        <v>4377.120000000001</v>
      </c>
      <c r="S3" s="263">
        <f t="shared" si="2"/>
        <v>22585.9392</v>
      </c>
      <c r="T3" s="264">
        <f>VLOOKUP(A3,'Appendix A -  Costs'!A3:G142,6,0)</f>
        <v>0.001283494797</v>
      </c>
      <c r="U3" s="265">
        <f t="shared" si="3"/>
        <v>22585.94048</v>
      </c>
      <c r="V3" s="260">
        <f t="shared" si="4"/>
        <v>57.80426268</v>
      </c>
      <c r="W3" s="260">
        <f t="shared" si="5"/>
        <v>29767.47952</v>
      </c>
      <c r="X3" s="260">
        <f t="shared" si="6"/>
        <v>76.18399626</v>
      </c>
      <c r="Y3" s="227">
        <f t="shared" si="7"/>
        <v>0.568587105</v>
      </c>
      <c r="Z3" s="266">
        <f t="shared" si="8"/>
        <v>8512.880099</v>
      </c>
      <c r="AA3" s="267">
        <f t="shared" si="9"/>
        <v>2341.042027</v>
      </c>
      <c r="AB3" s="274">
        <v>45.0</v>
      </c>
      <c r="AC3" s="274">
        <v>56.0</v>
      </c>
      <c r="AD3" s="274">
        <v>56.0</v>
      </c>
      <c r="AE3" s="274">
        <v>91.0</v>
      </c>
    </row>
    <row r="4" ht="14.25" customHeight="1">
      <c r="A4" s="269">
        <v>1811003.0</v>
      </c>
      <c r="B4" s="269" t="s">
        <v>96</v>
      </c>
      <c r="C4" s="269" t="s">
        <v>109</v>
      </c>
      <c r="D4" s="270" t="s">
        <v>479</v>
      </c>
      <c r="E4" s="270" t="s">
        <v>110</v>
      </c>
      <c r="F4" s="269" t="s">
        <v>509</v>
      </c>
      <c r="G4" s="270" t="s">
        <v>99</v>
      </c>
      <c r="H4" s="270" t="s">
        <v>522</v>
      </c>
      <c r="I4" s="269" t="s">
        <v>544</v>
      </c>
      <c r="J4" s="271" t="s">
        <v>111</v>
      </c>
      <c r="K4" s="272" t="s">
        <v>545</v>
      </c>
      <c r="L4" s="271" t="s">
        <v>112</v>
      </c>
      <c r="M4" s="271">
        <v>1062.1774832049941</v>
      </c>
      <c r="N4" s="259">
        <v>257331.2</v>
      </c>
      <c r="O4" s="133">
        <v>1549.2525999999998</v>
      </c>
      <c r="P4" s="260">
        <f t="shared" si="1"/>
        <v>166.1002215</v>
      </c>
      <c r="Q4" s="263">
        <v>81215.728</v>
      </c>
      <c r="R4" s="273">
        <v>21586.285600000003</v>
      </c>
      <c r="S4" s="263">
        <f t="shared" si="2"/>
        <v>102802.0136</v>
      </c>
      <c r="T4" s="264">
        <f>VLOOKUP(A4,'Appendix A -  Costs'!A4:G143,6,0)</f>
        <v>0.005841946547</v>
      </c>
      <c r="U4" s="265">
        <f t="shared" si="3"/>
        <v>102802.0194</v>
      </c>
      <c r="V4" s="260">
        <f t="shared" si="4"/>
        <v>66.35587989</v>
      </c>
      <c r="W4" s="260">
        <f t="shared" si="5"/>
        <v>154529.1806</v>
      </c>
      <c r="X4" s="260">
        <f t="shared" si="6"/>
        <v>99.7443416</v>
      </c>
      <c r="Y4" s="227">
        <f t="shared" si="7"/>
        <v>0.6005069753</v>
      </c>
      <c r="Z4" s="266">
        <f t="shared" si="8"/>
        <v>70481.7215</v>
      </c>
      <c r="AA4" s="267">
        <f t="shared" ref="AA4:AA10" si="10">Z4*0.245</f>
        <v>17268.02177</v>
      </c>
      <c r="AB4" s="274">
        <v>41.0</v>
      </c>
      <c r="AC4" s="274">
        <v>56.0</v>
      </c>
      <c r="AD4" s="274">
        <v>56.0</v>
      </c>
      <c r="AE4" s="274">
        <v>91.0</v>
      </c>
    </row>
    <row r="5" ht="14.25" customHeight="1">
      <c r="A5" s="269">
        <v>1811004.0</v>
      </c>
      <c r="B5" s="269" t="s">
        <v>96</v>
      </c>
      <c r="C5" s="269" t="s">
        <v>113</v>
      </c>
      <c r="D5" s="270" t="s">
        <v>479</v>
      </c>
      <c r="E5" s="270" t="s">
        <v>110</v>
      </c>
      <c r="F5" s="269" t="s">
        <v>509</v>
      </c>
      <c r="G5" s="270" t="s">
        <v>99</v>
      </c>
      <c r="H5" s="270" t="s">
        <v>522</v>
      </c>
      <c r="I5" s="269" t="s">
        <v>544</v>
      </c>
      <c r="J5" s="271" t="s">
        <v>111</v>
      </c>
      <c r="K5" s="272" t="s">
        <v>545</v>
      </c>
      <c r="L5" s="271" t="s">
        <v>108</v>
      </c>
      <c r="M5" s="271">
        <v>46.227012603952566</v>
      </c>
      <c r="N5" s="259">
        <v>26118.855</v>
      </c>
      <c r="O5" s="133">
        <v>172.89</v>
      </c>
      <c r="P5" s="260">
        <f t="shared" si="1"/>
        <v>151.0720979</v>
      </c>
      <c r="Q5" s="263">
        <v>8238.269600000001</v>
      </c>
      <c r="R5" s="273">
        <v>2019.5758000000003</v>
      </c>
      <c r="S5" s="263">
        <f t="shared" si="2"/>
        <v>10257.8454</v>
      </c>
      <c r="T5" s="264">
        <f>VLOOKUP(A5,'Appendix A -  Costs'!A5:G144,6,0)</f>
        <v>0.000582924229</v>
      </c>
      <c r="U5" s="265">
        <f t="shared" si="3"/>
        <v>10257.84598</v>
      </c>
      <c r="V5" s="260">
        <f t="shared" si="4"/>
        <v>59.33163273</v>
      </c>
      <c r="W5" s="260">
        <f t="shared" si="5"/>
        <v>15861.00902</v>
      </c>
      <c r="X5" s="260">
        <f t="shared" si="6"/>
        <v>91.74046513</v>
      </c>
      <c r="Y5" s="227">
        <f t="shared" si="7"/>
        <v>0.6072627999</v>
      </c>
      <c r="Z5" s="266">
        <f t="shared" si="8"/>
        <v>2742.724134</v>
      </c>
      <c r="AA5" s="267">
        <f t="shared" si="10"/>
        <v>671.9674129</v>
      </c>
      <c r="AB5" s="274">
        <v>45.0</v>
      </c>
      <c r="AC5" s="274">
        <v>56.0</v>
      </c>
      <c r="AD5" s="274">
        <v>56.0</v>
      </c>
      <c r="AE5" s="274">
        <v>91.0</v>
      </c>
    </row>
    <row r="6" ht="14.25" customHeight="1">
      <c r="A6" s="269">
        <v>1811005.0</v>
      </c>
      <c r="B6" s="269" t="s">
        <v>96</v>
      </c>
      <c r="C6" s="269" t="s">
        <v>114</v>
      </c>
      <c r="D6" s="270" t="s">
        <v>479</v>
      </c>
      <c r="E6" s="270" t="s">
        <v>110</v>
      </c>
      <c r="F6" s="269" t="s">
        <v>509</v>
      </c>
      <c r="G6" s="270" t="s">
        <v>99</v>
      </c>
      <c r="H6" s="270" t="s">
        <v>522</v>
      </c>
      <c r="I6" s="269" t="s">
        <v>544</v>
      </c>
      <c r="J6" s="271" t="s">
        <v>111</v>
      </c>
      <c r="K6" s="272" t="s">
        <v>545</v>
      </c>
      <c r="L6" s="271" t="s">
        <v>106</v>
      </c>
      <c r="M6" s="271">
        <v>299.61559047481177</v>
      </c>
      <c r="N6" s="259">
        <v>31718.511</v>
      </c>
      <c r="O6" s="133">
        <v>423.07199999999995</v>
      </c>
      <c r="P6" s="260">
        <f t="shared" si="1"/>
        <v>74.9718984</v>
      </c>
      <c r="Q6" s="263">
        <v>16734.564000000002</v>
      </c>
      <c r="R6" s="273">
        <v>4143.796800000001</v>
      </c>
      <c r="S6" s="263">
        <f t="shared" si="2"/>
        <v>20878.3608</v>
      </c>
      <c r="T6" s="264">
        <f>VLOOKUP(A6,'Appendix A -  Costs'!A6:G145,6,0)</f>
        <v>0.001186457964</v>
      </c>
      <c r="U6" s="265">
        <f t="shared" si="3"/>
        <v>20878.36199</v>
      </c>
      <c r="V6" s="260">
        <f t="shared" si="4"/>
        <v>49.34942985</v>
      </c>
      <c r="W6" s="260">
        <f t="shared" si="5"/>
        <v>10840.14901</v>
      </c>
      <c r="X6" s="260">
        <f t="shared" si="6"/>
        <v>25.62246855</v>
      </c>
      <c r="Y6" s="227">
        <f t="shared" si="7"/>
        <v>0.3417609677</v>
      </c>
      <c r="Z6" s="266">
        <f t="shared" si="8"/>
        <v>14785.85856</v>
      </c>
      <c r="AA6" s="267">
        <f t="shared" si="10"/>
        <v>3622.535348</v>
      </c>
      <c r="AB6" s="274">
        <v>48.0</v>
      </c>
      <c r="AC6" s="274">
        <v>56.0</v>
      </c>
      <c r="AD6" s="274">
        <v>56.0</v>
      </c>
      <c r="AE6" s="274">
        <v>91.0</v>
      </c>
    </row>
    <row r="7" ht="14.25" customHeight="1">
      <c r="A7" s="269">
        <v>1811006.0</v>
      </c>
      <c r="B7" s="269" t="s">
        <v>96</v>
      </c>
      <c r="C7" s="269" t="s">
        <v>115</v>
      </c>
      <c r="D7" s="270" t="s">
        <v>479</v>
      </c>
      <c r="E7" s="270" t="s">
        <v>110</v>
      </c>
      <c r="F7" s="269" t="s">
        <v>509</v>
      </c>
      <c r="G7" s="270" t="s">
        <v>99</v>
      </c>
      <c r="H7" s="270" t="s">
        <v>522</v>
      </c>
      <c r="I7" s="269" t="s">
        <v>544</v>
      </c>
      <c r="J7" s="271" t="s">
        <v>111</v>
      </c>
      <c r="K7" s="272" t="s">
        <v>545</v>
      </c>
      <c r="L7" s="271" t="s">
        <v>108</v>
      </c>
      <c r="M7" s="271">
        <v>26.95795108972884</v>
      </c>
      <c r="N7" s="259">
        <v>126819.78</v>
      </c>
      <c r="O7" s="133">
        <v>1150.34</v>
      </c>
      <c r="P7" s="260">
        <f t="shared" si="1"/>
        <v>110.2454753</v>
      </c>
      <c r="Q7" s="263">
        <v>29494.08</v>
      </c>
      <c r="R7" s="273">
        <v>7761.6</v>
      </c>
      <c r="S7" s="263">
        <f t="shared" si="2"/>
        <v>37255.68</v>
      </c>
      <c r="T7" s="264">
        <f>VLOOKUP(A7,'Appendix A -  Costs'!A7:G146,6,0)</f>
        <v>0.002117134514</v>
      </c>
      <c r="U7" s="265">
        <f t="shared" si="3"/>
        <v>37255.68212</v>
      </c>
      <c r="V7" s="260">
        <f t="shared" si="4"/>
        <v>32.38667013</v>
      </c>
      <c r="W7" s="260">
        <f t="shared" si="5"/>
        <v>89564.09788</v>
      </c>
      <c r="X7" s="260">
        <f t="shared" si="6"/>
        <v>77.85880512</v>
      </c>
      <c r="Y7" s="227">
        <f t="shared" si="7"/>
        <v>0.7062312983</v>
      </c>
      <c r="Z7" s="266">
        <f t="shared" si="8"/>
        <v>873.0782693</v>
      </c>
      <c r="AA7" s="267">
        <f t="shared" si="10"/>
        <v>213.904176</v>
      </c>
      <c r="AB7" s="274">
        <v>50.0</v>
      </c>
      <c r="AC7" s="274">
        <v>56.0</v>
      </c>
      <c r="AD7" s="274">
        <v>56.0</v>
      </c>
      <c r="AE7" s="274">
        <v>91.0</v>
      </c>
    </row>
    <row r="8" ht="14.25" customHeight="1">
      <c r="A8" s="269">
        <v>1811007.0</v>
      </c>
      <c r="B8" s="269" t="s">
        <v>96</v>
      </c>
      <c r="C8" s="269" t="s">
        <v>116</v>
      </c>
      <c r="D8" s="270" t="s">
        <v>479</v>
      </c>
      <c r="E8" s="270" t="s">
        <v>110</v>
      </c>
      <c r="F8" s="269" t="s">
        <v>509</v>
      </c>
      <c r="G8" s="270" t="s">
        <v>117</v>
      </c>
      <c r="H8" s="270" t="s">
        <v>522</v>
      </c>
      <c r="I8" s="269" t="s">
        <v>544</v>
      </c>
      <c r="J8" s="271" t="s">
        <v>105</v>
      </c>
      <c r="K8" s="272" t="s">
        <v>545</v>
      </c>
      <c r="L8" s="271" t="s">
        <v>106</v>
      </c>
      <c r="M8" s="271">
        <v>18.869113619431058</v>
      </c>
      <c r="N8" s="259">
        <v>85268.00999999998</v>
      </c>
      <c r="O8" s="133">
        <v>454.25999999999993</v>
      </c>
      <c r="P8" s="260">
        <f t="shared" si="1"/>
        <v>187.7075023</v>
      </c>
      <c r="Q8" s="263">
        <v>24237.312000000005</v>
      </c>
      <c r="R8" s="273">
        <v>6633.369600000002</v>
      </c>
      <c r="S8" s="263">
        <f t="shared" si="2"/>
        <v>30870.6816</v>
      </c>
      <c r="T8" s="264">
        <f>VLOOKUP(A8,'Appendix A -  Costs'!A8:G147,6,0)</f>
        <v>0.001754293184</v>
      </c>
      <c r="U8" s="265">
        <f t="shared" si="3"/>
        <v>30870.68335</v>
      </c>
      <c r="V8" s="260">
        <f t="shared" si="4"/>
        <v>67.95818112</v>
      </c>
      <c r="W8" s="260">
        <f t="shared" si="5"/>
        <v>54397.32665</v>
      </c>
      <c r="X8" s="260">
        <f t="shared" si="6"/>
        <v>119.7493212</v>
      </c>
      <c r="Y8" s="227">
        <f t="shared" si="7"/>
        <v>0.6379570327</v>
      </c>
      <c r="Z8" s="266">
        <f t="shared" si="8"/>
        <v>1282.310641</v>
      </c>
      <c r="AA8" s="267">
        <f t="shared" si="10"/>
        <v>314.166107</v>
      </c>
      <c r="AB8" s="274">
        <v>41.0</v>
      </c>
      <c r="AC8" s="274">
        <v>56.0</v>
      </c>
      <c r="AD8" s="274">
        <v>56.0</v>
      </c>
      <c r="AE8" s="274">
        <v>91.0</v>
      </c>
    </row>
    <row r="9" ht="14.25" customHeight="1">
      <c r="A9" s="269">
        <v>1811008.0</v>
      </c>
      <c r="B9" s="269" t="s">
        <v>96</v>
      </c>
      <c r="C9" s="269" t="s">
        <v>118</v>
      </c>
      <c r="D9" s="270" t="s">
        <v>479</v>
      </c>
      <c r="E9" s="270" t="s">
        <v>110</v>
      </c>
      <c r="F9" s="269" t="s">
        <v>509</v>
      </c>
      <c r="G9" s="270" t="s">
        <v>117</v>
      </c>
      <c r="H9" s="270" t="s">
        <v>522</v>
      </c>
      <c r="I9" s="269" t="s">
        <v>544</v>
      </c>
      <c r="J9" s="271" t="s">
        <v>105</v>
      </c>
      <c r="K9" s="272" t="s">
        <v>545</v>
      </c>
      <c r="L9" s="271" t="s">
        <v>106</v>
      </c>
      <c r="M9" s="271">
        <v>58.436635250263336</v>
      </c>
      <c r="N9" s="259">
        <v>185629.152</v>
      </c>
      <c r="O9" s="133">
        <v>2339.8232</v>
      </c>
      <c r="P9" s="260">
        <f t="shared" si="1"/>
        <v>79.33469161</v>
      </c>
      <c r="Q9" s="263">
        <v>63687.333600000005</v>
      </c>
      <c r="R9" s="273">
        <v>15761.006800000001</v>
      </c>
      <c r="S9" s="263">
        <f t="shared" si="2"/>
        <v>79448.3404</v>
      </c>
      <c r="T9" s="264">
        <f>VLOOKUP(A9,'Appendix A -  Costs'!A9:G148,6,0)</f>
        <v>0.004514823607</v>
      </c>
      <c r="U9" s="265">
        <f t="shared" si="3"/>
        <v>79448.34491</v>
      </c>
      <c r="V9" s="260">
        <f t="shared" si="4"/>
        <v>33.95484963</v>
      </c>
      <c r="W9" s="260">
        <f t="shared" si="5"/>
        <v>106180.8071</v>
      </c>
      <c r="X9" s="260">
        <f t="shared" si="6"/>
        <v>45.37984198</v>
      </c>
      <c r="Y9" s="227">
        <f t="shared" si="7"/>
        <v>0.5720050215</v>
      </c>
      <c r="Z9" s="266">
        <f t="shared" si="8"/>
        <v>1984.207163</v>
      </c>
      <c r="AA9" s="267">
        <f t="shared" si="10"/>
        <v>486.1307549</v>
      </c>
      <c r="AB9" s="274">
        <v>45.0</v>
      </c>
      <c r="AC9" s="274">
        <v>56.0</v>
      </c>
      <c r="AD9" s="274">
        <v>56.0</v>
      </c>
      <c r="AE9" s="274">
        <v>91.0</v>
      </c>
    </row>
    <row r="10" ht="14.25" customHeight="1">
      <c r="A10" s="269">
        <v>1811009.0</v>
      </c>
      <c r="B10" s="269" t="s">
        <v>96</v>
      </c>
      <c r="C10" s="269" t="s">
        <v>119</v>
      </c>
      <c r="D10" s="270" t="s">
        <v>479</v>
      </c>
      <c r="E10" s="270" t="s">
        <v>110</v>
      </c>
      <c r="F10" s="269" t="s">
        <v>509</v>
      </c>
      <c r="G10" s="270" t="s">
        <v>117</v>
      </c>
      <c r="H10" s="270" t="s">
        <v>522</v>
      </c>
      <c r="I10" s="269" t="s">
        <v>544</v>
      </c>
      <c r="J10" s="271" t="s">
        <v>105</v>
      </c>
      <c r="K10" s="272" t="s">
        <v>545</v>
      </c>
      <c r="L10" s="271" t="s">
        <v>108</v>
      </c>
      <c r="M10" s="271">
        <v>465.3150686189814</v>
      </c>
      <c r="N10" s="259">
        <v>1522.565</v>
      </c>
      <c r="O10" s="133">
        <v>5.5935</v>
      </c>
      <c r="P10" s="260">
        <f t="shared" si="1"/>
        <v>272.2025565</v>
      </c>
      <c r="Q10" s="263">
        <v>421.67840000000007</v>
      </c>
      <c r="R10" s="273">
        <v>109.76680000000002</v>
      </c>
      <c r="S10" s="263">
        <f t="shared" si="2"/>
        <v>531.4452</v>
      </c>
      <c r="T10" s="264">
        <f>VLOOKUP(A10,'Appendix A -  Costs'!A10:G149,6,0)</f>
        <v>0.00003020052178</v>
      </c>
      <c r="U10" s="265">
        <f t="shared" si="3"/>
        <v>531.4452302</v>
      </c>
      <c r="V10" s="260">
        <f t="shared" si="4"/>
        <v>95.01121484</v>
      </c>
      <c r="W10" s="260">
        <f t="shared" si="5"/>
        <v>991.1197698</v>
      </c>
      <c r="X10" s="260">
        <f t="shared" si="6"/>
        <v>177.1913417</v>
      </c>
      <c r="Y10" s="227">
        <f t="shared" si="7"/>
        <v>0.6509539953</v>
      </c>
      <c r="Z10" s="266">
        <f t="shared" si="8"/>
        <v>44210.14995</v>
      </c>
      <c r="AA10" s="267">
        <f t="shared" si="10"/>
        <v>10831.48674</v>
      </c>
      <c r="AB10" s="274">
        <v>48.0</v>
      </c>
      <c r="AC10" s="274">
        <v>56.0</v>
      </c>
      <c r="AD10" s="274">
        <v>56.0</v>
      </c>
      <c r="AE10" s="274">
        <v>91.0</v>
      </c>
    </row>
    <row r="11" ht="14.25" customHeight="1">
      <c r="A11" s="269">
        <v>1811010.0</v>
      </c>
      <c r="B11" s="269" t="s">
        <v>96</v>
      </c>
      <c r="C11" s="269" t="s">
        <v>120</v>
      </c>
      <c r="D11" s="270" t="s">
        <v>479</v>
      </c>
      <c r="E11" s="270" t="s">
        <v>188</v>
      </c>
      <c r="F11" s="269" t="s">
        <v>509</v>
      </c>
      <c r="G11" s="270" t="s">
        <v>117</v>
      </c>
      <c r="H11" s="270" t="s">
        <v>522</v>
      </c>
      <c r="I11" s="269" t="s">
        <v>544</v>
      </c>
      <c r="J11" s="271" t="s">
        <v>111</v>
      </c>
      <c r="K11" s="272" t="s">
        <v>545</v>
      </c>
      <c r="L11" s="271" t="s">
        <v>108</v>
      </c>
      <c r="M11" s="271">
        <v>2839.216306080038</v>
      </c>
      <c r="N11" s="259">
        <v>323271.624</v>
      </c>
      <c r="O11" s="133">
        <v>3222.9407999999994</v>
      </c>
      <c r="P11" s="260">
        <f t="shared" si="1"/>
        <v>100.3033081</v>
      </c>
      <c r="Q11" s="263">
        <v>87820.28640000001</v>
      </c>
      <c r="R11" s="273">
        <v>21524.58</v>
      </c>
      <c r="S11" s="263">
        <f t="shared" si="2"/>
        <v>109344.8664</v>
      </c>
      <c r="T11" s="264">
        <f>VLOOKUP(A11,'Appendix A -  Costs'!A11:G150,6,0)</f>
        <v>0.006213758295</v>
      </c>
      <c r="U11" s="265">
        <f t="shared" si="3"/>
        <v>109344.8726</v>
      </c>
      <c r="V11" s="260">
        <f t="shared" si="4"/>
        <v>33.92704967</v>
      </c>
      <c r="W11" s="260">
        <f t="shared" si="5"/>
        <v>213926.7514</v>
      </c>
      <c r="X11" s="260">
        <f t="shared" si="6"/>
        <v>66.37625841</v>
      </c>
      <c r="Y11" s="227">
        <f t="shared" si="7"/>
        <v>0.6617554264</v>
      </c>
      <c r="Z11" s="266">
        <f t="shared" si="8"/>
        <v>96326.23265</v>
      </c>
      <c r="AA11" s="267">
        <f t="shared" ref="AA11:AA14" si="11">Z11*0.275</f>
        <v>26489.71398</v>
      </c>
      <c r="AB11" s="274">
        <v>41.0</v>
      </c>
      <c r="AC11" s="274">
        <v>56.0</v>
      </c>
      <c r="AD11" s="274">
        <v>56.0</v>
      </c>
      <c r="AE11" s="274">
        <v>91.0</v>
      </c>
    </row>
    <row r="12" ht="14.25" customHeight="1">
      <c r="A12" s="269">
        <v>1811011.0</v>
      </c>
      <c r="B12" s="269" t="s">
        <v>96</v>
      </c>
      <c r="C12" s="269" t="s">
        <v>121</v>
      </c>
      <c r="D12" s="270" t="s">
        <v>479</v>
      </c>
      <c r="E12" s="270" t="s">
        <v>188</v>
      </c>
      <c r="F12" s="269" t="s">
        <v>509</v>
      </c>
      <c r="G12" s="270" t="s">
        <v>117</v>
      </c>
      <c r="H12" s="270" t="s">
        <v>522</v>
      </c>
      <c r="I12" s="269" t="s">
        <v>544</v>
      </c>
      <c r="J12" s="271" t="s">
        <v>111</v>
      </c>
      <c r="K12" s="272" t="s">
        <v>545</v>
      </c>
      <c r="L12" s="271" t="s">
        <v>108</v>
      </c>
      <c r="M12" s="271">
        <v>202.257781516611</v>
      </c>
      <c r="N12" s="259">
        <v>782039.345</v>
      </c>
      <c r="O12" s="133">
        <v>7490.4536</v>
      </c>
      <c r="P12" s="260">
        <f t="shared" si="1"/>
        <v>104.4048047</v>
      </c>
      <c r="Q12" s="263">
        <v>196132.99200000003</v>
      </c>
      <c r="R12" s="273">
        <v>53119.35200000001</v>
      </c>
      <c r="S12" s="263">
        <f t="shared" si="2"/>
        <v>249252.344</v>
      </c>
      <c r="T12" s="264">
        <f>VLOOKUP(A12,'Appendix A -  Costs'!A12:G151,6,0)</f>
        <v>0.01416430301</v>
      </c>
      <c r="U12" s="265">
        <f t="shared" si="3"/>
        <v>249252.3582</v>
      </c>
      <c r="V12" s="260">
        <f t="shared" si="4"/>
        <v>33.27600323</v>
      </c>
      <c r="W12" s="260">
        <f t="shared" si="5"/>
        <v>532786.9868</v>
      </c>
      <c r="X12" s="260">
        <f t="shared" si="6"/>
        <v>71.12880144</v>
      </c>
      <c r="Y12" s="227">
        <f t="shared" si="7"/>
        <v>0.681279005</v>
      </c>
      <c r="Z12" s="266">
        <f t="shared" si="8"/>
        <v>6730.33059</v>
      </c>
      <c r="AA12" s="267">
        <f t="shared" si="11"/>
        <v>1850.840912</v>
      </c>
      <c r="AB12" s="274">
        <v>45.0</v>
      </c>
      <c r="AC12" s="274">
        <v>56.0</v>
      </c>
      <c r="AD12" s="274">
        <v>56.0</v>
      </c>
      <c r="AE12" s="274">
        <v>91.0</v>
      </c>
    </row>
    <row r="13" ht="14.25" customHeight="1">
      <c r="A13" s="269">
        <v>1811012.0</v>
      </c>
      <c r="B13" s="269" t="s">
        <v>96</v>
      </c>
      <c r="C13" s="269" t="s">
        <v>122</v>
      </c>
      <c r="D13" s="270" t="s">
        <v>479</v>
      </c>
      <c r="E13" s="270" t="s">
        <v>188</v>
      </c>
      <c r="F13" s="269" t="s">
        <v>509</v>
      </c>
      <c r="G13" s="270" t="s">
        <v>117</v>
      </c>
      <c r="H13" s="270" t="s">
        <v>522</v>
      </c>
      <c r="I13" s="269" t="s">
        <v>544</v>
      </c>
      <c r="J13" s="271" t="s">
        <v>111</v>
      </c>
      <c r="K13" s="272" t="s">
        <v>545</v>
      </c>
      <c r="L13" s="271" t="s">
        <v>108</v>
      </c>
      <c r="M13" s="271">
        <v>190.32866112380333</v>
      </c>
      <c r="N13" s="259">
        <v>146156.58800000002</v>
      </c>
      <c r="O13" s="133">
        <v>1404.9403</v>
      </c>
      <c r="P13" s="260">
        <f t="shared" si="1"/>
        <v>104.0304617</v>
      </c>
      <c r="Q13" s="263">
        <v>36870.4512</v>
      </c>
      <c r="R13" s="273">
        <v>9313.6296</v>
      </c>
      <c r="S13" s="263">
        <f t="shared" si="2"/>
        <v>46184.0808</v>
      </c>
      <c r="T13" s="264">
        <f>VLOOKUP(A13,'Appendix A -  Costs'!A13:G152,6,0)</f>
        <v>0.002624510181</v>
      </c>
      <c r="U13" s="265">
        <f t="shared" si="3"/>
        <v>46184.08342</v>
      </c>
      <c r="V13" s="260">
        <f t="shared" si="4"/>
        <v>32.87263055</v>
      </c>
      <c r="W13" s="260">
        <f t="shared" si="5"/>
        <v>99972.50458</v>
      </c>
      <c r="X13" s="260">
        <f t="shared" si="6"/>
        <v>71.1578311</v>
      </c>
      <c r="Y13" s="227">
        <f t="shared" si="7"/>
        <v>0.6840095677</v>
      </c>
      <c r="Z13" s="266">
        <f t="shared" si="8"/>
        <v>6256.60376</v>
      </c>
      <c r="AA13" s="267">
        <f t="shared" si="11"/>
        <v>1720.566034</v>
      </c>
      <c r="AB13" s="274">
        <v>48.0</v>
      </c>
      <c r="AC13" s="274">
        <v>56.0</v>
      </c>
      <c r="AD13" s="274">
        <v>56.0</v>
      </c>
      <c r="AE13" s="274">
        <v>91.0</v>
      </c>
    </row>
    <row r="14" ht="14.25" customHeight="1">
      <c r="A14" s="269">
        <v>1811013.0</v>
      </c>
      <c r="B14" s="269" t="s">
        <v>96</v>
      </c>
      <c r="C14" s="269" t="s">
        <v>123</v>
      </c>
      <c r="D14" s="270" t="s">
        <v>479</v>
      </c>
      <c r="E14" s="270" t="s">
        <v>188</v>
      </c>
      <c r="F14" s="269" t="s">
        <v>509</v>
      </c>
      <c r="G14" s="270" t="s">
        <v>117</v>
      </c>
      <c r="H14" s="270" t="s">
        <v>522</v>
      </c>
      <c r="I14" s="269" t="s">
        <v>544</v>
      </c>
      <c r="J14" s="271" t="s">
        <v>111</v>
      </c>
      <c r="K14" s="272" t="s">
        <v>545</v>
      </c>
      <c r="L14" s="271" t="s">
        <v>108</v>
      </c>
      <c r="M14" s="271">
        <v>90.19495636363635</v>
      </c>
      <c r="N14" s="259">
        <v>37556.73</v>
      </c>
      <c r="O14" s="133">
        <v>426.00999999999993</v>
      </c>
      <c r="P14" s="260">
        <f t="shared" si="1"/>
        <v>88.15926856</v>
      </c>
      <c r="Q14" s="263">
        <v>12278.323200000003</v>
      </c>
      <c r="R14" s="273">
        <v>3040.0656000000004</v>
      </c>
      <c r="S14" s="263">
        <f t="shared" si="2"/>
        <v>15318.3888</v>
      </c>
      <c r="T14" s="264">
        <f>VLOOKUP(A14,'Appendix A -  Costs'!A14:G153,6,0)</f>
        <v>0.000870500542</v>
      </c>
      <c r="U14" s="265">
        <f t="shared" si="3"/>
        <v>15318.38967</v>
      </c>
      <c r="V14" s="260">
        <f t="shared" si="4"/>
        <v>35.95781712</v>
      </c>
      <c r="W14" s="260">
        <f t="shared" si="5"/>
        <v>22238.34033</v>
      </c>
      <c r="X14" s="260">
        <f t="shared" si="6"/>
        <v>52.20145144</v>
      </c>
      <c r="Y14" s="227">
        <f t="shared" si="7"/>
        <v>0.5921266396</v>
      </c>
      <c r="Z14" s="266">
        <f t="shared" si="8"/>
        <v>3243.213746</v>
      </c>
      <c r="AA14" s="267">
        <f t="shared" si="11"/>
        <v>891.8837801</v>
      </c>
      <c r="AB14" s="274">
        <v>50.0</v>
      </c>
      <c r="AC14" s="274">
        <v>56.0</v>
      </c>
      <c r="AD14" s="274">
        <v>56.0</v>
      </c>
      <c r="AE14" s="274">
        <v>91.0</v>
      </c>
    </row>
    <row r="15" ht="14.25" customHeight="1">
      <c r="A15" s="269">
        <v>1811014.0</v>
      </c>
      <c r="B15" s="269" t="s">
        <v>96</v>
      </c>
      <c r="C15" s="269" t="s">
        <v>124</v>
      </c>
      <c r="D15" s="270" t="s">
        <v>479</v>
      </c>
      <c r="E15" s="270" t="s">
        <v>190</v>
      </c>
      <c r="F15" s="269" t="s">
        <v>509</v>
      </c>
      <c r="G15" s="270" t="s">
        <v>117</v>
      </c>
      <c r="H15" s="270" t="s">
        <v>522</v>
      </c>
      <c r="I15" s="269" t="s">
        <v>544</v>
      </c>
      <c r="J15" s="271" t="s">
        <v>111</v>
      </c>
      <c r="K15" s="272" t="s">
        <v>545</v>
      </c>
      <c r="L15" s="271" t="s">
        <v>108</v>
      </c>
      <c r="M15" s="271">
        <v>12.784546736761122</v>
      </c>
      <c r="N15" s="259">
        <v>71728.944</v>
      </c>
      <c r="O15" s="133">
        <v>526.015</v>
      </c>
      <c r="P15" s="260">
        <f t="shared" si="1"/>
        <v>136.362925</v>
      </c>
      <c r="Q15" s="263">
        <v>17120.364800000003</v>
      </c>
      <c r="R15" s="273">
        <v>4192.7424</v>
      </c>
      <c r="S15" s="263">
        <f t="shared" si="2"/>
        <v>21313.1072</v>
      </c>
      <c r="T15" s="264">
        <f>VLOOKUP(A15,'Appendix A -  Costs'!A15:G154,6,0)</f>
        <v>0.001211163368</v>
      </c>
      <c r="U15" s="265">
        <f t="shared" si="3"/>
        <v>21313.10841</v>
      </c>
      <c r="V15" s="260">
        <f t="shared" si="4"/>
        <v>40.51806205</v>
      </c>
      <c r="W15" s="260">
        <f t="shared" si="5"/>
        <v>50415.83559</v>
      </c>
      <c r="X15" s="260">
        <f t="shared" si="6"/>
        <v>95.84486296</v>
      </c>
      <c r="Y15" s="227">
        <f t="shared" si="7"/>
        <v>0.7028659949</v>
      </c>
      <c r="Z15" s="266">
        <f t="shared" si="8"/>
        <v>518.005058</v>
      </c>
      <c r="AA15" s="267">
        <f t="shared" ref="AA15:AA19" si="12">Z15*0.255</f>
        <v>132.0912898</v>
      </c>
      <c r="AB15" s="274">
        <v>41.0</v>
      </c>
      <c r="AC15" s="274">
        <v>56.0</v>
      </c>
      <c r="AD15" s="274">
        <v>56.0</v>
      </c>
      <c r="AE15" s="274">
        <v>91.0</v>
      </c>
    </row>
    <row r="16" ht="14.25" customHeight="1">
      <c r="A16" s="269">
        <v>1811015.0</v>
      </c>
      <c r="B16" s="269" t="s">
        <v>96</v>
      </c>
      <c r="C16" s="269" t="s">
        <v>126</v>
      </c>
      <c r="D16" s="270" t="s">
        <v>479</v>
      </c>
      <c r="E16" s="270" t="s">
        <v>190</v>
      </c>
      <c r="F16" s="269" t="s">
        <v>509</v>
      </c>
      <c r="G16" s="270" t="s">
        <v>117</v>
      </c>
      <c r="H16" s="270" t="s">
        <v>127</v>
      </c>
      <c r="I16" s="269" t="s">
        <v>546</v>
      </c>
      <c r="J16" s="271" t="s">
        <v>105</v>
      </c>
      <c r="K16" s="272" t="s">
        <v>545</v>
      </c>
      <c r="L16" s="271" t="s">
        <v>112</v>
      </c>
      <c r="M16" s="271">
        <v>39.64137327933871</v>
      </c>
      <c r="N16" s="259">
        <v>315478.17000000004</v>
      </c>
      <c r="O16" s="133">
        <v>2987.7312999999995</v>
      </c>
      <c r="P16" s="260">
        <f t="shared" si="1"/>
        <v>105.5912123</v>
      </c>
      <c r="Q16" s="263">
        <v>73669.07680000001</v>
      </c>
      <c r="R16" s="273">
        <v>18052.5708</v>
      </c>
      <c r="S16" s="263">
        <f t="shared" si="2"/>
        <v>91721.6476</v>
      </c>
      <c r="T16" s="264">
        <f>VLOOKUP(A16,'Appendix A -  Costs'!A16:G155,6,0)</f>
        <v>0.005212280808</v>
      </c>
      <c r="U16" s="265">
        <f t="shared" si="3"/>
        <v>91721.65281</v>
      </c>
      <c r="V16" s="260">
        <f t="shared" si="4"/>
        <v>30.69943164</v>
      </c>
      <c r="W16" s="260">
        <f t="shared" si="5"/>
        <v>223756.5172</v>
      </c>
      <c r="X16" s="260">
        <f t="shared" si="6"/>
        <v>74.89178066</v>
      </c>
      <c r="Y16" s="227">
        <f t="shared" si="7"/>
        <v>0.7092614909</v>
      </c>
      <c r="Z16" s="266">
        <f t="shared" si="8"/>
        <v>1216.967629</v>
      </c>
      <c r="AA16" s="267">
        <f t="shared" si="12"/>
        <v>310.3267455</v>
      </c>
      <c r="AB16" s="274">
        <v>41.0</v>
      </c>
      <c r="AC16" s="274">
        <v>56.0</v>
      </c>
      <c r="AD16" s="274">
        <v>56.0</v>
      </c>
      <c r="AE16" s="274">
        <v>91.0</v>
      </c>
    </row>
    <row r="17" ht="14.25" customHeight="1">
      <c r="A17" s="269">
        <v>1811016.0</v>
      </c>
      <c r="B17" s="269" t="s">
        <v>96</v>
      </c>
      <c r="C17" s="269" t="s">
        <v>128</v>
      </c>
      <c r="D17" s="270" t="s">
        <v>479</v>
      </c>
      <c r="E17" s="270" t="s">
        <v>190</v>
      </c>
      <c r="F17" s="269" t="s">
        <v>509</v>
      </c>
      <c r="G17" s="270" t="s">
        <v>117</v>
      </c>
      <c r="H17" s="270" t="s">
        <v>127</v>
      </c>
      <c r="I17" s="269" t="s">
        <v>546</v>
      </c>
      <c r="J17" s="271" t="s">
        <v>105</v>
      </c>
      <c r="K17" s="272" t="s">
        <v>545</v>
      </c>
      <c r="L17" s="271" t="s">
        <v>106</v>
      </c>
      <c r="M17" s="271">
        <v>3.3722564318181814</v>
      </c>
      <c r="N17" s="259">
        <v>237876.58</v>
      </c>
      <c r="O17" s="133">
        <v>2023.6943999999999</v>
      </c>
      <c r="P17" s="260">
        <f t="shared" si="1"/>
        <v>117.5457026</v>
      </c>
      <c r="Q17" s="263">
        <v>93417.28000000001</v>
      </c>
      <c r="R17" s="273">
        <v>24288.492800000004</v>
      </c>
      <c r="S17" s="263">
        <f t="shared" si="2"/>
        <v>117705.7728</v>
      </c>
      <c r="T17" s="264">
        <f>VLOOKUP(A17,'Appendix A -  Costs'!A17:G156,6,0)</f>
        <v>0.006688884866</v>
      </c>
      <c r="U17" s="265">
        <f t="shared" si="3"/>
        <v>117705.7795</v>
      </c>
      <c r="V17" s="260">
        <f t="shared" si="4"/>
        <v>58.16381144</v>
      </c>
      <c r="W17" s="260">
        <f t="shared" si="5"/>
        <v>120170.8005</v>
      </c>
      <c r="X17" s="260">
        <f t="shared" si="6"/>
        <v>59.38189112</v>
      </c>
      <c r="Y17" s="227">
        <f t="shared" si="7"/>
        <v>0.5051813025</v>
      </c>
      <c r="Z17" s="266">
        <f t="shared" si="8"/>
        <v>196.1432872</v>
      </c>
      <c r="AA17" s="267">
        <f t="shared" si="12"/>
        <v>50.01653824</v>
      </c>
      <c r="AB17" s="274">
        <v>45.0</v>
      </c>
      <c r="AC17" s="274">
        <v>56.0</v>
      </c>
      <c r="AD17" s="274">
        <v>56.0</v>
      </c>
      <c r="AE17" s="274">
        <v>91.0</v>
      </c>
    </row>
    <row r="18" ht="14.25" customHeight="1">
      <c r="A18" s="269">
        <v>1811017.0</v>
      </c>
      <c r="B18" s="269" t="s">
        <v>96</v>
      </c>
      <c r="C18" s="269" t="s">
        <v>129</v>
      </c>
      <c r="D18" s="270" t="s">
        <v>479</v>
      </c>
      <c r="E18" s="270" t="s">
        <v>190</v>
      </c>
      <c r="F18" s="269" t="s">
        <v>509</v>
      </c>
      <c r="G18" s="270" t="s">
        <v>117</v>
      </c>
      <c r="H18" s="270" t="s">
        <v>127</v>
      </c>
      <c r="I18" s="269" t="s">
        <v>546</v>
      </c>
      <c r="J18" s="271" t="s">
        <v>105</v>
      </c>
      <c r="K18" s="272" t="s">
        <v>545</v>
      </c>
      <c r="L18" s="271" t="s">
        <v>106</v>
      </c>
      <c r="M18" s="271">
        <v>68.77907474424038</v>
      </c>
      <c r="N18" s="259">
        <v>456934.61000000004</v>
      </c>
      <c r="O18" s="133">
        <v>7086.252599999999</v>
      </c>
      <c r="P18" s="260">
        <f t="shared" si="1"/>
        <v>64.48184051</v>
      </c>
      <c r="Q18" s="263">
        <v>263752.57920000004</v>
      </c>
      <c r="R18" s="273">
        <v>65938.14480000001</v>
      </c>
      <c r="S18" s="263">
        <f t="shared" si="2"/>
        <v>329690.724</v>
      </c>
      <c r="T18" s="264">
        <f>VLOOKUP(A18,'Appendix A -  Costs'!A18:G157,6,0)</f>
        <v>0.01873538775</v>
      </c>
      <c r="U18" s="265">
        <f t="shared" si="3"/>
        <v>329690.7427</v>
      </c>
      <c r="V18" s="260">
        <f t="shared" si="4"/>
        <v>46.52540085</v>
      </c>
      <c r="W18" s="260">
        <f t="shared" si="5"/>
        <v>127243.8673</v>
      </c>
      <c r="X18" s="260">
        <f t="shared" si="6"/>
        <v>17.95643967</v>
      </c>
      <c r="Y18" s="227">
        <f t="shared" si="7"/>
        <v>0.2784728153</v>
      </c>
      <c r="Z18" s="266">
        <f t="shared" si="8"/>
        <v>3199.974023</v>
      </c>
      <c r="AA18" s="267">
        <f t="shared" si="12"/>
        <v>815.9933757</v>
      </c>
      <c r="AB18" s="274">
        <v>48.0</v>
      </c>
      <c r="AC18" s="274">
        <v>56.0</v>
      </c>
      <c r="AD18" s="274">
        <v>56.0</v>
      </c>
      <c r="AE18" s="274">
        <v>91.0</v>
      </c>
    </row>
    <row r="19" ht="14.25" customHeight="1">
      <c r="A19" s="269">
        <v>1811018.0</v>
      </c>
      <c r="B19" s="269" t="s">
        <v>96</v>
      </c>
      <c r="C19" s="269" t="s">
        <v>130</v>
      </c>
      <c r="D19" s="270" t="s">
        <v>479</v>
      </c>
      <c r="E19" s="270" t="s">
        <v>190</v>
      </c>
      <c r="F19" s="269" t="s">
        <v>509</v>
      </c>
      <c r="G19" s="270" t="s">
        <v>117</v>
      </c>
      <c r="H19" s="270" t="s">
        <v>522</v>
      </c>
      <c r="I19" s="269" t="s">
        <v>544</v>
      </c>
      <c r="J19" s="271" t="s">
        <v>105</v>
      </c>
      <c r="K19" s="272" t="s">
        <v>545</v>
      </c>
      <c r="L19" s="271" t="s">
        <v>108</v>
      </c>
      <c r="M19" s="271">
        <v>116.28954333726789</v>
      </c>
      <c r="N19" s="259">
        <v>83066.742</v>
      </c>
      <c r="O19" s="133">
        <v>887.7844999999999</v>
      </c>
      <c r="P19" s="260">
        <f t="shared" si="1"/>
        <v>93.56633507</v>
      </c>
      <c r="Q19" s="263">
        <v>37195.62</v>
      </c>
      <c r="R19" s="273">
        <v>9874.095000000003</v>
      </c>
      <c r="S19" s="263">
        <f t="shared" si="2"/>
        <v>47069.715</v>
      </c>
      <c r="T19" s="264">
        <f>VLOOKUP(A19,'Appendix A -  Costs'!A19:G158,6,0)</f>
        <v>0.002674838258</v>
      </c>
      <c r="U19" s="265">
        <f t="shared" si="3"/>
        <v>47069.71767</v>
      </c>
      <c r="V19" s="260">
        <f t="shared" si="4"/>
        <v>53.01930556</v>
      </c>
      <c r="W19" s="260">
        <f t="shared" si="5"/>
        <v>35997.02433</v>
      </c>
      <c r="X19" s="260">
        <f t="shared" si="6"/>
        <v>40.54702952</v>
      </c>
      <c r="Y19" s="227">
        <f t="shared" si="7"/>
        <v>0.4333506221</v>
      </c>
      <c r="Z19" s="266">
        <f t="shared" si="8"/>
        <v>6165.590831</v>
      </c>
      <c r="AA19" s="267">
        <f t="shared" si="12"/>
        <v>1572.225662</v>
      </c>
      <c r="AB19" s="274">
        <v>45.0</v>
      </c>
      <c r="AC19" s="274">
        <v>56.0</v>
      </c>
      <c r="AD19" s="274">
        <v>56.0</v>
      </c>
      <c r="AE19" s="274">
        <v>91.0</v>
      </c>
    </row>
    <row r="20" ht="14.25" customHeight="1">
      <c r="A20" s="269">
        <v>1811019.0</v>
      </c>
      <c r="B20" s="269" t="s">
        <v>96</v>
      </c>
      <c r="C20" s="269" t="s">
        <v>131</v>
      </c>
      <c r="D20" s="270" t="s">
        <v>479</v>
      </c>
      <c r="E20" s="270" t="s">
        <v>188</v>
      </c>
      <c r="F20" s="269" t="s">
        <v>509</v>
      </c>
      <c r="G20" s="270" t="s">
        <v>117</v>
      </c>
      <c r="H20" s="270" t="s">
        <v>522</v>
      </c>
      <c r="I20" s="269" t="s">
        <v>544</v>
      </c>
      <c r="J20" s="271" t="s">
        <v>105</v>
      </c>
      <c r="K20" s="272" t="s">
        <v>545</v>
      </c>
      <c r="L20" s="271" t="s">
        <v>108</v>
      </c>
      <c r="M20" s="271">
        <v>33.94070078133463</v>
      </c>
      <c r="N20" s="259">
        <v>311496.0</v>
      </c>
      <c r="O20" s="133">
        <v>2991.3472999999994</v>
      </c>
      <c r="P20" s="260">
        <f t="shared" si="1"/>
        <v>104.132342</v>
      </c>
      <c r="Q20" s="263">
        <v>89152.80000000002</v>
      </c>
      <c r="R20" s="273">
        <v>22733.964000000004</v>
      </c>
      <c r="S20" s="263">
        <f t="shared" si="2"/>
        <v>111886.764</v>
      </c>
      <c r="T20" s="264">
        <f>VLOOKUP(A20,'Appendix A -  Costs'!A20:G159,6,0)</f>
        <v>0.006358207118</v>
      </c>
      <c r="U20" s="265">
        <f t="shared" si="3"/>
        <v>111886.7704</v>
      </c>
      <c r="V20" s="260">
        <f t="shared" si="4"/>
        <v>37.40347046</v>
      </c>
      <c r="W20" s="260">
        <f t="shared" si="5"/>
        <v>199609.2296</v>
      </c>
      <c r="X20" s="260">
        <f t="shared" si="6"/>
        <v>66.72887152</v>
      </c>
      <c r="Y20" s="227">
        <f t="shared" si="7"/>
        <v>0.6408083238</v>
      </c>
      <c r="Z20" s="266">
        <f t="shared" si="8"/>
        <v>1269.499999</v>
      </c>
      <c r="AA20" s="267">
        <f t="shared" ref="AA20:AA25" si="13">Z20*0.275</f>
        <v>349.1124997</v>
      </c>
      <c r="AB20" s="274">
        <v>41.0</v>
      </c>
      <c r="AC20" s="274">
        <v>56.0</v>
      </c>
      <c r="AD20" s="274">
        <v>56.0</v>
      </c>
      <c r="AE20" s="274">
        <v>91.0</v>
      </c>
    </row>
    <row r="21" ht="14.25" customHeight="1">
      <c r="A21" s="275">
        <v>1811020.0</v>
      </c>
      <c r="B21" s="275" t="s">
        <v>96</v>
      </c>
      <c r="C21" s="275" t="s">
        <v>132</v>
      </c>
      <c r="D21" s="276" t="s">
        <v>479</v>
      </c>
      <c r="E21" s="276" t="s">
        <v>188</v>
      </c>
      <c r="F21" s="275" t="s">
        <v>509</v>
      </c>
      <c r="G21" s="276" t="s">
        <v>117</v>
      </c>
      <c r="H21" s="276" t="s">
        <v>522</v>
      </c>
      <c r="I21" s="275" t="s">
        <v>544</v>
      </c>
      <c r="J21" s="277" t="s">
        <v>105</v>
      </c>
      <c r="K21" s="278" t="s">
        <v>545</v>
      </c>
      <c r="L21" s="275" t="s">
        <v>108</v>
      </c>
      <c r="M21" s="275">
        <v>57.38651323623368</v>
      </c>
      <c r="N21" s="279">
        <v>327646.848</v>
      </c>
      <c r="O21" s="136">
        <v>2989.1663999999996</v>
      </c>
      <c r="P21" s="280">
        <f t="shared" si="1"/>
        <v>109.6114448</v>
      </c>
      <c r="Q21" s="281">
        <v>91797.04160000003</v>
      </c>
      <c r="R21" s="282">
        <v>21813.158400000004</v>
      </c>
      <c r="S21" s="281">
        <f t="shared" si="2"/>
        <v>113610.2</v>
      </c>
      <c r="T21" s="264">
        <f>VLOOKUP(A21,'Appendix A -  Costs'!A21:G160,6,0)</f>
        <v>0.006456145093</v>
      </c>
      <c r="U21" s="283">
        <f t="shared" si="3"/>
        <v>113610.2065</v>
      </c>
      <c r="V21" s="280">
        <f t="shared" si="4"/>
        <v>38.00732086</v>
      </c>
      <c r="W21" s="280">
        <f t="shared" si="5"/>
        <v>214036.6415</v>
      </c>
      <c r="X21" s="280">
        <f t="shared" si="6"/>
        <v>71.60412399</v>
      </c>
      <c r="Y21" s="284">
        <f t="shared" si="7"/>
        <v>0.6532540839</v>
      </c>
      <c r="Z21" s="266">
        <f t="shared" si="8"/>
        <v>2181.107621</v>
      </c>
      <c r="AA21" s="267">
        <f t="shared" si="13"/>
        <v>599.8045959</v>
      </c>
      <c r="AB21" s="285">
        <v>45.0</v>
      </c>
      <c r="AC21" s="285">
        <v>56.0</v>
      </c>
      <c r="AD21" s="285">
        <v>56.0</v>
      </c>
      <c r="AE21" s="285">
        <v>91.0</v>
      </c>
    </row>
    <row r="22" ht="14.25" customHeight="1">
      <c r="A22" s="269">
        <v>1811021.0</v>
      </c>
      <c r="B22" s="269" t="s">
        <v>133</v>
      </c>
      <c r="C22" s="269" t="s">
        <v>134</v>
      </c>
      <c r="D22" s="270" t="s">
        <v>479</v>
      </c>
      <c r="E22" s="270" t="s">
        <v>188</v>
      </c>
      <c r="F22" s="269" t="s">
        <v>509</v>
      </c>
      <c r="G22" s="270" t="s">
        <v>117</v>
      </c>
      <c r="H22" s="269" t="s">
        <v>127</v>
      </c>
      <c r="I22" s="271" t="s">
        <v>546</v>
      </c>
      <c r="J22" s="271" t="s">
        <v>105</v>
      </c>
      <c r="K22" s="272" t="s">
        <v>545</v>
      </c>
      <c r="L22" s="271" t="s">
        <v>137</v>
      </c>
      <c r="M22" s="271">
        <v>35.26860192897196</v>
      </c>
      <c r="N22" s="259">
        <v>346958.41599999997</v>
      </c>
      <c r="O22" s="133">
        <v>2562.5235999999995</v>
      </c>
      <c r="P22" s="260">
        <f t="shared" si="1"/>
        <v>135.3971593</v>
      </c>
      <c r="Q22" s="263">
        <v>187585.04160000003</v>
      </c>
      <c r="R22" s="273">
        <v>46422.56080000001</v>
      </c>
      <c r="S22" s="263">
        <f t="shared" si="2"/>
        <v>234007.6024</v>
      </c>
      <c r="T22" s="264">
        <f>VLOOKUP(A22,'Appendix A -  Costs'!A22:G161,6,0)</f>
        <v>0.01329798763</v>
      </c>
      <c r="U22" s="265">
        <f t="shared" si="3"/>
        <v>234007.6157</v>
      </c>
      <c r="V22" s="260">
        <f t="shared" si="4"/>
        <v>91.31920412</v>
      </c>
      <c r="W22" s="260">
        <f t="shared" si="5"/>
        <v>112950.8003</v>
      </c>
      <c r="X22" s="260">
        <f t="shared" si="6"/>
        <v>44.07795515</v>
      </c>
      <c r="Y22" s="227">
        <f t="shared" si="7"/>
        <v>0.3255456421</v>
      </c>
      <c r="Z22" s="266">
        <f t="shared" si="8"/>
        <v>3220.700659</v>
      </c>
      <c r="AA22" s="267">
        <f t="shared" si="13"/>
        <v>885.6926811</v>
      </c>
      <c r="AB22" s="274">
        <v>37.0</v>
      </c>
      <c r="AC22" s="274">
        <v>64.0</v>
      </c>
      <c r="AD22" s="274">
        <v>60.0</v>
      </c>
      <c r="AE22" s="274">
        <v>89.0</v>
      </c>
    </row>
    <row r="23" ht="14.25" customHeight="1">
      <c r="A23" s="269">
        <v>1811022.0</v>
      </c>
      <c r="B23" s="269" t="s">
        <v>133</v>
      </c>
      <c r="C23" s="269" t="s">
        <v>138</v>
      </c>
      <c r="D23" s="270" t="s">
        <v>479</v>
      </c>
      <c r="E23" s="270" t="s">
        <v>188</v>
      </c>
      <c r="F23" s="269" t="s">
        <v>509</v>
      </c>
      <c r="G23" s="270" t="s">
        <v>117</v>
      </c>
      <c r="H23" s="269" t="s">
        <v>522</v>
      </c>
      <c r="I23" s="271" t="s">
        <v>544</v>
      </c>
      <c r="J23" s="271" t="s">
        <v>139</v>
      </c>
      <c r="K23" s="272" t="s">
        <v>545</v>
      </c>
      <c r="L23" s="271" t="s">
        <v>106</v>
      </c>
      <c r="M23" s="271">
        <v>75.7060877703777</v>
      </c>
      <c r="N23" s="259">
        <v>596217.9839999999</v>
      </c>
      <c r="O23" s="133">
        <v>4051.0499999999997</v>
      </c>
      <c r="P23" s="260">
        <f t="shared" si="1"/>
        <v>147.1761603</v>
      </c>
      <c r="Q23" s="263">
        <v>338709.2368000001</v>
      </c>
      <c r="R23" s="273">
        <v>88030.86600000002</v>
      </c>
      <c r="S23" s="263">
        <f t="shared" si="2"/>
        <v>426740.1028</v>
      </c>
      <c r="T23" s="264">
        <f>VLOOKUP(A23,'Appendix A -  Costs'!A23:G162,6,0)</f>
        <v>0.0242504284</v>
      </c>
      <c r="U23" s="265">
        <f t="shared" si="3"/>
        <v>426740.1271</v>
      </c>
      <c r="V23" s="260">
        <f t="shared" si="4"/>
        <v>105.3406221</v>
      </c>
      <c r="W23" s="260">
        <f t="shared" si="5"/>
        <v>169477.8569</v>
      </c>
      <c r="X23" s="260">
        <f t="shared" si="6"/>
        <v>41.83553818</v>
      </c>
      <c r="Y23" s="227">
        <f t="shared" si="7"/>
        <v>0.2842548556</v>
      </c>
      <c r="Z23" s="266">
        <f t="shared" si="8"/>
        <v>7974.92638</v>
      </c>
      <c r="AA23" s="267">
        <f t="shared" si="13"/>
        <v>2193.104755</v>
      </c>
      <c r="AB23" s="274">
        <v>39.0</v>
      </c>
      <c r="AC23" s="274">
        <v>64.0</v>
      </c>
      <c r="AD23" s="274">
        <v>60.0</v>
      </c>
      <c r="AE23" s="274">
        <v>89.0</v>
      </c>
    </row>
    <row r="24" ht="14.25" customHeight="1">
      <c r="A24" s="269">
        <v>1811023.0</v>
      </c>
      <c r="B24" s="269" t="s">
        <v>133</v>
      </c>
      <c r="C24" s="269" t="s">
        <v>140</v>
      </c>
      <c r="D24" s="270" t="s">
        <v>479</v>
      </c>
      <c r="E24" s="270" t="s">
        <v>188</v>
      </c>
      <c r="F24" s="269" t="s">
        <v>509</v>
      </c>
      <c r="G24" s="270" t="s">
        <v>117</v>
      </c>
      <c r="H24" s="269" t="s">
        <v>141</v>
      </c>
      <c r="I24" s="271" t="s">
        <v>546</v>
      </c>
      <c r="J24" s="271" t="s">
        <v>139</v>
      </c>
      <c r="K24" s="272" t="s">
        <v>545</v>
      </c>
      <c r="L24" s="271" t="s">
        <v>108</v>
      </c>
      <c r="M24" s="271">
        <v>343.46375108617804</v>
      </c>
      <c r="N24" s="259">
        <v>435812.45399999997</v>
      </c>
      <c r="O24" s="133">
        <v>2641.6009999999997</v>
      </c>
      <c r="P24" s="260">
        <f t="shared" si="1"/>
        <v>164.9804244</v>
      </c>
      <c r="Q24" s="263">
        <v>224839.75360000003</v>
      </c>
      <c r="R24" s="273">
        <v>58504.22160000001</v>
      </c>
      <c r="S24" s="263">
        <f t="shared" si="2"/>
        <v>283343.9752</v>
      </c>
      <c r="T24" s="264">
        <f>VLOOKUP(A24,'Appendix A -  Costs'!A24:G163,6,0)</f>
        <v>0.01610163361</v>
      </c>
      <c r="U24" s="265">
        <f t="shared" si="3"/>
        <v>283343.9913</v>
      </c>
      <c r="V24" s="260">
        <f t="shared" si="4"/>
        <v>107.2622214</v>
      </c>
      <c r="W24" s="260">
        <f t="shared" si="5"/>
        <v>152468.4627</v>
      </c>
      <c r="X24" s="260">
        <f t="shared" si="6"/>
        <v>57.71820298</v>
      </c>
      <c r="Y24" s="227">
        <f t="shared" si="7"/>
        <v>0.3498487969</v>
      </c>
      <c r="Z24" s="266">
        <f t="shared" si="8"/>
        <v>36840.68491</v>
      </c>
      <c r="AA24" s="267">
        <f t="shared" si="13"/>
        <v>10131.18835</v>
      </c>
      <c r="AB24" s="274">
        <v>40.0</v>
      </c>
      <c r="AC24" s="274">
        <v>64.0</v>
      </c>
      <c r="AD24" s="274">
        <v>60.0</v>
      </c>
      <c r="AE24" s="274">
        <v>89.0</v>
      </c>
    </row>
    <row r="25" ht="14.25" customHeight="1">
      <c r="A25" s="269">
        <v>1811024.0</v>
      </c>
      <c r="B25" s="269" t="s">
        <v>133</v>
      </c>
      <c r="C25" s="269" t="s">
        <v>142</v>
      </c>
      <c r="D25" s="270" t="s">
        <v>479</v>
      </c>
      <c r="E25" s="270" t="s">
        <v>188</v>
      </c>
      <c r="F25" s="269" t="s">
        <v>509</v>
      </c>
      <c r="G25" s="270" t="s">
        <v>117</v>
      </c>
      <c r="H25" s="269" t="s">
        <v>141</v>
      </c>
      <c r="I25" s="271" t="s">
        <v>546</v>
      </c>
      <c r="J25" s="271" t="s">
        <v>139</v>
      </c>
      <c r="K25" s="272" t="s">
        <v>545</v>
      </c>
      <c r="L25" s="271" t="s">
        <v>112</v>
      </c>
      <c r="M25" s="271">
        <v>105.95305247994891</v>
      </c>
      <c r="N25" s="259">
        <v>313953.79199999996</v>
      </c>
      <c r="O25" s="133">
        <v>1718.6847999999998</v>
      </c>
      <c r="P25" s="260">
        <f t="shared" si="1"/>
        <v>182.670954</v>
      </c>
      <c r="Q25" s="263">
        <v>167822.47680000003</v>
      </c>
      <c r="R25" s="273">
        <v>39898.97120000001</v>
      </c>
      <c r="S25" s="263">
        <f t="shared" si="2"/>
        <v>207721.448</v>
      </c>
      <c r="T25" s="264">
        <f>VLOOKUP(A25,'Appendix A -  Costs'!A25:G164,6,0)</f>
        <v>0.01180422011</v>
      </c>
      <c r="U25" s="265">
        <f t="shared" si="3"/>
        <v>207721.4598</v>
      </c>
      <c r="V25" s="260">
        <f t="shared" si="4"/>
        <v>120.8607069</v>
      </c>
      <c r="W25" s="260">
        <f t="shared" si="5"/>
        <v>106232.3322</v>
      </c>
      <c r="X25" s="260">
        <f t="shared" si="6"/>
        <v>61.81024711</v>
      </c>
      <c r="Y25" s="227">
        <f t="shared" si="7"/>
        <v>0.3383693235</v>
      </c>
      <c r="Z25" s="266">
        <f t="shared" si="8"/>
        <v>12805.56082</v>
      </c>
      <c r="AA25" s="267">
        <f t="shared" si="13"/>
        <v>3521.529225</v>
      </c>
      <c r="AB25" s="274">
        <v>41.0</v>
      </c>
      <c r="AC25" s="274">
        <v>64.0</v>
      </c>
      <c r="AD25" s="274">
        <v>60.0</v>
      </c>
      <c r="AE25" s="274">
        <v>89.0</v>
      </c>
    </row>
    <row r="26" ht="14.25" customHeight="1">
      <c r="A26" s="269">
        <v>1811025.0</v>
      </c>
      <c r="B26" s="269" t="s">
        <v>133</v>
      </c>
      <c r="C26" s="269" t="s">
        <v>143</v>
      </c>
      <c r="D26" s="270" t="s">
        <v>479</v>
      </c>
      <c r="E26" s="270" t="s">
        <v>110</v>
      </c>
      <c r="F26" s="269" t="s">
        <v>509</v>
      </c>
      <c r="G26" s="270" t="s">
        <v>117</v>
      </c>
      <c r="H26" s="269" t="s">
        <v>141</v>
      </c>
      <c r="I26" s="271" t="s">
        <v>546</v>
      </c>
      <c r="J26" s="271" t="s">
        <v>139</v>
      </c>
      <c r="K26" s="272" t="s">
        <v>545</v>
      </c>
      <c r="L26" s="271" t="s">
        <v>112</v>
      </c>
      <c r="M26" s="271">
        <v>175.85012550992505</v>
      </c>
      <c r="N26" s="259">
        <v>5603.818</v>
      </c>
      <c r="O26" s="133">
        <v>86.7388</v>
      </c>
      <c r="P26" s="260">
        <f t="shared" si="1"/>
        <v>64.60566667</v>
      </c>
      <c r="Q26" s="263">
        <v>2094.1008000000006</v>
      </c>
      <c r="R26" s="273">
        <v>502.9948000000001</v>
      </c>
      <c r="S26" s="263">
        <f t="shared" si="2"/>
        <v>2597.0956</v>
      </c>
      <c r="T26" s="264">
        <f>VLOOKUP(A26,'Appendix A -  Costs'!A26:G165,6,0)</f>
        <v>0.000147585569</v>
      </c>
      <c r="U26" s="265">
        <f t="shared" si="3"/>
        <v>2597.095748</v>
      </c>
      <c r="V26" s="260">
        <f t="shared" si="4"/>
        <v>29.9415688</v>
      </c>
      <c r="W26" s="260">
        <f t="shared" si="5"/>
        <v>3006.722252</v>
      </c>
      <c r="X26" s="260">
        <f t="shared" si="6"/>
        <v>34.66409787</v>
      </c>
      <c r="Y26" s="227">
        <f t="shared" si="7"/>
        <v>0.5365488766</v>
      </c>
      <c r="Z26" s="266">
        <f t="shared" si="8"/>
        <v>5265.228631</v>
      </c>
      <c r="AA26" s="267">
        <f t="shared" ref="AA26:AA29" si="14">Z26*0.245</f>
        <v>1289.981015</v>
      </c>
      <c r="AB26" s="274">
        <v>37.0</v>
      </c>
      <c r="AC26" s="274">
        <v>64.0</v>
      </c>
      <c r="AD26" s="274">
        <v>60.0</v>
      </c>
      <c r="AE26" s="274">
        <v>89.0</v>
      </c>
    </row>
    <row r="27" ht="14.25" customHeight="1">
      <c r="A27" s="269">
        <v>1811026.0</v>
      </c>
      <c r="B27" s="269" t="s">
        <v>133</v>
      </c>
      <c r="C27" s="269" t="s">
        <v>144</v>
      </c>
      <c r="D27" s="270" t="s">
        <v>479</v>
      </c>
      <c r="E27" s="270" t="s">
        <v>110</v>
      </c>
      <c r="F27" s="269" t="s">
        <v>509</v>
      </c>
      <c r="G27" s="270" t="s">
        <v>117</v>
      </c>
      <c r="H27" s="269" t="s">
        <v>141</v>
      </c>
      <c r="I27" s="271" t="s">
        <v>546</v>
      </c>
      <c r="J27" s="271" t="s">
        <v>139</v>
      </c>
      <c r="K27" s="272" t="s">
        <v>545</v>
      </c>
      <c r="L27" s="271" t="s">
        <v>112</v>
      </c>
      <c r="M27" s="271">
        <v>180.88008239242816</v>
      </c>
      <c r="N27" s="259">
        <v>135997.38900000002</v>
      </c>
      <c r="O27" s="133">
        <v>2383.1699999999996</v>
      </c>
      <c r="P27" s="260">
        <f t="shared" si="1"/>
        <v>57.06575234</v>
      </c>
      <c r="Q27" s="263">
        <v>94084.452</v>
      </c>
      <c r="R27" s="273">
        <v>21729.0282</v>
      </c>
      <c r="S27" s="263">
        <f t="shared" si="2"/>
        <v>115813.4802</v>
      </c>
      <c r="T27" s="264">
        <f>VLOOKUP(A27,'Appendix A -  Costs'!A27:G166,6,0)</f>
        <v>0.006581351251</v>
      </c>
      <c r="U27" s="265">
        <f t="shared" si="3"/>
        <v>115813.4868</v>
      </c>
      <c r="V27" s="260">
        <f t="shared" si="4"/>
        <v>48.59640176</v>
      </c>
      <c r="W27" s="260">
        <f t="shared" si="5"/>
        <v>20183.90222</v>
      </c>
      <c r="X27" s="260">
        <f t="shared" si="6"/>
        <v>8.469350579</v>
      </c>
      <c r="Y27" s="227">
        <f t="shared" si="7"/>
        <v>0.1484138951</v>
      </c>
      <c r="Z27" s="266">
        <f t="shared" si="8"/>
        <v>8790.121154</v>
      </c>
      <c r="AA27" s="267">
        <f t="shared" si="14"/>
        <v>2153.579683</v>
      </c>
      <c r="AB27" s="274">
        <v>39.0</v>
      </c>
      <c r="AC27" s="274">
        <v>64.0</v>
      </c>
      <c r="AD27" s="274">
        <v>60.0</v>
      </c>
      <c r="AE27" s="274">
        <v>89.0</v>
      </c>
    </row>
    <row r="28" ht="14.25" customHeight="1">
      <c r="A28" s="269">
        <v>1811027.0</v>
      </c>
      <c r="B28" s="269" t="s">
        <v>133</v>
      </c>
      <c r="C28" s="269" t="s">
        <v>145</v>
      </c>
      <c r="D28" s="270" t="s">
        <v>479</v>
      </c>
      <c r="E28" s="270" t="s">
        <v>110</v>
      </c>
      <c r="F28" s="269" t="s">
        <v>509</v>
      </c>
      <c r="G28" s="270" t="s">
        <v>117</v>
      </c>
      <c r="H28" s="269" t="s">
        <v>141</v>
      </c>
      <c r="I28" s="271" t="s">
        <v>546</v>
      </c>
      <c r="J28" s="271" t="s">
        <v>105</v>
      </c>
      <c r="K28" s="272" t="s">
        <v>545</v>
      </c>
      <c r="L28" s="271" t="s">
        <v>146</v>
      </c>
      <c r="M28" s="271">
        <v>42.53336693181817</v>
      </c>
      <c r="N28" s="259">
        <v>123497.78100000002</v>
      </c>
      <c r="O28" s="133">
        <v>1601.7975999999999</v>
      </c>
      <c r="P28" s="260">
        <f t="shared" si="1"/>
        <v>77.09949185</v>
      </c>
      <c r="Q28" s="263">
        <v>75693.44640000002</v>
      </c>
      <c r="R28" s="273">
        <v>18377.495400000003</v>
      </c>
      <c r="S28" s="263">
        <f t="shared" si="2"/>
        <v>94070.9418</v>
      </c>
      <c r="T28" s="264">
        <f>VLOOKUP(A28,'Appendix A -  Costs'!A28:G167,6,0)</f>
        <v>0.005345784527</v>
      </c>
      <c r="U28" s="265">
        <f t="shared" si="3"/>
        <v>94070.94715</v>
      </c>
      <c r="V28" s="260">
        <f t="shared" si="4"/>
        <v>58.72836065</v>
      </c>
      <c r="W28" s="260">
        <f t="shared" si="5"/>
        <v>29426.83385</v>
      </c>
      <c r="X28" s="260">
        <f t="shared" si="6"/>
        <v>18.37113119</v>
      </c>
      <c r="Y28" s="227">
        <f t="shared" si="7"/>
        <v>0.2382782396</v>
      </c>
      <c r="Z28" s="266">
        <f t="shared" si="8"/>
        <v>2497.914913</v>
      </c>
      <c r="AA28" s="267">
        <f t="shared" si="14"/>
        <v>611.9891537</v>
      </c>
      <c r="AB28" s="274">
        <v>40.0</v>
      </c>
      <c r="AC28" s="274">
        <v>64.0</v>
      </c>
      <c r="AD28" s="274">
        <v>60.0</v>
      </c>
      <c r="AE28" s="274">
        <v>89.0</v>
      </c>
    </row>
    <row r="29" ht="14.25" customHeight="1">
      <c r="A29" s="269">
        <v>1811028.0</v>
      </c>
      <c r="B29" s="269" t="s">
        <v>133</v>
      </c>
      <c r="C29" s="269" t="s">
        <v>147</v>
      </c>
      <c r="D29" s="270" t="s">
        <v>479</v>
      </c>
      <c r="E29" s="270" t="s">
        <v>110</v>
      </c>
      <c r="F29" s="269" t="s">
        <v>509</v>
      </c>
      <c r="G29" s="270" t="s">
        <v>117</v>
      </c>
      <c r="H29" s="269" t="s">
        <v>141</v>
      </c>
      <c r="I29" s="271" t="s">
        <v>546</v>
      </c>
      <c r="J29" s="271" t="s">
        <v>105</v>
      </c>
      <c r="K29" s="272" t="s">
        <v>545</v>
      </c>
      <c r="L29" s="271" t="s">
        <v>146</v>
      </c>
      <c r="M29" s="271">
        <v>128.26002185537473</v>
      </c>
      <c r="N29" s="259">
        <v>136417.73200000002</v>
      </c>
      <c r="O29" s="133">
        <v>1360.52</v>
      </c>
      <c r="P29" s="260">
        <f t="shared" si="1"/>
        <v>100.2688178</v>
      </c>
      <c r="Q29" s="263">
        <v>82303.76000000001</v>
      </c>
      <c r="R29" s="273">
        <v>20164.4212</v>
      </c>
      <c r="S29" s="263">
        <f t="shared" si="2"/>
        <v>102468.1812</v>
      </c>
      <c r="T29" s="264">
        <f>VLOOKUP(A29,'Appendix A -  Costs'!A29:G168,6,0)</f>
        <v>0.0058229758</v>
      </c>
      <c r="U29" s="265">
        <f t="shared" si="3"/>
        <v>102468.187</v>
      </c>
      <c r="V29" s="260">
        <f t="shared" si="4"/>
        <v>75.31545808</v>
      </c>
      <c r="W29" s="260">
        <f t="shared" si="5"/>
        <v>33949.54498</v>
      </c>
      <c r="X29" s="260">
        <f t="shared" si="6"/>
        <v>24.95335973</v>
      </c>
      <c r="Y29" s="227">
        <f t="shared" si="7"/>
        <v>0.2488646049</v>
      </c>
      <c r="Z29" s="266">
        <f t="shared" si="8"/>
        <v>9659.962299</v>
      </c>
      <c r="AA29" s="267">
        <f t="shared" si="14"/>
        <v>2366.690763</v>
      </c>
      <c r="AB29" s="274">
        <v>41.0</v>
      </c>
      <c r="AC29" s="274">
        <v>64.0</v>
      </c>
      <c r="AD29" s="274">
        <v>60.0</v>
      </c>
      <c r="AE29" s="274">
        <v>89.0</v>
      </c>
    </row>
    <row r="30" ht="14.25" customHeight="1">
      <c r="A30" s="269">
        <v>1811029.0</v>
      </c>
      <c r="B30" s="269" t="s">
        <v>133</v>
      </c>
      <c r="C30" s="269" t="s">
        <v>148</v>
      </c>
      <c r="D30" s="270" t="s">
        <v>479</v>
      </c>
      <c r="E30" s="270" t="s">
        <v>190</v>
      </c>
      <c r="F30" s="269" t="s">
        <v>509</v>
      </c>
      <c r="G30" s="270" t="s">
        <v>117</v>
      </c>
      <c r="H30" s="269" t="s">
        <v>141</v>
      </c>
      <c r="I30" s="271" t="s">
        <v>546</v>
      </c>
      <c r="J30" s="271" t="s">
        <v>105</v>
      </c>
      <c r="K30" s="272" t="s">
        <v>545</v>
      </c>
      <c r="L30" s="271" t="s">
        <v>137</v>
      </c>
      <c r="M30" s="271">
        <v>655.3077845129718</v>
      </c>
      <c r="N30" s="259">
        <v>103006.464</v>
      </c>
      <c r="O30" s="133">
        <v>1014.6157</v>
      </c>
      <c r="P30" s="260">
        <f t="shared" si="1"/>
        <v>101.5226396</v>
      </c>
      <c r="Q30" s="263">
        <v>64441.608000000015</v>
      </c>
      <c r="R30" s="273">
        <v>15189.807600000004</v>
      </c>
      <c r="S30" s="263">
        <f t="shared" si="2"/>
        <v>79631.4156</v>
      </c>
      <c r="T30" s="264">
        <f>VLOOKUP(A30,'Appendix A -  Costs'!A30:G169,6,0)</f>
        <v>0.004525227251</v>
      </c>
      <c r="U30" s="265">
        <f t="shared" si="3"/>
        <v>79631.42013</v>
      </c>
      <c r="V30" s="260">
        <f t="shared" si="4"/>
        <v>78.48431689</v>
      </c>
      <c r="W30" s="260">
        <f t="shared" si="5"/>
        <v>23375.04387</v>
      </c>
      <c r="X30" s="260">
        <f t="shared" si="6"/>
        <v>23.03832266</v>
      </c>
      <c r="Y30" s="227">
        <f t="shared" si="7"/>
        <v>0.2269279322</v>
      </c>
      <c r="Z30" s="266">
        <f t="shared" si="8"/>
        <v>51431.38382</v>
      </c>
      <c r="AA30" s="267">
        <f t="shared" ref="AA30:AA33" si="15">Z30*0.255</f>
        <v>13115.00287</v>
      </c>
      <c r="AB30" s="274">
        <v>37.0</v>
      </c>
      <c r="AC30" s="274">
        <v>64.0</v>
      </c>
      <c r="AD30" s="274">
        <v>60.0</v>
      </c>
      <c r="AE30" s="274">
        <v>89.0</v>
      </c>
    </row>
    <row r="31" ht="14.25" customHeight="1">
      <c r="A31" s="269">
        <v>1811030.0</v>
      </c>
      <c r="B31" s="269" t="s">
        <v>133</v>
      </c>
      <c r="C31" s="269" t="s">
        <v>149</v>
      </c>
      <c r="D31" s="270" t="s">
        <v>479</v>
      </c>
      <c r="E31" s="270" t="s">
        <v>190</v>
      </c>
      <c r="F31" s="269" t="s">
        <v>509</v>
      </c>
      <c r="G31" s="270" t="s">
        <v>117</v>
      </c>
      <c r="H31" s="269" t="s">
        <v>522</v>
      </c>
      <c r="I31" s="271" t="s">
        <v>544</v>
      </c>
      <c r="J31" s="271" t="s">
        <v>105</v>
      </c>
      <c r="K31" s="272" t="s">
        <v>545</v>
      </c>
      <c r="L31" s="271" t="s">
        <v>106</v>
      </c>
      <c r="M31" s="271">
        <v>1479.7829617391415</v>
      </c>
      <c r="N31" s="259">
        <v>160774.90000000002</v>
      </c>
      <c r="O31" s="133">
        <v>1090.676</v>
      </c>
      <c r="P31" s="260">
        <f t="shared" si="1"/>
        <v>147.4084879</v>
      </c>
      <c r="Q31" s="263">
        <v>101830.34400000001</v>
      </c>
      <c r="R31" s="273">
        <v>25215.132800000003</v>
      </c>
      <c r="S31" s="263">
        <f t="shared" si="2"/>
        <v>127045.4768</v>
      </c>
      <c r="T31" s="264">
        <f>VLOOKUP(A31,'Appendix A -  Costs'!A31:G170,6,0)</f>
        <v>0.007219633726</v>
      </c>
      <c r="U31" s="265">
        <f t="shared" si="3"/>
        <v>127045.484</v>
      </c>
      <c r="V31" s="260">
        <f t="shared" si="4"/>
        <v>116.4832489</v>
      </c>
      <c r="W31" s="260">
        <f t="shared" si="5"/>
        <v>33729.41598</v>
      </c>
      <c r="X31" s="260">
        <f t="shared" si="6"/>
        <v>30.92523901</v>
      </c>
      <c r="Y31" s="227">
        <f t="shared" si="7"/>
        <v>0.2097927971</v>
      </c>
      <c r="Z31" s="266">
        <f t="shared" si="8"/>
        <v>172369.9271</v>
      </c>
      <c r="AA31" s="267">
        <f t="shared" si="15"/>
        <v>43954.33141</v>
      </c>
      <c r="AB31" s="274">
        <v>39.0</v>
      </c>
      <c r="AC31" s="274">
        <v>64.0</v>
      </c>
      <c r="AD31" s="274">
        <v>60.0</v>
      </c>
      <c r="AE31" s="274">
        <v>89.0</v>
      </c>
    </row>
    <row r="32" ht="14.25" customHeight="1">
      <c r="A32" s="269">
        <v>1811031.0</v>
      </c>
      <c r="B32" s="269" t="s">
        <v>133</v>
      </c>
      <c r="C32" s="269" t="s">
        <v>150</v>
      </c>
      <c r="D32" s="270" t="s">
        <v>479</v>
      </c>
      <c r="E32" s="270" t="s">
        <v>190</v>
      </c>
      <c r="F32" s="269" t="s">
        <v>509</v>
      </c>
      <c r="G32" s="270" t="s">
        <v>117</v>
      </c>
      <c r="H32" s="269" t="s">
        <v>522</v>
      </c>
      <c r="I32" s="271" t="s">
        <v>544</v>
      </c>
      <c r="J32" s="271" t="s">
        <v>105</v>
      </c>
      <c r="K32" s="272" t="s">
        <v>545</v>
      </c>
      <c r="L32" s="271" t="s">
        <v>108</v>
      </c>
      <c r="M32" s="271">
        <v>1739.394609860828</v>
      </c>
      <c r="N32" s="259">
        <v>140804.914</v>
      </c>
      <c r="O32" s="133">
        <v>841.8047999999999</v>
      </c>
      <c r="P32" s="260">
        <f t="shared" si="1"/>
        <v>167.2655157</v>
      </c>
      <c r="Q32" s="263">
        <v>74385.4496</v>
      </c>
      <c r="R32" s="273">
        <v>18412.24</v>
      </c>
      <c r="S32" s="263">
        <f t="shared" si="2"/>
        <v>92797.6896</v>
      </c>
      <c r="T32" s="264">
        <f>VLOOKUP(A32,'Appendix A -  Costs'!A32:G171,6,0)</f>
        <v>0.00527342922</v>
      </c>
      <c r="U32" s="265">
        <f t="shared" si="3"/>
        <v>92797.69487</v>
      </c>
      <c r="V32" s="260">
        <f t="shared" si="4"/>
        <v>110.2365951</v>
      </c>
      <c r="W32" s="260">
        <f t="shared" si="5"/>
        <v>48007.21913</v>
      </c>
      <c r="X32" s="260">
        <f t="shared" si="6"/>
        <v>57.02892063</v>
      </c>
      <c r="Y32" s="227">
        <f t="shared" si="7"/>
        <v>0.3409484638</v>
      </c>
      <c r="Z32" s="266">
        <f t="shared" si="8"/>
        <v>191744.9393</v>
      </c>
      <c r="AA32" s="267">
        <f t="shared" si="15"/>
        <v>48894.95952</v>
      </c>
      <c r="AB32" s="274">
        <v>40.0</v>
      </c>
      <c r="AC32" s="274">
        <v>64.0</v>
      </c>
      <c r="AD32" s="274">
        <v>60.0</v>
      </c>
      <c r="AE32" s="274">
        <v>89.0</v>
      </c>
    </row>
    <row r="33" ht="14.25" customHeight="1">
      <c r="A33" s="269">
        <v>1811032.0</v>
      </c>
      <c r="B33" s="269" t="s">
        <v>133</v>
      </c>
      <c r="C33" s="269" t="s">
        <v>151</v>
      </c>
      <c r="D33" s="270" t="s">
        <v>479</v>
      </c>
      <c r="E33" s="270" t="s">
        <v>190</v>
      </c>
      <c r="F33" s="269" t="s">
        <v>509</v>
      </c>
      <c r="G33" s="270" t="s">
        <v>117</v>
      </c>
      <c r="H33" s="269" t="s">
        <v>522</v>
      </c>
      <c r="I33" s="271" t="s">
        <v>544</v>
      </c>
      <c r="J33" s="271" t="s">
        <v>105</v>
      </c>
      <c r="K33" s="272" t="s">
        <v>545</v>
      </c>
      <c r="L33" s="271" t="s">
        <v>146</v>
      </c>
      <c r="M33" s="271">
        <v>820.1406819861892</v>
      </c>
      <c r="N33" s="259">
        <v>558524.868</v>
      </c>
      <c r="O33" s="133">
        <v>6872.8295</v>
      </c>
      <c r="P33" s="260">
        <f t="shared" si="1"/>
        <v>81.2656371</v>
      </c>
      <c r="Q33" s="263">
        <v>289528.50960000005</v>
      </c>
      <c r="R33" s="273">
        <v>74575.5252</v>
      </c>
      <c r="S33" s="263">
        <f t="shared" si="2"/>
        <v>364104.0348</v>
      </c>
      <c r="T33" s="264">
        <f>VLOOKUP(A33,'Appendix A -  Costs'!A33:G172,6,0)</f>
        <v>0.0206909985</v>
      </c>
      <c r="U33" s="265">
        <f t="shared" si="3"/>
        <v>364104.0555</v>
      </c>
      <c r="V33" s="260">
        <f t="shared" si="4"/>
        <v>52.97731531</v>
      </c>
      <c r="W33" s="260">
        <f t="shared" si="5"/>
        <v>194420.8125</v>
      </c>
      <c r="X33" s="260">
        <f t="shared" si="6"/>
        <v>28.28832179</v>
      </c>
      <c r="Y33" s="227">
        <f t="shared" si="7"/>
        <v>0.3480969669</v>
      </c>
      <c r="Z33" s="266">
        <f t="shared" si="8"/>
        <v>43448.85151</v>
      </c>
      <c r="AA33" s="267">
        <f t="shared" si="15"/>
        <v>11079.45713</v>
      </c>
      <c r="AB33" s="274">
        <v>41.0</v>
      </c>
      <c r="AC33" s="274">
        <v>64.0</v>
      </c>
      <c r="AD33" s="274">
        <v>60.0</v>
      </c>
      <c r="AE33" s="274">
        <v>89.0</v>
      </c>
    </row>
    <row r="34" ht="14.25" customHeight="1">
      <c r="A34" s="269">
        <v>1811033.0</v>
      </c>
      <c r="B34" s="269" t="s">
        <v>133</v>
      </c>
      <c r="C34" s="269" t="s">
        <v>152</v>
      </c>
      <c r="D34" s="270" t="s">
        <v>479</v>
      </c>
      <c r="E34" s="270" t="s">
        <v>110</v>
      </c>
      <c r="F34" s="269" t="s">
        <v>509</v>
      </c>
      <c r="G34" s="270" t="s">
        <v>117</v>
      </c>
      <c r="H34" s="269" t="s">
        <v>522</v>
      </c>
      <c r="I34" s="271" t="s">
        <v>544</v>
      </c>
      <c r="J34" s="271" t="s">
        <v>105</v>
      </c>
      <c r="K34" s="272" t="s">
        <v>545</v>
      </c>
      <c r="L34" s="271" t="s">
        <v>112</v>
      </c>
      <c r="M34" s="271">
        <v>2082.740211723956</v>
      </c>
      <c r="N34" s="259">
        <v>1279699.296</v>
      </c>
      <c r="O34" s="133">
        <v>30075.402</v>
      </c>
      <c r="P34" s="260">
        <f t="shared" si="1"/>
        <v>42.54969879</v>
      </c>
      <c r="Q34" s="263">
        <v>727125.52</v>
      </c>
      <c r="R34" s="273">
        <v>185417.0076</v>
      </c>
      <c r="S34" s="263">
        <f t="shared" si="2"/>
        <v>912542.5276</v>
      </c>
      <c r="T34" s="264">
        <f>VLOOKUP(A34,'Appendix A -  Costs'!A34:G173,6,0)</f>
        <v>0.05185720086</v>
      </c>
      <c r="U34" s="265">
        <f t="shared" si="3"/>
        <v>912542.5795</v>
      </c>
      <c r="V34" s="260">
        <f t="shared" si="4"/>
        <v>30.34182484</v>
      </c>
      <c r="W34" s="260">
        <f t="shared" si="5"/>
        <v>367156.7165</v>
      </c>
      <c r="X34" s="260">
        <f t="shared" si="6"/>
        <v>12.20787395</v>
      </c>
      <c r="Y34" s="227">
        <f t="shared" si="7"/>
        <v>0.2869085868</v>
      </c>
      <c r="Z34" s="266">
        <f t="shared" si="8"/>
        <v>63194.13869</v>
      </c>
      <c r="AA34" s="267">
        <f t="shared" ref="AA34:AA37" si="16">Z34*0.245</f>
        <v>15482.56398</v>
      </c>
      <c r="AB34" s="274">
        <v>37.0</v>
      </c>
      <c r="AC34" s="274">
        <v>64.0</v>
      </c>
      <c r="AD34" s="274">
        <v>60.0</v>
      </c>
      <c r="AE34" s="274">
        <v>89.0</v>
      </c>
    </row>
    <row r="35" ht="14.25" customHeight="1">
      <c r="A35" s="269">
        <v>1811034.0</v>
      </c>
      <c r="B35" s="269" t="s">
        <v>133</v>
      </c>
      <c r="C35" s="269" t="s">
        <v>153</v>
      </c>
      <c r="D35" s="270" t="s">
        <v>479</v>
      </c>
      <c r="E35" s="270" t="s">
        <v>110</v>
      </c>
      <c r="F35" s="269" t="s">
        <v>509</v>
      </c>
      <c r="G35" s="270" t="s">
        <v>117</v>
      </c>
      <c r="H35" s="269" t="s">
        <v>127</v>
      </c>
      <c r="I35" s="271" t="s">
        <v>546</v>
      </c>
      <c r="J35" s="271" t="s">
        <v>105</v>
      </c>
      <c r="K35" s="272" t="s">
        <v>545</v>
      </c>
      <c r="L35" s="271" t="s">
        <v>112</v>
      </c>
      <c r="M35" s="271">
        <v>1221.8008431001654</v>
      </c>
      <c r="N35" s="259">
        <v>279465.88800000004</v>
      </c>
      <c r="O35" s="133">
        <v>2581.3154999999997</v>
      </c>
      <c r="P35" s="260">
        <f t="shared" si="1"/>
        <v>108.2649091</v>
      </c>
      <c r="Q35" s="263">
        <v>69188.6272</v>
      </c>
      <c r="R35" s="273">
        <v>17297.1568</v>
      </c>
      <c r="S35" s="263">
        <f t="shared" si="2"/>
        <v>86485.784</v>
      </c>
      <c r="T35" s="264">
        <f>VLOOKUP(A35,'Appendix A -  Costs'!A35:G174,6,0)</f>
        <v>0.004914741546</v>
      </c>
      <c r="U35" s="265">
        <f t="shared" si="3"/>
        <v>86485.78891</v>
      </c>
      <c r="V35" s="260">
        <f t="shared" si="4"/>
        <v>33.50454019</v>
      </c>
      <c r="W35" s="260">
        <f t="shared" si="5"/>
        <v>192980.0991</v>
      </c>
      <c r="X35" s="260">
        <f t="shared" si="6"/>
        <v>74.76036892</v>
      </c>
      <c r="Y35" s="227">
        <f t="shared" si="7"/>
        <v>0.6905318587</v>
      </c>
      <c r="Z35" s="266">
        <f t="shared" si="8"/>
        <v>40935.87545</v>
      </c>
      <c r="AA35" s="267">
        <f t="shared" si="16"/>
        <v>10029.28949</v>
      </c>
      <c r="AB35" s="274">
        <v>39.0</v>
      </c>
      <c r="AC35" s="274">
        <v>64.0</v>
      </c>
      <c r="AD35" s="274">
        <v>60.0</v>
      </c>
      <c r="AE35" s="274">
        <v>89.0</v>
      </c>
    </row>
    <row r="36" ht="14.25" customHeight="1">
      <c r="A36" s="269">
        <v>1811035.0</v>
      </c>
      <c r="B36" s="269" t="s">
        <v>133</v>
      </c>
      <c r="C36" s="269" t="s">
        <v>154</v>
      </c>
      <c r="D36" s="270" t="s">
        <v>479</v>
      </c>
      <c r="E36" s="270" t="s">
        <v>110</v>
      </c>
      <c r="F36" s="269" t="s">
        <v>509</v>
      </c>
      <c r="G36" s="270" t="s">
        <v>117</v>
      </c>
      <c r="H36" s="269" t="s">
        <v>127</v>
      </c>
      <c r="I36" s="271" t="s">
        <v>546</v>
      </c>
      <c r="J36" s="271" t="s">
        <v>105</v>
      </c>
      <c r="K36" s="272" t="s">
        <v>545</v>
      </c>
      <c r="L36" s="271" t="s">
        <v>146</v>
      </c>
      <c r="M36" s="271">
        <v>1446.131995308619</v>
      </c>
      <c r="N36" s="259">
        <v>158129.74099999998</v>
      </c>
      <c r="O36" s="133">
        <v>3334.0423999999994</v>
      </c>
      <c r="P36" s="260">
        <f t="shared" si="1"/>
        <v>47.42883324</v>
      </c>
      <c r="Q36" s="263">
        <v>78126.25920000001</v>
      </c>
      <c r="R36" s="273">
        <v>20752.287600000003</v>
      </c>
      <c r="S36" s="263">
        <f t="shared" si="2"/>
        <v>98878.5468</v>
      </c>
      <c r="T36" s="264">
        <f>VLOOKUP(A36,'Appendix A -  Costs'!A36:G175,6,0)</f>
        <v>0.005618987069</v>
      </c>
      <c r="U36" s="265">
        <f t="shared" si="3"/>
        <v>98878.55242</v>
      </c>
      <c r="V36" s="260">
        <f t="shared" si="4"/>
        <v>29.65725703</v>
      </c>
      <c r="W36" s="260">
        <f t="shared" si="5"/>
        <v>59251.18858</v>
      </c>
      <c r="X36" s="260">
        <f t="shared" si="6"/>
        <v>17.7715762</v>
      </c>
      <c r="Y36" s="227">
        <f t="shared" si="7"/>
        <v>0.3746998396</v>
      </c>
      <c r="Z36" s="266">
        <f t="shared" si="8"/>
        <v>42888.30829</v>
      </c>
      <c r="AA36" s="267">
        <f t="shared" si="16"/>
        <v>10507.63553</v>
      </c>
      <c r="AB36" s="274">
        <v>40.0</v>
      </c>
      <c r="AC36" s="274">
        <v>64.0</v>
      </c>
      <c r="AD36" s="274">
        <v>60.0</v>
      </c>
      <c r="AE36" s="274">
        <v>89.0</v>
      </c>
    </row>
    <row r="37" ht="14.25" customHeight="1">
      <c r="A37" s="269">
        <v>1811036.0</v>
      </c>
      <c r="B37" s="269" t="s">
        <v>133</v>
      </c>
      <c r="C37" s="269" t="s">
        <v>155</v>
      </c>
      <c r="D37" s="270" t="s">
        <v>479</v>
      </c>
      <c r="E37" s="270" t="s">
        <v>110</v>
      </c>
      <c r="F37" s="269" t="s">
        <v>509</v>
      </c>
      <c r="G37" s="270" t="s">
        <v>117</v>
      </c>
      <c r="H37" s="269" t="s">
        <v>127</v>
      </c>
      <c r="I37" s="271" t="s">
        <v>546</v>
      </c>
      <c r="J37" s="271" t="s">
        <v>105</v>
      </c>
      <c r="K37" s="272" t="s">
        <v>545</v>
      </c>
      <c r="L37" s="271" t="s">
        <v>108</v>
      </c>
      <c r="M37" s="271">
        <v>2226.489117292563</v>
      </c>
      <c r="N37" s="259">
        <v>2862.7439999999997</v>
      </c>
      <c r="O37" s="133">
        <v>65.76599999999999</v>
      </c>
      <c r="P37" s="260">
        <f t="shared" si="1"/>
        <v>43.52924003</v>
      </c>
      <c r="Q37" s="263">
        <v>1721.2800000000004</v>
      </c>
      <c r="R37" s="273">
        <v>438.9264000000001</v>
      </c>
      <c r="S37" s="263">
        <f t="shared" si="2"/>
        <v>2160.2064</v>
      </c>
      <c r="T37" s="264">
        <f>VLOOKUP(A37,'Appendix A -  Costs'!A37:G176,6,0)</f>
        <v>0.0001227583962</v>
      </c>
      <c r="U37" s="265">
        <f t="shared" si="3"/>
        <v>2160.206523</v>
      </c>
      <c r="V37" s="260">
        <f t="shared" si="4"/>
        <v>32.84685891</v>
      </c>
      <c r="W37" s="260">
        <f t="shared" si="5"/>
        <v>702.5374772</v>
      </c>
      <c r="X37" s="260">
        <f t="shared" si="6"/>
        <v>10.68238113</v>
      </c>
      <c r="Y37" s="227">
        <f t="shared" si="7"/>
        <v>0.2454070211</v>
      </c>
      <c r="Z37" s="266">
        <f t="shared" si="8"/>
        <v>73133.17389</v>
      </c>
      <c r="AA37" s="267">
        <f t="shared" si="16"/>
        <v>17917.6276</v>
      </c>
      <c r="AB37" s="274">
        <v>41.0</v>
      </c>
      <c r="AC37" s="274">
        <v>64.0</v>
      </c>
      <c r="AD37" s="274">
        <v>60.0</v>
      </c>
      <c r="AE37" s="274">
        <v>89.0</v>
      </c>
    </row>
    <row r="38" ht="14.25" customHeight="1">
      <c r="A38" s="269">
        <v>1811037.0</v>
      </c>
      <c r="B38" s="269" t="s">
        <v>133</v>
      </c>
      <c r="C38" s="269" t="s">
        <v>156</v>
      </c>
      <c r="D38" s="270" t="s">
        <v>479</v>
      </c>
      <c r="E38" s="270" t="s">
        <v>188</v>
      </c>
      <c r="F38" s="269" t="s">
        <v>509</v>
      </c>
      <c r="G38" s="270" t="s">
        <v>117</v>
      </c>
      <c r="H38" s="269" t="s">
        <v>127</v>
      </c>
      <c r="I38" s="271" t="s">
        <v>546</v>
      </c>
      <c r="J38" s="271" t="s">
        <v>139</v>
      </c>
      <c r="K38" s="272" t="s">
        <v>545</v>
      </c>
      <c r="L38" s="271" t="s">
        <v>108</v>
      </c>
      <c r="M38" s="271">
        <v>927.927940275123</v>
      </c>
      <c r="N38" s="259">
        <v>10772.322</v>
      </c>
      <c r="O38" s="133">
        <v>195.7725</v>
      </c>
      <c r="P38" s="260">
        <f t="shared" si="1"/>
        <v>55.02469448</v>
      </c>
      <c r="Q38" s="263">
        <v>7442.820000000001</v>
      </c>
      <c r="R38" s="273">
        <v>1789.8210000000001</v>
      </c>
      <c r="S38" s="263">
        <f t="shared" si="2"/>
        <v>9232.641</v>
      </c>
      <c r="T38" s="264">
        <f>VLOOKUP(A38,'Appendix A -  Costs'!A38:G177,6,0)</f>
        <v>0.0005246647738</v>
      </c>
      <c r="U38" s="265">
        <f t="shared" si="3"/>
        <v>9232.641525</v>
      </c>
      <c r="V38" s="260">
        <f t="shared" si="4"/>
        <v>47.16005325</v>
      </c>
      <c r="W38" s="260">
        <f t="shared" si="5"/>
        <v>1539.680475</v>
      </c>
      <c r="X38" s="260">
        <f t="shared" si="6"/>
        <v>7.864641231</v>
      </c>
      <c r="Y38" s="227">
        <f t="shared" si="7"/>
        <v>0.142929303</v>
      </c>
      <c r="Z38" s="266">
        <f t="shared" si="8"/>
        <v>43761.13107</v>
      </c>
      <c r="AA38" s="267">
        <f t="shared" ref="AA38:AA41" si="17">Z38*0.275</f>
        <v>12034.31105</v>
      </c>
      <c r="AB38" s="274">
        <v>37.0</v>
      </c>
      <c r="AC38" s="274">
        <v>64.0</v>
      </c>
      <c r="AD38" s="274">
        <v>60.0</v>
      </c>
      <c r="AE38" s="274">
        <v>89.0</v>
      </c>
    </row>
    <row r="39" ht="14.25" customHeight="1">
      <c r="A39" s="269">
        <v>1811038.0</v>
      </c>
      <c r="B39" s="269" t="s">
        <v>133</v>
      </c>
      <c r="C39" s="269" t="s">
        <v>157</v>
      </c>
      <c r="D39" s="270" t="s">
        <v>479</v>
      </c>
      <c r="E39" s="270" t="s">
        <v>188</v>
      </c>
      <c r="F39" s="269" t="s">
        <v>509</v>
      </c>
      <c r="G39" s="270" t="s">
        <v>117</v>
      </c>
      <c r="H39" s="269" t="s">
        <v>127</v>
      </c>
      <c r="I39" s="271" t="s">
        <v>546</v>
      </c>
      <c r="J39" s="271" t="s">
        <v>139</v>
      </c>
      <c r="K39" s="272" t="s">
        <v>545</v>
      </c>
      <c r="L39" s="271"/>
      <c r="M39" s="271">
        <v>1473.2233903958618</v>
      </c>
      <c r="N39" s="259">
        <v>108686.65500000001</v>
      </c>
      <c r="O39" s="133">
        <v>1252.8422999999998</v>
      </c>
      <c r="P39" s="260">
        <f t="shared" si="1"/>
        <v>86.75206369</v>
      </c>
      <c r="Q39" s="263">
        <v>45973.1888</v>
      </c>
      <c r="R39" s="273">
        <v>12204.222800000003</v>
      </c>
      <c r="S39" s="263">
        <f t="shared" si="2"/>
        <v>58177.4116</v>
      </c>
      <c r="T39" s="264">
        <f>VLOOKUP(A39,'Appendix A -  Costs'!A39:G178,6,0)</f>
        <v>0.003306057118</v>
      </c>
      <c r="U39" s="265">
        <f t="shared" si="3"/>
        <v>58177.41491</v>
      </c>
      <c r="V39" s="260">
        <f t="shared" si="4"/>
        <v>46.43634311</v>
      </c>
      <c r="W39" s="260">
        <f t="shared" si="5"/>
        <v>50509.24009</v>
      </c>
      <c r="X39" s="260">
        <f t="shared" si="6"/>
        <v>40.31572058</v>
      </c>
      <c r="Y39" s="227">
        <f t="shared" si="7"/>
        <v>0.4647234759</v>
      </c>
      <c r="Z39" s="266">
        <f t="shared" si="8"/>
        <v>68411.10683</v>
      </c>
      <c r="AA39" s="267">
        <f t="shared" si="17"/>
        <v>18813.05438</v>
      </c>
      <c r="AB39" s="274">
        <v>39.0</v>
      </c>
      <c r="AC39" s="274">
        <v>64.0</v>
      </c>
      <c r="AD39" s="274">
        <v>60.0</v>
      </c>
      <c r="AE39" s="274">
        <v>89.0</v>
      </c>
    </row>
    <row r="40" ht="14.25" customHeight="1">
      <c r="A40" s="269">
        <v>1811039.0</v>
      </c>
      <c r="B40" s="269" t="s">
        <v>133</v>
      </c>
      <c r="C40" s="269" t="s">
        <v>158</v>
      </c>
      <c r="D40" s="270" t="s">
        <v>479</v>
      </c>
      <c r="E40" s="270" t="s">
        <v>188</v>
      </c>
      <c r="F40" s="269" t="s">
        <v>509</v>
      </c>
      <c r="G40" s="270" t="s">
        <v>117</v>
      </c>
      <c r="H40" s="269" t="s">
        <v>127</v>
      </c>
      <c r="I40" s="271" t="s">
        <v>546</v>
      </c>
      <c r="J40" s="271" t="s">
        <v>139</v>
      </c>
      <c r="K40" s="272" t="s">
        <v>545</v>
      </c>
      <c r="L40" s="271"/>
      <c r="M40" s="271">
        <v>393.7221418719941</v>
      </c>
      <c r="N40" s="259">
        <v>129931.204</v>
      </c>
      <c r="O40" s="133">
        <v>1780.4279999999997</v>
      </c>
      <c r="P40" s="260">
        <f t="shared" si="1"/>
        <v>72.97751103</v>
      </c>
      <c r="Q40" s="263">
        <v>47578.60800000001</v>
      </c>
      <c r="R40" s="273">
        <v>11894.652000000002</v>
      </c>
      <c r="S40" s="263">
        <f t="shared" si="2"/>
        <v>59473.26</v>
      </c>
      <c r="T40" s="264">
        <f>VLOOKUP(A40,'Appendix A -  Costs'!A40:G179,6,0)</f>
        <v>0.003379696503</v>
      </c>
      <c r="U40" s="265">
        <f t="shared" si="3"/>
        <v>59473.26338</v>
      </c>
      <c r="V40" s="260">
        <f t="shared" si="4"/>
        <v>33.40391377</v>
      </c>
      <c r="W40" s="260">
        <f t="shared" si="5"/>
        <v>70457.94062</v>
      </c>
      <c r="X40" s="260">
        <f t="shared" si="6"/>
        <v>39.57359726</v>
      </c>
      <c r="Y40" s="227">
        <f t="shared" si="7"/>
        <v>0.5422711285</v>
      </c>
      <c r="Z40" s="266">
        <f t="shared" si="8"/>
        <v>13151.86048</v>
      </c>
      <c r="AA40" s="267">
        <f t="shared" si="17"/>
        <v>3616.761631</v>
      </c>
      <c r="AB40" s="274">
        <v>40.0</v>
      </c>
      <c r="AC40" s="274">
        <v>64.0</v>
      </c>
      <c r="AD40" s="274">
        <v>60.0</v>
      </c>
      <c r="AE40" s="274">
        <v>89.0</v>
      </c>
    </row>
    <row r="41" ht="14.25" customHeight="1">
      <c r="A41" s="269">
        <v>1811040.0</v>
      </c>
      <c r="B41" s="269" t="s">
        <v>133</v>
      </c>
      <c r="C41" s="269" t="s">
        <v>159</v>
      </c>
      <c r="D41" s="270" t="s">
        <v>479</v>
      </c>
      <c r="E41" s="270" t="s">
        <v>188</v>
      </c>
      <c r="F41" s="269" t="s">
        <v>509</v>
      </c>
      <c r="G41" s="270" t="s">
        <v>117</v>
      </c>
      <c r="H41" s="269" t="s">
        <v>127</v>
      </c>
      <c r="I41" s="271" t="s">
        <v>546</v>
      </c>
      <c r="J41" s="271" t="s">
        <v>139</v>
      </c>
      <c r="K41" s="272" t="s">
        <v>545</v>
      </c>
      <c r="L41" s="271" t="s">
        <v>106</v>
      </c>
      <c r="M41" s="271">
        <v>626.7634266915152</v>
      </c>
      <c r="N41" s="259">
        <v>208184.9</v>
      </c>
      <c r="O41" s="133">
        <v>2177.1484</v>
      </c>
      <c r="P41" s="260">
        <f t="shared" si="1"/>
        <v>95.62274212</v>
      </c>
      <c r="Q41" s="263">
        <v>65381.016800000005</v>
      </c>
      <c r="R41" s="273">
        <v>16992.591000000004</v>
      </c>
      <c r="S41" s="263">
        <f t="shared" si="2"/>
        <v>82373.6078</v>
      </c>
      <c r="T41" s="264">
        <f>VLOOKUP(A41,'Appendix A -  Costs'!A41:G180,6,0)</f>
        <v>0.004681058248</v>
      </c>
      <c r="U41" s="265">
        <f t="shared" si="3"/>
        <v>82373.61248</v>
      </c>
      <c r="V41" s="260">
        <f t="shared" si="4"/>
        <v>37.83555245</v>
      </c>
      <c r="W41" s="260">
        <f t="shared" si="5"/>
        <v>125811.2875</v>
      </c>
      <c r="X41" s="260">
        <f t="shared" si="6"/>
        <v>57.78718966</v>
      </c>
      <c r="Y41" s="227">
        <f t="shared" si="7"/>
        <v>0.6043247494</v>
      </c>
      <c r="Z41" s="266">
        <f t="shared" si="8"/>
        <v>23713.9405</v>
      </c>
      <c r="AA41" s="267">
        <f t="shared" si="17"/>
        <v>6521.333639</v>
      </c>
      <c r="AB41" s="274">
        <v>41.0</v>
      </c>
      <c r="AC41" s="274">
        <v>64.0</v>
      </c>
      <c r="AD41" s="274">
        <v>60.0</v>
      </c>
      <c r="AE41" s="274">
        <v>89.0</v>
      </c>
    </row>
    <row r="42" ht="14.25" customHeight="1">
      <c r="A42" s="269">
        <v>1811041.0</v>
      </c>
      <c r="B42" s="269" t="s">
        <v>133</v>
      </c>
      <c r="C42" s="269" t="s">
        <v>160</v>
      </c>
      <c r="D42" s="270" t="s">
        <v>479</v>
      </c>
      <c r="E42" s="270" t="s">
        <v>190</v>
      </c>
      <c r="F42" s="269" t="s">
        <v>509</v>
      </c>
      <c r="G42" s="270" t="s">
        <v>117</v>
      </c>
      <c r="H42" s="269" t="s">
        <v>127</v>
      </c>
      <c r="I42" s="271" t="s">
        <v>546</v>
      </c>
      <c r="J42" s="271" t="s">
        <v>139</v>
      </c>
      <c r="K42" s="272" t="s">
        <v>545</v>
      </c>
      <c r="L42" s="271"/>
      <c r="M42" s="271">
        <v>586.59965429238</v>
      </c>
      <c r="N42" s="259">
        <v>113520.33000000002</v>
      </c>
      <c r="O42" s="133">
        <v>1519.3528</v>
      </c>
      <c r="P42" s="260">
        <f t="shared" si="1"/>
        <v>74.71624102</v>
      </c>
      <c r="Q42" s="263">
        <v>43639.4464</v>
      </c>
      <c r="R42" s="273">
        <v>11584.698400000001</v>
      </c>
      <c r="S42" s="263">
        <f t="shared" si="2"/>
        <v>55224.1448</v>
      </c>
      <c r="T42" s="264">
        <f>VLOOKUP(A42,'Appendix A -  Costs'!A42:G181,6,0)</f>
        <v>0.003138231351</v>
      </c>
      <c r="U42" s="265">
        <f t="shared" si="3"/>
        <v>55224.14794</v>
      </c>
      <c r="V42" s="260">
        <f t="shared" si="4"/>
        <v>36.34715251</v>
      </c>
      <c r="W42" s="260">
        <f t="shared" si="5"/>
        <v>58296.18206</v>
      </c>
      <c r="X42" s="260">
        <f t="shared" si="6"/>
        <v>38.36908851</v>
      </c>
      <c r="Y42" s="227">
        <f t="shared" si="7"/>
        <v>0.5135307664</v>
      </c>
      <c r="Z42" s="266">
        <f t="shared" si="8"/>
        <v>21321.2271</v>
      </c>
      <c r="AA42" s="267">
        <f t="shared" ref="AA42:AA44" si="18">Z42*0.255</f>
        <v>5436.91291</v>
      </c>
      <c r="AB42" s="274">
        <v>37.0</v>
      </c>
      <c r="AC42" s="274">
        <v>64.0</v>
      </c>
      <c r="AD42" s="274">
        <v>60.0</v>
      </c>
      <c r="AE42" s="274">
        <v>89.0</v>
      </c>
    </row>
    <row r="43" ht="14.25" customHeight="1">
      <c r="A43" s="269">
        <v>1811042.0</v>
      </c>
      <c r="B43" s="269" t="s">
        <v>133</v>
      </c>
      <c r="C43" s="269" t="s">
        <v>161</v>
      </c>
      <c r="D43" s="270" t="s">
        <v>479</v>
      </c>
      <c r="E43" s="270" t="s">
        <v>190</v>
      </c>
      <c r="F43" s="269" t="s">
        <v>509</v>
      </c>
      <c r="G43" s="270" t="s">
        <v>117</v>
      </c>
      <c r="H43" s="269" t="s">
        <v>141</v>
      </c>
      <c r="I43" s="271" t="s">
        <v>546</v>
      </c>
      <c r="J43" s="271" t="s">
        <v>139</v>
      </c>
      <c r="K43" s="272" t="s">
        <v>545</v>
      </c>
      <c r="L43" s="271"/>
      <c r="M43" s="271">
        <v>252.1856925998932</v>
      </c>
      <c r="N43" s="259">
        <v>42837.625</v>
      </c>
      <c r="O43" s="133">
        <v>692.1927999999999</v>
      </c>
      <c r="P43" s="260">
        <f t="shared" si="1"/>
        <v>61.88683991</v>
      </c>
      <c r="Q43" s="263">
        <v>19223.820000000003</v>
      </c>
      <c r="R43" s="273">
        <v>5058.9000000000015</v>
      </c>
      <c r="S43" s="263">
        <f t="shared" si="2"/>
        <v>24282.72</v>
      </c>
      <c r="T43" s="264">
        <f>VLOOKUP(A43,'Appendix A -  Costs'!A43:G182,6,0)</f>
        <v>0.001379918032</v>
      </c>
      <c r="U43" s="265">
        <f t="shared" si="3"/>
        <v>24282.72138</v>
      </c>
      <c r="V43" s="260">
        <f t="shared" si="4"/>
        <v>35.08086386</v>
      </c>
      <c r="W43" s="260">
        <f t="shared" si="5"/>
        <v>18554.90362</v>
      </c>
      <c r="X43" s="260">
        <f t="shared" si="6"/>
        <v>26.80597605</v>
      </c>
      <c r="Y43" s="227">
        <f t="shared" si="7"/>
        <v>0.4331450126</v>
      </c>
      <c r="Z43" s="266">
        <f t="shared" si="8"/>
        <v>8846.891949</v>
      </c>
      <c r="AA43" s="267">
        <f t="shared" si="18"/>
        <v>2255.957447</v>
      </c>
      <c r="AB43" s="274">
        <v>39.0</v>
      </c>
      <c r="AC43" s="274">
        <v>64.0</v>
      </c>
      <c r="AD43" s="274">
        <v>60.0</v>
      </c>
      <c r="AE43" s="274">
        <v>89.0</v>
      </c>
    </row>
    <row r="44" ht="14.25" customHeight="1">
      <c r="A44" s="275">
        <v>1811043.0</v>
      </c>
      <c r="B44" s="275" t="s">
        <v>133</v>
      </c>
      <c r="C44" s="275" t="s">
        <v>162</v>
      </c>
      <c r="D44" s="276" t="s">
        <v>479</v>
      </c>
      <c r="E44" s="276" t="s">
        <v>190</v>
      </c>
      <c r="F44" s="275" t="s">
        <v>509</v>
      </c>
      <c r="G44" s="276" t="s">
        <v>117</v>
      </c>
      <c r="H44" s="275" t="s">
        <v>141</v>
      </c>
      <c r="I44" s="277" t="s">
        <v>546</v>
      </c>
      <c r="J44" s="277" t="s">
        <v>105</v>
      </c>
      <c r="K44" s="278" t="s">
        <v>545</v>
      </c>
      <c r="L44" s="277" t="s">
        <v>146</v>
      </c>
      <c r="M44" s="277">
        <v>821.23586159868</v>
      </c>
      <c r="N44" s="279">
        <v>939525.0800000001</v>
      </c>
      <c r="O44" s="136">
        <v>9299.3124</v>
      </c>
      <c r="P44" s="280">
        <f t="shared" si="1"/>
        <v>101.031672</v>
      </c>
      <c r="Q44" s="281">
        <v>233667.72</v>
      </c>
      <c r="R44" s="282">
        <v>60135.075000000004</v>
      </c>
      <c r="S44" s="281">
        <f t="shared" si="2"/>
        <v>293802.795</v>
      </c>
      <c r="T44" s="264">
        <f>VLOOKUP(A44,'Appendix A -  Costs'!A44:G183,6,0)</f>
        <v>0.01669597865</v>
      </c>
      <c r="U44" s="283">
        <f t="shared" si="3"/>
        <v>293802.8117</v>
      </c>
      <c r="V44" s="280">
        <f t="shared" si="4"/>
        <v>31.5940361</v>
      </c>
      <c r="W44" s="280">
        <f t="shared" si="5"/>
        <v>645722.2683</v>
      </c>
      <c r="X44" s="280">
        <f t="shared" si="6"/>
        <v>69.43763587</v>
      </c>
      <c r="Y44" s="284">
        <f t="shared" si="7"/>
        <v>0.6872858235</v>
      </c>
      <c r="Z44" s="266">
        <f t="shared" si="8"/>
        <v>25946.15546</v>
      </c>
      <c r="AA44" s="267">
        <f t="shared" si="18"/>
        <v>6616.269642</v>
      </c>
      <c r="AB44" s="285">
        <v>40.0</v>
      </c>
      <c r="AC44" s="285">
        <v>64.0</v>
      </c>
      <c r="AD44" s="285">
        <v>60.0</v>
      </c>
      <c r="AE44" s="285">
        <v>89.0</v>
      </c>
    </row>
    <row r="45" ht="14.25" customHeight="1">
      <c r="A45" s="269">
        <v>1811044.0</v>
      </c>
      <c r="B45" s="269" t="s">
        <v>163</v>
      </c>
      <c r="C45" s="269" t="s">
        <v>164</v>
      </c>
      <c r="D45" s="270" t="s">
        <v>479</v>
      </c>
      <c r="E45" s="270" t="s">
        <v>188</v>
      </c>
      <c r="F45" s="269" t="s">
        <v>509</v>
      </c>
      <c r="G45" s="270" t="s">
        <v>117</v>
      </c>
      <c r="H45" s="269" t="s">
        <v>522</v>
      </c>
      <c r="I45" s="271" t="s">
        <v>544</v>
      </c>
      <c r="J45" s="271" t="s">
        <v>139</v>
      </c>
      <c r="K45" s="272" t="s">
        <v>545</v>
      </c>
      <c r="L45" s="271" t="s">
        <v>112</v>
      </c>
      <c r="M45" s="271">
        <v>280.291865742115</v>
      </c>
      <c r="N45" s="259">
        <v>604891.248</v>
      </c>
      <c r="O45" s="133">
        <v>6651.7901999999995</v>
      </c>
      <c r="P45" s="260">
        <f t="shared" si="1"/>
        <v>90.93660952</v>
      </c>
      <c r="Q45" s="263">
        <v>280225.52800000005</v>
      </c>
      <c r="R45" s="273">
        <v>77430.73800000001</v>
      </c>
      <c r="S45" s="263">
        <f t="shared" si="2"/>
        <v>357656.266</v>
      </c>
      <c r="T45" s="264">
        <f>VLOOKUP(A45,'Appendix A -  Costs'!A45:G184,6,0)</f>
        <v>0.0203245901</v>
      </c>
      <c r="U45" s="265">
        <f t="shared" si="3"/>
        <v>357656.2863</v>
      </c>
      <c r="V45" s="260">
        <f t="shared" si="4"/>
        <v>53.76842558</v>
      </c>
      <c r="W45" s="260">
        <f t="shared" si="5"/>
        <v>247234.9617</v>
      </c>
      <c r="X45" s="260">
        <f t="shared" si="6"/>
        <v>37.16818394</v>
      </c>
      <c r="Y45" s="227">
        <f t="shared" si="7"/>
        <v>0.4087263</v>
      </c>
      <c r="Z45" s="266">
        <f t="shared" si="8"/>
        <v>15070.85232</v>
      </c>
      <c r="AA45" s="267">
        <f t="shared" ref="AA45:AA47" si="19">Z45*0.275</f>
        <v>4144.484389</v>
      </c>
      <c r="AB45" s="274">
        <v>43.0</v>
      </c>
      <c r="AC45" s="274">
        <v>66.0</v>
      </c>
      <c r="AD45" s="274">
        <v>58.0</v>
      </c>
      <c r="AE45" s="274">
        <v>95.0</v>
      </c>
    </row>
    <row r="46" ht="14.25" customHeight="1">
      <c r="A46" s="269">
        <v>1811045.0</v>
      </c>
      <c r="B46" s="269" t="s">
        <v>163</v>
      </c>
      <c r="C46" s="269" t="s">
        <v>166</v>
      </c>
      <c r="D46" s="270" t="s">
        <v>479</v>
      </c>
      <c r="E46" s="270" t="s">
        <v>188</v>
      </c>
      <c r="F46" s="269" t="s">
        <v>509</v>
      </c>
      <c r="G46" s="270" t="s">
        <v>117</v>
      </c>
      <c r="H46" s="269" t="s">
        <v>522</v>
      </c>
      <c r="I46" s="271" t="s">
        <v>544</v>
      </c>
      <c r="J46" s="271" t="s">
        <v>139</v>
      </c>
      <c r="K46" s="272" t="s">
        <v>545</v>
      </c>
      <c r="L46" s="271" t="s">
        <v>112</v>
      </c>
      <c r="M46" s="271">
        <v>1561.5335274773702</v>
      </c>
      <c r="N46" s="259">
        <v>5871.6</v>
      </c>
      <c r="O46" s="133">
        <v>97.54159999999999</v>
      </c>
      <c r="P46" s="260">
        <f t="shared" si="1"/>
        <v>60.1958549</v>
      </c>
      <c r="Q46" s="263">
        <v>2818.904000000001</v>
      </c>
      <c r="R46" s="273">
        <v>649.9900000000001</v>
      </c>
      <c r="S46" s="263">
        <f t="shared" si="2"/>
        <v>3468.894</v>
      </c>
      <c r="T46" s="264">
        <f>VLOOKUP(A46,'Appendix A -  Costs'!A46:G185,6,0)</f>
        <v>0.0001971273968</v>
      </c>
      <c r="U46" s="265">
        <f t="shared" si="3"/>
        <v>3468.894197</v>
      </c>
      <c r="V46" s="260">
        <f t="shared" si="4"/>
        <v>35.56322838</v>
      </c>
      <c r="W46" s="260">
        <f t="shared" si="5"/>
        <v>2402.705803</v>
      </c>
      <c r="X46" s="260">
        <f t="shared" si="6"/>
        <v>24.63262652</v>
      </c>
      <c r="Y46" s="227">
        <f t="shared" si="7"/>
        <v>0.4092080187</v>
      </c>
      <c r="Z46" s="266">
        <f t="shared" si="8"/>
        <v>55533.17346</v>
      </c>
      <c r="AA46" s="267">
        <f t="shared" si="19"/>
        <v>15271.6227</v>
      </c>
      <c r="AB46" s="274">
        <v>46.0</v>
      </c>
      <c r="AC46" s="274">
        <v>66.0</v>
      </c>
      <c r="AD46" s="274">
        <v>58.0</v>
      </c>
      <c r="AE46" s="274">
        <v>95.0</v>
      </c>
    </row>
    <row r="47" ht="14.25" customHeight="1">
      <c r="A47" s="269">
        <v>1811046.0</v>
      </c>
      <c r="B47" s="269" t="s">
        <v>163</v>
      </c>
      <c r="C47" s="269" t="s">
        <v>167</v>
      </c>
      <c r="D47" s="270" t="s">
        <v>479</v>
      </c>
      <c r="E47" s="270" t="s">
        <v>188</v>
      </c>
      <c r="F47" s="269" t="s">
        <v>509</v>
      </c>
      <c r="G47" s="270" t="s">
        <v>117</v>
      </c>
      <c r="H47" s="269" t="s">
        <v>522</v>
      </c>
      <c r="I47" s="271" t="s">
        <v>544</v>
      </c>
      <c r="J47" s="271" t="s">
        <v>139</v>
      </c>
      <c r="K47" s="272" t="s">
        <v>545</v>
      </c>
      <c r="L47" s="271" t="s">
        <v>146</v>
      </c>
      <c r="M47" s="271">
        <v>2437.7638937896936</v>
      </c>
      <c r="N47" s="259">
        <v>42097.127</v>
      </c>
      <c r="O47" s="133">
        <v>579.6899999999999</v>
      </c>
      <c r="P47" s="260">
        <f t="shared" si="1"/>
        <v>72.62006762</v>
      </c>
      <c r="Q47" s="263">
        <v>21231.724800000004</v>
      </c>
      <c r="R47" s="273">
        <v>5001.7044000000005</v>
      </c>
      <c r="S47" s="263">
        <f t="shared" si="2"/>
        <v>26233.4292</v>
      </c>
      <c r="T47" s="264">
        <f>VLOOKUP(A47,'Appendix A -  Costs'!A47:G186,6,0)</f>
        <v>0.001490771297</v>
      </c>
      <c r="U47" s="265">
        <f t="shared" si="3"/>
        <v>26233.43069</v>
      </c>
      <c r="V47" s="260">
        <f t="shared" si="4"/>
        <v>45.25424053</v>
      </c>
      <c r="W47" s="260">
        <f t="shared" si="5"/>
        <v>15863.69631</v>
      </c>
      <c r="X47" s="260">
        <f t="shared" si="6"/>
        <v>27.3658271</v>
      </c>
      <c r="Y47" s="227">
        <f t="shared" si="7"/>
        <v>0.3768356047</v>
      </c>
      <c r="Z47" s="266">
        <f t="shared" si="8"/>
        <v>110319.1536</v>
      </c>
      <c r="AA47" s="267">
        <f t="shared" si="19"/>
        <v>30337.76724</v>
      </c>
      <c r="AB47" s="274">
        <v>47.0</v>
      </c>
      <c r="AC47" s="274">
        <v>66.0</v>
      </c>
      <c r="AD47" s="274">
        <v>58.0</v>
      </c>
      <c r="AE47" s="274">
        <v>95.0</v>
      </c>
    </row>
    <row r="48" ht="14.25" customHeight="1">
      <c r="A48" s="269">
        <v>1811047.0</v>
      </c>
      <c r="B48" s="269" t="s">
        <v>163</v>
      </c>
      <c r="C48" s="269" t="s">
        <v>168</v>
      </c>
      <c r="D48" s="270" t="s">
        <v>479</v>
      </c>
      <c r="E48" s="270" t="s">
        <v>110</v>
      </c>
      <c r="F48" s="269" t="s">
        <v>509</v>
      </c>
      <c r="G48" s="270" t="s">
        <v>117</v>
      </c>
      <c r="H48" s="269" t="s">
        <v>141</v>
      </c>
      <c r="I48" s="271" t="s">
        <v>546</v>
      </c>
      <c r="J48" s="271" t="s">
        <v>139</v>
      </c>
      <c r="K48" s="272" t="s">
        <v>545</v>
      </c>
      <c r="L48" s="271" t="s">
        <v>146</v>
      </c>
      <c r="M48" s="271">
        <v>1125.5884579846038</v>
      </c>
      <c r="N48" s="259">
        <v>86166.71</v>
      </c>
      <c r="O48" s="133">
        <v>970.0484999999999</v>
      </c>
      <c r="P48" s="260">
        <f t="shared" si="1"/>
        <v>88.82721843</v>
      </c>
      <c r="Q48" s="263">
        <v>42492.208000000006</v>
      </c>
      <c r="R48" s="273">
        <v>11389.664000000002</v>
      </c>
      <c r="S48" s="263">
        <f t="shared" si="2"/>
        <v>53881.872</v>
      </c>
      <c r="T48" s="264">
        <f>VLOOKUP(A48,'Appendix A -  Costs'!A48:G187,6,0)</f>
        <v>0.003061953799</v>
      </c>
      <c r="U48" s="265">
        <f t="shared" si="3"/>
        <v>53881.87506</v>
      </c>
      <c r="V48" s="260">
        <f t="shared" si="4"/>
        <v>55.54554753</v>
      </c>
      <c r="W48" s="260">
        <f t="shared" si="5"/>
        <v>32284.83494</v>
      </c>
      <c r="X48" s="260">
        <f t="shared" si="6"/>
        <v>33.2816709</v>
      </c>
      <c r="Y48" s="227">
        <f t="shared" si="7"/>
        <v>0.374678747</v>
      </c>
      <c r="Z48" s="266">
        <f t="shared" si="8"/>
        <v>62521.42719</v>
      </c>
      <c r="AA48" s="267">
        <f t="shared" ref="AA48:AA50" si="20">Z48*0.245</f>
        <v>15317.74966</v>
      </c>
      <c r="AB48" s="274">
        <v>43.0</v>
      </c>
      <c r="AC48" s="274">
        <v>66.0</v>
      </c>
      <c r="AD48" s="274">
        <v>58.0</v>
      </c>
      <c r="AE48" s="274">
        <v>95.0</v>
      </c>
    </row>
    <row r="49" ht="14.25" customHeight="1">
      <c r="A49" s="269">
        <v>1811048.0</v>
      </c>
      <c r="B49" s="269" t="s">
        <v>163</v>
      </c>
      <c r="C49" s="269" t="s">
        <v>169</v>
      </c>
      <c r="D49" s="270" t="s">
        <v>479</v>
      </c>
      <c r="E49" s="270" t="s">
        <v>110</v>
      </c>
      <c r="F49" s="269" t="s">
        <v>509</v>
      </c>
      <c r="G49" s="270" t="s">
        <v>117</v>
      </c>
      <c r="H49" s="269" t="s">
        <v>522</v>
      </c>
      <c r="I49" s="271" t="s">
        <v>544</v>
      </c>
      <c r="J49" s="271" t="s">
        <v>105</v>
      </c>
      <c r="K49" s="272" t="s">
        <v>545</v>
      </c>
      <c r="L49" s="271"/>
      <c r="M49" s="271">
        <v>2009.0594707186126</v>
      </c>
      <c r="N49" s="259">
        <v>104924.31799999998</v>
      </c>
      <c r="O49" s="133">
        <v>1477.1359999999997</v>
      </c>
      <c r="P49" s="260">
        <f t="shared" si="1"/>
        <v>71.03226649</v>
      </c>
      <c r="Q49" s="263">
        <v>47870.45120000001</v>
      </c>
      <c r="R49" s="273">
        <v>11852.539600000002</v>
      </c>
      <c r="S49" s="263">
        <f t="shared" si="2"/>
        <v>59722.9908</v>
      </c>
      <c r="T49" s="264">
        <f>VLOOKUP(A49,'Appendix A -  Costs'!A49:G188,6,0)</f>
        <v>0.003393887996</v>
      </c>
      <c r="U49" s="265">
        <f t="shared" si="3"/>
        <v>59722.99419</v>
      </c>
      <c r="V49" s="260">
        <f t="shared" si="4"/>
        <v>40.43161509</v>
      </c>
      <c r="W49" s="260">
        <f t="shared" si="5"/>
        <v>45201.32381</v>
      </c>
      <c r="X49" s="260">
        <f t="shared" si="6"/>
        <v>30.6006514</v>
      </c>
      <c r="Y49" s="227">
        <f t="shared" si="7"/>
        <v>0.4307993101</v>
      </c>
      <c r="Z49" s="266">
        <f t="shared" si="8"/>
        <v>81229.51922</v>
      </c>
      <c r="AA49" s="267">
        <f t="shared" si="20"/>
        <v>19901.23221</v>
      </c>
      <c r="AB49" s="274">
        <v>46.0</v>
      </c>
      <c r="AC49" s="274">
        <v>66.0</v>
      </c>
      <c r="AD49" s="274">
        <v>58.0</v>
      </c>
      <c r="AE49" s="274">
        <v>95.0</v>
      </c>
    </row>
    <row r="50" ht="14.25" customHeight="1">
      <c r="A50" s="269">
        <v>1811049.0</v>
      </c>
      <c r="B50" s="269" t="s">
        <v>163</v>
      </c>
      <c r="C50" s="269" t="s">
        <v>170</v>
      </c>
      <c r="D50" s="270" t="s">
        <v>479</v>
      </c>
      <c r="E50" s="270" t="s">
        <v>110</v>
      </c>
      <c r="F50" s="269" t="s">
        <v>509</v>
      </c>
      <c r="G50" s="270" t="s">
        <v>117</v>
      </c>
      <c r="H50" s="269" t="s">
        <v>522</v>
      </c>
      <c r="I50" s="271" t="s">
        <v>544</v>
      </c>
      <c r="J50" s="271" t="s">
        <v>105</v>
      </c>
      <c r="K50" s="272" t="s">
        <v>545</v>
      </c>
      <c r="L50" s="271" t="s">
        <v>146</v>
      </c>
      <c r="M50" s="271">
        <v>2658.7708366691677</v>
      </c>
      <c r="N50" s="259">
        <v>8749.44</v>
      </c>
      <c r="O50" s="133">
        <v>125.59949999999998</v>
      </c>
      <c r="P50" s="260">
        <f t="shared" si="1"/>
        <v>69.66142381</v>
      </c>
      <c r="Q50" s="263">
        <v>3734.3680000000004</v>
      </c>
      <c r="R50" s="273">
        <v>861.08</v>
      </c>
      <c r="S50" s="263">
        <f t="shared" si="2"/>
        <v>4595.448</v>
      </c>
      <c r="T50" s="264">
        <f>VLOOKUP(A50,'Appendix A -  Costs'!A50:G189,6,0)</f>
        <v>0.000261146262</v>
      </c>
      <c r="U50" s="265">
        <f t="shared" si="3"/>
        <v>4595.448261</v>
      </c>
      <c r="V50" s="260">
        <f t="shared" si="4"/>
        <v>36.58810952</v>
      </c>
      <c r="W50" s="260">
        <f t="shared" si="5"/>
        <v>4153.991739</v>
      </c>
      <c r="X50" s="260">
        <f t="shared" si="6"/>
        <v>33.0733143</v>
      </c>
      <c r="Y50" s="227">
        <f t="shared" si="7"/>
        <v>0.4747722984</v>
      </c>
      <c r="Z50" s="266">
        <f t="shared" si="8"/>
        <v>97279.39855</v>
      </c>
      <c r="AA50" s="267">
        <f t="shared" si="20"/>
        <v>23833.45264</v>
      </c>
      <c r="AB50" s="274">
        <v>47.0</v>
      </c>
      <c r="AC50" s="274">
        <v>66.0</v>
      </c>
      <c r="AD50" s="274">
        <v>58.0</v>
      </c>
      <c r="AE50" s="274">
        <v>95.0</v>
      </c>
    </row>
    <row r="51" ht="14.25" customHeight="1">
      <c r="A51" s="269">
        <v>1811050.0</v>
      </c>
      <c r="B51" s="269" t="s">
        <v>163</v>
      </c>
      <c r="C51" s="269" t="s">
        <v>171</v>
      </c>
      <c r="D51" s="270" t="s">
        <v>479</v>
      </c>
      <c r="E51" s="270" t="s">
        <v>190</v>
      </c>
      <c r="F51" s="269" t="s">
        <v>509</v>
      </c>
      <c r="G51" s="270" t="s">
        <v>117</v>
      </c>
      <c r="H51" s="269" t="s">
        <v>522</v>
      </c>
      <c r="I51" s="271" t="s">
        <v>544</v>
      </c>
      <c r="J51" s="271" t="s">
        <v>105</v>
      </c>
      <c r="K51" s="272" t="s">
        <v>545</v>
      </c>
      <c r="L51" s="271" t="s">
        <v>146</v>
      </c>
      <c r="M51" s="271">
        <v>2307.2189682756098</v>
      </c>
      <c r="N51" s="259">
        <v>1230674.778</v>
      </c>
      <c r="O51" s="133">
        <v>19515.371199999998</v>
      </c>
      <c r="P51" s="260">
        <f t="shared" si="1"/>
        <v>63.06181755</v>
      </c>
      <c r="Q51" s="263">
        <v>394846.1352</v>
      </c>
      <c r="R51" s="273">
        <v>98711.5338</v>
      </c>
      <c r="S51" s="263">
        <f t="shared" si="2"/>
        <v>493557.669</v>
      </c>
      <c r="T51" s="264">
        <f>VLOOKUP(A51,'Appendix A -  Costs'!A51:G190,6,0)</f>
        <v>0.02804748097</v>
      </c>
      <c r="U51" s="265">
        <f t="shared" si="3"/>
        <v>493557.697</v>
      </c>
      <c r="V51" s="260">
        <f t="shared" si="4"/>
        <v>25.2907153</v>
      </c>
      <c r="W51" s="260">
        <f t="shared" si="5"/>
        <v>737117.081</v>
      </c>
      <c r="X51" s="260">
        <f t="shared" si="6"/>
        <v>37.77110225</v>
      </c>
      <c r="Y51" s="227">
        <f t="shared" si="7"/>
        <v>0.5989535937</v>
      </c>
      <c r="Z51" s="266">
        <f t="shared" si="8"/>
        <v>58351.21807</v>
      </c>
      <c r="AA51" s="267">
        <f t="shared" ref="AA51:AA53" si="21">Z51*0.255</f>
        <v>14879.56061</v>
      </c>
      <c r="AB51" s="274">
        <v>43.0</v>
      </c>
      <c r="AC51" s="274">
        <v>66.0</v>
      </c>
      <c r="AD51" s="274">
        <v>58.0</v>
      </c>
      <c r="AE51" s="274">
        <v>95.0</v>
      </c>
    </row>
    <row r="52" ht="14.25" customHeight="1">
      <c r="A52" s="269">
        <v>1811051.0</v>
      </c>
      <c r="B52" s="269" t="s">
        <v>163</v>
      </c>
      <c r="C52" s="269" t="s">
        <v>172</v>
      </c>
      <c r="D52" s="270" t="s">
        <v>479</v>
      </c>
      <c r="E52" s="270" t="s">
        <v>190</v>
      </c>
      <c r="F52" s="269" t="s">
        <v>509</v>
      </c>
      <c r="G52" s="270" t="s">
        <v>117</v>
      </c>
      <c r="H52" s="269" t="s">
        <v>522</v>
      </c>
      <c r="I52" s="271" t="s">
        <v>544</v>
      </c>
      <c r="J52" s="271" t="s">
        <v>105</v>
      </c>
      <c r="K52" s="272" t="s">
        <v>545</v>
      </c>
      <c r="L52" s="271"/>
      <c r="M52" s="271">
        <v>673.1212709334837</v>
      </c>
      <c r="N52" s="259">
        <v>14092.832999999999</v>
      </c>
      <c r="O52" s="133">
        <v>166.6298</v>
      </c>
      <c r="P52" s="260">
        <f t="shared" si="1"/>
        <v>84.57570615</v>
      </c>
      <c r="Q52" s="263">
        <v>7630.022400000002</v>
      </c>
      <c r="R52" s="273">
        <v>1815.7986000000003</v>
      </c>
      <c r="S52" s="263">
        <f t="shared" si="2"/>
        <v>9445.821</v>
      </c>
      <c r="T52" s="264">
        <f>VLOOKUP(A52,'Appendix A -  Costs'!A52:G191,6,0)</f>
        <v>0.0005367791879</v>
      </c>
      <c r="U52" s="265">
        <f t="shared" si="3"/>
        <v>9445.821537</v>
      </c>
      <c r="V52" s="260">
        <f t="shared" si="4"/>
        <v>56.68746849</v>
      </c>
      <c r="W52" s="260">
        <f t="shared" si="5"/>
        <v>4647.011463</v>
      </c>
      <c r="X52" s="260">
        <f t="shared" si="6"/>
        <v>27.88823766</v>
      </c>
      <c r="Y52" s="227">
        <f t="shared" si="7"/>
        <v>0.3297428887</v>
      </c>
      <c r="Z52" s="266">
        <f t="shared" si="8"/>
        <v>38157.54084</v>
      </c>
      <c r="AA52" s="267">
        <f t="shared" si="21"/>
        <v>9730.172913</v>
      </c>
      <c r="AB52" s="274">
        <v>46.0</v>
      </c>
      <c r="AC52" s="274">
        <v>66.0</v>
      </c>
      <c r="AD52" s="274">
        <v>58.0</v>
      </c>
      <c r="AE52" s="274">
        <v>95.0</v>
      </c>
    </row>
    <row r="53" ht="14.25" customHeight="1">
      <c r="A53" s="269">
        <v>1811052.0</v>
      </c>
      <c r="B53" s="269" t="s">
        <v>163</v>
      </c>
      <c r="C53" s="269" t="s">
        <v>173</v>
      </c>
      <c r="D53" s="270" t="s">
        <v>479</v>
      </c>
      <c r="E53" s="270" t="s">
        <v>190</v>
      </c>
      <c r="F53" s="269" t="s">
        <v>509</v>
      </c>
      <c r="G53" s="270" t="s">
        <v>117</v>
      </c>
      <c r="H53" s="269" t="s">
        <v>522</v>
      </c>
      <c r="I53" s="271" t="s">
        <v>544</v>
      </c>
      <c r="J53" s="286" t="s">
        <v>105</v>
      </c>
      <c r="K53" s="272" t="s">
        <v>545</v>
      </c>
      <c r="L53" s="271" t="s">
        <v>108</v>
      </c>
      <c r="M53" s="271">
        <v>2692.3951552088674</v>
      </c>
      <c r="N53" s="259">
        <v>430584.952</v>
      </c>
      <c r="O53" s="133">
        <v>8259.1135</v>
      </c>
      <c r="P53" s="260">
        <f t="shared" si="1"/>
        <v>52.13452412</v>
      </c>
      <c r="Q53" s="263">
        <v>158227.6608</v>
      </c>
      <c r="R53" s="273">
        <v>40381.0176</v>
      </c>
      <c r="S53" s="263">
        <f t="shared" si="2"/>
        <v>198608.6784</v>
      </c>
      <c r="T53" s="264">
        <f>VLOOKUP(A53,'Appendix A -  Costs'!A53:G192,6,0)</f>
        <v>0.01128636728</v>
      </c>
      <c r="U53" s="265">
        <f t="shared" si="3"/>
        <v>198608.6897</v>
      </c>
      <c r="V53" s="260">
        <f t="shared" si="4"/>
        <v>24.04721641</v>
      </c>
      <c r="W53" s="260">
        <f t="shared" si="5"/>
        <v>231976.2623</v>
      </c>
      <c r="X53" s="260">
        <f t="shared" si="6"/>
        <v>28.08730771</v>
      </c>
      <c r="Y53" s="227">
        <f t="shared" si="7"/>
        <v>0.5387467937</v>
      </c>
      <c r="Z53" s="266">
        <f t="shared" si="8"/>
        <v>64744.60896</v>
      </c>
      <c r="AA53" s="267">
        <f t="shared" si="21"/>
        <v>16509.87528</v>
      </c>
      <c r="AB53" s="274">
        <v>47.0</v>
      </c>
      <c r="AC53" s="274">
        <v>66.0</v>
      </c>
      <c r="AD53" s="274">
        <v>58.0</v>
      </c>
      <c r="AE53" s="274">
        <v>95.0</v>
      </c>
    </row>
    <row r="54" ht="14.25" customHeight="1">
      <c r="A54" s="269">
        <v>1811053.0</v>
      </c>
      <c r="B54" s="269" t="s">
        <v>163</v>
      </c>
      <c r="C54" s="269" t="s">
        <v>174</v>
      </c>
      <c r="D54" s="270" t="s">
        <v>479</v>
      </c>
      <c r="E54" s="270" t="s">
        <v>188</v>
      </c>
      <c r="F54" s="269" t="s">
        <v>509</v>
      </c>
      <c r="G54" s="270" t="s">
        <v>117</v>
      </c>
      <c r="H54" s="269" t="s">
        <v>141</v>
      </c>
      <c r="I54" s="271" t="s">
        <v>546</v>
      </c>
      <c r="J54" s="271" t="s">
        <v>139</v>
      </c>
      <c r="K54" s="272" t="s">
        <v>545</v>
      </c>
      <c r="L54" s="271" t="s">
        <v>108</v>
      </c>
      <c r="M54" s="271">
        <v>653.43404250078</v>
      </c>
      <c r="N54" s="259">
        <v>233078.466</v>
      </c>
      <c r="O54" s="133">
        <v>3422.1032999999998</v>
      </c>
      <c r="P54" s="260">
        <f t="shared" si="1"/>
        <v>68.10971077</v>
      </c>
      <c r="Q54" s="263">
        <v>66243.43440000001</v>
      </c>
      <c r="R54" s="273">
        <v>17229.984200000003</v>
      </c>
      <c r="S54" s="263">
        <f t="shared" si="2"/>
        <v>83473.4186</v>
      </c>
      <c r="T54" s="264">
        <f>VLOOKUP(A54,'Appendix A -  Costs'!A54:G193,6,0)</f>
        <v>0.004743557373</v>
      </c>
      <c r="U54" s="265">
        <f t="shared" si="3"/>
        <v>83473.42334</v>
      </c>
      <c r="V54" s="260">
        <f t="shared" si="4"/>
        <v>24.39243238</v>
      </c>
      <c r="W54" s="260">
        <f t="shared" si="5"/>
        <v>149605.0427</v>
      </c>
      <c r="X54" s="260">
        <f t="shared" si="6"/>
        <v>43.71727839</v>
      </c>
      <c r="Y54" s="227">
        <f t="shared" si="7"/>
        <v>0.641865571</v>
      </c>
      <c r="Z54" s="266">
        <f t="shared" si="8"/>
        <v>15938.8457</v>
      </c>
      <c r="AA54" s="267">
        <f>Z54*0.275</f>
        <v>4383.182567</v>
      </c>
      <c r="AB54" s="274">
        <v>52.0</v>
      </c>
      <c r="AC54" s="274">
        <v>66.0</v>
      </c>
      <c r="AD54" s="274">
        <v>58.0</v>
      </c>
      <c r="AE54" s="274">
        <v>95.0</v>
      </c>
    </row>
    <row r="55" ht="14.25" customHeight="1">
      <c r="A55" s="269">
        <v>1811054.0</v>
      </c>
      <c r="B55" s="269" t="s">
        <v>163</v>
      </c>
      <c r="C55" s="269" t="s">
        <v>175</v>
      </c>
      <c r="D55" s="270" t="s">
        <v>479</v>
      </c>
      <c r="E55" s="270" t="s">
        <v>110</v>
      </c>
      <c r="F55" s="269" t="s">
        <v>509</v>
      </c>
      <c r="G55" s="270" t="s">
        <v>117</v>
      </c>
      <c r="H55" s="269" t="s">
        <v>141</v>
      </c>
      <c r="I55" s="271" t="s">
        <v>546</v>
      </c>
      <c r="J55" s="271" t="s">
        <v>139</v>
      </c>
      <c r="K55" s="272" t="s">
        <v>545</v>
      </c>
      <c r="L55" s="271" t="s">
        <v>108</v>
      </c>
      <c r="M55" s="271">
        <v>328.6506622440622</v>
      </c>
      <c r="N55" s="259">
        <v>1162854.84</v>
      </c>
      <c r="O55" s="133">
        <v>13761.659799999998</v>
      </c>
      <c r="P55" s="260">
        <f t="shared" si="1"/>
        <v>84.49960665</v>
      </c>
      <c r="Q55" s="263">
        <v>384627.83040000004</v>
      </c>
      <c r="R55" s="273">
        <v>92271.828</v>
      </c>
      <c r="S55" s="263">
        <f t="shared" si="2"/>
        <v>476899.6584</v>
      </c>
      <c r="T55" s="264">
        <f>VLOOKUP(A55,'Appendix A -  Costs'!A55:G194,6,0)</f>
        <v>0.02710085353</v>
      </c>
      <c r="U55" s="265">
        <f t="shared" si="3"/>
        <v>476899.6855</v>
      </c>
      <c r="V55" s="260">
        <f t="shared" si="4"/>
        <v>34.65422721</v>
      </c>
      <c r="W55" s="260">
        <f t="shared" si="5"/>
        <v>685955.1545</v>
      </c>
      <c r="X55" s="260">
        <f t="shared" si="6"/>
        <v>49.84537944</v>
      </c>
      <c r="Y55" s="227">
        <f t="shared" si="7"/>
        <v>0.5898888932</v>
      </c>
      <c r="Z55" s="266">
        <f t="shared" si="8"/>
        <v>11389.13472</v>
      </c>
      <c r="AA55" s="267">
        <f>Z55*0.245</f>
        <v>2790.338007</v>
      </c>
      <c r="AB55" s="274">
        <v>52.0</v>
      </c>
      <c r="AC55" s="274">
        <v>66.0</v>
      </c>
      <c r="AD55" s="274">
        <v>58.0</v>
      </c>
      <c r="AE55" s="274">
        <v>95.0</v>
      </c>
    </row>
    <row r="56" ht="14.25" customHeight="1">
      <c r="A56" s="269">
        <v>1811055.0</v>
      </c>
      <c r="B56" s="269" t="s">
        <v>163</v>
      </c>
      <c r="C56" s="269" t="s">
        <v>176</v>
      </c>
      <c r="D56" s="270" t="s">
        <v>479</v>
      </c>
      <c r="E56" s="270" t="s">
        <v>547</v>
      </c>
      <c r="F56" s="269" t="s">
        <v>509</v>
      </c>
      <c r="G56" s="270" t="s">
        <v>117</v>
      </c>
      <c r="H56" s="269" t="s">
        <v>127</v>
      </c>
      <c r="I56" s="271" t="s">
        <v>546</v>
      </c>
      <c r="J56" s="271" t="s">
        <v>139</v>
      </c>
      <c r="K56" s="272" t="s">
        <v>545</v>
      </c>
      <c r="L56" s="271" t="s">
        <v>106</v>
      </c>
      <c r="M56" s="271">
        <v>246.98941116041553</v>
      </c>
      <c r="N56" s="259">
        <v>339337.105</v>
      </c>
      <c r="O56" s="133">
        <v>3820.5299999999993</v>
      </c>
      <c r="P56" s="260">
        <f t="shared" si="1"/>
        <v>88.81937977</v>
      </c>
      <c r="Q56" s="263">
        <v>117653.53600000001</v>
      </c>
      <c r="R56" s="273">
        <v>28847.742000000002</v>
      </c>
      <c r="S56" s="263">
        <f t="shared" si="2"/>
        <v>146501.278</v>
      </c>
      <c r="T56" s="264">
        <f>VLOOKUP(A56,'Appendix A -  Costs'!A56:G195,6,0)</f>
        <v>0.008325251668</v>
      </c>
      <c r="U56" s="265">
        <f t="shared" si="3"/>
        <v>146501.2863</v>
      </c>
      <c r="V56" s="260">
        <f t="shared" si="4"/>
        <v>38.34580185</v>
      </c>
      <c r="W56" s="260">
        <f t="shared" si="5"/>
        <v>192835.8187</v>
      </c>
      <c r="X56" s="260">
        <f t="shared" si="6"/>
        <v>50.47357793</v>
      </c>
      <c r="Y56" s="227">
        <f t="shared" si="7"/>
        <v>0.5682721277</v>
      </c>
      <c r="Z56" s="266">
        <f t="shared" si="8"/>
        <v>9471.007018</v>
      </c>
      <c r="AA56" s="287">
        <f t="shared" ref="AA56:AA62" si="22">((1/3)*Z56*0.275)+((1/3)*Z56*0.255)+((1/3)*Z56*0.245)</f>
        <v>2446.676813</v>
      </c>
      <c r="AB56" s="274">
        <v>55.0</v>
      </c>
      <c r="AC56" s="274">
        <v>66.0</v>
      </c>
      <c r="AD56" s="274">
        <v>58.0</v>
      </c>
      <c r="AE56" s="274">
        <v>95.0</v>
      </c>
    </row>
    <row r="57" ht="14.25" customHeight="1">
      <c r="A57" s="275">
        <v>1811056.0</v>
      </c>
      <c r="B57" s="275" t="s">
        <v>163</v>
      </c>
      <c r="C57" s="275" t="s">
        <v>178</v>
      </c>
      <c r="D57" s="276" t="s">
        <v>479</v>
      </c>
      <c r="E57" s="276" t="s">
        <v>547</v>
      </c>
      <c r="F57" s="275" t="s">
        <v>509</v>
      </c>
      <c r="G57" s="276" t="s">
        <v>117</v>
      </c>
      <c r="H57" s="275" t="s">
        <v>522</v>
      </c>
      <c r="I57" s="277" t="s">
        <v>544</v>
      </c>
      <c r="J57" s="288" t="s">
        <v>105</v>
      </c>
      <c r="K57" s="278" t="s">
        <v>545</v>
      </c>
      <c r="L57" s="277" t="s">
        <v>112</v>
      </c>
      <c r="M57" s="277">
        <v>786.6952979428544</v>
      </c>
      <c r="N57" s="279">
        <v>183942.792</v>
      </c>
      <c r="O57" s="136">
        <v>2545.9125999999997</v>
      </c>
      <c r="P57" s="280">
        <f t="shared" si="1"/>
        <v>72.25023828</v>
      </c>
      <c r="Q57" s="281">
        <v>56243.93280000001</v>
      </c>
      <c r="R57" s="282">
        <v>12968.868000000002</v>
      </c>
      <c r="S57" s="281">
        <f t="shared" si="2"/>
        <v>69212.8008</v>
      </c>
      <c r="T57" s="264">
        <f>VLOOKUP(A57,'Appendix A -  Costs'!A57:G196,6,0)</f>
        <v>0.003933166954</v>
      </c>
      <c r="U57" s="283">
        <f t="shared" si="3"/>
        <v>69212.80473</v>
      </c>
      <c r="V57" s="280">
        <f t="shared" si="4"/>
        <v>27.18585262</v>
      </c>
      <c r="W57" s="280">
        <f t="shared" si="5"/>
        <v>114729.9873</v>
      </c>
      <c r="X57" s="280">
        <f t="shared" si="6"/>
        <v>45.06438566</v>
      </c>
      <c r="Y57" s="284">
        <f t="shared" si="7"/>
        <v>0.6237264642</v>
      </c>
      <c r="Z57" s="266">
        <f t="shared" si="8"/>
        <v>21386.98243</v>
      </c>
      <c r="AA57" s="287">
        <f t="shared" si="22"/>
        <v>5524.970461</v>
      </c>
      <c r="AB57" s="285">
        <v>55.0</v>
      </c>
      <c r="AC57" s="285">
        <v>66.0</v>
      </c>
      <c r="AD57" s="285">
        <v>58.0</v>
      </c>
      <c r="AE57" s="285">
        <v>95.0</v>
      </c>
    </row>
    <row r="58" ht="14.25" customHeight="1">
      <c r="A58" s="269">
        <v>1811057.0</v>
      </c>
      <c r="B58" s="269" t="s">
        <v>179</v>
      </c>
      <c r="C58" s="269" t="s">
        <v>180</v>
      </c>
      <c r="D58" s="270" t="s">
        <v>479</v>
      </c>
      <c r="E58" s="270" t="s">
        <v>547</v>
      </c>
      <c r="F58" s="269" t="s">
        <v>509</v>
      </c>
      <c r="G58" s="270" t="s">
        <v>117</v>
      </c>
      <c r="H58" s="269" t="s">
        <v>127</v>
      </c>
      <c r="I58" s="271" t="s">
        <v>546</v>
      </c>
      <c r="J58" s="271" t="s">
        <v>139</v>
      </c>
      <c r="K58" s="272" t="s">
        <v>545</v>
      </c>
      <c r="L58" s="271" t="s">
        <v>112</v>
      </c>
      <c r="M58" s="271">
        <v>432.22428849014005</v>
      </c>
      <c r="N58" s="259">
        <v>290623.31100000005</v>
      </c>
      <c r="O58" s="133">
        <v>3292.8199999999997</v>
      </c>
      <c r="P58" s="260">
        <f t="shared" si="1"/>
        <v>88.25970171</v>
      </c>
      <c r="Q58" s="263">
        <v>67887.6616</v>
      </c>
      <c r="R58" s="273">
        <v>16971.9154</v>
      </c>
      <c r="S58" s="263">
        <f t="shared" si="2"/>
        <v>84859.577</v>
      </c>
      <c r="T58" s="264">
        <f>VLOOKUP(A58,'Appendix A -  Costs'!A58:G197,6,0)</f>
        <v>0.004822328819</v>
      </c>
      <c r="U58" s="265">
        <f t="shared" si="3"/>
        <v>84859.58182</v>
      </c>
      <c r="V58" s="260">
        <f t="shared" si="4"/>
        <v>25.77109645</v>
      </c>
      <c r="W58" s="260">
        <f t="shared" si="5"/>
        <v>205763.7292</v>
      </c>
      <c r="X58" s="260">
        <f t="shared" si="6"/>
        <v>62.48860526</v>
      </c>
      <c r="Y58" s="227">
        <f t="shared" si="7"/>
        <v>0.7080083441</v>
      </c>
      <c r="Z58" s="266">
        <f t="shared" si="8"/>
        <v>11138.89383</v>
      </c>
      <c r="AA58" s="287">
        <f t="shared" si="22"/>
        <v>2877.547572</v>
      </c>
      <c r="AB58" s="274">
        <v>38.0</v>
      </c>
      <c r="AC58" s="274">
        <v>55.0</v>
      </c>
      <c r="AD58" s="274">
        <v>53.0</v>
      </c>
      <c r="AE58" s="274">
        <v>92.0</v>
      </c>
    </row>
    <row r="59" ht="14.25" customHeight="1">
      <c r="A59" s="269">
        <v>1811058.0</v>
      </c>
      <c r="B59" s="269" t="s">
        <v>179</v>
      </c>
      <c r="C59" s="269" t="s">
        <v>182</v>
      </c>
      <c r="D59" s="270" t="s">
        <v>479</v>
      </c>
      <c r="E59" s="270" t="s">
        <v>547</v>
      </c>
      <c r="F59" s="269" t="s">
        <v>509</v>
      </c>
      <c r="G59" s="270" t="s">
        <v>117</v>
      </c>
      <c r="H59" s="269" t="s">
        <v>127</v>
      </c>
      <c r="I59" s="271" t="s">
        <v>546</v>
      </c>
      <c r="J59" s="271" t="s">
        <v>111</v>
      </c>
      <c r="K59" s="272" t="s">
        <v>545</v>
      </c>
      <c r="L59" s="271"/>
      <c r="M59" s="271">
        <v>669.6589965869789</v>
      </c>
      <c r="N59" s="259">
        <v>176742.02</v>
      </c>
      <c r="O59" s="133">
        <v>2205.98</v>
      </c>
      <c r="P59" s="260">
        <f t="shared" si="1"/>
        <v>80.11950244</v>
      </c>
      <c r="Q59" s="263">
        <v>70492.8488</v>
      </c>
      <c r="R59" s="273">
        <v>18349.942600000002</v>
      </c>
      <c r="S59" s="263">
        <f t="shared" si="2"/>
        <v>88842.7914</v>
      </c>
      <c r="T59" s="264">
        <f>VLOOKUP(A59,'Appendix A -  Costs'!A59:G198,6,0)</f>
        <v>0.005048683584</v>
      </c>
      <c r="U59" s="265">
        <f t="shared" si="3"/>
        <v>88842.79645</v>
      </c>
      <c r="V59" s="260">
        <f t="shared" si="4"/>
        <v>40.27361828</v>
      </c>
      <c r="W59" s="260">
        <f t="shared" si="5"/>
        <v>87899.22355</v>
      </c>
      <c r="X59" s="260">
        <f t="shared" si="6"/>
        <v>39.84588417</v>
      </c>
      <c r="Y59" s="227">
        <f t="shared" si="7"/>
        <v>0.4973306492</v>
      </c>
      <c r="Z59" s="266">
        <f t="shared" si="8"/>
        <v>26969.5908</v>
      </c>
      <c r="AA59" s="287">
        <f t="shared" si="22"/>
        <v>6967.144291</v>
      </c>
      <c r="AB59" s="274">
        <v>40.0</v>
      </c>
      <c r="AC59" s="274">
        <v>55.0</v>
      </c>
      <c r="AD59" s="274">
        <v>53.0</v>
      </c>
      <c r="AE59" s="274">
        <v>92.0</v>
      </c>
    </row>
    <row r="60" ht="14.25" customHeight="1">
      <c r="A60" s="269">
        <v>1811059.0</v>
      </c>
      <c r="B60" s="269" t="s">
        <v>179</v>
      </c>
      <c r="C60" s="269" t="s">
        <v>183</v>
      </c>
      <c r="D60" s="270" t="s">
        <v>479</v>
      </c>
      <c r="E60" s="270" t="s">
        <v>547</v>
      </c>
      <c r="F60" s="269" t="s">
        <v>509</v>
      </c>
      <c r="G60" s="270" t="s">
        <v>117</v>
      </c>
      <c r="H60" s="269" t="s">
        <v>127</v>
      </c>
      <c r="I60" s="271" t="s">
        <v>546</v>
      </c>
      <c r="J60" s="271" t="s">
        <v>111</v>
      </c>
      <c r="K60" s="272" t="s">
        <v>545</v>
      </c>
      <c r="L60" s="271"/>
      <c r="M60" s="271">
        <v>282.25689586220216</v>
      </c>
      <c r="N60" s="259">
        <v>715805.58</v>
      </c>
      <c r="O60" s="133">
        <v>13665.315999999999</v>
      </c>
      <c r="P60" s="260">
        <f t="shared" si="1"/>
        <v>52.38119484</v>
      </c>
      <c r="Q60" s="263">
        <v>273209.1648000001</v>
      </c>
      <c r="R60" s="273">
        <v>62391.51600000001</v>
      </c>
      <c r="S60" s="263">
        <f t="shared" si="2"/>
        <v>335600.6808</v>
      </c>
      <c r="T60" s="264">
        <f>VLOOKUP(A60,'Appendix A -  Costs'!A60:G199,6,0)</f>
        <v>0.01907123382</v>
      </c>
      <c r="U60" s="265">
        <f t="shared" si="3"/>
        <v>335600.6999</v>
      </c>
      <c r="V60" s="260">
        <f t="shared" si="4"/>
        <v>24.55857588</v>
      </c>
      <c r="W60" s="260">
        <f t="shared" si="5"/>
        <v>380204.8801</v>
      </c>
      <c r="X60" s="260">
        <f t="shared" si="6"/>
        <v>27.82261897</v>
      </c>
      <c r="Y60" s="227">
        <f t="shared" si="7"/>
        <v>0.5311566307</v>
      </c>
      <c r="Z60" s="266">
        <f t="shared" si="8"/>
        <v>6931.827394</v>
      </c>
      <c r="AA60" s="287">
        <f t="shared" si="22"/>
        <v>1790.722077</v>
      </c>
      <c r="AB60" s="274">
        <v>42.0</v>
      </c>
      <c r="AC60" s="274">
        <v>55.0</v>
      </c>
      <c r="AD60" s="274">
        <v>53.0</v>
      </c>
      <c r="AE60" s="274">
        <v>92.0</v>
      </c>
    </row>
    <row r="61" ht="14.25" customHeight="1">
      <c r="A61" s="269">
        <v>1811060.0</v>
      </c>
      <c r="B61" s="269" t="s">
        <v>179</v>
      </c>
      <c r="C61" s="269" t="s">
        <v>184</v>
      </c>
      <c r="D61" s="270" t="s">
        <v>479</v>
      </c>
      <c r="E61" s="270" t="s">
        <v>547</v>
      </c>
      <c r="F61" s="269" t="s">
        <v>509</v>
      </c>
      <c r="G61" s="270" t="s">
        <v>117</v>
      </c>
      <c r="H61" s="269" t="s">
        <v>127</v>
      </c>
      <c r="I61" s="271" t="s">
        <v>546</v>
      </c>
      <c r="J61" s="271" t="s">
        <v>111</v>
      </c>
      <c r="K61" s="272" t="s">
        <v>545</v>
      </c>
      <c r="L61" s="271"/>
      <c r="M61" s="271">
        <v>183.5525547457805</v>
      </c>
      <c r="N61" s="259">
        <v>812827.494</v>
      </c>
      <c r="O61" s="133">
        <v>15243.134999999998</v>
      </c>
      <c r="P61" s="260">
        <f t="shared" si="1"/>
        <v>53.32416816</v>
      </c>
      <c r="Q61" s="263">
        <v>270279.3984</v>
      </c>
      <c r="R61" s="273">
        <v>71089.11260000001</v>
      </c>
      <c r="S61" s="263">
        <f t="shared" si="2"/>
        <v>341368.511</v>
      </c>
      <c r="T61" s="264">
        <f>VLOOKUP(A61,'Appendix A -  Costs'!A61:G200,6,0)</f>
        <v>0.01939900323</v>
      </c>
      <c r="U61" s="265">
        <f t="shared" si="3"/>
        <v>341368.5304</v>
      </c>
      <c r="V61" s="260">
        <f t="shared" si="4"/>
        <v>22.39490304</v>
      </c>
      <c r="W61" s="260">
        <f t="shared" si="5"/>
        <v>471458.9636</v>
      </c>
      <c r="X61" s="260">
        <f t="shared" si="6"/>
        <v>30.92926512</v>
      </c>
      <c r="Y61" s="227">
        <f t="shared" si="7"/>
        <v>0.5800233962</v>
      </c>
      <c r="Z61" s="266">
        <f t="shared" si="8"/>
        <v>4110.641667</v>
      </c>
      <c r="AA61" s="287">
        <f t="shared" si="22"/>
        <v>1061.915764</v>
      </c>
      <c r="AB61" s="274">
        <v>44.0</v>
      </c>
      <c r="AC61" s="274">
        <v>55.0</v>
      </c>
      <c r="AD61" s="274">
        <v>53.0</v>
      </c>
      <c r="AE61" s="274">
        <v>92.0</v>
      </c>
    </row>
    <row r="62" ht="14.25" customHeight="1">
      <c r="A62" s="269">
        <v>1811061.0</v>
      </c>
      <c r="B62" s="269" t="s">
        <v>179</v>
      </c>
      <c r="C62" s="269" t="s">
        <v>185</v>
      </c>
      <c r="D62" s="270" t="s">
        <v>479</v>
      </c>
      <c r="E62" s="270" t="s">
        <v>547</v>
      </c>
      <c r="F62" s="269" t="s">
        <v>509</v>
      </c>
      <c r="G62" s="270" t="s">
        <v>117</v>
      </c>
      <c r="H62" s="269" t="s">
        <v>522</v>
      </c>
      <c r="I62" s="271" t="s">
        <v>544</v>
      </c>
      <c r="J62" s="271" t="s">
        <v>111</v>
      </c>
      <c r="K62" s="272" t="s">
        <v>545</v>
      </c>
      <c r="L62" s="271" t="s">
        <v>106</v>
      </c>
      <c r="M62" s="271">
        <v>350.00757892542845</v>
      </c>
      <c r="N62" s="259">
        <v>372461.27499999997</v>
      </c>
      <c r="O62" s="133">
        <v>6273.420999999999</v>
      </c>
      <c r="P62" s="260">
        <f t="shared" si="1"/>
        <v>59.3713183</v>
      </c>
      <c r="Q62" s="263">
        <v>114569.62</v>
      </c>
      <c r="R62" s="273">
        <v>31657.395000000004</v>
      </c>
      <c r="S62" s="263">
        <f t="shared" si="2"/>
        <v>146227.015</v>
      </c>
      <c r="T62" s="264">
        <f>VLOOKUP(A62,'Appendix A -  Costs'!A62:G201,6,0)</f>
        <v>0.00830966608</v>
      </c>
      <c r="U62" s="265">
        <f t="shared" si="3"/>
        <v>146227.0233</v>
      </c>
      <c r="V62" s="260">
        <f t="shared" si="4"/>
        <v>23.3089766</v>
      </c>
      <c r="W62" s="260">
        <f t="shared" si="5"/>
        <v>226234.2517</v>
      </c>
      <c r="X62" s="260">
        <f t="shared" si="6"/>
        <v>36.06234169</v>
      </c>
      <c r="Y62" s="227">
        <f t="shared" si="7"/>
        <v>0.6074034185</v>
      </c>
      <c r="Z62" s="266">
        <f t="shared" si="8"/>
        <v>8158.318468</v>
      </c>
      <c r="AA62" s="287">
        <f t="shared" si="22"/>
        <v>2107.565604</v>
      </c>
      <c r="AB62" s="274">
        <v>47.0</v>
      </c>
      <c r="AC62" s="274">
        <v>55.0</v>
      </c>
      <c r="AD62" s="274">
        <v>53.0</v>
      </c>
      <c r="AE62" s="274">
        <v>92.0</v>
      </c>
    </row>
    <row r="63" ht="14.25" customHeight="1">
      <c r="A63" s="269">
        <v>1811062.0</v>
      </c>
      <c r="B63" s="269" t="s">
        <v>179</v>
      </c>
      <c r="C63" s="269" t="s">
        <v>186</v>
      </c>
      <c r="D63" s="270" t="s">
        <v>479</v>
      </c>
      <c r="E63" s="270" t="s">
        <v>110</v>
      </c>
      <c r="F63" s="269" t="s">
        <v>509</v>
      </c>
      <c r="G63" s="270" t="s">
        <v>117</v>
      </c>
      <c r="H63" s="269" t="s">
        <v>141</v>
      </c>
      <c r="I63" s="271" t="s">
        <v>546</v>
      </c>
      <c r="J63" s="271" t="s">
        <v>111</v>
      </c>
      <c r="K63" s="272" t="s">
        <v>545</v>
      </c>
      <c r="L63" s="271" t="s">
        <v>106</v>
      </c>
      <c r="M63" s="271">
        <v>227.31114703719362</v>
      </c>
      <c r="N63" s="259">
        <v>2215020.4960000003</v>
      </c>
      <c r="O63" s="133">
        <v>38681.289899999996</v>
      </c>
      <c r="P63" s="260">
        <f t="shared" si="1"/>
        <v>57.26335657</v>
      </c>
      <c r="Q63" s="263">
        <v>718520.2640000001</v>
      </c>
      <c r="R63" s="273">
        <v>190975.12280000004</v>
      </c>
      <c r="S63" s="263">
        <f t="shared" si="2"/>
        <v>909495.3868</v>
      </c>
      <c r="T63" s="264">
        <f>VLOOKUP(A63,'Appendix A -  Costs'!A63:G202,6,0)</f>
        <v>0.0516840405</v>
      </c>
      <c r="U63" s="265">
        <f t="shared" si="3"/>
        <v>909495.4385</v>
      </c>
      <c r="V63" s="260">
        <f t="shared" si="4"/>
        <v>23.51254161</v>
      </c>
      <c r="W63" s="260">
        <f t="shared" si="5"/>
        <v>1305525.058</v>
      </c>
      <c r="X63" s="260">
        <f t="shared" si="6"/>
        <v>33.75081495</v>
      </c>
      <c r="Y63" s="227">
        <f t="shared" si="7"/>
        <v>0.589396378</v>
      </c>
      <c r="Z63" s="266">
        <f t="shared" si="8"/>
        <v>5344.662804</v>
      </c>
      <c r="AA63" s="267">
        <f>Z63*0.245</f>
        <v>1309.442387</v>
      </c>
      <c r="AB63" s="274">
        <v>37.0</v>
      </c>
      <c r="AC63" s="274">
        <v>55.0</v>
      </c>
      <c r="AD63" s="274">
        <v>53.0</v>
      </c>
      <c r="AE63" s="274">
        <v>92.0</v>
      </c>
    </row>
    <row r="64" ht="14.25" customHeight="1">
      <c r="A64" s="269">
        <v>1811063.0</v>
      </c>
      <c r="B64" s="269" t="s">
        <v>179</v>
      </c>
      <c r="C64" s="269" t="s">
        <v>187</v>
      </c>
      <c r="D64" s="270" t="s">
        <v>479</v>
      </c>
      <c r="E64" s="270" t="s">
        <v>188</v>
      </c>
      <c r="F64" s="269" t="s">
        <v>509</v>
      </c>
      <c r="G64" s="270" t="s">
        <v>117</v>
      </c>
      <c r="H64" s="269" t="s">
        <v>141</v>
      </c>
      <c r="I64" s="271" t="s">
        <v>546</v>
      </c>
      <c r="J64" s="271" t="s">
        <v>111</v>
      </c>
      <c r="K64" s="272" t="s">
        <v>545</v>
      </c>
      <c r="L64" s="271" t="s">
        <v>106</v>
      </c>
      <c r="M64" s="271">
        <v>440.8918953008021</v>
      </c>
      <c r="N64" s="259">
        <v>1031681.6719999999</v>
      </c>
      <c r="O64" s="133">
        <v>15552.167399999998</v>
      </c>
      <c r="P64" s="260">
        <f t="shared" si="1"/>
        <v>66.33684203</v>
      </c>
      <c r="Q64" s="263">
        <v>320292.9136</v>
      </c>
      <c r="R64" s="273">
        <v>83375.21720000001</v>
      </c>
      <c r="S64" s="263">
        <f t="shared" si="2"/>
        <v>403668.1308</v>
      </c>
      <c r="T64" s="264">
        <f>VLOOKUP(A64,'Appendix A -  Costs'!A64:G203,6,0)</f>
        <v>0.02293931374</v>
      </c>
      <c r="U64" s="265">
        <f t="shared" si="3"/>
        <v>403668.1537</v>
      </c>
      <c r="V64" s="260">
        <f t="shared" si="4"/>
        <v>25.95574902</v>
      </c>
      <c r="W64" s="260">
        <f t="shared" si="5"/>
        <v>628013.5183</v>
      </c>
      <c r="X64" s="260">
        <f t="shared" si="6"/>
        <v>40.38109301</v>
      </c>
      <c r="Y64" s="227">
        <f t="shared" si="7"/>
        <v>0.6087279975</v>
      </c>
      <c r="Z64" s="266">
        <f t="shared" si="8"/>
        <v>11443.67938</v>
      </c>
      <c r="AA64" s="267">
        <f>Z64*0.275</f>
        <v>3147.011829</v>
      </c>
      <c r="AB64" s="274">
        <v>37.0</v>
      </c>
      <c r="AC64" s="274">
        <v>55.0</v>
      </c>
      <c r="AD64" s="274">
        <v>53.0</v>
      </c>
      <c r="AE64" s="274">
        <v>92.0</v>
      </c>
    </row>
    <row r="65" ht="14.25" customHeight="1">
      <c r="A65" s="269">
        <v>1811064.0</v>
      </c>
      <c r="B65" s="269" t="s">
        <v>179</v>
      </c>
      <c r="C65" s="269" t="s">
        <v>189</v>
      </c>
      <c r="D65" s="270" t="s">
        <v>479</v>
      </c>
      <c r="E65" s="270" t="s">
        <v>190</v>
      </c>
      <c r="F65" s="269" t="s">
        <v>509</v>
      </c>
      <c r="G65" s="270" t="s">
        <v>117</v>
      </c>
      <c r="H65" s="269" t="s">
        <v>141</v>
      </c>
      <c r="I65" s="271" t="s">
        <v>546</v>
      </c>
      <c r="J65" s="271" t="s">
        <v>111</v>
      </c>
      <c r="K65" s="272" t="s">
        <v>545</v>
      </c>
      <c r="L65" s="271" t="s">
        <v>108</v>
      </c>
      <c r="M65" s="271">
        <v>126.98400227537093</v>
      </c>
      <c r="N65" s="259">
        <v>313253.27599999995</v>
      </c>
      <c r="O65" s="133">
        <v>4270.2699999999995</v>
      </c>
      <c r="P65" s="260">
        <f t="shared" si="1"/>
        <v>73.35678447</v>
      </c>
      <c r="Q65" s="263">
        <v>115007.69280000002</v>
      </c>
      <c r="R65" s="273">
        <v>27342.5152</v>
      </c>
      <c r="S65" s="263">
        <f t="shared" si="2"/>
        <v>142350.208</v>
      </c>
      <c r="T65" s="264">
        <f>VLOOKUP(A65,'Appendix A -  Costs'!A65:G204,6,0)</f>
        <v>0.008089358146</v>
      </c>
      <c r="U65" s="265">
        <f t="shared" si="3"/>
        <v>142350.2161</v>
      </c>
      <c r="V65" s="260">
        <f t="shared" si="4"/>
        <v>33.3351793</v>
      </c>
      <c r="W65" s="260">
        <f t="shared" si="5"/>
        <v>170903.0599</v>
      </c>
      <c r="X65" s="260">
        <f t="shared" si="6"/>
        <v>40.02160517</v>
      </c>
      <c r="Y65" s="227">
        <f t="shared" si="7"/>
        <v>0.5455746931</v>
      </c>
      <c r="Z65" s="266">
        <f t="shared" si="8"/>
        <v>4233.034483</v>
      </c>
      <c r="AA65" s="267">
        <f>Z65*0.255</f>
        <v>1079.423793</v>
      </c>
      <c r="AB65" s="274">
        <v>37.0</v>
      </c>
      <c r="AC65" s="274">
        <v>55.0</v>
      </c>
      <c r="AD65" s="274">
        <v>53.0</v>
      </c>
      <c r="AE65" s="274">
        <v>92.0</v>
      </c>
    </row>
    <row r="66" ht="14.25" customHeight="1">
      <c r="A66" s="269">
        <v>1811065.0</v>
      </c>
      <c r="B66" s="269" t="s">
        <v>179</v>
      </c>
      <c r="C66" s="269" t="s">
        <v>191</v>
      </c>
      <c r="D66" s="270" t="s">
        <v>479</v>
      </c>
      <c r="E66" s="270" t="s">
        <v>188</v>
      </c>
      <c r="F66" s="269" t="s">
        <v>509</v>
      </c>
      <c r="G66" s="270" t="s">
        <v>117</v>
      </c>
      <c r="H66" s="269" t="s">
        <v>141</v>
      </c>
      <c r="I66" s="271" t="s">
        <v>546</v>
      </c>
      <c r="J66" s="271" t="s">
        <v>111</v>
      </c>
      <c r="K66" s="272" t="s">
        <v>545</v>
      </c>
      <c r="L66" s="271" t="s">
        <v>108</v>
      </c>
      <c r="M66" s="271">
        <v>152.77911089790211</v>
      </c>
      <c r="N66" s="259">
        <v>227156.06199999998</v>
      </c>
      <c r="O66" s="133">
        <v>2979.0980999999997</v>
      </c>
      <c r="P66" s="260">
        <f t="shared" si="1"/>
        <v>76.24994357</v>
      </c>
      <c r="Q66" s="263">
        <v>74750.60560000001</v>
      </c>
      <c r="R66" s="273">
        <v>19843.588600000003</v>
      </c>
      <c r="S66" s="263">
        <f t="shared" si="2"/>
        <v>94594.1942</v>
      </c>
      <c r="T66" s="264">
        <f>VLOOKUP(A66,'Appendix A -  Costs'!A66:G205,6,0)</f>
        <v>0.005375519475</v>
      </c>
      <c r="U66" s="265">
        <f t="shared" si="3"/>
        <v>94594.19958</v>
      </c>
      <c r="V66" s="260">
        <f t="shared" si="4"/>
        <v>31.75262996</v>
      </c>
      <c r="W66" s="260">
        <f t="shared" si="5"/>
        <v>132561.8624</v>
      </c>
      <c r="X66" s="260">
        <f t="shared" si="6"/>
        <v>44.49731361</v>
      </c>
      <c r="Y66" s="227">
        <f t="shared" si="7"/>
        <v>0.5835717579</v>
      </c>
      <c r="Z66" s="266">
        <f t="shared" si="8"/>
        <v>4851.138574</v>
      </c>
      <c r="AA66" s="267">
        <f>Z66*0.275</f>
        <v>1334.063108</v>
      </c>
      <c r="AB66" s="274">
        <v>38.0</v>
      </c>
      <c r="AC66" s="274">
        <v>55.0</v>
      </c>
      <c r="AD66" s="274">
        <v>53.0</v>
      </c>
      <c r="AE66" s="274">
        <v>92.0</v>
      </c>
    </row>
    <row r="67" ht="14.25" customHeight="1">
      <c r="A67" s="269">
        <v>1811066.0</v>
      </c>
      <c r="B67" s="269" t="s">
        <v>179</v>
      </c>
      <c r="C67" s="269" t="s">
        <v>192</v>
      </c>
      <c r="D67" s="270" t="s">
        <v>479</v>
      </c>
      <c r="E67" s="270" t="s">
        <v>110</v>
      </c>
      <c r="F67" s="269" t="s">
        <v>509</v>
      </c>
      <c r="G67" s="270" t="s">
        <v>117</v>
      </c>
      <c r="H67" s="269" t="s">
        <v>141</v>
      </c>
      <c r="I67" s="271" t="s">
        <v>546</v>
      </c>
      <c r="J67" s="271" t="s">
        <v>139</v>
      </c>
      <c r="K67" s="272" t="s">
        <v>545</v>
      </c>
      <c r="L67" s="271" t="s">
        <v>108</v>
      </c>
      <c r="M67" s="271">
        <v>125.05326829918117</v>
      </c>
      <c r="N67" s="259">
        <v>110544.336</v>
      </c>
      <c r="O67" s="133">
        <v>1540.1899999999998</v>
      </c>
      <c r="P67" s="260">
        <f t="shared" si="1"/>
        <v>71.77318123</v>
      </c>
      <c r="Q67" s="263">
        <v>39837.79360000001</v>
      </c>
      <c r="R67" s="273">
        <v>10255.273600000002</v>
      </c>
      <c r="S67" s="263">
        <f t="shared" si="2"/>
        <v>50093.0672</v>
      </c>
      <c r="T67" s="264">
        <f>VLOOKUP(A67,'Appendix A -  Costs'!A67:G206,6,0)</f>
        <v>0.00284664678</v>
      </c>
      <c r="U67" s="265">
        <f t="shared" si="3"/>
        <v>50093.07005</v>
      </c>
      <c r="V67" s="260">
        <f t="shared" si="4"/>
        <v>32.52395487</v>
      </c>
      <c r="W67" s="260">
        <f t="shared" si="5"/>
        <v>60451.26595</v>
      </c>
      <c r="X67" s="260">
        <f t="shared" si="6"/>
        <v>39.24922636</v>
      </c>
      <c r="Y67" s="227">
        <f t="shared" si="7"/>
        <v>0.5468508667</v>
      </c>
      <c r="Z67" s="266">
        <f t="shared" si="8"/>
        <v>4067.226854</v>
      </c>
      <c r="AA67" s="267">
        <f>Z67*0.245</f>
        <v>996.4705793</v>
      </c>
      <c r="AB67" s="274">
        <v>38.0</v>
      </c>
      <c r="AC67" s="274">
        <v>55.0</v>
      </c>
      <c r="AD67" s="274">
        <v>53.0</v>
      </c>
      <c r="AE67" s="274">
        <v>92.0</v>
      </c>
    </row>
    <row r="68" ht="14.25" customHeight="1">
      <c r="A68" s="269">
        <v>1811067.0</v>
      </c>
      <c r="B68" s="269" t="s">
        <v>179</v>
      </c>
      <c r="C68" s="269" t="s">
        <v>193</v>
      </c>
      <c r="D68" s="270" t="s">
        <v>479</v>
      </c>
      <c r="E68" s="270" t="s">
        <v>547</v>
      </c>
      <c r="F68" s="269" t="s">
        <v>509</v>
      </c>
      <c r="G68" s="270" t="s">
        <v>117</v>
      </c>
      <c r="H68" s="269" t="s">
        <v>127</v>
      </c>
      <c r="I68" s="271" t="s">
        <v>546</v>
      </c>
      <c r="J68" s="271" t="s">
        <v>139</v>
      </c>
      <c r="K68" s="272" t="s">
        <v>545</v>
      </c>
      <c r="L68" s="271" t="s">
        <v>194</v>
      </c>
      <c r="M68" s="271">
        <v>167.5670577127389</v>
      </c>
      <c r="N68" s="259">
        <v>469021.44</v>
      </c>
      <c r="O68" s="133">
        <v>6512.6985</v>
      </c>
      <c r="P68" s="260">
        <f t="shared" si="1"/>
        <v>72.01645217</v>
      </c>
      <c r="Q68" s="263">
        <v>149694.16000000003</v>
      </c>
      <c r="R68" s="273">
        <v>39787.13200000001</v>
      </c>
      <c r="S68" s="263">
        <f t="shared" si="2"/>
        <v>189481.292</v>
      </c>
      <c r="T68" s="264">
        <f>VLOOKUP(A68,'Appendix A -  Costs'!A68:G207,6,0)</f>
        <v>0.01076768383</v>
      </c>
      <c r="U68" s="265">
        <f t="shared" si="3"/>
        <v>189481.3028</v>
      </c>
      <c r="V68" s="260">
        <f t="shared" si="4"/>
        <v>29.09413091</v>
      </c>
      <c r="W68" s="260">
        <f t="shared" si="5"/>
        <v>279540.1372</v>
      </c>
      <c r="X68" s="260">
        <f t="shared" si="6"/>
        <v>42.92232125</v>
      </c>
      <c r="Y68" s="227">
        <f t="shared" si="7"/>
        <v>0.5960071617</v>
      </c>
      <c r="Z68" s="266">
        <f t="shared" si="8"/>
        <v>4875.217914</v>
      </c>
      <c r="AA68" s="287">
        <f t="shared" ref="AA68:AA70" si="23">((1/3)*Z68*0.275)+((1/3)*Z68*0.255)+((1/3)*Z68*0.245)</f>
        <v>1259.431294</v>
      </c>
      <c r="AB68" s="274">
        <v>38.0</v>
      </c>
      <c r="AC68" s="274">
        <v>55.0</v>
      </c>
      <c r="AD68" s="274">
        <v>53.0</v>
      </c>
      <c r="AE68" s="274">
        <v>92.0</v>
      </c>
    </row>
    <row r="69" ht="14.25" customHeight="1">
      <c r="A69" s="269">
        <v>1811068.0</v>
      </c>
      <c r="B69" s="269" t="s">
        <v>179</v>
      </c>
      <c r="C69" s="269" t="s">
        <v>195</v>
      </c>
      <c r="D69" s="270" t="s">
        <v>479</v>
      </c>
      <c r="E69" s="270" t="s">
        <v>547</v>
      </c>
      <c r="F69" s="269" t="s">
        <v>509</v>
      </c>
      <c r="G69" s="270" t="s">
        <v>117</v>
      </c>
      <c r="H69" s="269" t="s">
        <v>127</v>
      </c>
      <c r="I69" s="271" t="s">
        <v>546</v>
      </c>
      <c r="J69" s="271" t="s">
        <v>139</v>
      </c>
      <c r="K69" s="272" t="s">
        <v>545</v>
      </c>
      <c r="L69" s="271" t="s">
        <v>112</v>
      </c>
      <c r="M69" s="271">
        <v>17.390386003430528</v>
      </c>
      <c r="N69" s="259">
        <v>349042.266</v>
      </c>
      <c r="O69" s="133">
        <v>6216.9436</v>
      </c>
      <c r="P69" s="260">
        <f t="shared" si="1"/>
        <v>56.14370798</v>
      </c>
      <c r="Q69" s="263">
        <v>182139.1176</v>
      </c>
      <c r="R69" s="273">
        <v>45534.7794</v>
      </c>
      <c r="S69" s="263">
        <f t="shared" si="2"/>
        <v>227673.897</v>
      </c>
      <c r="T69" s="264">
        <f>VLOOKUP(A69,'Appendix A -  Costs'!A69:G208,6,0)</f>
        <v>0.01293806113</v>
      </c>
      <c r="U69" s="265">
        <f t="shared" si="3"/>
        <v>227673.9099</v>
      </c>
      <c r="V69" s="260">
        <f t="shared" si="4"/>
        <v>36.62151768</v>
      </c>
      <c r="W69" s="260">
        <f t="shared" si="5"/>
        <v>121368.3561</v>
      </c>
      <c r="X69" s="260">
        <f t="shared" si="6"/>
        <v>19.5221903</v>
      </c>
      <c r="Y69" s="227">
        <f t="shared" si="7"/>
        <v>0.3477182218</v>
      </c>
      <c r="Z69" s="266">
        <f t="shared" si="8"/>
        <v>636.8623284</v>
      </c>
      <c r="AA69" s="287">
        <f t="shared" si="23"/>
        <v>164.5227682</v>
      </c>
      <c r="AB69" s="274">
        <v>40.0</v>
      </c>
      <c r="AC69" s="274">
        <v>55.0</v>
      </c>
      <c r="AD69" s="274">
        <v>53.0</v>
      </c>
      <c r="AE69" s="274">
        <v>92.0</v>
      </c>
    </row>
    <row r="70" ht="14.25" customHeight="1">
      <c r="A70" s="269">
        <v>1811069.0</v>
      </c>
      <c r="B70" s="269" t="s">
        <v>179</v>
      </c>
      <c r="C70" s="269" t="s">
        <v>196</v>
      </c>
      <c r="D70" s="270" t="s">
        <v>479</v>
      </c>
      <c r="E70" s="270" t="s">
        <v>547</v>
      </c>
      <c r="F70" s="269" t="s">
        <v>509</v>
      </c>
      <c r="G70" s="270" t="s">
        <v>117</v>
      </c>
      <c r="H70" s="269" t="s">
        <v>127</v>
      </c>
      <c r="I70" s="271" t="s">
        <v>546</v>
      </c>
      <c r="J70" s="271" t="s">
        <v>139</v>
      </c>
      <c r="K70" s="272" t="s">
        <v>545</v>
      </c>
      <c r="L70" s="271" t="s">
        <v>112</v>
      </c>
      <c r="M70" s="271">
        <v>239.0639502415044</v>
      </c>
      <c r="N70" s="259">
        <v>911098.981</v>
      </c>
      <c r="O70" s="133">
        <v>12278.647799999999</v>
      </c>
      <c r="P70" s="260">
        <f t="shared" si="1"/>
        <v>74.20189876</v>
      </c>
      <c r="Q70" s="263">
        <v>345687.76</v>
      </c>
      <c r="R70" s="273">
        <v>89878.81760000001</v>
      </c>
      <c r="S70" s="263">
        <f t="shared" si="2"/>
        <v>435566.5776</v>
      </c>
      <c r="T70" s="264">
        <f>VLOOKUP(A70,'Appendix A -  Costs'!A70:G209,6,0)</f>
        <v>0.0247520119</v>
      </c>
      <c r="U70" s="265">
        <f t="shared" si="3"/>
        <v>435566.6024</v>
      </c>
      <c r="V70" s="260">
        <f t="shared" si="4"/>
        <v>35.47349915</v>
      </c>
      <c r="W70" s="260">
        <f t="shared" si="5"/>
        <v>475532.3786</v>
      </c>
      <c r="X70" s="260">
        <f t="shared" si="6"/>
        <v>38.72839961</v>
      </c>
      <c r="Y70" s="227">
        <f t="shared" si="7"/>
        <v>0.5219327302</v>
      </c>
      <c r="Z70" s="266">
        <f t="shared" si="8"/>
        <v>8480.434837</v>
      </c>
      <c r="AA70" s="287">
        <f t="shared" si="23"/>
        <v>2190.778999</v>
      </c>
      <c r="AB70" s="274">
        <v>42.0</v>
      </c>
      <c r="AC70" s="274">
        <v>55.0</v>
      </c>
      <c r="AD70" s="274">
        <v>53.0</v>
      </c>
      <c r="AE70" s="274">
        <v>92.0</v>
      </c>
    </row>
    <row r="71" ht="14.25" customHeight="1">
      <c r="A71" s="269">
        <v>1811070.0</v>
      </c>
      <c r="B71" s="269" t="s">
        <v>179</v>
      </c>
      <c r="C71" s="269" t="s">
        <v>197</v>
      </c>
      <c r="D71" s="270" t="s">
        <v>479</v>
      </c>
      <c r="E71" s="270" t="s">
        <v>188</v>
      </c>
      <c r="F71" s="269" t="s">
        <v>509</v>
      </c>
      <c r="G71" s="270" t="s">
        <v>117</v>
      </c>
      <c r="H71" s="269" t="s">
        <v>141</v>
      </c>
      <c r="I71" s="271" t="s">
        <v>546</v>
      </c>
      <c r="J71" s="271" t="s">
        <v>139</v>
      </c>
      <c r="K71" s="272" t="s">
        <v>545</v>
      </c>
      <c r="L71" s="271"/>
      <c r="M71" s="271">
        <v>912.3574311405484</v>
      </c>
      <c r="N71" s="259">
        <v>375266.535</v>
      </c>
      <c r="O71" s="133">
        <v>4487.433399999999</v>
      </c>
      <c r="P71" s="260">
        <f t="shared" si="1"/>
        <v>83.62609571</v>
      </c>
      <c r="Q71" s="263">
        <v>121052.43920000002</v>
      </c>
      <c r="R71" s="273">
        <v>27912.577</v>
      </c>
      <c r="S71" s="263">
        <f t="shared" si="2"/>
        <v>148965.0162</v>
      </c>
      <c r="T71" s="264">
        <f>VLOOKUP(A71,'Appendix A -  Costs'!A71:G210,6,0)</f>
        <v>0.008465258914</v>
      </c>
      <c r="U71" s="265">
        <f t="shared" si="3"/>
        <v>148965.0247</v>
      </c>
      <c r="V71" s="260">
        <f t="shared" si="4"/>
        <v>33.19604134</v>
      </c>
      <c r="W71" s="260">
        <f t="shared" si="5"/>
        <v>226301.5103</v>
      </c>
      <c r="X71" s="260">
        <f t="shared" si="6"/>
        <v>50.43005437</v>
      </c>
      <c r="Y71" s="227">
        <f t="shared" si="7"/>
        <v>0.603042076</v>
      </c>
      <c r="Z71" s="266">
        <f t="shared" si="8"/>
        <v>30286.655</v>
      </c>
      <c r="AA71" s="267">
        <f>Z71*0.275</f>
        <v>8328.830126</v>
      </c>
      <c r="AB71" s="274">
        <v>37.0</v>
      </c>
      <c r="AC71" s="274">
        <v>55.0</v>
      </c>
      <c r="AD71" s="274">
        <v>53.0</v>
      </c>
      <c r="AE71" s="274">
        <v>92.0</v>
      </c>
    </row>
    <row r="72" ht="14.25" customHeight="1">
      <c r="A72" s="269">
        <v>1811071.0</v>
      </c>
      <c r="B72" s="269" t="s">
        <v>179</v>
      </c>
      <c r="C72" s="269" t="s">
        <v>198</v>
      </c>
      <c r="D72" s="270" t="s">
        <v>479</v>
      </c>
      <c r="E72" s="270" t="s">
        <v>190</v>
      </c>
      <c r="F72" s="269" t="s">
        <v>509</v>
      </c>
      <c r="G72" s="270" t="s">
        <v>117</v>
      </c>
      <c r="H72" s="269" t="s">
        <v>141</v>
      </c>
      <c r="I72" s="271" t="s">
        <v>546</v>
      </c>
      <c r="J72" s="271" t="s">
        <v>139</v>
      </c>
      <c r="K72" s="272" t="s">
        <v>545</v>
      </c>
      <c r="L72" s="271"/>
      <c r="M72" s="271">
        <v>586.8752207643798</v>
      </c>
      <c r="N72" s="259">
        <v>105831.19799999999</v>
      </c>
      <c r="O72" s="133">
        <v>1831.1423999999997</v>
      </c>
      <c r="P72" s="260">
        <f t="shared" si="1"/>
        <v>57.79517639</v>
      </c>
      <c r="Q72" s="263">
        <v>37292.2704</v>
      </c>
      <c r="R72" s="273">
        <v>9230.76</v>
      </c>
      <c r="S72" s="263">
        <f t="shared" si="2"/>
        <v>46523.0304</v>
      </c>
      <c r="T72" s="264">
        <f>VLOOKUP(A72,'Appendix A -  Costs'!A72:G211,6,0)</f>
        <v>0.002643771725</v>
      </c>
      <c r="U72" s="265">
        <f t="shared" si="3"/>
        <v>46523.03304</v>
      </c>
      <c r="V72" s="260">
        <f t="shared" si="4"/>
        <v>25.40656207</v>
      </c>
      <c r="W72" s="260">
        <f t="shared" si="5"/>
        <v>59308.16496</v>
      </c>
      <c r="X72" s="260">
        <f t="shared" si="6"/>
        <v>32.38861432</v>
      </c>
      <c r="Y72" s="227">
        <f t="shared" si="7"/>
        <v>0.5604034167</v>
      </c>
      <c r="Z72" s="266">
        <f t="shared" si="8"/>
        <v>14910.48172</v>
      </c>
      <c r="AA72" s="267">
        <f>Z72*0.255</f>
        <v>3802.172839</v>
      </c>
      <c r="AB72" s="274">
        <v>37.0</v>
      </c>
      <c r="AC72" s="274">
        <v>55.0</v>
      </c>
      <c r="AD72" s="274">
        <v>53.0</v>
      </c>
      <c r="AE72" s="274">
        <v>92.0</v>
      </c>
    </row>
    <row r="73" ht="14.25" customHeight="1">
      <c r="A73" s="275">
        <v>1811072.0</v>
      </c>
      <c r="B73" s="275" t="s">
        <v>179</v>
      </c>
      <c r="C73" s="275" t="s">
        <v>199</v>
      </c>
      <c r="D73" s="276" t="s">
        <v>479</v>
      </c>
      <c r="E73" s="276" t="s">
        <v>548</v>
      </c>
      <c r="F73" s="275" t="s">
        <v>509</v>
      </c>
      <c r="G73" s="276" t="s">
        <v>117</v>
      </c>
      <c r="H73" s="275" t="s">
        <v>127</v>
      </c>
      <c r="I73" s="277" t="s">
        <v>546</v>
      </c>
      <c r="J73" s="277" t="s">
        <v>139</v>
      </c>
      <c r="K73" s="278" t="s">
        <v>545</v>
      </c>
      <c r="L73" s="277" t="s">
        <v>201</v>
      </c>
      <c r="M73" s="277">
        <v>122.69069849414386</v>
      </c>
      <c r="N73" s="279">
        <v>120562.17599999999</v>
      </c>
      <c r="O73" s="136">
        <v>2550.8055</v>
      </c>
      <c r="P73" s="280">
        <f t="shared" si="1"/>
        <v>47.26435473</v>
      </c>
      <c r="Q73" s="281">
        <v>55208.524800000014</v>
      </c>
      <c r="R73" s="282">
        <v>13669.418400000002</v>
      </c>
      <c r="S73" s="281">
        <f t="shared" si="2"/>
        <v>68877.9432</v>
      </c>
      <c r="T73" s="264">
        <f>VLOOKUP(A73,'Appendix A -  Costs'!A73:G212,6,0)</f>
        <v>0.003914137947</v>
      </c>
      <c r="U73" s="283">
        <f t="shared" si="3"/>
        <v>68877.94711</v>
      </c>
      <c r="V73" s="280">
        <f t="shared" si="4"/>
        <v>27.00243006</v>
      </c>
      <c r="W73" s="280">
        <f t="shared" si="5"/>
        <v>51684.22889</v>
      </c>
      <c r="X73" s="280">
        <f t="shared" si="6"/>
        <v>20.26192467</v>
      </c>
      <c r="Y73" s="284">
        <f t="shared" si="7"/>
        <v>0.4286935638</v>
      </c>
      <c r="Z73" s="266">
        <f t="shared" si="8"/>
        <v>3312.947005</v>
      </c>
      <c r="AA73" s="287">
        <f>((1/2)*Z73*0.275)+((1/2)*Z73*0.255)</f>
        <v>877.9309564</v>
      </c>
      <c r="AB73" s="285">
        <v>38.0</v>
      </c>
      <c r="AC73" s="285">
        <v>55.0</v>
      </c>
      <c r="AD73" s="285">
        <v>53.0</v>
      </c>
      <c r="AE73" s="285">
        <v>92.0</v>
      </c>
    </row>
    <row r="74" ht="14.25" customHeight="1">
      <c r="A74" s="269">
        <v>1811073.0</v>
      </c>
      <c r="B74" s="269" t="s">
        <v>202</v>
      </c>
      <c r="C74" s="269" t="s">
        <v>203</v>
      </c>
      <c r="D74" s="270" t="s">
        <v>257</v>
      </c>
      <c r="E74" s="270" t="s">
        <v>547</v>
      </c>
      <c r="F74" s="269" t="s">
        <v>509</v>
      </c>
      <c r="G74" s="270" t="s">
        <v>117</v>
      </c>
      <c r="H74" s="269" t="s">
        <v>522</v>
      </c>
      <c r="I74" s="271" t="s">
        <v>544</v>
      </c>
      <c r="J74" s="271" t="s">
        <v>105</v>
      </c>
      <c r="K74" s="272" t="s">
        <v>549</v>
      </c>
      <c r="L74" s="271" t="s">
        <v>112</v>
      </c>
      <c r="M74" s="271">
        <v>518.0918214355277</v>
      </c>
      <c r="N74" s="259">
        <v>323960.624</v>
      </c>
      <c r="O74" s="133">
        <v>1528.212</v>
      </c>
      <c r="P74" s="260">
        <f t="shared" si="1"/>
        <v>211.9867034</v>
      </c>
      <c r="Q74" s="263">
        <v>68583.3632</v>
      </c>
      <c r="R74" s="273">
        <v>17315.6016</v>
      </c>
      <c r="S74" s="263">
        <f t="shared" si="2"/>
        <v>85898.9648</v>
      </c>
      <c r="T74" s="264">
        <f>VLOOKUP(A74,'Appendix A -  Costs'!A74:G213,6,0)</f>
        <v>0.004881394277</v>
      </c>
      <c r="U74" s="265">
        <f t="shared" si="3"/>
        <v>85898.96968</v>
      </c>
      <c r="V74" s="260">
        <f t="shared" si="4"/>
        <v>56.20880459</v>
      </c>
      <c r="W74" s="260">
        <f t="shared" si="5"/>
        <v>238061.6543</v>
      </c>
      <c r="X74" s="260">
        <f t="shared" si="6"/>
        <v>155.7778988</v>
      </c>
      <c r="Y74" s="227">
        <f t="shared" si="7"/>
        <v>0.734847499</v>
      </c>
      <c r="Z74" s="266">
        <f t="shared" si="8"/>
        <v>29121.32195</v>
      </c>
      <c r="AA74" s="287">
        <f t="shared" ref="AA74:AA86" si="24">((1/3)*Z74*0.275)+((1/3)*Z74*0.255)+((1/3)*Z74*0.245)</f>
        <v>7523.008171</v>
      </c>
      <c r="AB74" s="274">
        <v>172.0</v>
      </c>
      <c r="AC74" s="274">
        <v>172.0</v>
      </c>
      <c r="AD74" s="274">
        <v>92.0</v>
      </c>
      <c r="AE74" s="274">
        <v>101.0</v>
      </c>
    </row>
    <row r="75" ht="14.25" customHeight="1">
      <c r="A75" s="269">
        <v>1811074.0</v>
      </c>
      <c r="B75" s="269" t="s">
        <v>202</v>
      </c>
      <c r="C75" s="269" t="s">
        <v>210</v>
      </c>
      <c r="D75" s="270" t="s">
        <v>257</v>
      </c>
      <c r="E75" s="270" t="s">
        <v>547</v>
      </c>
      <c r="F75" s="269" t="s">
        <v>509</v>
      </c>
      <c r="G75" s="270" t="s">
        <v>117</v>
      </c>
      <c r="H75" s="269" t="s">
        <v>522</v>
      </c>
      <c r="I75" s="271" t="s">
        <v>544</v>
      </c>
      <c r="J75" s="271" t="s">
        <v>105</v>
      </c>
      <c r="K75" s="272" t="s">
        <v>549</v>
      </c>
      <c r="L75" s="271" t="s">
        <v>212</v>
      </c>
      <c r="M75" s="271">
        <v>579.0820953001052</v>
      </c>
      <c r="N75" s="259">
        <v>335767.12</v>
      </c>
      <c r="O75" s="133">
        <v>1583.6724</v>
      </c>
      <c r="P75" s="260">
        <f t="shared" si="1"/>
        <v>212.0180411</v>
      </c>
      <c r="Q75" s="263">
        <v>81840.528</v>
      </c>
      <c r="R75" s="273">
        <v>21080.136000000002</v>
      </c>
      <c r="S75" s="263">
        <f t="shared" si="2"/>
        <v>102920.664</v>
      </c>
      <c r="T75" s="264">
        <f>VLOOKUP(A75,'Appendix A -  Costs'!A75:G214,6,0)</f>
        <v>0.005848689113</v>
      </c>
      <c r="U75" s="265">
        <f t="shared" si="3"/>
        <v>102920.6698</v>
      </c>
      <c r="V75" s="260">
        <f t="shared" si="4"/>
        <v>64.98861119</v>
      </c>
      <c r="W75" s="260">
        <f t="shared" si="5"/>
        <v>232846.4502</v>
      </c>
      <c r="X75" s="260">
        <f t="shared" si="6"/>
        <v>147.0294299</v>
      </c>
      <c r="Y75" s="227">
        <f t="shared" si="7"/>
        <v>0.6934760323</v>
      </c>
      <c r="Z75" s="266">
        <f t="shared" si="8"/>
        <v>37633.74114</v>
      </c>
      <c r="AA75" s="287">
        <f t="shared" si="24"/>
        <v>9722.049793</v>
      </c>
      <c r="AB75" s="274">
        <v>180.0</v>
      </c>
      <c r="AC75" s="274">
        <v>172.0</v>
      </c>
      <c r="AD75" s="274">
        <v>92.0</v>
      </c>
      <c r="AE75" s="274">
        <v>101.0</v>
      </c>
    </row>
    <row r="76" ht="14.25" customHeight="1">
      <c r="A76" s="269">
        <v>1811075.0</v>
      </c>
      <c r="B76" s="269" t="s">
        <v>202</v>
      </c>
      <c r="C76" s="269" t="s">
        <v>213</v>
      </c>
      <c r="D76" s="270" t="s">
        <v>257</v>
      </c>
      <c r="E76" s="270" t="s">
        <v>547</v>
      </c>
      <c r="F76" s="269" t="s">
        <v>509</v>
      </c>
      <c r="G76" s="270" t="s">
        <v>117</v>
      </c>
      <c r="H76" s="269" t="s">
        <v>522</v>
      </c>
      <c r="I76" s="271" t="s">
        <v>544</v>
      </c>
      <c r="J76" s="271" t="s">
        <v>105</v>
      </c>
      <c r="K76" s="272" t="s">
        <v>549</v>
      </c>
      <c r="L76" s="271" t="s">
        <v>215</v>
      </c>
      <c r="M76" s="271">
        <v>1172.0225787974275</v>
      </c>
      <c r="N76" s="259">
        <v>1430252.9530000002</v>
      </c>
      <c r="O76" s="133">
        <v>8280.979</v>
      </c>
      <c r="P76" s="260">
        <f t="shared" si="1"/>
        <v>172.7154426</v>
      </c>
      <c r="Q76" s="263">
        <v>440393.32480000006</v>
      </c>
      <c r="R76" s="273">
        <v>103746.5044</v>
      </c>
      <c r="S76" s="263">
        <f t="shared" si="2"/>
        <v>544139.8292</v>
      </c>
      <c r="T76" s="264">
        <f>VLOOKUP(A76,'Appendix A -  Costs'!A76:G215,6,0)</f>
        <v>0.03092192152</v>
      </c>
      <c r="U76" s="265">
        <f t="shared" si="3"/>
        <v>544139.8601</v>
      </c>
      <c r="V76" s="260">
        <f t="shared" si="4"/>
        <v>65.70960512</v>
      </c>
      <c r="W76" s="260">
        <f t="shared" si="5"/>
        <v>886113.0929</v>
      </c>
      <c r="X76" s="260">
        <f t="shared" si="6"/>
        <v>107.0058375</v>
      </c>
      <c r="Y76" s="227">
        <f t="shared" si="7"/>
        <v>0.6195499132</v>
      </c>
      <c r="Z76" s="266">
        <f t="shared" si="8"/>
        <v>77013.14085</v>
      </c>
      <c r="AA76" s="287">
        <f t="shared" si="24"/>
        <v>19895.06139</v>
      </c>
      <c r="AB76" s="274">
        <v>193.0</v>
      </c>
      <c r="AC76" s="274">
        <v>172.0</v>
      </c>
      <c r="AD76" s="274">
        <v>92.0</v>
      </c>
      <c r="AE76" s="274">
        <v>101.0</v>
      </c>
    </row>
    <row r="77" ht="14.25" customHeight="1">
      <c r="A77" s="269">
        <v>1811076.0</v>
      </c>
      <c r="B77" s="269" t="s">
        <v>202</v>
      </c>
      <c r="C77" s="269" t="s">
        <v>216</v>
      </c>
      <c r="D77" s="270" t="s">
        <v>257</v>
      </c>
      <c r="E77" s="270" t="s">
        <v>547</v>
      </c>
      <c r="F77" s="269" t="s">
        <v>509</v>
      </c>
      <c r="G77" s="270" t="s">
        <v>117</v>
      </c>
      <c r="H77" s="269" t="s">
        <v>522</v>
      </c>
      <c r="I77" s="271" t="s">
        <v>544</v>
      </c>
      <c r="J77" s="271" t="s">
        <v>105</v>
      </c>
      <c r="K77" s="272" t="s">
        <v>549</v>
      </c>
      <c r="L77" s="271" t="s">
        <v>215</v>
      </c>
      <c r="M77" s="271">
        <v>493.1584707710755</v>
      </c>
      <c r="N77" s="259">
        <v>135943.83</v>
      </c>
      <c r="O77" s="133">
        <v>483.91119999999995</v>
      </c>
      <c r="P77" s="260">
        <f t="shared" si="1"/>
        <v>280.9272238</v>
      </c>
      <c r="Q77" s="263">
        <v>26777.52</v>
      </c>
      <c r="R77" s="273">
        <v>6899.31</v>
      </c>
      <c r="S77" s="263">
        <f t="shared" si="2"/>
        <v>33676.83</v>
      </c>
      <c r="T77" s="264">
        <f>VLOOKUP(A77,'Appendix A -  Costs'!A77:G216,6,0)</f>
        <v>0.00191375863</v>
      </c>
      <c r="U77" s="265">
        <f t="shared" si="3"/>
        <v>33676.83191</v>
      </c>
      <c r="V77" s="260">
        <f t="shared" si="4"/>
        <v>69.59299953</v>
      </c>
      <c r="W77" s="260">
        <f t="shared" si="5"/>
        <v>102266.9981</v>
      </c>
      <c r="X77" s="260">
        <f t="shared" si="6"/>
        <v>211.3342243</v>
      </c>
      <c r="Y77" s="227">
        <f t="shared" si="7"/>
        <v>0.7522739214</v>
      </c>
      <c r="Z77" s="266">
        <f t="shared" si="8"/>
        <v>34320.37722</v>
      </c>
      <c r="AA77" s="287">
        <f t="shared" si="24"/>
        <v>8866.09745</v>
      </c>
      <c r="AB77" s="274">
        <v>202.0</v>
      </c>
      <c r="AC77" s="274">
        <v>172.0</v>
      </c>
      <c r="AD77" s="274">
        <v>92.0</v>
      </c>
      <c r="AE77" s="274">
        <v>101.0</v>
      </c>
    </row>
    <row r="78" ht="14.25" customHeight="1">
      <c r="A78" s="269">
        <v>1811077.0</v>
      </c>
      <c r="B78" s="269" t="s">
        <v>202</v>
      </c>
      <c r="C78" s="269" t="s">
        <v>218</v>
      </c>
      <c r="D78" s="270" t="s">
        <v>257</v>
      </c>
      <c r="E78" s="270" t="s">
        <v>547</v>
      </c>
      <c r="F78" s="269" t="s">
        <v>509</v>
      </c>
      <c r="G78" s="270" t="s">
        <v>117</v>
      </c>
      <c r="H78" s="269" t="s">
        <v>522</v>
      </c>
      <c r="I78" s="271" t="s">
        <v>544</v>
      </c>
      <c r="J78" s="271" t="s">
        <v>105</v>
      </c>
      <c r="K78" s="272" t="s">
        <v>549</v>
      </c>
      <c r="L78" s="271" t="s">
        <v>112</v>
      </c>
      <c r="M78" s="271">
        <v>293.42646886623396</v>
      </c>
      <c r="N78" s="259">
        <v>510807.06599999993</v>
      </c>
      <c r="O78" s="133">
        <v>2028.7567999999999</v>
      </c>
      <c r="P78" s="260">
        <f t="shared" si="1"/>
        <v>251.7832921</v>
      </c>
      <c r="Q78" s="263">
        <v>138969.72320000004</v>
      </c>
      <c r="R78" s="273">
        <v>36515.003800000006</v>
      </c>
      <c r="S78" s="263">
        <f t="shared" si="2"/>
        <v>175484.727</v>
      </c>
      <c r="T78" s="264">
        <f>VLOOKUP(A78,'Appendix A -  Costs'!A78:G217,6,0)</f>
        <v>0.009972298782</v>
      </c>
      <c r="U78" s="265">
        <f t="shared" si="3"/>
        <v>175484.737</v>
      </c>
      <c r="V78" s="260">
        <f t="shared" si="4"/>
        <v>86.49865621</v>
      </c>
      <c r="W78" s="260">
        <f t="shared" si="5"/>
        <v>335322.329</v>
      </c>
      <c r="X78" s="260">
        <f t="shared" si="6"/>
        <v>165.2846359</v>
      </c>
      <c r="Y78" s="227">
        <f t="shared" si="7"/>
        <v>0.6564559329</v>
      </c>
      <c r="Z78" s="266">
        <f t="shared" si="8"/>
        <v>25380.99525</v>
      </c>
      <c r="AA78" s="287">
        <f t="shared" si="24"/>
        <v>6556.757107</v>
      </c>
      <c r="AB78" s="274">
        <v>215.0</v>
      </c>
      <c r="AC78" s="274">
        <v>172.0</v>
      </c>
      <c r="AD78" s="274">
        <v>92.0</v>
      </c>
      <c r="AE78" s="274">
        <v>101.0</v>
      </c>
    </row>
    <row r="79" ht="14.25" customHeight="1">
      <c r="A79" s="269">
        <v>1811078.0</v>
      </c>
      <c r="B79" s="269" t="s">
        <v>202</v>
      </c>
      <c r="C79" s="269" t="s">
        <v>220</v>
      </c>
      <c r="D79" s="270" t="s">
        <v>257</v>
      </c>
      <c r="E79" s="270" t="s">
        <v>547</v>
      </c>
      <c r="F79" s="269" t="s">
        <v>516</v>
      </c>
      <c r="G79" s="270" t="s">
        <v>117</v>
      </c>
      <c r="H79" s="269" t="s">
        <v>522</v>
      </c>
      <c r="I79" s="271" t="s">
        <v>544</v>
      </c>
      <c r="J79" s="271" t="s">
        <v>105</v>
      </c>
      <c r="K79" s="272" t="s">
        <v>549</v>
      </c>
      <c r="L79" s="271" t="s">
        <v>108</v>
      </c>
      <c r="M79" s="271">
        <v>273.9157164838035</v>
      </c>
      <c r="N79" s="259">
        <v>503187.399</v>
      </c>
      <c r="O79" s="133">
        <v>1953.7247999999997</v>
      </c>
      <c r="P79" s="260">
        <f t="shared" si="1"/>
        <v>257.5528544</v>
      </c>
      <c r="Q79" s="263">
        <v>146882.36640000003</v>
      </c>
      <c r="R79" s="273">
        <v>34200.55100000001</v>
      </c>
      <c r="S79" s="263">
        <f t="shared" si="2"/>
        <v>181082.9174</v>
      </c>
      <c r="T79" s="264">
        <f>VLOOKUP(A79,'Appendix A -  Costs'!A79:G218,6,0)</f>
        <v>0.01029042805</v>
      </c>
      <c r="U79" s="265">
        <f t="shared" si="3"/>
        <v>181082.9277</v>
      </c>
      <c r="V79" s="260">
        <f t="shared" si="4"/>
        <v>92.68599533</v>
      </c>
      <c r="W79" s="260">
        <f t="shared" si="5"/>
        <v>322104.4713</v>
      </c>
      <c r="X79" s="260">
        <f t="shared" si="6"/>
        <v>164.8668591</v>
      </c>
      <c r="Y79" s="227">
        <f t="shared" si="7"/>
        <v>0.6401282543</v>
      </c>
      <c r="Z79" s="266">
        <f t="shared" si="8"/>
        <v>25388.15082</v>
      </c>
      <c r="AA79" s="287">
        <f t="shared" si="24"/>
        <v>6558.605628</v>
      </c>
      <c r="AB79" s="274">
        <v>265.0</v>
      </c>
      <c r="AC79" s="274">
        <v>172.0</v>
      </c>
      <c r="AD79" s="274">
        <v>92.0</v>
      </c>
      <c r="AE79" s="274">
        <v>101.0</v>
      </c>
    </row>
    <row r="80" ht="14.25" customHeight="1">
      <c r="A80" s="269">
        <v>1811079.0</v>
      </c>
      <c r="B80" s="269" t="s">
        <v>202</v>
      </c>
      <c r="C80" s="269" t="s">
        <v>222</v>
      </c>
      <c r="D80" s="270" t="s">
        <v>257</v>
      </c>
      <c r="E80" s="270" t="s">
        <v>547</v>
      </c>
      <c r="F80" s="269" t="s">
        <v>516</v>
      </c>
      <c r="G80" s="270" t="s">
        <v>117</v>
      </c>
      <c r="H80" s="269" t="s">
        <v>522</v>
      </c>
      <c r="I80" s="271" t="s">
        <v>544</v>
      </c>
      <c r="J80" s="271" t="s">
        <v>105</v>
      </c>
      <c r="K80" s="272" t="s">
        <v>549</v>
      </c>
      <c r="L80" s="271" t="s">
        <v>108</v>
      </c>
      <c r="M80" s="271">
        <v>229.31536398775987</v>
      </c>
      <c r="N80" s="259">
        <v>610295.994</v>
      </c>
      <c r="O80" s="133">
        <v>2254.1805</v>
      </c>
      <c r="P80" s="260">
        <f t="shared" si="1"/>
        <v>270.7396298</v>
      </c>
      <c r="Q80" s="263">
        <v>149554.1344</v>
      </c>
      <c r="R80" s="273">
        <v>36617.636000000006</v>
      </c>
      <c r="S80" s="263">
        <f t="shared" si="2"/>
        <v>186171.7704</v>
      </c>
      <c r="T80" s="264">
        <f>VLOOKUP(A80,'Appendix A -  Costs'!A80:G219,6,0)</f>
        <v>0.01057961311</v>
      </c>
      <c r="U80" s="265">
        <f t="shared" si="3"/>
        <v>186171.781</v>
      </c>
      <c r="V80" s="260">
        <f t="shared" si="4"/>
        <v>82.58956236</v>
      </c>
      <c r="W80" s="260">
        <f t="shared" si="5"/>
        <v>424124.213</v>
      </c>
      <c r="X80" s="260">
        <f t="shared" si="6"/>
        <v>188.1500674</v>
      </c>
      <c r="Y80" s="227">
        <f t="shared" si="7"/>
        <v>0.6949483811</v>
      </c>
      <c r="Z80" s="266">
        <f t="shared" si="8"/>
        <v>18939.05555</v>
      </c>
      <c r="AA80" s="287">
        <f t="shared" si="24"/>
        <v>4892.589352</v>
      </c>
      <c r="AB80" s="274">
        <v>250.0</v>
      </c>
      <c r="AC80" s="274">
        <v>172.0</v>
      </c>
      <c r="AD80" s="274">
        <v>92.0</v>
      </c>
      <c r="AE80" s="274">
        <v>101.0</v>
      </c>
    </row>
    <row r="81" ht="14.25" customHeight="1">
      <c r="A81" s="275">
        <v>1811080.0</v>
      </c>
      <c r="B81" s="275" t="s">
        <v>202</v>
      </c>
      <c r="C81" s="275" t="s">
        <v>224</v>
      </c>
      <c r="D81" s="276" t="s">
        <v>257</v>
      </c>
      <c r="E81" s="276" t="s">
        <v>547</v>
      </c>
      <c r="F81" s="275" t="s">
        <v>516</v>
      </c>
      <c r="G81" s="276" t="s">
        <v>117</v>
      </c>
      <c r="H81" s="275" t="s">
        <v>522</v>
      </c>
      <c r="I81" s="277" t="s">
        <v>544</v>
      </c>
      <c r="J81" s="277" t="s">
        <v>105</v>
      </c>
      <c r="K81" s="278" t="s">
        <v>549</v>
      </c>
      <c r="L81" s="277" t="s">
        <v>226</v>
      </c>
      <c r="M81" s="277">
        <v>541.7341213472173</v>
      </c>
      <c r="N81" s="279">
        <v>157312.386</v>
      </c>
      <c r="O81" s="136">
        <v>756.3542</v>
      </c>
      <c r="P81" s="280">
        <f t="shared" si="1"/>
        <v>207.9877206</v>
      </c>
      <c r="Q81" s="281">
        <v>54944.94720000001</v>
      </c>
      <c r="R81" s="282">
        <v>13868.316000000003</v>
      </c>
      <c r="S81" s="281">
        <f t="shared" si="2"/>
        <v>68813.2632</v>
      </c>
      <c r="T81" s="264">
        <f>VLOOKUP(A81,'Appendix A -  Costs'!A81:G220,6,0)</f>
        <v>0.003910462366</v>
      </c>
      <c r="U81" s="283">
        <f t="shared" si="3"/>
        <v>68813.26711</v>
      </c>
      <c r="V81" s="280">
        <f t="shared" si="4"/>
        <v>90.98021418</v>
      </c>
      <c r="W81" s="280">
        <f t="shared" si="5"/>
        <v>88499.11889</v>
      </c>
      <c r="X81" s="280">
        <f t="shared" si="6"/>
        <v>117.0075064</v>
      </c>
      <c r="Y81" s="284">
        <f t="shared" si="7"/>
        <v>0.5625693001</v>
      </c>
      <c r="Z81" s="266">
        <f t="shared" si="8"/>
        <v>49287.08639</v>
      </c>
      <c r="AA81" s="287">
        <f t="shared" si="24"/>
        <v>12732.49732</v>
      </c>
      <c r="AB81" s="285">
        <v>263.0</v>
      </c>
      <c r="AC81" s="285">
        <v>172.0</v>
      </c>
      <c r="AD81" s="285">
        <v>92.0</v>
      </c>
      <c r="AE81" s="285">
        <v>101.0</v>
      </c>
    </row>
    <row r="82" ht="14.25" customHeight="1">
      <c r="A82" s="269">
        <v>1811081.0</v>
      </c>
      <c r="B82" s="269" t="s">
        <v>227</v>
      </c>
      <c r="C82" s="269" t="s">
        <v>228</v>
      </c>
      <c r="D82" s="270" t="s">
        <v>257</v>
      </c>
      <c r="E82" s="270" t="s">
        <v>547</v>
      </c>
      <c r="F82" s="269" t="s">
        <v>516</v>
      </c>
      <c r="G82" s="274" t="s">
        <v>117</v>
      </c>
      <c r="H82" s="269" t="s">
        <v>522</v>
      </c>
      <c r="I82" s="271" t="s">
        <v>544</v>
      </c>
      <c r="J82" s="271" t="s">
        <v>105</v>
      </c>
      <c r="K82" s="272" t="s">
        <v>549</v>
      </c>
      <c r="L82" s="271" t="s">
        <v>232</v>
      </c>
      <c r="M82" s="271">
        <v>952.7150126578747</v>
      </c>
      <c r="N82" s="259">
        <v>545974.66</v>
      </c>
      <c r="O82" s="133">
        <v>1540.3934</v>
      </c>
      <c r="P82" s="260">
        <f t="shared" si="1"/>
        <v>354.4384571</v>
      </c>
      <c r="Q82" s="263">
        <v>94692.884</v>
      </c>
      <c r="R82" s="273">
        <v>23922.412800000002</v>
      </c>
      <c r="S82" s="263">
        <f t="shared" si="2"/>
        <v>118615.2968</v>
      </c>
      <c r="T82" s="264">
        <f>VLOOKUP(A82,'Appendix A -  Costs'!A82:G221,6,0)</f>
        <v>0.006740570533</v>
      </c>
      <c r="U82" s="265">
        <f t="shared" si="3"/>
        <v>118615.3035</v>
      </c>
      <c r="V82" s="260">
        <f t="shared" si="4"/>
        <v>77.00325355</v>
      </c>
      <c r="W82" s="260">
        <f t="shared" si="5"/>
        <v>427359.3565</v>
      </c>
      <c r="X82" s="260">
        <f t="shared" si="6"/>
        <v>277.4352035</v>
      </c>
      <c r="Y82" s="227">
        <f t="shared" si="7"/>
        <v>0.7827457715</v>
      </c>
      <c r="Z82" s="266">
        <f t="shared" si="8"/>
        <v>73362.15568</v>
      </c>
      <c r="AA82" s="287">
        <f t="shared" si="24"/>
        <v>18951.89022</v>
      </c>
      <c r="AB82" s="274">
        <v>185.0</v>
      </c>
      <c r="AC82" s="274">
        <v>127.0</v>
      </c>
      <c r="AD82" s="274">
        <v>203.0</v>
      </c>
      <c r="AE82" s="274">
        <v>91.0</v>
      </c>
    </row>
    <row r="83" ht="14.25" customHeight="1">
      <c r="A83" s="269">
        <v>1811082.0</v>
      </c>
      <c r="B83" s="269" t="s">
        <v>227</v>
      </c>
      <c r="C83" s="269" t="s">
        <v>233</v>
      </c>
      <c r="D83" s="270" t="s">
        <v>257</v>
      </c>
      <c r="E83" s="270" t="s">
        <v>547</v>
      </c>
      <c r="F83" s="269" t="s">
        <v>516</v>
      </c>
      <c r="G83" s="274" t="s">
        <v>117</v>
      </c>
      <c r="H83" s="269" t="s">
        <v>522</v>
      </c>
      <c r="I83" s="271" t="s">
        <v>544</v>
      </c>
      <c r="J83" s="271" t="s">
        <v>105</v>
      </c>
      <c r="K83" s="272" t="s">
        <v>549</v>
      </c>
      <c r="L83" s="271" t="s">
        <v>232</v>
      </c>
      <c r="M83" s="271">
        <v>874.6590400815459</v>
      </c>
      <c r="N83" s="259">
        <v>286977.636</v>
      </c>
      <c r="O83" s="133">
        <v>712.0581999999999</v>
      </c>
      <c r="P83" s="260">
        <f t="shared" si="1"/>
        <v>403.0255336</v>
      </c>
      <c r="Q83" s="263">
        <v>48565.81840000001</v>
      </c>
      <c r="R83" s="273">
        <v>11552.063600000001</v>
      </c>
      <c r="S83" s="263">
        <f t="shared" si="2"/>
        <v>60117.882</v>
      </c>
      <c r="T83" s="264">
        <f>VLOOKUP(A83,'Appendix A -  Costs'!A83:G222,6,0)</f>
        <v>0.003416328541</v>
      </c>
      <c r="U83" s="265">
        <f t="shared" si="3"/>
        <v>60117.88542</v>
      </c>
      <c r="V83" s="260">
        <f t="shared" si="4"/>
        <v>84.42833102</v>
      </c>
      <c r="W83" s="260">
        <f t="shared" si="5"/>
        <v>226859.7506</v>
      </c>
      <c r="X83" s="260">
        <f t="shared" si="6"/>
        <v>318.5972026</v>
      </c>
      <c r="Y83" s="227">
        <f t="shared" si="7"/>
        <v>0.7905136921</v>
      </c>
      <c r="Z83" s="266">
        <f t="shared" si="8"/>
        <v>73846.00297</v>
      </c>
      <c r="AA83" s="287">
        <f t="shared" si="24"/>
        <v>19076.8841</v>
      </c>
      <c r="AB83" s="274">
        <v>199.0</v>
      </c>
      <c r="AC83" s="274">
        <v>127.0</v>
      </c>
      <c r="AD83" s="274">
        <v>203.0</v>
      </c>
      <c r="AE83" s="274">
        <v>91.0</v>
      </c>
    </row>
    <row r="84" ht="14.25" customHeight="1">
      <c r="A84" s="269">
        <v>1811083.0</v>
      </c>
      <c r="B84" s="269" t="s">
        <v>227</v>
      </c>
      <c r="C84" s="269" t="s">
        <v>234</v>
      </c>
      <c r="D84" s="270" t="s">
        <v>257</v>
      </c>
      <c r="E84" s="270" t="s">
        <v>547</v>
      </c>
      <c r="F84" s="269" t="s">
        <v>516</v>
      </c>
      <c r="G84" s="274" t="s">
        <v>117</v>
      </c>
      <c r="H84" s="269" t="s">
        <v>522</v>
      </c>
      <c r="I84" s="271" t="s">
        <v>544</v>
      </c>
      <c r="J84" s="271" t="s">
        <v>105</v>
      </c>
      <c r="K84" s="272" t="s">
        <v>549</v>
      </c>
      <c r="L84" s="271" t="s">
        <v>232</v>
      </c>
      <c r="M84" s="271">
        <v>945.4180409822824</v>
      </c>
      <c r="N84" s="259">
        <v>346252.56600000005</v>
      </c>
      <c r="O84" s="133">
        <v>680.034</v>
      </c>
      <c r="P84" s="260">
        <f t="shared" si="1"/>
        <v>509.1694915</v>
      </c>
      <c r="Q84" s="263">
        <v>52852.4832</v>
      </c>
      <c r="R84" s="273">
        <v>12435.8784</v>
      </c>
      <c r="S84" s="263">
        <f t="shared" si="2"/>
        <v>65288.3616</v>
      </c>
      <c r="T84" s="264">
        <f>VLOOKUP(A84,'Appendix A -  Costs'!A84:G223,6,0)</f>
        <v>0.003710152217</v>
      </c>
      <c r="U84" s="265">
        <f t="shared" si="3"/>
        <v>65288.36531</v>
      </c>
      <c r="V84" s="260">
        <f t="shared" si="4"/>
        <v>96.00750155</v>
      </c>
      <c r="W84" s="260">
        <f t="shared" si="5"/>
        <v>280964.2007</v>
      </c>
      <c r="X84" s="260">
        <f t="shared" si="6"/>
        <v>413.16199</v>
      </c>
      <c r="Y84" s="227">
        <f t="shared" si="7"/>
        <v>0.8114429416</v>
      </c>
      <c r="Z84" s="266">
        <f t="shared" si="8"/>
        <v>90767.22404</v>
      </c>
      <c r="AA84" s="287">
        <f t="shared" si="24"/>
        <v>23448.19954</v>
      </c>
      <c r="AB84" s="274">
        <v>216.0</v>
      </c>
      <c r="AC84" s="274">
        <v>127.0</v>
      </c>
      <c r="AD84" s="274">
        <v>203.0</v>
      </c>
      <c r="AE84" s="274">
        <v>91.0</v>
      </c>
    </row>
    <row r="85" ht="14.25" customHeight="1">
      <c r="A85" s="269">
        <v>1811084.0</v>
      </c>
      <c r="B85" s="269" t="s">
        <v>227</v>
      </c>
      <c r="C85" s="269" t="s">
        <v>235</v>
      </c>
      <c r="D85" s="270" t="s">
        <v>257</v>
      </c>
      <c r="E85" s="270" t="s">
        <v>547</v>
      </c>
      <c r="F85" s="269" t="s">
        <v>516</v>
      </c>
      <c r="G85" s="274" t="s">
        <v>117</v>
      </c>
      <c r="H85" s="269" t="s">
        <v>522</v>
      </c>
      <c r="I85" s="271" t="s">
        <v>544</v>
      </c>
      <c r="J85" s="271" t="s">
        <v>105</v>
      </c>
      <c r="K85" s="272" t="s">
        <v>549</v>
      </c>
      <c r="L85" s="271" t="s">
        <v>232</v>
      </c>
      <c r="M85" s="271">
        <v>1036.0930592528812</v>
      </c>
      <c r="N85" s="259">
        <v>655185.3</v>
      </c>
      <c r="O85" s="133">
        <v>934.0128</v>
      </c>
      <c r="P85" s="260">
        <f t="shared" si="1"/>
        <v>701.4735772</v>
      </c>
      <c r="Q85" s="263">
        <v>106625.58720000002</v>
      </c>
      <c r="R85" s="273">
        <v>29155.43400000001</v>
      </c>
      <c r="S85" s="263">
        <f t="shared" si="2"/>
        <v>135781.0212</v>
      </c>
      <c r="T85" s="264">
        <f>VLOOKUP(A85,'Appendix A -  Costs'!A85:G224,6,0)</f>
        <v>0.007716049912</v>
      </c>
      <c r="U85" s="265">
        <f t="shared" si="3"/>
        <v>135781.0289</v>
      </c>
      <c r="V85" s="260">
        <f t="shared" si="4"/>
        <v>145.3738417</v>
      </c>
      <c r="W85" s="260">
        <f t="shared" si="5"/>
        <v>519404.2711</v>
      </c>
      <c r="X85" s="260">
        <f t="shared" si="6"/>
        <v>556.0997356</v>
      </c>
      <c r="Y85" s="227">
        <f t="shared" si="7"/>
        <v>0.7927593478</v>
      </c>
      <c r="Z85" s="266">
        <f t="shared" si="8"/>
        <v>150620.8284</v>
      </c>
      <c r="AA85" s="287">
        <f t="shared" si="24"/>
        <v>38910.38066</v>
      </c>
      <c r="AB85" s="274">
        <v>222.0</v>
      </c>
      <c r="AC85" s="274">
        <v>127.0</v>
      </c>
      <c r="AD85" s="274">
        <v>203.0</v>
      </c>
      <c r="AE85" s="274">
        <v>91.0</v>
      </c>
    </row>
    <row r="86" ht="14.25" customHeight="1">
      <c r="A86" s="269">
        <v>1811085.0</v>
      </c>
      <c r="B86" s="269" t="s">
        <v>227</v>
      </c>
      <c r="C86" s="269" t="s">
        <v>236</v>
      </c>
      <c r="D86" s="270" t="s">
        <v>257</v>
      </c>
      <c r="E86" s="270" t="s">
        <v>547</v>
      </c>
      <c r="F86" s="269" t="s">
        <v>516</v>
      </c>
      <c r="G86" s="274" t="s">
        <v>117</v>
      </c>
      <c r="H86" s="269" t="s">
        <v>522</v>
      </c>
      <c r="I86" s="271" t="s">
        <v>544</v>
      </c>
      <c r="J86" s="271" t="s">
        <v>105</v>
      </c>
      <c r="K86" s="272" t="s">
        <v>549</v>
      </c>
      <c r="L86" s="271" t="s">
        <v>215</v>
      </c>
      <c r="M86" s="271">
        <v>763.8708226894987</v>
      </c>
      <c r="N86" s="259">
        <v>31485.168000000005</v>
      </c>
      <c r="O86" s="133">
        <v>48.30749999999999</v>
      </c>
      <c r="P86" s="260">
        <f t="shared" si="1"/>
        <v>651.7656265</v>
      </c>
      <c r="Q86" s="263">
        <v>6544.234400000001</v>
      </c>
      <c r="R86" s="273">
        <v>1587.4628000000002</v>
      </c>
      <c r="S86" s="263">
        <f t="shared" si="2"/>
        <v>8131.6972</v>
      </c>
      <c r="T86" s="264">
        <f>VLOOKUP(A86,'Appendix A -  Costs'!A86:G225,6,0)</f>
        <v>0.0004621012636</v>
      </c>
      <c r="U86" s="265">
        <f t="shared" si="3"/>
        <v>8131.697662</v>
      </c>
      <c r="V86" s="260">
        <f t="shared" si="4"/>
        <v>168.3319911</v>
      </c>
      <c r="W86" s="260">
        <f t="shared" si="5"/>
        <v>23353.47034</v>
      </c>
      <c r="X86" s="260">
        <f t="shared" si="6"/>
        <v>483.4336353</v>
      </c>
      <c r="Y86" s="227">
        <f t="shared" si="7"/>
        <v>0.7417292592</v>
      </c>
      <c r="Z86" s="266">
        <f t="shared" si="8"/>
        <v>128583.8966</v>
      </c>
      <c r="AA86" s="287">
        <f t="shared" si="24"/>
        <v>33217.50661</v>
      </c>
      <c r="AB86" s="274">
        <v>235.0</v>
      </c>
      <c r="AC86" s="274">
        <v>127.0</v>
      </c>
      <c r="AD86" s="274">
        <v>203.0</v>
      </c>
      <c r="AE86" s="274">
        <v>91.0</v>
      </c>
    </row>
    <row r="87" ht="14.25" customHeight="1">
      <c r="A87" s="269">
        <v>1811086.0</v>
      </c>
      <c r="B87" s="269" t="s">
        <v>227</v>
      </c>
      <c r="C87" s="269" t="s">
        <v>237</v>
      </c>
      <c r="D87" s="270" t="s">
        <v>257</v>
      </c>
      <c r="E87" s="270" t="s">
        <v>188</v>
      </c>
      <c r="F87" s="269" t="s">
        <v>516</v>
      </c>
      <c r="G87" s="274" t="s">
        <v>117</v>
      </c>
      <c r="H87" s="269" t="s">
        <v>522</v>
      </c>
      <c r="I87" s="271" t="s">
        <v>544</v>
      </c>
      <c r="J87" s="271" t="s">
        <v>105</v>
      </c>
      <c r="K87" s="272" t="s">
        <v>549</v>
      </c>
      <c r="L87" s="271" t="s">
        <v>215</v>
      </c>
      <c r="M87" s="271">
        <v>1597.7313147433736</v>
      </c>
      <c r="N87" s="259">
        <v>366347.58600000007</v>
      </c>
      <c r="O87" s="133">
        <v>469.854</v>
      </c>
      <c r="P87" s="260">
        <f t="shared" si="1"/>
        <v>779.7051552</v>
      </c>
      <c r="Q87" s="263">
        <v>70380.464</v>
      </c>
      <c r="R87" s="273">
        <v>17415.574</v>
      </c>
      <c r="S87" s="263">
        <f t="shared" si="2"/>
        <v>87796.038</v>
      </c>
      <c r="T87" s="264">
        <f>VLOOKUP(A87,'Appendix A -  Costs'!A87:G226,6,0)</f>
        <v>0.00498919956</v>
      </c>
      <c r="U87" s="265">
        <f t="shared" si="3"/>
        <v>87796.04299</v>
      </c>
      <c r="V87" s="260">
        <f t="shared" si="4"/>
        <v>186.8581368</v>
      </c>
      <c r="W87" s="260">
        <f t="shared" si="5"/>
        <v>278551.543</v>
      </c>
      <c r="X87" s="260">
        <f t="shared" si="6"/>
        <v>592.8470185</v>
      </c>
      <c r="Y87" s="227">
        <f t="shared" si="7"/>
        <v>0.7603476962</v>
      </c>
      <c r="Z87" s="266">
        <f t="shared" si="8"/>
        <v>298549.0965</v>
      </c>
      <c r="AA87" s="267">
        <f t="shared" ref="AA87:AA89" si="25">Z87*0.275</f>
        <v>82101.00154</v>
      </c>
      <c r="AB87" s="274">
        <v>185.0</v>
      </c>
      <c r="AC87" s="274">
        <v>127.0</v>
      </c>
      <c r="AD87" s="274">
        <v>203.0</v>
      </c>
      <c r="AE87" s="274">
        <v>91.0</v>
      </c>
    </row>
    <row r="88" ht="14.25" customHeight="1">
      <c r="A88" s="269">
        <v>1811087.0</v>
      </c>
      <c r="B88" s="269" t="s">
        <v>227</v>
      </c>
      <c r="C88" s="269" t="s">
        <v>238</v>
      </c>
      <c r="D88" s="270" t="s">
        <v>257</v>
      </c>
      <c r="E88" s="270" t="s">
        <v>188</v>
      </c>
      <c r="F88" s="269" t="s">
        <v>516</v>
      </c>
      <c r="G88" s="274" t="s">
        <v>117</v>
      </c>
      <c r="H88" s="269" t="s">
        <v>522</v>
      </c>
      <c r="I88" s="271" t="s">
        <v>544</v>
      </c>
      <c r="J88" s="271" t="s">
        <v>105</v>
      </c>
      <c r="K88" s="272" t="s">
        <v>549</v>
      </c>
      <c r="L88" s="271" t="s">
        <v>226</v>
      </c>
      <c r="M88" s="271">
        <v>1566.432052914264</v>
      </c>
      <c r="N88" s="259">
        <v>239805.423</v>
      </c>
      <c r="O88" s="133">
        <v>549.9935999999999</v>
      </c>
      <c r="P88" s="260">
        <f t="shared" si="1"/>
        <v>436.0149336</v>
      </c>
      <c r="Q88" s="263">
        <v>31683.564000000002</v>
      </c>
      <c r="R88" s="273">
        <v>8421.1578</v>
      </c>
      <c r="S88" s="263">
        <f t="shared" si="2"/>
        <v>40104.7218</v>
      </c>
      <c r="T88" s="264">
        <f>VLOOKUP(A88,'Appendix A -  Costs'!A88:G227,6,0)</f>
        <v>0.002279037471</v>
      </c>
      <c r="U88" s="265">
        <f t="shared" si="3"/>
        <v>40104.72408</v>
      </c>
      <c r="V88" s="260">
        <f t="shared" si="4"/>
        <v>72.91852865</v>
      </c>
      <c r="W88" s="260">
        <f t="shared" si="5"/>
        <v>199700.6989</v>
      </c>
      <c r="X88" s="260">
        <f t="shared" si="6"/>
        <v>363.096405</v>
      </c>
      <c r="Y88" s="227">
        <f t="shared" si="7"/>
        <v>0.8327613964</v>
      </c>
      <c r="Z88" s="266">
        <f t="shared" si="8"/>
        <v>114221.9205</v>
      </c>
      <c r="AA88" s="267">
        <f t="shared" si="25"/>
        <v>31411.02815</v>
      </c>
      <c r="AB88" s="274">
        <v>199.0</v>
      </c>
      <c r="AC88" s="274">
        <v>127.0</v>
      </c>
      <c r="AD88" s="274">
        <v>203.0</v>
      </c>
      <c r="AE88" s="274">
        <v>91.0</v>
      </c>
    </row>
    <row r="89" ht="14.25" customHeight="1">
      <c r="A89" s="269">
        <v>1811088.0</v>
      </c>
      <c r="B89" s="269" t="s">
        <v>227</v>
      </c>
      <c r="C89" s="269" t="s">
        <v>239</v>
      </c>
      <c r="D89" s="270" t="s">
        <v>257</v>
      </c>
      <c r="E89" s="270" t="s">
        <v>188</v>
      </c>
      <c r="F89" s="269" t="s">
        <v>516</v>
      </c>
      <c r="G89" s="274" t="s">
        <v>117</v>
      </c>
      <c r="H89" s="269" t="s">
        <v>522</v>
      </c>
      <c r="I89" s="271" t="s">
        <v>544</v>
      </c>
      <c r="J89" s="271" t="s">
        <v>105</v>
      </c>
      <c r="K89" s="272" t="s">
        <v>549</v>
      </c>
      <c r="L89" s="271" t="s">
        <v>146</v>
      </c>
      <c r="M89" s="271">
        <v>1775.4502132000493</v>
      </c>
      <c r="N89" s="259">
        <v>270403.408</v>
      </c>
      <c r="O89" s="133">
        <v>868.9699999999999</v>
      </c>
      <c r="P89" s="260">
        <f t="shared" si="1"/>
        <v>311.1769198</v>
      </c>
      <c r="Q89" s="263">
        <v>59886.0768</v>
      </c>
      <c r="R89" s="273">
        <v>14384.400800000001</v>
      </c>
      <c r="S89" s="263">
        <f t="shared" si="2"/>
        <v>74270.4776</v>
      </c>
      <c r="T89" s="264">
        <f>VLOOKUP(A89,'Appendix A -  Costs'!A89:G228,6,0)</f>
        <v>0.004220580366</v>
      </c>
      <c r="U89" s="265">
        <f t="shared" si="3"/>
        <v>74270.48182</v>
      </c>
      <c r="V89" s="260">
        <f t="shared" si="4"/>
        <v>85.46955801</v>
      </c>
      <c r="W89" s="260">
        <f t="shared" si="5"/>
        <v>196132.9262</v>
      </c>
      <c r="X89" s="260">
        <f t="shared" si="6"/>
        <v>225.7073618</v>
      </c>
      <c r="Y89" s="227">
        <f t="shared" si="7"/>
        <v>0.7253345201</v>
      </c>
      <c r="Z89" s="266">
        <f t="shared" si="8"/>
        <v>151746.945</v>
      </c>
      <c r="AA89" s="267">
        <f t="shared" si="25"/>
        <v>41730.40987</v>
      </c>
      <c r="AB89" s="274">
        <v>216.0</v>
      </c>
      <c r="AC89" s="274">
        <v>127.0</v>
      </c>
      <c r="AD89" s="274">
        <v>203.0</v>
      </c>
      <c r="AE89" s="274">
        <v>91.0</v>
      </c>
    </row>
    <row r="90" ht="14.25" customHeight="1">
      <c r="A90" s="269">
        <v>1811089.0</v>
      </c>
      <c r="B90" s="269" t="s">
        <v>227</v>
      </c>
      <c r="C90" s="269" t="s">
        <v>240</v>
      </c>
      <c r="D90" s="270" t="s">
        <v>257</v>
      </c>
      <c r="E90" s="270" t="s">
        <v>190</v>
      </c>
      <c r="F90" s="269" t="s">
        <v>516</v>
      </c>
      <c r="G90" s="274" t="s">
        <v>117</v>
      </c>
      <c r="H90" s="269" t="s">
        <v>522</v>
      </c>
      <c r="I90" s="271" t="s">
        <v>544</v>
      </c>
      <c r="J90" s="271" t="s">
        <v>105</v>
      </c>
      <c r="K90" s="272" t="s">
        <v>549</v>
      </c>
      <c r="L90" s="271" t="s">
        <v>232</v>
      </c>
      <c r="M90" s="271">
        <v>1214.773738961335</v>
      </c>
      <c r="N90" s="259">
        <v>8154.696000000001</v>
      </c>
      <c r="O90" s="133">
        <v>12.6786</v>
      </c>
      <c r="P90" s="260">
        <f t="shared" si="1"/>
        <v>643.1858407</v>
      </c>
      <c r="Q90" s="263">
        <v>1430.9680000000003</v>
      </c>
      <c r="R90" s="273">
        <v>368.36800000000005</v>
      </c>
      <c r="S90" s="263">
        <f t="shared" si="2"/>
        <v>1799.336</v>
      </c>
      <c r="T90" s="264">
        <f>VLOOKUP(A90,'Appendix A -  Costs'!A90:G229,6,0)</f>
        <v>0.000102251156</v>
      </c>
      <c r="U90" s="265">
        <f t="shared" si="3"/>
        <v>1799.336102</v>
      </c>
      <c r="V90" s="260">
        <f t="shared" si="4"/>
        <v>141.9191474</v>
      </c>
      <c r="W90" s="260">
        <f t="shared" si="5"/>
        <v>6355.359898</v>
      </c>
      <c r="X90" s="260">
        <f t="shared" si="6"/>
        <v>501.2666933</v>
      </c>
      <c r="Y90" s="227">
        <f t="shared" si="7"/>
        <v>0.779349702</v>
      </c>
      <c r="Z90" s="266">
        <f t="shared" si="8"/>
        <v>172399.6533</v>
      </c>
      <c r="AA90" s="267">
        <f t="shared" ref="AA90:AA92" si="26">Z90*0.255</f>
        <v>43961.9116</v>
      </c>
      <c r="AB90" s="274">
        <v>185.0</v>
      </c>
      <c r="AC90" s="274">
        <v>127.0</v>
      </c>
      <c r="AD90" s="274">
        <v>203.0</v>
      </c>
      <c r="AE90" s="274">
        <v>91.0</v>
      </c>
    </row>
    <row r="91" ht="14.25" customHeight="1">
      <c r="A91" s="269">
        <v>1811090.0</v>
      </c>
      <c r="B91" s="269" t="s">
        <v>227</v>
      </c>
      <c r="C91" s="269" t="s">
        <v>241</v>
      </c>
      <c r="D91" s="270" t="s">
        <v>257</v>
      </c>
      <c r="E91" s="270" t="s">
        <v>190</v>
      </c>
      <c r="F91" s="269" t="s">
        <v>516</v>
      </c>
      <c r="G91" s="274" t="s">
        <v>117</v>
      </c>
      <c r="H91" s="269" t="s">
        <v>522</v>
      </c>
      <c r="I91" s="271" t="s">
        <v>544</v>
      </c>
      <c r="J91" s="271" t="s">
        <v>105</v>
      </c>
      <c r="K91" s="272" t="s">
        <v>549</v>
      </c>
      <c r="L91" s="271" t="s">
        <v>232</v>
      </c>
      <c r="M91" s="271">
        <v>477.10152566598384</v>
      </c>
      <c r="N91" s="259">
        <v>20855.0</v>
      </c>
      <c r="O91" s="133">
        <v>43.843999999999994</v>
      </c>
      <c r="P91" s="260">
        <f t="shared" si="1"/>
        <v>475.6637168</v>
      </c>
      <c r="Q91" s="263">
        <v>3097.6000000000004</v>
      </c>
      <c r="R91" s="273">
        <v>813.1200000000001</v>
      </c>
      <c r="S91" s="263">
        <f t="shared" si="2"/>
        <v>3910.72</v>
      </c>
      <c r="T91" s="264">
        <f>VLOOKUP(A91,'Appendix A -  Costs'!A91:G230,6,0)</f>
        <v>0.0002222351139</v>
      </c>
      <c r="U91" s="265">
        <f t="shared" si="3"/>
        <v>3910.720222</v>
      </c>
      <c r="V91" s="260">
        <f t="shared" si="4"/>
        <v>89.19624629</v>
      </c>
      <c r="W91" s="260">
        <f t="shared" si="5"/>
        <v>16944.27978</v>
      </c>
      <c r="X91" s="260">
        <f t="shared" si="6"/>
        <v>386.4674705</v>
      </c>
      <c r="Y91" s="227">
        <f t="shared" si="7"/>
        <v>0.8124804497</v>
      </c>
      <c r="Z91" s="266">
        <f t="shared" si="8"/>
        <v>42555.66519</v>
      </c>
      <c r="AA91" s="267">
        <f t="shared" si="26"/>
        <v>10851.69462</v>
      </c>
      <c r="AB91" s="274">
        <v>199.0</v>
      </c>
      <c r="AC91" s="274">
        <v>127.0</v>
      </c>
      <c r="AD91" s="274">
        <v>203.0</v>
      </c>
      <c r="AE91" s="274">
        <v>91.0</v>
      </c>
    </row>
    <row r="92" ht="14.25" customHeight="1">
      <c r="A92" s="269">
        <v>1811091.0</v>
      </c>
      <c r="B92" s="269" t="s">
        <v>227</v>
      </c>
      <c r="C92" s="269" t="s">
        <v>242</v>
      </c>
      <c r="D92" s="270" t="s">
        <v>257</v>
      </c>
      <c r="E92" s="270" t="s">
        <v>190</v>
      </c>
      <c r="F92" s="269" t="s">
        <v>516</v>
      </c>
      <c r="G92" s="274" t="s">
        <v>117</v>
      </c>
      <c r="H92" s="269" t="s">
        <v>522</v>
      </c>
      <c r="I92" s="271" t="s">
        <v>544</v>
      </c>
      <c r="J92" s="271" t="s">
        <v>105</v>
      </c>
      <c r="K92" s="272" t="s">
        <v>549</v>
      </c>
      <c r="L92" s="271" t="s">
        <v>243</v>
      </c>
      <c r="M92" s="271">
        <v>990.8167357603955</v>
      </c>
      <c r="N92" s="259">
        <v>132555.324</v>
      </c>
      <c r="O92" s="133">
        <v>426.34899999999993</v>
      </c>
      <c r="P92" s="260">
        <f t="shared" si="1"/>
        <v>310.9080214</v>
      </c>
      <c r="Q92" s="263">
        <v>20851.107200000002</v>
      </c>
      <c r="R92" s="273">
        <v>5319.160000000001</v>
      </c>
      <c r="S92" s="263">
        <f t="shared" si="2"/>
        <v>26170.2672</v>
      </c>
      <c r="T92" s="264">
        <f>VLOOKUP(A92,'Appendix A -  Costs'!A92:G231,6,0)</f>
        <v>0.00148718198</v>
      </c>
      <c r="U92" s="265">
        <f t="shared" si="3"/>
        <v>26170.26869</v>
      </c>
      <c r="V92" s="260">
        <f t="shared" si="4"/>
        <v>61.38226825</v>
      </c>
      <c r="W92" s="260">
        <f t="shared" si="5"/>
        <v>106385.0553</v>
      </c>
      <c r="X92" s="260">
        <f t="shared" si="6"/>
        <v>249.5257531</v>
      </c>
      <c r="Y92" s="227">
        <f t="shared" si="7"/>
        <v>0.8025709727</v>
      </c>
      <c r="Z92" s="266">
        <f t="shared" si="8"/>
        <v>60818.57866</v>
      </c>
      <c r="AA92" s="267">
        <f t="shared" si="26"/>
        <v>15508.73756</v>
      </c>
      <c r="AB92" s="274">
        <v>216.0</v>
      </c>
      <c r="AC92" s="274">
        <v>127.0</v>
      </c>
      <c r="AD92" s="274">
        <v>203.0</v>
      </c>
      <c r="AE92" s="274">
        <v>91.0</v>
      </c>
    </row>
    <row r="93" ht="14.25" customHeight="1">
      <c r="A93" s="269">
        <v>1811092.0</v>
      </c>
      <c r="B93" s="269" t="s">
        <v>227</v>
      </c>
      <c r="C93" s="269" t="s">
        <v>550</v>
      </c>
      <c r="D93" s="270" t="s">
        <v>257</v>
      </c>
      <c r="E93" s="270" t="s">
        <v>110</v>
      </c>
      <c r="F93" s="269" t="s">
        <v>516</v>
      </c>
      <c r="G93" s="274" t="s">
        <v>117</v>
      </c>
      <c r="H93" s="269" t="s">
        <v>522</v>
      </c>
      <c r="I93" s="271" t="s">
        <v>544</v>
      </c>
      <c r="J93" s="271" t="s">
        <v>105</v>
      </c>
      <c r="K93" s="272" t="s">
        <v>549</v>
      </c>
      <c r="L93" s="271" t="s">
        <v>232</v>
      </c>
      <c r="M93" s="271">
        <v>1.3963403489116517</v>
      </c>
      <c r="N93" s="259">
        <v>-124.84800000000004</v>
      </c>
      <c r="O93" s="133">
        <v>5.9325</v>
      </c>
      <c r="P93" s="260">
        <f t="shared" si="1"/>
        <v>-21.04475348</v>
      </c>
      <c r="Q93" s="263">
        <v>259.9168000000001</v>
      </c>
      <c r="R93" s="273">
        <v>64.97920000000002</v>
      </c>
      <c r="S93" s="263">
        <f t="shared" si="2"/>
        <v>324.896</v>
      </c>
      <c r="T93" s="264">
        <f>VLOOKUP(A93,'Appendix A -  Costs'!A93:G232,6,0)</f>
        <v>0.0000184629172</v>
      </c>
      <c r="U93" s="265">
        <f t="shared" si="3"/>
        <v>324.8960185</v>
      </c>
      <c r="V93" s="260">
        <f t="shared" si="4"/>
        <v>54.7654477</v>
      </c>
      <c r="W93" s="260">
        <f t="shared" si="5"/>
        <v>-449.7440185</v>
      </c>
      <c r="X93" s="260">
        <f t="shared" si="6"/>
        <v>-75.81020117</v>
      </c>
      <c r="Y93" s="227">
        <f t="shared" si="7"/>
        <v>3.602332584</v>
      </c>
      <c r="Z93" s="266">
        <f t="shared" si="8"/>
        <v>76.47120435</v>
      </c>
      <c r="AA93" s="267">
        <f t="shared" ref="AA93:AA95" si="27">Z93*0.245</f>
        <v>18.73544506</v>
      </c>
      <c r="AB93" s="274">
        <v>185.0</v>
      </c>
      <c r="AC93" s="274">
        <v>127.0</v>
      </c>
      <c r="AD93" s="274">
        <v>203.0</v>
      </c>
      <c r="AE93" s="274">
        <v>91.0</v>
      </c>
    </row>
    <row r="94" ht="14.25" customHeight="1">
      <c r="A94" s="269">
        <v>1811093.0</v>
      </c>
      <c r="B94" s="269" t="s">
        <v>227</v>
      </c>
      <c r="C94" s="269" t="s">
        <v>244</v>
      </c>
      <c r="D94" s="270" t="s">
        <v>257</v>
      </c>
      <c r="E94" s="270" t="s">
        <v>110</v>
      </c>
      <c r="F94" s="269" t="s">
        <v>516</v>
      </c>
      <c r="G94" s="274" t="s">
        <v>117</v>
      </c>
      <c r="H94" s="269" t="s">
        <v>522</v>
      </c>
      <c r="I94" s="271" t="s">
        <v>544</v>
      </c>
      <c r="J94" s="271" t="s">
        <v>105</v>
      </c>
      <c r="K94" s="272" t="s">
        <v>549</v>
      </c>
      <c r="L94" s="271" t="s">
        <v>215</v>
      </c>
      <c r="M94" s="271">
        <v>93.43336278676387</v>
      </c>
      <c r="N94" s="259">
        <v>33569.451</v>
      </c>
      <c r="O94" s="133">
        <v>108.3444</v>
      </c>
      <c r="P94" s="260">
        <f t="shared" si="1"/>
        <v>309.840204</v>
      </c>
      <c r="Q94" s="263">
        <v>6891.359200000002</v>
      </c>
      <c r="R94" s="273">
        <v>1706.1132000000002</v>
      </c>
      <c r="S94" s="263">
        <f t="shared" si="2"/>
        <v>8597.4724</v>
      </c>
      <c r="T94" s="264">
        <f>VLOOKUP(A94,'Appendix A -  Costs'!A94:G233,6,0)</f>
        <v>0.0004885699457</v>
      </c>
      <c r="U94" s="265">
        <f t="shared" si="3"/>
        <v>8597.472889</v>
      </c>
      <c r="V94" s="260">
        <f t="shared" si="4"/>
        <v>79.35318197</v>
      </c>
      <c r="W94" s="260">
        <f t="shared" si="5"/>
        <v>24971.97811</v>
      </c>
      <c r="X94" s="260">
        <f t="shared" si="6"/>
        <v>230.487022</v>
      </c>
      <c r="Y94" s="227">
        <f t="shared" si="7"/>
        <v>0.7438899764</v>
      </c>
      <c r="Z94" s="266">
        <f t="shared" si="8"/>
        <v>7414.234639</v>
      </c>
      <c r="AA94" s="267">
        <f t="shared" si="27"/>
        <v>1816.487487</v>
      </c>
      <c r="AB94" s="274">
        <v>199.0</v>
      </c>
      <c r="AC94" s="274">
        <v>127.0</v>
      </c>
      <c r="AD94" s="274">
        <v>203.0</v>
      </c>
      <c r="AE94" s="274">
        <v>91.0</v>
      </c>
    </row>
    <row r="95" ht="14.25" customHeight="1">
      <c r="A95" s="275">
        <v>1811094.0</v>
      </c>
      <c r="B95" s="275" t="s">
        <v>227</v>
      </c>
      <c r="C95" s="275" t="s">
        <v>245</v>
      </c>
      <c r="D95" s="276" t="s">
        <v>257</v>
      </c>
      <c r="E95" s="276" t="s">
        <v>110</v>
      </c>
      <c r="F95" s="275" t="s">
        <v>516</v>
      </c>
      <c r="G95" s="285" t="s">
        <v>117</v>
      </c>
      <c r="H95" s="275" t="s">
        <v>522</v>
      </c>
      <c r="I95" s="277" t="s">
        <v>544</v>
      </c>
      <c r="J95" s="277" t="s">
        <v>105</v>
      </c>
      <c r="K95" s="278" t="s">
        <v>549</v>
      </c>
      <c r="L95" s="277" t="s">
        <v>106</v>
      </c>
      <c r="M95" s="277">
        <v>208.57118628328277</v>
      </c>
      <c r="N95" s="279">
        <v>8640.258</v>
      </c>
      <c r="O95" s="136">
        <v>9.661499999999998</v>
      </c>
      <c r="P95" s="280">
        <f t="shared" si="1"/>
        <v>894.2977798</v>
      </c>
      <c r="Q95" s="281">
        <v>1150.4064</v>
      </c>
      <c r="R95" s="282">
        <v>284.8362</v>
      </c>
      <c r="S95" s="281">
        <f t="shared" si="2"/>
        <v>1435.2426</v>
      </c>
      <c r="T95" s="264">
        <f>VLOOKUP(A95,'Appendix A -  Costs'!A95:G234,6,0)</f>
        <v>0.00008156076188</v>
      </c>
      <c r="U95" s="283">
        <f t="shared" si="3"/>
        <v>1435.242682</v>
      </c>
      <c r="V95" s="280">
        <f t="shared" si="4"/>
        <v>148.5527798</v>
      </c>
      <c r="W95" s="280">
        <f t="shared" si="5"/>
        <v>7205.015318</v>
      </c>
      <c r="X95" s="280">
        <f t="shared" si="6"/>
        <v>745.7450001</v>
      </c>
      <c r="Y95" s="284">
        <f t="shared" si="7"/>
        <v>0.8338889092</v>
      </c>
      <c r="Z95" s="266">
        <f t="shared" si="8"/>
        <v>30983.8295</v>
      </c>
      <c r="AA95" s="267">
        <f t="shared" si="27"/>
        <v>7591.038227</v>
      </c>
      <c r="AB95" s="285">
        <v>216.0</v>
      </c>
      <c r="AC95" s="285">
        <v>127.0</v>
      </c>
      <c r="AD95" s="285">
        <v>203.0</v>
      </c>
      <c r="AE95" s="285">
        <v>91.0</v>
      </c>
    </row>
    <row r="96" ht="14.25" customHeight="1">
      <c r="A96" s="269">
        <v>1811095.0</v>
      </c>
      <c r="B96" s="269" t="s">
        <v>246</v>
      </c>
      <c r="C96" s="269" t="s">
        <v>247</v>
      </c>
      <c r="D96" s="270" t="s">
        <v>257</v>
      </c>
      <c r="E96" s="270" t="s">
        <v>547</v>
      </c>
      <c r="F96" s="269" t="s">
        <v>516</v>
      </c>
      <c r="G96" s="274" t="s">
        <v>117</v>
      </c>
      <c r="H96" s="269" t="s">
        <v>522</v>
      </c>
      <c r="I96" s="271" t="s">
        <v>544</v>
      </c>
      <c r="J96" s="271" t="s">
        <v>105</v>
      </c>
      <c r="K96" s="272" t="s">
        <v>545</v>
      </c>
      <c r="L96" s="271" t="s">
        <v>215</v>
      </c>
      <c r="M96" s="271">
        <v>148.52201631839284</v>
      </c>
      <c r="N96" s="259">
        <v>18819.13</v>
      </c>
      <c r="O96" s="133">
        <v>285.89</v>
      </c>
      <c r="P96" s="260">
        <f t="shared" si="1"/>
        <v>65.82647172</v>
      </c>
      <c r="Q96" s="263">
        <v>11577.984</v>
      </c>
      <c r="R96" s="273">
        <v>2864.3450000000003</v>
      </c>
      <c r="S96" s="263">
        <f t="shared" si="2"/>
        <v>14442.329</v>
      </c>
      <c r="T96" s="264">
        <f>VLOOKUP(A96,'Appendix A -  Costs'!A96:G235,6,0)</f>
        <v>0.000820716551</v>
      </c>
      <c r="U96" s="265">
        <f t="shared" si="3"/>
        <v>14442.32982</v>
      </c>
      <c r="V96" s="260">
        <f t="shared" si="4"/>
        <v>50.51708636</v>
      </c>
      <c r="W96" s="260">
        <f t="shared" si="5"/>
        <v>4376.800179</v>
      </c>
      <c r="X96" s="260">
        <f t="shared" si="6"/>
        <v>15.30938536</v>
      </c>
      <c r="Y96" s="227">
        <f t="shared" si="7"/>
        <v>0.2325718659</v>
      </c>
      <c r="Z96" s="266">
        <f t="shared" si="8"/>
        <v>7502.899525</v>
      </c>
      <c r="AA96" s="287">
        <f t="shared" ref="AA96:AA104" si="28">((1/3)*Z96*0.275)+((1/3)*Z96*0.255)+((1/3)*Z96*0.245)</f>
        <v>1938.249044</v>
      </c>
      <c r="AB96" s="274">
        <v>51.0</v>
      </c>
      <c r="AC96" s="274">
        <v>62.0</v>
      </c>
      <c r="AD96" s="274">
        <v>65.0</v>
      </c>
      <c r="AE96" s="274">
        <v>93.0</v>
      </c>
    </row>
    <row r="97" ht="14.25" customHeight="1">
      <c r="A97" s="269">
        <v>1811096.0</v>
      </c>
      <c r="B97" s="269" t="s">
        <v>246</v>
      </c>
      <c r="C97" s="269" t="s">
        <v>250</v>
      </c>
      <c r="D97" s="270" t="s">
        <v>257</v>
      </c>
      <c r="E97" s="270" t="s">
        <v>547</v>
      </c>
      <c r="F97" s="269" t="s">
        <v>516</v>
      </c>
      <c r="G97" s="274" t="s">
        <v>117</v>
      </c>
      <c r="H97" s="269" t="s">
        <v>522</v>
      </c>
      <c r="I97" s="271" t="s">
        <v>544</v>
      </c>
      <c r="J97" s="271" t="s">
        <v>105</v>
      </c>
      <c r="K97" s="272" t="s">
        <v>545</v>
      </c>
      <c r="L97" s="271"/>
      <c r="M97" s="271">
        <v>912.9957954006626</v>
      </c>
      <c r="N97" s="259">
        <v>95271.60500000001</v>
      </c>
      <c r="O97" s="133">
        <v>1367.0513999999998</v>
      </c>
      <c r="P97" s="260">
        <f t="shared" si="1"/>
        <v>69.69131153</v>
      </c>
      <c r="Q97" s="263">
        <v>62162.73360000001</v>
      </c>
      <c r="R97" s="273">
        <v>16482.543</v>
      </c>
      <c r="S97" s="263">
        <f t="shared" si="2"/>
        <v>78645.2766</v>
      </c>
      <c r="T97" s="264">
        <f>VLOOKUP(A97,'Appendix A -  Costs'!A97:G236,6,0)</f>
        <v>0.004469187772</v>
      </c>
      <c r="U97" s="265">
        <f t="shared" si="3"/>
        <v>78645.28107</v>
      </c>
      <c r="V97" s="260">
        <f t="shared" si="4"/>
        <v>57.52913246</v>
      </c>
      <c r="W97" s="260">
        <f t="shared" si="5"/>
        <v>16626.32393</v>
      </c>
      <c r="X97" s="260">
        <f t="shared" si="6"/>
        <v>12.16217907</v>
      </c>
      <c r="Y97" s="227">
        <f t="shared" si="7"/>
        <v>0.1745149977</v>
      </c>
      <c r="Z97" s="266">
        <f t="shared" si="8"/>
        <v>52523.85605</v>
      </c>
      <c r="AA97" s="287">
        <f t="shared" si="28"/>
        <v>13568.66281</v>
      </c>
      <c r="AB97" s="274">
        <v>55.0</v>
      </c>
      <c r="AC97" s="274">
        <v>62.0</v>
      </c>
      <c r="AD97" s="274">
        <v>65.0</v>
      </c>
      <c r="AE97" s="274">
        <v>93.0</v>
      </c>
    </row>
    <row r="98" ht="14.25" customHeight="1">
      <c r="A98" s="269">
        <v>1811097.0</v>
      </c>
      <c r="B98" s="269" t="s">
        <v>246</v>
      </c>
      <c r="C98" s="269" t="s">
        <v>251</v>
      </c>
      <c r="D98" s="270" t="s">
        <v>257</v>
      </c>
      <c r="E98" s="270" t="s">
        <v>547</v>
      </c>
      <c r="F98" s="269" t="s">
        <v>516</v>
      </c>
      <c r="G98" s="274" t="s">
        <v>117</v>
      </c>
      <c r="H98" s="269" t="s">
        <v>522</v>
      </c>
      <c r="I98" s="271" t="s">
        <v>544</v>
      </c>
      <c r="J98" s="271" t="s">
        <v>105</v>
      </c>
      <c r="K98" s="272" t="s">
        <v>545</v>
      </c>
      <c r="L98" s="271"/>
      <c r="M98" s="271">
        <v>655.1732115877065</v>
      </c>
      <c r="N98" s="259">
        <v>56941.522000000004</v>
      </c>
      <c r="O98" s="133">
        <v>755.3711</v>
      </c>
      <c r="P98" s="260">
        <f t="shared" si="1"/>
        <v>75.38218235</v>
      </c>
      <c r="Q98" s="263">
        <v>34347.156800000004</v>
      </c>
      <c r="R98" s="273">
        <v>9206.4544</v>
      </c>
      <c r="S98" s="263">
        <f t="shared" si="2"/>
        <v>43553.6112</v>
      </c>
      <c r="T98" s="264">
        <f>VLOOKUP(A98,'Appendix A -  Costs'!A98:G237,6,0)</f>
        <v>0.002475028063</v>
      </c>
      <c r="U98" s="265">
        <f t="shared" si="3"/>
        <v>43553.61368</v>
      </c>
      <c r="V98" s="260">
        <f t="shared" si="4"/>
        <v>57.65856501</v>
      </c>
      <c r="W98" s="260">
        <f t="shared" si="5"/>
        <v>13387.90832</v>
      </c>
      <c r="X98" s="260">
        <f t="shared" si="6"/>
        <v>17.72361734</v>
      </c>
      <c r="Y98" s="227">
        <f t="shared" si="7"/>
        <v>0.235116798</v>
      </c>
      <c r="Z98" s="266">
        <f t="shared" si="8"/>
        <v>37776.34721</v>
      </c>
      <c r="AA98" s="287">
        <f t="shared" si="28"/>
        <v>9758.889697</v>
      </c>
      <c r="AB98" s="274">
        <v>59.0</v>
      </c>
      <c r="AC98" s="274">
        <v>62.0</v>
      </c>
      <c r="AD98" s="274">
        <v>65.0</v>
      </c>
      <c r="AE98" s="274">
        <v>93.0</v>
      </c>
    </row>
    <row r="99" ht="14.25" customHeight="1">
      <c r="A99" s="275">
        <v>1811098.0</v>
      </c>
      <c r="B99" s="275" t="s">
        <v>246</v>
      </c>
      <c r="C99" s="275" t="s">
        <v>252</v>
      </c>
      <c r="D99" s="276" t="s">
        <v>257</v>
      </c>
      <c r="E99" s="276" t="s">
        <v>547</v>
      </c>
      <c r="F99" s="275" t="s">
        <v>516</v>
      </c>
      <c r="G99" s="285" t="s">
        <v>117</v>
      </c>
      <c r="H99" s="275" t="s">
        <v>522</v>
      </c>
      <c r="I99" s="277" t="s">
        <v>544</v>
      </c>
      <c r="J99" s="277" t="s">
        <v>105</v>
      </c>
      <c r="K99" s="278" t="s">
        <v>545</v>
      </c>
      <c r="L99" s="277" t="s">
        <v>106</v>
      </c>
      <c r="M99" s="277">
        <v>33.10783102778016</v>
      </c>
      <c r="N99" s="279">
        <v>15421.351</v>
      </c>
      <c r="O99" s="136">
        <v>266.22799999999995</v>
      </c>
      <c r="P99" s="280">
        <f t="shared" si="1"/>
        <v>57.92535346</v>
      </c>
      <c r="Q99" s="281">
        <v>12193.209600000002</v>
      </c>
      <c r="R99" s="282">
        <v>2784.507</v>
      </c>
      <c r="S99" s="281">
        <f t="shared" si="2"/>
        <v>14977.7166</v>
      </c>
      <c r="T99" s="264">
        <f>VLOOKUP(A99,'Appendix A -  Costs'!A99:G238,6,0)</f>
        <v>0.0008511411082</v>
      </c>
      <c r="U99" s="283">
        <f t="shared" si="3"/>
        <v>14977.71745</v>
      </c>
      <c r="V99" s="280">
        <f t="shared" si="4"/>
        <v>56.25898647</v>
      </c>
      <c r="W99" s="280">
        <f t="shared" si="5"/>
        <v>443.6335489</v>
      </c>
      <c r="X99" s="280">
        <f t="shared" si="6"/>
        <v>1.666366982</v>
      </c>
      <c r="Y99" s="284">
        <f t="shared" si="7"/>
        <v>0.02876748923</v>
      </c>
      <c r="Z99" s="266">
        <f t="shared" si="8"/>
        <v>1862.613018</v>
      </c>
      <c r="AA99" s="287">
        <f t="shared" si="28"/>
        <v>481.1750296</v>
      </c>
      <c r="AB99" s="285">
        <v>65.0</v>
      </c>
      <c r="AC99" s="285">
        <v>62.0</v>
      </c>
      <c r="AD99" s="285">
        <v>65.0</v>
      </c>
      <c r="AE99" s="285">
        <v>94.0</v>
      </c>
    </row>
    <row r="100" ht="14.25" customHeight="1">
      <c r="A100" s="269">
        <v>1811099.0</v>
      </c>
      <c r="B100" s="269" t="s">
        <v>253</v>
      </c>
      <c r="C100" s="269" t="s">
        <v>254</v>
      </c>
      <c r="D100" s="270" t="s">
        <v>257</v>
      </c>
      <c r="E100" s="270" t="s">
        <v>547</v>
      </c>
      <c r="F100" s="269" t="s">
        <v>516</v>
      </c>
      <c r="G100" s="274" t="s">
        <v>117</v>
      </c>
      <c r="H100" s="269" t="s">
        <v>522</v>
      </c>
      <c r="I100" s="271" t="s">
        <v>551</v>
      </c>
      <c r="J100" s="271" t="s">
        <v>105</v>
      </c>
      <c r="K100" s="272" t="s">
        <v>552</v>
      </c>
      <c r="L100" s="271" t="s">
        <v>232</v>
      </c>
      <c r="M100" s="271">
        <v>6.379814145789239</v>
      </c>
      <c r="N100" s="259">
        <v>134018.78900000002</v>
      </c>
      <c r="O100" s="133">
        <v>709.64</v>
      </c>
      <c r="P100" s="260">
        <f t="shared" si="1"/>
        <v>188.854615</v>
      </c>
      <c r="Q100" s="263">
        <v>36468.3528</v>
      </c>
      <c r="R100" s="273">
        <v>9775.022400000002</v>
      </c>
      <c r="S100" s="263">
        <f t="shared" si="2"/>
        <v>46243.3752</v>
      </c>
      <c r="T100" s="264">
        <f>VLOOKUP(A100,'Appendix A -  Costs'!A100:G239,6,0)</f>
        <v>0.002627879714</v>
      </c>
      <c r="U100" s="265">
        <f t="shared" si="3"/>
        <v>46243.37783</v>
      </c>
      <c r="V100" s="260">
        <f t="shared" si="4"/>
        <v>65.16455925</v>
      </c>
      <c r="W100" s="260">
        <f t="shared" si="5"/>
        <v>87775.41117</v>
      </c>
      <c r="X100" s="260">
        <f t="shared" si="6"/>
        <v>123.6900558</v>
      </c>
      <c r="Y100" s="227">
        <f t="shared" si="7"/>
        <v>0.6549485473</v>
      </c>
      <c r="Z100" s="266">
        <f t="shared" si="8"/>
        <v>415.7377769</v>
      </c>
      <c r="AA100" s="287">
        <f t="shared" si="28"/>
        <v>107.3989257</v>
      </c>
      <c r="AB100" s="274">
        <v>53.0</v>
      </c>
      <c r="AC100" s="274">
        <v>67.0</v>
      </c>
      <c r="AD100" s="274">
        <v>70.0</v>
      </c>
      <c r="AE100" s="274">
        <v>95.0</v>
      </c>
    </row>
    <row r="101" ht="14.25" customHeight="1">
      <c r="A101" s="269">
        <v>1811100.0</v>
      </c>
      <c r="B101" s="269" t="s">
        <v>253</v>
      </c>
      <c r="C101" s="269" t="s">
        <v>258</v>
      </c>
      <c r="D101" s="270" t="s">
        <v>257</v>
      </c>
      <c r="E101" s="270" t="s">
        <v>547</v>
      </c>
      <c r="F101" s="269" t="s">
        <v>516</v>
      </c>
      <c r="G101" s="274" t="s">
        <v>117</v>
      </c>
      <c r="H101" s="269" t="s">
        <v>522</v>
      </c>
      <c r="I101" s="271" t="s">
        <v>551</v>
      </c>
      <c r="J101" s="271" t="s">
        <v>105</v>
      </c>
      <c r="K101" s="272" t="s">
        <v>552</v>
      </c>
      <c r="L101" s="271" t="s">
        <v>232</v>
      </c>
      <c r="M101" s="271">
        <v>55.80813200300958</v>
      </c>
      <c r="N101" s="259">
        <v>159799.7</v>
      </c>
      <c r="O101" s="133">
        <v>960.1157999999999</v>
      </c>
      <c r="P101" s="260">
        <f t="shared" si="1"/>
        <v>166.4379443</v>
      </c>
      <c r="Q101" s="263">
        <v>49577.308000000005</v>
      </c>
      <c r="R101" s="273">
        <v>13046.660000000002</v>
      </c>
      <c r="S101" s="263">
        <f t="shared" si="2"/>
        <v>62623.968</v>
      </c>
      <c r="T101" s="264">
        <f>VLOOKUP(A101,'Appendix A -  Costs'!A101:G240,6,0)</f>
        <v>0.003558742293</v>
      </c>
      <c r="U101" s="265">
        <f t="shared" si="3"/>
        <v>62623.97156</v>
      </c>
      <c r="V101" s="260">
        <f t="shared" si="4"/>
        <v>65.22543589</v>
      </c>
      <c r="W101" s="260">
        <f t="shared" si="5"/>
        <v>97175.72844</v>
      </c>
      <c r="X101" s="260">
        <f t="shared" si="6"/>
        <v>101.2125084</v>
      </c>
      <c r="Y101" s="227">
        <f t="shared" si="7"/>
        <v>0.6081095799</v>
      </c>
      <c r="Z101" s="266">
        <f t="shared" si="8"/>
        <v>3640.109736</v>
      </c>
      <c r="AA101" s="287">
        <f t="shared" si="28"/>
        <v>940.3616818</v>
      </c>
      <c r="AB101" s="274">
        <v>58.0</v>
      </c>
      <c r="AC101" s="274">
        <v>67.0</v>
      </c>
      <c r="AD101" s="274">
        <v>70.0</v>
      </c>
      <c r="AE101" s="274">
        <v>95.0</v>
      </c>
    </row>
    <row r="102" ht="14.25" customHeight="1">
      <c r="A102" s="269">
        <v>1811101.0</v>
      </c>
      <c r="B102" s="269" t="s">
        <v>253</v>
      </c>
      <c r="C102" s="269" t="s">
        <v>259</v>
      </c>
      <c r="D102" s="270" t="s">
        <v>257</v>
      </c>
      <c r="E102" s="270" t="s">
        <v>547</v>
      </c>
      <c r="F102" s="269" t="s">
        <v>516</v>
      </c>
      <c r="G102" s="274" t="s">
        <v>117</v>
      </c>
      <c r="H102" s="269" t="s">
        <v>522</v>
      </c>
      <c r="I102" s="271" t="s">
        <v>551</v>
      </c>
      <c r="J102" s="271" t="s">
        <v>105</v>
      </c>
      <c r="K102" s="272" t="s">
        <v>552</v>
      </c>
      <c r="L102" s="271" t="s">
        <v>232</v>
      </c>
      <c r="M102" s="271">
        <v>1287.8844869303275</v>
      </c>
      <c r="N102" s="259">
        <v>173695.962</v>
      </c>
      <c r="O102" s="133">
        <v>2186.7308</v>
      </c>
      <c r="P102" s="260">
        <f t="shared" si="1"/>
        <v>79.43179929</v>
      </c>
      <c r="Q102" s="263">
        <v>96846.3144</v>
      </c>
      <c r="R102" s="273">
        <v>23492.4228</v>
      </c>
      <c r="S102" s="263">
        <f t="shared" si="2"/>
        <v>120338.7372</v>
      </c>
      <c r="T102" s="264">
        <f>VLOOKUP(A102,'Appendix A -  Costs'!A102:G241,6,0)</f>
        <v>0.006838508757</v>
      </c>
      <c r="U102" s="265">
        <f t="shared" si="3"/>
        <v>120338.744</v>
      </c>
      <c r="V102" s="260">
        <f t="shared" si="4"/>
        <v>55.03134818</v>
      </c>
      <c r="W102" s="260">
        <f t="shared" si="5"/>
        <v>53357.21796</v>
      </c>
      <c r="X102" s="260">
        <f t="shared" si="6"/>
        <v>24.4004511</v>
      </c>
      <c r="Y102" s="227">
        <f t="shared" si="7"/>
        <v>0.3071874403</v>
      </c>
      <c r="Z102" s="266">
        <f t="shared" si="8"/>
        <v>70874.01962</v>
      </c>
      <c r="AA102" s="287">
        <f t="shared" si="28"/>
        <v>18309.12174</v>
      </c>
      <c r="AB102" s="274">
        <v>63.0</v>
      </c>
      <c r="AC102" s="274">
        <v>67.0</v>
      </c>
      <c r="AD102" s="274">
        <v>70.0</v>
      </c>
      <c r="AE102" s="274">
        <v>95.0</v>
      </c>
    </row>
    <row r="103" ht="14.25" customHeight="1">
      <c r="A103" s="269">
        <v>1811102.0</v>
      </c>
      <c r="B103" s="269" t="s">
        <v>253</v>
      </c>
      <c r="C103" s="269" t="s">
        <v>260</v>
      </c>
      <c r="D103" s="270" t="s">
        <v>257</v>
      </c>
      <c r="E103" s="270" t="s">
        <v>547</v>
      </c>
      <c r="F103" s="269" t="s">
        <v>516</v>
      </c>
      <c r="G103" s="274" t="s">
        <v>117</v>
      </c>
      <c r="H103" s="269" t="s">
        <v>522</v>
      </c>
      <c r="I103" s="271" t="s">
        <v>551</v>
      </c>
      <c r="J103" s="271" t="s">
        <v>105</v>
      </c>
      <c r="K103" s="272" t="s">
        <v>552</v>
      </c>
      <c r="L103" s="271" t="s">
        <v>261</v>
      </c>
      <c r="M103" s="271">
        <v>1296.5666467262056</v>
      </c>
      <c r="N103" s="259">
        <v>206845.18800000002</v>
      </c>
      <c r="O103" s="133">
        <v>1890.8968</v>
      </c>
      <c r="P103" s="260">
        <f t="shared" si="1"/>
        <v>109.3899932</v>
      </c>
      <c r="Q103" s="263">
        <v>87795.71680000001</v>
      </c>
      <c r="R103" s="273">
        <v>20883.447200000002</v>
      </c>
      <c r="S103" s="263">
        <f t="shared" si="2"/>
        <v>108679.164</v>
      </c>
      <c r="T103" s="264">
        <f>VLOOKUP(A103,'Appendix A -  Costs'!A103:G242,6,0)</f>
        <v>0.006175928318</v>
      </c>
      <c r="U103" s="265">
        <f t="shared" si="3"/>
        <v>108679.1702</v>
      </c>
      <c r="V103" s="260">
        <f t="shared" si="4"/>
        <v>57.47493474</v>
      </c>
      <c r="W103" s="260">
        <f t="shared" si="5"/>
        <v>98166.01782</v>
      </c>
      <c r="X103" s="260">
        <f t="shared" si="6"/>
        <v>51.91505841</v>
      </c>
      <c r="Y103" s="227">
        <f t="shared" si="7"/>
        <v>0.4745869061</v>
      </c>
      <c r="Z103" s="266">
        <f t="shared" si="8"/>
        <v>74520.0834</v>
      </c>
      <c r="AA103" s="287">
        <f t="shared" si="28"/>
        <v>19251.02155</v>
      </c>
      <c r="AB103" s="274">
        <v>68.0</v>
      </c>
      <c r="AC103" s="274">
        <v>67.0</v>
      </c>
      <c r="AD103" s="274">
        <v>70.0</v>
      </c>
      <c r="AE103" s="274">
        <v>95.0</v>
      </c>
    </row>
    <row r="104" ht="14.25" customHeight="1">
      <c r="A104" s="269">
        <v>1811103.0</v>
      </c>
      <c r="B104" s="269" t="s">
        <v>253</v>
      </c>
      <c r="C104" s="269" t="s">
        <v>262</v>
      </c>
      <c r="D104" s="270" t="s">
        <v>257</v>
      </c>
      <c r="E104" s="270" t="s">
        <v>547</v>
      </c>
      <c r="F104" s="269" t="s">
        <v>516</v>
      </c>
      <c r="G104" s="274" t="s">
        <v>117</v>
      </c>
      <c r="H104" s="269" t="s">
        <v>522</v>
      </c>
      <c r="I104" s="271" t="s">
        <v>551</v>
      </c>
      <c r="J104" s="271" t="s">
        <v>105</v>
      </c>
      <c r="K104" s="272" t="s">
        <v>552</v>
      </c>
      <c r="L104" s="271" t="s">
        <v>261</v>
      </c>
      <c r="M104" s="271">
        <v>419.0855677001432</v>
      </c>
      <c r="N104" s="259">
        <v>48345.066</v>
      </c>
      <c r="O104" s="133">
        <v>514.941</v>
      </c>
      <c r="P104" s="260">
        <f t="shared" si="1"/>
        <v>93.88467028</v>
      </c>
      <c r="Q104" s="263">
        <v>22161.524</v>
      </c>
      <c r="R104" s="273">
        <v>5948.619600000001</v>
      </c>
      <c r="S104" s="263">
        <f t="shared" si="2"/>
        <v>28110.1436</v>
      </c>
      <c r="T104" s="264">
        <f>VLOOKUP(A104,'Appendix A -  Costs'!A104:G243,6,0)</f>
        <v>0.001597419648</v>
      </c>
      <c r="U104" s="265">
        <f t="shared" si="3"/>
        <v>28110.1452</v>
      </c>
      <c r="V104" s="260">
        <f t="shared" si="4"/>
        <v>54.5890601</v>
      </c>
      <c r="W104" s="260">
        <f t="shared" si="5"/>
        <v>20234.9208</v>
      </c>
      <c r="X104" s="260">
        <f t="shared" si="6"/>
        <v>39.29561018</v>
      </c>
      <c r="Y104" s="227">
        <f t="shared" si="7"/>
        <v>0.4185519325</v>
      </c>
      <c r="Z104" s="266">
        <f t="shared" si="8"/>
        <v>22877.48724</v>
      </c>
      <c r="AA104" s="287">
        <f t="shared" si="28"/>
        <v>5910.017538</v>
      </c>
      <c r="AB104" s="274">
        <v>70.0</v>
      </c>
      <c r="AC104" s="274">
        <v>67.0</v>
      </c>
      <c r="AD104" s="274">
        <v>70.0</v>
      </c>
      <c r="AE104" s="274">
        <v>95.0</v>
      </c>
    </row>
    <row r="105" ht="14.25" customHeight="1">
      <c r="A105" s="275">
        <v>1811104.0</v>
      </c>
      <c r="B105" s="275" t="s">
        <v>253</v>
      </c>
      <c r="C105" s="275" t="s">
        <v>263</v>
      </c>
      <c r="D105" s="276" t="s">
        <v>257</v>
      </c>
      <c r="E105" s="276" t="s">
        <v>188</v>
      </c>
      <c r="F105" s="275" t="s">
        <v>516</v>
      </c>
      <c r="G105" s="285" t="s">
        <v>117</v>
      </c>
      <c r="H105" s="275" t="s">
        <v>522</v>
      </c>
      <c r="I105" s="277" t="s">
        <v>553</v>
      </c>
      <c r="J105" s="277" t="s">
        <v>105</v>
      </c>
      <c r="K105" s="278" t="s">
        <v>552</v>
      </c>
      <c r="L105" s="277" t="s">
        <v>261</v>
      </c>
      <c r="M105" s="277">
        <v>82.1245032409404</v>
      </c>
      <c r="N105" s="279">
        <v>16656.178000000004</v>
      </c>
      <c r="O105" s="136">
        <v>821.058</v>
      </c>
      <c r="P105" s="280">
        <f t="shared" si="1"/>
        <v>20.286238</v>
      </c>
      <c r="Q105" s="281">
        <v>18770.611200000003</v>
      </c>
      <c r="R105" s="282">
        <v>4784.6656</v>
      </c>
      <c r="S105" s="281">
        <f t="shared" si="2"/>
        <v>23555.2768</v>
      </c>
      <c r="T105" s="264">
        <f>VLOOKUP(A105,'Appendix A -  Costs'!A105:G244,6,0)</f>
        <v>0.0013385795</v>
      </c>
      <c r="U105" s="283">
        <f t="shared" si="3"/>
        <v>23555.27814</v>
      </c>
      <c r="V105" s="280">
        <f t="shared" si="4"/>
        <v>28.68893323</v>
      </c>
      <c r="W105" s="280">
        <f t="shared" si="5"/>
        <v>-6899.100139</v>
      </c>
      <c r="X105" s="280">
        <f t="shared" si="6"/>
        <v>-8.402695228</v>
      </c>
      <c r="Y105" s="284">
        <f t="shared" si="7"/>
        <v>-0.4142066769</v>
      </c>
      <c r="Z105" s="266">
        <f t="shared" si="8"/>
        <v>2356.06439</v>
      </c>
      <c r="AA105" s="267">
        <f>Z105*0.275</f>
        <v>647.9177072</v>
      </c>
      <c r="AB105" s="285">
        <v>53.0</v>
      </c>
      <c r="AC105" s="285">
        <v>67.0</v>
      </c>
      <c r="AD105" s="285">
        <v>70.0</v>
      </c>
      <c r="AE105" s="285">
        <v>95.0</v>
      </c>
    </row>
    <row r="106" ht="14.25" customHeight="1">
      <c r="A106" s="269">
        <v>1811105.0</v>
      </c>
      <c r="B106" s="269" t="s">
        <v>264</v>
      </c>
      <c r="C106" s="269" t="s">
        <v>265</v>
      </c>
      <c r="D106" s="270" t="s">
        <v>257</v>
      </c>
      <c r="E106" s="270" t="s">
        <v>547</v>
      </c>
      <c r="F106" s="269" t="s">
        <v>509</v>
      </c>
      <c r="G106" s="274" t="s">
        <v>117</v>
      </c>
      <c r="H106" s="269" t="s">
        <v>522</v>
      </c>
      <c r="I106" s="271" t="s">
        <v>544</v>
      </c>
      <c r="J106" s="271" t="s">
        <v>105</v>
      </c>
      <c r="K106" s="272" t="s">
        <v>549</v>
      </c>
      <c r="L106" s="271" t="s">
        <v>232</v>
      </c>
      <c r="M106" s="271">
        <v>11.888806484043174</v>
      </c>
      <c r="N106" s="259">
        <v>294012.82</v>
      </c>
      <c r="O106" s="133">
        <v>1133.0058</v>
      </c>
      <c r="P106" s="260">
        <f t="shared" si="1"/>
        <v>259.4980714</v>
      </c>
      <c r="Q106" s="263">
        <v>106111.016</v>
      </c>
      <c r="R106" s="273">
        <v>27348.2</v>
      </c>
      <c r="S106" s="263">
        <f t="shared" si="2"/>
        <v>133459.216</v>
      </c>
      <c r="T106" s="264">
        <f>VLOOKUP(A106,'Appendix A -  Costs'!A106:G245,6,0)</f>
        <v>0.007584108315</v>
      </c>
      <c r="U106" s="265">
        <f t="shared" si="3"/>
        <v>133459.2236</v>
      </c>
      <c r="V106" s="260">
        <f t="shared" si="4"/>
        <v>117.7921804</v>
      </c>
      <c r="W106" s="260">
        <f t="shared" si="5"/>
        <v>160553.5964</v>
      </c>
      <c r="X106" s="260">
        <f t="shared" si="6"/>
        <v>141.705891</v>
      </c>
      <c r="Y106" s="227">
        <f t="shared" si="7"/>
        <v>0.5460768562</v>
      </c>
      <c r="Z106" s="266">
        <f t="shared" si="8"/>
        <v>1400.408438</v>
      </c>
      <c r="AA106" s="287">
        <f t="shared" ref="AA106:AA110" si="29">((1/3)*Z106*0.275)+((1/3)*Z106*0.255)+((1/3)*Z106*0.245)</f>
        <v>361.7721798</v>
      </c>
      <c r="AB106" s="274">
        <v>170.0</v>
      </c>
      <c r="AC106" s="274">
        <v>123.0</v>
      </c>
      <c r="AD106" s="274">
        <v>199.0</v>
      </c>
      <c r="AE106" s="274">
        <v>90.0</v>
      </c>
    </row>
    <row r="107" ht="14.25" customHeight="1">
      <c r="A107" s="269">
        <v>1811106.0</v>
      </c>
      <c r="B107" s="269" t="s">
        <v>264</v>
      </c>
      <c r="C107" s="269" t="s">
        <v>554</v>
      </c>
      <c r="D107" s="270" t="s">
        <v>257</v>
      </c>
      <c r="E107" s="270" t="s">
        <v>547</v>
      </c>
      <c r="F107" s="269" t="s">
        <v>509</v>
      </c>
      <c r="G107" s="274" t="s">
        <v>117</v>
      </c>
      <c r="H107" s="269" t="s">
        <v>522</v>
      </c>
      <c r="I107" s="271" t="s">
        <v>544</v>
      </c>
      <c r="J107" s="271" t="s">
        <v>105</v>
      </c>
      <c r="K107" s="272" t="s">
        <v>549</v>
      </c>
      <c r="L107" s="271" t="s">
        <v>268</v>
      </c>
      <c r="M107" s="271">
        <v>302.7979519061419</v>
      </c>
      <c r="N107" s="259">
        <v>597852.9549999998</v>
      </c>
      <c r="O107" s="133">
        <v>3135.072</v>
      </c>
      <c r="P107" s="260">
        <f t="shared" si="1"/>
        <v>190.6983173</v>
      </c>
      <c r="Q107" s="263">
        <v>302075.9808</v>
      </c>
      <c r="R107" s="273">
        <v>80238.9324</v>
      </c>
      <c r="S107" s="263">
        <f t="shared" si="2"/>
        <v>382314.9132</v>
      </c>
      <c r="T107" s="264">
        <f>VLOOKUP(A107,'Appendix A -  Costs'!A107:G246,6,0)</f>
        <v>0.02172587101</v>
      </c>
      <c r="U107" s="265">
        <f t="shared" si="3"/>
        <v>382314.9349</v>
      </c>
      <c r="V107" s="260">
        <f t="shared" si="4"/>
        <v>121.9477367</v>
      </c>
      <c r="W107" s="260">
        <f t="shared" si="5"/>
        <v>215538.0201</v>
      </c>
      <c r="X107" s="260">
        <f t="shared" si="6"/>
        <v>68.75058055</v>
      </c>
      <c r="Y107" s="227">
        <f t="shared" si="7"/>
        <v>0.3605201217</v>
      </c>
      <c r="Z107" s="266">
        <f t="shared" si="8"/>
        <v>36925.52493</v>
      </c>
      <c r="AA107" s="287">
        <f t="shared" si="29"/>
        <v>9539.093939</v>
      </c>
      <c r="AB107" s="274">
        <v>182.0</v>
      </c>
      <c r="AC107" s="274">
        <v>123.0</v>
      </c>
      <c r="AD107" s="274">
        <v>199.0</v>
      </c>
      <c r="AE107" s="274">
        <v>90.0</v>
      </c>
    </row>
    <row r="108" ht="14.25" customHeight="1">
      <c r="A108" s="269">
        <v>1811107.0</v>
      </c>
      <c r="B108" s="269" t="s">
        <v>264</v>
      </c>
      <c r="C108" s="269" t="s">
        <v>555</v>
      </c>
      <c r="D108" s="270" t="s">
        <v>257</v>
      </c>
      <c r="E108" s="270" t="s">
        <v>547</v>
      </c>
      <c r="F108" s="269" t="s">
        <v>509</v>
      </c>
      <c r="G108" s="270" t="s">
        <v>117</v>
      </c>
      <c r="H108" s="269" t="s">
        <v>522</v>
      </c>
      <c r="I108" s="271" t="s">
        <v>544</v>
      </c>
      <c r="J108" s="271" t="s">
        <v>105</v>
      </c>
      <c r="K108" s="272" t="s">
        <v>549</v>
      </c>
      <c r="L108" s="271" t="s">
        <v>261</v>
      </c>
      <c r="M108" s="271">
        <v>147.99509318404395</v>
      </c>
      <c r="N108" s="259">
        <v>55878.912</v>
      </c>
      <c r="O108" s="133">
        <v>398.12159999999994</v>
      </c>
      <c r="P108" s="260">
        <f t="shared" si="1"/>
        <v>140.3563936</v>
      </c>
      <c r="Q108" s="263">
        <v>32421.312000000005</v>
      </c>
      <c r="R108" s="273">
        <v>7333.392</v>
      </c>
      <c r="S108" s="263">
        <f t="shared" si="2"/>
        <v>39754.704</v>
      </c>
      <c r="T108" s="264">
        <f>VLOOKUP(A108,'Appendix A -  Costs'!A108:G247,6,0)</f>
        <v>0.002259146953</v>
      </c>
      <c r="U108" s="265">
        <f t="shared" si="3"/>
        <v>39754.70626</v>
      </c>
      <c r="V108" s="260">
        <f t="shared" si="4"/>
        <v>99.85568796</v>
      </c>
      <c r="W108" s="260">
        <f t="shared" si="5"/>
        <v>16124.20574</v>
      </c>
      <c r="X108" s="260">
        <f t="shared" si="6"/>
        <v>40.50070567</v>
      </c>
      <c r="Y108" s="227">
        <f t="shared" si="7"/>
        <v>0.2885561863</v>
      </c>
      <c r="Z108" s="266">
        <f t="shared" si="8"/>
        <v>14778.15184</v>
      </c>
      <c r="AA108" s="287">
        <f t="shared" si="29"/>
        <v>3817.689226</v>
      </c>
      <c r="AB108" s="274">
        <v>191.0</v>
      </c>
      <c r="AC108" s="274">
        <v>123.0</v>
      </c>
      <c r="AD108" s="274">
        <v>199.0</v>
      </c>
      <c r="AE108" s="274">
        <v>90.0</v>
      </c>
    </row>
    <row r="109" ht="14.25" customHeight="1">
      <c r="A109" s="269">
        <v>1811108.0</v>
      </c>
      <c r="B109" s="269" t="s">
        <v>264</v>
      </c>
      <c r="C109" s="269" t="s">
        <v>270</v>
      </c>
      <c r="D109" s="270" t="s">
        <v>257</v>
      </c>
      <c r="E109" s="270" t="s">
        <v>547</v>
      </c>
      <c r="F109" s="269" t="s">
        <v>516</v>
      </c>
      <c r="G109" s="270" t="s">
        <v>117</v>
      </c>
      <c r="H109" s="269" t="s">
        <v>522</v>
      </c>
      <c r="I109" s="271" t="s">
        <v>544</v>
      </c>
      <c r="J109" s="271" t="s">
        <v>105</v>
      </c>
      <c r="K109" s="272" t="s">
        <v>549</v>
      </c>
      <c r="L109" s="271" t="s">
        <v>271</v>
      </c>
      <c r="M109" s="271">
        <v>115.70706472378905</v>
      </c>
      <c r="N109" s="259">
        <v>36134.899999999994</v>
      </c>
      <c r="O109" s="133">
        <v>302.614</v>
      </c>
      <c r="P109" s="260">
        <f t="shared" si="1"/>
        <v>119.4092144</v>
      </c>
      <c r="Q109" s="263">
        <v>21281.1016</v>
      </c>
      <c r="R109" s="273">
        <v>5759.061000000001</v>
      </c>
      <c r="S109" s="263">
        <f t="shared" si="2"/>
        <v>27040.1626</v>
      </c>
      <c r="T109" s="264">
        <f>VLOOKUP(A109,'Appendix A -  Costs'!A109:G248,6,0)</f>
        <v>0.001536615665</v>
      </c>
      <c r="U109" s="265">
        <f t="shared" si="3"/>
        <v>27040.16414</v>
      </c>
      <c r="V109" s="260">
        <f t="shared" si="4"/>
        <v>89.35529796</v>
      </c>
      <c r="W109" s="260">
        <f t="shared" si="5"/>
        <v>9094.735863</v>
      </c>
      <c r="X109" s="260">
        <f t="shared" si="6"/>
        <v>30.05391642</v>
      </c>
      <c r="Y109" s="227">
        <f t="shared" si="7"/>
        <v>0.2516884193</v>
      </c>
      <c r="Z109" s="266">
        <f t="shared" si="8"/>
        <v>10339.03924</v>
      </c>
      <c r="AA109" s="287">
        <f t="shared" si="29"/>
        <v>2670.918471</v>
      </c>
      <c r="AB109" s="274">
        <v>199.0</v>
      </c>
      <c r="AC109" s="274">
        <v>123.0</v>
      </c>
      <c r="AD109" s="274">
        <v>199.0</v>
      </c>
      <c r="AE109" s="274">
        <v>90.0</v>
      </c>
    </row>
    <row r="110" ht="14.25" customHeight="1">
      <c r="A110" s="269">
        <v>1811109.0</v>
      </c>
      <c r="B110" s="269" t="s">
        <v>264</v>
      </c>
      <c r="C110" s="269" t="s">
        <v>272</v>
      </c>
      <c r="D110" s="270" t="s">
        <v>257</v>
      </c>
      <c r="E110" s="270" t="s">
        <v>547</v>
      </c>
      <c r="F110" s="269" t="s">
        <v>516</v>
      </c>
      <c r="G110" s="270" t="s">
        <v>117</v>
      </c>
      <c r="H110" s="269" t="s">
        <v>522</v>
      </c>
      <c r="I110" s="271" t="s">
        <v>544</v>
      </c>
      <c r="J110" s="271" t="s">
        <v>105</v>
      </c>
      <c r="K110" s="272" t="s">
        <v>549</v>
      </c>
      <c r="L110" s="271" t="s">
        <v>273</v>
      </c>
      <c r="M110" s="271">
        <v>98.4917387845722</v>
      </c>
      <c r="N110" s="259">
        <v>13064.005000000001</v>
      </c>
      <c r="O110" s="133">
        <v>80.51249999999999</v>
      </c>
      <c r="P110" s="260">
        <f t="shared" si="1"/>
        <v>162.2605807</v>
      </c>
      <c r="Q110" s="263">
        <v>7221.5</v>
      </c>
      <c r="R110" s="273">
        <v>1751.75</v>
      </c>
      <c r="S110" s="263">
        <f t="shared" si="2"/>
        <v>8973.25</v>
      </c>
      <c r="T110" s="264">
        <f>VLOOKUP(A110,'Appendix A -  Costs'!A110:G249,6,0)</f>
        <v>0.0005099243198</v>
      </c>
      <c r="U110" s="265">
        <f t="shared" si="3"/>
        <v>8973.25051</v>
      </c>
      <c r="V110" s="260">
        <f t="shared" si="4"/>
        <v>111.4516443</v>
      </c>
      <c r="W110" s="260">
        <f t="shared" si="5"/>
        <v>4090.75449</v>
      </c>
      <c r="X110" s="260">
        <f t="shared" si="6"/>
        <v>50.80893638</v>
      </c>
      <c r="Y110" s="227">
        <f t="shared" si="7"/>
        <v>0.3131317303</v>
      </c>
      <c r="Z110" s="266">
        <f t="shared" si="8"/>
        <v>10977.06624</v>
      </c>
      <c r="AA110" s="287">
        <f t="shared" si="29"/>
        <v>2835.742111</v>
      </c>
      <c r="AB110" s="274">
        <v>211.0</v>
      </c>
      <c r="AC110" s="274">
        <v>123.0</v>
      </c>
      <c r="AD110" s="274">
        <v>199.0</v>
      </c>
      <c r="AE110" s="274">
        <v>90.0</v>
      </c>
    </row>
    <row r="111" ht="14.25" customHeight="1">
      <c r="A111" s="275">
        <v>1811110.0</v>
      </c>
      <c r="B111" s="275" t="s">
        <v>264</v>
      </c>
      <c r="C111" s="275" t="s">
        <v>274</v>
      </c>
      <c r="D111" s="276" t="s">
        <v>257</v>
      </c>
      <c r="E111" s="276" t="s">
        <v>188</v>
      </c>
      <c r="F111" s="275" t="s">
        <v>516</v>
      </c>
      <c r="G111" s="276" t="s">
        <v>117</v>
      </c>
      <c r="H111" s="275" t="s">
        <v>522</v>
      </c>
      <c r="I111" s="277" t="s">
        <v>544</v>
      </c>
      <c r="J111" s="277" t="s">
        <v>105</v>
      </c>
      <c r="K111" s="278" t="s">
        <v>549</v>
      </c>
      <c r="L111" s="277" t="s">
        <v>215</v>
      </c>
      <c r="M111" s="277">
        <v>75.03364969899343</v>
      </c>
      <c r="N111" s="279">
        <v>91329.997</v>
      </c>
      <c r="O111" s="136">
        <v>323.1235</v>
      </c>
      <c r="P111" s="280">
        <f t="shared" si="1"/>
        <v>282.6473376</v>
      </c>
      <c r="Q111" s="281">
        <v>26945.116000000005</v>
      </c>
      <c r="R111" s="282">
        <v>7019.911800000002</v>
      </c>
      <c r="S111" s="281">
        <f t="shared" si="2"/>
        <v>33965.0278</v>
      </c>
      <c r="T111" s="264">
        <f>VLOOKUP(A111,'Appendix A -  Costs'!A111:G250,6,0)</f>
        <v>0.001930136093</v>
      </c>
      <c r="U111" s="283">
        <f t="shared" si="3"/>
        <v>33965.02973</v>
      </c>
      <c r="V111" s="280">
        <f t="shared" si="4"/>
        <v>105.1146999</v>
      </c>
      <c r="W111" s="280">
        <f t="shared" si="5"/>
        <v>57364.96727</v>
      </c>
      <c r="X111" s="280">
        <f t="shared" si="6"/>
        <v>177.5326377</v>
      </c>
      <c r="Y111" s="284">
        <f t="shared" si="7"/>
        <v>0.6281065275</v>
      </c>
      <c r="Z111" s="266">
        <f t="shared" si="8"/>
        <v>7887.13957</v>
      </c>
      <c r="AA111" s="267">
        <f>Z111*0.275</f>
        <v>2168.963382</v>
      </c>
      <c r="AB111" s="285">
        <v>170.0</v>
      </c>
      <c r="AC111" s="285">
        <v>123.0</v>
      </c>
      <c r="AD111" s="285">
        <v>199.0</v>
      </c>
      <c r="AE111" s="285">
        <v>90.0</v>
      </c>
    </row>
    <row r="112" ht="14.25" customHeight="1">
      <c r="A112" s="269">
        <v>1811111.0</v>
      </c>
      <c r="B112" s="269" t="s">
        <v>275</v>
      </c>
      <c r="C112" s="269" t="s">
        <v>276</v>
      </c>
      <c r="D112" s="270" t="s">
        <v>257</v>
      </c>
      <c r="E112" s="270" t="s">
        <v>548</v>
      </c>
      <c r="F112" s="269" t="s">
        <v>509</v>
      </c>
      <c r="G112" s="270" t="s">
        <v>117</v>
      </c>
      <c r="H112" s="269" t="s">
        <v>127</v>
      </c>
      <c r="I112" s="271" t="s">
        <v>546</v>
      </c>
      <c r="J112" s="271" t="s">
        <v>105</v>
      </c>
      <c r="K112" s="272" t="s">
        <v>549</v>
      </c>
      <c r="L112" s="271" t="s">
        <v>215</v>
      </c>
      <c r="M112" s="271">
        <v>16.450755169802047</v>
      </c>
      <c r="N112" s="259">
        <v>7071.896</v>
      </c>
      <c r="O112" s="133">
        <v>51.46019999999999</v>
      </c>
      <c r="P112" s="260">
        <f t="shared" si="1"/>
        <v>137.4245728</v>
      </c>
      <c r="Q112" s="263">
        <v>2874.1944000000008</v>
      </c>
      <c r="R112" s="273">
        <v>704.5962000000002</v>
      </c>
      <c r="S112" s="263">
        <f t="shared" si="2"/>
        <v>3578.7906</v>
      </c>
      <c r="T112" s="264">
        <f>VLOOKUP(A112,'Appendix A -  Costs'!A112:G251,6,0)</f>
        <v>0.0002033725085</v>
      </c>
      <c r="U112" s="265">
        <f t="shared" si="3"/>
        <v>3578.790803</v>
      </c>
      <c r="V112" s="260">
        <f t="shared" si="4"/>
        <v>69.54482888</v>
      </c>
      <c r="W112" s="260">
        <f t="shared" si="5"/>
        <v>3493.105197</v>
      </c>
      <c r="X112" s="260">
        <f t="shared" si="6"/>
        <v>67.87974389</v>
      </c>
      <c r="Y112" s="227">
        <f t="shared" si="7"/>
        <v>0.4939418222</v>
      </c>
      <c r="Z112" s="266">
        <f t="shared" si="8"/>
        <v>1144.064953</v>
      </c>
      <c r="AA112" s="287">
        <f t="shared" ref="AA112:AA116" si="30">((1/2)*Z112*0.275)+((1/2)*Z112*0.255)</f>
        <v>303.1772126</v>
      </c>
      <c r="AB112" s="274">
        <v>42.0</v>
      </c>
      <c r="AC112" s="274">
        <v>62.0</v>
      </c>
      <c r="AD112" s="274">
        <v>58.0</v>
      </c>
      <c r="AE112" s="274">
        <v>91.0</v>
      </c>
    </row>
    <row r="113" ht="14.25" customHeight="1">
      <c r="A113" s="269">
        <v>1811112.0</v>
      </c>
      <c r="B113" s="269" t="s">
        <v>275</v>
      </c>
      <c r="C113" s="269" t="s">
        <v>280</v>
      </c>
      <c r="D113" s="270" t="s">
        <v>257</v>
      </c>
      <c r="E113" s="270" t="s">
        <v>548</v>
      </c>
      <c r="F113" s="269" t="s">
        <v>509</v>
      </c>
      <c r="G113" s="270" t="s">
        <v>117</v>
      </c>
      <c r="H113" s="269" t="s">
        <v>127</v>
      </c>
      <c r="I113" s="271" t="s">
        <v>546</v>
      </c>
      <c r="J113" s="271" t="s">
        <v>105</v>
      </c>
      <c r="K113" s="272" t="s">
        <v>549</v>
      </c>
      <c r="L113" s="271" t="s">
        <v>108</v>
      </c>
      <c r="M113" s="271">
        <v>3.07623655761436</v>
      </c>
      <c r="N113" s="259">
        <v>11391.6</v>
      </c>
      <c r="O113" s="133">
        <v>103.58709999999999</v>
      </c>
      <c r="P113" s="260">
        <f t="shared" si="1"/>
        <v>109.9712223</v>
      </c>
      <c r="Q113" s="263">
        <v>6366.4128</v>
      </c>
      <c r="R113" s="273">
        <v>1740.8160000000003</v>
      </c>
      <c r="S113" s="263">
        <f t="shared" si="2"/>
        <v>8107.2288</v>
      </c>
      <c r="T113" s="264">
        <f>VLOOKUP(A113,'Appendix A -  Costs'!A113:G252,6,0)</f>
        <v>0.0004607107939</v>
      </c>
      <c r="U113" s="265">
        <f t="shared" si="3"/>
        <v>8107.229261</v>
      </c>
      <c r="V113" s="260">
        <f t="shared" si="4"/>
        <v>78.26485403</v>
      </c>
      <c r="W113" s="260">
        <f t="shared" si="5"/>
        <v>3284.370739</v>
      </c>
      <c r="X113" s="260">
        <f t="shared" si="6"/>
        <v>31.70636826</v>
      </c>
      <c r="Y113" s="227">
        <f t="shared" si="7"/>
        <v>0.2883151392</v>
      </c>
      <c r="Z113" s="266">
        <f t="shared" si="8"/>
        <v>240.7612051</v>
      </c>
      <c r="AA113" s="287">
        <f t="shared" si="30"/>
        <v>63.80171936</v>
      </c>
      <c r="AB113" s="274">
        <v>46.0</v>
      </c>
      <c r="AC113" s="274">
        <v>62.0</v>
      </c>
      <c r="AD113" s="274">
        <v>58.0</v>
      </c>
      <c r="AE113" s="274">
        <v>91.0</v>
      </c>
    </row>
    <row r="114" ht="14.25" customHeight="1">
      <c r="A114" s="269">
        <v>1811113.0</v>
      </c>
      <c r="B114" s="269" t="s">
        <v>275</v>
      </c>
      <c r="C114" s="269" t="s">
        <v>282</v>
      </c>
      <c r="D114" s="270" t="s">
        <v>257</v>
      </c>
      <c r="E114" s="270" t="s">
        <v>548</v>
      </c>
      <c r="F114" s="269" t="s">
        <v>509</v>
      </c>
      <c r="G114" s="270" t="s">
        <v>117</v>
      </c>
      <c r="H114" s="269" t="s">
        <v>127</v>
      </c>
      <c r="I114" s="271" t="s">
        <v>546</v>
      </c>
      <c r="J114" s="271" t="s">
        <v>105</v>
      </c>
      <c r="K114" s="272" t="s">
        <v>549</v>
      </c>
      <c r="L114" s="271"/>
      <c r="M114" s="271">
        <v>0.6823171113555627</v>
      </c>
      <c r="N114" s="259">
        <v>13278.870000000003</v>
      </c>
      <c r="O114" s="133">
        <v>87.4846</v>
      </c>
      <c r="P114" s="260">
        <f t="shared" si="1"/>
        <v>151.7852285</v>
      </c>
      <c r="Q114" s="263">
        <v>8006.310400000001</v>
      </c>
      <c r="R114" s="273">
        <v>1902.4896</v>
      </c>
      <c r="S114" s="263">
        <f t="shared" si="2"/>
        <v>9908.8</v>
      </c>
      <c r="T114" s="264">
        <f>VLOOKUP(A114,'Appendix A -  Costs'!A114:G253,6,0)</f>
        <v>0.00056308897</v>
      </c>
      <c r="U114" s="265">
        <f t="shared" si="3"/>
        <v>9908.800563</v>
      </c>
      <c r="V114" s="260">
        <f t="shared" si="4"/>
        <v>113.2633694</v>
      </c>
      <c r="W114" s="260">
        <f t="shared" si="5"/>
        <v>3370.069437</v>
      </c>
      <c r="X114" s="260">
        <f t="shared" si="6"/>
        <v>38.52185913</v>
      </c>
      <c r="Y114" s="227">
        <f t="shared" si="7"/>
        <v>0.2537918842</v>
      </c>
      <c r="Z114" s="266">
        <f t="shared" si="8"/>
        <v>77.281535</v>
      </c>
      <c r="AA114" s="287">
        <f t="shared" si="30"/>
        <v>20.47960678</v>
      </c>
      <c r="AB114" s="274">
        <v>50.0</v>
      </c>
      <c r="AC114" s="274">
        <v>62.0</v>
      </c>
      <c r="AD114" s="274">
        <v>58.0</v>
      </c>
      <c r="AE114" s="274">
        <v>91.0</v>
      </c>
    </row>
    <row r="115" ht="14.25" customHeight="1">
      <c r="A115" s="269">
        <v>1811114.0</v>
      </c>
      <c r="B115" s="269" t="s">
        <v>275</v>
      </c>
      <c r="C115" s="269" t="s">
        <v>284</v>
      </c>
      <c r="D115" s="270" t="s">
        <v>257</v>
      </c>
      <c r="E115" s="270" t="s">
        <v>548</v>
      </c>
      <c r="F115" s="269" t="s">
        <v>509</v>
      </c>
      <c r="G115" s="270" t="s">
        <v>117</v>
      </c>
      <c r="H115" s="269" t="s">
        <v>127</v>
      </c>
      <c r="I115" s="271" t="s">
        <v>546</v>
      </c>
      <c r="J115" s="271" t="s">
        <v>105</v>
      </c>
      <c r="K115" s="272" t="s">
        <v>549</v>
      </c>
      <c r="L115" s="271"/>
      <c r="M115" s="271">
        <v>519.0463479444344</v>
      </c>
      <c r="N115" s="259">
        <v>626981.3</v>
      </c>
      <c r="O115" s="133">
        <v>6505.2405</v>
      </c>
      <c r="P115" s="260">
        <f t="shared" si="1"/>
        <v>96.38095625</v>
      </c>
      <c r="Q115" s="263">
        <v>255630.15280000004</v>
      </c>
      <c r="R115" s="273">
        <v>65884.06000000001</v>
      </c>
      <c r="S115" s="263">
        <f t="shared" si="2"/>
        <v>321514.2128</v>
      </c>
      <c r="T115" s="264">
        <f>VLOOKUP(A115,'Appendix A -  Costs'!A115:G254,6,0)</f>
        <v>0.01827073984</v>
      </c>
      <c r="U115" s="265">
        <f t="shared" si="3"/>
        <v>321514.2311</v>
      </c>
      <c r="V115" s="260">
        <f t="shared" si="4"/>
        <v>49.4238808</v>
      </c>
      <c r="W115" s="260">
        <f t="shared" si="5"/>
        <v>305467.0689</v>
      </c>
      <c r="X115" s="260">
        <f t="shared" si="6"/>
        <v>46.95707544</v>
      </c>
      <c r="Y115" s="227">
        <f t="shared" si="7"/>
        <v>0.4872028383</v>
      </c>
      <c r="Z115" s="266">
        <f t="shared" si="8"/>
        <v>25653.28483</v>
      </c>
      <c r="AA115" s="287">
        <f t="shared" si="30"/>
        <v>6798.120481</v>
      </c>
      <c r="AB115" s="274">
        <v>54.0</v>
      </c>
      <c r="AC115" s="274">
        <v>62.0</v>
      </c>
      <c r="AD115" s="274">
        <v>58.0</v>
      </c>
      <c r="AE115" s="274">
        <v>91.0</v>
      </c>
    </row>
    <row r="116" ht="14.25" customHeight="1">
      <c r="A116" s="269">
        <v>1811115.0</v>
      </c>
      <c r="B116" s="269" t="s">
        <v>275</v>
      </c>
      <c r="C116" s="269" t="s">
        <v>286</v>
      </c>
      <c r="D116" s="270" t="s">
        <v>257</v>
      </c>
      <c r="E116" s="270" t="s">
        <v>548</v>
      </c>
      <c r="F116" s="269" t="s">
        <v>509</v>
      </c>
      <c r="G116" s="270" t="s">
        <v>117</v>
      </c>
      <c r="H116" s="269" t="s">
        <v>127</v>
      </c>
      <c r="I116" s="271" t="s">
        <v>546</v>
      </c>
      <c r="J116" s="271" t="s">
        <v>105</v>
      </c>
      <c r="K116" s="272" t="s">
        <v>549</v>
      </c>
      <c r="L116" s="271" t="s">
        <v>106</v>
      </c>
      <c r="M116" s="271">
        <v>615.540631547711</v>
      </c>
      <c r="N116" s="259">
        <v>18320.816</v>
      </c>
      <c r="O116" s="133">
        <v>78.7497</v>
      </c>
      <c r="P116" s="260">
        <f t="shared" si="1"/>
        <v>232.6461688</v>
      </c>
      <c r="Q116" s="263">
        <v>7897.084800000001</v>
      </c>
      <c r="R116" s="273">
        <v>1935.5600000000004</v>
      </c>
      <c r="S116" s="263">
        <f t="shared" si="2"/>
        <v>9832.6448</v>
      </c>
      <c r="T116" s="264">
        <f>VLOOKUP(A116,'Appendix A -  Costs'!A116:G255,6,0)</f>
        <v>0.0005587612862</v>
      </c>
      <c r="U116" s="265">
        <f t="shared" si="3"/>
        <v>9832.645359</v>
      </c>
      <c r="V116" s="260">
        <f t="shared" si="4"/>
        <v>124.8594643</v>
      </c>
      <c r="W116" s="260">
        <f t="shared" si="5"/>
        <v>8488.170641</v>
      </c>
      <c r="X116" s="260">
        <f t="shared" si="6"/>
        <v>107.7867045</v>
      </c>
      <c r="Y116" s="227">
        <f t="shared" si="7"/>
        <v>0.4633074554</v>
      </c>
      <c r="Z116" s="266">
        <f t="shared" si="8"/>
        <v>76856.07353</v>
      </c>
      <c r="AA116" s="287">
        <f t="shared" si="30"/>
        <v>20366.85949</v>
      </c>
      <c r="AB116" s="274">
        <v>59.0</v>
      </c>
      <c r="AC116" s="274">
        <v>62.0</v>
      </c>
      <c r="AD116" s="274">
        <v>58.0</v>
      </c>
      <c r="AE116" s="274">
        <v>91.0</v>
      </c>
    </row>
    <row r="117" ht="14.25" customHeight="1">
      <c r="A117" s="269">
        <v>1811116.0</v>
      </c>
      <c r="B117" s="269" t="s">
        <v>275</v>
      </c>
      <c r="C117" s="269" t="s">
        <v>288</v>
      </c>
      <c r="D117" s="270" t="s">
        <v>257</v>
      </c>
      <c r="E117" s="270" t="s">
        <v>110</v>
      </c>
      <c r="F117" s="269" t="s">
        <v>509</v>
      </c>
      <c r="G117" s="270" t="s">
        <v>117</v>
      </c>
      <c r="H117" s="269" t="s">
        <v>127</v>
      </c>
      <c r="I117" s="271" t="s">
        <v>546</v>
      </c>
      <c r="J117" s="271" t="s">
        <v>105</v>
      </c>
      <c r="K117" s="272" t="s">
        <v>549</v>
      </c>
      <c r="L117" s="271" t="s">
        <v>106</v>
      </c>
      <c r="M117" s="271">
        <v>278.0639697231093</v>
      </c>
      <c r="N117" s="259">
        <v>506261.62400000007</v>
      </c>
      <c r="O117" s="133">
        <v>4712.9814</v>
      </c>
      <c r="P117" s="260">
        <f t="shared" si="1"/>
        <v>107.4185491</v>
      </c>
      <c r="Q117" s="263">
        <v>258260.46400000004</v>
      </c>
      <c r="R117" s="273">
        <v>67283.6472</v>
      </c>
      <c r="S117" s="263">
        <f t="shared" si="2"/>
        <v>325544.1112</v>
      </c>
      <c r="T117" s="264">
        <f>VLOOKUP(A117,'Appendix A -  Costs'!A117:G256,6,0)</f>
        <v>0.01849974752</v>
      </c>
      <c r="U117" s="265">
        <f t="shared" si="3"/>
        <v>325544.1297</v>
      </c>
      <c r="V117" s="260">
        <f t="shared" si="4"/>
        <v>69.07392626</v>
      </c>
      <c r="W117" s="260">
        <f t="shared" si="5"/>
        <v>180717.4943</v>
      </c>
      <c r="X117" s="260">
        <f t="shared" si="6"/>
        <v>38.34462285</v>
      </c>
      <c r="Y117" s="227">
        <f t="shared" si="7"/>
        <v>0.356964632</v>
      </c>
      <c r="Z117" s="266">
        <f t="shared" si="8"/>
        <v>19206.97014</v>
      </c>
      <c r="AA117" s="267">
        <f t="shared" ref="AA117:AA121" si="31">Z117*0.245</f>
        <v>4705.707685</v>
      </c>
      <c r="AB117" s="274">
        <v>42.0</v>
      </c>
      <c r="AC117" s="274">
        <v>62.0</v>
      </c>
      <c r="AD117" s="274">
        <v>58.0</v>
      </c>
      <c r="AE117" s="274">
        <v>91.0</v>
      </c>
    </row>
    <row r="118" ht="14.25" customHeight="1">
      <c r="A118" s="269">
        <v>1811117.0</v>
      </c>
      <c r="B118" s="269" t="s">
        <v>275</v>
      </c>
      <c r="C118" s="269" t="s">
        <v>289</v>
      </c>
      <c r="D118" s="270" t="s">
        <v>257</v>
      </c>
      <c r="E118" s="270" t="s">
        <v>110</v>
      </c>
      <c r="F118" s="269" t="s">
        <v>509</v>
      </c>
      <c r="G118" s="270" t="s">
        <v>117</v>
      </c>
      <c r="H118" s="269" t="s">
        <v>127</v>
      </c>
      <c r="I118" s="271" t="s">
        <v>546</v>
      </c>
      <c r="J118" s="271" t="s">
        <v>105</v>
      </c>
      <c r="K118" s="272" t="s">
        <v>549</v>
      </c>
      <c r="L118" s="271" t="s">
        <v>106</v>
      </c>
      <c r="M118" s="271">
        <v>113.25420442469822</v>
      </c>
      <c r="N118" s="259">
        <v>191782.272</v>
      </c>
      <c r="O118" s="133">
        <v>1955.3519999999999</v>
      </c>
      <c r="P118" s="260">
        <f t="shared" si="1"/>
        <v>98.08068931</v>
      </c>
      <c r="Q118" s="263">
        <v>95690.8656</v>
      </c>
      <c r="R118" s="273">
        <v>25130.934400000002</v>
      </c>
      <c r="S118" s="263">
        <f t="shared" si="2"/>
        <v>120821.8</v>
      </c>
      <c r="T118" s="264">
        <f>VLOOKUP(A118,'Appendix A -  Costs'!A118:G257,6,0)</f>
        <v>0.006865959845</v>
      </c>
      <c r="U118" s="265">
        <f t="shared" si="3"/>
        <v>120821.8069</v>
      </c>
      <c r="V118" s="260">
        <f t="shared" si="4"/>
        <v>61.79031032</v>
      </c>
      <c r="W118" s="260">
        <f t="shared" si="5"/>
        <v>70960.46513</v>
      </c>
      <c r="X118" s="260">
        <f t="shared" si="6"/>
        <v>36.29037899</v>
      </c>
      <c r="Y118" s="227">
        <f t="shared" si="7"/>
        <v>0.370005342</v>
      </c>
      <c r="Z118" s="266">
        <f t="shared" si="8"/>
        <v>6998.012437</v>
      </c>
      <c r="AA118" s="267">
        <f t="shared" si="31"/>
        <v>1714.513047</v>
      </c>
      <c r="AB118" s="274">
        <v>46.0</v>
      </c>
      <c r="AC118" s="274">
        <v>62.0</v>
      </c>
      <c r="AD118" s="274">
        <v>58.0</v>
      </c>
      <c r="AE118" s="274">
        <v>91.0</v>
      </c>
    </row>
    <row r="119" ht="14.25" customHeight="1">
      <c r="A119" s="269">
        <v>1811118.0</v>
      </c>
      <c r="B119" s="269" t="s">
        <v>275</v>
      </c>
      <c r="C119" s="269" t="s">
        <v>290</v>
      </c>
      <c r="D119" s="270" t="s">
        <v>257</v>
      </c>
      <c r="E119" s="270" t="s">
        <v>110</v>
      </c>
      <c r="F119" s="269" t="s">
        <v>509</v>
      </c>
      <c r="G119" s="270" t="s">
        <v>117</v>
      </c>
      <c r="H119" s="269" t="s">
        <v>127</v>
      </c>
      <c r="I119" s="271" t="s">
        <v>546</v>
      </c>
      <c r="J119" s="271" t="s">
        <v>105</v>
      </c>
      <c r="K119" s="272" t="s">
        <v>549</v>
      </c>
      <c r="L119" s="271" t="s">
        <v>106</v>
      </c>
      <c r="M119" s="271">
        <v>404.8427145681537</v>
      </c>
      <c r="N119" s="259">
        <v>217977.1</v>
      </c>
      <c r="O119" s="133">
        <v>1779.6144</v>
      </c>
      <c r="P119" s="260">
        <f t="shared" si="1"/>
        <v>122.4855789</v>
      </c>
      <c r="Q119" s="263">
        <v>78511.2768</v>
      </c>
      <c r="R119" s="273">
        <v>18665.6712</v>
      </c>
      <c r="S119" s="263">
        <f t="shared" si="2"/>
        <v>97176.948</v>
      </c>
      <c r="T119" s="264">
        <f>VLOOKUP(A119,'Appendix A -  Costs'!A119:G258,6,0)</f>
        <v>0.00552229004</v>
      </c>
      <c r="U119" s="265">
        <f t="shared" si="3"/>
        <v>97176.95352</v>
      </c>
      <c r="V119" s="260">
        <f t="shared" si="4"/>
        <v>54.60562329</v>
      </c>
      <c r="W119" s="260">
        <f t="shared" si="5"/>
        <v>120800.1465</v>
      </c>
      <c r="X119" s="260">
        <f t="shared" si="6"/>
        <v>67.87995561</v>
      </c>
      <c r="Y119" s="227">
        <f t="shared" si="7"/>
        <v>0.5541873274</v>
      </c>
      <c r="Z119" s="266">
        <f t="shared" si="8"/>
        <v>22106.68876</v>
      </c>
      <c r="AA119" s="267">
        <f t="shared" si="31"/>
        <v>5416.138747</v>
      </c>
      <c r="AB119" s="274">
        <v>48.0</v>
      </c>
      <c r="AC119" s="274">
        <v>62.0</v>
      </c>
      <c r="AD119" s="274">
        <v>58.0</v>
      </c>
      <c r="AE119" s="274">
        <v>91.0</v>
      </c>
    </row>
    <row r="120" ht="14.25" customHeight="1">
      <c r="A120" s="269">
        <v>1811119.0</v>
      </c>
      <c r="B120" s="269" t="s">
        <v>275</v>
      </c>
      <c r="C120" s="269" t="s">
        <v>291</v>
      </c>
      <c r="D120" s="270" t="s">
        <v>257</v>
      </c>
      <c r="E120" s="270" t="s">
        <v>110</v>
      </c>
      <c r="F120" s="269" t="s">
        <v>509</v>
      </c>
      <c r="G120" s="270" t="s">
        <v>117</v>
      </c>
      <c r="H120" s="269" t="s">
        <v>127</v>
      </c>
      <c r="I120" s="271" t="s">
        <v>546</v>
      </c>
      <c r="J120" s="271" t="s">
        <v>105</v>
      </c>
      <c r="K120" s="272" t="s">
        <v>549</v>
      </c>
      <c r="L120" s="271" t="s">
        <v>106</v>
      </c>
      <c r="M120" s="271">
        <v>1108.4173509882862</v>
      </c>
      <c r="N120" s="259">
        <v>13992.447</v>
      </c>
      <c r="O120" s="133">
        <v>85.87999999999998</v>
      </c>
      <c r="P120" s="260">
        <f t="shared" si="1"/>
        <v>162.9302166</v>
      </c>
      <c r="Q120" s="263">
        <v>5119.884000000001</v>
      </c>
      <c r="R120" s="273">
        <v>1243.4004000000002</v>
      </c>
      <c r="S120" s="263">
        <f t="shared" si="2"/>
        <v>6363.2844</v>
      </c>
      <c r="T120" s="264">
        <f>VLOOKUP(A120,'Appendix A -  Costs'!A120:G259,6,0)</f>
        <v>0.0003616073852</v>
      </c>
      <c r="U120" s="265">
        <f t="shared" si="3"/>
        <v>6363.284762</v>
      </c>
      <c r="V120" s="260">
        <f t="shared" si="4"/>
        <v>74.09507175</v>
      </c>
      <c r="W120" s="260">
        <f t="shared" si="5"/>
        <v>7629.162238</v>
      </c>
      <c r="X120" s="260">
        <f t="shared" si="6"/>
        <v>88.83514483</v>
      </c>
      <c r="Y120" s="227">
        <f t="shared" si="7"/>
        <v>0.5452343138</v>
      </c>
      <c r="Z120" s="266">
        <f t="shared" si="8"/>
        <v>82128.26315</v>
      </c>
      <c r="AA120" s="267">
        <f t="shared" si="31"/>
        <v>20121.42447</v>
      </c>
      <c r="AB120" s="274">
        <v>50.0</v>
      </c>
      <c r="AC120" s="274">
        <v>62.0</v>
      </c>
      <c r="AD120" s="274">
        <v>58.0</v>
      </c>
      <c r="AE120" s="274">
        <v>91.0</v>
      </c>
    </row>
    <row r="121" ht="14.25" customHeight="1">
      <c r="A121" s="269">
        <v>1811120.0</v>
      </c>
      <c r="B121" s="269" t="s">
        <v>275</v>
      </c>
      <c r="C121" s="269" t="s">
        <v>292</v>
      </c>
      <c r="D121" s="270" t="s">
        <v>257</v>
      </c>
      <c r="E121" s="270" t="s">
        <v>110</v>
      </c>
      <c r="F121" s="269" t="s">
        <v>509</v>
      </c>
      <c r="G121" s="270" t="s">
        <v>117</v>
      </c>
      <c r="H121" s="269" t="s">
        <v>127</v>
      </c>
      <c r="I121" s="271" t="s">
        <v>546</v>
      </c>
      <c r="J121" s="271" t="s">
        <v>105</v>
      </c>
      <c r="K121" s="272" t="s">
        <v>549</v>
      </c>
      <c r="L121" s="271"/>
      <c r="M121" s="271">
        <v>109.36014737086526</v>
      </c>
      <c r="N121" s="259">
        <v>268203.642</v>
      </c>
      <c r="O121" s="133">
        <v>2715.8985</v>
      </c>
      <c r="P121" s="260">
        <f t="shared" si="1"/>
        <v>98.75319052</v>
      </c>
      <c r="Q121" s="263">
        <v>120362.03520000001</v>
      </c>
      <c r="R121" s="273">
        <v>31971.165600000008</v>
      </c>
      <c r="S121" s="263">
        <f t="shared" si="2"/>
        <v>152333.2008</v>
      </c>
      <c r="T121" s="264">
        <f>VLOOKUP(A121,'Appendix A -  Costs'!A121:G260,6,0)</f>
        <v>0.008656663282</v>
      </c>
      <c r="U121" s="265">
        <f t="shared" si="3"/>
        <v>152333.2095</v>
      </c>
      <c r="V121" s="260">
        <f t="shared" si="4"/>
        <v>56.08943392</v>
      </c>
      <c r="W121" s="260">
        <f t="shared" si="5"/>
        <v>115870.4325</v>
      </c>
      <c r="X121" s="260">
        <f t="shared" si="6"/>
        <v>42.6637566</v>
      </c>
      <c r="Y121" s="227">
        <f t="shared" si="7"/>
        <v>0.4320240832</v>
      </c>
      <c r="Z121" s="266">
        <f t="shared" si="8"/>
        <v>6133.94876</v>
      </c>
      <c r="AA121" s="267">
        <f t="shared" si="31"/>
        <v>1502.817446</v>
      </c>
      <c r="AB121" s="274">
        <v>54.0</v>
      </c>
      <c r="AC121" s="274">
        <v>62.0</v>
      </c>
      <c r="AD121" s="274">
        <v>58.0</v>
      </c>
      <c r="AE121" s="274">
        <v>91.0</v>
      </c>
    </row>
    <row r="122" ht="14.25" customHeight="1">
      <c r="A122" s="269">
        <v>1811121.0</v>
      </c>
      <c r="B122" s="269" t="s">
        <v>275</v>
      </c>
      <c r="C122" s="269" t="s">
        <v>286</v>
      </c>
      <c r="D122" s="270" t="s">
        <v>257</v>
      </c>
      <c r="E122" s="270" t="s">
        <v>548</v>
      </c>
      <c r="F122" s="269" t="s">
        <v>509</v>
      </c>
      <c r="G122" s="270" t="s">
        <v>117</v>
      </c>
      <c r="H122" s="269" t="s">
        <v>127</v>
      </c>
      <c r="I122" s="271" t="s">
        <v>546</v>
      </c>
      <c r="J122" s="271" t="s">
        <v>105</v>
      </c>
      <c r="K122" s="272" t="s">
        <v>549</v>
      </c>
      <c r="L122" s="271"/>
      <c r="M122" s="271">
        <v>324.9319198522267</v>
      </c>
      <c r="N122" s="259">
        <v>57554.73900000001</v>
      </c>
      <c r="O122" s="133">
        <v>362.1198</v>
      </c>
      <c r="P122" s="260">
        <f t="shared" si="1"/>
        <v>158.9383928</v>
      </c>
      <c r="Q122" s="263">
        <v>24465.126400000005</v>
      </c>
      <c r="R122" s="273">
        <v>5763.419200000001</v>
      </c>
      <c r="S122" s="263">
        <f t="shared" si="2"/>
        <v>30228.5456</v>
      </c>
      <c r="T122" s="264">
        <f>VLOOKUP(A122,'Appendix A -  Costs'!A122:G261,6,0)</f>
        <v>0.001717802419</v>
      </c>
      <c r="U122" s="265">
        <f t="shared" si="3"/>
        <v>30228.54732</v>
      </c>
      <c r="V122" s="260">
        <f t="shared" si="4"/>
        <v>83.47664866</v>
      </c>
      <c r="W122" s="260">
        <f t="shared" si="5"/>
        <v>27326.19168</v>
      </c>
      <c r="X122" s="260">
        <f t="shared" si="6"/>
        <v>75.4617441</v>
      </c>
      <c r="Y122" s="227">
        <f t="shared" si="7"/>
        <v>0.4747861281</v>
      </c>
      <c r="Z122" s="266">
        <f t="shared" si="8"/>
        <v>27124.22771</v>
      </c>
      <c r="AA122" s="287">
        <f>((1/2)*Z122*0.275)+((1/2)*Z122*0.255)</f>
        <v>7187.920344</v>
      </c>
      <c r="AB122" s="274">
        <v>55.0</v>
      </c>
      <c r="AC122" s="274">
        <v>62.0</v>
      </c>
      <c r="AD122" s="274">
        <v>58.0</v>
      </c>
      <c r="AE122" s="274">
        <v>91.0</v>
      </c>
    </row>
    <row r="123" ht="14.25" customHeight="1">
      <c r="A123" s="269">
        <v>1811122.0</v>
      </c>
      <c r="B123" s="269" t="s">
        <v>275</v>
      </c>
      <c r="C123" s="269" t="s">
        <v>293</v>
      </c>
      <c r="D123" s="270" t="s">
        <v>257</v>
      </c>
      <c r="E123" s="270" t="s">
        <v>190</v>
      </c>
      <c r="F123" s="269" t="s">
        <v>509</v>
      </c>
      <c r="G123" s="270" t="s">
        <v>117</v>
      </c>
      <c r="H123" s="269" t="s">
        <v>127</v>
      </c>
      <c r="I123" s="271" t="s">
        <v>546</v>
      </c>
      <c r="J123" s="271" t="s">
        <v>105</v>
      </c>
      <c r="K123" s="272" t="s">
        <v>549</v>
      </c>
      <c r="L123" s="271"/>
      <c r="M123" s="271">
        <v>313.1627105252834</v>
      </c>
      <c r="N123" s="259">
        <v>209698.731</v>
      </c>
      <c r="O123" s="133">
        <v>2079.9345</v>
      </c>
      <c r="P123" s="260">
        <f t="shared" si="1"/>
        <v>100.8198725</v>
      </c>
      <c r="Q123" s="263">
        <v>87663.23280000001</v>
      </c>
      <c r="R123" s="273">
        <v>21915.808200000003</v>
      </c>
      <c r="S123" s="263">
        <f t="shared" si="2"/>
        <v>109579.041</v>
      </c>
      <c r="T123" s="264">
        <f>VLOOKUP(A123,'Appendix A -  Costs'!A123:G262,6,0)</f>
        <v>0.006227065772</v>
      </c>
      <c r="U123" s="265">
        <f t="shared" si="3"/>
        <v>109579.0472</v>
      </c>
      <c r="V123" s="260">
        <f t="shared" si="4"/>
        <v>52.68389328</v>
      </c>
      <c r="W123" s="260">
        <f t="shared" si="5"/>
        <v>100119.6838</v>
      </c>
      <c r="X123" s="260">
        <f t="shared" si="6"/>
        <v>48.13597917</v>
      </c>
      <c r="Y123" s="227">
        <f t="shared" si="7"/>
        <v>0.4774453488</v>
      </c>
      <c r="Z123" s="266">
        <f t="shared" si="8"/>
        <v>16498.63082</v>
      </c>
      <c r="AA123" s="267">
        <f>Z123*0.275</f>
        <v>4537.123476</v>
      </c>
      <c r="AB123" s="274">
        <v>54.0</v>
      </c>
      <c r="AC123" s="274">
        <v>62.0</v>
      </c>
      <c r="AD123" s="274">
        <v>58.0</v>
      </c>
      <c r="AE123" s="274">
        <v>91.0</v>
      </c>
    </row>
    <row r="124" ht="14.25" customHeight="1">
      <c r="A124" s="269">
        <v>1811123.0</v>
      </c>
      <c r="B124" s="269" t="s">
        <v>275</v>
      </c>
      <c r="C124" s="269" t="s">
        <v>294</v>
      </c>
      <c r="D124" s="270" t="s">
        <v>257</v>
      </c>
      <c r="E124" s="270" t="s">
        <v>548</v>
      </c>
      <c r="F124" s="269" t="s">
        <v>516</v>
      </c>
      <c r="G124" s="270" t="s">
        <v>99</v>
      </c>
      <c r="H124" s="269" t="s">
        <v>522</v>
      </c>
      <c r="I124" s="271" t="s">
        <v>544</v>
      </c>
      <c r="J124" s="271" t="s">
        <v>105</v>
      </c>
      <c r="K124" s="272" t="s">
        <v>549</v>
      </c>
      <c r="L124" s="271"/>
      <c r="M124" s="271">
        <v>142.86558777636412</v>
      </c>
      <c r="N124" s="259">
        <v>61069.68</v>
      </c>
      <c r="O124" s="133">
        <v>295.6758</v>
      </c>
      <c r="P124" s="260">
        <f t="shared" si="1"/>
        <v>206.5427066</v>
      </c>
      <c r="Q124" s="263">
        <v>18643.680000000004</v>
      </c>
      <c r="R124" s="273">
        <v>4708.000000000001</v>
      </c>
      <c r="S124" s="263">
        <f t="shared" si="2"/>
        <v>23351.68</v>
      </c>
      <c r="T124" s="264">
        <f>VLOOKUP(A124,'Appendix A -  Costs'!A124:G263,6,0)</f>
        <v>0.001327009672</v>
      </c>
      <c r="U124" s="265">
        <f t="shared" si="3"/>
        <v>23351.68133</v>
      </c>
      <c r="V124" s="260">
        <f t="shared" si="4"/>
        <v>78.9773168</v>
      </c>
      <c r="W124" s="260">
        <f t="shared" si="5"/>
        <v>37717.99867</v>
      </c>
      <c r="X124" s="260">
        <f t="shared" si="6"/>
        <v>127.5653898</v>
      </c>
      <c r="Y124" s="227">
        <f t="shared" si="7"/>
        <v>0.6176223401</v>
      </c>
      <c r="Z124" s="266">
        <f t="shared" si="8"/>
        <v>11283.14079</v>
      </c>
      <c r="AA124" s="287">
        <f t="shared" ref="AA124:AA128" si="32">((1/2)*Z124*0.275)+((1/2)*Z124*0.255)</f>
        <v>2990.032308</v>
      </c>
      <c r="AB124" s="274">
        <v>43.0</v>
      </c>
      <c r="AC124" s="274">
        <v>65.0</v>
      </c>
      <c r="AD124" s="274">
        <v>60.0</v>
      </c>
      <c r="AE124" s="274">
        <v>92.0</v>
      </c>
    </row>
    <row r="125" ht="14.25" customHeight="1">
      <c r="A125" s="269">
        <v>1811124.0</v>
      </c>
      <c r="B125" s="269" t="s">
        <v>275</v>
      </c>
      <c r="C125" s="269" t="s">
        <v>296</v>
      </c>
      <c r="D125" s="270" t="s">
        <v>257</v>
      </c>
      <c r="E125" s="270" t="s">
        <v>548</v>
      </c>
      <c r="F125" s="269" t="s">
        <v>516</v>
      </c>
      <c r="G125" s="270" t="s">
        <v>99</v>
      </c>
      <c r="H125" s="269" t="s">
        <v>522</v>
      </c>
      <c r="I125" s="271" t="s">
        <v>544</v>
      </c>
      <c r="J125" s="271" t="s">
        <v>105</v>
      </c>
      <c r="K125" s="272" t="s">
        <v>549</v>
      </c>
      <c r="L125" s="271" t="s">
        <v>108</v>
      </c>
      <c r="M125" s="271">
        <v>25.99103530726257</v>
      </c>
      <c r="N125" s="259">
        <v>119564.52799999999</v>
      </c>
      <c r="O125" s="133">
        <v>568.4351999999999</v>
      </c>
      <c r="P125" s="260">
        <f t="shared" si="1"/>
        <v>210.3397678</v>
      </c>
      <c r="Q125" s="263">
        <v>36331.68000000001</v>
      </c>
      <c r="R125" s="273">
        <v>9446.236800000002</v>
      </c>
      <c r="S125" s="263">
        <f t="shared" si="2"/>
        <v>45777.9168</v>
      </c>
      <c r="T125" s="264">
        <f>VLOOKUP(A125,'Appendix A -  Costs'!A125:G264,6,0)</f>
        <v>0.002601429035</v>
      </c>
      <c r="U125" s="265">
        <f t="shared" si="3"/>
        <v>45777.9194</v>
      </c>
      <c r="V125" s="260">
        <f t="shared" si="4"/>
        <v>80.53322419</v>
      </c>
      <c r="W125" s="260">
        <f t="shared" si="5"/>
        <v>73786.6086</v>
      </c>
      <c r="X125" s="260">
        <f t="shared" si="6"/>
        <v>129.8065436</v>
      </c>
      <c r="Y125" s="227">
        <f t="shared" si="7"/>
        <v>0.6171279211</v>
      </c>
      <c r="Z125" s="266">
        <f t="shared" si="8"/>
        <v>2093.141873</v>
      </c>
      <c r="AA125" s="287">
        <f t="shared" si="32"/>
        <v>554.6825965</v>
      </c>
      <c r="AB125" s="274">
        <v>47.0</v>
      </c>
      <c r="AC125" s="274">
        <v>65.0</v>
      </c>
      <c r="AD125" s="274">
        <v>60.0</v>
      </c>
      <c r="AE125" s="274">
        <v>92.0</v>
      </c>
    </row>
    <row r="126" ht="14.25" customHeight="1">
      <c r="A126" s="269">
        <v>1811125.0</v>
      </c>
      <c r="B126" s="269" t="s">
        <v>275</v>
      </c>
      <c r="C126" s="269" t="s">
        <v>298</v>
      </c>
      <c r="D126" s="270" t="s">
        <v>257</v>
      </c>
      <c r="E126" s="270" t="s">
        <v>548</v>
      </c>
      <c r="F126" s="269" t="s">
        <v>516</v>
      </c>
      <c r="G126" s="270" t="s">
        <v>99</v>
      </c>
      <c r="H126" s="269" t="s">
        <v>522</v>
      </c>
      <c r="I126" s="271" t="s">
        <v>544</v>
      </c>
      <c r="J126" s="271" t="s">
        <v>105</v>
      </c>
      <c r="K126" s="272" t="s">
        <v>549</v>
      </c>
      <c r="L126" s="271" t="s">
        <v>108</v>
      </c>
      <c r="M126" s="271">
        <v>48.331875620824455</v>
      </c>
      <c r="N126" s="259">
        <v>15020.928000000002</v>
      </c>
      <c r="O126" s="133">
        <v>56.4096</v>
      </c>
      <c r="P126" s="260">
        <f t="shared" si="1"/>
        <v>266.2831858</v>
      </c>
      <c r="Q126" s="263">
        <v>3014.1408000000006</v>
      </c>
      <c r="R126" s="273">
        <v>701.8220000000001</v>
      </c>
      <c r="S126" s="263">
        <f t="shared" si="2"/>
        <v>3715.9628</v>
      </c>
      <c r="T126" s="264">
        <f>VLOOKUP(A126,'Appendix A -  Costs'!A126:G265,6,0)</f>
        <v>0.0002111676152</v>
      </c>
      <c r="U126" s="265">
        <f t="shared" si="3"/>
        <v>3715.963011</v>
      </c>
      <c r="V126" s="260">
        <f t="shared" si="4"/>
        <v>65.87465628</v>
      </c>
      <c r="W126" s="260">
        <f t="shared" si="5"/>
        <v>11304.96499</v>
      </c>
      <c r="X126" s="260">
        <f t="shared" si="6"/>
        <v>200.4085296</v>
      </c>
      <c r="Y126" s="227">
        <f t="shared" si="7"/>
        <v>0.7526142851</v>
      </c>
      <c r="Z126" s="266">
        <f t="shared" si="8"/>
        <v>3183.845694</v>
      </c>
      <c r="AA126" s="287">
        <f t="shared" si="32"/>
        <v>843.7191089</v>
      </c>
      <c r="AB126" s="274">
        <v>49.0</v>
      </c>
      <c r="AC126" s="274">
        <v>65.0</v>
      </c>
      <c r="AD126" s="274">
        <v>60.0</v>
      </c>
      <c r="AE126" s="274">
        <v>92.0</v>
      </c>
    </row>
    <row r="127" ht="14.25" customHeight="1">
      <c r="A127" s="269">
        <v>1811126.0</v>
      </c>
      <c r="B127" s="269" t="s">
        <v>275</v>
      </c>
      <c r="C127" s="269" t="s">
        <v>300</v>
      </c>
      <c r="D127" s="270" t="s">
        <v>257</v>
      </c>
      <c r="E127" s="270" t="s">
        <v>548</v>
      </c>
      <c r="F127" s="269" t="s">
        <v>516</v>
      </c>
      <c r="G127" s="270" t="s">
        <v>99</v>
      </c>
      <c r="H127" s="269" t="s">
        <v>522</v>
      </c>
      <c r="I127" s="271" t="s">
        <v>544</v>
      </c>
      <c r="J127" s="271" t="s">
        <v>105</v>
      </c>
      <c r="K127" s="272" t="s">
        <v>549</v>
      </c>
      <c r="L127" s="271" t="s">
        <v>108</v>
      </c>
      <c r="M127" s="271">
        <v>183.02567430207952</v>
      </c>
      <c r="N127" s="259">
        <v>51196.768</v>
      </c>
      <c r="O127" s="133">
        <v>508.86159999999995</v>
      </c>
      <c r="P127" s="260">
        <f t="shared" si="1"/>
        <v>100.6103978</v>
      </c>
      <c r="Q127" s="263">
        <v>22687.896000000004</v>
      </c>
      <c r="R127" s="273">
        <v>5185.804800000001</v>
      </c>
      <c r="S127" s="263">
        <f t="shared" si="2"/>
        <v>27873.7008</v>
      </c>
      <c r="T127" s="264">
        <f>VLOOKUP(A127,'Appendix A -  Costs'!A127:G266,6,0)</f>
        <v>0.001583983275</v>
      </c>
      <c r="U127" s="265">
        <f t="shared" si="3"/>
        <v>27873.70238</v>
      </c>
      <c r="V127" s="260">
        <f t="shared" si="4"/>
        <v>54.77658834</v>
      </c>
      <c r="W127" s="260">
        <f t="shared" si="5"/>
        <v>23323.06562</v>
      </c>
      <c r="X127" s="260">
        <f t="shared" si="6"/>
        <v>45.83380946</v>
      </c>
      <c r="Y127" s="227">
        <f t="shared" si="7"/>
        <v>0.4555573824</v>
      </c>
      <c r="Z127" s="266">
        <f t="shared" si="8"/>
        <v>10025.52202</v>
      </c>
      <c r="AA127" s="287">
        <f t="shared" si="32"/>
        <v>2656.763334</v>
      </c>
      <c r="AB127" s="274">
        <v>47.0</v>
      </c>
      <c r="AC127" s="274">
        <v>65.0</v>
      </c>
      <c r="AD127" s="274">
        <v>60.0</v>
      </c>
      <c r="AE127" s="274">
        <v>92.0</v>
      </c>
    </row>
    <row r="128" ht="14.25" customHeight="1">
      <c r="A128" s="269">
        <v>1811127.0</v>
      </c>
      <c r="B128" s="269" t="s">
        <v>275</v>
      </c>
      <c r="C128" s="269" t="s">
        <v>302</v>
      </c>
      <c r="D128" s="270" t="s">
        <v>257</v>
      </c>
      <c r="E128" s="270" t="s">
        <v>548</v>
      </c>
      <c r="F128" s="269" t="s">
        <v>516</v>
      </c>
      <c r="G128" s="270" t="s">
        <v>99</v>
      </c>
      <c r="H128" s="269" t="s">
        <v>522</v>
      </c>
      <c r="I128" s="271" t="s">
        <v>544</v>
      </c>
      <c r="J128" s="271" t="s">
        <v>105</v>
      </c>
      <c r="K128" s="272" t="s">
        <v>549</v>
      </c>
      <c r="L128" s="271" t="s">
        <v>106</v>
      </c>
      <c r="M128" s="271">
        <v>81.1444970621099</v>
      </c>
      <c r="N128" s="259">
        <v>229317.9</v>
      </c>
      <c r="O128" s="133">
        <v>1975.1721999999997</v>
      </c>
      <c r="P128" s="260">
        <f t="shared" si="1"/>
        <v>116.1002064</v>
      </c>
      <c r="Q128" s="263">
        <v>103243.8968</v>
      </c>
      <c r="R128" s="273">
        <v>25555.420000000002</v>
      </c>
      <c r="S128" s="263">
        <f t="shared" si="2"/>
        <v>128799.3168</v>
      </c>
      <c r="T128" s="264">
        <f>VLOOKUP(A128,'Appendix A -  Costs'!A128:G267,6,0)</f>
        <v>0.007319299474</v>
      </c>
      <c r="U128" s="265">
        <f t="shared" si="3"/>
        <v>128799.3241</v>
      </c>
      <c r="V128" s="260">
        <f t="shared" si="4"/>
        <v>65.20916208</v>
      </c>
      <c r="W128" s="260">
        <f t="shared" si="5"/>
        <v>100518.5759</v>
      </c>
      <c r="X128" s="260">
        <f t="shared" si="6"/>
        <v>50.89104427</v>
      </c>
      <c r="Y128" s="227">
        <f t="shared" si="7"/>
        <v>0.4383372422</v>
      </c>
      <c r="Z128" s="266">
        <f t="shared" si="8"/>
        <v>5291.364661</v>
      </c>
      <c r="AA128" s="287">
        <f t="shared" si="32"/>
        <v>1402.211635</v>
      </c>
      <c r="AB128" s="274">
        <v>58.0</v>
      </c>
      <c r="AC128" s="274">
        <v>65.0</v>
      </c>
      <c r="AD128" s="274">
        <v>60.0</v>
      </c>
      <c r="AE128" s="274">
        <v>92.0</v>
      </c>
    </row>
    <row r="129" ht="14.25" customHeight="1">
      <c r="A129" s="269">
        <v>1811128.0</v>
      </c>
      <c r="B129" s="269" t="s">
        <v>275</v>
      </c>
      <c r="C129" s="269" t="s">
        <v>304</v>
      </c>
      <c r="D129" s="270" t="s">
        <v>257</v>
      </c>
      <c r="E129" s="270" t="s">
        <v>110</v>
      </c>
      <c r="F129" s="269" t="s">
        <v>516</v>
      </c>
      <c r="G129" s="270" t="s">
        <v>99</v>
      </c>
      <c r="H129" s="269" t="s">
        <v>522</v>
      </c>
      <c r="I129" s="271" t="s">
        <v>544</v>
      </c>
      <c r="J129" s="271" t="s">
        <v>105</v>
      </c>
      <c r="K129" s="272" t="s">
        <v>549</v>
      </c>
      <c r="L129" s="271" t="s">
        <v>106</v>
      </c>
      <c r="M129" s="271">
        <v>66.52754709677419</v>
      </c>
      <c r="N129" s="259">
        <v>82791.91500000001</v>
      </c>
      <c r="O129" s="133">
        <v>502.3979999999999</v>
      </c>
      <c r="P129" s="260">
        <f t="shared" si="1"/>
        <v>164.7934805</v>
      </c>
      <c r="Q129" s="263">
        <v>25001.856000000003</v>
      </c>
      <c r="R129" s="273">
        <v>6315.573000000001</v>
      </c>
      <c r="S129" s="263">
        <f t="shared" si="2"/>
        <v>31317.429</v>
      </c>
      <c r="T129" s="264">
        <f>VLOOKUP(A129,'Appendix A -  Costs'!A129:G268,6,0)</f>
        <v>0.001779680571</v>
      </c>
      <c r="U129" s="265">
        <f t="shared" si="3"/>
        <v>31317.43078</v>
      </c>
      <c r="V129" s="260">
        <f t="shared" si="4"/>
        <v>62.33589859</v>
      </c>
      <c r="W129" s="260">
        <f t="shared" si="5"/>
        <v>51474.48422</v>
      </c>
      <c r="X129" s="260">
        <f t="shared" si="6"/>
        <v>102.4575819</v>
      </c>
      <c r="Y129" s="227">
        <f t="shared" si="7"/>
        <v>0.6217332238</v>
      </c>
      <c r="Z129" s="266">
        <f t="shared" si="8"/>
        <v>4147.054429</v>
      </c>
      <c r="AA129" s="267">
        <f t="shared" ref="AA129:AA133" si="33">Z129*0.245</f>
        <v>1016.028335</v>
      </c>
      <c r="AB129" s="274">
        <v>43.0</v>
      </c>
      <c r="AC129" s="274">
        <v>65.0</v>
      </c>
      <c r="AD129" s="274">
        <v>60.0</v>
      </c>
      <c r="AE129" s="274">
        <v>92.0</v>
      </c>
    </row>
    <row r="130" ht="14.25" customHeight="1">
      <c r="A130" s="269">
        <v>1811129.0</v>
      </c>
      <c r="B130" s="269" t="s">
        <v>275</v>
      </c>
      <c r="C130" s="269" t="s">
        <v>305</v>
      </c>
      <c r="D130" s="270" t="s">
        <v>257</v>
      </c>
      <c r="E130" s="270" t="s">
        <v>110</v>
      </c>
      <c r="F130" s="269" t="s">
        <v>516</v>
      </c>
      <c r="G130" s="270" t="s">
        <v>99</v>
      </c>
      <c r="H130" s="269" t="s">
        <v>522</v>
      </c>
      <c r="I130" s="271" t="s">
        <v>544</v>
      </c>
      <c r="J130" s="271" t="s">
        <v>105</v>
      </c>
      <c r="K130" s="272" t="s">
        <v>549</v>
      </c>
      <c r="L130" s="271" t="s">
        <v>106</v>
      </c>
      <c r="M130" s="271">
        <v>204.53748356332753</v>
      </c>
      <c r="N130" s="259">
        <v>750754.323</v>
      </c>
      <c r="O130" s="133">
        <v>5688.759</v>
      </c>
      <c r="P130" s="260">
        <f t="shared" si="1"/>
        <v>131.9715465</v>
      </c>
      <c r="Q130" s="263">
        <v>180617.05200000003</v>
      </c>
      <c r="R130" s="273">
        <v>45154.263000000006</v>
      </c>
      <c r="S130" s="263">
        <f t="shared" si="2"/>
        <v>225771.315</v>
      </c>
      <c r="T130" s="264">
        <f>VLOOKUP(A130,'Appendix A -  Costs'!A130:G269,6,0)</f>
        <v>0.0128299428</v>
      </c>
      <c r="U130" s="265">
        <f t="shared" si="3"/>
        <v>225771.3278</v>
      </c>
      <c r="V130" s="260">
        <f t="shared" si="4"/>
        <v>39.68727236</v>
      </c>
      <c r="W130" s="260">
        <f t="shared" si="5"/>
        <v>524982.9952</v>
      </c>
      <c r="X130" s="260">
        <f t="shared" si="6"/>
        <v>92.28427416</v>
      </c>
      <c r="Y130" s="227">
        <f t="shared" si="7"/>
        <v>0.6992740223</v>
      </c>
      <c r="Z130" s="266">
        <f t="shared" si="8"/>
        <v>8117.534818</v>
      </c>
      <c r="AA130" s="267">
        <f t="shared" si="33"/>
        <v>1988.79603</v>
      </c>
      <c r="AB130" s="274">
        <v>47.0</v>
      </c>
      <c r="AC130" s="274">
        <v>65.0</v>
      </c>
      <c r="AD130" s="274">
        <v>60.0</v>
      </c>
      <c r="AE130" s="274">
        <v>92.0</v>
      </c>
    </row>
    <row r="131" ht="14.25" customHeight="1">
      <c r="A131" s="269">
        <v>1811130.0</v>
      </c>
      <c r="B131" s="269" t="s">
        <v>275</v>
      </c>
      <c r="C131" s="269" t="s">
        <v>306</v>
      </c>
      <c r="D131" s="270" t="s">
        <v>257</v>
      </c>
      <c r="E131" s="270" t="s">
        <v>110</v>
      </c>
      <c r="F131" s="269" t="s">
        <v>516</v>
      </c>
      <c r="G131" s="270" t="s">
        <v>99</v>
      </c>
      <c r="H131" s="269" t="s">
        <v>522</v>
      </c>
      <c r="I131" s="271" t="s">
        <v>544</v>
      </c>
      <c r="J131" s="271" t="s">
        <v>105</v>
      </c>
      <c r="K131" s="272" t="s">
        <v>549</v>
      </c>
      <c r="L131" s="271" t="s">
        <v>106</v>
      </c>
      <c r="M131" s="271">
        <v>20.276164761592895</v>
      </c>
      <c r="N131" s="259">
        <v>498317.532</v>
      </c>
      <c r="O131" s="133">
        <v>3784.087499999999</v>
      </c>
      <c r="P131" s="260">
        <f t="shared" si="1"/>
        <v>131.6876346</v>
      </c>
      <c r="Q131" s="263">
        <v>118000.64320000002</v>
      </c>
      <c r="R131" s="273">
        <v>29792.241600000005</v>
      </c>
      <c r="S131" s="263">
        <f t="shared" si="2"/>
        <v>147792.8848</v>
      </c>
      <c r="T131" s="264">
        <f>VLOOKUP(A131,'Appendix A -  Costs'!A131:G270,6,0)</f>
        <v>0.008398650015</v>
      </c>
      <c r="U131" s="265">
        <f t="shared" si="3"/>
        <v>147792.8932</v>
      </c>
      <c r="V131" s="260">
        <f t="shared" si="4"/>
        <v>39.05641537</v>
      </c>
      <c r="W131" s="260">
        <f t="shared" si="5"/>
        <v>350524.6388</v>
      </c>
      <c r="X131" s="260">
        <f t="shared" si="6"/>
        <v>92.63121923</v>
      </c>
      <c r="Y131" s="227">
        <f t="shared" si="7"/>
        <v>0.7034162282</v>
      </c>
      <c r="Z131" s="266">
        <f t="shared" si="8"/>
        <v>791.9143131</v>
      </c>
      <c r="AA131" s="267">
        <f t="shared" si="33"/>
        <v>194.0190067</v>
      </c>
      <c r="AB131" s="274">
        <v>49.0</v>
      </c>
      <c r="AC131" s="274">
        <v>65.0</v>
      </c>
      <c r="AD131" s="274">
        <v>60.0</v>
      </c>
      <c r="AE131" s="274">
        <v>92.0</v>
      </c>
    </row>
    <row r="132" ht="14.25" customHeight="1">
      <c r="A132" s="269">
        <v>1811131.0</v>
      </c>
      <c r="B132" s="269" t="s">
        <v>275</v>
      </c>
      <c r="C132" s="269" t="s">
        <v>307</v>
      </c>
      <c r="D132" s="270" t="s">
        <v>257</v>
      </c>
      <c r="E132" s="270" t="s">
        <v>110</v>
      </c>
      <c r="F132" s="269" t="s">
        <v>516</v>
      </c>
      <c r="G132" s="270" t="s">
        <v>99</v>
      </c>
      <c r="H132" s="269" t="s">
        <v>522</v>
      </c>
      <c r="I132" s="271" t="s">
        <v>544</v>
      </c>
      <c r="J132" s="271" t="s">
        <v>105</v>
      </c>
      <c r="K132" s="272" t="s">
        <v>549</v>
      </c>
      <c r="L132" s="271" t="s">
        <v>106</v>
      </c>
      <c r="M132" s="271">
        <v>43.98046524125125</v>
      </c>
      <c r="N132" s="259">
        <v>629329.283</v>
      </c>
      <c r="O132" s="133">
        <v>6366.758999999999</v>
      </c>
      <c r="P132" s="260">
        <f t="shared" si="1"/>
        <v>98.84609783</v>
      </c>
      <c r="Q132" s="263">
        <v>309053.36000000004</v>
      </c>
      <c r="R132" s="273">
        <v>74172.8064</v>
      </c>
      <c r="S132" s="263">
        <f t="shared" si="2"/>
        <v>383226.1664</v>
      </c>
      <c r="T132" s="264">
        <f>VLOOKUP(A132,'Appendix A -  Costs'!A132:G271,6,0)</f>
        <v>0.02177765494</v>
      </c>
      <c r="U132" s="265">
        <f t="shared" si="3"/>
        <v>383226.1882</v>
      </c>
      <c r="V132" s="260">
        <f t="shared" si="4"/>
        <v>60.19172206</v>
      </c>
      <c r="W132" s="260">
        <f t="shared" si="5"/>
        <v>246103.0948</v>
      </c>
      <c r="X132" s="260">
        <f t="shared" si="6"/>
        <v>38.65437577</v>
      </c>
      <c r="Y132" s="227">
        <f t="shared" si="7"/>
        <v>0.3910561632</v>
      </c>
      <c r="Z132" s="266">
        <f t="shared" si="8"/>
        <v>2647.25994</v>
      </c>
      <c r="AA132" s="267">
        <f t="shared" si="33"/>
        <v>648.5786853</v>
      </c>
      <c r="AB132" s="274">
        <v>55.0</v>
      </c>
      <c r="AC132" s="274">
        <v>65.0</v>
      </c>
      <c r="AD132" s="274">
        <v>60.0</v>
      </c>
      <c r="AE132" s="274">
        <v>92.0</v>
      </c>
    </row>
    <row r="133" ht="14.25" customHeight="1">
      <c r="A133" s="269">
        <v>1811132.0</v>
      </c>
      <c r="B133" s="269" t="s">
        <v>275</v>
      </c>
      <c r="C133" s="269" t="s">
        <v>308</v>
      </c>
      <c r="D133" s="270" t="s">
        <v>257</v>
      </c>
      <c r="E133" s="270" t="s">
        <v>110</v>
      </c>
      <c r="F133" s="269" t="s">
        <v>516</v>
      </c>
      <c r="G133" s="270" t="s">
        <v>99</v>
      </c>
      <c r="H133" s="269" t="s">
        <v>522</v>
      </c>
      <c r="I133" s="271" t="s">
        <v>544</v>
      </c>
      <c r="J133" s="271" t="s">
        <v>105</v>
      </c>
      <c r="K133" s="272" t="s">
        <v>549</v>
      </c>
      <c r="L133" s="271" t="s">
        <v>106</v>
      </c>
      <c r="M133" s="271">
        <v>141.9108627049536</v>
      </c>
      <c r="N133" s="259">
        <v>260508.3</v>
      </c>
      <c r="O133" s="133">
        <v>2013.8859999999995</v>
      </c>
      <c r="P133" s="260">
        <f t="shared" si="1"/>
        <v>129.3560311</v>
      </c>
      <c r="Q133" s="263">
        <v>127942.21440000003</v>
      </c>
      <c r="R133" s="273">
        <v>30755.340000000004</v>
      </c>
      <c r="S133" s="263">
        <f t="shared" si="2"/>
        <v>158697.5544</v>
      </c>
      <c r="T133" s="264">
        <f>VLOOKUP(A133,'Appendix A -  Costs'!A133:G272,6,0)</f>
        <v>0.009018331427</v>
      </c>
      <c r="U133" s="265">
        <f t="shared" si="3"/>
        <v>158697.5634</v>
      </c>
      <c r="V133" s="260">
        <f t="shared" si="4"/>
        <v>78.80166177</v>
      </c>
      <c r="W133" s="260">
        <f t="shared" si="5"/>
        <v>101810.7366</v>
      </c>
      <c r="X133" s="260">
        <f t="shared" si="6"/>
        <v>50.5543693</v>
      </c>
      <c r="Y133" s="227">
        <f t="shared" si="7"/>
        <v>0.3908157114</v>
      </c>
      <c r="Z133" s="266">
        <f t="shared" si="8"/>
        <v>11182.8118</v>
      </c>
      <c r="AA133" s="267">
        <f t="shared" si="33"/>
        <v>2739.788892</v>
      </c>
      <c r="AB133" s="274">
        <v>58.0</v>
      </c>
      <c r="AC133" s="274">
        <v>65.0</v>
      </c>
      <c r="AD133" s="274">
        <v>60.0</v>
      </c>
      <c r="AE133" s="274">
        <v>92.0</v>
      </c>
    </row>
    <row r="134" ht="14.25" customHeight="1">
      <c r="A134" s="275">
        <v>1811133.0</v>
      </c>
      <c r="B134" s="275" t="s">
        <v>275</v>
      </c>
      <c r="C134" s="275" t="s">
        <v>309</v>
      </c>
      <c r="D134" s="276" t="s">
        <v>257</v>
      </c>
      <c r="E134" s="276" t="s">
        <v>547</v>
      </c>
      <c r="F134" s="275" t="s">
        <v>516</v>
      </c>
      <c r="G134" s="276" t="s">
        <v>99</v>
      </c>
      <c r="H134" s="275" t="s">
        <v>522</v>
      </c>
      <c r="I134" s="277" t="s">
        <v>544</v>
      </c>
      <c r="J134" s="277" t="s">
        <v>105</v>
      </c>
      <c r="K134" s="278" t="s">
        <v>549</v>
      </c>
      <c r="L134" s="277" t="s">
        <v>106</v>
      </c>
      <c r="M134" s="277">
        <v>0.0</v>
      </c>
      <c r="N134" s="279">
        <v>340666.675</v>
      </c>
      <c r="O134" s="136">
        <v>2850.9560999999994</v>
      </c>
      <c r="P134" s="280">
        <f t="shared" si="1"/>
        <v>119.4920802</v>
      </c>
      <c r="Q134" s="281">
        <v>137409.09600000002</v>
      </c>
      <c r="R134" s="282">
        <v>33005.126000000004</v>
      </c>
      <c r="S134" s="281">
        <f t="shared" si="2"/>
        <v>170414.222</v>
      </c>
      <c r="T134" s="264">
        <f>VLOOKUP(A134,'Appendix A -  Costs'!A134:G273,6,0)</f>
        <v>0.009684156379</v>
      </c>
      <c r="U134" s="283">
        <f t="shared" si="3"/>
        <v>170414.2317</v>
      </c>
      <c r="V134" s="280">
        <f t="shared" si="4"/>
        <v>59.77441451</v>
      </c>
      <c r="W134" s="280">
        <f t="shared" si="5"/>
        <v>170252.4433</v>
      </c>
      <c r="X134" s="280">
        <f t="shared" si="6"/>
        <v>59.7176657</v>
      </c>
      <c r="Y134" s="284">
        <f t="shared" si="7"/>
        <v>0.4997625415</v>
      </c>
      <c r="Z134" s="266">
        <f t="shared" si="8"/>
        <v>0</v>
      </c>
      <c r="AA134" s="287">
        <f t="shared" ref="AA134:AA139" si="34">((1/3)*Z134*0.275)+((1/3)*Z134*0.255)+((1/3)*Z134*0.245)</f>
        <v>0</v>
      </c>
      <c r="AB134" s="285">
        <v>50.0</v>
      </c>
      <c r="AC134" s="285">
        <v>65.0</v>
      </c>
      <c r="AD134" s="285">
        <v>60.0</v>
      </c>
      <c r="AE134" s="285">
        <v>92.0</v>
      </c>
    </row>
    <row r="135" ht="14.25" customHeight="1">
      <c r="A135" s="269">
        <v>1811134.0</v>
      </c>
      <c r="B135" s="269" t="s">
        <v>310</v>
      </c>
      <c r="C135" s="269" t="s">
        <v>311</v>
      </c>
      <c r="D135" s="270" t="s">
        <v>479</v>
      </c>
      <c r="E135" s="270" t="s">
        <v>547</v>
      </c>
      <c r="F135" s="269" t="s">
        <v>509</v>
      </c>
      <c r="G135" s="270" t="s">
        <v>312</v>
      </c>
      <c r="H135" s="289" t="s">
        <v>556</v>
      </c>
      <c r="I135" s="289" t="s">
        <v>557</v>
      </c>
      <c r="J135" s="271"/>
      <c r="K135" s="272" t="s">
        <v>545</v>
      </c>
      <c r="L135" s="271" t="s">
        <v>106</v>
      </c>
      <c r="M135" s="271">
        <v>208.76832614657357</v>
      </c>
      <c r="N135" s="259">
        <v>5760.089999999999</v>
      </c>
      <c r="O135" s="133">
        <v>171.5792</v>
      </c>
      <c r="P135" s="260">
        <f t="shared" si="1"/>
        <v>33.57102726</v>
      </c>
      <c r="Q135" s="263">
        <v>2645.9136000000003</v>
      </c>
      <c r="R135" s="273">
        <v>709.7112000000001</v>
      </c>
      <c r="S135" s="263">
        <f t="shared" si="2"/>
        <v>3355.6248</v>
      </c>
      <c r="T135" s="264">
        <f>VLOOKUP(A135,'Appendix A -  Costs'!A135:G274,6,0)</f>
        <v>0.0001906906298</v>
      </c>
      <c r="U135" s="265">
        <f t="shared" si="3"/>
        <v>3355.624991</v>
      </c>
      <c r="V135" s="260">
        <f t="shared" si="4"/>
        <v>19.55729477</v>
      </c>
      <c r="W135" s="260">
        <f t="shared" si="5"/>
        <v>2404.465009</v>
      </c>
      <c r="X135" s="260">
        <f t="shared" si="6"/>
        <v>14.01373249</v>
      </c>
      <c r="Y135" s="227">
        <f t="shared" si="7"/>
        <v>0.4174353195</v>
      </c>
      <c r="Z135" s="266">
        <f t="shared" si="8"/>
        <v>4082.943693</v>
      </c>
      <c r="AA135" s="287">
        <f t="shared" si="34"/>
        <v>1054.760454</v>
      </c>
      <c r="AB135" s="274">
        <v>8.0</v>
      </c>
      <c r="AC135" s="274">
        <v>40.0</v>
      </c>
      <c r="AD135" s="274">
        <v>30.0</v>
      </c>
      <c r="AE135" s="274">
        <v>89.0</v>
      </c>
    </row>
    <row r="136" ht="14.25" customHeight="1">
      <c r="A136" s="269">
        <v>1811135.0</v>
      </c>
      <c r="B136" s="269" t="s">
        <v>310</v>
      </c>
      <c r="C136" s="269" t="s">
        <v>315</v>
      </c>
      <c r="D136" s="270" t="s">
        <v>479</v>
      </c>
      <c r="E136" s="270" t="s">
        <v>547</v>
      </c>
      <c r="F136" s="269" t="s">
        <v>509</v>
      </c>
      <c r="G136" s="270" t="s">
        <v>312</v>
      </c>
      <c r="H136" s="290" t="s">
        <v>556</v>
      </c>
      <c r="I136" s="289" t="s">
        <v>557</v>
      </c>
      <c r="J136" s="271"/>
      <c r="K136" s="272" t="s">
        <v>545</v>
      </c>
      <c r="L136" s="271"/>
      <c r="M136" s="271">
        <v>15.614964369339766</v>
      </c>
      <c r="N136" s="259">
        <v>108959.015</v>
      </c>
      <c r="O136" s="133">
        <v>2860.8209999999995</v>
      </c>
      <c r="P136" s="260">
        <f t="shared" si="1"/>
        <v>38.08662443</v>
      </c>
      <c r="Q136" s="263">
        <v>68581.84960000002</v>
      </c>
      <c r="R136" s="273">
        <v>16979.001600000003</v>
      </c>
      <c r="S136" s="263">
        <f t="shared" si="2"/>
        <v>85560.8512</v>
      </c>
      <c r="T136" s="264">
        <f>VLOOKUP(A136,'Appendix A -  Costs'!A136:G275,6,0)</f>
        <v>0.004862180241</v>
      </c>
      <c r="U136" s="265">
        <f t="shared" si="3"/>
        <v>85560.85606</v>
      </c>
      <c r="V136" s="260">
        <f t="shared" si="4"/>
        <v>29.90779782</v>
      </c>
      <c r="W136" s="260">
        <f t="shared" si="5"/>
        <v>23398.15894</v>
      </c>
      <c r="X136" s="260">
        <f t="shared" si="6"/>
        <v>8.178826616</v>
      </c>
      <c r="Y136" s="227">
        <f t="shared" si="7"/>
        <v>0.2147427538</v>
      </c>
      <c r="Z136" s="266">
        <f t="shared" si="8"/>
        <v>467.0091973</v>
      </c>
      <c r="AA136" s="287">
        <f t="shared" si="34"/>
        <v>120.6440426</v>
      </c>
      <c r="AB136" s="274">
        <v>9.0</v>
      </c>
      <c r="AC136" s="274">
        <v>40.0</v>
      </c>
      <c r="AD136" s="274">
        <v>30.0</v>
      </c>
      <c r="AE136" s="274">
        <v>89.0</v>
      </c>
    </row>
    <row r="137" ht="14.25" customHeight="1">
      <c r="A137" s="269">
        <v>1811136.0</v>
      </c>
      <c r="B137" s="269" t="s">
        <v>310</v>
      </c>
      <c r="C137" s="269" t="s">
        <v>316</v>
      </c>
      <c r="D137" s="270" t="s">
        <v>479</v>
      </c>
      <c r="E137" s="270" t="s">
        <v>547</v>
      </c>
      <c r="F137" s="269" t="s">
        <v>509</v>
      </c>
      <c r="G137" s="270" t="s">
        <v>312</v>
      </c>
      <c r="H137" s="290" t="s">
        <v>556</v>
      </c>
      <c r="I137" s="289" t="s">
        <v>557</v>
      </c>
      <c r="J137" s="271"/>
      <c r="K137" s="272" t="s">
        <v>545</v>
      </c>
      <c r="L137" s="271"/>
      <c r="M137" s="271">
        <v>19.852377134707393</v>
      </c>
      <c r="N137" s="259">
        <v>189174.11099999998</v>
      </c>
      <c r="O137" s="133">
        <v>6531.4</v>
      </c>
      <c r="P137" s="260">
        <f t="shared" si="1"/>
        <v>28.96379199</v>
      </c>
      <c r="Q137" s="263">
        <v>92111.12240000001</v>
      </c>
      <c r="R137" s="273">
        <v>24926.979000000003</v>
      </c>
      <c r="S137" s="263">
        <f t="shared" si="2"/>
        <v>117038.1014</v>
      </c>
      <c r="T137" s="264">
        <f>VLOOKUP(A137,'Appendix A -  Costs'!A137:G276,6,0)</f>
        <v>0.006650942996</v>
      </c>
      <c r="U137" s="265">
        <f t="shared" si="3"/>
        <v>117038.1081</v>
      </c>
      <c r="V137" s="260">
        <f t="shared" si="4"/>
        <v>17.91929878</v>
      </c>
      <c r="W137" s="260">
        <f t="shared" si="5"/>
        <v>72136.00295</v>
      </c>
      <c r="X137" s="260">
        <f t="shared" si="6"/>
        <v>11.04449321</v>
      </c>
      <c r="Y137" s="227">
        <f t="shared" si="7"/>
        <v>0.3813206922</v>
      </c>
      <c r="Z137" s="266">
        <f t="shared" si="8"/>
        <v>355.7406774</v>
      </c>
      <c r="AA137" s="287">
        <f t="shared" si="34"/>
        <v>91.89967499</v>
      </c>
      <c r="AB137" s="274">
        <v>10.0</v>
      </c>
      <c r="AC137" s="274">
        <v>40.0</v>
      </c>
      <c r="AD137" s="274">
        <v>30.0</v>
      </c>
      <c r="AE137" s="274">
        <v>89.0</v>
      </c>
    </row>
    <row r="138" ht="14.25" customHeight="1">
      <c r="A138" s="269">
        <v>1811137.0</v>
      </c>
      <c r="B138" s="269" t="s">
        <v>310</v>
      </c>
      <c r="C138" s="269" t="s">
        <v>317</v>
      </c>
      <c r="D138" s="270" t="s">
        <v>479</v>
      </c>
      <c r="E138" s="270" t="s">
        <v>547</v>
      </c>
      <c r="F138" s="269" t="s">
        <v>509</v>
      </c>
      <c r="G138" s="270" t="s">
        <v>312</v>
      </c>
      <c r="H138" s="290" t="s">
        <v>556</v>
      </c>
      <c r="I138" s="289" t="s">
        <v>557</v>
      </c>
      <c r="J138" s="271"/>
      <c r="K138" s="272" t="s">
        <v>545</v>
      </c>
      <c r="L138" s="271"/>
      <c r="M138" s="271">
        <v>135.24275603294655</v>
      </c>
      <c r="N138" s="259">
        <v>20699.5</v>
      </c>
      <c r="O138" s="133">
        <v>474.0575999999999</v>
      </c>
      <c r="P138" s="260">
        <f t="shared" si="1"/>
        <v>43.66452515</v>
      </c>
      <c r="Q138" s="263">
        <v>12034.176000000001</v>
      </c>
      <c r="R138" s="273">
        <v>3290.5950000000007</v>
      </c>
      <c r="S138" s="263">
        <f t="shared" si="2"/>
        <v>15324.771</v>
      </c>
      <c r="T138" s="264">
        <f>VLOOKUP(A138,'Appendix A -  Costs'!A138:G277,6,0)</f>
        <v>0.0008708632243</v>
      </c>
      <c r="U138" s="265">
        <f t="shared" si="3"/>
        <v>15324.77187</v>
      </c>
      <c r="V138" s="260">
        <f t="shared" si="4"/>
        <v>32.32681402</v>
      </c>
      <c r="W138" s="260">
        <f t="shared" si="5"/>
        <v>5374.728129</v>
      </c>
      <c r="X138" s="260">
        <f t="shared" si="6"/>
        <v>11.33771113</v>
      </c>
      <c r="Y138" s="227">
        <f t="shared" si="7"/>
        <v>0.2596549737</v>
      </c>
      <c r="Z138" s="266">
        <f t="shared" si="8"/>
        <v>4371.967422</v>
      </c>
      <c r="AA138" s="287">
        <f t="shared" si="34"/>
        <v>1129.424917</v>
      </c>
      <c r="AB138" s="274">
        <v>11.0</v>
      </c>
      <c r="AC138" s="274">
        <v>40.0</v>
      </c>
      <c r="AD138" s="274">
        <v>30.0</v>
      </c>
      <c r="AE138" s="274">
        <v>89.0</v>
      </c>
    </row>
    <row r="139" ht="14.25" customHeight="1">
      <c r="A139" s="269">
        <v>1811138.0</v>
      </c>
      <c r="B139" s="269" t="s">
        <v>310</v>
      </c>
      <c r="C139" s="269" t="s">
        <v>318</v>
      </c>
      <c r="D139" s="270" t="s">
        <v>479</v>
      </c>
      <c r="E139" s="270" t="s">
        <v>547</v>
      </c>
      <c r="F139" s="269" t="s">
        <v>509</v>
      </c>
      <c r="G139" s="270" t="s">
        <v>312</v>
      </c>
      <c r="H139" s="290" t="s">
        <v>556</v>
      </c>
      <c r="I139" s="289" t="s">
        <v>557</v>
      </c>
      <c r="J139" s="271"/>
      <c r="K139" s="272" t="s">
        <v>545</v>
      </c>
      <c r="L139" s="271" t="s">
        <v>106</v>
      </c>
      <c r="M139" s="271">
        <v>1.6862239006211177</v>
      </c>
      <c r="N139" s="259">
        <v>505548.43</v>
      </c>
      <c r="O139" s="133">
        <v>11486.800000000001</v>
      </c>
      <c r="P139" s="260">
        <f t="shared" si="1"/>
        <v>44.0112503</v>
      </c>
      <c r="Q139" s="263">
        <v>249841.68</v>
      </c>
      <c r="R139" s="273">
        <v>63078.840000000004</v>
      </c>
      <c r="S139" s="263">
        <f t="shared" si="2"/>
        <v>312920.52</v>
      </c>
      <c r="T139" s="264">
        <f>VLOOKUP(A139,'Appendix A -  Costs'!A139:G278,6,0)</f>
        <v>0.01778238468</v>
      </c>
      <c r="U139" s="265">
        <f t="shared" si="3"/>
        <v>312920.5378</v>
      </c>
      <c r="V139" s="260">
        <f t="shared" si="4"/>
        <v>27.24175034</v>
      </c>
      <c r="W139" s="260">
        <f t="shared" si="5"/>
        <v>192627.8922</v>
      </c>
      <c r="X139" s="260">
        <f t="shared" si="6"/>
        <v>16.76949997</v>
      </c>
      <c r="Y139" s="227">
        <f t="shared" si="7"/>
        <v>0.3810275748</v>
      </c>
      <c r="Z139" s="266">
        <f t="shared" si="8"/>
        <v>45.93569051</v>
      </c>
      <c r="AA139" s="287">
        <f t="shared" si="34"/>
        <v>11.86672005</v>
      </c>
      <c r="AB139" s="274">
        <v>12.0</v>
      </c>
      <c r="AC139" s="274">
        <v>40.0</v>
      </c>
      <c r="AD139" s="274">
        <v>30.0</v>
      </c>
      <c r="AE139" s="274">
        <v>89.0</v>
      </c>
    </row>
    <row r="140" ht="14.25" customHeight="1">
      <c r="A140" s="269">
        <v>1811139.0</v>
      </c>
      <c r="B140" s="269" t="s">
        <v>310</v>
      </c>
      <c r="C140" s="269" t="s">
        <v>319</v>
      </c>
      <c r="D140" s="270" t="s">
        <v>479</v>
      </c>
      <c r="E140" s="270" t="s">
        <v>548</v>
      </c>
      <c r="F140" s="269" t="s">
        <v>509</v>
      </c>
      <c r="G140" s="270" t="s">
        <v>312</v>
      </c>
      <c r="H140" s="289" t="s">
        <v>556</v>
      </c>
      <c r="I140" s="289" t="s">
        <v>557</v>
      </c>
      <c r="J140" s="271"/>
      <c r="K140" s="272" t="s">
        <v>545</v>
      </c>
      <c r="L140" s="271" t="s">
        <v>106</v>
      </c>
      <c r="M140" s="271">
        <v>3.0684758949880657</v>
      </c>
      <c r="N140" s="259">
        <v>4282.635</v>
      </c>
      <c r="O140" s="133">
        <v>95.66579999999999</v>
      </c>
      <c r="P140" s="260">
        <f t="shared" si="1"/>
        <v>44.76662506</v>
      </c>
      <c r="Q140" s="263">
        <v>1894.8864</v>
      </c>
      <c r="R140" s="273">
        <v>493.46000000000004</v>
      </c>
      <c r="S140" s="263">
        <f t="shared" si="2"/>
        <v>2388.3464</v>
      </c>
      <c r="T140" s="264">
        <f>VLOOKUP(A140,'Appendix A -  Costs'!A140:G279,6,0)</f>
        <v>0.0001357229447</v>
      </c>
      <c r="U140" s="265">
        <f t="shared" si="3"/>
        <v>2388.346536</v>
      </c>
      <c r="V140" s="260">
        <f t="shared" si="4"/>
        <v>24.96552097</v>
      </c>
      <c r="W140" s="260">
        <f t="shared" si="5"/>
        <v>1894.288464</v>
      </c>
      <c r="X140" s="260">
        <f t="shared" si="6"/>
        <v>19.8011041</v>
      </c>
      <c r="Y140" s="227">
        <f t="shared" si="7"/>
        <v>0.4423184475</v>
      </c>
      <c r="Z140" s="266">
        <f t="shared" si="8"/>
        <v>76.60609929</v>
      </c>
      <c r="AA140" s="287">
        <f>((1/2)*Z140*0.275)+((1/2)*Z140*0.255)</f>
        <v>20.30061631</v>
      </c>
      <c r="AB140" s="274">
        <v>7.0</v>
      </c>
      <c r="AC140" s="274">
        <v>40.0</v>
      </c>
      <c r="AD140" s="274">
        <v>30.0</v>
      </c>
      <c r="AE140" s="274">
        <v>89.0</v>
      </c>
    </row>
    <row r="141" ht="14.25" customHeight="1">
      <c r="A141" s="275">
        <v>1811140.0</v>
      </c>
      <c r="B141" s="275" t="s">
        <v>310</v>
      </c>
      <c r="C141" s="275" t="s">
        <v>320</v>
      </c>
      <c r="D141" s="276" t="s">
        <v>479</v>
      </c>
      <c r="E141" s="276" t="s">
        <v>110</v>
      </c>
      <c r="F141" s="275" t="s">
        <v>509</v>
      </c>
      <c r="G141" s="276" t="s">
        <v>312</v>
      </c>
      <c r="H141" s="291" t="s">
        <v>556</v>
      </c>
      <c r="I141" s="291" t="s">
        <v>557</v>
      </c>
      <c r="J141" s="277"/>
      <c r="K141" s="278" t="s">
        <v>545</v>
      </c>
      <c r="L141" s="277"/>
      <c r="M141" s="277">
        <v>2.309682302174261</v>
      </c>
      <c r="N141" s="279">
        <v>14909.821999999998</v>
      </c>
      <c r="O141" s="136">
        <v>615.2849999999999</v>
      </c>
      <c r="P141" s="280">
        <f t="shared" si="1"/>
        <v>24.23238337</v>
      </c>
      <c r="Q141" s="281">
        <v>9306.915200000003</v>
      </c>
      <c r="R141" s="282">
        <v>2213.7808000000005</v>
      </c>
      <c r="S141" s="281">
        <f t="shared" si="2"/>
        <v>11520.696</v>
      </c>
      <c r="T141" s="264">
        <f>VLOOKUP(A141,'Appendix A -  Costs'!A141:G280,6,0)</f>
        <v>0.000654688443</v>
      </c>
      <c r="U141" s="283">
        <f t="shared" si="3"/>
        <v>11520.69665</v>
      </c>
      <c r="V141" s="280">
        <f t="shared" si="4"/>
        <v>18.72416304</v>
      </c>
      <c r="W141" s="280">
        <f t="shared" si="5"/>
        <v>3389.125345</v>
      </c>
      <c r="X141" s="280">
        <f t="shared" si="6"/>
        <v>5.508220329</v>
      </c>
      <c r="Y141" s="284">
        <f t="shared" si="7"/>
        <v>0.2273082365</v>
      </c>
      <c r="Z141" s="266">
        <f t="shared" si="8"/>
        <v>43.24686799</v>
      </c>
      <c r="AA141" s="267">
        <f>Z141*0.245</f>
        <v>10.59548266</v>
      </c>
      <c r="AB141" s="285">
        <v>7.0</v>
      </c>
      <c r="AC141" s="285">
        <v>40.0</v>
      </c>
      <c r="AD141" s="285">
        <v>30.0</v>
      </c>
      <c r="AE141" s="285">
        <v>89.0</v>
      </c>
    </row>
    <row r="142" ht="14.25" customHeight="1">
      <c r="S142" s="132"/>
      <c r="T142" s="133"/>
      <c r="W142" s="292">
        <f t="shared" ref="W142:X142" si="35">SUM(W2:W141)</f>
        <v>21036001.51</v>
      </c>
      <c r="X142" s="292">
        <f t="shared" si="35"/>
        <v>12510.02771</v>
      </c>
      <c r="Y142" s="292"/>
      <c r="Z142" s="292">
        <f t="shared" ref="Z142:AA142" si="36">SUM(Z2:Z141)</f>
        <v>4451287.951</v>
      </c>
      <c r="AA142" s="293">
        <f t="shared" si="36"/>
        <v>1156190.317</v>
      </c>
    </row>
    <row r="143" ht="14.25" customHeight="1">
      <c r="N143" s="137"/>
      <c r="S143" s="132"/>
      <c r="T143" s="133"/>
      <c r="Z143" s="294"/>
      <c r="AA143" s="293"/>
    </row>
    <row r="144" ht="14.25" customHeight="1">
      <c r="S144" s="132"/>
      <c r="T144" s="133"/>
      <c r="Z144" s="292"/>
      <c r="AA144" s="293"/>
    </row>
    <row r="145" ht="14.25" customHeight="1">
      <c r="A145" s="157">
        <v>1.0</v>
      </c>
      <c r="B145" s="157">
        <v>2.0</v>
      </c>
      <c r="C145" s="157">
        <v>3.0</v>
      </c>
      <c r="D145" s="157">
        <v>4.0</v>
      </c>
      <c r="E145" s="157">
        <v>5.0</v>
      </c>
      <c r="F145" s="157">
        <v>6.0</v>
      </c>
      <c r="G145" s="157">
        <v>7.0</v>
      </c>
      <c r="H145" s="157">
        <v>8.0</v>
      </c>
      <c r="I145" s="157">
        <v>9.0</v>
      </c>
      <c r="J145" s="157">
        <v>10.0</v>
      </c>
      <c r="K145" s="157">
        <v>11.0</v>
      </c>
      <c r="L145" s="157">
        <v>12.0</v>
      </c>
      <c r="M145" s="157">
        <v>13.0</v>
      </c>
      <c r="N145" s="157">
        <v>14.0</v>
      </c>
      <c r="O145" s="157">
        <v>15.0</v>
      </c>
      <c r="P145" s="157">
        <v>16.0</v>
      </c>
      <c r="Q145" s="157">
        <v>17.0</v>
      </c>
      <c r="R145" s="157">
        <v>18.0</v>
      </c>
      <c r="S145" s="157">
        <v>19.0</v>
      </c>
      <c r="T145" s="157">
        <v>20.0</v>
      </c>
      <c r="U145" s="157">
        <v>21.0</v>
      </c>
      <c r="V145" s="157">
        <v>22.0</v>
      </c>
      <c r="W145" s="157">
        <v>23.0</v>
      </c>
      <c r="X145" s="157">
        <v>24.0</v>
      </c>
      <c r="Y145" s="157">
        <v>25.0</v>
      </c>
      <c r="Z145" s="157">
        <v>26.0</v>
      </c>
      <c r="AA145" s="157">
        <v>27.0</v>
      </c>
      <c r="AB145" s="157">
        <v>28.0</v>
      </c>
      <c r="AC145" s="157">
        <v>29.0</v>
      </c>
      <c r="AD145" s="157">
        <v>30.0</v>
      </c>
      <c r="AE145" s="157">
        <v>31.0</v>
      </c>
    </row>
    <row r="146" ht="14.25" customHeight="1">
      <c r="S146" s="132"/>
      <c r="T146" s="133"/>
      <c r="Z146" s="292"/>
      <c r="AA146" s="293"/>
    </row>
    <row r="147" ht="14.25" customHeight="1">
      <c r="S147" s="132"/>
      <c r="T147" s="133"/>
      <c r="Z147" s="292"/>
      <c r="AA147" s="293"/>
    </row>
    <row r="148" ht="14.25" customHeight="1">
      <c r="S148" s="132"/>
      <c r="T148" s="133"/>
      <c r="Z148" s="292"/>
      <c r="AA148" s="293"/>
    </row>
    <row r="149" ht="14.25" customHeight="1">
      <c r="S149" s="132"/>
      <c r="T149" s="133"/>
      <c r="Z149" s="292"/>
      <c r="AA149" s="293"/>
    </row>
    <row r="150" ht="14.25" customHeight="1">
      <c r="S150" s="132"/>
      <c r="T150" s="133"/>
      <c r="Z150" s="292"/>
      <c r="AA150" s="293"/>
    </row>
    <row r="151" ht="14.25" customHeight="1">
      <c r="S151" s="132"/>
      <c r="T151" s="133"/>
      <c r="Z151" s="292"/>
      <c r="AA151" s="293"/>
    </row>
    <row r="152" ht="14.25" customHeight="1">
      <c r="S152" s="132"/>
      <c r="T152" s="133"/>
      <c r="Z152" s="292"/>
      <c r="AA152" s="293"/>
    </row>
    <row r="153" ht="14.25" customHeight="1">
      <c r="S153" s="132"/>
      <c r="T153" s="133"/>
      <c r="Z153" s="292"/>
      <c r="AA153" s="293"/>
    </row>
    <row r="154" ht="14.25" customHeight="1">
      <c r="S154" s="132"/>
      <c r="T154" s="133"/>
      <c r="Z154" s="292"/>
      <c r="AA154" s="293"/>
    </row>
    <row r="155" ht="14.25" customHeight="1">
      <c r="S155" s="132"/>
      <c r="T155" s="133"/>
      <c r="Z155" s="292"/>
      <c r="AA155" s="293"/>
    </row>
    <row r="156" ht="14.25" customHeight="1">
      <c r="S156" s="132"/>
      <c r="T156" s="133"/>
      <c r="Z156" s="292"/>
      <c r="AA156" s="293"/>
    </row>
    <row r="157" ht="14.25" customHeight="1">
      <c r="S157" s="132"/>
      <c r="T157" s="133"/>
      <c r="Z157" s="292"/>
      <c r="AA157" s="293"/>
    </row>
    <row r="158" ht="14.25" customHeight="1">
      <c r="S158" s="132"/>
      <c r="T158" s="133"/>
      <c r="Z158" s="292"/>
      <c r="AA158" s="293"/>
    </row>
    <row r="159" ht="14.25" customHeight="1">
      <c r="S159" s="132"/>
      <c r="T159" s="133"/>
      <c r="Z159" s="292"/>
      <c r="AA159" s="293"/>
    </row>
    <row r="160" ht="14.25" customHeight="1">
      <c r="S160" s="132"/>
      <c r="T160" s="133"/>
      <c r="Z160" s="292"/>
      <c r="AA160" s="293"/>
    </row>
    <row r="161" ht="14.25" customHeight="1">
      <c r="S161" s="132"/>
      <c r="T161" s="133"/>
      <c r="Z161" s="292"/>
      <c r="AA161" s="293"/>
    </row>
    <row r="162" ht="14.25" customHeight="1">
      <c r="S162" s="132"/>
      <c r="T162" s="133"/>
      <c r="Z162" s="292"/>
      <c r="AA162" s="293"/>
    </row>
    <row r="163" ht="14.25" customHeight="1">
      <c r="S163" s="132"/>
      <c r="T163" s="133"/>
      <c r="V163" s="295" t="s">
        <v>77</v>
      </c>
      <c r="W163" s="296" t="s">
        <v>558</v>
      </c>
      <c r="X163" s="296" t="s">
        <v>559</v>
      </c>
      <c r="Z163" s="292"/>
      <c r="AA163" s="293"/>
    </row>
    <row r="164" ht="14.25" customHeight="1">
      <c r="S164" s="132"/>
      <c r="T164" s="133"/>
      <c r="V164" s="297" t="s">
        <v>560</v>
      </c>
      <c r="W164" s="298">
        <f>sum(Z2:Z21)</f>
        <v>286727.2975</v>
      </c>
      <c r="X164" s="134">
        <f>sum(L164:L183)</f>
        <v>0</v>
      </c>
      <c r="Z164" s="292"/>
      <c r="AA164" s="293"/>
    </row>
    <row r="165" ht="14.25" customHeight="1">
      <c r="S165" s="132"/>
      <c r="T165" s="133"/>
      <c r="V165" s="297" t="s">
        <v>133</v>
      </c>
      <c r="W165" s="298">
        <f>sum(Z22:Z44)</f>
        <v>971354.0112</v>
      </c>
      <c r="X165" s="134">
        <f>(SUM(L184:L206))</f>
        <v>0</v>
      </c>
      <c r="Z165" s="292"/>
      <c r="AA165" s="293"/>
    </row>
    <row r="166" ht="14.25" customHeight="1">
      <c r="S166" s="132"/>
      <c r="T166" s="133"/>
      <c r="V166" s="299" t="s">
        <v>163</v>
      </c>
      <c r="W166" s="298">
        <f>sum(Z45:Z57)</f>
        <v>641392.8621</v>
      </c>
      <c r="X166" s="134">
        <f>sum(L207:L219)</f>
        <v>0</v>
      </c>
      <c r="Z166" s="292"/>
      <c r="AA166" s="293"/>
    </row>
    <row r="167" ht="14.25" customHeight="1">
      <c r="S167" s="132"/>
      <c r="T167" s="133"/>
      <c r="V167" s="297" t="s">
        <v>179</v>
      </c>
      <c r="W167" s="298">
        <f>sum(Z58:Z73)</f>
        <v>149751.6131</v>
      </c>
      <c r="X167" s="134">
        <f>SUM(L220:L235)</f>
        <v>0</v>
      </c>
      <c r="Z167" s="292"/>
      <c r="AA167" s="293"/>
    </row>
    <row r="168" ht="14.25" customHeight="1">
      <c r="S168" s="132"/>
      <c r="T168" s="133"/>
      <c r="V168" s="297" t="s">
        <v>202</v>
      </c>
      <c r="W168" s="298">
        <f>sum(Z74:Z81)</f>
        <v>297083.8692</v>
      </c>
      <c r="X168" s="134">
        <f>SUM(L236:L243)</f>
        <v>0</v>
      </c>
      <c r="Z168" s="292"/>
      <c r="AA168" s="293"/>
    </row>
    <row r="169" ht="14.25" customHeight="1">
      <c r="S169" s="132"/>
      <c r="T169" s="133"/>
      <c r="V169" s="297" t="s">
        <v>227</v>
      </c>
      <c r="W169" s="298">
        <f>sum(Z7:Z26)</f>
        <v>241760.5166</v>
      </c>
      <c r="X169" s="134">
        <f>SUM(L244:L256)</f>
        <v>0</v>
      </c>
      <c r="Z169" s="292"/>
      <c r="AA169" s="293"/>
    </row>
    <row r="170" ht="14.25" customHeight="1">
      <c r="S170" s="132"/>
      <c r="T170" s="133"/>
      <c r="V170" s="297" t="s">
        <v>246</v>
      </c>
      <c r="W170" s="298">
        <f>sum(Z96:Z99)</f>
        <v>99665.7158</v>
      </c>
      <c r="X170" s="134">
        <f>sum(L257:L260)</f>
        <v>0</v>
      </c>
      <c r="Z170" s="292"/>
      <c r="AA170" s="293"/>
    </row>
    <row r="171" ht="14.25" customHeight="1">
      <c r="S171" s="132"/>
      <c r="T171" s="133"/>
      <c r="V171" s="297" t="s">
        <v>253</v>
      </c>
      <c r="W171" s="298">
        <f>sum(Z100:Z105)</f>
        <v>174683.5022</v>
      </c>
      <c r="X171" s="134">
        <f>SUM(L261:L266)</f>
        <v>0</v>
      </c>
      <c r="Z171" s="292"/>
      <c r="AA171" s="293"/>
    </row>
    <row r="172" ht="14.25" customHeight="1">
      <c r="S172" s="132"/>
      <c r="T172" s="133"/>
      <c r="V172" s="297" t="s">
        <v>264</v>
      </c>
      <c r="W172" s="298">
        <f>sum(Z106:Z111)</f>
        <v>82307.33026</v>
      </c>
      <c r="X172" s="134">
        <f>sum(L267:L272)</f>
        <v>0</v>
      </c>
      <c r="Z172" s="292"/>
      <c r="AA172" s="293"/>
    </row>
    <row r="173" ht="14.25" customHeight="1">
      <c r="S173" s="132"/>
      <c r="T173" s="133"/>
      <c r="V173" s="297" t="s">
        <v>561</v>
      </c>
      <c r="W173" s="298">
        <f>sum(Z112:Z134)</f>
        <v>342931.7982</v>
      </c>
      <c r="X173" s="134">
        <f>sum(L273:L295)</f>
        <v>0</v>
      </c>
      <c r="Z173" s="292"/>
      <c r="AA173" s="293"/>
    </row>
    <row r="174" ht="14.25" customHeight="1">
      <c r="S174" s="132"/>
      <c r="T174" s="133"/>
      <c r="V174" s="300" t="s">
        <v>310</v>
      </c>
      <c r="W174" s="298">
        <f>sum(Z135:Z141)</f>
        <v>9443.449648</v>
      </c>
      <c r="X174" s="134">
        <f>sum(L296:L303)</f>
        <v>0</v>
      </c>
      <c r="Z174" s="292"/>
      <c r="AA174" s="293"/>
    </row>
    <row r="175" ht="14.25" customHeight="1">
      <c r="S175" s="132"/>
      <c r="T175" s="133"/>
      <c r="V175" s="301" t="s">
        <v>562</v>
      </c>
      <c r="W175" s="302">
        <f t="shared" ref="W175:X175" si="37">SUM(W164:W174)</f>
        <v>3297101.966</v>
      </c>
      <c r="X175" s="303">
        <f t="shared" si="37"/>
        <v>0</v>
      </c>
      <c r="Z175" s="292"/>
      <c r="AA175" s="293"/>
    </row>
    <row r="176" ht="14.25" customHeight="1">
      <c r="S176" s="132"/>
      <c r="T176" s="133"/>
      <c r="Z176" s="292"/>
      <c r="AA176" s="293"/>
    </row>
    <row r="177" ht="14.25" customHeight="1">
      <c r="S177" s="132"/>
      <c r="T177" s="133"/>
      <c r="Z177" s="292"/>
      <c r="AA177" s="293"/>
    </row>
    <row r="178" ht="14.25" customHeight="1">
      <c r="S178" s="132"/>
      <c r="T178" s="133"/>
      <c r="Z178" s="292"/>
      <c r="AA178" s="293"/>
    </row>
    <row r="179" ht="14.25" customHeight="1">
      <c r="S179" s="132"/>
      <c r="T179" s="133"/>
      <c r="Z179" s="292"/>
      <c r="AA179" s="293"/>
    </row>
    <row r="180" ht="14.25" customHeight="1">
      <c r="S180" s="132"/>
      <c r="T180" s="133"/>
      <c r="Z180" s="292"/>
      <c r="AA180" s="293"/>
    </row>
    <row r="181" ht="14.25" customHeight="1">
      <c r="S181" s="132"/>
      <c r="T181" s="133"/>
      <c r="Z181" s="292"/>
      <c r="AA181" s="293"/>
    </row>
    <row r="182" ht="14.25" customHeight="1">
      <c r="S182" s="132"/>
      <c r="T182" s="133"/>
      <c r="Z182" s="292"/>
      <c r="AA182" s="293"/>
    </row>
    <row r="183" ht="14.25" customHeight="1">
      <c r="S183" s="132"/>
      <c r="T183" s="133"/>
      <c r="Z183" s="292"/>
      <c r="AA183" s="293"/>
    </row>
    <row r="184" ht="14.25" customHeight="1">
      <c r="S184" s="132"/>
      <c r="T184" s="133"/>
      <c r="Z184" s="292"/>
      <c r="AA184" s="293"/>
    </row>
    <row r="185" ht="14.25" customHeight="1">
      <c r="S185" s="132"/>
      <c r="T185" s="133"/>
      <c r="Z185" s="292"/>
      <c r="AA185" s="293"/>
    </row>
    <row r="186" ht="14.25" customHeight="1">
      <c r="S186" s="132"/>
      <c r="T186" s="133"/>
      <c r="Z186" s="292"/>
      <c r="AA186" s="293"/>
    </row>
    <row r="187" ht="14.25" customHeight="1">
      <c r="S187" s="132"/>
      <c r="T187" s="133"/>
      <c r="Z187" s="292"/>
      <c r="AA187" s="293"/>
    </row>
    <row r="188" ht="14.25" customHeight="1">
      <c r="S188" s="132"/>
      <c r="T188" s="133"/>
      <c r="Z188" s="292"/>
      <c r="AA188" s="293"/>
    </row>
    <row r="189" ht="14.25" customHeight="1">
      <c r="S189" s="132"/>
      <c r="T189" s="133"/>
      <c r="Z189" s="292"/>
      <c r="AA189" s="293"/>
    </row>
    <row r="190" ht="14.25" customHeight="1">
      <c r="S190" s="132"/>
      <c r="T190" s="133"/>
      <c r="Z190" s="292"/>
      <c r="AA190" s="293"/>
    </row>
    <row r="191" ht="14.25" customHeight="1">
      <c r="S191" s="132"/>
      <c r="T191" s="133"/>
      <c r="Z191" s="292"/>
      <c r="AA191" s="293"/>
    </row>
    <row r="192" ht="14.25" customHeight="1">
      <c r="S192" s="132"/>
      <c r="T192" s="133"/>
      <c r="Z192" s="292"/>
      <c r="AA192" s="293"/>
    </row>
    <row r="193" ht="14.25" customHeight="1">
      <c r="S193" s="132"/>
      <c r="T193" s="133"/>
      <c r="Z193" s="292"/>
      <c r="AA193" s="293"/>
    </row>
    <row r="194" ht="14.25" customHeight="1">
      <c r="S194" s="132"/>
      <c r="T194" s="133"/>
      <c r="Z194" s="292"/>
      <c r="AA194" s="293"/>
    </row>
    <row r="195" ht="14.25" customHeight="1">
      <c r="S195" s="132"/>
      <c r="T195" s="133"/>
      <c r="Z195" s="292"/>
      <c r="AA195" s="293"/>
    </row>
    <row r="196" ht="14.25" customHeight="1">
      <c r="S196" s="132"/>
      <c r="T196" s="133"/>
      <c r="Z196" s="292"/>
      <c r="AA196" s="293"/>
    </row>
    <row r="197" ht="14.25" customHeight="1">
      <c r="S197" s="132"/>
      <c r="T197" s="133"/>
      <c r="Z197" s="292"/>
      <c r="AA197" s="293"/>
    </row>
    <row r="198" ht="14.25" customHeight="1">
      <c r="S198" s="132"/>
      <c r="T198" s="133"/>
      <c r="Z198" s="292"/>
      <c r="AA198" s="293"/>
    </row>
    <row r="199" ht="14.25" customHeight="1">
      <c r="S199" s="132"/>
      <c r="T199" s="133"/>
      <c r="Z199" s="292"/>
      <c r="AA199" s="293"/>
    </row>
    <row r="200" ht="14.25" customHeight="1">
      <c r="S200" s="132"/>
      <c r="T200" s="133"/>
      <c r="Z200" s="292"/>
      <c r="AA200" s="293"/>
    </row>
    <row r="201" ht="14.25" customHeight="1">
      <c r="S201" s="132"/>
      <c r="T201" s="133"/>
      <c r="Z201" s="292"/>
      <c r="AA201" s="293"/>
    </row>
    <row r="202" ht="14.25" customHeight="1">
      <c r="S202" s="132"/>
      <c r="T202" s="133"/>
      <c r="Z202" s="292"/>
      <c r="AA202" s="293"/>
    </row>
    <row r="203" ht="14.25" customHeight="1">
      <c r="S203" s="132"/>
      <c r="T203" s="133"/>
      <c r="Z203" s="292"/>
      <c r="AA203" s="293"/>
    </row>
    <row r="204" ht="14.25" customHeight="1">
      <c r="S204" s="132"/>
      <c r="T204" s="133"/>
      <c r="Z204" s="292"/>
      <c r="AA204" s="293"/>
    </row>
    <row r="205" ht="14.25" customHeight="1">
      <c r="S205" s="132"/>
      <c r="T205" s="133"/>
      <c r="Z205" s="292"/>
      <c r="AA205" s="293"/>
    </row>
    <row r="206" ht="14.25" customHeight="1">
      <c r="S206" s="132"/>
      <c r="T206" s="133"/>
      <c r="Z206" s="292"/>
      <c r="AA206" s="293"/>
    </row>
    <row r="207" ht="14.25" customHeight="1">
      <c r="S207" s="132"/>
      <c r="T207" s="133"/>
      <c r="Z207" s="292"/>
      <c r="AA207" s="293"/>
    </row>
    <row r="208" ht="14.25" customHeight="1">
      <c r="S208" s="132"/>
      <c r="T208" s="133"/>
      <c r="Z208" s="292"/>
      <c r="AA208" s="293"/>
    </row>
    <row r="209" ht="14.25" customHeight="1">
      <c r="S209" s="132"/>
      <c r="T209" s="133"/>
      <c r="Z209" s="292"/>
      <c r="AA209" s="293"/>
    </row>
    <row r="210" ht="14.25" customHeight="1">
      <c r="S210" s="132"/>
      <c r="T210" s="133"/>
      <c r="Z210" s="292"/>
      <c r="AA210" s="293"/>
    </row>
    <row r="211" ht="14.25" customHeight="1">
      <c r="S211" s="132"/>
      <c r="T211" s="133"/>
      <c r="Z211" s="292"/>
      <c r="AA211" s="293"/>
    </row>
    <row r="212" ht="14.25" customHeight="1">
      <c r="S212" s="132"/>
      <c r="T212" s="133"/>
      <c r="Z212" s="292"/>
      <c r="AA212" s="293"/>
    </row>
    <row r="213" ht="14.25" customHeight="1">
      <c r="S213" s="132"/>
      <c r="T213" s="133"/>
      <c r="Z213" s="292"/>
      <c r="AA213" s="293"/>
    </row>
    <row r="214" ht="14.25" customHeight="1">
      <c r="S214" s="132"/>
      <c r="T214" s="133"/>
      <c r="Z214" s="292"/>
      <c r="AA214" s="293"/>
    </row>
    <row r="215" ht="14.25" customHeight="1">
      <c r="S215" s="132"/>
      <c r="T215" s="133"/>
      <c r="Z215" s="292"/>
      <c r="AA215" s="293"/>
    </row>
    <row r="216" ht="14.25" customHeight="1">
      <c r="S216" s="132"/>
      <c r="T216" s="133"/>
      <c r="Z216" s="292"/>
      <c r="AA216" s="293"/>
    </row>
    <row r="217" ht="14.25" customHeight="1">
      <c r="S217" s="132"/>
      <c r="T217" s="133"/>
      <c r="Z217" s="292"/>
      <c r="AA217" s="293"/>
    </row>
    <row r="218" ht="14.25" customHeight="1">
      <c r="S218" s="132"/>
      <c r="T218" s="133"/>
      <c r="Z218" s="292"/>
      <c r="AA218" s="293"/>
    </row>
    <row r="219" ht="14.25" customHeight="1">
      <c r="S219" s="132"/>
      <c r="T219" s="133"/>
      <c r="Z219" s="292"/>
      <c r="AA219" s="293"/>
    </row>
    <row r="220" ht="14.25" customHeight="1">
      <c r="S220" s="132"/>
      <c r="T220" s="133"/>
      <c r="Z220" s="292"/>
      <c r="AA220" s="293"/>
    </row>
    <row r="221" ht="14.25" customHeight="1">
      <c r="S221" s="132"/>
      <c r="T221" s="133"/>
      <c r="Z221" s="292"/>
      <c r="AA221" s="293"/>
    </row>
    <row r="222" ht="14.25" customHeight="1">
      <c r="S222" s="132"/>
      <c r="T222" s="133"/>
      <c r="Z222" s="292"/>
      <c r="AA222" s="293"/>
    </row>
    <row r="223" ht="14.25" customHeight="1">
      <c r="S223" s="132"/>
      <c r="T223" s="133"/>
      <c r="Z223" s="292"/>
      <c r="AA223" s="293"/>
    </row>
    <row r="224" ht="14.25" customHeight="1">
      <c r="S224" s="132"/>
      <c r="T224" s="133"/>
      <c r="Z224" s="292"/>
      <c r="AA224" s="293"/>
    </row>
    <row r="225" ht="14.25" customHeight="1">
      <c r="S225" s="132"/>
      <c r="T225" s="133"/>
      <c r="Z225" s="292"/>
      <c r="AA225" s="293"/>
    </row>
    <row r="226" ht="14.25" customHeight="1">
      <c r="S226" s="132"/>
      <c r="T226" s="133"/>
      <c r="Z226" s="292"/>
      <c r="AA226" s="293"/>
    </row>
    <row r="227" ht="14.25" customHeight="1">
      <c r="S227" s="132"/>
      <c r="T227" s="133"/>
      <c r="Z227" s="292"/>
      <c r="AA227" s="293"/>
    </row>
    <row r="228" ht="14.25" customHeight="1">
      <c r="S228" s="132"/>
      <c r="T228" s="133"/>
      <c r="Z228" s="292"/>
      <c r="AA228" s="293"/>
    </row>
    <row r="229" ht="14.25" customHeight="1">
      <c r="S229" s="132"/>
      <c r="T229" s="133"/>
      <c r="Z229" s="292"/>
      <c r="AA229" s="293"/>
    </row>
    <row r="230" ht="14.25" customHeight="1">
      <c r="S230" s="132"/>
      <c r="T230" s="133"/>
      <c r="Z230" s="292"/>
      <c r="AA230" s="293"/>
    </row>
    <row r="231" ht="14.25" customHeight="1">
      <c r="S231" s="132"/>
      <c r="T231" s="133"/>
      <c r="Z231" s="292"/>
      <c r="AA231" s="293"/>
    </row>
    <row r="232" ht="14.25" customHeight="1">
      <c r="S232" s="132"/>
      <c r="T232" s="133"/>
      <c r="Z232" s="292"/>
      <c r="AA232" s="293"/>
    </row>
    <row r="233" ht="14.25" customHeight="1">
      <c r="S233" s="132"/>
      <c r="T233" s="133"/>
      <c r="Z233" s="292"/>
      <c r="AA233" s="293"/>
    </row>
    <row r="234" ht="14.25" customHeight="1">
      <c r="S234" s="132"/>
      <c r="T234" s="133"/>
      <c r="Z234" s="292"/>
      <c r="AA234" s="293"/>
    </row>
    <row r="235" ht="14.25" customHeight="1">
      <c r="S235" s="132"/>
      <c r="T235" s="133"/>
      <c r="Z235" s="292"/>
      <c r="AA235" s="293"/>
    </row>
    <row r="236" ht="14.25" customHeight="1">
      <c r="S236" s="132"/>
      <c r="T236" s="133"/>
      <c r="Z236" s="292"/>
      <c r="AA236" s="293"/>
    </row>
    <row r="237" ht="14.25" customHeight="1">
      <c r="S237" s="132"/>
      <c r="T237" s="133"/>
      <c r="Z237" s="292"/>
      <c r="AA237" s="293"/>
    </row>
    <row r="238" ht="14.25" customHeight="1">
      <c r="S238" s="132"/>
      <c r="T238" s="133"/>
      <c r="Z238" s="292"/>
      <c r="AA238" s="293"/>
    </row>
    <row r="239" ht="14.25" customHeight="1">
      <c r="S239" s="132"/>
      <c r="T239" s="133"/>
      <c r="Z239" s="292"/>
      <c r="AA239" s="293"/>
    </row>
    <row r="240" ht="14.25" customHeight="1">
      <c r="S240" s="132"/>
      <c r="T240" s="133"/>
      <c r="Z240" s="292"/>
      <c r="AA240" s="293"/>
    </row>
    <row r="241" ht="14.25" customHeight="1">
      <c r="S241" s="132"/>
      <c r="T241" s="133"/>
      <c r="Z241" s="292"/>
      <c r="AA241" s="293"/>
    </row>
    <row r="242" ht="14.25" customHeight="1">
      <c r="S242" s="132"/>
      <c r="T242" s="133"/>
      <c r="Z242" s="292"/>
      <c r="AA242" s="293"/>
    </row>
    <row r="243" ht="14.25" customHeight="1">
      <c r="S243" s="132"/>
      <c r="T243" s="133"/>
      <c r="Z243" s="292"/>
      <c r="AA243" s="293"/>
    </row>
    <row r="244" ht="14.25" customHeight="1">
      <c r="S244" s="132"/>
      <c r="T244" s="133"/>
      <c r="Z244" s="292"/>
      <c r="AA244" s="293"/>
    </row>
    <row r="245" ht="14.25" customHeight="1">
      <c r="S245" s="132"/>
      <c r="T245" s="133"/>
      <c r="Z245" s="292"/>
      <c r="AA245" s="293"/>
    </row>
    <row r="246" ht="14.25" customHeight="1">
      <c r="S246" s="132"/>
      <c r="T246" s="133"/>
      <c r="Z246" s="292"/>
      <c r="AA246" s="293"/>
    </row>
    <row r="247" ht="14.25" customHeight="1">
      <c r="S247" s="132"/>
      <c r="T247" s="133"/>
      <c r="Z247" s="292"/>
      <c r="AA247" s="293"/>
    </row>
    <row r="248" ht="14.25" customHeight="1">
      <c r="S248" s="132"/>
      <c r="T248" s="133"/>
      <c r="Z248" s="292"/>
      <c r="AA248" s="293"/>
    </row>
    <row r="249" ht="14.25" customHeight="1">
      <c r="S249" s="132"/>
      <c r="T249" s="133"/>
      <c r="Z249" s="292"/>
      <c r="AA249" s="293"/>
    </row>
    <row r="250" ht="14.25" customHeight="1">
      <c r="S250" s="132"/>
      <c r="T250" s="133"/>
      <c r="Z250" s="292"/>
      <c r="AA250" s="293"/>
    </row>
    <row r="251" ht="14.25" customHeight="1">
      <c r="S251" s="132"/>
      <c r="T251" s="133"/>
      <c r="Z251" s="292"/>
      <c r="AA251" s="293"/>
    </row>
    <row r="252" ht="14.25" customHeight="1">
      <c r="S252" s="132"/>
      <c r="T252" s="133"/>
      <c r="Z252" s="292"/>
      <c r="AA252" s="293"/>
    </row>
    <row r="253" ht="14.25" customHeight="1">
      <c r="S253" s="132"/>
      <c r="T253" s="133"/>
      <c r="Z253" s="292"/>
      <c r="AA253" s="293"/>
    </row>
    <row r="254" ht="14.25" customHeight="1">
      <c r="S254" s="132"/>
      <c r="T254" s="133"/>
      <c r="Z254" s="292"/>
      <c r="AA254" s="293"/>
    </row>
    <row r="255" ht="14.25" customHeight="1">
      <c r="S255" s="132"/>
      <c r="T255" s="133"/>
      <c r="Z255" s="292"/>
      <c r="AA255" s="293"/>
    </row>
    <row r="256" ht="14.25" customHeight="1">
      <c r="S256" s="132"/>
      <c r="T256" s="133"/>
      <c r="Z256" s="292"/>
      <c r="AA256" s="293"/>
    </row>
    <row r="257" ht="14.25" customHeight="1">
      <c r="S257" s="132"/>
      <c r="T257" s="133"/>
      <c r="Z257" s="292"/>
      <c r="AA257" s="293"/>
    </row>
    <row r="258" ht="14.25" customHeight="1">
      <c r="S258" s="132"/>
      <c r="T258" s="133"/>
      <c r="Z258" s="292"/>
      <c r="AA258" s="293"/>
    </row>
    <row r="259" ht="14.25" customHeight="1">
      <c r="S259" s="132"/>
      <c r="T259" s="133"/>
      <c r="Z259" s="292"/>
      <c r="AA259" s="293"/>
    </row>
    <row r="260" ht="14.25" customHeight="1">
      <c r="S260" s="132"/>
      <c r="T260" s="133"/>
      <c r="Z260" s="292"/>
      <c r="AA260" s="293"/>
    </row>
    <row r="261" ht="14.25" customHeight="1">
      <c r="S261" s="132"/>
      <c r="T261" s="133"/>
      <c r="Z261" s="292"/>
      <c r="AA261" s="293"/>
    </row>
    <row r="262" ht="14.25" customHeight="1">
      <c r="S262" s="132"/>
      <c r="T262" s="133"/>
      <c r="Z262" s="292"/>
      <c r="AA262" s="293"/>
    </row>
    <row r="263" ht="14.25" customHeight="1">
      <c r="S263" s="132"/>
      <c r="T263" s="133"/>
      <c r="Z263" s="292"/>
      <c r="AA263" s="293"/>
    </row>
    <row r="264" ht="14.25" customHeight="1">
      <c r="S264" s="132"/>
      <c r="T264" s="133"/>
      <c r="Z264" s="292"/>
      <c r="AA264" s="293"/>
    </row>
    <row r="265" ht="14.25" customHeight="1">
      <c r="S265" s="132"/>
      <c r="T265" s="133"/>
      <c r="Z265" s="292"/>
      <c r="AA265" s="293"/>
    </row>
    <row r="266" ht="14.25" customHeight="1">
      <c r="S266" s="132"/>
      <c r="T266" s="133"/>
      <c r="Z266" s="292"/>
      <c r="AA266" s="293"/>
    </row>
    <row r="267" ht="14.25" customHeight="1">
      <c r="S267" s="132"/>
      <c r="T267" s="133"/>
      <c r="Z267" s="292"/>
      <c r="AA267" s="293"/>
    </row>
    <row r="268" ht="14.25" customHeight="1">
      <c r="S268" s="132"/>
      <c r="T268" s="133"/>
      <c r="Z268" s="292"/>
      <c r="AA268" s="293"/>
    </row>
    <row r="269" ht="14.25" customHeight="1">
      <c r="S269" s="132"/>
      <c r="T269" s="133"/>
      <c r="Z269" s="292"/>
      <c r="AA269" s="293"/>
    </row>
    <row r="270" ht="14.25" customHeight="1">
      <c r="S270" s="132"/>
      <c r="T270" s="133"/>
      <c r="Z270" s="292"/>
      <c r="AA270" s="293"/>
    </row>
    <row r="271" ht="14.25" customHeight="1">
      <c r="S271" s="132"/>
      <c r="T271" s="133"/>
      <c r="Z271" s="292"/>
      <c r="AA271" s="293"/>
    </row>
    <row r="272" ht="14.25" customHeight="1">
      <c r="S272" s="132"/>
      <c r="T272" s="133"/>
      <c r="Z272" s="292"/>
      <c r="AA272" s="293"/>
    </row>
    <row r="273" ht="14.25" customHeight="1">
      <c r="S273" s="132"/>
      <c r="T273" s="133"/>
      <c r="Z273" s="292"/>
      <c r="AA273" s="293"/>
    </row>
    <row r="274" ht="14.25" customHeight="1">
      <c r="S274" s="132"/>
      <c r="T274" s="133"/>
      <c r="Z274" s="292"/>
      <c r="AA274" s="293"/>
    </row>
    <row r="275" ht="14.25" customHeight="1">
      <c r="S275" s="132"/>
      <c r="T275" s="133"/>
      <c r="Z275" s="292"/>
      <c r="AA275" s="293"/>
    </row>
    <row r="276" ht="14.25" customHeight="1">
      <c r="S276" s="132"/>
      <c r="T276" s="133"/>
      <c r="Z276" s="292"/>
      <c r="AA276" s="293"/>
    </row>
    <row r="277" ht="14.25" customHeight="1">
      <c r="S277" s="132"/>
      <c r="T277" s="133"/>
      <c r="Z277" s="292"/>
      <c r="AA277" s="293"/>
    </row>
    <row r="278" ht="14.25" customHeight="1">
      <c r="S278" s="132"/>
      <c r="T278" s="133"/>
      <c r="Z278" s="292"/>
      <c r="AA278" s="293"/>
    </row>
    <row r="279" ht="14.25" customHeight="1">
      <c r="S279" s="132"/>
      <c r="T279" s="133"/>
      <c r="Z279" s="292"/>
      <c r="AA279" s="293"/>
    </row>
    <row r="280" ht="14.25" customHeight="1">
      <c r="S280" s="132"/>
      <c r="T280" s="133"/>
      <c r="Z280" s="292"/>
      <c r="AA280" s="293"/>
    </row>
    <row r="281" ht="14.25" customHeight="1">
      <c r="S281" s="132"/>
      <c r="T281" s="133"/>
      <c r="Z281" s="292"/>
      <c r="AA281" s="293"/>
    </row>
    <row r="282" ht="14.25" customHeight="1">
      <c r="S282" s="132"/>
      <c r="T282" s="133"/>
      <c r="Z282" s="292"/>
      <c r="AA282" s="293"/>
    </row>
    <row r="283" ht="14.25" customHeight="1">
      <c r="S283" s="132"/>
      <c r="T283" s="133"/>
      <c r="Z283" s="292"/>
      <c r="AA283" s="293"/>
    </row>
    <row r="284" ht="14.25" customHeight="1">
      <c r="S284" s="132"/>
      <c r="T284" s="133"/>
      <c r="Z284" s="292"/>
      <c r="AA284" s="293"/>
    </row>
    <row r="285" ht="14.25" customHeight="1">
      <c r="S285" s="132"/>
      <c r="T285" s="133"/>
      <c r="Z285" s="292"/>
      <c r="AA285" s="293"/>
    </row>
    <row r="286" ht="14.25" customHeight="1">
      <c r="S286" s="132"/>
      <c r="T286" s="133"/>
      <c r="Z286" s="292"/>
      <c r="AA286" s="293"/>
    </row>
    <row r="287" ht="14.25" customHeight="1">
      <c r="S287" s="132"/>
      <c r="T287" s="133"/>
      <c r="Z287" s="292"/>
      <c r="AA287" s="293"/>
    </row>
    <row r="288" ht="14.25" customHeight="1">
      <c r="S288" s="132"/>
      <c r="T288" s="133"/>
      <c r="Z288" s="292"/>
      <c r="AA288" s="293"/>
    </row>
    <row r="289" ht="14.25" customHeight="1">
      <c r="S289" s="132"/>
      <c r="T289" s="133"/>
      <c r="Z289" s="292"/>
      <c r="AA289" s="293"/>
    </row>
    <row r="290" ht="14.25" customHeight="1">
      <c r="S290" s="132"/>
      <c r="T290" s="133"/>
      <c r="Z290" s="292"/>
      <c r="AA290" s="293"/>
    </row>
    <row r="291" ht="14.25" customHeight="1">
      <c r="S291" s="132"/>
      <c r="T291" s="133"/>
      <c r="Z291" s="292"/>
      <c r="AA291" s="293"/>
    </row>
    <row r="292" ht="14.25" customHeight="1">
      <c r="S292" s="132"/>
      <c r="T292" s="133"/>
      <c r="Z292" s="292"/>
      <c r="AA292" s="293"/>
    </row>
    <row r="293" ht="14.25" customHeight="1">
      <c r="S293" s="132"/>
      <c r="T293" s="133"/>
      <c r="Z293" s="292"/>
      <c r="AA293" s="293"/>
    </row>
    <row r="294" ht="14.25" customHeight="1">
      <c r="S294" s="132"/>
      <c r="T294" s="133"/>
      <c r="Z294" s="292"/>
      <c r="AA294" s="293"/>
    </row>
    <row r="295" ht="14.25" customHeight="1">
      <c r="S295" s="132"/>
      <c r="T295" s="133"/>
      <c r="Z295" s="292"/>
      <c r="AA295" s="293"/>
    </row>
    <row r="296" ht="14.25" customHeight="1">
      <c r="S296" s="132"/>
      <c r="T296" s="133"/>
      <c r="Z296" s="292"/>
      <c r="AA296" s="293"/>
    </row>
    <row r="297" ht="14.25" customHeight="1">
      <c r="S297" s="132"/>
      <c r="T297" s="133"/>
      <c r="Z297" s="292"/>
      <c r="AA297" s="293"/>
    </row>
    <row r="298" ht="14.25" customHeight="1">
      <c r="S298" s="132"/>
      <c r="T298" s="133"/>
      <c r="Z298" s="292"/>
      <c r="AA298" s="293"/>
    </row>
    <row r="299" ht="14.25" customHeight="1">
      <c r="S299" s="132"/>
      <c r="T299" s="133"/>
      <c r="Z299" s="292"/>
      <c r="AA299" s="293"/>
    </row>
    <row r="300" ht="14.25" customHeight="1">
      <c r="S300" s="132"/>
      <c r="T300" s="133"/>
      <c r="Z300" s="292"/>
      <c r="AA300" s="293"/>
    </row>
    <row r="301" ht="14.25" customHeight="1">
      <c r="S301" s="132"/>
      <c r="T301" s="133"/>
      <c r="Z301" s="292"/>
      <c r="AA301" s="293"/>
    </row>
    <row r="302" ht="14.25" customHeight="1">
      <c r="S302" s="132"/>
      <c r="T302" s="133"/>
      <c r="Z302" s="292"/>
      <c r="AA302" s="293"/>
    </row>
    <row r="303" ht="14.25" customHeight="1">
      <c r="S303" s="132"/>
      <c r="T303" s="133"/>
      <c r="Z303" s="292"/>
      <c r="AA303" s="293"/>
    </row>
    <row r="304" ht="14.25" customHeight="1">
      <c r="S304" s="132"/>
      <c r="T304" s="133"/>
      <c r="Z304" s="292"/>
      <c r="AA304" s="293"/>
    </row>
    <row r="305" ht="14.25" customHeight="1">
      <c r="S305" s="132"/>
      <c r="T305" s="133"/>
      <c r="Z305" s="292"/>
      <c r="AA305" s="293"/>
    </row>
    <row r="306" ht="14.25" customHeight="1">
      <c r="S306" s="132"/>
      <c r="T306" s="133"/>
      <c r="Z306" s="292"/>
      <c r="AA306" s="293"/>
    </row>
    <row r="307" ht="14.25" customHeight="1">
      <c r="S307" s="132"/>
      <c r="T307" s="133"/>
      <c r="Z307" s="292"/>
      <c r="AA307" s="293"/>
    </row>
    <row r="308" ht="14.25" customHeight="1">
      <c r="S308" s="132"/>
      <c r="T308" s="133"/>
      <c r="Z308" s="292"/>
      <c r="AA308" s="293"/>
    </row>
    <row r="309" ht="14.25" customHeight="1">
      <c r="S309" s="132"/>
      <c r="T309" s="133"/>
      <c r="Z309" s="292"/>
      <c r="AA309" s="293"/>
    </row>
    <row r="310" ht="14.25" customHeight="1">
      <c r="S310" s="132"/>
      <c r="T310" s="133"/>
      <c r="Z310" s="292"/>
      <c r="AA310" s="293"/>
    </row>
    <row r="311" ht="14.25" customHeight="1">
      <c r="S311" s="132"/>
      <c r="T311" s="133"/>
      <c r="Z311" s="292"/>
      <c r="AA311" s="293"/>
    </row>
    <row r="312" ht="14.25" customHeight="1">
      <c r="S312" s="132"/>
      <c r="T312" s="133"/>
      <c r="Z312" s="292"/>
      <c r="AA312" s="293"/>
    </row>
    <row r="313" ht="14.25" customHeight="1">
      <c r="S313" s="132"/>
      <c r="T313" s="133"/>
      <c r="Z313" s="292"/>
      <c r="AA313" s="293"/>
    </row>
    <row r="314" ht="14.25" customHeight="1">
      <c r="S314" s="132"/>
      <c r="T314" s="133"/>
      <c r="Z314" s="292"/>
      <c r="AA314" s="293"/>
    </row>
    <row r="315" ht="14.25" customHeight="1">
      <c r="S315" s="132"/>
      <c r="T315" s="133"/>
      <c r="Z315" s="292"/>
      <c r="AA315" s="293"/>
    </row>
    <row r="316" ht="14.25" customHeight="1">
      <c r="S316" s="132"/>
      <c r="T316" s="133"/>
      <c r="Z316" s="292"/>
      <c r="AA316" s="293"/>
    </row>
    <row r="317" ht="14.25" customHeight="1">
      <c r="S317" s="132"/>
      <c r="T317" s="133"/>
      <c r="Z317" s="292"/>
      <c r="AA317" s="293"/>
    </row>
    <row r="318" ht="14.25" customHeight="1">
      <c r="S318" s="132"/>
      <c r="T318" s="133"/>
      <c r="Z318" s="292"/>
      <c r="AA318" s="293"/>
    </row>
    <row r="319" ht="14.25" customHeight="1">
      <c r="S319" s="132"/>
      <c r="T319" s="133"/>
      <c r="Z319" s="292"/>
      <c r="AA319" s="293"/>
    </row>
    <row r="320" ht="14.25" customHeight="1">
      <c r="S320" s="132"/>
      <c r="T320" s="133"/>
      <c r="Z320" s="292"/>
      <c r="AA320" s="293"/>
    </row>
    <row r="321" ht="14.25" customHeight="1">
      <c r="S321" s="132"/>
      <c r="T321" s="133"/>
      <c r="Z321" s="292"/>
      <c r="AA321" s="293"/>
    </row>
    <row r="322" ht="14.25" customHeight="1">
      <c r="S322" s="132"/>
      <c r="T322" s="133"/>
      <c r="Z322" s="292"/>
      <c r="AA322" s="293"/>
    </row>
    <row r="323" ht="14.25" customHeight="1">
      <c r="S323" s="132"/>
      <c r="T323" s="133"/>
      <c r="Z323" s="292"/>
      <c r="AA323" s="293"/>
    </row>
    <row r="324" ht="14.25" customHeight="1">
      <c r="S324" s="132"/>
      <c r="T324" s="133"/>
      <c r="Z324" s="292"/>
      <c r="AA324" s="293"/>
    </row>
    <row r="325" ht="14.25" customHeight="1">
      <c r="S325" s="132"/>
      <c r="T325" s="133"/>
      <c r="Z325" s="292"/>
      <c r="AA325" s="293"/>
    </row>
    <row r="326" ht="14.25" customHeight="1">
      <c r="S326" s="132"/>
      <c r="T326" s="133"/>
      <c r="Z326" s="292"/>
      <c r="AA326" s="293"/>
    </row>
    <row r="327" ht="14.25" customHeight="1">
      <c r="S327" s="132"/>
      <c r="T327" s="133"/>
      <c r="Z327" s="292"/>
      <c r="AA327" s="293"/>
    </row>
    <row r="328" ht="14.25" customHeight="1">
      <c r="S328" s="132"/>
      <c r="T328" s="133"/>
      <c r="Z328" s="292"/>
      <c r="AA328" s="293"/>
    </row>
    <row r="329" ht="14.25" customHeight="1">
      <c r="S329" s="132"/>
      <c r="T329" s="133"/>
      <c r="Z329" s="292"/>
      <c r="AA329" s="293"/>
    </row>
    <row r="330" ht="14.25" customHeight="1">
      <c r="S330" s="132"/>
      <c r="T330" s="133"/>
      <c r="Z330" s="292"/>
      <c r="AA330" s="293"/>
    </row>
    <row r="331" ht="14.25" customHeight="1">
      <c r="S331" s="132"/>
      <c r="T331" s="133"/>
      <c r="Z331" s="292"/>
      <c r="AA331" s="293"/>
    </row>
    <row r="332" ht="14.25" customHeight="1">
      <c r="S332" s="132"/>
      <c r="T332" s="133"/>
      <c r="Z332" s="292"/>
      <c r="AA332" s="293"/>
    </row>
    <row r="333" ht="14.25" customHeight="1">
      <c r="S333" s="132"/>
      <c r="T333" s="133"/>
      <c r="Z333" s="292"/>
      <c r="AA333" s="293"/>
    </row>
    <row r="334" ht="14.25" customHeight="1">
      <c r="S334" s="132"/>
      <c r="T334" s="133"/>
      <c r="Z334" s="292"/>
      <c r="AA334" s="293"/>
    </row>
    <row r="335" ht="14.25" customHeight="1">
      <c r="S335" s="132"/>
      <c r="T335" s="133"/>
      <c r="Z335" s="292"/>
      <c r="AA335" s="293"/>
    </row>
    <row r="336" ht="14.25" customHeight="1">
      <c r="S336" s="132"/>
      <c r="T336" s="133"/>
      <c r="Z336" s="292"/>
      <c r="AA336" s="293"/>
    </row>
    <row r="337" ht="14.25" customHeight="1">
      <c r="S337" s="132"/>
      <c r="T337" s="133"/>
      <c r="Z337" s="292"/>
      <c r="AA337" s="293"/>
    </row>
    <row r="338" ht="14.25" customHeight="1">
      <c r="S338" s="132"/>
      <c r="T338" s="133"/>
      <c r="Z338" s="292"/>
      <c r="AA338" s="293"/>
    </row>
    <row r="339" ht="14.25" customHeight="1">
      <c r="S339" s="132"/>
      <c r="T339" s="133"/>
      <c r="Z339" s="292"/>
      <c r="AA339" s="293"/>
    </row>
    <row r="340" ht="14.25" customHeight="1">
      <c r="S340" s="132"/>
      <c r="T340" s="133"/>
      <c r="Z340" s="292"/>
      <c r="AA340" s="293"/>
    </row>
    <row r="341" ht="14.25" customHeight="1">
      <c r="S341" s="132"/>
      <c r="T341" s="133"/>
      <c r="Z341" s="292"/>
      <c r="AA341" s="293"/>
    </row>
    <row r="342" ht="14.25" customHeight="1">
      <c r="S342" s="132"/>
      <c r="T342" s="133"/>
      <c r="Z342" s="292"/>
      <c r="AA342" s="293"/>
    </row>
    <row r="343" ht="14.25" customHeight="1">
      <c r="S343" s="132"/>
      <c r="T343" s="133"/>
      <c r="Z343" s="292"/>
      <c r="AA343" s="293"/>
    </row>
    <row r="344" ht="14.25" customHeight="1">
      <c r="S344" s="132"/>
      <c r="T344" s="133"/>
      <c r="Z344" s="292"/>
      <c r="AA344" s="293"/>
    </row>
    <row r="345" ht="14.25" customHeight="1">
      <c r="S345" s="132"/>
      <c r="T345" s="133"/>
      <c r="Z345" s="292"/>
      <c r="AA345" s="293"/>
    </row>
    <row r="346" ht="14.25" customHeight="1">
      <c r="S346" s="132"/>
      <c r="T346" s="133"/>
      <c r="Z346" s="292"/>
      <c r="AA346" s="293"/>
    </row>
    <row r="347" ht="14.25" customHeight="1">
      <c r="S347" s="132"/>
      <c r="T347" s="133"/>
      <c r="Z347" s="292"/>
      <c r="AA347" s="293"/>
    </row>
    <row r="348" ht="14.25" customHeight="1">
      <c r="S348" s="132"/>
      <c r="T348" s="133"/>
      <c r="Z348" s="292"/>
      <c r="AA348" s="293"/>
    </row>
    <row r="349" ht="14.25" customHeight="1">
      <c r="S349" s="132"/>
      <c r="T349" s="133"/>
      <c r="Z349" s="292"/>
      <c r="AA349" s="293"/>
    </row>
    <row r="350" ht="14.25" customHeight="1">
      <c r="S350" s="132"/>
      <c r="T350" s="133"/>
      <c r="Z350" s="292"/>
      <c r="AA350" s="293"/>
    </row>
    <row r="351" ht="14.25" customHeight="1">
      <c r="S351" s="132"/>
      <c r="T351" s="133"/>
      <c r="Z351" s="292"/>
      <c r="AA351" s="293"/>
    </row>
    <row r="352" ht="14.25" customHeight="1">
      <c r="S352" s="132"/>
      <c r="T352" s="133"/>
      <c r="Z352" s="292"/>
      <c r="AA352" s="293"/>
    </row>
    <row r="353" ht="14.25" customHeight="1">
      <c r="S353" s="132"/>
      <c r="T353" s="133"/>
      <c r="Z353" s="292"/>
      <c r="AA353" s="293"/>
    </row>
    <row r="354" ht="14.25" customHeight="1">
      <c r="S354" s="132"/>
      <c r="T354" s="133"/>
      <c r="Z354" s="292"/>
      <c r="AA354" s="293"/>
    </row>
    <row r="355" ht="14.25" customHeight="1">
      <c r="S355" s="132"/>
      <c r="T355" s="133"/>
      <c r="Z355" s="292"/>
      <c r="AA355" s="293"/>
    </row>
    <row r="356" ht="14.25" customHeight="1">
      <c r="S356" s="132"/>
      <c r="T356" s="133"/>
      <c r="Z356" s="292"/>
      <c r="AA356" s="293"/>
    </row>
    <row r="357" ht="14.25" customHeight="1">
      <c r="S357" s="132"/>
      <c r="T357" s="133"/>
      <c r="Z357" s="292"/>
      <c r="AA357" s="293"/>
    </row>
    <row r="358" ht="14.25" customHeight="1">
      <c r="S358" s="132"/>
      <c r="T358" s="133"/>
      <c r="Z358" s="292"/>
      <c r="AA358" s="293"/>
    </row>
    <row r="359" ht="14.25" customHeight="1">
      <c r="S359" s="132"/>
      <c r="T359" s="133"/>
      <c r="Z359" s="292"/>
      <c r="AA359" s="293"/>
    </row>
    <row r="360" ht="14.25" customHeight="1">
      <c r="S360" s="132"/>
      <c r="T360" s="133"/>
      <c r="Z360" s="292"/>
      <c r="AA360" s="293"/>
    </row>
    <row r="361" ht="14.25" customHeight="1">
      <c r="S361" s="132"/>
      <c r="T361" s="133"/>
      <c r="Z361" s="292"/>
      <c r="AA361" s="293"/>
    </row>
    <row r="362" ht="14.25" customHeight="1">
      <c r="S362" s="132"/>
      <c r="T362" s="133"/>
      <c r="Z362" s="292"/>
      <c r="AA362" s="293"/>
    </row>
    <row r="363" ht="14.25" customHeight="1">
      <c r="S363" s="132"/>
      <c r="T363" s="133"/>
      <c r="Z363" s="292"/>
      <c r="AA363" s="293"/>
    </row>
    <row r="364" ht="14.25" customHeight="1">
      <c r="S364" s="132"/>
      <c r="T364" s="133"/>
      <c r="Z364" s="292"/>
      <c r="AA364" s="293"/>
    </row>
    <row r="365" ht="14.25" customHeight="1">
      <c r="S365" s="132"/>
      <c r="T365" s="133"/>
      <c r="Z365" s="292"/>
      <c r="AA365" s="293"/>
    </row>
    <row r="366" ht="14.25" customHeight="1">
      <c r="S366" s="132"/>
      <c r="T366" s="133"/>
      <c r="Z366" s="292"/>
      <c r="AA366" s="293"/>
    </row>
    <row r="367" ht="14.25" customHeight="1">
      <c r="S367" s="132"/>
      <c r="T367" s="133"/>
      <c r="Z367" s="292"/>
      <c r="AA367" s="293"/>
    </row>
    <row r="368" ht="14.25" customHeight="1">
      <c r="S368" s="132"/>
      <c r="T368" s="133"/>
      <c r="Z368" s="292"/>
      <c r="AA368" s="293"/>
    </row>
    <row r="369" ht="14.25" customHeight="1">
      <c r="S369" s="132"/>
      <c r="T369" s="133"/>
      <c r="Z369" s="292"/>
      <c r="AA369" s="293"/>
    </row>
    <row r="370" ht="14.25" customHeight="1">
      <c r="S370" s="132"/>
      <c r="T370" s="133"/>
      <c r="Z370" s="292"/>
      <c r="AA370" s="293"/>
    </row>
    <row r="371" ht="14.25" customHeight="1">
      <c r="S371" s="132"/>
      <c r="T371" s="133"/>
      <c r="Z371" s="292"/>
      <c r="AA371" s="293"/>
    </row>
    <row r="372" ht="14.25" customHeight="1">
      <c r="S372" s="132"/>
      <c r="T372" s="133"/>
      <c r="Z372" s="292"/>
      <c r="AA372" s="293"/>
    </row>
    <row r="373" ht="14.25" customHeight="1">
      <c r="S373" s="132"/>
      <c r="T373" s="133"/>
      <c r="Z373" s="292"/>
      <c r="AA373" s="293"/>
    </row>
    <row r="374" ht="14.25" customHeight="1">
      <c r="S374" s="132"/>
      <c r="T374" s="133"/>
      <c r="Z374" s="292"/>
      <c r="AA374" s="293"/>
    </row>
    <row r="375" ht="14.25" customHeight="1">
      <c r="S375" s="132"/>
      <c r="T375" s="133"/>
      <c r="Z375" s="292"/>
      <c r="AA375" s="293"/>
    </row>
    <row r="376" ht="14.25" customHeight="1">
      <c r="S376" s="132"/>
      <c r="T376" s="133"/>
      <c r="Z376" s="292"/>
      <c r="AA376" s="293"/>
    </row>
    <row r="377" ht="14.25" customHeight="1">
      <c r="S377" s="132"/>
      <c r="T377" s="133"/>
      <c r="Z377" s="292"/>
      <c r="AA377" s="293"/>
    </row>
    <row r="378" ht="14.25" customHeight="1">
      <c r="S378" s="132"/>
      <c r="T378" s="133"/>
      <c r="Z378" s="292"/>
      <c r="AA378" s="293"/>
    </row>
    <row r="379" ht="14.25" customHeight="1">
      <c r="S379" s="132"/>
      <c r="T379" s="133"/>
      <c r="Z379" s="292"/>
      <c r="AA379" s="293"/>
    </row>
    <row r="380" ht="14.25" customHeight="1">
      <c r="S380" s="132"/>
      <c r="T380" s="133"/>
      <c r="Z380" s="292"/>
      <c r="AA380" s="293"/>
    </row>
    <row r="381" ht="14.25" customHeight="1">
      <c r="S381" s="132"/>
      <c r="T381" s="133"/>
      <c r="Z381" s="292"/>
      <c r="AA381" s="293"/>
    </row>
    <row r="382" ht="14.25" customHeight="1">
      <c r="S382" s="132"/>
      <c r="T382" s="133"/>
      <c r="Z382" s="292"/>
      <c r="AA382" s="293"/>
    </row>
    <row r="383" ht="14.25" customHeight="1">
      <c r="S383" s="132"/>
      <c r="T383" s="133"/>
      <c r="Z383" s="292"/>
      <c r="AA383" s="293"/>
    </row>
    <row r="384" ht="14.25" customHeight="1">
      <c r="S384" s="132"/>
      <c r="T384" s="133"/>
      <c r="Z384" s="292"/>
      <c r="AA384" s="293"/>
    </row>
    <row r="385" ht="14.25" customHeight="1">
      <c r="S385" s="132"/>
      <c r="T385" s="133"/>
      <c r="Z385" s="292"/>
      <c r="AA385" s="293"/>
    </row>
    <row r="386" ht="14.25" customHeight="1">
      <c r="S386" s="132"/>
      <c r="T386" s="133"/>
      <c r="Z386" s="292"/>
      <c r="AA386" s="293"/>
    </row>
    <row r="387" ht="14.25" customHeight="1">
      <c r="S387" s="132"/>
      <c r="T387" s="133"/>
      <c r="Z387" s="292"/>
      <c r="AA387" s="293"/>
    </row>
    <row r="388" ht="14.25" customHeight="1">
      <c r="S388" s="132"/>
      <c r="T388" s="133"/>
      <c r="Z388" s="292"/>
      <c r="AA388" s="293"/>
    </row>
    <row r="389" ht="14.25" customHeight="1">
      <c r="S389" s="132"/>
      <c r="T389" s="133"/>
      <c r="Z389" s="292"/>
      <c r="AA389" s="293"/>
    </row>
    <row r="390" ht="14.25" customHeight="1">
      <c r="S390" s="132"/>
      <c r="T390" s="133"/>
      <c r="Z390" s="292"/>
      <c r="AA390" s="293"/>
    </row>
    <row r="391" ht="14.25" customHeight="1">
      <c r="S391" s="132"/>
      <c r="T391" s="133"/>
      <c r="Z391" s="292"/>
      <c r="AA391" s="293"/>
    </row>
    <row r="392" ht="14.25" customHeight="1">
      <c r="S392" s="132"/>
      <c r="T392" s="133"/>
      <c r="Z392" s="292"/>
      <c r="AA392" s="293"/>
    </row>
    <row r="393" ht="14.25" customHeight="1">
      <c r="S393" s="132"/>
      <c r="T393" s="133"/>
      <c r="Z393" s="292"/>
      <c r="AA393" s="293"/>
    </row>
    <row r="394" ht="14.25" customHeight="1">
      <c r="S394" s="132"/>
      <c r="T394" s="133"/>
      <c r="Z394" s="292"/>
      <c r="AA394" s="293"/>
    </row>
    <row r="395" ht="14.25" customHeight="1">
      <c r="S395" s="132"/>
      <c r="T395" s="133"/>
      <c r="Z395" s="292"/>
      <c r="AA395" s="293"/>
    </row>
    <row r="396" ht="14.25" customHeight="1">
      <c r="S396" s="132"/>
      <c r="T396" s="133"/>
      <c r="Z396" s="292"/>
      <c r="AA396" s="293"/>
    </row>
    <row r="397" ht="14.25" customHeight="1">
      <c r="S397" s="132"/>
      <c r="T397" s="133"/>
      <c r="Z397" s="292"/>
      <c r="AA397" s="293"/>
    </row>
    <row r="398" ht="14.25" customHeight="1">
      <c r="S398" s="132"/>
      <c r="T398" s="133"/>
      <c r="Z398" s="292"/>
      <c r="AA398" s="293"/>
    </row>
    <row r="399" ht="14.25" customHeight="1">
      <c r="S399" s="132"/>
      <c r="T399" s="133"/>
      <c r="Z399" s="292"/>
      <c r="AA399" s="293"/>
    </row>
    <row r="400" ht="14.25" customHeight="1">
      <c r="S400" s="132"/>
      <c r="T400" s="133"/>
      <c r="Z400" s="292"/>
      <c r="AA400" s="293"/>
    </row>
    <row r="401" ht="14.25" customHeight="1">
      <c r="S401" s="132"/>
      <c r="T401" s="133"/>
      <c r="Z401" s="292"/>
      <c r="AA401" s="293"/>
    </row>
    <row r="402" ht="14.25" customHeight="1">
      <c r="S402" s="132"/>
      <c r="T402" s="133"/>
      <c r="Z402" s="292"/>
      <c r="AA402" s="293"/>
    </row>
    <row r="403" ht="14.25" customHeight="1">
      <c r="S403" s="132"/>
      <c r="T403" s="133"/>
      <c r="Z403" s="292"/>
      <c r="AA403" s="293"/>
    </row>
    <row r="404" ht="14.25" customHeight="1">
      <c r="S404" s="132"/>
      <c r="T404" s="133"/>
      <c r="Z404" s="292"/>
      <c r="AA404" s="293"/>
    </row>
    <row r="405" ht="14.25" customHeight="1">
      <c r="S405" s="132"/>
      <c r="T405" s="133"/>
      <c r="Z405" s="292"/>
      <c r="AA405" s="293"/>
    </row>
    <row r="406" ht="14.25" customHeight="1">
      <c r="S406" s="132"/>
      <c r="T406" s="133"/>
      <c r="Z406" s="292"/>
      <c r="AA406" s="293"/>
    </row>
    <row r="407" ht="14.25" customHeight="1">
      <c r="S407" s="132"/>
      <c r="T407" s="133"/>
      <c r="Z407" s="292"/>
      <c r="AA407" s="293"/>
    </row>
    <row r="408" ht="14.25" customHeight="1">
      <c r="S408" s="132"/>
      <c r="T408" s="133"/>
      <c r="Z408" s="292"/>
      <c r="AA408" s="293"/>
    </row>
    <row r="409" ht="14.25" customHeight="1">
      <c r="S409" s="132"/>
      <c r="T409" s="133"/>
      <c r="Z409" s="292"/>
      <c r="AA409" s="293"/>
    </row>
    <row r="410" ht="14.25" customHeight="1">
      <c r="S410" s="132"/>
      <c r="T410" s="133"/>
      <c r="Z410" s="292"/>
      <c r="AA410" s="293"/>
    </row>
    <row r="411" ht="14.25" customHeight="1">
      <c r="S411" s="132"/>
      <c r="T411" s="133"/>
      <c r="Z411" s="292"/>
      <c r="AA411" s="293"/>
    </row>
    <row r="412" ht="14.25" customHeight="1">
      <c r="S412" s="132"/>
      <c r="T412" s="133"/>
      <c r="Z412" s="292"/>
      <c r="AA412" s="293"/>
    </row>
    <row r="413" ht="14.25" customHeight="1">
      <c r="S413" s="132"/>
      <c r="T413" s="133"/>
      <c r="Z413" s="292"/>
      <c r="AA413" s="293"/>
    </row>
    <row r="414" ht="14.25" customHeight="1">
      <c r="S414" s="132"/>
      <c r="T414" s="133"/>
      <c r="Z414" s="292"/>
      <c r="AA414" s="293"/>
    </row>
    <row r="415" ht="14.25" customHeight="1">
      <c r="S415" s="132"/>
      <c r="T415" s="133"/>
      <c r="Z415" s="292"/>
      <c r="AA415" s="293"/>
    </row>
    <row r="416" ht="14.25" customHeight="1">
      <c r="S416" s="132"/>
      <c r="T416" s="133"/>
      <c r="Z416" s="292"/>
      <c r="AA416" s="293"/>
    </row>
    <row r="417" ht="14.25" customHeight="1">
      <c r="S417" s="132"/>
      <c r="T417" s="133"/>
      <c r="Z417" s="292"/>
      <c r="AA417" s="293"/>
    </row>
    <row r="418" ht="14.25" customHeight="1">
      <c r="S418" s="132"/>
      <c r="T418" s="133"/>
      <c r="Z418" s="292"/>
      <c r="AA418" s="293"/>
    </row>
    <row r="419" ht="14.25" customHeight="1">
      <c r="S419" s="132"/>
      <c r="T419" s="133"/>
      <c r="Z419" s="292"/>
      <c r="AA419" s="293"/>
    </row>
    <row r="420" ht="14.25" customHeight="1">
      <c r="S420" s="132"/>
      <c r="T420" s="133"/>
      <c r="Z420" s="292"/>
      <c r="AA420" s="293"/>
    </row>
    <row r="421" ht="14.25" customHeight="1">
      <c r="S421" s="132"/>
      <c r="T421" s="133"/>
      <c r="Z421" s="292"/>
      <c r="AA421" s="293"/>
    </row>
    <row r="422" ht="14.25" customHeight="1">
      <c r="S422" s="132"/>
      <c r="T422" s="133"/>
      <c r="Z422" s="292"/>
      <c r="AA422" s="293"/>
    </row>
    <row r="423" ht="14.25" customHeight="1">
      <c r="S423" s="132"/>
      <c r="T423" s="133"/>
      <c r="Z423" s="292"/>
      <c r="AA423" s="293"/>
    </row>
    <row r="424" ht="14.25" customHeight="1">
      <c r="S424" s="132"/>
      <c r="T424" s="133"/>
      <c r="Z424" s="292"/>
      <c r="AA424" s="293"/>
    </row>
    <row r="425" ht="14.25" customHeight="1">
      <c r="S425" s="132"/>
      <c r="T425" s="133"/>
      <c r="Z425" s="292"/>
      <c r="AA425" s="293"/>
    </row>
    <row r="426" ht="14.25" customHeight="1">
      <c r="S426" s="132"/>
      <c r="T426" s="133"/>
      <c r="Z426" s="292"/>
      <c r="AA426" s="293"/>
    </row>
    <row r="427" ht="14.25" customHeight="1">
      <c r="S427" s="132"/>
      <c r="T427" s="133"/>
      <c r="Z427" s="292"/>
      <c r="AA427" s="293"/>
    </row>
    <row r="428" ht="14.25" customHeight="1">
      <c r="S428" s="132"/>
      <c r="T428" s="133"/>
      <c r="Z428" s="292"/>
      <c r="AA428" s="293"/>
    </row>
    <row r="429" ht="14.25" customHeight="1">
      <c r="S429" s="132"/>
      <c r="T429" s="133"/>
      <c r="Z429" s="292"/>
      <c r="AA429" s="293"/>
    </row>
    <row r="430" ht="14.25" customHeight="1">
      <c r="S430" s="132"/>
      <c r="T430" s="133"/>
      <c r="Z430" s="292"/>
      <c r="AA430" s="293"/>
    </row>
    <row r="431" ht="14.25" customHeight="1">
      <c r="S431" s="132"/>
      <c r="T431" s="133"/>
      <c r="Z431" s="292"/>
      <c r="AA431" s="293"/>
    </row>
    <row r="432" ht="14.25" customHeight="1">
      <c r="S432" s="132"/>
      <c r="T432" s="133"/>
      <c r="Z432" s="292"/>
      <c r="AA432" s="293"/>
    </row>
    <row r="433" ht="14.25" customHeight="1">
      <c r="S433" s="132"/>
      <c r="T433" s="133"/>
      <c r="Z433" s="292"/>
      <c r="AA433" s="293"/>
    </row>
    <row r="434" ht="14.25" customHeight="1">
      <c r="S434" s="132"/>
      <c r="T434" s="133"/>
      <c r="Z434" s="292"/>
      <c r="AA434" s="293"/>
    </row>
    <row r="435" ht="14.25" customHeight="1">
      <c r="S435" s="132"/>
      <c r="T435" s="133"/>
      <c r="Z435" s="292"/>
      <c r="AA435" s="293"/>
    </row>
    <row r="436" ht="14.25" customHeight="1">
      <c r="S436" s="132"/>
      <c r="T436" s="133"/>
      <c r="Z436" s="292"/>
      <c r="AA436" s="293"/>
    </row>
    <row r="437" ht="14.25" customHeight="1">
      <c r="S437" s="132"/>
      <c r="T437" s="133"/>
      <c r="Z437" s="292"/>
      <c r="AA437" s="293"/>
    </row>
    <row r="438" ht="14.25" customHeight="1">
      <c r="S438" s="132"/>
      <c r="T438" s="133"/>
      <c r="Z438" s="292"/>
      <c r="AA438" s="293"/>
    </row>
    <row r="439" ht="14.25" customHeight="1">
      <c r="S439" s="132"/>
      <c r="T439" s="133"/>
      <c r="Z439" s="292"/>
      <c r="AA439" s="293"/>
    </row>
    <row r="440" ht="14.25" customHeight="1">
      <c r="S440" s="132"/>
      <c r="T440" s="133"/>
      <c r="Z440" s="292"/>
      <c r="AA440" s="293"/>
    </row>
    <row r="441" ht="14.25" customHeight="1">
      <c r="S441" s="132"/>
      <c r="T441" s="133"/>
      <c r="Z441" s="292"/>
      <c r="AA441" s="293"/>
    </row>
    <row r="442" ht="14.25" customHeight="1">
      <c r="S442" s="132"/>
      <c r="T442" s="133"/>
      <c r="Z442" s="292"/>
      <c r="AA442" s="293"/>
    </row>
    <row r="443" ht="14.25" customHeight="1">
      <c r="S443" s="132"/>
      <c r="T443" s="133"/>
      <c r="Z443" s="292"/>
      <c r="AA443" s="293"/>
    </row>
    <row r="444" ht="14.25" customHeight="1">
      <c r="S444" s="132"/>
      <c r="T444" s="133"/>
      <c r="Z444" s="292"/>
      <c r="AA444" s="293"/>
    </row>
    <row r="445" ht="14.25" customHeight="1">
      <c r="S445" s="132"/>
      <c r="T445" s="133"/>
      <c r="Z445" s="292"/>
      <c r="AA445" s="293"/>
    </row>
    <row r="446" ht="14.25" customHeight="1">
      <c r="S446" s="132"/>
      <c r="T446" s="133"/>
      <c r="Z446" s="292"/>
      <c r="AA446" s="293"/>
    </row>
    <row r="447" ht="14.25" customHeight="1">
      <c r="S447" s="132"/>
      <c r="T447" s="133"/>
      <c r="Z447" s="292"/>
      <c r="AA447" s="293"/>
    </row>
    <row r="448" ht="14.25" customHeight="1">
      <c r="S448" s="132"/>
      <c r="T448" s="133"/>
      <c r="Z448" s="292"/>
      <c r="AA448" s="293"/>
    </row>
    <row r="449" ht="14.25" customHeight="1">
      <c r="S449" s="132"/>
      <c r="T449" s="133"/>
      <c r="Z449" s="292"/>
      <c r="AA449" s="293"/>
    </row>
    <row r="450" ht="14.25" customHeight="1">
      <c r="S450" s="132"/>
      <c r="T450" s="133"/>
      <c r="Z450" s="292"/>
      <c r="AA450" s="293"/>
    </row>
    <row r="451" ht="14.25" customHeight="1">
      <c r="S451" s="132"/>
      <c r="T451" s="133"/>
      <c r="Z451" s="292"/>
      <c r="AA451" s="293"/>
    </row>
    <row r="452" ht="14.25" customHeight="1">
      <c r="S452" s="132"/>
      <c r="T452" s="133"/>
      <c r="Z452" s="292"/>
      <c r="AA452" s="293"/>
    </row>
    <row r="453" ht="14.25" customHeight="1">
      <c r="S453" s="132"/>
      <c r="T453" s="133"/>
      <c r="Z453" s="292"/>
      <c r="AA453" s="293"/>
    </row>
    <row r="454" ht="14.25" customHeight="1">
      <c r="S454" s="132"/>
      <c r="T454" s="133"/>
      <c r="Z454" s="292"/>
      <c r="AA454" s="293"/>
    </row>
    <row r="455" ht="14.25" customHeight="1">
      <c r="S455" s="132"/>
      <c r="T455" s="133"/>
      <c r="Z455" s="292"/>
      <c r="AA455" s="293"/>
    </row>
    <row r="456" ht="14.25" customHeight="1">
      <c r="S456" s="132"/>
      <c r="T456" s="133"/>
      <c r="Z456" s="292"/>
      <c r="AA456" s="293"/>
    </row>
    <row r="457" ht="14.25" customHeight="1">
      <c r="S457" s="132"/>
      <c r="T457" s="133"/>
      <c r="Z457" s="292"/>
      <c r="AA457" s="293"/>
    </row>
    <row r="458" ht="14.25" customHeight="1">
      <c r="S458" s="132"/>
      <c r="T458" s="133"/>
      <c r="Z458" s="292"/>
      <c r="AA458" s="293"/>
    </row>
    <row r="459" ht="14.25" customHeight="1">
      <c r="S459" s="132"/>
      <c r="T459" s="133"/>
      <c r="Z459" s="292"/>
      <c r="AA459" s="293"/>
    </row>
    <row r="460" ht="14.25" customHeight="1">
      <c r="S460" s="132"/>
      <c r="T460" s="133"/>
      <c r="Z460" s="292"/>
      <c r="AA460" s="293"/>
    </row>
    <row r="461" ht="14.25" customHeight="1">
      <c r="S461" s="132"/>
      <c r="T461" s="133"/>
      <c r="Z461" s="292"/>
      <c r="AA461" s="293"/>
    </row>
    <row r="462" ht="14.25" customHeight="1">
      <c r="S462" s="132"/>
      <c r="T462" s="133"/>
      <c r="Z462" s="292"/>
      <c r="AA462" s="293"/>
    </row>
    <row r="463" ht="14.25" customHeight="1">
      <c r="S463" s="132"/>
      <c r="T463" s="133"/>
      <c r="Z463" s="292"/>
      <c r="AA463" s="293"/>
    </row>
    <row r="464" ht="14.25" customHeight="1">
      <c r="S464" s="132"/>
      <c r="T464" s="133"/>
      <c r="Z464" s="292"/>
      <c r="AA464" s="293"/>
    </row>
    <row r="465" ht="14.25" customHeight="1">
      <c r="S465" s="132"/>
      <c r="T465" s="133"/>
      <c r="Z465" s="292"/>
      <c r="AA465" s="293"/>
    </row>
    <row r="466" ht="14.25" customHeight="1">
      <c r="S466" s="132"/>
      <c r="T466" s="133"/>
      <c r="Z466" s="292"/>
      <c r="AA466" s="293"/>
    </row>
    <row r="467" ht="14.25" customHeight="1">
      <c r="S467" s="132"/>
      <c r="T467" s="133"/>
      <c r="Z467" s="292"/>
      <c r="AA467" s="293"/>
    </row>
    <row r="468" ht="14.25" customHeight="1">
      <c r="S468" s="132"/>
      <c r="T468" s="133"/>
      <c r="Z468" s="292"/>
      <c r="AA468" s="293"/>
    </row>
    <row r="469" ht="14.25" customHeight="1">
      <c r="S469" s="132"/>
      <c r="T469" s="133"/>
      <c r="Z469" s="292"/>
      <c r="AA469" s="293"/>
    </row>
    <row r="470" ht="14.25" customHeight="1">
      <c r="S470" s="132"/>
      <c r="T470" s="133"/>
      <c r="Z470" s="292"/>
      <c r="AA470" s="293"/>
    </row>
    <row r="471" ht="14.25" customHeight="1">
      <c r="S471" s="132"/>
      <c r="T471" s="133"/>
      <c r="Z471" s="292"/>
      <c r="AA471" s="293"/>
    </row>
    <row r="472" ht="14.25" customHeight="1">
      <c r="S472" s="132"/>
      <c r="T472" s="133"/>
      <c r="Z472" s="292"/>
      <c r="AA472" s="293"/>
    </row>
    <row r="473" ht="14.25" customHeight="1">
      <c r="S473" s="132"/>
      <c r="T473" s="133"/>
      <c r="Z473" s="292"/>
      <c r="AA473" s="293"/>
    </row>
    <row r="474" ht="14.25" customHeight="1">
      <c r="S474" s="132"/>
      <c r="T474" s="133"/>
      <c r="Z474" s="292"/>
      <c r="AA474" s="293"/>
    </row>
    <row r="475" ht="14.25" customHeight="1">
      <c r="S475" s="132"/>
      <c r="T475" s="133"/>
      <c r="Z475" s="292"/>
      <c r="AA475" s="293"/>
    </row>
    <row r="476" ht="14.25" customHeight="1">
      <c r="S476" s="132"/>
      <c r="T476" s="133"/>
      <c r="Z476" s="292"/>
      <c r="AA476" s="293"/>
    </row>
    <row r="477" ht="14.25" customHeight="1">
      <c r="S477" s="132"/>
      <c r="T477" s="133"/>
      <c r="Z477" s="292"/>
      <c r="AA477" s="293"/>
    </row>
    <row r="478" ht="14.25" customHeight="1">
      <c r="S478" s="132"/>
      <c r="T478" s="133"/>
      <c r="Z478" s="292"/>
      <c r="AA478" s="293"/>
    </row>
    <row r="479" ht="14.25" customHeight="1">
      <c r="S479" s="132"/>
      <c r="T479" s="133"/>
      <c r="Z479" s="292"/>
      <c r="AA479" s="293"/>
    </row>
    <row r="480" ht="14.25" customHeight="1">
      <c r="S480" s="132"/>
      <c r="T480" s="133"/>
      <c r="Z480" s="292"/>
      <c r="AA480" s="293"/>
    </row>
    <row r="481" ht="14.25" customHeight="1">
      <c r="S481" s="132"/>
      <c r="T481" s="133"/>
      <c r="Z481" s="292"/>
      <c r="AA481" s="293"/>
    </row>
    <row r="482" ht="14.25" customHeight="1">
      <c r="S482" s="132"/>
      <c r="T482" s="133"/>
      <c r="Z482" s="292"/>
      <c r="AA482" s="293"/>
    </row>
    <row r="483" ht="14.25" customHeight="1">
      <c r="S483" s="132"/>
      <c r="T483" s="133"/>
      <c r="Z483" s="292"/>
      <c r="AA483" s="293"/>
    </row>
    <row r="484" ht="14.25" customHeight="1">
      <c r="S484" s="132"/>
      <c r="T484" s="133"/>
      <c r="Z484" s="292"/>
      <c r="AA484" s="293"/>
    </row>
    <row r="485" ht="14.25" customHeight="1">
      <c r="S485" s="132"/>
      <c r="T485" s="133"/>
      <c r="Z485" s="292"/>
      <c r="AA485" s="293"/>
    </row>
    <row r="486" ht="14.25" customHeight="1">
      <c r="S486" s="132"/>
      <c r="T486" s="133"/>
      <c r="Z486" s="292"/>
      <c r="AA486" s="293"/>
    </row>
    <row r="487" ht="14.25" customHeight="1">
      <c r="S487" s="132"/>
      <c r="T487" s="133"/>
      <c r="Z487" s="292"/>
      <c r="AA487" s="293"/>
    </row>
    <row r="488" ht="14.25" customHeight="1">
      <c r="S488" s="132"/>
      <c r="T488" s="133"/>
      <c r="Z488" s="292"/>
      <c r="AA488" s="293"/>
    </row>
    <row r="489" ht="14.25" customHeight="1">
      <c r="S489" s="132"/>
      <c r="T489" s="133"/>
      <c r="Z489" s="292"/>
      <c r="AA489" s="293"/>
    </row>
    <row r="490" ht="14.25" customHeight="1">
      <c r="S490" s="132"/>
      <c r="T490" s="133"/>
      <c r="Z490" s="292"/>
      <c r="AA490" s="293"/>
    </row>
    <row r="491" ht="14.25" customHeight="1">
      <c r="S491" s="132"/>
      <c r="T491" s="133"/>
      <c r="Z491" s="292"/>
      <c r="AA491" s="293"/>
    </row>
    <row r="492" ht="14.25" customHeight="1">
      <c r="S492" s="132"/>
      <c r="T492" s="133"/>
      <c r="Z492" s="292"/>
      <c r="AA492" s="293"/>
    </row>
    <row r="493" ht="14.25" customHeight="1">
      <c r="S493" s="132"/>
      <c r="T493" s="133"/>
      <c r="Z493" s="292"/>
      <c r="AA493" s="293"/>
    </row>
    <row r="494" ht="14.25" customHeight="1">
      <c r="S494" s="132"/>
      <c r="T494" s="133"/>
      <c r="Z494" s="292"/>
      <c r="AA494" s="293"/>
    </row>
    <row r="495" ht="14.25" customHeight="1">
      <c r="S495" s="132"/>
      <c r="T495" s="133"/>
      <c r="Z495" s="292"/>
      <c r="AA495" s="293"/>
    </row>
    <row r="496" ht="14.25" customHeight="1">
      <c r="S496" s="132"/>
      <c r="T496" s="133"/>
      <c r="Z496" s="292"/>
      <c r="AA496" s="293"/>
    </row>
    <row r="497" ht="14.25" customHeight="1">
      <c r="S497" s="132"/>
      <c r="T497" s="133"/>
      <c r="Z497" s="292"/>
      <c r="AA497" s="293"/>
    </row>
    <row r="498" ht="14.25" customHeight="1">
      <c r="S498" s="132"/>
      <c r="T498" s="133"/>
      <c r="Z498" s="292"/>
      <c r="AA498" s="293"/>
    </row>
    <row r="499" ht="14.25" customHeight="1">
      <c r="S499" s="132"/>
      <c r="T499" s="133"/>
      <c r="Z499" s="292"/>
      <c r="AA499" s="293"/>
    </row>
    <row r="500" ht="14.25" customHeight="1">
      <c r="S500" s="132"/>
      <c r="T500" s="133"/>
      <c r="Z500" s="292"/>
      <c r="AA500" s="293"/>
    </row>
    <row r="501" ht="14.25" customHeight="1">
      <c r="S501" s="132"/>
      <c r="T501" s="133"/>
      <c r="Z501" s="292"/>
      <c r="AA501" s="293"/>
    </row>
    <row r="502" ht="14.25" customHeight="1">
      <c r="S502" s="132"/>
      <c r="T502" s="133"/>
      <c r="Z502" s="292"/>
      <c r="AA502" s="293"/>
    </row>
    <row r="503" ht="14.25" customHeight="1">
      <c r="S503" s="132"/>
      <c r="T503" s="133"/>
      <c r="Z503" s="292"/>
      <c r="AA503" s="293"/>
    </row>
    <row r="504" ht="14.25" customHeight="1">
      <c r="S504" s="132"/>
      <c r="T504" s="133"/>
      <c r="Z504" s="292"/>
      <c r="AA504" s="293"/>
    </row>
    <row r="505" ht="14.25" customHeight="1">
      <c r="S505" s="132"/>
      <c r="T505" s="133"/>
      <c r="Z505" s="292"/>
      <c r="AA505" s="293"/>
    </row>
    <row r="506" ht="14.25" customHeight="1">
      <c r="S506" s="132"/>
      <c r="T506" s="133"/>
      <c r="Z506" s="292"/>
      <c r="AA506" s="293"/>
    </row>
    <row r="507" ht="14.25" customHeight="1">
      <c r="S507" s="132"/>
      <c r="T507" s="133"/>
      <c r="Z507" s="292"/>
      <c r="AA507" s="293"/>
    </row>
    <row r="508" ht="14.25" customHeight="1">
      <c r="S508" s="132"/>
      <c r="T508" s="133"/>
      <c r="Z508" s="292"/>
      <c r="AA508" s="293"/>
    </row>
    <row r="509" ht="14.25" customHeight="1">
      <c r="S509" s="132"/>
      <c r="T509" s="133"/>
      <c r="Z509" s="292"/>
      <c r="AA509" s="293"/>
    </row>
    <row r="510" ht="14.25" customHeight="1">
      <c r="S510" s="132"/>
      <c r="T510" s="133"/>
      <c r="Z510" s="292"/>
      <c r="AA510" s="293"/>
    </row>
    <row r="511" ht="14.25" customHeight="1">
      <c r="S511" s="132"/>
      <c r="T511" s="133"/>
      <c r="Z511" s="292"/>
      <c r="AA511" s="293"/>
    </row>
    <row r="512" ht="14.25" customHeight="1">
      <c r="S512" s="132"/>
      <c r="T512" s="133"/>
      <c r="Z512" s="292"/>
      <c r="AA512" s="293"/>
    </row>
    <row r="513" ht="14.25" customHeight="1">
      <c r="S513" s="132"/>
      <c r="T513" s="133"/>
      <c r="Z513" s="292"/>
      <c r="AA513" s="293"/>
    </row>
    <row r="514" ht="14.25" customHeight="1">
      <c r="S514" s="132"/>
      <c r="T514" s="133"/>
      <c r="Z514" s="292"/>
      <c r="AA514" s="293"/>
    </row>
    <row r="515" ht="14.25" customHeight="1">
      <c r="S515" s="132"/>
      <c r="T515" s="133"/>
      <c r="Z515" s="292"/>
      <c r="AA515" s="293"/>
    </row>
    <row r="516" ht="14.25" customHeight="1">
      <c r="S516" s="132"/>
      <c r="T516" s="133"/>
      <c r="Z516" s="292"/>
      <c r="AA516" s="293"/>
    </row>
    <row r="517" ht="14.25" customHeight="1">
      <c r="S517" s="132"/>
      <c r="T517" s="133"/>
      <c r="Z517" s="292"/>
      <c r="AA517" s="293"/>
    </row>
    <row r="518" ht="14.25" customHeight="1">
      <c r="S518" s="132"/>
      <c r="T518" s="133"/>
      <c r="Z518" s="292"/>
      <c r="AA518" s="293"/>
    </row>
    <row r="519" ht="14.25" customHeight="1">
      <c r="S519" s="132"/>
      <c r="T519" s="133"/>
      <c r="Z519" s="292"/>
      <c r="AA519" s="293"/>
    </row>
    <row r="520" ht="14.25" customHeight="1">
      <c r="S520" s="132"/>
      <c r="T520" s="133"/>
      <c r="Z520" s="292"/>
      <c r="AA520" s="293"/>
    </row>
    <row r="521" ht="14.25" customHeight="1">
      <c r="S521" s="132"/>
      <c r="T521" s="133"/>
      <c r="Z521" s="292"/>
      <c r="AA521" s="293"/>
    </row>
    <row r="522" ht="14.25" customHeight="1">
      <c r="S522" s="132"/>
      <c r="T522" s="133"/>
      <c r="Z522" s="292"/>
      <c r="AA522" s="293"/>
    </row>
    <row r="523" ht="14.25" customHeight="1">
      <c r="S523" s="132"/>
      <c r="T523" s="133"/>
      <c r="Z523" s="292"/>
      <c r="AA523" s="293"/>
    </row>
    <row r="524" ht="14.25" customHeight="1">
      <c r="S524" s="132"/>
      <c r="T524" s="133"/>
      <c r="Z524" s="292"/>
      <c r="AA524" s="293"/>
    </row>
    <row r="525" ht="14.25" customHeight="1">
      <c r="S525" s="132"/>
      <c r="T525" s="133"/>
      <c r="Z525" s="292"/>
      <c r="AA525" s="293"/>
    </row>
    <row r="526" ht="14.25" customHeight="1">
      <c r="S526" s="132"/>
      <c r="T526" s="133"/>
      <c r="Z526" s="292"/>
      <c r="AA526" s="293"/>
    </row>
    <row r="527" ht="14.25" customHeight="1">
      <c r="S527" s="132"/>
      <c r="T527" s="133"/>
      <c r="Z527" s="292"/>
      <c r="AA527" s="293"/>
    </row>
    <row r="528" ht="14.25" customHeight="1">
      <c r="S528" s="132"/>
      <c r="T528" s="133"/>
      <c r="Z528" s="292"/>
      <c r="AA528" s="293"/>
    </row>
    <row r="529" ht="14.25" customHeight="1">
      <c r="S529" s="132"/>
      <c r="T529" s="133"/>
      <c r="Z529" s="292"/>
      <c r="AA529" s="293"/>
    </row>
    <row r="530" ht="14.25" customHeight="1">
      <c r="S530" s="132"/>
      <c r="T530" s="133"/>
      <c r="Z530" s="292"/>
      <c r="AA530" s="293"/>
    </row>
    <row r="531" ht="14.25" customHeight="1">
      <c r="S531" s="132"/>
      <c r="T531" s="133"/>
      <c r="Z531" s="292"/>
      <c r="AA531" s="293"/>
    </row>
    <row r="532" ht="14.25" customHeight="1">
      <c r="S532" s="132"/>
      <c r="T532" s="133"/>
      <c r="Z532" s="292"/>
      <c r="AA532" s="293"/>
    </row>
    <row r="533" ht="14.25" customHeight="1">
      <c r="S533" s="132"/>
      <c r="T533" s="133"/>
      <c r="Z533" s="292"/>
      <c r="AA533" s="293"/>
    </row>
    <row r="534" ht="14.25" customHeight="1">
      <c r="S534" s="132"/>
      <c r="T534" s="133"/>
      <c r="Z534" s="292"/>
      <c r="AA534" s="293"/>
    </row>
    <row r="535" ht="14.25" customHeight="1">
      <c r="S535" s="132"/>
      <c r="T535" s="133"/>
      <c r="Z535" s="292"/>
      <c r="AA535" s="293"/>
    </row>
    <row r="536" ht="14.25" customHeight="1">
      <c r="S536" s="132"/>
      <c r="T536" s="133"/>
      <c r="Z536" s="292"/>
      <c r="AA536" s="293"/>
    </row>
    <row r="537" ht="14.25" customHeight="1">
      <c r="S537" s="132"/>
      <c r="T537" s="133"/>
      <c r="Z537" s="292"/>
      <c r="AA537" s="293"/>
    </row>
    <row r="538" ht="14.25" customHeight="1">
      <c r="S538" s="132"/>
      <c r="T538" s="133"/>
      <c r="Z538" s="292"/>
      <c r="AA538" s="293"/>
    </row>
    <row r="539" ht="14.25" customHeight="1">
      <c r="S539" s="132"/>
      <c r="T539" s="133"/>
      <c r="Z539" s="292"/>
      <c r="AA539" s="293"/>
    </row>
    <row r="540" ht="14.25" customHeight="1">
      <c r="S540" s="132"/>
      <c r="T540" s="133"/>
      <c r="Z540" s="292"/>
      <c r="AA540" s="293"/>
    </row>
    <row r="541" ht="14.25" customHeight="1">
      <c r="S541" s="132"/>
      <c r="T541" s="133"/>
      <c r="Z541" s="292"/>
      <c r="AA541" s="293"/>
    </row>
    <row r="542" ht="14.25" customHeight="1">
      <c r="S542" s="132"/>
      <c r="T542" s="133"/>
      <c r="Z542" s="292"/>
      <c r="AA542" s="293"/>
    </row>
    <row r="543" ht="14.25" customHeight="1">
      <c r="S543" s="132"/>
      <c r="T543" s="133"/>
      <c r="Z543" s="292"/>
      <c r="AA543" s="293"/>
    </row>
    <row r="544" ht="14.25" customHeight="1">
      <c r="S544" s="132"/>
      <c r="T544" s="133"/>
      <c r="Z544" s="292"/>
      <c r="AA544" s="293"/>
    </row>
    <row r="545" ht="14.25" customHeight="1">
      <c r="S545" s="132"/>
      <c r="T545" s="133"/>
      <c r="Z545" s="292"/>
      <c r="AA545" s="293"/>
    </row>
    <row r="546" ht="14.25" customHeight="1">
      <c r="S546" s="132"/>
      <c r="T546" s="133"/>
      <c r="Z546" s="292"/>
      <c r="AA546" s="293"/>
    </row>
    <row r="547" ht="14.25" customHeight="1">
      <c r="S547" s="132"/>
      <c r="T547" s="133"/>
      <c r="Z547" s="292"/>
      <c r="AA547" s="293"/>
    </row>
    <row r="548" ht="14.25" customHeight="1">
      <c r="S548" s="132"/>
      <c r="T548" s="133"/>
      <c r="Z548" s="292"/>
      <c r="AA548" s="293"/>
    </row>
    <row r="549" ht="14.25" customHeight="1">
      <c r="S549" s="132"/>
      <c r="T549" s="133"/>
      <c r="Z549" s="292"/>
      <c r="AA549" s="293"/>
    </row>
    <row r="550" ht="14.25" customHeight="1">
      <c r="S550" s="132"/>
      <c r="T550" s="133"/>
      <c r="Z550" s="292"/>
      <c r="AA550" s="293"/>
    </row>
    <row r="551" ht="14.25" customHeight="1">
      <c r="S551" s="132"/>
      <c r="T551" s="133"/>
      <c r="Z551" s="292"/>
      <c r="AA551" s="293"/>
    </row>
    <row r="552" ht="14.25" customHeight="1">
      <c r="S552" s="132"/>
      <c r="T552" s="133"/>
      <c r="Z552" s="292"/>
      <c r="AA552" s="293"/>
    </row>
    <row r="553" ht="14.25" customHeight="1">
      <c r="S553" s="132"/>
      <c r="T553" s="133"/>
      <c r="Z553" s="292"/>
      <c r="AA553" s="293"/>
    </row>
    <row r="554" ht="14.25" customHeight="1">
      <c r="S554" s="132"/>
      <c r="T554" s="133"/>
      <c r="Z554" s="292"/>
      <c r="AA554" s="293"/>
    </row>
    <row r="555" ht="14.25" customHeight="1">
      <c r="S555" s="132"/>
      <c r="T555" s="133"/>
      <c r="Z555" s="292"/>
      <c r="AA555" s="293"/>
    </row>
    <row r="556" ht="14.25" customHeight="1">
      <c r="S556" s="132"/>
      <c r="T556" s="133"/>
      <c r="Z556" s="292"/>
      <c r="AA556" s="293"/>
    </row>
    <row r="557" ht="14.25" customHeight="1">
      <c r="S557" s="132"/>
      <c r="T557" s="133"/>
      <c r="Z557" s="292"/>
      <c r="AA557" s="293"/>
    </row>
    <row r="558" ht="14.25" customHeight="1">
      <c r="S558" s="132"/>
      <c r="T558" s="133"/>
      <c r="Z558" s="292"/>
      <c r="AA558" s="293"/>
    </row>
    <row r="559" ht="14.25" customHeight="1">
      <c r="S559" s="132"/>
      <c r="T559" s="133"/>
      <c r="Z559" s="292"/>
      <c r="AA559" s="293"/>
    </row>
    <row r="560" ht="14.25" customHeight="1">
      <c r="S560" s="132"/>
      <c r="T560" s="133"/>
      <c r="Z560" s="292"/>
      <c r="AA560" s="293"/>
    </row>
    <row r="561" ht="14.25" customHeight="1">
      <c r="S561" s="132"/>
      <c r="T561" s="133"/>
      <c r="Z561" s="292"/>
      <c r="AA561" s="293"/>
    </row>
    <row r="562" ht="14.25" customHeight="1">
      <c r="S562" s="132"/>
      <c r="T562" s="133"/>
      <c r="Z562" s="292"/>
      <c r="AA562" s="293"/>
    </row>
    <row r="563" ht="14.25" customHeight="1">
      <c r="S563" s="132"/>
      <c r="T563" s="133"/>
      <c r="Z563" s="292"/>
      <c r="AA563" s="293"/>
    </row>
    <row r="564" ht="14.25" customHeight="1">
      <c r="S564" s="132"/>
      <c r="T564" s="133"/>
      <c r="Z564" s="292"/>
      <c r="AA564" s="293"/>
    </row>
    <row r="565" ht="14.25" customHeight="1">
      <c r="S565" s="132"/>
      <c r="T565" s="133"/>
      <c r="Z565" s="292"/>
      <c r="AA565" s="293"/>
    </row>
    <row r="566" ht="14.25" customHeight="1">
      <c r="S566" s="132"/>
      <c r="T566" s="133"/>
      <c r="Z566" s="292"/>
      <c r="AA566" s="293"/>
    </row>
    <row r="567" ht="14.25" customHeight="1">
      <c r="S567" s="132"/>
      <c r="T567" s="133"/>
      <c r="Z567" s="292"/>
      <c r="AA567" s="293"/>
    </row>
    <row r="568" ht="14.25" customHeight="1">
      <c r="S568" s="132"/>
      <c r="T568" s="133"/>
      <c r="Z568" s="292"/>
      <c r="AA568" s="293"/>
    </row>
    <row r="569" ht="14.25" customHeight="1">
      <c r="S569" s="132"/>
      <c r="T569" s="133"/>
      <c r="Z569" s="292"/>
      <c r="AA569" s="293"/>
    </row>
    <row r="570" ht="14.25" customHeight="1">
      <c r="S570" s="132"/>
      <c r="T570" s="133"/>
      <c r="Z570" s="292"/>
      <c r="AA570" s="293"/>
    </row>
    <row r="571" ht="14.25" customHeight="1">
      <c r="S571" s="132"/>
      <c r="T571" s="133"/>
      <c r="Z571" s="292"/>
      <c r="AA571" s="293"/>
    </row>
    <row r="572" ht="14.25" customHeight="1">
      <c r="S572" s="132"/>
      <c r="T572" s="133"/>
      <c r="Z572" s="292"/>
      <c r="AA572" s="293"/>
    </row>
    <row r="573" ht="14.25" customHeight="1">
      <c r="S573" s="132"/>
      <c r="T573" s="133"/>
      <c r="Z573" s="292"/>
      <c r="AA573" s="293"/>
    </row>
    <row r="574" ht="14.25" customHeight="1">
      <c r="S574" s="132"/>
      <c r="T574" s="133"/>
      <c r="Z574" s="292"/>
      <c r="AA574" s="293"/>
    </row>
    <row r="575" ht="14.25" customHeight="1">
      <c r="S575" s="132"/>
      <c r="T575" s="133"/>
      <c r="Z575" s="292"/>
      <c r="AA575" s="293"/>
    </row>
    <row r="576" ht="14.25" customHeight="1">
      <c r="S576" s="132"/>
      <c r="T576" s="133"/>
      <c r="Z576" s="292"/>
      <c r="AA576" s="293"/>
    </row>
    <row r="577" ht="14.25" customHeight="1">
      <c r="S577" s="132"/>
      <c r="T577" s="133"/>
      <c r="Z577" s="292"/>
      <c r="AA577" s="293"/>
    </row>
    <row r="578" ht="14.25" customHeight="1">
      <c r="S578" s="132"/>
      <c r="T578" s="133"/>
      <c r="Z578" s="292"/>
      <c r="AA578" s="293"/>
    </row>
    <row r="579" ht="14.25" customHeight="1">
      <c r="S579" s="132"/>
      <c r="T579" s="133"/>
      <c r="Z579" s="292"/>
      <c r="AA579" s="293"/>
    </row>
    <row r="580" ht="14.25" customHeight="1">
      <c r="S580" s="132"/>
      <c r="T580" s="133"/>
      <c r="Z580" s="292"/>
      <c r="AA580" s="293"/>
    </row>
    <row r="581" ht="14.25" customHeight="1">
      <c r="S581" s="132"/>
      <c r="T581" s="133"/>
      <c r="Z581" s="292"/>
      <c r="AA581" s="293"/>
    </row>
    <row r="582" ht="14.25" customHeight="1">
      <c r="S582" s="132"/>
      <c r="T582" s="133"/>
      <c r="Z582" s="292"/>
      <c r="AA582" s="293"/>
    </row>
    <row r="583" ht="14.25" customHeight="1">
      <c r="S583" s="132"/>
      <c r="T583" s="133"/>
      <c r="Z583" s="292"/>
      <c r="AA583" s="293"/>
    </row>
    <row r="584" ht="14.25" customHeight="1">
      <c r="S584" s="132"/>
      <c r="T584" s="133"/>
      <c r="Z584" s="292"/>
      <c r="AA584" s="293"/>
    </row>
    <row r="585" ht="14.25" customHeight="1">
      <c r="S585" s="132"/>
      <c r="T585" s="133"/>
      <c r="Z585" s="292"/>
      <c r="AA585" s="293"/>
    </row>
    <row r="586" ht="14.25" customHeight="1">
      <c r="S586" s="132"/>
      <c r="T586" s="133"/>
      <c r="Z586" s="292"/>
      <c r="AA586" s="293"/>
    </row>
    <row r="587" ht="14.25" customHeight="1">
      <c r="S587" s="132"/>
      <c r="T587" s="133"/>
      <c r="Z587" s="292"/>
      <c r="AA587" s="293"/>
    </row>
    <row r="588" ht="14.25" customHeight="1">
      <c r="S588" s="132"/>
      <c r="T588" s="133"/>
      <c r="Z588" s="292"/>
      <c r="AA588" s="293"/>
    </row>
    <row r="589" ht="14.25" customHeight="1">
      <c r="S589" s="132"/>
      <c r="T589" s="133"/>
      <c r="Z589" s="292"/>
      <c r="AA589" s="293"/>
    </row>
    <row r="590" ht="14.25" customHeight="1">
      <c r="S590" s="132"/>
      <c r="T590" s="133"/>
      <c r="Z590" s="292"/>
      <c r="AA590" s="293"/>
    </row>
    <row r="591" ht="14.25" customHeight="1">
      <c r="S591" s="132"/>
      <c r="T591" s="133"/>
      <c r="Z591" s="292"/>
      <c r="AA591" s="293"/>
    </row>
    <row r="592" ht="14.25" customHeight="1">
      <c r="S592" s="132"/>
      <c r="T592" s="133"/>
      <c r="Z592" s="292"/>
      <c r="AA592" s="293"/>
    </row>
    <row r="593" ht="14.25" customHeight="1">
      <c r="S593" s="132"/>
      <c r="T593" s="133"/>
      <c r="Z593" s="292"/>
      <c r="AA593" s="293"/>
    </row>
    <row r="594" ht="14.25" customHeight="1">
      <c r="S594" s="132"/>
      <c r="T594" s="133"/>
      <c r="Z594" s="292"/>
      <c r="AA594" s="293"/>
    </row>
    <row r="595" ht="14.25" customHeight="1">
      <c r="S595" s="132"/>
      <c r="T595" s="133"/>
      <c r="Z595" s="292"/>
      <c r="AA595" s="293"/>
    </row>
    <row r="596" ht="14.25" customHeight="1">
      <c r="S596" s="132"/>
      <c r="T596" s="133"/>
      <c r="Z596" s="292"/>
      <c r="AA596" s="293"/>
    </row>
    <row r="597" ht="14.25" customHeight="1">
      <c r="S597" s="132"/>
      <c r="T597" s="133"/>
      <c r="Z597" s="292"/>
      <c r="AA597" s="293"/>
    </row>
    <row r="598" ht="14.25" customHeight="1">
      <c r="S598" s="132"/>
      <c r="T598" s="133"/>
      <c r="Z598" s="292"/>
      <c r="AA598" s="293"/>
    </row>
    <row r="599" ht="14.25" customHeight="1">
      <c r="S599" s="132"/>
      <c r="T599" s="133"/>
      <c r="Z599" s="292"/>
      <c r="AA599" s="293"/>
    </row>
    <row r="600" ht="14.25" customHeight="1">
      <c r="S600" s="132"/>
      <c r="T600" s="133"/>
      <c r="Z600" s="292"/>
      <c r="AA600" s="293"/>
    </row>
    <row r="601" ht="14.25" customHeight="1">
      <c r="S601" s="132"/>
      <c r="T601" s="133"/>
      <c r="Z601" s="292"/>
      <c r="AA601" s="293"/>
    </row>
    <row r="602" ht="14.25" customHeight="1">
      <c r="S602" s="132"/>
      <c r="T602" s="133"/>
      <c r="Z602" s="292"/>
      <c r="AA602" s="293"/>
    </row>
    <row r="603" ht="14.25" customHeight="1">
      <c r="S603" s="132"/>
      <c r="T603" s="133"/>
      <c r="Z603" s="292"/>
      <c r="AA603" s="293"/>
    </row>
    <row r="604" ht="14.25" customHeight="1">
      <c r="S604" s="132"/>
      <c r="T604" s="133"/>
      <c r="Z604" s="292"/>
      <c r="AA604" s="293"/>
    </row>
    <row r="605" ht="14.25" customHeight="1">
      <c r="S605" s="132"/>
      <c r="T605" s="133"/>
      <c r="Z605" s="292"/>
      <c r="AA605" s="293"/>
    </row>
    <row r="606" ht="14.25" customHeight="1">
      <c r="S606" s="132"/>
      <c r="T606" s="133"/>
      <c r="Z606" s="292"/>
      <c r="AA606" s="293"/>
    </row>
    <row r="607" ht="14.25" customHeight="1">
      <c r="S607" s="132"/>
      <c r="T607" s="133"/>
      <c r="Z607" s="292"/>
      <c r="AA607" s="293"/>
    </row>
    <row r="608" ht="14.25" customHeight="1">
      <c r="S608" s="132"/>
      <c r="T608" s="133"/>
      <c r="Z608" s="292"/>
      <c r="AA608" s="293"/>
    </row>
    <row r="609" ht="14.25" customHeight="1">
      <c r="S609" s="132"/>
      <c r="T609" s="133"/>
      <c r="Z609" s="292"/>
      <c r="AA609" s="293"/>
    </row>
    <row r="610" ht="14.25" customHeight="1">
      <c r="S610" s="132"/>
      <c r="T610" s="133"/>
      <c r="Z610" s="292"/>
      <c r="AA610" s="293"/>
    </row>
    <row r="611" ht="14.25" customHeight="1">
      <c r="S611" s="132"/>
      <c r="T611" s="133"/>
      <c r="Z611" s="292"/>
      <c r="AA611" s="293"/>
    </row>
    <row r="612" ht="14.25" customHeight="1">
      <c r="S612" s="132"/>
      <c r="T612" s="133"/>
      <c r="Z612" s="292"/>
      <c r="AA612" s="293"/>
    </row>
    <row r="613" ht="14.25" customHeight="1">
      <c r="S613" s="132"/>
      <c r="T613" s="133"/>
      <c r="Z613" s="292"/>
      <c r="AA613" s="293"/>
    </row>
    <row r="614" ht="14.25" customHeight="1">
      <c r="S614" s="132"/>
      <c r="T614" s="133"/>
      <c r="Z614" s="292"/>
      <c r="AA614" s="293"/>
    </row>
    <row r="615" ht="14.25" customHeight="1">
      <c r="S615" s="132"/>
      <c r="T615" s="133"/>
      <c r="Z615" s="292"/>
      <c r="AA615" s="293"/>
    </row>
    <row r="616" ht="14.25" customHeight="1">
      <c r="S616" s="132"/>
      <c r="T616" s="133"/>
      <c r="Z616" s="292"/>
      <c r="AA616" s="293"/>
    </row>
    <row r="617" ht="14.25" customHeight="1">
      <c r="S617" s="132"/>
      <c r="T617" s="133"/>
      <c r="Z617" s="292"/>
      <c r="AA617" s="293"/>
    </row>
    <row r="618" ht="14.25" customHeight="1">
      <c r="S618" s="132"/>
      <c r="T618" s="133"/>
      <c r="Z618" s="292"/>
      <c r="AA618" s="293"/>
    </row>
    <row r="619" ht="14.25" customHeight="1">
      <c r="S619" s="132"/>
      <c r="T619" s="133"/>
      <c r="Z619" s="292"/>
      <c r="AA619" s="293"/>
    </row>
    <row r="620" ht="14.25" customHeight="1">
      <c r="S620" s="132"/>
      <c r="T620" s="133"/>
      <c r="Z620" s="292"/>
      <c r="AA620" s="293"/>
    </row>
    <row r="621" ht="14.25" customHeight="1">
      <c r="S621" s="132"/>
      <c r="T621" s="133"/>
      <c r="Z621" s="292"/>
      <c r="AA621" s="293"/>
    </row>
    <row r="622" ht="14.25" customHeight="1">
      <c r="S622" s="132"/>
      <c r="T622" s="133"/>
      <c r="Z622" s="292"/>
      <c r="AA622" s="293"/>
    </row>
    <row r="623" ht="14.25" customHeight="1">
      <c r="S623" s="132"/>
      <c r="T623" s="133"/>
      <c r="Z623" s="292"/>
      <c r="AA623" s="293"/>
    </row>
    <row r="624" ht="14.25" customHeight="1">
      <c r="S624" s="132"/>
      <c r="T624" s="133"/>
      <c r="Z624" s="292"/>
      <c r="AA624" s="293"/>
    </row>
    <row r="625" ht="14.25" customHeight="1">
      <c r="S625" s="132"/>
      <c r="T625" s="133"/>
      <c r="Z625" s="292"/>
      <c r="AA625" s="293"/>
    </row>
    <row r="626" ht="14.25" customHeight="1">
      <c r="S626" s="132"/>
      <c r="T626" s="133"/>
      <c r="Z626" s="292"/>
      <c r="AA626" s="293"/>
    </row>
    <row r="627" ht="14.25" customHeight="1">
      <c r="S627" s="132"/>
      <c r="T627" s="133"/>
      <c r="Z627" s="292"/>
      <c r="AA627" s="293"/>
    </row>
    <row r="628" ht="14.25" customHeight="1">
      <c r="S628" s="132"/>
      <c r="T628" s="133"/>
      <c r="Z628" s="292"/>
      <c r="AA628" s="293"/>
    </row>
    <row r="629" ht="14.25" customHeight="1">
      <c r="S629" s="132"/>
      <c r="T629" s="133"/>
      <c r="Z629" s="292"/>
      <c r="AA629" s="293"/>
    </row>
    <row r="630" ht="14.25" customHeight="1">
      <c r="S630" s="132"/>
      <c r="T630" s="133"/>
      <c r="Z630" s="292"/>
      <c r="AA630" s="293"/>
    </row>
    <row r="631" ht="14.25" customHeight="1">
      <c r="S631" s="132"/>
      <c r="T631" s="133"/>
      <c r="Z631" s="292"/>
      <c r="AA631" s="293"/>
    </row>
    <row r="632" ht="14.25" customHeight="1">
      <c r="S632" s="132"/>
      <c r="T632" s="133"/>
      <c r="Z632" s="292"/>
      <c r="AA632" s="293"/>
    </row>
    <row r="633" ht="14.25" customHeight="1">
      <c r="S633" s="132"/>
      <c r="T633" s="133"/>
      <c r="Z633" s="292"/>
      <c r="AA633" s="293"/>
    </row>
    <row r="634" ht="14.25" customHeight="1">
      <c r="S634" s="132"/>
      <c r="T634" s="133"/>
      <c r="Z634" s="292"/>
      <c r="AA634" s="293"/>
    </row>
    <row r="635" ht="14.25" customHeight="1">
      <c r="S635" s="132"/>
      <c r="T635" s="133"/>
      <c r="Z635" s="292"/>
      <c r="AA635" s="293"/>
    </row>
    <row r="636" ht="14.25" customHeight="1">
      <c r="S636" s="132"/>
      <c r="T636" s="133"/>
      <c r="Z636" s="292"/>
      <c r="AA636" s="293"/>
    </row>
    <row r="637" ht="14.25" customHeight="1">
      <c r="S637" s="132"/>
      <c r="T637" s="133"/>
      <c r="Z637" s="292"/>
      <c r="AA637" s="293"/>
    </row>
    <row r="638" ht="14.25" customHeight="1">
      <c r="S638" s="132"/>
      <c r="T638" s="133"/>
      <c r="Z638" s="292"/>
      <c r="AA638" s="293"/>
    </row>
    <row r="639" ht="14.25" customHeight="1">
      <c r="S639" s="132"/>
      <c r="T639" s="133"/>
      <c r="Z639" s="292"/>
      <c r="AA639" s="293"/>
    </row>
    <row r="640" ht="14.25" customHeight="1">
      <c r="S640" s="132"/>
      <c r="T640" s="133"/>
      <c r="Z640" s="292"/>
      <c r="AA640" s="293"/>
    </row>
    <row r="641" ht="14.25" customHeight="1">
      <c r="S641" s="132"/>
      <c r="T641" s="133"/>
      <c r="Z641" s="292"/>
      <c r="AA641" s="293"/>
    </row>
    <row r="642" ht="14.25" customHeight="1">
      <c r="S642" s="132"/>
      <c r="T642" s="133"/>
      <c r="Z642" s="292"/>
      <c r="AA642" s="293"/>
    </row>
    <row r="643" ht="14.25" customHeight="1">
      <c r="S643" s="132"/>
      <c r="T643" s="133"/>
      <c r="Z643" s="292"/>
      <c r="AA643" s="293"/>
    </row>
    <row r="644" ht="14.25" customHeight="1">
      <c r="S644" s="132"/>
      <c r="T644" s="133"/>
      <c r="Z644" s="292"/>
      <c r="AA644" s="293"/>
    </row>
    <row r="645" ht="14.25" customHeight="1">
      <c r="S645" s="132"/>
      <c r="T645" s="133"/>
      <c r="Z645" s="292"/>
      <c r="AA645" s="293"/>
    </row>
    <row r="646" ht="14.25" customHeight="1">
      <c r="S646" s="132"/>
      <c r="T646" s="133"/>
      <c r="Z646" s="292"/>
      <c r="AA646" s="293"/>
    </row>
    <row r="647" ht="14.25" customHeight="1">
      <c r="S647" s="132"/>
      <c r="T647" s="133"/>
      <c r="Z647" s="292"/>
      <c r="AA647" s="293"/>
    </row>
    <row r="648" ht="14.25" customHeight="1">
      <c r="S648" s="132"/>
      <c r="T648" s="133"/>
      <c r="Z648" s="292"/>
      <c r="AA648" s="293"/>
    </row>
    <row r="649" ht="14.25" customHeight="1">
      <c r="S649" s="132"/>
      <c r="T649" s="133"/>
      <c r="Z649" s="292"/>
      <c r="AA649" s="293"/>
    </row>
    <row r="650" ht="14.25" customHeight="1">
      <c r="S650" s="132"/>
      <c r="T650" s="133"/>
      <c r="Z650" s="292"/>
      <c r="AA650" s="293"/>
    </row>
    <row r="651" ht="14.25" customHeight="1">
      <c r="S651" s="132"/>
      <c r="T651" s="133"/>
      <c r="Z651" s="292"/>
      <c r="AA651" s="293"/>
    </row>
    <row r="652" ht="14.25" customHeight="1">
      <c r="S652" s="132"/>
      <c r="T652" s="133"/>
      <c r="Z652" s="292"/>
      <c r="AA652" s="293"/>
    </row>
    <row r="653" ht="14.25" customHeight="1">
      <c r="S653" s="132"/>
      <c r="T653" s="133"/>
      <c r="Z653" s="292"/>
      <c r="AA653" s="293"/>
    </row>
    <row r="654" ht="14.25" customHeight="1">
      <c r="S654" s="132"/>
      <c r="T654" s="133"/>
      <c r="Z654" s="292"/>
      <c r="AA654" s="293"/>
    </row>
    <row r="655" ht="14.25" customHeight="1">
      <c r="S655" s="132"/>
      <c r="T655" s="133"/>
      <c r="Z655" s="292"/>
      <c r="AA655" s="293"/>
    </row>
    <row r="656" ht="14.25" customHeight="1">
      <c r="S656" s="132"/>
      <c r="T656" s="133"/>
      <c r="Z656" s="292"/>
      <c r="AA656" s="293"/>
    </row>
    <row r="657" ht="14.25" customHeight="1">
      <c r="S657" s="132"/>
      <c r="T657" s="133"/>
      <c r="Z657" s="292"/>
      <c r="AA657" s="293"/>
    </row>
    <row r="658" ht="14.25" customHeight="1">
      <c r="S658" s="132"/>
      <c r="T658" s="133"/>
      <c r="Z658" s="292"/>
      <c r="AA658" s="293"/>
    </row>
    <row r="659" ht="14.25" customHeight="1">
      <c r="S659" s="132"/>
      <c r="T659" s="133"/>
      <c r="Z659" s="292"/>
      <c r="AA659" s="293"/>
    </row>
    <row r="660" ht="14.25" customHeight="1">
      <c r="S660" s="132"/>
      <c r="T660" s="133"/>
      <c r="Z660" s="292"/>
      <c r="AA660" s="293"/>
    </row>
    <row r="661" ht="14.25" customHeight="1">
      <c r="S661" s="132"/>
      <c r="T661" s="133"/>
      <c r="Z661" s="292"/>
      <c r="AA661" s="293"/>
    </row>
    <row r="662" ht="14.25" customHeight="1">
      <c r="S662" s="132"/>
      <c r="T662" s="133"/>
      <c r="Z662" s="292"/>
      <c r="AA662" s="293"/>
    </row>
    <row r="663" ht="14.25" customHeight="1">
      <c r="S663" s="132"/>
      <c r="T663" s="133"/>
      <c r="Z663" s="292"/>
      <c r="AA663" s="293"/>
    </row>
    <row r="664" ht="14.25" customHeight="1">
      <c r="S664" s="132"/>
      <c r="T664" s="133"/>
      <c r="Z664" s="292"/>
      <c r="AA664" s="293"/>
    </row>
    <row r="665" ht="14.25" customHeight="1">
      <c r="S665" s="132"/>
      <c r="T665" s="133"/>
      <c r="Z665" s="292"/>
      <c r="AA665" s="293"/>
    </row>
    <row r="666" ht="14.25" customHeight="1">
      <c r="S666" s="132"/>
      <c r="T666" s="133"/>
      <c r="Z666" s="292"/>
      <c r="AA666" s="293"/>
    </row>
    <row r="667" ht="14.25" customHeight="1">
      <c r="S667" s="132"/>
      <c r="T667" s="133"/>
      <c r="Z667" s="292"/>
      <c r="AA667" s="293"/>
    </row>
    <row r="668" ht="14.25" customHeight="1">
      <c r="S668" s="132"/>
      <c r="T668" s="133"/>
      <c r="Z668" s="292"/>
      <c r="AA668" s="293"/>
    </row>
    <row r="669" ht="14.25" customHeight="1">
      <c r="S669" s="132"/>
      <c r="T669" s="133"/>
      <c r="Z669" s="292"/>
      <c r="AA669" s="293"/>
    </row>
    <row r="670" ht="14.25" customHeight="1">
      <c r="S670" s="132"/>
      <c r="T670" s="133"/>
      <c r="Z670" s="292"/>
      <c r="AA670" s="293"/>
    </row>
    <row r="671" ht="14.25" customHeight="1">
      <c r="S671" s="132"/>
      <c r="T671" s="133"/>
      <c r="Z671" s="292"/>
      <c r="AA671" s="293"/>
    </row>
    <row r="672" ht="14.25" customHeight="1">
      <c r="S672" s="132"/>
      <c r="T672" s="133"/>
      <c r="Z672" s="292"/>
      <c r="AA672" s="293"/>
    </row>
    <row r="673" ht="14.25" customHeight="1">
      <c r="S673" s="132"/>
      <c r="T673" s="133"/>
      <c r="Z673" s="292"/>
      <c r="AA673" s="293"/>
    </row>
    <row r="674" ht="14.25" customHeight="1">
      <c r="S674" s="132"/>
      <c r="T674" s="133"/>
      <c r="Z674" s="292"/>
      <c r="AA674" s="293"/>
    </row>
    <row r="675" ht="14.25" customHeight="1">
      <c r="S675" s="132"/>
      <c r="T675" s="133"/>
      <c r="Z675" s="292"/>
      <c r="AA675" s="293"/>
    </row>
    <row r="676" ht="14.25" customHeight="1">
      <c r="S676" s="132"/>
      <c r="T676" s="133"/>
      <c r="Z676" s="292"/>
      <c r="AA676" s="293"/>
    </row>
    <row r="677" ht="14.25" customHeight="1">
      <c r="S677" s="132"/>
      <c r="T677" s="133"/>
      <c r="Z677" s="292"/>
      <c r="AA677" s="293"/>
    </row>
    <row r="678" ht="14.25" customHeight="1">
      <c r="S678" s="132"/>
      <c r="T678" s="133"/>
      <c r="Z678" s="292"/>
      <c r="AA678" s="293"/>
    </row>
    <row r="679" ht="14.25" customHeight="1">
      <c r="S679" s="132"/>
      <c r="T679" s="133"/>
      <c r="Z679" s="292"/>
      <c r="AA679" s="293"/>
    </row>
    <row r="680" ht="14.25" customHeight="1">
      <c r="S680" s="132"/>
      <c r="T680" s="133"/>
      <c r="Z680" s="292"/>
      <c r="AA680" s="293"/>
    </row>
    <row r="681" ht="14.25" customHeight="1">
      <c r="S681" s="132"/>
      <c r="T681" s="133"/>
      <c r="Z681" s="292"/>
      <c r="AA681" s="293"/>
    </row>
    <row r="682" ht="14.25" customHeight="1">
      <c r="S682" s="132"/>
      <c r="T682" s="133"/>
      <c r="Z682" s="292"/>
      <c r="AA682" s="293"/>
    </row>
    <row r="683" ht="14.25" customHeight="1">
      <c r="S683" s="132"/>
      <c r="T683" s="133"/>
      <c r="Z683" s="292"/>
      <c r="AA683" s="293"/>
    </row>
    <row r="684" ht="14.25" customHeight="1">
      <c r="S684" s="132"/>
      <c r="T684" s="133"/>
      <c r="Z684" s="292"/>
      <c r="AA684" s="293"/>
    </row>
    <row r="685" ht="14.25" customHeight="1">
      <c r="S685" s="132"/>
      <c r="T685" s="133"/>
      <c r="Z685" s="292"/>
      <c r="AA685" s="293"/>
    </row>
    <row r="686" ht="14.25" customHeight="1">
      <c r="S686" s="132"/>
      <c r="T686" s="133"/>
      <c r="Z686" s="292"/>
      <c r="AA686" s="293"/>
    </row>
    <row r="687" ht="14.25" customHeight="1">
      <c r="S687" s="132"/>
      <c r="T687" s="133"/>
      <c r="Z687" s="292"/>
      <c r="AA687" s="293"/>
    </row>
    <row r="688" ht="14.25" customHeight="1">
      <c r="S688" s="132"/>
      <c r="T688" s="133"/>
      <c r="Z688" s="292"/>
      <c r="AA688" s="293"/>
    </row>
    <row r="689" ht="14.25" customHeight="1">
      <c r="S689" s="132"/>
      <c r="T689" s="133"/>
      <c r="Z689" s="292"/>
      <c r="AA689" s="293"/>
    </row>
    <row r="690" ht="14.25" customHeight="1">
      <c r="S690" s="132"/>
      <c r="T690" s="133"/>
      <c r="Z690" s="292"/>
      <c r="AA690" s="293"/>
    </row>
    <row r="691" ht="14.25" customHeight="1">
      <c r="S691" s="132"/>
      <c r="T691" s="133"/>
      <c r="Z691" s="292"/>
      <c r="AA691" s="293"/>
    </row>
    <row r="692" ht="14.25" customHeight="1">
      <c r="S692" s="132"/>
      <c r="T692" s="133"/>
      <c r="Z692" s="292"/>
      <c r="AA692" s="293"/>
    </row>
    <row r="693" ht="14.25" customHeight="1">
      <c r="S693" s="132"/>
      <c r="T693" s="133"/>
      <c r="Z693" s="292"/>
      <c r="AA693" s="293"/>
    </row>
    <row r="694" ht="14.25" customHeight="1">
      <c r="S694" s="132"/>
      <c r="T694" s="133"/>
      <c r="Z694" s="292"/>
      <c r="AA694" s="293"/>
    </row>
    <row r="695" ht="14.25" customHeight="1">
      <c r="S695" s="132"/>
      <c r="T695" s="133"/>
      <c r="Z695" s="292"/>
      <c r="AA695" s="293"/>
    </row>
    <row r="696" ht="14.25" customHeight="1">
      <c r="S696" s="132"/>
      <c r="T696" s="133"/>
      <c r="Z696" s="292"/>
      <c r="AA696" s="293"/>
    </row>
    <row r="697" ht="14.25" customHeight="1">
      <c r="S697" s="132"/>
      <c r="T697" s="133"/>
      <c r="Z697" s="292"/>
      <c r="AA697" s="293"/>
    </row>
    <row r="698" ht="14.25" customHeight="1">
      <c r="S698" s="132"/>
      <c r="T698" s="133"/>
      <c r="Z698" s="292"/>
      <c r="AA698" s="293"/>
    </row>
    <row r="699" ht="14.25" customHeight="1">
      <c r="S699" s="132"/>
      <c r="T699" s="133"/>
      <c r="Z699" s="292"/>
      <c r="AA699" s="293"/>
    </row>
    <row r="700" ht="14.25" customHeight="1">
      <c r="S700" s="132"/>
      <c r="T700" s="133"/>
      <c r="Z700" s="292"/>
      <c r="AA700" s="293"/>
    </row>
    <row r="701" ht="14.25" customHeight="1">
      <c r="S701" s="132"/>
      <c r="T701" s="133"/>
      <c r="Z701" s="292"/>
      <c r="AA701" s="293"/>
    </row>
    <row r="702" ht="14.25" customHeight="1">
      <c r="S702" s="132"/>
      <c r="T702" s="133"/>
      <c r="Z702" s="292"/>
      <c r="AA702" s="293"/>
    </row>
    <row r="703" ht="14.25" customHeight="1">
      <c r="S703" s="132"/>
      <c r="T703" s="133"/>
      <c r="Z703" s="292"/>
      <c r="AA703" s="293"/>
    </row>
    <row r="704" ht="14.25" customHeight="1">
      <c r="S704" s="132"/>
      <c r="T704" s="133"/>
      <c r="Z704" s="292"/>
      <c r="AA704" s="293"/>
    </row>
    <row r="705" ht="14.25" customHeight="1">
      <c r="S705" s="132"/>
      <c r="T705" s="133"/>
      <c r="Z705" s="292"/>
      <c r="AA705" s="293"/>
    </row>
    <row r="706" ht="14.25" customHeight="1">
      <c r="S706" s="132"/>
      <c r="T706" s="133"/>
      <c r="Z706" s="292"/>
      <c r="AA706" s="293"/>
    </row>
    <row r="707" ht="14.25" customHeight="1">
      <c r="S707" s="132"/>
      <c r="T707" s="133"/>
      <c r="Z707" s="292"/>
      <c r="AA707" s="293"/>
    </row>
    <row r="708" ht="14.25" customHeight="1">
      <c r="S708" s="132"/>
      <c r="T708" s="133"/>
      <c r="Z708" s="292"/>
      <c r="AA708" s="293"/>
    </row>
    <row r="709" ht="14.25" customHeight="1">
      <c r="S709" s="132"/>
      <c r="T709" s="133"/>
      <c r="Z709" s="292"/>
      <c r="AA709" s="293"/>
    </row>
    <row r="710" ht="14.25" customHeight="1">
      <c r="S710" s="132"/>
      <c r="T710" s="133"/>
      <c r="Z710" s="292"/>
      <c r="AA710" s="293"/>
    </row>
    <row r="711" ht="14.25" customHeight="1">
      <c r="S711" s="132"/>
      <c r="T711" s="133"/>
      <c r="Z711" s="292"/>
      <c r="AA711" s="293"/>
    </row>
    <row r="712" ht="14.25" customHeight="1">
      <c r="S712" s="132"/>
      <c r="T712" s="133"/>
      <c r="Z712" s="292"/>
      <c r="AA712" s="293"/>
    </row>
    <row r="713" ht="14.25" customHeight="1">
      <c r="S713" s="132"/>
      <c r="T713" s="133"/>
      <c r="Z713" s="292"/>
      <c r="AA713" s="293"/>
    </row>
    <row r="714" ht="14.25" customHeight="1">
      <c r="S714" s="132"/>
      <c r="T714" s="133"/>
      <c r="Z714" s="292"/>
      <c r="AA714" s="293"/>
    </row>
    <row r="715" ht="14.25" customHeight="1">
      <c r="S715" s="132"/>
      <c r="T715" s="133"/>
      <c r="Z715" s="292"/>
      <c r="AA715" s="293"/>
    </row>
    <row r="716" ht="14.25" customHeight="1">
      <c r="S716" s="132"/>
      <c r="T716" s="133"/>
      <c r="Z716" s="292"/>
      <c r="AA716" s="293"/>
    </row>
    <row r="717" ht="14.25" customHeight="1">
      <c r="S717" s="132"/>
      <c r="T717" s="133"/>
      <c r="Z717" s="292"/>
      <c r="AA717" s="293"/>
    </row>
    <row r="718" ht="14.25" customHeight="1">
      <c r="S718" s="132"/>
      <c r="T718" s="133"/>
      <c r="Z718" s="292"/>
      <c r="AA718" s="293"/>
    </row>
    <row r="719" ht="14.25" customHeight="1">
      <c r="S719" s="132"/>
      <c r="T719" s="133"/>
      <c r="Z719" s="292"/>
      <c r="AA719" s="293"/>
    </row>
    <row r="720" ht="14.25" customHeight="1">
      <c r="S720" s="132"/>
      <c r="T720" s="133"/>
      <c r="Z720" s="292"/>
      <c r="AA720" s="293"/>
    </row>
    <row r="721" ht="14.25" customHeight="1">
      <c r="S721" s="132"/>
      <c r="T721" s="133"/>
      <c r="Z721" s="292"/>
      <c r="AA721" s="293"/>
    </row>
    <row r="722" ht="14.25" customHeight="1">
      <c r="S722" s="132"/>
      <c r="T722" s="133"/>
      <c r="Z722" s="292"/>
      <c r="AA722" s="293"/>
    </row>
    <row r="723" ht="14.25" customHeight="1">
      <c r="S723" s="132"/>
      <c r="T723" s="133"/>
      <c r="Z723" s="292"/>
      <c r="AA723" s="293"/>
    </row>
    <row r="724" ht="14.25" customHeight="1">
      <c r="S724" s="132"/>
      <c r="T724" s="133"/>
      <c r="Z724" s="292"/>
      <c r="AA724" s="293"/>
    </row>
    <row r="725" ht="14.25" customHeight="1">
      <c r="S725" s="132"/>
      <c r="T725" s="133"/>
      <c r="Z725" s="292"/>
      <c r="AA725" s="293"/>
    </row>
    <row r="726" ht="14.25" customHeight="1">
      <c r="S726" s="132"/>
      <c r="T726" s="133"/>
      <c r="Z726" s="292"/>
      <c r="AA726" s="293"/>
    </row>
    <row r="727" ht="14.25" customHeight="1">
      <c r="S727" s="132"/>
      <c r="T727" s="133"/>
      <c r="Z727" s="292"/>
      <c r="AA727" s="293"/>
    </row>
    <row r="728" ht="14.25" customHeight="1">
      <c r="S728" s="132"/>
      <c r="T728" s="133"/>
      <c r="Z728" s="292"/>
      <c r="AA728" s="293"/>
    </row>
    <row r="729" ht="14.25" customHeight="1">
      <c r="S729" s="132"/>
      <c r="T729" s="133"/>
      <c r="Z729" s="292"/>
      <c r="AA729" s="293"/>
    </row>
    <row r="730" ht="14.25" customHeight="1">
      <c r="S730" s="132"/>
      <c r="T730" s="133"/>
      <c r="Z730" s="292"/>
      <c r="AA730" s="293"/>
    </row>
    <row r="731" ht="14.25" customHeight="1">
      <c r="S731" s="132"/>
      <c r="T731" s="133"/>
      <c r="Z731" s="292"/>
      <c r="AA731" s="293"/>
    </row>
    <row r="732" ht="14.25" customHeight="1">
      <c r="S732" s="132"/>
      <c r="T732" s="133"/>
      <c r="Z732" s="292"/>
      <c r="AA732" s="293"/>
    </row>
    <row r="733" ht="14.25" customHeight="1">
      <c r="S733" s="132"/>
      <c r="T733" s="133"/>
      <c r="Z733" s="292"/>
      <c r="AA733" s="293"/>
    </row>
    <row r="734" ht="14.25" customHeight="1">
      <c r="S734" s="132"/>
      <c r="T734" s="133"/>
      <c r="Z734" s="292"/>
      <c r="AA734" s="293"/>
    </row>
    <row r="735" ht="14.25" customHeight="1">
      <c r="S735" s="132"/>
      <c r="T735" s="133"/>
      <c r="Z735" s="292"/>
      <c r="AA735" s="293"/>
    </row>
    <row r="736" ht="14.25" customHeight="1">
      <c r="S736" s="132"/>
      <c r="T736" s="133"/>
      <c r="Z736" s="292"/>
      <c r="AA736" s="293"/>
    </row>
    <row r="737" ht="14.25" customHeight="1">
      <c r="S737" s="132"/>
      <c r="T737" s="133"/>
      <c r="Z737" s="292"/>
      <c r="AA737" s="293"/>
    </row>
    <row r="738" ht="14.25" customHeight="1">
      <c r="S738" s="132"/>
      <c r="T738" s="133"/>
      <c r="Z738" s="292"/>
      <c r="AA738" s="293"/>
    </row>
    <row r="739" ht="14.25" customHeight="1">
      <c r="S739" s="132"/>
      <c r="T739" s="133"/>
      <c r="Z739" s="292"/>
      <c r="AA739" s="293"/>
    </row>
    <row r="740" ht="14.25" customHeight="1">
      <c r="S740" s="132"/>
      <c r="T740" s="133"/>
      <c r="Z740" s="292"/>
      <c r="AA740" s="293"/>
    </row>
    <row r="741" ht="14.25" customHeight="1">
      <c r="S741" s="132"/>
      <c r="T741" s="133"/>
      <c r="Z741" s="292"/>
      <c r="AA741" s="293"/>
    </row>
    <row r="742" ht="14.25" customHeight="1">
      <c r="S742" s="132"/>
      <c r="T742" s="133"/>
      <c r="Z742" s="292"/>
      <c r="AA742" s="293"/>
    </row>
    <row r="743" ht="14.25" customHeight="1">
      <c r="S743" s="132"/>
      <c r="T743" s="133"/>
      <c r="Z743" s="292"/>
      <c r="AA743" s="293"/>
    </row>
    <row r="744" ht="14.25" customHeight="1">
      <c r="S744" s="132"/>
      <c r="T744" s="133"/>
      <c r="Z744" s="292"/>
      <c r="AA744" s="293"/>
    </row>
    <row r="745" ht="14.25" customHeight="1">
      <c r="S745" s="132"/>
      <c r="T745" s="133"/>
      <c r="Z745" s="292"/>
      <c r="AA745" s="293"/>
    </row>
    <row r="746" ht="14.25" customHeight="1">
      <c r="S746" s="132"/>
      <c r="T746" s="133"/>
      <c r="Z746" s="292"/>
      <c r="AA746" s="293"/>
    </row>
    <row r="747" ht="14.25" customHeight="1">
      <c r="S747" s="132"/>
      <c r="T747" s="133"/>
      <c r="Z747" s="292"/>
      <c r="AA747" s="293"/>
    </row>
    <row r="748" ht="14.25" customHeight="1">
      <c r="S748" s="132"/>
      <c r="T748" s="133"/>
      <c r="Z748" s="292"/>
      <c r="AA748" s="293"/>
    </row>
    <row r="749" ht="14.25" customHeight="1">
      <c r="S749" s="132"/>
      <c r="T749" s="133"/>
      <c r="Z749" s="292"/>
      <c r="AA749" s="293"/>
    </row>
    <row r="750" ht="14.25" customHeight="1">
      <c r="S750" s="132"/>
      <c r="T750" s="133"/>
      <c r="Z750" s="292"/>
      <c r="AA750" s="293"/>
    </row>
    <row r="751" ht="14.25" customHeight="1">
      <c r="S751" s="132"/>
      <c r="T751" s="133"/>
      <c r="Z751" s="292"/>
      <c r="AA751" s="293"/>
    </row>
    <row r="752" ht="14.25" customHeight="1">
      <c r="S752" s="132"/>
      <c r="T752" s="133"/>
      <c r="Z752" s="292"/>
      <c r="AA752" s="293"/>
    </row>
    <row r="753" ht="14.25" customHeight="1">
      <c r="S753" s="132"/>
      <c r="T753" s="133"/>
      <c r="Z753" s="292"/>
      <c r="AA753" s="293"/>
    </row>
    <row r="754" ht="14.25" customHeight="1">
      <c r="S754" s="132"/>
      <c r="T754" s="133"/>
      <c r="Z754" s="292"/>
      <c r="AA754" s="293"/>
    </row>
    <row r="755" ht="14.25" customHeight="1">
      <c r="S755" s="132"/>
      <c r="T755" s="133"/>
      <c r="Z755" s="292"/>
      <c r="AA755" s="293"/>
    </row>
    <row r="756" ht="14.25" customHeight="1">
      <c r="S756" s="132"/>
      <c r="T756" s="133"/>
      <c r="Z756" s="292"/>
      <c r="AA756" s="293"/>
    </row>
    <row r="757" ht="14.25" customHeight="1">
      <c r="S757" s="132"/>
      <c r="T757" s="133"/>
      <c r="Z757" s="292"/>
      <c r="AA757" s="293"/>
    </row>
    <row r="758" ht="14.25" customHeight="1">
      <c r="S758" s="132"/>
      <c r="T758" s="133"/>
      <c r="Z758" s="292"/>
      <c r="AA758" s="293"/>
    </row>
    <row r="759" ht="14.25" customHeight="1">
      <c r="S759" s="132"/>
      <c r="T759" s="133"/>
      <c r="Z759" s="292"/>
      <c r="AA759" s="293"/>
    </row>
    <row r="760" ht="14.25" customHeight="1">
      <c r="S760" s="132"/>
      <c r="T760" s="133"/>
      <c r="Z760" s="292"/>
      <c r="AA760" s="293"/>
    </row>
    <row r="761" ht="14.25" customHeight="1">
      <c r="S761" s="132"/>
      <c r="T761" s="133"/>
      <c r="Z761" s="292"/>
      <c r="AA761" s="293"/>
    </row>
    <row r="762" ht="14.25" customHeight="1">
      <c r="S762" s="132"/>
      <c r="T762" s="133"/>
      <c r="Z762" s="292"/>
      <c r="AA762" s="293"/>
    </row>
    <row r="763" ht="14.25" customHeight="1">
      <c r="S763" s="132"/>
      <c r="T763" s="133"/>
      <c r="Z763" s="292"/>
      <c r="AA763" s="293"/>
    </row>
    <row r="764" ht="14.25" customHeight="1">
      <c r="S764" s="132"/>
      <c r="T764" s="133"/>
      <c r="Z764" s="292"/>
      <c r="AA764" s="293"/>
    </row>
    <row r="765" ht="14.25" customHeight="1">
      <c r="S765" s="132"/>
      <c r="T765" s="133"/>
      <c r="Z765" s="292"/>
      <c r="AA765" s="293"/>
    </row>
    <row r="766" ht="14.25" customHeight="1">
      <c r="S766" s="132"/>
      <c r="T766" s="133"/>
      <c r="Z766" s="292"/>
      <c r="AA766" s="293"/>
    </row>
    <row r="767" ht="14.25" customHeight="1">
      <c r="S767" s="132"/>
      <c r="T767" s="133"/>
      <c r="Z767" s="292"/>
      <c r="AA767" s="293"/>
    </row>
    <row r="768" ht="14.25" customHeight="1">
      <c r="S768" s="132"/>
      <c r="T768" s="133"/>
      <c r="Z768" s="292"/>
      <c r="AA768" s="293"/>
    </row>
    <row r="769" ht="14.25" customHeight="1">
      <c r="S769" s="132"/>
      <c r="T769" s="133"/>
      <c r="Z769" s="292"/>
      <c r="AA769" s="293"/>
    </row>
    <row r="770" ht="14.25" customHeight="1">
      <c r="S770" s="132"/>
      <c r="T770" s="133"/>
      <c r="Z770" s="292"/>
      <c r="AA770" s="293"/>
    </row>
    <row r="771" ht="14.25" customHeight="1">
      <c r="S771" s="132"/>
      <c r="T771" s="133"/>
      <c r="Z771" s="292"/>
      <c r="AA771" s="293"/>
    </row>
    <row r="772" ht="14.25" customHeight="1">
      <c r="S772" s="132"/>
      <c r="T772" s="133"/>
      <c r="Z772" s="292"/>
      <c r="AA772" s="293"/>
    </row>
    <row r="773" ht="14.25" customHeight="1">
      <c r="S773" s="132"/>
      <c r="T773" s="133"/>
      <c r="Z773" s="292"/>
      <c r="AA773" s="293"/>
    </row>
    <row r="774" ht="14.25" customHeight="1">
      <c r="S774" s="132"/>
      <c r="T774" s="133"/>
      <c r="Z774" s="292"/>
      <c r="AA774" s="293"/>
    </row>
    <row r="775" ht="14.25" customHeight="1">
      <c r="S775" s="132"/>
      <c r="T775" s="133"/>
      <c r="Z775" s="292"/>
      <c r="AA775" s="293"/>
    </row>
    <row r="776" ht="14.25" customHeight="1">
      <c r="S776" s="132"/>
      <c r="T776" s="133"/>
      <c r="Z776" s="292"/>
      <c r="AA776" s="293"/>
    </row>
    <row r="777" ht="14.25" customHeight="1">
      <c r="S777" s="132"/>
      <c r="T777" s="133"/>
      <c r="Z777" s="292"/>
      <c r="AA777" s="293"/>
    </row>
    <row r="778" ht="14.25" customHeight="1">
      <c r="S778" s="132"/>
      <c r="T778" s="133"/>
      <c r="Z778" s="292"/>
      <c r="AA778" s="293"/>
    </row>
    <row r="779" ht="14.25" customHeight="1">
      <c r="S779" s="132"/>
      <c r="T779" s="133"/>
      <c r="Z779" s="292"/>
      <c r="AA779" s="293"/>
    </row>
    <row r="780" ht="14.25" customHeight="1">
      <c r="S780" s="132"/>
      <c r="T780" s="133"/>
      <c r="Z780" s="292"/>
      <c r="AA780" s="293"/>
    </row>
    <row r="781" ht="14.25" customHeight="1">
      <c r="S781" s="132"/>
      <c r="T781" s="133"/>
      <c r="Z781" s="292"/>
      <c r="AA781" s="293"/>
    </row>
    <row r="782" ht="14.25" customHeight="1">
      <c r="S782" s="132"/>
      <c r="T782" s="133"/>
      <c r="Z782" s="292"/>
      <c r="AA782" s="293"/>
    </row>
    <row r="783" ht="14.25" customHeight="1">
      <c r="S783" s="132"/>
      <c r="T783" s="133"/>
      <c r="Z783" s="292"/>
      <c r="AA783" s="293"/>
    </row>
    <row r="784" ht="14.25" customHeight="1">
      <c r="S784" s="132"/>
      <c r="T784" s="133"/>
      <c r="Z784" s="292"/>
      <c r="AA784" s="293"/>
    </row>
    <row r="785" ht="14.25" customHeight="1">
      <c r="S785" s="132"/>
      <c r="T785" s="133"/>
      <c r="Z785" s="292"/>
      <c r="AA785" s="293"/>
    </row>
    <row r="786" ht="14.25" customHeight="1">
      <c r="S786" s="132"/>
      <c r="T786" s="133"/>
      <c r="Z786" s="292"/>
      <c r="AA786" s="293"/>
    </row>
    <row r="787" ht="14.25" customHeight="1">
      <c r="S787" s="132"/>
      <c r="T787" s="133"/>
      <c r="Z787" s="292"/>
      <c r="AA787" s="293"/>
    </row>
    <row r="788" ht="14.25" customHeight="1">
      <c r="S788" s="132"/>
      <c r="T788" s="133"/>
      <c r="Z788" s="292"/>
      <c r="AA788" s="293"/>
    </row>
    <row r="789" ht="14.25" customHeight="1">
      <c r="S789" s="132"/>
      <c r="T789" s="133"/>
      <c r="Z789" s="292"/>
      <c r="AA789" s="293"/>
    </row>
    <row r="790" ht="14.25" customHeight="1">
      <c r="S790" s="132"/>
      <c r="T790" s="133"/>
      <c r="Z790" s="292"/>
      <c r="AA790" s="293"/>
    </row>
    <row r="791" ht="14.25" customHeight="1">
      <c r="S791" s="132"/>
      <c r="T791" s="133"/>
      <c r="Z791" s="292"/>
      <c r="AA791" s="293"/>
    </row>
    <row r="792" ht="14.25" customHeight="1">
      <c r="S792" s="132"/>
      <c r="T792" s="133"/>
      <c r="Z792" s="292"/>
      <c r="AA792" s="293"/>
    </row>
    <row r="793" ht="14.25" customHeight="1">
      <c r="S793" s="132"/>
      <c r="T793" s="133"/>
      <c r="Z793" s="292"/>
      <c r="AA793" s="293"/>
    </row>
    <row r="794" ht="14.25" customHeight="1">
      <c r="S794" s="132"/>
      <c r="T794" s="133"/>
      <c r="Z794" s="292"/>
      <c r="AA794" s="293"/>
    </row>
    <row r="795" ht="14.25" customHeight="1">
      <c r="S795" s="132"/>
      <c r="T795" s="133"/>
      <c r="Z795" s="292"/>
      <c r="AA795" s="293"/>
    </row>
    <row r="796" ht="14.25" customHeight="1">
      <c r="S796" s="132"/>
      <c r="T796" s="133"/>
      <c r="Z796" s="292"/>
      <c r="AA796" s="293"/>
    </row>
    <row r="797" ht="14.25" customHeight="1">
      <c r="S797" s="132"/>
      <c r="T797" s="133"/>
      <c r="Z797" s="292"/>
      <c r="AA797" s="293"/>
    </row>
    <row r="798" ht="14.25" customHeight="1">
      <c r="S798" s="132"/>
      <c r="T798" s="133"/>
      <c r="Z798" s="292"/>
      <c r="AA798" s="293"/>
    </row>
    <row r="799" ht="14.25" customHeight="1">
      <c r="S799" s="132"/>
      <c r="T799" s="133"/>
      <c r="Z799" s="292"/>
      <c r="AA799" s="293"/>
    </row>
    <row r="800" ht="14.25" customHeight="1">
      <c r="S800" s="132"/>
      <c r="T800" s="133"/>
      <c r="Z800" s="292"/>
      <c r="AA800" s="293"/>
    </row>
    <row r="801" ht="14.25" customHeight="1">
      <c r="S801" s="132"/>
      <c r="T801" s="133"/>
      <c r="Z801" s="292"/>
      <c r="AA801" s="293"/>
    </row>
    <row r="802" ht="14.25" customHeight="1">
      <c r="S802" s="132"/>
      <c r="T802" s="133"/>
      <c r="Z802" s="292"/>
      <c r="AA802" s="293"/>
    </row>
    <row r="803" ht="14.25" customHeight="1">
      <c r="S803" s="132"/>
      <c r="T803" s="133"/>
      <c r="Z803" s="292"/>
      <c r="AA803" s="293"/>
    </row>
    <row r="804" ht="14.25" customHeight="1">
      <c r="S804" s="132"/>
      <c r="T804" s="133"/>
      <c r="Z804" s="292"/>
      <c r="AA804" s="293"/>
    </row>
    <row r="805" ht="14.25" customHeight="1">
      <c r="S805" s="132"/>
      <c r="T805" s="133"/>
      <c r="Z805" s="292"/>
      <c r="AA805" s="293"/>
    </row>
    <row r="806" ht="14.25" customHeight="1">
      <c r="S806" s="132"/>
      <c r="T806" s="133"/>
      <c r="Z806" s="292"/>
      <c r="AA806" s="293"/>
    </row>
    <row r="807" ht="14.25" customHeight="1">
      <c r="S807" s="132"/>
      <c r="T807" s="133"/>
      <c r="Z807" s="292"/>
      <c r="AA807" s="293"/>
    </row>
    <row r="808" ht="14.25" customHeight="1">
      <c r="S808" s="132"/>
      <c r="T808" s="133"/>
      <c r="Z808" s="292"/>
      <c r="AA808" s="293"/>
    </row>
    <row r="809" ht="14.25" customHeight="1">
      <c r="S809" s="132"/>
      <c r="T809" s="133"/>
      <c r="Z809" s="292"/>
      <c r="AA809" s="293"/>
    </row>
    <row r="810" ht="14.25" customHeight="1">
      <c r="S810" s="132"/>
      <c r="T810" s="133"/>
      <c r="Z810" s="292"/>
      <c r="AA810" s="293"/>
    </row>
    <row r="811" ht="14.25" customHeight="1">
      <c r="S811" s="132"/>
      <c r="T811" s="133"/>
      <c r="Z811" s="292"/>
      <c r="AA811" s="293"/>
    </row>
    <row r="812" ht="14.25" customHeight="1">
      <c r="S812" s="132"/>
      <c r="T812" s="133"/>
      <c r="Z812" s="292"/>
      <c r="AA812" s="293"/>
    </row>
    <row r="813" ht="14.25" customHeight="1">
      <c r="S813" s="132"/>
      <c r="T813" s="133"/>
      <c r="Z813" s="292"/>
      <c r="AA813" s="293"/>
    </row>
    <row r="814" ht="14.25" customHeight="1">
      <c r="S814" s="132"/>
      <c r="T814" s="133"/>
      <c r="Z814" s="292"/>
      <c r="AA814" s="293"/>
    </row>
    <row r="815" ht="14.25" customHeight="1">
      <c r="S815" s="132"/>
      <c r="T815" s="133"/>
      <c r="Z815" s="292"/>
      <c r="AA815" s="293"/>
    </row>
    <row r="816" ht="14.25" customHeight="1">
      <c r="S816" s="132"/>
      <c r="T816" s="133"/>
      <c r="Z816" s="292"/>
      <c r="AA816" s="293"/>
    </row>
    <row r="817" ht="14.25" customHeight="1">
      <c r="S817" s="132"/>
      <c r="T817" s="133"/>
      <c r="Z817" s="292"/>
      <c r="AA817" s="293"/>
    </row>
    <row r="818" ht="14.25" customHeight="1">
      <c r="S818" s="132"/>
      <c r="T818" s="133"/>
      <c r="Z818" s="292"/>
      <c r="AA818" s="293"/>
    </row>
    <row r="819" ht="14.25" customHeight="1">
      <c r="S819" s="132"/>
      <c r="T819" s="133"/>
      <c r="Z819" s="292"/>
      <c r="AA819" s="293"/>
    </row>
    <row r="820" ht="14.25" customHeight="1">
      <c r="S820" s="132"/>
      <c r="T820" s="133"/>
      <c r="Z820" s="292"/>
      <c r="AA820" s="293"/>
    </row>
    <row r="821" ht="14.25" customHeight="1">
      <c r="S821" s="132"/>
      <c r="T821" s="133"/>
      <c r="Z821" s="292"/>
      <c r="AA821" s="293"/>
    </row>
    <row r="822" ht="14.25" customHeight="1">
      <c r="S822" s="132"/>
      <c r="T822" s="133"/>
      <c r="Z822" s="292"/>
      <c r="AA822" s="293"/>
    </row>
    <row r="823" ht="14.25" customHeight="1">
      <c r="S823" s="132"/>
      <c r="T823" s="133"/>
      <c r="Z823" s="292"/>
      <c r="AA823" s="293"/>
    </row>
    <row r="824" ht="14.25" customHeight="1">
      <c r="S824" s="132"/>
      <c r="T824" s="133"/>
      <c r="Z824" s="292"/>
      <c r="AA824" s="293"/>
    </row>
    <row r="825" ht="14.25" customHeight="1">
      <c r="S825" s="132"/>
      <c r="T825" s="133"/>
      <c r="Z825" s="292"/>
      <c r="AA825" s="293"/>
    </row>
    <row r="826" ht="14.25" customHeight="1">
      <c r="S826" s="132"/>
      <c r="T826" s="133"/>
      <c r="Z826" s="292"/>
      <c r="AA826" s="293"/>
    </row>
    <row r="827" ht="14.25" customHeight="1">
      <c r="S827" s="132"/>
      <c r="T827" s="133"/>
      <c r="Z827" s="292"/>
      <c r="AA827" s="293"/>
    </row>
    <row r="828" ht="14.25" customHeight="1">
      <c r="S828" s="132"/>
      <c r="T828" s="133"/>
      <c r="Z828" s="292"/>
      <c r="AA828" s="293"/>
    </row>
    <row r="829" ht="14.25" customHeight="1">
      <c r="S829" s="132"/>
      <c r="T829" s="133"/>
      <c r="Z829" s="292"/>
      <c r="AA829" s="293"/>
    </row>
    <row r="830" ht="14.25" customHeight="1">
      <c r="S830" s="132"/>
      <c r="T830" s="133"/>
      <c r="Z830" s="292"/>
      <c r="AA830" s="293"/>
    </row>
    <row r="831" ht="14.25" customHeight="1">
      <c r="S831" s="132"/>
      <c r="T831" s="133"/>
      <c r="Z831" s="292"/>
      <c r="AA831" s="293"/>
    </row>
    <row r="832" ht="14.25" customHeight="1">
      <c r="S832" s="132"/>
      <c r="T832" s="133"/>
      <c r="Z832" s="292"/>
      <c r="AA832" s="293"/>
    </row>
    <row r="833" ht="14.25" customHeight="1">
      <c r="S833" s="132"/>
      <c r="T833" s="133"/>
      <c r="Z833" s="292"/>
      <c r="AA833" s="293"/>
    </row>
    <row r="834" ht="14.25" customHeight="1">
      <c r="S834" s="132"/>
      <c r="T834" s="133"/>
      <c r="Z834" s="292"/>
      <c r="AA834" s="293"/>
    </row>
    <row r="835" ht="14.25" customHeight="1">
      <c r="S835" s="132"/>
      <c r="T835" s="133"/>
      <c r="Z835" s="292"/>
      <c r="AA835" s="293"/>
    </row>
    <row r="836" ht="14.25" customHeight="1">
      <c r="S836" s="132"/>
      <c r="T836" s="133"/>
      <c r="Z836" s="292"/>
      <c r="AA836" s="293"/>
    </row>
    <row r="837" ht="14.25" customHeight="1">
      <c r="S837" s="132"/>
      <c r="T837" s="133"/>
      <c r="Z837" s="292"/>
      <c r="AA837" s="293"/>
    </row>
    <row r="838" ht="14.25" customHeight="1">
      <c r="S838" s="132"/>
      <c r="T838" s="133"/>
      <c r="Z838" s="292"/>
      <c r="AA838" s="293"/>
    </row>
    <row r="839" ht="14.25" customHeight="1">
      <c r="S839" s="132"/>
      <c r="T839" s="133"/>
      <c r="Z839" s="292"/>
      <c r="AA839" s="293"/>
    </row>
    <row r="840" ht="14.25" customHeight="1">
      <c r="S840" s="132"/>
      <c r="T840" s="133"/>
      <c r="Z840" s="292"/>
      <c r="AA840" s="293"/>
    </row>
    <row r="841" ht="14.25" customHeight="1">
      <c r="S841" s="132"/>
      <c r="T841" s="133"/>
      <c r="Z841" s="292"/>
      <c r="AA841" s="293"/>
    </row>
    <row r="842" ht="14.25" customHeight="1">
      <c r="S842" s="132"/>
      <c r="T842" s="133"/>
      <c r="Z842" s="292"/>
      <c r="AA842" s="293"/>
    </row>
    <row r="843" ht="14.25" customHeight="1">
      <c r="S843" s="132"/>
      <c r="T843" s="133"/>
      <c r="Z843" s="292"/>
      <c r="AA843" s="293"/>
    </row>
    <row r="844" ht="14.25" customHeight="1">
      <c r="S844" s="132"/>
      <c r="T844" s="133"/>
      <c r="Z844" s="292"/>
      <c r="AA844" s="293"/>
    </row>
    <row r="845" ht="14.25" customHeight="1">
      <c r="S845" s="132"/>
      <c r="T845" s="133"/>
      <c r="Z845" s="292"/>
      <c r="AA845" s="293"/>
    </row>
    <row r="846" ht="14.25" customHeight="1">
      <c r="S846" s="132"/>
      <c r="T846" s="133"/>
      <c r="Z846" s="292"/>
      <c r="AA846" s="293"/>
    </row>
    <row r="847" ht="14.25" customHeight="1">
      <c r="S847" s="132"/>
      <c r="T847" s="133"/>
      <c r="Z847" s="292"/>
      <c r="AA847" s="293"/>
    </row>
    <row r="848" ht="14.25" customHeight="1">
      <c r="S848" s="132"/>
      <c r="T848" s="133"/>
      <c r="Z848" s="292"/>
      <c r="AA848" s="293"/>
    </row>
    <row r="849" ht="14.25" customHeight="1">
      <c r="S849" s="132"/>
      <c r="T849" s="133"/>
      <c r="Z849" s="292"/>
      <c r="AA849" s="293"/>
    </row>
    <row r="850" ht="14.25" customHeight="1">
      <c r="S850" s="132"/>
      <c r="T850" s="133"/>
      <c r="Z850" s="292"/>
      <c r="AA850" s="293"/>
    </row>
    <row r="851" ht="14.25" customHeight="1">
      <c r="S851" s="132"/>
      <c r="T851" s="133"/>
      <c r="Z851" s="292"/>
      <c r="AA851" s="293"/>
    </row>
    <row r="852" ht="14.25" customHeight="1">
      <c r="S852" s="132"/>
      <c r="T852" s="133"/>
      <c r="Z852" s="292"/>
      <c r="AA852" s="293"/>
    </row>
    <row r="853" ht="14.25" customHeight="1">
      <c r="S853" s="132"/>
      <c r="T853" s="133"/>
      <c r="Z853" s="292"/>
      <c r="AA853" s="293"/>
    </row>
    <row r="854" ht="14.25" customHeight="1">
      <c r="S854" s="132"/>
      <c r="T854" s="133"/>
      <c r="Z854" s="292"/>
      <c r="AA854" s="293"/>
    </row>
    <row r="855" ht="14.25" customHeight="1">
      <c r="S855" s="132"/>
      <c r="T855" s="133"/>
      <c r="Z855" s="292"/>
      <c r="AA855" s="293"/>
    </row>
    <row r="856" ht="14.25" customHeight="1">
      <c r="S856" s="132"/>
      <c r="T856" s="133"/>
      <c r="Z856" s="292"/>
      <c r="AA856" s="293"/>
    </row>
    <row r="857" ht="14.25" customHeight="1">
      <c r="S857" s="132"/>
      <c r="T857" s="133"/>
      <c r="Z857" s="292"/>
      <c r="AA857" s="293"/>
    </row>
    <row r="858" ht="14.25" customHeight="1">
      <c r="S858" s="132"/>
      <c r="T858" s="133"/>
      <c r="Z858" s="292"/>
      <c r="AA858" s="293"/>
    </row>
    <row r="859" ht="14.25" customHeight="1">
      <c r="S859" s="132"/>
      <c r="T859" s="133"/>
      <c r="Z859" s="292"/>
      <c r="AA859" s="293"/>
    </row>
    <row r="860" ht="14.25" customHeight="1">
      <c r="S860" s="132"/>
      <c r="T860" s="133"/>
      <c r="Z860" s="292"/>
      <c r="AA860" s="293"/>
    </row>
    <row r="861" ht="14.25" customHeight="1">
      <c r="S861" s="132"/>
      <c r="T861" s="133"/>
      <c r="Z861" s="292"/>
      <c r="AA861" s="293"/>
    </row>
    <row r="862" ht="14.25" customHeight="1">
      <c r="S862" s="132"/>
      <c r="T862" s="133"/>
      <c r="Z862" s="292"/>
      <c r="AA862" s="293"/>
    </row>
    <row r="863" ht="14.25" customHeight="1">
      <c r="S863" s="132"/>
      <c r="T863" s="133"/>
      <c r="Z863" s="292"/>
      <c r="AA863" s="293"/>
    </row>
    <row r="864" ht="14.25" customHeight="1">
      <c r="S864" s="132"/>
      <c r="T864" s="133"/>
      <c r="Z864" s="292"/>
      <c r="AA864" s="293"/>
    </row>
    <row r="865" ht="14.25" customHeight="1">
      <c r="S865" s="132"/>
      <c r="T865" s="133"/>
      <c r="Z865" s="292"/>
      <c r="AA865" s="293"/>
    </row>
    <row r="866" ht="14.25" customHeight="1">
      <c r="S866" s="132"/>
      <c r="T866" s="133"/>
      <c r="Z866" s="292"/>
      <c r="AA866" s="293"/>
    </row>
    <row r="867" ht="14.25" customHeight="1">
      <c r="S867" s="132"/>
      <c r="T867" s="133"/>
      <c r="Z867" s="292"/>
      <c r="AA867" s="293"/>
    </row>
    <row r="868" ht="14.25" customHeight="1">
      <c r="S868" s="132"/>
      <c r="T868" s="133"/>
      <c r="Z868" s="292"/>
      <c r="AA868" s="293"/>
    </row>
    <row r="869" ht="14.25" customHeight="1">
      <c r="S869" s="132"/>
      <c r="T869" s="133"/>
      <c r="Z869" s="292"/>
      <c r="AA869" s="293"/>
    </row>
    <row r="870" ht="14.25" customHeight="1">
      <c r="S870" s="132"/>
      <c r="T870" s="133"/>
      <c r="Z870" s="292"/>
      <c r="AA870" s="293"/>
    </row>
    <row r="871" ht="14.25" customHeight="1">
      <c r="S871" s="132"/>
      <c r="T871" s="133"/>
      <c r="Z871" s="292"/>
      <c r="AA871" s="293"/>
    </row>
    <row r="872" ht="14.25" customHeight="1">
      <c r="S872" s="132"/>
      <c r="T872" s="133"/>
      <c r="Z872" s="292"/>
      <c r="AA872" s="293"/>
    </row>
    <row r="873" ht="14.25" customHeight="1">
      <c r="S873" s="132"/>
      <c r="T873" s="133"/>
      <c r="Z873" s="292"/>
      <c r="AA873" s="293"/>
    </row>
    <row r="874" ht="14.25" customHeight="1">
      <c r="S874" s="132"/>
      <c r="T874" s="133"/>
      <c r="Z874" s="292"/>
      <c r="AA874" s="293"/>
    </row>
    <row r="875" ht="14.25" customHeight="1">
      <c r="S875" s="132"/>
      <c r="T875" s="133"/>
      <c r="Z875" s="292"/>
      <c r="AA875" s="293"/>
    </row>
    <row r="876" ht="14.25" customHeight="1">
      <c r="S876" s="132"/>
      <c r="T876" s="133"/>
      <c r="Z876" s="292"/>
      <c r="AA876" s="293"/>
    </row>
    <row r="877" ht="14.25" customHeight="1">
      <c r="S877" s="132"/>
      <c r="T877" s="133"/>
      <c r="Z877" s="292"/>
      <c r="AA877" s="293"/>
    </row>
    <row r="878" ht="14.25" customHeight="1">
      <c r="S878" s="132"/>
      <c r="T878" s="133"/>
      <c r="Z878" s="292"/>
      <c r="AA878" s="293"/>
    </row>
    <row r="879" ht="14.25" customHeight="1">
      <c r="S879" s="132"/>
      <c r="T879" s="133"/>
      <c r="Z879" s="292"/>
      <c r="AA879" s="293"/>
    </row>
    <row r="880" ht="14.25" customHeight="1">
      <c r="S880" s="132"/>
      <c r="T880" s="133"/>
      <c r="Z880" s="292"/>
      <c r="AA880" s="293"/>
    </row>
    <row r="881" ht="14.25" customHeight="1">
      <c r="S881" s="132"/>
      <c r="T881" s="133"/>
      <c r="Z881" s="292"/>
      <c r="AA881" s="293"/>
    </row>
    <row r="882" ht="14.25" customHeight="1">
      <c r="S882" s="132"/>
      <c r="T882" s="133"/>
      <c r="Z882" s="292"/>
      <c r="AA882" s="293"/>
    </row>
    <row r="883" ht="14.25" customHeight="1">
      <c r="S883" s="132"/>
      <c r="T883" s="133"/>
      <c r="Z883" s="292"/>
      <c r="AA883" s="293"/>
    </row>
    <row r="884" ht="14.25" customHeight="1">
      <c r="S884" s="132"/>
      <c r="T884" s="133"/>
      <c r="Z884" s="292"/>
      <c r="AA884" s="293"/>
    </row>
    <row r="885" ht="14.25" customHeight="1">
      <c r="S885" s="132"/>
      <c r="T885" s="133"/>
      <c r="Z885" s="292"/>
      <c r="AA885" s="293"/>
    </row>
    <row r="886" ht="14.25" customHeight="1">
      <c r="S886" s="132"/>
      <c r="T886" s="133"/>
      <c r="Z886" s="292"/>
      <c r="AA886" s="293"/>
    </row>
    <row r="887" ht="14.25" customHeight="1">
      <c r="S887" s="132"/>
      <c r="T887" s="133"/>
      <c r="Z887" s="292"/>
      <c r="AA887" s="293"/>
    </row>
    <row r="888" ht="14.25" customHeight="1">
      <c r="S888" s="132"/>
      <c r="T888" s="133"/>
      <c r="Z888" s="292"/>
      <c r="AA888" s="293"/>
    </row>
    <row r="889" ht="14.25" customHeight="1">
      <c r="S889" s="132"/>
      <c r="T889" s="133"/>
      <c r="Z889" s="292"/>
      <c r="AA889" s="293"/>
    </row>
    <row r="890" ht="14.25" customHeight="1">
      <c r="S890" s="132"/>
      <c r="T890" s="133"/>
      <c r="Z890" s="292"/>
      <c r="AA890" s="293"/>
    </row>
    <row r="891" ht="14.25" customHeight="1">
      <c r="S891" s="132"/>
      <c r="T891" s="133"/>
      <c r="Z891" s="292"/>
      <c r="AA891" s="293"/>
    </row>
    <row r="892" ht="14.25" customHeight="1">
      <c r="S892" s="132"/>
      <c r="T892" s="133"/>
      <c r="Z892" s="292"/>
      <c r="AA892" s="293"/>
    </row>
    <row r="893" ht="14.25" customHeight="1">
      <c r="S893" s="132"/>
      <c r="T893" s="133"/>
      <c r="Z893" s="292"/>
      <c r="AA893" s="293"/>
    </row>
    <row r="894" ht="14.25" customHeight="1">
      <c r="S894" s="132"/>
      <c r="T894" s="133"/>
      <c r="Z894" s="292"/>
      <c r="AA894" s="293"/>
    </row>
    <row r="895" ht="14.25" customHeight="1">
      <c r="S895" s="132"/>
      <c r="T895" s="133"/>
      <c r="Z895" s="292"/>
      <c r="AA895" s="293"/>
    </row>
    <row r="896" ht="14.25" customHeight="1">
      <c r="S896" s="132"/>
      <c r="T896" s="133"/>
      <c r="Z896" s="292"/>
      <c r="AA896" s="293"/>
    </row>
    <row r="897" ht="14.25" customHeight="1">
      <c r="S897" s="132"/>
      <c r="T897" s="133"/>
      <c r="Z897" s="292"/>
      <c r="AA897" s="293"/>
    </row>
    <row r="898" ht="14.25" customHeight="1">
      <c r="S898" s="132"/>
      <c r="T898" s="133"/>
      <c r="Z898" s="292"/>
      <c r="AA898" s="293"/>
    </row>
    <row r="899" ht="14.25" customHeight="1">
      <c r="S899" s="132"/>
      <c r="T899" s="133"/>
      <c r="Z899" s="292"/>
      <c r="AA899" s="293"/>
    </row>
    <row r="900" ht="14.25" customHeight="1">
      <c r="S900" s="132"/>
      <c r="T900" s="133"/>
      <c r="Z900" s="292"/>
      <c r="AA900" s="293"/>
    </row>
    <row r="901" ht="14.25" customHeight="1">
      <c r="S901" s="132"/>
      <c r="T901" s="133"/>
      <c r="Z901" s="292"/>
      <c r="AA901" s="293"/>
    </row>
    <row r="902" ht="14.25" customHeight="1">
      <c r="S902" s="132"/>
      <c r="T902" s="133"/>
      <c r="Z902" s="292"/>
      <c r="AA902" s="293"/>
    </row>
    <row r="903" ht="14.25" customHeight="1">
      <c r="S903" s="132"/>
      <c r="T903" s="133"/>
      <c r="Z903" s="292"/>
      <c r="AA903" s="293"/>
    </row>
    <row r="904" ht="14.25" customHeight="1">
      <c r="S904" s="132"/>
      <c r="T904" s="133"/>
      <c r="Z904" s="292"/>
      <c r="AA904" s="293"/>
    </row>
    <row r="905" ht="14.25" customHeight="1">
      <c r="S905" s="132"/>
      <c r="T905" s="133"/>
      <c r="Z905" s="292"/>
      <c r="AA905" s="293"/>
    </row>
    <row r="906" ht="14.25" customHeight="1">
      <c r="S906" s="132"/>
      <c r="T906" s="133"/>
      <c r="Z906" s="292"/>
      <c r="AA906" s="293"/>
    </row>
    <row r="907" ht="14.25" customHeight="1">
      <c r="S907" s="132"/>
      <c r="T907" s="133"/>
      <c r="Z907" s="292"/>
      <c r="AA907" s="293"/>
    </row>
    <row r="908" ht="14.25" customHeight="1">
      <c r="S908" s="132"/>
      <c r="T908" s="133"/>
      <c r="Z908" s="292"/>
      <c r="AA908" s="293"/>
    </row>
    <row r="909" ht="14.25" customHeight="1">
      <c r="S909" s="132"/>
      <c r="T909" s="133"/>
      <c r="Z909" s="292"/>
      <c r="AA909" s="293"/>
    </row>
    <row r="910" ht="14.25" customHeight="1">
      <c r="S910" s="132"/>
      <c r="T910" s="133"/>
      <c r="Z910" s="292"/>
      <c r="AA910" s="293"/>
    </row>
    <row r="911" ht="14.25" customHeight="1">
      <c r="S911" s="132"/>
      <c r="T911" s="133"/>
      <c r="Z911" s="292"/>
      <c r="AA911" s="293"/>
    </row>
    <row r="912" ht="14.25" customHeight="1">
      <c r="S912" s="132"/>
      <c r="T912" s="133"/>
      <c r="Z912" s="292"/>
      <c r="AA912" s="293"/>
    </row>
    <row r="913" ht="14.25" customHeight="1">
      <c r="S913" s="132"/>
      <c r="T913" s="133"/>
      <c r="Z913" s="292"/>
      <c r="AA913" s="293"/>
    </row>
    <row r="914" ht="14.25" customHeight="1">
      <c r="S914" s="132"/>
      <c r="T914" s="133"/>
      <c r="Z914" s="292"/>
      <c r="AA914" s="293"/>
    </row>
    <row r="915" ht="14.25" customHeight="1">
      <c r="S915" s="132"/>
      <c r="T915" s="133"/>
      <c r="Z915" s="292"/>
      <c r="AA915" s="293"/>
    </row>
    <row r="916" ht="14.25" customHeight="1">
      <c r="S916" s="132"/>
      <c r="T916" s="133"/>
      <c r="Z916" s="292"/>
      <c r="AA916" s="293"/>
    </row>
    <row r="917" ht="14.25" customHeight="1">
      <c r="S917" s="132"/>
      <c r="T917" s="133"/>
      <c r="Z917" s="292"/>
      <c r="AA917" s="293"/>
    </row>
    <row r="918" ht="14.25" customHeight="1">
      <c r="S918" s="132"/>
      <c r="T918" s="133"/>
      <c r="Z918" s="292"/>
      <c r="AA918" s="293"/>
    </row>
    <row r="919" ht="14.25" customHeight="1">
      <c r="S919" s="132"/>
      <c r="T919" s="133"/>
      <c r="Z919" s="292"/>
      <c r="AA919" s="293"/>
    </row>
    <row r="920" ht="14.25" customHeight="1">
      <c r="S920" s="132"/>
      <c r="T920" s="133"/>
      <c r="Z920" s="292"/>
      <c r="AA920" s="293"/>
    </row>
    <row r="921" ht="14.25" customHeight="1">
      <c r="S921" s="132"/>
      <c r="T921" s="133"/>
      <c r="Z921" s="292"/>
      <c r="AA921" s="293"/>
    </row>
    <row r="922" ht="14.25" customHeight="1">
      <c r="S922" s="132"/>
      <c r="T922" s="133"/>
      <c r="Z922" s="292"/>
      <c r="AA922" s="293"/>
    </row>
    <row r="923" ht="14.25" customHeight="1">
      <c r="S923" s="132"/>
      <c r="T923" s="133"/>
      <c r="Z923" s="292"/>
      <c r="AA923" s="293"/>
    </row>
    <row r="924" ht="14.25" customHeight="1">
      <c r="S924" s="132"/>
      <c r="T924" s="133"/>
      <c r="Z924" s="292"/>
      <c r="AA924" s="293"/>
    </row>
    <row r="925" ht="14.25" customHeight="1">
      <c r="S925" s="132"/>
      <c r="T925" s="133"/>
      <c r="Z925" s="292"/>
      <c r="AA925" s="293"/>
    </row>
    <row r="926" ht="14.25" customHeight="1">
      <c r="S926" s="132"/>
      <c r="T926" s="133"/>
      <c r="Z926" s="292"/>
      <c r="AA926" s="293"/>
    </row>
    <row r="927" ht="14.25" customHeight="1">
      <c r="S927" s="132"/>
      <c r="T927" s="133"/>
      <c r="Z927" s="292"/>
      <c r="AA927" s="293"/>
    </row>
    <row r="928" ht="14.25" customHeight="1">
      <c r="S928" s="132"/>
      <c r="T928" s="133"/>
      <c r="Z928" s="292"/>
      <c r="AA928" s="293"/>
    </row>
    <row r="929" ht="14.25" customHeight="1">
      <c r="S929" s="132"/>
      <c r="T929" s="133"/>
      <c r="Z929" s="292"/>
      <c r="AA929" s="293"/>
    </row>
    <row r="930" ht="14.25" customHeight="1">
      <c r="S930" s="132"/>
      <c r="T930" s="133"/>
      <c r="Z930" s="292"/>
      <c r="AA930" s="293"/>
    </row>
    <row r="931" ht="14.25" customHeight="1">
      <c r="S931" s="132"/>
      <c r="T931" s="133"/>
      <c r="Z931" s="292"/>
      <c r="AA931" s="293"/>
    </row>
    <row r="932" ht="14.25" customHeight="1">
      <c r="S932" s="132"/>
      <c r="T932" s="133"/>
      <c r="Z932" s="292"/>
      <c r="AA932" s="293"/>
    </row>
    <row r="933" ht="14.25" customHeight="1">
      <c r="S933" s="132"/>
      <c r="T933" s="133"/>
      <c r="Z933" s="292"/>
      <c r="AA933" s="293"/>
    </row>
    <row r="934" ht="14.25" customHeight="1">
      <c r="S934" s="132"/>
      <c r="T934" s="133"/>
      <c r="Z934" s="292"/>
      <c r="AA934" s="293"/>
    </row>
    <row r="935" ht="14.25" customHeight="1">
      <c r="S935" s="132"/>
      <c r="T935" s="133"/>
      <c r="Z935" s="292"/>
      <c r="AA935" s="293"/>
    </row>
    <row r="936" ht="14.25" customHeight="1">
      <c r="S936" s="132"/>
      <c r="T936" s="133"/>
      <c r="Z936" s="292"/>
      <c r="AA936" s="293"/>
    </row>
    <row r="937" ht="14.25" customHeight="1">
      <c r="S937" s="132"/>
      <c r="T937" s="133"/>
      <c r="Z937" s="292"/>
      <c r="AA937" s="293"/>
    </row>
    <row r="938" ht="14.25" customHeight="1">
      <c r="S938" s="132"/>
      <c r="T938" s="133"/>
      <c r="Z938" s="292"/>
      <c r="AA938" s="293"/>
    </row>
    <row r="939" ht="14.25" customHeight="1">
      <c r="S939" s="132"/>
      <c r="T939" s="133"/>
      <c r="Z939" s="292"/>
      <c r="AA939" s="293"/>
    </row>
    <row r="940" ht="14.25" customHeight="1">
      <c r="S940" s="132"/>
      <c r="T940" s="133"/>
      <c r="Z940" s="292"/>
      <c r="AA940" s="293"/>
    </row>
    <row r="941" ht="14.25" customHeight="1">
      <c r="S941" s="132"/>
      <c r="T941" s="133"/>
      <c r="Z941" s="292"/>
      <c r="AA941" s="293"/>
    </row>
    <row r="942" ht="14.25" customHeight="1">
      <c r="S942" s="132"/>
      <c r="T942" s="133"/>
      <c r="Z942" s="292"/>
      <c r="AA942" s="293"/>
    </row>
    <row r="943" ht="14.25" customHeight="1">
      <c r="S943" s="132"/>
      <c r="T943" s="133"/>
      <c r="Z943" s="292"/>
      <c r="AA943" s="293"/>
    </row>
    <row r="944" ht="14.25" customHeight="1">
      <c r="S944" s="132"/>
      <c r="T944" s="133"/>
      <c r="Z944" s="292"/>
      <c r="AA944" s="293"/>
    </row>
    <row r="945" ht="14.25" customHeight="1">
      <c r="S945" s="132"/>
      <c r="T945" s="133"/>
      <c r="Z945" s="292"/>
      <c r="AA945" s="293"/>
    </row>
    <row r="946" ht="14.25" customHeight="1">
      <c r="S946" s="132"/>
      <c r="T946" s="133"/>
      <c r="Z946" s="292"/>
      <c r="AA946" s="293"/>
    </row>
    <row r="947" ht="14.25" customHeight="1">
      <c r="S947" s="132"/>
      <c r="T947" s="133"/>
      <c r="Z947" s="292"/>
      <c r="AA947" s="293"/>
    </row>
    <row r="948" ht="14.25" customHeight="1">
      <c r="S948" s="132"/>
      <c r="T948" s="133"/>
      <c r="Z948" s="292"/>
      <c r="AA948" s="293"/>
    </row>
    <row r="949" ht="14.25" customHeight="1">
      <c r="S949" s="132"/>
      <c r="T949" s="133"/>
      <c r="Z949" s="292"/>
      <c r="AA949" s="293"/>
    </row>
    <row r="950" ht="14.25" customHeight="1">
      <c r="S950" s="132"/>
      <c r="T950" s="133"/>
      <c r="Z950" s="292"/>
      <c r="AA950" s="293"/>
    </row>
    <row r="951" ht="14.25" customHeight="1">
      <c r="S951" s="132"/>
      <c r="T951" s="133"/>
      <c r="Z951" s="292"/>
      <c r="AA951" s="293"/>
    </row>
    <row r="952" ht="14.25" customHeight="1">
      <c r="S952" s="132"/>
      <c r="T952" s="133"/>
      <c r="Z952" s="292"/>
      <c r="AA952" s="293"/>
    </row>
    <row r="953" ht="14.25" customHeight="1">
      <c r="S953" s="132"/>
      <c r="T953" s="133"/>
      <c r="Z953" s="292"/>
      <c r="AA953" s="293"/>
    </row>
    <row r="954" ht="14.25" customHeight="1">
      <c r="S954" s="132"/>
      <c r="T954" s="133"/>
      <c r="Z954" s="292"/>
      <c r="AA954" s="293"/>
    </row>
    <row r="955" ht="14.25" customHeight="1">
      <c r="S955" s="132"/>
      <c r="T955" s="133"/>
      <c r="Z955" s="292"/>
      <c r="AA955" s="293"/>
    </row>
    <row r="956" ht="14.25" customHeight="1">
      <c r="S956" s="132"/>
      <c r="T956" s="133"/>
      <c r="Z956" s="292"/>
      <c r="AA956" s="293"/>
    </row>
    <row r="957" ht="14.25" customHeight="1">
      <c r="S957" s="132"/>
      <c r="T957" s="133"/>
      <c r="Z957" s="292"/>
      <c r="AA957" s="293"/>
    </row>
    <row r="958" ht="14.25" customHeight="1">
      <c r="S958" s="132"/>
      <c r="T958" s="133"/>
      <c r="Z958" s="292"/>
      <c r="AA958" s="293"/>
    </row>
    <row r="959" ht="14.25" customHeight="1">
      <c r="S959" s="132"/>
      <c r="T959" s="133"/>
      <c r="Z959" s="292"/>
      <c r="AA959" s="293"/>
    </row>
    <row r="960" ht="14.25" customHeight="1">
      <c r="S960" s="132"/>
      <c r="T960" s="133"/>
      <c r="Z960" s="292"/>
      <c r="AA960" s="293"/>
    </row>
    <row r="961" ht="14.25" customHeight="1">
      <c r="S961" s="132"/>
      <c r="T961" s="133"/>
      <c r="Z961" s="292"/>
      <c r="AA961" s="293"/>
    </row>
    <row r="962" ht="14.25" customHeight="1">
      <c r="S962" s="132"/>
      <c r="T962" s="133"/>
      <c r="Z962" s="292"/>
      <c r="AA962" s="293"/>
    </row>
    <row r="963" ht="14.25" customHeight="1">
      <c r="S963" s="132"/>
      <c r="T963" s="133"/>
      <c r="Z963" s="292"/>
      <c r="AA963" s="293"/>
    </row>
    <row r="964" ht="14.25" customHeight="1">
      <c r="S964" s="132"/>
      <c r="T964" s="133"/>
      <c r="Z964" s="292"/>
      <c r="AA964" s="293"/>
    </row>
    <row r="965" ht="14.25" customHeight="1">
      <c r="S965" s="132"/>
      <c r="T965" s="133"/>
      <c r="Z965" s="292"/>
      <c r="AA965" s="293"/>
    </row>
    <row r="966" ht="14.25" customHeight="1">
      <c r="S966" s="132"/>
      <c r="T966" s="133"/>
      <c r="Z966" s="292"/>
      <c r="AA966" s="293"/>
    </row>
    <row r="967" ht="14.25" customHeight="1">
      <c r="S967" s="132"/>
      <c r="T967" s="133"/>
      <c r="Z967" s="292"/>
      <c r="AA967" s="293"/>
    </row>
    <row r="968" ht="14.25" customHeight="1">
      <c r="S968" s="132"/>
      <c r="T968" s="133"/>
      <c r="Z968" s="292"/>
      <c r="AA968" s="293"/>
    </row>
    <row r="969" ht="14.25" customHeight="1">
      <c r="S969" s="132"/>
      <c r="T969" s="133"/>
      <c r="Z969" s="292"/>
      <c r="AA969" s="293"/>
    </row>
    <row r="970" ht="14.25" customHeight="1">
      <c r="S970" s="132"/>
      <c r="T970" s="133"/>
      <c r="Z970" s="292"/>
      <c r="AA970" s="293"/>
    </row>
    <row r="971" ht="14.25" customHeight="1">
      <c r="S971" s="132"/>
      <c r="T971" s="133"/>
      <c r="Z971" s="292"/>
      <c r="AA971" s="293"/>
    </row>
    <row r="972" ht="14.25" customHeight="1">
      <c r="S972" s="132"/>
      <c r="T972" s="133"/>
      <c r="Z972" s="292"/>
      <c r="AA972" s="293"/>
    </row>
    <row r="973" ht="14.25" customHeight="1">
      <c r="S973" s="132"/>
      <c r="T973" s="133"/>
      <c r="Z973" s="292"/>
      <c r="AA973" s="293"/>
    </row>
    <row r="974" ht="14.25" customHeight="1">
      <c r="S974" s="132"/>
      <c r="T974" s="133"/>
      <c r="Z974" s="292"/>
      <c r="AA974" s="293"/>
    </row>
    <row r="975" ht="14.25" customHeight="1">
      <c r="S975" s="132"/>
      <c r="T975" s="133"/>
      <c r="Z975" s="292"/>
      <c r="AA975" s="293"/>
    </row>
    <row r="976" ht="14.25" customHeight="1">
      <c r="S976" s="132"/>
      <c r="T976" s="133"/>
      <c r="Z976" s="292"/>
      <c r="AA976" s="293"/>
    </row>
    <row r="977" ht="14.25" customHeight="1">
      <c r="S977" s="132"/>
      <c r="T977" s="133"/>
      <c r="Z977" s="292"/>
      <c r="AA977" s="293"/>
    </row>
    <row r="978" ht="14.25" customHeight="1">
      <c r="S978" s="132"/>
      <c r="T978" s="133"/>
      <c r="Z978" s="292"/>
      <c r="AA978" s="293"/>
    </row>
    <row r="979" ht="14.25" customHeight="1">
      <c r="S979" s="132"/>
      <c r="T979" s="133"/>
      <c r="Z979" s="292"/>
      <c r="AA979" s="293"/>
    </row>
    <row r="980" ht="14.25" customHeight="1">
      <c r="S980" s="132"/>
      <c r="T980" s="133"/>
      <c r="Z980" s="292"/>
      <c r="AA980" s="293"/>
    </row>
    <row r="981" ht="14.25" customHeight="1">
      <c r="S981" s="132"/>
      <c r="T981" s="133"/>
      <c r="Z981" s="292"/>
      <c r="AA981" s="293"/>
    </row>
    <row r="982" ht="14.25" customHeight="1">
      <c r="S982" s="132"/>
      <c r="T982" s="133"/>
      <c r="Z982" s="292"/>
      <c r="AA982" s="293"/>
    </row>
    <row r="983" ht="14.25" customHeight="1">
      <c r="S983" s="132"/>
      <c r="T983" s="133"/>
      <c r="Z983" s="292"/>
      <c r="AA983" s="293"/>
    </row>
    <row r="984" ht="14.25" customHeight="1">
      <c r="S984" s="132"/>
      <c r="T984" s="133"/>
      <c r="Z984" s="292"/>
      <c r="AA984" s="293"/>
    </row>
    <row r="985" ht="14.25" customHeight="1">
      <c r="S985" s="132"/>
      <c r="T985" s="133"/>
      <c r="Z985" s="292"/>
      <c r="AA985" s="293"/>
    </row>
    <row r="986" ht="14.25" customHeight="1">
      <c r="S986" s="132"/>
      <c r="T986" s="133"/>
      <c r="Z986" s="292"/>
      <c r="AA986" s="293"/>
    </row>
    <row r="987" ht="14.25" customHeight="1">
      <c r="S987" s="132"/>
      <c r="T987" s="133"/>
      <c r="Z987" s="292"/>
      <c r="AA987" s="293"/>
    </row>
    <row r="988" ht="14.25" customHeight="1">
      <c r="S988" s="132"/>
      <c r="T988" s="133"/>
      <c r="Z988" s="292"/>
      <c r="AA988" s="293"/>
    </row>
    <row r="989" ht="14.25" customHeight="1">
      <c r="S989" s="132"/>
      <c r="T989" s="133"/>
      <c r="Z989" s="292"/>
      <c r="AA989" s="293"/>
    </row>
    <row r="990" ht="14.25" customHeight="1">
      <c r="S990" s="132"/>
      <c r="T990" s="133"/>
      <c r="Z990" s="292"/>
      <c r="AA990" s="293"/>
    </row>
    <row r="991" ht="14.25" customHeight="1">
      <c r="S991" s="132"/>
      <c r="T991" s="133"/>
      <c r="Z991" s="292"/>
      <c r="AA991" s="293"/>
    </row>
    <row r="992" ht="14.25" customHeight="1">
      <c r="S992" s="132"/>
      <c r="T992" s="133"/>
      <c r="Z992" s="292"/>
      <c r="AA992" s="293"/>
    </row>
    <row r="993" ht="14.25" customHeight="1">
      <c r="S993" s="132"/>
      <c r="T993" s="133"/>
      <c r="Z993" s="292"/>
      <c r="AA993" s="293"/>
    </row>
    <row r="994" ht="14.25" customHeight="1">
      <c r="S994" s="132"/>
      <c r="T994" s="133"/>
      <c r="Z994" s="292"/>
      <c r="AA994" s="293"/>
    </row>
    <row r="995" ht="14.25" customHeight="1">
      <c r="S995" s="132"/>
      <c r="T995" s="133"/>
      <c r="Z995" s="292"/>
      <c r="AA995" s="293"/>
    </row>
    <row r="996" ht="14.25" customHeight="1">
      <c r="S996" s="132"/>
      <c r="T996" s="133"/>
      <c r="Z996" s="292"/>
      <c r="AA996" s="293"/>
    </row>
    <row r="997" ht="14.25" customHeight="1">
      <c r="S997" s="132"/>
      <c r="T997" s="133"/>
      <c r="Z997" s="292"/>
      <c r="AA997" s="293"/>
    </row>
    <row r="998" ht="14.25" customHeight="1">
      <c r="S998" s="132"/>
      <c r="T998" s="133"/>
      <c r="Z998" s="292"/>
      <c r="AA998" s="293"/>
    </row>
    <row r="999" ht="14.25" customHeight="1">
      <c r="S999" s="132"/>
      <c r="T999" s="133"/>
      <c r="Z999" s="292"/>
      <c r="AA999" s="293"/>
    </row>
    <row r="1000" ht="14.25" customHeight="1">
      <c r="S1000" s="132"/>
      <c r="T1000" s="133"/>
      <c r="Z1000" s="292"/>
      <c r="AA1000" s="293"/>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7.29"/>
    <col customWidth="1" min="4" max="4" width="23.86"/>
    <col customWidth="1" min="5" max="5" width="24.57"/>
    <col customWidth="1" min="6" max="6" width="18.57"/>
    <col customWidth="1" min="7" max="7" width="16.86"/>
    <col customWidth="1" min="8" max="9" width="15.43"/>
    <col customWidth="1" min="11" max="11" width="27.14"/>
    <col customWidth="1" min="12" max="12" width="23.86"/>
    <col customWidth="1" min="14" max="14" width="27.14"/>
    <col customWidth="1" min="15" max="15" width="18.57"/>
    <col customWidth="1" min="17" max="17" width="27.14"/>
    <col customWidth="1" min="18" max="18" width="16.86"/>
    <col customWidth="1" min="20" max="20" width="27.14"/>
    <col customWidth="1" min="21" max="21" width="15.43"/>
    <col customWidth="1" min="23" max="23" width="27.14"/>
    <col customWidth="1" min="24" max="24" width="23.86"/>
  </cols>
  <sheetData>
    <row r="1">
      <c r="A1" s="304" t="s">
        <v>77</v>
      </c>
      <c r="B1" s="305" t="s">
        <v>78</v>
      </c>
      <c r="C1" s="306" t="s">
        <v>76</v>
      </c>
      <c r="D1" s="307" t="s">
        <v>563</v>
      </c>
      <c r="E1" s="307" t="s">
        <v>564</v>
      </c>
      <c r="F1" s="307" t="s">
        <v>565</v>
      </c>
      <c r="G1" s="308" t="s">
        <v>566</v>
      </c>
      <c r="H1" s="308" t="s">
        <v>567</v>
      </c>
      <c r="I1" s="308" t="s">
        <v>568</v>
      </c>
      <c r="J1" s="309"/>
      <c r="K1" s="310" t="s">
        <v>78</v>
      </c>
      <c r="L1" s="311" t="s">
        <v>563</v>
      </c>
      <c r="M1" s="309"/>
      <c r="N1" s="312" t="s">
        <v>78</v>
      </c>
      <c r="O1" s="313" t="s">
        <v>565</v>
      </c>
      <c r="P1" s="309"/>
      <c r="Q1" s="314" t="s">
        <v>78</v>
      </c>
      <c r="R1" s="315" t="s">
        <v>566</v>
      </c>
      <c r="S1" s="309"/>
      <c r="T1" s="238" t="s">
        <v>78</v>
      </c>
      <c r="U1" s="316" t="s">
        <v>568</v>
      </c>
      <c r="V1" s="309"/>
      <c r="W1" s="317"/>
      <c r="X1" s="318"/>
    </row>
    <row r="2">
      <c r="A2" s="319" t="s">
        <v>96</v>
      </c>
      <c r="B2" s="320" t="s">
        <v>97</v>
      </c>
      <c r="C2" s="320">
        <v>1811001.0</v>
      </c>
      <c r="D2" s="321">
        <v>58482.693449258746</v>
      </c>
      <c r="E2" s="321">
        <v>13.991510130520506</v>
      </c>
      <c r="F2" s="322">
        <v>0.1463040993670359</v>
      </c>
      <c r="G2" s="323">
        <v>40471.31995920371</v>
      </c>
      <c r="H2" s="323">
        <v>9.682435089896028</v>
      </c>
      <c r="I2" s="322">
        <v>0.1012456791505982</v>
      </c>
      <c r="K2" s="324" t="s">
        <v>144</v>
      </c>
      <c r="L2" s="325">
        <v>-14833.177476142126</v>
      </c>
      <c r="N2" s="326" t="s">
        <v>263</v>
      </c>
      <c r="O2" s="327">
        <v>-0.8418027132534444</v>
      </c>
      <c r="Q2" s="326" t="s">
        <v>149</v>
      </c>
      <c r="R2" s="328">
        <v>-65933.18630061354</v>
      </c>
      <c r="T2" s="255" t="s">
        <v>119</v>
      </c>
      <c r="U2" s="227">
        <v>-9.529352471574636</v>
      </c>
      <c r="W2" s="274"/>
      <c r="X2" s="227"/>
    </row>
    <row r="3">
      <c r="A3" s="319" t="s">
        <v>96</v>
      </c>
      <c r="B3" s="329" t="s">
        <v>107</v>
      </c>
      <c r="C3" s="329">
        <v>1811002.0</v>
      </c>
      <c r="D3" s="330">
        <v>22938.450360466566</v>
      </c>
      <c r="E3" s="330">
        <v>58.706442227234795</v>
      </c>
      <c r="F3" s="331">
        <v>0.4381461681102508</v>
      </c>
      <c r="G3" s="332">
        <v>17170.542859516427</v>
      </c>
      <c r="H3" s="332">
        <v>43.94461990901276</v>
      </c>
      <c r="I3" s="331">
        <v>0.3279736616923293</v>
      </c>
      <c r="K3" s="333" t="s">
        <v>263</v>
      </c>
      <c r="L3" s="334">
        <v>-14021.215832832331</v>
      </c>
      <c r="N3" s="326" t="s">
        <v>252</v>
      </c>
      <c r="O3" s="327">
        <v>-0.2648919728625432</v>
      </c>
      <c r="Q3" s="326" t="s">
        <v>240</v>
      </c>
      <c r="R3" s="328">
        <v>-54350.19562506486</v>
      </c>
      <c r="T3" s="269" t="s">
        <v>155</v>
      </c>
      <c r="U3" s="227">
        <v>-8.326999877551668</v>
      </c>
      <c r="W3" s="274"/>
      <c r="X3" s="227"/>
    </row>
    <row r="4">
      <c r="A4" s="319" t="s">
        <v>96</v>
      </c>
      <c r="B4" s="329" t="s">
        <v>109</v>
      </c>
      <c r="C4" s="329">
        <v>1811003.0</v>
      </c>
      <c r="D4" s="330">
        <v>123446.21597742272</v>
      </c>
      <c r="E4" s="330">
        <v>79.68114171789851</v>
      </c>
      <c r="F4" s="331">
        <v>0.4797172514542454</v>
      </c>
      <c r="G4" s="332">
        <v>93609.06176623394</v>
      </c>
      <c r="H4" s="332">
        <v>60.422078211283264</v>
      </c>
      <c r="I4" s="331">
        <v>0.36376879976557036</v>
      </c>
      <c r="K4" s="333" t="s">
        <v>250</v>
      </c>
      <c r="L4" s="334">
        <v>-7152.668925332633</v>
      </c>
      <c r="N4" s="326" t="s">
        <v>156</v>
      </c>
      <c r="O4" s="327">
        <v>-0.11621247515066122</v>
      </c>
      <c r="Q4" s="326" t="s">
        <v>150</v>
      </c>
      <c r="R4" s="328">
        <v>-47394.11972715854</v>
      </c>
      <c r="T4" s="269" t="s">
        <v>240</v>
      </c>
      <c r="U4" s="227">
        <v>-6.664895371337553</v>
      </c>
      <c r="W4" s="274"/>
      <c r="X4" s="227"/>
    </row>
    <row r="5">
      <c r="A5" s="319" t="s">
        <v>96</v>
      </c>
      <c r="B5" s="329" t="s">
        <v>113</v>
      </c>
      <c r="C5" s="329">
        <v>1811004.0</v>
      </c>
      <c r="D5" s="330">
        <v>12759.472052222136</v>
      </c>
      <c r="E5" s="330">
        <v>73.80109926671373</v>
      </c>
      <c r="F5" s="331">
        <v>0.4885157504883785</v>
      </c>
      <c r="G5" s="332">
        <v>8184.93200421771</v>
      </c>
      <c r="H5" s="332">
        <v>47.34184744182839</v>
      </c>
      <c r="I5" s="331">
        <v>0.31337254271742426</v>
      </c>
      <c r="K5" s="333" t="s">
        <v>149</v>
      </c>
      <c r="L5" s="334">
        <v>-4683.742645777063</v>
      </c>
      <c r="N5" s="326" t="s">
        <v>144</v>
      </c>
      <c r="O5" s="327">
        <v>-0.10906957541767308</v>
      </c>
      <c r="Q5" s="326" t="s">
        <v>291</v>
      </c>
      <c r="R5" s="328">
        <v>-44457.49754959275</v>
      </c>
      <c r="T5" s="269" t="s">
        <v>311</v>
      </c>
      <c r="U5" s="227">
        <v>-5.54500260962941</v>
      </c>
      <c r="W5" s="274"/>
      <c r="X5" s="227"/>
    </row>
    <row r="6">
      <c r="A6" s="319" t="s">
        <v>96</v>
      </c>
      <c r="B6" s="329" t="s">
        <v>114</v>
      </c>
      <c r="C6" s="329">
        <v>1811005.0</v>
      </c>
      <c r="D6" s="330">
        <v>4527.419072539891</v>
      </c>
      <c r="E6" s="330">
        <v>10.701296877457954</v>
      </c>
      <c r="F6" s="331">
        <v>0.1427374403716458</v>
      </c>
      <c r="G6" s="332">
        <v>-4031.1432494512337</v>
      </c>
      <c r="H6" s="332">
        <v>-9.52826764581734</v>
      </c>
      <c r="I6" s="331">
        <v>-0.12709118815354334</v>
      </c>
      <c r="K6" s="333" t="s">
        <v>252</v>
      </c>
      <c r="L6" s="334">
        <v>-4084.9920905957533</v>
      </c>
      <c r="N6" s="326" t="s">
        <v>250</v>
      </c>
      <c r="O6" s="327">
        <v>-0.0750766078238383</v>
      </c>
      <c r="Q6" s="326" t="s">
        <v>152</v>
      </c>
      <c r="R6" s="328">
        <v>-43809.407779773</v>
      </c>
      <c r="T6" s="269" t="s">
        <v>166</v>
      </c>
      <c r="U6" s="227">
        <v>-3.3541977375279086</v>
      </c>
      <c r="W6" s="274"/>
      <c r="X6" s="227"/>
    </row>
    <row r="7">
      <c r="A7" s="319" t="s">
        <v>96</v>
      </c>
      <c r="B7" s="329" t="s">
        <v>115</v>
      </c>
      <c r="C7" s="329">
        <v>1811006.0</v>
      </c>
      <c r="D7" s="330">
        <v>78299.56189456153</v>
      </c>
      <c r="E7" s="330">
        <v>68.06645156611222</v>
      </c>
      <c r="F7" s="331">
        <v>0.6174081195737883</v>
      </c>
      <c r="G7" s="332">
        <v>72547.5272210612</v>
      </c>
      <c r="H7" s="332">
        <v>63.06616063169255</v>
      </c>
      <c r="I7" s="331">
        <v>0.5720521453440559</v>
      </c>
      <c r="K7" s="333" t="s">
        <v>315</v>
      </c>
      <c r="L7" s="334">
        <v>-2471.810085221048</v>
      </c>
      <c r="N7" s="326" t="s">
        <v>149</v>
      </c>
      <c r="O7" s="327">
        <v>-0.02913230016487065</v>
      </c>
      <c r="Q7" s="326" t="s">
        <v>250</v>
      </c>
      <c r="R7" s="328">
        <v>-42221.2509208415</v>
      </c>
      <c r="T7" s="269" t="s">
        <v>170</v>
      </c>
      <c r="U7" s="227">
        <v>-3.3313139762407324</v>
      </c>
      <c r="W7" s="274"/>
      <c r="X7" s="227"/>
    </row>
    <row r="8">
      <c r="A8" s="319" t="s">
        <v>96</v>
      </c>
      <c r="B8" s="329" t="s">
        <v>116</v>
      </c>
      <c r="C8" s="329">
        <v>1811007.0</v>
      </c>
      <c r="D8" s="330">
        <v>45063.34310637338</v>
      </c>
      <c r="E8" s="330">
        <v>99.20165347240211</v>
      </c>
      <c r="F8" s="331">
        <v>0.5284906157229821</v>
      </c>
      <c r="G8" s="332">
        <v>41846.93782407881</v>
      </c>
      <c r="H8" s="332">
        <v>92.12111527336506</v>
      </c>
      <c r="I8" s="331">
        <v>0.49076949050504187</v>
      </c>
      <c r="K8" s="333" t="s">
        <v>156</v>
      </c>
      <c r="L8" s="334">
        <v>-1251.878202739921</v>
      </c>
      <c r="N8" s="326" t="s">
        <v>315</v>
      </c>
      <c r="O8" s="327">
        <v>-0.022685686771498882</v>
      </c>
      <c r="Q8" s="326" t="s">
        <v>167</v>
      </c>
      <c r="R8" s="328">
        <v>-33047.54653721883</v>
      </c>
      <c r="T8" s="269" t="s">
        <v>291</v>
      </c>
      <c r="U8" s="227">
        <v>-3.177249665451136</v>
      </c>
      <c r="W8" s="274"/>
      <c r="X8" s="227"/>
    </row>
    <row r="9">
      <c r="A9" s="319" t="s">
        <v>96</v>
      </c>
      <c r="B9" s="329" t="s">
        <v>118</v>
      </c>
      <c r="C9" s="329">
        <v>1811008.0</v>
      </c>
      <c r="D9" s="330">
        <v>82159.00182898933</v>
      </c>
      <c r="E9" s="330">
        <v>35.11333755002914</v>
      </c>
      <c r="F9" s="331">
        <v>0.4425975173823416</v>
      </c>
      <c r="G9" s="332">
        <v>72172.34947683285</v>
      </c>
      <c r="H9" s="332">
        <v>30.845214919158362</v>
      </c>
      <c r="I9" s="331">
        <v>0.38879857338804663</v>
      </c>
      <c r="K9" s="333" t="s">
        <v>148</v>
      </c>
      <c r="L9" s="334">
        <v>-702.1155496637366</v>
      </c>
      <c r="N9" s="326" t="s">
        <v>148</v>
      </c>
      <c r="O9" s="327">
        <v>-0.006816228054034906</v>
      </c>
      <c r="Q9" s="326" t="s">
        <v>315</v>
      </c>
      <c r="R9" s="328">
        <v>-32342.401202909197</v>
      </c>
      <c r="T9" s="269" t="s">
        <v>156</v>
      </c>
      <c r="U9" s="227">
        <v>-1.6303809410025059</v>
      </c>
      <c r="W9" s="274"/>
      <c r="X9" s="227"/>
    </row>
    <row r="10">
      <c r="A10" s="319" t="s">
        <v>96</v>
      </c>
      <c r="B10" s="329" t="s">
        <v>119</v>
      </c>
      <c r="C10" s="329">
        <v>1811009.0</v>
      </c>
      <c r="D10" s="330">
        <v>830.4333031664333</v>
      </c>
      <c r="E10" s="330">
        <v>148.46398554866065</v>
      </c>
      <c r="F10" s="331">
        <v>0.5454173077447816</v>
      </c>
      <c r="G10" s="332">
        <v>-14509.058545883036</v>
      </c>
      <c r="H10" s="332">
        <v>-2593.914104922327</v>
      </c>
      <c r="I10" s="331">
        <v>-9.529352471574636</v>
      </c>
      <c r="K10" s="333" t="s">
        <v>320</v>
      </c>
      <c r="L10" s="334">
        <v>-94.24402822583761</v>
      </c>
      <c r="N10" s="326" t="s">
        <v>320</v>
      </c>
      <c r="O10" s="327">
        <v>-0.006320935838525612</v>
      </c>
      <c r="Q10" s="326" t="s">
        <v>311</v>
      </c>
      <c r="R10" s="328">
        <v>-31939.71408170027</v>
      </c>
      <c r="T10" s="269" t="s">
        <v>286</v>
      </c>
      <c r="U10" s="227">
        <v>-1.6206580982355852</v>
      </c>
      <c r="W10" s="274"/>
      <c r="X10" s="227"/>
    </row>
    <row r="11">
      <c r="A11" s="319" t="s">
        <v>96</v>
      </c>
      <c r="B11" s="329" t="s">
        <v>120</v>
      </c>
      <c r="C11" s="329">
        <v>1811010.0</v>
      </c>
      <c r="D11" s="330">
        <v>180865.50588759323</v>
      </c>
      <c r="E11" s="330">
        <v>56.11815950438595</v>
      </c>
      <c r="F11" s="331">
        <v>0.5594846329215497</v>
      </c>
      <c r="G11" s="332">
        <v>137853.68348442568</v>
      </c>
      <c r="H11" s="332">
        <v>42.77263903960808</v>
      </c>
      <c r="I11" s="331">
        <v>0.42643298467924196</v>
      </c>
      <c r="K11" s="333" t="s">
        <v>247</v>
      </c>
      <c r="L11" s="334">
        <v>10.053020852144982</v>
      </c>
      <c r="N11" s="326" t="s">
        <v>247</v>
      </c>
      <c r="O11" s="327">
        <v>5.341915833593254E-4</v>
      </c>
      <c r="Q11" s="326" t="s">
        <v>144</v>
      </c>
      <c r="R11" s="328">
        <v>-30436.52549474212</v>
      </c>
      <c r="T11" s="269" t="s">
        <v>263</v>
      </c>
      <c r="U11" s="227">
        <v>-1.5832936517070701</v>
      </c>
      <c r="W11" s="274"/>
      <c r="X11" s="227"/>
    </row>
    <row r="12">
      <c r="A12" s="319" t="s">
        <v>96</v>
      </c>
      <c r="B12" s="329" t="s">
        <v>121</v>
      </c>
      <c r="C12" s="329">
        <v>1811011.0</v>
      </c>
      <c r="D12" s="330">
        <v>457423.6597092797</v>
      </c>
      <c r="E12" s="330">
        <v>61.067551330840594</v>
      </c>
      <c r="F12" s="331">
        <v>0.5849113124983242</v>
      </c>
      <c r="G12" s="332">
        <v>436406.74959512515</v>
      </c>
      <c r="H12" s="332">
        <v>58.26172524386576</v>
      </c>
      <c r="I12" s="331">
        <v>0.5580368205069339</v>
      </c>
      <c r="K12" s="333" t="s">
        <v>155</v>
      </c>
      <c r="L12" s="334">
        <v>49.38277076558279</v>
      </c>
      <c r="N12" s="326" t="s">
        <v>251</v>
      </c>
      <c r="O12" s="327">
        <v>0.003848603004454557</v>
      </c>
      <c r="Q12" s="326" t="s">
        <v>286</v>
      </c>
      <c r="R12" s="328">
        <v>-29691.778816684076</v>
      </c>
      <c r="T12" s="269" t="s">
        <v>272</v>
      </c>
      <c r="U12" s="227">
        <v>-0.8886217935533821</v>
      </c>
      <c r="W12" s="274"/>
      <c r="X12" s="227"/>
    </row>
    <row r="13">
      <c r="A13" s="319" t="s">
        <v>96</v>
      </c>
      <c r="B13" s="329" t="s">
        <v>122</v>
      </c>
      <c r="C13" s="329">
        <v>1811012.0</v>
      </c>
      <c r="D13" s="330">
        <v>86008.39922945031</v>
      </c>
      <c r="E13" s="330">
        <v>61.21854375552493</v>
      </c>
      <c r="F13" s="331">
        <v>0.5884674813936563</v>
      </c>
      <c r="G13" s="332">
        <v>80581.04742066997</v>
      </c>
      <c r="H13" s="332">
        <v>57.35549576068818</v>
      </c>
      <c r="I13" s="331">
        <v>0.5513336656481743</v>
      </c>
      <c r="K13" s="333" t="s">
        <v>251</v>
      </c>
      <c r="L13" s="334">
        <v>219.14531264741527</v>
      </c>
      <c r="N13" s="326" t="s">
        <v>145</v>
      </c>
      <c r="O13" s="327">
        <v>0.007965930327754613</v>
      </c>
      <c r="Q13" s="326" t="s">
        <v>170</v>
      </c>
      <c r="R13" s="328">
        <v>-29147.131756279712</v>
      </c>
      <c r="T13" s="269" t="s">
        <v>172</v>
      </c>
      <c r="U13" s="227">
        <v>-0.8770261708991233</v>
      </c>
      <c r="W13" s="274"/>
      <c r="X13" s="227"/>
    </row>
    <row r="14">
      <c r="A14" s="319" t="s">
        <v>96</v>
      </c>
      <c r="B14" s="329" t="s">
        <v>123</v>
      </c>
      <c r="C14" s="329">
        <v>1811013.0</v>
      </c>
      <c r="D14" s="330">
        <v>17606.70987958062</v>
      </c>
      <c r="E14" s="330">
        <v>41.32933470946838</v>
      </c>
      <c r="F14" s="331">
        <v>0.46880305818905477</v>
      </c>
      <c r="G14" s="332">
        <v>15278.736516982972</v>
      </c>
      <c r="H14" s="332">
        <v>35.86473678313414</v>
      </c>
      <c r="I14" s="331">
        <v>0.4068175402113808</v>
      </c>
      <c r="K14" s="333" t="s">
        <v>282</v>
      </c>
      <c r="L14" s="334">
        <v>374.0689827277711</v>
      </c>
      <c r="N14" s="326" t="s">
        <v>155</v>
      </c>
      <c r="O14" s="327">
        <v>0.01725015256885799</v>
      </c>
      <c r="Q14" s="326" t="s">
        <v>259</v>
      </c>
      <c r="R14" s="328">
        <v>-29131.43032356474</v>
      </c>
      <c r="T14" s="269" t="s">
        <v>167</v>
      </c>
      <c r="U14" s="227">
        <v>-0.7850309247283984</v>
      </c>
      <c r="W14" s="274"/>
      <c r="X14" s="227"/>
    </row>
    <row r="15">
      <c r="A15" s="319" t="s">
        <v>96</v>
      </c>
      <c r="B15" s="329" t="s">
        <v>124</v>
      </c>
      <c r="C15" s="329">
        <v>1811014.0</v>
      </c>
      <c r="D15" s="330">
        <v>43971.6567930938</v>
      </c>
      <c r="E15" s="330">
        <v>83.59392183320591</v>
      </c>
      <c r="F15" s="331">
        <v>0.6130252913397666</v>
      </c>
      <c r="G15" s="332">
        <v>39555.29437166556</v>
      </c>
      <c r="H15" s="332">
        <v>75.19803498315744</v>
      </c>
      <c r="I15" s="331">
        <v>0.5514551332536773</v>
      </c>
      <c r="K15" s="333" t="s">
        <v>317</v>
      </c>
      <c r="L15" s="334">
        <v>741.1679728863237</v>
      </c>
      <c r="N15" s="326" t="s">
        <v>147</v>
      </c>
      <c r="O15" s="327">
        <v>0.021753162863848867</v>
      </c>
      <c r="Q15" s="326" t="s">
        <v>263</v>
      </c>
      <c r="R15" s="328">
        <v>-26371.62088910297</v>
      </c>
      <c r="T15" s="269" t="s">
        <v>236</v>
      </c>
      <c r="U15" s="227">
        <v>-0.7578961891606109</v>
      </c>
      <c r="W15" s="274"/>
      <c r="X15" s="227"/>
    </row>
    <row r="16">
      <c r="A16" s="319" t="s">
        <v>96</v>
      </c>
      <c r="B16" s="329" t="s">
        <v>126</v>
      </c>
      <c r="C16" s="329">
        <v>1811015.0</v>
      </c>
      <c r="D16" s="330">
        <v>196023.78488229</v>
      </c>
      <c r="E16" s="330">
        <v>65.60957636394211</v>
      </c>
      <c r="F16" s="331">
        <v>0.6213545136333521</v>
      </c>
      <c r="G16" s="332">
        <v>186094.7359055499</v>
      </c>
      <c r="H16" s="332">
        <v>62.286302622176876</v>
      </c>
      <c r="I16" s="331">
        <v>0.589881499266811</v>
      </c>
      <c r="K16" s="333" t="s">
        <v>119</v>
      </c>
      <c r="L16" s="334">
        <v>830.4333031664333</v>
      </c>
      <c r="N16" s="326" t="s">
        <v>270</v>
      </c>
      <c r="O16" s="327">
        <v>0.025430778823706465</v>
      </c>
      <c r="Q16" s="326" t="s">
        <v>270</v>
      </c>
      <c r="R16" s="328">
        <v>-24738.174375434886</v>
      </c>
      <c r="T16" s="269" t="s">
        <v>270</v>
      </c>
      <c r="U16" s="227">
        <v>-0.6846061390908759</v>
      </c>
      <c r="W16" s="274"/>
      <c r="X16" s="227"/>
    </row>
    <row r="17">
      <c r="A17" s="319" t="s">
        <v>96</v>
      </c>
      <c r="B17" s="329" t="s">
        <v>128</v>
      </c>
      <c r="C17" s="329">
        <v>1811016.0</v>
      </c>
      <c r="D17" s="330">
        <v>84581.57186902</v>
      </c>
      <c r="E17" s="330">
        <v>41.79562480828133</v>
      </c>
      <c r="F17" s="331">
        <v>0.3555691437510158</v>
      </c>
      <c r="G17" s="332">
        <v>78364.20820069214</v>
      </c>
      <c r="H17" s="332">
        <v>38.72334093561367</v>
      </c>
      <c r="I17" s="331">
        <v>0.329432213127884</v>
      </c>
      <c r="K17" s="333" t="s">
        <v>280</v>
      </c>
      <c r="L17" s="334">
        <v>833.08893251466</v>
      </c>
      <c r="N17" s="326" t="s">
        <v>282</v>
      </c>
      <c r="O17" s="327">
        <v>0.028170242101004904</v>
      </c>
      <c r="Q17" s="326" t="s">
        <v>236</v>
      </c>
      <c r="R17" s="328">
        <v>-23862.488842281615</v>
      </c>
      <c r="T17" s="269" t="s">
        <v>245</v>
      </c>
      <c r="U17" s="227">
        <v>-0.5478476920954194</v>
      </c>
      <c r="W17" s="274"/>
      <c r="X17" s="227"/>
    </row>
    <row r="18">
      <c r="A18" s="319" t="s">
        <v>96</v>
      </c>
      <c r="B18" s="329" t="s">
        <v>129</v>
      </c>
      <c r="C18" s="329">
        <v>1811017.0</v>
      </c>
      <c r="D18" s="330">
        <v>27559.388937871496</v>
      </c>
      <c r="E18" s="330">
        <v>3.889134425982994</v>
      </c>
      <c r="F18" s="331">
        <v>0.06031363861422424</v>
      </c>
      <c r="G18" s="332">
        <v>-1819.9093046584167</v>
      </c>
      <c r="H18" s="332">
        <v>-0.2568225277008072</v>
      </c>
      <c r="I18" s="331">
        <v>-0.003982865961189538</v>
      </c>
      <c r="K18" s="333" t="s">
        <v>270</v>
      </c>
      <c r="L18" s="334">
        <v>918.9386497167507</v>
      </c>
      <c r="N18" s="326" t="s">
        <v>317</v>
      </c>
      <c r="O18" s="327">
        <v>0.035806080962647584</v>
      </c>
      <c r="Q18" s="326" t="s">
        <v>155</v>
      </c>
      <c r="R18" s="328">
        <v>-23838.068937461765</v>
      </c>
      <c r="T18" s="269" t="s">
        <v>252</v>
      </c>
      <c r="U18" s="227">
        <v>-0.5335043163557465</v>
      </c>
      <c r="W18" s="274"/>
      <c r="X18" s="227"/>
    </row>
    <row r="19">
      <c r="A19" s="319" t="s">
        <v>96</v>
      </c>
      <c r="B19" s="329" t="s">
        <v>130</v>
      </c>
      <c r="C19" s="329">
        <v>1811018.0</v>
      </c>
      <c r="D19" s="330">
        <v>21765.140795543957</v>
      </c>
      <c r="E19" s="330">
        <v>24.51624329501581</v>
      </c>
      <c r="F19" s="331">
        <v>0.2620199164130448</v>
      </c>
      <c r="G19" s="332">
        <v>15989.964992765497</v>
      </c>
      <c r="H19" s="332">
        <v>18.011088268341584</v>
      </c>
      <c r="I19" s="331">
        <v>0.19249539114902925</v>
      </c>
      <c r="K19" s="333" t="s">
        <v>145</v>
      </c>
      <c r="L19" s="334">
        <v>983.7747190782975</v>
      </c>
      <c r="N19" s="326" t="s">
        <v>129</v>
      </c>
      <c r="O19" s="327">
        <v>0.06031363861422424</v>
      </c>
      <c r="Q19" s="326" t="s">
        <v>251</v>
      </c>
      <c r="R19" s="328">
        <v>-23009.21297262</v>
      </c>
      <c r="T19" s="269" t="s">
        <v>250</v>
      </c>
      <c r="U19" s="227">
        <v>-0.44316720517977515</v>
      </c>
      <c r="W19" s="274"/>
      <c r="X19" s="227"/>
    </row>
    <row r="20">
      <c r="A20" s="319" t="s">
        <v>96</v>
      </c>
      <c r="B20" s="329" t="s">
        <v>131</v>
      </c>
      <c r="C20" s="329">
        <v>1811019.0</v>
      </c>
      <c r="D20" s="330">
        <v>165779.42222201492</v>
      </c>
      <c r="E20" s="330">
        <v>55.41965061095211</v>
      </c>
      <c r="F20" s="331">
        <v>0.5322040161736104</v>
      </c>
      <c r="G20" s="332">
        <v>155910.80023879098</v>
      </c>
      <c r="H20" s="332">
        <v>52.12059470285881</v>
      </c>
      <c r="I20" s="331">
        <v>0.5005226399016071</v>
      </c>
      <c r="K20" s="333" t="s">
        <v>319</v>
      </c>
      <c r="L20" s="334">
        <v>1172.1539072018331</v>
      </c>
      <c r="N20" s="326" t="s">
        <v>138</v>
      </c>
      <c r="O20" s="327">
        <v>0.0678439223073537</v>
      </c>
      <c r="Q20" s="326" t="s">
        <v>554</v>
      </c>
      <c r="R20" s="328">
        <v>-22625.105241998797</v>
      </c>
      <c r="T20" s="269" t="s">
        <v>317</v>
      </c>
      <c r="U20" s="227">
        <v>-0.4293469856398357</v>
      </c>
      <c r="W20" s="274"/>
      <c r="X20" s="227"/>
    </row>
    <row r="21">
      <c r="A21" s="319" t="s">
        <v>96</v>
      </c>
      <c r="B21" s="329" t="s">
        <v>132</v>
      </c>
      <c r="C21" s="329">
        <v>1811020.0</v>
      </c>
      <c r="D21" s="330">
        <v>179685.7402440152</v>
      </c>
      <c r="E21" s="330">
        <v>60.112324373783686</v>
      </c>
      <c r="F21" s="331">
        <v>0.5484128455403765</v>
      </c>
      <c r="G21" s="332">
        <v>157161.26268909604</v>
      </c>
      <c r="H21" s="332">
        <v>52.57695345735723</v>
      </c>
      <c r="I21" s="331">
        <v>0.4796666400071581</v>
      </c>
      <c r="K21" s="333" t="s">
        <v>166</v>
      </c>
      <c r="L21" s="334">
        <v>1353.8595248658212</v>
      </c>
      <c r="N21" s="326" t="s">
        <v>152</v>
      </c>
      <c r="O21" s="327">
        <v>0.0713000291108885</v>
      </c>
      <c r="Q21" s="326" t="s">
        <v>148</v>
      </c>
      <c r="R21" s="328">
        <v>-22616.679350473903</v>
      </c>
      <c r="T21" s="275" t="s">
        <v>149</v>
      </c>
      <c r="U21" s="227">
        <v>-0.4100962668962228</v>
      </c>
      <c r="W21" s="274"/>
      <c r="X21" s="227"/>
    </row>
    <row r="22">
      <c r="A22" s="319" t="s">
        <v>133</v>
      </c>
      <c r="B22" s="329" t="s">
        <v>134</v>
      </c>
      <c r="C22" s="329">
        <v>1811021.0</v>
      </c>
      <c r="D22" s="330">
        <v>42196.83583883452</v>
      </c>
      <c r="E22" s="330">
        <v>16.466906232135592</v>
      </c>
      <c r="F22" s="331">
        <v>0.12161928892030256</v>
      </c>
      <c r="G22" s="332">
        <v>30495.478777499695</v>
      </c>
      <c r="H22" s="332">
        <v>11.900565043576457</v>
      </c>
      <c r="I22" s="331">
        <v>0.0878937572089322</v>
      </c>
      <c r="K22" s="333" t="s">
        <v>272</v>
      </c>
      <c r="L22" s="334">
        <v>1377.6246382772842</v>
      </c>
      <c r="N22" s="326" t="s">
        <v>280</v>
      </c>
      <c r="O22" s="327">
        <v>0.07313186317239545</v>
      </c>
      <c r="Q22" s="326" t="s">
        <v>166</v>
      </c>
      <c r="R22" s="328">
        <v>-19694.50743566887</v>
      </c>
      <c r="T22" s="269" t="s">
        <v>251</v>
      </c>
      <c r="U22" s="227">
        <v>-0.40408496584653986</v>
      </c>
      <c r="W22" s="274"/>
      <c r="X22" s="227"/>
    </row>
    <row r="23">
      <c r="A23" s="319" t="s">
        <v>133</v>
      </c>
      <c r="B23" s="329" t="s">
        <v>138</v>
      </c>
      <c r="C23" s="329">
        <v>1811022.0</v>
      </c>
      <c r="D23" s="330">
        <v>40449.76658474305</v>
      </c>
      <c r="E23" s="330">
        <v>9.985007981817812</v>
      </c>
      <c r="F23" s="331">
        <v>0.0678439223073537</v>
      </c>
      <c r="G23" s="332">
        <v>12743.89363864751</v>
      </c>
      <c r="H23" s="332">
        <v>3.14582482039163</v>
      </c>
      <c r="I23" s="331">
        <v>0.02137455424130164</v>
      </c>
      <c r="K23" s="333" t="s">
        <v>311</v>
      </c>
      <c r="L23" s="334">
        <v>1389.8665286791593</v>
      </c>
      <c r="N23" s="326" t="s">
        <v>555</v>
      </c>
      <c r="O23" s="327">
        <v>0.07344579271540079</v>
      </c>
      <c r="Q23" s="326" t="s">
        <v>555</v>
      </c>
      <c r="R23" s="328">
        <v>-18723.77519375914</v>
      </c>
      <c r="T23" s="269" t="s">
        <v>282</v>
      </c>
      <c r="U23" s="227">
        <v>-0.3389244302636448</v>
      </c>
      <c r="W23" s="274"/>
      <c r="X23" s="227"/>
    </row>
    <row r="24">
      <c r="A24" s="319" t="s">
        <v>133</v>
      </c>
      <c r="B24" s="329" t="s">
        <v>140</v>
      </c>
      <c r="C24" s="329">
        <v>1811023.0</v>
      </c>
      <c r="D24" s="330">
        <v>66797.27361499687</v>
      </c>
      <c r="E24" s="330">
        <v>25.28666275300353</v>
      </c>
      <c r="F24" s="331">
        <v>0.15327068559403048</v>
      </c>
      <c r="G24" s="332">
        <v>44676.828931699274</v>
      </c>
      <c r="H24" s="332">
        <v>16.912784683114246</v>
      </c>
      <c r="I24" s="331">
        <v>0.1025138876175835</v>
      </c>
      <c r="K24" s="333" t="s">
        <v>172</v>
      </c>
      <c r="L24" s="334">
        <v>1790.9962034382115</v>
      </c>
      <c r="N24" s="326" t="s">
        <v>259</v>
      </c>
      <c r="O24" s="327">
        <v>0.09771034668079838</v>
      </c>
      <c r="Q24" s="326" t="s">
        <v>156</v>
      </c>
      <c r="R24" s="328">
        <v>-17562.988479141997</v>
      </c>
      <c r="T24" s="269" t="s">
        <v>150</v>
      </c>
      <c r="U24" s="227">
        <v>-0.336594216641889</v>
      </c>
      <c r="W24" s="274"/>
      <c r="X24" s="227"/>
    </row>
    <row r="25">
      <c r="A25" s="319" t="s">
        <v>133</v>
      </c>
      <c r="B25" s="329" t="s">
        <v>142</v>
      </c>
      <c r="C25" s="329">
        <v>1811024.0</v>
      </c>
      <c r="D25" s="330">
        <v>43426.18487707275</v>
      </c>
      <c r="E25" s="330">
        <v>25.267102424524122</v>
      </c>
      <c r="F25" s="331">
        <v>0.13832030694845934</v>
      </c>
      <c r="G25" s="332">
        <v>28950.20767024136</v>
      </c>
      <c r="H25" s="332">
        <v>16.844396174470948</v>
      </c>
      <c r="I25" s="331">
        <v>0.09221168340034372</v>
      </c>
      <c r="K25" s="333" t="s">
        <v>143</v>
      </c>
      <c r="L25" s="334">
        <v>2221.4707994476385</v>
      </c>
      <c r="N25" s="326" t="s">
        <v>272</v>
      </c>
      <c r="O25" s="327">
        <v>0.10545193746307385</v>
      </c>
      <c r="Q25" s="326" t="s">
        <v>145</v>
      </c>
      <c r="R25" s="328">
        <v>-16599.54952976448</v>
      </c>
      <c r="T25" s="269" t="s">
        <v>555</v>
      </c>
      <c r="U25" s="227">
        <v>-0.33507766210192386</v>
      </c>
      <c r="W25" s="274"/>
      <c r="X25" s="227"/>
    </row>
    <row r="26">
      <c r="A26" s="319" t="s">
        <v>133</v>
      </c>
      <c r="B26" s="329" t="s">
        <v>143</v>
      </c>
      <c r="C26" s="329">
        <v>1811025.0</v>
      </c>
      <c r="D26" s="330">
        <v>2221.4707994476385</v>
      </c>
      <c r="E26" s="330">
        <v>25.611039113379924</v>
      </c>
      <c r="F26" s="331">
        <v>0.39642094005330625</v>
      </c>
      <c r="G26" s="332">
        <v>-829.6483467391126</v>
      </c>
      <c r="H26" s="332">
        <v>-9.564904595626325</v>
      </c>
      <c r="I26" s="331">
        <v>-0.1480505517379602</v>
      </c>
      <c r="K26" s="333" t="s">
        <v>276</v>
      </c>
      <c r="L26" s="334">
        <v>2411.030852304586</v>
      </c>
      <c r="N26" s="326" t="s">
        <v>134</v>
      </c>
      <c r="O26" s="327">
        <v>0.12161928892030256</v>
      </c>
      <c r="Q26" s="326" t="s">
        <v>119</v>
      </c>
      <c r="R26" s="328">
        <v>-14509.058545883036</v>
      </c>
      <c r="T26" s="269" t="s">
        <v>320</v>
      </c>
      <c r="U26" s="227">
        <v>-0.3188274768271616</v>
      </c>
      <c r="W26" s="274"/>
      <c r="X26" s="227"/>
    </row>
    <row r="27">
      <c r="A27" s="319" t="s">
        <v>133</v>
      </c>
      <c r="B27" s="329" t="s">
        <v>144</v>
      </c>
      <c r="C27" s="329">
        <v>1811026.0</v>
      </c>
      <c r="D27" s="330">
        <v>-14833.177476142126</v>
      </c>
      <c r="E27" s="330">
        <v>-6.224137378425429</v>
      </c>
      <c r="F27" s="331">
        <v>-0.10906957541767308</v>
      </c>
      <c r="G27" s="332">
        <v>-30436.52549474212</v>
      </c>
      <c r="H27" s="332">
        <v>-12.771445383561444</v>
      </c>
      <c r="I27" s="331">
        <v>-0.2238022782536076</v>
      </c>
      <c r="K27" s="333" t="s">
        <v>170</v>
      </c>
      <c r="L27" s="334">
        <v>2764.523357700061</v>
      </c>
      <c r="N27" s="326" t="s">
        <v>172</v>
      </c>
      <c r="O27" s="327">
        <v>0.12708560467850658</v>
      </c>
      <c r="Q27" s="326" t="s">
        <v>172</v>
      </c>
      <c r="R27" s="328">
        <v>-12359.783363110804</v>
      </c>
      <c r="T27" s="269" t="s">
        <v>247</v>
      </c>
      <c r="U27" s="227">
        <v>-0.31537264671037496</v>
      </c>
      <c r="W27" s="274"/>
      <c r="X27" s="227"/>
    </row>
    <row r="28">
      <c r="A28" s="319" t="s">
        <v>133</v>
      </c>
      <c r="B28" s="329" t="s">
        <v>145</v>
      </c>
      <c r="C28" s="329">
        <v>1811027.0</v>
      </c>
      <c r="D28" s="330">
        <v>983.7747190782975</v>
      </c>
      <c r="E28" s="330">
        <v>0.6141691803498129</v>
      </c>
      <c r="F28" s="331">
        <v>0.007965930327754613</v>
      </c>
      <c r="G28" s="332">
        <v>-16599.54952976448</v>
      </c>
      <c r="H28" s="332">
        <v>-10.363075540732789</v>
      </c>
      <c r="I28" s="331">
        <v>-0.13441172299091333</v>
      </c>
      <c r="K28" s="333" t="s">
        <v>147</v>
      </c>
      <c r="L28" s="334">
        <v>2967.5171417128877</v>
      </c>
      <c r="N28" s="326" t="s">
        <v>142</v>
      </c>
      <c r="O28" s="327">
        <v>0.13832030694845934</v>
      </c>
      <c r="Q28" s="326" t="s">
        <v>272</v>
      </c>
      <c r="R28" s="328">
        <v>-11608.95955409035</v>
      </c>
      <c r="T28" s="269" t="s">
        <v>280</v>
      </c>
      <c r="U28" s="227">
        <v>-0.3137236449789379</v>
      </c>
      <c r="W28" s="274"/>
      <c r="X28" s="227"/>
    </row>
    <row r="29">
      <c r="A29" s="319" t="s">
        <v>133</v>
      </c>
      <c r="B29" s="329" t="s">
        <v>147</v>
      </c>
      <c r="C29" s="329">
        <v>1811028.0</v>
      </c>
      <c r="D29" s="330">
        <v>2967.5171417128877</v>
      </c>
      <c r="E29" s="330">
        <v>2.1811639238768175</v>
      </c>
      <c r="F29" s="331">
        <v>0.021753162863848867</v>
      </c>
      <c r="G29" s="332">
        <v>-7533.225720758579</v>
      </c>
      <c r="H29" s="332">
        <v>-5.537019463704009</v>
      </c>
      <c r="I29" s="331">
        <v>-0.05522174874420708</v>
      </c>
      <c r="K29" s="333" t="s">
        <v>555</v>
      </c>
      <c r="L29" s="334">
        <v>4104.070987914121</v>
      </c>
      <c r="N29" s="326" t="s">
        <v>150</v>
      </c>
      <c r="O29" s="327">
        <v>0.14167926981845472</v>
      </c>
      <c r="Q29" s="326" t="s">
        <v>317</v>
      </c>
      <c r="R29" s="328">
        <v>-8887.267929251779</v>
      </c>
      <c r="T29" s="269" t="s">
        <v>315</v>
      </c>
      <c r="U29" s="227">
        <v>-0.29683088822810294</v>
      </c>
      <c r="W29" s="274"/>
      <c r="X29" s="227"/>
    </row>
    <row r="30">
      <c r="A30" s="319" t="s">
        <v>133</v>
      </c>
      <c r="B30" s="329" t="s">
        <v>148</v>
      </c>
      <c r="C30" s="329">
        <v>1811029.0</v>
      </c>
      <c r="D30" s="330">
        <v>-702.1155496637366</v>
      </c>
      <c r="E30" s="330">
        <v>-0.6920014638682771</v>
      </c>
      <c r="F30" s="331">
        <v>-0.006816228054034906</v>
      </c>
      <c r="G30" s="332">
        <v>-22616.679350473903</v>
      </c>
      <c r="H30" s="332">
        <v>-22.29088249913135</v>
      </c>
      <c r="I30" s="331">
        <v>-0.2195656318274735</v>
      </c>
      <c r="K30" s="333" t="s">
        <v>114</v>
      </c>
      <c r="L30" s="334">
        <v>4527.419072539891</v>
      </c>
      <c r="N30" s="326" t="s">
        <v>114</v>
      </c>
      <c r="O30" s="327">
        <v>0.1427374403716458</v>
      </c>
      <c r="Q30" s="326" t="s">
        <v>168</v>
      </c>
      <c r="R30" s="328">
        <v>-8633.661195612978</v>
      </c>
      <c r="T30" s="269" t="s">
        <v>144</v>
      </c>
      <c r="U30" s="227">
        <v>-0.2238022782536076</v>
      </c>
      <c r="W30" s="274"/>
      <c r="X30" s="227"/>
    </row>
    <row r="31">
      <c r="A31" s="319" t="s">
        <v>133</v>
      </c>
      <c r="B31" s="329" t="s">
        <v>149</v>
      </c>
      <c r="C31" s="329">
        <v>1811030.0</v>
      </c>
      <c r="D31" s="330">
        <v>-4683.742645777063</v>
      </c>
      <c r="E31" s="330">
        <v>-4.294348317719527</v>
      </c>
      <c r="F31" s="331">
        <v>-0.02913230016487065</v>
      </c>
      <c r="G31" s="332">
        <v>-65933.18630061354</v>
      </c>
      <c r="H31" s="332">
        <v>-60.45167061585067</v>
      </c>
      <c r="I31" s="331">
        <v>-0.4100962668962228</v>
      </c>
      <c r="K31" s="333" t="s">
        <v>286</v>
      </c>
      <c r="L31" s="334">
        <v>5515.196286460869</v>
      </c>
      <c r="N31" s="326" t="s">
        <v>97</v>
      </c>
      <c r="O31" s="327">
        <v>0.1463040993670359</v>
      </c>
      <c r="Q31" s="326" t="s">
        <v>252</v>
      </c>
      <c r="R31" s="328">
        <v>-8227.357322537007</v>
      </c>
      <c r="T31" s="269" t="s">
        <v>148</v>
      </c>
      <c r="U31" s="227">
        <v>-0.2195656318274735</v>
      </c>
      <c r="W31" s="274"/>
      <c r="X31" s="227"/>
    </row>
    <row r="32">
      <c r="A32" s="319" t="s">
        <v>133</v>
      </c>
      <c r="B32" s="329" t="s">
        <v>150</v>
      </c>
      <c r="C32" s="329">
        <v>1811031.0</v>
      </c>
      <c r="D32" s="330">
        <v>19949.13740237031</v>
      </c>
      <c r="E32" s="330">
        <v>23.698056131742554</v>
      </c>
      <c r="F32" s="331">
        <v>0.14167926981845472</v>
      </c>
      <c r="G32" s="332">
        <v>-47394.11972715854</v>
      </c>
      <c r="H32" s="332">
        <v>-56.300605231947536</v>
      </c>
      <c r="I32" s="331">
        <v>-0.336594216641889</v>
      </c>
      <c r="K32" s="333" t="s">
        <v>291</v>
      </c>
      <c r="L32" s="334">
        <v>5705.175181181117</v>
      </c>
      <c r="N32" s="326" t="s">
        <v>195</v>
      </c>
      <c r="O32" s="327">
        <v>0.15049591507669258</v>
      </c>
      <c r="Q32" s="326" t="s">
        <v>147</v>
      </c>
      <c r="R32" s="328">
        <v>-7533.225720758579</v>
      </c>
      <c r="T32" s="269" t="s">
        <v>259</v>
      </c>
      <c r="U32" s="227">
        <v>-0.16771506941286718</v>
      </c>
      <c r="W32" s="274"/>
      <c r="X32" s="227"/>
    </row>
    <row r="33">
      <c r="A33" s="319" t="s">
        <v>133</v>
      </c>
      <c r="B33" s="329" t="s">
        <v>151</v>
      </c>
      <c r="C33" s="329">
        <v>1811032.0</v>
      </c>
      <c r="D33" s="330">
        <v>84331.2099707771</v>
      </c>
      <c r="E33" s="330">
        <v>12.270231637606768</v>
      </c>
      <c r="F33" s="331">
        <v>0.15098917667310938</v>
      </c>
      <c r="G33" s="332">
        <v>43362.66572860401</v>
      </c>
      <c r="H33" s="332">
        <v>6.309288733061691</v>
      </c>
      <c r="I33" s="331">
        <v>0.07763784249012885</v>
      </c>
      <c r="K33" s="333" t="s">
        <v>240</v>
      </c>
      <c r="L33" s="334">
        <v>5811.317079927485</v>
      </c>
      <c r="N33" s="326" t="s">
        <v>151</v>
      </c>
      <c r="O33" s="327">
        <v>0.15098917667310938</v>
      </c>
      <c r="Q33" s="326" t="s">
        <v>247</v>
      </c>
      <c r="R33" s="328">
        <v>-5935.038836886619</v>
      </c>
      <c r="T33" s="269" t="s">
        <v>143</v>
      </c>
      <c r="U33" s="227">
        <v>-0.1480505517379602</v>
      </c>
      <c r="W33" s="274"/>
      <c r="X33" s="227"/>
    </row>
    <row r="34">
      <c r="A34" s="319" t="s">
        <v>133</v>
      </c>
      <c r="B34" s="329" t="s">
        <v>152</v>
      </c>
      <c r="C34" s="329">
        <v>1811033.0</v>
      </c>
      <c r="D34" s="330">
        <v>91242.59705798351</v>
      </c>
      <c r="E34" s="330">
        <v>3.0337947621775267</v>
      </c>
      <c r="F34" s="331">
        <v>0.0713000291108885</v>
      </c>
      <c r="G34" s="332">
        <v>-43809.407779773</v>
      </c>
      <c r="H34" s="332">
        <v>-1.456652442410346</v>
      </c>
      <c r="I34" s="331">
        <v>-0.03423414228382368</v>
      </c>
      <c r="K34" s="333" t="s">
        <v>245</v>
      </c>
      <c r="L34" s="334">
        <v>6771.05888764407</v>
      </c>
      <c r="N34" s="326" t="s">
        <v>140</v>
      </c>
      <c r="O34" s="327">
        <v>0.15327068559403048</v>
      </c>
      <c r="Q34" s="326" t="s">
        <v>169</v>
      </c>
      <c r="R34" s="328">
        <v>-5114.531177994155</v>
      </c>
      <c r="T34" s="269" t="s">
        <v>145</v>
      </c>
      <c r="U34" s="227">
        <v>-0.13441172299091333</v>
      </c>
      <c r="W34" s="274"/>
      <c r="X34" s="227"/>
    </row>
    <row r="35">
      <c r="A35" s="319" t="s">
        <v>133</v>
      </c>
      <c r="B35" s="329" t="s">
        <v>153</v>
      </c>
      <c r="C35" s="329">
        <v>1811034.0</v>
      </c>
      <c r="D35" s="330">
        <v>166830.4696503728</v>
      </c>
      <c r="E35" s="330">
        <v>64.63001893816266</v>
      </c>
      <c r="F35" s="331">
        <v>0.596961836180782</v>
      </c>
      <c r="G35" s="332">
        <v>143432.94461690282</v>
      </c>
      <c r="H35" s="332">
        <v>55.56583246678015</v>
      </c>
      <c r="I35" s="331">
        <v>0.5132395429130255</v>
      </c>
      <c r="K35" s="333" t="s">
        <v>167</v>
      </c>
      <c r="L35" s="334">
        <v>7931.821026855003</v>
      </c>
      <c r="N35" s="326" t="s">
        <v>288</v>
      </c>
      <c r="O35" s="327">
        <v>0.16253804701761726</v>
      </c>
      <c r="Q35" s="326" t="s">
        <v>320</v>
      </c>
      <c r="R35" s="328">
        <v>-4753.660928202104</v>
      </c>
      <c r="T35" s="269" t="s">
        <v>114</v>
      </c>
      <c r="U35" s="227">
        <v>-0.12709118815354334</v>
      </c>
      <c r="W35" s="274"/>
      <c r="X35" s="227"/>
    </row>
    <row r="36">
      <c r="A36" s="319" t="s">
        <v>133</v>
      </c>
      <c r="B36" s="329" t="s">
        <v>154</v>
      </c>
      <c r="C36" s="329">
        <v>1811035.0</v>
      </c>
      <c r="D36" s="330">
        <v>29354.513794784405</v>
      </c>
      <c r="E36" s="330">
        <v>8.804481249183997</v>
      </c>
      <c r="F36" s="331">
        <v>0.18563562811871304</v>
      </c>
      <c r="G36" s="332">
        <v>-2446.596291588561</v>
      </c>
      <c r="H36" s="332">
        <v>-0.7338227886929577</v>
      </c>
      <c r="I36" s="331">
        <v>-0.015472081824181078</v>
      </c>
      <c r="K36" s="333" t="s">
        <v>298</v>
      </c>
      <c r="L36" s="334">
        <v>10181.415594705135</v>
      </c>
      <c r="N36" s="326" t="s">
        <v>554</v>
      </c>
      <c r="O36" s="327">
        <v>0.16716856576882655</v>
      </c>
      <c r="Q36" s="326" t="s">
        <v>245</v>
      </c>
      <c r="R36" s="328">
        <v>-4733.545404408984</v>
      </c>
      <c r="T36" s="269" t="s">
        <v>168</v>
      </c>
      <c r="U36" s="227">
        <v>-0.10019717818648266</v>
      </c>
      <c r="W36" s="274"/>
      <c r="X36" s="227"/>
    </row>
    <row r="37">
      <c r="A37" s="319" t="s">
        <v>133</v>
      </c>
      <c r="B37" s="329" t="s">
        <v>155</v>
      </c>
      <c r="C37" s="329">
        <v>1811036.0</v>
      </c>
      <c r="D37" s="330">
        <v>49.38277076558279</v>
      </c>
      <c r="E37" s="330">
        <v>0.7508860317729952</v>
      </c>
      <c r="F37" s="331">
        <v>0.01725015256885799</v>
      </c>
      <c r="G37" s="332">
        <v>-23838.068937461765</v>
      </c>
      <c r="H37" s="332">
        <v>-362.46797642340675</v>
      </c>
      <c r="I37" s="331">
        <v>-8.326999877551668</v>
      </c>
      <c r="K37" s="333" t="s">
        <v>161</v>
      </c>
      <c r="L37" s="334">
        <v>11212.839984848135</v>
      </c>
      <c r="N37" s="326" t="s">
        <v>289</v>
      </c>
      <c r="O37" s="327">
        <v>0.17952171384086982</v>
      </c>
      <c r="Q37" s="326" t="s">
        <v>282</v>
      </c>
      <c r="R37" s="328">
        <v>-4500.533449295006</v>
      </c>
      <c r="T37" s="269" t="s">
        <v>319</v>
      </c>
      <c r="U37" s="227">
        <v>-0.06930981375561103</v>
      </c>
      <c r="W37" s="274"/>
      <c r="X37" s="227"/>
    </row>
    <row r="38">
      <c r="A38" s="319" t="s">
        <v>133</v>
      </c>
      <c r="B38" s="329" t="s">
        <v>156</v>
      </c>
      <c r="C38" s="329">
        <v>1811037.0</v>
      </c>
      <c r="D38" s="330">
        <v>-1251.878202739921</v>
      </c>
      <c r="E38" s="330">
        <v>-6.394555939878793</v>
      </c>
      <c r="F38" s="331">
        <v>-0.11621247515066122</v>
      </c>
      <c r="G38" s="332">
        <v>-17562.988479141997</v>
      </c>
      <c r="H38" s="332">
        <v>-89.71121316396325</v>
      </c>
      <c r="I38" s="331">
        <v>-1.6303809410025059</v>
      </c>
      <c r="K38" s="333" t="s">
        <v>262</v>
      </c>
      <c r="L38" s="334">
        <v>11735.606759229318</v>
      </c>
      <c r="N38" s="326" t="s">
        <v>168</v>
      </c>
      <c r="O38" s="327">
        <v>0.1856081581077719</v>
      </c>
      <c r="Q38" s="326" t="s">
        <v>114</v>
      </c>
      <c r="R38" s="328">
        <v>-4031.1432494512337</v>
      </c>
      <c r="T38" s="269" t="s">
        <v>147</v>
      </c>
      <c r="U38" s="227">
        <v>-0.05522174874420708</v>
      </c>
      <c r="W38" s="274"/>
      <c r="X38" s="227"/>
    </row>
    <row r="39">
      <c r="A39" s="319" t="s">
        <v>133</v>
      </c>
      <c r="B39" s="329" t="s">
        <v>157</v>
      </c>
      <c r="C39" s="329">
        <v>1811038.0</v>
      </c>
      <c r="D39" s="330">
        <v>32918.860675970325</v>
      </c>
      <c r="E39" s="330">
        <v>26.27534261572293</v>
      </c>
      <c r="F39" s="331">
        <v>0.3028785886912273</v>
      </c>
      <c r="G39" s="332">
        <v>2610.174257585866</v>
      </c>
      <c r="H39" s="332">
        <v>2.0834020830761113</v>
      </c>
      <c r="I39" s="331">
        <v>0.024015591036322403</v>
      </c>
      <c r="K39" s="333" t="s">
        <v>113</v>
      </c>
      <c r="L39" s="334">
        <v>12759.472052222136</v>
      </c>
      <c r="N39" s="326" t="s">
        <v>154</v>
      </c>
      <c r="O39" s="327">
        <v>0.18563562811871304</v>
      </c>
      <c r="Q39" s="326" t="s">
        <v>280</v>
      </c>
      <c r="R39" s="328">
        <v>-3573.814274142069</v>
      </c>
      <c r="T39" s="269" t="s">
        <v>262</v>
      </c>
      <c r="U39" s="227">
        <v>-0.053727557884173605</v>
      </c>
      <c r="W39" s="274"/>
      <c r="X39" s="227"/>
    </row>
    <row r="40">
      <c r="A40" s="319" t="s">
        <v>133</v>
      </c>
      <c r="B40" s="329" t="s">
        <v>158</v>
      </c>
      <c r="C40" s="329">
        <v>1811039.0</v>
      </c>
      <c r="D40" s="330">
        <v>52475.75165980784</v>
      </c>
      <c r="E40" s="330">
        <v>29.473672431464706</v>
      </c>
      <c r="F40" s="331">
        <v>0.4038733579333863</v>
      </c>
      <c r="G40" s="332">
        <v>42968.65277485989</v>
      </c>
      <c r="H40" s="332">
        <v>24.13388958995247</v>
      </c>
      <c r="I40" s="331">
        <v>0.3307031063520345</v>
      </c>
      <c r="K40" s="333" t="s">
        <v>300</v>
      </c>
      <c r="L40" s="334">
        <v>14895.241837499809</v>
      </c>
      <c r="N40" s="326" t="s">
        <v>167</v>
      </c>
      <c r="O40" s="327">
        <v>0.18841715794179975</v>
      </c>
      <c r="Q40" s="326" t="s">
        <v>262</v>
      </c>
      <c r="R40" s="328">
        <v>-2597.462331929193</v>
      </c>
      <c r="T40" s="269" t="s">
        <v>169</v>
      </c>
      <c r="U40" s="227">
        <v>-0.048744955178018454</v>
      </c>
      <c r="W40" s="274"/>
      <c r="X40" s="227"/>
    </row>
    <row r="41">
      <c r="A41" s="319" t="s">
        <v>133</v>
      </c>
      <c r="B41" s="329" t="s">
        <v>159</v>
      </c>
      <c r="C41" s="329">
        <v>1811040.0</v>
      </c>
      <c r="D41" s="330">
        <v>100905.0055895947</v>
      </c>
      <c r="E41" s="330">
        <v>46.34732551515308</v>
      </c>
      <c r="F41" s="331">
        <v>0.48468935830405907</v>
      </c>
      <c r="G41" s="332">
        <v>83881.11629008522</v>
      </c>
      <c r="H41" s="332">
        <v>38.52797369719272</v>
      </c>
      <c r="I41" s="331">
        <v>0.402916428089094</v>
      </c>
      <c r="K41" s="333" t="s">
        <v>241</v>
      </c>
      <c r="L41" s="334">
        <v>15761.844074533055</v>
      </c>
      <c r="N41" s="326" t="s">
        <v>318</v>
      </c>
      <c r="O41" s="327">
        <v>0.1938766017377591</v>
      </c>
      <c r="Q41" s="326" t="s">
        <v>154</v>
      </c>
      <c r="R41" s="328">
        <v>-2446.596291588561</v>
      </c>
      <c r="T41" s="269" t="s">
        <v>554</v>
      </c>
      <c r="U41" s="227">
        <v>-0.037843929770320875</v>
      </c>
      <c r="W41" s="274"/>
      <c r="X41" s="227"/>
    </row>
    <row r="42">
      <c r="A42" s="319" t="s">
        <v>133</v>
      </c>
      <c r="B42" s="329" t="s">
        <v>160</v>
      </c>
      <c r="C42" s="329">
        <v>1811041.0</v>
      </c>
      <c r="D42" s="330">
        <v>41598.745146836256</v>
      </c>
      <c r="E42" s="330">
        <v>27.379253289187513</v>
      </c>
      <c r="F42" s="331">
        <v>0.366443130907356</v>
      </c>
      <c r="G42" s="332">
        <v>29603.14485315507</v>
      </c>
      <c r="H42" s="332">
        <v>19.484049295960144</v>
      </c>
      <c r="I42" s="331">
        <v>0.2607739499449576</v>
      </c>
      <c r="K42" s="333" t="s">
        <v>168</v>
      </c>
      <c r="L42" s="334">
        <v>15993.244333306531</v>
      </c>
      <c r="N42" s="326" t="s">
        <v>316</v>
      </c>
      <c r="O42" s="327">
        <v>0.19425834538828904</v>
      </c>
      <c r="Q42" s="326" t="s">
        <v>129</v>
      </c>
      <c r="R42" s="328">
        <v>-1819.9093046584167</v>
      </c>
      <c r="T42" s="269" t="s">
        <v>152</v>
      </c>
      <c r="U42" s="227">
        <v>-0.03423414228382368</v>
      </c>
      <c r="W42" s="274"/>
      <c r="X42" s="227"/>
    </row>
    <row r="43">
      <c r="A43" s="319" t="s">
        <v>133</v>
      </c>
      <c r="B43" s="329" t="s">
        <v>161</v>
      </c>
      <c r="C43" s="329">
        <v>1811042.0</v>
      </c>
      <c r="D43" s="330">
        <v>11212.839984848135</v>
      </c>
      <c r="E43" s="330">
        <v>16.199012738716924</v>
      </c>
      <c r="F43" s="331">
        <v>0.26175213926654745</v>
      </c>
      <c r="G43" s="332">
        <v>5447.266300283023</v>
      </c>
      <c r="H43" s="332">
        <v>7.869579545298685</v>
      </c>
      <c r="I43" s="331">
        <v>0.12716079148372542</v>
      </c>
      <c r="K43" s="333" t="s">
        <v>259</v>
      </c>
      <c r="L43" s="334">
        <v>16971.89266407478</v>
      </c>
      <c r="N43" s="326" t="s">
        <v>308</v>
      </c>
      <c r="O43" s="327">
        <v>0.2066242551158256</v>
      </c>
      <c r="Q43" s="326" t="s">
        <v>143</v>
      </c>
      <c r="R43" s="328">
        <v>-829.6483467391126</v>
      </c>
      <c r="T43" s="269" t="s">
        <v>154</v>
      </c>
      <c r="U43" s="227">
        <v>-0.015472081824181078</v>
      </c>
      <c r="W43" s="274"/>
      <c r="X43" s="227"/>
    </row>
    <row r="44">
      <c r="A44" s="319" t="s">
        <v>133</v>
      </c>
      <c r="B44" s="329" t="s">
        <v>162</v>
      </c>
      <c r="C44" s="329">
        <v>1811043.0</v>
      </c>
      <c r="D44" s="330">
        <v>556888.7761293573</v>
      </c>
      <c r="E44" s="330">
        <v>59.88494118439953</v>
      </c>
      <c r="F44" s="331">
        <v>0.5927343377883614</v>
      </c>
      <c r="G44" s="332">
        <v>512833.27167168487</v>
      </c>
      <c r="H44" s="332">
        <v>55.14743989799556</v>
      </c>
      <c r="I44" s="331">
        <v>0.5458430887993803</v>
      </c>
      <c r="K44" s="333" t="s">
        <v>123</v>
      </c>
      <c r="L44" s="334">
        <v>17606.70987958062</v>
      </c>
      <c r="N44" s="326" t="s">
        <v>307</v>
      </c>
      <c r="O44" s="327">
        <v>0.20693740941761588</v>
      </c>
      <c r="Q44" s="326" t="s">
        <v>319</v>
      </c>
      <c r="R44" s="328">
        <v>-296.82863423326125</v>
      </c>
      <c r="T44" s="275" t="s">
        <v>276</v>
      </c>
      <c r="U44" s="227">
        <v>-0.0072651920149312</v>
      </c>
      <c r="W44" s="274"/>
      <c r="X44" s="227"/>
    </row>
    <row r="45">
      <c r="A45" s="319" t="s">
        <v>163</v>
      </c>
      <c r="B45" s="329" t="s">
        <v>164</v>
      </c>
      <c r="C45" s="329">
        <v>1811044.0</v>
      </c>
      <c r="D45" s="330">
        <v>139094.89069027652</v>
      </c>
      <c r="E45" s="330">
        <v>20.9108956398349</v>
      </c>
      <c r="F45" s="331">
        <v>0.22995024502367492</v>
      </c>
      <c r="G45" s="332">
        <v>112408.81709191418</v>
      </c>
      <c r="H45" s="332">
        <v>16.899032247275958</v>
      </c>
      <c r="I45" s="331">
        <v>0.18583310217097765</v>
      </c>
      <c r="K45" s="333" t="s">
        <v>286</v>
      </c>
      <c r="L45" s="334">
        <v>18186.36280817657</v>
      </c>
      <c r="N45" s="326" t="s">
        <v>164</v>
      </c>
      <c r="O45" s="327">
        <v>0.22995024502367492</v>
      </c>
      <c r="Q45" s="326" t="s">
        <v>276</v>
      </c>
      <c r="R45" s="328">
        <v>-51.37868234962389</v>
      </c>
      <c r="T45" s="269" t="s">
        <v>129</v>
      </c>
      <c r="U45" s="227">
        <v>-0.003982865961189538</v>
      </c>
      <c r="W45" s="274"/>
      <c r="X45" s="227"/>
    </row>
    <row r="46">
      <c r="A46" s="319" t="s">
        <v>163</v>
      </c>
      <c r="B46" s="329" t="s">
        <v>166</v>
      </c>
      <c r="C46" s="329">
        <v>1811045.0</v>
      </c>
      <c r="D46" s="330">
        <v>1353.8595248658212</v>
      </c>
      <c r="E46" s="330">
        <v>13.879816661463636</v>
      </c>
      <c r="F46" s="331">
        <v>0.2305776151076063</v>
      </c>
      <c r="G46" s="332">
        <v>-19694.50743566887</v>
      </c>
      <c r="H46" s="332">
        <v>-201.9088003033462</v>
      </c>
      <c r="I46" s="331">
        <v>-3.3541977375279086</v>
      </c>
      <c r="K46" s="333" t="s">
        <v>150</v>
      </c>
      <c r="L46" s="334">
        <v>19949.13740237031</v>
      </c>
      <c r="N46" s="326" t="s">
        <v>166</v>
      </c>
      <c r="O46" s="327">
        <v>0.2305776151076063</v>
      </c>
      <c r="Q46" s="326" t="s">
        <v>241</v>
      </c>
      <c r="R46" s="328">
        <v>622.7098451363127</v>
      </c>
      <c r="T46" s="269" t="s">
        <v>138</v>
      </c>
      <c r="U46" s="227">
        <v>0.02137455424130164</v>
      </c>
      <c r="W46" s="274"/>
      <c r="X46" s="227"/>
    </row>
    <row r="47">
      <c r="A47" s="319" t="s">
        <v>163</v>
      </c>
      <c r="B47" s="329" t="s">
        <v>167</v>
      </c>
      <c r="C47" s="329">
        <v>1811046.0</v>
      </c>
      <c r="D47" s="330">
        <v>7931.821026855003</v>
      </c>
      <c r="E47" s="330">
        <v>13.682866750944477</v>
      </c>
      <c r="F47" s="331">
        <v>0.18841715794179975</v>
      </c>
      <c r="G47" s="332">
        <v>-33047.54653721883</v>
      </c>
      <c r="H47" s="332">
        <v>-57.00899883941215</v>
      </c>
      <c r="I47" s="331">
        <v>-0.7850309247283984</v>
      </c>
      <c r="K47" s="333" t="s">
        <v>236</v>
      </c>
      <c r="L47" s="334">
        <v>20894.790325739774</v>
      </c>
      <c r="N47" s="326" t="s">
        <v>311</v>
      </c>
      <c r="O47" s="327">
        <v>0.24129250214478584</v>
      </c>
      <c r="Q47" s="326" t="s">
        <v>157</v>
      </c>
      <c r="R47" s="328">
        <v>2610.174257585866</v>
      </c>
      <c r="T47" s="269" t="s">
        <v>157</v>
      </c>
      <c r="U47" s="227">
        <v>0.024015591036322403</v>
      </c>
      <c r="W47" s="274"/>
      <c r="X47" s="227"/>
    </row>
    <row r="48">
      <c r="A48" s="319" t="s">
        <v>163</v>
      </c>
      <c r="B48" s="329" t="s">
        <v>168</v>
      </c>
      <c r="C48" s="329">
        <v>1811047.0</v>
      </c>
      <c r="D48" s="330">
        <v>15993.244333306531</v>
      </c>
      <c r="E48" s="330">
        <v>16.48705640316596</v>
      </c>
      <c r="F48" s="331">
        <v>0.1856081581077719</v>
      </c>
      <c r="G48" s="332">
        <v>-8633.661195612978</v>
      </c>
      <c r="H48" s="332">
        <v>-8.900236633130177</v>
      </c>
      <c r="I48" s="331">
        <v>-0.10019717818648266</v>
      </c>
      <c r="K48" s="333" t="s">
        <v>130</v>
      </c>
      <c r="L48" s="334">
        <v>21765.140795543957</v>
      </c>
      <c r="N48" s="326" t="s">
        <v>262</v>
      </c>
      <c r="O48" s="327">
        <v>0.2427467315740001</v>
      </c>
      <c r="Q48" s="326" t="s">
        <v>286</v>
      </c>
      <c r="R48" s="328">
        <v>3446.203321267829</v>
      </c>
      <c r="T48" s="269" t="s">
        <v>288</v>
      </c>
      <c r="U48" s="227">
        <v>0.02602887712151194</v>
      </c>
      <c r="W48" s="274"/>
      <c r="X48" s="227"/>
    </row>
    <row r="49">
      <c r="A49" s="319" t="s">
        <v>163</v>
      </c>
      <c r="B49" s="329" t="s">
        <v>169</v>
      </c>
      <c r="C49" s="329">
        <v>1811048.0</v>
      </c>
      <c r="D49" s="330">
        <v>27143.62685370777</v>
      </c>
      <c r="E49" s="330">
        <v>18.37584816408765</v>
      </c>
      <c r="F49" s="331">
        <v>0.25869719595135016</v>
      </c>
      <c r="G49" s="332">
        <v>-5114.531177994155</v>
      </c>
      <c r="H49" s="332">
        <v>-3.4624646464470135</v>
      </c>
      <c r="I49" s="331">
        <v>-0.048744955178018454</v>
      </c>
      <c r="K49" s="333" t="s">
        <v>244</v>
      </c>
      <c r="L49" s="334">
        <v>22372.467452699624</v>
      </c>
      <c r="N49" s="326" t="s">
        <v>199</v>
      </c>
      <c r="O49" s="327">
        <v>0.2559547613826207</v>
      </c>
      <c r="Q49" s="326" t="s">
        <v>298</v>
      </c>
      <c r="R49" s="328">
        <v>3678.3709563755383</v>
      </c>
      <c r="T49" s="269" t="s">
        <v>241</v>
      </c>
      <c r="U49" s="227">
        <v>0.029859019186588957</v>
      </c>
      <c r="W49" s="274"/>
      <c r="X49" s="227"/>
    </row>
    <row r="50">
      <c r="A50" s="319" t="s">
        <v>163</v>
      </c>
      <c r="B50" s="329" t="s">
        <v>170</v>
      </c>
      <c r="C50" s="329">
        <v>1811049.0</v>
      </c>
      <c r="D50" s="330">
        <v>2764.523357700061</v>
      </c>
      <c r="E50" s="330">
        <v>22.010623909331336</v>
      </c>
      <c r="F50" s="331">
        <v>0.3159657484021904</v>
      </c>
      <c r="G50" s="332">
        <v>-29147.131756279712</v>
      </c>
      <c r="H50" s="332">
        <v>-232.06407474774755</v>
      </c>
      <c r="I50" s="331">
        <v>-3.3313139762407324</v>
      </c>
      <c r="K50" s="333" t="s">
        <v>107</v>
      </c>
      <c r="L50" s="334">
        <v>22938.450360466566</v>
      </c>
      <c r="N50" s="326" t="s">
        <v>169</v>
      </c>
      <c r="O50" s="327">
        <v>0.25869719595135016</v>
      </c>
      <c r="Q50" s="326" t="s">
        <v>274</v>
      </c>
      <c r="R50" s="328">
        <v>4506.616548116217</v>
      </c>
      <c r="T50" s="269" t="s">
        <v>195</v>
      </c>
      <c r="U50" s="227">
        <v>0.040632349467118044</v>
      </c>
      <c r="W50" s="274"/>
      <c r="X50" s="227"/>
    </row>
    <row r="51">
      <c r="A51" s="319" t="s">
        <v>163</v>
      </c>
      <c r="B51" s="329" t="s">
        <v>171</v>
      </c>
      <c r="C51" s="329">
        <v>1811050.0</v>
      </c>
      <c r="D51" s="330">
        <v>587886.1952257275</v>
      </c>
      <c r="E51" s="330">
        <v>30.1242640583607</v>
      </c>
      <c r="F51" s="331">
        <v>0.4776941932466642</v>
      </c>
      <c r="G51" s="332">
        <v>512358.50362591876</v>
      </c>
      <c r="H51" s="332">
        <v>26.254099825983264</v>
      </c>
      <c r="I51" s="331">
        <v>0.41632323403796834</v>
      </c>
      <c r="K51" s="333" t="s">
        <v>169</v>
      </c>
      <c r="L51" s="334">
        <v>27143.62685370777</v>
      </c>
      <c r="N51" s="326" t="s">
        <v>292</v>
      </c>
      <c r="O51" s="327">
        <v>0.2602922884192531</v>
      </c>
      <c r="Q51" s="326" t="s">
        <v>161</v>
      </c>
      <c r="R51" s="328">
        <v>5447.266300283023</v>
      </c>
      <c r="T51" s="269" t="s">
        <v>274</v>
      </c>
      <c r="U51" s="227">
        <v>0.04934431945854785</v>
      </c>
      <c r="W51" s="274"/>
      <c r="X51" s="227"/>
    </row>
    <row r="52">
      <c r="A52" s="319" t="s">
        <v>163</v>
      </c>
      <c r="B52" s="329" t="s">
        <v>172</v>
      </c>
      <c r="C52" s="329">
        <v>1811051.0</v>
      </c>
      <c r="D52" s="330">
        <v>1790.9962034382115</v>
      </c>
      <c r="E52" s="330">
        <v>10.748354756701453</v>
      </c>
      <c r="F52" s="331">
        <v>0.12708560467850658</v>
      </c>
      <c r="G52" s="332">
        <v>-12359.783363110804</v>
      </c>
      <c r="H52" s="332">
        <v>-74.17510771249083</v>
      </c>
      <c r="I52" s="331">
        <v>-0.8770261708991233</v>
      </c>
      <c r="K52" s="333" t="s">
        <v>129</v>
      </c>
      <c r="L52" s="334">
        <v>27559.388937871496</v>
      </c>
      <c r="N52" s="326" t="s">
        <v>161</v>
      </c>
      <c r="O52" s="327">
        <v>0.26175213926654745</v>
      </c>
      <c r="Q52" s="326" t="s">
        <v>300</v>
      </c>
      <c r="R52" s="328">
        <v>5754.166586011554</v>
      </c>
      <c r="T52" s="269" t="s">
        <v>289</v>
      </c>
      <c r="U52" s="227">
        <v>0.05856560628745303</v>
      </c>
      <c r="W52" s="274"/>
      <c r="X52" s="227"/>
    </row>
    <row r="53">
      <c r="A53" s="319" t="s">
        <v>163</v>
      </c>
      <c r="B53" s="329" t="s">
        <v>173</v>
      </c>
      <c r="C53" s="329">
        <v>1811052.0</v>
      </c>
      <c r="D53" s="330">
        <v>171925.4296506324</v>
      </c>
      <c r="E53" s="330">
        <v>20.816450778964644</v>
      </c>
      <c r="F53" s="331">
        <v>0.39928341399778505</v>
      </c>
      <c r="G53" s="332">
        <v>125618.32095294306</v>
      </c>
      <c r="H53" s="332">
        <v>15.209661539697096</v>
      </c>
      <c r="I53" s="331">
        <v>0.29173876228016227</v>
      </c>
      <c r="K53" s="333" t="s">
        <v>154</v>
      </c>
      <c r="L53" s="334">
        <v>29354.513794784405</v>
      </c>
      <c r="N53" s="326" t="s">
        <v>130</v>
      </c>
      <c r="O53" s="327">
        <v>0.2620199164130448</v>
      </c>
      <c r="Q53" s="326" t="s">
        <v>113</v>
      </c>
      <c r="R53" s="328">
        <v>8184.93200421771</v>
      </c>
      <c r="T53" s="269" t="s">
        <v>286</v>
      </c>
      <c r="U53" s="227">
        <v>0.05987696897153557</v>
      </c>
      <c r="W53" s="274"/>
      <c r="X53" s="227"/>
    </row>
    <row r="54">
      <c r="A54" s="319" t="s">
        <v>163</v>
      </c>
      <c r="B54" s="329" t="s">
        <v>174</v>
      </c>
      <c r="C54" s="329">
        <v>1811053.0</v>
      </c>
      <c r="D54" s="330">
        <v>124366.22463227926</v>
      </c>
      <c r="E54" s="330">
        <v>36.342042811004355</v>
      </c>
      <c r="F54" s="331">
        <v>0.5335809299185935</v>
      </c>
      <c r="G54" s="332">
        <v>108880.40097553958</v>
      </c>
      <c r="H54" s="332">
        <v>31.816807217812386</v>
      </c>
      <c r="I54" s="331">
        <v>0.46714054217063355</v>
      </c>
      <c r="K54" s="333" t="s">
        <v>294</v>
      </c>
      <c r="L54" s="334">
        <v>30657.442007607817</v>
      </c>
      <c r="N54" s="326" t="s">
        <v>302</v>
      </c>
      <c r="O54" s="327">
        <v>0.26851427863092925</v>
      </c>
      <c r="Q54" s="326" t="s">
        <v>289</v>
      </c>
      <c r="R54" s="328">
        <v>11231.845034865226</v>
      </c>
      <c r="T54" s="269" t="s">
        <v>308</v>
      </c>
      <c r="U54" s="227">
        <v>0.07101562615066748</v>
      </c>
      <c r="W54" s="274"/>
      <c r="X54" s="227"/>
    </row>
    <row r="55">
      <c r="A55" s="319" t="s">
        <v>163</v>
      </c>
      <c r="B55" s="329" t="s">
        <v>175</v>
      </c>
      <c r="C55" s="329">
        <v>1811054.0</v>
      </c>
      <c r="D55" s="330">
        <v>541760.9439826115</v>
      </c>
      <c r="E55" s="330">
        <v>39.36741293245831</v>
      </c>
      <c r="F55" s="331">
        <v>0.4658887122855433</v>
      </c>
      <c r="G55" s="332">
        <v>480639.7813169961</v>
      </c>
      <c r="H55" s="332">
        <v>34.926003716281095</v>
      </c>
      <c r="I55" s="331">
        <v>0.41332741180059585</v>
      </c>
      <c r="K55" s="333" t="s">
        <v>199</v>
      </c>
      <c r="L55" s="334">
        <v>30858.46298984952</v>
      </c>
      <c r="N55" s="326" t="s">
        <v>319</v>
      </c>
      <c r="O55" s="327">
        <v>0.2736992312447437</v>
      </c>
      <c r="Q55" s="326" t="s">
        <v>138</v>
      </c>
      <c r="R55" s="328">
        <v>12743.89363864751</v>
      </c>
      <c r="T55" s="269" t="s">
        <v>307</v>
      </c>
      <c r="U55" s="227">
        <v>0.07270310869104235</v>
      </c>
      <c r="W55" s="274"/>
      <c r="X55" s="227"/>
    </row>
    <row r="56">
      <c r="A56" s="319" t="s">
        <v>163</v>
      </c>
      <c r="B56" s="329" t="s">
        <v>176</v>
      </c>
      <c r="C56" s="329">
        <v>1811055.0</v>
      </c>
      <c r="D56" s="330">
        <v>148540.05173763903</v>
      </c>
      <c r="E56" s="330">
        <v>38.87943603050861</v>
      </c>
      <c r="F56" s="331">
        <v>0.43773595503986823</v>
      </c>
      <c r="G56" s="332">
        <v>132885.0915266553</v>
      </c>
      <c r="H56" s="332">
        <v>34.78184742081736</v>
      </c>
      <c r="I56" s="331">
        <v>0.3916020074688128</v>
      </c>
      <c r="K56" s="333" t="s">
        <v>157</v>
      </c>
      <c r="L56" s="334">
        <v>32918.860675970325</v>
      </c>
      <c r="N56" s="326" t="s">
        <v>300</v>
      </c>
      <c r="O56" s="327">
        <v>0.2909410577929413</v>
      </c>
      <c r="Q56" s="326" t="s">
        <v>288</v>
      </c>
      <c r="R56" s="328">
        <v>13177.421602433082</v>
      </c>
      <c r="T56" s="269" t="s">
        <v>151</v>
      </c>
      <c r="U56" s="227">
        <v>0.07763784249012885</v>
      </c>
      <c r="W56" s="274"/>
      <c r="X56" s="227"/>
    </row>
    <row r="57">
      <c r="A57" s="319" t="s">
        <v>163</v>
      </c>
      <c r="B57" s="329" t="s">
        <v>178</v>
      </c>
      <c r="C57" s="329">
        <v>1811056.0</v>
      </c>
      <c r="D57" s="330">
        <v>93802.97464854467</v>
      </c>
      <c r="E57" s="330">
        <v>36.84453843723649</v>
      </c>
      <c r="F57" s="331">
        <v>0.509957327648613</v>
      </c>
      <c r="G57" s="332">
        <v>73805.6506782847</v>
      </c>
      <c r="H57" s="332">
        <v>28.989860326817467</v>
      </c>
      <c r="I57" s="331">
        <v>0.401242418231233</v>
      </c>
      <c r="K57" s="333" t="s">
        <v>289</v>
      </c>
      <c r="L57" s="334">
        <v>34429.08215373586</v>
      </c>
      <c r="N57" s="326" t="s">
        <v>286</v>
      </c>
      <c r="O57" s="327">
        <v>0.30103442371021405</v>
      </c>
      <c r="Q57" s="326" t="s">
        <v>195</v>
      </c>
      <c r="R57" s="328">
        <v>14182.407330906775</v>
      </c>
      <c r="T57" s="275" t="s">
        <v>134</v>
      </c>
      <c r="U57" s="227">
        <v>0.0878937572089322</v>
      </c>
      <c r="W57" s="274"/>
      <c r="X57" s="227"/>
    </row>
    <row r="58">
      <c r="A58" s="319" t="s">
        <v>179</v>
      </c>
      <c r="B58" s="329" t="s">
        <v>180</v>
      </c>
      <c r="C58" s="329">
        <v>1811057.0</v>
      </c>
      <c r="D58" s="330">
        <v>180105.7957009839</v>
      </c>
      <c r="E58" s="330">
        <v>54.69652021701275</v>
      </c>
      <c r="F58" s="331">
        <v>0.619722468515211</v>
      </c>
      <c r="G58" s="332">
        <v>157209.39433085843</v>
      </c>
      <c r="H58" s="332">
        <v>47.74308778823575</v>
      </c>
      <c r="I58" s="331">
        <v>0.5409386941120439</v>
      </c>
      <c r="K58" s="333" t="s">
        <v>316</v>
      </c>
      <c r="L58" s="334">
        <v>36748.649793160526</v>
      </c>
      <c r="N58" s="326" t="s">
        <v>157</v>
      </c>
      <c r="O58" s="327">
        <v>0.3028785886912273</v>
      </c>
      <c r="Q58" s="326" t="s">
        <v>123</v>
      </c>
      <c r="R58" s="328">
        <v>15278.736516982972</v>
      </c>
      <c r="T58" s="269" t="s">
        <v>142</v>
      </c>
      <c r="U58" s="227">
        <v>0.09221168340034372</v>
      </c>
      <c r="W58" s="274"/>
      <c r="X58" s="227"/>
    </row>
    <row r="59">
      <c r="A59" s="319" t="s">
        <v>179</v>
      </c>
      <c r="B59" s="329" t="s">
        <v>182</v>
      </c>
      <c r="C59" s="329">
        <v>1811058.0</v>
      </c>
      <c r="D59" s="330">
        <v>61036.93514249708</v>
      </c>
      <c r="E59" s="330">
        <v>27.668852456729926</v>
      </c>
      <c r="F59" s="331">
        <v>0.34534478638694455</v>
      </c>
      <c r="G59" s="332">
        <v>26037.675760159967</v>
      </c>
      <c r="H59" s="332">
        <v>11.803223855229861</v>
      </c>
      <c r="I59" s="331">
        <v>0.14732023409124764</v>
      </c>
      <c r="K59" s="333" t="s">
        <v>138</v>
      </c>
      <c r="L59" s="334">
        <v>40449.76658474305</v>
      </c>
      <c r="N59" s="326" t="s">
        <v>260</v>
      </c>
      <c r="O59" s="327">
        <v>0.31572430135340307</v>
      </c>
      <c r="Q59" s="326" t="s">
        <v>130</v>
      </c>
      <c r="R59" s="328">
        <v>15989.964992765497</v>
      </c>
      <c r="T59" s="269" t="s">
        <v>260</v>
      </c>
      <c r="U59" s="227">
        <v>0.09941839409305539</v>
      </c>
      <c r="W59" s="274"/>
      <c r="X59" s="227"/>
    </row>
    <row r="60">
      <c r="A60" s="319" t="s">
        <v>179</v>
      </c>
      <c r="B60" s="329" t="s">
        <v>183</v>
      </c>
      <c r="C60" s="329">
        <v>1811059.0</v>
      </c>
      <c r="D60" s="330">
        <v>278733.4817655927</v>
      </c>
      <c r="E60" s="330">
        <v>20.39714864739262</v>
      </c>
      <c r="F60" s="331">
        <v>0.38939830807911935</v>
      </c>
      <c r="G60" s="332">
        <v>224741.96533353342</v>
      </c>
      <c r="H60" s="332">
        <v>16.446159410695913</v>
      </c>
      <c r="I60" s="331">
        <v>0.3139706808845125</v>
      </c>
      <c r="K60" s="333" t="s">
        <v>160</v>
      </c>
      <c r="L60" s="334">
        <v>41598.745146836256</v>
      </c>
      <c r="N60" s="326" t="s">
        <v>170</v>
      </c>
      <c r="O60" s="327">
        <v>0.3159657484021904</v>
      </c>
      <c r="Q60" s="326" t="s">
        <v>107</v>
      </c>
      <c r="R60" s="328">
        <v>17170.542859516427</v>
      </c>
      <c r="T60" s="269" t="s">
        <v>97</v>
      </c>
      <c r="U60" s="227">
        <v>0.1012456791505982</v>
      </c>
      <c r="W60" s="274"/>
      <c r="X60" s="227"/>
    </row>
    <row r="61">
      <c r="A61" s="319" t="s">
        <v>179</v>
      </c>
      <c r="B61" s="329" t="s">
        <v>184</v>
      </c>
      <c r="C61" s="329">
        <v>1811060.0</v>
      </c>
      <c r="D61" s="330">
        <v>368243.61825142225</v>
      </c>
      <c r="E61" s="330">
        <v>24.15799756752284</v>
      </c>
      <c r="F61" s="331">
        <v>0.4530403080231219</v>
      </c>
      <c r="G61" s="332">
        <v>316204.42214453884</v>
      </c>
      <c r="H61" s="332">
        <v>20.74405443135804</v>
      </c>
      <c r="I61" s="331">
        <v>0.38901787215448064</v>
      </c>
      <c r="K61" s="333" t="s">
        <v>304</v>
      </c>
      <c r="L61" s="334">
        <v>42005.42323333291</v>
      </c>
      <c r="N61" s="326" t="s">
        <v>286</v>
      </c>
      <c r="O61" s="327">
        <v>0.31598375953327784</v>
      </c>
      <c r="Q61" s="326" t="s">
        <v>244</v>
      </c>
      <c r="R61" s="328">
        <v>17848.675414877514</v>
      </c>
      <c r="T61" s="269" t="s">
        <v>140</v>
      </c>
      <c r="U61" s="227">
        <v>0.1025138876175835</v>
      </c>
      <c r="W61" s="274"/>
      <c r="X61" s="227"/>
    </row>
    <row r="62">
      <c r="A62" s="319" t="s">
        <v>179</v>
      </c>
      <c r="B62" s="329" t="s">
        <v>185</v>
      </c>
      <c r="C62" s="329">
        <v>1811061.0</v>
      </c>
      <c r="D62" s="330">
        <v>182021.41024092905</v>
      </c>
      <c r="E62" s="330">
        <v>29.014697123137292</v>
      </c>
      <c r="F62" s="331">
        <v>0.48869888618871604</v>
      </c>
      <c r="G62" s="332">
        <v>149608.8670627678</v>
      </c>
      <c r="H62" s="332">
        <v>23.848051495789587</v>
      </c>
      <c r="I62" s="331">
        <v>0.40167630061076226</v>
      </c>
      <c r="K62" s="333" t="s">
        <v>134</v>
      </c>
      <c r="L62" s="334">
        <v>42196.83583883452</v>
      </c>
      <c r="N62" s="326" t="s">
        <v>293</v>
      </c>
      <c r="O62" s="327">
        <v>0.3194470157134046</v>
      </c>
      <c r="Q62" s="326" t="s">
        <v>308</v>
      </c>
      <c r="R62" s="328">
        <v>18500.16004194593</v>
      </c>
      <c r="T62" s="269" t="s">
        <v>300</v>
      </c>
      <c r="U62" s="227">
        <v>0.1123931609513232</v>
      </c>
      <c r="W62" s="274"/>
      <c r="X62" s="227"/>
    </row>
    <row r="63">
      <c r="A63" s="319" t="s">
        <v>179</v>
      </c>
      <c r="B63" s="329" t="s">
        <v>186</v>
      </c>
      <c r="C63" s="329">
        <v>1811062.0</v>
      </c>
      <c r="D63" s="330">
        <v>1030532.26404648</v>
      </c>
      <c r="E63" s="330">
        <v>26.641620967414536</v>
      </c>
      <c r="F63" s="331">
        <v>0.46524728141679456</v>
      </c>
      <c r="G63" s="332">
        <v>827684.6331132499</v>
      </c>
      <c r="H63" s="332">
        <v>21.397544788527075</v>
      </c>
      <c r="I63" s="331">
        <v>0.3736690629309869</v>
      </c>
      <c r="K63" s="333" t="s">
        <v>142</v>
      </c>
      <c r="L63" s="334">
        <v>43426.18487707275</v>
      </c>
      <c r="N63" s="326" t="s">
        <v>284</v>
      </c>
      <c r="O63" s="327">
        <v>0.33215475559758423</v>
      </c>
      <c r="Q63" s="326" t="s">
        <v>260</v>
      </c>
      <c r="R63" s="328">
        <v>20564.216416836134</v>
      </c>
      <c r="T63" s="269" t="s">
        <v>316</v>
      </c>
      <c r="U63" s="227">
        <v>0.1130015700580687</v>
      </c>
      <c r="W63" s="274"/>
      <c r="X63" s="227"/>
    </row>
    <row r="64">
      <c r="A64" s="319" t="s">
        <v>179</v>
      </c>
      <c r="B64" s="329" t="s">
        <v>187</v>
      </c>
      <c r="C64" s="329">
        <v>1811063.0</v>
      </c>
      <c r="D64" s="330">
        <v>505961.41273669654</v>
      </c>
      <c r="E64" s="330">
        <v>32.5331768700417</v>
      </c>
      <c r="F64" s="331">
        <v>0.490423961642983</v>
      </c>
      <c r="G64" s="332">
        <v>457287.8823975001</v>
      </c>
      <c r="H64" s="332">
        <v>29.40348252665414</v>
      </c>
      <c r="I64" s="331">
        <v>0.44324513540209537</v>
      </c>
      <c r="K64" s="333" t="s">
        <v>124</v>
      </c>
      <c r="L64" s="334">
        <v>43971.6567930938</v>
      </c>
      <c r="N64" s="326" t="s">
        <v>276</v>
      </c>
      <c r="O64" s="327">
        <v>0.3409313219968996</v>
      </c>
      <c r="Q64" s="326" t="s">
        <v>316</v>
      </c>
      <c r="R64" s="328">
        <v>21376.971557339362</v>
      </c>
      <c r="T64" s="269" t="s">
        <v>161</v>
      </c>
      <c r="U64" s="227">
        <v>0.12716079148372542</v>
      </c>
      <c r="W64" s="274"/>
      <c r="X64" s="227"/>
    </row>
    <row r="65">
      <c r="A65" s="319" t="s">
        <v>179</v>
      </c>
      <c r="B65" s="329" t="s">
        <v>189</v>
      </c>
      <c r="C65" s="329">
        <v>1811064.0</v>
      </c>
      <c r="D65" s="330">
        <v>127862.40031300316</v>
      </c>
      <c r="E65" s="330">
        <v>29.94246272788446</v>
      </c>
      <c r="F65" s="331">
        <v>0.4081757801409336</v>
      </c>
      <c r="G65" s="332">
        <v>111141.74866370848</v>
      </c>
      <c r="H65" s="332">
        <v>26.02686684067014</v>
      </c>
      <c r="I65" s="331">
        <v>0.354798360237128</v>
      </c>
      <c r="K65" s="333" t="s">
        <v>116</v>
      </c>
      <c r="L65" s="334">
        <v>45063.34310637338</v>
      </c>
      <c r="N65" s="326" t="s">
        <v>182</v>
      </c>
      <c r="O65" s="327">
        <v>0.34534478638694455</v>
      </c>
      <c r="Q65" s="326" t="s">
        <v>199</v>
      </c>
      <c r="R65" s="328">
        <v>21671.716816032393</v>
      </c>
      <c r="T65" s="269" t="s">
        <v>318</v>
      </c>
      <c r="U65" s="227">
        <v>0.13933167674958313</v>
      </c>
      <c r="W65" s="274"/>
      <c r="X65" s="227"/>
    </row>
    <row r="66">
      <c r="A66" s="319" t="s">
        <v>179</v>
      </c>
      <c r="B66" s="329" t="s">
        <v>191</v>
      </c>
      <c r="C66" s="329">
        <v>1811065.0</v>
      </c>
      <c r="D66" s="330">
        <v>103960.5939776151</v>
      </c>
      <c r="E66" s="330">
        <v>34.89666687297579</v>
      </c>
      <c r="F66" s="331">
        <v>0.45766154362024075</v>
      </c>
      <c r="G66" s="332">
        <v>86981.05997569984</v>
      </c>
      <c r="H66" s="332">
        <v>29.19711169487834</v>
      </c>
      <c r="I66" s="331">
        <v>0.38291322366602676</v>
      </c>
      <c r="K66" s="333" t="s">
        <v>198</v>
      </c>
      <c r="L66" s="334">
        <v>45241.5756408337</v>
      </c>
      <c r="N66" s="326" t="s">
        <v>309</v>
      </c>
      <c r="O66" s="327">
        <v>0.34851197965729686</v>
      </c>
      <c r="Q66" s="326" t="s">
        <v>294</v>
      </c>
      <c r="R66" s="328">
        <v>22049.67181308406</v>
      </c>
      <c r="T66" s="269" t="s">
        <v>182</v>
      </c>
      <c r="U66" s="227">
        <v>0.14732023409124764</v>
      </c>
      <c r="W66" s="274"/>
      <c r="X66" s="227"/>
    </row>
    <row r="67">
      <c r="A67" s="319" t="s">
        <v>179</v>
      </c>
      <c r="B67" s="329" t="s">
        <v>192</v>
      </c>
      <c r="C67" s="329">
        <v>1811066.0</v>
      </c>
      <c r="D67" s="330">
        <v>45305.24907112401</v>
      </c>
      <c r="E67" s="330">
        <v>29.415363735074255</v>
      </c>
      <c r="F67" s="331">
        <v>0.4098378144957514</v>
      </c>
      <c r="G67" s="332">
        <v>32793.87306802573</v>
      </c>
      <c r="H67" s="332">
        <v>21.292095824557837</v>
      </c>
      <c r="I67" s="331">
        <v>0.2966581034782798</v>
      </c>
      <c r="K67" s="333" t="s">
        <v>192</v>
      </c>
      <c r="L67" s="334">
        <v>45305.24907112401</v>
      </c>
      <c r="N67" s="326" t="s">
        <v>128</v>
      </c>
      <c r="O67" s="327">
        <v>0.3555691437510158</v>
      </c>
      <c r="Q67" s="326" t="s">
        <v>182</v>
      </c>
      <c r="R67" s="328">
        <v>26037.675760159967</v>
      </c>
      <c r="T67" s="269" t="s">
        <v>292</v>
      </c>
      <c r="U67" s="227">
        <v>0.15711087203216872</v>
      </c>
      <c r="W67" s="274"/>
      <c r="X67" s="227"/>
    </row>
    <row r="68">
      <c r="A68" s="319" t="s">
        <v>179</v>
      </c>
      <c r="B68" s="329" t="s">
        <v>193</v>
      </c>
      <c r="C68" s="329">
        <v>1811067.0</v>
      </c>
      <c r="D68" s="330">
        <v>222249.0387248045</v>
      </c>
      <c r="E68" s="330">
        <v>34.12549171818786</v>
      </c>
      <c r="F68" s="331">
        <v>0.4738568853585979</v>
      </c>
      <c r="G68" s="332">
        <v>192625.34948068694</v>
      </c>
      <c r="H68" s="332">
        <v>29.576887288838403</v>
      </c>
      <c r="I68" s="331">
        <v>0.4106962561896679</v>
      </c>
      <c r="K68" s="333" t="s">
        <v>274</v>
      </c>
      <c r="L68" s="334">
        <v>47095.38480628131</v>
      </c>
      <c r="N68" s="326" t="s">
        <v>160</v>
      </c>
      <c r="O68" s="327">
        <v>0.366443130907356</v>
      </c>
      <c r="Q68" s="326" t="s">
        <v>142</v>
      </c>
      <c r="R68" s="328">
        <v>28950.20767024136</v>
      </c>
      <c r="T68" s="269" t="s">
        <v>302</v>
      </c>
      <c r="U68" s="227">
        <v>0.1651200455257714</v>
      </c>
      <c r="W68" s="274"/>
      <c r="X68" s="227"/>
    </row>
    <row r="69">
      <c r="A69" s="319" t="s">
        <v>179</v>
      </c>
      <c r="B69" s="329" t="s">
        <v>195</v>
      </c>
      <c r="C69" s="329">
        <v>1811068.0</v>
      </c>
      <c r="D69" s="330">
        <v>52529.43522211234</v>
      </c>
      <c r="E69" s="330">
        <v>8.449398708090635</v>
      </c>
      <c r="F69" s="331">
        <v>0.15049591507669258</v>
      </c>
      <c r="G69" s="332">
        <v>14182.407330906775</v>
      </c>
      <c r="H69" s="332">
        <v>2.2812507629805063</v>
      </c>
      <c r="I69" s="331">
        <v>0.040632349467118044</v>
      </c>
      <c r="K69" s="333" t="s">
        <v>158</v>
      </c>
      <c r="L69" s="334">
        <v>52475.75165980784</v>
      </c>
      <c r="N69" s="326" t="s">
        <v>196</v>
      </c>
      <c r="O69" s="327">
        <v>0.3773854917972762</v>
      </c>
      <c r="Q69" s="326" t="s">
        <v>160</v>
      </c>
      <c r="R69" s="328">
        <v>29603.14485315507</v>
      </c>
      <c r="T69" s="269" t="s">
        <v>199</v>
      </c>
      <c r="U69" s="227">
        <v>0.17975552146663637</v>
      </c>
      <c r="W69" s="274"/>
      <c r="X69" s="227"/>
    </row>
    <row r="70">
      <c r="A70" s="319" t="s">
        <v>179</v>
      </c>
      <c r="B70" s="329" t="s">
        <v>196</v>
      </c>
      <c r="C70" s="329">
        <v>1811069.0</v>
      </c>
      <c r="D70" s="330">
        <v>343835.53702068224</v>
      </c>
      <c r="E70" s="330">
        <v>28.002720056900912</v>
      </c>
      <c r="F70" s="331">
        <v>0.3773854917972762</v>
      </c>
      <c r="G70" s="332">
        <v>304401.8630515911</v>
      </c>
      <c r="H70" s="332">
        <v>24.791155183357496</v>
      </c>
      <c r="I70" s="331">
        <v>0.3341040538948765</v>
      </c>
      <c r="K70" s="333" t="s">
        <v>195</v>
      </c>
      <c r="L70" s="334">
        <v>52529.43522211234</v>
      </c>
      <c r="N70" s="326" t="s">
        <v>183</v>
      </c>
      <c r="O70" s="327">
        <v>0.38939830807911935</v>
      </c>
      <c r="Q70" s="326" t="s">
        <v>134</v>
      </c>
      <c r="R70" s="328">
        <v>30495.478777499695</v>
      </c>
      <c r="T70" s="269" t="s">
        <v>164</v>
      </c>
      <c r="U70" s="227">
        <v>0.18583310217097765</v>
      </c>
      <c r="W70" s="274"/>
      <c r="X70" s="227"/>
    </row>
    <row r="71">
      <c r="A71" s="319" t="s">
        <v>179</v>
      </c>
      <c r="B71" s="329" t="s">
        <v>197</v>
      </c>
      <c r="C71" s="329">
        <v>1811070.0</v>
      </c>
      <c r="D71" s="330">
        <v>181260.81356090194</v>
      </c>
      <c r="E71" s="330">
        <v>40.39298133336129</v>
      </c>
      <c r="F71" s="331">
        <v>0.48301885901150754</v>
      </c>
      <c r="G71" s="332">
        <v>159892.8502631827</v>
      </c>
      <c r="H71" s="332">
        <v>35.63124753298461</v>
      </c>
      <c r="I71" s="331">
        <v>0.4260780947685162</v>
      </c>
      <c r="K71" s="333" t="s">
        <v>308</v>
      </c>
      <c r="L71" s="334">
        <v>53827.33343899003</v>
      </c>
      <c r="N71" s="326" t="s">
        <v>143</v>
      </c>
      <c r="O71" s="327">
        <v>0.39642094005330625</v>
      </c>
      <c r="Q71" s="326" t="s">
        <v>192</v>
      </c>
      <c r="R71" s="328">
        <v>32793.87306802573</v>
      </c>
      <c r="T71" s="269" t="s">
        <v>293</v>
      </c>
      <c r="U71" s="227">
        <v>0.18667679656566377</v>
      </c>
      <c r="W71" s="274"/>
      <c r="X71" s="227"/>
    </row>
    <row r="72">
      <c r="A72" s="319" t="s">
        <v>179</v>
      </c>
      <c r="B72" s="329" t="s">
        <v>198</v>
      </c>
      <c r="C72" s="329">
        <v>1811071.0</v>
      </c>
      <c r="D72" s="330">
        <v>45241.5756408337</v>
      </c>
      <c r="E72" s="330">
        <v>24.70674898950169</v>
      </c>
      <c r="F72" s="331">
        <v>0.4274880800350923</v>
      </c>
      <c r="G72" s="332">
        <v>34660.82396305501</v>
      </c>
      <c r="H72" s="332">
        <v>18.928524599209222</v>
      </c>
      <c r="I72" s="331">
        <v>0.32751045644456384</v>
      </c>
      <c r="K72" s="333" t="s">
        <v>97</v>
      </c>
      <c r="L72" s="334">
        <v>58482.693449258746</v>
      </c>
      <c r="N72" s="326" t="s">
        <v>173</v>
      </c>
      <c r="O72" s="327">
        <v>0.39928341399778505</v>
      </c>
      <c r="Q72" s="326" t="s">
        <v>304</v>
      </c>
      <c r="R72" s="328">
        <v>33237.771466518</v>
      </c>
      <c r="T72" s="269" t="s">
        <v>284</v>
      </c>
      <c r="U72" s="227">
        <v>0.19119964987007762</v>
      </c>
      <c r="W72" s="274"/>
      <c r="X72" s="227"/>
    </row>
    <row r="73">
      <c r="A73" s="319" t="s">
        <v>179</v>
      </c>
      <c r="B73" s="329" t="s">
        <v>199</v>
      </c>
      <c r="C73" s="329">
        <v>1811072.0</v>
      </c>
      <c r="D73" s="330">
        <v>30858.46298984952</v>
      </c>
      <c r="E73" s="330">
        <v>12.09753663689745</v>
      </c>
      <c r="F73" s="331">
        <v>0.2559547613826207</v>
      </c>
      <c r="G73" s="332">
        <v>21671.716816032393</v>
      </c>
      <c r="H73" s="332">
        <v>8.49602873132914</v>
      </c>
      <c r="I73" s="331">
        <v>0.17975552146663637</v>
      </c>
      <c r="K73" s="333" t="s">
        <v>296</v>
      </c>
      <c r="L73" s="334">
        <v>59945.31000294246</v>
      </c>
      <c r="N73" s="326" t="s">
        <v>158</v>
      </c>
      <c r="O73" s="327">
        <v>0.4038733579333863</v>
      </c>
      <c r="Q73" s="326" t="s">
        <v>198</v>
      </c>
      <c r="R73" s="328">
        <v>34660.82396305501</v>
      </c>
      <c r="T73" s="275" t="s">
        <v>130</v>
      </c>
      <c r="U73" s="227">
        <v>0.19249539114902925</v>
      </c>
      <c r="W73" s="274"/>
      <c r="X73" s="227"/>
    </row>
    <row r="74">
      <c r="A74" s="319" t="s">
        <v>202</v>
      </c>
      <c r="B74" s="329" t="s">
        <v>203</v>
      </c>
      <c r="C74" s="329">
        <v>1811073.0</v>
      </c>
      <c r="D74" s="330">
        <v>212089.45409711855</v>
      </c>
      <c r="E74" s="330">
        <v>138.7827435572542</v>
      </c>
      <c r="F74" s="331">
        <v>0.6546766439649732</v>
      </c>
      <c r="G74" s="332">
        <v>174560.71332724998</v>
      </c>
      <c r="H74" s="332">
        <v>114.22545649900013</v>
      </c>
      <c r="I74" s="331">
        <v>0.5388331185806395</v>
      </c>
      <c r="K74" s="333" t="s">
        <v>182</v>
      </c>
      <c r="L74" s="334">
        <v>61036.93514249708</v>
      </c>
      <c r="N74" s="326" t="s">
        <v>291</v>
      </c>
      <c r="O74" s="327">
        <v>0.4077324846169592</v>
      </c>
      <c r="Q74" s="326" t="s">
        <v>224</v>
      </c>
      <c r="R74" s="328">
        <v>36434.18074007532</v>
      </c>
      <c r="T74" s="269" t="s">
        <v>309</v>
      </c>
      <c r="U74" s="227">
        <v>0.21265106651761073</v>
      </c>
      <c r="W74" s="274"/>
      <c r="X74" s="227"/>
    </row>
    <row r="75">
      <c r="A75" s="319" t="s">
        <v>202</v>
      </c>
      <c r="B75" s="329" t="s">
        <v>210</v>
      </c>
      <c r="C75" s="329">
        <v>1811074.0</v>
      </c>
      <c r="D75" s="330">
        <v>201727.61072687575</v>
      </c>
      <c r="E75" s="330">
        <v>127.37963402460998</v>
      </c>
      <c r="F75" s="331">
        <v>0.6007962028172257</v>
      </c>
      <c r="G75" s="332">
        <v>158746.41852528462</v>
      </c>
      <c r="H75" s="332">
        <v>100.23942990058084</v>
      </c>
      <c r="I75" s="331">
        <v>0.47278726554668193</v>
      </c>
      <c r="K75" s="333" t="s">
        <v>302</v>
      </c>
      <c r="L75" s="334">
        <v>61575.13049565957</v>
      </c>
      <c r="N75" s="326" t="s">
        <v>189</v>
      </c>
      <c r="O75" s="327">
        <v>0.4081757801409336</v>
      </c>
      <c r="Q75" s="326" t="s">
        <v>302</v>
      </c>
      <c r="R75" s="328">
        <v>37864.98208787429</v>
      </c>
      <c r="T75" s="269" t="s">
        <v>224</v>
      </c>
      <c r="U75" s="227">
        <v>0.23160401838972375</v>
      </c>
      <c r="W75" s="274"/>
      <c r="X75" s="227"/>
    </row>
    <row r="76">
      <c r="A76" s="319" t="s">
        <v>202</v>
      </c>
      <c r="B76" s="329" t="s">
        <v>213</v>
      </c>
      <c r="C76" s="329">
        <v>1811075.0</v>
      </c>
      <c r="D76" s="330">
        <v>721588.3093096947</v>
      </c>
      <c r="E76" s="330">
        <v>87.13804361896035</v>
      </c>
      <c r="F76" s="331">
        <v>0.5045179650188036</v>
      </c>
      <c r="G76" s="332">
        <v>538926.0783371817</v>
      </c>
      <c r="H76" s="332">
        <v>65.07999577552144</v>
      </c>
      <c r="I76" s="331">
        <v>0.37680473038476686</v>
      </c>
      <c r="K76" s="333" t="s">
        <v>260</v>
      </c>
      <c r="L76" s="334">
        <v>65306.05246961332</v>
      </c>
      <c r="N76" s="326" t="s">
        <v>265</v>
      </c>
      <c r="O76" s="327">
        <v>0.4088297760043688</v>
      </c>
      <c r="Q76" s="326" t="s">
        <v>293</v>
      </c>
      <c r="R76" s="328">
        <v>39145.88734696485</v>
      </c>
      <c r="T76" s="269" t="s">
        <v>298</v>
      </c>
      <c r="U76" s="227">
        <v>0.24488306956637682</v>
      </c>
      <c r="W76" s="274"/>
      <c r="X76" s="227"/>
    </row>
    <row r="77">
      <c r="A77" s="319" t="s">
        <v>202</v>
      </c>
      <c r="B77" s="329" t="s">
        <v>216</v>
      </c>
      <c r="C77" s="329">
        <v>1811076.0</v>
      </c>
      <c r="D77" s="330">
        <v>92084.55440229856</v>
      </c>
      <c r="E77" s="330">
        <v>190.2922569312274</v>
      </c>
      <c r="F77" s="331">
        <v>0.6773720764105187</v>
      </c>
      <c r="G77" s="332">
        <v>70582.84886979111</v>
      </c>
      <c r="H77" s="332">
        <v>145.85909330015738</v>
      </c>
      <c r="I77" s="331">
        <v>0.5192059755105555</v>
      </c>
      <c r="K77" s="333" t="s">
        <v>140</v>
      </c>
      <c r="L77" s="334">
        <v>66797.27361499687</v>
      </c>
      <c r="N77" s="326" t="s">
        <v>192</v>
      </c>
      <c r="O77" s="327">
        <v>0.4098378144957514</v>
      </c>
      <c r="Q77" s="326" t="s">
        <v>124</v>
      </c>
      <c r="R77" s="328">
        <v>39555.29437166556</v>
      </c>
      <c r="T77" s="269" t="s">
        <v>160</v>
      </c>
      <c r="U77" s="227">
        <v>0.2607739499449576</v>
      </c>
      <c r="W77" s="274"/>
      <c r="X77" s="227"/>
    </row>
    <row r="78">
      <c r="A78" s="319" t="s">
        <v>202</v>
      </c>
      <c r="B78" s="329" t="s">
        <v>218</v>
      </c>
      <c r="C78" s="329">
        <v>1811077.0</v>
      </c>
      <c r="D78" s="330">
        <v>282263.19756937865</v>
      </c>
      <c r="E78" s="330">
        <v>139.13111594715477</v>
      </c>
      <c r="F78" s="331">
        <v>0.5525827976102795</v>
      </c>
      <c r="G78" s="332">
        <v>236156.81675747613</v>
      </c>
      <c r="H78" s="332">
        <v>116.4046951105604</v>
      </c>
      <c r="I78" s="331">
        <v>0.46232096710556503</v>
      </c>
      <c r="K78" s="333" t="s">
        <v>293</v>
      </c>
      <c r="L78" s="334">
        <v>66987.633816838</v>
      </c>
      <c r="N78" s="326" t="s">
        <v>290</v>
      </c>
      <c r="O78" s="327">
        <v>0.4193925092559469</v>
      </c>
      <c r="Q78" s="326" t="s">
        <v>97</v>
      </c>
      <c r="R78" s="328">
        <v>40471.31995920371</v>
      </c>
      <c r="T78" s="269" t="s">
        <v>173</v>
      </c>
      <c r="U78" s="227">
        <v>0.29173876228016227</v>
      </c>
      <c r="W78" s="274"/>
      <c r="X78" s="227"/>
    </row>
    <row r="79">
      <c r="A79" s="319" t="s">
        <v>202</v>
      </c>
      <c r="B79" s="329" t="s">
        <v>220</v>
      </c>
      <c r="C79" s="329">
        <v>1811078.0</v>
      </c>
      <c r="D79" s="330">
        <v>267352.6847385209</v>
      </c>
      <c r="E79" s="330">
        <v>136.84255056726562</v>
      </c>
      <c r="F79" s="331">
        <v>0.5313183224974218</v>
      </c>
      <c r="G79" s="332">
        <v>221953.78117457312</v>
      </c>
      <c r="H79" s="332">
        <v>113.60544800095343</v>
      </c>
      <c r="I79" s="331">
        <v>0.44109566657604854</v>
      </c>
      <c r="K79" s="333" t="s">
        <v>224</v>
      </c>
      <c r="L79" s="334">
        <v>67692.90947961589</v>
      </c>
      <c r="N79" s="326" t="s">
        <v>198</v>
      </c>
      <c r="O79" s="327">
        <v>0.4274880800350923</v>
      </c>
      <c r="Q79" s="326" t="s">
        <v>116</v>
      </c>
      <c r="R79" s="328">
        <v>41846.93782407881</v>
      </c>
      <c r="T79" s="269" t="s">
        <v>192</v>
      </c>
      <c r="U79" s="227">
        <v>0.2966581034782798</v>
      </c>
      <c r="W79" s="274"/>
      <c r="X79" s="227"/>
    </row>
    <row r="80">
      <c r="A80" s="319" t="s">
        <v>202</v>
      </c>
      <c r="B80" s="329" t="s">
        <v>222</v>
      </c>
      <c r="C80" s="329">
        <v>1811079.0</v>
      </c>
      <c r="D80" s="330">
        <v>367833.7733430796</v>
      </c>
      <c r="E80" s="330">
        <v>163.17849140433947</v>
      </c>
      <c r="F80" s="331">
        <v>0.6027137273705907</v>
      </c>
      <c r="G80" s="332">
        <v>320589.98532946385</v>
      </c>
      <c r="H80" s="332">
        <v>142.22019280597266</v>
      </c>
      <c r="I80" s="331">
        <v>0.5253024573015038</v>
      </c>
      <c r="K80" s="333" t="s">
        <v>292</v>
      </c>
      <c r="L80" s="334">
        <v>69811.3397385581</v>
      </c>
      <c r="N80" s="326" t="s">
        <v>224</v>
      </c>
      <c r="O80" s="327">
        <v>0.4303088345479414</v>
      </c>
      <c r="Q80" s="326" t="s">
        <v>292</v>
      </c>
      <c r="R80" s="328">
        <v>42137.70807682359</v>
      </c>
      <c r="T80" s="269" t="s">
        <v>290</v>
      </c>
      <c r="U80" s="227">
        <v>0.3042936004373207</v>
      </c>
      <c r="W80" s="274"/>
      <c r="X80" s="227"/>
    </row>
    <row r="81">
      <c r="A81" s="319" t="s">
        <v>202</v>
      </c>
      <c r="B81" s="329" t="s">
        <v>224</v>
      </c>
      <c r="C81" s="329">
        <v>1811080.0</v>
      </c>
      <c r="D81" s="330">
        <v>67692.90947961589</v>
      </c>
      <c r="E81" s="330">
        <v>89.49895363788009</v>
      </c>
      <c r="F81" s="331">
        <v>0.4303088345479414</v>
      </c>
      <c r="G81" s="332">
        <v>36434.18074007532</v>
      </c>
      <c r="H81" s="332">
        <v>48.17079185925763</v>
      </c>
      <c r="I81" s="331">
        <v>0.23160401838972375</v>
      </c>
      <c r="K81" s="333" t="s">
        <v>254</v>
      </c>
      <c r="L81" s="334">
        <v>73793.377716791</v>
      </c>
      <c r="N81" s="326" t="s">
        <v>176</v>
      </c>
      <c r="O81" s="327">
        <v>0.43773595503986823</v>
      </c>
      <c r="Q81" s="326" t="s">
        <v>158</v>
      </c>
      <c r="R81" s="328">
        <v>42968.65277485989</v>
      </c>
      <c r="T81" s="275" t="s">
        <v>113</v>
      </c>
      <c r="U81" s="227">
        <v>0.31337254271742426</v>
      </c>
      <c r="W81" s="274"/>
      <c r="X81" s="227"/>
    </row>
    <row r="82">
      <c r="A82" s="319" t="s">
        <v>227</v>
      </c>
      <c r="B82" s="329" t="s">
        <v>228</v>
      </c>
      <c r="C82" s="329">
        <v>1811081.0</v>
      </c>
      <c r="D82" s="330">
        <v>391495.126372448</v>
      </c>
      <c r="E82" s="330">
        <v>254.15269006764638</v>
      </c>
      <c r="F82" s="331">
        <v>0.7170573197892517</v>
      </c>
      <c r="G82" s="332">
        <v>337349.23908890673</v>
      </c>
      <c r="H82" s="332">
        <v>219.00200240335147</v>
      </c>
      <c r="I82" s="331">
        <v>0.6178844254216976</v>
      </c>
      <c r="K82" s="333" t="s">
        <v>258</v>
      </c>
      <c r="L82" s="334">
        <v>78240.89914096321</v>
      </c>
      <c r="N82" s="326" t="s">
        <v>107</v>
      </c>
      <c r="O82" s="327">
        <v>0.4381461681102508</v>
      </c>
      <c r="Q82" s="326" t="s">
        <v>151</v>
      </c>
      <c r="R82" s="328">
        <v>43362.66572860401</v>
      </c>
      <c r="T82" s="269" t="s">
        <v>183</v>
      </c>
      <c r="U82" s="227">
        <v>0.3139706808845125</v>
      </c>
      <c r="W82" s="274"/>
      <c r="X82" s="227"/>
    </row>
    <row r="83">
      <c r="A83" s="319" t="s">
        <v>227</v>
      </c>
      <c r="B83" s="329" t="s">
        <v>233</v>
      </c>
      <c r="C83" s="329">
        <v>1811082.0</v>
      </c>
      <c r="D83" s="330">
        <v>208682.65529700345</v>
      </c>
      <c r="E83" s="330">
        <v>293.06966101507356</v>
      </c>
      <c r="F83" s="331">
        <v>0.7271739296681762</v>
      </c>
      <c r="G83" s="332">
        <v>168874.16074981802</v>
      </c>
      <c r="H83" s="332">
        <v>237.16342393054111</v>
      </c>
      <c r="I83" s="331">
        <v>0.588457564511466</v>
      </c>
      <c r="K83" s="333" t="s">
        <v>115</v>
      </c>
      <c r="L83" s="334">
        <v>78299.56189456153</v>
      </c>
      <c r="N83" s="326" t="s">
        <v>118</v>
      </c>
      <c r="O83" s="327">
        <v>0.4425975173823416</v>
      </c>
      <c r="Q83" s="326" t="s">
        <v>140</v>
      </c>
      <c r="R83" s="328">
        <v>44676.828931699274</v>
      </c>
      <c r="T83" s="269" t="s">
        <v>198</v>
      </c>
      <c r="U83" s="227">
        <v>0.32751045644456384</v>
      </c>
      <c r="W83" s="274"/>
      <c r="X83" s="227"/>
    </row>
    <row r="84">
      <c r="A84" s="319" t="s">
        <v>227</v>
      </c>
      <c r="B84" s="329" t="s">
        <v>234</v>
      </c>
      <c r="C84" s="329">
        <v>1811083.0</v>
      </c>
      <c r="D84" s="330">
        <v>261223.7718784397</v>
      </c>
      <c r="E84" s="330">
        <v>384.1333990336361</v>
      </c>
      <c r="F84" s="331">
        <v>0.7544312953292011</v>
      </c>
      <c r="G84" s="332">
        <v>216037.1695862369</v>
      </c>
      <c r="H84" s="332">
        <v>317.6858356879758</v>
      </c>
      <c r="I84" s="331">
        <v>0.6239294399517515</v>
      </c>
      <c r="K84" s="333" t="s">
        <v>118</v>
      </c>
      <c r="L84" s="334">
        <v>82159.00182898933</v>
      </c>
      <c r="N84" s="326" t="s">
        <v>184</v>
      </c>
      <c r="O84" s="327">
        <v>0.4530403080231219</v>
      </c>
      <c r="Q84" s="326" t="s">
        <v>307</v>
      </c>
      <c r="R84" s="328">
        <v>45754.195264404756</v>
      </c>
      <c r="T84" s="269" t="s">
        <v>107</v>
      </c>
      <c r="U84" s="227">
        <v>0.3279736616923293</v>
      </c>
      <c r="W84" s="274"/>
      <c r="X84" s="227"/>
    </row>
    <row r="85">
      <c r="A85" s="319" t="s">
        <v>227</v>
      </c>
      <c r="B85" s="329" t="s">
        <v>235</v>
      </c>
      <c r="C85" s="329">
        <v>1811084.0</v>
      </c>
      <c r="D85" s="330">
        <v>478349.8546879519</v>
      </c>
      <c r="E85" s="330">
        <v>512.1448599933019</v>
      </c>
      <c r="F85" s="331">
        <v>0.7300985762164565</v>
      </c>
      <c r="G85" s="332">
        <v>401878.7582113013</v>
      </c>
      <c r="H85" s="332">
        <v>430.2711464032413</v>
      </c>
      <c r="I85" s="331">
        <v>0.6133818298598905</v>
      </c>
      <c r="K85" s="333" t="s">
        <v>288</v>
      </c>
      <c r="L85" s="334">
        <v>82286.77564492729</v>
      </c>
      <c r="N85" s="326" t="s">
        <v>191</v>
      </c>
      <c r="O85" s="327">
        <v>0.45766154362024075</v>
      </c>
      <c r="Q85" s="326" t="s">
        <v>296</v>
      </c>
      <c r="R85" s="328">
        <v>51929.761623206534</v>
      </c>
      <c r="T85" s="269" t="s">
        <v>128</v>
      </c>
      <c r="U85" s="227">
        <v>0.329432213127884</v>
      </c>
      <c r="W85" s="274"/>
      <c r="X85" s="227"/>
    </row>
    <row r="86">
      <c r="A86" s="319" t="s">
        <v>227</v>
      </c>
      <c r="B86" s="329" t="s">
        <v>236</v>
      </c>
      <c r="C86" s="329">
        <v>1811085.0</v>
      </c>
      <c r="D86" s="330">
        <v>20894.790325739774</v>
      </c>
      <c r="E86" s="330">
        <v>432.53719041018013</v>
      </c>
      <c r="F86" s="331">
        <v>0.6636391562446092</v>
      </c>
      <c r="G86" s="332">
        <v>-23862.488842281615</v>
      </c>
      <c r="H86" s="332">
        <v>-493.9706845165165</v>
      </c>
      <c r="I86" s="331">
        <v>-0.7578961891606109</v>
      </c>
      <c r="K86" s="333" t="s">
        <v>151</v>
      </c>
      <c r="L86" s="334">
        <v>84331.2099707771</v>
      </c>
      <c r="N86" s="326" t="s">
        <v>186</v>
      </c>
      <c r="O86" s="327">
        <v>0.46524728141679456</v>
      </c>
      <c r="Q86" s="326" t="s">
        <v>254</v>
      </c>
      <c r="R86" s="328">
        <v>63369.05549468649</v>
      </c>
      <c r="T86" s="269" t="s">
        <v>158</v>
      </c>
      <c r="U86" s="227">
        <v>0.3307031063520345</v>
      </c>
      <c r="W86" s="274"/>
      <c r="X86" s="227"/>
    </row>
    <row r="87">
      <c r="A87" s="319" t="s">
        <v>227</v>
      </c>
      <c r="B87" s="329" t="s">
        <v>237</v>
      </c>
      <c r="C87" s="329">
        <v>1811086.0</v>
      </c>
      <c r="D87" s="330">
        <v>252005.7483915236</v>
      </c>
      <c r="E87" s="330">
        <v>536.3490539434029</v>
      </c>
      <c r="F87" s="331">
        <v>0.687887017744737</v>
      </c>
      <c r="G87" s="332">
        <v>132035.64384219554</v>
      </c>
      <c r="H87" s="332">
        <v>281.0141955632932</v>
      </c>
      <c r="I87" s="331">
        <v>0.36041084720617084</v>
      </c>
      <c r="K87" s="333" t="s">
        <v>128</v>
      </c>
      <c r="L87" s="334">
        <v>84581.57186902</v>
      </c>
      <c r="N87" s="326" t="s">
        <v>175</v>
      </c>
      <c r="O87" s="327">
        <v>0.4658887122855433</v>
      </c>
      <c r="Q87" s="326" t="s">
        <v>290</v>
      </c>
      <c r="R87" s="328">
        <v>66329.0365718859</v>
      </c>
      <c r="T87" s="269" t="s">
        <v>196</v>
      </c>
      <c r="U87" s="227">
        <v>0.3341040538948765</v>
      </c>
      <c r="W87" s="274"/>
      <c r="X87" s="227"/>
    </row>
    <row r="88">
      <c r="A88" s="319" t="s">
        <v>227</v>
      </c>
      <c r="B88" s="329" t="s">
        <v>238</v>
      </c>
      <c r="C88" s="329">
        <v>1811087.0</v>
      </c>
      <c r="D88" s="330">
        <v>187574.7336448753</v>
      </c>
      <c r="E88" s="330">
        <v>341.04893883287974</v>
      </c>
      <c r="F88" s="331">
        <v>0.782195545448008</v>
      </c>
      <c r="G88" s="332">
        <v>129939.6523164843</v>
      </c>
      <c r="H88" s="332">
        <v>236.25666247113477</v>
      </c>
      <c r="I88" s="331">
        <v>0.5418545197640684</v>
      </c>
      <c r="K88" s="333" t="s">
        <v>122</v>
      </c>
      <c r="L88" s="334">
        <v>86008.39922945031</v>
      </c>
      <c r="N88" s="326" t="s">
        <v>123</v>
      </c>
      <c r="O88" s="327">
        <v>0.46880305818905477</v>
      </c>
      <c r="Q88" s="326" t="s">
        <v>258</v>
      </c>
      <c r="R88" s="328">
        <v>66620.91072045175</v>
      </c>
      <c r="T88" s="269" t="s">
        <v>265</v>
      </c>
      <c r="U88" s="227">
        <v>0.3342039429526238</v>
      </c>
      <c r="W88" s="274"/>
      <c r="X88" s="227"/>
    </row>
    <row r="89">
      <c r="A89" s="319" t="s">
        <v>227</v>
      </c>
      <c r="B89" s="329" t="s">
        <v>239</v>
      </c>
      <c r="C89" s="329">
        <v>1811088.0</v>
      </c>
      <c r="D89" s="330">
        <v>173676.68681420814</v>
      </c>
      <c r="E89" s="330">
        <v>199.8649974270782</v>
      </c>
      <c r="F89" s="331">
        <v>0.642287344300809</v>
      </c>
      <c r="G89" s="332">
        <v>97456.99567337512</v>
      </c>
      <c r="H89" s="332">
        <v>112.15231328282348</v>
      </c>
      <c r="I89" s="331">
        <v>0.3604133409197828</v>
      </c>
      <c r="K89" s="333" t="s">
        <v>152</v>
      </c>
      <c r="L89" s="334">
        <v>91242.59705798351</v>
      </c>
      <c r="N89" s="326" t="s">
        <v>193</v>
      </c>
      <c r="O89" s="327">
        <v>0.4738568853585979</v>
      </c>
      <c r="Q89" s="326" t="s">
        <v>242</v>
      </c>
      <c r="R89" s="328">
        <v>66947.93171157317</v>
      </c>
      <c r="T89" s="269" t="s">
        <v>189</v>
      </c>
      <c r="U89" s="227">
        <v>0.354798360237128</v>
      </c>
      <c r="W89" s="274"/>
      <c r="X89" s="227"/>
    </row>
    <row r="90">
      <c r="A90" s="319" t="s">
        <v>227</v>
      </c>
      <c r="B90" s="329" t="s">
        <v>240</v>
      </c>
      <c r="C90" s="329">
        <v>1811089.0</v>
      </c>
      <c r="D90" s="330">
        <v>5811.317079927485</v>
      </c>
      <c r="E90" s="330">
        <v>458.3563705714736</v>
      </c>
      <c r="F90" s="331">
        <v>0.7126344231504748</v>
      </c>
      <c r="G90" s="332">
        <v>-54350.19562506486</v>
      </c>
      <c r="H90" s="332">
        <v>-4286.766332644366</v>
      </c>
      <c r="I90" s="331">
        <v>-6.664895371337553</v>
      </c>
      <c r="K90" s="333" t="s">
        <v>290</v>
      </c>
      <c r="L90" s="334">
        <v>91417.96292933446</v>
      </c>
      <c r="N90" s="326" t="s">
        <v>171</v>
      </c>
      <c r="O90" s="327">
        <v>0.4776941932466642</v>
      </c>
      <c r="Q90" s="326" t="s">
        <v>318</v>
      </c>
      <c r="R90" s="328">
        <v>70438.91043001926</v>
      </c>
      <c r="T90" s="269" t="s">
        <v>237</v>
      </c>
      <c r="U90" s="227">
        <v>0.36041084720617084</v>
      </c>
      <c r="W90" s="274"/>
      <c r="X90" s="227"/>
    </row>
    <row r="91">
      <c r="A91" s="319" t="s">
        <v>227</v>
      </c>
      <c r="B91" s="329" t="s">
        <v>241</v>
      </c>
      <c r="C91" s="329">
        <v>1811090.0</v>
      </c>
      <c r="D91" s="330">
        <v>15761.844074533055</v>
      </c>
      <c r="E91" s="330">
        <v>359.49831389775244</v>
      </c>
      <c r="F91" s="331">
        <v>0.7557825017757399</v>
      </c>
      <c r="G91" s="332">
        <v>622.7098451363127</v>
      </c>
      <c r="H91" s="332">
        <v>14.2028520467182</v>
      </c>
      <c r="I91" s="331">
        <v>0.029859019186588957</v>
      </c>
      <c r="K91" s="333" t="s">
        <v>216</v>
      </c>
      <c r="L91" s="334">
        <v>92084.55440229856</v>
      </c>
      <c r="N91" s="326" t="s">
        <v>109</v>
      </c>
      <c r="O91" s="327">
        <v>0.4797172514542454</v>
      </c>
      <c r="Q91" s="326" t="s">
        <v>216</v>
      </c>
      <c r="R91" s="328">
        <v>70582.84886979111</v>
      </c>
      <c r="T91" s="269" t="s">
        <v>239</v>
      </c>
      <c r="U91" s="227">
        <v>0.3604133409197828</v>
      </c>
      <c r="W91" s="274"/>
      <c r="X91" s="227"/>
    </row>
    <row r="92">
      <c r="A92" s="319" t="s">
        <v>227</v>
      </c>
      <c r="B92" s="329" t="s">
        <v>242</v>
      </c>
      <c r="C92" s="329">
        <v>1811091.0</v>
      </c>
      <c r="D92" s="330">
        <v>98472.27753777994</v>
      </c>
      <c r="E92" s="330">
        <v>230.96636215349386</v>
      </c>
      <c r="F92" s="331">
        <v>0.7428768197781324</v>
      </c>
      <c r="G92" s="332">
        <v>66947.93171157317</v>
      </c>
      <c r="H92" s="332">
        <v>157.02612580672917</v>
      </c>
      <c r="I92" s="331">
        <v>0.5050565280318214</v>
      </c>
      <c r="K92" s="333" t="s">
        <v>178</v>
      </c>
      <c r="L92" s="334">
        <v>93802.97464854467</v>
      </c>
      <c r="N92" s="326" t="s">
        <v>197</v>
      </c>
      <c r="O92" s="327">
        <v>0.48301885901150754</v>
      </c>
      <c r="Q92" s="326" t="s">
        <v>118</v>
      </c>
      <c r="R92" s="328">
        <v>72172.34947683285</v>
      </c>
      <c r="T92" s="269" t="s">
        <v>294</v>
      </c>
      <c r="U92" s="227">
        <v>0.361057595407149</v>
      </c>
      <c r="W92" s="274"/>
      <c r="X92" s="227"/>
    </row>
    <row r="93">
      <c r="A93" s="319" t="s">
        <v>227</v>
      </c>
      <c r="B93" s="329" t="s">
        <v>550</v>
      </c>
      <c r="C93" s="329">
        <v>1811092.0</v>
      </c>
      <c r="D93" s="330">
        <v>-547.9787758061199</v>
      </c>
      <c r="E93" s="330">
        <v>-92.36894661712935</v>
      </c>
      <c r="F93" s="331">
        <v>4.389167434048761</v>
      </c>
      <c r="G93" s="332">
        <v>-1076.39832704887</v>
      </c>
      <c r="H93" s="332">
        <v>-181.440931655941</v>
      </c>
      <c r="I93" s="331">
        <v>8.621670567801404</v>
      </c>
      <c r="K93" s="333" t="s">
        <v>318</v>
      </c>
      <c r="L93" s="334">
        <v>98014.0116222594</v>
      </c>
      <c r="N93" s="326" t="s">
        <v>159</v>
      </c>
      <c r="O93" s="327">
        <v>0.48468935830405907</v>
      </c>
      <c r="Q93" s="326" t="s">
        <v>309</v>
      </c>
      <c r="R93" s="328">
        <v>72443.13176575827</v>
      </c>
      <c r="T93" s="269" t="s">
        <v>109</v>
      </c>
      <c r="U93" s="227">
        <v>0.36376879976557036</v>
      </c>
      <c r="W93" s="274"/>
      <c r="X93" s="227"/>
    </row>
    <row r="94">
      <c r="A94" s="319" t="s">
        <v>227</v>
      </c>
      <c r="B94" s="329" t="s">
        <v>244</v>
      </c>
      <c r="C94" s="329">
        <v>1811093.0</v>
      </c>
      <c r="D94" s="330">
        <v>22372.467452699624</v>
      </c>
      <c r="E94" s="330">
        <v>206.4939900234772</v>
      </c>
      <c r="F94" s="331">
        <v>0.6664531824693715</v>
      </c>
      <c r="G94" s="332">
        <v>17848.675414877514</v>
      </c>
      <c r="H94" s="332">
        <v>164.7401749871476</v>
      </c>
      <c r="I94" s="331">
        <v>0.531693992102448</v>
      </c>
      <c r="K94" s="333" t="s">
        <v>242</v>
      </c>
      <c r="L94" s="334">
        <v>98472.27753777994</v>
      </c>
      <c r="N94" s="326" t="s">
        <v>113</v>
      </c>
      <c r="O94" s="327">
        <v>0.4885157504883785</v>
      </c>
      <c r="Q94" s="326" t="s">
        <v>115</v>
      </c>
      <c r="R94" s="328">
        <v>72547.5272210612</v>
      </c>
      <c r="T94" s="269" t="s">
        <v>186</v>
      </c>
      <c r="U94" s="227">
        <v>0.3736690629309869</v>
      </c>
      <c r="W94" s="274"/>
      <c r="X94" s="227"/>
    </row>
    <row r="95">
      <c r="A95" s="319" t="s">
        <v>227</v>
      </c>
      <c r="B95" s="329" t="s">
        <v>245</v>
      </c>
      <c r="C95" s="329">
        <v>1811094.0</v>
      </c>
      <c r="D95" s="330">
        <v>6771.05888764407</v>
      </c>
      <c r="E95" s="330">
        <v>700.8289486771279</v>
      </c>
      <c r="F95" s="331">
        <v>0.7836639701782134</v>
      </c>
      <c r="G95" s="332">
        <v>-4733.545404408984</v>
      </c>
      <c r="H95" s="332">
        <v>-489.93897473570195</v>
      </c>
      <c r="I95" s="331">
        <v>-0.5478476920954194</v>
      </c>
      <c r="K95" s="333" t="s">
        <v>554</v>
      </c>
      <c r="L95" s="334">
        <v>99942.22102800477</v>
      </c>
      <c r="N95" s="326" t="s">
        <v>185</v>
      </c>
      <c r="O95" s="327">
        <v>0.48869888618871604</v>
      </c>
      <c r="Q95" s="326" t="s">
        <v>178</v>
      </c>
      <c r="R95" s="328">
        <v>73805.6506782847</v>
      </c>
      <c r="T95" s="275" t="s">
        <v>213</v>
      </c>
      <c r="U95" s="227">
        <v>0.37680473038476686</v>
      </c>
      <c r="W95" s="274"/>
      <c r="X95" s="227"/>
    </row>
    <row r="96">
      <c r="A96" s="319" t="s">
        <v>246</v>
      </c>
      <c r="B96" s="329" t="s">
        <v>247</v>
      </c>
      <c r="C96" s="329">
        <v>1811095.0</v>
      </c>
      <c r="D96" s="330">
        <v>10.053020852144982</v>
      </c>
      <c r="E96" s="330">
        <v>0.03516394715500711</v>
      </c>
      <c r="F96" s="331">
        <v>5.341915833593254E-4</v>
      </c>
      <c r="G96" s="332">
        <v>-5935.038836886619</v>
      </c>
      <c r="H96" s="332">
        <v>-20.75986860990807</v>
      </c>
      <c r="I96" s="331">
        <v>-0.31537264671037496</v>
      </c>
      <c r="K96" s="333" t="s">
        <v>159</v>
      </c>
      <c r="L96" s="334">
        <v>100905.0055895947</v>
      </c>
      <c r="N96" s="326" t="s">
        <v>258</v>
      </c>
      <c r="O96" s="327">
        <v>0.4896185608669053</v>
      </c>
      <c r="Q96" s="326" t="s">
        <v>128</v>
      </c>
      <c r="R96" s="328">
        <v>78364.20820069214</v>
      </c>
      <c r="T96" s="269" t="s">
        <v>191</v>
      </c>
      <c r="U96" s="227">
        <v>0.38291322366602676</v>
      </c>
      <c r="W96" s="274"/>
      <c r="X96" s="227"/>
    </row>
    <row r="97">
      <c r="A97" s="319" t="s">
        <v>246</v>
      </c>
      <c r="B97" s="329" t="s">
        <v>250</v>
      </c>
      <c r="C97" s="329">
        <v>1811096.0</v>
      </c>
      <c r="D97" s="330">
        <v>-7152.668925332633</v>
      </c>
      <c r="E97" s="330">
        <v>-5.232187264745593</v>
      </c>
      <c r="F97" s="331">
        <v>-0.0750766078238383</v>
      </c>
      <c r="G97" s="332">
        <v>-42221.2509208415</v>
      </c>
      <c r="H97" s="332">
        <v>-30.884903757709115</v>
      </c>
      <c r="I97" s="331">
        <v>-0.44316720517977515</v>
      </c>
      <c r="K97" s="333" t="s">
        <v>191</v>
      </c>
      <c r="L97" s="334">
        <v>103960.5939776151</v>
      </c>
      <c r="N97" s="326" t="s">
        <v>187</v>
      </c>
      <c r="O97" s="327">
        <v>0.490423961642983</v>
      </c>
      <c r="Q97" s="326" t="s">
        <v>122</v>
      </c>
      <c r="R97" s="328">
        <v>80581.04742066997</v>
      </c>
      <c r="T97" s="269" t="s">
        <v>118</v>
      </c>
      <c r="U97" s="227">
        <v>0.38879857338804663</v>
      </c>
      <c r="W97" s="274"/>
      <c r="X97" s="227"/>
    </row>
    <row r="98">
      <c r="A98" s="319" t="s">
        <v>246</v>
      </c>
      <c r="B98" s="329" t="s">
        <v>251</v>
      </c>
      <c r="C98" s="329">
        <v>1811097.0</v>
      </c>
      <c r="D98" s="330">
        <v>219.14531264741527</v>
      </c>
      <c r="E98" s="330">
        <v>0.2901160934637495</v>
      </c>
      <c r="F98" s="331">
        <v>0.003848603004454557</v>
      </c>
      <c r="G98" s="332">
        <v>-23009.21297262</v>
      </c>
      <c r="H98" s="332">
        <v>-30.460806579203258</v>
      </c>
      <c r="I98" s="331">
        <v>-0.40408496584653986</v>
      </c>
      <c r="K98" s="333" t="s">
        <v>309</v>
      </c>
      <c r="L98" s="334">
        <v>118726.41730751895</v>
      </c>
      <c r="N98" s="326" t="s">
        <v>296</v>
      </c>
      <c r="O98" s="327">
        <v>0.5013636653418015</v>
      </c>
      <c r="Q98" s="326" t="s">
        <v>159</v>
      </c>
      <c r="R98" s="328">
        <v>83881.11629008522</v>
      </c>
      <c r="T98" s="269" t="s">
        <v>184</v>
      </c>
      <c r="U98" s="227">
        <v>0.38901787215448064</v>
      </c>
      <c r="W98" s="274"/>
      <c r="X98" s="227"/>
    </row>
    <row r="99">
      <c r="A99" s="319" t="s">
        <v>246</v>
      </c>
      <c r="B99" s="329" t="s">
        <v>252</v>
      </c>
      <c r="C99" s="329">
        <v>1811098.0</v>
      </c>
      <c r="D99" s="330">
        <v>-4084.9920905957533</v>
      </c>
      <c r="E99" s="330">
        <v>-15.343961155835427</v>
      </c>
      <c r="F99" s="331">
        <v>-0.2648919728625432</v>
      </c>
      <c r="G99" s="332">
        <v>-8227.357322537007</v>
      </c>
      <c r="H99" s="332">
        <v>-30.903426095440782</v>
      </c>
      <c r="I99" s="331">
        <v>-0.5335043163557465</v>
      </c>
      <c r="K99" s="333" t="s">
        <v>265</v>
      </c>
      <c r="L99" s="334">
        <v>120201.1953430128</v>
      </c>
      <c r="N99" s="326" t="s">
        <v>294</v>
      </c>
      <c r="O99" s="327">
        <v>0.5020075757332905</v>
      </c>
      <c r="Q99" s="326" t="s">
        <v>191</v>
      </c>
      <c r="R99" s="328">
        <v>86981.05997569984</v>
      </c>
      <c r="T99" s="275" t="s">
        <v>176</v>
      </c>
      <c r="U99" s="227">
        <v>0.3916020074688128</v>
      </c>
      <c r="W99" s="274"/>
      <c r="X99" s="227"/>
    </row>
    <row r="100">
      <c r="A100" s="319" t="s">
        <v>253</v>
      </c>
      <c r="B100" s="329" t="s">
        <v>254</v>
      </c>
      <c r="C100" s="329">
        <v>1811099.0</v>
      </c>
      <c r="D100" s="330">
        <v>73793.377716791</v>
      </c>
      <c r="E100" s="330">
        <v>103.98706064594866</v>
      </c>
      <c r="F100" s="331">
        <v>0.5506196427188355</v>
      </c>
      <c r="G100" s="332">
        <v>63369.05549468649</v>
      </c>
      <c r="H100" s="332">
        <v>89.29746842721167</v>
      </c>
      <c r="I100" s="331">
        <v>0.47283709968970455</v>
      </c>
      <c r="K100" s="333" t="s">
        <v>109</v>
      </c>
      <c r="L100" s="334">
        <v>123446.21597742272</v>
      </c>
      <c r="N100" s="326" t="s">
        <v>213</v>
      </c>
      <c r="O100" s="327">
        <v>0.5045179650188036</v>
      </c>
      <c r="Q100" s="326" t="s">
        <v>109</v>
      </c>
      <c r="R100" s="328">
        <v>93609.06176623394</v>
      </c>
      <c r="T100" s="269" t="s">
        <v>178</v>
      </c>
      <c r="U100" s="227">
        <v>0.401242418231233</v>
      </c>
      <c r="W100" s="274"/>
      <c r="X100" s="227"/>
    </row>
    <row r="101">
      <c r="A101" s="319" t="s">
        <v>253</v>
      </c>
      <c r="B101" s="329" t="s">
        <v>258</v>
      </c>
      <c r="C101" s="329">
        <v>1811100.0</v>
      </c>
      <c r="D101" s="330">
        <v>78240.89914096321</v>
      </c>
      <c r="E101" s="330">
        <v>81.49110674041945</v>
      </c>
      <c r="F101" s="331">
        <v>0.4896185608669053</v>
      </c>
      <c r="G101" s="332">
        <v>66620.91072045175</v>
      </c>
      <c r="H101" s="332">
        <v>69.38841202327028</v>
      </c>
      <c r="I101" s="331">
        <v>0.4169026019476366</v>
      </c>
      <c r="K101" s="333" t="s">
        <v>174</v>
      </c>
      <c r="L101" s="334">
        <v>124366.22463227926</v>
      </c>
      <c r="N101" s="326" t="s">
        <v>304</v>
      </c>
      <c r="O101" s="327">
        <v>0.5073614160674133</v>
      </c>
      <c r="Q101" s="326" t="s">
        <v>239</v>
      </c>
      <c r="R101" s="328">
        <v>97456.99567337512</v>
      </c>
      <c r="T101" s="269" t="s">
        <v>304</v>
      </c>
      <c r="U101" s="227">
        <v>0.40146156139180983</v>
      </c>
      <c r="W101" s="274"/>
      <c r="X101" s="227"/>
    </row>
    <row r="102">
      <c r="A102" s="319" t="s">
        <v>253</v>
      </c>
      <c r="B102" s="329" t="s">
        <v>259</v>
      </c>
      <c r="C102" s="329">
        <v>1811101.0</v>
      </c>
      <c r="D102" s="330">
        <v>16971.89266407478</v>
      </c>
      <c r="E102" s="330">
        <v>7.761308645798917</v>
      </c>
      <c r="F102" s="331">
        <v>0.09771034668079838</v>
      </c>
      <c r="G102" s="332">
        <v>-29131.43032356474</v>
      </c>
      <c r="H102" s="332">
        <v>-13.321909730985059</v>
      </c>
      <c r="I102" s="331">
        <v>-0.16771506941286718</v>
      </c>
      <c r="K102" s="333" t="s">
        <v>189</v>
      </c>
      <c r="L102" s="334">
        <v>127862.40031300316</v>
      </c>
      <c r="N102" s="326" t="s">
        <v>178</v>
      </c>
      <c r="O102" s="327">
        <v>0.509957327648613</v>
      </c>
      <c r="Q102" s="326" t="s">
        <v>265</v>
      </c>
      <c r="R102" s="328">
        <v>98260.24372262004</v>
      </c>
      <c r="T102" s="269" t="s">
        <v>185</v>
      </c>
      <c r="U102" s="227">
        <v>0.40167630061076226</v>
      </c>
      <c r="W102" s="274"/>
      <c r="X102" s="227"/>
    </row>
    <row r="103">
      <c r="A103" s="319" t="s">
        <v>253</v>
      </c>
      <c r="B103" s="329" t="s">
        <v>260</v>
      </c>
      <c r="C103" s="329">
        <v>1811102.0</v>
      </c>
      <c r="D103" s="330">
        <v>65306.05246961332</v>
      </c>
      <c r="E103" s="330">
        <v>34.53707916244468</v>
      </c>
      <c r="F103" s="331">
        <v>0.31572430135340307</v>
      </c>
      <c r="G103" s="332">
        <v>20564.216416836134</v>
      </c>
      <c r="H103" s="332">
        <v>10.875377448857142</v>
      </c>
      <c r="I103" s="331">
        <v>0.09941839409305539</v>
      </c>
      <c r="K103" s="333" t="s">
        <v>307</v>
      </c>
      <c r="L103" s="334">
        <v>130231.77149466565</v>
      </c>
      <c r="N103" s="326" t="s">
        <v>274</v>
      </c>
      <c r="O103" s="327">
        <v>0.5156617360480293</v>
      </c>
      <c r="Q103" s="326" t="s">
        <v>174</v>
      </c>
      <c r="R103" s="328">
        <v>108880.40097553958</v>
      </c>
      <c r="T103" s="269" t="s">
        <v>159</v>
      </c>
      <c r="U103" s="227">
        <v>0.402916428089094</v>
      </c>
      <c r="W103" s="274"/>
      <c r="X103" s="227"/>
    </row>
    <row r="104">
      <c r="A104" s="319" t="s">
        <v>253</v>
      </c>
      <c r="B104" s="329" t="s">
        <v>262</v>
      </c>
      <c r="C104" s="329">
        <v>1811103.0</v>
      </c>
      <c r="D104" s="330">
        <v>11735.606759229318</v>
      </c>
      <c r="E104" s="330">
        <v>22.790196856007423</v>
      </c>
      <c r="F104" s="331">
        <v>0.2427467315740001</v>
      </c>
      <c r="G104" s="332">
        <v>-2597.462331929193</v>
      </c>
      <c r="H104" s="332">
        <v>-5.044194057045745</v>
      </c>
      <c r="I104" s="331">
        <v>-0.053727557884173605</v>
      </c>
      <c r="K104" s="333" t="s">
        <v>164</v>
      </c>
      <c r="L104" s="334">
        <v>139094.89069027652</v>
      </c>
      <c r="N104" s="326" t="s">
        <v>116</v>
      </c>
      <c r="O104" s="327">
        <v>0.5284906157229821</v>
      </c>
      <c r="Q104" s="326" t="s">
        <v>189</v>
      </c>
      <c r="R104" s="328">
        <v>111141.74866370848</v>
      </c>
      <c r="T104" s="269" t="s">
        <v>123</v>
      </c>
      <c r="U104" s="227">
        <v>0.4068175402113808</v>
      </c>
      <c r="W104" s="274"/>
      <c r="X104" s="227"/>
    </row>
    <row r="105">
      <c r="A105" s="319" t="s">
        <v>253</v>
      </c>
      <c r="B105" s="329" t="s">
        <v>263</v>
      </c>
      <c r="C105" s="329">
        <v>1811104.0</v>
      </c>
      <c r="D105" s="330">
        <v>-14021.215832832331</v>
      </c>
      <c r="E105" s="330">
        <v>-17.077010190306083</v>
      </c>
      <c r="F105" s="331">
        <v>-0.8418027132534444</v>
      </c>
      <c r="G105" s="332">
        <v>-26371.62088910297</v>
      </c>
      <c r="H105" s="332">
        <v>-32.1190718427967</v>
      </c>
      <c r="I105" s="331">
        <v>-1.5832936517070701</v>
      </c>
      <c r="K105" s="333" t="s">
        <v>176</v>
      </c>
      <c r="L105" s="334">
        <v>148540.05173763903</v>
      </c>
      <c r="N105" s="326" t="s">
        <v>220</v>
      </c>
      <c r="O105" s="327">
        <v>0.5313183224974218</v>
      </c>
      <c r="Q105" s="326" t="s">
        <v>164</v>
      </c>
      <c r="R105" s="328">
        <v>112408.81709191418</v>
      </c>
      <c r="T105" s="275" t="s">
        <v>193</v>
      </c>
      <c r="U105" s="227">
        <v>0.4106962561896679</v>
      </c>
      <c r="W105" s="274"/>
      <c r="X105" s="227"/>
    </row>
    <row r="106">
      <c r="A106" s="319" t="s">
        <v>264</v>
      </c>
      <c r="B106" s="329" t="s">
        <v>265</v>
      </c>
      <c r="C106" s="329">
        <v>1811105.0</v>
      </c>
      <c r="D106" s="330">
        <v>120201.1953430128</v>
      </c>
      <c r="E106" s="330">
        <v>106.09053840943517</v>
      </c>
      <c r="F106" s="331">
        <v>0.4088297760043688</v>
      </c>
      <c r="G106" s="332">
        <v>98260.24372262004</v>
      </c>
      <c r="H106" s="332">
        <v>86.7252786549019</v>
      </c>
      <c r="I106" s="331">
        <v>0.3342039429526238</v>
      </c>
      <c r="K106" s="333" t="s">
        <v>131</v>
      </c>
      <c r="L106" s="334">
        <v>165779.42222201492</v>
      </c>
      <c r="N106" s="326" t="s">
        <v>131</v>
      </c>
      <c r="O106" s="327">
        <v>0.5322040161736104</v>
      </c>
      <c r="Q106" s="326" t="s">
        <v>284</v>
      </c>
      <c r="R106" s="328">
        <v>119878.6050350861</v>
      </c>
      <c r="T106" s="269" t="s">
        <v>175</v>
      </c>
      <c r="U106" s="227">
        <v>0.41332741180059585</v>
      </c>
      <c r="W106" s="274"/>
      <c r="X106" s="227"/>
    </row>
    <row r="107">
      <c r="A107" s="319" t="s">
        <v>264</v>
      </c>
      <c r="B107" s="329" t="s">
        <v>554</v>
      </c>
      <c r="C107" s="329">
        <v>1811106.0</v>
      </c>
      <c r="D107" s="330">
        <v>99942.22102800477</v>
      </c>
      <c r="E107" s="330">
        <v>31.878764196804656</v>
      </c>
      <c r="F107" s="331">
        <v>0.16716856576882655</v>
      </c>
      <c r="G107" s="332">
        <v>-22625.105241998797</v>
      </c>
      <c r="H107" s="332">
        <v>-7.216773727046395</v>
      </c>
      <c r="I107" s="331">
        <v>-0.037843929770320875</v>
      </c>
      <c r="K107" s="333" t="s">
        <v>153</v>
      </c>
      <c r="L107" s="334">
        <v>166830.4696503728</v>
      </c>
      <c r="N107" s="326" t="s">
        <v>174</v>
      </c>
      <c r="O107" s="327">
        <v>0.5335809299185935</v>
      </c>
      <c r="Q107" s="326" t="s">
        <v>173</v>
      </c>
      <c r="R107" s="328">
        <v>125618.32095294306</v>
      </c>
      <c r="T107" s="269" t="s">
        <v>171</v>
      </c>
      <c r="U107" s="227">
        <v>0.41632323403796834</v>
      </c>
      <c r="W107" s="274"/>
      <c r="X107" s="227"/>
    </row>
    <row r="108">
      <c r="A108" s="319" t="s">
        <v>264</v>
      </c>
      <c r="B108" s="329" t="s">
        <v>555</v>
      </c>
      <c r="C108" s="329">
        <v>1811107.0</v>
      </c>
      <c r="D108" s="330">
        <v>4104.070987914121</v>
      </c>
      <c r="E108" s="330">
        <v>10.308586592423325</v>
      </c>
      <c r="F108" s="331">
        <v>0.07344579271540079</v>
      </c>
      <c r="G108" s="332">
        <v>-18723.77519375914</v>
      </c>
      <c r="H108" s="332">
        <v>-47.03029223674159</v>
      </c>
      <c r="I108" s="331">
        <v>-0.33507766210192386</v>
      </c>
      <c r="K108" s="333" t="s">
        <v>173</v>
      </c>
      <c r="L108" s="334">
        <v>171925.4296506324</v>
      </c>
      <c r="N108" s="326" t="s">
        <v>119</v>
      </c>
      <c r="O108" s="327">
        <v>0.5454173077447816</v>
      </c>
      <c r="Q108" s="326" t="s">
        <v>238</v>
      </c>
      <c r="R108" s="328">
        <v>129939.6523164843</v>
      </c>
      <c r="T108" s="269" t="s">
        <v>258</v>
      </c>
      <c r="U108" s="227">
        <v>0.4169026019476366</v>
      </c>
      <c r="W108" s="274"/>
      <c r="X108" s="227"/>
    </row>
    <row r="109">
      <c r="A109" s="319" t="s">
        <v>264</v>
      </c>
      <c r="B109" s="329" t="s">
        <v>270</v>
      </c>
      <c r="C109" s="329">
        <v>1811108.0</v>
      </c>
      <c r="D109" s="330">
        <v>918.9386497167507</v>
      </c>
      <c r="E109" s="330">
        <v>3.0366693203776123</v>
      </c>
      <c r="F109" s="331">
        <v>0.025430778823706465</v>
      </c>
      <c r="G109" s="332">
        <v>-24738.174375434886</v>
      </c>
      <c r="H109" s="332">
        <v>-81.74828122768572</v>
      </c>
      <c r="I109" s="331">
        <v>-0.6846061390908759</v>
      </c>
      <c r="K109" s="333" t="s">
        <v>239</v>
      </c>
      <c r="L109" s="334">
        <v>173676.68681420814</v>
      </c>
      <c r="N109" s="326" t="s">
        <v>132</v>
      </c>
      <c r="O109" s="327">
        <v>0.5484128455403765</v>
      </c>
      <c r="Q109" s="326" t="s">
        <v>237</v>
      </c>
      <c r="R109" s="328">
        <v>132035.64384219554</v>
      </c>
      <c r="T109" s="269" t="s">
        <v>197</v>
      </c>
      <c r="U109" s="227">
        <v>0.4260780947685162</v>
      </c>
      <c r="W109" s="274"/>
      <c r="X109" s="227"/>
    </row>
    <row r="110">
      <c r="A110" s="319" t="s">
        <v>264</v>
      </c>
      <c r="B110" s="329" t="s">
        <v>272</v>
      </c>
      <c r="C110" s="329">
        <v>1811109.0</v>
      </c>
      <c r="D110" s="330">
        <v>1377.6246382772842</v>
      </c>
      <c r="E110" s="330">
        <v>17.11069260397186</v>
      </c>
      <c r="F110" s="331">
        <v>0.10545193746307385</v>
      </c>
      <c r="G110" s="332">
        <v>-11608.95955409035</v>
      </c>
      <c r="H110" s="332">
        <v>-144.1882882048173</v>
      </c>
      <c r="I110" s="331">
        <v>-0.8886217935533821</v>
      </c>
      <c r="K110" s="333" t="s">
        <v>132</v>
      </c>
      <c r="L110" s="334">
        <v>179685.7402440152</v>
      </c>
      <c r="N110" s="326" t="s">
        <v>254</v>
      </c>
      <c r="O110" s="327">
        <v>0.5506196427188355</v>
      </c>
      <c r="Q110" s="326" t="s">
        <v>176</v>
      </c>
      <c r="R110" s="328">
        <v>132885.0915266553</v>
      </c>
      <c r="T110" s="269" t="s">
        <v>120</v>
      </c>
      <c r="U110" s="227">
        <v>0.42643298467924196</v>
      </c>
      <c r="W110" s="274"/>
      <c r="X110" s="227"/>
    </row>
    <row r="111">
      <c r="A111" s="319" t="s">
        <v>264</v>
      </c>
      <c r="B111" s="329" t="s">
        <v>274</v>
      </c>
      <c r="C111" s="329">
        <v>1811110.0</v>
      </c>
      <c r="D111" s="330">
        <v>47095.38480628131</v>
      </c>
      <c r="E111" s="330">
        <v>145.75041681054245</v>
      </c>
      <c r="F111" s="331">
        <v>0.5156617360480293</v>
      </c>
      <c r="G111" s="332">
        <v>4506.616548116217</v>
      </c>
      <c r="H111" s="332">
        <v>13.947040522017796</v>
      </c>
      <c r="I111" s="331">
        <v>0.04934431945854785</v>
      </c>
      <c r="K111" s="333" t="s">
        <v>180</v>
      </c>
      <c r="L111" s="334">
        <v>180105.7957009839</v>
      </c>
      <c r="N111" s="326" t="s">
        <v>218</v>
      </c>
      <c r="O111" s="327">
        <v>0.5525827976102795</v>
      </c>
      <c r="Q111" s="326" t="s">
        <v>120</v>
      </c>
      <c r="R111" s="328">
        <v>137853.68348442568</v>
      </c>
      <c r="T111" s="275" t="s">
        <v>296</v>
      </c>
      <c r="U111" s="227">
        <v>0.43432414690088134</v>
      </c>
      <c r="W111" s="274"/>
      <c r="X111" s="227"/>
    </row>
    <row r="112">
      <c r="A112" s="319" t="s">
        <v>275</v>
      </c>
      <c r="B112" s="329" t="s">
        <v>276</v>
      </c>
      <c r="C112" s="329">
        <v>1811111.0</v>
      </c>
      <c r="D112" s="330">
        <v>2411.030852304586</v>
      </c>
      <c r="E112" s="330">
        <v>46.85234127159604</v>
      </c>
      <c r="F112" s="331">
        <v>0.3409313219968996</v>
      </c>
      <c r="G112" s="332">
        <v>-51.37868234962389</v>
      </c>
      <c r="H112" s="332">
        <v>-0.998415908792113</v>
      </c>
      <c r="I112" s="331">
        <v>-0.0072651920149312</v>
      </c>
      <c r="K112" s="333" t="s">
        <v>120</v>
      </c>
      <c r="L112" s="334">
        <v>180865.50588759323</v>
      </c>
      <c r="N112" s="326" t="s">
        <v>120</v>
      </c>
      <c r="O112" s="327">
        <v>0.5594846329215497</v>
      </c>
      <c r="Q112" s="326" t="s">
        <v>153</v>
      </c>
      <c r="R112" s="328">
        <v>143432.94461690282</v>
      </c>
      <c r="T112" s="269" t="s">
        <v>220</v>
      </c>
      <c r="U112" s="227">
        <v>0.44109566657604854</v>
      </c>
      <c r="W112" s="274"/>
      <c r="X112" s="227"/>
    </row>
    <row r="113">
      <c r="A113" s="319" t="s">
        <v>275</v>
      </c>
      <c r="B113" s="329" t="s">
        <v>280</v>
      </c>
      <c r="C113" s="329">
        <v>1811112.0</v>
      </c>
      <c r="D113" s="330">
        <v>833.08893251466</v>
      </c>
      <c r="E113" s="330">
        <v>8.042400381076988</v>
      </c>
      <c r="F113" s="331">
        <v>0.07313186317239545</v>
      </c>
      <c r="G113" s="332">
        <v>-3573.814274142069</v>
      </c>
      <c r="H113" s="332">
        <v>-34.500572698164824</v>
      </c>
      <c r="I113" s="331">
        <v>-0.3137236449789379</v>
      </c>
      <c r="K113" s="333" t="s">
        <v>197</v>
      </c>
      <c r="L113" s="334">
        <v>181260.81356090194</v>
      </c>
      <c r="N113" s="326" t="s">
        <v>121</v>
      </c>
      <c r="O113" s="327">
        <v>0.5849113124983242</v>
      </c>
      <c r="Q113" s="326" t="s">
        <v>185</v>
      </c>
      <c r="R113" s="328">
        <v>149608.8670627678</v>
      </c>
      <c r="T113" s="269" t="s">
        <v>187</v>
      </c>
      <c r="U113" s="227">
        <v>0.44324513540209537</v>
      </c>
      <c r="W113" s="274"/>
      <c r="X113" s="227"/>
    </row>
    <row r="114">
      <c r="A114" s="319" t="s">
        <v>275</v>
      </c>
      <c r="B114" s="329" t="s">
        <v>282</v>
      </c>
      <c r="C114" s="329">
        <v>1811113.0</v>
      </c>
      <c r="D114" s="330">
        <v>374.0689827277711</v>
      </c>
      <c r="E114" s="330">
        <v>4.275826633804933</v>
      </c>
      <c r="F114" s="331">
        <v>0.028170242101004904</v>
      </c>
      <c r="G114" s="332">
        <v>-4500.533449295006</v>
      </c>
      <c r="H114" s="332">
        <v>-51.443722087030245</v>
      </c>
      <c r="I114" s="331">
        <v>-0.3389244302636448</v>
      </c>
      <c r="K114" s="333" t="s">
        <v>185</v>
      </c>
      <c r="L114" s="334">
        <v>182021.41024092905</v>
      </c>
      <c r="N114" s="326" t="s">
        <v>122</v>
      </c>
      <c r="O114" s="327">
        <v>0.5884674813936563</v>
      </c>
      <c r="Q114" s="326" t="s">
        <v>131</v>
      </c>
      <c r="R114" s="328">
        <v>155910.80023879098</v>
      </c>
      <c r="T114" s="269" t="s">
        <v>218</v>
      </c>
      <c r="U114" s="227">
        <v>0.46232096710556503</v>
      </c>
      <c r="W114" s="274"/>
      <c r="X114" s="227"/>
    </row>
    <row r="115">
      <c r="A115" s="319" t="s">
        <v>275</v>
      </c>
      <c r="B115" s="329" t="s">
        <v>284</v>
      </c>
      <c r="C115" s="329">
        <v>1811114.0</v>
      </c>
      <c r="D115" s="330">
        <v>208254.82046575565</v>
      </c>
      <c r="E115" s="330">
        <v>32.01339296614101</v>
      </c>
      <c r="F115" s="331">
        <v>0.33215475559758423</v>
      </c>
      <c r="G115" s="332">
        <v>119878.6050350861</v>
      </c>
      <c r="H115" s="332">
        <v>18.428005088372384</v>
      </c>
      <c r="I115" s="331">
        <v>0.19119964987007762</v>
      </c>
      <c r="K115" s="333" t="s">
        <v>238</v>
      </c>
      <c r="L115" s="334">
        <v>187574.7336448753</v>
      </c>
      <c r="N115" s="326" t="s">
        <v>162</v>
      </c>
      <c r="O115" s="327">
        <v>0.5927343377883614</v>
      </c>
      <c r="Q115" s="326" t="s">
        <v>132</v>
      </c>
      <c r="R115" s="328">
        <v>157161.26268909604</v>
      </c>
      <c r="T115" s="269" t="s">
        <v>174</v>
      </c>
      <c r="U115" s="227">
        <v>0.46714054217063355</v>
      </c>
      <c r="W115" s="274"/>
      <c r="X115" s="227"/>
    </row>
    <row r="116">
      <c r="A116" s="319" t="s">
        <v>275</v>
      </c>
      <c r="B116" s="329" t="s">
        <v>286</v>
      </c>
      <c r="C116" s="329">
        <v>1811115.0</v>
      </c>
      <c r="D116" s="330">
        <v>5515.196286460869</v>
      </c>
      <c r="E116" s="330">
        <v>70.03450535634889</v>
      </c>
      <c r="F116" s="331">
        <v>0.30103442371021405</v>
      </c>
      <c r="G116" s="332">
        <v>-29691.778816684076</v>
      </c>
      <c r="H116" s="332">
        <v>-377.03989750670894</v>
      </c>
      <c r="I116" s="331">
        <v>-1.6206580982355852</v>
      </c>
      <c r="K116" s="333" t="s">
        <v>126</v>
      </c>
      <c r="L116" s="334">
        <v>196023.78488229</v>
      </c>
      <c r="N116" s="326" t="s">
        <v>153</v>
      </c>
      <c r="O116" s="327">
        <v>0.596961836180782</v>
      </c>
      <c r="Q116" s="326" t="s">
        <v>180</v>
      </c>
      <c r="R116" s="328">
        <v>157209.39433085843</v>
      </c>
      <c r="T116" s="269" t="s">
        <v>210</v>
      </c>
      <c r="U116" s="227">
        <v>0.47278726554668193</v>
      </c>
      <c r="W116" s="274"/>
      <c r="X116" s="227"/>
    </row>
    <row r="117">
      <c r="A117" s="319" t="s">
        <v>275</v>
      </c>
      <c r="B117" s="329" t="s">
        <v>288</v>
      </c>
      <c r="C117" s="329">
        <v>1811116.0</v>
      </c>
      <c r="D117" s="330">
        <v>82286.77564492729</v>
      </c>
      <c r="E117" s="330">
        <v>17.459601186825665</v>
      </c>
      <c r="F117" s="331">
        <v>0.16253804701761726</v>
      </c>
      <c r="G117" s="332">
        <v>13177.421602433082</v>
      </c>
      <c r="H117" s="332">
        <v>2.79598421551867</v>
      </c>
      <c r="I117" s="331">
        <v>0.02602887712151194</v>
      </c>
      <c r="K117" s="333" t="s">
        <v>210</v>
      </c>
      <c r="L117" s="334">
        <v>201727.61072687575</v>
      </c>
      <c r="N117" s="326" t="s">
        <v>210</v>
      </c>
      <c r="O117" s="327">
        <v>0.6007962028172257</v>
      </c>
      <c r="Q117" s="326" t="s">
        <v>210</v>
      </c>
      <c r="R117" s="328">
        <v>158746.41852528462</v>
      </c>
      <c r="T117" s="269" t="s">
        <v>254</v>
      </c>
      <c r="U117" s="227">
        <v>0.47283709968970455</v>
      </c>
      <c r="W117" s="274"/>
      <c r="X117" s="227"/>
    </row>
    <row r="118">
      <c r="A118" s="319" t="s">
        <v>275</v>
      </c>
      <c r="B118" s="329" t="s">
        <v>289</v>
      </c>
      <c r="C118" s="329">
        <v>1811117.0</v>
      </c>
      <c r="D118" s="330">
        <v>34429.08215373586</v>
      </c>
      <c r="E118" s="330">
        <v>17.607613439286563</v>
      </c>
      <c r="F118" s="331">
        <v>0.17952171384086982</v>
      </c>
      <c r="G118" s="332">
        <v>11231.845034865226</v>
      </c>
      <c r="H118" s="332">
        <v>5.744155034421029</v>
      </c>
      <c r="I118" s="331">
        <v>0.05856560628745303</v>
      </c>
      <c r="K118" s="333" t="s">
        <v>284</v>
      </c>
      <c r="L118" s="334">
        <v>208254.82046575565</v>
      </c>
      <c r="N118" s="326" t="s">
        <v>222</v>
      </c>
      <c r="O118" s="327">
        <v>0.6027137273705907</v>
      </c>
      <c r="Q118" s="326" t="s">
        <v>197</v>
      </c>
      <c r="R118" s="328">
        <v>159892.8502631827</v>
      </c>
      <c r="T118" s="269" t="s">
        <v>132</v>
      </c>
      <c r="U118" s="227">
        <v>0.4796666400071581</v>
      </c>
      <c r="W118" s="274"/>
      <c r="X118" s="227"/>
    </row>
    <row r="119">
      <c r="A119" s="319" t="s">
        <v>275</v>
      </c>
      <c r="B119" s="329" t="s">
        <v>290</v>
      </c>
      <c r="C119" s="329">
        <v>1811118.0</v>
      </c>
      <c r="D119" s="330">
        <v>91417.96292933446</v>
      </c>
      <c r="E119" s="330">
        <v>51.36953428188402</v>
      </c>
      <c r="F119" s="331">
        <v>0.4193925092559469</v>
      </c>
      <c r="G119" s="332">
        <v>66329.0365718859</v>
      </c>
      <c r="H119" s="332">
        <v>37.27157780465583</v>
      </c>
      <c r="I119" s="331">
        <v>0.3042936004373207</v>
      </c>
      <c r="K119" s="333" t="s">
        <v>233</v>
      </c>
      <c r="L119" s="334">
        <v>208682.65529700345</v>
      </c>
      <c r="N119" s="326" t="s">
        <v>305</v>
      </c>
      <c r="O119" s="327">
        <v>0.6083472587013943</v>
      </c>
      <c r="Q119" s="326" t="s">
        <v>233</v>
      </c>
      <c r="R119" s="328">
        <v>168874.16074981802</v>
      </c>
      <c r="T119" s="269" t="s">
        <v>116</v>
      </c>
      <c r="U119" s="227">
        <v>0.49076949050504187</v>
      </c>
      <c r="W119" s="274"/>
      <c r="X119" s="227"/>
    </row>
    <row r="120">
      <c r="A120" s="319" t="s">
        <v>275</v>
      </c>
      <c r="B120" s="329" t="s">
        <v>291</v>
      </c>
      <c r="C120" s="329">
        <v>1811119.0</v>
      </c>
      <c r="D120" s="330">
        <v>5705.175181181117</v>
      </c>
      <c r="E120" s="330">
        <v>66.43194202586305</v>
      </c>
      <c r="F120" s="331">
        <v>0.4077324846169592</v>
      </c>
      <c r="G120" s="332">
        <v>-44457.49754959275</v>
      </c>
      <c r="H120" s="332">
        <v>-517.6699761247411</v>
      </c>
      <c r="I120" s="331">
        <v>-3.177249665451136</v>
      </c>
      <c r="K120" s="333" t="s">
        <v>203</v>
      </c>
      <c r="L120" s="334">
        <v>212089.45409711855</v>
      </c>
      <c r="N120" s="326" t="s">
        <v>124</v>
      </c>
      <c r="O120" s="327">
        <v>0.6130252913397666</v>
      </c>
      <c r="Q120" s="326" t="s">
        <v>203</v>
      </c>
      <c r="R120" s="328">
        <v>174560.71332724998</v>
      </c>
      <c r="T120" s="269" t="s">
        <v>131</v>
      </c>
      <c r="U120" s="227">
        <v>0.5005226399016071</v>
      </c>
      <c r="W120" s="274"/>
      <c r="X120" s="227"/>
    </row>
    <row r="121">
      <c r="A121" s="319" t="s">
        <v>275</v>
      </c>
      <c r="B121" s="329" t="s">
        <v>292</v>
      </c>
      <c r="C121" s="329">
        <v>1811120.0</v>
      </c>
      <c r="D121" s="330">
        <v>69811.3397385581</v>
      </c>
      <c r="E121" s="330">
        <v>25.704693948819557</v>
      </c>
      <c r="F121" s="331">
        <v>0.2602922884192531</v>
      </c>
      <c r="G121" s="332">
        <v>42137.70807682359</v>
      </c>
      <c r="H121" s="332">
        <v>15.515199878354656</v>
      </c>
      <c r="I121" s="331">
        <v>0.15711087203216872</v>
      </c>
      <c r="K121" s="333" t="s">
        <v>193</v>
      </c>
      <c r="L121" s="334">
        <v>222249.0387248045</v>
      </c>
      <c r="N121" s="326" t="s">
        <v>306</v>
      </c>
      <c r="O121" s="327">
        <v>0.6137418917893617</v>
      </c>
      <c r="Q121" s="326" t="s">
        <v>126</v>
      </c>
      <c r="R121" s="328">
        <v>186094.7359055499</v>
      </c>
      <c r="T121" s="269" t="s">
        <v>242</v>
      </c>
      <c r="U121" s="227">
        <v>0.5050565280318214</v>
      </c>
      <c r="W121" s="274"/>
      <c r="X121" s="227"/>
    </row>
    <row r="122">
      <c r="A122" s="319" t="s">
        <v>275</v>
      </c>
      <c r="B122" s="329" t="s">
        <v>286</v>
      </c>
      <c r="C122" s="329">
        <v>1811121.0</v>
      </c>
      <c r="D122" s="330">
        <v>18186.36280817657</v>
      </c>
      <c r="E122" s="330">
        <v>50.22195087972702</v>
      </c>
      <c r="F122" s="331">
        <v>0.31598375953327784</v>
      </c>
      <c r="G122" s="332">
        <v>3446.203321267829</v>
      </c>
      <c r="H122" s="332">
        <v>9.51674921191227</v>
      </c>
      <c r="I122" s="331">
        <v>0.05987696897153557</v>
      </c>
      <c r="K122" s="333" t="s">
        <v>237</v>
      </c>
      <c r="L122" s="334">
        <v>252005.7483915236</v>
      </c>
      <c r="N122" s="326" t="s">
        <v>115</v>
      </c>
      <c r="O122" s="327">
        <v>0.6174081195737883</v>
      </c>
      <c r="Q122" s="326" t="s">
        <v>193</v>
      </c>
      <c r="R122" s="328">
        <v>192625.34948068694</v>
      </c>
      <c r="T122" s="269" t="s">
        <v>153</v>
      </c>
      <c r="U122" s="227">
        <v>0.5132395429130255</v>
      </c>
      <c r="W122" s="274"/>
      <c r="X122" s="227"/>
    </row>
    <row r="123">
      <c r="A123" s="319" t="s">
        <v>275</v>
      </c>
      <c r="B123" s="329" t="s">
        <v>293</v>
      </c>
      <c r="C123" s="329">
        <v>1811122.0</v>
      </c>
      <c r="D123" s="330">
        <v>66987.633816838</v>
      </c>
      <c r="E123" s="330">
        <v>32.20660737962566</v>
      </c>
      <c r="F123" s="331">
        <v>0.3194470157134046</v>
      </c>
      <c r="G123" s="332">
        <v>39145.88734696485</v>
      </c>
      <c r="H123" s="332">
        <v>18.82073081963151</v>
      </c>
      <c r="I123" s="331">
        <v>0.18667679656566377</v>
      </c>
      <c r="K123" s="333" t="s">
        <v>234</v>
      </c>
      <c r="L123" s="334">
        <v>261223.7718784397</v>
      </c>
      <c r="N123" s="326" t="s">
        <v>180</v>
      </c>
      <c r="O123" s="327">
        <v>0.619722468515211</v>
      </c>
      <c r="Q123" s="326" t="s">
        <v>234</v>
      </c>
      <c r="R123" s="328">
        <v>216037.1695862369</v>
      </c>
      <c r="T123" s="269" t="s">
        <v>305</v>
      </c>
      <c r="U123" s="227">
        <v>0.519163890572547</v>
      </c>
      <c r="W123" s="274"/>
      <c r="X123" s="227"/>
    </row>
    <row r="124">
      <c r="A124" s="319" t="s">
        <v>275</v>
      </c>
      <c r="B124" s="329" t="s">
        <v>294</v>
      </c>
      <c r="C124" s="329">
        <v>1811123.0</v>
      </c>
      <c r="D124" s="330">
        <v>30657.442007607817</v>
      </c>
      <c r="E124" s="330">
        <v>103.68600341187144</v>
      </c>
      <c r="F124" s="331">
        <v>0.5020075757332905</v>
      </c>
      <c r="G124" s="332">
        <v>22049.67181308406</v>
      </c>
      <c r="H124" s="332">
        <v>74.5738129839644</v>
      </c>
      <c r="I124" s="331">
        <v>0.361057595407149</v>
      </c>
      <c r="K124" s="333" t="s">
        <v>220</v>
      </c>
      <c r="L124" s="334">
        <v>267352.6847385209</v>
      </c>
      <c r="N124" s="326" t="s">
        <v>126</v>
      </c>
      <c r="O124" s="327">
        <v>0.6213545136333521</v>
      </c>
      <c r="Q124" s="326" t="s">
        <v>220</v>
      </c>
      <c r="R124" s="328">
        <v>221953.78117457312</v>
      </c>
      <c r="T124" s="269" t="s">
        <v>216</v>
      </c>
      <c r="U124" s="227">
        <v>0.5192059755105555</v>
      </c>
      <c r="W124" s="274"/>
      <c r="X124" s="227"/>
    </row>
    <row r="125">
      <c r="A125" s="319" t="s">
        <v>275</v>
      </c>
      <c r="B125" s="329" t="s">
        <v>296</v>
      </c>
      <c r="C125" s="329">
        <v>1811124.0</v>
      </c>
      <c r="D125" s="330">
        <v>59945.31000294246</v>
      </c>
      <c r="E125" s="330">
        <v>105.45671697133196</v>
      </c>
      <c r="F125" s="331">
        <v>0.5013636653418015</v>
      </c>
      <c r="G125" s="332">
        <v>51929.761623206534</v>
      </c>
      <c r="H125" s="332">
        <v>91.35564022637328</v>
      </c>
      <c r="I125" s="331">
        <v>0.43432414690088134</v>
      </c>
      <c r="K125" s="333" t="s">
        <v>183</v>
      </c>
      <c r="L125" s="334">
        <v>278733.4817655927</v>
      </c>
      <c r="N125" s="326" t="s">
        <v>239</v>
      </c>
      <c r="O125" s="327">
        <v>0.642287344300809</v>
      </c>
      <c r="Q125" s="326" t="s">
        <v>183</v>
      </c>
      <c r="R125" s="328">
        <v>224741.96533353342</v>
      </c>
      <c r="T125" s="269" t="s">
        <v>222</v>
      </c>
      <c r="U125" s="227">
        <v>0.5253024573015038</v>
      </c>
      <c r="W125" s="274"/>
      <c r="X125" s="227"/>
    </row>
    <row r="126">
      <c r="A126" s="319" t="s">
        <v>275</v>
      </c>
      <c r="B126" s="329" t="s">
        <v>298</v>
      </c>
      <c r="C126" s="329">
        <v>1811125.0</v>
      </c>
      <c r="D126" s="330">
        <v>10181.415594705135</v>
      </c>
      <c r="E126" s="330">
        <v>180.49083125399108</v>
      </c>
      <c r="F126" s="331">
        <v>0.6778153516683613</v>
      </c>
      <c r="G126" s="332">
        <v>3678.3709563755383</v>
      </c>
      <c r="H126" s="332">
        <v>65.20824392258655</v>
      </c>
      <c r="I126" s="331">
        <v>0.24488306956637682</v>
      </c>
      <c r="K126" s="333" t="s">
        <v>218</v>
      </c>
      <c r="L126" s="334">
        <v>282263.19756937865</v>
      </c>
      <c r="N126" s="326" t="s">
        <v>203</v>
      </c>
      <c r="O126" s="327">
        <v>0.6546766439649732</v>
      </c>
      <c r="Q126" s="326" t="s">
        <v>218</v>
      </c>
      <c r="R126" s="328">
        <v>236156.81675747613</v>
      </c>
      <c r="T126" s="269" t="s">
        <v>244</v>
      </c>
      <c r="U126" s="227">
        <v>0.531693992102448</v>
      </c>
      <c r="W126" s="274"/>
      <c r="X126" s="227"/>
    </row>
    <row r="127">
      <c r="A127" s="319" t="s">
        <v>275</v>
      </c>
      <c r="B127" s="329" t="s">
        <v>300</v>
      </c>
      <c r="C127" s="329">
        <v>1811126.0</v>
      </c>
      <c r="D127" s="330">
        <v>14895.241837499809</v>
      </c>
      <c r="E127" s="330">
        <v>29.271695560246265</v>
      </c>
      <c r="F127" s="331">
        <v>0.2909410577929413</v>
      </c>
      <c r="G127" s="332">
        <v>5754.166586011554</v>
      </c>
      <c r="H127" s="332">
        <v>11.307920633059272</v>
      </c>
      <c r="I127" s="331">
        <v>0.1123931609513232</v>
      </c>
      <c r="K127" s="333" t="s">
        <v>306</v>
      </c>
      <c r="L127" s="334">
        <v>305838.3448014858</v>
      </c>
      <c r="N127" s="326" t="s">
        <v>236</v>
      </c>
      <c r="O127" s="327">
        <v>0.6636391562446092</v>
      </c>
      <c r="Q127" s="326" t="s">
        <v>306</v>
      </c>
      <c r="R127" s="328">
        <v>265241.65523964824</v>
      </c>
      <c r="T127" s="269" t="s">
        <v>306</v>
      </c>
      <c r="U127" s="227">
        <v>0.5322743797014315</v>
      </c>
      <c r="W127" s="274"/>
      <c r="X127" s="227"/>
    </row>
    <row r="128">
      <c r="A128" s="319" t="s">
        <v>275</v>
      </c>
      <c r="B128" s="329" t="s">
        <v>302</v>
      </c>
      <c r="C128" s="329">
        <v>1811127.0</v>
      </c>
      <c r="D128" s="330">
        <v>61575.13049565957</v>
      </c>
      <c r="E128" s="330">
        <v>31.174563157409555</v>
      </c>
      <c r="F128" s="331">
        <v>0.26851427863092925</v>
      </c>
      <c r="G128" s="332">
        <v>37864.98208787429</v>
      </c>
      <c r="H128" s="332">
        <v>19.17047135833235</v>
      </c>
      <c r="I128" s="331">
        <v>0.1651200455257714</v>
      </c>
      <c r="K128" s="333" t="s">
        <v>196</v>
      </c>
      <c r="L128" s="334">
        <v>343835.53702068224</v>
      </c>
      <c r="N128" s="326" t="s">
        <v>244</v>
      </c>
      <c r="O128" s="327">
        <v>0.6664531824693715</v>
      </c>
      <c r="Q128" s="326" t="s">
        <v>196</v>
      </c>
      <c r="R128" s="328">
        <v>304401.8630515911</v>
      </c>
      <c r="T128" s="269" t="s">
        <v>203</v>
      </c>
      <c r="U128" s="227">
        <v>0.5388331185806395</v>
      </c>
      <c r="W128" s="274"/>
      <c r="X128" s="227"/>
    </row>
    <row r="129">
      <c r="A129" s="319" t="s">
        <v>275</v>
      </c>
      <c r="B129" s="329" t="s">
        <v>304</v>
      </c>
      <c r="C129" s="329">
        <v>1811128.0</v>
      </c>
      <c r="D129" s="330">
        <v>42005.42323333291</v>
      </c>
      <c r="E129" s="330">
        <v>83.60985360875823</v>
      </c>
      <c r="F129" s="331">
        <v>0.5073614160674133</v>
      </c>
      <c r="G129" s="332">
        <v>33237.771466518</v>
      </c>
      <c r="H129" s="332">
        <v>66.15824797574435</v>
      </c>
      <c r="I129" s="331">
        <v>0.40146156139180983</v>
      </c>
      <c r="K129" s="333" t="s">
        <v>222</v>
      </c>
      <c r="L129" s="334">
        <v>367833.7733430796</v>
      </c>
      <c r="N129" s="326" t="s">
        <v>216</v>
      </c>
      <c r="O129" s="327">
        <v>0.6773720764105187</v>
      </c>
      <c r="Q129" s="326" t="s">
        <v>184</v>
      </c>
      <c r="R129" s="328">
        <v>316204.42214453884</v>
      </c>
      <c r="T129" s="269" t="s">
        <v>180</v>
      </c>
      <c r="U129" s="227">
        <v>0.5409386941120439</v>
      </c>
      <c r="W129" s="274"/>
      <c r="X129" s="227"/>
    </row>
    <row r="130">
      <c r="A130" s="319" t="s">
        <v>275</v>
      </c>
      <c r="B130" s="329" t="s">
        <v>305</v>
      </c>
      <c r="C130" s="329">
        <v>1811129.0</v>
      </c>
      <c r="D130" s="330">
        <v>456719.3343552711</v>
      </c>
      <c r="E130" s="330">
        <v>80.28452855100227</v>
      </c>
      <c r="F130" s="331">
        <v>0.6083472587013943</v>
      </c>
      <c r="G130" s="332">
        <v>389764.5351928385</v>
      </c>
      <c r="H130" s="332">
        <v>68.5148615353258</v>
      </c>
      <c r="I130" s="331">
        <v>0.519163890572547</v>
      </c>
      <c r="K130" s="333" t="s">
        <v>184</v>
      </c>
      <c r="L130" s="334">
        <v>368243.61825142225</v>
      </c>
      <c r="N130" s="326" t="s">
        <v>298</v>
      </c>
      <c r="O130" s="327">
        <v>0.6778153516683613</v>
      </c>
      <c r="Q130" s="326" t="s">
        <v>222</v>
      </c>
      <c r="R130" s="328">
        <v>320589.98532946385</v>
      </c>
      <c r="T130" s="269" t="s">
        <v>238</v>
      </c>
      <c r="U130" s="227">
        <v>0.5418545197640684</v>
      </c>
      <c r="W130" s="274"/>
      <c r="X130" s="227"/>
    </row>
    <row r="131">
      <c r="A131" s="319" t="s">
        <v>275</v>
      </c>
      <c r="B131" s="329" t="s">
        <v>306</v>
      </c>
      <c r="C131" s="329">
        <v>1811130.0</v>
      </c>
      <c r="D131" s="330">
        <v>305838.3448014858</v>
      </c>
      <c r="E131" s="330">
        <v>80.82221798557403</v>
      </c>
      <c r="F131" s="331">
        <v>0.6137418917893617</v>
      </c>
      <c r="G131" s="332">
        <v>265241.65523964824</v>
      </c>
      <c r="H131" s="332">
        <v>70.09395402184762</v>
      </c>
      <c r="I131" s="331">
        <v>0.5322743797014315</v>
      </c>
      <c r="K131" s="333" t="s">
        <v>228</v>
      </c>
      <c r="L131" s="334">
        <v>391495.126372448</v>
      </c>
      <c r="N131" s="326" t="s">
        <v>237</v>
      </c>
      <c r="O131" s="327">
        <v>0.687887017744737</v>
      </c>
      <c r="Q131" s="326" t="s">
        <v>228</v>
      </c>
      <c r="R131" s="328">
        <v>337349.23908890673</v>
      </c>
      <c r="T131" s="269" t="s">
        <v>162</v>
      </c>
      <c r="U131" s="227">
        <v>0.5458430887993803</v>
      </c>
      <c r="W131" s="274"/>
      <c r="X131" s="227"/>
    </row>
    <row r="132">
      <c r="A132" s="319" t="s">
        <v>275</v>
      </c>
      <c r="B132" s="329" t="s">
        <v>307</v>
      </c>
      <c r="C132" s="329">
        <v>1811131.0</v>
      </c>
      <c r="D132" s="330">
        <v>130231.77149466565</v>
      </c>
      <c r="E132" s="330">
        <v>20.454955416824426</v>
      </c>
      <c r="F132" s="331">
        <v>0.20693740941761588</v>
      </c>
      <c r="G132" s="332">
        <v>45754.195264404756</v>
      </c>
      <c r="H132" s="332">
        <v>7.186418594516419</v>
      </c>
      <c r="I132" s="331">
        <v>0.07270310869104235</v>
      </c>
      <c r="K132" s="333" t="s">
        <v>305</v>
      </c>
      <c r="L132" s="334">
        <v>456719.3343552711</v>
      </c>
      <c r="N132" s="326" t="s">
        <v>240</v>
      </c>
      <c r="O132" s="327">
        <v>0.7126344231504748</v>
      </c>
      <c r="Q132" s="326" t="s">
        <v>305</v>
      </c>
      <c r="R132" s="328">
        <v>389764.5351928385</v>
      </c>
      <c r="T132" s="269" t="s">
        <v>122</v>
      </c>
      <c r="U132" s="227">
        <v>0.5513336656481743</v>
      </c>
      <c r="W132" s="274"/>
      <c r="X132" s="227"/>
    </row>
    <row r="133">
      <c r="A133" s="319" t="s">
        <v>275</v>
      </c>
      <c r="B133" s="329" t="s">
        <v>308</v>
      </c>
      <c r="C133" s="329">
        <v>1811132.0</v>
      </c>
      <c r="D133" s="330">
        <v>53827.33343899003</v>
      </c>
      <c r="E133" s="330">
        <v>26.728093565867205</v>
      </c>
      <c r="F133" s="331">
        <v>0.2066242551158256</v>
      </c>
      <c r="G133" s="332">
        <v>18500.16004194593</v>
      </c>
      <c r="H133" s="332">
        <v>9.186299543244221</v>
      </c>
      <c r="I133" s="331">
        <v>0.07101562615066748</v>
      </c>
      <c r="K133" s="333" t="s">
        <v>121</v>
      </c>
      <c r="L133" s="334">
        <v>457423.6597092797</v>
      </c>
      <c r="N133" s="326" t="s">
        <v>228</v>
      </c>
      <c r="O133" s="327">
        <v>0.7170573197892517</v>
      </c>
      <c r="Q133" s="326" t="s">
        <v>235</v>
      </c>
      <c r="R133" s="328">
        <v>401878.7582113013</v>
      </c>
      <c r="T133" s="269" t="s">
        <v>124</v>
      </c>
      <c r="U133" s="227">
        <v>0.5514551332536773</v>
      </c>
      <c r="W133" s="274"/>
      <c r="X133" s="227"/>
    </row>
    <row r="134">
      <c r="A134" s="319" t="s">
        <v>275</v>
      </c>
      <c r="B134" s="329" t="s">
        <v>309</v>
      </c>
      <c r="C134" s="329">
        <v>1811133.0</v>
      </c>
      <c r="D134" s="330">
        <v>118726.41730751895</v>
      </c>
      <c r="E134" s="330">
        <v>41.644421430241934</v>
      </c>
      <c r="F134" s="331">
        <v>0.34851197965729686</v>
      </c>
      <c r="G134" s="332">
        <v>72443.13176575827</v>
      </c>
      <c r="H134" s="332">
        <v>25.410118298825537</v>
      </c>
      <c r="I134" s="331">
        <v>0.21265106651761073</v>
      </c>
      <c r="K134" s="333" t="s">
        <v>235</v>
      </c>
      <c r="L134" s="334">
        <v>478349.8546879519</v>
      </c>
      <c r="N134" s="326" t="s">
        <v>233</v>
      </c>
      <c r="O134" s="327">
        <v>0.7271739296681762</v>
      </c>
      <c r="Q134" s="326" t="s">
        <v>121</v>
      </c>
      <c r="R134" s="328">
        <v>436406.74959512515</v>
      </c>
      <c r="T134" s="275" t="s">
        <v>121</v>
      </c>
      <c r="U134" s="227">
        <v>0.5580368205069339</v>
      </c>
      <c r="W134" s="274"/>
      <c r="X134" s="227"/>
    </row>
    <row r="135">
      <c r="A135" s="319" t="s">
        <v>310</v>
      </c>
      <c r="B135" s="329" t="s">
        <v>311</v>
      </c>
      <c r="C135" s="329">
        <v>1811134.0</v>
      </c>
      <c r="D135" s="330">
        <v>1389.8665286791593</v>
      </c>
      <c r="E135" s="330">
        <v>8.100437166504793</v>
      </c>
      <c r="F135" s="331">
        <v>0.24129250214478584</v>
      </c>
      <c r="G135" s="332">
        <v>-31939.71408170027</v>
      </c>
      <c r="H135" s="332">
        <v>-186.1514337501298</v>
      </c>
      <c r="I135" s="331">
        <v>-5.54500260962941</v>
      </c>
      <c r="K135" s="333" t="s">
        <v>187</v>
      </c>
      <c r="L135" s="334">
        <v>505961.41273669654</v>
      </c>
      <c r="N135" s="326" t="s">
        <v>235</v>
      </c>
      <c r="O135" s="327">
        <v>0.7300985762164565</v>
      </c>
      <c r="Q135" s="326" t="s">
        <v>187</v>
      </c>
      <c r="R135" s="328">
        <v>457287.8823975001</v>
      </c>
      <c r="T135" s="269" t="s">
        <v>115</v>
      </c>
      <c r="U135" s="227">
        <v>0.5720521453440559</v>
      </c>
      <c r="W135" s="274"/>
      <c r="X135" s="227"/>
    </row>
    <row r="136">
      <c r="A136" s="319" t="s">
        <v>310</v>
      </c>
      <c r="B136" s="329" t="s">
        <v>315</v>
      </c>
      <c r="C136" s="329">
        <v>1811135.0</v>
      </c>
      <c r="D136" s="330">
        <v>-2471.810085221048</v>
      </c>
      <c r="E136" s="330">
        <v>-0.8640212320942305</v>
      </c>
      <c r="F136" s="331">
        <v>-0.022685686771498882</v>
      </c>
      <c r="G136" s="332">
        <v>-32342.401202909197</v>
      </c>
      <c r="H136" s="332">
        <v>-11.305286560364735</v>
      </c>
      <c r="I136" s="331">
        <v>-0.29683088822810294</v>
      </c>
      <c r="K136" s="333" t="s">
        <v>175</v>
      </c>
      <c r="L136" s="334">
        <v>541760.9439826115</v>
      </c>
      <c r="N136" s="326" t="s">
        <v>242</v>
      </c>
      <c r="O136" s="327">
        <v>0.7428768197781324</v>
      </c>
      <c r="Q136" s="326" t="s">
        <v>175</v>
      </c>
      <c r="R136" s="328">
        <v>480639.7813169961</v>
      </c>
      <c r="T136" s="269" t="s">
        <v>233</v>
      </c>
      <c r="U136" s="227">
        <v>0.588457564511466</v>
      </c>
      <c r="W136" s="274"/>
      <c r="X136" s="227"/>
    </row>
    <row r="137">
      <c r="A137" s="319" t="s">
        <v>310</v>
      </c>
      <c r="B137" s="329" t="s">
        <v>316</v>
      </c>
      <c r="C137" s="329">
        <v>1811136.0</v>
      </c>
      <c r="D137" s="330">
        <v>36748.649793160526</v>
      </c>
      <c r="E137" s="330">
        <v>5.626458308044298</v>
      </c>
      <c r="F137" s="331">
        <v>0.19425834538828904</v>
      </c>
      <c r="G137" s="332">
        <v>21376.971557339362</v>
      </c>
      <c r="H137" s="332">
        <v>3.2729539696450014</v>
      </c>
      <c r="I137" s="331">
        <v>0.1130015700580687</v>
      </c>
      <c r="K137" s="333" t="s">
        <v>162</v>
      </c>
      <c r="L137" s="334">
        <v>556888.7761293573</v>
      </c>
      <c r="N137" s="326" t="s">
        <v>234</v>
      </c>
      <c r="O137" s="327">
        <v>0.7544312953292011</v>
      </c>
      <c r="Q137" s="326" t="s">
        <v>171</v>
      </c>
      <c r="R137" s="328">
        <v>512358.50362591876</v>
      </c>
      <c r="T137" s="269" t="s">
        <v>126</v>
      </c>
      <c r="U137" s="227">
        <v>0.589881499266811</v>
      </c>
      <c r="W137" s="274"/>
      <c r="X137" s="227"/>
    </row>
    <row r="138">
      <c r="A138" s="319" t="s">
        <v>310</v>
      </c>
      <c r="B138" s="329" t="s">
        <v>317</v>
      </c>
      <c r="C138" s="329">
        <v>1811137.0</v>
      </c>
      <c r="D138" s="330">
        <v>741.1679728863237</v>
      </c>
      <c r="E138" s="330">
        <v>1.5634555228865097</v>
      </c>
      <c r="F138" s="331">
        <v>0.035806080962647584</v>
      </c>
      <c r="G138" s="332">
        <v>-8887.267929251779</v>
      </c>
      <c r="H138" s="332">
        <v>-18.747232254586322</v>
      </c>
      <c r="I138" s="331">
        <v>-0.4293469856398357</v>
      </c>
      <c r="K138" s="333" t="s">
        <v>171</v>
      </c>
      <c r="L138" s="334">
        <v>587886.1952257275</v>
      </c>
      <c r="N138" s="326" t="s">
        <v>241</v>
      </c>
      <c r="O138" s="327">
        <v>0.7557825017757399</v>
      </c>
      <c r="Q138" s="326" t="s">
        <v>162</v>
      </c>
      <c r="R138" s="328">
        <v>512833.27167168487</v>
      </c>
      <c r="T138" s="269" t="s">
        <v>235</v>
      </c>
      <c r="U138" s="227">
        <v>0.6133818298598905</v>
      </c>
      <c r="W138" s="274"/>
      <c r="X138" s="227"/>
    </row>
    <row r="139">
      <c r="A139" s="319" t="s">
        <v>310</v>
      </c>
      <c r="B139" s="329" t="s">
        <v>318</v>
      </c>
      <c r="C139" s="329">
        <v>1811138.0</v>
      </c>
      <c r="D139" s="330">
        <v>98014.0116222594</v>
      </c>
      <c r="E139" s="330">
        <v>8.532751647304678</v>
      </c>
      <c r="F139" s="331">
        <v>0.1938766017377591</v>
      </c>
      <c r="G139" s="332">
        <v>70438.91043001926</v>
      </c>
      <c r="H139" s="332">
        <v>6.132161300799113</v>
      </c>
      <c r="I139" s="331">
        <v>0.13933167674958313</v>
      </c>
      <c r="K139" s="333" t="s">
        <v>213</v>
      </c>
      <c r="L139" s="334">
        <v>721588.3093096947</v>
      </c>
      <c r="N139" s="326" t="s">
        <v>238</v>
      </c>
      <c r="O139" s="327">
        <v>0.782195545448008</v>
      </c>
      <c r="Q139" s="326" t="s">
        <v>213</v>
      </c>
      <c r="R139" s="328">
        <v>538926.0783371817</v>
      </c>
      <c r="T139" s="269" t="s">
        <v>228</v>
      </c>
      <c r="U139" s="227">
        <v>0.6178844254216976</v>
      </c>
      <c r="W139" s="274"/>
      <c r="X139" s="227"/>
    </row>
    <row r="140">
      <c r="A140" s="319" t="s">
        <v>310</v>
      </c>
      <c r="B140" s="329" t="s">
        <v>319</v>
      </c>
      <c r="C140" s="329">
        <v>1811139.0</v>
      </c>
      <c r="D140" s="330">
        <v>1172.1539072018331</v>
      </c>
      <c r="E140" s="330">
        <v>12.252590865302263</v>
      </c>
      <c r="F140" s="331">
        <v>0.2736992312447437</v>
      </c>
      <c r="G140" s="332">
        <v>-296.82863423326125</v>
      </c>
      <c r="H140" s="332">
        <v>-3.102766445618615</v>
      </c>
      <c r="I140" s="331">
        <v>-0.06930981375561103</v>
      </c>
      <c r="K140" s="333" t="s">
        <v>186</v>
      </c>
      <c r="L140" s="334">
        <v>1030532.26404648</v>
      </c>
      <c r="N140" s="326" t="s">
        <v>245</v>
      </c>
      <c r="O140" s="327">
        <v>0.7836639701782134</v>
      </c>
      <c r="Q140" s="335" t="s">
        <v>186</v>
      </c>
      <c r="R140" s="336">
        <v>827684.6331132499</v>
      </c>
      <c r="T140" s="269" t="s">
        <v>234</v>
      </c>
      <c r="U140" s="227">
        <v>0.6239294399517515</v>
      </c>
      <c r="W140" s="274"/>
      <c r="X140" s="227"/>
    </row>
    <row r="141">
      <c r="A141" s="319" t="s">
        <v>310</v>
      </c>
      <c r="B141" s="337" t="s">
        <v>320</v>
      </c>
      <c r="C141" s="337">
        <v>1811140.0</v>
      </c>
      <c r="D141" s="338">
        <v>-94.24402822583761</v>
      </c>
      <c r="E141" s="338">
        <v>-0.153171340477726</v>
      </c>
      <c r="F141" s="339">
        <v>-0.006320935838525612</v>
      </c>
      <c r="G141" s="340">
        <v>-4753.660928202104</v>
      </c>
      <c r="H141" s="340">
        <v>-7.725949646427436</v>
      </c>
      <c r="I141" s="339">
        <v>-0.3188274768271616</v>
      </c>
      <c r="N141" s="274"/>
      <c r="O141" s="227"/>
      <c r="R141" s="341">
        <v>1.134050753214594E7</v>
      </c>
      <c r="T141" s="275"/>
      <c r="U141" s="227"/>
      <c r="W141" s="274"/>
      <c r="X141" s="227"/>
    </row>
    <row r="142">
      <c r="D142" s="342">
        <f t="shared" ref="D142:E142" si="1">SUM(D2:D141)</f>
        <v>15715349.51</v>
      </c>
      <c r="E142" s="342">
        <f t="shared" si="1"/>
        <v>9982.196952</v>
      </c>
      <c r="G142" s="341">
        <v>1.134050753214594E7</v>
      </c>
      <c r="H142" s="341">
        <f>SUM(H2:H141)</f>
        <v>-5351.127725</v>
      </c>
      <c r="I142" s="341"/>
      <c r="R142" s="293"/>
      <c r="U142" s="341"/>
    </row>
    <row r="143">
      <c r="G143" s="293"/>
      <c r="H143" s="293"/>
      <c r="I143" s="293"/>
      <c r="R143" s="293"/>
      <c r="U143" s="293"/>
    </row>
    <row r="144">
      <c r="G144" s="293"/>
      <c r="H144" s="293"/>
      <c r="I144" s="293"/>
      <c r="R144" s="293"/>
      <c r="U144" s="293"/>
    </row>
    <row r="145">
      <c r="G145" s="293"/>
      <c r="H145" s="293"/>
      <c r="I145" s="293"/>
      <c r="R145" s="293"/>
      <c r="U145" s="293"/>
    </row>
    <row r="146">
      <c r="G146" s="293"/>
      <c r="H146" s="293"/>
      <c r="I146" s="293"/>
      <c r="R146" s="293"/>
      <c r="U146" s="293"/>
    </row>
    <row r="147">
      <c r="G147" s="293"/>
      <c r="H147" s="293"/>
      <c r="I147" s="293"/>
      <c r="R147" s="293"/>
      <c r="U147" s="293"/>
    </row>
    <row r="148">
      <c r="G148" s="293"/>
      <c r="H148" s="293"/>
      <c r="I148" s="293"/>
      <c r="R148" s="293"/>
      <c r="U148" s="293"/>
    </row>
    <row r="149">
      <c r="G149" s="293"/>
      <c r="H149" s="293"/>
      <c r="I149" s="293"/>
      <c r="R149" s="293"/>
      <c r="U149" s="293"/>
    </row>
    <row r="150">
      <c r="G150" s="293"/>
      <c r="H150" s="293"/>
      <c r="I150" s="293"/>
      <c r="R150" s="293"/>
      <c r="U150" s="293"/>
    </row>
    <row r="151">
      <c r="G151" s="293"/>
      <c r="H151" s="293"/>
      <c r="I151" s="293"/>
      <c r="R151" s="293"/>
      <c r="U151" s="293"/>
    </row>
    <row r="152">
      <c r="G152" s="293"/>
      <c r="H152" s="293"/>
      <c r="I152" s="293"/>
      <c r="R152" s="293"/>
      <c r="U152" s="293"/>
    </row>
    <row r="153">
      <c r="G153" s="293"/>
      <c r="H153" s="293"/>
      <c r="I153" s="293"/>
      <c r="R153" s="293"/>
      <c r="U153" s="293"/>
    </row>
    <row r="154">
      <c r="G154" s="293"/>
      <c r="H154" s="293"/>
      <c r="I154" s="293"/>
      <c r="R154" s="293"/>
      <c r="U154" s="293"/>
    </row>
    <row r="155">
      <c r="G155" s="293"/>
      <c r="H155" s="293"/>
      <c r="I155" s="293"/>
      <c r="R155" s="293"/>
      <c r="U155" s="293"/>
    </row>
    <row r="156">
      <c r="G156" s="293"/>
      <c r="H156" s="293"/>
      <c r="I156" s="293"/>
      <c r="R156" s="293"/>
      <c r="U156" s="293"/>
    </row>
    <row r="157">
      <c r="G157" s="293"/>
      <c r="H157" s="293"/>
      <c r="I157" s="293"/>
      <c r="R157" s="293"/>
      <c r="U157" s="293"/>
    </row>
    <row r="158">
      <c r="G158" s="293"/>
      <c r="H158" s="293"/>
      <c r="I158" s="293"/>
      <c r="R158" s="293"/>
      <c r="U158" s="293"/>
    </row>
    <row r="159">
      <c r="G159" s="293"/>
      <c r="H159" s="293"/>
      <c r="I159" s="293"/>
      <c r="R159" s="293"/>
      <c r="U159" s="293"/>
    </row>
    <row r="160">
      <c r="G160" s="293"/>
      <c r="H160" s="293"/>
      <c r="I160" s="293"/>
      <c r="R160" s="293"/>
      <c r="U160" s="293"/>
    </row>
    <row r="161">
      <c r="G161" s="293"/>
      <c r="H161" s="293"/>
      <c r="I161" s="293"/>
      <c r="R161" s="293"/>
      <c r="U161" s="293"/>
    </row>
    <row r="162">
      <c r="G162" s="293"/>
      <c r="H162" s="293"/>
      <c r="I162" s="293"/>
      <c r="R162" s="293"/>
      <c r="U162" s="293"/>
    </row>
    <row r="163">
      <c r="G163" s="293"/>
      <c r="H163" s="293"/>
      <c r="I163" s="293"/>
      <c r="R163" s="293"/>
      <c r="U163" s="293"/>
    </row>
    <row r="164">
      <c r="G164" s="293"/>
      <c r="H164" s="293"/>
      <c r="I164" s="293"/>
      <c r="R164" s="293"/>
      <c r="U164" s="293"/>
    </row>
    <row r="165">
      <c r="G165" s="293"/>
      <c r="H165" s="293"/>
      <c r="I165" s="293"/>
      <c r="R165" s="293"/>
      <c r="U165" s="293"/>
    </row>
    <row r="166">
      <c r="G166" s="293"/>
      <c r="H166" s="293"/>
      <c r="I166" s="293"/>
      <c r="R166" s="293"/>
      <c r="U166" s="293"/>
    </row>
    <row r="167">
      <c r="G167" s="293"/>
      <c r="H167" s="293"/>
      <c r="I167" s="293"/>
      <c r="R167" s="293"/>
      <c r="U167" s="293"/>
    </row>
    <row r="168">
      <c r="G168" s="293"/>
      <c r="H168" s="293"/>
      <c r="I168" s="293"/>
      <c r="R168" s="293"/>
      <c r="U168" s="293"/>
    </row>
    <row r="169">
      <c r="G169" s="293"/>
      <c r="H169" s="293"/>
      <c r="I169" s="293"/>
      <c r="R169" s="293"/>
      <c r="U169" s="293"/>
    </row>
    <row r="170">
      <c r="G170" s="293"/>
      <c r="H170" s="293"/>
      <c r="I170" s="293"/>
      <c r="R170" s="293"/>
      <c r="U170" s="293"/>
    </row>
    <row r="171">
      <c r="G171" s="293"/>
      <c r="H171" s="293"/>
      <c r="I171" s="293"/>
      <c r="R171" s="293"/>
      <c r="U171" s="293"/>
    </row>
    <row r="172">
      <c r="G172" s="293"/>
      <c r="H172" s="293"/>
      <c r="I172" s="293"/>
      <c r="R172" s="293"/>
      <c r="U172" s="293"/>
    </row>
    <row r="173">
      <c r="G173" s="293"/>
      <c r="H173" s="293"/>
      <c r="I173" s="293"/>
      <c r="R173" s="293"/>
      <c r="U173" s="293"/>
    </row>
    <row r="174">
      <c r="G174" s="293"/>
      <c r="H174" s="293"/>
      <c r="I174" s="293"/>
      <c r="R174" s="293"/>
      <c r="U174" s="293"/>
    </row>
    <row r="175">
      <c r="G175" s="293"/>
      <c r="H175" s="293"/>
      <c r="I175" s="293"/>
      <c r="R175" s="293"/>
      <c r="U175" s="293"/>
    </row>
    <row r="176">
      <c r="G176" s="293"/>
      <c r="H176" s="293"/>
      <c r="I176" s="293"/>
      <c r="R176" s="293"/>
      <c r="U176" s="293"/>
    </row>
    <row r="177">
      <c r="G177" s="293"/>
      <c r="H177" s="293"/>
      <c r="I177" s="293"/>
      <c r="R177" s="293"/>
      <c r="U177" s="293"/>
    </row>
    <row r="178">
      <c r="G178" s="293"/>
      <c r="H178" s="293"/>
      <c r="I178" s="293"/>
      <c r="R178" s="293"/>
      <c r="U178" s="293"/>
    </row>
    <row r="179">
      <c r="G179" s="293"/>
      <c r="H179" s="293"/>
      <c r="I179" s="293"/>
      <c r="R179" s="293"/>
      <c r="U179" s="293"/>
    </row>
    <row r="180">
      <c r="G180" s="293"/>
      <c r="H180" s="293"/>
      <c r="I180" s="293"/>
      <c r="R180" s="293"/>
      <c r="U180" s="293"/>
    </row>
    <row r="181">
      <c r="G181" s="293"/>
      <c r="H181" s="293"/>
      <c r="I181" s="293"/>
      <c r="R181" s="293"/>
      <c r="U181" s="293"/>
    </row>
    <row r="182">
      <c r="G182" s="293"/>
      <c r="H182" s="293"/>
      <c r="I182" s="293"/>
      <c r="R182" s="293"/>
      <c r="U182" s="293"/>
    </row>
    <row r="183">
      <c r="G183" s="293"/>
      <c r="H183" s="293"/>
      <c r="I183" s="293"/>
      <c r="R183" s="293"/>
      <c r="U183" s="293"/>
    </row>
    <row r="184">
      <c r="G184" s="293"/>
      <c r="H184" s="293"/>
      <c r="I184" s="293"/>
      <c r="R184" s="293"/>
      <c r="U184" s="293"/>
    </row>
    <row r="185">
      <c r="G185" s="293"/>
      <c r="H185" s="293"/>
      <c r="I185" s="293"/>
      <c r="R185" s="293"/>
      <c r="U185" s="293"/>
    </row>
    <row r="186">
      <c r="G186" s="293"/>
      <c r="H186" s="293"/>
      <c r="I186" s="293"/>
      <c r="R186" s="293"/>
      <c r="U186" s="293"/>
    </row>
    <row r="187">
      <c r="G187" s="293"/>
      <c r="H187" s="293"/>
      <c r="I187" s="293"/>
      <c r="R187" s="293"/>
      <c r="U187" s="293"/>
    </row>
    <row r="188">
      <c r="G188" s="293"/>
      <c r="H188" s="293"/>
      <c r="I188" s="293"/>
      <c r="R188" s="293"/>
      <c r="U188" s="293"/>
    </row>
    <row r="189">
      <c r="G189" s="293"/>
      <c r="H189" s="293"/>
      <c r="I189" s="293"/>
      <c r="R189" s="293"/>
      <c r="U189" s="293"/>
    </row>
    <row r="190">
      <c r="G190" s="293"/>
      <c r="H190" s="293"/>
      <c r="I190" s="293"/>
      <c r="R190" s="293"/>
      <c r="U190" s="293"/>
    </row>
    <row r="191">
      <c r="G191" s="293"/>
      <c r="H191" s="293"/>
      <c r="I191" s="293"/>
      <c r="R191" s="293"/>
      <c r="U191" s="293"/>
    </row>
    <row r="192">
      <c r="G192" s="293"/>
      <c r="H192" s="293"/>
      <c r="I192" s="293"/>
      <c r="R192" s="293"/>
      <c r="U192" s="293"/>
    </row>
    <row r="193">
      <c r="G193" s="293"/>
      <c r="H193" s="293"/>
      <c r="I193" s="293"/>
      <c r="R193" s="293"/>
      <c r="U193" s="293"/>
    </row>
    <row r="194">
      <c r="G194" s="293"/>
      <c r="H194" s="293"/>
      <c r="I194" s="293"/>
      <c r="R194" s="293"/>
      <c r="U194" s="293"/>
    </row>
    <row r="195">
      <c r="G195" s="293"/>
      <c r="H195" s="293"/>
      <c r="I195" s="293"/>
      <c r="R195" s="293"/>
      <c r="U195" s="293"/>
    </row>
    <row r="196">
      <c r="G196" s="293"/>
      <c r="H196" s="293"/>
      <c r="I196" s="293"/>
      <c r="R196" s="293"/>
      <c r="U196" s="293"/>
    </row>
    <row r="197">
      <c r="G197" s="293"/>
      <c r="H197" s="293"/>
      <c r="I197" s="293"/>
      <c r="R197" s="293"/>
      <c r="U197" s="293"/>
    </row>
    <row r="198">
      <c r="G198" s="293"/>
      <c r="H198" s="293"/>
      <c r="I198" s="293"/>
      <c r="R198" s="293"/>
      <c r="U198" s="293"/>
    </row>
    <row r="199">
      <c r="G199" s="293"/>
      <c r="H199" s="293"/>
      <c r="I199" s="293"/>
      <c r="R199" s="293"/>
      <c r="U199" s="293"/>
    </row>
    <row r="200">
      <c r="G200" s="293"/>
      <c r="H200" s="293"/>
      <c r="I200" s="293"/>
      <c r="R200" s="293"/>
      <c r="U200" s="293"/>
    </row>
    <row r="201">
      <c r="G201" s="293"/>
      <c r="H201" s="293"/>
      <c r="I201" s="293"/>
      <c r="R201" s="293"/>
      <c r="U201" s="293"/>
    </row>
    <row r="202">
      <c r="G202" s="293"/>
      <c r="H202" s="293"/>
      <c r="I202" s="293"/>
      <c r="R202" s="293"/>
      <c r="U202" s="293"/>
    </row>
    <row r="203">
      <c r="G203" s="293"/>
      <c r="H203" s="293"/>
      <c r="I203" s="293"/>
      <c r="R203" s="293"/>
      <c r="U203" s="293"/>
    </row>
    <row r="204">
      <c r="G204" s="293"/>
      <c r="H204" s="293"/>
      <c r="I204" s="293"/>
      <c r="R204" s="293"/>
      <c r="U204" s="293"/>
    </row>
    <row r="205">
      <c r="G205" s="293"/>
      <c r="H205" s="293"/>
      <c r="I205" s="293"/>
      <c r="R205" s="293"/>
      <c r="U205" s="293"/>
    </row>
    <row r="206">
      <c r="G206" s="293"/>
      <c r="H206" s="293"/>
      <c r="I206" s="293"/>
      <c r="R206" s="293"/>
      <c r="U206" s="293"/>
    </row>
    <row r="207">
      <c r="G207" s="293"/>
      <c r="H207" s="293"/>
      <c r="I207" s="293"/>
      <c r="R207" s="293"/>
      <c r="U207" s="293"/>
    </row>
    <row r="208">
      <c r="G208" s="293"/>
      <c r="H208" s="293"/>
      <c r="I208" s="293"/>
      <c r="R208" s="293"/>
      <c r="U208" s="293"/>
    </row>
    <row r="209">
      <c r="G209" s="293"/>
      <c r="H209" s="293"/>
      <c r="I209" s="293"/>
      <c r="R209" s="293"/>
      <c r="U209" s="293"/>
    </row>
    <row r="210">
      <c r="G210" s="293"/>
      <c r="H210" s="293"/>
      <c r="I210" s="293"/>
      <c r="R210" s="293"/>
      <c r="U210" s="293"/>
    </row>
    <row r="211">
      <c r="G211" s="293"/>
      <c r="H211" s="293"/>
      <c r="I211" s="293"/>
      <c r="R211" s="293"/>
      <c r="U211" s="293"/>
    </row>
    <row r="212">
      <c r="G212" s="293"/>
      <c r="H212" s="293"/>
      <c r="I212" s="293"/>
      <c r="R212" s="293"/>
      <c r="U212" s="293"/>
    </row>
    <row r="213">
      <c r="G213" s="293"/>
      <c r="H213" s="293"/>
      <c r="I213" s="293"/>
      <c r="R213" s="293"/>
      <c r="U213" s="293"/>
    </row>
    <row r="214">
      <c r="G214" s="293"/>
      <c r="H214" s="293"/>
      <c r="I214" s="293"/>
      <c r="R214" s="293"/>
      <c r="U214" s="293"/>
    </row>
    <row r="215">
      <c r="G215" s="293"/>
      <c r="H215" s="293"/>
      <c r="I215" s="293"/>
      <c r="R215" s="293"/>
      <c r="U215" s="293"/>
    </row>
    <row r="216">
      <c r="G216" s="293"/>
      <c r="H216" s="293"/>
      <c r="I216" s="293"/>
      <c r="R216" s="293"/>
      <c r="U216" s="293"/>
    </row>
    <row r="217">
      <c r="G217" s="293"/>
      <c r="H217" s="293"/>
      <c r="I217" s="293"/>
      <c r="R217" s="293"/>
      <c r="U217" s="293"/>
    </row>
    <row r="218">
      <c r="G218" s="293"/>
      <c r="H218" s="293"/>
      <c r="I218" s="293"/>
      <c r="R218" s="293"/>
      <c r="U218" s="293"/>
    </row>
    <row r="219">
      <c r="G219" s="293"/>
      <c r="H219" s="293"/>
      <c r="I219" s="293"/>
      <c r="R219" s="293"/>
      <c r="U219" s="293"/>
    </row>
    <row r="220">
      <c r="G220" s="293"/>
      <c r="H220" s="293"/>
      <c r="I220" s="293"/>
      <c r="R220" s="293"/>
      <c r="U220" s="293"/>
    </row>
    <row r="221">
      <c r="G221" s="293"/>
      <c r="H221" s="293"/>
      <c r="I221" s="293"/>
      <c r="R221" s="293"/>
      <c r="U221" s="293"/>
    </row>
    <row r="222">
      <c r="G222" s="293"/>
      <c r="H222" s="293"/>
      <c r="I222" s="293"/>
      <c r="R222" s="293"/>
      <c r="U222" s="293"/>
    </row>
    <row r="223">
      <c r="G223" s="293"/>
      <c r="H223" s="293"/>
      <c r="I223" s="293"/>
      <c r="R223" s="293"/>
      <c r="U223" s="293"/>
    </row>
    <row r="224">
      <c r="G224" s="293"/>
      <c r="H224" s="293"/>
      <c r="I224" s="293"/>
      <c r="R224" s="293"/>
      <c r="U224" s="293"/>
    </row>
    <row r="225">
      <c r="G225" s="293"/>
      <c r="H225" s="293"/>
      <c r="I225" s="293"/>
      <c r="R225" s="293"/>
      <c r="U225" s="293"/>
    </row>
    <row r="226">
      <c r="G226" s="293"/>
      <c r="H226" s="293"/>
      <c r="I226" s="293"/>
      <c r="R226" s="293"/>
      <c r="U226" s="293"/>
    </row>
    <row r="227">
      <c r="G227" s="293"/>
      <c r="H227" s="293"/>
      <c r="I227" s="293"/>
      <c r="R227" s="293"/>
      <c r="U227" s="293"/>
    </row>
    <row r="228">
      <c r="G228" s="293"/>
      <c r="H228" s="293"/>
      <c r="I228" s="293"/>
      <c r="R228" s="293"/>
      <c r="U228" s="293"/>
    </row>
    <row r="229">
      <c r="G229" s="293"/>
      <c r="H229" s="293"/>
      <c r="I229" s="293"/>
      <c r="R229" s="293"/>
      <c r="U229" s="293"/>
    </row>
    <row r="230">
      <c r="G230" s="293"/>
      <c r="H230" s="293"/>
      <c r="I230" s="293"/>
      <c r="R230" s="293"/>
      <c r="U230" s="293"/>
    </row>
    <row r="231">
      <c r="G231" s="293"/>
      <c r="H231" s="293"/>
      <c r="I231" s="293"/>
      <c r="R231" s="293"/>
      <c r="U231" s="293"/>
    </row>
    <row r="232">
      <c r="G232" s="293"/>
      <c r="H232" s="293"/>
      <c r="I232" s="293"/>
      <c r="R232" s="293"/>
      <c r="U232" s="293"/>
    </row>
    <row r="233">
      <c r="G233" s="293"/>
      <c r="H233" s="293"/>
      <c r="I233" s="293"/>
      <c r="R233" s="293"/>
      <c r="U233" s="293"/>
    </row>
    <row r="234">
      <c r="G234" s="293"/>
      <c r="H234" s="293"/>
      <c r="I234" s="293"/>
      <c r="R234" s="293"/>
      <c r="U234" s="293"/>
    </row>
    <row r="235">
      <c r="G235" s="293"/>
      <c r="H235" s="293"/>
      <c r="I235" s="293"/>
      <c r="R235" s="293"/>
      <c r="U235" s="293"/>
    </row>
    <row r="236">
      <c r="G236" s="293"/>
      <c r="H236" s="293"/>
      <c r="I236" s="293"/>
      <c r="R236" s="293"/>
      <c r="U236" s="293"/>
    </row>
    <row r="237">
      <c r="G237" s="293"/>
      <c r="H237" s="293"/>
      <c r="I237" s="293"/>
      <c r="R237" s="293"/>
      <c r="U237" s="293"/>
    </row>
    <row r="238">
      <c r="G238" s="293"/>
      <c r="H238" s="293"/>
      <c r="I238" s="293"/>
      <c r="R238" s="293"/>
      <c r="U238" s="293"/>
    </row>
    <row r="239">
      <c r="G239" s="293"/>
      <c r="H239" s="293"/>
      <c r="I239" s="293"/>
      <c r="R239" s="293"/>
      <c r="U239" s="293"/>
    </row>
    <row r="240">
      <c r="G240" s="293"/>
      <c r="H240" s="293"/>
      <c r="I240" s="293"/>
      <c r="R240" s="293"/>
      <c r="U240" s="293"/>
    </row>
    <row r="241">
      <c r="G241" s="293"/>
      <c r="H241" s="293"/>
      <c r="I241" s="293"/>
      <c r="R241" s="293"/>
      <c r="U241" s="293"/>
    </row>
    <row r="242">
      <c r="G242" s="293"/>
      <c r="H242" s="293"/>
      <c r="I242" s="293"/>
      <c r="R242" s="293"/>
      <c r="U242" s="293"/>
    </row>
    <row r="243">
      <c r="G243" s="293"/>
      <c r="H243" s="293"/>
      <c r="I243" s="293"/>
      <c r="R243" s="293"/>
      <c r="U243" s="293"/>
    </row>
    <row r="244">
      <c r="G244" s="293"/>
      <c r="H244" s="293"/>
      <c r="I244" s="293"/>
      <c r="R244" s="293"/>
      <c r="U244" s="293"/>
    </row>
    <row r="245">
      <c r="G245" s="293"/>
      <c r="H245" s="293"/>
      <c r="I245" s="293"/>
      <c r="R245" s="293"/>
      <c r="U245" s="293"/>
    </row>
    <row r="246">
      <c r="G246" s="293"/>
      <c r="H246" s="293"/>
      <c r="I246" s="293"/>
      <c r="R246" s="293"/>
      <c r="U246" s="293"/>
    </row>
    <row r="247">
      <c r="G247" s="293"/>
      <c r="H247" s="293"/>
      <c r="I247" s="293"/>
      <c r="R247" s="293"/>
      <c r="U247" s="293"/>
    </row>
    <row r="248">
      <c r="G248" s="293"/>
      <c r="H248" s="293"/>
      <c r="I248" s="293"/>
      <c r="R248" s="293"/>
      <c r="U248" s="293"/>
    </row>
    <row r="249">
      <c r="G249" s="293"/>
      <c r="H249" s="293"/>
      <c r="I249" s="293"/>
      <c r="R249" s="293"/>
      <c r="U249" s="293"/>
    </row>
    <row r="250">
      <c r="G250" s="293"/>
      <c r="H250" s="293"/>
      <c r="I250" s="293"/>
      <c r="R250" s="293"/>
      <c r="U250" s="293"/>
    </row>
    <row r="251">
      <c r="G251" s="293"/>
      <c r="H251" s="293"/>
      <c r="I251" s="293"/>
      <c r="R251" s="293"/>
      <c r="U251" s="293"/>
    </row>
    <row r="252">
      <c r="G252" s="293"/>
      <c r="H252" s="293"/>
      <c r="I252" s="293"/>
      <c r="R252" s="293"/>
      <c r="U252" s="293"/>
    </row>
    <row r="253">
      <c r="G253" s="293"/>
      <c r="H253" s="293"/>
      <c r="I253" s="293"/>
      <c r="R253" s="293"/>
      <c r="U253" s="293"/>
    </row>
    <row r="254">
      <c r="G254" s="293"/>
      <c r="H254" s="293"/>
      <c r="I254" s="293"/>
      <c r="R254" s="293"/>
      <c r="U254" s="293"/>
    </row>
    <row r="255">
      <c r="G255" s="293"/>
      <c r="H255" s="293"/>
      <c r="I255" s="293"/>
      <c r="R255" s="293"/>
      <c r="U255" s="293"/>
    </row>
    <row r="256">
      <c r="G256" s="293"/>
      <c r="H256" s="293"/>
      <c r="I256" s="293"/>
      <c r="R256" s="293"/>
      <c r="U256" s="293"/>
    </row>
    <row r="257">
      <c r="G257" s="293"/>
      <c r="H257" s="293"/>
      <c r="I257" s="293"/>
      <c r="R257" s="293"/>
      <c r="U257" s="293"/>
    </row>
    <row r="258">
      <c r="G258" s="293"/>
      <c r="H258" s="293"/>
      <c r="I258" s="293"/>
      <c r="R258" s="293"/>
      <c r="U258" s="293"/>
    </row>
    <row r="259">
      <c r="G259" s="293"/>
      <c r="H259" s="293"/>
      <c r="I259" s="293"/>
      <c r="R259" s="293"/>
      <c r="U259" s="293"/>
    </row>
    <row r="260">
      <c r="G260" s="293"/>
      <c r="H260" s="293"/>
      <c r="I260" s="293"/>
      <c r="R260" s="293"/>
      <c r="U260" s="293"/>
    </row>
    <row r="261">
      <c r="G261" s="293"/>
      <c r="H261" s="293"/>
      <c r="I261" s="293"/>
      <c r="R261" s="293"/>
      <c r="U261" s="293"/>
    </row>
    <row r="262">
      <c r="G262" s="293"/>
      <c r="H262" s="293"/>
      <c r="I262" s="293"/>
      <c r="R262" s="293"/>
      <c r="U262" s="293"/>
    </row>
    <row r="263">
      <c r="G263" s="293"/>
      <c r="H263" s="293"/>
      <c r="I263" s="293"/>
      <c r="R263" s="293"/>
      <c r="U263" s="293"/>
    </row>
    <row r="264">
      <c r="G264" s="293"/>
      <c r="H264" s="293"/>
      <c r="I264" s="293"/>
      <c r="R264" s="293"/>
      <c r="U264" s="293"/>
    </row>
    <row r="265">
      <c r="G265" s="293"/>
      <c r="H265" s="293"/>
      <c r="I265" s="293"/>
      <c r="R265" s="293"/>
      <c r="U265" s="293"/>
    </row>
    <row r="266">
      <c r="G266" s="293"/>
      <c r="H266" s="293"/>
      <c r="I266" s="293"/>
      <c r="R266" s="293"/>
      <c r="U266" s="293"/>
    </row>
    <row r="267">
      <c r="G267" s="293"/>
      <c r="H267" s="293"/>
      <c r="I267" s="293"/>
      <c r="R267" s="293"/>
      <c r="U267" s="293"/>
    </row>
    <row r="268">
      <c r="G268" s="293"/>
      <c r="H268" s="293"/>
      <c r="I268" s="293"/>
      <c r="R268" s="293"/>
      <c r="U268" s="293"/>
    </row>
    <row r="269">
      <c r="G269" s="293"/>
      <c r="H269" s="293"/>
      <c r="I269" s="293"/>
      <c r="R269" s="293"/>
      <c r="U269" s="293"/>
    </row>
    <row r="270">
      <c r="G270" s="293"/>
      <c r="H270" s="293"/>
      <c r="I270" s="293"/>
      <c r="R270" s="293"/>
      <c r="U270" s="293"/>
    </row>
    <row r="271">
      <c r="G271" s="293"/>
      <c r="H271" s="293"/>
      <c r="I271" s="293"/>
      <c r="R271" s="293"/>
      <c r="U271" s="293"/>
    </row>
    <row r="272">
      <c r="G272" s="293"/>
      <c r="H272" s="293"/>
      <c r="I272" s="293"/>
      <c r="R272" s="293"/>
      <c r="U272" s="293"/>
    </row>
    <row r="273">
      <c r="G273" s="293"/>
      <c r="H273" s="293"/>
      <c r="I273" s="293"/>
      <c r="R273" s="293"/>
      <c r="U273" s="293"/>
    </row>
    <row r="274">
      <c r="G274" s="293"/>
      <c r="H274" s="293"/>
      <c r="I274" s="293"/>
      <c r="R274" s="293"/>
      <c r="U274" s="293"/>
    </row>
    <row r="275">
      <c r="G275" s="293"/>
      <c r="H275" s="293"/>
      <c r="I275" s="293"/>
      <c r="R275" s="293"/>
      <c r="U275" s="293"/>
    </row>
    <row r="276">
      <c r="G276" s="293"/>
      <c r="H276" s="293"/>
      <c r="I276" s="293"/>
      <c r="R276" s="293"/>
      <c r="U276" s="293"/>
    </row>
    <row r="277">
      <c r="G277" s="293"/>
      <c r="H277" s="293"/>
      <c r="I277" s="293"/>
      <c r="R277" s="293"/>
      <c r="U277" s="293"/>
    </row>
    <row r="278">
      <c r="G278" s="293"/>
      <c r="H278" s="293"/>
      <c r="I278" s="293"/>
      <c r="R278" s="293"/>
      <c r="U278" s="293"/>
    </row>
    <row r="279">
      <c r="G279" s="293"/>
      <c r="H279" s="293"/>
      <c r="I279" s="293"/>
      <c r="R279" s="293"/>
      <c r="U279" s="293"/>
    </row>
    <row r="280">
      <c r="G280" s="293"/>
      <c r="H280" s="293"/>
      <c r="I280" s="293"/>
      <c r="R280" s="293"/>
      <c r="U280" s="293"/>
    </row>
    <row r="281">
      <c r="G281" s="293"/>
      <c r="H281" s="293"/>
      <c r="I281" s="293"/>
      <c r="R281" s="293"/>
      <c r="U281" s="293"/>
    </row>
    <row r="282">
      <c r="G282" s="293"/>
      <c r="H282" s="293"/>
      <c r="I282" s="293"/>
      <c r="R282" s="293"/>
      <c r="U282" s="293"/>
    </row>
    <row r="283">
      <c r="G283" s="293"/>
      <c r="H283" s="293"/>
      <c r="I283" s="293"/>
      <c r="R283" s="293"/>
      <c r="U283" s="293"/>
    </row>
    <row r="284">
      <c r="G284" s="293"/>
      <c r="H284" s="293"/>
      <c r="I284" s="293"/>
      <c r="R284" s="293"/>
      <c r="U284" s="293"/>
    </row>
    <row r="285">
      <c r="G285" s="293"/>
      <c r="H285" s="293"/>
      <c r="I285" s="293"/>
      <c r="R285" s="293"/>
      <c r="U285" s="293"/>
    </row>
    <row r="286">
      <c r="G286" s="293"/>
      <c r="H286" s="293"/>
      <c r="I286" s="293"/>
      <c r="R286" s="293"/>
      <c r="U286" s="293"/>
    </row>
    <row r="287">
      <c r="G287" s="293"/>
      <c r="H287" s="293"/>
      <c r="I287" s="293"/>
      <c r="R287" s="293"/>
      <c r="U287" s="293"/>
    </row>
    <row r="288">
      <c r="G288" s="293"/>
      <c r="H288" s="293"/>
      <c r="I288" s="293"/>
      <c r="R288" s="293"/>
      <c r="U288" s="293"/>
    </row>
    <row r="289">
      <c r="G289" s="293"/>
      <c r="H289" s="293"/>
      <c r="I289" s="293"/>
      <c r="R289" s="293"/>
      <c r="U289" s="293"/>
    </row>
    <row r="290">
      <c r="G290" s="293"/>
      <c r="H290" s="293"/>
      <c r="I290" s="293"/>
      <c r="R290" s="293"/>
      <c r="U290" s="293"/>
    </row>
    <row r="291">
      <c r="G291" s="293"/>
      <c r="H291" s="293"/>
      <c r="I291" s="293"/>
      <c r="R291" s="293"/>
      <c r="U291" s="293"/>
    </row>
    <row r="292">
      <c r="G292" s="293"/>
      <c r="H292" s="293"/>
      <c r="I292" s="293"/>
      <c r="R292" s="293"/>
      <c r="U292" s="293"/>
    </row>
    <row r="293">
      <c r="G293" s="293"/>
      <c r="H293" s="293"/>
      <c r="I293" s="293"/>
      <c r="R293" s="293"/>
      <c r="U293" s="293"/>
    </row>
    <row r="294">
      <c r="G294" s="293"/>
      <c r="H294" s="293"/>
      <c r="I294" s="293"/>
      <c r="R294" s="293"/>
      <c r="U294" s="293"/>
    </row>
    <row r="295">
      <c r="G295" s="293"/>
      <c r="H295" s="293"/>
      <c r="I295" s="293"/>
      <c r="R295" s="293"/>
      <c r="U295" s="293"/>
    </row>
    <row r="296">
      <c r="G296" s="293"/>
      <c r="H296" s="293"/>
      <c r="I296" s="293"/>
      <c r="R296" s="293"/>
      <c r="U296" s="293"/>
    </row>
    <row r="297">
      <c r="G297" s="293"/>
      <c r="H297" s="293"/>
      <c r="I297" s="293"/>
      <c r="R297" s="293"/>
      <c r="U297" s="293"/>
    </row>
    <row r="298">
      <c r="G298" s="293"/>
      <c r="H298" s="293"/>
      <c r="I298" s="293"/>
      <c r="R298" s="293"/>
      <c r="U298" s="293"/>
    </row>
    <row r="299">
      <c r="G299" s="293"/>
      <c r="H299" s="293"/>
      <c r="I299" s="293"/>
      <c r="R299" s="293"/>
      <c r="U299" s="293"/>
    </row>
    <row r="300">
      <c r="G300" s="293"/>
      <c r="H300" s="293"/>
      <c r="I300" s="293"/>
      <c r="R300" s="293"/>
      <c r="U300" s="293"/>
    </row>
    <row r="301">
      <c r="G301" s="293"/>
      <c r="H301" s="293"/>
      <c r="I301" s="293"/>
      <c r="R301" s="293"/>
      <c r="U301" s="293"/>
    </row>
    <row r="302">
      <c r="G302" s="293"/>
      <c r="H302" s="293"/>
      <c r="I302" s="293"/>
      <c r="R302" s="293"/>
      <c r="U302" s="293"/>
    </row>
    <row r="303">
      <c r="G303" s="293"/>
      <c r="H303" s="293"/>
      <c r="I303" s="293"/>
      <c r="R303" s="293"/>
      <c r="U303" s="293"/>
    </row>
    <row r="304">
      <c r="G304" s="293"/>
      <c r="H304" s="293"/>
      <c r="I304" s="293"/>
      <c r="R304" s="293"/>
      <c r="U304" s="293"/>
    </row>
    <row r="305">
      <c r="G305" s="293"/>
      <c r="H305" s="293"/>
      <c r="I305" s="293"/>
      <c r="R305" s="293"/>
      <c r="U305" s="293"/>
    </row>
    <row r="306">
      <c r="G306" s="293"/>
      <c r="H306" s="293"/>
      <c r="I306" s="293"/>
      <c r="R306" s="293"/>
      <c r="U306" s="293"/>
    </row>
    <row r="307">
      <c r="G307" s="293"/>
      <c r="H307" s="293"/>
      <c r="I307" s="293"/>
      <c r="R307" s="293"/>
      <c r="U307" s="293"/>
    </row>
    <row r="308">
      <c r="G308" s="293"/>
      <c r="H308" s="293"/>
      <c r="I308" s="293"/>
      <c r="R308" s="293"/>
      <c r="U308" s="293"/>
    </row>
    <row r="309">
      <c r="G309" s="293"/>
      <c r="H309" s="293"/>
      <c r="I309" s="293"/>
      <c r="R309" s="293"/>
      <c r="U309" s="293"/>
    </row>
    <row r="310">
      <c r="G310" s="293"/>
      <c r="H310" s="293"/>
      <c r="I310" s="293"/>
      <c r="R310" s="293"/>
      <c r="U310" s="293"/>
    </row>
    <row r="311">
      <c r="G311" s="293"/>
      <c r="H311" s="293"/>
      <c r="I311" s="293"/>
      <c r="R311" s="293"/>
      <c r="U311" s="293"/>
    </row>
    <row r="312">
      <c r="G312" s="293"/>
      <c r="H312" s="293"/>
      <c r="I312" s="293"/>
      <c r="R312" s="293"/>
      <c r="U312" s="293"/>
    </row>
    <row r="313">
      <c r="G313" s="293"/>
      <c r="H313" s="293"/>
      <c r="I313" s="293"/>
      <c r="R313" s="293"/>
      <c r="U313" s="293"/>
    </row>
    <row r="314">
      <c r="G314" s="293"/>
      <c r="H314" s="293"/>
      <c r="I314" s="293"/>
      <c r="R314" s="293"/>
      <c r="U314" s="293"/>
    </row>
    <row r="315">
      <c r="G315" s="293"/>
      <c r="H315" s="293"/>
      <c r="I315" s="293"/>
      <c r="R315" s="293"/>
      <c r="U315" s="293"/>
    </row>
    <row r="316">
      <c r="G316" s="293"/>
      <c r="H316" s="293"/>
      <c r="I316" s="293"/>
      <c r="R316" s="293"/>
      <c r="U316" s="293"/>
    </row>
    <row r="317">
      <c r="G317" s="293"/>
      <c r="H317" s="293"/>
      <c r="I317" s="293"/>
      <c r="R317" s="293"/>
      <c r="U317" s="293"/>
    </row>
    <row r="318">
      <c r="G318" s="293"/>
      <c r="H318" s="293"/>
      <c r="I318" s="293"/>
      <c r="R318" s="293"/>
      <c r="U318" s="293"/>
    </row>
    <row r="319">
      <c r="G319" s="293"/>
      <c r="H319" s="293"/>
      <c r="I319" s="293"/>
      <c r="R319" s="293"/>
      <c r="U319" s="293"/>
    </row>
    <row r="320">
      <c r="G320" s="293"/>
      <c r="H320" s="293"/>
      <c r="I320" s="293"/>
      <c r="R320" s="293"/>
      <c r="U320" s="293"/>
    </row>
    <row r="321">
      <c r="G321" s="293"/>
      <c r="H321" s="293"/>
      <c r="I321" s="293"/>
      <c r="R321" s="293"/>
      <c r="U321" s="293"/>
    </row>
    <row r="322">
      <c r="G322" s="293"/>
      <c r="H322" s="293"/>
      <c r="I322" s="293"/>
      <c r="R322" s="293"/>
      <c r="U322" s="293"/>
    </row>
    <row r="323">
      <c r="G323" s="293"/>
      <c r="H323" s="293"/>
      <c r="I323" s="293"/>
      <c r="R323" s="293"/>
      <c r="U323" s="293"/>
    </row>
    <row r="324">
      <c r="G324" s="293"/>
      <c r="H324" s="293"/>
      <c r="I324" s="293"/>
      <c r="R324" s="293"/>
      <c r="U324" s="293"/>
    </row>
    <row r="325">
      <c r="G325" s="293"/>
      <c r="H325" s="293"/>
      <c r="I325" s="293"/>
      <c r="R325" s="293"/>
      <c r="U325" s="293"/>
    </row>
    <row r="326">
      <c r="G326" s="293"/>
      <c r="H326" s="293"/>
      <c r="I326" s="293"/>
      <c r="R326" s="293"/>
      <c r="U326" s="293"/>
    </row>
    <row r="327">
      <c r="G327" s="293"/>
      <c r="H327" s="293"/>
      <c r="I327" s="293"/>
      <c r="R327" s="293"/>
      <c r="U327" s="293"/>
    </row>
    <row r="328">
      <c r="G328" s="293"/>
      <c r="H328" s="293"/>
      <c r="I328" s="293"/>
      <c r="R328" s="293"/>
      <c r="U328" s="293"/>
    </row>
    <row r="329">
      <c r="G329" s="293"/>
      <c r="H329" s="293"/>
      <c r="I329" s="293"/>
      <c r="R329" s="293"/>
      <c r="U329" s="293"/>
    </row>
    <row r="330">
      <c r="G330" s="293"/>
      <c r="H330" s="293"/>
      <c r="I330" s="293"/>
      <c r="R330" s="293"/>
      <c r="U330" s="293"/>
    </row>
    <row r="331">
      <c r="G331" s="293"/>
      <c r="H331" s="293"/>
      <c r="I331" s="293"/>
      <c r="R331" s="293"/>
      <c r="U331" s="293"/>
    </row>
    <row r="332">
      <c r="G332" s="293"/>
      <c r="H332" s="293"/>
      <c r="I332" s="293"/>
      <c r="R332" s="293"/>
      <c r="U332" s="293"/>
    </row>
    <row r="333">
      <c r="G333" s="293"/>
      <c r="H333" s="293"/>
      <c r="I333" s="293"/>
      <c r="R333" s="293"/>
      <c r="U333" s="293"/>
    </row>
    <row r="334">
      <c r="G334" s="293"/>
      <c r="H334" s="293"/>
      <c r="I334" s="293"/>
      <c r="R334" s="293"/>
      <c r="U334" s="293"/>
    </row>
    <row r="335">
      <c r="G335" s="293"/>
      <c r="H335" s="293"/>
      <c r="I335" s="293"/>
      <c r="R335" s="293"/>
      <c r="U335" s="293"/>
    </row>
    <row r="336">
      <c r="G336" s="293"/>
      <c r="H336" s="293"/>
      <c r="I336" s="293"/>
      <c r="R336" s="293"/>
      <c r="U336" s="293"/>
    </row>
    <row r="337">
      <c r="G337" s="293"/>
      <c r="H337" s="293"/>
      <c r="I337" s="293"/>
      <c r="R337" s="293"/>
      <c r="U337" s="293"/>
    </row>
    <row r="338">
      <c r="G338" s="293"/>
      <c r="H338" s="293"/>
      <c r="I338" s="293"/>
      <c r="R338" s="293"/>
      <c r="U338" s="293"/>
    </row>
    <row r="339">
      <c r="G339" s="293"/>
      <c r="H339" s="293"/>
      <c r="I339" s="293"/>
      <c r="R339" s="293"/>
      <c r="U339" s="293"/>
    </row>
    <row r="340">
      <c r="G340" s="293"/>
      <c r="H340" s="293"/>
      <c r="I340" s="293"/>
      <c r="R340" s="293"/>
      <c r="U340" s="293"/>
    </row>
    <row r="341">
      <c r="G341" s="293"/>
      <c r="H341" s="293"/>
      <c r="I341" s="293"/>
      <c r="R341" s="293"/>
      <c r="U341" s="293"/>
    </row>
    <row r="342">
      <c r="G342" s="293"/>
      <c r="H342" s="293"/>
      <c r="I342" s="293"/>
      <c r="R342" s="293"/>
      <c r="U342" s="293"/>
    </row>
    <row r="343">
      <c r="G343" s="293"/>
      <c r="H343" s="293"/>
      <c r="I343" s="293"/>
      <c r="R343" s="293"/>
      <c r="U343" s="293"/>
    </row>
    <row r="344">
      <c r="G344" s="293"/>
      <c r="H344" s="293"/>
      <c r="I344" s="293"/>
      <c r="R344" s="293"/>
      <c r="U344" s="293"/>
    </row>
    <row r="345">
      <c r="G345" s="293"/>
      <c r="H345" s="293"/>
      <c r="I345" s="293"/>
      <c r="R345" s="293"/>
      <c r="U345" s="293"/>
    </row>
    <row r="346">
      <c r="G346" s="293"/>
      <c r="H346" s="293"/>
      <c r="I346" s="293"/>
      <c r="R346" s="293"/>
      <c r="U346" s="293"/>
    </row>
    <row r="347">
      <c r="G347" s="293"/>
      <c r="H347" s="293"/>
      <c r="I347" s="293"/>
      <c r="R347" s="293"/>
      <c r="U347" s="293"/>
    </row>
    <row r="348">
      <c r="G348" s="293"/>
      <c r="H348" s="293"/>
      <c r="I348" s="293"/>
      <c r="R348" s="293"/>
      <c r="U348" s="293"/>
    </row>
    <row r="349">
      <c r="G349" s="293"/>
      <c r="H349" s="293"/>
      <c r="I349" s="293"/>
      <c r="R349" s="293"/>
      <c r="U349" s="293"/>
    </row>
    <row r="350">
      <c r="G350" s="293"/>
      <c r="H350" s="293"/>
      <c r="I350" s="293"/>
      <c r="R350" s="293"/>
      <c r="U350" s="293"/>
    </row>
    <row r="351">
      <c r="G351" s="293"/>
      <c r="H351" s="293"/>
      <c r="I351" s="293"/>
      <c r="R351" s="293"/>
      <c r="U351" s="293"/>
    </row>
    <row r="352">
      <c r="G352" s="293"/>
      <c r="H352" s="293"/>
      <c r="I352" s="293"/>
      <c r="R352" s="293"/>
      <c r="U352" s="293"/>
    </row>
    <row r="353">
      <c r="G353" s="293"/>
      <c r="H353" s="293"/>
      <c r="I353" s="293"/>
      <c r="R353" s="293"/>
      <c r="U353" s="293"/>
    </row>
    <row r="354">
      <c r="G354" s="293"/>
      <c r="H354" s="293"/>
      <c r="I354" s="293"/>
      <c r="R354" s="293"/>
      <c r="U354" s="293"/>
    </row>
    <row r="355">
      <c r="G355" s="293"/>
      <c r="H355" s="293"/>
      <c r="I355" s="293"/>
      <c r="R355" s="293"/>
      <c r="U355" s="293"/>
    </row>
    <row r="356">
      <c r="G356" s="293"/>
      <c r="H356" s="293"/>
      <c r="I356" s="293"/>
      <c r="R356" s="293"/>
      <c r="U356" s="293"/>
    </row>
    <row r="357">
      <c r="G357" s="293"/>
      <c r="H357" s="293"/>
      <c r="I357" s="293"/>
      <c r="R357" s="293"/>
      <c r="U357" s="293"/>
    </row>
    <row r="358">
      <c r="G358" s="293"/>
      <c r="H358" s="293"/>
      <c r="I358" s="293"/>
      <c r="R358" s="293"/>
      <c r="U358" s="293"/>
    </row>
    <row r="359">
      <c r="G359" s="293"/>
      <c r="H359" s="293"/>
      <c r="I359" s="293"/>
      <c r="R359" s="293"/>
      <c r="U359" s="293"/>
    </row>
    <row r="360">
      <c r="G360" s="293"/>
      <c r="H360" s="293"/>
      <c r="I360" s="293"/>
      <c r="R360" s="293"/>
      <c r="U360" s="293"/>
    </row>
    <row r="361">
      <c r="G361" s="293"/>
      <c r="H361" s="293"/>
      <c r="I361" s="293"/>
      <c r="R361" s="293"/>
      <c r="U361" s="293"/>
    </row>
    <row r="362">
      <c r="G362" s="293"/>
      <c r="H362" s="293"/>
      <c r="I362" s="293"/>
      <c r="R362" s="293"/>
      <c r="U362" s="293"/>
    </row>
    <row r="363">
      <c r="G363" s="293"/>
      <c r="H363" s="293"/>
      <c r="I363" s="293"/>
      <c r="R363" s="293"/>
      <c r="U363" s="293"/>
    </row>
    <row r="364">
      <c r="G364" s="293"/>
      <c r="H364" s="293"/>
      <c r="I364" s="293"/>
      <c r="R364" s="293"/>
      <c r="U364" s="293"/>
    </row>
    <row r="365">
      <c r="G365" s="293"/>
      <c r="H365" s="293"/>
      <c r="I365" s="293"/>
      <c r="R365" s="293"/>
      <c r="U365" s="293"/>
    </row>
    <row r="366">
      <c r="G366" s="293"/>
      <c r="H366" s="293"/>
      <c r="I366" s="293"/>
      <c r="R366" s="293"/>
      <c r="U366" s="293"/>
    </row>
    <row r="367">
      <c r="G367" s="293"/>
      <c r="H367" s="293"/>
      <c r="I367" s="293"/>
      <c r="R367" s="293"/>
      <c r="U367" s="293"/>
    </row>
    <row r="368">
      <c r="G368" s="293"/>
      <c r="H368" s="293"/>
      <c r="I368" s="293"/>
      <c r="R368" s="293"/>
      <c r="U368" s="293"/>
    </row>
    <row r="369">
      <c r="G369" s="293"/>
      <c r="H369" s="293"/>
      <c r="I369" s="293"/>
      <c r="R369" s="293"/>
      <c r="U369" s="293"/>
    </row>
    <row r="370">
      <c r="G370" s="293"/>
      <c r="H370" s="293"/>
      <c r="I370" s="293"/>
      <c r="R370" s="293"/>
      <c r="U370" s="293"/>
    </row>
    <row r="371">
      <c r="G371" s="293"/>
      <c r="H371" s="293"/>
      <c r="I371" s="293"/>
      <c r="R371" s="293"/>
      <c r="U371" s="293"/>
    </row>
    <row r="372">
      <c r="G372" s="293"/>
      <c r="H372" s="293"/>
      <c r="I372" s="293"/>
      <c r="R372" s="293"/>
      <c r="U372" s="293"/>
    </row>
    <row r="373">
      <c r="G373" s="293"/>
      <c r="H373" s="293"/>
      <c r="I373" s="293"/>
      <c r="R373" s="293"/>
      <c r="U373" s="293"/>
    </row>
    <row r="374">
      <c r="G374" s="293"/>
      <c r="H374" s="293"/>
      <c r="I374" s="293"/>
      <c r="R374" s="293"/>
      <c r="U374" s="293"/>
    </row>
    <row r="375">
      <c r="G375" s="293"/>
      <c r="H375" s="293"/>
      <c r="I375" s="293"/>
      <c r="R375" s="293"/>
      <c r="U375" s="293"/>
    </row>
    <row r="376">
      <c r="G376" s="293"/>
      <c r="H376" s="293"/>
      <c r="I376" s="293"/>
      <c r="R376" s="293"/>
      <c r="U376" s="293"/>
    </row>
    <row r="377">
      <c r="G377" s="293"/>
      <c r="H377" s="293"/>
      <c r="I377" s="293"/>
      <c r="R377" s="293"/>
      <c r="U377" s="293"/>
    </row>
    <row r="378">
      <c r="G378" s="293"/>
      <c r="H378" s="293"/>
      <c r="I378" s="293"/>
      <c r="R378" s="293"/>
      <c r="U378" s="293"/>
    </row>
    <row r="379">
      <c r="G379" s="293"/>
      <c r="H379" s="293"/>
      <c r="I379" s="293"/>
      <c r="R379" s="293"/>
      <c r="U379" s="293"/>
    </row>
    <row r="380">
      <c r="G380" s="293"/>
      <c r="H380" s="293"/>
      <c r="I380" s="293"/>
      <c r="R380" s="293"/>
      <c r="U380" s="293"/>
    </row>
    <row r="381">
      <c r="G381" s="293"/>
      <c r="H381" s="293"/>
      <c r="I381" s="293"/>
      <c r="R381" s="293"/>
      <c r="U381" s="293"/>
    </row>
    <row r="382">
      <c r="G382" s="293"/>
      <c r="H382" s="293"/>
      <c r="I382" s="293"/>
      <c r="R382" s="293"/>
      <c r="U382" s="293"/>
    </row>
    <row r="383">
      <c r="G383" s="293"/>
      <c r="H383" s="293"/>
      <c r="I383" s="293"/>
      <c r="R383" s="293"/>
      <c r="U383" s="293"/>
    </row>
    <row r="384">
      <c r="G384" s="293"/>
      <c r="H384" s="293"/>
      <c r="I384" s="293"/>
      <c r="R384" s="293"/>
      <c r="U384" s="293"/>
    </row>
    <row r="385">
      <c r="G385" s="293"/>
      <c r="H385" s="293"/>
      <c r="I385" s="293"/>
      <c r="R385" s="293"/>
      <c r="U385" s="293"/>
    </row>
    <row r="386">
      <c r="G386" s="293"/>
      <c r="H386" s="293"/>
      <c r="I386" s="293"/>
      <c r="R386" s="293"/>
      <c r="U386" s="293"/>
    </row>
    <row r="387">
      <c r="G387" s="293"/>
      <c r="H387" s="293"/>
      <c r="I387" s="293"/>
      <c r="R387" s="293"/>
      <c r="U387" s="293"/>
    </row>
    <row r="388">
      <c r="G388" s="293"/>
      <c r="H388" s="293"/>
      <c r="I388" s="293"/>
      <c r="R388" s="293"/>
      <c r="U388" s="293"/>
    </row>
    <row r="389">
      <c r="G389" s="293"/>
      <c r="H389" s="293"/>
      <c r="I389" s="293"/>
      <c r="R389" s="293"/>
      <c r="U389" s="293"/>
    </row>
    <row r="390">
      <c r="G390" s="293"/>
      <c r="H390" s="293"/>
      <c r="I390" s="293"/>
      <c r="R390" s="293"/>
      <c r="U390" s="293"/>
    </row>
    <row r="391">
      <c r="G391" s="293"/>
      <c r="H391" s="293"/>
      <c r="I391" s="293"/>
      <c r="R391" s="293"/>
      <c r="U391" s="293"/>
    </row>
    <row r="392">
      <c r="G392" s="293"/>
      <c r="H392" s="293"/>
      <c r="I392" s="293"/>
      <c r="R392" s="293"/>
      <c r="U392" s="293"/>
    </row>
    <row r="393">
      <c r="G393" s="293"/>
      <c r="H393" s="293"/>
      <c r="I393" s="293"/>
      <c r="R393" s="293"/>
      <c r="U393" s="293"/>
    </row>
    <row r="394">
      <c r="G394" s="293"/>
      <c r="H394" s="293"/>
      <c r="I394" s="293"/>
      <c r="R394" s="293"/>
      <c r="U394" s="293"/>
    </row>
    <row r="395">
      <c r="G395" s="293"/>
      <c r="H395" s="293"/>
      <c r="I395" s="293"/>
      <c r="R395" s="293"/>
      <c r="U395" s="293"/>
    </row>
    <row r="396">
      <c r="G396" s="293"/>
      <c r="H396" s="293"/>
      <c r="I396" s="293"/>
      <c r="R396" s="293"/>
      <c r="U396" s="293"/>
    </row>
    <row r="397">
      <c r="G397" s="293"/>
      <c r="H397" s="293"/>
      <c r="I397" s="293"/>
      <c r="R397" s="293"/>
      <c r="U397" s="293"/>
    </row>
    <row r="398">
      <c r="G398" s="293"/>
      <c r="H398" s="293"/>
      <c r="I398" s="293"/>
      <c r="R398" s="293"/>
      <c r="U398" s="293"/>
    </row>
    <row r="399">
      <c r="G399" s="293"/>
      <c r="H399" s="293"/>
      <c r="I399" s="293"/>
      <c r="R399" s="293"/>
      <c r="U399" s="293"/>
    </row>
    <row r="400">
      <c r="G400" s="293"/>
      <c r="H400" s="293"/>
      <c r="I400" s="293"/>
      <c r="R400" s="293"/>
      <c r="U400" s="293"/>
    </row>
    <row r="401">
      <c r="G401" s="293"/>
      <c r="H401" s="293"/>
      <c r="I401" s="293"/>
      <c r="R401" s="293"/>
      <c r="U401" s="293"/>
    </row>
    <row r="402">
      <c r="G402" s="293"/>
      <c r="H402" s="293"/>
      <c r="I402" s="293"/>
      <c r="R402" s="293"/>
      <c r="U402" s="293"/>
    </row>
    <row r="403">
      <c r="G403" s="293"/>
      <c r="H403" s="293"/>
      <c r="I403" s="293"/>
      <c r="R403" s="293"/>
      <c r="U403" s="293"/>
    </row>
    <row r="404">
      <c r="G404" s="293"/>
      <c r="H404" s="293"/>
      <c r="I404" s="293"/>
      <c r="R404" s="293"/>
      <c r="U404" s="293"/>
    </row>
    <row r="405">
      <c r="G405" s="293"/>
      <c r="H405" s="293"/>
      <c r="I405" s="293"/>
      <c r="R405" s="293"/>
      <c r="U405" s="293"/>
    </row>
    <row r="406">
      <c r="G406" s="293"/>
      <c r="H406" s="293"/>
      <c r="I406" s="293"/>
      <c r="R406" s="293"/>
      <c r="U406" s="293"/>
    </row>
    <row r="407">
      <c r="G407" s="293"/>
      <c r="H407" s="293"/>
      <c r="I407" s="293"/>
      <c r="R407" s="293"/>
      <c r="U407" s="293"/>
    </row>
    <row r="408">
      <c r="G408" s="293"/>
      <c r="H408" s="293"/>
      <c r="I408" s="293"/>
      <c r="R408" s="293"/>
      <c r="U408" s="293"/>
    </row>
    <row r="409">
      <c r="G409" s="293"/>
      <c r="H409" s="293"/>
      <c r="I409" s="293"/>
      <c r="R409" s="293"/>
      <c r="U409" s="293"/>
    </row>
    <row r="410">
      <c r="G410" s="293"/>
      <c r="H410" s="293"/>
      <c r="I410" s="293"/>
      <c r="R410" s="293"/>
      <c r="U410" s="293"/>
    </row>
    <row r="411">
      <c r="G411" s="293"/>
      <c r="H411" s="293"/>
      <c r="I411" s="293"/>
      <c r="R411" s="293"/>
      <c r="U411" s="293"/>
    </row>
    <row r="412">
      <c r="G412" s="293"/>
      <c r="H412" s="293"/>
      <c r="I412" s="293"/>
      <c r="R412" s="293"/>
      <c r="U412" s="293"/>
    </row>
    <row r="413">
      <c r="G413" s="293"/>
      <c r="H413" s="293"/>
      <c r="I413" s="293"/>
      <c r="R413" s="293"/>
      <c r="U413" s="293"/>
    </row>
    <row r="414">
      <c r="G414" s="293"/>
      <c r="H414" s="293"/>
      <c r="I414" s="293"/>
      <c r="R414" s="293"/>
      <c r="U414" s="293"/>
    </row>
    <row r="415">
      <c r="G415" s="293"/>
      <c r="H415" s="293"/>
      <c r="I415" s="293"/>
      <c r="R415" s="293"/>
      <c r="U415" s="293"/>
    </row>
    <row r="416">
      <c r="G416" s="293"/>
      <c r="H416" s="293"/>
      <c r="I416" s="293"/>
      <c r="R416" s="293"/>
      <c r="U416" s="293"/>
    </row>
    <row r="417">
      <c r="G417" s="293"/>
      <c r="H417" s="293"/>
      <c r="I417" s="293"/>
      <c r="R417" s="293"/>
      <c r="U417" s="293"/>
    </row>
    <row r="418">
      <c r="G418" s="293"/>
      <c r="H418" s="293"/>
      <c r="I418" s="293"/>
      <c r="R418" s="293"/>
      <c r="U418" s="293"/>
    </row>
    <row r="419">
      <c r="G419" s="293"/>
      <c r="H419" s="293"/>
      <c r="I419" s="293"/>
      <c r="R419" s="293"/>
      <c r="U419" s="293"/>
    </row>
    <row r="420">
      <c r="G420" s="293"/>
      <c r="H420" s="293"/>
      <c r="I420" s="293"/>
      <c r="R420" s="293"/>
      <c r="U420" s="293"/>
    </row>
    <row r="421">
      <c r="G421" s="293"/>
      <c r="H421" s="293"/>
      <c r="I421" s="293"/>
      <c r="R421" s="293"/>
      <c r="U421" s="293"/>
    </row>
    <row r="422">
      <c r="G422" s="293"/>
      <c r="H422" s="293"/>
      <c r="I422" s="293"/>
      <c r="R422" s="293"/>
      <c r="U422" s="293"/>
    </row>
    <row r="423">
      <c r="G423" s="293"/>
      <c r="H423" s="293"/>
      <c r="I423" s="293"/>
      <c r="R423" s="293"/>
      <c r="U423" s="293"/>
    </row>
    <row r="424">
      <c r="G424" s="293"/>
      <c r="H424" s="293"/>
      <c r="I424" s="293"/>
      <c r="R424" s="293"/>
      <c r="U424" s="293"/>
    </row>
    <row r="425">
      <c r="G425" s="293"/>
      <c r="H425" s="293"/>
      <c r="I425" s="293"/>
      <c r="R425" s="293"/>
      <c r="U425" s="293"/>
    </row>
    <row r="426">
      <c r="G426" s="293"/>
      <c r="H426" s="293"/>
      <c r="I426" s="293"/>
      <c r="R426" s="293"/>
      <c r="U426" s="293"/>
    </row>
    <row r="427">
      <c r="G427" s="293"/>
      <c r="H427" s="293"/>
      <c r="I427" s="293"/>
      <c r="R427" s="293"/>
      <c r="U427" s="293"/>
    </row>
    <row r="428">
      <c r="G428" s="293"/>
      <c r="H428" s="293"/>
      <c r="I428" s="293"/>
      <c r="R428" s="293"/>
      <c r="U428" s="293"/>
    </row>
    <row r="429">
      <c r="G429" s="293"/>
      <c r="H429" s="293"/>
      <c r="I429" s="293"/>
      <c r="R429" s="293"/>
      <c r="U429" s="293"/>
    </row>
    <row r="430">
      <c r="G430" s="293"/>
      <c r="H430" s="293"/>
      <c r="I430" s="293"/>
      <c r="R430" s="293"/>
      <c r="U430" s="293"/>
    </row>
    <row r="431">
      <c r="G431" s="293"/>
      <c r="H431" s="293"/>
      <c r="I431" s="293"/>
      <c r="R431" s="293"/>
      <c r="U431" s="293"/>
    </row>
    <row r="432">
      <c r="G432" s="293"/>
      <c r="H432" s="293"/>
      <c r="I432" s="293"/>
      <c r="R432" s="293"/>
      <c r="U432" s="293"/>
    </row>
    <row r="433">
      <c r="G433" s="293"/>
      <c r="H433" s="293"/>
      <c r="I433" s="293"/>
      <c r="R433" s="293"/>
      <c r="U433" s="293"/>
    </row>
    <row r="434">
      <c r="G434" s="293"/>
      <c r="H434" s="293"/>
      <c r="I434" s="293"/>
      <c r="R434" s="293"/>
      <c r="U434" s="293"/>
    </row>
    <row r="435">
      <c r="G435" s="293"/>
      <c r="H435" s="293"/>
      <c r="I435" s="293"/>
      <c r="R435" s="293"/>
      <c r="U435" s="293"/>
    </row>
    <row r="436">
      <c r="G436" s="293"/>
      <c r="H436" s="293"/>
      <c r="I436" s="293"/>
      <c r="R436" s="293"/>
      <c r="U436" s="293"/>
    </row>
    <row r="437">
      <c r="G437" s="293"/>
      <c r="H437" s="293"/>
      <c r="I437" s="293"/>
      <c r="R437" s="293"/>
      <c r="U437" s="293"/>
    </row>
    <row r="438">
      <c r="G438" s="293"/>
      <c r="H438" s="293"/>
      <c r="I438" s="293"/>
      <c r="R438" s="293"/>
      <c r="U438" s="293"/>
    </row>
    <row r="439">
      <c r="G439" s="293"/>
      <c r="H439" s="293"/>
      <c r="I439" s="293"/>
      <c r="R439" s="293"/>
      <c r="U439" s="293"/>
    </row>
    <row r="440">
      <c r="G440" s="293"/>
      <c r="H440" s="293"/>
      <c r="I440" s="293"/>
      <c r="R440" s="293"/>
      <c r="U440" s="293"/>
    </row>
    <row r="441">
      <c r="G441" s="293"/>
      <c r="H441" s="293"/>
      <c r="I441" s="293"/>
      <c r="R441" s="293"/>
      <c r="U441" s="293"/>
    </row>
    <row r="442">
      <c r="G442" s="293"/>
      <c r="H442" s="293"/>
      <c r="I442" s="293"/>
      <c r="R442" s="293"/>
      <c r="U442" s="293"/>
    </row>
    <row r="443">
      <c r="G443" s="293"/>
      <c r="H443" s="293"/>
      <c r="I443" s="293"/>
      <c r="R443" s="293"/>
      <c r="U443" s="293"/>
    </row>
    <row r="444">
      <c r="G444" s="293"/>
      <c r="H444" s="293"/>
      <c r="I444" s="293"/>
      <c r="R444" s="293"/>
      <c r="U444" s="293"/>
    </row>
    <row r="445">
      <c r="G445" s="293"/>
      <c r="H445" s="293"/>
      <c r="I445" s="293"/>
      <c r="R445" s="293"/>
      <c r="U445" s="293"/>
    </row>
    <row r="446">
      <c r="G446" s="293"/>
      <c r="H446" s="293"/>
      <c r="I446" s="293"/>
      <c r="R446" s="293"/>
      <c r="U446" s="293"/>
    </row>
    <row r="447">
      <c r="G447" s="293"/>
      <c r="H447" s="293"/>
      <c r="I447" s="293"/>
      <c r="R447" s="293"/>
      <c r="U447" s="293"/>
    </row>
    <row r="448">
      <c r="G448" s="293"/>
      <c r="H448" s="293"/>
      <c r="I448" s="293"/>
      <c r="R448" s="293"/>
      <c r="U448" s="293"/>
    </row>
    <row r="449">
      <c r="G449" s="293"/>
      <c r="H449" s="293"/>
      <c r="I449" s="293"/>
      <c r="R449" s="293"/>
      <c r="U449" s="293"/>
    </row>
    <row r="450">
      <c r="G450" s="293"/>
      <c r="H450" s="293"/>
      <c r="I450" s="293"/>
      <c r="R450" s="293"/>
      <c r="U450" s="293"/>
    </row>
    <row r="451">
      <c r="G451" s="293"/>
      <c r="H451" s="293"/>
      <c r="I451" s="293"/>
      <c r="R451" s="293"/>
      <c r="U451" s="293"/>
    </row>
    <row r="452">
      <c r="G452" s="293"/>
      <c r="H452" s="293"/>
      <c r="I452" s="293"/>
      <c r="R452" s="293"/>
      <c r="U452" s="293"/>
    </row>
    <row r="453">
      <c r="G453" s="293"/>
      <c r="H453" s="293"/>
      <c r="I453" s="293"/>
      <c r="R453" s="293"/>
      <c r="U453" s="293"/>
    </row>
    <row r="454">
      <c r="G454" s="293"/>
      <c r="H454" s="293"/>
      <c r="I454" s="293"/>
      <c r="R454" s="293"/>
      <c r="U454" s="293"/>
    </row>
    <row r="455">
      <c r="G455" s="293"/>
      <c r="H455" s="293"/>
      <c r="I455" s="293"/>
      <c r="R455" s="293"/>
      <c r="U455" s="293"/>
    </row>
    <row r="456">
      <c r="G456" s="293"/>
      <c r="H456" s="293"/>
      <c r="I456" s="293"/>
      <c r="R456" s="293"/>
      <c r="U456" s="293"/>
    </row>
    <row r="457">
      <c r="G457" s="293"/>
      <c r="H457" s="293"/>
      <c r="I457" s="293"/>
      <c r="R457" s="293"/>
      <c r="U457" s="293"/>
    </row>
    <row r="458">
      <c r="G458" s="293"/>
      <c r="H458" s="293"/>
      <c r="I458" s="293"/>
      <c r="R458" s="293"/>
      <c r="U458" s="293"/>
    </row>
    <row r="459">
      <c r="G459" s="293"/>
      <c r="H459" s="293"/>
      <c r="I459" s="293"/>
      <c r="R459" s="293"/>
      <c r="U459" s="293"/>
    </row>
    <row r="460">
      <c r="G460" s="293"/>
      <c r="H460" s="293"/>
      <c r="I460" s="293"/>
      <c r="R460" s="293"/>
      <c r="U460" s="293"/>
    </row>
    <row r="461">
      <c r="G461" s="293"/>
      <c r="H461" s="293"/>
      <c r="I461" s="293"/>
      <c r="R461" s="293"/>
      <c r="U461" s="293"/>
    </row>
    <row r="462">
      <c r="G462" s="293"/>
      <c r="H462" s="293"/>
      <c r="I462" s="293"/>
      <c r="R462" s="293"/>
      <c r="U462" s="293"/>
    </row>
    <row r="463">
      <c r="G463" s="293"/>
      <c r="H463" s="293"/>
      <c r="I463" s="293"/>
      <c r="R463" s="293"/>
      <c r="U463" s="293"/>
    </row>
    <row r="464">
      <c r="G464" s="293"/>
      <c r="H464" s="293"/>
      <c r="I464" s="293"/>
      <c r="R464" s="293"/>
      <c r="U464" s="293"/>
    </row>
    <row r="465">
      <c r="G465" s="293"/>
      <c r="H465" s="293"/>
      <c r="I465" s="293"/>
      <c r="R465" s="293"/>
      <c r="U465" s="293"/>
    </row>
    <row r="466">
      <c r="G466" s="293"/>
      <c r="H466" s="293"/>
      <c r="I466" s="293"/>
      <c r="R466" s="293"/>
      <c r="U466" s="293"/>
    </row>
    <row r="467">
      <c r="G467" s="293"/>
      <c r="H467" s="293"/>
      <c r="I467" s="293"/>
      <c r="R467" s="293"/>
      <c r="U467" s="293"/>
    </row>
    <row r="468">
      <c r="G468" s="293"/>
      <c r="H468" s="293"/>
      <c r="I468" s="293"/>
      <c r="R468" s="293"/>
      <c r="U468" s="293"/>
    </row>
    <row r="469">
      <c r="G469" s="293"/>
      <c r="H469" s="293"/>
      <c r="I469" s="293"/>
      <c r="R469" s="293"/>
      <c r="U469" s="293"/>
    </row>
    <row r="470">
      <c r="G470" s="293"/>
      <c r="H470" s="293"/>
      <c r="I470" s="293"/>
      <c r="R470" s="293"/>
      <c r="U470" s="293"/>
    </row>
    <row r="471">
      <c r="G471" s="293"/>
      <c r="H471" s="293"/>
      <c r="I471" s="293"/>
      <c r="R471" s="293"/>
      <c r="U471" s="293"/>
    </row>
    <row r="472">
      <c r="G472" s="293"/>
      <c r="H472" s="293"/>
      <c r="I472" s="293"/>
      <c r="R472" s="293"/>
      <c r="U472" s="293"/>
    </row>
    <row r="473">
      <c r="G473" s="293"/>
      <c r="H473" s="293"/>
      <c r="I473" s="293"/>
      <c r="R473" s="293"/>
      <c r="U473" s="293"/>
    </row>
    <row r="474">
      <c r="G474" s="293"/>
      <c r="H474" s="293"/>
      <c r="I474" s="293"/>
      <c r="R474" s="293"/>
      <c r="U474" s="293"/>
    </row>
    <row r="475">
      <c r="G475" s="293"/>
      <c r="H475" s="293"/>
      <c r="I475" s="293"/>
      <c r="R475" s="293"/>
      <c r="U475" s="293"/>
    </row>
    <row r="476">
      <c r="G476" s="293"/>
      <c r="H476" s="293"/>
      <c r="I476" s="293"/>
      <c r="R476" s="293"/>
      <c r="U476" s="293"/>
    </row>
    <row r="477">
      <c r="G477" s="293"/>
      <c r="H477" s="293"/>
      <c r="I477" s="293"/>
      <c r="R477" s="293"/>
      <c r="U477" s="293"/>
    </row>
    <row r="478">
      <c r="G478" s="293"/>
      <c r="H478" s="293"/>
      <c r="I478" s="293"/>
      <c r="R478" s="293"/>
      <c r="U478" s="293"/>
    </row>
    <row r="479">
      <c r="G479" s="293"/>
      <c r="H479" s="293"/>
      <c r="I479" s="293"/>
      <c r="R479" s="293"/>
      <c r="U479" s="293"/>
    </row>
    <row r="480">
      <c r="G480" s="293"/>
      <c r="H480" s="293"/>
      <c r="I480" s="293"/>
      <c r="R480" s="293"/>
      <c r="U480" s="293"/>
    </row>
    <row r="481">
      <c r="G481" s="293"/>
      <c r="H481" s="293"/>
      <c r="I481" s="293"/>
      <c r="R481" s="293"/>
      <c r="U481" s="293"/>
    </row>
    <row r="482">
      <c r="G482" s="293"/>
      <c r="H482" s="293"/>
      <c r="I482" s="293"/>
      <c r="R482" s="293"/>
      <c r="U482" s="293"/>
    </row>
    <row r="483">
      <c r="G483" s="293"/>
      <c r="H483" s="293"/>
      <c r="I483" s="293"/>
      <c r="R483" s="293"/>
      <c r="U483" s="293"/>
    </row>
    <row r="484">
      <c r="G484" s="293"/>
      <c r="H484" s="293"/>
      <c r="I484" s="293"/>
      <c r="R484" s="293"/>
      <c r="U484" s="293"/>
    </row>
    <row r="485">
      <c r="G485" s="293"/>
      <c r="H485" s="293"/>
      <c r="I485" s="293"/>
      <c r="R485" s="293"/>
      <c r="U485" s="293"/>
    </row>
    <row r="486">
      <c r="G486" s="293"/>
      <c r="H486" s="293"/>
      <c r="I486" s="293"/>
      <c r="R486" s="293"/>
      <c r="U486" s="293"/>
    </row>
    <row r="487">
      <c r="G487" s="293"/>
      <c r="H487" s="293"/>
      <c r="I487" s="293"/>
      <c r="R487" s="293"/>
      <c r="U487" s="293"/>
    </row>
    <row r="488">
      <c r="G488" s="293"/>
      <c r="H488" s="293"/>
      <c r="I488" s="293"/>
      <c r="R488" s="293"/>
      <c r="U488" s="293"/>
    </row>
    <row r="489">
      <c r="G489" s="293"/>
      <c r="H489" s="293"/>
      <c r="I489" s="293"/>
      <c r="R489" s="293"/>
      <c r="U489" s="293"/>
    </row>
    <row r="490">
      <c r="G490" s="293"/>
      <c r="H490" s="293"/>
      <c r="I490" s="293"/>
      <c r="R490" s="293"/>
      <c r="U490" s="293"/>
    </row>
    <row r="491">
      <c r="G491" s="293"/>
      <c r="H491" s="293"/>
      <c r="I491" s="293"/>
      <c r="R491" s="293"/>
      <c r="U491" s="293"/>
    </row>
    <row r="492">
      <c r="G492" s="293"/>
      <c r="H492" s="293"/>
      <c r="I492" s="293"/>
      <c r="R492" s="293"/>
      <c r="U492" s="293"/>
    </row>
    <row r="493">
      <c r="G493" s="293"/>
      <c r="H493" s="293"/>
      <c r="I493" s="293"/>
      <c r="R493" s="293"/>
      <c r="U493" s="293"/>
    </row>
    <row r="494">
      <c r="G494" s="293"/>
      <c r="H494" s="293"/>
      <c r="I494" s="293"/>
      <c r="R494" s="293"/>
      <c r="U494" s="293"/>
    </row>
    <row r="495">
      <c r="G495" s="293"/>
      <c r="H495" s="293"/>
      <c r="I495" s="293"/>
      <c r="R495" s="293"/>
      <c r="U495" s="293"/>
    </row>
    <row r="496">
      <c r="G496" s="293"/>
      <c r="H496" s="293"/>
      <c r="I496" s="293"/>
      <c r="R496" s="293"/>
      <c r="U496" s="293"/>
    </row>
    <row r="497">
      <c r="G497" s="293"/>
      <c r="H497" s="293"/>
      <c r="I497" s="293"/>
      <c r="R497" s="293"/>
      <c r="U497" s="293"/>
    </row>
    <row r="498">
      <c r="G498" s="293"/>
      <c r="H498" s="293"/>
      <c r="I498" s="293"/>
      <c r="R498" s="293"/>
      <c r="U498" s="293"/>
    </row>
    <row r="499">
      <c r="G499" s="293"/>
      <c r="H499" s="293"/>
      <c r="I499" s="293"/>
      <c r="R499" s="293"/>
      <c r="U499" s="293"/>
    </row>
    <row r="500">
      <c r="G500" s="293"/>
      <c r="H500" s="293"/>
      <c r="I500" s="293"/>
      <c r="R500" s="293"/>
      <c r="U500" s="293"/>
    </row>
    <row r="501">
      <c r="G501" s="293"/>
      <c r="H501" s="293"/>
      <c r="I501" s="293"/>
      <c r="R501" s="293"/>
      <c r="U501" s="293"/>
    </row>
    <row r="502">
      <c r="G502" s="293"/>
      <c r="H502" s="293"/>
      <c r="I502" s="293"/>
      <c r="R502" s="293"/>
      <c r="U502" s="293"/>
    </row>
    <row r="503">
      <c r="G503" s="293"/>
      <c r="H503" s="293"/>
      <c r="I503" s="293"/>
      <c r="R503" s="293"/>
      <c r="U503" s="293"/>
    </row>
    <row r="504">
      <c r="G504" s="293"/>
      <c r="H504" s="293"/>
      <c r="I504" s="293"/>
      <c r="R504" s="293"/>
      <c r="U504" s="293"/>
    </row>
    <row r="505">
      <c r="G505" s="293"/>
      <c r="H505" s="293"/>
      <c r="I505" s="293"/>
      <c r="R505" s="293"/>
      <c r="U505" s="293"/>
    </row>
    <row r="506">
      <c r="G506" s="293"/>
      <c r="H506" s="293"/>
      <c r="I506" s="293"/>
      <c r="R506" s="293"/>
      <c r="U506" s="293"/>
    </row>
    <row r="507">
      <c r="G507" s="293"/>
      <c r="H507" s="293"/>
      <c r="I507" s="293"/>
      <c r="R507" s="293"/>
      <c r="U507" s="293"/>
    </row>
    <row r="508">
      <c r="G508" s="293"/>
      <c r="H508" s="293"/>
      <c r="I508" s="293"/>
      <c r="R508" s="293"/>
      <c r="U508" s="293"/>
    </row>
    <row r="509">
      <c r="G509" s="293"/>
      <c r="H509" s="293"/>
      <c r="I509" s="293"/>
      <c r="R509" s="293"/>
      <c r="U509" s="293"/>
    </row>
    <row r="510">
      <c r="G510" s="293"/>
      <c r="H510" s="293"/>
      <c r="I510" s="293"/>
      <c r="R510" s="293"/>
      <c r="U510" s="293"/>
    </row>
    <row r="511">
      <c r="G511" s="293"/>
      <c r="H511" s="293"/>
      <c r="I511" s="293"/>
      <c r="R511" s="293"/>
      <c r="U511" s="293"/>
    </row>
    <row r="512">
      <c r="G512" s="293"/>
      <c r="H512" s="293"/>
      <c r="I512" s="293"/>
      <c r="R512" s="293"/>
      <c r="U512" s="293"/>
    </row>
    <row r="513">
      <c r="G513" s="293"/>
      <c r="H513" s="293"/>
      <c r="I513" s="293"/>
      <c r="R513" s="293"/>
      <c r="U513" s="293"/>
    </row>
    <row r="514">
      <c r="G514" s="293"/>
      <c r="H514" s="293"/>
      <c r="I514" s="293"/>
      <c r="R514" s="293"/>
      <c r="U514" s="293"/>
    </row>
    <row r="515">
      <c r="G515" s="293"/>
      <c r="H515" s="293"/>
      <c r="I515" s="293"/>
      <c r="R515" s="293"/>
      <c r="U515" s="293"/>
    </row>
    <row r="516">
      <c r="G516" s="293"/>
      <c r="H516" s="293"/>
      <c r="I516" s="293"/>
      <c r="R516" s="293"/>
      <c r="U516" s="293"/>
    </row>
    <row r="517">
      <c r="G517" s="293"/>
      <c r="H517" s="293"/>
      <c r="I517" s="293"/>
      <c r="R517" s="293"/>
      <c r="U517" s="293"/>
    </row>
    <row r="518">
      <c r="G518" s="293"/>
      <c r="H518" s="293"/>
      <c r="I518" s="293"/>
      <c r="R518" s="293"/>
      <c r="U518" s="293"/>
    </row>
    <row r="519">
      <c r="G519" s="293"/>
      <c r="H519" s="293"/>
      <c r="I519" s="293"/>
      <c r="R519" s="293"/>
      <c r="U519" s="293"/>
    </row>
    <row r="520">
      <c r="G520" s="293"/>
      <c r="H520" s="293"/>
      <c r="I520" s="293"/>
      <c r="R520" s="293"/>
      <c r="U520" s="293"/>
    </row>
    <row r="521">
      <c r="G521" s="293"/>
      <c r="H521" s="293"/>
      <c r="I521" s="293"/>
      <c r="R521" s="293"/>
      <c r="U521" s="293"/>
    </row>
    <row r="522">
      <c r="G522" s="293"/>
      <c r="H522" s="293"/>
      <c r="I522" s="293"/>
      <c r="R522" s="293"/>
      <c r="U522" s="293"/>
    </row>
    <row r="523">
      <c r="G523" s="293"/>
      <c r="H523" s="293"/>
      <c r="I523" s="293"/>
      <c r="R523" s="293"/>
      <c r="U523" s="293"/>
    </row>
    <row r="524">
      <c r="G524" s="293"/>
      <c r="H524" s="293"/>
      <c r="I524" s="293"/>
      <c r="R524" s="293"/>
      <c r="U524" s="293"/>
    </row>
    <row r="525">
      <c r="G525" s="293"/>
      <c r="H525" s="293"/>
      <c r="I525" s="293"/>
      <c r="R525" s="293"/>
      <c r="U525" s="293"/>
    </row>
    <row r="526">
      <c r="G526" s="293"/>
      <c r="H526" s="293"/>
      <c r="I526" s="293"/>
      <c r="R526" s="293"/>
      <c r="U526" s="293"/>
    </row>
    <row r="527">
      <c r="G527" s="293"/>
      <c r="H527" s="293"/>
      <c r="I527" s="293"/>
      <c r="R527" s="293"/>
      <c r="U527" s="293"/>
    </row>
    <row r="528">
      <c r="G528" s="293"/>
      <c r="H528" s="293"/>
      <c r="I528" s="293"/>
      <c r="R528" s="293"/>
      <c r="U528" s="293"/>
    </row>
    <row r="529">
      <c r="G529" s="293"/>
      <c r="H529" s="293"/>
      <c r="I529" s="293"/>
      <c r="R529" s="293"/>
      <c r="U529" s="293"/>
    </row>
    <row r="530">
      <c r="G530" s="293"/>
      <c r="H530" s="293"/>
      <c r="I530" s="293"/>
      <c r="R530" s="293"/>
      <c r="U530" s="293"/>
    </row>
    <row r="531">
      <c r="G531" s="293"/>
      <c r="H531" s="293"/>
      <c r="I531" s="293"/>
      <c r="R531" s="293"/>
      <c r="U531" s="293"/>
    </row>
    <row r="532">
      <c r="G532" s="293"/>
      <c r="H532" s="293"/>
      <c r="I532" s="293"/>
      <c r="R532" s="293"/>
      <c r="U532" s="293"/>
    </row>
    <row r="533">
      <c r="G533" s="293"/>
      <c r="H533" s="293"/>
      <c r="I533" s="293"/>
      <c r="R533" s="293"/>
      <c r="U533" s="293"/>
    </row>
    <row r="534">
      <c r="G534" s="293"/>
      <c r="H534" s="293"/>
      <c r="I534" s="293"/>
      <c r="R534" s="293"/>
      <c r="U534" s="293"/>
    </row>
    <row r="535">
      <c r="G535" s="293"/>
      <c r="H535" s="293"/>
      <c r="I535" s="293"/>
      <c r="R535" s="293"/>
      <c r="U535" s="293"/>
    </row>
    <row r="536">
      <c r="G536" s="293"/>
      <c r="H536" s="293"/>
      <c r="I536" s="293"/>
      <c r="R536" s="293"/>
      <c r="U536" s="293"/>
    </row>
    <row r="537">
      <c r="G537" s="293"/>
      <c r="H537" s="293"/>
      <c r="I537" s="293"/>
      <c r="R537" s="293"/>
      <c r="U537" s="293"/>
    </row>
    <row r="538">
      <c r="G538" s="293"/>
      <c r="H538" s="293"/>
      <c r="I538" s="293"/>
      <c r="R538" s="293"/>
      <c r="U538" s="293"/>
    </row>
    <row r="539">
      <c r="G539" s="293"/>
      <c r="H539" s="293"/>
      <c r="I539" s="293"/>
      <c r="R539" s="293"/>
      <c r="U539" s="293"/>
    </row>
    <row r="540">
      <c r="G540" s="293"/>
      <c r="H540" s="293"/>
      <c r="I540" s="293"/>
      <c r="R540" s="293"/>
      <c r="U540" s="293"/>
    </row>
    <row r="541">
      <c r="G541" s="293"/>
      <c r="H541" s="293"/>
      <c r="I541" s="293"/>
      <c r="R541" s="293"/>
      <c r="U541" s="293"/>
    </row>
    <row r="542">
      <c r="G542" s="293"/>
      <c r="H542" s="293"/>
      <c r="I542" s="293"/>
      <c r="R542" s="293"/>
      <c r="U542" s="293"/>
    </row>
    <row r="543">
      <c r="G543" s="293"/>
      <c r="H543" s="293"/>
      <c r="I543" s="293"/>
      <c r="R543" s="293"/>
      <c r="U543" s="293"/>
    </row>
    <row r="544">
      <c r="G544" s="293"/>
      <c r="H544" s="293"/>
      <c r="I544" s="293"/>
      <c r="R544" s="293"/>
      <c r="U544" s="293"/>
    </row>
    <row r="545">
      <c r="G545" s="293"/>
      <c r="H545" s="293"/>
      <c r="I545" s="293"/>
      <c r="R545" s="293"/>
      <c r="U545" s="293"/>
    </row>
    <row r="546">
      <c r="G546" s="293"/>
      <c r="H546" s="293"/>
      <c r="I546" s="293"/>
      <c r="R546" s="293"/>
      <c r="U546" s="293"/>
    </row>
    <row r="547">
      <c r="G547" s="293"/>
      <c r="H547" s="293"/>
      <c r="I547" s="293"/>
      <c r="R547" s="293"/>
      <c r="U547" s="293"/>
    </row>
    <row r="548">
      <c r="G548" s="293"/>
      <c r="H548" s="293"/>
      <c r="I548" s="293"/>
      <c r="R548" s="293"/>
      <c r="U548" s="293"/>
    </row>
    <row r="549">
      <c r="G549" s="293"/>
      <c r="H549" s="293"/>
      <c r="I549" s="293"/>
      <c r="R549" s="293"/>
      <c r="U549" s="293"/>
    </row>
    <row r="550">
      <c r="G550" s="293"/>
      <c r="H550" s="293"/>
      <c r="I550" s="293"/>
      <c r="R550" s="293"/>
      <c r="U550" s="293"/>
    </row>
    <row r="551">
      <c r="G551" s="293"/>
      <c r="H551" s="293"/>
      <c r="I551" s="293"/>
      <c r="R551" s="293"/>
      <c r="U551" s="293"/>
    </row>
    <row r="552">
      <c r="G552" s="293"/>
      <c r="H552" s="293"/>
      <c r="I552" s="293"/>
      <c r="R552" s="293"/>
      <c r="U552" s="293"/>
    </row>
    <row r="553">
      <c r="G553" s="293"/>
      <c r="H553" s="293"/>
      <c r="I553" s="293"/>
      <c r="R553" s="293"/>
      <c r="U553" s="293"/>
    </row>
    <row r="554">
      <c r="G554" s="293"/>
      <c r="H554" s="293"/>
      <c r="I554" s="293"/>
      <c r="R554" s="293"/>
      <c r="U554" s="293"/>
    </row>
    <row r="555">
      <c r="G555" s="293"/>
      <c r="H555" s="293"/>
      <c r="I555" s="293"/>
      <c r="R555" s="293"/>
      <c r="U555" s="293"/>
    </row>
    <row r="556">
      <c r="G556" s="293"/>
      <c r="H556" s="293"/>
      <c r="I556" s="293"/>
      <c r="R556" s="293"/>
      <c r="U556" s="293"/>
    </row>
    <row r="557">
      <c r="G557" s="293"/>
      <c r="H557" s="293"/>
      <c r="I557" s="293"/>
      <c r="R557" s="293"/>
      <c r="U557" s="293"/>
    </row>
    <row r="558">
      <c r="G558" s="293"/>
      <c r="H558" s="293"/>
      <c r="I558" s="293"/>
      <c r="R558" s="293"/>
      <c r="U558" s="293"/>
    </row>
    <row r="559">
      <c r="G559" s="293"/>
      <c r="H559" s="293"/>
      <c r="I559" s="293"/>
      <c r="R559" s="293"/>
      <c r="U559" s="293"/>
    </row>
    <row r="560">
      <c r="G560" s="293"/>
      <c r="H560" s="293"/>
      <c r="I560" s="293"/>
      <c r="R560" s="293"/>
      <c r="U560" s="293"/>
    </row>
    <row r="561">
      <c r="G561" s="293"/>
      <c r="H561" s="293"/>
      <c r="I561" s="293"/>
      <c r="R561" s="293"/>
      <c r="U561" s="293"/>
    </row>
    <row r="562">
      <c r="G562" s="293"/>
      <c r="H562" s="293"/>
      <c r="I562" s="293"/>
      <c r="R562" s="293"/>
      <c r="U562" s="293"/>
    </row>
    <row r="563">
      <c r="G563" s="293"/>
      <c r="H563" s="293"/>
      <c r="I563" s="293"/>
      <c r="R563" s="293"/>
      <c r="U563" s="293"/>
    </row>
    <row r="564">
      <c r="G564" s="293"/>
      <c r="H564" s="293"/>
      <c r="I564" s="293"/>
      <c r="R564" s="293"/>
      <c r="U564" s="293"/>
    </row>
    <row r="565">
      <c r="G565" s="293"/>
      <c r="H565" s="293"/>
      <c r="I565" s="293"/>
      <c r="R565" s="293"/>
      <c r="U565" s="293"/>
    </row>
    <row r="566">
      <c r="G566" s="293"/>
      <c r="H566" s="293"/>
      <c r="I566" s="293"/>
      <c r="R566" s="293"/>
      <c r="U566" s="293"/>
    </row>
    <row r="567">
      <c r="G567" s="293"/>
      <c r="H567" s="293"/>
      <c r="I567" s="293"/>
      <c r="R567" s="293"/>
      <c r="U567" s="293"/>
    </row>
    <row r="568">
      <c r="G568" s="293"/>
      <c r="H568" s="293"/>
      <c r="I568" s="293"/>
      <c r="R568" s="293"/>
      <c r="U568" s="293"/>
    </row>
    <row r="569">
      <c r="G569" s="293"/>
      <c r="H569" s="293"/>
      <c r="I569" s="293"/>
      <c r="R569" s="293"/>
      <c r="U569" s="293"/>
    </row>
    <row r="570">
      <c r="G570" s="293"/>
      <c r="H570" s="293"/>
      <c r="I570" s="293"/>
      <c r="R570" s="293"/>
      <c r="U570" s="293"/>
    </row>
    <row r="571">
      <c r="G571" s="293"/>
      <c r="H571" s="293"/>
      <c r="I571" s="293"/>
      <c r="R571" s="293"/>
      <c r="U571" s="293"/>
    </row>
    <row r="572">
      <c r="G572" s="293"/>
      <c r="H572" s="293"/>
      <c r="I572" s="293"/>
      <c r="R572" s="293"/>
      <c r="U572" s="293"/>
    </row>
    <row r="573">
      <c r="G573" s="293"/>
      <c r="H573" s="293"/>
      <c r="I573" s="293"/>
      <c r="R573" s="293"/>
      <c r="U573" s="293"/>
    </row>
    <row r="574">
      <c r="G574" s="293"/>
      <c r="H574" s="293"/>
      <c r="I574" s="293"/>
      <c r="R574" s="293"/>
      <c r="U574" s="293"/>
    </row>
    <row r="575">
      <c r="G575" s="293"/>
      <c r="H575" s="293"/>
      <c r="I575" s="293"/>
      <c r="R575" s="293"/>
      <c r="U575" s="293"/>
    </row>
    <row r="576">
      <c r="G576" s="293"/>
      <c r="H576" s="293"/>
      <c r="I576" s="293"/>
      <c r="R576" s="293"/>
      <c r="U576" s="293"/>
    </row>
    <row r="577">
      <c r="G577" s="293"/>
      <c r="H577" s="293"/>
      <c r="I577" s="293"/>
      <c r="R577" s="293"/>
      <c r="U577" s="293"/>
    </row>
    <row r="578">
      <c r="G578" s="293"/>
      <c r="H578" s="293"/>
      <c r="I578" s="293"/>
      <c r="R578" s="293"/>
      <c r="U578" s="293"/>
    </row>
    <row r="579">
      <c r="G579" s="293"/>
      <c r="H579" s="293"/>
      <c r="I579" s="293"/>
      <c r="R579" s="293"/>
      <c r="U579" s="293"/>
    </row>
    <row r="580">
      <c r="G580" s="293"/>
      <c r="H580" s="293"/>
      <c r="I580" s="293"/>
      <c r="R580" s="293"/>
      <c r="U580" s="293"/>
    </row>
    <row r="581">
      <c r="G581" s="293"/>
      <c r="H581" s="293"/>
      <c r="I581" s="293"/>
      <c r="R581" s="293"/>
      <c r="U581" s="293"/>
    </row>
    <row r="582">
      <c r="G582" s="293"/>
      <c r="H582" s="293"/>
      <c r="I582" s="293"/>
      <c r="R582" s="293"/>
      <c r="U582" s="293"/>
    </row>
    <row r="583">
      <c r="G583" s="293"/>
      <c r="H583" s="293"/>
      <c r="I583" s="293"/>
      <c r="R583" s="293"/>
      <c r="U583" s="293"/>
    </row>
    <row r="584">
      <c r="G584" s="293"/>
      <c r="H584" s="293"/>
      <c r="I584" s="293"/>
      <c r="R584" s="293"/>
      <c r="U584" s="293"/>
    </row>
    <row r="585">
      <c r="G585" s="293"/>
      <c r="H585" s="293"/>
      <c r="I585" s="293"/>
      <c r="R585" s="293"/>
      <c r="U585" s="293"/>
    </row>
    <row r="586">
      <c r="G586" s="293"/>
      <c r="H586" s="293"/>
      <c r="I586" s="293"/>
      <c r="R586" s="293"/>
      <c r="U586" s="293"/>
    </row>
    <row r="587">
      <c r="G587" s="293"/>
      <c r="H587" s="293"/>
      <c r="I587" s="293"/>
      <c r="R587" s="293"/>
      <c r="U587" s="293"/>
    </row>
    <row r="588">
      <c r="G588" s="293"/>
      <c r="H588" s="293"/>
      <c r="I588" s="293"/>
      <c r="R588" s="293"/>
      <c r="U588" s="293"/>
    </row>
    <row r="589">
      <c r="G589" s="293"/>
      <c r="H589" s="293"/>
      <c r="I589" s="293"/>
      <c r="R589" s="293"/>
      <c r="U589" s="293"/>
    </row>
    <row r="590">
      <c r="G590" s="293"/>
      <c r="H590" s="293"/>
      <c r="I590" s="293"/>
      <c r="R590" s="293"/>
      <c r="U590" s="293"/>
    </row>
    <row r="591">
      <c r="G591" s="293"/>
      <c r="H591" s="293"/>
      <c r="I591" s="293"/>
      <c r="R591" s="293"/>
      <c r="U591" s="293"/>
    </row>
    <row r="592">
      <c r="G592" s="293"/>
      <c r="H592" s="293"/>
      <c r="I592" s="293"/>
      <c r="R592" s="293"/>
      <c r="U592" s="293"/>
    </row>
    <row r="593">
      <c r="G593" s="293"/>
      <c r="H593" s="293"/>
      <c r="I593" s="293"/>
      <c r="R593" s="293"/>
      <c r="U593" s="293"/>
    </row>
    <row r="594">
      <c r="G594" s="293"/>
      <c r="H594" s="293"/>
      <c r="I594" s="293"/>
      <c r="R594" s="293"/>
      <c r="U594" s="293"/>
    </row>
    <row r="595">
      <c r="G595" s="293"/>
      <c r="H595" s="293"/>
      <c r="I595" s="293"/>
      <c r="R595" s="293"/>
      <c r="U595" s="293"/>
    </row>
    <row r="596">
      <c r="G596" s="293"/>
      <c r="H596" s="293"/>
      <c r="I596" s="293"/>
      <c r="R596" s="293"/>
      <c r="U596" s="293"/>
    </row>
    <row r="597">
      <c r="G597" s="293"/>
      <c r="H597" s="293"/>
      <c r="I597" s="293"/>
      <c r="R597" s="293"/>
      <c r="U597" s="293"/>
    </row>
    <row r="598">
      <c r="G598" s="293"/>
      <c r="H598" s="293"/>
      <c r="I598" s="293"/>
      <c r="R598" s="293"/>
      <c r="U598" s="293"/>
    </row>
    <row r="599">
      <c r="G599" s="293"/>
      <c r="H599" s="293"/>
      <c r="I599" s="293"/>
      <c r="R599" s="293"/>
      <c r="U599" s="293"/>
    </row>
    <row r="600">
      <c r="G600" s="293"/>
      <c r="H600" s="293"/>
      <c r="I600" s="293"/>
      <c r="R600" s="293"/>
      <c r="U600" s="293"/>
    </row>
    <row r="601">
      <c r="G601" s="293"/>
      <c r="H601" s="293"/>
      <c r="I601" s="293"/>
      <c r="R601" s="293"/>
      <c r="U601" s="293"/>
    </row>
    <row r="602">
      <c r="G602" s="293"/>
      <c r="H602" s="293"/>
      <c r="I602" s="293"/>
      <c r="R602" s="293"/>
      <c r="U602" s="293"/>
    </row>
    <row r="603">
      <c r="G603" s="293"/>
      <c r="H603" s="293"/>
      <c r="I603" s="293"/>
      <c r="R603" s="293"/>
      <c r="U603" s="293"/>
    </row>
    <row r="604">
      <c r="G604" s="293"/>
      <c r="H604" s="293"/>
      <c r="I604" s="293"/>
      <c r="R604" s="293"/>
      <c r="U604" s="293"/>
    </row>
    <row r="605">
      <c r="G605" s="293"/>
      <c r="H605" s="293"/>
      <c r="I605" s="293"/>
      <c r="R605" s="293"/>
      <c r="U605" s="293"/>
    </row>
    <row r="606">
      <c r="G606" s="293"/>
      <c r="H606" s="293"/>
      <c r="I606" s="293"/>
      <c r="R606" s="293"/>
      <c r="U606" s="293"/>
    </row>
    <row r="607">
      <c r="G607" s="293"/>
      <c r="H607" s="293"/>
      <c r="I607" s="293"/>
      <c r="R607" s="293"/>
      <c r="U607" s="293"/>
    </row>
    <row r="608">
      <c r="G608" s="293"/>
      <c r="H608" s="293"/>
      <c r="I608" s="293"/>
      <c r="R608" s="293"/>
      <c r="U608" s="293"/>
    </row>
    <row r="609">
      <c r="G609" s="293"/>
      <c r="H609" s="293"/>
      <c r="I609" s="293"/>
      <c r="R609" s="293"/>
      <c r="U609" s="293"/>
    </row>
    <row r="610">
      <c r="G610" s="293"/>
      <c r="H610" s="293"/>
      <c r="I610" s="293"/>
      <c r="R610" s="293"/>
      <c r="U610" s="293"/>
    </row>
    <row r="611">
      <c r="G611" s="293"/>
      <c r="H611" s="293"/>
      <c r="I611" s="293"/>
      <c r="R611" s="293"/>
      <c r="U611" s="293"/>
    </row>
    <row r="612">
      <c r="G612" s="293"/>
      <c r="H612" s="293"/>
      <c r="I612" s="293"/>
      <c r="R612" s="293"/>
      <c r="U612" s="293"/>
    </row>
    <row r="613">
      <c r="G613" s="293"/>
      <c r="H613" s="293"/>
      <c r="I613" s="293"/>
      <c r="R613" s="293"/>
      <c r="U613" s="293"/>
    </row>
    <row r="614">
      <c r="G614" s="293"/>
      <c r="H614" s="293"/>
      <c r="I614" s="293"/>
      <c r="R614" s="293"/>
      <c r="U614" s="293"/>
    </row>
    <row r="615">
      <c r="G615" s="293"/>
      <c r="H615" s="293"/>
      <c r="I615" s="293"/>
      <c r="R615" s="293"/>
      <c r="U615" s="293"/>
    </row>
    <row r="616">
      <c r="G616" s="293"/>
      <c r="H616" s="293"/>
      <c r="I616" s="293"/>
      <c r="R616" s="293"/>
      <c r="U616" s="293"/>
    </row>
    <row r="617">
      <c r="G617" s="293"/>
      <c r="H617" s="293"/>
      <c r="I617" s="293"/>
      <c r="R617" s="293"/>
      <c r="U617" s="293"/>
    </row>
    <row r="618">
      <c r="G618" s="293"/>
      <c r="H618" s="293"/>
      <c r="I618" s="293"/>
      <c r="R618" s="293"/>
      <c r="U618" s="293"/>
    </row>
    <row r="619">
      <c r="G619" s="293"/>
      <c r="H619" s="293"/>
      <c r="I619" s="293"/>
      <c r="R619" s="293"/>
      <c r="U619" s="293"/>
    </row>
    <row r="620">
      <c r="G620" s="293"/>
      <c r="H620" s="293"/>
      <c r="I620" s="293"/>
      <c r="R620" s="293"/>
      <c r="U620" s="293"/>
    </row>
    <row r="621">
      <c r="G621" s="293"/>
      <c r="H621" s="293"/>
      <c r="I621" s="293"/>
      <c r="R621" s="293"/>
      <c r="U621" s="293"/>
    </row>
    <row r="622">
      <c r="G622" s="293"/>
      <c r="H622" s="293"/>
      <c r="I622" s="293"/>
      <c r="R622" s="293"/>
      <c r="U622" s="293"/>
    </row>
    <row r="623">
      <c r="G623" s="293"/>
      <c r="H623" s="293"/>
      <c r="I623" s="293"/>
      <c r="R623" s="293"/>
      <c r="U623" s="293"/>
    </row>
    <row r="624">
      <c r="G624" s="293"/>
      <c r="H624" s="293"/>
      <c r="I624" s="293"/>
      <c r="R624" s="293"/>
      <c r="U624" s="293"/>
    </row>
    <row r="625">
      <c r="G625" s="293"/>
      <c r="H625" s="293"/>
      <c r="I625" s="293"/>
      <c r="R625" s="293"/>
      <c r="U625" s="293"/>
    </row>
    <row r="626">
      <c r="G626" s="293"/>
      <c r="H626" s="293"/>
      <c r="I626" s="293"/>
      <c r="R626" s="293"/>
      <c r="U626" s="293"/>
    </row>
    <row r="627">
      <c r="G627" s="293"/>
      <c r="H627" s="293"/>
      <c r="I627" s="293"/>
      <c r="R627" s="293"/>
      <c r="U627" s="293"/>
    </row>
    <row r="628">
      <c r="G628" s="293"/>
      <c r="H628" s="293"/>
      <c r="I628" s="293"/>
      <c r="R628" s="293"/>
      <c r="U628" s="293"/>
    </row>
    <row r="629">
      <c r="G629" s="293"/>
      <c r="H629" s="293"/>
      <c r="I629" s="293"/>
      <c r="R629" s="293"/>
      <c r="U629" s="293"/>
    </row>
    <row r="630">
      <c r="G630" s="293"/>
      <c r="H630" s="293"/>
      <c r="I630" s="293"/>
      <c r="R630" s="293"/>
      <c r="U630" s="293"/>
    </row>
    <row r="631">
      <c r="G631" s="293"/>
      <c r="H631" s="293"/>
      <c r="I631" s="293"/>
      <c r="R631" s="293"/>
      <c r="U631" s="293"/>
    </row>
    <row r="632">
      <c r="G632" s="293"/>
      <c r="H632" s="293"/>
      <c r="I632" s="293"/>
      <c r="R632" s="293"/>
      <c r="U632" s="293"/>
    </row>
    <row r="633">
      <c r="G633" s="293"/>
      <c r="H633" s="293"/>
      <c r="I633" s="293"/>
      <c r="R633" s="293"/>
      <c r="U633" s="293"/>
    </row>
    <row r="634">
      <c r="G634" s="293"/>
      <c r="H634" s="293"/>
      <c r="I634" s="293"/>
      <c r="R634" s="293"/>
      <c r="U634" s="293"/>
    </row>
    <row r="635">
      <c r="G635" s="293"/>
      <c r="H635" s="293"/>
      <c r="I635" s="293"/>
      <c r="R635" s="293"/>
      <c r="U635" s="293"/>
    </row>
    <row r="636">
      <c r="G636" s="293"/>
      <c r="H636" s="293"/>
      <c r="I636" s="293"/>
      <c r="R636" s="293"/>
      <c r="U636" s="293"/>
    </row>
    <row r="637">
      <c r="G637" s="293"/>
      <c r="H637" s="293"/>
      <c r="I637" s="293"/>
      <c r="R637" s="293"/>
      <c r="U637" s="293"/>
    </row>
    <row r="638">
      <c r="G638" s="293"/>
      <c r="H638" s="293"/>
      <c r="I638" s="293"/>
      <c r="R638" s="293"/>
      <c r="U638" s="293"/>
    </row>
    <row r="639">
      <c r="G639" s="293"/>
      <c r="H639" s="293"/>
      <c r="I639" s="293"/>
      <c r="R639" s="293"/>
      <c r="U639" s="293"/>
    </row>
    <row r="640">
      <c r="G640" s="293"/>
      <c r="H640" s="293"/>
      <c r="I640" s="293"/>
      <c r="R640" s="293"/>
      <c r="U640" s="293"/>
    </row>
    <row r="641">
      <c r="G641" s="293"/>
      <c r="H641" s="293"/>
      <c r="I641" s="293"/>
      <c r="R641" s="293"/>
      <c r="U641" s="293"/>
    </row>
    <row r="642">
      <c r="G642" s="293"/>
      <c r="H642" s="293"/>
      <c r="I642" s="293"/>
      <c r="R642" s="293"/>
      <c r="U642" s="293"/>
    </row>
    <row r="643">
      <c r="G643" s="293"/>
      <c r="H643" s="293"/>
      <c r="I643" s="293"/>
      <c r="R643" s="293"/>
      <c r="U643" s="293"/>
    </row>
    <row r="644">
      <c r="G644" s="293"/>
      <c r="H644" s="293"/>
      <c r="I644" s="293"/>
      <c r="R644" s="293"/>
      <c r="U644" s="293"/>
    </row>
    <row r="645">
      <c r="G645" s="293"/>
      <c r="H645" s="293"/>
      <c r="I645" s="293"/>
      <c r="R645" s="293"/>
      <c r="U645" s="293"/>
    </row>
    <row r="646">
      <c r="G646" s="293"/>
      <c r="H646" s="293"/>
      <c r="I646" s="293"/>
      <c r="R646" s="293"/>
      <c r="U646" s="293"/>
    </row>
    <row r="647">
      <c r="G647" s="293"/>
      <c r="H647" s="293"/>
      <c r="I647" s="293"/>
      <c r="R647" s="293"/>
      <c r="U647" s="293"/>
    </row>
    <row r="648">
      <c r="G648" s="293"/>
      <c r="H648" s="293"/>
      <c r="I648" s="293"/>
      <c r="R648" s="293"/>
      <c r="U648" s="293"/>
    </row>
    <row r="649">
      <c r="G649" s="293"/>
      <c r="H649" s="293"/>
      <c r="I649" s="293"/>
      <c r="R649" s="293"/>
      <c r="U649" s="293"/>
    </row>
    <row r="650">
      <c r="G650" s="293"/>
      <c r="H650" s="293"/>
      <c r="I650" s="293"/>
      <c r="R650" s="293"/>
      <c r="U650" s="293"/>
    </row>
    <row r="651">
      <c r="G651" s="293"/>
      <c r="H651" s="293"/>
      <c r="I651" s="293"/>
      <c r="R651" s="293"/>
      <c r="U651" s="293"/>
    </row>
    <row r="652">
      <c r="G652" s="293"/>
      <c r="H652" s="293"/>
      <c r="I652" s="293"/>
      <c r="R652" s="293"/>
      <c r="U652" s="293"/>
    </row>
    <row r="653">
      <c r="G653" s="293"/>
      <c r="H653" s="293"/>
      <c r="I653" s="293"/>
      <c r="R653" s="293"/>
      <c r="U653" s="293"/>
    </row>
    <row r="654">
      <c r="G654" s="293"/>
      <c r="H654" s="293"/>
      <c r="I654" s="293"/>
      <c r="R654" s="293"/>
      <c r="U654" s="293"/>
    </row>
    <row r="655">
      <c r="G655" s="293"/>
      <c r="H655" s="293"/>
      <c r="I655" s="293"/>
      <c r="R655" s="293"/>
      <c r="U655" s="293"/>
    </row>
    <row r="656">
      <c r="G656" s="293"/>
      <c r="H656" s="293"/>
      <c r="I656" s="293"/>
      <c r="R656" s="293"/>
      <c r="U656" s="293"/>
    </row>
    <row r="657">
      <c r="G657" s="293"/>
      <c r="H657" s="293"/>
      <c r="I657" s="293"/>
      <c r="R657" s="293"/>
      <c r="U657" s="293"/>
    </row>
    <row r="658">
      <c r="G658" s="293"/>
      <c r="H658" s="293"/>
      <c r="I658" s="293"/>
      <c r="R658" s="293"/>
      <c r="U658" s="293"/>
    </row>
    <row r="659">
      <c r="G659" s="293"/>
      <c r="H659" s="293"/>
      <c r="I659" s="293"/>
      <c r="R659" s="293"/>
      <c r="U659" s="293"/>
    </row>
    <row r="660">
      <c r="G660" s="293"/>
      <c r="H660" s="293"/>
      <c r="I660" s="293"/>
      <c r="R660" s="293"/>
      <c r="U660" s="293"/>
    </row>
    <row r="661">
      <c r="G661" s="293"/>
      <c r="H661" s="293"/>
      <c r="I661" s="293"/>
      <c r="R661" s="293"/>
      <c r="U661" s="293"/>
    </row>
    <row r="662">
      <c r="G662" s="293"/>
      <c r="H662" s="293"/>
      <c r="I662" s="293"/>
      <c r="R662" s="293"/>
      <c r="U662" s="293"/>
    </row>
    <row r="663">
      <c r="G663" s="293"/>
      <c r="H663" s="293"/>
      <c r="I663" s="293"/>
      <c r="R663" s="293"/>
      <c r="U663" s="293"/>
    </row>
    <row r="664">
      <c r="G664" s="293"/>
      <c r="H664" s="293"/>
      <c r="I664" s="293"/>
      <c r="R664" s="293"/>
      <c r="U664" s="293"/>
    </row>
    <row r="665">
      <c r="G665" s="293"/>
      <c r="H665" s="293"/>
      <c r="I665" s="293"/>
      <c r="R665" s="293"/>
      <c r="U665" s="293"/>
    </row>
    <row r="666">
      <c r="G666" s="293"/>
      <c r="H666" s="293"/>
      <c r="I666" s="293"/>
      <c r="R666" s="293"/>
      <c r="U666" s="293"/>
    </row>
    <row r="667">
      <c r="G667" s="293"/>
      <c r="H667" s="293"/>
      <c r="I667" s="293"/>
      <c r="R667" s="293"/>
      <c r="U667" s="293"/>
    </row>
    <row r="668">
      <c r="G668" s="293"/>
      <c r="H668" s="293"/>
      <c r="I668" s="293"/>
      <c r="R668" s="293"/>
      <c r="U668" s="293"/>
    </row>
    <row r="669">
      <c r="G669" s="293"/>
      <c r="H669" s="293"/>
      <c r="I669" s="293"/>
      <c r="R669" s="293"/>
      <c r="U669" s="293"/>
    </row>
    <row r="670">
      <c r="G670" s="293"/>
      <c r="H670" s="293"/>
      <c r="I670" s="293"/>
      <c r="R670" s="293"/>
      <c r="U670" s="293"/>
    </row>
    <row r="671">
      <c r="G671" s="293"/>
      <c r="H671" s="293"/>
      <c r="I671" s="293"/>
      <c r="R671" s="293"/>
      <c r="U671" s="293"/>
    </row>
    <row r="672">
      <c r="G672" s="293"/>
      <c r="H672" s="293"/>
      <c r="I672" s="293"/>
      <c r="R672" s="293"/>
      <c r="U672" s="293"/>
    </row>
    <row r="673">
      <c r="G673" s="293"/>
      <c r="H673" s="293"/>
      <c r="I673" s="293"/>
      <c r="R673" s="293"/>
      <c r="U673" s="293"/>
    </row>
    <row r="674">
      <c r="G674" s="293"/>
      <c r="H674" s="293"/>
      <c r="I674" s="293"/>
      <c r="R674" s="293"/>
      <c r="U674" s="293"/>
    </row>
    <row r="675">
      <c r="G675" s="293"/>
      <c r="H675" s="293"/>
      <c r="I675" s="293"/>
      <c r="R675" s="293"/>
      <c r="U675" s="293"/>
    </row>
    <row r="676">
      <c r="G676" s="293"/>
      <c r="H676" s="293"/>
      <c r="I676" s="293"/>
      <c r="R676" s="293"/>
      <c r="U676" s="293"/>
    </row>
    <row r="677">
      <c r="G677" s="293"/>
      <c r="H677" s="293"/>
      <c r="I677" s="293"/>
      <c r="R677" s="293"/>
      <c r="U677" s="293"/>
    </row>
    <row r="678">
      <c r="G678" s="293"/>
      <c r="H678" s="293"/>
      <c r="I678" s="293"/>
      <c r="R678" s="293"/>
      <c r="U678" s="293"/>
    </row>
    <row r="679">
      <c r="G679" s="293"/>
      <c r="H679" s="293"/>
      <c r="I679" s="293"/>
      <c r="R679" s="293"/>
      <c r="U679" s="293"/>
    </row>
    <row r="680">
      <c r="G680" s="293"/>
      <c r="H680" s="293"/>
      <c r="I680" s="293"/>
      <c r="R680" s="293"/>
      <c r="U680" s="293"/>
    </row>
    <row r="681">
      <c r="G681" s="293"/>
      <c r="H681" s="293"/>
      <c r="I681" s="293"/>
      <c r="R681" s="293"/>
      <c r="U681" s="293"/>
    </row>
    <row r="682">
      <c r="G682" s="293"/>
      <c r="H682" s="293"/>
      <c r="I682" s="293"/>
      <c r="R682" s="293"/>
      <c r="U682" s="293"/>
    </row>
    <row r="683">
      <c r="G683" s="293"/>
      <c r="H683" s="293"/>
      <c r="I683" s="293"/>
      <c r="R683" s="293"/>
      <c r="U683" s="293"/>
    </row>
    <row r="684">
      <c r="G684" s="293"/>
      <c r="H684" s="293"/>
      <c r="I684" s="293"/>
      <c r="R684" s="293"/>
      <c r="U684" s="293"/>
    </row>
    <row r="685">
      <c r="G685" s="293"/>
      <c r="H685" s="293"/>
      <c r="I685" s="293"/>
      <c r="R685" s="293"/>
      <c r="U685" s="293"/>
    </row>
    <row r="686">
      <c r="G686" s="293"/>
      <c r="H686" s="293"/>
      <c r="I686" s="293"/>
      <c r="R686" s="293"/>
      <c r="U686" s="293"/>
    </row>
    <row r="687">
      <c r="G687" s="293"/>
      <c r="H687" s="293"/>
      <c r="I687" s="293"/>
      <c r="R687" s="293"/>
      <c r="U687" s="293"/>
    </row>
    <row r="688">
      <c r="G688" s="293"/>
      <c r="H688" s="293"/>
      <c r="I688" s="293"/>
      <c r="R688" s="293"/>
      <c r="U688" s="293"/>
    </row>
    <row r="689">
      <c r="G689" s="293"/>
      <c r="H689" s="293"/>
      <c r="I689" s="293"/>
      <c r="R689" s="293"/>
      <c r="U689" s="293"/>
    </row>
    <row r="690">
      <c r="G690" s="293"/>
      <c r="H690" s="293"/>
      <c r="I690" s="293"/>
      <c r="R690" s="293"/>
      <c r="U690" s="293"/>
    </row>
    <row r="691">
      <c r="G691" s="293"/>
      <c r="H691" s="293"/>
      <c r="I691" s="293"/>
      <c r="R691" s="293"/>
      <c r="U691" s="293"/>
    </row>
    <row r="692">
      <c r="G692" s="293"/>
      <c r="H692" s="293"/>
      <c r="I692" s="293"/>
      <c r="R692" s="293"/>
      <c r="U692" s="293"/>
    </row>
    <row r="693">
      <c r="G693" s="293"/>
      <c r="H693" s="293"/>
      <c r="I693" s="293"/>
      <c r="R693" s="293"/>
      <c r="U693" s="293"/>
    </row>
    <row r="694">
      <c r="G694" s="293"/>
      <c r="H694" s="293"/>
      <c r="I694" s="293"/>
      <c r="R694" s="293"/>
      <c r="U694" s="293"/>
    </row>
    <row r="695">
      <c r="G695" s="293"/>
      <c r="H695" s="293"/>
      <c r="I695" s="293"/>
      <c r="R695" s="293"/>
      <c r="U695" s="293"/>
    </row>
    <row r="696">
      <c r="G696" s="293"/>
      <c r="H696" s="293"/>
      <c r="I696" s="293"/>
      <c r="R696" s="293"/>
      <c r="U696" s="293"/>
    </row>
    <row r="697">
      <c r="G697" s="293"/>
      <c r="H697" s="293"/>
      <c r="I697" s="293"/>
      <c r="R697" s="293"/>
      <c r="U697" s="293"/>
    </row>
    <row r="698">
      <c r="G698" s="293"/>
      <c r="H698" s="293"/>
      <c r="I698" s="293"/>
      <c r="R698" s="293"/>
      <c r="U698" s="293"/>
    </row>
    <row r="699">
      <c r="G699" s="293"/>
      <c r="H699" s="293"/>
      <c r="I699" s="293"/>
      <c r="R699" s="293"/>
      <c r="U699" s="293"/>
    </row>
    <row r="700">
      <c r="G700" s="293"/>
      <c r="H700" s="293"/>
      <c r="I700" s="293"/>
      <c r="R700" s="293"/>
      <c r="U700" s="293"/>
    </row>
    <row r="701">
      <c r="G701" s="293"/>
      <c r="H701" s="293"/>
      <c r="I701" s="293"/>
      <c r="R701" s="293"/>
      <c r="U701" s="293"/>
    </row>
    <row r="702">
      <c r="G702" s="293"/>
      <c r="H702" s="293"/>
      <c r="I702" s="293"/>
      <c r="R702" s="293"/>
      <c r="U702" s="293"/>
    </row>
    <row r="703">
      <c r="G703" s="293"/>
      <c r="H703" s="293"/>
      <c r="I703" s="293"/>
      <c r="R703" s="293"/>
      <c r="U703" s="293"/>
    </row>
    <row r="704">
      <c r="G704" s="293"/>
      <c r="H704" s="293"/>
      <c r="I704" s="293"/>
      <c r="R704" s="293"/>
      <c r="U704" s="293"/>
    </row>
    <row r="705">
      <c r="G705" s="293"/>
      <c r="H705" s="293"/>
      <c r="I705" s="293"/>
      <c r="R705" s="293"/>
      <c r="U705" s="293"/>
    </row>
    <row r="706">
      <c r="G706" s="293"/>
      <c r="H706" s="293"/>
      <c r="I706" s="293"/>
      <c r="R706" s="293"/>
      <c r="U706" s="293"/>
    </row>
    <row r="707">
      <c r="G707" s="293"/>
      <c r="H707" s="293"/>
      <c r="I707" s="293"/>
      <c r="R707" s="293"/>
      <c r="U707" s="293"/>
    </row>
    <row r="708">
      <c r="G708" s="293"/>
      <c r="H708" s="293"/>
      <c r="I708" s="293"/>
      <c r="R708" s="293"/>
      <c r="U708" s="293"/>
    </row>
    <row r="709">
      <c r="G709" s="293"/>
      <c r="H709" s="293"/>
      <c r="I709" s="293"/>
      <c r="R709" s="293"/>
      <c r="U709" s="293"/>
    </row>
    <row r="710">
      <c r="G710" s="293"/>
      <c r="H710" s="293"/>
      <c r="I710" s="293"/>
      <c r="R710" s="293"/>
      <c r="U710" s="293"/>
    </row>
    <row r="711">
      <c r="G711" s="293"/>
      <c r="H711" s="293"/>
      <c r="I711" s="293"/>
      <c r="R711" s="293"/>
      <c r="U711" s="293"/>
    </row>
    <row r="712">
      <c r="G712" s="293"/>
      <c r="H712" s="293"/>
      <c r="I712" s="293"/>
      <c r="R712" s="293"/>
      <c r="U712" s="293"/>
    </row>
    <row r="713">
      <c r="G713" s="293"/>
      <c r="H713" s="293"/>
      <c r="I713" s="293"/>
      <c r="R713" s="293"/>
      <c r="U713" s="293"/>
    </row>
    <row r="714">
      <c r="G714" s="293"/>
      <c r="H714" s="293"/>
      <c r="I714" s="293"/>
      <c r="R714" s="293"/>
      <c r="U714" s="293"/>
    </row>
    <row r="715">
      <c r="G715" s="293"/>
      <c r="H715" s="293"/>
      <c r="I715" s="293"/>
      <c r="R715" s="293"/>
      <c r="U715" s="293"/>
    </row>
    <row r="716">
      <c r="G716" s="293"/>
      <c r="H716" s="293"/>
      <c r="I716" s="293"/>
      <c r="R716" s="293"/>
      <c r="U716" s="293"/>
    </row>
    <row r="717">
      <c r="G717" s="293"/>
      <c r="H717" s="293"/>
      <c r="I717" s="293"/>
      <c r="R717" s="293"/>
      <c r="U717" s="293"/>
    </row>
    <row r="718">
      <c r="G718" s="293"/>
      <c r="H718" s="293"/>
      <c r="I718" s="293"/>
      <c r="R718" s="293"/>
      <c r="U718" s="293"/>
    </row>
    <row r="719">
      <c r="G719" s="293"/>
      <c r="H719" s="293"/>
      <c r="I719" s="293"/>
      <c r="R719" s="293"/>
      <c r="U719" s="293"/>
    </row>
    <row r="720">
      <c r="G720" s="293"/>
      <c r="H720" s="293"/>
      <c r="I720" s="293"/>
      <c r="R720" s="293"/>
      <c r="U720" s="293"/>
    </row>
    <row r="721">
      <c r="G721" s="293"/>
      <c r="H721" s="293"/>
      <c r="I721" s="293"/>
      <c r="R721" s="293"/>
      <c r="U721" s="293"/>
    </row>
    <row r="722">
      <c r="G722" s="293"/>
      <c r="H722" s="293"/>
      <c r="I722" s="293"/>
      <c r="R722" s="293"/>
      <c r="U722" s="293"/>
    </row>
    <row r="723">
      <c r="G723" s="293"/>
      <c r="H723" s="293"/>
      <c r="I723" s="293"/>
      <c r="R723" s="293"/>
      <c r="U723" s="293"/>
    </row>
    <row r="724">
      <c r="G724" s="293"/>
      <c r="H724" s="293"/>
      <c r="I724" s="293"/>
      <c r="R724" s="293"/>
      <c r="U724" s="293"/>
    </row>
    <row r="725">
      <c r="G725" s="293"/>
      <c r="H725" s="293"/>
      <c r="I725" s="293"/>
      <c r="R725" s="293"/>
      <c r="U725" s="293"/>
    </row>
    <row r="726">
      <c r="G726" s="293"/>
      <c r="H726" s="293"/>
      <c r="I726" s="293"/>
      <c r="R726" s="293"/>
      <c r="U726" s="293"/>
    </row>
    <row r="727">
      <c r="G727" s="293"/>
      <c r="H727" s="293"/>
      <c r="I727" s="293"/>
      <c r="R727" s="293"/>
      <c r="U727" s="293"/>
    </row>
    <row r="728">
      <c r="G728" s="293"/>
      <c r="H728" s="293"/>
      <c r="I728" s="293"/>
      <c r="R728" s="293"/>
      <c r="U728" s="293"/>
    </row>
    <row r="729">
      <c r="G729" s="293"/>
      <c r="H729" s="293"/>
      <c r="I729" s="293"/>
      <c r="R729" s="293"/>
      <c r="U729" s="293"/>
    </row>
    <row r="730">
      <c r="G730" s="293"/>
      <c r="H730" s="293"/>
      <c r="I730" s="293"/>
      <c r="R730" s="293"/>
      <c r="U730" s="293"/>
    </row>
    <row r="731">
      <c r="G731" s="293"/>
      <c r="H731" s="293"/>
      <c r="I731" s="293"/>
      <c r="R731" s="293"/>
      <c r="U731" s="293"/>
    </row>
    <row r="732">
      <c r="G732" s="293"/>
      <c r="H732" s="293"/>
      <c r="I732" s="293"/>
      <c r="R732" s="293"/>
      <c r="U732" s="293"/>
    </row>
    <row r="733">
      <c r="G733" s="293"/>
      <c r="H733" s="293"/>
      <c r="I733" s="293"/>
      <c r="R733" s="293"/>
      <c r="U733" s="293"/>
    </row>
    <row r="734">
      <c r="G734" s="293"/>
      <c r="H734" s="293"/>
      <c r="I734" s="293"/>
      <c r="R734" s="293"/>
      <c r="U734" s="293"/>
    </row>
    <row r="735">
      <c r="G735" s="293"/>
      <c r="H735" s="293"/>
      <c r="I735" s="293"/>
      <c r="R735" s="293"/>
      <c r="U735" s="293"/>
    </row>
    <row r="736">
      <c r="G736" s="293"/>
      <c r="H736" s="293"/>
      <c r="I736" s="293"/>
      <c r="R736" s="293"/>
      <c r="U736" s="293"/>
    </row>
    <row r="737">
      <c r="G737" s="293"/>
      <c r="H737" s="293"/>
      <c r="I737" s="293"/>
      <c r="R737" s="293"/>
      <c r="U737" s="293"/>
    </row>
    <row r="738">
      <c r="G738" s="293"/>
      <c r="H738" s="293"/>
      <c r="I738" s="293"/>
      <c r="R738" s="293"/>
      <c r="U738" s="293"/>
    </row>
    <row r="739">
      <c r="G739" s="293"/>
      <c r="H739" s="293"/>
      <c r="I739" s="293"/>
      <c r="R739" s="293"/>
      <c r="U739" s="293"/>
    </row>
    <row r="740">
      <c r="G740" s="293"/>
      <c r="H740" s="293"/>
      <c r="I740" s="293"/>
      <c r="R740" s="293"/>
      <c r="U740" s="293"/>
    </row>
    <row r="741">
      <c r="G741" s="293"/>
      <c r="H741" s="293"/>
      <c r="I741" s="293"/>
      <c r="R741" s="293"/>
      <c r="U741" s="293"/>
    </row>
    <row r="742">
      <c r="G742" s="293"/>
      <c r="H742" s="293"/>
      <c r="I742" s="293"/>
      <c r="R742" s="293"/>
      <c r="U742" s="293"/>
    </row>
    <row r="743">
      <c r="G743" s="293"/>
      <c r="H743" s="293"/>
      <c r="I743" s="293"/>
      <c r="R743" s="293"/>
      <c r="U743" s="293"/>
    </row>
    <row r="744">
      <c r="G744" s="293"/>
      <c r="H744" s="293"/>
      <c r="I744" s="293"/>
      <c r="R744" s="293"/>
      <c r="U744" s="293"/>
    </row>
    <row r="745">
      <c r="G745" s="293"/>
      <c r="H745" s="293"/>
      <c r="I745" s="293"/>
      <c r="R745" s="293"/>
      <c r="U745" s="293"/>
    </row>
    <row r="746">
      <c r="G746" s="293"/>
      <c r="H746" s="293"/>
      <c r="I746" s="293"/>
      <c r="R746" s="293"/>
      <c r="U746" s="293"/>
    </row>
    <row r="747">
      <c r="G747" s="293"/>
      <c r="H747" s="293"/>
      <c r="I747" s="293"/>
      <c r="R747" s="293"/>
      <c r="U747" s="293"/>
    </row>
    <row r="748">
      <c r="G748" s="293"/>
      <c r="H748" s="293"/>
      <c r="I748" s="293"/>
      <c r="R748" s="293"/>
      <c r="U748" s="293"/>
    </row>
    <row r="749">
      <c r="G749" s="293"/>
      <c r="H749" s="293"/>
      <c r="I749" s="293"/>
      <c r="R749" s="293"/>
      <c r="U749" s="293"/>
    </row>
    <row r="750">
      <c r="G750" s="293"/>
      <c r="H750" s="293"/>
      <c r="I750" s="293"/>
      <c r="R750" s="293"/>
      <c r="U750" s="293"/>
    </row>
    <row r="751">
      <c r="G751" s="293"/>
      <c r="H751" s="293"/>
      <c r="I751" s="293"/>
      <c r="R751" s="293"/>
      <c r="U751" s="293"/>
    </row>
    <row r="752">
      <c r="G752" s="293"/>
      <c r="H752" s="293"/>
      <c r="I752" s="293"/>
      <c r="R752" s="293"/>
      <c r="U752" s="293"/>
    </row>
    <row r="753">
      <c r="G753" s="293"/>
      <c r="H753" s="293"/>
      <c r="I753" s="293"/>
      <c r="R753" s="293"/>
      <c r="U753" s="293"/>
    </row>
    <row r="754">
      <c r="G754" s="293"/>
      <c r="H754" s="293"/>
      <c r="I754" s="293"/>
      <c r="R754" s="293"/>
      <c r="U754" s="293"/>
    </row>
    <row r="755">
      <c r="G755" s="293"/>
      <c r="H755" s="293"/>
      <c r="I755" s="293"/>
      <c r="R755" s="293"/>
      <c r="U755" s="293"/>
    </row>
    <row r="756">
      <c r="G756" s="293"/>
      <c r="H756" s="293"/>
      <c r="I756" s="293"/>
      <c r="R756" s="293"/>
      <c r="U756" s="293"/>
    </row>
    <row r="757">
      <c r="G757" s="293"/>
      <c r="H757" s="293"/>
      <c r="I757" s="293"/>
      <c r="R757" s="293"/>
      <c r="U757" s="293"/>
    </row>
    <row r="758">
      <c r="G758" s="293"/>
      <c r="H758" s="293"/>
      <c r="I758" s="293"/>
      <c r="R758" s="293"/>
      <c r="U758" s="293"/>
    </row>
    <row r="759">
      <c r="G759" s="293"/>
      <c r="H759" s="293"/>
      <c r="I759" s="293"/>
      <c r="R759" s="293"/>
      <c r="U759" s="293"/>
    </row>
    <row r="760">
      <c r="G760" s="293"/>
      <c r="H760" s="293"/>
      <c r="I760" s="293"/>
      <c r="R760" s="293"/>
      <c r="U760" s="293"/>
    </row>
    <row r="761">
      <c r="G761" s="293"/>
      <c r="H761" s="293"/>
      <c r="I761" s="293"/>
      <c r="R761" s="293"/>
      <c r="U761" s="293"/>
    </row>
    <row r="762">
      <c r="G762" s="293"/>
      <c r="H762" s="293"/>
      <c r="I762" s="293"/>
      <c r="R762" s="293"/>
      <c r="U762" s="293"/>
    </row>
    <row r="763">
      <c r="G763" s="293"/>
      <c r="H763" s="293"/>
      <c r="I763" s="293"/>
      <c r="R763" s="293"/>
      <c r="U763" s="293"/>
    </row>
    <row r="764">
      <c r="G764" s="293"/>
      <c r="H764" s="293"/>
      <c r="I764" s="293"/>
      <c r="R764" s="293"/>
      <c r="U764" s="293"/>
    </row>
    <row r="765">
      <c r="G765" s="293"/>
      <c r="H765" s="293"/>
      <c r="I765" s="293"/>
      <c r="R765" s="293"/>
      <c r="U765" s="293"/>
    </row>
    <row r="766">
      <c r="G766" s="293"/>
      <c r="H766" s="293"/>
      <c r="I766" s="293"/>
      <c r="R766" s="293"/>
      <c r="U766" s="293"/>
    </row>
    <row r="767">
      <c r="G767" s="293"/>
      <c r="H767" s="293"/>
      <c r="I767" s="293"/>
      <c r="R767" s="293"/>
      <c r="U767" s="293"/>
    </row>
    <row r="768">
      <c r="G768" s="293"/>
      <c r="H768" s="293"/>
      <c r="I768" s="293"/>
      <c r="R768" s="293"/>
      <c r="U768" s="293"/>
    </row>
    <row r="769">
      <c r="G769" s="293"/>
      <c r="H769" s="293"/>
      <c r="I769" s="293"/>
      <c r="R769" s="293"/>
      <c r="U769" s="293"/>
    </row>
    <row r="770">
      <c r="G770" s="293"/>
      <c r="H770" s="293"/>
      <c r="I770" s="293"/>
      <c r="R770" s="293"/>
      <c r="U770" s="293"/>
    </row>
    <row r="771">
      <c r="G771" s="293"/>
      <c r="H771" s="293"/>
      <c r="I771" s="293"/>
      <c r="R771" s="293"/>
      <c r="U771" s="293"/>
    </row>
    <row r="772">
      <c r="G772" s="293"/>
      <c r="H772" s="293"/>
      <c r="I772" s="293"/>
      <c r="R772" s="293"/>
      <c r="U772" s="293"/>
    </row>
    <row r="773">
      <c r="G773" s="293"/>
      <c r="H773" s="293"/>
      <c r="I773" s="293"/>
      <c r="R773" s="293"/>
      <c r="U773" s="293"/>
    </row>
    <row r="774">
      <c r="G774" s="293"/>
      <c r="H774" s="293"/>
      <c r="I774" s="293"/>
      <c r="R774" s="293"/>
      <c r="U774" s="293"/>
    </row>
    <row r="775">
      <c r="G775" s="293"/>
      <c r="H775" s="293"/>
      <c r="I775" s="293"/>
      <c r="R775" s="293"/>
      <c r="U775" s="293"/>
    </row>
    <row r="776">
      <c r="G776" s="293"/>
      <c r="H776" s="293"/>
      <c r="I776" s="293"/>
      <c r="R776" s="293"/>
      <c r="U776" s="293"/>
    </row>
    <row r="777">
      <c r="G777" s="293"/>
      <c r="H777" s="293"/>
      <c r="I777" s="293"/>
      <c r="R777" s="293"/>
      <c r="U777" s="293"/>
    </row>
    <row r="778">
      <c r="G778" s="293"/>
      <c r="H778" s="293"/>
      <c r="I778" s="293"/>
      <c r="R778" s="293"/>
      <c r="U778" s="293"/>
    </row>
    <row r="779">
      <c r="G779" s="293"/>
      <c r="H779" s="293"/>
      <c r="I779" s="293"/>
      <c r="R779" s="293"/>
      <c r="U779" s="293"/>
    </row>
    <row r="780">
      <c r="G780" s="293"/>
      <c r="H780" s="293"/>
      <c r="I780" s="293"/>
      <c r="R780" s="293"/>
      <c r="U780" s="293"/>
    </row>
    <row r="781">
      <c r="G781" s="293"/>
      <c r="H781" s="293"/>
      <c r="I781" s="293"/>
      <c r="R781" s="293"/>
      <c r="U781" s="293"/>
    </row>
    <row r="782">
      <c r="G782" s="293"/>
      <c r="H782" s="293"/>
      <c r="I782" s="293"/>
      <c r="R782" s="293"/>
      <c r="U782" s="293"/>
    </row>
    <row r="783">
      <c r="G783" s="293"/>
      <c r="H783" s="293"/>
      <c r="I783" s="293"/>
      <c r="R783" s="293"/>
      <c r="U783" s="293"/>
    </row>
    <row r="784">
      <c r="G784" s="293"/>
      <c r="H784" s="293"/>
      <c r="I784" s="293"/>
      <c r="R784" s="293"/>
      <c r="U784" s="293"/>
    </row>
    <row r="785">
      <c r="G785" s="293"/>
      <c r="H785" s="293"/>
      <c r="I785" s="293"/>
      <c r="R785" s="293"/>
      <c r="U785" s="293"/>
    </row>
    <row r="786">
      <c r="G786" s="293"/>
      <c r="H786" s="293"/>
      <c r="I786" s="293"/>
      <c r="R786" s="293"/>
      <c r="U786" s="293"/>
    </row>
    <row r="787">
      <c r="G787" s="293"/>
      <c r="H787" s="293"/>
      <c r="I787" s="293"/>
      <c r="R787" s="293"/>
      <c r="U787" s="293"/>
    </row>
    <row r="788">
      <c r="G788" s="293"/>
      <c r="H788" s="293"/>
      <c r="I788" s="293"/>
      <c r="R788" s="293"/>
      <c r="U788" s="293"/>
    </row>
    <row r="789">
      <c r="G789" s="293"/>
      <c r="H789" s="293"/>
      <c r="I789" s="293"/>
      <c r="R789" s="293"/>
      <c r="U789" s="293"/>
    </row>
    <row r="790">
      <c r="G790" s="293"/>
      <c r="H790" s="293"/>
      <c r="I790" s="293"/>
      <c r="R790" s="293"/>
      <c r="U790" s="293"/>
    </row>
    <row r="791">
      <c r="G791" s="293"/>
      <c r="H791" s="293"/>
      <c r="I791" s="293"/>
      <c r="R791" s="293"/>
      <c r="U791" s="293"/>
    </row>
    <row r="792">
      <c r="G792" s="293"/>
      <c r="H792" s="293"/>
      <c r="I792" s="293"/>
      <c r="R792" s="293"/>
      <c r="U792" s="293"/>
    </row>
    <row r="793">
      <c r="G793" s="293"/>
      <c r="H793" s="293"/>
      <c r="I793" s="293"/>
      <c r="R793" s="293"/>
      <c r="U793" s="293"/>
    </row>
    <row r="794">
      <c r="G794" s="293"/>
      <c r="H794" s="293"/>
      <c r="I794" s="293"/>
      <c r="R794" s="293"/>
      <c r="U794" s="293"/>
    </row>
    <row r="795">
      <c r="G795" s="293"/>
      <c r="H795" s="293"/>
      <c r="I795" s="293"/>
      <c r="R795" s="293"/>
      <c r="U795" s="293"/>
    </row>
    <row r="796">
      <c r="G796" s="293"/>
      <c r="H796" s="293"/>
      <c r="I796" s="293"/>
      <c r="R796" s="293"/>
      <c r="U796" s="293"/>
    </row>
    <row r="797">
      <c r="G797" s="293"/>
      <c r="H797" s="293"/>
      <c r="I797" s="293"/>
      <c r="R797" s="293"/>
      <c r="U797" s="293"/>
    </row>
    <row r="798">
      <c r="G798" s="293"/>
      <c r="H798" s="293"/>
      <c r="I798" s="293"/>
      <c r="R798" s="293"/>
      <c r="U798" s="293"/>
    </row>
    <row r="799">
      <c r="G799" s="293"/>
      <c r="H799" s="293"/>
      <c r="I799" s="293"/>
      <c r="R799" s="293"/>
      <c r="U799" s="293"/>
    </row>
    <row r="800">
      <c r="G800" s="293"/>
      <c r="H800" s="293"/>
      <c r="I800" s="293"/>
      <c r="R800" s="293"/>
      <c r="U800" s="293"/>
    </row>
    <row r="801">
      <c r="G801" s="293"/>
      <c r="H801" s="293"/>
      <c r="I801" s="293"/>
      <c r="R801" s="293"/>
      <c r="U801" s="293"/>
    </row>
    <row r="802">
      <c r="G802" s="293"/>
      <c r="H802" s="293"/>
      <c r="I802" s="293"/>
      <c r="R802" s="293"/>
      <c r="U802" s="293"/>
    </row>
    <row r="803">
      <c r="G803" s="293"/>
      <c r="H803" s="293"/>
      <c r="I803" s="293"/>
      <c r="R803" s="293"/>
      <c r="U803" s="293"/>
    </row>
    <row r="804">
      <c r="G804" s="293"/>
      <c r="H804" s="293"/>
      <c r="I804" s="293"/>
      <c r="R804" s="293"/>
      <c r="U804" s="293"/>
    </row>
    <row r="805">
      <c r="G805" s="293"/>
      <c r="H805" s="293"/>
      <c r="I805" s="293"/>
      <c r="R805" s="293"/>
      <c r="U805" s="293"/>
    </row>
    <row r="806">
      <c r="G806" s="293"/>
      <c r="H806" s="293"/>
      <c r="I806" s="293"/>
      <c r="R806" s="293"/>
      <c r="U806" s="293"/>
    </row>
    <row r="807">
      <c r="G807" s="293"/>
      <c r="H807" s="293"/>
      <c r="I807" s="293"/>
      <c r="R807" s="293"/>
      <c r="U807" s="293"/>
    </row>
    <row r="808">
      <c r="G808" s="293"/>
      <c r="H808" s="293"/>
      <c r="I808" s="293"/>
      <c r="R808" s="293"/>
      <c r="U808" s="293"/>
    </row>
    <row r="809">
      <c r="G809" s="293"/>
      <c r="H809" s="293"/>
      <c r="I809" s="293"/>
      <c r="R809" s="293"/>
      <c r="U809" s="293"/>
    </row>
    <row r="810">
      <c r="G810" s="293"/>
      <c r="H810" s="293"/>
      <c r="I810" s="293"/>
      <c r="R810" s="293"/>
      <c r="U810" s="293"/>
    </row>
    <row r="811">
      <c r="G811" s="293"/>
      <c r="H811" s="293"/>
      <c r="I811" s="293"/>
      <c r="R811" s="293"/>
      <c r="U811" s="293"/>
    </row>
    <row r="812">
      <c r="G812" s="293"/>
      <c r="H812" s="293"/>
      <c r="I812" s="293"/>
      <c r="R812" s="293"/>
      <c r="U812" s="293"/>
    </row>
    <row r="813">
      <c r="G813" s="293"/>
      <c r="H813" s="293"/>
      <c r="I813" s="293"/>
      <c r="R813" s="293"/>
      <c r="U813" s="293"/>
    </row>
    <row r="814">
      <c r="G814" s="293"/>
      <c r="H814" s="293"/>
      <c r="I814" s="293"/>
      <c r="R814" s="293"/>
      <c r="U814" s="293"/>
    </row>
    <row r="815">
      <c r="G815" s="293"/>
      <c r="H815" s="293"/>
      <c r="I815" s="293"/>
      <c r="R815" s="293"/>
      <c r="U815" s="293"/>
    </row>
    <row r="816">
      <c r="G816" s="293"/>
      <c r="H816" s="293"/>
      <c r="I816" s="293"/>
      <c r="R816" s="293"/>
      <c r="U816" s="293"/>
    </row>
    <row r="817">
      <c r="G817" s="293"/>
      <c r="H817" s="293"/>
      <c r="I817" s="293"/>
      <c r="R817" s="293"/>
      <c r="U817" s="293"/>
    </row>
    <row r="818">
      <c r="G818" s="293"/>
      <c r="H818" s="293"/>
      <c r="I818" s="293"/>
      <c r="R818" s="293"/>
      <c r="U818" s="293"/>
    </row>
    <row r="819">
      <c r="G819" s="293"/>
      <c r="H819" s="293"/>
      <c r="I819" s="293"/>
      <c r="R819" s="293"/>
      <c r="U819" s="293"/>
    </row>
    <row r="820">
      <c r="G820" s="293"/>
      <c r="H820" s="293"/>
      <c r="I820" s="293"/>
      <c r="R820" s="293"/>
      <c r="U820" s="293"/>
    </row>
    <row r="821">
      <c r="G821" s="293"/>
      <c r="H821" s="293"/>
      <c r="I821" s="293"/>
      <c r="R821" s="293"/>
      <c r="U821" s="293"/>
    </row>
    <row r="822">
      <c r="G822" s="293"/>
      <c r="H822" s="293"/>
      <c r="I822" s="293"/>
      <c r="R822" s="293"/>
      <c r="U822" s="293"/>
    </row>
    <row r="823">
      <c r="G823" s="293"/>
      <c r="H823" s="293"/>
      <c r="I823" s="293"/>
      <c r="R823" s="293"/>
      <c r="U823" s="293"/>
    </row>
    <row r="824">
      <c r="G824" s="293"/>
      <c r="H824" s="293"/>
      <c r="I824" s="293"/>
      <c r="R824" s="293"/>
      <c r="U824" s="293"/>
    </row>
    <row r="825">
      <c r="G825" s="293"/>
      <c r="H825" s="293"/>
      <c r="I825" s="293"/>
      <c r="R825" s="293"/>
      <c r="U825" s="293"/>
    </row>
    <row r="826">
      <c r="G826" s="293"/>
      <c r="H826" s="293"/>
      <c r="I826" s="293"/>
      <c r="R826" s="293"/>
      <c r="U826" s="293"/>
    </row>
    <row r="827">
      <c r="G827" s="293"/>
      <c r="H827" s="293"/>
      <c r="I827" s="293"/>
      <c r="R827" s="293"/>
      <c r="U827" s="293"/>
    </row>
    <row r="828">
      <c r="G828" s="293"/>
      <c r="H828" s="293"/>
      <c r="I828" s="293"/>
      <c r="R828" s="293"/>
      <c r="U828" s="293"/>
    </row>
    <row r="829">
      <c r="G829" s="293"/>
      <c r="H829" s="293"/>
      <c r="I829" s="293"/>
      <c r="R829" s="293"/>
      <c r="U829" s="293"/>
    </row>
    <row r="830">
      <c r="G830" s="293"/>
      <c r="H830" s="293"/>
      <c r="I830" s="293"/>
      <c r="R830" s="293"/>
      <c r="U830" s="293"/>
    </row>
    <row r="831">
      <c r="G831" s="293"/>
      <c r="H831" s="293"/>
      <c r="I831" s="293"/>
      <c r="R831" s="293"/>
      <c r="U831" s="293"/>
    </row>
    <row r="832">
      <c r="G832" s="293"/>
      <c r="H832" s="293"/>
      <c r="I832" s="293"/>
      <c r="R832" s="293"/>
      <c r="U832" s="293"/>
    </row>
    <row r="833">
      <c r="G833" s="293"/>
      <c r="H833" s="293"/>
      <c r="I833" s="293"/>
      <c r="R833" s="293"/>
      <c r="U833" s="293"/>
    </row>
    <row r="834">
      <c r="G834" s="293"/>
      <c r="H834" s="293"/>
      <c r="I834" s="293"/>
      <c r="R834" s="293"/>
      <c r="U834" s="293"/>
    </row>
    <row r="835">
      <c r="G835" s="293"/>
      <c r="H835" s="293"/>
      <c r="I835" s="293"/>
      <c r="R835" s="293"/>
      <c r="U835" s="293"/>
    </row>
    <row r="836">
      <c r="G836" s="293"/>
      <c r="H836" s="293"/>
      <c r="I836" s="293"/>
      <c r="R836" s="293"/>
      <c r="U836" s="293"/>
    </row>
    <row r="837">
      <c r="G837" s="293"/>
      <c r="H837" s="293"/>
      <c r="I837" s="293"/>
      <c r="R837" s="293"/>
      <c r="U837" s="293"/>
    </row>
    <row r="838">
      <c r="G838" s="293"/>
      <c r="H838" s="293"/>
      <c r="I838" s="293"/>
      <c r="R838" s="293"/>
      <c r="U838" s="293"/>
    </row>
    <row r="839">
      <c r="G839" s="293"/>
      <c r="H839" s="293"/>
      <c r="I839" s="293"/>
      <c r="R839" s="293"/>
      <c r="U839" s="293"/>
    </row>
    <row r="840">
      <c r="G840" s="293"/>
      <c r="H840" s="293"/>
      <c r="I840" s="293"/>
      <c r="R840" s="293"/>
      <c r="U840" s="293"/>
    </row>
    <row r="841">
      <c r="G841" s="293"/>
      <c r="H841" s="293"/>
      <c r="I841" s="293"/>
      <c r="R841" s="293"/>
      <c r="U841" s="293"/>
    </row>
    <row r="842">
      <c r="G842" s="293"/>
      <c r="H842" s="293"/>
      <c r="I842" s="293"/>
      <c r="R842" s="293"/>
      <c r="U842" s="293"/>
    </row>
    <row r="843">
      <c r="G843" s="293"/>
      <c r="H843" s="293"/>
      <c r="I843" s="293"/>
      <c r="R843" s="293"/>
      <c r="U843" s="293"/>
    </row>
    <row r="844">
      <c r="G844" s="293"/>
      <c r="H844" s="293"/>
      <c r="I844" s="293"/>
      <c r="R844" s="293"/>
      <c r="U844" s="293"/>
    </row>
    <row r="845">
      <c r="G845" s="293"/>
      <c r="H845" s="293"/>
      <c r="I845" s="293"/>
      <c r="R845" s="293"/>
      <c r="U845" s="293"/>
    </row>
    <row r="846">
      <c r="G846" s="293"/>
      <c r="H846" s="293"/>
      <c r="I846" s="293"/>
      <c r="R846" s="293"/>
      <c r="U846" s="293"/>
    </row>
    <row r="847">
      <c r="G847" s="293"/>
      <c r="H847" s="293"/>
      <c r="I847" s="293"/>
      <c r="R847" s="293"/>
      <c r="U847" s="293"/>
    </row>
    <row r="848">
      <c r="G848" s="293"/>
      <c r="H848" s="293"/>
      <c r="I848" s="293"/>
      <c r="R848" s="293"/>
      <c r="U848" s="293"/>
    </row>
    <row r="849">
      <c r="G849" s="293"/>
      <c r="H849" s="293"/>
      <c r="I849" s="293"/>
      <c r="R849" s="293"/>
      <c r="U849" s="293"/>
    </row>
    <row r="850">
      <c r="G850" s="293"/>
      <c r="H850" s="293"/>
      <c r="I850" s="293"/>
      <c r="R850" s="293"/>
      <c r="U850" s="293"/>
    </row>
    <row r="851">
      <c r="G851" s="293"/>
      <c r="H851" s="293"/>
      <c r="I851" s="293"/>
      <c r="R851" s="293"/>
      <c r="U851" s="293"/>
    </row>
    <row r="852">
      <c r="G852" s="293"/>
      <c r="H852" s="293"/>
      <c r="I852" s="293"/>
      <c r="R852" s="293"/>
      <c r="U852" s="293"/>
    </row>
    <row r="853">
      <c r="G853" s="293"/>
      <c r="H853" s="293"/>
      <c r="I853" s="293"/>
      <c r="R853" s="293"/>
      <c r="U853" s="293"/>
    </row>
    <row r="854">
      <c r="G854" s="293"/>
      <c r="H854" s="293"/>
      <c r="I854" s="293"/>
      <c r="R854" s="293"/>
      <c r="U854" s="293"/>
    </row>
    <row r="855">
      <c r="G855" s="293"/>
      <c r="H855" s="293"/>
      <c r="I855" s="293"/>
      <c r="R855" s="293"/>
      <c r="U855" s="293"/>
    </row>
    <row r="856">
      <c r="G856" s="293"/>
      <c r="H856" s="293"/>
      <c r="I856" s="293"/>
      <c r="R856" s="293"/>
      <c r="U856" s="293"/>
    </row>
    <row r="857">
      <c r="G857" s="293"/>
      <c r="H857" s="293"/>
      <c r="I857" s="293"/>
      <c r="R857" s="293"/>
      <c r="U857" s="293"/>
    </row>
    <row r="858">
      <c r="G858" s="293"/>
      <c r="H858" s="293"/>
      <c r="I858" s="293"/>
      <c r="R858" s="293"/>
      <c r="U858" s="293"/>
    </row>
    <row r="859">
      <c r="G859" s="293"/>
      <c r="H859" s="293"/>
      <c r="I859" s="293"/>
      <c r="R859" s="293"/>
      <c r="U859" s="293"/>
    </row>
    <row r="860">
      <c r="G860" s="293"/>
      <c r="H860" s="293"/>
      <c r="I860" s="293"/>
      <c r="R860" s="293"/>
      <c r="U860" s="293"/>
    </row>
    <row r="861">
      <c r="G861" s="293"/>
      <c r="H861" s="293"/>
      <c r="I861" s="293"/>
      <c r="R861" s="293"/>
      <c r="U861" s="293"/>
    </row>
    <row r="862">
      <c r="G862" s="293"/>
      <c r="H862" s="293"/>
      <c r="I862" s="293"/>
      <c r="R862" s="293"/>
      <c r="U862" s="293"/>
    </row>
    <row r="863">
      <c r="G863" s="293"/>
      <c r="H863" s="293"/>
      <c r="I863" s="293"/>
      <c r="R863" s="293"/>
      <c r="U863" s="293"/>
    </row>
    <row r="864">
      <c r="G864" s="293"/>
      <c r="H864" s="293"/>
      <c r="I864" s="293"/>
      <c r="R864" s="293"/>
      <c r="U864" s="293"/>
    </row>
    <row r="865">
      <c r="G865" s="293"/>
      <c r="H865" s="293"/>
      <c r="I865" s="293"/>
      <c r="R865" s="293"/>
      <c r="U865" s="293"/>
    </row>
    <row r="866">
      <c r="G866" s="293"/>
      <c r="H866" s="293"/>
      <c r="I866" s="293"/>
      <c r="R866" s="293"/>
      <c r="U866" s="293"/>
    </row>
    <row r="867">
      <c r="G867" s="293"/>
      <c r="H867" s="293"/>
      <c r="I867" s="293"/>
      <c r="R867" s="293"/>
      <c r="U867" s="293"/>
    </row>
    <row r="868">
      <c r="G868" s="293"/>
      <c r="H868" s="293"/>
      <c r="I868" s="293"/>
      <c r="R868" s="293"/>
      <c r="U868" s="293"/>
    </row>
    <row r="869">
      <c r="G869" s="293"/>
      <c r="H869" s="293"/>
      <c r="I869" s="293"/>
      <c r="R869" s="293"/>
      <c r="U869" s="293"/>
    </row>
    <row r="870">
      <c r="G870" s="293"/>
      <c r="H870" s="293"/>
      <c r="I870" s="293"/>
      <c r="R870" s="293"/>
      <c r="U870" s="293"/>
    </row>
    <row r="871">
      <c r="G871" s="293"/>
      <c r="H871" s="293"/>
      <c r="I871" s="293"/>
      <c r="R871" s="293"/>
      <c r="U871" s="293"/>
    </row>
    <row r="872">
      <c r="G872" s="293"/>
      <c r="H872" s="293"/>
      <c r="I872" s="293"/>
      <c r="R872" s="293"/>
      <c r="U872" s="293"/>
    </row>
    <row r="873">
      <c r="G873" s="293"/>
      <c r="H873" s="293"/>
      <c r="I873" s="293"/>
      <c r="R873" s="293"/>
      <c r="U873" s="293"/>
    </row>
    <row r="874">
      <c r="G874" s="293"/>
      <c r="H874" s="293"/>
      <c r="I874" s="293"/>
      <c r="R874" s="293"/>
      <c r="U874" s="293"/>
    </row>
    <row r="875">
      <c r="G875" s="293"/>
      <c r="H875" s="293"/>
      <c r="I875" s="293"/>
      <c r="R875" s="293"/>
      <c r="U875" s="293"/>
    </row>
    <row r="876">
      <c r="G876" s="293"/>
      <c r="H876" s="293"/>
      <c r="I876" s="293"/>
      <c r="R876" s="293"/>
      <c r="U876" s="293"/>
    </row>
    <row r="877">
      <c r="G877" s="293"/>
      <c r="H877" s="293"/>
      <c r="I877" s="293"/>
      <c r="R877" s="293"/>
      <c r="U877" s="293"/>
    </row>
    <row r="878">
      <c r="G878" s="293"/>
      <c r="H878" s="293"/>
      <c r="I878" s="293"/>
      <c r="R878" s="293"/>
      <c r="U878" s="293"/>
    </row>
    <row r="879">
      <c r="G879" s="293"/>
      <c r="H879" s="293"/>
      <c r="I879" s="293"/>
      <c r="R879" s="293"/>
      <c r="U879" s="293"/>
    </row>
    <row r="880">
      <c r="G880" s="293"/>
      <c r="H880" s="293"/>
      <c r="I880" s="293"/>
      <c r="R880" s="293"/>
      <c r="U880" s="293"/>
    </row>
    <row r="881">
      <c r="G881" s="293"/>
      <c r="H881" s="293"/>
      <c r="I881" s="293"/>
      <c r="R881" s="293"/>
      <c r="U881" s="293"/>
    </row>
    <row r="882">
      <c r="G882" s="293"/>
      <c r="H882" s="293"/>
      <c r="I882" s="293"/>
      <c r="R882" s="293"/>
      <c r="U882" s="293"/>
    </row>
    <row r="883">
      <c r="G883" s="293"/>
      <c r="H883" s="293"/>
      <c r="I883" s="293"/>
      <c r="R883" s="293"/>
      <c r="U883" s="293"/>
    </row>
    <row r="884">
      <c r="G884" s="293"/>
      <c r="H884" s="293"/>
      <c r="I884" s="293"/>
      <c r="R884" s="293"/>
      <c r="U884" s="293"/>
    </row>
    <row r="885">
      <c r="G885" s="293"/>
      <c r="H885" s="293"/>
      <c r="I885" s="293"/>
      <c r="R885" s="293"/>
      <c r="U885" s="293"/>
    </row>
    <row r="886">
      <c r="G886" s="293"/>
      <c r="H886" s="293"/>
      <c r="I886" s="293"/>
      <c r="R886" s="293"/>
      <c r="U886" s="293"/>
    </row>
    <row r="887">
      <c r="G887" s="293"/>
      <c r="H887" s="293"/>
      <c r="I887" s="293"/>
      <c r="R887" s="293"/>
      <c r="U887" s="293"/>
    </row>
    <row r="888">
      <c r="G888" s="293"/>
      <c r="H888" s="293"/>
      <c r="I888" s="293"/>
      <c r="R888" s="293"/>
      <c r="U888" s="293"/>
    </row>
    <row r="889">
      <c r="G889" s="293"/>
      <c r="H889" s="293"/>
      <c r="I889" s="293"/>
      <c r="R889" s="293"/>
      <c r="U889" s="293"/>
    </row>
    <row r="890">
      <c r="G890" s="293"/>
      <c r="H890" s="293"/>
      <c r="I890" s="293"/>
      <c r="R890" s="293"/>
      <c r="U890" s="293"/>
    </row>
    <row r="891">
      <c r="G891" s="293"/>
      <c r="H891" s="293"/>
      <c r="I891" s="293"/>
      <c r="R891" s="293"/>
      <c r="U891" s="293"/>
    </row>
    <row r="892">
      <c r="G892" s="293"/>
      <c r="H892" s="293"/>
      <c r="I892" s="293"/>
      <c r="R892" s="293"/>
      <c r="U892" s="293"/>
    </row>
    <row r="893">
      <c r="G893" s="293"/>
      <c r="H893" s="293"/>
      <c r="I893" s="293"/>
      <c r="R893" s="293"/>
      <c r="U893" s="293"/>
    </row>
    <row r="894">
      <c r="G894" s="293"/>
      <c r="H894" s="293"/>
      <c r="I894" s="293"/>
      <c r="R894" s="293"/>
      <c r="U894" s="293"/>
    </row>
    <row r="895">
      <c r="G895" s="293"/>
      <c r="H895" s="293"/>
      <c r="I895" s="293"/>
      <c r="R895" s="293"/>
      <c r="U895" s="293"/>
    </row>
    <row r="896">
      <c r="G896" s="293"/>
      <c r="H896" s="293"/>
      <c r="I896" s="293"/>
      <c r="R896" s="293"/>
      <c r="U896" s="293"/>
    </row>
    <row r="897">
      <c r="G897" s="293"/>
      <c r="H897" s="293"/>
      <c r="I897" s="293"/>
      <c r="R897" s="293"/>
      <c r="U897" s="293"/>
    </row>
    <row r="898">
      <c r="G898" s="293"/>
      <c r="H898" s="293"/>
      <c r="I898" s="293"/>
      <c r="R898" s="293"/>
      <c r="U898" s="293"/>
    </row>
    <row r="899">
      <c r="G899" s="293"/>
      <c r="H899" s="293"/>
      <c r="I899" s="293"/>
      <c r="R899" s="293"/>
      <c r="U899" s="293"/>
    </row>
    <row r="900">
      <c r="G900" s="293"/>
      <c r="H900" s="293"/>
      <c r="I900" s="293"/>
      <c r="R900" s="293"/>
      <c r="U900" s="293"/>
    </row>
    <row r="901">
      <c r="G901" s="293"/>
      <c r="H901" s="293"/>
      <c r="I901" s="293"/>
      <c r="R901" s="293"/>
      <c r="U901" s="293"/>
    </row>
    <row r="902">
      <c r="G902" s="293"/>
      <c r="H902" s="293"/>
      <c r="I902" s="293"/>
      <c r="R902" s="293"/>
      <c r="U902" s="293"/>
    </row>
    <row r="903">
      <c r="G903" s="293"/>
      <c r="H903" s="293"/>
      <c r="I903" s="293"/>
      <c r="R903" s="293"/>
      <c r="U903" s="293"/>
    </row>
    <row r="904">
      <c r="G904" s="293"/>
      <c r="H904" s="293"/>
      <c r="I904" s="293"/>
      <c r="R904" s="293"/>
      <c r="U904" s="293"/>
    </row>
    <row r="905">
      <c r="G905" s="293"/>
      <c r="H905" s="293"/>
      <c r="I905" s="293"/>
      <c r="R905" s="293"/>
      <c r="U905" s="293"/>
    </row>
    <row r="906">
      <c r="G906" s="293"/>
      <c r="H906" s="293"/>
      <c r="I906" s="293"/>
      <c r="R906" s="293"/>
      <c r="U906" s="293"/>
    </row>
    <row r="907">
      <c r="G907" s="293"/>
      <c r="H907" s="293"/>
      <c r="I907" s="293"/>
      <c r="R907" s="293"/>
      <c r="U907" s="293"/>
    </row>
    <row r="908">
      <c r="G908" s="293"/>
      <c r="H908" s="293"/>
      <c r="I908" s="293"/>
      <c r="R908" s="293"/>
      <c r="U908" s="293"/>
    </row>
    <row r="909">
      <c r="G909" s="293"/>
      <c r="H909" s="293"/>
      <c r="I909" s="293"/>
      <c r="R909" s="293"/>
      <c r="U909" s="293"/>
    </row>
    <row r="910">
      <c r="G910" s="293"/>
      <c r="H910" s="293"/>
      <c r="I910" s="293"/>
      <c r="R910" s="293"/>
      <c r="U910" s="293"/>
    </row>
    <row r="911">
      <c r="G911" s="293"/>
      <c r="H911" s="293"/>
      <c r="I911" s="293"/>
      <c r="R911" s="293"/>
      <c r="U911" s="293"/>
    </row>
    <row r="912">
      <c r="G912" s="293"/>
      <c r="H912" s="293"/>
      <c r="I912" s="293"/>
      <c r="R912" s="293"/>
      <c r="U912" s="293"/>
    </row>
    <row r="913">
      <c r="G913" s="293"/>
      <c r="H913" s="293"/>
      <c r="I913" s="293"/>
      <c r="R913" s="293"/>
      <c r="U913" s="293"/>
    </row>
    <row r="914">
      <c r="G914" s="293"/>
      <c r="H914" s="293"/>
      <c r="I914" s="293"/>
      <c r="R914" s="293"/>
      <c r="U914" s="293"/>
    </row>
    <row r="915">
      <c r="G915" s="293"/>
      <c r="H915" s="293"/>
      <c r="I915" s="293"/>
      <c r="R915" s="293"/>
      <c r="U915" s="293"/>
    </row>
    <row r="916">
      <c r="G916" s="293"/>
      <c r="H916" s="293"/>
      <c r="I916" s="293"/>
      <c r="R916" s="293"/>
      <c r="U916" s="293"/>
    </row>
    <row r="917">
      <c r="G917" s="293"/>
      <c r="H917" s="293"/>
      <c r="I917" s="293"/>
      <c r="R917" s="293"/>
      <c r="U917" s="293"/>
    </row>
    <row r="918">
      <c r="G918" s="293"/>
      <c r="H918" s="293"/>
      <c r="I918" s="293"/>
      <c r="R918" s="293"/>
      <c r="U918" s="293"/>
    </row>
    <row r="919">
      <c r="G919" s="293"/>
      <c r="H919" s="293"/>
      <c r="I919" s="293"/>
      <c r="R919" s="293"/>
      <c r="U919" s="293"/>
    </row>
    <row r="920">
      <c r="G920" s="293"/>
      <c r="H920" s="293"/>
      <c r="I920" s="293"/>
      <c r="R920" s="293"/>
      <c r="U920" s="293"/>
    </row>
    <row r="921">
      <c r="G921" s="293"/>
      <c r="H921" s="293"/>
      <c r="I921" s="293"/>
      <c r="R921" s="293"/>
      <c r="U921" s="293"/>
    </row>
    <row r="922">
      <c r="G922" s="293"/>
      <c r="H922" s="293"/>
      <c r="I922" s="293"/>
      <c r="R922" s="293"/>
      <c r="U922" s="293"/>
    </row>
    <row r="923">
      <c r="G923" s="293"/>
      <c r="H923" s="293"/>
      <c r="I923" s="293"/>
      <c r="R923" s="293"/>
      <c r="U923" s="293"/>
    </row>
    <row r="924">
      <c r="G924" s="293"/>
      <c r="H924" s="293"/>
      <c r="I924" s="293"/>
      <c r="R924" s="293"/>
      <c r="U924" s="293"/>
    </row>
    <row r="925">
      <c r="G925" s="293"/>
      <c r="H925" s="293"/>
      <c r="I925" s="293"/>
      <c r="R925" s="293"/>
      <c r="U925" s="293"/>
    </row>
    <row r="926">
      <c r="G926" s="293"/>
      <c r="H926" s="293"/>
      <c r="I926" s="293"/>
      <c r="R926" s="293"/>
      <c r="U926" s="293"/>
    </row>
    <row r="927">
      <c r="G927" s="293"/>
      <c r="H927" s="293"/>
      <c r="I927" s="293"/>
      <c r="R927" s="293"/>
      <c r="U927" s="293"/>
    </row>
    <row r="928">
      <c r="G928" s="293"/>
      <c r="H928" s="293"/>
      <c r="I928" s="293"/>
      <c r="R928" s="293"/>
      <c r="U928" s="293"/>
    </row>
    <row r="929">
      <c r="G929" s="293"/>
      <c r="H929" s="293"/>
      <c r="I929" s="293"/>
      <c r="R929" s="293"/>
      <c r="U929" s="293"/>
    </row>
    <row r="930">
      <c r="G930" s="293"/>
      <c r="H930" s="293"/>
      <c r="I930" s="293"/>
      <c r="R930" s="293"/>
      <c r="U930" s="293"/>
    </row>
    <row r="931">
      <c r="G931" s="293"/>
      <c r="H931" s="293"/>
      <c r="I931" s="293"/>
      <c r="R931" s="293"/>
      <c r="U931" s="293"/>
    </row>
    <row r="932">
      <c r="G932" s="293"/>
      <c r="H932" s="293"/>
      <c r="I932" s="293"/>
      <c r="R932" s="293"/>
      <c r="U932" s="293"/>
    </row>
    <row r="933">
      <c r="G933" s="293"/>
      <c r="H933" s="293"/>
      <c r="I933" s="293"/>
      <c r="R933" s="293"/>
      <c r="U933" s="293"/>
    </row>
    <row r="934">
      <c r="G934" s="293"/>
      <c r="H934" s="293"/>
      <c r="I934" s="293"/>
      <c r="R934" s="293"/>
      <c r="U934" s="293"/>
    </row>
    <row r="935">
      <c r="G935" s="293"/>
      <c r="H935" s="293"/>
      <c r="I935" s="293"/>
      <c r="R935" s="293"/>
      <c r="U935" s="293"/>
    </row>
    <row r="936">
      <c r="G936" s="293"/>
      <c r="H936" s="293"/>
      <c r="I936" s="293"/>
      <c r="R936" s="293"/>
      <c r="U936" s="293"/>
    </row>
    <row r="937">
      <c r="G937" s="293"/>
      <c r="H937" s="293"/>
      <c r="I937" s="293"/>
      <c r="R937" s="293"/>
      <c r="U937" s="293"/>
    </row>
    <row r="938">
      <c r="G938" s="293"/>
      <c r="H938" s="293"/>
      <c r="I938" s="293"/>
      <c r="R938" s="293"/>
      <c r="U938" s="293"/>
    </row>
    <row r="939">
      <c r="G939" s="293"/>
      <c r="H939" s="293"/>
      <c r="I939" s="293"/>
      <c r="R939" s="293"/>
      <c r="U939" s="293"/>
    </row>
    <row r="940">
      <c r="G940" s="293"/>
      <c r="H940" s="293"/>
      <c r="I940" s="293"/>
      <c r="R940" s="293"/>
      <c r="U940" s="293"/>
    </row>
    <row r="941">
      <c r="G941" s="293"/>
      <c r="H941" s="293"/>
      <c r="I941" s="293"/>
      <c r="R941" s="293"/>
      <c r="U941" s="293"/>
    </row>
    <row r="942">
      <c r="G942" s="293"/>
      <c r="H942" s="293"/>
      <c r="I942" s="293"/>
      <c r="R942" s="293"/>
      <c r="U942" s="293"/>
    </row>
    <row r="943">
      <c r="G943" s="293"/>
      <c r="H943" s="293"/>
      <c r="I943" s="293"/>
      <c r="R943" s="293"/>
      <c r="U943" s="293"/>
    </row>
    <row r="944">
      <c r="G944" s="293"/>
      <c r="H944" s="293"/>
      <c r="I944" s="293"/>
      <c r="R944" s="293"/>
      <c r="U944" s="293"/>
    </row>
    <row r="945">
      <c r="G945" s="293"/>
      <c r="H945" s="293"/>
      <c r="I945" s="293"/>
      <c r="R945" s="293"/>
      <c r="U945" s="293"/>
    </row>
    <row r="946">
      <c r="G946" s="293"/>
      <c r="H946" s="293"/>
      <c r="I946" s="293"/>
      <c r="R946" s="293"/>
      <c r="U946" s="293"/>
    </row>
    <row r="947">
      <c r="G947" s="293"/>
      <c r="H947" s="293"/>
      <c r="I947" s="293"/>
      <c r="R947" s="293"/>
      <c r="U947" s="293"/>
    </row>
    <row r="948">
      <c r="G948" s="293"/>
      <c r="H948" s="293"/>
      <c r="I948" s="293"/>
      <c r="R948" s="293"/>
      <c r="U948" s="293"/>
    </row>
    <row r="949">
      <c r="G949" s="293"/>
      <c r="H949" s="293"/>
      <c r="I949" s="293"/>
      <c r="R949" s="293"/>
      <c r="U949" s="293"/>
    </row>
    <row r="950">
      <c r="G950" s="293"/>
      <c r="H950" s="293"/>
      <c r="I950" s="293"/>
      <c r="R950" s="293"/>
      <c r="U950" s="293"/>
    </row>
    <row r="951">
      <c r="G951" s="293"/>
      <c r="H951" s="293"/>
      <c r="I951" s="293"/>
      <c r="R951" s="293"/>
      <c r="U951" s="293"/>
    </row>
    <row r="952">
      <c r="G952" s="293"/>
      <c r="H952" s="293"/>
      <c r="I952" s="293"/>
      <c r="R952" s="293"/>
      <c r="U952" s="293"/>
    </row>
    <row r="953">
      <c r="G953" s="293"/>
      <c r="H953" s="293"/>
      <c r="I953" s="293"/>
      <c r="R953" s="293"/>
      <c r="U953" s="293"/>
    </row>
    <row r="954">
      <c r="G954" s="293"/>
      <c r="H954" s="293"/>
      <c r="I954" s="293"/>
      <c r="R954" s="293"/>
      <c r="U954" s="293"/>
    </row>
    <row r="955">
      <c r="G955" s="293"/>
      <c r="H955" s="293"/>
      <c r="I955" s="293"/>
      <c r="R955" s="293"/>
      <c r="U955" s="293"/>
    </row>
    <row r="956">
      <c r="G956" s="293"/>
      <c r="H956" s="293"/>
      <c r="I956" s="293"/>
      <c r="R956" s="293"/>
      <c r="U956" s="293"/>
    </row>
    <row r="957">
      <c r="G957" s="293"/>
      <c r="H957" s="293"/>
      <c r="I957" s="293"/>
      <c r="R957" s="293"/>
      <c r="U957" s="293"/>
    </row>
    <row r="958">
      <c r="G958" s="293"/>
      <c r="H958" s="293"/>
      <c r="I958" s="293"/>
      <c r="R958" s="293"/>
      <c r="U958" s="293"/>
    </row>
    <row r="959">
      <c r="G959" s="293"/>
      <c r="H959" s="293"/>
      <c r="I959" s="293"/>
      <c r="R959" s="293"/>
      <c r="U959" s="293"/>
    </row>
    <row r="960">
      <c r="G960" s="293"/>
      <c r="H960" s="293"/>
      <c r="I960" s="293"/>
      <c r="R960" s="293"/>
      <c r="U960" s="293"/>
    </row>
    <row r="961">
      <c r="G961" s="293"/>
      <c r="H961" s="293"/>
      <c r="I961" s="293"/>
      <c r="R961" s="293"/>
      <c r="U961" s="293"/>
    </row>
    <row r="962">
      <c r="G962" s="293"/>
      <c r="H962" s="293"/>
      <c r="I962" s="293"/>
      <c r="R962" s="293"/>
      <c r="U962" s="293"/>
    </row>
    <row r="963">
      <c r="G963" s="293"/>
      <c r="H963" s="293"/>
      <c r="I963" s="293"/>
      <c r="R963" s="293"/>
      <c r="U963" s="293"/>
    </row>
    <row r="964">
      <c r="G964" s="293"/>
      <c r="H964" s="293"/>
      <c r="I964" s="293"/>
      <c r="R964" s="293"/>
      <c r="U964" s="293"/>
    </row>
    <row r="965">
      <c r="G965" s="293"/>
      <c r="H965" s="293"/>
      <c r="I965" s="293"/>
      <c r="R965" s="293"/>
      <c r="U965" s="293"/>
    </row>
    <row r="966">
      <c r="G966" s="293"/>
      <c r="H966" s="293"/>
      <c r="I966" s="293"/>
      <c r="R966" s="293"/>
      <c r="U966" s="293"/>
    </row>
    <row r="967">
      <c r="G967" s="293"/>
      <c r="H967" s="293"/>
      <c r="I967" s="293"/>
      <c r="R967" s="293"/>
      <c r="U967" s="293"/>
    </row>
    <row r="968">
      <c r="G968" s="293"/>
      <c r="H968" s="293"/>
      <c r="I968" s="293"/>
      <c r="R968" s="293"/>
      <c r="U968" s="293"/>
    </row>
    <row r="969">
      <c r="G969" s="293"/>
      <c r="H969" s="293"/>
      <c r="I969" s="293"/>
      <c r="R969" s="293"/>
      <c r="U969" s="293"/>
    </row>
    <row r="970">
      <c r="G970" s="293"/>
      <c r="H970" s="293"/>
      <c r="I970" s="293"/>
      <c r="R970" s="293"/>
      <c r="U970" s="293"/>
    </row>
    <row r="971">
      <c r="G971" s="293"/>
      <c r="H971" s="293"/>
      <c r="I971" s="293"/>
      <c r="R971" s="293"/>
      <c r="U971" s="293"/>
    </row>
    <row r="972">
      <c r="G972" s="293"/>
      <c r="H972" s="293"/>
      <c r="I972" s="293"/>
      <c r="R972" s="293"/>
      <c r="U972" s="293"/>
    </row>
    <row r="973">
      <c r="G973" s="293"/>
      <c r="H973" s="293"/>
      <c r="I973" s="293"/>
      <c r="R973" s="293"/>
      <c r="U973" s="293"/>
    </row>
    <row r="974">
      <c r="G974" s="293"/>
      <c r="H974" s="293"/>
      <c r="I974" s="293"/>
      <c r="R974" s="293"/>
      <c r="U974" s="293"/>
    </row>
    <row r="975">
      <c r="G975" s="293"/>
      <c r="H975" s="293"/>
      <c r="I975" s="293"/>
      <c r="R975" s="293"/>
      <c r="U975" s="293"/>
    </row>
    <row r="976">
      <c r="G976" s="293"/>
      <c r="H976" s="293"/>
      <c r="I976" s="293"/>
      <c r="R976" s="293"/>
      <c r="U976" s="293"/>
    </row>
    <row r="977">
      <c r="G977" s="293"/>
      <c r="H977" s="293"/>
      <c r="I977" s="293"/>
      <c r="R977" s="293"/>
      <c r="U977" s="293"/>
    </row>
    <row r="978">
      <c r="G978" s="293"/>
      <c r="H978" s="293"/>
      <c r="I978" s="293"/>
      <c r="R978" s="293"/>
      <c r="U978" s="293"/>
    </row>
    <row r="979">
      <c r="G979" s="293"/>
      <c r="H979" s="293"/>
      <c r="I979" s="293"/>
      <c r="R979" s="293"/>
      <c r="U979" s="293"/>
    </row>
    <row r="980">
      <c r="G980" s="293"/>
      <c r="H980" s="293"/>
      <c r="I980" s="293"/>
      <c r="R980" s="293"/>
      <c r="U980" s="293"/>
    </row>
    <row r="981">
      <c r="G981" s="293"/>
      <c r="H981" s="293"/>
      <c r="I981" s="293"/>
      <c r="R981" s="293"/>
      <c r="U981" s="293"/>
    </row>
    <row r="982">
      <c r="G982" s="293"/>
      <c r="H982" s="293"/>
      <c r="I982" s="293"/>
      <c r="R982" s="293"/>
      <c r="U982" s="293"/>
    </row>
    <row r="983">
      <c r="G983" s="293"/>
      <c r="H983" s="293"/>
      <c r="I983" s="293"/>
      <c r="R983" s="293"/>
      <c r="U983" s="293"/>
    </row>
    <row r="984">
      <c r="G984" s="293"/>
      <c r="H984" s="293"/>
      <c r="I984" s="293"/>
      <c r="R984" s="293"/>
      <c r="U984" s="293"/>
    </row>
    <row r="985">
      <c r="G985" s="293"/>
      <c r="H985" s="293"/>
      <c r="I985" s="293"/>
      <c r="R985" s="293"/>
      <c r="U985" s="293"/>
    </row>
    <row r="986">
      <c r="G986" s="293"/>
      <c r="H986" s="293"/>
      <c r="I986" s="293"/>
      <c r="R986" s="293"/>
      <c r="U986" s="293"/>
    </row>
    <row r="987">
      <c r="G987" s="293"/>
      <c r="H987" s="293"/>
      <c r="I987" s="293"/>
      <c r="R987" s="293"/>
      <c r="U987" s="293"/>
    </row>
    <row r="988">
      <c r="G988" s="293"/>
      <c r="H988" s="293"/>
      <c r="I988" s="293"/>
      <c r="R988" s="293"/>
      <c r="U988" s="293"/>
    </row>
    <row r="989">
      <c r="G989" s="293"/>
      <c r="H989" s="293"/>
      <c r="I989" s="293"/>
      <c r="R989" s="293"/>
      <c r="U989" s="293"/>
    </row>
    <row r="990">
      <c r="G990" s="293"/>
      <c r="H990" s="293"/>
      <c r="I990" s="293"/>
      <c r="R990" s="293"/>
      <c r="U990" s="293"/>
    </row>
    <row r="991">
      <c r="G991" s="293"/>
      <c r="H991" s="293"/>
      <c r="I991" s="293"/>
      <c r="R991" s="293"/>
      <c r="U991" s="293"/>
    </row>
    <row r="992">
      <c r="G992" s="293"/>
      <c r="H992" s="293"/>
      <c r="I992" s="293"/>
      <c r="R992" s="293"/>
      <c r="U992" s="293"/>
    </row>
    <row r="993">
      <c r="G993" s="293"/>
      <c r="H993" s="293"/>
      <c r="I993" s="293"/>
      <c r="R993" s="293"/>
      <c r="U993" s="293"/>
    </row>
    <row r="994">
      <c r="G994" s="293"/>
      <c r="H994" s="293"/>
      <c r="I994" s="293"/>
      <c r="R994" s="293"/>
      <c r="U994" s="293"/>
    </row>
    <row r="995">
      <c r="G995" s="293"/>
      <c r="H995" s="293"/>
      <c r="I995" s="293"/>
      <c r="R995" s="293"/>
      <c r="U995" s="293"/>
    </row>
    <row r="996">
      <c r="G996" s="293"/>
      <c r="H996" s="293"/>
      <c r="I996" s="293"/>
      <c r="R996" s="293"/>
      <c r="U996" s="293"/>
    </row>
    <row r="997">
      <c r="G997" s="293"/>
      <c r="H997" s="293"/>
      <c r="I997" s="293"/>
      <c r="R997" s="293"/>
      <c r="U997" s="293"/>
    </row>
    <row r="998">
      <c r="G998" s="293"/>
      <c r="H998" s="293"/>
      <c r="I998" s="293"/>
      <c r="R998" s="293"/>
      <c r="U998" s="293"/>
    </row>
    <row r="999">
      <c r="G999" s="293"/>
      <c r="H999" s="293"/>
      <c r="I999" s="293"/>
      <c r="R999" s="293"/>
      <c r="U999" s="293"/>
    </row>
    <row r="1000">
      <c r="G1000" s="293"/>
      <c r="H1000" s="293"/>
      <c r="I1000" s="293"/>
      <c r="R1000" s="293"/>
      <c r="U1000" s="293"/>
    </row>
    <row r="1001">
      <c r="G1001" s="293"/>
      <c r="H1001" s="293"/>
      <c r="I1001" s="293"/>
      <c r="J1001" s="309"/>
      <c r="M1001" s="309"/>
      <c r="U1001" s="293"/>
    </row>
  </sheetData>
  <mergeCells count="5">
    <mergeCell ref="J1:J1000"/>
    <mergeCell ref="M1:M1000"/>
    <mergeCell ref="P1:P1000"/>
    <mergeCell ref="S1:S1000"/>
    <mergeCell ref="V1:V1000"/>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3" t="s">
        <v>76</v>
      </c>
      <c r="B1" s="344" t="s">
        <v>569</v>
      </c>
      <c r="C1" s="344" t="s">
        <v>570</v>
      </c>
      <c r="D1" s="345"/>
      <c r="E1" s="345"/>
      <c r="F1" s="345"/>
      <c r="G1" s="346"/>
      <c r="H1" s="344"/>
      <c r="I1" s="344"/>
    </row>
    <row r="2">
      <c r="A2" s="347">
        <v>1811062.0</v>
      </c>
      <c r="B2" s="348" t="s">
        <v>571</v>
      </c>
      <c r="C2" s="348" t="s">
        <v>571</v>
      </c>
      <c r="G2" s="349"/>
    </row>
    <row r="3">
      <c r="A3" s="347">
        <v>1811075.0</v>
      </c>
      <c r="B3" s="348" t="s">
        <v>571</v>
      </c>
      <c r="C3" s="348" t="s">
        <v>571</v>
      </c>
      <c r="G3" s="349"/>
    </row>
    <row r="4">
      <c r="A4" s="347">
        <v>1811050.0</v>
      </c>
      <c r="B4" s="348" t="s">
        <v>571</v>
      </c>
      <c r="C4" s="348" t="s">
        <v>571</v>
      </c>
      <c r="G4" s="349"/>
    </row>
    <row r="5">
      <c r="A5" s="347">
        <v>1811043.0</v>
      </c>
      <c r="B5" s="348" t="s">
        <v>571</v>
      </c>
      <c r="C5" s="348" t="s">
        <v>571</v>
      </c>
      <c r="G5" s="349"/>
    </row>
    <row r="6">
      <c r="A6" s="347">
        <v>1811054.0</v>
      </c>
      <c r="B6" s="348" t="s">
        <v>571</v>
      </c>
      <c r="C6" s="348" t="s">
        <v>571</v>
      </c>
      <c r="G6" s="349"/>
    </row>
    <row r="7">
      <c r="A7" s="347">
        <v>1811063.0</v>
      </c>
      <c r="B7" s="348" t="s">
        <v>571</v>
      </c>
      <c r="C7" s="348" t="s">
        <v>571</v>
      </c>
      <c r="G7" s="349"/>
    </row>
    <row r="8">
      <c r="A8" s="347">
        <v>1811084.0</v>
      </c>
      <c r="B8" s="348" t="s">
        <v>571</v>
      </c>
      <c r="C8" s="348" t="s">
        <v>571</v>
      </c>
      <c r="G8" s="349"/>
    </row>
    <row r="9">
      <c r="A9" s="347">
        <v>1811011.0</v>
      </c>
      <c r="B9" s="348" t="s">
        <v>571</v>
      </c>
      <c r="C9" s="348" t="s">
        <v>571</v>
      </c>
      <c r="G9" s="349"/>
    </row>
    <row r="10">
      <c r="A10" s="347">
        <v>1811129.0</v>
      </c>
      <c r="B10" s="348" t="s">
        <v>571</v>
      </c>
      <c r="C10" s="348" t="s">
        <v>571</v>
      </c>
      <c r="G10" s="349"/>
    </row>
    <row r="11">
      <c r="A11" s="347">
        <v>1811081.0</v>
      </c>
      <c r="B11" s="348" t="s">
        <v>571</v>
      </c>
      <c r="C11" s="348" t="s">
        <v>571</v>
      </c>
      <c r="G11" s="349"/>
    </row>
    <row r="12">
      <c r="A12" s="347">
        <v>1811060.0</v>
      </c>
      <c r="B12" s="348" t="s">
        <v>571</v>
      </c>
      <c r="C12" s="348" t="s">
        <v>571</v>
      </c>
      <c r="G12" s="349"/>
    </row>
    <row r="13">
      <c r="A13" s="347">
        <v>1811079.0</v>
      </c>
      <c r="B13" s="348" t="s">
        <v>571</v>
      </c>
      <c r="C13" s="348" t="s">
        <v>571</v>
      </c>
      <c r="G13" s="349"/>
    </row>
    <row r="14">
      <c r="A14" s="347">
        <v>1811069.0</v>
      </c>
      <c r="B14" s="348" t="s">
        <v>571</v>
      </c>
      <c r="C14" s="348" t="s">
        <v>571</v>
      </c>
      <c r="G14" s="349"/>
    </row>
    <row r="15">
      <c r="A15" s="347">
        <v>1811130.0</v>
      </c>
      <c r="B15" s="348" t="s">
        <v>571</v>
      </c>
      <c r="C15" s="348" t="s">
        <v>571</v>
      </c>
      <c r="G15" s="349"/>
    </row>
    <row r="16">
      <c r="A16" s="347">
        <v>1811077.0</v>
      </c>
      <c r="B16" s="348" t="s">
        <v>571</v>
      </c>
      <c r="C16" s="348" t="s">
        <v>571</v>
      </c>
      <c r="G16" s="349"/>
    </row>
    <row r="17">
      <c r="A17" s="347">
        <v>1811059.0</v>
      </c>
      <c r="B17" s="348" t="s">
        <v>571</v>
      </c>
      <c r="C17" s="348" t="s">
        <v>571</v>
      </c>
      <c r="G17" s="349"/>
    </row>
    <row r="18">
      <c r="A18" s="347">
        <v>1811078.0</v>
      </c>
      <c r="B18" s="348" t="s">
        <v>571</v>
      </c>
      <c r="C18" s="348" t="s">
        <v>571</v>
      </c>
      <c r="G18" s="349"/>
    </row>
    <row r="19">
      <c r="A19" s="347">
        <v>1811083.0</v>
      </c>
      <c r="B19" s="348" t="s">
        <v>571</v>
      </c>
      <c r="C19" s="348" t="s">
        <v>571</v>
      </c>
      <c r="G19" s="349"/>
    </row>
    <row r="20">
      <c r="A20" s="347">
        <v>1811086.0</v>
      </c>
      <c r="B20" s="348" t="s">
        <v>571</v>
      </c>
      <c r="C20" s="350" t="s">
        <v>572</v>
      </c>
      <c r="G20" s="349"/>
    </row>
    <row r="21">
      <c r="A21" s="347">
        <v>1811067.0</v>
      </c>
      <c r="B21" s="348" t="s">
        <v>571</v>
      </c>
      <c r="C21" s="348" t="s">
        <v>571</v>
      </c>
      <c r="G21" s="349"/>
    </row>
    <row r="22">
      <c r="A22" s="347">
        <v>1811073.0</v>
      </c>
      <c r="B22" s="348" t="s">
        <v>571</v>
      </c>
      <c r="C22" s="348" t="s">
        <v>571</v>
      </c>
      <c r="G22" s="349"/>
    </row>
    <row r="23">
      <c r="A23" s="347">
        <v>1811082.0</v>
      </c>
      <c r="B23" s="348" t="s">
        <v>571</v>
      </c>
      <c r="C23" s="348" t="s">
        <v>571</v>
      </c>
      <c r="G23" s="349"/>
    </row>
    <row r="24">
      <c r="A24" s="347">
        <v>1811114.0</v>
      </c>
      <c r="B24" s="348" t="s">
        <v>571</v>
      </c>
      <c r="C24" s="350" t="s">
        <v>572</v>
      </c>
      <c r="G24" s="349"/>
    </row>
    <row r="25">
      <c r="A25" s="347">
        <v>1811074.0</v>
      </c>
      <c r="B25" s="348" t="s">
        <v>571</v>
      </c>
      <c r="C25" s="348" t="s">
        <v>571</v>
      </c>
      <c r="G25" s="349"/>
    </row>
    <row r="26">
      <c r="A26" s="347">
        <v>1811015.0</v>
      </c>
      <c r="B26" s="348" t="s">
        <v>571</v>
      </c>
      <c r="C26" s="348" t="s">
        <v>571</v>
      </c>
      <c r="G26" s="349"/>
    </row>
    <row r="27">
      <c r="A27" s="347">
        <v>1811087.0</v>
      </c>
      <c r="B27" s="350" t="s">
        <v>572</v>
      </c>
      <c r="C27" s="350" t="s">
        <v>572</v>
      </c>
      <c r="G27" s="349"/>
    </row>
    <row r="28">
      <c r="A28" s="347">
        <v>1811061.0</v>
      </c>
      <c r="B28" s="348" t="s">
        <v>571</v>
      </c>
      <c r="C28" s="348" t="s">
        <v>571</v>
      </c>
      <c r="G28" s="349"/>
    </row>
    <row r="29">
      <c r="A29" s="347">
        <v>1811070.0</v>
      </c>
      <c r="B29" s="348" t="s">
        <v>571</v>
      </c>
      <c r="C29" s="348" t="s">
        <v>571</v>
      </c>
      <c r="G29" s="349"/>
    </row>
    <row r="30">
      <c r="A30" s="347">
        <v>1811010.0</v>
      </c>
      <c r="B30" s="348" t="s">
        <v>571</v>
      </c>
      <c r="C30" s="348" t="s">
        <v>571</v>
      </c>
      <c r="G30" s="349"/>
    </row>
    <row r="31">
      <c r="A31" s="347">
        <v>1811057.0</v>
      </c>
      <c r="B31" s="348" t="s">
        <v>571</v>
      </c>
      <c r="C31" s="348" t="s">
        <v>571</v>
      </c>
      <c r="G31" s="349"/>
    </row>
    <row r="32">
      <c r="A32" s="347">
        <v>1811020.0</v>
      </c>
      <c r="B32" s="348" t="s">
        <v>571</v>
      </c>
      <c r="C32" s="348" t="s">
        <v>571</v>
      </c>
      <c r="G32" s="349"/>
    </row>
    <row r="33">
      <c r="A33" s="347">
        <v>1811088.0</v>
      </c>
      <c r="B33" s="348" t="s">
        <v>571</v>
      </c>
      <c r="C33" s="350" t="s">
        <v>572</v>
      </c>
      <c r="G33" s="349"/>
    </row>
    <row r="34">
      <c r="A34" s="347">
        <v>1811052.0</v>
      </c>
      <c r="B34" s="348" t="s">
        <v>571</v>
      </c>
      <c r="C34" s="350" t="s">
        <v>572</v>
      </c>
      <c r="G34" s="349"/>
    </row>
    <row r="35">
      <c r="A35" s="347">
        <v>1811034.0</v>
      </c>
      <c r="B35" s="348" t="s">
        <v>571</v>
      </c>
      <c r="C35" s="348" t="s">
        <v>571</v>
      </c>
      <c r="G35" s="349"/>
    </row>
    <row r="36">
      <c r="A36" s="347">
        <v>1811019.0</v>
      </c>
      <c r="B36" s="348" t="s">
        <v>571</v>
      </c>
      <c r="C36" s="348" t="s">
        <v>571</v>
      </c>
      <c r="G36" s="349"/>
    </row>
    <row r="37">
      <c r="A37" s="347">
        <v>1811055.0</v>
      </c>
      <c r="B37" s="348" t="s">
        <v>571</v>
      </c>
      <c r="C37" s="350" t="s">
        <v>572</v>
      </c>
      <c r="G37" s="349"/>
    </row>
    <row r="38">
      <c r="A38" s="347">
        <v>1811044.0</v>
      </c>
      <c r="B38" s="348" t="s">
        <v>571</v>
      </c>
      <c r="C38" s="350" t="s">
        <v>572</v>
      </c>
      <c r="G38" s="349"/>
    </row>
    <row r="39">
      <c r="A39" s="347">
        <v>1811131.0</v>
      </c>
      <c r="B39" s="348" t="s">
        <v>571</v>
      </c>
      <c r="C39" s="351" t="s">
        <v>573</v>
      </c>
      <c r="G39" s="349"/>
    </row>
    <row r="40">
      <c r="A40" s="347">
        <v>1811064.0</v>
      </c>
      <c r="B40" s="348" t="s">
        <v>571</v>
      </c>
      <c r="C40" s="350" t="s">
        <v>572</v>
      </c>
      <c r="G40" s="349"/>
    </row>
    <row r="41">
      <c r="A41" s="347">
        <v>1811053.0</v>
      </c>
      <c r="B41" s="350" t="s">
        <v>572</v>
      </c>
      <c r="C41" s="350" t="s">
        <v>572</v>
      </c>
      <c r="G41" s="349"/>
    </row>
    <row r="42">
      <c r="A42" s="347">
        <v>1811003.0</v>
      </c>
      <c r="B42" s="350" t="s">
        <v>572</v>
      </c>
      <c r="C42" s="350" t="s">
        <v>572</v>
      </c>
      <c r="G42" s="349"/>
    </row>
    <row r="43">
      <c r="A43" s="347">
        <v>1811105.0</v>
      </c>
      <c r="B43" s="348" t="s">
        <v>571</v>
      </c>
      <c r="C43" s="350" t="s">
        <v>572</v>
      </c>
      <c r="G43" s="349"/>
    </row>
    <row r="44">
      <c r="A44" s="347">
        <v>1811133.0</v>
      </c>
      <c r="B44" s="348" t="s">
        <v>571</v>
      </c>
      <c r="C44" s="350" t="s">
        <v>572</v>
      </c>
      <c r="G44" s="349"/>
    </row>
    <row r="45">
      <c r="A45" s="347">
        <v>1811065.0</v>
      </c>
      <c r="B45" s="350" t="s">
        <v>572</v>
      </c>
      <c r="C45" s="350" t="s">
        <v>572</v>
      </c>
      <c r="G45" s="349"/>
    </row>
    <row r="46">
      <c r="A46" s="347">
        <v>1811040.0</v>
      </c>
      <c r="B46" s="350" t="s">
        <v>572</v>
      </c>
      <c r="C46" s="350" t="s">
        <v>572</v>
      </c>
      <c r="G46" s="349"/>
    </row>
    <row r="47">
      <c r="A47" s="347">
        <v>1811106.0</v>
      </c>
      <c r="B47" s="350" t="s">
        <v>572</v>
      </c>
      <c r="C47" s="351" t="s">
        <v>573</v>
      </c>
      <c r="G47" s="349"/>
    </row>
    <row r="48">
      <c r="A48" s="347">
        <v>1811091.0</v>
      </c>
      <c r="B48" s="350" t="s">
        <v>572</v>
      </c>
      <c r="C48" s="351" t="s">
        <v>573</v>
      </c>
      <c r="G48" s="349"/>
    </row>
    <row r="49">
      <c r="A49" s="347">
        <v>1811138.0</v>
      </c>
      <c r="B49" s="350" t="s">
        <v>572</v>
      </c>
      <c r="C49" s="351" t="s">
        <v>573</v>
      </c>
      <c r="G49" s="349"/>
    </row>
    <row r="50">
      <c r="A50" s="347">
        <v>1811056.0</v>
      </c>
      <c r="B50" s="350" t="s">
        <v>572</v>
      </c>
      <c r="C50" s="350" t="s">
        <v>572</v>
      </c>
      <c r="G50" s="349"/>
    </row>
    <row r="51">
      <c r="A51" s="347">
        <v>1811076.0</v>
      </c>
      <c r="B51" s="350" t="s">
        <v>572</v>
      </c>
      <c r="C51" s="351" t="s">
        <v>573</v>
      </c>
      <c r="G51" s="349"/>
    </row>
    <row r="52">
      <c r="A52" s="347">
        <v>1811118.0</v>
      </c>
      <c r="B52" s="350" t="s">
        <v>572</v>
      </c>
      <c r="C52" s="351" t="s">
        <v>573</v>
      </c>
      <c r="G52" s="349"/>
    </row>
    <row r="53">
      <c r="A53" s="347">
        <v>1811033.0</v>
      </c>
      <c r="B53" s="350" t="s">
        <v>572</v>
      </c>
      <c r="C53" s="351" t="s">
        <v>573</v>
      </c>
      <c r="G53" s="349"/>
    </row>
    <row r="54">
      <c r="A54" s="347">
        <v>1811012.0</v>
      </c>
      <c r="B54" s="350" t="s">
        <v>572</v>
      </c>
      <c r="C54" s="350" t="s">
        <v>572</v>
      </c>
      <c r="G54" s="349"/>
    </row>
    <row r="55">
      <c r="A55" s="347">
        <v>1811016.0</v>
      </c>
      <c r="B55" s="350" t="s">
        <v>572</v>
      </c>
      <c r="C55" s="350" t="s">
        <v>572</v>
      </c>
      <c r="G55" s="349"/>
    </row>
    <row r="56">
      <c r="A56" s="347">
        <v>1811032.0</v>
      </c>
      <c r="B56" s="350" t="s">
        <v>572</v>
      </c>
      <c r="C56" s="351" t="s">
        <v>573</v>
      </c>
      <c r="G56" s="349"/>
    </row>
    <row r="57">
      <c r="A57" s="347">
        <v>1811116.0</v>
      </c>
      <c r="B57" s="350" t="s">
        <v>572</v>
      </c>
      <c r="C57" s="351" t="s">
        <v>573</v>
      </c>
      <c r="G57" s="349"/>
    </row>
    <row r="58">
      <c r="A58" s="347">
        <v>1811008.0</v>
      </c>
      <c r="B58" s="350" t="s">
        <v>572</v>
      </c>
      <c r="C58" s="350" t="s">
        <v>572</v>
      </c>
      <c r="G58" s="349"/>
    </row>
    <row r="59">
      <c r="A59" s="347">
        <v>1811006.0</v>
      </c>
      <c r="B59" s="350" t="s">
        <v>572</v>
      </c>
      <c r="C59" s="350" t="s">
        <v>572</v>
      </c>
      <c r="G59" s="349"/>
    </row>
    <row r="60">
      <c r="A60" s="347">
        <v>1811100.0</v>
      </c>
      <c r="B60" s="350" t="s">
        <v>572</v>
      </c>
      <c r="C60" s="351" t="s">
        <v>573</v>
      </c>
      <c r="G60" s="349"/>
    </row>
    <row r="61">
      <c r="A61" s="347">
        <v>1811099.0</v>
      </c>
      <c r="B61" s="350" t="s">
        <v>572</v>
      </c>
      <c r="C61" s="351" t="s">
        <v>573</v>
      </c>
      <c r="G61" s="349"/>
    </row>
    <row r="62">
      <c r="A62" s="347">
        <v>1811120.0</v>
      </c>
      <c r="B62" s="350" t="s">
        <v>572</v>
      </c>
      <c r="C62" s="351" t="s">
        <v>573</v>
      </c>
      <c r="G62" s="349"/>
    </row>
    <row r="63">
      <c r="A63" s="347">
        <v>1811080.0</v>
      </c>
      <c r="B63" s="350" t="s">
        <v>572</v>
      </c>
      <c r="C63" s="351" t="s">
        <v>573</v>
      </c>
      <c r="G63" s="349"/>
    </row>
    <row r="64">
      <c r="A64" s="347">
        <v>1811122.0</v>
      </c>
      <c r="B64" s="350" t="s">
        <v>572</v>
      </c>
      <c r="C64" s="351" t="s">
        <v>573</v>
      </c>
      <c r="G64" s="349"/>
    </row>
    <row r="65">
      <c r="A65" s="347">
        <v>1811023.0</v>
      </c>
      <c r="B65" s="350" t="s">
        <v>572</v>
      </c>
      <c r="C65" s="351" t="s">
        <v>573</v>
      </c>
      <c r="G65" s="349"/>
    </row>
    <row r="66">
      <c r="A66" s="347">
        <v>1811102.0</v>
      </c>
      <c r="B66" s="350" t="s">
        <v>572</v>
      </c>
      <c r="C66" s="351" t="s">
        <v>573</v>
      </c>
      <c r="G66" s="349"/>
    </row>
    <row r="67">
      <c r="A67" s="347">
        <v>1811127.0</v>
      </c>
      <c r="B67" s="350" t="s">
        <v>572</v>
      </c>
      <c r="C67" s="351" t="s">
        <v>573</v>
      </c>
      <c r="G67" s="349"/>
    </row>
    <row r="68">
      <c r="A68" s="347">
        <v>1811058.0</v>
      </c>
      <c r="B68" s="350" t="s">
        <v>572</v>
      </c>
      <c r="C68" s="351" t="s">
        <v>573</v>
      </c>
      <c r="G68" s="349"/>
    </row>
    <row r="69">
      <c r="A69" s="347">
        <v>1811124.0</v>
      </c>
      <c r="B69" s="350" t="s">
        <v>572</v>
      </c>
      <c r="C69" s="351" t="s">
        <v>573</v>
      </c>
      <c r="G69" s="349"/>
    </row>
    <row r="70">
      <c r="A70" s="347">
        <v>1811001.0</v>
      </c>
      <c r="B70" s="350" t="s">
        <v>572</v>
      </c>
      <c r="C70" s="351" t="s">
        <v>573</v>
      </c>
      <c r="G70" s="349"/>
    </row>
    <row r="71">
      <c r="A71" s="347">
        <v>1811132.0</v>
      </c>
      <c r="B71" s="350" t="s">
        <v>572</v>
      </c>
      <c r="C71" s="351" t="s">
        <v>573</v>
      </c>
      <c r="G71" s="349"/>
    </row>
    <row r="72">
      <c r="A72" s="347">
        <v>1811068.0</v>
      </c>
      <c r="B72" s="350" t="s">
        <v>572</v>
      </c>
      <c r="C72" s="351" t="s">
        <v>573</v>
      </c>
      <c r="G72" s="349"/>
    </row>
    <row r="73">
      <c r="A73" s="347">
        <v>1811039.0</v>
      </c>
      <c r="B73" s="350" t="s">
        <v>572</v>
      </c>
      <c r="C73" s="351" t="s">
        <v>573</v>
      </c>
      <c r="G73" s="349"/>
    </row>
    <row r="74">
      <c r="A74" s="347">
        <v>1811110.0</v>
      </c>
      <c r="B74" s="351" t="s">
        <v>573</v>
      </c>
      <c r="C74" s="351" t="s">
        <v>573</v>
      </c>
      <c r="G74" s="349"/>
    </row>
    <row r="75">
      <c r="A75" s="347">
        <v>1811066.0</v>
      </c>
      <c r="B75" s="350" t="s">
        <v>572</v>
      </c>
      <c r="C75" s="351" t="s">
        <v>573</v>
      </c>
      <c r="G75" s="349"/>
    </row>
    <row r="76">
      <c r="A76" s="347">
        <v>1811071.0</v>
      </c>
      <c r="B76" s="351" t="s">
        <v>573</v>
      </c>
      <c r="C76" s="351" t="s">
        <v>573</v>
      </c>
      <c r="G76" s="349"/>
    </row>
    <row r="77">
      <c r="A77" s="347">
        <v>1811007.0</v>
      </c>
      <c r="B77" s="351" t="s">
        <v>573</v>
      </c>
      <c r="C77" s="351" t="s">
        <v>573</v>
      </c>
      <c r="G77" s="349"/>
    </row>
    <row r="78">
      <c r="A78" s="347">
        <v>1811014.0</v>
      </c>
      <c r="B78" s="351" t="s">
        <v>573</v>
      </c>
      <c r="C78" s="351" t="s">
        <v>573</v>
      </c>
      <c r="G78" s="349"/>
    </row>
    <row r="79">
      <c r="A79" s="347">
        <v>1811024.0</v>
      </c>
      <c r="B79" s="351" t="s">
        <v>573</v>
      </c>
      <c r="C79" s="351" t="s">
        <v>573</v>
      </c>
      <c r="G79" s="349"/>
    </row>
    <row r="80">
      <c r="A80" s="347">
        <v>1811021.0</v>
      </c>
      <c r="B80" s="351" t="s">
        <v>573</v>
      </c>
      <c r="C80" s="351" t="s">
        <v>573</v>
      </c>
      <c r="G80" s="349"/>
    </row>
    <row r="81">
      <c r="A81" s="347">
        <v>1811128.0</v>
      </c>
      <c r="B81" s="351" t="s">
        <v>573</v>
      </c>
      <c r="C81" s="351" t="s">
        <v>573</v>
      </c>
      <c r="G81" s="349"/>
    </row>
    <row r="82">
      <c r="A82" s="347">
        <v>1811041.0</v>
      </c>
      <c r="B82" s="351" t="s">
        <v>573</v>
      </c>
      <c r="C82" s="351" t="s">
        <v>573</v>
      </c>
      <c r="G82" s="349"/>
    </row>
    <row r="83">
      <c r="A83" s="347">
        <v>1811022.0</v>
      </c>
      <c r="B83" s="351" t="s">
        <v>573</v>
      </c>
      <c r="C83" s="351" t="s">
        <v>573</v>
      </c>
      <c r="G83" s="349"/>
    </row>
    <row r="84">
      <c r="A84" s="347">
        <v>1811136.0</v>
      </c>
      <c r="B84" s="351" t="s">
        <v>573</v>
      </c>
      <c r="C84" s="351" t="s">
        <v>573</v>
      </c>
      <c r="G84" s="349"/>
    </row>
    <row r="85">
      <c r="A85" s="347">
        <v>1811117.0</v>
      </c>
      <c r="B85" s="351" t="s">
        <v>573</v>
      </c>
      <c r="C85" s="351" t="s">
        <v>573</v>
      </c>
      <c r="G85" s="349"/>
    </row>
    <row r="86">
      <c r="A86" s="347">
        <v>1811038.0</v>
      </c>
      <c r="B86" s="351" t="s">
        <v>573</v>
      </c>
      <c r="C86" s="351" t="s">
        <v>573</v>
      </c>
      <c r="G86" s="349"/>
    </row>
    <row r="87">
      <c r="A87" s="347">
        <v>1811072.0</v>
      </c>
      <c r="B87" s="351" t="s">
        <v>573</v>
      </c>
      <c r="C87" s="351" t="s">
        <v>573</v>
      </c>
      <c r="G87" s="349"/>
    </row>
    <row r="88">
      <c r="A88" s="347">
        <v>1811123.0</v>
      </c>
      <c r="B88" s="351" t="s">
        <v>573</v>
      </c>
      <c r="C88" s="351" t="s">
        <v>573</v>
      </c>
      <c r="G88" s="349"/>
    </row>
    <row r="89">
      <c r="A89" s="347">
        <v>1811035.0</v>
      </c>
      <c r="B89" s="351" t="s">
        <v>573</v>
      </c>
      <c r="C89" s="351" t="s">
        <v>573</v>
      </c>
      <c r="G89" s="349"/>
    </row>
    <row r="90">
      <c r="A90" s="347">
        <v>1811017.0</v>
      </c>
      <c r="B90" s="351" t="s">
        <v>573</v>
      </c>
      <c r="C90" s="351" t="s">
        <v>573</v>
      </c>
      <c r="G90" s="349"/>
    </row>
    <row r="91">
      <c r="A91" s="347">
        <v>1811048.0</v>
      </c>
      <c r="B91" s="351" t="s">
        <v>573</v>
      </c>
      <c r="C91" s="351" t="s">
        <v>573</v>
      </c>
      <c r="G91" s="349"/>
    </row>
    <row r="92">
      <c r="A92" s="347">
        <v>1811002.0</v>
      </c>
      <c r="B92" s="351" t="s">
        <v>573</v>
      </c>
      <c r="C92" s="351" t="s">
        <v>573</v>
      </c>
      <c r="G92" s="349"/>
    </row>
    <row r="93">
      <c r="A93" s="347">
        <v>1811093.0</v>
      </c>
      <c r="B93" s="351" t="s">
        <v>573</v>
      </c>
      <c r="C93" s="351" t="s">
        <v>573</v>
      </c>
      <c r="G93" s="349"/>
    </row>
    <row r="94">
      <c r="A94" s="347">
        <v>1811018.0</v>
      </c>
      <c r="B94" s="351" t="s">
        <v>573</v>
      </c>
      <c r="C94" s="351" t="s">
        <v>573</v>
      </c>
      <c r="G94" s="349"/>
    </row>
    <row r="95">
      <c r="A95" s="347">
        <v>1811085.0</v>
      </c>
      <c r="B95" s="351" t="s">
        <v>573</v>
      </c>
      <c r="C95" s="351" t="s">
        <v>573</v>
      </c>
      <c r="G95" s="349"/>
    </row>
    <row r="96">
      <c r="A96" s="347">
        <v>1811031.0</v>
      </c>
      <c r="B96" s="351" t="s">
        <v>573</v>
      </c>
      <c r="C96" s="351" t="s">
        <v>573</v>
      </c>
      <c r="G96" s="349"/>
    </row>
    <row r="97">
      <c r="A97" s="347">
        <v>1811121.0</v>
      </c>
      <c r="B97" s="351" t="s">
        <v>573</v>
      </c>
      <c r="C97" s="351" t="s">
        <v>573</v>
      </c>
      <c r="G97" s="349"/>
    </row>
    <row r="98">
      <c r="A98" s="347">
        <v>1811013.0</v>
      </c>
      <c r="B98" s="351" t="s">
        <v>573</v>
      </c>
      <c r="C98" s="351" t="s">
        <v>573</v>
      </c>
      <c r="G98" s="349"/>
    </row>
    <row r="99">
      <c r="A99" s="347">
        <v>1811101.0</v>
      </c>
      <c r="B99" s="351" t="s">
        <v>573</v>
      </c>
      <c r="C99" s="351" t="s">
        <v>573</v>
      </c>
      <c r="G99" s="349"/>
    </row>
    <row r="100">
      <c r="A100" s="347">
        <v>1811047.0</v>
      </c>
      <c r="B100" s="351" t="s">
        <v>573</v>
      </c>
      <c r="C100" s="351" t="s">
        <v>573</v>
      </c>
      <c r="G100" s="349"/>
    </row>
    <row r="101">
      <c r="A101" s="347">
        <v>1811090.0</v>
      </c>
      <c r="B101" s="351" t="s">
        <v>573</v>
      </c>
      <c r="C101" s="351" t="s">
        <v>573</v>
      </c>
      <c r="G101" s="349"/>
    </row>
    <row r="102">
      <c r="A102" s="347">
        <v>1811126.0</v>
      </c>
      <c r="B102" s="351" t="s">
        <v>573</v>
      </c>
      <c r="C102" s="351" t="s">
        <v>573</v>
      </c>
      <c r="G102" s="349"/>
    </row>
    <row r="103">
      <c r="A103" s="347">
        <v>1811004.0</v>
      </c>
      <c r="B103" s="351" t="s">
        <v>573</v>
      </c>
      <c r="C103" s="351" t="s">
        <v>573</v>
      </c>
      <c r="G103" s="349"/>
    </row>
    <row r="104">
      <c r="A104" s="347">
        <v>1811103.0</v>
      </c>
      <c r="B104" s="351" t="s">
        <v>573</v>
      </c>
      <c r="C104" s="351" t="s">
        <v>573</v>
      </c>
      <c r="G104" s="349"/>
    </row>
    <row r="105">
      <c r="A105" s="347">
        <v>1811042.0</v>
      </c>
      <c r="B105" s="351" t="s">
        <v>573</v>
      </c>
      <c r="C105" s="351" t="s">
        <v>573</v>
      </c>
      <c r="G105" s="349"/>
    </row>
    <row r="106">
      <c r="A106" s="347">
        <v>1811125.0</v>
      </c>
      <c r="B106" s="351" t="s">
        <v>573</v>
      </c>
      <c r="C106" s="351" t="s">
        <v>573</v>
      </c>
      <c r="G106" s="349"/>
    </row>
    <row r="107">
      <c r="A107" s="347">
        <v>1811046.0</v>
      </c>
      <c r="B107" s="351" t="s">
        <v>573</v>
      </c>
      <c r="C107" s="351" t="s">
        <v>573</v>
      </c>
      <c r="G107" s="349"/>
    </row>
    <row r="108">
      <c r="A108" s="347">
        <v>1811094.0</v>
      </c>
      <c r="B108" s="351" t="s">
        <v>573</v>
      </c>
      <c r="C108" s="351" t="s">
        <v>573</v>
      </c>
      <c r="G108" s="349"/>
    </row>
    <row r="109">
      <c r="A109" s="347">
        <v>1811089.0</v>
      </c>
      <c r="B109" s="351" t="s">
        <v>573</v>
      </c>
      <c r="C109" s="351" t="s">
        <v>573</v>
      </c>
      <c r="G109" s="349"/>
    </row>
    <row r="110">
      <c r="A110" s="347">
        <v>1811119.0</v>
      </c>
      <c r="B110" s="351" t="s">
        <v>573</v>
      </c>
      <c r="C110" s="351" t="s">
        <v>573</v>
      </c>
      <c r="G110" s="349"/>
    </row>
    <row r="111">
      <c r="A111" s="347">
        <v>1811115.0</v>
      </c>
      <c r="B111" s="351" t="s">
        <v>573</v>
      </c>
      <c r="C111" s="351" t="s">
        <v>573</v>
      </c>
      <c r="G111" s="349"/>
    </row>
    <row r="112">
      <c r="A112" s="347">
        <v>1811005.0</v>
      </c>
      <c r="B112" s="351" t="s">
        <v>573</v>
      </c>
      <c r="C112" s="351" t="s">
        <v>573</v>
      </c>
      <c r="G112" s="349"/>
    </row>
    <row r="113">
      <c r="A113" s="347">
        <v>1811107.0</v>
      </c>
      <c r="B113" s="351" t="s">
        <v>573</v>
      </c>
      <c r="C113" s="351" t="s">
        <v>573</v>
      </c>
      <c r="G113" s="349"/>
    </row>
    <row r="114">
      <c r="A114" s="347">
        <v>1811028.0</v>
      </c>
      <c r="B114" s="351" t="s">
        <v>573</v>
      </c>
      <c r="C114" s="351" t="s">
        <v>573</v>
      </c>
      <c r="G114" s="349"/>
    </row>
    <row r="115">
      <c r="A115" s="347">
        <v>1811049.0</v>
      </c>
      <c r="B115" s="351" t="s">
        <v>573</v>
      </c>
      <c r="C115" s="351" t="s">
        <v>573</v>
      </c>
      <c r="G115" s="349"/>
    </row>
    <row r="116">
      <c r="A116" s="347">
        <v>1811111.0</v>
      </c>
      <c r="B116" s="351" t="s">
        <v>573</v>
      </c>
      <c r="C116" s="351" t="s">
        <v>573</v>
      </c>
      <c r="G116" s="349"/>
    </row>
    <row r="117">
      <c r="A117" s="347">
        <v>1811025.0</v>
      </c>
      <c r="B117" s="351" t="s">
        <v>573</v>
      </c>
      <c r="C117" s="351" t="s">
        <v>573</v>
      </c>
      <c r="G117" s="349"/>
    </row>
    <row r="118">
      <c r="A118" s="347">
        <v>1811051.0</v>
      </c>
      <c r="B118" s="351" t="s">
        <v>573</v>
      </c>
      <c r="C118" s="351" t="s">
        <v>573</v>
      </c>
      <c r="G118" s="349"/>
    </row>
    <row r="119">
      <c r="A119" s="347">
        <v>1811134.0</v>
      </c>
      <c r="B119" s="351" t="s">
        <v>573</v>
      </c>
      <c r="C119" s="351" t="s">
        <v>573</v>
      </c>
      <c r="G119" s="349"/>
    </row>
    <row r="120">
      <c r="A120" s="347">
        <v>1811109.0</v>
      </c>
      <c r="B120" s="351" t="s">
        <v>573</v>
      </c>
      <c r="C120" s="351" t="s">
        <v>573</v>
      </c>
      <c r="G120" s="349"/>
    </row>
    <row r="121">
      <c r="A121" s="347">
        <v>1811045.0</v>
      </c>
      <c r="B121" s="351" t="s">
        <v>573</v>
      </c>
      <c r="C121" s="351" t="s">
        <v>573</v>
      </c>
      <c r="G121" s="349"/>
    </row>
    <row r="122">
      <c r="A122" s="347">
        <v>1811139.0</v>
      </c>
      <c r="B122" s="351" t="s">
        <v>573</v>
      </c>
      <c r="C122" s="351" t="s">
        <v>573</v>
      </c>
      <c r="G122" s="349"/>
    </row>
    <row r="123">
      <c r="A123" s="347">
        <v>1811027.0</v>
      </c>
      <c r="B123" s="351" t="s">
        <v>573</v>
      </c>
      <c r="C123" s="351" t="s">
        <v>573</v>
      </c>
      <c r="G123" s="349"/>
    </row>
    <row r="124">
      <c r="A124" s="347">
        <v>1811108.0</v>
      </c>
      <c r="B124" s="351" t="s">
        <v>573</v>
      </c>
      <c r="C124" s="351" t="s">
        <v>573</v>
      </c>
      <c r="G124" s="349"/>
    </row>
    <row r="125">
      <c r="A125" s="347">
        <v>1811112.0</v>
      </c>
      <c r="B125" s="351" t="s">
        <v>573</v>
      </c>
      <c r="C125" s="351" t="s">
        <v>573</v>
      </c>
      <c r="G125" s="349"/>
    </row>
    <row r="126">
      <c r="A126" s="347">
        <v>1811009.0</v>
      </c>
      <c r="B126" s="351" t="s">
        <v>573</v>
      </c>
      <c r="C126" s="351" t="s">
        <v>573</v>
      </c>
      <c r="G126" s="349"/>
    </row>
    <row r="127">
      <c r="A127" s="347">
        <v>1811137.0</v>
      </c>
      <c r="B127" s="351" t="s">
        <v>573</v>
      </c>
      <c r="C127" s="351" t="s">
        <v>573</v>
      </c>
      <c r="G127" s="349"/>
    </row>
    <row r="128">
      <c r="A128" s="347">
        <v>1811113.0</v>
      </c>
      <c r="B128" s="351" t="s">
        <v>573</v>
      </c>
      <c r="C128" s="351" t="s">
        <v>573</v>
      </c>
      <c r="G128" s="349"/>
    </row>
    <row r="129">
      <c r="A129" s="347">
        <v>1811097.0</v>
      </c>
      <c r="B129" s="351" t="s">
        <v>573</v>
      </c>
      <c r="C129" s="351" t="s">
        <v>573</v>
      </c>
      <c r="G129" s="349"/>
    </row>
    <row r="130">
      <c r="A130" s="347">
        <v>1811036.0</v>
      </c>
      <c r="B130" s="351" t="s">
        <v>573</v>
      </c>
      <c r="C130" s="351" t="s">
        <v>573</v>
      </c>
      <c r="G130" s="349"/>
    </row>
    <row r="131">
      <c r="A131" s="347">
        <v>1811095.0</v>
      </c>
      <c r="B131" s="351" t="s">
        <v>573</v>
      </c>
      <c r="C131" s="351" t="s">
        <v>573</v>
      </c>
      <c r="G131" s="349"/>
    </row>
    <row r="132">
      <c r="A132" s="347">
        <v>1811140.0</v>
      </c>
      <c r="B132" s="351" t="s">
        <v>573</v>
      </c>
      <c r="C132" s="351" t="s">
        <v>573</v>
      </c>
      <c r="G132" s="349"/>
    </row>
    <row r="133">
      <c r="A133" s="347">
        <v>1811029.0</v>
      </c>
      <c r="B133" s="351" t="s">
        <v>573</v>
      </c>
      <c r="C133" s="351" t="s">
        <v>573</v>
      </c>
      <c r="G133" s="349"/>
    </row>
    <row r="134">
      <c r="A134" s="347">
        <v>1811037.0</v>
      </c>
      <c r="B134" s="351" t="s">
        <v>573</v>
      </c>
      <c r="C134" s="351" t="s">
        <v>573</v>
      </c>
      <c r="G134" s="349"/>
    </row>
    <row r="135">
      <c r="A135" s="347">
        <v>1811135.0</v>
      </c>
      <c r="B135" s="351" t="s">
        <v>573</v>
      </c>
      <c r="C135" s="351" t="s">
        <v>573</v>
      </c>
      <c r="G135" s="349"/>
    </row>
    <row r="136">
      <c r="A136" s="347">
        <v>1811098.0</v>
      </c>
      <c r="B136" s="351" t="s">
        <v>573</v>
      </c>
      <c r="C136" s="351" t="s">
        <v>573</v>
      </c>
      <c r="G136" s="349"/>
    </row>
    <row r="137">
      <c r="A137" s="347">
        <v>1811030.0</v>
      </c>
      <c r="B137" s="351" t="s">
        <v>573</v>
      </c>
      <c r="C137" s="351" t="s">
        <v>573</v>
      </c>
      <c r="G137" s="349"/>
    </row>
    <row r="138">
      <c r="A138" s="347">
        <v>1811096.0</v>
      </c>
      <c r="B138" s="351" t="s">
        <v>573</v>
      </c>
      <c r="C138" s="351" t="s">
        <v>573</v>
      </c>
      <c r="G138" s="349"/>
    </row>
    <row r="139">
      <c r="A139" s="347">
        <v>1811104.0</v>
      </c>
      <c r="B139" s="351" t="s">
        <v>573</v>
      </c>
      <c r="C139" s="351" t="s">
        <v>573</v>
      </c>
      <c r="G139" s="349"/>
    </row>
    <row r="140">
      <c r="A140" s="347">
        <v>1811026.0</v>
      </c>
      <c r="B140" s="351" t="s">
        <v>573</v>
      </c>
      <c r="C140" s="351" t="s">
        <v>573</v>
      </c>
      <c r="G140" s="349"/>
    </row>
    <row r="141">
      <c r="A141" s="349"/>
      <c r="B141" s="352"/>
      <c r="C141" s="352"/>
      <c r="H141" s="353"/>
    </row>
    <row r="142">
      <c r="A142" s="349"/>
      <c r="B142" s="352"/>
      <c r="C142" s="352"/>
      <c r="H142" s="353"/>
    </row>
    <row r="143">
      <c r="A143" s="349"/>
      <c r="B143" s="352"/>
      <c r="C143" s="354"/>
      <c r="H143" s="353"/>
    </row>
    <row r="144">
      <c r="A144" s="349"/>
      <c r="B144" s="352"/>
      <c r="C144" s="352"/>
      <c r="H144" s="353"/>
    </row>
    <row r="145">
      <c r="A145" s="349"/>
      <c r="B145" s="352"/>
      <c r="C145" s="352"/>
      <c r="H145" s="353"/>
    </row>
    <row r="146">
      <c r="A146" s="349"/>
      <c r="B146" s="352"/>
      <c r="C146" s="352"/>
      <c r="H146" s="353"/>
    </row>
    <row r="147">
      <c r="A147" s="349"/>
      <c r="B147" s="352"/>
      <c r="C147" s="354"/>
      <c r="H147" s="353"/>
    </row>
    <row r="148">
      <c r="A148" s="349"/>
      <c r="B148" s="352"/>
      <c r="C148" s="352"/>
      <c r="H148" s="353"/>
    </row>
    <row r="149">
      <c r="A149" s="349"/>
      <c r="B149" s="352"/>
      <c r="C149" s="352"/>
      <c r="H149" s="353"/>
    </row>
    <row r="150">
      <c r="A150" s="349"/>
      <c r="B150" s="355"/>
      <c r="C150" s="354"/>
      <c r="H150" s="353"/>
    </row>
    <row r="151">
      <c r="A151" s="349"/>
      <c r="B151" s="352"/>
      <c r="C151" s="352"/>
      <c r="H151" s="353"/>
    </row>
    <row r="152">
      <c r="A152" s="349"/>
      <c r="B152" s="352"/>
      <c r="C152" s="352"/>
      <c r="H152" s="353"/>
    </row>
    <row r="153">
      <c r="A153" s="349"/>
      <c r="B153" s="352"/>
      <c r="C153" s="352"/>
      <c r="H153" s="353"/>
    </row>
    <row r="154">
      <c r="A154" s="349"/>
      <c r="B154" s="352"/>
      <c r="C154" s="352"/>
      <c r="H154" s="353"/>
    </row>
    <row r="155">
      <c r="A155" s="349"/>
      <c r="B155" s="352"/>
      <c r="C155" s="352"/>
      <c r="H155" s="353"/>
    </row>
    <row r="156">
      <c r="A156" s="349"/>
      <c r="B156" s="352"/>
      <c r="C156" s="354"/>
      <c r="H156" s="353"/>
    </row>
    <row r="157">
      <c r="A157" s="349"/>
      <c r="B157" s="352"/>
      <c r="C157" s="354"/>
      <c r="H157" s="353"/>
    </row>
    <row r="158">
      <c r="A158" s="349"/>
      <c r="B158" s="352"/>
      <c r="C158" s="352"/>
      <c r="H158" s="353"/>
    </row>
    <row r="159">
      <c r="A159" s="349"/>
      <c r="B159" s="352"/>
      <c r="C159" s="352"/>
      <c r="H159" s="353"/>
    </row>
    <row r="160">
      <c r="A160" s="349"/>
      <c r="B160" s="352"/>
      <c r="C160" s="352"/>
      <c r="H160" s="353"/>
    </row>
    <row r="161">
      <c r="A161" s="349"/>
      <c r="B161" s="352"/>
      <c r="C161" s="354"/>
      <c r="H161" s="353"/>
    </row>
    <row r="162">
      <c r="A162" s="349"/>
      <c r="B162" s="352"/>
      <c r="C162" s="354"/>
      <c r="H162" s="353"/>
    </row>
    <row r="163">
      <c r="A163" s="349"/>
      <c r="B163" s="352"/>
      <c r="C163" s="354"/>
      <c r="H163" s="353"/>
    </row>
    <row r="164">
      <c r="A164" s="349"/>
      <c r="B164" s="355"/>
      <c r="C164" s="354"/>
      <c r="H164" s="353"/>
    </row>
    <row r="165">
      <c r="A165" s="349"/>
      <c r="B165" s="355"/>
      <c r="C165" s="354"/>
      <c r="H165" s="353"/>
    </row>
    <row r="166">
      <c r="A166" s="349"/>
      <c r="B166" s="352"/>
      <c r="C166" s="354"/>
      <c r="H166" s="353"/>
    </row>
    <row r="167">
      <c r="A167" s="349"/>
      <c r="B167" s="352"/>
      <c r="C167" s="354"/>
      <c r="H167" s="353"/>
    </row>
    <row r="168">
      <c r="A168" s="349"/>
      <c r="B168" s="352"/>
      <c r="C168" s="354"/>
      <c r="H168" s="353"/>
    </row>
    <row r="169">
      <c r="A169" s="349"/>
      <c r="B169" s="352"/>
      <c r="C169" s="354"/>
      <c r="H169" s="353"/>
    </row>
    <row r="170">
      <c r="A170" s="349"/>
      <c r="B170" s="352"/>
      <c r="C170" s="355"/>
      <c r="H170" s="353"/>
    </row>
    <row r="171">
      <c r="A171" s="349"/>
      <c r="B171" s="352"/>
      <c r="C171" s="355"/>
      <c r="H171" s="353"/>
    </row>
    <row r="172">
      <c r="A172" s="349"/>
      <c r="B172" s="352"/>
      <c r="C172" s="355"/>
      <c r="H172" s="353"/>
    </row>
    <row r="173">
      <c r="A173" s="349"/>
      <c r="B173" s="352"/>
      <c r="C173" s="354"/>
      <c r="H173" s="353"/>
    </row>
    <row r="174">
      <c r="A174" s="349"/>
      <c r="B174" s="352"/>
      <c r="C174" s="355"/>
      <c r="H174" s="353"/>
    </row>
    <row r="175">
      <c r="A175" s="349"/>
      <c r="B175" s="352"/>
      <c r="C175" s="355"/>
      <c r="H175" s="353"/>
    </row>
    <row r="176">
      <c r="A176" s="349"/>
      <c r="B176" s="352"/>
      <c r="C176" s="355"/>
      <c r="H176" s="353"/>
    </row>
    <row r="177">
      <c r="A177" s="349"/>
      <c r="B177" s="352"/>
      <c r="C177" s="354"/>
      <c r="H177" s="353"/>
    </row>
    <row r="178">
      <c r="A178" s="349"/>
      <c r="B178" s="352"/>
      <c r="C178" s="354"/>
      <c r="H178" s="353"/>
    </row>
    <row r="179">
      <c r="A179" s="349"/>
      <c r="B179" s="352"/>
      <c r="C179" s="354"/>
      <c r="H179" s="353"/>
    </row>
    <row r="180">
      <c r="A180" s="349"/>
      <c r="B180" s="352"/>
      <c r="C180" s="354"/>
      <c r="H180" s="353"/>
    </row>
    <row r="181">
      <c r="A181" s="349"/>
      <c r="B181" s="352"/>
      <c r="C181" s="354"/>
      <c r="H181" s="353"/>
    </row>
    <row r="182">
      <c r="A182" s="349"/>
      <c r="B182" s="352"/>
      <c r="C182" s="354"/>
      <c r="H182" s="353"/>
    </row>
    <row r="183">
      <c r="A183" s="349"/>
      <c r="B183" s="352"/>
      <c r="C183" s="354"/>
      <c r="H183" s="353"/>
    </row>
    <row r="184">
      <c r="A184" s="349"/>
      <c r="B184" s="352"/>
      <c r="C184" s="354"/>
      <c r="H184" s="353"/>
    </row>
    <row r="185">
      <c r="A185" s="349"/>
      <c r="B185" s="352"/>
      <c r="C185" s="354"/>
      <c r="H185" s="353"/>
    </row>
    <row r="186">
      <c r="A186" s="349"/>
      <c r="B186" s="352"/>
      <c r="C186" s="354"/>
      <c r="H186" s="353"/>
    </row>
    <row r="187">
      <c r="A187" s="349"/>
      <c r="B187" s="352"/>
      <c r="C187" s="354"/>
      <c r="H187" s="353"/>
    </row>
    <row r="188">
      <c r="A188" s="349"/>
      <c r="B188" s="352"/>
      <c r="C188" s="354"/>
      <c r="H188" s="353"/>
    </row>
    <row r="189">
      <c r="A189" s="349"/>
      <c r="B189" s="352"/>
      <c r="C189" s="354"/>
      <c r="H189" s="353"/>
    </row>
    <row r="190">
      <c r="A190" s="349"/>
      <c r="B190" s="352"/>
      <c r="C190" s="354"/>
      <c r="H190" s="353"/>
    </row>
    <row r="191">
      <c r="A191" s="349"/>
      <c r="B191" s="352"/>
      <c r="C191" s="354"/>
      <c r="H191" s="353"/>
    </row>
    <row r="192">
      <c r="A192" s="349"/>
      <c r="B192" s="352"/>
      <c r="C192" s="354"/>
      <c r="H192" s="353"/>
    </row>
    <row r="193">
      <c r="A193" s="349"/>
      <c r="B193" s="352"/>
      <c r="C193" s="354"/>
      <c r="H193" s="353"/>
    </row>
    <row r="194">
      <c r="A194" s="349"/>
      <c r="B194" s="352"/>
      <c r="C194" s="354"/>
      <c r="H194" s="353"/>
    </row>
    <row r="195">
      <c r="A195" s="349"/>
      <c r="B195" s="352"/>
      <c r="C195" s="354"/>
      <c r="H195" s="353"/>
    </row>
    <row r="196">
      <c r="A196" s="349"/>
      <c r="B196" s="352"/>
      <c r="C196" s="354"/>
      <c r="H196" s="353"/>
    </row>
    <row r="197">
      <c r="A197" s="349"/>
      <c r="B197" s="355"/>
      <c r="C197" s="354"/>
      <c r="H197" s="353"/>
    </row>
    <row r="198">
      <c r="A198" s="349"/>
      <c r="B198" s="352"/>
      <c r="C198" s="354"/>
      <c r="H198" s="353"/>
    </row>
    <row r="199">
      <c r="A199" s="349"/>
      <c r="B199" s="355"/>
      <c r="C199" s="354"/>
      <c r="H199" s="353"/>
    </row>
    <row r="200">
      <c r="A200" s="349"/>
      <c r="B200" s="355"/>
      <c r="C200" s="354"/>
      <c r="H200" s="353"/>
    </row>
    <row r="201">
      <c r="A201" s="349"/>
      <c r="B201" s="355"/>
      <c r="C201" s="354"/>
      <c r="H201" s="353"/>
    </row>
    <row r="202">
      <c r="A202" s="349"/>
      <c r="B202" s="355"/>
      <c r="C202" s="354"/>
      <c r="H202" s="353"/>
    </row>
    <row r="203">
      <c r="A203" s="349"/>
      <c r="B203" s="355"/>
      <c r="C203" s="354"/>
      <c r="H203" s="353"/>
    </row>
    <row r="204">
      <c r="A204" s="349"/>
      <c r="B204" s="355"/>
      <c r="C204" s="354"/>
      <c r="H204" s="353"/>
    </row>
    <row r="205">
      <c r="A205" s="349"/>
      <c r="B205" s="355"/>
      <c r="C205" s="354"/>
      <c r="H205" s="353"/>
    </row>
    <row r="206">
      <c r="A206" s="349"/>
      <c r="B206" s="355"/>
      <c r="C206" s="354"/>
      <c r="H206" s="353"/>
    </row>
    <row r="207">
      <c r="A207" s="349"/>
      <c r="B207" s="355"/>
      <c r="C207" s="354"/>
      <c r="H207" s="353"/>
    </row>
    <row r="208">
      <c r="A208" s="349"/>
      <c r="B208" s="355"/>
      <c r="C208" s="354"/>
      <c r="H208" s="353"/>
    </row>
    <row r="209">
      <c r="A209" s="349"/>
      <c r="B209" s="355"/>
      <c r="C209" s="354"/>
      <c r="H209" s="353"/>
    </row>
    <row r="210">
      <c r="A210" s="349"/>
      <c r="B210" s="355"/>
      <c r="C210" s="354"/>
      <c r="H210" s="353"/>
    </row>
    <row r="211">
      <c r="A211" s="349"/>
      <c r="B211" s="355"/>
      <c r="C211" s="354"/>
      <c r="H211" s="353"/>
    </row>
    <row r="212">
      <c r="A212" s="349"/>
      <c r="B212" s="355"/>
      <c r="C212" s="354"/>
      <c r="H212" s="353"/>
    </row>
    <row r="213">
      <c r="A213" s="349"/>
      <c r="B213" s="355"/>
      <c r="C213" s="354"/>
      <c r="H213" s="353"/>
    </row>
    <row r="214">
      <c r="A214" s="349"/>
      <c r="B214" s="355"/>
      <c r="C214" s="354"/>
      <c r="H214" s="353"/>
    </row>
    <row r="215">
      <c r="A215" s="349"/>
      <c r="B215" s="355"/>
      <c r="C215" s="354"/>
      <c r="H215" s="353"/>
    </row>
    <row r="216">
      <c r="A216" s="349"/>
      <c r="B216" s="355"/>
      <c r="C216" s="354"/>
      <c r="H216" s="353"/>
    </row>
    <row r="217">
      <c r="A217" s="349"/>
      <c r="B217" s="355"/>
      <c r="C217" s="354"/>
      <c r="H217" s="353"/>
    </row>
    <row r="218">
      <c r="A218" s="349"/>
      <c r="B218" s="355"/>
      <c r="C218" s="354"/>
      <c r="H218" s="353"/>
    </row>
    <row r="219">
      <c r="A219" s="349"/>
      <c r="B219" s="355"/>
      <c r="C219" s="354"/>
      <c r="H219" s="353"/>
    </row>
    <row r="220">
      <c r="A220" s="349"/>
      <c r="B220" s="355"/>
      <c r="C220" s="354"/>
      <c r="H220" s="353"/>
    </row>
    <row r="221">
      <c r="A221" s="349"/>
      <c r="B221" s="355"/>
      <c r="C221" s="354"/>
      <c r="H221" s="353"/>
    </row>
    <row r="222">
      <c r="A222" s="349"/>
      <c r="B222" s="355"/>
      <c r="C222" s="354"/>
      <c r="H222" s="353"/>
    </row>
    <row r="223">
      <c r="A223" s="349"/>
      <c r="B223" s="355"/>
      <c r="C223" s="354"/>
      <c r="H223" s="353"/>
    </row>
    <row r="224">
      <c r="A224" s="349"/>
      <c r="B224" s="355"/>
      <c r="C224" s="354"/>
      <c r="H224" s="353"/>
    </row>
    <row r="225">
      <c r="A225" s="349"/>
      <c r="B225" s="355"/>
      <c r="C225" s="354"/>
      <c r="H225" s="353"/>
    </row>
    <row r="226">
      <c r="A226" s="349"/>
      <c r="B226" s="355"/>
      <c r="C226" s="354"/>
      <c r="H226" s="353"/>
    </row>
    <row r="227">
      <c r="A227" s="349"/>
      <c r="B227" s="355"/>
      <c r="C227" s="354"/>
      <c r="H227" s="353"/>
    </row>
    <row r="228">
      <c r="A228" s="349"/>
      <c r="B228" s="355"/>
      <c r="C228" s="354"/>
      <c r="H228" s="353"/>
    </row>
    <row r="229">
      <c r="A229" s="349"/>
      <c r="B229" s="355"/>
      <c r="C229" s="354"/>
      <c r="H229" s="353"/>
    </row>
    <row r="230">
      <c r="A230" s="349"/>
      <c r="B230" s="355"/>
      <c r="C230" s="354"/>
      <c r="H230" s="353"/>
    </row>
    <row r="231">
      <c r="A231" s="349"/>
      <c r="B231" s="355"/>
      <c r="C231" s="354"/>
      <c r="H231" s="353"/>
    </row>
    <row r="232">
      <c r="A232" s="349"/>
      <c r="B232" s="355"/>
      <c r="C232" s="354"/>
      <c r="H232" s="353"/>
    </row>
    <row r="233">
      <c r="A233" s="349"/>
      <c r="B233" s="355"/>
      <c r="C233" s="354"/>
      <c r="H233" s="353"/>
    </row>
    <row r="234">
      <c r="A234" s="349"/>
      <c r="B234" s="355"/>
      <c r="C234" s="354"/>
      <c r="H234" s="353"/>
    </row>
    <row r="235">
      <c r="A235" s="349"/>
      <c r="B235" s="355"/>
      <c r="C235" s="354"/>
      <c r="H235" s="353"/>
    </row>
    <row r="236">
      <c r="A236" s="349"/>
      <c r="B236" s="355"/>
      <c r="C236" s="354"/>
      <c r="H236" s="353"/>
    </row>
    <row r="237">
      <c r="A237" s="349"/>
      <c r="B237" s="355"/>
      <c r="C237" s="354"/>
      <c r="H237" s="353"/>
    </row>
    <row r="238">
      <c r="A238" s="349"/>
      <c r="B238" s="355"/>
      <c r="C238" s="354"/>
      <c r="H238" s="353"/>
    </row>
    <row r="239">
      <c r="A239" s="349"/>
      <c r="B239" s="355"/>
      <c r="C239" s="354"/>
      <c r="H239" s="353"/>
    </row>
    <row r="240">
      <c r="A240" s="349"/>
      <c r="B240" s="355"/>
      <c r="C240" s="354"/>
      <c r="H240" s="353"/>
    </row>
    <row r="241">
      <c r="A241" s="349"/>
      <c r="B241" s="355"/>
      <c r="C241" s="354"/>
      <c r="H241" s="353"/>
    </row>
    <row r="242">
      <c r="A242" s="349"/>
      <c r="B242" s="355"/>
      <c r="C242" s="354"/>
      <c r="H242" s="353"/>
    </row>
    <row r="243">
      <c r="A243" s="349"/>
      <c r="B243" s="355"/>
      <c r="C243" s="354"/>
      <c r="H243" s="353"/>
    </row>
    <row r="244">
      <c r="A244" s="349"/>
      <c r="B244" s="355"/>
      <c r="C244" s="354"/>
      <c r="H244" s="353"/>
    </row>
    <row r="245">
      <c r="A245" s="349"/>
      <c r="B245" s="355"/>
      <c r="C245" s="354"/>
      <c r="H245" s="353"/>
    </row>
    <row r="246">
      <c r="A246" s="349"/>
      <c r="B246" s="355"/>
      <c r="C246" s="354"/>
      <c r="H246" s="353"/>
    </row>
    <row r="247">
      <c r="A247" s="349"/>
      <c r="B247" s="355"/>
      <c r="C247" s="354"/>
      <c r="H247" s="353"/>
    </row>
    <row r="248">
      <c r="A248" s="349"/>
      <c r="B248" s="355"/>
      <c r="C248" s="354"/>
      <c r="H248" s="353"/>
    </row>
    <row r="249">
      <c r="A249" s="349"/>
      <c r="B249" s="355"/>
      <c r="C249" s="354"/>
      <c r="H249" s="353"/>
    </row>
    <row r="250">
      <c r="A250" s="349"/>
      <c r="B250" s="355"/>
      <c r="C250" s="354"/>
      <c r="H250" s="353"/>
    </row>
    <row r="251">
      <c r="A251" s="349"/>
      <c r="B251" s="355"/>
      <c r="C251" s="354"/>
      <c r="H251" s="353"/>
    </row>
    <row r="252">
      <c r="A252" s="349"/>
      <c r="B252" s="355"/>
      <c r="C252" s="354"/>
      <c r="H252" s="353"/>
    </row>
    <row r="253">
      <c r="A253" s="349"/>
      <c r="B253" s="355"/>
      <c r="C253" s="354"/>
      <c r="H253" s="353"/>
    </row>
    <row r="254">
      <c r="A254" s="349"/>
      <c r="B254" s="355"/>
      <c r="C254" s="354"/>
      <c r="H254" s="353"/>
    </row>
    <row r="255">
      <c r="A255" s="349"/>
      <c r="B255" s="355"/>
      <c r="C255" s="354"/>
      <c r="H255" s="353"/>
    </row>
    <row r="256">
      <c r="A256" s="349"/>
      <c r="B256" s="355"/>
      <c r="C256" s="354"/>
      <c r="H256" s="353"/>
    </row>
    <row r="257">
      <c r="A257" s="349"/>
      <c r="B257" s="355"/>
      <c r="C257" s="354"/>
      <c r="H257" s="353"/>
    </row>
    <row r="258">
      <c r="A258" s="349"/>
      <c r="B258" s="355"/>
      <c r="C258" s="354"/>
      <c r="H258" s="353"/>
    </row>
    <row r="259">
      <c r="A259" s="349"/>
      <c r="B259" s="355"/>
      <c r="C259" s="354"/>
      <c r="H259" s="353"/>
    </row>
    <row r="260">
      <c r="A260" s="349"/>
      <c r="B260" s="355"/>
      <c r="C260" s="354"/>
      <c r="H260" s="353"/>
    </row>
    <row r="261">
      <c r="A261" s="349"/>
      <c r="B261" s="355"/>
      <c r="C261" s="354"/>
      <c r="H261" s="353"/>
    </row>
    <row r="262">
      <c r="A262" s="349"/>
      <c r="B262" s="355"/>
      <c r="C262" s="354"/>
      <c r="H262" s="353"/>
    </row>
    <row r="263">
      <c r="A263" s="349"/>
      <c r="B263" s="355"/>
      <c r="C263" s="354"/>
      <c r="H263" s="353"/>
    </row>
    <row r="264">
      <c r="A264" s="349"/>
      <c r="B264" s="355"/>
      <c r="C264" s="354"/>
      <c r="H264" s="353"/>
    </row>
    <row r="265">
      <c r="H265" s="353"/>
    </row>
    <row r="266">
      <c r="H266" s="353"/>
    </row>
    <row r="267">
      <c r="H267" s="353"/>
    </row>
    <row r="268">
      <c r="H268" s="353"/>
    </row>
    <row r="269">
      <c r="H269" s="353"/>
    </row>
    <row r="270">
      <c r="H270" s="353"/>
    </row>
    <row r="271">
      <c r="H271" s="353"/>
    </row>
    <row r="272">
      <c r="H272" s="353"/>
    </row>
    <row r="273">
      <c r="H273" s="353"/>
    </row>
    <row r="274">
      <c r="H274" s="353"/>
    </row>
    <row r="275">
      <c r="H275" s="353"/>
    </row>
    <row r="276">
      <c r="H276" s="353"/>
    </row>
    <row r="277">
      <c r="H277" s="353"/>
    </row>
    <row r="278">
      <c r="H278" s="353"/>
    </row>
    <row r="279">
      <c r="H279" s="353"/>
    </row>
    <row r="280">
      <c r="H280" s="353"/>
    </row>
    <row r="281">
      <c r="H281" s="353"/>
    </row>
    <row r="282">
      <c r="H282" s="353"/>
    </row>
    <row r="283">
      <c r="H283" s="353"/>
    </row>
    <row r="284">
      <c r="H284" s="353"/>
    </row>
    <row r="285">
      <c r="H285" s="353"/>
    </row>
    <row r="286">
      <c r="H286" s="353"/>
    </row>
    <row r="287">
      <c r="H287" s="353"/>
    </row>
    <row r="288">
      <c r="H288" s="353"/>
    </row>
    <row r="289">
      <c r="H289" s="353"/>
    </row>
    <row r="290">
      <c r="H290" s="353"/>
    </row>
    <row r="291">
      <c r="H291" s="353"/>
    </row>
    <row r="292">
      <c r="H292" s="353"/>
    </row>
    <row r="293">
      <c r="H293" s="353"/>
    </row>
    <row r="294">
      <c r="H294" s="353"/>
    </row>
    <row r="295">
      <c r="H295" s="353"/>
    </row>
    <row r="296">
      <c r="H296" s="353"/>
    </row>
    <row r="297">
      <c r="H297" s="353"/>
    </row>
    <row r="298">
      <c r="H298" s="353"/>
    </row>
    <row r="299">
      <c r="H299" s="353"/>
    </row>
    <row r="300">
      <c r="H300" s="353"/>
    </row>
    <row r="301">
      <c r="H301" s="353"/>
    </row>
    <row r="302">
      <c r="H302" s="353"/>
    </row>
    <row r="303">
      <c r="H303" s="353"/>
    </row>
    <row r="304">
      <c r="H304" s="353"/>
    </row>
    <row r="305">
      <c r="H305" s="353"/>
    </row>
    <row r="306">
      <c r="H306" s="353"/>
    </row>
    <row r="307">
      <c r="H307" s="353"/>
    </row>
    <row r="308">
      <c r="H308" s="353"/>
    </row>
    <row r="309">
      <c r="H309" s="353"/>
    </row>
    <row r="310">
      <c r="H310" s="353"/>
    </row>
    <row r="311">
      <c r="H311" s="353"/>
    </row>
    <row r="312">
      <c r="H312" s="353"/>
    </row>
    <row r="313">
      <c r="H313" s="353"/>
    </row>
    <row r="314">
      <c r="H314" s="353"/>
    </row>
    <row r="315">
      <c r="H315" s="353"/>
    </row>
    <row r="316">
      <c r="H316" s="353"/>
    </row>
    <row r="317">
      <c r="H317" s="353"/>
    </row>
    <row r="318">
      <c r="H318" s="353"/>
    </row>
    <row r="319">
      <c r="H319" s="353"/>
    </row>
    <row r="320">
      <c r="H320" s="353"/>
    </row>
    <row r="321">
      <c r="H321" s="353"/>
    </row>
    <row r="322">
      <c r="H322" s="353"/>
    </row>
    <row r="323">
      <c r="H323" s="353"/>
    </row>
    <row r="324">
      <c r="H324" s="353"/>
    </row>
    <row r="325">
      <c r="H325" s="353"/>
    </row>
    <row r="326">
      <c r="H326" s="353"/>
    </row>
    <row r="327">
      <c r="H327" s="353"/>
    </row>
    <row r="328">
      <c r="H328" s="353"/>
    </row>
    <row r="329">
      <c r="H329" s="353"/>
    </row>
    <row r="330">
      <c r="H330" s="353"/>
    </row>
    <row r="331">
      <c r="H331" s="353"/>
    </row>
    <row r="332">
      <c r="H332" s="353"/>
    </row>
    <row r="333">
      <c r="H333" s="353"/>
    </row>
    <row r="334">
      <c r="H334" s="353"/>
    </row>
    <row r="335">
      <c r="H335" s="353"/>
    </row>
    <row r="336">
      <c r="H336" s="353"/>
    </row>
    <row r="337">
      <c r="H337" s="353"/>
    </row>
    <row r="338">
      <c r="H338" s="353"/>
    </row>
    <row r="339">
      <c r="H339" s="353"/>
    </row>
    <row r="340">
      <c r="H340" s="353"/>
    </row>
    <row r="341">
      <c r="H341" s="353"/>
    </row>
    <row r="342">
      <c r="H342" s="353"/>
    </row>
    <row r="343">
      <c r="H343" s="353"/>
    </row>
    <row r="344">
      <c r="H344" s="353"/>
    </row>
    <row r="345">
      <c r="H345" s="353"/>
    </row>
    <row r="346">
      <c r="H346" s="353"/>
    </row>
    <row r="347">
      <c r="H347" s="353"/>
    </row>
    <row r="348">
      <c r="H348" s="353"/>
    </row>
    <row r="349">
      <c r="H349" s="353"/>
    </row>
    <row r="350">
      <c r="H350" s="353"/>
    </row>
    <row r="351">
      <c r="H351" s="353"/>
    </row>
    <row r="352">
      <c r="H352" s="353"/>
    </row>
    <row r="353">
      <c r="H353" s="353"/>
    </row>
    <row r="354">
      <c r="H354" s="353"/>
    </row>
    <row r="355">
      <c r="H355" s="353"/>
    </row>
    <row r="356">
      <c r="H356" s="353"/>
    </row>
    <row r="357">
      <c r="H357" s="353"/>
    </row>
    <row r="358">
      <c r="H358" s="353"/>
    </row>
    <row r="359">
      <c r="H359" s="353"/>
    </row>
    <row r="360">
      <c r="H360" s="353"/>
    </row>
    <row r="361">
      <c r="H361" s="353"/>
    </row>
    <row r="362">
      <c r="H362" s="353"/>
    </row>
    <row r="363">
      <c r="H363" s="353"/>
    </row>
    <row r="364">
      <c r="H364" s="353"/>
    </row>
    <row r="365">
      <c r="H365" s="353"/>
    </row>
    <row r="366">
      <c r="H366" s="353"/>
    </row>
    <row r="367">
      <c r="H367" s="353"/>
    </row>
    <row r="368">
      <c r="H368" s="353"/>
    </row>
    <row r="369">
      <c r="H369" s="353"/>
    </row>
    <row r="370">
      <c r="H370" s="353"/>
    </row>
    <row r="371">
      <c r="H371" s="353"/>
    </row>
    <row r="372">
      <c r="H372" s="353"/>
    </row>
    <row r="373">
      <c r="H373" s="353"/>
    </row>
    <row r="374">
      <c r="H374" s="353"/>
    </row>
    <row r="375">
      <c r="H375" s="353"/>
    </row>
    <row r="376">
      <c r="H376" s="353"/>
    </row>
    <row r="377">
      <c r="H377" s="353"/>
    </row>
    <row r="378">
      <c r="H378" s="353"/>
    </row>
    <row r="379">
      <c r="H379" s="353"/>
    </row>
    <row r="380">
      <c r="H380" s="353"/>
    </row>
    <row r="381">
      <c r="H381" s="353"/>
    </row>
    <row r="382">
      <c r="H382" s="353"/>
    </row>
    <row r="383">
      <c r="H383" s="353"/>
    </row>
    <row r="384">
      <c r="H384" s="353"/>
    </row>
    <row r="385">
      <c r="H385" s="353"/>
    </row>
    <row r="386">
      <c r="H386" s="353"/>
    </row>
    <row r="387">
      <c r="H387" s="353"/>
    </row>
    <row r="388">
      <c r="H388" s="353"/>
    </row>
    <row r="389">
      <c r="H389" s="353"/>
    </row>
    <row r="390">
      <c r="H390" s="353"/>
    </row>
    <row r="391">
      <c r="H391" s="353"/>
    </row>
    <row r="392">
      <c r="H392" s="353"/>
    </row>
    <row r="393">
      <c r="H393" s="353"/>
    </row>
    <row r="394">
      <c r="H394" s="353"/>
    </row>
    <row r="395">
      <c r="H395" s="353"/>
    </row>
    <row r="396">
      <c r="H396" s="353"/>
    </row>
    <row r="397">
      <c r="H397" s="353"/>
    </row>
    <row r="398">
      <c r="H398" s="353"/>
    </row>
    <row r="399">
      <c r="H399" s="353"/>
    </row>
    <row r="400">
      <c r="H400" s="353"/>
    </row>
    <row r="401">
      <c r="H401" s="353"/>
    </row>
    <row r="402">
      <c r="H402" s="353"/>
    </row>
    <row r="403">
      <c r="H403" s="353"/>
    </row>
    <row r="404">
      <c r="H404" s="353"/>
    </row>
    <row r="405">
      <c r="H405" s="353"/>
    </row>
    <row r="406">
      <c r="H406" s="353"/>
    </row>
    <row r="407">
      <c r="H407" s="353"/>
    </row>
    <row r="408">
      <c r="H408" s="353"/>
    </row>
    <row r="409">
      <c r="H409" s="353"/>
    </row>
    <row r="410">
      <c r="H410" s="353"/>
    </row>
    <row r="411">
      <c r="H411" s="353"/>
    </row>
    <row r="412">
      <c r="H412" s="353"/>
    </row>
    <row r="413">
      <c r="H413" s="353"/>
    </row>
    <row r="414">
      <c r="H414" s="353"/>
    </row>
    <row r="415">
      <c r="H415" s="353"/>
    </row>
    <row r="416">
      <c r="H416" s="353"/>
    </row>
    <row r="417">
      <c r="H417" s="353"/>
    </row>
    <row r="418">
      <c r="H418" s="353"/>
    </row>
    <row r="419">
      <c r="H419" s="353"/>
    </row>
    <row r="420">
      <c r="H420" s="353"/>
    </row>
    <row r="421">
      <c r="H421" s="353"/>
    </row>
    <row r="422">
      <c r="H422" s="353"/>
    </row>
    <row r="423">
      <c r="H423" s="353"/>
    </row>
    <row r="424">
      <c r="H424" s="353"/>
    </row>
    <row r="425">
      <c r="H425" s="353"/>
    </row>
    <row r="426">
      <c r="H426" s="353"/>
    </row>
    <row r="427">
      <c r="H427" s="353"/>
    </row>
    <row r="428">
      <c r="H428" s="353"/>
    </row>
    <row r="429">
      <c r="H429" s="353"/>
    </row>
    <row r="430">
      <c r="H430" s="353"/>
    </row>
    <row r="431">
      <c r="H431" s="353"/>
    </row>
    <row r="432">
      <c r="H432" s="353"/>
    </row>
    <row r="433">
      <c r="H433" s="353"/>
    </row>
    <row r="434">
      <c r="H434" s="353"/>
    </row>
    <row r="435">
      <c r="H435" s="353"/>
    </row>
    <row r="436">
      <c r="H436" s="353"/>
    </row>
    <row r="437">
      <c r="H437" s="353"/>
    </row>
    <row r="438">
      <c r="H438" s="353"/>
    </row>
    <row r="439">
      <c r="H439" s="353"/>
    </row>
    <row r="440">
      <c r="H440" s="353"/>
    </row>
    <row r="441">
      <c r="H441" s="353"/>
    </row>
    <row r="442">
      <c r="H442" s="353"/>
    </row>
    <row r="443">
      <c r="H443" s="353"/>
    </row>
    <row r="444">
      <c r="H444" s="353"/>
    </row>
    <row r="445">
      <c r="H445" s="353"/>
    </row>
    <row r="446">
      <c r="H446" s="353"/>
    </row>
    <row r="447">
      <c r="H447" s="353"/>
    </row>
    <row r="448">
      <c r="H448" s="353"/>
    </row>
    <row r="449">
      <c r="H449" s="353"/>
    </row>
    <row r="450">
      <c r="H450" s="353"/>
    </row>
    <row r="451">
      <c r="H451" s="353"/>
    </row>
    <row r="452">
      <c r="H452" s="353"/>
    </row>
    <row r="453">
      <c r="H453" s="353"/>
    </row>
    <row r="454">
      <c r="H454" s="353"/>
    </row>
    <row r="455">
      <c r="H455" s="353"/>
    </row>
    <row r="456">
      <c r="H456" s="353"/>
    </row>
    <row r="457">
      <c r="H457" s="353"/>
    </row>
    <row r="458">
      <c r="H458" s="353"/>
    </row>
    <row r="459">
      <c r="H459" s="353"/>
    </row>
    <row r="460">
      <c r="H460" s="353"/>
    </row>
    <row r="461">
      <c r="H461" s="353"/>
    </row>
    <row r="462">
      <c r="H462" s="353"/>
    </row>
    <row r="463">
      <c r="H463" s="353"/>
    </row>
    <row r="464">
      <c r="H464" s="353"/>
    </row>
    <row r="465">
      <c r="H465" s="353"/>
    </row>
    <row r="466">
      <c r="H466" s="353"/>
    </row>
    <row r="467">
      <c r="H467" s="353"/>
    </row>
    <row r="468">
      <c r="H468" s="353"/>
    </row>
    <row r="469">
      <c r="H469" s="353"/>
    </row>
    <row r="470">
      <c r="H470" s="353"/>
    </row>
    <row r="471">
      <c r="H471" s="353"/>
    </row>
    <row r="472">
      <c r="H472" s="353"/>
    </row>
    <row r="473">
      <c r="H473" s="353"/>
    </row>
    <row r="474">
      <c r="H474" s="353"/>
    </row>
    <row r="475">
      <c r="H475" s="353"/>
    </row>
    <row r="476">
      <c r="H476" s="353"/>
    </row>
    <row r="477">
      <c r="H477" s="353"/>
    </row>
    <row r="478">
      <c r="H478" s="353"/>
    </row>
    <row r="479">
      <c r="H479" s="353"/>
    </row>
    <row r="480">
      <c r="H480" s="353"/>
    </row>
    <row r="481">
      <c r="H481" s="353"/>
    </row>
    <row r="482">
      <c r="H482" s="353"/>
    </row>
    <row r="483">
      <c r="H483" s="353"/>
    </row>
    <row r="484">
      <c r="H484" s="353"/>
    </row>
    <row r="485">
      <c r="H485" s="353"/>
    </row>
    <row r="486">
      <c r="H486" s="353"/>
    </row>
    <row r="487">
      <c r="H487" s="353"/>
    </row>
    <row r="488">
      <c r="H488" s="353"/>
    </row>
    <row r="489">
      <c r="H489" s="353"/>
    </row>
    <row r="490">
      <c r="H490" s="353"/>
    </row>
    <row r="491">
      <c r="H491" s="353"/>
    </row>
    <row r="492">
      <c r="H492" s="353"/>
    </row>
    <row r="493">
      <c r="H493" s="353"/>
    </row>
    <row r="494">
      <c r="H494" s="353"/>
    </row>
    <row r="495">
      <c r="H495" s="353"/>
    </row>
    <row r="496">
      <c r="H496" s="353"/>
    </row>
    <row r="497">
      <c r="H497" s="353"/>
    </row>
    <row r="498">
      <c r="H498" s="353"/>
    </row>
    <row r="499">
      <c r="H499" s="353"/>
    </row>
    <row r="500">
      <c r="H500" s="353"/>
    </row>
    <row r="501">
      <c r="H501" s="353"/>
    </row>
    <row r="502">
      <c r="H502" s="353"/>
    </row>
    <row r="503">
      <c r="H503" s="353"/>
    </row>
    <row r="504">
      <c r="H504" s="353"/>
    </row>
    <row r="505">
      <c r="H505" s="353"/>
    </row>
    <row r="506">
      <c r="H506" s="353"/>
    </row>
    <row r="507">
      <c r="H507" s="353"/>
    </row>
    <row r="508">
      <c r="H508" s="353"/>
    </row>
    <row r="509">
      <c r="H509" s="353"/>
    </row>
    <row r="510">
      <c r="H510" s="353"/>
    </row>
    <row r="511">
      <c r="H511" s="353"/>
    </row>
    <row r="512">
      <c r="H512" s="353"/>
    </row>
    <row r="513">
      <c r="H513" s="353"/>
    </row>
    <row r="514">
      <c r="H514" s="353"/>
    </row>
    <row r="515">
      <c r="H515" s="353"/>
    </row>
    <row r="516">
      <c r="H516" s="353"/>
    </row>
    <row r="517">
      <c r="H517" s="353"/>
    </row>
    <row r="518">
      <c r="H518" s="353"/>
    </row>
    <row r="519">
      <c r="H519" s="353"/>
    </row>
    <row r="520">
      <c r="H520" s="353"/>
    </row>
    <row r="521">
      <c r="H521" s="353"/>
    </row>
    <row r="522">
      <c r="H522" s="353"/>
    </row>
    <row r="523">
      <c r="H523" s="353"/>
    </row>
    <row r="524">
      <c r="H524" s="353"/>
    </row>
    <row r="525">
      <c r="H525" s="353"/>
    </row>
    <row r="526">
      <c r="H526" s="353"/>
    </row>
    <row r="527">
      <c r="H527" s="353"/>
    </row>
    <row r="528">
      <c r="H528" s="353"/>
    </row>
    <row r="529">
      <c r="H529" s="353"/>
    </row>
    <row r="530">
      <c r="H530" s="353"/>
    </row>
    <row r="531">
      <c r="H531" s="353"/>
    </row>
    <row r="532">
      <c r="H532" s="353"/>
    </row>
    <row r="533">
      <c r="H533" s="353"/>
    </row>
    <row r="534">
      <c r="H534" s="353"/>
    </row>
    <row r="535">
      <c r="H535" s="353"/>
    </row>
    <row r="536">
      <c r="H536" s="353"/>
    </row>
    <row r="537">
      <c r="H537" s="353"/>
    </row>
    <row r="538">
      <c r="H538" s="353"/>
    </row>
    <row r="539">
      <c r="H539" s="353"/>
    </row>
    <row r="540">
      <c r="H540" s="353"/>
    </row>
    <row r="541">
      <c r="H541" s="353"/>
    </row>
    <row r="542">
      <c r="H542" s="353"/>
    </row>
    <row r="543">
      <c r="H543" s="353"/>
    </row>
    <row r="544">
      <c r="H544" s="353"/>
    </row>
    <row r="545">
      <c r="H545" s="353"/>
    </row>
    <row r="546">
      <c r="H546" s="353"/>
    </row>
    <row r="547">
      <c r="H547" s="353"/>
    </row>
    <row r="548">
      <c r="H548" s="353"/>
    </row>
    <row r="549">
      <c r="H549" s="353"/>
    </row>
    <row r="550">
      <c r="H550" s="353"/>
    </row>
    <row r="551">
      <c r="H551" s="353"/>
    </row>
    <row r="552">
      <c r="H552" s="353"/>
    </row>
    <row r="553">
      <c r="H553" s="353"/>
    </row>
    <row r="554">
      <c r="H554" s="353"/>
    </row>
    <row r="555">
      <c r="H555" s="353"/>
    </row>
    <row r="556">
      <c r="H556" s="353"/>
    </row>
    <row r="557">
      <c r="H557" s="353"/>
    </row>
    <row r="558">
      <c r="H558" s="353"/>
    </row>
    <row r="559">
      <c r="H559" s="353"/>
    </row>
    <row r="560">
      <c r="H560" s="353"/>
    </row>
    <row r="561">
      <c r="H561" s="353"/>
    </row>
    <row r="562">
      <c r="H562" s="353"/>
    </row>
    <row r="563">
      <c r="H563" s="353"/>
    </row>
    <row r="564">
      <c r="H564" s="353"/>
    </row>
    <row r="565">
      <c r="H565" s="353"/>
    </row>
    <row r="566">
      <c r="H566" s="353"/>
    </row>
    <row r="567">
      <c r="H567" s="353"/>
    </row>
    <row r="568">
      <c r="H568" s="353"/>
    </row>
    <row r="569">
      <c r="H569" s="353"/>
    </row>
    <row r="570">
      <c r="H570" s="353"/>
    </row>
    <row r="571">
      <c r="H571" s="353"/>
    </row>
    <row r="572">
      <c r="H572" s="353"/>
    </row>
    <row r="573">
      <c r="H573" s="353"/>
    </row>
    <row r="574">
      <c r="H574" s="353"/>
    </row>
    <row r="575">
      <c r="H575" s="353"/>
    </row>
    <row r="576">
      <c r="H576" s="353"/>
    </row>
    <row r="577">
      <c r="H577" s="353"/>
    </row>
    <row r="578">
      <c r="H578" s="353"/>
    </row>
    <row r="579">
      <c r="H579" s="353"/>
    </row>
    <row r="580">
      <c r="H580" s="353"/>
    </row>
    <row r="581">
      <c r="H581" s="353"/>
    </row>
    <row r="582">
      <c r="H582" s="353"/>
    </row>
    <row r="583">
      <c r="H583" s="353"/>
    </row>
    <row r="584">
      <c r="H584" s="353"/>
    </row>
    <row r="585">
      <c r="H585" s="353"/>
    </row>
    <row r="586">
      <c r="H586" s="353"/>
    </row>
    <row r="587">
      <c r="H587" s="353"/>
    </row>
    <row r="588">
      <c r="H588" s="353"/>
    </row>
    <row r="589">
      <c r="H589" s="353"/>
    </row>
    <row r="590">
      <c r="H590" s="353"/>
    </row>
    <row r="591">
      <c r="H591" s="353"/>
    </row>
    <row r="592">
      <c r="H592" s="353"/>
    </row>
    <row r="593">
      <c r="H593" s="353"/>
    </row>
    <row r="594">
      <c r="H594" s="353"/>
    </row>
    <row r="595">
      <c r="H595" s="353"/>
    </row>
    <row r="596">
      <c r="H596" s="353"/>
    </row>
    <row r="597">
      <c r="H597" s="353"/>
    </row>
    <row r="598">
      <c r="H598" s="353"/>
    </row>
    <row r="599">
      <c r="H599" s="353"/>
    </row>
    <row r="600">
      <c r="H600" s="353"/>
    </row>
    <row r="601">
      <c r="H601" s="353"/>
    </row>
    <row r="602">
      <c r="H602" s="353"/>
    </row>
    <row r="603">
      <c r="H603" s="353"/>
    </row>
    <row r="604">
      <c r="H604" s="353"/>
    </row>
    <row r="605">
      <c r="H605" s="353"/>
    </row>
    <row r="606">
      <c r="H606" s="353"/>
    </row>
    <row r="607">
      <c r="H607" s="353"/>
    </row>
    <row r="608">
      <c r="H608" s="353"/>
    </row>
    <row r="609">
      <c r="H609" s="353"/>
    </row>
    <row r="610">
      <c r="H610" s="353"/>
    </row>
    <row r="611">
      <c r="H611" s="353"/>
    </row>
    <row r="612">
      <c r="H612" s="353"/>
    </row>
    <row r="613">
      <c r="H613" s="353"/>
    </row>
    <row r="614">
      <c r="H614" s="353"/>
    </row>
    <row r="615">
      <c r="H615" s="353"/>
    </row>
    <row r="616">
      <c r="H616" s="353"/>
    </row>
    <row r="617">
      <c r="H617" s="353"/>
    </row>
    <row r="618">
      <c r="H618" s="353"/>
    </row>
    <row r="619">
      <c r="H619" s="353"/>
    </row>
    <row r="620">
      <c r="H620" s="353"/>
    </row>
    <row r="621">
      <c r="H621" s="353"/>
    </row>
    <row r="622">
      <c r="H622" s="353"/>
    </row>
    <row r="623">
      <c r="H623" s="353"/>
    </row>
    <row r="624">
      <c r="H624" s="353"/>
    </row>
    <row r="625">
      <c r="H625" s="353"/>
    </row>
    <row r="626">
      <c r="H626" s="353"/>
    </row>
    <row r="627">
      <c r="H627" s="353"/>
    </row>
    <row r="628">
      <c r="H628" s="353"/>
    </row>
    <row r="629">
      <c r="H629" s="353"/>
    </row>
    <row r="630">
      <c r="H630" s="353"/>
    </row>
    <row r="631">
      <c r="H631" s="353"/>
    </row>
    <row r="632">
      <c r="H632" s="353"/>
    </row>
    <row r="633">
      <c r="H633" s="353"/>
    </row>
    <row r="634">
      <c r="H634" s="353"/>
    </row>
    <row r="635">
      <c r="H635" s="353"/>
    </row>
    <row r="636">
      <c r="H636" s="353"/>
    </row>
    <row r="637">
      <c r="H637" s="353"/>
    </row>
    <row r="638">
      <c r="H638" s="353"/>
    </row>
    <row r="639">
      <c r="H639" s="353"/>
    </row>
    <row r="640">
      <c r="H640" s="353"/>
    </row>
    <row r="641">
      <c r="H641" s="353"/>
    </row>
    <row r="642">
      <c r="H642" s="353"/>
    </row>
    <row r="643">
      <c r="H643" s="353"/>
    </row>
    <row r="644">
      <c r="H644" s="353"/>
    </row>
    <row r="645">
      <c r="H645" s="353"/>
    </row>
    <row r="646">
      <c r="H646" s="353"/>
    </row>
    <row r="647">
      <c r="H647" s="353"/>
    </row>
    <row r="648">
      <c r="H648" s="353"/>
    </row>
    <row r="649">
      <c r="H649" s="353"/>
    </row>
    <row r="650">
      <c r="H650" s="353"/>
    </row>
    <row r="651">
      <c r="H651" s="353"/>
    </row>
    <row r="652">
      <c r="H652" s="353"/>
    </row>
    <row r="653">
      <c r="H653" s="353"/>
    </row>
    <row r="654">
      <c r="H654" s="353"/>
    </row>
    <row r="655">
      <c r="H655" s="353"/>
    </row>
    <row r="656">
      <c r="H656" s="353"/>
    </row>
    <row r="657">
      <c r="H657" s="353"/>
    </row>
    <row r="658">
      <c r="H658" s="353"/>
    </row>
    <row r="659">
      <c r="H659" s="353"/>
    </row>
    <row r="660">
      <c r="H660" s="353"/>
    </row>
    <row r="661">
      <c r="H661" s="353"/>
    </row>
    <row r="662">
      <c r="H662" s="353"/>
    </row>
    <row r="663">
      <c r="H663" s="353"/>
    </row>
    <row r="664">
      <c r="H664" s="353"/>
    </row>
    <row r="665">
      <c r="H665" s="353"/>
    </row>
    <row r="666">
      <c r="H666" s="353"/>
    </row>
    <row r="667">
      <c r="H667" s="353"/>
    </row>
    <row r="668">
      <c r="H668" s="353"/>
    </row>
    <row r="669">
      <c r="H669" s="353"/>
    </row>
    <row r="670">
      <c r="H670" s="353"/>
    </row>
    <row r="671">
      <c r="H671" s="353"/>
    </row>
    <row r="672">
      <c r="H672" s="353"/>
    </row>
    <row r="673">
      <c r="H673" s="353"/>
    </row>
    <row r="674">
      <c r="H674" s="353"/>
    </row>
    <row r="675">
      <c r="H675" s="353"/>
    </row>
    <row r="676">
      <c r="H676" s="353"/>
    </row>
    <row r="677">
      <c r="H677" s="353"/>
    </row>
    <row r="678">
      <c r="H678" s="353"/>
    </row>
    <row r="679">
      <c r="H679" s="353"/>
    </row>
    <row r="680">
      <c r="H680" s="353"/>
    </row>
    <row r="681">
      <c r="H681" s="353"/>
    </row>
    <row r="682">
      <c r="H682" s="353"/>
    </row>
    <row r="683">
      <c r="H683" s="353"/>
    </row>
    <row r="684">
      <c r="H684" s="353"/>
    </row>
    <row r="685">
      <c r="H685" s="353"/>
    </row>
    <row r="686">
      <c r="H686" s="353"/>
    </row>
    <row r="687">
      <c r="H687" s="353"/>
    </row>
    <row r="688">
      <c r="H688" s="353"/>
    </row>
    <row r="689">
      <c r="H689" s="353"/>
    </row>
    <row r="690">
      <c r="H690" s="353"/>
    </row>
    <row r="691">
      <c r="H691" s="353"/>
    </row>
    <row r="692">
      <c r="H692" s="353"/>
    </row>
    <row r="693">
      <c r="H693" s="353"/>
    </row>
    <row r="694">
      <c r="H694" s="353"/>
    </row>
    <row r="695">
      <c r="H695" s="353"/>
    </row>
    <row r="696">
      <c r="H696" s="353"/>
    </row>
    <row r="697">
      <c r="H697" s="353"/>
    </row>
    <row r="698">
      <c r="H698" s="353"/>
    </row>
    <row r="699">
      <c r="H699" s="353"/>
    </row>
    <row r="700">
      <c r="H700" s="353"/>
    </row>
    <row r="701">
      <c r="H701" s="353"/>
    </row>
    <row r="702">
      <c r="H702" s="353"/>
    </row>
    <row r="703">
      <c r="H703" s="353"/>
    </row>
    <row r="704">
      <c r="H704" s="353"/>
    </row>
    <row r="705">
      <c r="H705" s="353"/>
    </row>
    <row r="706">
      <c r="H706" s="353"/>
    </row>
    <row r="707">
      <c r="H707" s="353"/>
    </row>
    <row r="708">
      <c r="H708" s="353"/>
    </row>
    <row r="709">
      <c r="H709" s="353"/>
    </row>
    <row r="710">
      <c r="H710" s="353"/>
    </row>
    <row r="711">
      <c r="H711" s="353"/>
    </row>
    <row r="712">
      <c r="H712" s="353"/>
    </row>
    <row r="713">
      <c r="H713" s="353"/>
    </row>
    <row r="714">
      <c r="H714" s="353"/>
    </row>
    <row r="715">
      <c r="H715" s="353"/>
    </row>
    <row r="716">
      <c r="H716" s="353"/>
    </row>
    <row r="717">
      <c r="H717" s="353"/>
    </row>
    <row r="718">
      <c r="H718" s="353"/>
    </row>
    <row r="719">
      <c r="H719" s="353"/>
    </row>
    <row r="720">
      <c r="H720" s="353"/>
    </row>
    <row r="721">
      <c r="H721" s="353"/>
    </row>
    <row r="722">
      <c r="H722" s="353"/>
    </row>
    <row r="723">
      <c r="H723" s="353"/>
    </row>
    <row r="724">
      <c r="H724" s="353"/>
    </row>
    <row r="725">
      <c r="H725" s="353"/>
    </row>
    <row r="726">
      <c r="H726" s="353"/>
    </row>
    <row r="727">
      <c r="H727" s="353"/>
    </row>
    <row r="728">
      <c r="H728" s="353"/>
    </row>
    <row r="729">
      <c r="H729" s="353"/>
    </row>
    <row r="730">
      <c r="H730" s="353"/>
    </row>
    <row r="731">
      <c r="H731" s="353"/>
    </row>
    <row r="732">
      <c r="H732" s="353"/>
    </row>
    <row r="733">
      <c r="H733" s="353"/>
    </row>
    <row r="734">
      <c r="H734" s="353"/>
    </row>
    <row r="735">
      <c r="H735" s="353"/>
    </row>
    <row r="736">
      <c r="H736" s="353"/>
    </row>
    <row r="737">
      <c r="H737" s="353"/>
    </row>
    <row r="738">
      <c r="H738" s="353"/>
    </row>
    <row r="739">
      <c r="H739" s="353"/>
    </row>
    <row r="740">
      <c r="H740" s="353"/>
    </row>
    <row r="741">
      <c r="H741" s="353"/>
    </row>
    <row r="742">
      <c r="H742" s="353"/>
    </row>
    <row r="743">
      <c r="H743" s="353"/>
    </row>
    <row r="744">
      <c r="H744" s="353"/>
    </row>
    <row r="745">
      <c r="H745" s="353"/>
    </row>
    <row r="746">
      <c r="H746" s="353"/>
    </row>
    <row r="747">
      <c r="H747" s="353"/>
    </row>
    <row r="748">
      <c r="H748" s="353"/>
    </row>
    <row r="749">
      <c r="H749" s="353"/>
    </row>
    <row r="750">
      <c r="H750" s="353"/>
    </row>
    <row r="751">
      <c r="H751" s="353"/>
    </row>
    <row r="752">
      <c r="H752" s="353"/>
    </row>
    <row r="753">
      <c r="H753" s="353"/>
    </row>
    <row r="754">
      <c r="H754" s="353"/>
    </row>
    <row r="755">
      <c r="H755" s="353"/>
    </row>
    <row r="756">
      <c r="H756" s="353"/>
    </row>
    <row r="757">
      <c r="H757" s="353"/>
    </row>
    <row r="758">
      <c r="H758" s="353"/>
    </row>
    <row r="759">
      <c r="H759" s="353"/>
    </row>
    <row r="760">
      <c r="H760" s="353"/>
    </row>
    <row r="761">
      <c r="H761" s="353"/>
    </row>
    <row r="762">
      <c r="H762" s="353"/>
    </row>
    <row r="763">
      <c r="H763" s="353"/>
    </row>
    <row r="764">
      <c r="H764" s="353"/>
    </row>
    <row r="765">
      <c r="H765" s="353"/>
    </row>
    <row r="766">
      <c r="H766" s="353"/>
    </row>
    <row r="767">
      <c r="H767" s="353"/>
    </row>
    <row r="768">
      <c r="H768" s="353"/>
    </row>
    <row r="769">
      <c r="H769" s="353"/>
    </row>
    <row r="770">
      <c r="H770" s="353"/>
    </row>
    <row r="771">
      <c r="H771" s="353"/>
    </row>
    <row r="772">
      <c r="H772" s="353"/>
    </row>
    <row r="773">
      <c r="H773" s="353"/>
    </row>
    <row r="774">
      <c r="H774" s="353"/>
    </row>
    <row r="775">
      <c r="H775" s="353"/>
    </row>
    <row r="776">
      <c r="H776" s="353"/>
    </row>
    <row r="777">
      <c r="H777" s="353"/>
    </row>
    <row r="778">
      <c r="H778" s="353"/>
    </row>
    <row r="779">
      <c r="H779" s="353"/>
    </row>
    <row r="780">
      <c r="H780" s="353"/>
    </row>
    <row r="781">
      <c r="H781" s="353"/>
    </row>
    <row r="782">
      <c r="H782" s="353"/>
    </row>
    <row r="783">
      <c r="H783" s="353"/>
    </row>
    <row r="784">
      <c r="H784" s="353"/>
    </row>
    <row r="785">
      <c r="H785" s="353"/>
    </row>
    <row r="786">
      <c r="H786" s="353"/>
    </row>
    <row r="787">
      <c r="H787" s="353"/>
    </row>
    <row r="788">
      <c r="H788" s="353"/>
    </row>
    <row r="789">
      <c r="H789" s="353"/>
    </row>
    <row r="790">
      <c r="H790" s="353"/>
    </row>
    <row r="791">
      <c r="H791" s="353"/>
    </row>
    <row r="792">
      <c r="H792" s="353"/>
    </row>
    <row r="793">
      <c r="H793" s="353"/>
    </row>
    <row r="794">
      <c r="H794" s="353"/>
    </row>
    <row r="795">
      <c r="H795" s="353"/>
    </row>
    <row r="796">
      <c r="H796" s="353"/>
    </row>
    <row r="797">
      <c r="H797" s="353"/>
    </row>
    <row r="798">
      <c r="H798" s="353"/>
    </row>
    <row r="799">
      <c r="H799" s="353"/>
    </row>
    <row r="800">
      <c r="H800" s="353"/>
    </row>
    <row r="801">
      <c r="H801" s="353"/>
    </row>
    <row r="802">
      <c r="H802" s="353"/>
    </row>
    <row r="803">
      <c r="H803" s="353"/>
    </row>
    <row r="804">
      <c r="H804" s="353"/>
    </row>
    <row r="805">
      <c r="H805" s="353"/>
    </row>
    <row r="806">
      <c r="H806" s="353"/>
    </row>
    <row r="807">
      <c r="H807" s="353"/>
    </row>
    <row r="808">
      <c r="H808" s="353"/>
    </row>
    <row r="809">
      <c r="H809" s="353"/>
    </row>
    <row r="810">
      <c r="H810" s="353"/>
    </row>
    <row r="811">
      <c r="H811" s="353"/>
    </row>
    <row r="812">
      <c r="H812" s="353"/>
    </row>
    <row r="813">
      <c r="H813" s="353"/>
    </row>
    <row r="814">
      <c r="H814" s="353"/>
    </row>
    <row r="815">
      <c r="H815" s="353"/>
    </row>
    <row r="816">
      <c r="H816" s="353"/>
    </row>
    <row r="817">
      <c r="H817" s="353"/>
    </row>
    <row r="818">
      <c r="H818" s="353"/>
    </row>
    <row r="819">
      <c r="H819" s="353"/>
    </row>
    <row r="820">
      <c r="H820" s="353"/>
    </row>
    <row r="821">
      <c r="H821" s="353"/>
    </row>
    <row r="822">
      <c r="H822" s="353"/>
    </row>
    <row r="823">
      <c r="H823" s="353"/>
    </row>
    <row r="824">
      <c r="H824" s="353"/>
    </row>
    <row r="825">
      <c r="H825" s="353"/>
    </row>
    <row r="826">
      <c r="H826" s="353"/>
    </row>
    <row r="827">
      <c r="H827" s="353"/>
    </row>
    <row r="828">
      <c r="H828" s="353"/>
    </row>
    <row r="829">
      <c r="H829" s="353"/>
    </row>
    <row r="830">
      <c r="H830" s="353"/>
    </row>
    <row r="831">
      <c r="H831" s="353"/>
    </row>
    <row r="832">
      <c r="H832" s="353"/>
    </row>
    <row r="833">
      <c r="H833" s="353"/>
    </row>
    <row r="834">
      <c r="H834" s="353"/>
    </row>
    <row r="835">
      <c r="H835" s="353"/>
    </row>
    <row r="836">
      <c r="H836" s="353"/>
    </row>
    <row r="837">
      <c r="H837" s="353"/>
    </row>
    <row r="838">
      <c r="H838" s="353"/>
    </row>
    <row r="839">
      <c r="H839" s="353"/>
    </row>
    <row r="840">
      <c r="H840" s="353"/>
    </row>
    <row r="841">
      <c r="H841" s="353"/>
    </row>
    <row r="842">
      <c r="H842" s="353"/>
    </row>
    <row r="843">
      <c r="H843" s="353"/>
    </row>
    <row r="844">
      <c r="H844" s="353"/>
    </row>
    <row r="845">
      <c r="H845" s="353"/>
    </row>
    <row r="846">
      <c r="H846" s="353"/>
    </row>
    <row r="847">
      <c r="H847" s="353"/>
    </row>
    <row r="848">
      <c r="H848" s="353"/>
    </row>
    <row r="849">
      <c r="H849" s="353"/>
    </row>
    <row r="850">
      <c r="H850" s="353"/>
    </row>
    <row r="851">
      <c r="H851" s="353"/>
    </row>
    <row r="852">
      <c r="H852" s="353"/>
    </row>
    <row r="853">
      <c r="H853" s="353"/>
    </row>
    <row r="854">
      <c r="H854" s="353"/>
    </row>
    <row r="855">
      <c r="H855" s="353"/>
    </row>
    <row r="856">
      <c r="H856" s="353"/>
    </row>
    <row r="857">
      <c r="H857" s="353"/>
    </row>
    <row r="858">
      <c r="H858" s="353"/>
    </row>
    <row r="859">
      <c r="H859" s="353"/>
    </row>
    <row r="860">
      <c r="H860" s="353"/>
    </row>
    <row r="861">
      <c r="H861" s="353"/>
    </row>
    <row r="862">
      <c r="H862" s="353"/>
    </row>
    <row r="863">
      <c r="H863" s="353"/>
    </row>
    <row r="864">
      <c r="H864" s="353"/>
    </row>
    <row r="865">
      <c r="H865" s="353"/>
    </row>
    <row r="866">
      <c r="H866" s="353"/>
    </row>
    <row r="867">
      <c r="H867" s="353"/>
    </row>
    <row r="868">
      <c r="H868" s="353"/>
    </row>
    <row r="869">
      <c r="H869" s="353"/>
    </row>
    <row r="870">
      <c r="H870" s="353"/>
    </row>
    <row r="871">
      <c r="H871" s="353"/>
    </row>
    <row r="872">
      <c r="H872" s="353"/>
    </row>
    <row r="873">
      <c r="H873" s="353"/>
    </row>
    <row r="874">
      <c r="H874" s="353"/>
    </row>
    <row r="875">
      <c r="H875" s="353"/>
    </row>
    <row r="876">
      <c r="H876" s="353"/>
    </row>
    <row r="877">
      <c r="H877" s="353"/>
    </row>
    <row r="878">
      <c r="H878" s="353"/>
    </row>
    <row r="879">
      <c r="H879" s="353"/>
    </row>
    <row r="880">
      <c r="H880" s="353"/>
    </row>
    <row r="881">
      <c r="H881" s="353"/>
    </row>
    <row r="882">
      <c r="H882" s="353"/>
    </row>
    <row r="883">
      <c r="H883" s="353"/>
    </row>
    <row r="884">
      <c r="H884" s="353"/>
    </row>
    <row r="885">
      <c r="H885" s="353"/>
    </row>
    <row r="886">
      <c r="H886" s="353"/>
    </row>
    <row r="887">
      <c r="H887" s="353"/>
    </row>
    <row r="888">
      <c r="H888" s="353"/>
    </row>
    <row r="889">
      <c r="H889" s="353"/>
    </row>
    <row r="890">
      <c r="H890" s="353"/>
    </row>
    <row r="891">
      <c r="H891" s="353"/>
    </row>
    <row r="892">
      <c r="H892" s="353"/>
    </row>
    <row r="893">
      <c r="H893" s="353"/>
    </row>
    <row r="894">
      <c r="H894" s="353"/>
    </row>
    <row r="895">
      <c r="H895" s="353"/>
    </row>
    <row r="896">
      <c r="H896" s="353"/>
    </row>
    <row r="897">
      <c r="H897" s="353"/>
    </row>
    <row r="898">
      <c r="H898" s="353"/>
    </row>
    <row r="899">
      <c r="H899" s="353"/>
    </row>
    <row r="900">
      <c r="H900" s="353"/>
    </row>
    <row r="901">
      <c r="H901" s="353"/>
    </row>
    <row r="902">
      <c r="H902" s="353"/>
    </row>
    <row r="903">
      <c r="H903" s="353"/>
    </row>
    <row r="904">
      <c r="H904" s="353"/>
    </row>
    <row r="905">
      <c r="H905" s="353"/>
    </row>
    <row r="906">
      <c r="H906" s="353"/>
    </row>
    <row r="907">
      <c r="H907" s="353"/>
    </row>
    <row r="908">
      <c r="H908" s="353"/>
    </row>
    <row r="909">
      <c r="H909" s="353"/>
    </row>
    <row r="910">
      <c r="H910" s="353"/>
    </row>
    <row r="911">
      <c r="H911" s="353"/>
    </row>
    <row r="912">
      <c r="H912" s="353"/>
    </row>
    <row r="913">
      <c r="H913" s="353"/>
    </row>
    <row r="914">
      <c r="H914" s="353"/>
    </row>
    <row r="915">
      <c r="H915" s="353"/>
    </row>
    <row r="916">
      <c r="H916" s="353"/>
    </row>
    <row r="917">
      <c r="H917" s="353"/>
    </row>
    <row r="918">
      <c r="H918" s="353"/>
    </row>
    <row r="919">
      <c r="H919" s="353"/>
    </row>
    <row r="920">
      <c r="H920" s="353"/>
    </row>
    <row r="921">
      <c r="H921" s="353"/>
    </row>
    <row r="922">
      <c r="H922" s="353"/>
    </row>
    <row r="923">
      <c r="H923" s="353"/>
    </row>
    <row r="924">
      <c r="H924" s="353"/>
    </row>
    <row r="925">
      <c r="H925" s="353"/>
    </row>
    <row r="926">
      <c r="H926" s="353"/>
    </row>
    <row r="927">
      <c r="H927" s="353"/>
    </row>
    <row r="928">
      <c r="H928" s="353"/>
    </row>
    <row r="929">
      <c r="H929" s="353"/>
    </row>
    <row r="930">
      <c r="H930" s="353"/>
    </row>
    <row r="931">
      <c r="H931" s="353"/>
    </row>
    <row r="932">
      <c r="H932" s="353"/>
    </row>
    <row r="933">
      <c r="H933" s="353"/>
    </row>
    <row r="934">
      <c r="H934" s="353"/>
    </row>
    <row r="935">
      <c r="H935" s="353"/>
    </row>
    <row r="936">
      <c r="H936" s="353"/>
    </row>
    <row r="937">
      <c r="H937" s="353"/>
    </row>
    <row r="938">
      <c r="H938" s="353"/>
    </row>
    <row r="939">
      <c r="H939" s="353"/>
    </row>
    <row r="940">
      <c r="H940" s="353"/>
    </row>
    <row r="941">
      <c r="H941" s="353"/>
    </row>
    <row r="942">
      <c r="H942" s="353"/>
    </row>
    <row r="943">
      <c r="H943" s="353"/>
    </row>
    <row r="944">
      <c r="H944" s="353"/>
    </row>
    <row r="945">
      <c r="H945" s="353"/>
    </row>
    <row r="946">
      <c r="H946" s="353"/>
    </row>
    <row r="947">
      <c r="H947" s="353"/>
    </row>
    <row r="948">
      <c r="H948" s="353"/>
    </row>
    <row r="949">
      <c r="H949" s="353"/>
    </row>
    <row r="950">
      <c r="H950" s="353"/>
    </row>
    <row r="951">
      <c r="H951" s="353"/>
    </row>
    <row r="952">
      <c r="H952" s="353"/>
    </row>
    <row r="953">
      <c r="H953" s="353"/>
    </row>
    <row r="954">
      <c r="H954" s="353"/>
    </row>
    <row r="955">
      <c r="H955" s="353"/>
    </row>
    <row r="956">
      <c r="H956" s="353"/>
    </row>
    <row r="957">
      <c r="H957" s="353"/>
    </row>
    <row r="958">
      <c r="H958" s="353"/>
    </row>
    <row r="959">
      <c r="H959" s="353"/>
    </row>
    <row r="960">
      <c r="H960" s="353"/>
    </row>
    <row r="961">
      <c r="H961" s="353"/>
    </row>
    <row r="962">
      <c r="H962" s="353"/>
    </row>
    <row r="963">
      <c r="H963" s="353"/>
    </row>
    <row r="964">
      <c r="H964" s="353"/>
    </row>
    <row r="965">
      <c r="H965" s="353"/>
    </row>
    <row r="966">
      <c r="H966" s="353"/>
    </row>
    <row r="967">
      <c r="H967" s="353"/>
    </row>
    <row r="968">
      <c r="H968" s="353"/>
    </row>
    <row r="969">
      <c r="H969" s="353"/>
    </row>
    <row r="970">
      <c r="H970" s="353"/>
    </row>
    <row r="971">
      <c r="H971" s="353"/>
    </row>
    <row r="972">
      <c r="H972" s="353"/>
    </row>
    <row r="973">
      <c r="H973" s="353"/>
    </row>
    <row r="974">
      <c r="H974" s="353"/>
    </row>
    <row r="975">
      <c r="H975" s="353"/>
    </row>
    <row r="976">
      <c r="H976" s="353"/>
    </row>
    <row r="977">
      <c r="H977" s="353"/>
    </row>
    <row r="978">
      <c r="H978" s="353"/>
    </row>
    <row r="979">
      <c r="H979" s="353"/>
    </row>
    <row r="980">
      <c r="H980" s="353"/>
    </row>
    <row r="981">
      <c r="H981" s="353"/>
    </row>
    <row r="982">
      <c r="H982" s="353"/>
    </row>
    <row r="983">
      <c r="H983" s="353"/>
    </row>
    <row r="984">
      <c r="H984" s="353"/>
    </row>
    <row r="985">
      <c r="H985" s="353"/>
    </row>
    <row r="986">
      <c r="H986" s="353"/>
    </row>
    <row r="987">
      <c r="H987" s="353"/>
    </row>
    <row r="988">
      <c r="H988" s="353"/>
    </row>
    <row r="989">
      <c r="H989" s="353"/>
    </row>
    <row r="990">
      <c r="H990" s="353"/>
    </row>
    <row r="991">
      <c r="H991" s="353"/>
    </row>
    <row r="992">
      <c r="H992" s="353"/>
    </row>
    <row r="993">
      <c r="H993" s="353"/>
    </row>
    <row r="994">
      <c r="H994" s="353"/>
    </row>
    <row r="995">
      <c r="H995" s="353"/>
    </row>
    <row r="996">
      <c r="H996" s="353"/>
    </row>
    <row r="997">
      <c r="H997" s="353"/>
    </row>
    <row r="998">
      <c r="H998" s="353"/>
    </row>
    <row r="999">
      <c r="H999" s="353"/>
    </row>
  </sheetData>
  <autoFilter ref="$A$1:$Z$140"/>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1.57"/>
    <col customWidth="1" min="3" max="3" width="24.43"/>
    <col customWidth="1" min="6" max="6" width="21.57"/>
    <col customWidth="1" min="7" max="7" width="24.43"/>
  </cols>
  <sheetData>
    <row r="1">
      <c r="A1" s="356" t="s">
        <v>96</v>
      </c>
      <c r="B1" s="357" t="s">
        <v>569</v>
      </c>
      <c r="C1" s="357" t="s">
        <v>570</v>
      </c>
      <c r="E1" s="358"/>
      <c r="F1" s="358" t="s">
        <v>569</v>
      </c>
      <c r="G1" s="358" t="s">
        <v>570</v>
      </c>
    </row>
    <row r="2">
      <c r="A2" s="359">
        <v>1811001.0</v>
      </c>
      <c r="B2" s="360" t="str">
        <f>VLOOKUP(A2,'ABC Analysis Results'!$A$2:$B$140,2,0)</f>
        <v>B</v>
      </c>
      <c r="C2" s="360" t="str">
        <f>VLOOKUP(A2,'ABC Analysis Results'!$A$2:$C$140,3,0)</f>
        <v>C</v>
      </c>
      <c r="E2" s="361" t="s">
        <v>571</v>
      </c>
      <c r="F2" s="362">
        <f>COUNTIF($B$2:$B$21,"A")</f>
        <v>5</v>
      </c>
      <c r="G2" s="362">
        <f>COUNTIF($C$2:$C$21,"A")</f>
        <v>5</v>
      </c>
    </row>
    <row r="3">
      <c r="A3" s="359">
        <v>1811002.0</v>
      </c>
      <c r="B3" s="360" t="str">
        <f>VLOOKUP(A3,'ABC Analysis Results'!$A$2:$B$140,2,0)</f>
        <v>C</v>
      </c>
      <c r="C3" s="360" t="str">
        <f>VLOOKUP(A3,'ABC Analysis Results'!$A$2:$C$140,3,0)</f>
        <v>C</v>
      </c>
      <c r="E3" s="361" t="s">
        <v>572</v>
      </c>
      <c r="F3" s="362">
        <f>COUNTIF($B$2:$B$21,"B")</f>
        <v>6</v>
      </c>
      <c r="G3" s="362">
        <f>COUNTIF($C$2:$C$21,"B")</f>
        <v>5</v>
      </c>
    </row>
    <row r="4">
      <c r="A4" s="359">
        <v>1811003.0</v>
      </c>
      <c r="B4" s="360" t="str">
        <f>VLOOKUP(A4,'ABC Analysis Results'!$A$2:$B$140,2,0)</f>
        <v>B</v>
      </c>
      <c r="C4" s="360" t="str">
        <f>VLOOKUP(A4,'ABC Analysis Results'!$A$2:$C$140,3,0)</f>
        <v>B</v>
      </c>
      <c r="E4" s="361" t="s">
        <v>573</v>
      </c>
      <c r="F4" s="362">
        <f>COUNTIF($B$2:$B$21,"C")</f>
        <v>9</v>
      </c>
      <c r="G4" s="362">
        <f>COUNTIF($C$2:$C$21,"C")</f>
        <v>10</v>
      </c>
    </row>
    <row r="5">
      <c r="A5" s="359">
        <v>1811004.0</v>
      </c>
      <c r="B5" s="360" t="str">
        <f>VLOOKUP(A5,'ABC Analysis Results'!$A$2:$B$140,2,0)</f>
        <v>C</v>
      </c>
      <c r="C5" s="360" t="str">
        <f>VLOOKUP(A5,'ABC Analysis Results'!$A$2:$C$140,3,0)</f>
        <v>C</v>
      </c>
      <c r="E5" s="157" t="s">
        <v>507</v>
      </c>
      <c r="F5" s="134">
        <f t="shared" ref="F5:G5" si="1">SUM(F2:F4)</f>
        <v>20</v>
      </c>
      <c r="G5" s="134">
        <f t="shared" si="1"/>
        <v>20</v>
      </c>
    </row>
    <row r="6">
      <c r="A6" s="359">
        <v>1811005.0</v>
      </c>
      <c r="B6" s="360" t="str">
        <f>VLOOKUP(A6,'ABC Analysis Results'!$A$2:$B$140,2,0)</f>
        <v>C</v>
      </c>
      <c r="C6" s="360" t="str">
        <f>VLOOKUP(A6,'ABC Analysis Results'!$A$2:$C$140,3,0)</f>
        <v>C</v>
      </c>
    </row>
    <row r="7">
      <c r="A7" s="359">
        <v>1811006.0</v>
      </c>
      <c r="B7" s="360" t="str">
        <f>VLOOKUP(A7,'ABC Analysis Results'!$A$2:$B$140,2,0)</f>
        <v>B</v>
      </c>
      <c r="C7" s="360" t="str">
        <f>VLOOKUP(A7,'ABC Analysis Results'!$A$2:$C$140,3,0)</f>
        <v>B</v>
      </c>
    </row>
    <row r="8">
      <c r="A8" s="359">
        <v>1811007.0</v>
      </c>
      <c r="B8" s="360" t="str">
        <f>VLOOKUP(A8,'ABC Analysis Results'!$A$2:$B$140,2,0)</f>
        <v>C</v>
      </c>
      <c r="C8" s="360" t="str">
        <f>VLOOKUP(A8,'ABC Analysis Results'!$A$2:$C$140,3,0)</f>
        <v>C</v>
      </c>
    </row>
    <row r="9">
      <c r="A9" s="359">
        <v>1811008.0</v>
      </c>
      <c r="B9" s="360" t="str">
        <f>VLOOKUP(A9,'ABC Analysis Results'!$A$2:$B$140,2,0)</f>
        <v>B</v>
      </c>
      <c r="C9" s="360" t="str">
        <f>VLOOKUP(A9,'ABC Analysis Results'!$A$2:$C$140,3,0)</f>
        <v>B</v>
      </c>
    </row>
    <row r="10">
      <c r="A10" s="359">
        <v>1811009.0</v>
      </c>
      <c r="B10" s="360" t="str">
        <f>VLOOKUP(A10,'ABC Analysis Results'!$A$2:$B$140,2,0)</f>
        <v>C</v>
      </c>
      <c r="C10" s="360" t="str">
        <f>VLOOKUP(A10,'ABC Analysis Results'!$A$2:$C$140,3,0)</f>
        <v>C</v>
      </c>
    </row>
    <row r="11">
      <c r="A11" s="359">
        <v>1811010.0</v>
      </c>
      <c r="B11" s="360" t="str">
        <f>VLOOKUP(A11,'ABC Analysis Results'!$A$2:$B$140,2,0)</f>
        <v>A</v>
      </c>
      <c r="C11" s="360" t="str">
        <f>VLOOKUP(A11,'ABC Analysis Results'!$A$2:$C$140,3,0)</f>
        <v>A</v>
      </c>
    </row>
    <row r="12">
      <c r="A12" s="359">
        <v>1811011.0</v>
      </c>
      <c r="B12" s="360" t="str">
        <f>VLOOKUP(A12,'ABC Analysis Results'!$A$2:$B$140,2,0)</f>
        <v>A</v>
      </c>
      <c r="C12" s="360" t="str">
        <f>VLOOKUP(A12,'ABC Analysis Results'!$A$2:$C$140,3,0)</f>
        <v>A</v>
      </c>
    </row>
    <row r="13">
      <c r="A13" s="359">
        <v>1811012.0</v>
      </c>
      <c r="B13" s="360" t="str">
        <f>VLOOKUP(A13,'ABC Analysis Results'!$A$2:$B$140,2,0)</f>
        <v>B</v>
      </c>
      <c r="C13" s="360" t="str">
        <f>VLOOKUP(A13,'ABC Analysis Results'!$A$2:$C$140,3,0)</f>
        <v>B</v>
      </c>
    </row>
    <row r="14">
      <c r="A14" s="359">
        <v>1811013.0</v>
      </c>
      <c r="B14" s="360" t="str">
        <f>VLOOKUP(A14,'ABC Analysis Results'!$A$2:$B$140,2,0)</f>
        <v>C</v>
      </c>
      <c r="C14" s="360" t="str">
        <f>VLOOKUP(A14,'ABC Analysis Results'!$A$2:$C$140,3,0)</f>
        <v>C</v>
      </c>
    </row>
    <row r="15">
      <c r="A15" s="359">
        <v>1811014.0</v>
      </c>
      <c r="B15" s="360" t="str">
        <f>VLOOKUP(A15,'ABC Analysis Results'!$A$2:$B$140,2,0)</f>
        <v>C</v>
      </c>
      <c r="C15" s="360" t="str">
        <f>VLOOKUP(A15,'ABC Analysis Results'!$A$2:$C$140,3,0)</f>
        <v>C</v>
      </c>
    </row>
    <row r="16">
      <c r="A16" s="359">
        <v>1811015.0</v>
      </c>
      <c r="B16" s="360" t="str">
        <f>VLOOKUP(A16,'ABC Analysis Results'!$A$2:$B$140,2,0)</f>
        <v>A</v>
      </c>
      <c r="C16" s="360" t="str">
        <f>VLOOKUP(A16,'ABC Analysis Results'!$A$2:$C$140,3,0)</f>
        <v>A</v>
      </c>
    </row>
    <row r="17">
      <c r="A17" s="359">
        <v>1811016.0</v>
      </c>
      <c r="B17" s="360" t="str">
        <f>VLOOKUP(A17,'ABC Analysis Results'!$A$2:$B$140,2,0)</f>
        <v>B</v>
      </c>
      <c r="C17" s="360" t="str">
        <f>VLOOKUP(A17,'ABC Analysis Results'!$A$2:$C$140,3,0)</f>
        <v>B</v>
      </c>
    </row>
    <row r="18">
      <c r="A18" s="359">
        <v>1811017.0</v>
      </c>
      <c r="B18" s="360" t="str">
        <f>VLOOKUP(A18,'ABC Analysis Results'!$A$2:$B$140,2,0)</f>
        <v>C</v>
      </c>
      <c r="C18" s="360" t="str">
        <f>VLOOKUP(A18,'ABC Analysis Results'!$A$2:$C$140,3,0)</f>
        <v>C</v>
      </c>
    </row>
    <row r="19">
      <c r="A19" s="359">
        <v>1811018.0</v>
      </c>
      <c r="B19" s="360" t="str">
        <f>VLOOKUP(A19,'ABC Analysis Results'!$A$2:$B$140,2,0)</f>
        <v>C</v>
      </c>
      <c r="C19" s="360" t="str">
        <f>VLOOKUP(A19,'ABC Analysis Results'!$A$2:$C$140,3,0)</f>
        <v>C</v>
      </c>
    </row>
    <row r="20">
      <c r="A20" s="359">
        <v>1811019.0</v>
      </c>
      <c r="B20" s="360" t="str">
        <f>VLOOKUP(A20,'ABC Analysis Results'!$A$2:$B$140,2,0)</f>
        <v>A</v>
      </c>
      <c r="C20" s="360" t="str">
        <f>VLOOKUP(A20,'ABC Analysis Results'!$A$2:$C$140,3,0)</f>
        <v>A</v>
      </c>
    </row>
    <row r="21">
      <c r="A21" s="359">
        <v>1811020.0</v>
      </c>
      <c r="B21" s="360" t="str">
        <f>VLOOKUP(A21,'ABC Analysis Results'!$A$2:$B$140,2,0)</f>
        <v>A</v>
      </c>
      <c r="C21" s="360" t="str">
        <f>VLOOKUP(A21,'ABC Analysis Results'!$A$2:$C$140,3,0)</f>
        <v>A</v>
      </c>
    </row>
    <row r="23">
      <c r="E23" s="157" t="s">
        <v>133</v>
      </c>
    </row>
    <row r="24">
      <c r="A24" s="356" t="s">
        <v>133</v>
      </c>
      <c r="B24" s="357" t="s">
        <v>569</v>
      </c>
      <c r="C24" s="357" t="s">
        <v>570</v>
      </c>
      <c r="E24" s="156"/>
      <c r="F24" s="357" t="s">
        <v>569</v>
      </c>
      <c r="G24" s="357" t="s">
        <v>570</v>
      </c>
      <c r="I24" s="363"/>
      <c r="J24" s="364"/>
    </row>
    <row r="25">
      <c r="A25" s="359">
        <v>1811021.0</v>
      </c>
      <c r="B25" s="365" t="str">
        <f>VLOOKUP(A25,'ABC Analysis Results'!$A$2:$C$140,2,0)</f>
        <v>C</v>
      </c>
      <c r="C25" s="365" t="str">
        <f>VLOOKUP(A25,'ABC Analysis Results'!$A$2:$C$140,3,0)</f>
        <v>C</v>
      </c>
      <c r="E25" s="366" t="s">
        <v>571</v>
      </c>
      <c r="F25" s="367">
        <f>COUNTIF($B$25:$B$47,"A")</f>
        <v>2</v>
      </c>
      <c r="G25" s="367">
        <f>COUNTIF($C$25:$C$47,"A")</f>
        <v>2</v>
      </c>
      <c r="I25" s="157"/>
    </row>
    <row r="26">
      <c r="A26" s="359">
        <v>1811022.0</v>
      </c>
      <c r="B26" s="365" t="str">
        <f>VLOOKUP(A26,'ABC Analysis Results'!$A$2:$C$140,2,0)</f>
        <v>C</v>
      </c>
      <c r="C26" s="365" t="str">
        <f>VLOOKUP(A26,'ABC Analysis Results'!$A$2:$C$140,3,0)</f>
        <v>C</v>
      </c>
      <c r="E26" s="366" t="s">
        <v>572</v>
      </c>
      <c r="F26" s="367">
        <f>COUNTIF($B$25:$B$47,"B")</f>
        <v>5</v>
      </c>
      <c r="G26" s="367">
        <f>COUNTIF($C$25:$C$47,"B")</f>
        <v>1</v>
      </c>
      <c r="I26" s="157"/>
    </row>
    <row r="27">
      <c r="A27" s="359">
        <v>1811023.0</v>
      </c>
      <c r="B27" s="365" t="str">
        <f>VLOOKUP(A27,'ABC Analysis Results'!$A$2:$C$140,2,0)</f>
        <v>B</v>
      </c>
      <c r="C27" s="365" t="str">
        <f>VLOOKUP(A27,'ABC Analysis Results'!$A$2:$C$140,3,0)</f>
        <v>C</v>
      </c>
      <c r="E27" s="366" t="s">
        <v>573</v>
      </c>
      <c r="F27" s="367">
        <f>COUNTIF($B$25:$B$47,"C")</f>
        <v>16</v>
      </c>
      <c r="G27" s="367">
        <f>COUNTIF($C$25:$C$47,"C")</f>
        <v>20</v>
      </c>
      <c r="I27" s="157"/>
    </row>
    <row r="28">
      <c r="A28" s="359">
        <v>1811024.0</v>
      </c>
      <c r="B28" s="365" t="str">
        <f>VLOOKUP(A28,'ABC Analysis Results'!$A$2:$C$140,2,0)</f>
        <v>C</v>
      </c>
      <c r="C28" s="365" t="str">
        <f>VLOOKUP(A28,'ABC Analysis Results'!$A$2:$C$140,3,0)</f>
        <v>C</v>
      </c>
      <c r="E28" s="157" t="s">
        <v>507</v>
      </c>
      <c r="F28" s="134">
        <f t="shared" ref="F28:G28" si="2">SUM(F25:F27)</f>
        <v>23</v>
      </c>
      <c r="G28" s="134">
        <f t="shared" si="2"/>
        <v>23</v>
      </c>
    </row>
    <row r="29">
      <c r="A29" s="359">
        <v>1811025.0</v>
      </c>
      <c r="B29" s="365" t="str">
        <f>VLOOKUP(A29,'ABC Analysis Results'!$A$2:$C$140,2,0)</f>
        <v>C</v>
      </c>
      <c r="C29" s="365" t="str">
        <f>VLOOKUP(A29,'ABC Analysis Results'!$A$2:$C$140,3,0)</f>
        <v>C</v>
      </c>
    </row>
    <row r="30">
      <c r="A30" s="359">
        <v>1811026.0</v>
      </c>
      <c r="B30" s="365" t="str">
        <f>VLOOKUP(A30,'ABC Analysis Results'!$A$2:$C$140,2,0)</f>
        <v>C</v>
      </c>
      <c r="C30" s="365" t="str">
        <f>VLOOKUP(A30,'ABC Analysis Results'!$A$2:$C$140,3,0)</f>
        <v>C</v>
      </c>
    </row>
    <row r="31">
      <c r="A31" s="359">
        <v>1811027.0</v>
      </c>
      <c r="B31" s="365" t="str">
        <f>VLOOKUP(A31,'ABC Analysis Results'!$A$2:$C$140,2,0)</f>
        <v>C</v>
      </c>
      <c r="C31" s="365" t="str">
        <f>VLOOKUP(A31,'ABC Analysis Results'!$A$2:$C$140,3,0)</f>
        <v>C</v>
      </c>
    </row>
    <row r="32">
      <c r="A32" s="359">
        <v>1811028.0</v>
      </c>
      <c r="B32" s="365" t="str">
        <f>VLOOKUP(A32,'ABC Analysis Results'!$A$2:$C$140,2,0)</f>
        <v>C</v>
      </c>
      <c r="C32" s="365" t="str">
        <f>VLOOKUP(A32,'ABC Analysis Results'!$A$2:$C$140,3,0)</f>
        <v>C</v>
      </c>
    </row>
    <row r="33">
      <c r="A33" s="359">
        <v>1811029.0</v>
      </c>
      <c r="B33" s="365" t="str">
        <f>VLOOKUP(A33,'ABC Analysis Results'!$A$2:$C$140,2,0)</f>
        <v>C</v>
      </c>
      <c r="C33" s="365" t="str">
        <f>VLOOKUP(A33,'ABC Analysis Results'!$A$2:$C$140,3,0)</f>
        <v>C</v>
      </c>
    </row>
    <row r="34">
      <c r="A34" s="359">
        <v>1811030.0</v>
      </c>
      <c r="B34" s="365" t="str">
        <f>VLOOKUP(A34,'ABC Analysis Results'!$A$2:$C$140,2,0)</f>
        <v>C</v>
      </c>
      <c r="C34" s="365" t="str">
        <f>VLOOKUP(A34,'ABC Analysis Results'!$A$2:$C$140,3,0)</f>
        <v>C</v>
      </c>
    </row>
    <row r="35">
      <c r="A35" s="359">
        <v>1811031.0</v>
      </c>
      <c r="B35" s="365" t="str">
        <f>VLOOKUP(A35,'ABC Analysis Results'!$A$2:$C$140,2,0)</f>
        <v>C</v>
      </c>
      <c r="C35" s="365" t="str">
        <f>VLOOKUP(A35,'ABC Analysis Results'!$A$2:$C$140,3,0)</f>
        <v>C</v>
      </c>
    </row>
    <row r="36">
      <c r="A36" s="359">
        <v>1811032.0</v>
      </c>
      <c r="B36" s="365" t="str">
        <f>VLOOKUP(A36,'ABC Analysis Results'!$A$2:$C$140,2,0)</f>
        <v>B</v>
      </c>
      <c r="C36" s="365" t="str">
        <f>VLOOKUP(A36,'ABC Analysis Results'!$A$2:$C$140,3,0)</f>
        <v>C</v>
      </c>
    </row>
    <row r="37">
      <c r="A37" s="359">
        <v>1811033.0</v>
      </c>
      <c r="B37" s="365" t="str">
        <f>VLOOKUP(A37,'ABC Analysis Results'!$A$2:$C$140,2,0)</f>
        <v>B</v>
      </c>
      <c r="C37" s="365" t="str">
        <f>VLOOKUP(A37,'ABC Analysis Results'!$A$2:$C$140,3,0)</f>
        <v>C</v>
      </c>
    </row>
    <row r="38">
      <c r="A38" s="359">
        <v>1811034.0</v>
      </c>
      <c r="B38" s="365" t="str">
        <f>VLOOKUP(A38,'ABC Analysis Results'!$A$2:$C$140,2,0)</f>
        <v>A</v>
      </c>
      <c r="C38" s="365" t="str">
        <f>VLOOKUP(A38,'ABC Analysis Results'!$A$2:$C$140,3,0)</f>
        <v>A</v>
      </c>
    </row>
    <row r="39">
      <c r="A39" s="359">
        <v>1811035.0</v>
      </c>
      <c r="B39" s="365" t="str">
        <f>VLOOKUP(A39,'ABC Analysis Results'!$A$2:$C$140,2,0)</f>
        <v>C</v>
      </c>
      <c r="C39" s="365" t="str">
        <f>VLOOKUP(A39,'ABC Analysis Results'!$A$2:$C$140,3,0)</f>
        <v>C</v>
      </c>
    </row>
    <row r="40">
      <c r="A40" s="359">
        <v>1811036.0</v>
      </c>
      <c r="B40" s="365" t="str">
        <f>VLOOKUP(A40,'ABC Analysis Results'!$A$2:$C$140,2,0)</f>
        <v>C</v>
      </c>
      <c r="C40" s="365" t="str">
        <f>VLOOKUP(A40,'ABC Analysis Results'!$A$2:$C$140,3,0)</f>
        <v>C</v>
      </c>
    </row>
    <row r="41">
      <c r="A41" s="359">
        <v>1811037.0</v>
      </c>
      <c r="B41" s="365" t="str">
        <f>VLOOKUP(A41,'ABC Analysis Results'!$A$2:$C$140,2,0)</f>
        <v>C</v>
      </c>
      <c r="C41" s="365" t="str">
        <f>VLOOKUP(A41,'ABC Analysis Results'!$A$2:$C$140,3,0)</f>
        <v>C</v>
      </c>
    </row>
    <row r="42">
      <c r="A42" s="359">
        <v>1811038.0</v>
      </c>
      <c r="B42" s="365" t="str">
        <f>VLOOKUP(A42,'ABC Analysis Results'!$A$2:$C$140,2,0)</f>
        <v>C</v>
      </c>
      <c r="C42" s="365" t="str">
        <f>VLOOKUP(A42,'ABC Analysis Results'!$A$2:$C$140,3,0)</f>
        <v>C</v>
      </c>
    </row>
    <row r="43">
      <c r="A43" s="359">
        <v>1811039.0</v>
      </c>
      <c r="B43" s="365" t="str">
        <f>VLOOKUP(A43,'ABC Analysis Results'!$A$2:$C$140,2,0)</f>
        <v>B</v>
      </c>
      <c r="C43" s="365" t="str">
        <f>VLOOKUP(A43,'ABC Analysis Results'!$A$2:$C$140,3,0)</f>
        <v>C</v>
      </c>
    </row>
    <row r="44">
      <c r="A44" s="359">
        <v>1811040.0</v>
      </c>
      <c r="B44" s="365" t="str">
        <f>VLOOKUP(A44,'ABC Analysis Results'!$A$2:$C$140,2,0)</f>
        <v>B</v>
      </c>
      <c r="C44" s="365" t="str">
        <f>VLOOKUP(A44,'ABC Analysis Results'!$A$2:$C$140,3,0)</f>
        <v>B</v>
      </c>
    </row>
    <row r="45">
      <c r="A45" s="359">
        <v>1811041.0</v>
      </c>
      <c r="B45" s="365" t="str">
        <f>VLOOKUP(A45,'ABC Analysis Results'!$A$2:$C$140,2,0)</f>
        <v>C</v>
      </c>
      <c r="C45" s="365" t="str">
        <f>VLOOKUP(A45,'ABC Analysis Results'!$A$2:$C$140,3,0)</f>
        <v>C</v>
      </c>
    </row>
    <row r="46">
      <c r="A46" s="359">
        <v>1811042.0</v>
      </c>
      <c r="B46" s="365" t="str">
        <f>VLOOKUP(A46,'ABC Analysis Results'!$A$2:$C$140,2,0)</f>
        <v>C</v>
      </c>
      <c r="C46" s="365" t="str">
        <f>VLOOKUP(A46,'ABC Analysis Results'!$A$2:$C$140,3,0)</f>
        <v>C</v>
      </c>
    </row>
    <row r="47">
      <c r="A47" s="359">
        <v>1811043.0</v>
      </c>
      <c r="B47" s="365" t="str">
        <f>VLOOKUP(A47,'ABC Analysis Results'!$A$2:$C$140,2,0)</f>
        <v>A</v>
      </c>
      <c r="C47" s="365" t="str">
        <f>VLOOKUP(A47,'ABC Analysis Results'!$A$2:$C$140,3,0)</f>
        <v>A</v>
      </c>
    </row>
    <row r="50">
      <c r="A50" s="356" t="s">
        <v>163</v>
      </c>
      <c r="B50" s="357" t="s">
        <v>569</v>
      </c>
      <c r="C50" s="357" t="s">
        <v>570</v>
      </c>
      <c r="E50" s="156" t="s">
        <v>163</v>
      </c>
      <c r="F50" s="357" t="s">
        <v>569</v>
      </c>
      <c r="G50" s="357" t="s">
        <v>570</v>
      </c>
    </row>
    <row r="51">
      <c r="A51" s="359">
        <v>1811044.0</v>
      </c>
      <c r="B51" s="365" t="str">
        <f>VLOOKUP(A51,'ABC Analysis Results'!$A$2:$C$140,2,0)</f>
        <v>A</v>
      </c>
      <c r="C51" s="365" t="str">
        <f>VLOOKUP(A51,'ABC Analysis Results'!$A$2:$C$140,3,0)</f>
        <v>B</v>
      </c>
      <c r="E51" s="366" t="s">
        <v>571</v>
      </c>
      <c r="F51" s="367">
        <f>COUNTIF($B$51:$B$63,"A")</f>
        <v>5</v>
      </c>
      <c r="G51" s="367">
        <f>COUNTIF($C$51:$C$63,"A")</f>
        <v>2</v>
      </c>
    </row>
    <row r="52">
      <c r="A52" s="359">
        <v>1811045.0</v>
      </c>
      <c r="B52" s="365" t="str">
        <f>VLOOKUP(A52,'ABC Analysis Results'!$A$2:$C$140,2,0)</f>
        <v>C</v>
      </c>
      <c r="C52" s="365" t="str">
        <f>VLOOKUP(A52,'ABC Analysis Results'!$A$2:$C$140,3,0)</f>
        <v>C</v>
      </c>
      <c r="E52" s="366" t="s">
        <v>572</v>
      </c>
      <c r="F52" s="367">
        <f>COUNTIF($B$51:$B$63,"B")</f>
        <v>2</v>
      </c>
      <c r="G52" s="367">
        <f>COUNTIF($C$51:$C$63,"B")</f>
        <v>5</v>
      </c>
    </row>
    <row r="53">
      <c r="A53" s="359">
        <v>1811046.0</v>
      </c>
      <c r="B53" s="365" t="str">
        <f>VLOOKUP(A53,'ABC Analysis Results'!$A$2:$C$140,2,0)</f>
        <v>C</v>
      </c>
      <c r="C53" s="365" t="str">
        <f>VLOOKUP(A53,'ABC Analysis Results'!$A$2:$C$140,3,0)</f>
        <v>C</v>
      </c>
      <c r="E53" s="366" t="s">
        <v>573</v>
      </c>
      <c r="F53" s="367">
        <f>COUNTIF($B$51:$B$63,"C")</f>
        <v>6</v>
      </c>
      <c r="G53" s="367">
        <f>COUNTIF($C$51:$C$63,"C")</f>
        <v>6</v>
      </c>
    </row>
    <row r="54">
      <c r="A54" s="359">
        <v>1811047.0</v>
      </c>
      <c r="B54" s="365" t="str">
        <f>VLOOKUP(A54,'ABC Analysis Results'!$A$2:$C$140,2,0)</f>
        <v>C</v>
      </c>
      <c r="C54" s="365" t="str">
        <f>VLOOKUP(A54,'ABC Analysis Results'!$A$2:$C$140,3,0)</f>
        <v>C</v>
      </c>
      <c r="E54" s="157" t="s">
        <v>507</v>
      </c>
      <c r="F54" s="134">
        <f t="shared" ref="F54:G54" si="3">SUM(F51:F53)</f>
        <v>13</v>
      </c>
      <c r="G54" s="134">
        <f t="shared" si="3"/>
        <v>13</v>
      </c>
    </row>
    <row r="55">
      <c r="A55" s="359">
        <v>1811048.0</v>
      </c>
      <c r="B55" s="365" t="str">
        <f>VLOOKUP(A55,'ABC Analysis Results'!$A$2:$C$140,2,0)</f>
        <v>C</v>
      </c>
      <c r="C55" s="365" t="str">
        <f>VLOOKUP(A55,'ABC Analysis Results'!$A$2:$C$140,3,0)</f>
        <v>C</v>
      </c>
    </row>
    <row r="56">
      <c r="A56" s="359">
        <v>1811049.0</v>
      </c>
      <c r="B56" s="365" t="str">
        <f>VLOOKUP(A56,'ABC Analysis Results'!$A$2:$C$140,2,0)</f>
        <v>C</v>
      </c>
      <c r="C56" s="365" t="str">
        <f>VLOOKUP(A56,'ABC Analysis Results'!$A$2:$C$140,3,0)</f>
        <v>C</v>
      </c>
    </row>
    <row r="57">
      <c r="A57" s="359">
        <v>1811050.0</v>
      </c>
      <c r="B57" s="365" t="str">
        <f>VLOOKUP(A57,'ABC Analysis Results'!$A$2:$C$140,2,0)</f>
        <v>A</v>
      </c>
      <c r="C57" s="365" t="str">
        <f>VLOOKUP(A57,'ABC Analysis Results'!$A$2:$C$140,3,0)</f>
        <v>A</v>
      </c>
    </row>
    <row r="58">
      <c r="A58" s="359">
        <v>1811051.0</v>
      </c>
      <c r="B58" s="365" t="str">
        <f>VLOOKUP(A58,'ABC Analysis Results'!$A$2:$C$140,2,0)</f>
        <v>C</v>
      </c>
      <c r="C58" s="365" t="str">
        <f>VLOOKUP(A58,'ABC Analysis Results'!$A$2:$C$140,3,0)</f>
        <v>C</v>
      </c>
    </row>
    <row r="59">
      <c r="A59" s="359">
        <v>1811052.0</v>
      </c>
      <c r="B59" s="365" t="str">
        <f>VLOOKUP(A59,'ABC Analysis Results'!$A$2:$C$140,2,0)</f>
        <v>A</v>
      </c>
      <c r="C59" s="365" t="str">
        <f>VLOOKUP(A59,'ABC Analysis Results'!$A$2:$C$140,3,0)</f>
        <v>B</v>
      </c>
    </row>
    <row r="60">
      <c r="A60" s="359">
        <v>1811053.0</v>
      </c>
      <c r="B60" s="365" t="str">
        <f>VLOOKUP(A60,'ABC Analysis Results'!$A$2:$C$140,2,0)</f>
        <v>B</v>
      </c>
      <c r="C60" s="365" t="str">
        <f>VLOOKUP(A60,'ABC Analysis Results'!$A$2:$C$140,3,0)</f>
        <v>B</v>
      </c>
    </row>
    <row r="61">
      <c r="A61" s="359">
        <v>1811054.0</v>
      </c>
      <c r="B61" s="365" t="str">
        <f>VLOOKUP(A61,'ABC Analysis Results'!$A$2:$C$140,2,0)</f>
        <v>A</v>
      </c>
      <c r="C61" s="365" t="str">
        <f>VLOOKUP(A61,'ABC Analysis Results'!$A$2:$C$140,3,0)</f>
        <v>A</v>
      </c>
    </row>
    <row r="62">
      <c r="A62" s="359">
        <v>1811055.0</v>
      </c>
      <c r="B62" s="365" t="str">
        <f>VLOOKUP(A62,'ABC Analysis Results'!$A$2:$C$140,2,0)</f>
        <v>A</v>
      </c>
      <c r="C62" s="365" t="str">
        <f>VLOOKUP(A62,'ABC Analysis Results'!$A$2:$C$140,3,0)</f>
        <v>B</v>
      </c>
    </row>
    <row r="63">
      <c r="A63" s="359">
        <v>1811056.0</v>
      </c>
      <c r="B63" s="365" t="str">
        <f>VLOOKUP(A63,'ABC Analysis Results'!$A$2:$C$140,2,0)</f>
        <v>B</v>
      </c>
      <c r="C63" s="365" t="str">
        <f>VLOOKUP(A63,'ABC Analysis Results'!$A$2:$C$140,3,0)</f>
        <v>B</v>
      </c>
    </row>
    <row r="66">
      <c r="A66" s="356" t="s">
        <v>179</v>
      </c>
      <c r="B66" s="357" t="s">
        <v>569</v>
      </c>
      <c r="C66" s="357" t="s">
        <v>570</v>
      </c>
      <c r="E66" s="156" t="s">
        <v>179</v>
      </c>
      <c r="F66" s="357" t="s">
        <v>569</v>
      </c>
      <c r="G66" s="357" t="s">
        <v>570</v>
      </c>
    </row>
    <row r="67">
      <c r="A67" s="359">
        <v>1811057.0</v>
      </c>
      <c r="B67" s="365" t="str">
        <f>VLOOKUP(A67,'ABC Analysis Results'!$A$2:$C$140,2,0)</f>
        <v>A</v>
      </c>
      <c r="C67" s="365" t="str">
        <f>VLOOKUP(A67,'ABC Analysis Results'!$A$2:$C$140,3,0)</f>
        <v>A</v>
      </c>
      <c r="E67" s="366" t="s">
        <v>571</v>
      </c>
      <c r="F67" s="367">
        <f>COUNTIF($B$67:$B$82,"A")</f>
        <v>10</v>
      </c>
      <c r="G67" s="367">
        <f>COUNTIF($C$67:$C$82,"A")</f>
        <v>9</v>
      </c>
    </row>
    <row r="68">
      <c r="A68" s="359">
        <v>1811058.0</v>
      </c>
      <c r="B68" s="365" t="str">
        <f>VLOOKUP(A68,'ABC Analysis Results'!$A$2:$C$140,2,0)</f>
        <v>B</v>
      </c>
      <c r="C68" s="365" t="str">
        <f>VLOOKUP(A68,'ABC Analysis Results'!$A$2:$C$140,3,0)</f>
        <v>C</v>
      </c>
      <c r="E68" s="366" t="s">
        <v>572</v>
      </c>
      <c r="F68" s="367">
        <f>COUNTIF($B$67:$B$82,"B")</f>
        <v>4</v>
      </c>
      <c r="G68" s="367">
        <f>COUNTIF($C$67:$C$82,"B")</f>
        <v>2</v>
      </c>
    </row>
    <row r="69">
      <c r="A69" s="359">
        <v>1811059.0</v>
      </c>
      <c r="B69" s="365" t="str">
        <f>VLOOKUP(A69,'ABC Analysis Results'!$A$2:$C$140,2,0)</f>
        <v>A</v>
      </c>
      <c r="C69" s="365" t="str">
        <f>VLOOKUP(A69,'ABC Analysis Results'!$A$2:$C$140,3,0)</f>
        <v>A</v>
      </c>
      <c r="E69" s="366" t="s">
        <v>573</v>
      </c>
      <c r="F69" s="367">
        <f>COUNTIF($B$67:$B$82,"C")</f>
        <v>2</v>
      </c>
      <c r="G69" s="367">
        <f>COUNTIF($C$67:$C$82,"C")</f>
        <v>5</v>
      </c>
    </row>
    <row r="70">
      <c r="A70" s="359">
        <v>1811060.0</v>
      </c>
      <c r="B70" s="365" t="str">
        <f>VLOOKUP(A70,'ABC Analysis Results'!$A$2:$C$140,2,0)</f>
        <v>A</v>
      </c>
      <c r="C70" s="365" t="str">
        <f>VLOOKUP(A70,'ABC Analysis Results'!$A$2:$C$140,3,0)</f>
        <v>A</v>
      </c>
      <c r="E70" s="157" t="s">
        <v>507</v>
      </c>
      <c r="F70" s="134">
        <f t="shared" ref="F70:G70" si="4">SUM(F67:F69)</f>
        <v>16</v>
      </c>
      <c r="G70" s="134">
        <f t="shared" si="4"/>
        <v>16</v>
      </c>
    </row>
    <row r="71">
      <c r="A71" s="359">
        <v>1811061.0</v>
      </c>
      <c r="B71" s="365" t="str">
        <f>VLOOKUP(A71,'ABC Analysis Results'!$A$2:$C$140,2,0)</f>
        <v>A</v>
      </c>
      <c r="C71" s="365" t="str">
        <f>VLOOKUP(A71,'ABC Analysis Results'!$A$2:$C$140,3,0)</f>
        <v>A</v>
      </c>
    </row>
    <row r="72">
      <c r="A72" s="359">
        <v>1811062.0</v>
      </c>
      <c r="B72" s="365" t="str">
        <f>VLOOKUP(A72,'ABC Analysis Results'!$A$2:$C$140,2,0)</f>
        <v>A</v>
      </c>
      <c r="C72" s="365" t="str">
        <f>VLOOKUP(A72,'ABC Analysis Results'!$A$2:$C$140,3,0)</f>
        <v>A</v>
      </c>
    </row>
    <row r="73">
      <c r="A73" s="359">
        <v>1811063.0</v>
      </c>
      <c r="B73" s="365" t="str">
        <f>VLOOKUP(A73,'ABC Analysis Results'!$A$2:$C$140,2,0)</f>
        <v>A</v>
      </c>
      <c r="C73" s="365" t="str">
        <f>VLOOKUP(A73,'ABC Analysis Results'!$A$2:$C$140,3,0)</f>
        <v>A</v>
      </c>
    </row>
    <row r="74">
      <c r="A74" s="359">
        <v>1811064.0</v>
      </c>
      <c r="B74" s="365" t="str">
        <f>VLOOKUP(A74,'ABC Analysis Results'!$A$2:$C$140,2,0)</f>
        <v>A</v>
      </c>
      <c r="C74" s="365" t="str">
        <f>VLOOKUP(A74,'ABC Analysis Results'!$A$2:$C$140,3,0)</f>
        <v>B</v>
      </c>
    </row>
    <row r="75">
      <c r="A75" s="359">
        <v>1811065.0</v>
      </c>
      <c r="B75" s="365" t="str">
        <f>VLOOKUP(A75,'ABC Analysis Results'!$A$2:$C$140,2,0)</f>
        <v>B</v>
      </c>
      <c r="C75" s="365" t="str">
        <f>VLOOKUP(A75,'ABC Analysis Results'!$A$2:$C$140,3,0)</f>
        <v>B</v>
      </c>
    </row>
    <row r="76">
      <c r="A76" s="359">
        <v>1811066.0</v>
      </c>
      <c r="B76" s="365" t="str">
        <f>VLOOKUP(A76,'ABC Analysis Results'!$A$2:$C$140,2,0)</f>
        <v>B</v>
      </c>
      <c r="C76" s="365" t="str">
        <f>VLOOKUP(A76,'ABC Analysis Results'!$A$2:$C$140,3,0)</f>
        <v>C</v>
      </c>
    </row>
    <row r="77">
      <c r="A77" s="359">
        <v>1811067.0</v>
      </c>
      <c r="B77" s="365" t="str">
        <f>VLOOKUP(A77,'ABC Analysis Results'!$A$2:$C$140,2,0)</f>
        <v>A</v>
      </c>
      <c r="C77" s="365" t="str">
        <f>VLOOKUP(A77,'ABC Analysis Results'!$A$2:$C$140,3,0)</f>
        <v>A</v>
      </c>
    </row>
    <row r="78">
      <c r="A78" s="359">
        <v>1811068.0</v>
      </c>
      <c r="B78" s="365" t="str">
        <f>VLOOKUP(A78,'ABC Analysis Results'!$A$2:$C$140,2,0)</f>
        <v>B</v>
      </c>
      <c r="C78" s="365" t="str">
        <f>VLOOKUP(A78,'ABC Analysis Results'!$A$2:$C$140,3,0)</f>
        <v>C</v>
      </c>
    </row>
    <row r="79">
      <c r="A79" s="359">
        <v>1811069.0</v>
      </c>
      <c r="B79" s="365" t="str">
        <f>VLOOKUP(A79,'ABC Analysis Results'!$A$2:$C$140,2,0)</f>
        <v>A</v>
      </c>
      <c r="C79" s="365" t="str">
        <f>VLOOKUP(A79,'ABC Analysis Results'!$A$2:$C$140,3,0)</f>
        <v>A</v>
      </c>
    </row>
    <row r="80">
      <c r="A80" s="359">
        <v>1811070.0</v>
      </c>
      <c r="B80" s="365" t="str">
        <f>VLOOKUP(A80,'ABC Analysis Results'!$A$2:$C$140,2,0)</f>
        <v>A</v>
      </c>
      <c r="C80" s="365" t="str">
        <f>VLOOKUP(A80,'ABC Analysis Results'!$A$2:$C$140,3,0)</f>
        <v>A</v>
      </c>
    </row>
    <row r="81">
      <c r="A81" s="359">
        <v>1811071.0</v>
      </c>
      <c r="B81" s="365" t="str">
        <f>VLOOKUP(A81,'ABC Analysis Results'!$A$2:$C$140,2,0)</f>
        <v>C</v>
      </c>
      <c r="C81" s="365" t="str">
        <f>VLOOKUP(A81,'ABC Analysis Results'!$A$2:$C$140,3,0)</f>
        <v>C</v>
      </c>
    </row>
    <row r="82">
      <c r="A82" s="359">
        <v>1811072.0</v>
      </c>
      <c r="B82" s="365" t="str">
        <f>VLOOKUP(A82,'ABC Analysis Results'!$A$2:$C$140,2,0)</f>
        <v>C</v>
      </c>
      <c r="C82" s="365" t="str">
        <f>VLOOKUP(A82,'ABC Analysis Results'!$A$2:$C$140,3,0)</f>
        <v>C</v>
      </c>
    </row>
    <row r="85">
      <c r="A85" s="356" t="s">
        <v>202</v>
      </c>
      <c r="B85" s="357" t="s">
        <v>569</v>
      </c>
      <c r="C85" s="357" t="s">
        <v>570</v>
      </c>
      <c r="E85" s="156" t="s">
        <v>202</v>
      </c>
      <c r="F85" s="357" t="s">
        <v>569</v>
      </c>
      <c r="G85" s="357" t="s">
        <v>570</v>
      </c>
    </row>
    <row r="86">
      <c r="A86" s="359">
        <v>1811073.0</v>
      </c>
      <c r="B86" s="365" t="str">
        <f>VLOOKUP(A86,'ABC Analysis Results'!$A$2:$C$140,2,0)</f>
        <v>A</v>
      </c>
      <c r="C86" s="365" t="str">
        <f>VLOOKUP(A86,'ABC Analysis Results'!$A$2:$C$140,3,0)</f>
        <v>A</v>
      </c>
      <c r="E86" s="366" t="s">
        <v>571</v>
      </c>
      <c r="F86" s="367">
        <f>COUNTIF($B$86:$B$93,"A")</f>
        <v>6</v>
      </c>
      <c r="G86" s="367">
        <f>COUNTIF($C$86:$C$93,"A")</f>
        <v>6</v>
      </c>
    </row>
    <row r="87">
      <c r="A87" s="359">
        <v>1811074.0</v>
      </c>
      <c r="B87" s="365" t="str">
        <f>VLOOKUP(A87,'ABC Analysis Results'!$A$2:$C$140,2,0)</f>
        <v>A</v>
      </c>
      <c r="C87" s="365" t="str">
        <f>VLOOKUP(A87,'ABC Analysis Results'!$A$2:$C$140,3,0)</f>
        <v>A</v>
      </c>
      <c r="E87" s="366" t="s">
        <v>572</v>
      </c>
      <c r="F87" s="367">
        <f>COUNTIF($B$86:$B$93,"B")</f>
        <v>2</v>
      </c>
      <c r="G87" s="367">
        <f>COUNTIF($C$86:$C$93,"B")</f>
        <v>0</v>
      </c>
    </row>
    <row r="88">
      <c r="A88" s="359">
        <v>1811075.0</v>
      </c>
      <c r="B88" s="365" t="str">
        <f>VLOOKUP(A88,'ABC Analysis Results'!$A$2:$C$140,2,0)</f>
        <v>A</v>
      </c>
      <c r="C88" s="365" t="str">
        <f>VLOOKUP(A88,'ABC Analysis Results'!$A$2:$C$140,3,0)</f>
        <v>A</v>
      </c>
      <c r="E88" s="366" t="s">
        <v>573</v>
      </c>
      <c r="F88" s="367">
        <f>COUNTIF($B$86:$B$93,"C")</f>
        <v>0</v>
      </c>
      <c r="G88" s="367">
        <f>COUNTIF($C$86:$C$93,"C")</f>
        <v>2</v>
      </c>
    </row>
    <row r="89">
      <c r="A89" s="359">
        <v>1811076.0</v>
      </c>
      <c r="B89" s="365" t="str">
        <f>VLOOKUP(A89,'ABC Analysis Results'!$A$2:$C$140,2,0)</f>
        <v>B</v>
      </c>
      <c r="C89" s="365" t="str">
        <f>VLOOKUP(A89,'ABC Analysis Results'!$A$2:$C$140,3,0)</f>
        <v>C</v>
      </c>
      <c r="E89" s="157" t="s">
        <v>507</v>
      </c>
      <c r="F89" s="134">
        <f t="shared" ref="F89:G89" si="5">SUM(F86:F88)</f>
        <v>8</v>
      </c>
      <c r="G89" s="134">
        <f t="shared" si="5"/>
        <v>8</v>
      </c>
    </row>
    <row r="90">
      <c r="A90" s="359">
        <v>1811077.0</v>
      </c>
      <c r="B90" s="365" t="str">
        <f>VLOOKUP(A90,'ABC Analysis Results'!$A$2:$C$140,2,0)</f>
        <v>A</v>
      </c>
      <c r="C90" s="365" t="str">
        <f>VLOOKUP(A90,'ABC Analysis Results'!$A$2:$C$140,3,0)</f>
        <v>A</v>
      </c>
    </row>
    <row r="91">
      <c r="A91" s="359">
        <v>1811078.0</v>
      </c>
      <c r="B91" s="365" t="str">
        <f>VLOOKUP(A91,'ABC Analysis Results'!$A$2:$C$140,2,0)</f>
        <v>A</v>
      </c>
      <c r="C91" s="365" t="str">
        <f>VLOOKUP(A91,'ABC Analysis Results'!$A$2:$C$140,3,0)</f>
        <v>A</v>
      </c>
    </row>
    <row r="92">
      <c r="A92" s="359">
        <v>1811079.0</v>
      </c>
      <c r="B92" s="365" t="str">
        <f>VLOOKUP(A92,'ABC Analysis Results'!$A$2:$C$140,2,0)</f>
        <v>A</v>
      </c>
      <c r="C92" s="365" t="str">
        <f>VLOOKUP(A92,'ABC Analysis Results'!$A$2:$C$140,3,0)</f>
        <v>A</v>
      </c>
    </row>
    <row r="93">
      <c r="A93" s="359">
        <v>1811080.0</v>
      </c>
      <c r="B93" s="365" t="str">
        <f>VLOOKUP(A93,'ABC Analysis Results'!$A$2:$C$140,2,0)</f>
        <v>B</v>
      </c>
      <c r="C93" s="365" t="str">
        <f>VLOOKUP(A93,'ABC Analysis Results'!$A$2:$C$140,3,0)</f>
        <v>C</v>
      </c>
    </row>
    <row r="96">
      <c r="A96" s="356" t="s">
        <v>227</v>
      </c>
      <c r="B96" s="357" t="s">
        <v>569</v>
      </c>
      <c r="C96" s="357" t="s">
        <v>570</v>
      </c>
      <c r="E96" s="156" t="s">
        <v>227</v>
      </c>
      <c r="F96" s="357" t="s">
        <v>569</v>
      </c>
      <c r="G96" s="357" t="s">
        <v>570</v>
      </c>
    </row>
    <row r="97">
      <c r="A97" s="269">
        <v>1811081.0</v>
      </c>
      <c r="B97" s="367" t="str">
        <f>VLOOKUP(A97,'ABC Analysis Results'!$A$2:$C$140,2,0)</f>
        <v>A</v>
      </c>
      <c r="C97" s="367" t="str">
        <f>VLOOKUP(A97,'ABC Analysis Results'!$A$2:$C$140,3,0)</f>
        <v>A</v>
      </c>
      <c r="E97" s="366" t="s">
        <v>571</v>
      </c>
      <c r="F97" s="367">
        <f>COUNTIF($B$97:$B$110,"A")</f>
        <v>6</v>
      </c>
      <c r="G97" s="367">
        <f>COUNTIF($C$97:$C$110,"A")</f>
        <v>4</v>
      </c>
    </row>
    <row r="98">
      <c r="A98" s="269">
        <v>1811082.0</v>
      </c>
      <c r="B98" s="367" t="str">
        <f>VLOOKUP(A98,'ABC Analysis Results'!$A$2:$C$140,2,0)</f>
        <v>A</v>
      </c>
      <c r="C98" s="367" t="str">
        <f>VLOOKUP(A98,'ABC Analysis Results'!$A$2:$C$140,3,0)</f>
        <v>A</v>
      </c>
      <c r="E98" s="366" t="s">
        <v>572</v>
      </c>
      <c r="F98" s="367">
        <f>COUNTIF($B$97:$B$110,"B")</f>
        <v>2</v>
      </c>
      <c r="G98" s="367">
        <f>COUNTIF($C$97:$C$110,"B")</f>
        <v>3</v>
      </c>
    </row>
    <row r="99">
      <c r="A99" s="269">
        <v>1811083.0</v>
      </c>
      <c r="B99" s="367" t="str">
        <f>VLOOKUP(A99,'ABC Analysis Results'!$A$2:$C$140,2,0)</f>
        <v>A</v>
      </c>
      <c r="C99" s="367" t="str">
        <f>VLOOKUP(A99,'ABC Analysis Results'!$A$2:$C$140,3,0)</f>
        <v>A</v>
      </c>
      <c r="E99" s="366" t="s">
        <v>573</v>
      </c>
      <c r="F99" s="367">
        <f>COUNTIF($B$97:$B$110,"C")</f>
        <v>5</v>
      </c>
      <c r="G99" s="367">
        <f>COUNTIF($C$97:$C$110,"C")</f>
        <v>6</v>
      </c>
    </row>
    <row r="100">
      <c r="A100" s="269">
        <v>1811084.0</v>
      </c>
      <c r="B100" s="367" t="str">
        <f>VLOOKUP(A100,'ABC Analysis Results'!$A$2:$C$140,2,0)</f>
        <v>A</v>
      </c>
      <c r="C100" s="367" t="str">
        <f>VLOOKUP(A100,'ABC Analysis Results'!$A$2:$C$140,3,0)</f>
        <v>A</v>
      </c>
      <c r="E100" s="157" t="s">
        <v>507</v>
      </c>
      <c r="F100" s="134">
        <f t="shared" ref="F100:G100" si="6">SUM(F97:F99)</f>
        <v>13</v>
      </c>
      <c r="G100" s="134">
        <f t="shared" si="6"/>
        <v>13</v>
      </c>
    </row>
    <row r="101">
      <c r="A101" s="269">
        <v>1811085.0</v>
      </c>
      <c r="B101" s="367" t="str">
        <f>VLOOKUP(A101,'ABC Analysis Results'!$A$2:$C$140,2,0)</f>
        <v>C</v>
      </c>
      <c r="C101" s="367" t="str">
        <f>VLOOKUP(A101,'ABC Analysis Results'!$A$2:$C$140,3,0)</f>
        <v>C</v>
      </c>
    </row>
    <row r="102">
      <c r="A102" s="269">
        <v>1811086.0</v>
      </c>
      <c r="B102" s="367" t="str">
        <f>VLOOKUP(A102,'ABC Analysis Results'!$A$2:$C$140,2,0)</f>
        <v>A</v>
      </c>
      <c r="C102" s="367" t="str">
        <f>VLOOKUP(A102,'ABC Analysis Results'!$A$2:$C$140,3,0)</f>
        <v>B</v>
      </c>
    </row>
    <row r="103">
      <c r="A103" s="269">
        <v>1811087.0</v>
      </c>
      <c r="B103" s="367" t="str">
        <f>VLOOKUP(A103,'ABC Analysis Results'!$A$2:$C$140,2,0)</f>
        <v>B</v>
      </c>
      <c r="C103" s="367" t="str">
        <f>VLOOKUP(A103,'ABC Analysis Results'!$A$2:$C$140,3,0)</f>
        <v>B</v>
      </c>
    </row>
    <row r="104">
      <c r="A104" s="269">
        <v>1811088.0</v>
      </c>
      <c r="B104" s="367" t="str">
        <f>VLOOKUP(A104,'ABC Analysis Results'!$A$2:$C$140,2,0)</f>
        <v>A</v>
      </c>
      <c r="C104" s="367" t="str">
        <f>VLOOKUP(A104,'ABC Analysis Results'!$A$2:$C$140,3,0)</f>
        <v>B</v>
      </c>
    </row>
    <row r="105">
      <c r="A105" s="269">
        <v>1811089.0</v>
      </c>
      <c r="B105" s="367" t="str">
        <f>VLOOKUP(A105,'ABC Analysis Results'!$A$2:$C$140,2,0)</f>
        <v>C</v>
      </c>
      <c r="C105" s="367" t="str">
        <f>VLOOKUP(A105,'ABC Analysis Results'!$A$2:$C$140,3,0)</f>
        <v>C</v>
      </c>
    </row>
    <row r="106">
      <c r="A106" s="269">
        <v>1811090.0</v>
      </c>
      <c r="B106" s="367" t="str">
        <f>VLOOKUP(A106,'ABC Analysis Results'!$A$2:$C$140,2,0)</f>
        <v>C</v>
      </c>
      <c r="C106" s="367" t="str">
        <f>VLOOKUP(A106,'ABC Analysis Results'!$A$2:$C$140,3,0)</f>
        <v>C</v>
      </c>
    </row>
    <row r="107">
      <c r="A107" s="269">
        <v>1811091.0</v>
      </c>
      <c r="B107" s="367" t="str">
        <f>VLOOKUP(A107,'ABC Analysis Results'!$A$2:$C$140,2,0)</f>
        <v>B</v>
      </c>
      <c r="C107" s="367" t="str">
        <f>VLOOKUP(A107,'ABC Analysis Results'!$A$2:$C$140,3,0)</f>
        <v>C</v>
      </c>
    </row>
    <row r="108">
      <c r="A108" s="269">
        <v>1811092.0</v>
      </c>
      <c r="B108" s="367" t="str">
        <f>VLOOKUP(A108,'ABC Analysis Results'!$A$2:$C$140,2,0)</f>
        <v>#N/A</v>
      </c>
      <c r="C108" s="367" t="str">
        <f>VLOOKUP(A108,'ABC Analysis Results'!$A$2:$C$140,3,0)</f>
        <v>#N/A</v>
      </c>
    </row>
    <row r="109">
      <c r="A109" s="269">
        <v>1811093.0</v>
      </c>
      <c r="B109" s="367" t="str">
        <f>VLOOKUP(A109,'ABC Analysis Results'!$A$2:$C$140,2,0)</f>
        <v>C</v>
      </c>
      <c r="C109" s="367" t="str">
        <f>VLOOKUP(A109,'ABC Analysis Results'!$A$2:$C$140,3,0)</f>
        <v>C</v>
      </c>
    </row>
    <row r="110">
      <c r="A110" s="275">
        <v>1811094.0</v>
      </c>
      <c r="B110" s="367" t="str">
        <f>VLOOKUP(A110,'ABC Analysis Results'!$A$2:$C$140,2,0)</f>
        <v>C</v>
      </c>
      <c r="C110" s="367" t="str">
        <f>VLOOKUP(A110,'ABC Analysis Results'!$A$2:$C$140,3,0)</f>
        <v>C</v>
      </c>
    </row>
    <row r="113">
      <c r="A113" s="356" t="s">
        <v>246</v>
      </c>
      <c r="B113" s="357" t="s">
        <v>569</v>
      </c>
      <c r="C113" s="357" t="s">
        <v>570</v>
      </c>
      <c r="E113" s="156" t="s">
        <v>246</v>
      </c>
      <c r="F113" s="357" t="s">
        <v>569</v>
      </c>
      <c r="G113" s="357" t="s">
        <v>570</v>
      </c>
    </row>
    <row r="114">
      <c r="A114" s="359">
        <v>1811095.0</v>
      </c>
      <c r="B114" s="367" t="str">
        <f>VLOOKUP(A114,'ABC Analysis Results'!$A$2:$C$140,2,0)</f>
        <v>C</v>
      </c>
      <c r="C114" s="367" t="str">
        <f>VLOOKUP(A114,'ABC Analysis Results'!$A$2:$C$140,3,0)</f>
        <v>C</v>
      </c>
      <c r="E114" s="366" t="s">
        <v>571</v>
      </c>
      <c r="F114" s="367">
        <f>COUNTIF($B$114:$B$117,"A")</f>
        <v>0</v>
      </c>
      <c r="G114" s="367">
        <f>COUNTIF($C$114:$C$117,"A")</f>
        <v>0</v>
      </c>
    </row>
    <row r="115">
      <c r="A115" s="359">
        <v>1811096.0</v>
      </c>
      <c r="B115" s="367" t="str">
        <f>VLOOKUP(A115,'ABC Analysis Results'!$A$2:$C$140,2,0)</f>
        <v>C</v>
      </c>
      <c r="C115" s="367" t="str">
        <f>VLOOKUP(A115,'ABC Analysis Results'!$A$2:$C$140,3,0)</f>
        <v>C</v>
      </c>
      <c r="E115" s="366" t="s">
        <v>572</v>
      </c>
      <c r="F115" s="367">
        <f>COUNTIF($B$114:$B$117,"B")</f>
        <v>0</v>
      </c>
      <c r="G115" s="367">
        <f>COUNTIF($C$114:$C$117,"B")</f>
        <v>0</v>
      </c>
    </row>
    <row r="116">
      <c r="A116" s="359">
        <v>1811097.0</v>
      </c>
      <c r="B116" s="367" t="str">
        <f>VLOOKUP(A116,'ABC Analysis Results'!$A$2:$C$140,2,0)</f>
        <v>C</v>
      </c>
      <c r="C116" s="367" t="str">
        <f>VLOOKUP(A116,'ABC Analysis Results'!$A$2:$C$140,3,0)</f>
        <v>C</v>
      </c>
      <c r="E116" s="366" t="s">
        <v>573</v>
      </c>
      <c r="F116" s="367">
        <f>COUNTIF($B$114:$B$117,"C")</f>
        <v>4</v>
      </c>
      <c r="G116" s="367">
        <f>COUNTIF($C$114:$C$117,"C")</f>
        <v>4</v>
      </c>
    </row>
    <row r="117">
      <c r="A117" s="359">
        <v>1811098.0</v>
      </c>
      <c r="B117" s="367" t="str">
        <f>VLOOKUP(A117,'ABC Analysis Results'!$A$2:$C$140,2,0)</f>
        <v>C</v>
      </c>
      <c r="C117" s="367" t="str">
        <f>VLOOKUP(A117,'ABC Analysis Results'!$A$2:$C$140,3,0)</f>
        <v>C</v>
      </c>
      <c r="E117" s="157" t="s">
        <v>507</v>
      </c>
      <c r="F117" s="134">
        <f t="shared" ref="F117:G117" si="7">SUM(F114:F116)</f>
        <v>4</v>
      </c>
      <c r="G117" s="134">
        <f t="shared" si="7"/>
        <v>4</v>
      </c>
    </row>
    <row r="120">
      <c r="A120" s="356" t="s">
        <v>253</v>
      </c>
      <c r="B120" s="357" t="s">
        <v>569</v>
      </c>
      <c r="C120" s="357" t="s">
        <v>570</v>
      </c>
      <c r="E120" s="156" t="s">
        <v>253</v>
      </c>
      <c r="F120" s="357" t="s">
        <v>569</v>
      </c>
      <c r="G120" s="357" t="s">
        <v>570</v>
      </c>
    </row>
    <row r="121">
      <c r="A121" s="359">
        <v>1811099.0</v>
      </c>
      <c r="B121" s="367" t="str">
        <f>VLOOKUP(A121,'ABC Analysis Results'!$A$2:$C$140,2,0)</f>
        <v>B</v>
      </c>
      <c r="C121" s="367" t="str">
        <f>VLOOKUP(A121,'ABC Analysis Results'!$A$2:$C$140,3,0)</f>
        <v>C</v>
      </c>
      <c r="E121" s="366" t="s">
        <v>571</v>
      </c>
      <c r="F121" s="367">
        <f>COUNTIF($B$121:$B$126,"A")</f>
        <v>0</v>
      </c>
      <c r="G121" s="367">
        <f>COUNTIF($C$121:$C$126,"A")</f>
        <v>0</v>
      </c>
    </row>
    <row r="122">
      <c r="A122" s="359">
        <v>1811100.0</v>
      </c>
      <c r="B122" s="367" t="str">
        <f>VLOOKUP(A122,'ABC Analysis Results'!$A$2:$C$140,2,0)</f>
        <v>B</v>
      </c>
      <c r="C122" s="367" t="str">
        <f>VLOOKUP(A122,'ABC Analysis Results'!$A$2:$C$140,3,0)</f>
        <v>C</v>
      </c>
      <c r="E122" s="366" t="s">
        <v>572</v>
      </c>
      <c r="F122" s="367">
        <f>COUNTIF($B$121:$B$126,"B")</f>
        <v>3</v>
      </c>
      <c r="G122" s="367">
        <f>COUNTIF($C$121:$C$126,"B")</f>
        <v>0</v>
      </c>
    </row>
    <row r="123">
      <c r="A123" s="359">
        <v>1811101.0</v>
      </c>
      <c r="B123" s="367" t="str">
        <f>VLOOKUP(A123,'ABC Analysis Results'!$A$2:$C$140,2,0)</f>
        <v>C</v>
      </c>
      <c r="C123" s="367" t="str">
        <f>VLOOKUP(A123,'ABC Analysis Results'!$A$2:$C$140,3,0)</f>
        <v>C</v>
      </c>
      <c r="E123" s="366" t="s">
        <v>573</v>
      </c>
      <c r="F123" s="367">
        <f>COUNTIF($B$121:$B$126,"C")</f>
        <v>3</v>
      </c>
      <c r="G123" s="367">
        <f>COUNTIF($C$121:$C$126,"C")</f>
        <v>6</v>
      </c>
    </row>
    <row r="124">
      <c r="A124" s="359">
        <v>1811102.0</v>
      </c>
      <c r="B124" s="367" t="str">
        <f>VLOOKUP(A124,'ABC Analysis Results'!$A$2:$C$140,2,0)</f>
        <v>B</v>
      </c>
      <c r="C124" s="367" t="str">
        <f>VLOOKUP(A124,'ABC Analysis Results'!$A$2:$C$140,3,0)</f>
        <v>C</v>
      </c>
      <c r="E124" s="157" t="s">
        <v>507</v>
      </c>
      <c r="F124" s="134">
        <f t="shared" ref="F124:G124" si="8">SUM(F121:F123)</f>
        <v>6</v>
      </c>
      <c r="G124" s="134">
        <f t="shared" si="8"/>
        <v>6</v>
      </c>
    </row>
    <row r="125">
      <c r="A125" s="359">
        <v>1811103.0</v>
      </c>
      <c r="B125" s="367" t="str">
        <f>VLOOKUP(A125,'ABC Analysis Results'!$A$2:$C$140,2,0)</f>
        <v>C</v>
      </c>
      <c r="C125" s="367" t="str">
        <f>VLOOKUP(A125,'ABC Analysis Results'!$A$2:$C$140,3,0)</f>
        <v>C</v>
      </c>
    </row>
    <row r="126">
      <c r="A126" s="359">
        <v>1811104.0</v>
      </c>
      <c r="B126" s="367" t="str">
        <f>VLOOKUP(A126,'ABC Analysis Results'!$A$2:$C$140,2,0)</f>
        <v>C</v>
      </c>
      <c r="C126" s="367" t="str">
        <f>VLOOKUP(A126,'ABC Analysis Results'!$A$2:$C$140,3,0)</f>
        <v>C</v>
      </c>
    </row>
    <row r="129">
      <c r="A129" s="356" t="s">
        <v>264</v>
      </c>
      <c r="B129" s="357" t="s">
        <v>569</v>
      </c>
      <c r="C129" s="357" t="s">
        <v>570</v>
      </c>
      <c r="E129" s="156" t="s">
        <v>264</v>
      </c>
      <c r="F129" s="357" t="s">
        <v>569</v>
      </c>
      <c r="G129" s="357" t="s">
        <v>570</v>
      </c>
    </row>
    <row r="130">
      <c r="A130" s="359">
        <v>1811105.0</v>
      </c>
      <c r="B130" s="367" t="str">
        <f>VLOOKUP(A130,'ABC Analysis Results'!$A$2:$C$140,2,0)</f>
        <v>A</v>
      </c>
      <c r="C130" s="367" t="str">
        <f>VLOOKUP(A130,'ABC Analysis Results'!$A$2:$C$140,3,0)</f>
        <v>B</v>
      </c>
      <c r="E130" s="366" t="s">
        <v>571</v>
      </c>
      <c r="F130" s="367">
        <f>COUNTIF($B$130:$B$135,"A")</f>
        <v>1</v>
      </c>
      <c r="G130" s="367">
        <f>COUNTIF($C$130:$C$135,"A")</f>
        <v>0</v>
      </c>
    </row>
    <row r="131">
      <c r="A131" s="359">
        <v>1811106.0</v>
      </c>
      <c r="B131" s="367" t="str">
        <f>VLOOKUP(A131,'ABC Analysis Results'!$A$2:$C$140,2,0)</f>
        <v>B</v>
      </c>
      <c r="C131" s="367" t="str">
        <f>VLOOKUP(A131,'ABC Analysis Results'!$A$2:$C$140,3,0)</f>
        <v>C</v>
      </c>
      <c r="E131" s="366" t="s">
        <v>572</v>
      </c>
      <c r="F131" s="367">
        <f>COUNTIF($B$130:$B$135,"B")</f>
        <v>1</v>
      </c>
      <c r="G131" s="367">
        <f>COUNTIF($C$130:$C$135,"B")</f>
        <v>1</v>
      </c>
    </row>
    <row r="132">
      <c r="A132" s="359">
        <v>1811107.0</v>
      </c>
      <c r="B132" s="367" t="str">
        <f>VLOOKUP(A132,'ABC Analysis Results'!$A$2:$C$140,2,0)</f>
        <v>C</v>
      </c>
      <c r="C132" s="367" t="str">
        <f>VLOOKUP(A132,'ABC Analysis Results'!$A$2:$C$140,3,0)</f>
        <v>C</v>
      </c>
      <c r="E132" s="366" t="s">
        <v>573</v>
      </c>
      <c r="F132" s="367">
        <f>COUNTIF($B$130:$B$135,"C")</f>
        <v>4</v>
      </c>
      <c r="G132" s="367">
        <f>COUNTIF($C$130:$C$135,"C")</f>
        <v>5</v>
      </c>
    </row>
    <row r="133">
      <c r="A133" s="359">
        <v>1811108.0</v>
      </c>
      <c r="B133" s="367" t="str">
        <f>VLOOKUP(A133,'ABC Analysis Results'!$A$2:$C$140,2,0)</f>
        <v>C</v>
      </c>
      <c r="C133" s="367" t="str">
        <f>VLOOKUP(A133,'ABC Analysis Results'!$A$2:$C$140,3,0)</f>
        <v>C</v>
      </c>
      <c r="E133" s="157" t="s">
        <v>507</v>
      </c>
      <c r="F133" s="134">
        <f t="shared" ref="F133:G133" si="9">SUM(F130:F132)</f>
        <v>6</v>
      </c>
      <c r="G133" s="134">
        <f t="shared" si="9"/>
        <v>6</v>
      </c>
    </row>
    <row r="134">
      <c r="A134" s="359">
        <v>1811109.0</v>
      </c>
      <c r="B134" s="367" t="str">
        <f>VLOOKUP(A134,'ABC Analysis Results'!$A$2:$C$140,2,0)</f>
        <v>C</v>
      </c>
      <c r="C134" s="367" t="str">
        <f>VLOOKUP(A134,'ABC Analysis Results'!$A$2:$C$140,3,0)</f>
        <v>C</v>
      </c>
    </row>
    <row r="135">
      <c r="A135" s="359">
        <v>1811110.0</v>
      </c>
      <c r="B135" s="367" t="str">
        <f>VLOOKUP(A135,'ABC Analysis Results'!$A$2:$C$140,2,0)</f>
        <v>C</v>
      </c>
      <c r="C135" s="367" t="str">
        <f>VLOOKUP(A135,'ABC Analysis Results'!$A$2:$C$140,3,0)</f>
        <v>C</v>
      </c>
    </row>
    <row r="138">
      <c r="A138" s="356" t="s">
        <v>275</v>
      </c>
      <c r="B138" s="357" t="s">
        <v>569</v>
      </c>
      <c r="C138" s="357" t="s">
        <v>570</v>
      </c>
      <c r="E138" s="156" t="s">
        <v>275</v>
      </c>
      <c r="F138" s="357" t="s">
        <v>569</v>
      </c>
      <c r="G138" s="357" t="s">
        <v>570</v>
      </c>
    </row>
    <row r="139">
      <c r="A139" s="359">
        <v>1811111.0</v>
      </c>
      <c r="B139" s="367" t="str">
        <f>VLOOKUP(A139,'ABC Analysis Results'!$A$2:$C$140,2,0)</f>
        <v>C</v>
      </c>
      <c r="C139" s="367" t="str">
        <f>VLOOKUP(A139,'ABC Analysis Results'!$A$2:$C$140,3,0)</f>
        <v>C</v>
      </c>
      <c r="E139" s="366" t="s">
        <v>571</v>
      </c>
      <c r="F139" s="367">
        <f>COUNTIF($B$139:$B$161,"A")</f>
        <v>5</v>
      </c>
      <c r="G139" s="367">
        <f>COUNTIF($C$139:$C$161,"A")</f>
        <v>2</v>
      </c>
    </row>
    <row r="140">
      <c r="A140" s="359">
        <v>1811112.0</v>
      </c>
      <c r="B140" s="367" t="str">
        <f>VLOOKUP(A140,'ABC Analysis Results'!$A$2:$C$140,2,0)</f>
        <v>C</v>
      </c>
      <c r="C140" s="367" t="str">
        <f>VLOOKUP(A140,'ABC Analysis Results'!$A$2:$C$140,3,0)</f>
        <v>C</v>
      </c>
      <c r="E140" s="366" t="s">
        <v>572</v>
      </c>
      <c r="F140" s="367">
        <f>COUNTIF($B$139:$B$161,"B")</f>
        <v>7</v>
      </c>
      <c r="G140" s="367">
        <f>COUNTIF($C$139:$C$161,"B")</f>
        <v>2</v>
      </c>
    </row>
    <row r="141">
      <c r="A141" s="359">
        <v>1811113.0</v>
      </c>
      <c r="B141" s="367" t="str">
        <f>VLOOKUP(A141,'ABC Analysis Results'!$A$2:$C$140,2,0)</f>
        <v>C</v>
      </c>
      <c r="C141" s="367" t="str">
        <f>VLOOKUP(A141,'ABC Analysis Results'!$A$2:$C$140,3,0)</f>
        <v>C</v>
      </c>
      <c r="E141" s="366" t="s">
        <v>573</v>
      </c>
      <c r="F141" s="367">
        <f>COUNTIF($B$139:$B$161,"C")</f>
        <v>11</v>
      </c>
      <c r="G141" s="367">
        <f>COUNTIF($C$139:$C$161,"C")</f>
        <v>19</v>
      </c>
    </row>
    <row r="142">
      <c r="A142" s="359">
        <v>1811114.0</v>
      </c>
      <c r="B142" s="367" t="str">
        <f>VLOOKUP(A142,'ABC Analysis Results'!$A$2:$C$140,2,0)</f>
        <v>A</v>
      </c>
      <c r="C142" s="367" t="str">
        <f>VLOOKUP(A142,'ABC Analysis Results'!$A$2:$C$140,3,0)</f>
        <v>B</v>
      </c>
      <c r="E142" s="157" t="s">
        <v>507</v>
      </c>
      <c r="F142" s="134">
        <f t="shared" ref="F142:G142" si="10">SUM(F139:F141)</f>
        <v>23</v>
      </c>
      <c r="G142" s="134">
        <f t="shared" si="10"/>
        <v>23</v>
      </c>
    </row>
    <row r="143">
      <c r="A143" s="359">
        <v>1811115.0</v>
      </c>
      <c r="B143" s="367" t="str">
        <f>VLOOKUP(A143,'ABC Analysis Results'!$A$2:$C$140,2,0)</f>
        <v>C</v>
      </c>
      <c r="C143" s="367" t="str">
        <f>VLOOKUP(A143,'ABC Analysis Results'!$A$2:$C$140,3,0)</f>
        <v>C</v>
      </c>
    </row>
    <row r="144">
      <c r="A144" s="359">
        <v>1811116.0</v>
      </c>
      <c r="B144" s="367" t="str">
        <f>VLOOKUP(A144,'ABC Analysis Results'!$A$2:$C$140,2,0)</f>
        <v>B</v>
      </c>
      <c r="C144" s="367" t="str">
        <f>VLOOKUP(A144,'ABC Analysis Results'!$A$2:$C$140,3,0)</f>
        <v>C</v>
      </c>
    </row>
    <row r="145">
      <c r="A145" s="359">
        <v>1811117.0</v>
      </c>
      <c r="B145" s="367" t="str">
        <f>VLOOKUP(A145,'ABC Analysis Results'!$A$2:$C$140,2,0)</f>
        <v>C</v>
      </c>
      <c r="C145" s="367" t="str">
        <f>VLOOKUP(A145,'ABC Analysis Results'!$A$2:$C$140,3,0)</f>
        <v>C</v>
      </c>
    </row>
    <row r="146">
      <c r="A146" s="359">
        <v>1811118.0</v>
      </c>
      <c r="B146" s="367" t="str">
        <f>VLOOKUP(A146,'ABC Analysis Results'!$A$2:$C$140,2,0)</f>
        <v>B</v>
      </c>
      <c r="C146" s="367" t="str">
        <f>VLOOKUP(A146,'ABC Analysis Results'!$A$2:$C$140,3,0)</f>
        <v>C</v>
      </c>
    </row>
    <row r="147">
      <c r="A147" s="359">
        <v>1811119.0</v>
      </c>
      <c r="B147" s="367" t="str">
        <f>VLOOKUP(A147,'ABC Analysis Results'!$A$2:$C$140,2,0)</f>
        <v>C</v>
      </c>
      <c r="C147" s="367" t="str">
        <f>VLOOKUP(A147,'ABC Analysis Results'!$A$2:$C$140,3,0)</f>
        <v>C</v>
      </c>
    </row>
    <row r="148">
      <c r="A148" s="359">
        <v>1811120.0</v>
      </c>
      <c r="B148" s="367" t="str">
        <f>VLOOKUP(A148,'ABC Analysis Results'!$A$2:$C$140,2,0)</f>
        <v>B</v>
      </c>
      <c r="C148" s="367" t="str">
        <f>VLOOKUP(A148,'ABC Analysis Results'!$A$2:$C$140,3,0)</f>
        <v>C</v>
      </c>
    </row>
    <row r="149">
      <c r="A149" s="359">
        <v>1811121.0</v>
      </c>
      <c r="B149" s="367" t="str">
        <f>VLOOKUP(A149,'ABC Analysis Results'!$A$2:$C$140,2,0)</f>
        <v>C</v>
      </c>
      <c r="C149" s="367" t="str">
        <f>VLOOKUP(A149,'ABC Analysis Results'!$A$2:$C$140,3,0)</f>
        <v>C</v>
      </c>
    </row>
    <row r="150">
      <c r="A150" s="359">
        <v>1811122.0</v>
      </c>
      <c r="B150" s="367" t="str">
        <f>VLOOKUP(A150,'ABC Analysis Results'!$A$2:$C$140,2,0)</f>
        <v>B</v>
      </c>
      <c r="C150" s="367" t="str">
        <f>VLOOKUP(A150,'ABC Analysis Results'!$A$2:$C$140,3,0)</f>
        <v>C</v>
      </c>
    </row>
    <row r="151">
      <c r="A151" s="359">
        <v>1811123.0</v>
      </c>
      <c r="B151" s="367" t="str">
        <f>VLOOKUP(A151,'ABC Analysis Results'!$A$2:$C$140,2,0)</f>
        <v>C</v>
      </c>
      <c r="C151" s="367" t="str">
        <f>VLOOKUP(A151,'ABC Analysis Results'!$A$2:$C$140,3,0)</f>
        <v>C</v>
      </c>
    </row>
    <row r="152">
      <c r="A152" s="359">
        <v>1811124.0</v>
      </c>
      <c r="B152" s="367" t="str">
        <f>VLOOKUP(A152,'ABC Analysis Results'!$A$2:$C$140,2,0)</f>
        <v>B</v>
      </c>
      <c r="C152" s="367" t="str">
        <f>VLOOKUP(A152,'ABC Analysis Results'!$A$2:$C$140,3,0)</f>
        <v>C</v>
      </c>
    </row>
    <row r="153">
      <c r="A153" s="359">
        <v>1811125.0</v>
      </c>
      <c r="B153" s="367" t="str">
        <f>VLOOKUP(A153,'ABC Analysis Results'!$A$2:$C$140,2,0)</f>
        <v>C</v>
      </c>
      <c r="C153" s="367" t="str">
        <f>VLOOKUP(A153,'ABC Analysis Results'!$A$2:$C$140,3,0)</f>
        <v>C</v>
      </c>
    </row>
    <row r="154">
      <c r="A154" s="359">
        <v>1811126.0</v>
      </c>
      <c r="B154" s="367" t="str">
        <f>VLOOKUP(A154,'ABC Analysis Results'!$A$2:$C$140,2,0)</f>
        <v>C</v>
      </c>
      <c r="C154" s="367" t="str">
        <f>VLOOKUP(A154,'ABC Analysis Results'!$A$2:$C$140,3,0)</f>
        <v>C</v>
      </c>
    </row>
    <row r="155">
      <c r="A155" s="359">
        <v>1811127.0</v>
      </c>
      <c r="B155" s="367" t="str">
        <f>VLOOKUP(A155,'ABC Analysis Results'!$A$2:$C$140,2,0)</f>
        <v>B</v>
      </c>
      <c r="C155" s="367" t="str">
        <f>VLOOKUP(A155,'ABC Analysis Results'!$A$2:$C$140,3,0)</f>
        <v>C</v>
      </c>
    </row>
    <row r="156">
      <c r="A156" s="359">
        <v>1811128.0</v>
      </c>
      <c r="B156" s="367" t="str">
        <f>VLOOKUP(A156,'ABC Analysis Results'!$A$2:$C$140,2,0)</f>
        <v>C</v>
      </c>
      <c r="C156" s="367" t="str">
        <f>VLOOKUP(A156,'ABC Analysis Results'!$A$2:$C$140,3,0)</f>
        <v>C</v>
      </c>
    </row>
    <row r="157">
      <c r="A157" s="359">
        <v>1811129.0</v>
      </c>
      <c r="B157" s="367" t="str">
        <f>VLOOKUP(A157,'ABC Analysis Results'!$A$2:$C$140,2,0)</f>
        <v>A</v>
      </c>
      <c r="C157" s="367" t="str">
        <f>VLOOKUP(A157,'ABC Analysis Results'!$A$2:$C$140,3,0)</f>
        <v>A</v>
      </c>
    </row>
    <row r="158">
      <c r="A158" s="359">
        <v>1811130.0</v>
      </c>
      <c r="B158" s="367" t="str">
        <f>VLOOKUP(A158,'ABC Analysis Results'!$A$2:$C$140,2,0)</f>
        <v>A</v>
      </c>
      <c r="C158" s="367" t="str">
        <f>VLOOKUP(A158,'ABC Analysis Results'!$A$2:$C$140,3,0)</f>
        <v>A</v>
      </c>
    </row>
    <row r="159">
      <c r="A159" s="359">
        <v>1811131.0</v>
      </c>
      <c r="B159" s="367" t="str">
        <f>VLOOKUP(A159,'ABC Analysis Results'!$A$2:$C$140,2,0)</f>
        <v>A</v>
      </c>
      <c r="C159" s="367" t="str">
        <f>VLOOKUP(A159,'ABC Analysis Results'!$A$2:$C$140,3,0)</f>
        <v>C</v>
      </c>
    </row>
    <row r="160">
      <c r="A160" s="359">
        <v>1811132.0</v>
      </c>
      <c r="B160" s="367" t="str">
        <f>VLOOKUP(A160,'ABC Analysis Results'!$A$2:$C$140,2,0)</f>
        <v>B</v>
      </c>
      <c r="C160" s="367" t="str">
        <f>VLOOKUP(A160,'ABC Analysis Results'!$A$2:$C$140,3,0)</f>
        <v>C</v>
      </c>
    </row>
    <row r="161">
      <c r="A161" s="359">
        <v>1811133.0</v>
      </c>
      <c r="B161" s="367" t="str">
        <f>VLOOKUP(A161,'ABC Analysis Results'!$A$2:$C$140,2,0)</f>
        <v>A</v>
      </c>
      <c r="C161" s="367" t="str">
        <f>VLOOKUP(A161,'ABC Analysis Results'!$A$2:$C$140,3,0)</f>
        <v>B</v>
      </c>
    </row>
    <row r="164">
      <c r="A164" s="356" t="s">
        <v>310</v>
      </c>
      <c r="B164" s="357" t="s">
        <v>569</v>
      </c>
      <c r="C164" s="357" t="s">
        <v>570</v>
      </c>
      <c r="E164" s="156" t="s">
        <v>310</v>
      </c>
      <c r="F164" s="357" t="s">
        <v>569</v>
      </c>
      <c r="G164" s="357" t="s">
        <v>570</v>
      </c>
    </row>
    <row r="165">
      <c r="A165" s="359">
        <v>1811134.0</v>
      </c>
      <c r="B165" s="367" t="str">
        <f>VLOOKUP(A165,'ABC Analysis Results'!$A$2:$C$140,2,0)</f>
        <v>C</v>
      </c>
      <c r="C165" s="367" t="str">
        <f>VLOOKUP(A165,'ABC Analysis Results'!$A$2:$C$140,3,0)</f>
        <v>C</v>
      </c>
      <c r="E165" s="366" t="s">
        <v>571</v>
      </c>
      <c r="F165" s="367">
        <f>COUNTIF($B$165:$B$171,"A")</f>
        <v>0</v>
      </c>
      <c r="G165" s="367">
        <f>COUNTIF($C$165:$C$171,"A")</f>
        <v>0</v>
      </c>
    </row>
    <row r="166">
      <c r="A166" s="359">
        <v>1811135.0</v>
      </c>
      <c r="B166" s="367" t="str">
        <f>VLOOKUP(A166,'ABC Analysis Results'!$A$2:$C$140,2,0)</f>
        <v>C</v>
      </c>
      <c r="C166" s="367" t="str">
        <f>VLOOKUP(A166,'ABC Analysis Results'!$A$2:$C$140,3,0)</f>
        <v>C</v>
      </c>
      <c r="E166" s="366" t="s">
        <v>572</v>
      </c>
      <c r="F166" s="367">
        <f>COUNTIF($B$165:$B$171,"B")</f>
        <v>1</v>
      </c>
      <c r="G166" s="367">
        <f>COUNTIF($C$165:$C$171,"B")</f>
        <v>0</v>
      </c>
    </row>
    <row r="167">
      <c r="A167" s="359">
        <v>1811136.0</v>
      </c>
      <c r="B167" s="367" t="str">
        <f>VLOOKUP(A167,'ABC Analysis Results'!$A$2:$C$140,2,0)</f>
        <v>C</v>
      </c>
      <c r="C167" s="367" t="str">
        <f>VLOOKUP(A167,'ABC Analysis Results'!$A$2:$C$140,3,0)</f>
        <v>C</v>
      </c>
      <c r="E167" s="366" t="s">
        <v>573</v>
      </c>
      <c r="F167" s="367">
        <f>COUNTIF($B$165:$B$171,"C")</f>
        <v>6</v>
      </c>
      <c r="G167" s="367">
        <f>COUNTIF($C$165:$C$171,"C")</f>
        <v>7</v>
      </c>
    </row>
    <row r="168">
      <c r="A168" s="359">
        <v>1811137.0</v>
      </c>
      <c r="B168" s="367" t="str">
        <f>VLOOKUP(A168,'ABC Analysis Results'!$A$2:$C$140,2,0)</f>
        <v>C</v>
      </c>
      <c r="C168" s="367" t="str">
        <f>VLOOKUP(A168,'ABC Analysis Results'!$A$2:$C$140,3,0)</f>
        <v>C</v>
      </c>
      <c r="E168" s="157" t="s">
        <v>507</v>
      </c>
      <c r="F168" s="134">
        <f t="shared" ref="F168:G168" si="11">SUM(F165:F167)</f>
        <v>7</v>
      </c>
      <c r="G168" s="134">
        <f t="shared" si="11"/>
        <v>7</v>
      </c>
    </row>
    <row r="169">
      <c r="A169" s="359">
        <v>1811138.0</v>
      </c>
      <c r="B169" s="367" t="str">
        <f>VLOOKUP(A169,'ABC Analysis Results'!$A$2:$C$140,2,0)</f>
        <v>B</v>
      </c>
      <c r="C169" s="367" t="str">
        <f>VLOOKUP(A169,'ABC Analysis Results'!$A$2:$C$140,3,0)</f>
        <v>C</v>
      </c>
    </row>
    <row r="170">
      <c r="A170" s="359">
        <v>1811139.0</v>
      </c>
      <c r="B170" s="367" t="str">
        <f>VLOOKUP(A170,'ABC Analysis Results'!$A$2:$C$140,2,0)</f>
        <v>C</v>
      </c>
      <c r="C170" s="367" t="str">
        <f>VLOOKUP(A170,'ABC Analysis Results'!$A$2:$C$140,3,0)</f>
        <v>C</v>
      </c>
    </row>
    <row r="171">
      <c r="A171" s="359">
        <v>1811140.0</v>
      </c>
      <c r="B171" s="367" t="str">
        <f>VLOOKUP(A171,'ABC Analysis Results'!$A$2:$C$140,2,0)</f>
        <v>C</v>
      </c>
      <c r="C171" s="367" t="str">
        <f>VLOOKUP(A171,'ABC Analysis Results'!$A$2:$C$140,3,0)</f>
        <v>C</v>
      </c>
      <c r="E171" s="157" t="s">
        <v>574</v>
      </c>
      <c r="G171" s="134">
        <f>SUM(G168+G142+G133+G124+G117+G100+G89+G70+G54+G28+G5)</f>
        <v>139</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43" max="143" width="28.29"/>
  </cols>
  <sheetData>
    <row r="1">
      <c r="A1" s="368" t="s">
        <v>575</v>
      </c>
      <c r="B1" s="369" t="s">
        <v>335</v>
      </c>
      <c r="C1" s="370" t="s">
        <v>336</v>
      </c>
      <c r="D1" s="370" t="s">
        <v>337</v>
      </c>
      <c r="E1" s="370" t="s">
        <v>338</v>
      </c>
      <c r="F1" s="370" t="s">
        <v>339</v>
      </c>
      <c r="G1" s="370" t="s">
        <v>340</v>
      </c>
      <c r="H1" s="370" t="s">
        <v>341</v>
      </c>
      <c r="I1" s="370" t="s">
        <v>342</v>
      </c>
      <c r="J1" s="370" t="s">
        <v>343</v>
      </c>
      <c r="K1" s="370" t="s">
        <v>344</v>
      </c>
      <c r="L1" s="370" t="s">
        <v>345</v>
      </c>
      <c r="M1" s="370" t="s">
        <v>346</v>
      </c>
      <c r="N1" s="370" t="s">
        <v>347</v>
      </c>
      <c r="O1" s="370" t="s">
        <v>348</v>
      </c>
      <c r="P1" s="370" t="s">
        <v>349</v>
      </c>
      <c r="Q1" s="370" t="s">
        <v>350</v>
      </c>
      <c r="R1" s="370" t="s">
        <v>351</v>
      </c>
      <c r="S1" s="370" t="s">
        <v>352</v>
      </c>
      <c r="T1" s="370" t="s">
        <v>353</v>
      </c>
      <c r="U1" s="370" t="s">
        <v>354</v>
      </c>
      <c r="V1" s="370" t="s">
        <v>355</v>
      </c>
      <c r="W1" s="370" t="s">
        <v>356</v>
      </c>
      <c r="X1" s="370" t="s">
        <v>357</v>
      </c>
      <c r="Y1" s="370" t="s">
        <v>358</v>
      </c>
      <c r="Z1" s="370" t="s">
        <v>359</v>
      </c>
      <c r="AA1" s="370" t="s">
        <v>360</v>
      </c>
      <c r="AB1" s="370" t="s">
        <v>361</v>
      </c>
      <c r="AC1" s="370" t="s">
        <v>362</v>
      </c>
      <c r="AD1" s="370" t="s">
        <v>363</v>
      </c>
      <c r="AE1" s="370" t="s">
        <v>364</v>
      </c>
      <c r="AF1" s="370" t="s">
        <v>365</v>
      </c>
      <c r="AG1" s="370" t="s">
        <v>366</v>
      </c>
      <c r="AH1" s="370" t="s">
        <v>367</v>
      </c>
      <c r="AI1" s="370" t="s">
        <v>368</v>
      </c>
      <c r="AJ1" s="370" t="s">
        <v>369</v>
      </c>
      <c r="AK1" s="370" t="s">
        <v>370</v>
      </c>
      <c r="AL1" s="370" t="s">
        <v>371</v>
      </c>
      <c r="AM1" s="370" t="s">
        <v>372</v>
      </c>
      <c r="AN1" s="370" t="s">
        <v>373</v>
      </c>
      <c r="AO1" s="370" t="s">
        <v>374</v>
      </c>
      <c r="AP1" s="370" t="s">
        <v>375</v>
      </c>
      <c r="AQ1" s="370" t="s">
        <v>376</v>
      </c>
      <c r="AR1" s="370" t="s">
        <v>377</v>
      </c>
      <c r="AS1" s="370" t="s">
        <v>378</v>
      </c>
      <c r="AT1" s="370" t="s">
        <v>379</v>
      </c>
      <c r="AU1" s="370" t="s">
        <v>380</v>
      </c>
      <c r="AV1" s="370" t="s">
        <v>381</v>
      </c>
      <c r="AW1" s="370" t="s">
        <v>382</v>
      </c>
      <c r="AX1" s="370" t="s">
        <v>383</v>
      </c>
      <c r="AY1" s="370" t="s">
        <v>384</v>
      </c>
      <c r="AZ1" s="370" t="s">
        <v>385</v>
      </c>
      <c r="BA1" s="370" t="s">
        <v>386</v>
      </c>
      <c r="BB1" s="370" t="s">
        <v>387</v>
      </c>
      <c r="BC1" s="370" t="s">
        <v>388</v>
      </c>
      <c r="BD1" s="370" t="s">
        <v>389</v>
      </c>
      <c r="BE1" s="370" t="s">
        <v>390</v>
      </c>
      <c r="BF1" s="370" t="s">
        <v>391</v>
      </c>
      <c r="BG1" s="370" t="s">
        <v>392</v>
      </c>
      <c r="BH1" s="370" t="s">
        <v>393</v>
      </c>
      <c r="BI1" s="370" t="s">
        <v>394</v>
      </c>
      <c r="BJ1" s="370" t="s">
        <v>395</v>
      </c>
      <c r="BK1" s="370" t="s">
        <v>396</v>
      </c>
      <c r="BL1" s="370" t="s">
        <v>397</v>
      </c>
      <c r="BM1" s="370" t="s">
        <v>398</v>
      </c>
      <c r="BN1" s="370" t="s">
        <v>399</v>
      </c>
      <c r="BO1" s="370" t="s">
        <v>400</v>
      </c>
      <c r="BP1" s="370" t="s">
        <v>401</v>
      </c>
      <c r="BQ1" s="370" t="s">
        <v>402</v>
      </c>
      <c r="BR1" s="370" t="s">
        <v>403</v>
      </c>
      <c r="BS1" s="370" t="s">
        <v>404</v>
      </c>
      <c r="BT1" s="370" t="s">
        <v>405</v>
      </c>
      <c r="BU1" s="370" t="s">
        <v>406</v>
      </c>
      <c r="BV1" s="370" t="s">
        <v>407</v>
      </c>
      <c r="BW1" s="370" t="s">
        <v>408</v>
      </c>
      <c r="BX1" s="370" t="s">
        <v>409</v>
      </c>
      <c r="BY1" s="370" t="s">
        <v>410</v>
      </c>
      <c r="BZ1" s="370" t="s">
        <v>411</v>
      </c>
      <c r="CA1" s="370" t="s">
        <v>412</v>
      </c>
      <c r="CB1" s="370" t="s">
        <v>413</v>
      </c>
      <c r="CC1" s="370" t="s">
        <v>414</v>
      </c>
      <c r="CD1" s="370" t="s">
        <v>415</v>
      </c>
      <c r="CE1" s="370" t="s">
        <v>416</v>
      </c>
      <c r="CF1" s="370" t="s">
        <v>417</v>
      </c>
      <c r="CG1" s="370" t="s">
        <v>418</v>
      </c>
      <c r="CH1" s="370" t="s">
        <v>419</v>
      </c>
      <c r="CI1" s="370" t="s">
        <v>420</v>
      </c>
      <c r="CJ1" s="370" t="s">
        <v>421</v>
      </c>
      <c r="CK1" s="370" t="s">
        <v>422</v>
      </c>
      <c r="CL1" s="370" t="s">
        <v>423</v>
      </c>
      <c r="CM1" s="370" t="s">
        <v>424</v>
      </c>
      <c r="CN1" s="370" t="s">
        <v>425</v>
      </c>
      <c r="CO1" s="370" t="s">
        <v>426</v>
      </c>
      <c r="CP1" s="370" t="s">
        <v>427</v>
      </c>
      <c r="CQ1" s="370" t="s">
        <v>428</v>
      </c>
      <c r="CR1" s="370" t="s">
        <v>429</v>
      </c>
      <c r="CS1" s="370" t="s">
        <v>430</v>
      </c>
      <c r="CT1" s="370" t="s">
        <v>431</v>
      </c>
      <c r="CU1" s="370" t="s">
        <v>432</v>
      </c>
      <c r="CV1" s="370" t="s">
        <v>433</v>
      </c>
      <c r="CW1" s="370" t="s">
        <v>434</v>
      </c>
      <c r="CX1" s="370" t="s">
        <v>435</v>
      </c>
      <c r="CY1" s="370" t="s">
        <v>436</v>
      </c>
      <c r="CZ1" s="370" t="s">
        <v>437</v>
      </c>
      <c r="DA1" s="370" t="s">
        <v>438</v>
      </c>
      <c r="DB1" s="370" t="s">
        <v>439</v>
      </c>
      <c r="DC1" s="370" t="s">
        <v>440</v>
      </c>
      <c r="DD1" s="370" t="s">
        <v>441</v>
      </c>
      <c r="DE1" s="370" t="s">
        <v>442</v>
      </c>
      <c r="DF1" s="370" t="s">
        <v>443</v>
      </c>
      <c r="DG1" s="370" t="s">
        <v>444</v>
      </c>
      <c r="DH1" s="370" t="s">
        <v>445</v>
      </c>
      <c r="DI1" s="370" t="s">
        <v>446</v>
      </c>
      <c r="DJ1" s="370" t="s">
        <v>447</v>
      </c>
      <c r="DK1" s="370" t="s">
        <v>448</v>
      </c>
      <c r="DL1" s="370" t="s">
        <v>449</v>
      </c>
      <c r="DM1" s="370" t="s">
        <v>450</v>
      </c>
      <c r="DN1" s="370" t="s">
        <v>451</v>
      </c>
      <c r="DO1" s="370" t="s">
        <v>452</v>
      </c>
      <c r="DP1" s="370" t="s">
        <v>453</v>
      </c>
      <c r="DQ1" s="370" t="s">
        <v>454</v>
      </c>
      <c r="DR1" s="370" t="s">
        <v>455</v>
      </c>
      <c r="DS1" s="370" t="s">
        <v>456</v>
      </c>
      <c r="DT1" s="370" t="s">
        <v>457</v>
      </c>
      <c r="DU1" s="370" t="s">
        <v>458</v>
      </c>
      <c r="DV1" s="370" t="s">
        <v>459</v>
      </c>
      <c r="DW1" s="370" t="s">
        <v>460</v>
      </c>
      <c r="DX1" s="370" t="s">
        <v>461</v>
      </c>
      <c r="DY1" s="370" t="s">
        <v>462</v>
      </c>
      <c r="DZ1" s="370" t="s">
        <v>463</v>
      </c>
      <c r="EA1" s="370" t="s">
        <v>464</v>
      </c>
      <c r="EB1" s="370" t="s">
        <v>465</v>
      </c>
      <c r="EC1" s="370" t="s">
        <v>466</v>
      </c>
      <c r="ED1" s="370" t="s">
        <v>467</v>
      </c>
      <c r="EE1" s="370" t="s">
        <v>468</v>
      </c>
      <c r="EF1" s="370" t="s">
        <v>469</v>
      </c>
      <c r="EG1" s="370" t="s">
        <v>470</v>
      </c>
      <c r="EH1" s="370" t="s">
        <v>471</v>
      </c>
      <c r="EI1" s="370" t="s">
        <v>472</v>
      </c>
      <c r="EJ1" s="370" t="s">
        <v>473</v>
      </c>
      <c r="EK1" s="371" t="s">
        <v>474</v>
      </c>
      <c r="EL1" s="372"/>
      <c r="EM1" s="373" t="s">
        <v>576</v>
      </c>
    </row>
    <row r="2">
      <c r="A2" s="50">
        <v>1811001.0</v>
      </c>
      <c r="B2" s="374">
        <v>168.5772</v>
      </c>
      <c r="C2" s="180">
        <v>0.0</v>
      </c>
      <c r="D2" s="180">
        <v>0.0</v>
      </c>
      <c r="E2" s="180">
        <v>0.0</v>
      </c>
      <c r="F2" s="180">
        <v>0.0</v>
      </c>
      <c r="G2" s="180">
        <v>117.7176</v>
      </c>
      <c r="H2" s="180">
        <v>0.0</v>
      </c>
      <c r="I2" s="180">
        <v>0.0</v>
      </c>
      <c r="J2" s="180">
        <v>0.0</v>
      </c>
      <c r="K2" s="180">
        <v>0.0</v>
      </c>
      <c r="L2" s="180">
        <v>102.92099999999999</v>
      </c>
      <c r="M2" s="180">
        <v>0.0</v>
      </c>
      <c r="N2" s="180">
        <v>0.0</v>
      </c>
      <c r="O2" s="180">
        <v>0.0</v>
      </c>
      <c r="P2" s="180">
        <v>0.0</v>
      </c>
      <c r="Q2" s="180">
        <v>288.267525</v>
      </c>
      <c r="R2" s="180">
        <v>0.0</v>
      </c>
      <c r="S2" s="180">
        <v>0.0</v>
      </c>
      <c r="T2" s="180">
        <v>0.0</v>
      </c>
      <c r="U2" s="180">
        <v>0.0</v>
      </c>
      <c r="V2" s="180">
        <v>0.0</v>
      </c>
      <c r="W2" s="180">
        <v>0.0</v>
      </c>
      <c r="X2" s="180">
        <v>0.0</v>
      </c>
      <c r="Y2" s="180">
        <v>0.0</v>
      </c>
      <c r="Z2" s="180">
        <v>166.35996</v>
      </c>
      <c r="AA2" s="180">
        <v>0.0</v>
      </c>
      <c r="AB2" s="180">
        <v>0.0</v>
      </c>
      <c r="AC2" s="180">
        <v>0.0</v>
      </c>
      <c r="AD2" s="180">
        <v>0.0</v>
      </c>
      <c r="AE2" s="180">
        <v>0.0</v>
      </c>
      <c r="AF2" s="180">
        <v>0.0</v>
      </c>
      <c r="AG2" s="180">
        <v>0.0</v>
      </c>
      <c r="AH2" s="180">
        <v>176.66766</v>
      </c>
      <c r="AI2" s="180">
        <v>0.0</v>
      </c>
      <c r="AJ2" s="180">
        <v>0.0</v>
      </c>
      <c r="AK2" s="180">
        <v>0.0</v>
      </c>
      <c r="AL2" s="180">
        <v>0.0</v>
      </c>
      <c r="AM2" s="180">
        <v>0.0</v>
      </c>
      <c r="AN2" s="180">
        <v>0.0</v>
      </c>
      <c r="AO2" s="180">
        <v>0.0</v>
      </c>
      <c r="AP2" s="180">
        <v>71.3856</v>
      </c>
      <c r="AQ2" s="180">
        <v>0.0</v>
      </c>
      <c r="AR2" s="180">
        <v>0.0</v>
      </c>
      <c r="AS2" s="180">
        <v>0.0</v>
      </c>
      <c r="AT2" s="180">
        <v>0.0</v>
      </c>
      <c r="AU2" s="180">
        <v>0.0</v>
      </c>
      <c r="AV2" s="180">
        <v>0.0</v>
      </c>
      <c r="AW2" s="180">
        <v>0.0</v>
      </c>
      <c r="AX2" s="180">
        <v>0.0</v>
      </c>
      <c r="AY2" s="180">
        <v>0.0</v>
      </c>
      <c r="AZ2" s="180">
        <v>0.0</v>
      </c>
      <c r="BA2" s="180">
        <v>0.0</v>
      </c>
      <c r="BB2" s="180">
        <v>0.0</v>
      </c>
      <c r="BC2" s="180">
        <v>0.0</v>
      </c>
      <c r="BD2" s="180">
        <v>0.0</v>
      </c>
      <c r="BE2" s="180">
        <v>0.0</v>
      </c>
      <c r="BF2" s="180">
        <v>0.0</v>
      </c>
      <c r="BG2" s="180">
        <v>0.0</v>
      </c>
      <c r="BH2" s="180">
        <v>0.0</v>
      </c>
      <c r="BI2" s="180">
        <v>0.0</v>
      </c>
      <c r="BJ2" s="180">
        <v>0.0</v>
      </c>
      <c r="BK2" s="180">
        <v>0.0</v>
      </c>
      <c r="BL2" s="180">
        <v>0.0</v>
      </c>
      <c r="BM2" s="180">
        <v>0.0</v>
      </c>
      <c r="BN2" s="180">
        <v>0.0</v>
      </c>
      <c r="BO2" s="180">
        <v>0.0</v>
      </c>
      <c r="BP2" s="180">
        <v>0.0</v>
      </c>
      <c r="BQ2" s="180">
        <v>0.0</v>
      </c>
      <c r="BR2" s="180">
        <v>0.0</v>
      </c>
      <c r="BS2" s="180">
        <v>0.0</v>
      </c>
      <c r="BT2" s="180">
        <v>0.0</v>
      </c>
      <c r="BU2" s="180">
        <v>0.0</v>
      </c>
      <c r="BV2" s="180">
        <v>0.0</v>
      </c>
      <c r="BW2" s="180">
        <v>0.0</v>
      </c>
      <c r="BX2" s="180">
        <v>0.0</v>
      </c>
      <c r="BY2" s="180">
        <v>0.0</v>
      </c>
      <c r="BZ2" s="180">
        <v>0.0</v>
      </c>
      <c r="CA2" s="180">
        <v>0.0</v>
      </c>
      <c r="CB2" s="180">
        <v>171.522</v>
      </c>
      <c r="CC2" s="180">
        <v>0.0</v>
      </c>
      <c r="CD2" s="180">
        <v>0.0</v>
      </c>
      <c r="CE2" s="180">
        <v>0.0</v>
      </c>
      <c r="CF2" s="180">
        <v>0.0</v>
      </c>
      <c r="CG2" s="180">
        <v>0.0</v>
      </c>
      <c r="CH2" s="180">
        <v>0.0</v>
      </c>
      <c r="CI2" s="180">
        <v>0.0</v>
      </c>
      <c r="CJ2" s="180">
        <v>0.0</v>
      </c>
      <c r="CK2" s="180">
        <v>0.0</v>
      </c>
      <c r="CL2" s="180">
        <v>0.0</v>
      </c>
      <c r="CM2" s="180">
        <v>0.0</v>
      </c>
      <c r="CN2" s="180">
        <v>0.0</v>
      </c>
      <c r="CO2" s="180">
        <v>0.0</v>
      </c>
      <c r="CP2" s="180">
        <v>0.0</v>
      </c>
      <c r="CQ2" s="180">
        <v>0.0</v>
      </c>
      <c r="CR2" s="180">
        <v>0.0</v>
      </c>
      <c r="CS2" s="180">
        <v>0.0</v>
      </c>
      <c r="CT2" s="180">
        <v>0.0</v>
      </c>
      <c r="CU2" s="180">
        <v>0.0</v>
      </c>
      <c r="CV2" s="180">
        <v>57.057</v>
      </c>
      <c r="CW2" s="180">
        <v>0.0</v>
      </c>
      <c r="CX2" s="180">
        <v>0.0</v>
      </c>
      <c r="CY2" s="180">
        <v>0.0</v>
      </c>
      <c r="CZ2" s="180">
        <v>0.0</v>
      </c>
      <c r="DA2" s="180">
        <v>0.0</v>
      </c>
      <c r="DB2" s="180">
        <v>0.0</v>
      </c>
      <c r="DC2" s="180">
        <v>0.0</v>
      </c>
      <c r="DD2" s="180">
        <v>0.0</v>
      </c>
      <c r="DE2" s="180">
        <v>0.0</v>
      </c>
      <c r="DF2" s="180">
        <v>0.0</v>
      </c>
      <c r="DG2" s="180">
        <v>0.0</v>
      </c>
      <c r="DH2" s="180">
        <v>0.0</v>
      </c>
      <c r="DI2" s="180">
        <v>0.0</v>
      </c>
      <c r="DJ2" s="180">
        <v>0.0</v>
      </c>
      <c r="DK2" s="180">
        <v>0.0</v>
      </c>
      <c r="DL2" s="180">
        <v>0.0</v>
      </c>
      <c r="DM2" s="180">
        <v>0.0</v>
      </c>
      <c r="DN2" s="180">
        <v>0.0</v>
      </c>
      <c r="DO2" s="180">
        <v>0.0</v>
      </c>
      <c r="DP2" s="180">
        <v>0.0</v>
      </c>
      <c r="DQ2" s="180">
        <v>0.0</v>
      </c>
      <c r="DR2" s="180">
        <v>0.0</v>
      </c>
      <c r="DS2" s="180">
        <v>0.0</v>
      </c>
      <c r="DT2" s="180">
        <v>0.0</v>
      </c>
      <c r="DU2" s="180">
        <v>0.0</v>
      </c>
      <c r="DV2" s="180">
        <v>0.0</v>
      </c>
      <c r="DW2" s="180">
        <v>0.0</v>
      </c>
      <c r="DX2" s="180">
        <v>0.0</v>
      </c>
      <c r="DY2" s="180">
        <v>0.0</v>
      </c>
      <c r="DZ2" s="180">
        <v>0.0</v>
      </c>
      <c r="EA2" s="180">
        <v>0.0</v>
      </c>
      <c r="EB2" s="180">
        <v>0.0</v>
      </c>
      <c r="EC2" s="180">
        <v>0.0</v>
      </c>
      <c r="ED2" s="180">
        <v>0.0</v>
      </c>
      <c r="EE2" s="180">
        <v>0.0</v>
      </c>
      <c r="EF2" s="180">
        <v>0.0</v>
      </c>
      <c r="EG2" s="180">
        <v>0.0</v>
      </c>
      <c r="EH2" s="180">
        <v>0.0</v>
      </c>
      <c r="EI2" s="180">
        <v>0.0</v>
      </c>
      <c r="EJ2" s="180">
        <v>0.0</v>
      </c>
      <c r="EK2" s="375">
        <v>0.0</v>
      </c>
      <c r="EL2" s="50">
        <v>1811001.0</v>
      </c>
      <c r="EM2" s="376">
        <f t="shared" ref="EM2:EM140" si="1">SUM(B2:EK2)</f>
        <v>1320.475545</v>
      </c>
    </row>
    <row r="3">
      <c r="A3" s="50">
        <v>1811002.0</v>
      </c>
      <c r="B3" s="374">
        <v>137.905515</v>
      </c>
      <c r="C3" s="180">
        <v>0.0</v>
      </c>
      <c r="D3" s="180">
        <v>0.0</v>
      </c>
      <c r="E3" s="180">
        <v>0.0</v>
      </c>
      <c r="F3" s="180">
        <v>0.0</v>
      </c>
      <c r="G3" s="180">
        <v>96.3144</v>
      </c>
      <c r="H3" s="180">
        <v>0.0</v>
      </c>
      <c r="I3" s="180">
        <v>0.0</v>
      </c>
      <c r="J3" s="180">
        <v>0.0</v>
      </c>
      <c r="K3" s="180">
        <v>0.0</v>
      </c>
      <c r="L3" s="180">
        <v>84.22049999999999</v>
      </c>
      <c r="M3" s="180">
        <v>0.0</v>
      </c>
      <c r="N3" s="180">
        <v>0.0</v>
      </c>
      <c r="O3" s="180">
        <v>0.0</v>
      </c>
      <c r="P3" s="180">
        <v>0.0</v>
      </c>
      <c r="Q3" s="180">
        <v>235.74915</v>
      </c>
      <c r="R3" s="180">
        <v>0.0</v>
      </c>
      <c r="S3" s="180">
        <v>0.0</v>
      </c>
      <c r="T3" s="180">
        <v>0.0</v>
      </c>
      <c r="U3" s="180">
        <v>0.0</v>
      </c>
      <c r="V3" s="180">
        <v>0.0</v>
      </c>
      <c r="W3" s="180">
        <v>0.0</v>
      </c>
      <c r="X3" s="180">
        <v>0.0</v>
      </c>
      <c r="Y3" s="180">
        <v>0.0</v>
      </c>
      <c r="Z3" s="180">
        <v>136.04760000000002</v>
      </c>
      <c r="AA3" s="180">
        <v>0.0</v>
      </c>
      <c r="AB3" s="180">
        <v>0.0</v>
      </c>
      <c r="AC3" s="180">
        <v>0.0</v>
      </c>
      <c r="AD3" s="180">
        <v>0.0</v>
      </c>
      <c r="AE3" s="180">
        <v>0.0</v>
      </c>
      <c r="AF3" s="180">
        <v>0.0</v>
      </c>
      <c r="AG3" s="180">
        <v>0.0</v>
      </c>
      <c r="AH3" s="180">
        <v>144.612</v>
      </c>
      <c r="AI3" s="180">
        <v>0.0</v>
      </c>
      <c r="AJ3" s="180">
        <v>0.0</v>
      </c>
      <c r="AK3" s="180">
        <v>0.0</v>
      </c>
      <c r="AL3" s="180">
        <v>0.0</v>
      </c>
      <c r="AM3" s="180">
        <v>0.0</v>
      </c>
      <c r="AN3" s="180">
        <v>0.0</v>
      </c>
      <c r="AO3" s="180">
        <v>0.0</v>
      </c>
      <c r="AP3" s="180">
        <v>58.406400000000005</v>
      </c>
      <c r="AQ3" s="180">
        <v>0.0</v>
      </c>
      <c r="AR3" s="180">
        <v>0.0</v>
      </c>
      <c r="AS3" s="180">
        <v>0.0</v>
      </c>
      <c r="AT3" s="180">
        <v>0.0</v>
      </c>
      <c r="AU3" s="180">
        <v>0.0</v>
      </c>
      <c r="AV3" s="180">
        <v>0.0</v>
      </c>
      <c r="AW3" s="180">
        <v>0.0</v>
      </c>
      <c r="AX3" s="180">
        <v>0.0</v>
      </c>
      <c r="AY3" s="180">
        <v>0.0</v>
      </c>
      <c r="AZ3" s="180">
        <v>0.0</v>
      </c>
      <c r="BA3" s="180">
        <v>0.0</v>
      </c>
      <c r="BB3" s="180">
        <v>0.0</v>
      </c>
      <c r="BC3" s="180">
        <v>0.0</v>
      </c>
      <c r="BD3" s="180">
        <v>0.0</v>
      </c>
      <c r="BE3" s="180">
        <v>0.0</v>
      </c>
      <c r="BF3" s="180">
        <v>0.0</v>
      </c>
      <c r="BG3" s="180">
        <v>0.0</v>
      </c>
      <c r="BH3" s="180">
        <v>0.0</v>
      </c>
      <c r="BI3" s="180">
        <v>0.0</v>
      </c>
      <c r="BJ3" s="180">
        <v>0.0</v>
      </c>
      <c r="BK3" s="180">
        <v>0.0</v>
      </c>
      <c r="BL3" s="180">
        <v>0.0</v>
      </c>
      <c r="BM3" s="180">
        <v>0.0</v>
      </c>
      <c r="BN3" s="180">
        <v>0.0</v>
      </c>
      <c r="BO3" s="180">
        <v>0.0</v>
      </c>
      <c r="BP3" s="180">
        <v>0.0</v>
      </c>
      <c r="BQ3" s="180">
        <v>0.0</v>
      </c>
      <c r="BR3" s="180">
        <v>0.0</v>
      </c>
      <c r="BS3" s="180">
        <v>0.0</v>
      </c>
      <c r="BT3" s="180">
        <v>0.0</v>
      </c>
      <c r="BU3" s="180">
        <v>0.0</v>
      </c>
      <c r="BV3" s="180">
        <v>0.0</v>
      </c>
      <c r="BW3" s="180">
        <v>0.0</v>
      </c>
      <c r="BX3" s="180">
        <v>0.0</v>
      </c>
      <c r="BY3" s="180">
        <v>0.0</v>
      </c>
      <c r="BZ3" s="180">
        <v>0.0</v>
      </c>
      <c r="CA3" s="180">
        <v>0.0</v>
      </c>
      <c r="CB3" s="180">
        <v>140.4</v>
      </c>
      <c r="CC3" s="180">
        <v>0.0</v>
      </c>
      <c r="CD3" s="180">
        <v>0.0</v>
      </c>
      <c r="CE3" s="180">
        <v>0.0</v>
      </c>
      <c r="CF3" s="180">
        <v>0.0</v>
      </c>
      <c r="CG3" s="180">
        <v>0.0</v>
      </c>
      <c r="CH3" s="180">
        <v>0.0</v>
      </c>
      <c r="CI3" s="180">
        <v>0.0</v>
      </c>
      <c r="CJ3" s="180">
        <v>0.0</v>
      </c>
      <c r="CK3" s="180">
        <v>0.0</v>
      </c>
      <c r="CL3" s="180">
        <v>0.0</v>
      </c>
      <c r="CM3" s="180">
        <v>0.0</v>
      </c>
      <c r="CN3" s="180">
        <v>0.0</v>
      </c>
      <c r="CO3" s="180">
        <v>0.0</v>
      </c>
      <c r="CP3" s="180">
        <v>0.0</v>
      </c>
      <c r="CQ3" s="180">
        <v>0.0</v>
      </c>
      <c r="CR3" s="180">
        <v>0.0</v>
      </c>
      <c r="CS3" s="180">
        <v>0.0</v>
      </c>
      <c r="CT3" s="180">
        <v>0.0</v>
      </c>
      <c r="CU3" s="180">
        <v>0.0</v>
      </c>
      <c r="CV3" s="180">
        <v>46.68300000000001</v>
      </c>
      <c r="CW3" s="180">
        <v>0.0</v>
      </c>
      <c r="CX3" s="180">
        <v>0.0</v>
      </c>
      <c r="CY3" s="180">
        <v>0.0</v>
      </c>
      <c r="CZ3" s="180">
        <v>0.0</v>
      </c>
      <c r="DA3" s="180">
        <v>0.0</v>
      </c>
      <c r="DB3" s="180">
        <v>0.0</v>
      </c>
      <c r="DC3" s="180">
        <v>0.0</v>
      </c>
      <c r="DD3" s="180">
        <v>0.0</v>
      </c>
      <c r="DE3" s="180">
        <v>0.0</v>
      </c>
      <c r="DF3" s="180">
        <v>0.0</v>
      </c>
      <c r="DG3" s="180">
        <v>0.0</v>
      </c>
      <c r="DH3" s="180">
        <v>0.0</v>
      </c>
      <c r="DI3" s="180">
        <v>0.0</v>
      </c>
      <c r="DJ3" s="180">
        <v>0.0</v>
      </c>
      <c r="DK3" s="180">
        <v>0.0</v>
      </c>
      <c r="DL3" s="180">
        <v>0.0</v>
      </c>
      <c r="DM3" s="180">
        <v>0.0</v>
      </c>
      <c r="DN3" s="180">
        <v>0.0</v>
      </c>
      <c r="DO3" s="180">
        <v>0.0</v>
      </c>
      <c r="DP3" s="180">
        <v>0.0</v>
      </c>
      <c r="DQ3" s="180">
        <v>0.0</v>
      </c>
      <c r="DR3" s="180">
        <v>0.0</v>
      </c>
      <c r="DS3" s="180">
        <v>0.0</v>
      </c>
      <c r="DT3" s="180">
        <v>0.0</v>
      </c>
      <c r="DU3" s="180">
        <v>0.0</v>
      </c>
      <c r="DV3" s="180">
        <v>0.0</v>
      </c>
      <c r="DW3" s="180">
        <v>0.0</v>
      </c>
      <c r="DX3" s="180">
        <v>0.0</v>
      </c>
      <c r="DY3" s="180">
        <v>0.0</v>
      </c>
      <c r="DZ3" s="180">
        <v>0.0</v>
      </c>
      <c r="EA3" s="180">
        <v>0.0</v>
      </c>
      <c r="EB3" s="180">
        <v>0.0</v>
      </c>
      <c r="EC3" s="180">
        <v>0.0</v>
      </c>
      <c r="ED3" s="180">
        <v>0.0</v>
      </c>
      <c r="EE3" s="180">
        <v>0.0</v>
      </c>
      <c r="EF3" s="180">
        <v>0.0</v>
      </c>
      <c r="EG3" s="180">
        <v>0.0</v>
      </c>
      <c r="EH3" s="180">
        <v>0.0</v>
      </c>
      <c r="EI3" s="180">
        <v>0.0</v>
      </c>
      <c r="EJ3" s="180">
        <v>0.0</v>
      </c>
      <c r="EK3" s="375">
        <v>0.0</v>
      </c>
      <c r="EL3" s="50">
        <v>1811002.0</v>
      </c>
      <c r="EM3" s="376">
        <f t="shared" si="1"/>
        <v>1080.338565</v>
      </c>
    </row>
    <row r="4">
      <c r="A4" s="50">
        <v>1811003.0</v>
      </c>
      <c r="B4" s="374">
        <v>0.0</v>
      </c>
      <c r="C4" s="180">
        <v>44.14410000000001</v>
      </c>
      <c r="D4" s="180">
        <v>0.0</v>
      </c>
      <c r="E4" s="180">
        <v>0.0</v>
      </c>
      <c r="F4" s="180">
        <v>0.0</v>
      </c>
      <c r="G4" s="180">
        <v>0.0</v>
      </c>
      <c r="H4" s="180">
        <v>32.104800000000004</v>
      </c>
      <c r="I4" s="180">
        <v>0.0</v>
      </c>
      <c r="J4" s="180">
        <v>0.0</v>
      </c>
      <c r="K4" s="180">
        <v>0.0</v>
      </c>
      <c r="L4" s="180">
        <v>0.0</v>
      </c>
      <c r="M4" s="180">
        <v>28.96257</v>
      </c>
      <c r="N4" s="180">
        <v>0.0</v>
      </c>
      <c r="O4" s="180">
        <v>0.0</v>
      </c>
      <c r="P4" s="180">
        <v>0.0</v>
      </c>
      <c r="Q4" s="180">
        <v>78.58305</v>
      </c>
      <c r="R4" s="180">
        <v>0.0</v>
      </c>
      <c r="S4" s="180">
        <v>0.0</v>
      </c>
      <c r="T4" s="180">
        <v>0.0</v>
      </c>
      <c r="U4" s="180">
        <v>0.0</v>
      </c>
      <c r="V4" s="180">
        <v>0.0</v>
      </c>
      <c r="W4" s="180">
        <v>0.0</v>
      </c>
      <c r="X4" s="180">
        <v>0.0</v>
      </c>
      <c r="Y4" s="180">
        <v>0.0</v>
      </c>
      <c r="Z4" s="180">
        <v>45.3492</v>
      </c>
      <c r="AA4" s="180">
        <v>0.0</v>
      </c>
      <c r="AB4" s="180">
        <v>0.0</v>
      </c>
      <c r="AC4" s="180">
        <v>0.0</v>
      </c>
      <c r="AD4" s="180">
        <v>0.0</v>
      </c>
      <c r="AE4" s="180">
        <v>0.0</v>
      </c>
      <c r="AF4" s="180">
        <v>0.0</v>
      </c>
      <c r="AG4" s="180">
        <v>0.0</v>
      </c>
      <c r="AH4" s="180">
        <v>48.204</v>
      </c>
      <c r="AI4" s="180">
        <v>0.0</v>
      </c>
      <c r="AJ4" s="180">
        <v>0.0</v>
      </c>
      <c r="AK4" s="180">
        <v>0.0</v>
      </c>
      <c r="AL4" s="180">
        <v>0.0</v>
      </c>
      <c r="AM4" s="180">
        <v>0.0</v>
      </c>
      <c r="AN4" s="180">
        <v>0.0</v>
      </c>
      <c r="AO4" s="180">
        <v>0.0</v>
      </c>
      <c r="AP4" s="180">
        <v>19.468799999999998</v>
      </c>
      <c r="AQ4" s="180">
        <v>0.0</v>
      </c>
      <c r="AR4" s="180">
        <v>0.0</v>
      </c>
      <c r="AS4" s="180">
        <v>0.0</v>
      </c>
      <c r="AT4" s="180">
        <v>0.0</v>
      </c>
      <c r="AU4" s="180">
        <v>0.0</v>
      </c>
      <c r="AV4" s="180">
        <v>0.0</v>
      </c>
      <c r="AW4" s="180">
        <v>0.0</v>
      </c>
      <c r="AX4" s="180">
        <v>0.0</v>
      </c>
      <c r="AY4" s="180">
        <v>0.0</v>
      </c>
      <c r="AZ4" s="180">
        <v>0.0</v>
      </c>
      <c r="BA4" s="180">
        <v>0.0</v>
      </c>
      <c r="BB4" s="180">
        <v>0.0</v>
      </c>
      <c r="BC4" s="180">
        <v>0.0</v>
      </c>
      <c r="BD4" s="180">
        <v>0.0</v>
      </c>
      <c r="BE4" s="180">
        <v>0.0</v>
      </c>
      <c r="BF4" s="180">
        <v>0.0</v>
      </c>
      <c r="BG4" s="180">
        <v>0.0</v>
      </c>
      <c r="BH4" s="180">
        <v>0.0</v>
      </c>
      <c r="BI4" s="180">
        <v>0.0</v>
      </c>
      <c r="BJ4" s="180">
        <v>0.0</v>
      </c>
      <c r="BK4" s="180">
        <v>0.0</v>
      </c>
      <c r="BL4" s="180">
        <v>0.0</v>
      </c>
      <c r="BM4" s="180">
        <v>0.0</v>
      </c>
      <c r="BN4" s="180">
        <v>0.0</v>
      </c>
      <c r="BO4" s="180">
        <v>0.0</v>
      </c>
      <c r="BP4" s="180">
        <v>0.0</v>
      </c>
      <c r="BQ4" s="180">
        <v>0.0</v>
      </c>
      <c r="BR4" s="180">
        <v>0.0</v>
      </c>
      <c r="BS4" s="180">
        <v>0.0</v>
      </c>
      <c r="BT4" s="180">
        <v>0.0</v>
      </c>
      <c r="BU4" s="180">
        <v>0.0</v>
      </c>
      <c r="BV4" s="180">
        <v>0.0</v>
      </c>
      <c r="BW4" s="180">
        <v>0.0</v>
      </c>
      <c r="BX4" s="180">
        <v>0.0</v>
      </c>
      <c r="BY4" s="180">
        <v>0.0</v>
      </c>
      <c r="BZ4" s="180">
        <v>0.0</v>
      </c>
      <c r="CA4" s="180">
        <v>0.0</v>
      </c>
      <c r="CB4" s="180">
        <v>46.8</v>
      </c>
      <c r="CC4" s="180">
        <v>0.0</v>
      </c>
      <c r="CD4" s="180">
        <v>0.0</v>
      </c>
      <c r="CE4" s="180">
        <v>0.0</v>
      </c>
      <c r="CF4" s="180">
        <v>0.0</v>
      </c>
      <c r="CG4" s="180">
        <v>0.0</v>
      </c>
      <c r="CH4" s="180">
        <v>0.0</v>
      </c>
      <c r="CI4" s="180">
        <v>0.0</v>
      </c>
      <c r="CJ4" s="180">
        <v>0.0</v>
      </c>
      <c r="CK4" s="180">
        <v>0.0</v>
      </c>
      <c r="CL4" s="180">
        <v>0.0</v>
      </c>
      <c r="CM4" s="180">
        <v>0.0</v>
      </c>
      <c r="CN4" s="180">
        <v>0.0</v>
      </c>
      <c r="CO4" s="180">
        <v>0.0</v>
      </c>
      <c r="CP4" s="180">
        <v>0.0</v>
      </c>
      <c r="CQ4" s="180">
        <v>0.0</v>
      </c>
      <c r="CR4" s="180">
        <v>0.0</v>
      </c>
      <c r="CS4" s="180">
        <v>0.0</v>
      </c>
      <c r="CT4" s="180">
        <v>0.0</v>
      </c>
      <c r="CU4" s="180">
        <v>0.0</v>
      </c>
      <c r="CV4" s="180">
        <v>15.561000000000002</v>
      </c>
      <c r="CW4" s="180">
        <v>0.0</v>
      </c>
      <c r="CX4" s="180">
        <v>0.0</v>
      </c>
      <c r="CY4" s="180">
        <v>0.0</v>
      </c>
      <c r="CZ4" s="180">
        <v>0.0</v>
      </c>
      <c r="DA4" s="180">
        <v>0.0</v>
      </c>
      <c r="DB4" s="180">
        <v>0.0</v>
      </c>
      <c r="DC4" s="180">
        <v>0.0</v>
      </c>
      <c r="DD4" s="180">
        <v>0.0</v>
      </c>
      <c r="DE4" s="180">
        <v>0.0</v>
      </c>
      <c r="DF4" s="180">
        <v>0.0</v>
      </c>
      <c r="DG4" s="180">
        <v>0.0</v>
      </c>
      <c r="DH4" s="180">
        <v>0.0</v>
      </c>
      <c r="DI4" s="180">
        <v>0.0</v>
      </c>
      <c r="DJ4" s="180">
        <v>0.0</v>
      </c>
      <c r="DK4" s="180">
        <v>0.0</v>
      </c>
      <c r="DL4" s="180">
        <v>0.0</v>
      </c>
      <c r="DM4" s="180">
        <v>0.0</v>
      </c>
      <c r="DN4" s="180">
        <v>0.0</v>
      </c>
      <c r="DO4" s="180">
        <v>0.0</v>
      </c>
      <c r="DP4" s="180">
        <v>0.0</v>
      </c>
      <c r="DQ4" s="180">
        <v>0.0</v>
      </c>
      <c r="DR4" s="180">
        <v>0.0</v>
      </c>
      <c r="DS4" s="180">
        <v>0.0</v>
      </c>
      <c r="DT4" s="180">
        <v>0.0</v>
      </c>
      <c r="DU4" s="180">
        <v>0.0</v>
      </c>
      <c r="DV4" s="180">
        <v>0.0</v>
      </c>
      <c r="DW4" s="180">
        <v>0.0</v>
      </c>
      <c r="DX4" s="180">
        <v>0.0</v>
      </c>
      <c r="DY4" s="180">
        <v>0.0</v>
      </c>
      <c r="DZ4" s="180">
        <v>0.0</v>
      </c>
      <c r="EA4" s="180">
        <v>0.0</v>
      </c>
      <c r="EB4" s="180">
        <v>0.0</v>
      </c>
      <c r="EC4" s="180">
        <v>0.0</v>
      </c>
      <c r="ED4" s="180">
        <v>0.0</v>
      </c>
      <c r="EE4" s="180">
        <v>0.0</v>
      </c>
      <c r="EF4" s="180">
        <v>0.0</v>
      </c>
      <c r="EG4" s="180">
        <v>0.0</v>
      </c>
      <c r="EH4" s="180">
        <v>0.0</v>
      </c>
      <c r="EI4" s="180">
        <v>0.0</v>
      </c>
      <c r="EJ4" s="180">
        <v>0.0</v>
      </c>
      <c r="EK4" s="375">
        <v>0.0</v>
      </c>
      <c r="EL4" s="50">
        <v>1811003.0</v>
      </c>
      <c r="EM4" s="376">
        <f t="shared" si="1"/>
        <v>359.17752</v>
      </c>
    </row>
    <row r="5">
      <c r="A5" s="50">
        <v>1811004.0</v>
      </c>
      <c r="B5" s="374">
        <v>0.0</v>
      </c>
      <c r="C5" s="180">
        <v>316.8915750000001</v>
      </c>
      <c r="D5" s="180">
        <v>0.0</v>
      </c>
      <c r="E5" s="180">
        <v>0.0</v>
      </c>
      <c r="F5" s="180">
        <v>0.0</v>
      </c>
      <c r="G5" s="180">
        <v>0.0</v>
      </c>
      <c r="H5" s="180">
        <v>230.08440000000002</v>
      </c>
      <c r="I5" s="180">
        <v>0.0</v>
      </c>
      <c r="J5" s="180">
        <v>0.0</v>
      </c>
      <c r="K5" s="180">
        <v>0.0</v>
      </c>
      <c r="L5" s="180">
        <v>0.0</v>
      </c>
      <c r="M5" s="180">
        <v>207.23703</v>
      </c>
      <c r="N5" s="180">
        <v>0.0</v>
      </c>
      <c r="O5" s="180">
        <v>0.0</v>
      </c>
      <c r="P5" s="180">
        <v>0.0</v>
      </c>
      <c r="Q5" s="180">
        <v>563.3081999999999</v>
      </c>
      <c r="R5" s="180">
        <v>0.0</v>
      </c>
      <c r="S5" s="180">
        <v>0.0</v>
      </c>
      <c r="T5" s="180">
        <v>0.0</v>
      </c>
      <c r="U5" s="180">
        <v>0.0</v>
      </c>
      <c r="V5" s="180">
        <v>0.0</v>
      </c>
      <c r="W5" s="180">
        <v>0.0</v>
      </c>
      <c r="X5" s="180">
        <v>0.0</v>
      </c>
      <c r="Y5" s="180">
        <v>0.0</v>
      </c>
      <c r="Z5" s="180">
        <v>325.08216000000004</v>
      </c>
      <c r="AA5" s="180">
        <v>0.0</v>
      </c>
      <c r="AB5" s="180">
        <v>0.0</v>
      </c>
      <c r="AC5" s="180">
        <v>0.0</v>
      </c>
      <c r="AD5" s="180">
        <v>0.0</v>
      </c>
      <c r="AE5" s="180">
        <v>0.0</v>
      </c>
      <c r="AF5" s="180">
        <v>0.0</v>
      </c>
      <c r="AG5" s="180">
        <v>0.0</v>
      </c>
      <c r="AH5" s="180">
        <v>345.38166</v>
      </c>
      <c r="AI5" s="180">
        <v>0.0</v>
      </c>
      <c r="AJ5" s="180">
        <v>0.0</v>
      </c>
      <c r="AK5" s="180">
        <v>0.0</v>
      </c>
      <c r="AL5" s="180">
        <v>0.0</v>
      </c>
      <c r="AM5" s="180">
        <v>0.0</v>
      </c>
      <c r="AN5" s="180">
        <v>0.0</v>
      </c>
      <c r="AO5" s="180">
        <v>0.0</v>
      </c>
      <c r="AP5" s="180">
        <v>139.5264</v>
      </c>
      <c r="AQ5" s="180">
        <v>0.0</v>
      </c>
      <c r="AR5" s="180">
        <v>0.0</v>
      </c>
      <c r="AS5" s="180">
        <v>0.0</v>
      </c>
      <c r="AT5" s="180">
        <v>0.0</v>
      </c>
      <c r="AU5" s="180">
        <v>0.0</v>
      </c>
      <c r="AV5" s="180">
        <v>0.0</v>
      </c>
      <c r="AW5" s="180">
        <v>0.0</v>
      </c>
      <c r="AX5" s="180">
        <v>0.0</v>
      </c>
      <c r="AY5" s="180">
        <v>0.0</v>
      </c>
      <c r="AZ5" s="180">
        <v>0.0</v>
      </c>
      <c r="BA5" s="180">
        <v>0.0</v>
      </c>
      <c r="BB5" s="180">
        <v>0.0</v>
      </c>
      <c r="BC5" s="180">
        <v>0.0</v>
      </c>
      <c r="BD5" s="180">
        <v>0.0</v>
      </c>
      <c r="BE5" s="180">
        <v>0.0</v>
      </c>
      <c r="BF5" s="180">
        <v>0.0</v>
      </c>
      <c r="BG5" s="180">
        <v>0.0</v>
      </c>
      <c r="BH5" s="180">
        <v>0.0</v>
      </c>
      <c r="BI5" s="180">
        <v>0.0</v>
      </c>
      <c r="BJ5" s="180">
        <v>0.0</v>
      </c>
      <c r="BK5" s="180">
        <v>0.0</v>
      </c>
      <c r="BL5" s="180">
        <v>0.0</v>
      </c>
      <c r="BM5" s="180">
        <v>0.0</v>
      </c>
      <c r="BN5" s="180">
        <v>0.0</v>
      </c>
      <c r="BO5" s="180">
        <v>0.0</v>
      </c>
      <c r="BP5" s="180">
        <v>0.0</v>
      </c>
      <c r="BQ5" s="180">
        <v>0.0</v>
      </c>
      <c r="BR5" s="180">
        <v>0.0</v>
      </c>
      <c r="BS5" s="180">
        <v>0.0</v>
      </c>
      <c r="BT5" s="180">
        <v>0.0</v>
      </c>
      <c r="BU5" s="180">
        <v>0.0</v>
      </c>
      <c r="BV5" s="180">
        <v>0.0</v>
      </c>
      <c r="BW5" s="180">
        <v>0.0</v>
      </c>
      <c r="BX5" s="180">
        <v>0.0</v>
      </c>
      <c r="BY5" s="180">
        <v>0.0</v>
      </c>
      <c r="BZ5" s="180">
        <v>0.0</v>
      </c>
      <c r="CA5" s="180">
        <v>0.0</v>
      </c>
      <c r="CB5" s="180">
        <v>335.322</v>
      </c>
      <c r="CC5" s="180">
        <v>0.0</v>
      </c>
      <c r="CD5" s="180">
        <v>0.0</v>
      </c>
      <c r="CE5" s="180">
        <v>0.0</v>
      </c>
      <c r="CF5" s="180">
        <v>0.0</v>
      </c>
      <c r="CG5" s="180">
        <v>0.0</v>
      </c>
      <c r="CH5" s="180">
        <v>0.0</v>
      </c>
      <c r="CI5" s="180">
        <v>0.0</v>
      </c>
      <c r="CJ5" s="180">
        <v>0.0</v>
      </c>
      <c r="CK5" s="180">
        <v>0.0</v>
      </c>
      <c r="CL5" s="180">
        <v>0.0</v>
      </c>
      <c r="CM5" s="180">
        <v>0.0</v>
      </c>
      <c r="CN5" s="180">
        <v>0.0</v>
      </c>
      <c r="CO5" s="180">
        <v>0.0</v>
      </c>
      <c r="CP5" s="180">
        <v>0.0</v>
      </c>
      <c r="CQ5" s="180">
        <v>0.0</v>
      </c>
      <c r="CR5" s="180">
        <v>0.0</v>
      </c>
      <c r="CS5" s="180">
        <v>0.0</v>
      </c>
      <c r="CT5" s="180">
        <v>0.0</v>
      </c>
      <c r="CU5" s="180">
        <v>0.0</v>
      </c>
      <c r="CV5" s="180">
        <v>111.52050000000001</v>
      </c>
      <c r="CW5" s="180">
        <v>0.0</v>
      </c>
      <c r="CX5" s="180">
        <v>0.0</v>
      </c>
      <c r="CY5" s="180">
        <v>0.0</v>
      </c>
      <c r="CZ5" s="180">
        <v>0.0</v>
      </c>
      <c r="DA5" s="180">
        <v>0.0</v>
      </c>
      <c r="DB5" s="180">
        <v>0.0</v>
      </c>
      <c r="DC5" s="180">
        <v>0.0</v>
      </c>
      <c r="DD5" s="180">
        <v>0.0</v>
      </c>
      <c r="DE5" s="180">
        <v>0.0</v>
      </c>
      <c r="DF5" s="180">
        <v>0.0</v>
      </c>
      <c r="DG5" s="180">
        <v>0.0</v>
      </c>
      <c r="DH5" s="180">
        <v>0.0</v>
      </c>
      <c r="DI5" s="180">
        <v>0.0</v>
      </c>
      <c r="DJ5" s="180">
        <v>0.0</v>
      </c>
      <c r="DK5" s="180">
        <v>0.0</v>
      </c>
      <c r="DL5" s="180">
        <v>0.0</v>
      </c>
      <c r="DM5" s="180">
        <v>0.0</v>
      </c>
      <c r="DN5" s="180">
        <v>0.0</v>
      </c>
      <c r="DO5" s="180">
        <v>0.0</v>
      </c>
      <c r="DP5" s="180">
        <v>0.0</v>
      </c>
      <c r="DQ5" s="180">
        <v>0.0</v>
      </c>
      <c r="DR5" s="180">
        <v>0.0</v>
      </c>
      <c r="DS5" s="180">
        <v>0.0</v>
      </c>
      <c r="DT5" s="180">
        <v>0.0</v>
      </c>
      <c r="DU5" s="180">
        <v>0.0</v>
      </c>
      <c r="DV5" s="180">
        <v>0.0</v>
      </c>
      <c r="DW5" s="180">
        <v>0.0</v>
      </c>
      <c r="DX5" s="180">
        <v>0.0</v>
      </c>
      <c r="DY5" s="180">
        <v>0.0</v>
      </c>
      <c r="DZ5" s="180">
        <v>0.0</v>
      </c>
      <c r="EA5" s="180">
        <v>0.0</v>
      </c>
      <c r="EB5" s="180">
        <v>0.0</v>
      </c>
      <c r="EC5" s="180">
        <v>0.0</v>
      </c>
      <c r="ED5" s="180">
        <v>0.0</v>
      </c>
      <c r="EE5" s="180">
        <v>0.0</v>
      </c>
      <c r="EF5" s="180">
        <v>0.0</v>
      </c>
      <c r="EG5" s="180">
        <v>0.0</v>
      </c>
      <c r="EH5" s="180">
        <v>0.0</v>
      </c>
      <c r="EI5" s="180">
        <v>0.0</v>
      </c>
      <c r="EJ5" s="180">
        <v>0.0</v>
      </c>
      <c r="EK5" s="375">
        <v>0.0</v>
      </c>
      <c r="EL5" s="50">
        <v>1811004.0</v>
      </c>
      <c r="EM5" s="376">
        <f t="shared" si="1"/>
        <v>2574.353925</v>
      </c>
    </row>
    <row r="6">
      <c r="A6" s="50">
        <v>1811005.0</v>
      </c>
      <c r="B6" s="374">
        <v>22.94523</v>
      </c>
      <c r="C6" s="180">
        <v>0.0</v>
      </c>
      <c r="D6" s="180">
        <v>0.0</v>
      </c>
      <c r="E6" s="180">
        <v>0.0</v>
      </c>
      <c r="F6" s="180">
        <v>0.0</v>
      </c>
      <c r="G6" s="180">
        <v>16.052400000000002</v>
      </c>
      <c r="H6" s="180">
        <v>0.0</v>
      </c>
      <c r="I6" s="180">
        <v>0.0</v>
      </c>
      <c r="J6" s="180">
        <v>0.0</v>
      </c>
      <c r="K6" s="180">
        <v>0.0</v>
      </c>
      <c r="L6" s="180">
        <v>14.0595</v>
      </c>
      <c r="M6" s="180">
        <v>0.0</v>
      </c>
      <c r="N6" s="180">
        <v>0.0</v>
      </c>
      <c r="O6" s="180">
        <v>0.0</v>
      </c>
      <c r="P6" s="180">
        <v>0.0</v>
      </c>
      <c r="Q6" s="180">
        <v>39.291525</v>
      </c>
      <c r="R6" s="180">
        <v>0.0</v>
      </c>
      <c r="S6" s="180">
        <v>0.0</v>
      </c>
      <c r="T6" s="180">
        <v>0.0</v>
      </c>
      <c r="U6" s="180">
        <v>0.0</v>
      </c>
      <c r="V6" s="180">
        <v>0.0</v>
      </c>
      <c r="W6" s="180">
        <v>0.0</v>
      </c>
      <c r="X6" s="180">
        <v>0.0</v>
      </c>
      <c r="Y6" s="180">
        <v>0.0</v>
      </c>
      <c r="Z6" s="180">
        <v>22.6746</v>
      </c>
      <c r="AA6" s="180">
        <v>0.0</v>
      </c>
      <c r="AB6" s="180">
        <v>0.0</v>
      </c>
      <c r="AC6" s="180">
        <v>0.0</v>
      </c>
      <c r="AD6" s="180">
        <v>0.0</v>
      </c>
      <c r="AE6" s="180">
        <v>0.0</v>
      </c>
      <c r="AF6" s="180">
        <v>0.0</v>
      </c>
      <c r="AG6" s="180">
        <v>0.0</v>
      </c>
      <c r="AH6" s="180">
        <v>24.102</v>
      </c>
      <c r="AI6" s="180">
        <v>0.0</v>
      </c>
      <c r="AJ6" s="180">
        <v>0.0</v>
      </c>
      <c r="AK6" s="180">
        <v>0.0</v>
      </c>
      <c r="AL6" s="180">
        <v>0.0</v>
      </c>
      <c r="AM6" s="180">
        <v>0.0</v>
      </c>
      <c r="AN6" s="180">
        <v>0.0</v>
      </c>
      <c r="AO6" s="180">
        <v>0.0</v>
      </c>
      <c r="AP6" s="180">
        <v>9.734399999999999</v>
      </c>
      <c r="AQ6" s="180">
        <v>0.0</v>
      </c>
      <c r="AR6" s="180">
        <v>0.0</v>
      </c>
      <c r="AS6" s="180">
        <v>0.0</v>
      </c>
      <c r="AT6" s="180">
        <v>0.0</v>
      </c>
      <c r="AU6" s="180">
        <v>0.0</v>
      </c>
      <c r="AV6" s="180">
        <v>0.0</v>
      </c>
      <c r="AW6" s="180">
        <v>0.0</v>
      </c>
      <c r="AX6" s="180">
        <v>0.0</v>
      </c>
      <c r="AY6" s="180">
        <v>0.0</v>
      </c>
      <c r="AZ6" s="180">
        <v>0.0</v>
      </c>
      <c r="BA6" s="180">
        <v>0.0</v>
      </c>
      <c r="BB6" s="180">
        <v>0.0</v>
      </c>
      <c r="BC6" s="180">
        <v>0.0</v>
      </c>
      <c r="BD6" s="180">
        <v>0.0</v>
      </c>
      <c r="BE6" s="180">
        <v>0.0</v>
      </c>
      <c r="BF6" s="180">
        <v>0.0</v>
      </c>
      <c r="BG6" s="180">
        <v>0.0</v>
      </c>
      <c r="BH6" s="180">
        <v>0.0</v>
      </c>
      <c r="BI6" s="180">
        <v>0.0</v>
      </c>
      <c r="BJ6" s="180">
        <v>0.0</v>
      </c>
      <c r="BK6" s="180">
        <v>0.0</v>
      </c>
      <c r="BL6" s="180">
        <v>0.0</v>
      </c>
      <c r="BM6" s="180">
        <v>0.0</v>
      </c>
      <c r="BN6" s="180">
        <v>0.0</v>
      </c>
      <c r="BO6" s="180">
        <v>0.0</v>
      </c>
      <c r="BP6" s="180">
        <v>0.0</v>
      </c>
      <c r="BQ6" s="180">
        <v>0.0</v>
      </c>
      <c r="BR6" s="180">
        <v>0.0</v>
      </c>
      <c r="BS6" s="180">
        <v>0.0</v>
      </c>
      <c r="BT6" s="180">
        <v>0.0</v>
      </c>
      <c r="BU6" s="180">
        <v>0.0</v>
      </c>
      <c r="BV6" s="180">
        <v>0.0</v>
      </c>
      <c r="BW6" s="180">
        <v>0.0</v>
      </c>
      <c r="BX6" s="180">
        <v>0.0</v>
      </c>
      <c r="BY6" s="180">
        <v>0.0</v>
      </c>
      <c r="BZ6" s="180">
        <v>0.0</v>
      </c>
      <c r="CA6" s="180">
        <v>0.0</v>
      </c>
      <c r="CB6" s="180">
        <v>23.4</v>
      </c>
      <c r="CC6" s="180">
        <v>0.0</v>
      </c>
      <c r="CD6" s="180">
        <v>0.0</v>
      </c>
      <c r="CE6" s="180">
        <v>0.0</v>
      </c>
      <c r="CF6" s="180">
        <v>0.0</v>
      </c>
      <c r="CG6" s="180">
        <v>0.0</v>
      </c>
      <c r="CH6" s="180">
        <v>0.0</v>
      </c>
      <c r="CI6" s="180">
        <v>0.0</v>
      </c>
      <c r="CJ6" s="180">
        <v>0.0</v>
      </c>
      <c r="CK6" s="180">
        <v>0.0</v>
      </c>
      <c r="CL6" s="180">
        <v>0.0</v>
      </c>
      <c r="CM6" s="180">
        <v>0.0</v>
      </c>
      <c r="CN6" s="180">
        <v>0.0</v>
      </c>
      <c r="CO6" s="180">
        <v>0.0</v>
      </c>
      <c r="CP6" s="180">
        <v>0.0</v>
      </c>
      <c r="CQ6" s="180">
        <v>0.0</v>
      </c>
      <c r="CR6" s="180">
        <v>0.0</v>
      </c>
      <c r="CS6" s="180">
        <v>0.0</v>
      </c>
      <c r="CT6" s="180">
        <v>0.0</v>
      </c>
      <c r="CU6" s="180">
        <v>0.0</v>
      </c>
      <c r="CV6" s="180">
        <v>7.780500000000001</v>
      </c>
      <c r="CW6" s="180">
        <v>0.0</v>
      </c>
      <c r="CX6" s="180">
        <v>0.0</v>
      </c>
      <c r="CY6" s="180">
        <v>0.0</v>
      </c>
      <c r="CZ6" s="180">
        <v>0.0</v>
      </c>
      <c r="DA6" s="180">
        <v>0.0</v>
      </c>
      <c r="DB6" s="180">
        <v>0.0</v>
      </c>
      <c r="DC6" s="180">
        <v>0.0</v>
      </c>
      <c r="DD6" s="180">
        <v>0.0</v>
      </c>
      <c r="DE6" s="180">
        <v>0.0</v>
      </c>
      <c r="DF6" s="180">
        <v>0.0</v>
      </c>
      <c r="DG6" s="180">
        <v>0.0</v>
      </c>
      <c r="DH6" s="180">
        <v>0.0</v>
      </c>
      <c r="DI6" s="180">
        <v>0.0</v>
      </c>
      <c r="DJ6" s="180">
        <v>0.0</v>
      </c>
      <c r="DK6" s="180">
        <v>0.0</v>
      </c>
      <c r="DL6" s="180">
        <v>0.0</v>
      </c>
      <c r="DM6" s="180">
        <v>0.0</v>
      </c>
      <c r="DN6" s="180">
        <v>0.0</v>
      </c>
      <c r="DO6" s="180">
        <v>0.0</v>
      </c>
      <c r="DP6" s="180">
        <v>0.0</v>
      </c>
      <c r="DQ6" s="180">
        <v>0.0</v>
      </c>
      <c r="DR6" s="180">
        <v>0.0</v>
      </c>
      <c r="DS6" s="180">
        <v>0.0</v>
      </c>
      <c r="DT6" s="180">
        <v>0.0</v>
      </c>
      <c r="DU6" s="180">
        <v>0.0</v>
      </c>
      <c r="DV6" s="180">
        <v>0.0</v>
      </c>
      <c r="DW6" s="180">
        <v>0.0</v>
      </c>
      <c r="DX6" s="180">
        <v>0.0</v>
      </c>
      <c r="DY6" s="180">
        <v>0.0</v>
      </c>
      <c r="DZ6" s="180">
        <v>0.0</v>
      </c>
      <c r="EA6" s="180">
        <v>0.0</v>
      </c>
      <c r="EB6" s="180">
        <v>0.0</v>
      </c>
      <c r="EC6" s="180">
        <v>0.0</v>
      </c>
      <c r="ED6" s="180">
        <v>0.0</v>
      </c>
      <c r="EE6" s="180">
        <v>0.0</v>
      </c>
      <c r="EF6" s="180">
        <v>0.0</v>
      </c>
      <c r="EG6" s="180">
        <v>0.0</v>
      </c>
      <c r="EH6" s="180">
        <v>0.0</v>
      </c>
      <c r="EI6" s="180">
        <v>0.0</v>
      </c>
      <c r="EJ6" s="180">
        <v>0.0</v>
      </c>
      <c r="EK6" s="375">
        <v>0.0</v>
      </c>
      <c r="EL6" s="50">
        <v>1811005.0</v>
      </c>
      <c r="EM6" s="376">
        <f t="shared" si="1"/>
        <v>180.040155</v>
      </c>
    </row>
    <row r="7">
      <c r="A7" s="50">
        <v>1811006.0</v>
      </c>
      <c r="B7" s="374">
        <v>7.726455</v>
      </c>
      <c r="C7" s="180">
        <v>0.0</v>
      </c>
      <c r="D7" s="180">
        <v>0.0</v>
      </c>
      <c r="E7" s="180">
        <v>0.0</v>
      </c>
      <c r="F7" s="180">
        <v>0.0</v>
      </c>
      <c r="G7" s="180">
        <v>5.3508000000000004</v>
      </c>
      <c r="H7" s="180">
        <v>0.0</v>
      </c>
      <c r="I7" s="180">
        <v>0.0</v>
      </c>
      <c r="J7" s="180">
        <v>0.0</v>
      </c>
      <c r="K7" s="180">
        <v>0.0</v>
      </c>
      <c r="L7" s="180">
        <v>4.641</v>
      </c>
      <c r="M7" s="180">
        <v>0.0</v>
      </c>
      <c r="N7" s="180">
        <v>0.0</v>
      </c>
      <c r="O7" s="180">
        <v>0.0</v>
      </c>
      <c r="P7" s="180">
        <v>0.0</v>
      </c>
      <c r="Q7" s="180">
        <v>0.0</v>
      </c>
      <c r="R7" s="180">
        <v>12.471029999999999</v>
      </c>
      <c r="S7" s="180">
        <v>0.0</v>
      </c>
      <c r="T7" s="180">
        <v>0.0</v>
      </c>
      <c r="U7" s="180">
        <v>0.0</v>
      </c>
      <c r="V7" s="180">
        <v>0.0</v>
      </c>
      <c r="W7" s="180">
        <v>0.0</v>
      </c>
      <c r="X7" s="180">
        <v>0.0</v>
      </c>
      <c r="Y7" s="180">
        <v>0.0</v>
      </c>
      <c r="Z7" s="180">
        <v>7.63776</v>
      </c>
      <c r="AA7" s="180">
        <v>0.0</v>
      </c>
      <c r="AB7" s="180">
        <v>0.0</v>
      </c>
      <c r="AC7" s="180">
        <v>0.0</v>
      </c>
      <c r="AD7" s="180">
        <v>0.0</v>
      </c>
      <c r="AE7" s="180">
        <v>0.0</v>
      </c>
      <c r="AF7" s="180">
        <v>0.0</v>
      </c>
      <c r="AG7" s="180">
        <v>0.0</v>
      </c>
      <c r="AH7" s="180">
        <v>7.95366</v>
      </c>
      <c r="AI7" s="180">
        <v>0.0</v>
      </c>
      <c r="AJ7" s="180">
        <v>0.0</v>
      </c>
      <c r="AK7" s="180">
        <v>0.0</v>
      </c>
      <c r="AL7" s="180">
        <v>0.0</v>
      </c>
      <c r="AM7" s="180">
        <v>0.0</v>
      </c>
      <c r="AN7" s="180">
        <v>0.0</v>
      </c>
      <c r="AO7" s="180">
        <v>0.0</v>
      </c>
      <c r="AP7" s="180">
        <v>3.2448</v>
      </c>
      <c r="AQ7" s="180">
        <v>0.0</v>
      </c>
      <c r="AR7" s="180">
        <v>0.0</v>
      </c>
      <c r="AS7" s="180">
        <v>0.0</v>
      </c>
      <c r="AT7" s="180">
        <v>0.0</v>
      </c>
      <c r="AU7" s="180">
        <v>0.0</v>
      </c>
      <c r="AV7" s="180">
        <v>0.0</v>
      </c>
      <c r="AW7" s="180">
        <v>0.0</v>
      </c>
      <c r="AX7" s="180">
        <v>0.0</v>
      </c>
      <c r="AY7" s="180">
        <v>0.0</v>
      </c>
      <c r="AZ7" s="180">
        <v>0.0</v>
      </c>
      <c r="BA7" s="180">
        <v>0.0</v>
      </c>
      <c r="BB7" s="180">
        <v>0.0</v>
      </c>
      <c r="BC7" s="180">
        <v>0.0</v>
      </c>
      <c r="BD7" s="180">
        <v>0.0</v>
      </c>
      <c r="BE7" s="180">
        <v>0.0</v>
      </c>
      <c r="BF7" s="180">
        <v>0.0</v>
      </c>
      <c r="BG7" s="180">
        <v>0.0</v>
      </c>
      <c r="BH7" s="180">
        <v>0.0</v>
      </c>
      <c r="BI7" s="180">
        <v>0.0</v>
      </c>
      <c r="BJ7" s="180">
        <v>0.0</v>
      </c>
      <c r="BK7" s="180">
        <v>0.0</v>
      </c>
      <c r="BL7" s="180">
        <v>0.0</v>
      </c>
      <c r="BM7" s="180">
        <v>0.0</v>
      </c>
      <c r="BN7" s="180">
        <v>0.0</v>
      </c>
      <c r="BO7" s="180">
        <v>0.0</v>
      </c>
      <c r="BP7" s="180">
        <v>0.0</v>
      </c>
      <c r="BQ7" s="180">
        <v>0.0</v>
      </c>
      <c r="BR7" s="180">
        <v>0.0</v>
      </c>
      <c r="BS7" s="180">
        <v>0.0</v>
      </c>
      <c r="BT7" s="180">
        <v>0.0</v>
      </c>
      <c r="BU7" s="180">
        <v>0.0</v>
      </c>
      <c r="BV7" s="180">
        <v>0.0</v>
      </c>
      <c r="BW7" s="180">
        <v>0.0</v>
      </c>
      <c r="BX7" s="180">
        <v>0.0</v>
      </c>
      <c r="BY7" s="180">
        <v>0.0</v>
      </c>
      <c r="BZ7" s="180">
        <v>0.0</v>
      </c>
      <c r="CA7" s="180">
        <v>0.0</v>
      </c>
      <c r="CB7" s="180">
        <v>7.722</v>
      </c>
      <c r="CC7" s="180">
        <v>0.0</v>
      </c>
      <c r="CD7" s="180">
        <v>0.0</v>
      </c>
      <c r="CE7" s="180">
        <v>0.0</v>
      </c>
      <c r="CF7" s="180">
        <v>0.0</v>
      </c>
      <c r="CG7" s="180">
        <v>0.0</v>
      </c>
      <c r="CH7" s="180">
        <v>0.0</v>
      </c>
      <c r="CI7" s="180">
        <v>0.0</v>
      </c>
      <c r="CJ7" s="180">
        <v>0.0</v>
      </c>
      <c r="CK7" s="180">
        <v>0.0</v>
      </c>
      <c r="CL7" s="180">
        <v>0.0</v>
      </c>
      <c r="CM7" s="180">
        <v>0.0</v>
      </c>
      <c r="CN7" s="180">
        <v>0.0</v>
      </c>
      <c r="CO7" s="180">
        <v>0.0</v>
      </c>
      <c r="CP7" s="180">
        <v>0.0</v>
      </c>
      <c r="CQ7" s="180">
        <v>0.0</v>
      </c>
      <c r="CR7" s="180">
        <v>0.0</v>
      </c>
      <c r="CS7" s="180">
        <v>0.0</v>
      </c>
      <c r="CT7" s="180">
        <v>0.0</v>
      </c>
      <c r="CU7" s="180">
        <v>0.0</v>
      </c>
      <c r="CV7" s="180">
        <v>2.5935</v>
      </c>
      <c r="CW7" s="180">
        <v>0.0</v>
      </c>
      <c r="CX7" s="180">
        <v>0.0</v>
      </c>
      <c r="CY7" s="180">
        <v>0.0</v>
      </c>
      <c r="CZ7" s="180">
        <v>0.0</v>
      </c>
      <c r="DA7" s="180">
        <v>0.0</v>
      </c>
      <c r="DB7" s="180">
        <v>0.0</v>
      </c>
      <c r="DC7" s="180">
        <v>0.0</v>
      </c>
      <c r="DD7" s="180">
        <v>0.0</v>
      </c>
      <c r="DE7" s="180">
        <v>0.0</v>
      </c>
      <c r="DF7" s="180">
        <v>0.0</v>
      </c>
      <c r="DG7" s="180">
        <v>0.0</v>
      </c>
      <c r="DH7" s="180">
        <v>0.0</v>
      </c>
      <c r="DI7" s="180">
        <v>0.0</v>
      </c>
      <c r="DJ7" s="180">
        <v>0.0</v>
      </c>
      <c r="DK7" s="180">
        <v>0.0</v>
      </c>
      <c r="DL7" s="180">
        <v>0.0</v>
      </c>
      <c r="DM7" s="180">
        <v>0.0</v>
      </c>
      <c r="DN7" s="180">
        <v>0.0</v>
      </c>
      <c r="DO7" s="180">
        <v>0.0</v>
      </c>
      <c r="DP7" s="180">
        <v>0.0</v>
      </c>
      <c r="DQ7" s="180">
        <v>0.0</v>
      </c>
      <c r="DR7" s="180">
        <v>0.0</v>
      </c>
      <c r="DS7" s="180">
        <v>0.0</v>
      </c>
      <c r="DT7" s="180">
        <v>0.0</v>
      </c>
      <c r="DU7" s="180">
        <v>0.0</v>
      </c>
      <c r="DV7" s="180">
        <v>0.0</v>
      </c>
      <c r="DW7" s="180">
        <v>0.0</v>
      </c>
      <c r="DX7" s="180">
        <v>0.0</v>
      </c>
      <c r="DY7" s="180">
        <v>0.0</v>
      </c>
      <c r="DZ7" s="180">
        <v>0.0</v>
      </c>
      <c r="EA7" s="180">
        <v>0.0</v>
      </c>
      <c r="EB7" s="180">
        <v>0.0</v>
      </c>
      <c r="EC7" s="180">
        <v>0.0</v>
      </c>
      <c r="ED7" s="180">
        <v>0.0</v>
      </c>
      <c r="EE7" s="180">
        <v>0.0</v>
      </c>
      <c r="EF7" s="180">
        <v>0.0</v>
      </c>
      <c r="EG7" s="180">
        <v>0.0</v>
      </c>
      <c r="EH7" s="180">
        <v>0.0</v>
      </c>
      <c r="EI7" s="180">
        <v>0.0</v>
      </c>
      <c r="EJ7" s="180">
        <v>0.0</v>
      </c>
      <c r="EK7" s="375">
        <v>0.0</v>
      </c>
      <c r="EL7" s="50">
        <v>1811006.0</v>
      </c>
      <c r="EM7" s="376">
        <f t="shared" si="1"/>
        <v>59.341005</v>
      </c>
    </row>
    <row r="8">
      <c r="A8" s="50">
        <v>1811007.0</v>
      </c>
      <c r="B8" s="374">
        <v>7.726455</v>
      </c>
      <c r="C8" s="180">
        <v>0.0</v>
      </c>
      <c r="D8" s="180">
        <v>0.0</v>
      </c>
      <c r="E8" s="180">
        <v>0.0</v>
      </c>
      <c r="F8" s="180">
        <v>0.0</v>
      </c>
      <c r="G8" s="180">
        <v>5.3508000000000004</v>
      </c>
      <c r="H8" s="180">
        <v>0.0</v>
      </c>
      <c r="I8" s="180">
        <v>0.0</v>
      </c>
      <c r="J8" s="180">
        <v>0.0</v>
      </c>
      <c r="K8" s="180">
        <v>0.0</v>
      </c>
      <c r="L8" s="180">
        <v>4.641</v>
      </c>
      <c r="M8" s="180">
        <v>0.0</v>
      </c>
      <c r="N8" s="180">
        <v>0.0</v>
      </c>
      <c r="O8" s="180">
        <v>0.0</v>
      </c>
      <c r="P8" s="180">
        <v>0.0</v>
      </c>
      <c r="Q8" s="180">
        <v>0.0</v>
      </c>
      <c r="R8" s="180">
        <v>12.471029999999999</v>
      </c>
      <c r="S8" s="180">
        <v>0.0</v>
      </c>
      <c r="T8" s="180">
        <v>0.0</v>
      </c>
      <c r="U8" s="180">
        <v>0.0</v>
      </c>
      <c r="V8" s="180">
        <v>0.0</v>
      </c>
      <c r="W8" s="180">
        <v>0.0</v>
      </c>
      <c r="X8" s="180">
        <v>0.0</v>
      </c>
      <c r="Y8" s="180">
        <v>0.0</v>
      </c>
      <c r="Z8" s="180">
        <v>7.63776</v>
      </c>
      <c r="AA8" s="180">
        <v>0.0</v>
      </c>
      <c r="AB8" s="180">
        <v>0.0</v>
      </c>
      <c r="AC8" s="180">
        <v>0.0</v>
      </c>
      <c r="AD8" s="180">
        <v>0.0</v>
      </c>
      <c r="AE8" s="180">
        <v>0.0</v>
      </c>
      <c r="AF8" s="180">
        <v>0.0</v>
      </c>
      <c r="AG8" s="180">
        <v>0.0</v>
      </c>
      <c r="AH8" s="180">
        <v>7.95366</v>
      </c>
      <c r="AI8" s="180">
        <v>0.0</v>
      </c>
      <c r="AJ8" s="180">
        <v>0.0</v>
      </c>
      <c r="AK8" s="180">
        <v>0.0</v>
      </c>
      <c r="AL8" s="180">
        <v>0.0</v>
      </c>
      <c r="AM8" s="180">
        <v>0.0</v>
      </c>
      <c r="AN8" s="180">
        <v>0.0</v>
      </c>
      <c r="AO8" s="180">
        <v>0.0</v>
      </c>
      <c r="AP8" s="180">
        <v>3.2448</v>
      </c>
      <c r="AQ8" s="180">
        <v>0.0</v>
      </c>
      <c r="AR8" s="180">
        <v>0.0</v>
      </c>
      <c r="AS8" s="180">
        <v>0.0</v>
      </c>
      <c r="AT8" s="180">
        <v>0.0</v>
      </c>
      <c r="AU8" s="180">
        <v>0.0</v>
      </c>
      <c r="AV8" s="180">
        <v>0.0</v>
      </c>
      <c r="AW8" s="180">
        <v>0.0</v>
      </c>
      <c r="AX8" s="180">
        <v>0.0</v>
      </c>
      <c r="AY8" s="180">
        <v>0.0</v>
      </c>
      <c r="AZ8" s="180">
        <v>0.0</v>
      </c>
      <c r="BA8" s="180">
        <v>0.0</v>
      </c>
      <c r="BB8" s="180">
        <v>0.0</v>
      </c>
      <c r="BC8" s="180">
        <v>0.0</v>
      </c>
      <c r="BD8" s="180">
        <v>0.0</v>
      </c>
      <c r="BE8" s="180">
        <v>0.0</v>
      </c>
      <c r="BF8" s="180">
        <v>0.0</v>
      </c>
      <c r="BG8" s="180">
        <v>0.0</v>
      </c>
      <c r="BH8" s="180">
        <v>0.0</v>
      </c>
      <c r="BI8" s="180">
        <v>0.0</v>
      </c>
      <c r="BJ8" s="180">
        <v>0.0</v>
      </c>
      <c r="BK8" s="180">
        <v>0.0</v>
      </c>
      <c r="BL8" s="180">
        <v>0.0</v>
      </c>
      <c r="BM8" s="180">
        <v>0.0</v>
      </c>
      <c r="BN8" s="180">
        <v>0.0</v>
      </c>
      <c r="BO8" s="180">
        <v>0.0</v>
      </c>
      <c r="BP8" s="180">
        <v>0.0</v>
      </c>
      <c r="BQ8" s="180">
        <v>0.0</v>
      </c>
      <c r="BR8" s="180">
        <v>0.0</v>
      </c>
      <c r="BS8" s="180">
        <v>0.0</v>
      </c>
      <c r="BT8" s="180">
        <v>0.0</v>
      </c>
      <c r="BU8" s="180">
        <v>0.0</v>
      </c>
      <c r="BV8" s="180">
        <v>0.0</v>
      </c>
      <c r="BW8" s="180">
        <v>0.0</v>
      </c>
      <c r="BX8" s="180">
        <v>0.0</v>
      </c>
      <c r="BY8" s="180">
        <v>0.0</v>
      </c>
      <c r="BZ8" s="180">
        <v>0.0</v>
      </c>
      <c r="CA8" s="180">
        <v>0.0</v>
      </c>
      <c r="CB8" s="180">
        <v>7.722</v>
      </c>
      <c r="CC8" s="180">
        <v>0.0</v>
      </c>
      <c r="CD8" s="180">
        <v>0.0</v>
      </c>
      <c r="CE8" s="180">
        <v>0.0</v>
      </c>
      <c r="CF8" s="180">
        <v>0.0</v>
      </c>
      <c r="CG8" s="180">
        <v>0.0</v>
      </c>
      <c r="CH8" s="180">
        <v>0.0</v>
      </c>
      <c r="CI8" s="180">
        <v>0.0</v>
      </c>
      <c r="CJ8" s="180">
        <v>0.0</v>
      </c>
      <c r="CK8" s="180">
        <v>0.0</v>
      </c>
      <c r="CL8" s="180">
        <v>3.3696</v>
      </c>
      <c r="CM8" s="180">
        <v>0.0</v>
      </c>
      <c r="CN8" s="180">
        <v>0.0</v>
      </c>
      <c r="CO8" s="180">
        <v>0.0</v>
      </c>
      <c r="CP8" s="180">
        <v>0.0</v>
      </c>
      <c r="CQ8" s="180">
        <v>0.0</v>
      </c>
      <c r="CR8" s="180">
        <v>0.0</v>
      </c>
      <c r="CS8" s="180">
        <v>0.0</v>
      </c>
      <c r="CT8" s="180">
        <v>0.0</v>
      </c>
      <c r="CU8" s="180">
        <v>0.0</v>
      </c>
      <c r="CV8" s="180">
        <v>2.5935</v>
      </c>
      <c r="CW8" s="180">
        <v>0.0</v>
      </c>
      <c r="CX8" s="180">
        <v>0.0</v>
      </c>
      <c r="CY8" s="180">
        <v>0.0</v>
      </c>
      <c r="CZ8" s="180">
        <v>0.0</v>
      </c>
      <c r="DA8" s="180">
        <v>0.0</v>
      </c>
      <c r="DB8" s="180">
        <v>0.0</v>
      </c>
      <c r="DC8" s="180">
        <v>0.0</v>
      </c>
      <c r="DD8" s="180">
        <v>0.0</v>
      </c>
      <c r="DE8" s="180">
        <v>0.0</v>
      </c>
      <c r="DF8" s="180">
        <v>0.0</v>
      </c>
      <c r="DG8" s="180">
        <v>0.0</v>
      </c>
      <c r="DH8" s="180">
        <v>0.0</v>
      </c>
      <c r="DI8" s="180">
        <v>0.0</v>
      </c>
      <c r="DJ8" s="180">
        <v>0.0</v>
      </c>
      <c r="DK8" s="180">
        <v>0.0</v>
      </c>
      <c r="DL8" s="180">
        <v>0.0</v>
      </c>
      <c r="DM8" s="180">
        <v>0.0</v>
      </c>
      <c r="DN8" s="180">
        <v>0.0</v>
      </c>
      <c r="DO8" s="180">
        <v>0.0</v>
      </c>
      <c r="DP8" s="180">
        <v>0.0</v>
      </c>
      <c r="DQ8" s="180">
        <v>0.0</v>
      </c>
      <c r="DR8" s="180">
        <v>0.0</v>
      </c>
      <c r="DS8" s="180">
        <v>0.0</v>
      </c>
      <c r="DT8" s="180">
        <v>0.0</v>
      </c>
      <c r="DU8" s="180">
        <v>0.0</v>
      </c>
      <c r="DV8" s="180">
        <v>0.0</v>
      </c>
      <c r="DW8" s="180">
        <v>0.0</v>
      </c>
      <c r="DX8" s="180">
        <v>0.0</v>
      </c>
      <c r="DY8" s="180">
        <v>0.0</v>
      </c>
      <c r="DZ8" s="180">
        <v>0.0</v>
      </c>
      <c r="EA8" s="180">
        <v>0.0</v>
      </c>
      <c r="EB8" s="180">
        <v>0.0</v>
      </c>
      <c r="EC8" s="180">
        <v>0.0</v>
      </c>
      <c r="ED8" s="180">
        <v>0.0</v>
      </c>
      <c r="EE8" s="180">
        <v>0.0</v>
      </c>
      <c r="EF8" s="180">
        <v>0.0</v>
      </c>
      <c r="EG8" s="180">
        <v>0.0</v>
      </c>
      <c r="EH8" s="180">
        <v>0.0</v>
      </c>
      <c r="EI8" s="180">
        <v>0.0</v>
      </c>
      <c r="EJ8" s="180">
        <v>0.0</v>
      </c>
      <c r="EK8" s="375">
        <v>0.0</v>
      </c>
      <c r="EL8" s="50">
        <v>1811007.0</v>
      </c>
      <c r="EM8" s="376">
        <f t="shared" si="1"/>
        <v>62.710605</v>
      </c>
    </row>
    <row r="9">
      <c r="A9" s="50">
        <v>1811008.0</v>
      </c>
      <c r="B9" s="374">
        <v>38.39814</v>
      </c>
      <c r="C9" s="180">
        <v>0.0</v>
      </c>
      <c r="D9" s="180">
        <v>0.0</v>
      </c>
      <c r="E9" s="180">
        <v>0.0</v>
      </c>
      <c r="F9" s="180">
        <v>0.0</v>
      </c>
      <c r="G9" s="180">
        <v>26.754</v>
      </c>
      <c r="H9" s="180">
        <v>0.0</v>
      </c>
      <c r="I9" s="180">
        <v>0.0</v>
      </c>
      <c r="J9" s="180">
        <v>0.0</v>
      </c>
      <c r="K9" s="180">
        <v>0.0</v>
      </c>
      <c r="L9" s="180">
        <v>23.341499999999996</v>
      </c>
      <c r="M9" s="180">
        <v>0.0</v>
      </c>
      <c r="N9" s="180">
        <v>0.0</v>
      </c>
      <c r="O9" s="180">
        <v>0.0</v>
      </c>
      <c r="P9" s="180">
        <v>0.0</v>
      </c>
      <c r="Q9" s="180">
        <v>0.0</v>
      </c>
      <c r="R9" s="180">
        <v>61.621559999999995</v>
      </c>
      <c r="S9" s="180">
        <v>0.0</v>
      </c>
      <c r="T9" s="180">
        <v>0.0</v>
      </c>
      <c r="U9" s="180">
        <v>0.0</v>
      </c>
      <c r="V9" s="180">
        <v>0.0</v>
      </c>
      <c r="W9" s="180">
        <v>0.0</v>
      </c>
      <c r="X9" s="180">
        <v>0.0</v>
      </c>
      <c r="Y9" s="180">
        <v>0.0</v>
      </c>
      <c r="Z9" s="180">
        <v>37.71144</v>
      </c>
      <c r="AA9" s="180">
        <v>0.0</v>
      </c>
      <c r="AB9" s="180">
        <v>0.0</v>
      </c>
      <c r="AC9" s="180">
        <v>0.0</v>
      </c>
      <c r="AD9" s="180">
        <v>0.0</v>
      </c>
      <c r="AE9" s="180">
        <v>0.0</v>
      </c>
      <c r="AF9" s="180">
        <v>0.0</v>
      </c>
      <c r="AG9" s="180">
        <v>0.0</v>
      </c>
      <c r="AH9" s="180">
        <v>40.250339999999994</v>
      </c>
      <c r="AI9" s="180">
        <v>0.0</v>
      </c>
      <c r="AJ9" s="180">
        <v>0.0</v>
      </c>
      <c r="AK9" s="180">
        <v>0.0</v>
      </c>
      <c r="AL9" s="180">
        <v>0.0</v>
      </c>
      <c r="AM9" s="180">
        <v>0.0</v>
      </c>
      <c r="AN9" s="180">
        <v>0.0</v>
      </c>
      <c r="AO9" s="180">
        <v>0.0</v>
      </c>
      <c r="AP9" s="180">
        <v>16.224000000000004</v>
      </c>
      <c r="AQ9" s="180">
        <v>0.0</v>
      </c>
      <c r="AR9" s="180">
        <v>0.0</v>
      </c>
      <c r="AS9" s="180">
        <v>0.0</v>
      </c>
      <c r="AT9" s="180">
        <v>0.0</v>
      </c>
      <c r="AU9" s="180">
        <v>0.0</v>
      </c>
      <c r="AV9" s="180">
        <v>0.0</v>
      </c>
      <c r="AW9" s="180">
        <v>0.0</v>
      </c>
      <c r="AX9" s="180">
        <v>0.0</v>
      </c>
      <c r="AY9" s="180">
        <v>0.0</v>
      </c>
      <c r="AZ9" s="180">
        <v>0.0</v>
      </c>
      <c r="BA9" s="180">
        <v>0.0</v>
      </c>
      <c r="BB9" s="180">
        <v>0.0</v>
      </c>
      <c r="BC9" s="180">
        <v>0.0</v>
      </c>
      <c r="BD9" s="180">
        <v>0.0</v>
      </c>
      <c r="BE9" s="180">
        <v>0.0</v>
      </c>
      <c r="BF9" s="180">
        <v>0.0</v>
      </c>
      <c r="BG9" s="180">
        <v>0.0</v>
      </c>
      <c r="BH9" s="180">
        <v>0.0</v>
      </c>
      <c r="BI9" s="180">
        <v>0.0</v>
      </c>
      <c r="BJ9" s="180">
        <v>0.0</v>
      </c>
      <c r="BK9" s="180">
        <v>0.0</v>
      </c>
      <c r="BL9" s="180">
        <v>0.0</v>
      </c>
      <c r="BM9" s="180">
        <v>0.0</v>
      </c>
      <c r="BN9" s="180">
        <v>0.0</v>
      </c>
      <c r="BO9" s="180">
        <v>0.0</v>
      </c>
      <c r="BP9" s="180">
        <v>0.0</v>
      </c>
      <c r="BQ9" s="180">
        <v>0.0</v>
      </c>
      <c r="BR9" s="180">
        <v>0.0</v>
      </c>
      <c r="BS9" s="180">
        <v>0.0</v>
      </c>
      <c r="BT9" s="180">
        <v>0.0</v>
      </c>
      <c r="BU9" s="180">
        <v>0.0</v>
      </c>
      <c r="BV9" s="180">
        <v>0.0</v>
      </c>
      <c r="BW9" s="180">
        <v>0.0</v>
      </c>
      <c r="BX9" s="180">
        <v>0.0</v>
      </c>
      <c r="BY9" s="180">
        <v>0.0</v>
      </c>
      <c r="BZ9" s="180">
        <v>0.0</v>
      </c>
      <c r="CA9" s="180">
        <v>0.0</v>
      </c>
      <c r="CB9" s="180">
        <v>39.077999999999996</v>
      </c>
      <c r="CC9" s="180">
        <v>0.0</v>
      </c>
      <c r="CD9" s="180">
        <v>0.0</v>
      </c>
      <c r="CE9" s="180">
        <v>0.0</v>
      </c>
      <c r="CF9" s="180">
        <v>0.0</v>
      </c>
      <c r="CG9" s="180">
        <v>0.0</v>
      </c>
      <c r="CH9" s="180">
        <v>0.0</v>
      </c>
      <c r="CI9" s="180">
        <v>0.0</v>
      </c>
      <c r="CJ9" s="180">
        <v>0.0</v>
      </c>
      <c r="CK9" s="180">
        <v>0.0</v>
      </c>
      <c r="CL9" s="180">
        <v>16.848</v>
      </c>
      <c r="CM9" s="180">
        <v>0.0</v>
      </c>
      <c r="CN9" s="180">
        <v>0.0</v>
      </c>
      <c r="CO9" s="180">
        <v>0.0</v>
      </c>
      <c r="CP9" s="180">
        <v>0.0</v>
      </c>
      <c r="CQ9" s="180">
        <v>0.0</v>
      </c>
      <c r="CR9" s="180">
        <v>0.0</v>
      </c>
      <c r="CS9" s="180">
        <v>0.0</v>
      </c>
      <c r="CT9" s="180">
        <v>0.0</v>
      </c>
      <c r="CU9" s="180">
        <v>0.0</v>
      </c>
      <c r="CV9" s="180">
        <v>12.9675</v>
      </c>
      <c r="CW9" s="180">
        <v>0.0</v>
      </c>
      <c r="CX9" s="180">
        <v>0.0</v>
      </c>
      <c r="CY9" s="180">
        <v>0.0</v>
      </c>
      <c r="CZ9" s="180">
        <v>0.0</v>
      </c>
      <c r="DA9" s="180">
        <v>0.0</v>
      </c>
      <c r="DB9" s="180">
        <v>0.0</v>
      </c>
      <c r="DC9" s="180">
        <v>0.0</v>
      </c>
      <c r="DD9" s="180">
        <v>0.0</v>
      </c>
      <c r="DE9" s="180">
        <v>0.0</v>
      </c>
      <c r="DF9" s="180">
        <v>0.0</v>
      </c>
      <c r="DG9" s="180">
        <v>0.0</v>
      </c>
      <c r="DH9" s="180">
        <v>0.0</v>
      </c>
      <c r="DI9" s="180">
        <v>0.0</v>
      </c>
      <c r="DJ9" s="180">
        <v>0.0</v>
      </c>
      <c r="DK9" s="180">
        <v>0.0</v>
      </c>
      <c r="DL9" s="180">
        <v>0.0</v>
      </c>
      <c r="DM9" s="180">
        <v>0.0</v>
      </c>
      <c r="DN9" s="180">
        <v>0.0</v>
      </c>
      <c r="DO9" s="180">
        <v>0.0</v>
      </c>
      <c r="DP9" s="180">
        <v>0.0</v>
      </c>
      <c r="DQ9" s="180">
        <v>0.0</v>
      </c>
      <c r="DR9" s="180">
        <v>0.0</v>
      </c>
      <c r="DS9" s="180">
        <v>0.0</v>
      </c>
      <c r="DT9" s="180">
        <v>0.0</v>
      </c>
      <c r="DU9" s="180">
        <v>0.0</v>
      </c>
      <c r="DV9" s="180">
        <v>0.0</v>
      </c>
      <c r="DW9" s="180">
        <v>0.0</v>
      </c>
      <c r="DX9" s="180">
        <v>0.0</v>
      </c>
      <c r="DY9" s="180">
        <v>0.0</v>
      </c>
      <c r="DZ9" s="180">
        <v>0.0</v>
      </c>
      <c r="EA9" s="180">
        <v>0.0</v>
      </c>
      <c r="EB9" s="180">
        <v>0.0</v>
      </c>
      <c r="EC9" s="180">
        <v>0.0</v>
      </c>
      <c r="ED9" s="180">
        <v>0.0</v>
      </c>
      <c r="EE9" s="180">
        <v>0.0</v>
      </c>
      <c r="EF9" s="180">
        <v>0.0</v>
      </c>
      <c r="EG9" s="180">
        <v>0.0</v>
      </c>
      <c r="EH9" s="180">
        <v>0.0</v>
      </c>
      <c r="EI9" s="180">
        <v>0.0</v>
      </c>
      <c r="EJ9" s="180">
        <v>0.0</v>
      </c>
      <c r="EK9" s="375">
        <v>0.0</v>
      </c>
      <c r="EL9" s="50">
        <v>1811008.0</v>
      </c>
      <c r="EM9" s="376">
        <f t="shared" si="1"/>
        <v>313.19448</v>
      </c>
    </row>
    <row r="10">
      <c r="A10" s="50">
        <v>1811009.0</v>
      </c>
      <c r="B10" s="374">
        <v>107.23383</v>
      </c>
      <c r="C10" s="180">
        <v>0.0</v>
      </c>
      <c r="D10" s="180">
        <v>0.0</v>
      </c>
      <c r="E10" s="180">
        <v>0.0</v>
      </c>
      <c r="F10" s="180">
        <v>0.0</v>
      </c>
      <c r="G10" s="180">
        <v>74.9112</v>
      </c>
      <c r="H10" s="180">
        <v>0.0</v>
      </c>
      <c r="I10" s="180">
        <v>0.0</v>
      </c>
      <c r="J10" s="180">
        <v>0.0</v>
      </c>
      <c r="K10" s="180">
        <v>0.0</v>
      </c>
      <c r="L10" s="180">
        <v>65.52</v>
      </c>
      <c r="M10" s="180">
        <v>0.0</v>
      </c>
      <c r="N10" s="180">
        <v>0.0</v>
      </c>
      <c r="O10" s="180">
        <v>0.0</v>
      </c>
      <c r="P10" s="180">
        <v>0.0</v>
      </c>
      <c r="Q10" s="180">
        <v>0.0</v>
      </c>
      <c r="R10" s="180">
        <v>173.12724</v>
      </c>
      <c r="S10" s="180">
        <v>0.0</v>
      </c>
      <c r="T10" s="180">
        <v>0.0</v>
      </c>
      <c r="U10" s="180">
        <v>0.0</v>
      </c>
      <c r="V10" s="180">
        <v>0.0</v>
      </c>
      <c r="W10" s="180">
        <v>0.0</v>
      </c>
      <c r="X10" s="180">
        <v>0.0</v>
      </c>
      <c r="Y10" s="180">
        <v>0.0</v>
      </c>
      <c r="Z10" s="180">
        <v>105.73524</v>
      </c>
      <c r="AA10" s="180">
        <v>0.0</v>
      </c>
      <c r="AB10" s="180">
        <v>0.0</v>
      </c>
      <c r="AC10" s="180">
        <v>0.0</v>
      </c>
      <c r="AD10" s="180">
        <v>0.0</v>
      </c>
      <c r="AE10" s="180">
        <v>0.0</v>
      </c>
      <c r="AF10" s="180">
        <v>0.0</v>
      </c>
      <c r="AG10" s="180">
        <v>0.0</v>
      </c>
      <c r="AH10" s="180">
        <v>112.55633999999999</v>
      </c>
      <c r="AI10" s="180">
        <v>0.0</v>
      </c>
      <c r="AJ10" s="180">
        <v>0.0</v>
      </c>
      <c r="AK10" s="180">
        <v>0.0</v>
      </c>
      <c r="AL10" s="180">
        <v>0.0</v>
      </c>
      <c r="AM10" s="180">
        <v>0.0</v>
      </c>
      <c r="AN10" s="180">
        <v>0.0</v>
      </c>
      <c r="AO10" s="180">
        <v>0.0</v>
      </c>
      <c r="AP10" s="180">
        <v>0.0</v>
      </c>
      <c r="AQ10" s="180">
        <v>42.8064</v>
      </c>
      <c r="AR10" s="180">
        <v>0.0</v>
      </c>
      <c r="AS10" s="180">
        <v>0.0</v>
      </c>
      <c r="AT10" s="180">
        <v>0.0</v>
      </c>
      <c r="AU10" s="180">
        <v>0.0</v>
      </c>
      <c r="AV10" s="180">
        <v>0.0</v>
      </c>
      <c r="AW10" s="180">
        <v>0.0</v>
      </c>
      <c r="AX10" s="180">
        <v>0.0</v>
      </c>
      <c r="AY10" s="180">
        <v>0.0</v>
      </c>
      <c r="AZ10" s="180">
        <v>0.0</v>
      </c>
      <c r="BA10" s="180">
        <v>0.0</v>
      </c>
      <c r="BB10" s="180">
        <v>0.0</v>
      </c>
      <c r="BC10" s="180">
        <v>0.0</v>
      </c>
      <c r="BD10" s="180">
        <v>0.0</v>
      </c>
      <c r="BE10" s="180">
        <v>0.0</v>
      </c>
      <c r="BF10" s="180">
        <v>0.0</v>
      </c>
      <c r="BG10" s="180">
        <v>0.0</v>
      </c>
      <c r="BH10" s="180">
        <v>0.0</v>
      </c>
      <c r="BI10" s="180">
        <v>0.0</v>
      </c>
      <c r="BJ10" s="180">
        <v>0.0</v>
      </c>
      <c r="BK10" s="180">
        <v>0.0</v>
      </c>
      <c r="BL10" s="180">
        <v>0.0</v>
      </c>
      <c r="BM10" s="180">
        <v>0.0</v>
      </c>
      <c r="BN10" s="180">
        <v>0.0</v>
      </c>
      <c r="BO10" s="180">
        <v>0.0</v>
      </c>
      <c r="BP10" s="180">
        <v>0.0</v>
      </c>
      <c r="BQ10" s="180">
        <v>0.0</v>
      </c>
      <c r="BR10" s="180">
        <v>0.0</v>
      </c>
      <c r="BS10" s="180">
        <v>0.0</v>
      </c>
      <c r="BT10" s="180">
        <v>0.0</v>
      </c>
      <c r="BU10" s="180">
        <v>0.0</v>
      </c>
      <c r="BV10" s="180">
        <v>0.0</v>
      </c>
      <c r="BW10" s="180">
        <v>0.0</v>
      </c>
      <c r="BX10" s="180">
        <v>0.0</v>
      </c>
      <c r="BY10" s="180">
        <v>0.0</v>
      </c>
      <c r="BZ10" s="180">
        <v>0.0</v>
      </c>
      <c r="CA10" s="180">
        <v>0.0</v>
      </c>
      <c r="CB10" s="180">
        <v>0.0</v>
      </c>
      <c r="CC10" s="180">
        <v>112.55633999999999</v>
      </c>
      <c r="CD10" s="180">
        <v>0.0</v>
      </c>
      <c r="CE10" s="180">
        <v>0.0</v>
      </c>
      <c r="CF10" s="180">
        <v>0.0</v>
      </c>
      <c r="CG10" s="180">
        <v>0.0</v>
      </c>
      <c r="CH10" s="180">
        <v>0.0</v>
      </c>
      <c r="CI10" s="180">
        <v>0.0</v>
      </c>
      <c r="CJ10" s="180">
        <v>0.0</v>
      </c>
      <c r="CK10" s="180">
        <v>0.0</v>
      </c>
      <c r="CL10" s="180">
        <v>47.1744</v>
      </c>
      <c r="CM10" s="180">
        <v>0.0</v>
      </c>
      <c r="CN10" s="180">
        <v>0.0</v>
      </c>
      <c r="CO10" s="180">
        <v>0.0</v>
      </c>
      <c r="CP10" s="180">
        <v>0.0</v>
      </c>
      <c r="CQ10" s="180">
        <v>0.0</v>
      </c>
      <c r="CR10" s="180">
        <v>0.0</v>
      </c>
      <c r="CS10" s="180">
        <v>0.0</v>
      </c>
      <c r="CT10" s="180">
        <v>0.0</v>
      </c>
      <c r="CU10" s="180">
        <v>0.0</v>
      </c>
      <c r="CV10" s="180">
        <v>36.309</v>
      </c>
      <c r="CW10" s="180">
        <v>0.0</v>
      </c>
      <c r="CX10" s="180">
        <v>0.0</v>
      </c>
      <c r="CY10" s="180">
        <v>0.0</v>
      </c>
      <c r="CZ10" s="180">
        <v>0.0</v>
      </c>
      <c r="DA10" s="180">
        <v>0.0</v>
      </c>
      <c r="DB10" s="180">
        <v>0.0</v>
      </c>
      <c r="DC10" s="180">
        <v>0.0</v>
      </c>
      <c r="DD10" s="180">
        <v>0.0</v>
      </c>
      <c r="DE10" s="180">
        <v>0.0</v>
      </c>
      <c r="DF10" s="180">
        <v>0.0</v>
      </c>
      <c r="DG10" s="180">
        <v>0.0</v>
      </c>
      <c r="DH10" s="180">
        <v>0.0</v>
      </c>
      <c r="DI10" s="180">
        <v>0.0</v>
      </c>
      <c r="DJ10" s="180">
        <v>0.0</v>
      </c>
      <c r="DK10" s="180">
        <v>0.0</v>
      </c>
      <c r="DL10" s="180">
        <v>0.0</v>
      </c>
      <c r="DM10" s="180">
        <v>0.0</v>
      </c>
      <c r="DN10" s="180">
        <v>0.0</v>
      </c>
      <c r="DO10" s="180">
        <v>0.0</v>
      </c>
      <c r="DP10" s="180">
        <v>0.0</v>
      </c>
      <c r="DQ10" s="180">
        <v>0.0</v>
      </c>
      <c r="DR10" s="180">
        <v>0.0</v>
      </c>
      <c r="DS10" s="180">
        <v>0.0</v>
      </c>
      <c r="DT10" s="180">
        <v>0.0</v>
      </c>
      <c r="DU10" s="180">
        <v>0.0</v>
      </c>
      <c r="DV10" s="180">
        <v>0.0</v>
      </c>
      <c r="DW10" s="180">
        <v>0.0</v>
      </c>
      <c r="DX10" s="180">
        <v>0.0</v>
      </c>
      <c r="DY10" s="180">
        <v>0.0</v>
      </c>
      <c r="DZ10" s="180">
        <v>0.0</v>
      </c>
      <c r="EA10" s="180">
        <v>0.0</v>
      </c>
      <c r="EB10" s="180">
        <v>0.0</v>
      </c>
      <c r="EC10" s="180">
        <v>0.0</v>
      </c>
      <c r="ED10" s="180">
        <v>0.0</v>
      </c>
      <c r="EE10" s="180">
        <v>0.0</v>
      </c>
      <c r="EF10" s="180">
        <v>0.0</v>
      </c>
      <c r="EG10" s="180">
        <v>0.0</v>
      </c>
      <c r="EH10" s="180">
        <v>0.0</v>
      </c>
      <c r="EI10" s="180">
        <v>0.0</v>
      </c>
      <c r="EJ10" s="180">
        <v>0.0</v>
      </c>
      <c r="EK10" s="375">
        <v>0.0</v>
      </c>
      <c r="EL10" s="50">
        <v>1811009.0</v>
      </c>
      <c r="EM10" s="376">
        <f t="shared" si="1"/>
        <v>877.92999</v>
      </c>
    </row>
    <row r="11">
      <c r="A11" s="50">
        <v>1811010.0</v>
      </c>
      <c r="B11" s="374">
        <v>122.68673999999999</v>
      </c>
      <c r="C11" s="180">
        <v>0.0</v>
      </c>
      <c r="D11" s="180">
        <v>0.0</v>
      </c>
      <c r="E11" s="180">
        <v>0.0</v>
      </c>
      <c r="F11" s="180">
        <v>0.0</v>
      </c>
      <c r="G11" s="180">
        <v>85.61280000000001</v>
      </c>
      <c r="H11" s="180">
        <v>0.0</v>
      </c>
      <c r="I11" s="180">
        <v>0.0</v>
      </c>
      <c r="J11" s="180">
        <v>0.0</v>
      </c>
      <c r="K11" s="180">
        <v>0.0</v>
      </c>
      <c r="L11" s="180">
        <v>74.9385</v>
      </c>
      <c r="M11" s="180">
        <v>0.0</v>
      </c>
      <c r="N11" s="180">
        <v>0.0</v>
      </c>
      <c r="O11" s="180">
        <v>0.0</v>
      </c>
      <c r="P11" s="180">
        <v>0.0</v>
      </c>
      <c r="Q11" s="180">
        <v>209.684475</v>
      </c>
      <c r="R11" s="180">
        <v>0.0</v>
      </c>
      <c r="S11" s="180">
        <v>0.0</v>
      </c>
      <c r="T11" s="180">
        <v>0.0</v>
      </c>
      <c r="U11" s="180">
        <v>0.0</v>
      </c>
      <c r="V11" s="180">
        <v>0.0</v>
      </c>
      <c r="W11" s="180">
        <v>0.0</v>
      </c>
      <c r="X11" s="180">
        <v>0.0</v>
      </c>
      <c r="Y11" s="180">
        <v>0.0</v>
      </c>
      <c r="Z11" s="180">
        <v>121.01076</v>
      </c>
      <c r="AA11" s="180">
        <v>0.0</v>
      </c>
      <c r="AB11" s="180">
        <v>0.0</v>
      </c>
      <c r="AC11" s="180">
        <v>0.0</v>
      </c>
      <c r="AD11" s="180">
        <v>0.0</v>
      </c>
      <c r="AE11" s="180">
        <v>0.0</v>
      </c>
      <c r="AF11" s="180">
        <v>0.0</v>
      </c>
      <c r="AG11" s="180">
        <v>0.0</v>
      </c>
      <c r="AH11" s="180">
        <v>128.46366</v>
      </c>
      <c r="AI11" s="180">
        <v>0.0</v>
      </c>
      <c r="AJ11" s="180">
        <v>0.0</v>
      </c>
      <c r="AK11" s="180">
        <v>0.0</v>
      </c>
      <c r="AL11" s="180">
        <v>0.0</v>
      </c>
      <c r="AM11" s="180">
        <v>0.0</v>
      </c>
      <c r="AN11" s="180">
        <v>0.0</v>
      </c>
      <c r="AO11" s="180">
        <v>0.0</v>
      </c>
      <c r="AP11" s="180">
        <v>0.0</v>
      </c>
      <c r="AQ11" s="180">
        <v>48.9216</v>
      </c>
      <c r="AR11" s="180">
        <v>0.0</v>
      </c>
      <c r="AS11" s="180">
        <v>0.0</v>
      </c>
      <c r="AT11" s="180">
        <v>0.0</v>
      </c>
      <c r="AU11" s="180">
        <v>0.0</v>
      </c>
      <c r="AV11" s="180">
        <v>0.0</v>
      </c>
      <c r="AW11" s="180">
        <v>0.0</v>
      </c>
      <c r="AX11" s="180">
        <v>0.0</v>
      </c>
      <c r="AY11" s="180">
        <v>0.0</v>
      </c>
      <c r="AZ11" s="180">
        <v>0.0</v>
      </c>
      <c r="BA11" s="180">
        <v>0.0</v>
      </c>
      <c r="BB11" s="180">
        <v>0.0</v>
      </c>
      <c r="BC11" s="180">
        <v>0.0</v>
      </c>
      <c r="BD11" s="180">
        <v>0.0</v>
      </c>
      <c r="BE11" s="180">
        <v>0.0</v>
      </c>
      <c r="BF11" s="180">
        <v>0.0</v>
      </c>
      <c r="BG11" s="180">
        <v>0.0</v>
      </c>
      <c r="BH11" s="180">
        <v>0.0</v>
      </c>
      <c r="BI11" s="180">
        <v>0.0</v>
      </c>
      <c r="BJ11" s="180">
        <v>0.0</v>
      </c>
      <c r="BK11" s="180">
        <v>0.0</v>
      </c>
      <c r="BL11" s="180">
        <v>0.0</v>
      </c>
      <c r="BM11" s="180">
        <v>0.0</v>
      </c>
      <c r="BN11" s="180">
        <v>0.0</v>
      </c>
      <c r="BO11" s="180">
        <v>0.0</v>
      </c>
      <c r="BP11" s="180">
        <v>0.0</v>
      </c>
      <c r="BQ11" s="180">
        <v>0.0</v>
      </c>
      <c r="BR11" s="180">
        <v>0.0</v>
      </c>
      <c r="BS11" s="180">
        <v>0.0</v>
      </c>
      <c r="BT11" s="180">
        <v>0.0</v>
      </c>
      <c r="BU11" s="180">
        <v>0.0</v>
      </c>
      <c r="BV11" s="180">
        <v>0.0</v>
      </c>
      <c r="BW11" s="180">
        <v>0.0</v>
      </c>
      <c r="BX11" s="180">
        <v>0.0</v>
      </c>
      <c r="BY11" s="180">
        <v>0.0</v>
      </c>
      <c r="BZ11" s="180">
        <v>0.0</v>
      </c>
      <c r="CA11" s="180">
        <v>0.0</v>
      </c>
      <c r="CB11" s="180">
        <v>0.0</v>
      </c>
      <c r="CC11" s="180">
        <v>128.46366</v>
      </c>
      <c r="CD11" s="180">
        <v>0.0</v>
      </c>
      <c r="CE11" s="180">
        <v>0.0</v>
      </c>
      <c r="CF11" s="180">
        <v>0.0</v>
      </c>
      <c r="CG11" s="180">
        <v>0.0</v>
      </c>
      <c r="CH11" s="180">
        <v>0.0</v>
      </c>
      <c r="CI11" s="180">
        <v>0.0</v>
      </c>
      <c r="CJ11" s="180">
        <v>0.0</v>
      </c>
      <c r="CK11" s="180">
        <v>0.0</v>
      </c>
      <c r="CL11" s="180">
        <v>53.9136</v>
      </c>
      <c r="CM11" s="180">
        <v>0.0</v>
      </c>
      <c r="CN11" s="180">
        <v>0.0</v>
      </c>
      <c r="CO11" s="180">
        <v>0.0</v>
      </c>
      <c r="CP11" s="180">
        <v>0.0</v>
      </c>
      <c r="CQ11" s="180">
        <v>0.0</v>
      </c>
      <c r="CR11" s="180">
        <v>0.0</v>
      </c>
      <c r="CS11" s="180">
        <v>0.0</v>
      </c>
      <c r="CT11" s="180">
        <v>0.0</v>
      </c>
      <c r="CU11" s="180">
        <v>0.0</v>
      </c>
      <c r="CV11" s="180">
        <v>41.496</v>
      </c>
      <c r="CW11" s="180">
        <v>0.0</v>
      </c>
      <c r="CX11" s="180">
        <v>0.0</v>
      </c>
      <c r="CY11" s="180">
        <v>0.0</v>
      </c>
      <c r="CZ11" s="180">
        <v>0.0</v>
      </c>
      <c r="DA11" s="180">
        <v>0.0</v>
      </c>
      <c r="DB11" s="180">
        <v>0.0</v>
      </c>
      <c r="DC11" s="180">
        <v>0.0</v>
      </c>
      <c r="DD11" s="180">
        <v>0.0</v>
      </c>
      <c r="DE11" s="180">
        <v>0.0</v>
      </c>
      <c r="DF11" s="180">
        <v>0.0</v>
      </c>
      <c r="DG11" s="180">
        <v>0.0</v>
      </c>
      <c r="DH11" s="180">
        <v>0.0</v>
      </c>
      <c r="DI11" s="180">
        <v>0.0</v>
      </c>
      <c r="DJ11" s="180">
        <v>0.0</v>
      </c>
      <c r="DK11" s="180">
        <v>0.0</v>
      </c>
      <c r="DL11" s="180">
        <v>0.0</v>
      </c>
      <c r="DM11" s="180">
        <v>0.0</v>
      </c>
      <c r="DN11" s="180">
        <v>0.0</v>
      </c>
      <c r="DO11" s="180">
        <v>0.0</v>
      </c>
      <c r="DP11" s="180">
        <v>0.0</v>
      </c>
      <c r="DQ11" s="180">
        <v>0.0</v>
      </c>
      <c r="DR11" s="180">
        <v>0.0</v>
      </c>
      <c r="DS11" s="180">
        <v>0.0</v>
      </c>
      <c r="DT11" s="180">
        <v>0.0</v>
      </c>
      <c r="DU11" s="180">
        <v>0.0</v>
      </c>
      <c r="DV11" s="180">
        <v>0.0</v>
      </c>
      <c r="DW11" s="180">
        <v>0.0</v>
      </c>
      <c r="DX11" s="180">
        <v>0.0</v>
      </c>
      <c r="DY11" s="180">
        <v>0.0</v>
      </c>
      <c r="DZ11" s="180">
        <v>0.0</v>
      </c>
      <c r="EA11" s="180">
        <v>0.0</v>
      </c>
      <c r="EB11" s="180">
        <v>0.0</v>
      </c>
      <c r="EC11" s="180">
        <v>0.0</v>
      </c>
      <c r="ED11" s="180">
        <v>0.0</v>
      </c>
      <c r="EE11" s="180">
        <v>0.0</v>
      </c>
      <c r="EF11" s="180">
        <v>0.0</v>
      </c>
      <c r="EG11" s="180">
        <v>0.0</v>
      </c>
      <c r="EH11" s="180">
        <v>0.0</v>
      </c>
      <c r="EI11" s="180">
        <v>0.0</v>
      </c>
      <c r="EJ11" s="180">
        <v>0.0</v>
      </c>
      <c r="EK11" s="375">
        <v>0.0</v>
      </c>
      <c r="EL11" s="50">
        <v>1811010.0</v>
      </c>
      <c r="EM11" s="376">
        <f t="shared" si="1"/>
        <v>1015.191795</v>
      </c>
    </row>
    <row r="12">
      <c r="A12" s="50">
        <v>1811011.0</v>
      </c>
      <c r="B12" s="374">
        <v>76.56214499999999</v>
      </c>
      <c r="C12" s="180">
        <v>0.0</v>
      </c>
      <c r="D12" s="180">
        <v>0.0</v>
      </c>
      <c r="E12" s="180">
        <v>0.0</v>
      </c>
      <c r="F12" s="180">
        <v>0.0</v>
      </c>
      <c r="G12" s="180">
        <v>53.508</v>
      </c>
      <c r="H12" s="180">
        <v>0.0</v>
      </c>
      <c r="I12" s="180">
        <v>0.0</v>
      </c>
      <c r="J12" s="180">
        <v>0.0</v>
      </c>
      <c r="K12" s="180">
        <v>0.0</v>
      </c>
      <c r="L12" s="180">
        <v>46.8195</v>
      </c>
      <c r="M12" s="180">
        <v>0.0</v>
      </c>
      <c r="N12" s="180">
        <v>0.0</v>
      </c>
      <c r="O12" s="180">
        <v>0.0</v>
      </c>
      <c r="P12" s="180">
        <v>0.0</v>
      </c>
      <c r="Q12" s="180">
        <v>131.101425</v>
      </c>
      <c r="R12" s="180">
        <v>0.0</v>
      </c>
      <c r="S12" s="180">
        <v>0.0</v>
      </c>
      <c r="T12" s="180">
        <v>0.0</v>
      </c>
      <c r="U12" s="180">
        <v>0.0</v>
      </c>
      <c r="V12" s="180">
        <v>0.0</v>
      </c>
      <c r="W12" s="180">
        <v>0.0</v>
      </c>
      <c r="X12" s="180">
        <v>0.0</v>
      </c>
      <c r="Y12" s="180">
        <v>0.0</v>
      </c>
      <c r="Z12" s="180">
        <v>75.66156000000001</v>
      </c>
      <c r="AA12" s="180">
        <v>0.0</v>
      </c>
      <c r="AB12" s="180">
        <v>0.0</v>
      </c>
      <c r="AC12" s="180">
        <v>0.0</v>
      </c>
      <c r="AD12" s="180">
        <v>0.0</v>
      </c>
      <c r="AE12" s="180">
        <v>0.0</v>
      </c>
      <c r="AF12" s="180">
        <v>0.0</v>
      </c>
      <c r="AG12" s="180">
        <v>0.0</v>
      </c>
      <c r="AH12" s="180">
        <v>80.25966</v>
      </c>
      <c r="AI12" s="180">
        <v>0.0</v>
      </c>
      <c r="AJ12" s="180">
        <v>0.0</v>
      </c>
      <c r="AK12" s="180">
        <v>0.0</v>
      </c>
      <c r="AL12" s="180">
        <v>0.0</v>
      </c>
      <c r="AM12" s="180">
        <v>0.0</v>
      </c>
      <c r="AN12" s="180">
        <v>0.0</v>
      </c>
      <c r="AO12" s="180">
        <v>0.0</v>
      </c>
      <c r="AP12" s="180">
        <v>0.0</v>
      </c>
      <c r="AQ12" s="180">
        <v>30.576</v>
      </c>
      <c r="AR12" s="180">
        <v>0.0</v>
      </c>
      <c r="AS12" s="180">
        <v>0.0</v>
      </c>
      <c r="AT12" s="180">
        <v>0.0</v>
      </c>
      <c r="AU12" s="180">
        <v>0.0</v>
      </c>
      <c r="AV12" s="180">
        <v>0.0</v>
      </c>
      <c r="AW12" s="180">
        <v>0.0</v>
      </c>
      <c r="AX12" s="180">
        <v>0.0</v>
      </c>
      <c r="AY12" s="180">
        <v>0.0</v>
      </c>
      <c r="AZ12" s="180">
        <v>0.0</v>
      </c>
      <c r="BA12" s="180">
        <v>0.0</v>
      </c>
      <c r="BB12" s="180">
        <v>0.0</v>
      </c>
      <c r="BC12" s="180">
        <v>0.0</v>
      </c>
      <c r="BD12" s="180">
        <v>0.0</v>
      </c>
      <c r="BE12" s="180">
        <v>0.0</v>
      </c>
      <c r="BF12" s="180">
        <v>0.0</v>
      </c>
      <c r="BG12" s="180">
        <v>0.0</v>
      </c>
      <c r="BH12" s="180">
        <v>0.0</v>
      </c>
      <c r="BI12" s="180">
        <v>0.0</v>
      </c>
      <c r="BJ12" s="180">
        <v>0.0</v>
      </c>
      <c r="BK12" s="180">
        <v>0.0</v>
      </c>
      <c r="BL12" s="180">
        <v>0.0</v>
      </c>
      <c r="BM12" s="180">
        <v>0.0</v>
      </c>
      <c r="BN12" s="180">
        <v>0.0</v>
      </c>
      <c r="BO12" s="180">
        <v>0.0</v>
      </c>
      <c r="BP12" s="180">
        <v>0.0</v>
      </c>
      <c r="BQ12" s="180">
        <v>0.0</v>
      </c>
      <c r="BR12" s="180">
        <v>0.0</v>
      </c>
      <c r="BS12" s="180">
        <v>0.0</v>
      </c>
      <c r="BT12" s="180">
        <v>0.0</v>
      </c>
      <c r="BU12" s="180">
        <v>0.0</v>
      </c>
      <c r="BV12" s="180">
        <v>0.0</v>
      </c>
      <c r="BW12" s="180">
        <v>0.0</v>
      </c>
      <c r="BX12" s="180">
        <v>0.0</v>
      </c>
      <c r="BY12" s="180">
        <v>0.0</v>
      </c>
      <c r="BZ12" s="180">
        <v>0.0</v>
      </c>
      <c r="CA12" s="180">
        <v>0.0</v>
      </c>
      <c r="CB12" s="180">
        <v>0.0</v>
      </c>
      <c r="CC12" s="180">
        <v>80.25966</v>
      </c>
      <c r="CD12" s="180">
        <v>0.0</v>
      </c>
      <c r="CE12" s="180">
        <v>0.0</v>
      </c>
      <c r="CF12" s="180">
        <v>0.0</v>
      </c>
      <c r="CG12" s="180">
        <v>0.0</v>
      </c>
      <c r="CH12" s="180">
        <v>0.0</v>
      </c>
      <c r="CI12" s="180">
        <v>0.0</v>
      </c>
      <c r="CJ12" s="180">
        <v>0.0</v>
      </c>
      <c r="CK12" s="180">
        <v>0.0</v>
      </c>
      <c r="CL12" s="180">
        <v>33.696</v>
      </c>
      <c r="CM12" s="180">
        <v>0.0</v>
      </c>
      <c r="CN12" s="180">
        <v>0.0</v>
      </c>
      <c r="CO12" s="180">
        <v>0.0</v>
      </c>
      <c r="CP12" s="180">
        <v>0.0</v>
      </c>
      <c r="CQ12" s="180">
        <v>0.0</v>
      </c>
      <c r="CR12" s="180">
        <v>0.0</v>
      </c>
      <c r="CS12" s="180">
        <v>0.0</v>
      </c>
      <c r="CT12" s="180">
        <v>0.0</v>
      </c>
      <c r="CU12" s="180">
        <v>0.0</v>
      </c>
      <c r="CV12" s="180">
        <v>25.935</v>
      </c>
      <c r="CW12" s="180">
        <v>0.0</v>
      </c>
      <c r="CX12" s="180">
        <v>0.0</v>
      </c>
      <c r="CY12" s="180">
        <v>0.0</v>
      </c>
      <c r="CZ12" s="180">
        <v>0.0</v>
      </c>
      <c r="DA12" s="180">
        <v>0.0</v>
      </c>
      <c r="DB12" s="180">
        <v>0.0</v>
      </c>
      <c r="DC12" s="180">
        <v>0.0</v>
      </c>
      <c r="DD12" s="180">
        <v>0.0</v>
      </c>
      <c r="DE12" s="180">
        <v>0.0</v>
      </c>
      <c r="DF12" s="180">
        <v>0.0</v>
      </c>
      <c r="DG12" s="180">
        <v>0.0</v>
      </c>
      <c r="DH12" s="180">
        <v>0.0</v>
      </c>
      <c r="DI12" s="180">
        <v>0.0</v>
      </c>
      <c r="DJ12" s="180">
        <v>0.0</v>
      </c>
      <c r="DK12" s="180">
        <v>0.0</v>
      </c>
      <c r="DL12" s="180">
        <v>0.0</v>
      </c>
      <c r="DM12" s="180">
        <v>0.0</v>
      </c>
      <c r="DN12" s="180">
        <v>0.0</v>
      </c>
      <c r="DO12" s="180">
        <v>0.0</v>
      </c>
      <c r="DP12" s="180">
        <v>0.0</v>
      </c>
      <c r="DQ12" s="180">
        <v>0.0</v>
      </c>
      <c r="DR12" s="180">
        <v>0.0</v>
      </c>
      <c r="DS12" s="180">
        <v>0.0</v>
      </c>
      <c r="DT12" s="180">
        <v>0.0</v>
      </c>
      <c r="DU12" s="180">
        <v>0.0</v>
      </c>
      <c r="DV12" s="180">
        <v>0.0</v>
      </c>
      <c r="DW12" s="180">
        <v>0.0</v>
      </c>
      <c r="DX12" s="180">
        <v>0.0</v>
      </c>
      <c r="DY12" s="180">
        <v>0.0</v>
      </c>
      <c r="DZ12" s="180">
        <v>0.0</v>
      </c>
      <c r="EA12" s="180">
        <v>0.0</v>
      </c>
      <c r="EB12" s="180">
        <v>0.0</v>
      </c>
      <c r="EC12" s="180">
        <v>0.0</v>
      </c>
      <c r="ED12" s="180">
        <v>0.0</v>
      </c>
      <c r="EE12" s="180">
        <v>0.0</v>
      </c>
      <c r="EF12" s="180">
        <v>0.0</v>
      </c>
      <c r="EG12" s="180">
        <v>0.0</v>
      </c>
      <c r="EH12" s="180">
        <v>0.0</v>
      </c>
      <c r="EI12" s="180">
        <v>0.0</v>
      </c>
      <c r="EJ12" s="180">
        <v>0.0</v>
      </c>
      <c r="EK12" s="375">
        <v>0.0</v>
      </c>
      <c r="EL12" s="50">
        <v>1811011.0</v>
      </c>
      <c r="EM12" s="376">
        <f t="shared" si="1"/>
        <v>634.37895</v>
      </c>
    </row>
    <row r="13">
      <c r="A13" s="50">
        <v>1811012.0</v>
      </c>
      <c r="B13" s="374">
        <v>7.726455</v>
      </c>
      <c r="C13" s="180">
        <v>0.0</v>
      </c>
      <c r="D13" s="180">
        <v>0.0</v>
      </c>
      <c r="E13" s="180">
        <v>0.0</v>
      </c>
      <c r="F13" s="180">
        <v>0.0</v>
      </c>
      <c r="G13" s="180">
        <v>5.3508000000000004</v>
      </c>
      <c r="H13" s="180">
        <v>0.0</v>
      </c>
      <c r="I13" s="180">
        <v>0.0</v>
      </c>
      <c r="J13" s="180">
        <v>0.0</v>
      </c>
      <c r="K13" s="180">
        <v>0.0</v>
      </c>
      <c r="L13" s="180">
        <v>4.641</v>
      </c>
      <c r="M13" s="180">
        <v>0.0</v>
      </c>
      <c r="N13" s="180">
        <v>0.0</v>
      </c>
      <c r="O13" s="180">
        <v>0.0</v>
      </c>
      <c r="P13" s="180">
        <v>0.0</v>
      </c>
      <c r="Q13" s="180">
        <v>13.226849999999999</v>
      </c>
      <c r="R13" s="180">
        <v>0.0</v>
      </c>
      <c r="S13" s="180">
        <v>0.0</v>
      </c>
      <c r="T13" s="180">
        <v>0.0</v>
      </c>
      <c r="U13" s="180">
        <v>0.0</v>
      </c>
      <c r="V13" s="180">
        <v>0.0</v>
      </c>
      <c r="W13" s="180">
        <v>0.0</v>
      </c>
      <c r="X13" s="180">
        <v>0.0</v>
      </c>
      <c r="Y13" s="180">
        <v>0.0</v>
      </c>
      <c r="Z13" s="180">
        <v>7.63776</v>
      </c>
      <c r="AA13" s="180">
        <v>0.0</v>
      </c>
      <c r="AB13" s="180">
        <v>0.0</v>
      </c>
      <c r="AC13" s="180">
        <v>0.0</v>
      </c>
      <c r="AD13" s="180">
        <v>0.0</v>
      </c>
      <c r="AE13" s="180">
        <v>0.0</v>
      </c>
      <c r="AF13" s="180">
        <v>0.0</v>
      </c>
      <c r="AG13" s="180">
        <v>0.0</v>
      </c>
      <c r="AH13" s="180">
        <v>7.95366</v>
      </c>
      <c r="AI13" s="180">
        <v>0.0</v>
      </c>
      <c r="AJ13" s="180">
        <v>0.0</v>
      </c>
      <c r="AK13" s="180">
        <v>0.0</v>
      </c>
      <c r="AL13" s="180">
        <v>0.0</v>
      </c>
      <c r="AM13" s="180">
        <v>0.0</v>
      </c>
      <c r="AN13" s="180">
        <v>0.0</v>
      </c>
      <c r="AO13" s="180">
        <v>0.0</v>
      </c>
      <c r="AP13" s="180">
        <v>0.0</v>
      </c>
      <c r="AQ13" s="180">
        <v>3.0576</v>
      </c>
      <c r="AR13" s="180">
        <v>0.0</v>
      </c>
      <c r="AS13" s="180">
        <v>0.0</v>
      </c>
      <c r="AT13" s="180">
        <v>0.0</v>
      </c>
      <c r="AU13" s="180">
        <v>0.0</v>
      </c>
      <c r="AV13" s="180">
        <v>0.0</v>
      </c>
      <c r="AW13" s="180">
        <v>0.0</v>
      </c>
      <c r="AX13" s="180">
        <v>0.0</v>
      </c>
      <c r="AY13" s="180">
        <v>0.0</v>
      </c>
      <c r="AZ13" s="180">
        <v>0.0</v>
      </c>
      <c r="BA13" s="180">
        <v>0.0</v>
      </c>
      <c r="BB13" s="180">
        <v>0.0</v>
      </c>
      <c r="BC13" s="180">
        <v>0.0</v>
      </c>
      <c r="BD13" s="180">
        <v>0.0</v>
      </c>
      <c r="BE13" s="180">
        <v>0.0</v>
      </c>
      <c r="BF13" s="180">
        <v>0.0</v>
      </c>
      <c r="BG13" s="180">
        <v>0.0</v>
      </c>
      <c r="BH13" s="180">
        <v>0.0</v>
      </c>
      <c r="BI13" s="180">
        <v>0.0</v>
      </c>
      <c r="BJ13" s="180">
        <v>0.0</v>
      </c>
      <c r="BK13" s="180">
        <v>0.0</v>
      </c>
      <c r="BL13" s="180">
        <v>0.0</v>
      </c>
      <c r="BM13" s="180">
        <v>0.0</v>
      </c>
      <c r="BN13" s="180">
        <v>0.0</v>
      </c>
      <c r="BO13" s="180">
        <v>0.0</v>
      </c>
      <c r="BP13" s="180">
        <v>0.0</v>
      </c>
      <c r="BQ13" s="180">
        <v>0.0</v>
      </c>
      <c r="BR13" s="180">
        <v>0.0</v>
      </c>
      <c r="BS13" s="180">
        <v>0.0</v>
      </c>
      <c r="BT13" s="180">
        <v>0.0</v>
      </c>
      <c r="BU13" s="180">
        <v>0.0</v>
      </c>
      <c r="BV13" s="180">
        <v>0.0</v>
      </c>
      <c r="BW13" s="180">
        <v>0.0</v>
      </c>
      <c r="BX13" s="180">
        <v>0.0</v>
      </c>
      <c r="BY13" s="180">
        <v>0.0</v>
      </c>
      <c r="BZ13" s="180">
        <v>0.0</v>
      </c>
      <c r="CA13" s="180">
        <v>0.0</v>
      </c>
      <c r="CB13" s="180">
        <v>0.0</v>
      </c>
      <c r="CC13" s="180">
        <v>7.95366</v>
      </c>
      <c r="CD13" s="180">
        <v>0.0</v>
      </c>
      <c r="CE13" s="180">
        <v>0.0</v>
      </c>
      <c r="CF13" s="180">
        <v>0.0</v>
      </c>
      <c r="CG13" s="180">
        <v>0.0</v>
      </c>
      <c r="CH13" s="180">
        <v>0.0</v>
      </c>
      <c r="CI13" s="180">
        <v>0.0</v>
      </c>
      <c r="CJ13" s="180">
        <v>0.0</v>
      </c>
      <c r="CK13" s="180">
        <v>0.0</v>
      </c>
      <c r="CL13" s="180">
        <v>3.3696</v>
      </c>
      <c r="CM13" s="180">
        <v>0.0</v>
      </c>
      <c r="CN13" s="180">
        <v>0.0</v>
      </c>
      <c r="CO13" s="180">
        <v>0.0</v>
      </c>
      <c r="CP13" s="180">
        <v>0.0</v>
      </c>
      <c r="CQ13" s="180">
        <v>0.0</v>
      </c>
      <c r="CR13" s="180">
        <v>0.0</v>
      </c>
      <c r="CS13" s="180">
        <v>0.0</v>
      </c>
      <c r="CT13" s="180">
        <v>0.0</v>
      </c>
      <c r="CU13" s="180">
        <v>0.0</v>
      </c>
      <c r="CV13" s="180">
        <v>2.5935</v>
      </c>
      <c r="CW13" s="180">
        <v>0.0</v>
      </c>
      <c r="CX13" s="180">
        <v>0.0</v>
      </c>
      <c r="CY13" s="180">
        <v>0.0</v>
      </c>
      <c r="CZ13" s="180">
        <v>0.0</v>
      </c>
      <c r="DA13" s="180">
        <v>0.0</v>
      </c>
      <c r="DB13" s="180">
        <v>0.0</v>
      </c>
      <c r="DC13" s="180">
        <v>0.0</v>
      </c>
      <c r="DD13" s="180">
        <v>0.0</v>
      </c>
      <c r="DE13" s="180">
        <v>0.0</v>
      </c>
      <c r="DF13" s="180">
        <v>0.0</v>
      </c>
      <c r="DG13" s="180">
        <v>0.0</v>
      </c>
      <c r="DH13" s="180">
        <v>0.0</v>
      </c>
      <c r="DI13" s="180">
        <v>0.0</v>
      </c>
      <c r="DJ13" s="180">
        <v>0.0</v>
      </c>
      <c r="DK13" s="180">
        <v>0.0</v>
      </c>
      <c r="DL13" s="180">
        <v>0.0</v>
      </c>
      <c r="DM13" s="180">
        <v>0.0</v>
      </c>
      <c r="DN13" s="180">
        <v>0.0</v>
      </c>
      <c r="DO13" s="180">
        <v>0.0</v>
      </c>
      <c r="DP13" s="180">
        <v>0.0</v>
      </c>
      <c r="DQ13" s="180">
        <v>0.0</v>
      </c>
      <c r="DR13" s="180">
        <v>0.0</v>
      </c>
      <c r="DS13" s="180">
        <v>0.0</v>
      </c>
      <c r="DT13" s="180">
        <v>0.0</v>
      </c>
      <c r="DU13" s="180">
        <v>0.0</v>
      </c>
      <c r="DV13" s="180">
        <v>0.0</v>
      </c>
      <c r="DW13" s="180">
        <v>0.0</v>
      </c>
      <c r="DX13" s="180">
        <v>0.0</v>
      </c>
      <c r="DY13" s="180">
        <v>0.0</v>
      </c>
      <c r="DZ13" s="180">
        <v>0.0</v>
      </c>
      <c r="EA13" s="180">
        <v>0.0</v>
      </c>
      <c r="EB13" s="180">
        <v>0.0</v>
      </c>
      <c r="EC13" s="180">
        <v>0.0</v>
      </c>
      <c r="ED13" s="180">
        <v>0.0</v>
      </c>
      <c r="EE13" s="180">
        <v>0.0</v>
      </c>
      <c r="EF13" s="180">
        <v>0.0</v>
      </c>
      <c r="EG13" s="180">
        <v>0.0</v>
      </c>
      <c r="EH13" s="180">
        <v>0.0</v>
      </c>
      <c r="EI13" s="180">
        <v>0.0</v>
      </c>
      <c r="EJ13" s="180">
        <v>0.0</v>
      </c>
      <c r="EK13" s="375">
        <v>0.0</v>
      </c>
      <c r="EL13" s="50">
        <v>1811012.0</v>
      </c>
      <c r="EM13" s="376">
        <f t="shared" si="1"/>
        <v>63.510885</v>
      </c>
    </row>
    <row r="14">
      <c r="A14" s="50">
        <v>1811013.0</v>
      </c>
      <c r="B14" s="374">
        <v>0.0</v>
      </c>
      <c r="C14" s="180">
        <v>7.432425000000002</v>
      </c>
      <c r="D14" s="180">
        <v>0.0</v>
      </c>
      <c r="E14" s="180">
        <v>0.0</v>
      </c>
      <c r="F14" s="180">
        <v>0.0</v>
      </c>
      <c r="G14" s="180">
        <v>0.0</v>
      </c>
      <c r="H14" s="180">
        <v>5.3508000000000004</v>
      </c>
      <c r="I14" s="180">
        <v>0.0</v>
      </c>
      <c r="J14" s="180">
        <v>0.0</v>
      </c>
      <c r="K14" s="180">
        <v>0.0</v>
      </c>
      <c r="L14" s="180">
        <v>0.0</v>
      </c>
      <c r="M14" s="180">
        <v>4.7802299999999995</v>
      </c>
      <c r="N14" s="180">
        <v>0.0</v>
      </c>
      <c r="O14" s="180">
        <v>0.0</v>
      </c>
      <c r="P14" s="180">
        <v>0.0</v>
      </c>
      <c r="Q14" s="180">
        <v>13.226849999999999</v>
      </c>
      <c r="R14" s="180">
        <v>0.0</v>
      </c>
      <c r="S14" s="180">
        <v>0.0</v>
      </c>
      <c r="T14" s="180">
        <v>0.0</v>
      </c>
      <c r="U14" s="180">
        <v>0.0</v>
      </c>
      <c r="V14" s="180">
        <v>0.0</v>
      </c>
      <c r="W14" s="180">
        <v>0.0</v>
      </c>
      <c r="X14" s="180">
        <v>0.0</v>
      </c>
      <c r="Y14" s="180">
        <v>0.0</v>
      </c>
      <c r="Z14" s="180">
        <v>7.63776</v>
      </c>
      <c r="AA14" s="180">
        <v>0.0</v>
      </c>
      <c r="AB14" s="180">
        <v>0.0</v>
      </c>
      <c r="AC14" s="180">
        <v>0.0</v>
      </c>
      <c r="AD14" s="180">
        <v>0.0</v>
      </c>
      <c r="AE14" s="180">
        <v>0.0</v>
      </c>
      <c r="AF14" s="180">
        <v>0.0</v>
      </c>
      <c r="AG14" s="180">
        <v>0.0</v>
      </c>
      <c r="AH14" s="180">
        <v>7.95366</v>
      </c>
      <c r="AI14" s="180">
        <v>0.0</v>
      </c>
      <c r="AJ14" s="180">
        <v>0.0</v>
      </c>
      <c r="AK14" s="180">
        <v>0.0</v>
      </c>
      <c r="AL14" s="180">
        <v>0.0</v>
      </c>
      <c r="AM14" s="180">
        <v>0.0</v>
      </c>
      <c r="AN14" s="180">
        <v>0.0</v>
      </c>
      <c r="AO14" s="180">
        <v>0.0</v>
      </c>
      <c r="AP14" s="180">
        <v>0.0</v>
      </c>
      <c r="AQ14" s="180">
        <v>3.0576</v>
      </c>
      <c r="AR14" s="180">
        <v>0.0</v>
      </c>
      <c r="AS14" s="180">
        <v>0.0</v>
      </c>
      <c r="AT14" s="180">
        <v>0.0</v>
      </c>
      <c r="AU14" s="180">
        <v>0.0</v>
      </c>
      <c r="AV14" s="180">
        <v>0.0</v>
      </c>
      <c r="AW14" s="180">
        <v>0.0</v>
      </c>
      <c r="AX14" s="180">
        <v>0.0</v>
      </c>
      <c r="AY14" s="180">
        <v>0.0</v>
      </c>
      <c r="AZ14" s="180">
        <v>0.0</v>
      </c>
      <c r="BA14" s="180">
        <v>0.0</v>
      </c>
      <c r="BB14" s="180">
        <v>0.0</v>
      </c>
      <c r="BC14" s="180">
        <v>0.0</v>
      </c>
      <c r="BD14" s="180">
        <v>0.0</v>
      </c>
      <c r="BE14" s="180">
        <v>0.0</v>
      </c>
      <c r="BF14" s="180">
        <v>0.0</v>
      </c>
      <c r="BG14" s="180">
        <v>0.0</v>
      </c>
      <c r="BH14" s="180">
        <v>0.0</v>
      </c>
      <c r="BI14" s="180">
        <v>0.0</v>
      </c>
      <c r="BJ14" s="180">
        <v>0.0</v>
      </c>
      <c r="BK14" s="180">
        <v>0.0</v>
      </c>
      <c r="BL14" s="180">
        <v>0.0</v>
      </c>
      <c r="BM14" s="180">
        <v>0.0</v>
      </c>
      <c r="BN14" s="180">
        <v>0.0</v>
      </c>
      <c r="BO14" s="180">
        <v>0.0</v>
      </c>
      <c r="BP14" s="180">
        <v>0.0</v>
      </c>
      <c r="BQ14" s="180">
        <v>0.0</v>
      </c>
      <c r="BR14" s="180">
        <v>0.0</v>
      </c>
      <c r="BS14" s="180">
        <v>0.0</v>
      </c>
      <c r="BT14" s="180">
        <v>0.0</v>
      </c>
      <c r="BU14" s="180">
        <v>0.0</v>
      </c>
      <c r="BV14" s="180">
        <v>0.0</v>
      </c>
      <c r="BW14" s="180">
        <v>0.0</v>
      </c>
      <c r="BX14" s="180">
        <v>0.0</v>
      </c>
      <c r="BY14" s="180">
        <v>0.0</v>
      </c>
      <c r="BZ14" s="180">
        <v>0.0</v>
      </c>
      <c r="CA14" s="180">
        <v>0.0</v>
      </c>
      <c r="CB14" s="180">
        <v>0.0</v>
      </c>
      <c r="CC14" s="180">
        <v>7.95366</v>
      </c>
      <c r="CD14" s="180">
        <v>0.0</v>
      </c>
      <c r="CE14" s="180">
        <v>0.0</v>
      </c>
      <c r="CF14" s="180">
        <v>0.0</v>
      </c>
      <c r="CG14" s="180">
        <v>0.0</v>
      </c>
      <c r="CH14" s="180">
        <v>0.0</v>
      </c>
      <c r="CI14" s="180">
        <v>0.0</v>
      </c>
      <c r="CJ14" s="180">
        <v>0.0</v>
      </c>
      <c r="CK14" s="180">
        <v>0.0</v>
      </c>
      <c r="CL14" s="180">
        <v>3.3696</v>
      </c>
      <c r="CM14" s="180">
        <v>0.0</v>
      </c>
      <c r="CN14" s="180">
        <v>0.0</v>
      </c>
      <c r="CO14" s="180">
        <v>0.0</v>
      </c>
      <c r="CP14" s="180">
        <v>0.0</v>
      </c>
      <c r="CQ14" s="180">
        <v>0.0</v>
      </c>
      <c r="CR14" s="180">
        <v>0.0</v>
      </c>
      <c r="CS14" s="180">
        <v>0.0</v>
      </c>
      <c r="CT14" s="180">
        <v>0.0</v>
      </c>
      <c r="CU14" s="180">
        <v>0.0</v>
      </c>
      <c r="CV14" s="180">
        <v>2.5935</v>
      </c>
      <c r="CW14" s="180">
        <v>0.0</v>
      </c>
      <c r="CX14" s="180">
        <v>0.0</v>
      </c>
      <c r="CY14" s="180">
        <v>0.0</v>
      </c>
      <c r="CZ14" s="180">
        <v>0.0</v>
      </c>
      <c r="DA14" s="180">
        <v>0.0</v>
      </c>
      <c r="DB14" s="180">
        <v>0.0</v>
      </c>
      <c r="DC14" s="180">
        <v>0.0</v>
      </c>
      <c r="DD14" s="180">
        <v>0.0</v>
      </c>
      <c r="DE14" s="180">
        <v>0.0</v>
      </c>
      <c r="DF14" s="180">
        <v>0.0</v>
      </c>
      <c r="DG14" s="180">
        <v>0.0</v>
      </c>
      <c r="DH14" s="180">
        <v>0.0</v>
      </c>
      <c r="DI14" s="180">
        <v>0.0</v>
      </c>
      <c r="DJ14" s="180">
        <v>0.0</v>
      </c>
      <c r="DK14" s="180">
        <v>0.0</v>
      </c>
      <c r="DL14" s="180">
        <v>0.0</v>
      </c>
      <c r="DM14" s="180">
        <v>0.0</v>
      </c>
      <c r="DN14" s="180">
        <v>0.0</v>
      </c>
      <c r="DO14" s="180">
        <v>0.0</v>
      </c>
      <c r="DP14" s="180">
        <v>0.0</v>
      </c>
      <c r="DQ14" s="180">
        <v>0.0</v>
      </c>
      <c r="DR14" s="180">
        <v>0.0</v>
      </c>
      <c r="DS14" s="180">
        <v>0.0</v>
      </c>
      <c r="DT14" s="180">
        <v>0.0</v>
      </c>
      <c r="DU14" s="180">
        <v>0.0</v>
      </c>
      <c r="DV14" s="180">
        <v>0.0</v>
      </c>
      <c r="DW14" s="180">
        <v>0.0</v>
      </c>
      <c r="DX14" s="180">
        <v>0.0</v>
      </c>
      <c r="DY14" s="180">
        <v>0.0</v>
      </c>
      <c r="DZ14" s="180">
        <v>0.0</v>
      </c>
      <c r="EA14" s="180">
        <v>0.0</v>
      </c>
      <c r="EB14" s="180">
        <v>0.0</v>
      </c>
      <c r="EC14" s="180">
        <v>0.0</v>
      </c>
      <c r="ED14" s="180">
        <v>0.0</v>
      </c>
      <c r="EE14" s="180">
        <v>0.0</v>
      </c>
      <c r="EF14" s="180">
        <v>0.0</v>
      </c>
      <c r="EG14" s="180">
        <v>0.0</v>
      </c>
      <c r="EH14" s="180">
        <v>0.0</v>
      </c>
      <c r="EI14" s="180">
        <v>0.0</v>
      </c>
      <c r="EJ14" s="180">
        <v>0.0</v>
      </c>
      <c r="EK14" s="375">
        <v>0.0</v>
      </c>
      <c r="EL14" s="50">
        <v>1811013.0</v>
      </c>
      <c r="EM14" s="376">
        <f t="shared" si="1"/>
        <v>63.356085</v>
      </c>
    </row>
    <row r="15">
      <c r="A15" s="50">
        <v>1811014.0</v>
      </c>
      <c r="B15" s="374">
        <v>0.0</v>
      </c>
      <c r="C15" s="180">
        <v>66.44137500000001</v>
      </c>
      <c r="D15" s="180">
        <v>0.0</v>
      </c>
      <c r="E15" s="180">
        <v>0.0</v>
      </c>
      <c r="F15" s="180">
        <v>0.0</v>
      </c>
      <c r="G15" s="180">
        <v>0.0</v>
      </c>
      <c r="H15" s="180">
        <v>48.1572</v>
      </c>
      <c r="I15" s="180">
        <v>0.0</v>
      </c>
      <c r="J15" s="180">
        <v>0.0</v>
      </c>
      <c r="K15" s="180">
        <v>0.0</v>
      </c>
      <c r="L15" s="180">
        <v>0.0</v>
      </c>
      <c r="M15" s="180">
        <v>43.443855</v>
      </c>
      <c r="N15" s="180">
        <v>0.0</v>
      </c>
      <c r="O15" s="180">
        <v>0.0</v>
      </c>
      <c r="P15" s="180">
        <v>0.0</v>
      </c>
      <c r="Q15" s="180">
        <v>117.874575</v>
      </c>
      <c r="R15" s="180">
        <v>0.0</v>
      </c>
      <c r="S15" s="180">
        <v>0.0</v>
      </c>
      <c r="T15" s="180">
        <v>0.0</v>
      </c>
      <c r="U15" s="180">
        <v>0.0</v>
      </c>
      <c r="V15" s="180">
        <v>0.0</v>
      </c>
      <c r="W15" s="180">
        <v>0.0</v>
      </c>
      <c r="X15" s="180">
        <v>0.0</v>
      </c>
      <c r="Y15" s="180">
        <v>0.0</v>
      </c>
      <c r="Z15" s="180">
        <v>68.02380000000001</v>
      </c>
      <c r="AA15" s="180">
        <v>0.0</v>
      </c>
      <c r="AB15" s="180">
        <v>0.0</v>
      </c>
      <c r="AC15" s="180">
        <v>0.0</v>
      </c>
      <c r="AD15" s="180">
        <v>0.0</v>
      </c>
      <c r="AE15" s="180">
        <v>0.0</v>
      </c>
      <c r="AF15" s="180">
        <v>0.0</v>
      </c>
      <c r="AG15" s="180">
        <v>0.0</v>
      </c>
      <c r="AH15" s="180">
        <v>72.306</v>
      </c>
      <c r="AI15" s="180">
        <v>0.0</v>
      </c>
      <c r="AJ15" s="180">
        <v>0.0</v>
      </c>
      <c r="AK15" s="180">
        <v>0.0</v>
      </c>
      <c r="AL15" s="180">
        <v>0.0</v>
      </c>
      <c r="AM15" s="180">
        <v>0.0</v>
      </c>
      <c r="AN15" s="180">
        <v>0.0</v>
      </c>
      <c r="AO15" s="180">
        <v>0.0</v>
      </c>
      <c r="AP15" s="180">
        <v>0.0</v>
      </c>
      <c r="AQ15" s="180">
        <v>27.5184</v>
      </c>
      <c r="AR15" s="180">
        <v>0.0</v>
      </c>
      <c r="AS15" s="180">
        <v>0.0</v>
      </c>
      <c r="AT15" s="180">
        <v>0.0</v>
      </c>
      <c r="AU15" s="180">
        <v>0.0</v>
      </c>
      <c r="AV15" s="180">
        <v>0.0</v>
      </c>
      <c r="AW15" s="180">
        <v>0.0</v>
      </c>
      <c r="AX15" s="180">
        <v>0.0</v>
      </c>
      <c r="AY15" s="180">
        <v>0.0</v>
      </c>
      <c r="AZ15" s="180">
        <v>0.0</v>
      </c>
      <c r="BA15" s="180">
        <v>0.0</v>
      </c>
      <c r="BB15" s="180">
        <v>0.0</v>
      </c>
      <c r="BC15" s="180">
        <v>0.0</v>
      </c>
      <c r="BD15" s="180">
        <v>0.0</v>
      </c>
      <c r="BE15" s="180">
        <v>0.0</v>
      </c>
      <c r="BF15" s="180">
        <v>0.0</v>
      </c>
      <c r="BG15" s="180">
        <v>0.0</v>
      </c>
      <c r="BH15" s="180">
        <v>0.0</v>
      </c>
      <c r="BI15" s="180">
        <v>0.0</v>
      </c>
      <c r="BJ15" s="180">
        <v>0.0</v>
      </c>
      <c r="BK15" s="180">
        <v>0.0</v>
      </c>
      <c r="BL15" s="180">
        <v>0.0</v>
      </c>
      <c r="BM15" s="180">
        <v>0.0</v>
      </c>
      <c r="BN15" s="180">
        <v>0.0</v>
      </c>
      <c r="BO15" s="180">
        <v>0.0</v>
      </c>
      <c r="BP15" s="180">
        <v>0.0</v>
      </c>
      <c r="BQ15" s="180">
        <v>0.0</v>
      </c>
      <c r="BR15" s="180">
        <v>0.0</v>
      </c>
      <c r="BS15" s="180">
        <v>0.0</v>
      </c>
      <c r="BT15" s="180">
        <v>0.0</v>
      </c>
      <c r="BU15" s="180">
        <v>0.0</v>
      </c>
      <c r="BV15" s="180">
        <v>0.0</v>
      </c>
      <c r="BW15" s="180">
        <v>0.0</v>
      </c>
      <c r="BX15" s="180">
        <v>0.0</v>
      </c>
      <c r="BY15" s="180">
        <v>0.0</v>
      </c>
      <c r="BZ15" s="180">
        <v>0.0</v>
      </c>
      <c r="CA15" s="180">
        <v>0.0</v>
      </c>
      <c r="CB15" s="180">
        <v>0.0</v>
      </c>
      <c r="CC15" s="180">
        <v>72.306</v>
      </c>
      <c r="CD15" s="180">
        <v>0.0</v>
      </c>
      <c r="CE15" s="180">
        <v>0.0</v>
      </c>
      <c r="CF15" s="180">
        <v>0.0</v>
      </c>
      <c r="CG15" s="180">
        <v>0.0</v>
      </c>
      <c r="CH15" s="180">
        <v>0.0</v>
      </c>
      <c r="CI15" s="180">
        <v>0.0</v>
      </c>
      <c r="CJ15" s="180">
        <v>0.0</v>
      </c>
      <c r="CK15" s="180">
        <v>0.0</v>
      </c>
      <c r="CL15" s="180">
        <v>30.3264</v>
      </c>
      <c r="CM15" s="180">
        <v>0.0</v>
      </c>
      <c r="CN15" s="180">
        <v>0.0</v>
      </c>
      <c r="CO15" s="180">
        <v>0.0</v>
      </c>
      <c r="CP15" s="180">
        <v>0.0</v>
      </c>
      <c r="CQ15" s="180">
        <v>0.0</v>
      </c>
      <c r="CR15" s="180">
        <v>0.0</v>
      </c>
      <c r="CS15" s="180">
        <v>0.0</v>
      </c>
      <c r="CT15" s="180">
        <v>0.0</v>
      </c>
      <c r="CU15" s="180">
        <v>0.0</v>
      </c>
      <c r="CV15" s="180">
        <v>23.341500000000003</v>
      </c>
      <c r="CW15" s="180">
        <v>0.0</v>
      </c>
      <c r="CX15" s="180">
        <v>0.0</v>
      </c>
      <c r="CY15" s="180">
        <v>0.0</v>
      </c>
      <c r="CZ15" s="180">
        <v>0.0</v>
      </c>
      <c r="DA15" s="180">
        <v>0.0</v>
      </c>
      <c r="DB15" s="180">
        <v>0.0</v>
      </c>
      <c r="DC15" s="180">
        <v>0.0</v>
      </c>
      <c r="DD15" s="180">
        <v>0.0</v>
      </c>
      <c r="DE15" s="180">
        <v>0.0</v>
      </c>
      <c r="DF15" s="180">
        <v>0.0</v>
      </c>
      <c r="DG15" s="180">
        <v>0.0</v>
      </c>
      <c r="DH15" s="180">
        <v>0.0</v>
      </c>
      <c r="DI15" s="180">
        <v>0.0</v>
      </c>
      <c r="DJ15" s="180">
        <v>0.0</v>
      </c>
      <c r="DK15" s="180">
        <v>0.0</v>
      </c>
      <c r="DL15" s="180">
        <v>0.0</v>
      </c>
      <c r="DM15" s="180">
        <v>0.0</v>
      </c>
      <c r="DN15" s="180">
        <v>0.0</v>
      </c>
      <c r="DO15" s="180">
        <v>0.0</v>
      </c>
      <c r="DP15" s="180">
        <v>0.0</v>
      </c>
      <c r="DQ15" s="180">
        <v>0.0</v>
      </c>
      <c r="DR15" s="180">
        <v>0.0</v>
      </c>
      <c r="DS15" s="180">
        <v>0.0</v>
      </c>
      <c r="DT15" s="180">
        <v>0.0</v>
      </c>
      <c r="DU15" s="180">
        <v>0.0</v>
      </c>
      <c r="DV15" s="180">
        <v>0.0</v>
      </c>
      <c r="DW15" s="180">
        <v>0.0</v>
      </c>
      <c r="DX15" s="180">
        <v>0.0</v>
      </c>
      <c r="DY15" s="180">
        <v>0.0</v>
      </c>
      <c r="DZ15" s="180">
        <v>0.0</v>
      </c>
      <c r="EA15" s="180">
        <v>0.0</v>
      </c>
      <c r="EB15" s="180">
        <v>0.0</v>
      </c>
      <c r="EC15" s="180">
        <v>0.0</v>
      </c>
      <c r="ED15" s="180">
        <v>0.0</v>
      </c>
      <c r="EE15" s="180">
        <v>0.0</v>
      </c>
      <c r="EF15" s="180">
        <v>0.0</v>
      </c>
      <c r="EG15" s="180">
        <v>0.0</v>
      </c>
      <c r="EH15" s="180">
        <v>0.0</v>
      </c>
      <c r="EI15" s="180">
        <v>0.0</v>
      </c>
      <c r="EJ15" s="180">
        <v>0.0</v>
      </c>
      <c r="EK15" s="375">
        <v>0.0</v>
      </c>
      <c r="EL15" s="50">
        <v>1811014.0</v>
      </c>
      <c r="EM15" s="376">
        <f t="shared" si="1"/>
        <v>569.739105</v>
      </c>
    </row>
    <row r="16">
      <c r="A16" s="50">
        <v>1811015.0</v>
      </c>
      <c r="B16" s="374">
        <v>0.0</v>
      </c>
      <c r="C16" s="180">
        <v>59.00895000000002</v>
      </c>
      <c r="D16" s="180">
        <v>0.0</v>
      </c>
      <c r="E16" s="180">
        <v>0.0</v>
      </c>
      <c r="F16" s="180">
        <v>0.0</v>
      </c>
      <c r="G16" s="180">
        <v>0.0</v>
      </c>
      <c r="H16" s="180">
        <v>42.806400000000004</v>
      </c>
      <c r="I16" s="180">
        <v>0.0</v>
      </c>
      <c r="J16" s="180">
        <v>0.0</v>
      </c>
      <c r="K16" s="180">
        <v>0.0</v>
      </c>
      <c r="L16" s="180">
        <v>0.0</v>
      </c>
      <c r="M16" s="180">
        <v>38.52303</v>
      </c>
      <c r="N16" s="180">
        <v>0.0</v>
      </c>
      <c r="O16" s="180">
        <v>0.0</v>
      </c>
      <c r="P16" s="180">
        <v>0.0</v>
      </c>
      <c r="Q16" s="180">
        <v>104.647725</v>
      </c>
      <c r="R16" s="180">
        <v>0.0</v>
      </c>
      <c r="S16" s="180">
        <v>0.0</v>
      </c>
      <c r="T16" s="180">
        <v>0.0</v>
      </c>
      <c r="U16" s="180">
        <v>0.0</v>
      </c>
      <c r="V16" s="180">
        <v>0.0</v>
      </c>
      <c r="W16" s="180">
        <v>0.0</v>
      </c>
      <c r="X16" s="180">
        <v>0.0</v>
      </c>
      <c r="Y16" s="180">
        <v>0.0</v>
      </c>
      <c r="Z16" s="180">
        <v>60.38604</v>
      </c>
      <c r="AA16" s="180">
        <v>0.0</v>
      </c>
      <c r="AB16" s="180">
        <v>0.0</v>
      </c>
      <c r="AC16" s="180">
        <v>0.0</v>
      </c>
      <c r="AD16" s="180">
        <v>0.0</v>
      </c>
      <c r="AE16" s="180">
        <v>0.0</v>
      </c>
      <c r="AF16" s="180">
        <v>0.0</v>
      </c>
      <c r="AG16" s="180">
        <v>0.0</v>
      </c>
      <c r="AH16" s="180">
        <v>64.35234000000001</v>
      </c>
      <c r="AI16" s="180">
        <v>0.0</v>
      </c>
      <c r="AJ16" s="180">
        <v>0.0</v>
      </c>
      <c r="AK16" s="180">
        <v>0.0</v>
      </c>
      <c r="AL16" s="180">
        <v>0.0</v>
      </c>
      <c r="AM16" s="180">
        <v>0.0</v>
      </c>
      <c r="AN16" s="180">
        <v>0.0</v>
      </c>
      <c r="AO16" s="180">
        <v>0.0</v>
      </c>
      <c r="AP16" s="180">
        <v>0.0</v>
      </c>
      <c r="AQ16" s="180">
        <v>24.4608</v>
      </c>
      <c r="AR16" s="180">
        <v>0.0</v>
      </c>
      <c r="AS16" s="180">
        <v>0.0</v>
      </c>
      <c r="AT16" s="180">
        <v>0.0</v>
      </c>
      <c r="AU16" s="180">
        <v>0.0</v>
      </c>
      <c r="AV16" s="180">
        <v>0.0</v>
      </c>
      <c r="AW16" s="180">
        <v>0.0</v>
      </c>
      <c r="AX16" s="180">
        <v>0.0</v>
      </c>
      <c r="AY16" s="180">
        <v>0.0</v>
      </c>
      <c r="AZ16" s="180">
        <v>0.0</v>
      </c>
      <c r="BA16" s="180">
        <v>0.0</v>
      </c>
      <c r="BB16" s="180">
        <v>0.0</v>
      </c>
      <c r="BC16" s="180">
        <v>0.0</v>
      </c>
      <c r="BD16" s="180">
        <v>0.0</v>
      </c>
      <c r="BE16" s="180">
        <v>0.0</v>
      </c>
      <c r="BF16" s="180">
        <v>0.0</v>
      </c>
      <c r="BG16" s="180">
        <v>0.0</v>
      </c>
      <c r="BH16" s="180">
        <v>0.0</v>
      </c>
      <c r="BI16" s="180">
        <v>0.0</v>
      </c>
      <c r="BJ16" s="180">
        <v>56.760990000000014</v>
      </c>
      <c r="BK16" s="180">
        <v>0.0</v>
      </c>
      <c r="BL16" s="180">
        <v>0.0</v>
      </c>
      <c r="BM16" s="180">
        <v>0.0</v>
      </c>
      <c r="BN16" s="180">
        <v>0.0</v>
      </c>
      <c r="BO16" s="180">
        <v>0.0</v>
      </c>
      <c r="BP16" s="180">
        <v>0.0</v>
      </c>
      <c r="BQ16" s="180">
        <v>0.0</v>
      </c>
      <c r="BR16" s="180">
        <v>0.0</v>
      </c>
      <c r="BS16" s="180">
        <v>0.0</v>
      </c>
      <c r="BT16" s="180">
        <v>0.0</v>
      </c>
      <c r="BU16" s="180">
        <v>44.515575000000005</v>
      </c>
      <c r="BV16" s="180">
        <v>0.0</v>
      </c>
      <c r="BW16" s="180">
        <v>0.0</v>
      </c>
      <c r="BX16" s="180">
        <v>0.0</v>
      </c>
      <c r="BY16" s="180">
        <v>0.0</v>
      </c>
      <c r="BZ16" s="180">
        <v>0.0</v>
      </c>
      <c r="CA16" s="180">
        <v>0.0</v>
      </c>
      <c r="CB16" s="180">
        <v>0.0</v>
      </c>
      <c r="CC16" s="180">
        <v>0.0</v>
      </c>
      <c r="CD16" s="180">
        <v>0.0</v>
      </c>
      <c r="CE16" s="180">
        <v>0.0</v>
      </c>
      <c r="CF16" s="180">
        <v>0.0</v>
      </c>
      <c r="CG16" s="180">
        <v>0.0</v>
      </c>
      <c r="CH16" s="180">
        <v>0.0</v>
      </c>
      <c r="CI16" s="180">
        <v>0.0</v>
      </c>
      <c r="CJ16" s="180">
        <v>0.0</v>
      </c>
      <c r="CK16" s="180">
        <v>0.0</v>
      </c>
      <c r="CL16" s="180">
        <v>0.0</v>
      </c>
      <c r="CM16" s="180">
        <v>28.922400000000003</v>
      </c>
      <c r="CN16" s="180">
        <v>0.0</v>
      </c>
      <c r="CO16" s="180">
        <v>0.0</v>
      </c>
      <c r="CP16" s="180">
        <v>0.0</v>
      </c>
      <c r="CQ16" s="180">
        <v>0.0</v>
      </c>
      <c r="CR16" s="180">
        <v>0.0</v>
      </c>
      <c r="CS16" s="180">
        <v>0.0</v>
      </c>
      <c r="CT16" s="180">
        <v>0.0</v>
      </c>
      <c r="CU16" s="180">
        <v>0.0</v>
      </c>
      <c r="CV16" s="180">
        <v>20.748</v>
      </c>
      <c r="CW16" s="180">
        <v>0.0</v>
      </c>
      <c r="CX16" s="180">
        <v>0.0</v>
      </c>
      <c r="CY16" s="180">
        <v>0.0</v>
      </c>
      <c r="CZ16" s="180">
        <v>0.0</v>
      </c>
      <c r="DA16" s="180">
        <v>0.0</v>
      </c>
      <c r="DB16" s="180">
        <v>0.0</v>
      </c>
      <c r="DC16" s="180">
        <v>0.0</v>
      </c>
      <c r="DD16" s="180">
        <v>0.0</v>
      </c>
      <c r="DE16" s="180">
        <v>0.0</v>
      </c>
      <c r="DF16" s="180">
        <v>0.0</v>
      </c>
      <c r="DG16" s="180">
        <v>0.0</v>
      </c>
      <c r="DH16" s="180">
        <v>0.0</v>
      </c>
      <c r="DI16" s="180">
        <v>0.0</v>
      </c>
      <c r="DJ16" s="180">
        <v>0.0</v>
      </c>
      <c r="DK16" s="180">
        <v>0.0</v>
      </c>
      <c r="DL16" s="180">
        <v>0.0</v>
      </c>
      <c r="DM16" s="180">
        <v>0.0</v>
      </c>
      <c r="DN16" s="180">
        <v>0.0</v>
      </c>
      <c r="DO16" s="180">
        <v>0.0</v>
      </c>
      <c r="DP16" s="180">
        <v>0.0</v>
      </c>
      <c r="DQ16" s="180">
        <v>0.0</v>
      </c>
      <c r="DR16" s="180">
        <v>0.0</v>
      </c>
      <c r="DS16" s="180">
        <v>0.0</v>
      </c>
      <c r="DT16" s="180">
        <v>0.0</v>
      </c>
      <c r="DU16" s="180">
        <v>0.0</v>
      </c>
      <c r="DV16" s="180">
        <v>0.0</v>
      </c>
      <c r="DW16" s="180">
        <v>0.0</v>
      </c>
      <c r="DX16" s="180">
        <v>0.0</v>
      </c>
      <c r="DY16" s="180">
        <v>0.0</v>
      </c>
      <c r="DZ16" s="180">
        <v>0.0</v>
      </c>
      <c r="EA16" s="180">
        <v>0.0</v>
      </c>
      <c r="EB16" s="180">
        <v>0.0</v>
      </c>
      <c r="EC16" s="180">
        <v>0.0</v>
      </c>
      <c r="ED16" s="180">
        <v>0.0</v>
      </c>
      <c r="EE16" s="180">
        <v>0.0</v>
      </c>
      <c r="EF16" s="180">
        <v>0.0</v>
      </c>
      <c r="EG16" s="180">
        <v>0.0</v>
      </c>
      <c r="EH16" s="180">
        <v>0.0</v>
      </c>
      <c r="EI16" s="180">
        <v>0.0</v>
      </c>
      <c r="EJ16" s="180">
        <v>0.0</v>
      </c>
      <c r="EK16" s="375">
        <v>0.0</v>
      </c>
      <c r="EL16" s="50">
        <v>1811015.0</v>
      </c>
      <c r="EM16" s="376">
        <f t="shared" si="1"/>
        <v>545.13225</v>
      </c>
    </row>
    <row r="17">
      <c r="A17" s="50">
        <v>1811016.0</v>
      </c>
      <c r="B17" s="374">
        <v>7.726455</v>
      </c>
      <c r="C17" s="180">
        <v>0.0</v>
      </c>
      <c r="D17" s="180">
        <v>0.0</v>
      </c>
      <c r="E17" s="180">
        <v>0.0</v>
      </c>
      <c r="F17" s="180">
        <v>0.0</v>
      </c>
      <c r="G17" s="180">
        <v>5.3508000000000004</v>
      </c>
      <c r="H17" s="180">
        <v>0.0</v>
      </c>
      <c r="I17" s="180">
        <v>0.0</v>
      </c>
      <c r="J17" s="180">
        <v>0.0</v>
      </c>
      <c r="K17" s="180">
        <v>0.0</v>
      </c>
      <c r="L17" s="180">
        <v>4.641</v>
      </c>
      <c r="M17" s="180">
        <v>0.0</v>
      </c>
      <c r="N17" s="180">
        <v>0.0</v>
      </c>
      <c r="O17" s="180">
        <v>0.0</v>
      </c>
      <c r="P17" s="180">
        <v>0.0</v>
      </c>
      <c r="Q17" s="180">
        <v>13.226849999999999</v>
      </c>
      <c r="R17" s="180">
        <v>0.0</v>
      </c>
      <c r="S17" s="180">
        <v>0.0</v>
      </c>
      <c r="T17" s="180">
        <v>0.0</v>
      </c>
      <c r="U17" s="180">
        <v>0.0</v>
      </c>
      <c r="V17" s="180">
        <v>0.0</v>
      </c>
      <c r="W17" s="180">
        <v>0.0</v>
      </c>
      <c r="X17" s="180">
        <v>0.0</v>
      </c>
      <c r="Y17" s="180">
        <v>0.0</v>
      </c>
      <c r="Z17" s="180">
        <v>7.63776</v>
      </c>
      <c r="AA17" s="180">
        <v>0.0</v>
      </c>
      <c r="AB17" s="180">
        <v>0.0</v>
      </c>
      <c r="AC17" s="180">
        <v>0.0</v>
      </c>
      <c r="AD17" s="180">
        <v>0.0</v>
      </c>
      <c r="AE17" s="180">
        <v>0.0</v>
      </c>
      <c r="AF17" s="180">
        <v>0.0</v>
      </c>
      <c r="AG17" s="180">
        <v>0.0</v>
      </c>
      <c r="AH17" s="180">
        <v>7.95366</v>
      </c>
      <c r="AI17" s="180">
        <v>0.0</v>
      </c>
      <c r="AJ17" s="180">
        <v>0.0</v>
      </c>
      <c r="AK17" s="180">
        <v>0.0</v>
      </c>
      <c r="AL17" s="180">
        <v>0.0</v>
      </c>
      <c r="AM17" s="180">
        <v>0.0</v>
      </c>
      <c r="AN17" s="180">
        <v>0.0</v>
      </c>
      <c r="AO17" s="180">
        <v>0.0</v>
      </c>
      <c r="AP17" s="180">
        <v>0.0</v>
      </c>
      <c r="AQ17" s="180">
        <v>3.0576</v>
      </c>
      <c r="AR17" s="180">
        <v>0.0</v>
      </c>
      <c r="AS17" s="180">
        <v>0.0</v>
      </c>
      <c r="AT17" s="180">
        <v>0.0</v>
      </c>
      <c r="AU17" s="180">
        <v>0.0</v>
      </c>
      <c r="AV17" s="180">
        <v>0.0</v>
      </c>
      <c r="AW17" s="180">
        <v>0.0</v>
      </c>
      <c r="AX17" s="180">
        <v>0.0</v>
      </c>
      <c r="AY17" s="180">
        <v>0.0</v>
      </c>
      <c r="AZ17" s="180">
        <v>0.0</v>
      </c>
      <c r="BA17" s="180">
        <v>0.0</v>
      </c>
      <c r="BB17" s="180">
        <v>0.0</v>
      </c>
      <c r="BC17" s="180">
        <v>0.0</v>
      </c>
      <c r="BD17" s="180">
        <v>0.0</v>
      </c>
      <c r="BE17" s="180">
        <v>0.0</v>
      </c>
      <c r="BF17" s="180">
        <v>0.0</v>
      </c>
      <c r="BG17" s="180">
        <v>0.0</v>
      </c>
      <c r="BH17" s="180">
        <v>0.0</v>
      </c>
      <c r="BI17" s="180">
        <v>0.0</v>
      </c>
      <c r="BJ17" s="180">
        <v>7.149285000000002</v>
      </c>
      <c r="BK17" s="180">
        <v>0.0</v>
      </c>
      <c r="BL17" s="180">
        <v>0.0</v>
      </c>
      <c r="BM17" s="180">
        <v>0.0</v>
      </c>
      <c r="BN17" s="180">
        <v>0.0</v>
      </c>
      <c r="BO17" s="180">
        <v>0.0</v>
      </c>
      <c r="BP17" s="180">
        <v>0.0</v>
      </c>
      <c r="BQ17" s="180">
        <v>0.0</v>
      </c>
      <c r="BR17" s="180">
        <v>0.0</v>
      </c>
      <c r="BS17" s="180">
        <v>0.0</v>
      </c>
      <c r="BT17" s="180">
        <v>0.0</v>
      </c>
      <c r="BU17" s="180">
        <v>5.501925</v>
      </c>
      <c r="BV17" s="180">
        <v>0.0</v>
      </c>
      <c r="BW17" s="180">
        <v>0.0</v>
      </c>
      <c r="BX17" s="180">
        <v>0.0</v>
      </c>
      <c r="BY17" s="180">
        <v>0.0</v>
      </c>
      <c r="BZ17" s="180">
        <v>0.0</v>
      </c>
      <c r="CA17" s="180">
        <v>0.0</v>
      </c>
      <c r="CB17" s="180">
        <v>0.0</v>
      </c>
      <c r="CC17" s="180">
        <v>0.0</v>
      </c>
      <c r="CD17" s="180">
        <v>0.0</v>
      </c>
      <c r="CE17" s="180">
        <v>0.0</v>
      </c>
      <c r="CF17" s="180">
        <v>0.0</v>
      </c>
      <c r="CG17" s="180">
        <v>0.0</v>
      </c>
      <c r="CH17" s="180">
        <v>0.0</v>
      </c>
      <c r="CI17" s="180">
        <v>0.0</v>
      </c>
      <c r="CJ17" s="180">
        <v>0.0</v>
      </c>
      <c r="CK17" s="180">
        <v>0.0</v>
      </c>
      <c r="CL17" s="180">
        <v>0.0</v>
      </c>
      <c r="CM17" s="180">
        <v>3.6153000000000004</v>
      </c>
      <c r="CN17" s="180">
        <v>0.0</v>
      </c>
      <c r="CO17" s="180">
        <v>0.0</v>
      </c>
      <c r="CP17" s="180">
        <v>0.0</v>
      </c>
      <c r="CQ17" s="180">
        <v>0.0</v>
      </c>
      <c r="CR17" s="180">
        <v>0.0</v>
      </c>
      <c r="CS17" s="180">
        <v>0.0</v>
      </c>
      <c r="CT17" s="180">
        <v>0.0</v>
      </c>
      <c r="CU17" s="180">
        <v>0.0</v>
      </c>
      <c r="CV17" s="180">
        <v>2.5935</v>
      </c>
      <c r="CW17" s="180">
        <v>0.0</v>
      </c>
      <c r="CX17" s="180">
        <v>0.0</v>
      </c>
      <c r="CY17" s="180">
        <v>0.0</v>
      </c>
      <c r="CZ17" s="180">
        <v>0.0</v>
      </c>
      <c r="DA17" s="180">
        <v>0.0</v>
      </c>
      <c r="DB17" s="180">
        <v>0.0</v>
      </c>
      <c r="DC17" s="180">
        <v>0.0</v>
      </c>
      <c r="DD17" s="180">
        <v>0.0</v>
      </c>
      <c r="DE17" s="180">
        <v>0.0</v>
      </c>
      <c r="DF17" s="180">
        <v>0.0</v>
      </c>
      <c r="DG17" s="180">
        <v>0.0</v>
      </c>
      <c r="DH17" s="180">
        <v>0.0</v>
      </c>
      <c r="DI17" s="180">
        <v>0.0</v>
      </c>
      <c r="DJ17" s="180">
        <v>0.0</v>
      </c>
      <c r="DK17" s="180">
        <v>0.0</v>
      </c>
      <c r="DL17" s="180">
        <v>0.0</v>
      </c>
      <c r="DM17" s="180">
        <v>0.0</v>
      </c>
      <c r="DN17" s="180">
        <v>0.0</v>
      </c>
      <c r="DO17" s="180">
        <v>0.0</v>
      </c>
      <c r="DP17" s="180">
        <v>0.0</v>
      </c>
      <c r="DQ17" s="180">
        <v>0.0</v>
      </c>
      <c r="DR17" s="180">
        <v>0.0</v>
      </c>
      <c r="DS17" s="180">
        <v>0.0</v>
      </c>
      <c r="DT17" s="180">
        <v>0.0</v>
      </c>
      <c r="DU17" s="180">
        <v>0.0</v>
      </c>
      <c r="DV17" s="180">
        <v>0.0</v>
      </c>
      <c r="DW17" s="180">
        <v>0.0</v>
      </c>
      <c r="DX17" s="180">
        <v>0.0</v>
      </c>
      <c r="DY17" s="180">
        <v>0.0</v>
      </c>
      <c r="DZ17" s="180">
        <v>0.0</v>
      </c>
      <c r="EA17" s="180">
        <v>0.0</v>
      </c>
      <c r="EB17" s="180">
        <v>0.0</v>
      </c>
      <c r="EC17" s="180">
        <v>0.0</v>
      </c>
      <c r="ED17" s="180">
        <v>0.0</v>
      </c>
      <c r="EE17" s="180">
        <v>0.0</v>
      </c>
      <c r="EF17" s="180">
        <v>0.0</v>
      </c>
      <c r="EG17" s="180">
        <v>0.0</v>
      </c>
      <c r="EH17" s="180">
        <v>0.0</v>
      </c>
      <c r="EI17" s="180">
        <v>0.0</v>
      </c>
      <c r="EJ17" s="180">
        <v>0.0</v>
      </c>
      <c r="EK17" s="375">
        <v>0.0</v>
      </c>
      <c r="EL17" s="50">
        <v>1811016.0</v>
      </c>
      <c r="EM17" s="376">
        <f t="shared" si="1"/>
        <v>68.454135</v>
      </c>
    </row>
    <row r="18">
      <c r="A18" s="50">
        <v>1811017.0</v>
      </c>
      <c r="B18" s="374">
        <v>38.39814</v>
      </c>
      <c r="C18" s="180">
        <v>0.0</v>
      </c>
      <c r="D18" s="180">
        <v>0.0</v>
      </c>
      <c r="E18" s="180">
        <v>0.0</v>
      </c>
      <c r="F18" s="180">
        <v>0.0</v>
      </c>
      <c r="G18" s="180">
        <v>26.754</v>
      </c>
      <c r="H18" s="180">
        <v>0.0</v>
      </c>
      <c r="I18" s="180">
        <v>0.0</v>
      </c>
      <c r="J18" s="180">
        <v>0.0</v>
      </c>
      <c r="K18" s="180">
        <v>0.0</v>
      </c>
      <c r="L18" s="180">
        <v>23.341499999999996</v>
      </c>
      <c r="M18" s="180">
        <v>0.0</v>
      </c>
      <c r="N18" s="180">
        <v>0.0</v>
      </c>
      <c r="O18" s="180">
        <v>0.0</v>
      </c>
      <c r="P18" s="180">
        <v>0.0</v>
      </c>
      <c r="Q18" s="180">
        <v>65.35619999999999</v>
      </c>
      <c r="R18" s="180">
        <v>0.0</v>
      </c>
      <c r="S18" s="180">
        <v>0.0</v>
      </c>
      <c r="T18" s="180">
        <v>0.0</v>
      </c>
      <c r="U18" s="180">
        <v>0.0</v>
      </c>
      <c r="V18" s="180">
        <v>0.0</v>
      </c>
      <c r="W18" s="180">
        <v>0.0</v>
      </c>
      <c r="X18" s="180">
        <v>0.0</v>
      </c>
      <c r="Y18" s="180">
        <v>0.0</v>
      </c>
      <c r="Z18" s="180">
        <v>0.0</v>
      </c>
      <c r="AA18" s="180">
        <v>35.49312</v>
      </c>
      <c r="AB18" s="180">
        <v>0.0</v>
      </c>
      <c r="AC18" s="180">
        <v>0.0</v>
      </c>
      <c r="AD18" s="180">
        <v>0.0</v>
      </c>
      <c r="AE18" s="180">
        <v>0.0</v>
      </c>
      <c r="AF18" s="180">
        <v>0.0</v>
      </c>
      <c r="AG18" s="180">
        <v>0.0</v>
      </c>
      <c r="AH18" s="180">
        <v>0.0</v>
      </c>
      <c r="AI18" s="180">
        <v>38.29644</v>
      </c>
      <c r="AJ18" s="180">
        <v>0.0</v>
      </c>
      <c r="AK18" s="180">
        <v>0.0</v>
      </c>
      <c r="AL18" s="180">
        <v>0.0</v>
      </c>
      <c r="AM18" s="180">
        <v>0.0</v>
      </c>
      <c r="AN18" s="180">
        <v>0.0</v>
      </c>
      <c r="AO18" s="180">
        <v>0.0</v>
      </c>
      <c r="AP18" s="180">
        <v>0.0</v>
      </c>
      <c r="AQ18" s="180">
        <v>15.288</v>
      </c>
      <c r="AR18" s="180">
        <v>0.0</v>
      </c>
      <c r="AS18" s="180">
        <v>0.0</v>
      </c>
      <c r="AT18" s="180">
        <v>0.0</v>
      </c>
      <c r="AU18" s="180">
        <v>0.0</v>
      </c>
      <c r="AV18" s="180">
        <v>0.0</v>
      </c>
      <c r="AW18" s="180">
        <v>0.0</v>
      </c>
      <c r="AX18" s="180">
        <v>0.0</v>
      </c>
      <c r="AY18" s="180">
        <v>0.0</v>
      </c>
      <c r="AZ18" s="180">
        <v>0.0</v>
      </c>
      <c r="BA18" s="180">
        <v>0.0</v>
      </c>
      <c r="BB18" s="180">
        <v>0.0</v>
      </c>
      <c r="BC18" s="180">
        <v>0.0</v>
      </c>
      <c r="BD18" s="180">
        <v>0.0</v>
      </c>
      <c r="BE18" s="180">
        <v>0.0</v>
      </c>
      <c r="BF18" s="180">
        <v>0.0</v>
      </c>
      <c r="BG18" s="180">
        <v>0.0</v>
      </c>
      <c r="BH18" s="180">
        <v>0.0</v>
      </c>
      <c r="BI18" s="180">
        <v>0.0</v>
      </c>
      <c r="BJ18" s="180">
        <v>0.0</v>
      </c>
      <c r="BK18" s="180">
        <v>34.82622</v>
      </c>
      <c r="BL18" s="180">
        <v>0.0</v>
      </c>
      <c r="BM18" s="180">
        <v>0.0</v>
      </c>
      <c r="BN18" s="180">
        <v>0.0</v>
      </c>
      <c r="BO18" s="180">
        <v>0.0</v>
      </c>
      <c r="BP18" s="180">
        <v>0.0</v>
      </c>
      <c r="BQ18" s="180">
        <v>0.0</v>
      </c>
      <c r="BR18" s="180">
        <v>0.0</v>
      </c>
      <c r="BS18" s="180">
        <v>0.0</v>
      </c>
      <c r="BT18" s="180">
        <v>0.0</v>
      </c>
      <c r="BU18" s="180">
        <v>0.0</v>
      </c>
      <c r="BV18" s="180">
        <v>27.843075</v>
      </c>
      <c r="BW18" s="180">
        <v>0.0</v>
      </c>
      <c r="BX18" s="180">
        <v>0.0</v>
      </c>
      <c r="BY18" s="180">
        <v>0.0</v>
      </c>
      <c r="BZ18" s="180">
        <v>0.0</v>
      </c>
      <c r="CA18" s="180">
        <v>0.0</v>
      </c>
      <c r="CB18" s="180">
        <v>0.0</v>
      </c>
      <c r="CC18" s="180">
        <v>0.0</v>
      </c>
      <c r="CD18" s="180">
        <v>0.0</v>
      </c>
      <c r="CE18" s="180">
        <v>0.0</v>
      </c>
      <c r="CF18" s="180">
        <v>0.0</v>
      </c>
      <c r="CG18" s="180">
        <v>0.0</v>
      </c>
      <c r="CH18" s="180">
        <v>0.0</v>
      </c>
      <c r="CI18" s="180">
        <v>0.0</v>
      </c>
      <c r="CJ18" s="180">
        <v>0.0</v>
      </c>
      <c r="CK18" s="180">
        <v>0.0</v>
      </c>
      <c r="CL18" s="180">
        <v>0.0</v>
      </c>
      <c r="CM18" s="180">
        <v>18.076500000000003</v>
      </c>
      <c r="CN18" s="180">
        <v>0.0</v>
      </c>
      <c r="CO18" s="180">
        <v>0.0</v>
      </c>
      <c r="CP18" s="180">
        <v>0.0</v>
      </c>
      <c r="CQ18" s="180">
        <v>0.0</v>
      </c>
      <c r="CR18" s="180">
        <v>0.0</v>
      </c>
      <c r="CS18" s="180">
        <v>0.0</v>
      </c>
      <c r="CT18" s="180">
        <v>0.0</v>
      </c>
      <c r="CU18" s="180">
        <v>0.0</v>
      </c>
      <c r="CV18" s="180">
        <v>0.0</v>
      </c>
      <c r="CW18" s="180">
        <v>14.332500000000001</v>
      </c>
      <c r="CX18" s="180">
        <v>0.0</v>
      </c>
      <c r="CY18" s="180">
        <v>0.0</v>
      </c>
      <c r="CZ18" s="180">
        <v>0.0</v>
      </c>
      <c r="DA18" s="180">
        <v>0.0</v>
      </c>
      <c r="DB18" s="180">
        <v>0.0</v>
      </c>
      <c r="DC18" s="180">
        <v>0.0</v>
      </c>
      <c r="DD18" s="180">
        <v>0.0</v>
      </c>
      <c r="DE18" s="180">
        <v>0.0</v>
      </c>
      <c r="DF18" s="180">
        <v>0.0</v>
      </c>
      <c r="DG18" s="180">
        <v>0.0</v>
      </c>
      <c r="DH18" s="180">
        <v>0.0</v>
      </c>
      <c r="DI18" s="180">
        <v>0.0</v>
      </c>
      <c r="DJ18" s="180">
        <v>0.0</v>
      </c>
      <c r="DK18" s="180">
        <v>0.0</v>
      </c>
      <c r="DL18" s="180">
        <v>0.0</v>
      </c>
      <c r="DM18" s="180">
        <v>0.0</v>
      </c>
      <c r="DN18" s="180">
        <v>0.0</v>
      </c>
      <c r="DO18" s="180">
        <v>0.0</v>
      </c>
      <c r="DP18" s="180">
        <v>0.0</v>
      </c>
      <c r="DQ18" s="180">
        <v>0.0</v>
      </c>
      <c r="DR18" s="180">
        <v>0.0</v>
      </c>
      <c r="DS18" s="180">
        <v>0.0</v>
      </c>
      <c r="DT18" s="180">
        <v>0.0</v>
      </c>
      <c r="DU18" s="180">
        <v>0.0</v>
      </c>
      <c r="DV18" s="180">
        <v>0.0</v>
      </c>
      <c r="DW18" s="180">
        <v>0.0</v>
      </c>
      <c r="DX18" s="180">
        <v>0.0</v>
      </c>
      <c r="DY18" s="180">
        <v>0.0</v>
      </c>
      <c r="DZ18" s="180">
        <v>0.0</v>
      </c>
      <c r="EA18" s="180">
        <v>0.0</v>
      </c>
      <c r="EB18" s="180">
        <v>0.0</v>
      </c>
      <c r="EC18" s="180">
        <v>0.0</v>
      </c>
      <c r="ED18" s="180">
        <v>0.0</v>
      </c>
      <c r="EE18" s="180">
        <v>0.0</v>
      </c>
      <c r="EF18" s="180">
        <v>0.0</v>
      </c>
      <c r="EG18" s="180">
        <v>0.0</v>
      </c>
      <c r="EH18" s="180">
        <v>0.0</v>
      </c>
      <c r="EI18" s="180">
        <v>0.0</v>
      </c>
      <c r="EJ18" s="180">
        <v>0.0</v>
      </c>
      <c r="EK18" s="375">
        <v>0.0</v>
      </c>
      <c r="EL18" s="50">
        <v>1811017.0</v>
      </c>
      <c r="EM18" s="376">
        <f t="shared" si="1"/>
        <v>338.005695</v>
      </c>
    </row>
    <row r="19">
      <c r="A19" s="50">
        <v>1811018.0</v>
      </c>
      <c r="B19" s="374">
        <v>22.94523</v>
      </c>
      <c r="C19" s="180">
        <v>0.0</v>
      </c>
      <c r="D19" s="180">
        <v>0.0</v>
      </c>
      <c r="E19" s="180">
        <v>0.0</v>
      </c>
      <c r="F19" s="180">
        <v>0.0</v>
      </c>
      <c r="G19" s="180">
        <v>16.052400000000002</v>
      </c>
      <c r="H19" s="180">
        <v>0.0</v>
      </c>
      <c r="I19" s="180">
        <v>0.0</v>
      </c>
      <c r="J19" s="180">
        <v>0.0</v>
      </c>
      <c r="K19" s="180">
        <v>0.0</v>
      </c>
      <c r="L19" s="180">
        <v>14.0595</v>
      </c>
      <c r="M19" s="180">
        <v>0.0</v>
      </c>
      <c r="N19" s="180">
        <v>0.0</v>
      </c>
      <c r="O19" s="180">
        <v>0.0</v>
      </c>
      <c r="P19" s="180">
        <v>0.0</v>
      </c>
      <c r="Q19" s="180">
        <v>39.291525</v>
      </c>
      <c r="R19" s="180">
        <v>0.0</v>
      </c>
      <c r="S19" s="180">
        <v>0.0</v>
      </c>
      <c r="T19" s="180">
        <v>0.0</v>
      </c>
      <c r="U19" s="180">
        <v>0.0</v>
      </c>
      <c r="V19" s="180">
        <v>0.0</v>
      </c>
      <c r="W19" s="180">
        <v>0.0</v>
      </c>
      <c r="X19" s="180">
        <v>0.0</v>
      </c>
      <c r="Y19" s="180">
        <v>0.0</v>
      </c>
      <c r="Z19" s="180">
        <v>0.0</v>
      </c>
      <c r="AA19" s="180">
        <v>21.3408</v>
      </c>
      <c r="AB19" s="180">
        <v>0.0</v>
      </c>
      <c r="AC19" s="180">
        <v>0.0</v>
      </c>
      <c r="AD19" s="180">
        <v>0.0</v>
      </c>
      <c r="AE19" s="180">
        <v>0.0</v>
      </c>
      <c r="AF19" s="180">
        <v>0.0</v>
      </c>
      <c r="AG19" s="180">
        <v>0.0</v>
      </c>
      <c r="AH19" s="180">
        <v>0.0</v>
      </c>
      <c r="AI19" s="180">
        <v>22.932</v>
      </c>
      <c r="AJ19" s="180">
        <v>0.0</v>
      </c>
      <c r="AK19" s="180">
        <v>0.0</v>
      </c>
      <c r="AL19" s="180">
        <v>0.0</v>
      </c>
      <c r="AM19" s="180">
        <v>0.0</v>
      </c>
      <c r="AN19" s="180">
        <v>0.0</v>
      </c>
      <c r="AO19" s="180">
        <v>0.0</v>
      </c>
      <c r="AP19" s="180">
        <v>0.0</v>
      </c>
      <c r="AQ19" s="180">
        <v>9.172799999999999</v>
      </c>
      <c r="AR19" s="180">
        <v>0.0</v>
      </c>
      <c r="AS19" s="180">
        <v>0.0</v>
      </c>
      <c r="AT19" s="180">
        <v>0.0</v>
      </c>
      <c r="AU19" s="180">
        <v>0.0</v>
      </c>
      <c r="AV19" s="180">
        <v>0.0</v>
      </c>
      <c r="AW19" s="180">
        <v>0.0</v>
      </c>
      <c r="AX19" s="180">
        <v>0.0</v>
      </c>
      <c r="AY19" s="180">
        <v>0.0</v>
      </c>
      <c r="AZ19" s="180">
        <v>0.0</v>
      </c>
      <c r="BA19" s="180">
        <v>0.0</v>
      </c>
      <c r="BB19" s="180">
        <v>0.0</v>
      </c>
      <c r="BC19" s="180">
        <v>0.0</v>
      </c>
      <c r="BD19" s="180">
        <v>0.0</v>
      </c>
      <c r="BE19" s="180">
        <v>0.0</v>
      </c>
      <c r="BF19" s="180">
        <v>0.0</v>
      </c>
      <c r="BG19" s="180">
        <v>0.0</v>
      </c>
      <c r="BH19" s="180">
        <v>0.0</v>
      </c>
      <c r="BI19" s="180">
        <v>0.0</v>
      </c>
      <c r="BJ19" s="180">
        <v>0.0</v>
      </c>
      <c r="BK19" s="180">
        <v>0.0</v>
      </c>
      <c r="BL19" s="180">
        <v>0.0</v>
      </c>
      <c r="BM19" s="180">
        <v>0.0</v>
      </c>
      <c r="BN19" s="180">
        <v>0.0</v>
      </c>
      <c r="BO19" s="180">
        <v>0.0</v>
      </c>
      <c r="BP19" s="180">
        <v>0.0</v>
      </c>
      <c r="BQ19" s="180">
        <v>0.0</v>
      </c>
      <c r="BR19" s="180">
        <v>0.0</v>
      </c>
      <c r="BS19" s="180">
        <v>0.0</v>
      </c>
      <c r="BT19" s="180">
        <v>0.0</v>
      </c>
      <c r="BU19" s="180">
        <v>0.0</v>
      </c>
      <c r="BV19" s="180">
        <v>0.0</v>
      </c>
      <c r="BW19" s="180">
        <v>0.0</v>
      </c>
      <c r="BX19" s="180">
        <v>0.0</v>
      </c>
      <c r="BY19" s="180">
        <v>0.0</v>
      </c>
      <c r="BZ19" s="180">
        <v>0.0</v>
      </c>
      <c r="CA19" s="180">
        <v>0.0</v>
      </c>
      <c r="CB19" s="180">
        <v>0.0</v>
      </c>
      <c r="CC19" s="180">
        <v>24.102</v>
      </c>
      <c r="CD19" s="180">
        <v>0.0</v>
      </c>
      <c r="CE19" s="180">
        <v>0.0</v>
      </c>
      <c r="CF19" s="180">
        <v>0.0</v>
      </c>
      <c r="CG19" s="180">
        <v>0.0</v>
      </c>
      <c r="CH19" s="180">
        <v>0.0</v>
      </c>
      <c r="CI19" s="180">
        <v>0.0</v>
      </c>
      <c r="CJ19" s="180">
        <v>0.0</v>
      </c>
      <c r="CK19" s="180">
        <v>0.0</v>
      </c>
      <c r="CL19" s="180">
        <v>0.0</v>
      </c>
      <c r="CM19" s="180">
        <v>10.845900000000002</v>
      </c>
      <c r="CN19" s="180">
        <v>0.0</v>
      </c>
      <c r="CO19" s="180">
        <v>0.0</v>
      </c>
      <c r="CP19" s="180">
        <v>0.0</v>
      </c>
      <c r="CQ19" s="180">
        <v>0.0</v>
      </c>
      <c r="CR19" s="180">
        <v>0.0</v>
      </c>
      <c r="CS19" s="180">
        <v>0.0</v>
      </c>
      <c r="CT19" s="180">
        <v>0.0</v>
      </c>
      <c r="CU19" s="180">
        <v>0.0</v>
      </c>
      <c r="CV19" s="180">
        <v>0.0</v>
      </c>
      <c r="CW19" s="180">
        <v>8.5995</v>
      </c>
      <c r="CX19" s="180">
        <v>0.0</v>
      </c>
      <c r="CY19" s="180">
        <v>0.0</v>
      </c>
      <c r="CZ19" s="180">
        <v>0.0</v>
      </c>
      <c r="DA19" s="180">
        <v>0.0</v>
      </c>
      <c r="DB19" s="180">
        <v>0.0</v>
      </c>
      <c r="DC19" s="180">
        <v>0.0</v>
      </c>
      <c r="DD19" s="180">
        <v>0.0</v>
      </c>
      <c r="DE19" s="180">
        <v>0.0</v>
      </c>
      <c r="DF19" s="180">
        <v>0.0</v>
      </c>
      <c r="DG19" s="180">
        <v>0.0</v>
      </c>
      <c r="DH19" s="180">
        <v>0.0</v>
      </c>
      <c r="DI19" s="180">
        <v>0.0</v>
      </c>
      <c r="DJ19" s="180">
        <v>0.0</v>
      </c>
      <c r="DK19" s="180">
        <v>0.0</v>
      </c>
      <c r="DL19" s="180">
        <v>0.0</v>
      </c>
      <c r="DM19" s="180">
        <v>0.0</v>
      </c>
      <c r="DN19" s="180">
        <v>0.0</v>
      </c>
      <c r="DO19" s="180">
        <v>0.0</v>
      </c>
      <c r="DP19" s="180">
        <v>0.0</v>
      </c>
      <c r="DQ19" s="180">
        <v>0.0</v>
      </c>
      <c r="DR19" s="180">
        <v>0.0</v>
      </c>
      <c r="DS19" s="180">
        <v>0.0</v>
      </c>
      <c r="DT19" s="180">
        <v>0.0</v>
      </c>
      <c r="DU19" s="180">
        <v>0.0</v>
      </c>
      <c r="DV19" s="180">
        <v>0.0</v>
      </c>
      <c r="DW19" s="180">
        <v>0.0</v>
      </c>
      <c r="DX19" s="180">
        <v>0.0</v>
      </c>
      <c r="DY19" s="180">
        <v>0.0</v>
      </c>
      <c r="DZ19" s="180">
        <v>0.0</v>
      </c>
      <c r="EA19" s="180">
        <v>0.0</v>
      </c>
      <c r="EB19" s="180">
        <v>0.0</v>
      </c>
      <c r="EC19" s="180">
        <v>0.0</v>
      </c>
      <c r="ED19" s="180">
        <v>0.0</v>
      </c>
      <c r="EE19" s="180">
        <v>0.0</v>
      </c>
      <c r="EF19" s="180">
        <v>0.0</v>
      </c>
      <c r="EG19" s="180">
        <v>0.0</v>
      </c>
      <c r="EH19" s="180">
        <v>0.0</v>
      </c>
      <c r="EI19" s="180">
        <v>0.0</v>
      </c>
      <c r="EJ19" s="180">
        <v>0.0</v>
      </c>
      <c r="EK19" s="375">
        <v>0.0</v>
      </c>
      <c r="EL19" s="50">
        <v>1811018.0</v>
      </c>
      <c r="EM19" s="376">
        <f t="shared" si="1"/>
        <v>189.341655</v>
      </c>
    </row>
    <row r="20">
      <c r="A20" s="50">
        <v>1811019.0</v>
      </c>
      <c r="B20" s="374">
        <v>99.507375</v>
      </c>
      <c r="C20" s="180">
        <v>0.0</v>
      </c>
      <c r="D20" s="180">
        <v>0.0</v>
      </c>
      <c r="E20" s="180">
        <v>0.0</v>
      </c>
      <c r="F20" s="180">
        <v>0.0</v>
      </c>
      <c r="G20" s="180">
        <v>69.56040000000002</v>
      </c>
      <c r="H20" s="180">
        <v>0.0</v>
      </c>
      <c r="I20" s="180">
        <v>0.0</v>
      </c>
      <c r="J20" s="180">
        <v>0.0</v>
      </c>
      <c r="K20" s="180">
        <v>0.0</v>
      </c>
      <c r="L20" s="180">
        <v>60.879</v>
      </c>
      <c r="M20" s="180">
        <v>0.0</v>
      </c>
      <c r="N20" s="180">
        <v>0.0</v>
      </c>
      <c r="O20" s="180">
        <v>0.0</v>
      </c>
      <c r="P20" s="180">
        <v>0.0</v>
      </c>
      <c r="Q20" s="180">
        <v>170.39294999999998</v>
      </c>
      <c r="R20" s="180">
        <v>0.0</v>
      </c>
      <c r="S20" s="180">
        <v>0.0</v>
      </c>
      <c r="T20" s="180">
        <v>0.0</v>
      </c>
      <c r="U20" s="180">
        <v>0.0</v>
      </c>
      <c r="V20" s="180">
        <v>0.0</v>
      </c>
      <c r="W20" s="180">
        <v>0.0</v>
      </c>
      <c r="X20" s="180">
        <v>0.0</v>
      </c>
      <c r="Y20" s="180">
        <v>0.0</v>
      </c>
      <c r="Z20" s="180">
        <v>0.0</v>
      </c>
      <c r="AA20" s="180">
        <v>92.55167999999999</v>
      </c>
      <c r="AB20" s="180">
        <v>0.0</v>
      </c>
      <c r="AC20" s="180">
        <v>0.0</v>
      </c>
      <c r="AD20" s="180">
        <v>0.0</v>
      </c>
      <c r="AE20" s="180">
        <v>0.0</v>
      </c>
      <c r="AF20" s="180">
        <v>0.0</v>
      </c>
      <c r="AG20" s="180">
        <v>0.0</v>
      </c>
      <c r="AH20" s="180">
        <v>0.0</v>
      </c>
      <c r="AI20" s="180">
        <v>99.29556</v>
      </c>
      <c r="AJ20" s="180">
        <v>0.0</v>
      </c>
      <c r="AK20" s="180">
        <v>0.0</v>
      </c>
      <c r="AL20" s="180">
        <v>0.0</v>
      </c>
      <c r="AM20" s="180">
        <v>0.0</v>
      </c>
      <c r="AN20" s="180">
        <v>0.0</v>
      </c>
      <c r="AO20" s="180">
        <v>0.0</v>
      </c>
      <c r="AP20" s="180">
        <v>0.0</v>
      </c>
      <c r="AQ20" s="180">
        <v>39.7488</v>
      </c>
      <c r="AR20" s="180">
        <v>0.0</v>
      </c>
      <c r="AS20" s="180">
        <v>0.0</v>
      </c>
      <c r="AT20" s="180">
        <v>0.0</v>
      </c>
      <c r="AU20" s="180">
        <v>0.0</v>
      </c>
      <c r="AV20" s="180">
        <v>0.0</v>
      </c>
      <c r="AW20" s="180">
        <v>0.0</v>
      </c>
      <c r="AX20" s="180">
        <v>0.0</v>
      </c>
      <c r="AY20" s="180">
        <v>0.0</v>
      </c>
      <c r="AZ20" s="180">
        <v>0.0</v>
      </c>
      <c r="BA20" s="180">
        <v>0.0</v>
      </c>
      <c r="BB20" s="180">
        <v>0.0</v>
      </c>
      <c r="BC20" s="180">
        <v>0.0</v>
      </c>
      <c r="BD20" s="180">
        <v>0.0</v>
      </c>
      <c r="BE20" s="180">
        <v>0.0</v>
      </c>
      <c r="BF20" s="180">
        <v>0.0</v>
      </c>
      <c r="BG20" s="180">
        <v>0.0</v>
      </c>
      <c r="BH20" s="180">
        <v>0.0</v>
      </c>
      <c r="BI20" s="180">
        <v>0.0</v>
      </c>
      <c r="BJ20" s="180">
        <v>0.0</v>
      </c>
      <c r="BK20" s="180">
        <v>0.0</v>
      </c>
      <c r="BL20" s="180">
        <v>0.0</v>
      </c>
      <c r="BM20" s="180">
        <v>0.0</v>
      </c>
      <c r="BN20" s="180">
        <v>0.0</v>
      </c>
      <c r="BO20" s="180">
        <v>0.0</v>
      </c>
      <c r="BP20" s="180">
        <v>0.0</v>
      </c>
      <c r="BQ20" s="180">
        <v>0.0</v>
      </c>
      <c r="BR20" s="180">
        <v>0.0</v>
      </c>
      <c r="BS20" s="180">
        <v>0.0</v>
      </c>
      <c r="BT20" s="180">
        <v>0.0</v>
      </c>
      <c r="BU20" s="180">
        <v>0.0</v>
      </c>
      <c r="BV20" s="180">
        <v>0.0</v>
      </c>
      <c r="BW20" s="180">
        <v>0.0</v>
      </c>
      <c r="BX20" s="180">
        <v>0.0</v>
      </c>
      <c r="BY20" s="180">
        <v>0.0</v>
      </c>
      <c r="BZ20" s="180">
        <v>0.0</v>
      </c>
      <c r="CA20" s="180">
        <v>0.0</v>
      </c>
      <c r="CB20" s="180">
        <v>0.0</v>
      </c>
      <c r="CC20" s="180">
        <v>104.36166</v>
      </c>
      <c r="CD20" s="180">
        <v>0.0</v>
      </c>
      <c r="CE20" s="180">
        <v>0.0</v>
      </c>
      <c r="CF20" s="180">
        <v>0.0</v>
      </c>
      <c r="CG20" s="180">
        <v>0.0</v>
      </c>
      <c r="CH20" s="180">
        <v>0.0</v>
      </c>
      <c r="CI20" s="180">
        <v>0.0</v>
      </c>
      <c r="CJ20" s="180">
        <v>0.0</v>
      </c>
      <c r="CK20" s="180">
        <v>0.0</v>
      </c>
      <c r="CL20" s="180">
        <v>0.0</v>
      </c>
      <c r="CM20" s="180">
        <v>46.998900000000006</v>
      </c>
      <c r="CN20" s="180">
        <v>0.0</v>
      </c>
      <c r="CO20" s="180">
        <v>0.0</v>
      </c>
      <c r="CP20" s="180">
        <v>0.0</v>
      </c>
      <c r="CQ20" s="180">
        <v>0.0</v>
      </c>
      <c r="CR20" s="180">
        <v>0.0</v>
      </c>
      <c r="CS20" s="180">
        <v>0.0</v>
      </c>
      <c r="CT20" s="180">
        <v>0.0</v>
      </c>
      <c r="CU20" s="180">
        <v>0.0</v>
      </c>
      <c r="CV20" s="180">
        <v>0.0</v>
      </c>
      <c r="CW20" s="180">
        <v>37.264500000000005</v>
      </c>
      <c r="CX20" s="180">
        <v>0.0</v>
      </c>
      <c r="CY20" s="180">
        <v>0.0</v>
      </c>
      <c r="CZ20" s="180">
        <v>0.0</v>
      </c>
      <c r="DA20" s="180">
        <v>0.0</v>
      </c>
      <c r="DB20" s="180">
        <v>0.0</v>
      </c>
      <c r="DC20" s="180">
        <v>0.0</v>
      </c>
      <c r="DD20" s="180">
        <v>0.0</v>
      </c>
      <c r="DE20" s="180">
        <v>0.0</v>
      </c>
      <c r="DF20" s="180">
        <v>0.0</v>
      </c>
      <c r="DG20" s="180">
        <v>0.0</v>
      </c>
      <c r="DH20" s="180">
        <v>0.0</v>
      </c>
      <c r="DI20" s="180">
        <v>0.0</v>
      </c>
      <c r="DJ20" s="180">
        <v>0.0</v>
      </c>
      <c r="DK20" s="180">
        <v>0.0</v>
      </c>
      <c r="DL20" s="180">
        <v>0.0</v>
      </c>
      <c r="DM20" s="180">
        <v>0.0</v>
      </c>
      <c r="DN20" s="180">
        <v>0.0</v>
      </c>
      <c r="DO20" s="180">
        <v>0.0</v>
      </c>
      <c r="DP20" s="180">
        <v>0.0</v>
      </c>
      <c r="DQ20" s="180">
        <v>0.0</v>
      </c>
      <c r="DR20" s="180">
        <v>0.0</v>
      </c>
      <c r="DS20" s="180">
        <v>0.0</v>
      </c>
      <c r="DT20" s="180">
        <v>0.0</v>
      </c>
      <c r="DU20" s="180">
        <v>0.0</v>
      </c>
      <c r="DV20" s="180">
        <v>0.0</v>
      </c>
      <c r="DW20" s="180">
        <v>0.0</v>
      </c>
      <c r="DX20" s="180">
        <v>0.0</v>
      </c>
      <c r="DY20" s="180">
        <v>0.0</v>
      </c>
      <c r="DZ20" s="180">
        <v>0.0</v>
      </c>
      <c r="EA20" s="180">
        <v>0.0</v>
      </c>
      <c r="EB20" s="180">
        <v>0.0</v>
      </c>
      <c r="EC20" s="180">
        <v>0.0</v>
      </c>
      <c r="ED20" s="180">
        <v>0.0</v>
      </c>
      <c r="EE20" s="180">
        <v>0.0</v>
      </c>
      <c r="EF20" s="180">
        <v>0.0</v>
      </c>
      <c r="EG20" s="180">
        <v>0.0</v>
      </c>
      <c r="EH20" s="180">
        <v>0.0</v>
      </c>
      <c r="EI20" s="180">
        <v>0.0</v>
      </c>
      <c r="EJ20" s="180">
        <v>0.0</v>
      </c>
      <c r="EK20" s="375">
        <v>0.0</v>
      </c>
      <c r="EL20" s="50">
        <v>1811019.0</v>
      </c>
      <c r="EM20" s="376">
        <f t="shared" si="1"/>
        <v>820.560825</v>
      </c>
    </row>
    <row r="21">
      <c r="A21" s="50">
        <v>1811020.0</v>
      </c>
      <c r="B21" s="374">
        <v>22.94523</v>
      </c>
      <c r="C21" s="180">
        <v>0.0</v>
      </c>
      <c r="D21" s="180">
        <v>0.0</v>
      </c>
      <c r="E21" s="180">
        <v>0.0</v>
      </c>
      <c r="F21" s="180">
        <v>0.0</v>
      </c>
      <c r="G21" s="180">
        <v>16.052400000000002</v>
      </c>
      <c r="H21" s="180">
        <v>0.0</v>
      </c>
      <c r="I21" s="180">
        <v>0.0</v>
      </c>
      <c r="J21" s="180">
        <v>0.0</v>
      </c>
      <c r="K21" s="180">
        <v>0.0</v>
      </c>
      <c r="L21" s="180">
        <v>14.0595</v>
      </c>
      <c r="M21" s="180">
        <v>0.0</v>
      </c>
      <c r="N21" s="180">
        <v>0.0</v>
      </c>
      <c r="O21" s="180">
        <v>0.0</v>
      </c>
      <c r="P21" s="180">
        <v>0.0</v>
      </c>
      <c r="Q21" s="180">
        <v>39.291525</v>
      </c>
      <c r="R21" s="180">
        <v>0.0</v>
      </c>
      <c r="S21" s="180">
        <v>0.0</v>
      </c>
      <c r="T21" s="180">
        <v>0.0</v>
      </c>
      <c r="U21" s="180">
        <v>0.0</v>
      </c>
      <c r="V21" s="180">
        <v>0.0</v>
      </c>
      <c r="W21" s="180">
        <v>0.0</v>
      </c>
      <c r="X21" s="180">
        <v>0.0</v>
      </c>
      <c r="Y21" s="180">
        <v>0.0</v>
      </c>
      <c r="Z21" s="180">
        <v>0.0</v>
      </c>
      <c r="AA21" s="180">
        <v>21.3408</v>
      </c>
      <c r="AB21" s="180">
        <v>0.0</v>
      </c>
      <c r="AC21" s="180">
        <v>0.0</v>
      </c>
      <c r="AD21" s="180">
        <v>0.0</v>
      </c>
      <c r="AE21" s="180">
        <v>0.0</v>
      </c>
      <c r="AF21" s="180">
        <v>0.0</v>
      </c>
      <c r="AG21" s="180">
        <v>0.0</v>
      </c>
      <c r="AH21" s="180">
        <v>0.0</v>
      </c>
      <c r="AI21" s="180">
        <v>22.932</v>
      </c>
      <c r="AJ21" s="180">
        <v>0.0</v>
      </c>
      <c r="AK21" s="180">
        <v>0.0</v>
      </c>
      <c r="AL21" s="180">
        <v>0.0</v>
      </c>
      <c r="AM21" s="180">
        <v>0.0</v>
      </c>
      <c r="AN21" s="180">
        <v>0.0</v>
      </c>
      <c r="AO21" s="180">
        <v>0.0</v>
      </c>
      <c r="AP21" s="180">
        <v>0.0</v>
      </c>
      <c r="AQ21" s="180">
        <v>9.172799999999999</v>
      </c>
      <c r="AR21" s="180">
        <v>0.0</v>
      </c>
      <c r="AS21" s="180">
        <v>0.0</v>
      </c>
      <c r="AT21" s="180">
        <v>0.0</v>
      </c>
      <c r="AU21" s="180">
        <v>0.0</v>
      </c>
      <c r="AV21" s="180">
        <v>0.0</v>
      </c>
      <c r="AW21" s="180">
        <v>0.0</v>
      </c>
      <c r="AX21" s="180">
        <v>0.0</v>
      </c>
      <c r="AY21" s="180">
        <v>0.0</v>
      </c>
      <c r="AZ21" s="180">
        <v>0.0</v>
      </c>
      <c r="BA21" s="180">
        <v>0.0</v>
      </c>
      <c r="BB21" s="180">
        <v>0.0</v>
      </c>
      <c r="BC21" s="180">
        <v>0.0</v>
      </c>
      <c r="BD21" s="180">
        <v>0.0</v>
      </c>
      <c r="BE21" s="180">
        <v>0.0</v>
      </c>
      <c r="BF21" s="180">
        <v>0.0</v>
      </c>
      <c r="BG21" s="180">
        <v>0.0</v>
      </c>
      <c r="BH21" s="180">
        <v>0.0</v>
      </c>
      <c r="BI21" s="180">
        <v>0.0</v>
      </c>
      <c r="BJ21" s="180">
        <v>0.0</v>
      </c>
      <c r="BK21" s="180">
        <v>0.0</v>
      </c>
      <c r="BL21" s="180">
        <v>0.0</v>
      </c>
      <c r="BM21" s="180">
        <v>0.0</v>
      </c>
      <c r="BN21" s="180">
        <v>0.0</v>
      </c>
      <c r="BO21" s="180">
        <v>0.0</v>
      </c>
      <c r="BP21" s="180">
        <v>0.0</v>
      </c>
      <c r="BQ21" s="180">
        <v>0.0</v>
      </c>
      <c r="BR21" s="180">
        <v>0.0</v>
      </c>
      <c r="BS21" s="180">
        <v>0.0</v>
      </c>
      <c r="BT21" s="180">
        <v>0.0</v>
      </c>
      <c r="BU21" s="180">
        <v>0.0</v>
      </c>
      <c r="BV21" s="180">
        <v>0.0</v>
      </c>
      <c r="BW21" s="180">
        <v>0.0</v>
      </c>
      <c r="BX21" s="180">
        <v>0.0</v>
      </c>
      <c r="BY21" s="180">
        <v>0.0</v>
      </c>
      <c r="BZ21" s="180">
        <v>0.0</v>
      </c>
      <c r="CA21" s="180">
        <v>0.0</v>
      </c>
      <c r="CB21" s="180">
        <v>0.0</v>
      </c>
      <c r="CC21" s="180">
        <v>24.102</v>
      </c>
      <c r="CD21" s="180">
        <v>0.0</v>
      </c>
      <c r="CE21" s="180">
        <v>0.0</v>
      </c>
      <c r="CF21" s="180">
        <v>0.0</v>
      </c>
      <c r="CG21" s="180">
        <v>0.0</v>
      </c>
      <c r="CH21" s="180">
        <v>0.0</v>
      </c>
      <c r="CI21" s="180">
        <v>0.0</v>
      </c>
      <c r="CJ21" s="180">
        <v>0.0</v>
      </c>
      <c r="CK21" s="180">
        <v>0.0</v>
      </c>
      <c r="CL21" s="180">
        <v>0.0</v>
      </c>
      <c r="CM21" s="180">
        <v>10.845900000000002</v>
      </c>
      <c r="CN21" s="180">
        <v>0.0</v>
      </c>
      <c r="CO21" s="180">
        <v>0.0</v>
      </c>
      <c r="CP21" s="180">
        <v>0.0</v>
      </c>
      <c r="CQ21" s="180">
        <v>0.0</v>
      </c>
      <c r="CR21" s="180">
        <v>0.0</v>
      </c>
      <c r="CS21" s="180">
        <v>0.0</v>
      </c>
      <c r="CT21" s="180">
        <v>0.0</v>
      </c>
      <c r="CU21" s="180">
        <v>0.0</v>
      </c>
      <c r="CV21" s="180">
        <v>0.0</v>
      </c>
      <c r="CW21" s="180">
        <v>8.5995</v>
      </c>
      <c r="CX21" s="180">
        <v>0.0</v>
      </c>
      <c r="CY21" s="180">
        <v>0.0</v>
      </c>
      <c r="CZ21" s="180">
        <v>0.0</v>
      </c>
      <c r="DA21" s="180">
        <v>0.0</v>
      </c>
      <c r="DB21" s="180">
        <v>0.0</v>
      </c>
      <c r="DC21" s="180">
        <v>0.0</v>
      </c>
      <c r="DD21" s="180">
        <v>0.0</v>
      </c>
      <c r="DE21" s="180">
        <v>0.0</v>
      </c>
      <c r="DF21" s="180">
        <v>0.0</v>
      </c>
      <c r="DG21" s="180">
        <v>0.0</v>
      </c>
      <c r="DH21" s="180">
        <v>0.0</v>
      </c>
      <c r="DI21" s="180">
        <v>0.0</v>
      </c>
      <c r="DJ21" s="180">
        <v>0.0</v>
      </c>
      <c r="DK21" s="180">
        <v>0.0</v>
      </c>
      <c r="DL21" s="180">
        <v>0.0</v>
      </c>
      <c r="DM21" s="180">
        <v>0.0</v>
      </c>
      <c r="DN21" s="180">
        <v>0.0</v>
      </c>
      <c r="DO21" s="180">
        <v>0.0</v>
      </c>
      <c r="DP21" s="180">
        <v>0.0</v>
      </c>
      <c r="DQ21" s="180">
        <v>0.0</v>
      </c>
      <c r="DR21" s="180">
        <v>0.0</v>
      </c>
      <c r="DS21" s="180">
        <v>0.0</v>
      </c>
      <c r="DT21" s="180">
        <v>0.0</v>
      </c>
      <c r="DU21" s="180">
        <v>0.0</v>
      </c>
      <c r="DV21" s="180">
        <v>0.0</v>
      </c>
      <c r="DW21" s="180">
        <v>0.0</v>
      </c>
      <c r="DX21" s="180">
        <v>0.0</v>
      </c>
      <c r="DY21" s="180">
        <v>0.0</v>
      </c>
      <c r="DZ21" s="180">
        <v>0.0</v>
      </c>
      <c r="EA21" s="180">
        <v>0.0</v>
      </c>
      <c r="EB21" s="180">
        <v>0.0</v>
      </c>
      <c r="EC21" s="180">
        <v>0.0</v>
      </c>
      <c r="ED21" s="180">
        <v>0.0</v>
      </c>
      <c r="EE21" s="180">
        <v>0.0</v>
      </c>
      <c r="EF21" s="180">
        <v>0.0</v>
      </c>
      <c r="EG21" s="180">
        <v>0.0</v>
      </c>
      <c r="EH21" s="180">
        <v>0.0</v>
      </c>
      <c r="EI21" s="180">
        <v>0.0</v>
      </c>
      <c r="EJ21" s="180">
        <v>0.0</v>
      </c>
      <c r="EK21" s="375">
        <v>0.0</v>
      </c>
      <c r="EL21" s="50">
        <v>1811020.0</v>
      </c>
      <c r="EM21" s="376">
        <f t="shared" si="1"/>
        <v>189.341655</v>
      </c>
    </row>
    <row r="22">
      <c r="A22" s="50">
        <v>1811021.0</v>
      </c>
      <c r="B22" s="374">
        <v>99.507375</v>
      </c>
      <c r="C22" s="180">
        <v>0.0</v>
      </c>
      <c r="D22" s="180">
        <v>0.0</v>
      </c>
      <c r="E22" s="180">
        <v>0.0</v>
      </c>
      <c r="F22" s="180">
        <v>0.0</v>
      </c>
      <c r="G22" s="180">
        <v>69.56040000000002</v>
      </c>
      <c r="H22" s="180">
        <v>0.0</v>
      </c>
      <c r="I22" s="180">
        <v>0.0</v>
      </c>
      <c r="J22" s="180">
        <v>0.0</v>
      </c>
      <c r="K22" s="180">
        <v>0.0</v>
      </c>
      <c r="L22" s="180">
        <v>60.879</v>
      </c>
      <c r="M22" s="180">
        <v>0.0</v>
      </c>
      <c r="N22" s="180">
        <v>0.0</v>
      </c>
      <c r="O22" s="180">
        <v>0.0</v>
      </c>
      <c r="P22" s="180">
        <v>0.0</v>
      </c>
      <c r="Q22" s="180">
        <v>0.0</v>
      </c>
      <c r="R22" s="180">
        <v>160.65621</v>
      </c>
      <c r="S22" s="180">
        <v>0.0</v>
      </c>
      <c r="T22" s="180">
        <v>0.0</v>
      </c>
      <c r="U22" s="180">
        <v>0.0</v>
      </c>
      <c r="V22" s="180">
        <v>0.0</v>
      </c>
      <c r="W22" s="180">
        <v>0.0</v>
      </c>
      <c r="X22" s="180">
        <v>0.0</v>
      </c>
      <c r="Y22" s="180">
        <v>0.0</v>
      </c>
      <c r="Z22" s="180">
        <v>0.0</v>
      </c>
      <c r="AA22" s="180">
        <v>92.55167999999999</v>
      </c>
      <c r="AB22" s="180">
        <v>0.0</v>
      </c>
      <c r="AC22" s="180">
        <v>0.0</v>
      </c>
      <c r="AD22" s="180">
        <v>0.0</v>
      </c>
      <c r="AE22" s="180">
        <v>0.0</v>
      </c>
      <c r="AF22" s="180">
        <v>0.0</v>
      </c>
      <c r="AG22" s="180">
        <v>0.0</v>
      </c>
      <c r="AH22" s="180">
        <v>0.0</v>
      </c>
      <c r="AI22" s="180">
        <v>99.29556</v>
      </c>
      <c r="AJ22" s="180">
        <v>0.0</v>
      </c>
      <c r="AK22" s="180">
        <v>0.0</v>
      </c>
      <c r="AL22" s="180">
        <v>0.0</v>
      </c>
      <c r="AM22" s="180">
        <v>0.0</v>
      </c>
      <c r="AN22" s="180">
        <v>0.0</v>
      </c>
      <c r="AO22" s="180">
        <v>0.0</v>
      </c>
      <c r="AP22" s="180">
        <v>0.0</v>
      </c>
      <c r="AQ22" s="180">
        <v>39.7488</v>
      </c>
      <c r="AR22" s="180">
        <v>0.0</v>
      </c>
      <c r="AS22" s="180">
        <v>0.0</v>
      </c>
      <c r="AT22" s="180">
        <v>0.0</v>
      </c>
      <c r="AU22" s="180">
        <v>0.0</v>
      </c>
      <c r="AV22" s="180">
        <v>0.0</v>
      </c>
      <c r="AW22" s="180">
        <v>0.0</v>
      </c>
      <c r="AX22" s="180">
        <v>0.0</v>
      </c>
      <c r="AY22" s="180">
        <v>0.0</v>
      </c>
      <c r="AZ22" s="180">
        <v>0.0</v>
      </c>
      <c r="BA22" s="180">
        <v>0.0</v>
      </c>
      <c r="BB22" s="180">
        <v>0.0</v>
      </c>
      <c r="BC22" s="180">
        <v>0.0</v>
      </c>
      <c r="BD22" s="180">
        <v>0.0</v>
      </c>
      <c r="BE22" s="180">
        <v>0.0</v>
      </c>
      <c r="BF22" s="180">
        <v>0.0</v>
      </c>
      <c r="BG22" s="180">
        <v>0.0</v>
      </c>
      <c r="BH22" s="180">
        <v>0.0</v>
      </c>
      <c r="BI22" s="180">
        <v>0.0</v>
      </c>
      <c r="BJ22" s="180">
        <v>0.0</v>
      </c>
      <c r="BK22" s="180">
        <v>0.0</v>
      </c>
      <c r="BL22" s="180">
        <v>88.42762499999999</v>
      </c>
      <c r="BM22" s="180">
        <v>0.0</v>
      </c>
      <c r="BN22" s="180">
        <v>0.0</v>
      </c>
      <c r="BO22" s="180">
        <v>0.0</v>
      </c>
      <c r="BP22" s="180">
        <v>0.0</v>
      </c>
      <c r="BQ22" s="180">
        <v>0.0</v>
      </c>
      <c r="BR22" s="180">
        <v>0.0</v>
      </c>
      <c r="BS22" s="180">
        <v>0.0</v>
      </c>
      <c r="BT22" s="180">
        <v>0.0</v>
      </c>
      <c r="BU22" s="180">
        <v>0.0</v>
      </c>
      <c r="BV22" s="180">
        <v>72.191925</v>
      </c>
      <c r="BW22" s="180">
        <v>0.0</v>
      </c>
      <c r="BX22" s="180">
        <v>0.0</v>
      </c>
      <c r="BY22" s="180">
        <v>0.0</v>
      </c>
      <c r="BZ22" s="180">
        <v>0.0</v>
      </c>
      <c r="CA22" s="180">
        <v>0.0</v>
      </c>
      <c r="CB22" s="180">
        <v>0.0</v>
      </c>
      <c r="CC22" s="180">
        <v>0.0</v>
      </c>
      <c r="CD22" s="180">
        <v>0.0</v>
      </c>
      <c r="CE22" s="180">
        <v>0.0</v>
      </c>
      <c r="CF22" s="180">
        <v>0.0</v>
      </c>
      <c r="CG22" s="180">
        <v>0.0</v>
      </c>
      <c r="CH22" s="180">
        <v>0.0</v>
      </c>
      <c r="CI22" s="180">
        <v>0.0</v>
      </c>
      <c r="CJ22" s="180">
        <v>0.0</v>
      </c>
      <c r="CK22" s="180">
        <v>0.0</v>
      </c>
      <c r="CL22" s="180">
        <v>0.0</v>
      </c>
      <c r="CM22" s="180">
        <v>46.998900000000006</v>
      </c>
      <c r="CN22" s="180">
        <v>0.0</v>
      </c>
      <c r="CO22" s="180">
        <v>0.0</v>
      </c>
      <c r="CP22" s="180">
        <v>0.0</v>
      </c>
      <c r="CQ22" s="180">
        <v>0.0</v>
      </c>
      <c r="CR22" s="180">
        <v>0.0</v>
      </c>
      <c r="CS22" s="180">
        <v>0.0</v>
      </c>
      <c r="CT22" s="180">
        <v>0.0</v>
      </c>
      <c r="CU22" s="180">
        <v>0.0</v>
      </c>
      <c r="CV22" s="180">
        <v>0.0</v>
      </c>
      <c r="CW22" s="180">
        <v>37.264500000000005</v>
      </c>
      <c r="CX22" s="180">
        <v>0.0</v>
      </c>
      <c r="CY22" s="180">
        <v>0.0</v>
      </c>
      <c r="CZ22" s="180">
        <v>0.0</v>
      </c>
      <c r="DA22" s="180">
        <v>0.0</v>
      </c>
      <c r="DB22" s="180">
        <v>0.0</v>
      </c>
      <c r="DC22" s="180">
        <v>0.0</v>
      </c>
      <c r="DD22" s="180">
        <v>0.0</v>
      </c>
      <c r="DE22" s="180">
        <v>0.0</v>
      </c>
      <c r="DF22" s="180">
        <v>0.0</v>
      </c>
      <c r="DG22" s="180">
        <v>0.0</v>
      </c>
      <c r="DH22" s="180">
        <v>0.0</v>
      </c>
      <c r="DI22" s="180">
        <v>0.0</v>
      </c>
      <c r="DJ22" s="180">
        <v>0.0</v>
      </c>
      <c r="DK22" s="180">
        <v>0.0</v>
      </c>
      <c r="DL22" s="180">
        <v>0.0</v>
      </c>
      <c r="DM22" s="180">
        <v>0.0</v>
      </c>
      <c r="DN22" s="180">
        <v>0.0</v>
      </c>
      <c r="DO22" s="180">
        <v>0.0</v>
      </c>
      <c r="DP22" s="180">
        <v>0.0</v>
      </c>
      <c r="DQ22" s="180">
        <v>0.0</v>
      </c>
      <c r="DR22" s="180">
        <v>0.0</v>
      </c>
      <c r="DS22" s="180">
        <v>0.0</v>
      </c>
      <c r="DT22" s="180">
        <v>0.0</v>
      </c>
      <c r="DU22" s="180">
        <v>0.0</v>
      </c>
      <c r="DV22" s="180">
        <v>0.0</v>
      </c>
      <c r="DW22" s="180">
        <v>0.0</v>
      </c>
      <c r="DX22" s="180">
        <v>0.0</v>
      </c>
      <c r="DY22" s="180">
        <v>0.0</v>
      </c>
      <c r="DZ22" s="180">
        <v>0.0</v>
      </c>
      <c r="EA22" s="180">
        <v>0.0</v>
      </c>
      <c r="EB22" s="180">
        <v>0.0</v>
      </c>
      <c r="EC22" s="180">
        <v>0.0</v>
      </c>
      <c r="ED22" s="180">
        <v>0.0</v>
      </c>
      <c r="EE22" s="180">
        <v>0.0</v>
      </c>
      <c r="EF22" s="180">
        <v>0.0</v>
      </c>
      <c r="EG22" s="180">
        <v>0.0</v>
      </c>
      <c r="EH22" s="180">
        <v>0.0</v>
      </c>
      <c r="EI22" s="180">
        <v>0.0</v>
      </c>
      <c r="EJ22" s="180">
        <v>0.0</v>
      </c>
      <c r="EK22" s="375">
        <v>0.0</v>
      </c>
      <c r="EL22" s="50">
        <v>1811021.0</v>
      </c>
      <c r="EM22" s="376">
        <f t="shared" si="1"/>
        <v>867.081975</v>
      </c>
    </row>
    <row r="23">
      <c r="A23" s="50">
        <v>1811022.0</v>
      </c>
      <c r="B23" s="374">
        <v>38.39814</v>
      </c>
      <c r="C23" s="180">
        <v>0.0</v>
      </c>
      <c r="D23" s="180">
        <v>0.0</v>
      </c>
      <c r="E23" s="180">
        <v>0.0</v>
      </c>
      <c r="F23" s="180">
        <v>0.0</v>
      </c>
      <c r="G23" s="180">
        <v>26.754</v>
      </c>
      <c r="H23" s="180">
        <v>0.0</v>
      </c>
      <c r="I23" s="180">
        <v>0.0</v>
      </c>
      <c r="J23" s="180">
        <v>0.0</v>
      </c>
      <c r="K23" s="180">
        <v>0.0</v>
      </c>
      <c r="L23" s="180">
        <v>23.341499999999996</v>
      </c>
      <c r="M23" s="180">
        <v>0.0</v>
      </c>
      <c r="N23" s="180">
        <v>0.0</v>
      </c>
      <c r="O23" s="180">
        <v>0.0</v>
      </c>
      <c r="P23" s="180">
        <v>0.0</v>
      </c>
      <c r="Q23" s="180">
        <v>0.0</v>
      </c>
      <c r="R23" s="180">
        <v>61.621559999999995</v>
      </c>
      <c r="S23" s="180">
        <v>0.0</v>
      </c>
      <c r="T23" s="180">
        <v>0.0</v>
      </c>
      <c r="U23" s="180">
        <v>0.0</v>
      </c>
      <c r="V23" s="180">
        <v>0.0</v>
      </c>
      <c r="W23" s="180">
        <v>0.0</v>
      </c>
      <c r="X23" s="180">
        <v>0.0</v>
      </c>
      <c r="Y23" s="180">
        <v>0.0</v>
      </c>
      <c r="Z23" s="180">
        <v>0.0</v>
      </c>
      <c r="AA23" s="180">
        <v>35.49312</v>
      </c>
      <c r="AB23" s="180">
        <v>0.0</v>
      </c>
      <c r="AC23" s="180">
        <v>0.0</v>
      </c>
      <c r="AD23" s="180">
        <v>0.0</v>
      </c>
      <c r="AE23" s="180">
        <v>0.0</v>
      </c>
      <c r="AF23" s="180">
        <v>0.0</v>
      </c>
      <c r="AG23" s="180">
        <v>0.0</v>
      </c>
      <c r="AH23" s="180">
        <v>0.0</v>
      </c>
      <c r="AI23" s="180">
        <v>38.29644</v>
      </c>
      <c r="AJ23" s="180">
        <v>0.0</v>
      </c>
      <c r="AK23" s="180">
        <v>0.0</v>
      </c>
      <c r="AL23" s="180">
        <v>0.0</v>
      </c>
      <c r="AM23" s="180">
        <v>0.0</v>
      </c>
      <c r="AN23" s="180">
        <v>0.0</v>
      </c>
      <c r="AO23" s="180">
        <v>0.0</v>
      </c>
      <c r="AP23" s="180">
        <v>0.0</v>
      </c>
      <c r="AQ23" s="180">
        <v>15.288</v>
      </c>
      <c r="AR23" s="180">
        <v>0.0</v>
      </c>
      <c r="AS23" s="180">
        <v>0.0</v>
      </c>
      <c r="AT23" s="180">
        <v>0.0</v>
      </c>
      <c r="AU23" s="180">
        <v>0.0</v>
      </c>
      <c r="AV23" s="180">
        <v>0.0</v>
      </c>
      <c r="AW23" s="180">
        <v>0.0</v>
      </c>
      <c r="AX23" s="180">
        <v>0.0</v>
      </c>
      <c r="AY23" s="180">
        <v>0.0</v>
      </c>
      <c r="AZ23" s="180">
        <v>0.0</v>
      </c>
      <c r="BA23" s="180">
        <v>0.0</v>
      </c>
      <c r="BB23" s="180">
        <v>0.0</v>
      </c>
      <c r="BC23" s="180">
        <v>0.0</v>
      </c>
      <c r="BD23" s="180">
        <v>0.0</v>
      </c>
      <c r="BE23" s="180">
        <v>0.0</v>
      </c>
      <c r="BF23" s="180">
        <v>0.0</v>
      </c>
      <c r="BG23" s="180">
        <v>0.0</v>
      </c>
      <c r="BH23" s="180">
        <v>0.0</v>
      </c>
      <c r="BI23" s="180">
        <v>0.0</v>
      </c>
      <c r="BJ23" s="180">
        <v>0.0</v>
      </c>
      <c r="BK23" s="180">
        <v>0.0</v>
      </c>
      <c r="BL23" s="180">
        <v>0.0</v>
      </c>
      <c r="BM23" s="180">
        <v>0.0</v>
      </c>
      <c r="BN23" s="180">
        <v>0.0</v>
      </c>
      <c r="BO23" s="180">
        <v>0.0</v>
      </c>
      <c r="BP23" s="180">
        <v>0.0</v>
      </c>
      <c r="BQ23" s="180">
        <v>0.0</v>
      </c>
      <c r="BR23" s="180">
        <v>0.0</v>
      </c>
      <c r="BS23" s="180">
        <v>0.0</v>
      </c>
      <c r="BT23" s="180">
        <v>0.0</v>
      </c>
      <c r="BU23" s="180">
        <v>0.0</v>
      </c>
      <c r="BV23" s="180">
        <v>0.0</v>
      </c>
      <c r="BW23" s="180">
        <v>0.0</v>
      </c>
      <c r="BX23" s="180">
        <v>0.0</v>
      </c>
      <c r="BY23" s="180">
        <v>0.0</v>
      </c>
      <c r="BZ23" s="180">
        <v>0.0</v>
      </c>
      <c r="CA23" s="180">
        <v>0.0</v>
      </c>
      <c r="CB23" s="180">
        <v>0.0</v>
      </c>
      <c r="CC23" s="180">
        <v>0.0</v>
      </c>
      <c r="CD23" s="180">
        <v>37.90566</v>
      </c>
      <c r="CE23" s="180">
        <v>0.0</v>
      </c>
      <c r="CF23" s="180">
        <v>0.0</v>
      </c>
      <c r="CG23" s="180">
        <v>0.0</v>
      </c>
      <c r="CH23" s="180">
        <v>0.0</v>
      </c>
      <c r="CI23" s="180">
        <v>0.0</v>
      </c>
      <c r="CJ23" s="180">
        <v>0.0</v>
      </c>
      <c r="CK23" s="180">
        <v>0.0</v>
      </c>
      <c r="CL23" s="180">
        <v>0.0</v>
      </c>
      <c r="CM23" s="180">
        <v>18.076500000000003</v>
      </c>
      <c r="CN23" s="180">
        <v>0.0</v>
      </c>
      <c r="CO23" s="180">
        <v>0.0</v>
      </c>
      <c r="CP23" s="180">
        <v>0.0</v>
      </c>
      <c r="CQ23" s="180">
        <v>0.0</v>
      </c>
      <c r="CR23" s="180">
        <v>0.0</v>
      </c>
      <c r="CS23" s="180">
        <v>0.0</v>
      </c>
      <c r="CT23" s="180">
        <v>0.0</v>
      </c>
      <c r="CU23" s="180">
        <v>0.0</v>
      </c>
      <c r="CV23" s="180">
        <v>0.0</v>
      </c>
      <c r="CW23" s="180">
        <v>14.332500000000001</v>
      </c>
      <c r="CX23" s="180">
        <v>0.0</v>
      </c>
      <c r="CY23" s="180">
        <v>0.0</v>
      </c>
      <c r="CZ23" s="180">
        <v>0.0</v>
      </c>
      <c r="DA23" s="180">
        <v>0.0</v>
      </c>
      <c r="DB23" s="180">
        <v>0.0</v>
      </c>
      <c r="DC23" s="180">
        <v>0.0</v>
      </c>
      <c r="DD23" s="180">
        <v>0.0</v>
      </c>
      <c r="DE23" s="180">
        <v>0.0</v>
      </c>
      <c r="DF23" s="180">
        <v>0.0</v>
      </c>
      <c r="DG23" s="180">
        <v>0.0</v>
      </c>
      <c r="DH23" s="180">
        <v>0.0</v>
      </c>
      <c r="DI23" s="180">
        <v>0.0</v>
      </c>
      <c r="DJ23" s="180">
        <v>0.0</v>
      </c>
      <c r="DK23" s="180">
        <v>0.0</v>
      </c>
      <c r="DL23" s="180">
        <v>0.0</v>
      </c>
      <c r="DM23" s="180">
        <v>0.0</v>
      </c>
      <c r="DN23" s="180">
        <v>0.0</v>
      </c>
      <c r="DO23" s="180">
        <v>0.0</v>
      </c>
      <c r="DP23" s="180">
        <v>0.0</v>
      </c>
      <c r="DQ23" s="180">
        <v>0.0</v>
      </c>
      <c r="DR23" s="180">
        <v>0.0</v>
      </c>
      <c r="DS23" s="180">
        <v>0.0</v>
      </c>
      <c r="DT23" s="180">
        <v>0.0</v>
      </c>
      <c r="DU23" s="180">
        <v>0.0</v>
      </c>
      <c r="DV23" s="180">
        <v>0.0</v>
      </c>
      <c r="DW23" s="180">
        <v>0.0</v>
      </c>
      <c r="DX23" s="180">
        <v>0.0</v>
      </c>
      <c r="DY23" s="180">
        <v>0.0</v>
      </c>
      <c r="DZ23" s="180">
        <v>0.0</v>
      </c>
      <c r="EA23" s="180">
        <v>0.0</v>
      </c>
      <c r="EB23" s="180">
        <v>0.0</v>
      </c>
      <c r="EC23" s="180">
        <v>0.0</v>
      </c>
      <c r="ED23" s="180">
        <v>0.0</v>
      </c>
      <c r="EE23" s="180">
        <v>0.0</v>
      </c>
      <c r="EF23" s="180">
        <v>0.0</v>
      </c>
      <c r="EG23" s="180">
        <v>0.0</v>
      </c>
      <c r="EH23" s="180">
        <v>0.0</v>
      </c>
      <c r="EI23" s="180">
        <v>0.0</v>
      </c>
      <c r="EJ23" s="180">
        <v>0.0</v>
      </c>
      <c r="EK23" s="375">
        <v>0.0</v>
      </c>
      <c r="EL23" s="50">
        <v>1811022.0</v>
      </c>
      <c r="EM23" s="376">
        <f t="shared" si="1"/>
        <v>309.50742</v>
      </c>
    </row>
    <row r="24">
      <c r="A24" s="50">
        <v>1811023.0</v>
      </c>
      <c r="B24" s="374">
        <v>22.94523</v>
      </c>
      <c r="C24" s="180">
        <v>0.0</v>
      </c>
      <c r="D24" s="180">
        <v>0.0</v>
      </c>
      <c r="E24" s="180">
        <v>0.0</v>
      </c>
      <c r="F24" s="180">
        <v>0.0</v>
      </c>
      <c r="G24" s="180">
        <v>16.052400000000002</v>
      </c>
      <c r="H24" s="180">
        <v>0.0</v>
      </c>
      <c r="I24" s="180">
        <v>0.0</v>
      </c>
      <c r="J24" s="180">
        <v>0.0</v>
      </c>
      <c r="K24" s="180">
        <v>0.0</v>
      </c>
      <c r="L24" s="180">
        <v>14.0595</v>
      </c>
      <c r="M24" s="180">
        <v>0.0</v>
      </c>
      <c r="N24" s="180">
        <v>0.0</v>
      </c>
      <c r="O24" s="180">
        <v>0.0</v>
      </c>
      <c r="P24" s="180">
        <v>0.0</v>
      </c>
      <c r="Q24" s="180">
        <v>0.0</v>
      </c>
      <c r="R24" s="180">
        <v>37.046295</v>
      </c>
      <c r="S24" s="180">
        <v>0.0</v>
      </c>
      <c r="T24" s="180">
        <v>0.0</v>
      </c>
      <c r="U24" s="180">
        <v>0.0</v>
      </c>
      <c r="V24" s="180">
        <v>0.0</v>
      </c>
      <c r="W24" s="180">
        <v>0.0</v>
      </c>
      <c r="X24" s="180">
        <v>0.0</v>
      </c>
      <c r="Y24" s="180">
        <v>0.0</v>
      </c>
      <c r="Z24" s="180">
        <v>0.0</v>
      </c>
      <c r="AA24" s="180">
        <v>21.3408</v>
      </c>
      <c r="AB24" s="180">
        <v>0.0</v>
      </c>
      <c r="AC24" s="180">
        <v>0.0</v>
      </c>
      <c r="AD24" s="180">
        <v>0.0</v>
      </c>
      <c r="AE24" s="180">
        <v>0.0</v>
      </c>
      <c r="AF24" s="180">
        <v>0.0</v>
      </c>
      <c r="AG24" s="180">
        <v>0.0</v>
      </c>
      <c r="AH24" s="180">
        <v>0.0</v>
      </c>
      <c r="AI24" s="180">
        <v>22.932</v>
      </c>
      <c r="AJ24" s="180">
        <v>0.0</v>
      </c>
      <c r="AK24" s="180">
        <v>0.0</v>
      </c>
      <c r="AL24" s="180">
        <v>0.0</v>
      </c>
      <c r="AM24" s="180">
        <v>0.0</v>
      </c>
      <c r="AN24" s="180">
        <v>0.0</v>
      </c>
      <c r="AO24" s="180">
        <v>0.0</v>
      </c>
      <c r="AP24" s="180">
        <v>0.0</v>
      </c>
      <c r="AQ24" s="180">
        <v>9.172799999999999</v>
      </c>
      <c r="AR24" s="180">
        <v>0.0</v>
      </c>
      <c r="AS24" s="180">
        <v>0.0</v>
      </c>
      <c r="AT24" s="180">
        <v>0.0</v>
      </c>
      <c r="AU24" s="180">
        <v>0.0</v>
      </c>
      <c r="AV24" s="180">
        <v>0.0</v>
      </c>
      <c r="AW24" s="180">
        <v>0.0</v>
      </c>
      <c r="AX24" s="180">
        <v>0.0</v>
      </c>
      <c r="AY24" s="180">
        <v>0.0</v>
      </c>
      <c r="AZ24" s="180">
        <v>0.0</v>
      </c>
      <c r="BA24" s="180">
        <v>0.0</v>
      </c>
      <c r="BB24" s="180">
        <v>0.0</v>
      </c>
      <c r="BC24" s="180">
        <v>0.0</v>
      </c>
      <c r="BD24" s="180">
        <v>0.0</v>
      </c>
      <c r="BE24" s="180">
        <v>0.0</v>
      </c>
      <c r="BF24" s="180">
        <v>0.0</v>
      </c>
      <c r="BG24" s="180">
        <v>0.0</v>
      </c>
      <c r="BH24" s="180">
        <v>0.0</v>
      </c>
      <c r="BI24" s="180">
        <v>0.0</v>
      </c>
      <c r="BJ24" s="180">
        <v>0.0</v>
      </c>
      <c r="BK24" s="180">
        <v>0.0</v>
      </c>
      <c r="BL24" s="180">
        <v>0.0</v>
      </c>
      <c r="BM24" s="180">
        <v>0.0</v>
      </c>
      <c r="BN24" s="180">
        <v>0.0</v>
      </c>
      <c r="BO24" s="180">
        <v>0.0</v>
      </c>
      <c r="BP24" s="180">
        <v>0.0</v>
      </c>
      <c r="BQ24" s="180">
        <v>0.0</v>
      </c>
      <c r="BR24" s="180">
        <v>0.0</v>
      </c>
      <c r="BS24" s="180">
        <v>0.0</v>
      </c>
      <c r="BT24" s="180">
        <v>0.0</v>
      </c>
      <c r="BU24" s="180">
        <v>0.0</v>
      </c>
      <c r="BV24" s="180">
        <v>16.6725</v>
      </c>
      <c r="BW24" s="180">
        <v>0.0</v>
      </c>
      <c r="BX24" s="180">
        <v>0.0</v>
      </c>
      <c r="BY24" s="180">
        <v>0.0</v>
      </c>
      <c r="BZ24" s="180">
        <v>0.0</v>
      </c>
      <c r="CA24" s="180">
        <v>0.0</v>
      </c>
      <c r="CB24" s="180">
        <v>0.0</v>
      </c>
      <c r="CC24" s="180">
        <v>0.0</v>
      </c>
      <c r="CD24" s="180">
        <v>0.0</v>
      </c>
      <c r="CE24" s="180">
        <v>0.0</v>
      </c>
      <c r="CF24" s="180">
        <v>0.0</v>
      </c>
      <c r="CG24" s="180">
        <v>0.0</v>
      </c>
      <c r="CH24" s="180">
        <v>0.0</v>
      </c>
      <c r="CI24" s="180">
        <v>0.0</v>
      </c>
      <c r="CJ24" s="180">
        <v>0.0</v>
      </c>
      <c r="CK24" s="180">
        <v>0.0</v>
      </c>
      <c r="CL24" s="180">
        <v>0.0</v>
      </c>
      <c r="CM24" s="180">
        <v>10.845900000000002</v>
      </c>
      <c r="CN24" s="180">
        <v>0.0</v>
      </c>
      <c r="CO24" s="180">
        <v>0.0</v>
      </c>
      <c r="CP24" s="180">
        <v>0.0</v>
      </c>
      <c r="CQ24" s="180">
        <v>0.0</v>
      </c>
      <c r="CR24" s="180">
        <v>0.0</v>
      </c>
      <c r="CS24" s="180">
        <v>0.0</v>
      </c>
      <c r="CT24" s="180">
        <v>0.0</v>
      </c>
      <c r="CU24" s="180">
        <v>0.0</v>
      </c>
      <c r="CV24" s="180">
        <v>0.0</v>
      </c>
      <c r="CW24" s="180">
        <v>8.5995</v>
      </c>
      <c r="CX24" s="180">
        <v>0.0</v>
      </c>
      <c r="CY24" s="180">
        <v>0.0</v>
      </c>
      <c r="CZ24" s="180">
        <v>0.0</v>
      </c>
      <c r="DA24" s="180">
        <v>0.0</v>
      </c>
      <c r="DB24" s="180">
        <v>0.0</v>
      </c>
      <c r="DC24" s="180">
        <v>0.0</v>
      </c>
      <c r="DD24" s="180">
        <v>0.0</v>
      </c>
      <c r="DE24" s="180">
        <v>0.0</v>
      </c>
      <c r="DF24" s="180">
        <v>0.0</v>
      </c>
      <c r="DG24" s="180">
        <v>0.0</v>
      </c>
      <c r="DH24" s="180">
        <v>0.0</v>
      </c>
      <c r="DI24" s="180">
        <v>0.0</v>
      </c>
      <c r="DJ24" s="180">
        <v>0.0</v>
      </c>
      <c r="DK24" s="180">
        <v>0.0</v>
      </c>
      <c r="DL24" s="180">
        <v>0.0</v>
      </c>
      <c r="DM24" s="180">
        <v>0.0</v>
      </c>
      <c r="DN24" s="180">
        <v>0.0</v>
      </c>
      <c r="DO24" s="180">
        <v>0.0</v>
      </c>
      <c r="DP24" s="180">
        <v>0.0</v>
      </c>
      <c r="DQ24" s="180">
        <v>0.0</v>
      </c>
      <c r="DR24" s="180">
        <v>0.0</v>
      </c>
      <c r="DS24" s="180">
        <v>0.0</v>
      </c>
      <c r="DT24" s="180">
        <v>0.0</v>
      </c>
      <c r="DU24" s="180">
        <v>0.0</v>
      </c>
      <c r="DV24" s="180">
        <v>0.0</v>
      </c>
      <c r="DW24" s="180">
        <v>0.0</v>
      </c>
      <c r="DX24" s="180">
        <v>0.0</v>
      </c>
      <c r="DY24" s="180">
        <v>0.0</v>
      </c>
      <c r="DZ24" s="180">
        <v>0.0</v>
      </c>
      <c r="EA24" s="180">
        <v>0.0</v>
      </c>
      <c r="EB24" s="180">
        <v>0.0</v>
      </c>
      <c r="EC24" s="180">
        <v>0.0</v>
      </c>
      <c r="ED24" s="180">
        <v>0.0</v>
      </c>
      <c r="EE24" s="180">
        <v>0.0</v>
      </c>
      <c r="EF24" s="180">
        <v>0.0</v>
      </c>
      <c r="EG24" s="180">
        <v>0.0</v>
      </c>
      <c r="EH24" s="180">
        <v>0.0</v>
      </c>
      <c r="EI24" s="180">
        <v>0.0</v>
      </c>
      <c r="EJ24" s="180">
        <v>0.0</v>
      </c>
      <c r="EK24" s="375">
        <v>0.0</v>
      </c>
      <c r="EL24" s="50">
        <v>1811023.0</v>
      </c>
      <c r="EM24" s="376">
        <f t="shared" si="1"/>
        <v>179.666925</v>
      </c>
    </row>
    <row r="25">
      <c r="A25" s="50">
        <v>1811024.0</v>
      </c>
      <c r="B25" s="374">
        <v>321.935625</v>
      </c>
      <c r="C25" s="180">
        <v>0.0</v>
      </c>
      <c r="D25" s="180">
        <v>0.0</v>
      </c>
      <c r="E25" s="180">
        <v>0.0</v>
      </c>
      <c r="F25" s="180">
        <v>0.0</v>
      </c>
      <c r="G25" s="180">
        <v>224.73360000000002</v>
      </c>
      <c r="H25" s="180">
        <v>0.0</v>
      </c>
      <c r="I25" s="180">
        <v>0.0</v>
      </c>
      <c r="J25" s="180">
        <v>0.0</v>
      </c>
      <c r="K25" s="180">
        <v>0.0</v>
      </c>
      <c r="L25" s="180">
        <v>196.56</v>
      </c>
      <c r="M25" s="180">
        <v>0.0</v>
      </c>
      <c r="N25" s="180">
        <v>0.0</v>
      </c>
      <c r="O25" s="180">
        <v>0.0</v>
      </c>
      <c r="P25" s="180">
        <v>0.0</v>
      </c>
      <c r="Q25" s="180">
        <v>0.0</v>
      </c>
      <c r="R25" s="180">
        <v>519.0149250000001</v>
      </c>
      <c r="S25" s="180">
        <v>0.0</v>
      </c>
      <c r="T25" s="180">
        <v>0.0</v>
      </c>
      <c r="U25" s="180">
        <v>0.0</v>
      </c>
      <c r="V25" s="180">
        <v>0.0</v>
      </c>
      <c r="W25" s="180">
        <v>0.0</v>
      </c>
      <c r="X25" s="180">
        <v>0.0</v>
      </c>
      <c r="Y25" s="180">
        <v>0.0</v>
      </c>
      <c r="Z25" s="180">
        <v>0.0</v>
      </c>
      <c r="AA25" s="180">
        <v>298.7712</v>
      </c>
      <c r="AB25" s="180">
        <v>0.0</v>
      </c>
      <c r="AC25" s="180">
        <v>0.0</v>
      </c>
      <c r="AD25" s="180">
        <v>0.0</v>
      </c>
      <c r="AE25" s="180">
        <v>0.0</v>
      </c>
      <c r="AF25" s="180">
        <v>0.0</v>
      </c>
      <c r="AG25" s="180">
        <v>0.0</v>
      </c>
      <c r="AH25" s="180">
        <v>0.0</v>
      </c>
      <c r="AI25" s="180">
        <v>321.048</v>
      </c>
      <c r="AJ25" s="180">
        <v>0.0</v>
      </c>
      <c r="AK25" s="180">
        <v>0.0</v>
      </c>
      <c r="AL25" s="180">
        <v>0.0</v>
      </c>
      <c r="AM25" s="180">
        <v>0.0</v>
      </c>
      <c r="AN25" s="180">
        <v>0.0</v>
      </c>
      <c r="AO25" s="180">
        <v>0.0</v>
      </c>
      <c r="AP25" s="180">
        <v>0.0</v>
      </c>
      <c r="AQ25" s="180">
        <v>128.4192</v>
      </c>
      <c r="AR25" s="180">
        <v>0.0</v>
      </c>
      <c r="AS25" s="180">
        <v>0.0</v>
      </c>
      <c r="AT25" s="180">
        <v>0.0</v>
      </c>
      <c r="AU25" s="180">
        <v>0.0</v>
      </c>
      <c r="AV25" s="180">
        <v>0.0</v>
      </c>
      <c r="AW25" s="180">
        <v>0.0</v>
      </c>
      <c r="AX25" s="180">
        <v>0.0</v>
      </c>
      <c r="AY25" s="180">
        <v>0.0</v>
      </c>
      <c r="AZ25" s="180">
        <v>0.0</v>
      </c>
      <c r="BA25" s="180">
        <v>0.0</v>
      </c>
      <c r="BB25" s="180">
        <v>0.0</v>
      </c>
      <c r="BC25" s="180">
        <v>0.0</v>
      </c>
      <c r="BD25" s="180">
        <v>0.0</v>
      </c>
      <c r="BE25" s="180">
        <v>0.0</v>
      </c>
      <c r="BF25" s="180">
        <v>0.0</v>
      </c>
      <c r="BG25" s="180">
        <v>0.0</v>
      </c>
      <c r="BH25" s="180">
        <v>0.0</v>
      </c>
      <c r="BI25" s="180">
        <v>0.0</v>
      </c>
      <c r="BJ25" s="180">
        <v>0.0</v>
      </c>
      <c r="BK25" s="180">
        <v>0.0</v>
      </c>
      <c r="BL25" s="180">
        <v>0.0</v>
      </c>
      <c r="BM25" s="180">
        <v>0.0</v>
      </c>
      <c r="BN25" s="180">
        <v>0.0</v>
      </c>
      <c r="BO25" s="180">
        <v>0.0</v>
      </c>
      <c r="BP25" s="180">
        <v>0.0</v>
      </c>
      <c r="BQ25" s="180">
        <v>0.0</v>
      </c>
      <c r="BR25" s="180">
        <v>0.0</v>
      </c>
      <c r="BS25" s="180">
        <v>0.0</v>
      </c>
      <c r="BT25" s="180">
        <v>0.0</v>
      </c>
      <c r="BU25" s="180">
        <v>0.0</v>
      </c>
      <c r="BV25" s="180">
        <v>233.415</v>
      </c>
      <c r="BW25" s="180">
        <v>0.0</v>
      </c>
      <c r="BX25" s="180">
        <v>0.0</v>
      </c>
      <c r="BY25" s="180">
        <v>0.0</v>
      </c>
      <c r="BZ25" s="180">
        <v>0.0</v>
      </c>
      <c r="CA25" s="180">
        <v>0.0</v>
      </c>
      <c r="CB25" s="180">
        <v>0.0</v>
      </c>
      <c r="CC25" s="180">
        <v>0.0</v>
      </c>
      <c r="CD25" s="180">
        <v>0.0</v>
      </c>
      <c r="CE25" s="180">
        <v>0.0</v>
      </c>
      <c r="CF25" s="180">
        <v>0.0</v>
      </c>
      <c r="CG25" s="180">
        <v>0.0</v>
      </c>
      <c r="CH25" s="180">
        <v>0.0</v>
      </c>
      <c r="CI25" s="180">
        <v>0.0</v>
      </c>
      <c r="CJ25" s="180">
        <v>0.0</v>
      </c>
      <c r="CK25" s="180">
        <v>0.0</v>
      </c>
      <c r="CL25" s="180">
        <v>0.0</v>
      </c>
      <c r="CM25" s="180">
        <v>151.84260000000003</v>
      </c>
      <c r="CN25" s="180">
        <v>0.0</v>
      </c>
      <c r="CO25" s="180">
        <v>0.0</v>
      </c>
      <c r="CP25" s="180">
        <v>0.0</v>
      </c>
      <c r="CQ25" s="180">
        <v>0.0</v>
      </c>
      <c r="CR25" s="180">
        <v>0.0</v>
      </c>
      <c r="CS25" s="180">
        <v>0.0</v>
      </c>
      <c r="CT25" s="180">
        <v>0.0</v>
      </c>
      <c r="CU25" s="180">
        <v>0.0</v>
      </c>
      <c r="CV25" s="180">
        <v>0.0</v>
      </c>
      <c r="CW25" s="180">
        <v>120.39300000000003</v>
      </c>
      <c r="CX25" s="180">
        <v>0.0</v>
      </c>
      <c r="CY25" s="180">
        <v>0.0</v>
      </c>
      <c r="CZ25" s="180">
        <v>0.0</v>
      </c>
      <c r="DA25" s="180">
        <v>0.0</v>
      </c>
      <c r="DB25" s="180">
        <v>0.0</v>
      </c>
      <c r="DC25" s="180">
        <v>0.0</v>
      </c>
      <c r="DD25" s="180">
        <v>0.0</v>
      </c>
      <c r="DE25" s="180">
        <v>0.0</v>
      </c>
      <c r="DF25" s="180">
        <v>0.0</v>
      </c>
      <c r="DG25" s="180">
        <v>0.0</v>
      </c>
      <c r="DH25" s="180">
        <v>0.0</v>
      </c>
      <c r="DI25" s="180">
        <v>0.0</v>
      </c>
      <c r="DJ25" s="180">
        <v>0.0</v>
      </c>
      <c r="DK25" s="180">
        <v>0.0</v>
      </c>
      <c r="DL25" s="180">
        <v>0.0</v>
      </c>
      <c r="DM25" s="180">
        <v>0.0</v>
      </c>
      <c r="DN25" s="180">
        <v>0.0</v>
      </c>
      <c r="DO25" s="180">
        <v>0.0</v>
      </c>
      <c r="DP25" s="180">
        <v>0.0</v>
      </c>
      <c r="DQ25" s="180">
        <v>0.0</v>
      </c>
      <c r="DR25" s="180">
        <v>0.0</v>
      </c>
      <c r="DS25" s="180">
        <v>0.0</v>
      </c>
      <c r="DT25" s="180">
        <v>0.0</v>
      </c>
      <c r="DU25" s="180">
        <v>0.0</v>
      </c>
      <c r="DV25" s="180">
        <v>0.0</v>
      </c>
      <c r="DW25" s="180">
        <v>0.0</v>
      </c>
      <c r="DX25" s="180">
        <v>0.0</v>
      </c>
      <c r="DY25" s="180">
        <v>0.0</v>
      </c>
      <c r="DZ25" s="180">
        <v>0.0</v>
      </c>
      <c r="EA25" s="180">
        <v>0.0</v>
      </c>
      <c r="EB25" s="180">
        <v>0.0</v>
      </c>
      <c r="EC25" s="180">
        <v>0.0</v>
      </c>
      <c r="ED25" s="180">
        <v>0.0</v>
      </c>
      <c r="EE25" s="180">
        <v>0.0</v>
      </c>
      <c r="EF25" s="180">
        <v>0.0</v>
      </c>
      <c r="EG25" s="180">
        <v>0.0</v>
      </c>
      <c r="EH25" s="180">
        <v>0.0</v>
      </c>
      <c r="EI25" s="180">
        <v>0.0</v>
      </c>
      <c r="EJ25" s="180">
        <v>0.0</v>
      </c>
      <c r="EK25" s="375">
        <v>0.0</v>
      </c>
      <c r="EL25" s="50">
        <v>1811024.0</v>
      </c>
      <c r="EM25" s="376">
        <f t="shared" si="1"/>
        <v>2516.13315</v>
      </c>
    </row>
    <row r="26">
      <c r="A26" s="50">
        <v>1811025.0</v>
      </c>
      <c r="B26" s="374">
        <v>114.960285</v>
      </c>
      <c r="C26" s="180">
        <v>0.0</v>
      </c>
      <c r="D26" s="180">
        <v>0.0</v>
      </c>
      <c r="E26" s="180">
        <v>0.0</v>
      </c>
      <c r="F26" s="180">
        <v>0.0</v>
      </c>
      <c r="G26" s="180">
        <v>80.262</v>
      </c>
      <c r="H26" s="180">
        <v>0.0</v>
      </c>
      <c r="I26" s="180">
        <v>0.0</v>
      </c>
      <c r="J26" s="180">
        <v>0.0</v>
      </c>
      <c r="K26" s="180">
        <v>0.0</v>
      </c>
      <c r="L26" s="180">
        <v>70.161</v>
      </c>
      <c r="M26" s="180">
        <v>0.0</v>
      </c>
      <c r="N26" s="180">
        <v>0.0</v>
      </c>
      <c r="O26" s="180">
        <v>0.0</v>
      </c>
      <c r="P26" s="180">
        <v>0.0</v>
      </c>
      <c r="Q26" s="180">
        <v>0.0</v>
      </c>
      <c r="R26" s="180">
        <v>0.0</v>
      </c>
      <c r="S26" s="180">
        <v>181.489425</v>
      </c>
      <c r="T26" s="180">
        <v>0.0</v>
      </c>
      <c r="U26" s="180">
        <v>0.0</v>
      </c>
      <c r="V26" s="180">
        <v>0.0</v>
      </c>
      <c r="W26" s="180">
        <v>0.0</v>
      </c>
      <c r="X26" s="180">
        <v>0.0</v>
      </c>
      <c r="Y26" s="180">
        <v>0.0</v>
      </c>
      <c r="Z26" s="180">
        <v>0.0</v>
      </c>
      <c r="AA26" s="180">
        <v>106.704</v>
      </c>
      <c r="AB26" s="180">
        <v>0.0</v>
      </c>
      <c r="AC26" s="180">
        <v>0.0</v>
      </c>
      <c r="AD26" s="180">
        <v>0.0</v>
      </c>
      <c r="AE26" s="180">
        <v>0.0</v>
      </c>
      <c r="AF26" s="180">
        <v>0.0</v>
      </c>
      <c r="AG26" s="180">
        <v>0.0</v>
      </c>
      <c r="AH26" s="180">
        <v>0.0</v>
      </c>
      <c r="AI26" s="180">
        <v>114.66</v>
      </c>
      <c r="AJ26" s="180">
        <v>0.0</v>
      </c>
      <c r="AK26" s="180">
        <v>0.0</v>
      </c>
      <c r="AL26" s="180">
        <v>0.0</v>
      </c>
      <c r="AM26" s="180">
        <v>0.0</v>
      </c>
      <c r="AN26" s="180">
        <v>0.0</v>
      </c>
      <c r="AO26" s="180">
        <v>0.0</v>
      </c>
      <c r="AP26" s="180">
        <v>0.0</v>
      </c>
      <c r="AQ26" s="180">
        <v>45.864000000000004</v>
      </c>
      <c r="AR26" s="180">
        <v>0.0</v>
      </c>
      <c r="AS26" s="180">
        <v>0.0</v>
      </c>
      <c r="AT26" s="180">
        <v>0.0</v>
      </c>
      <c r="AU26" s="180">
        <v>0.0</v>
      </c>
      <c r="AV26" s="180">
        <v>0.0</v>
      </c>
      <c r="AW26" s="180">
        <v>0.0</v>
      </c>
      <c r="AX26" s="180">
        <v>0.0</v>
      </c>
      <c r="AY26" s="180">
        <v>0.0</v>
      </c>
      <c r="AZ26" s="180">
        <v>0.0</v>
      </c>
      <c r="BA26" s="180">
        <v>0.0</v>
      </c>
      <c r="BB26" s="180">
        <v>0.0</v>
      </c>
      <c r="BC26" s="180">
        <v>0.0</v>
      </c>
      <c r="BD26" s="180">
        <v>0.0</v>
      </c>
      <c r="BE26" s="180">
        <v>0.0</v>
      </c>
      <c r="BF26" s="180">
        <v>0.0</v>
      </c>
      <c r="BG26" s="180">
        <v>0.0</v>
      </c>
      <c r="BH26" s="180">
        <v>0.0</v>
      </c>
      <c r="BI26" s="180">
        <v>0.0</v>
      </c>
      <c r="BJ26" s="180">
        <v>0.0</v>
      </c>
      <c r="BK26" s="180">
        <v>0.0</v>
      </c>
      <c r="BL26" s="180">
        <v>0.0</v>
      </c>
      <c r="BM26" s="180">
        <v>0.0</v>
      </c>
      <c r="BN26" s="180">
        <v>0.0</v>
      </c>
      <c r="BO26" s="180">
        <v>0.0</v>
      </c>
      <c r="BP26" s="180">
        <v>0.0</v>
      </c>
      <c r="BQ26" s="180">
        <v>0.0</v>
      </c>
      <c r="BR26" s="180">
        <v>0.0</v>
      </c>
      <c r="BS26" s="180">
        <v>0.0</v>
      </c>
      <c r="BT26" s="180">
        <v>0.0</v>
      </c>
      <c r="BU26" s="180">
        <v>0.0</v>
      </c>
      <c r="BV26" s="180">
        <v>83.3625</v>
      </c>
      <c r="BW26" s="180">
        <v>0.0</v>
      </c>
      <c r="BX26" s="180">
        <v>0.0</v>
      </c>
      <c r="BY26" s="180">
        <v>0.0</v>
      </c>
      <c r="BZ26" s="180">
        <v>0.0</v>
      </c>
      <c r="CA26" s="180">
        <v>0.0</v>
      </c>
      <c r="CB26" s="180">
        <v>0.0</v>
      </c>
      <c r="CC26" s="180">
        <v>0.0</v>
      </c>
      <c r="CD26" s="180">
        <v>0.0</v>
      </c>
      <c r="CE26" s="180">
        <v>0.0</v>
      </c>
      <c r="CF26" s="180">
        <v>0.0</v>
      </c>
      <c r="CG26" s="180">
        <v>0.0</v>
      </c>
      <c r="CH26" s="180">
        <v>0.0</v>
      </c>
      <c r="CI26" s="180">
        <v>0.0</v>
      </c>
      <c r="CJ26" s="180">
        <v>0.0</v>
      </c>
      <c r="CK26" s="180">
        <v>0.0</v>
      </c>
      <c r="CL26" s="180">
        <v>0.0</v>
      </c>
      <c r="CM26" s="180">
        <v>54.2295</v>
      </c>
      <c r="CN26" s="180">
        <v>0.0</v>
      </c>
      <c r="CO26" s="180">
        <v>0.0</v>
      </c>
      <c r="CP26" s="180">
        <v>0.0</v>
      </c>
      <c r="CQ26" s="180">
        <v>0.0</v>
      </c>
      <c r="CR26" s="180">
        <v>0.0</v>
      </c>
      <c r="CS26" s="180">
        <v>0.0</v>
      </c>
      <c r="CT26" s="180">
        <v>0.0</v>
      </c>
      <c r="CU26" s="180">
        <v>0.0</v>
      </c>
      <c r="CV26" s="180">
        <v>0.0</v>
      </c>
      <c r="CW26" s="180">
        <v>42.9975</v>
      </c>
      <c r="CX26" s="180">
        <v>0.0</v>
      </c>
      <c r="CY26" s="180">
        <v>0.0</v>
      </c>
      <c r="CZ26" s="180">
        <v>0.0</v>
      </c>
      <c r="DA26" s="180">
        <v>0.0</v>
      </c>
      <c r="DB26" s="180">
        <v>0.0</v>
      </c>
      <c r="DC26" s="180">
        <v>0.0</v>
      </c>
      <c r="DD26" s="180">
        <v>0.0</v>
      </c>
      <c r="DE26" s="180">
        <v>0.0</v>
      </c>
      <c r="DF26" s="180">
        <v>0.0</v>
      </c>
      <c r="DG26" s="180">
        <v>0.0</v>
      </c>
      <c r="DH26" s="180">
        <v>0.0</v>
      </c>
      <c r="DI26" s="180">
        <v>0.0</v>
      </c>
      <c r="DJ26" s="180">
        <v>0.0</v>
      </c>
      <c r="DK26" s="180">
        <v>0.0</v>
      </c>
      <c r="DL26" s="180">
        <v>0.0</v>
      </c>
      <c r="DM26" s="180">
        <v>0.0</v>
      </c>
      <c r="DN26" s="180">
        <v>0.0</v>
      </c>
      <c r="DO26" s="180">
        <v>0.0</v>
      </c>
      <c r="DP26" s="180">
        <v>0.0</v>
      </c>
      <c r="DQ26" s="180">
        <v>0.0</v>
      </c>
      <c r="DR26" s="180">
        <v>0.0</v>
      </c>
      <c r="DS26" s="180">
        <v>0.0</v>
      </c>
      <c r="DT26" s="180">
        <v>0.0</v>
      </c>
      <c r="DU26" s="180">
        <v>0.0</v>
      </c>
      <c r="DV26" s="180">
        <v>0.0</v>
      </c>
      <c r="DW26" s="180">
        <v>0.0</v>
      </c>
      <c r="DX26" s="180">
        <v>0.0</v>
      </c>
      <c r="DY26" s="180">
        <v>0.0</v>
      </c>
      <c r="DZ26" s="180">
        <v>0.0</v>
      </c>
      <c r="EA26" s="180">
        <v>0.0</v>
      </c>
      <c r="EB26" s="180">
        <v>0.0</v>
      </c>
      <c r="EC26" s="180">
        <v>0.0</v>
      </c>
      <c r="ED26" s="180">
        <v>0.0</v>
      </c>
      <c r="EE26" s="180">
        <v>0.0</v>
      </c>
      <c r="EF26" s="180">
        <v>0.0</v>
      </c>
      <c r="EG26" s="180">
        <v>0.0</v>
      </c>
      <c r="EH26" s="180">
        <v>0.0</v>
      </c>
      <c r="EI26" s="180">
        <v>0.0</v>
      </c>
      <c r="EJ26" s="180">
        <v>0.0</v>
      </c>
      <c r="EK26" s="375">
        <v>0.0</v>
      </c>
      <c r="EL26" s="50">
        <v>1811025.0</v>
      </c>
      <c r="EM26" s="376">
        <f t="shared" si="1"/>
        <v>894.69021</v>
      </c>
    </row>
    <row r="27">
      <c r="A27" s="50">
        <v>1811026.0</v>
      </c>
      <c r="B27" s="374">
        <v>0.0</v>
      </c>
      <c r="C27" s="180">
        <v>184.23405000000005</v>
      </c>
      <c r="D27" s="180">
        <v>0.0</v>
      </c>
      <c r="E27" s="180">
        <v>0.0</v>
      </c>
      <c r="F27" s="180">
        <v>0.0</v>
      </c>
      <c r="G27" s="180">
        <v>0.0</v>
      </c>
      <c r="H27" s="180">
        <v>133.77</v>
      </c>
      <c r="I27" s="180">
        <v>0.0</v>
      </c>
      <c r="J27" s="180">
        <v>0.0</v>
      </c>
      <c r="K27" s="180">
        <v>0.0</v>
      </c>
      <c r="L27" s="180">
        <v>0.0</v>
      </c>
      <c r="M27" s="180">
        <v>120.489915</v>
      </c>
      <c r="N27" s="180">
        <v>0.0</v>
      </c>
      <c r="O27" s="180">
        <v>0.0</v>
      </c>
      <c r="P27" s="180">
        <v>0.0</v>
      </c>
      <c r="Q27" s="180">
        <v>0.0</v>
      </c>
      <c r="R27" s="180">
        <v>0.0</v>
      </c>
      <c r="S27" s="180">
        <v>302.60217</v>
      </c>
      <c r="T27" s="180">
        <v>0.0</v>
      </c>
      <c r="U27" s="180">
        <v>0.0</v>
      </c>
      <c r="V27" s="180">
        <v>0.0</v>
      </c>
      <c r="W27" s="180">
        <v>0.0</v>
      </c>
      <c r="X27" s="180">
        <v>0.0</v>
      </c>
      <c r="Y27" s="180">
        <v>0.0</v>
      </c>
      <c r="Z27" s="180">
        <v>0.0</v>
      </c>
      <c r="AA27" s="180">
        <v>177.91487999999998</v>
      </c>
      <c r="AB27" s="180">
        <v>0.0</v>
      </c>
      <c r="AC27" s="180">
        <v>0.0</v>
      </c>
      <c r="AD27" s="180">
        <v>0.0</v>
      </c>
      <c r="AE27" s="180">
        <v>0.0</v>
      </c>
      <c r="AF27" s="180">
        <v>0.0</v>
      </c>
      <c r="AG27" s="180">
        <v>0.0</v>
      </c>
      <c r="AH27" s="180">
        <v>0.0</v>
      </c>
      <c r="AI27" s="180">
        <v>191.02356</v>
      </c>
      <c r="AJ27" s="180">
        <v>0.0</v>
      </c>
      <c r="AK27" s="180">
        <v>0.0</v>
      </c>
      <c r="AL27" s="180">
        <v>0.0</v>
      </c>
      <c r="AM27" s="180">
        <v>0.0</v>
      </c>
      <c r="AN27" s="180">
        <v>0.0</v>
      </c>
      <c r="AO27" s="180">
        <v>0.0</v>
      </c>
      <c r="AP27" s="180">
        <v>0.0</v>
      </c>
      <c r="AQ27" s="180">
        <v>0.0</v>
      </c>
      <c r="AR27" s="180">
        <v>74.1</v>
      </c>
      <c r="AS27" s="180">
        <v>0.0</v>
      </c>
      <c r="AT27" s="180">
        <v>0.0</v>
      </c>
      <c r="AU27" s="180">
        <v>0.0</v>
      </c>
      <c r="AV27" s="180">
        <v>0.0</v>
      </c>
      <c r="AW27" s="180">
        <v>0.0</v>
      </c>
      <c r="AX27" s="180">
        <v>0.0</v>
      </c>
      <c r="AY27" s="180">
        <v>0.0</v>
      </c>
      <c r="AZ27" s="180">
        <v>0.0</v>
      </c>
      <c r="BA27" s="180">
        <v>0.0</v>
      </c>
      <c r="BB27" s="180">
        <v>0.0</v>
      </c>
      <c r="BC27" s="180">
        <v>0.0</v>
      </c>
      <c r="BD27" s="180">
        <v>0.0</v>
      </c>
      <c r="BE27" s="180">
        <v>0.0</v>
      </c>
      <c r="BF27" s="180">
        <v>0.0</v>
      </c>
      <c r="BG27" s="180">
        <v>0.0</v>
      </c>
      <c r="BH27" s="180">
        <v>0.0</v>
      </c>
      <c r="BI27" s="180">
        <v>0.0</v>
      </c>
      <c r="BJ27" s="180">
        <v>0.0</v>
      </c>
      <c r="BK27" s="180">
        <v>0.0</v>
      </c>
      <c r="BL27" s="180">
        <v>0.0</v>
      </c>
      <c r="BM27" s="180">
        <v>0.0</v>
      </c>
      <c r="BN27" s="180">
        <v>0.0</v>
      </c>
      <c r="BO27" s="180">
        <v>0.0</v>
      </c>
      <c r="BP27" s="180">
        <v>0.0</v>
      </c>
      <c r="BQ27" s="180">
        <v>0.0</v>
      </c>
      <c r="BR27" s="180">
        <v>0.0</v>
      </c>
      <c r="BS27" s="180">
        <v>0.0</v>
      </c>
      <c r="BT27" s="180">
        <v>0.0</v>
      </c>
      <c r="BU27" s="180">
        <v>0.0</v>
      </c>
      <c r="BV27" s="180">
        <v>138.881925</v>
      </c>
      <c r="BW27" s="180">
        <v>0.0</v>
      </c>
      <c r="BX27" s="180">
        <v>0.0</v>
      </c>
      <c r="BY27" s="180">
        <v>0.0</v>
      </c>
      <c r="BZ27" s="180">
        <v>0.0</v>
      </c>
      <c r="CA27" s="180">
        <v>0.0</v>
      </c>
      <c r="CB27" s="180">
        <v>0.0</v>
      </c>
      <c r="CC27" s="180">
        <v>0.0</v>
      </c>
      <c r="CD27" s="180">
        <v>0.0</v>
      </c>
      <c r="CE27" s="180">
        <v>0.0</v>
      </c>
      <c r="CF27" s="180">
        <v>0.0</v>
      </c>
      <c r="CG27" s="180">
        <v>0.0</v>
      </c>
      <c r="CH27" s="180">
        <v>0.0</v>
      </c>
      <c r="CI27" s="180">
        <v>0.0</v>
      </c>
      <c r="CJ27" s="180">
        <v>0.0</v>
      </c>
      <c r="CK27" s="180">
        <v>0.0</v>
      </c>
      <c r="CL27" s="180">
        <v>0.0</v>
      </c>
      <c r="CM27" s="180">
        <v>90.38250000000001</v>
      </c>
      <c r="CN27" s="180">
        <v>0.0</v>
      </c>
      <c r="CO27" s="180">
        <v>0.0</v>
      </c>
      <c r="CP27" s="180">
        <v>0.0</v>
      </c>
      <c r="CQ27" s="180">
        <v>0.0</v>
      </c>
      <c r="CR27" s="180">
        <v>0.0</v>
      </c>
      <c r="CS27" s="180">
        <v>0.0</v>
      </c>
      <c r="CT27" s="180">
        <v>0.0</v>
      </c>
      <c r="CU27" s="180">
        <v>0.0</v>
      </c>
      <c r="CV27" s="180">
        <v>0.0</v>
      </c>
      <c r="CW27" s="180">
        <v>71.66250000000001</v>
      </c>
      <c r="CX27" s="180">
        <v>0.0</v>
      </c>
      <c r="CY27" s="180">
        <v>0.0</v>
      </c>
      <c r="CZ27" s="180">
        <v>0.0</v>
      </c>
      <c r="DA27" s="180">
        <v>0.0</v>
      </c>
      <c r="DB27" s="180">
        <v>0.0</v>
      </c>
      <c r="DC27" s="180">
        <v>0.0</v>
      </c>
      <c r="DD27" s="180">
        <v>0.0</v>
      </c>
      <c r="DE27" s="180">
        <v>0.0</v>
      </c>
      <c r="DF27" s="180">
        <v>0.0</v>
      </c>
      <c r="DG27" s="180">
        <v>0.0</v>
      </c>
      <c r="DH27" s="180">
        <v>0.0</v>
      </c>
      <c r="DI27" s="180">
        <v>0.0</v>
      </c>
      <c r="DJ27" s="180">
        <v>0.0</v>
      </c>
      <c r="DK27" s="180">
        <v>0.0</v>
      </c>
      <c r="DL27" s="180">
        <v>0.0</v>
      </c>
      <c r="DM27" s="180">
        <v>0.0</v>
      </c>
      <c r="DN27" s="180">
        <v>0.0</v>
      </c>
      <c r="DO27" s="180">
        <v>0.0</v>
      </c>
      <c r="DP27" s="180">
        <v>0.0</v>
      </c>
      <c r="DQ27" s="180">
        <v>0.0</v>
      </c>
      <c r="DR27" s="180">
        <v>0.0</v>
      </c>
      <c r="DS27" s="180">
        <v>0.0</v>
      </c>
      <c r="DT27" s="180">
        <v>0.0</v>
      </c>
      <c r="DU27" s="180">
        <v>0.0</v>
      </c>
      <c r="DV27" s="180">
        <v>0.0</v>
      </c>
      <c r="DW27" s="180">
        <v>0.0</v>
      </c>
      <c r="DX27" s="180">
        <v>0.0</v>
      </c>
      <c r="DY27" s="180">
        <v>0.0</v>
      </c>
      <c r="DZ27" s="180">
        <v>0.0</v>
      </c>
      <c r="EA27" s="180">
        <v>0.0</v>
      </c>
      <c r="EB27" s="180">
        <v>0.0</v>
      </c>
      <c r="EC27" s="180">
        <v>0.0</v>
      </c>
      <c r="ED27" s="180">
        <v>0.0</v>
      </c>
      <c r="EE27" s="180">
        <v>0.0</v>
      </c>
      <c r="EF27" s="180">
        <v>0.0</v>
      </c>
      <c r="EG27" s="180">
        <v>0.0</v>
      </c>
      <c r="EH27" s="180">
        <v>0.0</v>
      </c>
      <c r="EI27" s="180">
        <v>0.0</v>
      </c>
      <c r="EJ27" s="180">
        <v>0.0</v>
      </c>
      <c r="EK27" s="375">
        <v>0.0</v>
      </c>
      <c r="EL27" s="50">
        <v>1811026.0</v>
      </c>
      <c r="EM27" s="376">
        <f t="shared" si="1"/>
        <v>1485.0615</v>
      </c>
    </row>
    <row r="28">
      <c r="A28" s="50">
        <v>1811027.0</v>
      </c>
      <c r="B28" s="374">
        <v>15.218774999999999</v>
      </c>
      <c r="C28" s="180">
        <v>0.0</v>
      </c>
      <c r="D28" s="180">
        <v>0.0</v>
      </c>
      <c r="E28" s="180">
        <v>0.0</v>
      </c>
      <c r="F28" s="180">
        <v>0.0</v>
      </c>
      <c r="G28" s="180">
        <v>10.701600000000001</v>
      </c>
      <c r="H28" s="180">
        <v>0.0</v>
      </c>
      <c r="I28" s="180">
        <v>0.0</v>
      </c>
      <c r="J28" s="180">
        <v>0.0</v>
      </c>
      <c r="K28" s="180">
        <v>0.0</v>
      </c>
      <c r="L28" s="180">
        <v>9.4185</v>
      </c>
      <c r="M28" s="180">
        <v>0.0</v>
      </c>
      <c r="N28" s="180">
        <v>0.0</v>
      </c>
      <c r="O28" s="180">
        <v>0.0</v>
      </c>
      <c r="P28" s="180">
        <v>0.0</v>
      </c>
      <c r="Q28" s="180">
        <v>0.0</v>
      </c>
      <c r="R28" s="180">
        <v>0.0</v>
      </c>
      <c r="S28" s="180">
        <v>24.078795000000003</v>
      </c>
      <c r="T28" s="180">
        <v>0.0</v>
      </c>
      <c r="U28" s="180">
        <v>0.0</v>
      </c>
      <c r="V28" s="180">
        <v>0.0</v>
      </c>
      <c r="W28" s="180">
        <v>0.0</v>
      </c>
      <c r="X28" s="180">
        <v>0.0</v>
      </c>
      <c r="Y28" s="180">
        <v>0.0</v>
      </c>
      <c r="Z28" s="180">
        <v>0.0</v>
      </c>
      <c r="AA28" s="180">
        <v>14.15232</v>
      </c>
      <c r="AB28" s="180">
        <v>0.0</v>
      </c>
      <c r="AC28" s="180">
        <v>0.0</v>
      </c>
      <c r="AD28" s="180">
        <v>0.0</v>
      </c>
      <c r="AE28" s="180">
        <v>0.0</v>
      </c>
      <c r="AF28" s="180">
        <v>0.0</v>
      </c>
      <c r="AG28" s="180">
        <v>0.0</v>
      </c>
      <c r="AH28" s="180">
        <v>0.0</v>
      </c>
      <c r="AI28" s="180">
        <v>15.36444</v>
      </c>
      <c r="AJ28" s="180">
        <v>0.0</v>
      </c>
      <c r="AK28" s="180">
        <v>0.0</v>
      </c>
      <c r="AL28" s="180">
        <v>0.0</v>
      </c>
      <c r="AM28" s="180">
        <v>0.0</v>
      </c>
      <c r="AN28" s="180">
        <v>0.0</v>
      </c>
      <c r="AO28" s="180">
        <v>0.0</v>
      </c>
      <c r="AP28" s="180">
        <v>0.0</v>
      </c>
      <c r="AQ28" s="180">
        <v>0.0</v>
      </c>
      <c r="AR28" s="180">
        <v>5.928</v>
      </c>
      <c r="AS28" s="180">
        <v>0.0</v>
      </c>
      <c r="AT28" s="180">
        <v>0.0</v>
      </c>
      <c r="AU28" s="180">
        <v>0.0</v>
      </c>
      <c r="AV28" s="180">
        <v>0.0</v>
      </c>
      <c r="AW28" s="180">
        <v>0.0</v>
      </c>
      <c r="AX28" s="180">
        <v>0.0</v>
      </c>
      <c r="AY28" s="180">
        <v>0.0</v>
      </c>
      <c r="AZ28" s="180">
        <v>0.0</v>
      </c>
      <c r="BA28" s="180">
        <v>0.0</v>
      </c>
      <c r="BB28" s="180">
        <v>0.0</v>
      </c>
      <c r="BC28" s="180">
        <v>0.0</v>
      </c>
      <c r="BD28" s="180">
        <v>0.0</v>
      </c>
      <c r="BE28" s="180">
        <v>0.0</v>
      </c>
      <c r="BF28" s="180">
        <v>0.0</v>
      </c>
      <c r="BG28" s="180">
        <v>0.0</v>
      </c>
      <c r="BH28" s="180">
        <v>0.0</v>
      </c>
      <c r="BI28" s="180">
        <v>0.0</v>
      </c>
      <c r="BJ28" s="180">
        <v>0.0</v>
      </c>
      <c r="BK28" s="180">
        <v>0.0</v>
      </c>
      <c r="BL28" s="180">
        <v>0.0</v>
      </c>
      <c r="BM28" s="180">
        <v>0.0</v>
      </c>
      <c r="BN28" s="180">
        <v>0.0</v>
      </c>
      <c r="BO28" s="180">
        <v>0.0</v>
      </c>
      <c r="BP28" s="180">
        <v>0.0</v>
      </c>
      <c r="BQ28" s="180">
        <v>0.0</v>
      </c>
      <c r="BR28" s="180">
        <v>0.0</v>
      </c>
      <c r="BS28" s="180">
        <v>0.0</v>
      </c>
      <c r="BT28" s="180">
        <v>0.0</v>
      </c>
      <c r="BU28" s="180">
        <v>0.0</v>
      </c>
      <c r="BV28" s="180">
        <v>11.170575000000001</v>
      </c>
      <c r="BW28" s="180">
        <v>0.0</v>
      </c>
      <c r="BX28" s="180">
        <v>0.0</v>
      </c>
      <c r="BY28" s="180">
        <v>0.0</v>
      </c>
      <c r="BZ28" s="180">
        <v>0.0</v>
      </c>
      <c r="CA28" s="180">
        <v>0.0</v>
      </c>
      <c r="CB28" s="180">
        <v>0.0</v>
      </c>
      <c r="CC28" s="180">
        <v>0.0</v>
      </c>
      <c r="CD28" s="180">
        <v>0.0</v>
      </c>
      <c r="CE28" s="180">
        <v>0.0</v>
      </c>
      <c r="CF28" s="180">
        <v>0.0</v>
      </c>
      <c r="CG28" s="180">
        <v>0.0</v>
      </c>
      <c r="CH28" s="180">
        <v>0.0</v>
      </c>
      <c r="CI28" s="180">
        <v>0.0</v>
      </c>
      <c r="CJ28" s="180">
        <v>0.0</v>
      </c>
      <c r="CK28" s="180">
        <v>0.0</v>
      </c>
      <c r="CL28" s="180">
        <v>0.0</v>
      </c>
      <c r="CM28" s="180">
        <v>7.230600000000001</v>
      </c>
      <c r="CN28" s="180">
        <v>0.0</v>
      </c>
      <c r="CO28" s="180">
        <v>0.0</v>
      </c>
      <c r="CP28" s="180">
        <v>0.0</v>
      </c>
      <c r="CQ28" s="180">
        <v>0.0</v>
      </c>
      <c r="CR28" s="180">
        <v>0.0</v>
      </c>
      <c r="CS28" s="180">
        <v>0.0</v>
      </c>
      <c r="CT28" s="180">
        <v>0.0</v>
      </c>
      <c r="CU28" s="180">
        <v>0.0</v>
      </c>
      <c r="CV28" s="180">
        <v>0.0</v>
      </c>
      <c r="CW28" s="180">
        <v>5.7330000000000005</v>
      </c>
      <c r="CX28" s="180">
        <v>0.0</v>
      </c>
      <c r="CY28" s="180">
        <v>0.0</v>
      </c>
      <c r="CZ28" s="180">
        <v>0.0</v>
      </c>
      <c r="DA28" s="180">
        <v>0.0</v>
      </c>
      <c r="DB28" s="180">
        <v>0.0</v>
      </c>
      <c r="DC28" s="180">
        <v>0.0</v>
      </c>
      <c r="DD28" s="180">
        <v>0.0</v>
      </c>
      <c r="DE28" s="180">
        <v>0.0</v>
      </c>
      <c r="DF28" s="180">
        <v>0.0</v>
      </c>
      <c r="DG28" s="180">
        <v>0.0</v>
      </c>
      <c r="DH28" s="180">
        <v>0.0</v>
      </c>
      <c r="DI28" s="180">
        <v>0.0</v>
      </c>
      <c r="DJ28" s="180">
        <v>0.0</v>
      </c>
      <c r="DK28" s="180">
        <v>0.0</v>
      </c>
      <c r="DL28" s="180">
        <v>0.0</v>
      </c>
      <c r="DM28" s="180">
        <v>0.0</v>
      </c>
      <c r="DN28" s="180">
        <v>0.0</v>
      </c>
      <c r="DO28" s="180">
        <v>0.0</v>
      </c>
      <c r="DP28" s="180">
        <v>0.0</v>
      </c>
      <c r="DQ28" s="180">
        <v>0.0</v>
      </c>
      <c r="DR28" s="180">
        <v>0.0</v>
      </c>
      <c r="DS28" s="180">
        <v>0.0</v>
      </c>
      <c r="DT28" s="180">
        <v>0.0</v>
      </c>
      <c r="DU28" s="180">
        <v>0.0</v>
      </c>
      <c r="DV28" s="180">
        <v>0.0</v>
      </c>
      <c r="DW28" s="180">
        <v>0.0</v>
      </c>
      <c r="DX28" s="180">
        <v>0.0</v>
      </c>
      <c r="DY28" s="180">
        <v>0.0</v>
      </c>
      <c r="DZ28" s="180">
        <v>0.0</v>
      </c>
      <c r="EA28" s="180">
        <v>0.0</v>
      </c>
      <c r="EB28" s="180">
        <v>0.0</v>
      </c>
      <c r="EC28" s="180">
        <v>0.0</v>
      </c>
      <c r="ED28" s="180">
        <v>0.0</v>
      </c>
      <c r="EE28" s="180">
        <v>0.0</v>
      </c>
      <c r="EF28" s="180">
        <v>0.0</v>
      </c>
      <c r="EG28" s="180">
        <v>0.0</v>
      </c>
      <c r="EH28" s="180">
        <v>0.0</v>
      </c>
      <c r="EI28" s="180">
        <v>0.0</v>
      </c>
      <c r="EJ28" s="180">
        <v>0.0</v>
      </c>
      <c r="EK28" s="375">
        <v>0.0</v>
      </c>
      <c r="EL28" s="50">
        <v>1811027.0</v>
      </c>
      <c r="EM28" s="376">
        <f t="shared" si="1"/>
        <v>118.996605</v>
      </c>
    </row>
    <row r="29">
      <c r="A29" s="50">
        <v>1811028.0</v>
      </c>
      <c r="B29" s="374">
        <v>245.139345</v>
      </c>
      <c r="C29" s="180">
        <v>0.0</v>
      </c>
      <c r="D29" s="180">
        <v>0.0</v>
      </c>
      <c r="E29" s="180">
        <v>0.0</v>
      </c>
      <c r="F29" s="180">
        <v>0.0</v>
      </c>
      <c r="G29" s="180">
        <v>171.22560000000001</v>
      </c>
      <c r="H29" s="180">
        <v>0.0</v>
      </c>
      <c r="I29" s="180">
        <v>0.0</v>
      </c>
      <c r="J29" s="180">
        <v>0.0</v>
      </c>
      <c r="K29" s="180">
        <v>0.0</v>
      </c>
      <c r="L29" s="180">
        <v>149.7405</v>
      </c>
      <c r="M29" s="180">
        <v>0.0</v>
      </c>
      <c r="N29" s="180">
        <v>0.0</v>
      </c>
      <c r="O29" s="180">
        <v>0.0</v>
      </c>
      <c r="P29" s="180">
        <v>0.0</v>
      </c>
      <c r="Q29" s="180">
        <v>0.0</v>
      </c>
      <c r="R29" s="180">
        <v>0.0</v>
      </c>
      <c r="S29" s="180">
        <v>387.41703</v>
      </c>
      <c r="T29" s="180">
        <v>0.0</v>
      </c>
      <c r="U29" s="180">
        <v>0.0</v>
      </c>
      <c r="V29" s="180">
        <v>0.0</v>
      </c>
      <c r="W29" s="180">
        <v>0.0</v>
      </c>
      <c r="X29" s="180">
        <v>0.0</v>
      </c>
      <c r="Y29" s="180">
        <v>0.0</v>
      </c>
      <c r="Z29" s="180">
        <v>0.0</v>
      </c>
      <c r="AA29" s="180">
        <v>227.56032</v>
      </c>
      <c r="AB29" s="180">
        <v>0.0</v>
      </c>
      <c r="AC29" s="180">
        <v>0.0</v>
      </c>
      <c r="AD29" s="180">
        <v>0.0</v>
      </c>
      <c r="AE29" s="180">
        <v>0.0</v>
      </c>
      <c r="AF29" s="180">
        <v>0.0</v>
      </c>
      <c r="AG29" s="180">
        <v>0.0</v>
      </c>
      <c r="AH29" s="180">
        <v>0.0</v>
      </c>
      <c r="AI29" s="180">
        <v>244.68444</v>
      </c>
      <c r="AJ29" s="180">
        <v>0.0</v>
      </c>
      <c r="AK29" s="180">
        <v>0.0</v>
      </c>
      <c r="AL29" s="180">
        <v>0.0</v>
      </c>
      <c r="AM29" s="180">
        <v>0.0</v>
      </c>
      <c r="AN29" s="180">
        <v>0.0</v>
      </c>
      <c r="AO29" s="180">
        <v>0.0</v>
      </c>
      <c r="AP29" s="180">
        <v>0.0</v>
      </c>
      <c r="AQ29" s="180">
        <v>0.0</v>
      </c>
      <c r="AR29" s="180">
        <v>94.848</v>
      </c>
      <c r="AS29" s="180">
        <v>0.0</v>
      </c>
      <c r="AT29" s="180">
        <v>0.0</v>
      </c>
      <c r="AU29" s="180">
        <v>0.0</v>
      </c>
      <c r="AV29" s="180">
        <v>0.0</v>
      </c>
      <c r="AW29" s="180">
        <v>0.0</v>
      </c>
      <c r="AX29" s="180">
        <v>0.0</v>
      </c>
      <c r="AY29" s="180">
        <v>0.0</v>
      </c>
      <c r="AZ29" s="180">
        <v>0.0</v>
      </c>
      <c r="BA29" s="180">
        <v>0.0</v>
      </c>
      <c r="BB29" s="180">
        <v>0.0</v>
      </c>
      <c r="BC29" s="180">
        <v>0.0</v>
      </c>
      <c r="BD29" s="180">
        <v>0.0</v>
      </c>
      <c r="BE29" s="180">
        <v>0.0</v>
      </c>
      <c r="BF29" s="180">
        <v>0.0</v>
      </c>
      <c r="BG29" s="180">
        <v>0.0</v>
      </c>
      <c r="BH29" s="180">
        <v>0.0</v>
      </c>
      <c r="BI29" s="180">
        <v>0.0</v>
      </c>
      <c r="BJ29" s="180">
        <v>0.0</v>
      </c>
      <c r="BK29" s="180">
        <v>0.0</v>
      </c>
      <c r="BL29" s="180">
        <v>0.0</v>
      </c>
      <c r="BM29" s="180">
        <v>0.0</v>
      </c>
      <c r="BN29" s="180">
        <v>0.0</v>
      </c>
      <c r="BO29" s="180">
        <v>0.0</v>
      </c>
      <c r="BP29" s="180">
        <v>0.0</v>
      </c>
      <c r="BQ29" s="180">
        <v>0.0</v>
      </c>
      <c r="BR29" s="180">
        <v>0.0</v>
      </c>
      <c r="BS29" s="180">
        <v>0.0</v>
      </c>
      <c r="BT29" s="180">
        <v>0.0</v>
      </c>
      <c r="BU29" s="180">
        <v>0.0</v>
      </c>
      <c r="BV29" s="180">
        <v>177.895575</v>
      </c>
      <c r="BW29" s="180">
        <v>0.0</v>
      </c>
      <c r="BX29" s="180">
        <v>0.0</v>
      </c>
      <c r="BY29" s="180">
        <v>0.0</v>
      </c>
      <c r="BZ29" s="180">
        <v>0.0</v>
      </c>
      <c r="CA29" s="180">
        <v>0.0</v>
      </c>
      <c r="CB29" s="180">
        <v>0.0</v>
      </c>
      <c r="CC29" s="180">
        <v>0.0</v>
      </c>
      <c r="CD29" s="180">
        <v>0.0</v>
      </c>
      <c r="CE29" s="180">
        <v>0.0</v>
      </c>
      <c r="CF29" s="180">
        <v>0.0</v>
      </c>
      <c r="CG29" s="180">
        <v>0.0</v>
      </c>
      <c r="CH29" s="180">
        <v>0.0</v>
      </c>
      <c r="CI29" s="180">
        <v>0.0</v>
      </c>
      <c r="CJ29" s="180">
        <v>0.0</v>
      </c>
      <c r="CK29" s="180">
        <v>0.0</v>
      </c>
      <c r="CL29" s="180">
        <v>0.0</v>
      </c>
      <c r="CM29" s="180">
        <v>115.68960000000001</v>
      </c>
      <c r="CN29" s="180">
        <v>0.0</v>
      </c>
      <c r="CO29" s="180">
        <v>0.0</v>
      </c>
      <c r="CP29" s="180">
        <v>0.0</v>
      </c>
      <c r="CQ29" s="180">
        <v>0.0</v>
      </c>
      <c r="CR29" s="180">
        <v>0.0</v>
      </c>
      <c r="CS29" s="180">
        <v>0.0</v>
      </c>
      <c r="CT29" s="180">
        <v>0.0</v>
      </c>
      <c r="CU29" s="180">
        <v>0.0</v>
      </c>
      <c r="CV29" s="180">
        <v>0.0</v>
      </c>
      <c r="CW29" s="180">
        <v>91.72800000000001</v>
      </c>
      <c r="CX29" s="180">
        <v>0.0</v>
      </c>
      <c r="CY29" s="180">
        <v>0.0</v>
      </c>
      <c r="CZ29" s="180">
        <v>0.0</v>
      </c>
      <c r="DA29" s="180">
        <v>0.0</v>
      </c>
      <c r="DB29" s="180">
        <v>0.0</v>
      </c>
      <c r="DC29" s="180">
        <v>0.0</v>
      </c>
      <c r="DD29" s="180">
        <v>0.0</v>
      </c>
      <c r="DE29" s="180">
        <v>0.0</v>
      </c>
      <c r="DF29" s="180">
        <v>0.0</v>
      </c>
      <c r="DG29" s="180">
        <v>0.0</v>
      </c>
      <c r="DH29" s="180">
        <v>0.0</v>
      </c>
      <c r="DI29" s="180">
        <v>0.0</v>
      </c>
      <c r="DJ29" s="180">
        <v>0.0</v>
      </c>
      <c r="DK29" s="180">
        <v>0.0</v>
      </c>
      <c r="DL29" s="180">
        <v>0.0</v>
      </c>
      <c r="DM29" s="180">
        <v>0.0</v>
      </c>
      <c r="DN29" s="180">
        <v>0.0</v>
      </c>
      <c r="DO29" s="180">
        <v>0.0</v>
      </c>
      <c r="DP29" s="180">
        <v>0.0</v>
      </c>
      <c r="DQ29" s="180">
        <v>0.0</v>
      </c>
      <c r="DR29" s="180">
        <v>0.0</v>
      </c>
      <c r="DS29" s="180">
        <v>0.0</v>
      </c>
      <c r="DT29" s="180">
        <v>0.0</v>
      </c>
      <c r="DU29" s="180">
        <v>0.0</v>
      </c>
      <c r="DV29" s="180">
        <v>0.0</v>
      </c>
      <c r="DW29" s="180">
        <v>0.0</v>
      </c>
      <c r="DX29" s="180">
        <v>0.0</v>
      </c>
      <c r="DY29" s="180">
        <v>0.0</v>
      </c>
      <c r="DZ29" s="180">
        <v>0.0</v>
      </c>
      <c r="EA29" s="180">
        <v>0.0</v>
      </c>
      <c r="EB29" s="180">
        <v>0.0</v>
      </c>
      <c r="EC29" s="180">
        <v>0.0</v>
      </c>
      <c r="ED29" s="180">
        <v>0.0</v>
      </c>
      <c r="EE29" s="180">
        <v>0.0</v>
      </c>
      <c r="EF29" s="180">
        <v>0.0</v>
      </c>
      <c r="EG29" s="180">
        <v>0.0</v>
      </c>
      <c r="EH29" s="180">
        <v>0.0</v>
      </c>
      <c r="EI29" s="180">
        <v>0.0</v>
      </c>
      <c r="EJ29" s="180">
        <v>0.0</v>
      </c>
      <c r="EK29" s="375">
        <v>0.0</v>
      </c>
      <c r="EL29" s="50">
        <v>1811028.0</v>
      </c>
      <c r="EM29" s="376">
        <f t="shared" si="1"/>
        <v>1905.92841</v>
      </c>
    </row>
    <row r="30">
      <c r="A30" s="50">
        <v>1811029.0</v>
      </c>
      <c r="B30" s="374">
        <v>0.0</v>
      </c>
      <c r="C30" s="180">
        <v>184.23405000000005</v>
      </c>
      <c r="D30" s="180">
        <v>0.0</v>
      </c>
      <c r="E30" s="180">
        <v>0.0</v>
      </c>
      <c r="F30" s="180">
        <v>0.0</v>
      </c>
      <c r="G30" s="180">
        <v>0.0</v>
      </c>
      <c r="H30" s="180">
        <v>133.77</v>
      </c>
      <c r="I30" s="180">
        <v>0.0</v>
      </c>
      <c r="J30" s="180">
        <v>0.0</v>
      </c>
      <c r="K30" s="180">
        <v>0.0</v>
      </c>
      <c r="L30" s="180">
        <v>0.0</v>
      </c>
      <c r="M30" s="180">
        <v>120.489915</v>
      </c>
      <c r="N30" s="180">
        <v>0.0</v>
      </c>
      <c r="O30" s="180">
        <v>0.0</v>
      </c>
      <c r="P30" s="180">
        <v>0.0</v>
      </c>
      <c r="Q30" s="180">
        <v>0.0</v>
      </c>
      <c r="R30" s="180">
        <v>0.0</v>
      </c>
      <c r="S30" s="180">
        <v>302.60217</v>
      </c>
      <c r="T30" s="180">
        <v>0.0</v>
      </c>
      <c r="U30" s="180">
        <v>0.0</v>
      </c>
      <c r="V30" s="180">
        <v>0.0</v>
      </c>
      <c r="W30" s="180">
        <v>0.0</v>
      </c>
      <c r="X30" s="180">
        <v>0.0</v>
      </c>
      <c r="Y30" s="180">
        <v>0.0</v>
      </c>
      <c r="Z30" s="180">
        <v>0.0</v>
      </c>
      <c r="AA30" s="180">
        <v>177.91487999999998</v>
      </c>
      <c r="AB30" s="180">
        <v>0.0</v>
      </c>
      <c r="AC30" s="180">
        <v>0.0</v>
      </c>
      <c r="AD30" s="180">
        <v>0.0</v>
      </c>
      <c r="AE30" s="180">
        <v>0.0</v>
      </c>
      <c r="AF30" s="180">
        <v>0.0</v>
      </c>
      <c r="AG30" s="180">
        <v>0.0</v>
      </c>
      <c r="AH30" s="180">
        <v>0.0</v>
      </c>
      <c r="AI30" s="180">
        <v>191.02356</v>
      </c>
      <c r="AJ30" s="180">
        <v>0.0</v>
      </c>
      <c r="AK30" s="180">
        <v>0.0</v>
      </c>
      <c r="AL30" s="180">
        <v>0.0</v>
      </c>
      <c r="AM30" s="180">
        <v>0.0</v>
      </c>
      <c r="AN30" s="180">
        <v>0.0</v>
      </c>
      <c r="AO30" s="180">
        <v>0.0</v>
      </c>
      <c r="AP30" s="180">
        <v>0.0</v>
      </c>
      <c r="AQ30" s="180">
        <v>0.0</v>
      </c>
      <c r="AR30" s="180">
        <v>74.1</v>
      </c>
      <c r="AS30" s="180">
        <v>0.0</v>
      </c>
      <c r="AT30" s="180">
        <v>0.0</v>
      </c>
      <c r="AU30" s="180">
        <v>0.0</v>
      </c>
      <c r="AV30" s="180">
        <v>0.0</v>
      </c>
      <c r="AW30" s="180">
        <v>0.0</v>
      </c>
      <c r="AX30" s="180">
        <v>0.0</v>
      </c>
      <c r="AY30" s="180">
        <v>0.0</v>
      </c>
      <c r="AZ30" s="180">
        <v>0.0</v>
      </c>
      <c r="BA30" s="180">
        <v>0.0</v>
      </c>
      <c r="BB30" s="180">
        <v>0.0</v>
      </c>
      <c r="BC30" s="180">
        <v>0.0</v>
      </c>
      <c r="BD30" s="180">
        <v>0.0</v>
      </c>
      <c r="BE30" s="180">
        <v>0.0</v>
      </c>
      <c r="BF30" s="180">
        <v>0.0</v>
      </c>
      <c r="BG30" s="180">
        <v>0.0</v>
      </c>
      <c r="BH30" s="180">
        <v>0.0</v>
      </c>
      <c r="BI30" s="180">
        <v>0.0</v>
      </c>
      <c r="BJ30" s="180">
        <v>0.0</v>
      </c>
      <c r="BK30" s="180">
        <v>0.0</v>
      </c>
      <c r="BL30" s="180">
        <v>0.0</v>
      </c>
      <c r="BM30" s="180">
        <v>0.0</v>
      </c>
      <c r="BN30" s="180">
        <v>0.0</v>
      </c>
      <c r="BO30" s="180">
        <v>0.0</v>
      </c>
      <c r="BP30" s="180">
        <v>0.0</v>
      </c>
      <c r="BQ30" s="180">
        <v>0.0</v>
      </c>
      <c r="BR30" s="180">
        <v>0.0</v>
      </c>
      <c r="BS30" s="180">
        <v>0.0</v>
      </c>
      <c r="BT30" s="180">
        <v>0.0</v>
      </c>
      <c r="BU30" s="180">
        <v>0.0</v>
      </c>
      <c r="BV30" s="180">
        <v>138.881925</v>
      </c>
      <c r="BW30" s="180">
        <v>0.0</v>
      </c>
      <c r="BX30" s="180">
        <v>0.0</v>
      </c>
      <c r="BY30" s="180">
        <v>0.0</v>
      </c>
      <c r="BZ30" s="180">
        <v>0.0</v>
      </c>
      <c r="CA30" s="180">
        <v>0.0</v>
      </c>
      <c r="CB30" s="180">
        <v>0.0</v>
      </c>
      <c r="CC30" s="180">
        <v>0.0</v>
      </c>
      <c r="CD30" s="180">
        <v>0.0</v>
      </c>
      <c r="CE30" s="180">
        <v>0.0</v>
      </c>
      <c r="CF30" s="180">
        <v>0.0</v>
      </c>
      <c r="CG30" s="180">
        <v>0.0</v>
      </c>
      <c r="CH30" s="180">
        <v>0.0</v>
      </c>
      <c r="CI30" s="180">
        <v>0.0</v>
      </c>
      <c r="CJ30" s="180">
        <v>0.0</v>
      </c>
      <c r="CK30" s="180">
        <v>0.0</v>
      </c>
      <c r="CL30" s="180">
        <v>84.24</v>
      </c>
      <c r="CM30" s="180">
        <v>0.0</v>
      </c>
      <c r="CN30" s="180">
        <v>0.0</v>
      </c>
      <c r="CO30" s="180">
        <v>0.0</v>
      </c>
      <c r="CP30" s="180">
        <v>0.0</v>
      </c>
      <c r="CQ30" s="180">
        <v>0.0</v>
      </c>
      <c r="CR30" s="180">
        <v>0.0</v>
      </c>
      <c r="CS30" s="180">
        <v>0.0</v>
      </c>
      <c r="CT30" s="180">
        <v>0.0</v>
      </c>
      <c r="CU30" s="180">
        <v>0.0</v>
      </c>
      <c r="CV30" s="180">
        <v>0.0</v>
      </c>
      <c r="CW30" s="180">
        <v>71.66250000000001</v>
      </c>
      <c r="CX30" s="180">
        <v>0.0</v>
      </c>
      <c r="CY30" s="180">
        <v>0.0</v>
      </c>
      <c r="CZ30" s="180">
        <v>0.0</v>
      </c>
      <c r="DA30" s="180">
        <v>0.0</v>
      </c>
      <c r="DB30" s="180">
        <v>0.0</v>
      </c>
      <c r="DC30" s="180">
        <v>0.0</v>
      </c>
      <c r="DD30" s="180">
        <v>0.0</v>
      </c>
      <c r="DE30" s="180">
        <v>0.0</v>
      </c>
      <c r="DF30" s="180">
        <v>0.0</v>
      </c>
      <c r="DG30" s="180">
        <v>0.0</v>
      </c>
      <c r="DH30" s="180">
        <v>0.0</v>
      </c>
      <c r="DI30" s="180">
        <v>0.0</v>
      </c>
      <c r="DJ30" s="180">
        <v>0.0</v>
      </c>
      <c r="DK30" s="180">
        <v>0.0</v>
      </c>
      <c r="DL30" s="180">
        <v>0.0</v>
      </c>
      <c r="DM30" s="180">
        <v>0.0</v>
      </c>
      <c r="DN30" s="180">
        <v>0.0</v>
      </c>
      <c r="DO30" s="180">
        <v>0.0</v>
      </c>
      <c r="DP30" s="180">
        <v>0.0</v>
      </c>
      <c r="DQ30" s="180">
        <v>0.0</v>
      </c>
      <c r="DR30" s="180">
        <v>0.0</v>
      </c>
      <c r="DS30" s="180">
        <v>0.0</v>
      </c>
      <c r="DT30" s="180">
        <v>0.0</v>
      </c>
      <c r="DU30" s="180">
        <v>0.0</v>
      </c>
      <c r="DV30" s="180">
        <v>0.0</v>
      </c>
      <c r="DW30" s="180">
        <v>0.0</v>
      </c>
      <c r="DX30" s="180">
        <v>0.0</v>
      </c>
      <c r="DY30" s="180">
        <v>0.0</v>
      </c>
      <c r="DZ30" s="180">
        <v>0.0</v>
      </c>
      <c r="EA30" s="180">
        <v>0.0</v>
      </c>
      <c r="EB30" s="180">
        <v>0.0</v>
      </c>
      <c r="EC30" s="180">
        <v>0.0</v>
      </c>
      <c r="ED30" s="180">
        <v>0.0</v>
      </c>
      <c r="EE30" s="180">
        <v>0.0</v>
      </c>
      <c r="EF30" s="180">
        <v>0.0</v>
      </c>
      <c r="EG30" s="180">
        <v>0.0</v>
      </c>
      <c r="EH30" s="180">
        <v>0.0</v>
      </c>
      <c r="EI30" s="180">
        <v>0.0</v>
      </c>
      <c r="EJ30" s="180">
        <v>0.0</v>
      </c>
      <c r="EK30" s="375">
        <v>0.0</v>
      </c>
      <c r="EL30" s="50">
        <v>1811029.0</v>
      </c>
      <c r="EM30" s="376">
        <f t="shared" si="1"/>
        <v>1478.919</v>
      </c>
    </row>
    <row r="31">
      <c r="A31" s="50">
        <v>1811030.0</v>
      </c>
      <c r="B31" s="374">
        <v>0.0</v>
      </c>
      <c r="C31" s="180">
        <v>7.432425000000002</v>
      </c>
      <c r="D31" s="180">
        <v>0.0</v>
      </c>
      <c r="E31" s="180">
        <v>0.0</v>
      </c>
      <c r="F31" s="180">
        <v>0.0</v>
      </c>
      <c r="G31" s="180">
        <v>0.0</v>
      </c>
      <c r="H31" s="180">
        <v>5.3508000000000004</v>
      </c>
      <c r="I31" s="180">
        <v>0.0</v>
      </c>
      <c r="J31" s="180">
        <v>0.0</v>
      </c>
      <c r="K31" s="180">
        <v>0.0</v>
      </c>
      <c r="L31" s="180">
        <v>0.0</v>
      </c>
      <c r="M31" s="180">
        <v>4.7802299999999995</v>
      </c>
      <c r="N31" s="180">
        <v>0.0</v>
      </c>
      <c r="O31" s="180">
        <v>0.0</v>
      </c>
      <c r="P31" s="180">
        <v>0.0</v>
      </c>
      <c r="Q31" s="180">
        <v>0.0</v>
      </c>
      <c r="R31" s="180">
        <v>12.471029999999999</v>
      </c>
      <c r="S31" s="180">
        <v>0.0</v>
      </c>
      <c r="T31" s="180">
        <v>0.0</v>
      </c>
      <c r="U31" s="180">
        <v>0.0</v>
      </c>
      <c r="V31" s="180">
        <v>0.0</v>
      </c>
      <c r="W31" s="180">
        <v>0.0</v>
      </c>
      <c r="X31" s="180">
        <v>0.0</v>
      </c>
      <c r="Y31" s="180">
        <v>0.0</v>
      </c>
      <c r="Z31" s="180">
        <v>0.0</v>
      </c>
      <c r="AA31" s="180">
        <v>7.188479999999999</v>
      </c>
      <c r="AB31" s="180">
        <v>0.0</v>
      </c>
      <c r="AC31" s="180">
        <v>0.0</v>
      </c>
      <c r="AD31" s="180">
        <v>0.0</v>
      </c>
      <c r="AE31" s="180">
        <v>0.0</v>
      </c>
      <c r="AF31" s="180">
        <v>0.0</v>
      </c>
      <c r="AG31" s="180">
        <v>0.0</v>
      </c>
      <c r="AH31" s="180">
        <v>0.0</v>
      </c>
      <c r="AI31" s="180">
        <v>7.56756</v>
      </c>
      <c r="AJ31" s="180">
        <v>0.0</v>
      </c>
      <c r="AK31" s="180">
        <v>0.0</v>
      </c>
      <c r="AL31" s="180">
        <v>0.0</v>
      </c>
      <c r="AM31" s="180">
        <v>0.0</v>
      </c>
      <c r="AN31" s="180">
        <v>0.0</v>
      </c>
      <c r="AO31" s="180">
        <v>0.0</v>
      </c>
      <c r="AP31" s="180">
        <v>0.0</v>
      </c>
      <c r="AQ31" s="180">
        <v>0.0</v>
      </c>
      <c r="AR31" s="180">
        <v>2.964</v>
      </c>
      <c r="AS31" s="180">
        <v>0.0</v>
      </c>
      <c r="AT31" s="180">
        <v>0.0</v>
      </c>
      <c r="AU31" s="180">
        <v>0.0</v>
      </c>
      <c r="AV31" s="180">
        <v>0.0</v>
      </c>
      <c r="AW31" s="180">
        <v>0.0</v>
      </c>
      <c r="AX31" s="180">
        <v>0.0</v>
      </c>
      <c r="AY31" s="180">
        <v>0.0</v>
      </c>
      <c r="AZ31" s="180">
        <v>0.0</v>
      </c>
      <c r="BA31" s="180">
        <v>0.0</v>
      </c>
      <c r="BB31" s="180">
        <v>0.0</v>
      </c>
      <c r="BC31" s="180">
        <v>0.0</v>
      </c>
      <c r="BD31" s="180">
        <v>0.0</v>
      </c>
      <c r="BE31" s="180">
        <v>0.0</v>
      </c>
      <c r="BF31" s="180">
        <v>0.0</v>
      </c>
      <c r="BG31" s="180">
        <v>0.0</v>
      </c>
      <c r="BH31" s="180">
        <v>0.0</v>
      </c>
      <c r="BI31" s="180">
        <v>0.0</v>
      </c>
      <c r="BJ31" s="180">
        <v>0.0</v>
      </c>
      <c r="BK31" s="180">
        <v>0.0</v>
      </c>
      <c r="BL31" s="180">
        <v>0.0</v>
      </c>
      <c r="BM31" s="180">
        <v>0.0</v>
      </c>
      <c r="BN31" s="180">
        <v>0.0</v>
      </c>
      <c r="BO31" s="180">
        <v>0.0</v>
      </c>
      <c r="BP31" s="180">
        <v>0.0</v>
      </c>
      <c r="BQ31" s="180">
        <v>0.0</v>
      </c>
      <c r="BR31" s="180">
        <v>0.0</v>
      </c>
      <c r="BS31" s="180">
        <v>0.0</v>
      </c>
      <c r="BT31" s="180">
        <v>0.0</v>
      </c>
      <c r="BU31" s="180">
        <v>0.0</v>
      </c>
      <c r="BV31" s="180">
        <v>0.0</v>
      </c>
      <c r="BW31" s="180">
        <v>0.0</v>
      </c>
      <c r="BX31" s="180">
        <v>0.0</v>
      </c>
      <c r="BY31" s="180">
        <v>0.0</v>
      </c>
      <c r="BZ31" s="180">
        <v>0.0</v>
      </c>
      <c r="CA31" s="180">
        <v>0.0</v>
      </c>
      <c r="CB31" s="180">
        <v>0.0</v>
      </c>
      <c r="CC31" s="180">
        <v>0.0</v>
      </c>
      <c r="CD31" s="180">
        <v>7.49034</v>
      </c>
      <c r="CE31" s="180">
        <v>0.0</v>
      </c>
      <c r="CF31" s="180">
        <v>0.0</v>
      </c>
      <c r="CG31" s="180">
        <v>0.0</v>
      </c>
      <c r="CH31" s="180">
        <v>0.0</v>
      </c>
      <c r="CI31" s="180">
        <v>0.0</v>
      </c>
      <c r="CJ31" s="180">
        <v>0.0</v>
      </c>
      <c r="CK31" s="180">
        <v>0.0</v>
      </c>
      <c r="CL31" s="180">
        <v>3.3696</v>
      </c>
      <c r="CM31" s="180">
        <v>0.0</v>
      </c>
      <c r="CN31" s="180">
        <v>0.0</v>
      </c>
      <c r="CO31" s="180">
        <v>0.0</v>
      </c>
      <c r="CP31" s="180">
        <v>0.0</v>
      </c>
      <c r="CQ31" s="180">
        <v>0.0</v>
      </c>
      <c r="CR31" s="180">
        <v>0.0</v>
      </c>
      <c r="CS31" s="180">
        <v>0.0</v>
      </c>
      <c r="CT31" s="180">
        <v>0.0</v>
      </c>
      <c r="CU31" s="180">
        <v>0.0</v>
      </c>
      <c r="CV31" s="180">
        <v>0.0</v>
      </c>
      <c r="CW31" s="180">
        <v>2.8665000000000003</v>
      </c>
      <c r="CX31" s="180">
        <v>0.0</v>
      </c>
      <c r="CY31" s="180">
        <v>0.0</v>
      </c>
      <c r="CZ31" s="180">
        <v>0.0</v>
      </c>
      <c r="DA31" s="180">
        <v>0.0</v>
      </c>
      <c r="DB31" s="180">
        <v>0.0</v>
      </c>
      <c r="DC31" s="180">
        <v>0.0</v>
      </c>
      <c r="DD31" s="180">
        <v>0.0</v>
      </c>
      <c r="DE31" s="180">
        <v>0.0</v>
      </c>
      <c r="DF31" s="180">
        <v>0.0</v>
      </c>
      <c r="DG31" s="180">
        <v>0.0</v>
      </c>
      <c r="DH31" s="180">
        <v>0.0</v>
      </c>
      <c r="DI31" s="180">
        <v>0.0</v>
      </c>
      <c r="DJ31" s="180">
        <v>0.0</v>
      </c>
      <c r="DK31" s="180">
        <v>0.0</v>
      </c>
      <c r="DL31" s="180">
        <v>0.0</v>
      </c>
      <c r="DM31" s="180">
        <v>0.0</v>
      </c>
      <c r="DN31" s="180">
        <v>0.0</v>
      </c>
      <c r="DO31" s="180">
        <v>0.0</v>
      </c>
      <c r="DP31" s="180">
        <v>0.0</v>
      </c>
      <c r="DQ31" s="180">
        <v>0.0</v>
      </c>
      <c r="DR31" s="180">
        <v>0.0</v>
      </c>
      <c r="DS31" s="180">
        <v>0.0</v>
      </c>
      <c r="DT31" s="180">
        <v>0.0</v>
      </c>
      <c r="DU31" s="180">
        <v>0.0</v>
      </c>
      <c r="DV31" s="180">
        <v>0.0</v>
      </c>
      <c r="DW31" s="180">
        <v>0.0</v>
      </c>
      <c r="DX31" s="180">
        <v>0.0</v>
      </c>
      <c r="DY31" s="180">
        <v>0.0</v>
      </c>
      <c r="DZ31" s="180">
        <v>0.0</v>
      </c>
      <c r="EA31" s="180">
        <v>0.0</v>
      </c>
      <c r="EB31" s="180">
        <v>0.0</v>
      </c>
      <c r="EC31" s="180">
        <v>0.0</v>
      </c>
      <c r="ED31" s="180">
        <v>0.0</v>
      </c>
      <c r="EE31" s="180">
        <v>0.0</v>
      </c>
      <c r="EF31" s="180">
        <v>0.0</v>
      </c>
      <c r="EG31" s="180">
        <v>0.0</v>
      </c>
      <c r="EH31" s="180">
        <v>0.0</v>
      </c>
      <c r="EI31" s="180">
        <v>0.0</v>
      </c>
      <c r="EJ31" s="180">
        <v>0.0</v>
      </c>
      <c r="EK31" s="375">
        <v>0.0</v>
      </c>
      <c r="EL31" s="50">
        <v>1811030.0</v>
      </c>
      <c r="EM31" s="376">
        <f t="shared" si="1"/>
        <v>61.480965</v>
      </c>
    </row>
    <row r="32">
      <c r="A32" s="50">
        <v>1811031.0</v>
      </c>
      <c r="B32" s="374">
        <v>0.0</v>
      </c>
      <c r="C32" s="180">
        <v>73.64857500000002</v>
      </c>
      <c r="D32" s="180">
        <v>0.0</v>
      </c>
      <c r="E32" s="180">
        <v>0.0</v>
      </c>
      <c r="F32" s="180">
        <v>0.0</v>
      </c>
      <c r="G32" s="180">
        <v>0.0</v>
      </c>
      <c r="H32" s="180">
        <v>53.508</v>
      </c>
      <c r="I32" s="180">
        <v>0.0</v>
      </c>
      <c r="J32" s="180">
        <v>0.0</v>
      </c>
      <c r="K32" s="180">
        <v>0.0</v>
      </c>
      <c r="L32" s="180">
        <v>0.0</v>
      </c>
      <c r="M32" s="180">
        <v>48.224085</v>
      </c>
      <c r="N32" s="180">
        <v>0.0</v>
      </c>
      <c r="O32" s="180">
        <v>0.0</v>
      </c>
      <c r="P32" s="180">
        <v>0.0</v>
      </c>
      <c r="Q32" s="180">
        <v>0.0</v>
      </c>
      <c r="R32" s="180">
        <v>123.609915</v>
      </c>
      <c r="S32" s="180">
        <v>0.0</v>
      </c>
      <c r="T32" s="180">
        <v>0.0</v>
      </c>
      <c r="U32" s="180">
        <v>0.0</v>
      </c>
      <c r="V32" s="180">
        <v>0.0</v>
      </c>
      <c r="W32" s="180">
        <v>0.0</v>
      </c>
      <c r="X32" s="180">
        <v>0.0</v>
      </c>
      <c r="Y32" s="180">
        <v>0.0</v>
      </c>
      <c r="Z32" s="180">
        <v>0.0</v>
      </c>
      <c r="AA32" s="180">
        <v>71.21088</v>
      </c>
      <c r="AB32" s="180">
        <v>0.0</v>
      </c>
      <c r="AC32" s="180">
        <v>0.0</v>
      </c>
      <c r="AD32" s="180">
        <v>0.0</v>
      </c>
      <c r="AE32" s="180">
        <v>0.0</v>
      </c>
      <c r="AF32" s="180">
        <v>0.0</v>
      </c>
      <c r="AG32" s="180">
        <v>0.0</v>
      </c>
      <c r="AH32" s="180">
        <v>0.0</v>
      </c>
      <c r="AI32" s="180">
        <v>76.36355999999999</v>
      </c>
      <c r="AJ32" s="180">
        <v>0.0</v>
      </c>
      <c r="AK32" s="180">
        <v>0.0</v>
      </c>
      <c r="AL32" s="180">
        <v>0.0</v>
      </c>
      <c r="AM32" s="180">
        <v>0.0</v>
      </c>
      <c r="AN32" s="180">
        <v>0.0</v>
      </c>
      <c r="AO32" s="180">
        <v>0.0</v>
      </c>
      <c r="AP32" s="180">
        <v>0.0</v>
      </c>
      <c r="AQ32" s="180">
        <v>0.0</v>
      </c>
      <c r="AR32" s="180">
        <v>29.64</v>
      </c>
      <c r="AS32" s="180">
        <v>0.0</v>
      </c>
      <c r="AT32" s="180">
        <v>0.0</v>
      </c>
      <c r="AU32" s="180">
        <v>0.0</v>
      </c>
      <c r="AV32" s="180">
        <v>0.0</v>
      </c>
      <c r="AW32" s="180">
        <v>0.0</v>
      </c>
      <c r="AX32" s="180">
        <v>0.0</v>
      </c>
      <c r="AY32" s="180">
        <v>0.0</v>
      </c>
      <c r="AZ32" s="180">
        <v>0.0</v>
      </c>
      <c r="BA32" s="180">
        <v>0.0</v>
      </c>
      <c r="BB32" s="180">
        <v>0.0</v>
      </c>
      <c r="BC32" s="180">
        <v>0.0</v>
      </c>
      <c r="BD32" s="180">
        <v>0.0</v>
      </c>
      <c r="BE32" s="180">
        <v>0.0</v>
      </c>
      <c r="BF32" s="180">
        <v>0.0</v>
      </c>
      <c r="BG32" s="180">
        <v>0.0</v>
      </c>
      <c r="BH32" s="180">
        <v>0.0</v>
      </c>
      <c r="BI32" s="180">
        <v>0.0</v>
      </c>
      <c r="BJ32" s="180">
        <v>0.0</v>
      </c>
      <c r="BK32" s="180">
        <v>0.0</v>
      </c>
      <c r="BL32" s="180">
        <v>0.0</v>
      </c>
      <c r="BM32" s="180">
        <v>0.0</v>
      </c>
      <c r="BN32" s="180">
        <v>0.0</v>
      </c>
      <c r="BO32" s="180">
        <v>0.0</v>
      </c>
      <c r="BP32" s="180">
        <v>0.0</v>
      </c>
      <c r="BQ32" s="180">
        <v>0.0</v>
      </c>
      <c r="BR32" s="180">
        <v>0.0</v>
      </c>
      <c r="BS32" s="180">
        <v>0.0</v>
      </c>
      <c r="BT32" s="180">
        <v>0.0</v>
      </c>
      <c r="BU32" s="180">
        <v>0.0</v>
      </c>
      <c r="BV32" s="180">
        <v>0.0</v>
      </c>
      <c r="BW32" s="180">
        <v>0.0</v>
      </c>
      <c r="BX32" s="180">
        <v>0.0</v>
      </c>
      <c r="BY32" s="180">
        <v>0.0</v>
      </c>
      <c r="BZ32" s="180">
        <v>0.0</v>
      </c>
      <c r="CA32" s="180">
        <v>0.0</v>
      </c>
      <c r="CB32" s="180">
        <v>0.0</v>
      </c>
      <c r="CC32" s="180">
        <v>0.0</v>
      </c>
      <c r="CD32" s="180">
        <v>75.58434</v>
      </c>
      <c r="CE32" s="180">
        <v>0.0</v>
      </c>
      <c r="CF32" s="180">
        <v>0.0</v>
      </c>
      <c r="CG32" s="180">
        <v>0.0</v>
      </c>
      <c r="CH32" s="180">
        <v>0.0</v>
      </c>
      <c r="CI32" s="180">
        <v>0.0</v>
      </c>
      <c r="CJ32" s="180">
        <v>0.0</v>
      </c>
      <c r="CK32" s="180">
        <v>0.0</v>
      </c>
      <c r="CL32" s="180">
        <v>33.696</v>
      </c>
      <c r="CM32" s="180">
        <v>0.0</v>
      </c>
      <c r="CN32" s="180">
        <v>0.0</v>
      </c>
      <c r="CO32" s="180">
        <v>0.0</v>
      </c>
      <c r="CP32" s="180">
        <v>0.0</v>
      </c>
      <c r="CQ32" s="180">
        <v>0.0</v>
      </c>
      <c r="CR32" s="180">
        <v>0.0</v>
      </c>
      <c r="CS32" s="180">
        <v>0.0</v>
      </c>
      <c r="CT32" s="180">
        <v>0.0</v>
      </c>
      <c r="CU32" s="180">
        <v>0.0</v>
      </c>
      <c r="CV32" s="180">
        <v>0.0</v>
      </c>
      <c r="CW32" s="180">
        <v>28.665000000000003</v>
      </c>
      <c r="CX32" s="180">
        <v>0.0</v>
      </c>
      <c r="CY32" s="180">
        <v>0.0</v>
      </c>
      <c r="CZ32" s="180">
        <v>0.0</v>
      </c>
      <c r="DA32" s="180">
        <v>0.0</v>
      </c>
      <c r="DB32" s="180">
        <v>0.0</v>
      </c>
      <c r="DC32" s="180">
        <v>0.0</v>
      </c>
      <c r="DD32" s="180">
        <v>0.0</v>
      </c>
      <c r="DE32" s="180">
        <v>0.0</v>
      </c>
      <c r="DF32" s="180">
        <v>0.0</v>
      </c>
      <c r="DG32" s="180">
        <v>0.0</v>
      </c>
      <c r="DH32" s="180">
        <v>0.0</v>
      </c>
      <c r="DI32" s="180">
        <v>0.0</v>
      </c>
      <c r="DJ32" s="180">
        <v>0.0</v>
      </c>
      <c r="DK32" s="180">
        <v>0.0</v>
      </c>
      <c r="DL32" s="180">
        <v>0.0</v>
      </c>
      <c r="DM32" s="180">
        <v>0.0</v>
      </c>
      <c r="DN32" s="180">
        <v>0.0</v>
      </c>
      <c r="DO32" s="180">
        <v>0.0</v>
      </c>
      <c r="DP32" s="180">
        <v>0.0</v>
      </c>
      <c r="DQ32" s="180">
        <v>0.0</v>
      </c>
      <c r="DR32" s="180">
        <v>0.0</v>
      </c>
      <c r="DS32" s="180">
        <v>0.0</v>
      </c>
      <c r="DT32" s="180">
        <v>0.0</v>
      </c>
      <c r="DU32" s="180">
        <v>0.0</v>
      </c>
      <c r="DV32" s="180">
        <v>0.0</v>
      </c>
      <c r="DW32" s="180">
        <v>0.0</v>
      </c>
      <c r="DX32" s="180">
        <v>0.0</v>
      </c>
      <c r="DY32" s="180">
        <v>0.0</v>
      </c>
      <c r="DZ32" s="180">
        <v>0.0</v>
      </c>
      <c r="EA32" s="180">
        <v>0.0</v>
      </c>
      <c r="EB32" s="180">
        <v>0.0</v>
      </c>
      <c r="EC32" s="180">
        <v>0.0</v>
      </c>
      <c r="ED32" s="180">
        <v>0.0</v>
      </c>
      <c r="EE32" s="180">
        <v>0.0</v>
      </c>
      <c r="EF32" s="180">
        <v>0.0</v>
      </c>
      <c r="EG32" s="180">
        <v>0.0</v>
      </c>
      <c r="EH32" s="180">
        <v>0.0</v>
      </c>
      <c r="EI32" s="180">
        <v>0.0</v>
      </c>
      <c r="EJ32" s="180">
        <v>0.0</v>
      </c>
      <c r="EK32" s="375">
        <v>0.0</v>
      </c>
      <c r="EL32" s="50">
        <v>1811031.0</v>
      </c>
      <c r="EM32" s="376">
        <f t="shared" si="1"/>
        <v>614.150355</v>
      </c>
    </row>
    <row r="33">
      <c r="A33" s="50">
        <v>1811032.0</v>
      </c>
      <c r="B33" s="374">
        <v>0.0</v>
      </c>
      <c r="C33" s="180">
        <v>7.432425000000002</v>
      </c>
      <c r="D33" s="180">
        <v>0.0</v>
      </c>
      <c r="E33" s="180">
        <v>0.0</v>
      </c>
      <c r="F33" s="180">
        <v>0.0</v>
      </c>
      <c r="G33" s="180">
        <v>0.0</v>
      </c>
      <c r="H33" s="180">
        <v>5.3508000000000004</v>
      </c>
      <c r="I33" s="180">
        <v>0.0</v>
      </c>
      <c r="J33" s="180">
        <v>0.0</v>
      </c>
      <c r="K33" s="180">
        <v>0.0</v>
      </c>
      <c r="L33" s="180">
        <v>0.0</v>
      </c>
      <c r="M33" s="180">
        <v>4.7802299999999995</v>
      </c>
      <c r="N33" s="180">
        <v>0.0</v>
      </c>
      <c r="O33" s="180">
        <v>0.0</v>
      </c>
      <c r="P33" s="180">
        <v>0.0</v>
      </c>
      <c r="Q33" s="180">
        <v>0.0</v>
      </c>
      <c r="R33" s="180">
        <v>12.471029999999999</v>
      </c>
      <c r="S33" s="180">
        <v>0.0</v>
      </c>
      <c r="T33" s="180">
        <v>0.0</v>
      </c>
      <c r="U33" s="180">
        <v>0.0</v>
      </c>
      <c r="V33" s="180">
        <v>0.0</v>
      </c>
      <c r="W33" s="180">
        <v>0.0</v>
      </c>
      <c r="X33" s="180">
        <v>0.0</v>
      </c>
      <c r="Y33" s="180">
        <v>0.0</v>
      </c>
      <c r="Z33" s="180">
        <v>0.0</v>
      </c>
      <c r="AA33" s="180">
        <v>7.188479999999999</v>
      </c>
      <c r="AB33" s="180">
        <v>0.0</v>
      </c>
      <c r="AC33" s="180">
        <v>0.0</v>
      </c>
      <c r="AD33" s="180">
        <v>0.0</v>
      </c>
      <c r="AE33" s="180">
        <v>0.0</v>
      </c>
      <c r="AF33" s="180">
        <v>0.0</v>
      </c>
      <c r="AG33" s="180">
        <v>0.0</v>
      </c>
      <c r="AH33" s="180">
        <v>0.0</v>
      </c>
      <c r="AI33" s="180">
        <v>7.56756</v>
      </c>
      <c r="AJ33" s="180">
        <v>0.0</v>
      </c>
      <c r="AK33" s="180">
        <v>0.0</v>
      </c>
      <c r="AL33" s="180">
        <v>0.0</v>
      </c>
      <c r="AM33" s="180">
        <v>0.0</v>
      </c>
      <c r="AN33" s="180">
        <v>0.0</v>
      </c>
      <c r="AO33" s="180">
        <v>0.0</v>
      </c>
      <c r="AP33" s="180">
        <v>0.0</v>
      </c>
      <c r="AQ33" s="180">
        <v>0.0</v>
      </c>
      <c r="AR33" s="180">
        <v>2.964</v>
      </c>
      <c r="AS33" s="180">
        <v>0.0</v>
      </c>
      <c r="AT33" s="180">
        <v>0.0</v>
      </c>
      <c r="AU33" s="180">
        <v>0.0</v>
      </c>
      <c r="AV33" s="180">
        <v>0.0</v>
      </c>
      <c r="AW33" s="180">
        <v>0.0</v>
      </c>
      <c r="AX33" s="180">
        <v>0.0</v>
      </c>
      <c r="AY33" s="180">
        <v>0.0</v>
      </c>
      <c r="AZ33" s="180">
        <v>0.0</v>
      </c>
      <c r="BA33" s="180">
        <v>0.0</v>
      </c>
      <c r="BB33" s="180">
        <v>0.0</v>
      </c>
      <c r="BC33" s="180">
        <v>0.0</v>
      </c>
      <c r="BD33" s="180">
        <v>0.0</v>
      </c>
      <c r="BE33" s="180">
        <v>0.0</v>
      </c>
      <c r="BF33" s="180">
        <v>0.0</v>
      </c>
      <c r="BG33" s="180">
        <v>0.0</v>
      </c>
      <c r="BH33" s="180">
        <v>0.0</v>
      </c>
      <c r="BI33" s="180">
        <v>0.0</v>
      </c>
      <c r="BJ33" s="180">
        <v>0.0</v>
      </c>
      <c r="BK33" s="180">
        <v>0.0</v>
      </c>
      <c r="BL33" s="180">
        <v>0.0</v>
      </c>
      <c r="BM33" s="180">
        <v>0.0</v>
      </c>
      <c r="BN33" s="180">
        <v>0.0</v>
      </c>
      <c r="BO33" s="180">
        <v>0.0</v>
      </c>
      <c r="BP33" s="180">
        <v>0.0</v>
      </c>
      <c r="BQ33" s="180">
        <v>0.0</v>
      </c>
      <c r="BR33" s="180">
        <v>0.0</v>
      </c>
      <c r="BS33" s="180">
        <v>0.0</v>
      </c>
      <c r="BT33" s="180">
        <v>0.0</v>
      </c>
      <c r="BU33" s="180">
        <v>0.0</v>
      </c>
      <c r="BV33" s="180">
        <v>0.0</v>
      </c>
      <c r="BW33" s="180">
        <v>0.0</v>
      </c>
      <c r="BX33" s="180">
        <v>0.0</v>
      </c>
      <c r="BY33" s="180">
        <v>0.0</v>
      </c>
      <c r="BZ33" s="180">
        <v>0.0</v>
      </c>
      <c r="CA33" s="180">
        <v>0.0</v>
      </c>
      <c r="CB33" s="180">
        <v>0.0</v>
      </c>
      <c r="CC33" s="180">
        <v>0.0</v>
      </c>
      <c r="CD33" s="180">
        <v>7.49034</v>
      </c>
      <c r="CE33" s="180">
        <v>0.0</v>
      </c>
      <c r="CF33" s="180">
        <v>0.0</v>
      </c>
      <c r="CG33" s="180">
        <v>0.0</v>
      </c>
      <c r="CH33" s="180">
        <v>0.0</v>
      </c>
      <c r="CI33" s="180">
        <v>0.0</v>
      </c>
      <c r="CJ33" s="180">
        <v>0.0</v>
      </c>
      <c r="CK33" s="180">
        <v>0.0</v>
      </c>
      <c r="CL33" s="180">
        <v>3.3696</v>
      </c>
      <c r="CM33" s="180">
        <v>0.0</v>
      </c>
      <c r="CN33" s="180">
        <v>0.0</v>
      </c>
      <c r="CO33" s="180">
        <v>0.0</v>
      </c>
      <c r="CP33" s="180">
        <v>0.0</v>
      </c>
      <c r="CQ33" s="180">
        <v>0.0</v>
      </c>
      <c r="CR33" s="180">
        <v>0.0</v>
      </c>
      <c r="CS33" s="180">
        <v>0.0</v>
      </c>
      <c r="CT33" s="180">
        <v>0.0</v>
      </c>
      <c r="CU33" s="180">
        <v>0.0</v>
      </c>
      <c r="CV33" s="180">
        <v>0.0</v>
      </c>
      <c r="CW33" s="180">
        <v>2.8665000000000003</v>
      </c>
      <c r="CX33" s="180">
        <v>0.0</v>
      </c>
      <c r="CY33" s="180">
        <v>0.0</v>
      </c>
      <c r="CZ33" s="180">
        <v>0.0</v>
      </c>
      <c r="DA33" s="180">
        <v>0.0</v>
      </c>
      <c r="DB33" s="180">
        <v>0.0</v>
      </c>
      <c r="DC33" s="180">
        <v>0.0</v>
      </c>
      <c r="DD33" s="180">
        <v>0.0</v>
      </c>
      <c r="DE33" s="180">
        <v>0.0</v>
      </c>
      <c r="DF33" s="180">
        <v>0.0</v>
      </c>
      <c r="DG33" s="180">
        <v>0.0</v>
      </c>
      <c r="DH33" s="180">
        <v>0.0</v>
      </c>
      <c r="DI33" s="180">
        <v>0.0</v>
      </c>
      <c r="DJ33" s="180">
        <v>0.0</v>
      </c>
      <c r="DK33" s="180">
        <v>0.0</v>
      </c>
      <c r="DL33" s="180">
        <v>0.0</v>
      </c>
      <c r="DM33" s="180">
        <v>0.0</v>
      </c>
      <c r="DN33" s="180">
        <v>0.0</v>
      </c>
      <c r="DO33" s="180">
        <v>0.0</v>
      </c>
      <c r="DP33" s="180">
        <v>0.0</v>
      </c>
      <c r="DQ33" s="180">
        <v>0.0</v>
      </c>
      <c r="DR33" s="180">
        <v>0.0</v>
      </c>
      <c r="DS33" s="180">
        <v>0.0</v>
      </c>
      <c r="DT33" s="180">
        <v>0.0</v>
      </c>
      <c r="DU33" s="180">
        <v>0.0</v>
      </c>
      <c r="DV33" s="180">
        <v>0.0</v>
      </c>
      <c r="DW33" s="180">
        <v>0.0</v>
      </c>
      <c r="DX33" s="180">
        <v>0.0</v>
      </c>
      <c r="DY33" s="180">
        <v>0.0</v>
      </c>
      <c r="DZ33" s="180">
        <v>0.0</v>
      </c>
      <c r="EA33" s="180">
        <v>0.0</v>
      </c>
      <c r="EB33" s="180">
        <v>0.0</v>
      </c>
      <c r="EC33" s="180">
        <v>0.0</v>
      </c>
      <c r="ED33" s="180">
        <v>0.0</v>
      </c>
      <c r="EE33" s="180">
        <v>0.0</v>
      </c>
      <c r="EF33" s="180">
        <v>0.0</v>
      </c>
      <c r="EG33" s="180">
        <v>0.0</v>
      </c>
      <c r="EH33" s="180">
        <v>0.0</v>
      </c>
      <c r="EI33" s="180">
        <v>0.0</v>
      </c>
      <c r="EJ33" s="180">
        <v>0.0</v>
      </c>
      <c r="EK33" s="375">
        <v>0.0</v>
      </c>
      <c r="EL33" s="50">
        <v>1811032.0</v>
      </c>
      <c r="EM33" s="376">
        <f t="shared" si="1"/>
        <v>61.480965</v>
      </c>
    </row>
    <row r="34">
      <c r="A34" s="50">
        <v>1811033.0</v>
      </c>
      <c r="B34" s="374">
        <v>0.0</v>
      </c>
      <c r="C34" s="180">
        <v>66.44137500000001</v>
      </c>
      <c r="D34" s="180">
        <v>0.0</v>
      </c>
      <c r="E34" s="180">
        <v>0.0</v>
      </c>
      <c r="F34" s="180">
        <v>0.0</v>
      </c>
      <c r="G34" s="180">
        <v>0.0</v>
      </c>
      <c r="H34" s="180">
        <v>48.1572</v>
      </c>
      <c r="I34" s="180">
        <v>0.0</v>
      </c>
      <c r="J34" s="180">
        <v>0.0</v>
      </c>
      <c r="K34" s="180">
        <v>0.0</v>
      </c>
      <c r="L34" s="180">
        <v>0.0</v>
      </c>
      <c r="M34" s="180">
        <v>43.443855</v>
      </c>
      <c r="N34" s="180">
        <v>0.0</v>
      </c>
      <c r="O34" s="180">
        <v>0.0</v>
      </c>
      <c r="P34" s="180">
        <v>0.0</v>
      </c>
      <c r="Q34" s="180">
        <v>0.0</v>
      </c>
      <c r="R34" s="180">
        <v>111.138885</v>
      </c>
      <c r="S34" s="180">
        <v>0.0</v>
      </c>
      <c r="T34" s="180">
        <v>0.0</v>
      </c>
      <c r="U34" s="180">
        <v>0.0</v>
      </c>
      <c r="V34" s="180">
        <v>0.0</v>
      </c>
      <c r="W34" s="180">
        <v>0.0</v>
      </c>
      <c r="X34" s="180">
        <v>0.0</v>
      </c>
      <c r="Y34" s="180">
        <v>0.0</v>
      </c>
      <c r="Z34" s="180">
        <v>0.0</v>
      </c>
      <c r="AA34" s="180">
        <v>64.0224</v>
      </c>
      <c r="AB34" s="180">
        <v>0.0</v>
      </c>
      <c r="AC34" s="180">
        <v>0.0</v>
      </c>
      <c r="AD34" s="180">
        <v>0.0</v>
      </c>
      <c r="AE34" s="180">
        <v>0.0</v>
      </c>
      <c r="AF34" s="180">
        <v>0.0</v>
      </c>
      <c r="AG34" s="180">
        <v>0.0</v>
      </c>
      <c r="AH34" s="180">
        <v>0.0</v>
      </c>
      <c r="AI34" s="180">
        <v>68.79599999999999</v>
      </c>
      <c r="AJ34" s="180">
        <v>0.0</v>
      </c>
      <c r="AK34" s="180">
        <v>0.0</v>
      </c>
      <c r="AL34" s="180">
        <v>0.0</v>
      </c>
      <c r="AM34" s="180">
        <v>0.0</v>
      </c>
      <c r="AN34" s="180">
        <v>0.0</v>
      </c>
      <c r="AO34" s="180">
        <v>0.0</v>
      </c>
      <c r="AP34" s="180">
        <v>0.0</v>
      </c>
      <c r="AQ34" s="180">
        <v>0.0</v>
      </c>
      <c r="AR34" s="180">
        <v>26.676000000000002</v>
      </c>
      <c r="AS34" s="180">
        <v>0.0</v>
      </c>
      <c r="AT34" s="180">
        <v>0.0</v>
      </c>
      <c r="AU34" s="180">
        <v>0.0</v>
      </c>
      <c r="AV34" s="180">
        <v>0.0</v>
      </c>
      <c r="AW34" s="180">
        <v>0.0</v>
      </c>
      <c r="AX34" s="180">
        <v>0.0</v>
      </c>
      <c r="AY34" s="180">
        <v>0.0</v>
      </c>
      <c r="AZ34" s="180">
        <v>0.0</v>
      </c>
      <c r="BA34" s="180">
        <v>0.0</v>
      </c>
      <c r="BB34" s="180">
        <v>0.0</v>
      </c>
      <c r="BC34" s="180">
        <v>0.0</v>
      </c>
      <c r="BD34" s="180">
        <v>0.0</v>
      </c>
      <c r="BE34" s="180">
        <v>0.0</v>
      </c>
      <c r="BF34" s="180">
        <v>0.0</v>
      </c>
      <c r="BG34" s="180">
        <v>0.0</v>
      </c>
      <c r="BH34" s="180">
        <v>0.0</v>
      </c>
      <c r="BI34" s="180">
        <v>0.0</v>
      </c>
      <c r="BJ34" s="180">
        <v>0.0</v>
      </c>
      <c r="BK34" s="180">
        <v>0.0</v>
      </c>
      <c r="BL34" s="180">
        <v>0.0</v>
      </c>
      <c r="BM34" s="180">
        <v>0.0</v>
      </c>
      <c r="BN34" s="180">
        <v>0.0</v>
      </c>
      <c r="BO34" s="180">
        <v>0.0</v>
      </c>
      <c r="BP34" s="180">
        <v>0.0</v>
      </c>
      <c r="BQ34" s="180">
        <v>0.0</v>
      </c>
      <c r="BR34" s="180">
        <v>0.0</v>
      </c>
      <c r="BS34" s="180">
        <v>0.0</v>
      </c>
      <c r="BT34" s="180">
        <v>0.0</v>
      </c>
      <c r="BU34" s="180">
        <v>0.0</v>
      </c>
      <c r="BV34" s="180">
        <v>0.0</v>
      </c>
      <c r="BW34" s="180">
        <v>0.0</v>
      </c>
      <c r="BX34" s="180">
        <v>0.0</v>
      </c>
      <c r="BY34" s="180">
        <v>0.0</v>
      </c>
      <c r="BZ34" s="180">
        <v>0.0</v>
      </c>
      <c r="CA34" s="180">
        <v>0.0</v>
      </c>
      <c r="CB34" s="180">
        <v>0.0</v>
      </c>
      <c r="CC34" s="180">
        <v>0.0</v>
      </c>
      <c r="CD34" s="180">
        <v>68.094</v>
      </c>
      <c r="CE34" s="180">
        <v>0.0</v>
      </c>
      <c r="CF34" s="180">
        <v>0.0</v>
      </c>
      <c r="CG34" s="180">
        <v>0.0</v>
      </c>
      <c r="CH34" s="180">
        <v>0.0</v>
      </c>
      <c r="CI34" s="180">
        <v>0.0</v>
      </c>
      <c r="CJ34" s="180">
        <v>0.0</v>
      </c>
      <c r="CK34" s="180">
        <v>0.0</v>
      </c>
      <c r="CL34" s="180">
        <v>30.3264</v>
      </c>
      <c r="CM34" s="180">
        <v>0.0</v>
      </c>
      <c r="CN34" s="180">
        <v>0.0</v>
      </c>
      <c r="CO34" s="180">
        <v>0.0</v>
      </c>
      <c r="CP34" s="180">
        <v>0.0</v>
      </c>
      <c r="CQ34" s="180">
        <v>0.0</v>
      </c>
      <c r="CR34" s="180">
        <v>0.0</v>
      </c>
      <c r="CS34" s="180">
        <v>0.0</v>
      </c>
      <c r="CT34" s="180">
        <v>0.0</v>
      </c>
      <c r="CU34" s="180">
        <v>0.0</v>
      </c>
      <c r="CV34" s="180">
        <v>0.0</v>
      </c>
      <c r="CW34" s="180">
        <v>25.798500000000004</v>
      </c>
      <c r="CX34" s="180">
        <v>0.0</v>
      </c>
      <c r="CY34" s="180">
        <v>0.0</v>
      </c>
      <c r="CZ34" s="180">
        <v>0.0</v>
      </c>
      <c r="DA34" s="180">
        <v>0.0</v>
      </c>
      <c r="DB34" s="180">
        <v>0.0</v>
      </c>
      <c r="DC34" s="180">
        <v>0.0</v>
      </c>
      <c r="DD34" s="180">
        <v>0.0</v>
      </c>
      <c r="DE34" s="180">
        <v>0.0</v>
      </c>
      <c r="DF34" s="180">
        <v>0.0</v>
      </c>
      <c r="DG34" s="180">
        <v>0.0</v>
      </c>
      <c r="DH34" s="180">
        <v>0.0</v>
      </c>
      <c r="DI34" s="180">
        <v>0.0</v>
      </c>
      <c r="DJ34" s="180">
        <v>0.0</v>
      </c>
      <c r="DK34" s="180">
        <v>0.0</v>
      </c>
      <c r="DL34" s="180">
        <v>0.0</v>
      </c>
      <c r="DM34" s="180">
        <v>0.0</v>
      </c>
      <c r="DN34" s="180">
        <v>0.0</v>
      </c>
      <c r="DO34" s="180">
        <v>0.0</v>
      </c>
      <c r="DP34" s="180">
        <v>0.0</v>
      </c>
      <c r="DQ34" s="180">
        <v>0.0</v>
      </c>
      <c r="DR34" s="180">
        <v>0.0</v>
      </c>
      <c r="DS34" s="180">
        <v>0.0</v>
      </c>
      <c r="DT34" s="180">
        <v>0.0</v>
      </c>
      <c r="DU34" s="180">
        <v>0.0</v>
      </c>
      <c r="DV34" s="180">
        <v>0.0</v>
      </c>
      <c r="DW34" s="180">
        <v>0.0</v>
      </c>
      <c r="DX34" s="180">
        <v>0.0</v>
      </c>
      <c r="DY34" s="180">
        <v>0.0</v>
      </c>
      <c r="DZ34" s="180">
        <v>0.0</v>
      </c>
      <c r="EA34" s="180">
        <v>0.0</v>
      </c>
      <c r="EB34" s="180">
        <v>0.0</v>
      </c>
      <c r="EC34" s="180">
        <v>0.0</v>
      </c>
      <c r="ED34" s="180">
        <v>0.0</v>
      </c>
      <c r="EE34" s="180">
        <v>0.0</v>
      </c>
      <c r="EF34" s="180">
        <v>0.0</v>
      </c>
      <c r="EG34" s="180">
        <v>0.0</v>
      </c>
      <c r="EH34" s="180">
        <v>0.0</v>
      </c>
      <c r="EI34" s="180">
        <v>0.0</v>
      </c>
      <c r="EJ34" s="180">
        <v>0.0</v>
      </c>
      <c r="EK34" s="375">
        <v>0.0</v>
      </c>
      <c r="EL34" s="50">
        <v>1811033.0</v>
      </c>
      <c r="EM34" s="376">
        <f t="shared" si="1"/>
        <v>552.894615</v>
      </c>
    </row>
    <row r="35">
      <c r="A35" s="50">
        <v>1811034.0</v>
      </c>
      <c r="B35" s="374">
        <v>0.0</v>
      </c>
      <c r="C35" s="180">
        <v>7.432425000000002</v>
      </c>
      <c r="D35" s="180">
        <v>0.0</v>
      </c>
      <c r="E35" s="180">
        <v>0.0</v>
      </c>
      <c r="F35" s="180">
        <v>0.0</v>
      </c>
      <c r="G35" s="180">
        <v>0.0</v>
      </c>
      <c r="H35" s="180">
        <v>5.3508000000000004</v>
      </c>
      <c r="I35" s="180">
        <v>0.0</v>
      </c>
      <c r="J35" s="180">
        <v>0.0</v>
      </c>
      <c r="K35" s="180">
        <v>0.0</v>
      </c>
      <c r="L35" s="180">
        <v>0.0</v>
      </c>
      <c r="M35" s="180">
        <v>4.7802299999999995</v>
      </c>
      <c r="N35" s="180">
        <v>0.0</v>
      </c>
      <c r="O35" s="180">
        <v>0.0</v>
      </c>
      <c r="P35" s="180">
        <v>0.0</v>
      </c>
      <c r="Q35" s="180">
        <v>0.0</v>
      </c>
      <c r="R35" s="180">
        <v>12.471029999999999</v>
      </c>
      <c r="S35" s="180">
        <v>0.0</v>
      </c>
      <c r="T35" s="180">
        <v>0.0</v>
      </c>
      <c r="U35" s="180">
        <v>0.0</v>
      </c>
      <c r="V35" s="180">
        <v>0.0</v>
      </c>
      <c r="W35" s="180">
        <v>0.0</v>
      </c>
      <c r="X35" s="180">
        <v>0.0</v>
      </c>
      <c r="Y35" s="180">
        <v>0.0</v>
      </c>
      <c r="Z35" s="180">
        <v>0.0</v>
      </c>
      <c r="AA35" s="180">
        <v>7.188479999999999</v>
      </c>
      <c r="AB35" s="180">
        <v>0.0</v>
      </c>
      <c r="AC35" s="180">
        <v>0.0</v>
      </c>
      <c r="AD35" s="180">
        <v>0.0</v>
      </c>
      <c r="AE35" s="180">
        <v>0.0</v>
      </c>
      <c r="AF35" s="180">
        <v>0.0</v>
      </c>
      <c r="AG35" s="180">
        <v>0.0</v>
      </c>
      <c r="AH35" s="180">
        <v>0.0</v>
      </c>
      <c r="AI35" s="180">
        <v>7.56756</v>
      </c>
      <c r="AJ35" s="180">
        <v>0.0</v>
      </c>
      <c r="AK35" s="180">
        <v>0.0</v>
      </c>
      <c r="AL35" s="180">
        <v>0.0</v>
      </c>
      <c r="AM35" s="180">
        <v>0.0</v>
      </c>
      <c r="AN35" s="180">
        <v>0.0</v>
      </c>
      <c r="AO35" s="180">
        <v>0.0</v>
      </c>
      <c r="AP35" s="180">
        <v>0.0</v>
      </c>
      <c r="AQ35" s="180">
        <v>0.0</v>
      </c>
      <c r="AR35" s="180">
        <v>2.964</v>
      </c>
      <c r="AS35" s="180">
        <v>0.0</v>
      </c>
      <c r="AT35" s="180">
        <v>0.0</v>
      </c>
      <c r="AU35" s="180">
        <v>0.0</v>
      </c>
      <c r="AV35" s="180">
        <v>0.0</v>
      </c>
      <c r="AW35" s="180">
        <v>0.0</v>
      </c>
      <c r="AX35" s="180">
        <v>0.0</v>
      </c>
      <c r="AY35" s="180">
        <v>0.0</v>
      </c>
      <c r="AZ35" s="180">
        <v>0.0</v>
      </c>
      <c r="BA35" s="180">
        <v>0.0</v>
      </c>
      <c r="BB35" s="180">
        <v>0.0</v>
      </c>
      <c r="BC35" s="180">
        <v>0.0</v>
      </c>
      <c r="BD35" s="180">
        <v>0.0</v>
      </c>
      <c r="BE35" s="180">
        <v>0.0</v>
      </c>
      <c r="BF35" s="180">
        <v>0.0</v>
      </c>
      <c r="BG35" s="180">
        <v>0.0</v>
      </c>
      <c r="BH35" s="180">
        <v>0.0</v>
      </c>
      <c r="BI35" s="180">
        <v>0.0</v>
      </c>
      <c r="BJ35" s="180">
        <v>0.0</v>
      </c>
      <c r="BK35" s="180">
        <v>0.0</v>
      </c>
      <c r="BL35" s="180">
        <v>6.866145</v>
      </c>
      <c r="BM35" s="180">
        <v>0.0</v>
      </c>
      <c r="BN35" s="180">
        <v>0.0</v>
      </c>
      <c r="BO35" s="180">
        <v>0.0</v>
      </c>
      <c r="BP35" s="180">
        <v>0.0</v>
      </c>
      <c r="BQ35" s="180">
        <v>0.0</v>
      </c>
      <c r="BR35" s="180">
        <v>0.0</v>
      </c>
      <c r="BS35" s="180">
        <v>0.0</v>
      </c>
      <c r="BT35" s="180">
        <v>0.0</v>
      </c>
      <c r="BU35" s="180">
        <v>0.0</v>
      </c>
      <c r="BV35" s="180">
        <v>0.0</v>
      </c>
      <c r="BW35" s="180">
        <v>6.023160000000001</v>
      </c>
      <c r="BX35" s="180">
        <v>0.0</v>
      </c>
      <c r="BY35" s="180">
        <v>0.0</v>
      </c>
      <c r="BZ35" s="180">
        <v>0.0</v>
      </c>
      <c r="CA35" s="180">
        <v>0.0</v>
      </c>
      <c r="CB35" s="180">
        <v>0.0</v>
      </c>
      <c r="CC35" s="180">
        <v>0.0</v>
      </c>
      <c r="CD35" s="180">
        <v>0.0</v>
      </c>
      <c r="CE35" s="180">
        <v>0.0</v>
      </c>
      <c r="CF35" s="180">
        <v>0.0</v>
      </c>
      <c r="CG35" s="180">
        <v>0.0</v>
      </c>
      <c r="CH35" s="180">
        <v>0.0</v>
      </c>
      <c r="CI35" s="180">
        <v>0.0</v>
      </c>
      <c r="CJ35" s="180">
        <v>0.0</v>
      </c>
      <c r="CK35" s="180">
        <v>0.0</v>
      </c>
      <c r="CL35" s="180">
        <v>0.0</v>
      </c>
      <c r="CM35" s="180">
        <v>0.0</v>
      </c>
      <c r="CN35" s="180">
        <v>3.6504000000000003</v>
      </c>
      <c r="CO35" s="180">
        <v>0.0</v>
      </c>
      <c r="CP35" s="180">
        <v>0.0</v>
      </c>
      <c r="CQ35" s="180">
        <v>0.0</v>
      </c>
      <c r="CR35" s="180">
        <v>0.0</v>
      </c>
      <c r="CS35" s="180">
        <v>0.0</v>
      </c>
      <c r="CT35" s="180">
        <v>0.0</v>
      </c>
      <c r="CU35" s="180">
        <v>0.0</v>
      </c>
      <c r="CV35" s="180">
        <v>0.0</v>
      </c>
      <c r="CW35" s="180">
        <v>2.8665000000000003</v>
      </c>
      <c r="CX35" s="180">
        <v>0.0</v>
      </c>
      <c r="CY35" s="180">
        <v>0.0</v>
      </c>
      <c r="CZ35" s="180">
        <v>0.0</v>
      </c>
      <c r="DA35" s="180">
        <v>0.0</v>
      </c>
      <c r="DB35" s="180">
        <v>0.0</v>
      </c>
      <c r="DC35" s="180">
        <v>0.0</v>
      </c>
      <c r="DD35" s="180">
        <v>0.0</v>
      </c>
      <c r="DE35" s="180">
        <v>0.0</v>
      </c>
      <c r="DF35" s="180">
        <v>0.0</v>
      </c>
      <c r="DG35" s="180">
        <v>0.0</v>
      </c>
      <c r="DH35" s="180">
        <v>0.0</v>
      </c>
      <c r="DI35" s="180">
        <v>0.0</v>
      </c>
      <c r="DJ35" s="180">
        <v>0.0</v>
      </c>
      <c r="DK35" s="180">
        <v>0.0</v>
      </c>
      <c r="DL35" s="180">
        <v>0.0</v>
      </c>
      <c r="DM35" s="180">
        <v>0.0</v>
      </c>
      <c r="DN35" s="180">
        <v>0.0</v>
      </c>
      <c r="DO35" s="180">
        <v>0.0</v>
      </c>
      <c r="DP35" s="180">
        <v>0.0</v>
      </c>
      <c r="DQ35" s="180">
        <v>0.0</v>
      </c>
      <c r="DR35" s="180">
        <v>0.0</v>
      </c>
      <c r="DS35" s="180">
        <v>0.0</v>
      </c>
      <c r="DT35" s="180">
        <v>0.0</v>
      </c>
      <c r="DU35" s="180">
        <v>0.0</v>
      </c>
      <c r="DV35" s="180">
        <v>0.0</v>
      </c>
      <c r="DW35" s="180">
        <v>0.0</v>
      </c>
      <c r="DX35" s="180">
        <v>0.0</v>
      </c>
      <c r="DY35" s="180">
        <v>0.0</v>
      </c>
      <c r="DZ35" s="180">
        <v>0.0</v>
      </c>
      <c r="EA35" s="180">
        <v>0.0</v>
      </c>
      <c r="EB35" s="180">
        <v>0.0</v>
      </c>
      <c r="EC35" s="180">
        <v>0.0</v>
      </c>
      <c r="ED35" s="180">
        <v>0.0</v>
      </c>
      <c r="EE35" s="180">
        <v>0.0</v>
      </c>
      <c r="EF35" s="180">
        <v>0.0</v>
      </c>
      <c r="EG35" s="180">
        <v>0.0</v>
      </c>
      <c r="EH35" s="180">
        <v>0.0</v>
      </c>
      <c r="EI35" s="180">
        <v>0.0</v>
      </c>
      <c r="EJ35" s="180">
        <v>0.0</v>
      </c>
      <c r="EK35" s="375">
        <v>0.0</v>
      </c>
      <c r="EL35" s="50">
        <v>1811034.0</v>
      </c>
      <c r="EM35" s="376">
        <f t="shared" si="1"/>
        <v>67.16073</v>
      </c>
    </row>
    <row r="36">
      <c r="A36" s="50">
        <v>1811035.0</v>
      </c>
      <c r="B36" s="374">
        <v>0.0</v>
      </c>
      <c r="C36" s="180">
        <v>36.93690000000001</v>
      </c>
      <c r="D36" s="180">
        <v>0.0</v>
      </c>
      <c r="E36" s="180">
        <v>0.0</v>
      </c>
      <c r="F36" s="180">
        <v>0.0</v>
      </c>
      <c r="G36" s="180">
        <v>0.0</v>
      </c>
      <c r="H36" s="180">
        <v>26.754</v>
      </c>
      <c r="I36" s="180">
        <v>0.0</v>
      </c>
      <c r="J36" s="180">
        <v>0.0</v>
      </c>
      <c r="K36" s="180">
        <v>0.0</v>
      </c>
      <c r="L36" s="180">
        <v>0.0</v>
      </c>
      <c r="M36" s="180">
        <v>24.041745</v>
      </c>
      <c r="N36" s="180">
        <v>0.0</v>
      </c>
      <c r="O36" s="180">
        <v>0.0</v>
      </c>
      <c r="P36" s="180">
        <v>0.0</v>
      </c>
      <c r="Q36" s="180">
        <v>0.0</v>
      </c>
      <c r="R36" s="180">
        <v>61.621559999999995</v>
      </c>
      <c r="S36" s="180">
        <v>0.0</v>
      </c>
      <c r="T36" s="180">
        <v>0.0</v>
      </c>
      <c r="U36" s="180">
        <v>0.0</v>
      </c>
      <c r="V36" s="180">
        <v>0.0</v>
      </c>
      <c r="W36" s="180">
        <v>0.0</v>
      </c>
      <c r="X36" s="180">
        <v>0.0</v>
      </c>
      <c r="Y36" s="180">
        <v>0.0</v>
      </c>
      <c r="Z36" s="180">
        <v>0.0</v>
      </c>
      <c r="AA36" s="180">
        <v>35.49312</v>
      </c>
      <c r="AB36" s="180">
        <v>0.0</v>
      </c>
      <c r="AC36" s="180">
        <v>0.0</v>
      </c>
      <c r="AD36" s="180">
        <v>0.0</v>
      </c>
      <c r="AE36" s="180">
        <v>0.0</v>
      </c>
      <c r="AF36" s="180">
        <v>0.0</v>
      </c>
      <c r="AG36" s="180">
        <v>0.0</v>
      </c>
      <c r="AH36" s="180">
        <v>0.0</v>
      </c>
      <c r="AI36" s="180">
        <v>38.29644</v>
      </c>
      <c r="AJ36" s="180">
        <v>0.0</v>
      </c>
      <c r="AK36" s="180">
        <v>0.0</v>
      </c>
      <c r="AL36" s="180">
        <v>0.0</v>
      </c>
      <c r="AM36" s="180">
        <v>0.0</v>
      </c>
      <c r="AN36" s="180">
        <v>0.0</v>
      </c>
      <c r="AO36" s="180">
        <v>0.0</v>
      </c>
      <c r="AP36" s="180">
        <v>0.0</v>
      </c>
      <c r="AQ36" s="180">
        <v>0.0</v>
      </c>
      <c r="AR36" s="180">
        <v>14.82</v>
      </c>
      <c r="AS36" s="180">
        <v>0.0</v>
      </c>
      <c r="AT36" s="180">
        <v>0.0</v>
      </c>
      <c r="AU36" s="180">
        <v>0.0</v>
      </c>
      <c r="AV36" s="180">
        <v>0.0</v>
      </c>
      <c r="AW36" s="180">
        <v>0.0</v>
      </c>
      <c r="AX36" s="180">
        <v>0.0</v>
      </c>
      <c r="AY36" s="180">
        <v>0.0</v>
      </c>
      <c r="AZ36" s="180">
        <v>0.0</v>
      </c>
      <c r="BA36" s="180">
        <v>0.0</v>
      </c>
      <c r="BB36" s="180">
        <v>0.0</v>
      </c>
      <c r="BC36" s="180">
        <v>0.0</v>
      </c>
      <c r="BD36" s="180">
        <v>0.0</v>
      </c>
      <c r="BE36" s="180">
        <v>0.0</v>
      </c>
      <c r="BF36" s="180">
        <v>0.0</v>
      </c>
      <c r="BG36" s="180">
        <v>0.0</v>
      </c>
      <c r="BH36" s="180">
        <v>0.0</v>
      </c>
      <c r="BI36" s="180">
        <v>0.0</v>
      </c>
      <c r="BJ36" s="180">
        <v>0.0</v>
      </c>
      <c r="BK36" s="180">
        <v>0.0</v>
      </c>
      <c r="BL36" s="180">
        <v>34.122659999999996</v>
      </c>
      <c r="BM36" s="180">
        <v>0.0</v>
      </c>
      <c r="BN36" s="180">
        <v>0.0</v>
      </c>
      <c r="BO36" s="180">
        <v>0.0</v>
      </c>
      <c r="BP36" s="180">
        <v>0.0</v>
      </c>
      <c r="BQ36" s="180">
        <v>0.0</v>
      </c>
      <c r="BR36" s="180">
        <v>0.0</v>
      </c>
      <c r="BS36" s="180">
        <v>0.0</v>
      </c>
      <c r="BT36" s="180">
        <v>0.0</v>
      </c>
      <c r="BU36" s="180">
        <v>0.0</v>
      </c>
      <c r="BV36" s="180">
        <v>0.0</v>
      </c>
      <c r="BW36" s="180">
        <v>30.48084</v>
      </c>
      <c r="BX36" s="180">
        <v>0.0</v>
      </c>
      <c r="BY36" s="180">
        <v>0.0</v>
      </c>
      <c r="BZ36" s="180">
        <v>0.0</v>
      </c>
      <c r="CA36" s="180">
        <v>0.0</v>
      </c>
      <c r="CB36" s="180">
        <v>0.0</v>
      </c>
      <c r="CC36" s="180">
        <v>0.0</v>
      </c>
      <c r="CD36" s="180">
        <v>0.0</v>
      </c>
      <c r="CE36" s="180">
        <v>0.0</v>
      </c>
      <c r="CF36" s="180">
        <v>0.0</v>
      </c>
      <c r="CG36" s="180">
        <v>0.0</v>
      </c>
      <c r="CH36" s="180">
        <v>0.0</v>
      </c>
      <c r="CI36" s="180">
        <v>0.0</v>
      </c>
      <c r="CJ36" s="180">
        <v>0.0</v>
      </c>
      <c r="CK36" s="180">
        <v>0.0</v>
      </c>
      <c r="CL36" s="180">
        <v>0.0</v>
      </c>
      <c r="CM36" s="180">
        <v>0.0</v>
      </c>
      <c r="CN36" s="180">
        <v>18.252000000000002</v>
      </c>
      <c r="CO36" s="180">
        <v>0.0</v>
      </c>
      <c r="CP36" s="180">
        <v>0.0</v>
      </c>
      <c r="CQ36" s="180">
        <v>0.0</v>
      </c>
      <c r="CR36" s="180">
        <v>0.0</v>
      </c>
      <c r="CS36" s="180">
        <v>0.0</v>
      </c>
      <c r="CT36" s="180">
        <v>0.0</v>
      </c>
      <c r="CU36" s="180">
        <v>0.0</v>
      </c>
      <c r="CV36" s="180">
        <v>0.0</v>
      </c>
      <c r="CW36" s="180">
        <v>14.332500000000001</v>
      </c>
      <c r="CX36" s="180">
        <v>0.0</v>
      </c>
      <c r="CY36" s="180">
        <v>0.0</v>
      </c>
      <c r="CZ36" s="180">
        <v>0.0</v>
      </c>
      <c r="DA36" s="180">
        <v>0.0</v>
      </c>
      <c r="DB36" s="180">
        <v>0.0</v>
      </c>
      <c r="DC36" s="180">
        <v>0.0</v>
      </c>
      <c r="DD36" s="180">
        <v>0.0</v>
      </c>
      <c r="DE36" s="180">
        <v>0.0</v>
      </c>
      <c r="DF36" s="180">
        <v>0.0</v>
      </c>
      <c r="DG36" s="180">
        <v>0.0</v>
      </c>
      <c r="DH36" s="180">
        <v>0.0</v>
      </c>
      <c r="DI36" s="180">
        <v>0.0</v>
      </c>
      <c r="DJ36" s="180">
        <v>0.0</v>
      </c>
      <c r="DK36" s="180">
        <v>0.0</v>
      </c>
      <c r="DL36" s="180">
        <v>0.0</v>
      </c>
      <c r="DM36" s="180">
        <v>0.0</v>
      </c>
      <c r="DN36" s="180">
        <v>0.0</v>
      </c>
      <c r="DO36" s="180">
        <v>0.0</v>
      </c>
      <c r="DP36" s="180">
        <v>0.0</v>
      </c>
      <c r="DQ36" s="180">
        <v>0.0</v>
      </c>
      <c r="DR36" s="180">
        <v>0.0</v>
      </c>
      <c r="DS36" s="180">
        <v>0.0</v>
      </c>
      <c r="DT36" s="180">
        <v>0.0</v>
      </c>
      <c r="DU36" s="180">
        <v>0.0</v>
      </c>
      <c r="DV36" s="180">
        <v>0.0</v>
      </c>
      <c r="DW36" s="180">
        <v>0.0</v>
      </c>
      <c r="DX36" s="180">
        <v>0.0</v>
      </c>
      <c r="DY36" s="180">
        <v>0.0</v>
      </c>
      <c r="DZ36" s="180">
        <v>0.0</v>
      </c>
      <c r="EA36" s="180">
        <v>0.0</v>
      </c>
      <c r="EB36" s="180">
        <v>0.0</v>
      </c>
      <c r="EC36" s="180">
        <v>0.0</v>
      </c>
      <c r="ED36" s="180">
        <v>0.0</v>
      </c>
      <c r="EE36" s="180">
        <v>0.0</v>
      </c>
      <c r="EF36" s="180">
        <v>0.0</v>
      </c>
      <c r="EG36" s="180">
        <v>0.0</v>
      </c>
      <c r="EH36" s="180">
        <v>0.0</v>
      </c>
      <c r="EI36" s="180">
        <v>0.0</v>
      </c>
      <c r="EJ36" s="180">
        <v>0.0</v>
      </c>
      <c r="EK36" s="375">
        <v>0.0</v>
      </c>
      <c r="EL36" s="50">
        <v>1811035.0</v>
      </c>
      <c r="EM36" s="376">
        <f t="shared" si="1"/>
        <v>335.151765</v>
      </c>
    </row>
    <row r="37">
      <c r="A37" s="50">
        <v>1811036.0</v>
      </c>
      <c r="B37" s="374">
        <v>0.0</v>
      </c>
      <c r="C37" s="180">
        <v>14.639625000000004</v>
      </c>
      <c r="D37" s="180">
        <v>0.0</v>
      </c>
      <c r="E37" s="180">
        <v>0.0</v>
      </c>
      <c r="F37" s="180">
        <v>0.0</v>
      </c>
      <c r="G37" s="180">
        <v>0.0</v>
      </c>
      <c r="H37" s="180">
        <v>10.701600000000001</v>
      </c>
      <c r="I37" s="180">
        <v>0.0</v>
      </c>
      <c r="J37" s="180">
        <v>0.0</v>
      </c>
      <c r="K37" s="180">
        <v>0.0</v>
      </c>
      <c r="L37" s="180">
        <v>0.0</v>
      </c>
      <c r="M37" s="180">
        <v>9.701055</v>
      </c>
      <c r="N37" s="180">
        <v>0.0</v>
      </c>
      <c r="O37" s="180">
        <v>0.0</v>
      </c>
      <c r="P37" s="180">
        <v>0.0</v>
      </c>
      <c r="Q37" s="180">
        <v>0.0</v>
      </c>
      <c r="R37" s="180">
        <v>24.575265</v>
      </c>
      <c r="S37" s="180">
        <v>0.0</v>
      </c>
      <c r="T37" s="180">
        <v>0.0</v>
      </c>
      <c r="U37" s="180">
        <v>0.0</v>
      </c>
      <c r="V37" s="180">
        <v>0.0</v>
      </c>
      <c r="W37" s="180">
        <v>0.0</v>
      </c>
      <c r="X37" s="180">
        <v>0.0</v>
      </c>
      <c r="Y37" s="180">
        <v>0.0</v>
      </c>
      <c r="Z37" s="180">
        <v>0.0</v>
      </c>
      <c r="AA37" s="180">
        <v>14.15232</v>
      </c>
      <c r="AB37" s="180">
        <v>0.0</v>
      </c>
      <c r="AC37" s="180">
        <v>0.0</v>
      </c>
      <c r="AD37" s="180">
        <v>0.0</v>
      </c>
      <c r="AE37" s="180">
        <v>0.0</v>
      </c>
      <c r="AF37" s="180">
        <v>0.0</v>
      </c>
      <c r="AG37" s="180">
        <v>0.0</v>
      </c>
      <c r="AH37" s="180">
        <v>0.0</v>
      </c>
      <c r="AI37" s="180">
        <v>15.36444</v>
      </c>
      <c r="AJ37" s="180">
        <v>0.0</v>
      </c>
      <c r="AK37" s="180">
        <v>0.0</v>
      </c>
      <c r="AL37" s="180">
        <v>0.0</v>
      </c>
      <c r="AM37" s="180">
        <v>0.0</v>
      </c>
      <c r="AN37" s="180">
        <v>0.0</v>
      </c>
      <c r="AO37" s="180">
        <v>0.0</v>
      </c>
      <c r="AP37" s="180">
        <v>0.0</v>
      </c>
      <c r="AQ37" s="180">
        <v>0.0</v>
      </c>
      <c r="AR37" s="180">
        <v>5.928</v>
      </c>
      <c r="AS37" s="180">
        <v>0.0</v>
      </c>
      <c r="AT37" s="180">
        <v>0.0</v>
      </c>
      <c r="AU37" s="180">
        <v>0.0</v>
      </c>
      <c r="AV37" s="180">
        <v>0.0</v>
      </c>
      <c r="AW37" s="180">
        <v>0.0</v>
      </c>
      <c r="AX37" s="180">
        <v>0.0</v>
      </c>
      <c r="AY37" s="180">
        <v>0.0</v>
      </c>
      <c r="AZ37" s="180">
        <v>0.0</v>
      </c>
      <c r="BA37" s="180">
        <v>0.0</v>
      </c>
      <c r="BB37" s="180">
        <v>0.0</v>
      </c>
      <c r="BC37" s="180">
        <v>0.0</v>
      </c>
      <c r="BD37" s="180">
        <v>0.0</v>
      </c>
      <c r="BE37" s="180">
        <v>0.0</v>
      </c>
      <c r="BF37" s="180">
        <v>0.0</v>
      </c>
      <c r="BG37" s="180">
        <v>0.0</v>
      </c>
      <c r="BH37" s="180">
        <v>0.0</v>
      </c>
      <c r="BI37" s="180">
        <v>0.0</v>
      </c>
      <c r="BJ37" s="180">
        <v>0.0</v>
      </c>
      <c r="BK37" s="180">
        <v>0.0</v>
      </c>
      <c r="BL37" s="180">
        <v>13.524225</v>
      </c>
      <c r="BM37" s="180">
        <v>0.0</v>
      </c>
      <c r="BN37" s="180">
        <v>0.0</v>
      </c>
      <c r="BO37" s="180">
        <v>0.0</v>
      </c>
      <c r="BP37" s="180">
        <v>0.0</v>
      </c>
      <c r="BQ37" s="180">
        <v>0.0</v>
      </c>
      <c r="BR37" s="180">
        <v>0.0</v>
      </c>
      <c r="BS37" s="180">
        <v>0.0</v>
      </c>
      <c r="BT37" s="180">
        <v>0.0</v>
      </c>
      <c r="BU37" s="180">
        <v>0.0</v>
      </c>
      <c r="BV37" s="180">
        <v>0.0</v>
      </c>
      <c r="BW37" s="180">
        <v>12.228840000000002</v>
      </c>
      <c r="BX37" s="180">
        <v>0.0</v>
      </c>
      <c r="BY37" s="180">
        <v>0.0</v>
      </c>
      <c r="BZ37" s="180">
        <v>0.0</v>
      </c>
      <c r="CA37" s="180">
        <v>0.0</v>
      </c>
      <c r="CB37" s="180">
        <v>0.0</v>
      </c>
      <c r="CC37" s="180">
        <v>0.0</v>
      </c>
      <c r="CD37" s="180">
        <v>0.0</v>
      </c>
      <c r="CE37" s="180">
        <v>0.0</v>
      </c>
      <c r="CF37" s="180">
        <v>0.0</v>
      </c>
      <c r="CG37" s="180">
        <v>0.0</v>
      </c>
      <c r="CH37" s="180">
        <v>0.0</v>
      </c>
      <c r="CI37" s="180">
        <v>0.0</v>
      </c>
      <c r="CJ37" s="180">
        <v>0.0</v>
      </c>
      <c r="CK37" s="180">
        <v>0.0</v>
      </c>
      <c r="CL37" s="180">
        <v>0.0</v>
      </c>
      <c r="CM37" s="180">
        <v>0.0</v>
      </c>
      <c r="CN37" s="180">
        <v>7.300800000000001</v>
      </c>
      <c r="CO37" s="180">
        <v>0.0</v>
      </c>
      <c r="CP37" s="180">
        <v>0.0</v>
      </c>
      <c r="CQ37" s="180">
        <v>0.0</v>
      </c>
      <c r="CR37" s="180">
        <v>0.0</v>
      </c>
      <c r="CS37" s="180">
        <v>0.0</v>
      </c>
      <c r="CT37" s="180">
        <v>0.0</v>
      </c>
      <c r="CU37" s="180">
        <v>0.0</v>
      </c>
      <c r="CV37" s="180">
        <v>0.0</v>
      </c>
      <c r="CW37" s="180">
        <v>5.7330000000000005</v>
      </c>
      <c r="CX37" s="180">
        <v>0.0</v>
      </c>
      <c r="CY37" s="180">
        <v>0.0</v>
      </c>
      <c r="CZ37" s="180">
        <v>0.0</v>
      </c>
      <c r="DA37" s="180">
        <v>0.0</v>
      </c>
      <c r="DB37" s="180">
        <v>0.0</v>
      </c>
      <c r="DC37" s="180">
        <v>0.0</v>
      </c>
      <c r="DD37" s="180">
        <v>0.0</v>
      </c>
      <c r="DE37" s="180">
        <v>0.0</v>
      </c>
      <c r="DF37" s="180">
        <v>0.0</v>
      </c>
      <c r="DG37" s="180">
        <v>0.0</v>
      </c>
      <c r="DH37" s="180">
        <v>0.0</v>
      </c>
      <c r="DI37" s="180">
        <v>0.0</v>
      </c>
      <c r="DJ37" s="180">
        <v>0.0</v>
      </c>
      <c r="DK37" s="180">
        <v>0.0</v>
      </c>
      <c r="DL37" s="180">
        <v>0.0</v>
      </c>
      <c r="DM37" s="180">
        <v>0.0</v>
      </c>
      <c r="DN37" s="180">
        <v>0.0</v>
      </c>
      <c r="DO37" s="180">
        <v>0.0</v>
      </c>
      <c r="DP37" s="180">
        <v>0.0</v>
      </c>
      <c r="DQ37" s="180">
        <v>0.0</v>
      </c>
      <c r="DR37" s="180">
        <v>0.0</v>
      </c>
      <c r="DS37" s="180">
        <v>0.0</v>
      </c>
      <c r="DT37" s="180">
        <v>0.0</v>
      </c>
      <c r="DU37" s="180">
        <v>0.0</v>
      </c>
      <c r="DV37" s="180">
        <v>0.0</v>
      </c>
      <c r="DW37" s="180">
        <v>0.0</v>
      </c>
      <c r="DX37" s="180">
        <v>0.0</v>
      </c>
      <c r="DY37" s="180">
        <v>0.0</v>
      </c>
      <c r="DZ37" s="180">
        <v>0.0</v>
      </c>
      <c r="EA37" s="180">
        <v>0.0</v>
      </c>
      <c r="EB37" s="180">
        <v>0.0</v>
      </c>
      <c r="EC37" s="180">
        <v>0.0</v>
      </c>
      <c r="ED37" s="180">
        <v>0.0</v>
      </c>
      <c r="EE37" s="180">
        <v>0.0</v>
      </c>
      <c r="EF37" s="180">
        <v>0.0</v>
      </c>
      <c r="EG37" s="180">
        <v>0.0</v>
      </c>
      <c r="EH37" s="180">
        <v>0.0</v>
      </c>
      <c r="EI37" s="180">
        <v>0.0</v>
      </c>
      <c r="EJ37" s="180">
        <v>0.0</v>
      </c>
      <c r="EK37" s="375">
        <v>0.0</v>
      </c>
      <c r="EL37" s="50">
        <v>1811036.0</v>
      </c>
      <c r="EM37" s="376">
        <f t="shared" si="1"/>
        <v>133.84917</v>
      </c>
    </row>
    <row r="38">
      <c r="A38" s="50">
        <v>1811037.0</v>
      </c>
      <c r="B38" s="374">
        <v>0.0</v>
      </c>
      <c r="C38" s="180">
        <v>7.432425000000002</v>
      </c>
      <c r="D38" s="180">
        <v>0.0</v>
      </c>
      <c r="E38" s="180">
        <v>0.0</v>
      </c>
      <c r="F38" s="180">
        <v>0.0</v>
      </c>
      <c r="G38" s="180">
        <v>0.0</v>
      </c>
      <c r="H38" s="180">
        <v>5.3508000000000004</v>
      </c>
      <c r="I38" s="180">
        <v>0.0</v>
      </c>
      <c r="J38" s="180">
        <v>0.0</v>
      </c>
      <c r="K38" s="180">
        <v>0.0</v>
      </c>
      <c r="L38" s="180">
        <v>0.0</v>
      </c>
      <c r="M38" s="180">
        <v>4.7802299999999995</v>
      </c>
      <c r="N38" s="180">
        <v>0.0</v>
      </c>
      <c r="O38" s="180">
        <v>0.0</v>
      </c>
      <c r="P38" s="180">
        <v>0.0</v>
      </c>
      <c r="Q38" s="180">
        <v>0.0</v>
      </c>
      <c r="R38" s="180">
        <v>12.471029999999999</v>
      </c>
      <c r="S38" s="180">
        <v>0.0</v>
      </c>
      <c r="T38" s="180">
        <v>0.0</v>
      </c>
      <c r="U38" s="180">
        <v>0.0</v>
      </c>
      <c r="V38" s="180">
        <v>0.0</v>
      </c>
      <c r="W38" s="180">
        <v>0.0</v>
      </c>
      <c r="X38" s="180">
        <v>0.0</v>
      </c>
      <c r="Y38" s="180">
        <v>0.0</v>
      </c>
      <c r="Z38" s="180">
        <v>0.0</v>
      </c>
      <c r="AA38" s="180">
        <v>7.188479999999999</v>
      </c>
      <c r="AB38" s="180">
        <v>0.0</v>
      </c>
      <c r="AC38" s="180">
        <v>0.0</v>
      </c>
      <c r="AD38" s="180">
        <v>0.0</v>
      </c>
      <c r="AE38" s="180">
        <v>0.0</v>
      </c>
      <c r="AF38" s="180">
        <v>0.0</v>
      </c>
      <c r="AG38" s="180">
        <v>0.0</v>
      </c>
      <c r="AH38" s="180">
        <v>0.0</v>
      </c>
      <c r="AI38" s="180">
        <v>7.56756</v>
      </c>
      <c r="AJ38" s="180">
        <v>0.0</v>
      </c>
      <c r="AK38" s="180">
        <v>0.0</v>
      </c>
      <c r="AL38" s="180">
        <v>0.0</v>
      </c>
      <c r="AM38" s="180">
        <v>0.0</v>
      </c>
      <c r="AN38" s="180">
        <v>0.0</v>
      </c>
      <c r="AO38" s="180">
        <v>0.0</v>
      </c>
      <c r="AP38" s="180">
        <v>0.0</v>
      </c>
      <c r="AQ38" s="180">
        <v>0.0</v>
      </c>
      <c r="AR38" s="180">
        <v>0.0</v>
      </c>
      <c r="AS38" s="180">
        <v>3.4047</v>
      </c>
      <c r="AT38" s="180">
        <v>0.0</v>
      </c>
      <c r="AU38" s="180">
        <v>0.0</v>
      </c>
      <c r="AV38" s="180">
        <v>0.0</v>
      </c>
      <c r="AW38" s="180">
        <v>0.0</v>
      </c>
      <c r="AX38" s="180">
        <v>0.0</v>
      </c>
      <c r="AY38" s="180">
        <v>0.0</v>
      </c>
      <c r="AZ38" s="180">
        <v>0.0</v>
      </c>
      <c r="BA38" s="180">
        <v>0.0</v>
      </c>
      <c r="BB38" s="180">
        <v>0.0</v>
      </c>
      <c r="BC38" s="180">
        <v>0.0</v>
      </c>
      <c r="BD38" s="180">
        <v>0.0</v>
      </c>
      <c r="BE38" s="180">
        <v>0.0</v>
      </c>
      <c r="BF38" s="180">
        <v>0.0</v>
      </c>
      <c r="BG38" s="180">
        <v>0.0</v>
      </c>
      <c r="BH38" s="180">
        <v>0.0</v>
      </c>
      <c r="BI38" s="180">
        <v>0.0</v>
      </c>
      <c r="BJ38" s="180">
        <v>0.0</v>
      </c>
      <c r="BK38" s="180">
        <v>0.0</v>
      </c>
      <c r="BL38" s="180">
        <v>6.866145</v>
      </c>
      <c r="BM38" s="180">
        <v>0.0</v>
      </c>
      <c r="BN38" s="180">
        <v>0.0</v>
      </c>
      <c r="BO38" s="180">
        <v>0.0</v>
      </c>
      <c r="BP38" s="180">
        <v>0.0</v>
      </c>
      <c r="BQ38" s="180">
        <v>0.0</v>
      </c>
      <c r="BR38" s="180">
        <v>0.0</v>
      </c>
      <c r="BS38" s="180">
        <v>0.0</v>
      </c>
      <c r="BT38" s="180">
        <v>0.0</v>
      </c>
      <c r="BU38" s="180">
        <v>0.0</v>
      </c>
      <c r="BV38" s="180">
        <v>0.0</v>
      </c>
      <c r="BW38" s="180">
        <v>6.023160000000001</v>
      </c>
      <c r="BX38" s="180">
        <v>0.0</v>
      </c>
      <c r="BY38" s="180">
        <v>0.0</v>
      </c>
      <c r="BZ38" s="180">
        <v>0.0</v>
      </c>
      <c r="CA38" s="180">
        <v>0.0</v>
      </c>
      <c r="CB38" s="180">
        <v>0.0</v>
      </c>
      <c r="CC38" s="180">
        <v>0.0</v>
      </c>
      <c r="CD38" s="180">
        <v>0.0</v>
      </c>
      <c r="CE38" s="180">
        <v>0.0</v>
      </c>
      <c r="CF38" s="180">
        <v>0.0</v>
      </c>
      <c r="CG38" s="180">
        <v>0.0</v>
      </c>
      <c r="CH38" s="180">
        <v>0.0</v>
      </c>
      <c r="CI38" s="180">
        <v>0.0</v>
      </c>
      <c r="CJ38" s="180">
        <v>0.0</v>
      </c>
      <c r="CK38" s="180">
        <v>0.0</v>
      </c>
      <c r="CL38" s="180">
        <v>0.0</v>
      </c>
      <c r="CM38" s="180">
        <v>0.0</v>
      </c>
      <c r="CN38" s="180">
        <v>3.6504000000000003</v>
      </c>
      <c r="CO38" s="180">
        <v>0.0</v>
      </c>
      <c r="CP38" s="180">
        <v>0.0</v>
      </c>
      <c r="CQ38" s="180">
        <v>0.0</v>
      </c>
      <c r="CR38" s="180">
        <v>0.0</v>
      </c>
      <c r="CS38" s="180">
        <v>0.0</v>
      </c>
      <c r="CT38" s="180">
        <v>0.0</v>
      </c>
      <c r="CU38" s="180">
        <v>0.0</v>
      </c>
      <c r="CV38" s="180">
        <v>0.0</v>
      </c>
      <c r="CW38" s="180">
        <v>2.8665000000000003</v>
      </c>
      <c r="CX38" s="180">
        <v>0.0</v>
      </c>
      <c r="CY38" s="180">
        <v>0.0</v>
      </c>
      <c r="CZ38" s="180">
        <v>0.0</v>
      </c>
      <c r="DA38" s="180">
        <v>0.0</v>
      </c>
      <c r="DB38" s="180">
        <v>0.0</v>
      </c>
      <c r="DC38" s="180">
        <v>0.0</v>
      </c>
      <c r="DD38" s="180">
        <v>0.0</v>
      </c>
      <c r="DE38" s="180">
        <v>0.0</v>
      </c>
      <c r="DF38" s="180">
        <v>0.0</v>
      </c>
      <c r="DG38" s="180">
        <v>0.0</v>
      </c>
      <c r="DH38" s="180">
        <v>0.0</v>
      </c>
      <c r="DI38" s="180">
        <v>0.0</v>
      </c>
      <c r="DJ38" s="180">
        <v>0.0</v>
      </c>
      <c r="DK38" s="180">
        <v>0.0</v>
      </c>
      <c r="DL38" s="180">
        <v>0.0</v>
      </c>
      <c r="DM38" s="180">
        <v>0.0</v>
      </c>
      <c r="DN38" s="180">
        <v>0.0</v>
      </c>
      <c r="DO38" s="180">
        <v>0.0</v>
      </c>
      <c r="DP38" s="180">
        <v>0.0</v>
      </c>
      <c r="DQ38" s="180">
        <v>0.0</v>
      </c>
      <c r="DR38" s="180">
        <v>0.0</v>
      </c>
      <c r="DS38" s="180">
        <v>0.0</v>
      </c>
      <c r="DT38" s="180">
        <v>0.0</v>
      </c>
      <c r="DU38" s="180">
        <v>0.0</v>
      </c>
      <c r="DV38" s="180">
        <v>0.0</v>
      </c>
      <c r="DW38" s="180">
        <v>0.0</v>
      </c>
      <c r="DX38" s="180">
        <v>0.0</v>
      </c>
      <c r="DY38" s="180">
        <v>0.0</v>
      </c>
      <c r="DZ38" s="180">
        <v>0.0</v>
      </c>
      <c r="EA38" s="180">
        <v>0.0</v>
      </c>
      <c r="EB38" s="180">
        <v>0.0</v>
      </c>
      <c r="EC38" s="180">
        <v>0.0</v>
      </c>
      <c r="ED38" s="180">
        <v>0.0</v>
      </c>
      <c r="EE38" s="180">
        <v>0.0</v>
      </c>
      <c r="EF38" s="180">
        <v>0.0</v>
      </c>
      <c r="EG38" s="180">
        <v>0.0</v>
      </c>
      <c r="EH38" s="180">
        <v>0.0</v>
      </c>
      <c r="EI38" s="180">
        <v>0.0</v>
      </c>
      <c r="EJ38" s="180">
        <v>0.0</v>
      </c>
      <c r="EK38" s="375">
        <v>0.0</v>
      </c>
      <c r="EL38" s="50">
        <v>1811037.0</v>
      </c>
      <c r="EM38" s="376">
        <f t="shared" si="1"/>
        <v>67.60143</v>
      </c>
    </row>
    <row r="39">
      <c r="A39" s="50">
        <v>1811038.0</v>
      </c>
      <c r="B39" s="374">
        <v>0.0</v>
      </c>
      <c r="C39" s="180">
        <v>29.50447500000001</v>
      </c>
      <c r="D39" s="180">
        <v>0.0</v>
      </c>
      <c r="E39" s="180">
        <v>0.0</v>
      </c>
      <c r="F39" s="180">
        <v>0.0</v>
      </c>
      <c r="G39" s="180">
        <v>0.0</v>
      </c>
      <c r="H39" s="180">
        <v>21.403200000000002</v>
      </c>
      <c r="I39" s="180">
        <v>0.0</v>
      </c>
      <c r="J39" s="180">
        <v>0.0</v>
      </c>
      <c r="K39" s="180">
        <v>0.0</v>
      </c>
      <c r="L39" s="180">
        <v>0.0</v>
      </c>
      <c r="M39" s="180">
        <v>19.261515</v>
      </c>
      <c r="N39" s="180">
        <v>0.0</v>
      </c>
      <c r="O39" s="180">
        <v>0.0</v>
      </c>
      <c r="P39" s="180">
        <v>0.0</v>
      </c>
      <c r="Q39" s="180">
        <v>0.0</v>
      </c>
      <c r="R39" s="180">
        <v>49.517325</v>
      </c>
      <c r="S39" s="180">
        <v>0.0</v>
      </c>
      <c r="T39" s="180">
        <v>0.0</v>
      </c>
      <c r="U39" s="180">
        <v>0.0</v>
      </c>
      <c r="V39" s="180">
        <v>0.0</v>
      </c>
      <c r="W39" s="180">
        <v>0.0</v>
      </c>
      <c r="X39" s="180">
        <v>0.0</v>
      </c>
      <c r="Y39" s="180">
        <v>0.0</v>
      </c>
      <c r="Z39" s="180">
        <v>0.0</v>
      </c>
      <c r="AA39" s="180">
        <v>28.52928</v>
      </c>
      <c r="AB39" s="180">
        <v>0.0</v>
      </c>
      <c r="AC39" s="180">
        <v>0.0</v>
      </c>
      <c r="AD39" s="180">
        <v>0.0</v>
      </c>
      <c r="AE39" s="180">
        <v>0.0</v>
      </c>
      <c r="AF39" s="180">
        <v>0.0</v>
      </c>
      <c r="AG39" s="180">
        <v>0.0</v>
      </c>
      <c r="AH39" s="180">
        <v>0.0</v>
      </c>
      <c r="AI39" s="180">
        <v>30.499560000000002</v>
      </c>
      <c r="AJ39" s="180">
        <v>0.0</v>
      </c>
      <c r="AK39" s="180">
        <v>0.0</v>
      </c>
      <c r="AL39" s="180">
        <v>0.0</v>
      </c>
      <c r="AM39" s="180">
        <v>0.0</v>
      </c>
      <c r="AN39" s="180">
        <v>0.0</v>
      </c>
      <c r="AO39" s="180">
        <v>0.0</v>
      </c>
      <c r="AP39" s="180">
        <v>0.0</v>
      </c>
      <c r="AQ39" s="180">
        <v>0.0</v>
      </c>
      <c r="AR39" s="180">
        <v>0.0</v>
      </c>
      <c r="AS39" s="180">
        <v>13.6188</v>
      </c>
      <c r="AT39" s="180">
        <v>0.0</v>
      </c>
      <c r="AU39" s="180">
        <v>0.0</v>
      </c>
      <c r="AV39" s="180">
        <v>0.0</v>
      </c>
      <c r="AW39" s="180">
        <v>0.0</v>
      </c>
      <c r="AX39" s="180">
        <v>0.0</v>
      </c>
      <c r="AY39" s="180">
        <v>0.0</v>
      </c>
      <c r="AZ39" s="180">
        <v>0.0</v>
      </c>
      <c r="BA39" s="180">
        <v>0.0</v>
      </c>
      <c r="BB39" s="180">
        <v>0.0</v>
      </c>
      <c r="BC39" s="180">
        <v>0.0</v>
      </c>
      <c r="BD39" s="180">
        <v>0.0</v>
      </c>
      <c r="BE39" s="180">
        <v>0.0</v>
      </c>
      <c r="BF39" s="180">
        <v>0.0</v>
      </c>
      <c r="BG39" s="180">
        <v>0.0</v>
      </c>
      <c r="BH39" s="180">
        <v>0.0</v>
      </c>
      <c r="BI39" s="180">
        <v>0.0</v>
      </c>
      <c r="BJ39" s="180">
        <v>0.0</v>
      </c>
      <c r="BK39" s="180">
        <v>0.0</v>
      </c>
      <c r="BL39" s="180">
        <v>27.256515</v>
      </c>
      <c r="BM39" s="180">
        <v>0.0</v>
      </c>
      <c r="BN39" s="180">
        <v>0.0</v>
      </c>
      <c r="BO39" s="180">
        <v>0.0</v>
      </c>
      <c r="BP39" s="180">
        <v>0.0</v>
      </c>
      <c r="BQ39" s="180">
        <v>0.0</v>
      </c>
      <c r="BR39" s="180">
        <v>0.0</v>
      </c>
      <c r="BS39" s="180">
        <v>0.0</v>
      </c>
      <c r="BT39" s="180">
        <v>0.0</v>
      </c>
      <c r="BU39" s="180">
        <v>0.0</v>
      </c>
      <c r="BV39" s="180">
        <v>0.0</v>
      </c>
      <c r="BW39" s="180">
        <v>24.275160000000003</v>
      </c>
      <c r="BX39" s="180">
        <v>0.0</v>
      </c>
      <c r="BY39" s="180">
        <v>0.0</v>
      </c>
      <c r="BZ39" s="180">
        <v>0.0</v>
      </c>
      <c r="CA39" s="180">
        <v>0.0</v>
      </c>
      <c r="CB39" s="180">
        <v>0.0</v>
      </c>
      <c r="CC39" s="180">
        <v>0.0</v>
      </c>
      <c r="CD39" s="180">
        <v>0.0</v>
      </c>
      <c r="CE39" s="180">
        <v>0.0</v>
      </c>
      <c r="CF39" s="180">
        <v>0.0</v>
      </c>
      <c r="CG39" s="180">
        <v>0.0</v>
      </c>
      <c r="CH39" s="180">
        <v>0.0</v>
      </c>
      <c r="CI39" s="180">
        <v>0.0</v>
      </c>
      <c r="CJ39" s="180">
        <v>0.0</v>
      </c>
      <c r="CK39" s="180">
        <v>0.0</v>
      </c>
      <c r="CL39" s="180">
        <v>0.0</v>
      </c>
      <c r="CM39" s="180">
        <v>0.0</v>
      </c>
      <c r="CN39" s="180">
        <v>14.601600000000001</v>
      </c>
      <c r="CO39" s="180">
        <v>0.0</v>
      </c>
      <c r="CP39" s="180">
        <v>0.0</v>
      </c>
      <c r="CQ39" s="180">
        <v>0.0</v>
      </c>
      <c r="CR39" s="180">
        <v>0.0</v>
      </c>
      <c r="CS39" s="180">
        <v>0.0</v>
      </c>
      <c r="CT39" s="180">
        <v>0.0</v>
      </c>
      <c r="CU39" s="180">
        <v>0.0</v>
      </c>
      <c r="CV39" s="180">
        <v>0.0</v>
      </c>
      <c r="CW39" s="180">
        <v>11.466000000000001</v>
      </c>
      <c r="CX39" s="180">
        <v>0.0</v>
      </c>
      <c r="CY39" s="180">
        <v>0.0</v>
      </c>
      <c r="CZ39" s="180">
        <v>0.0</v>
      </c>
      <c r="DA39" s="180">
        <v>0.0</v>
      </c>
      <c r="DB39" s="180">
        <v>0.0</v>
      </c>
      <c r="DC39" s="180">
        <v>0.0</v>
      </c>
      <c r="DD39" s="180">
        <v>0.0</v>
      </c>
      <c r="DE39" s="180">
        <v>0.0</v>
      </c>
      <c r="DF39" s="180">
        <v>0.0</v>
      </c>
      <c r="DG39" s="180">
        <v>0.0</v>
      </c>
      <c r="DH39" s="180">
        <v>0.0</v>
      </c>
      <c r="DI39" s="180">
        <v>0.0</v>
      </c>
      <c r="DJ39" s="180">
        <v>0.0</v>
      </c>
      <c r="DK39" s="180">
        <v>0.0</v>
      </c>
      <c r="DL39" s="180">
        <v>0.0</v>
      </c>
      <c r="DM39" s="180">
        <v>0.0</v>
      </c>
      <c r="DN39" s="180">
        <v>0.0</v>
      </c>
      <c r="DO39" s="180">
        <v>0.0</v>
      </c>
      <c r="DP39" s="180">
        <v>0.0</v>
      </c>
      <c r="DQ39" s="180">
        <v>0.0</v>
      </c>
      <c r="DR39" s="180">
        <v>0.0</v>
      </c>
      <c r="DS39" s="180">
        <v>0.0</v>
      </c>
      <c r="DT39" s="180">
        <v>0.0</v>
      </c>
      <c r="DU39" s="180">
        <v>0.0</v>
      </c>
      <c r="DV39" s="180">
        <v>0.0</v>
      </c>
      <c r="DW39" s="180">
        <v>0.0</v>
      </c>
      <c r="DX39" s="180">
        <v>0.0</v>
      </c>
      <c r="DY39" s="180">
        <v>0.0</v>
      </c>
      <c r="DZ39" s="180">
        <v>0.0</v>
      </c>
      <c r="EA39" s="180">
        <v>0.0</v>
      </c>
      <c r="EB39" s="180">
        <v>0.0</v>
      </c>
      <c r="EC39" s="180">
        <v>0.0</v>
      </c>
      <c r="ED39" s="180">
        <v>0.0</v>
      </c>
      <c r="EE39" s="180">
        <v>0.0</v>
      </c>
      <c r="EF39" s="180">
        <v>0.0</v>
      </c>
      <c r="EG39" s="180">
        <v>0.0</v>
      </c>
      <c r="EH39" s="180">
        <v>0.0</v>
      </c>
      <c r="EI39" s="180">
        <v>0.0</v>
      </c>
      <c r="EJ39" s="180">
        <v>0.0</v>
      </c>
      <c r="EK39" s="375">
        <v>0.0</v>
      </c>
      <c r="EL39" s="50">
        <v>1811038.0</v>
      </c>
      <c r="EM39" s="376">
        <f t="shared" si="1"/>
        <v>269.93343</v>
      </c>
    </row>
    <row r="40">
      <c r="A40" s="50">
        <v>1811039.0</v>
      </c>
      <c r="B40" s="374">
        <v>0.0</v>
      </c>
      <c r="C40" s="180">
        <v>7.432425000000002</v>
      </c>
      <c r="D40" s="180">
        <v>0.0</v>
      </c>
      <c r="E40" s="180">
        <v>0.0</v>
      </c>
      <c r="F40" s="180">
        <v>0.0</v>
      </c>
      <c r="G40" s="180">
        <v>0.0</v>
      </c>
      <c r="H40" s="180">
        <v>5.3508000000000004</v>
      </c>
      <c r="I40" s="180">
        <v>0.0</v>
      </c>
      <c r="J40" s="180">
        <v>0.0</v>
      </c>
      <c r="K40" s="180">
        <v>0.0</v>
      </c>
      <c r="L40" s="180">
        <v>0.0</v>
      </c>
      <c r="M40" s="180">
        <v>4.7802299999999995</v>
      </c>
      <c r="N40" s="180">
        <v>0.0</v>
      </c>
      <c r="O40" s="180">
        <v>0.0</v>
      </c>
      <c r="P40" s="180">
        <v>0.0</v>
      </c>
      <c r="Q40" s="180">
        <v>0.0</v>
      </c>
      <c r="R40" s="180">
        <v>12.471029999999999</v>
      </c>
      <c r="S40" s="180">
        <v>0.0</v>
      </c>
      <c r="T40" s="180">
        <v>0.0</v>
      </c>
      <c r="U40" s="180">
        <v>0.0</v>
      </c>
      <c r="V40" s="180">
        <v>0.0</v>
      </c>
      <c r="W40" s="180">
        <v>0.0</v>
      </c>
      <c r="X40" s="180">
        <v>0.0</v>
      </c>
      <c r="Y40" s="180">
        <v>0.0</v>
      </c>
      <c r="Z40" s="180">
        <v>0.0</v>
      </c>
      <c r="AA40" s="180">
        <v>7.188479999999999</v>
      </c>
      <c r="AB40" s="180">
        <v>0.0</v>
      </c>
      <c r="AC40" s="180">
        <v>0.0</v>
      </c>
      <c r="AD40" s="180">
        <v>0.0</v>
      </c>
      <c r="AE40" s="180">
        <v>0.0</v>
      </c>
      <c r="AF40" s="180">
        <v>0.0</v>
      </c>
      <c r="AG40" s="180">
        <v>0.0</v>
      </c>
      <c r="AH40" s="180">
        <v>0.0</v>
      </c>
      <c r="AI40" s="180">
        <v>7.56756</v>
      </c>
      <c r="AJ40" s="180">
        <v>0.0</v>
      </c>
      <c r="AK40" s="180">
        <v>0.0</v>
      </c>
      <c r="AL40" s="180">
        <v>0.0</v>
      </c>
      <c r="AM40" s="180">
        <v>0.0</v>
      </c>
      <c r="AN40" s="180">
        <v>0.0</v>
      </c>
      <c r="AO40" s="180">
        <v>0.0</v>
      </c>
      <c r="AP40" s="180">
        <v>0.0</v>
      </c>
      <c r="AQ40" s="180">
        <v>0.0</v>
      </c>
      <c r="AR40" s="180">
        <v>0.0</v>
      </c>
      <c r="AS40" s="180">
        <v>3.4047</v>
      </c>
      <c r="AT40" s="180">
        <v>0.0</v>
      </c>
      <c r="AU40" s="180">
        <v>0.0</v>
      </c>
      <c r="AV40" s="180">
        <v>0.0</v>
      </c>
      <c r="AW40" s="180">
        <v>0.0</v>
      </c>
      <c r="AX40" s="180">
        <v>0.0</v>
      </c>
      <c r="AY40" s="180">
        <v>0.0</v>
      </c>
      <c r="AZ40" s="180">
        <v>0.0</v>
      </c>
      <c r="BA40" s="180">
        <v>0.0</v>
      </c>
      <c r="BB40" s="180">
        <v>0.0</v>
      </c>
      <c r="BC40" s="180">
        <v>0.0</v>
      </c>
      <c r="BD40" s="180">
        <v>0.0</v>
      </c>
      <c r="BE40" s="180">
        <v>0.0</v>
      </c>
      <c r="BF40" s="180">
        <v>0.0</v>
      </c>
      <c r="BG40" s="180">
        <v>0.0</v>
      </c>
      <c r="BH40" s="180">
        <v>0.0</v>
      </c>
      <c r="BI40" s="180">
        <v>0.0</v>
      </c>
      <c r="BJ40" s="180">
        <v>0.0</v>
      </c>
      <c r="BK40" s="180">
        <v>7.007715</v>
      </c>
      <c r="BL40" s="180">
        <v>0.0</v>
      </c>
      <c r="BM40" s="180">
        <v>0.0</v>
      </c>
      <c r="BN40" s="180">
        <v>0.0</v>
      </c>
      <c r="BO40" s="180">
        <v>0.0</v>
      </c>
      <c r="BP40" s="180">
        <v>0.0</v>
      </c>
      <c r="BQ40" s="180">
        <v>0.0</v>
      </c>
      <c r="BR40" s="180">
        <v>0.0</v>
      </c>
      <c r="BS40" s="180">
        <v>0.0</v>
      </c>
      <c r="BT40" s="180">
        <v>0.0</v>
      </c>
      <c r="BU40" s="180">
        <v>0.0</v>
      </c>
      <c r="BV40" s="180">
        <v>0.0</v>
      </c>
      <c r="BW40" s="180">
        <v>6.023160000000001</v>
      </c>
      <c r="BX40" s="180">
        <v>0.0</v>
      </c>
      <c r="BY40" s="180">
        <v>0.0</v>
      </c>
      <c r="BZ40" s="180">
        <v>0.0</v>
      </c>
      <c r="CA40" s="180">
        <v>0.0</v>
      </c>
      <c r="CB40" s="180">
        <v>0.0</v>
      </c>
      <c r="CC40" s="180">
        <v>0.0</v>
      </c>
      <c r="CD40" s="180">
        <v>0.0</v>
      </c>
      <c r="CE40" s="180">
        <v>0.0</v>
      </c>
      <c r="CF40" s="180">
        <v>0.0</v>
      </c>
      <c r="CG40" s="180">
        <v>0.0</v>
      </c>
      <c r="CH40" s="180">
        <v>0.0</v>
      </c>
      <c r="CI40" s="180">
        <v>0.0</v>
      </c>
      <c r="CJ40" s="180">
        <v>0.0</v>
      </c>
      <c r="CK40" s="180">
        <v>0.0</v>
      </c>
      <c r="CL40" s="180">
        <v>0.0</v>
      </c>
      <c r="CM40" s="180">
        <v>0.0</v>
      </c>
      <c r="CN40" s="180">
        <v>3.6504000000000003</v>
      </c>
      <c r="CO40" s="180">
        <v>0.0</v>
      </c>
      <c r="CP40" s="180">
        <v>0.0</v>
      </c>
      <c r="CQ40" s="180">
        <v>0.0</v>
      </c>
      <c r="CR40" s="180">
        <v>0.0</v>
      </c>
      <c r="CS40" s="180">
        <v>0.0</v>
      </c>
      <c r="CT40" s="180">
        <v>0.0</v>
      </c>
      <c r="CU40" s="180">
        <v>0.0</v>
      </c>
      <c r="CV40" s="180">
        <v>0.0</v>
      </c>
      <c r="CW40" s="180">
        <v>2.8665000000000003</v>
      </c>
      <c r="CX40" s="180">
        <v>0.0</v>
      </c>
      <c r="CY40" s="180">
        <v>0.0</v>
      </c>
      <c r="CZ40" s="180">
        <v>0.0</v>
      </c>
      <c r="DA40" s="180">
        <v>0.0</v>
      </c>
      <c r="DB40" s="180">
        <v>0.0</v>
      </c>
      <c r="DC40" s="180">
        <v>0.0</v>
      </c>
      <c r="DD40" s="180">
        <v>0.0</v>
      </c>
      <c r="DE40" s="180">
        <v>0.0</v>
      </c>
      <c r="DF40" s="180">
        <v>0.0</v>
      </c>
      <c r="DG40" s="180">
        <v>0.0</v>
      </c>
      <c r="DH40" s="180">
        <v>0.0</v>
      </c>
      <c r="DI40" s="180">
        <v>0.0</v>
      </c>
      <c r="DJ40" s="180">
        <v>0.0</v>
      </c>
      <c r="DK40" s="180">
        <v>0.0</v>
      </c>
      <c r="DL40" s="180">
        <v>0.0</v>
      </c>
      <c r="DM40" s="180">
        <v>0.0</v>
      </c>
      <c r="DN40" s="180">
        <v>0.0</v>
      </c>
      <c r="DO40" s="180">
        <v>0.0</v>
      </c>
      <c r="DP40" s="180">
        <v>0.0</v>
      </c>
      <c r="DQ40" s="180">
        <v>0.0</v>
      </c>
      <c r="DR40" s="180">
        <v>0.0</v>
      </c>
      <c r="DS40" s="180">
        <v>0.0</v>
      </c>
      <c r="DT40" s="180">
        <v>0.0</v>
      </c>
      <c r="DU40" s="180">
        <v>0.0</v>
      </c>
      <c r="DV40" s="180">
        <v>0.0</v>
      </c>
      <c r="DW40" s="180">
        <v>0.0</v>
      </c>
      <c r="DX40" s="180">
        <v>0.0</v>
      </c>
      <c r="DY40" s="180">
        <v>0.0</v>
      </c>
      <c r="DZ40" s="180">
        <v>0.0</v>
      </c>
      <c r="EA40" s="180">
        <v>0.0</v>
      </c>
      <c r="EB40" s="180">
        <v>0.0</v>
      </c>
      <c r="EC40" s="180">
        <v>0.0</v>
      </c>
      <c r="ED40" s="180">
        <v>0.0</v>
      </c>
      <c r="EE40" s="180">
        <v>0.0</v>
      </c>
      <c r="EF40" s="180">
        <v>0.0</v>
      </c>
      <c r="EG40" s="180">
        <v>0.0</v>
      </c>
      <c r="EH40" s="180">
        <v>0.0</v>
      </c>
      <c r="EI40" s="180">
        <v>0.0</v>
      </c>
      <c r="EJ40" s="180">
        <v>0.0</v>
      </c>
      <c r="EK40" s="375">
        <v>0.0</v>
      </c>
      <c r="EL40" s="50">
        <v>1811039.0</v>
      </c>
      <c r="EM40" s="376">
        <f t="shared" si="1"/>
        <v>67.743</v>
      </c>
    </row>
    <row r="41">
      <c r="A41" s="50">
        <v>1811040.0</v>
      </c>
      <c r="B41" s="374">
        <v>0.0</v>
      </c>
      <c r="C41" s="180">
        <v>7.432425000000002</v>
      </c>
      <c r="D41" s="180">
        <v>0.0</v>
      </c>
      <c r="E41" s="180">
        <v>0.0</v>
      </c>
      <c r="F41" s="180">
        <v>0.0</v>
      </c>
      <c r="G41" s="180">
        <v>0.0</v>
      </c>
      <c r="H41" s="180">
        <v>5.3508000000000004</v>
      </c>
      <c r="I41" s="180">
        <v>0.0</v>
      </c>
      <c r="J41" s="180">
        <v>0.0</v>
      </c>
      <c r="K41" s="180">
        <v>0.0</v>
      </c>
      <c r="L41" s="180">
        <v>0.0</v>
      </c>
      <c r="M41" s="180">
        <v>4.7802299999999995</v>
      </c>
      <c r="N41" s="180">
        <v>0.0</v>
      </c>
      <c r="O41" s="180">
        <v>0.0</v>
      </c>
      <c r="P41" s="180">
        <v>0.0</v>
      </c>
      <c r="Q41" s="180">
        <v>0.0</v>
      </c>
      <c r="R41" s="180">
        <v>12.471029999999999</v>
      </c>
      <c r="S41" s="180">
        <v>0.0</v>
      </c>
      <c r="T41" s="180">
        <v>0.0</v>
      </c>
      <c r="U41" s="180">
        <v>0.0</v>
      </c>
      <c r="V41" s="180">
        <v>0.0</v>
      </c>
      <c r="W41" s="180">
        <v>0.0</v>
      </c>
      <c r="X41" s="180">
        <v>0.0</v>
      </c>
      <c r="Y41" s="180">
        <v>0.0</v>
      </c>
      <c r="Z41" s="180">
        <v>0.0</v>
      </c>
      <c r="AA41" s="180">
        <v>7.188479999999999</v>
      </c>
      <c r="AB41" s="180">
        <v>0.0</v>
      </c>
      <c r="AC41" s="180">
        <v>0.0</v>
      </c>
      <c r="AD41" s="180">
        <v>0.0</v>
      </c>
      <c r="AE41" s="180">
        <v>0.0</v>
      </c>
      <c r="AF41" s="180">
        <v>0.0</v>
      </c>
      <c r="AG41" s="180">
        <v>0.0</v>
      </c>
      <c r="AH41" s="180">
        <v>0.0</v>
      </c>
      <c r="AI41" s="180">
        <v>7.56756</v>
      </c>
      <c r="AJ41" s="180">
        <v>0.0</v>
      </c>
      <c r="AK41" s="180">
        <v>0.0</v>
      </c>
      <c r="AL41" s="180">
        <v>0.0</v>
      </c>
      <c r="AM41" s="180">
        <v>0.0</v>
      </c>
      <c r="AN41" s="180">
        <v>0.0</v>
      </c>
      <c r="AO41" s="180">
        <v>0.0</v>
      </c>
      <c r="AP41" s="180">
        <v>0.0</v>
      </c>
      <c r="AQ41" s="180">
        <v>0.0</v>
      </c>
      <c r="AR41" s="180">
        <v>0.0</v>
      </c>
      <c r="AS41" s="180">
        <v>3.4047</v>
      </c>
      <c r="AT41" s="180">
        <v>0.0</v>
      </c>
      <c r="AU41" s="180">
        <v>0.0</v>
      </c>
      <c r="AV41" s="180">
        <v>0.0</v>
      </c>
      <c r="AW41" s="180">
        <v>0.0</v>
      </c>
      <c r="AX41" s="180">
        <v>0.0</v>
      </c>
      <c r="AY41" s="180">
        <v>0.0</v>
      </c>
      <c r="AZ41" s="180">
        <v>0.0</v>
      </c>
      <c r="BA41" s="180">
        <v>0.0</v>
      </c>
      <c r="BB41" s="180">
        <v>0.0</v>
      </c>
      <c r="BC41" s="180">
        <v>0.0</v>
      </c>
      <c r="BD41" s="180">
        <v>0.0</v>
      </c>
      <c r="BE41" s="180">
        <v>0.0</v>
      </c>
      <c r="BF41" s="180">
        <v>0.0</v>
      </c>
      <c r="BG41" s="180">
        <v>0.0</v>
      </c>
      <c r="BH41" s="180">
        <v>0.0</v>
      </c>
      <c r="BI41" s="180">
        <v>0.0</v>
      </c>
      <c r="BJ41" s="180">
        <v>0.0</v>
      </c>
      <c r="BK41" s="180">
        <v>7.007715</v>
      </c>
      <c r="BL41" s="180">
        <v>0.0</v>
      </c>
      <c r="BM41" s="180">
        <v>0.0</v>
      </c>
      <c r="BN41" s="180">
        <v>0.0</v>
      </c>
      <c r="BO41" s="180">
        <v>0.0</v>
      </c>
      <c r="BP41" s="180">
        <v>0.0</v>
      </c>
      <c r="BQ41" s="180">
        <v>0.0</v>
      </c>
      <c r="BR41" s="180">
        <v>0.0</v>
      </c>
      <c r="BS41" s="180">
        <v>0.0</v>
      </c>
      <c r="BT41" s="180">
        <v>0.0</v>
      </c>
      <c r="BU41" s="180">
        <v>0.0</v>
      </c>
      <c r="BV41" s="180">
        <v>0.0</v>
      </c>
      <c r="BW41" s="180">
        <v>6.023160000000001</v>
      </c>
      <c r="BX41" s="180">
        <v>0.0</v>
      </c>
      <c r="BY41" s="180">
        <v>0.0</v>
      </c>
      <c r="BZ41" s="180">
        <v>0.0</v>
      </c>
      <c r="CA41" s="180">
        <v>0.0</v>
      </c>
      <c r="CB41" s="180">
        <v>0.0</v>
      </c>
      <c r="CC41" s="180">
        <v>0.0</v>
      </c>
      <c r="CD41" s="180">
        <v>0.0</v>
      </c>
      <c r="CE41" s="180">
        <v>0.0</v>
      </c>
      <c r="CF41" s="180">
        <v>0.0</v>
      </c>
      <c r="CG41" s="180">
        <v>0.0</v>
      </c>
      <c r="CH41" s="180">
        <v>0.0</v>
      </c>
      <c r="CI41" s="180">
        <v>0.0</v>
      </c>
      <c r="CJ41" s="180">
        <v>0.0</v>
      </c>
      <c r="CK41" s="180">
        <v>0.0</v>
      </c>
      <c r="CL41" s="180">
        <v>0.0</v>
      </c>
      <c r="CM41" s="180">
        <v>0.0</v>
      </c>
      <c r="CN41" s="180">
        <v>3.6504000000000003</v>
      </c>
      <c r="CO41" s="180">
        <v>0.0</v>
      </c>
      <c r="CP41" s="180">
        <v>0.0</v>
      </c>
      <c r="CQ41" s="180">
        <v>0.0</v>
      </c>
      <c r="CR41" s="180">
        <v>0.0</v>
      </c>
      <c r="CS41" s="180">
        <v>0.0</v>
      </c>
      <c r="CT41" s="180">
        <v>0.0</v>
      </c>
      <c r="CU41" s="180">
        <v>0.0</v>
      </c>
      <c r="CV41" s="180">
        <v>0.0</v>
      </c>
      <c r="CW41" s="180">
        <v>2.8665000000000003</v>
      </c>
      <c r="CX41" s="180">
        <v>0.0</v>
      </c>
      <c r="CY41" s="180">
        <v>0.0</v>
      </c>
      <c r="CZ41" s="180">
        <v>0.0</v>
      </c>
      <c r="DA41" s="180">
        <v>0.0</v>
      </c>
      <c r="DB41" s="180">
        <v>0.0</v>
      </c>
      <c r="DC41" s="180">
        <v>0.0</v>
      </c>
      <c r="DD41" s="180">
        <v>0.0</v>
      </c>
      <c r="DE41" s="180">
        <v>0.0</v>
      </c>
      <c r="DF41" s="180">
        <v>0.0</v>
      </c>
      <c r="DG41" s="180">
        <v>0.0</v>
      </c>
      <c r="DH41" s="180">
        <v>0.0</v>
      </c>
      <c r="DI41" s="180">
        <v>0.0</v>
      </c>
      <c r="DJ41" s="180">
        <v>0.0</v>
      </c>
      <c r="DK41" s="180">
        <v>0.0</v>
      </c>
      <c r="DL41" s="180">
        <v>0.0</v>
      </c>
      <c r="DM41" s="180">
        <v>0.0</v>
      </c>
      <c r="DN41" s="180">
        <v>0.0</v>
      </c>
      <c r="DO41" s="180">
        <v>0.0</v>
      </c>
      <c r="DP41" s="180">
        <v>0.0</v>
      </c>
      <c r="DQ41" s="180">
        <v>0.0</v>
      </c>
      <c r="DR41" s="180">
        <v>0.0</v>
      </c>
      <c r="DS41" s="180">
        <v>0.0</v>
      </c>
      <c r="DT41" s="180">
        <v>0.0</v>
      </c>
      <c r="DU41" s="180">
        <v>0.0</v>
      </c>
      <c r="DV41" s="180">
        <v>0.0</v>
      </c>
      <c r="DW41" s="180">
        <v>0.0</v>
      </c>
      <c r="DX41" s="180">
        <v>0.0</v>
      </c>
      <c r="DY41" s="180">
        <v>0.0</v>
      </c>
      <c r="DZ41" s="180">
        <v>0.0</v>
      </c>
      <c r="EA41" s="180">
        <v>0.0</v>
      </c>
      <c r="EB41" s="180">
        <v>0.0</v>
      </c>
      <c r="EC41" s="180">
        <v>0.0</v>
      </c>
      <c r="ED41" s="180">
        <v>0.0</v>
      </c>
      <c r="EE41" s="180">
        <v>0.0</v>
      </c>
      <c r="EF41" s="180">
        <v>0.0</v>
      </c>
      <c r="EG41" s="180">
        <v>0.0</v>
      </c>
      <c r="EH41" s="180">
        <v>0.0</v>
      </c>
      <c r="EI41" s="180">
        <v>0.0</v>
      </c>
      <c r="EJ41" s="180">
        <v>0.0</v>
      </c>
      <c r="EK41" s="375">
        <v>0.0</v>
      </c>
      <c r="EL41" s="50">
        <v>1811040.0</v>
      </c>
      <c r="EM41" s="376">
        <f t="shared" si="1"/>
        <v>67.743</v>
      </c>
    </row>
    <row r="42">
      <c r="A42" s="50">
        <v>1811041.0</v>
      </c>
      <c r="B42" s="374">
        <v>22.94523</v>
      </c>
      <c r="C42" s="180">
        <v>0.0</v>
      </c>
      <c r="D42" s="180">
        <v>0.0</v>
      </c>
      <c r="E42" s="180">
        <v>0.0</v>
      </c>
      <c r="F42" s="180">
        <v>0.0</v>
      </c>
      <c r="G42" s="180">
        <v>16.052400000000002</v>
      </c>
      <c r="H42" s="180">
        <v>0.0</v>
      </c>
      <c r="I42" s="180">
        <v>0.0</v>
      </c>
      <c r="J42" s="180">
        <v>0.0</v>
      </c>
      <c r="K42" s="180">
        <v>0.0</v>
      </c>
      <c r="L42" s="180">
        <v>14.0595</v>
      </c>
      <c r="M42" s="180">
        <v>0.0</v>
      </c>
      <c r="N42" s="180">
        <v>0.0</v>
      </c>
      <c r="O42" s="180">
        <v>0.0</v>
      </c>
      <c r="P42" s="180">
        <v>0.0</v>
      </c>
      <c r="Q42" s="180">
        <v>0.0</v>
      </c>
      <c r="R42" s="180">
        <v>0.0</v>
      </c>
      <c r="S42" s="180">
        <v>36.297885</v>
      </c>
      <c r="T42" s="180">
        <v>0.0</v>
      </c>
      <c r="U42" s="180">
        <v>0.0</v>
      </c>
      <c r="V42" s="180">
        <v>0.0</v>
      </c>
      <c r="W42" s="180">
        <v>0.0</v>
      </c>
      <c r="X42" s="180">
        <v>0.0</v>
      </c>
      <c r="Y42" s="180">
        <v>0.0</v>
      </c>
      <c r="Z42" s="180">
        <v>0.0</v>
      </c>
      <c r="AA42" s="180">
        <v>21.3408</v>
      </c>
      <c r="AB42" s="180">
        <v>0.0</v>
      </c>
      <c r="AC42" s="180">
        <v>0.0</v>
      </c>
      <c r="AD42" s="180">
        <v>0.0</v>
      </c>
      <c r="AE42" s="180">
        <v>0.0</v>
      </c>
      <c r="AF42" s="180">
        <v>0.0</v>
      </c>
      <c r="AG42" s="180">
        <v>0.0</v>
      </c>
      <c r="AH42" s="180">
        <v>0.0</v>
      </c>
      <c r="AI42" s="180">
        <v>22.932</v>
      </c>
      <c r="AJ42" s="180">
        <v>0.0</v>
      </c>
      <c r="AK42" s="180">
        <v>0.0</v>
      </c>
      <c r="AL42" s="180">
        <v>0.0</v>
      </c>
      <c r="AM42" s="180">
        <v>0.0</v>
      </c>
      <c r="AN42" s="180">
        <v>0.0</v>
      </c>
      <c r="AO42" s="180">
        <v>0.0</v>
      </c>
      <c r="AP42" s="180">
        <v>0.0</v>
      </c>
      <c r="AQ42" s="180">
        <v>0.0</v>
      </c>
      <c r="AR42" s="180">
        <v>0.0</v>
      </c>
      <c r="AS42" s="180">
        <v>10.2141</v>
      </c>
      <c r="AT42" s="180">
        <v>0.0</v>
      </c>
      <c r="AU42" s="180">
        <v>0.0</v>
      </c>
      <c r="AV42" s="180">
        <v>0.0</v>
      </c>
      <c r="AW42" s="180">
        <v>0.0</v>
      </c>
      <c r="AX42" s="180">
        <v>0.0</v>
      </c>
      <c r="AY42" s="180">
        <v>0.0</v>
      </c>
      <c r="AZ42" s="180">
        <v>0.0</v>
      </c>
      <c r="BA42" s="180">
        <v>0.0</v>
      </c>
      <c r="BB42" s="180">
        <v>0.0</v>
      </c>
      <c r="BC42" s="180">
        <v>0.0</v>
      </c>
      <c r="BD42" s="180">
        <v>0.0</v>
      </c>
      <c r="BE42" s="180">
        <v>0.0</v>
      </c>
      <c r="BF42" s="180">
        <v>0.0</v>
      </c>
      <c r="BG42" s="180">
        <v>0.0</v>
      </c>
      <c r="BH42" s="180">
        <v>0.0</v>
      </c>
      <c r="BI42" s="180">
        <v>0.0</v>
      </c>
      <c r="BJ42" s="180">
        <v>0.0</v>
      </c>
      <c r="BK42" s="180">
        <v>20.810789999999997</v>
      </c>
      <c r="BL42" s="180">
        <v>0.0</v>
      </c>
      <c r="BM42" s="180">
        <v>0.0</v>
      </c>
      <c r="BN42" s="180">
        <v>0.0</v>
      </c>
      <c r="BO42" s="180">
        <v>0.0</v>
      </c>
      <c r="BP42" s="180">
        <v>0.0</v>
      </c>
      <c r="BQ42" s="180">
        <v>0.0</v>
      </c>
      <c r="BR42" s="180">
        <v>0.0</v>
      </c>
      <c r="BS42" s="180">
        <v>0.0</v>
      </c>
      <c r="BT42" s="180">
        <v>0.0</v>
      </c>
      <c r="BU42" s="180">
        <v>0.0</v>
      </c>
      <c r="BV42" s="180">
        <v>0.0</v>
      </c>
      <c r="BW42" s="180">
        <v>18.252000000000002</v>
      </c>
      <c r="BX42" s="180">
        <v>0.0</v>
      </c>
      <c r="BY42" s="180">
        <v>0.0</v>
      </c>
      <c r="BZ42" s="180">
        <v>0.0</v>
      </c>
      <c r="CA42" s="180">
        <v>0.0</v>
      </c>
      <c r="CB42" s="180">
        <v>0.0</v>
      </c>
      <c r="CC42" s="180">
        <v>0.0</v>
      </c>
      <c r="CD42" s="180">
        <v>0.0</v>
      </c>
      <c r="CE42" s="180">
        <v>0.0</v>
      </c>
      <c r="CF42" s="180">
        <v>0.0</v>
      </c>
      <c r="CG42" s="180">
        <v>0.0</v>
      </c>
      <c r="CH42" s="180">
        <v>0.0</v>
      </c>
      <c r="CI42" s="180">
        <v>0.0</v>
      </c>
      <c r="CJ42" s="180">
        <v>0.0</v>
      </c>
      <c r="CK42" s="180">
        <v>0.0</v>
      </c>
      <c r="CL42" s="180">
        <v>0.0</v>
      </c>
      <c r="CM42" s="180">
        <v>0.0</v>
      </c>
      <c r="CN42" s="180">
        <v>10.951200000000002</v>
      </c>
      <c r="CO42" s="180">
        <v>0.0</v>
      </c>
      <c r="CP42" s="180">
        <v>0.0</v>
      </c>
      <c r="CQ42" s="180">
        <v>0.0</v>
      </c>
      <c r="CR42" s="180">
        <v>0.0</v>
      </c>
      <c r="CS42" s="180">
        <v>0.0</v>
      </c>
      <c r="CT42" s="180">
        <v>0.0</v>
      </c>
      <c r="CU42" s="180">
        <v>0.0</v>
      </c>
      <c r="CV42" s="180">
        <v>0.0</v>
      </c>
      <c r="CW42" s="180">
        <v>8.5995</v>
      </c>
      <c r="CX42" s="180">
        <v>0.0</v>
      </c>
      <c r="CY42" s="180">
        <v>0.0</v>
      </c>
      <c r="CZ42" s="180">
        <v>0.0</v>
      </c>
      <c r="DA42" s="180">
        <v>0.0</v>
      </c>
      <c r="DB42" s="180">
        <v>0.0</v>
      </c>
      <c r="DC42" s="180">
        <v>0.0</v>
      </c>
      <c r="DD42" s="180">
        <v>0.0</v>
      </c>
      <c r="DE42" s="180">
        <v>0.0</v>
      </c>
      <c r="DF42" s="180">
        <v>0.0</v>
      </c>
      <c r="DG42" s="180">
        <v>0.0</v>
      </c>
      <c r="DH42" s="180">
        <v>0.0</v>
      </c>
      <c r="DI42" s="180">
        <v>0.0</v>
      </c>
      <c r="DJ42" s="180">
        <v>0.0</v>
      </c>
      <c r="DK42" s="180">
        <v>0.0</v>
      </c>
      <c r="DL42" s="180">
        <v>0.0</v>
      </c>
      <c r="DM42" s="180">
        <v>0.0</v>
      </c>
      <c r="DN42" s="180">
        <v>0.0</v>
      </c>
      <c r="DO42" s="180">
        <v>0.0</v>
      </c>
      <c r="DP42" s="180">
        <v>0.0</v>
      </c>
      <c r="DQ42" s="180">
        <v>0.0</v>
      </c>
      <c r="DR42" s="180">
        <v>0.0</v>
      </c>
      <c r="DS42" s="180">
        <v>0.0</v>
      </c>
      <c r="DT42" s="180">
        <v>0.0</v>
      </c>
      <c r="DU42" s="180">
        <v>0.0</v>
      </c>
      <c r="DV42" s="180">
        <v>0.0</v>
      </c>
      <c r="DW42" s="180">
        <v>0.0</v>
      </c>
      <c r="DX42" s="180">
        <v>0.0</v>
      </c>
      <c r="DY42" s="180">
        <v>0.0</v>
      </c>
      <c r="DZ42" s="180">
        <v>0.0</v>
      </c>
      <c r="EA42" s="180">
        <v>0.0</v>
      </c>
      <c r="EB42" s="180">
        <v>0.0</v>
      </c>
      <c r="EC42" s="180">
        <v>0.0</v>
      </c>
      <c r="ED42" s="180">
        <v>0.0</v>
      </c>
      <c r="EE42" s="180">
        <v>0.0</v>
      </c>
      <c r="EF42" s="180">
        <v>0.0</v>
      </c>
      <c r="EG42" s="180">
        <v>0.0</v>
      </c>
      <c r="EH42" s="180">
        <v>0.0</v>
      </c>
      <c r="EI42" s="180">
        <v>0.0</v>
      </c>
      <c r="EJ42" s="180">
        <v>0.0</v>
      </c>
      <c r="EK42" s="375">
        <v>0.0</v>
      </c>
      <c r="EL42" s="50">
        <v>1811041.0</v>
      </c>
      <c r="EM42" s="376">
        <f t="shared" si="1"/>
        <v>202.455405</v>
      </c>
    </row>
    <row r="43">
      <c r="A43" s="50">
        <v>1811042.0</v>
      </c>
      <c r="B43" s="374">
        <v>69.069825</v>
      </c>
      <c r="C43" s="180">
        <v>0.0</v>
      </c>
      <c r="D43" s="180">
        <v>0.0</v>
      </c>
      <c r="E43" s="180">
        <v>0.0</v>
      </c>
      <c r="F43" s="180">
        <v>0.0</v>
      </c>
      <c r="G43" s="180">
        <v>48.1572</v>
      </c>
      <c r="H43" s="180">
        <v>0.0</v>
      </c>
      <c r="I43" s="180">
        <v>0.0</v>
      </c>
      <c r="J43" s="180">
        <v>0.0</v>
      </c>
      <c r="K43" s="180">
        <v>0.0</v>
      </c>
      <c r="L43" s="180">
        <v>42.1785</v>
      </c>
      <c r="M43" s="180">
        <v>0.0</v>
      </c>
      <c r="N43" s="180">
        <v>0.0</v>
      </c>
      <c r="O43" s="180">
        <v>0.0</v>
      </c>
      <c r="P43" s="180">
        <v>0.0</v>
      </c>
      <c r="Q43" s="180">
        <v>0.0</v>
      </c>
      <c r="R43" s="180">
        <v>0.0</v>
      </c>
      <c r="S43" s="180">
        <v>108.893655</v>
      </c>
      <c r="T43" s="180">
        <v>0.0</v>
      </c>
      <c r="U43" s="180">
        <v>0.0</v>
      </c>
      <c r="V43" s="180">
        <v>0.0</v>
      </c>
      <c r="W43" s="180">
        <v>0.0</v>
      </c>
      <c r="X43" s="180">
        <v>0.0</v>
      </c>
      <c r="Y43" s="180">
        <v>0.0</v>
      </c>
      <c r="Z43" s="180">
        <v>0.0</v>
      </c>
      <c r="AA43" s="180">
        <v>64.0224</v>
      </c>
      <c r="AB43" s="180">
        <v>0.0</v>
      </c>
      <c r="AC43" s="180">
        <v>0.0</v>
      </c>
      <c r="AD43" s="180">
        <v>0.0</v>
      </c>
      <c r="AE43" s="180">
        <v>0.0</v>
      </c>
      <c r="AF43" s="180">
        <v>0.0</v>
      </c>
      <c r="AG43" s="180">
        <v>0.0</v>
      </c>
      <c r="AH43" s="180">
        <v>0.0</v>
      </c>
      <c r="AI43" s="180">
        <v>68.79599999999999</v>
      </c>
      <c r="AJ43" s="180">
        <v>0.0</v>
      </c>
      <c r="AK43" s="180">
        <v>0.0</v>
      </c>
      <c r="AL43" s="180">
        <v>0.0</v>
      </c>
      <c r="AM43" s="180">
        <v>0.0</v>
      </c>
      <c r="AN43" s="180">
        <v>0.0</v>
      </c>
      <c r="AO43" s="180">
        <v>0.0</v>
      </c>
      <c r="AP43" s="180">
        <v>0.0</v>
      </c>
      <c r="AQ43" s="180">
        <v>0.0</v>
      </c>
      <c r="AR43" s="180">
        <v>0.0</v>
      </c>
      <c r="AS43" s="180">
        <v>30.6423</v>
      </c>
      <c r="AT43" s="180">
        <v>0.0</v>
      </c>
      <c r="AU43" s="180">
        <v>0.0</v>
      </c>
      <c r="AV43" s="180">
        <v>0.0</v>
      </c>
      <c r="AW43" s="180">
        <v>0.0</v>
      </c>
      <c r="AX43" s="180">
        <v>0.0</v>
      </c>
      <c r="AY43" s="180">
        <v>0.0</v>
      </c>
      <c r="AZ43" s="180">
        <v>0.0</v>
      </c>
      <c r="BA43" s="180">
        <v>0.0</v>
      </c>
      <c r="BB43" s="180">
        <v>0.0</v>
      </c>
      <c r="BC43" s="180">
        <v>0.0</v>
      </c>
      <c r="BD43" s="180">
        <v>0.0</v>
      </c>
      <c r="BE43" s="180">
        <v>0.0</v>
      </c>
      <c r="BF43" s="180">
        <v>0.0</v>
      </c>
      <c r="BG43" s="180">
        <v>0.0</v>
      </c>
      <c r="BH43" s="180">
        <v>0.0</v>
      </c>
      <c r="BI43" s="180">
        <v>0.0</v>
      </c>
      <c r="BJ43" s="180">
        <v>0.0</v>
      </c>
      <c r="BK43" s="180">
        <v>0.0</v>
      </c>
      <c r="BL43" s="180">
        <v>0.0</v>
      </c>
      <c r="BM43" s="180">
        <v>0.0</v>
      </c>
      <c r="BN43" s="180">
        <v>0.0</v>
      </c>
      <c r="BO43" s="180">
        <v>0.0</v>
      </c>
      <c r="BP43" s="180">
        <v>0.0</v>
      </c>
      <c r="BQ43" s="180">
        <v>0.0</v>
      </c>
      <c r="BR43" s="180">
        <v>0.0</v>
      </c>
      <c r="BS43" s="180">
        <v>0.0</v>
      </c>
      <c r="BT43" s="180">
        <v>0.0</v>
      </c>
      <c r="BU43" s="180">
        <v>0.0</v>
      </c>
      <c r="BV43" s="180">
        <v>0.0</v>
      </c>
      <c r="BW43" s="180">
        <v>54.756</v>
      </c>
      <c r="BX43" s="180">
        <v>0.0</v>
      </c>
      <c r="BY43" s="180">
        <v>0.0</v>
      </c>
      <c r="BZ43" s="180">
        <v>0.0</v>
      </c>
      <c r="CA43" s="180">
        <v>0.0</v>
      </c>
      <c r="CB43" s="180">
        <v>0.0</v>
      </c>
      <c r="CC43" s="180">
        <v>0.0</v>
      </c>
      <c r="CD43" s="180">
        <v>0.0</v>
      </c>
      <c r="CE43" s="180">
        <v>0.0</v>
      </c>
      <c r="CF43" s="180">
        <v>0.0</v>
      </c>
      <c r="CG43" s="180">
        <v>0.0</v>
      </c>
      <c r="CH43" s="180">
        <v>0.0</v>
      </c>
      <c r="CI43" s="180">
        <v>0.0</v>
      </c>
      <c r="CJ43" s="180">
        <v>0.0</v>
      </c>
      <c r="CK43" s="180">
        <v>0.0</v>
      </c>
      <c r="CL43" s="180">
        <v>0.0</v>
      </c>
      <c r="CM43" s="180">
        <v>0.0</v>
      </c>
      <c r="CN43" s="180">
        <v>32.8536</v>
      </c>
      <c r="CO43" s="180">
        <v>0.0</v>
      </c>
      <c r="CP43" s="180">
        <v>0.0</v>
      </c>
      <c r="CQ43" s="180">
        <v>0.0</v>
      </c>
      <c r="CR43" s="180">
        <v>0.0</v>
      </c>
      <c r="CS43" s="180">
        <v>0.0</v>
      </c>
      <c r="CT43" s="180">
        <v>0.0</v>
      </c>
      <c r="CU43" s="180">
        <v>0.0</v>
      </c>
      <c r="CV43" s="180">
        <v>0.0</v>
      </c>
      <c r="CW43" s="180">
        <v>25.798500000000004</v>
      </c>
      <c r="CX43" s="180">
        <v>0.0</v>
      </c>
      <c r="CY43" s="180">
        <v>0.0</v>
      </c>
      <c r="CZ43" s="180">
        <v>0.0</v>
      </c>
      <c r="DA43" s="180">
        <v>0.0</v>
      </c>
      <c r="DB43" s="180">
        <v>0.0</v>
      </c>
      <c r="DC43" s="180">
        <v>0.0</v>
      </c>
      <c r="DD43" s="180">
        <v>0.0</v>
      </c>
      <c r="DE43" s="180">
        <v>0.0</v>
      </c>
      <c r="DF43" s="180">
        <v>0.0</v>
      </c>
      <c r="DG43" s="180">
        <v>0.0</v>
      </c>
      <c r="DH43" s="180">
        <v>0.0</v>
      </c>
      <c r="DI43" s="180">
        <v>0.0</v>
      </c>
      <c r="DJ43" s="180">
        <v>0.0</v>
      </c>
      <c r="DK43" s="180">
        <v>0.0</v>
      </c>
      <c r="DL43" s="180">
        <v>0.0</v>
      </c>
      <c r="DM43" s="180">
        <v>0.0</v>
      </c>
      <c r="DN43" s="180">
        <v>0.0</v>
      </c>
      <c r="DO43" s="180">
        <v>0.0</v>
      </c>
      <c r="DP43" s="180">
        <v>0.0</v>
      </c>
      <c r="DQ43" s="180">
        <v>0.0</v>
      </c>
      <c r="DR43" s="180">
        <v>0.0</v>
      </c>
      <c r="DS43" s="180">
        <v>0.0</v>
      </c>
      <c r="DT43" s="180">
        <v>0.0</v>
      </c>
      <c r="DU43" s="180">
        <v>0.0</v>
      </c>
      <c r="DV43" s="180">
        <v>0.0</v>
      </c>
      <c r="DW43" s="180">
        <v>0.0</v>
      </c>
      <c r="DX43" s="180">
        <v>0.0</v>
      </c>
      <c r="DY43" s="180">
        <v>0.0</v>
      </c>
      <c r="DZ43" s="180">
        <v>0.0</v>
      </c>
      <c r="EA43" s="180">
        <v>0.0</v>
      </c>
      <c r="EB43" s="180">
        <v>0.0</v>
      </c>
      <c r="EC43" s="180">
        <v>0.0</v>
      </c>
      <c r="ED43" s="180">
        <v>0.0</v>
      </c>
      <c r="EE43" s="180">
        <v>0.0</v>
      </c>
      <c r="EF43" s="180">
        <v>0.0</v>
      </c>
      <c r="EG43" s="180">
        <v>0.0</v>
      </c>
      <c r="EH43" s="180">
        <v>0.0</v>
      </c>
      <c r="EI43" s="180">
        <v>0.0</v>
      </c>
      <c r="EJ43" s="180">
        <v>0.0</v>
      </c>
      <c r="EK43" s="375">
        <v>0.0</v>
      </c>
      <c r="EL43" s="50">
        <v>1811042.0</v>
      </c>
      <c r="EM43" s="376">
        <f t="shared" si="1"/>
        <v>545.16798</v>
      </c>
    </row>
    <row r="44">
      <c r="A44" s="50">
        <v>1811043.0</v>
      </c>
      <c r="B44" s="374">
        <v>7.726455</v>
      </c>
      <c r="C44" s="180">
        <v>0.0</v>
      </c>
      <c r="D44" s="180">
        <v>0.0</v>
      </c>
      <c r="E44" s="180">
        <v>0.0</v>
      </c>
      <c r="F44" s="180">
        <v>0.0</v>
      </c>
      <c r="G44" s="180">
        <v>5.3508000000000004</v>
      </c>
      <c r="H44" s="180">
        <v>0.0</v>
      </c>
      <c r="I44" s="180">
        <v>0.0</v>
      </c>
      <c r="J44" s="180">
        <v>0.0</v>
      </c>
      <c r="K44" s="180">
        <v>0.0</v>
      </c>
      <c r="L44" s="180">
        <v>4.641</v>
      </c>
      <c r="M44" s="180">
        <v>0.0</v>
      </c>
      <c r="N44" s="180">
        <v>0.0</v>
      </c>
      <c r="O44" s="180">
        <v>0.0</v>
      </c>
      <c r="P44" s="180">
        <v>0.0</v>
      </c>
      <c r="Q44" s="180">
        <v>0.0</v>
      </c>
      <c r="R44" s="180">
        <v>0.0</v>
      </c>
      <c r="S44" s="180">
        <v>12.21909</v>
      </c>
      <c r="T44" s="180">
        <v>0.0</v>
      </c>
      <c r="U44" s="180">
        <v>0.0</v>
      </c>
      <c r="V44" s="180">
        <v>0.0</v>
      </c>
      <c r="W44" s="180">
        <v>0.0</v>
      </c>
      <c r="X44" s="180">
        <v>0.0</v>
      </c>
      <c r="Y44" s="180">
        <v>0.0</v>
      </c>
      <c r="Z44" s="180">
        <v>0.0</v>
      </c>
      <c r="AA44" s="180">
        <v>7.188479999999999</v>
      </c>
      <c r="AB44" s="180">
        <v>0.0</v>
      </c>
      <c r="AC44" s="180">
        <v>0.0</v>
      </c>
      <c r="AD44" s="180">
        <v>0.0</v>
      </c>
      <c r="AE44" s="180">
        <v>0.0</v>
      </c>
      <c r="AF44" s="180">
        <v>0.0</v>
      </c>
      <c r="AG44" s="180">
        <v>0.0</v>
      </c>
      <c r="AH44" s="180">
        <v>0.0</v>
      </c>
      <c r="AI44" s="180">
        <v>7.56756</v>
      </c>
      <c r="AJ44" s="180">
        <v>0.0</v>
      </c>
      <c r="AK44" s="180">
        <v>0.0</v>
      </c>
      <c r="AL44" s="180">
        <v>0.0</v>
      </c>
      <c r="AM44" s="180">
        <v>0.0</v>
      </c>
      <c r="AN44" s="180">
        <v>0.0</v>
      </c>
      <c r="AO44" s="180">
        <v>0.0</v>
      </c>
      <c r="AP44" s="180">
        <v>0.0</v>
      </c>
      <c r="AQ44" s="180">
        <v>0.0</v>
      </c>
      <c r="AR44" s="180">
        <v>0.0</v>
      </c>
      <c r="AS44" s="180">
        <v>3.4047</v>
      </c>
      <c r="AT44" s="180">
        <v>0.0</v>
      </c>
      <c r="AU44" s="180">
        <v>0.0</v>
      </c>
      <c r="AV44" s="180">
        <v>0.0</v>
      </c>
      <c r="AW44" s="180">
        <v>0.0</v>
      </c>
      <c r="AX44" s="180">
        <v>0.0</v>
      </c>
      <c r="AY44" s="180">
        <v>0.0</v>
      </c>
      <c r="AZ44" s="180">
        <v>0.0</v>
      </c>
      <c r="BA44" s="180">
        <v>0.0</v>
      </c>
      <c r="BB44" s="180">
        <v>0.0</v>
      </c>
      <c r="BC44" s="180">
        <v>0.0</v>
      </c>
      <c r="BD44" s="180">
        <v>0.0</v>
      </c>
      <c r="BE44" s="180">
        <v>0.0</v>
      </c>
      <c r="BF44" s="180">
        <v>0.0</v>
      </c>
      <c r="BG44" s="180">
        <v>0.0</v>
      </c>
      <c r="BH44" s="180">
        <v>0.0</v>
      </c>
      <c r="BI44" s="180">
        <v>0.0</v>
      </c>
      <c r="BJ44" s="180">
        <v>0.0</v>
      </c>
      <c r="BK44" s="180">
        <v>0.0</v>
      </c>
      <c r="BL44" s="180">
        <v>0.0</v>
      </c>
      <c r="BM44" s="180">
        <v>0.0</v>
      </c>
      <c r="BN44" s="180">
        <v>0.0</v>
      </c>
      <c r="BO44" s="180">
        <v>0.0</v>
      </c>
      <c r="BP44" s="180">
        <v>0.0</v>
      </c>
      <c r="BQ44" s="180">
        <v>0.0</v>
      </c>
      <c r="BR44" s="180">
        <v>0.0</v>
      </c>
      <c r="BS44" s="180">
        <v>0.0</v>
      </c>
      <c r="BT44" s="180">
        <v>0.0</v>
      </c>
      <c r="BU44" s="180">
        <v>0.0</v>
      </c>
      <c r="BV44" s="180">
        <v>0.0</v>
      </c>
      <c r="BW44" s="180">
        <v>6.023160000000001</v>
      </c>
      <c r="BX44" s="180">
        <v>0.0</v>
      </c>
      <c r="BY44" s="180">
        <v>0.0</v>
      </c>
      <c r="BZ44" s="180">
        <v>0.0</v>
      </c>
      <c r="CA44" s="180">
        <v>0.0</v>
      </c>
      <c r="CB44" s="180">
        <v>0.0</v>
      </c>
      <c r="CC44" s="180">
        <v>0.0</v>
      </c>
      <c r="CD44" s="180">
        <v>0.0</v>
      </c>
      <c r="CE44" s="180">
        <v>0.0</v>
      </c>
      <c r="CF44" s="180">
        <v>0.0</v>
      </c>
      <c r="CG44" s="180">
        <v>0.0</v>
      </c>
      <c r="CH44" s="180">
        <v>0.0</v>
      </c>
      <c r="CI44" s="180">
        <v>0.0</v>
      </c>
      <c r="CJ44" s="180">
        <v>0.0</v>
      </c>
      <c r="CK44" s="180">
        <v>0.0</v>
      </c>
      <c r="CL44" s="180">
        <v>0.0</v>
      </c>
      <c r="CM44" s="180">
        <v>0.0</v>
      </c>
      <c r="CN44" s="180">
        <v>3.6504000000000003</v>
      </c>
      <c r="CO44" s="180">
        <v>0.0</v>
      </c>
      <c r="CP44" s="180">
        <v>0.0</v>
      </c>
      <c r="CQ44" s="180">
        <v>0.0</v>
      </c>
      <c r="CR44" s="180">
        <v>0.0</v>
      </c>
      <c r="CS44" s="180">
        <v>0.0</v>
      </c>
      <c r="CT44" s="180">
        <v>0.0</v>
      </c>
      <c r="CU44" s="180">
        <v>0.0</v>
      </c>
      <c r="CV44" s="180">
        <v>0.0</v>
      </c>
      <c r="CW44" s="180">
        <v>2.8665000000000003</v>
      </c>
      <c r="CX44" s="180">
        <v>0.0</v>
      </c>
      <c r="CY44" s="180">
        <v>0.0</v>
      </c>
      <c r="CZ44" s="180">
        <v>0.0</v>
      </c>
      <c r="DA44" s="180">
        <v>0.0</v>
      </c>
      <c r="DB44" s="180">
        <v>0.0</v>
      </c>
      <c r="DC44" s="180">
        <v>0.0</v>
      </c>
      <c r="DD44" s="180">
        <v>0.0</v>
      </c>
      <c r="DE44" s="180">
        <v>0.0</v>
      </c>
      <c r="DF44" s="180">
        <v>0.0</v>
      </c>
      <c r="DG44" s="180">
        <v>0.0</v>
      </c>
      <c r="DH44" s="180">
        <v>0.0</v>
      </c>
      <c r="DI44" s="180">
        <v>0.0</v>
      </c>
      <c r="DJ44" s="180">
        <v>0.0</v>
      </c>
      <c r="DK44" s="180">
        <v>0.0</v>
      </c>
      <c r="DL44" s="180">
        <v>0.0</v>
      </c>
      <c r="DM44" s="180">
        <v>0.0</v>
      </c>
      <c r="DN44" s="180">
        <v>0.0</v>
      </c>
      <c r="DO44" s="180">
        <v>0.0</v>
      </c>
      <c r="DP44" s="180">
        <v>0.0</v>
      </c>
      <c r="DQ44" s="180">
        <v>0.0</v>
      </c>
      <c r="DR44" s="180">
        <v>0.0</v>
      </c>
      <c r="DS44" s="180">
        <v>0.0</v>
      </c>
      <c r="DT44" s="180">
        <v>0.0</v>
      </c>
      <c r="DU44" s="180">
        <v>0.0</v>
      </c>
      <c r="DV44" s="180">
        <v>0.0</v>
      </c>
      <c r="DW44" s="180">
        <v>0.0</v>
      </c>
      <c r="DX44" s="180">
        <v>0.0</v>
      </c>
      <c r="DY44" s="180">
        <v>0.0</v>
      </c>
      <c r="DZ44" s="180">
        <v>0.0</v>
      </c>
      <c r="EA44" s="180">
        <v>0.0</v>
      </c>
      <c r="EB44" s="180">
        <v>0.0</v>
      </c>
      <c r="EC44" s="180">
        <v>0.0</v>
      </c>
      <c r="ED44" s="180">
        <v>0.0</v>
      </c>
      <c r="EE44" s="180">
        <v>0.0</v>
      </c>
      <c r="EF44" s="180">
        <v>0.0</v>
      </c>
      <c r="EG44" s="180">
        <v>0.0</v>
      </c>
      <c r="EH44" s="180">
        <v>0.0</v>
      </c>
      <c r="EI44" s="180">
        <v>0.0</v>
      </c>
      <c r="EJ44" s="180">
        <v>0.0</v>
      </c>
      <c r="EK44" s="375">
        <v>0.0</v>
      </c>
      <c r="EL44" s="50">
        <v>1811043.0</v>
      </c>
      <c r="EM44" s="376">
        <f t="shared" si="1"/>
        <v>60.638145</v>
      </c>
    </row>
    <row r="45">
      <c r="A45" s="50">
        <v>1811044.0</v>
      </c>
      <c r="B45" s="374">
        <v>0.0</v>
      </c>
      <c r="C45" s="180">
        <v>7.432425000000002</v>
      </c>
      <c r="D45" s="180">
        <v>0.0</v>
      </c>
      <c r="E45" s="180">
        <v>0.0</v>
      </c>
      <c r="F45" s="180">
        <v>0.0</v>
      </c>
      <c r="G45" s="180">
        <v>0.0</v>
      </c>
      <c r="H45" s="180">
        <v>5.3508000000000004</v>
      </c>
      <c r="I45" s="180">
        <v>0.0</v>
      </c>
      <c r="J45" s="180">
        <v>0.0</v>
      </c>
      <c r="K45" s="180">
        <v>0.0</v>
      </c>
      <c r="L45" s="180">
        <v>0.0</v>
      </c>
      <c r="M45" s="180">
        <v>4.7802299999999995</v>
      </c>
      <c r="N45" s="180">
        <v>0.0</v>
      </c>
      <c r="O45" s="180">
        <v>0.0</v>
      </c>
      <c r="P45" s="180">
        <v>0.0</v>
      </c>
      <c r="Q45" s="180">
        <v>0.0</v>
      </c>
      <c r="R45" s="180">
        <v>0.0</v>
      </c>
      <c r="S45" s="180">
        <v>12.21909</v>
      </c>
      <c r="T45" s="180">
        <v>0.0</v>
      </c>
      <c r="U45" s="180">
        <v>0.0</v>
      </c>
      <c r="V45" s="180">
        <v>0.0</v>
      </c>
      <c r="W45" s="180">
        <v>0.0</v>
      </c>
      <c r="X45" s="180">
        <v>0.0</v>
      </c>
      <c r="Y45" s="180">
        <v>0.0</v>
      </c>
      <c r="Z45" s="180">
        <v>7.63776</v>
      </c>
      <c r="AA45" s="180">
        <v>0.0</v>
      </c>
      <c r="AB45" s="180">
        <v>0.0</v>
      </c>
      <c r="AC45" s="180">
        <v>0.0</v>
      </c>
      <c r="AD45" s="180">
        <v>0.0</v>
      </c>
      <c r="AE45" s="180">
        <v>0.0</v>
      </c>
      <c r="AF45" s="180">
        <v>0.0</v>
      </c>
      <c r="AG45" s="180">
        <v>0.0</v>
      </c>
      <c r="AH45" s="180">
        <v>7.95366</v>
      </c>
      <c r="AI45" s="180">
        <v>0.0</v>
      </c>
      <c r="AJ45" s="180">
        <v>0.0</v>
      </c>
      <c r="AK45" s="180">
        <v>0.0</v>
      </c>
      <c r="AL45" s="180">
        <v>0.0</v>
      </c>
      <c r="AM45" s="180">
        <v>0.0</v>
      </c>
      <c r="AN45" s="180">
        <v>0.0</v>
      </c>
      <c r="AO45" s="180">
        <v>0.0</v>
      </c>
      <c r="AP45" s="180">
        <v>0.0</v>
      </c>
      <c r="AQ45" s="180">
        <v>0.0</v>
      </c>
      <c r="AR45" s="180">
        <v>0.0</v>
      </c>
      <c r="AS45" s="180">
        <v>3.4047</v>
      </c>
      <c r="AT45" s="180">
        <v>0.0</v>
      </c>
      <c r="AU45" s="180">
        <v>0.0</v>
      </c>
      <c r="AV45" s="180">
        <v>0.0</v>
      </c>
      <c r="AW45" s="180">
        <v>0.0</v>
      </c>
      <c r="AX45" s="180">
        <v>0.0</v>
      </c>
      <c r="AY45" s="180">
        <v>0.0</v>
      </c>
      <c r="AZ45" s="180">
        <v>0.0</v>
      </c>
      <c r="BA45" s="180">
        <v>0.0</v>
      </c>
      <c r="BB45" s="180">
        <v>0.0</v>
      </c>
      <c r="BC45" s="180">
        <v>0.0</v>
      </c>
      <c r="BD45" s="180">
        <v>0.0</v>
      </c>
      <c r="BE45" s="180">
        <v>0.0</v>
      </c>
      <c r="BF45" s="180">
        <v>0.0</v>
      </c>
      <c r="BG45" s="180">
        <v>0.0</v>
      </c>
      <c r="BH45" s="180">
        <v>0.0</v>
      </c>
      <c r="BI45" s="180">
        <v>0.0</v>
      </c>
      <c r="BJ45" s="180">
        <v>0.0</v>
      </c>
      <c r="BK45" s="180">
        <v>0.0</v>
      </c>
      <c r="BL45" s="180">
        <v>0.0</v>
      </c>
      <c r="BM45" s="180">
        <v>0.0</v>
      </c>
      <c r="BN45" s="180">
        <v>0.0</v>
      </c>
      <c r="BO45" s="180">
        <v>0.0</v>
      </c>
      <c r="BP45" s="180">
        <v>0.0</v>
      </c>
      <c r="BQ45" s="180">
        <v>0.0</v>
      </c>
      <c r="BR45" s="180">
        <v>0.0</v>
      </c>
      <c r="BS45" s="180">
        <v>0.0</v>
      </c>
      <c r="BT45" s="180">
        <v>0.0</v>
      </c>
      <c r="BU45" s="180">
        <v>0.0</v>
      </c>
      <c r="BV45" s="180">
        <v>0.0</v>
      </c>
      <c r="BW45" s="180">
        <v>0.0</v>
      </c>
      <c r="BX45" s="180">
        <v>0.0</v>
      </c>
      <c r="BY45" s="180">
        <v>0.0</v>
      </c>
      <c r="BZ45" s="180">
        <v>0.0</v>
      </c>
      <c r="CA45" s="180">
        <v>0.0</v>
      </c>
      <c r="CB45" s="180">
        <v>0.0</v>
      </c>
      <c r="CC45" s="180">
        <v>0.0</v>
      </c>
      <c r="CD45" s="180">
        <v>0.0</v>
      </c>
      <c r="CE45" s="180">
        <v>8.1081</v>
      </c>
      <c r="CF45" s="180">
        <v>0.0</v>
      </c>
      <c r="CG45" s="180">
        <v>0.0</v>
      </c>
      <c r="CH45" s="180">
        <v>0.0</v>
      </c>
      <c r="CI45" s="180">
        <v>0.0</v>
      </c>
      <c r="CJ45" s="180">
        <v>0.0</v>
      </c>
      <c r="CK45" s="180">
        <v>0.0</v>
      </c>
      <c r="CL45" s="180">
        <v>0.0</v>
      </c>
      <c r="CM45" s="180">
        <v>0.0</v>
      </c>
      <c r="CN45" s="180">
        <v>3.6504000000000003</v>
      </c>
      <c r="CO45" s="180">
        <v>0.0</v>
      </c>
      <c r="CP45" s="180">
        <v>0.0</v>
      </c>
      <c r="CQ45" s="180">
        <v>0.0</v>
      </c>
      <c r="CR45" s="180">
        <v>0.0</v>
      </c>
      <c r="CS45" s="180">
        <v>0.0</v>
      </c>
      <c r="CT45" s="180">
        <v>0.0</v>
      </c>
      <c r="CU45" s="180">
        <v>0.0</v>
      </c>
      <c r="CV45" s="180">
        <v>2.5935</v>
      </c>
      <c r="CW45" s="180">
        <v>0.0</v>
      </c>
      <c r="CX45" s="180">
        <v>0.0</v>
      </c>
      <c r="CY45" s="180">
        <v>0.0</v>
      </c>
      <c r="CZ45" s="180">
        <v>0.0</v>
      </c>
      <c r="DA45" s="180">
        <v>0.0</v>
      </c>
      <c r="DB45" s="180">
        <v>0.0</v>
      </c>
      <c r="DC45" s="180">
        <v>0.0</v>
      </c>
      <c r="DD45" s="180">
        <v>0.0</v>
      </c>
      <c r="DE45" s="180">
        <v>0.0</v>
      </c>
      <c r="DF45" s="180">
        <v>0.0</v>
      </c>
      <c r="DG45" s="180">
        <v>0.0</v>
      </c>
      <c r="DH45" s="180">
        <v>0.0</v>
      </c>
      <c r="DI45" s="180">
        <v>0.0</v>
      </c>
      <c r="DJ45" s="180">
        <v>0.0</v>
      </c>
      <c r="DK45" s="180">
        <v>0.0</v>
      </c>
      <c r="DL45" s="180">
        <v>0.0</v>
      </c>
      <c r="DM45" s="180">
        <v>0.0</v>
      </c>
      <c r="DN45" s="180">
        <v>0.0</v>
      </c>
      <c r="DO45" s="180">
        <v>0.0</v>
      </c>
      <c r="DP45" s="180">
        <v>0.0</v>
      </c>
      <c r="DQ45" s="180">
        <v>0.0</v>
      </c>
      <c r="DR45" s="180">
        <v>0.0</v>
      </c>
      <c r="DS45" s="180">
        <v>0.0</v>
      </c>
      <c r="DT45" s="180">
        <v>0.0</v>
      </c>
      <c r="DU45" s="180">
        <v>0.0</v>
      </c>
      <c r="DV45" s="180">
        <v>0.0</v>
      </c>
      <c r="DW45" s="180">
        <v>0.0</v>
      </c>
      <c r="DX45" s="180">
        <v>0.0</v>
      </c>
      <c r="DY45" s="180">
        <v>0.0</v>
      </c>
      <c r="DZ45" s="180">
        <v>0.0</v>
      </c>
      <c r="EA45" s="180">
        <v>0.0</v>
      </c>
      <c r="EB45" s="180">
        <v>0.0</v>
      </c>
      <c r="EC45" s="180">
        <v>0.0</v>
      </c>
      <c r="ED45" s="180">
        <v>0.0</v>
      </c>
      <c r="EE45" s="180">
        <v>0.0</v>
      </c>
      <c r="EF45" s="180">
        <v>0.0</v>
      </c>
      <c r="EG45" s="180">
        <v>0.0</v>
      </c>
      <c r="EH45" s="180">
        <v>0.0</v>
      </c>
      <c r="EI45" s="180">
        <v>0.0</v>
      </c>
      <c r="EJ45" s="180">
        <v>0.0</v>
      </c>
      <c r="EK45" s="375">
        <v>0.0</v>
      </c>
      <c r="EL45" s="50">
        <v>1811044.0</v>
      </c>
      <c r="EM45" s="376">
        <f t="shared" si="1"/>
        <v>63.130665</v>
      </c>
    </row>
    <row r="46">
      <c r="A46" s="50">
        <v>1811045.0</v>
      </c>
      <c r="B46" s="374">
        <v>0.0</v>
      </c>
      <c r="C46" s="180">
        <v>110.58547500000003</v>
      </c>
      <c r="D46" s="180">
        <v>0.0</v>
      </c>
      <c r="E46" s="180">
        <v>0.0</v>
      </c>
      <c r="F46" s="180">
        <v>0.0</v>
      </c>
      <c r="G46" s="180">
        <v>0.0</v>
      </c>
      <c r="H46" s="180">
        <v>80.262</v>
      </c>
      <c r="I46" s="180">
        <v>0.0</v>
      </c>
      <c r="J46" s="180">
        <v>0.0</v>
      </c>
      <c r="K46" s="180">
        <v>0.0</v>
      </c>
      <c r="L46" s="180">
        <v>0.0</v>
      </c>
      <c r="M46" s="180">
        <v>72.26583</v>
      </c>
      <c r="N46" s="180">
        <v>0.0</v>
      </c>
      <c r="O46" s="180">
        <v>0.0</v>
      </c>
      <c r="P46" s="180">
        <v>0.0</v>
      </c>
      <c r="Q46" s="180">
        <v>0.0</v>
      </c>
      <c r="R46" s="180">
        <v>0.0</v>
      </c>
      <c r="S46" s="180">
        <v>181.489425</v>
      </c>
      <c r="T46" s="180">
        <v>0.0</v>
      </c>
      <c r="U46" s="180">
        <v>0.0</v>
      </c>
      <c r="V46" s="180">
        <v>0.0</v>
      </c>
      <c r="W46" s="180">
        <v>0.0</v>
      </c>
      <c r="X46" s="180">
        <v>0.0</v>
      </c>
      <c r="Y46" s="180">
        <v>0.0</v>
      </c>
      <c r="Z46" s="180">
        <v>113.373</v>
      </c>
      <c r="AA46" s="180">
        <v>0.0</v>
      </c>
      <c r="AB46" s="180">
        <v>0.0</v>
      </c>
      <c r="AC46" s="180">
        <v>0.0</v>
      </c>
      <c r="AD46" s="180">
        <v>0.0</v>
      </c>
      <c r="AE46" s="180">
        <v>0.0</v>
      </c>
      <c r="AF46" s="180">
        <v>0.0</v>
      </c>
      <c r="AG46" s="180">
        <v>0.0</v>
      </c>
      <c r="AH46" s="180">
        <v>120.51</v>
      </c>
      <c r="AI46" s="180">
        <v>0.0</v>
      </c>
      <c r="AJ46" s="180">
        <v>0.0</v>
      </c>
      <c r="AK46" s="180">
        <v>0.0</v>
      </c>
      <c r="AL46" s="180">
        <v>0.0</v>
      </c>
      <c r="AM46" s="180">
        <v>0.0</v>
      </c>
      <c r="AN46" s="180">
        <v>0.0</v>
      </c>
      <c r="AO46" s="180">
        <v>0.0</v>
      </c>
      <c r="AP46" s="180">
        <v>0.0</v>
      </c>
      <c r="AQ46" s="180">
        <v>0.0</v>
      </c>
      <c r="AR46" s="180">
        <v>0.0</v>
      </c>
      <c r="AS46" s="180">
        <v>51.070499999999996</v>
      </c>
      <c r="AT46" s="180">
        <v>0.0</v>
      </c>
      <c r="AU46" s="180">
        <v>0.0</v>
      </c>
      <c r="AV46" s="180">
        <v>0.0</v>
      </c>
      <c r="AW46" s="180">
        <v>0.0</v>
      </c>
      <c r="AX46" s="180">
        <v>0.0</v>
      </c>
      <c r="AY46" s="180">
        <v>0.0</v>
      </c>
      <c r="AZ46" s="180">
        <v>0.0</v>
      </c>
      <c r="BA46" s="180">
        <v>0.0</v>
      </c>
      <c r="BB46" s="180">
        <v>0.0</v>
      </c>
      <c r="BC46" s="180">
        <v>0.0</v>
      </c>
      <c r="BD46" s="180">
        <v>0.0</v>
      </c>
      <c r="BE46" s="180">
        <v>0.0</v>
      </c>
      <c r="BF46" s="180">
        <v>0.0</v>
      </c>
      <c r="BG46" s="180">
        <v>0.0</v>
      </c>
      <c r="BH46" s="180">
        <v>0.0</v>
      </c>
      <c r="BI46" s="180">
        <v>0.0</v>
      </c>
      <c r="BJ46" s="180">
        <v>0.0</v>
      </c>
      <c r="BK46" s="180">
        <v>0.0</v>
      </c>
      <c r="BL46" s="180">
        <v>0.0</v>
      </c>
      <c r="BM46" s="180">
        <v>0.0</v>
      </c>
      <c r="BN46" s="180">
        <v>0.0</v>
      </c>
      <c r="BO46" s="180">
        <v>0.0</v>
      </c>
      <c r="BP46" s="180">
        <v>0.0</v>
      </c>
      <c r="BQ46" s="180">
        <v>0.0</v>
      </c>
      <c r="BR46" s="180">
        <v>0.0</v>
      </c>
      <c r="BS46" s="180">
        <v>0.0</v>
      </c>
      <c r="BT46" s="180">
        <v>0.0</v>
      </c>
      <c r="BU46" s="180">
        <v>0.0</v>
      </c>
      <c r="BV46" s="180">
        <v>0.0</v>
      </c>
      <c r="BW46" s="180">
        <v>0.0</v>
      </c>
      <c r="BX46" s="180">
        <v>0.0</v>
      </c>
      <c r="BY46" s="180">
        <v>0.0</v>
      </c>
      <c r="BZ46" s="180">
        <v>0.0</v>
      </c>
      <c r="CA46" s="180">
        <v>0.0</v>
      </c>
      <c r="CB46" s="180">
        <v>0.0</v>
      </c>
      <c r="CC46" s="180">
        <v>0.0</v>
      </c>
      <c r="CD46" s="180">
        <v>0.0</v>
      </c>
      <c r="CE46" s="180">
        <v>122.85</v>
      </c>
      <c r="CF46" s="180">
        <v>0.0</v>
      </c>
      <c r="CG46" s="180">
        <v>0.0</v>
      </c>
      <c r="CH46" s="180">
        <v>0.0</v>
      </c>
      <c r="CI46" s="180">
        <v>0.0</v>
      </c>
      <c r="CJ46" s="180">
        <v>0.0</v>
      </c>
      <c r="CK46" s="180">
        <v>0.0</v>
      </c>
      <c r="CL46" s="180">
        <v>0.0</v>
      </c>
      <c r="CM46" s="180">
        <v>0.0</v>
      </c>
      <c r="CN46" s="180">
        <v>54.756</v>
      </c>
      <c r="CO46" s="180">
        <v>0.0</v>
      </c>
      <c r="CP46" s="180">
        <v>0.0</v>
      </c>
      <c r="CQ46" s="180">
        <v>0.0</v>
      </c>
      <c r="CR46" s="180">
        <v>0.0</v>
      </c>
      <c r="CS46" s="180">
        <v>0.0</v>
      </c>
      <c r="CT46" s="180">
        <v>0.0</v>
      </c>
      <c r="CU46" s="180">
        <v>0.0</v>
      </c>
      <c r="CV46" s="180">
        <v>38.9025</v>
      </c>
      <c r="CW46" s="180">
        <v>0.0</v>
      </c>
      <c r="CX46" s="180">
        <v>0.0</v>
      </c>
      <c r="CY46" s="180">
        <v>0.0</v>
      </c>
      <c r="CZ46" s="180">
        <v>0.0</v>
      </c>
      <c r="DA46" s="180">
        <v>0.0</v>
      </c>
      <c r="DB46" s="180">
        <v>0.0</v>
      </c>
      <c r="DC46" s="180">
        <v>0.0</v>
      </c>
      <c r="DD46" s="180">
        <v>0.0</v>
      </c>
      <c r="DE46" s="180">
        <v>0.0</v>
      </c>
      <c r="DF46" s="180">
        <v>0.0</v>
      </c>
      <c r="DG46" s="180">
        <v>0.0</v>
      </c>
      <c r="DH46" s="180">
        <v>0.0</v>
      </c>
      <c r="DI46" s="180">
        <v>0.0</v>
      </c>
      <c r="DJ46" s="180">
        <v>0.0</v>
      </c>
      <c r="DK46" s="180">
        <v>0.0</v>
      </c>
      <c r="DL46" s="180">
        <v>0.0</v>
      </c>
      <c r="DM46" s="180">
        <v>0.0</v>
      </c>
      <c r="DN46" s="180">
        <v>0.0</v>
      </c>
      <c r="DO46" s="180">
        <v>0.0</v>
      </c>
      <c r="DP46" s="180">
        <v>0.0</v>
      </c>
      <c r="DQ46" s="180">
        <v>0.0</v>
      </c>
      <c r="DR46" s="180">
        <v>0.0</v>
      </c>
      <c r="DS46" s="180">
        <v>0.0</v>
      </c>
      <c r="DT46" s="180">
        <v>0.0</v>
      </c>
      <c r="DU46" s="180">
        <v>0.0</v>
      </c>
      <c r="DV46" s="180">
        <v>0.0</v>
      </c>
      <c r="DW46" s="180">
        <v>0.0</v>
      </c>
      <c r="DX46" s="180">
        <v>0.0</v>
      </c>
      <c r="DY46" s="180">
        <v>0.0</v>
      </c>
      <c r="DZ46" s="180">
        <v>0.0</v>
      </c>
      <c r="EA46" s="180">
        <v>0.0</v>
      </c>
      <c r="EB46" s="180">
        <v>0.0</v>
      </c>
      <c r="EC46" s="180">
        <v>0.0</v>
      </c>
      <c r="ED46" s="180">
        <v>0.0</v>
      </c>
      <c r="EE46" s="180">
        <v>0.0</v>
      </c>
      <c r="EF46" s="180">
        <v>0.0</v>
      </c>
      <c r="EG46" s="180">
        <v>0.0</v>
      </c>
      <c r="EH46" s="180">
        <v>0.0</v>
      </c>
      <c r="EI46" s="180">
        <v>0.0</v>
      </c>
      <c r="EJ46" s="180">
        <v>0.0</v>
      </c>
      <c r="EK46" s="375">
        <v>0.0</v>
      </c>
      <c r="EL46" s="50">
        <v>1811045.0</v>
      </c>
      <c r="EM46" s="376">
        <f t="shared" si="1"/>
        <v>946.06473</v>
      </c>
    </row>
    <row r="47">
      <c r="A47" s="50">
        <v>1811046.0</v>
      </c>
      <c r="B47" s="374">
        <v>0.0</v>
      </c>
      <c r="C47" s="180">
        <v>14.639625000000004</v>
      </c>
      <c r="D47" s="180">
        <v>0.0</v>
      </c>
      <c r="E47" s="180">
        <v>0.0</v>
      </c>
      <c r="F47" s="180">
        <v>0.0</v>
      </c>
      <c r="G47" s="180">
        <v>0.0</v>
      </c>
      <c r="H47" s="180">
        <v>10.701600000000001</v>
      </c>
      <c r="I47" s="180">
        <v>0.0</v>
      </c>
      <c r="J47" s="180">
        <v>0.0</v>
      </c>
      <c r="K47" s="180">
        <v>0.0</v>
      </c>
      <c r="L47" s="180">
        <v>0.0</v>
      </c>
      <c r="M47" s="180">
        <v>9.701055</v>
      </c>
      <c r="N47" s="180">
        <v>0.0</v>
      </c>
      <c r="O47" s="180">
        <v>0.0</v>
      </c>
      <c r="P47" s="180">
        <v>0.0</v>
      </c>
      <c r="Q47" s="180">
        <v>0.0</v>
      </c>
      <c r="R47" s="180">
        <v>0.0</v>
      </c>
      <c r="S47" s="180">
        <v>24.078795000000003</v>
      </c>
      <c r="T47" s="180">
        <v>0.0</v>
      </c>
      <c r="U47" s="180">
        <v>0.0</v>
      </c>
      <c r="V47" s="180">
        <v>0.0</v>
      </c>
      <c r="W47" s="180">
        <v>0.0</v>
      </c>
      <c r="X47" s="180">
        <v>0.0</v>
      </c>
      <c r="Y47" s="180">
        <v>0.0</v>
      </c>
      <c r="Z47" s="180">
        <v>15.03684</v>
      </c>
      <c r="AA47" s="180">
        <v>0.0</v>
      </c>
      <c r="AB47" s="180">
        <v>0.0</v>
      </c>
      <c r="AC47" s="180">
        <v>0.0</v>
      </c>
      <c r="AD47" s="180">
        <v>0.0</v>
      </c>
      <c r="AE47" s="180">
        <v>0.0</v>
      </c>
      <c r="AF47" s="180">
        <v>0.0</v>
      </c>
      <c r="AG47" s="180">
        <v>0.0</v>
      </c>
      <c r="AH47" s="180">
        <v>16.14834</v>
      </c>
      <c r="AI47" s="180">
        <v>0.0</v>
      </c>
      <c r="AJ47" s="180">
        <v>0.0</v>
      </c>
      <c r="AK47" s="180">
        <v>0.0</v>
      </c>
      <c r="AL47" s="180">
        <v>0.0</v>
      </c>
      <c r="AM47" s="180">
        <v>0.0</v>
      </c>
      <c r="AN47" s="180">
        <v>0.0</v>
      </c>
      <c r="AO47" s="180">
        <v>0.0</v>
      </c>
      <c r="AP47" s="180">
        <v>0.0</v>
      </c>
      <c r="AQ47" s="180">
        <v>0.0</v>
      </c>
      <c r="AR47" s="180">
        <v>0.0</v>
      </c>
      <c r="AS47" s="180">
        <v>6.8094</v>
      </c>
      <c r="AT47" s="180">
        <v>0.0</v>
      </c>
      <c r="AU47" s="180">
        <v>0.0</v>
      </c>
      <c r="AV47" s="180">
        <v>0.0</v>
      </c>
      <c r="AW47" s="180">
        <v>0.0</v>
      </c>
      <c r="AX47" s="180">
        <v>0.0</v>
      </c>
      <c r="AY47" s="180">
        <v>0.0</v>
      </c>
      <c r="AZ47" s="180">
        <v>0.0</v>
      </c>
      <c r="BA47" s="180">
        <v>0.0</v>
      </c>
      <c r="BB47" s="180">
        <v>0.0</v>
      </c>
      <c r="BC47" s="180">
        <v>0.0</v>
      </c>
      <c r="BD47" s="180">
        <v>0.0</v>
      </c>
      <c r="BE47" s="180">
        <v>0.0</v>
      </c>
      <c r="BF47" s="180">
        <v>0.0</v>
      </c>
      <c r="BG47" s="180">
        <v>0.0</v>
      </c>
      <c r="BH47" s="180">
        <v>0.0</v>
      </c>
      <c r="BI47" s="180">
        <v>0.0</v>
      </c>
      <c r="BJ47" s="180">
        <v>0.0</v>
      </c>
      <c r="BK47" s="180">
        <v>0.0</v>
      </c>
      <c r="BL47" s="180">
        <v>0.0</v>
      </c>
      <c r="BM47" s="180">
        <v>0.0</v>
      </c>
      <c r="BN47" s="180">
        <v>0.0</v>
      </c>
      <c r="BO47" s="180">
        <v>0.0</v>
      </c>
      <c r="BP47" s="180">
        <v>0.0</v>
      </c>
      <c r="BQ47" s="180">
        <v>0.0</v>
      </c>
      <c r="BR47" s="180">
        <v>0.0</v>
      </c>
      <c r="BS47" s="180">
        <v>0.0</v>
      </c>
      <c r="BT47" s="180">
        <v>0.0</v>
      </c>
      <c r="BU47" s="180">
        <v>0.0</v>
      </c>
      <c r="BV47" s="180">
        <v>0.0</v>
      </c>
      <c r="BW47" s="180">
        <v>0.0</v>
      </c>
      <c r="BX47" s="180">
        <v>0.0</v>
      </c>
      <c r="BY47" s="180">
        <v>0.0</v>
      </c>
      <c r="BZ47" s="180">
        <v>0.0</v>
      </c>
      <c r="CA47" s="180">
        <v>0.0</v>
      </c>
      <c r="CB47" s="180">
        <v>0.0</v>
      </c>
      <c r="CC47" s="180">
        <v>0.0</v>
      </c>
      <c r="CD47" s="180">
        <v>0.0</v>
      </c>
      <c r="CE47" s="180">
        <v>16.4619</v>
      </c>
      <c r="CF47" s="180">
        <v>0.0</v>
      </c>
      <c r="CG47" s="180">
        <v>0.0</v>
      </c>
      <c r="CH47" s="180">
        <v>0.0</v>
      </c>
      <c r="CI47" s="180">
        <v>0.0</v>
      </c>
      <c r="CJ47" s="180">
        <v>0.0</v>
      </c>
      <c r="CK47" s="180">
        <v>0.0</v>
      </c>
      <c r="CL47" s="180">
        <v>0.0</v>
      </c>
      <c r="CM47" s="180">
        <v>0.0</v>
      </c>
      <c r="CN47" s="180">
        <v>7.300800000000001</v>
      </c>
      <c r="CO47" s="180">
        <v>0.0</v>
      </c>
      <c r="CP47" s="180">
        <v>0.0</v>
      </c>
      <c r="CQ47" s="180">
        <v>0.0</v>
      </c>
      <c r="CR47" s="180">
        <v>0.0</v>
      </c>
      <c r="CS47" s="180">
        <v>0.0</v>
      </c>
      <c r="CT47" s="180">
        <v>0.0</v>
      </c>
      <c r="CU47" s="180">
        <v>0.0</v>
      </c>
      <c r="CV47" s="180">
        <v>5.187</v>
      </c>
      <c r="CW47" s="180">
        <v>0.0</v>
      </c>
      <c r="CX47" s="180">
        <v>0.0</v>
      </c>
      <c r="CY47" s="180">
        <v>0.0</v>
      </c>
      <c r="CZ47" s="180">
        <v>0.0</v>
      </c>
      <c r="DA47" s="180">
        <v>0.0</v>
      </c>
      <c r="DB47" s="180">
        <v>0.0</v>
      </c>
      <c r="DC47" s="180">
        <v>0.0</v>
      </c>
      <c r="DD47" s="180">
        <v>0.0</v>
      </c>
      <c r="DE47" s="180">
        <v>0.0</v>
      </c>
      <c r="DF47" s="180">
        <v>0.0</v>
      </c>
      <c r="DG47" s="180">
        <v>0.0</v>
      </c>
      <c r="DH47" s="180">
        <v>0.0</v>
      </c>
      <c r="DI47" s="180">
        <v>0.0</v>
      </c>
      <c r="DJ47" s="180">
        <v>0.0</v>
      </c>
      <c r="DK47" s="180">
        <v>0.0</v>
      </c>
      <c r="DL47" s="180">
        <v>0.0</v>
      </c>
      <c r="DM47" s="180">
        <v>0.0</v>
      </c>
      <c r="DN47" s="180">
        <v>0.0</v>
      </c>
      <c r="DO47" s="180">
        <v>0.0</v>
      </c>
      <c r="DP47" s="180">
        <v>0.0</v>
      </c>
      <c r="DQ47" s="180">
        <v>0.0</v>
      </c>
      <c r="DR47" s="180">
        <v>0.0</v>
      </c>
      <c r="DS47" s="180">
        <v>0.0</v>
      </c>
      <c r="DT47" s="180">
        <v>0.0</v>
      </c>
      <c r="DU47" s="180">
        <v>0.0</v>
      </c>
      <c r="DV47" s="180">
        <v>0.0</v>
      </c>
      <c r="DW47" s="180">
        <v>0.0</v>
      </c>
      <c r="DX47" s="180">
        <v>0.0</v>
      </c>
      <c r="DY47" s="180">
        <v>0.0</v>
      </c>
      <c r="DZ47" s="180">
        <v>0.0</v>
      </c>
      <c r="EA47" s="180">
        <v>0.0</v>
      </c>
      <c r="EB47" s="180">
        <v>0.0</v>
      </c>
      <c r="EC47" s="180">
        <v>0.0</v>
      </c>
      <c r="ED47" s="180">
        <v>0.0</v>
      </c>
      <c r="EE47" s="180">
        <v>0.0</v>
      </c>
      <c r="EF47" s="180">
        <v>0.0</v>
      </c>
      <c r="EG47" s="180">
        <v>0.0</v>
      </c>
      <c r="EH47" s="180">
        <v>0.0</v>
      </c>
      <c r="EI47" s="180">
        <v>0.0</v>
      </c>
      <c r="EJ47" s="180">
        <v>0.0</v>
      </c>
      <c r="EK47" s="375">
        <v>0.0</v>
      </c>
      <c r="EL47" s="50">
        <v>1811046.0</v>
      </c>
      <c r="EM47" s="376">
        <f t="shared" si="1"/>
        <v>126.065355</v>
      </c>
    </row>
    <row r="48">
      <c r="A48" s="50">
        <v>1811047.0</v>
      </c>
      <c r="B48" s="374">
        <v>0.0</v>
      </c>
      <c r="C48" s="180">
        <v>59.00895000000002</v>
      </c>
      <c r="D48" s="180">
        <v>0.0</v>
      </c>
      <c r="E48" s="180">
        <v>0.0</v>
      </c>
      <c r="F48" s="180">
        <v>0.0</v>
      </c>
      <c r="G48" s="180">
        <v>0.0</v>
      </c>
      <c r="H48" s="180">
        <v>42.806400000000004</v>
      </c>
      <c r="I48" s="180">
        <v>0.0</v>
      </c>
      <c r="J48" s="180">
        <v>0.0</v>
      </c>
      <c r="K48" s="180">
        <v>0.0</v>
      </c>
      <c r="L48" s="180">
        <v>0.0</v>
      </c>
      <c r="M48" s="180">
        <v>38.52303</v>
      </c>
      <c r="N48" s="180">
        <v>0.0</v>
      </c>
      <c r="O48" s="180">
        <v>0.0</v>
      </c>
      <c r="P48" s="180">
        <v>0.0</v>
      </c>
      <c r="Q48" s="180">
        <v>0.0</v>
      </c>
      <c r="R48" s="180">
        <v>0.0</v>
      </c>
      <c r="S48" s="180">
        <v>96.674565</v>
      </c>
      <c r="T48" s="180">
        <v>0.0</v>
      </c>
      <c r="U48" s="180">
        <v>0.0</v>
      </c>
      <c r="V48" s="180">
        <v>0.0</v>
      </c>
      <c r="W48" s="180">
        <v>0.0</v>
      </c>
      <c r="X48" s="180">
        <v>0.0</v>
      </c>
      <c r="Y48" s="180">
        <v>0.0</v>
      </c>
      <c r="Z48" s="180">
        <v>60.38604</v>
      </c>
      <c r="AA48" s="180">
        <v>0.0</v>
      </c>
      <c r="AB48" s="180">
        <v>0.0</v>
      </c>
      <c r="AC48" s="180">
        <v>0.0</v>
      </c>
      <c r="AD48" s="180">
        <v>0.0</v>
      </c>
      <c r="AE48" s="180">
        <v>0.0</v>
      </c>
      <c r="AF48" s="180">
        <v>0.0</v>
      </c>
      <c r="AG48" s="180">
        <v>0.0</v>
      </c>
      <c r="AH48" s="180">
        <v>64.35234000000001</v>
      </c>
      <c r="AI48" s="180">
        <v>0.0</v>
      </c>
      <c r="AJ48" s="180">
        <v>0.0</v>
      </c>
      <c r="AK48" s="180">
        <v>0.0</v>
      </c>
      <c r="AL48" s="180">
        <v>0.0</v>
      </c>
      <c r="AM48" s="180">
        <v>0.0</v>
      </c>
      <c r="AN48" s="180">
        <v>0.0</v>
      </c>
      <c r="AO48" s="180">
        <v>0.0</v>
      </c>
      <c r="AP48" s="180">
        <v>0.0</v>
      </c>
      <c r="AQ48" s="180">
        <v>0.0</v>
      </c>
      <c r="AR48" s="180">
        <v>0.0</v>
      </c>
      <c r="AS48" s="180">
        <v>27.2376</v>
      </c>
      <c r="AT48" s="180">
        <v>0.0</v>
      </c>
      <c r="AU48" s="180">
        <v>0.0</v>
      </c>
      <c r="AV48" s="180">
        <v>0.0</v>
      </c>
      <c r="AW48" s="180">
        <v>0.0</v>
      </c>
      <c r="AX48" s="180">
        <v>0.0</v>
      </c>
      <c r="AY48" s="180">
        <v>0.0</v>
      </c>
      <c r="AZ48" s="180">
        <v>0.0</v>
      </c>
      <c r="BA48" s="180">
        <v>0.0</v>
      </c>
      <c r="BB48" s="180">
        <v>0.0</v>
      </c>
      <c r="BC48" s="180">
        <v>0.0</v>
      </c>
      <c r="BD48" s="180">
        <v>0.0</v>
      </c>
      <c r="BE48" s="180">
        <v>0.0</v>
      </c>
      <c r="BF48" s="180">
        <v>0.0</v>
      </c>
      <c r="BG48" s="180">
        <v>0.0</v>
      </c>
      <c r="BH48" s="180">
        <v>0.0</v>
      </c>
      <c r="BI48" s="180">
        <v>0.0</v>
      </c>
      <c r="BJ48" s="180">
        <v>0.0</v>
      </c>
      <c r="BK48" s="180">
        <v>0.0</v>
      </c>
      <c r="BL48" s="180">
        <v>0.0</v>
      </c>
      <c r="BM48" s="180">
        <v>0.0</v>
      </c>
      <c r="BN48" s="180">
        <v>0.0</v>
      </c>
      <c r="BO48" s="180">
        <v>0.0</v>
      </c>
      <c r="BP48" s="180">
        <v>0.0</v>
      </c>
      <c r="BQ48" s="180">
        <v>0.0</v>
      </c>
      <c r="BR48" s="180">
        <v>0.0</v>
      </c>
      <c r="BS48" s="180">
        <v>0.0</v>
      </c>
      <c r="BT48" s="180">
        <v>0.0</v>
      </c>
      <c r="BU48" s="180">
        <v>0.0</v>
      </c>
      <c r="BV48" s="180">
        <v>44.515575000000005</v>
      </c>
      <c r="BW48" s="180">
        <v>0.0</v>
      </c>
      <c r="BX48" s="180">
        <v>0.0</v>
      </c>
      <c r="BY48" s="180">
        <v>0.0</v>
      </c>
      <c r="BZ48" s="180">
        <v>0.0</v>
      </c>
      <c r="CA48" s="180">
        <v>0.0</v>
      </c>
      <c r="CB48" s="180">
        <v>0.0</v>
      </c>
      <c r="CC48" s="180">
        <v>0.0</v>
      </c>
      <c r="CD48" s="180">
        <v>0.0</v>
      </c>
      <c r="CE48" s="180">
        <v>0.0</v>
      </c>
      <c r="CF48" s="180">
        <v>0.0</v>
      </c>
      <c r="CG48" s="180">
        <v>0.0</v>
      </c>
      <c r="CH48" s="180">
        <v>0.0</v>
      </c>
      <c r="CI48" s="180">
        <v>0.0</v>
      </c>
      <c r="CJ48" s="180">
        <v>0.0</v>
      </c>
      <c r="CK48" s="180">
        <v>0.0</v>
      </c>
      <c r="CL48" s="180">
        <v>0.0</v>
      </c>
      <c r="CM48" s="180">
        <v>0.0</v>
      </c>
      <c r="CN48" s="180">
        <v>29.203200000000002</v>
      </c>
      <c r="CO48" s="180">
        <v>0.0</v>
      </c>
      <c r="CP48" s="180">
        <v>0.0</v>
      </c>
      <c r="CQ48" s="180">
        <v>0.0</v>
      </c>
      <c r="CR48" s="180">
        <v>0.0</v>
      </c>
      <c r="CS48" s="180">
        <v>0.0</v>
      </c>
      <c r="CT48" s="180">
        <v>0.0</v>
      </c>
      <c r="CU48" s="180">
        <v>0.0</v>
      </c>
      <c r="CV48" s="180">
        <v>20.748</v>
      </c>
      <c r="CW48" s="180">
        <v>0.0</v>
      </c>
      <c r="CX48" s="180">
        <v>0.0</v>
      </c>
      <c r="CY48" s="180">
        <v>0.0</v>
      </c>
      <c r="CZ48" s="180">
        <v>0.0</v>
      </c>
      <c r="DA48" s="180">
        <v>0.0</v>
      </c>
      <c r="DB48" s="180">
        <v>0.0</v>
      </c>
      <c r="DC48" s="180">
        <v>0.0</v>
      </c>
      <c r="DD48" s="180">
        <v>0.0</v>
      </c>
      <c r="DE48" s="180">
        <v>0.0</v>
      </c>
      <c r="DF48" s="180">
        <v>0.0</v>
      </c>
      <c r="DG48" s="180">
        <v>0.0</v>
      </c>
      <c r="DH48" s="180">
        <v>0.0</v>
      </c>
      <c r="DI48" s="180">
        <v>0.0</v>
      </c>
      <c r="DJ48" s="180">
        <v>0.0</v>
      </c>
      <c r="DK48" s="180">
        <v>0.0</v>
      </c>
      <c r="DL48" s="180">
        <v>0.0</v>
      </c>
      <c r="DM48" s="180">
        <v>0.0</v>
      </c>
      <c r="DN48" s="180">
        <v>0.0</v>
      </c>
      <c r="DO48" s="180">
        <v>0.0</v>
      </c>
      <c r="DP48" s="180">
        <v>0.0</v>
      </c>
      <c r="DQ48" s="180">
        <v>0.0</v>
      </c>
      <c r="DR48" s="180">
        <v>0.0</v>
      </c>
      <c r="DS48" s="180">
        <v>0.0</v>
      </c>
      <c r="DT48" s="180">
        <v>0.0</v>
      </c>
      <c r="DU48" s="180">
        <v>0.0</v>
      </c>
      <c r="DV48" s="180">
        <v>0.0</v>
      </c>
      <c r="DW48" s="180">
        <v>0.0</v>
      </c>
      <c r="DX48" s="180">
        <v>0.0</v>
      </c>
      <c r="DY48" s="180">
        <v>0.0</v>
      </c>
      <c r="DZ48" s="180">
        <v>0.0</v>
      </c>
      <c r="EA48" s="180">
        <v>0.0</v>
      </c>
      <c r="EB48" s="180">
        <v>0.0</v>
      </c>
      <c r="EC48" s="180">
        <v>0.0</v>
      </c>
      <c r="ED48" s="180">
        <v>0.0</v>
      </c>
      <c r="EE48" s="180">
        <v>0.0</v>
      </c>
      <c r="EF48" s="180">
        <v>0.0</v>
      </c>
      <c r="EG48" s="180">
        <v>0.0</v>
      </c>
      <c r="EH48" s="180">
        <v>0.0</v>
      </c>
      <c r="EI48" s="180">
        <v>0.0</v>
      </c>
      <c r="EJ48" s="180">
        <v>0.0</v>
      </c>
      <c r="EK48" s="375">
        <v>0.0</v>
      </c>
      <c r="EL48" s="50">
        <v>1811047.0</v>
      </c>
      <c r="EM48" s="376">
        <f t="shared" si="1"/>
        <v>483.4557</v>
      </c>
    </row>
    <row r="49">
      <c r="A49" s="50">
        <v>1811048.0</v>
      </c>
      <c r="B49" s="374">
        <v>0.0</v>
      </c>
      <c r="C49" s="180">
        <v>44.14410000000001</v>
      </c>
      <c r="D49" s="180">
        <v>0.0</v>
      </c>
      <c r="E49" s="180">
        <v>0.0</v>
      </c>
      <c r="F49" s="180">
        <v>0.0</v>
      </c>
      <c r="G49" s="180">
        <v>0.0</v>
      </c>
      <c r="H49" s="180">
        <v>32.104800000000004</v>
      </c>
      <c r="I49" s="180">
        <v>0.0</v>
      </c>
      <c r="J49" s="180">
        <v>0.0</v>
      </c>
      <c r="K49" s="180">
        <v>0.0</v>
      </c>
      <c r="L49" s="180">
        <v>0.0</v>
      </c>
      <c r="M49" s="180">
        <v>28.96257</v>
      </c>
      <c r="N49" s="180">
        <v>0.0</v>
      </c>
      <c r="O49" s="180">
        <v>0.0</v>
      </c>
      <c r="P49" s="180">
        <v>0.0</v>
      </c>
      <c r="Q49" s="180">
        <v>0.0</v>
      </c>
      <c r="R49" s="180">
        <v>0.0</v>
      </c>
      <c r="S49" s="180">
        <v>72.59577</v>
      </c>
      <c r="T49" s="180">
        <v>0.0</v>
      </c>
      <c r="U49" s="180">
        <v>0.0</v>
      </c>
      <c r="V49" s="180">
        <v>0.0</v>
      </c>
      <c r="W49" s="180">
        <v>0.0</v>
      </c>
      <c r="X49" s="180">
        <v>0.0</v>
      </c>
      <c r="Y49" s="180">
        <v>0.0</v>
      </c>
      <c r="Z49" s="180">
        <v>0.0</v>
      </c>
      <c r="AA49" s="180">
        <v>42.6816</v>
      </c>
      <c r="AB49" s="180">
        <v>0.0</v>
      </c>
      <c r="AC49" s="180">
        <v>0.0</v>
      </c>
      <c r="AD49" s="180">
        <v>0.0</v>
      </c>
      <c r="AE49" s="180">
        <v>0.0</v>
      </c>
      <c r="AF49" s="180">
        <v>0.0</v>
      </c>
      <c r="AG49" s="180">
        <v>0.0</v>
      </c>
      <c r="AH49" s="180">
        <v>0.0</v>
      </c>
      <c r="AI49" s="180">
        <v>45.864</v>
      </c>
      <c r="AJ49" s="180">
        <v>0.0</v>
      </c>
      <c r="AK49" s="180">
        <v>0.0</v>
      </c>
      <c r="AL49" s="180">
        <v>0.0</v>
      </c>
      <c r="AM49" s="180">
        <v>0.0</v>
      </c>
      <c r="AN49" s="180">
        <v>0.0</v>
      </c>
      <c r="AO49" s="180">
        <v>0.0</v>
      </c>
      <c r="AP49" s="180">
        <v>0.0</v>
      </c>
      <c r="AQ49" s="180">
        <v>0.0</v>
      </c>
      <c r="AR49" s="180">
        <v>0.0</v>
      </c>
      <c r="AS49" s="180">
        <v>20.4282</v>
      </c>
      <c r="AT49" s="180">
        <v>0.0</v>
      </c>
      <c r="AU49" s="180">
        <v>0.0</v>
      </c>
      <c r="AV49" s="180">
        <v>0.0</v>
      </c>
      <c r="AW49" s="180">
        <v>0.0</v>
      </c>
      <c r="AX49" s="180">
        <v>0.0</v>
      </c>
      <c r="AY49" s="180">
        <v>0.0</v>
      </c>
      <c r="AZ49" s="180">
        <v>0.0</v>
      </c>
      <c r="BA49" s="180">
        <v>0.0</v>
      </c>
      <c r="BB49" s="180">
        <v>0.0</v>
      </c>
      <c r="BC49" s="180">
        <v>0.0</v>
      </c>
      <c r="BD49" s="180">
        <v>0.0</v>
      </c>
      <c r="BE49" s="180">
        <v>0.0</v>
      </c>
      <c r="BF49" s="180">
        <v>0.0</v>
      </c>
      <c r="BG49" s="180">
        <v>0.0</v>
      </c>
      <c r="BH49" s="180">
        <v>0.0</v>
      </c>
      <c r="BI49" s="180">
        <v>0.0</v>
      </c>
      <c r="BJ49" s="180">
        <v>0.0</v>
      </c>
      <c r="BK49" s="180">
        <v>0.0</v>
      </c>
      <c r="BL49" s="180">
        <v>0.0</v>
      </c>
      <c r="BM49" s="180">
        <v>0.0</v>
      </c>
      <c r="BN49" s="180">
        <v>0.0</v>
      </c>
      <c r="BO49" s="180">
        <v>0.0</v>
      </c>
      <c r="BP49" s="180">
        <v>0.0</v>
      </c>
      <c r="BQ49" s="180">
        <v>0.0</v>
      </c>
      <c r="BR49" s="180">
        <v>0.0</v>
      </c>
      <c r="BS49" s="180">
        <v>0.0</v>
      </c>
      <c r="BT49" s="180">
        <v>0.0</v>
      </c>
      <c r="BU49" s="180">
        <v>0.0</v>
      </c>
      <c r="BV49" s="180">
        <v>0.0</v>
      </c>
      <c r="BW49" s="180">
        <v>0.0</v>
      </c>
      <c r="BX49" s="180">
        <v>0.0</v>
      </c>
      <c r="BY49" s="180">
        <v>0.0</v>
      </c>
      <c r="BZ49" s="180">
        <v>0.0</v>
      </c>
      <c r="CA49" s="180">
        <v>0.0</v>
      </c>
      <c r="CB49" s="180">
        <v>0.0</v>
      </c>
      <c r="CC49" s="180">
        <v>0.0</v>
      </c>
      <c r="CD49" s="180">
        <v>0.0</v>
      </c>
      <c r="CE49" s="180">
        <v>49.14</v>
      </c>
      <c r="CF49" s="180">
        <v>0.0</v>
      </c>
      <c r="CG49" s="180">
        <v>0.0</v>
      </c>
      <c r="CH49" s="180">
        <v>0.0</v>
      </c>
      <c r="CI49" s="180">
        <v>0.0</v>
      </c>
      <c r="CJ49" s="180">
        <v>0.0</v>
      </c>
      <c r="CK49" s="180">
        <v>0.0</v>
      </c>
      <c r="CL49" s="180">
        <v>0.0</v>
      </c>
      <c r="CM49" s="180">
        <v>0.0</v>
      </c>
      <c r="CN49" s="180">
        <v>21.902400000000004</v>
      </c>
      <c r="CO49" s="180">
        <v>0.0</v>
      </c>
      <c r="CP49" s="180">
        <v>0.0</v>
      </c>
      <c r="CQ49" s="180">
        <v>0.0</v>
      </c>
      <c r="CR49" s="180">
        <v>0.0</v>
      </c>
      <c r="CS49" s="180">
        <v>0.0</v>
      </c>
      <c r="CT49" s="180">
        <v>0.0</v>
      </c>
      <c r="CU49" s="180">
        <v>0.0</v>
      </c>
      <c r="CV49" s="180">
        <v>0.0</v>
      </c>
      <c r="CW49" s="180">
        <v>17.199</v>
      </c>
      <c r="CX49" s="180">
        <v>0.0</v>
      </c>
      <c r="CY49" s="180">
        <v>0.0</v>
      </c>
      <c r="CZ49" s="180">
        <v>0.0</v>
      </c>
      <c r="DA49" s="180">
        <v>0.0</v>
      </c>
      <c r="DB49" s="180">
        <v>0.0</v>
      </c>
      <c r="DC49" s="180">
        <v>0.0</v>
      </c>
      <c r="DD49" s="180">
        <v>0.0</v>
      </c>
      <c r="DE49" s="180">
        <v>0.0</v>
      </c>
      <c r="DF49" s="180">
        <v>0.0</v>
      </c>
      <c r="DG49" s="180">
        <v>0.0</v>
      </c>
      <c r="DH49" s="180">
        <v>0.0</v>
      </c>
      <c r="DI49" s="180">
        <v>0.0</v>
      </c>
      <c r="DJ49" s="180">
        <v>0.0</v>
      </c>
      <c r="DK49" s="180">
        <v>0.0</v>
      </c>
      <c r="DL49" s="180">
        <v>0.0</v>
      </c>
      <c r="DM49" s="180">
        <v>0.0</v>
      </c>
      <c r="DN49" s="180">
        <v>0.0</v>
      </c>
      <c r="DO49" s="180">
        <v>0.0</v>
      </c>
      <c r="DP49" s="180">
        <v>0.0</v>
      </c>
      <c r="DQ49" s="180">
        <v>0.0</v>
      </c>
      <c r="DR49" s="180">
        <v>0.0</v>
      </c>
      <c r="DS49" s="180">
        <v>0.0</v>
      </c>
      <c r="DT49" s="180">
        <v>0.0</v>
      </c>
      <c r="DU49" s="180">
        <v>0.0</v>
      </c>
      <c r="DV49" s="180">
        <v>0.0</v>
      </c>
      <c r="DW49" s="180">
        <v>0.0</v>
      </c>
      <c r="DX49" s="180">
        <v>0.0</v>
      </c>
      <c r="DY49" s="180">
        <v>0.0</v>
      </c>
      <c r="DZ49" s="180">
        <v>0.0</v>
      </c>
      <c r="EA49" s="180">
        <v>0.0</v>
      </c>
      <c r="EB49" s="180">
        <v>0.0</v>
      </c>
      <c r="EC49" s="180">
        <v>0.0</v>
      </c>
      <c r="ED49" s="180">
        <v>0.0</v>
      </c>
      <c r="EE49" s="180">
        <v>0.0</v>
      </c>
      <c r="EF49" s="180">
        <v>0.0</v>
      </c>
      <c r="EG49" s="180">
        <v>0.0</v>
      </c>
      <c r="EH49" s="180">
        <v>0.0</v>
      </c>
      <c r="EI49" s="180">
        <v>0.0</v>
      </c>
      <c r="EJ49" s="180">
        <v>0.0</v>
      </c>
      <c r="EK49" s="375">
        <v>0.0</v>
      </c>
      <c r="EL49" s="50">
        <v>1811048.0</v>
      </c>
      <c r="EM49" s="376">
        <f t="shared" si="1"/>
        <v>375.02244</v>
      </c>
    </row>
    <row r="50">
      <c r="A50" s="50">
        <v>1811049.0</v>
      </c>
      <c r="B50" s="374">
        <v>0.0</v>
      </c>
      <c r="C50" s="180">
        <v>7.432425000000002</v>
      </c>
      <c r="D50" s="180">
        <v>0.0</v>
      </c>
      <c r="E50" s="180">
        <v>0.0</v>
      </c>
      <c r="F50" s="180">
        <v>0.0</v>
      </c>
      <c r="G50" s="180">
        <v>0.0</v>
      </c>
      <c r="H50" s="180">
        <v>5.3508000000000004</v>
      </c>
      <c r="I50" s="180">
        <v>0.0</v>
      </c>
      <c r="J50" s="180">
        <v>0.0</v>
      </c>
      <c r="K50" s="180">
        <v>0.0</v>
      </c>
      <c r="L50" s="180">
        <v>0.0</v>
      </c>
      <c r="M50" s="180">
        <v>4.7802299999999995</v>
      </c>
      <c r="N50" s="180">
        <v>0.0</v>
      </c>
      <c r="O50" s="180">
        <v>0.0</v>
      </c>
      <c r="P50" s="180">
        <v>0.0</v>
      </c>
      <c r="Q50" s="180">
        <v>0.0</v>
      </c>
      <c r="R50" s="180">
        <v>0.0</v>
      </c>
      <c r="S50" s="180">
        <v>12.21909</v>
      </c>
      <c r="T50" s="180">
        <v>0.0</v>
      </c>
      <c r="U50" s="180">
        <v>0.0</v>
      </c>
      <c r="V50" s="180">
        <v>0.0</v>
      </c>
      <c r="W50" s="180">
        <v>0.0</v>
      </c>
      <c r="X50" s="180">
        <v>0.0</v>
      </c>
      <c r="Y50" s="180">
        <v>0.0</v>
      </c>
      <c r="Z50" s="180">
        <v>0.0</v>
      </c>
      <c r="AA50" s="180">
        <v>7.188479999999999</v>
      </c>
      <c r="AB50" s="180">
        <v>0.0</v>
      </c>
      <c r="AC50" s="180">
        <v>0.0</v>
      </c>
      <c r="AD50" s="180">
        <v>0.0</v>
      </c>
      <c r="AE50" s="180">
        <v>0.0</v>
      </c>
      <c r="AF50" s="180">
        <v>0.0</v>
      </c>
      <c r="AG50" s="180">
        <v>0.0</v>
      </c>
      <c r="AH50" s="180">
        <v>0.0</v>
      </c>
      <c r="AI50" s="180">
        <v>7.56756</v>
      </c>
      <c r="AJ50" s="180">
        <v>0.0</v>
      </c>
      <c r="AK50" s="180">
        <v>0.0</v>
      </c>
      <c r="AL50" s="180">
        <v>0.0</v>
      </c>
      <c r="AM50" s="180">
        <v>0.0</v>
      </c>
      <c r="AN50" s="180">
        <v>0.0</v>
      </c>
      <c r="AO50" s="180">
        <v>0.0</v>
      </c>
      <c r="AP50" s="180">
        <v>0.0</v>
      </c>
      <c r="AQ50" s="180">
        <v>0.0</v>
      </c>
      <c r="AR50" s="180">
        <v>0.0</v>
      </c>
      <c r="AS50" s="180">
        <v>3.4047</v>
      </c>
      <c r="AT50" s="180">
        <v>0.0</v>
      </c>
      <c r="AU50" s="180">
        <v>0.0</v>
      </c>
      <c r="AV50" s="180">
        <v>0.0</v>
      </c>
      <c r="AW50" s="180">
        <v>0.0</v>
      </c>
      <c r="AX50" s="180">
        <v>0.0</v>
      </c>
      <c r="AY50" s="180">
        <v>0.0</v>
      </c>
      <c r="AZ50" s="180">
        <v>0.0</v>
      </c>
      <c r="BA50" s="180">
        <v>0.0</v>
      </c>
      <c r="BB50" s="180">
        <v>0.0</v>
      </c>
      <c r="BC50" s="180">
        <v>0.0</v>
      </c>
      <c r="BD50" s="180">
        <v>0.0</v>
      </c>
      <c r="BE50" s="180">
        <v>0.0</v>
      </c>
      <c r="BF50" s="180">
        <v>0.0</v>
      </c>
      <c r="BG50" s="180">
        <v>0.0</v>
      </c>
      <c r="BH50" s="180">
        <v>0.0</v>
      </c>
      <c r="BI50" s="180">
        <v>0.0</v>
      </c>
      <c r="BJ50" s="180">
        <v>0.0</v>
      </c>
      <c r="BK50" s="180">
        <v>0.0</v>
      </c>
      <c r="BL50" s="180">
        <v>0.0</v>
      </c>
      <c r="BM50" s="180">
        <v>0.0</v>
      </c>
      <c r="BN50" s="180">
        <v>0.0</v>
      </c>
      <c r="BO50" s="180">
        <v>0.0</v>
      </c>
      <c r="BP50" s="180">
        <v>0.0</v>
      </c>
      <c r="BQ50" s="180">
        <v>0.0</v>
      </c>
      <c r="BR50" s="180">
        <v>0.0</v>
      </c>
      <c r="BS50" s="180">
        <v>0.0</v>
      </c>
      <c r="BT50" s="180">
        <v>0.0</v>
      </c>
      <c r="BU50" s="180">
        <v>0.0</v>
      </c>
      <c r="BV50" s="180">
        <v>0.0</v>
      </c>
      <c r="BW50" s="180">
        <v>0.0</v>
      </c>
      <c r="BX50" s="180">
        <v>0.0</v>
      </c>
      <c r="BY50" s="180">
        <v>0.0</v>
      </c>
      <c r="BZ50" s="180">
        <v>0.0</v>
      </c>
      <c r="CA50" s="180">
        <v>0.0</v>
      </c>
      <c r="CB50" s="180">
        <v>0.0</v>
      </c>
      <c r="CC50" s="180">
        <v>0.0</v>
      </c>
      <c r="CD50" s="180">
        <v>0.0</v>
      </c>
      <c r="CE50" s="180">
        <v>8.1081</v>
      </c>
      <c r="CF50" s="180">
        <v>0.0</v>
      </c>
      <c r="CG50" s="180">
        <v>0.0</v>
      </c>
      <c r="CH50" s="180">
        <v>0.0</v>
      </c>
      <c r="CI50" s="180">
        <v>0.0</v>
      </c>
      <c r="CJ50" s="180">
        <v>0.0</v>
      </c>
      <c r="CK50" s="180">
        <v>0.0</v>
      </c>
      <c r="CL50" s="180">
        <v>0.0</v>
      </c>
      <c r="CM50" s="180">
        <v>0.0</v>
      </c>
      <c r="CN50" s="180">
        <v>3.6504000000000003</v>
      </c>
      <c r="CO50" s="180">
        <v>0.0</v>
      </c>
      <c r="CP50" s="180">
        <v>0.0</v>
      </c>
      <c r="CQ50" s="180">
        <v>0.0</v>
      </c>
      <c r="CR50" s="180">
        <v>0.0</v>
      </c>
      <c r="CS50" s="180">
        <v>0.0</v>
      </c>
      <c r="CT50" s="180">
        <v>0.0</v>
      </c>
      <c r="CU50" s="180">
        <v>0.0</v>
      </c>
      <c r="CV50" s="180">
        <v>0.0</v>
      </c>
      <c r="CW50" s="180">
        <v>2.8665000000000003</v>
      </c>
      <c r="CX50" s="180">
        <v>0.0</v>
      </c>
      <c r="CY50" s="180">
        <v>0.0</v>
      </c>
      <c r="CZ50" s="180">
        <v>0.0</v>
      </c>
      <c r="DA50" s="180">
        <v>0.0</v>
      </c>
      <c r="DB50" s="180">
        <v>0.0</v>
      </c>
      <c r="DC50" s="180">
        <v>0.0</v>
      </c>
      <c r="DD50" s="180">
        <v>0.0</v>
      </c>
      <c r="DE50" s="180">
        <v>0.0</v>
      </c>
      <c r="DF50" s="180">
        <v>0.0</v>
      </c>
      <c r="DG50" s="180">
        <v>0.0</v>
      </c>
      <c r="DH50" s="180">
        <v>0.0</v>
      </c>
      <c r="DI50" s="180">
        <v>0.0</v>
      </c>
      <c r="DJ50" s="180">
        <v>0.0</v>
      </c>
      <c r="DK50" s="180">
        <v>0.0</v>
      </c>
      <c r="DL50" s="180">
        <v>0.0</v>
      </c>
      <c r="DM50" s="180">
        <v>0.0</v>
      </c>
      <c r="DN50" s="180">
        <v>0.0</v>
      </c>
      <c r="DO50" s="180">
        <v>0.0</v>
      </c>
      <c r="DP50" s="180">
        <v>0.0</v>
      </c>
      <c r="DQ50" s="180">
        <v>0.0</v>
      </c>
      <c r="DR50" s="180">
        <v>0.0</v>
      </c>
      <c r="DS50" s="180">
        <v>0.0</v>
      </c>
      <c r="DT50" s="180">
        <v>0.0</v>
      </c>
      <c r="DU50" s="180">
        <v>0.0</v>
      </c>
      <c r="DV50" s="180">
        <v>0.0</v>
      </c>
      <c r="DW50" s="180">
        <v>0.0</v>
      </c>
      <c r="DX50" s="180">
        <v>0.0</v>
      </c>
      <c r="DY50" s="180">
        <v>0.0</v>
      </c>
      <c r="DZ50" s="180">
        <v>0.0</v>
      </c>
      <c r="EA50" s="180">
        <v>0.0</v>
      </c>
      <c r="EB50" s="180">
        <v>0.0</v>
      </c>
      <c r="EC50" s="180">
        <v>0.0</v>
      </c>
      <c r="ED50" s="180">
        <v>0.0</v>
      </c>
      <c r="EE50" s="180">
        <v>0.0</v>
      </c>
      <c r="EF50" s="180">
        <v>0.0</v>
      </c>
      <c r="EG50" s="180">
        <v>0.0</v>
      </c>
      <c r="EH50" s="180">
        <v>0.0</v>
      </c>
      <c r="EI50" s="180">
        <v>0.0</v>
      </c>
      <c r="EJ50" s="180">
        <v>0.0</v>
      </c>
      <c r="EK50" s="375">
        <v>0.0</v>
      </c>
      <c r="EL50" s="50">
        <v>1811049.0</v>
      </c>
      <c r="EM50" s="376">
        <f t="shared" si="1"/>
        <v>62.568285</v>
      </c>
    </row>
    <row r="51">
      <c r="A51" s="50">
        <v>1811050.0</v>
      </c>
      <c r="B51" s="374">
        <v>0.0</v>
      </c>
      <c r="C51" s="180">
        <v>7.432425000000002</v>
      </c>
      <c r="D51" s="180">
        <v>0.0</v>
      </c>
      <c r="E51" s="180">
        <v>0.0</v>
      </c>
      <c r="F51" s="180">
        <v>0.0</v>
      </c>
      <c r="G51" s="180">
        <v>0.0</v>
      </c>
      <c r="H51" s="180">
        <v>5.3508000000000004</v>
      </c>
      <c r="I51" s="180">
        <v>0.0</v>
      </c>
      <c r="J51" s="180">
        <v>0.0</v>
      </c>
      <c r="K51" s="180">
        <v>0.0</v>
      </c>
      <c r="L51" s="180">
        <v>0.0</v>
      </c>
      <c r="M51" s="180">
        <v>4.7802299999999995</v>
      </c>
      <c r="N51" s="180">
        <v>0.0</v>
      </c>
      <c r="O51" s="180">
        <v>0.0</v>
      </c>
      <c r="P51" s="180">
        <v>0.0</v>
      </c>
      <c r="Q51" s="180">
        <v>0.0</v>
      </c>
      <c r="R51" s="180">
        <v>0.0</v>
      </c>
      <c r="S51" s="180">
        <v>0.0</v>
      </c>
      <c r="T51" s="180">
        <v>0.0</v>
      </c>
      <c r="U51" s="180">
        <v>13.384800000000002</v>
      </c>
      <c r="V51" s="180">
        <v>0.0</v>
      </c>
      <c r="W51" s="180">
        <v>0.0</v>
      </c>
      <c r="X51" s="180">
        <v>0.0</v>
      </c>
      <c r="Y51" s="180">
        <v>0.0</v>
      </c>
      <c r="Z51" s="180">
        <v>0.0</v>
      </c>
      <c r="AA51" s="180">
        <v>7.188479999999999</v>
      </c>
      <c r="AB51" s="180">
        <v>0.0</v>
      </c>
      <c r="AC51" s="180">
        <v>0.0</v>
      </c>
      <c r="AD51" s="180">
        <v>0.0</v>
      </c>
      <c r="AE51" s="180">
        <v>0.0</v>
      </c>
      <c r="AF51" s="180">
        <v>0.0</v>
      </c>
      <c r="AG51" s="180">
        <v>0.0</v>
      </c>
      <c r="AH51" s="180">
        <v>0.0</v>
      </c>
      <c r="AI51" s="180">
        <v>7.56756</v>
      </c>
      <c r="AJ51" s="180">
        <v>0.0</v>
      </c>
      <c r="AK51" s="180">
        <v>0.0</v>
      </c>
      <c r="AL51" s="180">
        <v>0.0</v>
      </c>
      <c r="AM51" s="180">
        <v>0.0</v>
      </c>
      <c r="AN51" s="180">
        <v>0.0</v>
      </c>
      <c r="AO51" s="180">
        <v>0.0</v>
      </c>
      <c r="AP51" s="180">
        <v>0.0</v>
      </c>
      <c r="AQ51" s="180">
        <v>0.0</v>
      </c>
      <c r="AR51" s="180">
        <v>0.0</v>
      </c>
      <c r="AS51" s="180">
        <v>3.4047</v>
      </c>
      <c r="AT51" s="180">
        <v>0.0</v>
      </c>
      <c r="AU51" s="180">
        <v>0.0</v>
      </c>
      <c r="AV51" s="180">
        <v>0.0</v>
      </c>
      <c r="AW51" s="180">
        <v>0.0</v>
      </c>
      <c r="AX51" s="180">
        <v>0.0</v>
      </c>
      <c r="AY51" s="180">
        <v>0.0</v>
      </c>
      <c r="AZ51" s="180">
        <v>0.0</v>
      </c>
      <c r="BA51" s="180">
        <v>0.0</v>
      </c>
      <c r="BB51" s="180">
        <v>0.0</v>
      </c>
      <c r="BC51" s="180">
        <v>0.0</v>
      </c>
      <c r="BD51" s="180">
        <v>0.0</v>
      </c>
      <c r="BE51" s="180">
        <v>0.0</v>
      </c>
      <c r="BF51" s="180">
        <v>0.0</v>
      </c>
      <c r="BG51" s="180">
        <v>0.0</v>
      </c>
      <c r="BH51" s="180">
        <v>0.0</v>
      </c>
      <c r="BI51" s="180">
        <v>0.0</v>
      </c>
      <c r="BJ51" s="180">
        <v>0.0</v>
      </c>
      <c r="BK51" s="180">
        <v>0.0</v>
      </c>
      <c r="BL51" s="180">
        <v>0.0</v>
      </c>
      <c r="BM51" s="180">
        <v>0.0</v>
      </c>
      <c r="BN51" s="180">
        <v>0.0</v>
      </c>
      <c r="BO51" s="180">
        <v>0.0</v>
      </c>
      <c r="BP51" s="180">
        <v>0.0</v>
      </c>
      <c r="BQ51" s="180">
        <v>0.0</v>
      </c>
      <c r="BR51" s="180">
        <v>0.0</v>
      </c>
      <c r="BS51" s="180">
        <v>0.0</v>
      </c>
      <c r="BT51" s="180">
        <v>0.0</v>
      </c>
      <c r="BU51" s="180">
        <v>0.0</v>
      </c>
      <c r="BV51" s="180">
        <v>0.0</v>
      </c>
      <c r="BW51" s="180">
        <v>0.0</v>
      </c>
      <c r="BX51" s="180">
        <v>0.0</v>
      </c>
      <c r="BY51" s="180">
        <v>0.0</v>
      </c>
      <c r="BZ51" s="180">
        <v>0.0</v>
      </c>
      <c r="CA51" s="180">
        <v>0.0</v>
      </c>
      <c r="CB51" s="180">
        <v>0.0</v>
      </c>
      <c r="CC51" s="180">
        <v>0.0</v>
      </c>
      <c r="CD51" s="180">
        <v>0.0</v>
      </c>
      <c r="CE51" s="180">
        <v>8.1081</v>
      </c>
      <c r="CF51" s="180">
        <v>0.0</v>
      </c>
      <c r="CG51" s="180">
        <v>0.0</v>
      </c>
      <c r="CH51" s="180">
        <v>0.0</v>
      </c>
      <c r="CI51" s="180">
        <v>0.0</v>
      </c>
      <c r="CJ51" s="180">
        <v>0.0</v>
      </c>
      <c r="CK51" s="180">
        <v>0.0</v>
      </c>
      <c r="CL51" s="180">
        <v>0.0</v>
      </c>
      <c r="CM51" s="180">
        <v>0.0</v>
      </c>
      <c r="CN51" s="180">
        <v>3.6504000000000003</v>
      </c>
      <c r="CO51" s="180">
        <v>0.0</v>
      </c>
      <c r="CP51" s="180">
        <v>0.0</v>
      </c>
      <c r="CQ51" s="180">
        <v>0.0</v>
      </c>
      <c r="CR51" s="180">
        <v>0.0</v>
      </c>
      <c r="CS51" s="180">
        <v>0.0</v>
      </c>
      <c r="CT51" s="180">
        <v>0.0</v>
      </c>
      <c r="CU51" s="180">
        <v>0.0</v>
      </c>
      <c r="CV51" s="180">
        <v>0.0</v>
      </c>
      <c r="CW51" s="180">
        <v>2.8665000000000003</v>
      </c>
      <c r="CX51" s="180">
        <v>0.0</v>
      </c>
      <c r="CY51" s="180">
        <v>0.0</v>
      </c>
      <c r="CZ51" s="180">
        <v>0.0</v>
      </c>
      <c r="DA51" s="180">
        <v>0.0</v>
      </c>
      <c r="DB51" s="180">
        <v>0.0</v>
      </c>
      <c r="DC51" s="180">
        <v>0.0</v>
      </c>
      <c r="DD51" s="180">
        <v>0.0</v>
      </c>
      <c r="DE51" s="180">
        <v>0.0</v>
      </c>
      <c r="DF51" s="180">
        <v>0.0</v>
      </c>
      <c r="DG51" s="180">
        <v>0.0</v>
      </c>
      <c r="DH51" s="180">
        <v>0.0</v>
      </c>
      <c r="DI51" s="180">
        <v>0.0</v>
      </c>
      <c r="DJ51" s="180">
        <v>0.0</v>
      </c>
      <c r="DK51" s="180">
        <v>0.0</v>
      </c>
      <c r="DL51" s="180">
        <v>0.0</v>
      </c>
      <c r="DM51" s="180">
        <v>0.0</v>
      </c>
      <c r="DN51" s="180">
        <v>0.0</v>
      </c>
      <c r="DO51" s="180">
        <v>0.0</v>
      </c>
      <c r="DP51" s="180">
        <v>0.0</v>
      </c>
      <c r="DQ51" s="180">
        <v>0.0</v>
      </c>
      <c r="DR51" s="180">
        <v>0.0</v>
      </c>
      <c r="DS51" s="180">
        <v>0.0</v>
      </c>
      <c r="DT51" s="180">
        <v>0.0</v>
      </c>
      <c r="DU51" s="180">
        <v>0.0</v>
      </c>
      <c r="DV51" s="180">
        <v>0.0</v>
      </c>
      <c r="DW51" s="180">
        <v>0.0</v>
      </c>
      <c r="DX51" s="180">
        <v>0.0</v>
      </c>
      <c r="DY51" s="180">
        <v>0.0</v>
      </c>
      <c r="DZ51" s="180">
        <v>0.0</v>
      </c>
      <c r="EA51" s="180">
        <v>0.0</v>
      </c>
      <c r="EB51" s="180">
        <v>0.0</v>
      </c>
      <c r="EC51" s="180">
        <v>0.0</v>
      </c>
      <c r="ED51" s="180">
        <v>0.0</v>
      </c>
      <c r="EE51" s="180">
        <v>0.0</v>
      </c>
      <c r="EF51" s="180">
        <v>0.0</v>
      </c>
      <c r="EG51" s="180">
        <v>0.0</v>
      </c>
      <c r="EH51" s="180">
        <v>0.0</v>
      </c>
      <c r="EI51" s="180">
        <v>0.0</v>
      </c>
      <c r="EJ51" s="180">
        <v>0.0</v>
      </c>
      <c r="EK51" s="375">
        <v>0.0</v>
      </c>
      <c r="EL51" s="50">
        <v>1811050.0</v>
      </c>
      <c r="EM51" s="376">
        <f t="shared" si="1"/>
        <v>63.733995</v>
      </c>
    </row>
    <row r="52">
      <c r="A52" s="50">
        <v>1811051.0</v>
      </c>
      <c r="B52" s="374">
        <v>0.0</v>
      </c>
      <c r="C52" s="180">
        <v>44.14410000000001</v>
      </c>
      <c r="D52" s="180">
        <v>0.0</v>
      </c>
      <c r="E52" s="180">
        <v>0.0</v>
      </c>
      <c r="F52" s="180">
        <v>0.0</v>
      </c>
      <c r="G52" s="180">
        <v>0.0</v>
      </c>
      <c r="H52" s="180">
        <v>32.104800000000004</v>
      </c>
      <c r="I52" s="180">
        <v>0.0</v>
      </c>
      <c r="J52" s="180">
        <v>0.0</v>
      </c>
      <c r="K52" s="180">
        <v>0.0</v>
      </c>
      <c r="L52" s="180">
        <v>0.0</v>
      </c>
      <c r="M52" s="180">
        <v>28.96257</v>
      </c>
      <c r="N52" s="180">
        <v>0.0</v>
      </c>
      <c r="O52" s="180">
        <v>0.0</v>
      </c>
      <c r="P52" s="180">
        <v>0.0</v>
      </c>
      <c r="Q52" s="180">
        <v>0.0</v>
      </c>
      <c r="R52" s="180">
        <v>0.0</v>
      </c>
      <c r="S52" s="180">
        <v>0.0</v>
      </c>
      <c r="T52" s="180">
        <v>0.0</v>
      </c>
      <c r="U52" s="180">
        <v>80.3088</v>
      </c>
      <c r="V52" s="180">
        <v>0.0</v>
      </c>
      <c r="W52" s="180">
        <v>0.0</v>
      </c>
      <c r="X52" s="180">
        <v>0.0</v>
      </c>
      <c r="Y52" s="180">
        <v>0.0</v>
      </c>
      <c r="Z52" s="180">
        <v>0.0</v>
      </c>
      <c r="AA52" s="180">
        <v>42.6816</v>
      </c>
      <c r="AB52" s="180">
        <v>0.0</v>
      </c>
      <c r="AC52" s="180">
        <v>0.0</v>
      </c>
      <c r="AD52" s="180">
        <v>0.0</v>
      </c>
      <c r="AE52" s="180">
        <v>0.0</v>
      </c>
      <c r="AF52" s="180">
        <v>0.0</v>
      </c>
      <c r="AG52" s="180">
        <v>0.0</v>
      </c>
      <c r="AH52" s="180">
        <v>0.0</v>
      </c>
      <c r="AI52" s="180">
        <v>45.864</v>
      </c>
      <c r="AJ52" s="180">
        <v>0.0</v>
      </c>
      <c r="AK52" s="180">
        <v>0.0</v>
      </c>
      <c r="AL52" s="180">
        <v>0.0</v>
      </c>
      <c r="AM52" s="180">
        <v>0.0</v>
      </c>
      <c r="AN52" s="180">
        <v>0.0</v>
      </c>
      <c r="AO52" s="180">
        <v>0.0</v>
      </c>
      <c r="AP52" s="180">
        <v>0.0</v>
      </c>
      <c r="AQ52" s="180">
        <v>0.0</v>
      </c>
      <c r="AR52" s="180">
        <v>0.0</v>
      </c>
      <c r="AS52" s="180">
        <v>0.0</v>
      </c>
      <c r="AT52" s="180">
        <v>20.2176</v>
      </c>
      <c r="AU52" s="180">
        <v>0.0</v>
      </c>
      <c r="AV52" s="180">
        <v>0.0</v>
      </c>
      <c r="AW52" s="180">
        <v>0.0</v>
      </c>
      <c r="AX52" s="180">
        <v>0.0</v>
      </c>
      <c r="AY52" s="180">
        <v>0.0</v>
      </c>
      <c r="AZ52" s="180">
        <v>0.0</v>
      </c>
      <c r="BA52" s="180">
        <v>0.0</v>
      </c>
      <c r="BB52" s="180">
        <v>0.0</v>
      </c>
      <c r="BC52" s="180">
        <v>0.0</v>
      </c>
      <c r="BD52" s="180">
        <v>0.0</v>
      </c>
      <c r="BE52" s="180">
        <v>0.0</v>
      </c>
      <c r="BF52" s="180">
        <v>0.0</v>
      </c>
      <c r="BG52" s="180">
        <v>0.0</v>
      </c>
      <c r="BH52" s="180">
        <v>0.0</v>
      </c>
      <c r="BI52" s="180">
        <v>0.0</v>
      </c>
      <c r="BJ52" s="180">
        <v>0.0</v>
      </c>
      <c r="BK52" s="180">
        <v>0.0</v>
      </c>
      <c r="BL52" s="180">
        <v>0.0</v>
      </c>
      <c r="BM52" s="180">
        <v>0.0</v>
      </c>
      <c r="BN52" s="180">
        <v>0.0</v>
      </c>
      <c r="BO52" s="180">
        <v>0.0</v>
      </c>
      <c r="BP52" s="180">
        <v>0.0</v>
      </c>
      <c r="BQ52" s="180">
        <v>0.0</v>
      </c>
      <c r="BR52" s="180">
        <v>0.0</v>
      </c>
      <c r="BS52" s="180">
        <v>0.0</v>
      </c>
      <c r="BT52" s="180">
        <v>0.0</v>
      </c>
      <c r="BU52" s="180">
        <v>0.0</v>
      </c>
      <c r="BV52" s="180">
        <v>0.0</v>
      </c>
      <c r="BW52" s="180">
        <v>0.0</v>
      </c>
      <c r="BX52" s="180">
        <v>0.0</v>
      </c>
      <c r="BY52" s="180">
        <v>0.0</v>
      </c>
      <c r="BZ52" s="180">
        <v>0.0</v>
      </c>
      <c r="CA52" s="180">
        <v>0.0</v>
      </c>
      <c r="CB52" s="180">
        <v>0.0</v>
      </c>
      <c r="CC52" s="180">
        <v>0.0</v>
      </c>
      <c r="CD52" s="180">
        <v>45.395999999999994</v>
      </c>
      <c r="CE52" s="180">
        <v>0.0</v>
      </c>
      <c r="CF52" s="180">
        <v>0.0</v>
      </c>
      <c r="CG52" s="180">
        <v>0.0</v>
      </c>
      <c r="CH52" s="180">
        <v>0.0</v>
      </c>
      <c r="CI52" s="180">
        <v>0.0</v>
      </c>
      <c r="CJ52" s="180">
        <v>0.0</v>
      </c>
      <c r="CK52" s="180">
        <v>0.0</v>
      </c>
      <c r="CL52" s="180">
        <v>0.0</v>
      </c>
      <c r="CM52" s="180">
        <v>0.0</v>
      </c>
      <c r="CN52" s="180">
        <v>21.902400000000004</v>
      </c>
      <c r="CO52" s="180">
        <v>0.0</v>
      </c>
      <c r="CP52" s="180">
        <v>0.0</v>
      </c>
      <c r="CQ52" s="180">
        <v>0.0</v>
      </c>
      <c r="CR52" s="180">
        <v>0.0</v>
      </c>
      <c r="CS52" s="180">
        <v>0.0</v>
      </c>
      <c r="CT52" s="180">
        <v>0.0</v>
      </c>
      <c r="CU52" s="180">
        <v>0.0</v>
      </c>
      <c r="CV52" s="180">
        <v>0.0</v>
      </c>
      <c r="CW52" s="180">
        <v>17.199</v>
      </c>
      <c r="CX52" s="180">
        <v>0.0</v>
      </c>
      <c r="CY52" s="180">
        <v>0.0</v>
      </c>
      <c r="CZ52" s="180">
        <v>0.0</v>
      </c>
      <c r="DA52" s="180">
        <v>0.0</v>
      </c>
      <c r="DB52" s="180">
        <v>0.0</v>
      </c>
      <c r="DC52" s="180">
        <v>0.0</v>
      </c>
      <c r="DD52" s="180">
        <v>0.0</v>
      </c>
      <c r="DE52" s="180">
        <v>0.0</v>
      </c>
      <c r="DF52" s="180">
        <v>0.0</v>
      </c>
      <c r="DG52" s="180">
        <v>0.0</v>
      </c>
      <c r="DH52" s="180">
        <v>0.0</v>
      </c>
      <c r="DI52" s="180">
        <v>0.0</v>
      </c>
      <c r="DJ52" s="180">
        <v>0.0</v>
      </c>
      <c r="DK52" s="180">
        <v>0.0</v>
      </c>
      <c r="DL52" s="180">
        <v>0.0</v>
      </c>
      <c r="DM52" s="180">
        <v>0.0</v>
      </c>
      <c r="DN52" s="180">
        <v>0.0</v>
      </c>
      <c r="DO52" s="180">
        <v>0.0</v>
      </c>
      <c r="DP52" s="180">
        <v>0.0</v>
      </c>
      <c r="DQ52" s="180">
        <v>0.0</v>
      </c>
      <c r="DR52" s="180">
        <v>0.0</v>
      </c>
      <c r="DS52" s="180">
        <v>0.0</v>
      </c>
      <c r="DT52" s="180">
        <v>0.0</v>
      </c>
      <c r="DU52" s="180">
        <v>0.0</v>
      </c>
      <c r="DV52" s="180">
        <v>0.0</v>
      </c>
      <c r="DW52" s="180">
        <v>0.0</v>
      </c>
      <c r="DX52" s="180">
        <v>0.0</v>
      </c>
      <c r="DY52" s="180">
        <v>0.0</v>
      </c>
      <c r="DZ52" s="180">
        <v>0.0</v>
      </c>
      <c r="EA52" s="180">
        <v>0.0</v>
      </c>
      <c r="EB52" s="180">
        <v>0.0</v>
      </c>
      <c r="EC52" s="180">
        <v>0.0</v>
      </c>
      <c r="ED52" s="180">
        <v>0.0</v>
      </c>
      <c r="EE52" s="180">
        <v>0.0</v>
      </c>
      <c r="EF52" s="180">
        <v>0.0</v>
      </c>
      <c r="EG52" s="180">
        <v>0.0</v>
      </c>
      <c r="EH52" s="180">
        <v>0.0</v>
      </c>
      <c r="EI52" s="180">
        <v>0.0</v>
      </c>
      <c r="EJ52" s="180">
        <v>0.0</v>
      </c>
      <c r="EK52" s="375">
        <v>0.0</v>
      </c>
      <c r="EL52" s="50">
        <v>1811051.0</v>
      </c>
      <c r="EM52" s="376">
        <f t="shared" si="1"/>
        <v>378.78087</v>
      </c>
    </row>
    <row r="53">
      <c r="A53" s="50">
        <v>1811052.0</v>
      </c>
      <c r="B53" s="374">
        <v>0.0</v>
      </c>
      <c r="C53" s="180">
        <v>44.14410000000001</v>
      </c>
      <c r="D53" s="180">
        <v>0.0</v>
      </c>
      <c r="E53" s="180">
        <v>0.0</v>
      </c>
      <c r="F53" s="180">
        <v>0.0</v>
      </c>
      <c r="G53" s="180">
        <v>0.0</v>
      </c>
      <c r="H53" s="180">
        <v>32.104800000000004</v>
      </c>
      <c r="I53" s="180">
        <v>0.0</v>
      </c>
      <c r="J53" s="180">
        <v>0.0</v>
      </c>
      <c r="K53" s="180">
        <v>0.0</v>
      </c>
      <c r="L53" s="180">
        <v>0.0</v>
      </c>
      <c r="M53" s="180">
        <v>28.96257</v>
      </c>
      <c r="N53" s="180">
        <v>0.0</v>
      </c>
      <c r="O53" s="180">
        <v>0.0</v>
      </c>
      <c r="P53" s="180">
        <v>0.0</v>
      </c>
      <c r="Q53" s="180">
        <v>0.0</v>
      </c>
      <c r="R53" s="180">
        <v>0.0</v>
      </c>
      <c r="S53" s="180">
        <v>0.0</v>
      </c>
      <c r="T53" s="180">
        <v>0.0</v>
      </c>
      <c r="U53" s="180">
        <v>80.3088</v>
      </c>
      <c r="V53" s="180">
        <v>0.0</v>
      </c>
      <c r="W53" s="180">
        <v>0.0</v>
      </c>
      <c r="X53" s="180">
        <v>0.0</v>
      </c>
      <c r="Y53" s="180">
        <v>0.0</v>
      </c>
      <c r="Z53" s="180">
        <v>0.0</v>
      </c>
      <c r="AA53" s="180">
        <v>0.0</v>
      </c>
      <c r="AB53" s="180">
        <v>44.9046</v>
      </c>
      <c r="AC53" s="180">
        <v>0.0</v>
      </c>
      <c r="AD53" s="180">
        <v>0.0</v>
      </c>
      <c r="AE53" s="180">
        <v>0.0</v>
      </c>
      <c r="AF53" s="180">
        <v>0.0</v>
      </c>
      <c r="AG53" s="180">
        <v>0.0</v>
      </c>
      <c r="AH53" s="180">
        <v>0.0</v>
      </c>
      <c r="AI53" s="180">
        <v>0.0</v>
      </c>
      <c r="AJ53" s="180">
        <v>48.204</v>
      </c>
      <c r="AK53" s="180">
        <v>0.0</v>
      </c>
      <c r="AL53" s="180">
        <v>0.0</v>
      </c>
      <c r="AM53" s="180">
        <v>0.0</v>
      </c>
      <c r="AN53" s="180">
        <v>0.0</v>
      </c>
      <c r="AO53" s="180">
        <v>0.0</v>
      </c>
      <c r="AP53" s="180">
        <v>0.0</v>
      </c>
      <c r="AQ53" s="180">
        <v>0.0</v>
      </c>
      <c r="AR53" s="180">
        <v>0.0</v>
      </c>
      <c r="AS53" s="180">
        <v>0.0</v>
      </c>
      <c r="AT53" s="180">
        <v>20.2176</v>
      </c>
      <c r="AU53" s="180">
        <v>0.0</v>
      </c>
      <c r="AV53" s="180">
        <v>0.0</v>
      </c>
      <c r="AW53" s="180">
        <v>0.0</v>
      </c>
      <c r="AX53" s="180">
        <v>0.0</v>
      </c>
      <c r="AY53" s="180">
        <v>0.0</v>
      </c>
      <c r="AZ53" s="180">
        <v>0.0</v>
      </c>
      <c r="BA53" s="180">
        <v>0.0</v>
      </c>
      <c r="BB53" s="180">
        <v>0.0</v>
      </c>
      <c r="BC53" s="180">
        <v>0.0</v>
      </c>
      <c r="BD53" s="180">
        <v>0.0</v>
      </c>
      <c r="BE53" s="180">
        <v>0.0</v>
      </c>
      <c r="BF53" s="180">
        <v>0.0</v>
      </c>
      <c r="BG53" s="180">
        <v>0.0</v>
      </c>
      <c r="BH53" s="180">
        <v>0.0</v>
      </c>
      <c r="BI53" s="180">
        <v>0.0</v>
      </c>
      <c r="BJ53" s="180">
        <v>0.0</v>
      </c>
      <c r="BK53" s="180">
        <v>0.0</v>
      </c>
      <c r="BL53" s="180">
        <v>0.0</v>
      </c>
      <c r="BM53" s="180">
        <v>0.0</v>
      </c>
      <c r="BN53" s="180">
        <v>0.0</v>
      </c>
      <c r="BO53" s="180">
        <v>0.0</v>
      </c>
      <c r="BP53" s="180">
        <v>0.0</v>
      </c>
      <c r="BQ53" s="180">
        <v>0.0</v>
      </c>
      <c r="BR53" s="180">
        <v>0.0</v>
      </c>
      <c r="BS53" s="180">
        <v>0.0</v>
      </c>
      <c r="BT53" s="180">
        <v>0.0</v>
      </c>
      <c r="BU53" s="180">
        <v>0.0</v>
      </c>
      <c r="BV53" s="180">
        <v>0.0</v>
      </c>
      <c r="BW53" s="180">
        <v>0.0</v>
      </c>
      <c r="BX53" s="180">
        <v>0.0</v>
      </c>
      <c r="BY53" s="180">
        <v>0.0</v>
      </c>
      <c r="BZ53" s="180">
        <v>0.0</v>
      </c>
      <c r="CA53" s="180">
        <v>0.0</v>
      </c>
      <c r="CB53" s="180">
        <v>0.0</v>
      </c>
      <c r="CC53" s="180">
        <v>0.0</v>
      </c>
      <c r="CD53" s="180">
        <v>45.395999999999994</v>
      </c>
      <c r="CE53" s="180">
        <v>0.0</v>
      </c>
      <c r="CF53" s="180">
        <v>0.0</v>
      </c>
      <c r="CG53" s="180">
        <v>0.0</v>
      </c>
      <c r="CH53" s="180">
        <v>0.0</v>
      </c>
      <c r="CI53" s="180">
        <v>0.0</v>
      </c>
      <c r="CJ53" s="180">
        <v>0.0</v>
      </c>
      <c r="CK53" s="180">
        <v>0.0</v>
      </c>
      <c r="CL53" s="180">
        <v>0.0</v>
      </c>
      <c r="CM53" s="180">
        <v>0.0</v>
      </c>
      <c r="CN53" s="180">
        <v>21.902400000000004</v>
      </c>
      <c r="CO53" s="180">
        <v>0.0</v>
      </c>
      <c r="CP53" s="180">
        <v>0.0</v>
      </c>
      <c r="CQ53" s="180">
        <v>0.0</v>
      </c>
      <c r="CR53" s="180">
        <v>0.0</v>
      </c>
      <c r="CS53" s="180">
        <v>0.0</v>
      </c>
      <c r="CT53" s="180">
        <v>0.0</v>
      </c>
      <c r="CU53" s="180">
        <v>0.0</v>
      </c>
      <c r="CV53" s="180">
        <v>0.0</v>
      </c>
      <c r="CW53" s="180">
        <v>0.0</v>
      </c>
      <c r="CX53" s="180">
        <v>16.707600000000003</v>
      </c>
      <c r="CY53" s="180">
        <v>0.0</v>
      </c>
      <c r="CZ53" s="180">
        <v>0.0</v>
      </c>
      <c r="DA53" s="180">
        <v>0.0</v>
      </c>
      <c r="DB53" s="180">
        <v>0.0</v>
      </c>
      <c r="DC53" s="180">
        <v>0.0</v>
      </c>
      <c r="DD53" s="180">
        <v>0.0</v>
      </c>
      <c r="DE53" s="180">
        <v>0.0</v>
      </c>
      <c r="DF53" s="180">
        <v>0.0</v>
      </c>
      <c r="DG53" s="180">
        <v>0.0</v>
      </c>
      <c r="DH53" s="180">
        <v>0.0</v>
      </c>
      <c r="DI53" s="180">
        <v>0.0</v>
      </c>
      <c r="DJ53" s="180">
        <v>0.0</v>
      </c>
      <c r="DK53" s="180">
        <v>0.0</v>
      </c>
      <c r="DL53" s="180">
        <v>0.0</v>
      </c>
      <c r="DM53" s="180">
        <v>0.0</v>
      </c>
      <c r="DN53" s="180">
        <v>0.0</v>
      </c>
      <c r="DO53" s="180">
        <v>0.0</v>
      </c>
      <c r="DP53" s="180">
        <v>0.0</v>
      </c>
      <c r="DQ53" s="180">
        <v>0.0</v>
      </c>
      <c r="DR53" s="180">
        <v>0.0</v>
      </c>
      <c r="DS53" s="180">
        <v>0.0</v>
      </c>
      <c r="DT53" s="180">
        <v>0.0</v>
      </c>
      <c r="DU53" s="180">
        <v>0.0</v>
      </c>
      <c r="DV53" s="180">
        <v>0.0</v>
      </c>
      <c r="DW53" s="180">
        <v>0.0</v>
      </c>
      <c r="DX53" s="180">
        <v>0.0</v>
      </c>
      <c r="DY53" s="180">
        <v>0.0</v>
      </c>
      <c r="DZ53" s="180">
        <v>0.0</v>
      </c>
      <c r="EA53" s="180">
        <v>0.0</v>
      </c>
      <c r="EB53" s="180">
        <v>0.0</v>
      </c>
      <c r="EC53" s="180">
        <v>0.0</v>
      </c>
      <c r="ED53" s="180">
        <v>0.0</v>
      </c>
      <c r="EE53" s="180">
        <v>0.0</v>
      </c>
      <c r="EF53" s="180">
        <v>0.0</v>
      </c>
      <c r="EG53" s="180">
        <v>0.0</v>
      </c>
      <c r="EH53" s="180">
        <v>0.0</v>
      </c>
      <c r="EI53" s="180">
        <v>0.0</v>
      </c>
      <c r="EJ53" s="180">
        <v>0.0</v>
      </c>
      <c r="EK53" s="375">
        <v>0.0</v>
      </c>
      <c r="EL53" s="50">
        <v>1811052.0</v>
      </c>
      <c r="EM53" s="376">
        <f t="shared" si="1"/>
        <v>382.85247</v>
      </c>
    </row>
    <row r="54">
      <c r="A54" s="50">
        <v>1811053.0</v>
      </c>
      <c r="B54" s="374">
        <v>0.0</v>
      </c>
      <c r="C54" s="180">
        <v>7.432425000000002</v>
      </c>
      <c r="D54" s="180">
        <v>0.0</v>
      </c>
      <c r="E54" s="180">
        <v>0.0</v>
      </c>
      <c r="F54" s="180">
        <v>0.0</v>
      </c>
      <c r="G54" s="180">
        <v>0.0</v>
      </c>
      <c r="H54" s="180">
        <v>5.3508000000000004</v>
      </c>
      <c r="I54" s="180">
        <v>0.0</v>
      </c>
      <c r="J54" s="180">
        <v>0.0</v>
      </c>
      <c r="K54" s="180">
        <v>0.0</v>
      </c>
      <c r="L54" s="180">
        <v>0.0</v>
      </c>
      <c r="M54" s="180">
        <v>4.7802299999999995</v>
      </c>
      <c r="N54" s="180">
        <v>0.0</v>
      </c>
      <c r="O54" s="180">
        <v>0.0</v>
      </c>
      <c r="P54" s="180">
        <v>0.0</v>
      </c>
      <c r="Q54" s="180">
        <v>0.0</v>
      </c>
      <c r="R54" s="180">
        <v>0.0</v>
      </c>
      <c r="S54" s="180">
        <v>0.0</v>
      </c>
      <c r="T54" s="180">
        <v>0.0</v>
      </c>
      <c r="U54" s="180">
        <v>13.384800000000002</v>
      </c>
      <c r="V54" s="180">
        <v>0.0</v>
      </c>
      <c r="W54" s="180">
        <v>0.0</v>
      </c>
      <c r="X54" s="180">
        <v>0.0</v>
      </c>
      <c r="Y54" s="180">
        <v>0.0</v>
      </c>
      <c r="Z54" s="180">
        <v>0.0</v>
      </c>
      <c r="AA54" s="180">
        <v>0.0</v>
      </c>
      <c r="AB54" s="180">
        <v>7.56288</v>
      </c>
      <c r="AC54" s="180">
        <v>0.0</v>
      </c>
      <c r="AD54" s="180">
        <v>0.0</v>
      </c>
      <c r="AE54" s="180">
        <v>0.0</v>
      </c>
      <c r="AF54" s="180">
        <v>0.0</v>
      </c>
      <c r="AG54" s="180">
        <v>0.0</v>
      </c>
      <c r="AH54" s="180">
        <v>0.0</v>
      </c>
      <c r="AI54" s="180">
        <v>0.0</v>
      </c>
      <c r="AJ54" s="180">
        <v>7.95366</v>
      </c>
      <c r="AK54" s="180">
        <v>0.0</v>
      </c>
      <c r="AL54" s="180">
        <v>0.0</v>
      </c>
      <c r="AM54" s="180">
        <v>0.0</v>
      </c>
      <c r="AN54" s="180">
        <v>0.0</v>
      </c>
      <c r="AO54" s="180">
        <v>0.0</v>
      </c>
      <c r="AP54" s="180">
        <v>0.0</v>
      </c>
      <c r="AQ54" s="180">
        <v>0.0</v>
      </c>
      <c r="AR54" s="180">
        <v>0.0</v>
      </c>
      <c r="AS54" s="180">
        <v>0.0</v>
      </c>
      <c r="AT54" s="180">
        <v>3.3696</v>
      </c>
      <c r="AU54" s="180">
        <v>0.0</v>
      </c>
      <c r="AV54" s="180">
        <v>0.0</v>
      </c>
      <c r="AW54" s="180">
        <v>0.0</v>
      </c>
      <c r="AX54" s="180">
        <v>0.0</v>
      </c>
      <c r="AY54" s="180">
        <v>0.0</v>
      </c>
      <c r="AZ54" s="180">
        <v>0.0</v>
      </c>
      <c r="BA54" s="180">
        <v>0.0</v>
      </c>
      <c r="BB54" s="180">
        <v>0.0</v>
      </c>
      <c r="BC54" s="180">
        <v>0.0</v>
      </c>
      <c r="BD54" s="180">
        <v>0.0</v>
      </c>
      <c r="BE54" s="180">
        <v>0.0</v>
      </c>
      <c r="BF54" s="180">
        <v>0.0</v>
      </c>
      <c r="BG54" s="180">
        <v>0.0</v>
      </c>
      <c r="BH54" s="180">
        <v>0.0</v>
      </c>
      <c r="BI54" s="180">
        <v>0.0</v>
      </c>
      <c r="BJ54" s="180">
        <v>0.0</v>
      </c>
      <c r="BK54" s="180">
        <v>0.0</v>
      </c>
      <c r="BL54" s="180">
        <v>0.0</v>
      </c>
      <c r="BM54" s="180">
        <v>0.0</v>
      </c>
      <c r="BN54" s="180">
        <v>0.0</v>
      </c>
      <c r="BO54" s="180">
        <v>0.0</v>
      </c>
      <c r="BP54" s="180">
        <v>0.0</v>
      </c>
      <c r="BQ54" s="180">
        <v>0.0</v>
      </c>
      <c r="BR54" s="180">
        <v>0.0</v>
      </c>
      <c r="BS54" s="180">
        <v>0.0</v>
      </c>
      <c r="BT54" s="180">
        <v>0.0</v>
      </c>
      <c r="BU54" s="180">
        <v>5.501925</v>
      </c>
      <c r="BV54" s="180">
        <v>0.0</v>
      </c>
      <c r="BW54" s="180">
        <v>0.0</v>
      </c>
      <c r="BX54" s="180">
        <v>0.0</v>
      </c>
      <c r="BY54" s="180">
        <v>0.0</v>
      </c>
      <c r="BZ54" s="180">
        <v>0.0</v>
      </c>
      <c r="CA54" s="180">
        <v>0.0</v>
      </c>
      <c r="CB54" s="180">
        <v>0.0</v>
      </c>
      <c r="CC54" s="180">
        <v>0.0</v>
      </c>
      <c r="CD54" s="180">
        <v>0.0</v>
      </c>
      <c r="CE54" s="180">
        <v>0.0</v>
      </c>
      <c r="CF54" s="180">
        <v>0.0</v>
      </c>
      <c r="CG54" s="180">
        <v>0.0</v>
      </c>
      <c r="CH54" s="180">
        <v>0.0</v>
      </c>
      <c r="CI54" s="180">
        <v>0.0</v>
      </c>
      <c r="CJ54" s="180">
        <v>0.0</v>
      </c>
      <c r="CK54" s="180">
        <v>0.0</v>
      </c>
      <c r="CL54" s="180">
        <v>0.0</v>
      </c>
      <c r="CM54" s="180">
        <v>0.0</v>
      </c>
      <c r="CN54" s="180">
        <v>3.6504000000000003</v>
      </c>
      <c r="CO54" s="180">
        <v>0.0</v>
      </c>
      <c r="CP54" s="180">
        <v>0.0</v>
      </c>
      <c r="CQ54" s="180">
        <v>0.0</v>
      </c>
      <c r="CR54" s="180">
        <v>0.0</v>
      </c>
      <c r="CS54" s="180">
        <v>0.0</v>
      </c>
      <c r="CT54" s="180">
        <v>0.0</v>
      </c>
      <c r="CU54" s="180">
        <v>0.0</v>
      </c>
      <c r="CV54" s="180">
        <v>0.0</v>
      </c>
      <c r="CW54" s="180">
        <v>0.0</v>
      </c>
      <c r="CX54" s="180">
        <v>2.7846</v>
      </c>
      <c r="CY54" s="180">
        <v>0.0</v>
      </c>
      <c r="CZ54" s="180">
        <v>0.0</v>
      </c>
      <c r="DA54" s="180">
        <v>0.0</v>
      </c>
      <c r="DB54" s="180">
        <v>0.0</v>
      </c>
      <c r="DC54" s="180">
        <v>0.0</v>
      </c>
      <c r="DD54" s="180">
        <v>0.0</v>
      </c>
      <c r="DE54" s="180">
        <v>0.0</v>
      </c>
      <c r="DF54" s="180">
        <v>0.0</v>
      </c>
      <c r="DG54" s="180">
        <v>0.0</v>
      </c>
      <c r="DH54" s="180">
        <v>0.0</v>
      </c>
      <c r="DI54" s="180">
        <v>0.0</v>
      </c>
      <c r="DJ54" s="180">
        <v>0.0</v>
      </c>
      <c r="DK54" s="180">
        <v>0.0</v>
      </c>
      <c r="DL54" s="180">
        <v>0.0</v>
      </c>
      <c r="DM54" s="180">
        <v>0.0</v>
      </c>
      <c r="DN54" s="180">
        <v>0.0</v>
      </c>
      <c r="DO54" s="180">
        <v>0.0</v>
      </c>
      <c r="DP54" s="180">
        <v>0.0</v>
      </c>
      <c r="DQ54" s="180">
        <v>0.0</v>
      </c>
      <c r="DR54" s="180">
        <v>0.0</v>
      </c>
      <c r="DS54" s="180">
        <v>0.0</v>
      </c>
      <c r="DT54" s="180">
        <v>0.0</v>
      </c>
      <c r="DU54" s="180">
        <v>0.0</v>
      </c>
      <c r="DV54" s="180">
        <v>0.0</v>
      </c>
      <c r="DW54" s="180">
        <v>0.0</v>
      </c>
      <c r="DX54" s="180">
        <v>0.0</v>
      </c>
      <c r="DY54" s="180">
        <v>0.0</v>
      </c>
      <c r="DZ54" s="180">
        <v>0.0</v>
      </c>
      <c r="EA54" s="180">
        <v>0.0</v>
      </c>
      <c r="EB54" s="180">
        <v>0.0</v>
      </c>
      <c r="EC54" s="180">
        <v>0.0</v>
      </c>
      <c r="ED54" s="180">
        <v>0.0</v>
      </c>
      <c r="EE54" s="180">
        <v>0.0</v>
      </c>
      <c r="EF54" s="180">
        <v>0.0</v>
      </c>
      <c r="EG54" s="180">
        <v>0.0</v>
      </c>
      <c r="EH54" s="180">
        <v>0.0</v>
      </c>
      <c r="EI54" s="180">
        <v>0.0</v>
      </c>
      <c r="EJ54" s="180">
        <v>0.0</v>
      </c>
      <c r="EK54" s="375">
        <v>0.0</v>
      </c>
      <c r="EL54" s="50">
        <v>1811053.0</v>
      </c>
      <c r="EM54" s="376">
        <f t="shared" si="1"/>
        <v>61.77132</v>
      </c>
    </row>
    <row r="55">
      <c r="A55" s="50">
        <v>1811054.0</v>
      </c>
      <c r="B55" s="374">
        <v>0.0</v>
      </c>
      <c r="C55" s="180">
        <v>14.639625000000004</v>
      </c>
      <c r="D55" s="180">
        <v>0.0</v>
      </c>
      <c r="E55" s="180">
        <v>0.0</v>
      </c>
      <c r="F55" s="180">
        <v>0.0</v>
      </c>
      <c r="G55" s="180">
        <v>0.0</v>
      </c>
      <c r="H55" s="180">
        <v>10.701600000000001</v>
      </c>
      <c r="I55" s="180">
        <v>0.0</v>
      </c>
      <c r="J55" s="180">
        <v>0.0</v>
      </c>
      <c r="K55" s="180">
        <v>0.0</v>
      </c>
      <c r="L55" s="180">
        <v>0.0</v>
      </c>
      <c r="M55" s="180">
        <v>9.701055</v>
      </c>
      <c r="N55" s="180">
        <v>0.0</v>
      </c>
      <c r="O55" s="180">
        <v>0.0</v>
      </c>
      <c r="P55" s="180">
        <v>0.0</v>
      </c>
      <c r="Q55" s="180">
        <v>0.0</v>
      </c>
      <c r="R55" s="180">
        <v>0.0</v>
      </c>
      <c r="S55" s="180">
        <v>0.0</v>
      </c>
      <c r="T55" s="180">
        <v>0.0</v>
      </c>
      <c r="U55" s="180">
        <v>26.769600000000004</v>
      </c>
      <c r="V55" s="180">
        <v>0.0</v>
      </c>
      <c r="W55" s="180">
        <v>0.0</v>
      </c>
      <c r="X55" s="180">
        <v>0.0</v>
      </c>
      <c r="Y55" s="180">
        <v>0.0</v>
      </c>
      <c r="Z55" s="180">
        <v>0.0</v>
      </c>
      <c r="AA55" s="180">
        <v>0.0</v>
      </c>
      <c r="AB55" s="180">
        <v>14.88942</v>
      </c>
      <c r="AC55" s="180">
        <v>0.0</v>
      </c>
      <c r="AD55" s="180">
        <v>0.0</v>
      </c>
      <c r="AE55" s="180">
        <v>0.0</v>
      </c>
      <c r="AF55" s="180">
        <v>0.0</v>
      </c>
      <c r="AG55" s="180">
        <v>0.0</v>
      </c>
      <c r="AH55" s="180">
        <v>0.0</v>
      </c>
      <c r="AI55" s="180">
        <v>0.0</v>
      </c>
      <c r="AJ55" s="180">
        <v>16.14834</v>
      </c>
      <c r="AK55" s="180">
        <v>0.0</v>
      </c>
      <c r="AL55" s="180">
        <v>0.0</v>
      </c>
      <c r="AM55" s="180">
        <v>0.0</v>
      </c>
      <c r="AN55" s="180">
        <v>0.0</v>
      </c>
      <c r="AO55" s="180">
        <v>0.0</v>
      </c>
      <c r="AP55" s="180">
        <v>0.0</v>
      </c>
      <c r="AQ55" s="180">
        <v>0.0</v>
      </c>
      <c r="AR55" s="180">
        <v>0.0</v>
      </c>
      <c r="AS55" s="180">
        <v>0.0</v>
      </c>
      <c r="AT55" s="180">
        <v>6.7392</v>
      </c>
      <c r="AU55" s="180">
        <v>0.0</v>
      </c>
      <c r="AV55" s="180">
        <v>0.0</v>
      </c>
      <c r="AW55" s="180">
        <v>0.0</v>
      </c>
      <c r="AX55" s="180">
        <v>0.0</v>
      </c>
      <c r="AY55" s="180">
        <v>0.0</v>
      </c>
      <c r="AZ55" s="180">
        <v>0.0</v>
      </c>
      <c r="BA55" s="180">
        <v>0.0</v>
      </c>
      <c r="BB55" s="180">
        <v>0.0</v>
      </c>
      <c r="BC55" s="180">
        <v>0.0</v>
      </c>
      <c r="BD55" s="180">
        <v>0.0</v>
      </c>
      <c r="BE55" s="180">
        <v>0.0</v>
      </c>
      <c r="BF55" s="180">
        <v>0.0</v>
      </c>
      <c r="BG55" s="180">
        <v>0.0</v>
      </c>
      <c r="BH55" s="180">
        <v>0.0</v>
      </c>
      <c r="BI55" s="180">
        <v>0.0</v>
      </c>
      <c r="BJ55" s="180">
        <v>0.0</v>
      </c>
      <c r="BK55" s="180">
        <v>0.0</v>
      </c>
      <c r="BL55" s="180">
        <v>0.0</v>
      </c>
      <c r="BM55" s="180">
        <v>0.0</v>
      </c>
      <c r="BN55" s="180">
        <v>0.0</v>
      </c>
      <c r="BO55" s="180">
        <v>0.0</v>
      </c>
      <c r="BP55" s="180">
        <v>0.0</v>
      </c>
      <c r="BQ55" s="180">
        <v>0.0</v>
      </c>
      <c r="BR55" s="180">
        <v>0.0</v>
      </c>
      <c r="BS55" s="180">
        <v>0.0</v>
      </c>
      <c r="BT55" s="180">
        <v>0.0</v>
      </c>
      <c r="BU55" s="180">
        <v>11.170575000000001</v>
      </c>
      <c r="BV55" s="180">
        <v>0.0</v>
      </c>
      <c r="BW55" s="180">
        <v>0.0</v>
      </c>
      <c r="BX55" s="180">
        <v>0.0</v>
      </c>
      <c r="BY55" s="180">
        <v>0.0</v>
      </c>
      <c r="BZ55" s="180">
        <v>0.0</v>
      </c>
      <c r="CA55" s="180">
        <v>0.0</v>
      </c>
      <c r="CB55" s="180">
        <v>0.0</v>
      </c>
      <c r="CC55" s="180">
        <v>0.0</v>
      </c>
      <c r="CD55" s="180">
        <v>0.0</v>
      </c>
      <c r="CE55" s="180">
        <v>0.0</v>
      </c>
      <c r="CF55" s="180">
        <v>0.0</v>
      </c>
      <c r="CG55" s="180">
        <v>0.0</v>
      </c>
      <c r="CH55" s="180">
        <v>0.0</v>
      </c>
      <c r="CI55" s="180">
        <v>0.0</v>
      </c>
      <c r="CJ55" s="180">
        <v>0.0</v>
      </c>
      <c r="CK55" s="180">
        <v>0.0</v>
      </c>
      <c r="CL55" s="180">
        <v>0.0</v>
      </c>
      <c r="CM55" s="180">
        <v>0.0</v>
      </c>
      <c r="CN55" s="180">
        <v>7.300800000000001</v>
      </c>
      <c r="CO55" s="180">
        <v>0.0</v>
      </c>
      <c r="CP55" s="180">
        <v>0.0</v>
      </c>
      <c r="CQ55" s="180">
        <v>0.0</v>
      </c>
      <c r="CR55" s="180">
        <v>0.0</v>
      </c>
      <c r="CS55" s="180">
        <v>0.0</v>
      </c>
      <c r="CT55" s="180">
        <v>0.0</v>
      </c>
      <c r="CU55" s="180">
        <v>0.0</v>
      </c>
      <c r="CV55" s="180">
        <v>0.0</v>
      </c>
      <c r="CW55" s="180">
        <v>0.0</v>
      </c>
      <c r="CX55" s="180">
        <v>5.5692</v>
      </c>
      <c r="CY55" s="180">
        <v>0.0</v>
      </c>
      <c r="CZ55" s="180">
        <v>0.0</v>
      </c>
      <c r="DA55" s="180">
        <v>0.0</v>
      </c>
      <c r="DB55" s="180">
        <v>0.0</v>
      </c>
      <c r="DC55" s="180">
        <v>0.0</v>
      </c>
      <c r="DD55" s="180">
        <v>0.0</v>
      </c>
      <c r="DE55" s="180">
        <v>0.0</v>
      </c>
      <c r="DF55" s="180">
        <v>0.0</v>
      </c>
      <c r="DG55" s="180">
        <v>0.0</v>
      </c>
      <c r="DH55" s="180">
        <v>0.0</v>
      </c>
      <c r="DI55" s="180">
        <v>0.0</v>
      </c>
      <c r="DJ55" s="180">
        <v>0.0</v>
      </c>
      <c r="DK55" s="180">
        <v>0.0</v>
      </c>
      <c r="DL55" s="180">
        <v>0.0</v>
      </c>
      <c r="DM55" s="180">
        <v>0.0</v>
      </c>
      <c r="DN55" s="180">
        <v>0.0</v>
      </c>
      <c r="DO55" s="180">
        <v>0.0</v>
      </c>
      <c r="DP55" s="180">
        <v>0.0</v>
      </c>
      <c r="DQ55" s="180">
        <v>0.0</v>
      </c>
      <c r="DR55" s="180">
        <v>0.0</v>
      </c>
      <c r="DS55" s="180">
        <v>0.0</v>
      </c>
      <c r="DT55" s="180">
        <v>0.0</v>
      </c>
      <c r="DU55" s="180">
        <v>0.0</v>
      </c>
      <c r="DV55" s="180">
        <v>0.0</v>
      </c>
      <c r="DW55" s="180">
        <v>0.0</v>
      </c>
      <c r="DX55" s="180">
        <v>0.0</v>
      </c>
      <c r="DY55" s="180">
        <v>0.0</v>
      </c>
      <c r="DZ55" s="180">
        <v>0.0</v>
      </c>
      <c r="EA55" s="180">
        <v>0.0</v>
      </c>
      <c r="EB55" s="180">
        <v>0.0</v>
      </c>
      <c r="EC55" s="180">
        <v>0.0</v>
      </c>
      <c r="ED55" s="180">
        <v>0.0</v>
      </c>
      <c r="EE55" s="180">
        <v>0.0</v>
      </c>
      <c r="EF55" s="180">
        <v>0.0</v>
      </c>
      <c r="EG55" s="180">
        <v>0.0</v>
      </c>
      <c r="EH55" s="180">
        <v>0.0</v>
      </c>
      <c r="EI55" s="180">
        <v>0.0</v>
      </c>
      <c r="EJ55" s="180">
        <v>0.0</v>
      </c>
      <c r="EK55" s="375">
        <v>0.0</v>
      </c>
      <c r="EL55" s="50">
        <v>1811054.0</v>
      </c>
      <c r="EM55" s="376">
        <f t="shared" si="1"/>
        <v>123.629415</v>
      </c>
    </row>
    <row r="56">
      <c r="A56" s="50">
        <v>1811055.0</v>
      </c>
      <c r="B56" s="374">
        <v>30.671684999999997</v>
      </c>
      <c r="C56" s="180">
        <v>0.0</v>
      </c>
      <c r="D56" s="180">
        <v>0.0</v>
      </c>
      <c r="E56" s="180">
        <v>0.0</v>
      </c>
      <c r="F56" s="180">
        <v>0.0</v>
      </c>
      <c r="G56" s="180">
        <v>21.403200000000002</v>
      </c>
      <c r="H56" s="180">
        <v>0.0</v>
      </c>
      <c r="I56" s="180">
        <v>0.0</v>
      </c>
      <c r="J56" s="180">
        <v>0.0</v>
      </c>
      <c r="K56" s="180">
        <v>0.0</v>
      </c>
      <c r="L56" s="180">
        <v>18.700499999999998</v>
      </c>
      <c r="M56" s="180">
        <v>0.0</v>
      </c>
      <c r="N56" s="180">
        <v>0.0</v>
      </c>
      <c r="O56" s="180">
        <v>0.0</v>
      </c>
      <c r="P56" s="180">
        <v>0.0</v>
      </c>
      <c r="Q56" s="180">
        <v>0.0</v>
      </c>
      <c r="R56" s="180">
        <v>0.0</v>
      </c>
      <c r="S56" s="180">
        <v>0.0</v>
      </c>
      <c r="T56" s="180">
        <v>0.0</v>
      </c>
      <c r="U56" s="180">
        <v>53.53920000000001</v>
      </c>
      <c r="V56" s="180">
        <v>0.0</v>
      </c>
      <c r="W56" s="180">
        <v>0.0</v>
      </c>
      <c r="X56" s="180">
        <v>0.0</v>
      </c>
      <c r="Y56" s="180">
        <v>0.0</v>
      </c>
      <c r="Z56" s="180">
        <v>0.0</v>
      </c>
      <c r="AA56" s="180">
        <v>0.0</v>
      </c>
      <c r="AB56" s="180">
        <v>30.01518</v>
      </c>
      <c r="AC56" s="180">
        <v>0.0</v>
      </c>
      <c r="AD56" s="180">
        <v>0.0</v>
      </c>
      <c r="AE56" s="180">
        <v>0.0</v>
      </c>
      <c r="AF56" s="180">
        <v>0.0</v>
      </c>
      <c r="AG56" s="180">
        <v>0.0</v>
      </c>
      <c r="AH56" s="180">
        <v>0.0</v>
      </c>
      <c r="AI56" s="180">
        <v>0.0</v>
      </c>
      <c r="AJ56" s="180">
        <v>32.05566</v>
      </c>
      <c r="AK56" s="180">
        <v>0.0</v>
      </c>
      <c r="AL56" s="180">
        <v>0.0</v>
      </c>
      <c r="AM56" s="180">
        <v>0.0</v>
      </c>
      <c r="AN56" s="180">
        <v>0.0</v>
      </c>
      <c r="AO56" s="180">
        <v>0.0</v>
      </c>
      <c r="AP56" s="180">
        <v>0.0</v>
      </c>
      <c r="AQ56" s="180">
        <v>0.0</v>
      </c>
      <c r="AR56" s="180">
        <v>0.0</v>
      </c>
      <c r="AS56" s="180">
        <v>0.0</v>
      </c>
      <c r="AT56" s="180">
        <v>13.4784</v>
      </c>
      <c r="AU56" s="180">
        <v>0.0</v>
      </c>
      <c r="AV56" s="180">
        <v>0.0</v>
      </c>
      <c r="AW56" s="180">
        <v>0.0</v>
      </c>
      <c r="AX56" s="180">
        <v>0.0</v>
      </c>
      <c r="AY56" s="180">
        <v>0.0</v>
      </c>
      <c r="AZ56" s="180">
        <v>0.0</v>
      </c>
      <c r="BA56" s="180">
        <v>0.0</v>
      </c>
      <c r="BB56" s="180">
        <v>0.0</v>
      </c>
      <c r="BC56" s="180">
        <v>0.0</v>
      </c>
      <c r="BD56" s="180">
        <v>0.0</v>
      </c>
      <c r="BE56" s="180">
        <v>0.0</v>
      </c>
      <c r="BF56" s="180">
        <v>0.0</v>
      </c>
      <c r="BG56" s="180">
        <v>0.0</v>
      </c>
      <c r="BH56" s="180">
        <v>0.0</v>
      </c>
      <c r="BI56" s="180">
        <v>0.0</v>
      </c>
      <c r="BJ56" s="180">
        <v>0.0</v>
      </c>
      <c r="BK56" s="180">
        <v>0.0</v>
      </c>
      <c r="BL56" s="180">
        <v>0.0</v>
      </c>
      <c r="BM56" s="180">
        <v>28.380495000000007</v>
      </c>
      <c r="BN56" s="180">
        <v>0.0</v>
      </c>
      <c r="BO56" s="180">
        <v>0.0</v>
      </c>
      <c r="BP56" s="180">
        <v>0.0</v>
      </c>
      <c r="BQ56" s="180">
        <v>0.0</v>
      </c>
      <c r="BR56" s="180">
        <v>0.0</v>
      </c>
      <c r="BS56" s="180">
        <v>0.0</v>
      </c>
      <c r="BT56" s="180">
        <v>0.0</v>
      </c>
      <c r="BU56" s="180">
        <v>22.174425000000003</v>
      </c>
      <c r="BV56" s="180">
        <v>0.0</v>
      </c>
      <c r="BW56" s="180">
        <v>0.0</v>
      </c>
      <c r="BX56" s="180">
        <v>0.0</v>
      </c>
      <c r="BY56" s="180">
        <v>0.0</v>
      </c>
      <c r="BZ56" s="180">
        <v>0.0</v>
      </c>
      <c r="CA56" s="180">
        <v>0.0</v>
      </c>
      <c r="CB56" s="180">
        <v>0.0</v>
      </c>
      <c r="CC56" s="180">
        <v>0.0</v>
      </c>
      <c r="CD56" s="180">
        <v>0.0</v>
      </c>
      <c r="CE56" s="180">
        <v>0.0</v>
      </c>
      <c r="CF56" s="180">
        <v>0.0</v>
      </c>
      <c r="CG56" s="180">
        <v>0.0</v>
      </c>
      <c r="CH56" s="180">
        <v>0.0</v>
      </c>
      <c r="CI56" s="180">
        <v>0.0</v>
      </c>
      <c r="CJ56" s="180">
        <v>0.0</v>
      </c>
      <c r="CK56" s="180">
        <v>0.0</v>
      </c>
      <c r="CL56" s="180">
        <v>0.0</v>
      </c>
      <c r="CM56" s="180">
        <v>0.0</v>
      </c>
      <c r="CN56" s="180">
        <v>14.601600000000001</v>
      </c>
      <c r="CO56" s="180">
        <v>0.0</v>
      </c>
      <c r="CP56" s="180">
        <v>0.0</v>
      </c>
      <c r="CQ56" s="180">
        <v>0.0</v>
      </c>
      <c r="CR56" s="180">
        <v>0.0</v>
      </c>
      <c r="CS56" s="180">
        <v>0.0</v>
      </c>
      <c r="CT56" s="180">
        <v>0.0</v>
      </c>
      <c r="CU56" s="180">
        <v>0.0</v>
      </c>
      <c r="CV56" s="180">
        <v>0.0</v>
      </c>
      <c r="CW56" s="180">
        <v>0.0</v>
      </c>
      <c r="CX56" s="180">
        <v>11.1384</v>
      </c>
      <c r="CY56" s="180">
        <v>0.0</v>
      </c>
      <c r="CZ56" s="180">
        <v>0.0</v>
      </c>
      <c r="DA56" s="180">
        <v>0.0</v>
      </c>
      <c r="DB56" s="180">
        <v>0.0</v>
      </c>
      <c r="DC56" s="180">
        <v>0.0</v>
      </c>
      <c r="DD56" s="180">
        <v>0.0</v>
      </c>
      <c r="DE56" s="180">
        <v>0.0</v>
      </c>
      <c r="DF56" s="180">
        <v>0.0</v>
      </c>
      <c r="DG56" s="180">
        <v>0.0</v>
      </c>
      <c r="DH56" s="180">
        <v>0.0</v>
      </c>
      <c r="DI56" s="180">
        <v>0.0</v>
      </c>
      <c r="DJ56" s="180">
        <v>0.0</v>
      </c>
      <c r="DK56" s="180">
        <v>0.0</v>
      </c>
      <c r="DL56" s="180">
        <v>0.0</v>
      </c>
      <c r="DM56" s="180">
        <v>0.0</v>
      </c>
      <c r="DN56" s="180">
        <v>0.0</v>
      </c>
      <c r="DO56" s="180">
        <v>0.0</v>
      </c>
      <c r="DP56" s="180">
        <v>0.0</v>
      </c>
      <c r="DQ56" s="180">
        <v>0.0</v>
      </c>
      <c r="DR56" s="180">
        <v>0.0</v>
      </c>
      <c r="DS56" s="180">
        <v>0.0</v>
      </c>
      <c r="DT56" s="180">
        <v>0.0</v>
      </c>
      <c r="DU56" s="180">
        <v>0.0</v>
      </c>
      <c r="DV56" s="180">
        <v>0.0</v>
      </c>
      <c r="DW56" s="180">
        <v>0.0</v>
      </c>
      <c r="DX56" s="180">
        <v>0.0</v>
      </c>
      <c r="DY56" s="180">
        <v>0.0</v>
      </c>
      <c r="DZ56" s="180">
        <v>0.0</v>
      </c>
      <c r="EA56" s="180">
        <v>0.0</v>
      </c>
      <c r="EB56" s="180">
        <v>0.0</v>
      </c>
      <c r="EC56" s="180">
        <v>0.0</v>
      </c>
      <c r="ED56" s="180">
        <v>0.0</v>
      </c>
      <c r="EE56" s="180">
        <v>0.0</v>
      </c>
      <c r="EF56" s="180">
        <v>0.0</v>
      </c>
      <c r="EG56" s="180">
        <v>0.0</v>
      </c>
      <c r="EH56" s="180">
        <v>0.0</v>
      </c>
      <c r="EI56" s="180">
        <v>0.0</v>
      </c>
      <c r="EJ56" s="180">
        <v>0.0</v>
      </c>
      <c r="EK56" s="375">
        <v>0.0</v>
      </c>
      <c r="EL56" s="50">
        <v>1811055.0</v>
      </c>
      <c r="EM56" s="376">
        <f t="shared" si="1"/>
        <v>276.158745</v>
      </c>
    </row>
    <row r="57">
      <c r="A57" s="50">
        <v>1811056.0</v>
      </c>
      <c r="B57" s="374">
        <v>7.726455</v>
      </c>
      <c r="C57" s="180">
        <v>0.0</v>
      </c>
      <c r="D57" s="180">
        <v>0.0</v>
      </c>
      <c r="E57" s="180">
        <v>0.0</v>
      </c>
      <c r="F57" s="180">
        <v>0.0</v>
      </c>
      <c r="G57" s="180">
        <v>5.3508000000000004</v>
      </c>
      <c r="H57" s="180">
        <v>0.0</v>
      </c>
      <c r="I57" s="180">
        <v>0.0</v>
      </c>
      <c r="J57" s="180">
        <v>0.0</v>
      </c>
      <c r="K57" s="180">
        <v>0.0</v>
      </c>
      <c r="L57" s="180">
        <v>4.641</v>
      </c>
      <c r="M57" s="180">
        <v>0.0</v>
      </c>
      <c r="N57" s="180">
        <v>0.0</v>
      </c>
      <c r="O57" s="180">
        <v>0.0</v>
      </c>
      <c r="P57" s="180">
        <v>0.0</v>
      </c>
      <c r="Q57" s="180">
        <v>0.0</v>
      </c>
      <c r="R57" s="180">
        <v>0.0</v>
      </c>
      <c r="S57" s="180">
        <v>0.0</v>
      </c>
      <c r="T57" s="180">
        <v>0.0</v>
      </c>
      <c r="U57" s="180">
        <v>13.384800000000002</v>
      </c>
      <c r="V57" s="180">
        <v>0.0</v>
      </c>
      <c r="W57" s="180">
        <v>0.0</v>
      </c>
      <c r="X57" s="180">
        <v>0.0</v>
      </c>
      <c r="Y57" s="180">
        <v>0.0</v>
      </c>
      <c r="Z57" s="180">
        <v>0.0</v>
      </c>
      <c r="AA57" s="180">
        <v>0.0</v>
      </c>
      <c r="AB57" s="180">
        <v>7.56288</v>
      </c>
      <c r="AC57" s="180">
        <v>0.0</v>
      </c>
      <c r="AD57" s="180">
        <v>0.0</v>
      </c>
      <c r="AE57" s="180">
        <v>0.0</v>
      </c>
      <c r="AF57" s="180">
        <v>0.0</v>
      </c>
      <c r="AG57" s="180">
        <v>0.0</v>
      </c>
      <c r="AH57" s="180">
        <v>0.0</v>
      </c>
      <c r="AI57" s="180">
        <v>0.0</v>
      </c>
      <c r="AJ57" s="180">
        <v>7.95366</v>
      </c>
      <c r="AK57" s="180">
        <v>0.0</v>
      </c>
      <c r="AL57" s="180">
        <v>0.0</v>
      </c>
      <c r="AM57" s="180">
        <v>0.0</v>
      </c>
      <c r="AN57" s="180">
        <v>0.0</v>
      </c>
      <c r="AO57" s="180">
        <v>0.0</v>
      </c>
      <c r="AP57" s="180">
        <v>0.0</v>
      </c>
      <c r="AQ57" s="180">
        <v>0.0</v>
      </c>
      <c r="AR57" s="180">
        <v>0.0</v>
      </c>
      <c r="AS57" s="180">
        <v>0.0</v>
      </c>
      <c r="AT57" s="180">
        <v>3.3696</v>
      </c>
      <c r="AU57" s="180">
        <v>0.0</v>
      </c>
      <c r="AV57" s="180">
        <v>0.0</v>
      </c>
      <c r="AW57" s="180">
        <v>0.0</v>
      </c>
      <c r="AX57" s="180">
        <v>0.0</v>
      </c>
      <c r="AY57" s="180">
        <v>0.0</v>
      </c>
      <c r="AZ57" s="180">
        <v>0.0</v>
      </c>
      <c r="BA57" s="180">
        <v>0.0</v>
      </c>
      <c r="BB57" s="180">
        <v>0.0</v>
      </c>
      <c r="BC57" s="180">
        <v>0.0</v>
      </c>
      <c r="BD57" s="180">
        <v>0.0</v>
      </c>
      <c r="BE57" s="180">
        <v>0.0</v>
      </c>
      <c r="BF57" s="180">
        <v>0.0</v>
      </c>
      <c r="BG57" s="180">
        <v>0.0</v>
      </c>
      <c r="BH57" s="180">
        <v>0.0</v>
      </c>
      <c r="BI57" s="180">
        <v>0.0</v>
      </c>
      <c r="BJ57" s="180">
        <v>0.0</v>
      </c>
      <c r="BK57" s="180">
        <v>0.0</v>
      </c>
      <c r="BL57" s="180">
        <v>0.0</v>
      </c>
      <c r="BM57" s="180">
        <v>0.0</v>
      </c>
      <c r="BN57" s="180">
        <v>0.0</v>
      </c>
      <c r="BO57" s="180">
        <v>0.0</v>
      </c>
      <c r="BP57" s="180">
        <v>0.0</v>
      </c>
      <c r="BQ57" s="180">
        <v>0.0</v>
      </c>
      <c r="BR57" s="180">
        <v>0.0</v>
      </c>
      <c r="BS57" s="180">
        <v>0.0</v>
      </c>
      <c r="BT57" s="180">
        <v>0.0</v>
      </c>
      <c r="BU57" s="180">
        <v>0.0</v>
      </c>
      <c r="BV57" s="180">
        <v>0.0</v>
      </c>
      <c r="BW57" s="180">
        <v>0.0</v>
      </c>
      <c r="BX57" s="180">
        <v>0.0</v>
      </c>
      <c r="BY57" s="180">
        <v>0.0</v>
      </c>
      <c r="BZ57" s="180">
        <v>0.0</v>
      </c>
      <c r="CA57" s="180">
        <v>0.0</v>
      </c>
      <c r="CB57" s="180">
        <v>0.0</v>
      </c>
      <c r="CC57" s="180">
        <v>0.0</v>
      </c>
      <c r="CD57" s="180">
        <v>7.49034</v>
      </c>
      <c r="CE57" s="180">
        <v>0.0</v>
      </c>
      <c r="CF57" s="180">
        <v>0.0</v>
      </c>
      <c r="CG57" s="180">
        <v>0.0</v>
      </c>
      <c r="CH57" s="180">
        <v>0.0</v>
      </c>
      <c r="CI57" s="180">
        <v>0.0</v>
      </c>
      <c r="CJ57" s="180">
        <v>0.0</v>
      </c>
      <c r="CK57" s="180">
        <v>0.0</v>
      </c>
      <c r="CL57" s="180">
        <v>0.0</v>
      </c>
      <c r="CM57" s="180">
        <v>0.0</v>
      </c>
      <c r="CN57" s="180">
        <v>3.6504000000000003</v>
      </c>
      <c r="CO57" s="180">
        <v>0.0</v>
      </c>
      <c r="CP57" s="180">
        <v>0.0</v>
      </c>
      <c r="CQ57" s="180">
        <v>0.0</v>
      </c>
      <c r="CR57" s="180">
        <v>0.0</v>
      </c>
      <c r="CS57" s="180">
        <v>0.0</v>
      </c>
      <c r="CT57" s="180">
        <v>0.0</v>
      </c>
      <c r="CU57" s="180">
        <v>0.0</v>
      </c>
      <c r="CV57" s="180">
        <v>0.0</v>
      </c>
      <c r="CW57" s="180">
        <v>0.0</v>
      </c>
      <c r="CX57" s="180">
        <v>2.7846</v>
      </c>
      <c r="CY57" s="180">
        <v>0.0</v>
      </c>
      <c r="CZ57" s="180">
        <v>0.0</v>
      </c>
      <c r="DA57" s="180">
        <v>0.0</v>
      </c>
      <c r="DB57" s="180">
        <v>0.0</v>
      </c>
      <c r="DC57" s="180">
        <v>0.0</v>
      </c>
      <c r="DD57" s="180">
        <v>0.0</v>
      </c>
      <c r="DE57" s="180">
        <v>0.0</v>
      </c>
      <c r="DF57" s="180">
        <v>0.0</v>
      </c>
      <c r="DG57" s="180">
        <v>0.0</v>
      </c>
      <c r="DH57" s="180">
        <v>0.0</v>
      </c>
      <c r="DI57" s="180">
        <v>0.0</v>
      </c>
      <c r="DJ57" s="180">
        <v>0.0</v>
      </c>
      <c r="DK57" s="180">
        <v>0.0</v>
      </c>
      <c r="DL57" s="180">
        <v>0.0</v>
      </c>
      <c r="DM57" s="180">
        <v>0.0</v>
      </c>
      <c r="DN57" s="180">
        <v>0.0</v>
      </c>
      <c r="DO57" s="180">
        <v>0.0</v>
      </c>
      <c r="DP57" s="180">
        <v>0.0</v>
      </c>
      <c r="DQ57" s="180">
        <v>0.0</v>
      </c>
      <c r="DR57" s="180">
        <v>0.0</v>
      </c>
      <c r="DS57" s="180">
        <v>0.0</v>
      </c>
      <c r="DT57" s="180">
        <v>0.0</v>
      </c>
      <c r="DU57" s="180">
        <v>0.0</v>
      </c>
      <c r="DV57" s="180">
        <v>0.0</v>
      </c>
      <c r="DW57" s="180">
        <v>0.0</v>
      </c>
      <c r="DX57" s="180">
        <v>0.0</v>
      </c>
      <c r="DY57" s="180">
        <v>0.0</v>
      </c>
      <c r="DZ57" s="180">
        <v>0.0</v>
      </c>
      <c r="EA57" s="180">
        <v>0.0</v>
      </c>
      <c r="EB57" s="180">
        <v>0.0</v>
      </c>
      <c r="EC57" s="180">
        <v>0.0</v>
      </c>
      <c r="ED57" s="180">
        <v>0.0</v>
      </c>
      <c r="EE57" s="180">
        <v>0.0</v>
      </c>
      <c r="EF57" s="180">
        <v>0.0</v>
      </c>
      <c r="EG57" s="180">
        <v>0.0</v>
      </c>
      <c r="EH57" s="180">
        <v>0.0</v>
      </c>
      <c r="EI57" s="180">
        <v>0.0</v>
      </c>
      <c r="EJ57" s="180">
        <v>0.0</v>
      </c>
      <c r="EK57" s="375">
        <v>0.0</v>
      </c>
      <c r="EL57" s="50">
        <v>1811056.0</v>
      </c>
      <c r="EM57" s="376">
        <f t="shared" si="1"/>
        <v>63.914535</v>
      </c>
    </row>
    <row r="58">
      <c r="A58" s="50">
        <v>1811057.0</v>
      </c>
      <c r="B58" s="374">
        <v>819.9407699999999</v>
      </c>
      <c r="C58" s="180">
        <v>0.0</v>
      </c>
      <c r="D58" s="180">
        <v>0.0</v>
      </c>
      <c r="E58" s="180">
        <v>0.0</v>
      </c>
      <c r="F58" s="180">
        <v>0.0</v>
      </c>
      <c r="G58" s="180">
        <v>572.5356</v>
      </c>
      <c r="H58" s="180">
        <v>0.0</v>
      </c>
      <c r="I58" s="180">
        <v>0.0</v>
      </c>
      <c r="J58" s="180">
        <v>0.0</v>
      </c>
      <c r="K58" s="180">
        <v>0.0</v>
      </c>
      <c r="L58" s="180">
        <v>500.8185</v>
      </c>
      <c r="M58" s="180">
        <v>0.0</v>
      </c>
      <c r="N58" s="180">
        <v>0.0</v>
      </c>
      <c r="O58" s="180">
        <v>0.0</v>
      </c>
      <c r="P58" s="180">
        <v>0.0</v>
      </c>
      <c r="Q58" s="180">
        <v>0.0</v>
      </c>
      <c r="R58" s="180">
        <v>0.0</v>
      </c>
      <c r="S58" s="180">
        <v>0.0</v>
      </c>
      <c r="T58" s="180">
        <v>1335.7773000000002</v>
      </c>
      <c r="U58" s="180">
        <v>0.0</v>
      </c>
      <c r="V58" s="180">
        <v>0.0</v>
      </c>
      <c r="W58" s="180">
        <v>0.0</v>
      </c>
      <c r="X58" s="180">
        <v>0.0</v>
      </c>
      <c r="Y58" s="180">
        <v>0.0</v>
      </c>
      <c r="Z58" s="180">
        <v>0.0</v>
      </c>
      <c r="AA58" s="180">
        <v>0.0</v>
      </c>
      <c r="AB58" s="180">
        <v>0.0</v>
      </c>
      <c r="AC58" s="180">
        <v>792.7919999999999</v>
      </c>
      <c r="AD58" s="180">
        <v>0.0</v>
      </c>
      <c r="AE58" s="180">
        <v>0.0</v>
      </c>
      <c r="AF58" s="180">
        <v>0.0</v>
      </c>
      <c r="AG58" s="180">
        <v>0.0</v>
      </c>
      <c r="AH58" s="180">
        <v>0.0</v>
      </c>
      <c r="AI58" s="180">
        <v>0.0</v>
      </c>
      <c r="AJ58" s="180">
        <v>0.0</v>
      </c>
      <c r="AK58" s="180">
        <v>826.33122</v>
      </c>
      <c r="AL58" s="180">
        <v>0.0</v>
      </c>
      <c r="AM58" s="180">
        <v>0.0</v>
      </c>
      <c r="AN58" s="180">
        <v>0.0</v>
      </c>
      <c r="AO58" s="180">
        <v>0.0</v>
      </c>
      <c r="AP58" s="180">
        <v>0.0</v>
      </c>
      <c r="AQ58" s="180">
        <v>0.0</v>
      </c>
      <c r="AR58" s="180">
        <v>0.0</v>
      </c>
      <c r="AS58" s="180">
        <v>364.30289999999997</v>
      </c>
      <c r="AT58" s="180">
        <v>0.0</v>
      </c>
      <c r="AU58" s="180">
        <v>0.0</v>
      </c>
      <c r="AV58" s="180">
        <v>0.0</v>
      </c>
      <c r="AW58" s="180">
        <v>0.0</v>
      </c>
      <c r="AX58" s="180">
        <v>0.0</v>
      </c>
      <c r="AY58" s="180">
        <v>0.0</v>
      </c>
      <c r="AZ58" s="180">
        <v>0.0</v>
      </c>
      <c r="BA58" s="180">
        <v>0.0</v>
      </c>
      <c r="BB58" s="180">
        <v>0.0</v>
      </c>
      <c r="BC58" s="180">
        <v>0.0</v>
      </c>
      <c r="BD58" s="180">
        <v>0.0</v>
      </c>
      <c r="BE58" s="180">
        <v>0.0</v>
      </c>
      <c r="BF58" s="180">
        <v>0.0</v>
      </c>
      <c r="BG58" s="180">
        <v>0.0</v>
      </c>
      <c r="BH58" s="180">
        <v>0.0</v>
      </c>
      <c r="BI58" s="180">
        <v>0.0</v>
      </c>
      <c r="BJ58" s="180">
        <v>0.0</v>
      </c>
      <c r="BK58" s="180">
        <v>0.0</v>
      </c>
      <c r="BL58" s="180">
        <v>0.0</v>
      </c>
      <c r="BM58" s="180">
        <v>0.0</v>
      </c>
      <c r="BN58" s="180">
        <v>788.7379500000002</v>
      </c>
      <c r="BO58" s="180">
        <v>0.0</v>
      </c>
      <c r="BP58" s="180">
        <v>0.0</v>
      </c>
      <c r="BQ58" s="180">
        <v>0.0</v>
      </c>
      <c r="BR58" s="180">
        <v>0.0</v>
      </c>
      <c r="BS58" s="180">
        <v>0.0</v>
      </c>
      <c r="BT58" s="180">
        <v>0.0</v>
      </c>
      <c r="BU58" s="180">
        <v>0.0</v>
      </c>
      <c r="BV58" s="180">
        <v>0.0</v>
      </c>
      <c r="BW58" s="180">
        <v>0.0</v>
      </c>
      <c r="BX58" s="180">
        <v>600.96816</v>
      </c>
      <c r="BY58" s="180">
        <v>0.0</v>
      </c>
      <c r="BZ58" s="180">
        <v>0.0</v>
      </c>
      <c r="CA58" s="180">
        <v>0.0</v>
      </c>
      <c r="CB58" s="180">
        <v>0.0</v>
      </c>
      <c r="CC58" s="180">
        <v>0.0</v>
      </c>
      <c r="CD58" s="180">
        <v>0.0</v>
      </c>
      <c r="CE58" s="180">
        <v>0.0</v>
      </c>
      <c r="CF58" s="180">
        <v>0.0</v>
      </c>
      <c r="CG58" s="180">
        <v>0.0</v>
      </c>
      <c r="CH58" s="180">
        <v>0.0</v>
      </c>
      <c r="CI58" s="180">
        <v>0.0</v>
      </c>
      <c r="CJ58" s="180">
        <v>0.0</v>
      </c>
      <c r="CK58" s="180">
        <v>0.0</v>
      </c>
      <c r="CL58" s="180">
        <v>0.0</v>
      </c>
      <c r="CM58" s="180">
        <v>0.0</v>
      </c>
      <c r="CN58" s="180">
        <v>0.0</v>
      </c>
      <c r="CO58" s="180">
        <v>379.3257</v>
      </c>
      <c r="CP58" s="180">
        <v>0.0</v>
      </c>
      <c r="CQ58" s="180">
        <v>0.0</v>
      </c>
      <c r="CR58" s="180">
        <v>0.0</v>
      </c>
      <c r="CS58" s="180">
        <v>0.0</v>
      </c>
      <c r="CT58" s="180">
        <v>0.0</v>
      </c>
      <c r="CU58" s="180">
        <v>0.0</v>
      </c>
      <c r="CV58" s="180">
        <v>0.0</v>
      </c>
      <c r="CW58" s="180">
        <v>0.0</v>
      </c>
      <c r="CX58" s="180">
        <v>0.0</v>
      </c>
      <c r="CY58" s="180">
        <v>306.7155</v>
      </c>
      <c r="CZ58" s="180">
        <v>0.0</v>
      </c>
      <c r="DA58" s="180">
        <v>0.0</v>
      </c>
      <c r="DB58" s="180">
        <v>0.0</v>
      </c>
      <c r="DC58" s="180">
        <v>0.0</v>
      </c>
      <c r="DD58" s="180">
        <v>0.0</v>
      </c>
      <c r="DE58" s="180">
        <v>0.0</v>
      </c>
      <c r="DF58" s="180">
        <v>0.0</v>
      </c>
      <c r="DG58" s="180">
        <v>0.0</v>
      </c>
      <c r="DH58" s="180">
        <v>0.0</v>
      </c>
      <c r="DI58" s="180">
        <v>0.0</v>
      </c>
      <c r="DJ58" s="180">
        <v>0.0</v>
      </c>
      <c r="DK58" s="180">
        <v>0.0</v>
      </c>
      <c r="DL58" s="180">
        <v>0.0</v>
      </c>
      <c r="DM58" s="180">
        <v>0.0</v>
      </c>
      <c r="DN58" s="180">
        <v>0.0</v>
      </c>
      <c r="DO58" s="180">
        <v>0.0</v>
      </c>
      <c r="DP58" s="180">
        <v>0.0</v>
      </c>
      <c r="DQ58" s="180">
        <v>0.0</v>
      </c>
      <c r="DR58" s="180">
        <v>0.0</v>
      </c>
      <c r="DS58" s="180">
        <v>0.0</v>
      </c>
      <c r="DT58" s="180">
        <v>0.0</v>
      </c>
      <c r="DU58" s="180">
        <v>0.0</v>
      </c>
      <c r="DV58" s="180">
        <v>0.0</v>
      </c>
      <c r="DW58" s="180">
        <v>0.0</v>
      </c>
      <c r="DX58" s="180">
        <v>0.0</v>
      </c>
      <c r="DY58" s="180">
        <v>0.0</v>
      </c>
      <c r="DZ58" s="180">
        <v>0.0</v>
      </c>
      <c r="EA58" s="180">
        <v>0.0</v>
      </c>
      <c r="EB58" s="180">
        <v>0.0</v>
      </c>
      <c r="EC58" s="180">
        <v>0.0</v>
      </c>
      <c r="ED58" s="180">
        <v>0.0</v>
      </c>
      <c r="EE58" s="180">
        <v>0.0</v>
      </c>
      <c r="EF58" s="180">
        <v>0.0</v>
      </c>
      <c r="EG58" s="180">
        <v>0.0</v>
      </c>
      <c r="EH58" s="180">
        <v>0.0</v>
      </c>
      <c r="EI58" s="180">
        <v>0.0</v>
      </c>
      <c r="EJ58" s="180">
        <v>0.0</v>
      </c>
      <c r="EK58" s="375">
        <v>0.0</v>
      </c>
      <c r="EL58" s="50">
        <v>1811057.0</v>
      </c>
      <c r="EM58" s="376">
        <f t="shared" si="1"/>
        <v>7288.2456</v>
      </c>
    </row>
    <row r="59">
      <c r="A59" s="50">
        <v>1811058.0</v>
      </c>
      <c r="B59" s="374">
        <v>2007.707625</v>
      </c>
      <c r="C59" s="180">
        <v>0.0</v>
      </c>
      <c r="D59" s="180">
        <v>0.0</v>
      </c>
      <c r="E59" s="180">
        <v>0.0</v>
      </c>
      <c r="F59" s="180">
        <v>0.0</v>
      </c>
      <c r="G59" s="180">
        <v>1401.9096000000002</v>
      </c>
      <c r="H59" s="180">
        <v>0.0</v>
      </c>
      <c r="I59" s="180">
        <v>0.0</v>
      </c>
      <c r="J59" s="180">
        <v>0.0</v>
      </c>
      <c r="K59" s="180">
        <v>0.0</v>
      </c>
      <c r="L59" s="180">
        <v>1226.1795</v>
      </c>
      <c r="M59" s="180">
        <v>0.0</v>
      </c>
      <c r="N59" s="180">
        <v>0.0</v>
      </c>
      <c r="O59" s="180">
        <v>0.0</v>
      </c>
      <c r="P59" s="180">
        <v>0.0</v>
      </c>
      <c r="Q59" s="180">
        <v>0.0</v>
      </c>
      <c r="R59" s="180">
        <v>0.0</v>
      </c>
      <c r="S59" s="180">
        <v>0.0</v>
      </c>
      <c r="T59" s="180">
        <v>3270.7817999999997</v>
      </c>
      <c r="U59" s="180">
        <v>0.0</v>
      </c>
      <c r="V59" s="180">
        <v>0.0</v>
      </c>
      <c r="W59" s="180">
        <v>0.0</v>
      </c>
      <c r="X59" s="180">
        <v>0.0</v>
      </c>
      <c r="Y59" s="180">
        <v>0.0</v>
      </c>
      <c r="Z59" s="180">
        <v>0.0</v>
      </c>
      <c r="AA59" s="180">
        <v>0.0</v>
      </c>
      <c r="AB59" s="180">
        <v>0.0</v>
      </c>
      <c r="AC59" s="180">
        <v>1941.4979999999998</v>
      </c>
      <c r="AD59" s="180">
        <v>0.0</v>
      </c>
      <c r="AE59" s="180">
        <v>0.0</v>
      </c>
      <c r="AF59" s="180">
        <v>0.0</v>
      </c>
      <c r="AG59" s="180">
        <v>0.0</v>
      </c>
      <c r="AH59" s="180">
        <v>0.0</v>
      </c>
      <c r="AI59" s="180">
        <v>0.0</v>
      </c>
      <c r="AJ59" s="180">
        <v>0.0</v>
      </c>
      <c r="AK59" s="180">
        <v>2023.0867799999999</v>
      </c>
      <c r="AL59" s="180">
        <v>0.0</v>
      </c>
      <c r="AM59" s="180">
        <v>0.0</v>
      </c>
      <c r="AN59" s="180">
        <v>0.0</v>
      </c>
      <c r="AO59" s="180">
        <v>0.0</v>
      </c>
      <c r="AP59" s="180">
        <v>0.0</v>
      </c>
      <c r="AQ59" s="180">
        <v>0.0</v>
      </c>
      <c r="AR59" s="180">
        <v>0.0</v>
      </c>
      <c r="AS59" s="180">
        <v>892.0314</v>
      </c>
      <c r="AT59" s="180">
        <v>0.0</v>
      </c>
      <c r="AU59" s="180">
        <v>0.0</v>
      </c>
      <c r="AV59" s="180">
        <v>0.0</v>
      </c>
      <c r="AW59" s="180">
        <v>0.0</v>
      </c>
      <c r="AX59" s="180">
        <v>0.0</v>
      </c>
      <c r="AY59" s="180">
        <v>0.0</v>
      </c>
      <c r="AZ59" s="180">
        <v>0.0</v>
      </c>
      <c r="BA59" s="180">
        <v>0.0</v>
      </c>
      <c r="BB59" s="180">
        <v>0.0</v>
      </c>
      <c r="BC59" s="180">
        <v>0.0</v>
      </c>
      <c r="BD59" s="180">
        <v>0.0</v>
      </c>
      <c r="BE59" s="180">
        <v>0.0</v>
      </c>
      <c r="BF59" s="180">
        <v>0.0</v>
      </c>
      <c r="BG59" s="180">
        <v>0.0</v>
      </c>
      <c r="BH59" s="180">
        <v>0.0</v>
      </c>
      <c r="BI59" s="180">
        <v>0.0</v>
      </c>
      <c r="BJ59" s="180">
        <v>0.0</v>
      </c>
      <c r="BK59" s="180">
        <v>0.0</v>
      </c>
      <c r="BL59" s="180">
        <v>0.0</v>
      </c>
      <c r="BM59" s="180">
        <v>0.0</v>
      </c>
      <c r="BN59" s="180">
        <v>1931.3043750000004</v>
      </c>
      <c r="BO59" s="180">
        <v>0.0</v>
      </c>
      <c r="BP59" s="180">
        <v>0.0</v>
      </c>
      <c r="BQ59" s="180">
        <v>0.0</v>
      </c>
      <c r="BR59" s="180">
        <v>0.0</v>
      </c>
      <c r="BS59" s="180">
        <v>0.0</v>
      </c>
      <c r="BT59" s="180">
        <v>0.0</v>
      </c>
      <c r="BU59" s="180">
        <v>0.0</v>
      </c>
      <c r="BV59" s="180">
        <v>0.0</v>
      </c>
      <c r="BW59" s="180">
        <v>0.0</v>
      </c>
      <c r="BX59" s="180">
        <v>1471.33584</v>
      </c>
      <c r="BY59" s="180">
        <v>0.0</v>
      </c>
      <c r="BZ59" s="180">
        <v>0.0</v>
      </c>
      <c r="CA59" s="180">
        <v>0.0</v>
      </c>
      <c r="CB59" s="180">
        <v>0.0</v>
      </c>
      <c r="CC59" s="180">
        <v>0.0</v>
      </c>
      <c r="CD59" s="180">
        <v>0.0</v>
      </c>
      <c r="CE59" s="180">
        <v>0.0</v>
      </c>
      <c r="CF59" s="180">
        <v>0.0</v>
      </c>
      <c r="CG59" s="180">
        <v>0.0</v>
      </c>
      <c r="CH59" s="180">
        <v>0.0</v>
      </c>
      <c r="CI59" s="180">
        <v>0.0</v>
      </c>
      <c r="CJ59" s="180">
        <v>0.0</v>
      </c>
      <c r="CK59" s="180">
        <v>0.0</v>
      </c>
      <c r="CL59" s="180">
        <v>0.0</v>
      </c>
      <c r="CM59" s="180">
        <v>0.0</v>
      </c>
      <c r="CN59" s="180">
        <v>0.0</v>
      </c>
      <c r="CO59" s="180">
        <v>928.8162</v>
      </c>
      <c r="CP59" s="180">
        <v>0.0</v>
      </c>
      <c r="CQ59" s="180">
        <v>0.0</v>
      </c>
      <c r="CR59" s="180">
        <v>0.0</v>
      </c>
      <c r="CS59" s="180">
        <v>0.0</v>
      </c>
      <c r="CT59" s="180">
        <v>0.0</v>
      </c>
      <c r="CU59" s="180">
        <v>0.0</v>
      </c>
      <c r="CV59" s="180">
        <v>0.0</v>
      </c>
      <c r="CW59" s="180">
        <v>0.0</v>
      </c>
      <c r="CX59" s="180">
        <v>0.0</v>
      </c>
      <c r="CY59" s="180">
        <v>751.0230000000001</v>
      </c>
      <c r="CZ59" s="180">
        <v>0.0</v>
      </c>
      <c r="DA59" s="180">
        <v>0.0</v>
      </c>
      <c r="DB59" s="180">
        <v>0.0</v>
      </c>
      <c r="DC59" s="180">
        <v>0.0</v>
      </c>
      <c r="DD59" s="180">
        <v>0.0</v>
      </c>
      <c r="DE59" s="180">
        <v>0.0</v>
      </c>
      <c r="DF59" s="180">
        <v>0.0</v>
      </c>
      <c r="DG59" s="180">
        <v>0.0</v>
      </c>
      <c r="DH59" s="180">
        <v>0.0</v>
      </c>
      <c r="DI59" s="180">
        <v>0.0</v>
      </c>
      <c r="DJ59" s="180">
        <v>0.0</v>
      </c>
      <c r="DK59" s="180">
        <v>0.0</v>
      </c>
      <c r="DL59" s="180">
        <v>0.0</v>
      </c>
      <c r="DM59" s="180">
        <v>0.0</v>
      </c>
      <c r="DN59" s="180">
        <v>0.0</v>
      </c>
      <c r="DO59" s="180">
        <v>0.0</v>
      </c>
      <c r="DP59" s="180">
        <v>0.0</v>
      </c>
      <c r="DQ59" s="180">
        <v>0.0</v>
      </c>
      <c r="DR59" s="180">
        <v>0.0</v>
      </c>
      <c r="DS59" s="180">
        <v>0.0</v>
      </c>
      <c r="DT59" s="180">
        <v>0.0</v>
      </c>
      <c r="DU59" s="180">
        <v>0.0</v>
      </c>
      <c r="DV59" s="180">
        <v>0.0</v>
      </c>
      <c r="DW59" s="180">
        <v>0.0</v>
      </c>
      <c r="DX59" s="180">
        <v>0.0</v>
      </c>
      <c r="DY59" s="180">
        <v>0.0</v>
      </c>
      <c r="DZ59" s="180">
        <v>0.0</v>
      </c>
      <c r="EA59" s="180">
        <v>0.0</v>
      </c>
      <c r="EB59" s="180">
        <v>0.0</v>
      </c>
      <c r="EC59" s="180">
        <v>0.0</v>
      </c>
      <c r="ED59" s="180">
        <v>0.0</v>
      </c>
      <c r="EE59" s="180">
        <v>0.0</v>
      </c>
      <c r="EF59" s="180">
        <v>0.0</v>
      </c>
      <c r="EG59" s="180">
        <v>0.0</v>
      </c>
      <c r="EH59" s="180">
        <v>0.0</v>
      </c>
      <c r="EI59" s="180">
        <v>0.0</v>
      </c>
      <c r="EJ59" s="180">
        <v>0.0</v>
      </c>
      <c r="EK59" s="375">
        <v>0.0</v>
      </c>
      <c r="EL59" s="50">
        <v>1811058.0</v>
      </c>
      <c r="EM59" s="376">
        <f t="shared" si="1"/>
        <v>17845.67412</v>
      </c>
    </row>
    <row r="60">
      <c r="A60" s="50">
        <v>1811059.0</v>
      </c>
      <c r="B60" s="374">
        <v>1202.9856300000001</v>
      </c>
      <c r="C60" s="180">
        <v>0.0</v>
      </c>
      <c r="D60" s="180">
        <v>0.0</v>
      </c>
      <c r="E60" s="180">
        <v>0.0</v>
      </c>
      <c r="F60" s="180">
        <v>0.0</v>
      </c>
      <c r="G60" s="180">
        <v>840.0756000000001</v>
      </c>
      <c r="H60" s="180">
        <v>0.0</v>
      </c>
      <c r="I60" s="180">
        <v>0.0</v>
      </c>
      <c r="J60" s="180">
        <v>0.0</v>
      </c>
      <c r="K60" s="180">
        <v>0.0</v>
      </c>
      <c r="L60" s="180">
        <v>734.7794999999999</v>
      </c>
      <c r="M60" s="180">
        <v>0.0</v>
      </c>
      <c r="N60" s="180">
        <v>0.0</v>
      </c>
      <c r="O60" s="180">
        <v>0.0</v>
      </c>
      <c r="P60" s="180">
        <v>0.0</v>
      </c>
      <c r="Q60" s="180">
        <v>0.0</v>
      </c>
      <c r="R60" s="180">
        <v>0.0</v>
      </c>
      <c r="S60" s="180">
        <v>0.0</v>
      </c>
      <c r="T60" s="180">
        <v>1959.9723000000001</v>
      </c>
      <c r="U60" s="180">
        <v>0.0</v>
      </c>
      <c r="V60" s="180">
        <v>0.0</v>
      </c>
      <c r="W60" s="180">
        <v>0.0</v>
      </c>
      <c r="X60" s="180">
        <v>0.0</v>
      </c>
      <c r="Y60" s="180">
        <v>0.0</v>
      </c>
      <c r="Z60" s="180">
        <v>0.0</v>
      </c>
      <c r="AA60" s="180">
        <v>0.0</v>
      </c>
      <c r="AB60" s="180">
        <v>0.0</v>
      </c>
      <c r="AC60" s="180">
        <v>1163.448</v>
      </c>
      <c r="AD60" s="180">
        <v>0.0</v>
      </c>
      <c r="AE60" s="180">
        <v>0.0</v>
      </c>
      <c r="AF60" s="180">
        <v>0.0</v>
      </c>
      <c r="AG60" s="180">
        <v>0.0</v>
      </c>
      <c r="AH60" s="180">
        <v>0.0</v>
      </c>
      <c r="AI60" s="180">
        <v>0.0</v>
      </c>
      <c r="AJ60" s="180">
        <v>0.0</v>
      </c>
      <c r="AK60" s="180">
        <v>1212.27678</v>
      </c>
      <c r="AL60" s="180">
        <v>0.0</v>
      </c>
      <c r="AM60" s="180">
        <v>0.0</v>
      </c>
      <c r="AN60" s="180">
        <v>0.0</v>
      </c>
      <c r="AO60" s="180">
        <v>0.0</v>
      </c>
      <c r="AP60" s="180">
        <v>0.0</v>
      </c>
      <c r="AQ60" s="180">
        <v>0.0</v>
      </c>
      <c r="AR60" s="180">
        <v>0.0</v>
      </c>
      <c r="AS60" s="180">
        <v>534.5379</v>
      </c>
      <c r="AT60" s="180">
        <v>0.0</v>
      </c>
      <c r="AU60" s="180">
        <v>0.0</v>
      </c>
      <c r="AV60" s="180">
        <v>0.0</v>
      </c>
      <c r="AW60" s="180">
        <v>0.0</v>
      </c>
      <c r="AX60" s="180">
        <v>0.0</v>
      </c>
      <c r="AY60" s="180">
        <v>0.0</v>
      </c>
      <c r="AZ60" s="180">
        <v>0.0</v>
      </c>
      <c r="BA60" s="180">
        <v>0.0</v>
      </c>
      <c r="BB60" s="180">
        <v>0.0</v>
      </c>
      <c r="BC60" s="180">
        <v>0.0</v>
      </c>
      <c r="BD60" s="180">
        <v>0.0</v>
      </c>
      <c r="BE60" s="180">
        <v>0.0</v>
      </c>
      <c r="BF60" s="180">
        <v>0.0</v>
      </c>
      <c r="BG60" s="180">
        <v>0.0</v>
      </c>
      <c r="BH60" s="180">
        <v>0.0</v>
      </c>
      <c r="BI60" s="180">
        <v>0.0</v>
      </c>
      <c r="BJ60" s="180">
        <v>0.0</v>
      </c>
      <c r="BK60" s="180">
        <v>0.0</v>
      </c>
      <c r="BL60" s="180">
        <v>0.0</v>
      </c>
      <c r="BM60" s="180">
        <v>0.0</v>
      </c>
      <c r="BN60" s="180">
        <v>1157.2060500000002</v>
      </c>
      <c r="BO60" s="180">
        <v>0.0</v>
      </c>
      <c r="BP60" s="180">
        <v>0.0</v>
      </c>
      <c r="BQ60" s="180">
        <v>0.0</v>
      </c>
      <c r="BR60" s="180">
        <v>0.0</v>
      </c>
      <c r="BS60" s="180">
        <v>0.0</v>
      </c>
      <c r="BT60" s="180">
        <v>0.0</v>
      </c>
      <c r="BU60" s="180">
        <v>0.0</v>
      </c>
      <c r="BV60" s="180">
        <v>0.0</v>
      </c>
      <c r="BW60" s="180">
        <v>0.0</v>
      </c>
      <c r="BX60" s="180">
        <v>881.65584</v>
      </c>
      <c r="BY60" s="180">
        <v>0.0</v>
      </c>
      <c r="BZ60" s="180">
        <v>0.0</v>
      </c>
      <c r="CA60" s="180">
        <v>0.0</v>
      </c>
      <c r="CB60" s="180">
        <v>0.0</v>
      </c>
      <c r="CC60" s="180">
        <v>0.0</v>
      </c>
      <c r="CD60" s="180">
        <v>0.0</v>
      </c>
      <c r="CE60" s="180">
        <v>0.0</v>
      </c>
      <c r="CF60" s="180">
        <v>0.0</v>
      </c>
      <c r="CG60" s="180">
        <v>0.0</v>
      </c>
      <c r="CH60" s="180">
        <v>0.0</v>
      </c>
      <c r="CI60" s="180">
        <v>0.0</v>
      </c>
      <c r="CJ60" s="180">
        <v>0.0</v>
      </c>
      <c r="CK60" s="180">
        <v>0.0</v>
      </c>
      <c r="CL60" s="180">
        <v>0.0</v>
      </c>
      <c r="CM60" s="180">
        <v>0.0</v>
      </c>
      <c r="CN60" s="180">
        <v>0.0</v>
      </c>
      <c r="CO60" s="180">
        <v>556.5807000000001</v>
      </c>
      <c r="CP60" s="180">
        <v>0.0</v>
      </c>
      <c r="CQ60" s="180">
        <v>0.0</v>
      </c>
      <c r="CR60" s="180">
        <v>0.0</v>
      </c>
      <c r="CS60" s="180">
        <v>0.0</v>
      </c>
      <c r="CT60" s="180">
        <v>0.0</v>
      </c>
      <c r="CU60" s="180">
        <v>0.0</v>
      </c>
      <c r="CV60" s="180">
        <v>0.0</v>
      </c>
      <c r="CW60" s="180">
        <v>0.0</v>
      </c>
      <c r="CX60" s="180">
        <v>0.0</v>
      </c>
      <c r="CY60" s="180">
        <v>450.04050000000007</v>
      </c>
      <c r="CZ60" s="180">
        <v>0.0</v>
      </c>
      <c r="DA60" s="180">
        <v>0.0</v>
      </c>
      <c r="DB60" s="180">
        <v>0.0</v>
      </c>
      <c r="DC60" s="180">
        <v>0.0</v>
      </c>
      <c r="DD60" s="180">
        <v>0.0</v>
      </c>
      <c r="DE60" s="180">
        <v>0.0</v>
      </c>
      <c r="DF60" s="180">
        <v>0.0</v>
      </c>
      <c r="DG60" s="180">
        <v>0.0</v>
      </c>
      <c r="DH60" s="180">
        <v>0.0</v>
      </c>
      <c r="DI60" s="180">
        <v>0.0</v>
      </c>
      <c r="DJ60" s="180">
        <v>0.0</v>
      </c>
      <c r="DK60" s="180">
        <v>0.0</v>
      </c>
      <c r="DL60" s="180">
        <v>0.0</v>
      </c>
      <c r="DM60" s="180">
        <v>0.0</v>
      </c>
      <c r="DN60" s="180">
        <v>0.0</v>
      </c>
      <c r="DO60" s="180">
        <v>0.0</v>
      </c>
      <c r="DP60" s="180">
        <v>0.0</v>
      </c>
      <c r="DQ60" s="180">
        <v>0.0</v>
      </c>
      <c r="DR60" s="180">
        <v>0.0</v>
      </c>
      <c r="DS60" s="180">
        <v>0.0</v>
      </c>
      <c r="DT60" s="180">
        <v>0.0</v>
      </c>
      <c r="DU60" s="180">
        <v>0.0</v>
      </c>
      <c r="DV60" s="180">
        <v>0.0</v>
      </c>
      <c r="DW60" s="180">
        <v>0.0</v>
      </c>
      <c r="DX60" s="180">
        <v>0.0</v>
      </c>
      <c r="DY60" s="180">
        <v>0.0</v>
      </c>
      <c r="DZ60" s="180">
        <v>0.0</v>
      </c>
      <c r="EA60" s="180">
        <v>0.0</v>
      </c>
      <c r="EB60" s="180">
        <v>0.0</v>
      </c>
      <c r="EC60" s="180">
        <v>0.0</v>
      </c>
      <c r="ED60" s="180">
        <v>0.0</v>
      </c>
      <c r="EE60" s="180">
        <v>0.0</v>
      </c>
      <c r="EF60" s="180">
        <v>0.0</v>
      </c>
      <c r="EG60" s="180">
        <v>0.0</v>
      </c>
      <c r="EH60" s="180">
        <v>0.0</v>
      </c>
      <c r="EI60" s="180">
        <v>0.0</v>
      </c>
      <c r="EJ60" s="180">
        <v>0.0</v>
      </c>
      <c r="EK60" s="375">
        <v>0.0</v>
      </c>
      <c r="EL60" s="50">
        <v>1811059.0</v>
      </c>
      <c r="EM60" s="376">
        <f t="shared" si="1"/>
        <v>10693.5588</v>
      </c>
    </row>
    <row r="61">
      <c r="A61" s="50">
        <v>1811060.0</v>
      </c>
      <c r="B61" s="374">
        <v>145.63197</v>
      </c>
      <c r="C61" s="180">
        <v>0.0</v>
      </c>
      <c r="D61" s="180">
        <v>0.0</v>
      </c>
      <c r="E61" s="180">
        <v>0.0</v>
      </c>
      <c r="F61" s="180">
        <v>0.0</v>
      </c>
      <c r="G61" s="180">
        <v>101.66520000000001</v>
      </c>
      <c r="H61" s="180">
        <v>0.0</v>
      </c>
      <c r="I61" s="180">
        <v>0.0</v>
      </c>
      <c r="J61" s="180">
        <v>0.0</v>
      </c>
      <c r="K61" s="180">
        <v>0.0</v>
      </c>
      <c r="L61" s="180">
        <v>88.8615</v>
      </c>
      <c r="M61" s="180">
        <v>0.0</v>
      </c>
      <c r="N61" s="180">
        <v>0.0</v>
      </c>
      <c r="O61" s="180">
        <v>0.0</v>
      </c>
      <c r="P61" s="180">
        <v>0.0</v>
      </c>
      <c r="Q61" s="180">
        <v>0.0</v>
      </c>
      <c r="R61" s="180">
        <v>0.0</v>
      </c>
      <c r="S61" s="180">
        <v>0.0</v>
      </c>
      <c r="T61" s="180">
        <v>237.1941</v>
      </c>
      <c r="U61" s="180">
        <v>0.0</v>
      </c>
      <c r="V61" s="180">
        <v>0.0</v>
      </c>
      <c r="W61" s="180">
        <v>0.0</v>
      </c>
      <c r="X61" s="180">
        <v>0.0</v>
      </c>
      <c r="Y61" s="180">
        <v>0.0</v>
      </c>
      <c r="Z61" s="180">
        <v>0.0</v>
      </c>
      <c r="AA61" s="180">
        <v>0.0</v>
      </c>
      <c r="AB61" s="180">
        <v>0.0</v>
      </c>
      <c r="AC61" s="180">
        <v>140.868</v>
      </c>
      <c r="AD61" s="180">
        <v>0.0</v>
      </c>
      <c r="AE61" s="180">
        <v>0.0</v>
      </c>
      <c r="AF61" s="180">
        <v>0.0</v>
      </c>
      <c r="AG61" s="180">
        <v>0.0</v>
      </c>
      <c r="AH61" s="180">
        <v>0.0</v>
      </c>
      <c r="AI61" s="180">
        <v>0.0</v>
      </c>
      <c r="AJ61" s="180">
        <v>0.0</v>
      </c>
      <c r="AK61" s="180">
        <v>146.64078</v>
      </c>
      <c r="AL61" s="180">
        <v>0.0</v>
      </c>
      <c r="AM61" s="180">
        <v>0.0</v>
      </c>
      <c r="AN61" s="180">
        <v>0.0</v>
      </c>
      <c r="AO61" s="180">
        <v>0.0</v>
      </c>
      <c r="AP61" s="180">
        <v>0.0</v>
      </c>
      <c r="AQ61" s="180">
        <v>0.0</v>
      </c>
      <c r="AR61" s="180">
        <v>0.0</v>
      </c>
      <c r="AS61" s="180">
        <v>64.6893</v>
      </c>
      <c r="AT61" s="180">
        <v>0.0</v>
      </c>
      <c r="AU61" s="180">
        <v>0.0</v>
      </c>
      <c r="AV61" s="180">
        <v>0.0</v>
      </c>
      <c r="AW61" s="180">
        <v>0.0</v>
      </c>
      <c r="AX61" s="180">
        <v>0.0</v>
      </c>
      <c r="AY61" s="180">
        <v>0.0</v>
      </c>
      <c r="AZ61" s="180">
        <v>0.0</v>
      </c>
      <c r="BA61" s="180">
        <v>0.0</v>
      </c>
      <c r="BB61" s="180">
        <v>0.0</v>
      </c>
      <c r="BC61" s="180">
        <v>0.0</v>
      </c>
      <c r="BD61" s="180">
        <v>0.0</v>
      </c>
      <c r="BE61" s="180">
        <v>0.0</v>
      </c>
      <c r="BF61" s="180">
        <v>0.0</v>
      </c>
      <c r="BG61" s="180">
        <v>0.0</v>
      </c>
      <c r="BH61" s="180">
        <v>0.0</v>
      </c>
      <c r="BI61" s="180">
        <v>0.0</v>
      </c>
      <c r="BJ61" s="180">
        <v>0.0</v>
      </c>
      <c r="BK61" s="180">
        <v>0.0</v>
      </c>
      <c r="BL61" s="180">
        <v>0.0</v>
      </c>
      <c r="BM61" s="180">
        <v>0.0</v>
      </c>
      <c r="BN61" s="180">
        <v>140.08995000000004</v>
      </c>
      <c r="BO61" s="180">
        <v>0.0</v>
      </c>
      <c r="BP61" s="180">
        <v>0.0</v>
      </c>
      <c r="BQ61" s="180">
        <v>0.0</v>
      </c>
      <c r="BR61" s="180">
        <v>0.0</v>
      </c>
      <c r="BS61" s="180">
        <v>0.0</v>
      </c>
      <c r="BT61" s="180">
        <v>0.0</v>
      </c>
      <c r="BU61" s="180">
        <v>0.0</v>
      </c>
      <c r="BV61" s="180">
        <v>0.0</v>
      </c>
      <c r="BW61" s="180">
        <v>0.0</v>
      </c>
      <c r="BX61" s="180">
        <v>106.64784</v>
      </c>
      <c r="BY61" s="180">
        <v>0.0</v>
      </c>
      <c r="BZ61" s="180">
        <v>0.0</v>
      </c>
      <c r="CA61" s="180">
        <v>0.0</v>
      </c>
      <c r="CB61" s="180">
        <v>0.0</v>
      </c>
      <c r="CC61" s="180">
        <v>0.0</v>
      </c>
      <c r="CD61" s="180">
        <v>0.0</v>
      </c>
      <c r="CE61" s="180">
        <v>0.0</v>
      </c>
      <c r="CF61" s="180">
        <v>0.0</v>
      </c>
      <c r="CG61" s="180">
        <v>0.0</v>
      </c>
      <c r="CH61" s="180">
        <v>0.0</v>
      </c>
      <c r="CI61" s="180">
        <v>0.0</v>
      </c>
      <c r="CJ61" s="180">
        <v>0.0</v>
      </c>
      <c r="CK61" s="180">
        <v>0.0</v>
      </c>
      <c r="CL61" s="180">
        <v>0.0</v>
      </c>
      <c r="CM61" s="180">
        <v>0.0</v>
      </c>
      <c r="CN61" s="180">
        <v>0.0</v>
      </c>
      <c r="CO61" s="180">
        <v>67.3569</v>
      </c>
      <c r="CP61" s="180">
        <v>0.0</v>
      </c>
      <c r="CQ61" s="180">
        <v>0.0</v>
      </c>
      <c r="CR61" s="180">
        <v>0.0</v>
      </c>
      <c r="CS61" s="180">
        <v>0.0</v>
      </c>
      <c r="CT61" s="180">
        <v>0.0</v>
      </c>
      <c r="CU61" s="180">
        <v>0.0</v>
      </c>
      <c r="CV61" s="180">
        <v>0.0</v>
      </c>
      <c r="CW61" s="180">
        <v>0.0</v>
      </c>
      <c r="CX61" s="180">
        <v>0.0</v>
      </c>
      <c r="CY61" s="180">
        <v>54.46350000000001</v>
      </c>
      <c r="CZ61" s="180">
        <v>0.0</v>
      </c>
      <c r="DA61" s="180">
        <v>0.0</v>
      </c>
      <c r="DB61" s="180">
        <v>0.0</v>
      </c>
      <c r="DC61" s="180">
        <v>0.0</v>
      </c>
      <c r="DD61" s="180">
        <v>0.0</v>
      </c>
      <c r="DE61" s="180">
        <v>0.0</v>
      </c>
      <c r="DF61" s="180">
        <v>0.0</v>
      </c>
      <c r="DG61" s="180">
        <v>0.0</v>
      </c>
      <c r="DH61" s="180">
        <v>0.0</v>
      </c>
      <c r="DI61" s="180">
        <v>0.0</v>
      </c>
      <c r="DJ61" s="180">
        <v>0.0</v>
      </c>
      <c r="DK61" s="180">
        <v>0.0</v>
      </c>
      <c r="DL61" s="180">
        <v>0.0</v>
      </c>
      <c r="DM61" s="180">
        <v>0.0</v>
      </c>
      <c r="DN61" s="180">
        <v>0.0</v>
      </c>
      <c r="DO61" s="180">
        <v>0.0</v>
      </c>
      <c r="DP61" s="180">
        <v>0.0</v>
      </c>
      <c r="DQ61" s="180">
        <v>0.0</v>
      </c>
      <c r="DR61" s="180">
        <v>0.0</v>
      </c>
      <c r="DS61" s="180">
        <v>0.0</v>
      </c>
      <c r="DT61" s="180">
        <v>0.0</v>
      </c>
      <c r="DU61" s="180">
        <v>0.0</v>
      </c>
      <c r="DV61" s="180">
        <v>0.0</v>
      </c>
      <c r="DW61" s="180">
        <v>0.0</v>
      </c>
      <c r="DX61" s="180">
        <v>0.0</v>
      </c>
      <c r="DY61" s="180">
        <v>0.0</v>
      </c>
      <c r="DZ61" s="180">
        <v>0.0</v>
      </c>
      <c r="EA61" s="180">
        <v>0.0</v>
      </c>
      <c r="EB61" s="180">
        <v>0.0</v>
      </c>
      <c r="EC61" s="180">
        <v>0.0</v>
      </c>
      <c r="ED61" s="180">
        <v>0.0</v>
      </c>
      <c r="EE61" s="180">
        <v>0.0</v>
      </c>
      <c r="EF61" s="180">
        <v>0.0</v>
      </c>
      <c r="EG61" s="180">
        <v>0.0</v>
      </c>
      <c r="EH61" s="180">
        <v>0.0</v>
      </c>
      <c r="EI61" s="180">
        <v>0.0</v>
      </c>
      <c r="EJ61" s="180">
        <v>0.0</v>
      </c>
      <c r="EK61" s="375">
        <v>0.0</v>
      </c>
      <c r="EL61" s="50">
        <v>1811060.0</v>
      </c>
      <c r="EM61" s="376">
        <f t="shared" si="1"/>
        <v>1294.10904</v>
      </c>
    </row>
    <row r="62">
      <c r="A62" s="50">
        <v>1811061.0</v>
      </c>
      <c r="B62" s="374">
        <v>0.0</v>
      </c>
      <c r="C62" s="180">
        <v>449.5491000000001</v>
      </c>
      <c r="D62" s="180">
        <v>0.0</v>
      </c>
      <c r="E62" s="180">
        <v>0.0</v>
      </c>
      <c r="F62" s="180">
        <v>0.0</v>
      </c>
      <c r="G62" s="180">
        <v>0.0</v>
      </c>
      <c r="H62" s="180">
        <v>326.3988</v>
      </c>
      <c r="I62" s="180">
        <v>0.0</v>
      </c>
      <c r="J62" s="180">
        <v>0.0</v>
      </c>
      <c r="K62" s="180">
        <v>0.0</v>
      </c>
      <c r="L62" s="180">
        <v>0.0</v>
      </c>
      <c r="M62" s="180">
        <v>293.984145</v>
      </c>
      <c r="N62" s="180">
        <v>0.0</v>
      </c>
      <c r="O62" s="180">
        <v>0.0</v>
      </c>
      <c r="P62" s="180">
        <v>0.0</v>
      </c>
      <c r="Q62" s="180">
        <v>0.0</v>
      </c>
      <c r="R62" s="180">
        <v>0.0</v>
      </c>
      <c r="S62" s="180">
        <v>0.0</v>
      </c>
      <c r="T62" s="180">
        <v>761.5179</v>
      </c>
      <c r="U62" s="180">
        <v>0.0</v>
      </c>
      <c r="V62" s="180">
        <v>0.0</v>
      </c>
      <c r="W62" s="180">
        <v>0.0</v>
      </c>
      <c r="X62" s="180">
        <v>0.0</v>
      </c>
      <c r="Y62" s="180">
        <v>0.0</v>
      </c>
      <c r="Z62" s="180">
        <v>0.0</v>
      </c>
      <c r="AA62" s="180">
        <v>0.0</v>
      </c>
      <c r="AB62" s="180">
        <v>0.0</v>
      </c>
      <c r="AC62" s="180">
        <v>452.088</v>
      </c>
      <c r="AD62" s="180">
        <v>0.0</v>
      </c>
      <c r="AE62" s="180">
        <v>0.0</v>
      </c>
      <c r="AF62" s="180">
        <v>0.0</v>
      </c>
      <c r="AG62" s="180">
        <v>0.0</v>
      </c>
      <c r="AH62" s="180">
        <v>0.0</v>
      </c>
      <c r="AI62" s="180">
        <v>0.0</v>
      </c>
      <c r="AJ62" s="180">
        <v>0.0</v>
      </c>
      <c r="AK62" s="180">
        <v>470.96477999999996</v>
      </c>
      <c r="AL62" s="180">
        <v>0.0</v>
      </c>
      <c r="AM62" s="180">
        <v>0.0</v>
      </c>
      <c r="AN62" s="180">
        <v>0.0</v>
      </c>
      <c r="AO62" s="180">
        <v>0.0</v>
      </c>
      <c r="AP62" s="180">
        <v>0.0</v>
      </c>
      <c r="AQ62" s="180">
        <v>0.0</v>
      </c>
      <c r="AR62" s="180">
        <v>0.0</v>
      </c>
      <c r="AS62" s="180">
        <v>207.6867</v>
      </c>
      <c r="AT62" s="180">
        <v>0.0</v>
      </c>
      <c r="AU62" s="180">
        <v>0.0</v>
      </c>
      <c r="AV62" s="180">
        <v>0.0</v>
      </c>
      <c r="AW62" s="180">
        <v>0.0</v>
      </c>
      <c r="AX62" s="180">
        <v>0.0</v>
      </c>
      <c r="AY62" s="180">
        <v>0.0</v>
      </c>
      <c r="AZ62" s="180">
        <v>0.0</v>
      </c>
      <c r="BA62" s="180">
        <v>0.0</v>
      </c>
      <c r="BB62" s="180">
        <v>0.0</v>
      </c>
      <c r="BC62" s="180">
        <v>0.0</v>
      </c>
      <c r="BD62" s="180">
        <v>0.0</v>
      </c>
      <c r="BE62" s="180">
        <v>0.0</v>
      </c>
      <c r="BF62" s="180">
        <v>0.0</v>
      </c>
      <c r="BG62" s="180">
        <v>0.0</v>
      </c>
      <c r="BH62" s="180">
        <v>0.0</v>
      </c>
      <c r="BI62" s="180">
        <v>0.0</v>
      </c>
      <c r="BJ62" s="180">
        <v>0.0</v>
      </c>
      <c r="BK62" s="180">
        <v>0.0</v>
      </c>
      <c r="BL62" s="180">
        <v>0.0</v>
      </c>
      <c r="BM62" s="180">
        <v>0.0</v>
      </c>
      <c r="BN62" s="180">
        <v>0.0</v>
      </c>
      <c r="BO62" s="180">
        <v>0.0</v>
      </c>
      <c r="BP62" s="180">
        <v>0.0</v>
      </c>
      <c r="BQ62" s="180">
        <v>0.0</v>
      </c>
      <c r="BR62" s="180">
        <v>0.0</v>
      </c>
      <c r="BS62" s="180">
        <v>0.0</v>
      </c>
      <c r="BT62" s="180">
        <v>0.0</v>
      </c>
      <c r="BU62" s="180">
        <v>0.0</v>
      </c>
      <c r="BV62" s="180">
        <v>0.0</v>
      </c>
      <c r="BW62" s="180">
        <v>0.0</v>
      </c>
      <c r="BX62" s="180">
        <v>0.0</v>
      </c>
      <c r="BY62" s="180">
        <v>0.0</v>
      </c>
      <c r="BZ62" s="180">
        <v>0.0</v>
      </c>
      <c r="CA62" s="180">
        <v>0.0</v>
      </c>
      <c r="CB62" s="180">
        <v>0.0</v>
      </c>
      <c r="CC62" s="180">
        <v>0.0</v>
      </c>
      <c r="CD62" s="180">
        <v>0.0</v>
      </c>
      <c r="CE62" s="180">
        <v>0.0</v>
      </c>
      <c r="CF62" s="180">
        <v>485.23644</v>
      </c>
      <c r="CG62" s="180">
        <v>0.0</v>
      </c>
      <c r="CH62" s="180">
        <v>0.0</v>
      </c>
      <c r="CI62" s="180">
        <v>0.0</v>
      </c>
      <c r="CJ62" s="180">
        <v>0.0</v>
      </c>
      <c r="CK62" s="180">
        <v>0.0</v>
      </c>
      <c r="CL62" s="180">
        <v>0.0</v>
      </c>
      <c r="CM62" s="180">
        <v>0.0</v>
      </c>
      <c r="CN62" s="180">
        <v>0.0</v>
      </c>
      <c r="CO62" s="180">
        <v>216.2511</v>
      </c>
      <c r="CP62" s="180">
        <v>0.0</v>
      </c>
      <c r="CQ62" s="180">
        <v>0.0</v>
      </c>
      <c r="CR62" s="180">
        <v>0.0</v>
      </c>
      <c r="CS62" s="180">
        <v>0.0</v>
      </c>
      <c r="CT62" s="180">
        <v>0.0</v>
      </c>
      <c r="CU62" s="180">
        <v>0.0</v>
      </c>
      <c r="CV62" s="180">
        <v>0.0</v>
      </c>
      <c r="CW62" s="180">
        <v>0.0</v>
      </c>
      <c r="CX62" s="180">
        <v>0.0</v>
      </c>
      <c r="CY62" s="180">
        <v>174.8565</v>
      </c>
      <c r="CZ62" s="180">
        <v>0.0</v>
      </c>
      <c r="DA62" s="180">
        <v>0.0</v>
      </c>
      <c r="DB62" s="180">
        <v>0.0</v>
      </c>
      <c r="DC62" s="180">
        <v>0.0</v>
      </c>
      <c r="DD62" s="180">
        <v>0.0</v>
      </c>
      <c r="DE62" s="180">
        <v>0.0</v>
      </c>
      <c r="DF62" s="180">
        <v>0.0</v>
      </c>
      <c r="DG62" s="180">
        <v>0.0</v>
      </c>
      <c r="DH62" s="180">
        <v>0.0</v>
      </c>
      <c r="DI62" s="180">
        <v>0.0</v>
      </c>
      <c r="DJ62" s="180">
        <v>0.0</v>
      </c>
      <c r="DK62" s="180">
        <v>0.0</v>
      </c>
      <c r="DL62" s="180">
        <v>0.0</v>
      </c>
      <c r="DM62" s="180">
        <v>0.0</v>
      </c>
      <c r="DN62" s="180">
        <v>0.0</v>
      </c>
      <c r="DO62" s="180">
        <v>0.0</v>
      </c>
      <c r="DP62" s="180">
        <v>0.0</v>
      </c>
      <c r="DQ62" s="180">
        <v>0.0</v>
      </c>
      <c r="DR62" s="180">
        <v>0.0</v>
      </c>
      <c r="DS62" s="180">
        <v>0.0</v>
      </c>
      <c r="DT62" s="180">
        <v>0.0</v>
      </c>
      <c r="DU62" s="180">
        <v>0.0</v>
      </c>
      <c r="DV62" s="180">
        <v>0.0</v>
      </c>
      <c r="DW62" s="180">
        <v>0.0</v>
      </c>
      <c r="DX62" s="180">
        <v>0.0</v>
      </c>
      <c r="DY62" s="180">
        <v>0.0</v>
      </c>
      <c r="DZ62" s="180">
        <v>0.0</v>
      </c>
      <c r="EA62" s="180">
        <v>0.0</v>
      </c>
      <c r="EB62" s="180">
        <v>0.0</v>
      </c>
      <c r="EC62" s="180">
        <v>0.0</v>
      </c>
      <c r="ED62" s="180">
        <v>0.0</v>
      </c>
      <c r="EE62" s="180">
        <v>0.0</v>
      </c>
      <c r="EF62" s="180">
        <v>0.0</v>
      </c>
      <c r="EG62" s="180">
        <v>0.0</v>
      </c>
      <c r="EH62" s="180">
        <v>0.0</v>
      </c>
      <c r="EI62" s="180">
        <v>0.0</v>
      </c>
      <c r="EJ62" s="180">
        <v>0.0</v>
      </c>
      <c r="EK62" s="375">
        <v>0.0</v>
      </c>
      <c r="EL62" s="50">
        <v>1811061.0</v>
      </c>
      <c r="EM62" s="376">
        <f t="shared" si="1"/>
        <v>3838.533465</v>
      </c>
    </row>
    <row r="63">
      <c r="A63" s="50">
        <v>1811062.0</v>
      </c>
      <c r="B63" s="374">
        <v>0.0</v>
      </c>
      <c r="C63" s="180">
        <v>5469.363900000001</v>
      </c>
      <c r="D63" s="180">
        <v>0.0</v>
      </c>
      <c r="E63" s="180">
        <v>0.0</v>
      </c>
      <c r="F63" s="180">
        <v>0.0</v>
      </c>
      <c r="G63" s="180">
        <v>0.0</v>
      </c>
      <c r="H63" s="180">
        <v>3970.2936000000004</v>
      </c>
      <c r="I63" s="180">
        <v>0.0</v>
      </c>
      <c r="J63" s="180">
        <v>0.0</v>
      </c>
      <c r="K63" s="180">
        <v>0.0</v>
      </c>
      <c r="L63" s="180">
        <v>0.0</v>
      </c>
      <c r="M63" s="180">
        <v>3576.7368</v>
      </c>
      <c r="N63" s="180">
        <v>0.0</v>
      </c>
      <c r="O63" s="180">
        <v>0.0</v>
      </c>
      <c r="P63" s="180">
        <v>0.0</v>
      </c>
      <c r="Q63" s="180">
        <v>0.0</v>
      </c>
      <c r="R63" s="180">
        <v>0.0</v>
      </c>
      <c r="S63" s="180">
        <v>0.0</v>
      </c>
      <c r="T63" s="180">
        <v>9263.053800000002</v>
      </c>
      <c r="U63" s="180">
        <v>0.0</v>
      </c>
      <c r="V63" s="180">
        <v>0.0</v>
      </c>
      <c r="W63" s="180">
        <v>0.0</v>
      </c>
      <c r="X63" s="180">
        <v>0.0</v>
      </c>
      <c r="Y63" s="180">
        <v>0.0</v>
      </c>
      <c r="Z63" s="180">
        <v>0.0</v>
      </c>
      <c r="AA63" s="180">
        <v>0.0</v>
      </c>
      <c r="AB63" s="180">
        <v>0.0</v>
      </c>
      <c r="AC63" s="180">
        <v>5498.298</v>
      </c>
      <c r="AD63" s="180">
        <v>0.0</v>
      </c>
      <c r="AE63" s="180">
        <v>0.0</v>
      </c>
      <c r="AF63" s="180">
        <v>0.0</v>
      </c>
      <c r="AG63" s="180">
        <v>0.0</v>
      </c>
      <c r="AH63" s="180">
        <v>0.0</v>
      </c>
      <c r="AI63" s="180">
        <v>0.0</v>
      </c>
      <c r="AJ63" s="180">
        <v>0.0</v>
      </c>
      <c r="AK63" s="180">
        <v>5729.64678</v>
      </c>
      <c r="AL63" s="180">
        <v>0.0</v>
      </c>
      <c r="AM63" s="180">
        <v>0.0</v>
      </c>
      <c r="AN63" s="180">
        <v>0.0</v>
      </c>
      <c r="AO63" s="180">
        <v>0.0</v>
      </c>
      <c r="AP63" s="180">
        <v>0.0</v>
      </c>
      <c r="AQ63" s="180">
        <v>0.0</v>
      </c>
      <c r="AR63" s="180">
        <v>0.0</v>
      </c>
      <c r="AS63" s="180">
        <v>2526.2874</v>
      </c>
      <c r="AT63" s="180">
        <v>0.0</v>
      </c>
      <c r="AU63" s="180">
        <v>0.0</v>
      </c>
      <c r="AV63" s="180">
        <v>0.0</v>
      </c>
      <c r="AW63" s="180">
        <v>0.0</v>
      </c>
      <c r="AX63" s="180">
        <v>0.0</v>
      </c>
      <c r="AY63" s="180">
        <v>0.0</v>
      </c>
      <c r="AZ63" s="180">
        <v>0.0</v>
      </c>
      <c r="BA63" s="180">
        <v>0.0</v>
      </c>
      <c r="BB63" s="180">
        <v>0.0</v>
      </c>
      <c r="BC63" s="180">
        <v>0.0</v>
      </c>
      <c r="BD63" s="180">
        <v>0.0</v>
      </c>
      <c r="BE63" s="180">
        <v>0.0</v>
      </c>
      <c r="BF63" s="180">
        <v>0.0</v>
      </c>
      <c r="BG63" s="180">
        <v>0.0</v>
      </c>
      <c r="BH63" s="180">
        <v>0.0</v>
      </c>
      <c r="BI63" s="180">
        <v>0.0</v>
      </c>
      <c r="BJ63" s="180">
        <v>0.0</v>
      </c>
      <c r="BK63" s="180">
        <v>0.0</v>
      </c>
      <c r="BL63" s="180">
        <v>0.0</v>
      </c>
      <c r="BM63" s="180">
        <v>0.0</v>
      </c>
      <c r="BN63" s="180">
        <v>0.0</v>
      </c>
      <c r="BO63" s="180">
        <v>0.0</v>
      </c>
      <c r="BP63" s="180">
        <v>0.0</v>
      </c>
      <c r="BQ63" s="180">
        <v>0.0</v>
      </c>
      <c r="BR63" s="180">
        <v>0.0</v>
      </c>
      <c r="BS63" s="180">
        <v>0.0</v>
      </c>
      <c r="BT63" s="180">
        <v>0.0</v>
      </c>
      <c r="BU63" s="180">
        <v>0.0</v>
      </c>
      <c r="BV63" s="180">
        <v>0.0</v>
      </c>
      <c r="BW63" s="180">
        <v>0.0</v>
      </c>
      <c r="BX63" s="180">
        <v>0.0</v>
      </c>
      <c r="BY63" s="180">
        <v>4167.01584</v>
      </c>
      <c r="BZ63" s="180">
        <v>0.0</v>
      </c>
      <c r="CA63" s="180">
        <v>0.0</v>
      </c>
      <c r="CB63" s="180">
        <v>0.0</v>
      </c>
      <c r="CC63" s="180">
        <v>0.0</v>
      </c>
      <c r="CD63" s="180">
        <v>0.0</v>
      </c>
      <c r="CE63" s="180">
        <v>0.0</v>
      </c>
      <c r="CF63" s="180">
        <v>0.0</v>
      </c>
      <c r="CG63" s="180">
        <v>0.0</v>
      </c>
      <c r="CH63" s="180">
        <v>0.0</v>
      </c>
      <c r="CI63" s="180">
        <v>0.0</v>
      </c>
      <c r="CJ63" s="180">
        <v>0.0</v>
      </c>
      <c r="CK63" s="180">
        <v>0.0</v>
      </c>
      <c r="CL63" s="180">
        <v>0.0</v>
      </c>
      <c r="CM63" s="180">
        <v>0.0</v>
      </c>
      <c r="CN63" s="180">
        <v>0.0</v>
      </c>
      <c r="CO63" s="180">
        <v>2630.4642</v>
      </c>
      <c r="CP63" s="180">
        <v>0.0</v>
      </c>
      <c r="CQ63" s="180">
        <v>0.0</v>
      </c>
      <c r="CR63" s="180">
        <v>0.0</v>
      </c>
      <c r="CS63" s="180">
        <v>0.0</v>
      </c>
      <c r="CT63" s="180">
        <v>0.0</v>
      </c>
      <c r="CU63" s="180">
        <v>0.0</v>
      </c>
      <c r="CV63" s="180">
        <v>0.0</v>
      </c>
      <c r="CW63" s="180">
        <v>0.0</v>
      </c>
      <c r="CX63" s="180">
        <v>0.0</v>
      </c>
      <c r="CY63" s="180">
        <v>2126.943</v>
      </c>
      <c r="CZ63" s="180">
        <v>0.0</v>
      </c>
      <c r="DA63" s="180">
        <v>0.0</v>
      </c>
      <c r="DB63" s="180">
        <v>0.0</v>
      </c>
      <c r="DC63" s="180">
        <v>0.0</v>
      </c>
      <c r="DD63" s="180">
        <v>0.0</v>
      </c>
      <c r="DE63" s="180">
        <v>0.0</v>
      </c>
      <c r="DF63" s="180">
        <v>0.0</v>
      </c>
      <c r="DG63" s="180">
        <v>0.0</v>
      </c>
      <c r="DH63" s="180">
        <v>0.0</v>
      </c>
      <c r="DI63" s="180">
        <v>0.0</v>
      </c>
      <c r="DJ63" s="180">
        <v>0.0</v>
      </c>
      <c r="DK63" s="180">
        <v>0.0</v>
      </c>
      <c r="DL63" s="180">
        <v>0.0</v>
      </c>
      <c r="DM63" s="180">
        <v>0.0</v>
      </c>
      <c r="DN63" s="180">
        <v>0.0</v>
      </c>
      <c r="DO63" s="180">
        <v>0.0</v>
      </c>
      <c r="DP63" s="180">
        <v>0.0</v>
      </c>
      <c r="DQ63" s="180">
        <v>0.0</v>
      </c>
      <c r="DR63" s="180">
        <v>0.0</v>
      </c>
      <c r="DS63" s="180">
        <v>0.0</v>
      </c>
      <c r="DT63" s="180">
        <v>0.0</v>
      </c>
      <c r="DU63" s="180">
        <v>0.0</v>
      </c>
      <c r="DV63" s="180">
        <v>0.0</v>
      </c>
      <c r="DW63" s="180">
        <v>0.0</v>
      </c>
      <c r="DX63" s="180">
        <v>0.0</v>
      </c>
      <c r="DY63" s="180">
        <v>0.0</v>
      </c>
      <c r="DZ63" s="180">
        <v>0.0</v>
      </c>
      <c r="EA63" s="180">
        <v>0.0</v>
      </c>
      <c r="EB63" s="180">
        <v>0.0</v>
      </c>
      <c r="EC63" s="180">
        <v>0.0</v>
      </c>
      <c r="ED63" s="180">
        <v>0.0</v>
      </c>
      <c r="EE63" s="180">
        <v>0.0</v>
      </c>
      <c r="EF63" s="180">
        <v>0.0</v>
      </c>
      <c r="EG63" s="180">
        <v>0.0</v>
      </c>
      <c r="EH63" s="180">
        <v>0.0</v>
      </c>
      <c r="EI63" s="180">
        <v>0.0</v>
      </c>
      <c r="EJ63" s="180">
        <v>0.0</v>
      </c>
      <c r="EK63" s="375">
        <v>0.0</v>
      </c>
      <c r="EL63" s="50">
        <v>1811062.0</v>
      </c>
      <c r="EM63" s="376">
        <f t="shared" si="1"/>
        <v>44958.10332</v>
      </c>
    </row>
    <row r="64">
      <c r="A64" s="50">
        <v>1811063.0</v>
      </c>
      <c r="B64" s="374">
        <v>0.0</v>
      </c>
      <c r="C64" s="180">
        <v>36.93690000000001</v>
      </c>
      <c r="D64" s="180">
        <v>0.0</v>
      </c>
      <c r="E64" s="180">
        <v>0.0</v>
      </c>
      <c r="F64" s="180">
        <v>0.0</v>
      </c>
      <c r="G64" s="180">
        <v>0.0</v>
      </c>
      <c r="H64" s="180">
        <v>26.754</v>
      </c>
      <c r="I64" s="180">
        <v>0.0</v>
      </c>
      <c r="J64" s="180">
        <v>0.0</v>
      </c>
      <c r="K64" s="180">
        <v>0.0</v>
      </c>
      <c r="L64" s="180">
        <v>0.0</v>
      </c>
      <c r="M64" s="180">
        <v>24.041745</v>
      </c>
      <c r="N64" s="180">
        <v>0.0</v>
      </c>
      <c r="O64" s="180">
        <v>0.0</v>
      </c>
      <c r="P64" s="180">
        <v>0.0</v>
      </c>
      <c r="Q64" s="180">
        <v>0.0</v>
      </c>
      <c r="R64" s="180">
        <v>0.0</v>
      </c>
      <c r="S64" s="180">
        <v>0.0</v>
      </c>
      <c r="T64" s="180">
        <v>62.419500000000006</v>
      </c>
      <c r="U64" s="180">
        <v>0.0</v>
      </c>
      <c r="V64" s="180">
        <v>0.0</v>
      </c>
      <c r="W64" s="180">
        <v>0.0</v>
      </c>
      <c r="X64" s="180">
        <v>0.0</v>
      </c>
      <c r="Y64" s="180">
        <v>0.0</v>
      </c>
      <c r="Z64" s="180">
        <v>0.0</v>
      </c>
      <c r="AA64" s="180">
        <v>0.0</v>
      </c>
      <c r="AB64" s="180">
        <v>0.0</v>
      </c>
      <c r="AC64" s="180">
        <v>36.972</v>
      </c>
      <c r="AD64" s="180">
        <v>0.0</v>
      </c>
      <c r="AE64" s="180">
        <v>0.0</v>
      </c>
      <c r="AF64" s="180">
        <v>0.0</v>
      </c>
      <c r="AG64" s="180">
        <v>0.0</v>
      </c>
      <c r="AH64" s="180">
        <v>0.0</v>
      </c>
      <c r="AI64" s="180">
        <v>0.0</v>
      </c>
      <c r="AJ64" s="180">
        <v>0.0</v>
      </c>
      <c r="AK64" s="180">
        <v>38.687219999999996</v>
      </c>
      <c r="AL64" s="180">
        <v>0.0</v>
      </c>
      <c r="AM64" s="180">
        <v>0.0</v>
      </c>
      <c r="AN64" s="180">
        <v>0.0</v>
      </c>
      <c r="AO64" s="180">
        <v>0.0</v>
      </c>
      <c r="AP64" s="180">
        <v>0.0</v>
      </c>
      <c r="AQ64" s="180">
        <v>0.0</v>
      </c>
      <c r="AR64" s="180">
        <v>0.0</v>
      </c>
      <c r="AS64" s="180">
        <v>17.0235</v>
      </c>
      <c r="AT64" s="180">
        <v>0.0</v>
      </c>
      <c r="AU64" s="180">
        <v>0.0</v>
      </c>
      <c r="AV64" s="180">
        <v>0.0</v>
      </c>
      <c r="AW64" s="180">
        <v>0.0</v>
      </c>
      <c r="AX64" s="180">
        <v>0.0</v>
      </c>
      <c r="AY64" s="180">
        <v>0.0</v>
      </c>
      <c r="AZ64" s="180">
        <v>0.0</v>
      </c>
      <c r="BA64" s="180">
        <v>0.0</v>
      </c>
      <c r="BB64" s="180">
        <v>0.0</v>
      </c>
      <c r="BC64" s="180">
        <v>0.0</v>
      </c>
      <c r="BD64" s="180">
        <v>0.0</v>
      </c>
      <c r="BE64" s="180">
        <v>0.0</v>
      </c>
      <c r="BF64" s="180">
        <v>0.0</v>
      </c>
      <c r="BG64" s="180">
        <v>0.0</v>
      </c>
      <c r="BH64" s="180">
        <v>0.0</v>
      </c>
      <c r="BI64" s="180">
        <v>0.0</v>
      </c>
      <c r="BJ64" s="180">
        <v>0.0</v>
      </c>
      <c r="BK64" s="180">
        <v>0.0</v>
      </c>
      <c r="BL64" s="180">
        <v>0.0</v>
      </c>
      <c r="BM64" s="180">
        <v>0.0</v>
      </c>
      <c r="BN64" s="180">
        <v>0.0</v>
      </c>
      <c r="BO64" s="180">
        <v>0.0</v>
      </c>
      <c r="BP64" s="180">
        <v>0.0</v>
      </c>
      <c r="BQ64" s="180">
        <v>0.0</v>
      </c>
      <c r="BR64" s="180">
        <v>0.0</v>
      </c>
      <c r="BS64" s="180">
        <v>0.0</v>
      </c>
      <c r="BT64" s="180">
        <v>0.0</v>
      </c>
      <c r="BU64" s="180">
        <v>0.0</v>
      </c>
      <c r="BV64" s="180">
        <v>0.0</v>
      </c>
      <c r="BW64" s="180">
        <v>0.0</v>
      </c>
      <c r="BX64" s="180">
        <v>0.0</v>
      </c>
      <c r="BY64" s="180">
        <v>28.136159999999997</v>
      </c>
      <c r="BZ64" s="180">
        <v>0.0</v>
      </c>
      <c r="CA64" s="180">
        <v>0.0</v>
      </c>
      <c r="CB64" s="180">
        <v>0.0</v>
      </c>
      <c r="CC64" s="180">
        <v>0.0</v>
      </c>
      <c r="CD64" s="180">
        <v>0.0</v>
      </c>
      <c r="CE64" s="180">
        <v>0.0</v>
      </c>
      <c r="CF64" s="180">
        <v>0.0</v>
      </c>
      <c r="CG64" s="180">
        <v>0.0</v>
      </c>
      <c r="CH64" s="180">
        <v>0.0</v>
      </c>
      <c r="CI64" s="180">
        <v>0.0</v>
      </c>
      <c r="CJ64" s="180">
        <v>0.0</v>
      </c>
      <c r="CK64" s="180">
        <v>0.0</v>
      </c>
      <c r="CL64" s="180">
        <v>0.0</v>
      </c>
      <c r="CM64" s="180">
        <v>0.0</v>
      </c>
      <c r="CN64" s="180">
        <v>0.0</v>
      </c>
      <c r="CO64" s="180">
        <v>17.7255</v>
      </c>
      <c r="CP64" s="180">
        <v>0.0</v>
      </c>
      <c r="CQ64" s="180">
        <v>0.0</v>
      </c>
      <c r="CR64" s="180">
        <v>0.0</v>
      </c>
      <c r="CS64" s="180">
        <v>0.0</v>
      </c>
      <c r="CT64" s="180">
        <v>0.0</v>
      </c>
      <c r="CU64" s="180">
        <v>0.0</v>
      </c>
      <c r="CV64" s="180">
        <v>0.0</v>
      </c>
      <c r="CW64" s="180">
        <v>0.0</v>
      </c>
      <c r="CX64" s="180">
        <v>0.0</v>
      </c>
      <c r="CY64" s="180">
        <v>14.332500000000001</v>
      </c>
      <c r="CZ64" s="180">
        <v>0.0</v>
      </c>
      <c r="DA64" s="180">
        <v>0.0</v>
      </c>
      <c r="DB64" s="180">
        <v>0.0</v>
      </c>
      <c r="DC64" s="180">
        <v>0.0</v>
      </c>
      <c r="DD64" s="180">
        <v>0.0</v>
      </c>
      <c r="DE64" s="180">
        <v>0.0</v>
      </c>
      <c r="DF64" s="180">
        <v>0.0</v>
      </c>
      <c r="DG64" s="180">
        <v>0.0</v>
      </c>
      <c r="DH64" s="180">
        <v>0.0</v>
      </c>
      <c r="DI64" s="180">
        <v>0.0</v>
      </c>
      <c r="DJ64" s="180">
        <v>0.0</v>
      </c>
      <c r="DK64" s="180">
        <v>0.0</v>
      </c>
      <c r="DL64" s="180">
        <v>0.0</v>
      </c>
      <c r="DM64" s="180">
        <v>0.0</v>
      </c>
      <c r="DN64" s="180">
        <v>0.0</v>
      </c>
      <c r="DO64" s="180">
        <v>0.0</v>
      </c>
      <c r="DP64" s="180">
        <v>0.0</v>
      </c>
      <c r="DQ64" s="180">
        <v>0.0</v>
      </c>
      <c r="DR64" s="180">
        <v>0.0</v>
      </c>
      <c r="DS64" s="180">
        <v>0.0</v>
      </c>
      <c r="DT64" s="180">
        <v>0.0</v>
      </c>
      <c r="DU64" s="180">
        <v>0.0</v>
      </c>
      <c r="DV64" s="180">
        <v>0.0</v>
      </c>
      <c r="DW64" s="180">
        <v>0.0</v>
      </c>
      <c r="DX64" s="180">
        <v>0.0</v>
      </c>
      <c r="DY64" s="180">
        <v>0.0</v>
      </c>
      <c r="DZ64" s="180">
        <v>0.0</v>
      </c>
      <c r="EA64" s="180">
        <v>0.0</v>
      </c>
      <c r="EB64" s="180">
        <v>0.0</v>
      </c>
      <c r="EC64" s="180">
        <v>0.0</v>
      </c>
      <c r="ED64" s="180">
        <v>0.0</v>
      </c>
      <c r="EE64" s="180">
        <v>0.0</v>
      </c>
      <c r="EF64" s="180">
        <v>0.0</v>
      </c>
      <c r="EG64" s="180">
        <v>0.0</v>
      </c>
      <c r="EH64" s="180">
        <v>0.0</v>
      </c>
      <c r="EI64" s="180">
        <v>0.0</v>
      </c>
      <c r="EJ64" s="180">
        <v>0.0</v>
      </c>
      <c r="EK64" s="375">
        <v>0.0</v>
      </c>
      <c r="EL64" s="50">
        <v>1811063.0</v>
      </c>
      <c r="EM64" s="376">
        <f t="shared" si="1"/>
        <v>303.029025</v>
      </c>
    </row>
    <row r="65">
      <c r="A65" s="50">
        <v>1811064.0</v>
      </c>
      <c r="B65" s="374">
        <v>30.671684999999997</v>
      </c>
      <c r="C65" s="180">
        <v>0.0</v>
      </c>
      <c r="D65" s="180">
        <v>0.0</v>
      </c>
      <c r="E65" s="180">
        <v>0.0</v>
      </c>
      <c r="F65" s="180">
        <v>0.0</v>
      </c>
      <c r="G65" s="180">
        <v>21.403200000000002</v>
      </c>
      <c r="H65" s="180">
        <v>0.0</v>
      </c>
      <c r="I65" s="180">
        <v>0.0</v>
      </c>
      <c r="J65" s="180">
        <v>0.0</v>
      </c>
      <c r="K65" s="180">
        <v>0.0</v>
      </c>
      <c r="L65" s="180">
        <v>18.700499999999998</v>
      </c>
      <c r="M65" s="180">
        <v>0.0</v>
      </c>
      <c r="N65" s="180">
        <v>0.0</v>
      </c>
      <c r="O65" s="180">
        <v>0.0</v>
      </c>
      <c r="P65" s="180">
        <v>0.0</v>
      </c>
      <c r="Q65" s="180">
        <v>0.0</v>
      </c>
      <c r="R65" s="180">
        <v>0.0</v>
      </c>
      <c r="S65" s="180">
        <v>0.0</v>
      </c>
      <c r="T65" s="180">
        <v>49.9356</v>
      </c>
      <c r="U65" s="180">
        <v>0.0</v>
      </c>
      <c r="V65" s="180">
        <v>0.0</v>
      </c>
      <c r="W65" s="180">
        <v>0.0</v>
      </c>
      <c r="X65" s="180">
        <v>0.0</v>
      </c>
      <c r="Y65" s="180">
        <v>0.0</v>
      </c>
      <c r="Z65" s="180">
        <v>0.0</v>
      </c>
      <c r="AA65" s="180">
        <v>0.0</v>
      </c>
      <c r="AB65" s="180">
        <v>0.0</v>
      </c>
      <c r="AC65" s="180">
        <v>29.718</v>
      </c>
      <c r="AD65" s="180">
        <v>0.0</v>
      </c>
      <c r="AE65" s="180">
        <v>0.0</v>
      </c>
      <c r="AF65" s="180">
        <v>0.0</v>
      </c>
      <c r="AG65" s="180">
        <v>0.0</v>
      </c>
      <c r="AH65" s="180">
        <v>0.0</v>
      </c>
      <c r="AI65" s="180">
        <v>0.0</v>
      </c>
      <c r="AJ65" s="180">
        <v>0.0</v>
      </c>
      <c r="AK65" s="180">
        <v>30.81078</v>
      </c>
      <c r="AL65" s="180">
        <v>0.0</v>
      </c>
      <c r="AM65" s="180">
        <v>0.0</v>
      </c>
      <c r="AN65" s="180">
        <v>0.0</v>
      </c>
      <c r="AO65" s="180">
        <v>0.0</v>
      </c>
      <c r="AP65" s="180">
        <v>0.0</v>
      </c>
      <c r="AQ65" s="180">
        <v>0.0</v>
      </c>
      <c r="AR65" s="180">
        <v>0.0</v>
      </c>
      <c r="AS65" s="180">
        <v>0.0</v>
      </c>
      <c r="AT65" s="180">
        <v>0.0</v>
      </c>
      <c r="AU65" s="180">
        <v>14.461200000000002</v>
      </c>
      <c r="AV65" s="180">
        <v>0.0</v>
      </c>
      <c r="AW65" s="180">
        <v>0.0</v>
      </c>
      <c r="AX65" s="180">
        <v>0.0</v>
      </c>
      <c r="AY65" s="180">
        <v>0.0</v>
      </c>
      <c r="AZ65" s="180">
        <v>0.0</v>
      </c>
      <c r="BA65" s="180">
        <v>0.0</v>
      </c>
      <c r="BB65" s="180">
        <v>0.0</v>
      </c>
      <c r="BC65" s="180">
        <v>0.0</v>
      </c>
      <c r="BD65" s="180">
        <v>0.0</v>
      </c>
      <c r="BE65" s="180">
        <v>0.0</v>
      </c>
      <c r="BF65" s="180">
        <v>0.0</v>
      </c>
      <c r="BG65" s="180">
        <v>0.0</v>
      </c>
      <c r="BH65" s="180">
        <v>0.0</v>
      </c>
      <c r="BI65" s="180">
        <v>0.0</v>
      </c>
      <c r="BJ65" s="180">
        <v>0.0</v>
      </c>
      <c r="BK65" s="180">
        <v>0.0</v>
      </c>
      <c r="BL65" s="180">
        <v>0.0</v>
      </c>
      <c r="BM65" s="180">
        <v>0.0</v>
      </c>
      <c r="BN65" s="180">
        <v>0.0</v>
      </c>
      <c r="BO65" s="180">
        <v>0.0</v>
      </c>
      <c r="BP65" s="180">
        <v>0.0</v>
      </c>
      <c r="BQ65" s="180">
        <v>0.0</v>
      </c>
      <c r="BR65" s="180">
        <v>0.0</v>
      </c>
      <c r="BS65" s="180">
        <v>0.0</v>
      </c>
      <c r="BT65" s="180">
        <v>0.0</v>
      </c>
      <c r="BU65" s="180">
        <v>0.0</v>
      </c>
      <c r="BV65" s="180">
        <v>0.0</v>
      </c>
      <c r="BW65" s="180">
        <v>0.0</v>
      </c>
      <c r="BX65" s="180">
        <v>0.0</v>
      </c>
      <c r="BY65" s="180">
        <v>22.40784</v>
      </c>
      <c r="BZ65" s="180">
        <v>0.0</v>
      </c>
      <c r="CA65" s="180">
        <v>0.0</v>
      </c>
      <c r="CB65" s="180">
        <v>0.0</v>
      </c>
      <c r="CC65" s="180">
        <v>0.0</v>
      </c>
      <c r="CD65" s="180">
        <v>0.0</v>
      </c>
      <c r="CE65" s="180">
        <v>0.0</v>
      </c>
      <c r="CF65" s="180">
        <v>0.0</v>
      </c>
      <c r="CG65" s="180">
        <v>0.0</v>
      </c>
      <c r="CH65" s="180">
        <v>0.0</v>
      </c>
      <c r="CI65" s="180">
        <v>0.0</v>
      </c>
      <c r="CJ65" s="180">
        <v>0.0</v>
      </c>
      <c r="CK65" s="180">
        <v>0.0</v>
      </c>
      <c r="CL65" s="180">
        <v>0.0</v>
      </c>
      <c r="CM65" s="180">
        <v>0.0</v>
      </c>
      <c r="CN65" s="180">
        <v>14.601600000000001</v>
      </c>
      <c r="CO65" s="180">
        <v>0.0</v>
      </c>
      <c r="CP65" s="180">
        <v>0.0</v>
      </c>
      <c r="CQ65" s="180">
        <v>0.0</v>
      </c>
      <c r="CR65" s="180">
        <v>0.0</v>
      </c>
      <c r="CS65" s="180">
        <v>0.0</v>
      </c>
      <c r="CT65" s="180">
        <v>0.0</v>
      </c>
      <c r="CU65" s="180">
        <v>0.0</v>
      </c>
      <c r="CV65" s="180">
        <v>0.0</v>
      </c>
      <c r="CW65" s="180">
        <v>0.0</v>
      </c>
      <c r="CX65" s="180">
        <v>0.0</v>
      </c>
      <c r="CY65" s="180">
        <v>11.466000000000001</v>
      </c>
      <c r="CZ65" s="180">
        <v>0.0</v>
      </c>
      <c r="DA65" s="180">
        <v>0.0</v>
      </c>
      <c r="DB65" s="180">
        <v>0.0</v>
      </c>
      <c r="DC65" s="180">
        <v>0.0</v>
      </c>
      <c r="DD65" s="180">
        <v>0.0</v>
      </c>
      <c r="DE65" s="180">
        <v>0.0</v>
      </c>
      <c r="DF65" s="180">
        <v>0.0</v>
      </c>
      <c r="DG65" s="180">
        <v>0.0</v>
      </c>
      <c r="DH65" s="180">
        <v>0.0</v>
      </c>
      <c r="DI65" s="180">
        <v>0.0</v>
      </c>
      <c r="DJ65" s="180">
        <v>0.0</v>
      </c>
      <c r="DK65" s="180">
        <v>0.0</v>
      </c>
      <c r="DL65" s="180">
        <v>0.0</v>
      </c>
      <c r="DM65" s="180">
        <v>0.0</v>
      </c>
      <c r="DN65" s="180">
        <v>0.0</v>
      </c>
      <c r="DO65" s="180">
        <v>0.0</v>
      </c>
      <c r="DP65" s="180">
        <v>0.0</v>
      </c>
      <c r="DQ65" s="180">
        <v>0.0</v>
      </c>
      <c r="DR65" s="180">
        <v>0.0</v>
      </c>
      <c r="DS65" s="180">
        <v>0.0</v>
      </c>
      <c r="DT65" s="180">
        <v>0.0</v>
      </c>
      <c r="DU65" s="180">
        <v>0.0</v>
      </c>
      <c r="DV65" s="180">
        <v>0.0</v>
      </c>
      <c r="DW65" s="180">
        <v>0.0</v>
      </c>
      <c r="DX65" s="180">
        <v>0.0</v>
      </c>
      <c r="DY65" s="180">
        <v>0.0</v>
      </c>
      <c r="DZ65" s="180">
        <v>0.0</v>
      </c>
      <c r="EA65" s="180">
        <v>0.0</v>
      </c>
      <c r="EB65" s="180">
        <v>0.0</v>
      </c>
      <c r="EC65" s="180">
        <v>0.0</v>
      </c>
      <c r="ED65" s="180">
        <v>0.0</v>
      </c>
      <c r="EE65" s="180">
        <v>0.0</v>
      </c>
      <c r="EF65" s="180">
        <v>0.0</v>
      </c>
      <c r="EG65" s="180">
        <v>0.0</v>
      </c>
      <c r="EH65" s="180">
        <v>0.0</v>
      </c>
      <c r="EI65" s="180">
        <v>0.0</v>
      </c>
      <c r="EJ65" s="180">
        <v>0.0</v>
      </c>
      <c r="EK65" s="375">
        <v>0.0</v>
      </c>
      <c r="EL65" s="50">
        <v>1811064.0</v>
      </c>
      <c r="EM65" s="376">
        <f t="shared" si="1"/>
        <v>244.176405</v>
      </c>
    </row>
    <row r="66">
      <c r="A66" s="50">
        <v>1811065.0</v>
      </c>
      <c r="B66" s="374">
        <v>7.726455</v>
      </c>
      <c r="C66" s="180">
        <v>0.0</v>
      </c>
      <c r="D66" s="180">
        <v>0.0</v>
      </c>
      <c r="E66" s="180">
        <v>0.0</v>
      </c>
      <c r="F66" s="180">
        <v>0.0</v>
      </c>
      <c r="G66" s="180">
        <v>5.3508000000000004</v>
      </c>
      <c r="H66" s="180">
        <v>0.0</v>
      </c>
      <c r="I66" s="180">
        <v>0.0</v>
      </c>
      <c r="J66" s="180">
        <v>0.0</v>
      </c>
      <c r="K66" s="180">
        <v>0.0</v>
      </c>
      <c r="L66" s="180">
        <v>4.641</v>
      </c>
      <c r="M66" s="180">
        <v>0.0</v>
      </c>
      <c r="N66" s="180">
        <v>0.0</v>
      </c>
      <c r="O66" s="180">
        <v>0.0</v>
      </c>
      <c r="P66" s="180">
        <v>0.0</v>
      </c>
      <c r="Q66" s="180">
        <v>0.0</v>
      </c>
      <c r="R66" s="180">
        <v>0.0</v>
      </c>
      <c r="S66" s="180">
        <v>0.0</v>
      </c>
      <c r="T66" s="180">
        <v>0.0</v>
      </c>
      <c r="U66" s="180">
        <v>0.0</v>
      </c>
      <c r="V66" s="180">
        <v>13.759200000000002</v>
      </c>
      <c r="W66" s="180">
        <v>0.0</v>
      </c>
      <c r="X66" s="180">
        <v>0.0</v>
      </c>
      <c r="Y66" s="180">
        <v>0.0</v>
      </c>
      <c r="Z66" s="180">
        <v>0.0</v>
      </c>
      <c r="AA66" s="180">
        <v>0.0</v>
      </c>
      <c r="AB66" s="180">
        <v>0.0</v>
      </c>
      <c r="AC66" s="180">
        <v>7.4879999999999995</v>
      </c>
      <c r="AD66" s="180">
        <v>0.0</v>
      </c>
      <c r="AE66" s="180">
        <v>0.0</v>
      </c>
      <c r="AF66" s="180">
        <v>0.0</v>
      </c>
      <c r="AG66" s="180">
        <v>0.0</v>
      </c>
      <c r="AH66" s="180">
        <v>0.0</v>
      </c>
      <c r="AI66" s="180">
        <v>0.0</v>
      </c>
      <c r="AJ66" s="180">
        <v>0.0</v>
      </c>
      <c r="AK66" s="180">
        <v>7.64478</v>
      </c>
      <c r="AL66" s="180">
        <v>0.0</v>
      </c>
      <c r="AM66" s="180">
        <v>0.0</v>
      </c>
      <c r="AN66" s="180">
        <v>0.0</v>
      </c>
      <c r="AO66" s="180">
        <v>0.0</v>
      </c>
      <c r="AP66" s="180">
        <v>0.0</v>
      </c>
      <c r="AQ66" s="180">
        <v>0.0</v>
      </c>
      <c r="AR66" s="180">
        <v>0.0</v>
      </c>
      <c r="AS66" s="180">
        <v>0.0</v>
      </c>
      <c r="AT66" s="180">
        <v>0.0</v>
      </c>
      <c r="AU66" s="180">
        <v>3.6153000000000004</v>
      </c>
      <c r="AV66" s="180">
        <v>0.0</v>
      </c>
      <c r="AW66" s="180">
        <v>0.0</v>
      </c>
      <c r="AX66" s="180">
        <v>0.0</v>
      </c>
      <c r="AY66" s="180">
        <v>0.0</v>
      </c>
      <c r="AZ66" s="180">
        <v>0.0</v>
      </c>
      <c r="BA66" s="180">
        <v>0.0</v>
      </c>
      <c r="BB66" s="180">
        <v>0.0</v>
      </c>
      <c r="BC66" s="180">
        <v>0.0</v>
      </c>
      <c r="BD66" s="180">
        <v>0.0</v>
      </c>
      <c r="BE66" s="180">
        <v>0.0</v>
      </c>
      <c r="BF66" s="180">
        <v>0.0</v>
      </c>
      <c r="BG66" s="180">
        <v>0.0</v>
      </c>
      <c r="BH66" s="180">
        <v>0.0</v>
      </c>
      <c r="BI66" s="180">
        <v>0.0</v>
      </c>
      <c r="BJ66" s="180">
        <v>0.0</v>
      </c>
      <c r="BK66" s="180">
        <v>0.0</v>
      </c>
      <c r="BL66" s="180">
        <v>0.0</v>
      </c>
      <c r="BM66" s="180">
        <v>0.0</v>
      </c>
      <c r="BN66" s="180">
        <v>0.0</v>
      </c>
      <c r="BO66" s="180">
        <v>0.0</v>
      </c>
      <c r="BP66" s="180">
        <v>0.0</v>
      </c>
      <c r="BQ66" s="180">
        <v>0.0</v>
      </c>
      <c r="BR66" s="180">
        <v>0.0</v>
      </c>
      <c r="BS66" s="180">
        <v>0.0</v>
      </c>
      <c r="BT66" s="180">
        <v>0.0</v>
      </c>
      <c r="BU66" s="180">
        <v>0.0</v>
      </c>
      <c r="BV66" s="180">
        <v>0.0</v>
      </c>
      <c r="BW66" s="180">
        <v>0.0</v>
      </c>
      <c r="BX66" s="180">
        <v>0.0</v>
      </c>
      <c r="BY66" s="180">
        <v>5.55984</v>
      </c>
      <c r="BZ66" s="180">
        <v>0.0</v>
      </c>
      <c r="CA66" s="180">
        <v>0.0</v>
      </c>
      <c r="CB66" s="180">
        <v>0.0</v>
      </c>
      <c r="CC66" s="180">
        <v>0.0</v>
      </c>
      <c r="CD66" s="180">
        <v>0.0</v>
      </c>
      <c r="CE66" s="180">
        <v>0.0</v>
      </c>
      <c r="CF66" s="180">
        <v>0.0</v>
      </c>
      <c r="CG66" s="180">
        <v>0.0</v>
      </c>
      <c r="CH66" s="180">
        <v>0.0</v>
      </c>
      <c r="CI66" s="180">
        <v>0.0</v>
      </c>
      <c r="CJ66" s="180">
        <v>0.0</v>
      </c>
      <c r="CK66" s="180">
        <v>0.0</v>
      </c>
      <c r="CL66" s="180">
        <v>0.0</v>
      </c>
      <c r="CM66" s="180">
        <v>0.0</v>
      </c>
      <c r="CN66" s="180">
        <v>3.6504000000000003</v>
      </c>
      <c r="CO66" s="180">
        <v>0.0</v>
      </c>
      <c r="CP66" s="180">
        <v>0.0</v>
      </c>
      <c r="CQ66" s="180">
        <v>0.0</v>
      </c>
      <c r="CR66" s="180">
        <v>0.0</v>
      </c>
      <c r="CS66" s="180">
        <v>0.0</v>
      </c>
      <c r="CT66" s="180">
        <v>0.0</v>
      </c>
      <c r="CU66" s="180">
        <v>0.0</v>
      </c>
      <c r="CV66" s="180">
        <v>0.0</v>
      </c>
      <c r="CW66" s="180">
        <v>0.0</v>
      </c>
      <c r="CX66" s="180">
        <v>0.0</v>
      </c>
      <c r="CY66" s="180">
        <v>2.8665000000000003</v>
      </c>
      <c r="CZ66" s="180">
        <v>0.0</v>
      </c>
      <c r="DA66" s="180">
        <v>0.0</v>
      </c>
      <c r="DB66" s="180">
        <v>0.0</v>
      </c>
      <c r="DC66" s="180">
        <v>0.0</v>
      </c>
      <c r="DD66" s="180">
        <v>0.0</v>
      </c>
      <c r="DE66" s="180">
        <v>0.0</v>
      </c>
      <c r="DF66" s="180">
        <v>0.0</v>
      </c>
      <c r="DG66" s="180">
        <v>0.0</v>
      </c>
      <c r="DH66" s="180">
        <v>0.0</v>
      </c>
      <c r="DI66" s="180">
        <v>0.0</v>
      </c>
      <c r="DJ66" s="180">
        <v>0.0</v>
      </c>
      <c r="DK66" s="180">
        <v>0.0</v>
      </c>
      <c r="DL66" s="180">
        <v>0.0</v>
      </c>
      <c r="DM66" s="180">
        <v>0.0</v>
      </c>
      <c r="DN66" s="180">
        <v>0.0</v>
      </c>
      <c r="DO66" s="180">
        <v>0.0</v>
      </c>
      <c r="DP66" s="180">
        <v>0.0</v>
      </c>
      <c r="DQ66" s="180">
        <v>0.0</v>
      </c>
      <c r="DR66" s="180">
        <v>0.0</v>
      </c>
      <c r="DS66" s="180">
        <v>0.0</v>
      </c>
      <c r="DT66" s="180">
        <v>0.0</v>
      </c>
      <c r="DU66" s="180">
        <v>0.0</v>
      </c>
      <c r="DV66" s="180">
        <v>0.0</v>
      </c>
      <c r="DW66" s="180">
        <v>0.0</v>
      </c>
      <c r="DX66" s="180">
        <v>0.0</v>
      </c>
      <c r="DY66" s="180">
        <v>0.0</v>
      </c>
      <c r="DZ66" s="180">
        <v>0.0</v>
      </c>
      <c r="EA66" s="180">
        <v>0.0</v>
      </c>
      <c r="EB66" s="180">
        <v>0.0</v>
      </c>
      <c r="EC66" s="180">
        <v>0.0</v>
      </c>
      <c r="ED66" s="180">
        <v>0.0</v>
      </c>
      <c r="EE66" s="180">
        <v>0.0</v>
      </c>
      <c r="EF66" s="180">
        <v>0.0</v>
      </c>
      <c r="EG66" s="180">
        <v>0.0</v>
      </c>
      <c r="EH66" s="180">
        <v>0.0</v>
      </c>
      <c r="EI66" s="180">
        <v>0.0</v>
      </c>
      <c r="EJ66" s="180">
        <v>0.0</v>
      </c>
      <c r="EK66" s="375">
        <v>0.0</v>
      </c>
      <c r="EL66" s="50">
        <v>1811065.0</v>
      </c>
      <c r="EM66" s="376">
        <f t="shared" si="1"/>
        <v>62.302275</v>
      </c>
    </row>
    <row r="67">
      <c r="A67" s="50">
        <v>1811066.0</v>
      </c>
      <c r="B67" s="374">
        <v>260.59225499999997</v>
      </c>
      <c r="C67" s="180">
        <v>0.0</v>
      </c>
      <c r="D67" s="180">
        <v>0.0</v>
      </c>
      <c r="E67" s="180">
        <v>0.0</v>
      </c>
      <c r="F67" s="180">
        <v>0.0</v>
      </c>
      <c r="G67" s="180">
        <v>181.92720000000003</v>
      </c>
      <c r="H67" s="180">
        <v>0.0</v>
      </c>
      <c r="I67" s="180">
        <v>0.0</v>
      </c>
      <c r="J67" s="180">
        <v>0.0</v>
      </c>
      <c r="K67" s="180">
        <v>0.0</v>
      </c>
      <c r="L67" s="180">
        <v>159.159</v>
      </c>
      <c r="M67" s="180">
        <v>0.0</v>
      </c>
      <c r="N67" s="180">
        <v>0.0</v>
      </c>
      <c r="O67" s="180">
        <v>0.0</v>
      </c>
      <c r="P67" s="180">
        <v>0.0</v>
      </c>
      <c r="Q67" s="180">
        <v>0.0</v>
      </c>
      <c r="R67" s="180">
        <v>0.0</v>
      </c>
      <c r="S67" s="180">
        <v>0.0</v>
      </c>
      <c r="T67" s="180">
        <v>0.0</v>
      </c>
      <c r="U67" s="180">
        <v>0.0</v>
      </c>
      <c r="V67" s="180">
        <v>473.402475</v>
      </c>
      <c r="W67" s="180">
        <v>0.0</v>
      </c>
      <c r="X67" s="180">
        <v>0.0</v>
      </c>
      <c r="Y67" s="180">
        <v>0.0</v>
      </c>
      <c r="Z67" s="180">
        <v>0.0</v>
      </c>
      <c r="AA67" s="180">
        <v>0.0</v>
      </c>
      <c r="AB67" s="180">
        <v>0.0</v>
      </c>
      <c r="AC67" s="180">
        <v>252.018</v>
      </c>
      <c r="AD67" s="180">
        <v>0.0</v>
      </c>
      <c r="AE67" s="180">
        <v>0.0</v>
      </c>
      <c r="AF67" s="180">
        <v>0.0</v>
      </c>
      <c r="AG67" s="180">
        <v>0.0</v>
      </c>
      <c r="AH67" s="180">
        <v>0.0</v>
      </c>
      <c r="AI67" s="180">
        <v>0.0</v>
      </c>
      <c r="AJ67" s="180">
        <v>0.0</v>
      </c>
      <c r="AK67" s="180">
        <v>262.47078</v>
      </c>
      <c r="AL67" s="180">
        <v>0.0</v>
      </c>
      <c r="AM67" s="180">
        <v>0.0</v>
      </c>
      <c r="AN67" s="180">
        <v>0.0</v>
      </c>
      <c r="AO67" s="180">
        <v>0.0</v>
      </c>
      <c r="AP67" s="180">
        <v>0.0</v>
      </c>
      <c r="AQ67" s="180">
        <v>0.0</v>
      </c>
      <c r="AR67" s="180">
        <v>0.0</v>
      </c>
      <c r="AS67" s="180">
        <v>0.0</v>
      </c>
      <c r="AT67" s="180">
        <v>0.0</v>
      </c>
      <c r="AU67" s="180">
        <v>0.0</v>
      </c>
      <c r="AV67" s="180">
        <v>0.0</v>
      </c>
      <c r="AW67" s="180">
        <v>127.25855999999999</v>
      </c>
      <c r="AX67" s="180">
        <v>0.0</v>
      </c>
      <c r="AY67" s="180">
        <v>0.0</v>
      </c>
      <c r="AZ67" s="180">
        <v>0.0</v>
      </c>
      <c r="BA67" s="180">
        <v>0.0</v>
      </c>
      <c r="BB67" s="180">
        <v>0.0</v>
      </c>
      <c r="BC67" s="180">
        <v>0.0</v>
      </c>
      <c r="BD67" s="180">
        <v>0.0</v>
      </c>
      <c r="BE67" s="180">
        <v>0.0</v>
      </c>
      <c r="BF67" s="180">
        <v>0.0</v>
      </c>
      <c r="BG67" s="180">
        <v>0.0</v>
      </c>
      <c r="BH67" s="180">
        <v>0.0</v>
      </c>
      <c r="BI67" s="180">
        <v>0.0</v>
      </c>
      <c r="BJ67" s="180">
        <v>0.0</v>
      </c>
      <c r="BK67" s="180">
        <v>0.0</v>
      </c>
      <c r="BL67" s="180">
        <v>0.0</v>
      </c>
      <c r="BM67" s="180">
        <v>0.0</v>
      </c>
      <c r="BN67" s="180">
        <v>0.0</v>
      </c>
      <c r="BO67" s="180">
        <v>0.0</v>
      </c>
      <c r="BP67" s="180">
        <v>0.0</v>
      </c>
      <c r="BQ67" s="180">
        <v>0.0</v>
      </c>
      <c r="BR67" s="180">
        <v>0.0</v>
      </c>
      <c r="BS67" s="180">
        <v>0.0</v>
      </c>
      <c r="BT67" s="180">
        <v>0.0</v>
      </c>
      <c r="BU67" s="180">
        <v>0.0</v>
      </c>
      <c r="BV67" s="180">
        <v>0.0</v>
      </c>
      <c r="BW67" s="180">
        <v>0.0</v>
      </c>
      <c r="BX67" s="180">
        <v>0.0</v>
      </c>
      <c r="BY67" s="180">
        <v>190.88784</v>
      </c>
      <c r="BZ67" s="180">
        <v>0.0</v>
      </c>
      <c r="CA67" s="180">
        <v>0.0</v>
      </c>
      <c r="CB67" s="180">
        <v>0.0</v>
      </c>
      <c r="CC67" s="180">
        <v>0.0</v>
      </c>
      <c r="CD67" s="180">
        <v>0.0</v>
      </c>
      <c r="CE67" s="180">
        <v>0.0</v>
      </c>
      <c r="CF67" s="180">
        <v>0.0</v>
      </c>
      <c r="CG67" s="180">
        <v>0.0</v>
      </c>
      <c r="CH67" s="180">
        <v>0.0</v>
      </c>
      <c r="CI67" s="180">
        <v>0.0</v>
      </c>
      <c r="CJ67" s="180">
        <v>0.0</v>
      </c>
      <c r="CK67" s="180">
        <v>0.0</v>
      </c>
      <c r="CL67" s="180">
        <v>0.0</v>
      </c>
      <c r="CM67" s="180">
        <v>0.0</v>
      </c>
      <c r="CN67" s="180">
        <v>124.1136</v>
      </c>
      <c r="CO67" s="180">
        <v>0.0</v>
      </c>
      <c r="CP67" s="180">
        <v>0.0</v>
      </c>
      <c r="CQ67" s="180">
        <v>0.0</v>
      </c>
      <c r="CR67" s="180">
        <v>0.0</v>
      </c>
      <c r="CS67" s="180">
        <v>0.0</v>
      </c>
      <c r="CT67" s="180">
        <v>0.0</v>
      </c>
      <c r="CU67" s="180">
        <v>0.0</v>
      </c>
      <c r="CV67" s="180">
        <v>0.0</v>
      </c>
      <c r="CW67" s="180">
        <v>0.0</v>
      </c>
      <c r="CX67" s="180">
        <v>0.0</v>
      </c>
      <c r="CY67" s="180">
        <v>97.46100000000001</v>
      </c>
      <c r="CZ67" s="180">
        <v>0.0</v>
      </c>
      <c r="DA67" s="180">
        <v>0.0</v>
      </c>
      <c r="DB67" s="180">
        <v>0.0</v>
      </c>
      <c r="DC67" s="180">
        <v>0.0</v>
      </c>
      <c r="DD67" s="180">
        <v>0.0</v>
      </c>
      <c r="DE67" s="180">
        <v>0.0</v>
      </c>
      <c r="DF67" s="180">
        <v>0.0</v>
      </c>
      <c r="DG67" s="180">
        <v>0.0</v>
      </c>
      <c r="DH67" s="180">
        <v>0.0</v>
      </c>
      <c r="DI67" s="180">
        <v>0.0</v>
      </c>
      <c r="DJ67" s="180">
        <v>0.0</v>
      </c>
      <c r="DK67" s="180">
        <v>0.0</v>
      </c>
      <c r="DL67" s="180">
        <v>0.0</v>
      </c>
      <c r="DM67" s="180">
        <v>0.0</v>
      </c>
      <c r="DN67" s="180">
        <v>0.0</v>
      </c>
      <c r="DO67" s="180">
        <v>0.0</v>
      </c>
      <c r="DP67" s="180">
        <v>0.0</v>
      </c>
      <c r="DQ67" s="180">
        <v>0.0</v>
      </c>
      <c r="DR67" s="180">
        <v>0.0</v>
      </c>
      <c r="DS67" s="180">
        <v>0.0</v>
      </c>
      <c r="DT67" s="180">
        <v>0.0</v>
      </c>
      <c r="DU67" s="180">
        <v>0.0</v>
      </c>
      <c r="DV67" s="180">
        <v>0.0</v>
      </c>
      <c r="DW67" s="180">
        <v>0.0</v>
      </c>
      <c r="DX67" s="180">
        <v>0.0</v>
      </c>
      <c r="DY67" s="180">
        <v>0.0</v>
      </c>
      <c r="DZ67" s="180">
        <v>0.0</v>
      </c>
      <c r="EA67" s="180">
        <v>0.0</v>
      </c>
      <c r="EB67" s="180">
        <v>0.0</v>
      </c>
      <c r="EC67" s="180">
        <v>0.0</v>
      </c>
      <c r="ED67" s="180">
        <v>0.0</v>
      </c>
      <c r="EE67" s="180">
        <v>0.0</v>
      </c>
      <c r="EF67" s="180">
        <v>0.0</v>
      </c>
      <c r="EG67" s="180">
        <v>0.0</v>
      </c>
      <c r="EH67" s="180">
        <v>0.0</v>
      </c>
      <c r="EI67" s="180">
        <v>0.0</v>
      </c>
      <c r="EJ67" s="180">
        <v>0.0</v>
      </c>
      <c r="EK67" s="375">
        <v>0.0</v>
      </c>
      <c r="EL67" s="50">
        <v>1811066.0</v>
      </c>
      <c r="EM67" s="376">
        <f t="shared" si="1"/>
        <v>2129.29071</v>
      </c>
    </row>
    <row r="68">
      <c r="A68" s="50">
        <v>1811067.0</v>
      </c>
      <c r="B68" s="374">
        <v>0.0</v>
      </c>
      <c r="C68" s="180">
        <v>442.3419000000001</v>
      </c>
      <c r="D68" s="180">
        <v>0.0</v>
      </c>
      <c r="E68" s="180">
        <v>0.0</v>
      </c>
      <c r="F68" s="180">
        <v>0.0</v>
      </c>
      <c r="G68" s="180">
        <v>0.0</v>
      </c>
      <c r="H68" s="180">
        <v>321.048</v>
      </c>
      <c r="I68" s="180">
        <v>0.0</v>
      </c>
      <c r="J68" s="180">
        <v>0.0</v>
      </c>
      <c r="K68" s="180">
        <v>0.0</v>
      </c>
      <c r="L68" s="180">
        <v>0.0</v>
      </c>
      <c r="M68" s="180">
        <v>289.203915</v>
      </c>
      <c r="N68" s="180">
        <v>0.0</v>
      </c>
      <c r="O68" s="180">
        <v>0.0</v>
      </c>
      <c r="P68" s="180">
        <v>0.0</v>
      </c>
      <c r="Q68" s="180">
        <v>0.0</v>
      </c>
      <c r="R68" s="180">
        <v>0.0</v>
      </c>
      <c r="S68" s="180">
        <v>0.0</v>
      </c>
      <c r="T68" s="180">
        <v>0.0</v>
      </c>
      <c r="U68" s="180">
        <v>0.0</v>
      </c>
      <c r="V68" s="180">
        <v>835.441425</v>
      </c>
      <c r="W68" s="180">
        <v>0.0</v>
      </c>
      <c r="X68" s="180">
        <v>0.0</v>
      </c>
      <c r="Y68" s="180">
        <v>0.0</v>
      </c>
      <c r="Z68" s="180">
        <v>0.0</v>
      </c>
      <c r="AA68" s="180">
        <v>0.0</v>
      </c>
      <c r="AB68" s="180">
        <v>0.0</v>
      </c>
      <c r="AC68" s="180">
        <v>444.59999999999997</v>
      </c>
      <c r="AD68" s="180">
        <v>0.0</v>
      </c>
      <c r="AE68" s="180">
        <v>0.0</v>
      </c>
      <c r="AF68" s="180">
        <v>0.0</v>
      </c>
      <c r="AG68" s="180">
        <v>0.0</v>
      </c>
      <c r="AH68" s="180">
        <v>0.0</v>
      </c>
      <c r="AI68" s="180">
        <v>0.0</v>
      </c>
      <c r="AJ68" s="180">
        <v>0.0</v>
      </c>
      <c r="AK68" s="180">
        <v>463.32</v>
      </c>
      <c r="AL68" s="180">
        <v>0.0</v>
      </c>
      <c r="AM68" s="180">
        <v>0.0</v>
      </c>
      <c r="AN68" s="180">
        <v>0.0</v>
      </c>
      <c r="AO68" s="180">
        <v>0.0</v>
      </c>
      <c r="AP68" s="180">
        <v>0.0</v>
      </c>
      <c r="AQ68" s="180">
        <v>0.0</v>
      </c>
      <c r="AR68" s="180">
        <v>0.0</v>
      </c>
      <c r="AS68" s="180">
        <v>0.0</v>
      </c>
      <c r="AT68" s="180">
        <v>0.0</v>
      </c>
      <c r="AU68" s="180">
        <v>0.0</v>
      </c>
      <c r="AV68" s="180">
        <v>0.0</v>
      </c>
      <c r="AW68" s="180">
        <v>224.64</v>
      </c>
      <c r="AX68" s="180">
        <v>0.0</v>
      </c>
      <c r="AY68" s="180">
        <v>0.0</v>
      </c>
      <c r="AZ68" s="180">
        <v>0.0</v>
      </c>
      <c r="BA68" s="180">
        <v>0.0</v>
      </c>
      <c r="BB68" s="180">
        <v>0.0</v>
      </c>
      <c r="BC68" s="180">
        <v>0.0</v>
      </c>
      <c r="BD68" s="180">
        <v>0.0</v>
      </c>
      <c r="BE68" s="180">
        <v>0.0</v>
      </c>
      <c r="BF68" s="180">
        <v>0.0</v>
      </c>
      <c r="BG68" s="180">
        <v>0.0</v>
      </c>
      <c r="BH68" s="180">
        <v>0.0</v>
      </c>
      <c r="BI68" s="180">
        <v>0.0</v>
      </c>
      <c r="BJ68" s="180">
        <v>0.0</v>
      </c>
      <c r="BK68" s="180">
        <v>0.0</v>
      </c>
      <c r="BL68" s="180">
        <v>0.0</v>
      </c>
      <c r="BM68" s="180">
        <v>0.0</v>
      </c>
      <c r="BN68" s="180">
        <v>0.0</v>
      </c>
      <c r="BO68" s="180">
        <v>444.59999999999997</v>
      </c>
      <c r="BP68" s="180">
        <v>0.0</v>
      </c>
      <c r="BQ68" s="180">
        <v>0.0</v>
      </c>
      <c r="BR68" s="180">
        <v>0.0</v>
      </c>
      <c r="BS68" s="180">
        <v>0.0</v>
      </c>
      <c r="BT68" s="180">
        <v>0.0</v>
      </c>
      <c r="BU68" s="180">
        <v>0.0</v>
      </c>
      <c r="BV68" s="180">
        <v>0.0</v>
      </c>
      <c r="BW68" s="180">
        <v>0.0</v>
      </c>
      <c r="BX68" s="180">
        <v>0.0</v>
      </c>
      <c r="BY68" s="180">
        <v>336.96</v>
      </c>
      <c r="BZ68" s="180">
        <v>0.0</v>
      </c>
      <c r="CA68" s="180">
        <v>0.0</v>
      </c>
      <c r="CB68" s="180">
        <v>0.0</v>
      </c>
      <c r="CC68" s="180">
        <v>0.0</v>
      </c>
      <c r="CD68" s="180">
        <v>0.0</v>
      </c>
      <c r="CE68" s="180">
        <v>0.0</v>
      </c>
      <c r="CF68" s="180">
        <v>0.0</v>
      </c>
      <c r="CG68" s="180">
        <v>0.0</v>
      </c>
      <c r="CH68" s="180">
        <v>0.0</v>
      </c>
      <c r="CI68" s="180">
        <v>0.0</v>
      </c>
      <c r="CJ68" s="180">
        <v>0.0</v>
      </c>
      <c r="CK68" s="180">
        <v>0.0</v>
      </c>
      <c r="CL68" s="180">
        <v>0.0</v>
      </c>
      <c r="CM68" s="180">
        <v>0.0</v>
      </c>
      <c r="CN68" s="180">
        <v>219.024</v>
      </c>
      <c r="CO68" s="180">
        <v>0.0</v>
      </c>
      <c r="CP68" s="180">
        <v>0.0</v>
      </c>
      <c r="CQ68" s="180">
        <v>0.0</v>
      </c>
      <c r="CR68" s="180">
        <v>0.0</v>
      </c>
      <c r="CS68" s="180">
        <v>0.0</v>
      </c>
      <c r="CT68" s="180">
        <v>0.0</v>
      </c>
      <c r="CU68" s="180">
        <v>0.0</v>
      </c>
      <c r="CV68" s="180">
        <v>0.0</v>
      </c>
      <c r="CW68" s="180">
        <v>0.0</v>
      </c>
      <c r="CX68" s="180">
        <v>0.0</v>
      </c>
      <c r="CY68" s="180">
        <v>171.99</v>
      </c>
      <c r="CZ68" s="180">
        <v>0.0</v>
      </c>
      <c r="DA68" s="180">
        <v>0.0</v>
      </c>
      <c r="DB68" s="180">
        <v>0.0</v>
      </c>
      <c r="DC68" s="180">
        <v>0.0</v>
      </c>
      <c r="DD68" s="180">
        <v>0.0</v>
      </c>
      <c r="DE68" s="180">
        <v>0.0</v>
      </c>
      <c r="DF68" s="180">
        <v>0.0</v>
      </c>
      <c r="DG68" s="180">
        <v>0.0</v>
      </c>
      <c r="DH68" s="180">
        <v>0.0</v>
      </c>
      <c r="DI68" s="180">
        <v>0.0</v>
      </c>
      <c r="DJ68" s="180">
        <v>0.0</v>
      </c>
      <c r="DK68" s="180">
        <v>0.0</v>
      </c>
      <c r="DL68" s="180">
        <v>0.0</v>
      </c>
      <c r="DM68" s="180">
        <v>0.0</v>
      </c>
      <c r="DN68" s="180">
        <v>0.0</v>
      </c>
      <c r="DO68" s="180">
        <v>0.0</v>
      </c>
      <c r="DP68" s="180">
        <v>0.0</v>
      </c>
      <c r="DQ68" s="180">
        <v>0.0</v>
      </c>
      <c r="DR68" s="180">
        <v>0.0</v>
      </c>
      <c r="DS68" s="180">
        <v>0.0</v>
      </c>
      <c r="DT68" s="180">
        <v>0.0</v>
      </c>
      <c r="DU68" s="180">
        <v>0.0</v>
      </c>
      <c r="DV68" s="180">
        <v>0.0</v>
      </c>
      <c r="DW68" s="180">
        <v>0.0</v>
      </c>
      <c r="DX68" s="180">
        <v>0.0</v>
      </c>
      <c r="DY68" s="180">
        <v>0.0</v>
      </c>
      <c r="DZ68" s="180">
        <v>0.0</v>
      </c>
      <c r="EA68" s="180">
        <v>0.0</v>
      </c>
      <c r="EB68" s="180">
        <v>0.0</v>
      </c>
      <c r="EC68" s="180">
        <v>0.0</v>
      </c>
      <c r="ED68" s="180">
        <v>0.0</v>
      </c>
      <c r="EE68" s="180">
        <v>0.0</v>
      </c>
      <c r="EF68" s="180">
        <v>0.0</v>
      </c>
      <c r="EG68" s="180">
        <v>0.0</v>
      </c>
      <c r="EH68" s="180">
        <v>0.0</v>
      </c>
      <c r="EI68" s="180">
        <v>0.0</v>
      </c>
      <c r="EJ68" s="180">
        <v>0.0</v>
      </c>
      <c r="EK68" s="375">
        <v>0.0</v>
      </c>
      <c r="EL68" s="50">
        <v>1811067.0</v>
      </c>
      <c r="EM68" s="376">
        <f t="shared" si="1"/>
        <v>4193.16924</v>
      </c>
    </row>
    <row r="69">
      <c r="A69" s="50">
        <v>1811068.0</v>
      </c>
      <c r="B69" s="374">
        <v>0.0</v>
      </c>
      <c r="C69" s="180">
        <v>51.57652500000001</v>
      </c>
      <c r="D69" s="180">
        <v>0.0</v>
      </c>
      <c r="E69" s="180">
        <v>0.0</v>
      </c>
      <c r="F69" s="180">
        <v>0.0</v>
      </c>
      <c r="G69" s="180">
        <v>0.0</v>
      </c>
      <c r="H69" s="180">
        <v>37.4556</v>
      </c>
      <c r="I69" s="180">
        <v>0.0</v>
      </c>
      <c r="J69" s="180">
        <v>0.0</v>
      </c>
      <c r="K69" s="180">
        <v>0.0</v>
      </c>
      <c r="L69" s="180">
        <v>0.0</v>
      </c>
      <c r="M69" s="180">
        <v>33.7428</v>
      </c>
      <c r="N69" s="180">
        <v>0.0</v>
      </c>
      <c r="O69" s="180">
        <v>0.0</v>
      </c>
      <c r="P69" s="180">
        <v>0.0</v>
      </c>
      <c r="Q69" s="180">
        <v>0.0</v>
      </c>
      <c r="R69" s="180">
        <v>0.0</v>
      </c>
      <c r="S69" s="180">
        <v>0.0</v>
      </c>
      <c r="T69" s="180">
        <v>0.0</v>
      </c>
      <c r="U69" s="180">
        <v>0.0</v>
      </c>
      <c r="V69" s="180">
        <v>97.604325</v>
      </c>
      <c r="W69" s="180">
        <v>0.0</v>
      </c>
      <c r="X69" s="180">
        <v>0.0</v>
      </c>
      <c r="Y69" s="180">
        <v>0.0</v>
      </c>
      <c r="Z69" s="180">
        <v>0.0</v>
      </c>
      <c r="AA69" s="180">
        <v>0.0</v>
      </c>
      <c r="AB69" s="180">
        <v>0.0</v>
      </c>
      <c r="AC69" s="180">
        <v>51.948</v>
      </c>
      <c r="AD69" s="180">
        <v>0.0</v>
      </c>
      <c r="AE69" s="180">
        <v>0.0</v>
      </c>
      <c r="AF69" s="180">
        <v>0.0</v>
      </c>
      <c r="AG69" s="180">
        <v>0.0</v>
      </c>
      <c r="AH69" s="180">
        <v>0.0</v>
      </c>
      <c r="AI69" s="180">
        <v>0.0</v>
      </c>
      <c r="AJ69" s="180">
        <v>0.0</v>
      </c>
      <c r="AK69" s="180">
        <v>53.97678</v>
      </c>
      <c r="AL69" s="180">
        <v>0.0</v>
      </c>
      <c r="AM69" s="180">
        <v>0.0</v>
      </c>
      <c r="AN69" s="180">
        <v>0.0</v>
      </c>
      <c r="AO69" s="180">
        <v>0.0</v>
      </c>
      <c r="AP69" s="180">
        <v>0.0</v>
      </c>
      <c r="AQ69" s="180">
        <v>0.0</v>
      </c>
      <c r="AR69" s="180">
        <v>0.0</v>
      </c>
      <c r="AS69" s="180">
        <v>0.0</v>
      </c>
      <c r="AT69" s="180">
        <v>0.0</v>
      </c>
      <c r="AU69" s="180">
        <v>0.0</v>
      </c>
      <c r="AV69" s="180">
        <v>0.0</v>
      </c>
      <c r="AW69" s="180">
        <v>26.17056</v>
      </c>
      <c r="AX69" s="180">
        <v>0.0</v>
      </c>
      <c r="AY69" s="180">
        <v>0.0</v>
      </c>
      <c r="AZ69" s="180">
        <v>0.0</v>
      </c>
      <c r="BA69" s="180">
        <v>0.0</v>
      </c>
      <c r="BB69" s="180">
        <v>0.0</v>
      </c>
      <c r="BC69" s="180">
        <v>0.0</v>
      </c>
      <c r="BD69" s="180">
        <v>0.0</v>
      </c>
      <c r="BE69" s="180">
        <v>0.0</v>
      </c>
      <c r="BF69" s="180">
        <v>0.0</v>
      </c>
      <c r="BG69" s="180">
        <v>0.0</v>
      </c>
      <c r="BH69" s="180">
        <v>0.0</v>
      </c>
      <c r="BI69" s="180">
        <v>0.0</v>
      </c>
      <c r="BJ69" s="180">
        <v>0.0</v>
      </c>
      <c r="BK69" s="180">
        <v>0.0</v>
      </c>
      <c r="BL69" s="180">
        <v>0.0</v>
      </c>
      <c r="BM69" s="180">
        <v>0.0</v>
      </c>
      <c r="BN69" s="180">
        <v>0.0</v>
      </c>
      <c r="BO69" s="180">
        <v>51.948</v>
      </c>
      <c r="BP69" s="180">
        <v>0.0</v>
      </c>
      <c r="BQ69" s="180">
        <v>0.0</v>
      </c>
      <c r="BR69" s="180">
        <v>0.0</v>
      </c>
      <c r="BS69" s="180">
        <v>0.0</v>
      </c>
      <c r="BT69" s="180">
        <v>0.0</v>
      </c>
      <c r="BU69" s="180">
        <v>0.0</v>
      </c>
      <c r="BV69" s="180">
        <v>0.0</v>
      </c>
      <c r="BW69" s="180">
        <v>0.0</v>
      </c>
      <c r="BX69" s="180">
        <v>0.0</v>
      </c>
      <c r="BY69" s="180">
        <v>39.25584</v>
      </c>
      <c r="BZ69" s="180">
        <v>0.0</v>
      </c>
      <c r="CA69" s="180">
        <v>0.0</v>
      </c>
      <c r="CB69" s="180">
        <v>0.0</v>
      </c>
      <c r="CC69" s="180">
        <v>0.0</v>
      </c>
      <c r="CD69" s="180">
        <v>0.0</v>
      </c>
      <c r="CE69" s="180">
        <v>0.0</v>
      </c>
      <c r="CF69" s="180">
        <v>0.0</v>
      </c>
      <c r="CG69" s="180">
        <v>0.0</v>
      </c>
      <c r="CH69" s="180">
        <v>0.0</v>
      </c>
      <c r="CI69" s="180">
        <v>0.0</v>
      </c>
      <c r="CJ69" s="180">
        <v>0.0</v>
      </c>
      <c r="CK69" s="180">
        <v>0.0</v>
      </c>
      <c r="CL69" s="180">
        <v>0.0</v>
      </c>
      <c r="CM69" s="180">
        <v>0.0</v>
      </c>
      <c r="CN69" s="180">
        <v>25.5528</v>
      </c>
      <c r="CO69" s="180">
        <v>0.0</v>
      </c>
      <c r="CP69" s="180">
        <v>0.0</v>
      </c>
      <c r="CQ69" s="180">
        <v>0.0</v>
      </c>
      <c r="CR69" s="180">
        <v>0.0</v>
      </c>
      <c r="CS69" s="180">
        <v>0.0</v>
      </c>
      <c r="CT69" s="180">
        <v>0.0</v>
      </c>
      <c r="CU69" s="180">
        <v>0.0</v>
      </c>
      <c r="CV69" s="180">
        <v>0.0</v>
      </c>
      <c r="CW69" s="180">
        <v>0.0</v>
      </c>
      <c r="CX69" s="180">
        <v>0.0</v>
      </c>
      <c r="CY69" s="180">
        <v>20.0655</v>
      </c>
      <c r="CZ69" s="180">
        <v>0.0</v>
      </c>
      <c r="DA69" s="180">
        <v>0.0</v>
      </c>
      <c r="DB69" s="180">
        <v>0.0</v>
      </c>
      <c r="DC69" s="180">
        <v>0.0</v>
      </c>
      <c r="DD69" s="180">
        <v>0.0</v>
      </c>
      <c r="DE69" s="180">
        <v>0.0</v>
      </c>
      <c r="DF69" s="180">
        <v>0.0</v>
      </c>
      <c r="DG69" s="180">
        <v>0.0</v>
      </c>
      <c r="DH69" s="180">
        <v>0.0</v>
      </c>
      <c r="DI69" s="180">
        <v>0.0</v>
      </c>
      <c r="DJ69" s="180">
        <v>0.0</v>
      </c>
      <c r="DK69" s="180">
        <v>0.0</v>
      </c>
      <c r="DL69" s="180">
        <v>0.0</v>
      </c>
      <c r="DM69" s="180">
        <v>0.0</v>
      </c>
      <c r="DN69" s="180">
        <v>0.0</v>
      </c>
      <c r="DO69" s="180">
        <v>0.0</v>
      </c>
      <c r="DP69" s="180">
        <v>0.0</v>
      </c>
      <c r="DQ69" s="180">
        <v>0.0</v>
      </c>
      <c r="DR69" s="180">
        <v>0.0</v>
      </c>
      <c r="DS69" s="180">
        <v>0.0</v>
      </c>
      <c r="DT69" s="180">
        <v>0.0</v>
      </c>
      <c r="DU69" s="180">
        <v>0.0</v>
      </c>
      <c r="DV69" s="180">
        <v>0.0</v>
      </c>
      <c r="DW69" s="180">
        <v>0.0</v>
      </c>
      <c r="DX69" s="180">
        <v>0.0</v>
      </c>
      <c r="DY69" s="180">
        <v>0.0</v>
      </c>
      <c r="DZ69" s="180">
        <v>0.0</v>
      </c>
      <c r="EA69" s="180">
        <v>0.0</v>
      </c>
      <c r="EB69" s="180">
        <v>0.0</v>
      </c>
      <c r="EC69" s="180">
        <v>0.0</v>
      </c>
      <c r="ED69" s="180">
        <v>0.0</v>
      </c>
      <c r="EE69" s="180">
        <v>0.0</v>
      </c>
      <c r="EF69" s="180">
        <v>0.0</v>
      </c>
      <c r="EG69" s="180">
        <v>0.0</v>
      </c>
      <c r="EH69" s="180">
        <v>0.0</v>
      </c>
      <c r="EI69" s="180">
        <v>0.0</v>
      </c>
      <c r="EJ69" s="180">
        <v>0.0</v>
      </c>
      <c r="EK69" s="375">
        <v>0.0</v>
      </c>
      <c r="EL69" s="50">
        <v>1811068.0</v>
      </c>
      <c r="EM69" s="376">
        <f t="shared" si="1"/>
        <v>489.29673</v>
      </c>
    </row>
    <row r="70">
      <c r="A70" s="50">
        <v>1811069.0</v>
      </c>
      <c r="B70" s="374">
        <v>0.0</v>
      </c>
      <c r="C70" s="180">
        <v>7.432425000000002</v>
      </c>
      <c r="D70" s="180">
        <v>0.0</v>
      </c>
      <c r="E70" s="180">
        <v>0.0</v>
      </c>
      <c r="F70" s="180">
        <v>0.0</v>
      </c>
      <c r="G70" s="180">
        <v>0.0</v>
      </c>
      <c r="H70" s="180">
        <v>5.3508000000000004</v>
      </c>
      <c r="I70" s="180">
        <v>0.0</v>
      </c>
      <c r="J70" s="180">
        <v>0.0</v>
      </c>
      <c r="K70" s="180">
        <v>0.0</v>
      </c>
      <c r="L70" s="180">
        <v>0.0</v>
      </c>
      <c r="M70" s="180">
        <v>4.7802299999999995</v>
      </c>
      <c r="N70" s="180">
        <v>0.0</v>
      </c>
      <c r="O70" s="180">
        <v>0.0</v>
      </c>
      <c r="P70" s="180">
        <v>0.0</v>
      </c>
      <c r="Q70" s="180">
        <v>0.0</v>
      </c>
      <c r="R70" s="180">
        <v>0.0</v>
      </c>
      <c r="S70" s="180">
        <v>0.0</v>
      </c>
      <c r="T70" s="180">
        <v>0.0</v>
      </c>
      <c r="U70" s="180">
        <v>0.0</v>
      </c>
      <c r="V70" s="180">
        <v>13.759200000000002</v>
      </c>
      <c r="W70" s="180">
        <v>0.0</v>
      </c>
      <c r="X70" s="180">
        <v>0.0</v>
      </c>
      <c r="Y70" s="180">
        <v>0.0</v>
      </c>
      <c r="Z70" s="180">
        <v>0.0</v>
      </c>
      <c r="AA70" s="180">
        <v>0.0</v>
      </c>
      <c r="AB70" s="180">
        <v>0.0</v>
      </c>
      <c r="AC70" s="180">
        <v>7.4879999999999995</v>
      </c>
      <c r="AD70" s="180">
        <v>0.0</v>
      </c>
      <c r="AE70" s="180">
        <v>0.0</v>
      </c>
      <c r="AF70" s="180">
        <v>0.0</v>
      </c>
      <c r="AG70" s="180">
        <v>0.0</v>
      </c>
      <c r="AH70" s="180">
        <v>0.0</v>
      </c>
      <c r="AI70" s="180">
        <v>0.0</v>
      </c>
      <c r="AJ70" s="180">
        <v>0.0</v>
      </c>
      <c r="AK70" s="180">
        <v>7.64478</v>
      </c>
      <c r="AL70" s="180">
        <v>0.0</v>
      </c>
      <c r="AM70" s="180">
        <v>0.0</v>
      </c>
      <c r="AN70" s="180">
        <v>0.0</v>
      </c>
      <c r="AO70" s="180">
        <v>0.0</v>
      </c>
      <c r="AP70" s="180">
        <v>0.0</v>
      </c>
      <c r="AQ70" s="180">
        <v>0.0</v>
      </c>
      <c r="AR70" s="180">
        <v>0.0</v>
      </c>
      <c r="AS70" s="180">
        <v>0.0</v>
      </c>
      <c r="AT70" s="180">
        <v>0.0</v>
      </c>
      <c r="AU70" s="180">
        <v>0.0</v>
      </c>
      <c r="AV70" s="180">
        <v>0.0</v>
      </c>
      <c r="AW70" s="180">
        <v>3.70656</v>
      </c>
      <c r="AX70" s="180">
        <v>0.0</v>
      </c>
      <c r="AY70" s="180">
        <v>0.0</v>
      </c>
      <c r="AZ70" s="180">
        <v>0.0</v>
      </c>
      <c r="BA70" s="180">
        <v>0.0</v>
      </c>
      <c r="BB70" s="180">
        <v>0.0</v>
      </c>
      <c r="BC70" s="180">
        <v>0.0</v>
      </c>
      <c r="BD70" s="180">
        <v>0.0</v>
      </c>
      <c r="BE70" s="180">
        <v>0.0</v>
      </c>
      <c r="BF70" s="180">
        <v>0.0</v>
      </c>
      <c r="BG70" s="180">
        <v>0.0</v>
      </c>
      <c r="BH70" s="180">
        <v>0.0</v>
      </c>
      <c r="BI70" s="180">
        <v>0.0</v>
      </c>
      <c r="BJ70" s="180">
        <v>0.0</v>
      </c>
      <c r="BK70" s="180">
        <v>0.0</v>
      </c>
      <c r="BL70" s="180">
        <v>0.0</v>
      </c>
      <c r="BM70" s="180">
        <v>0.0</v>
      </c>
      <c r="BN70" s="180">
        <v>0.0</v>
      </c>
      <c r="BO70" s="180">
        <v>7.4879999999999995</v>
      </c>
      <c r="BP70" s="180">
        <v>0.0</v>
      </c>
      <c r="BQ70" s="180">
        <v>0.0</v>
      </c>
      <c r="BR70" s="180">
        <v>0.0</v>
      </c>
      <c r="BS70" s="180">
        <v>0.0</v>
      </c>
      <c r="BT70" s="180">
        <v>0.0</v>
      </c>
      <c r="BU70" s="180">
        <v>0.0</v>
      </c>
      <c r="BV70" s="180">
        <v>0.0</v>
      </c>
      <c r="BW70" s="180">
        <v>0.0</v>
      </c>
      <c r="BX70" s="180">
        <v>0.0</v>
      </c>
      <c r="BY70" s="180">
        <v>5.55984</v>
      </c>
      <c r="BZ70" s="180">
        <v>0.0</v>
      </c>
      <c r="CA70" s="180">
        <v>0.0</v>
      </c>
      <c r="CB70" s="180">
        <v>0.0</v>
      </c>
      <c r="CC70" s="180">
        <v>0.0</v>
      </c>
      <c r="CD70" s="180">
        <v>0.0</v>
      </c>
      <c r="CE70" s="180">
        <v>0.0</v>
      </c>
      <c r="CF70" s="180">
        <v>0.0</v>
      </c>
      <c r="CG70" s="180">
        <v>0.0</v>
      </c>
      <c r="CH70" s="180">
        <v>0.0</v>
      </c>
      <c r="CI70" s="180">
        <v>0.0</v>
      </c>
      <c r="CJ70" s="180">
        <v>0.0</v>
      </c>
      <c r="CK70" s="180">
        <v>0.0</v>
      </c>
      <c r="CL70" s="180">
        <v>0.0</v>
      </c>
      <c r="CM70" s="180">
        <v>0.0</v>
      </c>
      <c r="CN70" s="180">
        <v>3.6504000000000003</v>
      </c>
      <c r="CO70" s="180">
        <v>0.0</v>
      </c>
      <c r="CP70" s="180">
        <v>0.0</v>
      </c>
      <c r="CQ70" s="180">
        <v>0.0</v>
      </c>
      <c r="CR70" s="180">
        <v>0.0</v>
      </c>
      <c r="CS70" s="180">
        <v>0.0</v>
      </c>
      <c r="CT70" s="180">
        <v>0.0</v>
      </c>
      <c r="CU70" s="180">
        <v>0.0</v>
      </c>
      <c r="CV70" s="180">
        <v>0.0</v>
      </c>
      <c r="CW70" s="180">
        <v>0.0</v>
      </c>
      <c r="CX70" s="180">
        <v>0.0</v>
      </c>
      <c r="CY70" s="180">
        <v>2.8665000000000003</v>
      </c>
      <c r="CZ70" s="180">
        <v>0.0</v>
      </c>
      <c r="DA70" s="180">
        <v>0.0</v>
      </c>
      <c r="DB70" s="180">
        <v>0.0</v>
      </c>
      <c r="DC70" s="180">
        <v>0.0</v>
      </c>
      <c r="DD70" s="180">
        <v>0.0</v>
      </c>
      <c r="DE70" s="180">
        <v>0.0</v>
      </c>
      <c r="DF70" s="180">
        <v>0.0</v>
      </c>
      <c r="DG70" s="180">
        <v>0.0</v>
      </c>
      <c r="DH70" s="180">
        <v>0.0</v>
      </c>
      <c r="DI70" s="180">
        <v>0.0</v>
      </c>
      <c r="DJ70" s="180">
        <v>0.0</v>
      </c>
      <c r="DK70" s="180">
        <v>0.0</v>
      </c>
      <c r="DL70" s="180">
        <v>0.0</v>
      </c>
      <c r="DM70" s="180">
        <v>0.0</v>
      </c>
      <c r="DN70" s="180">
        <v>0.0</v>
      </c>
      <c r="DO70" s="180">
        <v>0.0</v>
      </c>
      <c r="DP70" s="180">
        <v>0.0</v>
      </c>
      <c r="DQ70" s="180">
        <v>0.0</v>
      </c>
      <c r="DR70" s="180">
        <v>0.0</v>
      </c>
      <c r="DS70" s="180">
        <v>0.0</v>
      </c>
      <c r="DT70" s="180">
        <v>0.0</v>
      </c>
      <c r="DU70" s="180">
        <v>0.0</v>
      </c>
      <c r="DV70" s="180">
        <v>0.0</v>
      </c>
      <c r="DW70" s="180">
        <v>0.0</v>
      </c>
      <c r="DX70" s="180">
        <v>0.0</v>
      </c>
      <c r="DY70" s="180">
        <v>0.0</v>
      </c>
      <c r="DZ70" s="180">
        <v>0.0</v>
      </c>
      <c r="EA70" s="180">
        <v>0.0</v>
      </c>
      <c r="EB70" s="180">
        <v>0.0</v>
      </c>
      <c r="EC70" s="180">
        <v>0.0</v>
      </c>
      <c r="ED70" s="180">
        <v>0.0</v>
      </c>
      <c r="EE70" s="180">
        <v>0.0</v>
      </c>
      <c r="EF70" s="180">
        <v>0.0</v>
      </c>
      <c r="EG70" s="180">
        <v>0.0</v>
      </c>
      <c r="EH70" s="180">
        <v>0.0</v>
      </c>
      <c r="EI70" s="180">
        <v>0.0</v>
      </c>
      <c r="EJ70" s="180">
        <v>0.0</v>
      </c>
      <c r="EK70" s="375">
        <v>0.0</v>
      </c>
      <c r="EL70" s="50">
        <v>1811069.0</v>
      </c>
      <c r="EM70" s="376">
        <f t="shared" si="1"/>
        <v>69.726735</v>
      </c>
    </row>
    <row r="71">
      <c r="A71" s="50">
        <v>1811070.0</v>
      </c>
      <c r="B71" s="374">
        <v>15.218774999999999</v>
      </c>
      <c r="C71" s="180">
        <v>0.0</v>
      </c>
      <c r="D71" s="180">
        <v>0.0</v>
      </c>
      <c r="E71" s="180">
        <v>0.0</v>
      </c>
      <c r="F71" s="180">
        <v>0.0</v>
      </c>
      <c r="G71" s="180">
        <v>10.701600000000001</v>
      </c>
      <c r="H71" s="180">
        <v>0.0</v>
      </c>
      <c r="I71" s="180">
        <v>0.0</v>
      </c>
      <c r="J71" s="180">
        <v>0.0</v>
      </c>
      <c r="K71" s="180">
        <v>0.0</v>
      </c>
      <c r="L71" s="180">
        <v>9.4185</v>
      </c>
      <c r="M71" s="180">
        <v>0.0</v>
      </c>
      <c r="N71" s="180">
        <v>0.0</v>
      </c>
      <c r="O71" s="180">
        <v>0.0</v>
      </c>
      <c r="P71" s="180">
        <v>0.0</v>
      </c>
      <c r="Q71" s="180">
        <v>0.0</v>
      </c>
      <c r="R71" s="180">
        <v>0.0</v>
      </c>
      <c r="S71" s="180">
        <v>0.0</v>
      </c>
      <c r="T71" s="180">
        <v>0.0</v>
      </c>
      <c r="U71" s="180">
        <v>0.0</v>
      </c>
      <c r="V71" s="180">
        <v>27.948375000000002</v>
      </c>
      <c r="W71" s="180">
        <v>0.0</v>
      </c>
      <c r="X71" s="180">
        <v>0.0</v>
      </c>
      <c r="Y71" s="180">
        <v>0.0</v>
      </c>
      <c r="Z71" s="180">
        <v>0.0</v>
      </c>
      <c r="AA71" s="180">
        <v>0.0</v>
      </c>
      <c r="AB71" s="180">
        <v>14.88942</v>
      </c>
      <c r="AC71" s="180">
        <v>0.0</v>
      </c>
      <c r="AD71" s="180">
        <v>0.0</v>
      </c>
      <c r="AE71" s="180">
        <v>0.0</v>
      </c>
      <c r="AF71" s="180">
        <v>0.0</v>
      </c>
      <c r="AG71" s="180">
        <v>0.0</v>
      </c>
      <c r="AH71" s="180">
        <v>0.0</v>
      </c>
      <c r="AI71" s="180">
        <v>0.0</v>
      </c>
      <c r="AJ71" s="180">
        <v>16.14834</v>
      </c>
      <c r="AK71" s="180">
        <v>0.0</v>
      </c>
      <c r="AL71" s="180">
        <v>0.0</v>
      </c>
      <c r="AM71" s="180">
        <v>0.0</v>
      </c>
      <c r="AN71" s="180">
        <v>0.0</v>
      </c>
      <c r="AO71" s="180">
        <v>0.0</v>
      </c>
      <c r="AP71" s="180">
        <v>0.0</v>
      </c>
      <c r="AQ71" s="180">
        <v>0.0</v>
      </c>
      <c r="AR71" s="180">
        <v>0.0</v>
      </c>
      <c r="AS71" s="180">
        <v>0.0</v>
      </c>
      <c r="AT71" s="180">
        <v>0.0</v>
      </c>
      <c r="AU71" s="180">
        <v>0.0</v>
      </c>
      <c r="AV71" s="180">
        <v>7.525440000000001</v>
      </c>
      <c r="AW71" s="180">
        <v>0.0</v>
      </c>
      <c r="AX71" s="180">
        <v>0.0</v>
      </c>
      <c r="AY71" s="180">
        <v>0.0</v>
      </c>
      <c r="AZ71" s="180">
        <v>0.0</v>
      </c>
      <c r="BA71" s="180">
        <v>0.0</v>
      </c>
      <c r="BB71" s="180">
        <v>0.0</v>
      </c>
      <c r="BC71" s="180">
        <v>0.0</v>
      </c>
      <c r="BD71" s="180">
        <v>0.0</v>
      </c>
      <c r="BE71" s="180">
        <v>0.0</v>
      </c>
      <c r="BF71" s="180">
        <v>0.0</v>
      </c>
      <c r="BG71" s="180">
        <v>0.0</v>
      </c>
      <c r="BH71" s="180">
        <v>0.0</v>
      </c>
      <c r="BI71" s="180">
        <v>0.0</v>
      </c>
      <c r="BJ71" s="180">
        <v>0.0</v>
      </c>
      <c r="BK71" s="180">
        <v>0.0</v>
      </c>
      <c r="BL71" s="180">
        <v>0.0</v>
      </c>
      <c r="BM71" s="180">
        <v>0.0</v>
      </c>
      <c r="BN71" s="180">
        <v>0.0</v>
      </c>
      <c r="BO71" s="180">
        <v>0.0</v>
      </c>
      <c r="BP71" s="180">
        <v>0.0</v>
      </c>
      <c r="BQ71" s="180">
        <v>0.0</v>
      </c>
      <c r="BR71" s="180">
        <v>0.0</v>
      </c>
      <c r="BS71" s="180">
        <v>0.0</v>
      </c>
      <c r="BT71" s="180">
        <v>0.0</v>
      </c>
      <c r="BU71" s="180">
        <v>0.0</v>
      </c>
      <c r="BV71" s="180">
        <v>0.0</v>
      </c>
      <c r="BW71" s="180">
        <v>0.0</v>
      </c>
      <c r="BX71" s="180">
        <v>0.0</v>
      </c>
      <c r="BY71" s="180">
        <v>11.288160000000001</v>
      </c>
      <c r="BZ71" s="180">
        <v>0.0</v>
      </c>
      <c r="CA71" s="180">
        <v>0.0</v>
      </c>
      <c r="CB71" s="180">
        <v>0.0</v>
      </c>
      <c r="CC71" s="180">
        <v>0.0</v>
      </c>
      <c r="CD71" s="180">
        <v>0.0</v>
      </c>
      <c r="CE71" s="180">
        <v>0.0</v>
      </c>
      <c r="CF71" s="180">
        <v>0.0</v>
      </c>
      <c r="CG71" s="180">
        <v>0.0</v>
      </c>
      <c r="CH71" s="180">
        <v>0.0</v>
      </c>
      <c r="CI71" s="180">
        <v>0.0</v>
      </c>
      <c r="CJ71" s="180">
        <v>0.0</v>
      </c>
      <c r="CK71" s="180">
        <v>0.0</v>
      </c>
      <c r="CL71" s="180">
        <v>0.0</v>
      </c>
      <c r="CM71" s="180">
        <v>0.0</v>
      </c>
      <c r="CN71" s="180">
        <v>7.300800000000001</v>
      </c>
      <c r="CO71" s="180">
        <v>0.0</v>
      </c>
      <c r="CP71" s="180">
        <v>0.0</v>
      </c>
      <c r="CQ71" s="180">
        <v>0.0</v>
      </c>
      <c r="CR71" s="180">
        <v>0.0</v>
      </c>
      <c r="CS71" s="180">
        <v>0.0</v>
      </c>
      <c r="CT71" s="180">
        <v>0.0</v>
      </c>
      <c r="CU71" s="180">
        <v>0.0</v>
      </c>
      <c r="CV71" s="180">
        <v>0.0</v>
      </c>
      <c r="CW71" s="180">
        <v>0.0</v>
      </c>
      <c r="CX71" s="180">
        <v>5.5692</v>
      </c>
      <c r="CY71" s="180">
        <v>0.0</v>
      </c>
      <c r="CZ71" s="180">
        <v>0.0</v>
      </c>
      <c r="DA71" s="180">
        <v>0.0</v>
      </c>
      <c r="DB71" s="180">
        <v>0.0</v>
      </c>
      <c r="DC71" s="180">
        <v>0.0</v>
      </c>
      <c r="DD71" s="180">
        <v>0.0</v>
      </c>
      <c r="DE71" s="180">
        <v>0.0</v>
      </c>
      <c r="DF71" s="180">
        <v>0.0</v>
      </c>
      <c r="DG71" s="180">
        <v>0.0</v>
      </c>
      <c r="DH71" s="180">
        <v>0.0</v>
      </c>
      <c r="DI71" s="180">
        <v>0.0</v>
      </c>
      <c r="DJ71" s="180">
        <v>0.0</v>
      </c>
      <c r="DK71" s="180">
        <v>0.0</v>
      </c>
      <c r="DL71" s="180">
        <v>0.0</v>
      </c>
      <c r="DM71" s="180">
        <v>0.0</v>
      </c>
      <c r="DN71" s="180">
        <v>0.0</v>
      </c>
      <c r="DO71" s="180">
        <v>0.0</v>
      </c>
      <c r="DP71" s="180">
        <v>0.0</v>
      </c>
      <c r="DQ71" s="180">
        <v>0.0</v>
      </c>
      <c r="DR71" s="180">
        <v>0.0</v>
      </c>
      <c r="DS71" s="180">
        <v>0.0</v>
      </c>
      <c r="DT71" s="180">
        <v>0.0</v>
      </c>
      <c r="DU71" s="180">
        <v>0.0</v>
      </c>
      <c r="DV71" s="180">
        <v>0.0</v>
      </c>
      <c r="DW71" s="180">
        <v>0.0</v>
      </c>
      <c r="DX71" s="180">
        <v>0.0</v>
      </c>
      <c r="DY71" s="180">
        <v>0.0</v>
      </c>
      <c r="DZ71" s="180">
        <v>0.0</v>
      </c>
      <c r="EA71" s="180">
        <v>0.0</v>
      </c>
      <c r="EB71" s="180">
        <v>0.0</v>
      </c>
      <c r="EC71" s="180">
        <v>0.0</v>
      </c>
      <c r="ED71" s="180">
        <v>0.0</v>
      </c>
      <c r="EE71" s="180">
        <v>0.0</v>
      </c>
      <c r="EF71" s="180">
        <v>0.0</v>
      </c>
      <c r="EG71" s="180">
        <v>0.0</v>
      </c>
      <c r="EH71" s="180">
        <v>0.0</v>
      </c>
      <c r="EI71" s="180">
        <v>0.0</v>
      </c>
      <c r="EJ71" s="180">
        <v>0.0</v>
      </c>
      <c r="EK71" s="375">
        <v>0.0</v>
      </c>
      <c r="EL71" s="50">
        <v>1811070.0</v>
      </c>
      <c r="EM71" s="376">
        <f t="shared" si="1"/>
        <v>126.00861</v>
      </c>
    </row>
    <row r="72">
      <c r="A72" s="50">
        <v>1811071.0</v>
      </c>
      <c r="B72" s="374">
        <v>7.726455</v>
      </c>
      <c r="C72" s="180">
        <v>0.0</v>
      </c>
      <c r="D72" s="180">
        <v>0.0</v>
      </c>
      <c r="E72" s="180">
        <v>0.0</v>
      </c>
      <c r="F72" s="180">
        <v>0.0</v>
      </c>
      <c r="G72" s="180">
        <v>5.3508000000000004</v>
      </c>
      <c r="H72" s="180">
        <v>0.0</v>
      </c>
      <c r="I72" s="180">
        <v>0.0</v>
      </c>
      <c r="J72" s="180">
        <v>0.0</v>
      </c>
      <c r="K72" s="180">
        <v>0.0</v>
      </c>
      <c r="L72" s="180">
        <v>4.641</v>
      </c>
      <c r="M72" s="180">
        <v>0.0</v>
      </c>
      <c r="N72" s="180">
        <v>0.0</v>
      </c>
      <c r="O72" s="180">
        <v>0.0</v>
      </c>
      <c r="P72" s="180">
        <v>0.0</v>
      </c>
      <c r="Q72" s="180">
        <v>0.0</v>
      </c>
      <c r="R72" s="180">
        <v>0.0</v>
      </c>
      <c r="S72" s="180">
        <v>0.0</v>
      </c>
      <c r="T72" s="180">
        <v>0.0</v>
      </c>
      <c r="U72" s="180">
        <v>0.0</v>
      </c>
      <c r="V72" s="180">
        <v>13.759200000000002</v>
      </c>
      <c r="W72" s="180">
        <v>0.0</v>
      </c>
      <c r="X72" s="180">
        <v>0.0</v>
      </c>
      <c r="Y72" s="180">
        <v>0.0</v>
      </c>
      <c r="Z72" s="180">
        <v>0.0</v>
      </c>
      <c r="AA72" s="180">
        <v>0.0</v>
      </c>
      <c r="AB72" s="180">
        <v>7.56288</v>
      </c>
      <c r="AC72" s="180">
        <v>0.0</v>
      </c>
      <c r="AD72" s="180">
        <v>0.0</v>
      </c>
      <c r="AE72" s="180">
        <v>0.0</v>
      </c>
      <c r="AF72" s="180">
        <v>0.0</v>
      </c>
      <c r="AG72" s="180">
        <v>0.0</v>
      </c>
      <c r="AH72" s="180">
        <v>0.0</v>
      </c>
      <c r="AI72" s="180">
        <v>0.0</v>
      </c>
      <c r="AJ72" s="180">
        <v>7.95366</v>
      </c>
      <c r="AK72" s="180">
        <v>0.0</v>
      </c>
      <c r="AL72" s="180">
        <v>0.0</v>
      </c>
      <c r="AM72" s="180">
        <v>0.0</v>
      </c>
      <c r="AN72" s="180">
        <v>0.0</v>
      </c>
      <c r="AO72" s="180">
        <v>0.0</v>
      </c>
      <c r="AP72" s="180">
        <v>0.0</v>
      </c>
      <c r="AQ72" s="180">
        <v>0.0</v>
      </c>
      <c r="AR72" s="180">
        <v>0.0</v>
      </c>
      <c r="AS72" s="180">
        <v>0.0</v>
      </c>
      <c r="AT72" s="180">
        <v>0.0</v>
      </c>
      <c r="AU72" s="180">
        <v>0.0</v>
      </c>
      <c r="AV72" s="180">
        <v>3.70656</v>
      </c>
      <c r="AW72" s="180">
        <v>0.0</v>
      </c>
      <c r="AX72" s="180">
        <v>0.0</v>
      </c>
      <c r="AY72" s="180">
        <v>0.0</v>
      </c>
      <c r="AZ72" s="180">
        <v>0.0</v>
      </c>
      <c r="BA72" s="180">
        <v>0.0</v>
      </c>
      <c r="BB72" s="180">
        <v>0.0</v>
      </c>
      <c r="BC72" s="180">
        <v>0.0</v>
      </c>
      <c r="BD72" s="180">
        <v>0.0</v>
      </c>
      <c r="BE72" s="180">
        <v>0.0</v>
      </c>
      <c r="BF72" s="180">
        <v>0.0</v>
      </c>
      <c r="BG72" s="180">
        <v>0.0</v>
      </c>
      <c r="BH72" s="180">
        <v>0.0</v>
      </c>
      <c r="BI72" s="180">
        <v>0.0</v>
      </c>
      <c r="BJ72" s="180">
        <v>0.0</v>
      </c>
      <c r="BK72" s="180">
        <v>0.0</v>
      </c>
      <c r="BL72" s="180">
        <v>0.0</v>
      </c>
      <c r="BM72" s="180">
        <v>0.0</v>
      </c>
      <c r="BN72" s="180">
        <v>0.0</v>
      </c>
      <c r="BO72" s="180">
        <v>0.0</v>
      </c>
      <c r="BP72" s="180">
        <v>0.0</v>
      </c>
      <c r="BQ72" s="180">
        <v>0.0</v>
      </c>
      <c r="BR72" s="180">
        <v>0.0</v>
      </c>
      <c r="BS72" s="180">
        <v>0.0</v>
      </c>
      <c r="BT72" s="180">
        <v>0.0</v>
      </c>
      <c r="BU72" s="180">
        <v>0.0</v>
      </c>
      <c r="BV72" s="180">
        <v>0.0</v>
      </c>
      <c r="BW72" s="180">
        <v>0.0</v>
      </c>
      <c r="BX72" s="180">
        <v>0.0</v>
      </c>
      <c r="BY72" s="180">
        <v>5.55984</v>
      </c>
      <c r="BZ72" s="180">
        <v>0.0</v>
      </c>
      <c r="CA72" s="180">
        <v>0.0</v>
      </c>
      <c r="CB72" s="180">
        <v>0.0</v>
      </c>
      <c r="CC72" s="180">
        <v>0.0</v>
      </c>
      <c r="CD72" s="180">
        <v>0.0</v>
      </c>
      <c r="CE72" s="180">
        <v>0.0</v>
      </c>
      <c r="CF72" s="180">
        <v>0.0</v>
      </c>
      <c r="CG72" s="180">
        <v>0.0</v>
      </c>
      <c r="CH72" s="180">
        <v>0.0</v>
      </c>
      <c r="CI72" s="180">
        <v>0.0</v>
      </c>
      <c r="CJ72" s="180">
        <v>0.0</v>
      </c>
      <c r="CK72" s="180">
        <v>0.0</v>
      </c>
      <c r="CL72" s="180">
        <v>0.0</v>
      </c>
      <c r="CM72" s="180">
        <v>0.0</v>
      </c>
      <c r="CN72" s="180">
        <v>3.6504000000000003</v>
      </c>
      <c r="CO72" s="180">
        <v>0.0</v>
      </c>
      <c r="CP72" s="180">
        <v>0.0</v>
      </c>
      <c r="CQ72" s="180">
        <v>0.0</v>
      </c>
      <c r="CR72" s="180">
        <v>0.0</v>
      </c>
      <c r="CS72" s="180">
        <v>0.0</v>
      </c>
      <c r="CT72" s="180">
        <v>0.0</v>
      </c>
      <c r="CU72" s="180">
        <v>0.0</v>
      </c>
      <c r="CV72" s="180">
        <v>0.0</v>
      </c>
      <c r="CW72" s="180">
        <v>0.0</v>
      </c>
      <c r="CX72" s="180">
        <v>2.7846</v>
      </c>
      <c r="CY72" s="180">
        <v>0.0</v>
      </c>
      <c r="CZ72" s="180">
        <v>0.0</v>
      </c>
      <c r="DA72" s="180">
        <v>0.0</v>
      </c>
      <c r="DB72" s="180">
        <v>0.0</v>
      </c>
      <c r="DC72" s="180">
        <v>0.0</v>
      </c>
      <c r="DD72" s="180">
        <v>0.0</v>
      </c>
      <c r="DE72" s="180">
        <v>0.0</v>
      </c>
      <c r="DF72" s="180">
        <v>0.0</v>
      </c>
      <c r="DG72" s="180">
        <v>0.0</v>
      </c>
      <c r="DH72" s="180">
        <v>0.0</v>
      </c>
      <c r="DI72" s="180">
        <v>0.0</v>
      </c>
      <c r="DJ72" s="180">
        <v>0.0</v>
      </c>
      <c r="DK72" s="180">
        <v>0.0</v>
      </c>
      <c r="DL72" s="180">
        <v>0.0</v>
      </c>
      <c r="DM72" s="180">
        <v>0.0</v>
      </c>
      <c r="DN72" s="180">
        <v>0.0</v>
      </c>
      <c r="DO72" s="180">
        <v>0.0</v>
      </c>
      <c r="DP72" s="180">
        <v>0.0</v>
      </c>
      <c r="DQ72" s="180">
        <v>0.0</v>
      </c>
      <c r="DR72" s="180">
        <v>0.0</v>
      </c>
      <c r="DS72" s="180">
        <v>0.0</v>
      </c>
      <c r="DT72" s="180">
        <v>0.0</v>
      </c>
      <c r="DU72" s="180">
        <v>0.0</v>
      </c>
      <c r="DV72" s="180">
        <v>0.0</v>
      </c>
      <c r="DW72" s="180">
        <v>0.0</v>
      </c>
      <c r="DX72" s="180">
        <v>0.0</v>
      </c>
      <c r="DY72" s="180">
        <v>0.0</v>
      </c>
      <c r="DZ72" s="180">
        <v>0.0</v>
      </c>
      <c r="EA72" s="180">
        <v>0.0</v>
      </c>
      <c r="EB72" s="180">
        <v>0.0</v>
      </c>
      <c r="EC72" s="180">
        <v>0.0</v>
      </c>
      <c r="ED72" s="180">
        <v>0.0</v>
      </c>
      <c r="EE72" s="180">
        <v>0.0</v>
      </c>
      <c r="EF72" s="180">
        <v>0.0</v>
      </c>
      <c r="EG72" s="180">
        <v>0.0</v>
      </c>
      <c r="EH72" s="180">
        <v>0.0</v>
      </c>
      <c r="EI72" s="180">
        <v>0.0</v>
      </c>
      <c r="EJ72" s="180">
        <v>0.0</v>
      </c>
      <c r="EK72" s="375">
        <v>0.0</v>
      </c>
      <c r="EL72" s="50">
        <v>1811071.0</v>
      </c>
      <c r="EM72" s="376">
        <f t="shared" si="1"/>
        <v>62.695395</v>
      </c>
    </row>
    <row r="73">
      <c r="A73" s="50">
        <v>1811072.0</v>
      </c>
      <c r="B73" s="374">
        <v>7.726455</v>
      </c>
      <c r="C73" s="180">
        <v>0.0</v>
      </c>
      <c r="D73" s="180">
        <v>0.0</v>
      </c>
      <c r="E73" s="180">
        <v>0.0</v>
      </c>
      <c r="F73" s="180">
        <v>0.0</v>
      </c>
      <c r="G73" s="180">
        <v>5.3508000000000004</v>
      </c>
      <c r="H73" s="180">
        <v>0.0</v>
      </c>
      <c r="I73" s="180">
        <v>0.0</v>
      </c>
      <c r="J73" s="180">
        <v>0.0</v>
      </c>
      <c r="K73" s="180">
        <v>0.0</v>
      </c>
      <c r="L73" s="180">
        <v>4.641</v>
      </c>
      <c r="M73" s="180">
        <v>0.0</v>
      </c>
      <c r="N73" s="180">
        <v>0.0</v>
      </c>
      <c r="O73" s="180">
        <v>0.0</v>
      </c>
      <c r="P73" s="180">
        <v>0.0</v>
      </c>
      <c r="Q73" s="180">
        <v>0.0</v>
      </c>
      <c r="R73" s="180">
        <v>0.0</v>
      </c>
      <c r="S73" s="180">
        <v>0.0</v>
      </c>
      <c r="T73" s="180">
        <v>0.0</v>
      </c>
      <c r="U73" s="180">
        <v>0.0</v>
      </c>
      <c r="V73" s="180">
        <v>13.759200000000002</v>
      </c>
      <c r="W73" s="180">
        <v>0.0</v>
      </c>
      <c r="X73" s="180">
        <v>0.0</v>
      </c>
      <c r="Y73" s="180">
        <v>0.0</v>
      </c>
      <c r="Z73" s="180">
        <v>0.0</v>
      </c>
      <c r="AA73" s="180">
        <v>0.0</v>
      </c>
      <c r="AB73" s="180">
        <v>7.56288</v>
      </c>
      <c r="AC73" s="180">
        <v>0.0</v>
      </c>
      <c r="AD73" s="180">
        <v>0.0</v>
      </c>
      <c r="AE73" s="180">
        <v>0.0</v>
      </c>
      <c r="AF73" s="180">
        <v>0.0</v>
      </c>
      <c r="AG73" s="180">
        <v>0.0</v>
      </c>
      <c r="AH73" s="180">
        <v>0.0</v>
      </c>
      <c r="AI73" s="180">
        <v>0.0</v>
      </c>
      <c r="AJ73" s="180">
        <v>7.95366</v>
      </c>
      <c r="AK73" s="180">
        <v>0.0</v>
      </c>
      <c r="AL73" s="180">
        <v>0.0</v>
      </c>
      <c r="AM73" s="180">
        <v>0.0</v>
      </c>
      <c r="AN73" s="180">
        <v>0.0</v>
      </c>
      <c r="AO73" s="180">
        <v>0.0</v>
      </c>
      <c r="AP73" s="180">
        <v>0.0</v>
      </c>
      <c r="AQ73" s="180">
        <v>0.0</v>
      </c>
      <c r="AR73" s="180">
        <v>0.0</v>
      </c>
      <c r="AS73" s="180">
        <v>0.0</v>
      </c>
      <c r="AT73" s="180">
        <v>0.0</v>
      </c>
      <c r="AU73" s="180">
        <v>0.0</v>
      </c>
      <c r="AV73" s="180">
        <v>3.70656</v>
      </c>
      <c r="AW73" s="180">
        <v>0.0</v>
      </c>
      <c r="AX73" s="180">
        <v>0.0</v>
      </c>
      <c r="AY73" s="180">
        <v>0.0</v>
      </c>
      <c r="AZ73" s="180">
        <v>0.0</v>
      </c>
      <c r="BA73" s="180">
        <v>0.0</v>
      </c>
      <c r="BB73" s="180">
        <v>0.0</v>
      </c>
      <c r="BC73" s="180">
        <v>0.0</v>
      </c>
      <c r="BD73" s="180">
        <v>0.0</v>
      </c>
      <c r="BE73" s="180">
        <v>0.0</v>
      </c>
      <c r="BF73" s="180">
        <v>0.0</v>
      </c>
      <c r="BG73" s="180">
        <v>0.0</v>
      </c>
      <c r="BH73" s="180">
        <v>0.0</v>
      </c>
      <c r="BI73" s="180">
        <v>0.0</v>
      </c>
      <c r="BJ73" s="180">
        <v>0.0</v>
      </c>
      <c r="BK73" s="180">
        <v>0.0</v>
      </c>
      <c r="BL73" s="180">
        <v>0.0</v>
      </c>
      <c r="BM73" s="180">
        <v>0.0</v>
      </c>
      <c r="BN73" s="180">
        <v>0.0</v>
      </c>
      <c r="BO73" s="180">
        <v>0.0</v>
      </c>
      <c r="BP73" s="180">
        <v>7.63776</v>
      </c>
      <c r="BQ73" s="180">
        <v>0.0</v>
      </c>
      <c r="BR73" s="180">
        <v>0.0</v>
      </c>
      <c r="BS73" s="180">
        <v>0.0</v>
      </c>
      <c r="BT73" s="180">
        <v>0.0</v>
      </c>
      <c r="BU73" s="180">
        <v>0.0</v>
      </c>
      <c r="BV73" s="180">
        <v>0.0</v>
      </c>
      <c r="BW73" s="180">
        <v>0.0</v>
      </c>
      <c r="BX73" s="180">
        <v>0.0</v>
      </c>
      <c r="BY73" s="180">
        <v>5.55984</v>
      </c>
      <c r="BZ73" s="180">
        <v>0.0</v>
      </c>
      <c r="CA73" s="180">
        <v>0.0</v>
      </c>
      <c r="CB73" s="180">
        <v>0.0</v>
      </c>
      <c r="CC73" s="180">
        <v>0.0</v>
      </c>
      <c r="CD73" s="180">
        <v>0.0</v>
      </c>
      <c r="CE73" s="180">
        <v>0.0</v>
      </c>
      <c r="CF73" s="180">
        <v>0.0</v>
      </c>
      <c r="CG73" s="180">
        <v>0.0</v>
      </c>
      <c r="CH73" s="180">
        <v>0.0</v>
      </c>
      <c r="CI73" s="180">
        <v>0.0</v>
      </c>
      <c r="CJ73" s="180">
        <v>0.0</v>
      </c>
      <c r="CK73" s="180">
        <v>0.0</v>
      </c>
      <c r="CL73" s="180">
        <v>0.0</v>
      </c>
      <c r="CM73" s="180">
        <v>0.0</v>
      </c>
      <c r="CN73" s="180">
        <v>3.6504000000000003</v>
      </c>
      <c r="CO73" s="180">
        <v>0.0</v>
      </c>
      <c r="CP73" s="180">
        <v>0.0</v>
      </c>
      <c r="CQ73" s="180">
        <v>0.0</v>
      </c>
      <c r="CR73" s="180">
        <v>0.0</v>
      </c>
      <c r="CS73" s="180">
        <v>0.0</v>
      </c>
      <c r="CT73" s="180">
        <v>0.0</v>
      </c>
      <c r="CU73" s="180">
        <v>0.0</v>
      </c>
      <c r="CV73" s="180">
        <v>0.0</v>
      </c>
      <c r="CW73" s="180">
        <v>0.0</v>
      </c>
      <c r="CX73" s="180">
        <v>2.7846</v>
      </c>
      <c r="CY73" s="180">
        <v>0.0</v>
      </c>
      <c r="CZ73" s="180">
        <v>0.0</v>
      </c>
      <c r="DA73" s="180">
        <v>0.0</v>
      </c>
      <c r="DB73" s="180">
        <v>0.0</v>
      </c>
      <c r="DC73" s="180">
        <v>0.0</v>
      </c>
      <c r="DD73" s="180">
        <v>0.0</v>
      </c>
      <c r="DE73" s="180">
        <v>0.0</v>
      </c>
      <c r="DF73" s="180">
        <v>0.0</v>
      </c>
      <c r="DG73" s="180">
        <v>0.0</v>
      </c>
      <c r="DH73" s="180">
        <v>0.0</v>
      </c>
      <c r="DI73" s="180">
        <v>0.0</v>
      </c>
      <c r="DJ73" s="180">
        <v>0.0</v>
      </c>
      <c r="DK73" s="180">
        <v>0.0</v>
      </c>
      <c r="DL73" s="180">
        <v>0.0</v>
      </c>
      <c r="DM73" s="180">
        <v>0.0</v>
      </c>
      <c r="DN73" s="180">
        <v>0.0</v>
      </c>
      <c r="DO73" s="180">
        <v>0.0</v>
      </c>
      <c r="DP73" s="180">
        <v>0.0</v>
      </c>
      <c r="DQ73" s="180">
        <v>0.0</v>
      </c>
      <c r="DR73" s="180">
        <v>0.0</v>
      </c>
      <c r="DS73" s="180">
        <v>0.0</v>
      </c>
      <c r="DT73" s="180">
        <v>0.0</v>
      </c>
      <c r="DU73" s="180">
        <v>0.0</v>
      </c>
      <c r="DV73" s="180">
        <v>0.0</v>
      </c>
      <c r="DW73" s="180">
        <v>0.0</v>
      </c>
      <c r="DX73" s="180">
        <v>0.0</v>
      </c>
      <c r="DY73" s="180">
        <v>0.0</v>
      </c>
      <c r="DZ73" s="180">
        <v>0.0</v>
      </c>
      <c r="EA73" s="180">
        <v>0.0</v>
      </c>
      <c r="EB73" s="180">
        <v>0.0</v>
      </c>
      <c r="EC73" s="180">
        <v>0.0</v>
      </c>
      <c r="ED73" s="180">
        <v>0.0</v>
      </c>
      <c r="EE73" s="180">
        <v>0.0</v>
      </c>
      <c r="EF73" s="180">
        <v>0.0</v>
      </c>
      <c r="EG73" s="180">
        <v>0.0</v>
      </c>
      <c r="EH73" s="180">
        <v>0.0</v>
      </c>
      <c r="EI73" s="180">
        <v>0.0</v>
      </c>
      <c r="EJ73" s="180">
        <v>0.0</v>
      </c>
      <c r="EK73" s="375">
        <v>0.0</v>
      </c>
      <c r="EL73" s="50">
        <v>1811072.0</v>
      </c>
      <c r="EM73" s="376">
        <f t="shared" si="1"/>
        <v>70.333155</v>
      </c>
    </row>
    <row r="74">
      <c r="A74" s="50">
        <v>1811073.0</v>
      </c>
      <c r="B74" s="374">
        <v>0.0</v>
      </c>
      <c r="C74" s="180">
        <v>0.0</v>
      </c>
      <c r="D74" s="180">
        <v>0.0</v>
      </c>
      <c r="E74" s="180">
        <v>0.0</v>
      </c>
      <c r="F74" s="180">
        <v>0.0</v>
      </c>
      <c r="G74" s="180">
        <v>0.0</v>
      </c>
      <c r="H74" s="180">
        <v>0.0</v>
      </c>
      <c r="I74" s="180">
        <v>0.0</v>
      </c>
      <c r="J74" s="180">
        <v>0.0</v>
      </c>
      <c r="K74" s="180">
        <v>0.0</v>
      </c>
      <c r="L74" s="180">
        <v>0.0</v>
      </c>
      <c r="M74" s="180">
        <v>0.0</v>
      </c>
      <c r="N74" s="180">
        <v>0.0</v>
      </c>
      <c r="O74" s="180">
        <v>0.0</v>
      </c>
      <c r="P74" s="180">
        <v>0.0</v>
      </c>
      <c r="Q74" s="180">
        <v>0.0</v>
      </c>
      <c r="R74" s="180">
        <v>0.0</v>
      </c>
      <c r="S74" s="180">
        <v>0.0</v>
      </c>
      <c r="T74" s="180">
        <v>0.0</v>
      </c>
      <c r="U74" s="180">
        <v>0.0</v>
      </c>
      <c r="V74" s="180">
        <v>0.0</v>
      </c>
      <c r="W74" s="180">
        <v>0.0</v>
      </c>
      <c r="X74" s="180">
        <v>0.0</v>
      </c>
      <c r="Y74" s="180">
        <v>0.0</v>
      </c>
      <c r="Z74" s="180">
        <v>0.0</v>
      </c>
      <c r="AA74" s="180">
        <v>0.0</v>
      </c>
      <c r="AB74" s="180">
        <v>0.0</v>
      </c>
      <c r="AC74" s="180">
        <v>0.0</v>
      </c>
      <c r="AD74" s="180">
        <v>0.0</v>
      </c>
      <c r="AE74" s="180">
        <v>7.41312</v>
      </c>
      <c r="AF74" s="180">
        <v>0.0</v>
      </c>
      <c r="AG74" s="180">
        <v>0.0</v>
      </c>
      <c r="AH74" s="180">
        <v>0.0</v>
      </c>
      <c r="AI74" s="180">
        <v>0.0</v>
      </c>
      <c r="AJ74" s="180">
        <v>0.0</v>
      </c>
      <c r="AK74" s="180">
        <v>0.0</v>
      </c>
      <c r="AL74" s="180">
        <v>0.0</v>
      </c>
      <c r="AM74" s="180">
        <v>8.44662</v>
      </c>
      <c r="AN74" s="180">
        <v>0.0</v>
      </c>
      <c r="AO74" s="180">
        <v>0.0</v>
      </c>
      <c r="AP74" s="180">
        <v>0.0</v>
      </c>
      <c r="AQ74" s="180">
        <v>0.0</v>
      </c>
      <c r="AR74" s="180">
        <v>0.0</v>
      </c>
      <c r="AS74" s="180">
        <v>0.0</v>
      </c>
      <c r="AT74" s="180">
        <v>0.0</v>
      </c>
      <c r="AU74" s="180">
        <v>0.0</v>
      </c>
      <c r="AV74" s="180">
        <v>0.0</v>
      </c>
      <c r="AW74" s="180">
        <v>0.0</v>
      </c>
      <c r="AX74" s="180">
        <v>0.0</v>
      </c>
      <c r="AY74" s="180">
        <v>4.062239999999999</v>
      </c>
      <c r="AZ74" s="180">
        <v>0.0</v>
      </c>
      <c r="BA74" s="180">
        <v>0.0</v>
      </c>
      <c r="BB74" s="180">
        <v>0.0</v>
      </c>
      <c r="BC74" s="180">
        <v>0.0</v>
      </c>
      <c r="BD74" s="180">
        <v>0.0</v>
      </c>
      <c r="BE74" s="180">
        <v>0.0</v>
      </c>
      <c r="BF74" s="180">
        <v>0.0</v>
      </c>
      <c r="BG74" s="180">
        <v>0.0</v>
      </c>
      <c r="BH74" s="180">
        <v>0.0</v>
      </c>
      <c r="BI74" s="180">
        <v>0.0</v>
      </c>
      <c r="BJ74" s="180">
        <v>0.0</v>
      </c>
      <c r="BK74" s="180">
        <v>0.0</v>
      </c>
      <c r="BL74" s="180">
        <v>0.0</v>
      </c>
      <c r="BM74" s="180">
        <v>0.0</v>
      </c>
      <c r="BN74" s="180">
        <v>0.0</v>
      </c>
      <c r="BO74" s="180">
        <v>0.0</v>
      </c>
      <c r="BP74" s="180">
        <v>0.0</v>
      </c>
      <c r="BQ74" s="180">
        <v>0.0</v>
      </c>
      <c r="BR74" s="180">
        <v>0.0</v>
      </c>
      <c r="BS74" s="180">
        <v>0.0</v>
      </c>
      <c r="BT74" s="180">
        <v>0.0</v>
      </c>
      <c r="BU74" s="180">
        <v>0.0</v>
      </c>
      <c r="BV74" s="180">
        <v>0.0</v>
      </c>
      <c r="BW74" s="180">
        <v>0.0</v>
      </c>
      <c r="BX74" s="180">
        <v>0.0</v>
      </c>
      <c r="BY74" s="180">
        <v>0.0</v>
      </c>
      <c r="BZ74" s="180">
        <v>0.0</v>
      </c>
      <c r="CA74" s="180">
        <v>0.0</v>
      </c>
      <c r="CB74" s="180">
        <v>0.0</v>
      </c>
      <c r="CC74" s="180">
        <v>0.0</v>
      </c>
      <c r="CD74" s="180">
        <v>0.0</v>
      </c>
      <c r="CE74" s="180">
        <v>0.0</v>
      </c>
      <c r="CF74" s="180">
        <v>0.0</v>
      </c>
      <c r="CG74" s="180">
        <v>7.3359</v>
      </c>
      <c r="CH74" s="180">
        <v>0.0</v>
      </c>
      <c r="CI74" s="180">
        <v>0.0</v>
      </c>
      <c r="CJ74" s="180">
        <v>0.0</v>
      </c>
      <c r="CK74" s="180">
        <v>0.0</v>
      </c>
      <c r="CL74" s="180">
        <v>0.0</v>
      </c>
      <c r="CM74" s="180">
        <v>0.0</v>
      </c>
      <c r="CN74" s="180">
        <v>0.0</v>
      </c>
      <c r="CO74" s="180">
        <v>3.5451</v>
      </c>
      <c r="CP74" s="180">
        <v>0.0</v>
      </c>
      <c r="CQ74" s="180">
        <v>0.0</v>
      </c>
      <c r="CR74" s="180">
        <v>0.0</v>
      </c>
      <c r="CS74" s="180">
        <v>0.0</v>
      </c>
      <c r="CT74" s="180">
        <v>0.0</v>
      </c>
      <c r="CU74" s="180">
        <v>0.0</v>
      </c>
      <c r="CV74" s="180">
        <v>0.0</v>
      </c>
      <c r="CW74" s="180">
        <v>0.0</v>
      </c>
      <c r="CX74" s="180">
        <v>0.0</v>
      </c>
      <c r="CY74" s="180">
        <v>0.0</v>
      </c>
      <c r="CZ74" s="180">
        <v>0.0</v>
      </c>
      <c r="DA74" s="180">
        <v>3.12</v>
      </c>
      <c r="DB74" s="180">
        <v>0.0</v>
      </c>
      <c r="DC74" s="180">
        <v>0.0</v>
      </c>
      <c r="DD74" s="180">
        <v>4.316129999999999</v>
      </c>
      <c r="DE74" s="180">
        <v>0.0</v>
      </c>
      <c r="DF74" s="180">
        <v>0.0</v>
      </c>
      <c r="DG74" s="180">
        <v>0.0</v>
      </c>
      <c r="DH74" s="180">
        <v>0.0</v>
      </c>
      <c r="DI74" s="180">
        <v>0.0</v>
      </c>
      <c r="DJ74" s="180">
        <v>0.0</v>
      </c>
      <c r="DK74" s="180">
        <v>0.0</v>
      </c>
      <c r="DL74" s="180">
        <v>0.0</v>
      </c>
      <c r="DM74" s="180">
        <v>6.724575</v>
      </c>
      <c r="DN74" s="180">
        <v>0.0</v>
      </c>
      <c r="DO74" s="180">
        <v>0.0</v>
      </c>
      <c r="DP74" s="180">
        <v>0.0</v>
      </c>
      <c r="DQ74" s="180">
        <v>0.0</v>
      </c>
      <c r="DR74" s="180">
        <v>0.0</v>
      </c>
      <c r="DS74" s="180">
        <v>9.04995</v>
      </c>
      <c r="DT74" s="180">
        <v>0.0</v>
      </c>
      <c r="DU74" s="180">
        <v>0.0</v>
      </c>
      <c r="DV74" s="180">
        <v>0.0</v>
      </c>
      <c r="DW74" s="180">
        <v>0.0</v>
      </c>
      <c r="DX74" s="180">
        <v>0.0</v>
      </c>
      <c r="DY74" s="180">
        <v>0.0</v>
      </c>
      <c r="DZ74" s="180">
        <v>11.158290000000001</v>
      </c>
      <c r="EA74" s="180">
        <v>0.0</v>
      </c>
      <c r="EB74" s="180">
        <v>0.0</v>
      </c>
      <c r="EC74" s="180">
        <v>0.0</v>
      </c>
      <c r="ED74" s="180">
        <v>0.0</v>
      </c>
      <c r="EE74" s="180">
        <v>0.0</v>
      </c>
      <c r="EF74" s="180">
        <v>0.0</v>
      </c>
      <c r="EG74" s="180">
        <v>0.0</v>
      </c>
      <c r="EH74" s="180">
        <v>0.0</v>
      </c>
      <c r="EI74" s="180">
        <v>0.0</v>
      </c>
      <c r="EJ74" s="180">
        <v>0.0</v>
      </c>
      <c r="EK74" s="375">
        <v>0.0</v>
      </c>
      <c r="EL74" s="50">
        <v>1811073.0</v>
      </c>
      <c r="EM74" s="376">
        <f t="shared" si="1"/>
        <v>65.171925</v>
      </c>
    </row>
    <row r="75">
      <c r="A75" s="50">
        <v>1811074.0</v>
      </c>
      <c r="B75" s="374">
        <v>0.0</v>
      </c>
      <c r="C75" s="180">
        <v>0.0</v>
      </c>
      <c r="D75" s="180">
        <v>0.0</v>
      </c>
      <c r="E75" s="180">
        <v>0.0</v>
      </c>
      <c r="F75" s="180">
        <v>0.0</v>
      </c>
      <c r="G75" s="180">
        <v>0.0</v>
      </c>
      <c r="H75" s="180">
        <v>0.0</v>
      </c>
      <c r="I75" s="180">
        <v>0.0</v>
      </c>
      <c r="J75" s="180">
        <v>0.0</v>
      </c>
      <c r="K75" s="180">
        <v>0.0</v>
      </c>
      <c r="L75" s="180">
        <v>0.0</v>
      </c>
      <c r="M75" s="180">
        <v>0.0</v>
      </c>
      <c r="N75" s="180">
        <v>0.0</v>
      </c>
      <c r="O75" s="180">
        <v>0.0</v>
      </c>
      <c r="P75" s="180">
        <v>0.0</v>
      </c>
      <c r="Q75" s="180">
        <v>0.0</v>
      </c>
      <c r="R75" s="180">
        <v>0.0</v>
      </c>
      <c r="S75" s="180">
        <v>0.0</v>
      </c>
      <c r="T75" s="180">
        <v>0.0</v>
      </c>
      <c r="U75" s="180">
        <v>0.0</v>
      </c>
      <c r="V75" s="180">
        <v>0.0</v>
      </c>
      <c r="W75" s="180">
        <v>0.0</v>
      </c>
      <c r="X75" s="180">
        <v>0.0</v>
      </c>
      <c r="Y75" s="180">
        <v>0.0</v>
      </c>
      <c r="Z75" s="180">
        <v>0.0</v>
      </c>
      <c r="AA75" s="180">
        <v>0.0</v>
      </c>
      <c r="AB75" s="180">
        <v>0.0</v>
      </c>
      <c r="AC75" s="180">
        <v>0.0</v>
      </c>
      <c r="AD75" s="180">
        <v>0.0</v>
      </c>
      <c r="AE75" s="180">
        <v>7.41312</v>
      </c>
      <c r="AF75" s="180">
        <v>0.0</v>
      </c>
      <c r="AG75" s="180">
        <v>0.0</v>
      </c>
      <c r="AH75" s="180">
        <v>0.0</v>
      </c>
      <c r="AI75" s="180">
        <v>0.0</v>
      </c>
      <c r="AJ75" s="180">
        <v>0.0</v>
      </c>
      <c r="AK75" s="180">
        <v>0.0</v>
      </c>
      <c r="AL75" s="180">
        <v>0.0</v>
      </c>
      <c r="AM75" s="180">
        <v>8.44662</v>
      </c>
      <c r="AN75" s="180">
        <v>0.0</v>
      </c>
      <c r="AO75" s="180">
        <v>0.0</v>
      </c>
      <c r="AP75" s="180">
        <v>0.0</v>
      </c>
      <c r="AQ75" s="180">
        <v>0.0</v>
      </c>
      <c r="AR75" s="180">
        <v>0.0</v>
      </c>
      <c r="AS75" s="180">
        <v>0.0</v>
      </c>
      <c r="AT75" s="180">
        <v>0.0</v>
      </c>
      <c r="AU75" s="180">
        <v>0.0</v>
      </c>
      <c r="AV75" s="180">
        <v>0.0</v>
      </c>
      <c r="AW75" s="180">
        <v>0.0</v>
      </c>
      <c r="AX75" s="180">
        <v>0.0</v>
      </c>
      <c r="AY75" s="180">
        <v>4.062239999999999</v>
      </c>
      <c r="AZ75" s="180">
        <v>0.0</v>
      </c>
      <c r="BA75" s="180">
        <v>0.0</v>
      </c>
      <c r="BB75" s="180">
        <v>0.0</v>
      </c>
      <c r="BC75" s="180">
        <v>0.0</v>
      </c>
      <c r="BD75" s="180">
        <v>0.0</v>
      </c>
      <c r="BE75" s="180">
        <v>0.0</v>
      </c>
      <c r="BF75" s="180">
        <v>0.0</v>
      </c>
      <c r="BG75" s="180">
        <v>0.0</v>
      </c>
      <c r="BH75" s="180">
        <v>0.0</v>
      </c>
      <c r="BI75" s="180">
        <v>0.0</v>
      </c>
      <c r="BJ75" s="180">
        <v>0.0</v>
      </c>
      <c r="BK75" s="180">
        <v>0.0</v>
      </c>
      <c r="BL75" s="180">
        <v>0.0</v>
      </c>
      <c r="BM75" s="180">
        <v>0.0</v>
      </c>
      <c r="BN75" s="180">
        <v>0.0</v>
      </c>
      <c r="BO75" s="180">
        <v>0.0</v>
      </c>
      <c r="BP75" s="180">
        <v>0.0</v>
      </c>
      <c r="BQ75" s="180">
        <v>0.0</v>
      </c>
      <c r="BR75" s="180">
        <v>0.0</v>
      </c>
      <c r="BS75" s="180">
        <v>0.0</v>
      </c>
      <c r="BT75" s="180">
        <v>0.0</v>
      </c>
      <c r="BU75" s="180">
        <v>0.0</v>
      </c>
      <c r="BV75" s="180">
        <v>0.0</v>
      </c>
      <c r="BW75" s="180">
        <v>0.0</v>
      </c>
      <c r="BX75" s="180">
        <v>0.0</v>
      </c>
      <c r="BY75" s="180">
        <v>0.0</v>
      </c>
      <c r="BZ75" s="180">
        <v>0.0</v>
      </c>
      <c r="CA75" s="180">
        <v>0.0</v>
      </c>
      <c r="CB75" s="180">
        <v>0.0</v>
      </c>
      <c r="CC75" s="180">
        <v>0.0</v>
      </c>
      <c r="CD75" s="180">
        <v>0.0</v>
      </c>
      <c r="CE75" s="180">
        <v>0.0</v>
      </c>
      <c r="CF75" s="180">
        <v>0.0</v>
      </c>
      <c r="CG75" s="180">
        <v>7.3359</v>
      </c>
      <c r="CH75" s="180">
        <v>0.0</v>
      </c>
      <c r="CI75" s="180">
        <v>0.0</v>
      </c>
      <c r="CJ75" s="180">
        <v>0.0</v>
      </c>
      <c r="CK75" s="180">
        <v>0.0</v>
      </c>
      <c r="CL75" s="180">
        <v>0.0</v>
      </c>
      <c r="CM75" s="180">
        <v>0.0</v>
      </c>
      <c r="CN75" s="180">
        <v>0.0</v>
      </c>
      <c r="CO75" s="180">
        <v>3.5451</v>
      </c>
      <c r="CP75" s="180">
        <v>0.0</v>
      </c>
      <c r="CQ75" s="180">
        <v>0.0</v>
      </c>
      <c r="CR75" s="180">
        <v>0.0</v>
      </c>
      <c r="CS75" s="180">
        <v>0.0</v>
      </c>
      <c r="CT75" s="180">
        <v>0.0</v>
      </c>
      <c r="CU75" s="180">
        <v>0.0</v>
      </c>
      <c r="CV75" s="180">
        <v>0.0</v>
      </c>
      <c r="CW75" s="180">
        <v>0.0</v>
      </c>
      <c r="CX75" s="180">
        <v>0.0</v>
      </c>
      <c r="CY75" s="180">
        <v>0.0</v>
      </c>
      <c r="CZ75" s="180">
        <v>0.0</v>
      </c>
      <c r="DA75" s="180">
        <v>3.12</v>
      </c>
      <c r="DB75" s="180">
        <v>0.0</v>
      </c>
      <c r="DC75" s="180">
        <v>0.0</v>
      </c>
      <c r="DD75" s="180">
        <v>4.316129999999999</v>
      </c>
      <c r="DE75" s="180">
        <v>0.0</v>
      </c>
      <c r="DF75" s="180">
        <v>0.0</v>
      </c>
      <c r="DG75" s="180">
        <v>0.0</v>
      </c>
      <c r="DH75" s="180">
        <v>0.0</v>
      </c>
      <c r="DI75" s="180">
        <v>0.0</v>
      </c>
      <c r="DJ75" s="180">
        <v>0.0</v>
      </c>
      <c r="DK75" s="180">
        <v>0.0</v>
      </c>
      <c r="DL75" s="180">
        <v>0.0</v>
      </c>
      <c r="DM75" s="180">
        <v>6.724575</v>
      </c>
      <c r="DN75" s="180">
        <v>0.0</v>
      </c>
      <c r="DO75" s="180">
        <v>0.0</v>
      </c>
      <c r="DP75" s="180">
        <v>0.0</v>
      </c>
      <c r="DQ75" s="180">
        <v>0.0</v>
      </c>
      <c r="DR75" s="180">
        <v>0.0</v>
      </c>
      <c r="DS75" s="180">
        <v>9.04995</v>
      </c>
      <c r="DT75" s="180">
        <v>0.0</v>
      </c>
      <c r="DU75" s="180">
        <v>0.0</v>
      </c>
      <c r="DV75" s="180">
        <v>0.0</v>
      </c>
      <c r="DW75" s="180">
        <v>0.0</v>
      </c>
      <c r="DX75" s="180">
        <v>0.0</v>
      </c>
      <c r="DY75" s="180">
        <v>0.0</v>
      </c>
      <c r="DZ75" s="180">
        <v>11.158290000000001</v>
      </c>
      <c r="EA75" s="180">
        <v>0.0</v>
      </c>
      <c r="EB75" s="180">
        <v>0.0</v>
      </c>
      <c r="EC75" s="180">
        <v>0.0</v>
      </c>
      <c r="ED75" s="180">
        <v>0.0</v>
      </c>
      <c r="EE75" s="180">
        <v>0.0</v>
      </c>
      <c r="EF75" s="180">
        <v>0.0</v>
      </c>
      <c r="EG75" s="180">
        <v>0.0</v>
      </c>
      <c r="EH75" s="180">
        <v>0.0</v>
      </c>
      <c r="EI75" s="180">
        <v>0.0</v>
      </c>
      <c r="EJ75" s="180">
        <v>0.0</v>
      </c>
      <c r="EK75" s="375">
        <v>0.0</v>
      </c>
      <c r="EL75" s="50">
        <v>1811074.0</v>
      </c>
      <c r="EM75" s="376">
        <f t="shared" si="1"/>
        <v>65.171925</v>
      </c>
    </row>
    <row r="76">
      <c r="A76" s="50">
        <v>1811075.0</v>
      </c>
      <c r="B76" s="374">
        <v>0.0</v>
      </c>
      <c r="C76" s="180">
        <v>0.0</v>
      </c>
      <c r="D76" s="180">
        <v>0.0</v>
      </c>
      <c r="E76" s="180">
        <v>0.0</v>
      </c>
      <c r="F76" s="180">
        <v>0.0</v>
      </c>
      <c r="G76" s="180">
        <v>0.0</v>
      </c>
      <c r="H76" s="180">
        <v>0.0</v>
      </c>
      <c r="I76" s="180">
        <v>0.0</v>
      </c>
      <c r="J76" s="180">
        <v>0.0</v>
      </c>
      <c r="K76" s="180">
        <v>0.0</v>
      </c>
      <c r="L76" s="180">
        <v>0.0</v>
      </c>
      <c r="M76" s="180">
        <v>0.0</v>
      </c>
      <c r="N76" s="180">
        <v>0.0</v>
      </c>
      <c r="O76" s="180">
        <v>0.0</v>
      </c>
      <c r="P76" s="180">
        <v>0.0</v>
      </c>
      <c r="Q76" s="180">
        <v>0.0</v>
      </c>
      <c r="R76" s="180">
        <v>0.0</v>
      </c>
      <c r="S76" s="180">
        <v>0.0</v>
      </c>
      <c r="T76" s="180">
        <v>0.0</v>
      </c>
      <c r="U76" s="180">
        <v>0.0</v>
      </c>
      <c r="V76" s="180">
        <v>0.0</v>
      </c>
      <c r="W76" s="180">
        <v>0.0</v>
      </c>
      <c r="X76" s="180">
        <v>0.0</v>
      </c>
      <c r="Y76" s="180">
        <v>0.0</v>
      </c>
      <c r="Z76" s="180">
        <v>0.0</v>
      </c>
      <c r="AA76" s="180">
        <v>0.0</v>
      </c>
      <c r="AB76" s="180">
        <v>0.0</v>
      </c>
      <c r="AC76" s="180">
        <v>0.0</v>
      </c>
      <c r="AD76" s="180">
        <v>0.0</v>
      </c>
      <c r="AE76" s="180">
        <v>7.41312</v>
      </c>
      <c r="AF76" s="180">
        <v>0.0</v>
      </c>
      <c r="AG76" s="180">
        <v>0.0</v>
      </c>
      <c r="AH76" s="180">
        <v>0.0</v>
      </c>
      <c r="AI76" s="180">
        <v>0.0</v>
      </c>
      <c r="AJ76" s="180">
        <v>0.0</v>
      </c>
      <c r="AK76" s="180">
        <v>0.0</v>
      </c>
      <c r="AL76" s="180">
        <v>0.0</v>
      </c>
      <c r="AM76" s="180">
        <v>8.44662</v>
      </c>
      <c r="AN76" s="180">
        <v>0.0</v>
      </c>
      <c r="AO76" s="180">
        <v>0.0</v>
      </c>
      <c r="AP76" s="180">
        <v>0.0</v>
      </c>
      <c r="AQ76" s="180">
        <v>0.0</v>
      </c>
      <c r="AR76" s="180">
        <v>0.0</v>
      </c>
      <c r="AS76" s="180">
        <v>0.0</v>
      </c>
      <c r="AT76" s="180">
        <v>0.0</v>
      </c>
      <c r="AU76" s="180">
        <v>0.0</v>
      </c>
      <c r="AV76" s="180">
        <v>0.0</v>
      </c>
      <c r="AW76" s="180">
        <v>0.0</v>
      </c>
      <c r="AX76" s="180">
        <v>0.0</v>
      </c>
      <c r="AY76" s="180">
        <v>4.062239999999999</v>
      </c>
      <c r="AZ76" s="180">
        <v>0.0</v>
      </c>
      <c r="BA76" s="180">
        <v>0.0</v>
      </c>
      <c r="BB76" s="180">
        <v>0.0</v>
      </c>
      <c r="BC76" s="180">
        <v>0.0</v>
      </c>
      <c r="BD76" s="180">
        <v>0.0</v>
      </c>
      <c r="BE76" s="180">
        <v>0.0</v>
      </c>
      <c r="BF76" s="180">
        <v>0.0</v>
      </c>
      <c r="BG76" s="180">
        <v>0.0</v>
      </c>
      <c r="BH76" s="180">
        <v>0.0</v>
      </c>
      <c r="BI76" s="180">
        <v>0.0</v>
      </c>
      <c r="BJ76" s="180">
        <v>0.0</v>
      </c>
      <c r="BK76" s="180">
        <v>0.0</v>
      </c>
      <c r="BL76" s="180">
        <v>0.0</v>
      </c>
      <c r="BM76" s="180">
        <v>0.0</v>
      </c>
      <c r="BN76" s="180">
        <v>0.0</v>
      </c>
      <c r="BO76" s="180">
        <v>0.0</v>
      </c>
      <c r="BP76" s="180">
        <v>0.0</v>
      </c>
      <c r="BQ76" s="180">
        <v>0.0</v>
      </c>
      <c r="BR76" s="180">
        <v>0.0</v>
      </c>
      <c r="BS76" s="180">
        <v>0.0</v>
      </c>
      <c r="BT76" s="180">
        <v>0.0</v>
      </c>
      <c r="BU76" s="180">
        <v>0.0</v>
      </c>
      <c r="BV76" s="180">
        <v>0.0</v>
      </c>
      <c r="BW76" s="180">
        <v>0.0</v>
      </c>
      <c r="BX76" s="180">
        <v>0.0</v>
      </c>
      <c r="BY76" s="180">
        <v>0.0</v>
      </c>
      <c r="BZ76" s="180">
        <v>0.0</v>
      </c>
      <c r="CA76" s="180">
        <v>0.0</v>
      </c>
      <c r="CB76" s="180">
        <v>0.0</v>
      </c>
      <c r="CC76" s="180">
        <v>0.0</v>
      </c>
      <c r="CD76" s="180">
        <v>0.0</v>
      </c>
      <c r="CE76" s="180">
        <v>0.0</v>
      </c>
      <c r="CF76" s="180">
        <v>0.0</v>
      </c>
      <c r="CG76" s="180">
        <v>7.3359</v>
      </c>
      <c r="CH76" s="180">
        <v>0.0</v>
      </c>
      <c r="CI76" s="180">
        <v>0.0</v>
      </c>
      <c r="CJ76" s="180">
        <v>0.0</v>
      </c>
      <c r="CK76" s="180">
        <v>0.0</v>
      </c>
      <c r="CL76" s="180">
        <v>0.0</v>
      </c>
      <c r="CM76" s="180">
        <v>0.0</v>
      </c>
      <c r="CN76" s="180">
        <v>0.0</v>
      </c>
      <c r="CO76" s="180">
        <v>3.5451</v>
      </c>
      <c r="CP76" s="180">
        <v>0.0</v>
      </c>
      <c r="CQ76" s="180">
        <v>0.0</v>
      </c>
      <c r="CR76" s="180">
        <v>0.0</v>
      </c>
      <c r="CS76" s="180">
        <v>0.0</v>
      </c>
      <c r="CT76" s="180">
        <v>0.0</v>
      </c>
      <c r="CU76" s="180">
        <v>0.0</v>
      </c>
      <c r="CV76" s="180">
        <v>0.0</v>
      </c>
      <c r="CW76" s="180">
        <v>0.0</v>
      </c>
      <c r="CX76" s="180">
        <v>0.0</v>
      </c>
      <c r="CY76" s="180">
        <v>0.0</v>
      </c>
      <c r="CZ76" s="180">
        <v>0.0</v>
      </c>
      <c r="DA76" s="180">
        <v>3.12</v>
      </c>
      <c r="DB76" s="180">
        <v>0.0</v>
      </c>
      <c r="DC76" s="180">
        <v>0.0</v>
      </c>
      <c r="DD76" s="180">
        <v>4.316129999999999</v>
      </c>
      <c r="DE76" s="180">
        <v>0.0</v>
      </c>
      <c r="DF76" s="180">
        <v>0.0</v>
      </c>
      <c r="DG76" s="180">
        <v>0.0</v>
      </c>
      <c r="DH76" s="180">
        <v>0.0</v>
      </c>
      <c r="DI76" s="180">
        <v>0.0</v>
      </c>
      <c r="DJ76" s="180">
        <v>0.0</v>
      </c>
      <c r="DK76" s="180">
        <v>0.0</v>
      </c>
      <c r="DL76" s="180">
        <v>0.0</v>
      </c>
      <c r="DM76" s="180">
        <v>6.724575</v>
      </c>
      <c r="DN76" s="180">
        <v>0.0</v>
      </c>
      <c r="DO76" s="180">
        <v>0.0</v>
      </c>
      <c r="DP76" s="180">
        <v>0.0</v>
      </c>
      <c r="DQ76" s="180">
        <v>0.0</v>
      </c>
      <c r="DR76" s="180">
        <v>0.0</v>
      </c>
      <c r="DS76" s="180">
        <v>9.04995</v>
      </c>
      <c r="DT76" s="180">
        <v>0.0</v>
      </c>
      <c r="DU76" s="180">
        <v>0.0</v>
      </c>
      <c r="DV76" s="180">
        <v>0.0</v>
      </c>
      <c r="DW76" s="180">
        <v>0.0</v>
      </c>
      <c r="DX76" s="180">
        <v>0.0</v>
      </c>
      <c r="DY76" s="180">
        <v>0.0</v>
      </c>
      <c r="DZ76" s="180">
        <v>11.158290000000001</v>
      </c>
      <c r="EA76" s="180">
        <v>0.0</v>
      </c>
      <c r="EB76" s="180">
        <v>0.0</v>
      </c>
      <c r="EC76" s="180">
        <v>0.0</v>
      </c>
      <c r="ED76" s="180">
        <v>0.0</v>
      </c>
      <c r="EE76" s="180">
        <v>0.0</v>
      </c>
      <c r="EF76" s="180">
        <v>0.0</v>
      </c>
      <c r="EG76" s="180">
        <v>0.0</v>
      </c>
      <c r="EH76" s="180">
        <v>0.0</v>
      </c>
      <c r="EI76" s="180">
        <v>0.0</v>
      </c>
      <c r="EJ76" s="180">
        <v>0.0</v>
      </c>
      <c r="EK76" s="375">
        <v>0.0</v>
      </c>
      <c r="EL76" s="50">
        <v>1811075.0</v>
      </c>
      <c r="EM76" s="376">
        <f t="shared" si="1"/>
        <v>65.171925</v>
      </c>
    </row>
    <row r="77">
      <c r="A77" s="50">
        <v>1811076.0</v>
      </c>
      <c r="B77" s="374">
        <v>0.0</v>
      </c>
      <c r="C77" s="180">
        <v>0.0</v>
      </c>
      <c r="D77" s="180">
        <v>0.0</v>
      </c>
      <c r="E77" s="180">
        <v>0.0</v>
      </c>
      <c r="F77" s="180">
        <v>0.0</v>
      </c>
      <c r="G77" s="180">
        <v>0.0</v>
      </c>
      <c r="H77" s="180">
        <v>0.0</v>
      </c>
      <c r="I77" s="180">
        <v>0.0</v>
      </c>
      <c r="J77" s="180">
        <v>0.0</v>
      </c>
      <c r="K77" s="180">
        <v>0.0</v>
      </c>
      <c r="L77" s="180">
        <v>0.0</v>
      </c>
      <c r="M77" s="180">
        <v>0.0</v>
      </c>
      <c r="N77" s="180">
        <v>0.0</v>
      </c>
      <c r="O77" s="180">
        <v>0.0</v>
      </c>
      <c r="P77" s="180">
        <v>0.0</v>
      </c>
      <c r="Q77" s="180">
        <v>0.0</v>
      </c>
      <c r="R77" s="180">
        <v>0.0</v>
      </c>
      <c r="S77" s="180">
        <v>0.0</v>
      </c>
      <c r="T77" s="180">
        <v>0.0</v>
      </c>
      <c r="U77" s="180">
        <v>0.0</v>
      </c>
      <c r="V77" s="180">
        <v>0.0</v>
      </c>
      <c r="W77" s="180">
        <v>0.0</v>
      </c>
      <c r="X77" s="180">
        <v>0.0</v>
      </c>
      <c r="Y77" s="180">
        <v>0.0</v>
      </c>
      <c r="Z77" s="180">
        <v>0.0</v>
      </c>
      <c r="AA77" s="180">
        <v>0.0</v>
      </c>
      <c r="AB77" s="180">
        <v>0.0</v>
      </c>
      <c r="AC77" s="180">
        <v>0.0</v>
      </c>
      <c r="AD77" s="180">
        <v>0.0</v>
      </c>
      <c r="AE77" s="180">
        <v>7.41312</v>
      </c>
      <c r="AF77" s="180">
        <v>0.0</v>
      </c>
      <c r="AG77" s="180">
        <v>0.0</v>
      </c>
      <c r="AH77" s="180">
        <v>0.0</v>
      </c>
      <c r="AI77" s="180">
        <v>0.0</v>
      </c>
      <c r="AJ77" s="180">
        <v>0.0</v>
      </c>
      <c r="AK77" s="180">
        <v>0.0</v>
      </c>
      <c r="AL77" s="180">
        <v>0.0</v>
      </c>
      <c r="AM77" s="180">
        <v>8.44662</v>
      </c>
      <c r="AN77" s="180">
        <v>0.0</v>
      </c>
      <c r="AO77" s="180">
        <v>0.0</v>
      </c>
      <c r="AP77" s="180">
        <v>0.0</v>
      </c>
      <c r="AQ77" s="180">
        <v>0.0</v>
      </c>
      <c r="AR77" s="180">
        <v>0.0</v>
      </c>
      <c r="AS77" s="180">
        <v>0.0</v>
      </c>
      <c r="AT77" s="180">
        <v>0.0</v>
      </c>
      <c r="AU77" s="180">
        <v>0.0</v>
      </c>
      <c r="AV77" s="180">
        <v>0.0</v>
      </c>
      <c r="AW77" s="180">
        <v>0.0</v>
      </c>
      <c r="AX77" s="180">
        <v>0.0</v>
      </c>
      <c r="AY77" s="180">
        <v>4.062239999999999</v>
      </c>
      <c r="AZ77" s="180">
        <v>0.0</v>
      </c>
      <c r="BA77" s="180">
        <v>0.0</v>
      </c>
      <c r="BB77" s="180">
        <v>0.0</v>
      </c>
      <c r="BC77" s="180">
        <v>0.0</v>
      </c>
      <c r="BD77" s="180">
        <v>0.0</v>
      </c>
      <c r="BE77" s="180">
        <v>0.0</v>
      </c>
      <c r="BF77" s="180">
        <v>0.0</v>
      </c>
      <c r="BG77" s="180">
        <v>0.0</v>
      </c>
      <c r="BH77" s="180">
        <v>0.0</v>
      </c>
      <c r="BI77" s="180">
        <v>0.0</v>
      </c>
      <c r="BJ77" s="180">
        <v>0.0</v>
      </c>
      <c r="BK77" s="180">
        <v>0.0</v>
      </c>
      <c r="BL77" s="180">
        <v>0.0</v>
      </c>
      <c r="BM77" s="180">
        <v>0.0</v>
      </c>
      <c r="BN77" s="180">
        <v>0.0</v>
      </c>
      <c r="BO77" s="180">
        <v>0.0</v>
      </c>
      <c r="BP77" s="180">
        <v>0.0</v>
      </c>
      <c r="BQ77" s="180">
        <v>0.0</v>
      </c>
      <c r="BR77" s="180">
        <v>0.0</v>
      </c>
      <c r="BS77" s="180">
        <v>0.0</v>
      </c>
      <c r="BT77" s="180">
        <v>0.0</v>
      </c>
      <c r="BU77" s="180">
        <v>0.0</v>
      </c>
      <c r="BV77" s="180">
        <v>0.0</v>
      </c>
      <c r="BW77" s="180">
        <v>0.0</v>
      </c>
      <c r="BX77" s="180">
        <v>0.0</v>
      </c>
      <c r="BY77" s="180">
        <v>0.0</v>
      </c>
      <c r="BZ77" s="180">
        <v>0.0</v>
      </c>
      <c r="CA77" s="180">
        <v>0.0</v>
      </c>
      <c r="CB77" s="180">
        <v>0.0</v>
      </c>
      <c r="CC77" s="180">
        <v>0.0</v>
      </c>
      <c r="CD77" s="180">
        <v>0.0</v>
      </c>
      <c r="CE77" s="180">
        <v>0.0</v>
      </c>
      <c r="CF77" s="180">
        <v>0.0</v>
      </c>
      <c r="CG77" s="180">
        <v>7.3359</v>
      </c>
      <c r="CH77" s="180">
        <v>0.0</v>
      </c>
      <c r="CI77" s="180">
        <v>0.0</v>
      </c>
      <c r="CJ77" s="180">
        <v>0.0</v>
      </c>
      <c r="CK77" s="180">
        <v>0.0</v>
      </c>
      <c r="CL77" s="180">
        <v>0.0</v>
      </c>
      <c r="CM77" s="180">
        <v>0.0</v>
      </c>
      <c r="CN77" s="180">
        <v>0.0</v>
      </c>
      <c r="CO77" s="180">
        <v>3.5451</v>
      </c>
      <c r="CP77" s="180">
        <v>0.0</v>
      </c>
      <c r="CQ77" s="180">
        <v>0.0</v>
      </c>
      <c r="CR77" s="180">
        <v>0.0</v>
      </c>
      <c r="CS77" s="180">
        <v>0.0</v>
      </c>
      <c r="CT77" s="180">
        <v>0.0</v>
      </c>
      <c r="CU77" s="180">
        <v>0.0</v>
      </c>
      <c r="CV77" s="180">
        <v>0.0</v>
      </c>
      <c r="CW77" s="180">
        <v>0.0</v>
      </c>
      <c r="CX77" s="180">
        <v>0.0</v>
      </c>
      <c r="CY77" s="180">
        <v>0.0</v>
      </c>
      <c r="CZ77" s="180">
        <v>0.0</v>
      </c>
      <c r="DA77" s="180">
        <v>3.12</v>
      </c>
      <c r="DB77" s="180">
        <v>0.0</v>
      </c>
      <c r="DC77" s="180">
        <v>0.0</v>
      </c>
      <c r="DD77" s="180">
        <v>4.316129999999999</v>
      </c>
      <c r="DE77" s="180">
        <v>0.0</v>
      </c>
      <c r="DF77" s="180">
        <v>0.0</v>
      </c>
      <c r="DG77" s="180">
        <v>0.0</v>
      </c>
      <c r="DH77" s="180">
        <v>0.0</v>
      </c>
      <c r="DI77" s="180">
        <v>0.0</v>
      </c>
      <c r="DJ77" s="180">
        <v>0.0</v>
      </c>
      <c r="DK77" s="180">
        <v>0.0</v>
      </c>
      <c r="DL77" s="180">
        <v>0.0</v>
      </c>
      <c r="DM77" s="180">
        <v>6.724575</v>
      </c>
      <c r="DN77" s="180">
        <v>0.0</v>
      </c>
      <c r="DO77" s="180">
        <v>0.0</v>
      </c>
      <c r="DP77" s="180">
        <v>0.0</v>
      </c>
      <c r="DQ77" s="180">
        <v>0.0</v>
      </c>
      <c r="DR77" s="180">
        <v>0.0</v>
      </c>
      <c r="DS77" s="180">
        <v>9.04995</v>
      </c>
      <c r="DT77" s="180">
        <v>0.0</v>
      </c>
      <c r="DU77" s="180">
        <v>0.0</v>
      </c>
      <c r="DV77" s="180">
        <v>0.0</v>
      </c>
      <c r="DW77" s="180">
        <v>0.0</v>
      </c>
      <c r="DX77" s="180">
        <v>0.0</v>
      </c>
      <c r="DY77" s="180">
        <v>0.0</v>
      </c>
      <c r="DZ77" s="180">
        <v>11.158290000000001</v>
      </c>
      <c r="EA77" s="180">
        <v>0.0</v>
      </c>
      <c r="EB77" s="180">
        <v>0.0</v>
      </c>
      <c r="EC77" s="180">
        <v>0.0</v>
      </c>
      <c r="ED77" s="180">
        <v>0.0</v>
      </c>
      <c r="EE77" s="180">
        <v>0.0</v>
      </c>
      <c r="EF77" s="180">
        <v>0.0</v>
      </c>
      <c r="EG77" s="180">
        <v>0.0</v>
      </c>
      <c r="EH77" s="180">
        <v>0.0</v>
      </c>
      <c r="EI77" s="180">
        <v>0.0</v>
      </c>
      <c r="EJ77" s="180">
        <v>0.0</v>
      </c>
      <c r="EK77" s="375">
        <v>0.0</v>
      </c>
      <c r="EL77" s="50">
        <v>1811076.0</v>
      </c>
      <c r="EM77" s="376">
        <f t="shared" si="1"/>
        <v>65.171925</v>
      </c>
    </row>
    <row r="78">
      <c r="A78" s="50">
        <v>1811077.0</v>
      </c>
      <c r="B78" s="374">
        <v>0.0</v>
      </c>
      <c r="C78" s="180">
        <v>0.0</v>
      </c>
      <c r="D78" s="180">
        <v>0.0</v>
      </c>
      <c r="E78" s="180">
        <v>0.0</v>
      </c>
      <c r="F78" s="180">
        <v>0.0</v>
      </c>
      <c r="G78" s="180">
        <v>0.0</v>
      </c>
      <c r="H78" s="180">
        <v>0.0</v>
      </c>
      <c r="I78" s="180">
        <v>0.0</v>
      </c>
      <c r="J78" s="180">
        <v>0.0</v>
      </c>
      <c r="K78" s="180">
        <v>0.0</v>
      </c>
      <c r="L78" s="180">
        <v>0.0</v>
      </c>
      <c r="M78" s="180">
        <v>0.0</v>
      </c>
      <c r="N78" s="180">
        <v>0.0</v>
      </c>
      <c r="O78" s="180">
        <v>0.0</v>
      </c>
      <c r="P78" s="180">
        <v>0.0</v>
      </c>
      <c r="Q78" s="180">
        <v>0.0</v>
      </c>
      <c r="R78" s="180">
        <v>0.0</v>
      </c>
      <c r="S78" s="180">
        <v>0.0</v>
      </c>
      <c r="T78" s="180">
        <v>0.0</v>
      </c>
      <c r="U78" s="180">
        <v>0.0</v>
      </c>
      <c r="V78" s="180">
        <v>0.0</v>
      </c>
      <c r="W78" s="180">
        <v>0.0</v>
      </c>
      <c r="X78" s="180">
        <v>0.0</v>
      </c>
      <c r="Y78" s="180">
        <v>0.0</v>
      </c>
      <c r="Z78" s="180">
        <v>0.0</v>
      </c>
      <c r="AA78" s="180">
        <v>0.0</v>
      </c>
      <c r="AB78" s="180">
        <v>0.0</v>
      </c>
      <c r="AC78" s="180">
        <v>0.0</v>
      </c>
      <c r="AD78" s="180">
        <v>0.0</v>
      </c>
      <c r="AE78" s="180">
        <v>7.41312</v>
      </c>
      <c r="AF78" s="180">
        <v>0.0</v>
      </c>
      <c r="AG78" s="180">
        <v>0.0</v>
      </c>
      <c r="AH78" s="180">
        <v>0.0</v>
      </c>
      <c r="AI78" s="180">
        <v>0.0</v>
      </c>
      <c r="AJ78" s="180">
        <v>0.0</v>
      </c>
      <c r="AK78" s="180">
        <v>0.0</v>
      </c>
      <c r="AL78" s="180">
        <v>0.0</v>
      </c>
      <c r="AM78" s="180">
        <v>8.44662</v>
      </c>
      <c r="AN78" s="180">
        <v>0.0</v>
      </c>
      <c r="AO78" s="180">
        <v>0.0</v>
      </c>
      <c r="AP78" s="180">
        <v>0.0</v>
      </c>
      <c r="AQ78" s="180">
        <v>0.0</v>
      </c>
      <c r="AR78" s="180">
        <v>0.0</v>
      </c>
      <c r="AS78" s="180">
        <v>0.0</v>
      </c>
      <c r="AT78" s="180">
        <v>0.0</v>
      </c>
      <c r="AU78" s="180">
        <v>0.0</v>
      </c>
      <c r="AV78" s="180">
        <v>0.0</v>
      </c>
      <c r="AW78" s="180">
        <v>0.0</v>
      </c>
      <c r="AX78" s="180">
        <v>0.0</v>
      </c>
      <c r="AY78" s="180">
        <v>4.062239999999999</v>
      </c>
      <c r="AZ78" s="180">
        <v>0.0</v>
      </c>
      <c r="BA78" s="180">
        <v>0.0</v>
      </c>
      <c r="BB78" s="180">
        <v>0.0</v>
      </c>
      <c r="BC78" s="180">
        <v>0.0</v>
      </c>
      <c r="BD78" s="180">
        <v>0.0</v>
      </c>
      <c r="BE78" s="180">
        <v>0.0</v>
      </c>
      <c r="BF78" s="180">
        <v>0.0</v>
      </c>
      <c r="BG78" s="180">
        <v>0.0</v>
      </c>
      <c r="BH78" s="180">
        <v>0.0</v>
      </c>
      <c r="BI78" s="180">
        <v>0.0</v>
      </c>
      <c r="BJ78" s="180">
        <v>0.0</v>
      </c>
      <c r="BK78" s="180">
        <v>0.0</v>
      </c>
      <c r="BL78" s="180">
        <v>0.0</v>
      </c>
      <c r="BM78" s="180">
        <v>0.0</v>
      </c>
      <c r="BN78" s="180">
        <v>0.0</v>
      </c>
      <c r="BO78" s="180">
        <v>0.0</v>
      </c>
      <c r="BP78" s="180">
        <v>0.0</v>
      </c>
      <c r="BQ78" s="180">
        <v>0.0</v>
      </c>
      <c r="BR78" s="180">
        <v>0.0</v>
      </c>
      <c r="BS78" s="180">
        <v>0.0</v>
      </c>
      <c r="BT78" s="180">
        <v>0.0</v>
      </c>
      <c r="BU78" s="180">
        <v>0.0</v>
      </c>
      <c r="BV78" s="180">
        <v>0.0</v>
      </c>
      <c r="BW78" s="180">
        <v>0.0</v>
      </c>
      <c r="BX78" s="180">
        <v>0.0</v>
      </c>
      <c r="BY78" s="180">
        <v>0.0</v>
      </c>
      <c r="BZ78" s="180">
        <v>0.0</v>
      </c>
      <c r="CA78" s="180">
        <v>0.0</v>
      </c>
      <c r="CB78" s="180">
        <v>0.0</v>
      </c>
      <c r="CC78" s="180">
        <v>0.0</v>
      </c>
      <c r="CD78" s="180">
        <v>0.0</v>
      </c>
      <c r="CE78" s="180">
        <v>0.0</v>
      </c>
      <c r="CF78" s="180">
        <v>0.0</v>
      </c>
      <c r="CG78" s="180">
        <v>7.3359</v>
      </c>
      <c r="CH78" s="180">
        <v>0.0</v>
      </c>
      <c r="CI78" s="180">
        <v>0.0</v>
      </c>
      <c r="CJ78" s="180">
        <v>0.0</v>
      </c>
      <c r="CK78" s="180">
        <v>0.0</v>
      </c>
      <c r="CL78" s="180">
        <v>0.0</v>
      </c>
      <c r="CM78" s="180">
        <v>0.0</v>
      </c>
      <c r="CN78" s="180">
        <v>0.0</v>
      </c>
      <c r="CO78" s="180">
        <v>0.0</v>
      </c>
      <c r="CP78" s="180">
        <v>3.5451</v>
      </c>
      <c r="CQ78" s="180">
        <v>0.0</v>
      </c>
      <c r="CR78" s="180">
        <v>0.0</v>
      </c>
      <c r="CS78" s="180">
        <v>0.0</v>
      </c>
      <c r="CT78" s="180">
        <v>0.0</v>
      </c>
      <c r="CU78" s="180">
        <v>0.0</v>
      </c>
      <c r="CV78" s="180">
        <v>0.0</v>
      </c>
      <c r="CW78" s="180">
        <v>0.0</v>
      </c>
      <c r="CX78" s="180">
        <v>0.0</v>
      </c>
      <c r="CY78" s="180">
        <v>0.0</v>
      </c>
      <c r="CZ78" s="180">
        <v>0.0</v>
      </c>
      <c r="DA78" s="180">
        <v>3.12</v>
      </c>
      <c r="DB78" s="180">
        <v>0.0</v>
      </c>
      <c r="DC78" s="180">
        <v>0.0</v>
      </c>
      <c r="DD78" s="180">
        <v>0.0</v>
      </c>
      <c r="DE78" s="180">
        <v>4.1045549999999995</v>
      </c>
      <c r="DF78" s="180">
        <v>0.0</v>
      </c>
      <c r="DG78" s="180">
        <v>0.0</v>
      </c>
      <c r="DH78" s="180">
        <v>0.0</v>
      </c>
      <c r="DI78" s="180">
        <v>0.0</v>
      </c>
      <c r="DJ78" s="180">
        <v>0.0</v>
      </c>
      <c r="DK78" s="180">
        <v>0.0</v>
      </c>
      <c r="DL78" s="180">
        <v>0.0</v>
      </c>
      <c r="DM78" s="180">
        <v>6.724575</v>
      </c>
      <c r="DN78" s="180">
        <v>0.0</v>
      </c>
      <c r="DO78" s="180">
        <v>0.0</v>
      </c>
      <c r="DP78" s="180">
        <v>0.0</v>
      </c>
      <c r="DQ78" s="180">
        <v>0.0</v>
      </c>
      <c r="DR78" s="180">
        <v>0.0</v>
      </c>
      <c r="DS78" s="180">
        <v>0.0</v>
      </c>
      <c r="DT78" s="180">
        <v>9.04995</v>
      </c>
      <c r="DU78" s="180">
        <v>0.0</v>
      </c>
      <c r="DV78" s="180">
        <v>0.0</v>
      </c>
      <c r="DW78" s="180">
        <v>0.0</v>
      </c>
      <c r="DX78" s="180">
        <v>0.0</v>
      </c>
      <c r="DY78" s="180">
        <v>0.0</v>
      </c>
      <c r="DZ78" s="180">
        <v>11.158290000000001</v>
      </c>
      <c r="EA78" s="180">
        <v>0.0</v>
      </c>
      <c r="EB78" s="180">
        <v>0.0</v>
      </c>
      <c r="EC78" s="180">
        <v>0.0</v>
      </c>
      <c r="ED78" s="180">
        <v>0.0</v>
      </c>
      <c r="EE78" s="180">
        <v>0.0</v>
      </c>
      <c r="EF78" s="180">
        <v>0.0</v>
      </c>
      <c r="EG78" s="180">
        <v>0.0</v>
      </c>
      <c r="EH78" s="180">
        <v>0.0</v>
      </c>
      <c r="EI78" s="180">
        <v>0.0</v>
      </c>
      <c r="EJ78" s="180">
        <v>0.0</v>
      </c>
      <c r="EK78" s="375">
        <v>0.0</v>
      </c>
      <c r="EL78" s="50">
        <v>1811077.0</v>
      </c>
      <c r="EM78" s="376">
        <f t="shared" si="1"/>
        <v>64.96035</v>
      </c>
    </row>
    <row r="79">
      <c r="A79" s="50">
        <v>1811078.0</v>
      </c>
      <c r="B79" s="374">
        <v>0.0</v>
      </c>
      <c r="C79" s="180">
        <v>0.0</v>
      </c>
      <c r="D79" s="180">
        <v>0.0</v>
      </c>
      <c r="E79" s="180">
        <v>0.0</v>
      </c>
      <c r="F79" s="180">
        <v>0.0</v>
      </c>
      <c r="G79" s="180">
        <v>0.0</v>
      </c>
      <c r="H79" s="180">
        <v>0.0</v>
      </c>
      <c r="I79" s="180">
        <v>0.0</v>
      </c>
      <c r="J79" s="180">
        <v>0.0</v>
      </c>
      <c r="K79" s="180">
        <v>0.0</v>
      </c>
      <c r="L79" s="180">
        <v>0.0</v>
      </c>
      <c r="M79" s="180">
        <v>0.0</v>
      </c>
      <c r="N79" s="180">
        <v>0.0</v>
      </c>
      <c r="O79" s="180">
        <v>0.0</v>
      </c>
      <c r="P79" s="180">
        <v>0.0</v>
      </c>
      <c r="Q79" s="180">
        <v>0.0</v>
      </c>
      <c r="R79" s="180">
        <v>0.0</v>
      </c>
      <c r="S79" s="180">
        <v>0.0</v>
      </c>
      <c r="T79" s="180">
        <v>0.0</v>
      </c>
      <c r="U79" s="180">
        <v>0.0</v>
      </c>
      <c r="V79" s="180">
        <v>0.0</v>
      </c>
      <c r="W79" s="180">
        <v>0.0</v>
      </c>
      <c r="X79" s="180">
        <v>0.0</v>
      </c>
      <c r="Y79" s="180">
        <v>0.0</v>
      </c>
      <c r="Z79" s="180">
        <v>0.0</v>
      </c>
      <c r="AA79" s="180">
        <v>0.0</v>
      </c>
      <c r="AB79" s="180">
        <v>0.0</v>
      </c>
      <c r="AC79" s="180">
        <v>0.0</v>
      </c>
      <c r="AD79" s="180">
        <v>0.0</v>
      </c>
      <c r="AE79" s="180">
        <v>15.050880000000001</v>
      </c>
      <c r="AF79" s="180">
        <v>0.0</v>
      </c>
      <c r="AG79" s="180">
        <v>0.0</v>
      </c>
      <c r="AH79" s="180">
        <v>0.0</v>
      </c>
      <c r="AI79" s="180">
        <v>0.0</v>
      </c>
      <c r="AJ79" s="180">
        <v>0.0</v>
      </c>
      <c r="AK79" s="180">
        <v>0.0</v>
      </c>
      <c r="AL79" s="180">
        <v>0.0</v>
      </c>
      <c r="AM79" s="180">
        <v>16.89324</v>
      </c>
      <c r="AN79" s="180">
        <v>0.0</v>
      </c>
      <c r="AO79" s="180">
        <v>0.0</v>
      </c>
      <c r="AP79" s="180">
        <v>0.0</v>
      </c>
      <c r="AQ79" s="180">
        <v>0.0</v>
      </c>
      <c r="AR79" s="180">
        <v>0.0</v>
      </c>
      <c r="AS79" s="180">
        <v>0.0</v>
      </c>
      <c r="AT79" s="180">
        <v>0.0</v>
      </c>
      <c r="AU79" s="180">
        <v>0.0</v>
      </c>
      <c r="AV79" s="180">
        <v>0.0</v>
      </c>
      <c r="AW79" s="180">
        <v>0.0</v>
      </c>
      <c r="AX79" s="180">
        <v>0.0</v>
      </c>
      <c r="AY79" s="180">
        <v>8.255519999999999</v>
      </c>
      <c r="AZ79" s="180">
        <v>0.0</v>
      </c>
      <c r="BA79" s="180">
        <v>0.0</v>
      </c>
      <c r="BB79" s="180">
        <v>0.0</v>
      </c>
      <c r="BC79" s="180">
        <v>0.0</v>
      </c>
      <c r="BD79" s="180">
        <v>0.0</v>
      </c>
      <c r="BE79" s="180">
        <v>0.0</v>
      </c>
      <c r="BF79" s="180">
        <v>0.0</v>
      </c>
      <c r="BG79" s="180">
        <v>0.0</v>
      </c>
      <c r="BH79" s="180">
        <v>0.0</v>
      </c>
      <c r="BI79" s="180">
        <v>0.0</v>
      </c>
      <c r="BJ79" s="180">
        <v>0.0</v>
      </c>
      <c r="BK79" s="180">
        <v>0.0</v>
      </c>
      <c r="BL79" s="180">
        <v>0.0</v>
      </c>
      <c r="BM79" s="180">
        <v>0.0</v>
      </c>
      <c r="BN79" s="180">
        <v>0.0</v>
      </c>
      <c r="BO79" s="180">
        <v>0.0</v>
      </c>
      <c r="BP79" s="180">
        <v>0.0</v>
      </c>
      <c r="BQ79" s="180">
        <v>0.0</v>
      </c>
      <c r="BR79" s="180">
        <v>0.0</v>
      </c>
      <c r="BS79" s="180">
        <v>0.0</v>
      </c>
      <c r="BT79" s="180">
        <v>0.0</v>
      </c>
      <c r="BU79" s="180">
        <v>0.0</v>
      </c>
      <c r="BV79" s="180">
        <v>0.0</v>
      </c>
      <c r="BW79" s="180">
        <v>0.0</v>
      </c>
      <c r="BX79" s="180">
        <v>0.0</v>
      </c>
      <c r="BY79" s="180">
        <v>0.0</v>
      </c>
      <c r="BZ79" s="180">
        <v>0.0</v>
      </c>
      <c r="CA79" s="180">
        <v>0.0</v>
      </c>
      <c r="CB79" s="180">
        <v>0.0</v>
      </c>
      <c r="CC79" s="180">
        <v>0.0</v>
      </c>
      <c r="CD79" s="180">
        <v>0.0</v>
      </c>
      <c r="CE79" s="180">
        <v>0.0</v>
      </c>
      <c r="CF79" s="180">
        <v>0.0</v>
      </c>
      <c r="CG79" s="180">
        <v>0.0</v>
      </c>
      <c r="CH79" s="180">
        <v>15.521220000000001</v>
      </c>
      <c r="CI79" s="180">
        <v>0.0</v>
      </c>
      <c r="CJ79" s="180">
        <v>0.0</v>
      </c>
      <c r="CK79" s="180">
        <v>0.0</v>
      </c>
      <c r="CL79" s="180">
        <v>0.0</v>
      </c>
      <c r="CM79" s="180">
        <v>0.0</v>
      </c>
      <c r="CN79" s="180">
        <v>0.0</v>
      </c>
      <c r="CO79" s="180">
        <v>0.0</v>
      </c>
      <c r="CP79" s="180">
        <v>7.0902</v>
      </c>
      <c r="CQ79" s="180">
        <v>0.0</v>
      </c>
      <c r="CR79" s="180">
        <v>0.0</v>
      </c>
      <c r="CS79" s="180">
        <v>0.0</v>
      </c>
      <c r="CT79" s="180">
        <v>0.0</v>
      </c>
      <c r="CU79" s="180">
        <v>0.0</v>
      </c>
      <c r="CV79" s="180">
        <v>0.0</v>
      </c>
      <c r="CW79" s="180">
        <v>0.0</v>
      </c>
      <c r="CX79" s="180">
        <v>0.0</v>
      </c>
      <c r="CY79" s="180">
        <v>0.0</v>
      </c>
      <c r="CZ79" s="180">
        <v>0.0</v>
      </c>
      <c r="DA79" s="180">
        <v>6.24</v>
      </c>
      <c r="DB79" s="180">
        <v>0.0</v>
      </c>
      <c r="DC79" s="180">
        <v>0.0</v>
      </c>
      <c r="DD79" s="180">
        <v>0.0</v>
      </c>
      <c r="DE79" s="180">
        <v>8.341515</v>
      </c>
      <c r="DF79" s="180">
        <v>0.0</v>
      </c>
      <c r="DG79" s="180">
        <v>0.0</v>
      </c>
      <c r="DH79" s="180">
        <v>0.0</v>
      </c>
      <c r="DI79" s="180">
        <v>0.0</v>
      </c>
      <c r="DJ79" s="180">
        <v>0.0</v>
      </c>
      <c r="DK79" s="180">
        <v>0.0</v>
      </c>
      <c r="DL79" s="180">
        <v>0.0</v>
      </c>
      <c r="DM79" s="180">
        <v>0.0</v>
      </c>
      <c r="DN79" s="180">
        <v>14.639625000000004</v>
      </c>
      <c r="DO79" s="180">
        <v>0.0</v>
      </c>
      <c r="DP79" s="180">
        <v>0.0</v>
      </c>
      <c r="DQ79" s="180">
        <v>0.0</v>
      </c>
      <c r="DR79" s="180">
        <v>0.0</v>
      </c>
      <c r="DS79" s="180">
        <v>0.0</v>
      </c>
      <c r="DT79" s="180">
        <v>18.0999</v>
      </c>
      <c r="DU79" s="180">
        <v>0.0</v>
      </c>
      <c r="DV79" s="180">
        <v>0.0</v>
      </c>
      <c r="DW79" s="180">
        <v>0.0</v>
      </c>
      <c r="DX79" s="180">
        <v>0.0</v>
      </c>
      <c r="DY79" s="180">
        <v>0.0</v>
      </c>
      <c r="DZ79" s="180">
        <v>22.316580000000002</v>
      </c>
      <c r="EA79" s="180">
        <v>0.0</v>
      </c>
      <c r="EB79" s="180">
        <v>0.0</v>
      </c>
      <c r="EC79" s="180">
        <v>0.0</v>
      </c>
      <c r="ED79" s="180">
        <v>0.0</v>
      </c>
      <c r="EE79" s="180">
        <v>0.0</v>
      </c>
      <c r="EF79" s="180">
        <v>0.0</v>
      </c>
      <c r="EG79" s="180">
        <v>0.0</v>
      </c>
      <c r="EH79" s="180">
        <v>0.0</v>
      </c>
      <c r="EI79" s="180">
        <v>0.0</v>
      </c>
      <c r="EJ79" s="180">
        <v>0.0</v>
      </c>
      <c r="EK79" s="375">
        <v>0.0</v>
      </c>
      <c r="EL79" s="50">
        <v>1811078.0</v>
      </c>
      <c r="EM79" s="376">
        <f t="shared" si="1"/>
        <v>132.44868</v>
      </c>
    </row>
    <row r="80">
      <c r="A80" s="50">
        <v>1811079.0</v>
      </c>
      <c r="B80" s="374">
        <v>0.0</v>
      </c>
      <c r="C80" s="180">
        <v>0.0</v>
      </c>
      <c r="D80" s="180">
        <v>0.0</v>
      </c>
      <c r="E80" s="180">
        <v>0.0</v>
      </c>
      <c r="F80" s="180">
        <v>0.0</v>
      </c>
      <c r="G80" s="180">
        <v>0.0</v>
      </c>
      <c r="H80" s="180">
        <v>0.0</v>
      </c>
      <c r="I80" s="180">
        <v>0.0</v>
      </c>
      <c r="J80" s="180">
        <v>0.0</v>
      </c>
      <c r="K80" s="180">
        <v>0.0</v>
      </c>
      <c r="L80" s="180">
        <v>0.0</v>
      </c>
      <c r="M80" s="180">
        <v>0.0</v>
      </c>
      <c r="N80" s="180">
        <v>0.0</v>
      </c>
      <c r="O80" s="180">
        <v>0.0</v>
      </c>
      <c r="P80" s="180">
        <v>0.0</v>
      </c>
      <c r="Q80" s="180">
        <v>0.0</v>
      </c>
      <c r="R80" s="180">
        <v>0.0</v>
      </c>
      <c r="S80" s="180">
        <v>0.0</v>
      </c>
      <c r="T80" s="180">
        <v>0.0</v>
      </c>
      <c r="U80" s="180">
        <v>0.0</v>
      </c>
      <c r="V80" s="180">
        <v>0.0</v>
      </c>
      <c r="W80" s="180">
        <v>0.0</v>
      </c>
      <c r="X80" s="180">
        <v>0.0</v>
      </c>
      <c r="Y80" s="180">
        <v>0.0</v>
      </c>
      <c r="Z80" s="180">
        <v>0.0</v>
      </c>
      <c r="AA80" s="180">
        <v>0.0</v>
      </c>
      <c r="AB80" s="180">
        <v>0.0</v>
      </c>
      <c r="AC80" s="180">
        <v>0.0</v>
      </c>
      <c r="AD80" s="180">
        <v>0.0</v>
      </c>
      <c r="AE80" s="180">
        <v>15.050880000000001</v>
      </c>
      <c r="AF80" s="180">
        <v>0.0</v>
      </c>
      <c r="AG80" s="180">
        <v>0.0</v>
      </c>
      <c r="AH80" s="180">
        <v>0.0</v>
      </c>
      <c r="AI80" s="180">
        <v>0.0</v>
      </c>
      <c r="AJ80" s="180">
        <v>0.0</v>
      </c>
      <c r="AK80" s="180">
        <v>0.0</v>
      </c>
      <c r="AL80" s="180">
        <v>0.0</v>
      </c>
      <c r="AM80" s="180">
        <v>16.89324</v>
      </c>
      <c r="AN80" s="180">
        <v>0.0</v>
      </c>
      <c r="AO80" s="180">
        <v>0.0</v>
      </c>
      <c r="AP80" s="180">
        <v>0.0</v>
      </c>
      <c r="AQ80" s="180">
        <v>0.0</v>
      </c>
      <c r="AR80" s="180">
        <v>0.0</v>
      </c>
      <c r="AS80" s="180">
        <v>0.0</v>
      </c>
      <c r="AT80" s="180">
        <v>0.0</v>
      </c>
      <c r="AU80" s="180">
        <v>0.0</v>
      </c>
      <c r="AV80" s="180">
        <v>0.0</v>
      </c>
      <c r="AW80" s="180">
        <v>0.0</v>
      </c>
      <c r="AX80" s="180">
        <v>0.0</v>
      </c>
      <c r="AY80" s="180">
        <v>8.255519999999999</v>
      </c>
      <c r="AZ80" s="180">
        <v>0.0</v>
      </c>
      <c r="BA80" s="180">
        <v>0.0</v>
      </c>
      <c r="BB80" s="180">
        <v>0.0</v>
      </c>
      <c r="BC80" s="180">
        <v>0.0</v>
      </c>
      <c r="BD80" s="180">
        <v>0.0</v>
      </c>
      <c r="BE80" s="180">
        <v>0.0</v>
      </c>
      <c r="BF80" s="180">
        <v>0.0</v>
      </c>
      <c r="BG80" s="180">
        <v>0.0</v>
      </c>
      <c r="BH80" s="180">
        <v>0.0</v>
      </c>
      <c r="BI80" s="180">
        <v>0.0</v>
      </c>
      <c r="BJ80" s="180">
        <v>0.0</v>
      </c>
      <c r="BK80" s="180">
        <v>0.0</v>
      </c>
      <c r="BL80" s="180">
        <v>0.0</v>
      </c>
      <c r="BM80" s="180">
        <v>0.0</v>
      </c>
      <c r="BN80" s="180">
        <v>0.0</v>
      </c>
      <c r="BO80" s="180">
        <v>0.0</v>
      </c>
      <c r="BP80" s="180">
        <v>0.0</v>
      </c>
      <c r="BQ80" s="180">
        <v>0.0</v>
      </c>
      <c r="BR80" s="180">
        <v>0.0</v>
      </c>
      <c r="BS80" s="180">
        <v>0.0</v>
      </c>
      <c r="BT80" s="180">
        <v>0.0</v>
      </c>
      <c r="BU80" s="180">
        <v>0.0</v>
      </c>
      <c r="BV80" s="180">
        <v>0.0</v>
      </c>
      <c r="BW80" s="180">
        <v>0.0</v>
      </c>
      <c r="BX80" s="180">
        <v>0.0</v>
      </c>
      <c r="BY80" s="180">
        <v>0.0</v>
      </c>
      <c r="BZ80" s="180">
        <v>0.0</v>
      </c>
      <c r="CA80" s="180">
        <v>0.0</v>
      </c>
      <c r="CB80" s="180">
        <v>0.0</v>
      </c>
      <c r="CC80" s="180">
        <v>0.0</v>
      </c>
      <c r="CD80" s="180">
        <v>0.0</v>
      </c>
      <c r="CE80" s="180">
        <v>0.0</v>
      </c>
      <c r="CF80" s="180">
        <v>0.0</v>
      </c>
      <c r="CG80" s="180">
        <v>0.0</v>
      </c>
      <c r="CH80" s="180">
        <v>15.521220000000001</v>
      </c>
      <c r="CI80" s="180">
        <v>0.0</v>
      </c>
      <c r="CJ80" s="180">
        <v>0.0</v>
      </c>
      <c r="CK80" s="180">
        <v>0.0</v>
      </c>
      <c r="CL80" s="180">
        <v>0.0</v>
      </c>
      <c r="CM80" s="180">
        <v>0.0</v>
      </c>
      <c r="CN80" s="180">
        <v>0.0</v>
      </c>
      <c r="CO80" s="180">
        <v>0.0</v>
      </c>
      <c r="CP80" s="180">
        <v>7.0902</v>
      </c>
      <c r="CQ80" s="180">
        <v>0.0</v>
      </c>
      <c r="CR80" s="180">
        <v>0.0</v>
      </c>
      <c r="CS80" s="180">
        <v>0.0</v>
      </c>
      <c r="CT80" s="180">
        <v>0.0</v>
      </c>
      <c r="CU80" s="180">
        <v>0.0</v>
      </c>
      <c r="CV80" s="180">
        <v>0.0</v>
      </c>
      <c r="CW80" s="180">
        <v>0.0</v>
      </c>
      <c r="CX80" s="180">
        <v>0.0</v>
      </c>
      <c r="CY80" s="180">
        <v>0.0</v>
      </c>
      <c r="CZ80" s="180">
        <v>0.0</v>
      </c>
      <c r="DA80" s="180">
        <v>6.24</v>
      </c>
      <c r="DB80" s="180">
        <v>0.0</v>
      </c>
      <c r="DC80" s="180">
        <v>0.0</v>
      </c>
      <c r="DD80" s="180">
        <v>0.0</v>
      </c>
      <c r="DE80" s="180">
        <v>8.341515</v>
      </c>
      <c r="DF80" s="180">
        <v>0.0</v>
      </c>
      <c r="DG80" s="180">
        <v>0.0</v>
      </c>
      <c r="DH80" s="180">
        <v>0.0</v>
      </c>
      <c r="DI80" s="180">
        <v>0.0</v>
      </c>
      <c r="DJ80" s="180">
        <v>0.0</v>
      </c>
      <c r="DK80" s="180">
        <v>0.0</v>
      </c>
      <c r="DL80" s="180">
        <v>0.0</v>
      </c>
      <c r="DM80" s="180">
        <v>0.0</v>
      </c>
      <c r="DN80" s="180">
        <v>14.639625000000004</v>
      </c>
      <c r="DO80" s="180">
        <v>0.0</v>
      </c>
      <c r="DP80" s="180">
        <v>0.0</v>
      </c>
      <c r="DQ80" s="180">
        <v>0.0</v>
      </c>
      <c r="DR80" s="180">
        <v>0.0</v>
      </c>
      <c r="DS80" s="180">
        <v>0.0</v>
      </c>
      <c r="DT80" s="180">
        <v>18.0999</v>
      </c>
      <c r="DU80" s="180">
        <v>0.0</v>
      </c>
      <c r="DV80" s="180">
        <v>0.0</v>
      </c>
      <c r="DW80" s="180">
        <v>0.0</v>
      </c>
      <c r="DX80" s="180">
        <v>0.0</v>
      </c>
      <c r="DY80" s="180">
        <v>0.0</v>
      </c>
      <c r="DZ80" s="180">
        <v>22.316580000000002</v>
      </c>
      <c r="EA80" s="180">
        <v>0.0</v>
      </c>
      <c r="EB80" s="180">
        <v>0.0</v>
      </c>
      <c r="EC80" s="180">
        <v>0.0</v>
      </c>
      <c r="ED80" s="180">
        <v>0.0</v>
      </c>
      <c r="EE80" s="180">
        <v>0.0</v>
      </c>
      <c r="EF80" s="180">
        <v>0.0</v>
      </c>
      <c r="EG80" s="180">
        <v>0.0</v>
      </c>
      <c r="EH80" s="180">
        <v>0.0</v>
      </c>
      <c r="EI80" s="180">
        <v>0.0</v>
      </c>
      <c r="EJ80" s="180">
        <v>0.0</v>
      </c>
      <c r="EK80" s="375">
        <v>0.0</v>
      </c>
      <c r="EL80" s="50">
        <v>1811079.0</v>
      </c>
      <c r="EM80" s="376">
        <f t="shared" si="1"/>
        <v>132.44868</v>
      </c>
    </row>
    <row r="81">
      <c r="A81" s="50">
        <v>1811080.0</v>
      </c>
      <c r="B81" s="374">
        <v>0.0</v>
      </c>
      <c r="C81" s="180">
        <v>0.0</v>
      </c>
      <c r="D81" s="180">
        <v>0.0</v>
      </c>
      <c r="E81" s="180">
        <v>0.0</v>
      </c>
      <c r="F81" s="180">
        <v>0.0</v>
      </c>
      <c r="G81" s="180">
        <v>0.0</v>
      </c>
      <c r="H81" s="180">
        <v>0.0</v>
      </c>
      <c r="I81" s="180">
        <v>0.0</v>
      </c>
      <c r="J81" s="180">
        <v>0.0</v>
      </c>
      <c r="K81" s="180">
        <v>0.0</v>
      </c>
      <c r="L81" s="180">
        <v>0.0</v>
      </c>
      <c r="M81" s="180">
        <v>0.0</v>
      </c>
      <c r="N81" s="180">
        <v>0.0</v>
      </c>
      <c r="O81" s="180">
        <v>0.0</v>
      </c>
      <c r="P81" s="180">
        <v>0.0</v>
      </c>
      <c r="Q81" s="180">
        <v>0.0</v>
      </c>
      <c r="R81" s="180">
        <v>0.0</v>
      </c>
      <c r="S81" s="180">
        <v>0.0</v>
      </c>
      <c r="T81" s="180">
        <v>0.0</v>
      </c>
      <c r="U81" s="180">
        <v>0.0</v>
      </c>
      <c r="V81" s="180">
        <v>0.0</v>
      </c>
      <c r="W81" s="180">
        <v>0.0</v>
      </c>
      <c r="X81" s="180">
        <v>0.0</v>
      </c>
      <c r="Y81" s="180">
        <v>0.0</v>
      </c>
      <c r="Z81" s="180">
        <v>0.0</v>
      </c>
      <c r="AA81" s="180">
        <v>0.0</v>
      </c>
      <c r="AB81" s="180">
        <v>0.0</v>
      </c>
      <c r="AC81" s="180">
        <v>0.0</v>
      </c>
      <c r="AD81" s="180">
        <v>0.0</v>
      </c>
      <c r="AE81" s="180">
        <v>29.87712</v>
      </c>
      <c r="AF81" s="180">
        <v>0.0</v>
      </c>
      <c r="AG81" s="180">
        <v>0.0</v>
      </c>
      <c r="AH81" s="180">
        <v>0.0</v>
      </c>
      <c r="AI81" s="180">
        <v>0.0</v>
      </c>
      <c r="AJ81" s="180">
        <v>0.0</v>
      </c>
      <c r="AK81" s="180">
        <v>0.0</v>
      </c>
      <c r="AL81" s="180">
        <v>0.0</v>
      </c>
      <c r="AM81" s="180">
        <v>33.53805</v>
      </c>
      <c r="AN81" s="180">
        <v>0.0</v>
      </c>
      <c r="AO81" s="180">
        <v>0.0</v>
      </c>
      <c r="AP81" s="180">
        <v>0.0</v>
      </c>
      <c r="AQ81" s="180">
        <v>0.0</v>
      </c>
      <c r="AR81" s="180">
        <v>0.0</v>
      </c>
      <c r="AS81" s="180">
        <v>0.0</v>
      </c>
      <c r="AT81" s="180">
        <v>0.0</v>
      </c>
      <c r="AU81" s="180">
        <v>0.0</v>
      </c>
      <c r="AV81" s="180">
        <v>0.0</v>
      </c>
      <c r="AW81" s="180">
        <v>0.0</v>
      </c>
      <c r="AX81" s="180">
        <v>0.0</v>
      </c>
      <c r="AY81" s="180">
        <v>16.511039999999998</v>
      </c>
      <c r="AZ81" s="180">
        <v>0.0</v>
      </c>
      <c r="BA81" s="180">
        <v>0.0</v>
      </c>
      <c r="BB81" s="180">
        <v>0.0</v>
      </c>
      <c r="BC81" s="180">
        <v>0.0</v>
      </c>
      <c r="BD81" s="180">
        <v>0.0</v>
      </c>
      <c r="BE81" s="180">
        <v>0.0</v>
      </c>
      <c r="BF81" s="180">
        <v>0.0</v>
      </c>
      <c r="BG81" s="180">
        <v>0.0</v>
      </c>
      <c r="BH81" s="180">
        <v>0.0</v>
      </c>
      <c r="BI81" s="180">
        <v>0.0</v>
      </c>
      <c r="BJ81" s="180">
        <v>0.0</v>
      </c>
      <c r="BK81" s="180">
        <v>0.0</v>
      </c>
      <c r="BL81" s="180">
        <v>0.0</v>
      </c>
      <c r="BM81" s="180">
        <v>0.0</v>
      </c>
      <c r="BN81" s="180">
        <v>0.0</v>
      </c>
      <c r="BO81" s="180">
        <v>0.0</v>
      </c>
      <c r="BP81" s="180">
        <v>0.0</v>
      </c>
      <c r="BQ81" s="180">
        <v>0.0</v>
      </c>
      <c r="BR81" s="180">
        <v>0.0</v>
      </c>
      <c r="BS81" s="180">
        <v>0.0</v>
      </c>
      <c r="BT81" s="180">
        <v>0.0</v>
      </c>
      <c r="BU81" s="180">
        <v>0.0</v>
      </c>
      <c r="BV81" s="180">
        <v>0.0</v>
      </c>
      <c r="BW81" s="180">
        <v>0.0</v>
      </c>
      <c r="BX81" s="180">
        <v>0.0</v>
      </c>
      <c r="BY81" s="180">
        <v>0.0</v>
      </c>
      <c r="BZ81" s="180">
        <v>0.0</v>
      </c>
      <c r="CA81" s="180">
        <v>0.0</v>
      </c>
      <c r="CB81" s="180">
        <v>0.0</v>
      </c>
      <c r="CC81" s="180">
        <v>0.0</v>
      </c>
      <c r="CD81" s="180">
        <v>0.0</v>
      </c>
      <c r="CE81" s="180">
        <v>0.0</v>
      </c>
      <c r="CF81" s="180">
        <v>0.0</v>
      </c>
      <c r="CG81" s="180">
        <v>0.0</v>
      </c>
      <c r="CH81" s="180">
        <v>30.81078</v>
      </c>
      <c r="CI81" s="180">
        <v>0.0</v>
      </c>
      <c r="CJ81" s="180">
        <v>0.0</v>
      </c>
      <c r="CK81" s="180">
        <v>0.0</v>
      </c>
      <c r="CL81" s="180">
        <v>0.0</v>
      </c>
      <c r="CM81" s="180">
        <v>0.0</v>
      </c>
      <c r="CN81" s="180">
        <v>0.0</v>
      </c>
      <c r="CO81" s="180">
        <v>0.0</v>
      </c>
      <c r="CP81" s="180">
        <v>14.1804</v>
      </c>
      <c r="CQ81" s="180">
        <v>0.0</v>
      </c>
      <c r="CR81" s="180">
        <v>0.0</v>
      </c>
      <c r="CS81" s="180">
        <v>0.0</v>
      </c>
      <c r="CT81" s="180">
        <v>0.0</v>
      </c>
      <c r="CU81" s="180">
        <v>0.0</v>
      </c>
      <c r="CV81" s="180">
        <v>0.0</v>
      </c>
      <c r="CW81" s="180">
        <v>0.0</v>
      </c>
      <c r="CX81" s="180">
        <v>0.0</v>
      </c>
      <c r="CY81" s="180">
        <v>0.0</v>
      </c>
      <c r="CZ81" s="180">
        <v>0.0</v>
      </c>
      <c r="DA81" s="180">
        <v>12.48</v>
      </c>
      <c r="DB81" s="180">
        <v>0.0</v>
      </c>
      <c r="DC81" s="180">
        <v>0.0</v>
      </c>
      <c r="DD81" s="180">
        <v>0.0</v>
      </c>
      <c r="DE81" s="180">
        <v>16.68303</v>
      </c>
      <c r="DF81" s="180">
        <v>0.0</v>
      </c>
      <c r="DG81" s="180">
        <v>0.0</v>
      </c>
      <c r="DH81" s="180">
        <v>0.0</v>
      </c>
      <c r="DI81" s="180">
        <v>0.0</v>
      </c>
      <c r="DJ81" s="180">
        <v>0.0</v>
      </c>
      <c r="DK81" s="180">
        <v>0.0</v>
      </c>
      <c r="DL81" s="180">
        <v>0.0</v>
      </c>
      <c r="DM81" s="180">
        <v>0.0</v>
      </c>
      <c r="DN81" s="180">
        <v>29.50447500000001</v>
      </c>
      <c r="DO81" s="180">
        <v>0.0</v>
      </c>
      <c r="DP81" s="180">
        <v>0.0</v>
      </c>
      <c r="DQ81" s="180">
        <v>0.0</v>
      </c>
      <c r="DR81" s="180">
        <v>0.0</v>
      </c>
      <c r="DS81" s="180">
        <v>0.0</v>
      </c>
      <c r="DT81" s="180">
        <v>35.933625000000006</v>
      </c>
      <c r="DU81" s="180">
        <v>0.0</v>
      </c>
      <c r="DV81" s="180">
        <v>0.0</v>
      </c>
      <c r="DW81" s="180">
        <v>0.0</v>
      </c>
      <c r="DX81" s="180">
        <v>0.0</v>
      </c>
      <c r="DY81" s="180">
        <v>0.0</v>
      </c>
      <c r="DZ81" s="180">
        <v>44.633160000000004</v>
      </c>
      <c r="EA81" s="180">
        <v>0.0</v>
      </c>
      <c r="EB81" s="180">
        <v>0.0</v>
      </c>
      <c r="EC81" s="180">
        <v>0.0</v>
      </c>
      <c r="ED81" s="180">
        <v>0.0</v>
      </c>
      <c r="EE81" s="180">
        <v>0.0</v>
      </c>
      <c r="EF81" s="180">
        <v>0.0</v>
      </c>
      <c r="EG81" s="180">
        <v>0.0</v>
      </c>
      <c r="EH81" s="180">
        <v>0.0</v>
      </c>
      <c r="EI81" s="180">
        <v>0.0</v>
      </c>
      <c r="EJ81" s="180">
        <v>0.0</v>
      </c>
      <c r="EK81" s="375">
        <v>0.0</v>
      </c>
      <c r="EL81" s="50">
        <v>1811080.0</v>
      </c>
      <c r="EM81" s="376">
        <f t="shared" si="1"/>
        <v>264.15168</v>
      </c>
    </row>
    <row r="82">
      <c r="A82" s="50">
        <v>1811081.0</v>
      </c>
      <c r="B82" s="374">
        <v>0.0</v>
      </c>
      <c r="C82" s="180">
        <v>0.0</v>
      </c>
      <c r="D82" s="180">
        <v>0.0</v>
      </c>
      <c r="E82" s="180">
        <v>0.0</v>
      </c>
      <c r="F82" s="180">
        <v>0.0</v>
      </c>
      <c r="G82" s="180">
        <v>0.0</v>
      </c>
      <c r="H82" s="180">
        <v>0.0</v>
      </c>
      <c r="I82" s="180">
        <v>0.0</v>
      </c>
      <c r="J82" s="180">
        <v>0.0</v>
      </c>
      <c r="K82" s="180">
        <v>0.0</v>
      </c>
      <c r="L82" s="180">
        <v>0.0</v>
      </c>
      <c r="M82" s="180">
        <v>0.0</v>
      </c>
      <c r="N82" s="180">
        <v>0.0</v>
      </c>
      <c r="O82" s="180">
        <v>0.0</v>
      </c>
      <c r="P82" s="180">
        <v>0.0</v>
      </c>
      <c r="Q82" s="180">
        <v>0.0</v>
      </c>
      <c r="R82" s="180">
        <v>0.0</v>
      </c>
      <c r="S82" s="180">
        <v>0.0</v>
      </c>
      <c r="T82" s="180">
        <v>0.0</v>
      </c>
      <c r="U82" s="180">
        <v>0.0</v>
      </c>
      <c r="V82" s="180">
        <v>0.0</v>
      </c>
      <c r="W82" s="180">
        <v>0.0</v>
      </c>
      <c r="X82" s="180">
        <v>0.0</v>
      </c>
      <c r="Y82" s="180">
        <v>0.0</v>
      </c>
      <c r="Z82" s="180">
        <v>0.0</v>
      </c>
      <c r="AA82" s="180">
        <v>0.0</v>
      </c>
      <c r="AB82" s="180">
        <v>0.0</v>
      </c>
      <c r="AC82" s="180">
        <v>0.0</v>
      </c>
      <c r="AD82" s="180">
        <v>0.0</v>
      </c>
      <c r="AE82" s="180">
        <v>0.0</v>
      </c>
      <c r="AF82" s="180">
        <v>29.5659</v>
      </c>
      <c r="AG82" s="180">
        <v>0.0</v>
      </c>
      <c r="AH82" s="180">
        <v>0.0</v>
      </c>
      <c r="AI82" s="180">
        <v>0.0</v>
      </c>
      <c r="AJ82" s="180">
        <v>0.0</v>
      </c>
      <c r="AK82" s="180">
        <v>0.0</v>
      </c>
      <c r="AL82" s="180">
        <v>0.0</v>
      </c>
      <c r="AM82" s="180">
        <v>0.0</v>
      </c>
      <c r="AN82" s="180">
        <v>32.8536</v>
      </c>
      <c r="AO82" s="180">
        <v>0.0</v>
      </c>
      <c r="AP82" s="180">
        <v>0.0</v>
      </c>
      <c r="AQ82" s="180">
        <v>0.0</v>
      </c>
      <c r="AR82" s="180">
        <v>0.0</v>
      </c>
      <c r="AS82" s="180">
        <v>0.0</v>
      </c>
      <c r="AT82" s="180">
        <v>0.0</v>
      </c>
      <c r="AU82" s="180">
        <v>0.0</v>
      </c>
      <c r="AV82" s="180">
        <v>0.0</v>
      </c>
      <c r="AW82" s="180">
        <v>0.0</v>
      </c>
      <c r="AX82" s="180">
        <v>0.0</v>
      </c>
      <c r="AY82" s="180">
        <v>0.0</v>
      </c>
      <c r="AZ82" s="180">
        <v>16.02783</v>
      </c>
      <c r="BA82" s="180">
        <v>0.0</v>
      </c>
      <c r="BB82" s="180">
        <v>0.0</v>
      </c>
      <c r="BC82" s="180">
        <v>0.0</v>
      </c>
      <c r="BD82" s="180">
        <v>0.0</v>
      </c>
      <c r="BE82" s="180">
        <v>0.0</v>
      </c>
      <c r="BF82" s="180">
        <v>0.0</v>
      </c>
      <c r="BG82" s="180">
        <v>0.0</v>
      </c>
      <c r="BH82" s="180">
        <v>0.0</v>
      </c>
      <c r="BI82" s="180">
        <v>0.0</v>
      </c>
      <c r="BJ82" s="180">
        <v>0.0</v>
      </c>
      <c r="BK82" s="180">
        <v>0.0</v>
      </c>
      <c r="BL82" s="180">
        <v>0.0</v>
      </c>
      <c r="BM82" s="180">
        <v>0.0</v>
      </c>
      <c r="BN82" s="180">
        <v>0.0</v>
      </c>
      <c r="BO82" s="180">
        <v>0.0</v>
      </c>
      <c r="BP82" s="180">
        <v>0.0</v>
      </c>
      <c r="BQ82" s="180">
        <v>0.0</v>
      </c>
      <c r="BR82" s="180">
        <v>0.0</v>
      </c>
      <c r="BS82" s="180">
        <v>0.0</v>
      </c>
      <c r="BT82" s="180">
        <v>0.0</v>
      </c>
      <c r="BU82" s="180">
        <v>0.0</v>
      </c>
      <c r="BV82" s="180">
        <v>0.0</v>
      </c>
      <c r="BW82" s="180">
        <v>0.0</v>
      </c>
      <c r="BX82" s="180">
        <v>0.0</v>
      </c>
      <c r="BY82" s="180">
        <v>0.0</v>
      </c>
      <c r="BZ82" s="180">
        <v>0.0</v>
      </c>
      <c r="CA82" s="180">
        <v>0.0</v>
      </c>
      <c r="CB82" s="180">
        <v>0.0</v>
      </c>
      <c r="CC82" s="180">
        <v>0.0</v>
      </c>
      <c r="CD82" s="180">
        <v>0.0</v>
      </c>
      <c r="CE82" s="180">
        <v>0.0</v>
      </c>
      <c r="CF82" s="180">
        <v>0.0</v>
      </c>
      <c r="CG82" s="180">
        <v>0.0</v>
      </c>
      <c r="CH82" s="180">
        <v>30.81078</v>
      </c>
      <c r="CI82" s="180">
        <v>0.0</v>
      </c>
      <c r="CJ82" s="180">
        <v>0.0</v>
      </c>
      <c r="CK82" s="180">
        <v>0.0</v>
      </c>
      <c r="CL82" s="180">
        <v>0.0</v>
      </c>
      <c r="CM82" s="180">
        <v>0.0</v>
      </c>
      <c r="CN82" s="180">
        <v>0.0</v>
      </c>
      <c r="CO82" s="180">
        <v>0.0</v>
      </c>
      <c r="CP82" s="180">
        <v>0.0</v>
      </c>
      <c r="CQ82" s="180">
        <v>13.338000000000001</v>
      </c>
      <c r="CR82" s="180">
        <v>0.0</v>
      </c>
      <c r="CS82" s="180">
        <v>0.0</v>
      </c>
      <c r="CT82" s="180">
        <v>0.0</v>
      </c>
      <c r="CU82" s="180">
        <v>0.0</v>
      </c>
      <c r="CV82" s="180">
        <v>0.0</v>
      </c>
      <c r="CW82" s="180">
        <v>0.0</v>
      </c>
      <c r="CX82" s="180">
        <v>0.0</v>
      </c>
      <c r="CY82" s="180">
        <v>0.0</v>
      </c>
      <c r="CZ82" s="180">
        <v>0.0</v>
      </c>
      <c r="DA82" s="180">
        <v>0.0</v>
      </c>
      <c r="DB82" s="180">
        <v>12.8544</v>
      </c>
      <c r="DC82" s="180">
        <v>0.0</v>
      </c>
      <c r="DD82" s="180">
        <v>0.0</v>
      </c>
      <c r="DE82" s="180">
        <v>0.0</v>
      </c>
      <c r="DF82" s="180">
        <v>18.05895</v>
      </c>
      <c r="DG82" s="180">
        <v>0.0</v>
      </c>
      <c r="DH82" s="180">
        <v>0.0</v>
      </c>
      <c r="DI82" s="180">
        <v>0.0</v>
      </c>
      <c r="DJ82" s="180">
        <v>0.0</v>
      </c>
      <c r="DK82" s="180">
        <v>0.0</v>
      </c>
      <c r="DL82" s="180">
        <v>0.0</v>
      </c>
      <c r="DM82" s="180">
        <v>0.0</v>
      </c>
      <c r="DN82" s="180">
        <v>29.50447500000001</v>
      </c>
      <c r="DO82" s="180">
        <v>0.0</v>
      </c>
      <c r="DP82" s="180">
        <v>0.0</v>
      </c>
      <c r="DQ82" s="180">
        <v>0.0</v>
      </c>
      <c r="DR82" s="180">
        <v>0.0</v>
      </c>
      <c r="DS82" s="180">
        <v>0.0</v>
      </c>
      <c r="DT82" s="180">
        <v>35.933625000000006</v>
      </c>
      <c r="DU82" s="180">
        <v>0.0</v>
      </c>
      <c r="DV82" s="180">
        <v>0.0</v>
      </c>
      <c r="DW82" s="180">
        <v>0.0</v>
      </c>
      <c r="DX82" s="180">
        <v>0.0</v>
      </c>
      <c r="DY82" s="180">
        <v>0.0</v>
      </c>
      <c r="DZ82" s="180">
        <v>44.633160000000004</v>
      </c>
      <c r="EA82" s="180">
        <v>0.0</v>
      </c>
      <c r="EB82" s="180">
        <v>0.0</v>
      </c>
      <c r="EC82" s="180">
        <v>0.0</v>
      </c>
      <c r="ED82" s="180">
        <v>0.0</v>
      </c>
      <c r="EE82" s="180">
        <v>0.0</v>
      </c>
      <c r="EF82" s="180">
        <v>0.0</v>
      </c>
      <c r="EG82" s="180">
        <v>0.0</v>
      </c>
      <c r="EH82" s="180">
        <v>0.0</v>
      </c>
      <c r="EI82" s="180">
        <v>0.0</v>
      </c>
      <c r="EJ82" s="180">
        <v>0.0</v>
      </c>
      <c r="EK82" s="375">
        <v>0.0</v>
      </c>
      <c r="EL82" s="50">
        <v>1811081.0</v>
      </c>
      <c r="EM82" s="376">
        <f t="shared" si="1"/>
        <v>263.58072</v>
      </c>
    </row>
    <row r="83">
      <c r="A83" s="50">
        <v>1811082.0</v>
      </c>
      <c r="B83" s="374">
        <v>0.0</v>
      </c>
      <c r="C83" s="180">
        <v>0.0</v>
      </c>
      <c r="D83" s="180">
        <v>0.0</v>
      </c>
      <c r="E83" s="180">
        <v>0.0</v>
      </c>
      <c r="F83" s="180">
        <v>0.0</v>
      </c>
      <c r="G83" s="180">
        <v>0.0</v>
      </c>
      <c r="H83" s="180">
        <v>0.0</v>
      </c>
      <c r="I83" s="180">
        <v>0.0</v>
      </c>
      <c r="J83" s="180">
        <v>0.0</v>
      </c>
      <c r="K83" s="180">
        <v>0.0</v>
      </c>
      <c r="L83" s="180">
        <v>0.0</v>
      </c>
      <c r="M83" s="180">
        <v>0.0</v>
      </c>
      <c r="N83" s="180">
        <v>0.0</v>
      </c>
      <c r="O83" s="180">
        <v>0.0</v>
      </c>
      <c r="P83" s="180">
        <v>0.0</v>
      </c>
      <c r="Q83" s="180">
        <v>0.0</v>
      </c>
      <c r="R83" s="180">
        <v>0.0</v>
      </c>
      <c r="S83" s="180">
        <v>0.0</v>
      </c>
      <c r="T83" s="180">
        <v>0.0</v>
      </c>
      <c r="U83" s="180">
        <v>0.0</v>
      </c>
      <c r="V83" s="180">
        <v>0.0</v>
      </c>
      <c r="W83" s="180">
        <v>0.0</v>
      </c>
      <c r="X83" s="180">
        <v>0.0</v>
      </c>
      <c r="Y83" s="180">
        <v>0.0</v>
      </c>
      <c r="Z83" s="180">
        <v>0.0</v>
      </c>
      <c r="AA83" s="180">
        <v>0.0</v>
      </c>
      <c r="AB83" s="180">
        <v>0.0</v>
      </c>
      <c r="AC83" s="180">
        <v>0.0</v>
      </c>
      <c r="AD83" s="180">
        <v>0.0</v>
      </c>
      <c r="AE83" s="180">
        <v>0.0</v>
      </c>
      <c r="AF83" s="180">
        <v>7.3359</v>
      </c>
      <c r="AG83" s="180">
        <v>0.0</v>
      </c>
      <c r="AH83" s="180">
        <v>0.0</v>
      </c>
      <c r="AI83" s="180">
        <v>0.0</v>
      </c>
      <c r="AJ83" s="180">
        <v>0.0</v>
      </c>
      <c r="AK83" s="180">
        <v>0.0</v>
      </c>
      <c r="AL83" s="180">
        <v>0.0</v>
      </c>
      <c r="AM83" s="180">
        <v>0.0</v>
      </c>
      <c r="AN83" s="180">
        <v>8.27424</v>
      </c>
      <c r="AO83" s="180">
        <v>0.0</v>
      </c>
      <c r="AP83" s="180">
        <v>0.0</v>
      </c>
      <c r="AQ83" s="180">
        <v>0.0</v>
      </c>
      <c r="AR83" s="180">
        <v>0.0</v>
      </c>
      <c r="AS83" s="180">
        <v>0.0</v>
      </c>
      <c r="AT83" s="180">
        <v>0.0</v>
      </c>
      <c r="AU83" s="180">
        <v>0.0</v>
      </c>
      <c r="AV83" s="180">
        <v>0.0</v>
      </c>
      <c r="AW83" s="180">
        <v>0.0</v>
      </c>
      <c r="AX83" s="180">
        <v>0.0</v>
      </c>
      <c r="AY83" s="180">
        <v>0.0</v>
      </c>
      <c r="AZ83" s="180">
        <v>3.97683</v>
      </c>
      <c r="BA83" s="180">
        <v>0.0</v>
      </c>
      <c r="BB83" s="180">
        <v>0.0</v>
      </c>
      <c r="BC83" s="180">
        <v>0.0</v>
      </c>
      <c r="BD83" s="180">
        <v>0.0</v>
      </c>
      <c r="BE83" s="180">
        <v>0.0</v>
      </c>
      <c r="BF83" s="180">
        <v>0.0</v>
      </c>
      <c r="BG83" s="180">
        <v>0.0</v>
      </c>
      <c r="BH83" s="180">
        <v>0.0</v>
      </c>
      <c r="BI83" s="180">
        <v>0.0</v>
      </c>
      <c r="BJ83" s="180">
        <v>0.0</v>
      </c>
      <c r="BK83" s="180">
        <v>0.0</v>
      </c>
      <c r="BL83" s="180">
        <v>0.0</v>
      </c>
      <c r="BM83" s="180">
        <v>0.0</v>
      </c>
      <c r="BN83" s="180">
        <v>0.0</v>
      </c>
      <c r="BO83" s="180">
        <v>0.0</v>
      </c>
      <c r="BP83" s="180">
        <v>0.0</v>
      </c>
      <c r="BQ83" s="180">
        <v>0.0</v>
      </c>
      <c r="BR83" s="180">
        <v>0.0</v>
      </c>
      <c r="BS83" s="180">
        <v>0.0</v>
      </c>
      <c r="BT83" s="180">
        <v>0.0</v>
      </c>
      <c r="BU83" s="180">
        <v>0.0</v>
      </c>
      <c r="BV83" s="180">
        <v>0.0</v>
      </c>
      <c r="BW83" s="180">
        <v>0.0</v>
      </c>
      <c r="BX83" s="180">
        <v>0.0</v>
      </c>
      <c r="BY83" s="180">
        <v>0.0</v>
      </c>
      <c r="BZ83" s="180">
        <v>0.0</v>
      </c>
      <c r="CA83" s="180">
        <v>0.0</v>
      </c>
      <c r="CB83" s="180">
        <v>0.0</v>
      </c>
      <c r="CC83" s="180">
        <v>0.0</v>
      </c>
      <c r="CD83" s="180">
        <v>0.0</v>
      </c>
      <c r="CE83" s="180">
        <v>0.0</v>
      </c>
      <c r="CF83" s="180">
        <v>0.0</v>
      </c>
      <c r="CG83" s="180">
        <v>0.0</v>
      </c>
      <c r="CH83" s="180">
        <v>7.64478</v>
      </c>
      <c r="CI83" s="180">
        <v>0.0</v>
      </c>
      <c r="CJ83" s="180">
        <v>0.0</v>
      </c>
      <c r="CK83" s="180">
        <v>0.0</v>
      </c>
      <c r="CL83" s="180">
        <v>0.0</v>
      </c>
      <c r="CM83" s="180">
        <v>0.0</v>
      </c>
      <c r="CN83" s="180">
        <v>0.0</v>
      </c>
      <c r="CO83" s="180">
        <v>0.0</v>
      </c>
      <c r="CP83" s="180">
        <v>0.0</v>
      </c>
      <c r="CQ83" s="180">
        <v>3.3345000000000002</v>
      </c>
      <c r="CR83" s="180">
        <v>0.0</v>
      </c>
      <c r="CS83" s="180">
        <v>0.0</v>
      </c>
      <c r="CT83" s="180">
        <v>0.0</v>
      </c>
      <c r="CU83" s="180">
        <v>0.0</v>
      </c>
      <c r="CV83" s="180">
        <v>0.0</v>
      </c>
      <c r="CW83" s="180">
        <v>0.0</v>
      </c>
      <c r="CX83" s="180">
        <v>0.0</v>
      </c>
      <c r="CY83" s="180">
        <v>0.0</v>
      </c>
      <c r="CZ83" s="180">
        <v>0.0</v>
      </c>
      <c r="DA83" s="180">
        <v>0.0</v>
      </c>
      <c r="DB83" s="180">
        <v>3.2136</v>
      </c>
      <c r="DC83" s="180">
        <v>0.0</v>
      </c>
      <c r="DD83" s="180">
        <v>0.0</v>
      </c>
      <c r="DE83" s="180">
        <v>0.0</v>
      </c>
      <c r="DF83" s="180">
        <v>4.443074999999999</v>
      </c>
      <c r="DG83" s="180">
        <v>0.0</v>
      </c>
      <c r="DH83" s="180">
        <v>0.0</v>
      </c>
      <c r="DI83" s="180">
        <v>0.0</v>
      </c>
      <c r="DJ83" s="180">
        <v>0.0</v>
      </c>
      <c r="DK83" s="180">
        <v>0.0</v>
      </c>
      <c r="DL83" s="180">
        <v>0.0</v>
      </c>
      <c r="DM83" s="180">
        <v>0.0</v>
      </c>
      <c r="DN83" s="180">
        <v>7.432425000000002</v>
      </c>
      <c r="DO83" s="180">
        <v>0.0</v>
      </c>
      <c r="DP83" s="180">
        <v>0.0</v>
      </c>
      <c r="DQ83" s="180">
        <v>0.0</v>
      </c>
      <c r="DR83" s="180">
        <v>0.0</v>
      </c>
      <c r="DS83" s="180">
        <v>0.0</v>
      </c>
      <c r="DT83" s="180">
        <v>9.04995</v>
      </c>
      <c r="DU83" s="180">
        <v>0.0</v>
      </c>
      <c r="DV83" s="180">
        <v>0.0</v>
      </c>
      <c r="DW83" s="180">
        <v>0.0</v>
      </c>
      <c r="DX83" s="180">
        <v>0.0</v>
      </c>
      <c r="DY83" s="180">
        <v>0.0</v>
      </c>
      <c r="DZ83" s="180">
        <v>11.158290000000001</v>
      </c>
      <c r="EA83" s="180">
        <v>0.0</v>
      </c>
      <c r="EB83" s="180">
        <v>0.0</v>
      </c>
      <c r="EC83" s="180">
        <v>0.0</v>
      </c>
      <c r="ED83" s="180">
        <v>0.0</v>
      </c>
      <c r="EE83" s="180">
        <v>0.0</v>
      </c>
      <c r="EF83" s="180">
        <v>0.0</v>
      </c>
      <c r="EG83" s="180">
        <v>0.0</v>
      </c>
      <c r="EH83" s="180">
        <v>0.0</v>
      </c>
      <c r="EI83" s="180">
        <v>0.0</v>
      </c>
      <c r="EJ83" s="180">
        <v>0.0</v>
      </c>
      <c r="EK83" s="375">
        <v>0.0</v>
      </c>
      <c r="EL83" s="50">
        <v>1811082.0</v>
      </c>
      <c r="EM83" s="376">
        <f t="shared" si="1"/>
        <v>65.86359</v>
      </c>
    </row>
    <row r="84">
      <c r="A84" s="50">
        <v>1811083.0</v>
      </c>
      <c r="B84" s="374">
        <v>0.0</v>
      </c>
      <c r="C84" s="180">
        <v>0.0</v>
      </c>
      <c r="D84" s="180">
        <v>0.0</v>
      </c>
      <c r="E84" s="180">
        <v>0.0</v>
      </c>
      <c r="F84" s="180">
        <v>0.0</v>
      </c>
      <c r="G84" s="180">
        <v>0.0</v>
      </c>
      <c r="H84" s="180">
        <v>0.0</v>
      </c>
      <c r="I84" s="180">
        <v>0.0</v>
      </c>
      <c r="J84" s="180">
        <v>0.0</v>
      </c>
      <c r="K84" s="180">
        <v>0.0</v>
      </c>
      <c r="L84" s="180">
        <v>0.0</v>
      </c>
      <c r="M84" s="180">
        <v>0.0</v>
      </c>
      <c r="N84" s="180">
        <v>0.0</v>
      </c>
      <c r="O84" s="180">
        <v>0.0</v>
      </c>
      <c r="P84" s="180">
        <v>0.0</v>
      </c>
      <c r="Q84" s="180">
        <v>0.0</v>
      </c>
      <c r="R84" s="180">
        <v>0.0</v>
      </c>
      <c r="S84" s="180">
        <v>0.0</v>
      </c>
      <c r="T84" s="180">
        <v>0.0</v>
      </c>
      <c r="U84" s="180">
        <v>0.0</v>
      </c>
      <c r="V84" s="180">
        <v>0.0</v>
      </c>
      <c r="W84" s="180">
        <v>0.0</v>
      </c>
      <c r="X84" s="180">
        <v>0.0</v>
      </c>
      <c r="Y84" s="180">
        <v>0.0</v>
      </c>
      <c r="Z84" s="180">
        <v>0.0</v>
      </c>
      <c r="AA84" s="180">
        <v>0.0</v>
      </c>
      <c r="AB84" s="180">
        <v>0.0</v>
      </c>
      <c r="AC84" s="180">
        <v>0.0</v>
      </c>
      <c r="AD84" s="180">
        <v>0.0</v>
      </c>
      <c r="AE84" s="180">
        <v>0.0</v>
      </c>
      <c r="AF84" s="180">
        <v>222.29999999999998</v>
      </c>
      <c r="AG84" s="180">
        <v>0.0</v>
      </c>
      <c r="AH84" s="180">
        <v>0.0</v>
      </c>
      <c r="AI84" s="180">
        <v>0.0</v>
      </c>
      <c r="AJ84" s="180">
        <v>0.0</v>
      </c>
      <c r="AK84" s="180">
        <v>0.0</v>
      </c>
      <c r="AL84" s="180">
        <v>0.0</v>
      </c>
      <c r="AM84" s="180">
        <v>0.0</v>
      </c>
      <c r="AN84" s="180">
        <v>247.0104</v>
      </c>
      <c r="AO84" s="180">
        <v>0.0</v>
      </c>
      <c r="AP84" s="180">
        <v>0.0</v>
      </c>
      <c r="AQ84" s="180">
        <v>0.0</v>
      </c>
      <c r="AR84" s="180">
        <v>0.0</v>
      </c>
      <c r="AS84" s="180">
        <v>0.0</v>
      </c>
      <c r="AT84" s="180">
        <v>0.0</v>
      </c>
      <c r="AU84" s="180">
        <v>0.0</v>
      </c>
      <c r="AV84" s="180">
        <v>0.0</v>
      </c>
      <c r="AW84" s="180">
        <v>0.0</v>
      </c>
      <c r="AX84" s="180">
        <v>0.0</v>
      </c>
      <c r="AY84" s="180">
        <v>0.0</v>
      </c>
      <c r="AZ84" s="180">
        <v>120.51</v>
      </c>
      <c r="BA84" s="180">
        <v>0.0</v>
      </c>
      <c r="BB84" s="180">
        <v>0.0</v>
      </c>
      <c r="BC84" s="180">
        <v>0.0</v>
      </c>
      <c r="BD84" s="180">
        <v>0.0</v>
      </c>
      <c r="BE84" s="180">
        <v>0.0</v>
      </c>
      <c r="BF84" s="180">
        <v>0.0</v>
      </c>
      <c r="BG84" s="180">
        <v>0.0</v>
      </c>
      <c r="BH84" s="180">
        <v>0.0</v>
      </c>
      <c r="BI84" s="180">
        <v>0.0</v>
      </c>
      <c r="BJ84" s="180">
        <v>0.0</v>
      </c>
      <c r="BK84" s="180">
        <v>0.0</v>
      </c>
      <c r="BL84" s="180">
        <v>0.0</v>
      </c>
      <c r="BM84" s="180">
        <v>0.0</v>
      </c>
      <c r="BN84" s="180">
        <v>0.0</v>
      </c>
      <c r="BO84" s="180">
        <v>0.0</v>
      </c>
      <c r="BP84" s="180">
        <v>0.0</v>
      </c>
      <c r="BQ84" s="180">
        <v>0.0</v>
      </c>
      <c r="BR84" s="180">
        <v>0.0</v>
      </c>
      <c r="BS84" s="180">
        <v>0.0</v>
      </c>
      <c r="BT84" s="180">
        <v>0.0</v>
      </c>
      <c r="BU84" s="180">
        <v>0.0</v>
      </c>
      <c r="BV84" s="180">
        <v>0.0</v>
      </c>
      <c r="BW84" s="180">
        <v>0.0</v>
      </c>
      <c r="BX84" s="180">
        <v>0.0</v>
      </c>
      <c r="BY84" s="180">
        <v>0.0</v>
      </c>
      <c r="BZ84" s="180">
        <v>0.0</v>
      </c>
      <c r="CA84" s="180">
        <v>0.0</v>
      </c>
      <c r="CB84" s="180">
        <v>0.0</v>
      </c>
      <c r="CC84" s="180">
        <v>0.0</v>
      </c>
      <c r="CD84" s="180">
        <v>0.0</v>
      </c>
      <c r="CE84" s="180">
        <v>0.0</v>
      </c>
      <c r="CF84" s="180">
        <v>0.0</v>
      </c>
      <c r="CG84" s="180">
        <v>0.0</v>
      </c>
      <c r="CH84" s="180">
        <v>231.66</v>
      </c>
      <c r="CI84" s="180">
        <v>0.0</v>
      </c>
      <c r="CJ84" s="180">
        <v>0.0</v>
      </c>
      <c r="CK84" s="180">
        <v>0.0</v>
      </c>
      <c r="CL84" s="180">
        <v>0.0</v>
      </c>
      <c r="CM84" s="180">
        <v>0.0</v>
      </c>
      <c r="CN84" s="180">
        <v>0.0</v>
      </c>
      <c r="CO84" s="180">
        <v>0.0</v>
      </c>
      <c r="CP84" s="180">
        <v>0.0</v>
      </c>
      <c r="CQ84" s="180">
        <v>100.035</v>
      </c>
      <c r="CR84" s="180">
        <v>0.0</v>
      </c>
      <c r="CS84" s="180">
        <v>0.0</v>
      </c>
      <c r="CT84" s="180">
        <v>0.0</v>
      </c>
      <c r="CU84" s="180">
        <v>0.0</v>
      </c>
      <c r="CV84" s="180">
        <v>0.0</v>
      </c>
      <c r="CW84" s="180">
        <v>0.0</v>
      </c>
      <c r="CX84" s="180">
        <v>0.0</v>
      </c>
      <c r="CY84" s="180">
        <v>0.0</v>
      </c>
      <c r="CZ84" s="180">
        <v>0.0</v>
      </c>
      <c r="DA84" s="180">
        <v>0.0</v>
      </c>
      <c r="DB84" s="180">
        <v>96.40800000000002</v>
      </c>
      <c r="DC84" s="180">
        <v>0.0</v>
      </c>
      <c r="DD84" s="180">
        <v>0.0</v>
      </c>
      <c r="DE84" s="180">
        <v>0.0</v>
      </c>
      <c r="DF84" s="180">
        <v>135.15547500000002</v>
      </c>
      <c r="DG84" s="180">
        <v>0.0</v>
      </c>
      <c r="DH84" s="180">
        <v>0.0</v>
      </c>
      <c r="DI84" s="180">
        <v>0.0</v>
      </c>
      <c r="DJ84" s="180">
        <v>0.0</v>
      </c>
      <c r="DK84" s="180">
        <v>0.0</v>
      </c>
      <c r="DL84" s="180">
        <v>0.0</v>
      </c>
      <c r="DM84" s="180">
        <v>0.0</v>
      </c>
      <c r="DN84" s="180">
        <v>221.17095000000006</v>
      </c>
      <c r="DO84" s="180">
        <v>0.0</v>
      </c>
      <c r="DP84" s="180">
        <v>0.0</v>
      </c>
      <c r="DQ84" s="180">
        <v>0.0</v>
      </c>
      <c r="DR84" s="180">
        <v>0.0</v>
      </c>
      <c r="DS84" s="180">
        <v>0.0</v>
      </c>
      <c r="DT84" s="180">
        <v>270.16762500000004</v>
      </c>
      <c r="DU84" s="180">
        <v>0.0</v>
      </c>
      <c r="DV84" s="180">
        <v>0.0</v>
      </c>
      <c r="DW84" s="180">
        <v>0.0</v>
      </c>
      <c r="DX84" s="180">
        <v>0.0</v>
      </c>
      <c r="DY84" s="180">
        <v>0.0</v>
      </c>
      <c r="DZ84" s="180">
        <v>334.07244</v>
      </c>
      <c r="EA84" s="180">
        <v>0.0</v>
      </c>
      <c r="EB84" s="180">
        <v>0.0</v>
      </c>
      <c r="EC84" s="180">
        <v>0.0</v>
      </c>
      <c r="ED84" s="180">
        <v>0.0</v>
      </c>
      <c r="EE84" s="180">
        <v>0.0</v>
      </c>
      <c r="EF84" s="180">
        <v>0.0</v>
      </c>
      <c r="EG84" s="180">
        <v>0.0</v>
      </c>
      <c r="EH84" s="180">
        <v>0.0</v>
      </c>
      <c r="EI84" s="180">
        <v>0.0</v>
      </c>
      <c r="EJ84" s="180">
        <v>0.0</v>
      </c>
      <c r="EK84" s="375">
        <v>0.0</v>
      </c>
      <c r="EL84" s="50">
        <v>1811083.0</v>
      </c>
      <c r="EM84" s="376">
        <f t="shared" si="1"/>
        <v>1978.48989</v>
      </c>
    </row>
    <row r="85">
      <c r="A85" s="50">
        <v>1811084.0</v>
      </c>
      <c r="B85" s="374">
        <v>0.0</v>
      </c>
      <c r="C85" s="180">
        <v>0.0</v>
      </c>
      <c r="D85" s="180">
        <v>0.0</v>
      </c>
      <c r="E85" s="180">
        <v>0.0</v>
      </c>
      <c r="F85" s="180">
        <v>0.0</v>
      </c>
      <c r="G85" s="180">
        <v>0.0</v>
      </c>
      <c r="H85" s="180">
        <v>0.0</v>
      </c>
      <c r="I85" s="180">
        <v>0.0</v>
      </c>
      <c r="J85" s="180">
        <v>0.0</v>
      </c>
      <c r="K85" s="180">
        <v>0.0</v>
      </c>
      <c r="L85" s="180">
        <v>0.0</v>
      </c>
      <c r="M85" s="180">
        <v>0.0</v>
      </c>
      <c r="N85" s="180">
        <v>0.0</v>
      </c>
      <c r="O85" s="180">
        <v>0.0</v>
      </c>
      <c r="P85" s="180">
        <v>0.0</v>
      </c>
      <c r="Q85" s="180">
        <v>0.0</v>
      </c>
      <c r="R85" s="180">
        <v>0.0</v>
      </c>
      <c r="S85" s="180">
        <v>0.0</v>
      </c>
      <c r="T85" s="180">
        <v>0.0</v>
      </c>
      <c r="U85" s="180">
        <v>0.0</v>
      </c>
      <c r="V85" s="180">
        <v>0.0</v>
      </c>
      <c r="W85" s="180">
        <v>0.0</v>
      </c>
      <c r="X85" s="180">
        <v>0.0</v>
      </c>
      <c r="Y85" s="180">
        <v>0.0</v>
      </c>
      <c r="Z85" s="180">
        <v>0.0</v>
      </c>
      <c r="AA85" s="180">
        <v>0.0</v>
      </c>
      <c r="AB85" s="180">
        <v>0.0</v>
      </c>
      <c r="AC85" s="180">
        <v>0.0</v>
      </c>
      <c r="AD85" s="180">
        <v>0.0</v>
      </c>
      <c r="AE85" s="180">
        <v>0.0</v>
      </c>
      <c r="AF85" s="180">
        <v>940.9959</v>
      </c>
      <c r="AG85" s="180">
        <v>0.0</v>
      </c>
      <c r="AH85" s="180">
        <v>0.0</v>
      </c>
      <c r="AI85" s="180">
        <v>0.0</v>
      </c>
      <c r="AJ85" s="180">
        <v>0.0</v>
      </c>
      <c r="AK85" s="180">
        <v>0.0</v>
      </c>
      <c r="AL85" s="180">
        <v>0.0</v>
      </c>
      <c r="AM85" s="180">
        <v>0.0</v>
      </c>
      <c r="AN85" s="180">
        <v>1045.96128</v>
      </c>
      <c r="AO85" s="180">
        <v>0.0</v>
      </c>
      <c r="AP85" s="180">
        <v>0.0</v>
      </c>
      <c r="AQ85" s="180">
        <v>0.0</v>
      </c>
      <c r="AR85" s="180">
        <v>0.0</v>
      </c>
      <c r="AS85" s="180">
        <v>0.0</v>
      </c>
      <c r="AT85" s="180">
        <v>0.0</v>
      </c>
      <c r="AU85" s="180">
        <v>0.0</v>
      </c>
      <c r="AV85" s="180">
        <v>0.0</v>
      </c>
      <c r="AW85" s="180">
        <v>0.0</v>
      </c>
      <c r="AX85" s="180">
        <v>0.0</v>
      </c>
      <c r="AY85" s="180">
        <v>0.0</v>
      </c>
      <c r="AZ85" s="180">
        <v>510.11883000000006</v>
      </c>
      <c r="BA85" s="180">
        <v>0.0</v>
      </c>
      <c r="BB85" s="180">
        <v>0.0</v>
      </c>
      <c r="BC85" s="180">
        <v>0.0</v>
      </c>
      <c r="BD85" s="180">
        <v>0.0</v>
      </c>
      <c r="BE85" s="180">
        <v>0.0</v>
      </c>
      <c r="BF85" s="180">
        <v>0.0</v>
      </c>
      <c r="BG85" s="180">
        <v>0.0</v>
      </c>
      <c r="BH85" s="180">
        <v>0.0</v>
      </c>
      <c r="BI85" s="180">
        <v>0.0</v>
      </c>
      <c r="BJ85" s="180">
        <v>0.0</v>
      </c>
      <c r="BK85" s="180">
        <v>0.0</v>
      </c>
      <c r="BL85" s="180">
        <v>0.0</v>
      </c>
      <c r="BM85" s="180">
        <v>0.0</v>
      </c>
      <c r="BN85" s="180">
        <v>0.0</v>
      </c>
      <c r="BO85" s="180">
        <v>0.0</v>
      </c>
      <c r="BP85" s="180">
        <v>0.0</v>
      </c>
      <c r="BQ85" s="180">
        <v>0.0</v>
      </c>
      <c r="BR85" s="180">
        <v>0.0</v>
      </c>
      <c r="BS85" s="180">
        <v>0.0</v>
      </c>
      <c r="BT85" s="180">
        <v>0.0</v>
      </c>
      <c r="BU85" s="180">
        <v>0.0</v>
      </c>
      <c r="BV85" s="180">
        <v>0.0</v>
      </c>
      <c r="BW85" s="180">
        <v>0.0</v>
      </c>
      <c r="BX85" s="180">
        <v>0.0</v>
      </c>
      <c r="BY85" s="180">
        <v>0.0</v>
      </c>
      <c r="BZ85" s="180">
        <v>0.0</v>
      </c>
      <c r="CA85" s="180">
        <v>0.0</v>
      </c>
      <c r="CB85" s="180">
        <v>0.0</v>
      </c>
      <c r="CC85" s="180">
        <v>0.0</v>
      </c>
      <c r="CD85" s="180">
        <v>0.0</v>
      </c>
      <c r="CE85" s="180">
        <v>0.0</v>
      </c>
      <c r="CF85" s="180">
        <v>0.0</v>
      </c>
      <c r="CG85" s="180">
        <v>0.0</v>
      </c>
      <c r="CH85" s="180">
        <v>980.6167800000001</v>
      </c>
      <c r="CI85" s="180">
        <v>0.0</v>
      </c>
      <c r="CJ85" s="180">
        <v>0.0</v>
      </c>
      <c r="CK85" s="180">
        <v>0.0</v>
      </c>
      <c r="CL85" s="180">
        <v>0.0</v>
      </c>
      <c r="CM85" s="180">
        <v>0.0</v>
      </c>
      <c r="CN85" s="180">
        <v>0.0</v>
      </c>
      <c r="CO85" s="180">
        <v>0.0</v>
      </c>
      <c r="CP85" s="180">
        <v>0.0</v>
      </c>
      <c r="CQ85" s="180">
        <v>423.48150000000004</v>
      </c>
      <c r="CR85" s="180">
        <v>0.0</v>
      </c>
      <c r="CS85" s="180">
        <v>0.0</v>
      </c>
      <c r="CT85" s="180">
        <v>0.0</v>
      </c>
      <c r="CU85" s="180">
        <v>0.0</v>
      </c>
      <c r="CV85" s="180">
        <v>0.0</v>
      </c>
      <c r="CW85" s="180">
        <v>0.0</v>
      </c>
      <c r="CX85" s="180">
        <v>0.0</v>
      </c>
      <c r="CY85" s="180">
        <v>0.0</v>
      </c>
      <c r="CZ85" s="180">
        <v>0.0</v>
      </c>
      <c r="DA85" s="180">
        <v>0.0</v>
      </c>
      <c r="DB85" s="180">
        <v>408.1272</v>
      </c>
      <c r="DC85" s="180">
        <v>0.0</v>
      </c>
      <c r="DD85" s="180">
        <v>0.0</v>
      </c>
      <c r="DE85" s="180">
        <v>0.0</v>
      </c>
      <c r="DF85" s="180">
        <v>572.010075</v>
      </c>
      <c r="DG85" s="180">
        <v>0.0</v>
      </c>
      <c r="DH85" s="180">
        <v>0.0</v>
      </c>
      <c r="DI85" s="180">
        <v>0.0</v>
      </c>
      <c r="DJ85" s="180">
        <v>0.0</v>
      </c>
      <c r="DK85" s="180">
        <v>0.0</v>
      </c>
      <c r="DL85" s="180">
        <v>0.0</v>
      </c>
      <c r="DM85" s="180">
        <v>0.0</v>
      </c>
      <c r="DN85" s="180">
        <v>936.0351000000003</v>
      </c>
      <c r="DO85" s="180">
        <v>0.0</v>
      </c>
      <c r="DP85" s="180">
        <v>0.0</v>
      </c>
      <c r="DQ85" s="180">
        <v>0.0</v>
      </c>
      <c r="DR85" s="180">
        <v>0.0</v>
      </c>
      <c r="DS85" s="180">
        <v>0.0</v>
      </c>
      <c r="DT85" s="180">
        <v>1144.0201500000003</v>
      </c>
      <c r="DU85" s="180">
        <v>0.0</v>
      </c>
      <c r="DV85" s="180">
        <v>0.0</v>
      </c>
      <c r="DW85" s="180">
        <v>0.0</v>
      </c>
      <c r="DX85" s="180">
        <v>0.0</v>
      </c>
      <c r="DY85" s="180">
        <v>0.0</v>
      </c>
      <c r="DZ85" s="180">
        <v>1414.73592</v>
      </c>
      <c r="EA85" s="180">
        <v>0.0</v>
      </c>
      <c r="EB85" s="180">
        <v>0.0</v>
      </c>
      <c r="EC85" s="180">
        <v>0.0</v>
      </c>
      <c r="ED85" s="180">
        <v>0.0</v>
      </c>
      <c r="EE85" s="180">
        <v>0.0</v>
      </c>
      <c r="EF85" s="180">
        <v>0.0</v>
      </c>
      <c r="EG85" s="180">
        <v>0.0</v>
      </c>
      <c r="EH85" s="180">
        <v>0.0</v>
      </c>
      <c r="EI85" s="180">
        <v>0.0</v>
      </c>
      <c r="EJ85" s="180">
        <v>0.0</v>
      </c>
      <c r="EK85" s="375">
        <v>0.0</v>
      </c>
      <c r="EL85" s="50">
        <v>1811084.0</v>
      </c>
      <c r="EM85" s="376">
        <f t="shared" si="1"/>
        <v>8376.102735</v>
      </c>
    </row>
    <row r="86">
      <c r="A86" s="50">
        <v>1811085.0</v>
      </c>
      <c r="B86" s="374">
        <v>0.0</v>
      </c>
      <c r="C86" s="180">
        <v>0.0</v>
      </c>
      <c r="D86" s="180">
        <v>0.0</v>
      </c>
      <c r="E86" s="180">
        <v>0.0</v>
      </c>
      <c r="F86" s="180">
        <v>0.0</v>
      </c>
      <c r="G86" s="180">
        <v>0.0</v>
      </c>
      <c r="H86" s="180">
        <v>0.0</v>
      </c>
      <c r="I86" s="180">
        <v>0.0</v>
      </c>
      <c r="J86" s="180">
        <v>0.0</v>
      </c>
      <c r="K86" s="180">
        <v>0.0</v>
      </c>
      <c r="L86" s="180">
        <v>0.0</v>
      </c>
      <c r="M86" s="180">
        <v>0.0</v>
      </c>
      <c r="N86" s="180">
        <v>0.0</v>
      </c>
      <c r="O86" s="180">
        <v>0.0</v>
      </c>
      <c r="P86" s="180">
        <v>0.0</v>
      </c>
      <c r="Q86" s="180">
        <v>0.0</v>
      </c>
      <c r="R86" s="180">
        <v>0.0</v>
      </c>
      <c r="S86" s="180">
        <v>0.0</v>
      </c>
      <c r="T86" s="180">
        <v>0.0</v>
      </c>
      <c r="U86" s="180">
        <v>0.0</v>
      </c>
      <c r="V86" s="180">
        <v>0.0</v>
      </c>
      <c r="W86" s="180">
        <v>0.0</v>
      </c>
      <c r="X86" s="180">
        <v>0.0</v>
      </c>
      <c r="Y86" s="180">
        <v>0.0</v>
      </c>
      <c r="Z86" s="180">
        <v>0.0</v>
      </c>
      <c r="AA86" s="180">
        <v>0.0</v>
      </c>
      <c r="AB86" s="180">
        <v>0.0</v>
      </c>
      <c r="AC86" s="180">
        <v>0.0</v>
      </c>
      <c r="AD86" s="180">
        <v>0.0</v>
      </c>
      <c r="AE86" s="180">
        <v>0.0</v>
      </c>
      <c r="AF86" s="180">
        <v>14.8941</v>
      </c>
      <c r="AG86" s="180">
        <v>0.0</v>
      </c>
      <c r="AH86" s="180">
        <v>0.0</v>
      </c>
      <c r="AI86" s="180">
        <v>0.0</v>
      </c>
      <c r="AJ86" s="180">
        <v>0.0</v>
      </c>
      <c r="AK86" s="180">
        <v>0.0</v>
      </c>
      <c r="AL86" s="180">
        <v>0.0</v>
      </c>
      <c r="AM86" s="180">
        <v>0.0</v>
      </c>
      <c r="AN86" s="180">
        <v>16.54848</v>
      </c>
      <c r="AO86" s="180">
        <v>0.0</v>
      </c>
      <c r="AP86" s="180">
        <v>0.0</v>
      </c>
      <c r="AQ86" s="180">
        <v>0.0</v>
      </c>
      <c r="AR86" s="180">
        <v>0.0</v>
      </c>
      <c r="AS86" s="180">
        <v>0.0</v>
      </c>
      <c r="AT86" s="180">
        <v>0.0</v>
      </c>
      <c r="AU86" s="180">
        <v>0.0</v>
      </c>
      <c r="AV86" s="180">
        <v>0.0</v>
      </c>
      <c r="AW86" s="180">
        <v>0.0</v>
      </c>
      <c r="AX86" s="180">
        <v>0.0</v>
      </c>
      <c r="AY86" s="180">
        <v>0.0</v>
      </c>
      <c r="AZ86" s="180">
        <v>8.07417</v>
      </c>
      <c r="BA86" s="180">
        <v>0.0</v>
      </c>
      <c r="BB86" s="180">
        <v>0.0</v>
      </c>
      <c r="BC86" s="180">
        <v>0.0</v>
      </c>
      <c r="BD86" s="180">
        <v>0.0</v>
      </c>
      <c r="BE86" s="180">
        <v>0.0</v>
      </c>
      <c r="BF86" s="180">
        <v>0.0</v>
      </c>
      <c r="BG86" s="180">
        <v>0.0</v>
      </c>
      <c r="BH86" s="180">
        <v>0.0</v>
      </c>
      <c r="BI86" s="180">
        <v>0.0</v>
      </c>
      <c r="BJ86" s="180">
        <v>0.0</v>
      </c>
      <c r="BK86" s="180">
        <v>0.0</v>
      </c>
      <c r="BL86" s="180">
        <v>0.0</v>
      </c>
      <c r="BM86" s="180">
        <v>0.0</v>
      </c>
      <c r="BN86" s="180">
        <v>0.0</v>
      </c>
      <c r="BO86" s="180">
        <v>0.0</v>
      </c>
      <c r="BP86" s="180">
        <v>0.0</v>
      </c>
      <c r="BQ86" s="180">
        <v>0.0</v>
      </c>
      <c r="BR86" s="180">
        <v>0.0</v>
      </c>
      <c r="BS86" s="180">
        <v>0.0</v>
      </c>
      <c r="BT86" s="180">
        <v>0.0</v>
      </c>
      <c r="BU86" s="180">
        <v>0.0</v>
      </c>
      <c r="BV86" s="180">
        <v>0.0</v>
      </c>
      <c r="BW86" s="180">
        <v>0.0</v>
      </c>
      <c r="BX86" s="180">
        <v>0.0</v>
      </c>
      <c r="BY86" s="180">
        <v>0.0</v>
      </c>
      <c r="BZ86" s="180">
        <v>0.0</v>
      </c>
      <c r="CA86" s="180">
        <v>0.0</v>
      </c>
      <c r="CB86" s="180">
        <v>0.0</v>
      </c>
      <c r="CC86" s="180">
        <v>0.0</v>
      </c>
      <c r="CD86" s="180">
        <v>0.0</v>
      </c>
      <c r="CE86" s="180">
        <v>0.0</v>
      </c>
      <c r="CF86" s="180">
        <v>0.0</v>
      </c>
      <c r="CG86" s="180">
        <v>0.0</v>
      </c>
      <c r="CH86" s="180">
        <v>15.521220000000001</v>
      </c>
      <c r="CI86" s="180">
        <v>0.0</v>
      </c>
      <c r="CJ86" s="180">
        <v>0.0</v>
      </c>
      <c r="CK86" s="180">
        <v>0.0</v>
      </c>
      <c r="CL86" s="180">
        <v>0.0</v>
      </c>
      <c r="CM86" s="180">
        <v>0.0</v>
      </c>
      <c r="CN86" s="180">
        <v>0.0</v>
      </c>
      <c r="CO86" s="180">
        <v>0.0</v>
      </c>
      <c r="CP86" s="180">
        <v>0.0</v>
      </c>
      <c r="CQ86" s="180">
        <v>6.6690000000000005</v>
      </c>
      <c r="CR86" s="180">
        <v>0.0</v>
      </c>
      <c r="CS86" s="180">
        <v>0.0</v>
      </c>
      <c r="CT86" s="180">
        <v>0.0</v>
      </c>
      <c r="CU86" s="180">
        <v>0.0</v>
      </c>
      <c r="CV86" s="180">
        <v>0.0</v>
      </c>
      <c r="CW86" s="180">
        <v>0.0</v>
      </c>
      <c r="CX86" s="180">
        <v>0.0</v>
      </c>
      <c r="CY86" s="180">
        <v>0.0</v>
      </c>
      <c r="CZ86" s="180">
        <v>0.0</v>
      </c>
      <c r="DA86" s="180">
        <v>0.0</v>
      </c>
      <c r="DB86" s="180">
        <v>6.4272</v>
      </c>
      <c r="DC86" s="180">
        <v>0.0</v>
      </c>
      <c r="DD86" s="180">
        <v>0.0</v>
      </c>
      <c r="DE86" s="180">
        <v>0.0</v>
      </c>
      <c r="DF86" s="180">
        <v>9.029475</v>
      </c>
      <c r="DG86" s="180">
        <v>0.0</v>
      </c>
      <c r="DH86" s="180">
        <v>0.0</v>
      </c>
      <c r="DI86" s="180">
        <v>0.0</v>
      </c>
      <c r="DJ86" s="180">
        <v>0.0</v>
      </c>
      <c r="DK86" s="180">
        <v>0.0</v>
      </c>
      <c r="DL86" s="180">
        <v>0.0</v>
      </c>
      <c r="DM86" s="180">
        <v>0.0</v>
      </c>
      <c r="DN86" s="180">
        <v>14.639625000000004</v>
      </c>
      <c r="DO86" s="180">
        <v>0.0</v>
      </c>
      <c r="DP86" s="180">
        <v>0.0</v>
      </c>
      <c r="DQ86" s="180">
        <v>0.0</v>
      </c>
      <c r="DR86" s="180">
        <v>0.0</v>
      </c>
      <c r="DS86" s="180">
        <v>0.0</v>
      </c>
      <c r="DT86" s="180">
        <v>18.0999</v>
      </c>
      <c r="DU86" s="180">
        <v>0.0</v>
      </c>
      <c r="DV86" s="180">
        <v>0.0</v>
      </c>
      <c r="DW86" s="180">
        <v>0.0</v>
      </c>
      <c r="DX86" s="180">
        <v>0.0</v>
      </c>
      <c r="DY86" s="180">
        <v>0.0</v>
      </c>
      <c r="DZ86" s="180">
        <v>0.0</v>
      </c>
      <c r="EA86" s="180">
        <v>21.660210000000003</v>
      </c>
      <c r="EB86" s="180">
        <v>0.0</v>
      </c>
      <c r="EC86" s="180">
        <v>0.0</v>
      </c>
      <c r="ED86" s="180">
        <v>0.0</v>
      </c>
      <c r="EE86" s="180">
        <v>0.0</v>
      </c>
      <c r="EF86" s="180">
        <v>0.0</v>
      </c>
      <c r="EG86" s="180">
        <v>0.0</v>
      </c>
      <c r="EH86" s="180">
        <v>0.0</v>
      </c>
      <c r="EI86" s="180">
        <v>0.0</v>
      </c>
      <c r="EJ86" s="180">
        <v>0.0</v>
      </c>
      <c r="EK86" s="375">
        <v>0.0</v>
      </c>
      <c r="EL86" s="50">
        <v>1811085.0</v>
      </c>
      <c r="EM86" s="376">
        <f t="shared" si="1"/>
        <v>131.56338</v>
      </c>
    </row>
    <row r="87">
      <c r="A87" s="50">
        <v>1811086.0</v>
      </c>
      <c r="B87" s="374">
        <v>0.0</v>
      </c>
      <c r="C87" s="180">
        <v>0.0</v>
      </c>
      <c r="D87" s="180">
        <v>0.0</v>
      </c>
      <c r="E87" s="180">
        <v>0.0</v>
      </c>
      <c r="F87" s="180">
        <v>0.0</v>
      </c>
      <c r="G87" s="180">
        <v>0.0</v>
      </c>
      <c r="H87" s="180">
        <v>0.0</v>
      </c>
      <c r="I87" s="180">
        <v>0.0</v>
      </c>
      <c r="J87" s="180">
        <v>0.0</v>
      </c>
      <c r="K87" s="180">
        <v>0.0</v>
      </c>
      <c r="L87" s="180">
        <v>0.0</v>
      </c>
      <c r="M87" s="180">
        <v>0.0</v>
      </c>
      <c r="N87" s="180">
        <v>0.0</v>
      </c>
      <c r="O87" s="180">
        <v>0.0</v>
      </c>
      <c r="P87" s="180">
        <v>0.0</v>
      </c>
      <c r="Q87" s="180">
        <v>0.0</v>
      </c>
      <c r="R87" s="180">
        <v>0.0</v>
      </c>
      <c r="S87" s="180">
        <v>0.0</v>
      </c>
      <c r="T87" s="180">
        <v>0.0</v>
      </c>
      <c r="U87" s="180">
        <v>0.0</v>
      </c>
      <c r="V87" s="180">
        <v>0.0</v>
      </c>
      <c r="W87" s="180">
        <v>0.0</v>
      </c>
      <c r="X87" s="180">
        <v>0.0</v>
      </c>
      <c r="Y87" s="180">
        <v>0.0</v>
      </c>
      <c r="Z87" s="180">
        <v>0.0</v>
      </c>
      <c r="AA87" s="180">
        <v>0.0</v>
      </c>
      <c r="AB87" s="180">
        <v>0.0</v>
      </c>
      <c r="AC87" s="180">
        <v>0.0</v>
      </c>
      <c r="AD87" s="180">
        <v>0.0</v>
      </c>
      <c r="AE87" s="180">
        <v>0.0</v>
      </c>
      <c r="AF87" s="180">
        <v>303.8841</v>
      </c>
      <c r="AG87" s="180">
        <v>0.0</v>
      </c>
      <c r="AH87" s="180">
        <v>0.0</v>
      </c>
      <c r="AI87" s="180">
        <v>0.0</v>
      </c>
      <c r="AJ87" s="180">
        <v>0.0</v>
      </c>
      <c r="AK87" s="180">
        <v>0.0</v>
      </c>
      <c r="AL87" s="180">
        <v>0.0</v>
      </c>
      <c r="AM87" s="180">
        <v>0.0</v>
      </c>
      <c r="AN87" s="180">
        <v>337.78368</v>
      </c>
      <c r="AO87" s="180">
        <v>0.0</v>
      </c>
      <c r="AP87" s="180">
        <v>0.0</v>
      </c>
      <c r="AQ87" s="180">
        <v>0.0</v>
      </c>
      <c r="AR87" s="180">
        <v>0.0</v>
      </c>
      <c r="AS87" s="180">
        <v>0.0</v>
      </c>
      <c r="AT87" s="180">
        <v>0.0</v>
      </c>
      <c r="AU87" s="180">
        <v>0.0</v>
      </c>
      <c r="AV87" s="180">
        <v>0.0</v>
      </c>
      <c r="AW87" s="180">
        <v>0.0</v>
      </c>
      <c r="AX87" s="180">
        <v>0.0</v>
      </c>
      <c r="AY87" s="180">
        <v>0.0</v>
      </c>
      <c r="AZ87" s="180">
        <v>164.73717</v>
      </c>
      <c r="BA87" s="180">
        <v>0.0</v>
      </c>
      <c r="BB87" s="180">
        <v>0.0</v>
      </c>
      <c r="BC87" s="180">
        <v>0.0</v>
      </c>
      <c r="BD87" s="180">
        <v>0.0</v>
      </c>
      <c r="BE87" s="180">
        <v>0.0</v>
      </c>
      <c r="BF87" s="180">
        <v>0.0</v>
      </c>
      <c r="BG87" s="180">
        <v>0.0</v>
      </c>
      <c r="BH87" s="180">
        <v>0.0</v>
      </c>
      <c r="BI87" s="180">
        <v>0.0</v>
      </c>
      <c r="BJ87" s="180">
        <v>0.0</v>
      </c>
      <c r="BK87" s="180">
        <v>0.0</v>
      </c>
      <c r="BL87" s="180">
        <v>0.0</v>
      </c>
      <c r="BM87" s="180">
        <v>0.0</v>
      </c>
      <c r="BN87" s="180">
        <v>0.0</v>
      </c>
      <c r="BO87" s="180">
        <v>0.0</v>
      </c>
      <c r="BP87" s="180">
        <v>0.0</v>
      </c>
      <c r="BQ87" s="180">
        <v>0.0</v>
      </c>
      <c r="BR87" s="180">
        <v>0.0</v>
      </c>
      <c r="BS87" s="180">
        <v>0.0</v>
      </c>
      <c r="BT87" s="180">
        <v>0.0</v>
      </c>
      <c r="BU87" s="180">
        <v>0.0</v>
      </c>
      <c r="BV87" s="180">
        <v>0.0</v>
      </c>
      <c r="BW87" s="180">
        <v>0.0</v>
      </c>
      <c r="BX87" s="180">
        <v>0.0</v>
      </c>
      <c r="BY87" s="180">
        <v>0.0</v>
      </c>
      <c r="BZ87" s="180">
        <v>0.0</v>
      </c>
      <c r="CA87" s="180">
        <v>0.0</v>
      </c>
      <c r="CB87" s="180">
        <v>0.0</v>
      </c>
      <c r="CC87" s="180">
        <v>0.0</v>
      </c>
      <c r="CD87" s="180">
        <v>0.0</v>
      </c>
      <c r="CE87" s="180">
        <v>0.0</v>
      </c>
      <c r="CF87" s="180">
        <v>0.0</v>
      </c>
      <c r="CG87" s="180">
        <v>0.0</v>
      </c>
      <c r="CH87" s="180">
        <v>316.67922</v>
      </c>
      <c r="CI87" s="180">
        <v>0.0</v>
      </c>
      <c r="CJ87" s="180">
        <v>0.0</v>
      </c>
      <c r="CK87" s="180">
        <v>0.0</v>
      </c>
      <c r="CL87" s="180">
        <v>0.0</v>
      </c>
      <c r="CM87" s="180">
        <v>0.0</v>
      </c>
      <c r="CN87" s="180">
        <v>0.0</v>
      </c>
      <c r="CO87" s="180">
        <v>0.0</v>
      </c>
      <c r="CP87" s="180">
        <v>0.0</v>
      </c>
      <c r="CQ87" s="180">
        <v>136.7145</v>
      </c>
      <c r="CR87" s="180">
        <v>0.0</v>
      </c>
      <c r="CS87" s="180">
        <v>0.0</v>
      </c>
      <c r="CT87" s="180">
        <v>0.0</v>
      </c>
      <c r="CU87" s="180">
        <v>0.0</v>
      </c>
      <c r="CV87" s="180">
        <v>0.0</v>
      </c>
      <c r="CW87" s="180">
        <v>0.0</v>
      </c>
      <c r="CX87" s="180">
        <v>0.0</v>
      </c>
      <c r="CY87" s="180">
        <v>0.0</v>
      </c>
      <c r="CZ87" s="180">
        <v>0.0</v>
      </c>
      <c r="DA87" s="180">
        <v>0.0</v>
      </c>
      <c r="DB87" s="180">
        <v>131.7576</v>
      </c>
      <c r="DC87" s="180">
        <v>0.0</v>
      </c>
      <c r="DD87" s="180">
        <v>0.0</v>
      </c>
      <c r="DE87" s="180">
        <v>0.0</v>
      </c>
      <c r="DF87" s="180">
        <v>184.745925</v>
      </c>
      <c r="DG87" s="180">
        <v>0.0</v>
      </c>
      <c r="DH87" s="180">
        <v>0.0</v>
      </c>
      <c r="DI87" s="180">
        <v>0.0</v>
      </c>
      <c r="DJ87" s="180">
        <v>0.0</v>
      </c>
      <c r="DK87" s="180">
        <v>0.0</v>
      </c>
      <c r="DL87" s="180">
        <v>0.0</v>
      </c>
      <c r="DM87" s="180">
        <v>0.0</v>
      </c>
      <c r="DN87" s="180">
        <v>302.2519500000001</v>
      </c>
      <c r="DO87" s="180">
        <v>0.0</v>
      </c>
      <c r="DP87" s="180">
        <v>0.0</v>
      </c>
      <c r="DQ87" s="180">
        <v>0.0</v>
      </c>
      <c r="DR87" s="180">
        <v>0.0</v>
      </c>
      <c r="DS87" s="180">
        <v>0.0</v>
      </c>
      <c r="DT87" s="180">
        <v>369.4509000000001</v>
      </c>
      <c r="DU87" s="180">
        <v>0.0</v>
      </c>
      <c r="DV87" s="180">
        <v>0.0</v>
      </c>
      <c r="DW87" s="180">
        <v>0.0</v>
      </c>
      <c r="DX87" s="180">
        <v>0.0</v>
      </c>
      <c r="DY87" s="180">
        <v>0.0</v>
      </c>
      <c r="DZ87" s="180">
        <v>0.0</v>
      </c>
      <c r="EA87" s="180">
        <v>443.377935</v>
      </c>
      <c r="EB87" s="180">
        <v>0.0</v>
      </c>
      <c r="EC87" s="180">
        <v>0.0</v>
      </c>
      <c r="ED87" s="180">
        <v>0.0</v>
      </c>
      <c r="EE87" s="180">
        <v>0.0</v>
      </c>
      <c r="EF87" s="180">
        <v>0.0</v>
      </c>
      <c r="EG87" s="180">
        <v>0.0</v>
      </c>
      <c r="EH87" s="180">
        <v>0.0</v>
      </c>
      <c r="EI87" s="180">
        <v>0.0</v>
      </c>
      <c r="EJ87" s="180">
        <v>0.0</v>
      </c>
      <c r="EK87" s="375">
        <v>0.0</v>
      </c>
      <c r="EL87" s="50">
        <v>1811086.0</v>
      </c>
      <c r="EM87" s="376">
        <f t="shared" si="1"/>
        <v>2691.38298</v>
      </c>
    </row>
    <row r="88">
      <c r="A88" s="50">
        <v>1811087.0</v>
      </c>
      <c r="B88" s="374">
        <v>0.0</v>
      </c>
      <c r="C88" s="180">
        <v>0.0</v>
      </c>
      <c r="D88" s="180">
        <v>0.0</v>
      </c>
      <c r="E88" s="180">
        <v>0.0</v>
      </c>
      <c r="F88" s="180">
        <v>0.0</v>
      </c>
      <c r="G88" s="180">
        <v>0.0</v>
      </c>
      <c r="H88" s="180">
        <v>0.0</v>
      </c>
      <c r="I88" s="180">
        <v>0.0</v>
      </c>
      <c r="J88" s="180">
        <v>0.0</v>
      </c>
      <c r="K88" s="180">
        <v>0.0</v>
      </c>
      <c r="L88" s="180">
        <v>0.0</v>
      </c>
      <c r="M88" s="180">
        <v>0.0</v>
      </c>
      <c r="N88" s="180">
        <v>0.0</v>
      </c>
      <c r="O88" s="180">
        <v>0.0</v>
      </c>
      <c r="P88" s="180">
        <v>0.0</v>
      </c>
      <c r="Q88" s="180">
        <v>0.0</v>
      </c>
      <c r="R88" s="180">
        <v>0.0</v>
      </c>
      <c r="S88" s="180">
        <v>0.0</v>
      </c>
      <c r="T88" s="180">
        <v>0.0</v>
      </c>
      <c r="U88" s="180">
        <v>0.0</v>
      </c>
      <c r="V88" s="180">
        <v>0.0</v>
      </c>
      <c r="W88" s="180">
        <v>0.0</v>
      </c>
      <c r="X88" s="180">
        <v>0.0</v>
      </c>
      <c r="Y88" s="180">
        <v>0.0</v>
      </c>
      <c r="Z88" s="180">
        <v>0.0</v>
      </c>
      <c r="AA88" s="180">
        <v>0.0</v>
      </c>
      <c r="AB88" s="180">
        <v>0.0</v>
      </c>
      <c r="AC88" s="180">
        <v>0.0</v>
      </c>
      <c r="AD88" s="180">
        <v>0.0</v>
      </c>
      <c r="AE88" s="180">
        <v>0.0</v>
      </c>
      <c r="AF88" s="180">
        <v>540.8558999999999</v>
      </c>
      <c r="AG88" s="180">
        <v>0.0</v>
      </c>
      <c r="AH88" s="180">
        <v>0.0</v>
      </c>
      <c r="AI88" s="180">
        <v>0.0</v>
      </c>
      <c r="AJ88" s="180">
        <v>0.0</v>
      </c>
      <c r="AK88" s="180">
        <v>0.0</v>
      </c>
      <c r="AL88" s="180">
        <v>0.0</v>
      </c>
      <c r="AM88" s="180">
        <v>0.0</v>
      </c>
      <c r="AN88" s="180">
        <v>601.34256</v>
      </c>
      <c r="AO88" s="180">
        <v>0.0</v>
      </c>
      <c r="AP88" s="180">
        <v>0.0</v>
      </c>
      <c r="AQ88" s="180">
        <v>0.0</v>
      </c>
      <c r="AR88" s="180">
        <v>0.0</v>
      </c>
      <c r="AS88" s="180">
        <v>0.0</v>
      </c>
      <c r="AT88" s="180">
        <v>0.0</v>
      </c>
      <c r="AU88" s="180">
        <v>0.0</v>
      </c>
      <c r="AV88" s="180">
        <v>0.0</v>
      </c>
      <c r="AW88" s="180">
        <v>0.0</v>
      </c>
      <c r="AX88" s="180">
        <v>0.0</v>
      </c>
      <c r="AY88" s="180">
        <v>0.0</v>
      </c>
      <c r="AZ88" s="180">
        <v>293.20083</v>
      </c>
      <c r="BA88" s="180">
        <v>0.0</v>
      </c>
      <c r="BB88" s="180">
        <v>0.0</v>
      </c>
      <c r="BC88" s="180">
        <v>0.0</v>
      </c>
      <c r="BD88" s="180">
        <v>0.0</v>
      </c>
      <c r="BE88" s="180">
        <v>0.0</v>
      </c>
      <c r="BF88" s="180">
        <v>0.0</v>
      </c>
      <c r="BG88" s="180">
        <v>0.0</v>
      </c>
      <c r="BH88" s="180">
        <v>0.0</v>
      </c>
      <c r="BI88" s="180">
        <v>0.0</v>
      </c>
      <c r="BJ88" s="180">
        <v>0.0</v>
      </c>
      <c r="BK88" s="180">
        <v>0.0</v>
      </c>
      <c r="BL88" s="180">
        <v>0.0</v>
      </c>
      <c r="BM88" s="180">
        <v>0.0</v>
      </c>
      <c r="BN88" s="180">
        <v>0.0</v>
      </c>
      <c r="BO88" s="180">
        <v>0.0</v>
      </c>
      <c r="BP88" s="180">
        <v>0.0</v>
      </c>
      <c r="BQ88" s="180">
        <v>0.0</v>
      </c>
      <c r="BR88" s="180">
        <v>0.0</v>
      </c>
      <c r="BS88" s="180">
        <v>0.0</v>
      </c>
      <c r="BT88" s="180">
        <v>0.0</v>
      </c>
      <c r="BU88" s="180">
        <v>0.0</v>
      </c>
      <c r="BV88" s="180">
        <v>0.0</v>
      </c>
      <c r="BW88" s="180">
        <v>0.0</v>
      </c>
      <c r="BX88" s="180">
        <v>0.0</v>
      </c>
      <c r="BY88" s="180">
        <v>0.0</v>
      </c>
      <c r="BZ88" s="180">
        <v>0.0</v>
      </c>
      <c r="CA88" s="180">
        <v>0.0</v>
      </c>
      <c r="CB88" s="180">
        <v>0.0</v>
      </c>
      <c r="CC88" s="180">
        <v>0.0</v>
      </c>
      <c r="CD88" s="180">
        <v>0.0</v>
      </c>
      <c r="CE88" s="180">
        <v>0.0</v>
      </c>
      <c r="CF88" s="180">
        <v>0.0</v>
      </c>
      <c r="CG88" s="180">
        <v>0.0</v>
      </c>
      <c r="CH88" s="180">
        <v>563.62878</v>
      </c>
      <c r="CI88" s="180">
        <v>0.0</v>
      </c>
      <c r="CJ88" s="180">
        <v>0.0</v>
      </c>
      <c r="CK88" s="180">
        <v>0.0</v>
      </c>
      <c r="CL88" s="180">
        <v>0.0</v>
      </c>
      <c r="CM88" s="180">
        <v>0.0</v>
      </c>
      <c r="CN88" s="180">
        <v>0.0</v>
      </c>
      <c r="CO88" s="180">
        <v>0.0</v>
      </c>
      <c r="CP88" s="180">
        <v>0.0</v>
      </c>
      <c r="CQ88" s="180">
        <v>243.4185</v>
      </c>
      <c r="CR88" s="180">
        <v>0.0</v>
      </c>
      <c r="CS88" s="180">
        <v>0.0</v>
      </c>
      <c r="CT88" s="180">
        <v>0.0</v>
      </c>
      <c r="CU88" s="180">
        <v>0.0</v>
      </c>
      <c r="CV88" s="180">
        <v>0.0</v>
      </c>
      <c r="CW88" s="180">
        <v>0.0</v>
      </c>
      <c r="CX88" s="180">
        <v>0.0</v>
      </c>
      <c r="CY88" s="180">
        <v>0.0</v>
      </c>
      <c r="CZ88" s="180">
        <v>0.0</v>
      </c>
      <c r="DA88" s="180">
        <v>0.0</v>
      </c>
      <c r="DB88" s="180">
        <v>234.59280000000004</v>
      </c>
      <c r="DC88" s="180">
        <v>0.0</v>
      </c>
      <c r="DD88" s="180">
        <v>0.0</v>
      </c>
      <c r="DE88" s="180">
        <v>0.0</v>
      </c>
      <c r="DF88" s="180">
        <v>328.78755</v>
      </c>
      <c r="DG88" s="180">
        <v>0.0</v>
      </c>
      <c r="DH88" s="180">
        <v>0.0</v>
      </c>
      <c r="DI88" s="180">
        <v>0.0</v>
      </c>
      <c r="DJ88" s="180">
        <v>0.0</v>
      </c>
      <c r="DK88" s="180">
        <v>0.0</v>
      </c>
      <c r="DL88" s="180">
        <v>0.0</v>
      </c>
      <c r="DM88" s="180">
        <v>0.0</v>
      </c>
      <c r="DN88" s="180">
        <v>538.0625250000002</v>
      </c>
      <c r="DO88" s="180">
        <v>0.0</v>
      </c>
      <c r="DP88" s="180">
        <v>0.0</v>
      </c>
      <c r="DQ88" s="180">
        <v>0.0</v>
      </c>
      <c r="DR88" s="180">
        <v>0.0</v>
      </c>
      <c r="DS88" s="180">
        <v>0.0</v>
      </c>
      <c r="DT88" s="180">
        <v>657.7184250000001</v>
      </c>
      <c r="DU88" s="180">
        <v>0.0</v>
      </c>
      <c r="DV88" s="180">
        <v>0.0</v>
      </c>
      <c r="DW88" s="180">
        <v>0.0</v>
      </c>
      <c r="DX88" s="180">
        <v>0.0</v>
      </c>
      <c r="DY88" s="180">
        <v>0.0</v>
      </c>
      <c r="DZ88" s="180">
        <v>0.0</v>
      </c>
      <c r="EA88" s="180">
        <v>789.284925</v>
      </c>
      <c r="EB88" s="180">
        <v>0.0</v>
      </c>
      <c r="EC88" s="180">
        <v>0.0</v>
      </c>
      <c r="ED88" s="180">
        <v>0.0</v>
      </c>
      <c r="EE88" s="180">
        <v>0.0</v>
      </c>
      <c r="EF88" s="180">
        <v>0.0</v>
      </c>
      <c r="EG88" s="180">
        <v>0.0</v>
      </c>
      <c r="EH88" s="180">
        <v>0.0</v>
      </c>
      <c r="EI88" s="180">
        <v>0.0</v>
      </c>
      <c r="EJ88" s="180">
        <v>0.0</v>
      </c>
      <c r="EK88" s="375">
        <v>0.0</v>
      </c>
      <c r="EL88" s="50">
        <v>1811087.0</v>
      </c>
      <c r="EM88" s="376">
        <f t="shared" si="1"/>
        <v>4790.892795</v>
      </c>
    </row>
    <row r="89">
      <c r="A89" s="50">
        <v>1811088.0</v>
      </c>
      <c r="B89" s="374">
        <v>0.0</v>
      </c>
      <c r="C89" s="180">
        <v>0.0</v>
      </c>
      <c r="D89" s="180">
        <v>0.0</v>
      </c>
      <c r="E89" s="180">
        <v>0.0</v>
      </c>
      <c r="F89" s="180">
        <v>0.0</v>
      </c>
      <c r="G89" s="180">
        <v>0.0</v>
      </c>
      <c r="H89" s="180">
        <v>0.0</v>
      </c>
      <c r="I89" s="180">
        <v>0.0</v>
      </c>
      <c r="J89" s="180">
        <v>0.0</v>
      </c>
      <c r="K89" s="180">
        <v>0.0</v>
      </c>
      <c r="L89" s="180">
        <v>0.0</v>
      </c>
      <c r="M89" s="180">
        <v>0.0</v>
      </c>
      <c r="N89" s="180">
        <v>0.0</v>
      </c>
      <c r="O89" s="180">
        <v>0.0</v>
      </c>
      <c r="P89" s="180">
        <v>0.0</v>
      </c>
      <c r="Q89" s="180">
        <v>0.0</v>
      </c>
      <c r="R89" s="180">
        <v>0.0</v>
      </c>
      <c r="S89" s="180">
        <v>0.0</v>
      </c>
      <c r="T89" s="180">
        <v>0.0</v>
      </c>
      <c r="U89" s="180">
        <v>0.0</v>
      </c>
      <c r="V89" s="180">
        <v>0.0</v>
      </c>
      <c r="W89" s="180">
        <v>0.0</v>
      </c>
      <c r="X89" s="180">
        <v>0.0</v>
      </c>
      <c r="Y89" s="180">
        <v>0.0</v>
      </c>
      <c r="Z89" s="180">
        <v>0.0</v>
      </c>
      <c r="AA89" s="180">
        <v>0.0</v>
      </c>
      <c r="AB89" s="180">
        <v>0.0</v>
      </c>
      <c r="AC89" s="180">
        <v>0.0</v>
      </c>
      <c r="AD89" s="180">
        <v>0.0</v>
      </c>
      <c r="AE89" s="180">
        <v>0.0</v>
      </c>
      <c r="AF89" s="180">
        <v>385.24589999999995</v>
      </c>
      <c r="AG89" s="180">
        <v>0.0</v>
      </c>
      <c r="AH89" s="180">
        <v>0.0</v>
      </c>
      <c r="AI89" s="180">
        <v>0.0</v>
      </c>
      <c r="AJ89" s="180">
        <v>0.0</v>
      </c>
      <c r="AK89" s="180">
        <v>0.0</v>
      </c>
      <c r="AL89" s="180">
        <v>0.0</v>
      </c>
      <c r="AM89" s="180">
        <v>0.0</v>
      </c>
      <c r="AN89" s="180">
        <v>428.3136</v>
      </c>
      <c r="AO89" s="180">
        <v>0.0</v>
      </c>
      <c r="AP89" s="180">
        <v>0.0</v>
      </c>
      <c r="AQ89" s="180">
        <v>0.0</v>
      </c>
      <c r="AR89" s="180">
        <v>0.0</v>
      </c>
      <c r="AS89" s="180">
        <v>0.0</v>
      </c>
      <c r="AT89" s="180">
        <v>0.0</v>
      </c>
      <c r="AU89" s="180">
        <v>0.0</v>
      </c>
      <c r="AV89" s="180">
        <v>0.0</v>
      </c>
      <c r="AW89" s="180">
        <v>0.0</v>
      </c>
      <c r="AX89" s="180">
        <v>0.0</v>
      </c>
      <c r="AY89" s="180">
        <v>0.0</v>
      </c>
      <c r="AZ89" s="180">
        <v>208.84383</v>
      </c>
      <c r="BA89" s="180">
        <v>0.0</v>
      </c>
      <c r="BB89" s="180">
        <v>0.0</v>
      </c>
      <c r="BC89" s="180">
        <v>0.0</v>
      </c>
      <c r="BD89" s="180">
        <v>0.0</v>
      </c>
      <c r="BE89" s="180">
        <v>0.0</v>
      </c>
      <c r="BF89" s="180">
        <v>0.0</v>
      </c>
      <c r="BG89" s="180">
        <v>0.0</v>
      </c>
      <c r="BH89" s="180">
        <v>0.0</v>
      </c>
      <c r="BI89" s="180">
        <v>0.0</v>
      </c>
      <c r="BJ89" s="180">
        <v>0.0</v>
      </c>
      <c r="BK89" s="180">
        <v>0.0</v>
      </c>
      <c r="BL89" s="180">
        <v>0.0</v>
      </c>
      <c r="BM89" s="180">
        <v>0.0</v>
      </c>
      <c r="BN89" s="180">
        <v>0.0</v>
      </c>
      <c r="BO89" s="180">
        <v>0.0</v>
      </c>
      <c r="BP89" s="180">
        <v>0.0</v>
      </c>
      <c r="BQ89" s="180">
        <v>0.0</v>
      </c>
      <c r="BR89" s="180">
        <v>0.0</v>
      </c>
      <c r="BS89" s="180">
        <v>0.0</v>
      </c>
      <c r="BT89" s="180">
        <v>0.0</v>
      </c>
      <c r="BU89" s="180">
        <v>0.0</v>
      </c>
      <c r="BV89" s="180">
        <v>0.0</v>
      </c>
      <c r="BW89" s="180">
        <v>0.0</v>
      </c>
      <c r="BX89" s="180">
        <v>0.0</v>
      </c>
      <c r="BY89" s="180">
        <v>0.0</v>
      </c>
      <c r="BZ89" s="180">
        <v>0.0</v>
      </c>
      <c r="CA89" s="180">
        <v>0.0</v>
      </c>
      <c r="CB89" s="180">
        <v>0.0</v>
      </c>
      <c r="CC89" s="180">
        <v>0.0</v>
      </c>
      <c r="CD89" s="180">
        <v>0.0</v>
      </c>
      <c r="CE89" s="180">
        <v>0.0</v>
      </c>
      <c r="CF89" s="180">
        <v>0.0</v>
      </c>
      <c r="CG89" s="180">
        <v>0.0</v>
      </c>
      <c r="CH89" s="180">
        <v>401.46677999999997</v>
      </c>
      <c r="CI89" s="180">
        <v>0.0</v>
      </c>
      <c r="CJ89" s="180">
        <v>0.0</v>
      </c>
      <c r="CK89" s="180">
        <v>0.0</v>
      </c>
      <c r="CL89" s="180">
        <v>0.0</v>
      </c>
      <c r="CM89" s="180">
        <v>0.0</v>
      </c>
      <c r="CN89" s="180">
        <v>0.0</v>
      </c>
      <c r="CO89" s="180">
        <v>0.0</v>
      </c>
      <c r="CP89" s="180">
        <v>0.0</v>
      </c>
      <c r="CQ89" s="180">
        <v>173.394</v>
      </c>
      <c r="CR89" s="180">
        <v>0.0</v>
      </c>
      <c r="CS89" s="180">
        <v>0.0</v>
      </c>
      <c r="CT89" s="180">
        <v>0.0</v>
      </c>
      <c r="CU89" s="180">
        <v>0.0</v>
      </c>
      <c r="CV89" s="180">
        <v>0.0</v>
      </c>
      <c r="CW89" s="180">
        <v>0.0</v>
      </c>
      <c r="CX89" s="180">
        <v>0.0</v>
      </c>
      <c r="CY89" s="180">
        <v>0.0</v>
      </c>
      <c r="CZ89" s="180">
        <v>0.0</v>
      </c>
      <c r="DA89" s="180">
        <v>0.0</v>
      </c>
      <c r="DB89" s="180">
        <v>167.1072</v>
      </c>
      <c r="DC89" s="180">
        <v>0.0</v>
      </c>
      <c r="DD89" s="180">
        <v>0.0</v>
      </c>
      <c r="DE89" s="180">
        <v>0.0</v>
      </c>
      <c r="DF89" s="180">
        <v>0.0</v>
      </c>
      <c r="DG89" s="180">
        <v>231.96264</v>
      </c>
      <c r="DH89" s="180">
        <v>0.0</v>
      </c>
      <c r="DI89" s="180">
        <v>0.0</v>
      </c>
      <c r="DJ89" s="180">
        <v>0.0</v>
      </c>
      <c r="DK89" s="180">
        <v>0.0</v>
      </c>
      <c r="DL89" s="180">
        <v>0.0</v>
      </c>
      <c r="DM89" s="180">
        <v>0.0</v>
      </c>
      <c r="DN89" s="180">
        <v>0.0</v>
      </c>
      <c r="DO89" s="180">
        <v>376.03137000000004</v>
      </c>
      <c r="DP89" s="180">
        <v>0.0</v>
      </c>
      <c r="DQ89" s="180">
        <v>0.0</v>
      </c>
      <c r="DR89" s="180">
        <v>0.0</v>
      </c>
      <c r="DS89" s="180">
        <v>0.0</v>
      </c>
      <c r="DT89" s="180">
        <v>0.0</v>
      </c>
      <c r="DU89" s="180">
        <v>459.54480000000007</v>
      </c>
      <c r="DV89" s="180">
        <v>0.0</v>
      </c>
      <c r="DW89" s="180">
        <v>0.0</v>
      </c>
      <c r="DX89" s="180">
        <v>0.0</v>
      </c>
      <c r="DY89" s="180">
        <v>0.0</v>
      </c>
      <c r="DZ89" s="180">
        <v>0.0</v>
      </c>
      <c r="EA89" s="180">
        <v>562.180905</v>
      </c>
      <c r="EB89" s="180">
        <v>0.0</v>
      </c>
      <c r="EC89" s="180">
        <v>0.0</v>
      </c>
      <c r="ED89" s="180">
        <v>0.0</v>
      </c>
      <c r="EE89" s="180">
        <v>0.0</v>
      </c>
      <c r="EF89" s="180">
        <v>0.0</v>
      </c>
      <c r="EG89" s="180">
        <v>0.0</v>
      </c>
      <c r="EH89" s="180">
        <v>0.0</v>
      </c>
      <c r="EI89" s="180">
        <v>0.0</v>
      </c>
      <c r="EJ89" s="180">
        <v>0.0</v>
      </c>
      <c r="EK89" s="375">
        <v>0.0</v>
      </c>
      <c r="EL89" s="50">
        <v>1811088.0</v>
      </c>
      <c r="EM89" s="376">
        <f t="shared" si="1"/>
        <v>3394.091025</v>
      </c>
    </row>
    <row r="90">
      <c r="A90" s="50">
        <v>1811089.0</v>
      </c>
      <c r="B90" s="374">
        <v>0.0</v>
      </c>
      <c r="C90" s="180">
        <v>0.0</v>
      </c>
      <c r="D90" s="180">
        <v>0.0</v>
      </c>
      <c r="E90" s="180">
        <v>0.0</v>
      </c>
      <c r="F90" s="180">
        <v>0.0</v>
      </c>
      <c r="G90" s="180">
        <v>0.0</v>
      </c>
      <c r="H90" s="180">
        <v>0.0</v>
      </c>
      <c r="I90" s="180">
        <v>0.0</v>
      </c>
      <c r="J90" s="180">
        <v>0.0</v>
      </c>
      <c r="K90" s="180">
        <v>0.0</v>
      </c>
      <c r="L90" s="180">
        <v>0.0</v>
      </c>
      <c r="M90" s="180">
        <v>0.0</v>
      </c>
      <c r="N90" s="180">
        <v>0.0</v>
      </c>
      <c r="O90" s="180">
        <v>0.0</v>
      </c>
      <c r="P90" s="180">
        <v>0.0</v>
      </c>
      <c r="Q90" s="180">
        <v>0.0</v>
      </c>
      <c r="R90" s="180">
        <v>0.0</v>
      </c>
      <c r="S90" s="180">
        <v>0.0</v>
      </c>
      <c r="T90" s="180">
        <v>0.0</v>
      </c>
      <c r="U90" s="180">
        <v>0.0</v>
      </c>
      <c r="V90" s="180">
        <v>0.0</v>
      </c>
      <c r="W90" s="180">
        <v>0.0</v>
      </c>
      <c r="X90" s="180">
        <v>0.0</v>
      </c>
      <c r="Y90" s="180">
        <v>0.0</v>
      </c>
      <c r="Z90" s="180">
        <v>0.0</v>
      </c>
      <c r="AA90" s="180">
        <v>0.0</v>
      </c>
      <c r="AB90" s="180">
        <v>0.0</v>
      </c>
      <c r="AC90" s="180">
        <v>0.0</v>
      </c>
      <c r="AD90" s="180">
        <v>0.0</v>
      </c>
      <c r="AE90" s="180">
        <v>276.98112</v>
      </c>
      <c r="AF90" s="180">
        <v>0.0</v>
      </c>
      <c r="AG90" s="180">
        <v>0.0</v>
      </c>
      <c r="AH90" s="180">
        <v>0.0</v>
      </c>
      <c r="AI90" s="180">
        <v>0.0</v>
      </c>
      <c r="AJ90" s="180">
        <v>0.0</v>
      </c>
      <c r="AK90" s="180">
        <v>0.0</v>
      </c>
      <c r="AL90" s="180">
        <v>0.0</v>
      </c>
      <c r="AM90" s="180">
        <v>311.03436000000005</v>
      </c>
      <c r="AN90" s="180">
        <v>0.0</v>
      </c>
      <c r="AO90" s="180">
        <v>0.0</v>
      </c>
      <c r="AP90" s="180">
        <v>0.0</v>
      </c>
      <c r="AQ90" s="180">
        <v>0.0</v>
      </c>
      <c r="AR90" s="180">
        <v>0.0</v>
      </c>
      <c r="AS90" s="180">
        <v>0.0</v>
      </c>
      <c r="AT90" s="180">
        <v>0.0</v>
      </c>
      <c r="AU90" s="180">
        <v>0.0</v>
      </c>
      <c r="AV90" s="180">
        <v>0.0</v>
      </c>
      <c r="AW90" s="180">
        <v>0.0</v>
      </c>
      <c r="AX90" s="180">
        <v>0.0</v>
      </c>
      <c r="AY90" s="180">
        <v>152.39952</v>
      </c>
      <c r="AZ90" s="180">
        <v>0.0</v>
      </c>
      <c r="BA90" s="180">
        <v>0.0</v>
      </c>
      <c r="BB90" s="180">
        <v>0.0</v>
      </c>
      <c r="BC90" s="180">
        <v>0.0</v>
      </c>
      <c r="BD90" s="180">
        <v>0.0</v>
      </c>
      <c r="BE90" s="180">
        <v>0.0</v>
      </c>
      <c r="BF90" s="180">
        <v>0.0</v>
      </c>
      <c r="BG90" s="180">
        <v>0.0</v>
      </c>
      <c r="BH90" s="180">
        <v>0.0</v>
      </c>
      <c r="BI90" s="180">
        <v>0.0</v>
      </c>
      <c r="BJ90" s="180">
        <v>0.0</v>
      </c>
      <c r="BK90" s="180">
        <v>0.0</v>
      </c>
      <c r="BL90" s="180">
        <v>0.0</v>
      </c>
      <c r="BM90" s="180">
        <v>0.0</v>
      </c>
      <c r="BN90" s="180">
        <v>0.0</v>
      </c>
      <c r="BO90" s="180">
        <v>0.0</v>
      </c>
      <c r="BP90" s="180">
        <v>0.0</v>
      </c>
      <c r="BQ90" s="180">
        <v>0.0</v>
      </c>
      <c r="BR90" s="180">
        <v>0.0</v>
      </c>
      <c r="BS90" s="180">
        <v>0.0</v>
      </c>
      <c r="BT90" s="180">
        <v>0.0</v>
      </c>
      <c r="BU90" s="180">
        <v>0.0</v>
      </c>
      <c r="BV90" s="180">
        <v>0.0</v>
      </c>
      <c r="BW90" s="180">
        <v>0.0</v>
      </c>
      <c r="BX90" s="180">
        <v>0.0</v>
      </c>
      <c r="BY90" s="180">
        <v>0.0</v>
      </c>
      <c r="BZ90" s="180">
        <v>0.0</v>
      </c>
      <c r="CA90" s="180">
        <v>0.0</v>
      </c>
      <c r="CB90" s="180">
        <v>0.0</v>
      </c>
      <c r="CC90" s="180">
        <v>0.0</v>
      </c>
      <c r="CD90" s="180">
        <v>0.0</v>
      </c>
      <c r="CE90" s="180">
        <v>0.0</v>
      </c>
      <c r="CF90" s="180">
        <v>0.0</v>
      </c>
      <c r="CG90" s="180">
        <v>0.0</v>
      </c>
      <c r="CH90" s="180">
        <v>0.0</v>
      </c>
      <c r="CI90" s="180">
        <v>308.99115</v>
      </c>
      <c r="CJ90" s="180">
        <v>0.0</v>
      </c>
      <c r="CK90" s="180">
        <v>0.0</v>
      </c>
      <c r="CL90" s="180">
        <v>0.0</v>
      </c>
      <c r="CM90" s="180">
        <v>0.0</v>
      </c>
      <c r="CN90" s="180">
        <v>0.0</v>
      </c>
      <c r="CO90" s="180">
        <v>0.0</v>
      </c>
      <c r="CP90" s="180">
        <v>131.1687</v>
      </c>
      <c r="CQ90" s="180">
        <v>0.0</v>
      </c>
      <c r="CR90" s="180">
        <v>0.0</v>
      </c>
      <c r="CS90" s="180">
        <v>0.0</v>
      </c>
      <c r="CT90" s="180">
        <v>0.0</v>
      </c>
      <c r="CU90" s="180">
        <v>0.0</v>
      </c>
      <c r="CV90" s="180">
        <v>0.0</v>
      </c>
      <c r="CW90" s="180">
        <v>0.0</v>
      </c>
      <c r="CX90" s="180">
        <v>0.0</v>
      </c>
      <c r="CY90" s="180">
        <v>0.0</v>
      </c>
      <c r="CZ90" s="180">
        <v>0.0</v>
      </c>
      <c r="DA90" s="180">
        <v>115.44</v>
      </c>
      <c r="DB90" s="180">
        <v>0.0</v>
      </c>
      <c r="DC90" s="180">
        <v>0.0</v>
      </c>
      <c r="DD90" s="180">
        <v>0.0</v>
      </c>
      <c r="DE90" s="180">
        <v>0.0</v>
      </c>
      <c r="DF90" s="180">
        <v>0.0</v>
      </c>
      <c r="DG90" s="180">
        <v>165.09948</v>
      </c>
      <c r="DH90" s="180">
        <v>0.0</v>
      </c>
      <c r="DI90" s="180">
        <v>0.0</v>
      </c>
      <c r="DJ90" s="180">
        <v>0.0</v>
      </c>
      <c r="DK90" s="180">
        <v>0.0</v>
      </c>
      <c r="DL90" s="180">
        <v>0.0</v>
      </c>
      <c r="DM90" s="180">
        <v>0.0</v>
      </c>
      <c r="DN90" s="180">
        <v>0.0</v>
      </c>
      <c r="DO90" s="180">
        <v>267.55228500000004</v>
      </c>
      <c r="DP90" s="180">
        <v>0.0</v>
      </c>
      <c r="DQ90" s="180">
        <v>0.0</v>
      </c>
      <c r="DR90" s="180">
        <v>0.0</v>
      </c>
      <c r="DS90" s="180">
        <v>0.0</v>
      </c>
      <c r="DT90" s="180">
        <v>0.0</v>
      </c>
      <c r="DU90" s="180">
        <v>326.90346000000005</v>
      </c>
      <c r="DV90" s="180">
        <v>0.0</v>
      </c>
      <c r="DW90" s="180">
        <v>0.0</v>
      </c>
      <c r="DX90" s="180">
        <v>0.0</v>
      </c>
      <c r="DY90" s="180">
        <v>0.0</v>
      </c>
      <c r="DZ90" s="180">
        <v>0.0</v>
      </c>
      <c r="EA90" s="180">
        <v>400.057515</v>
      </c>
      <c r="EB90" s="180">
        <v>0.0</v>
      </c>
      <c r="EC90" s="180">
        <v>0.0</v>
      </c>
      <c r="ED90" s="180">
        <v>0.0</v>
      </c>
      <c r="EE90" s="180">
        <v>0.0</v>
      </c>
      <c r="EF90" s="180">
        <v>0.0</v>
      </c>
      <c r="EG90" s="180">
        <v>0.0</v>
      </c>
      <c r="EH90" s="180">
        <v>0.0</v>
      </c>
      <c r="EI90" s="180">
        <v>0.0</v>
      </c>
      <c r="EJ90" s="180">
        <v>0.0</v>
      </c>
      <c r="EK90" s="375">
        <v>0.0</v>
      </c>
      <c r="EL90" s="50">
        <v>1811089.0</v>
      </c>
      <c r="EM90" s="376">
        <f t="shared" si="1"/>
        <v>2455.62759</v>
      </c>
    </row>
    <row r="91">
      <c r="A91" s="50">
        <v>1811090.0</v>
      </c>
      <c r="B91" s="374">
        <v>0.0</v>
      </c>
      <c r="C91" s="180">
        <v>0.0</v>
      </c>
      <c r="D91" s="180">
        <v>0.0</v>
      </c>
      <c r="E91" s="180">
        <v>0.0</v>
      </c>
      <c r="F91" s="180">
        <v>0.0</v>
      </c>
      <c r="G91" s="180">
        <v>0.0</v>
      </c>
      <c r="H91" s="180">
        <v>0.0</v>
      </c>
      <c r="I91" s="180">
        <v>0.0</v>
      </c>
      <c r="J91" s="180">
        <v>0.0</v>
      </c>
      <c r="K91" s="180">
        <v>0.0</v>
      </c>
      <c r="L91" s="180">
        <v>0.0</v>
      </c>
      <c r="M91" s="180">
        <v>0.0</v>
      </c>
      <c r="N91" s="180">
        <v>0.0</v>
      </c>
      <c r="O91" s="180">
        <v>0.0</v>
      </c>
      <c r="P91" s="180">
        <v>0.0</v>
      </c>
      <c r="Q91" s="180">
        <v>0.0</v>
      </c>
      <c r="R91" s="180">
        <v>0.0</v>
      </c>
      <c r="S91" s="180">
        <v>0.0</v>
      </c>
      <c r="T91" s="180">
        <v>0.0</v>
      </c>
      <c r="U91" s="180">
        <v>0.0</v>
      </c>
      <c r="V91" s="180">
        <v>0.0</v>
      </c>
      <c r="W91" s="180">
        <v>0.0</v>
      </c>
      <c r="X91" s="180">
        <v>0.0</v>
      </c>
      <c r="Y91" s="180">
        <v>0.0</v>
      </c>
      <c r="Z91" s="180">
        <v>0.0</v>
      </c>
      <c r="AA91" s="180">
        <v>0.0</v>
      </c>
      <c r="AB91" s="180">
        <v>0.0</v>
      </c>
      <c r="AC91" s="180">
        <v>0.0</v>
      </c>
      <c r="AD91" s="180">
        <v>0.0</v>
      </c>
      <c r="AE91" s="180">
        <v>7.41312</v>
      </c>
      <c r="AF91" s="180">
        <v>0.0</v>
      </c>
      <c r="AG91" s="180">
        <v>0.0</v>
      </c>
      <c r="AH91" s="180">
        <v>0.0</v>
      </c>
      <c r="AI91" s="180">
        <v>0.0</v>
      </c>
      <c r="AJ91" s="180">
        <v>0.0</v>
      </c>
      <c r="AK91" s="180">
        <v>0.0</v>
      </c>
      <c r="AL91" s="180">
        <v>0.0</v>
      </c>
      <c r="AM91" s="180">
        <v>8.44662</v>
      </c>
      <c r="AN91" s="180">
        <v>0.0</v>
      </c>
      <c r="AO91" s="180">
        <v>0.0</v>
      </c>
      <c r="AP91" s="180">
        <v>0.0</v>
      </c>
      <c r="AQ91" s="180">
        <v>0.0</v>
      </c>
      <c r="AR91" s="180">
        <v>0.0</v>
      </c>
      <c r="AS91" s="180">
        <v>0.0</v>
      </c>
      <c r="AT91" s="180">
        <v>0.0</v>
      </c>
      <c r="AU91" s="180">
        <v>0.0</v>
      </c>
      <c r="AV91" s="180">
        <v>0.0</v>
      </c>
      <c r="AW91" s="180">
        <v>0.0</v>
      </c>
      <c r="AX91" s="180">
        <v>0.0</v>
      </c>
      <c r="AY91" s="180">
        <v>4.062239999999999</v>
      </c>
      <c r="AZ91" s="180">
        <v>0.0</v>
      </c>
      <c r="BA91" s="180">
        <v>0.0</v>
      </c>
      <c r="BB91" s="180">
        <v>0.0</v>
      </c>
      <c r="BC91" s="180">
        <v>0.0</v>
      </c>
      <c r="BD91" s="180">
        <v>0.0</v>
      </c>
      <c r="BE91" s="180">
        <v>0.0</v>
      </c>
      <c r="BF91" s="180">
        <v>0.0</v>
      </c>
      <c r="BG91" s="180">
        <v>0.0</v>
      </c>
      <c r="BH91" s="180">
        <v>0.0</v>
      </c>
      <c r="BI91" s="180">
        <v>0.0</v>
      </c>
      <c r="BJ91" s="180">
        <v>0.0</v>
      </c>
      <c r="BK91" s="180">
        <v>0.0</v>
      </c>
      <c r="BL91" s="180">
        <v>0.0</v>
      </c>
      <c r="BM91" s="180">
        <v>0.0</v>
      </c>
      <c r="BN91" s="180">
        <v>0.0</v>
      </c>
      <c r="BO91" s="180">
        <v>0.0</v>
      </c>
      <c r="BP91" s="180">
        <v>0.0</v>
      </c>
      <c r="BQ91" s="180">
        <v>0.0</v>
      </c>
      <c r="BR91" s="180">
        <v>0.0</v>
      </c>
      <c r="BS91" s="180">
        <v>0.0</v>
      </c>
      <c r="BT91" s="180">
        <v>0.0</v>
      </c>
      <c r="BU91" s="180">
        <v>0.0</v>
      </c>
      <c r="BV91" s="180">
        <v>0.0</v>
      </c>
      <c r="BW91" s="180">
        <v>0.0</v>
      </c>
      <c r="BX91" s="180">
        <v>0.0</v>
      </c>
      <c r="BY91" s="180">
        <v>0.0</v>
      </c>
      <c r="BZ91" s="180">
        <v>0.0</v>
      </c>
      <c r="CA91" s="180">
        <v>0.0</v>
      </c>
      <c r="CB91" s="180">
        <v>0.0</v>
      </c>
      <c r="CC91" s="180">
        <v>0.0</v>
      </c>
      <c r="CD91" s="180">
        <v>0.0</v>
      </c>
      <c r="CE91" s="180">
        <v>0.0</v>
      </c>
      <c r="CF91" s="180">
        <v>0.0</v>
      </c>
      <c r="CG91" s="180">
        <v>0.0</v>
      </c>
      <c r="CH91" s="180">
        <v>0.0</v>
      </c>
      <c r="CI91" s="180">
        <v>8.27424</v>
      </c>
      <c r="CJ91" s="180">
        <v>0.0</v>
      </c>
      <c r="CK91" s="180">
        <v>0.0</v>
      </c>
      <c r="CL91" s="180">
        <v>0.0</v>
      </c>
      <c r="CM91" s="180">
        <v>0.0</v>
      </c>
      <c r="CN91" s="180">
        <v>0.0</v>
      </c>
      <c r="CO91" s="180">
        <v>0.0</v>
      </c>
      <c r="CP91" s="180">
        <v>3.5451</v>
      </c>
      <c r="CQ91" s="180">
        <v>0.0</v>
      </c>
      <c r="CR91" s="180">
        <v>0.0</v>
      </c>
      <c r="CS91" s="180">
        <v>0.0</v>
      </c>
      <c r="CT91" s="180">
        <v>0.0</v>
      </c>
      <c r="CU91" s="180">
        <v>0.0</v>
      </c>
      <c r="CV91" s="180">
        <v>0.0</v>
      </c>
      <c r="CW91" s="180">
        <v>0.0</v>
      </c>
      <c r="CX91" s="180">
        <v>0.0</v>
      </c>
      <c r="CY91" s="180">
        <v>0.0</v>
      </c>
      <c r="CZ91" s="180">
        <v>0.0</v>
      </c>
      <c r="DA91" s="180">
        <v>3.12</v>
      </c>
      <c r="DB91" s="180">
        <v>0.0</v>
      </c>
      <c r="DC91" s="180">
        <v>0.0</v>
      </c>
      <c r="DD91" s="180">
        <v>0.0</v>
      </c>
      <c r="DE91" s="180">
        <v>0.0</v>
      </c>
      <c r="DF91" s="180">
        <v>0.0</v>
      </c>
      <c r="DG91" s="180">
        <v>4.40076</v>
      </c>
      <c r="DH91" s="180">
        <v>0.0</v>
      </c>
      <c r="DI91" s="180">
        <v>0.0</v>
      </c>
      <c r="DJ91" s="180">
        <v>0.0</v>
      </c>
      <c r="DK91" s="180">
        <v>0.0</v>
      </c>
      <c r="DL91" s="180">
        <v>0.0</v>
      </c>
      <c r="DM91" s="180">
        <v>0.0</v>
      </c>
      <c r="DN91" s="180">
        <v>0.0</v>
      </c>
      <c r="DO91" s="180">
        <v>7.290855000000002</v>
      </c>
      <c r="DP91" s="180">
        <v>0.0</v>
      </c>
      <c r="DQ91" s="180">
        <v>0.0</v>
      </c>
      <c r="DR91" s="180">
        <v>0.0</v>
      </c>
      <c r="DS91" s="180">
        <v>0.0</v>
      </c>
      <c r="DT91" s="180">
        <v>0.0</v>
      </c>
      <c r="DU91" s="180">
        <v>8.87757</v>
      </c>
      <c r="DV91" s="180">
        <v>0.0</v>
      </c>
      <c r="DW91" s="180">
        <v>0.0</v>
      </c>
      <c r="DX91" s="180">
        <v>0.0</v>
      </c>
      <c r="DY91" s="180">
        <v>0.0</v>
      </c>
      <c r="DZ91" s="180">
        <v>0.0</v>
      </c>
      <c r="EA91" s="180">
        <v>10.830105000000001</v>
      </c>
      <c r="EB91" s="180">
        <v>0.0</v>
      </c>
      <c r="EC91" s="180">
        <v>0.0</v>
      </c>
      <c r="ED91" s="180">
        <v>0.0</v>
      </c>
      <c r="EE91" s="180">
        <v>0.0</v>
      </c>
      <c r="EF91" s="180">
        <v>0.0</v>
      </c>
      <c r="EG91" s="180">
        <v>0.0</v>
      </c>
      <c r="EH91" s="180">
        <v>0.0</v>
      </c>
      <c r="EI91" s="180">
        <v>0.0</v>
      </c>
      <c r="EJ91" s="180">
        <v>0.0</v>
      </c>
      <c r="EK91" s="375">
        <v>0.0</v>
      </c>
      <c r="EL91" s="50">
        <v>1811090.0</v>
      </c>
      <c r="EM91" s="376">
        <f t="shared" si="1"/>
        <v>66.26061</v>
      </c>
    </row>
    <row r="92">
      <c r="A92" s="50">
        <v>1811091.0</v>
      </c>
      <c r="B92" s="374">
        <v>0.0</v>
      </c>
      <c r="C92" s="180">
        <v>0.0</v>
      </c>
      <c r="D92" s="180">
        <v>0.0</v>
      </c>
      <c r="E92" s="180">
        <v>0.0</v>
      </c>
      <c r="F92" s="180">
        <v>0.0</v>
      </c>
      <c r="G92" s="180">
        <v>0.0</v>
      </c>
      <c r="H92" s="180">
        <v>0.0</v>
      </c>
      <c r="I92" s="180">
        <v>0.0</v>
      </c>
      <c r="J92" s="180">
        <v>0.0</v>
      </c>
      <c r="K92" s="180">
        <v>0.0</v>
      </c>
      <c r="L92" s="180">
        <v>0.0</v>
      </c>
      <c r="M92" s="180">
        <v>0.0</v>
      </c>
      <c r="N92" s="180">
        <v>0.0</v>
      </c>
      <c r="O92" s="180">
        <v>0.0</v>
      </c>
      <c r="P92" s="180">
        <v>0.0</v>
      </c>
      <c r="Q92" s="180">
        <v>0.0</v>
      </c>
      <c r="R92" s="180">
        <v>0.0</v>
      </c>
      <c r="S92" s="180">
        <v>0.0</v>
      </c>
      <c r="T92" s="180">
        <v>0.0</v>
      </c>
      <c r="U92" s="180">
        <v>0.0</v>
      </c>
      <c r="V92" s="180">
        <v>0.0</v>
      </c>
      <c r="W92" s="180">
        <v>0.0</v>
      </c>
      <c r="X92" s="180">
        <v>0.0</v>
      </c>
      <c r="Y92" s="180">
        <v>0.0</v>
      </c>
      <c r="Z92" s="180">
        <v>0.0</v>
      </c>
      <c r="AA92" s="180">
        <v>0.0</v>
      </c>
      <c r="AB92" s="180">
        <v>0.0</v>
      </c>
      <c r="AC92" s="180">
        <v>0.0</v>
      </c>
      <c r="AD92" s="180">
        <v>0.0</v>
      </c>
      <c r="AE92" s="180">
        <v>299.44512</v>
      </c>
      <c r="AF92" s="180">
        <v>0.0</v>
      </c>
      <c r="AG92" s="180">
        <v>0.0</v>
      </c>
      <c r="AH92" s="180">
        <v>0.0</v>
      </c>
      <c r="AI92" s="180">
        <v>0.0</v>
      </c>
      <c r="AJ92" s="180">
        <v>0.0</v>
      </c>
      <c r="AK92" s="180">
        <v>0.0</v>
      </c>
      <c r="AL92" s="180">
        <v>0.0</v>
      </c>
      <c r="AM92" s="180">
        <v>336.37422000000004</v>
      </c>
      <c r="AN92" s="180">
        <v>0.0</v>
      </c>
      <c r="AO92" s="180">
        <v>0.0</v>
      </c>
      <c r="AP92" s="180">
        <v>0.0</v>
      </c>
      <c r="AQ92" s="180">
        <v>0.0</v>
      </c>
      <c r="AR92" s="180">
        <v>0.0</v>
      </c>
      <c r="AS92" s="180">
        <v>0.0</v>
      </c>
      <c r="AT92" s="180">
        <v>0.0</v>
      </c>
      <c r="AU92" s="180">
        <v>0.0</v>
      </c>
      <c r="AV92" s="180">
        <v>0.0</v>
      </c>
      <c r="AW92" s="180">
        <v>0.0</v>
      </c>
      <c r="AX92" s="180">
        <v>0.0</v>
      </c>
      <c r="AY92" s="180">
        <v>164.71728</v>
      </c>
      <c r="AZ92" s="180">
        <v>0.0</v>
      </c>
      <c r="BA92" s="180">
        <v>0.0</v>
      </c>
      <c r="BB92" s="180">
        <v>0.0</v>
      </c>
      <c r="BC92" s="180">
        <v>0.0</v>
      </c>
      <c r="BD92" s="180">
        <v>0.0</v>
      </c>
      <c r="BE92" s="180">
        <v>0.0</v>
      </c>
      <c r="BF92" s="180">
        <v>0.0</v>
      </c>
      <c r="BG92" s="180">
        <v>0.0</v>
      </c>
      <c r="BH92" s="180">
        <v>0.0</v>
      </c>
      <c r="BI92" s="180">
        <v>0.0</v>
      </c>
      <c r="BJ92" s="180">
        <v>0.0</v>
      </c>
      <c r="BK92" s="180">
        <v>0.0</v>
      </c>
      <c r="BL92" s="180">
        <v>0.0</v>
      </c>
      <c r="BM92" s="180">
        <v>0.0</v>
      </c>
      <c r="BN92" s="180">
        <v>0.0</v>
      </c>
      <c r="BO92" s="180">
        <v>0.0</v>
      </c>
      <c r="BP92" s="180">
        <v>0.0</v>
      </c>
      <c r="BQ92" s="180">
        <v>0.0</v>
      </c>
      <c r="BR92" s="180">
        <v>0.0</v>
      </c>
      <c r="BS92" s="180">
        <v>0.0</v>
      </c>
      <c r="BT92" s="180">
        <v>0.0</v>
      </c>
      <c r="BU92" s="180">
        <v>0.0</v>
      </c>
      <c r="BV92" s="180">
        <v>0.0</v>
      </c>
      <c r="BW92" s="180">
        <v>0.0</v>
      </c>
      <c r="BX92" s="180">
        <v>0.0</v>
      </c>
      <c r="BY92" s="180">
        <v>0.0</v>
      </c>
      <c r="BZ92" s="180">
        <v>0.0</v>
      </c>
      <c r="CA92" s="180">
        <v>0.0</v>
      </c>
      <c r="CB92" s="180">
        <v>0.0</v>
      </c>
      <c r="CC92" s="180">
        <v>0.0</v>
      </c>
      <c r="CD92" s="180">
        <v>0.0</v>
      </c>
      <c r="CE92" s="180">
        <v>0.0</v>
      </c>
      <c r="CF92" s="180">
        <v>0.0</v>
      </c>
      <c r="CG92" s="180">
        <v>0.0</v>
      </c>
      <c r="CH92" s="180">
        <v>0.0</v>
      </c>
      <c r="CI92" s="180">
        <v>334.07244000000003</v>
      </c>
      <c r="CJ92" s="180">
        <v>0.0</v>
      </c>
      <c r="CK92" s="180">
        <v>0.0</v>
      </c>
      <c r="CL92" s="180">
        <v>0.0</v>
      </c>
      <c r="CM92" s="180">
        <v>0.0</v>
      </c>
      <c r="CN92" s="180">
        <v>0.0</v>
      </c>
      <c r="CO92" s="180">
        <v>0.0</v>
      </c>
      <c r="CP92" s="180">
        <v>141.804</v>
      </c>
      <c r="CQ92" s="180">
        <v>0.0</v>
      </c>
      <c r="CR92" s="180">
        <v>0.0</v>
      </c>
      <c r="CS92" s="180">
        <v>0.0</v>
      </c>
      <c r="CT92" s="180">
        <v>0.0</v>
      </c>
      <c r="CU92" s="180">
        <v>0.0</v>
      </c>
      <c r="CV92" s="180">
        <v>0.0</v>
      </c>
      <c r="CW92" s="180">
        <v>0.0</v>
      </c>
      <c r="CX92" s="180">
        <v>0.0</v>
      </c>
      <c r="CY92" s="180">
        <v>0.0</v>
      </c>
      <c r="CZ92" s="180">
        <v>0.0</v>
      </c>
      <c r="DA92" s="180">
        <v>124.80000000000001</v>
      </c>
      <c r="DB92" s="180">
        <v>0.0</v>
      </c>
      <c r="DC92" s="180">
        <v>0.0</v>
      </c>
      <c r="DD92" s="180">
        <v>0.0</v>
      </c>
      <c r="DE92" s="180">
        <v>0.0</v>
      </c>
      <c r="DF92" s="180">
        <v>0.0</v>
      </c>
      <c r="DG92" s="180">
        <v>178.44372</v>
      </c>
      <c r="DH92" s="180">
        <v>0.0</v>
      </c>
      <c r="DI92" s="180">
        <v>0.0</v>
      </c>
      <c r="DJ92" s="180">
        <v>0.0</v>
      </c>
      <c r="DK92" s="180">
        <v>0.0</v>
      </c>
      <c r="DL92" s="180">
        <v>0.0</v>
      </c>
      <c r="DM92" s="180">
        <v>0.0</v>
      </c>
      <c r="DN92" s="180">
        <v>0.0</v>
      </c>
      <c r="DO92" s="180">
        <v>289.20391500000005</v>
      </c>
      <c r="DP92" s="180">
        <v>0.0</v>
      </c>
      <c r="DQ92" s="180">
        <v>0.0</v>
      </c>
      <c r="DR92" s="180">
        <v>0.0</v>
      </c>
      <c r="DS92" s="180">
        <v>0.0</v>
      </c>
      <c r="DT92" s="180">
        <v>0.0</v>
      </c>
      <c r="DU92" s="180">
        <v>353.5361700000001</v>
      </c>
      <c r="DV92" s="180">
        <v>0.0</v>
      </c>
      <c r="DW92" s="180">
        <v>0.0</v>
      </c>
      <c r="DX92" s="180">
        <v>0.0</v>
      </c>
      <c r="DY92" s="180">
        <v>0.0</v>
      </c>
      <c r="DZ92" s="180">
        <v>0.0</v>
      </c>
      <c r="EA92" s="180">
        <v>432.54783</v>
      </c>
      <c r="EB92" s="180">
        <v>0.0</v>
      </c>
      <c r="EC92" s="180">
        <v>0.0</v>
      </c>
      <c r="ED92" s="180">
        <v>0.0</v>
      </c>
      <c r="EE92" s="180">
        <v>0.0</v>
      </c>
      <c r="EF92" s="180">
        <v>0.0</v>
      </c>
      <c r="EG92" s="180">
        <v>0.0</v>
      </c>
      <c r="EH92" s="180">
        <v>0.0</v>
      </c>
      <c r="EI92" s="180">
        <v>0.0</v>
      </c>
      <c r="EJ92" s="180">
        <v>0.0</v>
      </c>
      <c r="EK92" s="375">
        <v>0.0</v>
      </c>
      <c r="EL92" s="50">
        <v>1811091.0</v>
      </c>
      <c r="EM92" s="376">
        <f t="shared" si="1"/>
        <v>2654.944695</v>
      </c>
    </row>
    <row r="93">
      <c r="A93" s="50">
        <v>1811093.0</v>
      </c>
      <c r="B93" s="374">
        <v>0.0</v>
      </c>
      <c r="C93" s="180">
        <v>0.0</v>
      </c>
      <c r="D93" s="180">
        <v>0.0</v>
      </c>
      <c r="E93" s="180">
        <v>0.0</v>
      </c>
      <c r="F93" s="180">
        <v>0.0</v>
      </c>
      <c r="G93" s="180">
        <v>0.0</v>
      </c>
      <c r="H93" s="180">
        <v>0.0</v>
      </c>
      <c r="I93" s="180">
        <v>0.0</v>
      </c>
      <c r="J93" s="180">
        <v>0.0</v>
      </c>
      <c r="K93" s="180">
        <v>0.0</v>
      </c>
      <c r="L93" s="180">
        <v>0.0</v>
      </c>
      <c r="M93" s="180">
        <v>0.0</v>
      </c>
      <c r="N93" s="180">
        <v>0.0</v>
      </c>
      <c r="O93" s="180">
        <v>0.0</v>
      </c>
      <c r="P93" s="180">
        <v>0.0</v>
      </c>
      <c r="Q93" s="180">
        <v>0.0</v>
      </c>
      <c r="R93" s="180">
        <v>0.0</v>
      </c>
      <c r="S93" s="180">
        <v>0.0</v>
      </c>
      <c r="T93" s="180">
        <v>0.0</v>
      </c>
      <c r="U93" s="180">
        <v>0.0</v>
      </c>
      <c r="V93" s="180">
        <v>0.0</v>
      </c>
      <c r="W93" s="180">
        <v>0.0</v>
      </c>
      <c r="X93" s="180">
        <v>0.0</v>
      </c>
      <c r="Y93" s="180">
        <v>0.0</v>
      </c>
      <c r="Z93" s="180">
        <v>0.0</v>
      </c>
      <c r="AA93" s="180">
        <v>0.0</v>
      </c>
      <c r="AB93" s="180">
        <v>0.0</v>
      </c>
      <c r="AC93" s="180">
        <v>0.0</v>
      </c>
      <c r="AD93" s="180">
        <v>0.0</v>
      </c>
      <c r="AE93" s="180">
        <v>29.87712</v>
      </c>
      <c r="AF93" s="180">
        <v>0.0</v>
      </c>
      <c r="AG93" s="180">
        <v>0.0</v>
      </c>
      <c r="AH93" s="180">
        <v>0.0</v>
      </c>
      <c r="AI93" s="180">
        <v>0.0</v>
      </c>
      <c r="AJ93" s="180">
        <v>0.0</v>
      </c>
      <c r="AK93" s="180">
        <v>0.0</v>
      </c>
      <c r="AL93" s="180">
        <v>0.0</v>
      </c>
      <c r="AM93" s="180">
        <v>33.53805</v>
      </c>
      <c r="AN93" s="180">
        <v>0.0</v>
      </c>
      <c r="AO93" s="180">
        <v>0.0</v>
      </c>
      <c r="AP93" s="180">
        <v>0.0</v>
      </c>
      <c r="AQ93" s="180">
        <v>0.0</v>
      </c>
      <c r="AR93" s="180">
        <v>0.0</v>
      </c>
      <c r="AS93" s="180">
        <v>0.0</v>
      </c>
      <c r="AT93" s="180">
        <v>0.0</v>
      </c>
      <c r="AU93" s="180">
        <v>0.0</v>
      </c>
      <c r="AV93" s="180">
        <v>0.0</v>
      </c>
      <c r="AW93" s="180">
        <v>0.0</v>
      </c>
      <c r="AX93" s="180">
        <v>0.0</v>
      </c>
      <c r="AY93" s="180">
        <v>16.511039999999998</v>
      </c>
      <c r="AZ93" s="180">
        <v>0.0</v>
      </c>
      <c r="BA93" s="180">
        <v>0.0</v>
      </c>
      <c r="BB93" s="180">
        <v>0.0</v>
      </c>
      <c r="BC93" s="180">
        <v>0.0</v>
      </c>
      <c r="BD93" s="180">
        <v>0.0</v>
      </c>
      <c r="BE93" s="180">
        <v>0.0</v>
      </c>
      <c r="BF93" s="180">
        <v>0.0</v>
      </c>
      <c r="BG93" s="180">
        <v>0.0</v>
      </c>
      <c r="BH93" s="180">
        <v>0.0</v>
      </c>
      <c r="BI93" s="180">
        <v>0.0</v>
      </c>
      <c r="BJ93" s="180">
        <v>0.0</v>
      </c>
      <c r="BK93" s="180">
        <v>0.0</v>
      </c>
      <c r="BL93" s="180">
        <v>0.0</v>
      </c>
      <c r="BM93" s="180">
        <v>0.0</v>
      </c>
      <c r="BN93" s="180">
        <v>0.0</v>
      </c>
      <c r="BO93" s="180">
        <v>0.0</v>
      </c>
      <c r="BP93" s="180">
        <v>0.0</v>
      </c>
      <c r="BQ93" s="180">
        <v>0.0</v>
      </c>
      <c r="BR93" s="180">
        <v>0.0</v>
      </c>
      <c r="BS93" s="180">
        <v>0.0</v>
      </c>
      <c r="BT93" s="180">
        <v>0.0</v>
      </c>
      <c r="BU93" s="180">
        <v>0.0</v>
      </c>
      <c r="BV93" s="180">
        <v>0.0</v>
      </c>
      <c r="BW93" s="180">
        <v>0.0</v>
      </c>
      <c r="BX93" s="180">
        <v>0.0</v>
      </c>
      <c r="BY93" s="180">
        <v>0.0</v>
      </c>
      <c r="BZ93" s="180">
        <v>0.0</v>
      </c>
      <c r="CA93" s="180">
        <v>0.0</v>
      </c>
      <c r="CB93" s="180">
        <v>0.0</v>
      </c>
      <c r="CC93" s="180">
        <v>0.0</v>
      </c>
      <c r="CD93" s="180">
        <v>0.0</v>
      </c>
      <c r="CE93" s="180">
        <v>0.0</v>
      </c>
      <c r="CF93" s="180">
        <v>0.0</v>
      </c>
      <c r="CG93" s="180">
        <v>0.0</v>
      </c>
      <c r="CH93" s="180">
        <v>0.0</v>
      </c>
      <c r="CI93" s="180">
        <v>33.35553</v>
      </c>
      <c r="CJ93" s="180">
        <v>0.0</v>
      </c>
      <c r="CK93" s="180">
        <v>0.0</v>
      </c>
      <c r="CL93" s="180">
        <v>0.0</v>
      </c>
      <c r="CM93" s="180">
        <v>0.0</v>
      </c>
      <c r="CN93" s="180">
        <v>0.0</v>
      </c>
      <c r="CO93" s="180">
        <v>0.0</v>
      </c>
      <c r="CP93" s="180">
        <v>14.1804</v>
      </c>
      <c r="CQ93" s="180">
        <v>0.0</v>
      </c>
      <c r="CR93" s="180">
        <v>0.0</v>
      </c>
      <c r="CS93" s="180">
        <v>0.0</v>
      </c>
      <c r="CT93" s="180">
        <v>0.0</v>
      </c>
      <c r="CU93" s="180">
        <v>0.0</v>
      </c>
      <c r="CV93" s="180">
        <v>0.0</v>
      </c>
      <c r="CW93" s="180">
        <v>0.0</v>
      </c>
      <c r="CX93" s="180">
        <v>0.0</v>
      </c>
      <c r="CY93" s="180">
        <v>0.0</v>
      </c>
      <c r="CZ93" s="180">
        <v>0.0</v>
      </c>
      <c r="DA93" s="180">
        <v>12.48</v>
      </c>
      <c r="DB93" s="180">
        <v>0.0</v>
      </c>
      <c r="DC93" s="180">
        <v>0.0</v>
      </c>
      <c r="DD93" s="180">
        <v>0.0</v>
      </c>
      <c r="DE93" s="180">
        <v>0.0</v>
      </c>
      <c r="DF93" s="180">
        <v>0.0</v>
      </c>
      <c r="DG93" s="180">
        <v>17.88696</v>
      </c>
      <c r="DH93" s="180">
        <v>0.0</v>
      </c>
      <c r="DI93" s="180">
        <v>0.0</v>
      </c>
      <c r="DJ93" s="180">
        <v>0.0</v>
      </c>
      <c r="DK93" s="180">
        <v>0.0</v>
      </c>
      <c r="DL93" s="180">
        <v>0.0</v>
      </c>
      <c r="DM93" s="180">
        <v>0.0</v>
      </c>
      <c r="DN93" s="180">
        <v>0.0</v>
      </c>
      <c r="DO93" s="180">
        <v>28.94248500000001</v>
      </c>
      <c r="DP93" s="180">
        <v>0.0</v>
      </c>
      <c r="DQ93" s="180">
        <v>0.0</v>
      </c>
      <c r="DR93" s="180">
        <v>0.0</v>
      </c>
      <c r="DS93" s="180">
        <v>0.0</v>
      </c>
      <c r="DT93" s="180">
        <v>0.0</v>
      </c>
      <c r="DU93" s="180">
        <v>35.249175</v>
      </c>
      <c r="DV93" s="180">
        <v>0.0</v>
      </c>
      <c r="DW93" s="180">
        <v>0.0</v>
      </c>
      <c r="DX93" s="180">
        <v>0.0</v>
      </c>
      <c r="DY93" s="180">
        <v>0.0</v>
      </c>
      <c r="DZ93" s="180">
        <v>0.0</v>
      </c>
      <c r="EA93" s="180">
        <v>43.320420000000006</v>
      </c>
      <c r="EB93" s="180">
        <v>0.0</v>
      </c>
      <c r="EC93" s="180">
        <v>0.0</v>
      </c>
      <c r="ED93" s="180">
        <v>0.0</v>
      </c>
      <c r="EE93" s="180">
        <v>0.0</v>
      </c>
      <c r="EF93" s="180">
        <v>0.0</v>
      </c>
      <c r="EG93" s="180">
        <v>0.0</v>
      </c>
      <c r="EH93" s="180">
        <v>0.0</v>
      </c>
      <c r="EI93" s="180">
        <v>0.0</v>
      </c>
      <c r="EJ93" s="180">
        <v>0.0</v>
      </c>
      <c r="EK93" s="375">
        <v>0.0</v>
      </c>
      <c r="EL93" s="50">
        <v>1811093.0</v>
      </c>
      <c r="EM93" s="376">
        <f t="shared" si="1"/>
        <v>265.34118</v>
      </c>
    </row>
    <row r="94">
      <c r="A94" s="50">
        <v>1811094.0</v>
      </c>
      <c r="B94" s="374">
        <v>0.0</v>
      </c>
      <c r="C94" s="180">
        <v>0.0</v>
      </c>
      <c r="D94" s="180">
        <v>0.0</v>
      </c>
      <c r="E94" s="180">
        <v>0.0</v>
      </c>
      <c r="F94" s="180">
        <v>0.0</v>
      </c>
      <c r="G94" s="180">
        <v>0.0</v>
      </c>
      <c r="H94" s="180">
        <v>0.0</v>
      </c>
      <c r="I94" s="180">
        <v>0.0</v>
      </c>
      <c r="J94" s="180">
        <v>0.0</v>
      </c>
      <c r="K94" s="180">
        <v>0.0</v>
      </c>
      <c r="L94" s="180">
        <v>0.0</v>
      </c>
      <c r="M94" s="180">
        <v>0.0</v>
      </c>
      <c r="N94" s="180">
        <v>0.0</v>
      </c>
      <c r="O94" s="180">
        <v>0.0</v>
      </c>
      <c r="P94" s="180">
        <v>0.0</v>
      </c>
      <c r="Q94" s="180">
        <v>0.0</v>
      </c>
      <c r="R94" s="180">
        <v>0.0</v>
      </c>
      <c r="S94" s="180">
        <v>0.0</v>
      </c>
      <c r="T94" s="180">
        <v>0.0</v>
      </c>
      <c r="U94" s="180">
        <v>0.0</v>
      </c>
      <c r="V94" s="180">
        <v>0.0</v>
      </c>
      <c r="W94" s="180">
        <v>0.0</v>
      </c>
      <c r="X94" s="180">
        <v>0.0</v>
      </c>
      <c r="Y94" s="180">
        <v>0.0</v>
      </c>
      <c r="Z94" s="180">
        <v>0.0</v>
      </c>
      <c r="AA94" s="180">
        <v>0.0</v>
      </c>
      <c r="AB94" s="180">
        <v>0.0</v>
      </c>
      <c r="AC94" s="180">
        <v>0.0</v>
      </c>
      <c r="AD94" s="180">
        <v>0.0</v>
      </c>
      <c r="AE94" s="180">
        <v>142.19711999999998</v>
      </c>
      <c r="AF94" s="180">
        <v>0.0</v>
      </c>
      <c r="AG94" s="180">
        <v>0.0</v>
      </c>
      <c r="AH94" s="180">
        <v>0.0</v>
      </c>
      <c r="AI94" s="180">
        <v>0.0</v>
      </c>
      <c r="AJ94" s="180">
        <v>0.0</v>
      </c>
      <c r="AK94" s="180">
        <v>0.0</v>
      </c>
      <c r="AL94" s="180">
        <v>0.0</v>
      </c>
      <c r="AM94" s="180">
        <v>159.74049000000002</v>
      </c>
      <c r="AN94" s="180">
        <v>0.0</v>
      </c>
      <c r="AO94" s="180">
        <v>0.0</v>
      </c>
      <c r="AP94" s="180">
        <v>0.0</v>
      </c>
      <c r="AQ94" s="180">
        <v>0.0</v>
      </c>
      <c r="AR94" s="180">
        <v>0.0</v>
      </c>
      <c r="AS94" s="180">
        <v>0.0</v>
      </c>
      <c r="AT94" s="180">
        <v>0.0</v>
      </c>
      <c r="AU94" s="180">
        <v>0.0</v>
      </c>
      <c r="AV94" s="180">
        <v>0.0</v>
      </c>
      <c r="AW94" s="180">
        <v>0.0</v>
      </c>
      <c r="AX94" s="180">
        <v>0.0</v>
      </c>
      <c r="AY94" s="180">
        <v>78.23088</v>
      </c>
      <c r="AZ94" s="180">
        <v>0.0</v>
      </c>
      <c r="BA94" s="180">
        <v>0.0</v>
      </c>
      <c r="BB94" s="180">
        <v>0.0</v>
      </c>
      <c r="BC94" s="180">
        <v>0.0</v>
      </c>
      <c r="BD94" s="180">
        <v>0.0</v>
      </c>
      <c r="BE94" s="180">
        <v>0.0</v>
      </c>
      <c r="BF94" s="180">
        <v>0.0</v>
      </c>
      <c r="BG94" s="180">
        <v>0.0</v>
      </c>
      <c r="BH94" s="180">
        <v>0.0</v>
      </c>
      <c r="BI94" s="180">
        <v>0.0</v>
      </c>
      <c r="BJ94" s="180">
        <v>0.0</v>
      </c>
      <c r="BK94" s="180">
        <v>0.0</v>
      </c>
      <c r="BL94" s="180">
        <v>0.0</v>
      </c>
      <c r="BM94" s="180">
        <v>0.0</v>
      </c>
      <c r="BN94" s="180">
        <v>0.0</v>
      </c>
      <c r="BO94" s="180">
        <v>0.0</v>
      </c>
      <c r="BP94" s="180">
        <v>0.0</v>
      </c>
      <c r="BQ94" s="180">
        <v>0.0</v>
      </c>
      <c r="BR94" s="180">
        <v>0.0</v>
      </c>
      <c r="BS94" s="180">
        <v>0.0</v>
      </c>
      <c r="BT94" s="180">
        <v>0.0</v>
      </c>
      <c r="BU94" s="180">
        <v>0.0</v>
      </c>
      <c r="BV94" s="180">
        <v>0.0</v>
      </c>
      <c r="BW94" s="180">
        <v>0.0</v>
      </c>
      <c r="BX94" s="180">
        <v>0.0</v>
      </c>
      <c r="BY94" s="180">
        <v>0.0</v>
      </c>
      <c r="BZ94" s="180">
        <v>0.0</v>
      </c>
      <c r="CA94" s="180">
        <v>0.0</v>
      </c>
      <c r="CB94" s="180">
        <v>0.0</v>
      </c>
      <c r="CC94" s="180">
        <v>0.0</v>
      </c>
      <c r="CD94" s="180">
        <v>0.0</v>
      </c>
      <c r="CE94" s="180">
        <v>0.0</v>
      </c>
      <c r="CF94" s="180">
        <v>0.0</v>
      </c>
      <c r="CG94" s="180">
        <v>0.0</v>
      </c>
      <c r="CH94" s="180">
        <v>0.0</v>
      </c>
      <c r="CI94" s="180">
        <v>158.76198000000002</v>
      </c>
      <c r="CJ94" s="180">
        <v>0.0</v>
      </c>
      <c r="CK94" s="180">
        <v>0.0</v>
      </c>
      <c r="CL94" s="180">
        <v>0.0</v>
      </c>
      <c r="CM94" s="180">
        <v>0.0</v>
      </c>
      <c r="CN94" s="180">
        <v>0.0</v>
      </c>
      <c r="CO94" s="180">
        <v>0.0</v>
      </c>
      <c r="CP94" s="180">
        <v>67.3569</v>
      </c>
      <c r="CQ94" s="180">
        <v>0.0</v>
      </c>
      <c r="CR94" s="180">
        <v>0.0</v>
      </c>
      <c r="CS94" s="180">
        <v>0.0</v>
      </c>
      <c r="CT94" s="180">
        <v>0.0</v>
      </c>
      <c r="CU94" s="180">
        <v>0.0</v>
      </c>
      <c r="CV94" s="180">
        <v>0.0</v>
      </c>
      <c r="CW94" s="180">
        <v>0.0</v>
      </c>
      <c r="CX94" s="180">
        <v>0.0</v>
      </c>
      <c r="CY94" s="180">
        <v>0.0</v>
      </c>
      <c r="CZ94" s="180">
        <v>0.0</v>
      </c>
      <c r="DA94" s="180">
        <v>59.28</v>
      </c>
      <c r="DB94" s="180">
        <v>0.0</v>
      </c>
      <c r="DC94" s="180">
        <v>0.0</v>
      </c>
      <c r="DD94" s="180">
        <v>0.0</v>
      </c>
      <c r="DE94" s="180">
        <v>0.0</v>
      </c>
      <c r="DF94" s="180">
        <v>0.0</v>
      </c>
      <c r="DG94" s="180">
        <v>84.75012</v>
      </c>
      <c r="DH94" s="180">
        <v>0.0</v>
      </c>
      <c r="DI94" s="180">
        <v>0.0</v>
      </c>
      <c r="DJ94" s="180">
        <v>0.0</v>
      </c>
      <c r="DK94" s="180">
        <v>0.0</v>
      </c>
      <c r="DL94" s="180">
        <v>0.0</v>
      </c>
      <c r="DM94" s="180">
        <v>0.0</v>
      </c>
      <c r="DN94" s="180">
        <v>0.0</v>
      </c>
      <c r="DO94" s="180">
        <v>137.42157000000003</v>
      </c>
      <c r="DP94" s="180">
        <v>0.0</v>
      </c>
      <c r="DQ94" s="180">
        <v>0.0</v>
      </c>
      <c r="DR94" s="180">
        <v>0.0</v>
      </c>
      <c r="DS94" s="180">
        <v>0.0</v>
      </c>
      <c r="DT94" s="180">
        <v>0.0</v>
      </c>
      <c r="DU94" s="180">
        <v>167.89051500000002</v>
      </c>
      <c r="DV94" s="180">
        <v>0.0</v>
      </c>
      <c r="DW94" s="180">
        <v>0.0</v>
      </c>
      <c r="DX94" s="180">
        <v>0.0</v>
      </c>
      <c r="DY94" s="180">
        <v>0.0</v>
      </c>
      <c r="DZ94" s="180">
        <v>0.0</v>
      </c>
      <c r="EA94" s="180">
        <v>205.44381</v>
      </c>
      <c r="EB94" s="180">
        <v>0.0</v>
      </c>
      <c r="EC94" s="180">
        <v>0.0</v>
      </c>
      <c r="ED94" s="180">
        <v>0.0</v>
      </c>
      <c r="EE94" s="180">
        <v>0.0</v>
      </c>
      <c r="EF94" s="180">
        <v>0.0</v>
      </c>
      <c r="EG94" s="180">
        <v>0.0</v>
      </c>
      <c r="EH94" s="180">
        <v>0.0</v>
      </c>
      <c r="EI94" s="180">
        <v>0.0</v>
      </c>
      <c r="EJ94" s="180">
        <v>0.0</v>
      </c>
      <c r="EK94" s="375">
        <v>0.0</v>
      </c>
      <c r="EL94" s="50">
        <v>1811094.0</v>
      </c>
      <c r="EM94" s="376">
        <f t="shared" si="1"/>
        <v>1261.073385</v>
      </c>
    </row>
    <row r="95">
      <c r="A95" s="50">
        <v>1811095.0</v>
      </c>
      <c r="B95" s="374">
        <v>0.0</v>
      </c>
      <c r="C95" s="180">
        <v>0.0</v>
      </c>
      <c r="D95" s="180">
        <v>56.760990000000014</v>
      </c>
      <c r="E95" s="180">
        <v>0.0</v>
      </c>
      <c r="F95" s="180">
        <v>0.0</v>
      </c>
      <c r="G95" s="180">
        <v>0.0</v>
      </c>
      <c r="H95" s="180">
        <v>0.0</v>
      </c>
      <c r="I95" s="180">
        <v>47.327085000000004</v>
      </c>
      <c r="J95" s="180">
        <v>0.0</v>
      </c>
      <c r="K95" s="180">
        <v>0.0</v>
      </c>
      <c r="L95" s="180">
        <v>0.0</v>
      </c>
      <c r="M95" s="180">
        <v>0.0</v>
      </c>
      <c r="N95" s="180">
        <v>39.27105</v>
      </c>
      <c r="O95" s="180">
        <v>0.0</v>
      </c>
      <c r="P95" s="180">
        <v>0.0</v>
      </c>
      <c r="Q95" s="180">
        <v>0.0</v>
      </c>
      <c r="R95" s="180">
        <v>0.0</v>
      </c>
      <c r="S95" s="180">
        <v>0.0</v>
      </c>
      <c r="T95" s="180">
        <v>0.0</v>
      </c>
      <c r="U95" s="180">
        <v>0.0</v>
      </c>
      <c r="V95" s="180">
        <v>0.0</v>
      </c>
      <c r="W95" s="180">
        <v>0.0</v>
      </c>
      <c r="X95" s="180">
        <v>101.81808000000001</v>
      </c>
      <c r="Y95" s="180">
        <v>0.0</v>
      </c>
      <c r="Z95" s="180">
        <v>60.38604</v>
      </c>
      <c r="AA95" s="180">
        <v>0.0</v>
      </c>
      <c r="AB95" s="180">
        <v>0.0</v>
      </c>
      <c r="AC95" s="180">
        <v>0.0</v>
      </c>
      <c r="AD95" s="180">
        <v>0.0</v>
      </c>
      <c r="AE95" s="180">
        <v>0.0</v>
      </c>
      <c r="AF95" s="180">
        <v>0.0</v>
      </c>
      <c r="AG95" s="180">
        <v>0.0</v>
      </c>
      <c r="AH95" s="180">
        <v>64.35234000000001</v>
      </c>
      <c r="AI95" s="180">
        <v>0.0</v>
      </c>
      <c r="AJ95" s="180">
        <v>0.0</v>
      </c>
      <c r="AK95" s="180">
        <v>0.0</v>
      </c>
      <c r="AL95" s="180">
        <v>0.0</v>
      </c>
      <c r="AM95" s="180">
        <v>0.0</v>
      </c>
      <c r="AN95" s="180">
        <v>0.0</v>
      </c>
      <c r="AO95" s="180">
        <v>0.0</v>
      </c>
      <c r="AP95" s="180">
        <v>0.0</v>
      </c>
      <c r="AQ95" s="180">
        <v>0.0</v>
      </c>
      <c r="AR95" s="180">
        <v>0.0</v>
      </c>
      <c r="AS95" s="180">
        <v>0.0</v>
      </c>
      <c r="AT95" s="180">
        <v>0.0</v>
      </c>
      <c r="AU95" s="180">
        <v>0.0</v>
      </c>
      <c r="AV95" s="180">
        <v>0.0</v>
      </c>
      <c r="AW95" s="180">
        <v>0.0</v>
      </c>
      <c r="AX95" s="180">
        <v>30.61422</v>
      </c>
      <c r="AY95" s="180">
        <v>0.0</v>
      </c>
      <c r="AZ95" s="180">
        <v>0.0</v>
      </c>
      <c r="BA95" s="180">
        <v>0.0</v>
      </c>
      <c r="BB95" s="180">
        <v>0.0</v>
      </c>
      <c r="BC95" s="180">
        <v>0.0</v>
      </c>
      <c r="BD95" s="180">
        <v>0.0</v>
      </c>
      <c r="BE95" s="180">
        <v>0.0</v>
      </c>
      <c r="BF95" s="180">
        <v>0.0</v>
      </c>
      <c r="BG95" s="180">
        <v>0.0</v>
      </c>
      <c r="BH95" s="180">
        <v>0.0</v>
      </c>
      <c r="BI95" s="180">
        <v>0.0</v>
      </c>
      <c r="BJ95" s="180">
        <v>0.0</v>
      </c>
      <c r="BK95" s="180">
        <v>0.0</v>
      </c>
      <c r="BL95" s="180">
        <v>0.0</v>
      </c>
      <c r="BM95" s="180">
        <v>0.0</v>
      </c>
      <c r="BN95" s="180">
        <v>0.0</v>
      </c>
      <c r="BO95" s="180">
        <v>0.0</v>
      </c>
      <c r="BP95" s="180">
        <v>0.0</v>
      </c>
      <c r="BQ95" s="180">
        <v>0.0</v>
      </c>
      <c r="BR95" s="180">
        <v>0.0</v>
      </c>
      <c r="BS95" s="180">
        <v>0.0</v>
      </c>
      <c r="BT95" s="180">
        <v>0.0</v>
      </c>
      <c r="BU95" s="180">
        <v>0.0</v>
      </c>
      <c r="BV95" s="180">
        <v>0.0</v>
      </c>
      <c r="BW95" s="180">
        <v>0.0</v>
      </c>
      <c r="BX95" s="180">
        <v>0.0</v>
      </c>
      <c r="BY95" s="180">
        <v>0.0</v>
      </c>
      <c r="BZ95" s="180">
        <v>0.0</v>
      </c>
      <c r="CA95" s="180">
        <v>0.0</v>
      </c>
      <c r="CB95" s="180">
        <v>0.0</v>
      </c>
      <c r="CC95" s="180">
        <v>0.0</v>
      </c>
      <c r="CD95" s="180">
        <v>0.0</v>
      </c>
      <c r="CE95" s="180">
        <v>0.0</v>
      </c>
      <c r="CF95" s="180">
        <v>63.727560000000004</v>
      </c>
      <c r="CG95" s="180">
        <v>0.0</v>
      </c>
      <c r="CH95" s="180">
        <v>0.0</v>
      </c>
      <c r="CI95" s="180">
        <v>0.0</v>
      </c>
      <c r="CJ95" s="180">
        <v>0.0</v>
      </c>
      <c r="CK95" s="180">
        <v>0.0</v>
      </c>
      <c r="CL95" s="180">
        <v>0.0</v>
      </c>
      <c r="CM95" s="180">
        <v>0.0</v>
      </c>
      <c r="CN95" s="180">
        <v>29.203200000000002</v>
      </c>
      <c r="CO95" s="180">
        <v>0.0</v>
      </c>
      <c r="CP95" s="180">
        <v>0.0</v>
      </c>
      <c r="CQ95" s="180">
        <v>0.0</v>
      </c>
      <c r="CR95" s="180">
        <v>0.0</v>
      </c>
      <c r="CS95" s="180">
        <v>0.0</v>
      </c>
      <c r="CT95" s="180">
        <v>0.0</v>
      </c>
      <c r="CU95" s="180">
        <v>0.0</v>
      </c>
      <c r="CV95" s="180">
        <v>20.748</v>
      </c>
      <c r="CW95" s="180">
        <v>0.0</v>
      </c>
      <c r="CX95" s="180">
        <v>0.0</v>
      </c>
      <c r="CY95" s="180">
        <v>0.0</v>
      </c>
      <c r="CZ95" s="180">
        <v>0.0</v>
      </c>
      <c r="DA95" s="180">
        <v>0.0</v>
      </c>
      <c r="DB95" s="180">
        <v>0.0</v>
      </c>
      <c r="DC95" s="180">
        <v>0.0</v>
      </c>
      <c r="DD95" s="180">
        <v>0.0</v>
      </c>
      <c r="DE95" s="180">
        <v>0.0</v>
      </c>
      <c r="DF95" s="180">
        <v>0.0</v>
      </c>
      <c r="DG95" s="180">
        <v>0.0</v>
      </c>
      <c r="DH95" s="180">
        <v>0.0</v>
      </c>
      <c r="DI95" s="180">
        <v>0.0</v>
      </c>
      <c r="DJ95" s="180">
        <v>0.0</v>
      </c>
      <c r="DK95" s="180">
        <v>0.0</v>
      </c>
      <c r="DL95" s="180">
        <v>0.0</v>
      </c>
      <c r="DM95" s="180">
        <v>0.0</v>
      </c>
      <c r="DN95" s="180">
        <v>0.0</v>
      </c>
      <c r="DO95" s="180">
        <v>0.0</v>
      </c>
      <c r="DP95" s="180">
        <v>0.0</v>
      </c>
      <c r="DQ95" s="180">
        <v>0.0</v>
      </c>
      <c r="DR95" s="180">
        <v>0.0</v>
      </c>
      <c r="DS95" s="180">
        <v>0.0</v>
      </c>
      <c r="DT95" s="180">
        <v>0.0</v>
      </c>
      <c r="DU95" s="180">
        <v>0.0</v>
      </c>
      <c r="DV95" s="180">
        <v>0.0</v>
      </c>
      <c r="DW95" s="180">
        <v>0.0</v>
      </c>
      <c r="DX95" s="180">
        <v>0.0</v>
      </c>
      <c r="DY95" s="180">
        <v>0.0</v>
      </c>
      <c r="DZ95" s="180">
        <v>0.0</v>
      </c>
      <c r="EA95" s="180">
        <v>0.0</v>
      </c>
      <c r="EB95" s="180">
        <v>0.0</v>
      </c>
      <c r="EC95" s="180">
        <v>0.0</v>
      </c>
      <c r="ED95" s="180">
        <v>0.0</v>
      </c>
      <c r="EE95" s="180">
        <v>0.0</v>
      </c>
      <c r="EF95" s="180">
        <v>0.0</v>
      </c>
      <c r="EG95" s="180">
        <v>0.0</v>
      </c>
      <c r="EH95" s="180">
        <v>0.0</v>
      </c>
      <c r="EI95" s="180">
        <v>0.0</v>
      </c>
      <c r="EJ95" s="180">
        <v>0.0</v>
      </c>
      <c r="EK95" s="375">
        <v>0.0</v>
      </c>
      <c r="EL95" s="50">
        <v>1811095.0</v>
      </c>
      <c r="EM95" s="376">
        <f t="shared" si="1"/>
        <v>514.208565</v>
      </c>
    </row>
    <row r="96">
      <c r="A96" s="50">
        <v>1811096.0</v>
      </c>
      <c r="B96" s="374">
        <v>0.0</v>
      </c>
      <c r="C96" s="180">
        <v>0.0</v>
      </c>
      <c r="D96" s="180">
        <v>127.60390500000003</v>
      </c>
      <c r="E96" s="180">
        <v>0.0</v>
      </c>
      <c r="F96" s="180">
        <v>0.0</v>
      </c>
      <c r="G96" s="180">
        <v>0.0</v>
      </c>
      <c r="H96" s="180">
        <v>0.0</v>
      </c>
      <c r="I96" s="180">
        <v>106.35300000000001</v>
      </c>
      <c r="J96" s="180">
        <v>0.0</v>
      </c>
      <c r="K96" s="180">
        <v>0.0</v>
      </c>
      <c r="L96" s="180">
        <v>0.0</v>
      </c>
      <c r="M96" s="180">
        <v>0.0</v>
      </c>
      <c r="N96" s="180">
        <v>88.431525</v>
      </c>
      <c r="O96" s="180">
        <v>0.0</v>
      </c>
      <c r="P96" s="180">
        <v>0.0</v>
      </c>
      <c r="Q96" s="180">
        <v>0.0</v>
      </c>
      <c r="R96" s="180">
        <v>0.0</v>
      </c>
      <c r="S96" s="180">
        <v>0.0</v>
      </c>
      <c r="T96" s="180">
        <v>0.0</v>
      </c>
      <c r="U96" s="180">
        <v>0.0</v>
      </c>
      <c r="V96" s="180">
        <v>0.0</v>
      </c>
      <c r="W96" s="180">
        <v>0.0</v>
      </c>
      <c r="X96" s="180">
        <v>229.18896</v>
      </c>
      <c r="Y96" s="180">
        <v>0.0</v>
      </c>
      <c r="Z96" s="180">
        <v>136.04760000000002</v>
      </c>
      <c r="AA96" s="180">
        <v>0.0</v>
      </c>
      <c r="AB96" s="180">
        <v>0.0</v>
      </c>
      <c r="AC96" s="180">
        <v>0.0</v>
      </c>
      <c r="AD96" s="180">
        <v>0.0</v>
      </c>
      <c r="AE96" s="180">
        <v>0.0</v>
      </c>
      <c r="AF96" s="180">
        <v>0.0</v>
      </c>
      <c r="AG96" s="180">
        <v>0.0</v>
      </c>
      <c r="AH96" s="180">
        <v>144.612</v>
      </c>
      <c r="AI96" s="180">
        <v>0.0</v>
      </c>
      <c r="AJ96" s="180">
        <v>0.0</v>
      </c>
      <c r="AK96" s="180">
        <v>0.0</v>
      </c>
      <c r="AL96" s="180">
        <v>0.0</v>
      </c>
      <c r="AM96" s="180">
        <v>0.0</v>
      </c>
      <c r="AN96" s="180">
        <v>0.0</v>
      </c>
      <c r="AO96" s="180">
        <v>0.0</v>
      </c>
      <c r="AP96" s="180">
        <v>0.0</v>
      </c>
      <c r="AQ96" s="180">
        <v>0.0</v>
      </c>
      <c r="AR96" s="180">
        <v>0.0</v>
      </c>
      <c r="AS96" s="180">
        <v>0.0</v>
      </c>
      <c r="AT96" s="180">
        <v>0.0</v>
      </c>
      <c r="AU96" s="180">
        <v>0.0</v>
      </c>
      <c r="AV96" s="180">
        <v>0.0</v>
      </c>
      <c r="AW96" s="180">
        <v>0.0</v>
      </c>
      <c r="AX96" s="180">
        <v>68.79599999999999</v>
      </c>
      <c r="AY96" s="180">
        <v>0.0</v>
      </c>
      <c r="AZ96" s="180">
        <v>0.0</v>
      </c>
      <c r="BA96" s="180">
        <v>0.0</v>
      </c>
      <c r="BB96" s="180">
        <v>0.0</v>
      </c>
      <c r="BC96" s="180">
        <v>0.0</v>
      </c>
      <c r="BD96" s="180">
        <v>0.0</v>
      </c>
      <c r="BE96" s="180">
        <v>0.0</v>
      </c>
      <c r="BF96" s="180">
        <v>0.0</v>
      </c>
      <c r="BG96" s="180">
        <v>0.0</v>
      </c>
      <c r="BH96" s="180">
        <v>0.0</v>
      </c>
      <c r="BI96" s="180">
        <v>0.0</v>
      </c>
      <c r="BJ96" s="180">
        <v>0.0</v>
      </c>
      <c r="BK96" s="180">
        <v>0.0</v>
      </c>
      <c r="BL96" s="180">
        <v>0.0</v>
      </c>
      <c r="BM96" s="180">
        <v>0.0</v>
      </c>
      <c r="BN96" s="180">
        <v>0.0</v>
      </c>
      <c r="BO96" s="180">
        <v>0.0</v>
      </c>
      <c r="BP96" s="180">
        <v>0.0</v>
      </c>
      <c r="BQ96" s="180">
        <v>0.0</v>
      </c>
      <c r="BR96" s="180">
        <v>0.0</v>
      </c>
      <c r="BS96" s="180">
        <v>0.0</v>
      </c>
      <c r="BT96" s="180">
        <v>0.0</v>
      </c>
      <c r="BU96" s="180">
        <v>0.0</v>
      </c>
      <c r="BV96" s="180">
        <v>0.0</v>
      </c>
      <c r="BW96" s="180">
        <v>0.0</v>
      </c>
      <c r="BX96" s="180">
        <v>0.0</v>
      </c>
      <c r="BY96" s="180">
        <v>0.0</v>
      </c>
      <c r="BZ96" s="180">
        <v>0.0</v>
      </c>
      <c r="CA96" s="180">
        <v>0.0</v>
      </c>
      <c r="CB96" s="180">
        <v>0.0</v>
      </c>
      <c r="CC96" s="180">
        <v>0.0</v>
      </c>
      <c r="CD96" s="180">
        <v>0.0</v>
      </c>
      <c r="CE96" s="180">
        <v>0.0</v>
      </c>
      <c r="CF96" s="180">
        <v>143.208</v>
      </c>
      <c r="CG96" s="180">
        <v>0.0</v>
      </c>
      <c r="CH96" s="180">
        <v>0.0</v>
      </c>
      <c r="CI96" s="180">
        <v>0.0</v>
      </c>
      <c r="CJ96" s="180">
        <v>0.0</v>
      </c>
      <c r="CK96" s="180">
        <v>0.0</v>
      </c>
      <c r="CL96" s="180">
        <v>0.0</v>
      </c>
      <c r="CM96" s="180">
        <v>0.0</v>
      </c>
      <c r="CN96" s="180">
        <v>65.7072</v>
      </c>
      <c r="CO96" s="180">
        <v>0.0</v>
      </c>
      <c r="CP96" s="180">
        <v>0.0</v>
      </c>
      <c r="CQ96" s="180">
        <v>0.0</v>
      </c>
      <c r="CR96" s="180">
        <v>0.0</v>
      </c>
      <c r="CS96" s="180">
        <v>0.0</v>
      </c>
      <c r="CT96" s="180">
        <v>0.0</v>
      </c>
      <c r="CU96" s="180">
        <v>0.0</v>
      </c>
      <c r="CV96" s="180">
        <v>46.68300000000001</v>
      </c>
      <c r="CW96" s="180">
        <v>0.0</v>
      </c>
      <c r="CX96" s="180">
        <v>0.0</v>
      </c>
      <c r="CY96" s="180">
        <v>0.0</v>
      </c>
      <c r="CZ96" s="180">
        <v>0.0</v>
      </c>
      <c r="DA96" s="180">
        <v>0.0</v>
      </c>
      <c r="DB96" s="180">
        <v>0.0</v>
      </c>
      <c r="DC96" s="180">
        <v>0.0</v>
      </c>
      <c r="DD96" s="180">
        <v>0.0</v>
      </c>
      <c r="DE96" s="180">
        <v>0.0</v>
      </c>
      <c r="DF96" s="180">
        <v>0.0</v>
      </c>
      <c r="DG96" s="180">
        <v>0.0</v>
      </c>
      <c r="DH96" s="180">
        <v>0.0</v>
      </c>
      <c r="DI96" s="180">
        <v>0.0</v>
      </c>
      <c r="DJ96" s="180">
        <v>0.0</v>
      </c>
      <c r="DK96" s="180">
        <v>0.0</v>
      </c>
      <c r="DL96" s="180">
        <v>0.0</v>
      </c>
      <c r="DM96" s="180">
        <v>0.0</v>
      </c>
      <c r="DN96" s="180">
        <v>0.0</v>
      </c>
      <c r="DO96" s="180">
        <v>0.0</v>
      </c>
      <c r="DP96" s="180">
        <v>0.0</v>
      </c>
      <c r="DQ96" s="180">
        <v>0.0</v>
      </c>
      <c r="DR96" s="180">
        <v>0.0</v>
      </c>
      <c r="DS96" s="180">
        <v>0.0</v>
      </c>
      <c r="DT96" s="180">
        <v>0.0</v>
      </c>
      <c r="DU96" s="180">
        <v>0.0</v>
      </c>
      <c r="DV96" s="180">
        <v>0.0</v>
      </c>
      <c r="DW96" s="180">
        <v>0.0</v>
      </c>
      <c r="DX96" s="180">
        <v>0.0</v>
      </c>
      <c r="DY96" s="180">
        <v>0.0</v>
      </c>
      <c r="DZ96" s="180">
        <v>0.0</v>
      </c>
      <c r="EA96" s="180">
        <v>0.0</v>
      </c>
      <c r="EB96" s="180">
        <v>0.0</v>
      </c>
      <c r="EC96" s="180">
        <v>0.0</v>
      </c>
      <c r="ED96" s="180">
        <v>0.0</v>
      </c>
      <c r="EE96" s="180">
        <v>0.0</v>
      </c>
      <c r="EF96" s="180">
        <v>0.0</v>
      </c>
      <c r="EG96" s="180">
        <v>0.0</v>
      </c>
      <c r="EH96" s="180">
        <v>0.0</v>
      </c>
      <c r="EI96" s="180">
        <v>0.0</v>
      </c>
      <c r="EJ96" s="180">
        <v>0.0</v>
      </c>
      <c r="EK96" s="375">
        <v>0.0</v>
      </c>
      <c r="EL96" s="50">
        <v>1811096.0</v>
      </c>
      <c r="EM96" s="376">
        <f t="shared" si="1"/>
        <v>1156.63119</v>
      </c>
    </row>
    <row r="97">
      <c r="A97" s="50">
        <v>1811097.0</v>
      </c>
      <c r="B97" s="374">
        <v>0.0</v>
      </c>
      <c r="C97" s="180">
        <v>0.0</v>
      </c>
      <c r="D97" s="180">
        <v>14.081925000000004</v>
      </c>
      <c r="E97" s="180">
        <v>0.0</v>
      </c>
      <c r="F97" s="180">
        <v>0.0</v>
      </c>
      <c r="G97" s="180">
        <v>0.0</v>
      </c>
      <c r="H97" s="180">
        <v>0.0</v>
      </c>
      <c r="I97" s="180">
        <v>11.876085000000002</v>
      </c>
      <c r="J97" s="180">
        <v>0.0</v>
      </c>
      <c r="K97" s="180">
        <v>0.0</v>
      </c>
      <c r="L97" s="180">
        <v>0.0</v>
      </c>
      <c r="M97" s="180">
        <v>0.0</v>
      </c>
      <c r="N97" s="180">
        <v>9.889425</v>
      </c>
      <c r="O97" s="180">
        <v>0.0</v>
      </c>
      <c r="P97" s="180">
        <v>0.0</v>
      </c>
      <c r="Q97" s="180">
        <v>0.0</v>
      </c>
      <c r="R97" s="180">
        <v>0.0</v>
      </c>
      <c r="S97" s="180">
        <v>0.0</v>
      </c>
      <c r="T97" s="180">
        <v>0.0</v>
      </c>
      <c r="U97" s="180">
        <v>0.0</v>
      </c>
      <c r="V97" s="180">
        <v>0.0</v>
      </c>
      <c r="W97" s="180">
        <v>0.0</v>
      </c>
      <c r="X97" s="180">
        <v>25.5528</v>
      </c>
      <c r="Y97" s="180">
        <v>0.0</v>
      </c>
      <c r="Z97" s="180">
        <v>15.03684</v>
      </c>
      <c r="AA97" s="180">
        <v>0.0</v>
      </c>
      <c r="AB97" s="180">
        <v>0.0</v>
      </c>
      <c r="AC97" s="180">
        <v>0.0</v>
      </c>
      <c r="AD97" s="180">
        <v>0.0</v>
      </c>
      <c r="AE97" s="180">
        <v>0.0</v>
      </c>
      <c r="AF97" s="180">
        <v>0.0</v>
      </c>
      <c r="AG97" s="180">
        <v>0.0</v>
      </c>
      <c r="AH97" s="180">
        <v>16.14834</v>
      </c>
      <c r="AI97" s="180">
        <v>0.0</v>
      </c>
      <c r="AJ97" s="180">
        <v>0.0</v>
      </c>
      <c r="AK97" s="180">
        <v>0.0</v>
      </c>
      <c r="AL97" s="180">
        <v>0.0</v>
      </c>
      <c r="AM97" s="180">
        <v>0.0</v>
      </c>
      <c r="AN97" s="180">
        <v>0.0</v>
      </c>
      <c r="AO97" s="180">
        <v>0.0</v>
      </c>
      <c r="AP97" s="180">
        <v>0.0</v>
      </c>
      <c r="AQ97" s="180">
        <v>0.0</v>
      </c>
      <c r="AR97" s="180">
        <v>0.0</v>
      </c>
      <c r="AS97" s="180">
        <v>0.0</v>
      </c>
      <c r="AT97" s="180">
        <v>0.0</v>
      </c>
      <c r="AU97" s="180">
        <v>0.0</v>
      </c>
      <c r="AV97" s="180">
        <v>0.0</v>
      </c>
      <c r="AW97" s="180">
        <v>0.0</v>
      </c>
      <c r="AX97" s="180">
        <v>7.68222</v>
      </c>
      <c r="AY97" s="180">
        <v>0.0</v>
      </c>
      <c r="AZ97" s="180">
        <v>0.0</v>
      </c>
      <c r="BA97" s="180">
        <v>0.0</v>
      </c>
      <c r="BB97" s="180">
        <v>0.0</v>
      </c>
      <c r="BC97" s="180">
        <v>0.0</v>
      </c>
      <c r="BD97" s="180">
        <v>0.0</v>
      </c>
      <c r="BE97" s="180">
        <v>0.0</v>
      </c>
      <c r="BF97" s="180">
        <v>0.0</v>
      </c>
      <c r="BG97" s="180">
        <v>0.0</v>
      </c>
      <c r="BH97" s="180">
        <v>0.0</v>
      </c>
      <c r="BI97" s="180">
        <v>0.0</v>
      </c>
      <c r="BJ97" s="180">
        <v>0.0</v>
      </c>
      <c r="BK97" s="180">
        <v>0.0</v>
      </c>
      <c r="BL97" s="180">
        <v>0.0</v>
      </c>
      <c r="BM97" s="180">
        <v>0.0</v>
      </c>
      <c r="BN97" s="180">
        <v>0.0</v>
      </c>
      <c r="BO97" s="180">
        <v>0.0</v>
      </c>
      <c r="BP97" s="180">
        <v>0.0</v>
      </c>
      <c r="BQ97" s="180">
        <v>0.0</v>
      </c>
      <c r="BR97" s="180">
        <v>0.0</v>
      </c>
      <c r="BS97" s="180">
        <v>0.0</v>
      </c>
      <c r="BT97" s="180">
        <v>0.0</v>
      </c>
      <c r="BU97" s="180">
        <v>0.0</v>
      </c>
      <c r="BV97" s="180">
        <v>0.0</v>
      </c>
      <c r="BW97" s="180">
        <v>0.0</v>
      </c>
      <c r="BX97" s="180">
        <v>0.0</v>
      </c>
      <c r="BY97" s="180">
        <v>0.0</v>
      </c>
      <c r="BZ97" s="180">
        <v>0.0</v>
      </c>
      <c r="CA97" s="180">
        <v>0.0</v>
      </c>
      <c r="CB97" s="180">
        <v>0.0</v>
      </c>
      <c r="CC97" s="180">
        <v>0.0</v>
      </c>
      <c r="CD97" s="180">
        <v>0.0</v>
      </c>
      <c r="CE97" s="180">
        <v>0.0</v>
      </c>
      <c r="CF97" s="180">
        <v>15.991560000000002</v>
      </c>
      <c r="CG97" s="180">
        <v>0.0</v>
      </c>
      <c r="CH97" s="180">
        <v>0.0</v>
      </c>
      <c r="CI97" s="180">
        <v>0.0</v>
      </c>
      <c r="CJ97" s="180">
        <v>0.0</v>
      </c>
      <c r="CK97" s="180">
        <v>0.0</v>
      </c>
      <c r="CL97" s="180">
        <v>0.0</v>
      </c>
      <c r="CM97" s="180">
        <v>0.0</v>
      </c>
      <c r="CN97" s="180">
        <v>7.300800000000001</v>
      </c>
      <c r="CO97" s="180">
        <v>0.0</v>
      </c>
      <c r="CP97" s="180">
        <v>0.0</v>
      </c>
      <c r="CQ97" s="180">
        <v>0.0</v>
      </c>
      <c r="CR97" s="180">
        <v>0.0</v>
      </c>
      <c r="CS97" s="180">
        <v>0.0</v>
      </c>
      <c r="CT97" s="180">
        <v>0.0</v>
      </c>
      <c r="CU97" s="180">
        <v>0.0</v>
      </c>
      <c r="CV97" s="180">
        <v>5.187</v>
      </c>
      <c r="CW97" s="180">
        <v>0.0</v>
      </c>
      <c r="CX97" s="180">
        <v>0.0</v>
      </c>
      <c r="CY97" s="180">
        <v>0.0</v>
      </c>
      <c r="CZ97" s="180">
        <v>0.0</v>
      </c>
      <c r="DA97" s="180">
        <v>0.0</v>
      </c>
      <c r="DB97" s="180">
        <v>0.0</v>
      </c>
      <c r="DC97" s="180">
        <v>0.0</v>
      </c>
      <c r="DD97" s="180">
        <v>0.0</v>
      </c>
      <c r="DE97" s="180">
        <v>0.0</v>
      </c>
      <c r="DF97" s="180">
        <v>0.0</v>
      </c>
      <c r="DG97" s="180">
        <v>0.0</v>
      </c>
      <c r="DH97" s="180">
        <v>0.0</v>
      </c>
      <c r="DI97" s="180">
        <v>0.0</v>
      </c>
      <c r="DJ97" s="180">
        <v>0.0</v>
      </c>
      <c r="DK97" s="180">
        <v>0.0</v>
      </c>
      <c r="DL97" s="180">
        <v>0.0</v>
      </c>
      <c r="DM97" s="180">
        <v>0.0</v>
      </c>
      <c r="DN97" s="180">
        <v>0.0</v>
      </c>
      <c r="DO97" s="180">
        <v>0.0</v>
      </c>
      <c r="DP97" s="180">
        <v>0.0</v>
      </c>
      <c r="DQ97" s="180">
        <v>0.0</v>
      </c>
      <c r="DR97" s="180">
        <v>0.0</v>
      </c>
      <c r="DS97" s="180">
        <v>0.0</v>
      </c>
      <c r="DT97" s="180">
        <v>0.0</v>
      </c>
      <c r="DU97" s="180">
        <v>0.0</v>
      </c>
      <c r="DV97" s="180">
        <v>0.0</v>
      </c>
      <c r="DW97" s="180">
        <v>0.0</v>
      </c>
      <c r="DX97" s="180">
        <v>0.0</v>
      </c>
      <c r="DY97" s="180">
        <v>0.0</v>
      </c>
      <c r="DZ97" s="180">
        <v>0.0</v>
      </c>
      <c r="EA97" s="180">
        <v>0.0</v>
      </c>
      <c r="EB97" s="180">
        <v>0.0</v>
      </c>
      <c r="EC97" s="180">
        <v>0.0</v>
      </c>
      <c r="ED97" s="180">
        <v>0.0</v>
      </c>
      <c r="EE97" s="180">
        <v>0.0</v>
      </c>
      <c r="EF97" s="180">
        <v>0.0</v>
      </c>
      <c r="EG97" s="180">
        <v>0.0</v>
      </c>
      <c r="EH97" s="180">
        <v>0.0</v>
      </c>
      <c r="EI97" s="180">
        <v>0.0</v>
      </c>
      <c r="EJ97" s="180">
        <v>0.0</v>
      </c>
      <c r="EK97" s="375">
        <v>0.0</v>
      </c>
      <c r="EL97" s="50">
        <v>1811097.0</v>
      </c>
      <c r="EM97" s="376">
        <f t="shared" si="1"/>
        <v>128.746995</v>
      </c>
    </row>
    <row r="98">
      <c r="A98" s="50">
        <v>1811098.0</v>
      </c>
      <c r="B98" s="374">
        <v>0.0</v>
      </c>
      <c r="C98" s="180">
        <v>0.0</v>
      </c>
      <c r="D98" s="180">
        <v>7.149285000000002</v>
      </c>
      <c r="E98" s="180">
        <v>0.0</v>
      </c>
      <c r="F98" s="180">
        <v>0.0</v>
      </c>
      <c r="G98" s="180">
        <v>0.0</v>
      </c>
      <c r="H98" s="180">
        <v>0.0</v>
      </c>
      <c r="I98" s="180">
        <v>5.8494150000000005</v>
      </c>
      <c r="J98" s="180">
        <v>0.0</v>
      </c>
      <c r="K98" s="180">
        <v>0.0</v>
      </c>
      <c r="L98" s="180">
        <v>0.0</v>
      </c>
      <c r="M98" s="180">
        <v>0.0</v>
      </c>
      <c r="N98" s="180">
        <v>4.87305</v>
      </c>
      <c r="O98" s="180">
        <v>0.0</v>
      </c>
      <c r="P98" s="180">
        <v>0.0</v>
      </c>
      <c r="Q98" s="180">
        <v>0.0</v>
      </c>
      <c r="R98" s="180">
        <v>0.0</v>
      </c>
      <c r="S98" s="180">
        <v>0.0</v>
      </c>
      <c r="T98" s="180">
        <v>0.0</v>
      </c>
      <c r="U98" s="180">
        <v>0.0</v>
      </c>
      <c r="V98" s="180">
        <v>0.0</v>
      </c>
      <c r="W98" s="180">
        <v>0.0</v>
      </c>
      <c r="X98" s="180">
        <v>12.57984</v>
      </c>
      <c r="Y98" s="180">
        <v>0.0</v>
      </c>
      <c r="Z98" s="180">
        <v>7.63776</v>
      </c>
      <c r="AA98" s="180">
        <v>0.0</v>
      </c>
      <c r="AB98" s="180">
        <v>0.0</v>
      </c>
      <c r="AC98" s="180">
        <v>0.0</v>
      </c>
      <c r="AD98" s="180">
        <v>0.0</v>
      </c>
      <c r="AE98" s="180">
        <v>0.0</v>
      </c>
      <c r="AF98" s="180">
        <v>0.0</v>
      </c>
      <c r="AG98" s="180">
        <v>0.0</v>
      </c>
      <c r="AH98" s="180">
        <v>7.95366</v>
      </c>
      <c r="AI98" s="180">
        <v>0.0</v>
      </c>
      <c r="AJ98" s="180">
        <v>0.0</v>
      </c>
      <c r="AK98" s="180">
        <v>0.0</v>
      </c>
      <c r="AL98" s="180">
        <v>0.0</v>
      </c>
      <c r="AM98" s="180">
        <v>0.0</v>
      </c>
      <c r="AN98" s="180">
        <v>0.0</v>
      </c>
      <c r="AO98" s="180">
        <v>0.0</v>
      </c>
      <c r="AP98" s="180">
        <v>0.0</v>
      </c>
      <c r="AQ98" s="180">
        <v>0.0</v>
      </c>
      <c r="AR98" s="180">
        <v>0.0</v>
      </c>
      <c r="AS98" s="180">
        <v>0.0</v>
      </c>
      <c r="AT98" s="180">
        <v>0.0</v>
      </c>
      <c r="AU98" s="180">
        <v>0.0</v>
      </c>
      <c r="AV98" s="180">
        <v>0.0</v>
      </c>
      <c r="AW98" s="180">
        <v>0.0</v>
      </c>
      <c r="AX98" s="180">
        <v>3.78378</v>
      </c>
      <c r="AY98" s="180">
        <v>0.0</v>
      </c>
      <c r="AZ98" s="180">
        <v>0.0</v>
      </c>
      <c r="BA98" s="180">
        <v>0.0</v>
      </c>
      <c r="BB98" s="180">
        <v>0.0</v>
      </c>
      <c r="BC98" s="180">
        <v>0.0</v>
      </c>
      <c r="BD98" s="180">
        <v>0.0</v>
      </c>
      <c r="BE98" s="180">
        <v>0.0</v>
      </c>
      <c r="BF98" s="180">
        <v>0.0</v>
      </c>
      <c r="BG98" s="180">
        <v>0.0</v>
      </c>
      <c r="BH98" s="180">
        <v>0.0</v>
      </c>
      <c r="BI98" s="180">
        <v>0.0</v>
      </c>
      <c r="BJ98" s="180">
        <v>0.0</v>
      </c>
      <c r="BK98" s="180">
        <v>0.0</v>
      </c>
      <c r="BL98" s="180">
        <v>0.0</v>
      </c>
      <c r="BM98" s="180">
        <v>0.0</v>
      </c>
      <c r="BN98" s="180">
        <v>0.0</v>
      </c>
      <c r="BO98" s="180">
        <v>0.0</v>
      </c>
      <c r="BP98" s="180">
        <v>0.0</v>
      </c>
      <c r="BQ98" s="180">
        <v>0.0</v>
      </c>
      <c r="BR98" s="180">
        <v>0.0</v>
      </c>
      <c r="BS98" s="180">
        <v>0.0</v>
      </c>
      <c r="BT98" s="180">
        <v>0.0</v>
      </c>
      <c r="BU98" s="180">
        <v>0.0</v>
      </c>
      <c r="BV98" s="180">
        <v>0.0</v>
      </c>
      <c r="BW98" s="180">
        <v>0.0</v>
      </c>
      <c r="BX98" s="180">
        <v>0.0</v>
      </c>
      <c r="BY98" s="180">
        <v>0.0</v>
      </c>
      <c r="BZ98" s="180">
        <v>0.0</v>
      </c>
      <c r="CA98" s="180">
        <v>0.0</v>
      </c>
      <c r="CB98" s="180">
        <v>0.0</v>
      </c>
      <c r="CC98" s="180">
        <v>0.0</v>
      </c>
      <c r="CD98" s="180">
        <v>0.0</v>
      </c>
      <c r="CE98" s="180">
        <v>0.0</v>
      </c>
      <c r="CF98" s="180">
        <v>7.8764400000000006</v>
      </c>
      <c r="CG98" s="180">
        <v>0.0</v>
      </c>
      <c r="CH98" s="180">
        <v>0.0</v>
      </c>
      <c r="CI98" s="180">
        <v>0.0</v>
      </c>
      <c r="CJ98" s="180">
        <v>0.0</v>
      </c>
      <c r="CK98" s="180">
        <v>0.0</v>
      </c>
      <c r="CL98" s="180">
        <v>0.0</v>
      </c>
      <c r="CM98" s="180">
        <v>0.0</v>
      </c>
      <c r="CN98" s="180">
        <v>3.6504000000000003</v>
      </c>
      <c r="CO98" s="180">
        <v>0.0</v>
      </c>
      <c r="CP98" s="180">
        <v>0.0</v>
      </c>
      <c r="CQ98" s="180">
        <v>0.0</v>
      </c>
      <c r="CR98" s="180">
        <v>0.0</v>
      </c>
      <c r="CS98" s="180">
        <v>0.0</v>
      </c>
      <c r="CT98" s="180">
        <v>0.0</v>
      </c>
      <c r="CU98" s="180">
        <v>0.0</v>
      </c>
      <c r="CV98" s="180">
        <v>2.5935</v>
      </c>
      <c r="CW98" s="180">
        <v>0.0</v>
      </c>
      <c r="CX98" s="180">
        <v>0.0</v>
      </c>
      <c r="CY98" s="180">
        <v>0.0</v>
      </c>
      <c r="CZ98" s="180">
        <v>0.0</v>
      </c>
      <c r="DA98" s="180">
        <v>0.0</v>
      </c>
      <c r="DB98" s="180">
        <v>0.0</v>
      </c>
      <c r="DC98" s="180">
        <v>0.0</v>
      </c>
      <c r="DD98" s="180">
        <v>0.0</v>
      </c>
      <c r="DE98" s="180">
        <v>0.0</v>
      </c>
      <c r="DF98" s="180">
        <v>0.0</v>
      </c>
      <c r="DG98" s="180">
        <v>0.0</v>
      </c>
      <c r="DH98" s="180">
        <v>0.0</v>
      </c>
      <c r="DI98" s="180">
        <v>0.0</v>
      </c>
      <c r="DJ98" s="180">
        <v>0.0</v>
      </c>
      <c r="DK98" s="180">
        <v>0.0</v>
      </c>
      <c r="DL98" s="180">
        <v>0.0</v>
      </c>
      <c r="DM98" s="180">
        <v>0.0</v>
      </c>
      <c r="DN98" s="180">
        <v>0.0</v>
      </c>
      <c r="DO98" s="180">
        <v>0.0</v>
      </c>
      <c r="DP98" s="180">
        <v>0.0</v>
      </c>
      <c r="DQ98" s="180">
        <v>0.0</v>
      </c>
      <c r="DR98" s="180">
        <v>0.0</v>
      </c>
      <c r="DS98" s="180">
        <v>0.0</v>
      </c>
      <c r="DT98" s="180">
        <v>0.0</v>
      </c>
      <c r="DU98" s="180">
        <v>0.0</v>
      </c>
      <c r="DV98" s="180">
        <v>0.0</v>
      </c>
      <c r="DW98" s="180">
        <v>0.0</v>
      </c>
      <c r="DX98" s="180">
        <v>0.0</v>
      </c>
      <c r="DY98" s="180">
        <v>0.0</v>
      </c>
      <c r="DZ98" s="180">
        <v>0.0</v>
      </c>
      <c r="EA98" s="180">
        <v>0.0</v>
      </c>
      <c r="EB98" s="180">
        <v>0.0</v>
      </c>
      <c r="EC98" s="180">
        <v>0.0</v>
      </c>
      <c r="ED98" s="180">
        <v>0.0</v>
      </c>
      <c r="EE98" s="180">
        <v>0.0</v>
      </c>
      <c r="EF98" s="180">
        <v>0.0</v>
      </c>
      <c r="EG98" s="180">
        <v>0.0</v>
      </c>
      <c r="EH98" s="180">
        <v>0.0</v>
      </c>
      <c r="EI98" s="180">
        <v>0.0</v>
      </c>
      <c r="EJ98" s="180">
        <v>0.0</v>
      </c>
      <c r="EK98" s="375">
        <v>0.0</v>
      </c>
      <c r="EL98" s="50">
        <v>1811098.0</v>
      </c>
      <c r="EM98" s="376">
        <f t="shared" si="1"/>
        <v>63.94713</v>
      </c>
    </row>
    <row r="99">
      <c r="A99" s="50">
        <v>1811099.0</v>
      </c>
      <c r="B99" s="374">
        <v>0.0</v>
      </c>
      <c r="C99" s="180">
        <v>0.0</v>
      </c>
      <c r="D99" s="180">
        <v>0.0</v>
      </c>
      <c r="E99" s="180">
        <v>14.360775000000004</v>
      </c>
      <c r="F99" s="180">
        <v>0.0</v>
      </c>
      <c r="G99" s="180">
        <v>0.0</v>
      </c>
      <c r="H99" s="180">
        <v>0.0</v>
      </c>
      <c r="I99" s="180">
        <v>0.0</v>
      </c>
      <c r="J99" s="180">
        <v>11.993670000000002</v>
      </c>
      <c r="K99" s="180">
        <v>0.0</v>
      </c>
      <c r="L99" s="180">
        <v>0.0</v>
      </c>
      <c r="M99" s="180">
        <v>0.0</v>
      </c>
      <c r="N99" s="180">
        <v>0.0</v>
      </c>
      <c r="O99" s="180">
        <v>8.169524999999998</v>
      </c>
      <c r="P99" s="180">
        <v>0.0</v>
      </c>
      <c r="Q99" s="180">
        <v>0.0</v>
      </c>
      <c r="R99" s="180">
        <v>0.0</v>
      </c>
      <c r="S99" s="180">
        <v>0.0</v>
      </c>
      <c r="T99" s="180">
        <v>0.0</v>
      </c>
      <c r="U99" s="180">
        <v>0.0</v>
      </c>
      <c r="V99" s="180">
        <v>0.0</v>
      </c>
      <c r="W99" s="180">
        <v>27.682200000000005</v>
      </c>
      <c r="X99" s="180">
        <v>0.0</v>
      </c>
      <c r="Y99" s="180">
        <v>0.0</v>
      </c>
      <c r="Z99" s="180">
        <v>0.0</v>
      </c>
      <c r="AA99" s="180">
        <v>0.0</v>
      </c>
      <c r="AB99" s="180">
        <v>0.0</v>
      </c>
      <c r="AC99" s="180">
        <v>0.0</v>
      </c>
      <c r="AD99" s="180">
        <v>16.14834</v>
      </c>
      <c r="AE99" s="180">
        <v>0.0</v>
      </c>
      <c r="AF99" s="180">
        <v>0.0</v>
      </c>
      <c r="AG99" s="180">
        <v>0.0</v>
      </c>
      <c r="AH99" s="180">
        <v>0.0</v>
      </c>
      <c r="AI99" s="180">
        <v>0.0</v>
      </c>
      <c r="AJ99" s="180">
        <v>0.0</v>
      </c>
      <c r="AK99" s="180">
        <v>0.0</v>
      </c>
      <c r="AL99" s="180">
        <v>16.54848</v>
      </c>
      <c r="AM99" s="180">
        <v>0.0</v>
      </c>
      <c r="AN99" s="180">
        <v>0.0</v>
      </c>
      <c r="AO99" s="180">
        <v>0.0</v>
      </c>
      <c r="AP99" s="180">
        <v>0.0</v>
      </c>
      <c r="AQ99" s="180">
        <v>0.0</v>
      </c>
      <c r="AR99" s="180">
        <v>0.0</v>
      </c>
      <c r="AS99" s="180">
        <v>0.0</v>
      </c>
      <c r="AT99" s="180">
        <v>0.0</v>
      </c>
      <c r="AU99" s="180">
        <v>0.0</v>
      </c>
      <c r="AV99" s="180">
        <v>0.0</v>
      </c>
      <c r="AW99" s="180">
        <v>0.0</v>
      </c>
      <c r="AX99" s="180">
        <v>0.0</v>
      </c>
      <c r="AY99" s="180">
        <v>0.0</v>
      </c>
      <c r="AZ99" s="180">
        <v>0.0</v>
      </c>
      <c r="BA99" s="180">
        <v>0.0</v>
      </c>
      <c r="BB99" s="180">
        <v>0.0</v>
      </c>
      <c r="BC99" s="180">
        <v>0.0</v>
      </c>
      <c r="BD99" s="180">
        <v>0.0</v>
      </c>
      <c r="BE99" s="180">
        <v>0.0</v>
      </c>
      <c r="BF99" s="180">
        <v>0.0</v>
      </c>
      <c r="BG99" s="180">
        <v>0.0</v>
      </c>
      <c r="BH99" s="180">
        <v>9.79524</v>
      </c>
      <c r="BI99" s="180">
        <v>0.0</v>
      </c>
      <c r="BJ99" s="180">
        <v>0.0</v>
      </c>
      <c r="BK99" s="180">
        <v>0.0</v>
      </c>
      <c r="BL99" s="180">
        <v>0.0</v>
      </c>
      <c r="BM99" s="180">
        <v>0.0</v>
      </c>
      <c r="BN99" s="180">
        <v>0.0</v>
      </c>
      <c r="BO99" s="180">
        <v>0.0</v>
      </c>
      <c r="BP99" s="180">
        <v>0.0</v>
      </c>
      <c r="BQ99" s="180">
        <v>0.0</v>
      </c>
      <c r="BR99" s="180">
        <v>0.0</v>
      </c>
      <c r="BS99" s="180">
        <v>0.0</v>
      </c>
      <c r="BT99" s="180">
        <v>0.0</v>
      </c>
      <c r="BU99" s="180">
        <v>0.0</v>
      </c>
      <c r="BV99" s="180">
        <v>0.0</v>
      </c>
      <c r="BW99" s="180">
        <v>0.0</v>
      </c>
      <c r="BX99" s="180">
        <v>0.0</v>
      </c>
      <c r="BY99" s="180">
        <v>0.0</v>
      </c>
      <c r="BZ99" s="180">
        <v>0.0</v>
      </c>
      <c r="CA99" s="180">
        <v>0.0</v>
      </c>
      <c r="CB99" s="180">
        <v>0.0</v>
      </c>
      <c r="CC99" s="180">
        <v>0.0</v>
      </c>
      <c r="CD99" s="180">
        <v>0.0</v>
      </c>
      <c r="CE99" s="180">
        <v>0.0</v>
      </c>
      <c r="CF99" s="180">
        <v>0.0</v>
      </c>
      <c r="CG99" s="180">
        <v>0.0</v>
      </c>
      <c r="CH99" s="180">
        <v>0.0</v>
      </c>
      <c r="CI99" s="180">
        <v>0.0</v>
      </c>
      <c r="CJ99" s="180">
        <v>0.0</v>
      </c>
      <c r="CK99" s="180">
        <v>16.477500000000003</v>
      </c>
      <c r="CL99" s="180">
        <v>0.0</v>
      </c>
      <c r="CM99" s="180">
        <v>0.0</v>
      </c>
      <c r="CN99" s="180">
        <v>0.0</v>
      </c>
      <c r="CO99" s="180">
        <v>0.0</v>
      </c>
      <c r="CP99" s="180">
        <v>0.0</v>
      </c>
      <c r="CQ99" s="180">
        <v>0.0</v>
      </c>
      <c r="CR99" s="180">
        <v>0.0</v>
      </c>
      <c r="CS99" s="180">
        <v>0.0</v>
      </c>
      <c r="CT99" s="180">
        <v>0.0</v>
      </c>
      <c r="CU99" s="180">
        <v>7.91739</v>
      </c>
      <c r="CV99" s="180">
        <v>0.0</v>
      </c>
      <c r="CW99" s="180">
        <v>0.0</v>
      </c>
      <c r="CX99" s="180">
        <v>0.0</v>
      </c>
      <c r="CY99" s="180">
        <v>0.0</v>
      </c>
      <c r="CZ99" s="180">
        <v>5.187</v>
      </c>
      <c r="DA99" s="180">
        <v>0.0</v>
      </c>
      <c r="DB99" s="180">
        <v>0.0</v>
      </c>
      <c r="DC99" s="180">
        <v>0.0</v>
      </c>
      <c r="DD99" s="180">
        <v>0.0</v>
      </c>
      <c r="DE99" s="180">
        <v>0.0</v>
      </c>
      <c r="DF99" s="180">
        <v>0.0</v>
      </c>
      <c r="DG99" s="180">
        <v>0.0</v>
      </c>
      <c r="DH99" s="180">
        <v>0.0</v>
      </c>
      <c r="DI99" s="180">
        <v>0.0</v>
      </c>
      <c r="DJ99" s="180">
        <v>0.0</v>
      </c>
      <c r="DK99" s="180">
        <v>0.0</v>
      </c>
      <c r="DL99" s="180">
        <v>0.0</v>
      </c>
      <c r="DM99" s="180">
        <v>0.0</v>
      </c>
      <c r="DN99" s="180">
        <v>0.0</v>
      </c>
      <c r="DO99" s="180">
        <v>0.0</v>
      </c>
      <c r="DP99" s="180">
        <v>0.0</v>
      </c>
      <c r="DQ99" s="180">
        <v>0.0</v>
      </c>
      <c r="DR99" s="180">
        <v>0.0</v>
      </c>
      <c r="DS99" s="180">
        <v>0.0</v>
      </c>
      <c r="DT99" s="180">
        <v>0.0</v>
      </c>
      <c r="DU99" s="180">
        <v>0.0</v>
      </c>
      <c r="DV99" s="180">
        <v>0.0</v>
      </c>
      <c r="DW99" s="180">
        <v>0.0</v>
      </c>
      <c r="DX99" s="180">
        <v>0.0</v>
      </c>
      <c r="DY99" s="180">
        <v>0.0</v>
      </c>
      <c r="DZ99" s="180">
        <v>0.0</v>
      </c>
      <c r="EA99" s="180">
        <v>0.0</v>
      </c>
      <c r="EB99" s="180">
        <v>0.0</v>
      </c>
      <c r="EC99" s="180">
        <v>0.0</v>
      </c>
      <c r="ED99" s="180">
        <v>0.0</v>
      </c>
      <c r="EE99" s="180">
        <v>0.0</v>
      </c>
      <c r="EF99" s="180">
        <v>0.0</v>
      </c>
      <c r="EG99" s="180">
        <v>0.0</v>
      </c>
      <c r="EH99" s="180">
        <v>0.0</v>
      </c>
      <c r="EI99" s="180">
        <v>0.0</v>
      </c>
      <c r="EJ99" s="180">
        <v>0.0</v>
      </c>
      <c r="EK99" s="375">
        <v>0.0</v>
      </c>
      <c r="EL99" s="50">
        <v>1811099.0</v>
      </c>
      <c r="EM99" s="376">
        <f t="shared" si="1"/>
        <v>134.28012</v>
      </c>
    </row>
    <row r="100">
      <c r="A100" s="50">
        <v>1811100.0</v>
      </c>
      <c r="B100" s="374">
        <v>0.0</v>
      </c>
      <c r="C100" s="180">
        <v>0.0</v>
      </c>
      <c r="D100" s="180">
        <v>0.0</v>
      </c>
      <c r="E100" s="180">
        <v>14.360775000000004</v>
      </c>
      <c r="F100" s="180">
        <v>0.0</v>
      </c>
      <c r="G100" s="180">
        <v>0.0</v>
      </c>
      <c r="H100" s="180">
        <v>0.0</v>
      </c>
      <c r="I100" s="180">
        <v>0.0</v>
      </c>
      <c r="J100" s="180">
        <v>11.993670000000002</v>
      </c>
      <c r="K100" s="180">
        <v>0.0</v>
      </c>
      <c r="L100" s="180">
        <v>0.0</v>
      </c>
      <c r="M100" s="180">
        <v>0.0</v>
      </c>
      <c r="N100" s="180">
        <v>0.0</v>
      </c>
      <c r="O100" s="180">
        <v>8.169524999999998</v>
      </c>
      <c r="P100" s="180">
        <v>0.0</v>
      </c>
      <c r="Q100" s="180">
        <v>0.0</v>
      </c>
      <c r="R100" s="180">
        <v>0.0</v>
      </c>
      <c r="S100" s="180">
        <v>0.0</v>
      </c>
      <c r="T100" s="180">
        <v>0.0</v>
      </c>
      <c r="U100" s="180">
        <v>0.0</v>
      </c>
      <c r="V100" s="180">
        <v>0.0</v>
      </c>
      <c r="W100" s="180">
        <v>27.682200000000005</v>
      </c>
      <c r="X100" s="180">
        <v>0.0</v>
      </c>
      <c r="Y100" s="180">
        <v>0.0</v>
      </c>
      <c r="Z100" s="180">
        <v>0.0</v>
      </c>
      <c r="AA100" s="180">
        <v>0.0</v>
      </c>
      <c r="AB100" s="180">
        <v>0.0</v>
      </c>
      <c r="AC100" s="180">
        <v>0.0</v>
      </c>
      <c r="AD100" s="180">
        <v>16.14834</v>
      </c>
      <c r="AE100" s="180">
        <v>0.0</v>
      </c>
      <c r="AF100" s="180">
        <v>0.0</v>
      </c>
      <c r="AG100" s="180">
        <v>0.0</v>
      </c>
      <c r="AH100" s="180">
        <v>0.0</v>
      </c>
      <c r="AI100" s="180">
        <v>0.0</v>
      </c>
      <c r="AJ100" s="180">
        <v>0.0</v>
      </c>
      <c r="AK100" s="180">
        <v>0.0</v>
      </c>
      <c r="AL100" s="180">
        <v>16.54848</v>
      </c>
      <c r="AM100" s="180">
        <v>0.0</v>
      </c>
      <c r="AN100" s="180">
        <v>0.0</v>
      </c>
      <c r="AO100" s="180">
        <v>0.0</v>
      </c>
      <c r="AP100" s="180">
        <v>0.0</v>
      </c>
      <c r="AQ100" s="180">
        <v>0.0</v>
      </c>
      <c r="AR100" s="180">
        <v>0.0</v>
      </c>
      <c r="AS100" s="180">
        <v>0.0</v>
      </c>
      <c r="AT100" s="180">
        <v>0.0</v>
      </c>
      <c r="AU100" s="180">
        <v>0.0</v>
      </c>
      <c r="AV100" s="180">
        <v>0.0</v>
      </c>
      <c r="AW100" s="180">
        <v>0.0</v>
      </c>
      <c r="AX100" s="180">
        <v>0.0</v>
      </c>
      <c r="AY100" s="180">
        <v>0.0</v>
      </c>
      <c r="AZ100" s="180">
        <v>0.0</v>
      </c>
      <c r="BA100" s="180">
        <v>0.0</v>
      </c>
      <c r="BB100" s="180">
        <v>0.0</v>
      </c>
      <c r="BC100" s="180">
        <v>0.0</v>
      </c>
      <c r="BD100" s="180">
        <v>0.0</v>
      </c>
      <c r="BE100" s="180">
        <v>0.0</v>
      </c>
      <c r="BF100" s="180">
        <v>0.0</v>
      </c>
      <c r="BG100" s="180">
        <v>0.0</v>
      </c>
      <c r="BH100" s="180">
        <v>9.79524</v>
      </c>
      <c r="BI100" s="180">
        <v>0.0</v>
      </c>
      <c r="BJ100" s="180">
        <v>0.0</v>
      </c>
      <c r="BK100" s="180">
        <v>0.0</v>
      </c>
      <c r="BL100" s="180">
        <v>0.0</v>
      </c>
      <c r="BM100" s="180">
        <v>0.0</v>
      </c>
      <c r="BN100" s="180">
        <v>0.0</v>
      </c>
      <c r="BO100" s="180">
        <v>0.0</v>
      </c>
      <c r="BP100" s="180">
        <v>0.0</v>
      </c>
      <c r="BQ100" s="180">
        <v>0.0</v>
      </c>
      <c r="BR100" s="180">
        <v>0.0</v>
      </c>
      <c r="BS100" s="180">
        <v>0.0</v>
      </c>
      <c r="BT100" s="180">
        <v>0.0</v>
      </c>
      <c r="BU100" s="180">
        <v>0.0</v>
      </c>
      <c r="BV100" s="180">
        <v>0.0</v>
      </c>
      <c r="BW100" s="180">
        <v>0.0</v>
      </c>
      <c r="BX100" s="180">
        <v>0.0</v>
      </c>
      <c r="BY100" s="180">
        <v>0.0</v>
      </c>
      <c r="BZ100" s="180">
        <v>0.0</v>
      </c>
      <c r="CA100" s="180">
        <v>0.0</v>
      </c>
      <c r="CB100" s="180">
        <v>0.0</v>
      </c>
      <c r="CC100" s="180">
        <v>0.0</v>
      </c>
      <c r="CD100" s="180">
        <v>0.0</v>
      </c>
      <c r="CE100" s="180">
        <v>0.0</v>
      </c>
      <c r="CF100" s="180">
        <v>0.0</v>
      </c>
      <c r="CG100" s="180">
        <v>0.0</v>
      </c>
      <c r="CH100" s="180">
        <v>0.0</v>
      </c>
      <c r="CI100" s="180">
        <v>0.0</v>
      </c>
      <c r="CJ100" s="180">
        <v>0.0</v>
      </c>
      <c r="CK100" s="180">
        <v>16.477500000000003</v>
      </c>
      <c r="CL100" s="180">
        <v>0.0</v>
      </c>
      <c r="CM100" s="180">
        <v>0.0</v>
      </c>
      <c r="CN100" s="180">
        <v>0.0</v>
      </c>
      <c r="CO100" s="180">
        <v>0.0</v>
      </c>
      <c r="CP100" s="180">
        <v>0.0</v>
      </c>
      <c r="CQ100" s="180">
        <v>0.0</v>
      </c>
      <c r="CR100" s="180">
        <v>0.0</v>
      </c>
      <c r="CS100" s="180">
        <v>0.0</v>
      </c>
      <c r="CT100" s="180">
        <v>0.0</v>
      </c>
      <c r="CU100" s="180">
        <v>7.91739</v>
      </c>
      <c r="CV100" s="180">
        <v>0.0</v>
      </c>
      <c r="CW100" s="180">
        <v>0.0</v>
      </c>
      <c r="CX100" s="180">
        <v>0.0</v>
      </c>
      <c r="CY100" s="180">
        <v>0.0</v>
      </c>
      <c r="CZ100" s="180">
        <v>5.187</v>
      </c>
      <c r="DA100" s="180">
        <v>0.0</v>
      </c>
      <c r="DB100" s="180">
        <v>0.0</v>
      </c>
      <c r="DC100" s="180">
        <v>0.0</v>
      </c>
      <c r="DD100" s="180">
        <v>0.0</v>
      </c>
      <c r="DE100" s="180">
        <v>0.0</v>
      </c>
      <c r="DF100" s="180">
        <v>0.0</v>
      </c>
      <c r="DG100" s="180">
        <v>0.0</v>
      </c>
      <c r="DH100" s="180">
        <v>0.0</v>
      </c>
      <c r="DI100" s="180">
        <v>0.0</v>
      </c>
      <c r="DJ100" s="180">
        <v>0.0</v>
      </c>
      <c r="DK100" s="180">
        <v>0.0</v>
      </c>
      <c r="DL100" s="180">
        <v>0.0</v>
      </c>
      <c r="DM100" s="180">
        <v>0.0</v>
      </c>
      <c r="DN100" s="180">
        <v>0.0</v>
      </c>
      <c r="DO100" s="180">
        <v>0.0</v>
      </c>
      <c r="DP100" s="180">
        <v>0.0</v>
      </c>
      <c r="DQ100" s="180">
        <v>0.0</v>
      </c>
      <c r="DR100" s="180">
        <v>0.0</v>
      </c>
      <c r="DS100" s="180">
        <v>0.0</v>
      </c>
      <c r="DT100" s="180">
        <v>0.0</v>
      </c>
      <c r="DU100" s="180">
        <v>0.0</v>
      </c>
      <c r="DV100" s="180">
        <v>0.0</v>
      </c>
      <c r="DW100" s="180">
        <v>0.0</v>
      </c>
      <c r="DX100" s="180">
        <v>0.0</v>
      </c>
      <c r="DY100" s="180">
        <v>0.0</v>
      </c>
      <c r="DZ100" s="180">
        <v>0.0</v>
      </c>
      <c r="EA100" s="180">
        <v>0.0</v>
      </c>
      <c r="EB100" s="180">
        <v>0.0</v>
      </c>
      <c r="EC100" s="180">
        <v>0.0</v>
      </c>
      <c r="ED100" s="180">
        <v>0.0</v>
      </c>
      <c r="EE100" s="180">
        <v>0.0</v>
      </c>
      <c r="EF100" s="180">
        <v>0.0</v>
      </c>
      <c r="EG100" s="180">
        <v>0.0</v>
      </c>
      <c r="EH100" s="180">
        <v>0.0</v>
      </c>
      <c r="EI100" s="180">
        <v>0.0</v>
      </c>
      <c r="EJ100" s="180">
        <v>0.0</v>
      </c>
      <c r="EK100" s="375">
        <v>0.0</v>
      </c>
      <c r="EL100" s="50">
        <v>1811100.0</v>
      </c>
      <c r="EM100" s="376">
        <f t="shared" si="1"/>
        <v>134.28012</v>
      </c>
    </row>
    <row r="101">
      <c r="A101" s="50">
        <v>1811101.0</v>
      </c>
      <c r="B101" s="374">
        <v>0.0</v>
      </c>
      <c r="C101" s="180">
        <v>0.0</v>
      </c>
      <c r="D101" s="180">
        <v>0.0</v>
      </c>
      <c r="E101" s="180">
        <v>79.53660000000002</v>
      </c>
      <c r="F101" s="180">
        <v>0.0</v>
      </c>
      <c r="G101" s="180">
        <v>0.0</v>
      </c>
      <c r="H101" s="180">
        <v>0.0</v>
      </c>
      <c r="I101" s="180">
        <v>0.0</v>
      </c>
      <c r="J101" s="180">
        <v>65.69667</v>
      </c>
      <c r="K101" s="180">
        <v>0.0</v>
      </c>
      <c r="L101" s="180">
        <v>0.0</v>
      </c>
      <c r="M101" s="180">
        <v>0.0</v>
      </c>
      <c r="N101" s="180">
        <v>0.0</v>
      </c>
      <c r="O101" s="180">
        <v>44.867549999999994</v>
      </c>
      <c r="P101" s="180">
        <v>0.0</v>
      </c>
      <c r="Q101" s="180">
        <v>0.0</v>
      </c>
      <c r="R101" s="180">
        <v>0.0</v>
      </c>
      <c r="S101" s="180">
        <v>0.0</v>
      </c>
      <c r="T101" s="180">
        <v>0.0</v>
      </c>
      <c r="U101" s="180">
        <v>0.0</v>
      </c>
      <c r="V101" s="180">
        <v>0.0</v>
      </c>
      <c r="W101" s="180">
        <v>151.61328</v>
      </c>
      <c r="X101" s="180">
        <v>0.0</v>
      </c>
      <c r="Y101" s="180">
        <v>0.0</v>
      </c>
      <c r="Z101" s="180">
        <v>0.0</v>
      </c>
      <c r="AA101" s="180">
        <v>0.0</v>
      </c>
      <c r="AB101" s="180">
        <v>0.0</v>
      </c>
      <c r="AC101" s="180">
        <v>0.0</v>
      </c>
      <c r="AD101" s="180">
        <v>88.45434</v>
      </c>
      <c r="AE101" s="180">
        <v>0.0</v>
      </c>
      <c r="AF101" s="180">
        <v>0.0</v>
      </c>
      <c r="AG101" s="180">
        <v>0.0</v>
      </c>
      <c r="AH101" s="180">
        <v>0.0</v>
      </c>
      <c r="AI101" s="180">
        <v>0.0</v>
      </c>
      <c r="AJ101" s="180">
        <v>0.0</v>
      </c>
      <c r="AK101" s="180">
        <v>0.0</v>
      </c>
      <c r="AL101" s="180">
        <v>90.52992</v>
      </c>
      <c r="AM101" s="180">
        <v>0.0</v>
      </c>
      <c r="AN101" s="180">
        <v>0.0</v>
      </c>
      <c r="AO101" s="180">
        <v>0.0</v>
      </c>
      <c r="AP101" s="180">
        <v>0.0</v>
      </c>
      <c r="AQ101" s="180">
        <v>0.0</v>
      </c>
      <c r="AR101" s="180">
        <v>0.0</v>
      </c>
      <c r="AS101" s="180">
        <v>0.0</v>
      </c>
      <c r="AT101" s="180">
        <v>0.0</v>
      </c>
      <c r="AU101" s="180">
        <v>0.0</v>
      </c>
      <c r="AV101" s="180">
        <v>0.0</v>
      </c>
      <c r="AW101" s="180">
        <v>0.0</v>
      </c>
      <c r="AX101" s="180">
        <v>0.0</v>
      </c>
      <c r="AY101" s="180">
        <v>0.0</v>
      </c>
      <c r="AZ101" s="180">
        <v>0.0</v>
      </c>
      <c r="BA101" s="180">
        <v>0.0</v>
      </c>
      <c r="BB101" s="180">
        <v>0.0</v>
      </c>
      <c r="BC101" s="180">
        <v>0.0</v>
      </c>
      <c r="BD101" s="180">
        <v>0.0</v>
      </c>
      <c r="BE101" s="180">
        <v>0.0</v>
      </c>
      <c r="BF101" s="180">
        <v>0.0</v>
      </c>
      <c r="BG101" s="180">
        <v>0.0</v>
      </c>
      <c r="BH101" s="180">
        <v>53.51892</v>
      </c>
      <c r="BI101" s="180">
        <v>0.0</v>
      </c>
      <c r="BJ101" s="180">
        <v>0.0</v>
      </c>
      <c r="BK101" s="180">
        <v>0.0</v>
      </c>
      <c r="BL101" s="180">
        <v>0.0</v>
      </c>
      <c r="BM101" s="180">
        <v>0.0</v>
      </c>
      <c r="BN101" s="180">
        <v>0.0</v>
      </c>
      <c r="BO101" s="180">
        <v>0.0</v>
      </c>
      <c r="BP101" s="180">
        <v>0.0</v>
      </c>
      <c r="BQ101" s="180">
        <v>0.0</v>
      </c>
      <c r="BR101" s="180">
        <v>0.0</v>
      </c>
      <c r="BS101" s="180">
        <v>0.0</v>
      </c>
      <c r="BT101" s="180">
        <v>0.0</v>
      </c>
      <c r="BU101" s="180">
        <v>0.0</v>
      </c>
      <c r="BV101" s="180">
        <v>0.0</v>
      </c>
      <c r="BW101" s="180">
        <v>0.0</v>
      </c>
      <c r="BX101" s="180">
        <v>0.0</v>
      </c>
      <c r="BY101" s="180">
        <v>0.0</v>
      </c>
      <c r="BZ101" s="180">
        <v>0.0</v>
      </c>
      <c r="CA101" s="180">
        <v>0.0</v>
      </c>
      <c r="CB101" s="180">
        <v>0.0</v>
      </c>
      <c r="CC101" s="180">
        <v>0.0</v>
      </c>
      <c r="CD101" s="180">
        <v>0.0</v>
      </c>
      <c r="CE101" s="180">
        <v>0.0</v>
      </c>
      <c r="CF101" s="180">
        <v>0.0</v>
      </c>
      <c r="CG101" s="180">
        <v>0.0</v>
      </c>
      <c r="CH101" s="180">
        <v>0.0</v>
      </c>
      <c r="CI101" s="180">
        <v>0.0</v>
      </c>
      <c r="CJ101" s="180">
        <v>0.0</v>
      </c>
      <c r="CK101" s="180">
        <v>89.99250000000002</v>
      </c>
      <c r="CL101" s="180">
        <v>0.0</v>
      </c>
      <c r="CM101" s="180">
        <v>0.0</v>
      </c>
      <c r="CN101" s="180">
        <v>0.0</v>
      </c>
      <c r="CO101" s="180">
        <v>0.0</v>
      </c>
      <c r="CP101" s="180">
        <v>0.0</v>
      </c>
      <c r="CQ101" s="180">
        <v>0.0</v>
      </c>
      <c r="CR101" s="180">
        <v>0.0</v>
      </c>
      <c r="CS101" s="180">
        <v>0.0</v>
      </c>
      <c r="CT101" s="180">
        <v>0.0</v>
      </c>
      <c r="CU101" s="180">
        <v>43.36839</v>
      </c>
      <c r="CV101" s="180">
        <v>0.0</v>
      </c>
      <c r="CW101" s="180">
        <v>0.0</v>
      </c>
      <c r="CX101" s="180">
        <v>0.0</v>
      </c>
      <c r="CY101" s="180">
        <v>0.0</v>
      </c>
      <c r="CZ101" s="180">
        <v>28.5285</v>
      </c>
      <c r="DA101" s="180">
        <v>0.0</v>
      </c>
      <c r="DB101" s="180">
        <v>0.0</v>
      </c>
      <c r="DC101" s="180">
        <v>0.0</v>
      </c>
      <c r="DD101" s="180">
        <v>0.0</v>
      </c>
      <c r="DE101" s="180">
        <v>0.0</v>
      </c>
      <c r="DF101" s="180">
        <v>0.0</v>
      </c>
      <c r="DG101" s="180">
        <v>0.0</v>
      </c>
      <c r="DH101" s="180">
        <v>0.0</v>
      </c>
      <c r="DI101" s="180">
        <v>0.0</v>
      </c>
      <c r="DJ101" s="180">
        <v>0.0</v>
      </c>
      <c r="DK101" s="180">
        <v>0.0</v>
      </c>
      <c r="DL101" s="180">
        <v>0.0</v>
      </c>
      <c r="DM101" s="180">
        <v>0.0</v>
      </c>
      <c r="DN101" s="180">
        <v>0.0</v>
      </c>
      <c r="DO101" s="180">
        <v>0.0</v>
      </c>
      <c r="DP101" s="180">
        <v>0.0</v>
      </c>
      <c r="DQ101" s="180">
        <v>0.0</v>
      </c>
      <c r="DR101" s="180">
        <v>0.0</v>
      </c>
      <c r="DS101" s="180">
        <v>0.0</v>
      </c>
      <c r="DT101" s="180">
        <v>0.0</v>
      </c>
      <c r="DU101" s="180">
        <v>0.0</v>
      </c>
      <c r="DV101" s="180">
        <v>0.0</v>
      </c>
      <c r="DW101" s="180">
        <v>0.0</v>
      </c>
      <c r="DX101" s="180">
        <v>0.0</v>
      </c>
      <c r="DY101" s="180">
        <v>0.0</v>
      </c>
      <c r="DZ101" s="180">
        <v>0.0</v>
      </c>
      <c r="EA101" s="180">
        <v>0.0</v>
      </c>
      <c r="EB101" s="180">
        <v>0.0</v>
      </c>
      <c r="EC101" s="180">
        <v>0.0</v>
      </c>
      <c r="ED101" s="180">
        <v>0.0</v>
      </c>
      <c r="EE101" s="180">
        <v>0.0</v>
      </c>
      <c r="EF101" s="180">
        <v>0.0</v>
      </c>
      <c r="EG101" s="180">
        <v>0.0</v>
      </c>
      <c r="EH101" s="180">
        <v>0.0</v>
      </c>
      <c r="EI101" s="180">
        <v>0.0</v>
      </c>
      <c r="EJ101" s="180">
        <v>0.0</v>
      </c>
      <c r="EK101" s="375">
        <v>0.0</v>
      </c>
      <c r="EL101" s="50">
        <v>1811101.0</v>
      </c>
      <c r="EM101" s="376">
        <f t="shared" si="1"/>
        <v>736.10667</v>
      </c>
    </row>
    <row r="102">
      <c r="A102" s="50">
        <v>1811102.0</v>
      </c>
      <c r="B102" s="374">
        <v>0.0</v>
      </c>
      <c r="C102" s="180">
        <v>0.0</v>
      </c>
      <c r="D102" s="180">
        <v>0.0</v>
      </c>
      <c r="E102" s="180">
        <v>79.53660000000002</v>
      </c>
      <c r="F102" s="180">
        <v>0.0</v>
      </c>
      <c r="G102" s="180">
        <v>0.0</v>
      </c>
      <c r="H102" s="180">
        <v>0.0</v>
      </c>
      <c r="I102" s="180">
        <v>0.0</v>
      </c>
      <c r="J102" s="180">
        <v>65.69667</v>
      </c>
      <c r="K102" s="180">
        <v>0.0</v>
      </c>
      <c r="L102" s="180">
        <v>0.0</v>
      </c>
      <c r="M102" s="180">
        <v>0.0</v>
      </c>
      <c r="N102" s="180">
        <v>0.0</v>
      </c>
      <c r="O102" s="180">
        <v>44.867549999999994</v>
      </c>
      <c r="P102" s="180">
        <v>0.0</v>
      </c>
      <c r="Q102" s="180">
        <v>0.0</v>
      </c>
      <c r="R102" s="180">
        <v>0.0</v>
      </c>
      <c r="S102" s="180">
        <v>0.0</v>
      </c>
      <c r="T102" s="180">
        <v>0.0</v>
      </c>
      <c r="U102" s="180">
        <v>0.0</v>
      </c>
      <c r="V102" s="180">
        <v>0.0</v>
      </c>
      <c r="W102" s="180">
        <v>151.61328</v>
      </c>
      <c r="X102" s="180">
        <v>0.0</v>
      </c>
      <c r="Y102" s="180">
        <v>0.0</v>
      </c>
      <c r="Z102" s="180">
        <v>0.0</v>
      </c>
      <c r="AA102" s="180">
        <v>0.0</v>
      </c>
      <c r="AB102" s="180">
        <v>0.0</v>
      </c>
      <c r="AC102" s="180">
        <v>0.0</v>
      </c>
      <c r="AD102" s="180">
        <v>88.45434</v>
      </c>
      <c r="AE102" s="180">
        <v>0.0</v>
      </c>
      <c r="AF102" s="180">
        <v>0.0</v>
      </c>
      <c r="AG102" s="180">
        <v>0.0</v>
      </c>
      <c r="AH102" s="180">
        <v>0.0</v>
      </c>
      <c r="AI102" s="180">
        <v>0.0</v>
      </c>
      <c r="AJ102" s="180">
        <v>0.0</v>
      </c>
      <c r="AK102" s="180">
        <v>0.0</v>
      </c>
      <c r="AL102" s="180">
        <v>90.52992</v>
      </c>
      <c r="AM102" s="180">
        <v>0.0</v>
      </c>
      <c r="AN102" s="180">
        <v>0.0</v>
      </c>
      <c r="AO102" s="180">
        <v>0.0</v>
      </c>
      <c r="AP102" s="180">
        <v>0.0</v>
      </c>
      <c r="AQ102" s="180">
        <v>0.0</v>
      </c>
      <c r="AR102" s="180">
        <v>0.0</v>
      </c>
      <c r="AS102" s="180">
        <v>0.0</v>
      </c>
      <c r="AT102" s="180">
        <v>0.0</v>
      </c>
      <c r="AU102" s="180">
        <v>0.0</v>
      </c>
      <c r="AV102" s="180">
        <v>0.0</v>
      </c>
      <c r="AW102" s="180">
        <v>0.0</v>
      </c>
      <c r="AX102" s="180">
        <v>0.0</v>
      </c>
      <c r="AY102" s="180">
        <v>0.0</v>
      </c>
      <c r="AZ102" s="180">
        <v>0.0</v>
      </c>
      <c r="BA102" s="180">
        <v>0.0</v>
      </c>
      <c r="BB102" s="180">
        <v>0.0</v>
      </c>
      <c r="BC102" s="180">
        <v>0.0</v>
      </c>
      <c r="BD102" s="180">
        <v>0.0</v>
      </c>
      <c r="BE102" s="180">
        <v>0.0</v>
      </c>
      <c r="BF102" s="180">
        <v>0.0</v>
      </c>
      <c r="BG102" s="180">
        <v>0.0</v>
      </c>
      <c r="BH102" s="180">
        <v>53.51892</v>
      </c>
      <c r="BI102" s="180">
        <v>0.0</v>
      </c>
      <c r="BJ102" s="180">
        <v>0.0</v>
      </c>
      <c r="BK102" s="180">
        <v>0.0</v>
      </c>
      <c r="BL102" s="180">
        <v>0.0</v>
      </c>
      <c r="BM102" s="180">
        <v>0.0</v>
      </c>
      <c r="BN102" s="180">
        <v>0.0</v>
      </c>
      <c r="BO102" s="180">
        <v>0.0</v>
      </c>
      <c r="BP102" s="180">
        <v>0.0</v>
      </c>
      <c r="BQ102" s="180">
        <v>0.0</v>
      </c>
      <c r="BR102" s="180">
        <v>0.0</v>
      </c>
      <c r="BS102" s="180">
        <v>0.0</v>
      </c>
      <c r="BT102" s="180">
        <v>0.0</v>
      </c>
      <c r="BU102" s="180">
        <v>0.0</v>
      </c>
      <c r="BV102" s="180">
        <v>0.0</v>
      </c>
      <c r="BW102" s="180">
        <v>0.0</v>
      </c>
      <c r="BX102" s="180">
        <v>0.0</v>
      </c>
      <c r="BY102" s="180">
        <v>0.0</v>
      </c>
      <c r="BZ102" s="180">
        <v>0.0</v>
      </c>
      <c r="CA102" s="180">
        <v>0.0</v>
      </c>
      <c r="CB102" s="180">
        <v>0.0</v>
      </c>
      <c r="CC102" s="180">
        <v>0.0</v>
      </c>
      <c r="CD102" s="180">
        <v>0.0</v>
      </c>
      <c r="CE102" s="180">
        <v>0.0</v>
      </c>
      <c r="CF102" s="180">
        <v>0.0</v>
      </c>
      <c r="CG102" s="180">
        <v>0.0</v>
      </c>
      <c r="CH102" s="180">
        <v>0.0</v>
      </c>
      <c r="CI102" s="180">
        <v>0.0</v>
      </c>
      <c r="CJ102" s="180">
        <v>0.0</v>
      </c>
      <c r="CK102" s="180">
        <v>89.99250000000002</v>
      </c>
      <c r="CL102" s="180">
        <v>0.0</v>
      </c>
      <c r="CM102" s="180">
        <v>0.0</v>
      </c>
      <c r="CN102" s="180">
        <v>0.0</v>
      </c>
      <c r="CO102" s="180">
        <v>0.0</v>
      </c>
      <c r="CP102" s="180">
        <v>0.0</v>
      </c>
      <c r="CQ102" s="180">
        <v>0.0</v>
      </c>
      <c r="CR102" s="180">
        <v>0.0</v>
      </c>
      <c r="CS102" s="180">
        <v>0.0</v>
      </c>
      <c r="CT102" s="180">
        <v>0.0</v>
      </c>
      <c r="CU102" s="180">
        <v>43.36839</v>
      </c>
      <c r="CV102" s="180">
        <v>0.0</v>
      </c>
      <c r="CW102" s="180">
        <v>0.0</v>
      </c>
      <c r="CX102" s="180">
        <v>0.0</v>
      </c>
      <c r="CY102" s="180">
        <v>0.0</v>
      </c>
      <c r="CZ102" s="180">
        <v>28.5285</v>
      </c>
      <c r="DA102" s="180">
        <v>0.0</v>
      </c>
      <c r="DB102" s="180">
        <v>0.0</v>
      </c>
      <c r="DC102" s="180">
        <v>0.0</v>
      </c>
      <c r="DD102" s="180">
        <v>0.0</v>
      </c>
      <c r="DE102" s="180">
        <v>0.0</v>
      </c>
      <c r="DF102" s="180">
        <v>0.0</v>
      </c>
      <c r="DG102" s="180">
        <v>0.0</v>
      </c>
      <c r="DH102" s="180">
        <v>0.0</v>
      </c>
      <c r="DI102" s="180">
        <v>0.0</v>
      </c>
      <c r="DJ102" s="180">
        <v>0.0</v>
      </c>
      <c r="DK102" s="180">
        <v>0.0</v>
      </c>
      <c r="DL102" s="180">
        <v>0.0</v>
      </c>
      <c r="DM102" s="180">
        <v>0.0</v>
      </c>
      <c r="DN102" s="180">
        <v>0.0</v>
      </c>
      <c r="DO102" s="180">
        <v>0.0</v>
      </c>
      <c r="DP102" s="180">
        <v>0.0</v>
      </c>
      <c r="DQ102" s="180">
        <v>0.0</v>
      </c>
      <c r="DR102" s="180">
        <v>0.0</v>
      </c>
      <c r="DS102" s="180">
        <v>0.0</v>
      </c>
      <c r="DT102" s="180">
        <v>0.0</v>
      </c>
      <c r="DU102" s="180">
        <v>0.0</v>
      </c>
      <c r="DV102" s="180">
        <v>0.0</v>
      </c>
      <c r="DW102" s="180">
        <v>0.0</v>
      </c>
      <c r="DX102" s="180">
        <v>0.0</v>
      </c>
      <c r="DY102" s="180">
        <v>0.0</v>
      </c>
      <c r="DZ102" s="180">
        <v>0.0</v>
      </c>
      <c r="EA102" s="180">
        <v>0.0</v>
      </c>
      <c r="EB102" s="180">
        <v>0.0</v>
      </c>
      <c r="EC102" s="180">
        <v>0.0</v>
      </c>
      <c r="ED102" s="180">
        <v>0.0</v>
      </c>
      <c r="EE102" s="180">
        <v>0.0</v>
      </c>
      <c r="EF102" s="180">
        <v>0.0</v>
      </c>
      <c r="EG102" s="180">
        <v>0.0</v>
      </c>
      <c r="EH102" s="180">
        <v>0.0</v>
      </c>
      <c r="EI102" s="180">
        <v>0.0</v>
      </c>
      <c r="EJ102" s="180">
        <v>0.0</v>
      </c>
      <c r="EK102" s="375">
        <v>0.0</v>
      </c>
      <c r="EL102" s="50">
        <v>1811102.0</v>
      </c>
      <c r="EM102" s="376">
        <f t="shared" si="1"/>
        <v>736.10667</v>
      </c>
    </row>
    <row r="103">
      <c r="A103" s="50">
        <v>1811103.0</v>
      </c>
      <c r="B103" s="374">
        <v>0.0</v>
      </c>
      <c r="C103" s="180">
        <v>0.0</v>
      </c>
      <c r="D103" s="180">
        <v>0.0</v>
      </c>
      <c r="E103" s="180">
        <v>93.89737500000003</v>
      </c>
      <c r="F103" s="180">
        <v>0.0</v>
      </c>
      <c r="G103" s="180">
        <v>0.0</v>
      </c>
      <c r="H103" s="180">
        <v>0.0</v>
      </c>
      <c r="I103" s="180">
        <v>0.0</v>
      </c>
      <c r="J103" s="180">
        <v>77.51133</v>
      </c>
      <c r="K103" s="180">
        <v>0.0</v>
      </c>
      <c r="L103" s="180">
        <v>0.0</v>
      </c>
      <c r="M103" s="180">
        <v>0.0</v>
      </c>
      <c r="N103" s="180">
        <v>0.0</v>
      </c>
      <c r="O103" s="180">
        <v>53.037075</v>
      </c>
      <c r="P103" s="180">
        <v>0.0</v>
      </c>
      <c r="Q103" s="180">
        <v>0.0</v>
      </c>
      <c r="R103" s="180">
        <v>0.0</v>
      </c>
      <c r="S103" s="180">
        <v>0.0</v>
      </c>
      <c r="T103" s="180">
        <v>0.0</v>
      </c>
      <c r="U103" s="180">
        <v>0.0</v>
      </c>
      <c r="V103" s="180">
        <v>0.0</v>
      </c>
      <c r="W103" s="180">
        <v>179.29548</v>
      </c>
      <c r="X103" s="180">
        <v>0.0</v>
      </c>
      <c r="Y103" s="180">
        <v>0.0</v>
      </c>
      <c r="Z103" s="180">
        <v>0.0</v>
      </c>
      <c r="AA103" s="180">
        <v>0.0</v>
      </c>
      <c r="AB103" s="180">
        <v>0.0</v>
      </c>
      <c r="AC103" s="180">
        <v>0.0</v>
      </c>
      <c r="AD103" s="180">
        <v>104.36166</v>
      </c>
      <c r="AE103" s="180">
        <v>0.0</v>
      </c>
      <c r="AF103" s="180">
        <v>0.0</v>
      </c>
      <c r="AG103" s="180">
        <v>0.0</v>
      </c>
      <c r="AH103" s="180">
        <v>0.0</v>
      </c>
      <c r="AI103" s="180">
        <v>0.0</v>
      </c>
      <c r="AJ103" s="180">
        <v>0.0</v>
      </c>
      <c r="AK103" s="180">
        <v>0.0</v>
      </c>
      <c r="AL103" s="180">
        <v>107.0784</v>
      </c>
      <c r="AM103" s="180">
        <v>0.0</v>
      </c>
      <c r="AN103" s="180">
        <v>0.0</v>
      </c>
      <c r="AO103" s="180">
        <v>0.0</v>
      </c>
      <c r="AP103" s="180">
        <v>0.0</v>
      </c>
      <c r="AQ103" s="180">
        <v>0.0</v>
      </c>
      <c r="AR103" s="180">
        <v>0.0</v>
      </c>
      <c r="AS103" s="180">
        <v>0.0</v>
      </c>
      <c r="AT103" s="180">
        <v>0.0</v>
      </c>
      <c r="AU103" s="180">
        <v>0.0</v>
      </c>
      <c r="AV103" s="180">
        <v>0.0</v>
      </c>
      <c r="AW103" s="180">
        <v>0.0</v>
      </c>
      <c r="AX103" s="180">
        <v>0.0</v>
      </c>
      <c r="AY103" s="180">
        <v>0.0</v>
      </c>
      <c r="AZ103" s="180">
        <v>0.0</v>
      </c>
      <c r="BA103" s="180">
        <v>0.0</v>
      </c>
      <c r="BB103" s="180">
        <v>0.0</v>
      </c>
      <c r="BC103" s="180">
        <v>0.0</v>
      </c>
      <c r="BD103" s="180">
        <v>0.0</v>
      </c>
      <c r="BE103" s="180">
        <v>0.0</v>
      </c>
      <c r="BF103" s="180">
        <v>0.0</v>
      </c>
      <c r="BG103" s="180">
        <v>59.66141999999999</v>
      </c>
      <c r="BH103" s="180">
        <v>0.0</v>
      </c>
      <c r="BI103" s="180">
        <v>0.0</v>
      </c>
      <c r="BJ103" s="180">
        <v>0.0</v>
      </c>
      <c r="BK103" s="180">
        <v>0.0</v>
      </c>
      <c r="BL103" s="180">
        <v>0.0</v>
      </c>
      <c r="BM103" s="180">
        <v>0.0</v>
      </c>
      <c r="BN103" s="180">
        <v>0.0</v>
      </c>
      <c r="BO103" s="180">
        <v>0.0</v>
      </c>
      <c r="BP103" s="180">
        <v>0.0</v>
      </c>
      <c r="BQ103" s="180">
        <v>0.0</v>
      </c>
      <c r="BR103" s="180">
        <v>0.0</v>
      </c>
      <c r="BS103" s="180">
        <v>0.0</v>
      </c>
      <c r="BT103" s="180">
        <v>0.0</v>
      </c>
      <c r="BU103" s="180">
        <v>0.0</v>
      </c>
      <c r="BV103" s="180">
        <v>0.0</v>
      </c>
      <c r="BW103" s="180">
        <v>0.0</v>
      </c>
      <c r="BX103" s="180">
        <v>0.0</v>
      </c>
      <c r="BY103" s="180">
        <v>0.0</v>
      </c>
      <c r="BZ103" s="180">
        <v>0.0</v>
      </c>
      <c r="CA103" s="180">
        <v>0.0</v>
      </c>
      <c r="CB103" s="180">
        <v>0.0</v>
      </c>
      <c r="CC103" s="180">
        <v>0.0</v>
      </c>
      <c r="CD103" s="180">
        <v>0.0</v>
      </c>
      <c r="CE103" s="180">
        <v>0.0</v>
      </c>
      <c r="CF103" s="180">
        <v>0.0</v>
      </c>
      <c r="CG103" s="180">
        <v>0.0</v>
      </c>
      <c r="CH103" s="180">
        <v>0.0</v>
      </c>
      <c r="CI103" s="180">
        <v>0.0</v>
      </c>
      <c r="CJ103" s="180">
        <v>0.0</v>
      </c>
      <c r="CK103" s="180">
        <v>106.47000000000001</v>
      </c>
      <c r="CL103" s="180">
        <v>0.0</v>
      </c>
      <c r="CM103" s="180">
        <v>0.0</v>
      </c>
      <c r="CN103" s="180">
        <v>0.0</v>
      </c>
      <c r="CO103" s="180">
        <v>0.0</v>
      </c>
      <c r="CP103" s="180">
        <v>0.0</v>
      </c>
      <c r="CQ103" s="180">
        <v>0.0</v>
      </c>
      <c r="CR103" s="180">
        <v>0.0</v>
      </c>
      <c r="CS103" s="180">
        <v>0.0</v>
      </c>
      <c r="CT103" s="180">
        <v>0.0</v>
      </c>
      <c r="CU103" s="180">
        <v>51.16761</v>
      </c>
      <c r="CV103" s="180">
        <v>0.0</v>
      </c>
      <c r="CW103" s="180">
        <v>0.0</v>
      </c>
      <c r="CX103" s="180">
        <v>0.0</v>
      </c>
      <c r="CY103" s="180">
        <v>0.0</v>
      </c>
      <c r="CZ103" s="180">
        <v>33.715500000000006</v>
      </c>
      <c r="DA103" s="180">
        <v>0.0</v>
      </c>
      <c r="DB103" s="180">
        <v>0.0</v>
      </c>
      <c r="DC103" s="180">
        <v>0.0</v>
      </c>
      <c r="DD103" s="180">
        <v>0.0</v>
      </c>
      <c r="DE103" s="180">
        <v>0.0</v>
      </c>
      <c r="DF103" s="180">
        <v>0.0</v>
      </c>
      <c r="DG103" s="180">
        <v>0.0</v>
      </c>
      <c r="DH103" s="180">
        <v>0.0</v>
      </c>
      <c r="DI103" s="180">
        <v>0.0</v>
      </c>
      <c r="DJ103" s="180">
        <v>0.0</v>
      </c>
      <c r="DK103" s="180">
        <v>0.0</v>
      </c>
      <c r="DL103" s="180">
        <v>0.0</v>
      </c>
      <c r="DM103" s="180">
        <v>0.0</v>
      </c>
      <c r="DN103" s="180">
        <v>0.0</v>
      </c>
      <c r="DO103" s="180">
        <v>0.0</v>
      </c>
      <c r="DP103" s="180">
        <v>0.0</v>
      </c>
      <c r="DQ103" s="180">
        <v>0.0</v>
      </c>
      <c r="DR103" s="180">
        <v>0.0</v>
      </c>
      <c r="DS103" s="180">
        <v>0.0</v>
      </c>
      <c r="DT103" s="180">
        <v>0.0</v>
      </c>
      <c r="DU103" s="180">
        <v>0.0</v>
      </c>
      <c r="DV103" s="180">
        <v>0.0</v>
      </c>
      <c r="DW103" s="180">
        <v>0.0</v>
      </c>
      <c r="DX103" s="180">
        <v>0.0</v>
      </c>
      <c r="DY103" s="180">
        <v>0.0</v>
      </c>
      <c r="DZ103" s="180">
        <v>0.0</v>
      </c>
      <c r="EA103" s="180">
        <v>0.0</v>
      </c>
      <c r="EB103" s="180">
        <v>0.0</v>
      </c>
      <c r="EC103" s="180">
        <v>0.0</v>
      </c>
      <c r="ED103" s="180">
        <v>0.0</v>
      </c>
      <c r="EE103" s="180">
        <v>0.0</v>
      </c>
      <c r="EF103" s="180">
        <v>0.0</v>
      </c>
      <c r="EG103" s="180">
        <v>0.0</v>
      </c>
      <c r="EH103" s="180">
        <v>0.0</v>
      </c>
      <c r="EI103" s="180">
        <v>0.0</v>
      </c>
      <c r="EJ103" s="180">
        <v>0.0</v>
      </c>
      <c r="EK103" s="375">
        <v>0.0</v>
      </c>
      <c r="EL103" s="50">
        <v>1811103.0</v>
      </c>
      <c r="EM103" s="376">
        <f t="shared" si="1"/>
        <v>866.19585</v>
      </c>
    </row>
    <row r="104">
      <c r="A104" s="50">
        <v>1811104.0</v>
      </c>
      <c r="B104" s="374">
        <v>0.0</v>
      </c>
      <c r="C104" s="180">
        <v>0.0</v>
      </c>
      <c r="D104" s="180">
        <v>0.0</v>
      </c>
      <c r="E104" s="180">
        <v>159.07320000000004</v>
      </c>
      <c r="F104" s="180">
        <v>0.0</v>
      </c>
      <c r="G104" s="180">
        <v>0.0</v>
      </c>
      <c r="H104" s="180">
        <v>0.0</v>
      </c>
      <c r="I104" s="180">
        <v>0.0</v>
      </c>
      <c r="J104" s="180">
        <v>131.21433000000002</v>
      </c>
      <c r="K104" s="180">
        <v>0.0</v>
      </c>
      <c r="L104" s="180">
        <v>0.0</v>
      </c>
      <c r="M104" s="180">
        <v>0.0</v>
      </c>
      <c r="N104" s="180">
        <v>0.0</v>
      </c>
      <c r="O104" s="180">
        <v>89.605425</v>
      </c>
      <c r="P104" s="180">
        <v>0.0</v>
      </c>
      <c r="Q104" s="180">
        <v>0.0</v>
      </c>
      <c r="R104" s="180">
        <v>0.0</v>
      </c>
      <c r="S104" s="180">
        <v>0.0</v>
      </c>
      <c r="T104" s="180">
        <v>0.0</v>
      </c>
      <c r="U104" s="180">
        <v>0.0</v>
      </c>
      <c r="V104" s="180">
        <v>0.0</v>
      </c>
      <c r="W104" s="180">
        <v>303.22656</v>
      </c>
      <c r="X104" s="180">
        <v>0.0</v>
      </c>
      <c r="Y104" s="180">
        <v>0.0</v>
      </c>
      <c r="Z104" s="180">
        <v>0.0</v>
      </c>
      <c r="AA104" s="180">
        <v>0.0</v>
      </c>
      <c r="AB104" s="180">
        <v>0.0</v>
      </c>
      <c r="AC104" s="180">
        <v>0.0</v>
      </c>
      <c r="AD104" s="180">
        <v>176.66766</v>
      </c>
      <c r="AE104" s="180">
        <v>0.0</v>
      </c>
      <c r="AF104" s="180">
        <v>0.0</v>
      </c>
      <c r="AG104" s="180">
        <v>0.0</v>
      </c>
      <c r="AH104" s="180">
        <v>0.0</v>
      </c>
      <c r="AI104" s="180">
        <v>0.0</v>
      </c>
      <c r="AJ104" s="180">
        <v>0.0</v>
      </c>
      <c r="AK104" s="180">
        <v>0.0</v>
      </c>
      <c r="AL104" s="180">
        <v>181.3032</v>
      </c>
      <c r="AM104" s="180">
        <v>0.0</v>
      </c>
      <c r="AN104" s="180">
        <v>0.0</v>
      </c>
      <c r="AO104" s="180">
        <v>0.0</v>
      </c>
      <c r="AP104" s="180">
        <v>0.0</v>
      </c>
      <c r="AQ104" s="180">
        <v>0.0</v>
      </c>
      <c r="AR104" s="180">
        <v>0.0</v>
      </c>
      <c r="AS104" s="180">
        <v>0.0</v>
      </c>
      <c r="AT104" s="180">
        <v>0.0</v>
      </c>
      <c r="AU104" s="180">
        <v>0.0</v>
      </c>
      <c r="AV104" s="180">
        <v>0.0</v>
      </c>
      <c r="AW104" s="180">
        <v>0.0</v>
      </c>
      <c r="AX104" s="180">
        <v>0.0</v>
      </c>
      <c r="AY104" s="180">
        <v>0.0</v>
      </c>
      <c r="AZ104" s="180">
        <v>0.0</v>
      </c>
      <c r="BA104" s="180">
        <v>0.0</v>
      </c>
      <c r="BB104" s="180">
        <v>0.0</v>
      </c>
      <c r="BC104" s="180">
        <v>0.0</v>
      </c>
      <c r="BD104" s="180">
        <v>0.0</v>
      </c>
      <c r="BE104" s="180">
        <v>0.0</v>
      </c>
      <c r="BF104" s="180">
        <v>0.0</v>
      </c>
      <c r="BG104" s="180">
        <v>100.86258</v>
      </c>
      <c r="BH104" s="180">
        <v>0.0</v>
      </c>
      <c r="BI104" s="180">
        <v>0.0</v>
      </c>
      <c r="BJ104" s="180">
        <v>0.0</v>
      </c>
      <c r="BK104" s="180">
        <v>0.0</v>
      </c>
      <c r="BL104" s="180">
        <v>0.0</v>
      </c>
      <c r="BM104" s="180">
        <v>0.0</v>
      </c>
      <c r="BN104" s="180">
        <v>0.0</v>
      </c>
      <c r="BO104" s="180">
        <v>0.0</v>
      </c>
      <c r="BP104" s="180">
        <v>0.0</v>
      </c>
      <c r="BQ104" s="180">
        <v>0.0</v>
      </c>
      <c r="BR104" s="180">
        <v>0.0</v>
      </c>
      <c r="BS104" s="180">
        <v>0.0</v>
      </c>
      <c r="BT104" s="180">
        <v>0.0</v>
      </c>
      <c r="BU104" s="180">
        <v>0.0</v>
      </c>
      <c r="BV104" s="180">
        <v>0.0</v>
      </c>
      <c r="BW104" s="180">
        <v>0.0</v>
      </c>
      <c r="BX104" s="180">
        <v>0.0</v>
      </c>
      <c r="BY104" s="180">
        <v>0.0</v>
      </c>
      <c r="BZ104" s="180">
        <v>0.0</v>
      </c>
      <c r="CA104" s="180">
        <v>0.0</v>
      </c>
      <c r="CB104" s="180">
        <v>0.0</v>
      </c>
      <c r="CC104" s="180">
        <v>0.0</v>
      </c>
      <c r="CD104" s="180">
        <v>0.0</v>
      </c>
      <c r="CE104" s="180">
        <v>0.0</v>
      </c>
      <c r="CF104" s="180">
        <v>0.0</v>
      </c>
      <c r="CG104" s="180">
        <v>0.0</v>
      </c>
      <c r="CH104" s="180">
        <v>0.0</v>
      </c>
      <c r="CI104" s="180">
        <v>0.0</v>
      </c>
      <c r="CJ104" s="180">
        <v>0.0</v>
      </c>
      <c r="CK104" s="180">
        <v>180.23850000000002</v>
      </c>
      <c r="CL104" s="180">
        <v>0.0</v>
      </c>
      <c r="CM104" s="180">
        <v>0.0</v>
      </c>
      <c r="CN104" s="180">
        <v>0.0</v>
      </c>
      <c r="CO104" s="180">
        <v>0.0</v>
      </c>
      <c r="CP104" s="180">
        <v>0.0</v>
      </c>
      <c r="CQ104" s="180">
        <v>0.0</v>
      </c>
      <c r="CR104" s="180">
        <v>0.0</v>
      </c>
      <c r="CS104" s="180">
        <v>0.0</v>
      </c>
      <c r="CT104" s="180">
        <v>0.0</v>
      </c>
      <c r="CU104" s="180">
        <v>86.61861</v>
      </c>
      <c r="CV104" s="180">
        <v>0.0</v>
      </c>
      <c r="CW104" s="180">
        <v>0.0</v>
      </c>
      <c r="CX104" s="180">
        <v>0.0</v>
      </c>
      <c r="CY104" s="180">
        <v>0.0</v>
      </c>
      <c r="CZ104" s="180">
        <v>57.057</v>
      </c>
      <c r="DA104" s="180">
        <v>0.0</v>
      </c>
      <c r="DB104" s="180">
        <v>0.0</v>
      </c>
      <c r="DC104" s="180">
        <v>0.0</v>
      </c>
      <c r="DD104" s="180">
        <v>0.0</v>
      </c>
      <c r="DE104" s="180">
        <v>0.0</v>
      </c>
      <c r="DF104" s="180">
        <v>0.0</v>
      </c>
      <c r="DG104" s="180">
        <v>0.0</v>
      </c>
      <c r="DH104" s="180">
        <v>0.0</v>
      </c>
      <c r="DI104" s="180">
        <v>0.0</v>
      </c>
      <c r="DJ104" s="180">
        <v>0.0</v>
      </c>
      <c r="DK104" s="180">
        <v>0.0</v>
      </c>
      <c r="DL104" s="180">
        <v>0.0</v>
      </c>
      <c r="DM104" s="180">
        <v>0.0</v>
      </c>
      <c r="DN104" s="180">
        <v>0.0</v>
      </c>
      <c r="DO104" s="180">
        <v>0.0</v>
      </c>
      <c r="DP104" s="180">
        <v>0.0</v>
      </c>
      <c r="DQ104" s="180">
        <v>0.0</v>
      </c>
      <c r="DR104" s="180">
        <v>0.0</v>
      </c>
      <c r="DS104" s="180">
        <v>0.0</v>
      </c>
      <c r="DT104" s="180">
        <v>0.0</v>
      </c>
      <c r="DU104" s="180">
        <v>0.0</v>
      </c>
      <c r="DV104" s="180">
        <v>0.0</v>
      </c>
      <c r="DW104" s="180">
        <v>0.0</v>
      </c>
      <c r="DX104" s="180">
        <v>0.0</v>
      </c>
      <c r="DY104" s="180">
        <v>0.0</v>
      </c>
      <c r="DZ104" s="180">
        <v>0.0</v>
      </c>
      <c r="EA104" s="180">
        <v>0.0</v>
      </c>
      <c r="EB104" s="180">
        <v>0.0</v>
      </c>
      <c r="EC104" s="180">
        <v>0.0</v>
      </c>
      <c r="ED104" s="180">
        <v>0.0</v>
      </c>
      <c r="EE104" s="180">
        <v>0.0</v>
      </c>
      <c r="EF104" s="180">
        <v>0.0</v>
      </c>
      <c r="EG104" s="180">
        <v>0.0</v>
      </c>
      <c r="EH104" s="180">
        <v>0.0</v>
      </c>
      <c r="EI104" s="180">
        <v>0.0</v>
      </c>
      <c r="EJ104" s="180">
        <v>0.0</v>
      </c>
      <c r="EK104" s="375">
        <v>0.0</v>
      </c>
      <c r="EL104" s="50">
        <v>1811104.0</v>
      </c>
      <c r="EM104" s="376">
        <f t="shared" si="1"/>
        <v>1465.867065</v>
      </c>
    </row>
    <row r="105">
      <c r="A105" s="50">
        <v>1811105.0</v>
      </c>
      <c r="B105" s="374">
        <v>0.0</v>
      </c>
      <c r="C105" s="180">
        <v>0.0</v>
      </c>
      <c r="D105" s="180">
        <v>0.0</v>
      </c>
      <c r="E105" s="180">
        <v>0.0</v>
      </c>
      <c r="F105" s="180">
        <v>0.0</v>
      </c>
      <c r="G105" s="180">
        <v>0.0</v>
      </c>
      <c r="H105" s="180">
        <v>0.0</v>
      </c>
      <c r="I105" s="180">
        <v>0.0</v>
      </c>
      <c r="J105" s="180">
        <v>0.0</v>
      </c>
      <c r="K105" s="180">
        <v>0.0</v>
      </c>
      <c r="L105" s="180">
        <v>0.0</v>
      </c>
      <c r="M105" s="180">
        <v>0.0</v>
      </c>
      <c r="N105" s="180">
        <v>0.0</v>
      </c>
      <c r="O105" s="180">
        <v>0.0</v>
      </c>
      <c r="P105" s="180">
        <v>0.0</v>
      </c>
      <c r="Q105" s="180">
        <v>0.0</v>
      </c>
      <c r="R105" s="180">
        <v>0.0</v>
      </c>
      <c r="S105" s="180">
        <v>0.0</v>
      </c>
      <c r="T105" s="180">
        <v>0.0</v>
      </c>
      <c r="U105" s="180">
        <v>0.0</v>
      </c>
      <c r="V105" s="180">
        <v>0.0</v>
      </c>
      <c r="W105" s="180">
        <v>0.0</v>
      </c>
      <c r="X105" s="180">
        <v>0.0</v>
      </c>
      <c r="Y105" s="180">
        <v>0.0</v>
      </c>
      <c r="Z105" s="180">
        <v>0.0</v>
      </c>
      <c r="AA105" s="180">
        <v>0.0</v>
      </c>
      <c r="AB105" s="180">
        <v>0.0</v>
      </c>
      <c r="AC105" s="180">
        <v>0.0</v>
      </c>
      <c r="AD105" s="180">
        <v>0.0</v>
      </c>
      <c r="AE105" s="180">
        <v>7.41312</v>
      </c>
      <c r="AF105" s="180">
        <v>0.0</v>
      </c>
      <c r="AG105" s="180">
        <v>0.0</v>
      </c>
      <c r="AH105" s="180">
        <v>0.0</v>
      </c>
      <c r="AI105" s="180">
        <v>0.0</v>
      </c>
      <c r="AJ105" s="180">
        <v>0.0</v>
      </c>
      <c r="AK105" s="180">
        <v>0.0</v>
      </c>
      <c r="AL105" s="180">
        <v>0.0</v>
      </c>
      <c r="AM105" s="180">
        <v>8.44662</v>
      </c>
      <c r="AN105" s="180">
        <v>0.0</v>
      </c>
      <c r="AO105" s="180">
        <v>0.0</v>
      </c>
      <c r="AP105" s="180">
        <v>0.0</v>
      </c>
      <c r="AQ105" s="180">
        <v>0.0</v>
      </c>
      <c r="AR105" s="180">
        <v>0.0</v>
      </c>
      <c r="AS105" s="180">
        <v>0.0</v>
      </c>
      <c r="AT105" s="180">
        <v>0.0</v>
      </c>
      <c r="AU105" s="180">
        <v>0.0</v>
      </c>
      <c r="AV105" s="180">
        <v>0.0</v>
      </c>
      <c r="AW105" s="180">
        <v>0.0</v>
      </c>
      <c r="AX105" s="180">
        <v>0.0</v>
      </c>
      <c r="AY105" s="180">
        <v>0.0</v>
      </c>
      <c r="AZ105" s="180">
        <v>0.0</v>
      </c>
      <c r="BA105" s="180">
        <v>4.1045549999999995</v>
      </c>
      <c r="BB105" s="180">
        <v>0.0</v>
      </c>
      <c r="BC105" s="180">
        <v>0.0</v>
      </c>
      <c r="BD105" s="180">
        <v>0.0</v>
      </c>
      <c r="BE105" s="180">
        <v>0.0</v>
      </c>
      <c r="BF105" s="180">
        <v>0.0</v>
      </c>
      <c r="BG105" s="180">
        <v>0.0</v>
      </c>
      <c r="BH105" s="180">
        <v>0.0</v>
      </c>
      <c r="BI105" s="180">
        <v>0.0</v>
      </c>
      <c r="BJ105" s="180">
        <v>0.0</v>
      </c>
      <c r="BK105" s="180">
        <v>0.0</v>
      </c>
      <c r="BL105" s="180">
        <v>0.0</v>
      </c>
      <c r="BM105" s="180">
        <v>0.0</v>
      </c>
      <c r="BN105" s="180">
        <v>0.0</v>
      </c>
      <c r="BO105" s="180">
        <v>0.0</v>
      </c>
      <c r="BP105" s="180">
        <v>0.0</v>
      </c>
      <c r="BQ105" s="180">
        <v>0.0</v>
      </c>
      <c r="BR105" s="180">
        <v>0.0</v>
      </c>
      <c r="BS105" s="180">
        <v>0.0</v>
      </c>
      <c r="BT105" s="180">
        <v>0.0</v>
      </c>
      <c r="BU105" s="180">
        <v>0.0</v>
      </c>
      <c r="BV105" s="180">
        <v>0.0</v>
      </c>
      <c r="BW105" s="180">
        <v>0.0</v>
      </c>
      <c r="BX105" s="180">
        <v>0.0</v>
      </c>
      <c r="BY105" s="180">
        <v>0.0</v>
      </c>
      <c r="BZ105" s="180">
        <v>0.0</v>
      </c>
      <c r="CA105" s="180">
        <v>0.0</v>
      </c>
      <c r="CB105" s="180">
        <v>0.0</v>
      </c>
      <c r="CC105" s="180">
        <v>0.0</v>
      </c>
      <c r="CD105" s="180">
        <v>0.0</v>
      </c>
      <c r="CE105" s="180">
        <v>0.0</v>
      </c>
      <c r="CF105" s="180">
        <v>0.0</v>
      </c>
      <c r="CG105" s="180">
        <v>0.0</v>
      </c>
      <c r="CH105" s="180">
        <v>0.0</v>
      </c>
      <c r="CI105" s="180">
        <v>8.27424</v>
      </c>
      <c r="CJ105" s="180">
        <v>0.0</v>
      </c>
      <c r="CK105" s="180">
        <v>0.0</v>
      </c>
      <c r="CL105" s="180">
        <v>0.0</v>
      </c>
      <c r="CM105" s="180">
        <v>0.0</v>
      </c>
      <c r="CN105" s="180">
        <v>0.0</v>
      </c>
      <c r="CO105" s="180">
        <v>0.0</v>
      </c>
      <c r="CP105" s="180">
        <v>0.0</v>
      </c>
      <c r="CQ105" s="180">
        <v>0.0</v>
      </c>
      <c r="CR105" s="180">
        <v>3.5451</v>
      </c>
      <c r="CS105" s="180">
        <v>0.0</v>
      </c>
      <c r="CT105" s="180">
        <v>0.0</v>
      </c>
      <c r="CU105" s="180">
        <v>0.0</v>
      </c>
      <c r="CV105" s="180">
        <v>0.0</v>
      </c>
      <c r="CW105" s="180">
        <v>0.0</v>
      </c>
      <c r="CX105" s="180">
        <v>0.0</v>
      </c>
      <c r="CY105" s="180">
        <v>0.0</v>
      </c>
      <c r="CZ105" s="180">
        <v>0.0</v>
      </c>
      <c r="DA105" s="180">
        <v>3.12</v>
      </c>
      <c r="DB105" s="180">
        <v>0.0</v>
      </c>
      <c r="DC105" s="180">
        <v>0.0</v>
      </c>
      <c r="DD105" s="180">
        <v>0.0</v>
      </c>
      <c r="DE105" s="180">
        <v>0.0</v>
      </c>
      <c r="DF105" s="180">
        <v>0.0</v>
      </c>
      <c r="DG105" s="180">
        <v>0.0</v>
      </c>
      <c r="DH105" s="180">
        <v>4.273815</v>
      </c>
      <c r="DI105" s="180">
        <v>0.0</v>
      </c>
      <c r="DJ105" s="180">
        <v>0.0</v>
      </c>
      <c r="DK105" s="180">
        <v>0.0</v>
      </c>
      <c r="DL105" s="180">
        <v>0.0</v>
      </c>
      <c r="DM105" s="180">
        <v>0.0</v>
      </c>
      <c r="DN105" s="180">
        <v>0.0</v>
      </c>
      <c r="DO105" s="180">
        <v>0.0</v>
      </c>
      <c r="DP105" s="180">
        <v>7.4879999999999995</v>
      </c>
      <c r="DQ105" s="180">
        <v>0.0</v>
      </c>
      <c r="DR105" s="180">
        <v>0.0</v>
      </c>
      <c r="DS105" s="180">
        <v>0.0</v>
      </c>
      <c r="DT105" s="180">
        <v>0.0</v>
      </c>
      <c r="DU105" s="180">
        <v>0.0</v>
      </c>
      <c r="DV105" s="180">
        <v>8.79138</v>
      </c>
      <c r="DW105" s="180">
        <v>0.0</v>
      </c>
      <c r="DX105" s="180">
        <v>0.0</v>
      </c>
      <c r="DY105" s="180">
        <v>0.0</v>
      </c>
      <c r="DZ105" s="180">
        <v>0.0</v>
      </c>
      <c r="EA105" s="180">
        <v>10.830105000000001</v>
      </c>
      <c r="EB105" s="180">
        <v>0.0</v>
      </c>
      <c r="EC105" s="180">
        <v>0.0</v>
      </c>
      <c r="ED105" s="180">
        <v>0.0</v>
      </c>
      <c r="EE105" s="180">
        <v>0.0</v>
      </c>
      <c r="EF105" s="180">
        <v>0.0</v>
      </c>
      <c r="EG105" s="180">
        <v>0.0</v>
      </c>
      <c r="EH105" s="180">
        <v>0.0</v>
      </c>
      <c r="EI105" s="180">
        <v>0.0</v>
      </c>
      <c r="EJ105" s="180">
        <v>0.0</v>
      </c>
      <c r="EK105" s="375">
        <v>0.0</v>
      </c>
      <c r="EL105" s="50">
        <v>1811105.0</v>
      </c>
      <c r="EM105" s="376">
        <f t="shared" si="1"/>
        <v>66.286935</v>
      </c>
    </row>
    <row r="106">
      <c r="A106" s="50">
        <v>1811106.0</v>
      </c>
      <c r="B106" s="374">
        <v>0.0</v>
      </c>
      <c r="C106" s="180">
        <v>0.0</v>
      </c>
      <c r="D106" s="180">
        <v>0.0</v>
      </c>
      <c r="E106" s="180">
        <v>0.0</v>
      </c>
      <c r="F106" s="180">
        <v>0.0</v>
      </c>
      <c r="G106" s="180">
        <v>0.0</v>
      </c>
      <c r="H106" s="180">
        <v>0.0</v>
      </c>
      <c r="I106" s="180">
        <v>0.0</v>
      </c>
      <c r="J106" s="180">
        <v>0.0</v>
      </c>
      <c r="K106" s="180">
        <v>0.0</v>
      </c>
      <c r="L106" s="180">
        <v>0.0</v>
      </c>
      <c r="M106" s="180">
        <v>0.0</v>
      </c>
      <c r="N106" s="180">
        <v>0.0</v>
      </c>
      <c r="O106" s="180">
        <v>0.0</v>
      </c>
      <c r="P106" s="180">
        <v>0.0</v>
      </c>
      <c r="Q106" s="180">
        <v>0.0</v>
      </c>
      <c r="R106" s="180">
        <v>0.0</v>
      </c>
      <c r="S106" s="180">
        <v>0.0</v>
      </c>
      <c r="T106" s="180">
        <v>0.0</v>
      </c>
      <c r="U106" s="180">
        <v>0.0</v>
      </c>
      <c r="V106" s="180">
        <v>0.0</v>
      </c>
      <c r="W106" s="180">
        <v>0.0</v>
      </c>
      <c r="X106" s="180">
        <v>0.0</v>
      </c>
      <c r="Y106" s="180">
        <v>0.0</v>
      </c>
      <c r="Z106" s="180">
        <v>0.0</v>
      </c>
      <c r="AA106" s="180">
        <v>0.0</v>
      </c>
      <c r="AB106" s="180">
        <v>0.0</v>
      </c>
      <c r="AC106" s="180">
        <v>0.0</v>
      </c>
      <c r="AD106" s="180">
        <v>0.0</v>
      </c>
      <c r="AE106" s="180">
        <v>5990.47488</v>
      </c>
      <c r="AF106" s="180">
        <v>0.0</v>
      </c>
      <c r="AG106" s="180">
        <v>0.0</v>
      </c>
      <c r="AH106" s="180">
        <v>0.0</v>
      </c>
      <c r="AI106" s="180">
        <v>0.0</v>
      </c>
      <c r="AJ106" s="180">
        <v>0.0</v>
      </c>
      <c r="AK106" s="180">
        <v>0.0</v>
      </c>
      <c r="AL106" s="180">
        <v>0.0</v>
      </c>
      <c r="AM106" s="180">
        <v>6726.73911</v>
      </c>
      <c r="AN106" s="180">
        <v>0.0</v>
      </c>
      <c r="AO106" s="180">
        <v>0.0</v>
      </c>
      <c r="AP106" s="180">
        <v>0.0</v>
      </c>
      <c r="AQ106" s="180">
        <v>0.0</v>
      </c>
      <c r="AR106" s="180">
        <v>0.0</v>
      </c>
      <c r="AS106" s="180">
        <v>0.0</v>
      </c>
      <c r="AT106" s="180">
        <v>0.0</v>
      </c>
      <c r="AU106" s="180">
        <v>0.0</v>
      </c>
      <c r="AV106" s="180">
        <v>0.0</v>
      </c>
      <c r="AW106" s="180">
        <v>0.0</v>
      </c>
      <c r="AX106" s="180">
        <v>0.0</v>
      </c>
      <c r="AY106" s="180">
        <v>0.0</v>
      </c>
      <c r="AZ106" s="180">
        <v>0.0</v>
      </c>
      <c r="BA106" s="180">
        <v>3329.0589149999996</v>
      </c>
      <c r="BB106" s="180">
        <v>0.0</v>
      </c>
      <c r="BC106" s="180">
        <v>0.0</v>
      </c>
      <c r="BD106" s="180">
        <v>0.0</v>
      </c>
      <c r="BE106" s="180">
        <v>0.0</v>
      </c>
      <c r="BF106" s="180">
        <v>0.0</v>
      </c>
      <c r="BG106" s="180">
        <v>0.0</v>
      </c>
      <c r="BH106" s="180">
        <v>0.0</v>
      </c>
      <c r="BI106" s="180">
        <v>0.0</v>
      </c>
      <c r="BJ106" s="180">
        <v>0.0</v>
      </c>
      <c r="BK106" s="180">
        <v>0.0</v>
      </c>
      <c r="BL106" s="180">
        <v>0.0</v>
      </c>
      <c r="BM106" s="180">
        <v>0.0</v>
      </c>
      <c r="BN106" s="180">
        <v>0.0</v>
      </c>
      <c r="BO106" s="180">
        <v>0.0</v>
      </c>
      <c r="BP106" s="180">
        <v>0.0</v>
      </c>
      <c r="BQ106" s="180">
        <v>0.0</v>
      </c>
      <c r="BR106" s="180">
        <v>0.0</v>
      </c>
      <c r="BS106" s="180">
        <v>0.0</v>
      </c>
      <c r="BT106" s="180">
        <v>0.0</v>
      </c>
      <c r="BU106" s="180">
        <v>0.0</v>
      </c>
      <c r="BV106" s="180">
        <v>0.0</v>
      </c>
      <c r="BW106" s="180">
        <v>0.0</v>
      </c>
      <c r="BX106" s="180">
        <v>0.0</v>
      </c>
      <c r="BY106" s="180">
        <v>0.0</v>
      </c>
      <c r="BZ106" s="180">
        <v>0.0</v>
      </c>
      <c r="CA106" s="180">
        <v>0.0</v>
      </c>
      <c r="CB106" s="180">
        <v>0.0</v>
      </c>
      <c r="CC106" s="180">
        <v>0.0</v>
      </c>
      <c r="CD106" s="180">
        <v>0.0</v>
      </c>
      <c r="CE106" s="180">
        <v>0.0</v>
      </c>
      <c r="CF106" s="180">
        <v>0.0</v>
      </c>
      <c r="CG106" s="180">
        <v>0.0</v>
      </c>
      <c r="CH106" s="180">
        <v>0.0</v>
      </c>
      <c r="CI106" s="180">
        <v>6683.000220000001</v>
      </c>
      <c r="CJ106" s="180">
        <v>0.0</v>
      </c>
      <c r="CK106" s="180">
        <v>0.0</v>
      </c>
      <c r="CL106" s="180">
        <v>0.0</v>
      </c>
      <c r="CM106" s="180">
        <v>0.0</v>
      </c>
      <c r="CN106" s="180">
        <v>0.0</v>
      </c>
      <c r="CO106" s="180">
        <v>0.0</v>
      </c>
      <c r="CP106" s="180">
        <v>0.0</v>
      </c>
      <c r="CQ106" s="180">
        <v>0.0</v>
      </c>
      <c r="CR106" s="180">
        <v>2836.08</v>
      </c>
      <c r="CS106" s="180">
        <v>0.0</v>
      </c>
      <c r="CT106" s="180">
        <v>0.0</v>
      </c>
      <c r="CU106" s="180">
        <v>0.0</v>
      </c>
      <c r="CV106" s="180">
        <v>0.0</v>
      </c>
      <c r="CW106" s="180">
        <v>0.0</v>
      </c>
      <c r="CX106" s="180">
        <v>0.0</v>
      </c>
      <c r="CY106" s="180">
        <v>0.0</v>
      </c>
      <c r="CZ106" s="180">
        <v>0.0</v>
      </c>
      <c r="DA106" s="180">
        <v>2496.0</v>
      </c>
      <c r="DB106" s="180">
        <v>0.0</v>
      </c>
      <c r="DC106" s="180">
        <v>0.0</v>
      </c>
      <c r="DD106" s="180">
        <v>0.0</v>
      </c>
      <c r="DE106" s="180">
        <v>0.0</v>
      </c>
      <c r="DF106" s="180">
        <v>0.0</v>
      </c>
      <c r="DG106" s="180">
        <v>0.0</v>
      </c>
      <c r="DH106" s="180">
        <v>3466.339695</v>
      </c>
      <c r="DI106" s="180">
        <v>0.0</v>
      </c>
      <c r="DJ106" s="180">
        <v>0.0</v>
      </c>
      <c r="DK106" s="180">
        <v>0.0</v>
      </c>
      <c r="DL106" s="180">
        <v>0.0</v>
      </c>
      <c r="DM106" s="180">
        <v>0.0</v>
      </c>
      <c r="DN106" s="180">
        <v>0.0</v>
      </c>
      <c r="DO106" s="180">
        <v>0.0</v>
      </c>
      <c r="DP106" s="180">
        <v>5927.9220000000005</v>
      </c>
      <c r="DQ106" s="180">
        <v>0.0</v>
      </c>
      <c r="DR106" s="180">
        <v>0.0</v>
      </c>
      <c r="DS106" s="180">
        <v>0.0</v>
      </c>
      <c r="DT106" s="180">
        <v>0.0</v>
      </c>
      <c r="DU106" s="180">
        <v>0.0</v>
      </c>
      <c r="DV106" s="180">
        <v>7001.299890000001</v>
      </c>
      <c r="DW106" s="180">
        <v>0.0</v>
      </c>
      <c r="DX106" s="180">
        <v>0.0</v>
      </c>
      <c r="DY106" s="180">
        <v>0.0</v>
      </c>
      <c r="DZ106" s="180">
        <v>0.0</v>
      </c>
      <c r="EA106" s="180">
        <v>8648.659305000001</v>
      </c>
      <c r="EB106" s="180">
        <v>0.0</v>
      </c>
      <c r="EC106" s="180">
        <v>0.0</v>
      </c>
      <c r="ED106" s="180">
        <v>0.0</v>
      </c>
      <c r="EE106" s="180">
        <v>0.0</v>
      </c>
      <c r="EF106" s="180">
        <v>0.0</v>
      </c>
      <c r="EG106" s="180">
        <v>0.0</v>
      </c>
      <c r="EH106" s="180">
        <v>0.0</v>
      </c>
      <c r="EI106" s="180">
        <v>0.0</v>
      </c>
      <c r="EJ106" s="180">
        <v>0.0</v>
      </c>
      <c r="EK106" s="375">
        <v>0.0</v>
      </c>
      <c r="EL106" s="50">
        <v>1811106.0</v>
      </c>
      <c r="EM106" s="376">
        <f t="shared" si="1"/>
        <v>53105.57402</v>
      </c>
    </row>
    <row r="107">
      <c r="A107" s="50">
        <v>1811107.0</v>
      </c>
      <c r="B107" s="374">
        <v>0.0</v>
      </c>
      <c r="C107" s="180">
        <v>0.0</v>
      </c>
      <c r="D107" s="180">
        <v>0.0</v>
      </c>
      <c r="E107" s="180">
        <v>0.0</v>
      </c>
      <c r="F107" s="180">
        <v>0.0</v>
      </c>
      <c r="G107" s="180">
        <v>0.0</v>
      </c>
      <c r="H107" s="180">
        <v>0.0</v>
      </c>
      <c r="I107" s="180">
        <v>0.0</v>
      </c>
      <c r="J107" s="180">
        <v>0.0</v>
      </c>
      <c r="K107" s="180">
        <v>0.0</v>
      </c>
      <c r="L107" s="180">
        <v>0.0</v>
      </c>
      <c r="M107" s="180">
        <v>0.0</v>
      </c>
      <c r="N107" s="180">
        <v>0.0</v>
      </c>
      <c r="O107" s="180">
        <v>0.0</v>
      </c>
      <c r="P107" s="180">
        <v>0.0</v>
      </c>
      <c r="Q107" s="180">
        <v>0.0</v>
      </c>
      <c r="R107" s="180">
        <v>0.0</v>
      </c>
      <c r="S107" s="180">
        <v>0.0</v>
      </c>
      <c r="T107" s="180">
        <v>0.0</v>
      </c>
      <c r="U107" s="180">
        <v>0.0</v>
      </c>
      <c r="V107" s="180">
        <v>0.0</v>
      </c>
      <c r="W107" s="180">
        <v>0.0</v>
      </c>
      <c r="X107" s="180">
        <v>0.0</v>
      </c>
      <c r="Y107" s="180">
        <v>0.0</v>
      </c>
      <c r="Z107" s="180">
        <v>0.0</v>
      </c>
      <c r="AA107" s="180">
        <v>0.0</v>
      </c>
      <c r="AB107" s="180">
        <v>0.0</v>
      </c>
      <c r="AC107" s="180">
        <v>0.0</v>
      </c>
      <c r="AD107" s="180">
        <v>0.0</v>
      </c>
      <c r="AE107" s="180">
        <v>1025.93088</v>
      </c>
      <c r="AF107" s="180">
        <v>0.0</v>
      </c>
      <c r="AG107" s="180">
        <v>0.0</v>
      </c>
      <c r="AH107" s="180">
        <v>0.0</v>
      </c>
      <c r="AI107" s="180">
        <v>0.0</v>
      </c>
      <c r="AJ107" s="180">
        <v>0.0</v>
      </c>
      <c r="AK107" s="180">
        <v>0.0</v>
      </c>
      <c r="AL107" s="180">
        <v>0.0</v>
      </c>
      <c r="AM107" s="180">
        <v>1151.96991</v>
      </c>
      <c r="AN107" s="180">
        <v>0.0</v>
      </c>
      <c r="AO107" s="180">
        <v>0.0</v>
      </c>
      <c r="AP107" s="180">
        <v>0.0</v>
      </c>
      <c r="AQ107" s="180">
        <v>0.0</v>
      </c>
      <c r="AR107" s="180">
        <v>0.0</v>
      </c>
      <c r="AS107" s="180">
        <v>0.0</v>
      </c>
      <c r="AT107" s="180">
        <v>0.0</v>
      </c>
      <c r="AU107" s="180">
        <v>0.0</v>
      </c>
      <c r="AV107" s="180">
        <v>0.0</v>
      </c>
      <c r="AW107" s="180">
        <v>0.0</v>
      </c>
      <c r="AX107" s="180">
        <v>0.0</v>
      </c>
      <c r="AY107" s="180">
        <v>0.0</v>
      </c>
      <c r="AZ107" s="180">
        <v>0.0</v>
      </c>
      <c r="BA107" s="180">
        <v>570.13593</v>
      </c>
      <c r="BB107" s="180">
        <v>0.0</v>
      </c>
      <c r="BC107" s="180">
        <v>0.0</v>
      </c>
      <c r="BD107" s="180">
        <v>0.0</v>
      </c>
      <c r="BE107" s="180">
        <v>0.0</v>
      </c>
      <c r="BF107" s="180">
        <v>0.0</v>
      </c>
      <c r="BG107" s="180">
        <v>0.0</v>
      </c>
      <c r="BH107" s="180">
        <v>0.0</v>
      </c>
      <c r="BI107" s="180">
        <v>0.0</v>
      </c>
      <c r="BJ107" s="180">
        <v>0.0</v>
      </c>
      <c r="BK107" s="180">
        <v>0.0</v>
      </c>
      <c r="BL107" s="180">
        <v>0.0</v>
      </c>
      <c r="BM107" s="180">
        <v>0.0</v>
      </c>
      <c r="BN107" s="180">
        <v>0.0</v>
      </c>
      <c r="BO107" s="180">
        <v>0.0</v>
      </c>
      <c r="BP107" s="180">
        <v>0.0</v>
      </c>
      <c r="BQ107" s="180">
        <v>0.0</v>
      </c>
      <c r="BR107" s="180">
        <v>0.0</v>
      </c>
      <c r="BS107" s="180">
        <v>0.0</v>
      </c>
      <c r="BT107" s="180">
        <v>0.0</v>
      </c>
      <c r="BU107" s="180">
        <v>0.0</v>
      </c>
      <c r="BV107" s="180">
        <v>0.0</v>
      </c>
      <c r="BW107" s="180">
        <v>0.0</v>
      </c>
      <c r="BX107" s="180">
        <v>0.0</v>
      </c>
      <c r="BY107" s="180">
        <v>0.0</v>
      </c>
      <c r="BZ107" s="180">
        <v>0.0</v>
      </c>
      <c r="CA107" s="180">
        <v>0.0</v>
      </c>
      <c r="CB107" s="180">
        <v>0.0</v>
      </c>
      <c r="CC107" s="180">
        <v>0.0</v>
      </c>
      <c r="CD107" s="180">
        <v>0.0</v>
      </c>
      <c r="CE107" s="180">
        <v>0.0</v>
      </c>
      <c r="CF107" s="180">
        <v>0.0</v>
      </c>
      <c r="CG107" s="180">
        <v>0.0</v>
      </c>
      <c r="CH107" s="180">
        <v>0.0</v>
      </c>
      <c r="CI107" s="180">
        <v>1144.43082</v>
      </c>
      <c r="CJ107" s="180">
        <v>0.0</v>
      </c>
      <c r="CK107" s="180">
        <v>0.0</v>
      </c>
      <c r="CL107" s="180">
        <v>0.0</v>
      </c>
      <c r="CM107" s="180">
        <v>0.0</v>
      </c>
      <c r="CN107" s="180">
        <v>0.0</v>
      </c>
      <c r="CO107" s="180">
        <v>0.0</v>
      </c>
      <c r="CP107" s="180">
        <v>0.0</v>
      </c>
      <c r="CQ107" s="180">
        <v>0.0</v>
      </c>
      <c r="CR107" s="180">
        <v>485.6787</v>
      </c>
      <c r="CS107" s="180">
        <v>0.0</v>
      </c>
      <c r="CT107" s="180">
        <v>0.0</v>
      </c>
      <c r="CU107" s="180">
        <v>0.0</v>
      </c>
      <c r="CV107" s="180">
        <v>0.0</v>
      </c>
      <c r="CW107" s="180">
        <v>0.0</v>
      </c>
      <c r="CX107" s="180">
        <v>0.0</v>
      </c>
      <c r="CY107" s="180">
        <v>0.0</v>
      </c>
      <c r="CZ107" s="180">
        <v>0.0</v>
      </c>
      <c r="DA107" s="180">
        <v>427.44</v>
      </c>
      <c r="DB107" s="180">
        <v>0.0</v>
      </c>
      <c r="DC107" s="180">
        <v>0.0</v>
      </c>
      <c r="DD107" s="180">
        <v>0.0</v>
      </c>
      <c r="DE107" s="180">
        <v>0.0</v>
      </c>
      <c r="DF107" s="180">
        <v>0.0</v>
      </c>
      <c r="DG107" s="180">
        <v>0.0</v>
      </c>
      <c r="DH107" s="180">
        <v>593.64669</v>
      </c>
      <c r="DI107" s="180">
        <v>0.0</v>
      </c>
      <c r="DJ107" s="180">
        <v>0.0</v>
      </c>
      <c r="DK107" s="180">
        <v>0.0</v>
      </c>
      <c r="DL107" s="180">
        <v>0.0</v>
      </c>
      <c r="DM107" s="180">
        <v>0.0</v>
      </c>
      <c r="DN107" s="180">
        <v>0.0</v>
      </c>
      <c r="DO107" s="180">
        <v>0.0</v>
      </c>
      <c r="DP107" s="180">
        <v>1015.0920000000001</v>
      </c>
      <c r="DQ107" s="180">
        <v>0.0</v>
      </c>
      <c r="DR107" s="180">
        <v>0.0</v>
      </c>
      <c r="DS107" s="180">
        <v>0.0</v>
      </c>
      <c r="DT107" s="180">
        <v>0.0</v>
      </c>
      <c r="DU107" s="180">
        <v>0.0</v>
      </c>
      <c r="DV107" s="180">
        <v>1198.98909</v>
      </c>
      <c r="DW107" s="180">
        <v>0.0</v>
      </c>
      <c r="DX107" s="180">
        <v>0.0</v>
      </c>
      <c r="DY107" s="180">
        <v>0.0</v>
      </c>
      <c r="DZ107" s="180">
        <v>0.0</v>
      </c>
      <c r="EA107" s="180">
        <v>1481.0989050000003</v>
      </c>
      <c r="EB107" s="180">
        <v>0.0</v>
      </c>
      <c r="EC107" s="180">
        <v>0.0</v>
      </c>
      <c r="ED107" s="180">
        <v>0.0</v>
      </c>
      <c r="EE107" s="180">
        <v>0.0</v>
      </c>
      <c r="EF107" s="180">
        <v>0.0</v>
      </c>
      <c r="EG107" s="180">
        <v>0.0</v>
      </c>
      <c r="EH107" s="180">
        <v>0.0</v>
      </c>
      <c r="EI107" s="180">
        <v>0.0</v>
      </c>
      <c r="EJ107" s="180">
        <v>0.0</v>
      </c>
      <c r="EK107" s="375">
        <v>0.0</v>
      </c>
      <c r="EL107" s="50">
        <v>1811107.0</v>
      </c>
      <c r="EM107" s="376">
        <f t="shared" si="1"/>
        <v>9094.412925</v>
      </c>
    </row>
    <row r="108">
      <c r="A108" s="50">
        <v>1811108.0</v>
      </c>
      <c r="B108" s="374">
        <v>0.0</v>
      </c>
      <c r="C108" s="180">
        <v>0.0</v>
      </c>
      <c r="D108" s="180">
        <v>0.0</v>
      </c>
      <c r="E108" s="180">
        <v>0.0</v>
      </c>
      <c r="F108" s="180">
        <v>0.0</v>
      </c>
      <c r="G108" s="180">
        <v>0.0</v>
      </c>
      <c r="H108" s="180">
        <v>0.0</v>
      </c>
      <c r="I108" s="180">
        <v>0.0</v>
      </c>
      <c r="J108" s="180">
        <v>0.0</v>
      </c>
      <c r="K108" s="180">
        <v>0.0</v>
      </c>
      <c r="L108" s="180">
        <v>0.0</v>
      </c>
      <c r="M108" s="180">
        <v>0.0</v>
      </c>
      <c r="N108" s="180">
        <v>0.0</v>
      </c>
      <c r="O108" s="180">
        <v>0.0</v>
      </c>
      <c r="P108" s="180">
        <v>0.0</v>
      </c>
      <c r="Q108" s="180">
        <v>0.0</v>
      </c>
      <c r="R108" s="180">
        <v>0.0</v>
      </c>
      <c r="S108" s="180">
        <v>0.0</v>
      </c>
      <c r="T108" s="180">
        <v>0.0</v>
      </c>
      <c r="U108" s="180">
        <v>0.0</v>
      </c>
      <c r="V108" s="180">
        <v>0.0</v>
      </c>
      <c r="W108" s="180">
        <v>0.0</v>
      </c>
      <c r="X108" s="180">
        <v>0.0</v>
      </c>
      <c r="Y108" s="180">
        <v>0.0</v>
      </c>
      <c r="Z108" s="180">
        <v>0.0</v>
      </c>
      <c r="AA108" s="180">
        <v>0.0</v>
      </c>
      <c r="AB108" s="180">
        <v>0.0</v>
      </c>
      <c r="AC108" s="180">
        <v>0.0</v>
      </c>
      <c r="AD108" s="180">
        <v>0.0</v>
      </c>
      <c r="AE108" s="180">
        <v>1826.9971199999998</v>
      </c>
      <c r="AF108" s="180">
        <v>0.0</v>
      </c>
      <c r="AG108" s="180">
        <v>0.0</v>
      </c>
      <c r="AH108" s="180">
        <v>0.0</v>
      </c>
      <c r="AI108" s="180">
        <v>0.0</v>
      </c>
      <c r="AJ108" s="180">
        <v>0.0</v>
      </c>
      <c r="AK108" s="180">
        <v>0.0</v>
      </c>
      <c r="AL108" s="180">
        <v>0.0</v>
      </c>
      <c r="AM108" s="180">
        <v>2051.53494</v>
      </c>
      <c r="AN108" s="180">
        <v>0.0</v>
      </c>
      <c r="AO108" s="180">
        <v>0.0</v>
      </c>
      <c r="AP108" s="180">
        <v>0.0</v>
      </c>
      <c r="AQ108" s="180">
        <v>0.0</v>
      </c>
      <c r="AR108" s="180">
        <v>0.0</v>
      </c>
      <c r="AS108" s="180">
        <v>0.0</v>
      </c>
      <c r="AT108" s="180">
        <v>0.0</v>
      </c>
      <c r="AU108" s="180">
        <v>0.0</v>
      </c>
      <c r="AV108" s="180">
        <v>0.0</v>
      </c>
      <c r="AW108" s="180">
        <v>0.0</v>
      </c>
      <c r="AX108" s="180">
        <v>0.0</v>
      </c>
      <c r="AY108" s="180">
        <v>0.0</v>
      </c>
      <c r="AZ108" s="180">
        <v>0.0</v>
      </c>
      <c r="BA108" s="180">
        <v>0.0</v>
      </c>
      <c r="BB108" s="180">
        <v>1057.286685</v>
      </c>
      <c r="BC108" s="180">
        <v>0.0</v>
      </c>
      <c r="BD108" s="180">
        <v>0.0</v>
      </c>
      <c r="BE108" s="180">
        <v>0.0</v>
      </c>
      <c r="BF108" s="180">
        <v>0.0</v>
      </c>
      <c r="BG108" s="180">
        <v>0.0</v>
      </c>
      <c r="BH108" s="180">
        <v>0.0</v>
      </c>
      <c r="BI108" s="180">
        <v>0.0</v>
      </c>
      <c r="BJ108" s="180">
        <v>0.0</v>
      </c>
      <c r="BK108" s="180">
        <v>0.0</v>
      </c>
      <c r="BL108" s="180">
        <v>0.0</v>
      </c>
      <c r="BM108" s="180">
        <v>0.0</v>
      </c>
      <c r="BN108" s="180">
        <v>0.0</v>
      </c>
      <c r="BO108" s="180">
        <v>0.0</v>
      </c>
      <c r="BP108" s="180">
        <v>0.0</v>
      </c>
      <c r="BQ108" s="180">
        <v>0.0</v>
      </c>
      <c r="BR108" s="180">
        <v>0.0</v>
      </c>
      <c r="BS108" s="180">
        <v>0.0</v>
      </c>
      <c r="BT108" s="180">
        <v>0.0</v>
      </c>
      <c r="BU108" s="180">
        <v>0.0</v>
      </c>
      <c r="BV108" s="180">
        <v>0.0</v>
      </c>
      <c r="BW108" s="180">
        <v>0.0</v>
      </c>
      <c r="BX108" s="180">
        <v>0.0</v>
      </c>
      <c r="BY108" s="180">
        <v>0.0</v>
      </c>
      <c r="BZ108" s="180">
        <v>0.0</v>
      </c>
      <c r="CA108" s="180">
        <v>0.0</v>
      </c>
      <c r="CB108" s="180">
        <v>0.0</v>
      </c>
      <c r="CC108" s="180">
        <v>0.0</v>
      </c>
      <c r="CD108" s="180">
        <v>0.0</v>
      </c>
      <c r="CE108" s="180">
        <v>0.0</v>
      </c>
      <c r="CF108" s="180">
        <v>0.0</v>
      </c>
      <c r="CG108" s="180">
        <v>0.0</v>
      </c>
      <c r="CH108" s="180">
        <v>0.0</v>
      </c>
      <c r="CI108" s="180">
        <v>2038.3073100000001</v>
      </c>
      <c r="CJ108" s="180">
        <v>0.0</v>
      </c>
      <c r="CK108" s="180">
        <v>0.0</v>
      </c>
      <c r="CL108" s="180">
        <v>0.0</v>
      </c>
      <c r="CM108" s="180">
        <v>0.0</v>
      </c>
      <c r="CN108" s="180">
        <v>0.0</v>
      </c>
      <c r="CO108" s="180">
        <v>0.0</v>
      </c>
      <c r="CP108" s="180">
        <v>0.0</v>
      </c>
      <c r="CQ108" s="180">
        <v>0.0</v>
      </c>
      <c r="CR108" s="180">
        <v>865.0044</v>
      </c>
      <c r="CS108" s="180">
        <v>0.0</v>
      </c>
      <c r="CT108" s="180">
        <v>0.0</v>
      </c>
      <c r="CU108" s="180">
        <v>0.0</v>
      </c>
      <c r="CV108" s="180">
        <v>0.0</v>
      </c>
      <c r="CW108" s="180">
        <v>0.0</v>
      </c>
      <c r="CX108" s="180">
        <v>0.0</v>
      </c>
      <c r="CY108" s="180">
        <v>0.0</v>
      </c>
      <c r="CZ108" s="180">
        <v>0.0</v>
      </c>
      <c r="DA108" s="180">
        <v>761.28</v>
      </c>
      <c r="DB108" s="180">
        <v>0.0</v>
      </c>
      <c r="DC108" s="180">
        <v>0.0</v>
      </c>
      <c r="DD108" s="180">
        <v>0.0</v>
      </c>
      <c r="DE108" s="180">
        <v>0.0</v>
      </c>
      <c r="DF108" s="180">
        <v>0.0</v>
      </c>
      <c r="DG108" s="180">
        <v>0.0</v>
      </c>
      <c r="DH108" s="180">
        <v>0.0</v>
      </c>
      <c r="DI108" s="180">
        <v>1141.959</v>
      </c>
      <c r="DJ108" s="180">
        <v>0.0</v>
      </c>
      <c r="DK108" s="180">
        <v>0.0</v>
      </c>
      <c r="DL108" s="180">
        <v>0.0</v>
      </c>
      <c r="DM108" s="180">
        <v>0.0</v>
      </c>
      <c r="DN108" s="180">
        <v>0.0</v>
      </c>
      <c r="DO108" s="180">
        <v>0.0</v>
      </c>
      <c r="DP108" s="180">
        <v>1808.1180000000002</v>
      </c>
      <c r="DQ108" s="180">
        <v>0.0</v>
      </c>
      <c r="DR108" s="180">
        <v>0.0</v>
      </c>
      <c r="DS108" s="180">
        <v>0.0</v>
      </c>
      <c r="DT108" s="180">
        <v>0.0</v>
      </c>
      <c r="DU108" s="180">
        <v>0.0</v>
      </c>
      <c r="DV108" s="180">
        <v>2135.27106</v>
      </c>
      <c r="DW108" s="180">
        <v>0.0</v>
      </c>
      <c r="DX108" s="180">
        <v>0.0</v>
      </c>
      <c r="DY108" s="180">
        <v>0.0</v>
      </c>
      <c r="DZ108" s="180">
        <v>0.0</v>
      </c>
      <c r="EA108" s="180">
        <v>2637.95103</v>
      </c>
      <c r="EB108" s="180">
        <v>0.0</v>
      </c>
      <c r="EC108" s="180">
        <v>0.0</v>
      </c>
      <c r="ED108" s="180">
        <v>0.0</v>
      </c>
      <c r="EE108" s="180">
        <v>0.0</v>
      </c>
      <c r="EF108" s="180">
        <v>0.0</v>
      </c>
      <c r="EG108" s="180">
        <v>0.0</v>
      </c>
      <c r="EH108" s="180">
        <v>0.0</v>
      </c>
      <c r="EI108" s="180">
        <v>0.0</v>
      </c>
      <c r="EJ108" s="180">
        <v>0.0</v>
      </c>
      <c r="EK108" s="375">
        <v>0.0</v>
      </c>
      <c r="EL108" s="50">
        <v>1811108.0</v>
      </c>
      <c r="EM108" s="376">
        <f t="shared" si="1"/>
        <v>16323.70955</v>
      </c>
    </row>
    <row r="109">
      <c r="A109" s="50">
        <v>1811109.0</v>
      </c>
      <c r="B109" s="374">
        <v>0.0</v>
      </c>
      <c r="C109" s="180">
        <v>0.0</v>
      </c>
      <c r="D109" s="180">
        <v>0.0</v>
      </c>
      <c r="E109" s="180">
        <v>0.0</v>
      </c>
      <c r="F109" s="180">
        <v>0.0</v>
      </c>
      <c r="G109" s="180">
        <v>0.0</v>
      </c>
      <c r="H109" s="180">
        <v>0.0</v>
      </c>
      <c r="I109" s="180">
        <v>0.0</v>
      </c>
      <c r="J109" s="180">
        <v>0.0</v>
      </c>
      <c r="K109" s="180">
        <v>0.0</v>
      </c>
      <c r="L109" s="180">
        <v>0.0</v>
      </c>
      <c r="M109" s="180">
        <v>0.0</v>
      </c>
      <c r="N109" s="180">
        <v>0.0</v>
      </c>
      <c r="O109" s="180">
        <v>0.0</v>
      </c>
      <c r="P109" s="180">
        <v>0.0</v>
      </c>
      <c r="Q109" s="180">
        <v>0.0</v>
      </c>
      <c r="R109" s="180">
        <v>0.0</v>
      </c>
      <c r="S109" s="180">
        <v>0.0</v>
      </c>
      <c r="T109" s="180">
        <v>0.0</v>
      </c>
      <c r="U109" s="180">
        <v>0.0</v>
      </c>
      <c r="V109" s="180">
        <v>0.0</v>
      </c>
      <c r="W109" s="180">
        <v>0.0</v>
      </c>
      <c r="X109" s="180">
        <v>0.0</v>
      </c>
      <c r="Y109" s="180">
        <v>0.0</v>
      </c>
      <c r="Z109" s="180">
        <v>0.0</v>
      </c>
      <c r="AA109" s="180">
        <v>0.0</v>
      </c>
      <c r="AB109" s="180">
        <v>0.0</v>
      </c>
      <c r="AC109" s="180">
        <v>0.0</v>
      </c>
      <c r="AD109" s="180">
        <v>0.0</v>
      </c>
      <c r="AE109" s="180">
        <v>718.848</v>
      </c>
      <c r="AF109" s="180">
        <v>0.0</v>
      </c>
      <c r="AG109" s="180">
        <v>0.0</v>
      </c>
      <c r="AH109" s="180">
        <v>0.0</v>
      </c>
      <c r="AI109" s="180">
        <v>0.0</v>
      </c>
      <c r="AJ109" s="180">
        <v>0.0</v>
      </c>
      <c r="AK109" s="180">
        <v>0.0</v>
      </c>
      <c r="AL109" s="180">
        <v>0.0</v>
      </c>
      <c r="AM109" s="180">
        <v>807.14907</v>
      </c>
      <c r="AN109" s="180">
        <v>0.0</v>
      </c>
      <c r="AO109" s="180">
        <v>0.0</v>
      </c>
      <c r="AP109" s="180">
        <v>0.0</v>
      </c>
      <c r="AQ109" s="180">
        <v>0.0</v>
      </c>
      <c r="AR109" s="180">
        <v>0.0</v>
      </c>
      <c r="AS109" s="180">
        <v>0.0</v>
      </c>
      <c r="AT109" s="180">
        <v>0.0</v>
      </c>
      <c r="AU109" s="180">
        <v>0.0</v>
      </c>
      <c r="AV109" s="180">
        <v>0.0</v>
      </c>
      <c r="AW109" s="180">
        <v>0.0</v>
      </c>
      <c r="AX109" s="180">
        <v>0.0</v>
      </c>
      <c r="AY109" s="180">
        <v>0.0</v>
      </c>
      <c r="AZ109" s="180">
        <v>0.0</v>
      </c>
      <c r="BA109" s="180">
        <v>0.0</v>
      </c>
      <c r="BB109" s="180">
        <v>415.938705</v>
      </c>
      <c r="BC109" s="180">
        <v>0.0</v>
      </c>
      <c r="BD109" s="180">
        <v>0.0</v>
      </c>
      <c r="BE109" s="180">
        <v>0.0</v>
      </c>
      <c r="BF109" s="180">
        <v>0.0</v>
      </c>
      <c r="BG109" s="180">
        <v>0.0</v>
      </c>
      <c r="BH109" s="180">
        <v>0.0</v>
      </c>
      <c r="BI109" s="180">
        <v>0.0</v>
      </c>
      <c r="BJ109" s="180">
        <v>0.0</v>
      </c>
      <c r="BK109" s="180">
        <v>0.0</v>
      </c>
      <c r="BL109" s="180">
        <v>0.0</v>
      </c>
      <c r="BM109" s="180">
        <v>0.0</v>
      </c>
      <c r="BN109" s="180">
        <v>0.0</v>
      </c>
      <c r="BO109" s="180">
        <v>0.0</v>
      </c>
      <c r="BP109" s="180">
        <v>0.0</v>
      </c>
      <c r="BQ109" s="180">
        <v>0.0</v>
      </c>
      <c r="BR109" s="180">
        <v>0.0</v>
      </c>
      <c r="BS109" s="180">
        <v>0.0</v>
      </c>
      <c r="BT109" s="180">
        <v>0.0</v>
      </c>
      <c r="BU109" s="180">
        <v>0.0</v>
      </c>
      <c r="BV109" s="180">
        <v>0.0</v>
      </c>
      <c r="BW109" s="180">
        <v>0.0</v>
      </c>
      <c r="BX109" s="180">
        <v>0.0</v>
      </c>
      <c r="BY109" s="180">
        <v>0.0</v>
      </c>
      <c r="BZ109" s="180">
        <v>0.0</v>
      </c>
      <c r="CA109" s="180">
        <v>0.0</v>
      </c>
      <c r="CB109" s="180">
        <v>0.0</v>
      </c>
      <c r="CC109" s="180">
        <v>0.0</v>
      </c>
      <c r="CD109" s="180">
        <v>0.0</v>
      </c>
      <c r="CE109" s="180">
        <v>0.0</v>
      </c>
      <c r="CF109" s="180">
        <v>0.0</v>
      </c>
      <c r="CG109" s="180">
        <v>0.0</v>
      </c>
      <c r="CH109" s="180">
        <v>0.0</v>
      </c>
      <c r="CI109" s="180">
        <v>802.08414</v>
      </c>
      <c r="CJ109" s="180">
        <v>0.0</v>
      </c>
      <c r="CK109" s="180">
        <v>0.0</v>
      </c>
      <c r="CL109" s="180">
        <v>0.0</v>
      </c>
      <c r="CM109" s="180">
        <v>0.0</v>
      </c>
      <c r="CN109" s="180">
        <v>0.0</v>
      </c>
      <c r="CO109" s="180">
        <v>0.0</v>
      </c>
      <c r="CP109" s="180">
        <v>0.0</v>
      </c>
      <c r="CQ109" s="180">
        <v>320.112</v>
      </c>
      <c r="CR109" s="180">
        <v>0.0</v>
      </c>
      <c r="CS109" s="180">
        <v>0.0</v>
      </c>
      <c r="CT109" s="180">
        <v>0.0</v>
      </c>
      <c r="CU109" s="180">
        <v>0.0</v>
      </c>
      <c r="CV109" s="180">
        <v>0.0</v>
      </c>
      <c r="CW109" s="180">
        <v>0.0</v>
      </c>
      <c r="CX109" s="180">
        <v>0.0</v>
      </c>
      <c r="CY109" s="180">
        <v>0.0</v>
      </c>
      <c r="CZ109" s="180">
        <v>0.0</v>
      </c>
      <c r="DA109" s="180">
        <v>299.52</v>
      </c>
      <c r="DB109" s="180">
        <v>0.0</v>
      </c>
      <c r="DC109" s="180">
        <v>0.0</v>
      </c>
      <c r="DD109" s="180">
        <v>0.0</v>
      </c>
      <c r="DE109" s="180">
        <v>0.0</v>
      </c>
      <c r="DF109" s="180">
        <v>0.0</v>
      </c>
      <c r="DG109" s="180">
        <v>0.0</v>
      </c>
      <c r="DH109" s="180">
        <v>0.0</v>
      </c>
      <c r="DI109" s="180">
        <v>449.2215</v>
      </c>
      <c r="DJ109" s="180">
        <v>0.0</v>
      </c>
      <c r="DK109" s="180">
        <v>0.0</v>
      </c>
      <c r="DL109" s="180">
        <v>0.0</v>
      </c>
      <c r="DM109" s="180">
        <v>0.0</v>
      </c>
      <c r="DN109" s="180">
        <v>0.0</v>
      </c>
      <c r="DO109" s="180">
        <v>0.0</v>
      </c>
      <c r="DP109" s="180">
        <v>711.36</v>
      </c>
      <c r="DQ109" s="180">
        <v>0.0</v>
      </c>
      <c r="DR109" s="180">
        <v>0.0</v>
      </c>
      <c r="DS109" s="180">
        <v>0.0</v>
      </c>
      <c r="DT109" s="180">
        <v>0.0</v>
      </c>
      <c r="DU109" s="180">
        <v>0.0</v>
      </c>
      <c r="DV109" s="180">
        <v>840.0939300000001</v>
      </c>
      <c r="DW109" s="180">
        <v>0.0</v>
      </c>
      <c r="DX109" s="180">
        <v>0.0</v>
      </c>
      <c r="DY109" s="180">
        <v>0.0</v>
      </c>
      <c r="DZ109" s="180">
        <v>0.0</v>
      </c>
      <c r="EA109" s="180">
        <v>1037.72097</v>
      </c>
      <c r="EB109" s="180">
        <v>0.0</v>
      </c>
      <c r="EC109" s="180">
        <v>0.0</v>
      </c>
      <c r="ED109" s="180">
        <v>0.0</v>
      </c>
      <c r="EE109" s="180">
        <v>0.0</v>
      </c>
      <c r="EF109" s="180">
        <v>0.0</v>
      </c>
      <c r="EG109" s="180">
        <v>0.0</v>
      </c>
      <c r="EH109" s="180">
        <v>0.0</v>
      </c>
      <c r="EI109" s="180">
        <v>0.0</v>
      </c>
      <c r="EJ109" s="180">
        <v>0.0</v>
      </c>
      <c r="EK109" s="375">
        <v>0.0</v>
      </c>
      <c r="EL109" s="50">
        <v>1811109.0</v>
      </c>
      <c r="EM109" s="376">
        <f t="shared" si="1"/>
        <v>6402.048315</v>
      </c>
    </row>
    <row r="110">
      <c r="A110" s="50">
        <v>1811110.0</v>
      </c>
      <c r="B110" s="374">
        <v>0.0</v>
      </c>
      <c r="C110" s="180">
        <v>0.0</v>
      </c>
      <c r="D110" s="180">
        <v>0.0</v>
      </c>
      <c r="E110" s="180">
        <v>0.0</v>
      </c>
      <c r="F110" s="180">
        <v>0.0</v>
      </c>
      <c r="G110" s="180">
        <v>0.0</v>
      </c>
      <c r="H110" s="180">
        <v>0.0</v>
      </c>
      <c r="I110" s="180">
        <v>0.0</v>
      </c>
      <c r="J110" s="180">
        <v>0.0</v>
      </c>
      <c r="K110" s="180">
        <v>0.0</v>
      </c>
      <c r="L110" s="180">
        <v>0.0</v>
      </c>
      <c r="M110" s="180">
        <v>0.0</v>
      </c>
      <c r="N110" s="180">
        <v>0.0</v>
      </c>
      <c r="O110" s="180">
        <v>0.0</v>
      </c>
      <c r="P110" s="180">
        <v>0.0</v>
      </c>
      <c r="Q110" s="180">
        <v>0.0</v>
      </c>
      <c r="R110" s="180">
        <v>0.0</v>
      </c>
      <c r="S110" s="180">
        <v>0.0</v>
      </c>
      <c r="T110" s="180">
        <v>0.0</v>
      </c>
      <c r="U110" s="180">
        <v>0.0</v>
      </c>
      <c r="V110" s="180">
        <v>0.0</v>
      </c>
      <c r="W110" s="180">
        <v>0.0</v>
      </c>
      <c r="X110" s="180">
        <v>0.0</v>
      </c>
      <c r="Y110" s="180">
        <v>0.0</v>
      </c>
      <c r="Z110" s="180">
        <v>0.0</v>
      </c>
      <c r="AA110" s="180">
        <v>0.0</v>
      </c>
      <c r="AB110" s="180">
        <v>0.0</v>
      </c>
      <c r="AC110" s="180">
        <v>0.0</v>
      </c>
      <c r="AD110" s="180">
        <v>0.0</v>
      </c>
      <c r="AE110" s="180">
        <v>3586.8268799999996</v>
      </c>
      <c r="AF110" s="180">
        <v>0.0</v>
      </c>
      <c r="AG110" s="180">
        <v>0.0</v>
      </c>
      <c r="AH110" s="180">
        <v>0.0</v>
      </c>
      <c r="AI110" s="180">
        <v>0.0</v>
      </c>
      <c r="AJ110" s="180">
        <v>0.0</v>
      </c>
      <c r="AK110" s="180">
        <v>0.0</v>
      </c>
      <c r="AL110" s="180">
        <v>0.0</v>
      </c>
      <c r="AM110" s="180">
        <v>4027.54716</v>
      </c>
      <c r="AN110" s="180">
        <v>0.0</v>
      </c>
      <c r="AO110" s="180">
        <v>0.0</v>
      </c>
      <c r="AP110" s="180">
        <v>0.0</v>
      </c>
      <c r="AQ110" s="180">
        <v>0.0</v>
      </c>
      <c r="AR110" s="180">
        <v>0.0</v>
      </c>
      <c r="AS110" s="180">
        <v>0.0</v>
      </c>
      <c r="AT110" s="180">
        <v>0.0</v>
      </c>
      <c r="AU110" s="180">
        <v>0.0</v>
      </c>
      <c r="AV110" s="180">
        <v>0.0</v>
      </c>
      <c r="AW110" s="180">
        <v>0.0</v>
      </c>
      <c r="AX110" s="180">
        <v>0.0</v>
      </c>
      <c r="AY110" s="180">
        <v>0.0</v>
      </c>
      <c r="AZ110" s="180">
        <v>0.0</v>
      </c>
      <c r="BA110" s="180">
        <v>0.0</v>
      </c>
      <c r="BB110" s="180">
        <v>2075.41971</v>
      </c>
      <c r="BC110" s="180">
        <v>0.0</v>
      </c>
      <c r="BD110" s="180">
        <v>0.0</v>
      </c>
      <c r="BE110" s="180">
        <v>0.0</v>
      </c>
      <c r="BF110" s="180">
        <v>0.0</v>
      </c>
      <c r="BG110" s="180">
        <v>0.0</v>
      </c>
      <c r="BH110" s="180">
        <v>0.0</v>
      </c>
      <c r="BI110" s="180">
        <v>0.0</v>
      </c>
      <c r="BJ110" s="180">
        <v>0.0</v>
      </c>
      <c r="BK110" s="180">
        <v>0.0</v>
      </c>
      <c r="BL110" s="180">
        <v>0.0</v>
      </c>
      <c r="BM110" s="180">
        <v>0.0</v>
      </c>
      <c r="BN110" s="180">
        <v>0.0</v>
      </c>
      <c r="BO110" s="180">
        <v>0.0</v>
      </c>
      <c r="BP110" s="180">
        <v>0.0</v>
      </c>
      <c r="BQ110" s="180">
        <v>0.0</v>
      </c>
      <c r="BR110" s="180">
        <v>0.0</v>
      </c>
      <c r="BS110" s="180">
        <v>0.0</v>
      </c>
      <c r="BT110" s="180">
        <v>0.0</v>
      </c>
      <c r="BU110" s="180">
        <v>0.0</v>
      </c>
      <c r="BV110" s="180">
        <v>0.0</v>
      </c>
      <c r="BW110" s="180">
        <v>0.0</v>
      </c>
      <c r="BX110" s="180">
        <v>0.0</v>
      </c>
      <c r="BY110" s="180">
        <v>0.0</v>
      </c>
      <c r="BZ110" s="180">
        <v>0.0</v>
      </c>
      <c r="CA110" s="180">
        <v>0.0</v>
      </c>
      <c r="CB110" s="180">
        <v>0.0</v>
      </c>
      <c r="CC110" s="180">
        <v>0.0</v>
      </c>
      <c r="CD110" s="180">
        <v>0.0</v>
      </c>
      <c r="CE110" s="180">
        <v>0.0</v>
      </c>
      <c r="CF110" s="180">
        <v>0.0</v>
      </c>
      <c r="CG110" s="180">
        <v>0.0</v>
      </c>
      <c r="CH110" s="180">
        <v>0.0</v>
      </c>
      <c r="CI110" s="180">
        <v>4001.37075</v>
      </c>
      <c r="CJ110" s="180">
        <v>0.0</v>
      </c>
      <c r="CK110" s="180">
        <v>0.0</v>
      </c>
      <c r="CL110" s="180">
        <v>0.0</v>
      </c>
      <c r="CM110" s="180">
        <v>0.0</v>
      </c>
      <c r="CN110" s="180">
        <v>0.0</v>
      </c>
      <c r="CO110" s="180">
        <v>0.0</v>
      </c>
      <c r="CP110" s="180">
        <v>0.0</v>
      </c>
      <c r="CQ110" s="180">
        <v>1597.2254999999998</v>
      </c>
      <c r="CR110" s="180">
        <v>0.0</v>
      </c>
      <c r="CS110" s="180">
        <v>0.0</v>
      </c>
      <c r="CT110" s="180">
        <v>0.0</v>
      </c>
      <c r="CU110" s="180">
        <v>0.0</v>
      </c>
      <c r="CV110" s="180">
        <v>0.0</v>
      </c>
      <c r="CW110" s="180">
        <v>0.0</v>
      </c>
      <c r="CX110" s="180">
        <v>0.0</v>
      </c>
      <c r="CY110" s="180">
        <v>0.0</v>
      </c>
      <c r="CZ110" s="180">
        <v>0.0</v>
      </c>
      <c r="DA110" s="180">
        <v>1494.48</v>
      </c>
      <c r="DB110" s="180">
        <v>0.0</v>
      </c>
      <c r="DC110" s="180">
        <v>0.0</v>
      </c>
      <c r="DD110" s="180">
        <v>0.0</v>
      </c>
      <c r="DE110" s="180">
        <v>0.0</v>
      </c>
      <c r="DF110" s="180">
        <v>0.0</v>
      </c>
      <c r="DG110" s="180">
        <v>0.0</v>
      </c>
      <c r="DH110" s="180">
        <v>0.0</v>
      </c>
      <c r="DI110" s="180">
        <v>2241.7395</v>
      </c>
      <c r="DJ110" s="180">
        <v>0.0</v>
      </c>
      <c r="DK110" s="180">
        <v>0.0</v>
      </c>
      <c r="DL110" s="180">
        <v>0.0</v>
      </c>
      <c r="DM110" s="180">
        <v>0.0</v>
      </c>
      <c r="DN110" s="180">
        <v>0.0</v>
      </c>
      <c r="DO110" s="180">
        <v>0.0</v>
      </c>
      <c r="DP110" s="180">
        <v>3549.3120000000004</v>
      </c>
      <c r="DQ110" s="180">
        <v>0.0</v>
      </c>
      <c r="DR110" s="180">
        <v>0.0</v>
      </c>
      <c r="DS110" s="180">
        <v>0.0</v>
      </c>
      <c r="DT110" s="180">
        <v>0.0</v>
      </c>
      <c r="DU110" s="180">
        <v>0.0</v>
      </c>
      <c r="DV110" s="180">
        <v>4191.93684</v>
      </c>
      <c r="DW110" s="180">
        <v>0.0</v>
      </c>
      <c r="DX110" s="180">
        <v>0.0</v>
      </c>
      <c r="DY110" s="180">
        <v>0.0</v>
      </c>
      <c r="DZ110" s="180">
        <v>0.0</v>
      </c>
      <c r="EA110" s="180">
        <v>5178.431115</v>
      </c>
      <c r="EB110" s="180">
        <v>0.0</v>
      </c>
      <c r="EC110" s="180">
        <v>0.0</v>
      </c>
      <c r="ED110" s="180">
        <v>0.0</v>
      </c>
      <c r="EE110" s="180">
        <v>0.0</v>
      </c>
      <c r="EF110" s="180">
        <v>0.0</v>
      </c>
      <c r="EG110" s="180">
        <v>0.0</v>
      </c>
      <c r="EH110" s="180">
        <v>0.0</v>
      </c>
      <c r="EI110" s="180">
        <v>0.0</v>
      </c>
      <c r="EJ110" s="180">
        <v>0.0</v>
      </c>
      <c r="EK110" s="375">
        <v>0.0</v>
      </c>
      <c r="EL110" s="50">
        <v>1811110.0</v>
      </c>
      <c r="EM110" s="376">
        <f t="shared" si="1"/>
        <v>31944.28946</v>
      </c>
    </row>
    <row r="111">
      <c r="A111" s="50">
        <v>1811111.0</v>
      </c>
      <c r="B111" s="374">
        <v>0.0</v>
      </c>
      <c r="C111" s="180">
        <v>0.0</v>
      </c>
      <c r="D111" s="180">
        <v>0.0</v>
      </c>
      <c r="E111" s="180">
        <v>0.0</v>
      </c>
      <c r="F111" s="180">
        <v>0.0</v>
      </c>
      <c r="G111" s="180">
        <v>0.0</v>
      </c>
      <c r="H111" s="180">
        <v>0.0</v>
      </c>
      <c r="I111" s="180">
        <v>0.0</v>
      </c>
      <c r="J111" s="180">
        <v>0.0</v>
      </c>
      <c r="K111" s="180">
        <v>0.0</v>
      </c>
      <c r="L111" s="180">
        <v>0.0</v>
      </c>
      <c r="M111" s="180">
        <v>0.0</v>
      </c>
      <c r="N111" s="180">
        <v>0.0</v>
      </c>
      <c r="O111" s="180">
        <v>0.0</v>
      </c>
      <c r="P111" s="180">
        <v>0.0</v>
      </c>
      <c r="Q111" s="180">
        <v>0.0</v>
      </c>
      <c r="R111" s="180">
        <v>0.0</v>
      </c>
      <c r="S111" s="180">
        <v>0.0</v>
      </c>
      <c r="T111" s="180">
        <v>0.0</v>
      </c>
      <c r="U111" s="180">
        <v>0.0</v>
      </c>
      <c r="V111" s="180">
        <v>0.0</v>
      </c>
      <c r="W111" s="180">
        <v>0.0</v>
      </c>
      <c r="X111" s="180">
        <v>0.0</v>
      </c>
      <c r="Y111" s="180">
        <v>0.0</v>
      </c>
      <c r="Z111" s="180">
        <v>0.0</v>
      </c>
      <c r="AA111" s="180">
        <v>0.0</v>
      </c>
      <c r="AB111" s="180">
        <v>0.0</v>
      </c>
      <c r="AC111" s="180">
        <v>0.0</v>
      </c>
      <c r="AD111" s="180">
        <v>0.0</v>
      </c>
      <c r="AE111" s="180">
        <v>0.0</v>
      </c>
      <c r="AF111" s="180">
        <v>103.81409999999998</v>
      </c>
      <c r="AG111" s="180">
        <v>0.0</v>
      </c>
      <c r="AH111" s="180">
        <v>0.0</v>
      </c>
      <c r="AI111" s="180">
        <v>0.0</v>
      </c>
      <c r="AJ111" s="180">
        <v>0.0</v>
      </c>
      <c r="AK111" s="180">
        <v>0.0</v>
      </c>
      <c r="AL111" s="180">
        <v>0.0</v>
      </c>
      <c r="AM111" s="180">
        <v>0.0</v>
      </c>
      <c r="AN111" s="180">
        <v>115.35264000000001</v>
      </c>
      <c r="AO111" s="180">
        <v>0.0</v>
      </c>
      <c r="AP111" s="180">
        <v>0.0</v>
      </c>
      <c r="AQ111" s="180">
        <v>0.0</v>
      </c>
      <c r="AR111" s="180">
        <v>0.0</v>
      </c>
      <c r="AS111" s="180">
        <v>0.0</v>
      </c>
      <c r="AT111" s="180">
        <v>0.0</v>
      </c>
      <c r="AU111" s="180">
        <v>0.0</v>
      </c>
      <c r="AV111" s="180">
        <v>0.0</v>
      </c>
      <c r="AW111" s="180">
        <v>0.0</v>
      </c>
      <c r="AX111" s="180">
        <v>0.0</v>
      </c>
      <c r="AY111" s="180">
        <v>0.0</v>
      </c>
      <c r="AZ111" s="180">
        <v>0.0</v>
      </c>
      <c r="BA111" s="180">
        <v>0.0</v>
      </c>
      <c r="BB111" s="180">
        <v>0.0</v>
      </c>
      <c r="BC111" s="180">
        <v>60.660599999999995</v>
      </c>
      <c r="BD111" s="180">
        <v>0.0</v>
      </c>
      <c r="BE111" s="180">
        <v>0.0</v>
      </c>
      <c r="BF111" s="180">
        <v>0.0</v>
      </c>
      <c r="BG111" s="180">
        <v>0.0</v>
      </c>
      <c r="BH111" s="180">
        <v>0.0</v>
      </c>
      <c r="BI111" s="180">
        <v>0.0</v>
      </c>
      <c r="BJ111" s="180">
        <v>0.0</v>
      </c>
      <c r="BK111" s="180">
        <v>0.0</v>
      </c>
      <c r="BL111" s="180">
        <v>0.0</v>
      </c>
      <c r="BM111" s="180">
        <v>0.0</v>
      </c>
      <c r="BN111" s="180">
        <v>0.0</v>
      </c>
      <c r="BO111" s="180">
        <v>0.0</v>
      </c>
      <c r="BP111" s="180">
        <v>0.0</v>
      </c>
      <c r="BQ111" s="180">
        <v>102.62538</v>
      </c>
      <c r="BR111" s="180">
        <v>0.0</v>
      </c>
      <c r="BS111" s="180">
        <v>0.0</v>
      </c>
      <c r="BT111" s="180">
        <v>0.0</v>
      </c>
      <c r="BU111" s="180">
        <v>0.0</v>
      </c>
      <c r="BV111" s="180">
        <v>0.0</v>
      </c>
      <c r="BW111" s="180">
        <v>0.0</v>
      </c>
      <c r="BX111" s="180">
        <v>78.68016</v>
      </c>
      <c r="BY111" s="180">
        <v>0.0</v>
      </c>
      <c r="BZ111" s="180">
        <v>0.0</v>
      </c>
      <c r="CA111" s="180">
        <v>0.0</v>
      </c>
      <c r="CB111" s="180">
        <v>0.0</v>
      </c>
      <c r="CC111" s="180">
        <v>0.0</v>
      </c>
      <c r="CD111" s="180">
        <v>0.0</v>
      </c>
      <c r="CE111" s="180">
        <v>0.0</v>
      </c>
      <c r="CF111" s="180">
        <v>0.0</v>
      </c>
      <c r="CG111" s="180">
        <v>0.0</v>
      </c>
      <c r="CH111" s="180">
        <v>0.0</v>
      </c>
      <c r="CI111" s="180">
        <v>0.0</v>
      </c>
      <c r="CJ111" s="180">
        <v>0.0</v>
      </c>
      <c r="CK111" s="180">
        <v>0.0</v>
      </c>
      <c r="CL111" s="180">
        <v>0.0</v>
      </c>
      <c r="CM111" s="180">
        <v>0.0</v>
      </c>
      <c r="CN111" s="180">
        <v>0.0</v>
      </c>
      <c r="CO111" s="180">
        <v>0.0</v>
      </c>
      <c r="CP111" s="180">
        <v>0.0</v>
      </c>
      <c r="CQ111" s="180">
        <v>0.0</v>
      </c>
      <c r="CR111" s="180">
        <v>0.0</v>
      </c>
      <c r="CS111" s="180">
        <v>56.278169999999996</v>
      </c>
      <c r="CT111" s="180">
        <v>0.0</v>
      </c>
      <c r="CU111" s="180">
        <v>0.0</v>
      </c>
      <c r="CV111" s="180">
        <v>0.0</v>
      </c>
      <c r="CW111" s="180">
        <v>0.0</v>
      </c>
      <c r="CX111" s="180">
        <v>0.0</v>
      </c>
      <c r="CY111" s="180">
        <v>0.0</v>
      </c>
      <c r="CZ111" s="180">
        <v>0.0</v>
      </c>
      <c r="DA111" s="180">
        <v>0.0</v>
      </c>
      <c r="DB111" s="180">
        <v>44.9904</v>
      </c>
      <c r="DC111" s="180">
        <v>0.0</v>
      </c>
      <c r="DD111" s="180">
        <v>0.0</v>
      </c>
      <c r="DE111" s="180">
        <v>0.0</v>
      </c>
      <c r="DF111" s="180">
        <v>0.0</v>
      </c>
      <c r="DG111" s="180">
        <v>0.0</v>
      </c>
      <c r="DH111" s="180">
        <v>0.0</v>
      </c>
      <c r="DI111" s="180">
        <v>0.0</v>
      </c>
      <c r="DJ111" s="180">
        <v>66.8304</v>
      </c>
      <c r="DK111" s="180">
        <v>0.0</v>
      </c>
      <c r="DL111" s="180">
        <v>0.0</v>
      </c>
      <c r="DM111" s="180">
        <v>0.0</v>
      </c>
      <c r="DN111" s="180">
        <v>0.0</v>
      </c>
      <c r="DO111" s="180">
        <v>0.0</v>
      </c>
      <c r="DP111" s="180">
        <v>0.0</v>
      </c>
      <c r="DQ111" s="180">
        <v>103.662</v>
      </c>
      <c r="DR111" s="180">
        <v>0.0</v>
      </c>
      <c r="DS111" s="180">
        <v>0.0</v>
      </c>
      <c r="DT111" s="180">
        <v>0.0</v>
      </c>
      <c r="DU111" s="180">
        <v>0.0</v>
      </c>
      <c r="DV111" s="180">
        <v>0.0</v>
      </c>
      <c r="DW111" s="180">
        <v>114.15105</v>
      </c>
      <c r="DX111" s="180">
        <v>0.0</v>
      </c>
      <c r="DY111" s="180">
        <v>0.0</v>
      </c>
      <c r="DZ111" s="180">
        <v>155.87793</v>
      </c>
      <c r="EA111" s="180">
        <v>0.0</v>
      </c>
      <c r="EB111" s="180">
        <v>0.0</v>
      </c>
      <c r="EC111" s="180">
        <v>0.0</v>
      </c>
      <c r="ED111" s="180">
        <v>0.0</v>
      </c>
      <c r="EE111" s="180">
        <v>0.0</v>
      </c>
      <c r="EF111" s="180">
        <v>0.0</v>
      </c>
      <c r="EG111" s="180">
        <v>0.0</v>
      </c>
      <c r="EH111" s="180">
        <v>0.0</v>
      </c>
      <c r="EI111" s="180">
        <v>0.0</v>
      </c>
      <c r="EJ111" s="180">
        <v>0.0</v>
      </c>
      <c r="EK111" s="375">
        <v>0.0</v>
      </c>
      <c r="EL111" s="50">
        <v>1811111.0</v>
      </c>
      <c r="EM111" s="376">
        <f t="shared" si="1"/>
        <v>1002.92283</v>
      </c>
    </row>
    <row r="112">
      <c r="A112" s="50">
        <v>1811112.0</v>
      </c>
      <c r="B112" s="374">
        <v>0.0</v>
      </c>
      <c r="C112" s="180">
        <v>0.0</v>
      </c>
      <c r="D112" s="180">
        <v>0.0</v>
      </c>
      <c r="E112" s="180">
        <v>0.0</v>
      </c>
      <c r="F112" s="180">
        <v>0.0</v>
      </c>
      <c r="G112" s="180">
        <v>0.0</v>
      </c>
      <c r="H112" s="180">
        <v>0.0</v>
      </c>
      <c r="I112" s="180">
        <v>0.0</v>
      </c>
      <c r="J112" s="180">
        <v>0.0</v>
      </c>
      <c r="K112" s="180">
        <v>0.0</v>
      </c>
      <c r="L112" s="180">
        <v>0.0</v>
      </c>
      <c r="M112" s="180">
        <v>0.0</v>
      </c>
      <c r="N112" s="180">
        <v>0.0</v>
      </c>
      <c r="O112" s="180">
        <v>0.0</v>
      </c>
      <c r="P112" s="180">
        <v>0.0</v>
      </c>
      <c r="Q112" s="180">
        <v>0.0</v>
      </c>
      <c r="R112" s="180">
        <v>0.0</v>
      </c>
      <c r="S112" s="180">
        <v>0.0</v>
      </c>
      <c r="T112" s="180">
        <v>0.0</v>
      </c>
      <c r="U112" s="180">
        <v>0.0</v>
      </c>
      <c r="V112" s="180">
        <v>0.0</v>
      </c>
      <c r="W112" s="180">
        <v>0.0</v>
      </c>
      <c r="X112" s="180">
        <v>0.0</v>
      </c>
      <c r="Y112" s="180">
        <v>0.0</v>
      </c>
      <c r="Z112" s="180">
        <v>0.0</v>
      </c>
      <c r="AA112" s="180">
        <v>0.0</v>
      </c>
      <c r="AB112" s="180">
        <v>0.0</v>
      </c>
      <c r="AC112" s="180">
        <v>0.0</v>
      </c>
      <c r="AD112" s="180">
        <v>0.0</v>
      </c>
      <c r="AE112" s="180">
        <v>0.0</v>
      </c>
      <c r="AF112" s="180">
        <v>303.8841</v>
      </c>
      <c r="AG112" s="180">
        <v>0.0</v>
      </c>
      <c r="AH112" s="180">
        <v>0.0</v>
      </c>
      <c r="AI112" s="180">
        <v>0.0</v>
      </c>
      <c r="AJ112" s="180">
        <v>0.0</v>
      </c>
      <c r="AK112" s="180">
        <v>0.0</v>
      </c>
      <c r="AL112" s="180">
        <v>0.0</v>
      </c>
      <c r="AM112" s="180">
        <v>0.0</v>
      </c>
      <c r="AN112" s="180">
        <v>337.78368</v>
      </c>
      <c r="AO112" s="180">
        <v>0.0</v>
      </c>
      <c r="AP112" s="180">
        <v>0.0</v>
      </c>
      <c r="AQ112" s="180">
        <v>0.0</v>
      </c>
      <c r="AR112" s="180">
        <v>0.0</v>
      </c>
      <c r="AS112" s="180">
        <v>0.0</v>
      </c>
      <c r="AT112" s="180">
        <v>0.0</v>
      </c>
      <c r="AU112" s="180">
        <v>0.0</v>
      </c>
      <c r="AV112" s="180">
        <v>0.0</v>
      </c>
      <c r="AW112" s="180">
        <v>0.0</v>
      </c>
      <c r="AX112" s="180">
        <v>0.0</v>
      </c>
      <c r="AY112" s="180">
        <v>0.0</v>
      </c>
      <c r="AZ112" s="180">
        <v>0.0</v>
      </c>
      <c r="BA112" s="180">
        <v>0.0</v>
      </c>
      <c r="BB112" s="180">
        <v>0.0</v>
      </c>
      <c r="BC112" s="180">
        <v>177.707985</v>
      </c>
      <c r="BD112" s="180">
        <v>0.0</v>
      </c>
      <c r="BE112" s="180">
        <v>0.0</v>
      </c>
      <c r="BF112" s="180">
        <v>0.0</v>
      </c>
      <c r="BG112" s="180">
        <v>0.0</v>
      </c>
      <c r="BH112" s="180">
        <v>0.0</v>
      </c>
      <c r="BI112" s="180">
        <v>0.0</v>
      </c>
      <c r="BJ112" s="180">
        <v>0.0</v>
      </c>
      <c r="BK112" s="180">
        <v>0.0</v>
      </c>
      <c r="BL112" s="180">
        <v>0.0</v>
      </c>
      <c r="BM112" s="180">
        <v>0.0</v>
      </c>
      <c r="BN112" s="180">
        <v>0.0</v>
      </c>
      <c r="BO112" s="180">
        <v>0.0</v>
      </c>
      <c r="BP112" s="180">
        <v>0.0</v>
      </c>
      <c r="BQ112" s="180">
        <v>300.69468</v>
      </c>
      <c r="BR112" s="180">
        <v>0.0</v>
      </c>
      <c r="BS112" s="180">
        <v>0.0</v>
      </c>
      <c r="BT112" s="180">
        <v>0.0</v>
      </c>
      <c r="BU112" s="180">
        <v>0.0</v>
      </c>
      <c r="BV112" s="180">
        <v>0.0</v>
      </c>
      <c r="BW112" s="180">
        <v>0.0</v>
      </c>
      <c r="BX112" s="180">
        <v>230.31216</v>
      </c>
      <c r="BY112" s="180">
        <v>0.0</v>
      </c>
      <c r="BZ112" s="180">
        <v>0.0</v>
      </c>
      <c r="CA112" s="180">
        <v>0.0</v>
      </c>
      <c r="CB112" s="180">
        <v>0.0</v>
      </c>
      <c r="CC112" s="180">
        <v>0.0</v>
      </c>
      <c r="CD112" s="180">
        <v>0.0</v>
      </c>
      <c r="CE112" s="180">
        <v>0.0</v>
      </c>
      <c r="CF112" s="180">
        <v>0.0</v>
      </c>
      <c r="CG112" s="180">
        <v>0.0</v>
      </c>
      <c r="CH112" s="180">
        <v>0.0</v>
      </c>
      <c r="CI112" s="180">
        <v>0.0</v>
      </c>
      <c r="CJ112" s="180">
        <v>0.0</v>
      </c>
      <c r="CK112" s="180">
        <v>0.0</v>
      </c>
      <c r="CL112" s="180">
        <v>0.0</v>
      </c>
      <c r="CM112" s="180">
        <v>0.0</v>
      </c>
      <c r="CN112" s="180">
        <v>0.0</v>
      </c>
      <c r="CO112" s="180">
        <v>0.0</v>
      </c>
      <c r="CP112" s="180">
        <v>0.0</v>
      </c>
      <c r="CQ112" s="180">
        <v>0.0</v>
      </c>
      <c r="CR112" s="180">
        <v>0.0</v>
      </c>
      <c r="CS112" s="180">
        <v>164.73717</v>
      </c>
      <c r="CT112" s="180">
        <v>0.0</v>
      </c>
      <c r="CU112" s="180">
        <v>0.0</v>
      </c>
      <c r="CV112" s="180">
        <v>0.0</v>
      </c>
      <c r="CW112" s="180">
        <v>0.0</v>
      </c>
      <c r="CX112" s="180">
        <v>0.0</v>
      </c>
      <c r="CY112" s="180">
        <v>0.0</v>
      </c>
      <c r="CZ112" s="180">
        <v>0.0</v>
      </c>
      <c r="DA112" s="180">
        <v>0.0</v>
      </c>
      <c r="DB112" s="180">
        <v>131.7576</v>
      </c>
      <c r="DC112" s="180">
        <v>0.0</v>
      </c>
      <c r="DD112" s="180">
        <v>0.0</v>
      </c>
      <c r="DE112" s="180">
        <v>0.0</v>
      </c>
      <c r="DF112" s="180">
        <v>0.0</v>
      </c>
      <c r="DG112" s="180">
        <v>0.0</v>
      </c>
      <c r="DH112" s="180">
        <v>0.0</v>
      </c>
      <c r="DI112" s="180">
        <v>0.0</v>
      </c>
      <c r="DJ112" s="180">
        <v>195.75738</v>
      </c>
      <c r="DK112" s="180">
        <v>0.0</v>
      </c>
      <c r="DL112" s="180">
        <v>0.0</v>
      </c>
      <c r="DM112" s="180">
        <v>0.0</v>
      </c>
      <c r="DN112" s="180">
        <v>0.0</v>
      </c>
      <c r="DO112" s="180">
        <v>0.0</v>
      </c>
      <c r="DP112" s="180">
        <v>0.0</v>
      </c>
      <c r="DQ112" s="180">
        <v>303.732</v>
      </c>
      <c r="DR112" s="180">
        <v>0.0</v>
      </c>
      <c r="DS112" s="180">
        <v>0.0</v>
      </c>
      <c r="DT112" s="180">
        <v>0.0</v>
      </c>
      <c r="DU112" s="180">
        <v>0.0</v>
      </c>
      <c r="DV112" s="180">
        <v>0.0</v>
      </c>
      <c r="DW112" s="180">
        <v>334.2651</v>
      </c>
      <c r="DX112" s="180">
        <v>0.0</v>
      </c>
      <c r="DY112" s="180">
        <v>0.0</v>
      </c>
      <c r="DZ112" s="180">
        <v>456.81363</v>
      </c>
      <c r="EA112" s="180">
        <v>0.0</v>
      </c>
      <c r="EB112" s="180">
        <v>0.0</v>
      </c>
      <c r="EC112" s="180">
        <v>0.0</v>
      </c>
      <c r="ED112" s="180">
        <v>0.0</v>
      </c>
      <c r="EE112" s="180">
        <v>0.0</v>
      </c>
      <c r="EF112" s="180">
        <v>0.0</v>
      </c>
      <c r="EG112" s="180">
        <v>0.0</v>
      </c>
      <c r="EH112" s="180">
        <v>0.0</v>
      </c>
      <c r="EI112" s="180">
        <v>0.0</v>
      </c>
      <c r="EJ112" s="180">
        <v>0.0</v>
      </c>
      <c r="EK112" s="375">
        <v>0.0</v>
      </c>
      <c r="EL112" s="50">
        <v>1811112.0</v>
      </c>
      <c r="EM112" s="376">
        <f t="shared" si="1"/>
        <v>2937.445485</v>
      </c>
    </row>
    <row r="113">
      <c r="A113" s="50">
        <v>1811113.0</v>
      </c>
      <c r="B113" s="374">
        <v>0.0</v>
      </c>
      <c r="C113" s="180">
        <v>0.0</v>
      </c>
      <c r="D113" s="180">
        <v>0.0</v>
      </c>
      <c r="E113" s="180">
        <v>0.0</v>
      </c>
      <c r="F113" s="180">
        <v>0.0</v>
      </c>
      <c r="G113" s="180">
        <v>0.0</v>
      </c>
      <c r="H113" s="180">
        <v>0.0</v>
      </c>
      <c r="I113" s="180">
        <v>0.0</v>
      </c>
      <c r="J113" s="180">
        <v>0.0</v>
      </c>
      <c r="K113" s="180">
        <v>0.0</v>
      </c>
      <c r="L113" s="180">
        <v>0.0</v>
      </c>
      <c r="M113" s="180">
        <v>0.0</v>
      </c>
      <c r="N113" s="180">
        <v>0.0</v>
      </c>
      <c r="O113" s="180">
        <v>0.0</v>
      </c>
      <c r="P113" s="180">
        <v>0.0</v>
      </c>
      <c r="Q113" s="180">
        <v>0.0</v>
      </c>
      <c r="R113" s="180">
        <v>0.0</v>
      </c>
      <c r="S113" s="180">
        <v>0.0</v>
      </c>
      <c r="T113" s="180">
        <v>0.0</v>
      </c>
      <c r="U113" s="180">
        <v>0.0</v>
      </c>
      <c r="V113" s="180">
        <v>0.0</v>
      </c>
      <c r="W113" s="180">
        <v>0.0</v>
      </c>
      <c r="X113" s="180">
        <v>0.0</v>
      </c>
      <c r="Y113" s="180">
        <v>0.0</v>
      </c>
      <c r="Z113" s="180">
        <v>0.0</v>
      </c>
      <c r="AA113" s="180">
        <v>0.0</v>
      </c>
      <c r="AB113" s="180">
        <v>0.0</v>
      </c>
      <c r="AC113" s="180">
        <v>0.0</v>
      </c>
      <c r="AD113" s="180">
        <v>0.0</v>
      </c>
      <c r="AE113" s="180">
        <v>0.0</v>
      </c>
      <c r="AF113" s="180">
        <v>355.67999999999995</v>
      </c>
      <c r="AG113" s="180">
        <v>0.0</v>
      </c>
      <c r="AH113" s="180">
        <v>0.0</v>
      </c>
      <c r="AI113" s="180">
        <v>0.0</v>
      </c>
      <c r="AJ113" s="180">
        <v>0.0</v>
      </c>
      <c r="AK113" s="180">
        <v>0.0</v>
      </c>
      <c r="AL113" s="180">
        <v>0.0</v>
      </c>
      <c r="AM113" s="180">
        <v>0.0</v>
      </c>
      <c r="AN113" s="180">
        <v>395.46</v>
      </c>
      <c r="AO113" s="180">
        <v>0.0</v>
      </c>
      <c r="AP113" s="180">
        <v>0.0</v>
      </c>
      <c r="AQ113" s="180">
        <v>0.0</v>
      </c>
      <c r="AR113" s="180">
        <v>0.0</v>
      </c>
      <c r="AS113" s="180">
        <v>0.0</v>
      </c>
      <c r="AT113" s="180">
        <v>0.0</v>
      </c>
      <c r="AU113" s="180">
        <v>0.0</v>
      </c>
      <c r="AV113" s="180">
        <v>0.0</v>
      </c>
      <c r="AW113" s="180">
        <v>0.0</v>
      </c>
      <c r="AX113" s="180">
        <v>0.0</v>
      </c>
      <c r="AY113" s="180">
        <v>0.0</v>
      </c>
      <c r="AZ113" s="180">
        <v>0.0</v>
      </c>
      <c r="BA113" s="180">
        <v>0.0</v>
      </c>
      <c r="BB113" s="180">
        <v>0.0</v>
      </c>
      <c r="BC113" s="180">
        <v>208.03828499999997</v>
      </c>
      <c r="BD113" s="180">
        <v>0.0</v>
      </c>
      <c r="BE113" s="180">
        <v>0.0</v>
      </c>
      <c r="BF113" s="180">
        <v>0.0</v>
      </c>
      <c r="BG113" s="180">
        <v>0.0</v>
      </c>
      <c r="BH113" s="180">
        <v>0.0</v>
      </c>
      <c r="BI113" s="180">
        <v>0.0</v>
      </c>
      <c r="BJ113" s="180">
        <v>0.0</v>
      </c>
      <c r="BK113" s="180">
        <v>0.0</v>
      </c>
      <c r="BL113" s="180">
        <v>0.0</v>
      </c>
      <c r="BM113" s="180">
        <v>0.0</v>
      </c>
      <c r="BN113" s="180">
        <v>0.0</v>
      </c>
      <c r="BO113" s="180">
        <v>0.0</v>
      </c>
      <c r="BP113" s="180">
        <v>0.0</v>
      </c>
      <c r="BQ113" s="180">
        <v>352.1232</v>
      </c>
      <c r="BR113" s="180">
        <v>0.0</v>
      </c>
      <c r="BS113" s="180">
        <v>0.0</v>
      </c>
      <c r="BT113" s="180">
        <v>0.0</v>
      </c>
      <c r="BU113" s="180">
        <v>0.0</v>
      </c>
      <c r="BV113" s="180">
        <v>0.0</v>
      </c>
      <c r="BW113" s="180">
        <v>0.0</v>
      </c>
      <c r="BX113" s="180">
        <v>269.568</v>
      </c>
      <c r="BY113" s="180">
        <v>0.0</v>
      </c>
      <c r="BZ113" s="180">
        <v>0.0</v>
      </c>
      <c r="CA113" s="180">
        <v>0.0</v>
      </c>
      <c r="CB113" s="180">
        <v>0.0</v>
      </c>
      <c r="CC113" s="180">
        <v>0.0</v>
      </c>
      <c r="CD113" s="180">
        <v>0.0</v>
      </c>
      <c r="CE113" s="180">
        <v>0.0</v>
      </c>
      <c r="CF113" s="180">
        <v>0.0</v>
      </c>
      <c r="CG113" s="180">
        <v>0.0</v>
      </c>
      <c r="CH113" s="180">
        <v>0.0</v>
      </c>
      <c r="CI113" s="180">
        <v>0.0</v>
      </c>
      <c r="CJ113" s="180">
        <v>0.0</v>
      </c>
      <c r="CK113" s="180">
        <v>0.0</v>
      </c>
      <c r="CL113" s="180">
        <v>0.0</v>
      </c>
      <c r="CM113" s="180">
        <v>0.0</v>
      </c>
      <c r="CN113" s="180">
        <v>0.0</v>
      </c>
      <c r="CO113" s="180">
        <v>0.0</v>
      </c>
      <c r="CP113" s="180">
        <v>0.0</v>
      </c>
      <c r="CQ113" s="180">
        <v>0.0</v>
      </c>
      <c r="CR113" s="180">
        <v>0.0</v>
      </c>
      <c r="CS113" s="180">
        <v>192.816</v>
      </c>
      <c r="CT113" s="180">
        <v>0.0</v>
      </c>
      <c r="CU113" s="180">
        <v>0.0</v>
      </c>
      <c r="CV113" s="180">
        <v>0.0</v>
      </c>
      <c r="CW113" s="180">
        <v>0.0</v>
      </c>
      <c r="CX113" s="180">
        <v>0.0</v>
      </c>
      <c r="CY113" s="180">
        <v>0.0</v>
      </c>
      <c r="CZ113" s="180">
        <v>0.0</v>
      </c>
      <c r="DA113" s="180">
        <v>0.0</v>
      </c>
      <c r="DB113" s="180">
        <v>154.2528</v>
      </c>
      <c r="DC113" s="180">
        <v>0.0</v>
      </c>
      <c r="DD113" s="180">
        <v>0.0</v>
      </c>
      <c r="DE113" s="180">
        <v>0.0</v>
      </c>
      <c r="DF113" s="180">
        <v>0.0</v>
      </c>
      <c r="DG113" s="180">
        <v>0.0</v>
      </c>
      <c r="DH113" s="180">
        <v>0.0</v>
      </c>
      <c r="DI113" s="180">
        <v>0.0</v>
      </c>
      <c r="DJ113" s="180">
        <v>229.17258</v>
      </c>
      <c r="DK113" s="180">
        <v>0.0</v>
      </c>
      <c r="DL113" s="180">
        <v>0.0</v>
      </c>
      <c r="DM113" s="180">
        <v>0.0</v>
      </c>
      <c r="DN113" s="180">
        <v>0.0</v>
      </c>
      <c r="DO113" s="180">
        <v>0.0</v>
      </c>
      <c r="DP113" s="180">
        <v>0.0</v>
      </c>
      <c r="DQ113" s="180">
        <v>355.68</v>
      </c>
      <c r="DR113" s="180">
        <v>0.0</v>
      </c>
      <c r="DS113" s="180">
        <v>0.0</v>
      </c>
      <c r="DT113" s="180">
        <v>0.0</v>
      </c>
      <c r="DU113" s="180">
        <v>0.0</v>
      </c>
      <c r="DV113" s="180">
        <v>0.0</v>
      </c>
      <c r="DW113" s="180">
        <v>391.340625</v>
      </c>
      <c r="DX113" s="180">
        <v>0.0</v>
      </c>
      <c r="DY113" s="180">
        <v>0.0</v>
      </c>
      <c r="DZ113" s="180">
        <v>534.58353</v>
      </c>
      <c r="EA113" s="180">
        <v>0.0</v>
      </c>
      <c r="EB113" s="180">
        <v>0.0</v>
      </c>
      <c r="EC113" s="180">
        <v>0.0</v>
      </c>
      <c r="ED113" s="180">
        <v>0.0</v>
      </c>
      <c r="EE113" s="180">
        <v>0.0</v>
      </c>
      <c r="EF113" s="180">
        <v>0.0</v>
      </c>
      <c r="EG113" s="180">
        <v>0.0</v>
      </c>
      <c r="EH113" s="180">
        <v>0.0</v>
      </c>
      <c r="EI113" s="180">
        <v>0.0</v>
      </c>
      <c r="EJ113" s="180">
        <v>0.0</v>
      </c>
      <c r="EK113" s="375">
        <v>0.0</v>
      </c>
      <c r="EL113" s="50">
        <v>1811113.0</v>
      </c>
      <c r="EM113" s="376">
        <f t="shared" si="1"/>
        <v>3438.71502</v>
      </c>
    </row>
    <row r="114">
      <c r="A114" s="50">
        <v>1811114.0</v>
      </c>
      <c r="B114" s="374">
        <v>0.0</v>
      </c>
      <c r="C114" s="180">
        <v>0.0</v>
      </c>
      <c r="D114" s="180">
        <v>0.0</v>
      </c>
      <c r="E114" s="180">
        <v>0.0</v>
      </c>
      <c r="F114" s="180">
        <v>0.0</v>
      </c>
      <c r="G114" s="180">
        <v>0.0</v>
      </c>
      <c r="H114" s="180">
        <v>0.0</v>
      </c>
      <c r="I114" s="180">
        <v>0.0</v>
      </c>
      <c r="J114" s="180">
        <v>0.0</v>
      </c>
      <c r="K114" s="180">
        <v>0.0</v>
      </c>
      <c r="L114" s="180">
        <v>0.0</v>
      </c>
      <c r="M114" s="180">
        <v>0.0</v>
      </c>
      <c r="N114" s="180">
        <v>0.0</v>
      </c>
      <c r="O114" s="180">
        <v>0.0</v>
      </c>
      <c r="P114" s="180">
        <v>0.0</v>
      </c>
      <c r="Q114" s="180">
        <v>0.0</v>
      </c>
      <c r="R114" s="180">
        <v>0.0</v>
      </c>
      <c r="S114" s="180">
        <v>0.0</v>
      </c>
      <c r="T114" s="180">
        <v>0.0</v>
      </c>
      <c r="U114" s="180">
        <v>0.0</v>
      </c>
      <c r="V114" s="180">
        <v>0.0</v>
      </c>
      <c r="W114" s="180">
        <v>0.0</v>
      </c>
      <c r="X114" s="180">
        <v>0.0</v>
      </c>
      <c r="Y114" s="180">
        <v>0.0</v>
      </c>
      <c r="Z114" s="180">
        <v>0.0</v>
      </c>
      <c r="AA114" s="180">
        <v>0.0</v>
      </c>
      <c r="AB114" s="180">
        <v>0.0</v>
      </c>
      <c r="AC114" s="180">
        <v>0.0</v>
      </c>
      <c r="AD114" s="180">
        <v>0.0</v>
      </c>
      <c r="AE114" s="180">
        <v>0.0</v>
      </c>
      <c r="AF114" s="180">
        <v>1704.3741</v>
      </c>
      <c r="AG114" s="180">
        <v>0.0</v>
      </c>
      <c r="AH114" s="180">
        <v>0.0</v>
      </c>
      <c r="AI114" s="180">
        <v>0.0</v>
      </c>
      <c r="AJ114" s="180">
        <v>0.0</v>
      </c>
      <c r="AK114" s="180">
        <v>0.0</v>
      </c>
      <c r="AL114" s="180">
        <v>0.0</v>
      </c>
      <c r="AM114" s="180">
        <v>0.0</v>
      </c>
      <c r="AN114" s="180">
        <v>1894.5576</v>
      </c>
      <c r="AO114" s="180">
        <v>0.0</v>
      </c>
      <c r="AP114" s="180">
        <v>0.0</v>
      </c>
      <c r="AQ114" s="180">
        <v>0.0</v>
      </c>
      <c r="AR114" s="180">
        <v>0.0</v>
      </c>
      <c r="AS114" s="180">
        <v>0.0</v>
      </c>
      <c r="AT114" s="180">
        <v>0.0</v>
      </c>
      <c r="AU114" s="180">
        <v>0.0</v>
      </c>
      <c r="AV114" s="180">
        <v>0.0</v>
      </c>
      <c r="AW114" s="180">
        <v>0.0</v>
      </c>
      <c r="AX114" s="180">
        <v>0.0</v>
      </c>
      <c r="AY114" s="180">
        <v>0.0</v>
      </c>
      <c r="AZ114" s="180">
        <v>0.0</v>
      </c>
      <c r="BA114" s="180">
        <v>0.0</v>
      </c>
      <c r="BB114" s="180">
        <v>0.0</v>
      </c>
      <c r="BC114" s="180">
        <v>0.0</v>
      </c>
      <c r="BD114" s="180">
        <v>1130.2609499999999</v>
      </c>
      <c r="BE114" s="180">
        <v>0.0</v>
      </c>
      <c r="BF114" s="180">
        <v>0.0</v>
      </c>
      <c r="BG114" s="180">
        <v>0.0</v>
      </c>
      <c r="BH114" s="180">
        <v>0.0</v>
      </c>
      <c r="BI114" s="180">
        <v>0.0</v>
      </c>
      <c r="BJ114" s="180">
        <v>0.0</v>
      </c>
      <c r="BK114" s="180">
        <v>0.0</v>
      </c>
      <c r="BL114" s="180">
        <v>0.0</v>
      </c>
      <c r="BM114" s="180">
        <v>0.0</v>
      </c>
      <c r="BN114" s="180">
        <v>0.0</v>
      </c>
      <c r="BO114" s="180">
        <v>0.0</v>
      </c>
      <c r="BP114" s="180">
        <v>0.0</v>
      </c>
      <c r="BQ114" s="180">
        <v>0.0</v>
      </c>
      <c r="BR114" s="180">
        <v>1738.3064399999998</v>
      </c>
      <c r="BS114" s="180">
        <v>0.0</v>
      </c>
      <c r="BT114" s="180">
        <v>0.0</v>
      </c>
      <c r="BU114" s="180">
        <v>0.0</v>
      </c>
      <c r="BV114" s="180">
        <v>0.0</v>
      </c>
      <c r="BW114" s="180">
        <v>0.0</v>
      </c>
      <c r="BX114" s="180">
        <v>0.0</v>
      </c>
      <c r="BY114" s="180">
        <v>1291.73616</v>
      </c>
      <c r="BZ114" s="180">
        <v>0.0</v>
      </c>
      <c r="CA114" s="180">
        <v>0.0</v>
      </c>
      <c r="CB114" s="180">
        <v>0.0</v>
      </c>
      <c r="CC114" s="180">
        <v>0.0</v>
      </c>
      <c r="CD114" s="180">
        <v>0.0</v>
      </c>
      <c r="CE114" s="180">
        <v>0.0</v>
      </c>
      <c r="CF114" s="180">
        <v>0.0</v>
      </c>
      <c r="CG114" s="180">
        <v>0.0</v>
      </c>
      <c r="CH114" s="180">
        <v>0.0</v>
      </c>
      <c r="CI114" s="180">
        <v>0.0</v>
      </c>
      <c r="CJ114" s="180">
        <v>0.0</v>
      </c>
      <c r="CK114" s="180">
        <v>0.0</v>
      </c>
      <c r="CL114" s="180">
        <v>0.0</v>
      </c>
      <c r="CM114" s="180">
        <v>0.0</v>
      </c>
      <c r="CN114" s="180">
        <v>0.0</v>
      </c>
      <c r="CO114" s="180">
        <v>0.0</v>
      </c>
      <c r="CP114" s="180">
        <v>0.0</v>
      </c>
      <c r="CQ114" s="180">
        <v>0.0</v>
      </c>
      <c r="CR114" s="180">
        <v>0.0</v>
      </c>
      <c r="CS114" s="180">
        <v>923.9501700000001</v>
      </c>
      <c r="CT114" s="180">
        <v>0.0</v>
      </c>
      <c r="CU114" s="180">
        <v>0.0</v>
      </c>
      <c r="CV114" s="180">
        <v>0.0</v>
      </c>
      <c r="CW114" s="180">
        <v>0.0</v>
      </c>
      <c r="CX114" s="180">
        <v>0.0</v>
      </c>
      <c r="CY114" s="180">
        <v>0.0</v>
      </c>
      <c r="CZ114" s="180">
        <v>0.0</v>
      </c>
      <c r="DA114" s="180">
        <v>0.0</v>
      </c>
      <c r="DB114" s="180">
        <v>739.128</v>
      </c>
      <c r="DC114" s="180">
        <v>0.0</v>
      </c>
      <c r="DD114" s="180">
        <v>0.0</v>
      </c>
      <c r="DE114" s="180">
        <v>0.0</v>
      </c>
      <c r="DF114" s="180">
        <v>0.0</v>
      </c>
      <c r="DG114" s="180">
        <v>0.0</v>
      </c>
      <c r="DH114" s="180">
        <v>0.0</v>
      </c>
      <c r="DI114" s="180">
        <v>0.0</v>
      </c>
      <c r="DJ114" s="180">
        <v>1097.96778</v>
      </c>
      <c r="DK114" s="180">
        <v>0.0</v>
      </c>
      <c r="DL114" s="180">
        <v>0.0</v>
      </c>
      <c r="DM114" s="180">
        <v>0.0</v>
      </c>
      <c r="DN114" s="180">
        <v>0.0</v>
      </c>
      <c r="DO114" s="180">
        <v>0.0</v>
      </c>
      <c r="DP114" s="180">
        <v>0.0</v>
      </c>
      <c r="DQ114" s="180">
        <v>1704.222</v>
      </c>
      <c r="DR114" s="180">
        <v>0.0</v>
      </c>
      <c r="DS114" s="180">
        <v>0.0</v>
      </c>
      <c r="DT114" s="180">
        <v>0.0</v>
      </c>
      <c r="DU114" s="180">
        <v>0.0</v>
      </c>
      <c r="DV114" s="180">
        <v>0.0</v>
      </c>
      <c r="DW114" s="180">
        <v>1874.8226249999998</v>
      </c>
      <c r="DX114" s="180">
        <v>0.0</v>
      </c>
      <c r="DY114" s="180">
        <v>0.0</v>
      </c>
      <c r="DZ114" s="180">
        <v>2561.67288</v>
      </c>
      <c r="EA114" s="180">
        <v>0.0</v>
      </c>
      <c r="EB114" s="180">
        <v>0.0</v>
      </c>
      <c r="EC114" s="180">
        <v>0.0</v>
      </c>
      <c r="ED114" s="180">
        <v>0.0</v>
      </c>
      <c r="EE114" s="180">
        <v>0.0</v>
      </c>
      <c r="EF114" s="180">
        <v>0.0</v>
      </c>
      <c r="EG114" s="180">
        <v>0.0</v>
      </c>
      <c r="EH114" s="180">
        <v>0.0</v>
      </c>
      <c r="EI114" s="180">
        <v>0.0</v>
      </c>
      <c r="EJ114" s="180">
        <v>0.0</v>
      </c>
      <c r="EK114" s="375">
        <v>0.0</v>
      </c>
      <c r="EL114" s="50">
        <v>1811114.0</v>
      </c>
      <c r="EM114" s="376">
        <f t="shared" si="1"/>
        <v>16660.99871</v>
      </c>
    </row>
    <row r="115">
      <c r="A115" s="50">
        <v>1811115.0</v>
      </c>
      <c r="B115" s="374">
        <v>0.0</v>
      </c>
      <c r="C115" s="180">
        <v>0.0</v>
      </c>
      <c r="D115" s="180">
        <v>0.0</v>
      </c>
      <c r="E115" s="180">
        <v>0.0</v>
      </c>
      <c r="F115" s="180">
        <v>0.0</v>
      </c>
      <c r="G115" s="180">
        <v>0.0</v>
      </c>
      <c r="H115" s="180">
        <v>0.0</v>
      </c>
      <c r="I115" s="180">
        <v>0.0</v>
      </c>
      <c r="J115" s="180">
        <v>0.0</v>
      </c>
      <c r="K115" s="180">
        <v>0.0</v>
      </c>
      <c r="L115" s="180">
        <v>0.0</v>
      </c>
      <c r="M115" s="180">
        <v>0.0</v>
      </c>
      <c r="N115" s="180">
        <v>0.0</v>
      </c>
      <c r="O115" s="180">
        <v>0.0</v>
      </c>
      <c r="P115" s="180">
        <v>0.0</v>
      </c>
      <c r="Q115" s="180">
        <v>0.0</v>
      </c>
      <c r="R115" s="180">
        <v>0.0</v>
      </c>
      <c r="S115" s="180">
        <v>0.0</v>
      </c>
      <c r="T115" s="180">
        <v>0.0</v>
      </c>
      <c r="U115" s="180">
        <v>0.0</v>
      </c>
      <c r="V115" s="180">
        <v>0.0</v>
      </c>
      <c r="W115" s="180">
        <v>0.0</v>
      </c>
      <c r="X115" s="180">
        <v>0.0</v>
      </c>
      <c r="Y115" s="180">
        <v>0.0</v>
      </c>
      <c r="Z115" s="180">
        <v>0.0</v>
      </c>
      <c r="AA115" s="180">
        <v>0.0</v>
      </c>
      <c r="AB115" s="180">
        <v>0.0</v>
      </c>
      <c r="AC115" s="180">
        <v>0.0</v>
      </c>
      <c r="AD115" s="180">
        <v>0.0</v>
      </c>
      <c r="AE115" s="180">
        <v>0.0</v>
      </c>
      <c r="AF115" s="180">
        <v>778.05</v>
      </c>
      <c r="AG115" s="180">
        <v>0.0</v>
      </c>
      <c r="AH115" s="180">
        <v>0.0</v>
      </c>
      <c r="AI115" s="180">
        <v>0.0</v>
      </c>
      <c r="AJ115" s="180">
        <v>0.0</v>
      </c>
      <c r="AK115" s="180">
        <v>0.0</v>
      </c>
      <c r="AL115" s="180">
        <v>0.0</v>
      </c>
      <c r="AM115" s="180">
        <v>0.0</v>
      </c>
      <c r="AN115" s="180">
        <v>864.90144</v>
      </c>
      <c r="AO115" s="180">
        <v>0.0</v>
      </c>
      <c r="AP115" s="180">
        <v>0.0</v>
      </c>
      <c r="AQ115" s="180">
        <v>0.0</v>
      </c>
      <c r="AR115" s="180">
        <v>0.0</v>
      </c>
      <c r="AS115" s="180">
        <v>0.0</v>
      </c>
      <c r="AT115" s="180">
        <v>0.0</v>
      </c>
      <c r="AU115" s="180">
        <v>0.0</v>
      </c>
      <c r="AV115" s="180">
        <v>0.0</v>
      </c>
      <c r="AW115" s="180">
        <v>0.0</v>
      </c>
      <c r="AX115" s="180">
        <v>0.0</v>
      </c>
      <c r="AY115" s="180">
        <v>0.0</v>
      </c>
      <c r="AZ115" s="180">
        <v>0.0</v>
      </c>
      <c r="BA115" s="180">
        <v>0.0</v>
      </c>
      <c r="BB115" s="180">
        <v>0.0</v>
      </c>
      <c r="BC115" s="180">
        <v>0.0</v>
      </c>
      <c r="BD115" s="180">
        <v>515.97</v>
      </c>
      <c r="BE115" s="180">
        <v>0.0</v>
      </c>
      <c r="BF115" s="180">
        <v>0.0</v>
      </c>
      <c r="BG115" s="180">
        <v>0.0</v>
      </c>
      <c r="BH115" s="180">
        <v>0.0</v>
      </c>
      <c r="BI115" s="180">
        <v>0.0</v>
      </c>
      <c r="BJ115" s="180">
        <v>0.0</v>
      </c>
      <c r="BK115" s="180">
        <v>0.0</v>
      </c>
      <c r="BL115" s="180">
        <v>0.0</v>
      </c>
      <c r="BM115" s="180">
        <v>0.0</v>
      </c>
      <c r="BN115" s="180">
        <v>0.0</v>
      </c>
      <c r="BO115" s="180">
        <v>0.0</v>
      </c>
      <c r="BP115" s="180">
        <v>0.0</v>
      </c>
      <c r="BQ115" s="180">
        <v>0.0</v>
      </c>
      <c r="BR115" s="180">
        <v>793.611</v>
      </c>
      <c r="BS115" s="180">
        <v>0.0</v>
      </c>
      <c r="BT115" s="180">
        <v>0.0</v>
      </c>
      <c r="BU115" s="180">
        <v>0.0</v>
      </c>
      <c r="BV115" s="180">
        <v>0.0</v>
      </c>
      <c r="BW115" s="180">
        <v>0.0</v>
      </c>
      <c r="BX115" s="180">
        <v>0.0</v>
      </c>
      <c r="BY115" s="180">
        <v>589.68</v>
      </c>
      <c r="BZ115" s="180">
        <v>0.0</v>
      </c>
      <c r="CA115" s="180">
        <v>0.0</v>
      </c>
      <c r="CB115" s="180">
        <v>0.0</v>
      </c>
      <c r="CC115" s="180">
        <v>0.0</v>
      </c>
      <c r="CD115" s="180">
        <v>0.0</v>
      </c>
      <c r="CE115" s="180">
        <v>0.0</v>
      </c>
      <c r="CF115" s="180">
        <v>0.0</v>
      </c>
      <c r="CG115" s="180">
        <v>0.0</v>
      </c>
      <c r="CH115" s="180">
        <v>0.0</v>
      </c>
      <c r="CI115" s="180">
        <v>0.0</v>
      </c>
      <c r="CJ115" s="180">
        <v>0.0</v>
      </c>
      <c r="CK115" s="180">
        <v>0.0</v>
      </c>
      <c r="CL115" s="180">
        <v>0.0</v>
      </c>
      <c r="CM115" s="180">
        <v>0.0</v>
      </c>
      <c r="CN115" s="180">
        <v>0.0</v>
      </c>
      <c r="CO115" s="180">
        <v>0.0</v>
      </c>
      <c r="CP115" s="180">
        <v>0.0</v>
      </c>
      <c r="CQ115" s="180">
        <v>0.0</v>
      </c>
      <c r="CR115" s="180">
        <v>0.0</v>
      </c>
      <c r="CS115" s="180">
        <v>421.78499999999997</v>
      </c>
      <c r="CT115" s="180">
        <v>0.0</v>
      </c>
      <c r="CU115" s="180">
        <v>0.0</v>
      </c>
      <c r="CV115" s="180">
        <v>0.0</v>
      </c>
      <c r="CW115" s="180">
        <v>0.0</v>
      </c>
      <c r="CX115" s="180">
        <v>0.0</v>
      </c>
      <c r="CY115" s="180">
        <v>0.0</v>
      </c>
      <c r="CZ115" s="180">
        <v>0.0</v>
      </c>
      <c r="DA115" s="180">
        <v>0.0</v>
      </c>
      <c r="DB115" s="180">
        <v>337.42800000000005</v>
      </c>
      <c r="DC115" s="180">
        <v>0.0</v>
      </c>
      <c r="DD115" s="180">
        <v>0.0</v>
      </c>
      <c r="DE115" s="180">
        <v>0.0</v>
      </c>
      <c r="DF115" s="180">
        <v>0.0</v>
      </c>
      <c r="DG115" s="180">
        <v>0.0</v>
      </c>
      <c r="DH115" s="180">
        <v>0.0</v>
      </c>
      <c r="DI115" s="180">
        <v>0.0</v>
      </c>
      <c r="DJ115" s="180">
        <v>0.0</v>
      </c>
      <c r="DK115" s="180">
        <v>506.142</v>
      </c>
      <c r="DL115" s="180">
        <v>0.0</v>
      </c>
      <c r="DM115" s="180">
        <v>0.0</v>
      </c>
      <c r="DN115" s="180">
        <v>0.0</v>
      </c>
      <c r="DO115" s="180">
        <v>0.0</v>
      </c>
      <c r="DP115" s="180">
        <v>0.0</v>
      </c>
      <c r="DQ115" s="180">
        <v>778.05</v>
      </c>
      <c r="DR115" s="180">
        <v>0.0</v>
      </c>
      <c r="DS115" s="180">
        <v>0.0</v>
      </c>
      <c r="DT115" s="180">
        <v>0.0</v>
      </c>
      <c r="DU115" s="180">
        <v>0.0</v>
      </c>
      <c r="DV115" s="180">
        <v>0.0</v>
      </c>
      <c r="DW115" s="180">
        <v>855.8920499999999</v>
      </c>
      <c r="DX115" s="180">
        <v>0.0</v>
      </c>
      <c r="DY115" s="180">
        <v>0.0</v>
      </c>
      <c r="DZ115" s="180">
        <v>1169.59167</v>
      </c>
      <c r="EA115" s="180">
        <v>0.0</v>
      </c>
      <c r="EB115" s="180">
        <v>0.0</v>
      </c>
      <c r="EC115" s="180">
        <v>0.0</v>
      </c>
      <c r="ED115" s="180">
        <v>0.0</v>
      </c>
      <c r="EE115" s="180">
        <v>0.0</v>
      </c>
      <c r="EF115" s="180">
        <v>0.0</v>
      </c>
      <c r="EG115" s="180">
        <v>0.0</v>
      </c>
      <c r="EH115" s="180">
        <v>0.0</v>
      </c>
      <c r="EI115" s="180">
        <v>0.0</v>
      </c>
      <c r="EJ115" s="180">
        <v>0.0</v>
      </c>
      <c r="EK115" s="375">
        <v>0.0</v>
      </c>
      <c r="EL115" s="50">
        <v>1811115.0</v>
      </c>
      <c r="EM115" s="376">
        <f t="shared" si="1"/>
        <v>7611.10116</v>
      </c>
    </row>
    <row r="116">
      <c r="A116" s="50">
        <v>1811116.0</v>
      </c>
      <c r="B116" s="374">
        <v>0.0</v>
      </c>
      <c r="C116" s="180">
        <v>0.0</v>
      </c>
      <c r="D116" s="180">
        <v>0.0</v>
      </c>
      <c r="E116" s="180">
        <v>0.0</v>
      </c>
      <c r="F116" s="180">
        <v>0.0</v>
      </c>
      <c r="G116" s="180">
        <v>0.0</v>
      </c>
      <c r="H116" s="180">
        <v>0.0</v>
      </c>
      <c r="I116" s="180">
        <v>0.0</v>
      </c>
      <c r="J116" s="180">
        <v>0.0</v>
      </c>
      <c r="K116" s="180">
        <v>0.0</v>
      </c>
      <c r="L116" s="180">
        <v>0.0</v>
      </c>
      <c r="M116" s="180">
        <v>0.0</v>
      </c>
      <c r="N116" s="180">
        <v>0.0</v>
      </c>
      <c r="O116" s="180">
        <v>0.0</v>
      </c>
      <c r="P116" s="180">
        <v>0.0</v>
      </c>
      <c r="Q116" s="180">
        <v>0.0</v>
      </c>
      <c r="R116" s="180">
        <v>0.0</v>
      </c>
      <c r="S116" s="180">
        <v>0.0</v>
      </c>
      <c r="T116" s="180">
        <v>0.0</v>
      </c>
      <c r="U116" s="180">
        <v>0.0</v>
      </c>
      <c r="V116" s="180">
        <v>0.0</v>
      </c>
      <c r="W116" s="180">
        <v>0.0</v>
      </c>
      <c r="X116" s="180">
        <v>0.0</v>
      </c>
      <c r="Y116" s="180">
        <v>0.0</v>
      </c>
      <c r="Z116" s="180">
        <v>0.0</v>
      </c>
      <c r="AA116" s="180">
        <v>0.0</v>
      </c>
      <c r="AB116" s="180">
        <v>0.0</v>
      </c>
      <c r="AC116" s="180">
        <v>0.0</v>
      </c>
      <c r="AD116" s="180">
        <v>0.0</v>
      </c>
      <c r="AE116" s="180">
        <v>0.0</v>
      </c>
      <c r="AF116" s="180">
        <v>2786.0858999999996</v>
      </c>
      <c r="AG116" s="180">
        <v>0.0</v>
      </c>
      <c r="AH116" s="180">
        <v>0.0</v>
      </c>
      <c r="AI116" s="180">
        <v>0.0</v>
      </c>
      <c r="AJ116" s="180">
        <v>0.0</v>
      </c>
      <c r="AK116" s="180">
        <v>0.0</v>
      </c>
      <c r="AL116" s="180">
        <v>0.0</v>
      </c>
      <c r="AM116" s="180">
        <v>0.0</v>
      </c>
      <c r="AN116" s="180">
        <v>3096.9993600000003</v>
      </c>
      <c r="AO116" s="180">
        <v>0.0</v>
      </c>
      <c r="AP116" s="180">
        <v>0.0</v>
      </c>
      <c r="AQ116" s="180">
        <v>0.0</v>
      </c>
      <c r="AR116" s="180">
        <v>0.0</v>
      </c>
      <c r="AS116" s="180">
        <v>0.0</v>
      </c>
      <c r="AT116" s="180">
        <v>0.0</v>
      </c>
      <c r="AU116" s="180">
        <v>0.0</v>
      </c>
      <c r="AV116" s="180">
        <v>0.0</v>
      </c>
      <c r="AW116" s="180">
        <v>0.0</v>
      </c>
      <c r="AX116" s="180">
        <v>0.0</v>
      </c>
      <c r="AY116" s="180">
        <v>0.0</v>
      </c>
      <c r="AZ116" s="180">
        <v>0.0</v>
      </c>
      <c r="BA116" s="180">
        <v>0.0</v>
      </c>
      <c r="BB116" s="180">
        <v>0.0</v>
      </c>
      <c r="BC116" s="180">
        <v>0.0</v>
      </c>
      <c r="BD116" s="180">
        <v>1847.602575</v>
      </c>
      <c r="BE116" s="180">
        <v>0.0</v>
      </c>
      <c r="BF116" s="180">
        <v>0.0</v>
      </c>
      <c r="BG116" s="180">
        <v>0.0</v>
      </c>
      <c r="BH116" s="180">
        <v>0.0</v>
      </c>
      <c r="BI116" s="180">
        <v>0.0</v>
      </c>
      <c r="BJ116" s="180">
        <v>0.0</v>
      </c>
      <c r="BK116" s="180">
        <v>0.0</v>
      </c>
      <c r="BL116" s="180">
        <v>0.0</v>
      </c>
      <c r="BM116" s="180">
        <v>0.0</v>
      </c>
      <c r="BN116" s="180">
        <v>0.0</v>
      </c>
      <c r="BO116" s="180">
        <v>0.0</v>
      </c>
      <c r="BP116" s="180">
        <v>0.0</v>
      </c>
      <c r="BQ116" s="180">
        <v>0.0</v>
      </c>
      <c r="BR116" s="180">
        <v>2841.9627600000003</v>
      </c>
      <c r="BS116" s="180">
        <v>0.0</v>
      </c>
      <c r="BT116" s="180">
        <v>0.0</v>
      </c>
      <c r="BU116" s="180">
        <v>0.0</v>
      </c>
      <c r="BV116" s="180">
        <v>0.0</v>
      </c>
      <c r="BW116" s="180">
        <v>0.0</v>
      </c>
      <c r="BX116" s="180">
        <v>0.0</v>
      </c>
      <c r="BY116" s="180">
        <v>2111.55984</v>
      </c>
      <c r="BZ116" s="180">
        <v>0.0</v>
      </c>
      <c r="CA116" s="180">
        <v>0.0</v>
      </c>
      <c r="CB116" s="180">
        <v>0.0</v>
      </c>
      <c r="CC116" s="180">
        <v>0.0</v>
      </c>
      <c r="CD116" s="180">
        <v>0.0</v>
      </c>
      <c r="CE116" s="180">
        <v>0.0</v>
      </c>
      <c r="CF116" s="180">
        <v>0.0</v>
      </c>
      <c r="CG116" s="180">
        <v>0.0</v>
      </c>
      <c r="CH116" s="180">
        <v>0.0</v>
      </c>
      <c r="CI116" s="180">
        <v>0.0</v>
      </c>
      <c r="CJ116" s="180">
        <v>0.0</v>
      </c>
      <c r="CK116" s="180">
        <v>0.0</v>
      </c>
      <c r="CL116" s="180">
        <v>0.0</v>
      </c>
      <c r="CM116" s="180">
        <v>0.0</v>
      </c>
      <c r="CN116" s="180">
        <v>0.0</v>
      </c>
      <c r="CO116" s="180">
        <v>0.0</v>
      </c>
      <c r="CP116" s="180">
        <v>0.0</v>
      </c>
      <c r="CQ116" s="180">
        <v>0.0</v>
      </c>
      <c r="CR116" s="180">
        <v>0.0</v>
      </c>
      <c r="CS116" s="180">
        <v>1510.35183</v>
      </c>
      <c r="CT116" s="180">
        <v>0.0</v>
      </c>
      <c r="CU116" s="180">
        <v>0.0</v>
      </c>
      <c r="CV116" s="180">
        <v>0.0</v>
      </c>
      <c r="CW116" s="180">
        <v>0.0</v>
      </c>
      <c r="CX116" s="180">
        <v>0.0</v>
      </c>
      <c r="CY116" s="180">
        <v>0.0</v>
      </c>
      <c r="CZ116" s="180">
        <v>0.0</v>
      </c>
      <c r="DA116" s="180">
        <v>0.0</v>
      </c>
      <c r="DB116" s="180">
        <v>1208.3136000000002</v>
      </c>
      <c r="DC116" s="180">
        <v>0.0</v>
      </c>
      <c r="DD116" s="180">
        <v>0.0</v>
      </c>
      <c r="DE116" s="180">
        <v>0.0</v>
      </c>
      <c r="DF116" s="180">
        <v>0.0</v>
      </c>
      <c r="DG116" s="180">
        <v>0.0</v>
      </c>
      <c r="DH116" s="180">
        <v>0.0</v>
      </c>
      <c r="DI116" s="180">
        <v>0.0</v>
      </c>
      <c r="DJ116" s="180">
        <v>0.0</v>
      </c>
      <c r="DK116" s="180">
        <v>1812.4101449999998</v>
      </c>
      <c r="DL116" s="180">
        <v>0.0</v>
      </c>
      <c r="DM116" s="180">
        <v>0.0</v>
      </c>
      <c r="DN116" s="180">
        <v>0.0</v>
      </c>
      <c r="DO116" s="180">
        <v>0.0</v>
      </c>
      <c r="DP116" s="180">
        <v>0.0</v>
      </c>
      <c r="DQ116" s="180">
        <v>2786.2380000000003</v>
      </c>
      <c r="DR116" s="180">
        <v>0.0</v>
      </c>
      <c r="DS116" s="180">
        <v>0.0</v>
      </c>
      <c r="DT116" s="180">
        <v>0.0</v>
      </c>
      <c r="DU116" s="180">
        <v>0.0</v>
      </c>
      <c r="DV116" s="180">
        <v>0.0</v>
      </c>
      <c r="DW116" s="180">
        <v>3064.73895</v>
      </c>
      <c r="DX116" s="180">
        <v>0.0</v>
      </c>
      <c r="DY116" s="180">
        <v>0.0</v>
      </c>
      <c r="DZ116" s="180">
        <v>4188.0781799999995</v>
      </c>
      <c r="EA116" s="180">
        <v>0.0</v>
      </c>
      <c r="EB116" s="180">
        <v>0.0</v>
      </c>
      <c r="EC116" s="180">
        <v>0.0</v>
      </c>
      <c r="ED116" s="180">
        <v>0.0</v>
      </c>
      <c r="EE116" s="180">
        <v>0.0</v>
      </c>
      <c r="EF116" s="180">
        <v>0.0</v>
      </c>
      <c r="EG116" s="180">
        <v>0.0</v>
      </c>
      <c r="EH116" s="180">
        <v>0.0</v>
      </c>
      <c r="EI116" s="180">
        <v>0.0</v>
      </c>
      <c r="EJ116" s="180">
        <v>0.0</v>
      </c>
      <c r="EK116" s="375">
        <v>0.0</v>
      </c>
      <c r="EL116" s="50">
        <v>1811116.0</v>
      </c>
      <c r="EM116" s="376">
        <f t="shared" si="1"/>
        <v>27254.34114</v>
      </c>
    </row>
    <row r="117">
      <c r="A117" s="50">
        <v>1811117.0</v>
      </c>
      <c r="B117" s="374">
        <v>0.0</v>
      </c>
      <c r="C117" s="180">
        <v>0.0</v>
      </c>
      <c r="D117" s="180">
        <v>0.0</v>
      </c>
      <c r="E117" s="180">
        <v>0.0</v>
      </c>
      <c r="F117" s="180">
        <v>0.0</v>
      </c>
      <c r="G117" s="180">
        <v>0.0</v>
      </c>
      <c r="H117" s="180">
        <v>0.0</v>
      </c>
      <c r="I117" s="180">
        <v>0.0</v>
      </c>
      <c r="J117" s="180">
        <v>0.0</v>
      </c>
      <c r="K117" s="180">
        <v>0.0</v>
      </c>
      <c r="L117" s="180">
        <v>0.0</v>
      </c>
      <c r="M117" s="180">
        <v>0.0</v>
      </c>
      <c r="N117" s="180">
        <v>0.0</v>
      </c>
      <c r="O117" s="180">
        <v>0.0</v>
      </c>
      <c r="P117" s="180">
        <v>0.0</v>
      </c>
      <c r="Q117" s="180">
        <v>0.0</v>
      </c>
      <c r="R117" s="180">
        <v>0.0</v>
      </c>
      <c r="S117" s="180">
        <v>0.0</v>
      </c>
      <c r="T117" s="180">
        <v>0.0</v>
      </c>
      <c r="U117" s="180">
        <v>0.0</v>
      </c>
      <c r="V117" s="180">
        <v>0.0</v>
      </c>
      <c r="W117" s="180">
        <v>0.0</v>
      </c>
      <c r="X117" s="180">
        <v>0.0</v>
      </c>
      <c r="Y117" s="180">
        <v>0.0</v>
      </c>
      <c r="Z117" s="180">
        <v>0.0</v>
      </c>
      <c r="AA117" s="180">
        <v>0.0</v>
      </c>
      <c r="AB117" s="180">
        <v>0.0</v>
      </c>
      <c r="AC117" s="180">
        <v>0.0</v>
      </c>
      <c r="AD117" s="180">
        <v>0.0</v>
      </c>
      <c r="AE117" s="180">
        <v>0.0</v>
      </c>
      <c r="AF117" s="180">
        <v>0.0</v>
      </c>
      <c r="AG117" s="180">
        <v>581.5719</v>
      </c>
      <c r="AH117" s="180">
        <v>0.0</v>
      </c>
      <c r="AI117" s="180">
        <v>0.0</v>
      </c>
      <c r="AJ117" s="180">
        <v>0.0</v>
      </c>
      <c r="AK117" s="180">
        <v>0.0</v>
      </c>
      <c r="AL117" s="180">
        <v>0.0</v>
      </c>
      <c r="AM117" s="180">
        <v>0.0</v>
      </c>
      <c r="AN117" s="180">
        <v>0.0</v>
      </c>
      <c r="AO117" s="180">
        <v>596.97729</v>
      </c>
      <c r="AP117" s="180">
        <v>0.0</v>
      </c>
      <c r="AQ117" s="180">
        <v>0.0</v>
      </c>
      <c r="AR117" s="180">
        <v>0.0</v>
      </c>
      <c r="AS117" s="180">
        <v>0.0</v>
      </c>
      <c r="AT117" s="180">
        <v>0.0</v>
      </c>
      <c r="AU117" s="180">
        <v>0.0</v>
      </c>
      <c r="AV117" s="180">
        <v>0.0</v>
      </c>
      <c r="AW117" s="180">
        <v>0.0</v>
      </c>
      <c r="AX117" s="180">
        <v>0.0</v>
      </c>
      <c r="AY117" s="180">
        <v>0.0</v>
      </c>
      <c r="AZ117" s="180">
        <v>0.0</v>
      </c>
      <c r="BA117" s="180">
        <v>0.0</v>
      </c>
      <c r="BB117" s="180">
        <v>0.0</v>
      </c>
      <c r="BC117" s="180">
        <v>0.0</v>
      </c>
      <c r="BD117" s="180">
        <v>0.0</v>
      </c>
      <c r="BE117" s="180">
        <v>335.56341</v>
      </c>
      <c r="BF117" s="180">
        <v>0.0</v>
      </c>
      <c r="BG117" s="180">
        <v>0.0</v>
      </c>
      <c r="BH117" s="180">
        <v>0.0</v>
      </c>
      <c r="BI117" s="180">
        <v>0.0</v>
      </c>
      <c r="BJ117" s="180">
        <v>0.0</v>
      </c>
      <c r="BK117" s="180">
        <v>0.0</v>
      </c>
      <c r="BL117" s="180">
        <v>0.0</v>
      </c>
      <c r="BM117" s="180">
        <v>0.0</v>
      </c>
      <c r="BN117" s="180">
        <v>0.0</v>
      </c>
      <c r="BO117" s="180">
        <v>0.0</v>
      </c>
      <c r="BP117" s="180">
        <v>0.0</v>
      </c>
      <c r="BQ117" s="180">
        <v>0.0</v>
      </c>
      <c r="BR117" s="180">
        <v>0.0</v>
      </c>
      <c r="BS117" s="180">
        <v>552.3336</v>
      </c>
      <c r="BT117" s="180">
        <v>0.0</v>
      </c>
      <c r="BU117" s="180">
        <v>0.0</v>
      </c>
      <c r="BV117" s="180">
        <v>0.0</v>
      </c>
      <c r="BW117" s="180">
        <v>0.0</v>
      </c>
      <c r="BX117" s="180">
        <v>0.0</v>
      </c>
      <c r="BY117" s="180">
        <v>0.0</v>
      </c>
      <c r="BZ117" s="180">
        <v>429.7488</v>
      </c>
      <c r="CA117" s="180">
        <v>0.0</v>
      </c>
      <c r="CB117" s="180">
        <v>0.0</v>
      </c>
      <c r="CC117" s="180">
        <v>0.0</v>
      </c>
      <c r="CD117" s="180">
        <v>0.0</v>
      </c>
      <c r="CE117" s="180">
        <v>0.0</v>
      </c>
      <c r="CF117" s="180">
        <v>0.0</v>
      </c>
      <c r="CG117" s="180">
        <v>0.0</v>
      </c>
      <c r="CH117" s="180">
        <v>0.0</v>
      </c>
      <c r="CI117" s="180">
        <v>0.0</v>
      </c>
      <c r="CJ117" s="180">
        <v>0.0</v>
      </c>
      <c r="CK117" s="180">
        <v>0.0</v>
      </c>
      <c r="CL117" s="180">
        <v>0.0</v>
      </c>
      <c r="CM117" s="180">
        <v>0.0</v>
      </c>
      <c r="CN117" s="180">
        <v>0.0</v>
      </c>
      <c r="CO117" s="180">
        <v>0.0</v>
      </c>
      <c r="CP117" s="180">
        <v>0.0</v>
      </c>
      <c r="CQ117" s="180">
        <v>0.0</v>
      </c>
      <c r="CR117" s="180">
        <v>0.0</v>
      </c>
      <c r="CS117" s="180">
        <v>285.24717</v>
      </c>
      <c r="CT117" s="180">
        <v>0.0</v>
      </c>
      <c r="CU117" s="180">
        <v>0.0</v>
      </c>
      <c r="CV117" s="180">
        <v>0.0</v>
      </c>
      <c r="CW117" s="180">
        <v>0.0</v>
      </c>
      <c r="CX117" s="180">
        <v>0.0</v>
      </c>
      <c r="CY117" s="180">
        <v>0.0</v>
      </c>
      <c r="CZ117" s="180">
        <v>0.0</v>
      </c>
      <c r="DA117" s="180">
        <v>0.0</v>
      </c>
      <c r="DB117" s="180">
        <v>0.0</v>
      </c>
      <c r="DC117" s="180">
        <v>223.73520000000002</v>
      </c>
      <c r="DD117" s="180">
        <v>0.0</v>
      </c>
      <c r="DE117" s="180">
        <v>0.0</v>
      </c>
      <c r="DF117" s="180">
        <v>0.0</v>
      </c>
      <c r="DG117" s="180">
        <v>0.0</v>
      </c>
      <c r="DH117" s="180">
        <v>0.0</v>
      </c>
      <c r="DI117" s="180">
        <v>0.0</v>
      </c>
      <c r="DJ117" s="180">
        <v>0.0</v>
      </c>
      <c r="DK117" s="180">
        <v>342.20822999999996</v>
      </c>
      <c r="DL117" s="180">
        <v>0.0</v>
      </c>
      <c r="DM117" s="180">
        <v>0.0</v>
      </c>
      <c r="DN117" s="180">
        <v>0.0</v>
      </c>
      <c r="DO117" s="180">
        <v>0.0</v>
      </c>
      <c r="DP117" s="180">
        <v>0.0</v>
      </c>
      <c r="DQ117" s="180">
        <v>526.032</v>
      </c>
      <c r="DR117" s="180">
        <v>0.0</v>
      </c>
      <c r="DS117" s="180">
        <v>0.0</v>
      </c>
      <c r="DT117" s="180">
        <v>0.0</v>
      </c>
      <c r="DU117" s="180">
        <v>0.0</v>
      </c>
      <c r="DV117" s="180">
        <v>0.0</v>
      </c>
      <c r="DW117" s="180">
        <v>0.0</v>
      </c>
      <c r="DX117" s="180">
        <v>649.6471799999999</v>
      </c>
      <c r="DY117" s="180">
        <v>0.0</v>
      </c>
      <c r="DZ117" s="180">
        <v>790.88607</v>
      </c>
      <c r="EA117" s="180">
        <v>0.0</v>
      </c>
      <c r="EB117" s="180">
        <v>0.0</v>
      </c>
      <c r="EC117" s="180">
        <v>0.0</v>
      </c>
      <c r="ED117" s="180">
        <v>0.0</v>
      </c>
      <c r="EE117" s="180">
        <v>0.0</v>
      </c>
      <c r="EF117" s="180">
        <v>0.0</v>
      </c>
      <c r="EG117" s="180">
        <v>0.0</v>
      </c>
      <c r="EH117" s="180">
        <v>0.0</v>
      </c>
      <c r="EI117" s="180">
        <v>0.0</v>
      </c>
      <c r="EJ117" s="180">
        <v>0.0</v>
      </c>
      <c r="EK117" s="375">
        <v>0.0</v>
      </c>
      <c r="EL117" s="50">
        <v>1811117.0</v>
      </c>
      <c r="EM117" s="376">
        <f t="shared" si="1"/>
        <v>5313.95085</v>
      </c>
    </row>
    <row r="118">
      <c r="A118" s="50">
        <v>1811118.0</v>
      </c>
      <c r="B118" s="374">
        <v>0.0</v>
      </c>
      <c r="C118" s="180">
        <v>0.0</v>
      </c>
      <c r="D118" s="180">
        <v>0.0</v>
      </c>
      <c r="E118" s="180">
        <v>0.0</v>
      </c>
      <c r="F118" s="180">
        <v>0.0</v>
      </c>
      <c r="G118" s="180">
        <v>0.0</v>
      </c>
      <c r="H118" s="180">
        <v>0.0</v>
      </c>
      <c r="I118" s="180">
        <v>0.0</v>
      </c>
      <c r="J118" s="180">
        <v>0.0</v>
      </c>
      <c r="K118" s="180">
        <v>0.0</v>
      </c>
      <c r="L118" s="180">
        <v>0.0</v>
      </c>
      <c r="M118" s="180">
        <v>0.0</v>
      </c>
      <c r="N118" s="180">
        <v>0.0</v>
      </c>
      <c r="O118" s="180">
        <v>0.0</v>
      </c>
      <c r="P118" s="180">
        <v>0.0</v>
      </c>
      <c r="Q118" s="180">
        <v>0.0</v>
      </c>
      <c r="R118" s="180">
        <v>0.0</v>
      </c>
      <c r="S118" s="180">
        <v>0.0</v>
      </c>
      <c r="T118" s="180">
        <v>0.0</v>
      </c>
      <c r="U118" s="180">
        <v>0.0</v>
      </c>
      <c r="V118" s="180">
        <v>0.0</v>
      </c>
      <c r="W118" s="180">
        <v>0.0</v>
      </c>
      <c r="X118" s="180">
        <v>0.0</v>
      </c>
      <c r="Y118" s="180">
        <v>0.0</v>
      </c>
      <c r="Z118" s="180">
        <v>0.0</v>
      </c>
      <c r="AA118" s="180">
        <v>0.0</v>
      </c>
      <c r="AB118" s="180">
        <v>0.0</v>
      </c>
      <c r="AC118" s="180">
        <v>0.0</v>
      </c>
      <c r="AD118" s="180">
        <v>0.0</v>
      </c>
      <c r="AE118" s="180">
        <v>0.0</v>
      </c>
      <c r="AF118" s="180">
        <v>0.0</v>
      </c>
      <c r="AG118" s="180">
        <v>221.13</v>
      </c>
      <c r="AH118" s="180">
        <v>0.0</v>
      </c>
      <c r="AI118" s="180">
        <v>0.0</v>
      </c>
      <c r="AJ118" s="180">
        <v>0.0</v>
      </c>
      <c r="AK118" s="180">
        <v>0.0</v>
      </c>
      <c r="AL118" s="180">
        <v>0.0</v>
      </c>
      <c r="AM118" s="180">
        <v>0.0</v>
      </c>
      <c r="AN118" s="180">
        <v>0.0</v>
      </c>
      <c r="AO118" s="180">
        <v>227.06502000000003</v>
      </c>
      <c r="AP118" s="180">
        <v>0.0</v>
      </c>
      <c r="AQ118" s="180">
        <v>0.0</v>
      </c>
      <c r="AR118" s="180">
        <v>0.0</v>
      </c>
      <c r="AS118" s="180">
        <v>0.0</v>
      </c>
      <c r="AT118" s="180">
        <v>0.0</v>
      </c>
      <c r="AU118" s="180">
        <v>0.0</v>
      </c>
      <c r="AV118" s="180">
        <v>0.0</v>
      </c>
      <c r="AW118" s="180">
        <v>0.0</v>
      </c>
      <c r="AX118" s="180">
        <v>0.0</v>
      </c>
      <c r="AY118" s="180">
        <v>0.0</v>
      </c>
      <c r="AZ118" s="180">
        <v>0.0</v>
      </c>
      <c r="BA118" s="180">
        <v>0.0</v>
      </c>
      <c r="BB118" s="180">
        <v>0.0</v>
      </c>
      <c r="BC118" s="180">
        <v>0.0</v>
      </c>
      <c r="BD118" s="180">
        <v>0.0</v>
      </c>
      <c r="BE118" s="180">
        <v>127.66299</v>
      </c>
      <c r="BF118" s="180">
        <v>0.0</v>
      </c>
      <c r="BG118" s="180">
        <v>0.0</v>
      </c>
      <c r="BH118" s="180">
        <v>0.0</v>
      </c>
      <c r="BI118" s="180">
        <v>0.0</v>
      </c>
      <c r="BJ118" s="180">
        <v>0.0</v>
      </c>
      <c r="BK118" s="180">
        <v>0.0</v>
      </c>
      <c r="BL118" s="180">
        <v>0.0</v>
      </c>
      <c r="BM118" s="180">
        <v>0.0</v>
      </c>
      <c r="BN118" s="180">
        <v>0.0</v>
      </c>
      <c r="BO118" s="180">
        <v>0.0</v>
      </c>
      <c r="BP118" s="180">
        <v>0.0</v>
      </c>
      <c r="BQ118" s="180">
        <v>0.0</v>
      </c>
      <c r="BR118" s="180">
        <v>0.0</v>
      </c>
      <c r="BS118" s="180">
        <v>210.0735</v>
      </c>
      <c r="BT118" s="180">
        <v>0.0</v>
      </c>
      <c r="BU118" s="180">
        <v>0.0</v>
      </c>
      <c r="BV118" s="180">
        <v>0.0</v>
      </c>
      <c r="BW118" s="180">
        <v>0.0</v>
      </c>
      <c r="BX118" s="180">
        <v>0.0</v>
      </c>
      <c r="BY118" s="180">
        <v>0.0</v>
      </c>
      <c r="BZ118" s="180">
        <v>163.4256</v>
      </c>
      <c r="CA118" s="180">
        <v>0.0</v>
      </c>
      <c r="CB118" s="180">
        <v>0.0</v>
      </c>
      <c r="CC118" s="180">
        <v>0.0</v>
      </c>
      <c r="CD118" s="180">
        <v>0.0</v>
      </c>
      <c r="CE118" s="180">
        <v>0.0</v>
      </c>
      <c r="CF118" s="180">
        <v>0.0</v>
      </c>
      <c r="CG118" s="180">
        <v>0.0</v>
      </c>
      <c r="CH118" s="180">
        <v>0.0</v>
      </c>
      <c r="CI118" s="180">
        <v>0.0</v>
      </c>
      <c r="CJ118" s="180">
        <v>0.0</v>
      </c>
      <c r="CK118" s="180">
        <v>0.0</v>
      </c>
      <c r="CL118" s="180">
        <v>0.0</v>
      </c>
      <c r="CM118" s="180">
        <v>0.0</v>
      </c>
      <c r="CN118" s="180">
        <v>0.0</v>
      </c>
      <c r="CO118" s="180">
        <v>0.0</v>
      </c>
      <c r="CP118" s="180">
        <v>0.0</v>
      </c>
      <c r="CQ118" s="180">
        <v>0.0</v>
      </c>
      <c r="CR118" s="180">
        <v>0.0</v>
      </c>
      <c r="CS118" s="180">
        <v>108.459</v>
      </c>
      <c r="CT118" s="180">
        <v>0.0</v>
      </c>
      <c r="CU118" s="180">
        <v>0.0</v>
      </c>
      <c r="CV118" s="180">
        <v>0.0</v>
      </c>
      <c r="CW118" s="180">
        <v>0.0</v>
      </c>
      <c r="CX118" s="180">
        <v>0.0</v>
      </c>
      <c r="CY118" s="180">
        <v>0.0</v>
      </c>
      <c r="CZ118" s="180">
        <v>0.0</v>
      </c>
      <c r="DA118" s="180">
        <v>0.0</v>
      </c>
      <c r="DB118" s="180">
        <v>0.0</v>
      </c>
      <c r="DC118" s="180">
        <v>85.0824</v>
      </c>
      <c r="DD118" s="180">
        <v>0.0</v>
      </c>
      <c r="DE118" s="180">
        <v>0.0</v>
      </c>
      <c r="DF118" s="180">
        <v>0.0</v>
      </c>
      <c r="DG118" s="180">
        <v>0.0</v>
      </c>
      <c r="DH118" s="180">
        <v>0.0</v>
      </c>
      <c r="DI118" s="180">
        <v>0.0</v>
      </c>
      <c r="DJ118" s="180">
        <v>0.0</v>
      </c>
      <c r="DK118" s="180">
        <v>0.0</v>
      </c>
      <c r="DL118" s="180">
        <v>132.71895</v>
      </c>
      <c r="DM118" s="180">
        <v>0.0</v>
      </c>
      <c r="DN118" s="180">
        <v>0.0</v>
      </c>
      <c r="DO118" s="180">
        <v>0.0</v>
      </c>
      <c r="DP118" s="180">
        <v>0.0</v>
      </c>
      <c r="DQ118" s="180">
        <v>0.0</v>
      </c>
      <c r="DR118" s="180">
        <v>204.07139999999998</v>
      </c>
      <c r="DS118" s="180">
        <v>0.0</v>
      </c>
      <c r="DT118" s="180">
        <v>0.0</v>
      </c>
      <c r="DU118" s="180">
        <v>0.0</v>
      </c>
      <c r="DV118" s="180">
        <v>0.0</v>
      </c>
      <c r="DW118" s="180">
        <v>0.0</v>
      </c>
      <c r="DX118" s="180">
        <v>246.99402</v>
      </c>
      <c r="DY118" s="180">
        <v>0.0</v>
      </c>
      <c r="DZ118" s="180">
        <v>0.0</v>
      </c>
      <c r="EA118" s="180">
        <v>0.0</v>
      </c>
      <c r="EB118" s="180">
        <v>295.60128000000003</v>
      </c>
      <c r="EC118" s="180">
        <v>0.0</v>
      </c>
      <c r="ED118" s="180">
        <v>0.0</v>
      </c>
      <c r="EE118" s="180">
        <v>0.0</v>
      </c>
      <c r="EF118" s="180">
        <v>0.0</v>
      </c>
      <c r="EG118" s="180">
        <v>0.0</v>
      </c>
      <c r="EH118" s="180">
        <v>0.0</v>
      </c>
      <c r="EI118" s="180">
        <v>0.0</v>
      </c>
      <c r="EJ118" s="180">
        <v>0.0</v>
      </c>
      <c r="EK118" s="375">
        <v>0.0</v>
      </c>
      <c r="EL118" s="50">
        <v>1811118.0</v>
      </c>
      <c r="EM118" s="376">
        <f t="shared" si="1"/>
        <v>2022.28416</v>
      </c>
    </row>
    <row r="119">
      <c r="A119" s="50">
        <v>1811119.0</v>
      </c>
      <c r="B119" s="374">
        <v>0.0</v>
      </c>
      <c r="C119" s="180">
        <v>0.0</v>
      </c>
      <c r="D119" s="180">
        <v>0.0</v>
      </c>
      <c r="E119" s="180">
        <v>0.0</v>
      </c>
      <c r="F119" s="180">
        <v>0.0</v>
      </c>
      <c r="G119" s="180">
        <v>0.0</v>
      </c>
      <c r="H119" s="180">
        <v>0.0</v>
      </c>
      <c r="I119" s="180">
        <v>0.0</v>
      </c>
      <c r="J119" s="180">
        <v>0.0</v>
      </c>
      <c r="K119" s="180">
        <v>0.0</v>
      </c>
      <c r="L119" s="180">
        <v>0.0</v>
      </c>
      <c r="M119" s="180">
        <v>0.0</v>
      </c>
      <c r="N119" s="180">
        <v>0.0</v>
      </c>
      <c r="O119" s="180">
        <v>0.0</v>
      </c>
      <c r="P119" s="180">
        <v>0.0</v>
      </c>
      <c r="Q119" s="180">
        <v>0.0</v>
      </c>
      <c r="R119" s="180">
        <v>0.0</v>
      </c>
      <c r="S119" s="180">
        <v>0.0</v>
      </c>
      <c r="T119" s="180">
        <v>0.0</v>
      </c>
      <c r="U119" s="180">
        <v>0.0</v>
      </c>
      <c r="V119" s="180">
        <v>0.0</v>
      </c>
      <c r="W119" s="180">
        <v>0.0</v>
      </c>
      <c r="X119" s="180">
        <v>0.0</v>
      </c>
      <c r="Y119" s="180">
        <v>0.0</v>
      </c>
      <c r="Z119" s="180">
        <v>0.0</v>
      </c>
      <c r="AA119" s="180">
        <v>0.0</v>
      </c>
      <c r="AB119" s="180">
        <v>0.0</v>
      </c>
      <c r="AC119" s="180">
        <v>0.0</v>
      </c>
      <c r="AD119" s="180">
        <v>0.0</v>
      </c>
      <c r="AE119" s="180">
        <v>0.0</v>
      </c>
      <c r="AF119" s="180">
        <v>0.0</v>
      </c>
      <c r="AG119" s="180">
        <v>2530.71</v>
      </c>
      <c r="AH119" s="180">
        <v>0.0</v>
      </c>
      <c r="AI119" s="180">
        <v>0.0</v>
      </c>
      <c r="AJ119" s="180">
        <v>0.0</v>
      </c>
      <c r="AK119" s="180">
        <v>0.0</v>
      </c>
      <c r="AL119" s="180">
        <v>0.0</v>
      </c>
      <c r="AM119" s="180">
        <v>0.0</v>
      </c>
      <c r="AN119" s="180">
        <v>0.0</v>
      </c>
      <c r="AO119" s="180">
        <v>2598.0809400000003</v>
      </c>
      <c r="AP119" s="180">
        <v>0.0</v>
      </c>
      <c r="AQ119" s="180">
        <v>0.0</v>
      </c>
      <c r="AR119" s="180">
        <v>0.0</v>
      </c>
      <c r="AS119" s="180">
        <v>0.0</v>
      </c>
      <c r="AT119" s="180">
        <v>0.0</v>
      </c>
      <c r="AU119" s="180">
        <v>0.0</v>
      </c>
      <c r="AV119" s="180">
        <v>0.0</v>
      </c>
      <c r="AW119" s="180">
        <v>0.0</v>
      </c>
      <c r="AX119" s="180">
        <v>0.0</v>
      </c>
      <c r="AY119" s="180">
        <v>0.0</v>
      </c>
      <c r="AZ119" s="180">
        <v>0.0</v>
      </c>
      <c r="BA119" s="180">
        <v>0.0</v>
      </c>
      <c r="BB119" s="180">
        <v>0.0</v>
      </c>
      <c r="BC119" s="180">
        <v>0.0</v>
      </c>
      <c r="BD119" s="180">
        <v>0.0</v>
      </c>
      <c r="BE119" s="180">
        <v>1460.54181</v>
      </c>
      <c r="BF119" s="180">
        <v>0.0</v>
      </c>
      <c r="BG119" s="180">
        <v>0.0</v>
      </c>
      <c r="BH119" s="180">
        <v>0.0</v>
      </c>
      <c r="BI119" s="180">
        <v>0.0</v>
      </c>
      <c r="BJ119" s="180">
        <v>0.0</v>
      </c>
      <c r="BK119" s="180">
        <v>0.0</v>
      </c>
      <c r="BL119" s="180">
        <v>0.0</v>
      </c>
      <c r="BM119" s="180">
        <v>0.0</v>
      </c>
      <c r="BN119" s="180">
        <v>0.0</v>
      </c>
      <c r="BO119" s="180">
        <v>0.0</v>
      </c>
      <c r="BP119" s="180">
        <v>0.0</v>
      </c>
      <c r="BQ119" s="180">
        <v>0.0</v>
      </c>
      <c r="BR119" s="180">
        <v>0.0</v>
      </c>
      <c r="BS119" s="180">
        <v>2404.1745</v>
      </c>
      <c r="BT119" s="180">
        <v>0.0</v>
      </c>
      <c r="BU119" s="180">
        <v>0.0</v>
      </c>
      <c r="BV119" s="180">
        <v>0.0</v>
      </c>
      <c r="BW119" s="180">
        <v>0.0</v>
      </c>
      <c r="BX119" s="180">
        <v>0.0</v>
      </c>
      <c r="BY119" s="180">
        <v>0.0</v>
      </c>
      <c r="BZ119" s="180">
        <v>1870.3152</v>
      </c>
      <c r="CA119" s="180">
        <v>0.0</v>
      </c>
      <c r="CB119" s="180">
        <v>0.0</v>
      </c>
      <c r="CC119" s="180">
        <v>0.0</v>
      </c>
      <c r="CD119" s="180">
        <v>0.0</v>
      </c>
      <c r="CE119" s="180">
        <v>0.0</v>
      </c>
      <c r="CF119" s="180">
        <v>0.0</v>
      </c>
      <c r="CG119" s="180">
        <v>0.0</v>
      </c>
      <c r="CH119" s="180">
        <v>0.0</v>
      </c>
      <c r="CI119" s="180">
        <v>0.0</v>
      </c>
      <c r="CJ119" s="180">
        <v>0.0</v>
      </c>
      <c r="CK119" s="180">
        <v>0.0</v>
      </c>
      <c r="CL119" s="180">
        <v>0.0</v>
      </c>
      <c r="CM119" s="180">
        <v>0.0</v>
      </c>
      <c r="CN119" s="180">
        <v>0.0</v>
      </c>
      <c r="CO119" s="180">
        <v>0.0</v>
      </c>
      <c r="CP119" s="180">
        <v>0.0</v>
      </c>
      <c r="CQ119" s="180">
        <v>0.0</v>
      </c>
      <c r="CR119" s="180">
        <v>0.0</v>
      </c>
      <c r="CS119" s="180">
        <v>1241.253</v>
      </c>
      <c r="CT119" s="180">
        <v>0.0</v>
      </c>
      <c r="CU119" s="180">
        <v>0.0</v>
      </c>
      <c r="CV119" s="180">
        <v>0.0</v>
      </c>
      <c r="CW119" s="180">
        <v>0.0</v>
      </c>
      <c r="CX119" s="180">
        <v>0.0</v>
      </c>
      <c r="CY119" s="180">
        <v>0.0</v>
      </c>
      <c r="CZ119" s="180">
        <v>0.0</v>
      </c>
      <c r="DA119" s="180">
        <v>0.0</v>
      </c>
      <c r="DB119" s="180">
        <v>0.0</v>
      </c>
      <c r="DC119" s="180">
        <v>973.7208</v>
      </c>
      <c r="DD119" s="180">
        <v>0.0</v>
      </c>
      <c r="DE119" s="180">
        <v>0.0</v>
      </c>
      <c r="DF119" s="180">
        <v>0.0</v>
      </c>
      <c r="DG119" s="180">
        <v>0.0</v>
      </c>
      <c r="DH119" s="180">
        <v>0.0</v>
      </c>
      <c r="DI119" s="180">
        <v>0.0</v>
      </c>
      <c r="DJ119" s="180">
        <v>0.0</v>
      </c>
      <c r="DK119" s="180">
        <v>0.0</v>
      </c>
      <c r="DL119" s="180">
        <v>1518.3850499999999</v>
      </c>
      <c r="DM119" s="180">
        <v>0.0</v>
      </c>
      <c r="DN119" s="180">
        <v>0.0</v>
      </c>
      <c r="DO119" s="180">
        <v>0.0</v>
      </c>
      <c r="DP119" s="180">
        <v>0.0</v>
      </c>
      <c r="DQ119" s="180">
        <v>0.0</v>
      </c>
      <c r="DR119" s="180">
        <v>2335.4838</v>
      </c>
      <c r="DS119" s="180">
        <v>0.0</v>
      </c>
      <c r="DT119" s="180">
        <v>0.0</v>
      </c>
      <c r="DU119" s="180">
        <v>0.0</v>
      </c>
      <c r="DV119" s="180">
        <v>0.0</v>
      </c>
      <c r="DW119" s="180">
        <v>0.0</v>
      </c>
      <c r="DX119" s="180">
        <v>2827.20438</v>
      </c>
      <c r="DY119" s="180">
        <v>0.0</v>
      </c>
      <c r="DZ119" s="180">
        <v>0.0</v>
      </c>
      <c r="EA119" s="180">
        <v>0.0</v>
      </c>
      <c r="EB119" s="180">
        <v>3384.00192</v>
      </c>
      <c r="EC119" s="180">
        <v>0.0</v>
      </c>
      <c r="ED119" s="180">
        <v>0.0</v>
      </c>
      <c r="EE119" s="180">
        <v>0.0</v>
      </c>
      <c r="EF119" s="180">
        <v>0.0</v>
      </c>
      <c r="EG119" s="180">
        <v>0.0</v>
      </c>
      <c r="EH119" s="180">
        <v>0.0</v>
      </c>
      <c r="EI119" s="180">
        <v>0.0</v>
      </c>
      <c r="EJ119" s="180">
        <v>0.0</v>
      </c>
      <c r="EK119" s="375">
        <v>0.0</v>
      </c>
      <c r="EL119" s="50">
        <v>1811119.0</v>
      </c>
      <c r="EM119" s="376">
        <f t="shared" si="1"/>
        <v>23143.8714</v>
      </c>
    </row>
    <row r="120">
      <c r="A120" s="50">
        <v>1811120.0</v>
      </c>
      <c r="B120" s="374">
        <v>0.0</v>
      </c>
      <c r="C120" s="180">
        <v>0.0</v>
      </c>
      <c r="D120" s="180">
        <v>0.0</v>
      </c>
      <c r="E120" s="180">
        <v>0.0</v>
      </c>
      <c r="F120" s="180">
        <v>0.0</v>
      </c>
      <c r="G120" s="180">
        <v>0.0</v>
      </c>
      <c r="H120" s="180">
        <v>0.0</v>
      </c>
      <c r="I120" s="180">
        <v>0.0</v>
      </c>
      <c r="J120" s="180">
        <v>0.0</v>
      </c>
      <c r="K120" s="180">
        <v>0.0</v>
      </c>
      <c r="L120" s="180">
        <v>0.0</v>
      </c>
      <c r="M120" s="180">
        <v>0.0</v>
      </c>
      <c r="N120" s="180">
        <v>0.0</v>
      </c>
      <c r="O120" s="180">
        <v>0.0</v>
      </c>
      <c r="P120" s="180">
        <v>0.0</v>
      </c>
      <c r="Q120" s="180">
        <v>0.0</v>
      </c>
      <c r="R120" s="180">
        <v>0.0</v>
      </c>
      <c r="S120" s="180">
        <v>0.0</v>
      </c>
      <c r="T120" s="180">
        <v>0.0</v>
      </c>
      <c r="U120" s="180">
        <v>0.0</v>
      </c>
      <c r="V120" s="180">
        <v>0.0</v>
      </c>
      <c r="W120" s="180">
        <v>0.0</v>
      </c>
      <c r="X120" s="180">
        <v>0.0</v>
      </c>
      <c r="Y120" s="180">
        <v>0.0</v>
      </c>
      <c r="Z120" s="180">
        <v>0.0</v>
      </c>
      <c r="AA120" s="180">
        <v>0.0</v>
      </c>
      <c r="AB120" s="180">
        <v>0.0</v>
      </c>
      <c r="AC120" s="180">
        <v>0.0</v>
      </c>
      <c r="AD120" s="180">
        <v>0.0</v>
      </c>
      <c r="AE120" s="180">
        <v>0.0</v>
      </c>
      <c r="AF120" s="180">
        <v>0.0</v>
      </c>
      <c r="AG120" s="180">
        <v>196.56</v>
      </c>
      <c r="AH120" s="180">
        <v>0.0</v>
      </c>
      <c r="AI120" s="180">
        <v>0.0</v>
      </c>
      <c r="AJ120" s="180">
        <v>0.0</v>
      </c>
      <c r="AK120" s="180">
        <v>0.0</v>
      </c>
      <c r="AL120" s="180">
        <v>0.0</v>
      </c>
      <c r="AM120" s="180">
        <v>0.0</v>
      </c>
      <c r="AN120" s="180">
        <v>0.0</v>
      </c>
      <c r="AO120" s="180">
        <v>201.72516000000002</v>
      </c>
      <c r="AP120" s="180">
        <v>0.0</v>
      </c>
      <c r="AQ120" s="180">
        <v>0.0</v>
      </c>
      <c r="AR120" s="180">
        <v>0.0</v>
      </c>
      <c r="AS120" s="180">
        <v>0.0</v>
      </c>
      <c r="AT120" s="180">
        <v>0.0</v>
      </c>
      <c r="AU120" s="180">
        <v>0.0</v>
      </c>
      <c r="AV120" s="180">
        <v>0.0</v>
      </c>
      <c r="AW120" s="180">
        <v>0.0</v>
      </c>
      <c r="AX120" s="180">
        <v>0.0</v>
      </c>
      <c r="AY120" s="180">
        <v>0.0</v>
      </c>
      <c r="AZ120" s="180">
        <v>0.0</v>
      </c>
      <c r="BA120" s="180">
        <v>0.0</v>
      </c>
      <c r="BB120" s="180">
        <v>0.0</v>
      </c>
      <c r="BC120" s="180">
        <v>0.0</v>
      </c>
      <c r="BD120" s="180">
        <v>0.0</v>
      </c>
      <c r="BE120" s="180">
        <v>0.0</v>
      </c>
      <c r="BF120" s="180">
        <v>117.95647500000001</v>
      </c>
      <c r="BG120" s="180">
        <v>0.0</v>
      </c>
      <c r="BH120" s="180">
        <v>0.0</v>
      </c>
      <c r="BI120" s="180">
        <v>0.0</v>
      </c>
      <c r="BJ120" s="180">
        <v>0.0</v>
      </c>
      <c r="BK120" s="180">
        <v>0.0</v>
      </c>
      <c r="BL120" s="180">
        <v>0.0</v>
      </c>
      <c r="BM120" s="180">
        <v>0.0</v>
      </c>
      <c r="BN120" s="180">
        <v>0.0</v>
      </c>
      <c r="BO120" s="180">
        <v>0.0</v>
      </c>
      <c r="BP120" s="180">
        <v>0.0</v>
      </c>
      <c r="BQ120" s="180">
        <v>0.0</v>
      </c>
      <c r="BR120" s="180">
        <v>0.0</v>
      </c>
      <c r="BS120" s="180">
        <v>0.0</v>
      </c>
      <c r="BT120" s="180">
        <v>177.84</v>
      </c>
      <c r="BU120" s="180">
        <v>0.0</v>
      </c>
      <c r="BV120" s="180">
        <v>0.0</v>
      </c>
      <c r="BW120" s="180">
        <v>0.0</v>
      </c>
      <c r="BX120" s="180">
        <v>0.0</v>
      </c>
      <c r="BY120" s="180">
        <v>0.0</v>
      </c>
      <c r="BZ120" s="180">
        <v>0.0</v>
      </c>
      <c r="CA120" s="180">
        <v>151.2576</v>
      </c>
      <c r="CB120" s="180">
        <v>0.0</v>
      </c>
      <c r="CC120" s="180">
        <v>0.0</v>
      </c>
      <c r="CD120" s="180">
        <v>0.0</v>
      </c>
      <c r="CE120" s="180">
        <v>0.0</v>
      </c>
      <c r="CF120" s="180">
        <v>0.0</v>
      </c>
      <c r="CG120" s="180">
        <v>0.0</v>
      </c>
      <c r="CH120" s="180">
        <v>0.0</v>
      </c>
      <c r="CI120" s="180">
        <v>0.0</v>
      </c>
      <c r="CJ120" s="180">
        <v>0.0</v>
      </c>
      <c r="CK120" s="180">
        <v>0.0</v>
      </c>
      <c r="CL120" s="180">
        <v>0.0</v>
      </c>
      <c r="CM120" s="180">
        <v>0.0</v>
      </c>
      <c r="CN120" s="180">
        <v>0.0</v>
      </c>
      <c r="CO120" s="180">
        <v>0.0</v>
      </c>
      <c r="CP120" s="180">
        <v>0.0</v>
      </c>
      <c r="CQ120" s="180">
        <v>0.0</v>
      </c>
      <c r="CR120" s="180">
        <v>0.0</v>
      </c>
      <c r="CS120" s="180">
        <v>96.408</v>
      </c>
      <c r="CT120" s="180">
        <v>0.0</v>
      </c>
      <c r="CU120" s="180">
        <v>0.0</v>
      </c>
      <c r="CV120" s="180">
        <v>0.0</v>
      </c>
      <c r="CW120" s="180">
        <v>0.0</v>
      </c>
      <c r="CX120" s="180">
        <v>0.0</v>
      </c>
      <c r="CY120" s="180">
        <v>0.0</v>
      </c>
      <c r="CZ120" s="180">
        <v>0.0</v>
      </c>
      <c r="DA120" s="180">
        <v>0.0</v>
      </c>
      <c r="DB120" s="180">
        <v>0.0</v>
      </c>
      <c r="DC120" s="180">
        <v>75.6288</v>
      </c>
      <c r="DD120" s="180">
        <v>0.0</v>
      </c>
      <c r="DE120" s="180">
        <v>0.0</v>
      </c>
      <c r="DF120" s="180">
        <v>0.0</v>
      </c>
      <c r="DG120" s="180">
        <v>0.0</v>
      </c>
      <c r="DH120" s="180">
        <v>0.0</v>
      </c>
      <c r="DI120" s="180">
        <v>0.0</v>
      </c>
      <c r="DJ120" s="180">
        <v>0.0</v>
      </c>
      <c r="DK120" s="180">
        <v>0.0</v>
      </c>
      <c r="DL120" s="180">
        <v>117.95647500000001</v>
      </c>
      <c r="DM120" s="180">
        <v>0.0</v>
      </c>
      <c r="DN120" s="180">
        <v>0.0</v>
      </c>
      <c r="DO120" s="180">
        <v>0.0</v>
      </c>
      <c r="DP120" s="180">
        <v>0.0</v>
      </c>
      <c r="DQ120" s="180">
        <v>0.0</v>
      </c>
      <c r="DR120" s="180">
        <v>181.3968</v>
      </c>
      <c r="DS120" s="180">
        <v>0.0</v>
      </c>
      <c r="DT120" s="180">
        <v>0.0</v>
      </c>
      <c r="DU120" s="180">
        <v>0.0</v>
      </c>
      <c r="DV120" s="180">
        <v>0.0</v>
      </c>
      <c r="DW120" s="180">
        <v>0.0</v>
      </c>
      <c r="DX120" s="180">
        <v>219.70494000000002</v>
      </c>
      <c r="DY120" s="180">
        <v>0.0</v>
      </c>
      <c r="DZ120" s="180">
        <v>0.0</v>
      </c>
      <c r="EA120" s="180">
        <v>0.0</v>
      </c>
      <c r="EB120" s="180">
        <v>262.82880000000006</v>
      </c>
      <c r="EC120" s="180">
        <v>0.0</v>
      </c>
      <c r="ED120" s="180">
        <v>0.0</v>
      </c>
      <c r="EE120" s="180">
        <v>0.0</v>
      </c>
      <c r="EF120" s="180">
        <v>0.0</v>
      </c>
      <c r="EG120" s="180">
        <v>0.0</v>
      </c>
      <c r="EH120" s="180">
        <v>0.0</v>
      </c>
      <c r="EI120" s="180">
        <v>0.0</v>
      </c>
      <c r="EJ120" s="180">
        <v>0.0</v>
      </c>
      <c r="EK120" s="375">
        <v>0.0</v>
      </c>
      <c r="EL120" s="50">
        <v>1811120.0</v>
      </c>
      <c r="EM120" s="376">
        <f t="shared" si="1"/>
        <v>1799.26305</v>
      </c>
    </row>
    <row r="121">
      <c r="A121" s="50">
        <v>1811121.0</v>
      </c>
      <c r="B121" s="374">
        <v>0.0</v>
      </c>
      <c r="C121" s="180">
        <v>0.0</v>
      </c>
      <c r="D121" s="180">
        <v>0.0</v>
      </c>
      <c r="E121" s="180">
        <v>0.0</v>
      </c>
      <c r="F121" s="180">
        <v>0.0</v>
      </c>
      <c r="G121" s="180">
        <v>0.0</v>
      </c>
      <c r="H121" s="180">
        <v>0.0</v>
      </c>
      <c r="I121" s="180">
        <v>0.0</v>
      </c>
      <c r="J121" s="180">
        <v>0.0</v>
      </c>
      <c r="K121" s="180">
        <v>0.0</v>
      </c>
      <c r="L121" s="180">
        <v>0.0</v>
      </c>
      <c r="M121" s="180">
        <v>0.0</v>
      </c>
      <c r="N121" s="180">
        <v>0.0</v>
      </c>
      <c r="O121" s="180">
        <v>0.0</v>
      </c>
      <c r="P121" s="180">
        <v>0.0</v>
      </c>
      <c r="Q121" s="180">
        <v>0.0</v>
      </c>
      <c r="R121" s="180">
        <v>0.0</v>
      </c>
      <c r="S121" s="180">
        <v>0.0</v>
      </c>
      <c r="T121" s="180">
        <v>0.0</v>
      </c>
      <c r="U121" s="180">
        <v>0.0</v>
      </c>
      <c r="V121" s="180">
        <v>0.0</v>
      </c>
      <c r="W121" s="180">
        <v>0.0</v>
      </c>
      <c r="X121" s="180">
        <v>0.0</v>
      </c>
      <c r="Y121" s="180">
        <v>0.0</v>
      </c>
      <c r="Z121" s="180">
        <v>0.0</v>
      </c>
      <c r="AA121" s="180">
        <v>0.0</v>
      </c>
      <c r="AB121" s="180">
        <v>0.0</v>
      </c>
      <c r="AC121" s="180">
        <v>0.0</v>
      </c>
      <c r="AD121" s="180">
        <v>0.0</v>
      </c>
      <c r="AE121" s="180">
        <v>0.0</v>
      </c>
      <c r="AF121" s="180">
        <v>0.0</v>
      </c>
      <c r="AG121" s="180">
        <v>114.7419</v>
      </c>
      <c r="AH121" s="180">
        <v>0.0</v>
      </c>
      <c r="AI121" s="180">
        <v>0.0</v>
      </c>
      <c r="AJ121" s="180">
        <v>0.0</v>
      </c>
      <c r="AK121" s="180">
        <v>0.0</v>
      </c>
      <c r="AL121" s="180">
        <v>0.0</v>
      </c>
      <c r="AM121" s="180">
        <v>0.0</v>
      </c>
      <c r="AN121" s="180">
        <v>0.0</v>
      </c>
      <c r="AO121" s="180">
        <v>117.75582000000001</v>
      </c>
      <c r="AP121" s="180">
        <v>0.0</v>
      </c>
      <c r="AQ121" s="180">
        <v>0.0</v>
      </c>
      <c r="AR121" s="180">
        <v>0.0</v>
      </c>
      <c r="AS121" s="180">
        <v>0.0</v>
      </c>
      <c r="AT121" s="180">
        <v>0.0</v>
      </c>
      <c r="AU121" s="180">
        <v>0.0</v>
      </c>
      <c r="AV121" s="180">
        <v>0.0</v>
      </c>
      <c r="AW121" s="180">
        <v>0.0</v>
      </c>
      <c r="AX121" s="180">
        <v>0.0</v>
      </c>
      <c r="AY121" s="180">
        <v>0.0</v>
      </c>
      <c r="AZ121" s="180">
        <v>0.0</v>
      </c>
      <c r="BA121" s="180">
        <v>0.0</v>
      </c>
      <c r="BB121" s="180">
        <v>0.0</v>
      </c>
      <c r="BC121" s="180">
        <v>0.0</v>
      </c>
      <c r="BD121" s="180">
        <v>0.0</v>
      </c>
      <c r="BE121" s="180">
        <v>0.0</v>
      </c>
      <c r="BF121" s="180">
        <v>68.796</v>
      </c>
      <c r="BG121" s="180">
        <v>0.0</v>
      </c>
      <c r="BH121" s="180">
        <v>0.0</v>
      </c>
      <c r="BI121" s="180">
        <v>0.0</v>
      </c>
      <c r="BJ121" s="180">
        <v>0.0</v>
      </c>
      <c r="BK121" s="180">
        <v>0.0</v>
      </c>
      <c r="BL121" s="180">
        <v>0.0</v>
      </c>
      <c r="BM121" s="180">
        <v>0.0</v>
      </c>
      <c r="BN121" s="180">
        <v>0.0</v>
      </c>
      <c r="BO121" s="180">
        <v>0.0</v>
      </c>
      <c r="BP121" s="180">
        <v>0.0</v>
      </c>
      <c r="BQ121" s="180">
        <v>0.0</v>
      </c>
      <c r="BR121" s="180">
        <v>0.0</v>
      </c>
      <c r="BS121" s="180">
        <v>0.0</v>
      </c>
      <c r="BT121" s="180">
        <v>103.662</v>
      </c>
      <c r="BU121" s="180">
        <v>0.0</v>
      </c>
      <c r="BV121" s="180">
        <v>0.0</v>
      </c>
      <c r="BW121" s="180">
        <v>0.0</v>
      </c>
      <c r="BX121" s="180">
        <v>0.0</v>
      </c>
      <c r="BY121" s="180">
        <v>0.0</v>
      </c>
      <c r="BZ121" s="180">
        <v>0.0</v>
      </c>
      <c r="CA121" s="180">
        <v>88.2336</v>
      </c>
      <c r="CB121" s="180">
        <v>0.0</v>
      </c>
      <c r="CC121" s="180">
        <v>0.0</v>
      </c>
      <c r="CD121" s="180">
        <v>0.0</v>
      </c>
      <c r="CE121" s="180">
        <v>0.0</v>
      </c>
      <c r="CF121" s="180">
        <v>0.0</v>
      </c>
      <c r="CG121" s="180">
        <v>0.0</v>
      </c>
      <c r="CH121" s="180">
        <v>0.0</v>
      </c>
      <c r="CI121" s="180">
        <v>0.0</v>
      </c>
      <c r="CJ121" s="180">
        <v>0.0</v>
      </c>
      <c r="CK121" s="180">
        <v>0.0</v>
      </c>
      <c r="CL121" s="180">
        <v>0.0</v>
      </c>
      <c r="CM121" s="180">
        <v>0.0</v>
      </c>
      <c r="CN121" s="180">
        <v>0.0</v>
      </c>
      <c r="CO121" s="180">
        <v>0.0</v>
      </c>
      <c r="CP121" s="180">
        <v>0.0</v>
      </c>
      <c r="CQ121" s="180">
        <v>0.0</v>
      </c>
      <c r="CR121" s="180">
        <v>0.0</v>
      </c>
      <c r="CS121" s="180">
        <v>56.278169999999996</v>
      </c>
      <c r="CT121" s="180">
        <v>0.0</v>
      </c>
      <c r="CU121" s="180">
        <v>0.0</v>
      </c>
      <c r="CV121" s="180">
        <v>0.0</v>
      </c>
      <c r="CW121" s="180">
        <v>0.0</v>
      </c>
      <c r="CX121" s="180">
        <v>0.0</v>
      </c>
      <c r="CY121" s="180">
        <v>0.0</v>
      </c>
      <c r="CZ121" s="180">
        <v>0.0</v>
      </c>
      <c r="DA121" s="180">
        <v>0.0</v>
      </c>
      <c r="DB121" s="180">
        <v>0.0</v>
      </c>
      <c r="DC121" s="180">
        <v>44.1168</v>
      </c>
      <c r="DD121" s="180">
        <v>0.0</v>
      </c>
      <c r="DE121" s="180">
        <v>0.0</v>
      </c>
      <c r="DF121" s="180">
        <v>0.0</v>
      </c>
      <c r="DG121" s="180">
        <v>0.0</v>
      </c>
      <c r="DH121" s="180">
        <v>0.0</v>
      </c>
      <c r="DI121" s="180">
        <v>0.0</v>
      </c>
      <c r="DJ121" s="180">
        <v>0.0</v>
      </c>
      <c r="DK121" s="180">
        <v>0.0</v>
      </c>
      <c r="DL121" s="180">
        <v>68.796</v>
      </c>
      <c r="DM121" s="180">
        <v>0.0</v>
      </c>
      <c r="DN121" s="180">
        <v>0.0</v>
      </c>
      <c r="DO121" s="180">
        <v>0.0</v>
      </c>
      <c r="DP121" s="180">
        <v>0.0</v>
      </c>
      <c r="DQ121" s="180">
        <v>0.0</v>
      </c>
      <c r="DR121" s="180">
        <v>105.73524</v>
      </c>
      <c r="DS121" s="180">
        <v>0.0</v>
      </c>
      <c r="DT121" s="180">
        <v>0.0</v>
      </c>
      <c r="DU121" s="180">
        <v>0.0</v>
      </c>
      <c r="DV121" s="180">
        <v>0.0</v>
      </c>
      <c r="DW121" s="180">
        <v>0.0</v>
      </c>
      <c r="DX121" s="180">
        <v>0.0</v>
      </c>
      <c r="DY121" s="180">
        <v>129.3474</v>
      </c>
      <c r="DZ121" s="180">
        <v>0.0</v>
      </c>
      <c r="EA121" s="180">
        <v>0.0</v>
      </c>
      <c r="EB121" s="180">
        <v>153.47904000000003</v>
      </c>
      <c r="EC121" s="180">
        <v>0.0</v>
      </c>
      <c r="ED121" s="180">
        <v>0.0</v>
      </c>
      <c r="EE121" s="180">
        <v>0.0</v>
      </c>
      <c r="EF121" s="180">
        <v>0.0</v>
      </c>
      <c r="EG121" s="180">
        <v>0.0</v>
      </c>
      <c r="EH121" s="180">
        <v>0.0</v>
      </c>
      <c r="EI121" s="180">
        <v>0.0</v>
      </c>
      <c r="EJ121" s="180">
        <v>0.0</v>
      </c>
      <c r="EK121" s="375">
        <v>0.0</v>
      </c>
      <c r="EL121" s="50">
        <v>1811121.0</v>
      </c>
      <c r="EM121" s="376">
        <f t="shared" si="1"/>
        <v>1050.94197</v>
      </c>
    </row>
    <row r="122">
      <c r="A122" s="50">
        <v>1811122.0</v>
      </c>
      <c r="B122" s="374">
        <v>0.0</v>
      </c>
      <c r="C122" s="180">
        <v>0.0</v>
      </c>
      <c r="D122" s="180">
        <v>0.0</v>
      </c>
      <c r="E122" s="180">
        <v>0.0</v>
      </c>
      <c r="F122" s="180">
        <v>0.0</v>
      </c>
      <c r="G122" s="180">
        <v>0.0</v>
      </c>
      <c r="H122" s="180">
        <v>0.0</v>
      </c>
      <c r="I122" s="180">
        <v>0.0</v>
      </c>
      <c r="J122" s="180">
        <v>0.0</v>
      </c>
      <c r="K122" s="180">
        <v>0.0</v>
      </c>
      <c r="L122" s="180">
        <v>0.0</v>
      </c>
      <c r="M122" s="180">
        <v>0.0</v>
      </c>
      <c r="N122" s="180">
        <v>0.0</v>
      </c>
      <c r="O122" s="180">
        <v>0.0</v>
      </c>
      <c r="P122" s="180">
        <v>0.0</v>
      </c>
      <c r="Q122" s="180">
        <v>0.0</v>
      </c>
      <c r="R122" s="180">
        <v>0.0</v>
      </c>
      <c r="S122" s="180">
        <v>0.0</v>
      </c>
      <c r="T122" s="180">
        <v>0.0</v>
      </c>
      <c r="U122" s="180">
        <v>0.0</v>
      </c>
      <c r="V122" s="180">
        <v>0.0</v>
      </c>
      <c r="W122" s="180">
        <v>0.0</v>
      </c>
      <c r="X122" s="180">
        <v>0.0</v>
      </c>
      <c r="Y122" s="180">
        <v>0.0</v>
      </c>
      <c r="Z122" s="180">
        <v>0.0</v>
      </c>
      <c r="AA122" s="180">
        <v>0.0</v>
      </c>
      <c r="AB122" s="180">
        <v>0.0</v>
      </c>
      <c r="AC122" s="180">
        <v>0.0</v>
      </c>
      <c r="AD122" s="180">
        <v>0.0</v>
      </c>
      <c r="AE122" s="180">
        <v>0.0</v>
      </c>
      <c r="AF122" s="180">
        <v>0.0</v>
      </c>
      <c r="AG122" s="180">
        <v>155.5281</v>
      </c>
      <c r="AH122" s="180">
        <v>0.0</v>
      </c>
      <c r="AI122" s="180">
        <v>0.0</v>
      </c>
      <c r="AJ122" s="180">
        <v>0.0</v>
      </c>
      <c r="AK122" s="180">
        <v>0.0</v>
      </c>
      <c r="AL122" s="180">
        <v>0.0</v>
      </c>
      <c r="AM122" s="180">
        <v>0.0</v>
      </c>
      <c r="AN122" s="180">
        <v>0.0</v>
      </c>
      <c r="AO122" s="180">
        <v>159.74049000000002</v>
      </c>
      <c r="AP122" s="180">
        <v>0.0</v>
      </c>
      <c r="AQ122" s="180">
        <v>0.0</v>
      </c>
      <c r="AR122" s="180">
        <v>0.0</v>
      </c>
      <c r="AS122" s="180">
        <v>0.0</v>
      </c>
      <c r="AT122" s="180">
        <v>0.0</v>
      </c>
      <c r="AU122" s="180">
        <v>0.0</v>
      </c>
      <c r="AV122" s="180">
        <v>0.0</v>
      </c>
      <c r="AW122" s="180">
        <v>0.0</v>
      </c>
      <c r="AX122" s="180">
        <v>0.0</v>
      </c>
      <c r="AY122" s="180">
        <v>0.0</v>
      </c>
      <c r="AZ122" s="180">
        <v>0.0</v>
      </c>
      <c r="BA122" s="180">
        <v>0.0</v>
      </c>
      <c r="BB122" s="180">
        <v>0.0</v>
      </c>
      <c r="BC122" s="180">
        <v>0.0</v>
      </c>
      <c r="BD122" s="180">
        <v>0.0</v>
      </c>
      <c r="BE122" s="180">
        <v>0.0</v>
      </c>
      <c r="BF122" s="180">
        <v>93.304575</v>
      </c>
      <c r="BG122" s="180">
        <v>0.0</v>
      </c>
      <c r="BH122" s="180">
        <v>0.0</v>
      </c>
      <c r="BI122" s="180">
        <v>0.0</v>
      </c>
      <c r="BJ122" s="180">
        <v>0.0</v>
      </c>
      <c r="BK122" s="180">
        <v>0.0</v>
      </c>
      <c r="BL122" s="180">
        <v>0.0</v>
      </c>
      <c r="BM122" s="180">
        <v>0.0</v>
      </c>
      <c r="BN122" s="180">
        <v>0.0</v>
      </c>
      <c r="BO122" s="180">
        <v>0.0</v>
      </c>
      <c r="BP122" s="180">
        <v>0.0</v>
      </c>
      <c r="BQ122" s="180">
        <v>0.0</v>
      </c>
      <c r="BR122" s="180">
        <v>0.0</v>
      </c>
      <c r="BS122" s="180">
        <v>0.0</v>
      </c>
      <c r="BT122" s="180">
        <v>140.868</v>
      </c>
      <c r="BU122" s="180">
        <v>0.0</v>
      </c>
      <c r="BV122" s="180">
        <v>0.0</v>
      </c>
      <c r="BW122" s="180">
        <v>0.0</v>
      </c>
      <c r="BX122" s="180">
        <v>0.0</v>
      </c>
      <c r="BY122" s="180">
        <v>0.0</v>
      </c>
      <c r="BZ122" s="180">
        <v>0.0</v>
      </c>
      <c r="CA122" s="180">
        <v>119.74560000000001</v>
      </c>
      <c r="CB122" s="180">
        <v>0.0</v>
      </c>
      <c r="CC122" s="180">
        <v>0.0</v>
      </c>
      <c r="CD122" s="180">
        <v>0.0</v>
      </c>
      <c r="CE122" s="180">
        <v>0.0</v>
      </c>
      <c r="CF122" s="180">
        <v>0.0</v>
      </c>
      <c r="CG122" s="180">
        <v>0.0</v>
      </c>
      <c r="CH122" s="180">
        <v>0.0</v>
      </c>
      <c r="CI122" s="180">
        <v>0.0</v>
      </c>
      <c r="CJ122" s="180">
        <v>0.0</v>
      </c>
      <c r="CK122" s="180">
        <v>0.0</v>
      </c>
      <c r="CL122" s="180">
        <v>0.0</v>
      </c>
      <c r="CM122" s="180">
        <v>0.0</v>
      </c>
      <c r="CN122" s="180">
        <v>0.0</v>
      </c>
      <c r="CO122" s="180">
        <v>0.0</v>
      </c>
      <c r="CP122" s="180">
        <v>0.0</v>
      </c>
      <c r="CQ122" s="180">
        <v>0.0</v>
      </c>
      <c r="CR122" s="180">
        <v>0.0</v>
      </c>
      <c r="CS122" s="180">
        <v>76.28283</v>
      </c>
      <c r="CT122" s="180">
        <v>0.0</v>
      </c>
      <c r="CU122" s="180">
        <v>0.0</v>
      </c>
      <c r="CV122" s="180">
        <v>0.0</v>
      </c>
      <c r="CW122" s="180">
        <v>0.0</v>
      </c>
      <c r="CX122" s="180">
        <v>0.0</v>
      </c>
      <c r="CY122" s="180">
        <v>0.0</v>
      </c>
      <c r="CZ122" s="180">
        <v>0.0</v>
      </c>
      <c r="DA122" s="180">
        <v>0.0</v>
      </c>
      <c r="DB122" s="180">
        <v>0.0</v>
      </c>
      <c r="DC122" s="180">
        <v>59.872800000000005</v>
      </c>
      <c r="DD122" s="180">
        <v>0.0</v>
      </c>
      <c r="DE122" s="180">
        <v>0.0</v>
      </c>
      <c r="DF122" s="180">
        <v>0.0</v>
      </c>
      <c r="DG122" s="180">
        <v>0.0</v>
      </c>
      <c r="DH122" s="180">
        <v>0.0</v>
      </c>
      <c r="DI122" s="180">
        <v>0.0</v>
      </c>
      <c r="DJ122" s="180">
        <v>0.0</v>
      </c>
      <c r="DK122" s="180">
        <v>0.0</v>
      </c>
      <c r="DL122" s="180">
        <v>93.304575</v>
      </c>
      <c r="DM122" s="180">
        <v>0.0</v>
      </c>
      <c r="DN122" s="180">
        <v>0.0</v>
      </c>
      <c r="DO122" s="180">
        <v>0.0</v>
      </c>
      <c r="DP122" s="180">
        <v>0.0</v>
      </c>
      <c r="DQ122" s="180">
        <v>0.0</v>
      </c>
      <c r="DR122" s="180">
        <v>143.68536</v>
      </c>
      <c r="DS122" s="180">
        <v>0.0</v>
      </c>
      <c r="DT122" s="180">
        <v>0.0</v>
      </c>
      <c r="DU122" s="180">
        <v>0.0</v>
      </c>
      <c r="DV122" s="180">
        <v>0.0</v>
      </c>
      <c r="DW122" s="180">
        <v>0.0</v>
      </c>
      <c r="DX122" s="180">
        <v>0.0</v>
      </c>
      <c r="DY122" s="180">
        <v>175.46256</v>
      </c>
      <c r="DZ122" s="180">
        <v>0.0</v>
      </c>
      <c r="EA122" s="180">
        <v>0.0</v>
      </c>
      <c r="EB122" s="180">
        <v>207.99168000000003</v>
      </c>
      <c r="EC122" s="180">
        <v>0.0</v>
      </c>
      <c r="ED122" s="180">
        <v>0.0</v>
      </c>
      <c r="EE122" s="180">
        <v>0.0</v>
      </c>
      <c r="EF122" s="180">
        <v>0.0</v>
      </c>
      <c r="EG122" s="180">
        <v>0.0</v>
      </c>
      <c r="EH122" s="180">
        <v>0.0</v>
      </c>
      <c r="EI122" s="180">
        <v>0.0</v>
      </c>
      <c r="EJ122" s="180">
        <v>0.0</v>
      </c>
      <c r="EK122" s="375">
        <v>0.0</v>
      </c>
      <c r="EL122" s="50">
        <v>1811122.0</v>
      </c>
      <c r="EM122" s="376">
        <f t="shared" si="1"/>
        <v>1425.78657</v>
      </c>
    </row>
    <row r="123">
      <c r="A123" s="50">
        <v>1811123.0</v>
      </c>
      <c r="B123" s="374">
        <v>0.0</v>
      </c>
      <c r="C123" s="180">
        <v>0.0</v>
      </c>
      <c r="D123" s="180">
        <v>0.0</v>
      </c>
      <c r="E123" s="180">
        <v>0.0</v>
      </c>
      <c r="F123" s="180">
        <v>0.0</v>
      </c>
      <c r="G123" s="180">
        <v>0.0</v>
      </c>
      <c r="H123" s="180">
        <v>0.0</v>
      </c>
      <c r="I123" s="180">
        <v>0.0</v>
      </c>
      <c r="J123" s="180">
        <v>0.0</v>
      </c>
      <c r="K123" s="180">
        <v>0.0</v>
      </c>
      <c r="L123" s="180">
        <v>0.0</v>
      </c>
      <c r="M123" s="180">
        <v>0.0</v>
      </c>
      <c r="N123" s="180">
        <v>0.0</v>
      </c>
      <c r="O123" s="180">
        <v>0.0</v>
      </c>
      <c r="P123" s="180">
        <v>0.0</v>
      </c>
      <c r="Q123" s="180">
        <v>0.0</v>
      </c>
      <c r="R123" s="180">
        <v>0.0</v>
      </c>
      <c r="S123" s="180">
        <v>0.0</v>
      </c>
      <c r="T123" s="180">
        <v>0.0</v>
      </c>
      <c r="U123" s="180">
        <v>0.0</v>
      </c>
      <c r="V123" s="180">
        <v>0.0</v>
      </c>
      <c r="W123" s="180">
        <v>0.0</v>
      </c>
      <c r="X123" s="180">
        <v>0.0</v>
      </c>
      <c r="Y123" s="180">
        <v>0.0</v>
      </c>
      <c r="Z123" s="180">
        <v>0.0</v>
      </c>
      <c r="AA123" s="180">
        <v>0.0</v>
      </c>
      <c r="AB123" s="180">
        <v>0.0</v>
      </c>
      <c r="AC123" s="180">
        <v>0.0</v>
      </c>
      <c r="AD123" s="180">
        <v>0.0</v>
      </c>
      <c r="AE123" s="180">
        <v>0.0</v>
      </c>
      <c r="AF123" s="180">
        <v>0.0</v>
      </c>
      <c r="AG123" s="180">
        <v>130.9581</v>
      </c>
      <c r="AH123" s="180">
        <v>0.0</v>
      </c>
      <c r="AI123" s="180">
        <v>0.0</v>
      </c>
      <c r="AJ123" s="180">
        <v>0.0</v>
      </c>
      <c r="AK123" s="180">
        <v>0.0</v>
      </c>
      <c r="AL123" s="180">
        <v>0.0</v>
      </c>
      <c r="AM123" s="180">
        <v>0.0</v>
      </c>
      <c r="AN123" s="180">
        <v>0.0</v>
      </c>
      <c r="AO123" s="180">
        <v>134.64906</v>
      </c>
      <c r="AP123" s="180">
        <v>0.0</v>
      </c>
      <c r="AQ123" s="180">
        <v>0.0</v>
      </c>
      <c r="AR123" s="180">
        <v>0.0</v>
      </c>
      <c r="AS123" s="180">
        <v>0.0</v>
      </c>
      <c r="AT123" s="180">
        <v>0.0</v>
      </c>
      <c r="AU123" s="180">
        <v>0.0</v>
      </c>
      <c r="AV123" s="180">
        <v>0.0</v>
      </c>
      <c r="AW123" s="180">
        <v>0.0</v>
      </c>
      <c r="AX123" s="180">
        <v>0.0</v>
      </c>
      <c r="AY123" s="180">
        <v>0.0</v>
      </c>
      <c r="AZ123" s="180">
        <v>0.0</v>
      </c>
      <c r="BA123" s="180">
        <v>0.0</v>
      </c>
      <c r="BB123" s="180">
        <v>0.0</v>
      </c>
      <c r="BC123" s="180">
        <v>0.0</v>
      </c>
      <c r="BD123" s="180">
        <v>78.68542500000001</v>
      </c>
      <c r="BE123" s="180">
        <v>0.0</v>
      </c>
      <c r="BF123" s="180">
        <v>0.0</v>
      </c>
      <c r="BG123" s="180">
        <v>0.0</v>
      </c>
      <c r="BH123" s="180">
        <v>0.0</v>
      </c>
      <c r="BI123" s="180">
        <v>0.0</v>
      </c>
      <c r="BJ123" s="180">
        <v>0.0</v>
      </c>
      <c r="BK123" s="180">
        <v>0.0</v>
      </c>
      <c r="BL123" s="180">
        <v>0.0</v>
      </c>
      <c r="BM123" s="180">
        <v>0.0</v>
      </c>
      <c r="BN123" s="180">
        <v>0.0</v>
      </c>
      <c r="BO123" s="180">
        <v>0.0</v>
      </c>
      <c r="BP123" s="180">
        <v>0.0</v>
      </c>
      <c r="BQ123" s="180">
        <v>0.0</v>
      </c>
      <c r="BR123" s="180">
        <v>0.0</v>
      </c>
      <c r="BS123" s="180">
        <v>0.0</v>
      </c>
      <c r="BT123" s="180">
        <v>0.0</v>
      </c>
      <c r="BU123" s="180">
        <v>0.0</v>
      </c>
      <c r="BV123" s="180">
        <v>0.0</v>
      </c>
      <c r="BW123" s="180">
        <v>0.0</v>
      </c>
      <c r="BX123" s="180">
        <v>0.0</v>
      </c>
      <c r="BY123" s="180">
        <v>0.0</v>
      </c>
      <c r="BZ123" s="180">
        <v>0.0</v>
      </c>
      <c r="CA123" s="180">
        <v>0.0</v>
      </c>
      <c r="CB123" s="180">
        <v>0.0</v>
      </c>
      <c r="CC123" s="180">
        <v>0.0</v>
      </c>
      <c r="CD123" s="180">
        <v>0.0</v>
      </c>
      <c r="CE123" s="180">
        <v>0.0</v>
      </c>
      <c r="CF123" s="180">
        <v>0.0</v>
      </c>
      <c r="CG123" s="180">
        <v>0.0</v>
      </c>
      <c r="CH123" s="180">
        <v>0.0</v>
      </c>
      <c r="CI123" s="180">
        <v>0.0</v>
      </c>
      <c r="CJ123" s="180">
        <v>124.50652499999998</v>
      </c>
      <c r="CK123" s="180">
        <v>0.0</v>
      </c>
      <c r="CL123" s="180">
        <v>0.0</v>
      </c>
      <c r="CM123" s="180">
        <v>0.0</v>
      </c>
      <c r="CN123" s="180">
        <v>0.0</v>
      </c>
      <c r="CO123" s="180">
        <v>0.0</v>
      </c>
      <c r="CP123" s="180">
        <v>0.0</v>
      </c>
      <c r="CQ123" s="180">
        <v>0.0</v>
      </c>
      <c r="CR123" s="180">
        <v>0.0</v>
      </c>
      <c r="CS123" s="180">
        <v>0.0</v>
      </c>
      <c r="CT123" s="180">
        <v>61.11378</v>
      </c>
      <c r="CU123" s="180">
        <v>0.0</v>
      </c>
      <c r="CV123" s="180">
        <v>0.0</v>
      </c>
      <c r="CW123" s="180">
        <v>0.0</v>
      </c>
      <c r="CX123" s="180">
        <v>0.0</v>
      </c>
      <c r="CY123" s="180">
        <v>0.0</v>
      </c>
      <c r="CZ123" s="180">
        <v>0.0</v>
      </c>
      <c r="DA123" s="180">
        <v>0.0</v>
      </c>
      <c r="DB123" s="180">
        <v>0.0</v>
      </c>
      <c r="DC123" s="180">
        <v>50.419200000000004</v>
      </c>
      <c r="DD123" s="180">
        <v>0.0</v>
      </c>
      <c r="DE123" s="180">
        <v>0.0</v>
      </c>
      <c r="DF123" s="180">
        <v>0.0</v>
      </c>
      <c r="DG123" s="180">
        <v>0.0</v>
      </c>
      <c r="DH123" s="180">
        <v>0.0</v>
      </c>
      <c r="DI123" s="180">
        <v>0.0</v>
      </c>
      <c r="DJ123" s="180">
        <v>0.0</v>
      </c>
      <c r="DK123" s="180">
        <v>0.0</v>
      </c>
      <c r="DL123" s="180">
        <v>78.68542500000001</v>
      </c>
      <c r="DM123" s="180">
        <v>0.0</v>
      </c>
      <c r="DN123" s="180">
        <v>0.0</v>
      </c>
      <c r="DO123" s="180">
        <v>0.0</v>
      </c>
      <c r="DP123" s="180">
        <v>0.0</v>
      </c>
      <c r="DQ123" s="180">
        <v>0.0</v>
      </c>
      <c r="DR123" s="180">
        <v>121.01076</v>
      </c>
      <c r="DS123" s="180">
        <v>0.0</v>
      </c>
      <c r="DT123" s="180">
        <v>0.0</v>
      </c>
      <c r="DU123" s="180">
        <v>0.0</v>
      </c>
      <c r="DV123" s="180">
        <v>0.0</v>
      </c>
      <c r="DW123" s="180">
        <v>0.0</v>
      </c>
      <c r="DX123" s="180">
        <v>0.0</v>
      </c>
      <c r="DY123" s="180">
        <v>147.90594000000002</v>
      </c>
      <c r="DZ123" s="180">
        <v>0.0</v>
      </c>
      <c r="EA123" s="180">
        <v>0.0</v>
      </c>
      <c r="EB123" s="180">
        <v>175.2192</v>
      </c>
      <c r="EC123" s="180">
        <v>0.0</v>
      </c>
      <c r="ED123" s="180">
        <v>0.0</v>
      </c>
      <c r="EE123" s="180">
        <v>0.0</v>
      </c>
      <c r="EF123" s="180">
        <v>0.0</v>
      </c>
      <c r="EG123" s="180">
        <v>0.0</v>
      </c>
      <c r="EH123" s="180">
        <v>0.0</v>
      </c>
      <c r="EI123" s="180">
        <v>0.0</v>
      </c>
      <c r="EJ123" s="180">
        <v>0.0</v>
      </c>
      <c r="EK123" s="375">
        <v>0.0</v>
      </c>
      <c r="EL123" s="50">
        <v>1811123.0</v>
      </c>
      <c r="EM123" s="376">
        <f t="shared" si="1"/>
        <v>1103.153415</v>
      </c>
    </row>
    <row r="124">
      <c r="A124" s="50">
        <v>1811124.0</v>
      </c>
      <c r="B124" s="374">
        <v>0.0</v>
      </c>
      <c r="C124" s="180">
        <v>0.0</v>
      </c>
      <c r="D124" s="180">
        <v>0.0</v>
      </c>
      <c r="E124" s="180">
        <v>0.0</v>
      </c>
      <c r="F124" s="180">
        <v>0.0</v>
      </c>
      <c r="G124" s="180">
        <v>0.0</v>
      </c>
      <c r="H124" s="180">
        <v>0.0</v>
      </c>
      <c r="I124" s="180">
        <v>0.0</v>
      </c>
      <c r="J124" s="180">
        <v>0.0</v>
      </c>
      <c r="K124" s="180">
        <v>0.0</v>
      </c>
      <c r="L124" s="180">
        <v>0.0</v>
      </c>
      <c r="M124" s="180">
        <v>0.0</v>
      </c>
      <c r="N124" s="180">
        <v>0.0</v>
      </c>
      <c r="O124" s="180">
        <v>0.0</v>
      </c>
      <c r="P124" s="180">
        <v>0.0</v>
      </c>
      <c r="Q124" s="180">
        <v>0.0</v>
      </c>
      <c r="R124" s="180">
        <v>0.0</v>
      </c>
      <c r="S124" s="180">
        <v>0.0</v>
      </c>
      <c r="T124" s="180">
        <v>0.0</v>
      </c>
      <c r="U124" s="180">
        <v>0.0</v>
      </c>
      <c r="V124" s="180">
        <v>0.0</v>
      </c>
      <c r="W124" s="180">
        <v>0.0</v>
      </c>
      <c r="X124" s="180">
        <v>0.0</v>
      </c>
      <c r="Y124" s="180">
        <v>0.0</v>
      </c>
      <c r="Z124" s="180">
        <v>0.0</v>
      </c>
      <c r="AA124" s="180">
        <v>0.0</v>
      </c>
      <c r="AB124" s="180">
        <v>0.0</v>
      </c>
      <c r="AC124" s="180">
        <v>0.0</v>
      </c>
      <c r="AD124" s="180">
        <v>0.0</v>
      </c>
      <c r="AE124" s="180">
        <v>0.0</v>
      </c>
      <c r="AF124" s="180">
        <v>0.0</v>
      </c>
      <c r="AG124" s="180">
        <v>8.1081</v>
      </c>
      <c r="AH124" s="180">
        <v>0.0</v>
      </c>
      <c r="AI124" s="180">
        <v>0.0</v>
      </c>
      <c r="AJ124" s="180">
        <v>0.0</v>
      </c>
      <c r="AK124" s="180">
        <v>0.0</v>
      </c>
      <c r="AL124" s="180">
        <v>0.0</v>
      </c>
      <c r="AM124" s="180">
        <v>0.0</v>
      </c>
      <c r="AN124" s="180">
        <v>0.0</v>
      </c>
      <c r="AO124" s="180">
        <v>8.44662</v>
      </c>
      <c r="AP124" s="180">
        <v>0.0</v>
      </c>
      <c r="AQ124" s="180">
        <v>0.0</v>
      </c>
      <c r="AR124" s="180">
        <v>0.0</v>
      </c>
      <c r="AS124" s="180">
        <v>0.0</v>
      </c>
      <c r="AT124" s="180">
        <v>0.0</v>
      </c>
      <c r="AU124" s="180">
        <v>0.0</v>
      </c>
      <c r="AV124" s="180">
        <v>0.0</v>
      </c>
      <c r="AW124" s="180">
        <v>0.0</v>
      </c>
      <c r="AX124" s="180">
        <v>0.0</v>
      </c>
      <c r="AY124" s="180">
        <v>0.0</v>
      </c>
      <c r="AZ124" s="180">
        <v>0.0</v>
      </c>
      <c r="BA124" s="180">
        <v>0.0</v>
      </c>
      <c r="BB124" s="180">
        <v>0.0</v>
      </c>
      <c r="BC124" s="180">
        <v>0.0</v>
      </c>
      <c r="BD124" s="180">
        <v>4.87305</v>
      </c>
      <c r="BE124" s="180">
        <v>0.0</v>
      </c>
      <c r="BF124" s="180">
        <v>0.0</v>
      </c>
      <c r="BG124" s="180">
        <v>0.0</v>
      </c>
      <c r="BH124" s="180">
        <v>0.0</v>
      </c>
      <c r="BI124" s="180">
        <v>0.0</v>
      </c>
      <c r="BJ124" s="180">
        <v>0.0</v>
      </c>
      <c r="BK124" s="180">
        <v>0.0</v>
      </c>
      <c r="BL124" s="180">
        <v>0.0</v>
      </c>
      <c r="BM124" s="180">
        <v>0.0</v>
      </c>
      <c r="BN124" s="180">
        <v>0.0</v>
      </c>
      <c r="BO124" s="180">
        <v>0.0</v>
      </c>
      <c r="BP124" s="180">
        <v>0.0</v>
      </c>
      <c r="BQ124" s="180">
        <v>0.0</v>
      </c>
      <c r="BR124" s="180">
        <v>0.0</v>
      </c>
      <c r="BS124" s="180">
        <v>0.0</v>
      </c>
      <c r="BT124" s="180">
        <v>0.0</v>
      </c>
      <c r="BU124" s="180">
        <v>0.0</v>
      </c>
      <c r="BV124" s="180">
        <v>0.0</v>
      </c>
      <c r="BW124" s="180">
        <v>0.0</v>
      </c>
      <c r="BX124" s="180">
        <v>0.0</v>
      </c>
      <c r="BY124" s="180">
        <v>0.0</v>
      </c>
      <c r="BZ124" s="180">
        <v>0.0</v>
      </c>
      <c r="CA124" s="180">
        <v>0.0</v>
      </c>
      <c r="CB124" s="180">
        <v>0.0</v>
      </c>
      <c r="CC124" s="180">
        <v>0.0</v>
      </c>
      <c r="CD124" s="180">
        <v>0.0</v>
      </c>
      <c r="CE124" s="180">
        <v>0.0</v>
      </c>
      <c r="CF124" s="180">
        <v>0.0</v>
      </c>
      <c r="CG124" s="180">
        <v>0.0</v>
      </c>
      <c r="CH124" s="180">
        <v>0.0</v>
      </c>
      <c r="CI124" s="180">
        <v>0.0</v>
      </c>
      <c r="CJ124" s="180">
        <v>7.7063999999999995</v>
      </c>
      <c r="CK124" s="180">
        <v>0.0</v>
      </c>
      <c r="CL124" s="180">
        <v>0.0</v>
      </c>
      <c r="CM124" s="180">
        <v>0.0</v>
      </c>
      <c r="CN124" s="180">
        <v>0.0</v>
      </c>
      <c r="CO124" s="180">
        <v>0.0</v>
      </c>
      <c r="CP124" s="180">
        <v>0.0</v>
      </c>
      <c r="CQ124" s="180">
        <v>0.0</v>
      </c>
      <c r="CR124" s="180">
        <v>0.0</v>
      </c>
      <c r="CS124" s="180">
        <v>0.0</v>
      </c>
      <c r="CT124" s="180">
        <v>3.78378</v>
      </c>
      <c r="CU124" s="180">
        <v>0.0</v>
      </c>
      <c r="CV124" s="180">
        <v>0.0</v>
      </c>
      <c r="CW124" s="180">
        <v>0.0</v>
      </c>
      <c r="CX124" s="180">
        <v>0.0</v>
      </c>
      <c r="CY124" s="180">
        <v>0.0</v>
      </c>
      <c r="CZ124" s="180">
        <v>0.0</v>
      </c>
      <c r="DA124" s="180">
        <v>0.0</v>
      </c>
      <c r="DB124" s="180">
        <v>0.0</v>
      </c>
      <c r="DC124" s="180">
        <v>3.1512000000000002</v>
      </c>
      <c r="DD124" s="180">
        <v>0.0</v>
      </c>
      <c r="DE124" s="180">
        <v>0.0</v>
      </c>
      <c r="DF124" s="180">
        <v>0.0</v>
      </c>
      <c r="DG124" s="180">
        <v>0.0</v>
      </c>
      <c r="DH124" s="180">
        <v>0.0</v>
      </c>
      <c r="DI124" s="180">
        <v>0.0</v>
      </c>
      <c r="DJ124" s="180">
        <v>0.0</v>
      </c>
      <c r="DK124" s="180">
        <v>0.0</v>
      </c>
      <c r="DL124" s="180">
        <v>4.87305</v>
      </c>
      <c r="DM124" s="180">
        <v>0.0</v>
      </c>
      <c r="DN124" s="180">
        <v>0.0</v>
      </c>
      <c r="DO124" s="180">
        <v>0.0</v>
      </c>
      <c r="DP124" s="180">
        <v>0.0</v>
      </c>
      <c r="DQ124" s="180">
        <v>0.0</v>
      </c>
      <c r="DR124" s="180">
        <v>7.63776</v>
      </c>
      <c r="DS124" s="180">
        <v>0.0</v>
      </c>
      <c r="DT124" s="180">
        <v>0.0</v>
      </c>
      <c r="DU124" s="180">
        <v>0.0</v>
      </c>
      <c r="DV124" s="180">
        <v>0.0</v>
      </c>
      <c r="DW124" s="180">
        <v>0.0</v>
      </c>
      <c r="DX124" s="180">
        <v>0.0</v>
      </c>
      <c r="DY124" s="180">
        <v>9.27927</v>
      </c>
      <c r="DZ124" s="180">
        <v>0.0</v>
      </c>
      <c r="EA124" s="180">
        <v>0.0</v>
      </c>
      <c r="EB124" s="180">
        <v>11.03232</v>
      </c>
      <c r="EC124" s="180">
        <v>0.0</v>
      </c>
      <c r="ED124" s="180">
        <v>0.0</v>
      </c>
      <c r="EE124" s="180">
        <v>0.0</v>
      </c>
      <c r="EF124" s="180">
        <v>0.0</v>
      </c>
      <c r="EG124" s="180">
        <v>0.0</v>
      </c>
      <c r="EH124" s="180">
        <v>0.0</v>
      </c>
      <c r="EI124" s="180">
        <v>0.0</v>
      </c>
      <c r="EJ124" s="180">
        <v>0.0</v>
      </c>
      <c r="EK124" s="375">
        <v>0.0</v>
      </c>
      <c r="EL124" s="50">
        <v>1811124.0</v>
      </c>
      <c r="EM124" s="376">
        <f t="shared" si="1"/>
        <v>68.89155</v>
      </c>
    </row>
    <row r="125">
      <c r="A125" s="50">
        <v>1811125.0</v>
      </c>
      <c r="B125" s="374">
        <v>0.0</v>
      </c>
      <c r="C125" s="180">
        <v>0.0</v>
      </c>
      <c r="D125" s="180">
        <v>0.0</v>
      </c>
      <c r="E125" s="180">
        <v>0.0</v>
      </c>
      <c r="F125" s="180">
        <v>0.0</v>
      </c>
      <c r="G125" s="180">
        <v>0.0</v>
      </c>
      <c r="H125" s="180">
        <v>0.0</v>
      </c>
      <c r="I125" s="180">
        <v>0.0</v>
      </c>
      <c r="J125" s="180">
        <v>0.0</v>
      </c>
      <c r="K125" s="180">
        <v>0.0</v>
      </c>
      <c r="L125" s="180">
        <v>0.0</v>
      </c>
      <c r="M125" s="180">
        <v>0.0</v>
      </c>
      <c r="N125" s="180">
        <v>0.0</v>
      </c>
      <c r="O125" s="180">
        <v>0.0</v>
      </c>
      <c r="P125" s="180">
        <v>0.0</v>
      </c>
      <c r="Q125" s="180">
        <v>0.0</v>
      </c>
      <c r="R125" s="180">
        <v>0.0</v>
      </c>
      <c r="S125" s="180">
        <v>0.0</v>
      </c>
      <c r="T125" s="180">
        <v>0.0</v>
      </c>
      <c r="U125" s="180">
        <v>0.0</v>
      </c>
      <c r="V125" s="180">
        <v>0.0</v>
      </c>
      <c r="W125" s="180">
        <v>0.0</v>
      </c>
      <c r="X125" s="180">
        <v>0.0</v>
      </c>
      <c r="Y125" s="180">
        <v>0.0</v>
      </c>
      <c r="Z125" s="180">
        <v>0.0</v>
      </c>
      <c r="AA125" s="180">
        <v>0.0</v>
      </c>
      <c r="AB125" s="180">
        <v>0.0</v>
      </c>
      <c r="AC125" s="180">
        <v>0.0</v>
      </c>
      <c r="AD125" s="180">
        <v>0.0</v>
      </c>
      <c r="AE125" s="180">
        <v>0.0</v>
      </c>
      <c r="AF125" s="180">
        <v>0.0</v>
      </c>
      <c r="AG125" s="180">
        <v>524.0781000000001</v>
      </c>
      <c r="AH125" s="180">
        <v>0.0</v>
      </c>
      <c r="AI125" s="180">
        <v>0.0</v>
      </c>
      <c r="AJ125" s="180">
        <v>0.0</v>
      </c>
      <c r="AK125" s="180">
        <v>0.0</v>
      </c>
      <c r="AL125" s="180">
        <v>0.0</v>
      </c>
      <c r="AM125" s="180">
        <v>0.0</v>
      </c>
      <c r="AN125" s="180">
        <v>0.0</v>
      </c>
      <c r="AO125" s="180">
        <v>538.09938</v>
      </c>
      <c r="AP125" s="180">
        <v>0.0</v>
      </c>
      <c r="AQ125" s="180">
        <v>0.0</v>
      </c>
      <c r="AR125" s="180">
        <v>0.0</v>
      </c>
      <c r="AS125" s="180">
        <v>0.0</v>
      </c>
      <c r="AT125" s="180">
        <v>0.0</v>
      </c>
      <c r="AU125" s="180">
        <v>0.0</v>
      </c>
      <c r="AV125" s="180">
        <v>0.0</v>
      </c>
      <c r="AW125" s="180">
        <v>0.0</v>
      </c>
      <c r="AX125" s="180">
        <v>0.0</v>
      </c>
      <c r="AY125" s="180">
        <v>0.0</v>
      </c>
      <c r="AZ125" s="180">
        <v>0.0</v>
      </c>
      <c r="BA125" s="180">
        <v>0.0</v>
      </c>
      <c r="BB125" s="180">
        <v>0.0</v>
      </c>
      <c r="BC125" s="180">
        <v>0.0</v>
      </c>
      <c r="BD125" s="180">
        <v>314.45505</v>
      </c>
      <c r="BE125" s="180">
        <v>0.0</v>
      </c>
      <c r="BF125" s="180">
        <v>0.0</v>
      </c>
      <c r="BG125" s="180">
        <v>0.0</v>
      </c>
      <c r="BH125" s="180">
        <v>0.0</v>
      </c>
      <c r="BI125" s="180">
        <v>0.0</v>
      </c>
      <c r="BJ125" s="180">
        <v>0.0</v>
      </c>
      <c r="BK125" s="180">
        <v>0.0</v>
      </c>
      <c r="BL125" s="180">
        <v>0.0</v>
      </c>
      <c r="BM125" s="180">
        <v>0.0</v>
      </c>
      <c r="BN125" s="180">
        <v>0.0</v>
      </c>
      <c r="BO125" s="180">
        <v>0.0</v>
      </c>
      <c r="BP125" s="180">
        <v>0.0</v>
      </c>
      <c r="BQ125" s="180">
        <v>0.0</v>
      </c>
      <c r="BR125" s="180">
        <v>0.0</v>
      </c>
      <c r="BS125" s="180">
        <v>0.0</v>
      </c>
      <c r="BT125" s="180">
        <v>0.0</v>
      </c>
      <c r="BU125" s="180">
        <v>0.0</v>
      </c>
      <c r="BV125" s="180">
        <v>0.0</v>
      </c>
      <c r="BW125" s="180">
        <v>0.0</v>
      </c>
      <c r="BX125" s="180">
        <v>0.0</v>
      </c>
      <c r="BY125" s="180">
        <v>0.0</v>
      </c>
      <c r="BZ125" s="180">
        <v>0.0</v>
      </c>
      <c r="CA125" s="180">
        <v>0.0</v>
      </c>
      <c r="CB125" s="180">
        <v>0.0</v>
      </c>
      <c r="CC125" s="180">
        <v>0.0</v>
      </c>
      <c r="CD125" s="180">
        <v>0.0</v>
      </c>
      <c r="CE125" s="180">
        <v>0.0</v>
      </c>
      <c r="CF125" s="180">
        <v>0.0</v>
      </c>
      <c r="CG125" s="180">
        <v>0.0</v>
      </c>
      <c r="CH125" s="180">
        <v>0.0</v>
      </c>
      <c r="CI125" s="180">
        <v>0.0</v>
      </c>
      <c r="CJ125" s="180">
        <v>498.02609999999993</v>
      </c>
      <c r="CK125" s="180">
        <v>0.0</v>
      </c>
      <c r="CL125" s="180">
        <v>0.0</v>
      </c>
      <c r="CM125" s="180">
        <v>0.0</v>
      </c>
      <c r="CN125" s="180">
        <v>0.0</v>
      </c>
      <c r="CO125" s="180">
        <v>0.0</v>
      </c>
      <c r="CP125" s="180">
        <v>0.0</v>
      </c>
      <c r="CQ125" s="180">
        <v>0.0</v>
      </c>
      <c r="CR125" s="180">
        <v>0.0</v>
      </c>
      <c r="CS125" s="180">
        <v>0.0</v>
      </c>
      <c r="CT125" s="180">
        <v>244.56977999999998</v>
      </c>
      <c r="CU125" s="180">
        <v>0.0</v>
      </c>
      <c r="CV125" s="180">
        <v>0.0</v>
      </c>
      <c r="CW125" s="180">
        <v>0.0</v>
      </c>
      <c r="CX125" s="180">
        <v>0.0</v>
      </c>
      <c r="CY125" s="180">
        <v>0.0</v>
      </c>
      <c r="CZ125" s="180">
        <v>0.0</v>
      </c>
      <c r="DA125" s="180">
        <v>0.0</v>
      </c>
      <c r="DB125" s="180">
        <v>0.0</v>
      </c>
      <c r="DC125" s="180">
        <v>201.67680000000001</v>
      </c>
      <c r="DD125" s="180">
        <v>0.0</v>
      </c>
      <c r="DE125" s="180">
        <v>0.0</v>
      </c>
      <c r="DF125" s="180">
        <v>0.0</v>
      </c>
      <c r="DG125" s="180">
        <v>0.0</v>
      </c>
      <c r="DH125" s="180">
        <v>0.0</v>
      </c>
      <c r="DI125" s="180">
        <v>0.0</v>
      </c>
      <c r="DJ125" s="180">
        <v>0.0</v>
      </c>
      <c r="DK125" s="180">
        <v>0.0</v>
      </c>
      <c r="DL125" s="180">
        <v>314.45505</v>
      </c>
      <c r="DM125" s="180">
        <v>0.0</v>
      </c>
      <c r="DN125" s="180">
        <v>0.0</v>
      </c>
      <c r="DO125" s="180">
        <v>0.0</v>
      </c>
      <c r="DP125" s="180">
        <v>0.0</v>
      </c>
      <c r="DQ125" s="180">
        <v>0.0</v>
      </c>
      <c r="DR125" s="180">
        <v>483.80436</v>
      </c>
      <c r="DS125" s="180">
        <v>0.0</v>
      </c>
      <c r="DT125" s="180">
        <v>0.0</v>
      </c>
      <c r="DU125" s="180">
        <v>0.0</v>
      </c>
      <c r="DV125" s="180">
        <v>0.0</v>
      </c>
      <c r="DW125" s="180">
        <v>0.0</v>
      </c>
      <c r="DX125" s="180">
        <v>585.6013800000001</v>
      </c>
      <c r="DY125" s="180">
        <v>0.0</v>
      </c>
      <c r="DZ125" s="180">
        <v>0.0</v>
      </c>
      <c r="EA125" s="180">
        <v>0.0</v>
      </c>
      <c r="EB125" s="180">
        <v>700.8768</v>
      </c>
      <c r="EC125" s="180">
        <v>0.0</v>
      </c>
      <c r="ED125" s="180">
        <v>0.0</v>
      </c>
      <c r="EE125" s="180">
        <v>0.0</v>
      </c>
      <c r="EF125" s="180">
        <v>0.0</v>
      </c>
      <c r="EG125" s="180">
        <v>0.0</v>
      </c>
      <c r="EH125" s="180">
        <v>0.0</v>
      </c>
      <c r="EI125" s="180">
        <v>0.0</v>
      </c>
      <c r="EJ125" s="180">
        <v>0.0</v>
      </c>
      <c r="EK125" s="375">
        <v>0.0</v>
      </c>
      <c r="EL125" s="50">
        <v>1811125.0</v>
      </c>
      <c r="EM125" s="376">
        <f t="shared" si="1"/>
        <v>4405.6428</v>
      </c>
    </row>
    <row r="126">
      <c r="A126" s="50">
        <v>1811126.0</v>
      </c>
      <c r="B126" s="374">
        <v>0.0</v>
      </c>
      <c r="C126" s="180">
        <v>0.0</v>
      </c>
      <c r="D126" s="180">
        <v>0.0</v>
      </c>
      <c r="E126" s="180">
        <v>0.0</v>
      </c>
      <c r="F126" s="180">
        <v>0.0</v>
      </c>
      <c r="G126" s="180">
        <v>0.0</v>
      </c>
      <c r="H126" s="180">
        <v>0.0</v>
      </c>
      <c r="I126" s="180">
        <v>0.0</v>
      </c>
      <c r="J126" s="180">
        <v>0.0</v>
      </c>
      <c r="K126" s="180">
        <v>0.0</v>
      </c>
      <c r="L126" s="180">
        <v>0.0</v>
      </c>
      <c r="M126" s="180">
        <v>0.0</v>
      </c>
      <c r="N126" s="180">
        <v>0.0</v>
      </c>
      <c r="O126" s="180">
        <v>0.0</v>
      </c>
      <c r="P126" s="180">
        <v>0.0</v>
      </c>
      <c r="Q126" s="180">
        <v>0.0</v>
      </c>
      <c r="R126" s="180">
        <v>0.0</v>
      </c>
      <c r="S126" s="180">
        <v>0.0</v>
      </c>
      <c r="T126" s="180">
        <v>0.0</v>
      </c>
      <c r="U126" s="180">
        <v>0.0</v>
      </c>
      <c r="V126" s="180">
        <v>0.0</v>
      </c>
      <c r="W126" s="180">
        <v>0.0</v>
      </c>
      <c r="X126" s="180">
        <v>0.0</v>
      </c>
      <c r="Y126" s="180">
        <v>0.0</v>
      </c>
      <c r="Z126" s="180">
        <v>0.0</v>
      </c>
      <c r="AA126" s="180">
        <v>0.0</v>
      </c>
      <c r="AB126" s="180">
        <v>0.0</v>
      </c>
      <c r="AC126" s="180">
        <v>0.0</v>
      </c>
      <c r="AD126" s="180">
        <v>0.0</v>
      </c>
      <c r="AE126" s="180">
        <v>0.0</v>
      </c>
      <c r="AF126" s="180">
        <v>0.0</v>
      </c>
      <c r="AG126" s="180">
        <v>32.6781</v>
      </c>
      <c r="AH126" s="180">
        <v>0.0</v>
      </c>
      <c r="AI126" s="180">
        <v>0.0</v>
      </c>
      <c r="AJ126" s="180">
        <v>0.0</v>
      </c>
      <c r="AK126" s="180">
        <v>0.0</v>
      </c>
      <c r="AL126" s="180">
        <v>0.0</v>
      </c>
      <c r="AM126" s="180">
        <v>0.0</v>
      </c>
      <c r="AN126" s="180">
        <v>0.0</v>
      </c>
      <c r="AO126" s="180">
        <v>33.53805</v>
      </c>
      <c r="AP126" s="180">
        <v>0.0</v>
      </c>
      <c r="AQ126" s="180">
        <v>0.0</v>
      </c>
      <c r="AR126" s="180">
        <v>0.0</v>
      </c>
      <c r="AS126" s="180">
        <v>0.0</v>
      </c>
      <c r="AT126" s="180">
        <v>0.0</v>
      </c>
      <c r="AU126" s="180">
        <v>0.0</v>
      </c>
      <c r="AV126" s="180">
        <v>0.0</v>
      </c>
      <c r="AW126" s="180">
        <v>0.0</v>
      </c>
      <c r="AX126" s="180">
        <v>0.0</v>
      </c>
      <c r="AY126" s="180">
        <v>0.0</v>
      </c>
      <c r="AZ126" s="180">
        <v>0.0</v>
      </c>
      <c r="BA126" s="180">
        <v>0.0</v>
      </c>
      <c r="BB126" s="180">
        <v>0.0</v>
      </c>
      <c r="BC126" s="180">
        <v>0.0</v>
      </c>
      <c r="BD126" s="180">
        <v>19.635525</v>
      </c>
      <c r="BE126" s="180">
        <v>0.0</v>
      </c>
      <c r="BF126" s="180">
        <v>0.0</v>
      </c>
      <c r="BG126" s="180">
        <v>0.0</v>
      </c>
      <c r="BH126" s="180">
        <v>0.0</v>
      </c>
      <c r="BI126" s="180">
        <v>0.0</v>
      </c>
      <c r="BJ126" s="180">
        <v>0.0</v>
      </c>
      <c r="BK126" s="180">
        <v>0.0</v>
      </c>
      <c r="BL126" s="180">
        <v>0.0</v>
      </c>
      <c r="BM126" s="180">
        <v>0.0</v>
      </c>
      <c r="BN126" s="180">
        <v>0.0</v>
      </c>
      <c r="BO126" s="180">
        <v>0.0</v>
      </c>
      <c r="BP126" s="180">
        <v>0.0</v>
      </c>
      <c r="BQ126" s="180">
        <v>0.0</v>
      </c>
      <c r="BR126" s="180">
        <v>0.0</v>
      </c>
      <c r="BS126" s="180">
        <v>0.0</v>
      </c>
      <c r="BT126" s="180">
        <v>0.0</v>
      </c>
      <c r="BU126" s="180">
        <v>0.0</v>
      </c>
      <c r="BV126" s="180">
        <v>0.0</v>
      </c>
      <c r="BW126" s="180">
        <v>0.0</v>
      </c>
      <c r="BX126" s="180">
        <v>0.0</v>
      </c>
      <c r="BY126" s="180">
        <v>0.0</v>
      </c>
      <c r="BZ126" s="180">
        <v>0.0</v>
      </c>
      <c r="CA126" s="180">
        <v>0.0</v>
      </c>
      <c r="CB126" s="180">
        <v>0.0</v>
      </c>
      <c r="CC126" s="180">
        <v>0.0</v>
      </c>
      <c r="CD126" s="180">
        <v>0.0</v>
      </c>
      <c r="CE126" s="180">
        <v>0.0</v>
      </c>
      <c r="CF126" s="180">
        <v>0.0</v>
      </c>
      <c r="CG126" s="180">
        <v>0.0</v>
      </c>
      <c r="CH126" s="180">
        <v>0.0</v>
      </c>
      <c r="CI126" s="180">
        <v>0.0</v>
      </c>
      <c r="CJ126" s="180">
        <v>31.066425</v>
      </c>
      <c r="CK126" s="180">
        <v>0.0</v>
      </c>
      <c r="CL126" s="180">
        <v>0.0</v>
      </c>
      <c r="CM126" s="180">
        <v>0.0</v>
      </c>
      <c r="CN126" s="180">
        <v>0.0</v>
      </c>
      <c r="CO126" s="180">
        <v>0.0</v>
      </c>
      <c r="CP126" s="180">
        <v>0.0</v>
      </c>
      <c r="CQ126" s="180">
        <v>0.0</v>
      </c>
      <c r="CR126" s="180">
        <v>0.0</v>
      </c>
      <c r="CS126" s="180">
        <v>0.0</v>
      </c>
      <c r="CT126" s="180">
        <v>15.249780000000001</v>
      </c>
      <c r="CU126" s="180">
        <v>0.0</v>
      </c>
      <c r="CV126" s="180">
        <v>0.0</v>
      </c>
      <c r="CW126" s="180">
        <v>0.0</v>
      </c>
      <c r="CX126" s="180">
        <v>0.0</v>
      </c>
      <c r="CY126" s="180">
        <v>0.0</v>
      </c>
      <c r="CZ126" s="180">
        <v>0.0</v>
      </c>
      <c r="DA126" s="180">
        <v>0.0</v>
      </c>
      <c r="DB126" s="180">
        <v>0.0</v>
      </c>
      <c r="DC126" s="180">
        <v>12.604800000000001</v>
      </c>
      <c r="DD126" s="180">
        <v>0.0</v>
      </c>
      <c r="DE126" s="180">
        <v>0.0</v>
      </c>
      <c r="DF126" s="180">
        <v>0.0</v>
      </c>
      <c r="DG126" s="180">
        <v>0.0</v>
      </c>
      <c r="DH126" s="180">
        <v>0.0</v>
      </c>
      <c r="DI126" s="180">
        <v>0.0</v>
      </c>
      <c r="DJ126" s="180">
        <v>0.0</v>
      </c>
      <c r="DK126" s="180">
        <v>0.0</v>
      </c>
      <c r="DL126" s="180">
        <v>19.635525</v>
      </c>
      <c r="DM126" s="180">
        <v>0.0</v>
      </c>
      <c r="DN126" s="180">
        <v>0.0</v>
      </c>
      <c r="DO126" s="180">
        <v>0.0</v>
      </c>
      <c r="DP126" s="180">
        <v>0.0</v>
      </c>
      <c r="DQ126" s="180">
        <v>0.0</v>
      </c>
      <c r="DR126" s="180">
        <v>30.31236</v>
      </c>
      <c r="DS126" s="180">
        <v>0.0</v>
      </c>
      <c r="DT126" s="180">
        <v>0.0</v>
      </c>
      <c r="DU126" s="180">
        <v>0.0</v>
      </c>
      <c r="DV126" s="180">
        <v>0.0</v>
      </c>
      <c r="DW126" s="180">
        <v>0.0</v>
      </c>
      <c r="DX126" s="180">
        <v>36.47826</v>
      </c>
      <c r="DY126" s="180">
        <v>0.0</v>
      </c>
      <c r="DZ126" s="180">
        <v>0.0</v>
      </c>
      <c r="EA126" s="180">
        <v>0.0</v>
      </c>
      <c r="EB126" s="180">
        <v>43.8048</v>
      </c>
      <c r="EC126" s="180">
        <v>0.0</v>
      </c>
      <c r="ED126" s="180">
        <v>0.0</v>
      </c>
      <c r="EE126" s="180">
        <v>0.0</v>
      </c>
      <c r="EF126" s="180">
        <v>0.0</v>
      </c>
      <c r="EG126" s="180">
        <v>0.0</v>
      </c>
      <c r="EH126" s="180">
        <v>0.0</v>
      </c>
      <c r="EI126" s="180">
        <v>0.0</v>
      </c>
      <c r="EJ126" s="180">
        <v>0.0</v>
      </c>
      <c r="EK126" s="375">
        <v>0.0</v>
      </c>
      <c r="EL126" s="50">
        <v>1811126.0</v>
      </c>
      <c r="EM126" s="376">
        <f t="shared" si="1"/>
        <v>275.003625</v>
      </c>
    </row>
    <row r="127">
      <c r="A127" s="50">
        <v>1811127.0</v>
      </c>
      <c r="B127" s="374">
        <v>0.0</v>
      </c>
      <c r="C127" s="180">
        <v>0.0</v>
      </c>
      <c r="D127" s="180">
        <v>0.0</v>
      </c>
      <c r="E127" s="180">
        <v>0.0</v>
      </c>
      <c r="F127" s="180">
        <v>0.0</v>
      </c>
      <c r="G127" s="180">
        <v>0.0</v>
      </c>
      <c r="H127" s="180">
        <v>0.0</v>
      </c>
      <c r="I127" s="180">
        <v>0.0</v>
      </c>
      <c r="J127" s="180">
        <v>0.0</v>
      </c>
      <c r="K127" s="180">
        <v>0.0</v>
      </c>
      <c r="L127" s="180">
        <v>0.0</v>
      </c>
      <c r="M127" s="180">
        <v>0.0</v>
      </c>
      <c r="N127" s="180">
        <v>0.0</v>
      </c>
      <c r="O127" s="180">
        <v>0.0</v>
      </c>
      <c r="P127" s="180">
        <v>0.0</v>
      </c>
      <c r="Q127" s="180">
        <v>0.0</v>
      </c>
      <c r="R127" s="180">
        <v>0.0</v>
      </c>
      <c r="S127" s="180">
        <v>0.0</v>
      </c>
      <c r="T127" s="180">
        <v>0.0</v>
      </c>
      <c r="U127" s="180">
        <v>0.0</v>
      </c>
      <c r="V127" s="180">
        <v>0.0</v>
      </c>
      <c r="W127" s="180">
        <v>0.0</v>
      </c>
      <c r="X127" s="180">
        <v>0.0</v>
      </c>
      <c r="Y127" s="180">
        <v>0.0</v>
      </c>
      <c r="Z127" s="180">
        <v>0.0</v>
      </c>
      <c r="AA127" s="180">
        <v>0.0</v>
      </c>
      <c r="AB127" s="180">
        <v>0.0</v>
      </c>
      <c r="AC127" s="180">
        <v>0.0</v>
      </c>
      <c r="AD127" s="180">
        <v>0.0</v>
      </c>
      <c r="AE127" s="180">
        <v>0.0</v>
      </c>
      <c r="AF127" s="180">
        <v>0.0</v>
      </c>
      <c r="AG127" s="180">
        <v>245.7</v>
      </c>
      <c r="AH127" s="180">
        <v>0.0</v>
      </c>
      <c r="AI127" s="180">
        <v>0.0</v>
      </c>
      <c r="AJ127" s="180">
        <v>0.0</v>
      </c>
      <c r="AK127" s="180">
        <v>0.0</v>
      </c>
      <c r="AL127" s="180">
        <v>0.0</v>
      </c>
      <c r="AM127" s="180">
        <v>0.0</v>
      </c>
      <c r="AN127" s="180">
        <v>0.0</v>
      </c>
      <c r="AO127" s="180">
        <v>252.15645</v>
      </c>
      <c r="AP127" s="180">
        <v>0.0</v>
      </c>
      <c r="AQ127" s="180">
        <v>0.0</v>
      </c>
      <c r="AR127" s="180">
        <v>0.0</v>
      </c>
      <c r="AS127" s="180">
        <v>0.0</v>
      </c>
      <c r="AT127" s="180">
        <v>0.0</v>
      </c>
      <c r="AU127" s="180">
        <v>0.0</v>
      </c>
      <c r="AV127" s="180">
        <v>0.0</v>
      </c>
      <c r="AW127" s="180">
        <v>0.0</v>
      </c>
      <c r="AX127" s="180">
        <v>0.0</v>
      </c>
      <c r="AY127" s="180">
        <v>0.0</v>
      </c>
      <c r="AZ127" s="180">
        <v>0.0</v>
      </c>
      <c r="BA127" s="180">
        <v>0.0</v>
      </c>
      <c r="BB127" s="180">
        <v>0.0</v>
      </c>
      <c r="BC127" s="180">
        <v>0.0</v>
      </c>
      <c r="BD127" s="180">
        <v>0.0</v>
      </c>
      <c r="BE127" s="180">
        <v>141.86308499999998</v>
      </c>
      <c r="BF127" s="180">
        <v>0.0</v>
      </c>
      <c r="BG127" s="180">
        <v>0.0</v>
      </c>
      <c r="BH127" s="180">
        <v>0.0</v>
      </c>
      <c r="BI127" s="180">
        <v>0.0</v>
      </c>
      <c r="BJ127" s="180">
        <v>0.0</v>
      </c>
      <c r="BK127" s="180">
        <v>0.0</v>
      </c>
      <c r="BL127" s="180">
        <v>0.0</v>
      </c>
      <c r="BM127" s="180">
        <v>0.0</v>
      </c>
      <c r="BN127" s="180">
        <v>0.0</v>
      </c>
      <c r="BO127" s="180">
        <v>0.0</v>
      </c>
      <c r="BP127" s="180">
        <v>0.0</v>
      </c>
      <c r="BQ127" s="180">
        <v>0.0</v>
      </c>
      <c r="BR127" s="180">
        <v>0.0</v>
      </c>
      <c r="BS127" s="180">
        <v>0.0</v>
      </c>
      <c r="BT127" s="180">
        <v>0.0</v>
      </c>
      <c r="BU127" s="180">
        <v>0.0</v>
      </c>
      <c r="BV127" s="180">
        <v>0.0</v>
      </c>
      <c r="BW127" s="180">
        <v>0.0</v>
      </c>
      <c r="BX127" s="180">
        <v>0.0</v>
      </c>
      <c r="BY127" s="180">
        <v>0.0</v>
      </c>
      <c r="BZ127" s="180">
        <v>0.0</v>
      </c>
      <c r="CA127" s="180">
        <v>0.0</v>
      </c>
      <c r="CB127" s="180">
        <v>0.0</v>
      </c>
      <c r="CC127" s="180">
        <v>0.0</v>
      </c>
      <c r="CD127" s="180">
        <v>0.0</v>
      </c>
      <c r="CE127" s="180">
        <v>0.0</v>
      </c>
      <c r="CF127" s="180">
        <v>0.0</v>
      </c>
      <c r="CG127" s="180">
        <v>0.0</v>
      </c>
      <c r="CH127" s="180">
        <v>0.0</v>
      </c>
      <c r="CI127" s="180">
        <v>0.0</v>
      </c>
      <c r="CJ127" s="180">
        <v>233.359425</v>
      </c>
      <c r="CK127" s="180">
        <v>0.0</v>
      </c>
      <c r="CL127" s="180">
        <v>0.0</v>
      </c>
      <c r="CM127" s="180">
        <v>0.0</v>
      </c>
      <c r="CN127" s="180">
        <v>0.0</v>
      </c>
      <c r="CO127" s="180">
        <v>0.0</v>
      </c>
      <c r="CP127" s="180">
        <v>0.0</v>
      </c>
      <c r="CQ127" s="180">
        <v>0.0</v>
      </c>
      <c r="CR127" s="180">
        <v>0.0</v>
      </c>
      <c r="CS127" s="180">
        <v>0.0</v>
      </c>
      <c r="CT127" s="180">
        <v>114.66</v>
      </c>
      <c r="CU127" s="180">
        <v>0.0</v>
      </c>
      <c r="CV127" s="180">
        <v>0.0</v>
      </c>
      <c r="CW127" s="180">
        <v>0.0</v>
      </c>
      <c r="CX127" s="180">
        <v>0.0</v>
      </c>
      <c r="CY127" s="180">
        <v>0.0</v>
      </c>
      <c r="CZ127" s="180">
        <v>0.0</v>
      </c>
      <c r="DA127" s="180">
        <v>0.0</v>
      </c>
      <c r="DB127" s="180">
        <v>0.0</v>
      </c>
      <c r="DC127" s="180">
        <v>94.53600000000002</v>
      </c>
      <c r="DD127" s="180">
        <v>0.0</v>
      </c>
      <c r="DE127" s="180">
        <v>0.0</v>
      </c>
      <c r="DF127" s="180">
        <v>0.0</v>
      </c>
      <c r="DG127" s="180">
        <v>0.0</v>
      </c>
      <c r="DH127" s="180">
        <v>0.0</v>
      </c>
      <c r="DI127" s="180">
        <v>0.0</v>
      </c>
      <c r="DJ127" s="180">
        <v>0.0</v>
      </c>
      <c r="DK127" s="180">
        <v>0.0</v>
      </c>
      <c r="DL127" s="180">
        <v>147.481425</v>
      </c>
      <c r="DM127" s="180">
        <v>0.0</v>
      </c>
      <c r="DN127" s="180">
        <v>0.0</v>
      </c>
      <c r="DO127" s="180">
        <v>0.0</v>
      </c>
      <c r="DP127" s="180">
        <v>0.0</v>
      </c>
      <c r="DQ127" s="180">
        <v>0.0</v>
      </c>
      <c r="DR127" s="180">
        <v>226.746</v>
      </c>
      <c r="DS127" s="180">
        <v>0.0</v>
      </c>
      <c r="DT127" s="180">
        <v>0.0</v>
      </c>
      <c r="DU127" s="180">
        <v>0.0</v>
      </c>
      <c r="DV127" s="180">
        <v>0.0</v>
      </c>
      <c r="DW127" s="180">
        <v>244.437375</v>
      </c>
      <c r="DX127" s="180">
        <v>0.0</v>
      </c>
      <c r="DY127" s="180">
        <v>0.0</v>
      </c>
      <c r="DZ127" s="180">
        <v>0.0</v>
      </c>
      <c r="EA127" s="180">
        <v>0.0</v>
      </c>
      <c r="EB127" s="180">
        <v>328.69824</v>
      </c>
      <c r="EC127" s="180">
        <v>0.0</v>
      </c>
      <c r="ED127" s="180">
        <v>0.0</v>
      </c>
      <c r="EE127" s="180">
        <v>0.0</v>
      </c>
      <c r="EF127" s="180">
        <v>0.0</v>
      </c>
      <c r="EG127" s="180">
        <v>0.0</v>
      </c>
      <c r="EH127" s="180">
        <v>0.0</v>
      </c>
      <c r="EI127" s="180">
        <v>0.0</v>
      </c>
      <c r="EJ127" s="180">
        <v>0.0</v>
      </c>
      <c r="EK127" s="375">
        <v>0.0</v>
      </c>
      <c r="EL127" s="50">
        <v>1811127.0</v>
      </c>
      <c r="EM127" s="376">
        <f t="shared" si="1"/>
        <v>2029.638</v>
      </c>
    </row>
    <row r="128">
      <c r="A128" s="50">
        <v>1811128.0</v>
      </c>
      <c r="B128" s="374">
        <v>0.0</v>
      </c>
      <c r="C128" s="180">
        <v>0.0</v>
      </c>
      <c r="D128" s="180">
        <v>0.0</v>
      </c>
      <c r="E128" s="180">
        <v>0.0</v>
      </c>
      <c r="F128" s="180">
        <v>0.0</v>
      </c>
      <c r="G128" s="180">
        <v>0.0</v>
      </c>
      <c r="H128" s="180">
        <v>0.0</v>
      </c>
      <c r="I128" s="180">
        <v>0.0</v>
      </c>
      <c r="J128" s="180">
        <v>0.0</v>
      </c>
      <c r="K128" s="180">
        <v>0.0</v>
      </c>
      <c r="L128" s="180">
        <v>0.0</v>
      </c>
      <c r="M128" s="180">
        <v>0.0</v>
      </c>
      <c r="N128" s="180">
        <v>0.0</v>
      </c>
      <c r="O128" s="180">
        <v>0.0</v>
      </c>
      <c r="P128" s="180">
        <v>0.0</v>
      </c>
      <c r="Q128" s="180">
        <v>0.0</v>
      </c>
      <c r="R128" s="180">
        <v>0.0</v>
      </c>
      <c r="S128" s="180">
        <v>0.0</v>
      </c>
      <c r="T128" s="180">
        <v>0.0</v>
      </c>
      <c r="U128" s="180">
        <v>0.0</v>
      </c>
      <c r="V128" s="180">
        <v>0.0</v>
      </c>
      <c r="W128" s="180">
        <v>0.0</v>
      </c>
      <c r="X128" s="180">
        <v>0.0</v>
      </c>
      <c r="Y128" s="180">
        <v>0.0</v>
      </c>
      <c r="Z128" s="180">
        <v>0.0</v>
      </c>
      <c r="AA128" s="180">
        <v>0.0</v>
      </c>
      <c r="AB128" s="180">
        <v>0.0</v>
      </c>
      <c r="AC128" s="180">
        <v>0.0</v>
      </c>
      <c r="AD128" s="180">
        <v>0.0</v>
      </c>
      <c r="AE128" s="180">
        <v>0.0</v>
      </c>
      <c r="AF128" s="180">
        <v>0.0</v>
      </c>
      <c r="AG128" s="180">
        <v>229.2381</v>
      </c>
      <c r="AH128" s="180">
        <v>0.0</v>
      </c>
      <c r="AI128" s="180">
        <v>0.0</v>
      </c>
      <c r="AJ128" s="180">
        <v>0.0</v>
      </c>
      <c r="AK128" s="180">
        <v>0.0</v>
      </c>
      <c r="AL128" s="180">
        <v>0.0</v>
      </c>
      <c r="AM128" s="180">
        <v>0.0</v>
      </c>
      <c r="AN128" s="180">
        <v>0.0</v>
      </c>
      <c r="AO128" s="180">
        <v>235.51164000000003</v>
      </c>
      <c r="AP128" s="180">
        <v>0.0</v>
      </c>
      <c r="AQ128" s="180">
        <v>0.0</v>
      </c>
      <c r="AR128" s="180">
        <v>0.0</v>
      </c>
      <c r="AS128" s="180">
        <v>0.0</v>
      </c>
      <c r="AT128" s="180">
        <v>0.0</v>
      </c>
      <c r="AU128" s="180">
        <v>0.0</v>
      </c>
      <c r="AV128" s="180">
        <v>0.0</v>
      </c>
      <c r="AW128" s="180">
        <v>0.0</v>
      </c>
      <c r="AX128" s="180">
        <v>0.0</v>
      </c>
      <c r="AY128" s="180">
        <v>0.0</v>
      </c>
      <c r="AZ128" s="180">
        <v>0.0</v>
      </c>
      <c r="BA128" s="180">
        <v>0.0</v>
      </c>
      <c r="BB128" s="180">
        <v>0.0</v>
      </c>
      <c r="BC128" s="180">
        <v>0.0</v>
      </c>
      <c r="BD128" s="180">
        <v>0.0</v>
      </c>
      <c r="BE128" s="180">
        <v>132.3504</v>
      </c>
      <c r="BF128" s="180">
        <v>0.0</v>
      </c>
      <c r="BG128" s="180">
        <v>0.0</v>
      </c>
      <c r="BH128" s="180">
        <v>0.0</v>
      </c>
      <c r="BI128" s="180">
        <v>0.0</v>
      </c>
      <c r="BJ128" s="180">
        <v>0.0</v>
      </c>
      <c r="BK128" s="180">
        <v>0.0</v>
      </c>
      <c r="BL128" s="180">
        <v>0.0</v>
      </c>
      <c r="BM128" s="180">
        <v>0.0</v>
      </c>
      <c r="BN128" s="180">
        <v>0.0</v>
      </c>
      <c r="BO128" s="180">
        <v>0.0</v>
      </c>
      <c r="BP128" s="180">
        <v>0.0</v>
      </c>
      <c r="BQ128" s="180">
        <v>0.0</v>
      </c>
      <c r="BR128" s="180">
        <v>0.0</v>
      </c>
      <c r="BS128" s="180">
        <v>0.0</v>
      </c>
      <c r="BT128" s="180">
        <v>0.0</v>
      </c>
      <c r="BU128" s="180">
        <v>0.0</v>
      </c>
      <c r="BV128" s="180">
        <v>0.0</v>
      </c>
      <c r="BW128" s="180">
        <v>0.0</v>
      </c>
      <c r="BX128" s="180">
        <v>0.0</v>
      </c>
      <c r="BY128" s="180">
        <v>0.0</v>
      </c>
      <c r="BZ128" s="180">
        <v>0.0</v>
      </c>
      <c r="CA128" s="180">
        <v>0.0</v>
      </c>
      <c r="CB128" s="180">
        <v>0.0</v>
      </c>
      <c r="CC128" s="180">
        <v>0.0</v>
      </c>
      <c r="CD128" s="180">
        <v>0.0</v>
      </c>
      <c r="CE128" s="180">
        <v>0.0</v>
      </c>
      <c r="CF128" s="180">
        <v>0.0</v>
      </c>
      <c r="CG128" s="180">
        <v>0.0</v>
      </c>
      <c r="CH128" s="180">
        <v>0.0</v>
      </c>
      <c r="CI128" s="180">
        <v>0.0</v>
      </c>
      <c r="CJ128" s="180">
        <v>217.94662499999998</v>
      </c>
      <c r="CK128" s="180">
        <v>0.0</v>
      </c>
      <c r="CL128" s="180">
        <v>0.0</v>
      </c>
      <c r="CM128" s="180">
        <v>0.0</v>
      </c>
      <c r="CN128" s="180">
        <v>0.0</v>
      </c>
      <c r="CO128" s="180">
        <v>0.0</v>
      </c>
      <c r="CP128" s="180">
        <v>0.0</v>
      </c>
      <c r="CQ128" s="180">
        <v>0.0</v>
      </c>
      <c r="CR128" s="180">
        <v>0.0</v>
      </c>
      <c r="CS128" s="180">
        <v>0.0</v>
      </c>
      <c r="CT128" s="180">
        <v>106.97778</v>
      </c>
      <c r="CU128" s="180">
        <v>0.0</v>
      </c>
      <c r="CV128" s="180">
        <v>0.0</v>
      </c>
      <c r="CW128" s="180">
        <v>0.0</v>
      </c>
      <c r="CX128" s="180">
        <v>0.0</v>
      </c>
      <c r="CY128" s="180">
        <v>0.0</v>
      </c>
      <c r="CZ128" s="180">
        <v>0.0</v>
      </c>
      <c r="DA128" s="180">
        <v>0.0</v>
      </c>
      <c r="DB128" s="180">
        <v>0.0</v>
      </c>
      <c r="DC128" s="180">
        <v>88.2336</v>
      </c>
      <c r="DD128" s="180">
        <v>0.0</v>
      </c>
      <c r="DE128" s="180">
        <v>0.0</v>
      </c>
      <c r="DF128" s="180">
        <v>0.0</v>
      </c>
      <c r="DG128" s="180">
        <v>0.0</v>
      </c>
      <c r="DH128" s="180">
        <v>0.0</v>
      </c>
      <c r="DI128" s="180">
        <v>0.0</v>
      </c>
      <c r="DJ128" s="180">
        <v>0.0</v>
      </c>
      <c r="DK128" s="180">
        <v>134.9712</v>
      </c>
      <c r="DL128" s="180">
        <v>0.0</v>
      </c>
      <c r="DM128" s="180">
        <v>0.0</v>
      </c>
      <c r="DN128" s="180">
        <v>0.0</v>
      </c>
      <c r="DO128" s="180">
        <v>0.0</v>
      </c>
      <c r="DP128" s="180">
        <v>0.0</v>
      </c>
      <c r="DQ128" s="180">
        <v>207.558</v>
      </c>
      <c r="DR128" s="180">
        <v>0.0</v>
      </c>
      <c r="DS128" s="180">
        <v>0.0</v>
      </c>
      <c r="DT128" s="180">
        <v>0.0</v>
      </c>
      <c r="DU128" s="180">
        <v>0.0</v>
      </c>
      <c r="DV128" s="180">
        <v>0.0</v>
      </c>
      <c r="DW128" s="180">
        <v>228.3021</v>
      </c>
      <c r="DX128" s="180">
        <v>0.0</v>
      </c>
      <c r="DY128" s="180">
        <v>0.0</v>
      </c>
      <c r="DZ128" s="180">
        <v>0.0</v>
      </c>
      <c r="EA128" s="180">
        <v>0.0</v>
      </c>
      <c r="EB128" s="180">
        <v>306.63360000000006</v>
      </c>
      <c r="EC128" s="180">
        <v>0.0</v>
      </c>
      <c r="ED128" s="180">
        <v>0.0</v>
      </c>
      <c r="EE128" s="180">
        <v>0.0</v>
      </c>
      <c r="EF128" s="180">
        <v>0.0</v>
      </c>
      <c r="EG128" s="180">
        <v>0.0</v>
      </c>
      <c r="EH128" s="180">
        <v>0.0</v>
      </c>
      <c r="EI128" s="180">
        <v>0.0</v>
      </c>
      <c r="EJ128" s="180">
        <v>0.0</v>
      </c>
      <c r="EK128" s="375">
        <v>0.0</v>
      </c>
      <c r="EL128" s="50">
        <v>1811128.0</v>
      </c>
      <c r="EM128" s="376">
        <f t="shared" si="1"/>
        <v>1887.723045</v>
      </c>
    </row>
    <row r="129">
      <c r="A129" s="50">
        <v>1811129.0</v>
      </c>
      <c r="B129" s="374">
        <v>0.0</v>
      </c>
      <c r="C129" s="180">
        <v>0.0</v>
      </c>
      <c r="D129" s="180">
        <v>0.0</v>
      </c>
      <c r="E129" s="180">
        <v>0.0</v>
      </c>
      <c r="F129" s="180">
        <v>0.0</v>
      </c>
      <c r="G129" s="180">
        <v>0.0</v>
      </c>
      <c r="H129" s="180">
        <v>0.0</v>
      </c>
      <c r="I129" s="180">
        <v>0.0</v>
      </c>
      <c r="J129" s="180">
        <v>0.0</v>
      </c>
      <c r="K129" s="180">
        <v>0.0</v>
      </c>
      <c r="L129" s="180">
        <v>0.0</v>
      </c>
      <c r="M129" s="180">
        <v>0.0</v>
      </c>
      <c r="N129" s="180">
        <v>0.0</v>
      </c>
      <c r="O129" s="180">
        <v>0.0</v>
      </c>
      <c r="P129" s="180">
        <v>0.0</v>
      </c>
      <c r="Q129" s="180">
        <v>0.0</v>
      </c>
      <c r="R129" s="180">
        <v>0.0</v>
      </c>
      <c r="S129" s="180">
        <v>0.0</v>
      </c>
      <c r="T129" s="180">
        <v>0.0</v>
      </c>
      <c r="U129" s="180">
        <v>0.0</v>
      </c>
      <c r="V129" s="180">
        <v>0.0</v>
      </c>
      <c r="W129" s="180">
        <v>0.0</v>
      </c>
      <c r="X129" s="180">
        <v>0.0</v>
      </c>
      <c r="Y129" s="180">
        <v>0.0</v>
      </c>
      <c r="Z129" s="180">
        <v>0.0</v>
      </c>
      <c r="AA129" s="180">
        <v>0.0</v>
      </c>
      <c r="AB129" s="180">
        <v>0.0</v>
      </c>
      <c r="AC129" s="180">
        <v>0.0</v>
      </c>
      <c r="AD129" s="180">
        <v>0.0</v>
      </c>
      <c r="AE129" s="180">
        <v>0.0</v>
      </c>
      <c r="AF129" s="180">
        <v>0.0</v>
      </c>
      <c r="AG129" s="180">
        <v>2465.1081000000004</v>
      </c>
      <c r="AH129" s="180">
        <v>0.0</v>
      </c>
      <c r="AI129" s="180">
        <v>0.0</v>
      </c>
      <c r="AJ129" s="180">
        <v>0.0</v>
      </c>
      <c r="AK129" s="180">
        <v>0.0</v>
      </c>
      <c r="AL129" s="180">
        <v>0.0</v>
      </c>
      <c r="AM129" s="180">
        <v>0.0</v>
      </c>
      <c r="AN129" s="180">
        <v>0.0</v>
      </c>
      <c r="AO129" s="180">
        <v>2531.00484</v>
      </c>
      <c r="AP129" s="180">
        <v>0.0</v>
      </c>
      <c r="AQ129" s="180">
        <v>0.0</v>
      </c>
      <c r="AR129" s="180">
        <v>0.0</v>
      </c>
      <c r="AS129" s="180">
        <v>0.0</v>
      </c>
      <c r="AT129" s="180">
        <v>0.0</v>
      </c>
      <c r="AU129" s="180">
        <v>0.0</v>
      </c>
      <c r="AV129" s="180">
        <v>0.0</v>
      </c>
      <c r="AW129" s="180">
        <v>0.0</v>
      </c>
      <c r="AX129" s="180">
        <v>0.0</v>
      </c>
      <c r="AY129" s="180">
        <v>0.0</v>
      </c>
      <c r="AZ129" s="180">
        <v>0.0</v>
      </c>
      <c r="BA129" s="180">
        <v>0.0</v>
      </c>
      <c r="BB129" s="180">
        <v>0.0</v>
      </c>
      <c r="BC129" s="180">
        <v>0.0</v>
      </c>
      <c r="BD129" s="180">
        <v>0.0</v>
      </c>
      <c r="BE129" s="180">
        <v>1422.7667999999999</v>
      </c>
      <c r="BF129" s="180">
        <v>0.0</v>
      </c>
      <c r="BG129" s="180">
        <v>0.0</v>
      </c>
      <c r="BH129" s="180">
        <v>0.0</v>
      </c>
      <c r="BI129" s="180">
        <v>0.0</v>
      </c>
      <c r="BJ129" s="180">
        <v>0.0</v>
      </c>
      <c r="BK129" s="180">
        <v>0.0</v>
      </c>
      <c r="BL129" s="180">
        <v>0.0</v>
      </c>
      <c r="BM129" s="180">
        <v>0.0</v>
      </c>
      <c r="BN129" s="180">
        <v>0.0</v>
      </c>
      <c r="BO129" s="180">
        <v>0.0</v>
      </c>
      <c r="BP129" s="180">
        <v>0.0</v>
      </c>
      <c r="BQ129" s="180">
        <v>0.0</v>
      </c>
      <c r="BR129" s="180">
        <v>0.0</v>
      </c>
      <c r="BS129" s="180">
        <v>0.0</v>
      </c>
      <c r="BT129" s="180">
        <v>0.0</v>
      </c>
      <c r="BU129" s="180">
        <v>0.0</v>
      </c>
      <c r="BV129" s="180">
        <v>0.0</v>
      </c>
      <c r="BW129" s="180">
        <v>0.0</v>
      </c>
      <c r="BX129" s="180">
        <v>0.0</v>
      </c>
      <c r="BY129" s="180">
        <v>0.0</v>
      </c>
      <c r="BZ129" s="180">
        <v>0.0</v>
      </c>
      <c r="CA129" s="180">
        <v>0.0</v>
      </c>
      <c r="CB129" s="180">
        <v>0.0</v>
      </c>
      <c r="CC129" s="180">
        <v>0.0</v>
      </c>
      <c r="CD129" s="180">
        <v>0.0</v>
      </c>
      <c r="CE129" s="180">
        <v>0.0</v>
      </c>
      <c r="CF129" s="180">
        <v>0.0</v>
      </c>
      <c r="CG129" s="180">
        <v>0.0</v>
      </c>
      <c r="CH129" s="180">
        <v>0.0</v>
      </c>
      <c r="CI129" s="180">
        <v>2514.5932500000004</v>
      </c>
      <c r="CJ129" s="180">
        <v>0.0</v>
      </c>
      <c r="CK129" s="180">
        <v>0.0</v>
      </c>
      <c r="CL129" s="180">
        <v>0.0</v>
      </c>
      <c r="CM129" s="180">
        <v>0.0</v>
      </c>
      <c r="CN129" s="180">
        <v>0.0</v>
      </c>
      <c r="CO129" s="180">
        <v>0.0</v>
      </c>
      <c r="CP129" s="180">
        <v>0.0</v>
      </c>
      <c r="CQ129" s="180">
        <v>0.0</v>
      </c>
      <c r="CR129" s="180">
        <v>0.0</v>
      </c>
      <c r="CS129" s="180">
        <v>0.0</v>
      </c>
      <c r="CT129" s="180">
        <v>1150.3837800000001</v>
      </c>
      <c r="CU129" s="180">
        <v>0.0</v>
      </c>
      <c r="CV129" s="180">
        <v>0.0</v>
      </c>
      <c r="CW129" s="180">
        <v>0.0</v>
      </c>
      <c r="CX129" s="180">
        <v>0.0</v>
      </c>
      <c r="CY129" s="180">
        <v>0.0</v>
      </c>
      <c r="CZ129" s="180">
        <v>0.0</v>
      </c>
      <c r="DA129" s="180">
        <v>0.0</v>
      </c>
      <c r="DB129" s="180">
        <v>0.0</v>
      </c>
      <c r="DC129" s="180">
        <v>948.5112</v>
      </c>
      <c r="DD129" s="180">
        <v>0.0</v>
      </c>
      <c r="DE129" s="180">
        <v>0.0</v>
      </c>
      <c r="DF129" s="180">
        <v>0.0</v>
      </c>
      <c r="DG129" s="180">
        <v>0.0</v>
      </c>
      <c r="DH129" s="180">
        <v>0.0</v>
      </c>
      <c r="DI129" s="180">
        <v>0.0</v>
      </c>
      <c r="DJ129" s="180">
        <v>0.0</v>
      </c>
      <c r="DK129" s="180">
        <v>1450.9404</v>
      </c>
      <c r="DL129" s="180">
        <v>0.0</v>
      </c>
      <c r="DM129" s="180">
        <v>0.0</v>
      </c>
      <c r="DN129" s="180">
        <v>0.0</v>
      </c>
      <c r="DO129" s="180">
        <v>0.0</v>
      </c>
      <c r="DP129" s="180">
        <v>0.0</v>
      </c>
      <c r="DQ129" s="180">
        <v>2230.488</v>
      </c>
      <c r="DR129" s="180">
        <v>0.0</v>
      </c>
      <c r="DS129" s="180">
        <v>0.0</v>
      </c>
      <c r="DT129" s="180">
        <v>0.0</v>
      </c>
      <c r="DU129" s="180">
        <v>0.0</v>
      </c>
      <c r="DV129" s="180">
        <v>0.0</v>
      </c>
      <c r="DW129" s="180">
        <v>2453.5251</v>
      </c>
      <c r="DX129" s="180">
        <v>0.0</v>
      </c>
      <c r="DY129" s="180">
        <v>0.0</v>
      </c>
      <c r="DZ129" s="180">
        <v>0.0</v>
      </c>
      <c r="EA129" s="180">
        <v>0.0</v>
      </c>
      <c r="EB129" s="180">
        <v>3296.3923200000004</v>
      </c>
      <c r="EC129" s="180">
        <v>0.0</v>
      </c>
      <c r="ED129" s="180">
        <v>0.0</v>
      </c>
      <c r="EE129" s="180">
        <v>0.0</v>
      </c>
      <c r="EF129" s="180">
        <v>0.0</v>
      </c>
      <c r="EG129" s="180">
        <v>0.0</v>
      </c>
      <c r="EH129" s="180">
        <v>0.0</v>
      </c>
      <c r="EI129" s="180">
        <v>0.0</v>
      </c>
      <c r="EJ129" s="180">
        <v>0.0</v>
      </c>
      <c r="EK129" s="375">
        <v>0.0</v>
      </c>
      <c r="EL129" s="50">
        <v>1811129.0</v>
      </c>
      <c r="EM129" s="376">
        <f t="shared" si="1"/>
        <v>20463.71379</v>
      </c>
    </row>
    <row r="130">
      <c r="A130" s="50">
        <v>1811130.0</v>
      </c>
      <c r="B130" s="374">
        <v>0.0</v>
      </c>
      <c r="C130" s="180">
        <v>0.0</v>
      </c>
      <c r="D130" s="180">
        <v>0.0</v>
      </c>
      <c r="E130" s="180">
        <v>0.0</v>
      </c>
      <c r="F130" s="180">
        <v>0.0</v>
      </c>
      <c r="G130" s="180">
        <v>0.0</v>
      </c>
      <c r="H130" s="180">
        <v>0.0</v>
      </c>
      <c r="I130" s="180">
        <v>0.0</v>
      </c>
      <c r="J130" s="180">
        <v>0.0</v>
      </c>
      <c r="K130" s="180">
        <v>0.0</v>
      </c>
      <c r="L130" s="180">
        <v>0.0</v>
      </c>
      <c r="M130" s="180">
        <v>0.0</v>
      </c>
      <c r="N130" s="180">
        <v>0.0</v>
      </c>
      <c r="O130" s="180">
        <v>0.0</v>
      </c>
      <c r="P130" s="180">
        <v>0.0</v>
      </c>
      <c r="Q130" s="180">
        <v>0.0</v>
      </c>
      <c r="R130" s="180">
        <v>0.0</v>
      </c>
      <c r="S130" s="180">
        <v>0.0</v>
      </c>
      <c r="T130" s="180">
        <v>0.0</v>
      </c>
      <c r="U130" s="180">
        <v>0.0</v>
      </c>
      <c r="V130" s="180">
        <v>0.0</v>
      </c>
      <c r="W130" s="180">
        <v>0.0</v>
      </c>
      <c r="X130" s="180">
        <v>0.0</v>
      </c>
      <c r="Y130" s="180">
        <v>0.0</v>
      </c>
      <c r="Z130" s="180">
        <v>0.0</v>
      </c>
      <c r="AA130" s="180">
        <v>0.0</v>
      </c>
      <c r="AB130" s="180">
        <v>0.0</v>
      </c>
      <c r="AC130" s="180">
        <v>0.0</v>
      </c>
      <c r="AD130" s="180">
        <v>0.0</v>
      </c>
      <c r="AE130" s="180">
        <v>0.0</v>
      </c>
      <c r="AF130" s="180">
        <v>0.0</v>
      </c>
      <c r="AG130" s="180">
        <v>1253.07</v>
      </c>
      <c r="AH130" s="180">
        <v>0.0</v>
      </c>
      <c r="AI130" s="180">
        <v>0.0</v>
      </c>
      <c r="AJ130" s="180">
        <v>0.0</v>
      </c>
      <c r="AK130" s="180">
        <v>0.0</v>
      </c>
      <c r="AL130" s="180">
        <v>0.0</v>
      </c>
      <c r="AM130" s="180">
        <v>0.0</v>
      </c>
      <c r="AN130" s="180">
        <v>0.0</v>
      </c>
      <c r="AO130" s="180">
        <v>1286.3705400000001</v>
      </c>
      <c r="AP130" s="180">
        <v>0.0</v>
      </c>
      <c r="AQ130" s="180">
        <v>0.0</v>
      </c>
      <c r="AR130" s="180">
        <v>0.0</v>
      </c>
      <c r="AS130" s="180">
        <v>0.0</v>
      </c>
      <c r="AT130" s="180">
        <v>0.0</v>
      </c>
      <c r="AU130" s="180">
        <v>0.0</v>
      </c>
      <c r="AV130" s="180">
        <v>0.0</v>
      </c>
      <c r="AW130" s="180">
        <v>0.0</v>
      </c>
      <c r="AX130" s="180">
        <v>0.0</v>
      </c>
      <c r="AY130" s="180">
        <v>0.0</v>
      </c>
      <c r="AZ130" s="180">
        <v>0.0</v>
      </c>
      <c r="BA130" s="180">
        <v>0.0</v>
      </c>
      <c r="BB130" s="180">
        <v>0.0</v>
      </c>
      <c r="BC130" s="180">
        <v>0.0</v>
      </c>
      <c r="BD130" s="180">
        <v>0.0</v>
      </c>
      <c r="BE130" s="180">
        <v>0.0</v>
      </c>
      <c r="BF130" s="180">
        <v>751.88295</v>
      </c>
      <c r="BG130" s="180">
        <v>0.0</v>
      </c>
      <c r="BH130" s="180">
        <v>0.0</v>
      </c>
      <c r="BI130" s="180">
        <v>0.0</v>
      </c>
      <c r="BJ130" s="180">
        <v>0.0</v>
      </c>
      <c r="BK130" s="180">
        <v>0.0</v>
      </c>
      <c r="BL130" s="180">
        <v>0.0</v>
      </c>
      <c r="BM130" s="180">
        <v>0.0</v>
      </c>
      <c r="BN130" s="180">
        <v>0.0</v>
      </c>
      <c r="BO130" s="180">
        <v>0.0</v>
      </c>
      <c r="BP130" s="180">
        <v>0.0</v>
      </c>
      <c r="BQ130" s="180">
        <v>0.0</v>
      </c>
      <c r="BR130" s="180">
        <v>0.0</v>
      </c>
      <c r="BS130" s="180">
        <v>0.0</v>
      </c>
      <c r="BT130" s="180">
        <v>0.0</v>
      </c>
      <c r="BU130" s="180">
        <v>0.0</v>
      </c>
      <c r="BV130" s="180">
        <v>0.0</v>
      </c>
      <c r="BW130" s="180">
        <v>0.0</v>
      </c>
      <c r="BX130" s="180">
        <v>0.0</v>
      </c>
      <c r="BY130" s="180">
        <v>0.0</v>
      </c>
      <c r="BZ130" s="180">
        <v>0.0</v>
      </c>
      <c r="CA130" s="180">
        <v>0.0</v>
      </c>
      <c r="CB130" s="180">
        <v>0.0</v>
      </c>
      <c r="CC130" s="180">
        <v>0.0</v>
      </c>
      <c r="CD130" s="180">
        <v>0.0</v>
      </c>
      <c r="CE130" s="180">
        <v>0.0</v>
      </c>
      <c r="CF130" s="180">
        <v>0.0</v>
      </c>
      <c r="CG130" s="180">
        <v>0.0</v>
      </c>
      <c r="CH130" s="180">
        <v>0.0</v>
      </c>
      <c r="CI130" s="180">
        <v>1278.11151</v>
      </c>
      <c r="CJ130" s="180">
        <v>0.0</v>
      </c>
      <c r="CK130" s="180">
        <v>0.0</v>
      </c>
      <c r="CL130" s="180">
        <v>0.0</v>
      </c>
      <c r="CM130" s="180">
        <v>0.0</v>
      </c>
      <c r="CN130" s="180">
        <v>0.0</v>
      </c>
      <c r="CO130" s="180">
        <v>0.0</v>
      </c>
      <c r="CP130" s="180">
        <v>0.0</v>
      </c>
      <c r="CQ130" s="180">
        <v>0.0</v>
      </c>
      <c r="CR130" s="180">
        <v>0.0</v>
      </c>
      <c r="CS130" s="180">
        <v>0.0</v>
      </c>
      <c r="CT130" s="180">
        <v>584.766</v>
      </c>
      <c r="CU130" s="180">
        <v>0.0</v>
      </c>
      <c r="CV130" s="180">
        <v>0.0</v>
      </c>
      <c r="CW130" s="180">
        <v>0.0</v>
      </c>
      <c r="CX130" s="180">
        <v>0.0</v>
      </c>
      <c r="CY130" s="180">
        <v>0.0</v>
      </c>
      <c r="CZ130" s="180">
        <v>0.0</v>
      </c>
      <c r="DA130" s="180">
        <v>0.0</v>
      </c>
      <c r="DB130" s="180">
        <v>0.0</v>
      </c>
      <c r="DC130" s="180">
        <v>482.1336</v>
      </c>
      <c r="DD130" s="180">
        <v>0.0</v>
      </c>
      <c r="DE130" s="180">
        <v>0.0</v>
      </c>
      <c r="DF130" s="180">
        <v>0.0</v>
      </c>
      <c r="DG130" s="180">
        <v>0.0</v>
      </c>
      <c r="DH130" s="180">
        <v>0.0</v>
      </c>
      <c r="DI130" s="180">
        <v>0.0</v>
      </c>
      <c r="DJ130" s="180">
        <v>0.0</v>
      </c>
      <c r="DK130" s="180">
        <v>737.56137</v>
      </c>
      <c r="DL130" s="180">
        <v>0.0</v>
      </c>
      <c r="DM130" s="180">
        <v>0.0</v>
      </c>
      <c r="DN130" s="180">
        <v>0.0</v>
      </c>
      <c r="DO130" s="180">
        <v>0.0</v>
      </c>
      <c r="DP130" s="180">
        <v>0.0</v>
      </c>
      <c r="DQ130" s="180">
        <v>1133.73</v>
      </c>
      <c r="DR130" s="180">
        <v>0.0</v>
      </c>
      <c r="DS130" s="180">
        <v>0.0</v>
      </c>
      <c r="DT130" s="180">
        <v>0.0</v>
      </c>
      <c r="DU130" s="180">
        <v>0.0</v>
      </c>
      <c r="DV130" s="180">
        <v>0.0</v>
      </c>
      <c r="DW130" s="180">
        <v>1246.9918499999999</v>
      </c>
      <c r="DX130" s="180">
        <v>0.0</v>
      </c>
      <c r="DY130" s="180">
        <v>0.0</v>
      </c>
      <c r="DZ130" s="180">
        <v>0.0</v>
      </c>
      <c r="EA130" s="180">
        <v>0.0</v>
      </c>
      <c r="EB130" s="180">
        <v>1675.6147200000003</v>
      </c>
      <c r="EC130" s="180">
        <v>0.0</v>
      </c>
      <c r="ED130" s="180">
        <v>0.0</v>
      </c>
      <c r="EE130" s="180">
        <v>0.0</v>
      </c>
      <c r="EF130" s="180">
        <v>0.0</v>
      </c>
      <c r="EG130" s="180">
        <v>0.0</v>
      </c>
      <c r="EH130" s="180">
        <v>0.0</v>
      </c>
      <c r="EI130" s="180">
        <v>0.0</v>
      </c>
      <c r="EJ130" s="180">
        <v>0.0</v>
      </c>
      <c r="EK130" s="375">
        <v>0.0</v>
      </c>
      <c r="EL130" s="50">
        <v>1811130.0</v>
      </c>
      <c r="EM130" s="376">
        <f t="shared" si="1"/>
        <v>10430.23254</v>
      </c>
    </row>
    <row r="131">
      <c r="A131" s="50">
        <v>1811131.0</v>
      </c>
      <c r="B131" s="374">
        <v>0.0</v>
      </c>
      <c r="C131" s="180">
        <v>0.0</v>
      </c>
      <c r="D131" s="180">
        <v>0.0</v>
      </c>
      <c r="E131" s="180">
        <v>0.0</v>
      </c>
      <c r="F131" s="180">
        <v>0.0</v>
      </c>
      <c r="G131" s="180">
        <v>0.0</v>
      </c>
      <c r="H131" s="180">
        <v>0.0</v>
      </c>
      <c r="I131" s="180">
        <v>0.0</v>
      </c>
      <c r="J131" s="180">
        <v>0.0</v>
      </c>
      <c r="K131" s="180">
        <v>0.0</v>
      </c>
      <c r="L131" s="180">
        <v>0.0</v>
      </c>
      <c r="M131" s="180">
        <v>0.0</v>
      </c>
      <c r="N131" s="180">
        <v>0.0</v>
      </c>
      <c r="O131" s="180">
        <v>0.0</v>
      </c>
      <c r="P131" s="180">
        <v>0.0</v>
      </c>
      <c r="Q131" s="180">
        <v>0.0</v>
      </c>
      <c r="R131" s="180">
        <v>0.0</v>
      </c>
      <c r="S131" s="180">
        <v>0.0</v>
      </c>
      <c r="T131" s="180">
        <v>0.0</v>
      </c>
      <c r="U131" s="180">
        <v>0.0</v>
      </c>
      <c r="V131" s="180">
        <v>0.0</v>
      </c>
      <c r="W131" s="180">
        <v>0.0</v>
      </c>
      <c r="X131" s="180">
        <v>0.0</v>
      </c>
      <c r="Y131" s="180">
        <v>0.0</v>
      </c>
      <c r="Z131" s="180">
        <v>0.0</v>
      </c>
      <c r="AA131" s="180">
        <v>0.0</v>
      </c>
      <c r="AB131" s="180">
        <v>0.0</v>
      </c>
      <c r="AC131" s="180">
        <v>0.0</v>
      </c>
      <c r="AD131" s="180">
        <v>0.0</v>
      </c>
      <c r="AE131" s="180">
        <v>0.0</v>
      </c>
      <c r="AF131" s="180">
        <v>0.0</v>
      </c>
      <c r="AG131" s="180">
        <v>982.8</v>
      </c>
      <c r="AH131" s="180">
        <v>0.0</v>
      </c>
      <c r="AI131" s="180">
        <v>0.0</v>
      </c>
      <c r="AJ131" s="180">
        <v>0.0</v>
      </c>
      <c r="AK131" s="180">
        <v>0.0</v>
      </c>
      <c r="AL131" s="180">
        <v>0.0</v>
      </c>
      <c r="AM131" s="180">
        <v>0.0</v>
      </c>
      <c r="AN131" s="180">
        <v>0.0</v>
      </c>
      <c r="AO131" s="180">
        <v>1009.1226600000001</v>
      </c>
      <c r="AP131" s="180">
        <v>0.0</v>
      </c>
      <c r="AQ131" s="180">
        <v>0.0</v>
      </c>
      <c r="AR131" s="180">
        <v>0.0</v>
      </c>
      <c r="AS131" s="180">
        <v>0.0</v>
      </c>
      <c r="AT131" s="180">
        <v>0.0</v>
      </c>
      <c r="AU131" s="180">
        <v>0.0</v>
      </c>
      <c r="AV131" s="180">
        <v>0.0</v>
      </c>
      <c r="AW131" s="180">
        <v>0.0</v>
      </c>
      <c r="AX131" s="180">
        <v>0.0</v>
      </c>
      <c r="AY131" s="180">
        <v>0.0</v>
      </c>
      <c r="AZ131" s="180">
        <v>0.0</v>
      </c>
      <c r="BA131" s="180">
        <v>0.0</v>
      </c>
      <c r="BB131" s="180">
        <v>0.0</v>
      </c>
      <c r="BC131" s="180">
        <v>0.0</v>
      </c>
      <c r="BD131" s="180">
        <v>0.0</v>
      </c>
      <c r="BE131" s="180">
        <v>0.0</v>
      </c>
      <c r="BF131" s="180">
        <v>589.63905</v>
      </c>
      <c r="BG131" s="180">
        <v>0.0</v>
      </c>
      <c r="BH131" s="180">
        <v>0.0</v>
      </c>
      <c r="BI131" s="180">
        <v>0.0</v>
      </c>
      <c r="BJ131" s="180">
        <v>0.0</v>
      </c>
      <c r="BK131" s="180">
        <v>0.0</v>
      </c>
      <c r="BL131" s="180">
        <v>0.0</v>
      </c>
      <c r="BM131" s="180">
        <v>0.0</v>
      </c>
      <c r="BN131" s="180">
        <v>0.0</v>
      </c>
      <c r="BO131" s="180">
        <v>0.0</v>
      </c>
      <c r="BP131" s="180">
        <v>0.0</v>
      </c>
      <c r="BQ131" s="180">
        <v>0.0</v>
      </c>
      <c r="BR131" s="180">
        <v>0.0</v>
      </c>
      <c r="BS131" s="180">
        <v>0.0</v>
      </c>
      <c r="BT131" s="180">
        <v>0.0</v>
      </c>
      <c r="BU131" s="180">
        <v>0.0</v>
      </c>
      <c r="BV131" s="180">
        <v>0.0</v>
      </c>
      <c r="BW131" s="180">
        <v>0.0</v>
      </c>
      <c r="BX131" s="180">
        <v>0.0</v>
      </c>
      <c r="BY131" s="180">
        <v>0.0</v>
      </c>
      <c r="BZ131" s="180">
        <v>0.0</v>
      </c>
      <c r="CA131" s="180">
        <v>0.0</v>
      </c>
      <c r="CB131" s="180">
        <v>0.0</v>
      </c>
      <c r="CC131" s="180">
        <v>0.0</v>
      </c>
      <c r="CD131" s="180">
        <v>0.0</v>
      </c>
      <c r="CE131" s="180">
        <v>0.0</v>
      </c>
      <c r="CF131" s="180">
        <v>0.0</v>
      </c>
      <c r="CG131" s="180">
        <v>0.0</v>
      </c>
      <c r="CH131" s="180">
        <v>0.0</v>
      </c>
      <c r="CI131" s="180">
        <v>1002.47589</v>
      </c>
      <c r="CJ131" s="180">
        <v>0.0</v>
      </c>
      <c r="CK131" s="180">
        <v>0.0</v>
      </c>
      <c r="CL131" s="180">
        <v>0.0</v>
      </c>
      <c r="CM131" s="180">
        <v>0.0</v>
      </c>
      <c r="CN131" s="180">
        <v>0.0</v>
      </c>
      <c r="CO131" s="180">
        <v>0.0</v>
      </c>
      <c r="CP131" s="180">
        <v>0.0</v>
      </c>
      <c r="CQ131" s="180">
        <v>0.0</v>
      </c>
      <c r="CR131" s="180">
        <v>0.0</v>
      </c>
      <c r="CS131" s="180">
        <v>0.0</v>
      </c>
      <c r="CT131" s="180">
        <v>458.64</v>
      </c>
      <c r="CU131" s="180">
        <v>0.0</v>
      </c>
      <c r="CV131" s="180">
        <v>0.0</v>
      </c>
      <c r="CW131" s="180">
        <v>0.0</v>
      </c>
      <c r="CX131" s="180">
        <v>0.0</v>
      </c>
      <c r="CY131" s="180">
        <v>0.0</v>
      </c>
      <c r="CZ131" s="180">
        <v>0.0</v>
      </c>
      <c r="DA131" s="180">
        <v>0.0</v>
      </c>
      <c r="DB131" s="180">
        <v>0.0</v>
      </c>
      <c r="DC131" s="180">
        <v>378.14400000000006</v>
      </c>
      <c r="DD131" s="180">
        <v>0.0</v>
      </c>
      <c r="DE131" s="180">
        <v>0.0</v>
      </c>
      <c r="DF131" s="180">
        <v>0.0</v>
      </c>
      <c r="DG131" s="180">
        <v>0.0</v>
      </c>
      <c r="DH131" s="180">
        <v>0.0</v>
      </c>
      <c r="DI131" s="180">
        <v>0.0</v>
      </c>
      <c r="DJ131" s="180">
        <v>0.0</v>
      </c>
      <c r="DK131" s="180">
        <v>578.40783</v>
      </c>
      <c r="DL131" s="180">
        <v>0.0</v>
      </c>
      <c r="DM131" s="180">
        <v>0.0</v>
      </c>
      <c r="DN131" s="180">
        <v>0.0</v>
      </c>
      <c r="DO131" s="180">
        <v>0.0</v>
      </c>
      <c r="DP131" s="180">
        <v>0.0</v>
      </c>
      <c r="DQ131" s="180">
        <v>889.1999999999999</v>
      </c>
      <c r="DR131" s="180">
        <v>0.0</v>
      </c>
      <c r="DS131" s="180">
        <v>0.0</v>
      </c>
      <c r="DT131" s="180">
        <v>0.0</v>
      </c>
      <c r="DU131" s="180">
        <v>0.0</v>
      </c>
      <c r="DV131" s="180">
        <v>0.0</v>
      </c>
      <c r="DW131" s="180">
        <v>978.23115</v>
      </c>
      <c r="DX131" s="180">
        <v>0.0</v>
      </c>
      <c r="DY131" s="180">
        <v>0.0</v>
      </c>
      <c r="DZ131" s="180">
        <v>0.0</v>
      </c>
      <c r="EA131" s="180">
        <v>0.0</v>
      </c>
      <c r="EB131" s="180">
        <v>1314.144</v>
      </c>
      <c r="EC131" s="180">
        <v>0.0</v>
      </c>
      <c r="ED131" s="180">
        <v>0.0</v>
      </c>
      <c r="EE131" s="180">
        <v>0.0</v>
      </c>
      <c r="EF131" s="180">
        <v>0.0</v>
      </c>
      <c r="EG131" s="180">
        <v>0.0</v>
      </c>
      <c r="EH131" s="180">
        <v>0.0</v>
      </c>
      <c r="EI131" s="180">
        <v>0.0</v>
      </c>
      <c r="EJ131" s="180">
        <v>0.0</v>
      </c>
      <c r="EK131" s="375">
        <v>0.0</v>
      </c>
      <c r="EL131" s="50">
        <v>1811131.0</v>
      </c>
      <c r="EM131" s="376">
        <f t="shared" si="1"/>
        <v>8180.80458</v>
      </c>
    </row>
    <row r="132">
      <c r="A132" s="50">
        <v>1811132.0</v>
      </c>
      <c r="B132" s="374">
        <v>0.0</v>
      </c>
      <c r="C132" s="180">
        <v>0.0</v>
      </c>
      <c r="D132" s="180">
        <v>0.0</v>
      </c>
      <c r="E132" s="180">
        <v>0.0</v>
      </c>
      <c r="F132" s="180">
        <v>0.0</v>
      </c>
      <c r="G132" s="180">
        <v>0.0</v>
      </c>
      <c r="H132" s="180">
        <v>0.0</v>
      </c>
      <c r="I132" s="180">
        <v>0.0</v>
      </c>
      <c r="J132" s="180">
        <v>0.0</v>
      </c>
      <c r="K132" s="180">
        <v>0.0</v>
      </c>
      <c r="L132" s="180">
        <v>0.0</v>
      </c>
      <c r="M132" s="180">
        <v>0.0</v>
      </c>
      <c r="N132" s="180">
        <v>0.0</v>
      </c>
      <c r="O132" s="180">
        <v>0.0</v>
      </c>
      <c r="P132" s="180">
        <v>0.0</v>
      </c>
      <c r="Q132" s="180">
        <v>0.0</v>
      </c>
      <c r="R132" s="180">
        <v>0.0</v>
      </c>
      <c r="S132" s="180">
        <v>0.0</v>
      </c>
      <c r="T132" s="180">
        <v>0.0</v>
      </c>
      <c r="U132" s="180">
        <v>0.0</v>
      </c>
      <c r="V132" s="180">
        <v>0.0</v>
      </c>
      <c r="W132" s="180">
        <v>0.0</v>
      </c>
      <c r="X132" s="180">
        <v>0.0</v>
      </c>
      <c r="Y132" s="180">
        <v>0.0</v>
      </c>
      <c r="Z132" s="180">
        <v>0.0</v>
      </c>
      <c r="AA132" s="180">
        <v>0.0</v>
      </c>
      <c r="AB132" s="180">
        <v>0.0</v>
      </c>
      <c r="AC132" s="180">
        <v>0.0</v>
      </c>
      <c r="AD132" s="180">
        <v>0.0</v>
      </c>
      <c r="AE132" s="180">
        <v>0.0</v>
      </c>
      <c r="AF132" s="180">
        <v>0.0</v>
      </c>
      <c r="AG132" s="180">
        <v>1212.0381</v>
      </c>
      <c r="AH132" s="180">
        <v>0.0</v>
      </c>
      <c r="AI132" s="180">
        <v>0.0</v>
      </c>
      <c r="AJ132" s="180">
        <v>0.0</v>
      </c>
      <c r="AK132" s="180">
        <v>0.0</v>
      </c>
      <c r="AL132" s="180">
        <v>0.0</v>
      </c>
      <c r="AM132" s="180">
        <v>0.0</v>
      </c>
      <c r="AN132" s="180">
        <v>0.0</v>
      </c>
      <c r="AO132" s="180">
        <v>1244.38587</v>
      </c>
      <c r="AP132" s="180">
        <v>0.0</v>
      </c>
      <c r="AQ132" s="180">
        <v>0.0</v>
      </c>
      <c r="AR132" s="180">
        <v>0.0</v>
      </c>
      <c r="AS132" s="180">
        <v>0.0</v>
      </c>
      <c r="AT132" s="180">
        <v>0.0</v>
      </c>
      <c r="AU132" s="180">
        <v>0.0</v>
      </c>
      <c r="AV132" s="180">
        <v>0.0</v>
      </c>
      <c r="AW132" s="180">
        <v>0.0</v>
      </c>
      <c r="AX132" s="180">
        <v>0.0</v>
      </c>
      <c r="AY132" s="180">
        <v>0.0</v>
      </c>
      <c r="AZ132" s="180">
        <v>0.0</v>
      </c>
      <c r="BA132" s="180">
        <v>0.0</v>
      </c>
      <c r="BB132" s="180">
        <v>0.0</v>
      </c>
      <c r="BC132" s="180">
        <v>0.0</v>
      </c>
      <c r="BD132" s="180">
        <v>0.0</v>
      </c>
      <c r="BE132" s="180">
        <v>0.0</v>
      </c>
      <c r="BF132" s="180">
        <v>727.23105</v>
      </c>
      <c r="BG132" s="180">
        <v>0.0</v>
      </c>
      <c r="BH132" s="180">
        <v>0.0</v>
      </c>
      <c r="BI132" s="180">
        <v>0.0</v>
      </c>
      <c r="BJ132" s="180">
        <v>0.0</v>
      </c>
      <c r="BK132" s="180">
        <v>0.0</v>
      </c>
      <c r="BL132" s="180">
        <v>0.0</v>
      </c>
      <c r="BM132" s="180">
        <v>0.0</v>
      </c>
      <c r="BN132" s="180">
        <v>0.0</v>
      </c>
      <c r="BO132" s="180">
        <v>0.0</v>
      </c>
      <c r="BP132" s="180">
        <v>0.0</v>
      </c>
      <c r="BQ132" s="180">
        <v>0.0</v>
      </c>
      <c r="BR132" s="180">
        <v>0.0</v>
      </c>
      <c r="BS132" s="180">
        <v>0.0</v>
      </c>
      <c r="BT132" s="180">
        <v>0.0</v>
      </c>
      <c r="BU132" s="180">
        <v>0.0</v>
      </c>
      <c r="BV132" s="180">
        <v>0.0</v>
      </c>
      <c r="BW132" s="180">
        <v>0.0</v>
      </c>
      <c r="BX132" s="180">
        <v>0.0</v>
      </c>
      <c r="BY132" s="180">
        <v>0.0</v>
      </c>
      <c r="BZ132" s="180">
        <v>0.0</v>
      </c>
      <c r="CA132" s="180">
        <v>0.0</v>
      </c>
      <c r="CB132" s="180">
        <v>0.0</v>
      </c>
      <c r="CC132" s="180">
        <v>0.0</v>
      </c>
      <c r="CD132" s="180">
        <v>0.0</v>
      </c>
      <c r="CE132" s="180">
        <v>0.0</v>
      </c>
      <c r="CF132" s="180">
        <v>0.0</v>
      </c>
      <c r="CG132" s="180">
        <v>0.0</v>
      </c>
      <c r="CH132" s="180">
        <v>0.0</v>
      </c>
      <c r="CI132" s="180">
        <v>1236.4817400000002</v>
      </c>
      <c r="CJ132" s="180">
        <v>0.0</v>
      </c>
      <c r="CK132" s="180">
        <v>0.0</v>
      </c>
      <c r="CL132" s="180">
        <v>0.0</v>
      </c>
      <c r="CM132" s="180">
        <v>0.0</v>
      </c>
      <c r="CN132" s="180">
        <v>0.0</v>
      </c>
      <c r="CO132" s="180">
        <v>0.0</v>
      </c>
      <c r="CP132" s="180">
        <v>0.0</v>
      </c>
      <c r="CQ132" s="180">
        <v>0.0</v>
      </c>
      <c r="CR132" s="180">
        <v>0.0</v>
      </c>
      <c r="CS132" s="180">
        <v>0.0</v>
      </c>
      <c r="CT132" s="180">
        <v>565.61778</v>
      </c>
      <c r="CU132" s="180">
        <v>0.0</v>
      </c>
      <c r="CV132" s="180">
        <v>0.0</v>
      </c>
      <c r="CW132" s="180">
        <v>0.0</v>
      </c>
      <c r="CX132" s="180">
        <v>0.0</v>
      </c>
      <c r="CY132" s="180">
        <v>0.0</v>
      </c>
      <c r="CZ132" s="180">
        <v>0.0</v>
      </c>
      <c r="DA132" s="180">
        <v>0.0</v>
      </c>
      <c r="DB132" s="180">
        <v>0.0</v>
      </c>
      <c r="DC132" s="180">
        <v>466.3776</v>
      </c>
      <c r="DD132" s="180">
        <v>0.0</v>
      </c>
      <c r="DE132" s="180">
        <v>0.0</v>
      </c>
      <c r="DF132" s="180">
        <v>0.0</v>
      </c>
      <c r="DG132" s="180">
        <v>0.0</v>
      </c>
      <c r="DH132" s="180">
        <v>0.0</v>
      </c>
      <c r="DI132" s="180">
        <v>0.0</v>
      </c>
      <c r="DJ132" s="180">
        <v>0.0</v>
      </c>
      <c r="DK132" s="180">
        <v>713.3790300000001</v>
      </c>
      <c r="DL132" s="180">
        <v>0.0</v>
      </c>
      <c r="DM132" s="180">
        <v>0.0</v>
      </c>
      <c r="DN132" s="180">
        <v>0.0</v>
      </c>
      <c r="DO132" s="180">
        <v>0.0</v>
      </c>
      <c r="DP132" s="180">
        <v>0.0</v>
      </c>
      <c r="DQ132" s="180">
        <v>1096.758</v>
      </c>
      <c r="DR132" s="180">
        <v>0.0</v>
      </c>
      <c r="DS132" s="180">
        <v>0.0</v>
      </c>
      <c r="DT132" s="180">
        <v>0.0</v>
      </c>
      <c r="DU132" s="180">
        <v>0.0</v>
      </c>
      <c r="DV132" s="180">
        <v>0.0</v>
      </c>
      <c r="DW132" s="180">
        <v>1206.2924249999999</v>
      </c>
      <c r="DX132" s="180">
        <v>0.0</v>
      </c>
      <c r="DY132" s="180">
        <v>0.0</v>
      </c>
      <c r="DZ132" s="180">
        <v>0.0</v>
      </c>
      <c r="EA132" s="180">
        <v>0.0</v>
      </c>
      <c r="EB132" s="180">
        <v>1620.7776000000001</v>
      </c>
      <c r="EC132" s="180">
        <v>0.0</v>
      </c>
      <c r="ED132" s="180">
        <v>0.0</v>
      </c>
      <c r="EE132" s="180">
        <v>0.0</v>
      </c>
      <c r="EF132" s="180">
        <v>0.0</v>
      </c>
      <c r="EG132" s="180">
        <v>0.0</v>
      </c>
      <c r="EH132" s="180">
        <v>0.0</v>
      </c>
      <c r="EI132" s="180">
        <v>0.0</v>
      </c>
      <c r="EJ132" s="180">
        <v>0.0</v>
      </c>
      <c r="EK132" s="375">
        <v>0.0</v>
      </c>
      <c r="EL132" s="50">
        <v>1811132.0</v>
      </c>
      <c r="EM132" s="376">
        <f t="shared" si="1"/>
        <v>10089.3392</v>
      </c>
    </row>
    <row r="133">
      <c r="A133" s="50">
        <v>1811133.0</v>
      </c>
      <c r="B133" s="374">
        <v>0.0</v>
      </c>
      <c r="C133" s="180">
        <v>0.0</v>
      </c>
      <c r="D133" s="180">
        <v>0.0</v>
      </c>
      <c r="E133" s="180">
        <v>0.0</v>
      </c>
      <c r="F133" s="180">
        <v>0.0</v>
      </c>
      <c r="G133" s="180">
        <v>0.0</v>
      </c>
      <c r="H133" s="180">
        <v>0.0</v>
      </c>
      <c r="I133" s="180">
        <v>0.0</v>
      </c>
      <c r="J133" s="180">
        <v>0.0</v>
      </c>
      <c r="K133" s="180">
        <v>0.0</v>
      </c>
      <c r="L133" s="180">
        <v>0.0</v>
      </c>
      <c r="M133" s="180">
        <v>0.0</v>
      </c>
      <c r="N133" s="180">
        <v>0.0</v>
      </c>
      <c r="O133" s="180">
        <v>0.0</v>
      </c>
      <c r="P133" s="180">
        <v>0.0</v>
      </c>
      <c r="Q133" s="180">
        <v>0.0</v>
      </c>
      <c r="R133" s="180">
        <v>0.0</v>
      </c>
      <c r="S133" s="180">
        <v>0.0</v>
      </c>
      <c r="T133" s="180">
        <v>0.0</v>
      </c>
      <c r="U133" s="180">
        <v>0.0</v>
      </c>
      <c r="V133" s="180">
        <v>0.0</v>
      </c>
      <c r="W133" s="180">
        <v>0.0</v>
      </c>
      <c r="X133" s="180">
        <v>0.0</v>
      </c>
      <c r="Y133" s="180">
        <v>0.0</v>
      </c>
      <c r="Z133" s="180">
        <v>0.0</v>
      </c>
      <c r="AA133" s="180">
        <v>0.0</v>
      </c>
      <c r="AB133" s="180">
        <v>0.0</v>
      </c>
      <c r="AC133" s="180">
        <v>0.0</v>
      </c>
      <c r="AD133" s="180">
        <v>0.0</v>
      </c>
      <c r="AE133" s="180">
        <v>0.0</v>
      </c>
      <c r="AF133" s="180">
        <v>0.0</v>
      </c>
      <c r="AG133" s="180">
        <v>606.1419</v>
      </c>
      <c r="AH133" s="180">
        <v>0.0</v>
      </c>
      <c r="AI133" s="180">
        <v>0.0</v>
      </c>
      <c r="AJ133" s="180">
        <v>0.0</v>
      </c>
      <c r="AK133" s="180">
        <v>0.0</v>
      </c>
      <c r="AL133" s="180">
        <v>0.0</v>
      </c>
      <c r="AM133" s="180">
        <v>0.0</v>
      </c>
      <c r="AN133" s="180">
        <v>0.0</v>
      </c>
      <c r="AO133" s="180">
        <v>622.3171500000001</v>
      </c>
      <c r="AP133" s="180">
        <v>0.0</v>
      </c>
      <c r="AQ133" s="180">
        <v>0.0</v>
      </c>
      <c r="AR133" s="180">
        <v>0.0</v>
      </c>
      <c r="AS133" s="180">
        <v>0.0</v>
      </c>
      <c r="AT133" s="180">
        <v>0.0</v>
      </c>
      <c r="AU133" s="180">
        <v>0.0</v>
      </c>
      <c r="AV133" s="180">
        <v>0.0</v>
      </c>
      <c r="AW133" s="180">
        <v>0.0</v>
      </c>
      <c r="AX133" s="180">
        <v>0.0</v>
      </c>
      <c r="AY133" s="180">
        <v>0.0</v>
      </c>
      <c r="AZ133" s="180">
        <v>0.0</v>
      </c>
      <c r="BA133" s="180">
        <v>0.0</v>
      </c>
      <c r="BB133" s="180">
        <v>0.0</v>
      </c>
      <c r="BC133" s="180">
        <v>0.0</v>
      </c>
      <c r="BD133" s="180">
        <v>0.0</v>
      </c>
      <c r="BE133" s="180">
        <v>0.0</v>
      </c>
      <c r="BF133" s="180">
        <v>363.615525</v>
      </c>
      <c r="BG133" s="180">
        <v>0.0</v>
      </c>
      <c r="BH133" s="180">
        <v>0.0</v>
      </c>
      <c r="BI133" s="180">
        <v>0.0</v>
      </c>
      <c r="BJ133" s="180">
        <v>0.0</v>
      </c>
      <c r="BK133" s="180">
        <v>0.0</v>
      </c>
      <c r="BL133" s="180">
        <v>0.0</v>
      </c>
      <c r="BM133" s="180">
        <v>0.0</v>
      </c>
      <c r="BN133" s="180">
        <v>0.0</v>
      </c>
      <c r="BO133" s="180">
        <v>0.0</v>
      </c>
      <c r="BP133" s="180">
        <v>0.0</v>
      </c>
      <c r="BQ133" s="180">
        <v>0.0</v>
      </c>
      <c r="BR133" s="180">
        <v>0.0</v>
      </c>
      <c r="BS133" s="180">
        <v>0.0</v>
      </c>
      <c r="BT133" s="180">
        <v>0.0</v>
      </c>
      <c r="BU133" s="180">
        <v>0.0</v>
      </c>
      <c r="BV133" s="180">
        <v>0.0</v>
      </c>
      <c r="BW133" s="180">
        <v>0.0</v>
      </c>
      <c r="BX133" s="180">
        <v>0.0</v>
      </c>
      <c r="BY133" s="180">
        <v>0.0</v>
      </c>
      <c r="BZ133" s="180">
        <v>0.0</v>
      </c>
      <c r="CA133" s="180">
        <v>0.0</v>
      </c>
      <c r="CB133" s="180">
        <v>0.0</v>
      </c>
      <c r="CC133" s="180">
        <v>0.0</v>
      </c>
      <c r="CD133" s="180">
        <v>0.0</v>
      </c>
      <c r="CE133" s="180">
        <v>0.0</v>
      </c>
      <c r="CF133" s="180">
        <v>0.0</v>
      </c>
      <c r="CG133" s="180">
        <v>0.0</v>
      </c>
      <c r="CH133" s="180">
        <v>0.0</v>
      </c>
      <c r="CI133" s="180">
        <v>618.2408700000001</v>
      </c>
      <c r="CJ133" s="180">
        <v>0.0</v>
      </c>
      <c r="CK133" s="180">
        <v>0.0</v>
      </c>
      <c r="CL133" s="180">
        <v>0.0</v>
      </c>
      <c r="CM133" s="180">
        <v>0.0</v>
      </c>
      <c r="CN133" s="180">
        <v>0.0</v>
      </c>
      <c r="CO133" s="180">
        <v>0.0</v>
      </c>
      <c r="CP133" s="180">
        <v>0.0</v>
      </c>
      <c r="CQ133" s="180">
        <v>0.0</v>
      </c>
      <c r="CR133" s="180">
        <v>0.0</v>
      </c>
      <c r="CS133" s="180">
        <v>0.0</v>
      </c>
      <c r="CT133" s="180">
        <v>282.86622</v>
      </c>
      <c r="CU133" s="180">
        <v>0.0</v>
      </c>
      <c r="CV133" s="180">
        <v>0.0</v>
      </c>
      <c r="CW133" s="180">
        <v>0.0</v>
      </c>
      <c r="CX133" s="180">
        <v>0.0</v>
      </c>
      <c r="CY133" s="180">
        <v>0.0</v>
      </c>
      <c r="CZ133" s="180">
        <v>0.0</v>
      </c>
      <c r="DA133" s="180">
        <v>0.0</v>
      </c>
      <c r="DB133" s="180">
        <v>0.0</v>
      </c>
      <c r="DC133" s="180">
        <v>233.1888</v>
      </c>
      <c r="DD133" s="180">
        <v>0.0</v>
      </c>
      <c r="DE133" s="180">
        <v>0.0</v>
      </c>
      <c r="DF133" s="180">
        <v>0.0</v>
      </c>
      <c r="DG133" s="180">
        <v>0.0</v>
      </c>
      <c r="DH133" s="180">
        <v>0.0</v>
      </c>
      <c r="DI133" s="180">
        <v>0.0</v>
      </c>
      <c r="DJ133" s="180">
        <v>0.0</v>
      </c>
      <c r="DK133" s="180">
        <v>356.68951500000003</v>
      </c>
      <c r="DL133" s="180">
        <v>0.0</v>
      </c>
      <c r="DM133" s="180">
        <v>0.0</v>
      </c>
      <c r="DN133" s="180">
        <v>0.0</v>
      </c>
      <c r="DO133" s="180">
        <v>0.0</v>
      </c>
      <c r="DP133" s="180">
        <v>0.0</v>
      </c>
      <c r="DQ133" s="180">
        <v>548.262</v>
      </c>
      <c r="DR133" s="180">
        <v>0.0</v>
      </c>
      <c r="DS133" s="180">
        <v>0.0</v>
      </c>
      <c r="DT133" s="180">
        <v>0.0</v>
      </c>
      <c r="DU133" s="180">
        <v>0.0</v>
      </c>
      <c r="DV133" s="180">
        <v>0.0</v>
      </c>
      <c r="DW133" s="180">
        <v>603.266625</v>
      </c>
      <c r="DX133" s="180">
        <v>0.0</v>
      </c>
      <c r="DY133" s="180">
        <v>0.0</v>
      </c>
      <c r="DZ133" s="180">
        <v>0.0</v>
      </c>
      <c r="EA133" s="180">
        <v>0.0</v>
      </c>
      <c r="EB133" s="180">
        <v>810.5510400000001</v>
      </c>
      <c r="EC133" s="180">
        <v>0.0</v>
      </c>
      <c r="ED133" s="180">
        <v>0.0</v>
      </c>
      <c r="EE133" s="180">
        <v>0.0</v>
      </c>
      <c r="EF133" s="180">
        <v>0.0</v>
      </c>
      <c r="EG133" s="180">
        <v>0.0</v>
      </c>
      <c r="EH133" s="180">
        <v>0.0</v>
      </c>
      <c r="EI133" s="180">
        <v>0.0</v>
      </c>
      <c r="EJ133" s="180">
        <v>0.0</v>
      </c>
      <c r="EK133" s="375">
        <v>0.0</v>
      </c>
      <c r="EL133" s="50">
        <v>1811133.0</v>
      </c>
      <c r="EM133" s="376">
        <f t="shared" si="1"/>
        <v>5045.139645</v>
      </c>
    </row>
    <row r="134">
      <c r="A134" s="50">
        <v>1811134.0</v>
      </c>
      <c r="B134" s="374">
        <v>0.0</v>
      </c>
      <c r="C134" s="180">
        <v>0.0</v>
      </c>
      <c r="D134" s="180">
        <v>0.0</v>
      </c>
      <c r="E134" s="180">
        <v>0.0</v>
      </c>
      <c r="F134" s="180">
        <v>4639.143599999999</v>
      </c>
      <c r="G134" s="180">
        <v>0.0</v>
      </c>
      <c r="H134" s="180">
        <v>0.0</v>
      </c>
      <c r="I134" s="180">
        <v>0.0</v>
      </c>
      <c r="J134" s="180">
        <v>0.0</v>
      </c>
      <c r="K134" s="180">
        <v>4218.669</v>
      </c>
      <c r="L134" s="180">
        <v>0.0</v>
      </c>
      <c r="M134" s="180">
        <v>0.0</v>
      </c>
      <c r="N134" s="180">
        <v>0.0</v>
      </c>
      <c r="O134" s="180">
        <v>0.0</v>
      </c>
      <c r="P134" s="180">
        <v>3154.9518</v>
      </c>
      <c r="Q134" s="180">
        <v>0.0</v>
      </c>
      <c r="R134" s="180">
        <v>0.0</v>
      </c>
      <c r="S134" s="180">
        <v>0.0</v>
      </c>
      <c r="T134" s="180">
        <v>0.0</v>
      </c>
      <c r="U134" s="180">
        <v>0.0</v>
      </c>
      <c r="V134" s="180">
        <v>0.0</v>
      </c>
      <c r="W134" s="180">
        <v>0.0</v>
      </c>
      <c r="X134" s="180">
        <v>0.0</v>
      </c>
      <c r="Y134" s="180">
        <v>8643.568635</v>
      </c>
      <c r="Z134" s="180">
        <v>0.0</v>
      </c>
      <c r="AA134" s="180">
        <v>0.0</v>
      </c>
      <c r="AB134" s="180">
        <v>0.0</v>
      </c>
      <c r="AC134" s="180">
        <v>0.0</v>
      </c>
      <c r="AD134" s="180">
        <v>0.0</v>
      </c>
      <c r="AE134" s="180">
        <v>0.0</v>
      </c>
      <c r="AF134" s="180">
        <v>0.0</v>
      </c>
      <c r="AG134" s="180">
        <v>0.0</v>
      </c>
      <c r="AH134" s="180">
        <v>0.0</v>
      </c>
      <c r="AI134" s="180">
        <v>0.0</v>
      </c>
      <c r="AJ134" s="180">
        <v>0.0</v>
      </c>
      <c r="AK134" s="180">
        <v>0.0</v>
      </c>
      <c r="AL134" s="180">
        <v>0.0</v>
      </c>
      <c r="AM134" s="180">
        <v>0.0</v>
      </c>
      <c r="AN134" s="180">
        <v>0.0</v>
      </c>
      <c r="AO134" s="180">
        <v>0.0</v>
      </c>
      <c r="AP134" s="180">
        <v>0.0</v>
      </c>
      <c r="AQ134" s="180">
        <v>0.0</v>
      </c>
      <c r="AR134" s="180">
        <v>0.0</v>
      </c>
      <c r="AS134" s="180">
        <v>0.0</v>
      </c>
      <c r="AT134" s="180">
        <v>0.0</v>
      </c>
      <c r="AU134" s="180">
        <v>0.0</v>
      </c>
      <c r="AV134" s="180">
        <v>0.0</v>
      </c>
      <c r="AW134" s="180">
        <v>0.0</v>
      </c>
      <c r="AX134" s="180">
        <v>0.0</v>
      </c>
      <c r="AY134" s="180">
        <v>0.0</v>
      </c>
      <c r="AZ134" s="180">
        <v>0.0</v>
      </c>
      <c r="BA134" s="180">
        <v>0.0</v>
      </c>
      <c r="BB134" s="180">
        <v>0.0</v>
      </c>
      <c r="BC134" s="180">
        <v>0.0</v>
      </c>
      <c r="BD134" s="180">
        <v>0.0</v>
      </c>
      <c r="BE134" s="180">
        <v>0.0</v>
      </c>
      <c r="BF134" s="180">
        <v>0.0</v>
      </c>
      <c r="BG134" s="180">
        <v>0.0</v>
      </c>
      <c r="BH134" s="180">
        <v>3475.1808</v>
      </c>
      <c r="BI134" s="180">
        <v>0.0</v>
      </c>
      <c r="BJ134" s="180">
        <v>0.0</v>
      </c>
      <c r="BK134" s="180">
        <v>0.0</v>
      </c>
      <c r="BL134" s="180">
        <v>0.0</v>
      </c>
      <c r="BM134" s="180">
        <v>0.0</v>
      </c>
      <c r="BN134" s="180">
        <v>0.0</v>
      </c>
      <c r="BO134" s="180">
        <v>0.0</v>
      </c>
      <c r="BP134" s="180">
        <v>0.0</v>
      </c>
      <c r="BQ134" s="180">
        <v>0.0</v>
      </c>
      <c r="BR134" s="180">
        <v>0.0</v>
      </c>
      <c r="BS134" s="180">
        <v>0.0</v>
      </c>
      <c r="BT134" s="180">
        <v>0.0</v>
      </c>
      <c r="BU134" s="180">
        <v>0.0</v>
      </c>
      <c r="BV134" s="180">
        <v>0.0</v>
      </c>
      <c r="BW134" s="180">
        <v>0.0</v>
      </c>
      <c r="BX134" s="180">
        <v>0.0</v>
      </c>
      <c r="BY134" s="180">
        <v>0.0</v>
      </c>
      <c r="BZ134" s="180">
        <v>0.0</v>
      </c>
      <c r="CA134" s="180">
        <v>0.0</v>
      </c>
      <c r="CB134" s="180">
        <v>0.0</v>
      </c>
      <c r="CC134" s="180">
        <v>0.0</v>
      </c>
      <c r="CD134" s="180">
        <v>0.0</v>
      </c>
      <c r="CE134" s="180">
        <v>0.0</v>
      </c>
      <c r="CF134" s="180">
        <v>0.0</v>
      </c>
      <c r="CG134" s="180">
        <v>0.0</v>
      </c>
      <c r="CH134" s="180">
        <v>0.0</v>
      </c>
      <c r="CI134" s="180">
        <v>0.0</v>
      </c>
      <c r="CJ134" s="180">
        <v>0.0</v>
      </c>
      <c r="CK134" s="180">
        <v>0.0</v>
      </c>
      <c r="CL134" s="180">
        <v>0.0</v>
      </c>
      <c r="CM134" s="180">
        <v>0.0</v>
      </c>
      <c r="CN134" s="180">
        <v>0.0</v>
      </c>
      <c r="CO134" s="180">
        <v>0.0</v>
      </c>
      <c r="CP134" s="180">
        <v>0.0</v>
      </c>
      <c r="CQ134" s="180">
        <v>0.0</v>
      </c>
      <c r="CR134" s="180">
        <v>0.0</v>
      </c>
      <c r="CS134" s="180">
        <v>0.0</v>
      </c>
      <c r="CT134" s="180">
        <v>0.0</v>
      </c>
      <c r="CU134" s="180">
        <v>0.0</v>
      </c>
      <c r="CV134" s="180">
        <v>0.0</v>
      </c>
      <c r="CW134" s="180">
        <v>0.0</v>
      </c>
      <c r="CX134" s="180">
        <v>0.0</v>
      </c>
      <c r="CY134" s="180">
        <v>0.0</v>
      </c>
      <c r="CZ134" s="180">
        <v>0.0</v>
      </c>
      <c r="DA134" s="180">
        <v>0.0</v>
      </c>
      <c r="DB134" s="180">
        <v>0.0</v>
      </c>
      <c r="DC134" s="180">
        <v>0.0</v>
      </c>
      <c r="DD134" s="180">
        <v>0.0</v>
      </c>
      <c r="DE134" s="180">
        <v>0.0</v>
      </c>
      <c r="DF134" s="180">
        <v>0.0</v>
      </c>
      <c r="DG134" s="180">
        <v>0.0</v>
      </c>
      <c r="DH134" s="180">
        <v>0.0</v>
      </c>
      <c r="DI134" s="180">
        <v>0.0</v>
      </c>
      <c r="DJ134" s="180">
        <v>0.0</v>
      </c>
      <c r="DK134" s="180">
        <v>0.0</v>
      </c>
      <c r="DL134" s="180">
        <v>0.0</v>
      </c>
      <c r="DM134" s="180">
        <v>0.0</v>
      </c>
      <c r="DN134" s="180">
        <v>0.0</v>
      </c>
      <c r="DO134" s="180">
        <v>0.0</v>
      </c>
      <c r="DP134" s="180">
        <v>0.0</v>
      </c>
      <c r="DQ134" s="180">
        <v>0.0</v>
      </c>
      <c r="DR134" s="180">
        <v>0.0</v>
      </c>
      <c r="DS134" s="180">
        <v>0.0</v>
      </c>
      <c r="DT134" s="180">
        <v>0.0</v>
      </c>
      <c r="DU134" s="180">
        <v>0.0</v>
      </c>
      <c r="DV134" s="180">
        <v>0.0</v>
      </c>
      <c r="DW134" s="180">
        <v>0.0</v>
      </c>
      <c r="DX134" s="180">
        <v>0.0</v>
      </c>
      <c r="DY134" s="180">
        <v>0.0</v>
      </c>
      <c r="DZ134" s="180">
        <v>0.0</v>
      </c>
      <c r="EA134" s="180">
        <v>0.0</v>
      </c>
      <c r="EB134" s="180">
        <v>0.0</v>
      </c>
      <c r="EC134" s="180">
        <v>5184.9252</v>
      </c>
      <c r="ED134" s="180">
        <v>0.0</v>
      </c>
      <c r="EE134" s="180">
        <v>0.0</v>
      </c>
      <c r="EF134" s="180">
        <v>0.0</v>
      </c>
      <c r="EG134" s="180">
        <v>1704.1752000000004</v>
      </c>
      <c r="EH134" s="180">
        <v>0.0</v>
      </c>
      <c r="EI134" s="180">
        <v>0.0</v>
      </c>
      <c r="EJ134" s="180">
        <v>0.0</v>
      </c>
      <c r="EK134" s="375">
        <v>0.0</v>
      </c>
      <c r="EL134" s="50">
        <v>1811134.0</v>
      </c>
      <c r="EM134" s="376">
        <f t="shared" si="1"/>
        <v>31020.61424</v>
      </c>
    </row>
    <row r="135">
      <c r="A135" s="50">
        <v>1811135.0</v>
      </c>
      <c r="B135" s="374">
        <v>0.0</v>
      </c>
      <c r="C135" s="180">
        <v>0.0</v>
      </c>
      <c r="D135" s="180">
        <v>0.0</v>
      </c>
      <c r="E135" s="180">
        <v>0.0</v>
      </c>
      <c r="F135" s="180">
        <v>3346.161</v>
      </c>
      <c r="G135" s="180">
        <v>0.0</v>
      </c>
      <c r="H135" s="180">
        <v>0.0</v>
      </c>
      <c r="I135" s="180">
        <v>0.0</v>
      </c>
      <c r="J135" s="180">
        <v>0.0</v>
      </c>
      <c r="K135" s="180">
        <v>3042.9365850000004</v>
      </c>
      <c r="L135" s="180">
        <v>0.0</v>
      </c>
      <c r="M135" s="180">
        <v>0.0</v>
      </c>
      <c r="N135" s="180">
        <v>0.0</v>
      </c>
      <c r="O135" s="180">
        <v>0.0</v>
      </c>
      <c r="P135" s="180">
        <v>2275.67067</v>
      </c>
      <c r="Q135" s="180">
        <v>0.0</v>
      </c>
      <c r="R135" s="180">
        <v>0.0</v>
      </c>
      <c r="S135" s="180">
        <v>0.0</v>
      </c>
      <c r="T135" s="180">
        <v>0.0</v>
      </c>
      <c r="U135" s="180">
        <v>0.0</v>
      </c>
      <c r="V135" s="180">
        <v>0.0</v>
      </c>
      <c r="W135" s="180">
        <v>0.0</v>
      </c>
      <c r="X135" s="180">
        <v>0.0</v>
      </c>
      <c r="Y135" s="180">
        <v>6234.251595</v>
      </c>
      <c r="Z135" s="180">
        <v>0.0</v>
      </c>
      <c r="AA135" s="180">
        <v>0.0</v>
      </c>
      <c r="AB135" s="180">
        <v>0.0</v>
      </c>
      <c r="AC135" s="180">
        <v>0.0</v>
      </c>
      <c r="AD135" s="180">
        <v>0.0</v>
      </c>
      <c r="AE135" s="180">
        <v>0.0</v>
      </c>
      <c r="AF135" s="180">
        <v>0.0</v>
      </c>
      <c r="AG135" s="180">
        <v>0.0</v>
      </c>
      <c r="AH135" s="180">
        <v>0.0</v>
      </c>
      <c r="AI135" s="180">
        <v>0.0</v>
      </c>
      <c r="AJ135" s="180">
        <v>0.0</v>
      </c>
      <c r="AK135" s="180">
        <v>0.0</v>
      </c>
      <c r="AL135" s="180">
        <v>0.0</v>
      </c>
      <c r="AM135" s="180">
        <v>0.0</v>
      </c>
      <c r="AN135" s="180">
        <v>0.0</v>
      </c>
      <c r="AO135" s="180">
        <v>0.0</v>
      </c>
      <c r="AP135" s="180">
        <v>0.0</v>
      </c>
      <c r="AQ135" s="180">
        <v>0.0</v>
      </c>
      <c r="AR135" s="180">
        <v>0.0</v>
      </c>
      <c r="AS135" s="180">
        <v>0.0</v>
      </c>
      <c r="AT135" s="180">
        <v>0.0</v>
      </c>
      <c r="AU135" s="180">
        <v>0.0</v>
      </c>
      <c r="AV135" s="180">
        <v>0.0</v>
      </c>
      <c r="AW135" s="180">
        <v>0.0</v>
      </c>
      <c r="AX135" s="180">
        <v>0.0</v>
      </c>
      <c r="AY135" s="180">
        <v>0.0</v>
      </c>
      <c r="AZ135" s="180">
        <v>0.0</v>
      </c>
      <c r="BA135" s="180">
        <v>0.0</v>
      </c>
      <c r="BB135" s="180">
        <v>0.0</v>
      </c>
      <c r="BC135" s="180">
        <v>0.0</v>
      </c>
      <c r="BD135" s="180">
        <v>0.0</v>
      </c>
      <c r="BE135" s="180">
        <v>0.0</v>
      </c>
      <c r="BF135" s="180">
        <v>0.0</v>
      </c>
      <c r="BG135" s="180">
        <v>0.0</v>
      </c>
      <c r="BH135" s="180">
        <v>2506.58772</v>
      </c>
      <c r="BI135" s="180">
        <v>0.0</v>
      </c>
      <c r="BJ135" s="180">
        <v>0.0</v>
      </c>
      <c r="BK135" s="180">
        <v>0.0</v>
      </c>
      <c r="BL135" s="180">
        <v>0.0</v>
      </c>
      <c r="BM135" s="180">
        <v>0.0</v>
      </c>
      <c r="BN135" s="180">
        <v>0.0</v>
      </c>
      <c r="BO135" s="180">
        <v>0.0</v>
      </c>
      <c r="BP135" s="180">
        <v>0.0</v>
      </c>
      <c r="BQ135" s="180">
        <v>0.0</v>
      </c>
      <c r="BR135" s="180">
        <v>0.0</v>
      </c>
      <c r="BS135" s="180">
        <v>0.0</v>
      </c>
      <c r="BT135" s="180">
        <v>0.0</v>
      </c>
      <c r="BU135" s="180">
        <v>0.0</v>
      </c>
      <c r="BV135" s="180">
        <v>0.0</v>
      </c>
      <c r="BW135" s="180">
        <v>0.0</v>
      </c>
      <c r="BX135" s="180">
        <v>0.0</v>
      </c>
      <c r="BY135" s="180">
        <v>0.0</v>
      </c>
      <c r="BZ135" s="180">
        <v>0.0</v>
      </c>
      <c r="CA135" s="180">
        <v>0.0</v>
      </c>
      <c r="CB135" s="180">
        <v>0.0</v>
      </c>
      <c r="CC135" s="180">
        <v>0.0</v>
      </c>
      <c r="CD135" s="180">
        <v>0.0</v>
      </c>
      <c r="CE135" s="180">
        <v>0.0</v>
      </c>
      <c r="CF135" s="180">
        <v>0.0</v>
      </c>
      <c r="CG135" s="180">
        <v>0.0</v>
      </c>
      <c r="CH135" s="180">
        <v>0.0</v>
      </c>
      <c r="CI135" s="180">
        <v>0.0</v>
      </c>
      <c r="CJ135" s="180">
        <v>0.0</v>
      </c>
      <c r="CK135" s="180">
        <v>0.0</v>
      </c>
      <c r="CL135" s="180">
        <v>0.0</v>
      </c>
      <c r="CM135" s="180">
        <v>0.0</v>
      </c>
      <c r="CN135" s="180">
        <v>0.0</v>
      </c>
      <c r="CO135" s="180">
        <v>0.0</v>
      </c>
      <c r="CP135" s="180">
        <v>0.0</v>
      </c>
      <c r="CQ135" s="180">
        <v>0.0</v>
      </c>
      <c r="CR135" s="180">
        <v>0.0</v>
      </c>
      <c r="CS135" s="180">
        <v>0.0</v>
      </c>
      <c r="CT135" s="180">
        <v>0.0</v>
      </c>
      <c r="CU135" s="180">
        <v>0.0</v>
      </c>
      <c r="CV135" s="180">
        <v>0.0</v>
      </c>
      <c r="CW135" s="180">
        <v>0.0</v>
      </c>
      <c r="CX135" s="180">
        <v>0.0</v>
      </c>
      <c r="CY135" s="180">
        <v>0.0</v>
      </c>
      <c r="CZ135" s="180">
        <v>0.0</v>
      </c>
      <c r="DA135" s="180">
        <v>0.0</v>
      </c>
      <c r="DB135" s="180">
        <v>0.0</v>
      </c>
      <c r="DC135" s="180">
        <v>0.0</v>
      </c>
      <c r="DD135" s="180">
        <v>0.0</v>
      </c>
      <c r="DE135" s="180">
        <v>0.0</v>
      </c>
      <c r="DF135" s="180">
        <v>0.0</v>
      </c>
      <c r="DG135" s="180">
        <v>0.0</v>
      </c>
      <c r="DH135" s="180">
        <v>0.0</v>
      </c>
      <c r="DI135" s="180">
        <v>0.0</v>
      </c>
      <c r="DJ135" s="180">
        <v>0.0</v>
      </c>
      <c r="DK135" s="180">
        <v>0.0</v>
      </c>
      <c r="DL135" s="180">
        <v>0.0</v>
      </c>
      <c r="DM135" s="180">
        <v>0.0</v>
      </c>
      <c r="DN135" s="180">
        <v>0.0</v>
      </c>
      <c r="DO135" s="180">
        <v>0.0</v>
      </c>
      <c r="DP135" s="180">
        <v>0.0</v>
      </c>
      <c r="DQ135" s="180">
        <v>0.0</v>
      </c>
      <c r="DR135" s="180">
        <v>0.0</v>
      </c>
      <c r="DS135" s="180">
        <v>0.0</v>
      </c>
      <c r="DT135" s="180">
        <v>0.0</v>
      </c>
      <c r="DU135" s="180">
        <v>0.0</v>
      </c>
      <c r="DV135" s="180">
        <v>0.0</v>
      </c>
      <c r="DW135" s="180">
        <v>0.0</v>
      </c>
      <c r="DX135" s="180">
        <v>0.0</v>
      </c>
      <c r="DY135" s="180">
        <v>0.0</v>
      </c>
      <c r="DZ135" s="180">
        <v>0.0</v>
      </c>
      <c r="EA135" s="180">
        <v>0.0</v>
      </c>
      <c r="EB135" s="180">
        <v>0.0</v>
      </c>
      <c r="EC135" s="180">
        <v>3739.75056</v>
      </c>
      <c r="ED135" s="180">
        <v>0.0</v>
      </c>
      <c r="EE135" s="180">
        <v>0.0</v>
      </c>
      <c r="EF135" s="180">
        <v>0.0</v>
      </c>
      <c r="EG135" s="180">
        <v>0.0</v>
      </c>
      <c r="EH135" s="180">
        <v>1253.304</v>
      </c>
      <c r="EI135" s="180">
        <v>0.0</v>
      </c>
      <c r="EJ135" s="180">
        <v>0.0</v>
      </c>
      <c r="EK135" s="375">
        <v>0.0</v>
      </c>
      <c r="EL135" s="50">
        <v>1811135.0</v>
      </c>
      <c r="EM135" s="376">
        <f t="shared" si="1"/>
        <v>22398.66213</v>
      </c>
    </row>
    <row r="136">
      <c r="A136" s="50">
        <v>1811136.0</v>
      </c>
      <c r="B136" s="374">
        <v>0.0</v>
      </c>
      <c r="C136" s="180">
        <v>0.0</v>
      </c>
      <c r="D136" s="180">
        <v>0.0</v>
      </c>
      <c r="E136" s="180">
        <v>0.0</v>
      </c>
      <c r="F136" s="180">
        <v>6.4974</v>
      </c>
      <c r="G136" s="180">
        <v>0.0</v>
      </c>
      <c r="H136" s="180">
        <v>0.0</v>
      </c>
      <c r="I136" s="180">
        <v>0.0</v>
      </c>
      <c r="J136" s="180">
        <v>0.0</v>
      </c>
      <c r="K136" s="180">
        <v>5.8494150000000005</v>
      </c>
      <c r="L136" s="180">
        <v>0.0</v>
      </c>
      <c r="M136" s="180">
        <v>0.0</v>
      </c>
      <c r="N136" s="180">
        <v>0.0</v>
      </c>
      <c r="O136" s="180">
        <v>0.0</v>
      </c>
      <c r="P136" s="180">
        <v>4.358445</v>
      </c>
      <c r="Q136" s="180">
        <v>0.0</v>
      </c>
      <c r="R136" s="180">
        <v>0.0</v>
      </c>
      <c r="S136" s="180">
        <v>0.0</v>
      </c>
      <c r="T136" s="180">
        <v>0.0</v>
      </c>
      <c r="U136" s="180">
        <v>0.0</v>
      </c>
      <c r="V136" s="180">
        <v>0.0</v>
      </c>
      <c r="W136" s="180">
        <v>0.0</v>
      </c>
      <c r="X136" s="180">
        <v>0.0</v>
      </c>
      <c r="Y136" s="180">
        <v>12.21909</v>
      </c>
      <c r="Z136" s="180">
        <v>0.0</v>
      </c>
      <c r="AA136" s="180">
        <v>0.0</v>
      </c>
      <c r="AB136" s="180">
        <v>0.0</v>
      </c>
      <c r="AC136" s="180">
        <v>0.0</v>
      </c>
      <c r="AD136" s="180">
        <v>0.0</v>
      </c>
      <c r="AE136" s="180">
        <v>0.0</v>
      </c>
      <c r="AF136" s="180">
        <v>0.0</v>
      </c>
      <c r="AG136" s="180">
        <v>0.0</v>
      </c>
      <c r="AH136" s="180">
        <v>0.0</v>
      </c>
      <c r="AI136" s="180">
        <v>0.0</v>
      </c>
      <c r="AJ136" s="180">
        <v>0.0</v>
      </c>
      <c r="AK136" s="180">
        <v>0.0</v>
      </c>
      <c r="AL136" s="180">
        <v>0.0</v>
      </c>
      <c r="AM136" s="180">
        <v>0.0</v>
      </c>
      <c r="AN136" s="180">
        <v>0.0</v>
      </c>
      <c r="AO136" s="180">
        <v>0.0</v>
      </c>
      <c r="AP136" s="180">
        <v>0.0</v>
      </c>
      <c r="AQ136" s="180">
        <v>0.0</v>
      </c>
      <c r="AR136" s="180">
        <v>0.0</v>
      </c>
      <c r="AS136" s="180">
        <v>0.0</v>
      </c>
      <c r="AT136" s="180">
        <v>0.0</v>
      </c>
      <c r="AU136" s="180">
        <v>0.0</v>
      </c>
      <c r="AV136" s="180">
        <v>0.0</v>
      </c>
      <c r="AW136" s="180">
        <v>0.0</v>
      </c>
      <c r="AX136" s="180">
        <v>0.0</v>
      </c>
      <c r="AY136" s="180">
        <v>0.0</v>
      </c>
      <c r="AZ136" s="180">
        <v>0.0</v>
      </c>
      <c r="BA136" s="180">
        <v>0.0</v>
      </c>
      <c r="BB136" s="180">
        <v>0.0</v>
      </c>
      <c r="BC136" s="180">
        <v>0.0</v>
      </c>
      <c r="BD136" s="180">
        <v>0.0</v>
      </c>
      <c r="BE136" s="180">
        <v>0.0</v>
      </c>
      <c r="BF136" s="180">
        <v>0.0</v>
      </c>
      <c r="BG136" s="180">
        <v>0.0</v>
      </c>
      <c r="BH136" s="180">
        <v>4.826639999999999</v>
      </c>
      <c r="BI136" s="180">
        <v>0.0</v>
      </c>
      <c r="BJ136" s="180">
        <v>0.0</v>
      </c>
      <c r="BK136" s="180">
        <v>0.0</v>
      </c>
      <c r="BL136" s="180">
        <v>0.0</v>
      </c>
      <c r="BM136" s="180">
        <v>0.0</v>
      </c>
      <c r="BN136" s="180">
        <v>0.0</v>
      </c>
      <c r="BO136" s="180">
        <v>0.0</v>
      </c>
      <c r="BP136" s="180">
        <v>0.0</v>
      </c>
      <c r="BQ136" s="180">
        <v>0.0</v>
      </c>
      <c r="BR136" s="180">
        <v>0.0</v>
      </c>
      <c r="BS136" s="180">
        <v>0.0</v>
      </c>
      <c r="BT136" s="180">
        <v>0.0</v>
      </c>
      <c r="BU136" s="180">
        <v>0.0</v>
      </c>
      <c r="BV136" s="180">
        <v>0.0</v>
      </c>
      <c r="BW136" s="180">
        <v>0.0</v>
      </c>
      <c r="BX136" s="180">
        <v>0.0</v>
      </c>
      <c r="BY136" s="180">
        <v>0.0</v>
      </c>
      <c r="BZ136" s="180">
        <v>0.0</v>
      </c>
      <c r="CA136" s="180">
        <v>0.0</v>
      </c>
      <c r="CB136" s="180">
        <v>0.0</v>
      </c>
      <c r="CC136" s="180">
        <v>0.0</v>
      </c>
      <c r="CD136" s="180">
        <v>0.0</v>
      </c>
      <c r="CE136" s="180">
        <v>0.0</v>
      </c>
      <c r="CF136" s="180">
        <v>0.0</v>
      </c>
      <c r="CG136" s="180">
        <v>0.0</v>
      </c>
      <c r="CH136" s="180">
        <v>0.0</v>
      </c>
      <c r="CI136" s="180">
        <v>0.0</v>
      </c>
      <c r="CJ136" s="180">
        <v>0.0</v>
      </c>
      <c r="CK136" s="180">
        <v>0.0</v>
      </c>
      <c r="CL136" s="180">
        <v>0.0</v>
      </c>
      <c r="CM136" s="180">
        <v>0.0</v>
      </c>
      <c r="CN136" s="180">
        <v>0.0</v>
      </c>
      <c r="CO136" s="180">
        <v>0.0</v>
      </c>
      <c r="CP136" s="180">
        <v>0.0</v>
      </c>
      <c r="CQ136" s="180">
        <v>0.0</v>
      </c>
      <c r="CR136" s="180">
        <v>0.0</v>
      </c>
      <c r="CS136" s="180">
        <v>0.0</v>
      </c>
      <c r="CT136" s="180">
        <v>0.0</v>
      </c>
      <c r="CU136" s="180">
        <v>0.0</v>
      </c>
      <c r="CV136" s="180">
        <v>0.0</v>
      </c>
      <c r="CW136" s="180">
        <v>0.0</v>
      </c>
      <c r="CX136" s="180">
        <v>0.0</v>
      </c>
      <c r="CY136" s="180">
        <v>0.0</v>
      </c>
      <c r="CZ136" s="180">
        <v>0.0</v>
      </c>
      <c r="DA136" s="180">
        <v>0.0</v>
      </c>
      <c r="DB136" s="180">
        <v>0.0</v>
      </c>
      <c r="DC136" s="180">
        <v>0.0</v>
      </c>
      <c r="DD136" s="180">
        <v>0.0</v>
      </c>
      <c r="DE136" s="180">
        <v>0.0</v>
      </c>
      <c r="DF136" s="180">
        <v>0.0</v>
      </c>
      <c r="DG136" s="180">
        <v>0.0</v>
      </c>
      <c r="DH136" s="180">
        <v>0.0</v>
      </c>
      <c r="DI136" s="180">
        <v>0.0</v>
      </c>
      <c r="DJ136" s="180">
        <v>0.0</v>
      </c>
      <c r="DK136" s="180">
        <v>0.0</v>
      </c>
      <c r="DL136" s="180">
        <v>0.0</v>
      </c>
      <c r="DM136" s="180">
        <v>0.0</v>
      </c>
      <c r="DN136" s="180">
        <v>0.0</v>
      </c>
      <c r="DO136" s="180">
        <v>0.0</v>
      </c>
      <c r="DP136" s="180">
        <v>0.0</v>
      </c>
      <c r="DQ136" s="180">
        <v>0.0</v>
      </c>
      <c r="DR136" s="180">
        <v>0.0</v>
      </c>
      <c r="DS136" s="180">
        <v>0.0</v>
      </c>
      <c r="DT136" s="180">
        <v>0.0</v>
      </c>
      <c r="DU136" s="180">
        <v>0.0</v>
      </c>
      <c r="DV136" s="180">
        <v>0.0</v>
      </c>
      <c r="DW136" s="180">
        <v>0.0</v>
      </c>
      <c r="DX136" s="180">
        <v>0.0</v>
      </c>
      <c r="DY136" s="180">
        <v>0.0</v>
      </c>
      <c r="DZ136" s="180">
        <v>0.0</v>
      </c>
      <c r="EA136" s="180">
        <v>0.0</v>
      </c>
      <c r="EB136" s="180">
        <v>0.0</v>
      </c>
      <c r="EC136" s="180">
        <v>0.0</v>
      </c>
      <c r="ED136" s="180">
        <v>7.71264</v>
      </c>
      <c r="EE136" s="180">
        <v>0.0</v>
      </c>
      <c r="EF136" s="180">
        <v>0.0</v>
      </c>
      <c r="EG136" s="180">
        <v>0.0</v>
      </c>
      <c r="EH136" s="180">
        <v>2.4336000000000007</v>
      </c>
      <c r="EI136" s="180">
        <v>0.0</v>
      </c>
      <c r="EJ136" s="180">
        <v>0.0</v>
      </c>
      <c r="EK136" s="375">
        <v>0.0</v>
      </c>
      <c r="EL136" s="50">
        <v>1811136.0</v>
      </c>
      <c r="EM136" s="376">
        <f t="shared" si="1"/>
        <v>43.89723</v>
      </c>
    </row>
    <row r="137">
      <c r="A137" s="50">
        <v>1811137.0</v>
      </c>
      <c r="B137" s="374">
        <v>0.0</v>
      </c>
      <c r="C137" s="180">
        <v>0.0</v>
      </c>
      <c r="D137" s="180">
        <v>0.0</v>
      </c>
      <c r="E137" s="180">
        <v>0.0</v>
      </c>
      <c r="F137" s="180">
        <v>682.227</v>
      </c>
      <c r="G137" s="180">
        <v>0.0</v>
      </c>
      <c r="H137" s="180">
        <v>0.0</v>
      </c>
      <c r="I137" s="180">
        <v>0.0</v>
      </c>
      <c r="J137" s="180">
        <v>0.0</v>
      </c>
      <c r="K137" s="180">
        <v>620.3925</v>
      </c>
      <c r="L137" s="180">
        <v>0.0</v>
      </c>
      <c r="M137" s="180">
        <v>0.0</v>
      </c>
      <c r="N137" s="180">
        <v>0.0</v>
      </c>
      <c r="O137" s="180">
        <v>0.0</v>
      </c>
      <c r="P137" s="180">
        <v>463.9635</v>
      </c>
      <c r="Q137" s="180">
        <v>0.0</v>
      </c>
      <c r="R137" s="180">
        <v>0.0</v>
      </c>
      <c r="S137" s="180">
        <v>0.0</v>
      </c>
      <c r="T137" s="180">
        <v>0.0</v>
      </c>
      <c r="U137" s="180">
        <v>0.0</v>
      </c>
      <c r="V137" s="180">
        <v>0.0</v>
      </c>
      <c r="W137" s="180">
        <v>0.0</v>
      </c>
      <c r="X137" s="180">
        <v>0.0</v>
      </c>
      <c r="Y137" s="180">
        <v>1271.144745</v>
      </c>
      <c r="Z137" s="180">
        <v>0.0</v>
      </c>
      <c r="AA137" s="180">
        <v>0.0</v>
      </c>
      <c r="AB137" s="180">
        <v>0.0</v>
      </c>
      <c r="AC137" s="180">
        <v>0.0</v>
      </c>
      <c r="AD137" s="180">
        <v>0.0</v>
      </c>
      <c r="AE137" s="180">
        <v>0.0</v>
      </c>
      <c r="AF137" s="180">
        <v>0.0</v>
      </c>
      <c r="AG137" s="180">
        <v>0.0</v>
      </c>
      <c r="AH137" s="180">
        <v>0.0</v>
      </c>
      <c r="AI137" s="180">
        <v>0.0</v>
      </c>
      <c r="AJ137" s="180">
        <v>0.0</v>
      </c>
      <c r="AK137" s="180">
        <v>0.0</v>
      </c>
      <c r="AL137" s="180">
        <v>0.0</v>
      </c>
      <c r="AM137" s="180">
        <v>0.0</v>
      </c>
      <c r="AN137" s="180">
        <v>0.0</v>
      </c>
      <c r="AO137" s="180">
        <v>0.0</v>
      </c>
      <c r="AP137" s="180">
        <v>0.0</v>
      </c>
      <c r="AQ137" s="180">
        <v>0.0</v>
      </c>
      <c r="AR137" s="180">
        <v>0.0</v>
      </c>
      <c r="AS137" s="180">
        <v>0.0</v>
      </c>
      <c r="AT137" s="180">
        <v>0.0</v>
      </c>
      <c r="AU137" s="180">
        <v>0.0</v>
      </c>
      <c r="AV137" s="180">
        <v>0.0</v>
      </c>
      <c r="AW137" s="180">
        <v>0.0</v>
      </c>
      <c r="AX137" s="180">
        <v>0.0</v>
      </c>
      <c r="AY137" s="180">
        <v>0.0</v>
      </c>
      <c r="AZ137" s="180">
        <v>0.0</v>
      </c>
      <c r="BA137" s="180">
        <v>0.0</v>
      </c>
      <c r="BB137" s="180">
        <v>0.0</v>
      </c>
      <c r="BC137" s="180">
        <v>0.0</v>
      </c>
      <c r="BD137" s="180">
        <v>0.0</v>
      </c>
      <c r="BE137" s="180">
        <v>0.0</v>
      </c>
      <c r="BF137" s="180">
        <v>0.0</v>
      </c>
      <c r="BG137" s="180">
        <v>0.0</v>
      </c>
      <c r="BH137" s="180">
        <v>0.0</v>
      </c>
      <c r="BI137" s="180">
        <v>375.921</v>
      </c>
      <c r="BJ137" s="180">
        <v>0.0</v>
      </c>
      <c r="BK137" s="180">
        <v>0.0</v>
      </c>
      <c r="BL137" s="180">
        <v>0.0</v>
      </c>
      <c r="BM137" s="180">
        <v>0.0</v>
      </c>
      <c r="BN137" s="180">
        <v>0.0</v>
      </c>
      <c r="BO137" s="180">
        <v>0.0</v>
      </c>
      <c r="BP137" s="180">
        <v>0.0</v>
      </c>
      <c r="BQ137" s="180">
        <v>0.0</v>
      </c>
      <c r="BR137" s="180">
        <v>0.0</v>
      </c>
      <c r="BS137" s="180">
        <v>0.0</v>
      </c>
      <c r="BT137" s="180">
        <v>0.0</v>
      </c>
      <c r="BU137" s="180">
        <v>0.0</v>
      </c>
      <c r="BV137" s="180">
        <v>0.0</v>
      </c>
      <c r="BW137" s="180">
        <v>0.0</v>
      </c>
      <c r="BX137" s="180">
        <v>0.0</v>
      </c>
      <c r="BY137" s="180">
        <v>0.0</v>
      </c>
      <c r="BZ137" s="180">
        <v>0.0</v>
      </c>
      <c r="CA137" s="180">
        <v>0.0</v>
      </c>
      <c r="CB137" s="180">
        <v>0.0</v>
      </c>
      <c r="CC137" s="180">
        <v>0.0</v>
      </c>
      <c r="CD137" s="180">
        <v>0.0</v>
      </c>
      <c r="CE137" s="180">
        <v>0.0</v>
      </c>
      <c r="CF137" s="180">
        <v>0.0</v>
      </c>
      <c r="CG137" s="180">
        <v>0.0</v>
      </c>
      <c r="CH137" s="180">
        <v>0.0</v>
      </c>
      <c r="CI137" s="180">
        <v>0.0</v>
      </c>
      <c r="CJ137" s="180">
        <v>0.0</v>
      </c>
      <c r="CK137" s="180">
        <v>0.0</v>
      </c>
      <c r="CL137" s="180">
        <v>0.0</v>
      </c>
      <c r="CM137" s="180">
        <v>0.0</v>
      </c>
      <c r="CN137" s="180">
        <v>0.0</v>
      </c>
      <c r="CO137" s="180">
        <v>0.0</v>
      </c>
      <c r="CP137" s="180">
        <v>0.0</v>
      </c>
      <c r="CQ137" s="180">
        <v>0.0</v>
      </c>
      <c r="CR137" s="180">
        <v>0.0</v>
      </c>
      <c r="CS137" s="180">
        <v>0.0</v>
      </c>
      <c r="CT137" s="180">
        <v>0.0</v>
      </c>
      <c r="CU137" s="180">
        <v>0.0</v>
      </c>
      <c r="CV137" s="180">
        <v>0.0</v>
      </c>
      <c r="CW137" s="180">
        <v>0.0</v>
      </c>
      <c r="CX137" s="180">
        <v>0.0</v>
      </c>
      <c r="CY137" s="180">
        <v>0.0</v>
      </c>
      <c r="CZ137" s="180">
        <v>0.0</v>
      </c>
      <c r="DA137" s="180">
        <v>0.0</v>
      </c>
      <c r="DB137" s="180">
        <v>0.0</v>
      </c>
      <c r="DC137" s="180">
        <v>0.0</v>
      </c>
      <c r="DD137" s="180">
        <v>0.0</v>
      </c>
      <c r="DE137" s="180">
        <v>0.0</v>
      </c>
      <c r="DF137" s="180">
        <v>0.0</v>
      </c>
      <c r="DG137" s="180">
        <v>0.0</v>
      </c>
      <c r="DH137" s="180">
        <v>0.0</v>
      </c>
      <c r="DI137" s="180">
        <v>0.0</v>
      </c>
      <c r="DJ137" s="180">
        <v>0.0</v>
      </c>
      <c r="DK137" s="180">
        <v>0.0</v>
      </c>
      <c r="DL137" s="180">
        <v>0.0</v>
      </c>
      <c r="DM137" s="180">
        <v>0.0</v>
      </c>
      <c r="DN137" s="180">
        <v>0.0</v>
      </c>
      <c r="DO137" s="180">
        <v>0.0</v>
      </c>
      <c r="DP137" s="180">
        <v>0.0</v>
      </c>
      <c r="DQ137" s="180">
        <v>0.0</v>
      </c>
      <c r="DR137" s="180">
        <v>0.0</v>
      </c>
      <c r="DS137" s="180">
        <v>0.0</v>
      </c>
      <c r="DT137" s="180">
        <v>0.0</v>
      </c>
      <c r="DU137" s="180">
        <v>0.0</v>
      </c>
      <c r="DV137" s="180">
        <v>0.0</v>
      </c>
      <c r="DW137" s="180">
        <v>0.0</v>
      </c>
      <c r="DX137" s="180">
        <v>0.0</v>
      </c>
      <c r="DY137" s="180">
        <v>0.0</v>
      </c>
      <c r="DZ137" s="180">
        <v>0.0</v>
      </c>
      <c r="EA137" s="180">
        <v>0.0</v>
      </c>
      <c r="EB137" s="180">
        <v>0.0</v>
      </c>
      <c r="EC137" s="180">
        <v>0.0</v>
      </c>
      <c r="ED137" s="180">
        <v>0.0</v>
      </c>
      <c r="EE137" s="180">
        <v>762.4889999999999</v>
      </c>
      <c r="EF137" s="180">
        <v>0.0</v>
      </c>
      <c r="EG137" s="180">
        <v>0.0</v>
      </c>
      <c r="EH137" s="180">
        <v>0.0</v>
      </c>
      <c r="EI137" s="180">
        <v>300.9825</v>
      </c>
      <c r="EJ137" s="180">
        <v>0.0</v>
      </c>
      <c r="EK137" s="375">
        <v>0.0</v>
      </c>
      <c r="EL137" s="50">
        <v>1811137.0</v>
      </c>
      <c r="EM137" s="376">
        <f t="shared" si="1"/>
        <v>4477.120245</v>
      </c>
    </row>
    <row r="138">
      <c r="A138" s="50">
        <v>1811138.0</v>
      </c>
      <c r="B138" s="374">
        <v>0.0</v>
      </c>
      <c r="C138" s="180">
        <v>0.0</v>
      </c>
      <c r="D138" s="180">
        <v>0.0</v>
      </c>
      <c r="E138" s="180">
        <v>0.0</v>
      </c>
      <c r="F138" s="180">
        <v>136.4454</v>
      </c>
      <c r="G138" s="180">
        <v>0.0</v>
      </c>
      <c r="H138" s="180">
        <v>0.0</v>
      </c>
      <c r="I138" s="180">
        <v>0.0</v>
      </c>
      <c r="J138" s="180">
        <v>0.0</v>
      </c>
      <c r="K138" s="180">
        <v>124.0785</v>
      </c>
      <c r="L138" s="180">
        <v>0.0</v>
      </c>
      <c r="M138" s="180">
        <v>0.0</v>
      </c>
      <c r="N138" s="180">
        <v>0.0</v>
      </c>
      <c r="O138" s="180">
        <v>0.0</v>
      </c>
      <c r="P138" s="180">
        <v>92.79270000000001</v>
      </c>
      <c r="Q138" s="180">
        <v>0.0</v>
      </c>
      <c r="R138" s="180">
        <v>0.0</v>
      </c>
      <c r="S138" s="180">
        <v>0.0</v>
      </c>
      <c r="T138" s="180">
        <v>0.0</v>
      </c>
      <c r="U138" s="180">
        <v>0.0</v>
      </c>
      <c r="V138" s="180">
        <v>0.0</v>
      </c>
      <c r="W138" s="180">
        <v>0.0</v>
      </c>
      <c r="X138" s="180">
        <v>0.0</v>
      </c>
      <c r="Y138" s="180">
        <v>254.085195</v>
      </c>
      <c r="Z138" s="180">
        <v>0.0</v>
      </c>
      <c r="AA138" s="180">
        <v>0.0</v>
      </c>
      <c r="AB138" s="180">
        <v>0.0</v>
      </c>
      <c r="AC138" s="180">
        <v>0.0</v>
      </c>
      <c r="AD138" s="180">
        <v>0.0</v>
      </c>
      <c r="AE138" s="180">
        <v>0.0</v>
      </c>
      <c r="AF138" s="180">
        <v>0.0</v>
      </c>
      <c r="AG138" s="180">
        <v>0.0</v>
      </c>
      <c r="AH138" s="180">
        <v>0.0</v>
      </c>
      <c r="AI138" s="180">
        <v>0.0</v>
      </c>
      <c r="AJ138" s="180">
        <v>0.0</v>
      </c>
      <c r="AK138" s="180">
        <v>0.0</v>
      </c>
      <c r="AL138" s="180">
        <v>0.0</v>
      </c>
      <c r="AM138" s="180">
        <v>0.0</v>
      </c>
      <c r="AN138" s="180">
        <v>0.0</v>
      </c>
      <c r="AO138" s="180">
        <v>0.0</v>
      </c>
      <c r="AP138" s="180">
        <v>0.0</v>
      </c>
      <c r="AQ138" s="180">
        <v>0.0</v>
      </c>
      <c r="AR138" s="180">
        <v>0.0</v>
      </c>
      <c r="AS138" s="180">
        <v>0.0</v>
      </c>
      <c r="AT138" s="180">
        <v>0.0</v>
      </c>
      <c r="AU138" s="180">
        <v>0.0</v>
      </c>
      <c r="AV138" s="180">
        <v>0.0</v>
      </c>
      <c r="AW138" s="180">
        <v>0.0</v>
      </c>
      <c r="AX138" s="180">
        <v>0.0</v>
      </c>
      <c r="AY138" s="180">
        <v>0.0</v>
      </c>
      <c r="AZ138" s="180">
        <v>0.0</v>
      </c>
      <c r="BA138" s="180">
        <v>0.0</v>
      </c>
      <c r="BB138" s="180">
        <v>0.0</v>
      </c>
      <c r="BC138" s="180">
        <v>0.0</v>
      </c>
      <c r="BD138" s="180">
        <v>0.0</v>
      </c>
      <c r="BE138" s="180">
        <v>0.0</v>
      </c>
      <c r="BF138" s="180">
        <v>0.0</v>
      </c>
      <c r="BG138" s="180">
        <v>0.0</v>
      </c>
      <c r="BH138" s="180">
        <v>0.0</v>
      </c>
      <c r="BI138" s="180">
        <v>75.1842</v>
      </c>
      <c r="BJ138" s="180">
        <v>0.0</v>
      </c>
      <c r="BK138" s="180">
        <v>0.0</v>
      </c>
      <c r="BL138" s="180">
        <v>0.0</v>
      </c>
      <c r="BM138" s="180">
        <v>0.0</v>
      </c>
      <c r="BN138" s="180">
        <v>0.0</v>
      </c>
      <c r="BO138" s="180">
        <v>0.0</v>
      </c>
      <c r="BP138" s="180">
        <v>0.0</v>
      </c>
      <c r="BQ138" s="180">
        <v>0.0</v>
      </c>
      <c r="BR138" s="180">
        <v>0.0</v>
      </c>
      <c r="BS138" s="180">
        <v>0.0</v>
      </c>
      <c r="BT138" s="180">
        <v>0.0</v>
      </c>
      <c r="BU138" s="180">
        <v>0.0</v>
      </c>
      <c r="BV138" s="180">
        <v>0.0</v>
      </c>
      <c r="BW138" s="180">
        <v>0.0</v>
      </c>
      <c r="BX138" s="180">
        <v>0.0</v>
      </c>
      <c r="BY138" s="180">
        <v>0.0</v>
      </c>
      <c r="BZ138" s="180">
        <v>0.0</v>
      </c>
      <c r="CA138" s="180">
        <v>0.0</v>
      </c>
      <c r="CB138" s="180">
        <v>0.0</v>
      </c>
      <c r="CC138" s="180">
        <v>0.0</v>
      </c>
      <c r="CD138" s="180">
        <v>0.0</v>
      </c>
      <c r="CE138" s="180">
        <v>0.0</v>
      </c>
      <c r="CF138" s="180">
        <v>0.0</v>
      </c>
      <c r="CG138" s="180">
        <v>0.0</v>
      </c>
      <c r="CH138" s="180">
        <v>0.0</v>
      </c>
      <c r="CI138" s="180">
        <v>0.0</v>
      </c>
      <c r="CJ138" s="180">
        <v>0.0</v>
      </c>
      <c r="CK138" s="180">
        <v>0.0</v>
      </c>
      <c r="CL138" s="180">
        <v>0.0</v>
      </c>
      <c r="CM138" s="180">
        <v>0.0</v>
      </c>
      <c r="CN138" s="180">
        <v>0.0</v>
      </c>
      <c r="CO138" s="180">
        <v>0.0</v>
      </c>
      <c r="CP138" s="180">
        <v>0.0</v>
      </c>
      <c r="CQ138" s="180">
        <v>0.0</v>
      </c>
      <c r="CR138" s="180">
        <v>0.0</v>
      </c>
      <c r="CS138" s="180">
        <v>0.0</v>
      </c>
      <c r="CT138" s="180">
        <v>0.0</v>
      </c>
      <c r="CU138" s="180">
        <v>0.0</v>
      </c>
      <c r="CV138" s="180">
        <v>0.0</v>
      </c>
      <c r="CW138" s="180">
        <v>0.0</v>
      </c>
      <c r="CX138" s="180">
        <v>0.0</v>
      </c>
      <c r="CY138" s="180">
        <v>0.0</v>
      </c>
      <c r="CZ138" s="180">
        <v>0.0</v>
      </c>
      <c r="DA138" s="180">
        <v>0.0</v>
      </c>
      <c r="DB138" s="180">
        <v>0.0</v>
      </c>
      <c r="DC138" s="180">
        <v>0.0</v>
      </c>
      <c r="DD138" s="180">
        <v>0.0</v>
      </c>
      <c r="DE138" s="180">
        <v>0.0</v>
      </c>
      <c r="DF138" s="180">
        <v>0.0</v>
      </c>
      <c r="DG138" s="180">
        <v>0.0</v>
      </c>
      <c r="DH138" s="180">
        <v>0.0</v>
      </c>
      <c r="DI138" s="180">
        <v>0.0</v>
      </c>
      <c r="DJ138" s="180">
        <v>0.0</v>
      </c>
      <c r="DK138" s="180">
        <v>0.0</v>
      </c>
      <c r="DL138" s="180">
        <v>0.0</v>
      </c>
      <c r="DM138" s="180">
        <v>0.0</v>
      </c>
      <c r="DN138" s="180">
        <v>0.0</v>
      </c>
      <c r="DO138" s="180">
        <v>0.0</v>
      </c>
      <c r="DP138" s="180">
        <v>0.0</v>
      </c>
      <c r="DQ138" s="180">
        <v>0.0</v>
      </c>
      <c r="DR138" s="180">
        <v>0.0</v>
      </c>
      <c r="DS138" s="180">
        <v>0.0</v>
      </c>
      <c r="DT138" s="180">
        <v>0.0</v>
      </c>
      <c r="DU138" s="180">
        <v>0.0</v>
      </c>
      <c r="DV138" s="180">
        <v>0.0</v>
      </c>
      <c r="DW138" s="180">
        <v>0.0</v>
      </c>
      <c r="DX138" s="180">
        <v>0.0</v>
      </c>
      <c r="DY138" s="180">
        <v>0.0</v>
      </c>
      <c r="DZ138" s="180">
        <v>0.0</v>
      </c>
      <c r="EA138" s="180">
        <v>0.0</v>
      </c>
      <c r="EB138" s="180">
        <v>0.0</v>
      </c>
      <c r="EC138" s="180">
        <v>0.0</v>
      </c>
      <c r="ED138" s="180">
        <v>0.0</v>
      </c>
      <c r="EE138" s="180">
        <v>152.4978</v>
      </c>
      <c r="EF138" s="180">
        <v>0.0</v>
      </c>
      <c r="EG138" s="180">
        <v>0.0</v>
      </c>
      <c r="EH138" s="180">
        <v>0.0</v>
      </c>
      <c r="EI138" s="180">
        <v>0.0</v>
      </c>
      <c r="EJ138" s="180">
        <v>59.62320000000001</v>
      </c>
      <c r="EK138" s="375">
        <v>0.0</v>
      </c>
      <c r="EL138" s="50">
        <v>1811138.0</v>
      </c>
      <c r="EM138" s="376">
        <f t="shared" si="1"/>
        <v>894.706995</v>
      </c>
    </row>
    <row r="139">
      <c r="A139" s="50">
        <v>1811139.0</v>
      </c>
      <c r="B139" s="374">
        <v>0.0</v>
      </c>
      <c r="C139" s="180">
        <v>0.0</v>
      </c>
      <c r="D139" s="180">
        <v>0.0</v>
      </c>
      <c r="E139" s="180">
        <v>0.0</v>
      </c>
      <c r="F139" s="180">
        <v>142.9428</v>
      </c>
      <c r="G139" s="180">
        <v>0.0</v>
      </c>
      <c r="H139" s="180">
        <v>0.0</v>
      </c>
      <c r="I139" s="180">
        <v>0.0</v>
      </c>
      <c r="J139" s="180">
        <v>0.0</v>
      </c>
      <c r="K139" s="180">
        <v>129.927915</v>
      </c>
      <c r="L139" s="180">
        <v>0.0</v>
      </c>
      <c r="M139" s="180">
        <v>0.0</v>
      </c>
      <c r="N139" s="180">
        <v>0.0</v>
      </c>
      <c r="O139" s="180">
        <v>0.0</v>
      </c>
      <c r="P139" s="180">
        <v>97.151145</v>
      </c>
      <c r="Q139" s="180">
        <v>0.0</v>
      </c>
      <c r="R139" s="180">
        <v>0.0</v>
      </c>
      <c r="S139" s="180">
        <v>0.0</v>
      </c>
      <c r="T139" s="180">
        <v>0.0</v>
      </c>
      <c r="U139" s="180">
        <v>0.0</v>
      </c>
      <c r="V139" s="180">
        <v>0.0</v>
      </c>
      <c r="W139" s="180">
        <v>0.0</v>
      </c>
      <c r="X139" s="180">
        <v>0.0</v>
      </c>
      <c r="Y139" s="180">
        <v>266.304285</v>
      </c>
      <c r="Z139" s="180">
        <v>0.0</v>
      </c>
      <c r="AA139" s="180">
        <v>0.0</v>
      </c>
      <c r="AB139" s="180">
        <v>0.0</v>
      </c>
      <c r="AC139" s="180">
        <v>0.0</v>
      </c>
      <c r="AD139" s="180">
        <v>0.0</v>
      </c>
      <c r="AE139" s="180">
        <v>0.0</v>
      </c>
      <c r="AF139" s="180">
        <v>0.0</v>
      </c>
      <c r="AG139" s="180">
        <v>0.0</v>
      </c>
      <c r="AH139" s="180">
        <v>0.0</v>
      </c>
      <c r="AI139" s="180">
        <v>0.0</v>
      </c>
      <c r="AJ139" s="180">
        <v>0.0</v>
      </c>
      <c r="AK139" s="180">
        <v>0.0</v>
      </c>
      <c r="AL139" s="180">
        <v>0.0</v>
      </c>
      <c r="AM139" s="180">
        <v>0.0</v>
      </c>
      <c r="AN139" s="180">
        <v>0.0</v>
      </c>
      <c r="AO139" s="180">
        <v>0.0</v>
      </c>
      <c r="AP139" s="180">
        <v>0.0</v>
      </c>
      <c r="AQ139" s="180">
        <v>0.0</v>
      </c>
      <c r="AR139" s="180">
        <v>0.0</v>
      </c>
      <c r="AS139" s="180">
        <v>0.0</v>
      </c>
      <c r="AT139" s="180">
        <v>0.0</v>
      </c>
      <c r="AU139" s="180">
        <v>0.0</v>
      </c>
      <c r="AV139" s="180">
        <v>0.0</v>
      </c>
      <c r="AW139" s="180">
        <v>0.0</v>
      </c>
      <c r="AX139" s="180">
        <v>0.0</v>
      </c>
      <c r="AY139" s="180">
        <v>0.0</v>
      </c>
      <c r="AZ139" s="180">
        <v>0.0</v>
      </c>
      <c r="BA139" s="180">
        <v>0.0</v>
      </c>
      <c r="BB139" s="180">
        <v>0.0</v>
      </c>
      <c r="BC139" s="180">
        <v>0.0</v>
      </c>
      <c r="BD139" s="180">
        <v>0.0</v>
      </c>
      <c r="BE139" s="180">
        <v>0.0</v>
      </c>
      <c r="BF139" s="180">
        <v>0.0</v>
      </c>
      <c r="BG139" s="180">
        <v>0.0</v>
      </c>
      <c r="BH139" s="180">
        <v>0.0</v>
      </c>
      <c r="BI139" s="180">
        <v>78.7644</v>
      </c>
      <c r="BJ139" s="180">
        <v>0.0</v>
      </c>
      <c r="BK139" s="180">
        <v>0.0</v>
      </c>
      <c r="BL139" s="180">
        <v>0.0</v>
      </c>
      <c r="BM139" s="180">
        <v>0.0</v>
      </c>
      <c r="BN139" s="180">
        <v>0.0</v>
      </c>
      <c r="BO139" s="180">
        <v>0.0</v>
      </c>
      <c r="BP139" s="180">
        <v>0.0</v>
      </c>
      <c r="BQ139" s="180">
        <v>0.0</v>
      </c>
      <c r="BR139" s="180">
        <v>0.0</v>
      </c>
      <c r="BS139" s="180">
        <v>0.0</v>
      </c>
      <c r="BT139" s="180">
        <v>0.0</v>
      </c>
      <c r="BU139" s="180">
        <v>0.0</v>
      </c>
      <c r="BV139" s="180">
        <v>0.0</v>
      </c>
      <c r="BW139" s="180">
        <v>0.0</v>
      </c>
      <c r="BX139" s="180">
        <v>0.0</v>
      </c>
      <c r="BY139" s="180">
        <v>0.0</v>
      </c>
      <c r="BZ139" s="180">
        <v>0.0</v>
      </c>
      <c r="CA139" s="180">
        <v>0.0</v>
      </c>
      <c r="CB139" s="180">
        <v>0.0</v>
      </c>
      <c r="CC139" s="180">
        <v>0.0</v>
      </c>
      <c r="CD139" s="180">
        <v>0.0</v>
      </c>
      <c r="CE139" s="180">
        <v>0.0</v>
      </c>
      <c r="CF139" s="180">
        <v>0.0</v>
      </c>
      <c r="CG139" s="180">
        <v>0.0</v>
      </c>
      <c r="CH139" s="180">
        <v>0.0</v>
      </c>
      <c r="CI139" s="180">
        <v>0.0</v>
      </c>
      <c r="CJ139" s="180">
        <v>0.0</v>
      </c>
      <c r="CK139" s="180">
        <v>0.0</v>
      </c>
      <c r="CL139" s="180">
        <v>0.0</v>
      </c>
      <c r="CM139" s="180">
        <v>0.0</v>
      </c>
      <c r="CN139" s="180">
        <v>0.0</v>
      </c>
      <c r="CO139" s="180">
        <v>0.0</v>
      </c>
      <c r="CP139" s="180">
        <v>0.0</v>
      </c>
      <c r="CQ139" s="180">
        <v>0.0</v>
      </c>
      <c r="CR139" s="180">
        <v>0.0</v>
      </c>
      <c r="CS139" s="180">
        <v>0.0</v>
      </c>
      <c r="CT139" s="180">
        <v>0.0</v>
      </c>
      <c r="CU139" s="180">
        <v>0.0</v>
      </c>
      <c r="CV139" s="180">
        <v>0.0</v>
      </c>
      <c r="CW139" s="180">
        <v>0.0</v>
      </c>
      <c r="CX139" s="180">
        <v>0.0</v>
      </c>
      <c r="CY139" s="180">
        <v>0.0</v>
      </c>
      <c r="CZ139" s="180">
        <v>0.0</v>
      </c>
      <c r="DA139" s="180">
        <v>0.0</v>
      </c>
      <c r="DB139" s="180">
        <v>0.0</v>
      </c>
      <c r="DC139" s="180">
        <v>0.0</v>
      </c>
      <c r="DD139" s="180">
        <v>0.0</v>
      </c>
      <c r="DE139" s="180">
        <v>0.0</v>
      </c>
      <c r="DF139" s="180">
        <v>0.0</v>
      </c>
      <c r="DG139" s="180">
        <v>0.0</v>
      </c>
      <c r="DH139" s="180">
        <v>0.0</v>
      </c>
      <c r="DI139" s="180">
        <v>0.0</v>
      </c>
      <c r="DJ139" s="180">
        <v>0.0</v>
      </c>
      <c r="DK139" s="180">
        <v>0.0</v>
      </c>
      <c r="DL139" s="180">
        <v>0.0</v>
      </c>
      <c r="DM139" s="180">
        <v>0.0</v>
      </c>
      <c r="DN139" s="180">
        <v>0.0</v>
      </c>
      <c r="DO139" s="180">
        <v>0.0</v>
      </c>
      <c r="DP139" s="180">
        <v>0.0</v>
      </c>
      <c r="DQ139" s="180">
        <v>0.0</v>
      </c>
      <c r="DR139" s="180">
        <v>0.0</v>
      </c>
      <c r="DS139" s="180">
        <v>0.0</v>
      </c>
      <c r="DT139" s="180">
        <v>0.0</v>
      </c>
      <c r="DU139" s="180">
        <v>0.0</v>
      </c>
      <c r="DV139" s="180">
        <v>0.0</v>
      </c>
      <c r="DW139" s="180">
        <v>0.0</v>
      </c>
      <c r="DX139" s="180">
        <v>0.0</v>
      </c>
      <c r="DY139" s="180">
        <v>0.0</v>
      </c>
      <c r="DZ139" s="180">
        <v>0.0</v>
      </c>
      <c r="EA139" s="180">
        <v>0.0</v>
      </c>
      <c r="EB139" s="180">
        <v>0.0</v>
      </c>
      <c r="EC139" s="180">
        <v>0.0</v>
      </c>
      <c r="ED139" s="180">
        <v>0.0</v>
      </c>
      <c r="EE139" s="180">
        <v>0.0</v>
      </c>
      <c r="EF139" s="180">
        <v>164.66111999999998</v>
      </c>
      <c r="EG139" s="180">
        <v>0.0</v>
      </c>
      <c r="EH139" s="180">
        <v>0.0</v>
      </c>
      <c r="EI139" s="180">
        <v>0.0</v>
      </c>
      <c r="EJ139" s="180">
        <v>0.0</v>
      </c>
      <c r="EK139" s="375">
        <v>58.2582</v>
      </c>
      <c r="EL139" s="50">
        <v>1811139.0</v>
      </c>
      <c r="EM139" s="376">
        <f t="shared" si="1"/>
        <v>938.009865</v>
      </c>
    </row>
    <row r="140">
      <c r="A140" s="50">
        <v>1811140.0</v>
      </c>
      <c r="B140" s="377">
        <v>0.0</v>
      </c>
      <c r="C140" s="378">
        <v>0.0</v>
      </c>
      <c r="D140" s="378">
        <v>0.0</v>
      </c>
      <c r="E140" s="378">
        <v>0.0</v>
      </c>
      <c r="F140" s="378">
        <v>415.8336</v>
      </c>
      <c r="G140" s="378">
        <v>0.0</v>
      </c>
      <c r="H140" s="378">
        <v>0.0</v>
      </c>
      <c r="I140" s="378">
        <v>0.0</v>
      </c>
      <c r="J140" s="378">
        <v>0.0</v>
      </c>
      <c r="K140" s="378">
        <v>378.084915</v>
      </c>
      <c r="L140" s="378">
        <v>0.0</v>
      </c>
      <c r="M140" s="378">
        <v>0.0</v>
      </c>
      <c r="N140" s="378">
        <v>0.0</v>
      </c>
      <c r="O140" s="378">
        <v>0.0</v>
      </c>
      <c r="P140" s="378">
        <v>282.73654500000004</v>
      </c>
      <c r="Q140" s="378">
        <v>0.0</v>
      </c>
      <c r="R140" s="378">
        <v>0.0</v>
      </c>
      <c r="S140" s="378">
        <v>0.0</v>
      </c>
      <c r="T140" s="378">
        <v>0.0</v>
      </c>
      <c r="U140" s="378">
        <v>0.0</v>
      </c>
      <c r="V140" s="378">
        <v>0.0</v>
      </c>
      <c r="W140" s="378">
        <v>0.0</v>
      </c>
      <c r="X140" s="378">
        <v>0.0</v>
      </c>
      <c r="Y140" s="378">
        <v>774.83406</v>
      </c>
      <c r="Z140" s="378">
        <v>0.0</v>
      </c>
      <c r="AA140" s="378">
        <v>0.0</v>
      </c>
      <c r="AB140" s="378">
        <v>0.0</v>
      </c>
      <c r="AC140" s="378">
        <v>0.0</v>
      </c>
      <c r="AD140" s="378">
        <v>0.0</v>
      </c>
      <c r="AE140" s="378">
        <v>0.0</v>
      </c>
      <c r="AF140" s="378">
        <v>0.0</v>
      </c>
      <c r="AG140" s="378">
        <v>0.0</v>
      </c>
      <c r="AH140" s="378">
        <v>0.0</v>
      </c>
      <c r="AI140" s="378">
        <v>0.0</v>
      </c>
      <c r="AJ140" s="378">
        <v>0.0</v>
      </c>
      <c r="AK140" s="378">
        <v>0.0</v>
      </c>
      <c r="AL140" s="378">
        <v>0.0</v>
      </c>
      <c r="AM140" s="378">
        <v>0.0</v>
      </c>
      <c r="AN140" s="378">
        <v>0.0</v>
      </c>
      <c r="AO140" s="378">
        <v>0.0</v>
      </c>
      <c r="AP140" s="378">
        <v>0.0</v>
      </c>
      <c r="AQ140" s="378">
        <v>0.0</v>
      </c>
      <c r="AR140" s="378">
        <v>0.0</v>
      </c>
      <c r="AS140" s="378">
        <v>0.0</v>
      </c>
      <c r="AT140" s="378">
        <v>0.0</v>
      </c>
      <c r="AU140" s="378">
        <v>0.0</v>
      </c>
      <c r="AV140" s="378">
        <v>0.0</v>
      </c>
      <c r="AW140" s="378">
        <v>0.0</v>
      </c>
      <c r="AX140" s="378">
        <v>0.0</v>
      </c>
      <c r="AY140" s="378">
        <v>0.0</v>
      </c>
      <c r="AZ140" s="378">
        <v>0.0</v>
      </c>
      <c r="BA140" s="378">
        <v>0.0</v>
      </c>
      <c r="BB140" s="378">
        <v>0.0</v>
      </c>
      <c r="BC140" s="378">
        <v>0.0</v>
      </c>
      <c r="BD140" s="378">
        <v>0.0</v>
      </c>
      <c r="BE140" s="378">
        <v>0.0</v>
      </c>
      <c r="BF140" s="378">
        <v>0.0</v>
      </c>
      <c r="BG140" s="378">
        <v>0.0</v>
      </c>
      <c r="BH140" s="378">
        <v>0.0</v>
      </c>
      <c r="BI140" s="378">
        <v>229.13280000000003</v>
      </c>
      <c r="BJ140" s="378">
        <v>0.0</v>
      </c>
      <c r="BK140" s="378">
        <v>0.0</v>
      </c>
      <c r="BL140" s="378">
        <v>0.0</v>
      </c>
      <c r="BM140" s="378">
        <v>0.0</v>
      </c>
      <c r="BN140" s="378">
        <v>0.0</v>
      </c>
      <c r="BO140" s="378">
        <v>0.0</v>
      </c>
      <c r="BP140" s="378">
        <v>0.0</v>
      </c>
      <c r="BQ140" s="378">
        <v>0.0</v>
      </c>
      <c r="BR140" s="378">
        <v>0.0</v>
      </c>
      <c r="BS140" s="378">
        <v>0.0</v>
      </c>
      <c r="BT140" s="378">
        <v>0.0</v>
      </c>
      <c r="BU140" s="378">
        <v>0.0</v>
      </c>
      <c r="BV140" s="378">
        <v>0.0</v>
      </c>
      <c r="BW140" s="378">
        <v>0.0</v>
      </c>
      <c r="BX140" s="378">
        <v>0.0</v>
      </c>
      <c r="BY140" s="378">
        <v>0.0</v>
      </c>
      <c r="BZ140" s="378">
        <v>0.0</v>
      </c>
      <c r="CA140" s="378">
        <v>0.0</v>
      </c>
      <c r="CB140" s="378">
        <v>0.0</v>
      </c>
      <c r="CC140" s="378">
        <v>0.0</v>
      </c>
      <c r="CD140" s="378">
        <v>0.0</v>
      </c>
      <c r="CE140" s="378">
        <v>0.0</v>
      </c>
      <c r="CF140" s="378">
        <v>0.0</v>
      </c>
      <c r="CG140" s="378">
        <v>0.0</v>
      </c>
      <c r="CH140" s="378">
        <v>0.0</v>
      </c>
      <c r="CI140" s="378">
        <v>0.0</v>
      </c>
      <c r="CJ140" s="378">
        <v>0.0</v>
      </c>
      <c r="CK140" s="378">
        <v>0.0</v>
      </c>
      <c r="CL140" s="378">
        <v>0.0</v>
      </c>
      <c r="CM140" s="378">
        <v>0.0</v>
      </c>
      <c r="CN140" s="378">
        <v>0.0</v>
      </c>
      <c r="CO140" s="378">
        <v>0.0</v>
      </c>
      <c r="CP140" s="378">
        <v>0.0</v>
      </c>
      <c r="CQ140" s="378">
        <v>0.0</v>
      </c>
      <c r="CR140" s="378">
        <v>0.0</v>
      </c>
      <c r="CS140" s="378">
        <v>0.0</v>
      </c>
      <c r="CT140" s="378">
        <v>0.0</v>
      </c>
      <c r="CU140" s="378">
        <v>0.0</v>
      </c>
      <c r="CV140" s="378">
        <v>0.0</v>
      </c>
      <c r="CW140" s="378">
        <v>0.0</v>
      </c>
      <c r="CX140" s="378">
        <v>0.0</v>
      </c>
      <c r="CY140" s="378">
        <v>0.0</v>
      </c>
      <c r="CZ140" s="378">
        <v>0.0</v>
      </c>
      <c r="DA140" s="378">
        <v>0.0</v>
      </c>
      <c r="DB140" s="378">
        <v>0.0</v>
      </c>
      <c r="DC140" s="378">
        <v>0.0</v>
      </c>
      <c r="DD140" s="378">
        <v>0.0</v>
      </c>
      <c r="DE140" s="378">
        <v>0.0</v>
      </c>
      <c r="DF140" s="378">
        <v>0.0</v>
      </c>
      <c r="DG140" s="378">
        <v>0.0</v>
      </c>
      <c r="DH140" s="378">
        <v>0.0</v>
      </c>
      <c r="DI140" s="378">
        <v>0.0</v>
      </c>
      <c r="DJ140" s="378">
        <v>0.0</v>
      </c>
      <c r="DK140" s="378">
        <v>0.0</v>
      </c>
      <c r="DL140" s="378">
        <v>0.0</v>
      </c>
      <c r="DM140" s="378">
        <v>0.0</v>
      </c>
      <c r="DN140" s="378">
        <v>0.0</v>
      </c>
      <c r="DO140" s="378">
        <v>0.0</v>
      </c>
      <c r="DP140" s="378">
        <v>0.0</v>
      </c>
      <c r="DQ140" s="378">
        <v>0.0</v>
      </c>
      <c r="DR140" s="378">
        <v>0.0</v>
      </c>
      <c r="DS140" s="378">
        <v>0.0</v>
      </c>
      <c r="DT140" s="378">
        <v>0.0</v>
      </c>
      <c r="DU140" s="378">
        <v>0.0</v>
      </c>
      <c r="DV140" s="378">
        <v>0.0</v>
      </c>
      <c r="DW140" s="378">
        <v>0.0</v>
      </c>
      <c r="DX140" s="378">
        <v>0.0</v>
      </c>
      <c r="DY140" s="378">
        <v>0.0</v>
      </c>
      <c r="DZ140" s="378">
        <v>0.0</v>
      </c>
      <c r="EA140" s="378">
        <v>0.0</v>
      </c>
      <c r="EB140" s="378">
        <v>0.0</v>
      </c>
      <c r="EC140" s="378">
        <v>0.0</v>
      </c>
      <c r="ED140" s="378">
        <v>0.0</v>
      </c>
      <c r="EE140" s="378">
        <v>0.0</v>
      </c>
      <c r="EF140" s="378">
        <v>479.15711999999996</v>
      </c>
      <c r="EG140" s="378">
        <v>0.0</v>
      </c>
      <c r="EH140" s="378">
        <v>0.0</v>
      </c>
      <c r="EI140" s="378">
        <v>0.0</v>
      </c>
      <c r="EJ140" s="378">
        <v>0.0</v>
      </c>
      <c r="EK140" s="379">
        <v>169.47840000000002</v>
      </c>
      <c r="EL140" s="50">
        <v>1811140.0</v>
      </c>
      <c r="EM140" s="376">
        <f t="shared" si="1"/>
        <v>2729.25744</v>
      </c>
    </row>
    <row r="141">
      <c r="B141" s="134">
        <f t="shared" ref="B141:EK141" si="2">SUM(B2:B140)</f>
        <v>6391.183095</v>
      </c>
      <c r="C141" s="134">
        <f t="shared" si="2"/>
        <v>7946.38845</v>
      </c>
      <c r="D141" s="134">
        <f t="shared" si="2"/>
        <v>205.596105</v>
      </c>
      <c r="E141" s="134">
        <f t="shared" si="2"/>
        <v>440.765325</v>
      </c>
      <c r="F141" s="134">
        <f t="shared" si="2"/>
        <v>9369.2508</v>
      </c>
      <c r="G141" s="134">
        <f t="shared" si="2"/>
        <v>4462.5672</v>
      </c>
      <c r="H141" s="134">
        <f t="shared" si="2"/>
        <v>5768.1624</v>
      </c>
      <c r="I141" s="134">
        <f t="shared" si="2"/>
        <v>171.405585</v>
      </c>
      <c r="J141" s="134">
        <f t="shared" si="2"/>
        <v>364.10634</v>
      </c>
      <c r="K141" s="134">
        <f t="shared" si="2"/>
        <v>8519.93883</v>
      </c>
      <c r="L141" s="134">
        <f t="shared" si="2"/>
        <v>3902.9445</v>
      </c>
      <c r="M141" s="134">
        <f t="shared" si="2"/>
        <v>5195.969415</v>
      </c>
      <c r="N141" s="134">
        <f t="shared" si="2"/>
        <v>142.46505</v>
      </c>
      <c r="O141" s="134">
        <f t="shared" si="2"/>
        <v>248.71665</v>
      </c>
      <c r="P141" s="134">
        <f t="shared" si="2"/>
        <v>6371.624805</v>
      </c>
      <c r="Q141" s="134">
        <f t="shared" si="2"/>
        <v>2122.5204</v>
      </c>
      <c r="R141" s="134">
        <f t="shared" si="2"/>
        <v>1483.31898</v>
      </c>
      <c r="S141" s="134">
        <f t="shared" si="2"/>
        <v>1754.876955</v>
      </c>
      <c r="T141" s="134">
        <f t="shared" si="2"/>
        <v>16940.6523</v>
      </c>
      <c r="U141" s="134">
        <f t="shared" si="2"/>
        <v>281.0808</v>
      </c>
      <c r="V141" s="134">
        <f t="shared" si="2"/>
        <v>1489.4334</v>
      </c>
      <c r="W141" s="134">
        <f t="shared" si="2"/>
        <v>841.113</v>
      </c>
      <c r="X141" s="134">
        <f t="shared" si="2"/>
        <v>369.13968</v>
      </c>
      <c r="Y141" s="134">
        <f t="shared" si="2"/>
        <v>17456.40761</v>
      </c>
      <c r="Z141" s="134">
        <f t="shared" si="2"/>
        <v>1617.77304</v>
      </c>
      <c r="AA141" s="134">
        <f t="shared" si="2"/>
        <v>1771.96032</v>
      </c>
      <c r="AB141" s="134">
        <f t="shared" si="2"/>
        <v>134.95014</v>
      </c>
      <c r="AC141" s="134">
        <f t="shared" si="2"/>
        <v>10819.224</v>
      </c>
      <c r="AD141" s="134">
        <f t="shared" si="2"/>
        <v>490.23468</v>
      </c>
      <c r="AE141" s="134">
        <f t="shared" si="2"/>
        <v>14009.44896</v>
      </c>
      <c r="AF141" s="134">
        <f t="shared" si="2"/>
        <v>8476.9659</v>
      </c>
      <c r="AG141" s="134">
        <f t="shared" si="2"/>
        <v>11490.1605</v>
      </c>
      <c r="AH141" s="134">
        <f t="shared" si="2"/>
        <v>1718.95464</v>
      </c>
      <c r="AI141" s="134">
        <f t="shared" si="2"/>
        <v>1902.66804</v>
      </c>
      <c r="AJ141" s="134">
        <f t="shared" si="2"/>
        <v>144.37098</v>
      </c>
      <c r="AK141" s="134">
        <f t="shared" si="2"/>
        <v>11273.50224</v>
      </c>
      <c r="AL141" s="134">
        <f t="shared" si="2"/>
        <v>502.5384</v>
      </c>
      <c r="AM141" s="134">
        <f t="shared" si="2"/>
        <v>15732.07818</v>
      </c>
      <c r="AN141" s="134">
        <f t="shared" si="2"/>
        <v>9423.14256</v>
      </c>
      <c r="AO141" s="134">
        <f t="shared" si="2"/>
        <v>11796.94698</v>
      </c>
      <c r="AP141" s="134">
        <f t="shared" si="2"/>
        <v>321.2352</v>
      </c>
      <c r="AQ141" s="134">
        <f t="shared" si="2"/>
        <v>495.3312</v>
      </c>
      <c r="AR141" s="134">
        <f t="shared" si="2"/>
        <v>334.932</v>
      </c>
      <c r="AS141" s="134">
        <f t="shared" si="2"/>
        <v>4790.4129</v>
      </c>
      <c r="AT141" s="134">
        <f t="shared" si="2"/>
        <v>67.392</v>
      </c>
      <c r="AU141" s="134">
        <f t="shared" si="2"/>
        <v>18.0765</v>
      </c>
      <c r="AV141" s="134">
        <f t="shared" si="2"/>
        <v>14.93856</v>
      </c>
      <c r="AW141" s="134">
        <f t="shared" si="2"/>
        <v>381.77568</v>
      </c>
      <c r="AX141" s="134">
        <f t="shared" si="2"/>
        <v>110.87622</v>
      </c>
      <c r="AY141" s="134">
        <f t="shared" si="2"/>
        <v>469.25424</v>
      </c>
      <c r="AZ141" s="134">
        <f t="shared" si="2"/>
        <v>1325.48949</v>
      </c>
      <c r="BA141" s="134">
        <f t="shared" si="2"/>
        <v>3903.2994</v>
      </c>
      <c r="BB141" s="134">
        <f t="shared" si="2"/>
        <v>3548.6451</v>
      </c>
      <c r="BC141" s="134">
        <f t="shared" si="2"/>
        <v>446.40687</v>
      </c>
      <c r="BD141" s="134">
        <f t="shared" si="2"/>
        <v>3911.482575</v>
      </c>
      <c r="BE141" s="134">
        <f t="shared" si="2"/>
        <v>3620.748495</v>
      </c>
      <c r="BF141" s="134">
        <f t="shared" si="2"/>
        <v>2712.425625</v>
      </c>
      <c r="BG141" s="134">
        <f t="shared" si="2"/>
        <v>160.524</v>
      </c>
      <c r="BH141" s="134">
        <f t="shared" si="2"/>
        <v>6113.22348</v>
      </c>
      <c r="BI141" s="134">
        <f t="shared" si="2"/>
        <v>759.0024</v>
      </c>
      <c r="BJ141" s="134">
        <f t="shared" si="2"/>
        <v>63.910275</v>
      </c>
      <c r="BK141" s="134">
        <f t="shared" si="2"/>
        <v>69.65244</v>
      </c>
      <c r="BL141" s="134">
        <f t="shared" si="2"/>
        <v>177.063315</v>
      </c>
      <c r="BM141" s="134">
        <f t="shared" si="2"/>
        <v>28.380495</v>
      </c>
      <c r="BN141" s="134">
        <f t="shared" si="2"/>
        <v>4017.338325</v>
      </c>
      <c r="BO141" s="134">
        <f t="shared" si="2"/>
        <v>504.036</v>
      </c>
      <c r="BP141" s="134">
        <f t="shared" si="2"/>
        <v>7.63776</v>
      </c>
      <c r="BQ141" s="134">
        <f t="shared" si="2"/>
        <v>755.44326</v>
      </c>
      <c r="BR141" s="134">
        <f t="shared" si="2"/>
        <v>5373.8802</v>
      </c>
      <c r="BS141" s="134">
        <f t="shared" si="2"/>
        <v>3166.5816</v>
      </c>
      <c r="BT141" s="134">
        <f t="shared" si="2"/>
        <v>422.37</v>
      </c>
      <c r="BU141" s="134">
        <f t="shared" si="2"/>
        <v>88.864425</v>
      </c>
      <c r="BV141" s="134">
        <f t="shared" si="2"/>
        <v>944.830575</v>
      </c>
      <c r="BW141" s="134">
        <f t="shared" si="2"/>
        <v>170.10864</v>
      </c>
      <c r="BX141" s="134">
        <f t="shared" si="2"/>
        <v>3639.168</v>
      </c>
      <c r="BY141" s="134">
        <f t="shared" si="2"/>
        <v>8811.16704</v>
      </c>
      <c r="BZ141" s="134">
        <f t="shared" si="2"/>
        <v>2463.4896</v>
      </c>
      <c r="CA141" s="134">
        <f t="shared" si="2"/>
        <v>359.2368</v>
      </c>
      <c r="CB141" s="134">
        <f t="shared" si="2"/>
        <v>771.966</v>
      </c>
      <c r="CC141" s="134">
        <f t="shared" si="2"/>
        <v>562.05864</v>
      </c>
      <c r="CD141" s="134">
        <f t="shared" si="2"/>
        <v>294.84702</v>
      </c>
      <c r="CE141" s="134">
        <f t="shared" si="2"/>
        <v>212.7762</v>
      </c>
      <c r="CF141" s="134">
        <f t="shared" si="2"/>
        <v>716.04</v>
      </c>
      <c r="CG141" s="134">
        <f t="shared" si="2"/>
        <v>36.6795</v>
      </c>
      <c r="CH141" s="134">
        <f t="shared" si="2"/>
        <v>2609.88156</v>
      </c>
      <c r="CI141" s="134">
        <f t="shared" si="2"/>
        <v>22170.82608</v>
      </c>
      <c r="CJ141" s="134">
        <f t="shared" si="2"/>
        <v>1112.6115</v>
      </c>
      <c r="CK141" s="134">
        <f t="shared" si="2"/>
        <v>499.6485</v>
      </c>
      <c r="CL141" s="134">
        <f t="shared" si="2"/>
        <v>347.0688</v>
      </c>
      <c r="CM141" s="134">
        <f t="shared" si="2"/>
        <v>614.601</v>
      </c>
      <c r="CN141" s="134">
        <f t="shared" si="2"/>
        <v>810.3888</v>
      </c>
      <c r="CO141" s="134">
        <f t="shared" si="2"/>
        <v>4810.7007</v>
      </c>
      <c r="CP141" s="134">
        <f t="shared" si="2"/>
        <v>389.961</v>
      </c>
      <c r="CQ141" s="134">
        <f t="shared" si="2"/>
        <v>3017.7225</v>
      </c>
      <c r="CR141" s="134">
        <f t="shared" si="2"/>
        <v>4190.3082</v>
      </c>
      <c r="CS141" s="134">
        <f t="shared" si="2"/>
        <v>5133.84651</v>
      </c>
      <c r="CT141" s="134">
        <f t="shared" si="2"/>
        <v>3588.62868</v>
      </c>
      <c r="CU141" s="134">
        <f t="shared" si="2"/>
        <v>240.35778</v>
      </c>
      <c r="CV141" s="134">
        <f t="shared" si="2"/>
        <v>555.009</v>
      </c>
      <c r="CW141" s="134">
        <f t="shared" si="2"/>
        <v>713.7585</v>
      </c>
      <c r="CX141" s="134">
        <f t="shared" si="2"/>
        <v>50.1228</v>
      </c>
      <c r="CY141" s="134">
        <f t="shared" si="2"/>
        <v>4185.09</v>
      </c>
      <c r="CZ141" s="134">
        <f t="shared" si="2"/>
        <v>158.2035</v>
      </c>
      <c r="DA141" s="134">
        <f t="shared" si="2"/>
        <v>5837.52</v>
      </c>
      <c r="DB141" s="134">
        <f t="shared" si="2"/>
        <v>3676.3584</v>
      </c>
      <c r="DC141" s="134">
        <f t="shared" si="2"/>
        <v>4421.1336</v>
      </c>
      <c r="DD141" s="134">
        <f t="shared" si="2"/>
        <v>17.26452</v>
      </c>
      <c r="DE141" s="134">
        <f t="shared" si="2"/>
        <v>37.470615</v>
      </c>
      <c r="DF141" s="134">
        <f t="shared" si="2"/>
        <v>1252.230525</v>
      </c>
      <c r="DG141" s="134">
        <f t="shared" si="2"/>
        <v>682.54368</v>
      </c>
      <c r="DH141" s="134">
        <f t="shared" si="2"/>
        <v>4064.2602</v>
      </c>
      <c r="DI141" s="134">
        <f t="shared" si="2"/>
        <v>3832.92</v>
      </c>
      <c r="DJ141" s="134">
        <f t="shared" si="2"/>
        <v>1589.72814</v>
      </c>
      <c r="DK141" s="134">
        <f t="shared" si="2"/>
        <v>6632.70972</v>
      </c>
      <c r="DL141" s="134">
        <f t="shared" si="2"/>
        <v>2496.291525</v>
      </c>
      <c r="DM141" s="134">
        <f t="shared" si="2"/>
        <v>33.622875</v>
      </c>
      <c r="DN141" s="134">
        <f t="shared" si="2"/>
        <v>2107.880775</v>
      </c>
      <c r="DO141" s="134">
        <f t="shared" si="2"/>
        <v>1106.44248</v>
      </c>
      <c r="DP141" s="134">
        <f t="shared" si="2"/>
        <v>13019.292</v>
      </c>
      <c r="DQ141" s="134">
        <f t="shared" si="2"/>
        <v>12663.612</v>
      </c>
      <c r="DR141" s="134">
        <f t="shared" si="2"/>
        <v>3839.88384</v>
      </c>
      <c r="DS141" s="134">
        <f t="shared" si="2"/>
        <v>36.1998</v>
      </c>
      <c r="DT141" s="134">
        <f t="shared" si="2"/>
        <v>2585.62395</v>
      </c>
      <c r="DU141" s="134">
        <f t="shared" si="2"/>
        <v>1352.00169</v>
      </c>
      <c r="DV141" s="134">
        <f t="shared" si="2"/>
        <v>15376.38219</v>
      </c>
      <c r="DW141" s="134">
        <f t="shared" si="2"/>
        <v>13596.25703</v>
      </c>
      <c r="DX141" s="134">
        <f t="shared" si="2"/>
        <v>4565.63016</v>
      </c>
      <c r="DY141" s="134">
        <f t="shared" si="2"/>
        <v>461.99517</v>
      </c>
      <c r="DZ141" s="134">
        <f t="shared" si="2"/>
        <v>11807.16147</v>
      </c>
      <c r="EA141" s="134">
        <f t="shared" si="2"/>
        <v>21903.39509</v>
      </c>
      <c r="EB141" s="134">
        <f t="shared" si="2"/>
        <v>14587.64736</v>
      </c>
      <c r="EC141" s="134">
        <f t="shared" si="2"/>
        <v>8924.67576</v>
      </c>
      <c r="ED141" s="134">
        <f t="shared" si="2"/>
        <v>7.71264</v>
      </c>
      <c r="EE141" s="134">
        <f t="shared" si="2"/>
        <v>914.9868</v>
      </c>
      <c r="EF141" s="134">
        <f t="shared" si="2"/>
        <v>643.81824</v>
      </c>
      <c r="EG141" s="134">
        <f t="shared" si="2"/>
        <v>1704.1752</v>
      </c>
      <c r="EH141" s="134">
        <f t="shared" si="2"/>
        <v>1255.7376</v>
      </c>
      <c r="EI141" s="134">
        <f t="shared" si="2"/>
        <v>300.9825</v>
      </c>
      <c r="EJ141" s="134">
        <f t="shared" si="2"/>
        <v>59.6232</v>
      </c>
      <c r="EK141" s="134">
        <f t="shared" si="2"/>
        <v>227.7366</v>
      </c>
      <c r="EM141" s="380">
        <f>SUM(EM2:EM140)</f>
        <v>493529.188</v>
      </c>
    </row>
    <row r="143">
      <c r="A143" s="157"/>
      <c r="B143" s="157" t="s">
        <v>577</v>
      </c>
      <c r="C143" s="380">
        <f>SUM(B141:EK141)</f>
        <v>493529.188</v>
      </c>
      <c r="EL143" s="157"/>
    </row>
    <row r="144">
      <c r="B144" s="157" t="s">
        <v>578</v>
      </c>
      <c r="C144" s="380">
        <v>493595.4486300003</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6.14"/>
    <col customWidth="1" min="2" max="2" width="26.14"/>
    <col customWidth="1" min="3" max="3" width="15.57"/>
    <col customWidth="1" min="4" max="4" width="13.29"/>
    <col customWidth="1" min="5" max="6" width="13.71"/>
    <col customWidth="1" min="7" max="7" width="10.57"/>
    <col customWidth="1" min="8" max="8" width="27.43"/>
    <col customWidth="1" min="9" max="9" width="16.29"/>
    <col customWidth="1" min="10" max="10" width="17.86"/>
    <col customWidth="1" min="11" max="11" width="20.29"/>
    <col customWidth="1" min="12" max="12" width="14.71"/>
    <col customWidth="1" min="13" max="13" width="13.29"/>
    <col customWidth="1" min="14" max="14" width="16.0"/>
    <col customWidth="1" min="15" max="15" width="16.57"/>
    <col customWidth="1" min="16" max="16" width="16.29"/>
    <col customWidth="1" min="17" max="17" width="26.0"/>
    <col customWidth="1" min="18" max="19" width="24.71"/>
    <col customWidth="1" min="20" max="20" width="20.71"/>
    <col customWidth="1" min="21" max="21" width="22.86"/>
    <col customWidth="1" min="22" max="22" width="23.71"/>
    <col customWidth="1" min="23" max="23" width="18.29"/>
    <col customWidth="1" min="24" max="24" width="10.14"/>
    <col customWidth="1" min="25" max="27" width="10.0"/>
    <col customWidth="1" min="28" max="28" width="21.71"/>
    <col customWidth="1" min="29" max="29" width="22.29"/>
    <col customWidth="1" min="30" max="30" width="22.14"/>
    <col customWidth="1" min="31" max="32" width="27.71"/>
    <col customWidth="1" min="33" max="33" width="25.14"/>
    <col customWidth="1" min="34" max="34" width="38.0"/>
    <col customWidth="1" min="35" max="35" width="26.29"/>
    <col customWidth="1" min="36" max="36" width="36.29"/>
    <col customWidth="1" min="37" max="38" width="34.71"/>
    <col customWidth="1" min="39" max="39" width="32.29"/>
    <col customWidth="1" min="40" max="43" width="18.86"/>
    <col customWidth="1" min="44" max="44" width="15.57"/>
    <col customWidth="1" min="45" max="45" width="53.0"/>
    <col customWidth="1" min="46" max="46" width="15.57"/>
    <col customWidth="1" min="47" max="47" width="12.43"/>
    <col customWidth="1" min="48" max="48" width="9.86"/>
    <col customWidth="1" min="49" max="49" width="20.29"/>
    <col customWidth="1" min="50" max="51" width="8.71"/>
  </cols>
  <sheetData>
    <row r="1" ht="42.0" customHeight="1">
      <c r="A1" s="381" t="s">
        <v>77</v>
      </c>
      <c r="B1" s="382" t="s">
        <v>78</v>
      </c>
      <c r="C1" s="381" t="s">
        <v>76</v>
      </c>
      <c r="D1" s="381" t="s">
        <v>526</v>
      </c>
      <c r="E1" s="381" t="s">
        <v>506</v>
      </c>
      <c r="F1" s="381" t="s">
        <v>527</v>
      </c>
      <c r="G1" s="382" t="s">
        <v>80</v>
      </c>
      <c r="H1" s="382" t="s">
        <v>81</v>
      </c>
      <c r="I1" s="381" t="s">
        <v>528</v>
      </c>
      <c r="J1" s="382" t="s">
        <v>89</v>
      </c>
      <c r="K1" s="381" t="s">
        <v>90</v>
      </c>
      <c r="L1" s="383" t="s">
        <v>321</v>
      </c>
      <c r="M1" s="383" t="s">
        <v>322</v>
      </c>
      <c r="N1" s="383" t="s">
        <v>530</v>
      </c>
      <c r="O1" s="384" t="s">
        <v>93</v>
      </c>
      <c r="P1" s="384" t="s">
        <v>94</v>
      </c>
      <c r="Q1" s="384" t="s">
        <v>531</v>
      </c>
      <c r="R1" s="384" t="s">
        <v>532</v>
      </c>
      <c r="S1" s="384" t="s">
        <v>533</v>
      </c>
      <c r="T1" s="384" t="s">
        <v>534</v>
      </c>
      <c r="U1" s="385" t="s">
        <v>535</v>
      </c>
      <c r="V1" s="385" t="s">
        <v>536</v>
      </c>
      <c r="W1" s="385" t="s">
        <v>537</v>
      </c>
      <c r="X1" s="386" t="s">
        <v>540</v>
      </c>
      <c r="Y1" s="386" t="s">
        <v>541</v>
      </c>
      <c r="Z1" s="386" t="s">
        <v>542</v>
      </c>
      <c r="AA1" s="386" t="s">
        <v>543</v>
      </c>
      <c r="AB1" s="387" t="s">
        <v>579</v>
      </c>
      <c r="AC1" s="387" t="s">
        <v>580</v>
      </c>
      <c r="AD1" s="388" t="s">
        <v>581</v>
      </c>
      <c r="AE1" s="388" t="s">
        <v>582</v>
      </c>
      <c r="AF1" s="388" t="s">
        <v>583</v>
      </c>
      <c r="AG1" s="388" t="s">
        <v>584</v>
      </c>
      <c r="AH1" s="388" t="s">
        <v>585</v>
      </c>
      <c r="AI1" s="389" t="s">
        <v>586</v>
      </c>
      <c r="AJ1" s="389" t="s">
        <v>587</v>
      </c>
      <c r="AK1" s="390" t="s">
        <v>588</v>
      </c>
      <c r="AL1" s="390" t="s">
        <v>589</v>
      </c>
      <c r="AM1" s="389" t="s">
        <v>590</v>
      </c>
      <c r="AN1" s="388" t="s">
        <v>591</v>
      </c>
      <c r="AO1" s="391" t="s">
        <v>592</v>
      </c>
      <c r="AP1" s="391" t="s">
        <v>593</v>
      </c>
      <c r="AQ1" s="391" t="s">
        <v>594</v>
      </c>
      <c r="AR1" s="381" t="s">
        <v>76</v>
      </c>
      <c r="AS1" s="392" t="s">
        <v>595</v>
      </c>
      <c r="AT1" s="393"/>
      <c r="AU1" s="394"/>
      <c r="AV1" s="394"/>
      <c r="AW1" s="394"/>
      <c r="AX1" s="394"/>
      <c r="AY1" s="394"/>
    </row>
    <row r="2" ht="14.25" customHeight="1">
      <c r="A2" s="269" t="s">
        <v>96</v>
      </c>
      <c r="B2" s="269" t="s">
        <v>97</v>
      </c>
      <c r="C2" s="269">
        <v>1811001.0</v>
      </c>
      <c r="D2" s="269" t="s">
        <v>188</v>
      </c>
      <c r="E2" s="269" t="s">
        <v>479</v>
      </c>
      <c r="F2" s="269" t="s">
        <v>509</v>
      </c>
      <c r="G2" s="269" t="s">
        <v>99</v>
      </c>
      <c r="H2" s="269" t="s">
        <v>522</v>
      </c>
      <c r="I2" s="269" t="s">
        <v>544</v>
      </c>
      <c r="J2" s="269" t="s">
        <v>105</v>
      </c>
      <c r="K2" s="269" t="s">
        <v>106</v>
      </c>
      <c r="L2" s="395">
        <v>399733.79899999994</v>
      </c>
      <c r="M2" s="50">
        <v>4179.87</v>
      </c>
      <c r="N2" s="395">
        <f t="shared" ref="N2:N141" si="1">L2/M2</f>
        <v>95.63306969</v>
      </c>
      <c r="O2" s="396">
        <v>210885.84000000005</v>
      </c>
      <c r="P2" s="396">
        <v>51139.81620000001</v>
      </c>
      <c r="Q2" s="396">
        <f t="shared" ref="Q2:Q141" si="2">SUM(O2:P2)</f>
        <v>262025.6562</v>
      </c>
      <c r="R2" s="395">
        <f>'Complete Product Info'!T2</f>
        <v>0.01489017407</v>
      </c>
      <c r="S2" s="396">
        <f t="shared" ref="S2:S141" si="3">SUM(Q2:R2)</f>
        <v>262025.6711</v>
      </c>
      <c r="T2" s="395">
        <f t="shared" ref="T2:T141" si="4">S2/M2</f>
        <v>62.68751686</v>
      </c>
      <c r="U2" s="395">
        <f t="shared" ref="U2:U141" si="5">L2-S2</f>
        <v>137708.1279</v>
      </c>
      <c r="V2" s="395">
        <f t="shared" ref="V2:V141" si="6">U2/M2</f>
        <v>32.94555283</v>
      </c>
      <c r="W2" s="397">
        <f t="shared" ref="W2:W141" si="7">U2/L2</f>
        <v>0.3444995851</v>
      </c>
      <c r="X2" s="269">
        <v>41.0</v>
      </c>
      <c r="Y2" s="269">
        <v>56.0</v>
      </c>
      <c r="Z2" s="269">
        <v>56.0</v>
      </c>
      <c r="AA2" s="269">
        <v>91.0</v>
      </c>
      <c r="AB2" s="398">
        <v>2.0</v>
      </c>
      <c r="AC2" s="399">
        <v>1.0</v>
      </c>
      <c r="AD2" s="101">
        <f t="shared" ref="AD2:AD141" si="8">AB2*AC2</f>
        <v>2</v>
      </c>
      <c r="AE2" s="101" t="str">
        <f t="shared" ref="AE2:AE141" si="9">IF(Y2&lt;120,"1",IF(Y2&lt;240,"2",IF(Y2&lt;360,"3")))</f>
        <v>1</v>
      </c>
      <c r="AF2" s="101" t="str">
        <f t="shared" ref="AF2:AF141" si="10">IF(Z2&lt;100,"1",IF(Z2&lt;200,"2",IF(Z2&lt;300,"3")))</f>
        <v>1</v>
      </c>
      <c r="AG2" s="113">
        <v>0.5</v>
      </c>
      <c r="AH2" s="101">
        <v>26.0</v>
      </c>
      <c r="AI2" s="101">
        <f t="shared" ref="AI2:AI141" si="11">AA2+$AX$16</f>
        <v>101</v>
      </c>
      <c r="AJ2" s="398">
        <v>2.0</v>
      </c>
      <c r="AK2" s="101">
        <f t="shared" ref="AK2:AK73" si="12">AJ2*AH2</f>
        <v>52</v>
      </c>
      <c r="AL2" s="101">
        <f t="shared" ref="AL2:AL134" si="13">AK2/AG2</f>
        <v>104</v>
      </c>
      <c r="AM2" s="101">
        <f t="shared" ref="AM2:AM73" si="14">AD2*AK2</f>
        <v>104</v>
      </c>
      <c r="AN2" s="101">
        <f t="shared" ref="AN2:AN141" si="15">ROUNDUP(M2/AL2,0)</f>
        <v>41</v>
      </c>
      <c r="AO2" s="400">
        <f t="shared" ref="AO2:AO141" si="16">ROUNDUP(IF(D2="EU",AN2,IF(D2="USA",0,IF(D2="UK",0,IF(D2="EU, USA, UK",((1/3)*AN2),IF(D2="EU, UK",((1/2)*AN2)))))), 0)</f>
        <v>41</v>
      </c>
      <c r="AP2" s="101">
        <f t="shared" ref="AP2:AP141" si="17">ROUNDUP(IF(D2="EU",0,IF(D2="USA",0,IF(D2="UK",AN2,IF(D2="EU, USA, UK",((1/3)*AN2),IF(D2="EU, UK",((1/2)*AN2)))))),0)</f>
        <v>0</v>
      </c>
      <c r="AQ2" s="101">
        <f t="shared" ref="AQ2:AQ141" si="18">ROUNDUP(IF(D2="EU",0,IF(D2="USA",AN2,IF(D2="UK",0,IF(D2="EU, USA, UK",((1/3)*AN2),IF(D2="EU, UK",0))))),0)</f>
        <v>0</v>
      </c>
      <c r="AR2" s="269">
        <v>1811001.0</v>
      </c>
      <c r="AS2" s="401">
        <f t="shared" ref="AS2:AS141" si="19">IF(E2="DK",(AO2*$AW$9+AP2*$AW$11+AQ2*$AW$10),IF(E2="China",(AO2*$AW$6+AP2*$AW$8+AQ2*$AW$7)))</f>
        <v>7226.496</v>
      </c>
      <c r="AT2" s="270"/>
    </row>
    <row r="3" ht="14.25" customHeight="1">
      <c r="A3" s="269" t="s">
        <v>96</v>
      </c>
      <c r="B3" s="269" t="s">
        <v>107</v>
      </c>
      <c r="C3" s="269">
        <v>1811002.0</v>
      </c>
      <c r="D3" s="269" t="s">
        <v>188</v>
      </c>
      <c r="E3" s="269" t="s">
        <v>479</v>
      </c>
      <c r="F3" s="269" t="s">
        <v>509</v>
      </c>
      <c r="G3" s="269" t="s">
        <v>99</v>
      </c>
      <c r="H3" s="269" t="s">
        <v>522</v>
      </c>
      <c r="I3" s="269" t="s">
        <v>544</v>
      </c>
      <c r="J3" s="269" t="s">
        <v>105</v>
      </c>
      <c r="K3" s="269" t="s">
        <v>108</v>
      </c>
      <c r="L3" s="395">
        <v>52353.42</v>
      </c>
      <c r="M3" s="50">
        <v>390.73139999999995</v>
      </c>
      <c r="N3" s="395">
        <f t="shared" si="1"/>
        <v>133.9882589</v>
      </c>
      <c r="O3" s="396">
        <v>18208.819200000005</v>
      </c>
      <c r="P3" s="396">
        <v>4377.120000000001</v>
      </c>
      <c r="Q3" s="396">
        <f t="shared" si="2"/>
        <v>22585.9392</v>
      </c>
      <c r="R3" s="395">
        <f>'Complete Product Info'!T3</f>
        <v>0.001283494797</v>
      </c>
      <c r="S3" s="396">
        <f t="shared" si="3"/>
        <v>22585.94048</v>
      </c>
      <c r="T3" s="395">
        <f t="shared" si="4"/>
        <v>57.80426268</v>
      </c>
      <c r="U3" s="395">
        <f t="shared" si="5"/>
        <v>29767.47952</v>
      </c>
      <c r="V3" s="395">
        <f t="shared" si="6"/>
        <v>76.18399626</v>
      </c>
      <c r="W3" s="397">
        <f t="shared" si="7"/>
        <v>0.568587105</v>
      </c>
      <c r="X3" s="269">
        <v>45.0</v>
      </c>
      <c r="Y3" s="269">
        <v>56.0</v>
      </c>
      <c r="Z3" s="269">
        <v>56.0</v>
      </c>
      <c r="AA3" s="269">
        <v>91.0</v>
      </c>
      <c r="AB3" s="398">
        <v>2.0</v>
      </c>
      <c r="AC3" s="399">
        <v>1.0</v>
      </c>
      <c r="AD3" s="101">
        <f t="shared" si="8"/>
        <v>2</v>
      </c>
      <c r="AE3" s="101" t="str">
        <f t="shared" si="9"/>
        <v>1</v>
      </c>
      <c r="AF3" s="101" t="str">
        <f t="shared" si="10"/>
        <v>1</v>
      </c>
      <c r="AG3" s="113">
        <v>0.5</v>
      </c>
      <c r="AH3" s="101">
        <v>26.0</v>
      </c>
      <c r="AI3" s="101">
        <f t="shared" si="11"/>
        <v>101</v>
      </c>
      <c r="AJ3" s="398">
        <v>2.0</v>
      </c>
      <c r="AK3" s="101">
        <f t="shared" si="12"/>
        <v>52</v>
      </c>
      <c r="AL3" s="101">
        <f t="shared" si="13"/>
        <v>104</v>
      </c>
      <c r="AM3" s="101">
        <f t="shared" si="14"/>
        <v>104</v>
      </c>
      <c r="AN3" s="101">
        <f t="shared" si="15"/>
        <v>4</v>
      </c>
      <c r="AO3" s="400">
        <f t="shared" si="16"/>
        <v>4</v>
      </c>
      <c r="AP3" s="101">
        <f t="shared" si="17"/>
        <v>0</v>
      </c>
      <c r="AQ3" s="101">
        <f t="shared" si="18"/>
        <v>0</v>
      </c>
      <c r="AR3" s="269">
        <v>1811002.0</v>
      </c>
      <c r="AS3" s="401">
        <f t="shared" si="19"/>
        <v>705.024</v>
      </c>
      <c r="AT3" s="270"/>
    </row>
    <row r="4" ht="14.25" customHeight="1">
      <c r="A4" s="269" t="s">
        <v>96</v>
      </c>
      <c r="B4" s="269" t="s">
        <v>109</v>
      </c>
      <c r="C4" s="269">
        <v>1811003.0</v>
      </c>
      <c r="D4" s="269" t="s">
        <v>110</v>
      </c>
      <c r="E4" s="269" t="s">
        <v>479</v>
      </c>
      <c r="F4" s="269" t="s">
        <v>509</v>
      </c>
      <c r="G4" s="269" t="s">
        <v>99</v>
      </c>
      <c r="H4" s="269" t="s">
        <v>522</v>
      </c>
      <c r="I4" s="269" t="s">
        <v>544</v>
      </c>
      <c r="J4" s="269" t="s">
        <v>111</v>
      </c>
      <c r="K4" s="269" t="s">
        <v>112</v>
      </c>
      <c r="L4" s="395">
        <v>257331.2</v>
      </c>
      <c r="M4" s="50">
        <v>1549.2525999999998</v>
      </c>
      <c r="N4" s="395">
        <f t="shared" si="1"/>
        <v>166.1002215</v>
      </c>
      <c r="O4" s="396">
        <v>81215.728</v>
      </c>
      <c r="P4" s="396">
        <v>21586.285600000003</v>
      </c>
      <c r="Q4" s="396">
        <f t="shared" si="2"/>
        <v>102802.0136</v>
      </c>
      <c r="R4" s="395">
        <f>'Complete Product Info'!T4</f>
        <v>0.005841946547</v>
      </c>
      <c r="S4" s="396">
        <f t="shared" si="3"/>
        <v>102802.0194</v>
      </c>
      <c r="T4" s="395">
        <f t="shared" si="4"/>
        <v>66.35587989</v>
      </c>
      <c r="U4" s="395">
        <f t="shared" si="5"/>
        <v>154529.1806</v>
      </c>
      <c r="V4" s="395">
        <f t="shared" si="6"/>
        <v>99.7443416</v>
      </c>
      <c r="W4" s="397">
        <f t="shared" si="7"/>
        <v>0.6005069753</v>
      </c>
      <c r="X4" s="269">
        <v>41.0</v>
      </c>
      <c r="Y4" s="269">
        <v>56.0</v>
      </c>
      <c r="Z4" s="269">
        <v>56.0</v>
      </c>
      <c r="AA4" s="269">
        <v>91.0</v>
      </c>
      <c r="AB4" s="398">
        <v>2.0</v>
      </c>
      <c r="AC4" s="399">
        <v>1.0</v>
      </c>
      <c r="AD4" s="101">
        <f t="shared" si="8"/>
        <v>2</v>
      </c>
      <c r="AE4" s="101" t="str">
        <f t="shared" si="9"/>
        <v>1</v>
      </c>
      <c r="AF4" s="101" t="str">
        <f t="shared" si="10"/>
        <v>1</v>
      </c>
      <c r="AG4" s="113">
        <v>0.5</v>
      </c>
      <c r="AH4" s="101">
        <v>26.0</v>
      </c>
      <c r="AI4" s="101">
        <f t="shared" si="11"/>
        <v>101</v>
      </c>
      <c r="AJ4" s="398">
        <v>2.0</v>
      </c>
      <c r="AK4" s="101">
        <f t="shared" si="12"/>
        <v>52</v>
      </c>
      <c r="AL4" s="101">
        <f t="shared" si="13"/>
        <v>104</v>
      </c>
      <c r="AM4" s="101">
        <f t="shared" si="14"/>
        <v>104</v>
      </c>
      <c r="AN4" s="101">
        <f t="shared" si="15"/>
        <v>15</v>
      </c>
      <c r="AO4" s="400">
        <f t="shared" si="16"/>
        <v>0</v>
      </c>
      <c r="AP4" s="101">
        <f t="shared" si="17"/>
        <v>0</v>
      </c>
      <c r="AQ4" s="101">
        <f t="shared" si="18"/>
        <v>15</v>
      </c>
      <c r="AR4" s="269">
        <v>1811003.0</v>
      </c>
      <c r="AS4" s="401">
        <f t="shared" si="19"/>
        <v>5287.68</v>
      </c>
      <c r="AT4" s="270"/>
    </row>
    <row r="5" ht="14.25" customHeight="1">
      <c r="A5" s="269" t="s">
        <v>96</v>
      </c>
      <c r="B5" s="269" t="s">
        <v>113</v>
      </c>
      <c r="C5" s="269">
        <v>1811004.0</v>
      </c>
      <c r="D5" s="269" t="s">
        <v>110</v>
      </c>
      <c r="E5" s="269" t="s">
        <v>479</v>
      </c>
      <c r="F5" s="269" t="s">
        <v>509</v>
      </c>
      <c r="G5" s="269" t="s">
        <v>99</v>
      </c>
      <c r="H5" s="269" t="s">
        <v>522</v>
      </c>
      <c r="I5" s="269" t="s">
        <v>544</v>
      </c>
      <c r="J5" s="269" t="s">
        <v>111</v>
      </c>
      <c r="K5" s="269" t="s">
        <v>108</v>
      </c>
      <c r="L5" s="395">
        <v>26118.855</v>
      </c>
      <c r="M5" s="50">
        <v>172.89</v>
      </c>
      <c r="N5" s="395">
        <f t="shared" si="1"/>
        <v>151.0720979</v>
      </c>
      <c r="O5" s="396">
        <v>8238.269600000001</v>
      </c>
      <c r="P5" s="396">
        <v>2019.5758000000003</v>
      </c>
      <c r="Q5" s="396">
        <f t="shared" si="2"/>
        <v>10257.8454</v>
      </c>
      <c r="R5" s="395">
        <f>'Complete Product Info'!T5</f>
        <v>0.000582924229</v>
      </c>
      <c r="S5" s="396">
        <f t="shared" si="3"/>
        <v>10257.84598</v>
      </c>
      <c r="T5" s="395">
        <f t="shared" si="4"/>
        <v>59.33163273</v>
      </c>
      <c r="U5" s="395">
        <f t="shared" si="5"/>
        <v>15861.00902</v>
      </c>
      <c r="V5" s="395">
        <f t="shared" si="6"/>
        <v>91.74046513</v>
      </c>
      <c r="W5" s="397">
        <f t="shared" si="7"/>
        <v>0.6072627999</v>
      </c>
      <c r="X5" s="269">
        <v>45.0</v>
      </c>
      <c r="Y5" s="269">
        <v>56.0</v>
      </c>
      <c r="Z5" s="269">
        <v>56.0</v>
      </c>
      <c r="AA5" s="269">
        <v>91.0</v>
      </c>
      <c r="AB5" s="398">
        <v>2.0</v>
      </c>
      <c r="AC5" s="399">
        <v>1.0</v>
      </c>
      <c r="AD5" s="101">
        <f t="shared" si="8"/>
        <v>2</v>
      </c>
      <c r="AE5" s="101" t="str">
        <f t="shared" si="9"/>
        <v>1</v>
      </c>
      <c r="AF5" s="101" t="str">
        <f t="shared" si="10"/>
        <v>1</v>
      </c>
      <c r="AG5" s="113">
        <v>0.5</v>
      </c>
      <c r="AH5" s="101">
        <v>26.0</v>
      </c>
      <c r="AI5" s="101">
        <f t="shared" si="11"/>
        <v>101</v>
      </c>
      <c r="AJ5" s="398">
        <v>2.0</v>
      </c>
      <c r="AK5" s="101">
        <f t="shared" si="12"/>
        <v>52</v>
      </c>
      <c r="AL5" s="101">
        <f t="shared" si="13"/>
        <v>104</v>
      </c>
      <c r="AM5" s="101">
        <f t="shared" si="14"/>
        <v>104</v>
      </c>
      <c r="AN5" s="101">
        <f t="shared" si="15"/>
        <v>2</v>
      </c>
      <c r="AO5" s="400">
        <f t="shared" si="16"/>
        <v>0</v>
      </c>
      <c r="AP5" s="101">
        <f t="shared" si="17"/>
        <v>0</v>
      </c>
      <c r="AQ5" s="101">
        <f t="shared" si="18"/>
        <v>2</v>
      </c>
      <c r="AR5" s="269">
        <v>1811004.0</v>
      </c>
      <c r="AS5" s="401">
        <f t="shared" si="19"/>
        <v>705.024</v>
      </c>
      <c r="AT5" s="270"/>
      <c r="AU5" s="402" t="s">
        <v>596</v>
      </c>
      <c r="AV5" s="403" t="s">
        <v>597</v>
      </c>
      <c r="AW5" s="404" t="s">
        <v>598</v>
      </c>
    </row>
    <row r="6" ht="14.25" customHeight="1">
      <c r="A6" s="269" t="s">
        <v>96</v>
      </c>
      <c r="B6" s="269" t="s">
        <v>114</v>
      </c>
      <c r="C6" s="269">
        <v>1811005.0</v>
      </c>
      <c r="D6" s="269" t="s">
        <v>110</v>
      </c>
      <c r="E6" s="269" t="s">
        <v>479</v>
      </c>
      <c r="F6" s="269" t="s">
        <v>509</v>
      </c>
      <c r="G6" s="269" t="s">
        <v>99</v>
      </c>
      <c r="H6" s="269" t="s">
        <v>522</v>
      </c>
      <c r="I6" s="269" t="s">
        <v>544</v>
      </c>
      <c r="J6" s="269" t="s">
        <v>111</v>
      </c>
      <c r="K6" s="269" t="s">
        <v>106</v>
      </c>
      <c r="L6" s="395">
        <v>31718.511</v>
      </c>
      <c r="M6" s="50">
        <v>423.07199999999995</v>
      </c>
      <c r="N6" s="395">
        <f t="shared" si="1"/>
        <v>74.9718984</v>
      </c>
      <c r="O6" s="396">
        <v>16734.564000000002</v>
      </c>
      <c r="P6" s="396">
        <v>4143.796800000001</v>
      </c>
      <c r="Q6" s="396">
        <f t="shared" si="2"/>
        <v>20878.3608</v>
      </c>
      <c r="R6" s="395">
        <f>'Complete Product Info'!T6</f>
        <v>0.001186457964</v>
      </c>
      <c r="S6" s="396">
        <f t="shared" si="3"/>
        <v>20878.36199</v>
      </c>
      <c r="T6" s="395">
        <f t="shared" si="4"/>
        <v>49.34942985</v>
      </c>
      <c r="U6" s="395">
        <f t="shared" si="5"/>
        <v>10840.14901</v>
      </c>
      <c r="V6" s="395">
        <f t="shared" si="6"/>
        <v>25.62246855</v>
      </c>
      <c r="W6" s="397">
        <f t="shared" si="7"/>
        <v>0.3417609677</v>
      </c>
      <c r="X6" s="269">
        <v>48.0</v>
      </c>
      <c r="Y6" s="269">
        <v>56.0</v>
      </c>
      <c r="Z6" s="269">
        <v>56.0</v>
      </c>
      <c r="AA6" s="269">
        <v>91.0</v>
      </c>
      <c r="AB6" s="398">
        <v>2.0</v>
      </c>
      <c r="AC6" s="399">
        <v>1.0</v>
      </c>
      <c r="AD6" s="101">
        <f t="shared" si="8"/>
        <v>2</v>
      </c>
      <c r="AE6" s="101" t="str">
        <f t="shared" si="9"/>
        <v>1</v>
      </c>
      <c r="AF6" s="101" t="str">
        <f t="shared" si="10"/>
        <v>1</v>
      </c>
      <c r="AG6" s="113">
        <v>0.5</v>
      </c>
      <c r="AH6" s="101">
        <v>26.0</v>
      </c>
      <c r="AI6" s="101">
        <f t="shared" si="11"/>
        <v>101</v>
      </c>
      <c r="AJ6" s="398">
        <v>2.0</v>
      </c>
      <c r="AK6" s="101">
        <f t="shared" si="12"/>
        <v>52</v>
      </c>
      <c r="AL6" s="101">
        <f t="shared" si="13"/>
        <v>104</v>
      </c>
      <c r="AM6" s="101">
        <f t="shared" si="14"/>
        <v>104</v>
      </c>
      <c r="AN6" s="101">
        <f t="shared" si="15"/>
        <v>5</v>
      </c>
      <c r="AO6" s="400">
        <f t="shared" si="16"/>
        <v>0</v>
      </c>
      <c r="AP6" s="101">
        <f t="shared" si="17"/>
        <v>0</v>
      </c>
      <c r="AQ6" s="101">
        <f t="shared" si="18"/>
        <v>5</v>
      </c>
      <c r="AR6" s="269">
        <v>1811005.0</v>
      </c>
      <c r="AS6" s="401">
        <f t="shared" si="19"/>
        <v>1762.56</v>
      </c>
      <c r="AT6" s="270"/>
      <c r="AU6" s="405" t="s">
        <v>599</v>
      </c>
      <c r="AV6" s="406">
        <v>6.0</v>
      </c>
      <c r="AW6" s="407">
        <f t="shared" ref="AW6:AW12" si="20">AV6*$AY$17</f>
        <v>528.768</v>
      </c>
    </row>
    <row r="7" ht="14.25" customHeight="1">
      <c r="A7" s="269" t="s">
        <v>96</v>
      </c>
      <c r="B7" s="269" t="s">
        <v>115</v>
      </c>
      <c r="C7" s="269">
        <v>1811006.0</v>
      </c>
      <c r="D7" s="269" t="s">
        <v>110</v>
      </c>
      <c r="E7" s="269" t="s">
        <v>479</v>
      </c>
      <c r="F7" s="269" t="s">
        <v>509</v>
      </c>
      <c r="G7" s="269" t="s">
        <v>99</v>
      </c>
      <c r="H7" s="269" t="s">
        <v>522</v>
      </c>
      <c r="I7" s="269" t="s">
        <v>544</v>
      </c>
      <c r="J7" s="269" t="s">
        <v>111</v>
      </c>
      <c r="K7" s="269" t="s">
        <v>108</v>
      </c>
      <c r="L7" s="395">
        <v>126819.78</v>
      </c>
      <c r="M7" s="50">
        <v>1150.34</v>
      </c>
      <c r="N7" s="395">
        <f t="shared" si="1"/>
        <v>110.2454753</v>
      </c>
      <c r="O7" s="396">
        <v>29494.08</v>
      </c>
      <c r="P7" s="396">
        <v>7761.6</v>
      </c>
      <c r="Q7" s="396">
        <f t="shared" si="2"/>
        <v>37255.68</v>
      </c>
      <c r="R7" s="395">
        <f>'Complete Product Info'!T7</f>
        <v>0.002117134514</v>
      </c>
      <c r="S7" s="396">
        <f t="shared" si="3"/>
        <v>37255.68212</v>
      </c>
      <c r="T7" s="395">
        <f t="shared" si="4"/>
        <v>32.38667013</v>
      </c>
      <c r="U7" s="395">
        <f t="shared" si="5"/>
        <v>89564.09788</v>
      </c>
      <c r="V7" s="395">
        <f t="shared" si="6"/>
        <v>77.85880512</v>
      </c>
      <c r="W7" s="397">
        <f t="shared" si="7"/>
        <v>0.7062312983</v>
      </c>
      <c r="X7" s="269">
        <v>50.0</v>
      </c>
      <c r="Y7" s="269">
        <v>56.0</v>
      </c>
      <c r="Z7" s="269">
        <v>56.0</v>
      </c>
      <c r="AA7" s="269">
        <v>91.0</v>
      </c>
      <c r="AB7" s="398">
        <v>2.0</v>
      </c>
      <c r="AC7" s="399">
        <v>1.0</v>
      </c>
      <c r="AD7" s="101">
        <f t="shared" si="8"/>
        <v>2</v>
      </c>
      <c r="AE7" s="101" t="str">
        <f t="shared" si="9"/>
        <v>1</v>
      </c>
      <c r="AF7" s="101" t="str">
        <f t="shared" si="10"/>
        <v>1</v>
      </c>
      <c r="AG7" s="113">
        <v>0.5</v>
      </c>
      <c r="AH7" s="101">
        <v>26.0</v>
      </c>
      <c r="AI7" s="101">
        <f t="shared" si="11"/>
        <v>101</v>
      </c>
      <c r="AJ7" s="398">
        <v>2.0</v>
      </c>
      <c r="AK7" s="101">
        <f t="shared" si="12"/>
        <v>52</v>
      </c>
      <c r="AL7" s="101">
        <f t="shared" si="13"/>
        <v>104</v>
      </c>
      <c r="AM7" s="101">
        <f t="shared" si="14"/>
        <v>104</v>
      </c>
      <c r="AN7" s="101">
        <f t="shared" si="15"/>
        <v>12</v>
      </c>
      <c r="AO7" s="400">
        <f t="shared" si="16"/>
        <v>0</v>
      </c>
      <c r="AP7" s="101">
        <f t="shared" si="17"/>
        <v>0</v>
      </c>
      <c r="AQ7" s="101">
        <f t="shared" si="18"/>
        <v>12</v>
      </c>
      <c r="AR7" s="269">
        <v>1811006.0</v>
      </c>
      <c r="AS7" s="401">
        <f t="shared" si="19"/>
        <v>4230.144</v>
      </c>
      <c r="AT7" s="270"/>
      <c r="AU7" s="408" t="s">
        <v>600</v>
      </c>
      <c r="AV7" s="409">
        <v>4.0</v>
      </c>
      <c r="AW7" s="410">
        <f t="shared" si="20"/>
        <v>352.512</v>
      </c>
    </row>
    <row r="8" ht="14.25" customHeight="1">
      <c r="A8" s="269" t="s">
        <v>96</v>
      </c>
      <c r="B8" s="269" t="s">
        <v>116</v>
      </c>
      <c r="C8" s="269">
        <v>1811007.0</v>
      </c>
      <c r="D8" s="269" t="s">
        <v>110</v>
      </c>
      <c r="E8" s="269" t="s">
        <v>479</v>
      </c>
      <c r="F8" s="269" t="s">
        <v>509</v>
      </c>
      <c r="G8" s="269" t="s">
        <v>117</v>
      </c>
      <c r="H8" s="269" t="s">
        <v>522</v>
      </c>
      <c r="I8" s="269" t="s">
        <v>544</v>
      </c>
      <c r="J8" s="269" t="s">
        <v>105</v>
      </c>
      <c r="K8" s="269" t="s">
        <v>106</v>
      </c>
      <c r="L8" s="395">
        <v>85268.00999999998</v>
      </c>
      <c r="M8" s="50">
        <v>454.25999999999993</v>
      </c>
      <c r="N8" s="395">
        <f t="shared" si="1"/>
        <v>187.7075023</v>
      </c>
      <c r="O8" s="396">
        <v>24237.312000000005</v>
      </c>
      <c r="P8" s="396">
        <v>6633.369600000002</v>
      </c>
      <c r="Q8" s="396">
        <f t="shared" si="2"/>
        <v>30870.6816</v>
      </c>
      <c r="R8" s="395">
        <f>'Complete Product Info'!T8</f>
        <v>0.001754293184</v>
      </c>
      <c r="S8" s="396">
        <f t="shared" si="3"/>
        <v>30870.68335</v>
      </c>
      <c r="T8" s="395">
        <f t="shared" si="4"/>
        <v>67.95818112</v>
      </c>
      <c r="U8" s="395">
        <f t="shared" si="5"/>
        <v>54397.32665</v>
      </c>
      <c r="V8" s="395">
        <f t="shared" si="6"/>
        <v>119.7493212</v>
      </c>
      <c r="W8" s="397">
        <f t="shared" si="7"/>
        <v>0.6379570327</v>
      </c>
      <c r="X8" s="269">
        <v>41.0</v>
      </c>
      <c r="Y8" s="269">
        <v>56.0</v>
      </c>
      <c r="Z8" s="269">
        <v>56.0</v>
      </c>
      <c r="AA8" s="269">
        <v>91.0</v>
      </c>
      <c r="AB8" s="398">
        <v>2.0</v>
      </c>
      <c r="AC8" s="399">
        <v>1.0</v>
      </c>
      <c r="AD8" s="101">
        <f t="shared" si="8"/>
        <v>2</v>
      </c>
      <c r="AE8" s="101" t="str">
        <f t="shared" si="9"/>
        <v>1</v>
      </c>
      <c r="AF8" s="101" t="str">
        <f t="shared" si="10"/>
        <v>1</v>
      </c>
      <c r="AG8" s="113">
        <v>0.5</v>
      </c>
      <c r="AH8" s="101">
        <v>26.0</v>
      </c>
      <c r="AI8" s="101">
        <f t="shared" si="11"/>
        <v>101</v>
      </c>
      <c r="AJ8" s="398">
        <v>2.0</v>
      </c>
      <c r="AK8" s="101">
        <f t="shared" si="12"/>
        <v>52</v>
      </c>
      <c r="AL8" s="101">
        <f t="shared" si="13"/>
        <v>104</v>
      </c>
      <c r="AM8" s="101">
        <f t="shared" si="14"/>
        <v>104</v>
      </c>
      <c r="AN8" s="101">
        <f t="shared" si="15"/>
        <v>5</v>
      </c>
      <c r="AO8" s="400">
        <f t="shared" si="16"/>
        <v>0</v>
      </c>
      <c r="AP8" s="101">
        <f t="shared" si="17"/>
        <v>0</v>
      </c>
      <c r="AQ8" s="101">
        <f t="shared" si="18"/>
        <v>5</v>
      </c>
      <c r="AR8" s="269">
        <v>1811007.0</v>
      </c>
      <c r="AS8" s="401">
        <f t="shared" si="19"/>
        <v>1762.56</v>
      </c>
      <c r="AT8" s="270"/>
      <c r="AU8" s="408" t="s">
        <v>601</v>
      </c>
      <c r="AV8" s="409">
        <v>5.0</v>
      </c>
      <c r="AW8" s="410">
        <f t="shared" si="20"/>
        <v>440.64</v>
      </c>
    </row>
    <row r="9" ht="14.25" customHeight="1">
      <c r="A9" s="269" t="s">
        <v>96</v>
      </c>
      <c r="B9" s="269" t="s">
        <v>118</v>
      </c>
      <c r="C9" s="269">
        <v>1811008.0</v>
      </c>
      <c r="D9" s="269" t="s">
        <v>110</v>
      </c>
      <c r="E9" s="269" t="s">
        <v>479</v>
      </c>
      <c r="F9" s="269" t="s">
        <v>509</v>
      </c>
      <c r="G9" s="269" t="s">
        <v>117</v>
      </c>
      <c r="H9" s="269" t="s">
        <v>522</v>
      </c>
      <c r="I9" s="269" t="s">
        <v>544</v>
      </c>
      <c r="J9" s="269" t="s">
        <v>105</v>
      </c>
      <c r="K9" s="269" t="s">
        <v>106</v>
      </c>
      <c r="L9" s="395">
        <v>185629.152</v>
      </c>
      <c r="M9" s="50">
        <v>2339.8232</v>
      </c>
      <c r="N9" s="395">
        <f t="shared" si="1"/>
        <v>79.33469161</v>
      </c>
      <c r="O9" s="396">
        <v>63687.333600000005</v>
      </c>
      <c r="P9" s="396">
        <v>15761.006800000001</v>
      </c>
      <c r="Q9" s="396">
        <f t="shared" si="2"/>
        <v>79448.3404</v>
      </c>
      <c r="R9" s="395">
        <f>'Complete Product Info'!T9</f>
        <v>0.004514823607</v>
      </c>
      <c r="S9" s="396">
        <f t="shared" si="3"/>
        <v>79448.34491</v>
      </c>
      <c r="T9" s="395">
        <f t="shared" si="4"/>
        <v>33.95484963</v>
      </c>
      <c r="U9" s="395">
        <f t="shared" si="5"/>
        <v>106180.8071</v>
      </c>
      <c r="V9" s="395">
        <f t="shared" si="6"/>
        <v>45.37984198</v>
      </c>
      <c r="W9" s="397">
        <f t="shared" si="7"/>
        <v>0.5720050215</v>
      </c>
      <c r="X9" s="269">
        <v>45.0</v>
      </c>
      <c r="Y9" s="269">
        <v>56.0</v>
      </c>
      <c r="Z9" s="269">
        <v>56.0</v>
      </c>
      <c r="AA9" s="269">
        <v>91.0</v>
      </c>
      <c r="AB9" s="398">
        <v>2.0</v>
      </c>
      <c r="AC9" s="399">
        <v>1.0</v>
      </c>
      <c r="AD9" s="101">
        <f t="shared" si="8"/>
        <v>2</v>
      </c>
      <c r="AE9" s="101" t="str">
        <f t="shared" si="9"/>
        <v>1</v>
      </c>
      <c r="AF9" s="101" t="str">
        <f t="shared" si="10"/>
        <v>1</v>
      </c>
      <c r="AG9" s="113">
        <v>0.5</v>
      </c>
      <c r="AH9" s="101">
        <v>26.0</v>
      </c>
      <c r="AI9" s="101">
        <f t="shared" si="11"/>
        <v>101</v>
      </c>
      <c r="AJ9" s="398">
        <v>2.0</v>
      </c>
      <c r="AK9" s="101">
        <f t="shared" si="12"/>
        <v>52</v>
      </c>
      <c r="AL9" s="101">
        <f t="shared" si="13"/>
        <v>104</v>
      </c>
      <c r="AM9" s="101">
        <f t="shared" si="14"/>
        <v>104</v>
      </c>
      <c r="AN9" s="101">
        <f t="shared" si="15"/>
        <v>23</v>
      </c>
      <c r="AO9" s="400">
        <f t="shared" si="16"/>
        <v>0</v>
      </c>
      <c r="AP9" s="101">
        <f t="shared" si="17"/>
        <v>0</v>
      </c>
      <c r="AQ9" s="101">
        <f t="shared" si="18"/>
        <v>23</v>
      </c>
      <c r="AR9" s="269">
        <v>1811008.0</v>
      </c>
      <c r="AS9" s="401">
        <f t="shared" si="19"/>
        <v>8107.776</v>
      </c>
      <c r="AT9" s="270"/>
      <c r="AU9" s="408" t="s">
        <v>602</v>
      </c>
      <c r="AV9" s="409">
        <v>2.0</v>
      </c>
      <c r="AW9" s="410">
        <f t="shared" si="20"/>
        <v>176.256</v>
      </c>
    </row>
    <row r="10" ht="14.25" customHeight="1">
      <c r="A10" s="269" t="s">
        <v>96</v>
      </c>
      <c r="B10" s="269" t="s">
        <v>119</v>
      </c>
      <c r="C10" s="269">
        <v>1811009.0</v>
      </c>
      <c r="D10" s="269" t="s">
        <v>110</v>
      </c>
      <c r="E10" s="269" t="s">
        <v>479</v>
      </c>
      <c r="F10" s="269" t="s">
        <v>509</v>
      </c>
      <c r="G10" s="269" t="s">
        <v>117</v>
      </c>
      <c r="H10" s="269" t="s">
        <v>522</v>
      </c>
      <c r="I10" s="269" t="s">
        <v>544</v>
      </c>
      <c r="J10" s="269" t="s">
        <v>105</v>
      </c>
      <c r="K10" s="269" t="s">
        <v>108</v>
      </c>
      <c r="L10" s="395">
        <v>1522.565</v>
      </c>
      <c r="M10" s="50">
        <v>5.5935</v>
      </c>
      <c r="N10" s="395">
        <f t="shared" si="1"/>
        <v>272.2025565</v>
      </c>
      <c r="O10" s="396">
        <v>421.67840000000007</v>
      </c>
      <c r="P10" s="396">
        <v>109.76680000000002</v>
      </c>
      <c r="Q10" s="396">
        <f t="shared" si="2"/>
        <v>531.4452</v>
      </c>
      <c r="R10" s="395">
        <f>'Complete Product Info'!T10</f>
        <v>0.00003020052178</v>
      </c>
      <c r="S10" s="396">
        <f t="shared" si="3"/>
        <v>531.4452302</v>
      </c>
      <c r="T10" s="395">
        <f t="shared" si="4"/>
        <v>95.01121484</v>
      </c>
      <c r="U10" s="395">
        <f t="shared" si="5"/>
        <v>991.1197698</v>
      </c>
      <c r="V10" s="395">
        <f t="shared" si="6"/>
        <v>177.1913417</v>
      </c>
      <c r="W10" s="397">
        <f t="shared" si="7"/>
        <v>0.6509539953</v>
      </c>
      <c r="X10" s="269">
        <v>48.0</v>
      </c>
      <c r="Y10" s="269">
        <v>56.0</v>
      </c>
      <c r="Z10" s="269">
        <v>56.0</v>
      </c>
      <c r="AA10" s="269">
        <v>91.0</v>
      </c>
      <c r="AB10" s="398">
        <v>2.0</v>
      </c>
      <c r="AC10" s="399">
        <v>1.0</v>
      </c>
      <c r="AD10" s="101">
        <f t="shared" si="8"/>
        <v>2</v>
      </c>
      <c r="AE10" s="101" t="str">
        <f t="shared" si="9"/>
        <v>1</v>
      </c>
      <c r="AF10" s="101" t="str">
        <f t="shared" si="10"/>
        <v>1</v>
      </c>
      <c r="AG10" s="113">
        <v>0.5</v>
      </c>
      <c r="AH10" s="101">
        <v>26.0</v>
      </c>
      <c r="AI10" s="101">
        <f t="shared" si="11"/>
        <v>101</v>
      </c>
      <c r="AJ10" s="398">
        <v>2.0</v>
      </c>
      <c r="AK10" s="101">
        <f t="shared" si="12"/>
        <v>52</v>
      </c>
      <c r="AL10" s="101">
        <f t="shared" si="13"/>
        <v>104</v>
      </c>
      <c r="AM10" s="101">
        <f t="shared" si="14"/>
        <v>104</v>
      </c>
      <c r="AN10" s="101">
        <f t="shared" si="15"/>
        <v>1</v>
      </c>
      <c r="AO10" s="400">
        <f t="shared" si="16"/>
        <v>0</v>
      </c>
      <c r="AP10" s="101">
        <f t="shared" si="17"/>
        <v>0</v>
      </c>
      <c r="AQ10" s="101">
        <f t="shared" si="18"/>
        <v>1</v>
      </c>
      <c r="AR10" s="269">
        <v>1811009.0</v>
      </c>
      <c r="AS10" s="401">
        <f t="shared" si="19"/>
        <v>352.512</v>
      </c>
      <c r="AT10" s="270"/>
      <c r="AU10" s="408" t="s">
        <v>603</v>
      </c>
      <c r="AV10" s="409">
        <v>4.0</v>
      </c>
      <c r="AW10" s="410">
        <f t="shared" si="20"/>
        <v>352.512</v>
      </c>
    </row>
    <row r="11" ht="14.25" customHeight="1">
      <c r="A11" s="269" t="s">
        <v>96</v>
      </c>
      <c r="B11" s="269" t="s">
        <v>120</v>
      </c>
      <c r="C11" s="269">
        <v>1811010.0</v>
      </c>
      <c r="D11" s="269" t="s">
        <v>188</v>
      </c>
      <c r="E11" s="269" t="s">
        <v>479</v>
      </c>
      <c r="F11" s="269" t="s">
        <v>509</v>
      </c>
      <c r="G11" s="269" t="s">
        <v>117</v>
      </c>
      <c r="H11" s="269" t="s">
        <v>522</v>
      </c>
      <c r="I11" s="269" t="s">
        <v>544</v>
      </c>
      <c r="J11" s="269" t="s">
        <v>111</v>
      </c>
      <c r="K11" s="269" t="s">
        <v>108</v>
      </c>
      <c r="L11" s="395">
        <v>323271.624</v>
      </c>
      <c r="M11" s="50">
        <v>3222.9407999999994</v>
      </c>
      <c r="N11" s="395">
        <f t="shared" si="1"/>
        <v>100.3033081</v>
      </c>
      <c r="O11" s="396">
        <v>87820.28640000001</v>
      </c>
      <c r="P11" s="396">
        <v>21524.58</v>
      </c>
      <c r="Q11" s="396">
        <f t="shared" si="2"/>
        <v>109344.8664</v>
      </c>
      <c r="R11" s="395">
        <f>'Complete Product Info'!T11</f>
        <v>0.006213758295</v>
      </c>
      <c r="S11" s="396">
        <f t="shared" si="3"/>
        <v>109344.8726</v>
      </c>
      <c r="T11" s="395">
        <f t="shared" si="4"/>
        <v>33.92704967</v>
      </c>
      <c r="U11" s="395">
        <f t="shared" si="5"/>
        <v>213926.7514</v>
      </c>
      <c r="V11" s="395">
        <f t="shared" si="6"/>
        <v>66.37625841</v>
      </c>
      <c r="W11" s="397">
        <f t="shared" si="7"/>
        <v>0.6617554264</v>
      </c>
      <c r="X11" s="269">
        <v>41.0</v>
      </c>
      <c r="Y11" s="269">
        <v>56.0</v>
      </c>
      <c r="Z11" s="269">
        <v>56.0</v>
      </c>
      <c r="AA11" s="269">
        <v>91.0</v>
      </c>
      <c r="AB11" s="398">
        <v>2.0</v>
      </c>
      <c r="AC11" s="399">
        <v>1.0</v>
      </c>
      <c r="AD11" s="101">
        <f t="shared" si="8"/>
        <v>2</v>
      </c>
      <c r="AE11" s="101" t="str">
        <f t="shared" si="9"/>
        <v>1</v>
      </c>
      <c r="AF11" s="101" t="str">
        <f t="shared" si="10"/>
        <v>1</v>
      </c>
      <c r="AG11" s="113">
        <v>0.5</v>
      </c>
      <c r="AH11" s="101">
        <v>26.0</v>
      </c>
      <c r="AI11" s="101">
        <f t="shared" si="11"/>
        <v>101</v>
      </c>
      <c r="AJ11" s="398">
        <v>2.0</v>
      </c>
      <c r="AK11" s="101">
        <f t="shared" si="12"/>
        <v>52</v>
      </c>
      <c r="AL11" s="101">
        <f t="shared" si="13"/>
        <v>104</v>
      </c>
      <c r="AM11" s="101">
        <f t="shared" si="14"/>
        <v>104</v>
      </c>
      <c r="AN11" s="101">
        <f t="shared" si="15"/>
        <v>31</v>
      </c>
      <c r="AO11" s="400">
        <f t="shared" si="16"/>
        <v>31</v>
      </c>
      <c r="AP11" s="101">
        <f t="shared" si="17"/>
        <v>0</v>
      </c>
      <c r="AQ11" s="101">
        <f t="shared" si="18"/>
        <v>0</v>
      </c>
      <c r="AR11" s="269">
        <v>1811010.0</v>
      </c>
      <c r="AS11" s="401">
        <f t="shared" si="19"/>
        <v>5463.936</v>
      </c>
      <c r="AT11" s="270"/>
      <c r="AU11" s="408" t="s">
        <v>604</v>
      </c>
      <c r="AV11" s="409">
        <v>3.0</v>
      </c>
      <c r="AW11" s="410">
        <f t="shared" si="20"/>
        <v>264.384</v>
      </c>
    </row>
    <row r="12" ht="14.25" customHeight="1">
      <c r="A12" s="269" t="s">
        <v>96</v>
      </c>
      <c r="B12" s="269" t="s">
        <v>121</v>
      </c>
      <c r="C12" s="269">
        <v>1811011.0</v>
      </c>
      <c r="D12" s="269" t="s">
        <v>188</v>
      </c>
      <c r="E12" s="269" t="s">
        <v>479</v>
      </c>
      <c r="F12" s="269" t="s">
        <v>509</v>
      </c>
      <c r="G12" s="269" t="s">
        <v>117</v>
      </c>
      <c r="H12" s="269" t="s">
        <v>522</v>
      </c>
      <c r="I12" s="269" t="s">
        <v>544</v>
      </c>
      <c r="J12" s="269" t="s">
        <v>111</v>
      </c>
      <c r="K12" s="269" t="s">
        <v>108</v>
      </c>
      <c r="L12" s="395">
        <v>782039.345</v>
      </c>
      <c r="M12" s="50">
        <v>7490.4536</v>
      </c>
      <c r="N12" s="395">
        <f t="shared" si="1"/>
        <v>104.4048047</v>
      </c>
      <c r="O12" s="396">
        <v>196132.99200000003</v>
      </c>
      <c r="P12" s="396">
        <v>53119.35200000001</v>
      </c>
      <c r="Q12" s="396">
        <f t="shared" si="2"/>
        <v>249252.344</v>
      </c>
      <c r="R12" s="395">
        <f>'Complete Product Info'!T12</f>
        <v>0.01416430301</v>
      </c>
      <c r="S12" s="396">
        <f t="shared" si="3"/>
        <v>249252.3582</v>
      </c>
      <c r="T12" s="395">
        <f t="shared" si="4"/>
        <v>33.27600323</v>
      </c>
      <c r="U12" s="395">
        <f t="shared" si="5"/>
        <v>532786.9868</v>
      </c>
      <c r="V12" s="395">
        <f t="shared" si="6"/>
        <v>71.12880144</v>
      </c>
      <c r="W12" s="397">
        <f t="shared" si="7"/>
        <v>0.681279005</v>
      </c>
      <c r="X12" s="269">
        <v>45.0</v>
      </c>
      <c r="Y12" s="269">
        <v>56.0</v>
      </c>
      <c r="Z12" s="269">
        <v>56.0</v>
      </c>
      <c r="AA12" s="269">
        <v>91.0</v>
      </c>
      <c r="AB12" s="398">
        <v>2.0</v>
      </c>
      <c r="AC12" s="399">
        <v>1.0</v>
      </c>
      <c r="AD12" s="101">
        <f t="shared" si="8"/>
        <v>2</v>
      </c>
      <c r="AE12" s="101" t="str">
        <f t="shared" si="9"/>
        <v>1</v>
      </c>
      <c r="AF12" s="101" t="str">
        <f t="shared" si="10"/>
        <v>1</v>
      </c>
      <c r="AG12" s="113">
        <v>0.5</v>
      </c>
      <c r="AH12" s="101">
        <v>26.0</v>
      </c>
      <c r="AI12" s="101">
        <f t="shared" si="11"/>
        <v>101</v>
      </c>
      <c r="AJ12" s="398">
        <v>2.0</v>
      </c>
      <c r="AK12" s="101">
        <f t="shared" si="12"/>
        <v>52</v>
      </c>
      <c r="AL12" s="101">
        <f t="shared" si="13"/>
        <v>104</v>
      </c>
      <c r="AM12" s="101">
        <f t="shared" si="14"/>
        <v>104</v>
      </c>
      <c r="AN12" s="101">
        <f t="shared" si="15"/>
        <v>73</v>
      </c>
      <c r="AO12" s="400">
        <f t="shared" si="16"/>
        <v>73</v>
      </c>
      <c r="AP12" s="101">
        <f t="shared" si="17"/>
        <v>0</v>
      </c>
      <c r="AQ12" s="101">
        <f t="shared" si="18"/>
        <v>0</v>
      </c>
      <c r="AR12" s="269">
        <v>1811011.0</v>
      </c>
      <c r="AS12" s="401">
        <f t="shared" si="19"/>
        <v>12866.688</v>
      </c>
      <c r="AT12" s="270"/>
      <c r="AU12" s="411" t="s">
        <v>605</v>
      </c>
      <c r="AV12" s="409">
        <f>(AV9+AV11)/2</f>
        <v>2.5</v>
      </c>
      <c r="AW12" s="410">
        <f t="shared" si="20"/>
        <v>220.32</v>
      </c>
    </row>
    <row r="13" ht="14.25" customHeight="1">
      <c r="A13" s="269" t="s">
        <v>96</v>
      </c>
      <c r="B13" s="269" t="s">
        <v>122</v>
      </c>
      <c r="C13" s="269">
        <v>1811012.0</v>
      </c>
      <c r="D13" s="269" t="s">
        <v>188</v>
      </c>
      <c r="E13" s="269" t="s">
        <v>479</v>
      </c>
      <c r="F13" s="269" t="s">
        <v>509</v>
      </c>
      <c r="G13" s="269" t="s">
        <v>117</v>
      </c>
      <c r="H13" s="269" t="s">
        <v>522</v>
      </c>
      <c r="I13" s="269" t="s">
        <v>544</v>
      </c>
      <c r="J13" s="269" t="s">
        <v>111</v>
      </c>
      <c r="K13" s="269" t="s">
        <v>108</v>
      </c>
      <c r="L13" s="395">
        <v>146156.58800000002</v>
      </c>
      <c r="M13" s="50">
        <v>1404.9403</v>
      </c>
      <c r="N13" s="395">
        <f t="shared" si="1"/>
        <v>104.0304617</v>
      </c>
      <c r="O13" s="396">
        <v>36870.4512</v>
      </c>
      <c r="P13" s="396">
        <v>9313.6296</v>
      </c>
      <c r="Q13" s="396">
        <f t="shared" si="2"/>
        <v>46184.0808</v>
      </c>
      <c r="R13" s="395">
        <f>'Complete Product Info'!T13</f>
        <v>0.002624510181</v>
      </c>
      <c r="S13" s="396">
        <f t="shared" si="3"/>
        <v>46184.08342</v>
      </c>
      <c r="T13" s="395">
        <f t="shared" si="4"/>
        <v>32.87263055</v>
      </c>
      <c r="U13" s="395">
        <f t="shared" si="5"/>
        <v>99972.50458</v>
      </c>
      <c r="V13" s="395">
        <f t="shared" si="6"/>
        <v>71.1578311</v>
      </c>
      <c r="W13" s="397">
        <f t="shared" si="7"/>
        <v>0.6840095677</v>
      </c>
      <c r="X13" s="269">
        <v>48.0</v>
      </c>
      <c r="Y13" s="269">
        <v>56.0</v>
      </c>
      <c r="Z13" s="269">
        <v>56.0</v>
      </c>
      <c r="AA13" s="269">
        <v>91.0</v>
      </c>
      <c r="AB13" s="398">
        <v>2.0</v>
      </c>
      <c r="AC13" s="399">
        <v>1.0</v>
      </c>
      <c r="AD13" s="101">
        <f t="shared" si="8"/>
        <v>2</v>
      </c>
      <c r="AE13" s="101" t="str">
        <f t="shared" si="9"/>
        <v>1</v>
      </c>
      <c r="AF13" s="101" t="str">
        <f t="shared" si="10"/>
        <v>1</v>
      </c>
      <c r="AG13" s="113">
        <v>0.5</v>
      </c>
      <c r="AH13" s="101">
        <v>26.0</v>
      </c>
      <c r="AI13" s="101">
        <f t="shared" si="11"/>
        <v>101</v>
      </c>
      <c r="AJ13" s="398">
        <v>2.0</v>
      </c>
      <c r="AK13" s="101">
        <f t="shared" si="12"/>
        <v>52</v>
      </c>
      <c r="AL13" s="101">
        <f t="shared" si="13"/>
        <v>104</v>
      </c>
      <c r="AM13" s="101">
        <f t="shared" si="14"/>
        <v>104</v>
      </c>
      <c r="AN13" s="101">
        <f t="shared" si="15"/>
        <v>14</v>
      </c>
      <c r="AO13" s="400">
        <f t="shared" si="16"/>
        <v>14</v>
      </c>
      <c r="AP13" s="101">
        <f t="shared" si="17"/>
        <v>0</v>
      </c>
      <c r="AQ13" s="101">
        <f t="shared" si="18"/>
        <v>0</v>
      </c>
      <c r="AR13" s="269">
        <v>1811012.0</v>
      </c>
      <c r="AS13" s="401">
        <f t="shared" si="19"/>
        <v>2467.584</v>
      </c>
      <c r="AT13" s="270"/>
    </row>
    <row r="14" ht="14.25" customHeight="1">
      <c r="A14" s="269" t="s">
        <v>96</v>
      </c>
      <c r="B14" s="269" t="s">
        <v>123</v>
      </c>
      <c r="C14" s="269">
        <v>1811013.0</v>
      </c>
      <c r="D14" s="269" t="s">
        <v>188</v>
      </c>
      <c r="E14" s="269" t="s">
        <v>479</v>
      </c>
      <c r="F14" s="269" t="s">
        <v>509</v>
      </c>
      <c r="G14" s="269" t="s">
        <v>117</v>
      </c>
      <c r="H14" s="269" t="s">
        <v>522</v>
      </c>
      <c r="I14" s="269" t="s">
        <v>544</v>
      </c>
      <c r="J14" s="269" t="s">
        <v>111</v>
      </c>
      <c r="K14" s="269" t="s">
        <v>108</v>
      </c>
      <c r="L14" s="395">
        <v>37556.73</v>
      </c>
      <c r="M14" s="50">
        <v>426.00999999999993</v>
      </c>
      <c r="N14" s="395">
        <f t="shared" si="1"/>
        <v>88.15926856</v>
      </c>
      <c r="O14" s="396">
        <v>12278.323200000003</v>
      </c>
      <c r="P14" s="396">
        <v>3040.0656000000004</v>
      </c>
      <c r="Q14" s="396">
        <f t="shared" si="2"/>
        <v>15318.3888</v>
      </c>
      <c r="R14" s="395">
        <f>'Complete Product Info'!T14</f>
        <v>0.000870500542</v>
      </c>
      <c r="S14" s="396">
        <f t="shared" si="3"/>
        <v>15318.38967</v>
      </c>
      <c r="T14" s="395">
        <f t="shared" si="4"/>
        <v>35.95781712</v>
      </c>
      <c r="U14" s="395">
        <f t="shared" si="5"/>
        <v>22238.34033</v>
      </c>
      <c r="V14" s="395">
        <f t="shared" si="6"/>
        <v>52.20145144</v>
      </c>
      <c r="W14" s="397">
        <f t="shared" si="7"/>
        <v>0.5921266396</v>
      </c>
      <c r="X14" s="269">
        <v>50.0</v>
      </c>
      <c r="Y14" s="269">
        <v>56.0</v>
      </c>
      <c r="Z14" s="269">
        <v>56.0</v>
      </c>
      <c r="AA14" s="269">
        <v>91.0</v>
      </c>
      <c r="AB14" s="398">
        <v>2.0</v>
      </c>
      <c r="AC14" s="399">
        <v>1.0</v>
      </c>
      <c r="AD14" s="101">
        <f t="shared" si="8"/>
        <v>2</v>
      </c>
      <c r="AE14" s="101" t="str">
        <f t="shared" si="9"/>
        <v>1</v>
      </c>
      <c r="AF14" s="101" t="str">
        <f t="shared" si="10"/>
        <v>1</v>
      </c>
      <c r="AG14" s="113">
        <v>0.5</v>
      </c>
      <c r="AH14" s="101">
        <v>26.0</v>
      </c>
      <c r="AI14" s="101">
        <f t="shared" si="11"/>
        <v>101</v>
      </c>
      <c r="AJ14" s="398">
        <v>2.0</v>
      </c>
      <c r="AK14" s="101">
        <f t="shared" si="12"/>
        <v>52</v>
      </c>
      <c r="AL14" s="101">
        <f t="shared" si="13"/>
        <v>104</v>
      </c>
      <c r="AM14" s="101">
        <f t="shared" si="14"/>
        <v>104</v>
      </c>
      <c r="AN14" s="101">
        <f t="shared" si="15"/>
        <v>5</v>
      </c>
      <c r="AO14" s="400">
        <f t="shared" si="16"/>
        <v>5</v>
      </c>
      <c r="AP14" s="101">
        <f t="shared" si="17"/>
        <v>0</v>
      </c>
      <c r="AQ14" s="101">
        <f t="shared" si="18"/>
        <v>0</v>
      </c>
      <c r="AR14" s="269">
        <v>1811013.0</v>
      </c>
      <c r="AS14" s="401">
        <f t="shared" si="19"/>
        <v>881.28</v>
      </c>
      <c r="AT14" s="270"/>
    </row>
    <row r="15" ht="14.25" customHeight="1">
      <c r="A15" s="269" t="s">
        <v>96</v>
      </c>
      <c r="B15" s="269" t="s">
        <v>124</v>
      </c>
      <c r="C15" s="269">
        <v>1811014.0</v>
      </c>
      <c r="D15" s="269" t="s">
        <v>190</v>
      </c>
      <c r="E15" s="269" t="s">
        <v>479</v>
      </c>
      <c r="F15" s="269" t="s">
        <v>509</v>
      </c>
      <c r="G15" s="269" t="s">
        <v>117</v>
      </c>
      <c r="H15" s="269" t="s">
        <v>522</v>
      </c>
      <c r="I15" s="269" t="s">
        <v>544</v>
      </c>
      <c r="J15" s="269" t="s">
        <v>111</v>
      </c>
      <c r="K15" s="269" t="s">
        <v>108</v>
      </c>
      <c r="L15" s="395">
        <v>71728.944</v>
      </c>
      <c r="M15" s="50">
        <v>526.015</v>
      </c>
      <c r="N15" s="395">
        <f t="shared" si="1"/>
        <v>136.362925</v>
      </c>
      <c r="O15" s="396">
        <v>17120.364800000003</v>
      </c>
      <c r="P15" s="396">
        <v>4192.7424</v>
      </c>
      <c r="Q15" s="396">
        <f t="shared" si="2"/>
        <v>21313.1072</v>
      </c>
      <c r="R15" s="395">
        <f>'Complete Product Info'!T15</f>
        <v>0.001211163368</v>
      </c>
      <c r="S15" s="396">
        <f t="shared" si="3"/>
        <v>21313.10841</v>
      </c>
      <c r="T15" s="395">
        <f t="shared" si="4"/>
        <v>40.51806205</v>
      </c>
      <c r="U15" s="395">
        <f t="shared" si="5"/>
        <v>50415.83559</v>
      </c>
      <c r="V15" s="395">
        <f t="shared" si="6"/>
        <v>95.84486296</v>
      </c>
      <c r="W15" s="397">
        <f t="shared" si="7"/>
        <v>0.7028659949</v>
      </c>
      <c r="X15" s="269">
        <v>41.0</v>
      </c>
      <c r="Y15" s="269">
        <v>56.0</v>
      </c>
      <c r="Z15" s="269">
        <v>56.0</v>
      </c>
      <c r="AA15" s="269">
        <v>91.0</v>
      </c>
      <c r="AB15" s="398">
        <v>2.0</v>
      </c>
      <c r="AC15" s="399">
        <v>1.0</v>
      </c>
      <c r="AD15" s="101">
        <f t="shared" si="8"/>
        <v>2</v>
      </c>
      <c r="AE15" s="101" t="str">
        <f t="shared" si="9"/>
        <v>1</v>
      </c>
      <c r="AF15" s="101" t="str">
        <f t="shared" si="10"/>
        <v>1</v>
      </c>
      <c r="AG15" s="113">
        <v>0.5</v>
      </c>
      <c r="AH15" s="101">
        <v>26.0</v>
      </c>
      <c r="AI15" s="101">
        <f t="shared" si="11"/>
        <v>101</v>
      </c>
      <c r="AJ15" s="398">
        <v>2.0</v>
      </c>
      <c r="AK15" s="101">
        <f t="shared" si="12"/>
        <v>52</v>
      </c>
      <c r="AL15" s="101">
        <f t="shared" si="13"/>
        <v>104</v>
      </c>
      <c r="AM15" s="101">
        <f t="shared" si="14"/>
        <v>104</v>
      </c>
      <c r="AN15" s="101">
        <f t="shared" si="15"/>
        <v>6</v>
      </c>
      <c r="AO15" s="400">
        <f t="shared" si="16"/>
        <v>0</v>
      </c>
      <c r="AP15" s="101">
        <f t="shared" si="17"/>
        <v>6</v>
      </c>
      <c r="AQ15" s="101">
        <f t="shared" si="18"/>
        <v>0</v>
      </c>
      <c r="AR15" s="269">
        <v>1811014.0</v>
      </c>
      <c r="AS15" s="401">
        <f t="shared" si="19"/>
        <v>1586.304</v>
      </c>
      <c r="AT15" s="270"/>
      <c r="AU15" s="412"/>
      <c r="AV15" s="413" t="s">
        <v>606</v>
      </c>
      <c r="AW15" s="414" t="s">
        <v>607</v>
      </c>
      <c r="AX15" s="414" t="s">
        <v>608</v>
      </c>
      <c r="AY15" s="414" t="s">
        <v>609</v>
      </c>
    </row>
    <row r="16" ht="14.25" customHeight="1">
      <c r="A16" s="269" t="s">
        <v>96</v>
      </c>
      <c r="B16" s="269" t="s">
        <v>126</v>
      </c>
      <c r="C16" s="269">
        <v>1811015.0</v>
      </c>
      <c r="D16" s="269" t="s">
        <v>190</v>
      </c>
      <c r="E16" s="269" t="s">
        <v>479</v>
      </c>
      <c r="F16" s="269" t="s">
        <v>509</v>
      </c>
      <c r="G16" s="269" t="s">
        <v>117</v>
      </c>
      <c r="H16" s="269" t="s">
        <v>127</v>
      </c>
      <c r="I16" s="269" t="s">
        <v>546</v>
      </c>
      <c r="J16" s="269" t="s">
        <v>105</v>
      </c>
      <c r="K16" s="269" t="s">
        <v>112</v>
      </c>
      <c r="L16" s="395">
        <v>315478.17000000004</v>
      </c>
      <c r="M16" s="50">
        <v>2987.7312999999995</v>
      </c>
      <c r="N16" s="395">
        <f t="shared" si="1"/>
        <v>105.5912123</v>
      </c>
      <c r="O16" s="396">
        <v>73669.07680000001</v>
      </c>
      <c r="P16" s="396">
        <v>18052.5708</v>
      </c>
      <c r="Q16" s="396">
        <f t="shared" si="2"/>
        <v>91721.6476</v>
      </c>
      <c r="R16" s="395">
        <f>'Complete Product Info'!T16</f>
        <v>0.005212280808</v>
      </c>
      <c r="S16" s="396">
        <f t="shared" si="3"/>
        <v>91721.65281</v>
      </c>
      <c r="T16" s="395">
        <f t="shared" si="4"/>
        <v>30.69943164</v>
      </c>
      <c r="U16" s="395">
        <f t="shared" si="5"/>
        <v>223756.5172</v>
      </c>
      <c r="V16" s="395">
        <f t="shared" si="6"/>
        <v>74.89178066</v>
      </c>
      <c r="W16" s="397">
        <f t="shared" si="7"/>
        <v>0.7092614909</v>
      </c>
      <c r="X16" s="269">
        <v>41.0</v>
      </c>
      <c r="Y16" s="269">
        <v>56.0</v>
      </c>
      <c r="Z16" s="269">
        <v>56.0</v>
      </c>
      <c r="AA16" s="269">
        <v>91.0</v>
      </c>
      <c r="AB16" s="398">
        <v>2.0</v>
      </c>
      <c r="AC16" s="399">
        <v>1.0</v>
      </c>
      <c r="AD16" s="101">
        <f t="shared" si="8"/>
        <v>2</v>
      </c>
      <c r="AE16" s="101" t="str">
        <f t="shared" si="9"/>
        <v>1</v>
      </c>
      <c r="AF16" s="101" t="str">
        <f t="shared" si="10"/>
        <v>1</v>
      </c>
      <c r="AG16" s="113">
        <v>0.5</v>
      </c>
      <c r="AH16" s="101">
        <v>26.0</v>
      </c>
      <c r="AI16" s="101">
        <f t="shared" si="11"/>
        <v>101</v>
      </c>
      <c r="AJ16" s="398">
        <v>2.0</v>
      </c>
      <c r="AK16" s="101">
        <f t="shared" si="12"/>
        <v>52</v>
      </c>
      <c r="AL16" s="101">
        <f t="shared" si="13"/>
        <v>104</v>
      </c>
      <c r="AM16" s="101">
        <f t="shared" si="14"/>
        <v>104</v>
      </c>
      <c r="AN16" s="101">
        <f t="shared" si="15"/>
        <v>29</v>
      </c>
      <c r="AO16" s="400">
        <f t="shared" si="16"/>
        <v>0</v>
      </c>
      <c r="AP16" s="101">
        <f t="shared" si="17"/>
        <v>29</v>
      </c>
      <c r="AQ16" s="101">
        <f t="shared" si="18"/>
        <v>0</v>
      </c>
      <c r="AR16" s="269">
        <v>1811015.0</v>
      </c>
      <c r="AS16" s="401">
        <f t="shared" si="19"/>
        <v>7667.136</v>
      </c>
      <c r="AT16" s="270"/>
      <c r="AU16" s="415" t="s">
        <v>610</v>
      </c>
      <c r="AV16" s="416">
        <v>120.0</v>
      </c>
      <c r="AW16" s="417">
        <v>100.0</v>
      </c>
      <c r="AX16" s="417">
        <v>10.0</v>
      </c>
      <c r="AY16" s="417">
        <f>1.2*1*0.1</f>
        <v>0.12</v>
      </c>
    </row>
    <row r="17" ht="14.25" customHeight="1">
      <c r="A17" s="269" t="s">
        <v>96</v>
      </c>
      <c r="B17" s="269" t="s">
        <v>128</v>
      </c>
      <c r="C17" s="269">
        <v>1811016.0</v>
      </c>
      <c r="D17" s="269" t="s">
        <v>190</v>
      </c>
      <c r="E17" s="269" t="s">
        <v>479</v>
      </c>
      <c r="F17" s="269" t="s">
        <v>509</v>
      </c>
      <c r="G17" s="269" t="s">
        <v>117</v>
      </c>
      <c r="H17" s="269" t="s">
        <v>127</v>
      </c>
      <c r="I17" s="269" t="s">
        <v>546</v>
      </c>
      <c r="J17" s="269" t="s">
        <v>105</v>
      </c>
      <c r="K17" s="269" t="s">
        <v>106</v>
      </c>
      <c r="L17" s="395">
        <v>237876.58</v>
      </c>
      <c r="M17" s="50">
        <v>2023.6943999999999</v>
      </c>
      <c r="N17" s="395">
        <f t="shared" si="1"/>
        <v>117.5457026</v>
      </c>
      <c r="O17" s="396">
        <v>93417.28000000001</v>
      </c>
      <c r="P17" s="396">
        <v>24288.492800000004</v>
      </c>
      <c r="Q17" s="396">
        <f t="shared" si="2"/>
        <v>117705.7728</v>
      </c>
      <c r="R17" s="395">
        <f>'Complete Product Info'!T17</f>
        <v>0.006688884866</v>
      </c>
      <c r="S17" s="396">
        <f t="shared" si="3"/>
        <v>117705.7795</v>
      </c>
      <c r="T17" s="395">
        <f t="shared" si="4"/>
        <v>58.16381144</v>
      </c>
      <c r="U17" s="395">
        <f t="shared" si="5"/>
        <v>120170.8005</v>
      </c>
      <c r="V17" s="395">
        <f t="shared" si="6"/>
        <v>59.38189112</v>
      </c>
      <c r="W17" s="397">
        <f t="shared" si="7"/>
        <v>0.5051813025</v>
      </c>
      <c r="X17" s="269">
        <v>45.0</v>
      </c>
      <c r="Y17" s="269">
        <v>56.0</v>
      </c>
      <c r="Z17" s="269">
        <v>56.0</v>
      </c>
      <c r="AA17" s="269">
        <v>91.0</v>
      </c>
      <c r="AB17" s="398">
        <v>2.0</v>
      </c>
      <c r="AC17" s="399">
        <v>1.0</v>
      </c>
      <c r="AD17" s="101">
        <f t="shared" si="8"/>
        <v>2</v>
      </c>
      <c r="AE17" s="101" t="str">
        <f t="shared" si="9"/>
        <v>1</v>
      </c>
      <c r="AF17" s="101" t="str">
        <f t="shared" si="10"/>
        <v>1</v>
      </c>
      <c r="AG17" s="113">
        <v>0.5</v>
      </c>
      <c r="AH17" s="101">
        <v>26.0</v>
      </c>
      <c r="AI17" s="101">
        <f t="shared" si="11"/>
        <v>101</v>
      </c>
      <c r="AJ17" s="398">
        <v>2.0</v>
      </c>
      <c r="AK17" s="101">
        <f t="shared" si="12"/>
        <v>52</v>
      </c>
      <c r="AL17" s="101">
        <f t="shared" si="13"/>
        <v>104</v>
      </c>
      <c r="AM17" s="101">
        <f t="shared" si="14"/>
        <v>104</v>
      </c>
      <c r="AN17" s="101">
        <f t="shared" si="15"/>
        <v>20</v>
      </c>
      <c r="AO17" s="400">
        <f t="shared" si="16"/>
        <v>0</v>
      </c>
      <c r="AP17" s="101">
        <f t="shared" si="17"/>
        <v>20</v>
      </c>
      <c r="AQ17" s="101">
        <f t="shared" si="18"/>
        <v>0</v>
      </c>
      <c r="AR17" s="269">
        <v>1811016.0</v>
      </c>
      <c r="AS17" s="401">
        <f t="shared" si="19"/>
        <v>5287.68</v>
      </c>
      <c r="AT17" s="270"/>
      <c r="AU17" s="418" t="s">
        <v>611</v>
      </c>
      <c r="AV17" s="419">
        <v>240.0</v>
      </c>
      <c r="AW17" s="420">
        <v>1360.0</v>
      </c>
      <c r="AX17" s="420">
        <v>270.0</v>
      </c>
      <c r="AY17" s="420">
        <f>2.4*13.6*2.7</f>
        <v>88.128</v>
      </c>
    </row>
    <row r="18" ht="14.25" customHeight="1">
      <c r="A18" s="269" t="s">
        <v>96</v>
      </c>
      <c r="B18" s="269" t="s">
        <v>129</v>
      </c>
      <c r="C18" s="269">
        <v>1811017.0</v>
      </c>
      <c r="D18" s="269" t="s">
        <v>190</v>
      </c>
      <c r="E18" s="269" t="s">
        <v>479</v>
      </c>
      <c r="F18" s="269" t="s">
        <v>509</v>
      </c>
      <c r="G18" s="269" t="s">
        <v>117</v>
      </c>
      <c r="H18" s="269" t="s">
        <v>127</v>
      </c>
      <c r="I18" s="269" t="s">
        <v>546</v>
      </c>
      <c r="J18" s="269" t="s">
        <v>105</v>
      </c>
      <c r="K18" s="269" t="s">
        <v>106</v>
      </c>
      <c r="L18" s="395">
        <v>456934.61000000004</v>
      </c>
      <c r="M18" s="50">
        <v>7086.252599999999</v>
      </c>
      <c r="N18" s="395">
        <f t="shared" si="1"/>
        <v>64.48184051</v>
      </c>
      <c r="O18" s="396">
        <v>263752.57920000004</v>
      </c>
      <c r="P18" s="396">
        <v>65938.14480000001</v>
      </c>
      <c r="Q18" s="396">
        <f t="shared" si="2"/>
        <v>329690.724</v>
      </c>
      <c r="R18" s="395">
        <f>'Complete Product Info'!T18</f>
        <v>0.01873538775</v>
      </c>
      <c r="S18" s="396">
        <f t="shared" si="3"/>
        <v>329690.7427</v>
      </c>
      <c r="T18" s="395">
        <f t="shared" si="4"/>
        <v>46.52540085</v>
      </c>
      <c r="U18" s="395">
        <f t="shared" si="5"/>
        <v>127243.8673</v>
      </c>
      <c r="V18" s="395">
        <f t="shared" si="6"/>
        <v>17.95643967</v>
      </c>
      <c r="W18" s="397">
        <f t="shared" si="7"/>
        <v>0.2784728153</v>
      </c>
      <c r="X18" s="269">
        <v>48.0</v>
      </c>
      <c r="Y18" s="269">
        <v>56.0</v>
      </c>
      <c r="Z18" s="269">
        <v>56.0</v>
      </c>
      <c r="AA18" s="269">
        <v>91.0</v>
      </c>
      <c r="AB18" s="398">
        <v>2.0</v>
      </c>
      <c r="AC18" s="399">
        <v>1.0</v>
      </c>
      <c r="AD18" s="101">
        <f t="shared" si="8"/>
        <v>2</v>
      </c>
      <c r="AE18" s="101" t="str">
        <f t="shared" si="9"/>
        <v>1</v>
      </c>
      <c r="AF18" s="101" t="str">
        <f t="shared" si="10"/>
        <v>1</v>
      </c>
      <c r="AG18" s="113">
        <v>0.5</v>
      </c>
      <c r="AH18" s="101">
        <v>26.0</v>
      </c>
      <c r="AI18" s="101">
        <f t="shared" si="11"/>
        <v>101</v>
      </c>
      <c r="AJ18" s="398">
        <v>2.0</v>
      </c>
      <c r="AK18" s="101">
        <f t="shared" si="12"/>
        <v>52</v>
      </c>
      <c r="AL18" s="101">
        <f t="shared" si="13"/>
        <v>104</v>
      </c>
      <c r="AM18" s="101">
        <f t="shared" si="14"/>
        <v>104</v>
      </c>
      <c r="AN18" s="101">
        <f t="shared" si="15"/>
        <v>69</v>
      </c>
      <c r="AO18" s="400">
        <f t="shared" si="16"/>
        <v>0</v>
      </c>
      <c r="AP18" s="101">
        <f t="shared" si="17"/>
        <v>69</v>
      </c>
      <c r="AQ18" s="101">
        <f t="shared" si="18"/>
        <v>0</v>
      </c>
      <c r="AR18" s="269">
        <v>1811017.0</v>
      </c>
      <c r="AS18" s="401">
        <f t="shared" si="19"/>
        <v>18242.496</v>
      </c>
      <c r="AT18" s="270"/>
    </row>
    <row r="19" ht="14.25" customHeight="1">
      <c r="A19" s="269" t="s">
        <v>96</v>
      </c>
      <c r="B19" s="269" t="s">
        <v>130</v>
      </c>
      <c r="C19" s="269">
        <v>1811018.0</v>
      </c>
      <c r="D19" s="269" t="s">
        <v>190</v>
      </c>
      <c r="E19" s="269" t="s">
        <v>479</v>
      </c>
      <c r="F19" s="269" t="s">
        <v>509</v>
      </c>
      <c r="G19" s="269" t="s">
        <v>117</v>
      </c>
      <c r="H19" s="269" t="s">
        <v>522</v>
      </c>
      <c r="I19" s="269" t="s">
        <v>544</v>
      </c>
      <c r="J19" s="269" t="s">
        <v>105</v>
      </c>
      <c r="K19" s="269" t="s">
        <v>108</v>
      </c>
      <c r="L19" s="395">
        <v>83066.742</v>
      </c>
      <c r="M19" s="50">
        <v>887.7844999999999</v>
      </c>
      <c r="N19" s="395">
        <f t="shared" si="1"/>
        <v>93.56633507</v>
      </c>
      <c r="O19" s="396">
        <v>37195.62</v>
      </c>
      <c r="P19" s="396">
        <v>9874.095000000003</v>
      </c>
      <c r="Q19" s="396">
        <f t="shared" si="2"/>
        <v>47069.715</v>
      </c>
      <c r="R19" s="395">
        <f>'Complete Product Info'!T19</f>
        <v>0.002674838258</v>
      </c>
      <c r="S19" s="396">
        <f t="shared" si="3"/>
        <v>47069.71767</v>
      </c>
      <c r="T19" s="395">
        <f t="shared" si="4"/>
        <v>53.01930556</v>
      </c>
      <c r="U19" s="395">
        <f t="shared" si="5"/>
        <v>35997.02433</v>
      </c>
      <c r="V19" s="395">
        <f t="shared" si="6"/>
        <v>40.54702952</v>
      </c>
      <c r="W19" s="397">
        <f t="shared" si="7"/>
        <v>0.4333506221</v>
      </c>
      <c r="X19" s="269">
        <v>45.0</v>
      </c>
      <c r="Y19" s="269">
        <v>56.0</v>
      </c>
      <c r="Z19" s="269">
        <v>56.0</v>
      </c>
      <c r="AA19" s="269">
        <v>91.0</v>
      </c>
      <c r="AB19" s="398">
        <v>2.0</v>
      </c>
      <c r="AC19" s="399">
        <v>1.0</v>
      </c>
      <c r="AD19" s="101">
        <f t="shared" si="8"/>
        <v>2</v>
      </c>
      <c r="AE19" s="101" t="str">
        <f t="shared" si="9"/>
        <v>1</v>
      </c>
      <c r="AF19" s="101" t="str">
        <f t="shared" si="10"/>
        <v>1</v>
      </c>
      <c r="AG19" s="113">
        <v>0.5</v>
      </c>
      <c r="AH19" s="101">
        <v>26.0</v>
      </c>
      <c r="AI19" s="101">
        <f t="shared" si="11"/>
        <v>101</v>
      </c>
      <c r="AJ19" s="398">
        <v>2.0</v>
      </c>
      <c r="AK19" s="101">
        <f t="shared" si="12"/>
        <v>52</v>
      </c>
      <c r="AL19" s="101">
        <f t="shared" si="13"/>
        <v>104</v>
      </c>
      <c r="AM19" s="101">
        <f t="shared" si="14"/>
        <v>104</v>
      </c>
      <c r="AN19" s="101">
        <f t="shared" si="15"/>
        <v>9</v>
      </c>
      <c r="AO19" s="400">
        <f t="shared" si="16"/>
        <v>0</v>
      </c>
      <c r="AP19" s="101">
        <f t="shared" si="17"/>
        <v>9</v>
      </c>
      <c r="AQ19" s="101">
        <f t="shared" si="18"/>
        <v>0</v>
      </c>
      <c r="AR19" s="269">
        <v>1811018.0</v>
      </c>
      <c r="AS19" s="401">
        <f t="shared" si="19"/>
        <v>2379.456</v>
      </c>
      <c r="AT19" s="270"/>
    </row>
    <row r="20" ht="14.25" customHeight="1">
      <c r="A20" s="269" t="s">
        <v>96</v>
      </c>
      <c r="B20" s="269" t="s">
        <v>131</v>
      </c>
      <c r="C20" s="269">
        <v>1811019.0</v>
      </c>
      <c r="D20" s="269" t="s">
        <v>188</v>
      </c>
      <c r="E20" s="269" t="s">
        <v>479</v>
      </c>
      <c r="F20" s="269" t="s">
        <v>509</v>
      </c>
      <c r="G20" s="269" t="s">
        <v>117</v>
      </c>
      <c r="H20" s="269" t="s">
        <v>522</v>
      </c>
      <c r="I20" s="269" t="s">
        <v>544</v>
      </c>
      <c r="J20" s="269" t="s">
        <v>105</v>
      </c>
      <c r="K20" s="269" t="s">
        <v>108</v>
      </c>
      <c r="L20" s="395">
        <v>311496.0</v>
      </c>
      <c r="M20" s="50">
        <v>2991.3472999999994</v>
      </c>
      <c r="N20" s="395">
        <f t="shared" si="1"/>
        <v>104.132342</v>
      </c>
      <c r="O20" s="396">
        <v>89152.80000000002</v>
      </c>
      <c r="P20" s="396">
        <v>22733.964000000004</v>
      </c>
      <c r="Q20" s="396">
        <f t="shared" si="2"/>
        <v>111886.764</v>
      </c>
      <c r="R20" s="395">
        <f>'Complete Product Info'!T20</f>
        <v>0.006358207118</v>
      </c>
      <c r="S20" s="396">
        <f t="shared" si="3"/>
        <v>111886.7704</v>
      </c>
      <c r="T20" s="395">
        <f t="shared" si="4"/>
        <v>37.40347046</v>
      </c>
      <c r="U20" s="395">
        <f t="shared" si="5"/>
        <v>199609.2296</v>
      </c>
      <c r="V20" s="395">
        <f t="shared" si="6"/>
        <v>66.72887152</v>
      </c>
      <c r="W20" s="397">
        <f t="shared" si="7"/>
        <v>0.6408083238</v>
      </c>
      <c r="X20" s="269">
        <v>41.0</v>
      </c>
      <c r="Y20" s="269">
        <v>56.0</v>
      </c>
      <c r="Z20" s="269">
        <v>56.0</v>
      </c>
      <c r="AA20" s="269">
        <v>91.0</v>
      </c>
      <c r="AB20" s="398">
        <v>2.0</v>
      </c>
      <c r="AC20" s="399">
        <v>1.0</v>
      </c>
      <c r="AD20" s="101">
        <f t="shared" si="8"/>
        <v>2</v>
      </c>
      <c r="AE20" s="101" t="str">
        <f t="shared" si="9"/>
        <v>1</v>
      </c>
      <c r="AF20" s="101" t="str">
        <f t="shared" si="10"/>
        <v>1</v>
      </c>
      <c r="AG20" s="113">
        <v>0.5</v>
      </c>
      <c r="AH20" s="101">
        <v>26.0</v>
      </c>
      <c r="AI20" s="101">
        <f t="shared" si="11"/>
        <v>101</v>
      </c>
      <c r="AJ20" s="398">
        <v>2.0</v>
      </c>
      <c r="AK20" s="101">
        <f t="shared" si="12"/>
        <v>52</v>
      </c>
      <c r="AL20" s="101">
        <f t="shared" si="13"/>
        <v>104</v>
      </c>
      <c r="AM20" s="101">
        <f t="shared" si="14"/>
        <v>104</v>
      </c>
      <c r="AN20" s="101">
        <f t="shared" si="15"/>
        <v>29</v>
      </c>
      <c r="AO20" s="400">
        <f t="shared" si="16"/>
        <v>29</v>
      </c>
      <c r="AP20" s="101">
        <f t="shared" si="17"/>
        <v>0</v>
      </c>
      <c r="AQ20" s="101">
        <f t="shared" si="18"/>
        <v>0</v>
      </c>
      <c r="AR20" s="269">
        <v>1811019.0</v>
      </c>
      <c r="AS20" s="401">
        <f t="shared" si="19"/>
        <v>5111.424</v>
      </c>
      <c r="AT20" s="270"/>
    </row>
    <row r="21" ht="14.25" customHeight="1">
      <c r="A21" s="275" t="s">
        <v>96</v>
      </c>
      <c r="B21" s="275" t="s">
        <v>132</v>
      </c>
      <c r="C21" s="275">
        <v>1811020.0</v>
      </c>
      <c r="D21" s="275" t="s">
        <v>188</v>
      </c>
      <c r="E21" s="275" t="s">
        <v>479</v>
      </c>
      <c r="F21" s="275" t="s">
        <v>509</v>
      </c>
      <c r="G21" s="275" t="s">
        <v>117</v>
      </c>
      <c r="H21" s="275" t="s">
        <v>522</v>
      </c>
      <c r="I21" s="275" t="s">
        <v>544</v>
      </c>
      <c r="J21" s="275" t="s">
        <v>105</v>
      </c>
      <c r="K21" s="275" t="s">
        <v>108</v>
      </c>
      <c r="L21" s="421">
        <v>327646.848</v>
      </c>
      <c r="M21" s="63">
        <v>2989.1663999999996</v>
      </c>
      <c r="N21" s="421">
        <f t="shared" si="1"/>
        <v>109.6114448</v>
      </c>
      <c r="O21" s="422">
        <v>91797.04160000003</v>
      </c>
      <c r="P21" s="422">
        <v>21813.158400000004</v>
      </c>
      <c r="Q21" s="422">
        <f t="shared" si="2"/>
        <v>113610.2</v>
      </c>
      <c r="R21" s="421">
        <f>'Complete Product Info'!T21</f>
        <v>0.006456145093</v>
      </c>
      <c r="S21" s="422">
        <f t="shared" si="3"/>
        <v>113610.2065</v>
      </c>
      <c r="T21" s="421">
        <f t="shared" si="4"/>
        <v>38.00732086</v>
      </c>
      <c r="U21" s="421">
        <f t="shared" si="5"/>
        <v>214036.6415</v>
      </c>
      <c r="V21" s="421">
        <f t="shared" si="6"/>
        <v>71.60412399</v>
      </c>
      <c r="W21" s="423">
        <f t="shared" si="7"/>
        <v>0.6532540839</v>
      </c>
      <c r="X21" s="275">
        <v>45.0</v>
      </c>
      <c r="Y21" s="275">
        <v>56.0</v>
      </c>
      <c r="Z21" s="275">
        <v>56.0</v>
      </c>
      <c r="AA21" s="275">
        <v>91.0</v>
      </c>
      <c r="AB21" s="424">
        <v>2.0</v>
      </c>
      <c r="AC21" s="425">
        <v>1.0</v>
      </c>
      <c r="AD21" s="114">
        <f t="shared" si="8"/>
        <v>2</v>
      </c>
      <c r="AE21" s="114" t="str">
        <f t="shared" si="9"/>
        <v>1</v>
      </c>
      <c r="AF21" s="114" t="str">
        <f t="shared" si="10"/>
        <v>1</v>
      </c>
      <c r="AG21" s="116">
        <v>0.5</v>
      </c>
      <c r="AH21" s="114">
        <v>26.0</v>
      </c>
      <c r="AI21" s="114">
        <f t="shared" si="11"/>
        <v>101</v>
      </c>
      <c r="AJ21" s="424">
        <v>2.0</v>
      </c>
      <c r="AK21" s="114">
        <f t="shared" si="12"/>
        <v>52</v>
      </c>
      <c r="AL21" s="114">
        <f t="shared" si="13"/>
        <v>104</v>
      </c>
      <c r="AM21" s="114">
        <f t="shared" si="14"/>
        <v>104</v>
      </c>
      <c r="AN21" s="114">
        <f t="shared" si="15"/>
        <v>29</v>
      </c>
      <c r="AO21" s="426">
        <f t="shared" si="16"/>
        <v>29</v>
      </c>
      <c r="AP21" s="114">
        <f t="shared" si="17"/>
        <v>0</v>
      </c>
      <c r="AQ21" s="114">
        <f t="shared" si="18"/>
        <v>0</v>
      </c>
      <c r="AR21" s="275">
        <v>1811020.0</v>
      </c>
      <c r="AS21" s="427">
        <f t="shared" si="19"/>
        <v>5111.424</v>
      </c>
      <c r="AT21" s="270"/>
      <c r="AU21" s="53"/>
      <c r="AV21" s="53"/>
      <c r="AW21" s="53"/>
      <c r="AX21" s="53"/>
      <c r="AY21" s="53"/>
    </row>
    <row r="22" ht="14.25" customHeight="1">
      <c r="A22" s="269" t="s">
        <v>133</v>
      </c>
      <c r="B22" s="269" t="s">
        <v>134</v>
      </c>
      <c r="C22" s="269">
        <v>1811021.0</v>
      </c>
      <c r="D22" s="269" t="s">
        <v>188</v>
      </c>
      <c r="E22" s="269" t="s">
        <v>479</v>
      </c>
      <c r="F22" s="269" t="s">
        <v>509</v>
      </c>
      <c r="G22" s="269" t="s">
        <v>117</v>
      </c>
      <c r="H22" s="269" t="s">
        <v>127</v>
      </c>
      <c r="I22" s="269" t="s">
        <v>546</v>
      </c>
      <c r="J22" s="269" t="s">
        <v>105</v>
      </c>
      <c r="K22" s="269" t="s">
        <v>137</v>
      </c>
      <c r="L22" s="395">
        <v>346958.41599999997</v>
      </c>
      <c r="M22" s="50">
        <v>2562.5235999999995</v>
      </c>
      <c r="N22" s="395">
        <f t="shared" si="1"/>
        <v>135.3971593</v>
      </c>
      <c r="O22" s="396">
        <v>187585.04160000003</v>
      </c>
      <c r="P22" s="396">
        <v>46422.56080000001</v>
      </c>
      <c r="Q22" s="396">
        <f t="shared" si="2"/>
        <v>234007.6024</v>
      </c>
      <c r="R22" s="395">
        <f>'Complete Product Info'!T22</f>
        <v>0.01329798763</v>
      </c>
      <c r="S22" s="396">
        <f t="shared" si="3"/>
        <v>234007.6157</v>
      </c>
      <c r="T22" s="395">
        <f t="shared" si="4"/>
        <v>91.31920412</v>
      </c>
      <c r="U22" s="395">
        <f t="shared" si="5"/>
        <v>112950.8003</v>
      </c>
      <c r="V22" s="395">
        <f t="shared" si="6"/>
        <v>44.07795515</v>
      </c>
      <c r="W22" s="397">
        <f t="shared" si="7"/>
        <v>0.3255456421</v>
      </c>
      <c r="X22" s="269">
        <v>37.0</v>
      </c>
      <c r="Y22" s="269">
        <v>64.0</v>
      </c>
      <c r="Z22" s="269">
        <v>60.0</v>
      </c>
      <c r="AA22" s="269">
        <v>89.0</v>
      </c>
      <c r="AB22" s="398">
        <v>1.0</v>
      </c>
      <c r="AC22" s="399">
        <v>2.0</v>
      </c>
      <c r="AD22" s="101">
        <f t="shared" si="8"/>
        <v>2</v>
      </c>
      <c r="AE22" s="101" t="str">
        <f t="shared" si="9"/>
        <v>1</v>
      </c>
      <c r="AF22" s="101" t="str">
        <f t="shared" si="10"/>
        <v>1</v>
      </c>
      <c r="AG22" s="113">
        <v>0.5</v>
      </c>
      <c r="AH22" s="101">
        <v>26.0</v>
      </c>
      <c r="AI22" s="101">
        <f t="shared" si="11"/>
        <v>99</v>
      </c>
      <c r="AJ22" s="101">
        <v>2.0</v>
      </c>
      <c r="AK22" s="101">
        <f t="shared" si="12"/>
        <v>52</v>
      </c>
      <c r="AL22" s="101">
        <f t="shared" si="13"/>
        <v>104</v>
      </c>
      <c r="AM22" s="101">
        <f t="shared" si="14"/>
        <v>104</v>
      </c>
      <c r="AN22" s="101">
        <f t="shared" si="15"/>
        <v>25</v>
      </c>
      <c r="AO22" s="400">
        <f t="shared" si="16"/>
        <v>25</v>
      </c>
      <c r="AP22" s="101">
        <f t="shared" si="17"/>
        <v>0</v>
      </c>
      <c r="AQ22" s="101">
        <f t="shared" si="18"/>
        <v>0</v>
      </c>
      <c r="AR22" s="269">
        <v>1811021.0</v>
      </c>
      <c r="AS22" s="401">
        <f t="shared" si="19"/>
        <v>4406.4</v>
      </c>
      <c r="AT22" s="270"/>
    </row>
    <row r="23" ht="14.25" customHeight="1">
      <c r="A23" s="269" t="s">
        <v>133</v>
      </c>
      <c r="B23" s="269" t="s">
        <v>138</v>
      </c>
      <c r="C23" s="269">
        <v>1811022.0</v>
      </c>
      <c r="D23" s="269" t="s">
        <v>188</v>
      </c>
      <c r="E23" s="269" t="s">
        <v>479</v>
      </c>
      <c r="F23" s="269" t="s">
        <v>509</v>
      </c>
      <c r="G23" s="269" t="s">
        <v>117</v>
      </c>
      <c r="H23" s="269" t="s">
        <v>522</v>
      </c>
      <c r="I23" s="269" t="s">
        <v>544</v>
      </c>
      <c r="J23" s="269" t="s">
        <v>139</v>
      </c>
      <c r="K23" s="269" t="s">
        <v>106</v>
      </c>
      <c r="L23" s="395">
        <v>596217.9839999999</v>
      </c>
      <c r="M23" s="50">
        <v>4051.0499999999997</v>
      </c>
      <c r="N23" s="395">
        <f t="shared" si="1"/>
        <v>147.1761603</v>
      </c>
      <c r="O23" s="396">
        <v>338709.2368000001</v>
      </c>
      <c r="P23" s="396">
        <v>88030.86600000002</v>
      </c>
      <c r="Q23" s="396">
        <f t="shared" si="2"/>
        <v>426740.1028</v>
      </c>
      <c r="R23" s="395">
        <f>'Complete Product Info'!T23</f>
        <v>0.0242504284</v>
      </c>
      <c r="S23" s="396">
        <f t="shared" si="3"/>
        <v>426740.1271</v>
      </c>
      <c r="T23" s="395">
        <f t="shared" si="4"/>
        <v>105.3406221</v>
      </c>
      <c r="U23" s="395">
        <f t="shared" si="5"/>
        <v>169477.8569</v>
      </c>
      <c r="V23" s="395">
        <f t="shared" si="6"/>
        <v>41.83553818</v>
      </c>
      <c r="W23" s="397">
        <f t="shared" si="7"/>
        <v>0.2842548556</v>
      </c>
      <c r="X23" s="269">
        <v>39.0</v>
      </c>
      <c r="Y23" s="269">
        <v>64.0</v>
      </c>
      <c r="Z23" s="269">
        <v>60.0</v>
      </c>
      <c r="AA23" s="269">
        <v>89.0</v>
      </c>
      <c r="AB23" s="398">
        <v>1.0</v>
      </c>
      <c r="AC23" s="399">
        <v>2.0</v>
      </c>
      <c r="AD23" s="101">
        <f t="shared" si="8"/>
        <v>2</v>
      </c>
      <c r="AE23" s="101" t="str">
        <f t="shared" si="9"/>
        <v>1</v>
      </c>
      <c r="AF23" s="101" t="str">
        <f t="shared" si="10"/>
        <v>1</v>
      </c>
      <c r="AG23" s="113">
        <v>0.5</v>
      </c>
      <c r="AH23" s="101">
        <v>26.0</v>
      </c>
      <c r="AI23" s="101">
        <f t="shared" si="11"/>
        <v>99</v>
      </c>
      <c r="AJ23" s="101">
        <v>2.0</v>
      </c>
      <c r="AK23" s="101">
        <f t="shared" si="12"/>
        <v>52</v>
      </c>
      <c r="AL23" s="101">
        <f t="shared" si="13"/>
        <v>104</v>
      </c>
      <c r="AM23" s="101">
        <f t="shared" si="14"/>
        <v>104</v>
      </c>
      <c r="AN23" s="101">
        <f t="shared" si="15"/>
        <v>39</v>
      </c>
      <c r="AO23" s="400">
        <f t="shared" si="16"/>
        <v>39</v>
      </c>
      <c r="AP23" s="101">
        <f t="shared" si="17"/>
        <v>0</v>
      </c>
      <c r="AQ23" s="101">
        <f t="shared" si="18"/>
        <v>0</v>
      </c>
      <c r="AR23" s="269">
        <v>1811022.0</v>
      </c>
      <c r="AS23" s="401">
        <f t="shared" si="19"/>
        <v>6873.984</v>
      </c>
      <c r="AT23" s="270"/>
    </row>
    <row r="24" ht="14.25" customHeight="1">
      <c r="A24" s="269" t="s">
        <v>133</v>
      </c>
      <c r="B24" s="269" t="s">
        <v>140</v>
      </c>
      <c r="C24" s="269">
        <v>1811023.0</v>
      </c>
      <c r="D24" s="269" t="s">
        <v>188</v>
      </c>
      <c r="E24" s="269" t="s">
        <v>479</v>
      </c>
      <c r="F24" s="269" t="s">
        <v>509</v>
      </c>
      <c r="G24" s="269" t="s">
        <v>117</v>
      </c>
      <c r="H24" s="269" t="s">
        <v>141</v>
      </c>
      <c r="I24" s="269" t="s">
        <v>546</v>
      </c>
      <c r="J24" s="269" t="s">
        <v>139</v>
      </c>
      <c r="K24" s="269" t="s">
        <v>108</v>
      </c>
      <c r="L24" s="395">
        <v>435812.45399999997</v>
      </c>
      <c r="M24" s="50">
        <v>2641.6009999999997</v>
      </c>
      <c r="N24" s="395">
        <f t="shared" si="1"/>
        <v>164.9804244</v>
      </c>
      <c r="O24" s="396">
        <v>224839.75360000003</v>
      </c>
      <c r="P24" s="396">
        <v>58504.22160000001</v>
      </c>
      <c r="Q24" s="396">
        <f t="shared" si="2"/>
        <v>283343.9752</v>
      </c>
      <c r="R24" s="395">
        <f>'Complete Product Info'!T24</f>
        <v>0.01610163361</v>
      </c>
      <c r="S24" s="396">
        <f t="shared" si="3"/>
        <v>283343.9913</v>
      </c>
      <c r="T24" s="395">
        <f t="shared" si="4"/>
        <v>107.2622214</v>
      </c>
      <c r="U24" s="395">
        <f t="shared" si="5"/>
        <v>152468.4627</v>
      </c>
      <c r="V24" s="395">
        <f t="shared" si="6"/>
        <v>57.71820298</v>
      </c>
      <c r="W24" s="397">
        <f t="shared" si="7"/>
        <v>0.3498487969</v>
      </c>
      <c r="X24" s="269">
        <v>40.0</v>
      </c>
      <c r="Y24" s="269">
        <v>64.0</v>
      </c>
      <c r="Z24" s="269">
        <v>60.0</v>
      </c>
      <c r="AA24" s="269">
        <v>89.0</v>
      </c>
      <c r="AB24" s="398">
        <v>1.0</v>
      </c>
      <c r="AC24" s="399">
        <v>2.0</v>
      </c>
      <c r="AD24" s="101">
        <f t="shared" si="8"/>
        <v>2</v>
      </c>
      <c r="AE24" s="101" t="str">
        <f t="shared" si="9"/>
        <v>1</v>
      </c>
      <c r="AF24" s="101" t="str">
        <f t="shared" si="10"/>
        <v>1</v>
      </c>
      <c r="AG24" s="113">
        <v>0.5</v>
      </c>
      <c r="AH24" s="101">
        <v>26.0</v>
      </c>
      <c r="AI24" s="101">
        <f t="shared" si="11"/>
        <v>99</v>
      </c>
      <c r="AJ24" s="101">
        <v>2.0</v>
      </c>
      <c r="AK24" s="101">
        <f t="shared" si="12"/>
        <v>52</v>
      </c>
      <c r="AL24" s="101">
        <f t="shared" si="13"/>
        <v>104</v>
      </c>
      <c r="AM24" s="101">
        <f t="shared" si="14"/>
        <v>104</v>
      </c>
      <c r="AN24" s="101">
        <f t="shared" si="15"/>
        <v>26</v>
      </c>
      <c r="AO24" s="400">
        <f t="shared" si="16"/>
        <v>26</v>
      </c>
      <c r="AP24" s="101">
        <f t="shared" si="17"/>
        <v>0</v>
      </c>
      <c r="AQ24" s="101">
        <f t="shared" si="18"/>
        <v>0</v>
      </c>
      <c r="AR24" s="269">
        <v>1811023.0</v>
      </c>
      <c r="AS24" s="401">
        <f t="shared" si="19"/>
        <v>4582.656</v>
      </c>
      <c r="AT24" s="270"/>
    </row>
    <row r="25" ht="14.25" customHeight="1">
      <c r="A25" s="269" t="s">
        <v>133</v>
      </c>
      <c r="B25" s="269" t="s">
        <v>142</v>
      </c>
      <c r="C25" s="269">
        <v>1811024.0</v>
      </c>
      <c r="D25" s="269" t="s">
        <v>188</v>
      </c>
      <c r="E25" s="269" t="s">
        <v>479</v>
      </c>
      <c r="F25" s="269" t="s">
        <v>509</v>
      </c>
      <c r="G25" s="269" t="s">
        <v>117</v>
      </c>
      <c r="H25" s="269" t="s">
        <v>141</v>
      </c>
      <c r="I25" s="269" t="s">
        <v>546</v>
      </c>
      <c r="J25" s="269" t="s">
        <v>139</v>
      </c>
      <c r="K25" s="269" t="s">
        <v>112</v>
      </c>
      <c r="L25" s="395">
        <v>313953.79199999996</v>
      </c>
      <c r="M25" s="50">
        <v>1718.6847999999998</v>
      </c>
      <c r="N25" s="395">
        <f t="shared" si="1"/>
        <v>182.670954</v>
      </c>
      <c r="O25" s="396">
        <v>167822.47680000003</v>
      </c>
      <c r="P25" s="396">
        <v>39898.97120000001</v>
      </c>
      <c r="Q25" s="396">
        <f t="shared" si="2"/>
        <v>207721.448</v>
      </c>
      <c r="R25" s="395">
        <f>'Complete Product Info'!T25</f>
        <v>0.01180422011</v>
      </c>
      <c r="S25" s="396">
        <f t="shared" si="3"/>
        <v>207721.4598</v>
      </c>
      <c r="T25" s="395">
        <f t="shared" si="4"/>
        <v>120.8607069</v>
      </c>
      <c r="U25" s="395">
        <f t="shared" si="5"/>
        <v>106232.3322</v>
      </c>
      <c r="V25" s="395">
        <f t="shared" si="6"/>
        <v>61.81024711</v>
      </c>
      <c r="W25" s="397">
        <f t="shared" si="7"/>
        <v>0.3383693235</v>
      </c>
      <c r="X25" s="269">
        <v>41.0</v>
      </c>
      <c r="Y25" s="269">
        <v>64.0</v>
      </c>
      <c r="Z25" s="269">
        <v>60.0</v>
      </c>
      <c r="AA25" s="269">
        <v>89.0</v>
      </c>
      <c r="AB25" s="398">
        <v>1.0</v>
      </c>
      <c r="AC25" s="399">
        <v>2.0</v>
      </c>
      <c r="AD25" s="101">
        <f t="shared" si="8"/>
        <v>2</v>
      </c>
      <c r="AE25" s="101" t="str">
        <f t="shared" si="9"/>
        <v>1</v>
      </c>
      <c r="AF25" s="101" t="str">
        <f t="shared" si="10"/>
        <v>1</v>
      </c>
      <c r="AG25" s="113">
        <v>0.5</v>
      </c>
      <c r="AH25" s="101">
        <v>26.0</v>
      </c>
      <c r="AI25" s="101">
        <f t="shared" si="11"/>
        <v>99</v>
      </c>
      <c r="AJ25" s="101">
        <v>2.0</v>
      </c>
      <c r="AK25" s="101">
        <f t="shared" si="12"/>
        <v>52</v>
      </c>
      <c r="AL25" s="101">
        <f t="shared" si="13"/>
        <v>104</v>
      </c>
      <c r="AM25" s="101">
        <f t="shared" si="14"/>
        <v>104</v>
      </c>
      <c r="AN25" s="101">
        <f t="shared" si="15"/>
        <v>17</v>
      </c>
      <c r="AO25" s="400">
        <f t="shared" si="16"/>
        <v>17</v>
      </c>
      <c r="AP25" s="101">
        <f t="shared" si="17"/>
        <v>0</v>
      </c>
      <c r="AQ25" s="101">
        <f t="shared" si="18"/>
        <v>0</v>
      </c>
      <c r="AR25" s="269">
        <v>1811024.0</v>
      </c>
      <c r="AS25" s="401">
        <f t="shared" si="19"/>
        <v>2996.352</v>
      </c>
      <c r="AT25" s="270"/>
    </row>
    <row r="26" ht="14.25" customHeight="1">
      <c r="A26" s="269" t="s">
        <v>133</v>
      </c>
      <c r="B26" s="269" t="s">
        <v>143</v>
      </c>
      <c r="C26" s="269">
        <v>1811025.0</v>
      </c>
      <c r="D26" s="269" t="s">
        <v>110</v>
      </c>
      <c r="E26" s="269" t="s">
        <v>479</v>
      </c>
      <c r="F26" s="269" t="s">
        <v>509</v>
      </c>
      <c r="G26" s="269" t="s">
        <v>117</v>
      </c>
      <c r="H26" s="269" t="s">
        <v>141</v>
      </c>
      <c r="I26" s="269" t="s">
        <v>546</v>
      </c>
      <c r="J26" s="269" t="s">
        <v>139</v>
      </c>
      <c r="K26" s="269" t="s">
        <v>112</v>
      </c>
      <c r="L26" s="395">
        <v>5603.818</v>
      </c>
      <c r="M26" s="50">
        <v>86.7388</v>
      </c>
      <c r="N26" s="395">
        <f t="shared" si="1"/>
        <v>64.60566667</v>
      </c>
      <c r="O26" s="396">
        <v>2094.1008000000006</v>
      </c>
      <c r="P26" s="396">
        <v>502.9948000000001</v>
      </c>
      <c r="Q26" s="396">
        <f t="shared" si="2"/>
        <v>2597.0956</v>
      </c>
      <c r="R26" s="395">
        <f>'Complete Product Info'!T26</f>
        <v>0.000147585569</v>
      </c>
      <c r="S26" s="396">
        <f t="shared" si="3"/>
        <v>2597.095748</v>
      </c>
      <c r="T26" s="395">
        <f t="shared" si="4"/>
        <v>29.9415688</v>
      </c>
      <c r="U26" s="395">
        <f t="shared" si="5"/>
        <v>3006.722252</v>
      </c>
      <c r="V26" s="395">
        <f t="shared" si="6"/>
        <v>34.66409787</v>
      </c>
      <c r="W26" s="397">
        <f t="shared" si="7"/>
        <v>0.5365488766</v>
      </c>
      <c r="X26" s="269">
        <v>37.0</v>
      </c>
      <c r="Y26" s="269">
        <v>64.0</v>
      </c>
      <c r="Z26" s="269">
        <v>60.0</v>
      </c>
      <c r="AA26" s="269">
        <v>89.0</v>
      </c>
      <c r="AB26" s="398">
        <v>1.0</v>
      </c>
      <c r="AC26" s="399">
        <v>2.0</v>
      </c>
      <c r="AD26" s="101">
        <f t="shared" si="8"/>
        <v>2</v>
      </c>
      <c r="AE26" s="101" t="str">
        <f t="shared" si="9"/>
        <v>1</v>
      </c>
      <c r="AF26" s="101" t="str">
        <f t="shared" si="10"/>
        <v>1</v>
      </c>
      <c r="AG26" s="113">
        <v>0.5</v>
      </c>
      <c r="AH26" s="101">
        <v>26.0</v>
      </c>
      <c r="AI26" s="101">
        <f t="shared" si="11"/>
        <v>99</v>
      </c>
      <c r="AJ26" s="101">
        <v>2.0</v>
      </c>
      <c r="AK26" s="101">
        <f t="shared" si="12"/>
        <v>52</v>
      </c>
      <c r="AL26" s="101">
        <f t="shared" si="13"/>
        <v>104</v>
      </c>
      <c r="AM26" s="101">
        <f t="shared" si="14"/>
        <v>104</v>
      </c>
      <c r="AN26" s="101">
        <f t="shared" si="15"/>
        <v>1</v>
      </c>
      <c r="AO26" s="400">
        <f t="shared" si="16"/>
        <v>0</v>
      </c>
      <c r="AP26" s="101">
        <f t="shared" si="17"/>
        <v>0</v>
      </c>
      <c r="AQ26" s="101">
        <f t="shared" si="18"/>
        <v>1</v>
      </c>
      <c r="AR26" s="269">
        <v>1811025.0</v>
      </c>
      <c r="AS26" s="401">
        <f t="shared" si="19"/>
        <v>352.512</v>
      </c>
      <c r="AT26" s="270"/>
    </row>
    <row r="27" ht="14.25" customHeight="1">
      <c r="A27" s="269" t="s">
        <v>133</v>
      </c>
      <c r="B27" s="269" t="s">
        <v>144</v>
      </c>
      <c r="C27" s="269">
        <v>1811026.0</v>
      </c>
      <c r="D27" s="269" t="s">
        <v>110</v>
      </c>
      <c r="E27" s="269" t="s">
        <v>479</v>
      </c>
      <c r="F27" s="269" t="s">
        <v>509</v>
      </c>
      <c r="G27" s="269" t="s">
        <v>117</v>
      </c>
      <c r="H27" s="269" t="s">
        <v>141</v>
      </c>
      <c r="I27" s="269" t="s">
        <v>546</v>
      </c>
      <c r="J27" s="269" t="s">
        <v>139</v>
      </c>
      <c r="K27" s="269" t="s">
        <v>112</v>
      </c>
      <c r="L27" s="395">
        <v>135997.38900000002</v>
      </c>
      <c r="M27" s="50">
        <v>2383.1699999999996</v>
      </c>
      <c r="N27" s="395">
        <f t="shared" si="1"/>
        <v>57.06575234</v>
      </c>
      <c r="O27" s="396">
        <v>94084.452</v>
      </c>
      <c r="P27" s="396">
        <v>21729.0282</v>
      </c>
      <c r="Q27" s="396">
        <f t="shared" si="2"/>
        <v>115813.4802</v>
      </c>
      <c r="R27" s="395">
        <f>'Complete Product Info'!T27</f>
        <v>0.006581351251</v>
      </c>
      <c r="S27" s="396">
        <f t="shared" si="3"/>
        <v>115813.4868</v>
      </c>
      <c r="T27" s="395">
        <f t="shared" si="4"/>
        <v>48.59640176</v>
      </c>
      <c r="U27" s="395">
        <f t="shared" si="5"/>
        <v>20183.90222</v>
      </c>
      <c r="V27" s="395">
        <f t="shared" si="6"/>
        <v>8.469350579</v>
      </c>
      <c r="W27" s="397">
        <f t="shared" si="7"/>
        <v>0.1484138951</v>
      </c>
      <c r="X27" s="269">
        <v>39.0</v>
      </c>
      <c r="Y27" s="269">
        <v>64.0</v>
      </c>
      <c r="Z27" s="269">
        <v>60.0</v>
      </c>
      <c r="AA27" s="269">
        <v>89.0</v>
      </c>
      <c r="AB27" s="398">
        <v>1.0</v>
      </c>
      <c r="AC27" s="399">
        <v>2.0</v>
      </c>
      <c r="AD27" s="101">
        <f t="shared" si="8"/>
        <v>2</v>
      </c>
      <c r="AE27" s="101" t="str">
        <f t="shared" si="9"/>
        <v>1</v>
      </c>
      <c r="AF27" s="101" t="str">
        <f t="shared" si="10"/>
        <v>1</v>
      </c>
      <c r="AG27" s="113">
        <v>0.5</v>
      </c>
      <c r="AH27" s="101">
        <v>26.0</v>
      </c>
      <c r="AI27" s="101">
        <f t="shared" si="11"/>
        <v>99</v>
      </c>
      <c r="AJ27" s="101">
        <v>2.0</v>
      </c>
      <c r="AK27" s="101">
        <f t="shared" si="12"/>
        <v>52</v>
      </c>
      <c r="AL27" s="101">
        <f t="shared" si="13"/>
        <v>104</v>
      </c>
      <c r="AM27" s="101">
        <f t="shared" si="14"/>
        <v>104</v>
      </c>
      <c r="AN27" s="101">
        <f t="shared" si="15"/>
        <v>23</v>
      </c>
      <c r="AO27" s="400">
        <f t="shared" si="16"/>
        <v>0</v>
      </c>
      <c r="AP27" s="101">
        <f t="shared" si="17"/>
        <v>0</v>
      </c>
      <c r="AQ27" s="101">
        <f t="shared" si="18"/>
        <v>23</v>
      </c>
      <c r="AR27" s="269">
        <v>1811026.0</v>
      </c>
      <c r="AS27" s="401">
        <f t="shared" si="19"/>
        <v>8107.776</v>
      </c>
      <c r="AT27" s="270"/>
    </row>
    <row r="28" ht="14.25" customHeight="1">
      <c r="A28" s="269" t="s">
        <v>133</v>
      </c>
      <c r="B28" s="269" t="s">
        <v>145</v>
      </c>
      <c r="C28" s="269">
        <v>1811027.0</v>
      </c>
      <c r="D28" s="269" t="s">
        <v>110</v>
      </c>
      <c r="E28" s="269" t="s">
        <v>479</v>
      </c>
      <c r="F28" s="269" t="s">
        <v>509</v>
      </c>
      <c r="G28" s="269" t="s">
        <v>117</v>
      </c>
      <c r="H28" s="269" t="s">
        <v>141</v>
      </c>
      <c r="I28" s="269" t="s">
        <v>546</v>
      </c>
      <c r="J28" s="269" t="s">
        <v>105</v>
      </c>
      <c r="K28" s="269" t="s">
        <v>146</v>
      </c>
      <c r="L28" s="395">
        <v>123497.78100000002</v>
      </c>
      <c r="M28" s="50">
        <v>1601.7975999999999</v>
      </c>
      <c r="N28" s="395">
        <f t="shared" si="1"/>
        <v>77.09949185</v>
      </c>
      <c r="O28" s="396">
        <v>75693.44640000002</v>
      </c>
      <c r="P28" s="396">
        <v>18377.495400000003</v>
      </c>
      <c r="Q28" s="396">
        <f t="shared" si="2"/>
        <v>94070.9418</v>
      </c>
      <c r="R28" s="395">
        <f>'Complete Product Info'!T28</f>
        <v>0.005345784527</v>
      </c>
      <c r="S28" s="396">
        <f t="shared" si="3"/>
        <v>94070.94715</v>
      </c>
      <c r="T28" s="395">
        <f t="shared" si="4"/>
        <v>58.72836065</v>
      </c>
      <c r="U28" s="395">
        <f t="shared" si="5"/>
        <v>29426.83385</v>
      </c>
      <c r="V28" s="395">
        <f t="shared" si="6"/>
        <v>18.37113119</v>
      </c>
      <c r="W28" s="397">
        <f t="shared" si="7"/>
        <v>0.2382782396</v>
      </c>
      <c r="X28" s="269">
        <v>40.0</v>
      </c>
      <c r="Y28" s="269">
        <v>64.0</v>
      </c>
      <c r="Z28" s="269">
        <v>60.0</v>
      </c>
      <c r="AA28" s="269">
        <v>89.0</v>
      </c>
      <c r="AB28" s="398">
        <v>1.0</v>
      </c>
      <c r="AC28" s="399">
        <v>2.0</v>
      </c>
      <c r="AD28" s="101">
        <f t="shared" si="8"/>
        <v>2</v>
      </c>
      <c r="AE28" s="101" t="str">
        <f t="shared" si="9"/>
        <v>1</v>
      </c>
      <c r="AF28" s="101" t="str">
        <f t="shared" si="10"/>
        <v>1</v>
      </c>
      <c r="AG28" s="113">
        <v>0.5</v>
      </c>
      <c r="AH28" s="101">
        <v>26.0</v>
      </c>
      <c r="AI28" s="101">
        <f t="shared" si="11"/>
        <v>99</v>
      </c>
      <c r="AJ28" s="101">
        <v>2.0</v>
      </c>
      <c r="AK28" s="101">
        <f t="shared" si="12"/>
        <v>52</v>
      </c>
      <c r="AL28" s="101">
        <f t="shared" si="13"/>
        <v>104</v>
      </c>
      <c r="AM28" s="101">
        <f t="shared" si="14"/>
        <v>104</v>
      </c>
      <c r="AN28" s="101">
        <f t="shared" si="15"/>
        <v>16</v>
      </c>
      <c r="AO28" s="400">
        <f t="shared" si="16"/>
        <v>0</v>
      </c>
      <c r="AP28" s="101">
        <f t="shared" si="17"/>
        <v>0</v>
      </c>
      <c r="AQ28" s="101">
        <f t="shared" si="18"/>
        <v>16</v>
      </c>
      <c r="AR28" s="269">
        <v>1811027.0</v>
      </c>
      <c r="AS28" s="401">
        <f t="shared" si="19"/>
        <v>5640.192</v>
      </c>
      <c r="AT28" s="270"/>
    </row>
    <row r="29" ht="14.25" customHeight="1">
      <c r="A29" s="269" t="s">
        <v>133</v>
      </c>
      <c r="B29" s="269" t="s">
        <v>147</v>
      </c>
      <c r="C29" s="269">
        <v>1811028.0</v>
      </c>
      <c r="D29" s="269" t="s">
        <v>110</v>
      </c>
      <c r="E29" s="269" t="s">
        <v>479</v>
      </c>
      <c r="F29" s="269" t="s">
        <v>509</v>
      </c>
      <c r="G29" s="269" t="s">
        <v>117</v>
      </c>
      <c r="H29" s="269" t="s">
        <v>141</v>
      </c>
      <c r="I29" s="269" t="s">
        <v>546</v>
      </c>
      <c r="J29" s="269" t="s">
        <v>105</v>
      </c>
      <c r="K29" s="269" t="s">
        <v>146</v>
      </c>
      <c r="L29" s="395">
        <v>136417.73200000002</v>
      </c>
      <c r="M29" s="50">
        <v>1360.52</v>
      </c>
      <c r="N29" s="395">
        <f t="shared" si="1"/>
        <v>100.2688178</v>
      </c>
      <c r="O29" s="396">
        <v>82303.76000000001</v>
      </c>
      <c r="P29" s="396">
        <v>20164.4212</v>
      </c>
      <c r="Q29" s="396">
        <f t="shared" si="2"/>
        <v>102468.1812</v>
      </c>
      <c r="R29" s="395">
        <f>'Complete Product Info'!T29</f>
        <v>0.0058229758</v>
      </c>
      <c r="S29" s="396">
        <f t="shared" si="3"/>
        <v>102468.187</v>
      </c>
      <c r="T29" s="395">
        <f t="shared" si="4"/>
        <v>75.31545808</v>
      </c>
      <c r="U29" s="395">
        <f t="shared" si="5"/>
        <v>33949.54498</v>
      </c>
      <c r="V29" s="395">
        <f t="shared" si="6"/>
        <v>24.95335973</v>
      </c>
      <c r="W29" s="397">
        <f t="shared" si="7"/>
        <v>0.2488646049</v>
      </c>
      <c r="X29" s="269">
        <v>41.0</v>
      </c>
      <c r="Y29" s="269">
        <v>64.0</v>
      </c>
      <c r="Z29" s="269">
        <v>60.0</v>
      </c>
      <c r="AA29" s="269">
        <v>89.0</v>
      </c>
      <c r="AB29" s="398">
        <v>1.0</v>
      </c>
      <c r="AC29" s="399">
        <v>2.0</v>
      </c>
      <c r="AD29" s="101">
        <f t="shared" si="8"/>
        <v>2</v>
      </c>
      <c r="AE29" s="101" t="str">
        <f t="shared" si="9"/>
        <v>1</v>
      </c>
      <c r="AF29" s="101" t="str">
        <f t="shared" si="10"/>
        <v>1</v>
      </c>
      <c r="AG29" s="113">
        <v>0.5</v>
      </c>
      <c r="AH29" s="101">
        <v>26.0</v>
      </c>
      <c r="AI29" s="101">
        <f t="shared" si="11"/>
        <v>99</v>
      </c>
      <c r="AJ29" s="101">
        <v>2.0</v>
      </c>
      <c r="AK29" s="101">
        <f t="shared" si="12"/>
        <v>52</v>
      </c>
      <c r="AL29" s="101">
        <f t="shared" si="13"/>
        <v>104</v>
      </c>
      <c r="AM29" s="101">
        <f t="shared" si="14"/>
        <v>104</v>
      </c>
      <c r="AN29" s="101">
        <f t="shared" si="15"/>
        <v>14</v>
      </c>
      <c r="AO29" s="400">
        <f t="shared" si="16"/>
        <v>0</v>
      </c>
      <c r="AP29" s="101">
        <f t="shared" si="17"/>
        <v>0</v>
      </c>
      <c r="AQ29" s="101">
        <f t="shared" si="18"/>
        <v>14</v>
      </c>
      <c r="AR29" s="269">
        <v>1811028.0</v>
      </c>
      <c r="AS29" s="401">
        <f t="shared" si="19"/>
        <v>4935.168</v>
      </c>
      <c r="AT29" s="270"/>
    </row>
    <row r="30" ht="14.25" customHeight="1">
      <c r="A30" s="269" t="s">
        <v>133</v>
      </c>
      <c r="B30" s="269" t="s">
        <v>148</v>
      </c>
      <c r="C30" s="269">
        <v>1811029.0</v>
      </c>
      <c r="D30" s="269" t="s">
        <v>190</v>
      </c>
      <c r="E30" s="269" t="s">
        <v>479</v>
      </c>
      <c r="F30" s="269" t="s">
        <v>509</v>
      </c>
      <c r="G30" s="269" t="s">
        <v>117</v>
      </c>
      <c r="H30" s="269" t="s">
        <v>141</v>
      </c>
      <c r="I30" s="269" t="s">
        <v>546</v>
      </c>
      <c r="J30" s="269" t="s">
        <v>105</v>
      </c>
      <c r="K30" s="269" t="s">
        <v>137</v>
      </c>
      <c r="L30" s="395">
        <v>103006.464</v>
      </c>
      <c r="M30" s="50">
        <v>1014.6157</v>
      </c>
      <c r="N30" s="395">
        <f t="shared" si="1"/>
        <v>101.5226396</v>
      </c>
      <c r="O30" s="396">
        <v>64441.608000000015</v>
      </c>
      <c r="P30" s="396">
        <v>15189.807600000004</v>
      </c>
      <c r="Q30" s="396">
        <f t="shared" si="2"/>
        <v>79631.4156</v>
      </c>
      <c r="R30" s="395">
        <f>'Complete Product Info'!T30</f>
        <v>0.004525227251</v>
      </c>
      <c r="S30" s="396">
        <f t="shared" si="3"/>
        <v>79631.42013</v>
      </c>
      <c r="T30" s="395">
        <f t="shared" si="4"/>
        <v>78.48431689</v>
      </c>
      <c r="U30" s="395">
        <f t="shared" si="5"/>
        <v>23375.04387</v>
      </c>
      <c r="V30" s="395">
        <f t="shared" si="6"/>
        <v>23.03832266</v>
      </c>
      <c r="W30" s="397">
        <f t="shared" si="7"/>
        <v>0.2269279322</v>
      </c>
      <c r="X30" s="269">
        <v>37.0</v>
      </c>
      <c r="Y30" s="269">
        <v>64.0</v>
      </c>
      <c r="Z30" s="269">
        <v>60.0</v>
      </c>
      <c r="AA30" s="269">
        <v>89.0</v>
      </c>
      <c r="AB30" s="398">
        <v>1.0</v>
      </c>
      <c r="AC30" s="399">
        <v>2.0</v>
      </c>
      <c r="AD30" s="101">
        <f t="shared" si="8"/>
        <v>2</v>
      </c>
      <c r="AE30" s="101" t="str">
        <f t="shared" si="9"/>
        <v>1</v>
      </c>
      <c r="AF30" s="101" t="str">
        <f t="shared" si="10"/>
        <v>1</v>
      </c>
      <c r="AG30" s="113">
        <v>0.5</v>
      </c>
      <c r="AH30" s="101">
        <v>26.0</v>
      </c>
      <c r="AI30" s="101">
        <f t="shared" si="11"/>
        <v>99</v>
      </c>
      <c r="AJ30" s="101">
        <v>2.0</v>
      </c>
      <c r="AK30" s="101">
        <f t="shared" si="12"/>
        <v>52</v>
      </c>
      <c r="AL30" s="101">
        <f t="shared" si="13"/>
        <v>104</v>
      </c>
      <c r="AM30" s="101">
        <f t="shared" si="14"/>
        <v>104</v>
      </c>
      <c r="AN30" s="101">
        <f t="shared" si="15"/>
        <v>10</v>
      </c>
      <c r="AO30" s="400">
        <f t="shared" si="16"/>
        <v>0</v>
      </c>
      <c r="AP30" s="101">
        <f t="shared" si="17"/>
        <v>10</v>
      </c>
      <c r="AQ30" s="101">
        <f t="shared" si="18"/>
        <v>0</v>
      </c>
      <c r="AR30" s="269">
        <v>1811029.0</v>
      </c>
      <c r="AS30" s="401">
        <f t="shared" si="19"/>
        <v>2643.84</v>
      </c>
      <c r="AT30" s="270"/>
    </row>
    <row r="31" ht="14.25" customHeight="1">
      <c r="A31" s="269" t="s">
        <v>133</v>
      </c>
      <c r="B31" s="269" t="s">
        <v>149</v>
      </c>
      <c r="C31" s="269">
        <v>1811030.0</v>
      </c>
      <c r="D31" s="269" t="s">
        <v>190</v>
      </c>
      <c r="E31" s="269" t="s">
        <v>479</v>
      </c>
      <c r="F31" s="269" t="s">
        <v>509</v>
      </c>
      <c r="G31" s="269" t="s">
        <v>117</v>
      </c>
      <c r="H31" s="269" t="s">
        <v>522</v>
      </c>
      <c r="I31" s="269" t="s">
        <v>544</v>
      </c>
      <c r="J31" s="269" t="s">
        <v>105</v>
      </c>
      <c r="K31" s="269" t="s">
        <v>106</v>
      </c>
      <c r="L31" s="395">
        <v>160774.90000000002</v>
      </c>
      <c r="M31" s="50">
        <v>1090.676</v>
      </c>
      <c r="N31" s="395">
        <f t="shared" si="1"/>
        <v>147.4084879</v>
      </c>
      <c r="O31" s="396">
        <v>101830.34400000001</v>
      </c>
      <c r="P31" s="396">
        <v>25215.132800000003</v>
      </c>
      <c r="Q31" s="396">
        <f t="shared" si="2"/>
        <v>127045.4768</v>
      </c>
      <c r="R31" s="395">
        <f>'Complete Product Info'!T31</f>
        <v>0.007219633726</v>
      </c>
      <c r="S31" s="396">
        <f t="shared" si="3"/>
        <v>127045.484</v>
      </c>
      <c r="T31" s="395">
        <f t="shared" si="4"/>
        <v>116.4832489</v>
      </c>
      <c r="U31" s="395">
        <f t="shared" si="5"/>
        <v>33729.41598</v>
      </c>
      <c r="V31" s="395">
        <f t="shared" si="6"/>
        <v>30.92523901</v>
      </c>
      <c r="W31" s="397">
        <f t="shared" si="7"/>
        <v>0.2097927971</v>
      </c>
      <c r="X31" s="269">
        <v>39.0</v>
      </c>
      <c r="Y31" s="269">
        <v>64.0</v>
      </c>
      <c r="Z31" s="269">
        <v>60.0</v>
      </c>
      <c r="AA31" s="269">
        <v>89.0</v>
      </c>
      <c r="AB31" s="398">
        <v>1.0</v>
      </c>
      <c r="AC31" s="399">
        <v>2.0</v>
      </c>
      <c r="AD31" s="101">
        <f t="shared" si="8"/>
        <v>2</v>
      </c>
      <c r="AE31" s="101" t="str">
        <f t="shared" si="9"/>
        <v>1</v>
      </c>
      <c r="AF31" s="101" t="str">
        <f t="shared" si="10"/>
        <v>1</v>
      </c>
      <c r="AG31" s="113">
        <v>0.5</v>
      </c>
      <c r="AH31" s="101">
        <v>26.0</v>
      </c>
      <c r="AI31" s="101">
        <f t="shared" si="11"/>
        <v>99</v>
      </c>
      <c r="AJ31" s="101">
        <v>2.0</v>
      </c>
      <c r="AK31" s="101">
        <f t="shared" si="12"/>
        <v>52</v>
      </c>
      <c r="AL31" s="101">
        <f t="shared" si="13"/>
        <v>104</v>
      </c>
      <c r="AM31" s="101">
        <f t="shared" si="14"/>
        <v>104</v>
      </c>
      <c r="AN31" s="101">
        <f t="shared" si="15"/>
        <v>11</v>
      </c>
      <c r="AO31" s="400">
        <f t="shared" si="16"/>
        <v>0</v>
      </c>
      <c r="AP31" s="101">
        <f t="shared" si="17"/>
        <v>11</v>
      </c>
      <c r="AQ31" s="101">
        <f t="shared" si="18"/>
        <v>0</v>
      </c>
      <c r="AR31" s="269">
        <v>1811030.0</v>
      </c>
      <c r="AS31" s="401">
        <f t="shared" si="19"/>
        <v>2908.224</v>
      </c>
      <c r="AT31" s="270"/>
    </row>
    <row r="32" ht="14.25" customHeight="1">
      <c r="A32" s="269" t="s">
        <v>133</v>
      </c>
      <c r="B32" s="269" t="s">
        <v>150</v>
      </c>
      <c r="C32" s="269">
        <v>1811031.0</v>
      </c>
      <c r="D32" s="269" t="s">
        <v>190</v>
      </c>
      <c r="E32" s="269" t="s">
        <v>479</v>
      </c>
      <c r="F32" s="269" t="s">
        <v>509</v>
      </c>
      <c r="G32" s="269" t="s">
        <v>117</v>
      </c>
      <c r="H32" s="269" t="s">
        <v>522</v>
      </c>
      <c r="I32" s="269" t="s">
        <v>544</v>
      </c>
      <c r="J32" s="269" t="s">
        <v>105</v>
      </c>
      <c r="K32" s="269" t="s">
        <v>108</v>
      </c>
      <c r="L32" s="395">
        <v>140804.914</v>
      </c>
      <c r="M32" s="50">
        <v>841.8047999999999</v>
      </c>
      <c r="N32" s="395">
        <f t="shared" si="1"/>
        <v>167.2655157</v>
      </c>
      <c r="O32" s="396">
        <v>74385.4496</v>
      </c>
      <c r="P32" s="396">
        <v>18412.24</v>
      </c>
      <c r="Q32" s="396">
        <f t="shared" si="2"/>
        <v>92797.6896</v>
      </c>
      <c r="R32" s="395">
        <f>'Complete Product Info'!T32</f>
        <v>0.00527342922</v>
      </c>
      <c r="S32" s="396">
        <f t="shared" si="3"/>
        <v>92797.69487</v>
      </c>
      <c r="T32" s="395">
        <f t="shared" si="4"/>
        <v>110.2365951</v>
      </c>
      <c r="U32" s="395">
        <f t="shared" si="5"/>
        <v>48007.21913</v>
      </c>
      <c r="V32" s="395">
        <f t="shared" si="6"/>
        <v>57.02892063</v>
      </c>
      <c r="W32" s="397">
        <f t="shared" si="7"/>
        <v>0.3409484638</v>
      </c>
      <c r="X32" s="269">
        <v>40.0</v>
      </c>
      <c r="Y32" s="269">
        <v>64.0</v>
      </c>
      <c r="Z32" s="269">
        <v>60.0</v>
      </c>
      <c r="AA32" s="269">
        <v>89.0</v>
      </c>
      <c r="AB32" s="398">
        <v>1.0</v>
      </c>
      <c r="AC32" s="399">
        <v>2.0</v>
      </c>
      <c r="AD32" s="101">
        <f t="shared" si="8"/>
        <v>2</v>
      </c>
      <c r="AE32" s="101" t="str">
        <f t="shared" si="9"/>
        <v>1</v>
      </c>
      <c r="AF32" s="101" t="str">
        <f t="shared" si="10"/>
        <v>1</v>
      </c>
      <c r="AG32" s="113">
        <v>0.5</v>
      </c>
      <c r="AH32" s="101">
        <v>26.0</v>
      </c>
      <c r="AI32" s="101">
        <f t="shared" si="11"/>
        <v>99</v>
      </c>
      <c r="AJ32" s="101">
        <v>2.0</v>
      </c>
      <c r="AK32" s="101">
        <f t="shared" si="12"/>
        <v>52</v>
      </c>
      <c r="AL32" s="101">
        <f t="shared" si="13"/>
        <v>104</v>
      </c>
      <c r="AM32" s="101">
        <f t="shared" si="14"/>
        <v>104</v>
      </c>
      <c r="AN32" s="101">
        <f t="shared" si="15"/>
        <v>9</v>
      </c>
      <c r="AO32" s="400">
        <f t="shared" si="16"/>
        <v>0</v>
      </c>
      <c r="AP32" s="101">
        <f t="shared" si="17"/>
        <v>9</v>
      </c>
      <c r="AQ32" s="101">
        <f t="shared" si="18"/>
        <v>0</v>
      </c>
      <c r="AR32" s="269">
        <v>1811031.0</v>
      </c>
      <c r="AS32" s="401">
        <f t="shared" si="19"/>
        <v>2379.456</v>
      </c>
      <c r="AT32" s="270"/>
    </row>
    <row r="33" ht="14.25" customHeight="1">
      <c r="A33" s="269" t="s">
        <v>133</v>
      </c>
      <c r="B33" s="269" t="s">
        <v>151</v>
      </c>
      <c r="C33" s="269">
        <v>1811032.0</v>
      </c>
      <c r="D33" s="269" t="s">
        <v>190</v>
      </c>
      <c r="E33" s="269" t="s">
        <v>479</v>
      </c>
      <c r="F33" s="269" t="s">
        <v>509</v>
      </c>
      <c r="G33" s="269" t="s">
        <v>117</v>
      </c>
      <c r="H33" s="269" t="s">
        <v>522</v>
      </c>
      <c r="I33" s="269" t="s">
        <v>544</v>
      </c>
      <c r="J33" s="269" t="s">
        <v>105</v>
      </c>
      <c r="K33" s="269" t="s">
        <v>146</v>
      </c>
      <c r="L33" s="395">
        <v>558524.868</v>
      </c>
      <c r="M33" s="50">
        <v>6872.8295</v>
      </c>
      <c r="N33" s="395">
        <f t="shared" si="1"/>
        <v>81.2656371</v>
      </c>
      <c r="O33" s="396">
        <v>289528.50960000005</v>
      </c>
      <c r="P33" s="396">
        <v>74575.5252</v>
      </c>
      <c r="Q33" s="396">
        <f t="shared" si="2"/>
        <v>364104.0348</v>
      </c>
      <c r="R33" s="395">
        <f>'Complete Product Info'!T33</f>
        <v>0.0206909985</v>
      </c>
      <c r="S33" s="396">
        <f t="shared" si="3"/>
        <v>364104.0555</v>
      </c>
      <c r="T33" s="395">
        <f t="shared" si="4"/>
        <v>52.97731531</v>
      </c>
      <c r="U33" s="395">
        <f t="shared" si="5"/>
        <v>194420.8125</v>
      </c>
      <c r="V33" s="395">
        <f t="shared" si="6"/>
        <v>28.28832179</v>
      </c>
      <c r="W33" s="397">
        <f t="shared" si="7"/>
        <v>0.3480969669</v>
      </c>
      <c r="X33" s="269">
        <v>41.0</v>
      </c>
      <c r="Y33" s="269">
        <v>64.0</v>
      </c>
      <c r="Z33" s="269">
        <v>60.0</v>
      </c>
      <c r="AA33" s="269">
        <v>89.0</v>
      </c>
      <c r="AB33" s="398">
        <v>1.0</v>
      </c>
      <c r="AC33" s="399">
        <v>2.0</v>
      </c>
      <c r="AD33" s="101">
        <f t="shared" si="8"/>
        <v>2</v>
      </c>
      <c r="AE33" s="101" t="str">
        <f t="shared" si="9"/>
        <v>1</v>
      </c>
      <c r="AF33" s="101" t="str">
        <f t="shared" si="10"/>
        <v>1</v>
      </c>
      <c r="AG33" s="113">
        <v>0.5</v>
      </c>
      <c r="AH33" s="101">
        <v>26.0</v>
      </c>
      <c r="AI33" s="101">
        <f t="shared" si="11"/>
        <v>99</v>
      </c>
      <c r="AJ33" s="101">
        <v>2.0</v>
      </c>
      <c r="AK33" s="101">
        <f t="shared" si="12"/>
        <v>52</v>
      </c>
      <c r="AL33" s="101">
        <f t="shared" si="13"/>
        <v>104</v>
      </c>
      <c r="AM33" s="101">
        <f t="shared" si="14"/>
        <v>104</v>
      </c>
      <c r="AN33" s="101">
        <f t="shared" si="15"/>
        <v>67</v>
      </c>
      <c r="AO33" s="400">
        <f t="shared" si="16"/>
        <v>0</v>
      </c>
      <c r="AP33" s="101">
        <f t="shared" si="17"/>
        <v>67</v>
      </c>
      <c r="AQ33" s="101">
        <f t="shared" si="18"/>
        <v>0</v>
      </c>
      <c r="AR33" s="269">
        <v>1811032.0</v>
      </c>
      <c r="AS33" s="401">
        <f t="shared" si="19"/>
        <v>17713.728</v>
      </c>
      <c r="AT33" s="270"/>
    </row>
    <row r="34" ht="14.25" customHeight="1">
      <c r="A34" s="269" t="s">
        <v>133</v>
      </c>
      <c r="B34" s="269" t="s">
        <v>152</v>
      </c>
      <c r="C34" s="269">
        <v>1811033.0</v>
      </c>
      <c r="D34" s="269" t="s">
        <v>110</v>
      </c>
      <c r="E34" s="269" t="s">
        <v>479</v>
      </c>
      <c r="F34" s="269" t="s">
        <v>509</v>
      </c>
      <c r="G34" s="269" t="s">
        <v>117</v>
      </c>
      <c r="H34" s="269" t="s">
        <v>522</v>
      </c>
      <c r="I34" s="269" t="s">
        <v>544</v>
      </c>
      <c r="J34" s="269" t="s">
        <v>105</v>
      </c>
      <c r="K34" s="269" t="s">
        <v>112</v>
      </c>
      <c r="L34" s="395">
        <v>1279699.296</v>
      </c>
      <c r="M34" s="50">
        <v>30075.402</v>
      </c>
      <c r="N34" s="395">
        <f t="shared" si="1"/>
        <v>42.54969879</v>
      </c>
      <c r="O34" s="396">
        <v>727125.52</v>
      </c>
      <c r="P34" s="396">
        <v>185417.0076</v>
      </c>
      <c r="Q34" s="396">
        <f t="shared" si="2"/>
        <v>912542.5276</v>
      </c>
      <c r="R34" s="395">
        <f>'Complete Product Info'!T34</f>
        <v>0.05185720086</v>
      </c>
      <c r="S34" s="396">
        <f t="shared" si="3"/>
        <v>912542.5795</v>
      </c>
      <c r="T34" s="395">
        <f t="shared" si="4"/>
        <v>30.34182484</v>
      </c>
      <c r="U34" s="395">
        <f t="shared" si="5"/>
        <v>367156.7165</v>
      </c>
      <c r="V34" s="395">
        <f t="shared" si="6"/>
        <v>12.20787395</v>
      </c>
      <c r="W34" s="397">
        <f t="shared" si="7"/>
        <v>0.2869085868</v>
      </c>
      <c r="X34" s="269">
        <v>37.0</v>
      </c>
      <c r="Y34" s="269">
        <v>64.0</v>
      </c>
      <c r="Z34" s="269">
        <v>60.0</v>
      </c>
      <c r="AA34" s="269">
        <v>89.0</v>
      </c>
      <c r="AB34" s="398">
        <v>1.0</v>
      </c>
      <c r="AC34" s="399">
        <v>2.0</v>
      </c>
      <c r="AD34" s="101">
        <f t="shared" si="8"/>
        <v>2</v>
      </c>
      <c r="AE34" s="101" t="str">
        <f t="shared" si="9"/>
        <v>1</v>
      </c>
      <c r="AF34" s="101" t="str">
        <f t="shared" si="10"/>
        <v>1</v>
      </c>
      <c r="AG34" s="113">
        <v>0.5</v>
      </c>
      <c r="AH34" s="101">
        <v>26.0</v>
      </c>
      <c r="AI34" s="101">
        <f t="shared" si="11"/>
        <v>99</v>
      </c>
      <c r="AJ34" s="101">
        <v>2.0</v>
      </c>
      <c r="AK34" s="101">
        <f t="shared" si="12"/>
        <v>52</v>
      </c>
      <c r="AL34" s="101">
        <f t="shared" si="13"/>
        <v>104</v>
      </c>
      <c r="AM34" s="101">
        <f t="shared" si="14"/>
        <v>104</v>
      </c>
      <c r="AN34" s="101">
        <f t="shared" si="15"/>
        <v>290</v>
      </c>
      <c r="AO34" s="400">
        <f t="shared" si="16"/>
        <v>0</v>
      </c>
      <c r="AP34" s="101">
        <f t="shared" si="17"/>
        <v>0</v>
      </c>
      <c r="AQ34" s="101">
        <f t="shared" si="18"/>
        <v>290</v>
      </c>
      <c r="AR34" s="269">
        <v>1811033.0</v>
      </c>
      <c r="AS34" s="401">
        <f t="shared" si="19"/>
        <v>102228.48</v>
      </c>
      <c r="AT34" s="270"/>
    </row>
    <row r="35" ht="14.25" customHeight="1">
      <c r="A35" s="269" t="s">
        <v>133</v>
      </c>
      <c r="B35" s="269" t="s">
        <v>153</v>
      </c>
      <c r="C35" s="269">
        <v>1811034.0</v>
      </c>
      <c r="D35" s="269" t="s">
        <v>110</v>
      </c>
      <c r="E35" s="269" t="s">
        <v>479</v>
      </c>
      <c r="F35" s="269" t="s">
        <v>509</v>
      </c>
      <c r="G35" s="269" t="s">
        <v>117</v>
      </c>
      <c r="H35" s="269" t="s">
        <v>127</v>
      </c>
      <c r="I35" s="269" t="s">
        <v>546</v>
      </c>
      <c r="J35" s="269" t="s">
        <v>105</v>
      </c>
      <c r="K35" s="269" t="s">
        <v>112</v>
      </c>
      <c r="L35" s="395">
        <v>279465.88800000004</v>
      </c>
      <c r="M35" s="50">
        <v>2581.3154999999997</v>
      </c>
      <c r="N35" s="395">
        <f t="shared" si="1"/>
        <v>108.2649091</v>
      </c>
      <c r="O35" s="396">
        <v>69188.6272</v>
      </c>
      <c r="P35" s="396">
        <v>17297.1568</v>
      </c>
      <c r="Q35" s="396">
        <f t="shared" si="2"/>
        <v>86485.784</v>
      </c>
      <c r="R35" s="395">
        <f>'Complete Product Info'!T35</f>
        <v>0.004914741546</v>
      </c>
      <c r="S35" s="396">
        <f t="shared" si="3"/>
        <v>86485.78891</v>
      </c>
      <c r="T35" s="395">
        <f t="shared" si="4"/>
        <v>33.50454019</v>
      </c>
      <c r="U35" s="395">
        <f t="shared" si="5"/>
        <v>192980.0991</v>
      </c>
      <c r="V35" s="395">
        <f t="shared" si="6"/>
        <v>74.76036892</v>
      </c>
      <c r="W35" s="397">
        <f t="shared" si="7"/>
        <v>0.6905318587</v>
      </c>
      <c r="X35" s="269">
        <v>39.0</v>
      </c>
      <c r="Y35" s="269">
        <v>64.0</v>
      </c>
      <c r="Z35" s="269">
        <v>60.0</v>
      </c>
      <c r="AA35" s="269">
        <v>89.0</v>
      </c>
      <c r="AB35" s="398">
        <v>1.0</v>
      </c>
      <c r="AC35" s="399">
        <v>2.0</v>
      </c>
      <c r="AD35" s="101">
        <f t="shared" si="8"/>
        <v>2</v>
      </c>
      <c r="AE35" s="101" t="str">
        <f t="shared" si="9"/>
        <v>1</v>
      </c>
      <c r="AF35" s="101" t="str">
        <f t="shared" si="10"/>
        <v>1</v>
      </c>
      <c r="AG35" s="113">
        <v>0.5</v>
      </c>
      <c r="AH35" s="101">
        <v>26.0</v>
      </c>
      <c r="AI35" s="101">
        <f t="shared" si="11"/>
        <v>99</v>
      </c>
      <c r="AJ35" s="101">
        <v>2.0</v>
      </c>
      <c r="AK35" s="101">
        <f t="shared" si="12"/>
        <v>52</v>
      </c>
      <c r="AL35" s="101">
        <f t="shared" si="13"/>
        <v>104</v>
      </c>
      <c r="AM35" s="101">
        <f t="shared" si="14"/>
        <v>104</v>
      </c>
      <c r="AN35" s="101">
        <f t="shared" si="15"/>
        <v>25</v>
      </c>
      <c r="AO35" s="400">
        <f t="shared" si="16"/>
        <v>0</v>
      </c>
      <c r="AP35" s="101">
        <f t="shared" si="17"/>
        <v>0</v>
      </c>
      <c r="AQ35" s="101">
        <f t="shared" si="18"/>
        <v>25</v>
      </c>
      <c r="AR35" s="269">
        <v>1811034.0</v>
      </c>
      <c r="AS35" s="401">
        <f t="shared" si="19"/>
        <v>8812.8</v>
      </c>
      <c r="AT35" s="270"/>
    </row>
    <row r="36" ht="14.25" customHeight="1">
      <c r="A36" s="269" t="s">
        <v>133</v>
      </c>
      <c r="B36" s="269" t="s">
        <v>154</v>
      </c>
      <c r="C36" s="269">
        <v>1811035.0</v>
      </c>
      <c r="D36" s="269" t="s">
        <v>110</v>
      </c>
      <c r="E36" s="269" t="s">
        <v>479</v>
      </c>
      <c r="F36" s="269" t="s">
        <v>509</v>
      </c>
      <c r="G36" s="269" t="s">
        <v>117</v>
      </c>
      <c r="H36" s="269" t="s">
        <v>127</v>
      </c>
      <c r="I36" s="269" t="s">
        <v>546</v>
      </c>
      <c r="J36" s="269" t="s">
        <v>105</v>
      </c>
      <c r="K36" s="269" t="s">
        <v>146</v>
      </c>
      <c r="L36" s="395">
        <v>158129.74099999998</v>
      </c>
      <c r="M36" s="50">
        <v>3334.0423999999994</v>
      </c>
      <c r="N36" s="395">
        <f t="shared" si="1"/>
        <v>47.42883324</v>
      </c>
      <c r="O36" s="396">
        <v>78126.25920000001</v>
      </c>
      <c r="P36" s="396">
        <v>20752.287600000003</v>
      </c>
      <c r="Q36" s="396">
        <f t="shared" si="2"/>
        <v>98878.5468</v>
      </c>
      <c r="R36" s="395">
        <f>'Complete Product Info'!T36</f>
        <v>0.005618987069</v>
      </c>
      <c r="S36" s="396">
        <f t="shared" si="3"/>
        <v>98878.55242</v>
      </c>
      <c r="T36" s="395">
        <f t="shared" si="4"/>
        <v>29.65725703</v>
      </c>
      <c r="U36" s="395">
        <f t="shared" si="5"/>
        <v>59251.18858</v>
      </c>
      <c r="V36" s="395">
        <f t="shared" si="6"/>
        <v>17.7715762</v>
      </c>
      <c r="W36" s="397">
        <f t="shared" si="7"/>
        <v>0.3746998396</v>
      </c>
      <c r="X36" s="269">
        <v>40.0</v>
      </c>
      <c r="Y36" s="269">
        <v>64.0</v>
      </c>
      <c r="Z36" s="269">
        <v>60.0</v>
      </c>
      <c r="AA36" s="269">
        <v>89.0</v>
      </c>
      <c r="AB36" s="398">
        <v>1.0</v>
      </c>
      <c r="AC36" s="399">
        <v>2.0</v>
      </c>
      <c r="AD36" s="101">
        <f t="shared" si="8"/>
        <v>2</v>
      </c>
      <c r="AE36" s="101" t="str">
        <f t="shared" si="9"/>
        <v>1</v>
      </c>
      <c r="AF36" s="101" t="str">
        <f t="shared" si="10"/>
        <v>1</v>
      </c>
      <c r="AG36" s="113">
        <v>0.5</v>
      </c>
      <c r="AH36" s="101">
        <v>26.0</v>
      </c>
      <c r="AI36" s="101">
        <f t="shared" si="11"/>
        <v>99</v>
      </c>
      <c r="AJ36" s="101">
        <v>2.0</v>
      </c>
      <c r="AK36" s="101">
        <f t="shared" si="12"/>
        <v>52</v>
      </c>
      <c r="AL36" s="101">
        <f t="shared" si="13"/>
        <v>104</v>
      </c>
      <c r="AM36" s="101">
        <f t="shared" si="14"/>
        <v>104</v>
      </c>
      <c r="AN36" s="101">
        <f t="shared" si="15"/>
        <v>33</v>
      </c>
      <c r="AO36" s="400">
        <f t="shared" si="16"/>
        <v>0</v>
      </c>
      <c r="AP36" s="101">
        <f t="shared" si="17"/>
        <v>0</v>
      </c>
      <c r="AQ36" s="101">
        <f t="shared" si="18"/>
        <v>33</v>
      </c>
      <c r="AR36" s="269">
        <v>1811035.0</v>
      </c>
      <c r="AS36" s="401">
        <f t="shared" si="19"/>
        <v>11632.896</v>
      </c>
      <c r="AT36" s="270"/>
    </row>
    <row r="37" ht="14.25" customHeight="1">
      <c r="A37" s="269" t="s">
        <v>133</v>
      </c>
      <c r="B37" s="269" t="s">
        <v>155</v>
      </c>
      <c r="C37" s="269">
        <v>1811036.0</v>
      </c>
      <c r="D37" s="269" t="s">
        <v>110</v>
      </c>
      <c r="E37" s="269" t="s">
        <v>479</v>
      </c>
      <c r="F37" s="269" t="s">
        <v>509</v>
      </c>
      <c r="G37" s="269" t="s">
        <v>117</v>
      </c>
      <c r="H37" s="269" t="s">
        <v>127</v>
      </c>
      <c r="I37" s="269" t="s">
        <v>546</v>
      </c>
      <c r="J37" s="269" t="s">
        <v>105</v>
      </c>
      <c r="K37" s="269" t="s">
        <v>108</v>
      </c>
      <c r="L37" s="395">
        <v>2862.7439999999997</v>
      </c>
      <c r="M37" s="50">
        <v>65.76599999999999</v>
      </c>
      <c r="N37" s="395">
        <f t="shared" si="1"/>
        <v>43.52924003</v>
      </c>
      <c r="O37" s="396">
        <v>1721.2800000000004</v>
      </c>
      <c r="P37" s="396">
        <v>438.9264000000001</v>
      </c>
      <c r="Q37" s="396">
        <f t="shared" si="2"/>
        <v>2160.2064</v>
      </c>
      <c r="R37" s="395">
        <f>'Complete Product Info'!T37</f>
        <v>0.0001227583962</v>
      </c>
      <c r="S37" s="396">
        <f t="shared" si="3"/>
        <v>2160.206523</v>
      </c>
      <c r="T37" s="395">
        <f t="shared" si="4"/>
        <v>32.84685891</v>
      </c>
      <c r="U37" s="395">
        <f t="shared" si="5"/>
        <v>702.5374772</v>
      </c>
      <c r="V37" s="395">
        <f t="shared" si="6"/>
        <v>10.68238113</v>
      </c>
      <c r="W37" s="397">
        <f t="shared" si="7"/>
        <v>0.2454070211</v>
      </c>
      <c r="X37" s="269">
        <v>41.0</v>
      </c>
      <c r="Y37" s="269">
        <v>64.0</v>
      </c>
      <c r="Z37" s="269">
        <v>60.0</v>
      </c>
      <c r="AA37" s="269">
        <v>89.0</v>
      </c>
      <c r="AB37" s="398">
        <v>1.0</v>
      </c>
      <c r="AC37" s="399">
        <v>2.0</v>
      </c>
      <c r="AD37" s="101">
        <f t="shared" si="8"/>
        <v>2</v>
      </c>
      <c r="AE37" s="101" t="str">
        <f t="shared" si="9"/>
        <v>1</v>
      </c>
      <c r="AF37" s="101" t="str">
        <f t="shared" si="10"/>
        <v>1</v>
      </c>
      <c r="AG37" s="113">
        <v>0.5</v>
      </c>
      <c r="AH37" s="101">
        <v>26.0</v>
      </c>
      <c r="AI37" s="101">
        <f t="shared" si="11"/>
        <v>99</v>
      </c>
      <c r="AJ37" s="101">
        <v>2.0</v>
      </c>
      <c r="AK37" s="101">
        <f t="shared" si="12"/>
        <v>52</v>
      </c>
      <c r="AL37" s="101">
        <f t="shared" si="13"/>
        <v>104</v>
      </c>
      <c r="AM37" s="101">
        <f t="shared" si="14"/>
        <v>104</v>
      </c>
      <c r="AN37" s="101">
        <f t="shared" si="15"/>
        <v>1</v>
      </c>
      <c r="AO37" s="400">
        <f t="shared" si="16"/>
        <v>0</v>
      </c>
      <c r="AP37" s="101">
        <f t="shared" si="17"/>
        <v>0</v>
      </c>
      <c r="AQ37" s="101">
        <f t="shared" si="18"/>
        <v>1</v>
      </c>
      <c r="AR37" s="269">
        <v>1811036.0</v>
      </c>
      <c r="AS37" s="401">
        <f t="shared" si="19"/>
        <v>352.512</v>
      </c>
      <c r="AT37" s="270"/>
    </row>
    <row r="38" ht="14.25" customHeight="1">
      <c r="A38" s="269" t="s">
        <v>133</v>
      </c>
      <c r="B38" s="269" t="s">
        <v>156</v>
      </c>
      <c r="C38" s="269">
        <v>1811037.0</v>
      </c>
      <c r="D38" s="269" t="s">
        <v>188</v>
      </c>
      <c r="E38" s="269" t="s">
        <v>479</v>
      </c>
      <c r="F38" s="269" t="s">
        <v>509</v>
      </c>
      <c r="G38" s="269" t="s">
        <v>117</v>
      </c>
      <c r="H38" s="269" t="s">
        <v>127</v>
      </c>
      <c r="I38" s="269" t="s">
        <v>546</v>
      </c>
      <c r="J38" s="269" t="s">
        <v>139</v>
      </c>
      <c r="K38" s="269" t="s">
        <v>108</v>
      </c>
      <c r="L38" s="395">
        <v>10772.322</v>
      </c>
      <c r="M38" s="50">
        <v>195.7725</v>
      </c>
      <c r="N38" s="395">
        <f t="shared" si="1"/>
        <v>55.02469448</v>
      </c>
      <c r="O38" s="396">
        <v>7442.820000000001</v>
      </c>
      <c r="P38" s="396">
        <v>1789.8210000000001</v>
      </c>
      <c r="Q38" s="396">
        <f t="shared" si="2"/>
        <v>9232.641</v>
      </c>
      <c r="R38" s="395">
        <f>'Complete Product Info'!T38</f>
        <v>0.0005246647738</v>
      </c>
      <c r="S38" s="396">
        <f t="shared" si="3"/>
        <v>9232.641525</v>
      </c>
      <c r="T38" s="395">
        <f t="shared" si="4"/>
        <v>47.16005325</v>
      </c>
      <c r="U38" s="395">
        <f t="shared" si="5"/>
        <v>1539.680475</v>
      </c>
      <c r="V38" s="395">
        <f t="shared" si="6"/>
        <v>7.864641231</v>
      </c>
      <c r="W38" s="397">
        <f t="shared" si="7"/>
        <v>0.142929303</v>
      </c>
      <c r="X38" s="269">
        <v>37.0</v>
      </c>
      <c r="Y38" s="269">
        <v>64.0</v>
      </c>
      <c r="Z38" s="269">
        <v>60.0</v>
      </c>
      <c r="AA38" s="269">
        <v>89.0</v>
      </c>
      <c r="AB38" s="398">
        <v>1.0</v>
      </c>
      <c r="AC38" s="399">
        <v>2.0</v>
      </c>
      <c r="AD38" s="101">
        <f t="shared" si="8"/>
        <v>2</v>
      </c>
      <c r="AE38" s="101" t="str">
        <f t="shared" si="9"/>
        <v>1</v>
      </c>
      <c r="AF38" s="101" t="str">
        <f t="shared" si="10"/>
        <v>1</v>
      </c>
      <c r="AG38" s="113">
        <v>0.5</v>
      </c>
      <c r="AH38" s="101">
        <v>26.0</v>
      </c>
      <c r="AI38" s="101">
        <f t="shared" si="11"/>
        <v>99</v>
      </c>
      <c r="AJ38" s="101">
        <v>2.0</v>
      </c>
      <c r="AK38" s="101">
        <f t="shared" si="12"/>
        <v>52</v>
      </c>
      <c r="AL38" s="101">
        <f t="shared" si="13"/>
        <v>104</v>
      </c>
      <c r="AM38" s="101">
        <f t="shared" si="14"/>
        <v>104</v>
      </c>
      <c r="AN38" s="101">
        <f t="shared" si="15"/>
        <v>2</v>
      </c>
      <c r="AO38" s="400">
        <f t="shared" si="16"/>
        <v>2</v>
      </c>
      <c r="AP38" s="101">
        <f t="shared" si="17"/>
        <v>0</v>
      </c>
      <c r="AQ38" s="101">
        <f t="shared" si="18"/>
        <v>0</v>
      </c>
      <c r="AR38" s="269">
        <v>1811037.0</v>
      </c>
      <c r="AS38" s="401">
        <f t="shared" si="19"/>
        <v>352.512</v>
      </c>
      <c r="AT38" s="270"/>
    </row>
    <row r="39" ht="14.25" customHeight="1">
      <c r="A39" s="269" t="s">
        <v>133</v>
      </c>
      <c r="B39" s="269" t="s">
        <v>157</v>
      </c>
      <c r="C39" s="269">
        <v>1811038.0</v>
      </c>
      <c r="D39" s="269" t="s">
        <v>188</v>
      </c>
      <c r="E39" s="269" t="s">
        <v>479</v>
      </c>
      <c r="F39" s="269" t="s">
        <v>509</v>
      </c>
      <c r="G39" s="269" t="s">
        <v>117</v>
      </c>
      <c r="H39" s="269" t="s">
        <v>127</v>
      </c>
      <c r="I39" s="269" t="s">
        <v>546</v>
      </c>
      <c r="J39" s="269" t="s">
        <v>139</v>
      </c>
      <c r="K39" s="269"/>
      <c r="L39" s="395">
        <v>108686.65500000001</v>
      </c>
      <c r="M39" s="50">
        <v>1252.8422999999998</v>
      </c>
      <c r="N39" s="395">
        <f t="shared" si="1"/>
        <v>86.75206369</v>
      </c>
      <c r="O39" s="396">
        <v>45973.1888</v>
      </c>
      <c r="P39" s="396">
        <v>12204.222800000003</v>
      </c>
      <c r="Q39" s="396">
        <f t="shared" si="2"/>
        <v>58177.4116</v>
      </c>
      <c r="R39" s="395">
        <f>'Complete Product Info'!T39</f>
        <v>0.003306057118</v>
      </c>
      <c r="S39" s="396">
        <f t="shared" si="3"/>
        <v>58177.41491</v>
      </c>
      <c r="T39" s="395">
        <f t="shared" si="4"/>
        <v>46.43634311</v>
      </c>
      <c r="U39" s="395">
        <f t="shared" si="5"/>
        <v>50509.24009</v>
      </c>
      <c r="V39" s="395">
        <f t="shared" si="6"/>
        <v>40.31572058</v>
      </c>
      <c r="W39" s="397">
        <f t="shared" si="7"/>
        <v>0.4647234759</v>
      </c>
      <c r="X39" s="269">
        <v>39.0</v>
      </c>
      <c r="Y39" s="269">
        <v>64.0</v>
      </c>
      <c r="Z39" s="269">
        <v>60.0</v>
      </c>
      <c r="AA39" s="269">
        <v>89.0</v>
      </c>
      <c r="AB39" s="398">
        <v>1.0</v>
      </c>
      <c r="AC39" s="399">
        <v>2.0</v>
      </c>
      <c r="AD39" s="101">
        <f t="shared" si="8"/>
        <v>2</v>
      </c>
      <c r="AE39" s="101" t="str">
        <f t="shared" si="9"/>
        <v>1</v>
      </c>
      <c r="AF39" s="101" t="str">
        <f t="shared" si="10"/>
        <v>1</v>
      </c>
      <c r="AG39" s="113">
        <v>0.5</v>
      </c>
      <c r="AH39" s="101">
        <v>26.0</v>
      </c>
      <c r="AI39" s="101">
        <f t="shared" si="11"/>
        <v>99</v>
      </c>
      <c r="AJ39" s="101">
        <v>2.0</v>
      </c>
      <c r="AK39" s="101">
        <f t="shared" si="12"/>
        <v>52</v>
      </c>
      <c r="AL39" s="101">
        <f t="shared" si="13"/>
        <v>104</v>
      </c>
      <c r="AM39" s="101">
        <f t="shared" si="14"/>
        <v>104</v>
      </c>
      <c r="AN39" s="101">
        <f t="shared" si="15"/>
        <v>13</v>
      </c>
      <c r="AO39" s="400">
        <f t="shared" si="16"/>
        <v>13</v>
      </c>
      <c r="AP39" s="101">
        <f t="shared" si="17"/>
        <v>0</v>
      </c>
      <c r="AQ39" s="101">
        <f t="shared" si="18"/>
        <v>0</v>
      </c>
      <c r="AR39" s="269">
        <v>1811038.0</v>
      </c>
      <c r="AS39" s="401">
        <f t="shared" si="19"/>
        <v>2291.328</v>
      </c>
      <c r="AT39" s="270"/>
    </row>
    <row r="40" ht="14.25" customHeight="1">
      <c r="A40" s="269" t="s">
        <v>133</v>
      </c>
      <c r="B40" s="269" t="s">
        <v>158</v>
      </c>
      <c r="C40" s="269">
        <v>1811039.0</v>
      </c>
      <c r="D40" s="269" t="s">
        <v>188</v>
      </c>
      <c r="E40" s="269" t="s">
        <v>479</v>
      </c>
      <c r="F40" s="269" t="s">
        <v>509</v>
      </c>
      <c r="G40" s="269" t="s">
        <v>117</v>
      </c>
      <c r="H40" s="269" t="s">
        <v>127</v>
      </c>
      <c r="I40" s="269" t="s">
        <v>546</v>
      </c>
      <c r="J40" s="269" t="s">
        <v>139</v>
      </c>
      <c r="K40" s="269"/>
      <c r="L40" s="395">
        <v>129931.204</v>
      </c>
      <c r="M40" s="50">
        <v>1780.4279999999997</v>
      </c>
      <c r="N40" s="395">
        <f t="shared" si="1"/>
        <v>72.97751103</v>
      </c>
      <c r="O40" s="396">
        <v>47578.60800000001</v>
      </c>
      <c r="P40" s="396">
        <v>11894.652000000002</v>
      </c>
      <c r="Q40" s="396">
        <f t="shared" si="2"/>
        <v>59473.26</v>
      </c>
      <c r="R40" s="395">
        <f>'Complete Product Info'!T40</f>
        <v>0.003379696503</v>
      </c>
      <c r="S40" s="396">
        <f t="shared" si="3"/>
        <v>59473.26338</v>
      </c>
      <c r="T40" s="395">
        <f t="shared" si="4"/>
        <v>33.40391377</v>
      </c>
      <c r="U40" s="395">
        <f t="shared" si="5"/>
        <v>70457.94062</v>
      </c>
      <c r="V40" s="395">
        <f t="shared" si="6"/>
        <v>39.57359726</v>
      </c>
      <c r="W40" s="397">
        <f t="shared" si="7"/>
        <v>0.5422711285</v>
      </c>
      <c r="X40" s="269">
        <v>40.0</v>
      </c>
      <c r="Y40" s="269">
        <v>64.0</v>
      </c>
      <c r="Z40" s="269">
        <v>60.0</v>
      </c>
      <c r="AA40" s="269">
        <v>89.0</v>
      </c>
      <c r="AB40" s="398">
        <v>1.0</v>
      </c>
      <c r="AC40" s="399">
        <v>2.0</v>
      </c>
      <c r="AD40" s="101">
        <f t="shared" si="8"/>
        <v>2</v>
      </c>
      <c r="AE40" s="101" t="str">
        <f t="shared" si="9"/>
        <v>1</v>
      </c>
      <c r="AF40" s="101" t="str">
        <f t="shared" si="10"/>
        <v>1</v>
      </c>
      <c r="AG40" s="113">
        <v>0.5</v>
      </c>
      <c r="AH40" s="101">
        <v>26.0</v>
      </c>
      <c r="AI40" s="101">
        <f t="shared" si="11"/>
        <v>99</v>
      </c>
      <c r="AJ40" s="101">
        <v>2.0</v>
      </c>
      <c r="AK40" s="101">
        <f t="shared" si="12"/>
        <v>52</v>
      </c>
      <c r="AL40" s="101">
        <f t="shared" si="13"/>
        <v>104</v>
      </c>
      <c r="AM40" s="101">
        <f t="shared" si="14"/>
        <v>104</v>
      </c>
      <c r="AN40" s="101">
        <f t="shared" si="15"/>
        <v>18</v>
      </c>
      <c r="AO40" s="400">
        <f t="shared" si="16"/>
        <v>18</v>
      </c>
      <c r="AP40" s="101">
        <f t="shared" si="17"/>
        <v>0</v>
      </c>
      <c r="AQ40" s="101">
        <f t="shared" si="18"/>
        <v>0</v>
      </c>
      <c r="AR40" s="269">
        <v>1811039.0</v>
      </c>
      <c r="AS40" s="401">
        <f t="shared" si="19"/>
        <v>3172.608</v>
      </c>
      <c r="AT40" s="270"/>
    </row>
    <row r="41" ht="14.25" customHeight="1">
      <c r="A41" s="269" t="s">
        <v>133</v>
      </c>
      <c r="B41" s="269" t="s">
        <v>159</v>
      </c>
      <c r="C41" s="269">
        <v>1811040.0</v>
      </c>
      <c r="D41" s="269" t="s">
        <v>188</v>
      </c>
      <c r="E41" s="269" t="s">
        <v>479</v>
      </c>
      <c r="F41" s="269" t="s">
        <v>509</v>
      </c>
      <c r="G41" s="269" t="s">
        <v>117</v>
      </c>
      <c r="H41" s="269" t="s">
        <v>127</v>
      </c>
      <c r="I41" s="269" t="s">
        <v>546</v>
      </c>
      <c r="J41" s="269" t="s">
        <v>139</v>
      </c>
      <c r="K41" s="269" t="s">
        <v>106</v>
      </c>
      <c r="L41" s="395">
        <v>208184.9</v>
      </c>
      <c r="M41" s="50">
        <v>2177.1484</v>
      </c>
      <c r="N41" s="395">
        <f t="shared" si="1"/>
        <v>95.62274212</v>
      </c>
      <c r="O41" s="396">
        <v>65381.016800000005</v>
      </c>
      <c r="P41" s="396">
        <v>16992.591000000004</v>
      </c>
      <c r="Q41" s="396">
        <f t="shared" si="2"/>
        <v>82373.6078</v>
      </c>
      <c r="R41" s="395">
        <f>'Complete Product Info'!T41</f>
        <v>0.004681058248</v>
      </c>
      <c r="S41" s="396">
        <f t="shared" si="3"/>
        <v>82373.61248</v>
      </c>
      <c r="T41" s="395">
        <f t="shared" si="4"/>
        <v>37.83555245</v>
      </c>
      <c r="U41" s="395">
        <f t="shared" si="5"/>
        <v>125811.2875</v>
      </c>
      <c r="V41" s="395">
        <f t="shared" si="6"/>
        <v>57.78718966</v>
      </c>
      <c r="W41" s="397">
        <f t="shared" si="7"/>
        <v>0.6043247494</v>
      </c>
      <c r="X41" s="269">
        <v>41.0</v>
      </c>
      <c r="Y41" s="269">
        <v>64.0</v>
      </c>
      <c r="Z41" s="269">
        <v>60.0</v>
      </c>
      <c r="AA41" s="269">
        <v>89.0</v>
      </c>
      <c r="AB41" s="398">
        <v>1.0</v>
      </c>
      <c r="AC41" s="399">
        <v>2.0</v>
      </c>
      <c r="AD41" s="101">
        <f t="shared" si="8"/>
        <v>2</v>
      </c>
      <c r="AE41" s="101" t="str">
        <f t="shared" si="9"/>
        <v>1</v>
      </c>
      <c r="AF41" s="101" t="str">
        <f t="shared" si="10"/>
        <v>1</v>
      </c>
      <c r="AG41" s="113">
        <v>0.5</v>
      </c>
      <c r="AH41" s="101">
        <v>26.0</v>
      </c>
      <c r="AI41" s="101">
        <f t="shared" si="11"/>
        <v>99</v>
      </c>
      <c r="AJ41" s="101">
        <v>2.0</v>
      </c>
      <c r="AK41" s="101">
        <f t="shared" si="12"/>
        <v>52</v>
      </c>
      <c r="AL41" s="101">
        <f t="shared" si="13"/>
        <v>104</v>
      </c>
      <c r="AM41" s="101">
        <f t="shared" si="14"/>
        <v>104</v>
      </c>
      <c r="AN41" s="101">
        <f t="shared" si="15"/>
        <v>21</v>
      </c>
      <c r="AO41" s="400">
        <f t="shared" si="16"/>
        <v>21</v>
      </c>
      <c r="AP41" s="101">
        <f t="shared" si="17"/>
        <v>0</v>
      </c>
      <c r="AQ41" s="101">
        <f t="shared" si="18"/>
        <v>0</v>
      </c>
      <c r="AR41" s="269">
        <v>1811040.0</v>
      </c>
      <c r="AS41" s="401">
        <f t="shared" si="19"/>
        <v>3701.376</v>
      </c>
      <c r="AT41" s="270"/>
    </row>
    <row r="42" ht="14.25" customHeight="1">
      <c r="A42" s="269" t="s">
        <v>133</v>
      </c>
      <c r="B42" s="269" t="s">
        <v>160</v>
      </c>
      <c r="C42" s="269">
        <v>1811041.0</v>
      </c>
      <c r="D42" s="269" t="s">
        <v>190</v>
      </c>
      <c r="E42" s="269" t="s">
        <v>479</v>
      </c>
      <c r="F42" s="269" t="s">
        <v>509</v>
      </c>
      <c r="G42" s="269" t="s">
        <v>117</v>
      </c>
      <c r="H42" s="269" t="s">
        <v>127</v>
      </c>
      <c r="I42" s="269" t="s">
        <v>546</v>
      </c>
      <c r="J42" s="269" t="s">
        <v>139</v>
      </c>
      <c r="K42" s="269"/>
      <c r="L42" s="395">
        <v>113520.33000000002</v>
      </c>
      <c r="M42" s="50">
        <v>1519.3528</v>
      </c>
      <c r="N42" s="395">
        <f t="shared" si="1"/>
        <v>74.71624102</v>
      </c>
      <c r="O42" s="396">
        <v>43639.4464</v>
      </c>
      <c r="P42" s="396">
        <v>11584.698400000001</v>
      </c>
      <c r="Q42" s="396">
        <f t="shared" si="2"/>
        <v>55224.1448</v>
      </c>
      <c r="R42" s="395">
        <f>'Complete Product Info'!T42</f>
        <v>0.003138231351</v>
      </c>
      <c r="S42" s="396">
        <f t="shared" si="3"/>
        <v>55224.14794</v>
      </c>
      <c r="T42" s="395">
        <f t="shared" si="4"/>
        <v>36.34715251</v>
      </c>
      <c r="U42" s="395">
        <f t="shared" si="5"/>
        <v>58296.18206</v>
      </c>
      <c r="V42" s="395">
        <f t="shared" si="6"/>
        <v>38.36908851</v>
      </c>
      <c r="W42" s="397">
        <f t="shared" si="7"/>
        <v>0.5135307664</v>
      </c>
      <c r="X42" s="269">
        <v>37.0</v>
      </c>
      <c r="Y42" s="269">
        <v>64.0</v>
      </c>
      <c r="Z42" s="269">
        <v>60.0</v>
      </c>
      <c r="AA42" s="269">
        <v>89.0</v>
      </c>
      <c r="AB42" s="398">
        <v>1.0</v>
      </c>
      <c r="AC42" s="399">
        <v>2.0</v>
      </c>
      <c r="AD42" s="101">
        <f t="shared" si="8"/>
        <v>2</v>
      </c>
      <c r="AE42" s="101" t="str">
        <f t="shared" si="9"/>
        <v>1</v>
      </c>
      <c r="AF42" s="101" t="str">
        <f t="shared" si="10"/>
        <v>1</v>
      </c>
      <c r="AG42" s="113">
        <v>0.5</v>
      </c>
      <c r="AH42" s="101">
        <v>26.0</v>
      </c>
      <c r="AI42" s="101">
        <f t="shared" si="11"/>
        <v>99</v>
      </c>
      <c r="AJ42" s="101">
        <v>2.0</v>
      </c>
      <c r="AK42" s="101">
        <f t="shared" si="12"/>
        <v>52</v>
      </c>
      <c r="AL42" s="101">
        <f t="shared" si="13"/>
        <v>104</v>
      </c>
      <c r="AM42" s="101">
        <f t="shared" si="14"/>
        <v>104</v>
      </c>
      <c r="AN42" s="101">
        <f t="shared" si="15"/>
        <v>15</v>
      </c>
      <c r="AO42" s="400">
        <f t="shared" si="16"/>
        <v>0</v>
      </c>
      <c r="AP42" s="101">
        <f t="shared" si="17"/>
        <v>15</v>
      </c>
      <c r="AQ42" s="101">
        <f t="shared" si="18"/>
        <v>0</v>
      </c>
      <c r="AR42" s="269">
        <v>1811041.0</v>
      </c>
      <c r="AS42" s="401">
        <f t="shared" si="19"/>
        <v>3965.76</v>
      </c>
      <c r="AT42" s="270"/>
    </row>
    <row r="43" ht="14.25" customHeight="1">
      <c r="A43" s="269" t="s">
        <v>133</v>
      </c>
      <c r="B43" s="269" t="s">
        <v>161</v>
      </c>
      <c r="C43" s="269">
        <v>1811042.0</v>
      </c>
      <c r="D43" s="269" t="s">
        <v>190</v>
      </c>
      <c r="E43" s="269" t="s">
        <v>479</v>
      </c>
      <c r="F43" s="269" t="s">
        <v>509</v>
      </c>
      <c r="G43" s="269" t="s">
        <v>117</v>
      </c>
      <c r="H43" s="269" t="s">
        <v>141</v>
      </c>
      <c r="I43" s="269" t="s">
        <v>546</v>
      </c>
      <c r="J43" s="269" t="s">
        <v>139</v>
      </c>
      <c r="K43" s="269"/>
      <c r="L43" s="395">
        <v>42837.625</v>
      </c>
      <c r="M43" s="50">
        <v>692.1927999999999</v>
      </c>
      <c r="N43" s="395">
        <f t="shared" si="1"/>
        <v>61.88683991</v>
      </c>
      <c r="O43" s="396">
        <v>19223.820000000003</v>
      </c>
      <c r="P43" s="396">
        <v>5058.9000000000015</v>
      </c>
      <c r="Q43" s="396">
        <f t="shared" si="2"/>
        <v>24282.72</v>
      </c>
      <c r="R43" s="395">
        <f>'Complete Product Info'!T43</f>
        <v>0.001379918032</v>
      </c>
      <c r="S43" s="396">
        <f t="shared" si="3"/>
        <v>24282.72138</v>
      </c>
      <c r="T43" s="395">
        <f t="shared" si="4"/>
        <v>35.08086386</v>
      </c>
      <c r="U43" s="395">
        <f t="shared" si="5"/>
        <v>18554.90362</v>
      </c>
      <c r="V43" s="395">
        <f t="shared" si="6"/>
        <v>26.80597605</v>
      </c>
      <c r="W43" s="397">
        <f t="shared" si="7"/>
        <v>0.4331450126</v>
      </c>
      <c r="X43" s="269">
        <v>39.0</v>
      </c>
      <c r="Y43" s="269">
        <v>64.0</v>
      </c>
      <c r="Z43" s="269">
        <v>60.0</v>
      </c>
      <c r="AA43" s="269">
        <v>89.0</v>
      </c>
      <c r="AB43" s="398">
        <v>1.0</v>
      </c>
      <c r="AC43" s="399">
        <v>2.0</v>
      </c>
      <c r="AD43" s="101">
        <f t="shared" si="8"/>
        <v>2</v>
      </c>
      <c r="AE43" s="101" t="str">
        <f t="shared" si="9"/>
        <v>1</v>
      </c>
      <c r="AF43" s="101" t="str">
        <f t="shared" si="10"/>
        <v>1</v>
      </c>
      <c r="AG43" s="113">
        <v>0.5</v>
      </c>
      <c r="AH43" s="101">
        <v>26.0</v>
      </c>
      <c r="AI43" s="101">
        <f t="shared" si="11"/>
        <v>99</v>
      </c>
      <c r="AJ43" s="101">
        <v>2.0</v>
      </c>
      <c r="AK43" s="101">
        <f t="shared" si="12"/>
        <v>52</v>
      </c>
      <c r="AL43" s="101">
        <f t="shared" si="13"/>
        <v>104</v>
      </c>
      <c r="AM43" s="101">
        <f t="shared" si="14"/>
        <v>104</v>
      </c>
      <c r="AN43" s="101">
        <f t="shared" si="15"/>
        <v>7</v>
      </c>
      <c r="AO43" s="400">
        <f t="shared" si="16"/>
        <v>0</v>
      </c>
      <c r="AP43" s="101">
        <f t="shared" si="17"/>
        <v>7</v>
      </c>
      <c r="AQ43" s="101">
        <f t="shared" si="18"/>
        <v>0</v>
      </c>
      <c r="AR43" s="269">
        <v>1811042.0</v>
      </c>
      <c r="AS43" s="401">
        <f t="shared" si="19"/>
        <v>1850.688</v>
      </c>
      <c r="AT43" s="270"/>
    </row>
    <row r="44" ht="14.25" customHeight="1">
      <c r="A44" s="275" t="s">
        <v>133</v>
      </c>
      <c r="B44" s="275" t="s">
        <v>162</v>
      </c>
      <c r="C44" s="275">
        <v>1811043.0</v>
      </c>
      <c r="D44" s="275" t="s">
        <v>190</v>
      </c>
      <c r="E44" s="275" t="s">
        <v>479</v>
      </c>
      <c r="F44" s="275" t="s">
        <v>509</v>
      </c>
      <c r="G44" s="275" t="s">
        <v>117</v>
      </c>
      <c r="H44" s="275" t="s">
        <v>141</v>
      </c>
      <c r="I44" s="275" t="s">
        <v>546</v>
      </c>
      <c r="J44" s="275" t="s">
        <v>105</v>
      </c>
      <c r="K44" s="275" t="s">
        <v>146</v>
      </c>
      <c r="L44" s="421">
        <v>939525.0800000001</v>
      </c>
      <c r="M44" s="63">
        <v>9299.3124</v>
      </c>
      <c r="N44" s="421">
        <f t="shared" si="1"/>
        <v>101.031672</v>
      </c>
      <c r="O44" s="422">
        <v>233667.72</v>
      </c>
      <c r="P44" s="422">
        <v>60135.075000000004</v>
      </c>
      <c r="Q44" s="422">
        <f t="shared" si="2"/>
        <v>293802.795</v>
      </c>
      <c r="R44" s="421">
        <f>'Complete Product Info'!T44</f>
        <v>0.01669597865</v>
      </c>
      <c r="S44" s="422">
        <f t="shared" si="3"/>
        <v>293802.8117</v>
      </c>
      <c r="T44" s="421">
        <f t="shared" si="4"/>
        <v>31.5940361</v>
      </c>
      <c r="U44" s="421">
        <f t="shared" si="5"/>
        <v>645722.2683</v>
      </c>
      <c r="V44" s="421">
        <f t="shared" si="6"/>
        <v>69.43763587</v>
      </c>
      <c r="W44" s="423">
        <f t="shared" si="7"/>
        <v>0.6872858235</v>
      </c>
      <c r="X44" s="275">
        <v>40.0</v>
      </c>
      <c r="Y44" s="275">
        <v>64.0</v>
      </c>
      <c r="Z44" s="275">
        <v>60.0</v>
      </c>
      <c r="AA44" s="275">
        <v>89.0</v>
      </c>
      <c r="AB44" s="424">
        <v>1.0</v>
      </c>
      <c r="AC44" s="425">
        <v>2.0</v>
      </c>
      <c r="AD44" s="114">
        <f t="shared" si="8"/>
        <v>2</v>
      </c>
      <c r="AE44" s="114" t="str">
        <f t="shared" si="9"/>
        <v>1</v>
      </c>
      <c r="AF44" s="114" t="str">
        <f t="shared" si="10"/>
        <v>1</v>
      </c>
      <c r="AG44" s="116">
        <v>0.5</v>
      </c>
      <c r="AH44" s="114">
        <v>26.0</v>
      </c>
      <c r="AI44" s="114">
        <f t="shared" si="11"/>
        <v>99</v>
      </c>
      <c r="AJ44" s="114">
        <v>2.0</v>
      </c>
      <c r="AK44" s="114">
        <f t="shared" si="12"/>
        <v>52</v>
      </c>
      <c r="AL44" s="114">
        <f t="shared" si="13"/>
        <v>104</v>
      </c>
      <c r="AM44" s="114">
        <f t="shared" si="14"/>
        <v>104</v>
      </c>
      <c r="AN44" s="114">
        <f t="shared" si="15"/>
        <v>90</v>
      </c>
      <c r="AO44" s="426">
        <f t="shared" si="16"/>
        <v>0</v>
      </c>
      <c r="AP44" s="114">
        <f t="shared" si="17"/>
        <v>90</v>
      </c>
      <c r="AQ44" s="114">
        <f t="shared" si="18"/>
        <v>0</v>
      </c>
      <c r="AR44" s="275">
        <v>1811043.0</v>
      </c>
      <c r="AS44" s="427">
        <f t="shared" si="19"/>
        <v>23794.56</v>
      </c>
      <c r="AT44" s="270"/>
      <c r="AU44" s="53"/>
      <c r="AV44" s="53"/>
      <c r="AW44" s="53"/>
      <c r="AX44" s="53"/>
      <c r="AY44" s="53"/>
    </row>
    <row r="45" ht="14.25" customHeight="1">
      <c r="A45" s="269" t="s">
        <v>163</v>
      </c>
      <c r="B45" s="269" t="s">
        <v>164</v>
      </c>
      <c r="C45" s="269">
        <v>1811044.0</v>
      </c>
      <c r="D45" s="269" t="s">
        <v>188</v>
      </c>
      <c r="E45" s="269" t="s">
        <v>479</v>
      </c>
      <c r="F45" s="269" t="s">
        <v>509</v>
      </c>
      <c r="G45" s="269" t="s">
        <v>117</v>
      </c>
      <c r="H45" s="269" t="s">
        <v>522</v>
      </c>
      <c r="I45" s="269" t="s">
        <v>544</v>
      </c>
      <c r="J45" s="269" t="s">
        <v>139</v>
      </c>
      <c r="K45" s="269" t="s">
        <v>112</v>
      </c>
      <c r="L45" s="395">
        <v>604891.248</v>
      </c>
      <c r="M45" s="50">
        <v>6651.7901999999995</v>
      </c>
      <c r="N45" s="395">
        <f t="shared" si="1"/>
        <v>90.93660952</v>
      </c>
      <c r="O45" s="396">
        <v>280225.52800000005</v>
      </c>
      <c r="P45" s="396">
        <v>77430.73800000001</v>
      </c>
      <c r="Q45" s="396">
        <f t="shared" si="2"/>
        <v>357656.266</v>
      </c>
      <c r="R45" s="395">
        <f>'Complete Product Info'!T45</f>
        <v>0.0203245901</v>
      </c>
      <c r="S45" s="396">
        <f t="shared" si="3"/>
        <v>357656.2863</v>
      </c>
      <c r="T45" s="395">
        <f t="shared" si="4"/>
        <v>53.76842558</v>
      </c>
      <c r="U45" s="395">
        <f t="shared" si="5"/>
        <v>247234.9617</v>
      </c>
      <c r="V45" s="395">
        <f t="shared" si="6"/>
        <v>37.16818394</v>
      </c>
      <c r="W45" s="397">
        <f t="shared" si="7"/>
        <v>0.4087263</v>
      </c>
      <c r="X45" s="269">
        <v>43.0</v>
      </c>
      <c r="Y45" s="269">
        <v>66.0</v>
      </c>
      <c r="Z45" s="269">
        <v>58.0</v>
      </c>
      <c r="AA45" s="269">
        <v>95.0</v>
      </c>
      <c r="AB45" s="398">
        <v>1.0</v>
      </c>
      <c r="AC45" s="399">
        <v>2.0</v>
      </c>
      <c r="AD45" s="101">
        <f t="shared" si="8"/>
        <v>2</v>
      </c>
      <c r="AE45" s="101" t="str">
        <f t="shared" si="9"/>
        <v>1</v>
      </c>
      <c r="AF45" s="101" t="str">
        <f t="shared" si="10"/>
        <v>1</v>
      </c>
      <c r="AG45" s="113">
        <v>0.5</v>
      </c>
      <c r="AH45" s="101">
        <v>26.0</v>
      </c>
      <c r="AI45" s="101">
        <f t="shared" si="11"/>
        <v>105</v>
      </c>
      <c r="AJ45" s="398">
        <v>2.0</v>
      </c>
      <c r="AK45" s="101">
        <f t="shared" si="12"/>
        <v>52</v>
      </c>
      <c r="AL45" s="101">
        <f t="shared" si="13"/>
        <v>104</v>
      </c>
      <c r="AM45" s="101">
        <f t="shared" si="14"/>
        <v>104</v>
      </c>
      <c r="AN45" s="101">
        <f t="shared" si="15"/>
        <v>64</v>
      </c>
      <c r="AO45" s="400">
        <f t="shared" si="16"/>
        <v>64</v>
      </c>
      <c r="AP45" s="101">
        <f t="shared" si="17"/>
        <v>0</v>
      </c>
      <c r="AQ45" s="101">
        <f t="shared" si="18"/>
        <v>0</v>
      </c>
      <c r="AR45" s="269">
        <v>1811044.0</v>
      </c>
      <c r="AS45" s="401">
        <f t="shared" si="19"/>
        <v>11280.384</v>
      </c>
      <c r="AT45" s="270"/>
    </row>
    <row r="46" ht="14.25" customHeight="1">
      <c r="A46" s="269" t="s">
        <v>163</v>
      </c>
      <c r="B46" s="269" t="s">
        <v>166</v>
      </c>
      <c r="C46" s="269">
        <v>1811045.0</v>
      </c>
      <c r="D46" s="269" t="s">
        <v>188</v>
      </c>
      <c r="E46" s="269" t="s">
        <v>479</v>
      </c>
      <c r="F46" s="269" t="s">
        <v>509</v>
      </c>
      <c r="G46" s="269" t="s">
        <v>117</v>
      </c>
      <c r="H46" s="269" t="s">
        <v>522</v>
      </c>
      <c r="I46" s="269" t="s">
        <v>544</v>
      </c>
      <c r="J46" s="269" t="s">
        <v>139</v>
      </c>
      <c r="K46" s="269" t="s">
        <v>112</v>
      </c>
      <c r="L46" s="395">
        <v>5871.6</v>
      </c>
      <c r="M46" s="50">
        <v>97.54159999999999</v>
      </c>
      <c r="N46" s="395">
        <f t="shared" si="1"/>
        <v>60.1958549</v>
      </c>
      <c r="O46" s="396">
        <v>2818.904000000001</v>
      </c>
      <c r="P46" s="396">
        <v>649.9900000000001</v>
      </c>
      <c r="Q46" s="396">
        <f t="shared" si="2"/>
        <v>3468.894</v>
      </c>
      <c r="R46" s="395">
        <f>'Complete Product Info'!T46</f>
        <v>0.0001971273968</v>
      </c>
      <c r="S46" s="396">
        <f t="shared" si="3"/>
        <v>3468.894197</v>
      </c>
      <c r="T46" s="395">
        <f t="shared" si="4"/>
        <v>35.56322838</v>
      </c>
      <c r="U46" s="395">
        <f t="shared" si="5"/>
        <v>2402.705803</v>
      </c>
      <c r="V46" s="395">
        <f t="shared" si="6"/>
        <v>24.63262652</v>
      </c>
      <c r="W46" s="397">
        <f t="shared" si="7"/>
        <v>0.4092080187</v>
      </c>
      <c r="X46" s="269">
        <v>46.0</v>
      </c>
      <c r="Y46" s="269">
        <v>66.0</v>
      </c>
      <c r="Z46" s="269">
        <v>58.0</v>
      </c>
      <c r="AA46" s="269">
        <v>95.0</v>
      </c>
      <c r="AB46" s="398">
        <v>1.0</v>
      </c>
      <c r="AC46" s="399">
        <v>2.0</v>
      </c>
      <c r="AD46" s="101">
        <f t="shared" si="8"/>
        <v>2</v>
      </c>
      <c r="AE46" s="101" t="str">
        <f t="shared" si="9"/>
        <v>1</v>
      </c>
      <c r="AF46" s="101" t="str">
        <f t="shared" si="10"/>
        <v>1</v>
      </c>
      <c r="AG46" s="113">
        <v>0.5</v>
      </c>
      <c r="AH46" s="101">
        <v>26.0</v>
      </c>
      <c r="AI46" s="101">
        <f t="shared" si="11"/>
        <v>105</v>
      </c>
      <c r="AJ46" s="398">
        <v>2.0</v>
      </c>
      <c r="AK46" s="101">
        <f t="shared" si="12"/>
        <v>52</v>
      </c>
      <c r="AL46" s="101">
        <f t="shared" si="13"/>
        <v>104</v>
      </c>
      <c r="AM46" s="101">
        <f t="shared" si="14"/>
        <v>104</v>
      </c>
      <c r="AN46" s="101">
        <f t="shared" si="15"/>
        <v>1</v>
      </c>
      <c r="AO46" s="400">
        <f t="shared" si="16"/>
        <v>1</v>
      </c>
      <c r="AP46" s="101">
        <f t="shared" si="17"/>
        <v>0</v>
      </c>
      <c r="AQ46" s="101">
        <f t="shared" si="18"/>
        <v>0</v>
      </c>
      <c r="AR46" s="269">
        <v>1811045.0</v>
      </c>
      <c r="AS46" s="401">
        <f t="shared" si="19"/>
        <v>176.256</v>
      </c>
      <c r="AT46" s="270"/>
    </row>
    <row r="47" ht="14.25" customHeight="1">
      <c r="A47" s="269" t="s">
        <v>163</v>
      </c>
      <c r="B47" s="269" t="s">
        <v>167</v>
      </c>
      <c r="C47" s="269">
        <v>1811046.0</v>
      </c>
      <c r="D47" s="269" t="s">
        <v>188</v>
      </c>
      <c r="E47" s="269" t="s">
        <v>479</v>
      </c>
      <c r="F47" s="269" t="s">
        <v>509</v>
      </c>
      <c r="G47" s="269" t="s">
        <v>117</v>
      </c>
      <c r="H47" s="269" t="s">
        <v>522</v>
      </c>
      <c r="I47" s="269" t="s">
        <v>544</v>
      </c>
      <c r="J47" s="269" t="s">
        <v>139</v>
      </c>
      <c r="K47" s="269" t="s">
        <v>146</v>
      </c>
      <c r="L47" s="395">
        <v>42097.127</v>
      </c>
      <c r="M47" s="50">
        <v>579.6899999999999</v>
      </c>
      <c r="N47" s="395">
        <f t="shared" si="1"/>
        <v>72.62006762</v>
      </c>
      <c r="O47" s="396">
        <v>21231.724800000004</v>
      </c>
      <c r="P47" s="396">
        <v>5001.7044000000005</v>
      </c>
      <c r="Q47" s="396">
        <f t="shared" si="2"/>
        <v>26233.4292</v>
      </c>
      <c r="R47" s="395">
        <f>'Complete Product Info'!T47</f>
        <v>0.001490771297</v>
      </c>
      <c r="S47" s="396">
        <f t="shared" si="3"/>
        <v>26233.43069</v>
      </c>
      <c r="T47" s="395">
        <f t="shared" si="4"/>
        <v>45.25424053</v>
      </c>
      <c r="U47" s="395">
        <f t="shared" si="5"/>
        <v>15863.69631</v>
      </c>
      <c r="V47" s="395">
        <f t="shared" si="6"/>
        <v>27.3658271</v>
      </c>
      <c r="W47" s="397">
        <f t="shared" si="7"/>
        <v>0.3768356047</v>
      </c>
      <c r="X47" s="269">
        <v>47.0</v>
      </c>
      <c r="Y47" s="269">
        <v>66.0</v>
      </c>
      <c r="Z47" s="269">
        <v>58.0</v>
      </c>
      <c r="AA47" s="269">
        <v>95.0</v>
      </c>
      <c r="AB47" s="398">
        <v>1.0</v>
      </c>
      <c r="AC47" s="399">
        <v>2.0</v>
      </c>
      <c r="AD47" s="101">
        <f t="shared" si="8"/>
        <v>2</v>
      </c>
      <c r="AE47" s="101" t="str">
        <f t="shared" si="9"/>
        <v>1</v>
      </c>
      <c r="AF47" s="101" t="str">
        <f t="shared" si="10"/>
        <v>1</v>
      </c>
      <c r="AG47" s="113">
        <v>0.5</v>
      </c>
      <c r="AH47" s="101">
        <v>26.0</v>
      </c>
      <c r="AI47" s="101">
        <f t="shared" si="11"/>
        <v>105</v>
      </c>
      <c r="AJ47" s="398">
        <v>2.0</v>
      </c>
      <c r="AK47" s="101">
        <f t="shared" si="12"/>
        <v>52</v>
      </c>
      <c r="AL47" s="101">
        <f t="shared" si="13"/>
        <v>104</v>
      </c>
      <c r="AM47" s="101">
        <f t="shared" si="14"/>
        <v>104</v>
      </c>
      <c r="AN47" s="101">
        <f t="shared" si="15"/>
        <v>6</v>
      </c>
      <c r="AO47" s="400">
        <f t="shared" si="16"/>
        <v>6</v>
      </c>
      <c r="AP47" s="101">
        <f t="shared" si="17"/>
        <v>0</v>
      </c>
      <c r="AQ47" s="101">
        <f t="shared" si="18"/>
        <v>0</v>
      </c>
      <c r="AR47" s="269">
        <v>1811046.0</v>
      </c>
      <c r="AS47" s="401">
        <f t="shared" si="19"/>
        <v>1057.536</v>
      </c>
      <c r="AT47" s="270"/>
    </row>
    <row r="48" ht="14.25" customHeight="1">
      <c r="A48" s="269" t="s">
        <v>163</v>
      </c>
      <c r="B48" s="269" t="s">
        <v>168</v>
      </c>
      <c r="C48" s="269">
        <v>1811047.0</v>
      </c>
      <c r="D48" s="269" t="s">
        <v>110</v>
      </c>
      <c r="E48" s="269" t="s">
        <v>479</v>
      </c>
      <c r="F48" s="269" t="s">
        <v>509</v>
      </c>
      <c r="G48" s="269" t="s">
        <v>117</v>
      </c>
      <c r="H48" s="269" t="s">
        <v>141</v>
      </c>
      <c r="I48" s="269" t="s">
        <v>546</v>
      </c>
      <c r="J48" s="269" t="s">
        <v>139</v>
      </c>
      <c r="K48" s="269" t="s">
        <v>146</v>
      </c>
      <c r="L48" s="395">
        <v>86166.71</v>
      </c>
      <c r="M48" s="50">
        <v>970.0484999999999</v>
      </c>
      <c r="N48" s="395">
        <f t="shared" si="1"/>
        <v>88.82721843</v>
      </c>
      <c r="O48" s="396">
        <v>42492.208000000006</v>
      </c>
      <c r="P48" s="396">
        <v>11389.664000000002</v>
      </c>
      <c r="Q48" s="396">
        <f t="shared" si="2"/>
        <v>53881.872</v>
      </c>
      <c r="R48" s="395">
        <f>'Complete Product Info'!T48</f>
        <v>0.003061953799</v>
      </c>
      <c r="S48" s="396">
        <f t="shared" si="3"/>
        <v>53881.87506</v>
      </c>
      <c r="T48" s="395">
        <f t="shared" si="4"/>
        <v>55.54554753</v>
      </c>
      <c r="U48" s="395">
        <f t="shared" si="5"/>
        <v>32284.83494</v>
      </c>
      <c r="V48" s="395">
        <f t="shared" si="6"/>
        <v>33.2816709</v>
      </c>
      <c r="W48" s="397">
        <f t="shared" si="7"/>
        <v>0.374678747</v>
      </c>
      <c r="X48" s="269">
        <v>43.0</v>
      </c>
      <c r="Y48" s="269">
        <v>66.0</v>
      </c>
      <c r="Z48" s="269">
        <v>58.0</v>
      </c>
      <c r="AA48" s="269">
        <v>95.0</v>
      </c>
      <c r="AB48" s="398">
        <v>1.0</v>
      </c>
      <c r="AC48" s="399">
        <v>2.0</v>
      </c>
      <c r="AD48" s="101">
        <f t="shared" si="8"/>
        <v>2</v>
      </c>
      <c r="AE48" s="101" t="str">
        <f t="shared" si="9"/>
        <v>1</v>
      </c>
      <c r="AF48" s="101" t="str">
        <f t="shared" si="10"/>
        <v>1</v>
      </c>
      <c r="AG48" s="113">
        <v>0.5</v>
      </c>
      <c r="AH48" s="101">
        <v>26.0</v>
      </c>
      <c r="AI48" s="101">
        <f t="shared" si="11"/>
        <v>105</v>
      </c>
      <c r="AJ48" s="398">
        <v>2.0</v>
      </c>
      <c r="AK48" s="101">
        <f t="shared" si="12"/>
        <v>52</v>
      </c>
      <c r="AL48" s="101">
        <f t="shared" si="13"/>
        <v>104</v>
      </c>
      <c r="AM48" s="101">
        <f t="shared" si="14"/>
        <v>104</v>
      </c>
      <c r="AN48" s="101">
        <f t="shared" si="15"/>
        <v>10</v>
      </c>
      <c r="AO48" s="400">
        <f t="shared" si="16"/>
        <v>0</v>
      </c>
      <c r="AP48" s="101">
        <f t="shared" si="17"/>
        <v>0</v>
      </c>
      <c r="AQ48" s="101">
        <f t="shared" si="18"/>
        <v>10</v>
      </c>
      <c r="AR48" s="269">
        <v>1811047.0</v>
      </c>
      <c r="AS48" s="401">
        <f t="shared" si="19"/>
        <v>3525.12</v>
      </c>
      <c r="AT48" s="270"/>
    </row>
    <row r="49" ht="14.25" customHeight="1">
      <c r="A49" s="269" t="s">
        <v>163</v>
      </c>
      <c r="B49" s="269" t="s">
        <v>169</v>
      </c>
      <c r="C49" s="269">
        <v>1811048.0</v>
      </c>
      <c r="D49" s="269" t="s">
        <v>110</v>
      </c>
      <c r="E49" s="269" t="s">
        <v>479</v>
      </c>
      <c r="F49" s="269" t="s">
        <v>509</v>
      </c>
      <c r="G49" s="269" t="s">
        <v>117</v>
      </c>
      <c r="H49" s="269" t="s">
        <v>522</v>
      </c>
      <c r="I49" s="269" t="s">
        <v>544</v>
      </c>
      <c r="J49" s="269" t="s">
        <v>105</v>
      </c>
      <c r="K49" s="269"/>
      <c r="L49" s="395">
        <v>104924.31799999998</v>
      </c>
      <c r="M49" s="50">
        <v>1477.1359999999997</v>
      </c>
      <c r="N49" s="395">
        <f t="shared" si="1"/>
        <v>71.03226649</v>
      </c>
      <c r="O49" s="396">
        <v>47870.45120000001</v>
      </c>
      <c r="P49" s="396">
        <v>11852.539600000002</v>
      </c>
      <c r="Q49" s="396">
        <f t="shared" si="2"/>
        <v>59722.9908</v>
      </c>
      <c r="R49" s="395">
        <f>'Complete Product Info'!T49</f>
        <v>0.003393887996</v>
      </c>
      <c r="S49" s="396">
        <f t="shared" si="3"/>
        <v>59722.99419</v>
      </c>
      <c r="T49" s="395">
        <f t="shared" si="4"/>
        <v>40.43161509</v>
      </c>
      <c r="U49" s="395">
        <f t="shared" si="5"/>
        <v>45201.32381</v>
      </c>
      <c r="V49" s="395">
        <f t="shared" si="6"/>
        <v>30.6006514</v>
      </c>
      <c r="W49" s="397">
        <f t="shared" si="7"/>
        <v>0.4307993101</v>
      </c>
      <c r="X49" s="269">
        <v>46.0</v>
      </c>
      <c r="Y49" s="269">
        <v>66.0</v>
      </c>
      <c r="Z49" s="269">
        <v>58.0</v>
      </c>
      <c r="AA49" s="269">
        <v>95.0</v>
      </c>
      <c r="AB49" s="398">
        <v>1.0</v>
      </c>
      <c r="AC49" s="399">
        <v>2.0</v>
      </c>
      <c r="AD49" s="101">
        <f t="shared" si="8"/>
        <v>2</v>
      </c>
      <c r="AE49" s="101" t="str">
        <f t="shared" si="9"/>
        <v>1</v>
      </c>
      <c r="AF49" s="101" t="str">
        <f t="shared" si="10"/>
        <v>1</v>
      </c>
      <c r="AG49" s="113">
        <v>0.5</v>
      </c>
      <c r="AH49" s="101">
        <v>26.0</v>
      </c>
      <c r="AI49" s="101">
        <f t="shared" si="11"/>
        <v>105</v>
      </c>
      <c r="AJ49" s="398">
        <v>2.0</v>
      </c>
      <c r="AK49" s="101">
        <f t="shared" si="12"/>
        <v>52</v>
      </c>
      <c r="AL49" s="101">
        <f t="shared" si="13"/>
        <v>104</v>
      </c>
      <c r="AM49" s="101">
        <f t="shared" si="14"/>
        <v>104</v>
      </c>
      <c r="AN49" s="101">
        <f t="shared" si="15"/>
        <v>15</v>
      </c>
      <c r="AO49" s="400">
        <f t="shared" si="16"/>
        <v>0</v>
      </c>
      <c r="AP49" s="101">
        <f t="shared" si="17"/>
        <v>0</v>
      </c>
      <c r="AQ49" s="101">
        <f t="shared" si="18"/>
        <v>15</v>
      </c>
      <c r="AR49" s="269">
        <v>1811048.0</v>
      </c>
      <c r="AS49" s="401">
        <f t="shared" si="19"/>
        <v>5287.68</v>
      </c>
      <c r="AT49" s="270"/>
    </row>
    <row r="50" ht="14.25" customHeight="1">
      <c r="A50" s="269" t="s">
        <v>163</v>
      </c>
      <c r="B50" s="269" t="s">
        <v>170</v>
      </c>
      <c r="C50" s="269">
        <v>1811049.0</v>
      </c>
      <c r="D50" s="269" t="s">
        <v>110</v>
      </c>
      <c r="E50" s="269" t="s">
        <v>479</v>
      </c>
      <c r="F50" s="269" t="s">
        <v>509</v>
      </c>
      <c r="G50" s="269" t="s">
        <v>117</v>
      </c>
      <c r="H50" s="269" t="s">
        <v>522</v>
      </c>
      <c r="I50" s="269" t="s">
        <v>544</v>
      </c>
      <c r="J50" s="269" t="s">
        <v>105</v>
      </c>
      <c r="K50" s="269" t="s">
        <v>146</v>
      </c>
      <c r="L50" s="395">
        <v>8749.44</v>
      </c>
      <c r="M50" s="50">
        <v>125.59949999999998</v>
      </c>
      <c r="N50" s="395">
        <f t="shared" si="1"/>
        <v>69.66142381</v>
      </c>
      <c r="O50" s="396">
        <v>3734.3680000000004</v>
      </c>
      <c r="P50" s="396">
        <v>861.08</v>
      </c>
      <c r="Q50" s="396">
        <f t="shared" si="2"/>
        <v>4595.448</v>
      </c>
      <c r="R50" s="395">
        <f>'Complete Product Info'!T50</f>
        <v>0.000261146262</v>
      </c>
      <c r="S50" s="396">
        <f t="shared" si="3"/>
        <v>4595.448261</v>
      </c>
      <c r="T50" s="395">
        <f t="shared" si="4"/>
        <v>36.58810952</v>
      </c>
      <c r="U50" s="395">
        <f t="shared" si="5"/>
        <v>4153.991739</v>
      </c>
      <c r="V50" s="395">
        <f t="shared" si="6"/>
        <v>33.0733143</v>
      </c>
      <c r="W50" s="397">
        <f t="shared" si="7"/>
        <v>0.4747722984</v>
      </c>
      <c r="X50" s="269">
        <v>47.0</v>
      </c>
      <c r="Y50" s="269">
        <v>66.0</v>
      </c>
      <c r="Z50" s="269">
        <v>58.0</v>
      </c>
      <c r="AA50" s="269">
        <v>95.0</v>
      </c>
      <c r="AB50" s="398">
        <v>1.0</v>
      </c>
      <c r="AC50" s="399">
        <v>2.0</v>
      </c>
      <c r="AD50" s="101">
        <f t="shared" si="8"/>
        <v>2</v>
      </c>
      <c r="AE50" s="101" t="str">
        <f t="shared" si="9"/>
        <v>1</v>
      </c>
      <c r="AF50" s="101" t="str">
        <f t="shared" si="10"/>
        <v>1</v>
      </c>
      <c r="AG50" s="113">
        <v>0.5</v>
      </c>
      <c r="AH50" s="101">
        <v>26.0</v>
      </c>
      <c r="AI50" s="101">
        <f t="shared" si="11"/>
        <v>105</v>
      </c>
      <c r="AJ50" s="398">
        <v>2.0</v>
      </c>
      <c r="AK50" s="101">
        <f t="shared" si="12"/>
        <v>52</v>
      </c>
      <c r="AL50" s="101">
        <f t="shared" si="13"/>
        <v>104</v>
      </c>
      <c r="AM50" s="101">
        <f t="shared" si="14"/>
        <v>104</v>
      </c>
      <c r="AN50" s="101">
        <f t="shared" si="15"/>
        <v>2</v>
      </c>
      <c r="AO50" s="400">
        <f t="shared" si="16"/>
        <v>0</v>
      </c>
      <c r="AP50" s="101">
        <f t="shared" si="17"/>
        <v>0</v>
      </c>
      <c r="AQ50" s="101">
        <f t="shared" si="18"/>
        <v>2</v>
      </c>
      <c r="AR50" s="269">
        <v>1811049.0</v>
      </c>
      <c r="AS50" s="401">
        <f t="shared" si="19"/>
        <v>705.024</v>
      </c>
      <c r="AT50" s="270"/>
    </row>
    <row r="51" ht="14.25" customHeight="1">
      <c r="A51" s="269" t="s">
        <v>163</v>
      </c>
      <c r="B51" s="269" t="s">
        <v>171</v>
      </c>
      <c r="C51" s="269">
        <v>1811050.0</v>
      </c>
      <c r="D51" s="269" t="s">
        <v>190</v>
      </c>
      <c r="E51" s="269" t="s">
        <v>479</v>
      </c>
      <c r="F51" s="269" t="s">
        <v>509</v>
      </c>
      <c r="G51" s="269" t="s">
        <v>117</v>
      </c>
      <c r="H51" s="269" t="s">
        <v>522</v>
      </c>
      <c r="I51" s="269" t="s">
        <v>544</v>
      </c>
      <c r="J51" s="269" t="s">
        <v>105</v>
      </c>
      <c r="K51" s="269" t="s">
        <v>146</v>
      </c>
      <c r="L51" s="395">
        <v>1230674.778</v>
      </c>
      <c r="M51" s="50">
        <v>19515.371199999998</v>
      </c>
      <c r="N51" s="395">
        <f t="shared" si="1"/>
        <v>63.06181755</v>
      </c>
      <c r="O51" s="396">
        <v>394846.1352</v>
      </c>
      <c r="P51" s="396">
        <v>98711.5338</v>
      </c>
      <c r="Q51" s="396">
        <f t="shared" si="2"/>
        <v>493557.669</v>
      </c>
      <c r="R51" s="395">
        <f>'Complete Product Info'!T51</f>
        <v>0.02804748097</v>
      </c>
      <c r="S51" s="396">
        <f t="shared" si="3"/>
        <v>493557.697</v>
      </c>
      <c r="T51" s="395">
        <f t="shared" si="4"/>
        <v>25.2907153</v>
      </c>
      <c r="U51" s="395">
        <f t="shared" si="5"/>
        <v>737117.081</v>
      </c>
      <c r="V51" s="395">
        <f t="shared" si="6"/>
        <v>37.77110225</v>
      </c>
      <c r="W51" s="397">
        <f t="shared" si="7"/>
        <v>0.5989535937</v>
      </c>
      <c r="X51" s="269">
        <v>43.0</v>
      </c>
      <c r="Y51" s="269">
        <v>66.0</v>
      </c>
      <c r="Z51" s="269">
        <v>58.0</v>
      </c>
      <c r="AA51" s="269">
        <v>95.0</v>
      </c>
      <c r="AB51" s="398">
        <v>1.0</v>
      </c>
      <c r="AC51" s="399">
        <v>2.0</v>
      </c>
      <c r="AD51" s="101">
        <f t="shared" si="8"/>
        <v>2</v>
      </c>
      <c r="AE51" s="101" t="str">
        <f t="shared" si="9"/>
        <v>1</v>
      </c>
      <c r="AF51" s="101" t="str">
        <f t="shared" si="10"/>
        <v>1</v>
      </c>
      <c r="AG51" s="113">
        <v>0.5</v>
      </c>
      <c r="AH51" s="101">
        <v>26.0</v>
      </c>
      <c r="AI51" s="101">
        <f t="shared" si="11"/>
        <v>105</v>
      </c>
      <c r="AJ51" s="398">
        <v>2.0</v>
      </c>
      <c r="AK51" s="101">
        <f t="shared" si="12"/>
        <v>52</v>
      </c>
      <c r="AL51" s="101">
        <f t="shared" si="13"/>
        <v>104</v>
      </c>
      <c r="AM51" s="101">
        <f t="shared" si="14"/>
        <v>104</v>
      </c>
      <c r="AN51" s="101">
        <f t="shared" si="15"/>
        <v>188</v>
      </c>
      <c r="AO51" s="400">
        <f t="shared" si="16"/>
        <v>0</v>
      </c>
      <c r="AP51" s="101">
        <f t="shared" si="17"/>
        <v>188</v>
      </c>
      <c r="AQ51" s="101">
        <f t="shared" si="18"/>
        <v>0</v>
      </c>
      <c r="AR51" s="269">
        <v>1811050.0</v>
      </c>
      <c r="AS51" s="401">
        <f t="shared" si="19"/>
        <v>49704.192</v>
      </c>
      <c r="AT51" s="270"/>
    </row>
    <row r="52" ht="14.25" customHeight="1">
      <c r="A52" s="269" t="s">
        <v>163</v>
      </c>
      <c r="B52" s="269" t="s">
        <v>172</v>
      </c>
      <c r="C52" s="269">
        <v>1811051.0</v>
      </c>
      <c r="D52" s="269" t="s">
        <v>190</v>
      </c>
      <c r="E52" s="269" t="s">
        <v>479</v>
      </c>
      <c r="F52" s="269" t="s">
        <v>509</v>
      </c>
      <c r="G52" s="269" t="s">
        <v>117</v>
      </c>
      <c r="H52" s="269" t="s">
        <v>522</v>
      </c>
      <c r="I52" s="269" t="s">
        <v>544</v>
      </c>
      <c r="J52" s="269" t="s">
        <v>105</v>
      </c>
      <c r="K52" s="269"/>
      <c r="L52" s="395">
        <v>14092.832999999999</v>
      </c>
      <c r="M52" s="50">
        <v>166.6298</v>
      </c>
      <c r="N52" s="395">
        <f t="shared" si="1"/>
        <v>84.57570615</v>
      </c>
      <c r="O52" s="396">
        <v>7630.022400000002</v>
      </c>
      <c r="P52" s="396">
        <v>1815.7986000000003</v>
      </c>
      <c r="Q52" s="396">
        <f t="shared" si="2"/>
        <v>9445.821</v>
      </c>
      <c r="R52" s="395">
        <f>'Complete Product Info'!T52</f>
        <v>0.0005367791879</v>
      </c>
      <c r="S52" s="396">
        <f t="shared" si="3"/>
        <v>9445.821537</v>
      </c>
      <c r="T52" s="395">
        <f t="shared" si="4"/>
        <v>56.68746849</v>
      </c>
      <c r="U52" s="395">
        <f t="shared" si="5"/>
        <v>4647.011463</v>
      </c>
      <c r="V52" s="395">
        <f t="shared" si="6"/>
        <v>27.88823766</v>
      </c>
      <c r="W52" s="397">
        <f t="shared" si="7"/>
        <v>0.3297428887</v>
      </c>
      <c r="X52" s="269">
        <v>46.0</v>
      </c>
      <c r="Y52" s="269">
        <v>66.0</v>
      </c>
      <c r="Z52" s="269">
        <v>58.0</v>
      </c>
      <c r="AA52" s="269">
        <v>95.0</v>
      </c>
      <c r="AB52" s="398">
        <v>1.0</v>
      </c>
      <c r="AC52" s="399">
        <v>2.0</v>
      </c>
      <c r="AD52" s="101">
        <f t="shared" si="8"/>
        <v>2</v>
      </c>
      <c r="AE52" s="101" t="str">
        <f t="shared" si="9"/>
        <v>1</v>
      </c>
      <c r="AF52" s="101" t="str">
        <f t="shared" si="10"/>
        <v>1</v>
      </c>
      <c r="AG52" s="113">
        <v>0.5</v>
      </c>
      <c r="AH52" s="101">
        <v>26.0</v>
      </c>
      <c r="AI52" s="101">
        <f t="shared" si="11"/>
        <v>105</v>
      </c>
      <c r="AJ52" s="398">
        <v>2.0</v>
      </c>
      <c r="AK52" s="101">
        <f t="shared" si="12"/>
        <v>52</v>
      </c>
      <c r="AL52" s="101">
        <f t="shared" si="13"/>
        <v>104</v>
      </c>
      <c r="AM52" s="101">
        <f t="shared" si="14"/>
        <v>104</v>
      </c>
      <c r="AN52" s="101">
        <f t="shared" si="15"/>
        <v>2</v>
      </c>
      <c r="AO52" s="400">
        <f t="shared" si="16"/>
        <v>0</v>
      </c>
      <c r="AP52" s="101">
        <f t="shared" si="17"/>
        <v>2</v>
      </c>
      <c r="AQ52" s="101">
        <f t="shared" si="18"/>
        <v>0</v>
      </c>
      <c r="AR52" s="269">
        <v>1811051.0</v>
      </c>
      <c r="AS52" s="401">
        <f t="shared" si="19"/>
        <v>528.768</v>
      </c>
      <c r="AT52" s="270"/>
    </row>
    <row r="53" ht="14.25" customHeight="1">
      <c r="A53" s="269" t="s">
        <v>163</v>
      </c>
      <c r="B53" s="269" t="s">
        <v>173</v>
      </c>
      <c r="C53" s="269">
        <v>1811052.0</v>
      </c>
      <c r="D53" s="269" t="s">
        <v>190</v>
      </c>
      <c r="E53" s="269" t="s">
        <v>479</v>
      </c>
      <c r="F53" s="269" t="s">
        <v>509</v>
      </c>
      <c r="G53" s="269" t="s">
        <v>117</v>
      </c>
      <c r="H53" s="269" t="s">
        <v>522</v>
      </c>
      <c r="I53" s="269" t="s">
        <v>544</v>
      </c>
      <c r="J53" s="428" t="s">
        <v>105</v>
      </c>
      <c r="K53" s="269" t="s">
        <v>108</v>
      </c>
      <c r="L53" s="395">
        <v>430584.952</v>
      </c>
      <c r="M53" s="50">
        <v>8259.1135</v>
      </c>
      <c r="N53" s="395">
        <f t="shared" si="1"/>
        <v>52.13452412</v>
      </c>
      <c r="O53" s="396">
        <v>158227.6608</v>
      </c>
      <c r="P53" s="396">
        <v>40381.0176</v>
      </c>
      <c r="Q53" s="396">
        <f t="shared" si="2"/>
        <v>198608.6784</v>
      </c>
      <c r="R53" s="395">
        <f>'Complete Product Info'!T53</f>
        <v>0.01128636728</v>
      </c>
      <c r="S53" s="396">
        <f t="shared" si="3"/>
        <v>198608.6897</v>
      </c>
      <c r="T53" s="395">
        <f t="shared" si="4"/>
        <v>24.04721641</v>
      </c>
      <c r="U53" s="395">
        <f t="shared" si="5"/>
        <v>231976.2623</v>
      </c>
      <c r="V53" s="395">
        <f t="shared" si="6"/>
        <v>28.08730771</v>
      </c>
      <c r="W53" s="397">
        <f t="shared" si="7"/>
        <v>0.5387467937</v>
      </c>
      <c r="X53" s="269">
        <v>47.0</v>
      </c>
      <c r="Y53" s="269">
        <v>66.0</v>
      </c>
      <c r="Z53" s="269">
        <v>58.0</v>
      </c>
      <c r="AA53" s="269">
        <v>95.0</v>
      </c>
      <c r="AB53" s="398">
        <v>1.0</v>
      </c>
      <c r="AC53" s="399">
        <v>2.0</v>
      </c>
      <c r="AD53" s="101">
        <f t="shared" si="8"/>
        <v>2</v>
      </c>
      <c r="AE53" s="101" t="str">
        <f t="shared" si="9"/>
        <v>1</v>
      </c>
      <c r="AF53" s="101" t="str">
        <f t="shared" si="10"/>
        <v>1</v>
      </c>
      <c r="AG53" s="113">
        <v>0.5</v>
      </c>
      <c r="AH53" s="101">
        <v>26.0</v>
      </c>
      <c r="AI53" s="101">
        <f t="shared" si="11"/>
        <v>105</v>
      </c>
      <c r="AJ53" s="398">
        <v>2.0</v>
      </c>
      <c r="AK53" s="101">
        <f t="shared" si="12"/>
        <v>52</v>
      </c>
      <c r="AL53" s="101">
        <f t="shared" si="13"/>
        <v>104</v>
      </c>
      <c r="AM53" s="101">
        <f t="shared" si="14"/>
        <v>104</v>
      </c>
      <c r="AN53" s="101">
        <f t="shared" si="15"/>
        <v>80</v>
      </c>
      <c r="AO53" s="400">
        <f t="shared" si="16"/>
        <v>0</v>
      </c>
      <c r="AP53" s="101">
        <f t="shared" si="17"/>
        <v>80</v>
      </c>
      <c r="AQ53" s="101">
        <f t="shared" si="18"/>
        <v>0</v>
      </c>
      <c r="AR53" s="269">
        <v>1811052.0</v>
      </c>
      <c r="AS53" s="401">
        <f t="shared" si="19"/>
        <v>21150.72</v>
      </c>
      <c r="AT53" s="270"/>
    </row>
    <row r="54" ht="14.25" customHeight="1">
      <c r="A54" s="269" t="s">
        <v>163</v>
      </c>
      <c r="B54" s="269" t="s">
        <v>174</v>
      </c>
      <c r="C54" s="269">
        <v>1811053.0</v>
      </c>
      <c r="D54" s="269" t="s">
        <v>188</v>
      </c>
      <c r="E54" s="269" t="s">
        <v>479</v>
      </c>
      <c r="F54" s="269" t="s">
        <v>509</v>
      </c>
      <c r="G54" s="269" t="s">
        <v>117</v>
      </c>
      <c r="H54" s="269" t="s">
        <v>141</v>
      </c>
      <c r="I54" s="269" t="s">
        <v>546</v>
      </c>
      <c r="J54" s="269" t="s">
        <v>139</v>
      </c>
      <c r="K54" s="269" t="s">
        <v>108</v>
      </c>
      <c r="L54" s="395">
        <v>233078.466</v>
      </c>
      <c r="M54" s="50">
        <v>3422.1032999999998</v>
      </c>
      <c r="N54" s="395">
        <f t="shared" si="1"/>
        <v>68.10971077</v>
      </c>
      <c r="O54" s="396">
        <v>66243.43440000001</v>
      </c>
      <c r="P54" s="396">
        <v>17229.984200000003</v>
      </c>
      <c r="Q54" s="396">
        <f t="shared" si="2"/>
        <v>83473.4186</v>
      </c>
      <c r="R54" s="395">
        <f>'Complete Product Info'!T54</f>
        <v>0.004743557373</v>
      </c>
      <c r="S54" s="396">
        <f t="shared" si="3"/>
        <v>83473.42334</v>
      </c>
      <c r="T54" s="395">
        <f t="shared" si="4"/>
        <v>24.39243238</v>
      </c>
      <c r="U54" s="395">
        <f t="shared" si="5"/>
        <v>149605.0427</v>
      </c>
      <c r="V54" s="395">
        <f t="shared" si="6"/>
        <v>43.71727839</v>
      </c>
      <c r="W54" s="397">
        <f t="shared" si="7"/>
        <v>0.641865571</v>
      </c>
      <c r="X54" s="269">
        <v>52.0</v>
      </c>
      <c r="Y54" s="269">
        <v>66.0</v>
      </c>
      <c r="Z54" s="269">
        <v>58.0</v>
      </c>
      <c r="AA54" s="269">
        <v>95.0</v>
      </c>
      <c r="AB54" s="398">
        <v>1.0</v>
      </c>
      <c r="AC54" s="399">
        <v>2.0</v>
      </c>
      <c r="AD54" s="101">
        <f t="shared" si="8"/>
        <v>2</v>
      </c>
      <c r="AE54" s="101" t="str">
        <f t="shared" si="9"/>
        <v>1</v>
      </c>
      <c r="AF54" s="101" t="str">
        <f t="shared" si="10"/>
        <v>1</v>
      </c>
      <c r="AG54" s="113">
        <v>0.5</v>
      </c>
      <c r="AH54" s="101">
        <v>26.0</v>
      </c>
      <c r="AI54" s="101">
        <f t="shared" si="11"/>
        <v>105</v>
      </c>
      <c r="AJ54" s="398">
        <v>2.0</v>
      </c>
      <c r="AK54" s="101">
        <f t="shared" si="12"/>
        <v>52</v>
      </c>
      <c r="AL54" s="101">
        <f t="shared" si="13"/>
        <v>104</v>
      </c>
      <c r="AM54" s="101">
        <f t="shared" si="14"/>
        <v>104</v>
      </c>
      <c r="AN54" s="101">
        <f t="shared" si="15"/>
        <v>33</v>
      </c>
      <c r="AO54" s="400">
        <f t="shared" si="16"/>
        <v>33</v>
      </c>
      <c r="AP54" s="101">
        <f t="shared" si="17"/>
        <v>0</v>
      </c>
      <c r="AQ54" s="101">
        <f t="shared" si="18"/>
        <v>0</v>
      </c>
      <c r="AR54" s="269">
        <v>1811053.0</v>
      </c>
      <c r="AS54" s="401">
        <f t="shared" si="19"/>
        <v>5816.448</v>
      </c>
      <c r="AT54" s="270"/>
    </row>
    <row r="55" ht="14.25" customHeight="1">
      <c r="A55" s="269" t="s">
        <v>163</v>
      </c>
      <c r="B55" s="269" t="s">
        <v>175</v>
      </c>
      <c r="C55" s="269">
        <v>1811054.0</v>
      </c>
      <c r="D55" s="269" t="s">
        <v>110</v>
      </c>
      <c r="E55" s="269" t="s">
        <v>479</v>
      </c>
      <c r="F55" s="269" t="s">
        <v>509</v>
      </c>
      <c r="G55" s="269" t="s">
        <v>117</v>
      </c>
      <c r="H55" s="269" t="s">
        <v>141</v>
      </c>
      <c r="I55" s="269" t="s">
        <v>546</v>
      </c>
      <c r="J55" s="269" t="s">
        <v>139</v>
      </c>
      <c r="K55" s="269" t="s">
        <v>108</v>
      </c>
      <c r="L55" s="395">
        <v>1162854.84</v>
      </c>
      <c r="M55" s="50">
        <v>13761.659799999998</v>
      </c>
      <c r="N55" s="395">
        <f t="shared" si="1"/>
        <v>84.49960665</v>
      </c>
      <c r="O55" s="396">
        <v>384627.83040000004</v>
      </c>
      <c r="P55" s="396">
        <v>92271.828</v>
      </c>
      <c r="Q55" s="396">
        <f t="shared" si="2"/>
        <v>476899.6584</v>
      </c>
      <c r="R55" s="395">
        <f>'Complete Product Info'!T55</f>
        <v>0.02710085353</v>
      </c>
      <c r="S55" s="396">
        <f t="shared" si="3"/>
        <v>476899.6855</v>
      </c>
      <c r="T55" s="395">
        <f t="shared" si="4"/>
        <v>34.65422721</v>
      </c>
      <c r="U55" s="395">
        <f t="shared" si="5"/>
        <v>685955.1545</v>
      </c>
      <c r="V55" s="395">
        <f t="shared" si="6"/>
        <v>49.84537944</v>
      </c>
      <c r="W55" s="397">
        <f t="shared" si="7"/>
        <v>0.5898888932</v>
      </c>
      <c r="X55" s="269">
        <v>52.0</v>
      </c>
      <c r="Y55" s="269">
        <v>66.0</v>
      </c>
      <c r="Z55" s="269">
        <v>58.0</v>
      </c>
      <c r="AA55" s="269">
        <v>95.0</v>
      </c>
      <c r="AB55" s="398">
        <v>1.0</v>
      </c>
      <c r="AC55" s="399">
        <v>2.0</v>
      </c>
      <c r="AD55" s="101">
        <f t="shared" si="8"/>
        <v>2</v>
      </c>
      <c r="AE55" s="101" t="str">
        <f t="shared" si="9"/>
        <v>1</v>
      </c>
      <c r="AF55" s="101" t="str">
        <f t="shared" si="10"/>
        <v>1</v>
      </c>
      <c r="AG55" s="113">
        <v>0.5</v>
      </c>
      <c r="AH55" s="101">
        <v>26.0</v>
      </c>
      <c r="AI55" s="101">
        <f t="shared" si="11"/>
        <v>105</v>
      </c>
      <c r="AJ55" s="398">
        <v>2.0</v>
      </c>
      <c r="AK55" s="101">
        <f t="shared" si="12"/>
        <v>52</v>
      </c>
      <c r="AL55" s="101">
        <f t="shared" si="13"/>
        <v>104</v>
      </c>
      <c r="AM55" s="101">
        <f t="shared" si="14"/>
        <v>104</v>
      </c>
      <c r="AN55" s="101">
        <f t="shared" si="15"/>
        <v>133</v>
      </c>
      <c r="AO55" s="400">
        <f t="shared" si="16"/>
        <v>0</v>
      </c>
      <c r="AP55" s="101">
        <f t="shared" si="17"/>
        <v>0</v>
      </c>
      <c r="AQ55" s="101">
        <f t="shared" si="18"/>
        <v>133</v>
      </c>
      <c r="AR55" s="269">
        <v>1811054.0</v>
      </c>
      <c r="AS55" s="401">
        <f t="shared" si="19"/>
        <v>46884.096</v>
      </c>
      <c r="AT55" s="270"/>
    </row>
    <row r="56" ht="14.25" customHeight="1">
      <c r="A56" s="269" t="s">
        <v>163</v>
      </c>
      <c r="B56" s="269" t="s">
        <v>176</v>
      </c>
      <c r="C56" s="269">
        <v>1811055.0</v>
      </c>
      <c r="D56" s="269" t="s">
        <v>547</v>
      </c>
      <c r="E56" s="269" t="s">
        <v>479</v>
      </c>
      <c r="F56" s="269" t="s">
        <v>509</v>
      </c>
      <c r="G56" s="269" t="s">
        <v>117</v>
      </c>
      <c r="H56" s="269" t="s">
        <v>127</v>
      </c>
      <c r="I56" s="269" t="s">
        <v>546</v>
      </c>
      <c r="J56" s="269" t="s">
        <v>139</v>
      </c>
      <c r="K56" s="269" t="s">
        <v>106</v>
      </c>
      <c r="L56" s="395">
        <v>339337.105</v>
      </c>
      <c r="M56" s="50">
        <v>3820.5299999999993</v>
      </c>
      <c r="N56" s="395">
        <f t="shared" si="1"/>
        <v>88.81937977</v>
      </c>
      <c r="O56" s="396">
        <v>117653.53600000001</v>
      </c>
      <c r="P56" s="396">
        <v>28847.742000000002</v>
      </c>
      <c r="Q56" s="396">
        <f t="shared" si="2"/>
        <v>146501.278</v>
      </c>
      <c r="R56" s="395">
        <f>'Complete Product Info'!T56</f>
        <v>0.008325251668</v>
      </c>
      <c r="S56" s="396">
        <f t="shared" si="3"/>
        <v>146501.2863</v>
      </c>
      <c r="T56" s="395">
        <f t="shared" si="4"/>
        <v>38.34580185</v>
      </c>
      <c r="U56" s="395">
        <f t="shared" si="5"/>
        <v>192835.8187</v>
      </c>
      <c r="V56" s="395">
        <f t="shared" si="6"/>
        <v>50.47357793</v>
      </c>
      <c r="W56" s="397">
        <f t="shared" si="7"/>
        <v>0.5682721277</v>
      </c>
      <c r="X56" s="269">
        <v>55.0</v>
      </c>
      <c r="Y56" s="269">
        <v>66.0</v>
      </c>
      <c r="Z56" s="269">
        <v>58.0</v>
      </c>
      <c r="AA56" s="269">
        <v>95.0</v>
      </c>
      <c r="AB56" s="398">
        <v>1.0</v>
      </c>
      <c r="AC56" s="399">
        <v>2.0</v>
      </c>
      <c r="AD56" s="101">
        <f t="shared" si="8"/>
        <v>2</v>
      </c>
      <c r="AE56" s="101" t="str">
        <f t="shared" si="9"/>
        <v>1</v>
      </c>
      <c r="AF56" s="101" t="str">
        <f t="shared" si="10"/>
        <v>1</v>
      </c>
      <c r="AG56" s="113">
        <v>0.5</v>
      </c>
      <c r="AH56" s="101">
        <v>26.0</v>
      </c>
      <c r="AI56" s="101">
        <f t="shared" si="11"/>
        <v>105</v>
      </c>
      <c r="AJ56" s="398">
        <v>2.0</v>
      </c>
      <c r="AK56" s="101">
        <f t="shared" si="12"/>
        <v>52</v>
      </c>
      <c r="AL56" s="101">
        <f t="shared" si="13"/>
        <v>104</v>
      </c>
      <c r="AM56" s="101">
        <f t="shared" si="14"/>
        <v>104</v>
      </c>
      <c r="AN56" s="101">
        <f t="shared" si="15"/>
        <v>37</v>
      </c>
      <c r="AO56" s="400">
        <f t="shared" si="16"/>
        <v>13</v>
      </c>
      <c r="AP56" s="101">
        <f t="shared" si="17"/>
        <v>13</v>
      </c>
      <c r="AQ56" s="101">
        <f t="shared" si="18"/>
        <v>13</v>
      </c>
      <c r="AR56" s="269">
        <v>1811055.0</v>
      </c>
      <c r="AS56" s="401">
        <f t="shared" si="19"/>
        <v>10310.976</v>
      </c>
      <c r="AT56" s="270"/>
    </row>
    <row r="57" ht="14.25" customHeight="1">
      <c r="A57" s="275" t="s">
        <v>163</v>
      </c>
      <c r="B57" s="275" t="s">
        <v>178</v>
      </c>
      <c r="C57" s="275">
        <v>1811056.0</v>
      </c>
      <c r="D57" s="275" t="s">
        <v>547</v>
      </c>
      <c r="E57" s="275" t="s">
        <v>479</v>
      </c>
      <c r="F57" s="275" t="s">
        <v>509</v>
      </c>
      <c r="G57" s="275" t="s">
        <v>117</v>
      </c>
      <c r="H57" s="275" t="s">
        <v>522</v>
      </c>
      <c r="I57" s="275" t="s">
        <v>544</v>
      </c>
      <c r="J57" s="429" t="s">
        <v>105</v>
      </c>
      <c r="K57" s="275" t="s">
        <v>112</v>
      </c>
      <c r="L57" s="421">
        <v>183942.792</v>
      </c>
      <c r="M57" s="63">
        <v>2545.9125999999997</v>
      </c>
      <c r="N57" s="421">
        <f t="shared" si="1"/>
        <v>72.25023828</v>
      </c>
      <c r="O57" s="422">
        <v>56243.93280000001</v>
      </c>
      <c r="P57" s="422">
        <v>12968.868000000002</v>
      </c>
      <c r="Q57" s="422">
        <f t="shared" si="2"/>
        <v>69212.8008</v>
      </c>
      <c r="R57" s="421">
        <f>'Complete Product Info'!T57</f>
        <v>0.003933166954</v>
      </c>
      <c r="S57" s="422">
        <f t="shared" si="3"/>
        <v>69212.80473</v>
      </c>
      <c r="T57" s="421">
        <f t="shared" si="4"/>
        <v>27.18585262</v>
      </c>
      <c r="U57" s="421">
        <f t="shared" si="5"/>
        <v>114729.9873</v>
      </c>
      <c r="V57" s="421">
        <f t="shared" si="6"/>
        <v>45.06438566</v>
      </c>
      <c r="W57" s="423">
        <f t="shared" si="7"/>
        <v>0.6237264642</v>
      </c>
      <c r="X57" s="275">
        <v>55.0</v>
      </c>
      <c r="Y57" s="275">
        <v>66.0</v>
      </c>
      <c r="Z57" s="275">
        <v>58.0</v>
      </c>
      <c r="AA57" s="275">
        <v>95.0</v>
      </c>
      <c r="AB57" s="424">
        <v>1.0</v>
      </c>
      <c r="AC57" s="425">
        <v>2.0</v>
      </c>
      <c r="AD57" s="114">
        <f t="shared" si="8"/>
        <v>2</v>
      </c>
      <c r="AE57" s="114" t="str">
        <f t="shared" si="9"/>
        <v>1</v>
      </c>
      <c r="AF57" s="114" t="str">
        <f t="shared" si="10"/>
        <v>1</v>
      </c>
      <c r="AG57" s="116">
        <v>0.5</v>
      </c>
      <c r="AH57" s="114">
        <v>26.0</v>
      </c>
      <c r="AI57" s="114">
        <f t="shared" si="11"/>
        <v>105</v>
      </c>
      <c r="AJ57" s="424">
        <v>2.0</v>
      </c>
      <c r="AK57" s="114">
        <f t="shared" si="12"/>
        <v>52</v>
      </c>
      <c r="AL57" s="114">
        <f t="shared" si="13"/>
        <v>104</v>
      </c>
      <c r="AM57" s="114">
        <f t="shared" si="14"/>
        <v>104</v>
      </c>
      <c r="AN57" s="114">
        <f t="shared" si="15"/>
        <v>25</v>
      </c>
      <c r="AO57" s="426">
        <f t="shared" si="16"/>
        <v>9</v>
      </c>
      <c r="AP57" s="114">
        <f t="shared" si="17"/>
        <v>9</v>
      </c>
      <c r="AQ57" s="114">
        <f t="shared" si="18"/>
        <v>9</v>
      </c>
      <c r="AR57" s="275">
        <v>1811056.0</v>
      </c>
      <c r="AS57" s="427">
        <f t="shared" si="19"/>
        <v>7138.368</v>
      </c>
      <c r="AT57" s="270"/>
      <c r="AU57" s="53"/>
      <c r="AV57" s="53"/>
      <c r="AW57" s="53"/>
      <c r="AX57" s="53"/>
      <c r="AY57" s="53"/>
    </row>
    <row r="58" ht="14.25" customHeight="1">
      <c r="A58" s="269" t="s">
        <v>179</v>
      </c>
      <c r="B58" s="269" t="s">
        <v>180</v>
      </c>
      <c r="C58" s="269">
        <v>1811057.0</v>
      </c>
      <c r="D58" s="269" t="s">
        <v>547</v>
      </c>
      <c r="E58" s="269" t="s">
        <v>479</v>
      </c>
      <c r="F58" s="269" t="s">
        <v>509</v>
      </c>
      <c r="G58" s="269" t="s">
        <v>117</v>
      </c>
      <c r="H58" s="269" t="s">
        <v>127</v>
      </c>
      <c r="I58" s="269" t="s">
        <v>546</v>
      </c>
      <c r="J58" s="269" t="s">
        <v>139</v>
      </c>
      <c r="K58" s="269" t="s">
        <v>112</v>
      </c>
      <c r="L58" s="395">
        <v>290623.31100000005</v>
      </c>
      <c r="M58" s="50">
        <v>3292.8199999999997</v>
      </c>
      <c r="N58" s="395">
        <f t="shared" si="1"/>
        <v>88.25970171</v>
      </c>
      <c r="O58" s="396">
        <v>67887.6616</v>
      </c>
      <c r="P58" s="396">
        <v>16971.9154</v>
      </c>
      <c r="Q58" s="396">
        <f t="shared" si="2"/>
        <v>84859.577</v>
      </c>
      <c r="R58" s="395">
        <f>'Complete Product Info'!T58</f>
        <v>0.004822328819</v>
      </c>
      <c r="S58" s="396">
        <f t="shared" si="3"/>
        <v>84859.58182</v>
      </c>
      <c r="T58" s="395">
        <f t="shared" si="4"/>
        <v>25.77109645</v>
      </c>
      <c r="U58" s="395">
        <f t="shared" si="5"/>
        <v>205763.7292</v>
      </c>
      <c r="V58" s="395">
        <f t="shared" si="6"/>
        <v>62.48860526</v>
      </c>
      <c r="W58" s="397">
        <f t="shared" si="7"/>
        <v>0.7080083441</v>
      </c>
      <c r="X58" s="269">
        <v>38.0</v>
      </c>
      <c r="Y58" s="269">
        <v>55.0</v>
      </c>
      <c r="Z58" s="269">
        <v>53.0</v>
      </c>
      <c r="AA58" s="269">
        <v>92.0</v>
      </c>
      <c r="AB58" s="398">
        <v>1.0</v>
      </c>
      <c r="AC58" s="399">
        <v>2.0</v>
      </c>
      <c r="AD58" s="101">
        <f t="shared" si="8"/>
        <v>2</v>
      </c>
      <c r="AE58" s="101" t="str">
        <f t="shared" si="9"/>
        <v>1</v>
      </c>
      <c r="AF58" s="101" t="str">
        <f t="shared" si="10"/>
        <v>1</v>
      </c>
      <c r="AG58" s="113">
        <v>0.5</v>
      </c>
      <c r="AH58" s="101">
        <v>26.0</v>
      </c>
      <c r="AI58" s="101">
        <f t="shared" si="11"/>
        <v>102</v>
      </c>
      <c r="AJ58" s="398">
        <v>2.0</v>
      </c>
      <c r="AK58" s="101">
        <f t="shared" si="12"/>
        <v>52</v>
      </c>
      <c r="AL58" s="101">
        <f t="shared" si="13"/>
        <v>104</v>
      </c>
      <c r="AM58" s="101">
        <f t="shared" si="14"/>
        <v>104</v>
      </c>
      <c r="AN58" s="101">
        <f t="shared" si="15"/>
        <v>32</v>
      </c>
      <c r="AO58" s="400">
        <f t="shared" si="16"/>
        <v>11</v>
      </c>
      <c r="AP58" s="101">
        <f t="shared" si="17"/>
        <v>11</v>
      </c>
      <c r="AQ58" s="101">
        <f t="shared" si="18"/>
        <v>11</v>
      </c>
      <c r="AR58" s="269">
        <v>1811057.0</v>
      </c>
      <c r="AS58" s="401">
        <f t="shared" si="19"/>
        <v>8724.672</v>
      </c>
      <c r="AT58" s="270"/>
    </row>
    <row r="59" ht="14.25" customHeight="1">
      <c r="A59" s="269" t="s">
        <v>179</v>
      </c>
      <c r="B59" s="269" t="s">
        <v>182</v>
      </c>
      <c r="C59" s="269">
        <v>1811058.0</v>
      </c>
      <c r="D59" s="269" t="s">
        <v>547</v>
      </c>
      <c r="E59" s="269" t="s">
        <v>479</v>
      </c>
      <c r="F59" s="269" t="s">
        <v>509</v>
      </c>
      <c r="G59" s="269" t="s">
        <v>117</v>
      </c>
      <c r="H59" s="269" t="s">
        <v>127</v>
      </c>
      <c r="I59" s="269" t="s">
        <v>546</v>
      </c>
      <c r="J59" s="269" t="s">
        <v>111</v>
      </c>
      <c r="K59" s="269"/>
      <c r="L59" s="395">
        <v>176742.02</v>
      </c>
      <c r="M59" s="50">
        <v>2205.98</v>
      </c>
      <c r="N59" s="395">
        <f t="shared" si="1"/>
        <v>80.11950244</v>
      </c>
      <c r="O59" s="396">
        <v>70492.8488</v>
      </c>
      <c r="P59" s="396">
        <v>18349.942600000002</v>
      </c>
      <c r="Q59" s="396">
        <f t="shared" si="2"/>
        <v>88842.7914</v>
      </c>
      <c r="R59" s="395">
        <f>'Complete Product Info'!T59</f>
        <v>0.005048683584</v>
      </c>
      <c r="S59" s="396">
        <f t="shared" si="3"/>
        <v>88842.79645</v>
      </c>
      <c r="T59" s="395">
        <f t="shared" si="4"/>
        <v>40.27361828</v>
      </c>
      <c r="U59" s="395">
        <f t="shared" si="5"/>
        <v>87899.22355</v>
      </c>
      <c r="V59" s="395">
        <f t="shared" si="6"/>
        <v>39.84588417</v>
      </c>
      <c r="W59" s="397">
        <f t="shared" si="7"/>
        <v>0.4973306492</v>
      </c>
      <c r="X59" s="269">
        <v>40.0</v>
      </c>
      <c r="Y59" s="269">
        <v>55.0</v>
      </c>
      <c r="Z59" s="269">
        <v>53.0</v>
      </c>
      <c r="AA59" s="269">
        <v>92.0</v>
      </c>
      <c r="AB59" s="398">
        <v>1.0</v>
      </c>
      <c r="AC59" s="399">
        <v>2.0</v>
      </c>
      <c r="AD59" s="101">
        <f t="shared" si="8"/>
        <v>2</v>
      </c>
      <c r="AE59" s="101" t="str">
        <f t="shared" si="9"/>
        <v>1</v>
      </c>
      <c r="AF59" s="101" t="str">
        <f t="shared" si="10"/>
        <v>1</v>
      </c>
      <c r="AG59" s="113">
        <v>0.5</v>
      </c>
      <c r="AH59" s="101">
        <v>26.0</v>
      </c>
      <c r="AI59" s="101">
        <f t="shared" si="11"/>
        <v>102</v>
      </c>
      <c r="AJ59" s="398">
        <v>2.0</v>
      </c>
      <c r="AK59" s="101">
        <f t="shared" si="12"/>
        <v>52</v>
      </c>
      <c r="AL59" s="101">
        <f t="shared" si="13"/>
        <v>104</v>
      </c>
      <c r="AM59" s="101">
        <f t="shared" si="14"/>
        <v>104</v>
      </c>
      <c r="AN59" s="101">
        <f t="shared" si="15"/>
        <v>22</v>
      </c>
      <c r="AO59" s="400">
        <f t="shared" si="16"/>
        <v>8</v>
      </c>
      <c r="AP59" s="101">
        <f t="shared" si="17"/>
        <v>8</v>
      </c>
      <c r="AQ59" s="101">
        <f t="shared" si="18"/>
        <v>8</v>
      </c>
      <c r="AR59" s="269">
        <v>1811058.0</v>
      </c>
      <c r="AS59" s="401">
        <f t="shared" si="19"/>
        <v>6345.216</v>
      </c>
      <c r="AT59" s="270"/>
    </row>
    <row r="60" ht="14.25" customHeight="1">
      <c r="A60" s="269" t="s">
        <v>179</v>
      </c>
      <c r="B60" s="269" t="s">
        <v>183</v>
      </c>
      <c r="C60" s="269">
        <v>1811059.0</v>
      </c>
      <c r="D60" s="269" t="s">
        <v>547</v>
      </c>
      <c r="E60" s="269" t="s">
        <v>479</v>
      </c>
      <c r="F60" s="269" t="s">
        <v>509</v>
      </c>
      <c r="G60" s="269" t="s">
        <v>117</v>
      </c>
      <c r="H60" s="269" t="s">
        <v>127</v>
      </c>
      <c r="I60" s="269" t="s">
        <v>546</v>
      </c>
      <c r="J60" s="269" t="s">
        <v>111</v>
      </c>
      <c r="K60" s="269"/>
      <c r="L60" s="395">
        <v>715805.58</v>
      </c>
      <c r="M60" s="50">
        <v>13665.315999999999</v>
      </c>
      <c r="N60" s="395">
        <f t="shared" si="1"/>
        <v>52.38119484</v>
      </c>
      <c r="O60" s="396">
        <v>273209.1648000001</v>
      </c>
      <c r="P60" s="396">
        <v>62391.51600000001</v>
      </c>
      <c r="Q60" s="396">
        <f t="shared" si="2"/>
        <v>335600.6808</v>
      </c>
      <c r="R60" s="395">
        <f>'Complete Product Info'!T60</f>
        <v>0.01907123382</v>
      </c>
      <c r="S60" s="396">
        <f t="shared" si="3"/>
        <v>335600.6999</v>
      </c>
      <c r="T60" s="395">
        <f t="shared" si="4"/>
        <v>24.55857588</v>
      </c>
      <c r="U60" s="395">
        <f t="shared" si="5"/>
        <v>380204.8801</v>
      </c>
      <c r="V60" s="395">
        <f t="shared" si="6"/>
        <v>27.82261897</v>
      </c>
      <c r="W60" s="397">
        <f t="shared" si="7"/>
        <v>0.5311566307</v>
      </c>
      <c r="X60" s="269">
        <v>42.0</v>
      </c>
      <c r="Y60" s="269">
        <v>55.0</v>
      </c>
      <c r="Z60" s="269">
        <v>53.0</v>
      </c>
      <c r="AA60" s="269">
        <v>92.0</v>
      </c>
      <c r="AB60" s="398">
        <v>1.0</v>
      </c>
      <c r="AC60" s="399">
        <v>2.0</v>
      </c>
      <c r="AD60" s="101">
        <f t="shared" si="8"/>
        <v>2</v>
      </c>
      <c r="AE60" s="101" t="str">
        <f t="shared" si="9"/>
        <v>1</v>
      </c>
      <c r="AF60" s="101" t="str">
        <f t="shared" si="10"/>
        <v>1</v>
      </c>
      <c r="AG60" s="113">
        <v>0.5</v>
      </c>
      <c r="AH60" s="101">
        <v>26.0</v>
      </c>
      <c r="AI60" s="101">
        <f t="shared" si="11"/>
        <v>102</v>
      </c>
      <c r="AJ60" s="398">
        <v>2.0</v>
      </c>
      <c r="AK60" s="101">
        <f t="shared" si="12"/>
        <v>52</v>
      </c>
      <c r="AL60" s="101">
        <f t="shared" si="13"/>
        <v>104</v>
      </c>
      <c r="AM60" s="101">
        <f t="shared" si="14"/>
        <v>104</v>
      </c>
      <c r="AN60" s="101">
        <f t="shared" si="15"/>
        <v>132</v>
      </c>
      <c r="AO60" s="400">
        <f t="shared" si="16"/>
        <v>44</v>
      </c>
      <c r="AP60" s="101">
        <f t="shared" si="17"/>
        <v>44</v>
      </c>
      <c r="AQ60" s="101">
        <f t="shared" si="18"/>
        <v>44</v>
      </c>
      <c r="AR60" s="269">
        <v>1811059.0</v>
      </c>
      <c r="AS60" s="401">
        <f t="shared" si="19"/>
        <v>34898.688</v>
      </c>
      <c r="AT60" s="270"/>
    </row>
    <row r="61" ht="14.25" customHeight="1">
      <c r="A61" s="269" t="s">
        <v>179</v>
      </c>
      <c r="B61" s="269" t="s">
        <v>184</v>
      </c>
      <c r="C61" s="269">
        <v>1811060.0</v>
      </c>
      <c r="D61" s="269" t="s">
        <v>547</v>
      </c>
      <c r="E61" s="269" t="s">
        <v>479</v>
      </c>
      <c r="F61" s="269" t="s">
        <v>509</v>
      </c>
      <c r="G61" s="269" t="s">
        <v>117</v>
      </c>
      <c r="H61" s="269" t="s">
        <v>127</v>
      </c>
      <c r="I61" s="269" t="s">
        <v>546</v>
      </c>
      <c r="J61" s="269" t="s">
        <v>111</v>
      </c>
      <c r="K61" s="269"/>
      <c r="L61" s="395">
        <v>812827.494</v>
      </c>
      <c r="M61" s="50">
        <v>15243.134999999998</v>
      </c>
      <c r="N61" s="395">
        <f t="shared" si="1"/>
        <v>53.32416816</v>
      </c>
      <c r="O61" s="396">
        <v>270279.3984</v>
      </c>
      <c r="P61" s="396">
        <v>71089.11260000001</v>
      </c>
      <c r="Q61" s="396">
        <f t="shared" si="2"/>
        <v>341368.511</v>
      </c>
      <c r="R61" s="395">
        <f>'Complete Product Info'!T61</f>
        <v>0.01939900323</v>
      </c>
      <c r="S61" s="396">
        <f t="shared" si="3"/>
        <v>341368.5304</v>
      </c>
      <c r="T61" s="395">
        <f t="shared" si="4"/>
        <v>22.39490304</v>
      </c>
      <c r="U61" s="395">
        <f t="shared" si="5"/>
        <v>471458.9636</v>
      </c>
      <c r="V61" s="395">
        <f t="shared" si="6"/>
        <v>30.92926512</v>
      </c>
      <c r="W61" s="397">
        <f t="shared" si="7"/>
        <v>0.5800233962</v>
      </c>
      <c r="X61" s="269">
        <v>44.0</v>
      </c>
      <c r="Y61" s="269">
        <v>55.0</v>
      </c>
      <c r="Z61" s="269">
        <v>53.0</v>
      </c>
      <c r="AA61" s="269">
        <v>92.0</v>
      </c>
      <c r="AB61" s="398">
        <v>1.0</v>
      </c>
      <c r="AC61" s="399">
        <v>2.0</v>
      </c>
      <c r="AD61" s="101">
        <f t="shared" si="8"/>
        <v>2</v>
      </c>
      <c r="AE61" s="101" t="str">
        <f t="shared" si="9"/>
        <v>1</v>
      </c>
      <c r="AF61" s="101" t="str">
        <f t="shared" si="10"/>
        <v>1</v>
      </c>
      <c r="AG61" s="113">
        <v>0.5</v>
      </c>
      <c r="AH61" s="101">
        <v>26.0</v>
      </c>
      <c r="AI61" s="101">
        <f t="shared" si="11"/>
        <v>102</v>
      </c>
      <c r="AJ61" s="398">
        <v>2.0</v>
      </c>
      <c r="AK61" s="101">
        <f t="shared" si="12"/>
        <v>52</v>
      </c>
      <c r="AL61" s="101">
        <f t="shared" si="13"/>
        <v>104</v>
      </c>
      <c r="AM61" s="101">
        <f t="shared" si="14"/>
        <v>104</v>
      </c>
      <c r="AN61" s="101">
        <f t="shared" si="15"/>
        <v>147</v>
      </c>
      <c r="AO61" s="400">
        <f t="shared" si="16"/>
        <v>49</v>
      </c>
      <c r="AP61" s="101">
        <f t="shared" si="17"/>
        <v>49</v>
      </c>
      <c r="AQ61" s="101">
        <f t="shared" si="18"/>
        <v>49</v>
      </c>
      <c r="AR61" s="269">
        <v>1811060.0</v>
      </c>
      <c r="AS61" s="401">
        <f t="shared" si="19"/>
        <v>38864.448</v>
      </c>
      <c r="AT61" s="270"/>
    </row>
    <row r="62" ht="14.25" customHeight="1">
      <c r="A62" s="269" t="s">
        <v>179</v>
      </c>
      <c r="B62" s="269" t="s">
        <v>185</v>
      </c>
      <c r="C62" s="269">
        <v>1811061.0</v>
      </c>
      <c r="D62" s="269" t="s">
        <v>547</v>
      </c>
      <c r="E62" s="269" t="s">
        <v>479</v>
      </c>
      <c r="F62" s="269" t="s">
        <v>509</v>
      </c>
      <c r="G62" s="269" t="s">
        <v>117</v>
      </c>
      <c r="H62" s="269" t="s">
        <v>522</v>
      </c>
      <c r="I62" s="269" t="s">
        <v>544</v>
      </c>
      <c r="J62" s="269" t="s">
        <v>111</v>
      </c>
      <c r="K62" s="269" t="s">
        <v>106</v>
      </c>
      <c r="L62" s="395">
        <v>372461.27499999997</v>
      </c>
      <c r="M62" s="50">
        <v>6273.420999999999</v>
      </c>
      <c r="N62" s="395">
        <f t="shared" si="1"/>
        <v>59.3713183</v>
      </c>
      <c r="O62" s="396">
        <v>114569.62</v>
      </c>
      <c r="P62" s="396">
        <v>31657.395000000004</v>
      </c>
      <c r="Q62" s="396">
        <f t="shared" si="2"/>
        <v>146227.015</v>
      </c>
      <c r="R62" s="395">
        <f>'Complete Product Info'!T62</f>
        <v>0.00830966608</v>
      </c>
      <c r="S62" s="396">
        <f t="shared" si="3"/>
        <v>146227.0233</v>
      </c>
      <c r="T62" s="395">
        <f t="shared" si="4"/>
        <v>23.3089766</v>
      </c>
      <c r="U62" s="395">
        <f t="shared" si="5"/>
        <v>226234.2517</v>
      </c>
      <c r="V62" s="395">
        <f t="shared" si="6"/>
        <v>36.06234169</v>
      </c>
      <c r="W62" s="397">
        <f t="shared" si="7"/>
        <v>0.6074034185</v>
      </c>
      <c r="X62" s="269">
        <v>47.0</v>
      </c>
      <c r="Y62" s="269">
        <v>55.0</v>
      </c>
      <c r="Z62" s="269">
        <v>53.0</v>
      </c>
      <c r="AA62" s="269">
        <v>92.0</v>
      </c>
      <c r="AB62" s="398">
        <v>1.0</v>
      </c>
      <c r="AC62" s="399">
        <v>2.0</v>
      </c>
      <c r="AD62" s="101">
        <f t="shared" si="8"/>
        <v>2</v>
      </c>
      <c r="AE62" s="101" t="str">
        <f t="shared" si="9"/>
        <v>1</v>
      </c>
      <c r="AF62" s="101" t="str">
        <f t="shared" si="10"/>
        <v>1</v>
      </c>
      <c r="AG62" s="113">
        <v>0.5</v>
      </c>
      <c r="AH62" s="101">
        <v>26.0</v>
      </c>
      <c r="AI62" s="101">
        <f t="shared" si="11"/>
        <v>102</v>
      </c>
      <c r="AJ62" s="398">
        <v>2.0</v>
      </c>
      <c r="AK62" s="101">
        <f t="shared" si="12"/>
        <v>52</v>
      </c>
      <c r="AL62" s="101">
        <f t="shared" si="13"/>
        <v>104</v>
      </c>
      <c r="AM62" s="101">
        <f t="shared" si="14"/>
        <v>104</v>
      </c>
      <c r="AN62" s="101">
        <f t="shared" si="15"/>
        <v>61</v>
      </c>
      <c r="AO62" s="400">
        <f t="shared" si="16"/>
        <v>21</v>
      </c>
      <c r="AP62" s="101">
        <f t="shared" si="17"/>
        <v>21</v>
      </c>
      <c r="AQ62" s="101">
        <f t="shared" si="18"/>
        <v>21</v>
      </c>
      <c r="AR62" s="269">
        <v>1811061.0</v>
      </c>
      <c r="AS62" s="401">
        <f t="shared" si="19"/>
        <v>16656.192</v>
      </c>
      <c r="AT62" s="270"/>
    </row>
    <row r="63" ht="14.25" customHeight="1">
      <c r="A63" s="269" t="s">
        <v>179</v>
      </c>
      <c r="B63" s="269" t="s">
        <v>186</v>
      </c>
      <c r="C63" s="269">
        <v>1811062.0</v>
      </c>
      <c r="D63" s="269" t="s">
        <v>110</v>
      </c>
      <c r="E63" s="269" t="s">
        <v>479</v>
      </c>
      <c r="F63" s="269" t="s">
        <v>509</v>
      </c>
      <c r="G63" s="269" t="s">
        <v>117</v>
      </c>
      <c r="H63" s="269" t="s">
        <v>141</v>
      </c>
      <c r="I63" s="269" t="s">
        <v>546</v>
      </c>
      <c r="J63" s="269" t="s">
        <v>111</v>
      </c>
      <c r="K63" s="269" t="s">
        <v>106</v>
      </c>
      <c r="L63" s="395">
        <v>2215020.4960000003</v>
      </c>
      <c r="M63" s="50">
        <v>38681.289899999996</v>
      </c>
      <c r="N63" s="395">
        <f t="shared" si="1"/>
        <v>57.26335657</v>
      </c>
      <c r="O63" s="396">
        <v>718520.2640000001</v>
      </c>
      <c r="P63" s="396">
        <v>190975.12280000004</v>
      </c>
      <c r="Q63" s="396">
        <f t="shared" si="2"/>
        <v>909495.3868</v>
      </c>
      <c r="R63" s="395">
        <f>'Complete Product Info'!T63</f>
        <v>0.0516840405</v>
      </c>
      <c r="S63" s="396">
        <f t="shared" si="3"/>
        <v>909495.4385</v>
      </c>
      <c r="T63" s="395">
        <f t="shared" si="4"/>
        <v>23.51254161</v>
      </c>
      <c r="U63" s="395">
        <f t="shared" si="5"/>
        <v>1305525.058</v>
      </c>
      <c r="V63" s="395">
        <f t="shared" si="6"/>
        <v>33.75081495</v>
      </c>
      <c r="W63" s="397">
        <f t="shared" si="7"/>
        <v>0.589396378</v>
      </c>
      <c r="X63" s="269">
        <v>37.0</v>
      </c>
      <c r="Y63" s="269">
        <v>55.0</v>
      </c>
      <c r="Z63" s="269">
        <v>53.0</v>
      </c>
      <c r="AA63" s="269">
        <v>92.0</v>
      </c>
      <c r="AB63" s="398">
        <v>1.0</v>
      </c>
      <c r="AC63" s="399">
        <v>2.0</v>
      </c>
      <c r="AD63" s="101">
        <f t="shared" si="8"/>
        <v>2</v>
      </c>
      <c r="AE63" s="101" t="str">
        <f t="shared" si="9"/>
        <v>1</v>
      </c>
      <c r="AF63" s="101" t="str">
        <f t="shared" si="10"/>
        <v>1</v>
      </c>
      <c r="AG63" s="113">
        <v>0.5</v>
      </c>
      <c r="AH63" s="101">
        <v>26.0</v>
      </c>
      <c r="AI63" s="101">
        <f t="shared" si="11"/>
        <v>102</v>
      </c>
      <c r="AJ63" s="398">
        <v>2.0</v>
      </c>
      <c r="AK63" s="101">
        <f t="shared" si="12"/>
        <v>52</v>
      </c>
      <c r="AL63" s="101">
        <f t="shared" si="13"/>
        <v>104</v>
      </c>
      <c r="AM63" s="101">
        <f t="shared" si="14"/>
        <v>104</v>
      </c>
      <c r="AN63" s="101">
        <f t="shared" si="15"/>
        <v>372</v>
      </c>
      <c r="AO63" s="400">
        <f t="shared" si="16"/>
        <v>0</v>
      </c>
      <c r="AP63" s="101">
        <f t="shared" si="17"/>
        <v>0</v>
      </c>
      <c r="AQ63" s="101">
        <f t="shared" si="18"/>
        <v>372</v>
      </c>
      <c r="AR63" s="269">
        <v>1811062.0</v>
      </c>
      <c r="AS63" s="401">
        <f t="shared" si="19"/>
        <v>131134.464</v>
      </c>
      <c r="AT63" s="270"/>
    </row>
    <row r="64" ht="14.25" customHeight="1">
      <c r="A64" s="269" t="s">
        <v>179</v>
      </c>
      <c r="B64" s="269" t="s">
        <v>187</v>
      </c>
      <c r="C64" s="269">
        <v>1811063.0</v>
      </c>
      <c r="D64" s="269" t="s">
        <v>188</v>
      </c>
      <c r="E64" s="269" t="s">
        <v>479</v>
      </c>
      <c r="F64" s="269" t="s">
        <v>509</v>
      </c>
      <c r="G64" s="269" t="s">
        <v>117</v>
      </c>
      <c r="H64" s="269" t="s">
        <v>141</v>
      </c>
      <c r="I64" s="269" t="s">
        <v>546</v>
      </c>
      <c r="J64" s="269" t="s">
        <v>111</v>
      </c>
      <c r="K64" s="269" t="s">
        <v>106</v>
      </c>
      <c r="L64" s="395">
        <v>1031681.6719999999</v>
      </c>
      <c r="M64" s="50">
        <v>15552.167399999998</v>
      </c>
      <c r="N64" s="395">
        <f t="shared" si="1"/>
        <v>66.33684203</v>
      </c>
      <c r="O64" s="396">
        <v>320292.9136</v>
      </c>
      <c r="P64" s="396">
        <v>83375.21720000001</v>
      </c>
      <c r="Q64" s="396">
        <f t="shared" si="2"/>
        <v>403668.1308</v>
      </c>
      <c r="R64" s="395">
        <f>'Complete Product Info'!T64</f>
        <v>0.02293931374</v>
      </c>
      <c r="S64" s="396">
        <f t="shared" si="3"/>
        <v>403668.1537</v>
      </c>
      <c r="T64" s="395">
        <f t="shared" si="4"/>
        <v>25.95574902</v>
      </c>
      <c r="U64" s="395">
        <f t="shared" si="5"/>
        <v>628013.5183</v>
      </c>
      <c r="V64" s="395">
        <f t="shared" si="6"/>
        <v>40.38109301</v>
      </c>
      <c r="W64" s="397">
        <f t="shared" si="7"/>
        <v>0.6087279975</v>
      </c>
      <c r="X64" s="269">
        <v>37.0</v>
      </c>
      <c r="Y64" s="269">
        <v>55.0</v>
      </c>
      <c r="Z64" s="269">
        <v>53.0</v>
      </c>
      <c r="AA64" s="269">
        <v>92.0</v>
      </c>
      <c r="AB64" s="398">
        <v>1.0</v>
      </c>
      <c r="AC64" s="399">
        <v>2.0</v>
      </c>
      <c r="AD64" s="101">
        <f t="shared" si="8"/>
        <v>2</v>
      </c>
      <c r="AE64" s="101" t="str">
        <f t="shared" si="9"/>
        <v>1</v>
      </c>
      <c r="AF64" s="101" t="str">
        <f t="shared" si="10"/>
        <v>1</v>
      </c>
      <c r="AG64" s="113">
        <v>0.5</v>
      </c>
      <c r="AH64" s="101">
        <v>26.0</v>
      </c>
      <c r="AI64" s="101">
        <f t="shared" si="11"/>
        <v>102</v>
      </c>
      <c r="AJ64" s="398">
        <v>2.0</v>
      </c>
      <c r="AK64" s="101">
        <f t="shared" si="12"/>
        <v>52</v>
      </c>
      <c r="AL64" s="101">
        <f t="shared" si="13"/>
        <v>104</v>
      </c>
      <c r="AM64" s="101">
        <f t="shared" si="14"/>
        <v>104</v>
      </c>
      <c r="AN64" s="101">
        <f t="shared" si="15"/>
        <v>150</v>
      </c>
      <c r="AO64" s="400">
        <f t="shared" si="16"/>
        <v>150</v>
      </c>
      <c r="AP64" s="101">
        <f t="shared" si="17"/>
        <v>0</v>
      </c>
      <c r="AQ64" s="101">
        <f t="shared" si="18"/>
        <v>0</v>
      </c>
      <c r="AR64" s="269">
        <v>1811063.0</v>
      </c>
      <c r="AS64" s="401">
        <f t="shared" si="19"/>
        <v>26438.4</v>
      </c>
      <c r="AT64" s="270"/>
    </row>
    <row r="65" ht="14.25" customHeight="1">
      <c r="A65" s="269" t="s">
        <v>179</v>
      </c>
      <c r="B65" s="269" t="s">
        <v>189</v>
      </c>
      <c r="C65" s="269">
        <v>1811064.0</v>
      </c>
      <c r="D65" s="269" t="s">
        <v>190</v>
      </c>
      <c r="E65" s="269" t="s">
        <v>479</v>
      </c>
      <c r="F65" s="269" t="s">
        <v>509</v>
      </c>
      <c r="G65" s="269" t="s">
        <v>117</v>
      </c>
      <c r="H65" s="269" t="s">
        <v>141</v>
      </c>
      <c r="I65" s="269" t="s">
        <v>546</v>
      </c>
      <c r="J65" s="269" t="s">
        <v>111</v>
      </c>
      <c r="K65" s="269" t="s">
        <v>108</v>
      </c>
      <c r="L65" s="395">
        <v>313253.27599999995</v>
      </c>
      <c r="M65" s="50">
        <v>4270.2699999999995</v>
      </c>
      <c r="N65" s="395">
        <f t="shared" si="1"/>
        <v>73.35678447</v>
      </c>
      <c r="O65" s="396">
        <v>115007.69280000002</v>
      </c>
      <c r="P65" s="396">
        <v>27342.5152</v>
      </c>
      <c r="Q65" s="396">
        <f t="shared" si="2"/>
        <v>142350.208</v>
      </c>
      <c r="R65" s="395">
        <f>'Complete Product Info'!T65</f>
        <v>0.008089358146</v>
      </c>
      <c r="S65" s="396">
        <f t="shared" si="3"/>
        <v>142350.2161</v>
      </c>
      <c r="T65" s="395">
        <f t="shared" si="4"/>
        <v>33.3351793</v>
      </c>
      <c r="U65" s="395">
        <f t="shared" si="5"/>
        <v>170903.0599</v>
      </c>
      <c r="V65" s="395">
        <f t="shared" si="6"/>
        <v>40.02160517</v>
      </c>
      <c r="W65" s="397">
        <f t="shared" si="7"/>
        <v>0.5455746931</v>
      </c>
      <c r="X65" s="269">
        <v>37.0</v>
      </c>
      <c r="Y65" s="269">
        <v>55.0</v>
      </c>
      <c r="Z65" s="269">
        <v>53.0</v>
      </c>
      <c r="AA65" s="269">
        <v>92.0</v>
      </c>
      <c r="AB65" s="398">
        <v>1.0</v>
      </c>
      <c r="AC65" s="399">
        <v>2.0</v>
      </c>
      <c r="AD65" s="101">
        <f t="shared" si="8"/>
        <v>2</v>
      </c>
      <c r="AE65" s="101" t="str">
        <f t="shared" si="9"/>
        <v>1</v>
      </c>
      <c r="AF65" s="101" t="str">
        <f t="shared" si="10"/>
        <v>1</v>
      </c>
      <c r="AG65" s="113">
        <v>0.5</v>
      </c>
      <c r="AH65" s="101">
        <v>26.0</v>
      </c>
      <c r="AI65" s="101">
        <f t="shared" si="11"/>
        <v>102</v>
      </c>
      <c r="AJ65" s="398">
        <v>2.0</v>
      </c>
      <c r="AK65" s="101">
        <f t="shared" si="12"/>
        <v>52</v>
      </c>
      <c r="AL65" s="101">
        <f t="shared" si="13"/>
        <v>104</v>
      </c>
      <c r="AM65" s="101">
        <f t="shared" si="14"/>
        <v>104</v>
      </c>
      <c r="AN65" s="101">
        <f t="shared" si="15"/>
        <v>42</v>
      </c>
      <c r="AO65" s="400">
        <f t="shared" si="16"/>
        <v>0</v>
      </c>
      <c r="AP65" s="101">
        <f t="shared" si="17"/>
        <v>42</v>
      </c>
      <c r="AQ65" s="101">
        <f t="shared" si="18"/>
        <v>0</v>
      </c>
      <c r="AR65" s="269">
        <v>1811064.0</v>
      </c>
      <c r="AS65" s="401">
        <f t="shared" si="19"/>
        <v>11104.128</v>
      </c>
      <c r="AT65" s="270"/>
    </row>
    <row r="66" ht="14.25" customHeight="1">
      <c r="A66" s="269" t="s">
        <v>179</v>
      </c>
      <c r="B66" s="269" t="s">
        <v>191</v>
      </c>
      <c r="C66" s="269">
        <v>1811065.0</v>
      </c>
      <c r="D66" s="269" t="s">
        <v>188</v>
      </c>
      <c r="E66" s="269" t="s">
        <v>479</v>
      </c>
      <c r="F66" s="269" t="s">
        <v>509</v>
      </c>
      <c r="G66" s="269" t="s">
        <v>117</v>
      </c>
      <c r="H66" s="269" t="s">
        <v>141</v>
      </c>
      <c r="I66" s="269" t="s">
        <v>546</v>
      </c>
      <c r="J66" s="269" t="s">
        <v>111</v>
      </c>
      <c r="K66" s="269" t="s">
        <v>108</v>
      </c>
      <c r="L66" s="395">
        <v>227156.06199999998</v>
      </c>
      <c r="M66" s="50">
        <v>2979.0980999999997</v>
      </c>
      <c r="N66" s="395">
        <f t="shared" si="1"/>
        <v>76.24994357</v>
      </c>
      <c r="O66" s="396">
        <v>74750.60560000001</v>
      </c>
      <c r="P66" s="396">
        <v>19843.588600000003</v>
      </c>
      <c r="Q66" s="396">
        <f t="shared" si="2"/>
        <v>94594.1942</v>
      </c>
      <c r="R66" s="395">
        <f>'Complete Product Info'!T66</f>
        <v>0.005375519475</v>
      </c>
      <c r="S66" s="396">
        <f t="shared" si="3"/>
        <v>94594.19958</v>
      </c>
      <c r="T66" s="395">
        <f t="shared" si="4"/>
        <v>31.75262996</v>
      </c>
      <c r="U66" s="395">
        <f t="shared" si="5"/>
        <v>132561.8624</v>
      </c>
      <c r="V66" s="395">
        <f t="shared" si="6"/>
        <v>44.49731361</v>
      </c>
      <c r="W66" s="397">
        <f t="shared" si="7"/>
        <v>0.5835717579</v>
      </c>
      <c r="X66" s="269">
        <v>38.0</v>
      </c>
      <c r="Y66" s="269">
        <v>55.0</v>
      </c>
      <c r="Z66" s="269">
        <v>53.0</v>
      </c>
      <c r="AA66" s="269">
        <v>92.0</v>
      </c>
      <c r="AB66" s="398">
        <v>1.0</v>
      </c>
      <c r="AC66" s="399">
        <v>2.0</v>
      </c>
      <c r="AD66" s="101">
        <f t="shared" si="8"/>
        <v>2</v>
      </c>
      <c r="AE66" s="101" t="str">
        <f t="shared" si="9"/>
        <v>1</v>
      </c>
      <c r="AF66" s="101" t="str">
        <f t="shared" si="10"/>
        <v>1</v>
      </c>
      <c r="AG66" s="113">
        <v>0.5</v>
      </c>
      <c r="AH66" s="101">
        <v>26.0</v>
      </c>
      <c r="AI66" s="101">
        <f t="shared" si="11"/>
        <v>102</v>
      </c>
      <c r="AJ66" s="398">
        <v>2.0</v>
      </c>
      <c r="AK66" s="101">
        <f t="shared" si="12"/>
        <v>52</v>
      </c>
      <c r="AL66" s="101">
        <f t="shared" si="13"/>
        <v>104</v>
      </c>
      <c r="AM66" s="101">
        <f t="shared" si="14"/>
        <v>104</v>
      </c>
      <c r="AN66" s="101">
        <f t="shared" si="15"/>
        <v>29</v>
      </c>
      <c r="AO66" s="400">
        <f t="shared" si="16"/>
        <v>29</v>
      </c>
      <c r="AP66" s="101">
        <f t="shared" si="17"/>
        <v>0</v>
      </c>
      <c r="AQ66" s="101">
        <f t="shared" si="18"/>
        <v>0</v>
      </c>
      <c r="AR66" s="269">
        <v>1811065.0</v>
      </c>
      <c r="AS66" s="401">
        <f t="shared" si="19"/>
        <v>5111.424</v>
      </c>
      <c r="AT66" s="270"/>
    </row>
    <row r="67" ht="14.25" customHeight="1">
      <c r="A67" s="269" t="s">
        <v>179</v>
      </c>
      <c r="B67" s="269" t="s">
        <v>192</v>
      </c>
      <c r="C67" s="269">
        <v>1811066.0</v>
      </c>
      <c r="D67" s="269" t="s">
        <v>110</v>
      </c>
      <c r="E67" s="269" t="s">
        <v>479</v>
      </c>
      <c r="F67" s="269" t="s">
        <v>509</v>
      </c>
      <c r="G67" s="269" t="s">
        <v>117</v>
      </c>
      <c r="H67" s="269" t="s">
        <v>141</v>
      </c>
      <c r="I67" s="269" t="s">
        <v>546</v>
      </c>
      <c r="J67" s="269" t="s">
        <v>139</v>
      </c>
      <c r="K67" s="269" t="s">
        <v>108</v>
      </c>
      <c r="L67" s="395">
        <v>110544.336</v>
      </c>
      <c r="M67" s="50">
        <v>1540.1899999999998</v>
      </c>
      <c r="N67" s="395">
        <f t="shared" si="1"/>
        <v>71.77318123</v>
      </c>
      <c r="O67" s="396">
        <v>39837.79360000001</v>
      </c>
      <c r="P67" s="396">
        <v>10255.273600000002</v>
      </c>
      <c r="Q67" s="396">
        <f t="shared" si="2"/>
        <v>50093.0672</v>
      </c>
      <c r="R67" s="395">
        <f>'Complete Product Info'!T67</f>
        <v>0.00284664678</v>
      </c>
      <c r="S67" s="396">
        <f t="shared" si="3"/>
        <v>50093.07005</v>
      </c>
      <c r="T67" s="395">
        <f t="shared" si="4"/>
        <v>32.52395487</v>
      </c>
      <c r="U67" s="395">
        <f t="shared" si="5"/>
        <v>60451.26595</v>
      </c>
      <c r="V67" s="395">
        <f t="shared" si="6"/>
        <v>39.24922636</v>
      </c>
      <c r="W67" s="397">
        <f t="shared" si="7"/>
        <v>0.5468508667</v>
      </c>
      <c r="X67" s="269">
        <v>38.0</v>
      </c>
      <c r="Y67" s="269">
        <v>55.0</v>
      </c>
      <c r="Z67" s="269">
        <v>53.0</v>
      </c>
      <c r="AA67" s="269">
        <v>92.0</v>
      </c>
      <c r="AB67" s="398">
        <v>1.0</v>
      </c>
      <c r="AC67" s="399">
        <v>2.0</v>
      </c>
      <c r="AD67" s="101">
        <f t="shared" si="8"/>
        <v>2</v>
      </c>
      <c r="AE67" s="101" t="str">
        <f t="shared" si="9"/>
        <v>1</v>
      </c>
      <c r="AF67" s="101" t="str">
        <f t="shared" si="10"/>
        <v>1</v>
      </c>
      <c r="AG67" s="113">
        <v>0.5</v>
      </c>
      <c r="AH67" s="101">
        <v>26.0</v>
      </c>
      <c r="AI67" s="101">
        <f t="shared" si="11"/>
        <v>102</v>
      </c>
      <c r="AJ67" s="398">
        <v>2.0</v>
      </c>
      <c r="AK67" s="101">
        <f t="shared" si="12"/>
        <v>52</v>
      </c>
      <c r="AL67" s="101">
        <f t="shared" si="13"/>
        <v>104</v>
      </c>
      <c r="AM67" s="101">
        <f t="shared" si="14"/>
        <v>104</v>
      </c>
      <c r="AN67" s="101">
        <f t="shared" si="15"/>
        <v>15</v>
      </c>
      <c r="AO67" s="400">
        <f t="shared" si="16"/>
        <v>0</v>
      </c>
      <c r="AP67" s="101">
        <f t="shared" si="17"/>
        <v>0</v>
      </c>
      <c r="AQ67" s="101">
        <f t="shared" si="18"/>
        <v>15</v>
      </c>
      <c r="AR67" s="269">
        <v>1811066.0</v>
      </c>
      <c r="AS67" s="401">
        <f t="shared" si="19"/>
        <v>5287.68</v>
      </c>
      <c r="AT67" s="270"/>
    </row>
    <row r="68" ht="14.25" customHeight="1">
      <c r="A68" s="269" t="s">
        <v>179</v>
      </c>
      <c r="B68" s="269" t="s">
        <v>193</v>
      </c>
      <c r="C68" s="269">
        <v>1811067.0</v>
      </c>
      <c r="D68" s="269" t="s">
        <v>547</v>
      </c>
      <c r="E68" s="269" t="s">
        <v>479</v>
      </c>
      <c r="F68" s="269" t="s">
        <v>509</v>
      </c>
      <c r="G68" s="269" t="s">
        <v>117</v>
      </c>
      <c r="H68" s="269" t="s">
        <v>127</v>
      </c>
      <c r="I68" s="269" t="s">
        <v>546</v>
      </c>
      <c r="J68" s="269" t="s">
        <v>139</v>
      </c>
      <c r="K68" s="269" t="s">
        <v>194</v>
      </c>
      <c r="L68" s="395">
        <v>469021.44</v>
      </c>
      <c r="M68" s="50">
        <v>6512.6985</v>
      </c>
      <c r="N68" s="395">
        <f t="shared" si="1"/>
        <v>72.01645217</v>
      </c>
      <c r="O68" s="396">
        <v>149694.16000000003</v>
      </c>
      <c r="P68" s="396">
        <v>39787.13200000001</v>
      </c>
      <c r="Q68" s="396">
        <f t="shared" si="2"/>
        <v>189481.292</v>
      </c>
      <c r="R68" s="395">
        <f>'Complete Product Info'!T68</f>
        <v>0.01076768383</v>
      </c>
      <c r="S68" s="396">
        <f t="shared" si="3"/>
        <v>189481.3028</v>
      </c>
      <c r="T68" s="395">
        <f t="shared" si="4"/>
        <v>29.09413091</v>
      </c>
      <c r="U68" s="395">
        <f t="shared" si="5"/>
        <v>279540.1372</v>
      </c>
      <c r="V68" s="395">
        <f t="shared" si="6"/>
        <v>42.92232125</v>
      </c>
      <c r="W68" s="397">
        <f t="shared" si="7"/>
        <v>0.5960071617</v>
      </c>
      <c r="X68" s="269">
        <v>38.0</v>
      </c>
      <c r="Y68" s="269">
        <v>55.0</v>
      </c>
      <c r="Z68" s="269">
        <v>53.0</v>
      </c>
      <c r="AA68" s="269">
        <v>92.0</v>
      </c>
      <c r="AB68" s="398">
        <v>1.0</v>
      </c>
      <c r="AC68" s="399">
        <v>2.0</v>
      </c>
      <c r="AD68" s="101">
        <f t="shared" si="8"/>
        <v>2</v>
      </c>
      <c r="AE68" s="101" t="str">
        <f t="shared" si="9"/>
        <v>1</v>
      </c>
      <c r="AF68" s="101" t="str">
        <f t="shared" si="10"/>
        <v>1</v>
      </c>
      <c r="AG68" s="113">
        <v>0.5</v>
      </c>
      <c r="AH68" s="101">
        <v>26.0</v>
      </c>
      <c r="AI68" s="101">
        <f t="shared" si="11"/>
        <v>102</v>
      </c>
      <c r="AJ68" s="398">
        <v>2.0</v>
      </c>
      <c r="AK68" s="101">
        <f t="shared" si="12"/>
        <v>52</v>
      </c>
      <c r="AL68" s="101">
        <f t="shared" si="13"/>
        <v>104</v>
      </c>
      <c r="AM68" s="101">
        <f t="shared" si="14"/>
        <v>104</v>
      </c>
      <c r="AN68" s="101">
        <f t="shared" si="15"/>
        <v>63</v>
      </c>
      <c r="AO68" s="400">
        <f t="shared" si="16"/>
        <v>21</v>
      </c>
      <c r="AP68" s="101">
        <f t="shared" si="17"/>
        <v>21</v>
      </c>
      <c r="AQ68" s="101">
        <f t="shared" si="18"/>
        <v>21</v>
      </c>
      <c r="AR68" s="269">
        <v>1811067.0</v>
      </c>
      <c r="AS68" s="401">
        <f t="shared" si="19"/>
        <v>16656.192</v>
      </c>
      <c r="AT68" s="270"/>
    </row>
    <row r="69" ht="14.25" customHeight="1">
      <c r="A69" s="269" t="s">
        <v>179</v>
      </c>
      <c r="B69" s="269" t="s">
        <v>195</v>
      </c>
      <c r="C69" s="269">
        <v>1811068.0</v>
      </c>
      <c r="D69" s="269" t="s">
        <v>547</v>
      </c>
      <c r="E69" s="269" t="s">
        <v>479</v>
      </c>
      <c r="F69" s="269" t="s">
        <v>509</v>
      </c>
      <c r="G69" s="269" t="s">
        <v>117</v>
      </c>
      <c r="H69" s="269" t="s">
        <v>127</v>
      </c>
      <c r="I69" s="269" t="s">
        <v>546</v>
      </c>
      <c r="J69" s="269" t="s">
        <v>139</v>
      </c>
      <c r="K69" s="269" t="s">
        <v>112</v>
      </c>
      <c r="L69" s="395">
        <v>349042.266</v>
      </c>
      <c r="M69" s="50">
        <v>6216.9436</v>
      </c>
      <c r="N69" s="395">
        <f t="shared" si="1"/>
        <v>56.14370798</v>
      </c>
      <c r="O69" s="396">
        <v>182139.1176</v>
      </c>
      <c r="P69" s="396">
        <v>45534.7794</v>
      </c>
      <c r="Q69" s="396">
        <f t="shared" si="2"/>
        <v>227673.897</v>
      </c>
      <c r="R69" s="395">
        <f>'Complete Product Info'!T69</f>
        <v>0.01293806113</v>
      </c>
      <c r="S69" s="396">
        <f t="shared" si="3"/>
        <v>227673.9099</v>
      </c>
      <c r="T69" s="395">
        <f t="shared" si="4"/>
        <v>36.62151768</v>
      </c>
      <c r="U69" s="395">
        <f t="shared" si="5"/>
        <v>121368.3561</v>
      </c>
      <c r="V69" s="395">
        <f t="shared" si="6"/>
        <v>19.5221903</v>
      </c>
      <c r="W69" s="397">
        <f t="shared" si="7"/>
        <v>0.3477182218</v>
      </c>
      <c r="X69" s="269">
        <v>40.0</v>
      </c>
      <c r="Y69" s="269">
        <v>55.0</v>
      </c>
      <c r="Z69" s="269">
        <v>53.0</v>
      </c>
      <c r="AA69" s="269">
        <v>92.0</v>
      </c>
      <c r="AB69" s="398">
        <v>1.0</v>
      </c>
      <c r="AC69" s="399">
        <v>2.0</v>
      </c>
      <c r="AD69" s="101">
        <f t="shared" si="8"/>
        <v>2</v>
      </c>
      <c r="AE69" s="101" t="str">
        <f t="shared" si="9"/>
        <v>1</v>
      </c>
      <c r="AF69" s="101" t="str">
        <f t="shared" si="10"/>
        <v>1</v>
      </c>
      <c r="AG69" s="113">
        <v>0.5</v>
      </c>
      <c r="AH69" s="101">
        <v>26.0</v>
      </c>
      <c r="AI69" s="101">
        <f t="shared" si="11"/>
        <v>102</v>
      </c>
      <c r="AJ69" s="398">
        <v>2.0</v>
      </c>
      <c r="AK69" s="101">
        <f t="shared" si="12"/>
        <v>52</v>
      </c>
      <c r="AL69" s="101">
        <f t="shared" si="13"/>
        <v>104</v>
      </c>
      <c r="AM69" s="101">
        <f t="shared" si="14"/>
        <v>104</v>
      </c>
      <c r="AN69" s="101">
        <f t="shared" si="15"/>
        <v>60</v>
      </c>
      <c r="AO69" s="400">
        <f t="shared" si="16"/>
        <v>20</v>
      </c>
      <c r="AP69" s="101">
        <f t="shared" si="17"/>
        <v>20</v>
      </c>
      <c r="AQ69" s="101">
        <f t="shared" si="18"/>
        <v>20</v>
      </c>
      <c r="AR69" s="269">
        <v>1811068.0</v>
      </c>
      <c r="AS69" s="401">
        <f t="shared" si="19"/>
        <v>15863.04</v>
      </c>
      <c r="AT69" s="270"/>
    </row>
    <row r="70" ht="14.25" customHeight="1">
      <c r="A70" s="269" t="s">
        <v>179</v>
      </c>
      <c r="B70" s="269" t="s">
        <v>196</v>
      </c>
      <c r="C70" s="269">
        <v>1811069.0</v>
      </c>
      <c r="D70" s="269" t="s">
        <v>547</v>
      </c>
      <c r="E70" s="269" t="s">
        <v>479</v>
      </c>
      <c r="F70" s="269" t="s">
        <v>509</v>
      </c>
      <c r="G70" s="269" t="s">
        <v>117</v>
      </c>
      <c r="H70" s="269" t="s">
        <v>127</v>
      </c>
      <c r="I70" s="269" t="s">
        <v>546</v>
      </c>
      <c r="J70" s="269" t="s">
        <v>139</v>
      </c>
      <c r="K70" s="269" t="s">
        <v>112</v>
      </c>
      <c r="L70" s="395">
        <v>911098.981</v>
      </c>
      <c r="M70" s="50">
        <v>12278.647799999999</v>
      </c>
      <c r="N70" s="395">
        <f t="shared" si="1"/>
        <v>74.20189876</v>
      </c>
      <c r="O70" s="396">
        <v>345687.76</v>
      </c>
      <c r="P70" s="396">
        <v>89878.81760000001</v>
      </c>
      <c r="Q70" s="396">
        <f t="shared" si="2"/>
        <v>435566.5776</v>
      </c>
      <c r="R70" s="395">
        <f>'Complete Product Info'!T70</f>
        <v>0.0247520119</v>
      </c>
      <c r="S70" s="396">
        <f t="shared" si="3"/>
        <v>435566.6024</v>
      </c>
      <c r="T70" s="395">
        <f t="shared" si="4"/>
        <v>35.47349915</v>
      </c>
      <c r="U70" s="395">
        <f t="shared" si="5"/>
        <v>475532.3786</v>
      </c>
      <c r="V70" s="395">
        <f t="shared" si="6"/>
        <v>38.72839961</v>
      </c>
      <c r="W70" s="397">
        <f t="shared" si="7"/>
        <v>0.5219327302</v>
      </c>
      <c r="X70" s="269">
        <v>42.0</v>
      </c>
      <c r="Y70" s="269">
        <v>55.0</v>
      </c>
      <c r="Z70" s="269">
        <v>53.0</v>
      </c>
      <c r="AA70" s="269">
        <v>92.0</v>
      </c>
      <c r="AB70" s="398">
        <v>1.0</v>
      </c>
      <c r="AC70" s="399">
        <v>2.0</v>
      </c>
      <c r="AD70" s="101">
        <f t="shared" si="8"/>
        <v>2</v>
      </c>
      <c r="AE70" s="101" t="str">
        <f t="shared" si="9"/>
        <v>1</v>
      </c>
      <c r="AF70" s="101" t="str">
        <f t="shared" si="10"/>
        <v>1</v>
      </c>
      <c r="AG70" s="113">
        <v>0.5</v>
      </c>
      <c r="AH70" s="101">
        <v>26.0</v>
      </c>
      <c r="AI70" s="101">
        <f t="shared" si="11"/>
        <v>102</v>
      </c>
      <c r="AJ70" s="398">
        <v>2.0</v>
      </c>
      <c r="AK70" s="101">
        <f t="shared" si="12"/>
        <v>52</v>
      </c>
      <c r="AL70" s="101">
        <f t="shared" si="13"/>
        <v>104</v>
      </c>
      <c r="AM70" s="101">
        <f t="shared" si="14"/>
        <v>104</v>
      </c>
      <c r="AN70" s="101">
        <f t="shared" si="15"/>
        <v>119</v>
      </c>
      <c r="AO70" s="400">
        <f t="shared" si="16"/>
        <v>40</v>
      </c>
      <c r="AP70" s="101">
        <f t="shared" si="17"/>
        <v>40</v>
      </c>
      <c r="AQ70" s="101">
        <f t="shared" si="18"/>
        <v>40</v>
      </c>
      <c r="AR70" s="269">
        <v>1811069.0</v>
      </c>
      <c r="AS70" s="401">
        <f t="shared" si="19"/>
        <v>31726.08</v>
      </c>
      <c r="AT70" s="270"/>
    </row>
    <row r="71" ht="14.25" customHeight="1">
      <c r="A71" s="269" t="s">
        <v>179</v>
      </c>
      <c r="B71" s="269" t="s">
        <v>197</v>
      </c>
      <c r="C71" s="269">
        <v>1811070.0</v>
      </c>
      <c r="D71" s="269" t="s">
        <v>188</v>
      </c>
      <c r="E71" s="269" t="s">
        <v>479</v>
      </c>
      <c r="F71" s="269" t="s">
        <v>509</v>
      </c>
      <c r="G71" s="269" t="s">
        <v>117</v>
      </c>
      <c r="H71" s="269" t="s">
        <v>141</v>
      </c>
      <c r="I71" s="269" t="s">
        <v>546</v>
      </c>
      <c r="J71" s="269" t="s">
        <v>139</v>
      </c>
      <c r="K71" s="269"/>
      <c r="L71" s="395">
        <v>375266.535</v>
      </c>
      <c r="M71" s="50">
        <v>4487.433399999999</v>
      </c>
      <c r="N71" s="395">
        <f t="shared" si="1"/>
        <v>83.62609571</v>
      </c>
      <c r="O71" s="396">
        <v>121052.43920000002</v>
      </c>
      <c r="P71" s="396">
        <v>27912.577</v>
      </c>
      <c r="Q71" s="396">
        <f t="shared" si="2"/>
        <v>148965.0162</v>
      </c>
      <c r="R71" s="395">
        <f>'Complete Product Info'!T71</f>
        <v>0.008465258914</v>
      </c>
      <c r="S71" s="396">
        <f t="shared" si="3"/>
        <v>148965.0247</v>
      </c>
      <c r="T71" s="395">
        <f t="shared" si="4"/>
        <v>33.19604134</v>
      </c>
      <c r="U71" s="395">
        <f t="shared" si="5"/>
        <v>226301.5103</v>
      </c>
      <c r="V71" s="395">
        <f t="shared" si="6"/>
        <v>50.43005437</v>
      </c>
      <c r="W71" s="397">
        <f t="shared" si="7"/>
        <v>0.603042076</v>
      </c>
      <c r="X71" s="269">
        <v>37.0</v>
      </c>
      <c r="Y71" s="269">
        <v>55.0</v>
      </c>
      <c r="Z71" s="269">
        <v>53.0</v>
      </c>
      <c r="AA71" s="269">
        <v>92.0</v>
      </c>
      <c r="AB71" s="398">
        <v>1.0</v>
      </c>
      <c r="AC71" s="399">
        <v>2.0</v>
      </c>
      <c r="AD71" s="101">
        <f t="shared" si="8"/>
        <v>2</v>
      </c>
      <c r="AE71" s="101" t="str">
        <f t="shared" si="9"/>
        <v>1</v>
      </c>
      <c r="AF71" s="101" t="str">
        <f t="shared" si="10"/>
        <v>1</v>
      </c>
      <c r="AG71" s="113">
        <v>0.5</v>
      </c>
      <c r="AH71" s="101">
        <v>26.0</v>
      </c>
      <c r="AI71" s="101">
        <f t="shared" si="11"/>
        <v>102</v>
      </c>
      <c r="AJ71" s="398">
        <v>2.0</v>
      </c>
      <c r="AK71" s="101">
        <f t="shared" si="12"/>
        <v>52</v>
      </c>
      <c r="AL71" s="101">
        <f t="shared" si="13"/>
        <v>104</v>
      </c>
      <c r="AM71" s="101">
        <f t="shared" si="14"/>
        <v>104</v>
      </c>
      <c r="AN71" s="101">
        <f t="shared" si="15"/>
        <v>44</v>
      </c>
      <c r="AO71" s="400">
        <f t="shared" si="16"/>
        <v>44</v>
      </c>
      <c r="AP71" s="101">
        <f t="shared" si="17"/>
        <v>0</v>
      </c>
      <c r="AQ71" s="101">
        <f t="shared" si="18"/>
        <v>0</v>
      </c>
      <c r="AR71" s="269">
        <v>1811070.0</v>
      </c>
      <c r="AS71" s="401">
        <f t="shared" si="19"/>
        <v>7755.264</v>
      </c>
      <c r="AT71" s="270"/>
    </row>
    <row r="72" ht="14.25" customHeight="1">
      <c r="A72" s="269" t="s">
        <v>179</v>
      </c>
      <c r="B72" s="269" t="s">
        <v>198</v>
      </c>
      <c r="C72" s="269">
        <v>1811071.0</v>
      </c>
      <c r="D72" s="269" t="s">
        <v>190</v>
      </c>
      <c r="E72" s="269" t="s">
        <v>479</v>
      </c>
      <c r="F72" s="269" t="s">
        <v>509</v>
      </c>
      <c r="G72" s="269" t="s">
        <v>117</v>
      </c>
      <c r="H72" s="269" t="s">
        <v>141</v>
      </c>
      <c r="I72" s="269" t="s">
        <v>546</v>
      </c>
      <c r="J72" s="269" t="s">
        <v>139</v>
      </c>
      <c r="K72" s="269"/>
      <c r="L72" s="395">
        <v>105831.19799999999</v>
      </c>
      <c r="M72" s="50">
        <v>1831.1423999999997</v>
      </c>
      <c r="N72" s="395">
        <f t="shared" si="1"/>
        <v>57.79517639</v>
      </c>
      <c r="O72" s="396">
        <v>37292.2704</v>
      </c>
      <c r="P72" s="396">
        <v>9230.76</v>
      </c>
      <c r="Q72" s="396">
        <f t="shared" si="2"/>
        <v>46523.0304</v>
      </c>
      <c r="R72" s="395">
        <f>'Complete Product Info'!T72</f>
        <v>0.002643771725</v>
      </c>
      <c r="S72" s="396">
        <f t="shared" si="3"/>
        <v>46523.03304</v>
      </c>
      <c r="T72" s="395">
        <f t="shared" si="4"/>
        <v>25.40656207</v>
      </c>
      <c r="U72" s="395">
        <f t="shared" si="5"/>
        <v>59308.16496</v>
      </c>
      <c r="V72" s="395">
        <f t="shared" si="6"/>
        <v>32.38861432</v>
      </c>
      <c r="W72" s="397">
        <f t="shared" si="7"/>
        <v>0.5604034167</v>
      </c>
      <c r="X72" s="269">
        <v>37.0</v>
      </c>
      <c r="Y72" s="269">
        <v>55.0</v>
      </c>
      <c r="Z72" s="269">
        <v>53.0</v>
      </c>
      <c r="AA72" s="269">
        <v>92.0</v>
      </c>
      <c r="AB72" s="398">
        <v>1.0</v>
      </c>
      <c r="AC72" s="399">
        <v>2.0</v>
      </c>
      <c r="AD72" s="101">
        <f t="shared" si="8"/>
        <v>2</v>
      </c>
      <c r="AE72" s="101" t="str">
        <f t="shared" si="9"/>
        <v>1</v>
      </c>
      <c r="AF72" s="101" t="str">
        <f t="shared" si="10"/>
        <v>1</v>
      </c>
      <c r="AG72" s="113">
        <v>0.5</v>
      </c>
      <c r="AH72" s="101">
        <v>26.0</v>
      </c>
      <c r="AI72" s="101">
        <f t="shared" si="11"/>
        <v>102</v>
      </c>
      <c r="AJ72" s="398">
        <v>2.0</v>
      </c>
      <c r="AK72" s="101">
        <f t="shared" si="12"/>
        <v>52</v>
      </c>
      <c r="AL72" s="101">
        <f t="shared" si="13"/>
        <v>104</v>
      </c>
      <c r="AM72" s="101">
        <f t="shared" si="14"/>
        <v>104</v>
      </c>
      <c r="AN72" s="101">
        <f t="shared" si="15"/>
        <v>18</v>
      </c>
      <c r="AO72" s="400">
        <f t="shared" si="16"/>
        <v>0</v>
      </c>
      <c r="AP72" s="101">
        <f t="shared" si="17"/>
        <v>18</v>
      </c>
      <c r="AQ72" s="101">
        <f t="shared" si="18"/>
        <v>0</v>
      </c>
      <c r="AR72" s="269">
        <v>1811071.0</v>
      </c>
      <c r="AS72" s="401">
        <f t="shared" si="19"/>
        <v>4758.912</v>
      </c>
      <c r="AT72" s="270"/>
    </row>
    <row r="73" ht="14.25" customHeight="1">
      <c r="A73" s="275" t="s">
        <v>179</v>
      </c>
      <c r="B73" s="275" t="s">
        <v>199</v>
      </c>
      <c r="C73" s="275">
        <v>1811072.0</v>
      </c>
      <c r="D73" s="275" t="s">
        <v>548</v>
      </c>
      <c r="E73" s="275" t="s">
        <v>479</v>
      </c>
      <c r="F73" s="275" t="s">
        <v>509</v>
      </c>
      <c r="G73" s="275" t="s">
        <v>117</v>
      </c>
      <c r="H73" s="275" t="s">
        <v>127</v>
      </c>
      <c r="I73" s="275" t="s">
        <v>546</v>
      </c>
      <c r="J73" s="275" t="s">
        <v>139</v>
      </c>
      <c r="K73" s="275" t="s">
        <v>201</v>
      </c>
      <c r="L73" s="421">
        <v>120562.17599999999</v>
      </c>
      <c r="M73" s="63">
        <v>2550.8055</v>
      </c>
      <c r="N73" s="421">
        <f t="shared" si="1"/>
        <v>47.26435473</v>
      </c>
      <c r="O73" s="422">
        <v>55208.524800000014</v>
      </c>
      <c r="P73" s="422">
        <v>13669.418400000002</v>
      </c>
      <c r="Q73" s="422">
        <f t="shared" si="2"/>
        <v>68877.9432</v>
      </c>
      <c r="R73" s="421">
        <f>'Complete Product Info'!T73</f>
        <v>0.003914137947</v>
      </c>
      <c r="S73" s="422">
        <f t="shared" si="3"/>
        <v>68877.94711</v>
      </c>
      <c r="T73" s="421">
        <f t="shared" si="4"/>
        <v>27.00243006</v>
      </c>
      <c r="U73" s="421">
        <f t="shared" si="5"/>
        <v>51684.22889</v>
      </c>
      <c r="V73" s="421">
        <f t="shared" si="6"/>
        <v>20.26192467</v>
      </c>
      <c r="W73" s="423">
        <f t="shared" si="7"/>
        <v>0.4286935638</v>
      </c>
      <c r="X73" s="275">
        <v>38.0</v>
      </c>
      <c r="Y73" s="275">
        <v>55.0</v>
      </c>
      <c r="Z73" s="275">
        <v>53.0</v>
      </c>
      <c r="AA73" s="275">
        <v>92.0</v>
      </c>
      <c r="AB73" s="424">
        <v>1.0</v>
      </c>
      <c r="AC73" s="425">
        <v>2.0</v>
      </c>
      <c r="AD73" s="114">
        <f t="shared" si="8"/>
        <v>2</v>
      </c>
      <c r="AE73" s="114" t="str">
        <f t="shared" si="9"/>
        <v>1</v>
      </c>
      <c r="AF73" s="114" t="str">
        <f t="shared" si="10"/>
        <v>1</v>
      </c>
      <c r="AG73" s="116">
        <v>0.5</v>
      </c>
      <c r="AH73" s="114">
        <v>26.0</v>
      </c>
      <c r="AI73" s="114">
        <f t="shared" si="11"/>
        <v>102</v>
      </c>
      <c r="AJ73" s="424">
        <v>2.0</v>
      </c>
      <c r="AK73" s="114">
        <f t="shared" si="12"/>
        <v>52</v>
      </c>
      <c r="AL73" s="114">
        <f t="shared" si="13"/>
        <v>104</v>
      </c>
      <c r="AM73" s="114">
        <f t="shared" si="14"/>
        <v>104</v>
      </c>
      <c r="AN73" s="114">
        <f t="shared" si="15"/>
        <v>25</v>
      </c>
      <c r="AO73" s="426">
        <f t="shared" si="16"/>
        <v>13</v>
      </c>
      <c r="AP73" s="114">
        <f t="shared" si="17"/>
        <v>13</v>
      </c>
      <c r="AQ73" s="114">
        <f t="shared" si="18"/>
        <v>0</v>
      </c>
      <c r="AR73" s="275">
        <v>1811072.0</v>
      </c>
      <c r="AS73" s="427">
        <f t="shared" si="19"/>
        <v>5728.32</v>
      </c>
      <c r="AT73" s="270"/>
      <c r="AU73" s="53"/>
      <c r="AV73" s="53"/>
      <c r="AW73" s="53"/>
      <c r="AX73" s="53"/>
      <c r="AY73" s="53"/>
    </row>
    <row r="74" ht="14.25" customHeight="1">
      <c r="A74" s="269" t="s">
        <v>202</v>
      </c>
      <c r="B74" s="269" t="s">
        <v>203</v>
      </c>
      <c r="C74" s="269">
        <v>1811073.0</v>
      </c>
      <c r="D74" s="269" t="s">
        <v>547</v>
      </c>
      <c r="E74" s="269" t="s">
        <v>257</v>
      </c>
      <c r="F74" s="269" t="s">
        <v>509</v>
      </c>
      <c r="G74" s="269" t="s">
        <v>117</v>
      </c>
      <c r="H74" s="269" t="s">
        <v>522</v>
      </c>
      <c r="I74" s="269" t="s">
        <v>544</v>
      </c>
      <c r="J74" s="269" t="s">
        <v>105</v>
      </c>
      <c r="K74" s="269" t="s">
        <v>112</v>
      </c>
      <c r="L74" s="395">
        <v>323960.624</v>
      </c>
      <c r="M74" s="50">
        <v>1528.212</v>
      </c>
      <c r="N74" s="395">
        <f t="shared" si="1"/>
        <v>211.9867034</v>
      </c>
      <c r="O74" s="396">
        <v>68583.3632</v>
      </c>
      <c r="P74" s="396">
        <v>17315.6016</v>
      </c>
      <c r="Q74" s="396">
        <f t="shared" si="2"/>
        <v>85898.9648</v>
      </c>
      <c r="R74" s="395">
        <f>'Complete Product Info'!T74</f>
        <v>0.004881394277</v>
      </c>
      <c r="S74" s="396">
        <f t="shared" si="3"/>
        <v>85898.96968</v>
      </c>
      <c r="T74" s="395">
        <f t="shared" si="4"/>
        <v>56.20880459</v>
      </c>
      <c r="U74" s="395">
        <f t="shared" si="5"/>
        <v>238061.6543</v>
      </c>
      <c r="V74" s="395">
        <f t="shared" si="6"/>
        <v>155.7778988</v>
      </c>
      <c r="W74" s="397">
        <f t="shared" si="7"/>
        <v>0.734847499</v>
      </c>
      <c r="X74" s="269">
        <v>172.0</v>
      </c>
      <c r="Y74" s="269">
        <v>172.0</v>
      </c>
      <c r="Z74" s="269">
        <v>92.0</v>
      </c>
      <c r="AA74" s="269">
        <v>101.0</v>
      </c>
      <c r="AB74" s="398">
        <v>1.0</v>
      </c>
      <c r="AC74" s="399">
        <v>2.0</v>
      </c>
      <c r="AD74" s="101">
        <f t="shared" si="8"/>
        <v>2</v>
      </c>
      <c r="AE74" s="101" t="str">
        <f t="shared" si="9"/>
        <v>2</v>
      </c>
      <c r="AF74" s="101" t="str">
        <f t="shared" si="10"/>
        <v>1</v>
      </c>
      <c r="AG74" s="101">
        <f t="shared" ref="AG74:AG81" si="21">AE74*AF74</f>
        <v>2</v>
      </c>
      <c r="AH74" s="398">
        <v>13.0</v>
      </c>
      <c r="AI74" s="101">
        <f t="shared" si="11"/>
        <v>111</v>
      </c>
      <c r="AJ74" s="398">
        <v>2.0</v>
      </c>
      <c r="AK74" s="113">
        <v>52.0</v>
      </c>
      <c r="AL74" s="101">
        <f t="shared" si="13"/>
        <v>26</v>
      </c>
      <c r="AM74" s="101">
        <f t="shared" ref="AM74:AM95" si="22">(AD74+1)*AK74</f>
        <v>156</v>
      </c>
      <c r="AN74" s="101">
        <f t="shared" si="15"/>
        <v>59</v>
      </c>
      <c r="AO74" s="400">
        <f t="shared" si="16"/>
        <v>20</v>
      </c>
      <c r="AP74" s="101">
        <f t="shared" si="17"/>
        <v>20</v>
      </c>
      <c r="AQ74" s="101">
        <f t="shared" si="18"/>
        <v>20</v>
      </c>
      <c r="AR74" s="269">
        <v>1811073.0</v>
      </c>
      <c r="AS74" s="401">
        <f t="shared" si="19"/>
        <v>26438.4</v>
      </c>
      <c r="AT74" s="270"/>
    </row>
    <row r="75" ht="14.25" customHeight="1">
      <c r="A75" s="269" t="s">
        <v>202</v>
      </c>
      <c r="B75" s="269" t="s">
        <v>210</v>
      </c>
      <c r="C75" s="269">
        <v>1811074.0</v>
      </c>
      <c r="D75" s="269" t="s">
        <v>547</v>
      </c>
      <c r="E75" s="269" t="s">
        <v>257</v>
      </c>
      <c r="F75" s="269" t="s">
        <v>509</v>
      </c>
      <c r="G75" s="269" t="s">
        <v>117</v>
      </c>
      <c r="H75" s="269" t="s">
        <v>522</v>
      </c>
      <c r="I75" s="269" t="s">
        <v>544</v>
      </c>
      <c r="J75" s="269" t="s">
        <v>105</v>
      </c>
      <c r="K75" s="269" t="s">
        <v>212</v>
      </c>
      <c r="L75" s="395">
        <v>335767.12</v>
      </c>
      <c r="M75" s="50">
        <v>1583.6724</v>
      </c>
      <c r="N75" s="395">
        <f t="shared" si="1"/>
        <v>212.0180411</v>
      </c>
      <c r="O75" s="396">
        <v>81840.528</v>
      </c>
      <c r="P75" s="396">
        <v>21080.136000000002</v>
      </c>
      <c r="Q75" s="396">
        <f t="shared" si="2"/>
        <v>102920.664</v>
      </c>
      <c r="R75" s="395">
        <f>'Complete Product Info'!T75</f>
        <v>0.005848689113</v>
      </c>
      <c r="S75" s="396">
        <f t="shared" si="3"/>
        <v>102920.6698</v>
      </c>
      <c r="T75" s="395">
        <f t="shared" si="4"/>
        <v>64.98861119</v>
      </c>
      <c r="U75" s="395">
        <f t="shared" si="5"/>
        <v>232846.4502</v>
      </c>
      <c r="V75" s="395">
        <f t="shared" si="6"/>
        <v>147.0294299</v>
      </c>
      <c r="W75" s="397">
        <f t="shared" si="7"/>
        <v>0.6934760323</v>
      </c>
      <c r="X75" s="269">
        <v>180.0</v>
      </c>
      <c r="Y75" s="269">
        <v>172.0</v>
      </c>
      <c r="Z75" s="269">
        <v>92.0</v>
      </c>
      <c r="AA75" s="269">
        <v>101.0</v>
      </c>
      <c r="AB75" s="398">
        <v>1.0</v>
      </c>
      <c r="AC75" s="399">
        <v>2.0</v>
      </c>
      <c r="AD75" s="101">
        <f t="shared" si="8"/>
        <v>2</v>
      </c>
      <c r="AE75" s="101" t="str">
        <f t="shared" si="9"/>
        <v>2</v>
      </c>
      <c r="AF75" s="101" t="str">
        <f t="shared" si="10"/>
        <v>1</v>
      </c>
      <c r="AG75" s="101">
        <f t="shared" si="21"/>
        <v>2</v>
      </c>
      <c r="AH75" s="398">
        <v>13.0</v>
      </c>
      <c r="AI75" s="101">
        <f t="shared" si="11"/>
        <v>111</v>
      </c>
      <c r="AJ75" s="398">
        <v>2.0</v>
      </c>
      <c r="AK75" s="113">
        <v>52.0</v>
      </c>
      <c r="AL75" s="101">
        <f t="shared" si="13"/>
        <v>26</v>
      </c>
      <c r="AM75" s="101">
        <f t="shared" si="22"/>
        <v>156</v>
      </c>
      <c r="AN75" s="101">
        <f t="shared" si="15"/>
        <v>61</v>
      </c>
      <c r="AO75" s="400">
        <f t="shared" si="16"/>
        <v>21</v>
      </c>
      <c r="AP75" s="101">
        <f t="shared" si="17"/>
        <v>21</v>
      </c>
      <c r="AQ75" s="101">
        <f t="shared" si="18"/>
        <v>21</v>
      </c>
      <c r="AR75" s="269">
        <v>1811074.0</v>
      </c>
      <c r="AS75" s="401">
        <f t="shared" si="19"/>
        <v>27760.32</v>
      </c>
      <c r="AT75" s="270"/>
    </row>
    <row r="76" ht="14.25" customHeight="1">
      <c r="A76" s="269" t="s">
        <v>202</v>
      </c>
      <c r="B76" s="269" t="s">
        <v>213</v>
      </c>
      <c r="C76" s="269">
        <v>1811075.0</v>
      </c>
      <c r="D76" s="269" t="s">
        <v>547</v>
      </c>
      <c r="E76" s="269" t="s">
        <v>257</v>
      </c>
      <c r="F76" s="269" t="s">
        <v>509</v>
      </c>
      <c r="G76" s="269" t="s">
        <v>117</v>
      </c>
      <c r="H76" s="269" t="s">
        <v>522</v>
      </c>
      <c r="I76" s="269" t="s">
        <v>544</v>
      </c>
      <c r="J76" s="269" t="s">
        <v>105</v>
      </c>
      <c r="K76" s="269" t="s">
        <v>215</v>
      </c>
      <c r="L76" s="395">
        <v>1430252.9530000002</v>
      </c>
      <c r="M76" s="50">
        <v>8280.979</v>
      </c>
      <c r="N76" s="395">
        <f t="shared" si="1"/>
        <v>172.7154426</v>
      </c>
      <c r="O76" s="396">
        <v>440393.32480000006</v>
      </c>
      <c r="P76" s="396">
        <v>103746.5044</v>
      </c>
      <c r="Q76" s="396">
        <f t="shared" si="2"/>
        <v>544139.8292</v>
      </c>
      <c r="R76" s="395">
        <f>'Complete Product Info'!T76</f>
        <v>0.03092192152</v>
      </c>
      <c r="S76" s="396">
        <f t="shared" si="3"/>
        <v>544139.8601</v>
      </c>
      <c r="T76" s="395">
        <f t="shared" si="4"/>
        <v>65.70960512</v>
      </c>
      <c r="U76" s="395">
        <f t="shared" si="5"/>
        <v>886113.0929</v>
      </c>
      <c r="V76" s="395">
        <f t="shared" si="6"/>
        <v>107.0058375</v>
      </c>
      <c r="W76" s="397">
        <f t="shared" si="7"/>
        <v>0.6195499132</v>
      </c>
      <c r="X76" s="269">
        <v>193.0</v>
      </c>
      <c r="Y76" s="269">
        <v>172.0</v>
      </c>
      <c r="Z76" s="269">
        <v>92.0</v>
      </c>
      <c r="AA76" s="269">
        <v>101.0</v>
      </c>
      <c r="AB76" s="398">
        <v>1.0</v>
      </c>
      <c r="AC76" s="399">
        <v>2.0</v>
      </c>
      <c r="AD76" s="101">
        <f t="shared" si="8"/>
        <v>2</v>
      </c>
      <c r="AE76" s="101" t="str">
        <f t="shared" si="9"/>
        <v>2</v>
      </c>
      <c r="AF76" s="101" t="str">
        <f t="shared" si="10"/>
        <v>1</v>
      </c>
      <c r="AG76" s="101">
        <f t="shared" si="21"/>
        <v>2</v>
      </c>
      <c r="AH76" s="398">
        <v>13.0</v>
      </c>
      <c r="AI76" s="101">
        <f t="shared" si="11"/>
        <v>111</v>
      </c>
      <c r="AJ76" s="398">
        <v>2.0</v>
      </c>
      <c r="AK76" s="113">
        <v>52.0</v>
      </c>
      <c r="AL76" s="101">
        <f t="shared" si="13"/>
        <v>26</v>
      </c>
      <c r="AM76" s="101">
        <f t="shared" si="22"/>
        <v>156</v>
      </c>
      <c r="AN76" s="101">
        <f t="shared" si="15"/>
        <v>319</v>
      </c>
      <c r="AO76" s="400">
        <f t="shared" si="16"/>
        <v>107</v>
      </c>
      <c r="AP76" s="101">
        <f t="shared" si="17"/>
        <v>107</v>
      </c>
      <c r="AQ76" s="101">
        <f t="shared" si="18"/>
        <v>107</v>
      </c>
      <c r="AR76" s="269">
        <v>1811075.0</v>
      </c>
      <c r="AS76" s="401">
        <f t="shared" si="19"/>
        <v>141445.44</v>
      </c>
      <c r="AT76" s="270"/>
    </row>
    <row r="77" ht="14.25" customHeight="1">
      <c r="A77" s="269" t="s">
        <v>202</v>
      </c>
      <c r="B77" s="269" t="s">
        <v>216</v>
      </c>
      <c r="C77" s="269">
        <v>1811076.0</v>
      </c>
      <c r="D77" s="269" t="s">
        <v>547</v>
      </c>
      <c r="E77" s="269" t="s">
        <v>257</v>
      </c>
      <c r="F77" s="269" t="s">
        <v>509</v>
      </c>
      <c r="G77" s="269" t="s">
        <v>117</v>
      </c>
      <c r="H77" s="269" t="s">
        <v>522</v>
      </c>
      <c r="I77" s="269" t="s">
        <v>544</v>
      </c>
      <c r="J77" s="269" t="s">
        <v>105</v>
      </c>
      <c r="K77" s="269" t="s">
        <v>215</v>
      </c>
      <c r="L77" s="395">
        <v>135943.83</v>
      </c>
      <c r="M77" s="50">
        <v>483.91119999999995</v>
      </c>
      <c r="N77" s="395">
        <f t="shared" si="1"/>
        <v>280.9272238</v>
      </c>
      <c r="O77" s="396">
        <v>26777.52</v>
      </c>
      <c r="P77" s="396">
        <v>6899.31</v>
      </c>
      <c r="Q77" s="396">
        <f t="shared" si="2"/>
        <v>33676.83</v>
      </c>
      <c r="R77" s="395">
        <f>'Complete Product Info'!T77</f>
        <v>0.00191375863</v>
      </c>
      <c r="S77" s="396">
        <f t="shared" si="3"/>
        <v>33676.83191</v>
      </c>
      <c r="T77" s="395">
        <f t="shared" si="4"/>
        <v>69.59299953</v>
      </c>
      <c r="U77" s="395">
        <f t="shared" si="5"/>
        <v>102266.9981</v>
      </c>
      <c r="V77" s="395">
        <f t="shared" si="6"/>
        <v>211.3342243</v>
      </c>
      <c r="W77" s="397">
        <f t="shared" si="7"/>
        <v>0.7522739214</v>
      </c>
      <c r="X77" s="269">
        <v>202.0</v>
      </c>
      <c r="Y77" s="269">
        <v>172.0</v>
      </c>
      <c r="Z77" s="269">
        <v>92.0</v>
      </c>
      <c r="AA77" s="269">
        <v>101.0</v>
      </c>
      <c r="AB77" s="398">
        <v>1.0</v>
      </c>
      <c r="AC77" s="399">
        <v>2.0</v>
      </c>
      <c r="AD77" s="101">
        <f t="shared" si="8"/>
        <v>2</v>
      </c>
      <c r="AE77" s="101" t="str">
        <f t="shared" si="9"/>
        <v>2</v>
      </c>
      <c r="AF77" s="101" t="str">
        <f t="shared" si="10"/>
        <v>1</v>
      </c>
      <c r="AG77" s="101">
        <f t="shared" si="21"/>
        <v>2</v>
      </c>
      <c r="AH77" s="398">
        <v>13.0</v>
      </c>
      <c r="AI77" s="101">
        <f t="shared" si="11"/>
        <v>111</v>
      </c>
      <c r="AJ77" s="398">
        <v>2.0</v>
      </c>
      <c r="AK77" s="113">
        <v>52.0</v>
      </c>
      <c r="AL77" s="101">
        <f t="shared" si="13"/>
        <v>26</v>
      </c>
      <c r="AM77" s="101">
        <f t="shared" si="22"/>
        <v>156</v>
      </c>
      <c r="AN77" s="101">
        <f t="shared" si="15"/>
        <v>19</v>
      </c>
      <c r="AO77" s="400">
        <f t="shared" si="16"/>
        <v>7</v>
      </c>
      <c r="AP77" s="101">
        <f t="shared" si="17"/>
        <v>7</v>
      </c>
      <c r="AQ77" s="101">
        <f t="shared" si="18"/>
        <v>7</v>
      </c>
      <c r="AR77" s="269">
        <v>1811076.0</v>
      </c>
      <c r="AS77" s="401">
        <f t="shared" si="19"/>
        <v>9253.44</v>
      </c>
      <c r="AT77" s="270"/>
    </row>
    <row r="78" ht="14.25" customHeight="1">
      <c r="A78" s="269" t="s">
        <v>202</v>
      </c>
      <c r="B78" s="269" t="s">
        <v>218</v>
      </c>
      <c r="C78" s="269">
        <v>1811077.0</v>
      </c>
      <c r="D78" s="269" t="s">
        <v>547</v>
      </c>
      <c r="E78" s="269" t="s">
        <v>257</v>
      </c>
      <c r="F78" s="269" t="s">
        <v>509</v>
      </c>
      <c r="G78" s="269" t="s">
        <v>117</v>
      </c>
      <c r="H78" s="269" t="s">
        <v>522</v>
      </c>
      <c r="I78" s="269" t="s">
        <v>544</v>
      </c>
      <c r="J78" s="269" t="s">
        <v>105</v>
      </c>
      <c r="K78" s="269" t="s">
        <v>112</v>
      </c>
      <c r="L78" s="395">
        <v>510807.06599999993</v>
      </c>
      <c r="M78" s="50">
        <v>2028.7567999999999</v>
      </c>
      <c r="N78" s="395">
        <f t="shared" si="1"/>
        <v>251.7832921</v>
      </c>
      <c r="O78" s="396">
        <v>138969.72320000004</v>
      </c>
      <c r="P78" s="396">
        <v>36515.003800000006</v>
      </c>
      <c r="Q78" s="396">
        <f t="shared" si="2"/>
        <v>175484.727</v>
      </c>
      <c r="R78" s="395">
        <f>'Complete Product Info'!T78</f>
        <v>0.009972298782</v>
      </c>
      <c r="S78" s="396">
        <f t="shared" si="3"/>
        <v>175484.737</v>
      </c>
      <c r="T78" s="395">
        <f t="shared" si="4"/>
        <v>86.49865621</v>
      </c>
      <c r="U78" s="395">
        <f t="shared" si="5"/>
        <v>335322.329</v>
      </c>
      <c r="V78" s="395">
        <f t="shared" si="6"/>
        <v>165.2846359</v>
      </c>
      <c r="W78" s="397">
        <f t="shared" si="7"/>
        <v>0.6564559329</v>
      </c>
      <c r="X78" s="269">
        <v>215.0</v>
      </c>
      <c r="Y78" s="269">
        <v>172.0</v>
      </c>
      <c r="Z78" s="269">
        <v>92.0</v>
      </c>
      <c r="AA78" s="269">
        <v>101.0</v>
      </c>
      <c r="AB78" s="398">
        <v>1.0</v>
      </c>
      <c r="AC78" s="399">
        <v>2.0</v>
      </c>
      <c r="AD78" s="101">
        <f t="shared" si="8"/>
        <v>2</v>
      </c>
      <c r="AE78" s="101" t="str">
        <f t="shared" si="9"/>
        <v>2</v>
      </c>
      <c r="AF78" s="101" t="str">
        <f t="shared" si="10"/>
        <v>1</v>
      </c>
      <c r="AG78" s="101">
        <f t="shared" si="21"/>
        <v>2</v>
      </c>
      <c r="AH78" s="398">
        <v>13.0</v>
      </c>
      <c r="AI78" s="101">
        <f t="shared" si="11"/>
        <v>111</v>
      </c>
      <c r="AJ78" s="398">
        <v>2.0</v>
      </c>
      <c r="AK78" s="113">
        <v>52.0</v>
      </c>
      <c r="AL78" s="101">
        <f t="shared" si="13"/>
        <v>26</v>
      </c>
      <c r="AM78" s="101">
        <f t="shared" si="22"/>
        <v>156</v>
      </c>
      <c r="AN78" s="101">
        <f t="shared" si="15"/>
        <v>79</v>
      </c>
      <c r="AO78" s="400">
        <f t="shared" si="16"/>
        <v>27</v>
      </c>
      <c r="AP78" s="101">
        <f t="shared" si="17"/>
        <v>27</v>
      </c>
      <c r="AQ78" s="101">
        <f t="shared" si="18"/>
        <v>27</v>
      </c>
      <c r="AR78" s="269">
        <v>1811077.0</v>
      </c>
      <c r="AS78" s="401">
        <f t="shared" si="19"/>
        <v>35691.84</v>
      </c>
      <c r="AT78" s="270"/>
    </row>
    <row r="79" ht="14.25" customHeight="1">
      <c r="A79" s="269" t="s">
        <v>202</v>
      </c>
      <c r="B79" s="269" t="s">
        <v>220</v>
      </c>
      <c r="C79" s="269">
        <v>1811078.0</v>
      </c>
      <c r="D79" s="269" t="s">
        <v>547</v>
      </c>
      <c r="E79" s="269" t="s">
        <v>257</v>
      </c>
      <c r="F79" s="269" t="s">
        <v>516</v>
      </c>
      <c r="G79" s="269" t="s">
        <v>117</v>
      </c>
      <c r="H79" s="269" t="s">
        <v>522</v>
      </c>
      <c r="I79" s="269" t="s">
        <v>544</v>
      </c>
      <c r="J79" s="269" t="s">
        <v>105</v>
      </c>
      <c r="K79" s="269" t="s">
        <v>108</v>
      </c>
      <c r="L79" s="395">
        <v>503187.399</v>
      </c>
      <c r="M79" s="50">
        <v>1953.7247999999997</v>
      </c>
      <c r="N79" s="395">
        <f t="shared" si="1"/>
        <v>257.5528544</v>
      </c>
      <c r="O79" s="396">
        <v>146882.36640000003</v>
      </c>
      <c r="P79" s="396">
        <v>34200.55100000001</v>
      </c>
      <c r="Q79" s="396">
        <f t="shared" si="2"/>
        <v>181082.9174</v>
      </c>
      <c r="R79" s="395">
        <f>'Complete Product Info'!T79</f>
        <v>0.01029042805</v>
      </c>
      <c r="S79" s="396">
        <f t="shared" si="3"/>
        <v>181082.9277</v>
      </c>
      <c r="T79" s="395">
        <f t="shared" si="4"/>
        <v>92.68599533</v>
      </c>
      <c r="U79" s="395">
        <f t="shared" si="5"/>
        <v>322104.4713</v>
      </c>
      <c r="V79" s="395">
        <f t="shared" si="6"/>
        <v>164.8668591</v>
      </c>
      <c r="W79" s="397">
        <f t="shared" si="7"/>
        <v>0.6401282543</v>
      </c>
      <c r="X79" s="269">
        <v>265.0</v>
      </c>
      <c r="Y79" s="269">
        <v>172.0</v>
      </c>
      <c r="Z79" s="269">
        <v>92.0</v>
      </c>
      <c r="AA79" s="269">
        <v>101.0</v>
      </c>
      <c r="AB79" s="398">
        <v>1.0</v>
      </c>
      <c r="AC79" s="399">
        <v>2.0</v>
      </c>
      <c r="AD79" s="101">
        <f t="shared" si="8"/>
        <v>2</v>
      </c>
      <c r="AE79" s="101" t="str">
        <f t="shared" si="9"/>
        <v>2</v>
      </c>
      <c r="AF79" s="101" t="str">
        <f t="shared" si="10"/>
        <v>1</v>
      </c>
      <c r="AG79" s="101">
        <f t="shared" si="21"/>
        <v>2</v>
      </c>
      <c r="AH79" s="398">
        <v>13.0</v>
      </c>
      <c r="AI79" s="101">
        <f t="shared" si="11"/>
        <v>111</v>
      </c>
      <c r="AJ79" s="398">
        <v>2.0</v>
      </c>
      <c r="AK79" s="113">
        <v>52.0</v>
      </c>
      <c r="AL79" s="101">
        <f t="shared" si="13"/>
        <v>26</v>
      </c>
      <c r="AM79" s="101">
        <f t="shared" si="22"/>
        <v>156</v>
      </c>
      <c r="AN79" s="101">
        <f t="shared" si="15"/>
        <v>76</v>
      </c>
      <c r="AO79" s="400">
        <f t="shared" si="16"/>
        <v>26</v>
      </c>
      <c r="AP79" s="101">
        <f t="shared" si="17"/>
        <v>26</v>
      </c>
      <c r="AQ79" s="101">
        <f t="shared" si="18"/>
        <v>26</v>
      </c>
      <c r="AR79" s="269">
        <v>1811078.0</v>
      </c>
      <c r="AS79" s="401">
        <f t="shared" si="19"/>
        <v>34369.92</v>
      </c>
      <c r="AT79" s="270"/>
    </row>
    <row r="80" ht="14.25" customHeight="1">
      <c r="A80" s="269" t="s">
        <v>202</v>
      </c>
      <c r="B80" s="269" t="s">
        <v>222</v>
      </c>
      <c r="C80" s="269">
        <v>1811079.0</v>
      </c>
      <c r="D80" s="269" t="s">
        <v>547</v>
      </c>
      <c r="E80" s="269" t="s">
        <v>257</v>
      </c>
      <c r="F80" s="269" t="s">
        <v>516</v>
      </c>
      <c r="G80" s="269" t="s">
        <v>117</v>
      </c>
      <c r="H80" s="269" t="s">
        <v>522</v>
      </c>
      <c r="I80" s="269" t="s">
        <v>544</v>
      </c>
      <c r="J80" s="269" t="s">
        <v>105</v>
      </c>
      <c r="K80" s="269" t="s">
        <v>108</v>
      </c>
      <c r="L80" s="395">
        <v>610295.994</v>
      </c>
      <c r="M80" s="50">
        <v>2254.1805</v>
      </c>
      <c r="N80" s="395">
        <f t="shared" si="1"/>
        <v>270.7396298</v>
      </c>
      <c r="O80" s="396">
        <v>149554.1344</v>
      </c>
      <c r="P80" s="396">
        <v>36617.636000000006</v>
      </c>
      <c r="Q80" s="396">
        <f t="shared" si="2"/>
        <v>186171.7704</v>
      </c>
      <c r="R80" s="395">
        <f>'Complete Product Info'!T80</f>
        <v>0.01057961311</v>
      </c>
      <c r="S80" s="396">
        <f t="shared" si="3"/>
        <v>186171.781</v>
      </c>
      <c r="T80" s="395">
        <f t="shared" si="4"/>
        <v>82.58956236</v>
      </c>
      <c r="U80" s="395">
        <f t="shared" si="5"/>
        <v>424124.213</v>
      </c>
      <c r="V80" s="395">
        <f t="shared" si="6"/>
        <v>188.1500674</v>
      </c>
      <c r="W80" s="397">
        <f t="shared" si="7"/>
        <v>0.6949483811</v>
      </c>
      <c r="X80" s="269">
        <v>250.0</v>
      </c>
      <c r="Y80" s="269">
        <v>172.0</v>
      </c>
      <c r="Z80" s="269">
        <v>92.0</v>
      </c>
      <c r="AA80" s="269">
        <v>101.0</v>
      </c>
      <c r="AB80" s="398">
        <v>1.0</v>
      </c>
      <c r="AC80" s="399">
        <v>2.0</v>
      </c>
      <c r="AD80" s="101">
        <f t="shared" si="8"/>
        <v>2</v>
      </c>
      <c r="AE80" s="101" t="str">
        <f t="shared" si="9"/>
        <v>2</v>
      </c>
      <c r="AF80" s="101" t="str">
        <f t="shared" si="10"/>
        <v>1</v>
      </c>
      <c r="AG80" s="101">
        <f t="shared" si="21"/>
        <v>2</v>
      </c>
      <c r="AH80" s="398">
        <v>13.0</v>
      </c>
      <c r="AI80" s="101">
        <f t="shared" si="11"/>
        <v>111</v>
      </c>
      <c r="AJ80" s="398">
        <v>2.0</v>
      </c>
      <c r="AK80" s="113">
        <v>52.0</v>
      </c>
      <c r="AL80" s="101">
        <f t="shared" si="13"/>
        <v>26</v>
      </c>
      <c r="AM80" s="101">
        <f t="shared" si="22"/>
        <v>156</v>
      </c>
      <c r="AN80" s="101">
        <f t="shared" si="15"/>
        <v>87</v>
      </c>
      <c r="AO80" s="400">
        <f t="shared" si="16"/>
        <v>29</v>
      </c>
      <c r="AP80" s="101">
        <f t="shared" si="17"/>
        <v>29</v>
      </c>
      <c r="AQ80" s="101">
        <f t="shared" si="18"/>
        <v>29</v>
      </c>
      <c r="AR80" s="269">
        <v>1811079.0</v>
      </c>
      <c r="AS80" s="401">
        <f t="shared" si="19"/>
        <v>38335.68</v>
      </c>
      <c r="AT80" s="270"/>
    </row>
    <row r="81" ht="14.25" customHeight="1">
      <c r="A81" s="275" t="s">
        <v>202</v>
      </c>
      <c r="B81" s="275" t="s">
        <v>224</v>
      </c>
      <c r="C81" s="275">
        <v>1811080.0</v>
      </c>
      <c r="D81" s="275" t="s">
        <v>547</v>
      </c>
      <c r="E81" s="275" t="s">
        <v>257</v>
      </c>
      <c r="F81" s="275" t="s">
        <v>516</v>
      </c>
      <c r="G81" s="275" t="s">
        <v>117</v>
      </c>
      <c r="H81" s="275" t="s">
        <v>522</v>
      </c>
      <c r="I81" s="275" t="s">
        <v>544</v>
      </c>
      <c r="J81" s="275" t="s">
        <v>105</v>
      </c>
      <c r="K81" s="275" t="s">
        <v>226</v>
      </c>
      <c r="L81" s="421">
        <v>157312.386</v>
      </c>
      <c r="M81" s="63">
        <v>756.3542</v>
      </c>
      <c r="N81" s="421">
        <f t="shared" si="1"/>
        <v>207.9877206</v>
      </c>
      <c r="O81" s="422">
        <v>54944.94720000001</v>
      </c>
      <c r="P81" s="422">
        <v>13868.316000000003</v>
      </c>
      <c r="Q81" s="422">
        <f t="shared" si="2"/>
        <v>68813.2632</v>
      </c>
      <c r="R81" s="421">
        <f>'Complete Product Info'!T81</f>
        <v>0.003910462366</v>
      </c>
      <c r="S81" s="422">
        <f t="shared" si="3"/>
        <v>68813.26711</v>
      </c>
      <c r="T81" s="421">
        <f t="shared" si="4"/>
        <v>90.98021418</v>
      </c>
      <c r="U81" s="421">
        <f t="shared" si="5"/>
        <v>88499.11889</v>
      </c>
      <c r="V81" s="421">
        <f t="shared" si="6"/>
        <v>117.0075064</v>
      </c>
      <c r="W81" s="423">
        <f t="shared" si="7"/>
        <v>0.5625693001</v>
      </c>
      <c r="X81" s="275">
        <v>263.0</v>
      </c>
      <c r="Y81" s="275">
        <v>172.0</v>
      </c>
      <c r="Z81" s="275">
        <v>92.0</v>
      </c>
      <c r="AA81" s="275">
        <v>101.0</v>
      </c>
      <c r="AB81" s="424">
        <v>1.0</v>
      </c>
      <c r="AC81" s="425">
        <v>2.0</v>
      </c>
      <c r="AD81" s="114">
        <f t="shared" si="8"/>
        <v>2</v>
      </c>
      <c r="AE81" s="114" t="str">
        <f t="shared" si="9"/>
        <v>2</v>
      </c>
      <c r="AF81" s="114" t="str">
        <f t="shared" si="10"/>
        <v>1</v>
      </c>
      <c r="AG81" s="114">
        <f t="shared" si="21"/>
        <v>2</v>
      </c>
      <c r="AH81" s="424">
        <v>13.0</v>
      </c>
      <c r="AI81" s="114">
        <f t="shared" si="11"/>
        <v>111</v>
      </c>
      <c r="AJ81" s="424">
        <v>2.0</v>
      </c>
      <c r="AK81" s="116">
        <v>52.0</v>
      </c>
      <c r="AL81" s="114">
        <f t="shared" si="13"/>
        <v>26</v>
      </c>
      <c r="AM81" s="114">
        <f t="shared" si="22"/>
        <v>156</v>
      </c>
      <c r="AN81" s="114">
        <f t="shared" si="15"/>
        <v>30</v>
      </c>
      <c r="AO81" s="426">
        <f t="shared" si="16"/>
        <v>10</v>
      </c>
      <c r="AP81" s="114">
        <f t="shared" si="17"/>
        <v>10</v>
      </c>
      <c r="AQ81" s="114">
        <f t="shared" si="18"/>
        <v>10</v>
      </c>
      <c r="AR81" s="275">
        <v>1811080.0</v>
      </c>
      <c r="AS81" s="427">
        <f t="shared" si="19"/>
        <v>13219.2</v>
      </c>
      <c r="AT81" s="270"/>
      <c r="AU81" s="53"/>
      <c r="AV81" s="53"/>
      <c r="AW81" s="53"/>
      <c r="AX81" s="53"/>
      <c r="AY81" s="53"/>
    </row>
    <row r="82" ht="14.25" customHeight="1">
      <c r="A82" s="269" t="s">
        <v>227</v>
      </c>
      <c r="B82" s="269" t="s">
        <v>228</v>
      </c>
      <c r="C82" s="269">
        <v>1811081.0</v>
      </c>
      <c r="D82" s="269" t="s">
        <v>547</v>
      </c>
      <c r="E82" s="269" t="s">
        <v>257</v>
      </c>
      <c r="F82" s="269" t="s">
        <v>516</v>
      </c>
      <c r="G82" s="269" t="s">
        <v>117</v>
      </c>
      <c r="H82" s="269" t="s">
        <v>522</v>
      </c>
      <c r="I82" s="269" t="s">
        <v>544</v>
      </c>
      <c r="J82" s="269" t="s">
        <v>105</v>
      </c>
      <c r="K82" s="269" t="s">
        <v>232</v>
      </c>
      <c r="L82" s="395">
        <v>545974.66</v>
      </c>
      <c r="M82" s="50">
        <v>1540.3934</v>
      </c>
      <c r="N82" s="395">
        <f t="shared" si="1"/>
        <v>354.4384571</v>
      </c>
      <c r="O82" s="396">
        <v>94692.884</v>
      </c>
      <c r="P82" s="396">
        <v>23922.412800000002</v>
      </c>
      <c r="Q82" s="396">
        <f t="shared" si="2"/>
        <v>118615.2968</v>
      </c>
      <c r="R82" s="395">
        <f>'Complete Product Info'!T82</f>
        <v>0.006740570533</v>
      </c>
      <c r="S82" s="396">
        <f t="shared" si="3"/>
        <v>118615.3035</v>
      </c>
      <c r="T82" s="395">
        <f t="shared" si="4"/>
        <v>77.00325355</v>
      </c>
      <c r="U82" s="395">
        <f t="shared" si="5"/>
        <v>427359.3565</v>
      </c>
      <c r="V82" s="395">
        <f t="shared" si="6"/>
        <v>277.4352035</v>
      </c>
      <c r="W82" s="397">
        <f t="shared" si="7"/>
        <v>0.7827457715</v>
      </c>
      <c r="X82" s="269">
        <v>185.0</v>
      </c>
      <c r="Y82" s="269">
        <v>127.0</v>
      </c>
      <c r="Z82" s="269">
        <v>203.0</v>
      </c>
      <c r="AA82" s="269">
        <v>91.0</v>
      </c>
      <c r="AB82" s="398">
        <v>1.0</v>
      </c>
      <c r="AC82" s="399">
        <v>2.0</v>
      </c>
      <c r="AD82" s="101">
        <f t="shared" si="8"/>
        <v>2</v>
      </c>
      <c r="AE82" s="101" t="str">
        <f t="shared" si="9"/>
        <v>2</v>
      </c>
      <c r="AF82" s="101" t="str">
        <f t="shared" si="10"/>
        <v>3</v>
      </c>
      <c r="AG82" s="113">
        <v>2.0</v>
      </c>
      <c r="AH82" s="101">
        <v>4.0</v>
      </c>
      <c r="AI82" s="101">
        <f t="shared" si="11"/>
        <v>101</v>
      </c>
      <c r="AJ82" s="398">
        <v>2.0</v>
      </c>
      <c r="AK82" s="113">
        <v>52.0</v>
      </c>
      <c r="AL82" s="101">
        <f t="shared" si="13"/>
        <v>26</v>
      </c>
      <c r="AM82" s="101">
        <f t="shared" si="22"/>
        <v>156</v>
      </c>
      <c r="AN82" s="101">
        <f t="shared" si="15"/>
        <v>60</v>
      </c>
      <c r="AO82" s="400">
        <f t="shared" si="16"/>
        <v>20</v>
      </c>
      <c r="AP82" s="101">
        <f t="shared" si="17"/>
        <v>20</v>
      </c>
      <c r="AQ82" s="101">
        <f t="shared" si="18"/>
        <v>20</v>
      </c>
      <c r="AR82" s="269">
        <v>1811081.0</v>
      </c>
      <c r="AS82" s="401">
        <f t="shared" si="19"/>
        <v>26438.4</v>
      </c>
      <c r="AT82" s="270"/>
    </row>
    <row r="83" ht="14.25" customHeight="1">
      <c r="A83" s="269" t="s">
        <v>227</v>
      </c>
      <c r="B83" s="269" t="s">
        <v>233</v>
      </c>
      <c r="C83" s="269">
        <v>1811082.0</v>
      </c>
      <c r="D83" s="269" t="s">
        <v>547</v>
      </c>
      <c r="E83" s="269" t="s">
        <v>257</v>
      </c>
      <c r="F83" s="269" t="s">
        <v>516</v>
      </c>
      <c r="G83" s="269" t="s">
        <v>117</v>
      </c>
      <c r="H83" s="269" t="s">
        <v>522</v>
      </c>
      <c r="I83" s="269" t="s">
        <v>544</v>
      </c>
      <c r="J83" s="269" t="s">
        <v>105</v>
      </c>
      <c r="K83" s="269" t="s">
        <v>232</v>
      </c>
      <c r="L83" s="395">
        <v>286977.636</v>
      </c>
      <c r="M83" s="50">
        <v>712.0581999999999</v>
      </c>
      <c r="N83" s="395">
        <f t="shared" si="1"/>
        <v>403.0255336</v>
      </c>
      <c r="O83" s="396">
        <v>48565.81840000001</v>
      </c>
      <c r="P83" s="396">
        <v>11552.063600000001</v>
      </c>
      <c r="Q83" s="396">
        <f t="shared" si="2"/>
        <v>60117.882</v>
      </c>
      <c r="R83" s="395">
        <f>'Complete Product Info'!T83</f>
        <v>0.003416328541</v>
      </c>
      <c r="S83" s="396">
        <f t="shared" si="3"/>
        <v>60117.88542</v>
      </c>
      <c r="T83" s="395">
        <f t="shared" si="4"/>
        <v>84.42833102</v>
      </c>
      <c r="U83" s="395">
        <f t="shared" si="5"/>
        <v>226859.7506</v>
      </c>
      <c r="V83" s="395">
        <f t="shared" si="6"/>
        <v>318.5972026</v>
      </c>
      <c r="W83" s="397">
        <f t="shared" si="7"/>
        <v>0.7905136921</v>
      </c>
      <c r="X83" s="269">
        <v>199.0</v>
      </c>
      <c r="Y83" s="269">
        <v>127.0</v>
      </c>
      <c r="Z83" s="269">
        <v>203.0</v>
      </c>
      <c r="AA83" s="269">
        <v>91.0</v>
      </c>
      <c r="AB83" s="398">
        <v>1.0</v>
      </c>
      <c r="AC83" s="399">
        <v>2.0</v>
      </c>
      <c r="AD83" s="101">
        <f t="shared" si="8"/>
        <v>2</v>
      </c>
      <c r="AE83" s="101" t="str">
        <f t="shared" si="9"/>
        <v>2</v>
      </c>
      <c r="AF83" s="101" t="str">
        <f t="shared" si="10"/>
        <v>3</v>
      </c>
      <c r="AG83" s="113">
        <v>2.0</v>
      </c>
      <c r="AH83" s="101">
        <v>4.0</v>
      </c>
      <c r="AI83" s="101">
        <f t="shared" si="11"/>
        <v>101</v>
      </c>
      <c r="AJ83" s="398">
        <v>2.0</v>
      </c>
      <c r="AK83" s="113">
        <v>52.0</v>
      </c>
      <c r="AL83" s="101">
        <f t="shared" si="13"/>
        <v>26</v>
      </c>
      <c r="AM83" s="101">
        <f t="shared" si="22"/>
        <v>156</v>
      </c>
      <c r="AN83" s="101">
        <f t="shared" si="15"/>
        <v>28</v>
      </c>
      <c r="AO83" s="400">
        <f t="shared" si="16"/>
        <v>10</v>
      </c>
      <c r="AP83" s="101">
        <f t="shared" si="17"/>
        <v>10</v>
      </c>
      <c r="AQ83" s="101">
        <f t="shared" si="18"/>
        <v>10</v>
      </c>
      <c r="AR83" s="269">
        <v>1811082.0</v>
      </c>
      <c r="AS83" s="401">
        <f t="shared" si="19"/>
        <v>13219.2</v>
      </c>
      <c r="AT83" s="270"/>
    </row>
    <row r="84" ht="14.25" customHeight="1">
      <c r="A84" s="269" t="s">
        <v>227</v>
      </c>
      <c r="B84" s="269" t="s">
        <v>234</v>
      </c>
      <c r="C84" s="269">
        <v>1811083.0</v>
      </c>
      <c r="D84" s="269" t="s">
        <v>547</v>
      </c>
      <c r="E84" s="269" t="s">
        <v>257</v>
      </c>
      <c r="F84" s="269" t="s">
        <v>516</v>
      </c>
      <c r="G84" s="269" t="s">
        <v>117</v>
      </c>
      <c r="H84" s="269" t="s">
        <v>522</v>
      </c>
      <c r="I84" s="269" t="s">
        <v>544</v>
      </c>
      <c r="J84" s="269" t="s">
        <v>105</v>
      </c>
      <c r="K84" s="269" t="s">
        <v>232</v>
      </c>
      <c r="L84" s="395">
        <v>346252.56600000005</v>
      </c>
      <c r="M84" s="50">
        <v>680.034</v>
      </c>
      <c r="N84" s="395">
        <f t="shared" si="1"/>
        <v>509.1694915</v>
      </c>
      <c r="O84" s="396">
        <v>52852.4832</v>
      </c>
      <c r="P84" s="396">
        <v>12435.8784</v>
      </c>
      <c r="Q84" s="396">
        <f t="shared" si="2"/>
        <v>65288.3616</v>
      </c>
      <c r="R84" s="395">
        <f>'Complete Product Info'!T84</f>
        <v>0.003710152217</v>
      </c>
      <c r="S84" s="396">
        <f t="shared" si="3"/>
        <v>65288.36531</v>
      </c>
      <c r="T84" s="395">
        <f t="shared" si="4"/>
        <v>96.00750155</v>
      </c>
      <c r="U84" s="395">
        <f t="shared" si="5"/>
        <v>280964.2007</v>
      </c>
      <c r="V84" s="395">
        <f t="shared" si="6"/>
        <v>413.16199</v>
      </c>
      <c r="W84" s="397">
        <f t="shared" si="7"/>
        <v>0.8114429416</v>
      </c>
      <c r="X84" s="269">
        <v>216.0</v>
      </c>
      <c r="Y84" s="269">
        <v>127.0</v>
      </c>
      <c r="Z84" s="269">
        <v>203.0</v>
      </c>
      <c r="AA84" s="269">
        <v>91.0</v>
      </c>
      <c r="AB84" s="398">
        <v>1.0</v>
      </c>
      <c r="AC84" s="399">
        <v>2.0</v>
      </c>
      <c r="AD84" s="101">
        <f t="shared" si="8"/>
        <v>2</v>
      </c>
      <c r="AE84" s="101" t="str">
        <f t="shared" si="9"/>
        <v>2</v>
      </c>
      <c r="AF84" s="101" t="str">
        <f t="shared" si="10"/>
        <v>3</v>
      </c>
      <c r="AG84" s="113">
        <v>2.0</v>
      </c>
      <c r="AH84" s="101">
        <v>4.0</v>
      </c>
      <c r="AI84" s="101">
        <f t="shared" si="11"/>
        <v>101</v>
      </c>
      <c r="AJ84" s="398">
        <v>2.0</v>
      </c>
      <c r="AK84" s="113">
        <v>52.0</v>
      </c>
      <c r="AL84" s="101">
        <f t="shared" si="13"/>
        <v>26</v>
      </c>
      <c r="AM84" s="101">
        <f t="shared" si="22"/>
        <v>156</v>
      </c>
      <c r="AN84" s="101">
        <f t="shared" si="15"/>
        <v>27</v>
      </c>
      <c r="AO84" s="400">
        <f t="shared" si="16"/>
        <v>9</v>
      </c>
      <c r="AP84" s="101">
        <f t="shared" si="17"/>
        <v>9</v>
      </c>
      <c r="AQ84" s="101">
        <f t="shared" si="18"/>
        <v>9</v>
      </c>
      <c r="AR84" s="269">
        <v>1811083.0</v>
      </c>
      <c r="AS84" s="401">
        <f t="shared" si="19"/>
        <v>11897.28</v>
      </c>
      <c r="AT84" s="270"/>
    </row>
    <row r="85" ht="14.25" customHeight="1">
      <c r="A85" s="269" t="s">
        <v>227</v>
      </c>
      <c r="B85" s="269" t="s">
        <v>235</v>
      </c>
      <c r="C85" s="269">
        <v>1811084.0</v>
      </c>
      <c r="D85" s="269" t="s">
        <v>547</v>
      </c>
      <c r="E85" s="269" t="s">
        <v>257</v>
      </c>
      <c r="F85" s="269" t="s">
        <v>516</v>
      </c>
      <c r="G85" s="269" t="s">
        <v>117</v>
      </c>
      <c r="H85" s="269" t="s">
        <v>522</v>
      </c>
      <c r="I85" s="269" t="s">
        <v>544</v>
      </c>
      <c r="J85" s="269" t="s">
        <v>105</v>
      </c>
      <c r="K85" s="269" t="s">
        <v>232</v>
      </c>
      <c r="L85" s="395">
        <v>655185.3</v>
      </c>
      <c r="M85" s="50">
        <v>934.0128</v>
      </c>
      <c r="N85" s="395">
        <f t="shared" si="1"/>
        <v>701.4735772</v>
      </c>
      <c r="O85" s="396">
        <v>106625.58720000002</v>
      </c>
      <c r="P85" s="396">
        <v>29155.43400000001</v>
      </c>
      <c r="Q85" s="396">
        <f t="shared" si="2"/>
        <v>135781.0212</v>
      </c>
      <c r="R85" s="395">
        <f>'Complete Product Info'!T85</f>
        <v>0.007716049912</v>
      </c>
      <c r="S85" s="396">
        <f t="shared" si="3"/>
        <v>135781.0289</v>
      </c>
      <c r="T85" s="395">
        <f t="shared" si="4"/>
        <v>145.3738417</v>
      </c>
      <c r="U85" s="395">
        <f t="shared" si="5"/>
        <v>519404.2711</v>
      </c>
      <c r="V85" s="395">
        <f t="shared" si="6"/>
        <v>556.0997356</v>
      </c>
      <c r="W85" s="397">
        <f t="shared" si="7"/>
        <v>0.7927593478</v>
      </c>
      <c r="X85" s="269">
        <v>222.0</v>
      </c>
      <c r="Y85" s="269">
        <v>127.0</v>
      </c>
      <c r="Z85" s="269">
        <v>203.0</v>
      </c>
      <c r="AA85" s="269">
        <v>91.0</v>
      </c>
      <c r="AB85" s="398">
        <v>1.0</v>
      </c>
      <c r="AC85" s="399">
        <v>2.0</v>
      </c>
      <c r="AD85" s="101">
        <f t="shared" si="8"/>
        <v>2</v>
      </c>
      <c r="AE85" s="101" t="str">
        <f t="shared" si="9"/>
        <v>2</v>
      </c>
      <c r="AF85" s="101" t="str">
        <f t="shared" si="10"/>
        <v>3</v>
      </c>
      <c r="AG85" s="113">
        <v>2.0</v>
      </c>
      <c r="AH85" s="101">
        <v>4.0</v>
      </c>
      <c r="AI85" s="101">
        <f t="shared" si="11"/>
        <v>101</v>
      </c>
      <c r="AJ85" s="398">
        <v>2.0</v>
      </c>
      <c r="AK85" s="113">
        <v>52.0</v>
      </c>
      <c r="AL85" s="101">
        <f t="shared" si="13"/>
        <v>26</v>
      </c>
      <c r="AM85" s="101">
        <f t="shared" si="22"/>
        <v>156</v>
      </c>
      <c r="AN85" s="101">
        <f t="shared" si="15"/>
        <v>36</v>
      </c>
      <c r="AO85" s="400">
        <f t="shared" si="16"/>
        <v>12</v>
      </c>
      <c r="AP85" s="101">
        <f t="shared" si="17"/>
        <v>12</v>
      </c>
      <c r="AQ85" s="101">
        <f t="shared" si="18"/>
        <v>12</v>
      </c>
      <c r="AR85" s="269">
        <v>1811084.0</v>
      </c>
      <c r="AS85" s="401">
        <f t="shared" si="19"/>
        <v>15863.04</v>
      </c>
      <c r="AT85" s="270"/>
    </row>
    <row r="86" ht="14.25" customHeight="1">
      <c r="A86" s="269" t="s">
        <v>227</v>
      </c>
      <c r="B86" s="269" t="s">
        <v>236</v>
      </c>
      <c r="C86" s="269">
        <v>1811085.0</v>
      </c>
      <c r="D86" s="269" t="s">
        <v>547</v>
      </c>
      <c r="E86" s="269" t="s">
        <v>257</v>
      </c>
      <c r="F86" s="269" t="s">
        <v>516</v>
      </c>
      <c r="G86" s="269" t="s">
        <v>117</v>
      </c>
      <c r="H86" s="269" t="s">
        <v>522</v>
      </c>
      <c r="I86" s="269" t="s">
        <v>544</v>
      </c>
      <c r="J86" s="269" t="s">
        <v>105</v>
      </c>
      <c r="K86" s="269" t="s">
        <v>215</v>
      </c>
      <c r="L86" s="395">
        <v>31485.168000000005</v>
      </c>
      <c r="M86" s="50">
        <v>48.30749999999999</v>
      </c>
      <c r="N86" s="395">
        <f t="shared" si="1"/>
        <v>651.7656265</v>
      </c>
      <c r="O86" s="396">
        <v>6544.234400000001</v>
      </c>
      <c r="P86" s="396">
        <v>1587.4628000000002</v>
      </c>
      <c r="Q86" s="396">
        <f t="shared" si="2"/>
        <v>8131.6972</v>
      </c>
      <c r="R86" s="395">
        <f>'Complete Product Info'!T86</f>
        <v>0.0004621012636</v>
      </c>
      <c r="S86" s="396">
        <f t="shared" si="3"/>
        <v>8131.697662</v>
      </c>
      <c r="T86" s="395">
        <f t="shared" si="4"/>
        <v>168.3319911</v>
      </c>
      <c r="U86" s="395">
        <f t="shared" si="5"/>
        <v>23353.47034</v>
      </c>
      <c r="V86" s="395">
        <f t="shared" si="6"/>
        <v>483.4336353</v>
      </c>
      <c r="W86" s="397">
        <f t="shared" si="7"/>
        <v>0.7417292592</v>
      </c>
      <c r="X86" s="269">
        <v>235.0</v>
      </c>
      <c r="Y86" s="269">
        <v>127.0</v>
      </c>
      <c r="Z86" s="269">
        <v>203.0</v>
      </c>
      <c r="AA86" s="269">
        <v>91.0</v>
      </c>
      <c r="AB86" s="398">
        <v>1.0</v>
      </c>
      <c r="AC86" s="399">
        <v>2.0</v>
      </c>
      <c r="AD86" s="101">
        <f t="shared" si="8"/>
        <v>2</v>
      </c>
      <c r="AE86" s="101" t="str">
        <f t="shared" si="9"/>
        <v>2</v>
      </c>
      <c r="AF86" s="101" t="str">
        <f t="shared" si="10"/>
        <v>3</v>
      </c>
      <c r="AG86" s="113">
        <v>2.0</v>
      </c>
      <c r="AH86" s="101">
        <v>4.0</v>
      </c>
      <c r="AI86" s="101">
        <f t="shared" si="11"/>
        <v>101</v>
      </c>
      <c r="AJ86" s="398">
        <v>2.0</v>
      </c>
      <c r="AK86" s="113">
        <v>52.0</v>
      </c>
      <c r="AL86" s="101">
        <f t="shared" si="13"/>
        <v>26</v>
      </c>
      <c r="AM86" s="101">
        <f t="shared" si="22"/>
        <v>156</v>
      </c>
      <c r="AN86" s="101">
        <f t="shared" si="15"/>
        <v>2</v>
      </c>
      <c r="AO86" s="400">
        <f t="shared" si="16"/>
        <v>1</v>
      </c>
      <c r="AP86" s="101">
        <f t="shared" si="17"/>
        <v>1</v>
      </c>
      <c r="AQ86" s="101">
        <f t="shared" si="18"/>
        <v>1</v>
      </c>
      <c r="AR86" s="269">
        <v>1811085.0</v>
      </c>
      <c r="AS86" s="401">
        <f t="shared" si="19"/>
        <v>1321.92</v>
      </c>
      <c r="AT86" s="270"/>
    </row>
    <row r="87" ht="14.25" customHeight="1">
      <c r="A87" s="269" t="s">
        <v>227</v>
      </c>
      <c r="B87" s="269" t="s">
        <v>237</v>
      </c>
      <c r="C87" s="269">
        <v>1811086.0</v>
      </c>
      <c r="D87" s="269" t="s">
        <v>188</v>
      </c>
      <c r="E87" s="269" t="s">
        <v>257</v>
      </c>
      <c r="F87" s="269" t="s">
        <v>516</v>
      </c>
      <c r="G87" s="269" t="s">
        <v>117</v>
      </c>
      <c r="H87" s="269" t="s">
        <v>522</v>
      </c>
      <c r="I87" s="269" t="s">
        <v>544</v>
      </c>
      <c r="J87" s="269" t="s">
        <v>105</v>
      </c>
      <c r="K87" s="269" t="s">
        <v>215</v>
      </c>
      <c r="L87" s="395">
        <v>366347.58600000007</v>
      </c>
      <c r="M87" s="50">
        <v>469.854</v>
      </c>
      <c r="N87" s="395">
        <f t="shared" si="1"/>
        <v>779.7051552</v>
      </c>
      <c r="O87" s="396">
        <v>70380.464</v>
      </c>
      <c r="P87" s="396">
        <v>17415.574</v>
      </c>
      <c r="Q87" s="396">
        <f t="shared" si="2"/>
        <v>87796.038</v>
      </c>
      <c r="R87" s="395">
        <f>'Complete Product Info'!T87</f>
        <v>0.00498919956</v>
      </c>
      <c r="S87" s="396">
        <f t="shared" si="3"/>
        <v>87796.04299</v>
      </c>
      <c r="T87" s="395">
        <f t="shared" si="4"/>
        <v>186.8581368</v>
      </c>
      <c r="U87" s="395">
        <f t="shared" si="5"/>
        <v>278551.543</v>
      </c>
      <c r="V87" s="395">
        <f t="shared" si="6"/>
        <v>592.8470185</v>
      </c>
      <c r="W87" s="397">
        <f t="shared" si="7"/>
        <v>0.7603476962</v>
      </c>
      <c r="X87" s="269">
        <v>185.0</v>
      </c>
      <c r="Y87" s="269">
        <v>127.0</v>
      </c>
      <c r="Z87" s="269">
        <v>203.0</v>
      </c>
      <c r="AA87" s="269">
        <v>91.0</v>
      </c>
      <c r="AB87" s="398">
        <v>1.0</v>
      </c>
      <c r="AC87" s="399">
        <v>2.0</v>
      </c>
      <c r="AD87" s="101">
        <f t="shared" si="8"/>
        <v>2</v>
      </c>
      <c r="AE87" s="101" t="str">
        <f t="shared" si="9"/>
        <v>2</v>
      </c>
      <c r="AF87" s="101" t="str">
        <f t="shared" si="10"/>
        <v>3</v>
      </c>
      <c r="AG87" s="113">
        <v>2.0</v>
      </c>
      <c r="AH87" s="101">
        <v>4.0</v>
      </c>
      <c r="AI87" s="101">
        <f t="shared" si="11"/>
        <v>101</v>
      </c>
      <c r="AJ87" s="398">
        <v>2.0</v>
      </c>
      <c r="AK87" s="113">
        <v>52.0</v>
      </c>
      <c r="AL87" s="101">
        <f t="shared" si="13"/>
        <v>26</v>
      </c>
      <c r="AM87" s="101">
        <f t="shared" si="22"/>
        <v>156</v>
      </c>
      <c r="AN87" s="101">
        <f t="shared" si="15"/>
        <v>19</v>
      </c>
      <c r="AO87" s="400">
        <f t="shared" si="16"/>
        <v>19</v>
      </c>
      <c r="AP87" s="101">
        <f t="shared" si="17"/>
        <v>0</v>
      </c>
      <c r="AQ87" s="101">
        <f t="shared" si="18"/>
        <v>0</v>
      </c>
      <c r="AR87" s="269">
        <v>1811086.0</v>
      </c>
      <c r="AS87" s="401">
        <f t="shared" si="19"/>
        <v>10046.592</v>
      </c>
      <c r="AT87" s="270"/>
    </row>
    <row r="88" ht="14.25" customHeight="1">
      <c r="A88" s="269" t="s">
        <v>227</v>
      </c>
      <c r="B88" s="269" t="s">
        <v>238</v>
      </c>
      <c r="C88" s="269">
        <v>1811087.0</v>
      </c>
      <c r="D88" s="269" t="s">
        <v>188</v>
      </c>
      <c r="E88" s="269" t="s">
        <v>257</v>
      </c>
      <c r="F88" s="269" t="s">
        <v>516</v>
      </c>
      <c r="G88" s="269" t="s">
        <v>117</v>
      </c>
      <c r="H88" s="269" t="s">
        <v>522</v>
      </c>
      <c r="I88" s="269" t="s">
        <v>544</v>
      </c>
      <c r="J88" s="269" t="s">
        <v>105</v>
      </c>
      <c r="K88" s="269" t="s">
        <v>226</v>
      </c>
      <c r="L88" s="395">
        <v>239805.423</v>
      </c>
      <c r="M88" s="50">
        <v>549.9935999999999</v>
      </c>
      <c r="N88" s="395">
        <f t="shared" si="1"/>
        <v>436.0149336</v>
      </c>
      <c r="O88" s="396">
        <v>31683.564000000002</v>
      </c>
      <c r="P88" s="396">
        <v>8421.1578</v>
      </c>
      <c r="Q88" s="396">
        <f t="shared" si="2"/>
        <v>40104.7218</v>
      </c>
      <c r="R88" s="395">
        <f>'Complete Product Info'!T88</f>
        <v>0.002279037471</v>
      </c>
      <c r="S88" s="396">
        <f t="shared" si="3"/>
        <v>40104.72408</v>
      </c>
      <c r="T88" s="395">
        <f t="shared" si="4"/>
        <v>72.91852865</v>
      </c>
      <c r="U88" s="395">
        <f t="shared" si="5"/>
        <v>199700.6989</v>
      </c>
      <c r="V88" s="395">
        <f t="shared" si="6"/>
        <v>363.096405</v>
      </c>
      <c r="W88" s="397">
        <f t="shared" si="7"/>
        <v>0.8327613964</v>
      </c>
      <c r="X88" s="269">
        <v>199.0</v>
      </c>
      <c r="Y88" s="269">
        <v>127.0</v>
      </c>
      <c r="Z88" s="269">
        <v>203.0</v>
      </c>
      <c r="AA88" s="269">
        <v>91.0</v>
      </c>
      <c r="AB88" s="398">
        <v>1.0</v>
      </c>
      <c r="AC88" s="399">
        <v>2.0</v>
      </c>
      <c r="AD88" s="101">
        <f t="shared" si="8"/>
        <v>2</v>
      </c>
      <c r="AE88" s="101" t="str">
        <f t="shared" si="9"/>
        <v>2</v>
      </c>
      <c r="AF88" s="101" t="str">
        <f t="shared" si="10"/>
        <v>3</v>
      </c>
      <c r="AG88" s="113">
        <v>2.0</v>
      </c>
      <c r="AH88" s="101">
        <v>4.0</v>
      </c>
      <c r="AI88" s="101">
        <f t="shared" si="11"/>
        <v>101</v>
      </c>
      <c r="AJ88" s="398">
        <v>2.0</v>
      </c>
      <c r="AK88" s="113">
        <v>52.0</v>
      </c>
      <c r="AL88" s="101">
        <f t="shared" si="13"/>
        <v>26</v>
      </c>
      <c r="AM88" s="101">
        <f t="shared" si="22"/>
        <v>156</v>
      </c>
      <c r="AN88" s="101">
        <f t="shared" si="15"/>
        <v>22</v>
      </c>
      <c r="AO88" s="400">
        <f t="shared" si="16"/>
        <v>22</v>
      </c>
      <c r="AP88" s="101">
        <f t="shared" si="17"/>
        <v>0</v>
      </c>
      <c r="AQ88" s="101">
        <f t="shared" si="18"/>
        <v>0</v>
      </c>
      <c r="AR88" s="269">
        <v>1811087.0</v>
      </c>
      <c r="AS88" s="401">
        <f t="shared" si="19"/>
        <v>11632.896</v>
      </c>
      <c r="AT88" s="270"/>
    </row>
    <row r="89" ht="14.25" customHeight="1">
      <c r="A89" s="269" t="s">
        <v>227</v>
      </c>
      <c r="B89" s="269" t="s">
        <v>239</v>
      </c>
      <c r="C89" s="269">
        <v>1811088.0</v>
      </c>
      <c r="D89" s="269" t="s">
        <v>188</v>
      </c>
      <c r="E89" s="269" t="s">
        <v>257</v>
      </c>
      <c r="F89" s="269" t="s">
        <v>516</v>
      </c>
      <c r="G89" s="269" t="s">
        <v>117</v>
      </c>
      <c r="H89" s="269" t="s">
        <v>522</v>
      </c>
      <c r="I89" s="269" t="s">
        <v>544</v>
      </c>
      <c r="J89" s="269" t="s">
        <v>105</v>
      </c>
      <c r="K89" s="269" t="s">
        <v>146</v>
      </c>
      <c r="L89" s="395">
        <v>270403.408</v>
      </c>
      <c r="M89" s="50">
        <v>868.9699999999999</v>
      </c>
      <c r="N89" s="395">
        <f t="shared" si="1"/>
        <v>311.1769198</v>
      </c>
      <c r="O89" s="396">
        <v>59886.0768</v>
      </c>
      <c r="P89" s="396">
        <v>14384.400800000001</v>
      </c>
      <c r="Q89" s="396">
        <f t="shared" si="2"/>
        <v>74270.4776</v>
      </c>
      <c r="R89" s="395">
        <f>'Complete Product Info'!T89</f>
        <v>0.004220580366</v>
      </c>
      <c r="S89" s="396">
        <f t="shared" si="3"/>
        <v>74270.48182</v>
      </c>
      <c r="T89" s="395">
        <f t="shared" si="4"/>
        <v>85.46955801</v>
      </c>
      <c r="U89" s="395">
        <f t="shared" si="5"/>
        <v>196132.9262</v>
      </c>
      <c r="V89" s="395">
        <f t="shared" si="6"/>
        <v>225.7073618</v>
      </c>
      <c r="W89" s="397">
        <f t="shared" si="7"/>
        <v>0.7253345201</v>
      </c>
      <c r="X89" s="269">
        <v>216.0</v>
      </c>
      <c r="Y89" s="269">
        <v>127.0</v>
      </c>
      <c r="Z89" s="269">
        <v>203.0</v>
      </c>
      <c r="AA89" s="269">
        <v>91.0</v>
      </c>
      <c r="AB89" s="398">
        <v>1.0</v>
      </c>
      <c r="AC89" s="399">
        <v>2.0</v>
      </c>
      <c r="AD89" s="101">
        <f t="shared" si="8"/>
        <v>2</v>
      </c>
      <c r="AE89" s="101" t="str">
        <f t="shared" si="9"/>
        <v>2</v>
      </c>
      <c r="AF89" s="101" t="str">
        <f t="shared" si="10"/>
        <v>3</v>
      </c>
      <c r="AG89" s="113">
        <v>2.0</v>
      </c>
      <c r="AH89" s="101">
        <v>4.0</v>
      </c>
      <c r="AI89" s="101">
        <f t="shared" si="11"/>
        <v>101</v>
      </c>
      <c r="AJ89" s="398">
        <v>2.0</v>
      </c>
      <c r="AK89" s="113">
        <v>52.0</v>
      </c>
      <c r="AL89" s="101">
        <f t="shared" si="13"/>
        <v>26</v>
      </c>
      <c r="AM89" s="101">
        <f t="shared" si="22"/>
        <v>156</v>
      </c>
      <c r="AN89" s="101">
        <f t="shared" si="15"/>
        <v>34</v>
      </c>
      <c r="AO89" s="400">
        <f t="shared" si="16"/>
        <v>34</v>
      </c>
      <c r="AP89" s="101">
        <f t="shared" si="17"/>
        <v>0</v>
      </c>
      <c r="AQ89" s="101">
        <f t="shared" si="18"/>
        <v>0</v>
      </c>
      <c r="AR89" s="269">
        <v>1811088.0</v>
      </c>
      <c r="AS89" s="401">
        <f t="shared" si="19"/>
        <v>17978.112</v>
      </c>
      <c r="AT89" s="270"/>
    </row>
    <row r="90" ht="14.25" customHeight="1">
      <c r="A90" s="269" t="s">
        <v>227</v>
      </c>
      <c r="B90" s="269" t="s">
        <v>240</v>
      </c>
      <c r="C90" s="269">
        <v>1811089.0</v>
      </c>
      <c r="D90" s="269" t="s">
        <v>190</v>
      </c>
      <c r="E90" s="269" t="s">
        <v>257</v>
      </c>
      <c r="F90" s="269" t="s">
        <v>516</v>
      </c>
      <c r="G90" s="269" t="s">
        <v>117</v>
      </c>
      <c r="H90" s="269" t="s">
        <v>522</v>
      </c>
      <c r="I90" s="269" t="s">
        <v>544</v>
      </c>
      <c r="J90" s="269" t="s">
        <v>105</v>
      </c>
      <c r="K90" s="269" t="s">
        <v>232</v>
      </c>
      <c r="L90" s="395">
        <v>8154.696000000001</v>
      </c>
      <c r="M90" s="50">
        <v>12.6786</v>
      </c>
      <c r="N90" s="395">
        <f t="shared" si="1"/>
        <v>643.1858407</v>
      </c>
      <c r="O90" s="396">
        <v>1430.9680000000003</v>
      </c>
      <c r="P90" s="396">
        <v>368.36800000000005</v>
      </c>
      <c r="Q90" s="396">
        <f t="shared" si="2"/>
        <v>1799.336</v>
      </c>
      <c r="R90" s="395">
        <f>'Complete Product Info'!T90</f>
        <v>0.000102251156</v>
      </c>
      <c r="S90" s="396">
        <f t="shared" si="3"/>
        <v>1799.336102</v>
      </c>
      <c r="T90" s="395">
        <f t="shared" si="4"/>
        <v>141.9191474</v>
      </c>
      <c r="U90" s="395">
        <f t="shared" si="5"/>
        <v>6355.359898</v>
      </c>
      <c r="V90" s="395">
        <f t="shared" si="6"/>
        <v>501.2666933</v>
      </c>
      <c r="W90" s="397">
        <f t="shared" si="7"/>
        <v>0.779349702</v>
      </c>
      <c r="X90" s="269">
        <v>185.0</v>
      </c>
      <c r="Y90" s="269">
        <v>127.0</v>
      </c>
      <c r="Z90" s="269">
        <v>203.0</v>
      </c>
      <c r="AA90" s="269">
        <v>91.0</v>
      </c>
      <c r="AB90" s="398">
        <v>1.0</v>
      </c>
      <c r="AC90" s="399">
        <v>2.0</v>
      </c>
      <c r="AD90" s="101">
        <f t="shared" si="8"/>
        <v>2</v>
      </c>
      <c r="AE90" s="101" t="str">
        <f t="shared" si="9"/>
        <v>2</v>
      </c>
      <c r="AF90" s="101" t="str">
        <f t="shared" si="10"/>
        <v>3</v>
      </c>
      <c r="AG90" s="113">
        <v>2.0</v>
      </c>
      <c r="AH90" s="101">
        <v>4.0</v>
      </c>
      <c r="AI90" s="101">
        <f t="shared" si="11"/>
        <v>101</v>
      </c>
      <c r="AJ90" s="398">
        <v>2.0</v>
      </c>
      <c r="AK90" s="113">
        <v>52.0</v>
      </c>
      <c r="AL90" s="101">
        <f t="shared" si="13"/>
        <v>26</v>
      </c>
      <c r="AM90" s="101">
        <f t="shared" si="22"/>
        <v>156</v>
      </c>
      <c r="AN90" s="101">
        <f t="shared" si="15"/>
        <v>1</v>
      </c>
      <c r="AO90" s="400">
        <f t="shared" si="16"/>
        <v>0</v>
      </c>
      <c r="AP90" s="101">
        <f t="shared" si="17"/>
        <v>1</v>
      </c>
      <c r="AQ90" s="101">
        <f t="shared" si="18"/>
        <v>0</v>
      </c>
      <c r="AR90" s="269">
        <v>1811089.0</v>
      </c>
      <c r="AS90" s="401">
        <f t="shared" si="19"/>
        <v>440.64</v>
      </c>
      <c r="AT90" s="270"/>
    </row>
    <row r="91" ht="14.25" customHeight="1">
      <c r="A91" s="269" t="s">
        <v>227</v>
      </c>
      <c r="B91" s="269" t="s">
        <v>241</v>
      </c>
      <c r="C91" s="269">
        <v>1811090.0</v>
      </c>
      <c r="D91" s="269" t="s">
        <v>190</v>
      </c>
      <c r="E91" s="269" t="s">
        <v>257</v>
      </c>
      <c r="F91" s="269" t="s">
        <v>516</v>
      </c>
      <c r="G91" s="269" t="s">
        <v>117</v>
      </c>
      <c r="H91" s="269" t="s">
        <v>522</v>
      </c>
      <c r="I91" s="269" t="s">
        <v>544</v>
      </c>
      <c r="J91" s="269" t="s">
        <v>105</v>
      </c>
      <c r="K91" s="269" t="s">
        <v>232</v>
      </c>
      <c r="L91" s="395">
        <v>20855.0</v>
      </c>
      <c r="M91" s="50">
        <v>43.843999999999994</v>
      </c>
      <c r="N91" s="395">
        <f t="shared" si="1"/>
        <v>475.6637168</v>
      </c>
      <c r="O91" s="396">
        <v>3097.6000000000004</v>
      </c>
      <c r="P91" s="396">
        <v>813.1200000000001</v>
      </c>
      <c r="Q91" s="396">
        <f t="shared" si="2"/>
        <v>3910.72</v>
      </c>
      <c r="R91" s="395">
        <f>'Complete Product Info'!T91</f>
        <v>0.0002222351139</v>
      </c>
      <c r="S91" s="396">
        <f t="shared" si="3"/>
        <v>3910.720222</v>
      </c>
      <c r="T91" s="395">
        <f t="shared" si="4"/>
        <v>89.19624629</v>
      </c>
      <c r="U91" s="395">
        <f t="shared" si="5"/>
        <v>16944.27978</v>
      </c>
      <c r="V91" s="395">
        <f t="shared" si="6"/>
        <v>386.4674705</v>
      </c>
      <c r="W91" s="397">
        <f t="shared" si="7"/>
        <v>0.8124804497</v>
      </c>
      <c r="X91" s="269">
        <v>199.0</v>
      </c>
      <c r="Y91" s="269">
        <v>127.0</v>
      </c>
      <c r="Z91" s="269">
        <v>203.0</v>
      </c>
      <c r="AA91" s="269">
        <v>91.0</v>
      </c>
      <c r="AB91" s="398">
        <v>1.0</v>
      </c>
      <c r="AC91" s="399">
        <v>2.0</v>
      </c>
      <c r="AD91" s="101">
        <f t="shared" si="8"/>
        <v>2</v>
      </c>
      <c r="AE91" s="101" t="str">
        <f t="shared" si="9"/>
        <v>2</v>
      </c>
      <c r="AF91" s="101" t="str">
        <f t="shared" si="10"/>
        <v>3</v>
      </c>
      <c r="AG91" s="113">
        <v>2.0</v>
      </c>
      <c r="AH91" s="101">
        <v>4.0</v>
      </c>
      <c r="AI91" s="101">
        <f t="shared" si="11"/>
        <v>101</v>
      </c>
      <c r="AJ91" s="398">
        <v>2.0</v>
      </c>
      <c r="AK91" s="113">
        <v>52.0</v>
      </c>
      <c r="AL91" s="101">
        <f t="shared" si="13"/>
        <v>26</v>
      </c>
      <c r="AM91" s="101">
        <f t="shared" si="22"/>
        <v>156</v>
      </c>
      <c r="AN91" s="101">
        <f t="shared" si="15"/>
        <v>2</v>
      </c>
      <c r="AO91" s="400">
        <f t="shared" si="16"/>
        <v>0</v>
      </c>
      <c r="AP91" s="101">
        <f t="shared" si="17"/>
        <v>2</v>
      </c>
      <c r="AQ91" s="101">
        <f t="shared" si="18"/>
        <v>0</v>
      </c>
      <c r="AR91" s="269">
        <v>1811090.0</v>
      </c>
      <c r="AS91" s="401">
        <f t="shared" si="19"/>
        <v>881.28</v>
      </c>
      <c r="AT91" s="270"/>
    </row>
    <row r="92" ht="14.25" customHeight="1">
      <c r="A92" s="269" t="s">
        <v>227</v>
      </c>
      <c r="B92" s="269" t="s">
        <v>242</v>
      </c>
      <c r="C92" s="269">
        <v>1811091.0</v>
      </c>
      <c r="D92" s="269" t="s">
        <v>190</v>
      </c>
      <c r="E92" s="269" t="s">
        <v>257</v>
      </c>
      <c r="F92" s="269" t="s">
        <v>516</v>
      </c>
      <c r="G92" s="269" t="s">
        <v>117</v>
      </c>
      <c r="H92" s="269" t="s">
        <v>522</v>
      </c>
      <c r="I92" s="269" t="s">
        <v>544</v>
      </c>
      <c r="J92" s="269" t="s">
        <v>105</v>
      </c>
      <c r="K92" s="269" t="s">
        <v>243</v>
      </c>
      <c r="L92" s="395">
        <v>132555.324</v>
      </c>
      <c r="M92" s="50">
        <v>426.34899999999993</v>
      </c>
      <c r="N92" s="395">
        <f t="shared" si="1"/>
        <v>310.9080214</v>
      </c>
      <c r="O92" s="396">
        <v>20851.107200000002</v>
      </c>
      <c r="P92" s="396">
        <v>5319.160000000001</v>
      </c>
      <c r="Q92" s="396">
        <f t="shared" si="2"/>
        <v>26170.2672</v>
      </c>
      <c r="R92" s="395">
        <f>'Complete Product Info'!T92</f>
        <v>0.00148718198</v>
      </c>
      <c r="S92" s="396">
        <f t="shared" si="3"/>
        <v>26170.26869</v>
      </c>
      <c r="T92" s="395">
        <f t="shared" si="4"/>
        <v>61.38226825</v>
      </c>
      <c r="U92" s="395">
        <f t="shared" si="5"/>
        <v>106385.0553</v>
      </c>
      <c r="V92" s="395">
        <f t="shared" si="6"/>
        <v>249.5257531</v>
      </c>
      <c r="W92" s="397">
        <f t="shared" si="7"/>
        <v>0.8025709727</v>
      </c>
      <c r="X92" s="269">
        <v>216.0</v>
      </c>
      <c r="Y92" s="269">
        <v>127.0</v>
      </c>
      <c r="Z92" s="269">
        <v>203.0</v>
      </c>
      <c r="AA92" s="269">
        <v>91.0</v>
      </c>
      <c r="AB92" s="398">
        <v>1.0</v>
      </c>
      <c r="AC92" s="399">
        <v>2.0</v>
      </c>
      <c r="AD92" s="101">
        <f t="shared" si="8"/>
        <v>2</v>
      </c>
      <c r="AE92" s="101" t="str">
        <f t="shared" si="9"/>
        <v>2</v>
      </c>
      <c r="AF92" s="101" t="str">
        <f t="shared" si="10"/>
        <v>3</v>
      </c>
      <c r="AG92" s="113">
        <v>2.0</v>
      </c>
      <c r="AH92" s="101">
        <v>4.0</v>
      </c>
      <c r="AI92" s="101">
        <f t="shared" si="11"/>
        <v>101</v>
      </c>
      <c r="AJ92" s="398">
        <v>2.0</v>
      </c>
      <c r="AK92" s="113">
        <v>52.0</v>
      </c>
      <c r="AL92" s="101">
        <f t="shared" si="13"/>
        <v>26</v>
      </c>
      <c r="AM92" s="101">
        <f t="shared" si="22"/>
        <v>156</v>
      </c>
      <c r="AN92" s="101">
        <f t="shared" si="15"/>
        <v>17</v>
      </c>
      <c r="AO92" s="400">
        <f t="shared" si="16"/>
        <v>0</v>
      </c>
      <c r="AP92" s="101">
        <f t="shared" si="17"/>
        <v>17</v>
      </c>
      <c r="AQ92" s="101">
        <f t="shared" si="18"/>
        <v>0</v>
      </c>
      <c r="AR92" s="269">
        <v>1811091.0</v>
      </c>
      <c r="AS92" s="401">
        <f t="shared" si="19"/>
        <v>7490.88</v>
      </c>
      <c r="AT92" s="270"/>
    </row>
    <row r="93" ht="14.25" customHeight="1">
      <c r="A93" s="269" t="s">
        <v>227</v>
      </c>
      <c r="B93" s="269" t="s">
        <v>550</v>
      </c>
      <c r="C93" s="269">
        <v>1811092.0</v>
      </c>
      <c r="D93" s="269" t="s">
        <v>110</v>
      </c>
      <c r="E93" s="269" t="s">
        <v>257</v>
      </c>
      <c r="F93" s="269" t="s">
        <v>516</v>
      </c>
      <c r="G93" s="269" t="s">
        <v>117</v>
      </c>
      <c r="H93" s="269" t="s">
        <v>522</v>
      </c>
      <c r="I93" s="269" t="s">
        <v>544</v>
      </c>
      <c r="J93" s="269" t="s">
        <v>105</v>
      </c>
      <c r="K93" s="269" t="s">
        <v>232</v>
      </c>
      <c r="L93" s="395">
        <v>-124.84800000000004</v>
      </c>
      <c r="M93" s="50">
        <v>5.9325</v>
      </c>
      <c r="N93" s="395">
        <f t="shared" si="1"/>
        <v>-21.04475348</v>
      </c>
      <c r="O93" s="396">
        <v>259.9168000000001</v>
      </c>
      <c r="P93" s="396">
        <v>64.97920000000002</v>
      </c>
      <c r="Q93" s="396">
        <f t="shared" si="2"/>
        <v>324.896</v>
      </c>
      <c r="R93" s="395">
        <f>'Complete Product Info'!T93</f>
        <v>0.0000184629172</v>
      </c>
      <c r="S93" s="396">
        <f t="shared" si="3"/>
        <v>324.8960185</v>
      </c>
      <c r="T93" s="395">
        <f t="shared" si="4"/>
        <v>54.7654477</v>
      </c>
      <c r="U93" s="395">
        <f t="shared" si="5"/>
        <v>-449.7440185</v>
      </c>
      <c r="V93" s="395">
        <f t="shared" si="6"/>
        <v>-75.81020117</v>
      </c>
      <c r="W93" s="397">
        <f t="shared" si="7"/>
        <v>3.602332584</v>
      </c>
      <c r="X93" s="269">
        <v>185.0</v>
      </c>
      <c r="Y93" s="269">
        <v>127.0</v>
      </c>
      <c r="Z93" s="269">
        <v>203.0</v>
      </c>
      <c r="AA93" s="269">
        <v>91.0</v>
      </c>
      <c r="AB93" s="398">
        <v>1.0</v>
      </c>
      <c r="AC93" s="399">
        <v>2.0</v>
      </c>
      <c r="AD93" s="101">
        <f t="shared" si="8"/>
        <v>2</v>
      </c>
      <c r="AE93" s="101" t="str">
        <f t="shared" si="9"/>
        <v>2</v>
      </c>
      <c r="AF93" s="101" t="str">
        <f t="shared" si="10"/>
        <v>3</v>
      </c>
      <c r="AG93" s="113">
        <v>2.0</v>
      </c>
      <c r="AH93" s="101">
        <v>4.0</v>
      </c>
      <c r="AI93" s="101">
        <f t="shared" si="11"/>
        <v>101</v>
      </c>
      <c r="AJ93" s="398">
        <v>2.0</v>
      </c>
      <c r="AK93" s="113">
        <v>52.0</v>
      </c>
      <c r="AL93" s="101">
        <f t="shared" si="13"/>
        <v>26</v>
      </c>
      <c r="AM93" s="101">
        <f t="shared" si="22"/>
        <v>156</v>
      </c>
      <c r="AN93" s="101">
        <f t="shared" si="15"/>
        <v>1</v>
      </c>
      <c r="AO93" s="400">
        <f t="shared" si="16"/>
        <v>0</v>
      </c>
      <c r="AP93" s="101">
        <f t="shared" si="17"/>
        <v>0</v>
      </c>
      <c r="AQ93" s="101">
        <f t="shared" si="18"/>
        <v>1</v>
      </c>
      <c r="AR93" s="269">
        <v>1811092.0</v>
      </c>
      <c r="AS93" s="401">
        <f t="shared" si="19"/>
        <v>352.512</v>
      </c>
      <c r="AT93" s="270"/>
    </row>
    <row r="94" ht="14.25" customHeight="1">
      <c r="A94" s="269" t="s">
        <v>227</v>
      </c>
      <c r="B94" s="269" t="s">
        <v>244</v>
      </c>
      <c r="C94" s="269">
        <v>1811093.0</v>
      </c>
      <c r="D94" s="269" t="s">
        <v>110</v>
      </c>
      <c r="E94" s="269" t="s">
        <v>257</v>
      </c>
      <c r="F94" s="269" t="s">
        <v>516</v>
      </c>
      <c r="G94" s="269" t="s">
        <v>117</v>
      </c>
      <c r="H94" s="269" t="s">
        <v>522</v>
      </c>
      <c r="I94" s="269" t="s">
        <v>544</v>
      </c>
      <c r="J94" s="269" t="s">
        <v>105</v>
      </c>
      <c r="K94" s="269" t="s">
        <v>215</v>
      </c>
      <c r="L94" s="395">
        <v>33569.451</v>
      </c>
      <c r="M94" s="50">
        <v>108.3444</v>
      </c>
      <c r="N94" s="395">
        <f t="shared" si="1"/>
        <v>309.840204</v>
      </c>
      <c r="O94" s="396">
        <v>6891.359200000002</v>
      </c>
      <c r="P94" s="396">
        <v>1706.1132000000002</v>
      </c>
      <c r="Q94" s="396">
        <f t="shared" si="2"/>
        <v>8597.4724</v>
      </c>
      <c r="R94" s="395">
        <f>'Complete Product Info'!T94</f>
        <v>0.0004885699457</v>
      </c>
      <c r="S94" s="396">
        <f t="shared" si="3"/>
        <v>8597.472889</v>
      </c>
      <c r="T94" s="395">
        <f t="shared" si="4"/>
        <v>79.35318197</v>
      </c>
      <c r="U94" s="395">
        <f t="shared" si="5"/>
        <v>24971.97811</v>
      </c>
      <c r="V94" s="395">
        <f t="shared" si="6"/>
        <v>230.487022</v>
      </c>
      <c r="W94" s="397">
        <f t="shared" si="7"/>
        <v>0.7438899764</v>
      </c>
      <c r="X94" s="269">
        <v>199.0</v>
      </c>
      <c r="Y94" s="269">
        <v>127.0</v>
      </c>
      <c r="Z94" s="269">
        <v>203.0</v>
      </c>
      <c r="AA94" s="269">
        <v>91.0</v>
      </c>
      <c r="AB94" s="398">
        <v>1.0</v>
      </c>
      <c r="AC94" s="399">
        <v>2.0</v>
      </c>
      <c r="AD94" s="101">
        <f t="shared" si="8"/>
        <v>2</v>
      </c>
      <c r="AE94" s="101" t="str">
        <f t="shared" si="9"/>
        <v>2</v>
      </c>
      <c r="AF94" s="101" t="str">
        <f t="shared" si="10"/>
        <v>3</v>
      </c>
      <c r="AG94" s="113">
        <v>2.0</v>
      </c>
      <c r="AH94" s="101">
        <v>4.0</v>
      </c>
      <c r="AI94" s="101">
        <f t="shared" si="11"/>
        <v>101</v>
      </c>
      <c r="AJ94" s="398">
        <v>2.0</v>
      </c>
      <c r="AK94" s="113">
        <v>52.0</v>
      </c>
      <c r="AL94" s="101">
        <f t="shared" si="13"/>
        <v>26</v>
      </c>
      <c r="AM94" s="101">
        <f t="shared" si="22"/>
        <v>156</v>
      </c>
      <c r="AN94" s="101">
        <f t="shared" si="15"/>
        <v>5</v>
      </c>
      <c r="AO94" s="400">
        <f t="shared" si="16"/>
        <v>0</v>
      </c>
      <c r="AP94" s="101">
        <f t="shared" si="17"/>
        <v>0</v>
      </c>
      <c r="AQ94" s="101">
        <f t="shared" si="18"/>
        <v>5</v>
      </c>
      <c r="AR94" s="269">
        <v>1811093.0</v>
      </c>
      <c r="AS94" s="401">
        <f t="shared" si="19"/>
        <v>1762.56</v>
      </c>
      <c r="AT94" s="270"/>
    </row>
    <row r="95" ht="14.25" customHeight="1">
      <c r="A95" s="275" t="s">
        <v>227</v>
      </c>
      <c r="B95" s="275" t="s">
        <v>245</v>
      </c>
      <c r="C95" s="275">
        <v>1811094.0</v>
      </c>
      <c r="D95" s="275" t="s">
        <v>110</v>
      </c>
      <c r="E95" s="275" t="s">
        <v>257</v>
      </c>
      <c r="F95" s="275" t="s">
        <v>516</v>
      </c>
      <c r="G95" s="275" t="s">
        <v>117</v>
      </c>
      <c r="H95" s="275" t="s">
        <v>522</v>
      </c>
      <c r="I95" s="275" t="s">
        <v>544</v>
      </c>
      <c r="J95" s="275" t="s">
        <v>105</v>
      </c>
      <c r="K95" s="275" t="s">
        <v>106</v>
      </c>
      <c r="L95" s="421">
        <v>8640.258</v>
      </c>
      <c r="M95" s="63">
        <v>9.661499999999998</v>
      </c>
      <c r="N95" s="421">
        <f t="shared" si="1"/>
        <v>894.2977798</v>
      </c>
      <c r="O95" s="422">
        <v>1150.4064</v>
      </c>
      <c r="P95" s="422">
        <v>284.8362</v>
      </c>
      <c r="Q95" s="422">
        <f t="shared" si="2"/>
        <v>1435.2426</v>
      </c>
      <c r="R95" s="421">
        <f>'Complete Product Info'!T95</f>
        <v>0.00008156076188</v>
      </c>
      <c r="S95" s="422">
        <f t="shared" si="3"/>
        <v>1435.242682</v>
      </c>
      <c r="T95" s="421">
        <f t="shared" si="4"/>
        <v>148.5527798</v>
      </c>
      <c r="U95" s="421">
        <f t="shared" si="5"/>
        <v>7205.015318</v>
      </c>
      <c r="V95" s="421">
        <f t="shared" si="6"/>
        <v>745.7450001</v>
      </c>
      <c r="W95" s="423">
        <f t="shared" si="7"/>
        <v>0.8338889092</v>
      </c>
      <c r="X95" s="275">
        <v>216.0</v>
      </c>
      <c r="Y95" s="275">
        <v>127.0</v>
      </c>
      <c r="Z95" s="275">
        <v>203.0</v>
      </c>
      <c r="AA95" s="275">
        <v>91.0</v>
      </c>
      <c r="AB95" s="424">
        <v>1.0</v>
      </c>
      <c r="AC95" s="425">
        <v>2.0</v>
      </c>
      <c r="AD95" s="114">
        <f t="shared" si="8"/>
        <v>2</v>
      </c>
      <c r="AE95" s="114" t="str">
        <f t="shared" si="9"/>
        <v>2</v>
      </c>
      <c r="AF95" s="114" t="str">
        <f t="shared" si="10"/>
        <v>3</v>
      </c>
      <c r="AG95" s="116">
        <v>2.0</v>
      </c>
      <c r="AH95" s="114">
        <v>4.0</v>
      </c>
      <c r="AI95" s="114">
        <f t="shared" si="11"/>
        <v>101</v>
      </c>
      <c r="AJ95" s="424">
        <v>2.0</v>
      </c>
      <c r="AK95" s="116">
        <v>52.0</v>
      </c>
      <c r="AL95" s="114">
        <f t="shared" si="13"/>
        <v>26</v>
      </c>
      <c r="AM95" s="114">
        <f t="shared" si="22"/>
        <v>156</v>
      </c>
      <c r="AN95" s="114">
        <f t="shared" si="15"/>
        <v>1</v>
      </c>
      <c r="AO95" s="426">
        <f t="shared" si="16"/>
        <v>0</v>
      </c>
      <c r="AP95" s="114">
        <f t="shared" si="17"/>
        <v>0</v>
      </c>
      <c r="AQ95" s="114">
        <f t="shared" si="18"/>
        <v>1</v>
      </c>
      <c r="AR95" s="275">
        <v>1811094.0</v>
      </c>
      <c r="AS95" s="427">
        <f t="shared" si="19"/>
        <v>352.512</v>
      </c>
      <c r="AT95" s="270"/>
      <c r="AU95" s="53"/>
      <c r="AV95" s="53"/>
      <c r="AW95" s="53"/>
      <c r="AX95" s="53"/>
      <c r="AY95" s="53"/>
    </row>
    <row r="96" ht="14.25" customHeight="1">
      <c r="A96" s="269" t="s">
        <v>246</v>
      </c>
      <c r="B96" s="269" t="s">
        <v>247</v>
      </c>
      <c r="C96" s="269">
        <v>1811095.0</v>
      </c>
      <c r="D96" s="269" t="s">
        <v>547</v>
      </c>
      <c r="E96" s="269" t="s">
        <v>257</v>
      </c>
      <c r="F96" s="269" t="s">
        <v>516</v>
      </c>
      <c r="G96" s="269" t="s">
        <v>117</v>
      </c>
      <c r="H96" s="269" t="s">
        <v>522</v>
      </c>
      <c r="I96" s="269" t="s">
        <v>544</v>
      </c>
      <c r="J96" s="269" t="s">
        <v>105</v>
      </c>
      <c r="K96" s="269" t="s">
        <v>215</v>
      </c>
      <c r="L96" s="395">
        <v>18819.13</v>
      </c>
      <c r="M96" s="50">
        <v>285.89</v>
      </c>
      <c r="N96" s="395">
        <f t="shared" si="1"/>
        <v>65.82647172</v>
      </c>
      <c r="O96" s="396">
        <v>11577.984</v>
      </c>
      <c r="P96" s="396">
        <v>2864.3450000000003</v>
      </c>
      <c r="Q96" s="396">
        <f t="shared" si="2"/>
        <v>14442.329</v>
      </c>
      <c r="R96" s="395">
        <f>'Complete Product Info'!T96</f>
        <v>0.000820716551</v>
      </c>
      <c r="S96" s="396">
        <f t="shared" si="3"/>
        <v>14442.32982</v>
      </c>
      <c r="T96" s="395">
        <f t="shared" si="4"/>
        <v>50.51708636</v>
      </c>
      <c r="U96" s="395">
        <f t="shared" si="5"/>
        <v>4376.800179</v>
      </c>
      <c r="V96" s="395">
        <f t="shared" si="6"/>
        <v>15.30938536</v>
      </c>
      <c r="W96" s="397">
        <f t="shared" si="7"/>
        <v>0.2325718659</v>
      </c>
      <c r="X96" s="269">
        <v>51.0</v>
      </c>
      <c r="Y96" s="269">
        <v>62.0</v>
      </c>
      <c r="Z96" s="269">
        <v>65.0</v>
      </c>
      <c r="AA96" s="269">
        <v>93.0</v>
      </c>
      <c r="AB96" s="398">
        <v>1.0</v>
      </c>
      <c r="AC96" s="399">
        <v>2.0</v>
      </c>
      <c r="AD96" s="101">
        <f t="shared" si="8"/>
        <v>2</v>
      </c>
      <c r="AE96" s="101" t="str">
        <f t="shared" si="9"/>
        <v>1</v>
      </c>
      <c r="AF96" s="101" t="str">
        <f t="shared" si="10"/>
        <v>1</v>
      </c>
      <c r="AG96" s="113">
        <v>1.0</v>
      </c>
      <c r="AH96" s="101">
        <v>26.0</v>
      </c>
      <c r="AI96" s="101">
        <f t="shared" si="11"/>
        <v>103</v>
      </c>
      <c r="AJ96" s="398">
        <v>2.0</v>
      </c>
      <c r="AK96" s="113">
        <v>52.0</v>
      </c>
      <c r="AL96" s="101">
        <f t="shared" si="13"/>
        <v>52</v>
      </c>
      <c r="AM96" s="101">
        <f t="shared" ref="AM96:AM105" si="23">AD96*AK96</f>
        <v>104</v>
      </c>
      <c r="AN96" s="101">
        <f t="shared" si="15"/>
        <v>6</v>
      </c>
      <c r="AO96" s="400">
        <f t="shared" si="16"/>
        <v>2</v>
      </c>
      <c r="AP96" s="101">
        <f t="shared" si="17"/>
        <v>2</v>
      </c>
      <c r="AQ96" s="101">
        <f t="shared" si="18"/>
        <v>2</v>
      </c>
      <c r="AR96" s="269">
        <v>1811095.0</v>
      </c>
      <c r="AS96" s="401">
        <f t="shared" si="19"/>
        <v>2643.84</v>
      </c>
      <c r="AT96" s="270"/>
    </row>
    <row r="97" ht="14.25" customHeight="1">
      <c r="A97" s="269" t="s">
        <v>246</v>
      </c>
      <c r="B97" s="269" t="s">
        <v>250</v>
      </c>
      <c r="C97" s="269">
        <v>1811096.0</v>
      </c>
      <c r="D97" s="269" t="s">
        <v>547</v>
      </c>
      <c r="E97" s="269" t="s">
        <v>257</v>
      </c>
      <c r="F97" s="269" t="s">
        <v>516</v>
      </c>
      <c r="G97" s="269" t="s">
        <v>117</v>
      </c>
      <c r="H97" s="269" t="s">
        <v>522</v>
      </c>
      <c r="I97" s="269" t="s">
        <v>544</v>
      </c>
      <c r="J97" s="269" t="s">
        <v>105</v>
      </c>
      <c r="K97" s="269"/>
      <c r="L97" s="395">
        <v>95271.60500000001</v>
      </c>
      <c r="M97" s="50">
        <v>1367.0513999999998</v>
      </c>
      <c r="N97" s="395">
        <f t="shared" si="1"/>
        <v>69.69131153</v>
      </c>
      <c r="O97" s="396">
        <v>62162.73360000001</v>
      </c>
      <c r="P97" s="396">
        <v>16482.543</v>
      </c>
      <c r="Q97" s="396">
        <f t="shared" si="2"/>
        <v>78645.2766</v>
      </c>
      <c r="R97" s="395">
        <f>'Complete Product Info'!T97</f>
        <v>0.004469187772</v>
      </c>
      <c r="S97" s="396">
        <f t="shared" si="3"/>
        <v>78645.28107</v>
      </c>
      <c r="T97" s="395">
        <f t="shared" si="4"/>
        <v>57.52913246</v>
      </c>
      <c r="U97" s="395">
        <f t="shared" si="5"/>
        <v>16626.32393</v>
      </c>
      <c r="V97" s="395">
        <f t="shared" si="6"/>
        <v>12.16217907</v>
      </c>
      <c r="W97" s="397">
        <f t="shared" si="7"/>
        <v>0.1745149977</v>
      </c>
      <c r="X97" s="269">
        <v>55.0</v>
      </c>
      <c r="Y97" s="269">
        <v>62.0</v>
      </c>
      <c r="Z97" s="269">
        <v>65.0</v>
      </c>
      <c r="AA97" s="269">
        <v>93.0</v>
      </c>
      <c r="AB97" s="398">
        <v>1.0</v>
      </c>
      <c r="AC97" s="399">
        <v>2.0</v>
      </c>
      <c r="AD97" s="101">
        <f t="shared" si="8"/>
        <v>2</v>
      </c>
      <c r="AE97" s="101" t="str">
        <f t="shared" si="9"/>
        <v>1</v>
      </c>
      <c r="AF97" s="101" t="str">
        <f t="shared" si="10"/>
        <v>1</v>
      </c>
      <c r="AG97" s="113">
        <v>1.0</v>
      </c>
      <c r="AH97" s="101">
        <v>26.0</v>
      </c>
      <c r="AI97" s="101">
        <f t="shared" si="11"/>
        <v>103</v>
      </c>
      <c r="AJ97" s="398">
        <v>2.0</v>
      </c>
      <c r="AK97" s="113">
        <v>52.0</v>
      </c>
      <c r="AL97" s="101">
        <f t="shared" si="13"/>
        <v>52</v>
      </c>
      <c r="AM97" s="101">
        <f t="shared" si="23"/>
        <v>104</v>
      </c>
      <c r="AN97" s="101">
        <f t="shared" si="15"/>
        <v>27</v>
      </c>
      <c r="AO97" s="400">
        <f t="shared" si="16"/>
        <v>9</v>
      </c>
      <c r="AP97" s="101">
        <f t="shared" si="17"/>
        <v>9</v>
      </c>
      <c r="AQ97" s="101">
        <f t="shared" si="18"/>
        <v>9</v>
      </c>
      <c r="AR97" s="269">
        <v>1811096.0</v>
      </c>
      <c r="AS97" s="401">
        <f t="shared" si="19"/>
        <v>11897.28</v>
      </c>
      <c r="AT97" s="270"/>
    </row>
    <row r="98" ht="14.25" customHeight="1">
      <c r="A98" s="269" t="s">
        <v>246</v>
      </c>
      <c r="B98" s="269" t="s">
        <v>251</v>
      </c>
      <c r="C98" s="269">
        <v>1811097.0</v>
      </c>
      <c r="D98" s="269" t="s">
        <v>547</v>
      </c>
      <c r="E98" s="269" t="s">
        <v>257</v>
      </c>
      <c r="F98" s="269" t="s">
        <v>516</v>
      </c>
      <c r="G98" s="269" t="s">
        <v>117</v>
      </c>
      <c r="H98" s="269" t="s">
        <v>522</v>
      </c>
      <c r="I98" s="269" t="s">
        <v>544</v>
      </c>
      <c r="J98" s="269" t="s">
        <v>105</v>
      </c>
      <c r="K98" s="269"/>
      <c r="L98" s="395">
        <v>56941.522000000004</v>
      </c>
      <c r="M98" s="50">
        <v>755.3711</v>
      </c>
      <c r="N98" s="395">
        <f t="shared" si="1"/>
        <v>75.38218235</v>
      </c>
      <c r="O98" s="396">
        <v>34347.156800000004</v>
      </c>
      <c r="P98" s="396">
        <v>9206.4544</v>
      </c>
      <c r="Q98" s="396">
        <f t="shared" si="2"/>
        <v>43553.6112</v>
      </c>
      <c r="R98" s="395">
        <f>'Complete Product Info'!T98</f>
        <v>0.002475028063</v>
      </c>
      <c r="S98" s="396">
        <f t="shared" si="3"/>
        <v>43553.61368</v>
      </c>
      <c r="T98" s="395">
        <f t="shared" si="4"/>
        <v>57.65856501</v>
      </c>
      <c r="U98" s="395">
        <f t="shared" si="5"/>
        <v>13387.90832</v>
      </c>
      <c r="V98" s="395">
        <f t="shared" si="6"/>
        <v>17.72361734</v>
      </c>
      <c r="W98" s="397">
        <f t="shared" si="7"/>
        <v>0.235116798</v>
      </c>
      <c r="X98" s="269">
        <v>59.0</v>
      </c>
      <c r="Y98" s="269">
        <v>62.0</v>
      </c>
      <c r="Z98" s="269">
        <v>65.0</v>
      </c>
      <c r="AA98" s="269">
        <v>93.0</v>
      </c>
      <c r="AB98" s="398">
        <v>1.0</v>
      </c>
      <c r="AC98" s="399">
        <v>2.0</v>
      </c>
      <c r="AD98" s="101">
        <f t="shared" si="8"/>
        <v>2</v>
      </c>
      <c r="AE98" s="101" t="str">
        <f t="shared" si="9"/>
        <v>1</v>
      </c>
      <c r="AF98" s="101" t="str">
        <f t="shared" si="10"/>
        <v>1</v>
      </c>
      <c r="AG98" s="113">
        <v>1.0</v>
      </c>
      <c r="AH98" s="101">
        <v>26.0</v>
      </c>
      <c r="AI98" s="101">
        <f t="shared" si="11"/>
        <v>103</v>
      </c>
      <c r="AJ98" s="398">
        <v>2.0</v>
      </c>
      <c r="AK98" s="113">
        <v>52.0</v>
      </c>
      <c r="AL98" s="101">
        <f t="shared" si="13"/>
        <v>52</v>
      </c>
      <c r="AM98" s="101">
        <f t="shared" si="23"/>
        <v>104</v>
      </c>
      <c r="AN98" s="101">
        <f t="shared" si="15"/>
        <v>15</v>
      </c>
      <c r="AO98" s="400">
        <f t="shared" si="16"/>
        <v>5</v>
      </c>
      <c r="AP98" s="101">
        <f t="shared" si="17"/>
        <v>5</v>
      </c>
      <c r="AQ98" s="101">
        <f t="shared" si="18"/>
        <v>5</v>
      </c>
      <c r="AR98" s="269">
        <v>1811097.0</v>
      </c>
      <c r="AS98" s="401">
        <f t="shared" si="19"/>
        <v>6609.6</v>
      </c>
      <c r="AT98" s="270"/>
    </row>
    <row r="99" ht="14.25" customHeight="1">
      <c r="A99" s="275" t="s">
        <v>246</v>
      </c>
      <c r="B99" s="275" t="s">
        <v>252</v>
      </c>
      <c r="C99" s="275">
        <v>1811098.0</v>
      </c>
      <c r="D99" s="275" t="s">
        <v>547</v>
      </c>
      <c r="E99" s="275" t="s">
        <v>257</v>
      </c>
      <c r="F99" s="275" t="s">
        <v>516</v>
      </c>
      <c r="G99" s="275" t="s">
        <v>117</v>
      </c>
      <c r="H99" s="275" t="s">
        <v>522</v>
      </c>
      <c r="I99" s="275" t="s">
        <v>544</v>
      </c>
      <c r="J99" s="275" t="s">
        <v>105</v>
      </c>
      <c r="K99" s="275" t="s">
        <v>106</v>
      </c>
      <c r="L99" s="421">
        <v>15421.351</v>
      </c>
      <c r="M99" s="63">
        <v>266.22799999999995</v>
      </c>
      <c r="N99" s="421">
        <f t="shared" si="1"/>
        <v>57.92535346</v>
      </c>
      <c r="O99" s="422">
        <v>12193.209600000002</v>
      </c>
      <c r="P99" s="422">
        <v>2784.507</v>
      </c>
      <c r="Q99" s="422">
        <f t="shared" si="2"/>
        <v>14977.7166</v>
      </c>
      <c r="R99" s="421">
        <f>'Complete Product Info'!T99</f>
        <v>0.0008511411082</v>
      </c>
      <c r="S99" s="422">
        <f t="shared" si="3"/>
        <v>14977.71745</v>
      </c>
      <c r="T99" s="421">
        <f t="shared" si="4"/>
        <v>56.25898647</v>
      </c>
      <c r="U99" s="421">
        <f t="shared" si="5"/>
        <v>443.6335489</v>
      </c>
      <c r="V99" s="421">
        <f t="shared" si="6"/>
        <v>1.666366982</v>
      </c>
      <c r="W99" s="423">
        <f t="shared" si="7"/>
        <v>0.02876748923</v>
      </c>
      <c r="X99" s="275">
        <v>65.0</v>
      </c>
      <c r="Y99" s="275">
        <v>62.0</v>
      </c>
      <c r="Z99" s="275">
        <v>65.0</v>
      </c>
      <c r="AA99" s="275">
        <v>94.0</v>
      </c>
      <c r="AB99" s="424">
        <v>1.0</v>
      </c>
      <c r="AC99" s="425">
        <v>2.0</v>
      </c>
      <c r="AD99" s="114">
        <f t="shared" si="8"/>
        <v>2</v>
      </c>
      <c r="AE99" s="114" t="str">
        <f t="shared" si="9"/>
        <v>1</v>
      </c>
      <c r="AF99" s="114" t="str">
        <f t="shared" si="10"/>
        <v>1</v>
      </c>
      <c r="AG99" s="116">
        <v>1.0</v>
      </c>
      <c r="AH99" s="114">
        <v>26.0</v>
      </c>
      <c r="AI99" s="114">
        <f t="shared" si="11"/>
        <v>104</v>
      </c>
      <c r="AJ99" s="424">
        <v>2.0</v>
      </c>
      <c r="AK99" s="116">
        <v>52.0</v>
      </c>
      <c r="AL99" s="114">
        <f t="shared" si="13"/>
        <v>52</v>
      </c>
      <c r="AM99" s="114">
        <f t="shared" si="23"/>
        <v>104</v>
      </c>
      <c r="AN99" s="114">
        <f t="shared" si="15"/>
        <v>6</v>
      </c>
      <c r="AO99" s="426">
        <f t="shared" si="16"/>
        <v>2</v>
      </c>
      <c r="AP99" s="114">
        <f t="shared" si="17"/>
        <v>2</v>
      </c>
      <c r="AQ99" s="114">
        <f t="shared" si="18"/>
        <v>2</v>
      </c>
      <c r="AR99" s="275">
        <v>1811098.0</v>
      </c>
      <c r="AS99" s="427">
        <f t="shared" si="19"/>
        <v>2643.84</v>
      </c>
      <c r="AT99" s="270"/>
      <c r="AU99" s="53"/>
      <c r="AV99" s="53"/>
      <c r="AW99" s="53"/>
      <c r="AX99" s="53"/>
      <c r="AY99" s="53"/>
    </row>
    <row r="100" ht="14.25" customHeight="1">
      <c r="A100" s="269" t="s">
        <v>253</v>
      </c>
      <c r="B100" s="269" t="s">
        <v>254</v>
      </c>
      <c r="C100" s="269">
        <v>1811099.0</v>
      </c>
      <c r="D100" s="269" t="s">
        <v>547</v>
      </c>
      <c r="E100" s="269" t="s">
        <v>257</v>
      </c>
      <c r="F100" s="269" t="s">
        <v>516</v>
      </c>
      <c r="G100" s="269" t="s">
        <v>117</v>
      </c>
      <c r="H100" s="269" t="s">
        <v>522</v>
      </c>
      <c r="I100" s="269" t="s">
        <v>551</v>
      </c>
      <c r="J100" s="269" t="s">
        <v>105</v>
      </c>
      <c r="K100" s="269" t="s">
        <v>232</v>
      </c>
      <c r="L100" s="395">
        <v>134018.78900000002</v>
      </c>
      <c r="M100" s="50">
        <v>709.64</v>
      </c>
      <c r="N100" s="395">
        <f t="shared" si="1"/>
        <v>188.854615</v>
      </c>
      <c r="O100" s="396">
        <v>36468.3528</v>
      </c>
      <c r="P100" s="396">
        <v>9775.022400000002</v>
      </c>
      <c r="Q100" s="396">
        <f t="shared" si="2"/>
        <v>46243.3752</v>
      </c>
      <c r="R100" s="395">
        <f>'Complete Product Info'!T100</f>
        <v>0.002627879714</v>
      </c>
      <c r="S100" s="396">
        <f t="shared" si="3"/>
        <v>46243.37783</v>
      </c>
      <c r="T100" s="395">
        <f t="shared" si="4"/>
        <v>65.16455925</v>
      </c>
      <c r="U100" s="395">
        <f t="shared" si="5"/>
        <v>87775.41117</v>
      </c>
      <c r="V100" s="395">
        <f t="shared" si="6"/>
        <v>123.6900558</v>
      </c>
      <c r="W100" s="397">
        <f t="shared" si="7"/>
        <v>0.6549485473</v>
      </c>
      <c r="X100" s="269">
        <v>53.0</v>
      </c>
      <c r="Y100" s="269">
        <v>67.0</v>
      </c>
      <c r="Z100" s="269">
        <v>70.0</v>
      </c>
      <c r="AA100" s="269">
        <v>95.0</v>
      </c>
      <c r="AB100" s="398">
        <v>1.0</v>
      </c>
      <c r="AC100" s="399">
        <v>2.0</v>
      </c>
      <c r="AD100" s="101">
        <f t="shared" si="8"/>
        <v>2</v>
      </c>
      <c r="AE100" s="101" t="str">
        <f t="shared" si="9"/>
        <v>1</v>
      </c>
      <c r="AF100" s="101" t="str">
        <f t="shared" si="10"/>
        <v>1</v>
      </c>
      <c r="AG100" s="101">
        <f t="shared" ref="AG100:AG105" si="24">AE100*AF100</f>
        <v>1</v>
      </c>
      <c r="AH100" s="398">
        <v>26.0</v>
      </c>
      <c r="AI100" s="101">
        <f t="shared" si="11"/>
        <v>105</v>
      </c>
      <c r="AJ100" s="398">
        <v>2.0</v>
      </c>
      <c r="AK100" s="113">
        <v>52.0</v>
      </c>
      <c r="AL100" s="101">
        <f t="shared" si="13"/>
        <v>52</v>
      </c>
      <c r="AM100" s="101">
        <f t="shared" si="23"/>
        <v>104</v>
      </c>
      <c r="AN100" s="101">
        <f t="shared" si="15"/>
        <v>14</v>
      </c>
      <c r="AO100" s="400">
        <f t="shared" si="16"/>
        <v>5</v>
      </c>
      <c r="AP100" s="101">
        <f t="shared" si="17"/>
        <v>5</v>
      </c>
      <c r="AQ100" s="101">
        <f t="shared" si="18"/>
        <v>5</v>
      </c>
      <c r="AR100" s="269">
        <v>1811099.0</v>
      </c>
      <c r="AS100" s="401">
        <f t="shared" si="19"/>
        <v>6609.6</v>
      </c>
      <c r="AT100" s="270"/>
    </row>
    <row r="101" ht="14.25" customHeight="1">
      <c r="A101" s="269" t="s">
        <v>253</v>
      </c>
      <c r="B101" s="269" t="s">
        <v>258</v>
      </c>
      <c r="C101" s="269">
        <v>1811100.0</v>
      </c>
      <c r="D101" s="269" t="s">
        <v>547</v>
      </c>
      <c r="E101" s="269" t="s">
        <v>257</v>
      </c>
      <c r="F101" s="269" t="s">
        <v>516</v>
      </c>
      <c r="G101" s="269" t="s">
        <v>117</v>
      </c>
      <c r="H101" s="269" t="s">
        <v>522</v>
      </c>
      <c r="I101" s="269" t="s">
        <v>551</v>
      </c>
      <c r="J101" s="269" t="s">
        <v>105</v>
      </c>
      <c r="K101" s="269" t="s">
        <v>232</v>
      </c>
      <c r="L101" s="395">
        <v>159799.7</v>
      </c>
      <c r="M101" s="50">
        <v>960.1157999999999</v>
      </c>
      <c r="N101" s="395">
        <f t="shared" si="1"/>
        <v>166.4379443</v>
      </c>
      <c r="O101" s="396">
        <v>49577.308000000005</v>
      </c>
      <c r="P101" s="396">
        <v>13046.660000000002</v>
      </c>
      <c r="Q101" s="396">
        <f t="shared" si="2"/>
        <v>62623.968</v>
      </c>
      <c r="R101" s="395">
        <f>'Complete Product Info'!T101</f>
        <v>0.003558742293</v>
      </c>
      <c r="S101" s="396">
        <f t="shared" si="3"/>
        <v>62623.97156</v>
      </c>
      <c r="T101" s="395">
        <f t="shared" si="4"/>
        <v>65.22543589</v>
      </c>
      <c r="U101" s="395">
        <f t="shared" si="5"/>
        <v>97175.72844</v>
      </c>
      <c r="V101" s="395">
        <f t="shared" si="6"/>
        <v>101.2125084</v>
      </c>
      <c r="W101" s="397">
        <f t="shared" si="7"/>
        <v>0.6081095799</v>
      </c>
      <c r="X101" s="269">
        <v>58.0</v>
      </c>
      <c r="Y101" s="269">
        <v>67.0</v>
      </c>
      <c r="Z101" s="269">
        <v>70.0</v>
      </c>
      <c r="AA101" s="269">
        <v>95.0</v>
      </c>
      <c r="AB101" s="398">
        <v>1.0</v>
      </c>
      <c r="AC101" s="399">
        <v>2.0</v>
      </c>
      <c r="AD101" s="101">
        <f t="shared" si="8"/>
        <v>2</v>
      </c>
      <c r="AE101" s="101" t="str">
        <f t="shared" si="9"/>
        <v>1</v>
      </c>
      <c r="AF101" s="101" t="str">
        <f t="shared" si="10"/>
        <v>1</v>
      </c>
      <c r="AG101" s="101">
        <f t="shared" si="24"/>
        <v>1</v>
      </c>
      <c r="AH101" s="398">
        <v>26.0</v>
      </c>
      <c r="AI101" s="101">
        <f t="shared" si="11"/>
        <v>105</v>
      </c>
      <c r="AJ101" s="398">
        <v>2.0</v>
      </c>
      <c r="AK101" s="113">
        <v>52.0</v>
      </c>
      <c r="AL101" s="101">
        <f t="shared" si="13"/>
        <v>52</v>
      </c>
      <c r="AM101" s="101">
        <f t="shared" si="23"/>
        <v>104</v>
      </c>
      <c r="AN101" s="101">
        <f t="shared" si="15"/>
        <v>19</v>
      </c>
      <c r="AO101" s="400">
        <f t="shared" si="16"/>
        <v>7</v>
      </c>
      <c r="AP101" s="101">
        <f t="shared" si="17"/>
        <v>7</v>
      </c>
      <c r="AQ101" s="101">
        <f t="shared" si="18"/>
        <v>7</v>
      </c>
      <c r="AR101" s="269">
        <v>1811100.0</v>
      </c>
      <c r="AS101" s="401">
        <f t="shared" si="19"/>
        <v>9253.44</v>
      </c>
      <c r="AT101" s="270"/>
    </row>
    <row r="102" ht="14.25" customHeight="1">
      <c r="A102" s="269" t="s">
        <v>253</v>
      </c>
      <c r="B102" s="269" t="s">
        <v>259</v>
      </c>
      <c r="C102" s="269">
        <v>1811101.0</v>
      </c>
      <c r="D102" s="269" t="s">
        <v>547</v>
      </c>
      <c r="E102" s="269" t="s">
        <v>257</v>
      </c>
      <c r="F102" s="269" t="s">
        <v>516</v>
      </c>
      <c r="G102" s="269" t="s">
        <v>117</v>
      </c>
      <c r="H102" s="269" t="s">
        <v>522</v>
      </c>
      <c r="I102" s="269" t="s">
        <v>551</v>
      </c>
      <c r="J102" s="269" t="s">
        <v>105</v>
      </c>
      <c r="K102" s="269" t="s">
        <v>232</v>
      </c>
      <c r="L102" s="395">
        <v>173695.962</v>
      </c>
      <c r="M102" s="50">
        <v>2186.7308</v>
      </c>
      <c r="N102" s="395">
        <f t="shared" si="1"/>
        <v>79.43179929</v>
      </c>
      <c r="O102" s="396">
        <v>96846.3144</v>
      </c>
      <c r="P102" s="396">
        <v>23492.4228</v>
      </c>
      <c r="Q102" s="396">
        <f t="shared" si="2"/>
        <v>120338.7372</v>
      </c>
      <c r="R102" s="395">
        <f>'Complete Product Info'!T102</f>
        <v>0.006838508757</v>
      </c>
      <c r="S102" s="396">
        <f t="shared" si="3"/>
        <v>120338.744</v>
      </c>
      <c r="T102" s="395">
        <f t="shared" si="4"/>
        <v>55.03134818</v>
      </c>
      <c r="U102" s="395">
        <f t="shared" si="5"/>
        <v>53357.21796</v>
      </c>
      <c r="V102" s="395">
        <f t="shared" si="6"/>
        <v>24.4004511</v>
      </c>
      <c r="W102" s="397">
        <f t="shared" si="7"/>
        <v>0.3071874403</v>
      </c>
      <c r="X102" s="269">
        <v>63.0</v>
      </c>
      <c r="Y102" s="269">
        <v>67.0</v>
      </c>
      <c r="Z102" s="269">
        <v>70.0</v>
      </c>
      <c r="AA102" s="269">
        <v>95.0</v>
      </c>
      <c r="AB102" s="398">
        <v>1.0</v>
      </c>
      <c r="AC102" s="399">
        <v>2.0</v>
      </c>
      <c r="AD102" s="101">
        <f t="shared" si="8"/>
        <v>2</v>
      </c>
      <c r="AE102" s="101" t="str">
        <f t="shared" si="9"/>
        <v>1</v>
      </c>
      <c r="AF102" s="101" t="str">
        <f t="shared" si="10"/>
        <v>1</v>
      </c>
      <c r="AG102" s="101">
        <f t="shared" si="24"/>
        <v>1</v>
      </c>
      <c r="AH102" s="398">
        <v>26.0</v>
      </c>
      <c r="AI102" s="101">
        <f t="shared" si="11"/>
        <v>105</v>
      </c>
      <c r="AJ102" s="398">
        <v>2.0</v>
      </c>
      <c r="AK102" s="113">
        <v>52.0</v>
      </c>
      <c r="AL102" s="101">
        <f t="shared" si="13"/>
        <v>52</v>
      </c>
      <c r="AM102" s="101">
        <f t="shared" si="23"/>
        <v>104</v>
      </c>
      <c r="AN102" s="101">
        <f t="shared" si="15"/>
        <v>43</v>
      </c>
      <c r="AO102" s="400">
        <f t="shared" si="16"/>
        <v>15</v>
      </c>
      <c r="AP102" s="101">
        <f t="shared" si="17"/>
        <v>15</v>
      </c>
      <c r="AQ102" s="101">
        <f t="shared" si="18"/>
        <v>15</v>
      </c>
      <c r="AR102" s="269">
        <v>1811101.0</v>
      </c>
      <c r="AS102" s="401">
        <f t="shared" si="19"/>
        <v>19828.8</v>
      </c>
      <c r="AT102" s="270"/>
    </row>
    <row r="103" ht="14.25" customHeight="1">
      <c r="A103" s="269" t="s">
        <v>253</v>
      </c>
      <c r="B103" s="269" t="s">
        <v>260</v>
      </c>
      <c r="C103" s="269">
        <v>1811102.0</v>
      </c>
      <c r="D103" s="269" t="s">
        <v>547</v>
      </c>
      <c r="E103" s="269" t="s">
        <v>257</v>
      </c>
      <c r="F103" s="269" t="s">
        <v>516</v>
      </c>
      <c r="G103" s="269" t="s">
        <v>117</v>
      </c>
      <c r="H103" s="269" t="s">
        <v>522</v>
      </c>
      <c r="I103" s="269" t="s">
        <v>551</v>
      </c>
      <c r="J103" s="269" t="s">
        <v>105</v>
      </c>
      <c r="K103" s="269" t="s">
        <v>261</v>
      </c>
      <c r="L103" s="395">
        <v>206845.18800000002</v>
      </c>
      <c r="M103" s="50">
        <v>1890.8968</v>
      </c>
      <c r="N103" s="395">
        <f t="shared" si="1"/>
        <v>109.3899932</v>
      </c>
      <c r="O103" s="396">
        <v>87795.71680000001</v>
      </c>
      <c r="P103" s="396">
        <v>20883.447200000002</v>
      </c>
      <c r="Q103" s="396">
        <f t="shared" si="2"/>
        <v>108679.164</v>
      </c>
      <c r="R103" s="395">
        <f>'Complete Product Info'!T103</f>
        <v>0.006175928318</v>
      </c>
      <c r="S103" s="396">
        <f t="shared" si="3"/>
        <v>108679.1702</v>
      </c>
      <c r="T103" s="395">
        <f t="shared" si="4"/>
        <v>57.47493474</v>
      </c>
      <c r="U103" s="395">
        <f t="shared" si="5"/>
        <v>98166.01782</v>
      </c>
      <c r="V103" s="395">
        <f t="shared" si="6"/>
        <v>51.91505841</v>
      </c>
      <c r="W103" s="397">
        <f t="shared" si="7"/>
        <v>0.4745869061</v>
      </c>
      <c r="X103" s="269">
        <v>68.0</v>
      </c>
      <c r="Y103" s="269">
        <v>67.0</v>
      </c>
      <c r="Z103" s="269">
        <v>70.0</v>
      </c>
      <c r="AA103" s="269">
        <v>95.0</v>
      </c>
      <c r="AB103" s="398">
        <v>1.0</v>
      </c>
      <c r="AC103" s="399">
        <v>2.0</v>
      </c>
      <c r="AD103" s="101">
        <f t="shared" si="8"/>
        <v>2</v>
      </c>
      <c r="AE103" s="101" t="str">
        <f t="shared" si="9"/>
        <v>1</v>
      </c>
      <c r="AF103" s="101" t="str">
        <f t="shared" si="10"/>
        <v>1</v>
      </c>
      <c r="AG103" s="101">
        <f t="shared" si="24"/>
        <v>1</v>
      </c>
      <c r="AH103" s="398">
        <v>26.0</v>
      </c>
      <c r="AI103" s="101">
        <f t="shared" si="11"/>
        <v>105</v>
      </c>
      <c r="AJ103" s="398">
        <v>2.0</v>
      </c>
      <c r="AK103" s="113">
        <v>52.0</v>
      </c>
      <c r="AL103" s="101">
        <f t="shared" si="13"/>
        <v>52</v>
      </c>
      <c r="AM103" s="101">
        <f t="shared" si="23"/>
        <v>104</v>
      </c>
      <c r="AN103" s="101">
        <f t="shared" si="15"/>
        <v>37</v>
      </c>
      <c r="AO103" s="400">
        <f t="shared" si="16"/>
        <v>13</v>
      </c>
      <c r="AP103" s="101">
        <f t="shared" si="17"/>
        <v>13</v>
      </c>
      <c r="AQ103" s="101">
        <f t="shared" si="18"/>
        <v>13</v>
      </c>
      <c r="AR103" s="269">
        <v>1811102.0</v>
      </c>
      <c r="AS103" s="401">
        <f t="shared" si="19"/>
        <v>17184.96</v>
      </c>
      <c r="AT103" s="270"/>
    </row>
    <row r="104" ht="14.25" customHeight="1">
      <c r="A104" s="269" t="s">
        <v>253</v>
      </c>
      <c r="B104" s="269" t="s">
        <v>262</v>
      </c>
      <c r="C104" s="269">
        <v>1811103.0</v>
      </c>
      <c r="D104" s="269" t="s">
        <v>547</v>
      </c>
      <c r="E104" s="269" t="s">
        <v>257</v>
      </c>
      <c r="F104" s="269" t="s">
        <v>516</v>
      </c>
      <c r="G104" s="269" t="s">
        <v>117</v>
      </c>
      <c r="H104" s="269" t="s">
        <v>522</v>
      </c>
      <c r="I104" s="269" t="s">
        <v>551</v>
      </c>
      <c r="J104" s="269" t="s">
        <v>105</v>
      </c>
      <c r="K104" s="269" t="s">
        <v>261</v>
      </c>
      <c r="L104" s="395">
        <v>48345.066</v>
      </c>
      <c r="M104" s="50">
        <v>514.941</v>
      </c>
      <c r="N104" s="395">
        <f t="shared" si="1"/>
        <v>93.88467028</v>
      </c>
      <c r="O104" s="396">
        <v>22161.524</v>
      </c>
      <c r="P104" s="396">
        <v>5948.619600000001</v>
      </c>
      <c r="Q104" s="396">
        <f t="shared" si="2"/>
        <v>28110.1436</v>
      </c>
      <c r="R104" s="395">
        <f>'Complete Product Info'!T104</f>
        <v>0.001597419648</v>
      </c>
      <c r="S104" s="396">
        <f t="shared" si="3"/>
        <v>28110.1452</v>
      </c>
      <c r="T104" s="395">
        <f t="shared" si="4"/>
        <v>54.5890601</v>
      </c>
      <c r="U104" s="395">
        <f t="shared" si="5"/>
        <v>20234.9208</v>
      </c>
      <c r="V104" s="395">
        <f t="shared" si="6"/>
        <v>39.29561018</v>
      </c>
      <c r="W104" s="397">
        <f t="shared" si="7"/>
        <v>0.4185519325</v>
      </c>
      <c r="X104" s="269">
        <v>70.0</v>
      </c>
      <c r="Y104" s="269">
        <v>67.0</v>
      </c>
      <c r="Z104" s="269">
        <v>70.0</v>
      </c>
      <c r="AA104" s="269">
        <v>95.0</v>
      </c>
      <c r="AB104" s="398">
        <v>1.0</v>
      </c>
      <c r="AC104" s="399">
        <v>2.0</v>
      </c>
      <c r="AD104" s="101">
        <f t="shared" si="8"/>
        <v>2</v>
      </c>
      <c r="AE104" s="101" t="str">
        <f t="shared" si="9"/>
        <v>1</v>
      </c>
      <c r="AF104" s="101" t="str">
        <f t="shared" si="10"/>
        <v>1</v>
      </c>
      <c r="AG104" s="101">
        <f t="shared" si="24"/>
        <v>1</v>
      </c>
      <c r="AH104" s="398">
        <v>26.0</v>
      </c>
      <c r="AI104" s="101">
        <f t="shared" si="11"/>
        <v>105</v>
      </c>
      <c r="AJ104" s="398">
        <v>2.0</v>
      </c>
      <c r="AK104" s="113">
        <v>52.0</v>
      </c>
      <c r="AL104" s="101">
        <f t="shared" si="13"/>
        <v>52</v>
      </c>
      <c r="AM104" s="101">
        <f t="shared" si="23"/>
        <v>104</v>
      </c>
      <c r="AN104" s="101">
        <f t="shared" si="15"/>
        <v>10</v>
      </c>
      <c r="AO104" s="400">
        <f t="shared" si="16"/>
        <v>4</v>
      </c>
      <c r="AP104" s="101">
        <f t="shared" si="17"/>
        <v>4</v>
      </c>
      <c r="AQ104" s="101">
        <f t="shared" si="18"/>
        <v>4</v>
      </c>
      <c r="AR104" s="269">
        <v>1811103.0</v>
      </c>
      <c r="AS104" s="401">
        <f t="shared" si="19"/>
        <v>5287.68</v>
      </c>
      <c r="AT104" s="270"/>
    </row>
    <row r="105" ht="14.25" customHeight="1">
      <c r="A105" s="275" t="s">
        <v>253</v>
      </c>
      <c r="B105" s="275" t="s">
        <v>263</v>
      </c>
      <c r="C105" s="275">
        <v>1811104.0</v>
      </c>
      <c r="D105" s="275" t="s">
        <v>188</v>
      </c>
      <c r="E105" s="275" t="s">
        <v>257</v>
      </c>
      <c r="F105" s="275" t="s">
        <v>516</v>
      </c>
      <c r="G105" s="275" t="s">
        <v>117</v>
      </c>
      <c r="H105" s="275" t="s">
        <v>522</v>
      </c>
      <c r="I105" s="275" t="s">
        <v>553</v>
      </c>
      <c r="J105" s="275" t="s">
        <v>105</v>
      </c>
      <c r="K105" s="275" t="s">
        <v>261</v>
      </c>
      <c r="L105" s="421">
        <v>16656.178000000004</v>
      </c>
      <c r="M105" s="63">
        <v>821.058</v>
      </c>
      <c r="N105" s="421">
        <f t="shared" si="1"/>
        <v>20.286238</v>
      </c>
      <c r="O105" s="422">
        <v>18770.611200000003</v>
      </c>
      <c r="P105" s="422">
        <v>4784.6656</v>
      </c>
      <c r="Q105" s="422">
        <f t="shared" si="2"/>
        <v>23555.2768</v>
      </c>
      <c r="R105" s="421">
        <f>'Complete Product Info'!T105</f>
        <v>0.0013385795</v>
      </c>
      <c r="S105" s="422">
        <f t="shared" si="3"/>
        <v>23555.27814</v>
      </c>
      <c r="T105" s="421">
        <f t="shared" si="4"/>
        <v>28.68893323</v>
      </c>
      <c r="U105" s="421">
        <f t="shared" si="5"/>
        <v>-6899.100139</v>
      </c>
      <c r="V105" s="421">
        <f t="shared" si="6"/>
        <v>-8.402695228</v>
      </c>
      <c r="W105" s="423">
        <f t="shared" si="7"/>
        <v>-0.4142066769</v>
      </c>
      <c r="X105" s="275">
        <v>53.0</v>
      </c>
      <c r="Y105" s="275">
        <v>67.0</v>
      </c>
      <c r="Z105" s="275">
        <v>70.0</v>
      </c>
      <c r="AA105" s="275">
        <v>95.0</v>
      </c>
      <c r="AB105" s="424">
        <v>1.0</v>
      </c>
      <c r="AC105" s="425">
        <v>2.0</v>
      </c>
      <c r="AD105" s="114">
        <f t="shared" si="8"/>
        <v>2</v>
      </c>
      <c r="AE105" s="114" t="str">
        <f t="shared" si="9"/>
        <v>1</v>
      </c>
      <c r="AF105" s="114" t="str">
        <f t="shared" si="10"/>
        <v>1</v>
      </c>
      <c r="AG105" s="114">
        <f t="shared" si="24"/>
        <v>1</v>
      </c>
      <c r="AH105" s="424">
        <v>26.0</v>
      </c>
      <c r="AI105" s="114">
        <f t="shared" si="11"/>
        <v>105</v>
      </c>
      <c r="AJ105" s="424">
        <v>2.0</v>
      </c>
      <c r="AK105" s="116">
        <v>52.0</v>
      </c>
      <c r="AL105" s="114">
        <f t="shared" si="13"/>
        <v>52</v>
      </c>
      <c r="AM105" s="114">
        <f t="shared" si="23"/>
        <v>104</v>
      </c>
      <c r="AN105" s="114">
        <f t="shared" si="15"/>
        <v>16</v>
      </c>
      <c r="AO105" s="426">
        <f t="shared" si="16"/>
        <v>16</v>
      </c>
      <c r="AP105" s="114">
        <f t="shared" si="17"/>
        <v>0</v>
      </c>
      <c r="AQ105" s="114">
        <f t="shared" si="18"/>
        <v>0</v>
      </c>
      <c r="AR105" s="275">
        <v>1811104.0</v>
      </c>
      <c r="AS105" s="427">
        <f t="shared" si="19"/>
        <v>8460.288</v>
      </c>
      <c r="AT105" s="270"/>
      <c r="AU105" s="53"/>
      <c r="AV105" s="53"/>
      <c r="AW105" s="53"/>
      <c r="AX105" s="53"/>
      <c r="AY105" s="53"/>
    </row>
    <row r="106" ht="14.25" customHeight="1">
      <c r="A106" s="269" t="s">
        <v>264</v>
      </c>
      <c r="B106" s="269" t="s">
        <v>265</v>
      </c>
      <c r="C106" s="269">
        <v>1811105.0</v>
      </c>
      <c r="D106" s="269" t="s">
        <v>547</v>
      </c>
      <c r="E106" s="269" t="s">
        <v>257</v>
      </c>
      <c r="F106" s="269" t="s">
        <v>509</v>
      </c>
      <c r="G106" s="269" t="s">
        <v>117</v>
      </c>
      <c r="H106" s="269" t="s">
        <v>522</v>
      </c>
      <c r="I106" s="269" t="s">
        <v>544</v>
      </c>
      <c r="J106" s="269" t="s">
        <v>105</v>
      </c>
      <c r="K106" s="269" t="s">
        <v>232</v>
      </c>
      <c r="L106" s="395">
        <v>294012.82</v>
      </c>
      <c r="M106" s="50">
        <v>1133.0058</v>
      </c>
      <c r="N106" s="395">
        <f t="shared" si="1"/>
        <v>259.4980714</v>
      </c>
      <c r="O106" s="396">
        <v>106111.016</v>
      </c>
      <c r="P106" s="396">
        <v>27348.2</v>
      </c>
      <c r="Q106" s="396">
        <f t="shared" si="2"/>
        <v>133459.216</v>
      </c>
      <c r="R106" s="395">
        <f>'Complete Product Info'!T106</f>
        <v>0.007584108315</v>
      </c>
      <c r="S106" s="396">
        <f t="shared" si="3"/>
        <v>133459.2236</v>
      </c>
      <c r="T106" s="395">
        <f t="shared" si="4"/>
        <v>117.7921804</v>
      </c>
      <c r="U106" s="395">
        <f t="shared" si="5"/>
        <v>160553.5964</v>
      </c>
      <c r="V106" s="395">
        <f t="shared" si="6"/>
        <v>141.705891</v>
      </c>
      <c r="W106" s="397">
        <f t="shared" si="7"/>
        <v>0.5460768562</v>
      </c>
      <c r="X106" s="269">
        <v>170.0</v>
      </c>
      <c r="Y106" s="269">
        <v>123.0</v>
      </c>
      <c r="Z106" s="269">
        <v>199.0</v>
      </c>
      <c r="AA106" s="269">
        <v>90.0</v>
      </c>
      <c r="AB106" s="398">
        <v>1.0</v>
      </c>
      <c r="AC106" s="399">
        <v>2.0</v>
      </c>
      <c r="AD106" s="101">
        <f t="shared" si="8"/>
        <v>2</v>
      </c>
      <c r="AE106" s="101" t="str">
        <f t="shared" si="9"/>
        <v>2</v>
      </c>
      <c r="AF106" s="101" t="str">
        <f t="shared" si="10"/>
        <v>2</v>
      </c>
      <c r="AG106" s="113">
        <v>2.0</v>
      </c>
      <c r="AH106" s="398">
        <v>6.0</v>
      </c>
      <c r="AI106" s="101">
        <f t="shared" si="11"/>
        <v>100</v>
      </c>
      <c r="AJ106" s="398">
        <v>2.0</v>
      </c>
      <c r="AK106" s="113">
        <v>52.0</v>
      </c>
      <c r="AL106" s="101">
        <f t="shared" si="13"/>
        <v>26</v>
      </c>
      <c r="AM106" s="101">
        <f t="shared" ref="AM106:AM111" si="25">(AD106+1)*AK106</f>
        <v>156</v>
      </c>
      <c r="AN106" s="101">
        <f t="shared" si="15"/>
        <v>44</v>
      </c>
      <c r="AO106" s="400">
        <f t="shared" si="16"/>
        <v>15</v>
      </c>
      <c r="AP106" s="101">
        <f t="shared" si="17"/>
        <v>15</v>
      </c>
      <c r="AQ106" s="101">
        <f t="shared" si="18"/>
        <v>15</v>
      </c>
      <c r="AR106" s="269">
        <v>1811105.0</v>
      </c>
      <c r="AS106" s="401">
        <f t="shared" si="19"/>
        <v>19828.8</v>
      </c>
      <c r="AT106" s="270"/>
    </row>
    <row r="107" ht="14.25" customHeight="1">
      <c r="A107" s="269" t="s">
        <v>264</v>
      </c>
      <c r="B107" s="269" t="s">
        <v>554</v>
      </c>
      <c r="C107" s="269">
        <v>1811106.0</v>
      </c>
      <c r="D107" s="269" t="s">
        <v>547</v>
      </c>
      <c r="E107" s="269" t="s">
        <v>257</v>
      </c>
      <c r="F107" s="269" t="s">
        <v>509</v>
      </c>
      <c r="G107" s="269" t="s">
        <v>117</v>
      </c>
      <c r="H107" s="269" t="s">
        <v>522</v>
      </c>
      <c r="I107" s="269" t="s">
        <v>544</v>
      </c>
      <c r="J107" s="269" t="s">
        <v>105</v>
      </c>
      <c r="K107" s="269" t="s">
        <v>268</v>
      </c>
      <c r="L107" s="395">
        <v>597852.9549999998</v>
      </c>
      <c r="M107" s="50">
        <v>3135.072</v>
      </c>
      <c r="N107" s="395">
        <f t="shared" si="1"/>
        <v>190.6983173</v>
      </c>
      <c r="O107" s="396">
        <v>302075.9808</v>
      </c>
      <c r="P107" s="396">
        <v>80238.9324</v>
      </c>
      <c r="Q107" s="396">
        <f t="shared" si="2"/>
        <v>382314.9132</v>
      </c>
      <c r="R107" s="395">
        <f>'Complete Product Info'!T107</f>
        <v>0.02172587101</v>
      </c>
      <c r="S107" s="396">
        <f t="shared" si="3"/>
        <v>382314.9349</v>
      </c>
      <c r="T107" s="395">
        <f t="shared" si="4"/>
        <v>121.9477367</v>
      </c>
      <c r="U107" s="395">
        <f t="shared" si="5"/>
        <v>215538.0201</v>
      </c>
      <c r="V107" s="395">
        <f t="shared" si="6"/>
        <v>68.75058055</v>
      </c>
      <c r="W107" s="397">
        <f t="shared" si="7"/>
        <v>0.3605201217</v>
      </c>
      <c r="X107" s="269">
        <v>182.0</v>
      </c>
      <c r="Y107" s="269">
        <v>123.0</v>
      </c>
      <c r="Z107" s="269">
        <v>199.0</v>
      </c>
      <c r="AA107" s="269">
        <v>90.0</v>
      </c>
      <c r="AB107" s="398">
        <v>1.0</v>
      </c>
      <c r="AC107" s="399">
        <v>2.0</v>
      </c>
      <c r="AD107" s="101">
        <f t="shared" si="8"/>
        <v>2</v>
      </c>
      <c r="AE107" s="101" t="str">
        <f t="shared" si="9"/>
        <v>2</v>
      </c>
      <c r="AF107" s="101" t="str">
        <f t="shared" si="10"/>
        <v>2</v>
      </c>
      <c r="AG107" s="113">
        <v>2.0</v>
      </c>
      <c r="AH107" s="398">
        <v>6.0</v>
      </c>
      <c r="AI107" s="101">
        <f t="shared" si="11"/>
        <v>100</v>
      </c>
      <c r="AJ107" s="398">
        <v>2.0</v>
      </c>
      <c r="AK107" s="113">
        <v>52.0</v>
      </c>
      <c r="AL107" s="101">
        <f t="shared" si="13"/>
        <v>26</v>
      </c>
      <c r="AM107" s="101">
        <f t="shared" si="25"/>
        <v>156</v>
      </c>
      <c r="AN107" s="101">
        <f t="shared" si="15"/>
        <v>121</v>
      </c>
      <c r="AO107" s="400">
        <f t="shared" si="16"/>
        <v>41</v>
      </c>
      <c r="AP107" s="101">
        <f t="shared" si="17"/>
        <v>41</v>
      </c>
      <c r="AQ107" s="101">
        <f t="shared" si="18"/>
        <v>41</v>
      </c>
      <c r="AR107" s="269">
        <v>1811106.0</v>
      </c>
      <c r="AS107" s="401">
        <f t="shared" si="19"/>
        <v>54198.72</v>
      </c>
      <c r="AT107" s="270"/>
    </row>
    <row r="108" ht="14.25" customHeight="1">
      <c r="A108" s="269" t="s">
        <v>264</v>
      </c>
      <c r="B108" s="269" t="s">
        <v>555</v>
      </c>
      <c r="C108" s="269">
        <v>1811107.0</v>
      </c>
      <c r="D108" s="269" t="s">
        <v>547</v>
      </c>
      <c r="E108" s="269" t="s">
        <v>257</v>
      </c>
      <c r="F108" s="269" t="s">
        <v>509</v>
      </c>
      <c r="G108" s="269" t="s">
        <v>117</v>
      </c>
      <c r="H108" s="269" t="s">
        <v>522</v>
      </c>
      <c r="I108" s="269" t="s">
        <v>544</v>
      </c>
      <c r="J108" s="269" t="s">
        <v>105</v>
      </c>
      <c r="K108" s="269" t="s">
        <v>261</v>
      </c>
      <c r="L108" s="395">
        <v>55878.912</v>
      </c>
      <c r="M108" s="50">
        <v>398.12159999999994</v>
      </c>
      <c r="N108" s="395">
        <f t="shared" si="1"/>
        <v>140.3563936</v>
      </c>
      <c r="O108" s="396">
        <v>32421.312000000005</v>
      </c>
      <c r="P108" s="396">
        <v>7333.392</v>
      </c>
      <c r="Q108" s="396">
        <f t="shared" si="2"/>
        <v>39754.704</v>
      </c>
      <c r="R108" s="395">
        <f>'Complete Product Info'!T108</f>
        <v>0.002259146953</v>
      </c>
      <c r="S108" s="396">
        <f t="shared" si="3"/>
        <v>39754.70626</v>
      </c>
      <c r="T108" s="395">
        <f t="shared" si="4"/>
        <v>99.85568796</v>
      </c>
      <c r="U108" s="395">
        <f t="shared" si="5"/>
        <v>16124.20574</v>
      </c>
      <c r="V108" s="395">
        <f t="shared" si="6"/>
        <v>40.50070567</v>
      </c>
      <c r="W108" s="397">
        <f t="shared" si="7"/>
        <v>0.2885561863</v>
      </c>
      <c r="X108" s="269">
        <v>191.0</v>
      </c>
      <c r="Y108" s="269">
        <v>123.0</v>
      </c>
      <c r="Z108" s="269">
        <v>199.0</v>
      </c>
      <c r="AA108" s="269">
        <v>90.0</v>
      </c>
      <c r="AB108" s="398">
        <v>1.0</v>
      </c>
      <c r="AC108" s="399">
        <v>2.0</v>
      </c>
      <c r="AD108" s="101">
        <f t="shared" si="8"/>
        <v>2</v>
      </c>
      <c r="AE108" s="101" t="str">
        <f t="shared" si="9"/>
        <v>2</v>
      </c>
      <c r="AF108" s="101" t="str">
        <f t="shared" si="10"/>
        <v>2</v>
      </c>
      <c r="AG108" s="113">
        <v>2.0</v>
      </c>
      <c r="AH108" s="398">
        <v>6.0</v>
      </c>
      <c r="AI108" s="101">
        <f t="shared" si="11"/>
        <v>100</v>
      </c>
      <c r="AJ108" s="398">
        <v>2.0</v>
      </c>
      <c r="AK108" s="113">
        <v>52.0</v>
      </c>
      <c r="AL108" s="101">
        <f t="shared" si="13"/>
        <v>26</v>
      </c>
      <c r="AM108" s="101">
        <f t="shared" si="25"/>
        <v>156</v>
      </c>
      <c r="AN108" s="101">
        <f t="shared" si="15"/>
        <v>16</v>
      </c>
      <c r="AO108" s="400">
        <f t="shared" si="16"/>
        <v>6</v>
      </c>
      <c r="AP108" s="101">
        <f t="shared" si="17"/>
        <v>6</v>
      </c>
      <c r="AQ108" s="101">
        <f t="shared" si="18"/>
        <v>6</v>
      </c>
      <c r="AR108" s="269">
        <v>1811107.0</v>
      </c>
      <c r="AS108" s="401">
        <f t="shared" si="19"/>
        <v>7931.52</v>
      </c>
      <c r="AT108" s="270"/>
    </row>
    <row r="109" ht="14.25" customHeight="1">
      <c r="A109" s="269" t="s">
        <v>264</v>
      </c>
      <c r="B109" s="269" t="s">
        <v>270</v>
      </c>
      <c r="C109" s="269">
        <v>1811108.0</v>
      </c>
      <c r="D109" s="269" t="s">
        <v>547</v>
      </c>
      <c r="E109" s="269" t="s">
        <v>257</v>
      </c>
      <c r="F109" s="269" t="s">
        <v>516</v>
      </c>
      <c r="G109" s="269" t="s">
        <v>117</v>
      </c>
      <c r="H109" s="269" t="s">
        <v>522</v>
      </c>
      <c r="I109" s="269" t="s">
        <v>544</v>
      </c>
      <c r="J109" s="269" t="s">
        <v>105</v>
      </c>
      <c r="K109" s="269" t="s">
        <v>271</v>
      </c>
      <c r="L109" s="395">
        <v>36134.899999999994</v>
      </c>
      <c r="M109" s="50">
        <v>302.614</v>
      </c>
      <c r="N109" s="395">
        <f t="shared" si="1"/>
        <v>119.4092144</v>
      </c>
      <c r="O109" s="396">
        <v>21281.1016</v>
      </c>
      <c r="P109" s="396">
        <v>5759.061000000001</v>
      </c>
      <c r="Q109" s="396">
        <f t="shared" si="2"/>
        <v>27040.1626</v>
      </c>
      <c r="R109" s="395">
        <f>'Complete Product Info'!T109</f>
        <v>0.001536615665</v>
      </c>
      <c r="S109" s="396">
        <f t="shared" si="3"/>
        <v>27040.16414</v>
      </c>
      <c r="T109" s="395">
        <f t="shared" si="4"/>
        <v>89.35529796</v>
      </c>
      <c r="U109" s="395">
        <f t="shared" si="5"/>
        <v>9094.735863</v>
      </c>
      <c r="V109" s="395">
        <f t="shared" si="6"/>
        <v>30.05391642</v>
      </c>
      <c r="W109" s="397">
        <f t="shared" si="7"/>
        <v>0.2516884193</v>
      </c>
      <c r="X109" s="269">
        <v>199.0</v>
      </c>
      <c r="Y109" s="269">
        <v>123.0</v>
      </c>
      <c r="Z109" s="269">
        <v>199.0</v>
      </c>
      <c r="AA109" s="269">
        <v>90.0</v>
      </c>
      <c r="AB109" s="398">
        <v>1.0</v>
      </c>
      <c r="AC109" s="399">
        <v>2.0</v>
      </c>
      <c r="AD109" s="101">
        <f t="shared" si="8"/>
        <v>2</v>
      </c>
      <c r="AE109" s="101" t="str">
        <f t="shared" si="9"/>
        <v>2</v>
      </c>
      <c r="AF109" s="101" t="str">
        <f t="shared" si="10"/>
        <v>2</v>
      </c>
      <c r="AG109" s="113">
        <v>2.0</v>
      </c>
      <c r="AH109" s="398">
        <v>6.0</v>
      </c>
      <c r="AI109" s="101">
        <f t="shared" si="11"/>
        <v>100</v>
      </c>
      <c r="AJ109" s="398">
        <v>2.0</v>
      </c>
      <c r="AK109" s="113">
        <v>52.0</v>
      </c>
      <c r="AL109" s="101">
        <f t="shared" si="13"/>
        <v>26</v>
      </c>
      <c r="AM109" s="101">
        <f t="shared" si="25"/>
        <v>156</v>
      </c>
      <c r="AN109" s="101">
        <f t="shared" si="15"/>
        <v>12</v>
      </c>
      <c r="AO109" s="400">
        <f t="shared" si="16"/>
        <v>4</v>
      </c>
      <c r="AP109" s="101">
        <f t="shared" si="17"/>
        <v>4</v>
      </c>
      <c r="AQ109" s="101">
        <f t="shared" si="18"/>
        <v>4</v>
      </c>
      <c r="AR109" s="269">
        <v>1811108.0</v>
      </c>
      <c r="AS109" s="401">
        <f t="shared" si="19"/>
        <v>5287.68</v>
      </c>
      <c r="AT109" s="270"/>
    </row>
    <row r="110" ht="14.25" customHeight="1">
      <c r="A110" s="269" t="s">
        <v>264</v>
      </c>
      <c r="B110" s="269" t="s">
        <v>272</v>
      </c>
      <c r="C110" s="269">
        <v>1811109.0</v>
      </c>
      <c r="D110" s="269" t="s">
        <v>547</v>
      </c>
      <c r="E110" s="269" t="s">
        <v>257</v>
      </c>
      <c r="F110" s="269" t="s">
        <v>516</v>
      </c>
      <c r="G110" s="269" t="s">
        <v>117</v>
      </c>
      <c r="H110" s="269" t="s">
        <v>522</v>
      </c>
      <c r="I110" s="269" t="s">
        <v>544</v>
      </c>
      <c r="J110" s="269" t="s">
        <v>105</v>
      </c>
      <c r="K110" s="269" t="s">
        <v>273</v>
      </c>
      <c r="L110" s="395">
        <v>13064.005000000001</v>
      </c>
      <c r="M110" s="50">
        <v>80.51249999999999</v>
      </c>
      <c r="N110" s="395">
        <f t="shared" si="1"/>
        <v>162.2605807</v>
      </c>
      <c r="O110" s="396">
        <v>7221.5</v>
      </c>
      <c r="P110" s="396">
        <v>1751.75</v>
      </c>
      <c r="Q110" s="396">
        <f t="shared" si="2"/>
        <v>8973.25</v>
      </c>
      <c r="R110" s="395">
        <f>'Complete Product Info'!T110</f>
        <v>0.0005099243198</v>
      </c>
      <c r="S110" s="396">
        <f t="shared" si="3"/>
        <v>8973.25051</v>
      </c>
      <c r="T110" s="395">
        <f t="shared" si="4"/>
        <v>111.4516443</v>
      </c>
      <c r="U110" s="395">
        <f t="shared" si="5"/>
        <v>4090.75449</v>
      </c>
      <c r="V110" s="395">
        <f t="shared" si="6"/>
        <v>50.80893638</v>
      </c>
      <c r="W110" s="397">
        <f t="shared" si="7"/>
        <v>0.3131317303</v>
      </c>
      <c r="X110" s="269">
        <v>211.0</v>
      </c>
      <c r="Y110" s="269">
        <v>123.0</v>
      </c>
      <c r="Z110" s="269">
        <v>199.0</v>
      </c>
      <c r="AA110" s="269">
        <v>90.0</v>
      </c>
      <c r="AB110" s="398">
        <v>1.0</v>
      </c>
      <c r="AC110" s="399">
        <v>2.0</v>
      </c>
      <c r="AD110" s="101">
        <f t="shared" si="8"/>
        <v>2</v>
      </c>
      <c r="AE110" s="101" t="str">
        <f t="shared" si="9"/>
        <v>2</v>
      </c>
      <c r="AF110" s="101" t="str">
        <f t="shared" si="10"/>
        <v>2</v>
      </c>
      <c r="AG110" s="113">
        <v>2.0</v>
      </c>
      <c r="AH110" s="398">
        <v>6.0</v>
      </c>
      <c r="AI110" s="101">
        <f t="shared" si="11"/>
        <v>100</v>
      </c>
      <c r="AJ110" s="398">
        <v>2.0</v>
      </c>
      <c r="AK110" s="113">
        <v>52.0</v>
      </c>
      <c r="AL110" s="101">
        <f t="shared" si="13"/>
        <v>26</v>
      </c>
      <c r="AM110" s="101">
        <f t="shared" si="25"/>
        <v>156</v>
      </c>
      <c r="AN110" s="101">
        <f t="shared" si="15"/>
        <v>4</v>
      </c>
      <c r="AO110" s="400">
        <f t="shared" si="16"/>
        <v>2</v>
      </c>
      <c r="AP110" s="101">
        <f t="shared" si="17"/>
        <v>2</v>
      </c>
      <c r="AQ110" s="101">
        <f t="shared" si="18"/>
        <v>2</v>
      </c>
      <c r="AR110" s="269">
        <v>1811109.0</v>
      </c>
      <c r="AS110" s="401">
        <f t="shared" si="19"/>
        <v>2643.84</v>
      </c>
      <c r="AT110" s="270"/>
    </row>
    <row r="111" ht="14.25" customHeight="1">
      <c r="A111" s="275" t="s">
        <v>264</v>
      </c>
      <c r="B111" s="275" t="s">
        <v>274</v>
      </c>
      <c r="C111" s="275">
        <v>1811110.0</v>
      </c>
      <c r="D111" s="275" t="s">
        <v>188</v>
      </c>
      <c r="E111" s="275" t="s">
        <v>257</v>
      </c>
      <c r="F111" s="275" t="s">
        <v>516</v>
      </c>
      <c r="G111" s="275" t="s">
        <v>117</v>
      </c>
      <c r="H111" s="275" t="s">
        <v>522</v>
      </c>
      <c r="I111" s="275" t="s">
        <v>544</v>
      </c>
      <c r="J111" s="275" t="s">
        <v>105</v>
      </c>
      <c r="K111" s="275" t="s">
        <v>215</v>
      </c>
      <c r="L111" s="421">
        <v>91329.997</v>
      </c>
      <c r="M111" s="63">
        <v>323.1235</v>
      </c>
      <c r="N111" s="421">
        <f t="shared" si="1"/>
        <v>282.6473376</v>
      </c>
      <c r="O111" s="422">
        <v>26945.116000000005</v>
      </c>
      <c r="P111" s="422">
        <v>7019.911800000002</v>
      </c>
      <c r="Q111" s="422">
        <f t="shared" si="2"/>
        <v>33965.0278</v>
      </c>
      <c r="R111" s="421">
        <f>'Complete Product Info'!T111</f>
        <v>0.001930136093</v>
      </c>
      <c r="S111" s="422">
        <f t="shared" si="3"/>
        <v>33965.02973</v>
      </c>
      <c r="T111" s="421">
        <f t="shared" si="4"/>
        <v>105.1146999</v>
      </c>
      <c r="U111" s="421">
        <f t="shared" si="5"/>
        <v>57364.96727</v>
      </c>
      <c r="V111" s="421">
        <f t="shared" si="6"/>
        <v>177.5326377</v>
      </c>
      <c r="W111" s="423">
        <f t="shared" si="7"/>
        <v>0.6281065275</v>
      </c>
      <c r="X111" s="275">
        <v>170.0</v>
      </c>
      <c r="Y111" s="275">
        <v>123.0</v>
      </c>
      <c r="Z111" s="275">
        <v>199.0</v>
      </c>
      <c r="AA111" s="275">
        <v>90.0</v>
      </c>
      <c r="AB111" s="424">
        <v>1.0</v>
      </c>
      <c r="AC111" s="425">
        <v>2.0</v>
      </c>
      <c r="AD111" s="114">
        <f t="shared" si="8"/>
        <v>2</v>
      </c>
      <c r="AE111" s="114" t="str">
        <f t="shared" si="9"/>
        <v>2</v>
      </c>
      <c r="AF111" s="114" t="str">
        <f t="shared" si="10"/>
        <v>2</v>
      </c>
      <c r="AG111" s="116">
        <v>2.0</v>
      </c>
      <c r="AH111" s="424">
        <v>6.0</v>
      </c>
      <c r="AI111" s="114">
        <f t="shared" si="11"/>
        <v>100</v>
      </c>
      <c r="AJ111" s="424">
        <v>2.0</v>
      </c>
      <c r="AK111" s="116">
        <v>52.0</v>
      </c>
      <c r="AL111" s="114">
        <f t="shared" si="13"/>
        <v>26</v>
      </c>
      <c r="AM111" s="114">
        <f t="shared" si="25"/>
        <v>156</v>
      </c>
      <c r="AN111" s="114">
        <f t="shared" si="15"/>
        <v>13</v>
      </c>
      <c r="AO111" s="426">
        <f t="shared" si="16"/>
        <v>13</v>
      </c>
      <c r="AP111" s="114">
        <f t="shared" si="17"/>
        <v>0</v>
      </c>
      <c r="AQ111" s="114">
        <f t="shared" si="18"/>
        <v>0</v>
      </c>
      <c r="AR111" s="275">
        <v>1811110.0</v>
      </c>
      <c r="AS111" s="427">
        <f t="shared" si="19"/>
        <v>6873.984</v>
      </c>
      <c r="AT111" s="270"/>
      <c r="AU111" s="53"/>
      <c r="AV111" s="53"/>
      <c r="AW111" s="53"/>
      <c r="AX111" s="53"/>
      <c r="AY111" s="53"/>
    </row>
    <row r="112" ht="14.25" customHeight="1">
      <c r="A112" s="269" t="s">
        <v>275</v>
      </c>
      <c r="B112" s="269" t="s">
        <v>276</v>
      </c>
      <c r="C112" s="269">
        <v>1811111.0</v>
      </c>
      <c r="D112" s="269" t="s">
        <v>548</v>
      </c>
      <c r="E112" s="269" t="s">
        <v>257</v>
      </c>
      <c r="F112" s="269" t="s">
        <v>509</v>
      </c>
      <c r="G112" s="269" t="s">
        <v>117</v>
      </c>
      <c r="H112" s="269" t="s">
        <v>127</v>
      </c>
      <c r="I112" s="269" t="s">
        <v>546</v>
      </c>
      <c r="J112" s="269" t="s">
        <v>105</v>
      </c>
      <c r="K112" s="269" t="s">
        <v>215</v>
      </c>
      <c r="L112" s="395">
        <v>7071.896</v>
      </c>
      <c r="M112" s="50">
        <v>51.46019999999999</v>
      </c>
      <c r="N112" s="395">
        <f t="shared" si="1"/>
        <v>137.4245728</v>
      </c>
      <c r="O112" s="396">
        <v>2874.1944000000008</v>
      </c>
      <c r="P112" s="396">
        <v>704.5962000000002</v>
      </c>
      <c r="Q112" s="396">
        <f t="shared" si="2"/>
        <v>3578.7906</v>
      </c>
      <c r="R112" s="395">
        <f>'Complete Product Info'!T112</f>
        <v>0.0002033725085</v>
      </c>
      <c r="S112" s="396">
        <f t="shared" si="3"/>
        <v>3578.790803</v>
      </c>
      <c r="T112" s="395">
        <f t="shared" si="4"/>
        <v>69.54482888</v>
      </c>
      <c r="U112" s="395">
        <f t="shared" si="5"/>
        <v>3493.105197</v>
      </c>
      <c r="V112" s="395">
        <f t="shared" si="6"/>
        <v>67.87974389</v>
      </c>
      <c r="W112" s="397">
        <f t="shared" si="7"/>
        <v>0.4939418222</v>
      </c>
      <c r="X112" s="269">
        <v>42.0</v>
      </c>
      <c r="Y112" s="269">
        <v>62.0</v>
      </c>
      <c r="Z112" s="269">
        <v>58.0</v>
      </c>
      <c r="AA112" s="269">
        <v>91.0</v>
      </c>
      <c r="AB112" s="398">
        <v>1.0</v>
      </c>
      <c r="AC112" s="399">
        <v>2.0</v>
      </c>
      <c r="AD112" s="101">
        <f t="shared" si="8"/>
        <v>2</v>
      </c>
      <c r="AE112" s="101" t="str">
        <f t="shared" si="9"/>
        <v>1</v>
      </c>
      <c r="AF112" s="101" t="str">
        <f t="shared" si="10"/>
        <v>1</v>
      </c>
      <c r="AG112" s="101">
        <f t="shared" ref="AG112:AG134" si="26">AE112*AF112</f>
        <v>1</v>
      </c>
      <c r="AH112" s="398">
        <v>26.0</v>
      </c>
      <c r="AI112" s="101">
        <f t="shared" si="11"/>
        <v>101</v>
      </c>
      <c r="AJ112" s="398">
        <v>2.0</v>
      </c>
      <c r="AK112" s="113">
        <v>52.0</v>
      </c>
      <c r="AL112" s="101">
        <f t="shared" si="13"/>
        <v>52</v>
      </c>
      <c r="AM112" s="101">
        <f t="shared" ref="AM112:AM141" si="27">AD112*AK112</f>
        <v>104</v>
      </c>
      <c r="AN112" s="101">
        <f t="shared" si="15"/>
        <v>1</v>
      </c>
      <c r="AO112" s="400">
        <f t="shared" si="16"/>
        <v>1</v>
      </c>
      <c r="AP112" s="101">
        <f t="shared" si="17"/>
        <v>1</v>
      </c>
      <c r="AQ112" s="101">
        <f t="shared" si="18"/>
        <v>0</v>
      </c>
      <c r="AR112" s="269">
        <v>1811111.0</v>
      </c>
      <c r="AS112" s="401">
        <f t="shared" si="19"/>
        <v>969.408</v>
      </c>
      <c r="AT112" s="270"/>
    </row>
    <row r="113" ht="14.25" customHeight="1">
      <c r="A113" s="269" t="s">
        <v>275</v>
      </c>
      <c r="B113" s="269" t="s">
        <v>280</v>
      </c>
      <c r="C113" s="269">
        <v>1811112.0</v>
      </c>
      <c r="D113" s="269" t="s">
        <v>548</v>
      </c>
      <c r="E113" s="269" t="s">
        <v>257</v>
      </c>
      <c r="F113" s="269" t="s">
        <v>509</v>
      </c>
      <c r="G113" s="269" t="s">
        <v>117</v>
      </c>
      <c r="H113" s="269" t="s">
        <v>127</v>
      </c>
      <c r="I113" s="269" t="s">
        <v>546</v>
      </c>
      <c r="J113" s="269" t="s">
        <v>105</v>
      </c>
      <c r="K113" s="269" t="s">
        <v>108</v>
      </c>
      <c r="L113" s="395">
        <v>11391.6</v>
      </c>
      <c r="M113" s="50">
        <v>103.58709999999999</v>
      </c>
      <c r="N113" s="395">
        <f t="shared" si="1"/>
        <v>109.9712223</v>
      </c>
      <c r="O113" s="396">
        <v>6366.4128</v>
      </c>
      <c r="P113" s="396">
        <v>1740.8160000000003</v>
      </c>
      <c r="Q113" s="396">
        <f t="shared" si="2"/>
        <v>8107.2288</v>
      </c>
      <c r="R113" s="395">
        <f>'Complete Product Info'!T113</f>
        <v>0.0004607107939</v>
      </c>
      <c r="S113" s="396">
        <f t="shared" si="3"/>
        <v>8107.229261</v>
      </c>
      <c r="T113" s="395">
        <f t="shared" si="4"/>
        <v>78.26485403</v>
      </c>
      <c r="U113" s="395">
        <f t="shared" si="5"/>
        <v>3284.370739</v>
      </c>
      <c r="V113" s="395">
        <f t="shared" si="6"/>
        <v>31.70636826</v>
      </c>
      <c r="W113" s="397">
        <f t="shared" si="7"/>
        <v>0.2883151392</v>
      </c>
      <c r="X113" s="269">
        <v>46.0</v>
      </c>
      <c r="Y113" s="269">
        <v>62.0</v>
      </c>
      <c r="Z113" s="269">
        <v>58.0</v>
      </c>
      <c r="AA113" s="269">
        <v>91.0</v>
      </c>
      <c r="AB113" s="398">
        <v>1.0</v>
      </c>
      <c r="AC113" s="399">
        <v>2.0</v>
      </c>
      <c r="AD113" s="101">
        <f t="shared" si="8"/>
        <v>2</v>
      </c>
      <c r="AE113" s="101" t="str">
        <f t="shared" si="9"/>
        <v>1</v>
      </c>
      <c r="AF113" s="101" t="str">
        <f t="shared" si="10"/>
        <v>1</v>
      </c>
      <c r="AG113" s="101">
        <f t="shared" si="26"/>
        <v>1</v>
      </c>
      <c r="AH113" s="398">
        <v>26.0</v>
      </c>
      <c r="AI113" s="101">
        <f t="shared" si="11"/>
        <v>101</v>
      </c>
      <c r="AJ113" s="398">
        <v>2.0</v>
      </c>
      <c r="AK113" s="113">
        <v>52.0</v>
      </c>
      <c r="AL113" s="101">
        <f t="shared" si="13"/>
        <v>52</v>
      </c>
      <c r="AM113" s="101">
        <f t="shared" si="27"/>
        <v>104</v>
      </c>
      <c r="AN113" s="101">
        <f t="shared" si="15"/>
        <v>2</v>
      </c>
      <c r="AO113" s="400">
        <f t="shared" si="16"/>
        <v>1</v>
      </c>
      <c r="AP113" s="101">
        <f t="shared" si="17"/>
        <v>1</v>
      </c>
      <c r="AQ113" s="101">
        <f t="shared" si="18"/>
        <v>0</v>
      </c>
      <c r="AR113" s="269">
        <v>1811112.0</v>
      </c>
      <c r="AS113" s="401">
        <f t="shared" si="19"/>
        <v>969.408</v>
      </c>
      <c r="AT113" s="270"/>
    </row>
    <row r="114" ht="14.25" customHeight="1">
      <c r="A114" s="269" t="s">
        <v>275</v>
      </c>
      <c r="B114" s="269" t="s">
        <v>282</v>
      </c>
      <c r="C114" s="269">
        <v>1811113.0</v>
      </c>
      <c r="D114" s="269" t="s">
        <v>548</v>
      </c>
      <c r="E114" s="269" t="s">
        <v>257</v>
      </c>
      <c r="F114" s="269" t="s">
        <v>509</v>
      </c>
      <c r="G114" s="269" t="s">
        <v>117</v>
      </c>
      <c r="H114" s="269" t="s">
        <v>127</v>
      </c>
      <c r="I114" s="269" t="s">
        <v>546</v>
      </c>
      <c r="J114" s="269" t="s">
        <v>105</v>
      </c>
      <c r="K114" s="269"/>
      <c r="L114" s="395">
        <v>13278.870000000003</v>
      </c>
      <c r="M114" s="50">
        <v>87.4846</v>
      </c>
      <c r="N114" s="395">
        <f t="shared" si="1"/>
        <v>151.7852285</v>
      </c>
      <c r="O114" s="396">
        <v>8006.310400000001</v>
      </c>
      <c r="P114" s="396">
        <v>1902.4896</v>
      </c>
      <c r="Q114" s="396">
        <f t="shared" si="2"/>
        <v>9908.8</v>
      </c>
      <c r="R114" s="395">
        <f>'Complete Product Info'!T114</f>
        <v>0.00056308897</v>
      </c>
      <c r="S114" s="396">
        <f t="shared" si="3"/>
        <v>9908.800563</v>
      </c>
      <c r="T114" s="395">
        <f t="shared" si="4"/>
        <v>113.2633694</v>
      </c>
      <c r="U114" s="395">
        <f t="shared" si="5"/>
        <v>3370.069437</v>
      </c>
      <c r="V114" s="395">
        <f t="shared" si="6"/>
        <v>38.52185913</v>
      </c>
      <c r="W114" s="397">
        <f t="shared" si="7"/>
        <v>0.2537918842</v>
      </c>
      <c r="X114" s="269">
        <v>50.0</v>
      </c>
      <c r="Y114" s="269">
        <v>62.0</v>
      </c>
      <c r="Z114" s="269">
        <v>58.0</v>
      </c>
      <c r="AA114" s="269">
        <v>91.0</v>
      </c>
      <c r="AB114" s="398">
        <v>1.0</v>
      </c>
      <c r="AC114" s="399">
        <v>2.0</v>
      </c>
      <c r="AD114" s="101">
        <f t="shared" si="8"/>
        <v>2</v>
      </c>
      <c r="AE114" s="101" t="str">
        <f t="shared" si="9"/>
        <v>1</v>
      </c>
      <c r="AF114" s="101" t="str">
        <f t="shared" si="10"/>
        <v>1</v>
      </c>
      <c r="AG114" s="101">
        <f t="shared" si="26"/>
        <v>1</v>
      </c>
      <c r="AH114" s="398">
        <v>26.0</v>
      </c>
      <c r="AI114" s="101">
        <f t="shared" si="11"/>
        <v>101</v>
      </c>
      <c r="AJ114" s="398">
        <v>2.0</v>
      </c>
      <c r="AK114" s="113">
        <v>52.0</v>
      </c>
      <c r="AL114" s="101">
        <f t="shared" si="13"/>
        <v>52</v>
      </c>
      <c r="AM114" s="101">
        <f t="shared" si="27"/>
        <v>104</v>
      </c>
      <c r="AN114" s="101">
        <f t="shared" si="15"/>
        <v>2</v>
      </c>
      <c r="AO114" s="400">
        <f t="shared" si="16"/>
        <v>1</v>
      </c>
      <c r="AP114" s="101">
        <f t="shared" si="17"/>
        <v>1</v>
      </c>
      <c r="AQ114" s="101">
        <f t="shared" si="18"/>
        <v>0</v>
      </c>
      <c r="AR114" s="269">
        <v>1811113.0</v>
      </c>
      <c r="AS114" s="401">
        <f t="shared" si="19"/>
        <v>969.408</v>
      </c>
      <c r="AT114" s="270"/>
    </row>
    <row r="115" ht="14.25" customHeight="1">
      <c r="A115" s="269" t="s">
        <v>275</v>
      </c>
      <c r="B115" s="269" t="s">
        <v>284</v>
      </c>
      <c r="C115" s="269">
        <v>1811114.0</v>
      </c>
      <c r="D115" s="269" t="s">
        <v>548</v>
      </c>
      <c r="E115" s="269" t="s">
        <v>257</v>
      </c>
      <c r="F115" s="269" t="s">
        <v>509</v>
      </c>
      <c r="G115" s="269" t="s">
        <v>117</v>
      </c>
      <c r="H115" s="269" t="s">
        <v>127</v>
      </c>
      <c r="I115" s="269" t="s">
        <v>546</v>
      </c>
      <c r="J115" s="269" t="s">
        <v>105</v>
      </c>
      <c r="K115" s="269"/>
      <c r="L115" s="395">
        <v>626981.3</v>
      </c>
      <c r="M115" s="50">
        <v>6505.2405</v>
      </c>
      <c r="N115" s="395">
        <f t="shared" si="1"/>
        <v>96.38095625</v>
      </c>
      <c r="O115" s="396">
        <v>255630.15280000004</v>
      </c>
      <c r="P115" s="396">
        <v>65884.06000000001</v>
      </c>
      <c r="Q115" s="396">
        <f t="shared" si="2"/>
        <v>321514.2128</v>
      </c>
      <c r="R115" s="395">
        <f>'Complete Product Info'!T115</f>
        <v>0.01827073984</v>
      </c>
      <c r="S115" s="396">
        <f t="shared" si="3"/>
        <v>321514.2311</v>
      </c>
      <c r="T115" s="395">
        <f t="shared" si="4"/>
        <v>49.4238808</v>
      </c>
      <c r="U115" s="395">
        <f t="shared" si="5"/>
        <v>305467.0689</v>
      </c>
      <c r="V115" s="395">
        <f t="shared" si="6"/>
        <v>46.95707544</v>
      </c>
      <c r="W115" s="397">
        <f t="shared" si="7"/>
        <v>0.4872028383</v>
      </c>
      <c r="X115" s="269">
        <v>54.0</v>
      </c>
      <c r="Y115" s="269">
        <v>62.0</v>
      </c>
      <c r="Z115" s="269">
        <v>58.0</v>
      </c>
      <c r="AA115" s="269">
        <v>91.0</v>
      </c>
      <c r="AB115" s="398">
        <v>1.0</v>
      </c>
      <c r="AC115" s="399">
        <v>2.0</v>
      </c>
      <c r="AD115" s="101">
        <f t="shared" si="8"/>
        <v>2</v>
      </c>
      <c r="AE115" s="101" t="str">
        <f t="shared" si="9"/>
        <v>1</v>
      </c>
      <c r="AF115" s="101" t="str">
        <f t="shared" si="10"/>
        <v>1</v>
      </c>
      <c r="AG115" s="101">
        <f t="shared" si="26"/>
        <v>1</v>
      </c>
      <c r="AH115" s="398">
        <v>26.0</v>
      </c>
      <c r="AI115" s="101">
        <f t="shared" si="11"/>
        <v>101</v>
      </c>
      <c r="AJ115" s="398">
        <v>2.0</v>
      </c>
      <c r="AK115" s="113">
        <v>52.0</v>
      </c>
      <c r="AL115" s="101">
        <f t="shared" si="13"/>
        <v>52</v>
      </c>
      <c r="AM115" s="101">
        <f t="shared" si="27"/>
        <v>104</v>
      </c>
      <c r="AN115" s="101">
        <f t="shared" si="15"/>
        <v>126</v>
      </c>
      <c r="AO115" s="400">
        <f t="shared" si="16"/>
        <v>63</v>
      </c>
      <c r="AP115" s="101">
        <f t="shared" si="17"/>
        <v>63</v>
      </c>
      <c r="AQ115" s="101">
        <f t="shared" si="18"/>
        <v>0</v>
      </c>
      <c r="AR115" s="269">
        <v>1811114.0</v>
      </c>
      <c r="AS115" s="401">
        <f t="shared" si="19"/>
        <v>61072.704</v>
      </c>
      <c r="AT115" s="270"/>
    </row>
    <row r="116" ht="14.25" customHeight="1">
      <c r="A116" s="269" t="s">
        <v>275</v>
      </c>
      <c r="B116" s="269" t="s">
        <v>286</v>
      </c>
      <c r="C116" s="269">
        <v>1811115.0</v>
      </c>
      <c r="D116" s="269" t="s">
        <v>548</v>
      </c>
      <c r="E116" s="269" t="s">
        <v>257</v>
      </c>
      <c r="F116" s="269" t="s">
        <v>509</v>
      </c>
      <c r="G116" s="269" t="s">
        <v>117</v>
      </c>
      <c r="H116" s="269" t="s">
        <v>127</v>
      </c>
      <c r="I116" s="269" t="s">
        <v>546</v>
      </c>
      <c r="J116" s="269" t="s">
        <v>105</v>
      </c>
      <c r="K116" s="269" t="s">
        <v>106</v>
      </c>
      <c r="L116" s="395">
        <v>18320.816</v>
      </c>
      <c r="M116" s="50">
        <v>78.7497</v>
      </c>
      <c r="N116" s="395">
        <f t="shared" si="1"/>
        <v>232.6461688</v>
      </c>
      <c r="O116" s="396">
        <v>7897.084800000001</v>
      </c>
      <c r="P116" s="396">
        <v>1935.5600000000004</v>
      </c>
      <c r="Q116" s="396">
        <f t="shared" si="2"/>
        <v>9832.6448</v>
      </c>
      <c r="R116" s="395">
        <f>'Complete Product Info'!T116</f>
        <v>0.0005587612862</v>
      </c>
      <c r="S116" s="396">
        <f t="shared" si="3"/>
        <v>9832.645359</v>
      </c>
      <c r="T116" s="395">
        <f t="shared" si="4"/>
        <v>124.8594643</v>
      </c>
      <c r="U116" s="395">
        <f t="shared" si="5"/>
        <v>8488.170641</v>
      </c>
      <c r="V116" s="395">
        <f t="shared" si="6"/>
        <v>107.7867045</v>
      </c>
      <c r="W116" s="397">
        <f t="shared" si="7"/>
        <v>0.4633074554</v>
      </c>
      <c r="X116" s="269">
        <v>59.0</v>
      </c>
      <c r="Y116" s="269">
        <v>62.0</v>
      </c>
      <c r="Z116" s="269">
        <v>58.0</v>
      </c>
      <c r="AA116" s="269">
        <v>91.0</v>
      </c>
      <c r="AB116" s="398">
        <v>1.0</v>
      </c>
      <c r="AC116" s="399">
        <v>2.0</v>
      </c>
      <c r="AD116" s="101">
        <f t="shared" si="8"/>
        <v>2</v>
      </c>
      <c r="AE116" s="101" t="str">
        <f t="shared" si="9"/>
        <v>1</v>
      </c>
      <c r="AF116" s="101" t="str">
        <f t="shared" si="10"/>
        <v>1</v>
      </c>
      <c r="AG116" s="101">
        <f t="shared" si="26"/>
        <v>1</v>
      </c>
      <c r="AH116" s="398">
        <v>26.0</v>
      </c>
      <c r="AI116" s="101">
        <f t="shared" si="11"/>
        <v>101</v>
      </c>
      <c r="AJ116" s="398">
        <v>2.0</v>
      </c>
      <c r="AK116" s="113">
        <v>52.0</v>
      </c>
      <c r="AL116" s="101">
        <f t="shared" si="13"/>
        <v>52</v>
      </c>
      <c r="AM116" s="101">
        <f t="shared" si="27"/>
        <v>104</v>
      </c>
      <c r="AN116" s="101">
        <f t="shared" si="15"/>
        <v>2</v>
      </c>
      <c r="AO116" s="400">
        <f t="shared" si="16"/>
        <v>1</v>
      </c>
      <c r="AP116" s="101">
        <f t="shared" si="17"/>
        <v>1</v>
      </c>
      <c r="AQ116" s="101">
        <f t="shared" si="18"/>
        <v>0</v>
      </c>
      <c r="AR116" s="269">
        <v>1811115.0</v>
      </c>
      <c r="AS116" s="401">
        <f t="shared" si="19"/>
        <v>969.408</v>
      </c>
      <c r="AT116" s="270"/>
    </row>
    <row r="117" ht="14.25" customHeight="1">
      <c r="A117" s="269" t="s">
        <v>275</v>
      </c>
      <c r="B117" s="269" t="s">
        <v>288</v>
      </c>
      <c r="C117" s="269">
        <v>1811116.0</v>
      </c>
      <c r="D117" s="269" t="s">
        <v>110</v>
      </c>
      <c r="E117" s="269" t="s">
        <v>257</v>
      </c>
      <c r="F117" s="269" t="s">
        <v>509</v>
      </c>
      <c r="G117" s="269" t="s">
        <v>117</v>
      </c>
      <c r="H117" s="269" t="s">
        <v>127</v>
      </c>
      <c r="I117" s="269" t="s">
        <v>546</v>
      </c>
      <c r="J117" s="269" t="s">
        <v>105</v>
      </c>
      <c r="K117" s="269" t="s">
        <v>106</v>
      </c>
      <c r="L117" s="395">
        <v>506261.62400000007</v>
      </c>
      <c r="M117" s="50">
        <v>4712.9814</v>
      </c>
      <c r="N117" s="395">
        <f t="shared" si="1"/>
        <v>107.4185491</v>
      </c>
      <c r="O117" s="396">
        <v>258260.46400000004</v>
      </c>
      <c r="P117" s="396">
        <v>67283.6472</v>
      </c>
      <c r="Q117" s="396">
        <f t="shared" si="2"/>
        <v>325544.1112</v>
      </c>
      <c r="R117" s="395">
        <f>'Complete Product Info'!T117</f>
        <v>0.01849974752</v>
      </c>
      <c r="S117" s="396">
        <f t="shared" si="3"/>
        <v>325544.1297</v>
      </c>
      <c r="T117" s="395">
        <f t="shared" si="4"/>
        <v>69.07392626</v>
      </c>
      <c r="U117" s="395">
        <f t="shared" si="5"/>
        <v>180717.4943</v>
      </c>
      <c r="V117" s="395">
        <f t="shared" si="6"/>
        <v>38.34462285</v>
      </c>
      <c r="W117" s="397">
        <f t="shared" si="7"/>
        <v>0.356964632</v>
      </c>
      <c r="X117" s="269">
        <v>42.0</v>
      </c>
      <c r="Y117" s="269">
        <v>62.0</v>
      </c>
      <c r="Z117" s="269">
        <v>58.0</v>
      </c>
      <c r="AA117" s="269">
        <v>91.0</v>
      </c>
      <c r="AB117" s="398">
        <v>1.0</v>
      </c>
      <c r="AC117" s="399">
        <v>2.0</v>
      </c>
      <c r="AD117" s="101">
        <f t="shared" si="8"/>
        <v>2</v>
      </c>
      <c r="AE117" s="101" t="str">
        <f t="shared" si="9"/>
        <v>1</v>
      </c>
      <c r="AF117" s="101" t="str">
        <f t="shared" si="10"/>
        <v>1</v>
      </c>
      <c r="AG117" s="101">
        <f t="shared" si="26"/>
        <v>1</v>
      </c>
      <c r="AH117" s="398">
        <v>26.0</v>
      </c>
      <c r="AI117" s="101">
        <f t="shared" si="11"/>
        <v>101</v>
      </c>
      <c r="AJ117" s="398">
        <v>2.0</v>
      </c>
      <c r="AK117" s="113">
        <v>52.0</v>
      </c>
      <c r="AL117" s="101">
        <f t="shared" si="13"/>
        <v>52</v>
      </c>
      <c r="AM117" s="101">
        <f t="shared" si="27"/>
        <v>104</v>
      </c>
      <c r="AN117" s="101">
        <f t="shared" si="15"/>
        <v>91</v>
      </c>
      <c r="AO117" s="400">
        <f t="shared" si="16"/>
        <v>0</v>
      </c>
      <c r="AP117" s="101">
        <f t="shared" si="17"/>
        <v>0</v>
      </c>
      <c r="AQ117" s="101">
        <f t="shared" si="18"/>
        <v>91</v>
      </c>
      <c r="AR117" s="269">
        <v>1811116.0</v>
      </c>
      <c r="AS117" s="401">
        <f t="shared" si="19"/>
        <v>32078.592</v>
      </c>
      <c r="AT117" s="270"/>
    </row>
    <row r="118" ht="14.25" customHeight="1">
      <c r="A118" s="269" t="s">
        <v>275</v>
      </c>
      <c r="B118" s="269" t="s">
        <v>289</v>
      </c>
      <c r="C118" s="269">
        <v>1811117.0</v>
      </c>
      <c r="D118" s="269" t="s">
        <v>110</v>
      </c>
      <c r="E118" s="269" t="s">
        <v>257</v>
      </c>
      <c r="F118" s="269" t="s">
        <v>509</v>
      </c>
      <c r="G118" s="269" t="s">
        <v>117</v>
      </c>
      <c r="H118" s="269" t="s">
        <v>127</v>
      </c>
      <c r="I118" s="269" t="s">
        <v>546</v>
      </c>
      <c r="J118" s="269" t="s">
        <v>105</v>
      </c>
      <c r="K118" s="269" t="s">
        <v>106</v>
      </c>
      <c r="L118" s="395">
        <v>191782.272</v>
      </c>
      <c r="M118" s="50">
        <v>1955.3519999999999</v>
      </c>
      <c r="N118" s="395">
        <f t="shared" si="1"/>
        <v>98.08068931</v>
      </c>
      <c r="O118" s="396">
        <v>95690.8656</v>
      </c>
      <c r="P118" s="396">
        <v>25130.934400000002</v>
      </c>
      <c r="Q118" s="396">
        <f t="shared" si="2"/>
        <v>120821.8</v>
      </c>
      <c r="R118" s="395">
        <f>'Complete Product Info'!T118</f>
        <v>0.006865959845</v>
      </c>
      <c r="S118" s="396">
        <f t="shared" si="3"/>
        <v>120821.8069</v>
      </c>
      <c r="T118" s="395">
        <f t="shared" si="4"/>
        <v>61.79031032</v>
      </c>
      <c r="U118" s="395">
        <f t="shared" si="5"/>
        <v>70960.46513</v>
      </c>
      <c r="V118" s="395">
        <f t="shared" si="6"/>
        <v>36.29037899</v>
      </c>
      <c r="W118" s="397">
        <f t="shared" si="7"/>
        <v>0.370005342</v>
      </c>
      <c r="X118" s="269">
        <v>46.0</v>
      </c>
      <c r="Y118" s="269">
        <v>62.0</v>
      </c>
      <c r="Z118" s="269">
        <v>58.0</v>
      </c>
      <c r="AA118" s="269">
        <v>91.0</v>
      </c>
      <c r="AB118" s="398">
        <v>1.0</v>
      </c>
      <c r="AC118" s="399">
        <v>2.0</v>
      </c>
      <c r="AD118" s="101">
        <f t="shared" si="8"/>
        <v>2</v>
      </c>
      <c r="AE118" s="101" t="str">
        <f t="shared" si="9"/>
        <v>1</v>
      </c>
      <c r="AF118" s="101" t="str">
        <f t="shared" si="10"/>
        <v>1</v>
      </c>
      <c r="AG118" s="101">
        <f t="shared" si="26"/>
        <v>1</v>
      </c>
      <c r="AH118" s="398">
        <v>26.0</v>
      </c>
      <c r="AI118" s="101">
        <f t="shared" si="11"/>
        <v>101</v>
      </c>
      <c r="AJ118" s="398">
        <v>2.0</v>
      </c>
      <c r="AK118" s="113">
        <v>52.0</v>
      </c>
      <c r="AL118" s="101">
        <f t="shared" si="13"/>
        <v>52</v>
      </c>
      <c r="AM118" s="101">
        <f t="shared" si="27"/>
        <v>104</v>
      </c>
      <c r="AN118" s="101">
        <f t="shared" si="15"/>
        <v>38</v>
      </c>
      <c r="AO118" s="400">
        <f t="shared" si="16"/>
        <v>0</v>
      </c>
      <c r="AP118" s="101">
        <f t="shared" si="17"/>
        <v>0</v>
      </c>
      <c r="AQ118" s="101">
        <f t="shared" si="18"/>
        <v>38</v>
      </c>
      <c r="AR118" s="269">
        <v>1811117.0</v>
      </c>
      <c r="AS118" s="401">
        <f t="shared" si="19"/>
        <v>13395.456</v>
      </c>
      <c r="AT118" s="270"/>
    </row>
    <row r="119" ht="14.25" customHeight="1">
      <c r="A119" s="269" t="s">
        <v>275</v>
      </c>
      <c r="B119" s="269" t="s">
        <v>290</v>
      </c>
      <c r="C119" s="269">
        <v>1811118.0</v>
      </c>
      <c r="D119" s="269" t="s">
        <v>110</v>
      </c>
      <c r="E119" s="269" t="s">
        <v>257</v>
      </c>
      <c r="F119" s="269" t="s">
        <v>509</v>
      </c>
      <c r="G119" s="269" t="s">
        <v>117</v>
      </c>
      <c r="H119" s="269" t="s">
        <v>127</v>
      </c>
      <c r="I119" s="269" t="s">
        <v>546</v>
      </c>
      <c r="J119" s="269" t="s">
        <v>105</v>
      </c>
      <c r="K119" s="269" t="s">
        <v>106</v>
      </c>
      <c r="L119" s="395">
        <v>217977.1</v>
      </c>
      <c r="M119" s="50">
        <v>1779.6144</v>
      </c>
      <c r="N119" s="395">
        <f t="shared" si="1"/>
        <v>122.4855789</v>
      </c>
      <c r="O119" s="396">
        <v>78511.2768</v>
      </c>
      <c r="P119" s="396">
        <v>18665.6712</v>
      </c>
      <c r="Q119" s="396">
        <f t="shared" si="2"/>
        <v>97176.948</v>
      </c>
      <c r="R119" s="395">
        <f>'Complete Product Info'!T119</f>
        <v>0.00552229004</v>
      </c>
      <c r="S119" s="396">
        <f t="shared" si="3"/>
        <v>97176.95352</v>
      </c>
      <c r="T119" s="395">
        <f t="shared" si="4"/>
        <v>54.60562329</v>
      </c>
      <c r="U119" s="395">
        <f t="shared" si="5"/>
        <v>120800.1465</v>
      </c>
      <c r="V119" s="395">
        <f t="shared" si="6"/>
        <v>67.87995561</v>
      </c>
      <c r="W119" s="397">
        <f t="shared" si="7"/>
        <v>0.5541873274</v>
      </c>
      <c r="X119" s="269">
        <v>48.0</v>
      </c>
      <c r="Y119" s="269">
        <v>62.0</v>
      </c>
      <c r="Z119" s="269">
        <v>58.0</v>
      </c>
      <c r="AA119" s="269">
        <v>91.0</v>
      </c>
      <c r="AB119" s="398">
        <v>1.0</v>
      </c>
      <c r="AC119" s="399">
        <v>2.0</v>
      </c>
      <c r="AD119" s="101">
        <f t="shared" si="8"/>
        <v>2</v>
      </c>
      <c r="AE119" s="101" t="str">
        <f t="shared" si="9"/>
        <v>1</v>
      </c>
      <c r="AF119" s="101" t="str">
        <f t="shared" si="10"/>
        <v>1</v>
      </c>
      <c r="AG119" s="101">
        <f t="shared" si="26"/>
        <v>1</v>
      </c>
      <c r="AH119" s="398">
        <v>26.0</v>
      </c>
      <c r="AI119" s="101">
        <f t="shared" si="11"/>
        <v>101</v>
      </c>
      <c r="AJ119" s="398">
        <v>2.0</v>
      </c>
      <c r="AK119" s="113">
        <v>52.0</v>
      </c>
      <c r="AL119" s="101">
        <f t="shared" si="13"/>
        <v>52</v>
      </c>
      <c r="AM119" s="101">
        <f t="shared" si="27"/>
        <v>104</v>
      </c>
      <c r="AN119" s="101">
        <f t="shared" si="15"/>
        <v>35</v>
      </c>
      <c r="AO119" s="400">
        <f t="shared" si="16"/>
        <v>0</v>
      </c>
      <c r="AP119" s="101">
        <f t="shared" si="17"/>
        <v>0</v>
      </c>
      <c r="AQ119" s="101">
        <f t="shared" si="18"/>
        <v>35</v>
      </c>
      <c r="AR119" s="269">
        <v>1811118.0</v>
      </c>
      <c r="AS119" s="401">
        <f t="shared" si="19"/>
        <v>12337.92</v>
      </c>
      <c r="AT119" s="270"/>
    </row>
    <row r="120" ht="14.25" customHeight="1">
      <c r="A120" s="269" t="s">
        <v>275</v>
      </c>
      <c r="B120" s="269" t="s">
        <v>291</v>
      </c>
      <c r="C120" s="269">
        <v>1811119.0</v>
      </c>
      <c r="D120" s="269" t="s">
        <v>110</v>
      </c>
      <c r="E120" s="269" t="s">
        <v>257</v>
      </c>
      <c r="F120" s="269" t="s">
        <v>509</v>
      </c>
      <c r="G120" s="269" t="s">
        <v>117</v>
      </c>
      <c r="H120" s="269" t="s">
        <v>127</v>
      </c>
      <c r="I120" s="269" t="s">
        <v>546</v>
      </c>
      <c r="J120" s="269" t="s">
        <v>105</v>
      </c>
      <c r="K120" s="269" t="s">
        <v>106</v>
      </c>
      <c r="L120" s="395">
        <v>13992.447</v>
      </c>
      <c r="M120" s="50">
        <v>85.87999999999998</v>
      </c>
      <c r="N120" s="395">
        <f t="shared" si="1"/>
        <v>162.9302166</v>
      </c>
      <c r="O120" s="396">
        <v>5119.884000000001</v>
      </c>
      <c r="P120" s="396">
        <v>1243.4004000000002</v>
      </c>
      <c r="Q120" s="396">
        <f t="shared" si="2"/>
        <v>6363.2844</v>
      </c>
      <c r="R120" s="395">
        <f>'Complete Product Info'!T120</f>
        <v>0.0003616073852</v>
      </c>
      <c r="S120" s="396">
        <f t="shared" si="3"/>
        <v>6363.284762</v>
      </c>
      <c r="T120" s="395">
        <f t="shared" si="4"/>
        <v>74.09507175</v>
      </c>
      <c r="U120" s="395">
        <f t="shared" si="5"/>
        <v>7629.162238</v>
      </c>
      <c r="V120" s="395">
        <f t="shared" si="6"/>
        <v>88.83514483</v>
      </c>
      <c r="W120" s="397">
        <f t="shared" si="7"/>
        <v>0.5452343138</v>
      </c>
      <c r="X120" s="269">
        <v>50.0</v>
      </c>
      <c r="Y120" s="269">
        <v>62.0</v>
      </c>
      <c r="Z120" s="269">
        <v>58.0</v>
      </c>
      <c r="AA120" s="269">
        <v>91.0</v>
      </c>
      <c r="AB120" s="398">
        <v>1.0</v>
      </c>
      <c r="AC120" s="399">
        <v>2.0</v>
      </c>
      <c r="AD120" s="101">
        <f t="shared" si="8"/>
        <v>2</v>
      </c>
      <c r="AE120" s="101" t="str">
        <f t="shared" si="9"/>
        <v>1</v>
      </c>
      <c r="AF120" s="101" t="str">
        <f t="shared" si="10"/>
        <v>1</v>
      </c>
      <c r="AG120" s="101">
        <f t="shared" si="26"/>
        <v>1</v>
      </c>
      <c r="AH120" s="398">
        <v>26.0</v>
      </c>
      <c r="AI120" s="101">
        <f t="shared" si="11"/>
        <v>101</v>
      </c>
      <c r="AJ120" s="398">
        <v>2.0</v>
      </c>
      <c r="AK120" s="113">
        <v>52.0</v>
      </c>
      <c r="AL120" s="101">
        <f t="shared" si="13"/>
        <v>52</v>
      </c>
      <c r="AM120" s="101">
        <f t="shared" si="27"/>
        <v>104</v>
      </c>
      <c r="AN120" s="101">
        <f t="shared" si="15"/>
        <v>2</v>
      </c>
      <c r="AO120" s="400">
        <f t="shared" si="16"/>
        <v>0</v>
      </c>
      <c r="AP120" s="101">
        <f t="shared" si="17"/>
        <v>0</v>
      </c>
      <c r="AQ120" s="101">
        <f t="shared" si="18"/>
        <v>2</v>
      </c>
      <c r="AR120" s="269">
        <v>1811119.0</v>
      </c>
      <c r="AS120" s="401">
        <f t="shared" si="19"/>
        <v>705.024</v>
      </c>
      <c r="AT120" s="270"/>
    </row>
    <row r="121" ht="14.25" customHeight="1">
      <c r="A121" s="269" t="s">
        <v>275</v>
      </c>
      <c r="B121" s="269" t="s">
        <v>292</v>
      </c>
      <c r="C121" s="269">
        <v>1811120.0</v>
      </c>
      <c r="D121" s="269" t="s">
        <v>110</v>
      </c>
      <c r="E121" s="269" t="s">
        <v>257</v>
      </c>
      <c r="F121" s="269" t="s">
        <v>509</v>
      </c>
      <c r="G121" s="269" t="s">
        <v>117</v>
      </c>
      <c r="H121" s="269" t="s">
        <v>127</v>
      </c>
      <c r="I121" s="269" t="s">
        <v>546</v>
      </c>
      <c r="J121" s="269" t="s">
        <v>105</v>
      </c>
      <c r="K121" s="269"/>
      <c r="L121" s="395">
        <v>268203.642</v>
      </c>
      <c r="M121" s="50">
        <v>2715.8985</v>
      </c>
      <c r="N121" s="395">
        <f t="shared" si="1"/>
        <v>98.75319052</v>
      </c>
      <c r="O121" s="396">
        <v>120362.03520000001</v>
      </c>
      <c r="P121" s="396">
        <v>31971.165600000008</v>
      </c>
      <c r="Q121" s="396">
        <f t="shared" si="2"/>
        <v>152333.2008</v>
      </c>
      <c r="R121" s="395">
        <f>'Complete Product Info'!T121</f>
        <v>0.008656663282</v>
      </c>
      <c r="S121" s="396">
        <f t="shared" si="3"/>
        <v>152333.2095</v>
      </c>
      <c r="T121" s="395">
        <f t="shared" si="4"/>
        <v>56.08943392</v>
      </c>
      <c r="U121" s="395">
        <f t="shared" si="5"/>
        <v>115870.4325</v>
      </c>
      <c r="V121" s="395">
        <f t="shared" si="6"/>
        <v>42.6637566</v>
      </c>
      <c r="W121" s="397">
        <f t="shared" si="7"/>
        <v>0.4320240832</v>
      </c>
      <c r="X121" s="269">
        <v>54.0</v>
      </c>
      <c r="Y121" s="269">
        <v>62.0</v>
      </c>
      <c r="Z121" s="269">
        <v>58.0</v>
      </c>
      <c r="AA121" s="269">
        <v>91.0</v>
      </c>
      <c r="AB121" s="398">
        <v>1.0</v>
      </c>
      <c r="AC121" s="399">
        <v>2.0</v>
      </c>
      <c r="AD121" s="101">
        <f t="shared" si="8"/>
        <v>2</v>
      </c>
      <c r="AE121" s="101" t="str">
        <f t="shared" si="9"/>
        <v>1</v>
      </c>
      <c r="AF121" s="101" t="str">
        <f t="shared" si="10"/>
        <v>1</v>
      </c>
      <c r="AG121" s="101">
        <f t="shared" si="26"/>
        <v>1</v>
      </c>
      <c r="AH121" s="398">
        <v>26.0</v>
      </c>
      <c r="AI121" s="101">
        <f t="shared" si="11"/>
        <v>101</v>
      </c>
      <c r="AJ121" s="398">
        <v>2.0</v>
      </c>
      <c r="AK121" s="113">
        <v>52.0</v>
      </c>
      <c r="AL121" s="101">
        <f t="shared" si="13"/>
        <v>52</v>
      </c>
      <c r="AM121" s="101">
        <f t="shared" si="27"/>
        <v>104</v>
      </c>
      <c r="AN121" s="101">
        <f t="shared" si="15"/>
        <v>53</v>
      </c>
      <c r="AO121" s="400">
        <f t="shared" si="16"/>
        <v>0</v>
      </c>
      <c r="AP121" s="101">
        <f t="shared" si="17"/>
        <v>0</v>
      </c>
      <c r="AQ121" s="101">
        <f t="shared" si="18"/>
        <v>53</v>
      </c>
      <c r="AR121" s="269">
        <v>1811120.0</v>
      </c>
      <c r="AS121" s="401">
        <f t="shared" si="19"/>
        <v>18683.136</v>
      </c>
      <c r="AT121" s="270"/>
    </row>
    <row r="122" ht="14.25" customHeight="1">
      <c r="A122" s="269" t="s">
        <v>275</v>
      </c>
      <c r="B122" s="269" t="s">
        <v>286</v>
      </c>
      <c r="C122" s="269">
        <v>1811121.0</v>
      </c>
      <c r="D122" s="269" t="s">
        <v>548</v>
      </c>
      <c r="E122" s="269" t="s">
        <v>257</v>
      </c>
      <c r="F122" s="269" t="s">
        <v>509</v>
      </c>
      <c r="G122" s="269" t="s">
        <v>117</v>
      </c>
      <c r="H122" s="269" t="s">
        <v>127</v>
      </c>
      <c r="I122" s="269" t="s">
        <v>546</v>
      </c>
      <c r="J122" s="269" t="s">
        <v>105</v>
      </c>
      <c r="K122" s="269"/>
      <c r="L122" s="395">
        <v>57554.73900000001</v>
      </c>
      <c r="M122" s="50">
        <v>362.1198</v>
      </c>
      <c r="N122" s="395">
        <f t="shared" si="1"/>
        <v>158.9383928</v>
      </c>
      <c r="O122" s="396">
        <v>24465.126400000005</v>
      </c>
      <c r="P122" s="396">
        <v>5763.419200000001</v>
      </c>
      <c r="Q122" s="396">
        <f t="shared" si="2"/>
        <v>30228.5456</v>
      </c>
      <c r="R122" s="395">
        <f>'Complete Product Info'!T122</f>
        <v>0.001717802419</v>
      </c>
      <c r="S122" s="396">
        <f t="shared" si="3"/>
        <v>30228.54732</v>
      </c>
      <c r="T122" s="395">
        <f t="shared" si="4"/>
        <v>83.47664866</v>
      </c>
      <c r="U122" s="395">
        <f t="shared" si="5"/>
        <v>27326.19168</v>
      </c>
      <c r="V122" s="395">
        <f t="shared" si="6"/>
        <v>75.4617441</v>
      </c>
      <c r="W122" s="397">
        <f t="shared" si="7"/>
        <v>0.4747861281</v>
      </c>
      <c r="X122" s="269">
        <v>55.0</v>
      </c>
      <c r="Y122" s="269">
        <v>62.0</v>
      </c>
      <c r="Z122" s="269">
        <v>58.0</v>
      </c>
      <c r="AA122" s="269">
        <v>91.0</v>
      </c>
      <c r="AB122" s="398">
        <v>1.0</v>
      </c>
      <c r="AC122" s="399">
        <v>2.0</v>
      </c>
      <c r="AD122" s="101">
        <f t="shared" si="8"/>
        <v>2</v>
      </c>
      <c r="AE122" s="101" t="str">
        <f t="shared" si="9"/>
        <v>1</v>
      </c>
      <c r="AF122" s="101" t="str">
        <f t="shared" si="10"/>
        <v>1</v>
      </c>
      <c r="AG122" s="101">
        <f t="shared" si="26"/>
        <v>1</v>
      </c>
      <c r="AH122" s="398">
        <v>26.0</v>
      </c>
      <c r="AI122" s="101">
        <f t="shared" si="11"/>
        <v>101</v>
      </c>
      <c r="AJ122" s="398">
        <v>2.0</v>
      </c>
      <c r="AK122" s="113">
        <v>52.0</v>
      </c>
      <c r="AL122" s="101">
        <f t="shared" si="13"/>
        <v>52</v>
      </c>
      <c r="AM122" s="101">
        <f t="shared" si="27"/>
        <v>104</v>
      </c>
      <c r="AN122" s="101">
        <f t="shared" si="15"/>
        <v>7</v>
      </c>
      <c r="AO122" s="400">
        <f t="shared" si="16"/>
        <v>4</v>
      </c>
      <c r="AP122" s="101">
        <f t="shared" si="17"/>
        <v>4</v>
      </c>
      <c r="AQ122" s="101">
        <f t="shared" si="18"/>
        <v>0</v>
      </c>
      <c r="AR122" s="269">
        <v>1811121.0</v>
      </c>
      <c r="AS122" s="401">
        <f t="shared" si="19"/>
        <v>3877.632</v>
      </c>
      <c r="AT122" s="270"/>
    </row>
    <row r="123" ht="14.25" customHeight="1">
      <c r="A123" s="269" t="s">
        <v>275</v>
      </c>
      <c r="B123" s="269" t="s">
        <v>293</v>
      </c>
      <c r="C123" s="269">
        <v>1811122.0</v>
      </c>
      <c r="D123" s="269" t="s">
        <v>190</v>
      </c>
      <c r="E123" s="269" t="s">
        <v>257</v>
      </c>
      <c r="F123" s="269" t="s">
        <v>509</v>
      </c>
      <c r="G123" s="269" t="s">
        <v>117</v>
      </c>
      <c r="H123" s="269" t="s">
        <v>127</v>
      </c>
      <c r="I123" s="269" t="s">
        <v>546</v>
      </c>
      <c r="J123" s="269" t="s">
        <v>105</v>
      </c>
      <c r="K123" s="269"/>
      <c r="L123" s="395">
        <v>209698.731</v>
      </c>
      <c r="M123" s="50">
        <v>2079.9345</v>
      </c>
      <c r="N123" s="395">
        <f t="shared" si="1"/>
        <v>100.8198725</v>
      </c>
      <c r="O123" s="396">
        <v>87663.23280000001</v>
      </c>
      <c r="P123" s="396">
        <v>21915.808200000003</v>
      </c>
      <c r="Q123" s="396">
        <f t="shared" si="2"/>
        <v>109579.041</v>
      </c>
      <c r="R123" s="395">
        <f>'Complete Product Info'!T123</f>
        <v>0.006227065772</v>
      </c>
      <c r="S123" s="396">
        <f t="shared" si="3"/>
        <v>109579.0472</v>
      </c>
      <c r="T123" s="395">
        <f t="shared" si="4"/>
        <v>52.68389328</v>
      </c>
      <c r="U123" s="395">
        <f t="shared" si="5"/>
        <v>100119.6838</v>
      </c>
      <c r="V123" s="395">
        <f t="shared" si="6"/>
        <v>48.13597917</v>
      </c>
      <c r="W123" s="397">
        <f t="shared" si="7"/>
        <v>0.4774453488</v>
      </c>
      <c r="X123" s="269">
        <v>54.0</v>
      </c>
      <c r="Y123" s="269">
        <v>62.0</v>
      </c>
      <c r="Z123" s="269">
        <v>58.0</v>
      </c>
      <c r="AA123" s="269">
        <v>91.0</v>
      </c>
      <c r="AB123" s="398">
        <v>1.0</v>
      </c>
      <c r="AC123" s="399">
        <v>2.0</v>
      </c>
      <c r="AD123" s="101">
        <f t="shared" si="8"/>
        <v>2</v>
      </c>
      <c r="AE123" s="101" t="str">
        <f t="shared" si="9"/>
        <v>1</v>
      </c>
      <c r="AF123" s="101" t="str">
        <f t="shared" si="10"/>
        <v>1</v>
      </c>
      <c r="AG123" s="101">
        <f t="shared" si="26"/>
        <v>1</v>
      </c>
      <c r="AH123" s="398">
        <v>26.0</v>
      </c>
      <c r="AI123" s="101">
        <f t="shared" si="11"/>
        <v>101</v>
      </c>
      <c r="AJ123" s="398">
        <v>2.0</v>
      </c>
      <c r="AK123" s="113">
        <v>52.0</v>
      </c>
      <c r="AL123" s="101">
        <f t="shared" si="13"/>
        <v>52</v>
      </c>
      <c r="AM123" s="101">
        <f t="shared" si="27"/>
        <v>104</v>
      </c>
      <c r="AN123" s="101">
        <f t="shared" si="15"/>
        <v>40</v>
      </c>
      <c r="AO123" s="400">
        <f t="shared" si="16"/>
        <v>0</v>
      </c>
      <c r="AP123" s="101">
        <f t="shared" si="17"/>
        <v>40</v>
      </c>
      <c r="AQ123" s="101">
        <f t="shared" si="18"/>
        <v>0</v>
      </c>
      <c r="AR123" s="269">
        <v>1811122.0</v>
      </c>
      <c r="AS123" s="401">
        <f t="shared" si="19"/>
        <v>17625.6</v>
      </c>
      <c r="AT123" s="270"/>
    </row>
    <row r="124" ht="14.25" customHeight="1">
      <c r="A124" s="269" t="s">
        <v>275</v>
      </c>
      <c r="B124" s="269" t="s">
        <v>294</v>
      </c>
      <c r="C124" s="269">
        <v>1811123.0</v>
      </c>
      <c r="D124" s="269" t="s">
        <v>548</v>
      </c>
      <c r="E124" s="269" t="s">
        <v>257</v>
      </c>
      <c r="F124" s="269" t="s">
        <v>516</v>
      </c>
      <c r="G124" s="269" t="s">
        <v>99</v>
      </c>
      <c r="H124" s="269" t="s">
        <v>522</v>
      </c>
      <c r="I124" s="269" t="s">
        <v>544</v>
      </c>
      <c r="J124" s="269" t="s">
        <v>105</v>
      </c>
      <c r="K124" s="269"/>
      <c r="L124" s="395">
        <v>61069.68</v>
      </c>
      <c r="M124" s="50">
        <v>295.6758</v>
      </c>
      <c r="N124" s="395">
        <f t="shared" si="1"/>
        <v>206.5427066</v>
      </c>
      <c r="O124" s="396">
        <v>18643.680000000004</v>
      </c>
      <c r="P124" s="396">
        <v>4708.000000000001</v>
      </c>
      <c r="Q124" s="396">
        <f t="shared" si="2"/>
        <v>23351.68</v>
      </c>
      <c r="R124" s="395">
        <f>'Complete Product Info'!T124</f>
        <v>0.001327009672</v>
      </c>
      <c r="S124" s="396">
        <f t="shared" si="3"/>
        <v>23351.68133</v>
      </c>
      <c r="T124" s="395">
        <f t="shared" si="4"/>
        <v>78.9773168</v>
      </c>
      <c r="U124" s="395">
        <f t="shared" si="5"/>
        <v>37717.99867</v>
      </c>
      <c r="V124" s="395">
        <f t="shared" si="6"/>
        <v>127.5653898</v>
      </c>
      <c r="W124" s="397">
        <f t="shared" si="7"/>
        <v>0.6176223401</v>
      </c>
      <c r="X124" s="269">
        <v>43.0</v>
      </c>
      <c r="Y124" s="269">
        <v>65.0</v>
      </c>
      <c r="Z124" s="269">
        <v>60.0</v>
      </c>
      <c r="AA124" s="269">
        <v>92.0</v>
      </c>
      <c r="AB124" s="398">
        <v>1.0</v>
      </c>
      <c r="AC124" s="399">
        <v>2.0</v>
      </c>
      <c r="AD124" s="101">
        <f t="shared" si="8"/>
        <v>2</v>
      </c>
      <c r="AE124" s="101" t="str">
        <f t="shared" si="9"/>
        <v>1</v>
      </c>
      <c r="AF124" s="101" t="str">
        <f t="shared" si="10"/>
        <v>1</v>
      </c>
      <c r="AG124" s="101">
        <f t="shared" si="26"/>
        <v>1</v>
      </c>
      <c r="AH124" s="398">
        <v>26.0</v>
      </c>
      <c r="AI124" s="101">
        <f t="shared" si="11"/>
        <v>102</v>
      </c>
      <c r="AJ124" s="398">
        <v>2.0</v>
      </c>
      <c r="AK124" s="113">
        <v>52.0</v>
      </c>
      <c r="AL124" s="101">
        <f t="shared" si="13"/>
        <v>52</v>
      </c>
      <c r="AM124" s="101">
        <f t="shared" si="27"/>
        <v>104</v>
      </c>
      <c r="AN124" s="101">
        <f t="shared" si="15"/>
        <v>6</v>
      </c>
      <c r="AO124" s="400">
        <f t="shared" si="16"/>
        <v>3</v>
      </c>
      <c r="AP124" s="101">
        <f t="shared" si="17"/>
        <v>3</v>
      </c>
      <c r="AQ124" s="101">
        <f t="shared" si="18"/>
        <v>0</v>
      </c>
      <c r="AR124" s="269">
        <v>1811123.0</v>
      </c>
      <c r="AS124" s="401">
        <f t="shared" si="19"/>
        <v>2908.224</v>
      </c>
      <c r="AT124" s="270"/>
    </row>
    <row r="125" ht="14.25" customHeight="1">
      <c r="A125" s="269" t="s">
        <v>275</v>
      </c>
      <c r="B125" s="269" t="s">
        <v>296</v>
      </c>
      <c r="C125" s="269">
        <v>1811124.0</v>
      </c>
      <c r="D125" s="269" t="s">
        <v>548</v>
      </c>
      <c r="E125" s="269" t="s">
        <v>257</v>
      </c>
      <c r="F125" s="269" t="s">
        <v>516</v>
      </c>
      <c r="G125" s="269" t="s">
        <v>99</v>
      </c>
      <c r="H125" s="269" t="s">
        <v>522</v>
      </c>
      <c r="I125" s="269" t="s">
        <v>544</v>
      </c>
      <c r="J125" s="269" t="s">
        <v>105</v>
      </c>
      <c r="K125" s="269" t="s">
        <v>108</v>
      </c>
      <c r="L125" s="395">
        <v>119564.52799999999</v>
      </c>
      <c r="M125" s="50">
        <v>568.4351999999999</v>
      </c>
      <c r="N125" s="395">
        <f t="shared" si="1"/>
        <v>210.3397678</v>
      </c>
      <c r="O125" s="396">
        <v>36331.68000000001</v>
      </c>
      <c r="P125" s="396">
        <v>9446.236800000002</v>
      </c>
      <c r="Q125" s="396">
        <f t="shared" si="2"/>
        <v>45777.9168</v>
      </c>
      <c r="R125" s="395">
        <f>'Complete Product Info'!T125</f>
        <v>0.002601429035</v>
      </c>
      <c r="S125" s="396">
        <f t="shared" si="3"/>
        <v>45777.9194</v>
      </c>
      <c r="T125" s="395">
        <f t="shared" si="4"/>
        <v>80.53322419</v>
      </c>
      <c r="U125" s="395">
        <f t="shared" si="5"/>
        <v>73786.6086</v>
      </c>
      <c r="V125" s="395">
        <f t="shared" si="6"/>
        <v>129.8065436</v>
      </c>
      <c r="W125" s="397">
        <f t="shared" si="7"/>
        <v>0.6171279211</v>
      </c>
      <c r="X125" s="269">
        <v>47.0</v>
      </c>
      <c r="Y125" s="269">
        <v>65.0</v>
      </c>
      <c r="Z125" s="269">
        <v>60.0</v>
      </c>
      <c r="AA125" s="269">
        <v>92.0</v>
      </c>
      <c r="AB125" s="398">
        <v>1.0</v>
      </c>
      <c r="AC125" s="399">
        <v>2.0</v>
      </c>
      <c r="AD125" s="101">
        <f t="shared" si="8"/>
        <v>2</v>
      </c>
      <c r="AE125" s="101" t="str">
        <f t="shared" si="9"/>
        <v>1</v>
      </c>
      <c r="AF125" s="101" t="str">
        <f t="shared" si="10"/>
        <v>1</v>
      </c>
      <c r="AG125" s="101">
        <f t="shared" si="26"/>
        <v>1</v>
      </c>
      <c r="AH125" s="398">
        <v>26.0</v>
      </c>
      <c r="AI125" s="101">
        <f t="shared" si="11"/>
        <v>102</v>
      </c>
      <c r="AJ125" s="398">
        <v>2.0</v>
      </c>
      <c r="AK125" s="113">
        <v>52.0</v>
      </c>
      <c r="AL125" s="101">
        <f t="shared" si="13"/>
        <v>52</v>
      </c>
      <c r="AM125" s="101">
        <f t="shared" si="27"/>
        <v>104</v>
      </c>
      <c r="AN125" s="101">
        <f t="shared" si="15"/>
        <v>11</v>
      </c>
      <c r="AO125" s="400">
        <f t="shared" si="16"/>
        <v>6</v>
      </c>
      <c r="AP125" s="101">
        <f t="shared" si="17"/>
        <v>6</v>
      </c>
      <c r="AQ125" s="101">
        <f t="shared" si="18"/>
        <v>0</v>
      </c>
      <c r="AR125" s="269">
        <v>1811124.0</v>
      </c>
      <c r="AS125" s="401">
        <f t="shared" si="19"/>
        <v>5816.448</v>
      </c>
      <c r="AT125" s="270"/>
    </row>
    <row r="126" ht="14.25" customHeight="1">
      <c r="A126" s="269" t="s">
        <v>275</v>
      </c>
      <c r="B126" s="269" t="s">
        <v>298</v>
      </c>
      <c r="C126" s="269">
        <v>1811125.0</v>
      </c>
      <c r="D126" s="269" t="s">
        <v>548</v>
      </c>
      <c r="E126" s="269" t="s">
        <v>257</v>
      </c>
      <c r="F126" s="269" t="s">
        <v>516</v>
      </c>
      <c r="G126" s="269" t="s">
        <v>99</v>
      </c>
      <c r="H126" s="269" t="s">
        <v>522</v>
      </c>
      <c r="I126" s="269" t="s">
        <v>544</v>
      </c>
      <c r="J126" s="269" t="s">
        <v>105</v>
      </c>
      <c r="K126" s="269" t="s">
        <v>108</v>
      </c>
      <c r="L126" s="395">
        <v>15020.928000000002</v>
      </c>
      <c r="M126" s="50">
        <v>56.4096</v>
      </c>
      <c r="N126" s="395">
        <f t="shared" si="1"/>
        <v>266.2831858</v>
      </c>
      <c r="O126" s="396">
        <v>3014.1408000000006</v>
      </c>
      <c r="P126" s="396">
        <v>701.8220000000001</v>
      </c>
      <c r="Q126" s="396">
        <f t="shared" si="2"/>
        <v>3715.9628</v>
      </c>
      <c r="R126" s="395">
        <f>'Complete Product Info'!T126</f>
        <v>0.0002111676152</v>
      </c>
      <c r="S126" s="396">
        <f t="shared" si="3"/>
        <v>3715.963011</v>
      </c>
      <c r="T126" s="395">
        <f t="shared" si="4"/>
        <v>65.87465628</v>
      </c>
      <c r="U126" s="395">
        <f t="shared" si="5"/>
        <v>11304.96499</v>
      </c>
      <c r="V126" s="395">
        <f t="shared" si="6"/>
        <v>200.4085296</v>
      </c>
      <c r="W126" s="397">
        <f t="shared" si="7"/>
        <v>0.7526142851</v>
      </c>
      <c r="X126" s="269">
        <v>49.0</v>
      </c>
      <c r="Y126" s="269">
        <v>65.0</v>
      </c>
      <c r="Z126" s="269">
        <v>60.0</v>
      </c>
      <c r="AA126" s="269">
        <v>92.0</v>
      </c>
      <c r="AB126" s="398">
        <v>1.0</v>
      </c>
      <c r="AC126" s="399">
        <v>2.0</v>
      </c>
      <c r="AD126" s="101">
        <f t="shared" si="8"/>
        <v>2</v>
      </c>
      <c r="AE126" s="101" t="str">
        <f t="shared" si="9"/>
        <v>1</v>
      </c>
      <c r="AF126" s="101" t="str">
        <f t="shared" si="10"/>
        <v>1</v>
      </c>
      <c r="AG126" s="101">
        <f t="shared" si="26"/>
        <v>1</v>
      </c>
      <c r="AH126" s="398">
        <v>26.0</v>
      </c>
      <c r="AI126" s="101">
        <f t="shared" si="11"/>
        <v>102</v>
      </c>
      <c r="AJ126" s="398">
        <v>2.0</v>
      </c>
      <c r="AK126" s="113">
        <v>52.0</v>
      </c>
      <c r="AL126" s="101">
        <f t="shared" si="13"/>
        <v>52</v>
      </c>
      <c r="AM126" s="101">
        <f t="shared" si="27"/>
        <v>104</v>
      </c>
      <c r="AN126" s="101">
        <f t="shared" si="15"/>
        <v>2</v>
      </c>
      <c r="AO126" s="400">
        <f t="shared" si="16"/>
        <v>1</v>
      </c>
      <c r="AP126" s="101">
        <f t="shared" si="17"/>
        <v>1</v>
      </c>
      <c r="AQ126" s="101">
        <f t="shared" si="18"/>
        <v>0</v>
      </c>
      <c r="AR126" s="269">
        <v>1811125.0</v>
      </c>
      <c r="AS126" s="401">
        <f t="shared" si="19"/>
        <v>969.408</v>
      </c>
      <c r="AT126" s="270"/>
    </row>
    <row r="127" ht="14.25" customHeight="1">
      <c r="A127" s="269" t="s">
        <v>275</v>
      </c>
      <c r="B127" s="269" t="s">
        <v>300</v>
      </c>
      <c r="C127" s="269">
        <v>1811126.0</v>
      </c>
      <c r="D127" s="269" t="s">
        <v>548</v>
      </c>
      <c r="E127" s="269" t="s">
        <v>257</v>
      </c>
      <c r="F127" s="269" t="s">
        <v>516</v>
      </c>
      <c r="G127" s="269" t="s">
        <v>99</v>
      </c>
      <c r="H127" s="269" t="s">
        <v>522</v>
      </c>
      <c r="I127" s="269" t="s">
        <v>544</v>
      </c>
      <c r="J127" s="269" t="s">
        <v>105</v>
      </c>
      <c r="K127" s="269" t="s">
        <v>108</v>
      </c>
      <c r="L127" s="395">
        <v>51196.768</v>
      </c>
      <c r="M127" s="50">
        <v>508.86159999999995</v>
      </c>
      <c r="N127" s="395">
        <f t="shared" si="1"/>
        <v>100.6103978</v>
      </c>
      <c r="O127" s="396">
        <v>22687.896000000004</v>
      </c>
      <c r="P127" s="396">
        <v>5185.804800000001</v>
      </c>
      <c r="Q127" s="396">
        <f t="shared" si="2"/>
        <v>27873.7008</v>
      </c>
      <c r="R127" s="395">
        <f>'Complete Product Info'!T127</f>
        <v>0.001583983275</v>
      </c>
      <c r="S127" s="396">
        <f t="shared" si="3"/>
        <v>27873.70238</v>
      </c>
      <c r="T127" s="395">
        <f t="shared" si="4"/>
        <v>54.77658834</v>
      </c>
      <c r="U127" s="395">
        <f t="shared" si="5"/>
        <v>23323.06562</v>
      </c>
      <c r="V127" s="395">
        <f t="shared" si="6"/>
        <v>45.83380946</v>
      </c>
      <c r="W127" s="397">
        <f t="shared" si="7"/>
        <v>0.4555573824</v>
      </c>
      <c r="X127" s="269">
        <v>47.0</v>
      </c>
      <c r="Y127" s="269">
        <v>65.0</v>
      </c>
      <c r="Z127" s="269">
        <v>60.0</v>
      </c>
      <c r="AA127" s="269">
        <v>92.0</v>
      </c>
      <c r="AB127" s="398">
        <v>1.0</v>
      </c>
      <c r="AC127" s="399">
        <v>2.0</v>
      </c>
      <c r="AD127" s="101">
        <f t="shared" si="8"/>
        <v>2</v>
      </c>
      <c r="AE127" s="101" t="str">
        <f t="shared" si="9"/>
        <v>1</v>
      </c>
      <c r="AF127" s="101" t="str">
        <f t="shared" si="10"/>
        <v>1</v>
      </c>
      <c r="AG127" s="101">
        <f t="shared" si="26"/>
        <v>1</v>
      </c>
      <c r="AH127" s="398">
        <v>26.0</v>
      </c>
      <c r="AI127" s="101">
        <f t="shared" si="11"/>
        <v>102</v>
      </c>
      <c r="AJ127" s="398">
        <v>2.0</v>
      </c>
      <c r="AK127" s="113">
        <v>52.0</v>
      </c>
      <c r="AL127" s="101">
        <f t="shared" si="13"/>
        <v>52</v>
      </c>
      <c r="AM127" s="101">
        <f t="shared" si="27"/>
        <v>104</v>
      </c>
      <c r="AN127" s="101">
        <f t="shared" si="15"/>
        <v>10</v>
      </c>
      <c r="AO127" s="400">
        <f t="shared" si="16"/>
        <v>5</v>
      </c>
      <c r="AP127" s="101">
        <f t="shared" si="17"/>
        <v>5</v>
      </c>
      <c r="AQ127" s="101">
        <f t="shared" si="18"/>
        <v>0</v>
      </c>
      <c r="AR127" s="269">
        <v>1811126.0</v>
      </c>
      <c r="AS127" s="401">
        <f t="shared" si="19"/>
        <v>4847.04</v>
      </c>
      <c r="AT127" s="270"/>
    </row>
    <row r="128" ht="14.25" customHeight="1">
      <c r="A128" s="269" t="s">
        <v>275</v>
      </c>
      <c r="B128" s="269" t="s">
        <v>302</v>
      </c>
      <c r="C128" s="269">
        <v>1811127.0</v>
      </c>
      <c r="D128" s="269" t="s">
        <v>548</v>
      </c>
      <c r="E128" s="269" t="s">
        <v>257</v>
      </c>
      <c r="F128" s="269" t="s">
        <v>516</v>
      </c>
      <c r="G128" s="269" t="s">
        <v>99</v>
      </c>
      <c r="H128" s="269" t="s">
        <v>522</v>
      </c>
      <c r="I128" s="269" t="s">
        <v>544</v>
      </c>
      <c r="J128" s="269" t="s">
        <v>105</v>
      </c>
      <c r="K128" s="269" t="s">
        <v>106</v>
      </c>
      <c r="L128" s="395">
        <v>229317.9</v>
      </c>
      <c r="M128" s="50">
        <v>1975.1721999999997</v>
      </c>
      <c r="N128" s="395">
        <f t="shared" si="1"/>
        <v>116.1002064</v>
      </c>
      <c r="O128" s="396">
        <v>103243.8968</v>
      </c>
      <c r="P128" s="396">
        <v>25555.420000000002</v>
      </c>
      <c r="Q128" s="396">
        <f t="shared" si="2"/>
        <v>128799.3168</v>
      </c>
      <c r="R128" s="395">
        <f>'Complete Product Info'!T128</f>
        <v>0.007319299474</v>
      </c>
      <c r="S128" s="396">
        <f t="shared" si="3"/>
        <v>128799.3241</v>
      </c>
      <c r="T128" s="395">
        <f t="shared" si="4"/>
        <v>65.20916208</v>
      </c>
      <c r="U128" s="395">
        <f t="shared" si="5"/>
        <v>100518.5759</v>
      </c>
      <c r="V128" s="395">
        <f t="shared" si="6"/>
        <v>50.89104427</v>
      </c>
      <c r="W128" s="397">
        <f t="shared" si="7"/>
        <v>0.4383372422</v>
      </c>
      <c r="X128" s="269">
        <v>58.0</v>
      </c>
      <c r="Y128" s="269">
        <v>65.0</v>
      </c>
      <c r="Z128" s="269">
        <v>60.0</v>
      </c>
      <c r="AA128" s="269">
        <v>92.0</v>
      </c>
      <c r="AB128" s="398">
        <v>1.0</v>
      </c>
      <c r="AC128" s="399">
        <v>2.0</v>
      </c>
      <c r="AD128" s="101">
        <f t="shared" si="8"/>
        <v>2</v>
      </c>
      <c r="AE128" s="101" t="str">
        <f t="shared" si="9"/>
        <v>1</v>
      </c>
      <c r="AF128" s="101" t="str">
        <f t="shared" si="10"/>
        <v>1</v>
      </c>
      <c r="AG128" s="101">
        <f t="shared" si="26"/>
        <v>1</v>
      </c>
      <c r="AH128" s="398">
        <v>26.0</v>
      </c>
      <c r="AI128" s="101">
        <f t="shared" si="11"/>
        <v>102</v>
      </c>
      <c r="AJ128" s="398">
        <v>2.0</v>
      </c>
      <c r="AK128" s="113">
        <v>52.0</v>
      </c>
      <c r="AL128" s="101">
        <f t="shared" si="13"/>
        <v>52</v>
      </c>
      <c r="AM128" s="101">
        <f t="shared" si="27"/>
        <v>104</v>
      </c>
      <c r="AN128" s="101">
        <f t="shared" si="15"/>
        <v>38</v>
      </c>
      <c r="AO128" s="400">
        <f t="shared" si="16"/>
        <v>19</v>
      </c>
      <c r="AP128" s="101">
        <f t="shared" si="17"/>
        <v>19</v>
      </c>
      <c r="AQ128" s="101">
        <f t="shared" si="18"/>
        <v>0</v>
      </c>
      <c r="AR128" s="269">
        <v>1811127.0</v>
      </c>
      <c r="AS128" s="401">
        <f t="shared" si="19"/>
        <v>18418.752</v>
      </c>
      <c r="AT128" s="270"/>
    </row>
    <row r="129" ht="14.25" customHeight="1">
      <c r="A129" s="269" t="s">
        <v>275</v>
      </c>
      <c r="B129" s="269" t="s">
        <v>304</v>
      </c>
      <c r="C129" s="269">
        <v>1811128.0</v>
      </c>
      <c r="D129" s="269" t="s">
        <v>110</v>
      </c>
      <c r="E129" s="269" t="s">
        <v>257</v>
      </c>
      <c r="F129" s="269" t="s">
        <v>516</v>
      </c>
      <c r="G129" s="269" t="s">
        <v>99</v>
      </c>
      <c r="H129" s="269" t="s">
        <v>522</v>
      </c>
      <c r="I129" s="269" t="s">
        <v>544</v>
      </c>
      <c r="J129" s="269" t="s">
        <v>105</v>
      </c>
      <c r="K129" s="269" t="s">
        <v>106</v>
      </c>
      <c r="L129" s="395">
        <v>82791.91500000001</v>
      </c>
      <c r="M129" s="50">
        <v>502.3979999999999</v>
      </c>
      <c r="N129" s="395">
        <f t="shared" si="1"/>
        <v>164.7934805</v>
      </c>
      <c r="O129" s="396">
        <v>25001.856000000003</v>
      </c>
      <c r="P129" s="396">
        <v>6315.573000000001</v>
      </c>
      <c r="Q129" s="396">
        <f t="shared" si="2"/>
        <v>31317.429</v>
      </c>
      <c r="R129" s="395">
        <f>'Complete Product Info'!T129</f>
        <v>0.001779680571</v>
      </c>
      <c r="S129" s="396">
        <f t="shared" si="3"/>
        <v>31317.43078</v>
      </c>
      <c r="T129" s="395">
        <f t="shared" si="4"/>
        <v>62.33589859</v>
      </c>
      <c r="U129" s="395">
        <f t="shared" si="5"/>
        <v>51474.48422</v>
      </c>
      <c r="V129" s="395">
        <f t="shared" si="6"/>
        <v>102.4575819</v>
      </c>
      <c r="W129" s="397">
        <f t="shared" si="7"/>
        <v>0.6217332238</v>
      </c>
      <c r="X129" s="269">
        <v>43.0</v>
      </c>
      <c r="Y129" s="269">
        <v>65.0</v>
      </c>
      <c r="Z129" s="269">
        <v>60.0</v>
      </c>
      <c r="AA129" s="269">
        <v>92.0</v>
      </c>
      <c r="AB129" s="398">
        <v>1.0</v>
      </c>
      <c r="AC129" s="399">
        <v>2.0</v>
      </c>
      <c r="AD129" s="101">
        <f t="shared" si="8"/>
        <v>2</v>
      </c>
      <c r="AE129" s="101" t="str">
        <f t="shared" si="9"/>
        <v>1</v>
      </c>
      <c r="AF129" s="101" t="str">
        <f t="shared" si="10"/>
        <v>1</v>
      </c>
      <c r="AG129" s="101">
        <f t="shared" si="26"/>
        <v>1</v>
      </c>
      <c r="AH129" s="398">
        <v>26.0</v>
      </c>
      <c r="AI129" s="101">
        <f t="shared" si="11"/>
        <v>102</v>
      </c>
      <c r="AJ129" s="398">
        <v>2.0</v>
      </c>
      <c r="AK129" s="113">
        <v>52.0</v>
      </c>
      <c r="AL129" s="101">
        <f t="shared" si="13"/>
        <v>52</v>
      </c>
      <c r="AM129" s="101">
        <f t="shared" si="27"/>
        <v>104</v>
      </c>
      <c r="AN129" s="101">
        <f t="shared" si="15"/>
        <v>10</v>
      </c>
      <c r="AO129" s="400">
        <f t="shared" si="16"/>
        <v>0</v>
      </c>
      <c r="AP129" s="101">
        <f t="shared" si="17"/>
        <v>0</v>
      </c>
      <c r="AQ129" s="101">
        <f t="shared" si="18"/>
        <v>10</v>
      </c>
      <c r="AR129" s="269">
        <v>1811128.0</v>
      </c>
      <c r="AS129" s="401">
        <f t="shared" si="19"/>
        <v>3525.12</v>
      </c>
      <c r="AT129" s="270"/>
    </row>
    <row r="130" ht="14.25" customHeight="1">
      <c r="A130" s="269" t="s">
        <v>275</v>
      </c>
      <c r="B130" s="269" t="s">
        <v>305</v>
      </c>
      <c r="C130" s="269">
        <v>1811129.0</v>
      </c>
      <c r="D130" s="269" t="s">
        <v>110</v>
      </c>
      <c r="E130" s="269" t="s">
        <v>257</v>
      </c>
      <c r="F130" s="269" t="s">
        <v>516</v>
      </c>
      <c r="G130" s="269" t="s">
        <v>99</v>
      </c>
      <c r="H130" s="269" t="s">
        <v>522</v>
      </c>
      <c r="I130" s="269" t="s">
        <v>544</v>
      </c>
      <c r="J130" s="269" t="s">
        <v>105</v>
      </c>
      <c r="K130" s="269" t="s">
        <v>106</v>
      </c>
      <c r="L130" s="395">
        <v>750754.323</v>
      </c>
      <c r="M130" s="50">
        <v>5688.759</v>
      </c>
      <c r="N130" s="395">
        <f t="shared" si="1"/>
        <v>131.9715465</v>
      </c>
      <c r="O130" s="396">
        <v>180617.05200000003</v>
      </c>
      <c r="P130" s="396">
        <v>45154.263000000006</v>
      </c>
      <c r="Q130" s="396">
        <f t="shared" si="2"/>
        <v>225771.315</v>
      </c>
      <c r="R130" s="395">
        <f>'Complete Product Info'!T130</f>
        <v>0.0128299428</v>
      </c>
      <c r="S130" s="396">
        <f t="shared" si="3"/>
        <v>225771.3278</v>
      </c>
      <c r="T130" s="395">
        <f t="shared" si="4"/>
        <v>39.68727236</v>
      </c>
      <c r="U130" s="395">
        <f t="shared" si="5"/>
        <v>524982.9952</v>
      </c>
      <c r="V130" s="395">
        <f t="shared" si="6"/>
        <v>92.28427416</v>
      </c>
      <c r="W130" s="397">
        <f t="shared" si="7"/>
        <v>0.6992740223</v>
      </c>
      <c r="X130" s="269">
        <v>47.0</v>
      </c>
      <c r="Y130" s="269">
        <v>65.0</v>
      </c>
      <c r="Z130" s="269">
        <v>60.0</v>
      </c>
      <c r="AA130" s="269">
        <v>92.0</v>
      </c>
      <c r="AB130" s="398">
        <v>1.0</v>
      </c>
      <c r="AC130" s="399">
        <v>2.0</v>
      </c>
      <c r="AD130" s="101">
        <f t="shared" si="8"/>
        <v>2</v>
      </c>
      <c r="AE130" s="101" t="str">
        <f t="shared" si="9"/>
        <v>1</v>
      </c>
      <c r="AF130" s="101" t="str">
        <f t="shared" si="10"/>
        <v>1</v>
      </c>
      <c r="AG130" s="101">
        <f t="shared" si="26"/>
        <v>1</v>
      </c>
      <c r="AH130" s="398">
        <v>26.0</v>
      </c>
      <c r="AI130" s="101">
        <f t="shared" si="11"/>
        <v>102</v>
      </c>
      <c r="AJ130" s="398">
        <v>2.0</v>
      </c>
      <c r="AK130" s="113">
        <v>52.0</v>
      </c>
      <c r="AL130" s="101">
        <f t="shared" si="13"/>
        <v>52</v>
      </c>
      <c r="AM130" s="101">
        <f t="shared" si="27"/>
        <v>104</v>
      </c>
      <c r="AN130" s="101">
        <f t="shared" si="15"/>
        <v>110</v>
      </c>
      <c r="AO130" s="400">
        <f t="shared" si="16"/>
        <v>0</v>
      </c>
      <c r="AP130" s="101">
        <f t="shared" si="17"/>
        <v>0</v>
      </c>
      <c r="AQ130" s="101">
        <f t="shared" si="18"/>
        <v>110</v>
      </c>
      <c r="AR130" s="269">
        <v>1811129.0</v>
      </c>
      <c r="AS130" s="401">
        <f t="shared" si="19"/>
        <v>38776.32</v>
      </c>
      <c r="AT130" s="270"/>
    </row>
    <row r="131" ht="14.25" customHeight="1">
      <c r="A131" s="269" t="s">
        <v>275</v>
      </c>
      <c r="B131" s="269" t="s">
        <v>306</v>
      </c>
      <c r="C131" s="269">
        <v>1811130.0</v>
      </c>
      <c r="D131" s="269" t="s">
        <v>110</v>
      </c>
      <c r="E131" s="269" t="s">
        <v>257</v>
      </c>
      <c r="F131" s="269" t="s">
        <v>516</v>
      </c>
      <c r="G131" s="269" t="s">
        <v>99</v>
      </c>
      <c r="H131" s="269" t="s">
        <v>522</v>
      </c>
      <c r="I131" s="269" t="s">
        <v>544</v>
      </c>
      <c r="J131" s="269" t="s">
        <v>105</v>
      </c>
      <c r="K131" s="269" t="s">
        <v>106</v>
      </c>
      <c r="L131" s="395">
        <v>498317.532</v>
      </c>
      <c r="M131" s="50">
        <v>3784.087499999999</v>
      </c>
      <c r="N131" s="395">
        <f t="shared" si="1"/>
        <v>131.6876346</v>
      </c>
      <c r="O131" s="396">
        <v>118000.64320000002</v>
      </c>
      <c r="P131" s="396">
        <v>29792.241600000005</v>
      </c>
      <c r="Q131" s="396">
        <f t="shared" si="2"/>
        <v>147792.8848</v>
      </c>
      <c r="R131" s="395">
        <f>'Complete Product Info'!T131</f>
        <v>0.008398650015</v>
      </c>
      <c r="S131" s="396">
        <f t="shared" si="3"/>
        <v>147792.8932</v>
      </c>
      <c r="T131" s="395">
        <f t="shared" si="4"/>
        <v>39.05641537</v>
      </c>
      <c r="U131" s="395">
        <f t="shared" si="5"/>
        <v>350524.6388</v>
      </c>
      <c r="V131" s="395">
        <f t="shared" si="6"/>
        <v>92.63121923</v>
      </c>
      <c r="W131" s="397">
        <f t="shared" si="7"/>
        <v>0.7034162282</v>
      </c>
      <c r="X131" s="269">
        <v>49.0</v>
      </c>
      <c r="Y131" s="269">
        <v>65.0</v>
      </c>
      <c r="Z131" s="269">
        <v>60.0</v>
      </c>
      <c r="AA131" s="269">
        <v>92.0</v>
      </c>
      <c r="AB131" s="398">
        <v>1.0</v>
      </c>
      <c r="AC131" s="399">
        <v>2.0</v>
      </c>
      <c r="AD131" s="101">
        <f t="shared" si="8"/>
        <v>2</v>
      </c>
      <c r="AE131" s="101" t="str">
        <f t="shared" si="9"/>
        <v>1</v>
      </c>
      <c r="AF131" s="101" t="str">
        <f t="shared" si="10"/>
        <v>1</v>
      </c>
      <c r="AG131" s="101">
        <f t="shared" si="26"/>
        <v>1</v>
      </c>
      <c r="AH131" s="398">
        <v>26.0</v>
      </c>
      <c r="AI131" s="101">
        <f t="shared" si="11"/>
        <v>102</v>
      </c>
      <c r="AJ131" s="398">
        <v>2.0</v>
      </c>
      <c r="AK131" s="113">
        <v>52.0</v>
      </c>
      <c r="AL131" s="101">
        <f t="shared" si="13"/>
        <v>52</v>
      </c>
      <c r="AM131" s="101">
        <f t="shared" si="27"/>
        <v>104</v>
      </c>
      <c r="AN131" s="101">
        <f t="shared" si="15"/>
        <v>73</v>
      </c>
      <c r="AO131" s="400">
        <f t="shared" si="16"/>
        <v>0</v>
      </c>
      <c r="AP131" s="101">
        <f t="shared" si="17"/>
        <v>0</v>
      </c>
      <c r="AQ131" s="101">
        <f t="shared" si="18"/>
        <v>73</v>
      </c>
      <c r="AR131" s="269">
        <v>1811130.0</v>
      </c>
      <c r="AS131" s="401">
        <f t="shared" si="19"/>
        <v>25733.376</v>
      </c>
      <c r="AT131" s="270"/>
    </row>
    <row r="132" ht="14.25" customHeight="1">
      <c r="A132" s="269" t="s">
        <v>275</v>
      </c>
      <c r="B132" s="269" t="s">
        <v>307</v>
      </c>
      <c r="C132" s="269">
        <v>1811131.0</v>
      </c>
      <c r="D132" s="269" t="s">
        <v>110</v>
      </c>
      <c r="E132" s="269" t="s">
        <v>257</v>
      </c>
      <c r="F132" s="269" t="s">
        <v>516</v>
      </c>
      <c r="G132" s="269" t="s">
        <v>99</v>
      </c>
      <c r="H132" s="269" t="s">
        <v>522</v>
      </c>
      <c r="I132" s="269" t="s">
        <v>544</v>
      </c>
      <c r="J132" s="269" t="s">
        <v>105</v>
      </c>
      <c r="K132" s="269" t="s">
        <v>106</v>
      </c>
      <c r="L132" s="395">
        <v>629329.283</v>
      </c>
      <c r="M132" s="50">
        <v>6366.758999999999</v>
      </c>
      <c r="N132" s="395">
        <f t="shared" si="1"/>
        <v>98.84609783</v>
      </c>
      <c r="O132" s="396">
        <v>309053.36000000004</v>
      </c>
      <c r="P132" s="396">
        <v>74172.8064</v>
      </c>
      <c r="Q132" s="396">
        <f t="shared" si="2"/>
        <v>383226.1664</v>
      </c>
      <c r="R132" s="395">
        <f>'Complete Product Info'!T132</f>
        <v>0.02177765494</v>
      </c>
      <c r="S132" s="396">
        <f t="shared" si="3"/>
        <v>383226.1882</v>
      </c>
      <c r="T132" s="395">
        <f t="shared" si="4"/>
        <v>60.19172206</v>
      </c>
      <c r="U132" s="395">
        <f t="shared" si="5"/>
        <v>246103.0948</v>
      </c>
      <c r="V132" s="395">
        <f t="shared" si="6"/>
        <v>38.65437577</v>
      </c>
      <c r="W132" s="397">
        <f t="shared" si="7"/>
        <v>0.3910561632</v>
      </c>
      <c r="X132" s="269">
        <v>55.0</v>
      </c>
      <c r="Y132" s="269">
        <v>65.0</v>
      </c>
      <c r="Z132" s="269">
        <v>60.0</v>
      </c>
      <c r="AA132" s="269">
        <v>92.0</v>
      </c>
      <c r="AB132" s="398">
        <v>1.0</v>
      </c>
      <c r="AC132" s="399">
        <v>2.0</v>
      </c>
      <c r="AD132" s="101">
        <f t="shared" si="8"/>
        <v>2</v>
      </c>
      <c r="AE132" s="101" t="str">
        <f t="shared" si="9"/>
        <v>1</v>
      </c>
      <c r="AF132" s="101" t="str">
        <f t="shared" si="10"/>
        <v>1</v>
      </c>
      <c r="AG132" s="101">
        <f t="shared" si="26"/>
        <v>1</v>
      </c>
      <c r="AH132" s="398">
        <v>26.0</v>
      </c>
      <c r="AI132" s="101">
        <f t="shared" si="11"/>
        <v>102</v>
      </c>
      <c r="AJ132" s="398">
        <v>2.0</v>
      </c>
      <c r="AK132" s="113">
        <v>52.0</v>
      </c>
      <c r="AL132" s="101">
        <f t="shared" si="13"/>
        <v>52</v>
      </c>
      <c r="AM132" s="101">
        <f t="shared" si="27"/>
        <v>104</v>
      </c>
      <c r="AN132" s="101">
        <f t="shared" si="15"/>
        <v>123</v>
      </c>
      <c r="AO132" s="400">
        <f t="shared" si="16"/>
        <v>0</v>
      </c>
      <c r="AP132" s="101">
        <f t="shared" si="17"/>
        <v>0</v>
      </c>
      <c r="AQ132" s="101">
        <f t="shared" si="18"/>
        <v>123</v>
      </c>
      <c r="AR132" s="269">
        <v>1811131.0</v>
      </c>
      <c r="AS132" s="401">
        <f t="shared" si="19"/>
        <v>43358.976</v>
      </c>
      <c r="AT132" s="270"/>
    </row>
    <row r="133" ht="14.25" customHeight="1">
      <c r="A133" s="269" t="s">
        <v>275</v>
      </c>
      <c r="B133" s="269" t="s">
        <v>308</v>
      </c>
      <c r="C133" s="269">
        <v>1811132.0</v>
      </c>
      <c r="D133" s="269" t="s">
        <v>110</v>
      </c>
      <c r="E133" s="269" t="s">
        <v>257</v>
      </c>
      <c r="F133" s="269" t="s">
        <v>516</v>
      </c>
      <c r="G133" s="269" t="s">
        <v>99</v>
      </c>
      <c r="H133" s="269" t="s">
        <v>522</v>
      </c>
      <c r="I133" s="269" t="s">
        <v>544</v>
      </c>
      <c r="J133" s="269" t="s">
        <v>105</v>
      </c>
      <c r="K133" s="269" t="s">
        <v>106</v>
      </c>
      <c r="L133" s="395">
        <v>260508.3</v>
      </c>
      <c r="M133" s="50">
        <v>2013.8859999999995</v>
      </c>
      <c r="N133" s="395">
        <f t="shared" si="1"/>
        <v>129.3560311</v>
      </c>
      <c r="O133" s="396">
        <v>127942.21440000003</v>
      </c>
      <c r="P133" s="396">
        <v>30755.340000000004</v>
      </c>
      <c r="Q133" s="396">
        <f t="shared" si="2"/>
        <v>158697.5544</v>
      </c>
      <c r="R133" s="395">
        <f>'Complete Product Info'!T133</f>
        <v>0.009018331427</v>
      </c>
      <c r="S133" s="396">
        <f t="shared" si="3"/>
        <v>158697.5634</v>
      </c>
      <c r="T133" s="395">
        <f t="shared" si="4"/>
        <v>78.80166177</v>
      </c>
      <c r="U133" s="395">
        <f t="shared" si="5"/>
        <v>101810.7366</v>
      </c>
      <c r="V133" s="395">
        <f t="shared" si="6"/>
        <v>50.5543693</v>
      </c>
      <c r="W133" s="397">
        <f t="shared" si="7"/>
        <v>0.3908157114</v>
      </c>
      <c r="X133" s="269">
        <v>58.0</v>
      </c>
      <c r="Y133" s="269">
        <v>65.0</v>
      </c>
      <c r="Z133" s="269">
        <v>60.0</v>
      </c>
      <c r="AA133" s="269">
        <v>92.0</v>
      </c>
      <c r="AB133" s="398">
        <v>1.0</v>
      </c>
      <c r="AC133" s="399">
        <v>2.0</v>
      </c>
      <c r="AD133" s="101">
        <f t="shared" si="8"/>
        <v>2</v>
      </c>
      <c r="AE133" s="101" t="str">
        <f t="shared" si="9"/>
        <v>1</v>
      </c>
      <c r="AF133" s="101" t="str">
        <f t="shared" si="10"/>
        <v>1</v>
      </c>
      <c r="AG133" s="101">
        <f t="shared" si="26"/>
        <v>1</v>
      </c>
      <c r="AH133" s="398">
        <v>26.0</v>
      </c>
      <c r="AI133" s="101">
        <f t="shared" si="11"/>
        <v>102</v>
      </c>
      <c r="AJ133" s="398">
        <v>2.0</v>
      </c>
      <c r="AK133" s="113">
        <v>52.0</v>
      </c>
      <c r="AL133" s="101">
        <f t="shared" si="13"/>
        <v>52</v>
      </c>
      <c r="AM133" s="101">
        <f t="shared" si="27"/>
        <v>104</v>
      </c>
      <c r="AN133" s="101">
        <f t="shared" si="15"/>
        <v>39</v>
      </c>
      <c r="AO133" s="400">
        <f t="shared" si="16"/>
        <v>0</v>
      </c>
      <c r="AP133" s="101">
        <f t="shared" si="17"/>
        <v>0</v>
      </c>
      <c r="AQ133" s="101">
        <f t="shared" si="18"/>
        <v>39</v>
      </c>
      <c r="AR133" s="269">
        <v>1811132.0</v>
      </c>
      <c r="AS133" s="401">
        <f t="shared" si="19"/>
        <v>13747.968</v>
      </c>
      <c r="AT133" s="270"/>
    </row>
    <row r="134" ht="14.25" customHeight="1">
      <c r="A134" s="275" t="s">
        <v>275</v>
      </c>
      <c r="B134" s="275" t="s">
        <v>309</v>
      </c>
      <c r="C134" s="275">
        <v>1811133.0</v>
      </c>
      <c r="D134" s="275" t="s">
        <v>547</v>
      </c>
      <c r="E134" s="275" t="s">
        <v>257</v>
      </c>
      <c r="F134" s="275" t="s">
        <v>516</v>
      </c>
      <c r="G134" s="275" t="s">
        <v>99</v>
      </c>
      <c r="H134" s="275" t="s">
        <v>522</v>
      </c>
      <c r="I134" s="275" t="s">
        <v>544</v>
      </c>
      <c r="J134" s="275" t="s">
        <v>105</v>
      </c>
      <c r="K134" s="275" t="s">
        <v>106</v>
      </c>
      <c r="L134" s="421">
        <v>340666.675</v>
      </c>
      <c r="M134" s="63">
        <v>2850.9560999999994</v>
      </c>
      <c r="N134" s="421">
        <f t="shared" si="1"/>
        <v>119.4920802</v>
      </c>
      <c r="O134" s="422">
        <v>137409.09600000002</v>
      </c>
      <c r="P134" s="422">
        <v>33005.126000000004</v>
      </c>
      <c r="Q134" s="422">
        <f t="shared" si="2"/>
        <v>170414.222</v>
      </c>
      <c r="R134" s="421">
        <f>'Complete Product Info'!T134</f>
        <v>0.009684156379</v>
      </c>
      <c r="S134" s="422">
        <f t="shared" si="3"/>
        <v>170414.2317</v>
      </c>
      <c r="T134" s="421">
        <f t="shared" si="4"/>
        <v>59.77441451</v>
      </c>
      <c r="U134" s="421">
        <f t="shared" si="5"/>
        <v>170252.4433</v>
      </c>
      <c r="V134" s="421">
        <f t="shared" si="6"/>
        <v>59.7176657</v>
      </c>
      <c r="W134" s="423">
        <f t="shared" si="7"/>
        <v>0.4997625415</v>
      </c>
      <c r="X134" s="275">
        <v>50.0</v>
      </c>
      <c r="Y134" s="275">
        <v>65.0</v>
      </c>
      <c r="Z134" s="275">
        <v>60.0</v>
      </c>
      <c r="AA134" s="275">
        <v>92.0</v>
      </c>
      <c r="AB134" s="424">
        <v>1.0</v>
      </c>
      <c r="AC134" s="425">
        <v>2.0</v>
      </c>
      <c r="AD134" s="114">
        <f t="shared" si="8"/>
        <v>2</v>
      </c>
      <c r="AE134" s="114" t="str">
        <f t="shared" si="9"/>
        <v>1</v>
      </c>
      <c r="AF134" s="114" t="str">
        <f t="shared" si="10"/>
        <v>1</v>
      </c>
      <c r="AG134" s="114">
        <f t="shared" si="26"/>
        <v>1</v>
      </c>
      <c r="AH134" s="424">
        <v>26.0</v>
      </c>
      <c r="AI134" s="114">
        <f t="shared" si="11"/>
        <v>102</v>
      </c>
      <c r="AJ134" s="424">
        <v>2.0</v>
      </c>
      <c r="AK134" s="116">
        <v>52.0</v>
      </c>
      <c r="AL134" s="114">
        <f t="shared" si="13"/>
        <v>52</v>
      </c>
      <c r="AM134" s="114">
        <f t="shared" si="27"/>
        <v>104</v>
      </c>
      <c r="AN134" s="114">
        <f t="shared" si="15"/>
        <v>55</v>
      </c>
      <c r="AO134" s="426">
        <f t="shared" si="16"/>
        <v>19</v>
      </c>
      <c r="AP134" s="114">
        <f t="shared" si="17"/>
        <v>19</v>
      </c>
      <c r="AQ134" s="114">
        <f t="shared" si="18"/>
        <v>19</v>
      </c>
      <c r="AR134" s="275">
        <v>1811133.0</v>
      </c>
      <c r="AS134" s="427">
        <f t="shared" si="19"/>
        <v>25116.48</v>
      </c>
      <c r="AT134" s="270"/>
      <c r="AU134" s="53"/>
      <c r="AV134" s="53"/>
      <c r="AW134" s="53"/>
      <c r="AX134" s="53"/>
      <c r="AY134" s="53"/>
    </row>
    <row r="135" ht="14.25" customHeight="1">
      <c r="A135" s="269" t="s">
        <v>310</v>
      </c>
      <c r="B135" s="269" t="s">
        <v>311</v>
      </c>
      <c r="C135" s="269">
        <v>1811134.0</v>
      </c>
      <c r="D135" s="269" t="s">
        <v>547</v>
      </c>
      <c r="E135" s="269" t="s">
        <v>479</v>
      </c>
      <c r="F135" s="269" t="s">
        <v>509</v>
      </c>
      <c r="G135" s="269" t="s">
        <v>312</v>
      </c>
      <c r="H135" s="269" t="s">
        <v>556</v>
      </c>
      <c r="I135" s="269" t="s">
        <v>557</v>
      </c>
      <c r="J135" s="269"/>
      <c r="K135" s="269" t="s">
        <v>106</v>
      </c>
      <c r="L135" s="395">
        <v>5760.089999999999</v>
      </c>
      <c r="M135" s="50">
        <v>171.5792</v>
      </c>
      <c r="N135" s="395">
        <f t="shared" si="1"/>
        <v>33.57102726</v>
      </c>
      <c r="O135" s="396">
        <v>2645.9136000000003</v>
      </c>
      <c r="P135" s="396">
        <v>709.7112000000001</v>
      </c>
      <c r="Q135" s="396">
        <f t="shared" si="2"/>
        <v>3355.6248</v>
      </c>
      <c r="R135" s="395">
        <f>'Complete Product Info'!T135</f>
        <v>0.0001906906298</v>
      </c>
      <c r="S135" s="396">
        <f t="shared" si="3"/>
        <v>3355.624991</v>
      </c>
      <c r="T135" s="395">
        <f t="shared" si="4"/>
        <v>19.55729477</v>
      </c>
      <c r="U135" s="395">
        <f t="shared" si="5"/>
        <v>2404.465009</v>
      </c>
      <c r="V135" s="395">
        <f t="shared" si="6"/>
        <v>14.01373249</v>
      </c>
      <c r="W135" s="397">
        <f t="shared" si="7"/>
        <v>0.4174353195</v>
      </c>
      <c r="X135" s="269">
        <v>8.0</v>
      </c>
      <c r="Y135" s="269">
        <v>40.0</v>
      </c>
      <c r="Z135" s="269">
        <v>30.0</v>
      </c>
      <c r="AA135" s="269">
        <v>89.0</v>
      </c>
      <c r="AB135" s="398">
        <v>1.0</v>
      </c>
      <c r="AC135" s="399">
        <v>2.0</v>
      </c>
      <c r="AD135" s="101">
        <f t="shared" si="8"/>
        <v>2</v>
      </c>
      <c r="AE135" s="101" t="str">
        <f t="shared" si="9"/>
        <v>1</v>
      </c>
      <c r="AF135" s="101" t="str">
        <f t="shared" si="10"/>
        <v>1</v>
      </c>
      <c r="AG135" s="113">
        <v>0.33</v>
      </c>
      <c r="AH135" s="398">
        <v>26.0</v>
      </c>
      <c r="AI135" s="101">
        <f t="shared" si="11"/>
        <v>99</v>
      </c>
      <c r="AJ135" s="398">
        <v>2.0</v>
      </c>
      <c r="AK135" s="113">
        <v>52.0</v>
      </c>
      <c r="AL135" s="101">
        <f t="shared" ref="AL135:AL141" si="28">ROUNDDOWN(AK135/AG135, 0)</f>
        <v>157</v>
      </c>
      <c r="AM135" s="101">
        <f t="shared" si="27"/>
        <v>104</v>
      </c>
      <c r="AN135" s="101">
        <f t="shared" si="15"/>
        <v>2</v>
      </c>
      <c r="AO135" s="400">
        <f t="shared" si="16"/>
        <v>1</v>
      </c>
      <c r="AP135" s="101">
        <f t="shared" si="17"/>
        <v>1</v>
      </c>
      <c r="AQ135" s="101">
        <f t="shared" si="18"/>
        <v>1</v>
      </c>
      <c r="AR135" s="269">
        <v>1811134.0</v>
      </c>
      <c r="AS135" s="401">
        <f t="shared" si="19"/>
        <v>793.152</v>
      </c>
      <c r="AT135" s="270"/>
    </row>
    <row r="136" ht="14.25" customHeight="1">
      <c r="A136" s="269" t="s">
        <v>310</v>
      </c>
      <c r="B136" s="269" t="s">
        <v>315</v>
      </c>
      <c r="C136" s="269">
        <v>1811135.0</v>
      </c>
      <c r="D136" s="269" t="s">
        <v>547</v>
      </c>
      <c r="E136" s="269" t="s">
        <v>479</v>
      </c>
      <c r="F136" s="269" t="s">
        <v>509</v>
      </c>
      <c r="G136" s="269" t="s">
        <v>312</v>
      </c>
      <c r="H136" s="269" t="s">
        <v>556</v>
      </c>
      <c r="I136" s="269" t="s">
        <v>557</v>
      </c>
      <c r="J136" s="269"/>
      <c r="K136" s="269"/>
      <c r="L136" s="395">
        <v>108959.015</v>
      </c>
      <c r="M136" s="50">
        <v>2860.8209999999995</v>
      </c>
      <c r="N136" s="395">
        <f t="shared" si="1"/>
        <v>38.08662443</v>
      </c>
      <c r="O136" s="396">
        <v>68581.84960000002</v>
      </c>
      <c r="P136" s="396">
        <v>16979.001600000003</v>
      </c>
      <c r="Q136" s="396">
        <f t="shared" si="2"/>
        <v>85560.8512</v>
      </c>
      <c r="R136" s="395">
        <f>'Complete Product Info'!T136</f>
        <v>0.004862180241</v>
      </c>
      <c r="S136" s="396">
        <f t="shared" si="3"/>
        <v>85560.85606</v>
      </c>
      <c r="T136" s="395">
        <f t="shared" si="4"/>
        <v>29.90779782</v>
      </c>
      <c r="U136" s="395">
        <f t="shared" si="5"/>
        <v>23398.15894</v>
      </c>
      <c r="V136" s="395">
        <f t="shared" si="6"/>
        <v>8.178826616</v>
      </c>
      <c r="W136" s="397">
        <f t="shared" si="7"/>
        <v>0.2147427538</v>
      </c>
      <c r="X136" s="269">
        <v>9.0</v>
      </c>
      <c r="Y136" s="269">
        <v>40.0</v>
      </c>
      <c r="Z136" s="269">
        <v>30.0</v>
      </c>
      <c r="AA136" s="269">
        <v>89.0</v>
      </c>
      <c r="AB136" s="398">
        <v>1.0</v>
      </c>
      <c r="AC136" s="399">
        <v>2.0</v>
      </c>
      <c r="AD136" s="101">
        <f t="shared" si="8"/>
        <v>2</v>
      </c>
      <c r="AE136" s="101" t="str">
        <f t="shared" si="9"/>
        <v>1</v>
      </c>
      <c r="AF136" s="101" t="str">
        <f t="shared" si="10"/>
        <v>1</v>
      </c>
      <c r="AG136" s="113">
        <v>0.33</v>
      </c>
      <c r="AH136" s="398">
        <v>26.0</v>
      </c>
      <c r="AI136" s="101">
        <f t="shared" si="11"/>
        <v>99</v>
      </c>
      <c r="AJ136" s="398">
        <v>2.0</v>
      </c>
      <c r="AK136" s="113">
        <v>52.0</v>
      </c>
      <c r="AL136" s="101">
        <f t="shared" si="28"/>
        <v>157</v>
      </c>
      <c r="AM136" s="101">
        <f t="shared" si="27"/>
        <v>104</v>
      </c>
      <c r="AN136" s="101">
        <f t="shared" si="15"/>
        <v>19</v>
      </c>
      <c r="AO136" s="400">
        <f t="shared" si="16"/>
        <v>7</v>
      </c>
      <c r="AP136" s="101">
        <f t="shared" si="17"/>
        <v>7</v>
      </c>
      <c r="AQ136" s="101">
        <f t="shared" si="18"/>
        <v>7</v>
      </c>
      <c r="AR136" s="269">
        <v>1811135.0</v>
      </c>
      <c r="AS136" s="401">
        <f t="shared" si="19"/>
        <v>5552.064</v>
      </c>
      <c r="AT136" s="270"/>
    </row>
    <row r="137" ht="14.25" customHeight="1">
      <c r="A137" s="269" t="s">
        <v>310</v>
      </c>
      <c r="B137" s="269" t="s">
        <v>316</v>
      </c>
      <c r="C137" s="269">
        <v>1811136.0</v>
      </c>
      <c r="D137" s="269" t="s">
        <v>547</v>
      </c>
      <c r="E137" s="269" t="s">
        <v>479</v>
      </c>
      <c r="F137" s="269" t="s">
        <v>509</v>
      </c>
      <c r="G137" s="269" t="s">
        <v>312</v>
      </c>
      <c r="H137" s="269" t="s">
        <v>556</v>
      </c>
      <c r="I137" s="269" t="s">
        <v>557</v>
      </c>
      <c r="J137" s="269"/>
      <c r="K137" s="269"/>
      <c r="L137" s="395">
        <v>189174.11099999998</v>
      </c>
      <c r="M137" s="50">
        <v>6531.4</v>
      </c>
      <c r="N137" s="395">
        <f t="shared" si="1"/>
        <v>28.96379199</v>
      </c>
      <c r="O137" s="396">
        <v>92111.12240000001</v>
      </c>
      <c r="P137" s="396">
        <v>24926.979000000003</v>
      </c>
      <c r="Q137" s="396">
        <f t="shared" si="2"/>
        <v>117038.1014</v>
      </c>
      <c r="R137" s="395">
        <f>'Complete Product Info'!T137</f>
        <v>0.006650942996</v>
      </c>
      <c r="S137" s="396">
        <f t="shared" si="3"/>
        <v>117038.1081</v>
      </c>
      <c r="T137" s="395">
        <f t="shared" si="4"/>
        <v>17.91929878</v>
      </c>
      <c r="U137" s="395">
        <f t="shared" si="5"/>
        <v>72136.00295</v>
      </c>
      <c r="V137" s="395">
        <f t="shared" si="6"/>
        <v>11.04449321</v>
      </c>
      <c r="W137" s="397">
        <f t="shared" si="7"/>
        <v>0.3813206922</v>
      </c>
      <c r="X137" s="269">
        <v>10.0</v>
      </c>
      <c r="Y137" s="269">
        <v>40.0</v>
      </c>
      <c r="Z137" s="269">
        <v>30.0</v>
      </c>
      <c r="AA137" s="269">
        <v>89.0</v>
      </c>
      <c r="AB137" s="398">
        <v>1.0</v>
      </c>
      <c r="AC137" s="399">
        <v>2.0</v>
      </c>
      <c r="AD137" s="101">
        <f t="shared" si="8"/>
        <v>2</v>
      </c>
      <c r="AE137" s="101" t="str">
        <f t="shared" si="9"/>
        <v>1</v>
      </c>
      <c r="AF137" s="101" t="str">
        <f t="shared" si="10"/>
        <v>1</v>
      </c>
      <c r="AG137" s="113">
        <v>0.33</v>
      </c>
      <c r="AH137" s="398">
        <v>26.0</v>
      </c>
      <c r="AI137" s="101">
        <f t="shared" si="11"/>
        <v>99</v>
      </c>
      <c r="AJ137" s="398">
        <v>2.0</v>
      </c>
      <c r="AK137" s="113">
        <v>52.0</v>
      </c>
      <c r="AL137" s="101">
        <f t="shared" si="28"/>
        <v>157</v>
      </c>
      <c r="AM137" s="101">
        <f t="shared" si="27"/>
        <v>104</v>
      </c>
      <c r="AN137" s="101">
        <f t="shared" si="15"/>
        <v>42</v>
      </c>
      <c r="AO137" s="400">
        <f t="shared" si="16"/>
        <v>14</v>
      </c>
      <c r="AP137" s="101">
        <f t="shared" si="17"/>
        <v>14</v>
      </c>
      <c r="AQ137" s="101">
        <f t="shared" si="18"/>
        <v>14</v>
      </c>
      <c r="AR137" s="269">
        <v>1811136.0</v>
      </c>
      <c r="AS137" s="401">
        <f t="shared" si="19"/>
        <v>11104.128</v>
      </c>
      <c r="AT137" s="270"/>
    </row>
    <row r="138" ht="14.25" customHeight="1">
      <c r="A138" s="269" t="s">
        <v>310</v>
      </c>
      <c r="B138" s="269" t="s">
        <v>317</v>
      </c>
      <c r="C138" s="269">
        <v>1811137.0</v>
      </c>
      <c r="D138" s="269" t="s">
        <v>547</v>
      </c>
      <c r="E138" s="269" t="s">
        <v>479</v>
      </c>
      <c r="F138" s="269" t="s">
        <v>509</v>
      </c>
      <c r="G138" s="269" t="s">
        <v>312</v>
      </c>
      <c r="H138" s="269" t="s">
        <v>556</v>
      </c>
      <c r="I138" s="269" t="s">
        <v>557</v>
      </c>
      <c r="J138" s="269"/>
      <c r="K138" s="269"/>
      <c r="L138" s="395">
        <v>20699.5</v>
      </c>
      <c r="M138" s="50">
        <v>474.0575999999999</v>
      </c>
      <c r="N138" s="395">
        <f t="shared" si="1"/>
        <v>43.66452515</v>
      </c>
      <c r="O138" s="396">
        <v>12034.176000000001</v>
      </c>
      <c r="P138" s="396">
        <v>3290.5950000000007</v>
      </c>
      <c r="Q138" s="396">
        <f t="shared" si="2"/>
        <v>15324.771</v>
      </c>
      <c r="R138" s="395">
        <f>'Complete Product Info'!T138</f>
        <v>0.0008708632243</v>
      </c>
      <c r="S138" s="396">
        <f t="shared" si="3"/>
        <v>15324.77187</v>
      </c>
      <c r="T138" s="395">
        <f t="shared" si="4"/>
        <v>32.32681402</v>
      </c>
      <c r="U138" s="395">
        <f t="shared" si="5"/>
        <v>5374.728129</v>
      </c>
      <c r="V138" s="395">
        <f t="shared" si="6"/>
        <v>11.33771113</v>
      </c>
      <c r="W138" s="397">
        <f t="shared" si="7"/>
        <v>0.2596549737</v>
      </c>
      <c r="X138" s="269">
        <v>11.0</v>
      </c>
      <c r="Y138" s="269">
        <v>40.0</v>
      </c>
      <c r="Z138" s="269">
        <v>30.0</v>
      </c>
      <c r="AA138" s="269">
        <v>89.0</v>
      </c>
      <c r="AB138" s="398">
        <v>1.0</v>
      </c>
      <c r="AC138" s="399">
        <v>2.0</v>
      </c>
      <c r="AD138" s="101">
        <f t="shared" si="8"/>
        <v>2</v>
      </c>
      <c r="AE138" s="101" t="str">
        <f t="shared" si="9"/>
        <v>1</v>
      </c>
      <c r="AF138" s="101" t="str">
        <f t="shared" si="10"/>
        <v>1</v>
      </c>
      <c r="AG138" s="113">
        <v>0.33</v>
      </c>
      <c r="AH138" s="398">
        <v>26.0</v>
      </c>
      <c r="AI138" s="101">
        <f t="shared" si="11"/>
        <v>99</v>
      </c>
      <c r="AJ138" s="398">
        <v>2.0</v>
      </c>
      <c r="AK138" s="113">
        <v>52.0</v>
      </c>
      <c r="AL138" s="101">
        <f t="shared" si="28"/>
        <v>157</v>
      </c>
      <c r="AM138" s="101">
        <f t="shared" si="27"/>
        <v>104</v>
      </c>
      <c r="AN138" s="101">
        <f t="shared" si="15"/>
        <v>4</v>
      </c>
      <c r="AO138" s="400">
        <f t="shared" si="16"/>
        <v>2</v>
      </c>
      <c r="AP138" s="101">
        <f t="shared" si="17"/>
        <v>2</v>
      </c>
      <c r="AQ138" s="101">
        <f t="shared" si="18"/>
        <v>2</v>
      </c>
      <c r="AR138" s="269">
        <v>1811137.0</v>
      </c>
      <c r="AS138" s="401">
        <f t="shared" si="19"/>
        <v>1586.304</v>
      </c>
      <c r="AT138" s="270"/>
    </row>
    <row r="139" ht="14.25" customHeight="1">
      <c r="A139" s="269" t="s">
        <v>310</v>
      </c>
      <c r="B139" s="269" t="s">
        <v>318</v>
      </c>
      <c r="C139" s="269">
        <v>1811138.0</v>
      </c>
      <c r="D139" s="269" t="s">
        <v>547</v>
      </c>
      <c r="E139" s="269" t="s">
        <v>479</v>
      </c>
      <c r="F139" s="269" t="s">
        <v>509</v>
      </c>
      <c r="G139" s="269" t="s">
        <v>312</v>
      </c>
      <c r="H139" s="269" t="s">
        <v>556</v>
      </c>
      <c r="I139" s="269" t="s">
        <v>557</v>
      </c>
      <c r="J139" s="269"/>
      <c r="K139" s="269" t="s">
        <v>106</v>
      </c>
      <c r="L139" s="395">
        <v>505548.43</v>
      </c>
      <c r="M139" s="50">
        <v>11486.800000000001</v>
      </c>
      <c r="N139" s="395">
        <f t="shared" si="1"/>
        <v>44.0112503</v>
      </c>
      <c r="O139" s="396">
        <v>249841.68</v>
      </c>
      <c r="P139" s="396">
        <v>63078.840000000004</v>
      </c>
      <c r="Q139" s="396">
        <f t="shared" si="2"/>
        <v>312920.52</v>
      </c>
      <c r="R139" s="395">
        <f>'Complete Product Info'!T139</f>
        <v>0.01778238468</v>
      </c>
      <c r="S139" s="396">
        <f t="shared" si="3"/>
        <v>312920.5378</v>
      </c>
      <c r="T139" s="395">
        <f t="shared" si="4"/>
        <v>27.24175034</v>
      </c>
      <c r="U139" s="395">
        <f t="shared" si="5"/>
        <v>192627.8922</v>
      </c>
      <c r="V139" s="395">
        <f t="shared" si="6"/>
        <v>16.76949997</v>
      </c>
      <c r="W139" s="397">
        <f t="shared" si="7"/>
        <v>0.3810275748</v>
      </c>
      <c r="X139" s="269">
        <v>12.0</v>
      </c>
      <c r="Y139" s="269">
        <v>40.0</v>
      </c>
      <c r="Z139" s="269">
        <v>30.0</v>
      </c>
      <c r="AA139" s="269">
        <v>89.0</v>
      </c>
      <c r="AB139" s="398">
        <v>1.0</v>
      </c>
      <c r="AC139" s="399">
        <v>2.0</v>
      </c>
      <c r="AD139" s="101">
        <f t="shared" si="8"/>
        <v>2</v>
      </c>
      <c r="AE139" s="101" t="str">
        <f t="shared" si="9"/>
        <v>1</v>
      </c>
      <c r="AF139" s="101" t="str">
        <f t="shared" si="10"/>
        <v>1</v>
      </c>
      <c r="AG139" s="113">
        <v>0.33</v>
      </c>
      <c r="AH139" s="398">
        <v>26.0</v>
      </c>
      <c r="AI139" s="101">
        <f t="shared" si="11"/>
        <v>99</v>
      </c>
      <c r="AJ139" s="398">
        <v>2.0</v>
      </c>
      <c r="AK139" s="113">
        <v>52.0</v>
      </c>
      <c r="AL139" s="101">
        <f t="shared" si="28"/>
        <v>157</v>
      </c>
      <c r="AM139" s="101">
        <f t="shared" si="27"/>
        <v>104</v>
      </c>
      <c r="AN139" s="101">
        <f t="shared" si="15"/>
        <v>74</v>
      </c>
      <c r="AO139" s="400">
        <f t="shared" si="16"/>
        <v>25</v>
      </c>
      <c r="AP139" s="101">
        <f t="shared" si="17"/>
        <v>25</v>
      </c>
      <c r="AQ139" s="101">
        <f t="shared" si="18"/>
        <v>25</v>
      </c>
      <c r="AR139" s="269">
        <v>1811138.0</v>
      </c>
      <c r="AS139" s="401">
        <f t="shared" si="19"/>
        <v>19828.8</v>
      </c>
      <c r="AT139" s="270"/>
    </row>
    <row r="140" ht="14.25" customHeight="1">
      <c r="A140" s="269" t="s">
        <v>310</v>
      </c>
      <c r="B140" s="269" t="s">
        <v>319</v>
      </c>
      <c r="C140" s="269">
        <v>1811139.0</v>
      </c>
      <c r="D140" s="269" t="s">
        <v>548</v>
      </c>
      <c r="E140" s="269" t="s">
        <v>479</v>
      </c>
      <c r="F140" s="269" t="s">
        <v>509</v>
      </c>
      <c r="G140" s="269" t="s">
        <v>312</v>
      </c>
      <c r="H140" s="269" t="s">
        <v>556</v>
      </c>
      <c r="I140" s="269" t="s">
        <v>557</v>
      </c>
      <c r="J140" s="269"/>
      <c r="K140" s="269" t="s">
        <v>106</v>
      </c>
      <c r="L140" s="395">
        <v>4282.635</v>
      </c>
      <c r="M140" s="50">
        <v>95.66579999999999</v>
      </c>
      <c r="N140" s="395">
        <f t="shared" si="1"/>
        <v>44.76662506</v>
      </c>
      <c r="O140" s="396">
        <v>1894.8864</v>
      </c>
      <c r="P140" s="396">
        <v>493.46000000000004</v>
      </c>
      <c r="Q140" s="396">
        <f t="shared" si="2"/>
        <v>2388.3464</v>
      </c>
      <c r="R140" s="395">
        <f>'Complete Product Info'!T140</f>
        <v>0.0001357229447</v>
      </c>
      <c r="S140" s="396">
        <f t="shared" si="3"/>
        <v>2388.346536</v>
      </c>
      <c r="T140" s="395">
        <f t="shared" si="4"/>
        <v>24.96552097</v>
      </c>
      <c r="U140" s="395">
        <f t="shared" si="5"/>
        <v>1894.288464</v>
      </c>
      <c r="V140" s="395">
        <f t="shared" si="6"/>
        <v>19.8011041</v>
      </c>
      <c r="W140" s="397">
        <f t="shared" si="7"/>
        <v>0.4423184475</v>
      </c>
      <c r="X140" s="269">
        <v>7.0</v>
      </c>
      <c r="Y140" s="269">
        <v>40.0</v>
      </c>
      <c r="Z140" s="269">
        <v>30.0</v>
      </c>
      <c r="AA140" s="269">
        <v>89.0</v>
      </c>
      <c r="AB140" s="398">
        <v>1.0</v>
      </c>
      <c r="AC140" s="399">
        <v>2.0</v>
      </c>
      <c r="AD140" s="101">
        <f t="shared" si="8"/>
        <v>2</v>
      </c>
      <c r="AE140" s="101" t="str">
        <f t="shared" si="9"/>
        <v>1</v>
      </c>
      <c r="AF140" s="101" t="str">
        <f t="shared" si="10"/>
        <v>1</v>
      </c>
      <c r="AG140" s="113">
        <v>0.33</v>
      </c>
      <c r="AH140" s="398">
        <v>26.0</v>
      </c>
      <c r="AI140" s="101">
        <f t="shared" si="11"/>
        <v>99</v>
      </c>
      <c r="AJ140" s="398">
        <v>2.0</v>
      </c>
      <c r="AK140" s="113">
        <v>52.0</v>
      </c>
      <c r="AL140" s="101">
        <f t="shared" si="28"/>
        <v>157</v>
      </c>
      <c r="AM140" s="101">
        <f t="shared" si="27"/>
        <v>104</v>
      </c>
      <c r="AN140" s="101">
        <f t="shared" si="15"/>
        <v>1</v>
      </c>
      <c r="AO140" s="400">
        <f t="shared" si="16"/>
        <v>1</v>
      </c>
      <c r="AP140" s="101">
        <f t="shared" si="17"/>
        <v>1</v>
      </c>
      <c r="AQ140" s="101">
        <f t="shared" si="18"/>
        <v>0</v>
      </c>
      <c r="AR140" s="269">
        <v>1811139.0</v>
      </c>
      <c r="AS140" s="401">
        <f t="shared" si="19"/>
        <v>440.64</v>
      </c>
      <c r="AT140" s="270"/>
    </row>
    <row r="141" ht="14.25" customHeight="1">
      <c r="A141" s="275" t="s">
        <v>310</v>
      </c>
      <c r="B141" s="275" t="s">
        <v>320</v>
      </c>
      <c r="C141" s="275">
        <v>1811140.0</v>
      </c>
      <c r="D141" s="275" t="s">
        <v>110</v>
      </c>
      <c r="E141" s="275" t="s">
        <v>479</v>
      </c>
      <c r="F141" s="275" t="s">
        <v>509</v>
      </c>
      <c r="G141" s="275" t="s">
        <v>312</v>
      </c>
      <c r="H141" s="275" t="s">
        <v>556</v>
      </c>
      <c r="I141" s="275" t="s">
        <v>557</v>
      </c>
      <c r="J141" s="275"/>
      <c r="K141" s="275"/>
      <c r="L141" s="421">
        <v>14909.821999999998</v>
      </c>
      <c r="M141" s="63">
        <v>615.2849999999999</v>
      </c>
      <c r="N141" s="421">
        <f t="shared" si="1"/>
        <v>24.23238337</v>
      </c>
      <c r="O141" s="422">
        <v>9306.915200000003</v>
      </c>
      <c r="P141" s="422">
        <v>2213.7808000000005</v>
      </c>
      <c r="Q141" s="422">
        <f t="shared" si="2"/>
        <v>11520.696</v>
      </c>
      <c r="R141" s="421">
        <f>'Complete Product Info'!T141</f>
        <v>0.000654688443</v>
      </c>
      <c r="S141" s="422">
        <f t="shared" si="3"/>
        <v>11520.69665</v>
      </c>
      <c r="T141" s="421">
        <f t="shared" si="4"/>
        <v>18.72416304</v>
      </c>
      <c r="U141" s="421">
        <f t="shared" si="5"/>
        <v>3389.125345</v>
      </c>
      <c r="V141" s="421">
        <f t="shared" si="6"/>
        <v>5.508220329</v>
      </c>
      <c r="W141" s="423">
        <f t="shared" si="7"/>
        <v>0.2273082365</v>
      </c>
      <c r="X141" s="275">
        <v>7.0</v>
      </c>
      <c r="Y141" s="275">
        <v>40.0</v>
      </c>
      <c r="Z141" s="275">
        <v>30.0</v>
      </c>
      <c r="AA141" s="275">
        <v>89.0</v>
      </c>
      <c r="AB141" s="424">
        <v>1.0</v>
      </c>
      <c r="AC141" s="425">
        <v>2.0</v>
      </c>
      <c r="AD141" s="114">
        <f t="shared" si="8"/>
        <v>2</v>
      </c>
      <c r="AE141" s="114" t="str">
        <f t="shared" si="9"/>
        <v>1</v>
      </c>
      <c r="AF141" s="114" t="str">
        <f t="shared" si="10"/>
        <v>1</v>
      </c>
      <c r="AG141" s="116">
        <v>0.33</v>
      </c>
      <c r="AH141" s="424">
        <v>26.0</v>
      </c>
      <c r="AI141" s="114">
        <f t="shared" si="11"/>
        <v>99</v>
      </c>
      <c r="AJ141" s="424">
        <v>2.0</v>
      </c>
      <c r="AK141" s="116">
        <v>52.0</v>
      </c>
      <c r="AL141" s="114">
        <f t="shared" si="28"/>
        <v>157</v>
      </c>
      <c r="AM141" s="114">
        <f t="shared" si="27"/>
        <v>104</v>
      </c>
      <c r="AN141" s="114">
        <f t="shared" si="15"/>
        <v>4</v>
      </c>
      <c r="AO141" s="426">
        <f t="shared" si="16"/>
        <v>0</v>
      </c>
      <c r="AP141" s="114">
        <f t="shared" si="17"/>
        <v>0</v>
      </c>
      <c r="AQ141" s="114">
        <f t="shared" si="18"/>
        <v>4</v>
      </c>
      <c r="AR141" s="275">
        <v>1811140.0</v>
      </c>
      <c r="AS141" s="427">
        <f t="shared" si="19"/>
        <v>1410.048</v>
      </c>
      <c r="AT141" s="270"/>
      <c r="AU141" s="53"/>
      <c r="AV141" s="53"/>
      <c r="AW141" s="53"/>
      <c r="AX141" s="53"/>
      <c r="AY141" s="53"/>
    </row>
    <row r="142" ht="14.25" customHeight="1">
      <c r="A142" s="430"/>
      <c r="B142" s="430"/>
      <c r="C142" s="430"/>
      <c r="D142" s="430"/>
      <c r="E142" s="430"/>
      <c r="F142" s="430"/>
      <c r="G142" s="430"/>
      <c r="H142" s="430"/>
      <c r="I142" s="430"/>
      <c r="J142" s="430"/>
      <c r="K142" s="430"/>
      <c r="L142" s="431">
        <f>SUM(L2:L141)</f>
        <v>38633221.65</v>
      </c>
      <c r="M142" s="430"/>
      <c r="N142" s="431">
        <f t="shared" ref="N142:V142" si="29">SUM(N2:N141)</f>
        <v>20870.43058</v>
      </c>
      <c r="O142" s="432">
        <f t="shared" si="29"/>
        <v>14044509.31</v>
      </c>
      <c r="P142" s="432">
        <f t="shared" si="29"/>
        <v>3552709.831</v>
      </c>
      <c r="Q142" s="432">
        <f t="shared" si="29"/>
        <v>17597219.14</v>
      </c>
      <c r="R142" s="431">
        <f t="shared" si="29"/>
        <v>1</v>
      </c>
      <c r="S142" s="432">
        <f t="shared" si="29"/>
        <v>17597220.14</v>
      </c>
      <c r="T142" s="431">
        <f t="shared" si="29"/>
        <v>8360.402872</v>
      </c>
      <c r="U142" s="431">
        <f t="shared" si="29"/>
        <v>21036001.51</v>
      </c>
      <c r="V142" s="431">
        <f t="shared" si="29"/>
        <v>12510.02771</v>
      </c>
      <c r="W142" s="430"/>
      <c r="X142" s="430"/>
      <c r="Y142" s="430"/>
      <c r="Z142" s="430"/>
      <c r="AA142" s="430"/>
      <c r="AB142" s="430"/>
      <c r="AC142" s="430"/>
      <c r="AD142" s="430"/>
      <c r="AE142" s="430"/>
      <c r="AF142" s="430"/>
      <c r="AG142" s="430"/>
      <c r="AH142" s="430"/>
      <c r="AI142" s="433"/>
      <c r="AJ142" s="433"/>
      <c r="AK142" s="430"/>
      <c r="AL142" s="430"/>
      <c r="AM142" s="430"/>
      <c r="AN142" s="430">
        <f>SUM(AN2:AN141)</f>
        <v>5532</v>
      </c>
      <c r="AO142" s="430"/>
      <c r="AP142" s="430"/>
      <c r="AQ142" s="430"/>
      <c r="AR142" s="430"/>
      <c r="AS142" s="434">
        <f>SUM(AS2:AS141)</f>
        <v>1874482.56</v>
      </c>
      <c r="AT142" s="435"/>
    </row>
    <row r="143" ht="14.25" customHeight="1">
      <c r="L143" s="436"/>
      <c r="Q143" s="50"/>
      <c r="R143" s="51"/>
      <c r="AI143" s="106"/>
      <c r="AJ143" s="106"/>
      <c r="AS143" s="236"/>
    </row>
    <row r="144" ht="14.25" customHeight="1">
      <c r="Q144" s="50"/>
      <c r="R144" s="51"/>
      <c r="AI144" s="106"/>
      <c r="AJ144" s="106"/>
      <c r="AS144" s="236"/>
    </row>
    <row r="145" ht="14.25" customHeight="1">
      <c r="Q145" s="50"/>
      <c r="R145" s="51"/>
      <c r="AI145" s="106"/>
      <c r="AJ145" s="106"/>
      <c r="AS145" s="236"/>
    </row>
    <row r="146" ht="14.25" customHeight="1">
      <c r="Q146" s="50"/>
      <c r="R146" s="51"/>
      <c r="AI146" s="106"/>
      <c r="AJ146" s="106"/>
      <c r="AS146" s="236"/>
    </row>
    <row r="147" ht="14.25" customHeight="1">
      <c r="Q147" s="50"/>
      <c r="R147" s="51"/>
      <c r="AI147" s="106"/>
      <c r="AJ147" s="106"/>
      <c r="AS147" s="236"/>
    </row>
    <row r="148" ht="14.25" customHeight="1">
      <c r="Q148" s="50"/>
      <c r="R148" s="51"/>
      <c r="AI148" s="106"/>
      <c r="AJ148" s="106"/>
      <c r="AS148" s="236"/>
    </row>
    <row r="149" ht="14.25" customHeight="1">
      <c r="Q149" s="50"/>
      <c r="R149" s="51"/>
      <c r="AI149" s="106"/>
      <c r="AJ149" s="106"/>
      <c r="AS149" s="236"/>
    </row>
    <row r="150" ht="14.25" customHeight="1">
      <c r="Q150" s="50"/>
      <c r="R150" s="51"/>
      <c r="AI150" s="106"/>
      <c r="AJ150" s="106"/>
      <c r="AS150" s="236"/>
    </row>
    <row r="151" ht="14.25" customHeight="1">
      <c r="Q151" s="50"/>
      <c r="R151" s="51"/>
      <c r="AI151" s="106"/>
      <c r="AJ151" s="106"/>
      <c r="AS151" s="236"/>
    </row>
    <row r="152" ht="14.25" customHeight="1">
      <c r="Q152" s="50"/>
      <c r="R152" s="51"/>
      <c r="AI152" s="106"/>
      <c r="AJ152" s="106"/>
      <c r="AS152" s="236"/>
    </row>
    <row r="153" ht="14.25" customHeight="1">
      <c r="Q153" s="50"/>
      <c r="R153" s="51"/>
      <c r="AI153" s="106"/>
      <c r="AJ153" s="106"/>
      <c r="AS153" s="236"/>
    </row>
    <row r="154" ht="14.25" customHeight="1">
      <c r="Q154" s="50"/>
      <c r="R154" s="51"/>
      <c r="AI154" s="106"/>
      <c r="AJ154" s="106"/>
      <c r="AS154" s="236"/>
    </row>
    <row r="155" ht="14.25" customHeight="1">
      <c r="Q155" s="50"/>
      <c r="R155" s="51"/>
      <c r="AI155" s="106"/>
      <c r="AJ155" s="106"/>
      <c r="AS155" s="236"/>
    </row>
    <row r="156" ht="14.25" customHeight="1">
      <c r="Q156" s="50"/>
      <c r="R156" s="51"/>
      <c r="AI156" s="106"/>
      <c r="AJ156" s="106"/>
      <c r="AS156" s="236"/>
    </row>
    <row r="157" ht="14.25" customHeight="1">
      <c r="Q157" s="50"/>
      <c r="R157" s="51"/>
      <c r="AI157" s="106"/>
      <c r="AJ157" s="106"/>
      <c r="AS157" s="236"/>
    </row>
    <row r="158" ht="14.25" customHeight="1">
      <c r="Q158" s="50"/>
      <c r="R158" s="51"/>
      <c r="AI158" s="106"/>
      <c r="AJ158" s="106"/>
      <c r="AS158" s="236"/>
    </row>
    <row r="159" ht="14.25" customHeight="1">
      <c r="Q159" s="50"/>
      <c r="R159" s="51"/>
      <c r="AI159" s="106"/>
      <c r="AJ159" s="106"/>
      <c r="AS159" s="236"/>
    </row>
    <row r="160" ht="14.25" customHeight="1">
      <c r="Q160" s="50"/>
      <c r="R160" s="51"/>
      <c r="AI160" s="106"/>
      <c r="AJ160" s="106"/>
      <c r="AS160" s="236"/>
    </row>
    <row r="161" ht="14.25" customHeight="1">
      <c r="Q161" s="50"/>
      <c r="R161" s="51"/>
      <c r="AI161" s="106"/>
      <c r="AJ161" s="106"/>
      <c r="AS161" s="236"/>
    </row>
    <row r="162" ht="14.25" customHeight="1">
      <c r="Q162" s="50"/>
      <c r="R162" s="51"/>
      <c r="AI162" s="106"/>
      <c r="AJ162" s="106"/>
      <c r="AS162" s="437"/>
    </row>
    <row r="163" ht="14.25" customHeight="1">
      <c r="Q163" s="50"/>
      <c r="R163" s="51"/>
      <c r="AI163" s="106"/>
      <c r="AJ163" s="106"/>
      <c r="AS163" s="437"/>
    </row>
    <row r="164" ht="14.25" customHeight="1">
      <c r="Q164" s="50"/>
      <c r="R164" s="51"/>
      <c r="AI164" s="106"/>
      <c r="AJ164" s="106"/>
      <c r="AS164" s="437"/>
    </row>
    <row r="165" ht="14.25" customHeight="1">
      <c r="Q165" s="50"/>
      <c r="R165" s="51"/>
      <c r="AI165" s="106"/>
      <c r="AJ165" s="106"/>
      <c r="AS165" s="437"/>
    </row>
    <row r="166" ht="14.25" customHeight="1">
      <c r="Q166" s="50"/>
      <c r="R166" s="51"/>
      <c r="AI166" s="106"/>
      <c r="AJ166" s="106"/>
      <c r="AS166" s="437"/>
    </row>
    <row r="167" ht="14.25" customHeight="1">
      <c r="Q167" s="50"/>
      <c r="R167" s="51"/>
      <c r="AI167" s="106"/>
      <c r="AJ167" s="106"/>
      <c r="AS167" s="437"/>
    </row>
    <row r="168" ht="14.25" customHeight="1">
      <c r="Q168" s="50"/>
      <c r="R168" s="51"/>
      <c r="AI168" s="106"/>
      <c r="AJ168" s="106"/>
      <c r="AS168" s="437"/>
    </row>
    <row r="169" ht="14.25" customHeight="1">
      <c r="Q169" s="50"/>
      <c r="R169" s="51"/>
      <c r="AI169" s="106"/>
      <c r="AJ169" s="106"/>
      <c r="AS169" s="437"/>
    </row>
    <row r="170" ht="14.25" customHeight="1">
      <c r="Q170" s="50"/>
      <c r="R170" s="51"/>
      <c r="AI170" s="106"/>
      <c r="AJ170" s="106"/>
      <c r="AS170" s="437"/>
    </row>
    <row r="171" ht="14.25" customHeight="1">
      <c r="Q171" s="50"/>
      <c r="R171" s="51"/>
      <c r="AI171" s="106"/>
      <c r="AJ171" s="106"/>
      <c r="AS171" s="437"/>
    </row>
    <row r="172" ht="14.25" customHeight="1">
      <c r="Q172" s="50"/>
      <c r="R172" s="51"/>
      <c r="AI172" s="106"/>
      <c r="AJ172" s="106"/>
      <c r="AS172" s="437"/>
    </row>
    <row r="173" ht="14.25" customHeight="1">
      <c r="Q173" s="50"/>
      <c r="R173" s="51"/>
      <c r="AI173" s="106"/>
      <c r="AJ173" s="106"/>
      <c r="AS173" s="437"/>
    </row>
    <row r="174" ht="14.25" customHeight="1">
      <c r="Q174" s="50"/>
      <c r="R174" s="51"/>
      <c r="AI174" s="106"/>
      <c r="AJ174" s="106"/>
      <c r="AS174" s="437"/>
    </row>
    <row r="175" ht="14.25" customHeight="1">
      <c r="Q175" s="50"/>
      <c r="R175" s="51"/>
      <c r="AI175" s="106"/>
      <c r="AJ175" s="106"/>
      <c r="AS175" s="437"/>
    </row>
    <row r="176" ht="14.25" customHeight="1">
      <c r="Q176" s="50"/>
      <c r="R176" s="51"/>
      <c r="AI176" s="106"/>
      <c r="AJ176" s="106"/>
      <c r="AS176" s="437"/>
    </row>
    <row r="177" ht="14.25" customHeight="1">
      <c r="Q177" s="50"/>
      <c r="R177" s="51"/>
      <c r="AI177" s="106"/>
      <c r="AJ177" s="106"/>
      <c r="AS177" s="437"/>
    </row>
    <row r="178" ht="14.25" customHeight="1">
      <c r="Q178" s="50"/>
      <c r="R178" s="51"/>
      <c r="AI178" s="106"/>
      <c r="AJ178" s="106"/>
      <c r="AS178" s="437"/>
    </row>
    <row r="179" ht="14.25" customHeight="1">
      <c r="Q179" s="50"/>
      <c r="R179" s="51"/>
      <c r="AI179" s="106"/>
      <c r="AJ179" s="106"/>
      <c r="AS179" s="437"/>
    </row>
    <row r="180" ht="14.25" customHeight="1">
      <c r="Q180" s="50"/>
      <c r="R180" s="51"/>
      <c r="AI180" s="106"/>
      <c r="AJ180" s="106"/>
      <c r="AS180" s="437"/>
    </row>
    <row r="181" ht="14.25" customHeight="1">
      <c r="Q181" s="50"/>
      <c r="R181" s="51"/>
      <c r="AI181" s="106"/>
      <c r="AJ181" s="106"/>
      <c r="AS181" s="437"/>
    </row>
    <row r="182" ht="14.25" customHeight="1">
      <c r="Q182" s="50"/>
      <c r="R182" s="51"/>
      <c r="AI182" s="106"/>
      <c r="AJ182" s="106"/>
      <c r="AS182" s="437"/>
    </row>
    <row r="183" ht="14.25" customHeight="1">
      <c r="Q183" s="50"/>
      <c r="R183" s="51"/>
      <c r="AI183" s="106"/>
      <c r="AJ183" s="106"/>
      <c r="AS183" s="437"/>
    </row>
    <row r="184" ht="14.25" customHeight="1">
      <c r="Q184" s="50"/>
      <c r="R184" s="51"/>
      <c r="AI184" s="106"/>
      <c r="AJ184" s="106"/>
      <c r="AS184" s="437"/>
    </row>
    <row r="185" ht="14.25" customHeight="1">
      <c r="Q185" s="50"/>
      <c r="R185" s="51"/>
      <c r="AI185" s="106"/>
      <c r="AJ185" s="106"/>
      <c r="AS185" s="437"/>
    </row>
    <row r="186" ht="14.25" customHeight="1">
      <c r="Q186" s="50"/>
      <c r="R186" s="51"/>
      <c r="AI186" s="106"/>
      <c r="AJ186" s="106"/>
      <c r="AS186" s="437"/>
    </row>
    <row r="187" ht="14.25" customHeight="1">
      <c r="Q187" s="50"/>
      <c r="R187" s="51"/>
      <c r="AI187" s="106"/>
      <c r="AJ187" s="106"/>
      <c r="AS187" s="437"/>
    </row>
    <row r="188" ht="14.25" customHeight="1">
      <c r="Q188" s="50"/>
      <c r="R188" s="51"/>
      <c r="AI188" s="106"/>
      <c r="AJ188" s="106"/>
      <c r="AS188" s="437"/>
    </row>
    <row r="189" ht="14.25" customHeight="1">
      <c r="Q189" s="50"/>
      <c r="R189" s="51"/>
      <c r="AI189" s="106"/>
      <c r="AJ189" s="106"/>
      <c r="AS189" s="437"/>
    </row>
    <row r="190" ht="14.25" customHeight="1">
      <c r="Q190" s="50"/>
      <c r="R190" s="51"/>
      <c r="AI190" s="106"/>
      <c r="AJ190" s="106"/>
      <c r="AS190" s="437"/>
    </row>
    <row r="191" ht="14.25" customHeight="1">
      <c r="Q191" s="50"/>
      <c r="R191" s="51"/>
      <c r="AI191" s="106"/>
      <c r="AJ191" s="106"/>
      <c r="AS191" s="437"/>
    </row>
    <row r="192" ht="14.25" customHeight="1">
      <c r="Q192" s="50"/>
      <c r="R192" s="51"/>
      <c r="AI192" s="106"/>
      <c r="AJ192" s="106"/>
      <c r="AS192" s="437"/>
    </row>
    <row r="193" ht="14.25" customHeight="1">
      <c r="Q193" s="50"/>
      <c r="R193" s="51"/>
      <c r="AI193" s="106"/>
      <c r="AJ193" s="106"/>
      <c r="AS193" s="437"/>
    </row>
    <row r="194" ht="14.25" customHeight="1">
      <c r="Q194" s="50"/>
      <c r="R194" s="51"/>
      <c r="AI194" s="106"/>
      <c r="AJ194" s="106"/>
      <c r="AS194" s="437"/>
    </row>
    <row r="195" ht="14.25" customHeight="1">
      <c r="Q195" s="50"/>
      <c r="R195" s="51"/>
      <c r="AI195" s="106"/>
      <c r="AJ195" s="106"/>
      <c r="AS195" s="437"/>
    </row>
    <row r="196" ht="14.25" customHeight="1">
      <c r="Q196" s="50"/>
      <c r="R196" s="51"/>
      <c r="AI196" s="106"/>
      <c r="AJ196" s="106"/>
      <c r="AS196" s="437"/>
    </row>
    <row r="197" ht="14.25" customHeight="1">
      <c r="Q197" s="50"/>
      <c r="R197" s="51"/>
      <c r="AI197" s="106"/>
      <c r="AJ197" s="106"/>
      <c r="AS197" s="437"/>
    </row>
    <row r="198" ht="14.25" customHeight="1">
      <c r="Q198" s="50"/>
      <c r="R198" s="51"/>
      <c r="AI198" s="106"/>
      <c r="AJ198" s="106"/>
      <c r="AS198" s="437"/>
    </row>
    <row r="199" ht="14.25" customHeight="1">
      <c r="Q199" s="50"/>
      <c r="R199" s="51"/>
      <c r="AI199" s="106"/>
      <c r="AJ199" s="106"/>
      <c r="AS199" s="437"/>
    </row>
    <row r="200" ht="14.25" customHeight="1">
      <c r="Q200" s="50"/>
      <c r="R200" s="51"/>
      <c r="AI200" s="106"/>
      <c r="AJ200" s="106"/>
      <c r="AS200" s="437"/>
    </row>
    <row r="201" ht="14.25" customHeight="1">
      <c r="Q201" s="50"/>
      <c r="R201" s="51"/>
      <c r="AI201" s="106"/>
      <c r="AJ201" s="106"/>
      <c r="AS201" s="437"/>
    </row>
    <row r="202" ht="14.25" customHeight="1">
      <c r="Q202" s="50"/>
      <c r="R202" s="51"/>
      <c r="AI202" s="106"/>
      <c r="AJ202" s="106"/>
      <c r="AS202" s="437"/>
    </row>
    <row r="203" ht="14.25" customHeight="1">
      <c r="Q203" s="50"/>
      <c r="R203" s="51"/>
      <c r="AI203" s="106"/>
      <c r="AJ203" s="106"/>
      <c r="AS203" s="437"/>
    </row>
    <row r="204" ht="14.25" customHeight="1">
      <c r="Q204" s="50"/>
      <c r="R204" s="51"/>
      <c r="AI204" s="106"/>
      <c r="AJ204" s="106"/>
      <c r="AS204" s="437"/>
    </row>
    <row r="205" ht="14.25" customHeight="1">
      <c r="Q205" s="50"/>
      <c r="R205" s="51"/>
      <c r="AI205" s="106"/>
      <c r="AJ205" s="106"/>
      <c r="AS205" s="437"/>
    </row>
    <row r="206" ht="14.25" customHeight="1">
      <c r="Q206" s="50"/>
      <c r="R206" s="51"/>
      <c r="AI206" s="106"/>
      <c r="AJ206" s="106"/>
      <c r="AS206" s="437"/>
    </row>
    <row r="207" ht="14.25" customHeight="1">
      <c r="Q207" s="50"/>
      <c r="R207" s="51"/>
      <c r="AI207" s="106"/>
      <c r="AJ207" s="106"/>
      <c r="AS207" s="437"/>
    </row>
    <row r="208" ht="14.25" customHeight="1">
      <c r="Q208" s="50"/>
      <c r="R208" s="51"/>
      <c r="AI208" s="106"/>
      <c r="AJ208" s="106"/>
      <c r="AS208" s="437"/>
    </row>
    <row r="209" ht="14.25" customHeight="1">
      <c r="Q209" s="50"/>
      <c r="R209" s="51"/>
      <c r="AI209" s="106"/>
      <c r="AJ209" s="106"/>
      <c r="AS209" s="437"/>
    </row>
    <row r="210" ht="14.25" customHeight="1">
      <c r="Q210" s="50"/>
      <c r="R210" s="51"/>
      <c r="AI210" s="106"/>
      <c r="AJ210" s="106"/>
      <c r="AS210" s="437"/>
    </row>
    <row r="211" ht="14.25" customHeight="1">
      <c r="Q211" s="50"/>
      <c r="R211" s="51"/>
      <c r="AI211" s="106"/>
      <c r="AJ211" s="106"/>
      <c r="AS211" s="437"/>
    </row>
    <row r="212" ht="14.25" customHeight="1">
      <c r="Q212" s="50"/>
      <c r="R212" s="51"/>
      <c r="AI212" s="106"/>
      <c r="AJ212" s="106"/>
      <c r="AS212" s="437"/>
    </row>
    <row r="213" ht="14.25" customHeight="1">
      <c r="Q213" s="50"/>
      <c r="R213" s="51"/>
      <c r="AI213" s="106"/>
      <c r="AJ213" s="106"/>
      <c r="AS213" s="437"/>
    </row>
    <row r="214" ht="14.25" customHeight="1">
      <c r="Q214" s="50"/>
      <c r="R214" s="51"/>
      <c r="AI214" s="106"/>
      <c r="AJ214" s="106"/>
      <c r="AS214" s="437"/>
    </row>
    <row r="215" ht="14.25" customHeight="1">
      <c r="Q215" s="50"/>
      <c r="R215" s="51"/>
      <c r="AI215" s="106"/>
      <c r="AJ215" s="106"/>
      <c r="AS215" s="437"/>
    </row>
    <row r="216" ht="14.25" customHeight="1">
      <c r="Q216" s="50"/>
      <c r="R216" s="51"/>
      <c r="AI216" s="106"/>
      <c r="AJ216" s="106"/>
      <c r="AS216" s="437"/>
    </row>
    <row r="217" ht="14.25" customHeight="1">
      <c r="Q217" s="50"/>
      <c r="R217" s="51"/>
      <c r="AI217" s="106"/>
      <c r="AJ217" s="106"/>
      <c r="AS217" s="437"/>
    </row>
    <row r="218" ht="14.25" customHeight="1">
      <c r="Q218" s="50"/>
      <c r="R218" s="51"/>
      <c r="AI218" s="106"/>
      <c r="AJ218" s="106"/>
      <c r="AS218" s="437"/>
    </row>
    <row r="219" ht="14.25" customHeight="1">
      <c r="Q219" s="50"/>
      <c r="R219" s="51"/>
      <c r="AI219" s="106"/>
      <c r="AJ219" s="106"/>
      <c r="AS219" s="437"/>
    </row>
    <row r="220" ht="14.25" customHeight="1">
      <c r="Q220" s="50"/>
      <c r="R220" s="51"/>
      <c r="AI220" s="106"/>
      <c r="AJ220" s="106"/>
      <c r="AS220" s="437"/>
    </row>
    <row r="221" ht="14.25" customHeight="1">
      <c r="Q221" s="50"/>
      <c r="R221" s="51"/>
      <c r="AI221" s="106"/>
      <c r="AJ221" s="106"/>
      <c r="AS221" s="437"/>
    </row>
    <row r="222" ht="14.25" customHeight="1">
      <c r="Q222" s="50"/>
      <c r="R222" s="51"/>
      <c r="AI222" s="106"/>
      <c r="AJ222" s="106"/>
      <c r="AS222" s="437"/>
    </row>
    <row r="223" ht="14.25" customHeight="1">
      <c r="Q223" s="50"/>
      <c r="R223" s="51"/>
      <c r="AI223" s="106"/>
      <c r="AJ223" s="106"/>
      <c r="AS223" s="437"/>
    </row>
    <row r="224" ht="14.25" customHeight="1">
      <c r="Q224" s="50"/>
      <c r="R224" s="51"/>
      <c r="AI224" s="106"/>
      <c r="AJ224" s="106"/>
      <c r="AS224" s="437"/>
    </row>
    <row r="225" ht="14.25" customHeight="1">
      <c r="Q225" s="50"/>
      <c r="R225" s="51"/>
      <c r="AI225" s="106"/>
      <c r="AJ225" s="106"/>
      <c r="AS225" s="437"/>
    </row>
    <row r="226" ht="14.25" customHeight="1">
      <c r="Q226" s="50"/>
      <c r="R226" s="51"/>
      <c r="AI226" s="106"/>
      <c r="AJ226" s="106"/>
      <c r="AS226" s="437"/>
    </row>
    <row r="227" ht="14.25" customHeight="1">
      <c r="Q227" s="50"/>
      <c r="R227" s="51"/>
      <c r="AI227" s="106"/>
      <c r="AJ227" s="106"/>
      <c r="AS227" s="437"/>
    </row>
    <row r="228" ht="14.25" customHeight="1">
      <c r="Q228" s="50"/>
      <c r="R228" s="51"/>
      <c r="AI228" s="106"/>
      <c r="AJ228" s="106"/>
      <c r="AS228" s="437"/>
    </row>
    <row r="229" ht="14.25" customHeight="1">
      <c r="Q229" s="50"/>
      <c r="R229" s="51"/>
      <c r="AI229" s="106"/>
      <c r="AJ229" s="106"/>
      <c r="AS229" s="437"/>
    </row>
    <row r="230" ht="14.25" customHeight="1">
      <c r="Q230" s="50"/>
      <c r="R230" s="51"/>
      <c r="AI230" s="106"/>
      <c r="AJ230" s="106"/>
      <c r="AS230" s="437"/>
    </row>
    <row r="231" ht="14.25" customHeight="1">
      <c r="Q231" s="50"/>
      <c r="R231" s="51"/>
      <c r="AI231" s="106"/>
      <c r="AJ231" s="106"/>
      <c r="AS231" s="437"/>
    </row>
    <row r="232" ht="14.25" customHeight="1">
      <c r="Q232" s="50"/>
      <c r="R232" s="51"/>
      <c r="AI232" s="106"/>
      <c r="AJ232" s="106"/>
      <c r="AS232" s="437"/>
    </row>
    <row r="233" ht="14.25" customHeight="1">
      <c r="Q233" s="50"/>
      <c r="R233" s="51"/>
      <c r="AI233" s="106"/>
      <c r="AJ233" s="106"/>
      <c r="AS233" s="437"/>
    </row>
    <row r="234" ht="14.25" customHeight="1">
      <c r="Q234" s="50"/>
      <c r="R234" s="51"/>
      <c r="AI234" s="106"/>
      <c r="AJ234" s="106"/>
      <c r="AS234" s="437"/>
    </row>
    <row r="235" ht="14.25" customHeight="1">
      <c r="Q235" s="50"/>
      <c r="R235" s="51"/>
      <c r="AI235" s="106"/>
      <c r="AJ235" s="106"/>
      <c r="AS235" s="437"/>
    </row>
    <row r="236" ht="14.25" customHeight="1">
      <c r="Q236" s="50"/>
      <c r="R236" s="51"/>
      <c r="AI236" s="106"/>
      <c r="AJ236" s="106"/>
      <c r="AS236" s="437"/>
    </row>
    <row r="237" ht="14.25" customHeight="1">
      <c r="Q237" s="50"/>
      <c r="R237" s="51"/>
      <c r="AI237" s="106"/>
      <c r="AJ237" s="106"/>
      <c r="AS237" s="437"/>
    </row>
    <row r="238" ht="14.25" customHeight="1">
      <c r="Q238" s="50"/>
      <c r="R238" s="51"/>
      <c r="AI238" s="106"/>
      <c r="AJ238" s="106"/>
      <c r="AS238" s="437"/>
    </row>
    <row r="239" ht="14.25" customHeight="1">
      <c r="Q239" s="50"/>
      <c r="R239" s="51"/>
      <c r="AI239" s="106"/>
      <c r="AJ239" s="106"/>
      <c r="AS239" s="437"/>
    </row>
    <row r="240" ht="14.25" customHeight="1">
      <c r="Q240" s="50"/>
      <c r="R240" s="51"/>
      <c r="AI240" s="106"/>
      <c r="AJ240" s="106"/>
      <c r="AS240" s="437"/>
    </row>
    <row r="241" ht="14.25" customHeight="1">
      <c r="Q241" s="50"/>
      <c r="R241" s="51"/>
      <c r="AI241" s="106"/>
      <c r="AJ241" s="106"/>
      <c r="AS241" s="437"/>
    </row>
    <row r="242" ht="14.25" customHeight="1">
      <c r="Q242" s="50"/>
      <c r="R242" s="51"/>
      <c r="AI242" s="106"/>
      <c r="AJ242" s="106"/>
      <c r="AS242" s="437"/>
    </row>
    <row r="243" ht="14.25" customHeight="1">
      <c r="Q243" s="50"/>
      <c r="R243" s="51"/>
      <c r="AI243" s="106"/>
      <c r="AJ243" s="106"/>
      <c r="AS243" s="437"/>
    </row>
    <row r="244" ht="14.25" customHeight="1">
      <c r="Q244" s="50"/>
      <c r="R244" s="51"/>
      <c r="AI244" s="106"/>
      <c r="AJ244" s="106"/>
      <c r="AS244" s="437"/>
    </row>
    <row r="245" ht="14.25" customHeight="1">
      <c r="Q245" s="50"/>
      <c r="R245" s="51"/>
      <c r="AI245" s="106"/>
      <c r="AJ245" s="106"/>
      <c r="AS245" s="437"/>
    </row>
    <row r="246" ht="14.25" customHeight="1">
      <c r="Q246" s="50"/>
      <c r="R246" s="51"/>
      <c r="AI246" s="106"/>
      <c r="AJ246" s="106"/>
      <c r="AS246" s="437"/>
    </row>
    <row r="247" ht="14.25" customHeight="1">
      <c r="Q247" s="50"/>
      <c r="R247" s="51"/>
      <c r="AI247" s="106"/>
      <c r="AJ247" s="106"/>
      <c r="AS247" s="437"/>
    </row>
    <row r="248" ht="14.25" customHeight="1">
      <c r="Q248" s="50"/>
      <c r="R248" s="51"/>
      <c r="AI248" s="106"/>
      <c r="AJ248" s="106"/>
      <c r="AS248" s="437"/>
    </row>
    <row r="249" ht="14.25" customHeight="1">
      <c r="Q249" s="50"/>
      <c r="R249" s="51"/>
      <c r="AI249" s="106"/>
      <c r="AJ249" s="106"/>
      <c r="AS249" s="437"/>
    </row>
    <row r="250" ht="14.25" customHeight="1">
      <c r="Q250" s="50"/>
      <c r="R250" s="51"/>
      <c r="AI250" s="106"/>
      <c r="AJ250" s="106"/>
      <c r="AS250" s="437"/>
    </row>
    <row r="251" ht="14.25" customHeight="1">
      <c r="Q251" s="50"/>
      <c r="R251" s="51"/>
      <c r="AI251" s="106"/>
      <c r="AJ251" s="106"/>
      <c r="AS251" s="437"/>
    </row>
    <row r="252" ht="14.25" customHeight="1">
      <c r="Q252" s="50"/>
      <c r="R252" s="51"/>
      <c r="AI252" s="106"/>
      <c r="AJ252" s="106"/>
      <c r="AS252" s="437"/>
    </row>
    <row r="253" ht="14.25" customHeight="1">
      <c r="Q253" s="50"/>
      <c r="R253" s="51"/>
      <c r="AI253" s="106"/>
      <c r="AJ253" s="106"/>
      <c r="AS253" s="437"/>
    </row>
    <row r="254" ht="14.25" customHeight="1">
      <c r="Q254" s="50"/>
      <c r="R254" s="51"/>
      <c r="AI254" s="106"/>
      <c r="AJ254" s="106"/>
      <c r="AS254" s="437"/>
    </row>
    <row r="255" ht="14.25" customHeight="1">
      <c r="Q255" s="50"/>
      <c r="R255" s="51"/>
      <c r="AI255" s="106"/>
      <c r="AJ255" s="106"/>
      <c r="AS255" s="437"/>
    </row>
    <row r="256" ht="14.25" customHeight="1">
      <c r="Q256" s="50"/>
      <c r="R256" s="51"/>
      <c r="AI256" s="106"/>
      <c r="AJ256" s="106"/>
      <c r="AS256" s="437"/>
    </row>
    <row r="257" ht="14.25" customHeight="1">
      <c r="Q257" s="50"/>
      <c r="R257" s="51"/>
      <c r="AI257" s="106"/>
      <c r="AJ257" s="106"/>
      <c r="AS257" s="437"/>
    </row>
    <row r="258" ht="14.25" customHeight="1">
      <c r="Q258" s="50"/>
      <c r="R258" s="51"/>
      <c r="AI258" s="106"/>
      <c r="AJ258" s="106"/>
      <c r="AS258" s="437"/>
    </row>
    <row r="259" ht="14.25" customHeight="1">
      <c r="Q259" s="50"/>
      <c r="R259" s="51"/>
      <c r="AI259" s="106"/>
      <c r="AJ259" s="106"/>
      <c r="AS259" s="437"/>
    </row>
    <row r="260" ht="14.25" customHeight="1">
      <c r="Q260" s="50"/>
      <c r="R260" s="51"/>
      <c r="AI260" s="106"/>
      <c r="AJ260" s="106"/>
      <c r="AS260" s="437"/>
    </row>
    <row r="261" ht="14.25" customHeight="1">
      <c r="Q261" s="50"/>
      <c r="R261" s="51"/>
      <c r="AI261" s="106"/>
      <c r="AJ261" s="106"/>
      <c r="AS261" s="437"/>
    </row>
    <row r="262" ht="14.25" customHeight="1">
      <c r="Q262" s="50"/>
      <c r="R262" s="51"/>
      <c r="AI262" s="106"/>
      <c r="AJ262" s="106"/>
      <c r="AS262" s="437"/>
    </row>
    <row r="263" ht="14.25" customHeight="1">
      <c r="Q263" s="50"/>
      <c r="R263" s="51"/>
      <c r="AI263" s="106"/>
      <c r="AJ263" s="106"/>
      <c r="AS263" s="437"/>
    </row>
    <row r="264" ht="14.25" customHeight="1">
      <c r="Q264" s="50"/>
      <c r="R264" s="51"/>
      <c r="AI264" s="106"/>
      <c r="AJ264" s="106"/>
      <c r="AS264" s="437"/>
    </row>
    <row r="265" ht="14.25" customHeight="1">
      <c r="Q265" s="50"/>
      <c r="R265" s="51"/>
      <c r="AI265" s="106"/>
      <c r="AJ265" s="106"/>
      <c r="AS265" s="437"/>
    </row>
    <row r="266" ht="14.25" customHeight="1">
      <c r="Q266" s="50"/>
      <c r="R266" s="51"/>
      <c r="AI266" s="106"/>
      <c r="AJ266" s="106"/>
      <c r="AS266" s="437"/>
    </row>
    <row r="267" ht="14.25" customHeight="1">
      <c r="Q267" s="50"/>
      <c r="R267" s="51"/>
      <c r="AI267" s="106"/>
      <c r="AJ267" s="106"/>
      <c r="AS267" s="437"/>
    </row>
    <row r="268" ht="14.25" customHeight="1">
      <c r="Q268" s="50"/>
      <c r="R268" s="51"/>
      <c r="AI268" s="106"/>
      <c r="AJ268" s="106"/>
      <c r="AS268" s="437"/>
    </row>
    <row r="269" ht="14.25" customHeight="1">
      <c r="Q269" s="50"/>
      <c r="R269" s="51"/>
      <c r="AI269" s="106"/>
      <c r="AJ269" s="106"/>
      <c r="AS269" s="437"/>
    </row>
    <row r="270" ht="14.25" customHeight="1">
      <c r="Q270" s="50"/>
      <c r="R270" s="51"/>
      <c r="AI270" s="106"/>
      <c r="AJ270" s="106"/>
      <c r="AS270" s="437"/>
    </row>
    <row r="271" ht="14.25" customHeight="1">
      <c r="Q271" s="50"/>
      <c r="R271" s="51"/>
      <c r="AI271" s="106"/>
      <c r="AJ271" s="106"/>
      <c r="AS271" s="437"/>
    </row>
    <row r="272" ht="14.25" customHeight="1">
      <c r="Q272" s="50"/>
      <c r="R272" s="51"/>
      <c r="AI272" s="106"/>
      <c r="AJ272" s="106"/>
      <c r="AS272" s="437"/>
    </row>
    <row r="273" ht="14.25" customHeight="1">
      <c r="Q273" s="50"/>
      <c r="R273" s="51"/>
      <c r="AI273" s="106"/>
      <c r="AJ273" s="106"/>
      <c r="AS273" s="437"/>
    </row>
    <row r="274" ht="14.25" customHeight="1">
      <c r="Q274" s="50"/>
      <c r="R274" s="51"/>
      <c r="AI274" s="106"/>
      <c r="AJ274" s="106"/>
      <c r="AS274" s="437"/>
    </row>
    <row r="275" ht="14.25" customHeight="1">
      <c r="Q275" s="50"/>
      <c r="R275" s="51"/>
      <c r="AI275" s="106"/>
      <c r="AJ275" s="106"/>
      <c r="AS275" s="437"/>
    </row>
    <row r="276" ht="14.25" customHeight="1">
      <c r="Q276" s="50"/>
      <c r="R276" s="51"/>
      <c r="AI276" s="106"/>
      <c r="AJ276" s="106"/>
      <c r="AS276" s="437"/>
    </row>
    <row r="277" ht="14.25" customHeight="1">
      <c r="Q277" s="50"/>
      <c r="R277" s="51"/>
      <c r="AI277" s="106"/>
      <c r="AJ277" s="106"/>
      <c r="AS277" s="437"/>
    </row>
    <row r="278" ht="14.25" customHeight="1">
      <c r="Q278" s="50"/>
      <c r="R278" s="51"/>
      <c r="AI278" s="106"/>
      <c r="AJ278" s="106"/>
      <c r="AS278" s="437"/>
    </row>
    <row r="279" ht="14.25" customHeight="1">
      <c r="Q279" s="50"/>
      <c r="R279" s="51"/>
      <c r="AI279" s="106"/>
      <c r="AJ279" s="106"/>
      <c r="AS279" s="437"/>
    </row>
    <row r="280" ht="14.25" customHeight="1">
      <c r="Q280" s="50"/>
      <c r="R280" s="51"/>
      <c r="AI280" s="106"/>
      <c r="AJ280" s="106"/>
      <c r="AS280" s="437"/>
    </row>
    <row r="281" ht="14.25" customHeight="1">
      <c r="Q281" s="50"/>
      <c r="R281" s="51"/>
      <c r="AI281" s="106"/>
      <c r="AJ281" s="106"/>
      <c r="AS281" s="437"/>
    </row>
    <row r="282" ht="14.25" customHeight="1">
      <c r="Q282" s="50"/>
      <c r="R282" s="51"/>
      <c r="AI282" s="106"/>
      <c r="AJ282" s="106"/>
      <c r="AS282" s="437"/>
    </row>
    <row r="283" ht="14.25" customHeight="1">
      <c r="Q283" s="50"/>
      <c r="R283" s="51"/>
      <c r="AI283" s="106"/>
      <c r="AJ283" s="106"/>
      <c r="AS283" s="437"/>
    </row>
    <row r="284" ht="14.25" customHeight="1">
      <c r="Q284" s="50"/>
      <c r="R284" s="51"/>
      <c r="AI284" s="106"/>
      <c r="AJ284" s="106"/>
      <c r="AS284" s="437"/>
    </row>
    <row r="285" ht="14.25" customHeight="1">
      <c r="Q285" s="50"/>
      <c r="R285" s="51"/>
      <c r="AI285" s="106"/>
      <c r="AJ285" s="106"/>
      <c r="AS285" s="437"/>
    </row>
    <row r="286" ht="14.25" customHeight="1">
      <c r="Q286" s="50"/>
      <c r="R286" s="51"/>
      <c r="AI286" s="106"/>
      <c r="AJ286" s="106"/>
      <c r="AS286" s="437"/>
    </row>
    <row r="287" ht="14.25" customHeight="1">
      <c r="Q287" s="50"/>
      <c r="R287" s="51"/>
      <c r="AI287" s="106"/>
      <c r="AJ287" s="106"/>
      <c r="AS287" s="437"/>
    </row>
    <row r="288" ht="14.25" customHeight="1">
      <c r="Q288" s="50"/>
      <c r="R288" s="51"/>
      <c r="AI288" s="106"/>
      <c r="AJ288" s="106"/>
      <c r="AS288" s="437"/>
    </row>
    <row r="289" ht="14.25" customHeight="1">
      <c r="Q289" s="50"/>
      <c r="R289" s="51"/>
      <c r="AI289" s="106"/>
      <c r="AJ289" s="106"/>
      <c r="AS289" s="437"/>
    </row>
    <row r="290" ht="14.25" customHeight="1">
      <c r="Q290" s="50"/>
      <c r="R290" s="51"/>
      <c r="AI290" s="106"/>
      <c r="AJ290" s="106"/>
      <c r="AS290" s="437"/>
    </row>
    <row r="291" ht="14.25" customHeight="1">
      <c r="Q291" s="50"/>
      <c r="R291" s="51"/>
      <c r="AI291" s="106"/>
      <c r="AJ291" s="106"/>
      <c r="AS291" s="437"/>
    </row>
    <row r="292" ht="14.25" customHeight="1">
      <c r="Q292" s="50"/>
      <c r="R292" s="51"/>
      <c r="AI292" s="106"/>
      <c r="AJ292" s="106"/>
      <c r="AS292" s="437"/>
    </row>
    <row r="293" ht="14.25" customHeight="1">
      <c r="Q293" s="50"/>
      <c r="R293" s="51"/>
      <c r="AI293" s="106"/>
      <c r="AJ293" s="106"/>
      <c r="AS293" s="437"/>
    </row>
    <row r="294" ht="14.25" customHeight="1">
      <c r="Q294" s="50"/>
      <c r="R294" s="51"/>
      <c r="AI294" s="106"/>
      <c r="AJ294" s="106"/>
      <c r="AS294" s="437"/>
    </row>
    <row r="295" ht="14.25" customHeight="1">
      <c r="Q295" s="50"/>
      <c r="R295" s="51"/>
      <c r="AI295" s="106"/>
      <c r="AJ295" s="106"/>
      <c r="AS295" s="437"/>
    </row>
    <row r="296" ht="14.25" customHeight="1">
      <c r="Q296" s="50"/>
      <c r="R296" s="51"/>
      <c r="AI296" s="106"/>
      <c r="AJ296" s="106"/>
      <c r="AS296" s="437"/>
    </row>
    <row r="297" ht="14.25" customHeight="1">
      <c r="Q297" s="50"/>
      <c r="R297" s="51"/>
      <c r="AI297" s="106"/>
      <c r="AJ297" s="106"/>
      <c r="AS297" s="437"/>
    </row>
    <row r="298" ht="14.25" customHeight="1">
      <c r="Q298" s="50"/>
      <c r="R298" s="51"/>
      <c r="AI298" s="106"/>
      <c r="AJ298" s="106"/>
      <c r="AS298" s="437"/>
    </row>
    <row r="299" ht="14.25" customHeight="1">
      <c r="Q299" s="50"/>
      <c r="R299" s="51"/>
      <c r="AI299" s="106"/>
      <c r="AJ299" s="106"/>
      <c r="AS299" s="437"/>
    </row>
    <row r="300" ht="14.25" customHeight="1">
      <c r="Q300" s="50"/>
      <c r="R300" s="51"/>
      <c r="AI300" s="106"/>
      <c r="AJ300" s="106"/>
      <c r="AS300" s="437"/>
    </row>
    <row r="301" ht="14.25" customHeight="1">
      <c r="Q301" s="50"/>
      <c r="R301" s="51"/>
      <c r="AI301" s="106"/>
      <c r="AJ301" s="106"/>
      <c r="AS301" s="437"/>
    </row>
    <row r="302" ht="14.25" customHeight="1">
      <c r="Q302" s="50"/>
      <c r="R302" s="51"/>
      <c r="AI302" s="106"/>
      <c r="AJ302" s="106"/>
      <c r="AS302" s="437"/>
    </row>
    <row r="303" ht="14.25" customHeight="1">
      <c r="Q303" s="50"/>
      <c r="R303" s="51"/>
      <c r="AI303" s="106"/>
      <c r="AJ303" s="106"/>
      <c r="AS303" s="437"/>
    </row>
    <row r="304" ht="14.25" customHeight="1">
      <c r="Q304" s="50"/>
      <c r="R304" s="51"/>
      <c r="AI304" s="106"/>
      <c r="AJ304" s="106"/>
      <c r="AS304" s="437"/>
    </row>
    <row r="305" ht="14.25" customHeight="1">
      <c r="Q305" s="50"/>
      <c r="R305" s="51"/>
      <c r="AI305" s="106"/>
      <c r="AJ305" s="106"/>
      <c r="AS305" s="437"/>
    </row>
    <row r="306" ht="14.25" customHeight="1">
      <c r="Q306" s="50"/>
      <c r="R306" s="51"/>
      <c r="AI306" s="106"/>
      <c r="AJ306" s="106"/>
      <c r="AS306" s="437"/>
    </row>
    <row r="307" ht="14.25" customHeight="1">
      <c r="Q307" s="50"/>
      <c r="R307" s="51"/>
      <c r="AI307" s="106"/>
      <c r="AJ307" s="106"/>
      <c r="AS307" s="437"/>
    </row>
    <row r="308" ht="14.25" customHeight="1">
      <c r="Q308" s="50"/>
      <c r="R308" s="51"/>
      <c r="AI308" s="106"/>
      <c r="AJ308" s="106"/>
      <c r="AS308" s="437"/>
    </row>
    <row r="309" ht="14.25" customHeight="1">
      <c r="Q309" s="50"/>
      <c r="R309" s="51"/>
      <c r="AI309" s="106"/>
      <c r="AJ309" s="106"/>
      <c r="AS309" s="437"/>
    </row>
    <row r="310" ht="14.25" customHeight="1">
      <c r="Q310" s="50"/>
      <c r="R310" s="51"/>
      <c r="AI310" s="106"/>
      <c r="AJ310" s="106"/>
      <c r="AS310" s="437"/>
    </row>
    <row r="311" ht="14.25" customHeight="1">
      <c r="Q311" s="50"/>
      <c r="R311" s="51"/>
      <c r="AI311" s="106"/>
      <c r="AJ311" s="106"/>
      <c r="AS311" s="437"/>
    </row>
    <row r="312" ht="14.25" customHeight="1">
      <c r="Q312" s="50"/>
      <c r="R312" s="51"/>
      <c r="AI312" s="106"/>
      <c r="AJ312" s="106"/>
      <c r="AS312" s="437"/>
    </row>
    <row r="313" ht="14.25" customHeight="1">
      <c r="Q313" s="50"/>
      <c r="R313" s="51"/>
      <c r="AI313" s="106"/>
      <c r="AJ313" s="106"/>
      <c r="AS313" s="437"/>
    </row>
    <row r="314" ht="14.25" customHeight="1">
      <c r="Q314" s="50"/>
      <c r="R314" s="51"/>
      <c r="AI314" s="106"/>
      <c r="AJ314" s="106"/>
      <c r="AS314" s="437"/>
    </row>
    <row r="315" ht="14.25" customHeight="1">
      <c r="Q315" s="50"/>
      <c r="R315" s="51"/>
      <c r="AI315" s="106"/>
      <c r="AJ315" s="106"/>
      <c r="AS315" s="437"/>
    </row>
    <row r="316" ht="14.25" customHeight="1">
      <c r="Q316" s="50"/>
      <c r="R316" s="51"/>
      <c r="AI316" s="106"/>
      <c r="AJ316" s="106"/>
      <c r="AS316" s="437"/>
    </row>
    <row r="317" ht="14.25" customHeight="1">
      <c r="Q317" s="50"/>
      <c r="R317" s="51"/>
      <c r="AI317" s="106"/>
      <c r="AJ317" s="106"/>
      <c r="AS317" s="437"/>
    </row>
    <row r="318" ht="14.25" customHeight="1">
      <c r="Q318" s="50"/>
      <c r="R318" s="51"/>
      <c r="AI318" s="106"/>
      <c r="AJ318" s="106"/>
      <c r="AS318" s="437"/>
    </row>
    <row r="319" ht="14.25" customHeight="1">
      <c r="Q319" s="50"/>
      <c r="R319" s="51"/>
      <c r="AI319" s="106"/>
      <c r="AJ319" s="106"/>
      <c r="AS319" s="437"/>
    </row>
    <row r="320" ht="14.25" customHeight="1">
      <c r="Q320" s="50"/>
      <c r="R320" s="51"/>
      <c r="AI320" s="106"/>
      <c r="AJ320" s="106"/>
      <c r="AS320" s="437"/>
    </row>
    <row r="321" ht="14.25" customHeight="1">
      <c r="Q321" s="50"/>
      <c r="R321" s="51"/>
      <c r="AI321" s="106"/>
      <c r="AJ321" s="106"/>
      <c r="AS321" s="437"/>
    </row>
    <row r="322" ht="14.25" customHeight="1">
      <c r="Q322" s="50"/>
      <c r="R322" s="51"/>
      <c r="AI322" s="106"/>
      <c r="AJ322" s="106"/>
      <c r="AS322" s="437"/>
    </row>
    <row r="323" ht="14.25" customHeight="1">
      <c r="Q323" s="50"/>
      <c r="R323" s="51"/>
      <c r="AI323" s="106"/>
      <c r="AJ323" s="106"/>
      <c r="AS323" s="437"/>
    </row>
    <row r="324" ht="14.25" customHeight="1">
      <c r="Q324" s="50"/>
      <c r="R324" s="51"/>
      <c r="AI324" s="106"/>
      <c r="AJ324" s="106"/>
      <c r="AS324" s="437"/>
    </row>
    <row r="325" ht="14.25" customHeight="1">
      <c r="Q325" s="50"/>
      <c r="R325" s="51"/>
      <c r="AI325" s="106"/>
      <c r="AJ325" s="106"/>
      <c r="AS325" s="437"/>
    </row>
    <row r="326" ht="14.25" customHeight="1">
      <c r="Q326" s="50"/>
      <c r="R326" s="51"/>
      <c r="AI326" s="106"/>
      <c r="AJ326" s="106"/>
      <c r="AS326" s="437"/>
    </row>
    <row r="327" ht="14.25" customHeight="1">
      <c r="Q327" s="50"/>
      <c r="R327" s="51"/>
      <c r="AI327" s="106"/>
      <c r="AJ327" s="106"/>
      <c r="AS327" s="437"/>
    </row>
    <row r="328" ht="14.25" customHeight="1">
      <c r="Q328" s="50"/>
      <c r="R328" s="51"/>
      <c r="AI328" s="106"/>
      <c r="AJ328" s="106"/>
      <c r="AS328" s="437"/>
    </row>
    <row r="329" ht="14.25" customHeight="1">
      <c r="Q329" s="50"/>
      <c r="R329" s="51"/>
      <c r="AI329" s="106"/>
      <c r="AJ329" s="106"/>
      <c r="AS329" s="437"/>
    </row>
    <row r="330" ht="14.25" customHeight="1">
      <c r="Q330" s="50"/>
      <c r="R330" s="51"/>
      <c r="AI330" s="106"/>
      <c r="AJ330" s="106"/>
      <c r="AS330" s="437"/>
    </row>
    <row r="331" ht="14.25" customHeight="1">
      <c r="Q331" s="50"/>
      <c r="R331" s="51"/>
      <c r="AI331" s="106"/>
      <c r="AJ331" s="106"/>
      <c r="AS331" s="437"/>
    </row>
    <row r="332" ht="14.25" customHeight="1">
      <c r="Q332" s="50"/>
      <c r="R332" s="51"/>
      <c r="AI332" s="106"/>
      <c r="AJ332" s="106"/>
      <c r="AS332" s="437"/>
    </row>
    <row r="333" ht="14.25" customHeight="1">
      <c r="Q333" s="50"/>
      <c r="R333" s="51"/>
      <c r="AI333" s="106"/>
      <c r="AJ333" s="106"/>
      <c r="AS333" s="437"/>
    </row>
    <row r="334" ht="14.25" customHeight="1">
      <c r="Q334" s="50"/>
      <c r="R334" s="51"/>
      <c r="AI334" s="106"/>
      <c r="AJ334" s="106"/>
      <c r="AS334" s="437"/>
    </row>
    <row r="335" ht="14.25" customHeight="1">
      <c r="Q335" s="50"/>
      <c r="R335" s="51"/>
      <c r="AI335" s="106"/>
      <c r="AJ335" s="106"/>
      <c r="AS335" s="437"/>
    </row>
    <row r="336" ht="14.25" customHeight="1">
      <c r="Q336" s="50"/>
      <c r="R336" s="51"/>
      <c r="AI336" s="106"/>
      <c r="AJ336" s="106"/>
      <c r="AS336" s="437"/>
    </row>
    <row r="337" ht="14.25" customHeight="1">
      <c r="Q337" s="50"/>
      <c r="R337" s="51"/>
      <c r="AI337" s="106"/>
      <c r="AJ337" s="106"/>
      <c r="AS337" s="437"/>
    </row>
    <row r="338" ht="14.25" customHeight="1">
      <c r="Q338" s="50"/>
      <c r="R338" s="51"/>
      <c r="AI338" s="106"/>
      <c r="AJ338" s="106"/>
      <c r="AS338" s="437"/>
    </row>
    <row r="339" ht="14.25" customHeight="1">
      <c r="Q339" s="50"/>
      <c r="R339" s="51"/>
      <c r="AI339" s="106"/>
      <c r="AJ339" s="106"/>
      <c r="AS339" s="437"/>
    </row>
    <row r="340" ht="14.25" customHeight="1">
      <c r="Q340" s="50"/>
      <c r="R340" s="51"/>
      <c r="AI340" s="106"/>
      <c r="AJ340" s="106"/>
      <c r="AS340" s="437"/>
    </row>
    <row r="341" ht="14.25" customHeight="1">
      <c r="Q341" s="50"/>
      <c r="R341" s="51"/>
      <c r="AI341" s="106"/>
      <c r="AJ341" s="106"/>
      <c r="AS341" s="437"/>
    </row>
    <row r="342" ht="14.25" customHeight="1">
      <c r="Q342" s="50"/>
      <c r="R342" s="51"/>
      <c r="AI342" s="106"/>
      <c r="AJ342" s="106"/>
      <c r="AS342" s="437"/>
    </row>
    <row r="343" ht="14.25" customHeight="1">
      <c r="Q343" s="50"/>
      <c r="R343" s="51"/>
      <c r="AI343" s="106"/>
      <c r="AJ343" s="106"/>
      <c r="AS343" s="437"/>
    </row>
    <row r="344" ht="14.25" customHeight="1">
      <c r="Q344" s="50"/>
      <c r="R344" s="51"/>
      <c r="AI344" s="106"/>
      <c r="AJ344" s="106"/>
      <c r="AS344" s="437"/>
    </row>
    <row r="345" ht="14.25" customHeight="1">
      <c r="Q345" s="50"/>
      <c r="R345" s="51"/>
      <c r="AI345" s="106"/>
      <c r="AJ345" s="106"/>
      <c r="AS345" s="437"/>
    </row>
    <row r="346" ht="14.25" customHeight="1">
      <c r="Q346" s="50"/>
      <c r="R346" s="51"/>
      <c r="AI346" s="106"/>
      <c r="AJ346" s="106"/>
      <c r="AS346" s="437"/>
    </row>
    <row r="347" ht="14.25" customHeight="1">
      <c r="Q347" s="50"/>
      <c r="R347" s="51"/>
      <c r="AI347" s="106"/>
      <c r="AJ347" s="106"/>
      <c r="AS347" s="437"/>
    </row>
    <row r="348" ht="14.25" customHeight="1">
      <c r="Q348" s="50"/>
      <c r="R348" s="51"/>
      <c r="AI348" s="106"/>
      <c r="AJ348" s="106"/>
      <c r="AS348" s="437"/>
    </row>
    <row r="349" ht="14.25" customHeight="1">
      <c r="Q349" s="50"/>
      <c r="R349" s="51"/>
      <c r="AI349" s="106"/>
      <c r="AJ349" s="106"/>
      <c r="AS349" s="437"/>
    </row>
    <row r="350" ht="14.25" customHeight="1">
      <c r="Q350" s="50"/>
      <c r="R350" s="51"/>
      <c r="AI350" s="106"/>
      <c r="AJ350" s="106"/>
      <c r="AS350" s="437"/>
    </row>
    <row r="351" ht="14.25" customHeight="1">
      <c r="Q351" s="50"/>
      <c r="R351" s="51"/>
      <c r="AI351" s="106"/>
      <c r="AJ351" s="106"/>
      <c r="AS351" s="437"/>
    </row>
    <row r="352" ht="14.25" customHeight="1">
      <c r="Q352" s="50"/>
      <c r="R352" s="51"/>
      <c r="AI352" s="106"/>
      <c r="AJ352" s="106"/>
      <c r="AS352" s="437"/>
    </row>
    <row r="353" ht="14.25" customHeight="1">
      <c r="Q353" s="50"/>
      <c r="R353" s="51"/>
      <c r="AI353" s="106"/>
      <c r="AJ353" s="106"/>
      <c r="AS353" s="437"/>
    </row>
    <row r="354" ht="14.25" customHeight="1">
      <c r="Q354" s="50"/>
      <c r="R354" s="51"/>
      <c r="AI354" s="106"/>
      <c r="AJ354" s="106"/>
      <c r="AS354" s="437"/>
    </row>
    <row r="355" ht="14.25" customHeight="1">
      <c r="Q355" s="50"/>
      <c r="R355" s="51"/>
      <c r="AI355" s="106"/>
      <c r="AJ355" s="106"/>
      <c r="AS355" s="437"/>
    </row>
    <row r="356" ht="14.25" customHeight="1">
      <c r="Q356" s="50"/>
      <c r="R356" s="51"/>
      <c r="AI356" s="106"/>
      <c r="AJ356" s="106"/>
      <c r="AS356" s="437"/>
    </row>
    <row r="357" ht="14.25" customHeight="1">
      <c r="Q357" s="50"/>
      <c r="R357" s="51"/>
      <c r="AI357" s="106"/>
      <c r="AJ357" s="106"/>
      <c r="AS357" s="437"/>
    </row>
    <row r="358" ht="14.25" customHeight="1">
      <c r="Q358" s="50"/>
      <c r="R358" s="51"/>
      <c r="AI358" s="106"/>
      <c r="AJ358" s="106"/>
      <c r="AS358" s="437"/>
    </row>
    <row r="359" ht="14.25" customHeight="1">
      <c r="Q359" s="50"/>
      <c r="R359" s="51"/>
      <c r="AI359" s="106"/>
      <c r="AJ359" s="106"/>
      <c r="AS359" s="437"/>
    </row>
    <row r="360" ht="14.25" customHeight="1">
      <c r="Q360" s="50"/>
      <c r="R360" s="51"/>
      <c r="AI360" s="106"/>
      <c r="AJ360" s="106"/>
      <c r="AS360" s="437"/>
    </row>
    <row r="361" ht="14.25" customHeight="1">
      <c r="Q361" s="50"/>
      <c r="R361" s="51"/>
      <c r="AI361" s="106"/>
      <c r="AJ361" s="106"/>
      <c r="AS361" s="437"/>
    </row>
    <row r="362" ht="14.25" customHeight="1">
      <c r="Q362" s="50"/>
      <c r="R362" s="51"/>
      <c r="AI362" s="106"/>
      <c r="AJ362" s="106"/>
      <c r="AS362" s="437"/>
    </row>
    <row r="363" ht="14.25" customHeight="1">
      <c r="Q363" s="50"/>
      <c r="R363" s="51"/>
      <c r="AI363" s="106"/>
      <c r="AJ363" s="106"/>
      <c r="AS363" s="437"/>
    </row>
    <row r="364" ht="14.25" customHeight="1">
      <c r="Q364" s="50"/>
      <c r="R364" s="51"/>
      <c r="AI364" s="106"/>
      <c r="AJ364" s="106"/>
      <c r="AS364" s="437"/>
    </row>
    <row r="365" ht="14.25" customHeight="1">
      <c r="Q365" s="50"/>
      <c r="R365" s="51"/>
      <c r="AI365" s="106"/>
      <c r="AJ365" s="106"/>
      <c r="AS365" s="437"/>
    </row>
    <row r="366" ht="14.25" customHeight="1">
      <c r="Q366" s="50"/>
      <c r="R366" s="51"/>
      <c r="AI366" s="106"/>
      <c r="AJ366" s="106"/>
      <c r="AS366" s="437"/>
    </row>
    <row r="367" ht="14.25" customHeight="1">
      <c r="Q367" s="50"/>
      <c r="R367" s="51"/>
      <c r="AI367" s="106"/>
      <c r="AJ367" s="106"/>
      <c r="AS367" s="437"/>
    </row>
    <row r="368" ht="14.25" customHeight="1">
      <c r="Q368" s="50"/>
      <c r="R368" s="51"/>
      <c r="AI368" s="106"/>
      <c r="AJ368" s="106"/>
      <c r="AS368" s="437"/>
    </row>
    <row r="369" ht="14.25" customHeight="1">
      <c r="Q369" s="50"/>
      <c r="R369" s="51"/>
      <c r="AI369" s="106"/>
      <c r="AJ369" s="106"/>
      <c r="AS369" s="437"/>
    </row>
    <row r="370" ht="14.25" customHeight="1">
      <c r="Q370" s="50"/>
      <c r="R370" s="51"/>
      <c r="AI370" s="106"/>
      <c r="AJ370" s="106"/>
      <c r="AS370" s="437"/>
    </row>
    <row r="371" ht="14.25" customHeight="1">
      <c r="Q371" s="50"/>
      <c r="R371" s="51"/>
      <c r="AI371" s="106"/>
      <c r="AJ371" s="106"/>
      <c r="AS371" s="437"/>
    </row>
    <row r="372" ht="14.25" customHeight="1">
      <c r="Q372" s="50"/>
      <c r="R372" s="51"/>
      <c r="AI372" s="106"/>
      <c r="AJ372" s="106"/>
      <c r="AS372" s="437"/>
    </row>
    <row r="373" ht="14.25" customHeight="1">
      <c r="Q373" s="50"/>
      <c r="R373" s="51"/>
      <c r="AI373" s="106"/>
      <c r="AJ373" s="106"/>
      <c r="AS373" s="437"/>
    </row>
    <row r="374" ht="14.25" customHeight="1">
      <c r="Q374" s="50"/>
      <c r="R374" s="51"/>
      <c r="AI374" s="106"/>
      <c r="AJ374" s="106"/>
      <c r="AS374" s="437"/>
    </row>
    <row r="375" ht="14.25" customHeight="1">
      <c r="Q375" s="50"/>
      <c r="R375" s="51"/>
      <c r="AI375" s="106"/>
      <c r="AJ375" s="106"/>
      <c r="AS375" s="437"/>
    </row>
    <row r="376" ht="14.25" customHeight="1">
      <c r="Q376" s="50"/>
      <c r="R376" s="51"/>
      <c r="AI376" s="106"/>
      <c r="AJ376" s="106"/>
      <c r="AS376" s="437"/>
    </row>
    <row r="377" ht="14.25" customHeight="1">
      <c r="Q377" s="50"/>
      <c r="R377" s="51"/>
      <c r="AI377" s="106"/>
      <c r="AJ377" s="106"/>
      <c r="AS377" s="437"/>
    </row>
    <row r="378" ht="14.25" customHeight="1">
      <c r="Q378" s="50"/>
      <c r="R378" s="51"/>
      <c r="AI378" s="106"/>
      <c r="AJ378" s="106"/>
      <c r="AS378" s="437"/>
    </row>
    <row r="379" ht="14.25" customHeight="1">
      <c r="Q379" s="50"/>
      <c r="R379" s="51"/>
      <c r="AI379" s="106"/>
      <c r="AJ379" s="106"/>
      <c r="AS379" s="437"/>
    </row>
    <row r="380" ht="14.25" customHeight="1">
      <c r="Q380" s="50"/>
      <c r="R380" s="51"/>
      <c r="AI380" s="106"/>
      <c r="AJ380" s="106"/>
      <c r="AS380" s="437"/>
    </row>
    <row r="381" ht="14.25" customHeight="1">
      <c r="Q381" s="50"/>
      <c r="R381" s="51"/>
      <c r="AI381" s="106"/>
      <c r="AJ381" s="106"/>
      <c r="AS381" s="437"/>
    </row>
    <row r="382" ht="14.25" customHeight="1">
      <c r="Q382" s="50"/>
      <c r="R382" s="51"/>
      <c r="AI382" s="106"/>
      <c r="AJ382" s="106"/>
      <c r="AS382" s="437"/>
    </row>
    <row r="383" ht="14.25" customHeight="1">
      <c r="Q383" s="50"/>
      <c r="R383" s="51"/>
      <c r="AI383" s="106"/>
      <c r="AJ383" s="106"/>
      <c r="AS383" s="437"/>
    </row>
    <row r="384" ht="14.25" customHeight="1">
      <c r="Q384" s="50"/>
      <c r="R384" s="51"/>
      <c r="AI384" s="106"/>
      <c r="AJ384" s="106"/>
      <c r="AS384" s="437"/>
    </row>
    <row r="385" ht="14.25" customHeight="1">
      <c r="Q385" s="50"/>
      <c r="R385" s="51"/>
      <c r="AI385" s="106"/>
      <c r="AJ385" s="106"/>
      <c r="AS385" s="437"/>
    </row>
    <row r="386" ht="14.25" customHeight="1">
      <c r="Q386" s="50"/>
      <c r="R386" s="51"/>
      <c r="AI386" s="106"/>
      <c r="AJ386" s="106"/>
      <c r="AS386" s="437"/>
    </row>
    <row r="387" ht="14.25" customHeight="1">
      <c r="Q387" s="50"/>
      <c r="R387" s="51"/>
      <c r="AI387" s="106"/>
      <c r="AJ387" s="106"/>
      <c r="AS387" s="437"/>
    </row>
    <row r="388" ht="14.25" customHeight="1">
      <c r="Q388" s="50"/>
      <c r="R388" s="51"/>
      <c r="AI388" s="106"/>
      <c r="AJ388" s="106"/>
      <c r="AS388" s="437"/>
    </row>
    <row r="389" ht="14.25" customHeight="1">
      <c r="Q389" s="50"/>
      <c r="R389" s="51"/>
      <c r="AI389" s="106"/>
      <c r="AJ389" s="106"/>
      <c r="AS389" s="437"/>
    </row>
    <row r="390" ht="14.25" customHeight="1">
      <c r="Q390" s="50"/>
      <c r="R390" s="51"/>
      <c r="AI390" s="106"/>
      <c r="AJ390" s="106"/>
      <c r="AS390" s="437"/>
    </row>
    <row r="391" ht="14.25" customHeight="1">
      <c r="Q391" s="50"/>
      <c r="R391" s="51"/>
      <c r="AI391" s="106"/>
      <c r="AJ391" s="106"/>
      <c r="AS391" s="437"/>
    </row>
    <row r="392" ht="14.25" customHeight="1">
      <c r="Q392" s="50"/>
      <c r="R392" s="51"/>
      <c r="AI392" s="106"/>
      <c r="AJ392" s="106"/>
      <c r="AS392" s="437"/>
    </row>
    <row r="393" ht="14.25" customHeight="1">
      <c r="Q393" s="50"/>
      <c r="R393" s="51"/>
      <c r="AI393" s="106"/>
      <c r="AJ393" s="106"/>
      <c r="AS393" s="437"/>
    </row>
    <row r="394" ht="14.25" customHeight="1">
      <c r="Q394" s="50"/>
      <c r="R394" s="51"/>
      <c r="AI394" s="106"/>
      <c r="AJ394" s="106"/>
      <c r="AS394" s="437"/>
    </row>
    <row r="395" ht="14.25" customHeight="1">
      <c r="Q395" s="50"/>
      <c r="R395" s="51"/>
      <c r="AI395" s="106"/>
      <c r="AJ395" s="106"/>
      <c r="AS395" s="437"/>
    </row>
    <row r="396" ht="14.25" customHeight="1">
      <c r="Q396" s="50"/>
      <c r="R396" s="51"/>
      <c r="AI396" s="106"/>
      <c r="AJ396" s="106"/>
      <c r="AS396" s="437"/>
    </row>
    <row r="397" ht="14.25" customHeight="1">
      <c r="Q397" s="50"/>
      <c r="R397" s="51"/>
      <c r="AI397" s="106"/>
      <c r="AJ397" s="106"/>
      <c r="AS397" s="437"/>
    </row>
    <row r="398" ht="14.25" customHeight="1">
      <c r="Q398" s="50"/>
      <c r="R398" s="51"/>
      <c r="AI398" s="106"/>
      <c r="AJ398" s="106"/>
      <c r="AS398" s="437"/>
    </row>
    <row r="399" ht="14.25" customHeight="1">
      <c r="Q399" s="50"/>
      <c r="R399" s="51"/>
      <c r="AI399" s="106"/>
      <c r="AJ399" s="106"/>
      <c r="AS399" s="437"/>
    </row>
    <row r="400" ht="14.25" customHeight="1">
      <c r="Q400" s="50"/>
      <c r="R400" s="51"/>
      <c r="AI400" s="106"/>
      <c r="AJ400" s="106"/>
      <c r="AS400" s="437"/>
    </row>
    <row r="401" ht="14.25" customHeight="1">
      <c r="Q401" s="50"/>
      <c r="R401" s="51"/>
      <c r="AI401" s="106"/>
      <c r="AJ401" s="106"/>
      <c r="AS401" s="437"/>
    </row>
    <row r="402" ht="14.25" customHeight="1">
      <c r="Q402" s="50"/>
      <c r="R402" s="51"/>
      <c r="AI402" s="106"/>
      <c r="AJ402" s="106"/>
      <c r="AS402" s="437"/>
    </row>
    <row r="403" ht="14.25" customHeight="1">
      <c r="Q403" s="50"/>
      <c r="R403" s="51"/>
      <c r="AI403" s="106"/>
      <c r="AJ403" s="106"/>
      <c r="AS403" s="437"/>
    </row>
    <row r="404" ht="14.25" customHeight="1">
      <c r="Q404" s="50"/>
      <c r="R404" s="51"/>
      <c r="AI404" s="106"/>
      <c r="AJ404" s="106"/>
      <c r="AS404" s="437"/>
    </row>
    <row r="405" ht="14.25" customHeight="1">
      <c r="Q405" s="50"/>
      <c r="R405" s="51"/>
      <c r="AI405" s="106"/>
      <c r="AJ405" s="106"/>
      <c r="AS405" s="437"/>
    </row>
    <row r="406" ht="14.25" customHeight="1">
      <c r="Q406" s="50"/>
      <c r="R406" s="51"/>
      <c r="AI406" s="106"/>
      <c r="AJ406" s="106"/>
      <c r="AS406" s="437"/>
    </row>
    <row r="407" ht="14.25" customHeight="1">
      <c r="Q407" s="50"/>
      <c r="R407" s="51"/>
      <c r="AI407" s="106"/>
      <c r="AJ407" s="106"/>
      <c r="AS407" s="437"/>
    </row>
    <row r="408" ht="14.25" customHeight="1">
      <c r="Q408" s="50"/>
      <c r="R408" s="51"/>
      <c r="AI408" s="106"/>
      <c r="AJ408" s="106"/>
      <c r="AS408" s="437"/>
    </row>
    <row r="409" ht="14.25" customHeight="1">
      <c r="Q409" s="50"/>
      <c r="R409" s="51"/>
      <c r="AI409" s="106"/>
      <c r="AJ409" s="106"/>
      <c r="AS409" s="437"/>
    </row>
    <row r="410" ht="14.25" customHeight="1">
      <c r="Q410" s="50"/>
      <c r="R410" s="51"/>
      <c r="AI410" s="106"/>
      <c r="AJ410" s="106"/>
      <c r="AS410" s="437"/>
    </row>
    <row r="411" ht="14.25" customHeight="1">
      <c r="Q411" s="50"/>
      <c r="R411" s="51"/>
      <c r="AI411" s="106"/>
      <c r="AJ411" s="106"/>
      <c r="AS411" s="437"/>
    </row>
    <row r="412" ht="14.25" customHeight="1">
      <c r="Q412" s="50"/>
      <c r="R412" s="51"/>
      <c r="AI412" s="106"/>
      <c r="AJ412" s="106"/>
      <c r="AS412" s="437"/>
    </row>
    <row r="413" ht="14.25" customHeight="1">
      <c r="Q413" s="50"/>
      <c r="R413" s="51"/>
      <c r="AI413" s="106"/>
      <c r="AJ413" s="106"/>
      <c r="AS413" s="437"/>
    </row>
    <row r="414" ht="14.25" customHeight="1">
      <c r="Q414" s="50"/>
      <c r="R414" s="51"/>
      <c r="AI414" s="106"/>
      <c r="AJ414" s="106"/>
      <c r="AS414" s="437"/>
    </row>
    <row r="415" ht="14.25" customHeight="1">
      <c r="Q415" s="50"/>
      <c r="R415" s="51"/>
      <c r="AI415" s="106"/>
      <c r="AJ415" s="106"/>
      <c r="AS415" s="437"/>
    </row>
    <row r="416" ht="14.25" customHeight="1">
      <c r="Q416" s="50"/>
      <c r="R416" s="51"/>
      <c r="AI416" s="106"/>
      <c r="AJ416" s="106"/>
      <c r="AS416" s="437"/>
    </row>
    <row r="417" ht="14.25" customHeight="1">
      <c r="Q417" s="50"/>
      <c r="R417" s="51"/>
      <c r="AI417" s="106"/>
      <c r="AJ417" s="106"/>
      <c r="AS417" s="437"/>
    </row>
    <row r="418" ht="14.25" customHeight="1">
      <c r="Q418" s="50"/>
      <c r="R418" s="51"/>
      <c r="AI418" s="106"/>
      <c r="AJ418" s="106"/>
      <c r="AS418" s="437"/>
    </row>
    <row r="419" ht="14.25" customHeight="1">
      <c r="Q419" s="50"/>
      <c r="R419" s="51"/>
      <c r="AI419" s="106"/>
      <c r="AJ419" s="106"/>
      <c r="AS419" s="437"/>
    </row>
    <row r="420" ht="14.25" customHeight="1">
      <c r="Q420" s="50"/>
      <c r="R420" s="51"/>
      <c r="AI420" s="106"/>
      <c r="AJ420" s="106"/>
      <c r="AS420" s="437"/>
    </row>
    <row r="421" ht="14.25" customHeight="1">
      <c r="Q421" s="50"/>
      <c r="R421" s="51"/>
      <c r="AI421" s="106"/>
      <c r="AJ421" s="106"/>
      <c r="AS421" s="437"/>
    </row>
    <row r="422" ht="14.25" customHeight="1">
      <c r="Q422" s="50"/>
      <c r="R422" s="51"/>
      <c r="AI422" s="106"/>
      <c r="AJ422" s="106"/>
      <c r="AS422" s="437"/>
    </row>
    <row r="423" ht="14.25" customHeight="1">
      <c r="Q423" s="50"/>
      <c r="R423" s="51"/>
      <c r="AI423" s="106"/>
      <c r="AJ423" s="106"/>
      <c r="AS423" s="437"/>
    </row>
    <row r="424" ht="14.25" customHeight="1">
      <c r="Q424" s="50"/>
      <c r="R424" s="51"/>
      <c r="AI424" s="106"/>
      <c r="AJ424" s="106"/>
      <c r="AS424" s="437"/>
    </row>
    <row r="425" ht="14.25" customHeight="1">
      <c r="Q425" s="50"/>
      <c r="R425" s="51"/>
      <c r="AI425" s="106"/>
      <c r="AJ425" s="106"/>
      <c r="AS425" s="437"/>
    </row>
    <row r="426" ht="14.25" customHeight="1">
      <c r="Q426" s="50"/>
      <c r="R426" s="51"/>
      <c r="AI426" s="106"/>
      <c r="AJ426" s="106"/>
      <c r="AS426" s="437"/>
    </row>
    <row r="427" ht="14.25" customHeight="1">
      <c r="Q427" s="50"/>
      <c r="R427" s="51"/>
      <c r="AI427" s="106"/>
      <c r="AJ427" s="106"/>
      <c r="AS427" s="437"/>
    </row>
    <row r="428" ht="14.25" customHeight="1">
      <c r="Q428" s="50"/>
      <c r="R428" s="51"/>
      <c r="AI428" s="106"/>
      <c r="AJ428" s="106"/>
      <c r="AS428" s="437"/>
    </row>
    <row r="429" ht="14.25" customHeight="1">
      <c r="Q429" s="50"/>
      <c r="R429" s="51"/>
      <c r="AI429" s="106"/>
      <c r="AJ429" s="106"/>
      <c r="AS429" s="437"/>
    </row>
    <row r="430" ht="14.25" customHeight="1">
      <c r="Q430" s="50"/>
      <c r="R430" s="51"/>
      <c r="AI430" s="106"/>
      <c r="AJ430" s="106"/>
      <c r="AS430" s="437"/>
    </row>
    <row r="431" ht="14.25" customHeight="1">
      <c r="Q431" s="50"/>
      <c r="R431" s="51"/>
      <c r="AI431" s="106"/>
      <c r="AJ431" s="106"/>
      <c r="AS431" s="437"/>
    </row>
    <row r="432" ht="14.25" customHeight="1">
      <c r="Q432" s="50"/>
      <c r="R432" s="51"/>
      <c r="AI432" s="106"/>
      <c r="AJ432" s="106"/>
      <c r="AS432" s="437"/>
    </row>
    <row r="433" ht="14.25" customHeight="1">
      <c r="Q433" s="50"/>
      <c r="R433" s="51"/>
      <c r="AI433" s="106"/>
      <c r="AJ433" s="106"/>
      <c r="AS433" s="437"/>
    </row>
    <row r="434" ht="14.25" customHeight="1">
      <c r="Q434" s="50"/>
      <c r="R434" s="51"/>
      <c r="AI434" s="106"/>
      <c r="AJ434" s="106"/>
      <c r="AS434" s="437"/>
    </row>
    <row r="435" ht="14.25" customHeight="1">
      <c r="Q435" s="50"/>
      <c r="R435" s="51"/>
      <c r="AI435" s="106"/>
      <c r="AJ435" s="106"/>
      <c r="AS435" s="437"/>
    </row>
    <row r="436" ht="14.25" customHeight="1">
      <c r="Q436" s="50"/>
      <c r="R436" s="51"/>
      <c r="AI436" s="106"/>
      <c r="AJ436" s="106"/>
      <c r="AS436" s="437"/>
    </row>
    <row r="437" ht="14.25" customHeight="1">
      <c r="Q437" s="50"/>
      <c r="R437" s="51"/>
      <c r="AI437" s="106"/>
      <c r="AJ437" s="106"/>
      <c r="AS437" s="437"/>
    </row>
    <row r="438" ht="14.25" customHeight="1">
      <c r="Q438" s="50"/>
      <c r="R438" s="51"/>
      <c r="AI438" s="106"/>
      <c r="AJ438" s="106"/>
      <c r="AS438" s="437"/>
    </row>
    <row r="439" ht="14.25" customHeight="1">
      <c r="Q439" s="50"/>
      <c r="R439" s="51"/>
      <c r="AI439" s="106"/>
      <c r="AJ439" s="106"/>
      <c r="AS439" s="437"/>
    </row>
    <row r="440" ht="14.25" customHeight="1">
      <c r="Q440" s="50"/>
      <c r="R440" s="51"/>
      <c r="AI440" s="106"/>
      <c r="AJ440" s="106"/>
      <c r="AS440" s="437"/>
    </row>
    <row r="441" ht="14.25" customHeight="1">
      <c r="Q441" s="50"/>
      <c r="R441" s="51"/>
      <c r="AI441" s="106"/>
      <c r="AJ441" s="106"/>
      <c r="AS441" s="437"/>
    </row>
    <row r="442" ht="14.25" customHeight="1">
      <c r="Q442" s="50"/>
      <c r="R442" s="51"/>
      <c r="AI442" s="106"/>
      <c r="AJ442" s="106"/>
      <c r="AS442" s="437"/>
    </row>
    <row r="443" ht="14.25" customHeight="1">
      <c r="Q443" s="50"/>
      <c r="R443" s="51"/>
      <c r="AI443" s="106"/>
      <c r="AJ443" s="106"/>
      <c r="AS443" s="437"/>
    </row>
    <row r="444" ht="14.25" customHeight="1">
      <c r="Q444" s="50"/>
      <c r="R444" s="51"/>
      <c r="AI444" s="106"/>
      <c r="AJ444" s="106"/>
      <c r="AS444" s="437"/>
    </row>
    <row r="445" ht="14.25" customHeight="1">
      <c r="Q445" s="50"/>
      <c r="R445" s="51"/>
      <c r="AI445" s="106"/>
      <c r="AJ445" s="106"/>
      <c r="AS445" s="437"/>
    </row>
    <row r="446" ht="14.25" customHeight="1">
      <c r="Q446" s="50"/>
      <c r="R446" s="51"/>
      <c r="AI446" s="106"/>
      <c r="AJ446" s="106"/>
      <c r="AS446" s="437"/>
    </row>
    <row r="447" ht="14.25" customHeight="1">
      <c r="Q447" s="50"/>
      <c r="R447" s="51"/>
      <c r="AI447" s="106"/>
      <c r="AJ447" s="106"/>
      <c r="AS447" s="437"/>
    </row>
    <row r="448" ht="14.25" customHeight="1">
      <c r="Q448" s="50"/>
      <c r="R448" s="51"/>
      <c r="AI448" s="106"/>
      <c r="AJ448" s="106"/>
      <c r="AS448" s="437"/>
    </row>
    <row r="449" ht="14.25" customHeight="1">
      <c r="Q449" s="50"/>
      <c r="R449" s="51"/>
      <c r="AI449" s="106"/>
      <c r="AJ449" s="106"/>
      <c r="AS449" s="437"/>
    </row>
    <row r="450" ht="14.25" customHeight="1">
      <c r="Q450" s="50"/>
      <c r="R450" s="51"/>
      <c r="AI450" s="106"/>
      <c r="AJ450" s="106"/>
      <c r="AS450" s="437"/>
    </row>
    <row r="451" ht="14.25" customHeight="1">
      <c r="Q451" s="50"/>
      <c r="R451" s="51"/>
      <c r="AI451" s="106"/>
      <c r="AJ451" s="106"/>
      <c r="AS451" s="437"/>
    </row>
    <row r="452" ht="14.25" customHeight="1">
      <c r="Q452" s="50"/>
      <c r="R452" s="51"/>
      <c r="AI452" s="106"/>
      <c r="AJ452" s="106"/>
      <c r="AS452" s="437"/>
    </row>
    <row r="453" ht="14.25" customHeight="1">
      <c r="Q453" s="50"/>
      <c r="R453" s="51"/>
      <c r="AI453" s="106"/>
      <c r="AJ453" s="106"/>
      <c r="AS453" s="437"/>
    </row>
    <row r="454" ht="14.25" customHeight="1">
      <c r="Q454" s="50"/>
      <c r="R454" s="51"/>
      <c r="AI454" s="106"/>
      <c r="AJ454" s="106"/>
      <c r="AS454" s="437"/>
    </row>
    <row r="455" ht="14.25" customHeight="1">
      <c r="Q455" s="50"/>
      <c r="R455" s="51"/>
      <c r="AI455" s="106"/>
      <c r="AJ455" s="106"/>
      <c r="AS455" s="437"/>
    </row>
    <row r="456" ht="14.25" customHeight="1">
      <c r="Q456" s="50"/>
      <c r="R456" s="51"/>
      <c r="AI456" s="106"/>
      <c r="AJ456" s="106"/>
      <c r="AS456" s="437"/>
    </row>
    <row r="457" ht="14.25" customHeight="1">
      <c r="Q457" s="50"/>
      <c r="R457" s="51"/>
      <c r="AI457" s="106"/>
      <c r="AJ457" s="106"/>
      <c r="AS457" s="437"/>
    </row>
    <row r="458" ht="14.25" customHeight="1">
      <c r="Q458" s="50"/>
      <c r="R458" s="51"/>
      <c r="AI458" s="106"/>
      <c r="AJ458" s="106"/>
      <c r="AS458" s="437"/>
    </row>
    <row r="459" ht="14.25" customHeight="1">
      <c r="Q459" s="50"/>
      <c r="R459" s="51"/>
      <c r="AI459" s="106"/>
      <c r="AJ459" s="106"/>
      <c r="AS459" s="437"/>
    </row>
    <row r="460" ht="14.25" customHeight="1">
      <c r="Q460" s="50"/>
      <c r="R460" s="51"/>
      <c r="AI460" s="106"/>
      <c r="AJ460" s="106"/>
      <c r="AS460" s="437"/>
    </row>
    <row r="461" ht="14.25" customHeight="1">
      <c r="Q461" s="50"/>
      <c r="R461" s="51"/>
      <c r="AI461" s="106"/>
      <c r="AJ461" s="106"/>
      <c r="AS461" s="437"/>
    </row>
    <row r="462" ht="14.25" customHeight="1">
      <c r="Q462" s="50"/>
      <c r="R462" s="51"/>
      <c r="AI462" s="106"/>
      <c r="AJ462" s="106"/>
      <c r="AS462" s="437"/>
    </row>
    <row r="463" ht="14.25" customHeight="1">
      <c r="Q463" s="50"/>
      <c r="R463" s="51"/>
      <c r="AI463" s="106"/>
      <c r="AJ463" s="106"/>
      <c r="AS463" s="437"/>
    </row>
    <row r="464" ht="14.25" customHeight="1">
      <c r="Q464" s="50"/>
      <c r="R464" s="51"/>
      <c r="AI464" s="106"/>
      <c r="AJ464" s="106"/>
      <c r="AS464" s="437"/>
    </row>
    <row r="465" ht="14.25" customHeight="1">
      <c r="Q465" s="50"/>
      <c r="R465" s="51"/>
      <c r="AI465" s="106"/>
      <c r="AJ465" s="106"/>
      <c r="AS465" s="437"/>
    </row>
    <row r="466" ht="14.25" customHeight="1">
      <c r="Q466" s="50"/>
      <c r="R466" s="51"/>
      <c r="AI466" s="106"/>
      <c r="AJ466" s="106"/>
      <c r="AS466" s="437"/>
    </row>
    <row r="467" ht="14.25" customHeight="1">
      <c r="Q467" s="50"/>
      <c r="R467" s="51"/>
      <c r="AI467" s="106"/>
      <c r="AJ467" s="106"/>
      <c r="AS467" s="437"/>
    </row>
    <row r="468" ht="14.25" customHeight="1">
      <c r="Q468" s="50"/>
      <c r="R468" s="51"/>
      <c r="AI468" s="106"/>
      <c r="AJ468" s="106"/>
      <c r="AS468" s="437"/>
    </row>
    <row r="469" ht="14.25" customHeight="1">
      <c r="Q469" s="50"/>
      <c r="R469" s="51"/>
      <c r="AI469" s="106"/>
      <c r="AJ469" s="106"/>
      <c r="AS469" s="437"/>
    </row>
    <row r="470" ht="14.25" customHeight="1">
      <c r="Q470" s="50"/>
      <c r="R470" s="51"/>
      <c r="AI470" s="106"/>
      <c r="AJ470" s="106"/>
      <c r="AS470" s="437"/>
    </row>
    <row r="471" ht="14.25" customHeight="1">
      <c r="Q471" s="50"/>
      <c r="R471" s="51"/>
      <c r="AI471" s="106"/>
      <c r="AJ471" s="106"/>
      <c r="AS471" s="437"/>
    </row>
    <row r="472" ht="14.25" customHeight="1">
      <c r="Q472" s="50"/>
      <c r="R472" s="51"/>
      <c r="AI472" s="106"/>
      <c r="AJ472" s="106"/>
      <c r="AS472" s="437"/>
    </row>
    <row r="473" ht="14.25" customHeight="1">
      <c r="Q473" s="50"/>
      <c r="R473" s="51"/>
      <c r="AI473" s="106"/>
      <c r="AJ473" s="106"/>
      <c r="AS473" s="437"/>
    </row>
    <row r="474" ht="14.25" customHeight="1">
      <c r="Q474" s="50"/>
      <c r="R474" s="51"/>
      <c r="AI474" s="106"/>
      <c r="AJ474" s="106"/>
      <c r="AS474" s="437"/>
    </row>
    <row r="475" ht="14.25" customHeight="1">
      <c r="Q475" s="50"/>
      <c r="R475" s="51"/>
      <c r="AI475" s="106"/>
      <c r="AJ475" s="106"/>
      <c r="AS475" s="437"/>
    </row>
    <row r="476" ht="14.25" customHeight="1">
      <c r="Q476" s="50"/>
      <c r="R476" s="51"/>
      <c r="AI476" s="106"/>
      <c r="AJ476" s="106"/>
      <c r="AS476" s="437"/>
    </row>
    <row r="477" ht="14.25" customHeight="1">
      <c r="Q477" s="50"/>
      <c r="R477" s="51"/>
      <c r="AI477" s="106"/>
      <c r="AJ477" s="106"/>
      <c r="AS477" s="437"/>
    </row>
    <row r="478" ht="14.25" customHeight="1">
      <c r="Q478" s="50"/>
      <c r="R478" s="51"/>
      <c r="AI478" s="106"/>
      <c r="AJ478" s="106"/>
      <c r="AS478" s="437"/>
    </row>
    <row r="479" ht="14.25" customHeight="1">
      <c r="Q479" s="50"/>
      <c r="R479" s="51"/>
      <c r="AI479" s="106"/>
      <c r="AJ479" s="106"/>
      <c r="AS479" s="437"/>
    </row>
    <row r="480" ht="14.25" customHeight="1">
      <c r="Q480" s="50"/>
      <c r="R480" s="51"/>
      <c r="AI480" s="106"/>
      <c r="AJ480" s="106"/>
      <c r="AS480" s="437"/>
    </row>
    <row r="481" ht="14.25" customHeight="1">
      <c r="Q481" s="50"/>
      <c r="R481" s="51"/>
      <c r="AI481" s="106"/>
      <c r="AJ481" s="106"/>
      <c r="AS481" s="437"/>
    </row>
    <row r="482" ht="14.25" customHeight="1">
      <c r="Q482" s="50"/>
      <c r="R482" s="51"/>
      <c r="AI482" s="106"/>
      <c r="AJ482" s="106"/>
      <c r="AS482" s="437"/>
    </row>
    <row r="483" ht="14.25" customHeight="1">
      <c r="Q483" s="50"/>
      <c r="R483" s="51"/>
      <c r="AI483" s="106"/>
      <c r="AJ483" s="106"/>
      <c r="AS483" s="437"/>
    </row>
    <row r="484" ht="14.25" customHeight="1">
      <c r="Q484" s="50"/>
      <c r="R484" s="51"/>
      <c r="AI484" s="106"/>
      <c r="AJ484" s="106"/>
      <c r="AS484" s="437"/>
    </row>
    <row r="485" ht="14.25" customHeight="1">
      <c r="Q485" s="50"/>
      <c r="R485" s="51"/>
      <c r="AI485" s="106"/>
      <c r="AJ485" s="106"/>
      <c r="AS485" s="437"/>
    </row>
    <row r="486" ht="14.25" customHeight="1">
      <c r="Q486" s="50"/>
      <c r="R486" s="51"/>
      <c r="AI486" s="106"/>
      <c r="AJ486" s="106"/>
      <c r="AS486" s="437"/>
    </row>
    <row r="487" ht="14.25" customHeight="1">
      <c r="Q487" s="50"/>
      <c r="R487" s="51"/>
      <c r="AI487" s="106"/>
      <c r="AJ487" s="106"/>
      <c r="AS487" s="437"/>
    </row>
    <row r="488" ht="14.25" customHeight="1">
      <c r="Q488" s="50"/>
      <c r="R488" s="51"/>
      <c r="AI488" s="106"/>
      <c r="AJ488" s="106"/>
      <c r="AS488" s="437"/>
    </row>
    <row r="489" ht="14.25" customHeight="1">
      <c r="Q489" s="50"/>
      <c r="R489" s="51"/>
      <c r="AI489" s="106"/>
      <c r="AJ489" s="106"/>
      <c r="AS489" s="437"/>
    </row>
    <row r="490" ht="14.25" customHeight="1">
      <c r="Q490" s="50"/>
      <c r="R490" s="51"/>
      <c r="AI490" s="106"/>
      <c r="AJ490" s="106"/>
      <c r="AS490" s="437"/>
    </row>
    <row r="491" ht="14.25" customHeight="1">
      <c r="Q491" s="50"/>
      <c r="R491" s="51"/>
      <c r="AI491" s="106"/>
      <c r="AJ491" s="106"/>
      <c r="AS491" s="437"/>
    </row>
    <row r="492" ht="14.25" customHeight="1">
      <c r="Q492" s="50"/>
      <c r="R492" s="51"/>
      <c r="AI492" s="106"/>
      <c r="AJ492" s="106"/>
      <c r="AS492" s="437"/>
    </row>
    <row r="493" ht="14.25" customHeight="1">
      <c r="Q493" s="50"/>
      <c r="R493" s="51"/>
      <c r="AI493" s="106"/>
      <c r="AJ493" s="106"/>
      <c r="AS493" s="437"/>
    </row>
    <row r="494" ht="14.25" customHeight="1">
      <c r="Q494" s="50"/>
      <c r="R494" s="51"/>
      <c r="AI494" s="106"/>
      <c r="AJ494" s="106"/>
      <c r="AS494" s="437"/>
    </row>
    <row r="495" ht="14.25" customHeight="1">
      <c r="Q495" s="50"/>
      <c r="R495" s="51"/>
      <c r="AI495" s="106"/>
      <c r="AJ495" s="106"/>
      <c r="AS495" s="437"/>
    </row>
    <row r="496" ht="14.25" customHeight="1">
      <c r="Q496" s="50"/>
      <c r="R496" s="51"/>
      <c r="AI496" s="106"/>
      <c r="AJ496" s="106"/>
      <c r="AS496" s="437"/>
    </row>
    <row r="497" ht="14.25" customHeight="1">
      <c r="Q497" s="50"/>
      <c r="R497" s="51"/>
      <c r="AI497" s="106"/>
      <c r="AJ497" s="106"/>
      <c r="AS497" s="437"/>
    </row>
    <row r="498" ht="14.25" customHeight="1">
      <c r="Q498" s="50"/>
      <c r="R498" s="51"/>
      <c r="AI498" s="106"/>
      <c r="AJ498" s="106"/>
      <c r="AS498" s="437"/>
    </row>
    <row r="499" ht="14.25" customHeight="1">
      <c r="Q499" s="50"/>
      <c r="R499" s="51"/>
      <c r="AI499" s="106"/>
      <c r="AJ499" s="106"/>
      <c r="AS499" s="437"/>
    </row>
    <row r="500" ht="14.25" customHeight="1">
      <c r="Q500" s="50"/>
      <c r="R500" s="51"/>
      <c r="AI500" s="106"/>
      <c r="AJ500" s="106"/>
      <c r="AS500" s="437"/>
    </row>
    <row r="501" ht="14.25" customHeight="1">
      <c r="Q501" s="50"/>
      <c r="R501" s="51"/>
      <c r="AI501" s="106"/>
      <c r="AJ501" s="106"/>
      <c r="AS501" s="437"/>
    </row>
    <row r="502" ht="14.25" customHeight="1">
      <c r="Q502" s="50"/>
      <c r="R502" s="51"/>
      <c r="AI502" s="106"/>
      <c r="AJ502" s="106"/>
      <c r="AS502" s="437"/>
    </row>
    <row r="503" ht="14.25" customHeight="1">
      <c r="Q503" s="50"/>
      <c r="R503" s="51"/>
      <c r="AI503" s="106"/>
      <c r="AJ503" s="106"/>
      <c r="AS503" s="437"/>
    </row>
    <row r="504" ht="14.25" customHeight="1">
      <c r="Q504" s="50"/>
      <c r="R504" s="51"/>
      <c r="AI504" s="106"/>
      <c r="AJ504" s="106"/>
      <c r="AS504" s="437"/>
    </row>
    <row r="505" ht="14.25" customHeight="1">
      <c r="Q505" s="50"/>
      <c r="R505" s="51"/>
      <c r="AI505" s="106"/>
      <c r="AJ505" s="106"/>
      <c r="AS505" s="437"/>
    </row>
    <row r="506" ht="14.25" customHeight="1">
      <c r="Q506" s="50"/>
      <c r="R506" s="51"/>
      <c r="AI506" s="106"/>
      <c r="AJ506" s="106"/>
      <c r="AS506" s="437"/>
    </row>
    <row r="507" ht="14.25" customHeight="1">
      <c r="Q507" s="50"/>
      <c r="R507" s="51"/>
      <c r="AI507" s="106"/>
      <c r="AJ507" s="106"/>
      <c r="AS507" s="437"/>
    </row>
    <row r="508" ht="14.25" customHeight="1">
      <c r="Q508" s="50"/>
      <c r="R508" s="51"/>
      <c r="AI508" s="106"/>
      <c r="AJ508" s="106"/>
      <c r="AS508" s="437"/>
    </row>
    <row r="509" ht="14.25" customHeight="1">
      <c r="Q509" s="50"/>
      <c r="R509" s="51"/>
      <c r="AI509" s="106"/>
      <c r="AJ509" s="106"/>
      <c r="AS509" s="437"/>
    </row>
    <row r="510" ht="14.25" customHeight="1">
      <c r="Q510" s="50"/>
      <c r="R510" s="51"/>
      <c r="AI510" s="106"/>
      <c r="AJ510" s="106"/>
      <c r="AS510" s="437"/>
    </row>
    <row r="511" ht="14.25" customHeight="1">
      <c r="Q511" s="50"/>
      <c r="R511" s="51"/>
      <c r="AI511" s="106"/>
      <c r="AJ511" s="106"/>
      <c r="AS511" s="437"/>
    </row>
    <row r="512" ht="14.25" customHeight="1">
      <c r="Q512" s="50"/>
      <c r="R512" s="51"/>
      <c r="AI512" s="106"/>
      <c r="AJ512" s="106"/>
      <c r="AS512" s="437"/>
    </row>
    <row r="513" ht="14.25" customHeight="1">
      <c r="Q513" s="50"/>
      <c r="R513" s="51"/>
      <c r="AI513" s="106"/>
      <c r="AJ513" s="106"/>
      <c r="AS513" s="437"/>
    </row>
    <row r="514" ht="14.25" customHeight="1">
      <c r="Q514" s="50"/>
      <c r="R514" s="51"/>
      <c r="AI514" s="106"/>
      <c r="AJ514" s="106"/>
      <c r="AS514" s="437"/>
    </row>
    <row r="515" ht="14.25" customHeight="1">
      <c r="Q515" s="50"/>
      <c r="R515" s="51"/>
      <c r="AI515" s="106"/>
      <c r="AJ515" s="106"/>
      <c r="AS515" s="437"/>
    </row>
    <row r="516" ht="14.25" customHeight="1">
      <c r="Q516" s="50"/>
      <c r="R516" s="51"/>
      <c r="AI516" s="106"/>
      <c r="AJ516" s="106"/>
      <c r="AS516" s="437"/>
    </row>
    <row r="517" ht="14.25" customHeight="1">
      <c r="Q517" s="50"/>
      <c r="R517" s="51"/>
      <c r="AI517" s="106"/>
      <c r="AJ517" s="106"/>
      <c r="AS517" s="437"/>
    </row>
    <row r="518" ht="14.25" customHeight="1">
      <c r="Q518" s="50"/>
      <c r="R518" s="51"/>
      <c r="AI518" s="106"/>
      <c r="AJ518" s="106"/>
      <c r="AS518" s="437"/>
    </row>
    <row r="519" ht="14.25" customHeight="1">
      <c r="Q519" s="50"/>
      <c r="R519" s="51"/>
      <c r="AI519" s="106"/>
      <c r="AJ519" s="106"/>
      <c r="AS519" s="437"/>
    </row>
    <row r="520" ht="14.25" customHeight="1">
      <c r="Q520" s="50"/>
      <c r="R520" s="51"/>
      <c r="AI520" s="106"/>
      <c r="AJ520" s="106"/>
      <c r="AS520" s="437"/>
    </row>
    <row r="521" ht="14.25" customHeight="1">
      <c r="Q521" s="50"/>
      <c r="R521" s="51"/>
      <c r="AI521" s="106"/>
      <c r="AJ521" s="106"/>
      <c r="AS521" s="437"/>
    </row>
    <row r="522" ht="14.25" customHeight="1">
      <c r="Q522" s="50"/>
      <c r="R522" s="51"/>
      <c r="AI522" s="106"/>
      <c r="AJ522" s="106"/>
      <c r="AS522" s="437"/>
    </row>
    <row r="523" ht="14.25" customHeight="1">
      <c r="Q523" s="50"/>
      <c r="R523" s="51"/>
      <c r="AI523" s="106"/>
      <c r="AJ523" s="106"/>
      <c r="AS523" s="437"/>
    </row>
    <row r="524" ht="14.25" customHeight="1">
      <c r="Q524" s="50"/>
      <c r="R524" s="51"/>
      <c r="AI524" s="106"/>
      <c r="AJ524" s="106"/>
      <c r="AS524" s="437"/>
    </row>
    <row r="525" ht="14.25" customHeight="1">
      <c r="Q525" s="50"/>
      <c r="R525" s="51"/>
      <c r="AI525" s="106"/>
      <c r="AJ525" s="106"/>
      <c r="AS525" s="437"/>
    </row>
    <row r="526" ht="14.25" customHeight="1">
      <c r="Q526" s="50"/>
      <c r="R526" s="51"/>
      <c r="AI526" s="106"/>
      <c r="AJ526" s="106"/>
      <c r="AS526" s="437"/>
    </row>
    <row r="527" ht="14.25" customHeight="1">
      <c r="Q527" s="50"/>
      <c r="R527" s="51"/>
      <c r="AI527" s="106"/>
      <c r="AJ527" s="106"/>
      <c r="AS527" s="437"/>
    </row>
    <row r="528" ht="14.25" customHeight="1">
      <c r="Q528" s="50"/>
      <c r="R528" s="51"/>
      <c r="AI528" s="106"/>
      <c r="AJ528" s="106"/>
      <c r="AS528" s="437"/>
    </row>
    <row r="529" ht="14.25" customHeight="1">
      <c r="Q529" s="50"/>
      <c r="R529" s="51"/>
      <c r="AI529" s="106"/>
      <c r="AJ529" s="106"/>
      <c r="AS529" s="437"/>
    </row>
    <row r="530" ht="14.25" customHeight="1">
      <c r="Q530" s="50"/>
      <c r="R530" s="51"/>
      <c r="AI530" s="106"/>
      <c r="AJ530" s="106"/>
      <c r="AS530" s="437"/>
    </row>
    <row r="531" ht="14.25" customHeight="1">
      <c r="Q531" s="50"/>
      <c r="R531" s="51"/>
      <c r="AI531" s="106"/>
      <c r="AJ531" s="106"/>
      <c r="AS531" s="437"/>
    </row>
    <row r="532" ht="14.25" customHeight="1">
      <c r="Q532" s="50"/>
      <c r="R532" s="51"/>
      <c r="AI532" s="106"/>
      <c r="AJ532" s="106"/>
      <c r="AS532" s="437"/>
    </row>
    <row r="533" ht="14.25" customHeight="1">
      <c r="Q533" s="50"/>
      <c r="R533" s="51"/>
      <c r="AI533" s="106"/>
      <c r="AJ533" s="106"/>
      <c r="AS533" s="437"/>
    </row>
    <row r="534" ht="14.25" customHeight="1">
      <c r="Q534" s="50"/>
      <c r="R534" s="51"/>
      <c r="AI534" s="106"/>
      <c r="AJ534" s="106"/>
      <c r="AS534" s="437"/>
    </row>
    <row r="535" ht="14.25" customHeight="1">
      <c r="Q535" s="50"/>
      <c r="R535" s="51"/>
      <c r="AI535" s="106"/>
      <c r="AJ535" s="106"/>
      <c r="AS535" s="437"/>
    </row>
    <row r="536" ht="14.25" customHeight="1">
      <c r="Q536" s="50"/>
      <c r="R536" s="51"/>
      <c r="AI536" s="106"/>
      <c r="AJ536" s="106"/>
      <c r="AS536" s="437"/>
    </row>
    <row r="537" ht="14.25" customHeight="1">
      <c r="Q537" s="50"/>
      <c r="R537" s="51"/>
      <c r="AI537" s="106"/>
      <c r="AJ537" s="106"/>
      <c r="AS537" s="437"/>
    </row>
    <row r="538" ht="14.25" customHeight="1">
      <c r="Q538" s="50"/>
      <c r="R538" s="51"/>
      <c r="AI538" s="106"/>
      <c r="AJ538" s="106"/>
      <c r="AS538" s="437"/>
    </row>
    <row r="539" ht="14.25" customHeight="1">
      <c r="Q539" s="50"/>
      <c r="R539" s="51"/>
      <c r="AI539" s="106"/>
      <c r="AJ539" s="106"/>
      <c r="AS539" s="437"/>
    </row>
    <row r="540" ht="14.25" customHeight="1">
      <c r="Q540" s="50"/>
      <c r="R540" s="51"/>
      <c r="AI540" s="106"/>
      <c r="AJ540" s="106"/>
      <c r="AS540" s="437"/>
    </row>
    <row r="541" ht="14.25" customHeight="1">
      <c r="Q541" s="50"/>
      <c r="R541" s="51"/>
      <c r="AI541" s="106"/>
      <c r="AJ541" s="106"/>
      <c r="AS541" s="437"/>
    </row>
    <row r="542" ht="14.25" customHeight="1">
      <c r="Q542" s="50"/>
      <c r="R542" s="51"/>
      <c r="AI542" s="106"/>
      <c r="AJ542" s="106"/>
      <c r="AS542" s="437"/>
    </row>
    <row r="543" ht="14.25" customHeight="1">
      <c r="Q543" s="50"/>
      <c r="R543" s="51"/>
      <c r="AI543" s="106"/>
      <c r="AJ543" s="106"/>
      <c r="AS543" s="437"/>
    </row>
    <row r="544" ht="14.25" customHeight="1">
      <c r="Q544" s="50"/>
      <c r="R544" s="51"/>
      <c r="AI544" s="106"/>
      <c r="AJ544" s="106"/>
      <c r="AS544" s="437"/>
    </row>
    <row r="545" ht="14.25" customHeight="1">
      <c r="Q545" s="50"/>
      <c r="R545" s="51"/>
      <c r="AI545" s="106"/>
      <c r="AJ545" s="106"/>
      <c r="AS545" s="437"/>
    </row>
    <row r="546" ht="14.25" customHeight="1">
      <c r="Q546" s="50"/>
      <c r="R546" s="51"/>
      <c r="AI546" s="106"/>
      <c r="AJ546" s="106"/>
      <c r="AS546" s="437"/>
    </row>
    <row r="547" ht="14.25" customHeight="1">
      <c r="Q547" s="50"/>
      <c r="R547" s="51"/>
      <c r="AI547" s="106"/>
      <c r="AJ547" s="106"/>
      <c r="AS547" s="437"/>
    </row>
    <row r="548" ht="14.25" customHeight="1">
      <c r="Q548" s="50"/>
      <c r="R548" s="51"/>
      <c r="AI548" s="106"/>
      <c r="AJ548" s="106"/>
      <c r="AS548" s="437"/>
    </row>
    <row r="549" ht="14.25" customHeight="1">
      <c r="Q549" s="50"/>
      <c r="R549" s="51"/>
      <c r="AI549" s="106"/>
      <c r="AJ549" s="106"/>
      <c r="AS549" s="437"/>
    </row>
    <row r="550" ht="14.25" customHeight="1">
      <c r="Q550" s="50"/>
      <c r="R550" s="51"/>
      <c r="AI550" s="106"/>
      <c r="AJ550" s="106"/>
      <c r="AS550" s="437"/>
    </row>
    <row r="551" ht="14.25" customHeight="1">
      <c r="Q551" s="50"/>
      <c r="R551" s="51"/>
      <c r="AI551" s="106"/>
      <c r="AJ551" s="106"/>
      <c r="AS551" s="437"/>
    </row>
    <row r="552" ht="14.25" customHeight="1">
      <c r="Q552" s="50"/>
      <c r="R552" s="51"/>
      <c r="AI552" s="106"/>
      <c r="AJ552" s="106"/>
      <c r="AS552" s="437"/>
    </row>
    <row r="553" ht="14.25" customHeight="1">
      <c r="Q553" s="50"/>
      <c r="R553" s="51"/>
      <c r="AI553" s="106"/>
      <c r="AJ553" s="106"/>
      <c r="AS553" s="437"/>
    </row>
    <row r="554" ht="14.25" customHeight="1">
      <c r="Q554" s="50"/>
      <c r="R554" s="51"/>
      <c r="AI554" s="106"/>
      <c r="AJ554" s="106"/>
      <c r="AS554" s="437"/>
    </row>
    <row r="555" ht="14.25" customHeight="1">
      <c r="Q555" s="50"/>
      <c r="R555" s="51"/>
      <c r="AI555" s="106"/>
      <c r="AJ555" s="106"/>
      <c r="AS555" s="437"/>
    </row>
    <row r="556" ht="14.25" customHeight="1">
      <c r="Q556" s="50"/>
      <c r="R556" s="51"/>
      <c r="AI556" s="106"/>
      <c r="AJ556" s="106"/>
      <c r="AS556" s="437"/>
    </row>
    <row r="557" ht="14.25" customHeight="1">
      <c r="Q557" s="50"/>
      <c r="R557" s="51"/>
      <c r="AI557" s="106"/>
      <c r="AJ557" s="106"/>
      <c r="AS557" s="437"/>
    </row>
    <row r="558" ht="14.25" customHeight="1">
      <c r="Q558" s="50"/>
      <c r="R558" s="51"/>
      <c r="AI558" s="106"/>
      <c r="AJ558" s="106"/>
      <c r="AS558" s="437"/>
    </row>
    <row r="559" ht="14.25" customHeight="1">
      <c r="Q559" s="50"/>
      <c r="R559" s="51"/>
      <c r="AI559" s="106"/>
      <c r="AJ559" s="106"/>
      <c r="AS559" s="437"/>
    </row>
    <row r="560" ht="14.25" customHeight="1">
      <c r="Q560" s="50"/>
      <c r="R560" s="51"/>
      <c r="AI560" s="106"/>
      <c r="AJ560" s="106"/>
      <c r="AS560" s="437"/>
    </row>
    <row r="561" ht="14.25" customHeight="1">
      <c r="Q561" s="50"/>
      <c r="R561" s="51"/>
      <c r="AI561" s="106"/>
      <c r="AJ561" s="106"/>
      <c r="AS561" s="437"/>
    </row>
    <row r="562" ht="14.25" customHeight="1">
      <c r="Q562" s="50"/>
      <c r="R562" s="51"/>
      <c r="AI562" s="106"/>
      <c r="AJ562" s="106"/>
      <c r="AS562" s="437"/>
    </row>
    <row r="563" ht="14.25" customHeight="1">
      <c r="Q563" s="50"/>
      <c r="R563" s="51"/>
      <c r="AI563" s="106"/>
      <c r="AJ563" s="106"/>
      <c r="AS563" s="437"/>
    </row>
    <row r="564" ht="14.25" customHeight="1">
      <c r="Q564" s="50"/>
      <c r="R564" s="51"/>
      <c r="AI564" s="106"/>
      <c r="AJ564" s="106"/>
      <c r="AS564" s="437"/>
    </row>
    <row r="565" ht="14.25" customHeight="1">
      <c r="Q565" s="50"/>
      <c r="R565" s="51"/>
      <c r="AI565" s="106"/>
      <c r="AJ565" s="106"/>
      <c r="AS565" s="437"/>
    </row>
    <row r="566" ht="14.25" customHeight="1">
      <c r="Q566" s="50"/>
      <c r="R566" s="51"/>
      <c r="AI566" s="106"/>
      <c r="AJ566" s="106"/>
      <c r="AS566" s="437"/>
    </row>
    <row r="567" ht="14.25" customHeight="1">
      <c r="Q567" s="50"/>
      <c r="R567" s="51"/>
      <c r="AI567" s="106"/>
      <c r="AJ567" s="106"/>
      <c r="AS567" s="437"/>
    </row>
    <row r="568" ht="14.25" customHeight="1">
      <c r="Q568" s="50"/>
      <c r="R568" s="51"/>
      <c r="AI568" s="106"/>
      <c r="AJ568" s="106"/>
      <c r="AS568" s="437"/>
    </row>
    <row r="569" ht="14.25" customHeight="1">
      <c r="Q569" s="50"/>
      <c r="R569" s="51"/>
      <c r="AI569" s="106"/>
      <c r="AJ569" s="106"/>
      <c r="AS569" s="437"/>
    </row>
    <row r="570" ht="14.25" customHeight="1">
      <c r="Q570" s="50"/>
      <c r="R570" s="51"/>
      <c r="AI570" s="106"/>
      <c r="AJ570" s="106"/>
      <c r="AS570" s="437"/>
    </row>
    <row r="571" ht="14.25" customHeight="1">
      <c r="Q571" s="50"/>
      <c r="R571" s="51"/>
      <c r="AI571" s="106"/>
      <c r="AJ571" s="106"/>
      <c r="AS571" s="437"/>
    </row>
    <row r="572" ht="14.25" customHeight="1">
      <c r="Q572" s="50"/>
      <c r="R572" s="51"/>
      <c r="AI572" s="106"/>
      <c r="AJ572" s="106"/>
      <c r="AS572" s="437"/>
    </row>
    <row r="573" ht="14.25" customHeight="1">
      <c r="Q573" s="50"/>
      <c r="R573" s="51"/>
      <c r="AI573" s="106"/>
      <c r="AJ573" s="106"/>
      <c r="AS573" s="437"/>
    </row>
    <row r="574" ht="14.25" customHeight="1">
      <c r="Q574" s="50"/>
      <c r="R574" s="51"/>
      <c r="AI574" s="106"/>
      <c r="AJ574" s="106"/>
      <c r="AS574" s="437"/>
    </row>
    <row r="575" ht="14.25" customHeight="1">
      <c r="Q575" s="50"/>
      <c r="R575" s="51"/>
      <c r="AI575" s="106"/>
      <c r="AJ575" s="106"/>
      <c r="AS575" s="437"/>
    </row>
    <row r="576" ht="14.25" customHeight="1">
      <c r="Q576" s="50"/>
      <c r="R576" s="51"/>
      <c r="AI576" s="106"/>
      <c r="AJ576" s="106"/>
      <c r="AS576" s="437"/>
    </row>
    <row r="577" ht="14.25" customHeight="1">
      <c r="Q577" s="50"/>
      <c r="R577" s="51"/>
      <c r="AI577" s="106"/>
      <c r="AJ577" s="106"/>
      <c r="AS577" s="437"/>
    </row>
    <row r="578" ht="14.25" customHeight="1">
      <c r="Q578" s="50"/>
      <c r="R578" s="51"/>
      <c r="AI578" s="106"/>
      <c r="AJ578" s="106"/>
      <c r="AS578" s="437"/>
    </row>
    <row r="579" ht="14.25" customHeight="1">
      <c r="Q579" s="50"/>
      <c r="R579" s="51"/>
      <c r="AI579" s="106"/>
      <c r="AJ579" s="106"/>
      <c r="AS579" s="437"/>
    </row>
    <row r="580" ht="14.25" customHeight="1">
      <c r="Q580" s="50"/>
      <c r="R580" s="51"/>
      <c r="AI580" s="106"/>
      <c r="AJ580" s="106"/>
      <c r="AS580" s="437"/>
    </row>
    <row r="581" ht="14.25" customHeight="1">
      <c r="Q581" s="50"/>
      <c r="R581" s="51"/>
      <c r="AI581" s="106"/>
      <c r="AJ581" s="106"/>
      <c r="AS581" s="437"/>
    </row>
    <row r="582" ht="14.25" customHeight="1">
      <c r="Q582" s="50"/>
      <c r="R582" s="51"/>
      <c r="AI582" s="106"/>
      <c r="AJ582" s="106"/>
      <c r="AS582" s="437"/>
    </row>
    <row r="583" ht="14.25" customHeight="1">
      <c r="Q583" s="50"/>
      <c r="R583" s="51"/>
      <c r="AI583" s="106"/>
      <c r="AJ583" s="106"/>
      <c r="AS583" s="437"/>
    </row>
    <row r="584" ht="14.25" customHeight="1">
      <c r="Q584" s="50"/>
      <c r="R584" s="51"/>
      <c r="AI584" s="106"/>
      <c r="AJ584" s="106"/>
      <c r="AS584" s="437"/>
    </row>
    <row r="585" ht="14.25" customHeight="1">
      <c r="Q585" s="50"/>
      <c r="R585" s="51"/>
      <c r="AI585" s="106"/>
      <c r="AJ585" s="106"/>
      <c r="AS585" s="437"/>
    </row>
    <row r="586" ht="14.25" customHeight="1">
      <c r="Q586" s="50"/>
      <c r="R586" s="51"/>
      <c r="AI586" s="106"/>
      <c r="AJ586" s="106"/>
      <c r="AS586" s="437"/>
    </row>
    <row r="587" ht="14.25" customHeight="1">
      <c r="Q587" s="50"/>
      <c r="R587" s="51"/>
      <c r="AI587" s="106"/>
      <c r="AJ587" s="106"/>
      <c r="AS587" s="437"/>
    </row>
    <row r="588" ht="14.25" customHeight="1">
      <c r="Q588" s="50"/>
      <c r="R588" s="51"/>
      <c r="AI588" s="106"/>
      <c r="AJ588" s="106"/>
      <c r="AS588" s="437"/>
    </row>
    <row r="589" ht="14.25" customHeight="1">
      <c r="Q589" s="50"/>
      <c r="R589" s="51"/>
      <c r="AI589" s="106"/>
      <c r="AJ589" s="106"/>
      <c r="AS589" s="437"/>
    </row>
    <row r="590" ht="14.25" customHeight="1">
      <c r="Q590" s="50"/>
      <c r="R590" s="51"/>
      <c r="AI590" s="106"/>
      <c r="AJ590" s="106"/>
      <c r="AS590" s="437"/>
    </row>
    <row r="591" ht="14.25" customHeight="1">
      <c r="Q591" s="50"/>
      <c r="R591" s="51"/>
      <c r="AI591" s="106"/>
      <c r="AJ591" s="106"/>
      <c r="AS591" s="437"/>
    </row>
    <row r="592" ht="14.25" customHeight="1">
      <c r="Q592" s="50"/>
      <c r="R592" s="51"/>
      <c r="AI592" s="106"/>
      <c r="AJ592" s="106"/>
      <c r="AS592" s="437"/>
    </row>
    <row r="593" ht="14.25" customHeight="1">
      <c r="Q593" s="50"/>
      <c r="R593" s="51"/>
      <c r="AI593" s="106"/>
      <c r="AJ593" s="106"/>
      <c r="AS593" s="437"/>
    </row>
    <row r="594" ht="14.25" customHeight="1">
      <c r="Q594" s="50"/>
      <c r="R594" s="51"/>
      <c r="AI594" s="106"/>
      <c r="AJ594" s="106"/>
      <c r="AS594" s="437"/>
    </row>
    <row r="595" ht="14.25" customHeight="1">
      <c r="Q595" s="50"/>
      <c r="R595" s="51"/>
      <c r="AI595" s="106"/>
      <c r="AJ595" s="106"/>
      <c r="AS595" s="437"/>
    </row>
    <row r="596" ht="14.25" customHeight="1">
      <c r="Q596" s="50"/>
      <c r="R596" s="51"/>
      <c r="AI596" s="106"/>
      <c r="AJ596" s="106"/>
      <c r="AS596" s="437"/>
    </row>
    <row r="597" ht="14.25" customHeight="1">
      <c r="Q597" s="50"/>
      <c r="R597" s="51"/>
      <c r="AI597" s="106"/>
      <c r="AJ597" s="106"/>
      <c r="AS597" s="437"/>
    </row>
    <row r="598" ht="14.25" customHeight="1">
      <c r="Q598" s="50"/>
      <c r="R598" s="51"/>
      <c r="AI598" s="106"/>
      <c r="AJ598" s="106"/>
      <c r="AS598" s="437"/>
    </row>
    <row r="599" ht="14.25" customHeight="1">
      <c r="Q599" s="50"/>
      <c r="R599" s="51"/>
      <c r="AI599" s="106"/>
      <c r="AJ599" s="106"/>
      <c r="AS599" s="437"/>
    </row>
    <row r="600" ht="14.25" customHeight="1">
      <c r="Q600" s="50"/>
      <c r="R600" s="51"/>
      <c r="AI600" s="106"/>
      <c r="AJ600" s="106"/>
      <c r="AS600" s="437"/>
    </row>
    <row r="601" ht="14.25" customHeight="1">
      <c r="Q601" s="50"/>
      <c r="R601" s="51"/>
      <c r="AI601" s="106"/>
      <c r="AJ601" s="106"/>
      <c r="AS601" s="437"/>
    </row>
    <row r="602" ht="14.25" customHeight="1">
      <c r="Q602" s="50"/>
      <c r="R602" s="51"/>
      <c r="AI602" s="106"/>
      <c r="AJ602" s="106"/>
      <c r="AS602" s="437"/>
    </row>
    <row r="603" ht="14.25" customHeight="1">
      <c r="Q603" s="50"/>
      <c r="R603" s="51"/>
      <c r="AI603" s="106"/>
      <c r="AJ603" s="106"/>
      <c r="AS603" s="437"/>
    </row>
    <row r="604" ht="14.25" customHeight="1">
      <c r="Q604" s="50"/>
      <c r="R604" s="51"/>
      <c r="AI604" s="106"/>
      <c r="AJ604" s="106"/>
      <c r="AS604" s="437"/>
    </row>
    <row r="605" ht="14.25" customHeight="1">
      <c r="Q605" s="50"/>
      <c r="R605" s="51"/>
      <c r="AI605" s="106"/>
      <c r="AJ605" s="106"/>
      <c r="AS605" s="437"/>
    </row>
    <row r="606" ht="14.25" customHeight="1">
      <c r="Q606" s="50"/>
      <c r="R606" s="51"/>
      <c r="AI606" s="106"/>
      <c r="AJ606" s="106"/>
      <c r="AS606" s="437"/>
    </row>
    <row r="607" ht="14.25" customHeight="1">
      <c r="Q607" s="50"/>
      <c r="R607" s="51"/>
      <c r="AI607" s="106"/>
      <c r="AJ607" s="106"/>
      <c r="AS607" s="437"/>
    </row>
    <row r="608" ht="14.25" customHeight="1">
      <c r="Q608" s="50"/>
      <c r="R608" s="51"/>
      <c r="AI608" s="106"/>
      <c r="AJ608" s="106"/>
      <c r="AS608" s="437"/>
    </row>
    <row r="609" ht="14.25" customHeight="1">
      <c r="Q609" s="50"/>
      <c r="R609" s="51"/>
      <c r="AI609" s="106"/>
      <c r="AJ609" s="106"/>
      <c r="AS609" s="437"/>
    </row>
    <row r="610" ht="14.25" customHeight="1">
      <c r="Q610" s="50"/>
      <c r="R610" s="51"/>
      <c r="AI610" s="106"/>
      <c r="AJ610" s="106"/>
      <c r="AS610" s="437"/>
    </row>
    <row r="611" ht="14.25" customHeight="1">
      <c r="Q611" s="50"/>
      <c r="R611" s="51"/>
      <c r="AI611" s="106"/>
      <c r="AJ611" s="106"/>
      <c r="AS611" s="437"/>
    </row>
    <row r="612" ht="14.25" customHeight="1">
      <c r="Q612" s="50"/>
      <c r="R612" s="51"/>
      <c r="AI612" s="106"/>
      <c r="AJ612" s="106"/>
      <c r="AS612" s="437"/>
    </row>
    <row r="613" ht="14.25" customHeight="1">
      <c r="Q613" s="50"/>
      <c r="R613" s="51"/>
      <c r="AI613" s="106"/>
      <c r="AJ613" s="106"/>
      <c r="AS613" s="437"/>
    </row>
    <row r="614" ht="14.25" customHeight="1">
      <c r="Q614" s="50"/>
      <c r="R614" s="51"/>
      <c r="AI614" s="106"/>
      <c r="AJ614" s="106"/>
      <c r="AS614" s="437"/>
    </row>
    <row r="615" ht="14.25" customHeight="1">
      <c r="Q615" s="50"/>
      <c r="R615" s="51"/>
      <c r="AI615" s="106"/>
      <c r="AJ615" s="106"/>
      <c r="AS615" s="437"/>
    </row>
    <row r="616" ht="14.25" customHeight="1">
      <c r="Q616" s="50"/>
      <c r="R616" s="51"/>
      <c r="AI616" s="106"/>
      <c r="AJ616" s="106"/>
      <c r="AS616" s="437"/>
    </row>
    <row r="617" ht="14.25" customHeight="1">
      <c r="Q617" s="50"/>
      <c r="R617" s="51"/>
      <c r="AI617" s="106"/>
      <c r="AJ617" s="106"/>
      <c r="AS617" s="437"/>
    </row>
    <row r="618" ht="14.25" customHeight="1">
      <c r="Q618" s="50"/>
      <c r="R618" s="51"/>
      <c r="AI618" s="106"/>
      <c r="AJ618" s="106"/>
      <c r="AS618" s="437"/>
    </row>
    <row r="619" ht="14.25" customHeight="1">
      <c r="Q619" s="50"/>
      <c r="R619" s="51"/>
      <c r="AI619" s="106"/>
      <c r="AJ619" s="106"/>
      <c r="AS619" s="437"/>
    </row>
    <row r="620" ht="14.25" customHeight="1">
      <c r="Q620" s="50"/>
      <c r="R620" s="51"/>
      <c r="AI620" s="106"/>
      <c r="AJ620" s="106"/>
      <c r="AS620" s="437"/>
    </row>
    <row r="621" ht="14.25" customHeight="1">
      <c r="Q621" s="50"/>
      <c r="R621" s="51"/>
      <c r="AI621" s="106"/>
      <c r="AJ621" s="106"/>
      <c r="AS621" s="437"/>
    </row>
    <row r="622" ht="14.25" customHeight="1">
      <c r="Q622" s="50"/>
      <c r="R622" s="51"/>
      <c r="AI622" s="106"/>
      <c r="AJ622" s="106"/>
      <c r="AS622" s="437"/>
    </row>
    <row r="623" ht="14.25" customHeight="1">
      <c r="Q623" s="50"/>
      <c r="R623" s="51"/>
      <c r="AI623" s="106"/>
      <c r="AJ623" s="106"/>
      <c r="AS623" s="437"/>
    </row>
    <row r="624" ht="14.25" customHeight="1">
      <c r="Q624" s="50"/>
      <c r="R624" s="51"/>
      <c r="AI624" s="106"/>
      <c r="AJ624" s="106"/>
      <c r="AS624" s="437"/>
    </row>
    <row r="625" ht="14.25" customHeight="1">
      <c r="Q625" s="50"/>
      <c r="R625" s="51"/>
      <c r="AI625" s="106"/>
      <c r="AJ625" s="106"/>
      <c r="AS625" s="437"/>
    </row>
    <row r="626" ht="14.25" customHeight="1">
      <c r="Q626" s="50"/>
      <c r="R626" s="51"/>
      <c r="AI626" s="106"/>
      <c r="AJ626" s="106"/>
      <c r="AS626" s="437"/>
    </row>
    <row r="627" ht="14.25" customHeight="1">
      <c r="Q627" s="50"/>
      <c r="R627" s="51"/>
      <c r="AI627" s="106"/>
      <c r="AJ627" s="106"/>
      <c r="AS627" s="437"/>
    </row>
    <row r="628" ht="14.25" customHeight="1">
      <c r="Q628" s="50"/>
      <c r="R628" s="51"/>
      <c r="AI628" s="106"/>
      <c r="AJ628" s="106"/>
      <c r="AS628" s="437"/>
    </row>
    <row r="629" ht="14.25" customHeight="1">
      <c r="Q629" s="50"/>
      <c r="R629" s="51"/>
      <c r="AI629" s="106"/>
      <c r="AJ629" s="106"/>
      <c r="AS629" s="437"/>
    </row>
    <row r="630" ht="14.25" customHeight="1">
      <c r="Q630" s="50"/>
      <c r="R630" s="51"/>
      <c r="AI630" s="106"/>
      <c r="AJ630" s="106"/>
      <c r="AS630" s="437"/>
    </row>
    <row r="631" ht="14.25" customHeight="1">
      <c r="Q631" s="50"/>
      <c r="R631" s="51"/>
      <c r="AI631" s="106"/>
      <c r="AJ631" s="106"/>
      <c r="AS631" s="437"/>
    </row>
    <row r="632" ht="14.25" customHeight="1">
      <c r="Q632" s="50"/>
      <c r="R632" s="51"/>
      <c r="AI632" s="106"/>
      <c r="AJ632" s="106"/>
      <c r="AS632" s="437"/>
    </row>
    <row r="633" ht="14.25" customHeight="1">
      <c r="Q633" s="50"/>
      <c r="R633" s="51"/>
      <c r="AI633" s="106"/>
      <c r="AJ633" s="106"/>
      <c r="AS633" s="437"/>
    </row>
    <row r="634" ht="14.25" customHeight="1">
      <c r="Q634" s="50"/>
      <c r="R634" s="51"/>
      <c r="AI634" s="106"/>
      <c r="AJ634" s="106"/>
      <c r="AS634" s="437"/>
    </row>
    <row r="635" ht="14.25" customHeight="1">
      <c r="Q635" s="50"/>
      <c r="R635" s="51"/>
      <c r="AI635" s="106"/>
      <c r="AJ635" s="106"/>
      <c r="AS635" s="437"/>
    </row>
    <row r="636" ht="14.25" customHeight="1">
      <c r="Q636" s="50"/>
      <c r="R636" s="51"/>
      <c r="AI636" s="106"/>
      <c r="AJ636" s="106"/>
      <c r="AS636" s="437"/>
    </row>
    <row r="637" ht="14.25" customHeight="1">
      <c r="Q637" s="50"/>
      <c r="R637" s="51"/>
      <c r="AI637" s="106"/>
      <c r="AJ637" s="106"/>
      <c r="AS637" s="437"/>
    </row>
    <row r="638" ht="14.25" customHeight="1">
      <c r="Q638" s="50"/>
      <c r="R638" s="51"/>
      <c r="AI638" s="106"/>
      <c r="AJ638" s="106"/>
      <c r="AS638" s="437"/>
    </row>
    <row r="639" ht="14.25" customHeight="1">
      <c r="Q639" s="50"/>
      <c r="R639" s="51"/>
      <c r="AI639" s="106"/>
      <c r="AJ639" s="106"/>
      <c r="AS639" s="437"/>
    </row>
    <row r="640" ht="14.25" customHeight="1">
      <c r="Q640" s="50"/>
      <c r="R640" s="51"/>
      <c r="AI640" s="106"/>
      <c r="AJ640" s="106"/>
      <c r="AS640" s="437"/>
    </row>
    <row r="641" ht="14.25" customHeight="1">
      <c r="Q641" s="50"/>
      <c r="R641" s="51"/>
      <c r="AI641" s="106"/>
      <c r="AJ641" s="106"/>
      <c r="AS641" s="437"/>
    </row>
    <row r="642" ht="14.25" customHeight="1">
      <c r="Q642" s="50"/>
      <c r="R642" s="51"/>
      <c r="AI642" s="106"/>
      <c r="AJ642" s="106"/>
      <c r="AS642" s="437"/>
    </row>
    <row r="643" ht="14.25" customHeight="1">
      <c r="Q643" s="50"/>
      <c r="R643" s="51"/>
      <c r="AI643" s="106"/>
      <c r="AJ643" s="106"/>
      <c r="AS643" s="437"/>
    </row>
    <row r="644" ht="14.25" customHeight="1">
      <c r="Q644" s="50"/>
      <c r="R644" s="51"/>
      <c r="AI644" s="106"/>
      <c r="AJ644" s="106"/>
      <c r="AS644" s="437"/>
    </row>
    <row r="645" ht="14.25" customHeight="1">
      <c r="Q645" s="50"/>
      <c r="R645" s="51"/>
      <c r="AI645" s="106"/>
      <c r="AJ645" s="106"/>
      <c r="AS645" s="437"/>
    </row>
    <row r="646" ht="14.25" customHeight="1">
      <c r="Q646" s="50"/>
      <c r="R646" s="51"/>
      <c r="AI646" s="106"/>
      <c r="AJ646" s="106"/>
      <c r="AS646" s="437"/>
    </row>
    <row r="647" ht="14.25" customHeight="1">
      <c r="Q647" s="50"/>
      <c r="R647" s="51"/>
      <c r="AI647" s="106"/>
      <c r="AJ647" s="106"/>
      <c r="AS647" s="437"/>
    </row>
    <row r="648" ht="14.25" customHeight="1">
      <c r="Q648" s="50"/>
      <c r="R648" s="51"/>
      <c r="AI648" s="106"/>
      <c r="AJ648" s="106"/>
      <c r="AS648" s="437"/>
    </row>
    <row r="649" ht="14.25" customHeight="1">
      <c r="Q649" s="50"/>
      <c r="R649" s="51"/>
      <c r="AI649" s="106"/>
      <c r="AJ649" s="106"/>
      <c r="AS649" s="437"/>
    </row>
    <row r="650" ht="14.25" customHeight="1">
      <c r="Q650" s="50"/>
      <c r="R650" s="51"/>
      <c r="AI650" s="106"/>
      <c r="AJ650" s="106"/>
      <c r="AS650" s="437"/>
    </row>
    <row r="651" ht="14.25" customHeight="1">
      <c r="Q651" s="50"/>
      <c r="R651" s="51"/>
      <c r="AI651" s="106"/>
      <c r="AJ651" s="106"/>
      <c r="AS651" s="437"/>
    </row>
    <row r="652" ht="14.25" customHeight="1">
      <c r="Q652" s="50"/>
      <c r="R652" s="51"/>
      <c r="AI652" s="106"/>
      <c r="AJ652" s="106"/>
      <c r="AS652" s="437"/>
    </row>
    <row r="653" ht="14.25" customHeight="1">
      <c r="Q653" s="50"/>
      <c r="R653" s="51"/>
      <c r="AI653" s="106"/>
      <c r="AJ653" s="106"/>
      <c r="AS653" s="437"/>
    </row>
    <row r="654" ht="14.25" customHeight="1">
      <c r="Q654" s="50"/>
      <c r="R654" s="51"/>
      <c r="AI654" s="106"/>
      <c r="AJ654" s="106"/>
      <c r="AS654" s="437"/>
    </row>
    <row r="655" ht="14.25" customHeight="1">
      <c r="Q655" s="50"/>
      <c r="R655" s="51"/>
      <c r="AI655" s="106"/>
      <c r="AJ655" s="106"/>
      <c r="AS655" s="437"/>
    </row>
    <row r="656" ht="14.25" customHeight="1">
      <c r="Q656" s="50"/>
      <c r="R656" s="51"/>
      <c r="AI656" s="106"/>
      <c r="AJ656" s="106"/>
      <c r="AS656" s="437"/>
    </row>
    <row r="657" ht="14.25" customHeight="1">
      <c r="Q657" s="50"/>
      <c r="R657" s="51"/>
      <c r="AI657" s="106"/>
      <c r="AJ657" s="106"/>
      <c r="AS657" s="437"/>
    </row>
    <row r="658" ht="14.25" customHeight="1">
      <c r="Q658" s="50"/>
      <c r="R658" s="51"/>
      <c r="AI658" s="106"/>
      <c r="AJ658" s="106"/>
      <c r="AS658" s="437"/>
    </row>
    <row r="659" ht="14.25" customHeight="1">
      <c r="Q659" s="50"/>
      <c r="R659" s="51"/>
      <c r="AI659" s="106"/>
      <c r="AJ659" s="106"/>
      <c r="AS659" s="437"/>
    </row>
    <row r="660" ht="14.25" customHeight="1">
      <c r="Q660" s="50"/>
      <c r="R660" s="51"/>
      <c r="AI660" s="106"/>
      <c r="AJ660" s="106"/>
      <c r="AS660" s="437"/>
    </row>
    <row r="661" ht="14.25" customHeight="1">
      <c r="Q661" s="50"/>
      <c r="R661" s="51"/>
      <c r="AI661" s="106"/>
      <c r="AJ661" s="106"/>
      <c r="AS661" s="437"/>
    </row>
    <row r="662" ht="14.25" customHeight="1">
      <c r="Q662" s="50"/>
      <c r="R662" s="51"/>
      <c r="AI662" s="106"/>
      <c r="AJ662" s="106"/>
      <c r="AS662" s="437"/>
    </row>
    <row r="663" ht="14.25" customHeight="1">
      <c r="Q663" s="50"/>
      <c r="R663" s="51"/>
      <c r="AI663" s="106"/>
      <c r="AJ663" s="106"/>
      <c r="AS663" s="437"/>
    </row>
    <row r="664" ht="14.25" customHeight="1">
      <c r="Q664" s="50"/>
      <c r="R664" s="51"/>
      <c r="AI664" s="106"/>
      <c r="AJ664" s="106"/>
      <c r="AS664" s="437"/>
    </row>
    <row r="665" ht="14.25" customHeight="1">
      <c r="Q665" s="50"/>
      <c r="R665" s="51"/>
      <c r="AI665" s="106"/>
      <c r="AJ665" s="106"/>
      <c r="AS665" s="437"/>
    </row>
    <row r="666" ht="14.25" customHeight="1">
      <c r="Q666" s="50"/>
      <c r="R666" s="51"/>
      <c r="AI666" s="106"/>
      <c r="AJ666" s="106"/>
      <c r="AS666" s="437"/>
    </row>
    <row r="667" ht="14.25" customHeight="1">
      <c r="Q667" s="50"/>
      <c r="R667" s="51"/>
      <c r="AI667" s="106"/>
      <c r="AJ667" s="106"/>
      <c r="AS667" s="437"/>
    </row>
    <row r="668" ht="14.25" customHeight="1">
      <c r="Q668" s="50"/>
      <c r="R668" s="51"/>
      <c r="AI668" s="106"/>
      <c r="AJ668" s="106"/>
      <c r="AS668" s="437"/>
    </row>
    <row r="669" ht="14.25" customHeight="1">
      <c r="Q669" s="50"/>
      <c r="R669" s="51"/>
      <c r="AI669" s="106"/>
      <c r="AJ669" s="106"/>
      <c r="AS669" s="437"/>
    </row>
    <row r="670" ht="14.25" customHeight="1">
      <c r="Q670" s="50"/>
      <c r="R670" s="51"/>
      <c r="AI670" s="106"/>
      <c r="AJ670" s="106"/>
      <c r="AS670" s="437"/>
    </row>
    <row r="671" ht="14.25" customHeight="1">
      <c r="Q671" s="50"/>
      <c r="R671" s="51"/>
      <c r="AI671" s="106"/>
      <c r="AJ671" s="106"/>
      <c r="AS671" s="437"/>
    </row>
    <row r="672" ht="14.25" customHeight="1">
      <c r="Q672" s="50"/>
      <c r="R672" s="51"/>
      <c r="AI672" s="106"/>
      <c r="AJ672" s="106"/>
      <c r="AS672" s="437"/>
    </row>
    <row r="673" ht="14.25" customHeight="1">
      <c r="Q673" s="50"/>
      <c r="R673" s="51"/>
      <c r="AI673" s="106"/>
      <c r="AJ673" s="106"/>
      <c r="AS673" s="437"/>
    </row>
    <row r="674" ht="14.25" customHeight="1">
      <c r="Q674" s="50"/>
      <c r="R674" s="51"/>
      <c r="AI674" s="106"/>
      <c r="AJ674" s="106"/>
      <c r="AS674" s="437"/>
    </row>
    <row r="675" ht="14.25" customHeight="1">
      <c r="Q675" s="50"/>
      <c r="R675" s="51"/>
      <c r="AI675" s="106"/>
      <c r="AJ675" s="106"/>
      <c r="AS675" s="437"/>
    </row>
    <row r="676" ht="14.25" customHeight="1">
      <c r="Q676" s="50"/>
      <c r="R676" s="51"/>
      <c r="AI676" s="106"/>
      <c r="AJ676" s="106"/>
      <c r="AS676" s="437"/>
    </row>
    <row r="677" ht="14.25" customHeight="1">
      <c r="Q677" s="50"/>
      <c r="R677" s="51"/>
      <c r="AI677" s="106"/>
      <c r="AJ677" s="106"/>
      <c r="AS677" s="437"/>
    </row>
    <row r="678" ht="14.25" customHeight="1">
      <c r="Q678" s="50"/>
      <c r="R678" s="51"/>
      <c r="AI678" s="106"/>
      <c r="AJ678" s="106"/>
      <c r="AS678" s="437"/>
    </row>
    <row r="679" ht="14.25" customHeight="1">
      <c r="Q679" s="50"/>
      <c r="R679" s="51"/>
      <c r="AI679" s="106"/>
      <c r="AJ679" s="106"/>
      <c r="AS679" s="437"/>
    </row>
    <row r="680" ht="14.25" customHeight="1">
      <c r="Q680" s="50"/>
      <c r="R680" s="51"/>
      <c r="AI680" s="106"/>
      <c r="AJ680" s="106"/>
      <c r="AS680" s="437"/>
    </row>
    <row r="681" ht="14.25" customHeight="1">
      <c r="Q681" s="50"/>
      <c r="R681" s="51"/>
      <c r="AI681" s="106"/>
      <c r="AJ681" s="106"/>
      <c r="AS681" s="437"/>
    </row>
    <row r="682" ht="14.25" customHeight="1">
      <c r="Q682" s="50"/>
      <c r="R682" s="51"/>
      <c r="AI682" s="106"/>
      <c r="AJ682" s="106"/>
      <c r="AS682" s="437"/>
    </row>
    <row r="683" ht="14.25" customHeight="1">
      <c r="Q683" s="50"/>
      <c r="R683" s="51"/>
      <c r="AI683" s="106"/>
      <c r="AJ683" s="106"/>
      <c r="AS683" s="437"/>
    </row>
    <row r="684" ht="14.25" customHeight="1">
      <c r="Q684" s="50"/>
      <c r="R684" s="51"/>
      <c r="AI684" s="106"/>
      <c r="AJ684" s="106"/>
      <c r="AS684" s="437"/>
    </row>
    <row r="685" ht="14.25" customHeight="1">
      <c r="Q685" s="50"/>
      <c r="R685" s="51"/>
      <c r="AI685" s="106"/>
      <c r="AJ685" s="106"/>
      <c r="AS685" s="437"/>
    </row>
    <row r="686" ht="14.25" customHeight="1">
      <c r="Q686" s="50"/>
      <c r="R686" s="51"/>
      <c r="AI686" s="106"/>
      <c r="AJ686" s="106"/>
      <c r="AS686" s="437"/>
    </row>
    <row r="687" ht="14.25" customHeight="1">
      <c r="Q687" s="50"/>
      <c r="R687" s="51"/>
      <c r="AI687" s="106"/>
      <c r="AJ687" s="106"/>
      <c r="AS687" s="437"/>
    </row>
    <row r="688" ht="14.25" customHeight="1">
      <c r="Q688" s="50"/>
      <c r="R688" s="51"/>
      <c r="AI688" s="106"/>
      <c r="AJ688" s="106"/>
      <c r="AS688" s="437"/>
    </row>
    <row r="689" ht="14.25" customHeight="1">
      <c r="Q689" s="50"/>
      <c r="R689" s="51"/>
      <c r="AI689" s="106"/>
      <c r="AJ689" s="106"/>
      <c r="AS689" s="437"/>
    </row>
    <row r="690" ht="14.25" customHeight="1">
      <c r="Q690" s="50"/>
      <c r="R690" s="51"/>
      <c r="AI690" s="106"/>
      <c r="AJ690" s="106"/>
      <c r="AS690" s="437"/>
    </row>
    <row r="691" ht="14.25" customHeight="1">
      <c r="Q691" s="50"/>
      <c r="R691" s="51"/>
      <c r="AI691" s="106"/>
      <c r="AJ691" s="106"/>
      <c r="AS691" s="437"/>
    </row>
    <row r="692" ht="14.25" customHeight="1">
      <c r="Q692" s="50"/>
      <c r="R692" s="51"/>
      <c r="AI692" s="106"/>
      <c r="AJ692" s="106"/>
      <c r="AS692" s="437"/>
    </row>
    <row r="693" ht="14.25" customHeight="1">
      <c r="Q693" s="50"/>
      <c r="R693" s="51"/>
      <c r="AI693" s="106"/>
      <c r="AJ693" s="106"/>
      <c r="AS693" s="437"/>
    </row>
    <row r="694" ht="14.25" customHeight="1">
      <c r="Q694" s="50"/>
      <c r="R694" s="51"/>
      <c r="AI694" s="106"/>
      <c r="AJ694" s="106"/>
      <c r="AS694" s="437"/>
    </row>
    <row r="695" ht="14.25" customHeight="1">
      <c r="Q695" s="50"/>
      <c r="R695" s="51"/>
      <c r="AI695" s="106"/>
      <c r="AJ695" s="106"/>
      <c r="AS695" s="437"/>
    </row>
    <row r="696" ht="14.25" customHeight="1">
      <c r="Q696" s="50"/>
      <c r="R696" s="51"/>
      <c r="AI696" s="106"/>
      <c r="AJ696" s="106"/>
      <c r="AS696" s="437"/>
    </row>
    <row r="697" ht="14.25" customHeight="1">
      <c r="Q697" s="50"/>
      <c r="R697" s="51"/>
      <c r="AI697" s="106"/>
      <c r="AJ697" s="106"/>
      <c r="AS697" s="437"/>
    </row>
    <row r="698" ht="14.25" customHeight="1">
      <c r="Q698" s="50"/>
      <c r="R698" s="51"/>
      <c r="AI698" s="106"/>
      <c r="AJ698" s="106"/>
      <c r="AS698" s="437"/>
    </row>
    <row r="699" ht="14.25" customHeight="1">
      <c r="Q699" s="50"/>
      <c r="R699" s="51"/>
      <c r="AI699" s="106"/>
      <c r="AJ699" s="106"/>
      <c r="AS699" s="437"/>
    </row>
    <row r="700" ht="14.25" customHeight="1">
      <c r="Q700" s="50"/>
      <c r="R700" s="51"/>
      <c r="AI700" s="106"/>
      <c r="AJ700" s="106"/>
      <c r="AS700" s="437"/>
    </row>
    <row r="701" ht="14.25" customHeight="1">
      <c r="Q701" s="50"/>
      <c r="R701" s="51"/>
      <c r="AI701" s="106"/>
      <c r="AJ701" s="106"/>
      <c r="AS701" s="437"/>
    </row>
    <row r="702" ht="14.25" customHeight="1">
      <c r="Q702" s="50"/>
      <c r="R702" s="51"/>
      <c r="AI702" s="106"/>
      <c r="AJ702" s="106"/>
      <c r="AS702" s="437"/>
    </row>
    <row r="703" ht="14.25" customHeight="1">
      <c r="Q703" s="50"/>
      <c r="R703" s="51"/>
      <c r="AI703" s="106"/>
      <c r="AJ703" s="106"/>
      <c r="AS703" s="437"/>
    </row>
    <row r="704" ht="14.25" customHeight="1">
      <c r="Q704" s="50"/>
      <c r="R704" s="51"/>
      <c r="AI704" s="106"/>
      <c r="AJ704" s="106"/>
      <c r="AS704" s="437"/>
    </row>
    <row r="705" ht="14.25" customHeight="1">
      <c r="Q705" s="50"/>
      <c r="R705" s="51"/>
      <c r="AI705" s="106"/>
      <c r="AJ705" s="106"/>
      <c r="AS705" s="437"/>
    </row>
    <row r="706" ht="14.25" customHeight="1">
      <c r="Q706" s="50"/>
      <c r="R706" s="51"/>
      <c r="AI706" s="106"/>
      <c r="AJ706" s="106"/>
      <c r="AS706" s="437"/>
    </row>
    <row r="707" ht="14.25" customHeight="1">
      <c r="Q707" s="50"/>
      <c r="R707" s="51"/>
      <c r="AI707" s="106"/>
      <c r="AJ707" s="106"/>
      <c r="AS707" s="437"/>
    </row>
    <row r="708" ht="14.25" customHeight="1">
      <c r="Q708" s="50"/>
      <c r="R708" s="51"/>
      <c r="AI708" s="106"/>
      <c r="AJ708" s="106"/>
      <c r="AS708" s="437"/>
    </row>
    <row r="709" ht="14.25" customHeight="1">
      <c r="Q709" s="50"/>
      <c r="R709" s="51"/>
      <c r="AI709" s="106"/>
      <c r="AJ709" s="106"/>
      <c r="AS709" s="437"/>
    </row>
    <row r="710" ht="14.25" customHeight="1">
      <c r="Q710" s="50"/>
      <c r="R710" s="51"/>
      <c r="AI710" s="106"/>
      <c r="AJ710" s="106"/>
      <c r="AS710" s="437"/>
    </row>
    <row r="711" ht="14.25" customHeight="1">
      <c r="Q711" s="50"/>
      <c r="R711" s="51"/>
      <c r="AI711" s="106"/>
      <c r="AJ711" s="106"/>
      <c r="AS711" s="437"/>
    </row>
    <row r="712" ht="14.25" customHeight="1">
      <c r="Q712" s="50"/>
      <c r="R712" s="51"/>
      <c r="AI712" s="106"/>
      <c r="AJ712" s="106"/>
      <c r="AS712" s="437"/>
    </row>
    <row r="713" ht="14.25" customHeight="1">
      <c r="Q713" s="50"/>
      <c r="R713" s="51"/>
      <c r="AI713" s="106"/>
      <c r="AJ713" s="106"/>
      <c r="AS713" s="437"/>
    </row>
    <row r="714" ht="14.25" customHeight="1">
      <c r="Q714" s="50"/>
      <c r="R714" s="51"/>
      <c r="AI714" s="106"/>
      <c r="AJ714" s="106"/>
      <c r="AS714" s="437"/>
    </row>
    <row r="715" ht="14.25" customHeight="1">
      <c r="Q715" s="50"/>
      <c r="R715" s="51"/>
      <c r="AI715" s="106"/>
      <c r="AJ715" s="106"/>
      <c r="AS715" s="437"/>
    </row>
    <row r="716" ht="14.25" customHeight="1">
      <c r="Q716" s="50"/>
      <c r="R716" s="51"/>
      <c r="AI716" s="106"/>
      <c r="AJ716" s="106"/>
      <c r="AS716" s="437"/>
    </row>
    <row r="717" ht="14.25" customHeight="1">
      <c r="Q717" s="50"/>
      <c r="R717" s="51"/>
      <c r="AI717" s="106"/>
      <c r="AJ717" s="106"/>
      <c r="AS717" s="437"/>
    </row>
    <row r="718" ht="14.25" customHeight="1">
      <c r="Q718" s="50"/>
      <c r="R718" s="51"/>
      <c r="AI718" s="106"/>
      <c r="AJ718" s="106"/>
      <c r="AS718" s="437"/>
    </row>
    <row r="719" ht="14.25" customHeight="1">
      <c r="Q719" s="50"/>
      <c r="R719" s="51"/>
      <c r="AI719" s="106"/>
      <c r="AJ719" s="106"/>
      <c r="AS719" s="437"/>
    </row>
    <row r="720" ht="14.25" customHeight="1">
      <c r="Q720" s="50"/>
      <c r="R720" s="51"/>
      <c r="AI720" s="106"/>
      <c r="AJ720" s="106"/>
      <c r="AS720" s="437"/>
    </row>
    <row r="721" ht="14.25" customHeight="1">
      <c r="Q721" s="50"/>
      <c r="R721" s="51"/>
      <c r="AI721" s="106"/>
      <c r="AJ721" s="106"/>
      <c r="AS721" s="437"/>
    </row>
    <row r="722" ht="14.25" customHeight="1">
      <c r="Q722" s="50"/>
      <c r="R722" s="51"/>
      <c r="AI722" s="106"/>
      <c r="AJ722" s="106"/>
      <c r="AS722" s="437"/>
    </row>
    <row r="723" ht="14.25" customHeight="1">
      <c r="Q723" s="50"/>
      <c r="R723" s="51"/>
      <c r="AI723" s="106"/>
      <c r="AJ723" s="106"/>
      <c r="AS723" s="437"/>
    </row>
    <row r="724" ht="14.25" customHeight="1">
      <c r="Q724" s="50"/>
      <c r="R724" s="51"/>
      <c r="AI724" s="106"/>
      <c r="AJ724" s="106"/>
      <c r="AS724" s="437"/>
    </row>
    <row r="725" ht="14.25" customHeight="1">
      <c r="Q725" s="50"/>
      <c r="R725" s="51"/>
      <c r="AI725" s="106"/>
      <c r="AJ725" s="106"/>
      <c r="AS725" s="437"/>
    </row>
    <row r="726" ht="14.25" customHeight="1">
      <c r="Q726" s="50"/>
      <c r="R726" s="51"/>
      <c r="AI726" s="106"/>
      <c r="AJ726" s="106"/>
      <c r="AS726" s="437"/>
    </row>
    <row r="727" ht="14.25" customHeight="1">
      <c r="Q727" s="50"/>
      <c r="R727" s="51"/>
      <c r="AI727" s="106"/>
      <c r="AJ727" s="106"/>
      <c r="AS727" s="437"/>
    </row>
    <row r="728" ht="14.25" customHeight="1">
      <c r="Q728" s="50"/>
      <c r="R728" s="51"/>
      <c r="AI728" s="106"/>
      <c r="AJ728" s="106"/>
      <c r="AS728" s="437"/>
    </row>
    <row r="729" ht="14.25" customHeight="1">
      <c r="Q729" s="50"/>
      <c r="R729" s="51"/>
      <c r="AI729" s="106"/>
      <c r="AJ729" s="106"/>
      <c r="AS729" s="437"/>
    </row>
    <row r="730" ht="14.25" customHeight="1">
      <c r="Q730" s="50"/>
      <c r="R730" s="51"/>
      <c r="AI730" s="106"/>
      <c r="AJ730" s="106"/>
      <c r="AS730" s="437"/>
    </row>
    <row r="731" ht="14.25" customHeight="1">
      <c r="Q731" s="50"/>
      <c r="R731" s="51"/>
      <c r="AI731" s="106"/>
      <c r="AJ731" s="106"/>
      <c r="AS731" s="437"/>
    </row>
    <row r="732" ht="14.25" customHeight="1">
      <c r="Q732" s="50"/>
      <c r="R732" s="51"/>
      <c r="AI732" s="106"/>
      <c r="AJ732" s="106"/>
      <c r="AS732" s="437"/>
    </row>
    <row r="733" ht="14.25" customHeight="1">
      <c r="Q733" s="50"/>
      <c r="R733" s="51"/>
      <c r="AI733" s="106"/>
      <c r="AJ733" s="106"/>
      <c r="AS733" s="437"/>
    </row>
    <row r="734" ht="14.25" customHeight="1">
      <c r="Q734" s="50"/>
      <c r="R734" s="51"/>
      <c r="AI734" s="106"/>
      <c r="AJ734" s="106"/>
      <c r="AS734" s="437"/>
    </row>
    <row r="735" ht="14.25" customHeight="1">
      <c r="Q735" s="50"/>
      <c r="R735" s="51"/>
      <c r="AI735" s="106"/>
      <c r="AJ735" s="106"/>
      <c r="AS735" s="437"/>
    </row>
    <row r="736" ht="14.25" customHeight="1">
      <c r="Q736" s="50"/>
      <c r="R736" s="51"/>
      <c r="AI736" s="106"/>
      <c r="AJ736" s="106"/>
      <c r="AS736" s="437"/>
    </row>
    <row r="737" ht="14.25" customHeight="1">
      <c r="Q737" s="50"/>
      <c r="R737" s="51"/>
      <c r="AI737" s="106"/>
      <c r="AJ737" s="106"/>
      <c r="AS737" s="437"/>
    </row>
    <row r="738" ht="14.25" customHeight="1">
      <c r="Q738" s="50"/>
      <c r="R738" s="51"/>
      <c r="AI738" s="106"/>
      <c r="AJ738" s="106"/>
      <c r="AS738" s="437"/>
    </row>
    <row r="739" ht="14.25" customHeight="1">
      <c r="Q739" s="50"/>
      <c r="R739" s="51"/>
      <c r="AI739" s="106"/>
      <c r="AJ739" s="106"/>
      <c r="AS739" s="437"/>
    </row>
    <row r="740" ht="14.25" customHeight="1">
      <c r="Q740" s="50"/>
      <c r="R740" s="51"/>
      <c r="AI740" s="106"/>
      <c r="AJ740" s="106"/>
      <c r="AS740" s="437"/>
    </row>
    <row r="741" ht="14.25" customHeight="1">
      <c r="Q741" s="50"/>
      <c r="R741" s="51"/>
      <c r="AI741" s="106"/>
      <c r="AJ741" s="106"/>
      <c r="AS741" s="437"/>
    </row>
    <row r="742" ht="14.25" customHeight="1">
      <c r="Q742" s="50"/>
      <c r="R742" s="51"/>
      <c r="AI742" s="106"/>
      <c r="AJ742" s="106"/>
      <c r="AS742" s="437"/>
    </row>
    <row r="743" ht="14.25" customHeight="1">
      <c r="Q743" s="50"/>
      <c r="R743" s="51"/>
      <c r="AI743" s="106"/>
      <c r="AJ743" s="106"/>
      <c r="AS743" s="437"/>
    </row>
    <row r="744" ht="14.25" customHeight="1">
      <c r="Q744" s="50"/>
      <c r="R744" s="51"/>
      <c r="AI744" s="106"/>
      <c r="AJ744" s="106"/>
      <c r="AS744" s="437"/>
    </row>
    <row r="745" ht="14.25" customHeight="1">
      <c r="Q745" s="50"/>
      <c r="R745" s="51"/>
      <c r="AI745" s="106"/>
      <c r="AJ745" s="106"/>
      <c r="AS745" s="437"/>
    </row>
    <row r="746" ht="14.25" customHeight="1">
      <c r="Q746" s="50"/>
      <c r="R746" s="51"/>
      <c r="AI746" s="106"/>
      <c r="AJ746" s="106"/>
      <c r="AS746" s="437"/>
    </row>
    <row r="747" ht="14.25" customHeight="1">
      <c r="Q747" s="50"/>
      <c r="R747" s="51"/>
      <c r="AI747" s="106"/>
      <c r="AJ747" s="106"/>
      <c r="AS747" s="437"/>
    </row>
    <row r="748" ht="14.25" customHeight="1">
      <c r="Q748" s="50"/>
      <c r="R748" s="51"/>
      <c r="AI748" s="106"/>
      <c r="AJ748" s="106"/>
      <c r="AS748" s="437"/>
    </row>
    <row r="749" ht="14.25" customHeight="1">
      <c r="Q749" s="50"/>
      <c r="R749" s="51"/>
      <c r="AI749" s="106"/>
      <c r="AJ749" s="106"/>
      <c r="AS749" s="437"/>
    </row>
    <row r="750" ht="14.25" customHeight="1">
      <c r="Q750" s="50"/>
      <c r="R750" s="51"/>
      <c r="AI750" s="106"/>
      <c r="AJ750" s="106"/>
      <c r="AS750" s="437"/>
    </row>
    <row r="751" ht="14.25" customHeight="1">
      <c r="Q751" s="50"/>
      <c r="R751" s="51"/>
      <c r="AI751" s="106"/>
      <c r="AJ751" s="106"/>
      <c r="AS751" s="437"/>
    </row>
    <row r="752" ht="14.25" customHeight="1">
      <c r="Q752" s="50"/>
      <c r="R752" s="51"/>
      <c r="AI752" s="106"/>
      <c r="AJ752" s="106"/>
      <c r="AS752" s="437"/>
    </row>
    <row r="753" ht="14.25" customHeight="1">
      <c r="Q753" s="50"/>
      <c r="R753" s="51"/>
      <c r="AI753" s="106"/>
      <c r="AJ753" s="106"/>
      <c r="AS753" s="437"/>
    </row>
    <row r="754" ht="14.25" customHeight="1">
      <c r="Q754" s="50"/>
      <c r="R754" s="51"/>
      <c r="AI754" s="106"/>
      <c r="AJ754" s="106"/>
      <c r="AS754" s="437"/>
    </row>
    <row r="755" ht="14.25" customHeight="1">
      <c r="Q755" s="50"/>
      <c r="R755" s="51"/>
      <c r="AI755" s="106"/>
      <c r="AJ755" s="106"/>
      <c r="AS755" s="437"/>
    </row>
    <row r="756" ht="14.25" customHeight="1">
      <c r="Q756" s="50"/>
      <c r="R756" s="51"/>
      <c r="AI756" s="106"/>
      <c r="AJ756" s="106"/>
      <c r="AS756" s="437"/>
    </row>
    <row r="757" ht="14.25" customHeight="1">
      <c r="Q757" s="50"/>
      <c r="R757" s="51"/>
      <c r="AI757" s="106"/>
      <c r="AJ757" s="106"/>
      <c r="AS757" s="437"/>
    </row>
    <row r="758" ht="14.25" customHeight="1">
      <c r="Q758" s="50"/>
      <c r="R758" s="51"/>
      <c r="AI758" s="106"/>
      <c r="AJ758" s="106"/>
      <c r="AS758" s="437"/>
    </row>
    <row r="759" ht="14.25" customHeight="1">
      <c r="Q759" s="50"/>
      <c r="R759" s="51"/>
      <c r="AI759" s="106"/>
      <c r="AJ759" s="106"/>
      <c r="AS759" s="437"/>
    </row>
    <row r="760" ht="14.25" customHeight="1">
      <c r="Q760" s="50"/>
      <c r="R760" s="51"/>
      <c r="AI760" s="106"/>
      <c r="AJ760" s="106"/>
      <c r="AS760" s="437"/>
    </row>
    <row r="761" ht="14.25" customHeight="1">
      <c r="Q761" s="50"/>
      <c r="R761" s="51"/>
      <c r="AI761" s="106"/>
      <c r="AJ761" s="106"/>
      <c r="AS761" s="437"/>
    </row>
    <row r="762" ht="14.25" customHeight="1">
      <c r="Q762" s="50"/>
      <c r="R762" s="51"/>
      <c r="AI762" s="106"/>
      <c r="AJ762" s="106"/>
      <c r="AS762" s="437"/>
    </row>
    <row r="763" ht="14.25" customHeight="1">
      <c r="Q763" s="50"/>
      <c r="R763" s="51"/>
      <c r="AI763" s="106"/>
      <c r="AJ763" s="106"/>
      <c r="AS763" s="437"/>
    </row>
    <row r="764" ht="14.25" customHeight="1">
      <c r="Q764" s="50"/>
      <c r="R764" s="51"/>
      <c r="AI764" s="106"/>
      <c r="AJ764" s="106"/>
      <c r="AS764" s="437"/>
    </row>
    <row r="765" ht="14.25" customHeight="1">
      <c r="Q765" s="50"/>
      <c r="R765" s="51"/>
      <c r="AI765" s="106"/>
      <c r="AJ765" s="106"/>
      <c r="AS765" s="437"/>
    </row>
    <row r="766" ht="14.25" customHeight="1">
      <c r="Q766" s="50"/>
      <c r="R766" s="51"/>
      <c r="AI766" s="106"/>
      <c r="AJ766" s="106"/>
      <c r="AS766" s="437"/>
    </row>
    <row r="767" ht="14.25" customHeight="1">
      <c r="Q767" s="50"/>
      <c r="R767" s="51"/>
      <c r="AI767" s="106"/>
      <c r="AJ767" s="106"/>
      <c r="AS767" s="437"/>
    </row>
    <row r="768" ht="14.25" customHeight="1">
      <c r="Q768" s="50"/>
      <c r="R768" s="51"/>
      <c r="AI768" s="106"/>
      <c r="AJ768" s="106"/>
      <c r="AS768" s="437"/>
    </row>
    <row r="769" ht="14.25" customHeight="1">
      <c r="Q769" s="50"/>
      <c r="R769" s="51"/>
      <c r="AI769" s="106"/>
      <c r="AJ769" s="106"/>
      <c r="AS769" s="437"/>
    </row>
    <row r="770" ht="14.25" customHeight="1">
      <c r="Q770" s="50"/>
      <c r="R770" s="51"/>
      <c r="AI770" s="106"/>
      <c r="AJ770" s="106"/>
      <c r="AS770" s="437"/>
    </row>
    <row r="771" ht="14.25" customHeight="1">
      <c r="Q771" s="50"/>
      <c r="R771" s="51"/>
      <c r="AI771" s="106"/>
      <c r="AJ771" s="106"/>
      <c r="AS771" s="437"/>
    </row>
    <row r="772" ht="14.25" customHeight="1">
      <c r="Q772" s="50"/>
      <c r="R772" s="51"/>
      <c r="AI772" s="106"/>
      <c r="AJ772" s="106"/>
      <c r="AS772" s="437"/>
    </row>
    <row r="773" ht="14.25" customHeight="1">
      <c r="Q773" s="50"/>
      <c r="R773" s="51"/>
      <c r="AI773" s="106"/>
      <c r="AJ773" s="106"/>
      <c r="AS773" s="437"/>
    </row>
    <row r="774" ht="14.25" customHeight="1">
      <c r="Q774" s="50"/>
      <c r="R774" s="51"/>
      <c r="AI774" s="106"/>
      <c r="AJ774" s="106"/>
      <c r="AS774" s="437"/>
    </row>
    <row r="775" ht="14.25" customHeight="1">
      <c r="Q775" s="50"/>
      <c r="R775" s="51"/>
      <c r="AI775" s="106"/>
      <c r="AJ775" s="106"/>
      <c r="AS775" s="437"/>
    </row>
    <row r="776" ht="14.25" customHeight="1">
      <c r="Q776" s="50"/>
      <c r="R776" s="51"/>
      <c r="AI776" s="106"/>
      <c r="AJ776" s="106"/>
      <c r="AS776" s="437"/>
    </row>
    <row r="777" ht="14.25" customHeight="1">
      <c r="Q777" s="50"/>
      <c r="R777" s="51"/>
      <c r="AI777" s="106"/>
      <c r="AJ777" s="106"/>
      <c r="AS777" s="437"/>
    </row>
    <row r="778" ht="14.25" customHeight="1">
      <c r="Q778" s="50"/>
      <c r="R778" s="51"/>
      <c r="AI778" s="106"/>
      <c r="AJ778" s="106"/>
      <c r="AS778" s="437"/>
    </row>
    <row r="779" ht="14.25" customHeight="1">
      <c r="Q779" s="50"/>
      <c r="R779" s="51"/>
      <c r="AI779" s="106"/>
      <c r="AJ779" s="106"/>
      <c r="AS779" s="437"/>
    </row>
    <row r="780" ht="14.25" customHeight="1">
      <c r="Q780" s="50"/>
      <c r="R780" s="51"/>
      <c r="AI780" s="106"/>
      <c r="AJ780" s="106"/>
      <c r="AS780" s="437"/>
    </row>
    <row r="781" ht="14.25" customHeight="1">
      <c r="Q781" s="50"/>
      <c r="R781" s="51"/>
      <c r="AI781" s="106"/>
      <c r="AJ781" s="106"/>
      <c r="AS781" s="437"/>
    </row>
    <row r="782" ht="14.25" customHeight="1">
      <c r="Q782" s="50"/>
      <c r="R782" s="51"/>
      <c r="AI782" s="106"/>
      <c r="AJ782" s="106"/>
      <c r="AS782" s="437"/>
    </row>
    <row r="783" ht="14.25" customHeight="1">
      <c r="Q783" s="50"/>
      <c r="R783" s="51"/>
      <c r="AI783" s="106"/>
      <c r="AJ783" s="106"/>
      <c r="AS783" s="437"/>
    </row>
    <row r="784" ht="14.25" customHeight="1">
      <c r="Q784" s="50"/>
      <c r="R784" s="51"/>
      <c r="AI784" s="106"/>
      <c r="AJ784" s="106"/>
      <c r="AS784" s="437"/>
    </row>
    <row r="785" ht="14.25" customHeight="1">
      <c r="Q785" s="50"/>
      <c r="R785" s="51"/>
      <c r="AI785" s="106"/>
      <c r="AJ785" s="106"/>
      <c r="AS785" s="437"/>
    </row>
    <row r="786" ht="14.25" customHeight="1">
      <c r="Q786" s="50"/>
      <c r="R786" s="51"/>
      <c r="AI786" s="106"/>
      <c r="AJ786" s="106"/>
      <c r="AS786" s="437"/>
    </row>
    <row r="787" ht="14.25" customHeight="1">
      <c r="Q787" s="50"/>
      <c r="R787" s="51"/>
      <c r="AI787" s="106"/>
      <c r="AJ787" s="106"/>
      <c r="AS787" s="437"/>
    </row>
    <row r="788" ht="14.25" customHeight="1">
      <c r="Q788" s="50"/>
      <c r="R788" s="51"/>
      <c r="AI788" s="106"/>
      <c r="AJ788" s="106"/>
      <c r="AS788" s="437"/>
    </row>
    <row r="789" ht="14.25" customHeight="1">
      <c r="Q789" s="50"/>
      <c r="R789" s="51"/>
      <c r="AI789" s="106"/>
      <c r="AJ789" s="106"/>
      <c r="AS789" s="437"/>
    </row>
    <row r="790" ht="14.25" customHeight="1">
      <c r="Q790" s="50"/>
      <c r="R790" s="51"/>
      <c r="AI790" s="106"/>
      <c r="AJ790" s="106"/>
      <c r="AS790" s="437"/>
    </row>
    <row r="791" ht="14.25" customHeight="1">
      <c r="Q791" s="50"/>
      <c r="R791" s="51"/>
      <c r="AI791" s="106"/>
      <c r="AJ791" s="106"/>
      <c r="AS791" s="437"/>
    </row>
    <row r="792" ht="14.25" customHeight="1">
      <c r="Q792" s="50"/>
      <c r="R792" s="51"/>
      <c r="AI792" s="106"/>
      <c r="AJ792" s="106"/>
      <c r="AS792" s="437"/>
    </row>
    <row r="793" ht="14.25" customHeight="1">
      <c r="Q793" s="50"/>
      <c r="R793" s="51"/>
      <c r="AI793" s="106"/>
      <c r="AJ793" s="106"/>
      <c r="AS793" s="437"/>
    </row>
    <row r="794" ht="14.25" customHeight="1">
      <c r="Q794" s="50"/>
      <c r="R794" s="51"/>
      <c r="AI794" s="106"/>
      <c r="AJ794" s="106"/>
      <c r="AS794" s="437"/>
    </row>
    <row r="795" ht="14.25" customHeight="1">
      <c r="Q795" s="50"/>
      <c r="R795" s="51"/>
      <c r="AI795" s="106"/>
      <c r="AJ795" s="106"/>
      <c r="AS795" s="437"/>
    </row>
    <row r="796" ht="14.25" customHeight="1">
      <c r="Q796" s="50"/>
      <c r="R796" s="51"/>
      <c r="AI796" s="106"/>
      <c r="AJ796" s="106"/>
      <c r="AS796" s="437"/>
    </row>
    <row r="797" ht="14.25" customHeight="1">
      <c r="Q797" s="50"/>
      <c r="R797" s="51"/>
      <c r="AI797" s="106"/>
      <c r="AJ797" s="106"/>
      <c r="AS797" s="437"/>
    </row>
    <row r="798" ht="14.25" customHeight="1">
      <c r="Q798" s="50"/>
      <c r="R798" s="51"/>
      <c r="AI798" s="106"/>
      <c r="AJ798" s="106"/>
      <c r="AS798" s="437"/>
    </row>
    <row r="799" ht="14.25" customHeight="1">
      <c r="Q799" s="50"/>
      <c r="R799" s="51"/>
      <c r="AI799" s="106"/>
      <c r="AJ799" s="106"/>
      <c r="AS799" s="437"/>
    </row>
    <row r="800" ht="14.25" customHeight="1">
      <c r="Q800" s="50"/>
      <c r="R800" s="51"/>
      <c r="AI800" s="106"/>
      <c r="AJ800" s="106"/>
      <c r="AS800" s="437"/>
    </row>
    <row r="801" ht="14.25" customHeight="1">
      <c r="Q801" s="50"/>
      <c r="R801" s="51"/>
      <c r="AI801" s="106"/>
      <c r="AJ801" s="106"/>
      <c r="AS801" s="437"/>
    </row>
    <row r="802" ht="14.25" customHeight="1">
      <c r="Q802" s="50"/>
      <c r="R802" s="51"/>
      <c r="AI802" s="106"/>
      <c r="AJ802" s="106"/>
      <c r="AS802" s="437"/>
    </row>
    <row r="803" ht="14.25" customHeight="1">
      <c r="Q803" s="50"/>
      <c r="R803" s="51"/>
      <c r="AI803" s="106"/>
      <c r="AJ803" s="106"/>
      <c r="AS803" s="437"/>
    </row>
    <row r="804" ht="14.25" customHeight="1">
      <c r="Q804" s="50"/>
      <c r="R804" s="51"/>
      <c r="AI804" s="106"/>
      <c r="AJ804" s="106"/>
      <c r="AS804" s="437"/>
    </row>
    <row r="805" ht="14.25" customHeight="1">
      <c r="Q805" s="50"/>
      <c r="R805" s="51"/>
      <c r="AI805" s="106"/>
      <c r="AJ805" s="106"/>
      <c r="AS805" s="437"/>
    </row>
    <row r="806" ht="14.25" customHeight="1">
      <c r="Q806" s="50"/>
      <c r="R806" s="51"/>
      <c r="AI806" s="106"/>
      <c r="AJ806" s="106"/>
      <c r="AS806" s="437"/>
    </row>
    <row r="807" ht="14.25" customHeight="1">
      <c r="Q807" s="50"/>
      <c r="R807" s="51"/>
      <c r="AI807" s="106"/>
      <c r="AJ807" s="106"/>
      <c r="AS807" s="437"/>
    </row>
    <row r="808" ht="14.25" customHeight="1">
      <c r="Q808" s="50"/>
      <c r="R808" s="51"/>
      <c r="AI808" s="106"/>
      <c r="AJ808" s="106"/>
      <c r="AS808" s="437"/>
    </row>
    <row r="809" ht="14.25" customHeight="1">
      <c r="Q809" s="50"/>
      <c r="R809" s="51"/>
      <c r="AI809" s="106"/>
      <c r="AJ809" s="106"/>
      <c r="AS809" s="437"/>
    </row>
    <row r="810" ht="14.25" customHeight="1">
      <c r="Q810" s="50"/>
      <c r="R810" s="51"/>
      <c r="AI810" s="106"/>
      <c r="AJ810" s="106"/>
      <c r="AS810" s="437"/>
    </row>
    <row r="811" ht="14.25" customHeight="1">
      <c r="Q811" s="50"/>
      <c r="R811" s="51"/>
      <c r="AI811" s="106"/>
      <c r="AJ811" s="106"/>
      <c r="AS811" s="437"/>
    </row>
    <row r="812" ht="14.25" customHeight="1">
      <c r="Q812" s="50"/>
      <c r="R812" s="51"/>
      <c r="AI812" s="106"/>
      <c r="AJ812" s="106"/>
      <c r="AS812" s="437"/>
    </row>
    <row r="813" ht="14.25" customHeight="1">
      <c r="Q813" s="50"/>
      <c r="R813" s="51"/>
      <c r="AI813" s="106"/>
      <c r="AJ813" s="106"/>
      <c r="AS813" s="437"/>
    </row>
    <row r="814" ht="14.25" customHeight="1">
      <c r="Q814" s="50"/>
      <c r="R814" s="51"/>
      <c r="AI814" s="106"/>
      <c r="AJ814" s="106"/>
      <c r="AS814" s="437"/>
    </row>
    <row r="815" ht="14.25" customHeight="1">
      <c r="Q815" s="50"/>
      <c r="R815" s="51"/>
      <c r="AI815" s="106"/>
      <c r="AJ815" s="106"/>
      <c r="AS815" s="437"/>
    </row>
    <row r="816" ht="14.25" customHeight="1">
      <c r="Q816" s="50"/>
      <c r="R816" s="51"/>
      <c r="AI816" s="106"/>
      <c r="AJ816" s="106"/>
      <c r="AS816" s="437"/>
    </row>
    <row r="817" ht="14.25" customHeight="1">
      <c r="Q817" s="50"/>
      <c r="R817" s="51"/>
      <c r="AI817" s="106"/>
      <c r="AJ817" s="106"/>
      <c r="AS817" s="437"/>
    </row>
    <row r="818" ht="14.25" customHeight="1">
      <c r="Q818" s="50"/>
      <c r="R818" s="51"/>
      <c r="AI818" s="106"/>
      <c r="AJ818" s="106"/>
      <c r="AS818" s="437"/>
    </row>
    <row r="819" ht="14.25" customHeight="1">
      <c r="Q819" s="50"/>
      <c r="R819" s="51"/>
      <c r="AI819" s="106"/>
      <c r="AJ819" s="106"/>
      <c r="AS819" s="437"/>
    </row>
    <row r="820" ht="14.25" customHeight="1">
      <c r="Q820" s="50"/>
      <c r="R820" s="51"/>
      <c r="AI820" s="106"/>
      <c r="AJ820" s="106"/>
      <c r="AS820" s="437"/>
    </row>
    <row r="821" ht="14.25" customHeight="1">
      <c r="Q821" s="50"/>
      <c r="R821" s="51"/>
      <c r="AI821" s="106"/>
      <c r="AJ821" s="106"/>
      <c r="AS821" s="437"/>
    </row>
    <row r="822" ht="14.25" customHeight="1">
      <c r="Q822" s="50"/>
      <c r="R822" s="51"/>
      <c r="AI822" s="106"/>
      <c r="AJ822" s="106"/>
      <c r="AS822" s="437"/>
    </row>
    <row r="823" ht="14.25" customHeight="1">
      <c r="Q823" s="50"/>
      <c r="R823" s="51"/>
      <c r="AI823" s="106"/>
      <c r="AJ823" s="106"/>
      <c r="AS823" s="437"/>
    </row>
    <row r="824" ht="14.25" customHeight="1">
      <c r="Q824" s="50"/>
      <c r="R824" s="51"/>
      <c r="AI824" s="106"/>
      <c r="AJ824" s="106"/>
      <c r="AS824" s="437"/>
    </row>
    <row r="825" ht="14.25" customHeight="1">
      <c r="Q825" s="50"/>
      <c r="R825" s="51"/>
      <c r="AI825" s="106"/>
      <c r="AJ825" s="106"/>
      <c r="AS825" s="437"/>
    </row>
    <row r="826" ht="14.25" customHeight="1">
      <c r="Q826" s="50"/>
      <c r="R826" s="51"/>
      <c r="AI826" s="106"/>
      <c r="AJ826" s="106"/>
      <c r="AS826" s="437"/>
    </row>
    <row r="827" ht="14.25" customHeight="1">
      <c r="Q827" s="50"/>
      <c r="R827" s="51"/>
      <c r="AI827" s="106"/>
      <c r="AJ827" s="106"/>
      <c r="AS827" s="437"/>
    </row>
    <row r="828" ht="14.25" customHeight="1">
      <c r="Q828" s="50"/>
      <c r="R828" s="51"/>
      <c r="AI828" s="106"/>
      <c r="AJ828" s="106"/>
      <c r="AS828" s="437"/>
    </row>
    <row r="829" ht="14.25" customHeight="1">
      <c r="Q829" s="50"/>
      <c r="R829" s="51"/>
      <c r="AI829" s="106"/>
      <c r="AJ829" s="106"/>
      <c r="AS829" s="437"/>
    </row>
    <row r="830" ht="14.25" customHeight="1">
      <c r="Q830" s="50"/>
      <c r="R830" s="51"/>
      <c r="AI830" s="106"/>
      <c r="AJ830" s="106"/>
      <c r="AS830" s="437"/>
    </row>
    <row r="831" ht="14.25" customHeight="1">
      <c r="Q831" s="50"/>
      <c r="R831" s="51"/>
      <c r="AI831" s="106"/>
      <c r="AJ831" s="106"/>
      <c r="AS831" s="437"/>
    </row>
    <row r="832" ht="14.25" customHeight="1">
      <c r="Q832" s="50"/>
      <c r="R832" s="51"/>
      <c r="AI832" s="106"/>
      <c r="AJ832" s="106"/>
      <c r="AS832" s="437"/>
    </row>
    <row r="833" ht="14.25" customHeight="1">
      <c r="Q833" s="50"/>
      <c r="R833" s="51"/>
      <c r="AI833" s="106"/>
      <c r="AJ833" s="106"/>
      <c r="AS833" s="437"/>
    </row>
    <row r="834" ht="14.25" customHeight="1">
      <c r="Q834" s="50"/>
      <c r="R834" s="51"/>
      <c r="AI834" s="106"/>
      <c r="AJ834" s="106"/>
      <c r="AS834" s="437"/>
    </row>
    <row r="835" ht="14.25" customHeight="1">
      <c r="Q835" s="50"/>
      <c r="R835" s="51"/>
      <c r="AI835" s="106"/>
      <c r="AJ835" s="106"/>
      <c r="AS835" s="437"/>
    </row>
    <row r="836" ht="14.25" customHeight="1">
      <c r="Q836" s="50"/>
      <c r="R836" s="51"/>
      <c r="AI836" s="106"/>
      <c r="AJ836" s="106"/>
      <c r="AS836" s="437"/>
    </row>
    <row r="837" ht="14.25" customHeight="1">
      <c r="Q837" s="50"/>
      <c r="R837" s="51"/>
      <c r="AI837" s="106"/>
      <c r="AJ837" s="106"/>
      <c r="AS837" s="437"/>
    </row>
    <row r="838" ht="14.25" customHeight="1">
      <c r="Q838" s="50"/>
      <c r="R838" s="51"/>
      <c r="AI838" s="106"/>
      <c r="AJ838" s="106"/>
      <c r="AS838" s="437"/>
    </row>
    <row r="839" ht="14.25" customHeight="1">
      <c r="Q839" s="50"/>
      <c r="R839" s="51"/>
      <c r="AI839" s="106"/>
      <c r="AJ839" s="106"/>
      <c r="AS839" s="437"/>
    </row>
    <row r="840" ht="14.25" customHeight="1">
      <c r="Q840" s="50"/>
      <c r="R840" s="51"/>
      <c r="AI840" s="106"/>
      <c r="AJ840" s="106"/>
      <c r="AS840" s="437"/>
    </row>
    <row r="841" ht="14.25" customHeight="1">
      <c r="Q841" s="50"/>
      <c r="R841" s="51"/>
      <c r="AI841" s="106"/>
      <c r="AJ841" s="106"/>
      <c r="AS841" s="437"/>
    </row>
    <row r="842" ht="14.25" customHeight="1">
      <c r="Q842" s="50"/>
      <c r="R842" s="51"/>
      <c r="AI842" s="106"/>
      <c r="AJ842" s="106"/>
      <c r="AS842" s="437"/>
    </row>
    <row r="843" ht="14.25" customHeight="1">
      <c r="Q843" s="50"/>
      <c r="R843" s="51"/>
      <c r="AI843" s="106"/>
      <c r="AJ843" s="106"/>
      <c r="AS843" s="437"/>
    </row>
    <row r="844" ht="14.25" customHeight="1">
      <c r="Q844" s="50"/>
      <c r="R844" s="51"/>
      <c r="AI844" s="106"/>
      <c r="AJ844" s="106"/>
      <c r="AS844" s="437"/>
    </row>
    <row r="845" ht="14.25" customHeight="1">
      <c r="Q845" s="50"/>
      <c r="R845" s="51"/>
      <c r="AI845" s="106"/>
      <c r="AJ845" s="106"/>
      <c r="AS845" s="437"/>
    </row>
    <row r="846" ht="14.25" customHeight="1">
      <c r="Q846" s="50"/>
      <c r="R846" s="51"/>
      <c r="AI846" s="106"/>
      <c r="AJ846" s="106"/>
      <c r="AS846" s="437"/>
    </row>
    <row r="847" ht="14.25" customHeight="1">
      <c r="Q847" s="50"/>
      <c r="R847" s="51"/>
      <c r="AI847" s="106"/>
      <c r="AJ847" s="106"/>
      <c r="AS847" s="437"/>
    </row>
    <row r="848" ht="14.25" customHeight="1">
      <c r="Q848" s="50"/>
      <c r="R848" s="51"/>
      <c r="AI848" s="106"/>
      <c r="AJ848" s="106"/>
      <c r="AS848" s="437"/>
    </row>
    <row r="849" ht="14.25" customHeight="1">
      <c r="Q849" s="50"/>
      <c r="R849" s="51"/>
      <c r="AI849" s="106"/>
      <c r="AJ849" s="106"/>
      <c r="AS849" s="437"/>
    </row>
    <row r="850" ht="14.25" customHeight="1">
      <c r="Q850" s="50"/>
      <c r="R850" s="51"/>
      <c r="AI850" s="106"/>
      <c r="AJ850" s="106"/>
      <c r="AS850" s="437"/>
    </row>
    <row r="851" ht="14.25" customHeight="1">
      <c r="Q851" s="50"/>
      <c r="R851" s="51"/>
      <c r="AI851" s="106"/>
      <c r="AJ851" s="106"/>
      <c r="AS851" s="437"/>
    </row>
    <row r="852" ht="14.25" customHeight="1">
      <c r="Q852" s="50"/>
      <c r="R852" s="51"/>
      <c r="AI852" s="106"/>
      <c r="AJ852" s="106"/>
      <c r="AS852" s="437"/>
    </row>
    <row r="853" ht="14.25" customHeight="1">
      <c r="Q853" s="50"/>
      <c r="R853" s="51"/>
      <c r="AI853" s="106"/>
      <c r="AJ853" s="106"/>
      <c r="AS853" s="437"/>
    </row>
    <row r="854" ht="14.25" customHeight="1">
      <c r="Q854" s="50"/>
      <c r="R854" s="51"/>
      <c r="AI854" s="106"/>
      <c r="AJ854" s="106"/>
      <c r="AS854" s="437"/>
    </row>
    <row r="855" ht="14.25" customHeight="1">
      <c r="Q855" s="50"/>
      <c r="R855" s="51"/>
      <c r="AI855" s="106"/>
      <c r="AJ855" s="106"/>
      <c r="AS855" s="437"/>
    </row>
    <row r="856" ht="14.25" customHeight="1">
      <c r="Q856" s="50"/>
      <c r="R856" s="51"/>
      <c r="AI856" s="106"/>
      <c r="AJ856" s="106"/>
      <c r="AS856" s="437"/>
    </row>
    <row r="857" ht="14.25" customHeight="1">
      <c r="Q857" s="50"/>
      <c r="R857" s="51"/>
      <c r="AI857" s="106"/>
      <c r="AJ857" s="106"/>
      <c r="AS857" s="437"/>
    </row>
    <row r="858" ht="14.25" customHeight="1">
      <c r="Q858" s="50"/>
      <c r="R858" s="51"/>
      <c r="AI858" s="106"/>
      <c r="AJ858" s="106"/>
      <c r="AS858" s="437"/>
    </row>
    <row r="859" ht="14.25" customHeight="1">
      <c r="Q859" s="50"/>
      <c r="R859" s="51"/>
      <c r="AI859" s="106"/>
      <c r="AJ859" s="106"/>
      <c r="AS859" s="437"/>
    </row>
    <row r="860" ht="14.25" customHeight="1">
      <c r="Q860" s="50"/>
      <c r="R860" s="51"/>
      <c r="AI860" s="106"/>
      <c r="AJ860" s="106"/>
      <c r="AS860" s="437"/>
    </row>
    <row r="861" ht="14.25" customHeight="1">
      <c r="Q861" s="50"/>
      <c r="R861" s="51"/>
      <c r="AI861" s="106"/>
      <c r="AJ861" s="106"/>
      <c r="AS861" s="437"/>
    </row>
    <row r="862" ht="14.25" customHeight="1">
      <c r="Q862" s="50"/>
      <c r="R862" s="51"/>
      <c r="AI862" s="106"/>
      <c r="AJ862" s="106"/>
      <c r="AS862" s="437"/>
    </row>
    <row r="863" ht="14.25" customHeight="1">
      <c r="Q863" s="50"/>
      <c r="R863" s="51"/>
      <c r="AI863" s="106"/>
      <c r="AJ863" s="106"/>
      <c r="AS863" s="437"/>
    </row>
    <row r="864" ht="14.25" customHeight="1">
      <c r="Q864" s="50"/>
      <c r="R864" s="51"/>
      <c r="AI864" s="106"/>
      <c r="AJ864" s="106"/>
      <c r="AS864" s="437"/>
    </row>
    <row r="865" ht="14.25" customHeight="1">
      <c r="Q865" s="50"/>
      <c r="R865" s="51"/>
      <c r="AI865" s="106"/>
      <c r="AJ865" s="106"/>
      <c r="AS865" s="437"/>
    </row>
    <row r="866" ht="14.25" customHeight="1">
      <c r="Q866" s="50"/>
      <c r="R866" s="51"/>
      <c r="AI866" s="106"/>
      <c r="AJ866" s="106"/>
      <c r="AS866" s="437"/>
    </row>
    <row r="867" ht="14.25" customHeight="1">
      <c r="Q867" s="50"/>
      <c r="R867" s="51"/>
      <c r="AI867" s="106"/>
      <c r="AJ867" s="106"/>
      <c r="AS867" s="437"/>
    </row>
    <row r="868" ht="14.25" customHeight="1">
      <c r="Q868" s="50"/>
      <c r="R868" s="51"/>
      <c r="AI868" s="106"/>
      <c r="AJ868" s="106"/>
      <c r="AS868" s="437"/>
    </row>
    <row r="869" ht="14.25" customHeight="1">
      <c r="Q869" s="50"/>
      <c r="R869" s="51"/>
      <c r="AI869" s="106"/>
      <c r="AJ869" s="106"/>
      <c r="AS869" s="437"/>
    </row>
    <row r="870" ht="14.25" customHeight="1">
      <c r="Q870" s="50"/>
      <c r="R870" s="51"/>
      <c r="AI870" s="106"/>
      <c r="AJ870" s="106"/>
      <c r="AS870" s="437"/>
    </row>
    <row r="871" ht="14.25" customHeight="1">
      <c r="Q871" s="50"/>
      <c r="R871" s="51"/>
      <c r="AI871" s="106"/>
      <c r="AJ871" s="106"/>
      <c r="AS871" s="437"/>
    </row>
    <row r="872" ht="14.25" customHeight="1">
      <c r="Q872" s="50"/>
      <c r="R872" s="51"/>
      <c r="AI872" s="106"/>
      <c r="AJ872" s="106"/>
      <c r="AS872" s="437"/>
    </row>
    <row r="873" ht="14.25" customHeight="1">
      <c r="Q873" s="50"/>
      <c r="R873" s="51"/>
      <c r="AI873" s="106"/>
      <c r="AJ873" s="106"/>
      <c r="AS873" s="437"/>
    </row>
    <row r="874" ht="14.25" customHeight="1">
      <c r="Q874" s="50"/>
      <c r="R874" s="51"/>
      <c r="AI874" s="106"/>
      <c r="AJ874" s="106"/>
      <c r="AS874" s="437"/>
    </row>
    <row r="875" ht="14.25" customHeight="1">
      <c r="Q875" s="50"/>
      <c r="R875" s="51"/>
      <c r="AI875" s="106"/>
      <c r="AJ875" s="106"/>
      <c r="AS875" s="437"/>
    </row>
    <row r="876" ht="14.25" customHeight="1">
      <c r="Q876" s="50"/>
      <c r="R876" s="51"/>
      <c r="AI876" s="106"/>
      <c r="AJ876" s="106"/>
      <c r="AS876" s="437"/>
    </row>
    <row r="877" ht="14.25" customHeight="1">
      <c r="Q877" s="50"/>
      <c r="R877" s="51"/>
      <c r="AI877" s="106"/>
      <c r="AJ877" s="106"/>
      <c r="AS877" s="437"/>
    </row>
    <row r="878" ht="14.25" customHeight="1">
      <c r="Q878" s="50"/>
      <c r="R878" s="51"/>
      <c r="AI878" s="106"/>
      <c r="AJ878" s="106"/>
      <c r="AS878" s="437"/>
    </row>
    <row r="879" ht="14.25" customHeight="1">
      <c r="Q879" s="50"/>
      <c r="R879" s="51"/>
      <c r="AI879" s="106"/>
      <c r="AJ879" s="106"/>
      <c r="AS879" s="437"/>
    </row>
    <row r="880" ht="14.25" customHeight="1">
      <c r="Q880" s="50"/>
      <c r="R880" s="51"/>
      <c r="AI880" s="106"/>
      <c r="AJ880" s="106"/>
      <c r="AS880" s="437"/>
    </row>
    <row r="881" ht="14.25" customHeight="1">
      <c r="Q881" s="50"/>
      <c r="R881" s="51"/>
      <c r="AI881" s="106"/>
      <c r="AJ881" s="106"/>
      <c r="AS881" s="437"/>
    </row>
    <row r="882" ht="14.25" customHeight="1">
      <c r="Q882" s="50"/>
      <c r="R882" s="51"/>
      <c r="AI882" s="106"/>
      <c r="AJ882" s="106"/>
      <c r="AS882" s="437"/>
    </row>
    <row r="883" ht="14.25" customHeight="1">
      <c r="Q883" s="50"/>
      <c r="R883" s="51"/>
      <c r="AI883" s="106"/>
      <c r="AJ883" s="106"/>
      <c r="AS883" s="437"/>
    </row>
    <row r="884" ht="14.25" customHeight="1">
      <c r="Q884" s="50"/>
      <c r="R884" s="51"/>
      <c r="AI884" s="106"/>
      <c r="AJ884" s="106"/>
      <c r="AS884" s="437"/>
    </row>
    <row r="885" ht="14.25" customHeight="1">
      <c r="Q885" s="50"/>
      <c r="R885" s="51"/>
      <c r="AI885" s="106"/>
      <c r="AJ885" s="106"/>
      <c r="AS885" s="437"/>
    </row>
    <row r="886" ht="14.25" customHeight="1">
      <c r="Q886" s="50"/>
      <c r="R886" s="51"/>
      <c r="AI886" s="106"/>
      <c r="AJ886" s="106"/>
      <c r="AS886" s="437"/>
    </row>
    <row r="887" ht="14.25" customHeight="1">
      <c r="Q887" s="50"/>
      <c r="R887" s="51"/>
      <c r="AI887" s="106"/>
      <c r="AJ887" s="106"/>
      <c r="AS887" s="437"/>
    </row>
    <row r="888" ht="14.25" customHeight="1">
      <c r="Q888" s="50"/>
      <c r="R888" s="51"/>
      <c r="AI888" s="106"/>
      <c r="AJ888" s="106"/>
      <c r="AS888" s="437"/>
    </row>
    <row r="889" ht="14.25" customHeight="1">
      <c r="Q889" s="50"/>
      <c r="R889" s="51"/>
      <c r="AI889" s="106"/>
      <c r="AJ889" s="106"/>
      <c r="AS889" s="437"/>
    </row>
    <row r="890" ht="14.25" customHeight="1">
      <c r="Q890" s="50"/>
      <c r="R890" s="51"/>
      <c r="AI890" s="106"/>
      <c r="AJ890" s="106"/>
      <c r="AS890" s="437"/>
    </row>
    <row r="891" ht="14.25" customHeight="1">
      <c r="Q891" s="50"/>
      <c r="R891" s="51"/>
      <c r="AI891" s="106"/>
      <c r="AJ891" s="106"/>
      <c r="AS891" s="437"/>
    </row>
    <row r="892" ht="14.25" customHeight="1">
      <c r="Q892" s="50"/>
      <c r="R892" s="51"/>
      <c r="AI892" s="106"/>
      <c r="AJ892" s="106"/>
      <c r="AS892" s="437"/>
    </row>
    <row r="893" ht="14.25" customHeight="1">
      <c r="Q893" s="50"/>
      <c r="R893" s="51"/>
      <c r="AI893" s="106"/>
      <c r="AJ893" s="106"/>
      <c r="AS893" s="437"/>
    </row>
    <row r="894" ht="14.25" customHeight="1">
      <c r="Q894" s="50"/>
      <c r="R894" s="51"/>
      <c r="AI894" s="106"/>
      <c r="AJ894" s="106"/>
      <c r="AS894" s="437"/>
    </row>
    <row r="895" ht="14.25" customHeight="1">
      <c r="Q895" s="50"/>
      <c r="R895" s="51"/>
      <c r="AI895" s="106"/>
      <c r="AJ895" s="106"/>
      <c r="AS895" s="437"/>
    </row>
    <row r="896" ht="14.25" customHeight="1">
      <c r="Q896" s="50"/>
      <c r="R896" s="51"/>
      <c r="AI896" s="106"/>
      <c r="AJ896" s="106"/>
      <c r="AS896" s="437"/>
    </row>
    <row r="897" ht="14.25" customHeight="1">
      <c r="Q897" s="50"/>
      <c r="R897" s="51"/>
      <c r="AI897" s="106"/>
      <c r="AJ897" s="106"/>
      <c r="AS897" s="437"/>
    </row>
    <row r="898" ht="14.25" customHeight="1">
      <c r="Q898" s="50"/>
      <c r="R898" s="51"/>
      <c r="AI898" s="106"/>
      <c r="AJ898" s="106"/>
      <c r="AS898" s="437"/>
    </row>
    <row r="899" ht="14.25" customHeight="1">
      <c r="Q899" s="50"/>
      <c r="R899" s="51"/>
      <c r="AI899" s="106"/>
      <c r="AJ899" s="106"/>
      <c r="AS899" s="437"/>
    </row>
    <row r="900" ht="14.25" customHeight="1">
      <c r="Q900" s="50"/>
      <c r="R900" s="51"/>
      <c r="AI900" s="106"/>
      <c r="AJ900" s="106"/>
      <c r="AS900" s="437"/>
    </row>
    <row r="901" ht="14.25" customHeight="1">
      <c r="Q901" s="50"/>
      <c r="R901" s="51"/>
      <c r="AI901" s="106"/>
      <c r="AJ901" s="106"/>
      <c r="AS901" s="437"/>
    </row>
    <row r="902" ht="14.25" customHeight="1">
      <c r="Q902" s="50"/>
      <c r="R902" s="51"/>
      <c r="AI902" s="106"/>
      <c r="AJ902" s="106"/>
      <c r="AS902" s="437"/>
    </row>
    <row r="903" ht="14.25" customHeight="1">
      <c r="Q903" s="50"/>
      <c r="R903" s="51"/>
      <c r="AI903" s="106"/>
      <c r="AJ903" s="106"/>
      <c r="AS903" s="437"/>
    </row>
    <row r="904" ht="14.25" customHeight="1">
      <c r="Q904" s="50"/>
      <c r="R904" s="51"/>
      <c r="AI904" s="106"/>
      <c r="AJ904" s="106"/>
      <c r="AS904" s="437"/>
    </row>
    <row r="905" ht="14.25" customHeight="1">
      <c r="Q905" s="50"/>
      <c r="R905" s="51"/>
      <c r="AI905" s="106"/>
      <c r="AJ905" s="106"/>
      <c r="AS905" s="437"/>
    </row>
    <row r="906" ht="14.25" customHeight="1">
      <c r="Q906" s="50"/>
      <c r="R906" s="51"/>
      <c r="AI906" s="106"/>
      <c r="AJ906" s="106"/>
      <c r="AS906" s="437"/>
    </row>
    <row r="907" ht="14.25" customHeight="1">
      <c r="Q907" s="50"/>
      <c r="R907" s="51"/>
      <c r="AI907" s="106"/>
      <c r="AJ907" s="106"/>
      <c r="AS907" s="437"/>
    </row>
    <row r="908" ht="14.25" customHeight="1">
      <c r="Q908" s="50"/>
      <c r="R908" s="51"/>
      <c r="AI908" s="106"/>
      <c r="AJ908" s="106"/>
      <c r="AS908" s="437"/>
    </row>
    <row r="909" ht="14.25" customHeight="1">
      <c r="Q909" s="50"/>
      <c r="R909" s="51"/>
      <c r="AI909" s="106"/>
      <c r="AJ909" s="106"/>
      <c r="AS909" s="437"/>
    </row>
    <row r="910" ht="14.25" customHeight="1">
      <c r="Q910" s="50"/>
      <c r="R910" s="51"/>
      <c r="AI910" s="106"/>
      <c r="AJ910" s="106"/>
      <c r="AS910" s="437"/>
    </row>
    <row r="911" ht="14.25" customHeight="1">
      <c r="Q911" s="50"/>
      <c r="R911" s="51"/>
      <c r="AI911" s="106"/>
      <c r="AJ911" s="106"/>
      <c r="AS911" s="437"/>
    </row>
    <row r="912" ht="14.25" customHeight="1">
      <c r="Q912" s="50"/>
      <c r="R912" s="51"/>
      <c r="AI912" s="106"/>
      <c r="AJ912" s="106"/>
      <c r="AS912" s="437"/>
    </row>
    <row r="913" ht="14.25" customHeight="1">
      <c r="Q913" s="50"/>
      <c r="R913" s="51"/>
      <c r="AI913" s="106"/>
      <c r="AJ913" s="106"/>
      <c r="AS913" s="437"/>
    </row>
    <row r="914" ht="14.25" customHeight="1">
      <c r="Q914" s="50"/>
      <c r="R914" s="51"/>
      <c r="AI914" s="106"/>
      <c r="AJ914" s="106"/>
      <c r="AS914" s="437"/>
    </row>
    <row r="915" ht="14.25" customHeight="1">
      <c r="Q915" s="50"/>
      <c r="R915" s="51"/>
      <c r="AI915" s="106"/>
      <c r="AJ915" s="106"/>
      <c r="AS915" s="437"/>
    </row>
    <row r="916" ht="14.25" customHeight="1">
      <c r="Q916" s="50"/>
      <c r="R916" s="51"/>
      <c r="AI916" s="106"/>
      <c r="AJ916" s="106"/>
      <c r="AS916" s="437"/>
    </row>
    <row r="917" ht="14.25" customHeight="1">
      <c r="Q917" s="50"/>
      <c r="R917" s="51"/>
      <c r="AI917" s="106"/>
      <c r="AJ917" s="106"/>
      <c r="AS917" s="437"/>
    </row>
    <row r="918" ht="14.25" customHeight="1">
      <c r="Q918" s="50"/>
      <c r="R918" s="51"/>
      <c r="AI918" s="106"/>
      <c r="AJ918" s="106"/>
      <c r="AS918" s="437"/>
    </row>
    <row r="919" ht="14.25" customHeight="1">
      <c r="Q919" s="50"/>
      <c r="R919" s="51"/>
      <c r="AI919" s="106"/>
      <c r="AJ919" s="106"/>
      <c r="AS919" s="437"/>
    </row>
    <row r="920" ht="14.25" customHeight="1">
      <c r="Q920" s="50"/>
      <c r="R920" s="51"/>
      <c r="AI920" s="106"/>
      <c r="AJ920" s="106"/>
      <c r="AS920" s="437"/>
    </row>
    <row r="921" ht="14.25" customHeight="1">
      <c r="Q921" s="50"/>
      <c r="R921" s="51"/>
      <c r="AI921" s="106"/>
      <c r="AJ921" s="106"/>
      <c r="AS921" s="437"/>
    </row>
    <row r="922" ht="14.25" customHeight="1">
      <c r="Q922" s="50"/>
      <c r="R922" s="51"/>
      <c r="AI922" s="106"/>
      <c r="AJ922" s="106"/>
      <c r="AS922" s="437"/>
    </row>
    <row r="923" ht="14.25" customHeight="1">
      <c r="Q923" s="50"/>
      <c r="R923" s="51"/>
      <c r="AI923" s="106"/>
      <c r="AJ923" s="106"/>
      <c r="AS923" s="437"/>
    </row>
    <row r="924" ht="14.25" customHeight="1">
      <c r="Q924" s="50"/>
      <c r="R924" s="51"/>
      <c r="AI924" s="106"/>
      <c r="AJ924" s="106"/>
      <c r="AS924" s="437"/>
    </row>
    <row r="925" ht="14.25" customHeight="1">
      <c r="Q925" s="50"/>
      <c r="R925" s="51"/>
      <c r="AI925" s="106"/>
      <c r="AJ925" s="106"/>
      <c r="AS925" s="437"/>
    </row>
    <row r="926" ht="14.25" customHeight="1">
      <c r="Q926" s="50"/>
      <c r="R926" s="51"/>
      <c r="AI926" s="106"/>
      <c r="AJ926" s="106"/>
      <c r="AS926" s="437"/>
    </row>
    <row r="927" ht="14.25" customHeight="1">
      <c r="Q927" s="50"/>
      <c r="R927" s="51"/>
      <c r="AI927" s="106"/>
      <c r="AJ927" s="106"/>
      <c r="AS927" s="437"/>
    </row>
    <row r="928" ht="14.25" customHeight="1">
      <c r="Q928" s="50"/>
      <c r="R928" s="51"/>
      <c r="AI928" s="106"/>
      <c r="AJ928" s="106"/>
      <c r="AS928" s="437"/>
    </row>
    <row r="929" ht="14.25" customHeight="1">
      <c r="Q929" s="50"/>
      <c r="R929" s="51"/>
      <c r="AI929" s="106"/>
      <c r="AJ929" s="106"/>
      <c r="AS929" s="437"/>
    </row>
    <row r="930" ht="14.25" customHeight="1">
      <c r="Q930" s="50"/>
      <c r="R930" s="51"/>
      <c r="AI930" s="106"/>
      <c r="AJ930" s="106"/>
      <c r="AS930" s="437"/>
    </row>
    <row r="931" ht="14.25" customHeight="1">
      <c r="Q931" s="50"/>
      <c r="R931" s="51"/>
      <c r="AI931" s="106"/>
      <c r="AJ931" s="106"/>
      <c r="AS931" s="437"/>
    </row>
    <row r="932" ht="14.25" customHeight="1">
      <c r="Q932" s="50"/>
      <c r="R932" s="51"/>
      <c r="AI932" s="106"/>
      <c r="AJ932" s="106"/>
      <c r="AS932" s="437"/>
    </row>
    <row r="933" ht="14.25" customHeight="1">
      <c r="Q933" s="50"/>
      <c r="R933" s="51"/>
      <c r="AI933" s="106"/>
      <c r="AJ933" s="106"/>
      <c r="AS933" s="437"/>
    </row>
    <row r="934" ht="14.25" customHeight="1">
      <c r="Q934" s="50"/>
      <c r="R934" s="51"/>
      <c r="AI934" s="106"/>
      <c r="AJ934" s="106"/>
      <c r="AS934" s="437"/>
    </row>
    <row r="935" ht="14.25" customHeight="1">
      <c r="Q935" s="50"/>
      <c r="R935" s="51"/>
      <c r="AI935" s="106"/>
      <c r="AJ935" s="106"/>
      <c r="AS935" s="437"/>
    </row>
    <row r="936" ht="14.25" customHeight="1">
      <c r="Q936" s="50"/>
      <c r="R936" s="51"/>
      <c r="AI936" s="106"/>
      <c r="AJ936" s="106"/>
      <c r="AS936" s="437"/>
    </row>
    <row r="937" ht="14.25" customHeight="1">
      <c r="Q937" s="50"/>
      <c r="R937" s="51"/>
      <c r="AI937" s="106"/>
      <c r="AJ937" s="106"/>
      <c r="AS937" s="437"/>
    </row>
    <row r="938" ht="14.25" customHeight="1">
      <c r="Q938" s="50"/>
      <c r="R938" s="51"/>
      <c r="AI938" s="106"/>
      <c r="AJ938" s="106"/>
      <c r="AS938" s="437"/>
    </row>
    <row r="939" ht="14.25" customHeight="1">
      <c r="Q939" s="50"/>
      <c r="R939" s="51"/>
      <c r="AI939" s="106"/>
      <c r="AJ939" s="106"/>
      <c r="AS939" s="437"/>
    </row>
    <row r="940" ht="14.25" customHeight="1">
      <c r="Q940" s="50"/>
      <c r="R940" s="51"/>
      <c r="AI940" s="106"/>
      <c r="AJ940" s="106"/>
      <c r="AS940" s="437"/>
    </row>
    <row r="941" ht="14.25" customHeight="1">
      <c r="Q941" s="50"/>
      <c r="R941" s="51"/>
      <c r="AI941" s="106"/>
      <c r="AJ941" s="106"/>
      <c r="AS941" s="437"/>
    </row>
    <row r="942" ht="14.25" customHeight="1">
      <c r="Q942" s="50"/>
      <c r="R942" s="51"/>
      <c r="AI942" s="106"/>
      <c r="AJ942" s="106"/>
      <c r="AS942" s="437"/>
    </row>
    <row r="943" ht="14.25" customHeight="1">
      <c r="Q943" s="50"/>
      <c r="R943" s="51"/>
      <c r="AI943" s="106"/>
      <c r="AJ943" s="106"/>
      <c r="AS943" s="437"/>
    </row>
    <row r="944" ht="14.25" customHeight="1">
      <c r="Q944" s="50"/>
      <c r="R944" s="51"/>
      <c r="AI944" s="106"/>
      <c r="AJ944" s="106"/>
      <c r="AS944" s="437"/>
    </row>
    <row r="945" ht="14.25" customHeight="1">
      <c r="Q945" s="50"/>
      <c r="R945" s="51"/>
      <c r="AI945" s="106"/>
      <c r="AJ945" s="106"/>
      <c r="AS945" s="437"/>
    </row>
    <row r="946" ht="14.25" customHeight="1">
      <c r="Q946" s="50"/>
      <c r="R946" s="51"/>
      <c r="AI946" s="106"/>
      <c r="AJ946" s="106"/>
      <c r="AS946" s="437"/>
    </row>
    <row r="947" ht="14.25" customHeight="1">
      <c r="Q947" s="50"/>
      <c r="R947" s="51"/>
      <c r="AI947" s="106"/>
      <c r="AJ947" s="106"/>
      <c r="AS947" s="437"/>
    </row>
    <row r="948" ht="14.25" customHeight="1">
      <c r="Q948" s="50"/>
      <c r="R948" s="51"/>
      <c r="AI948" s="106"/>
      <c r="AJ948" s="106"/>
      <c r="AS948" s="437"/>
    </row>
    <row r="949" ht="14.25" customHeight="1">
      <c r="Q949" s="50"/>
      <c r="R949" s="51"/>
      <c r="AI949" s="106"/>
      <c r="AJ949" s="106"/>
      <c r="AS949" s="437"/>
    </row>
    <row r="950" ht="14.25" customHeight="1">
      <c r="Q950" s="50"/>
      <c r="R950" s="51"/>
      <c r="AI950" s="106"/>
      <c r="AJ950" s="106"/>
      <c r="AS950" s="437"/>
    </row>
    <row r="951" ht="14.25" customHeight="1">
      <c r="Q951" s="50"/>
      <c r="R951" s="51"/>
      <c r="AI951" s="106"/>
      <c r="AJ951" s="106"/>
      <c r="AS951" s="437"/>
    </row>
    <row r="952" ht="14.25" customHeight="1">
      <c r="Q952" s="50"/>
      <c r="R952" s="51"/>
      <c r="AI952" s="106"/>
      <c r="AJ952" s="106"/>
      <c r="AS952" s="437"/>
    </row>
    <row r="953" ht="14.25" customHeight="1">
      <c r="Q953" s="50"/>
      <c r="R953" s="51"/>
      <c r="AI953" s="106"/>
      <c r="AJ953" s="106"/>
      <c r="AS953" s="437"/>
    </row>
    <row r="954" ht="14.25" customHeight="1">
      <c r="Q954" s="50"/>
      <c r="R954" s="51"/>
      <c r="AI954" s="106"/>
      <c r="AJ954" s="106"/>
      <c r="AS954" s="437"/>
    </row>
    <row r="955" ht="14.25" customHeight="1">
      <c r="Q955" s="50"/>
      <c r="R955" s="51"/>
      <c r="AI955" s="106"/>
      <c r="AJ955" s="106"/>
      <c r="AS955" s="437"/>
    </row>
    <row r="956" ht="14.25" customHeight="1">
      <c r="Q956" s="50"/>
      <c r="R956" s="51"/>
      <c r="AI956" s="106"/>
      <c r="AJ956" s="106"/>
      <c r="AS956" s="437"/>
    </row>
    <row r="957" ht="14.25" customHeight="1">
      <c r="Q957" s="50"/>
      <c r="R957" s="51"/>
      <c r="AI957" s="106"/>
      <c r="AJ957" s="106"/>
      <c r="AS957" s="437"/>
    </row>
    <row r="958" ht="14.25" customHeight="1">
      <c r="Q958" s="50"/>
      <c r="R958" s="51"/>
      <c r="AI958" s="106"/>
      <c r="AJ958" s="106"/>
      <c r="AS958" s="437"/>
    </row>
    <row r="959" ht="14.25" customHeight="1">
      <c r="Q959" s="50"/>
      <c r="R959" s="51"/>
      <c r="AI959" s="106"/>
      <c r="AJ959" s="106"/>
      <c r="AS959" s="437"/>
    </row>
    <row r="960" ht="14.25" customHeight="1">
      <c r="Q960" s="50"/>
      <c r="R960" s="51"/>
      <c r="AI960" s="106"/>
      <c r="AJ960" s="106"/>
      <c r="AS960" s="437"/>
    </row>
    <row r="961" ht="14.25" customHeight="1">
      <c r="Q961" s="50"/>
      <c r="R961" s="51"/>
      <c r="AI961" s="106"/>
      <c r="AJ961" s="106"/>
      <c r="AS961" s="437"/>
    </row>
    <row r="962" ht="14.25" customHeight="1">
      <c r="Q962" s="50"/>
      <c r="R962" s="51"/>
      <c r="AI962" s="106"/>
      <c r="AJ962" s="106"/>
      <c r="AS962" s="437"/>
    </row>
    <row r="963" ht="14.25" customHeight="1">
      <c r="Q963" s="50"/>
      <c r="R963" s="51"/>
      <c r="AI963" s="106"/>
      <c r="AJ963" s="106"/>
      <c r="AS963" s="437"/>
    </row>
    <row r="964" ht="14.25" customHeight="1">
      <c r="Q964" s="50"/>
      <c r="R964" s="51"/>
      <c r="AI964" s="106"/>
      <c r="AJ964" s="106"/>
      <c r="AS964" s="437"/>
    </row>
    <row r="965" ht="14.25" customHeight="1">
      <c r="Q965" s="50"/>
      <c r="R965" s="51"/>
      <c r="AI965" s="106"/>
      <c r="AJ965" s="106"/>
      <c r="AS965" s="437"/>
    </row>
    <row r="966" ht="14.25" customHeight="1">
      <c r="Q966" s="50"/>
      <c r="R966" s="51"/>
      <c r="AI966" s="106"/>
      <c r="AJ966" s="106"/>
      <c r="AS966" s="437"/>
    </row>
    <row r="967" ht="14.25" customHeight="1">
      <c r="Q967" s="50"/>
      <c r="R967" s="51"/>
      <c r="AI967" s="106"/>
      <c r="AJ967" s="106"/>
      <c r="AS967" s="437"/>
    </row>
    <row r="968" ht="14.25" customHeight="1">
      <c r="Q968" s="50"/>
      <c r="R968" s="51"/>
      <c r="AI968" s="106"/>
      <c r="AJ968" s="106"/>
      <c r="AS968" s="437"/>
    </row>
    <row r="969" ht="14.25" customHeight="1">
      <c r="Q969" s="50"/>
      <c r="R969" s="51"/>
      <c r="AI969" s="106"/>
      <c r="AJ969" s="106"/>
      <c r="AS969" s="437"/>
    </row>
    <row r="970" ht="14.25" customHeight="1">
      <c r="Q970" s="50"/>
      <c r="R970" s="51"/>
      <c r="AI970" s="106"/>
      <c r="AJ970" s="106"/>
      <c r="AS970" s="437"/>
    </row>
    <row r="971" ht="14.25" customHeight="1">
      <c r="Q971" s="50"/>
      <c r="R971" s="51"/>
      <c r="AI971" s="106"/>
      <c r="AJ971" s="106"/>
      <c r="AS971" s="437"/>
    </row>
    <row r="972" ht="14.25" customHeight="1">
      <c r="Q972" s="50"/>
      <c r="R972" s="51"/>
      <c r="AI972" s="106"/>
      <c r="AJ972" s="106"/>
      <c r="AS972" s="437"/>
    </row>
    <row r="973" ht="14.25" customHeight="1">
      <c r="Q973" s="50"/>
      <c r="R973" s="51"/>
      <c r="AI973" s="106"/>
      <c r="AJ973" s="106"/>
      <c r="AS973" s="437"/>
    </row>
    <row r="974" ht="14.25" customHeight="1">
      <c r="Q974" s="50"/>
      <c r="R974" s="51"/>
      <c r="AI974" s="106"/>
      <c r="AJ974" s="106"/>
      <c r="AS974" s="437"/>
    </row>
    <row r="975" ht="14.25" customHeight="1">
      <c r="Q975" s="50"/>
      <c r="R975" s="51"/>
      <c r="AI975" s="106"/>
      <c r="AJ975" s="106"/>
      <c r="AS975" s="437"/>
    </row>
    <row r="976" ht="14.25" customHeight="1">
      <c r="Q976" s="50"/>
      <c r="R976" s="51"/>
      <c r="AI976" s="106"/>
      <c r="AJ976" s="106"/>
      <c r="AS976" s="437"/>
    </row>
    <row r="977" ht="14.25" customHeight="1">
      <c r="Q977" s="50"/>
      <c r="R977" s="51"/>
      <c r="AI977" s="106"/>
      <c r="AJ977" s="106"/>
      <c r="AS977" s="437"/>
    </row>
    <row r="978" ht="14.25" customHeight="1">
      <c r="Q978" s="50"/>
      <c r="R978" s="51"/>
      <c r="AI978" s="106"/>
      <c r="AJ978" s="106"/>
      <c r="AS978" s="437"/>
    </row>
    <row r="979" ht="14.25" customHeight="1">
      <c r="Q979" s="50"/>
      <c r="R979" s="51"/>
      <c r="AI979" s="106"/>
      <c r="AJ979" s="106"/>
      <c r="AS979" s="437"/>
    </row>
    <row r="980" ht="14.25" customHeight="1">
      <c r="Q980" s="50"/>
      <c r="R980" s="51"/>
      <c r="AI980" s="106"/>
      <c r="AJ980" s="106"/>
      <c r="AS980" s="437"/>
    </row>
    <row r="981" ht="14.25" customHeight="1">
      <c r="Q981" s="50"/>
      <c r="R981" s="51"/>
      <c r="AI981" s="106"/>
      <c r="AJ981" s="106"/>
      <c r="AS981" s="437"/>
    </row>
    <row r="982" ht="14.25" customHeight="1">
      <c r="Q982" s="50"/>
      <c r="R982" s="51"/>
      <c r="AI982" s="106"/>
      <c r="AJ982" s="106"/>
      <c r="AS982" s="437"/>
    </row>
    <row r="983" ht="14.25" customHeight="1">
      <c r="Q983" s="50"/>
      <c r="R983" s="51"/>
      <c r="AI983" s="106"/>
      <c r="AJ983" s="106"/>
      <c r="AS983" s="437"/>
    </row>
    <row r="984" ht="14.25" customHeight="1">
      <c r="Q984" s="50"/>
      <c r="R984" s="51"/>
      <c r="AI984" s="106"/>
      <c r="AJ984" s="106"/>
      <c r="AS984" s="437"/>
    </row>
    <row r="985" ht="14.25" customHeight="1">
      <c r="Q985" s="50"/>
      <c r="R985" s="51"/>
      <c r="AI985" s="106"/>
      <c r="AJ985" s="106"/>
      <c r="AS985" s="437"/>
    </row>
    <row r="986" ht="14.25" customHeight="1">
      <c r="Q986" s="50"/>
      <c r="R986" s="51"/>
      <c r="AI986" s="106"/>
      <c r="AJ986" s="106"/>
      <c r="AS986" s="437"/>
    </row>
    <row r="987" ht="14.25" customHeight="1">
      <c r="Q987" s="50"/>
      <c r="R987" s="51"/>
      <c r="AI987" s="106"/>
      <c r="AJ987" s="106"/>
      <c r="AS987" s="437"/>
    </row>
    <row r="988" ht="14.25" customHeight="1">
      <c r="Q988" s="50"/>
      <c r="R988" s="51"/>
      <c r="AI988" s="106"/>
      <c r="AJ988" s="106"/>
      <c r="AS988" s="437"/>
    </row>
    <row r="989" ht="14.25" customHeight="1">
      <c r="Q989" s="50"/>
      <c r="R989" s="51"/>
      <c r="AI989" s="106"/>
      <c r="AJ989" s="106"/>
      <c r="AS989" s="437"/>
    </row>
    <row r="990" ht="14.25" customHeight="1">
      <c r="Q990" s="50"/>
      <c r="R990" s="51"/>
      <c r="AI990" s="106"/>
      <c r="AJ990" s="106"/>
      <c r="AS990" s="437"/>
    </row>
    <row r="991" ht="14.25" customHeight="1">
      <c r="Q991" s="50"/>
      <c r="R991" s="51"/>
      <c r="AI991" s="106"/>
      <c r="AJ991" s="106"/>
      <c r="AS991" s="437"/>
    </row>
    <row r="992" ht="14.25" customHeight="1">
      <c r="Q992" s="50"/>
      <c r="R992" s="51"/>
      <c r="AI992" s="106"/>
      <c r="AJ992" s="106"/>
      <c r="AS992" s="437"/>
    </row>
    <row r="993" ht="14.25" customHeight="1">
      <c r="Q993" s="50"/>
      <c r="R993" s="51"/>
      <c r="AI993" s="106"/>
      <c r="AJ993" s="106"/>
      <c r="AS993" s="437"/>
    </row>
    <row r="994" ht="14.25" customHeight="1">
      <c r="Q994" s="50"/>
      <c r="R994" s="51"/>
      <c r="AI994" s="106"/>
      <c r="AJ994" s="106"/>
      <c r="AS994" s="437"/>
    </row>
    <row r="995" ht="14.25" customHeight="1">
      <c r="Q995" s="50"/>
      <c r="R995" s="51"/>
      <c r="AI995" s="106"/>
      <c r="AJ995" s="106"/>
      <c r="AS995" s="437"/>
    </row>
    <row r="996" ht="14.25" customHeight="1">
      <c r="Q996" s="50"/>
      <c r="R996" s="51"/>
      <c r="AI996" s="106"/>
      <c r="AJ996" s="106"/>
      <c r="AS996" s="437"/>
    </row>
    <row r="997" ht="14.25" customHeight="1">
      <c r="Q997" s="50"/>
      <c r="R997" s="51"/>
      <c r="AI997" s="106"/>
      <c r="AJ997" s="106"/>
      <c r="AS997" s="437"/>
    </row>
    <row r="998" ht="14.25" customHeight="1">
      <c r="Q998" s="50"/>
      <c r="R998" s="51"/>
      <c r="AI998" s="106"/>
      <c r="AJ998" s="106"/>
      <c r="AS998" s="437"/>
    </row>
    <row r="999" ht="14.25" customHeight="1">
      <c r="Q999" s="50"/>
      <c r="R999" s="51"/>
      <c r="AI999" s="106"/>
      <c r="AJ999" s="106"/>
      <c r="AS999" s="437"/>
    </row>
    <row r="1000" ht="14.25" customHeight="1">
      <c r="Q1000" s="50"/>
      <c r="R1000" s="51"/>
      <c r="AI1000" s="106"/>
      <c r="AJ1000" s="106"/>
      <c r="AS1000" s="437"/>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71"/>
    <col customWidth="1" min="13" max="13" width="38.57"/>
    <col customWidth="1" min="14" max="14" width="7.14"/>
    <col customWidth="1" min="15" max="15" width="5.86"/>
  </cols>
  <sheetData>
    <row r="1">
      <c r="A1" s="20" t="s">
        <v>77</v>
      </c>
      <c r="B1" s="438" t="s">
        <v>76</v>
      </c>
      <c r="C1" s="439" t="s">
        <v>612</v>
      </c>
      <c r="D1" s="440" t="s">
        <v>322</v>
      </c>
      <c r="E1" s="441" t="s">
        <v>613</v>
      </c>
      <c r="F1" s="442" t="s">
        <v>614</v>
      </c>
      <c r="G1" s="442" t="s">
        <v>615</v>
      </c>
      <c r="H1" s="442" t="s">
        <v>616</v>
      </c>
      <c r="I1" s="442" t="s">
        <v>617</v>
      </c>
      <c r="J1" s="442" t="s">
        <v>618</v>
      </c>
      <c r="K1" s="442" t="s">
        <v>619</v>
      </c>
      <c r="L1" s="443"/>
      <c r="M1" s="444" t="s">
        <v>620</v>
      </c>
      <c r="N1" s="445" t="s">
        <v>621</v>
      </c>
      <c r="O1" s="445" t="s">
        <v>622</v>
      </c>
      <c r="P1" s="446" t="s">
        <v>623</v>
      </c>
      <c r="Q1" s="215"/>
      <c r="R1" s="447" t="s">
        <v>624</v>
      </c>
      <c r="U1" s="295" t="s">
        <v>77</v>
      </c>
      <c r="V1" s="296" t="s">
        <v>618</v>
      </c>
      <c r="W1" s="296" t="s">
        <v>625</v>
      </c>
    </row>
    <row r="2">
      <c r="A2" s="448" t="s">
        <v>96</v>
      </c>
      <c r="B2" s="449">
        <v>1811001.0</v>
      </c>
      <c r="C2" s="450">
        <v>20.0</v>
      </c>
      <c r="D2" s="451">
        <v>4179.87</v>
      </c>
      <c r="E2" s="452">
        <v>420.0</v>
      </c>
      <c r="F2" s="453">
        <f t="shared" ref="F2:F141" si="2">E2+(C2-1)*(10)</f>
        <v>610</v>
      </c>
      <c r="G2" s="453">
        <f t="shared" ref="G2:G142" si="3">F2/3600</f>
        <v>0.1694444444</v>
      </c>
      <c r="H2" s="453">
        <f t="shared" ref="H2:H141" si="4">D2/C2</f>
        <v>208.9935</v>
      </c>
      <c r="I2" s="454">
        <f t="shared" ref="I2:I141" si="5">G2*H2</f>
        <v>35.4127875</v>
      </c>
      <c r="J2" s="454">
        <f t="shared" ref="J2:J141" si="6">I2*100</f>
        <v>3541.27875</v>
      </c>
      <c r="K2" s="455">
        <f t="shared" ref="K2:K141" si="7">H2*$N$7</f>
        <v>731.47725</v>
      </c>
      <c r="L2" s="456"/>
      <c r="M2" s="457" t="s">
        <v>626</v>
      </c>
      <c r="N2" s="458">
        <v>5.0</v>
      </c>
      <c r="O2" s="459">
        <v>300.0</v>
      </c>
      <c r="P2" s="460" t="s">
        <v>627</v>
      </c>
      <c r="Q2" s="215"/>
      <c r="R2" s="461">
        <f t="shared" ref="R2:R141" si="8">(D2/C2)*$N$7</f>
        <v>731.47725</v>
      </c>
      <c r="U2" s="297" t="s">
        <v>560</v>
      </c>
      <c r="V2" s="462">
        <f t="shared" ref="V2:W2" si="1">sum(J2:J21)</f>
        <v>45100.39039</v>
      </c>
      <c r="W2" s="462">
        <f t="shared" si="1"/>
        <v>10298.73243</v>
      </c>
    </row>
    <row r="3">
      <c r="A3" s="463" t="s">
        <v>96</v>
      </c>
      <c r="B3" s="464">
        <v>1811002.0</v>
      </c>
      <c r="C3" s="465">
        <v>10.978121212121211</v>
      </c>
      <c r="D3" s="466">
        <v>390.73139999999995</v>
      </c>
      <c r="E3" s="467">
        <v>720.0</v>
      </c>
      <c r="F3" s="468">
        <f t="shared" si="2"/>
        <v>819.7812121</v>
      </c>
      <c r="G3" s="468">
        <f t="shared" si="3"/>
        <v>0.2277170034</v>
      </c>
      <c r="H3" s="468">
        <f t="shared" si="4"/>
        <v>35.59182782</v>
      </c>
      <c r="I3" s="469">
        <f t="shared" si="5"/>
        <v>8.104864376</v>
      </c>
      <c r="J3" s="469">
        <f t="shared" si="6"/>
        <v>810.4864376</v>
      </c>
      <c r="K3" s="470">
        <f t="shared" si="7"/>
        <v>124.5713974</v>
      </c>
      <c r="M3" s="471" t="s">
        <v>628</v>
      </c>
      <c r="N3" s="458">
        <v>7.0</v>
      </c>
      <c r="O3" s="459">
        <v>420.0</v>
      </c>
      <c r="P3" s="460" t="s">
        <v>629</v>
      </c>
      <c r="Q3" s="215"/>
      <c r="R3" s="461">
        <f t="shared" si="8"/>
        <v>124.5713974</v>
      </c>
      <c r="U3" s="297" t="s">
        <v>133</v>
      </c>
      <c r="V3" s="462">
        <f t="shared" ref="V3:W3" si="9">(SUM(J22:J44))</f>
        <v>80806.0997</v>
      </c>
      <c r="W3" s="462">
        <f t="shared" si="9"/>
        <v>19231.87097</v>
      </c>
    </row>
    <row r="4">
      <c r="A4" s="463" t="s">
        <v>96</v>
      </c>
      <c r="B4" s="464">
        <v>1811003.0</v>
      </c>
      <c r="C4" s="465">
        <v>18.121210501306724</v>
      </c>
      <c r="D4" s="472">
        <v>1549.2525999999998</v>
      </c>
      <c r="E4" s="473">
        <v>420.0</v>
      </c>
      <c r="F4" s="468">
        <f t="shared" si="2"/>
        <v>591.212105</v>
      </c>
      <c r="G4" s="468">
        <f t="shared" si="3"/>
        <v>0.1642255847</v>
      </c>
      <c r="H4" s="468">
        <f t="shared" si="4"/>
        <v>85.49388022</v>
      </c>
      <c r="I4" s="469">
        <f t="shared" si="5"/>
        <v>14.04028247</v>
      </c>
      <c r="J4" s="469">
        <f t="shared" si="6"/>
        <v>1404.028247</v>
      </c>
      <c r="K4" s="470">
        <f t="shared" si="7"/>
        <v>299.2285808</v>
      </c>
      <c r="M4" s="474" t="s">
        <v>630</v>
      </c>
      <c r="N4" s="458">
        <v>12.0</v>
      </c>
      <c r="O4" s="459">
        <v>720.0</v>
      </c>
      <c r="P4" s="460" t="s">
        <v>631</v>
      </c>
      <c r="Q4" s="215"/>
      <c r="R4" s="461">
        <f t="shared" si="8"/>
        <v>299.2285808</v>
      </c>
      <c r="U4" s="299" t="s">
        <v>163</v>
      </c>
      <c r="V4" s="462">
        <f t="shared" ref="V4:W4" si="10">sum(J45:J57)</f>
        <v>36511.71427</v>
      </c>
      <c r="W4" s="462">
        <f t="shared" si="10"/>
        <v>7306.308196</v>
      </c>
    </row>
    <row r="5">
      <c r="A5" s="463" t="s">
        <v>96</v>
      </c>
      <c r="B5" s="464">
        <v>1811004.0</v>
      </c>
      <c r="C5" s="465">
        <v>10.74948717948718</v>
      </c>
      <c r="D5" s="466">
        <v>172.89</v>
      </c>
      <c r="E5" s="467">
        <v>720.0</v>
      </c>
      <c r="F5" s="468">
        <f t="shared" si="2"/>
        <v>817.4948718</v>
      </c>
      <c r="G5" s="468">
        <f t="shared" si="3"/>
        <v>0.2270819088</v>
      </c>
      <c r="H5" s="468">
        <f t="shared" si="4"/>
        <v>16.08355795</v>
      </c>
      <c r="I5" s="469">
        <f t="shared" si="5"/>
        <v>3.65228504</v>
      </c>
      <c r="J5" s="469">
        <f t="shared" si="6"/>
        <v>365.228504</v>
      </c>
      <c r="K5" s="470">
        <f t="shared" si="7"/>
        <v>56.29245283</v>
      </c>
      <c r="M5" s="475"/>
      <c r="N5" s="476"/>
      <c r="O5" s="215"/>
      <c r="P5" s="215"/>
      <c r="Q5" s="215"/>
      <c r="R5" s="461">
        <f t="shared" si="8"/>
        <v>56.29245283</v>
      </c>
      <c r="U5" s="297" t="s">
        <v>179</v>
      </c>
      <c r="V5" s="462">
        <f t="shared" ref="V5:W5" si="11">SUM(J58:J73)</f>
        <v>106134.3146</v>
      </c>
      <c r="W5" s="462">
        <f t="shared" si="11"/>
        <v>27359.53742</v>
      </c>
    </row>
    <row r="6">
      <c r="A6" s="463" t="s">
        <v>96</v>
      </c>
      <c r="B6" s="464">
        <v>1811005.0</v>
      </c>
      <c r="C6" s="465">
        <v>5.516938405797101</v>
      </c>
      <c r="D6" s="466">
        <v>423.07199999999995</v>
      </c>
      <c r="E6" s="467">
        <v>720.0</v>
      </c>
      <c r="F6" s="468">
        <f t="shared" si="2"/>
        <v>765.1693841</v>
      </c>
      <c r="G6" s="468">
        <f t="shared" si="3"/>
        <v>0.2125470511</v>
      </c>
      <c r="H6" s="468">
        <f t="shared" si="4"/>
        <v>76.68601113</v>
      </c>
      <c r="I6" s="469">
        <f t="shared" si="5"/>
        <v>16.29938553</v>
      </c>
      <c r="J6" s="469">
        <f t="shared" si="6"/>
        <v>1629.938553</v>
      </c>
      <c r="K6" s="470">
        <f t="shared" si="7"/>
        <v>268.401039</v>
      </c>
      <c r="M6" s="477" t="s">
        <v>632</v>
      </c>
      <c r="N6" s="458">
        <v>10.0</v>
      </c>
      <c r="O6" s="478"/>
      <c r="P6" s="215"/>
      <c r="Q6" s="215"/>
      <c r="R6" s="461">
        <f t="shared" si="8"/>
        <v>268.401039</v>
      </c>
      <c r="U6" s="297" t="s">
        <v>202</v>
      </c>
      <c r="V6" s="462">
        <f t="shared" ref="V6:W6" si="12">SUM(J74:J81)</f>
        <v>21414.66682</v>
      </c>
      <c r="W6" s="462">
        <f t="shared" si="12"/>
        <v>5953.752369</v>
      </c>
    </row>
    <row r="7">
      <c r="A7" s="463" t="s">
        <v>96</v>
      </c>
      <c r="B7" s="464">
        <v>1811006.0</v>
      </c>
      <c r="C7" s="465">
        <v>30.898437499999993</v>
      </c>
      <c r="D7" s="466">
        <v>1150.34</v>
      </c>
      <c r="E7" s="467">
        <v>720.0</v>
      </c>
      <c r="F7" s="468">
        <f t="shared" si="2"/>
        <v>1018.984375</v>
      </c>
      <c r="G7" s="468">
        <f t="shared" si="3"/>
        <v>0.2830512153</v>
      </c>
      <c r="H7" s="468">
        <f t="shared" si="4"/>
        <v>37.22971429</v>
      </c>
      <c r="I7" s="469">
        <f t="shared" si="5"/>
        <v>10.53791587</v>
      </c>
      <c r="J7" s="469">
        <f t="shared" si="6"/>
        <v>1053.791587</v>
      </c>
      <c r="K7" s="470">
        <f t="shared" si="7"/>
        <v>130.304</v>
      </c>
      <c r="M7" s="479" t="s">
        <v>633</v>
      </c>
      <c r="N7" s="458">
        <v>3.5</v>
      </c>
      <c r="O7" s="478"/>
      <c r="P7" s="215"/>
      <c r="Q7" s="215"/>
      <c r="R7" s="461">
        <f t="shared" si="8"/>
        <v>130.304</v>
      </c>
      <c r="U7" s="297" t="s">
        <v>227</v>
      </c>
      <c r="V7" s="462">
        <f t="shared" ref="V7:W7" si="13">SUM(J82:J94)</f>
        <v>8143.688539</v>
      </c>
      <c r="W7" s="462">
        <f t="shared" si="13"/>
        <v>1361.681699</v>
      </c>
    </row>
    <row r="8">
      <c r="A8" s="463" t="s">
        <v>96</v>
      </c>
      <c r="B8" s="464">
        <v>1811007.0</v>
      </c>
      <c r="C8" s="465">
        <v>12.32488372093023</v>
      </c>
      <c r="D8" s="466">
        <v>454.25999999999993</v>
      </c>
      <c r="E8" s="467">
        <v>720.0</v>
      </c>
      <c r="F8" s="468">
        <f t="shared" si="2"/>
        <v>833.2488372</v>
      </c>
      <c r="G8" s="468">
        <f t="shared" si="3"/>
        <v>0.2314580103</v>
      </c>
      <c r="H8" s="468">
        <f t="shared" si="4"/>
        <v>36.85714286</v>
      </c>
      <c r="I8" s="469">
        <f t="shared" si="5"/>
        <v>8.530880952</v>
      </c>
      <c r="J8" s="469">
        <f t="shared" si="6"/>
        <v>853.0880952</v>
      </c>
      <c r="K8" s="470">
        <f t="shared" si="7"/>
        <v>129</v>
      </c>
      <c r="M8" s="480"/>
      <c r="N8" s="215"/>
      <c r="O8" s="215"/>
      <c r="P8" s="215"/>
      <c r="Q8" s="215"/>
      <c r="R8" s="461">
        <f t="shared" si="8"/>
        <v>129</v>
      </c>
      <c r="U8" s="297" t="s">
        <v>246</v>
      </c>
      <c r="V8" s="462">
        <f t="shared" ref="V8:W8" si="14">sum(J95:J98)</f>
        <v>7232.997825</v>
      </c>
      <c r="W8" s="462">
        <f t="shared" si="14"/>
        <v>1164.40653</v>
      </c>
    </row>
    <row r="9">
      <c r="A9" s="463" t="s">
        <v>96</v>
      </c>
      <c r="B9" s="464">
        <v>1811008.0</v>
      </c>
      <c r="C9" s="465">
        <v>122.65428348909656</v>
      </c>
      <c r="D9" s="472">
        <v>2339.8232</v>
      </c>
      <c r="E9" s="473">
        <v>420.0</v>
      </c>
      <c r="F9" s="468">
        <f t="shared" si="2"/>
        <v>1636.542835</v>
      </c>
      <c r="G9" s="468">
        <f t="shared" si="3"/>
        <v>0.4545952319</v>
      </c>
      <c r="H9" s="468">
        <f t="shared" si="4"/>
        <v>19.07657143</v>
      </c>
      <c r="I9" s="469">
        <f t="shared" si="5"/>
        <v>8.672118413</v>
      </c>
      <c r="J9" s="469">
        <f t="shared" si="6"/>
        <v>867.2118413</v>
      </c>
      <c r="K9" s="470">
        <f t="shared" si="7"/>
        <v>66.768</v>
      </c>
      <c r="M9" s="215"/>
      <c r="N9" s="215"/>
      <c r="O9" s="215"/>
      <c r="P9" s="215"/>
      <c r="Q9" s="215"/>
      <c r="R9" s="461">
        <f t="shared" si="8"/>
        <v>66.768</v>
      </c>
      <c r="U9" s="297" t="s">
        <v>253</v>
      </c>
      <c r="V9" s="462">
        <f t="shared" ref="V9:W9" si="15">SUM(J99:J104)</f>
        <v>7969.715094</v>
      </c>
      <c r="W9" s="462">
        <f t="shared" si="15"/>
        <v>1322.889142</v>
      </c>
    </row>
    <row r="10">
      <c r="A10" s="463" t="s">
        <v>96</v>
      </c>
      <c r="B10" s="464">
        <v>1811009.0</v>
      </c>
      <c r="C10" s="465">
        <v>123.20138888888889</v>
      </c>
      <c r="D10" s="466">
        <v>5.5935</v>
      </c>
      <c r="E10" s="467">
        <v>720.0</v>
      </c>
      <c r="F10" s="468">
        <f t="shared" si="2"/>
        <v>1942.013889</v>
      </c>
      <c r="G10" s="468">
        <f t="shared" si="3"/>
        <v>0.5394483025</v>
      </c>
      <c r="H10" s="468">
        <f t="shared" si="4"/>
        <v>0.04540127389</v>
      </c>
      <c r="I10" s="469">
        <f t="shared" si="5"/>
        <v>0.02449164013</v>
      </c>
      <c r="J10" s="469">
        <f t="shared" si="6"/>
        <v>2.449164013</v>
      </c>
      <c r="K10" s="470">
        <f t="shared" si="7"/>
        <v>0.1589044586</v>
      </c>
      <c r="M10" s="481" t="s">
        <v>634</v>
      </c>
      <c r="N10" s="482"/>
      <c r="O10" s="482"/>
      <c r="P10" s="482"/>
      <c r="Q10" s="483"/>
      <c r="R10" s="461">
        <f t="shared" si="8"/>
        <v>0.1589044586</v>
      </c>
      <c r="U10" s="297" t="s">
        <v>264</v>
      </c>
      <c r="V10" s="462">
        <f t="shared" ref="V10:W10" si="16">sum(J105:J110)</f>
        <v>7493.981998</v>
      </c>
      <c r="W10" s="462">
        <f t="shared" si="16"/>
        <v>1350.695533</v>
      </c>
    </row>
    <row r="11">
      <c r="A11" s="463" t="s">
        <v>96</v>
      </c>
      <c r="B11" s="464">
        <v>1811010.0</v>
      </c>
      <c r="C11" s="465">
        <v>41.921515694302286</v>
      </c>
      <c r="D11" s="472">
        <v>3222.9407999999994</v>
      </c>
      <c r="E11" s="473">
        <v>420.0</v>
      </c>
      <c r="F11" s="468">
        <f t="shared" si="2"/>
        <v>829.2151569</v>
      </c>
      <c r="G11" s="468">
        <f t="shared" si="3"/>
        <v>0.2303375436</v>
      </c>
      <c r="H11" s="468">
        <f t="shared" si="4"/>
        <v>76.88035002</v>
      </c>
      <c r="I11" s="469">
        <f t="shared" si="5"/>
        <v>17.70843097</v>
      </c>
      <c r="J11" s="469">
        <f t="shared" si="6"/>
        <v>1770.843097</v>
      </c>
      <c r="K11" s="470">
        <f t="shared" si="7"/>
        <v>269.0812251</v>
      </c>
      <c r="L11" s="456"/>
      <c r="M11" s="215"/>
      <c r="N11" s="215"/>
      <c r="O11" s="215"/>
      <c r="P11" s="215"/>
      <c r="Q11" s="215"/>
      <c r="R11" s="461">
        <f t="shared" si="8"/>
        <v>269.0812251</v>
      </c>
      <c r="U11" s="297" t="s">
        <v>561</v>
      </c>
      <c r="V11" s="462">
        <f t="shared" ref="V11:W11" si="17">sum(J111:J133)</f>
        <v>61512.78276</v>
      </c>
      <c r="W11" s="462">
        <f t="shared" si="17"/>
        <v>17613.53429</v>
      </c>
    </row>
    <row r="12">
      <c r="A12" s="463" t="s">
        <v>96</v>
      </c>
      <c r="B12" s="464">
        <v>1811011.0</v>
      </c>
      <c r="C12" s="465">
        <v>28.53170136211771</v>
      </c>
      <c r="D12" s="484">
        <v>7490.4536</v>
      </c>
      <c r="E12" s="485">
        <v>300.0</v>
      </c>
      <c r="F12" s="468">
        <f t="shared" si="2"/>
        <v>575.3170136</v>
      </c>
      <c r="G12" s="468">
        <f t="shared" si="3"/>
        <v>0.1598102816</v>
      </c>
      <c r="H12" s="468">
        <f t="shared" si="4"/>
        <v>262.5309127</v>
      </c>
      <c r="I12" s="469">
        <f t="shared" si="5"/>
        <v>41.95513908</v>
      </c>
      <c r="J12" s="469">
        <f t="shared" si="6"/>
        <v>4195.513908</v>
      </c>
      <c r="K12" s="470">
        <f t="shared" si="7"/>
        <v>918.8581945</v>
      </c>
      <c r="L12" s="456"/>
      <c r="M12" s="215"/>
      <c r="N12" s="215"/>
      <c r="O12" s="215"/>
      <c r="P12" s="215"/>
      <c r="Q12" s="215"/>
      <c r="R12" s="461">
        <f t="shared" si="8"/>
        <v>918.8581945</v>
      </c>
      <c r="U12" s="300" t="s">
        <v>310</v>
      </c>
      <c r="V12" s="462">
        <f t="shared" ref="V12:W12" si="18">sum(J134:J141)</f>
        <v>25777.86945</v>
      </c>
      <c r="W12" s="462">
        <f t="shared" si="18"/>
        <v>6038.782814</v>
      </c>
    </row>
    <row r="13">
      <c r="A13" s="463" t="s">
        <v>96</v>
      </c>
      <c r="B13" s="464">
        <v>1811012.0</v>
      </c>
      <c r="C13" s="465">
        <v>122.9445707070707</v>
      </c>
      <c r="D13" s="466">
        <v>1404.9403</v>
      </c>
      <c r="E13" s="467">
        <v>720.0</v>
      </c>
      <c r="F13" s="468">
        <f t="shared" si="2"/>
        <v>1939.445707</v>
      </c>
      <c r="G13" s="468">
        <f t="shared" si="3"/>
        <v>0.5387349186</v>
      </c>
      <c r="H13" s="468">
        <f t="shared" si="4"/>
        <v>11.42742857</v>
      </c>
      <c r="I13" s="469">
        <f t="shared" si="5"/>
        <v>6.156354802</v>
      </c>
      <c r="J13" s="469">
        <f t="shared" si="6"/>
        <v>615.6354802</v>
      </c>
      <c r="K13" s="470">
        <f t="shared" si="7"/>
        <v>39.996</v>
      </c>
      <c r="L13" s="456"/>
      <c r="M13" s="215"/>
      <c r="N13" s="215"/>
      <c r="O13" s="215"/>
      <c r="P13" s="215"/>
      <c r="Q13" s="215"/>
      <c r="R13" s="461">
        <f t="shared" si="8"/>
        <v>39.996</v>
      </c>
      <c r="U13" s="301" t="s">
        <v>562</v>
      </c>
      <c r="V13" s="486">
        <f t="shared" ref="V13:W13" si="19">SUM(V2:V12)</f>
        <v>408098.2215</v>
      </c>
      <c r="W13" s="486">
        <f t="shared" si="19"/>
        <v>99002.19139</v>
      </c>
    </row>
    <row r="14">
      <c r="A14" s="463" t="s">
        <v>96</v>
      </c>
      <c r="B14" s="464">
        <v>1811013.0</v>
      </c>
      <c r="C14" s="465">
        <v>95.57916666666665</v>
      </c>
      <c r="D14" s="466">
        <v>426.00999999999993</v>
      </c>
      <c r="E14" s="467">
        <v>720.0</v>
      </c>
      <c r="F14" s="468">
        <f t="shared" si="2"/>
        <v>1665.791667</v>
      </c>
      <c r="G14" s="468">
        <f t="shared" si="3"/>
        <v>0.4627199074</v>
      </c>
      <c r="H14" s="468">
        <f t="shared" si="4"/>
        <v>4.457142857</v>
      </c>
      <c r="I14" s="469">
        <f t="shared" si="5"/>
        <v>2.06240873</v>
      </c>
      <c r="J14" s="469">
        <f t="shared" si="6"/>
        <v>206.240873</v>
      </c>
      <c r="K14" s="470">
        <f t="shared" si="7"/>
        <v>15.6</v>
      </c>
      <c r="L14" s="456"/>
      <c r="M14" s="215"/>
      <c r="N14" s="215"/>
      <c r="O14" s="215"/>
      <c r="P14" s="215"/>
      <c r="Q14" s="215"/>
      <c r="R14" s="461">
        <f t="shared" si="8"/>
        <v>15.6</v>
      </c>
    </row>
    <row r="15">
      <c r="A15" s="463" t="s">
        <v>96</v>
      </c>
      <c r="B15" s="464">
        <v>1811014.0</v>
      </c>
      <c r="C15" s="465">
        <v>6.287232262382864</v>
      </c>
      <c r="D15" s="466">
        <v>526.015</v>
      </c>
      <c r="E15" s="467">
        <v>720.0</v>
      </c>
      <c r="F15" s="468">
        <f t="shared" si="2"/>
        <v>772.8723226</v>
      </c>
      <c r="G15" s="468">
        <f t="shared" si="3"/>
        <v>0.2146867563</v>
      </c>
      <c r="H15" s="468">
        <f t="shared" si="4"/>
        <v>83.664</v>
      </c>
      <c r="I15" s="469">
        <f t="shared" si="5"/>
        <v>17.96155278</v>
      </c>
      <c r="J15" s="469">
        <f t="shared" si="6"/>
        <v>1796.155278</v>
      </c>
      <c r="K15" s="470">
        <f t="shared" si="7"/>
        <v>292.824</v>
      </c>
      <c r="L15" s="456"/>
      <c r="M15" s="215"/>
      <c r="N15" s="215"/>
      <c r="O15" s="215"/>
      <c r="P15" s="215"/>
      <c r="Q15" s="215"/>
      <c r="R15" s="461">
        <f t="shared" si="8"/>
        <v>292.824</v>
      </c>
    </row>
    <row r="16">
      <c r="A16" s="463" t="s">
        <v>96</v>
      </c>
      <c r="B16" s="464">
        <v>1811015.0</v>
      </c>
      <c r="C16" s="465">
        <v>91.61750841750842</v>
      </c>
      <c r="D16" s="472">
        <v>2987.7312999999995</v>
      </c>
      <c r="E16" s="473">
        <v>420.0</v>
      </c>
      <c r="F16" s="468">
        <f t="shared" si="2"/>
        <v>1326.175084</v>
      </c>
      <c r="G16" s="468">
        <f t="shared" si="3"/>
        <v>0.3683819678</v>
      </c>
      <c r="H16" s="468">
        <f t="shared" si="4"/>
        <v>32.61092068</v>
      </c>
      <c r="I16" s="469">
        <f t="shared" si="5"/>
        <v>12.01327513</v>
      </c>
      <c r="J16" s="469">
        <f t="shared" si="6"/>
        <v>1201.327513</v>
      </c>
      <c r="K16" s="470">
        <f t="shared" si="7"/>
        <v>114.1382224</v>
      </c>
      <c r="L16" s="456"/>
      <c r="M16" s="215"/>
      <c r="N16" s="215"/>
      <c r="O16" s="215"/>
      <c r="P16" s="215"/>
      <c r="Q16" s="215"/>
      <c r="R16" s="461">
        <f t="shared" si="8"/>
        <v>114.1382224</v>
      </c>
    </row>
    <row r="17">
      <c r="A17" s="463" t="s">
        <v>96</v>
      </c>
      <c r="B17" s="464">
        <v>1811016.0</v>
      </c>
      <c r="C17" s="465">
        <v>128.5375</v>
      </c>
      <c r="D17" s="472">
        <v>2023.6943999999999</v>
      </c>
      <c r="E17" s="473">
        <v>420.0</v>
      </c>
      <c r="F17" s="468">
        <f t="shared" si="2"/>
        <v>1695.375</v>
      </c>
      <c r="G17" s="468">
        <f t="shared" si="3"/>
        <v>0.4709375</v>
      </c>
      <c r="H17" s="468">
        <f t="shared" si="4"/>
        <v>15.744</v>
      </c>
      <c r="I17" s="469">
        <f t="shared" si="5"/>
        <v>7.41444</v>
      </c>
      <c r="J17" s="469">
        <f t="shared" si="6"/>
        <v>741.444</v>
      </c>
      <c r="K17" s="470">
        <f t="shared" si="7"/>
        <v>55.104</v>
      </c>
      <c r="L17" s="456"/>
      <c r="M17" s="215"/>
      <c r="N17" s="215"/>
      <c r="O17" s="215"/>
      <c r="P17" s="215"/>
      <c r="Q17" s="215"/>
      <c r="R17" s="461">
        <f t="shared" si="8"/>
        <v>55.104</v>
      </c>
    </row>
    <row r="18">
      <c r="A18" s="463" t="s">
        <v>96</v>
      </c>
      <c r="B18" s="464">
        <v>1811017.0</v>
      </c>
      <c r="C18" s="465">
        <v>10.533248515691264</v>
      </c>
      <c r="D18" s="484">
        <v>7086.252599999999</v>
      </c>
      <c r="E18" s="485">
        <v>300.0</v>
      </c>
      <c r="F18" s="468">
        <f t="shared" si="2"/>
        <v>395.3324852</v>
      </c>
      <c r="G18" s="468">
        <f t="shared" si="3"/>
        <v>0.1098145792</v>
      </c>
      <c r="H18" s="468">
        <f t="shared" si="4"/>
        <v>672.7509172</v>
      </c>
      <c r="I18" s="469">
        <f t="shared" si="5"/>
        <v>73.87785889</v>
      </c>
      <c r="J18" s="469">
        <f t="shared" si="6"/>
        <v>7387.785889</v>
      </c>
      <c r="K18" s="470">
        <f t="shared" si="7"/>
        <v>2354.62821</v>
      </c>
      <c r="L18" s="456"/>
      <c r="M18" s="215"/>
      <c r="N18" s="215"/>
      <c r="O18" s="215"/>
      <c r="P18" s="215"/>
      <c r="Q18" s="215"/>
      <c r="R18" s="461">
        <f t="shared" si="8"/>
        <v>2354.62821</v>
      </c>
    </row>
    <row r="19">
      <c r="A19" s="463" t="s">
        <v>96</v>
      </c>
      <c r="B19" s="464">
        <v>1811018.0</v>
      </c>
      <c r="C19" s="465">
        <v>22.588833992094862</v>
      </c>
      <c r="D19" s="466">
        <v>887.7844999999999</v>
      </c>
      <c r="E19" s="467">
        <v>720.0</v>
      </c>
      <c r="F19" s="468">
        <f t="shared" si="2"/>
        <v>935.8883399</v>
      </c>
      <c r="G19" s="468">
        <f t="shared" si="3"/>
        <v>0.2599689833</v>
      </c>
      <c r="H19" s="468">
        <f t="shared" si="4"/>
        <v>39.30191794</v>
      </c>
      <c r="I19" s="469">
        <f t="shared" si="5"/>
        <v>10.21727965</v>
      </c>
      <c r="J19" s="469">
        <f t="shared" si="6"/>
        <v>1021.727965</v>
      </c>
      <c r="K19" s="470">
        <f t="shared" si="7"/>
        <v>137.5567128</v>
      </c>
      <c r="L19" s="456"/>
      <c r="M19" s="215"/>
      <c r="N19" s="215"/>
      <c r="O19" s="215"/>
      <c r="P19" s="215"/>
      <c r="Q19" s="215"/>
      <c r="R19" s="461">
        <f t="shared" si="8"/>
        <v>137.5567128</v>
      </c>
    </row>
    <row r="20">
      <c r="A20" s="463" t="s">
        <v>96</v>
      </c>
      <c r="B20" s="464">
        <v>1811019.0</v>
      </c>
      <c r="C20" s="465">
        <v>16.76715210355987</v>
      </c>
      <c r="D20" s="472">
        <v>2991.3472999999994</v>
      </c>
      <c r="E20" s="473">
        <v>420.0</v>
      </c>
      <c r="F20" s="468">
        <f t="shared" si="2"/>
        <v>577.671521</v>
      </c>
      <c r="G20" s="468">
        <f t="shared" si="3"/>
        <v>0.1604643114</v>
      </c>
      <c r="H20" s="468">
        <f t="shared" si="4"/>
        <v>178.4052105</v>
      </c>
      <c r="I20" s="469">
        <f t="shared" si="5"/>
        <v>28.62766925</v>
      </c>
      <c r="J20" s="469">
        <f t="shared" si="6"/>
        <v>2862.766925</v>
      </c>
      <c r="K20" s="470">
        <f t="shared" si="7"/>
        <v>624.4182366</v>
      </c>
      <c r="L20" s="456"/>
      <c r="M20" s="215"/>
      <c r="N20" s="215"/>
      <c r="O20" s="215"/>
      <c r="P20" s="215"/>
      <c r="Q20" s="215"/>
      <c r="R20" s="461">
        <f t="shared" si="8"/>
        <v>624.4182366</v>
      </c>
    </row>
    <row r="21">
      <c r="A21" s="487" t="s">
        <v>96</v>
      </c>
      <c r="B21" s="488">
        <v>1811020.0</v>
      </c>
      <c r="C21" s="489">
        <v>2.8504504504504506</v>
      </c>
      <c r="D21" s="490">
        <v>2989.1663999999996</v>
      </c>
      <c r="E21" s="491">
        <v>420.0</v>
      </c>
      <c r="F21" s="492">
        <f t="shared" si="2"/>
        <v>438.5045045</v>
      </c>
      <c r="G21" s="492">
        <f t="shared" si="3"/>
        <v>0.1218068068</v>
      </c>
      <c r="H21" s="492">
        <f t="shared" si="4"/>
        <v>1048.664571</v>
      </c>
      <c r="I21" s="493">
        <f t="shared" si="5"/>
        <v>127.7344829</v>
      </c>
      <c r="J21" s="493">
        <f t="shared" si="6"/>
        <v>12773.44829</v>
      </c>
      <c r="K21" s="494">
        <f t="shared" si="7"/>
        <v>3670.326</v>
      </c>
      <c r="L21" s="456"/>
      <c r="M21" s="215"/>
      <c r="N21" s="215"/>
      <c r="O21" s="215"/>
      <c r="P21" s="215"/>
      <c r="Q21" s="215"/>
      <c r="R21" s="461">
        <f t="shared" si="8"/>
        <v>3670.326</v>
      </c>
    </row>
    <row r="22">
      <c r="A22" s="448" t="s">
        <v>133</v>
      </c>
      <c r="B22" s="449">
        <v>1811021.0</v>
      </c>
      <c r="C22" s="450">
        <v>8.341113744075829</v>
      </c>
      <c r="D22" s="451">
        <v>2562.5235999999995</v>
      </c>
      <c r="E22" s="452">
        <v>420.0</v>
      </c>
      <c r="F22" s="453">
        <f t="shared" si="2"/>
        <v>493.4111374</v>
      </c>
      <c r="G22" s="453">
        <f t="shared" si="3"/>
        <v>0.1370586493</v>
      </c>
      <c r="H22" s="453">
        <f t="shared" si="4"/>
        <v>307.216</v>
      </c>
      <c r="I22" s="454">
        <f t="shared" si="5"/>
        <v>42.10661</v>
      </c>
      <c r="J22" s="454">
        <f t="shared" si="6"/>
        <v>4210.661</v>
      </c>
      <c r="K22" s="455">
        <f t="shared" si="7"/>
        <v>1075.256</v>
      </c>
      <c r="L22" s="456"/>
      <c r="M22" s="215"/>
      <c r="N22" s="215"/>
      <c r="O22" s="215"/>
      <c r="P22" s="215"/>
      <c r="Q22" s="215"/>
      <c r="R22" s="461">
        <f t="shared" si="8"/>
        <v>1075.256</v>
      </c>
    </row>
    <row r="23">
      <c r="A23" s="463" t="s">
        <v>133</v>
      </c>
      <c r="B23" s="464">
        <v>1811022.0</v>
      </c>
      <c r="C23" s="465">
        <v>3.644803921568627</v>
      </c>
      <c r="D23" s="472">
        <v>4051.0499999999997</v>
      </c>
      <c r="E23" s="473">
        <v>420.0</v>
      </c>
      <c r="F23" s="468">
        <f t="shared" si="2"/>
        <v>446.4480392</v>
      </c>
      <c r="G23" s="468">
        <f t="shared" si="3"/>
        <v>0.1240133442</v>
      </c>
      <c r="H23" s="468">
        <f t="shared" si="4"/>
        <v>1111.458967</v>
      </c>
      <c r="I23" s="469">
        <f t="shared" si="5"/>
        <v>137.8357434</v>
      </c>
      <c r="J23" s="469">
        <f t="shared" si="6"/>
        <v>13783.57434</v>
      </c>
      <c r="K23" s="470">
        <f t="shared" si="7"/>
        <v>3890.106383</v>
      </c>
      <c r="L23" s="456"/>
      <c r="M23" s="215"/>
      <c r="N23" s="215"/>
      <c r="O23" s="215"/>
      <c r="P23" s="215"/>
      <c r="Q23" s="215"/>
      <c r="R23" s="461">
        <f t="shared" si="8"/>
        <v>3890.106383</v>
      </c>
    </row>
    <row r="24">
      <c r="A24" s="463" t="s">
        <v>133</v>
      </c>
      <c r="B24" s="464">
        <v>1811023.0</v>
      </c>
      <c r="C24" s="465">
        <v>11.457242251739405</v>
      </c>
      <c r="D24" s="472">
        <v>2641.6009999999997</v>
      </c>
      <c r="E24" s="473">
        <v>420.0</v>
      </c>
      <c r="F24" s="468">
        <f t="shared" si="2"/>
        <v>524.5724225</v>
      </c>
      <c r="G24" s="468">
        <f t="shared" si="3"/>
        <v>0.1457145618</v>
      </c>
      <c r="H24" s="468">
        <f t="shared" si="4"/>
        <v>230.5616781</v>
      </c>
      <c r="I24" s="469">
        <f t="shared" si="5"/>
        <v>33.5961939</v>
      </c>
      <c r="J24" s="469">
        <f t="shared" si="6"/>
        <v>3359.61939</v>
      </c>
      <c r="K24" s="470">
        <f t="shared" si="7"/>
        <v>806.9658734</v>
      </c>
      <c r="L24" s="456"/>
      <c r="M24" s="215"/>
      <c r="N24" s="215"/>
      <c r="O24" s="215"/>
      <c r="P24" s="215"/>
      <c r="Q24" s="215"/>
      <c r="R24" s="461">
        <f t="shared" si="8"/>
        <v>806.9658734</v>
      </c>
    </row>
    <row r="25">
      <c r="A25" s="463" t="s">
        <v>133</v>
      </c>
      <c r="B25" s="464">
        <v>1811024.0</v>
      </c>
      <c r="C25" s="465">
        <v>6.512118303163284</v>
      </c>
      <c r="D25" s="472">
        <v>1718.6847999999998</v>
      </c>
      <c r="E25" s="473">
        <v>420.0</v>
      </c>
      <c r="F25" s="468">
        <f t="shared" si="2"/>
        <v>475.121183</v>
      </c>
      <c r="G25" s="468">
        <f t="shared" si="3"/>
        <v>0.1319781064</v>
      </c>
      <c r="H25" s="468">
        <f t="shared" si="4"/>
        <v>263.9210039</v>
      </c>
      <c r="I25" s="469">
        <f t="shared" si="5"/>
        <v>34.83179433</v>
      </c>
      <c r="J25" s="469">
        <f t="shared" si="6"/>
        <v>3483.179433</v>
      </c>
      <c r="K25" s="470">
        <f t="shared" si="7"/>
        <v>923.7235136</v>
      </c>
      <c r="L25" s="456"/>
      <c r="M25" s="215"/>
      <c r="N25" s="215"/>
      <c r="O25" s="215"/>
      <c r="P25" s="215"/>
      <c r="Q25" s="215"/>
      <c r="R25" s="461">
        <f t="shared" si="8"/>
        <v>923.7235136</v>
      </c>
    </row>
    <row r="26">
      <c r="A26" s="463" t="s">
        <v>133</v>
      </c>
      <c r="B26" s="464">
        <v>1811025.0</v>
      </c>
      <c r="C26" s="465">
        <v>20.155096105209914</v>
      </c>
      <c r="D26" s="466">
        <v>86.7388</v>
      </c>
      <c r="E26" s="467">
        <v>720.0</v>
      </c>
      <c r="F26" s="468">
        <f t="shared" si="2"/>
        <v>911.5509611</v>
      </c>
      <c r="G26" s="468">
        <f t="shared" si="3"/>
        <v>0.2532086003</v>
      </c>
      <c r="H26" s="468">
        <f t="shared" si="4"/>
        <v>4.303566678</v>
      </c>
      <c r="I26" s="469">
        <f t="shared" si="5"/>
        <v>1.089700095</v>
      </c>
      <c r="J26" s="469">
        <f t="shared" si="6"/>
        <v>108.9700095</v>
      </c>
      <c r="K26" s="470">
        <f t="shared" si="7"/>
        <v>15.06248337</v>
      </c>
      <c r="L26" s="456"/>
      <c r="M26" s="215"/>
      <c r="N26" s="215"/>
      <c r="O26" s="215"/>
      <c r="P26" s="215"/>
      <c r="Q26" s="215"/>
      <c r="R26" s="461">
        <f t="shared" si="8"/>
        <v>15.06248337</v>
      </c>
    </row>
    <row r="27">
      <c r="A27" s="463" t="s">
        <v>133</v>
      </c>
      <c r="B27" s="464">
        <v>1811026.0</v>
      </c>
      <c r="C27" s="465">
        <v>13.895396090534978</v>
      </c>
      <c r="D27" s="472">
        <v>2383.1699999999996</v>
      </c>
      <c r="E27" s="473">
        <v>420.0</v>
      </c>
      <c r="F27" s="468">
        <f t="shared" si="2"/>
        <v>548.9539609</v>
      </c>
      <c r="G27" s="468">
        <f t="shared" si="3"/>
        <v>0.1524872114</v>
      </c>
      <c r="H27" s="468">
        <f t="shared" si="4"/>
        <v>171.5078854</v>
      </c>
      <c r="I27" s="469">
        <f t="shared" si="5"/>
        <v>26.15275917</v>
      </c>
      <c r="J27" s="469">
        <f t="shared" si="6"/>
        <v>2615.275917</v>
      </c>
      <c r="K27" s="470">
        <f t="shared" si="7"/>
        <v>600.2775988</v>
      </c>
      <c r="L27" s="456"/>
      <c r="M27" s="215"/>
      <c r="N27" s="215"/>
      <c r="O27" s="215"/>
      <c r="P27" s="215"/>
      <c r="Q27" s="215"/>
      <c r="R27" s="461">
        <f t="shared" si="8"/>
        <v>600.2775988</v>
      </c>
    </row>
    <row r="28">
      <c r="A28" s="463" t="s">
        <v>133</v>
      </c>
      <c r="B28" s="464">
        <v>1811027.0</v>
      </c>
      <c r="C28" s="465">
        <v>2.2535612535612533</v>
      </c>
      <c r="D28" s="472">
        <v>1601.7975999999999</v>
      </c>
      <c r="E28" s="473">
        <v>420.0</v>
      </c>
      <c r="F28" s="468">
        <f t="shared" si="2"/>
        <v>432.5356125</v>
      </c>
      <c r="G28" s="468">
        <f t="shared" si="3"/>
        <v>0.1201487813</v>
      </c>
      <c r="H28" s="468">
        <f t="shared" si="4"/>
        <v>710.7850286</v>
      </c>
      <c r="I28" s="469">
        <f t="shared" si="5"/>
        <v>85.39995492</v>
      </c>
      <c r="J28" s="469">
        <f t="shared" si="6"/>
        <v>8539.995492</v>
      </c>
      <c r="K28" s="470">
        <f t="shared" si="7"/>
        <v>2487.7476</v>
      </c>
      <c r="L28" s="456"/>
      <c r="M28" s="215"/>
      <c r="N28" s="215"/>
      <c r="O28" s="215"/>
      <c r="P28" s="215"/>
      <c r="Q28" s="215"/>
      <c r="R28" s="461">
        <f t="shared" si="8"/>
        <v>2487.7476</v>
      </c>
    </row>
    <row r="29">
      <c r="A29" s="463" t="s">
        <v>133</v>
      </c>
      <c r="B29" s="464">
        <v>1811028.0</v>
      </c>
      <c r="C29" s="465">
        <v>150.05968875502006</v>
      </c>
      <c r="D29" s="466">
        <v>1360.52</v>
      </c>
      <c r="E29" s="467">
        <v>720.0</v>
      </c>
      <c r="F29" s="468">
        <f t="shared" si="2"/>
        <v>2210.596888</v>
      </c>
      <c r="G29" s="468">
        <f t="shared" si="3"/>
        <v>0.614054691</v>
      </c>
      <c r="H29" s="468">
        <f t="shared" si="4"/>
        <v>9.066525536</v>
      </c>
      <c r="I29" s="469">
        <f t="shared" si="5"/>
        <v>5.567342536</v>
      </c>
      <c r="J29" s="469">
        <f t="shared" si="6"/>
        <v>556.7342536</v>
      </c>
      <c r="K29" s="470">
        <f t="shared" si="7"/>
        <v>31.73283938</v>
      </c>
      <c r="L29" s="456"/>
      <c r="M29" s="215"/>
      <c r="N29" s="215"/>
      <c r="O29" s="215"/>
      <c r="P29" s="215"/>
      <c r="Q29" s="215"/>
      <c r="R29" s="461">
        <f t="shared" si="8"/>
        <v>31.73283938</v>
      </c>
    </row>
    <row r="30">
      <c r="A30" s="463" t="s">
        <v>133</v>
      </c>
      <c r="B30" s="464">
        <v>1811029.0</v>
      </c>
      <c r="C30" s="465">
        <v>54.01110256410256</v>
      </c>
      <c r="D30" s="466">
        <v>1014.6157</v>
      </c>
      <c r="E30" s="467">
        <v>720.0</v>
      </c>
      <c r="F30" s="468">
        <f t="shared" si="2"/>
        <v>1250.111026</v>
      </c>
      <c r="G30" s="468">
        <f t="shared" si="3"/>
        <v>0.3472530627</v>
      </c>
      <c r="H30" s="468">
        <f t="shared" si="4"/>
        <v>18.78531731</v>
      </c>
      <c r="I30" s="469">
        <f t="shared" si="5"/>
        <v>6.52325897</v>
      </c>
      <c r="J30" s="469">
        <f t="shared" si="6"/>
        <v>652.325897</v>
      </c>
      <c r="K30" s="470">
        <f t="shared" si="7"/>
        <v>65.74861059</v>
      </c>
      <c r="L30" s="456"/>
      <c r="M30" s="215"/>
      <c r="N30" s="215"/>
      <c r="O30" s="215"/>
      <c r="P30" s="215"/>
      <c r="Q30" s="215"/>
      <c r="R30" s="461">
        <f t="shared" si="8"/>
        <v>65.74861059</v>
      </c>
    </row>
    <row r="31">
      <c r="A31" s="463" t="s">
        <v>133</v>
      </c>
      <c r="B31" s="464">
        <v>1811030.0</v>
      </c>
      <c r="C31" s="465">
        <v>34.555544871794865</v>
      </c>
      <c r="D31" s="466">
        <v>1090.676</v>
      </c>
      <c r="E31" s="467">
        <v>720.0</v>
      </c>
      <c r="F31" s="468">
        <f t="shared" si="2"/>
        <v>1055.555449</v>
      </c>
      <c r="G31" s="468">
        <f t="shared" si="3"/>
        <v>0.2932098469</v>
      </c>
      <c r="H31" s="468">
        <f t="shared" si="4"/>
        <v>31.56298082</v>
      </c>
      <c r="I31" s="469">
        <f t="shared" si="5"/>
        <v>9.254576773</v>
      </c>
      <c r="J31" s="469">
        <f t="shared" si="6"/>
        <v>925.4576773</v>
      </c>
      <c r="K31" s="470">
        <f t="shared" si="7"/>
        <v>110.4704329</v>
      </c>
      <c r="L31" s="456"/>
      <c r="M31" s="215"/>
      <c r="N31" s="215"/>
      <c r="O31" s="215"/>
      <c r="P31" s="215"/>
      <c r="Q31" s="215"/>
      <c r="R31" s="461">
        <f t="shared" si="8"/>
        <v>110.4704329</v>
      </c>
    </row>
    <row r="32">
      <c r="A32" s="463" t="s">
        <v>133</v>
      </c>
      <c r="B32" s="464">
        <v>1811031.0</v>
      </c>
      <c r="C32" s="465">
        <v>44.39467280163599</v>
      </c>
      <c r="D32" s="466">
        <v>841.8047999999999</v>
      </c>
      <c r="E32" s="467">
        <v>720.0</v>
      </c>
      <c r="F32" s="468">
        <f t="shared" si="2"/>
        <v>1153.946728</v>
      </c>
      <c r="G32" s="468">
        <f t="shared" si="3"/>
        <v>0.3205407578</v>
      </c>
      <c r="H32" s="468">
        <f t="shared" si="4"/>
        <v>18.96184265</v>
      </c>
      <c r="I32" s="469">
        <f t="shared" si="5"/>
        <v>6.078043411</v>
      </c>
      <c r="J32" s="469">
        <f t="shared" si="6"/>
        <v>607.8043411</v>
      </c>
      <c r="K32" s="470">
        <f t="shared" si="7"/>
        <v>66.36644926</v>
      </c>
      <c r="L32" s="456"/>
      <c r="M32" s="215"/>
      <c r="N32" s="215"/>
      <c r="O32" s="215"/>
      <c r="P32" s="215"/>
      <c r="Q32" s="215"/>
      <c r="R32" s="461">
        <f t="shared" si="8"/>
        <v>66.36644926</v>
      </c>
    </row>
    <row r="33">
      <c r="A33" s="463" t="s">
        <v>133</v>
      </c>
      <c r="B33" s="464">
        <v>1811032.0</v>
      </c>
      <c r="C33" s="465">
        <v>11.58379665714038</v>
      </c>
      <c r="D33" s="484">
        <v>6872.8295</v>
      </c>
      <c r="E33" s="485">
        <v>300.0</v>
      </c>
      <c r="F33" s="468">
        <f t="shared" si="2"/>
        <v>405.8379666</v>
      </c>
      <c r="G33" s="468">
        <f t="shared" si="3"/>
        <v>0.1127327685</v>
      </c>
      <c r="H33" s="468">
        <f t="shared" si="4"/>
        <v>593.3140665</v>
      </c>
      <c r="I33" s="469">
        <f t="shared" si="5"/>
        <v>66.8859373</v>
      </c>
      <c r="J33" s="469">
        <f t="shared" si="6"/>
        <v>6688.59373</v>
      </c>
      <c r="K33" s="470">
        <f t="shared" si="7"/>
        <v>2076.599233</v>
      </c>
      <c r="L33" s="456"/>
      <c r="M33" s="215"/>
      <c r="N33" s="215"/>
      <c r="O33" s="215"/>
      <c r="P33" s="215"/>
      <c r="Q33" s="215"/>
      <c r="R33" s="461">
        <f t="shared" si="8"/>
        <v>2076.599233</v>
      </c>
    </row>
    <row r="34">
      <c r="A34" s="463" t="s">
        <v>133</v>
      </c>
      <c r="B34" s="464">
        <v>1811033.0</v>
      </c>
      <c r="C34" s="465">
        <v>91.91233638743455</v>
      </c>
      <c r="D34" s="484">
        <v>30075.402</v>
      </c>
      <c r="E34" s="485">
        <v>300.0</v>
      </c>
      <c r="F34" s="468">
        <f t="shared" si="2"/>
        <v>1209.123364</v>
      </c>
      <c r="G34" s="468">
        <f t="shared" si="3"/>
        <v>0.3358676011</v>
      </c>
      <c r="H34" s="468">
        <f t="shared" si="4"/>
        <v>327.2183385</v>
      </c>
      <c r="I34" s="469">
        <f t="shared" si="5"/>
        <v>109.9020384</v>
      </c>
      <c r="J34" s="469">
        <f t="shared" si="6"/>
        <v>10990.20384</v>
      </c>
      <c r="K34" s="470">
        <f t="shared" si="7"/>
        <v>1145.264185</v>
      </c>
      <c r="L34" s="456"/>
      <c r="M34" s="215"/>
      <c r="N34" s="215"/>
      <c r="O34" s="215"/>
      <c r="P34" s="215"/>
      <c r="Q34" s="215"/>
      <c r="R34" s="461">
        <f t="shared" si="8"/>
        <v>1145.264185</v>
      </c>
    </row>
    <row r="35">
      <c r="A35" s="463" t="s">
        <v>133</v>
      </c>
      <c r="B35" s="464">
        <v>1811034.0</v>
      </c>
      <c r="C35" s="465">
        <v>51.996692357096975</v>
      </c>
      <c r="D35" s="472">
        <v>2581.3154999999997</v>
      </c>
      <c r="E35" s="473">
        <v>420.0</v>
      </c>
      <c r="F35" s="468">
        <f t="shared" si="2"/>
        <v>929.9669236</v>
      </c>
      <c r="G35" s="468">
        <f t="shared" si="3"/>
        <v>0.2583241454</v>
      </c>
      <c r="H35" s="468">
        <f t="shared" si="4"/>
        <v>49.64384046</v>
      </c>
      <c r="I35" s="469">
        <f t="shared" si="5"/>
        <v>12.82420266</v>
      </c>
      <c r="J35" s="469">
        <f t="shared" si="6"/>
        <v>1282.420266</v>
      </c>
      <c r="K35" s="470">
        <f t="shared" si="7"/>
        <v>173.7534416</v>
      </c>
      <c r="L35" s="456"/>
      <c r="M35" s="215"/>
      <c r="N35" s="215"/>
      <c r="O35" s="215"/>
      <c r="P35" s="215"/>
      <c r="Q35" s="215"/>
      <c r="R35" s="461">
        <f t="shared" si="8"/>
        <v>173.7534416</v>
      </c>
    </row>
    <row r="36">
      <c r="A36" s="463" t="s">
        <v>133</v>
      </c>
      <c r="B36" s="464">
        <v>1811035.0</v>
      </c>
      <c r="C36" s="465">
        <v>9.502106582565098</v>
      </c>
      <c r="D36" s="472">
        <v>3334.0423999999994</v>
      </c>
      <c r="E36" s="473">
        <v>420.0</v>
      </c>
      <c r="F36" s="468">
        <f t="shared" si="2"/>
        <v>505.0210658</v>
      </c>
      <c r="G36" s="468">
        <f t="shared" si="3"/>
        <v>0.1402836294</v>
      </c>
      <c r="H36" s="468">
        <f t="shared" si="4"/>
        <v>350.8740268</v>
      </c>
      <c r="I36" s="469">
        <f t="shared" si="5"/>
        <v>49.22188194</v>
      </c>
      <c r="J36" s="469">
        <f t="shared" si="6"/>
        <v>4922.188194</v>
      </c>
      <c r="K36" s="470">
        <f t="shared" si="7"/>
        <v>1228.059094</v>
      </c>
      <c r="L36" s="456"/>
      <c r="M36" s="215"/>
      <c r="N36" s="215"/>
      <c r="O36" s="215"/>
      <c r="P36" s="215"/>
      <c r="Q36" s="215"/>
      <c r="R36" s="461">
        <f t="shared" si="8"/>
        <v>1228.059094</v>
      </c>
    </row>
    <row r="37">
      <c r="A37" s="463" t="s">
        <v>133</v>
      </c>
      <c r="B37" s="464">
        <v>1811036.0</v>
      </c>
      <c r="C37" s="465">
        <v>32.029929577464785</v>
      </c>
      <c r="D37" s="466">
        <v>65.76599999999999</v>
      </c>
      <c r="E37" s="467">
        <v>720.0</v>
      </c>
      <c r="F37" s="468">
        <f t="shared" si="2"/>
        <v>1030.299296</v>
      </c>
      <c r="G37" s="468">
        <f t="shared" si="3"/>
        <v>0.2861942488</v>
      </c>
      <c r="H37" s="468">
        <f t="shared" si="4"/>
        <v>2.053267081</v>
      </c>
      <c r="I37" s="469">
        <f t="shared" si="5"/>
        <v>0.5876332298</v>
      </c>
      <c r="J37" s="469">
        <f t="shared" si="6"/>
        <v>58.76332298</v>
      </c>
      <c r="K37" s="470">
        <f t="shared" si="7"/>
        <v>7.186434783</v>
      </c>
      <c r="L37" s="456"/>
      <c r="M37" s="215"/>
      <c r="N37" s="215"/>
      <c r="O37" s="215"/>
      <c r="P37" s="215"/>
      <c r="Q37" s="215"/>
      <c r="R37" s="461">
        <f t="shared" si="8"/>
        <v>7.186434783</v>
      </c>
    </row>
    <row r="38">
      <c r="A38" s="463" t="s">
        <v>133</v>
      </c>
      <c r="B38" s="464">
        <v>1811037.0</v>
      </c>
      <c r="C38" s="465">
        <v>27.77613879957127</v>
      </c>
      <c r="D38" s="466">
        <v>195.7725</v>
      </c>
      <c r="E38" s="467">
        <v>720.0</v>
      </c>
      <c r="F38" s="468">
        <f t="shared" si="2"/>
        <v>987.761388</v>
      </c>
      <c r="G38" s="468">
        <f t="shared" si="3"/>
        <v>0.2743781633</v>
      </c>
      <c r="H38" s="468">
        <f t="shared" si="4"/>
        <v>7.048225868</v>
      </c>
      <c r="I38" s="469">
        <f t="shared" si="5"/>
        <v>1.933879268</v>
      </c>
      <c r="J38" s="469">
        <f t="shared" si="6"/>
        <v>193.3879268</v>
      </c>
      <c r="K38" s="470">
        <f t="shared" si="7"/>
        <v>24.66879054</v>
      </c>
      <c r="L38" s="456"/>
      <c r="M38" s="215"/>
      <c r="N38" s="215"/>
      <c r="O38" s="215"/>
      <c r="P38" s="215"/>
      <c r="Q38" s="215"/>
      <c r="R38" s="461">
        <f t="shared" si="8"/>
        <v>24.66879054</v>
      </c>
    </row>
    <row r="39">
      <c r="A39" s="463" t="s">
        <v>133</v>
      </c>
      <c r="B39" s="464">
        <v>1811038.0</v>
      </c>
      <c r="C39" s="465">
        <v>10.035859449192781</v>
      </c>
      <c r="D39" s="466">
        <v>1252.8422999999998</v>
      </c>
      <c r="E39" s="467">
        <v>720.0</v>
      </c>
      <c r="F39" s="468">
        <f t="shared" si="2"/>
        <v>810.3585945</v>
      </c>
      <c r="G39" s="468">
        <f t="shared" si="3"/>
        <v>0.2250996096</v>
      </c>
      <c r="H39" s="468">
        <f t="shared" si="4"/>
        <v>124.8365729</v>
      </c>
      <c r="I39" s="469">
        <f t="shared" si="5"/>
        <v>28.10066383</v>
      </c>
      <c r="J39" s="469">
        <f t="shared" si="6"/>
        <v>2810.066383</v>
      </c>
      <c r="K39" s="470">
        <f t="shared" si="7"/>
        <v>436.9280052</v>
      </c>
      <c r="L39" s="456"/>
      <c r="M39" s="215"/>
      <c r="N39" s="215"/>
      <c r="O39" s="215"/>
      <c r="P39" s="215"/>
      <c r="Q39" s="215"/>
      <c r="R39" s="461">
        <f t="shared" si="8"/>
        <v>436.9280052</v>
      </c>
    </row>
    <row r="40">
      <c r="A40" s="463" t="s">
        <v>133</v>
      </c>
      <c r="B40" s="464">
        <v>1811039.0</v>
      </c>
      <c r="C40" s="465">
        <v>24.95873786407767</v>
      </c>
      <c r="D40" s="472">
        <v>1780.4279999999997</v>
      </c>
      <c r="E40" s="473">
        <v>420.0</v>
      </c>
      <c r="F40" s="468">
        <f t="shared" si="2"/>
        <v>659.5873786</v>
      </c>
      <c r="G40" s="468">
        <f t="shared" si="3"/>
        <v>0.1832187163</v>
      </c>
      <c r="H40" s="468">
        <f t="shared" si="4"/>
        <v>71.33485714</v>
      </c>
      <c r="I40" s="469">
        <f t="shared" si="5"/>
        <v>13.06988095</v>
      </c>
      <c r="J40" s="469">
        <f t="shared" si="6"/>
        <v>1306.988095</v>
      </c>
      <c r="K40" s="470">
        <f t="shared" si="7"/>
        <v>249.672</v>
      </c>
      <c r="L40" s="456"/>
      <c r="M40" s="215"/>
      <c r="N40" s="215"/>
      <c r="O40" s="215"/>
      <c r="P40" s="215"/>
      <c r="Q40" s="215"/>
      <c r="R40" s="461">
        <f t="shared" si="8"/>
        <v>249.672</v>
      </c>
    </row>
    <row r="41">
      <c r="A41" s="463" t="s">
        <v>133</v>
      </c>
      <c r="B41" s="464">
        <v>1811040.0</v>
      </c>
      <c r="C41" s="465">
        <v>7.797362615322905</v>
      </c>
      <c r="D41" s="472">
        <v>2177.1484</v>
      </c>
      <c r="E41" s="473">
        <v>420.0</v>
      </c>
      <c r="F41" s="468">
        <f t="shared" si="2"/>
        <v>487.9736262</v>
      </c>
      <c r="G41" s="468">
        <f t="shared" si="3"/>
        <v>0.1355482295</v>
      </c>
      <c r="H41" s="468">
        <f t="shared" si="4"/>
        <v>279.216</v>
      </c>
      <c r="I41" s="469">
        <f t="shared" si="5"/>
        <v>37.84723444</v>
      </c>
      <c r="J41" s="469">
        <f t="shared" si="6"/>
        <v>3784.723444</v>
      </c>
      <c r="K41" s="470">
        <f t="shared" si="7"/>
        <v>977.256</v>
      </c>
      <c r="L41" s="456"/>
      <c r="M41" s="215"/>
      <c r="N41" s="215"/>
      <c r="O41" s="215"/>
      <c r="P41" s="215"/>
      <c r="Q41" s="215"/>
      <c r="R41" s="461">
        <f t="shared" si="8"/>
        <v>977.256</v>
      </c>
    </row>
    <row r="42">
      <c r="A42" s="463" t="s">
        <v>133</v>
      </c>
      <c r="B42" s="464">
        <v>1811041.0</v>
      </c>
      <c r="C42" s="465">
        <v>69.5674358974359</v>
      </c>
      <c r="D42" s="472">
        <v>1519.3528</v>
      </c>
      <c r="E42" s="473">
        <v>420.0</v>
      </c>
      <c r="F42" s="468">
        <f t="shared" si="2"/>
        <v>1105.674359</v>
      </c>
      <c r="G42" s="468">
        <f t="shared" si="3"/>
        <v>0.3071317664</v>
      </c>
      <c r="H42" s="468">
        <f t="shared" si="4"/>
        <v>21.84</v>
      </c>
      <c r="I42" s="469">
        <f t="shared" si="5"/>
        <v>6.707757778</v>
      </c>
      <c r="J42" s="469">
        <f t="shared" si="6"/>
        <v>670.7757778</v>
      </c>
      <c r="K42" s="470">
        <f t="shared" si="7"/>
        <v>76.44</v>
      </c>
      <c r="L42" s="456"/>
      <c r="M42" s="215"/>
      <c r="N42" s="215"/>
      <c r="O42" s="215"/>
      <c r="P42" s="215"/>
      <c r="Q42" s="215"/>
      <c r="R42" s="461">
        <f t="shared" si="8"/>
        <v>76.44</v>
      </c>
    </row>
    <row r="43">
      <c r="A43" s="463" t="s">
        <v>133</v>
      </c>
      <c r="B43" s="464">
        <v>1811042.0</v>
      </c>
      <c r="C43" s="465">
        <v>66.93951149425288</v>
      </c>
      <c r="D43" s="466">
        <v>692.1927999999999</v>
      </c>
      <c r="E43" s="467">
        <v>720.0</v>
      </c>
      <c r="F43" s="468">
        <f t="shared" si="2"/>
        <v>1379.395115</v>
      </c>
      <c r="G43" s="468">
        <f t="shared" si="3"/>
        <v>0.3831653097</v>
      </c>
      <c r="H43" s="468">
        <f t="shared" si="4"/>
        <v>10.34057143</v>
      </c>
      <c r="I43" s="469">
        <f t="shared" si="5"/>
        <v>3.962148254</v>
      </c>
      <c r="J43" s="469">
        <f t="shared" si="6"/>
        <v>396.2148254</v>
      </c>
      <c r="K43" s="470">
        <f t="shared" si="7"/>
        <v>36.192</v>
      </c>
      <c r="L43" s="456"/>
      <c r="M43" s="215"/>
      <c r="N43" s="215"/>
      <c r="O43" s="215"/>
      <c r="P43" s="215"/>
      <c r="Q43" s="215"/>
      <c r="R43" s="461">
        <f t="shared" si="8"/>
        <v>36.192</v>
      </c>
    </row>
    <row r="44">
      <c r="A44" s="487" t="s">
        <v>133</v>
      </c>
      <c r="B44" s="488">
        <v>1811043.0</v>
      </c>
      <c r="C44" s="489">
        <v>11.93796399199822</v>
      </c>
      <c r="D44" s="495">
        <v>9299.3124</v>
      </c>
      <c r="E44" s="496">
        <v>300.0</v>
      </c>
      <c r="F44" s="492">
        <f t="shared" si="2"/>
        <v>409.3796399</v>
      </c>
      <c r="G44" s="492">
        <f t="shared" si="3"/>
        <v>0.1137165666</v>
      </c>
      <c r="H44" s="492">
        <f t="shared" si="4"/>
        <v>778.9697143</v>
      </c>
      <c r="I44" s="493">
        <f t="shared" si="5"/>
        <v>88.58176143</v>
      </c>
      <c r="J44" s="493">
        <f t="shared" si="6"/>
        <v>8858.176143</v>
      </c>
      <c r="K44" s="494">
        <f t="shared" si="7"/>
        <v>2726.394</v>
      </c>
      <c r="L44" s="456"/>
      <c r="M44" s="215"/>
      <c r="N44" s="215"/>
      <c r="O44" s="215"/>
      <c r="P44" s="215"/>
      <c r="Q44" s="215"/>
      <c r="R44" s="461">
        <f t="shared" si="8"/>
        <v>2726.394</v>
      </c>
    </row>
    <row r="45">
      <c r="A45" s="448" t="s">
        <v>163</v>
      </c>
      <c r="B45" s="449">
        <v>1811044.0</v>
      </c>
      <c r="C45" s="450">
        <v>9.49125412541254</v>
      </c>
      <c r="D45" s="497">
        <v>6651.7901999999995</v>
      </c>
      <c r="E45" s="498">
        <v>300.0</v>
      </c>
      <c r="F45" s="453">
        <f t="shared" si="2"/>
        <v>384.9125413</v>
      </c>
      <c r="G45" s="453">
        <f t="shared" si="3"/>
        <v>0.1069201503</v>
      </c>
      <c r="H45" s="453">
        <f t="shared" si="4"/>
        <v>700.8336424</v>
      </c>
      <c r="I45" s="454">
        <f t="shared" si="5"/>
        <v>74.93323842</v>
      </c>
      <c r="J45" s="454">
        <f t="shared" si="6"/>
        <v>7493.323842</v>
      </c>
      <c r="K45" s="455">
        <f t="shared" si="7"/>
        <v>2452.917749</v>
      </c>
      <c r="L45" s="456"/>
      <c r="M45" s="215"/>
      <c r="N45" s="215"/>
      <c r="O45" s="215"/>
      <c r="P45" s="215"/>
      <c r="Q45" s="215"/>
      <c r="R45" s="461">
        <f t="shared" si="8"/>
        <v>2452.917749</v>
      </c>
    </row>
    <row r="46">
      <c r="A46" s="463" t="s">
        <v>163</v>
      </c>
      <c r="B46" s="464">
        <v>1811045.0</v>
      </c>
      <c r="C46" s="465">
        <v>225.94768518518515</v>
      </c>
      <c r="D46" s="466">
        <v>97.54159999999999</v>
      </c>
      <c r="E46" s="467">
        <v>720.0</v>
      </c>
      <c r="F46" s="468">
        <f t="shared" si="2"/>
        <v>2969.476852</v>
      </c>
      <c r="G46" s="468">
        <f t="shared" si="3"/>
        <v>0.8248546811</v>
      </c>
      <c r="H46" s="468">
        <f t="shared" si="4"/>
        <v>0.4316999305</v>
      </c>
      <c r="I46" s="469">
        <f t="shared" si="5"/>
        <v>0.3560897085</v>
      </c>
      <c r="J46" s="469">
        <f t="shared" si="6"/>
        <v>35.60897085</v>
      </c>
      <c r="K46" s="470">
        <f t="shared" si="7"/>
        <v>1.510949757</v>
      </c>
      <c r="L46" s="456"/>
      <c r="M46" s="215"/>
      <c r="N46" s="215"/>
      <c r="O46" s="215"/>
      <c r="P46" s="215"/>
      <c r="Q46" s="215"/>
      <c r="R46" s="461">
        <f t="shared" si="8"/>
        <v>1.510949757</v>
      </c>
    </row>
    <row r="47">
      <c r="A47" s="463" t="s">
        <v>163</v>
      </c>
      <c r="B47" s="464">
        <v>1811046.0</v>
      </c>
      <c r="C47" s="465">
        <v>108.29166666666666</v>
      </c>
      <c r="D47" s="466">
        <v>579.6899999999999</v>
      </c>
      <c r="E47" s="467">
        <v>720.0</v>
      </c>
      <c r="F47" s="468">
        <f t="shared" si="2"/>
        <v>1792.916667</v>
      </c>
      <c r="G47" s="468">
        <f t="shared" si="3"/>
        <v>0.4980324074</v>
      </c>
      <c r="H47" s="468">
        <f t="shared" si="4"/>
        <v>5.353043478</v>
      </c>
      <c r="I47" s="469">
        <f t="shared" si="5"/>
        <v>2.66598913</v>
      </c>
      <c r="J47" s="469">
        <f t="shared" si="6"/>
        <v>266.598913</v>
      </c>
      <c r="K47" s="470">
        <f t="shared" si="7"/>
        <v>18.73565217</v>
      </c>
      <c r="L47" s="456"/>
      <c r="M47" s="215"/>
      <c r="N47" s="215"/>
      <c r="O47" s="215"/>
      <c r="P47" s="215"/>
      <c r="Q47" s="215"/>
      <c r="R47" s="461">
        <f t="shared" si="8"/>
        <v>18.73565217</v>
      </c>
    </row>
    <row r="48">
      <c r="A48" s="463" t="s">
        <v>163</v>
      </c>
      <c r="B48" s="464">
        <v>1811047.0</v>
      </c>
      <c r="C48" s="465">
        <v>56.15307017543859</v>
      </c>
      <c r="D48" s="466">
        <v>970.0484999999999</v>
      </c>
      <c r="E48" s="467">
        <v>720.0</v>
      </c>
      <c r="F48" s="468">
        <f t="shared" si="2"/>
        <v>1271.530702</v>
      </c>
      <c r="G48" s="468">
        <f t="shared" si="3"/>
        <v>0.3532029727</v>
      </c>
      <c r="H48" s="468">
        <f t="shared" si="4"/>
        <v>17.27507502</v>
      </c>
      <c r="I48" s="469">
        <f t="shared" si="5"/>
        <v>6.101607852</v>
      </c>
      <c r="J48" s="469">
        <f t="shared" si="6"/>
        <v>610.1607852</v>
      </c>
      <c r="K48" s="470">
        <f t="shared" si="7"/>
        <v>60.46276258</v>
      </c>
      <c r="L48" s="456"/>
      <c r="M48" s="215"/>
      <c r="N48" s="215"/>
      <c r="O48" s="215"/>
      <c r="P48" s="215"/>
      <c r="Q48" s="215"/>
      <c r="R48" s="461">
        <f t="shared" si="8"/>
        <v>60.46276258</v>
      </c>
    </row>
    <row r="49">
      <c r="A49" s="463" t="s">
        <v>163</v>
      </c>
      <c r="B49" s="464">
        <v>1811048.0</v>
      </c>
      <c r="C49" s="465">
        <v>128.04497659176027</v>
      </c>
      <c r="D49" s="466">
        <v>1477.1359999999997</v>
      </c>
      <c r="E49" s="467">
        <v>720.0</v>
      </c>
      <c r="F49" s="468">
        <f t="shared" si="2"/>
        <v>1990.449766</v>
      </c>
      <c r="G49" s="468">
        <f t="shared" si="3"/>
        <v>0.5529027128</v>
      </c>
      <c r="H49" s="468">
        <f t="shared" si="4"/>
        <v>11.53607146</v>
      </c>
      <c r="I49" s="469">
        <f t="shared" si="5"/>
        <v>6.378325205</v>
      </c>
      <c r="J49" s="469">
        <f t="shared" si="6"/>
        <v>637.8325205</v>
      </c>
      <c r="K49" s="470">
        <f t="shared" si="7"/>
        <v>40.37625011</v>
      </c>
      <c r="L49" s="456"/>
      <c r="M49" s="215"/>
      <c r="N49" s="215"/>
      <c r="O49" s="215"/>
      <c r="P49" s="215"/>
      <c r="Q49" s="215"/>
      <c r="R49" s="461">
        <f t="shared" si="8"/>
        <v>40.37625011</v>
      </c>
    </row>
    <row r="50">
      <c r="A50" s="463" t="s">
        <v>163</v>
      </c>
      <c r="B50" s="464">
        <v>1811049.0</v>
      </c>
      <c r="C50" s="465">
        <v>41.95849358974359</v>
      </c>
      <c r="D50" s="466">
        <v>125.59949999999998</v>
      </c>
      <c r="E50" s="467">
        <v>720.0</v>
      </c>
      <c r="F50" s="468">
        <f t="shared" si="2"/>
        <v>1129.584936</v>
      </c>
      <c r="G50" s="468">
        <f t="shared" si="3"/>
        <v>0.3137735933</v>
      </c>
      <c r="H50" s="468">
        <f t="shared" si="4"/>
        <v>2.993422529</v>
      </c>
      <c r="I50" s="469">
        <f t="shared" si="5"/>
        <v>0.9392569432</v>
      </c>
      <c r="J50" s="469">
        <f t="shared" si="6"/>
        <v>93.92569432</v>
      </c>
      <c r="K50" s="470">
        <f t="shared" si="7"/>
        <v>10.47697885</v>
      </c>
      <c r="L50" s="456"/>
      <c r="M50" s="215"/>
      <c r="N50" s="215"/>
      <c r="O50" s="215"/>
      <c r="P50" s="215"/>
      <c r="Q50" s="215"/>
      <c r="R50" s="461">
        <f t="shared" si="8"/>
        <v>10.47697885</v>
      </c>
    </row>
    <row r="51">
      <c r="A51" s="463" t="s">
        <v>163</v>
      </c>
      <c r="B51" s="464">
        <v>1811050.0</v>
      </c>
      <c r="C51" s="465">
        <v>234.3923269093505</v>
      </c>
      <c r="D51" s="484">
        <v>19515.371199999998</v>
      </c>
      <c r="E51" s="485">
        <v>300.0</v>
      </c>
      <c r="F51" s="468">
        <f t="shared" si="2"/>
        <v>2633.923269</v>
      </c>
      <c r="G51" s="468">
        <f t="shared" si="3"/>
        <v>0.7316453525</v>
      </c>
      <c r="H51" s="468">
        <f t="shared" si="4"/>
        <v>83.25942857</v>
      </c>
      <c r="I51" s="469">
        <f t="shared" si="5"/>
        <v>60.91637397</v>
      </c>
      <c r="J51" s="469">
        <f t="shared" si="6"/>
        <v>6091.637397</v>
      </c>
      <c r="K51" s="470">
        <f t="shared" si="7"/>
        <v>291.408</v>
      </c>
      <c r="L51" s="456"/>
      <c r="M51" s="215"/>
      <c r="N51" s="215"/>
      <c r="O51" s="215"/>
      <c r="P51" s="215"/>
      <c r="Q51" s="215"/>
      <c r="R51" s="461">
        <f t="shared" si="8"/>
        <v>291.408</v>
      </c>
    </row>
    <row r="52">
      <c r="A52" s="463" t="s">
        <v>163</v>
      </c>
      <c r="B52" s="464">
        <v>1811051.0</v>
      </c>
      <c r="C52" s="465">
        <v>7.3707278076234335</v>
      </c>
      <c r="D52" s="466">
        <v>166.6298</v>
      </c>
      <c r="E52" s="467">
        <v>720.0</v>
      </c>
      <c r="F52" s="468">
        <f t="shared" si="2"/>
        <v>783.7072781</v>
      </c>
      <c r="G52" s="468">
        <f t="shared" si="3"/>
        <v>0.2176964661</v>
      </c>
      <c r="H52" s="468">
        <f t="shared" si="4"/>
        <v>22.60696696</v>
      </c>
      <c r="I52" s="469">
        <f t="shared" si="5"/>
        <v>4.921456817</v>
      </c>
      <c r="J52" s="469">
        <f t="shared" si="6"/>
        <v>492.1456817</v>
      </c>
      <c r="K52" s="470">
        <f t="shared" si="7"/>
        <v>79.12438435</v>
      </c>
      <c r="L52" s="456"/>
      <c r="M52" s="215"/>
      <c r="N52" s="215"/>
      <c r="O52" s="215"/>
      <c r="P52" s="215"/>
      <c r="Q52" s="215"/>
      <c r="R52" s="461">
        <f t="shared" si="8"/>
        <v>79.12438435</v>
      </c>
    </row>
    <row r="53">
      <c r="A53" s="463" t="s">
        <v>163</v>
      </c>
      <c r="B53" s="464">
        <v>1811052.0</v>
      </c>
      <c r="C53" s="465">
        <v>97.1980593607306</v>
      </c>
      <c r="D53" s="484">
        <v>8259.1135</v>
      </c>
      <c r="E53" s="485">
        <v>300.0</v>
      </c>
      <c r="F53" s="468">
        <f t="shared" si="2"/>
        <v>1261.980594</v>
      </c>
      <c r="G53" s="468">
        <f t="shared" si="3"/>
        <v>0.3505501649</v>
      </c>
      <c r="H53" s="468">
        <f t="shared" si="4"/>
        <v>84.972</v>
      </c>
      <c r="I53" s="469">
        <f t="shared" si="5"/>
        <v>29.78694861</v>
      </c>
      <c r="J53" s="469">
        <f t="shared" si="6"/>
        <v>2978.694861</v>
      </c>
      <c r="K53" s="470">
        <f t="shared" si="7"/>
        <v>297.402</v>
      </c>
      <c r="L53" s="456"/>
      <c r="M53" s="215"/>
      <c r="N53" s="215"/>
      <c r="O53" s="215"/>
      <c r="P53" s="215"/>
      <c r="Q53" s="215"/>
      <c r="R53" s="461">
        <f t="shared" si="8"/>
        <v>297.402</v>
      </c>
    </row>
    <row r="54">
      <c r="A54" s="463" t="s">
        <v>163</v>
      </c>
      <c r="B54" s="464">
        <v>1811053.0</v>
      </c>
      <c r="C54" s="465">
        <v>17.27841331048272</v>
      </c>
      <c r="D54" s="472">
        <v>3422.1032999999998</v>
      </c>
      <c r="E54" s="473">
        <v>420.0</v>
      </c>
      <c r="F54" s="468">
        <f t="shared" si="2"/>
        <v>582.7841331</v>
      </c>
      <c r="G54" s="468">
        <f t="shared" si="3"/>
        <v>0.1618844814</v>
      </c>
      <c r="H54" s="468">
        <f t="shared" si="4"/>
        <v>198.0565714</v>
      </c>
      <c r="I54" s="469">
        <f t="shared" si="5"/>
        <v>32.06228536</v>
      </c>
      <c r="J54" s="469">
        <f t="shared" si="6"/>
        <v>3206.228536</v>
      </c>
      <c r="K54" s="470">
        <f t="shared" si="7"/>
        <v>693.198</v>
      </c>
      <c r="L54" s="456"/>
      <c r="M54" s="215"/>
      <c r="N54" s="215"/>
      <c r="O54" s="215"/>
      <c r="P54" s="215"/>
      <c r="Q54" s="215"/>
      <c r="R54" s="461">
        <f t="shared" si="8"/>
        <v>693.198</v>
      </c>
    </row>
    <row r="55">
      <c r="A55" s="463" t="s">
        <v>163</v>
      </c>
      <c r="B55" s="464">
        <v>1811054.0</v>
      </c>
      <c r="C55" s="465">
        <v>23.877110157367667</v>
      </c>
      <c r="D55" s="484">
        <v>13761.659799999998</v>
      </c>
      <c r="E55" s="485">
        <v>300.0</v>
      </c>
      <c r="F55" s="468">
        <f t="shared" si="2"/>
        <v>528.7711016</v>
      </c>
      <c r="G55" s="468">
        <f t="shared" si="3"/>
        <v>0.1468808615</v>
      </c>
      <c r="H55" s="468">
        <f t="shared" si="4"/>
        <v>576.3536588</v>
      </c>
      <c r="I55" s="469">
        <f t="shared" si="5"/>
        <v>84.65532196</v>
      </c>
      <c r="J55" s="469">
        <f t="shared" si="6"/>
        <v>8465.532196</v>
      </c>
      <c r="K55" s="470">
        <f t="shared" si="7"/>
        <v>2017.237806</v>
      </c>
      <c r="L55" s="456"/>
      <c r="M55" s="215"/>
      <c r="N55" s="215"/>
      <c r="O55" s="215"/>
      <c r="P55" s="215"/>
      <c r="Q55" s="215"/>
      <c r="R55" s="461">
        <f t="shared" si="8"/>
        <v>2017.237806</v>
      </c>
    </row>
    <row r="56">
      <c r="A56" s="463" t="s">
        <v>163</v>
      </c>
      <c r="B56" s="464">
        <v>1811055.0</v>
      </c>
      <c r="C56" s="465">
        <v>69.16607981220656</v>
      </c>
      <c r="D56" s="472">
        <v>3820.5299999999993</v>
      </c>
      <c r="E56" s="473">
        <v>420.0</v>
      </c>
      <c r="F56" s="468">
        <f t="shared" si="2"/>
        <v>1101.660798</v>
      </c>
      <c r="G56" s="468">
        <f t="shared" si="3"/>
        <v>0.3060168884</v>
      </c>
      <c r="H56" s="468">
        <f t="shared" si="4"/>
        <v>55.23704698</v>
      </c>
      <c r="I56" s="469">
        <f t="shared" si="5"/>
        <v>16.90346924</v>
      </c>
      <c r="J56" s="469">
        <f t="shared" si="6"/>
        <v>1690.346924</v>
      </c>
      <c r="K56" s="470">
        <f t="shared" si="7"/>
        <v>193.3296644</v>
      </c>
      <c r="L56" s="456"/>
      <c r="M56" s="215"/>
      <c r="N56" s="215"/>
      <c r="O56" s="215"/>
      <c r="P56" s="215"/>
      <c r="Q56" s="215"/>
      <c r="R56" s="461">
        <f t="shared" si="8"/>
        <v>193.3296644</v>
      </c>
    </row>
    <row r="57">
      <c r="A57" s="487" t="s">
        <v>163</v>
      </c>
      <c r="B57" s="488">
        <v>1811056.0</v>
      </c>
      <c r="C57" s="489">
        <v>7.747567314246763</v>
      </c>
      <c r="D57" s="490">
        <v>2545.9125999999997</v>
      </c>
      <c r="E57" s="491">
        <v>420.0</v>
      </c>
      <c r="F57" s="492">
        <f t="shared" si="2"/>
        <v>487.4756731</v>
      </c>
      <c r="G57" s="492">
        <f t="shared" si="3"/>
        <v>0.1354099092</v>
      </c>
      <c r="H57" s="492">
        <f t="shared" si="4"/>
        <v>328.608</v>
      </c>
      <c r="I57" s="493">
        <f t="shared" si="5"/>
        <v>44.49677944</v>
      </c>
      <c r="J57" s="493">
        <f t="shared" si="6"/>
        <v>4449.677944</v>
      </c>
      <c r="K57" s="494">
        <f t="shared" si="7"/>
        <v>1150.128</v>
      </c>
      <c r="L57" s="456"/>
      <c r="M57" s="215"/>
      <c r="N57" s="215"/>
      <c r="O57" s="215"/>
      <c r="P57" s="215"/>
      <c r="Q57" s="215"/>
      <c r="R57" s="461">
        <f t="shared" si="8"/>
        <v>1150.128</v>
      </c>
    </row>
    <row r="58">
      <c r="A58" s="448" t="s">
        <v>179</v>
      </c>
      <c r="B58" s="449">
        <v>1811057.0</v>
      </c>
      <c r="C58" s="450">
        <v>21.728086419753083</v>
      </c>
      <c r="D58" s="451">
        <v>3292.8199999999997</v>
      </c>
      <c r="E58" s="452">
        <v>420.0</v>
      </c>
      <c r="F58" s="453">
        <f t="shared" si="2"/>
        <v>627.2808642</v>
      </c>
      <c r="G58" s="453">
        <f t="shared" si="3"/>
        <v>0.1742446845</v>
      </c>
      <c r="H58" s="453">
        <f t="shared" si="4"/>
        <v>151.5467095</v>
      </c>
      <c r="I58" s="454">
        <f t="shared" si="5"/>
        <v>26.40620858</v>
      </c>
      <c r="J58" s="454">
        <f t="shared" si="6"/>
        <v>2640.620858</v>
      </c>
      <c r="K58" s="455">
        <f t="shared" si="7"/>
        <v>530.4134831</v>
      </c>
      <c r="L58" s="456"/>
      <c r="M58" s="215"/>
      <c r="N58" s="215"/>
      <c r="O58" s="215"/>
      <c r="P58" s="215"/>
      <c r="Q58" s="215"/>
      <c r="R58" s="461">
        <f t="shared" si="8"/>
        <v>530.4134831</v>
      </c>
    </row>
    <row r="59">
      <c r="A59" s="463" t="s">
        <v>179</v>
      </c>
      <c r="B59" s="464">
        <v>1811058.0</v>
      </c>
      <c r="C59" s="465">
        <v>27.09991399082569</v>
      </c>
      <c r="D59" s="472">
        <v>2205.98</v>
      </c>
      <c r="E59" s="473">
        <v>420.0</v>
      </c>
      <c r="F59" s="468">
        <f t="shared" si="2"/>
        <v>680.9991399</v>
      </c>
      <c r="G59" s="468">
        <f t="shared" si="3"/>
        <v>0.1891664278</v>
      </c>
      <c r="H59" s="468">
        <f t="shared" si="4"/>
        <v>81.40173437</v>
      </c>
      <c r="I59" s="469">
        <f t="shared" si="5"/>
        <v>15.3984753</v>
      </c>
      <c r="J59" s="469">
        <f t="shared" si="6"/>
        <v>1539.84753</v>
      </c>
      <c r="K59" s="470">
        <f t="shared" si="7"/>
        <v>284.9060703</v>
      </c>
      <c r="L59" s="456"/>
      <c r="M59" s="215"/>
      <c r="N59" s="215"/>
      <c r="O59" s="215"/>
      <c r="P59" s="215"/>
      <c r="Q59" s="215"/>
      <c r="R59" s="461">
        <f t="shared" si="8"/>
        <v>284.9060703</v>
      </c>
    </row>
    <row r="60">
      <c r="A60" s="463" t="s">
        <v>179</v>
      </c>
      <c r="B60" s="464">
        <v>1811059.0</v>
      </c>
      <c r="C60" s="465">
        <v>63.79886211512717</v>
      </c>
      <c r="D60" s="484">
        <v>13665.315999999999</v>
      </c>
      <c r="E60" s="485">
        <v>300.0</v>
      </c>
      <c r="F60" s="468">
        <f t="shared" si="2"/>
        <v>927.9886212</v>
      </c>
      <c r="G60" s="468">
        <f t="shared" si="3"/>
        <v>0.257774617</v>
      </c>
      <c r="H60" s="468">
        <f t="shared" si="4"/>
        <v>214.1937261</v>
      </c>
      <c r="I60" s="469">
        <f t="shared" si="5"/>
        <v>55.21370572</v>
      </c>
      <c r="J60" s="469">
        <f t="shared" si="6"/>
        <v>5521.370572</v>
      </c>
      <c r="K60" s="470">
        <f t="shared" si="7"/>
        <v>749.6780415</v>
      </c>
      <c r="L60" s="456"/>
      <c r="M60" s="215"/>
      <c r="N60" s="215"/>
      <c r="O60" s="215"/>
      <c r="P60" s="215"/>
      <c r="Q60" s="215"/>
      <c r="R60" s="461">
        <f t="shared" si="8"/>
        <v>749.6780415</v>
      </c>
    </row>
    <row r="61">
      <c r="A61" s="463" t="s">
        <v>179</v>
      </c>
      <c r="B61" s="464">
        <v>1811060.0</v>
      </c>
      <c r="C61" s="465">
        <v>28.010117434507677</v>
      </c>
      <c r="D61" s="484">
        <v>15243.134999999998</v>
      </c>
      <c r="E61" s="485">
        <v>300.0</v>
      </c>
      <c r="F61" s="468">
        <f t="shared" si="2"/>
        <v>570.1011743</v>
      </c>
      <c r="G61" s="468">
        <f t="shared" si="3"/>
        <v>0.1583614373</v>
      </c>
      <c r="H61" s="468">
        <f t="shared" si="4"/>
        <v>544.2010386</v>
      </c>
      <c r="I61" s="469">
        <f t="shared" si="5"/>
        <v>86.18045867</v>
      </c>
      <c r="J61" s="469">
        <f t="shared" si="6"/>
        <v>8618.045867</v>
      </c>
      <c r="K61" s="470">
        <f t="shared" si="7"/>
        <v>1904.703635</v>
      </c>
      <c r="L61" s="456"/>
      <c r="M61" s="215"/>
      <c r="N61" s="215"/>
      <c r="O61" s="215"/>
      <c r="P61" s="215"/>
      <c r="Q61" s="215"/>
      <c r="R61" s="461">
        <f t="shared" si="8"/>
        <v>1904.703635</v>
      </c>
    </row>
    <row r="62">
      <c r="A62" s="463" t="s">
        <v>179</v>
      </c>
      <c r="B62" s="464">
        <v>1811061.0</v>
      </c>
      <c r="C62" s="465">
        <v>9.714555222388807</v>
      </c>
      <c r="D62" s="484">
        <v>6273.420999999999</v>
      </c>
      <c r="E62" s="485">
        <v>300.0</v>
      </c>
      <c r="F62" s="468">
        <f t="shared" si="2"/>
        <v>387.1455522</v>
      </c>
      <c r="G62" s="468">
        <f t="shared" si="3"/>
        <v>0.1075404312</v>
      </c>
      <c r="H62" s="468">
        <f t="shared" si="4"/>
        <v>645.7754222</v>
      </c>
      <c r="I62" s="469">
        <f t="shared" si="5"/>
        <v>69.44696734</v>
      </c>
      <c r="J62" s="469">
        <f t="shared" si="6"/>
        <v>6944.696734</v>
      </c>
      <c r="K62" s="470">
        <f t="shared" si="7"/>
        <v>2260.213978</v>
      </c>
      <c r="L62" s="456"/>
      <c r="M62" s="215"/>
      <c r="N62" s="215"/>
      <c r="O62" s="215"/>
      <c r="P62" s="215"/>
      <c r="Q62" s="215"/>
      <c r="R62" s="461">
        <f t="shared" si="8"/>
        <v>2260.213978</v>
      </c>
    </row>
    <row r="63">
      <c r="A63" s="463" t="s">
        <v>179</v>
      </c>
      <c r="B63" s="464">
        <v>1811062.0</v>
      </c>
      <c r="C63" s="465">
        <v>26.880559720139928</v>
      </c>
      <c r="D63" s="484">
        <v>38681.289899999996</v>
      </c>
      <c r="E63" s="485">
        <v>300.0</v>
      </c>
      <c r="F63" s="468">
        <f t="shared" si="2"/>
        <v>558.8055972</v>
      </c>
      <c r="G63" s="468">
        <f t="shared" si="3"/>
        <v>0.155223777</v>
      </c>
      <c r="H63" s="468">
        <f t="shared" si="4"/>
        <v>1439.006118</v>
      </c>
      <c r="I63" s="469">
        <f t="shared" si="5"/>
        <v>223.3679648</v>
      </c>
      <c r="J63" s="469">
        <f t="shared" si="6"/>
        <v>22336.79648</v>
      </c>
      <c r="K63" s="470">
        <f t="shared" si="7"/>
        <v>5036.521414</v>
      </c>
      <c r="L63" s="456"/>
      <c r="M63" s="215"/>
      <c r="N63" s="215"/>
      <c r="O63" s="215"/>
      <c r="P63" s="215"/>
      <c r="Q63" s="215"/>
      <c r="R63" s="461">
        <f t="shared" si="8"/>
        <v>5036.521414</v>
      </c>
    </row>
    <row r="64">
      <c r="A64" s="463" t="s">
        <v>179</v>
      </c>
      <c r="B64" s="464">
        <v>1811063.0</v>
      </c>
      <c r="C64" s="465">
        <v>13.29198717948718</v>
      </c>
      <c r="D64" s="484">
        <v>15552.167399999998</v>
      </c>
      <c r="E64" s="485">
        <v>300.0</v>
      </c>
      <c r="F64" s="468">
        <f t="shared" si="2"/>
        <v>422.9198718</v>
      </c>
      <c r="G64" s="468">
        <f t="shared" si="3"/>
        <v>0.1174777422</v>
      </c>
      <c r="H64" s="468">
        <f t="shared" si="4"/>
        <v>1170.040807</v>
      </c>
      <c r="I64" s="469">
        <f t="shared" si="5"/>
        <v>137.4537522</v>
      </c>
      <c r="J64" s="469">
        <f t="shared" si="6"/>
        <v>13745.37522</v>
      </c>
      <c r="K64" s="470">
        <f t="shared" si="7"/>
        <v>4095.142823</v>
      </c>
      <c r="L64" s="456"/>
      <c r="M64" s="215"/>
      <c r="N64" s="215"/>
      <c r="O64" s="215"/>
      <c r="P64" s="215"/>
      <c r="Q64" s="215"/>
      <c r="R64" s="461">
        <f t="shared" si="8"/>
        <v>4095.142823</v>
      </c>
    </row>
    <row r="65">
      <c r="A65" s="463" t="s">
        <v>179</v>
      </c>
      <c r="B65" s="464">
        <v>1811064.0</v>
      </c>
      <c r="C65" s="465">
        <v>22.85111111111111</v>
      </c>
      <c r="D65" s="472">
        <v>4270.2699999999995</v>
      </c>
      <c r="E65" s="473">
        <v>420.0</v>
      </c>
      <c r="F65" s="468">
        <f t="shared" si="2"/>
        <v>638.5111111</v>
      </c>
      <c r="G65" s="468">
        <f t="shared" si="3"/>
        <v>0.1773641975</v>
      </c>
      <c r="H65" s="468">
        <f t="shared" si="4"/>
        <v>186.8736264</v>
      </c>
      <c r="I65" s="469">
        <f t="shared" si="5"/>
        <v>33.14469078</v>
      </c>
      <c r="J65" s="469">
        <f t="shared" si="6"/>
        <v>3314.469078</v>
      </c>
      <c r="K65" s="470">
        <f t="shared" si="7"/>
        <v>654.0576923</v>
      </c>
      <c r="L65" s="456"/>
      <c r="M65" s="215"/>
      <c r="N65" s="215"/>
      <c r="O65" s="215"/>
      <c r="P65" s="215"/>
      <c r="Q65" s="215"/>
      <c r="R65" s="461">
        <f t="shared" si="8"/>
        <v>654.0576923</v>
      </c>
    </row>
    <row r="66">
      <c r="A66" s="463" t="s">
        <v>179</v>
      </c>
      <c r="B66" s="464">
        <v>1811065.0</v>
      </c>
      <c r="C66" s="465">
        <v>4.799757281553397</v>
      </c>
      <c r="D66" s="472">
        <v>2979.0980999999997</v>
      </c>
      <c r="E66" s="473">
        <v>420.0</v>
      </c>
      <c r="F66" s="468">
        <f t="shared" si="2"/>
        <v>457.9975728</v>
      </c>
      <c r="G66" s="468">
        <f t="shared" si="3"/>
        <v>0.127221548</v>
      </c>
      <c r="H66" s="468">
        <f t="shared" si="4"/>
        <v>620.6768229</v>
      </c>
      <c r="I66" s="469">
        <f t="shared" si="5"/>
        <v>78.96346621</v>
      </c>
      <c r="J66" s="469">
        <f t="shared" si="6"/>
        <v>7896.346621</v>
      </c>
      <c r="K66" s="470">
        <f t="shared" si="7"/>
        <v>2172.36888</v>
      </c>
      <c r="L66" s="456"/>
      <c r="M66" s="215"/>
      <c r="N66" s="215"/>
      <c r="O66" s="215"/>
      <c r="P66" s="215"/>
      <c r="Q66" s="215"/>
      <c r="R66" s="461">
        <f t="shared" si="8"/>
        <v>2172.36888</v>
      </c>
    </row>
    <row r="67">
      <c r="A67" s="463" t="s">
        <v>179</v>
      </c>
      <c r="B67" s="464">
        <v>1811066.0</v>
      </c>
      <c r="C67" s="465">
        <v>6.794834474885845</v>
      </c>
      <c r="D67" s="472">
        <v>1540.1899999999998</v>
      </c>
      <c r="E67" s="473">
        <v>420.0</v>
      </c>
      <c r="F67" s="468">
        <f t="shared" si="2"/>
        <v>477.9483447</v>
      </c>
      <c r="G67" s="468">
        <f t="shared" si="3"/>
        <v>0.1327634291</v>
      </c>
      <c r="H67" s="468">
        <f t="shared" si="4"/>
        <v>226.6707167</v>
      </c>
      <c r="I67" s="469">
        <f t="shared" si="5"/>
        <v>30.09358162</v>
      </c>
      <c r="J67" s="469">
        <f t="shared" si="6"/>
        <v>3009.358162</v>
      </c>
      <c r="K67" s="470">
        <f t="shared" si="7"/>
        <v>793.3475083</v>
      </c>
      <c r="L67" s="456"/>
      <c r="M67" s="215"/>
      <c r="N67" s="215"/>
      <c r="O67" s="215"/>
      <c r="P67" s="215"/>
      <c r="Q67" s="215"/>
      <c r="R67" s="461">
        <f t="shared" si="8"/>
        <v>793.3475083</v>
      </c>
    </row>
    <row r="68">
      <c r="A68" s="463" t="s">
        <v>179</v>
      </c>
      <c r="B68" s="464">
        <v>1811067.0</v>
      </c>
      <c r="C68" s="465">
        <v>14.014063926940636</v>
      </c>
      <c r="D68" s="484">
        <v>6512.6985</v>
      </c>
      <c r="E68" s="485">
        <v>300.0</v>
      </c>
      <c r="F68" s="468">
        <f t="shared" si="2"/>
        <v>430.1406393</v>
      </c>
      <c r="G68" s="468">
        <f t="shared" si="3"/>
        <v>0.1194835109</v>
      </c>
      <c r="H68" s="468">
        <f t="shared" si="4"/>
        <v>464.7259021</v>
      </c>
      <c r="I68" s="469">
        <f t="shared" si="5"/>
        <v>55.52708239</v>
      </c>
      <c r="J68" s="469">
        <f t="shared" si="6"/>
        <v>5552.708239</v>
      </c>
      <c r="K68" s="470">
        <f t="shared" si="7"/>
        <v>1626.540657</v>
      </c>
      <c r="L68" s="456"/>
      <c r="M68" s="215"/>
      <c r="N68" s="215"/>
      <c r="O68" s="215"/>
      <c r="P68" s="215"/>
      <c r="Q68" s="215"/>
      <c r="R68" s="461">
        <f t="shared" si="8"/>
        <v>1626.540657</v>
      </c>
    </row>
    <row r="69">
      <c r="A69" s="463" t="s">
        <v>179</v>
      </c>
      <c r="B69" s="464">
        <v>1811068.0</v>
      </c>
      <c r="C69" s="465">
        <v>3.581299212598425</v>
      </c>
      <c r="D69" s="484">
        <v>6216.9436</v>
      </c>
      <c r="E69" s="485">
        <v>300.0</v>
      </c>
      <c r="F69" s="468">
        <f t="shared" si="2"/>
        <v>325.8129921</v>
      </c>
      <c r="G69" s="468">
        <f t="shared" si="3"/>
        <v>0.09050360892</v>
      </c>
      <c r="H69" s="468">
        <f t="shared" si="4"/>
        <v>1735.946435</v>
      </c>
      <c r="I69" s="469">
        <f t="shared" si="5"/>
        <v>157.1094172</v>
      </c>
      <c r="J69" s="469">
        <f t="shared" si="6"/>
        <v>15710.94172</v>
      </c>
      <c r="K69" s="470">
        <f t="shared" si="7"/>
        <v>6075.812522</v>
      </c>
      <c r="L69" s="456"/>
      <c r="M69" s="215"/>
      <c r="N69" s="215"/>
      <c r="O69" s="215"/>
      <c r="P69" s="215"/>
      <c r="Q69" s="215"/>
      <c r="R69" s="461">
        <f t="shared" si="8"/>
        <v>6075.812522</v>
      </c>
    </row>
    <row r="70">
      <c r="A70" s="463" t="s">
        <v>179</v>
      </c>
      <c r="B70" s="464">
        <v>1811069.0</v>
      </c>
      <c r="C70" s="465">
        <v>103.13923868312757</v>
      </c>
      <c r="D70" s="484">
        <v>12278.647799999999</v>
      </c>
      <c r="E70" s="485">
        <v>300.0</v>
      </c>
      <c r="F70" s="468">
        <f t="shared" si="2"/>
        <v>1321.392387</v>
      </c>
      <c r="G70" s="468">
        <f t="shared" si="3"/>
        <v>0.3670534408</v>
      </c>
      <c r="H70" s="468">
        <f t="shared" si="4"/>
        <v>119.0492383</v>
      </c>
      <c r="I70" s="469">
        <f t="shared" si="5"/>
        <v>43.69743253</v>
      </c>
      <c r="J70" s="469">
        <f t="shared" si="6"/>
        <v>4369.743253</v>
      </c>
      <c r="K70" s="470">
        <f t="shared" si="7"/>
        <v>416.6723339</v>
      </c>
      <c r="L70" s="456"/>
      <c r="M70" s="215"/>
      <c r="N70" s="215"/>
      <c r="O70" s="215"/>
      <c r="P70" s="215"/>
      <c r="Q70" s="215"/>
      <c r="R70" s="461">
        <f t="shared" si="8"/>
        <v>416.6723339</v>
      </c>
    </row>
    <row r="71">
      <c r="A71" s="463" t="s">
        <v>179</v>
      </c>
      <c r="B71" s="464">
        <v>1811070.0</v>
      </c>
      <c r="C71" s="465">
        <v>47.924318658280924</v>
      </c>
      <c r="D71" s="472">
        <v>4487.433399999999</v>
      </c>
      <c r="E71" s="473">
        <v>420.0</v>
      </c>
      <c r="F71" s="468">
        <f t="shared" si="2"/>
        <v>889.2431866</v>
      </c>
      <c r="G71" s="468">
        <f t="shared" si="3"/>
        <v>0.2470119963</v>
      </c>
      <c r="H71" s="468">
        <f t="shared" si="4"/>
        <v>93.63583094</v>
      </c>
      <c r="I71" s="469">
        <f t="shared" si="5"/>
        <v>23.12917352</v>
      </c>
      <c r="J71" s="469">
        <f t="shared" si="6"/>
        <v>2312.917352</v>
      </c>
      <c r="K71" s="470">
        <f t="shared" si="7"/>
        <v>327.7254083</v>
      </c>
      <c r="L71" s="456"/>
      <c r="M71" s="215"/>
      <c r="N71" s="215"/>
      <c r="O71" s="215"/>
      <c r="P71" s="215"/>
      <c r="Q71" s="215"/>
      <c r="R71" s="461">
        <f t="shared" si="8"/>
        <v>327.7254083</v>
      </c>
    </row>
    <row r="72">
      <c r="A72" s="463" t="s">
        <v>179</v>
      </c>
      <c r="B72" s="464">
        <v>1811071.0</v>
      </c>
      <c r="C72" s="465">
        <v>91.2222357723577</v>
      </c>
      <c r="D72" s="472">
        <v>1831.1423999999997</v>
      </c>
      <c r="E72" s="473">
        <v>420.0</v>
      </c>
      <c r="F72" s="468">
        <f t="shared" si="2"/>
        <v>1322.222358</v>
      </c>
      <c r="G72" s="468">
        <f t="shared" si="3"/>
        <v>0.3672839883</v>
      </c>
      <c r="H72" s="468">
        <f t="shared" si="4"/>
        <v>20.07342162</v>
      </c>
      <c r="I72" s="469">
        <f t="shared" si="5"/>
        <v>7.372646351</v>
      </c>
      <c r="J72" s="469">
        <f t="shared" si="6"/>
        <v>737.2646351</v>
      </c>
      <c r="K72" s="470">
        <f t="shared" si="7"/>
        <v>70.25697568</v>
      </c>
      <c r="L72" s="456"/>
      <c r="M72" s="215"/>
      <c r="N72" s="215"/>
      <c r="O72" s="215"/>
      <c r="P72" s="215"/>
      <c r="Q72" s="215"/>
      <c r="R72" s="461">
        <f t="shared" si="8"/>
        <v>70.25697568</v>
      </c>
    </row>
    <row r="73">
      <c r="A73" s="487" t="s">
        <v>179</v>
      </c>
      <c r="B73" s="488">
        <v>1811072.0</v>
      </c>
      <c r="C73" s="489">
        <v>24.71875</v>
      </c>
      <c r="D73" s="490">
        <v>2550.8055</v>
      </c>
      <c r="E73" s="491">
        <v>420.0</v>
      </c>
      <c r="F73" s="492">
        <f t="shared" si="2"/>
        <v>657.1875</v>
      </c>
      <c r="G73" s="492">
        <f t="shared" si="3"/>
        <v>0.1825520833</v>
      </c>
      <c r="H73" s="492">
        <f t="shared" si="4"/>
        <v>103.1931429</v>
      </c>
      <c r="I73" s="493">
        <f t="shared" si="5"/>
        <v>18.83812321</v>
      </c>
      <c r="J73" s="493">
        <f t="shared" si="6"/>
        <v>1883.812321</v>
      </c>
      <c r="K73" s="494">
        <f t="shared" si="7"/>
        <v>361.176</v>
      </c>
      <c r="L73" s="456"/>
      <c r="M73" s="215"/>
      <c r="N73" s="215"/>
      <c r="O73" s="215"/>
      <c r="P73" s="215"/>
      <c r="Q73" s="215"/>
      <c r="R73" s="461">
        <f t="shared" si="8"/>
        <v>361.176</v>
      </c>
    </row>
    <row r="74">
      <c r="A74" s="448" t="s">
        <v>202</v>
      </c>
      <c r="B74" s="449">
        <v>1811073.0</v>
      </c>
      <c r="C74" s="450">
        <v>28.323567708333332</v>
      </c>
      <c r="D74" s="451">
        <v>1528.212</v>
      </c>
      <c r="E74" s="452">
        <v>420.0</v>
      </c>
      <c r="F74" s="453">
        <f t="shared" si="2"/>
        <v>693.2356771</v>
      </c>
      <c r="G74" s="453">
        <f t="shared" si="3"/>
        <v>0.1925654659</v>
      </c>
      <c r="H74" s="453">
        <f t="shared" si="4"/>
        <v>53.95549091</v>
      </c>
      <c r="I74" s="454">
        <f t="shared" si="5"/>
        <v>10.38996424</v>
      </c>
      <c r="J74" s="454">
        <f t="shared" si="6"/>
        <v>1038.996424</v>
      </c>
      <c r="K74" s="455">
        <f t="shared" si="7"/>
        <v>188.8442182</v>
      </c>
      <c r="L74" s="456"/>
      <c r="M74" s="215"/>
      <c r="N74" s="215"/>
      <c r="O74" s="215"/>
      <c r="P74" s="215"/>
      <c r="Q74" s="215"/>
      <c r="R74" s="461">
        <f t="shared" si="8"/>
        <v>188.8442182</v>
      </c>
    </row>
    <row r="75">
      <c r="A75" s="463" t="s">
        <v>202</v>
      </c>
      <c r="B75" s="464">
        <v>1811074.0</v>
      </c>
      <c r="C75" s="465">
        <v>11.476328021248339</v>
      </c>
      <c r="D75" s="472">
        <v>1583.6724</v>
      </c>
      <c r="E75" s="473">
        <v>420.0</v>
      </c>
      <c r="F75" s="468">
        <f t="shared" si="2"/>
        <v>524.7632802</v>
      </c>
      <c r="G75" s="468">
        <f t="shared" si="3"/>
        <v>0.1457675778</v>
      </c>
      <c r="H75" s="468">
        <f t="shared" si="4"/>
        <v>137.9946963</v>
      </c>
      <c r="I75" s="469">
        <f t="shared" si="5"/>
        <v>20.11515263</v>
      </c>
      <c r="J75" s="469">
        <f t="shared" si="6"/>
        <v>2011.515263</v>
      </c>
      <c r="K75" s="470">
        <f t="shared" si="7"/>
        <v>482.9814371</v>
      </c>
      <c r="L75" s="456"/>
      <c r="M75" s="215"/>
      <c r="N75" s="215"/>
      <c r="O75" s="215"/>
      <c r="P75" s="215"/>
      <c r="Q75" s="215"/>
      <c r="R75" s="461">
        <f t="shared" si="8"/>
        <v>482.9814371</v>
      </c>
    </row>
    <row r="76">
      <c r="A76" s="463" t="s">
        <v>202</v>
      </c>
      <c r="B76" s="464">
        <v>1811075.0</v>
      </c>
      <c r="C76" s="465">
        <v>7.393355855855855</v>
      </c>
      <c r="D76" s="484">
        <v>8280.979</v>
      </c>
      <c r="E76" s="485">
        <v>300.0</v>
      </c>
      <c r="F76" s="468">
        <f t="shared" si="2"/>
        <v>363.9335586</v>
      </c>
      <c r="G76" s="468">
        <f t="shared" si="3"/>
        <v>0.1010926552</v>
      </c>
      <c r="H76" s="468">
        <f t="shared" si="4"/>
        <v>1120.056867</v>
      </c>
      <c r="I76" s="469">
        <f t="shared" si="5"/>
        <v>113.2295227</v>
      </c>
      <c r="J76" s="469">
        <f t="shared" si="6"/>
        <v>11322.95227</v>
      </c>
      <c r="K76" s="470">
        <f t="shared" si="7"/>
        <v>3920.199036</v>
      </c>
      <c r="L76" s="456"/>
      <c r="M76" s="215"/>
      <c r="N76" s="215"/>
      <c r="O76" s="215"/>
      <c r="P76" s="215"/>
      <c r="Q76" s="215"/>
      <c r="R76" s="461">
        <f t="shared" si="8"/>
        <v>3920.199036</v>
      </c>
    </row>
    <row r="77">
      <c r="A77" s="463" t="s">
        <v>202</v>
      </c>
      <c r="B77" s="464">
        <v>1811076.0</v>
      </c>
      <c r="C77" s="465">
        <v>22.38679245283019</v>
      </c>
      <c r="D77" s="466">
        <v>483.91119999999995</v>
      </c>
      <c r="E77" s="467">
        <v>720.0</v>
      </c>
      <c r="F77" s="468">
        <f t="shared" si="2"/>
        <v>933.8679245</v>
      </c>
      <c r="G77" s="468">
        <f t="shared" si="3"/>
        <v>0.2594077568</v>
      </c>
      <c r="H77" s="468">
        <f t="shared" si="4"/>
        <v>21.61592381</v>
      </c>
      <c r="I77" s="469">
        <f t="shared" si="5"/>
        <v>5.607338307</v>
      </c>
      <c r="J77" s="469">
        <f t="shared" si="6"/>
        <v>560.7338307</v>
      </c>
      <c r="K77" s="470">
        <f t="shared" si="7"/>
        <v>75.65573333</v>
      </c>
      <c r="L77" s="456"/>
      <c r="M77" s="215"/>
      <c r="N77" s="215"/>
      <c r="O77" s="215"/>
      <c r="P77" s="215"/>
      <c r="Q77" s="215"/>
      <c r="R77" s="461">
        <f t="shared" si="8"/>
        <v>75.65573333</v>
      </c>
    </row>
    <row r="78">
      <c r="A78" s="463" t="s">
        <v>202</v>
      </c>
      <c r="B78" s="464">
        <v>1811077.0</v>
      </c>
      <c r="C78" s="465">
        <v>24.214285714285715</v>
      </c>
      <c r="D78" s="472">
        <v>2028.7567999999999</v>
      </c>
      <c r="E78" s="473">
        <v>420.0</v>
      </c>
      <c r="F78" s="468">
        <f t="shared" si="2"/>
        <v>652.1428571</v>
      </c>
      <c r="G78" s="468">
        <f t="shared" si="3"/>
        <v>0.1811507937</v>
      </c>
      <c r="H78" s="468">
        <f t="shared" si="4"/>
        <v>83.78346667</v>
      </c>
      <c r="I78" s="469">
        <f t="shared" si="5"/>
        <v>15.17744148</v>
      </c>
      <c r="J78" s="469">
        <f t="shared" si="6"/>
        <v>1517.744148</v>
      </c>
      <c r="K78" s="470">
        <f t="shared" si="7"/>
        <v>293.2421333</v>
      </c>
      <c r="L78" s="456"/>
      <c r="M78" s="215"/>
      <c r="N78" s="215"/>
      <c r="O78" s="215"/>
      <c r="P78" s="215"/>
      <c r="Q78" s="215"/>
      <c r="R78" s="461">
        <f t="shared" si="8"/>
        <v>293.2421333</v>
      </c>
    </row>
    <row r="79">
      <c r="A79" s="463" t="s">
        <v>202</v>
      </c>
      <c r="B79" s="464">
        <v>1811078.0</v>
      </c>
      <c r="C79" s="465">
        <v>16.03972222222222</v>
      </c>
      <c r="D79" s="472">
        <v>1953.7247999999997</v>
      </c>
      <c r="E79" s="473">
        <v>420.0</v>
      </c>
      <c r="F79" s="468">
        <f t="shared" si="2"/>
        <v>570.3972222</v>
      </c>
      <c r="G79" s="468">
        <f t="shared" si="3"/>
        <v>0.1584436728</v>
      </c>
      <c r="H79" s="468">
        <f t="shared" si="4"/>
        <v>121.8054012</v>
      </c>
      <c r="I79" s="469">
        <f t="shared" si="5"/>
        <v>19.29929513</v>
      </c>
      <c r="J79" s="469">
        <f t="shared" si="6"/>
        <v>1929.929513</v>
      </c>
      <c r="K79" s="470">
        <f t="shared" si="7"/>
        <v>426.3189041</v>
      </c>
      <c r="L79" s="456"/>
      <c r="M79" s="215"/>
      <c r="N79" s="215"/>
      <c r="O79" s="215"/>
      <c r="P79" s="215"/>
      <c r="Q79" s="215"/>
      <c r="R79" s="461">
        <f t="shared" si="8"/>
        <v>426.3189041</v>
      </c>
    </row>
    <row r="80">
      <c r="A80" s="463" t="s">
        <v>202</v>
      </c>
      <c r="B80" s="464">
        <v>1811079.0</v>
      </c>
      <c r="C80" s="465">
        <v>18.86580459770115</v>
      </c>
      <c r="D80" s="472">
        <v>2254.1805</v>
      </c>
      <c r="E80" s="473">
        <v>420.0</v>
      </c>
      <c r="F80" s="468">
        <f t="shared" si="2"/>
        <v>598.658046</v>
      </c>
      <c r="G80" s="468">
        <f t="shared" si="3"/>
        <v>0.1662939017</v>
      </c>
      <c r="H80" s="468">
        <f t="shared" si="4"/>
        <v>119.4849914</v>
      </c>
      <c r="I80" s="469">
        <f t="shared" si="5"/>
        <v>19.86962541</v>
      </c>
      <c r="J80" s="469">
        <f t="shared" si="6"/>
        <v>1986.962541</v>
      </c>
      <c r="K80" s="470">
        <f t="shared" si="7"/>
        <v>418.1974699</v>
      </c>
      <c r="L80" s="456"/>
      <c r="M80" s="215"/>
      <c r="N80" s="215"/>
      <c r="O80" s="215"/>
      <c r="P80" s="215"/>
      <c r="Q80" s="215"/>
      <c r="R80" s="461">
        <f t="shared" si="8"/>
        <v>418.1974699</v>
      </c>
    </row>
    <row r="81">
      <c r="A81" s="487" t="s">
        <v>202</v>
      </c>
      <c r="B81" s="488">
        <v>1811080.0</v>
      </c>
      <c r="C81" s="489">
        <v>17.84895393811533</v>
      </c>
      <c r="D81" s="499">
        <v>756.3542</v>
      </c>
      <c r="E81" s="500">
        <v>720.0</v>
      </c>
      <c r="F81" s="492">
        <f t="shared" si="2"/>
        <v>888.4895394</v>
      </c>
      <c r="G81" s="492">
        <f t="shared" si="3"/>
        <v>0.2468026498</v>
      </c>
      <c r="H81" s="492">
        <f t="shared" si="4"/>
        <v>42.37526763</v>
      </c>
      <c r="I81" s="493">
        <f t="shared" si="5"/>
        <v>10.45832834</v>
      </c>
      <c r="J81" s="493">
        <f t="shared" si="6"/>
        <v>1045.832834</v>
      </c>
      <c r="K81" s="494">
        <f t="shared" si="7"/>
        <v>148.3134367</v>
      </c>
      <c r="L81" s="456"/>
      <c r="M81" s="215"/>
      <c r="N81" s="215"/>
      <c r="O81" s="215"/>
      <c r="P81" s="215"/>
      <c r="Q81" s="215"/>
      <c r="R81" s="461">
        <f t="shared" si="8"/>
        <v>148.3134367</v>
      </c>
    </row>
    <row r="82">
      <c r="A82" s="448" t="s">
        <v>227</v>
      </c>
      <c r="B82" s="449">
        <v>1811081.0</v>
      </c>
      <c r="C82" s="450">
        <v>9.819388633754306</v>
      </c>
      <c r="D82" s="451">
        <v>1540.3934</v>
      </c>
      <c r="E82" s="452">
        <v>420.0</v>
      </c>
      <c r="F82" s="453">
        <f t="shared" si="2"/>
        <v>508.1938863</v>
      </c>
      <c r="G82" s="453">
        <f t="shared" si="3"/>
        <v>0.1411649684</v>
      </c>
      <c r="H82" s="453">
        <f t="shared" si="4"/>
        <v>156.8726382</v>
      </c>
      <c r="I82" s="454">
        <f t="shared" si="5"/>
        <v>22.14492101</v>
      </c>
      <c r="J82" s="454">
        <f t="shared" si="6"/>
        <v>2214.492101</v>
      </c>
      <c r="K82" s="455">
        <f t="shared" si="7"/>
        <v>549.0542335</v>
      </c>
      <c r="L82" s="456"/>
      <c r="M82" s="215"/>
      <c r="N82" s="215"/>
      <c r="O82" s="215"/>
      <c r="P82" s="215"/>
      <c r="Q82" s="215"/>
      <c r="R82" s="461">
        <f t="shared" si="8"/>
        <v>549.0542335</v>
      </c>
    </row>
    <row r="83">
      <c r="A83" s="463" t="s">
        <v>227</v>
      </c>
      <c r="B83" s="464">
        <v>1811082.0</v>
      </c>
      <c r="C83" s="465">
        <v>11.165605478135513</v>
      </c>
      <c r="D83" s="466">
        <v>712.0581999999999</v>
      </c>
      <c r="E83" s="467">
        <v>720.0</v>
      </c>
      <c r="F83" s="468">
        <f t="shared" si="2"/>
        <v>821.6560548</v>
      </c>
      <c r="G83" s="468">
        <f t="shared" si="3"/>
        <v>0.228237793</v>
      </c>
      <c r="H83" s="468">
        <f t="shared" si="4"/>
        <v>63.77246638</v>
      </c>
      <c r="I83" s="469">
        <f t="shared" si="5"/>
        <v>14.55528698</v>
      </c>
      <c r="J83" s="469">
        <f t="shared" si="6"/>
        <v>1455.528698</v>
      </c>
      <c r="K83" s="470">
        <f t="shared" si="7"/>
        <v>223.2036323</v>
      </c>
      <c r="L83" s="456"/>
      <c r="M83" s="215"/>
      <c r="N83" s="215"/>
      <c r="O83" s="215"/>
      <c r="P83" s="215"/>
      <c r="Q83" s="215"/>
      <c r="R83" s="461">
        <f t="shared" si="8"/>
        <v>223.2036323</v>
      </c>
    </row>
    <row r="84">
      <c r="A84" s="463" t="s">
        <v>227</v>
      </c>
      <c r="B84" s="464">
        <v>1811083.0</v>
      </c>
      <c r="C84" s="465">
        <v>26.705490654205605</v>
      </c>
      <c r="D84" s="466">
        <v>680.034</v>
      </c>
      <c r="E84" s="467">
        <v>720.0</v>
      </c>
      <c r="F84" s="468">
        <f t="shared" si="2"/>
        <v>977.0549065</v>
      </c>
      <c r="G84" s="468">
        <f t="shared" si="3"/>
        <v>0.2714041407</v>
      </c>
      <c r="H84" s="468">
        <f t="shared" si="4"/>
        <v>25.46420168</v>
      </c>
      <c r="I84" s="469">
        <f t="shared" si="5"/>
        <v>6.911089776</v>
      </c>
      <c r="J84" s="469">
        <f t="shared" si="6"/>
        <v>691.1089776</v>
      </c>
      <c r="K84" s="470">
        <f t="shared" si="7"/>
        <v>89.12470588</v>
      </c>
      <c r="L84" s="456"/>
      <c r="M84" s="215"/>
      <c r="N84" s="215"/>
      <c r="O84" s="215"/>
      <c r="P84" s="215"/>
      <c r="Q84" s="215"/>
      <c r="R84" s="461">
        <f t="shared" si="8"/>
        <v>89.12470588</v>
      </c>
    </row>
    <row r="85">
      <c r="A85" s="463" t="s">
        <v>227</v>
      </c>
      <c r="B85" s="464">
        <v>1811084.0</v>
      </c>
      <c r="C85" s="465">
        <v>15.926066639577408</v>
      </c>
      <c r="D85" s="466">
        <v>934.0128</v>
      </c>
      <c r="E85" s="467">
        <v>720.0</v>
      </c>
      <c r="F85" s="468">
        <f t="shared" si="2"/>
        <v>869.2606664</v>
      </c>
      <c r="G85" s="468">
        <f t="shared" si="3"/>
        <v>0.2414612962</v>
      </c>
      <c r="H85" s="468">
        <f t="shared" si="4"/>
        <v>58.64679717</v>
      </c>
      <c r="I85" s="469">
        <f t="shared" si="5"/>
        <v>14.16093166</v>
      </c>
      <c r="J85" s="469">
        <f t="shared" si="6"/>
        <v>1416.093166</v>
      </c>
      <c r="K85" s="470">
        <f t="shared" si="7"/>
        <v>205.2637901</v>
      </c>
      <c r="L85" s="456"/>
      <c r="M85" s="215"/>
      <c r="N85" s="215"/>
      <c r="O85" s="215"/>
      <c r="P85" s="215"/>
      <c r="Q85" s="215"/>
      <c r="R85" s="461">
        <f t="shared" si="8"/>
        <v>205.2637901</v>
      </c>
    </row>
    <row r="86">
      <c r="A86" s="463" t="s">
        <v>227</v>
      </c>
      <c r="B86" s="464">
        <v>1811085.0</v>
      </c>
      <c r="C86" s="465">
        <v>38.1982911392405</v>
      </c>
      <c r="D86" s="466">
        <v>48.30749999999999</v>
      </c>
      <c r="E86" s="467">
        <v>720.0</v>
      </c>
      <c r="F86" s="468">
        <f t="shared" si="2"/>
        <v>1091.982911</v>
      </c>
      <c r="G86" s="468">
        <f t="shared" si="3"/>
        <v>0.3033285865</v>
      </c>
      <c r="H86" s="468">
        <f t="shared" si="4"/>
        <v>1.264650814</v>
      </c>
      <c r="I86" s="469">
        <f t="shared" si="5"/>
        <v>0.383604744</v>
      </c>
      <c r="J86" s="469">
        <f t="shared" si="6"/>
        <v>38.3604744</v>
      </c>
      <c r="K86" s="470">
        <f t="shared" si="7"/>
        <v>4.426277851</v>
      </c>
      <c r="L86" s="456"/>
      <c r="M86" s="215"/>
      <c r="N86" s="215"/>
      <c r="O86" s="215"/>
      <c r="P86" s="215"/>
      <c r="Q86" s="215"/>
      <c r="R86" s="461">
        <f t="shared" si="8"/>
        <v>4.426277851</v>
      </c>
    </row>
    <row r="87">
      <c r="A87" s="463" t="s">
        <v>227</v>
      </c>
      <c r="B87" s="464">
        <v>1811086.0</v>
      </c>
      <c r="C87" s="465">
        <v>57.37076470588235</v>
      </c>
      <c r="D87" s="466">
        <v>469.854</v>
      </c>
      <c r="E87" s="467">
        <v>720.0</v>
      </c>
      <c r="F87" s="468">
        <f t="shared" si="2"/>
        <v>1283.707647</v>
      </c>
      <c r="G87" s="468">
        <f t="shared" si="3"/>
        <v>0.3565854575</v>
      </c>
      <c r="H87" s="468">
        <f t="shared" si="4"/>
        <v>8.189781022</v>
      </c>
      <c r="I87" s="469">
        <f t="shared" si="5"/>
        <v>2.920356813</v>
      </c>
      <c r="J87" s="469">
        <f t="shared" si="6"/>
        <v>292.0356813</v>
      </c>
      <c r="K87" s="470">
        <f t="shared" si="7"/>
        <v>28.66423358</v>
      </c>
      <c r="L87" s="456"/>
      <c r="M87" s="215"/>
      <c r="N87" s="215"/>
      <c r="O87" s="215"/>
      <c r="P87" s="215"/>
      <c r="Q87" s="215"/>
      <c r="R87" s="461">
        <f t="shared" si="8"/>
        <v>28.66423358</v>
      </c>
    </row>
    <row r="88">
      <c r="A88" s="463" t="s">
        <v>227</v>
      </c>
      <c r="B88" s="464">
        <v>1811087.0</v>
      </c>
      <c r="C88" s="465">
        <v>79.30691330343797</v>
      </c>
      <c r="D88" s="466">
        <v>549.9935999999999</v>
      </c>
      <c r="E88" s="467">
        <v>720.0</v>
      </c>
      <c r="F88" s="468">
        <f t="shared" si="2"/>
        <v>1503.069133</v>
      </c>
      <c r="G88" s="468">
        <f t="shared" si="3"/>
        <v>0.4175192036</v>
      </c>
      <c r="H88" s="468">
        <f t="shared" si="4"/>
        <v>6.93500197</v>
      </c>
      <c r="I88" s="469">
        <f t="shared" si="5"/>
        <v>2.8954965</v>
      </c>
      <c r="J88" s="469">
        <f t="shared" si="6"/>
        <v>289.54965</v>
      </c>
      <c r="K88" s="470">
        <f t="shared" si="7"/>
        <v>24.2725069</v>
      </c>
      <c r="L88" s="456"/>
      <c r="M88" s="215"/>
      <c r="N88" s="215"/>
      <c r="O88" s="215"/>
      <c r="P88" s="215"/>
      <c r="Q88" s="215"/>
      <c r="R88" s="461">
        <f t="shared" si="8"/>
        <v>24.2725069</v>
      </c>
    </row>
    <row r="89">
      <c r="A89" s="463" t="s">
        <v>227</v>
      </c>
      <c r="B89" s="464">
        <v>1811088.0</v>
      </c>
      <c r="C89" s="465">
        <v>74.04770459081834</v>
      </c>
      <c r="D89" s="466">
        <v>868.9699999999999</v>
      </c>
      <c r="E89" s="467">
        <v>720.0</v>
      </c>
      <c r="F89" s="468">
        <f t="shared" si="2"/>
        <v>1450.477046</v>
      </c>
      <c r="G89" s="468">
        <f t="shared" si="3"/>
        <v>0.4029102905</v>
      </c>
      <c r="H89" s="468">
        <f t="shared" si="4"/>
        <v>11.73527262</v>
      </c>
      <c r="I89" s="469">
        <f t="shared" si="5"/>
        <v>4.728262099</v>
      </c>
      <c r="J89" s="469">
        <f t="shared" si="6"/>
        <v>472.8262099</v>
      </c>
      <c r="K89" s="470">
        <f t="shared" si="7"/>
        <v>41.07345416</v>
      </c>
      <c r="L89" s="456"/>
      <c r="M89" s="215"/>
      <c r="N89" s="215"/>
      <c r="O89" s="215"/>
      <c r="P89" s="215"/>
      <c r="Q89" s="215"/>
      <c r="R89" s="461">
        <f t="shared" si="8"/>
        <v>41.07345416</v>
      </c>
    </row>
    <row r="90">
      <c r="A90" s="463" t="s">
        <v>227</v>
      </c>
      <c r="B90" s="464">
        <v>1811089.0</v>
      </c>
      <c r="C90" s="465">
        <v>37.51685606060606</v>
      </c>
      <c r="D90" s="466">
        <v>12.6786</v>
      </c>
      <c r="E90" s="467">
        <v>720.0</v>
      </c>
      <c r="F90" s="468">
        <f t="shared" si="2"/>
        <v>1085.168561</v>
      </c>
      <c r="G90" s="468">
        <f t="shared" si="3"/>
        <v>0.3014357113</v>
      </c>
      <c r="H90" s="468">
        <f t="shared" si="4"/>
        <v>0.3379440958</v>
      </c>
      <c r="I90" s="469">
        <f t="shared" si="5"/>
        <v>0.1018684189</v>
      </c>
      <c r="J90" s="469">
        <f t="shared" si="6"/>
        <v>10.18684189</v>
      </c>
      <c r="K90" s="470">
        <f t="shared" si="7"/>
        <v>1.182804335</v>
      </c>
      <c r="L90" s="456"/>
      <c r="M90" s="215"/>
      <c r="N90" s="215"/>
      <c r="O90" s="215"/>
      <c r="P90" s="215"/>
      <c r="Q90" s="215"/>
      <c r="R90" s="461">
        <f t="shared" si="8"/>
        <v>1.182804335</v>
      </c>
    </row>
    <row r="91">
      <c r="A91" s="463" t="s">
        <v>227</v>
      </c>
      <c r="B91" s="464">
        <v>1811090.0</v>
      </c>
      <c r="C91" s="465">
        <v>21.82855769230769</v>
      </c>
      <c r="D91" s="466">
        <v>43.843999999999994</v>
      </c>
      <c r="E91" s="467">
        <v>720.0</v>
      </c>
      <c r="F91" s="468">
        <f t="shared" si="2"/>
        <v>928.2855769</v>
      </c>
      <c r="G91" s="468">
        <f t="shared" si="3"/>
        <v>0.2578571047</v>
      </c>
      <c r="H91" s="468">
        <f t="shared" si="4"/>
        <v>2.008561473</v>
      </c>
      <c r="I91" s="469">
        <f t="shared" si="5"/>
        <v>0.5179218461</v>
      </c>
      <c r="J91" s="469">
        <f t="shared" si="6"/>
        <v>51.79218461</v>
      </c>
      <c r="K91" s="470">
        <f t="shared" si="7"/>
        <v>7.029965157</v>
      </c>
      <c r="L91" s="456"/>
      <c r="M91" s="215"/>
      <c r="N91" s="215"/>
      <c r="O91" s="215"/>
      <c r="P91" s="215"/>
      <c r="Q91" s="215"/>
      <c r="R91" s="461">
        <f t="shared" si="8"/>
        <v>7.029965157</v>
      </c>
    </row>
    <row r="92">
      <c r="A92" s="463" t="s">
        <v>227</v>
      </c>
      <c r="B92" s="464">
        <v>1811091.0</v>
      </c>
      <c r="C92" s="465">
        <v>9.286748909029876</v>
      </c>
      <c r="D92" s="466">
        <v>426.34899999999993</v>
      </c>
      <c r="E92" s="467">
        <v>720.0</v>
      </c>
      <c r="F92" s="468">
        <f t="shared" si="2"/>
        <v>802.8674891</v>
      </c>
      <c r="G92" s="468">
        <f t="shared" si="3"/>
        <v>0.223018747</v>
      </c>
      <c r="H92" s="468">
        <f t="shared" si="4"/>
        <v>45.90939242</v>
      </c>
      <c r="I92" s="469">
        <f t="shared" si="5"/>
        <v>10.23865517</v>
      </c>
      <c r="J92" s="469">
        <f t="shared" si="6"/>
        <v>1023.865517</v>
      </c>
      <c r="K92" s="470">
        <f t="shared" si="7"/>
        <v>160.6828735</v>
      </c>
      <c r="L92" s="456"/>
      <c r="M92" s="215"/>
      <c r="N92" s="215"/>
      <c r="O92" s="215"/>
      <c r="P92" s="215"/>
      <c r="Q92" s="215"/>
      <c r="R92" s="461">
        <f t="shared" si="8"/>
        <v>160.6828735</v>
      </c>
    </row>
    <row r="93">
      <c r="A93" s="463" t="s">
        <v>227</v>
      </c>
      <c r="B93" s="464">
        <v>1811092.0</v>
      </c>
      <c r="C93" s="465">
        <v>1.6479166666666665</v>
      </c>
      <c r="D93" s="466">
        <v>5.9325</v>
      </c>
      <c r="E93" s="467">
        <v>720.0</v>
      </c>
      <c r="F93" s="468">
        <f t="shared" si="2"/>
        <v>726.4791667</v>
      </c>
      <c r="G93" s="468">
        <f t="shared" si="3"/>
        <v>0.2017997685</v>
      </c>
      <c r="H93" s="468">
        <f t="shared" si="4"/>
        <v>3.6</v>
      </c>
      <c r="I93" s="469">
        <f t="shared" si="5"/>
        <v>0.7264791667</v>
      </c>
      <c r="J93" s="469">
        <f t="shared" si="6"/>
        <v>72.64791667</v>
      </c>
      <c r="K93" s="470">
        <f t="shared" si="7"/>
        <v>12.6</v>
      </c>
      <c r="L93" s="456"/>
      <c r="M93" s="215"/>
      <c r="N93" s="215"/>
      <c r="O93" s="215"/>
      <c r="P93" s="215"/>
      <c r="Q93" s="215"/>
      <c r="R93" s="461">
        <f t="shared" si="8"/>
        <v>12.6</v>
      </c>
    </row>
    <row r="94">
      <c r="A94" s="487" t="s">
        <v>227</v>
      </c>
      <c r="B94" s="488">
        <v>1811093.0</v>
      </c>
      <c r="C94" s="489">
        <v>25.10758426966292</v>
      </c>
      <c r="D94" s="499">
        <v>108.3444</v>
      </c>
      <c r="E94" s="500">
        <v>720.0</v>
      </c>
      <c r="F94" s="492">
        <f t="shared" si="2"/>
        <v>961.0758427</v>
      </c>
      <c r="G94" s="492">
        <f t="shared" si="3"/>
        <v>0.2669655119</v>
      </c>
      <c r="H94" s="492">
        <f t="shared" si="4"/>
        <v>4.315206068</v>
      </c>
      <c r="I94" s="493">
        <f t="shared" si="5"/>
        <v>1.152011197</v>
      </c>
      <c r="J94" s="493">
        <f t="shared" si="6"/>
        <v>115.2011197</v>
      </c>
      <c r="K94" s="494">
        <f t="shared" si="7"/>
        <v>15.10322124</v>
      </c>
      <c r="L94" s="456"/>
      <c r="M94" s="215"/>
      <c r="N94" s="215"/>
      <c r="O94" s="215"/>
      <c r="P94" s="215"/>
      <c r="Q94" s="215"/>
      <c r="R94" s="461">
        <f t="shared" si="8"/>
        <v>15.10322124</v>
      </c>
    </row>
    <row r="95">
      <c r="A95" s="448" t="s">
        <v>246</v>
      </c>
      <c r="B95" s="449">
        <v>1811094.0</v>
      </c>
      <c r="C95" s="450">
        <v>102.34429824561404</v>
      </c>
      <c r="D95" s="501">
        <v>9.661499999999998</v>
      </c>
      <c r="E95" s="502">
        <v>720.0</v>
      </c>
      <c r="F95" s="453">
        <f t="shared" si="2"/>
        <v>1733.442982</v>
      </c>
      <c r="G95" s="453">
        <f t="shared" si="3"/>
        <v>0.4815119396</v>
      </c>
      <c r="H95" s="453">
        <f t="shared" si="4"/>
        <v>0.09440193705</v>
      </c>
      <c r="I95" s="454">
        <f t="shared" si="5"/>
        <v>0.04545565981</v>
      </c>
      <c r="J95" s="454">
        <f t="shared" si="6"/>
        <v>4.545565981</v>
      </c>
      <c r="K95" s="455">
        <f t="shared" si="7"/>
        <v>0.3304067797</v>
      </c>
      <c r="L95" s="456"/>
      <c r="M95" s="215"/>
      <c r="N95" s="215"/>
      <c r="O95" s="215"/>
      <c r="P95" s="215"/>
      <c r="Q95" s="215"/>
      <c r="R95" s="461">
        <f t="shared" si="8"/>
        <v>0.3304067797</v>
      </c>
    </row>
    <row r="96">
      <c r="A96" s="463" t="s">
        <v>246</v>
      </c>
      <c r="B96" s="464">
        <v>1811095.0</v>
      </c>
      <c r="C96" s="465">
        <v>36.12900843881856</v>
      </c>
      <c r="D96" s="466">
        <v>285.89</v>
      </c>
      <c r="E96" s="467">
        <v>720.0</v>
      </c>
      <c r="F96" s="468">
        <f t="shared" si="2"/>
        <v>1071.290084</v>
      </c>
      <c r="G96" s="468">
        <f t="shared" si="3"/>
        <v>0.297580579</v>
      </c>
      <c r="H96" s="468">
        <f t="shared" si="4"/>
        <v>7.913032003</v>
      </c>
      <c r="I96" s="469">
        <f t="shared" si="5"/>
        <v>2.354764645</v>
      </c>
      <c r="J96" s="469">
        <f t="shared" si="6"/>
        <v>235.4764645</v>
      </c>
      <c r="K96" s="470">
        <f t="shared" si="7"/>
        <v>27.69561201</v>
      </c>
      <c r="L96" s="456"/>
      <c r="M96" s="215"/>
      <c r="N96" s="215"/>
      <c r="O96" s="215"/>
      <c r="P96" s="215"/>
      <c r="Q96" s="215"/>
      <c r="R96" s="461">
        <f t="shared" si="8"/>
        <v>27.69561201</v>
      </c>
    </row>
    <row r="97">
      <c r="A97" s="463" t="s">
        <v>246</v>
      </c>
      <c r="B97" s="464">
        <v>1811096.0</v>
      </c>
      <c r="C97" s="465">
        <v>7.998776655443321</v>
      </c>
      <c r="D97" s="466">
        <v>1367.0513999999998</v>
      </c>
      <c r="E97" s="467">
        <v>720.0</v>
      </c>
      <c r="F97" s="468">
        <f t="shared" si="2"/>
        <v>789.9877666</v>
      </c>
      <c r="G97" s="468">
        <f t="shared" si="3"/>
        <v>0.2194410463</v>
      </c>
      <c r="H97" s="468">
        <f t="shared" si="4"/>
        <v>170.9075599</v>
      </c>
      <c r="I97" s="469">
        <f t="shared" si="5"/>
        <v>37.50413375</v>
      </c>
      <c r="J97" s="469">
        <f t="shared" si="6"/>
        <v>3750.413375</v>
      </c>
      <c r="K97" s="470">
        <f t="shared" si="7"/>
        <v>598.1764595</v>
      </c>
      <c r="L97" s="456"/>
      <c r="M97" s="215"/>
      <c r="N97" s="215"/>
      <c r="O97" s="215"/>
      <c r="P97" s="215"/>
      <c r="Q97" s="215"/>
      <c r="R97" s="461">
        <f t="shared" si="8"/>
        <v>598.1764595</v>
      </c>
    </row>
    <row r="98">
      <c r="A98" s="487" t="s">
        <v>246</v>
      </c>
      <c r="B98" s="488">
        <v>1811097.0</v>
      </c>
      <c r="C98" s="489">
        <v>4.912261146496814</v>
      </c>
      <c r="D98" s="499">
        <v>755.3711</v>
      </c>
      <c r="E98" s="500">
        <v>720.0</v>
      </c>
      <c r="F98" s="492">
        <f t="shared" si="2"/>
        <v>759.1226115</v>
      </c>
      <c r="G98" s="492">
        <f t="shared" si="3"/>
        <v>0.2108673921</v>
      </c>
      <c r="H98" s="492">
        <f t="shared" si="4"/>
        <v>153.7725861</v>
      </c>
      <c r="I98" s="493">
        <f t="shared" si="5"/>
        <v>32.4256242</v>
      </c>
      <c r="J98" s="493">
        <f t="shared" si="6"/>
        <v>3242.56242</v>
      </c>
      <c r="K98" s="494">
        <f t="shared" si="7"/>
        <v>538.2040513</v>
      </c>
      <c r="L98" s="456"/>
      <c r="M98" s="215"/>
      <c r="N98" s="215"/>
      <c r="O98" s="215"/>
      <c r="P98" s="215"/>
      <c r="Q98" s="215"/>
      <c r="R98" s="461">
        <f t="shared" si="8"/>
        <v>538.2040513</v>
      </c>
    </row>
    <row r="99">
      <c r="A99" s="448" t="s">
        <v>253</v>
      </c>
      <c r="B99" s="449">
        <v>1811098.0</v>
      </c>
      <c r="C99" s="450">
        <v>8.422685185185186</v>
      </c>
      <c r="D99" s="501">
        <v>266.22799999999995</v>
      </c>
      <c r="E99" s="502">
        <v>720.0</v>
      </c>
      <c r="F99" s="453">
        <f t="shared" si="2"/>
        <v>794.2268519</v>
      </c>
      <c r="G99" s="453">
        <f t="shared" si="3"/>
        <v>0.22061857</v>
      </c>
      <c r="H99" s="453">
        <f t="shared" si="4"/>
        <v>31.6084472</v>
      </c>
      <c r="I99" s="454">
        <f t="shared" si="5"/>
        <v>6.973410421</v>
      </c>
      <c r="J99" s="454">
        <f t="shared" si="6"/>
        <v>697.3410421</v>
      </c>
      <c r="K99" s="455">
        <f t="shared" si="7"/>
        <v>110.6295652</v>
      </c>
      <c r="L99" s="456"/>
      <c r="M99" s="215"/>
      <c r="N99" s="215"/>
      <c r="O99" s="215"/>
      <c r="P99" s="215"/>
      <c r="Q99" s="215"/>
      <c r="R99" s="461">
        <f t="shared" si="8"/>
        <v>110.6295652</v>
      </c>
    </row>
    <row r="100">
      <c r="A100" s="463" t="s">
        <v>253</v>
      </c>
      <c r="B100" s="464">
        <v>1811099.0</v>
      </c>
      <c r="C100" s="465">
        <v>4.92834890965732</v>
      </c>
      <c r="D100" s="466">
        <v>709.64</v>
      </c>
      <c r="E100" s="467">
        <v>720.0</v>
      </c>
      <c r="F100" s="468">
        <f t="shared" si="2"/>
        <v>759.2834891</v>
      </c>
      <c r="G100" s="468">
        <f t="shared" si="3"/>
        <v>0.2109120803</v>
      </c>
      <c r="H100" s="468">
        <f t="shared" si="4"/>
        <v>143.9914286</v>
      </c>
      <c r="I100" s="469">
        <f t="shared" si="5"/>
        <v>30.36953175</v>
      </c>
      <c r="J100" s="469">
        <f t="shared" si="6"/>
        <v>3036.953175</v>
      </c>
      <c r="K100" s="470">
        <f t="shared" si="7"/>
        <v>503.97</v>
      </c>
      <c r="L100" s="456"/>
      <c r="M100" s="215"/>
      <c r="N100" s="215"/>
      <c r="O100" s="215"/>
      <c r="P100" s="215"/>
      <c r="Q100" s="215"/>
      <c r="R100" s="461">
        <f t="shared" si="8"/>
        <v>503.97</v>
      </c>
    </row>
    <row r="101">
      <c r="A101" s="463" t="s">
        <v>253</v>
      </c>
      <c r="B101" s="464">
        <v>1811100.0</v>
      </c>
      <c r="C101" s="465">
        <v>30.074479166666663</v>
      </c>
      <c r="D101" s="466">
        <v>960.1157999999999</v>
      </c>
      <c r="E101" s="467">
        <v>720.0</v>
      </c>
      <c r="F101" s="468">
        <f t="shared" si="2"/>
        <v>1010.744792</v>
      </c>
      <c r="G101" s="468">
        <f t="shared" si="3"/>
        <v>0.2807624421</v>
      </c>
      <c r="H101" s="468">
        <f t="shared" si="4"/>
        <v>31.92460274</v>
      </c>
      <c r="I101" s="469">
        <f t="shared" si="5"/>
        <v>8.963229429</v>
      </c>
      <c r="J101" s="469">
        <f t="shared" si="6"/>
        <v>896.3229429</v>
      </c>
      <c r="K101" s="470">
        <f t="shared" si="7"/>
        <v>111.7361096</v>
      </c>
      <c r="L101" s="456"/>
      <c r="M101" s="215"/>
      <c r="N101" s="215"/>
      <c r="O101" s="215"/>
      <c r="P101" s="215"/>
      <c r="Q101" s="215"/>
      <c r="R101" s="461">
        <f t="shared" si="8"/>
        <v>111.7361096</v>
      </c>
    </row>
    <row r="102">
      <c r="A102" s="463" t="s">
        <v>253</v>
      </c>
      <c r="B102" s="464">
        <v>1811101.0</v>
      </c>
      <c r="C102" s="465">
        <v>29.842272727272725</v>
      </c>
      <c r="D102" s="472">
        <v>2186.7308</v>
      </c>
      <c r="E102" s="473">
        <v>420.0</v>
      </c>
      <c r="F102" s="468">
        <f t="shared" si="2"/>
        <v>708.4227273</v>
      </c>
      <c r="G102" s="468">
        <f t="shared" si="3"/>
        <v>0.1967840909</v>
      </c>
      <c r="H102" s="468">
        <f t="shared" si="4"/>
        <v>73.27628227</v>
      </c>
      <c r="I102" s="469">
        <f t="shared" si="5"/>
        <v>14.41960659</v>
      </c>
      <c r="J102" s="469">
        <f t="shared" si="6"/>
        <v>1441.960659</v>
      </c>
      <c r="K102" s="470">
        <f t="shared" si="7"/>
        <v>256.466988</v>
      </c>
      <c r="L102" s="456"/>
      <c r="M102" s="215"/>
      <c r="N102" s="215"/>
      <c r="O102" s="215"/>
      <c r="P102" s="215"/>
      <c r="Q102" s="215"/>
      <c r="R102" s="461">
        <f t="shared" si="8"/>
        <v>256.466988</v>
      </c>
    </row>
    <row r="103">
      <c r="A103" s="463" t="s">
        <v>253</v>
      </c>
      <c r="B103" s="464">
        <v>1811102.0</v>
      </c>
      <c r="C103" s="465">
        <v>22.919583778014943</v>
      </c>
      <c r="D103" s="472">
        <v>1890.8968</v>
      </c>
      <c r="E103" s="473">
        <v>420.0</v>
      </c>
      <c r="F103" s="468">
        <f t="shared" si="2"/>
        <v>639.1958378</v>
      </c>
      <c r="G103" s="468">
        <f t="shared" si="3"/>
        <v>0.1775543994</v>
      </c>
      <c r="H103" s="468">
        <f t="shared" si="4"/>
        <v>82.50135859</v>
      </c>
      <c r="I103" s="469">
        <f t="shared" si="5"/>
        <v>14.64847917</v>
      </c>
      <c r="J103" s="469">
        <f t="shared" si="6"/>
        <v>1464.847917</v>
      </c>
      <c r="K103" s="470">
        <f t="shared" si="7"/>
        <v>288.7547551</v>
      </c>
      <c r="L103" s="456"/>
      <c r="M103" s="215"/>
      <c r="N103" s="215"/>
      <c r="O103" s="215"/>
      <c r="P103" s="215"/>
      <c r="Q103" s="215"/>
      <c r="R103" s="461">
        <f t="shared" si="8"/>
        <v>288.7547551</v>
      </c>
    </row>
    <row r="104">
      <c r="A104" s="487" t="s">
        <v>253</v>
      </c>
      <c r="B104" s="488">
        <v>1811103.0</v>
      </c>
      <c r="C104" s="489">
        <v>35.11071428571428</v>
      </c>
      <c r="D104" s="499">
        <v>514.941</v>
      </c>
      <c r="E104" s="500">
        <v>720.0</v>
      </c>
      <c r="F104" s="492">
        <f t="shared" si="2"/>
        <v>1061.107143</v>
      </c>
      <c r="G104" s="492">
        <f t="shared" si="3"/>
        <v>0.2947519841</v>
      </c>
      <c r="H104" s="492">
        <f t="shared" si="4"/>
        <v>14.6662069</v>
      </c>
      <c r="I104" s="493">
        <f t="shared" si="5"/>
        <v>4.322893582</v>
      </c>
      <c r="J104" s="493">
        <f t="shared" si="6"/>
        <v>432.2893582</v>
      </c>
      <c r="K104" s="494">
        <f t="shared" si="7"/>
        <v>51.33172414</v>
      </c>
      <c r="L104" s="456"/>
      <c r="M104" s="215"/>
      <c r="N104" s="215"/>
      <c r="O104" s="215"/>
      <c r="P104" s="215"/>
      <c r="Q104" s="215"/>
      <c r="R104" s="461">
        <f t="shared" si="8"/>
        <v>51.33172414</v>
      </c>
    </row>
    <row r="105">
      <c r="A105" s="448" t="s">
        <v>264</v>
      </c>
      <c r="B105" s="449">
        <v>1811104.0</v>
      </c>
      <c r="C105" s="450">
        <v>14.078497942386829</v>
      </c>
      <c r="D105" s="501">
        <v>821.058</v>
      </c>
      <c r="E105" s="502">
        <v>720.0</v>
      </c>
      <c r="F105" s="453">
        <f t="shared" si="2"/>
        <v>850.7849794</v>
      </c>
      <c r="G105" s="453">
        <f t="shared" si="3"/>
        <v>0.236329161</v>
      </c>
      <c r="H105" s="453">
        <f t="shared" si="4"/>
        <v>58.32</v>
      </c>
      <c r="I105" s="454">
        <f t="shared" si="5"/>
        <v>13.78271667</v>
      </c>
      <c r="J105" s="454">
        <f t="shared" si="6"/>
        <v>1378.271667</v>
      </c>
      <c r="K105" s="455">
        <f t="shared" si="7"/>
        <v>204.12</v>
      </c>
      <c r="L105" s="456"/>
      <c r="M105" s="215"/>
      <c r="N105" s="215"/>
      <c r="O105" s="215"/>
      <c r="P105" s="215"/>
      <c r="Q105" s="215"/>
      <c r="R105" s="461">
        <f t="shared" si="8"/>
        <v>204.12</v>
      </c>
    </row>
    <row r="106">
      <c r="A106" s="463" t="s">
        <v>264</v>
      </c>
      <c r="B106" s="464">
        <v>1811105.0</v>
      </c>
      <c r="C106" s="465">
        <v>20.873611111111114</v>
      </c>
      <c r="D106" s="466">
        <v>1133.0058</v>
      </c>
      <c r="E106" s="467">
        <v>720.0</v>
      </c>
      <c r="F106" s="468">
        <f t="shared" si="2"/>
        <v>918.7361111</v>
      </c>
      <c r="G106" s="468">
        <f t="shared" si="3"/>
        <v>0.2552044753</v>
      </c>
      <c r="H106" s="468">
        <f t="shared" si="4"/>
        <v>54.27933835</v>
      </c>
      <c r="I106" s="469">
        <f t="shared" si="5"/>
        <v>13.85233006</v>
      </c>
      <c r="J106" s="469">
        <f t="shared" si="6"/>
        <v>1385.233006</v>
      </c>
      <c r="K106" s="470">
        <f t="shared" si="7"/>
        <v>189.9776842</v>
      </c>
      <c r="L106" s="456"/>
      <c r="M106" s="215"/>
      <c r="N106" s="215"/>
      <c r="O106" s="215"/>
      <c r="P106" s="215"/>
      <c r="Q106" s="215"/>
      <c r="R106" s="461">
        <f t="shared" si="8"/>
        <v>189.9776842</v>
      </c>
    </row>
    <row r="107">
      <c r="A107" s="463" t="s">
        <v>264</v>
      </c>
      <c r="B107" s="464">
        <v>1811106.0</v>
      </c>
      <c r="C107" s="465">
        <v>14.948198924731182</v>
      </c>
      <c r="D107" s="472">
        <v>3135.072</v>
      </c>
      <c r="E107" s="473">
        <v>420.0</v>
      </c>
      <c r="F107" s="468">
        <f t="shared" si="2"/>
        <v>559.4819892</v>
      </c>
      <c r="G107" s="468">
        <f t="shared" si="3"/>
        <v>0.1554116637</v>
      </c>
      <c r="H107" s="468">
        <f t="shared" si="4"/>
        <v>209.7290795</v>
      </c>
      <c r="I107" s="469">
        <f t="shared" si="5"/>
        <v>32.59434516</v>
      </c>
      <c r="J107" s="469">
        <f t="shared" si="6"/>
        <v>3259.434516</v>
      </c>
      <c r="K107" s="470">
        <f t="shared" si="7"/>
        <v>734.0517781</v>
      </c>
      <c r="L107" s="456"/>
      <c r="M107" s="215"/>
      <c r="N107" s="215"/>
      <c r="O107" s="215"/>
      <c r="P107" s="215"/>
      <c r="Q107" s="215"/>
      <c r="R107" s="461">
        <f t="shared" si="8"/>
        <v>734.0517781</v>
      </c>
    </row>
    <row r="108">
      <c r="A108" s="463" t="s">
        <v>264</v>
      </c>
      <c r="B108" s="464">
        <v>1811107.0</v>
      </c>
      <c r="C108" s="465">
        <v>12.495746407046823</v>
      </c>
      <c r="D108" s="466">
        <v>398.12159999999994</v>
      </c>
      <c r="E108" s="467">
        <v>720.0</v>
      </c>
      <c r="F108" s="468">
        <f t="shared" si="2"/>
        <v>834.9574641</v>
      </c>
      <c r="G108" s="468">
        <f t="shared" si="3"/>
        <v>0.2319326289</v>
      </c>
      <c r="H108" s="468">
        <f t="shared" si="4"/>
        <v>31.86056975</v>
      </c>
      <c r="I108" s="469">
        <f t="shared" si="5"/>
        <v>7.389505701</v>
      </c>
      <c r="J108" s="469">
        <f t="shared" si="6"/>
        <v>738.9505701</v>
      </c>
      <c r="K108" s="470">
        <f t="shared" si="7"/>
        <v>111.5119941</v>
      </c>
      <c r="L108" s="456"/>
      <c r="M108" s="215"/>
      <c r="N108" s="215"/>
      <c r="O108" s="215"/>
      <c r="P108" s="215"/>
      <c r="Q108" s="215"/>
      <c r="R108" s="461">
        <f t="shared" si="8"/>
        <v>111.5119941</v>
      </c>
    </row>
    <row r="109">
      <c r="A109" s="463" t="s">
        <v>264</v>
      </c>
      <c r="B109" s="464">
        <v>1811108.0</v>
      </c>
      <c r="C109" s="465">
        <v>13.826422764227644</v>
      </c>
      <c r="D109" s="466">
        <v>302.614</v>
      </c>
      <c r="E109" s="467">
        <v>720.0</v>
      </c>
      <c r="F109" s="468">
        <f t="shared" si="2"/>
        <v>848.2642276</v>
      </c>
      <c r="G109" s="468">
        <f t="shared" si="3"/>
        <v>0.2356289521</v>
      </c>
      <c r="H109" s="468">
        <f t="shared" si="4"/>
        <v>21.88664452</v>
      </c>
      <c r="I109" s="469">
        <f t="shared" si="5"/>
        <v>5.157127113</v>
      </c>
      <c r="J109" s="469">
        <f t="shared" si="6"/>
        <v>515.7127113</v>
      </c>
      <c r="K109" s="470">
        <f t="shared" si="7"/>
        <v>76.60325581</v>
      </c>
      <c r="L109" s="456"/>
      <c r="M109" s="215"/>
      <c r="N109" s="215"/>
      <c r="O109" s="215"/>
      <c r="P109" s="215"/>
      <c r="Q109" s="215"/>
      <c r="R109" s="461">
        <f t="shared" si="8"/>
        <v>76.60325581</v>
      </c>
    </row>
    <row r="110">
      <c r="A110" s="487" t="s">
        <v>264</v>
      </c>
      <c r="B110" s="488">
        <v>1811109.0</v>
      </c>
      <c r="C110" s="489">
        <v>8.184345903165736</v>
      </c>
      <c r="D110" s="499">
        <v>80.51249999999999</v>
      </c>
      <c r="E110" s="500">
        <v>720.0</v>
      </c>
      <c r="F110" s="492">
        <f t="shared" si="2"/>
        <v>791.843459</v>
      </c>
      <c r="G110" s="492">
        <f t="shared" si="3"/>
        <v>0.2199565164</v>
      </c>
      <c r="H110" s="492">
        <f t="shared" si="4"/>
        <v>9.837377471</v>
      </c>
      <c r="I110" s="493">
        <f t="shared" si="5"/>
        <v>2.163795279</v>
      </c>
      <c r="J110" s="493">
        <f t="shared" si="6"/>
        <v>216.3795279</v>
      </c>
      <c r="K110" s="494">
        <f t="shared" si="7"/>
        <v>34.43082115</v>
      </c>
      <c r="L110" s="456"/>
      <c r="M110" s="215"/>
      <c r="N110" s="215"/>
      <c r="O110" s="215"/>
      <c r="P110" s="215"/>
      <c r="Q110" s="215"/>
      <c r="R110" s="461">
        <f t="shared" si="8"/>
        <v>34.43082115</v>
      </c>
    </row>
    <row r="111">
      <c r="A111" s="448" t="s">
        <v>275</v>
      </c>
      <c r="B111" s="449">
        <v>1811110.0</v>
      </c>
      <c r="C111" s="450">
        <v>8.177207977207976</v>
      </c>
      <c r="D111" s="501">
        <v>323.1235</v>
      </c>
      <c r="E111" s="502">
        <v>720.0</v>
      </c>
      <c r="F111" s="453">
        <f t="shared" si="2"/>
        <v>791.7720798</v>
      </c>
      <c r="G111" s="453">
        <f t="shared" si="3"/>
        <v>0.2199366888</v>
      </c>
      <c r="H111" s="453">
        <f t="shared" si="4"/>
        <v>39.5151378</v>
      </c>
      <c r="I111" s="454">
        <f t="shared" si="5"/>
        <v>8.690828565</v>
      </c>
      <c r="J111" s="454">
        <f t="shared" si="6"/>
        <v>869.0828565</v>
      </c>
      <c r="K111" s="455">
        <f t="shared" si="7"/>
        <v>138.3029823</v>
      </c>
      <c r="L111" s="456"/>
      <c r="M111" s="215"/>
      <c r="N111" s="215"/>
      <c r="O111" s="215"/>
      <c r="P111" s="215"/>
      <c r="Q111" s="215"/>
      <c r="R111" s="461">
        <f t="shared" si="8"/>
        <v>138.3029823</v>
      </c>
    </row>
    <row r="112">
      <c r="A112" s="463" t="s">
        <v>275</v>
      </c>
      <c r="B112" s="464">
        <v>1811111.0</v>
      </c>
      <c r="C112" s="465">
        <v>14.727327327327325</v>
      </c>
      <c r="D112" s="466">
        <v>51.46019999999999</v>
      </c>
      <c r="E112" s="467">
        <v>720.0</v>
      </c>
      <c r="F112" s="468">
        <f t="shared" si="2"/>
        <v>857.2732733</v>
      </c>
      <c r="G112" s="468">
        <f t="shared" si="3"/>
        <v>0.2381314648</v>
      </c>
      <c r="H112" s="468">
        <f t="shared" si="4"/>
        <v>3.494198157</v>
      </c>
      <c r="I112" s="469">
        <f t="shared" si="5"/>
        <v>0.8320785253</v>
      </c>
      <c r="J112" s="469">
        <f t="shared" si="6"/>
        <v>83.20785253</v>
      </c>
      <c r="K112" s="470">
        <f t="shared" si="7"/>
        <v>12.22969355</v>
      </c>
      <c r="L112" s="456"/>
      <c r="M112" s="215"/>
      <c r="N112" s="215"/>
      <c r="O112" s="215"/>
      <c r="P112" s="215"/>
      <c r="Q112" s="215"/>
      <c r="R112" s="461">
        <f t="shared" si="8"/>
        <v>12.22969355</v>
      </c>
    </row>
    <row r="113">
      <c r="A113" s="463" t="s">
        <v>275</v>
      </c>
      <c r="B113" s="464">
        <v>1811112.0</v>
      </c>
      <c r="C113" s="465">
        <v>6.175350877192982</v>
      </c>
      <c r="D113" s="466">
        <v>103.58709999999999</v>
      </c>
      <c r="E113" s="467">
        <v>720.0</v>
      </c>
      <c r="F113" s="468">
        <f t="shared" si="2"/>
        <v>771.7535088</v>
      </c>
      <c r="G113" s="468">
        <f t="shared" si="3"/>
        <v>0.2143759747</v>
      </c>
      <c r="H113" s="468">
        <f t="shared" si="4"/>
        <v>16.77428571</v>
      </c>
      <c r="I113" s="469">
        <f t="shared" si="5"/>
        <v>3.596003849</v>
      </c>
      <c r="J113" s="469">
        <f t="shared" si="6"/>
        <v>359.6003849</v>
      </c>
      <c r="K113" s="470">
        <f t="shared" si="7"/>
        <v>58.71</v>
      </c>
      <c r="L113" s="456"/>
      <c r="M113" s="215"/>
      <c r="N113" s="215"/>
      <c r="O113" s="215"/>
      <c r="P113" s="215"/>
      <c r="Q113" s="215"/>
      <c r="R113" s="461">
        <f t="shared" si="8"/>
        <v>58.71</v>
      </c>
    </row>
    <row r="114">
      <c r="A114" s="463" t="s">
        <v>275</v>
      </c>
      <c r="B114" s="464">
        <v>1811113.0</v>
      </c>
      <c r="C114" s="465">
        <v>4.866744548286604</v>
      </c>
      <c r="D114" s="466">
        <v>87.4846</v>
      </c>
      <c r="E114" s="467">
        <v>720.0</v>
      </c>
      <c r="F114" s="468">
        <f t="shared" si="2"/>
        <v>758.6674455</v>
      </c>
      <c r="G114" s="468">
        <f t="shared" si="3"/>
        <v>0.2107409571</v>
      </c>
      <c r="H114" s="468">
        <f t="shared" si="4"/>
        <v>17.976</v>
      </c>
      <c r="I114" s="469">
        <f t="shared" si="5"/>
        <v>3.788279444</v>
      </c>
      <c r="J114" s="469">
        <f t="shared" si="6"/>
        <v>378.8279444</v>
      </c>
      <c r="K114" s="470">
        <f t="shared" si="7"/>
        <v>62.916</v>
      </c>
      <c r="L114" s="456"/>
      <c r="M114" s="215"/>
      <c r="N114" s="215"/>
      <c r="O114" s="215"/>
      <c r="P114" s="215"/>
      <c r="Q114" s="215"/>
      <c r="R114" s="461">
        <f t="shared" si="8"/>
        <v>62.916</v>
      </c>
    </row>
    <row r="115">
      <c r="A115" s="463" t="s">
        <v>275</v>
      </c>
      <c r="B115" s="464">
        <v>1811114.0</v>
      </c>
      <c r="C115" s="465">
        <v>262.5379566210046</v>
      </c>
      <c r="D115" s="484">
        <v>6505.2405</v>
      </c>
      <c r="E115" s="485">
        <v>300.0</v>
      </c>
      <c r="F115" s="468">
        <f t="shared" si="2"/>
        <v>2915.379566</v>
      </c>
      <c r="G115" s="468">
        <f t="shared" si="3"/>
        <v>0.8098276573</v>
      </c>
      <c r="H115" s="468">
        <f t="shared" si="4"/>
        <v>24.77828571</v>
      </c>
      <c r="I115" s="469">
        <f t="shared" si="5"/>
        <v>20.06614107</v>
      </c>
      <c r="J115" s="469">
        <f t="shared" si="6"/>
        <v>2006.614107</v>
      </c>
      <c r="K115" s="470">
        <f t="shared" si="7"/>
        <v>86.724</v>
      </c>
      <c r="L115" s="456"/>
      <c r="M115" s="215"/>
      <c r="N115" s="215"/>
      <c r="O115" s="215"/>
      <c r="P115" s="215"/>
      <c r="Q115" s="215"/>
      <c r="R115" s="461">
        <f t="shared" si="8"/>
        <v>86.724</v>
      </c>
    </row>
    <row r="116">
      <c r="A116" s="463" t="s">
        <v>275</v>
      </c>
      <c r="B116" s="464">
        <v>1811115.0</v>
      </c>
      <c r="C116" s="465">
        <v>21.79383631952221</v>
      </c>
      <c r="D116" s="466">
        <v>78.7497</v>
      </c>
      <c r="E116" s="467">
        <v>720.0</v>
      </c>
      <c r="F116" s="468">
        <f t="shared" si="2"/>
        <v>927.9383632</v>
      </c>
      <c r="G116" s="468">
        <f t="shared" si="3"/>
        <v>0.2577606564</v>
      </c>
      <c r="H116" s="468">
        <f t="shared" si="4"/>
        <v>3.613393202</v>
      </c>
      <c r="I116" s="469">
        <f t="shared" si="5"/>
        <v>0.9313906037</v>
      </c>
      <c r="J116" s="469">
        <f t="shared" si="6"/>
        <v>93.13906037</v>
      </c>
      <c r="K116" s="470">
        <f t="shared" si="7"/>
        <v>12.64687621</v>
      </c>
      <c r="L116" s="456"/>
      <c r="M116" s="215"/>
      <c r="N116" s="215"/>
      <c r="O116" s="215"/>
      <c r="P116" s="215"/>
      <c r="Q116" s="215"/>
      <c r="R116" s="461">
        <f t="shared" si="8"/>
        <v>12.64687621</v>
      </c>
    </row>
    <row r="117">
      <c r="A117" s="463" t="s">
        <v>275</v>
      </c>
      <c r="B117" s="464">
        <v>1811116.0</v>
      </c>
      <c r="C117" s="465">
        <v>24.682532051282053</v>
      </c>
      <c r="D117" s="472">
        <v>4712.9814</v>
      </c>
      <c r="E117" s="473">
        <v>420.0</v>
      </c>
      <c r="F117" s="468">
        <f t="shared" si="2"/>
        <v>656.8253205</v>
      </c>
      <c r="G117" s="468">
        <f t="shared" si="3"/>
        <v>0.1824514779</v>
      </c>
      <c r="H117" s="468">
        <f t="shared" si="4"/>
        <v>190.944</v>
      </c>
      <c r="I117" s="469">
        <f t="shared" si="5"/>
        <v>34.838015</v>
      </c>
      <c r="J117" s="469">
        <f t="shared" si="6"/>
        <v>3483.8015</v>
      </c>
      <c r="K117" s="470">
        <f t="shared" si="7"/>
        <v>668.304</v>
      </c>
      <c r="L117" s="456"/>
      <c r="M117" s="215"/>
      <c r="N117" s="215"/>
      <c r="O117" s="215"/>
      <c r="P117" s="215"/>
      <c r="Q117" s="215"/>
      <c r="R117" s="461">
        <f t="shared" si="8"/>
        <v>668.304</v>
      </c>
    </row>
    <row r="118">
      <c r="A118" s="463" t="s">
        <v>275</v>
      </c>
      <c r="B118" s="464">
        <v>1811117.0</v>
      </c>
      <c r="C118" s="465">
        <v>16.652631578947368</v>
      </c>
      <c r="D118" s="472">
        <v>1955.3519999999999</v>
      </c>
      <c r="E118" s="473">
        <v>420.0</v>
      </c>
      <c r="F118" s="468">
        <f t="shared" si="2"/>
        <v>576.5263158</v>
      </c>
      <c r="G118" s="468">
        <f t="shared" si="3"/>
        <v>0.1601461988</v>
      </c>
      <c r="H118" s="468">
        <f t="shared" si="4"/>
        <v>117.42</v>
      </c>
      <c r="I118" s="469">
        <f t="shared" si="5"/>
        <v>18.80436667</v>
      </c>
      <c r="J118" s="469">
        <f t="shared" si="6"/>
        <v>1880.436667</v>
      </c>
      <c r="K118" s="470">
        <f t="shared" si="7"/>
        <v>410.97</v>
      </c>
      <c r="L118" s="456"/>
      <c r="M118" s="215"/>
      <c r="N118" s="215"/>
      <c r="O118" s="215"/>
      <c r="P118" s="215"/>
      <c r="Q118" s="215"/>
      <c r="R118" s="461">
        <f t="shared" si="8"/>
        <v>410.97</v>
      </c>
    </row>
    <row r="119">
      <c r="A119" s="463" t="s">
        <v>275</v>
      </c>
      <c r="B119" s="464">
        <v>1811118.0</v>
      </c>
      <c r="C119" s="465">
        <v>8.301413811854268</v>
      </c>
      <c r="D119" s="472">
        <v>1779.6144</v>
      </c>
      <c r="E119" s="473">
        <v>420.0</v>
      </c>
      <c r="F119" s="468">
        <f t="shared" si="2"/>
        <v>493.0141381</v>
      </c>
      <c r="G119" s="468">
        <f t="shared" si="3"/>
        <v>0.1369483717</v>
      </c>
      <c r="H119" s="468">
        <f t="shared" si="4"/>
        <v>214.3748571</v>
      </c>
      <c r="I119" s="469">
        <f t="shared" si="5"/>
        <v>29.35828762</v>
      </c>
      <c r="J119" s="469">
        <f t="shared" si="6"/>
        <v>2935.828762</v>
      </c>
      <c r="K119" s="470">
        <f t="shared" si="7"/>
        <v>750.312</v>
      </c>
      <c r="L119" s="456"/>
      <c r="M119" s="215"/>
      <c r="N119" s="215"/>
      <c r="O119" s="215"/>
      <c r="P119" s="215"/>
      <c r="Q119" s="215"/>
      <c r="R119" s="461">
        <f t="shared" si="8"/>
        <v>750.312</v>
      </c>
    </row>
    <row r="120">
      <c r="A120" s="463" t="s">
        <v>275</v>
      </c>
      <c r="B120" s="464">
        <v>1811119.0</v>
      </c>
      <c r="C120" s="465">
        <v>21.44386120996441</v>
      </c>
      <c r="D120" s="466">
        <v>85.87999999999998</v>
      </c>
      <c r="E120" s="467">
        <v>720.0</v>
      </c>
      <c r="F120" s="468">
        <f t="shared" si="2"/>
        <v>924.4386121</v>
      </c>
      <c r="G120" s="468">
        <f t="shared" si="3"/>
        <v>0.2567885034</v>
      </c>
      <c r="H120" s="468">
        <f t="shared" si="4"/>
        <v>4.004875762</v>
      </c>
      <c r="I120" s="469">
        <f t="shared" si="5"/>
        <v>1.028406053</v>
      </c>
      <c r="J120" s="469">
        <f t="shared" si="6"/>
        <v>102.8406053</v>
      </c>
      <c r="K120" s="470">
        <f t="shared" si="7"/>
        <v>14.01706517</v>
      </c>
      <c r="L120" s="456"/>
      <c r="M120" s="215"/>
      <c r="N120" s="215"/>
      <c r="O120" s="215"/>
      <c r="P120" s="215"/>
      <c r="Q120" s="215"/>
      <c r="R120" s="461">
        <f t="shared" si="8"/>
        <v>14.01706517</v>
      </c>
    </row>
    <row r="121">
      <c r="A121" s="463" t="s">
        <v>275</v>
      </c>
      <c r="B121" s="464">
        <v>1811120.0</v>
      </c>
      <c r="C121" s="465">
        <v>8.995558305830583</v>
      </c>
      <c r="D121" s="472">
        <v>2715.8985</v>
      </c>
      <c r="E121" s="473">
        <v>420.0</v>
      </c>
      <c r="F121" s="468">
        <f t="shared" si="2"/>
        <v>499.9555831</v>
      </c>
      <c r="G121" s="468">
        <f t="shared" si="3"/>
        <v>0.1388765508</v>
      </c>
      <c r="H121" s="468">
        <f t="shared" si="4"/>
        <v>301.9155018</v>
      </c>
      <c r="I121" s="469">
        <f t="shared" si="5"/>
        <v>41.92898354</v>
      </c>
      <c r="J121" s="469">
        <f t="shared" si="6"/>
        <v>4192.898354</v>
      </c>
      <c r="K121" s="470">
        <f t="shared" si="7"/>
        <v>1056.704256</v>
      </c>
      <c r="L121" s="456"/>
      <c r="M121" s="215"/>
      <c r="N121" s="215"/>
      <c r="O121" s="215"/>
      <c r="P121" s="215"/>
      <c r="Q121" s="215"/>
      <c r="R121" s="461">
        <f t="shared" si="8"/>
        <v>1056.704256</v>
      </c>
    </row>
    <row r="122">
      <c r="A122" s="463" t="s">
        <v>275</v>
      </c>
      <c r="B122" s="464">
        <v>1811121.0</v>
      </c>
      <c r="C122" s="465">
        <v>23.919760101010098</v>
      </c>
      <c r="D122" s="466">
        <v>362.1198</v>
      </c>
      <c r="E122" s="467">
        <v>720.0</v>
      </c>
      <c r="F122" s="468">
        <f t="shared" si="2"/>
        <v>949.197601</v>
      </c>
      <c r="G122" s="468">
        <f t="shared" si="3"/>
        <v>0.2636660003</v>
      </c>
      <c r="H122" s="468">
        <f t="shared" si="4"/>
        <v>15.13893946</v>
      </c>
      <c r="I122" s="469">
        <f t="shared" si="5"/>
        <v>3.991623615</v>
      </c>
      <c r="J122" s="469">
        <f t="shared" si="6"/>
        <v>399.1623615</v>
      </c>
      <c r="K122" s="470">
        <f t="shared" si="7"/>
        <v>52.9862881</v>
      </c>
      <c r="L122" s="456"/>
      <c r="M122" s="215"/>
      <c r="N122" s="215"/>
      <c r="O122" s="215"/>
      <c r="P122" s="215"/>
      <c r="Q122" s="215"/>
      <c r="R122" s="461">
        <f t="shared" si="8"/>
        <v>52.9862881</v>
      </c>
    </row>
    <row r="123">
      <c r="A123" s="463" t="s">
        <v>275</v>
      </c>
      <c r="B123" s="464">
        <v>1811122.0</v>
      </c>
      <c r="C123" s="465">
        <v>13.391403619528619</v>
      </c>
      <c r="D123" s="472">
        <v>2079.9345</v>
      </c>
      <c r="E123" s="473">
        <v>420.0</v>
      </c>
      <c r="F123" s="468">
        <f t="shared" si="2"/>
        <v>543.9140362</v>
      </c>
      <c r="G123" s="468">
        <f t="shared" si="3"/>
        <v>0.1510872323</v>
      </c>
      <c r="H123" s="468">
        <f t="shared" si="4"/>
        <v>155.3186327</v>
      </c>
      <c r="I123" s="469">
        <f t="shared" si="5"/>
        <v>23.46666233</v>
      </c>
      <c r="J123" s="469">
        <f t="shared" si="6"/>
        <v>2346.666233</v>
      </c>
      <c r="K123" s="470">
        <f t="shared" si="7"/>
        <v>543.6152144</v>
      </c>
      <c r="L123" s="456"/>
      <c r="M123" s="215"/>
      <c r="N123" s="215"/>
      <c r="O123" s="215"/>
      <c r="P123" s="215"/>
      <c r="Q123" s="215"/>
      <c r="R123" s="461">
        <f t="shared" si="8"/>
        <v>543.6152144</v>
      </c>
    </row>
    <row r="124">
      <c r="A124" s="463" t="s">
        <v>275</v>
      </c>
      <c r="B124" s="464">
        <v>1811123.0</v>
      </c>
      <c r="C124" s="465">
        <v>11.045495495495494</v>
      </c>
      <c r="D124" s="466">
        <v>295.6758</v>
      </c>
      <c r="E124" s="467">
        <v>720.0</v>
      </c>
      <c r="F124" s="468">
        <f t="shared" si="2"/>
        <v>820.454955</v>
      </c>
      <c r="G124" s="468">
        <f t="shared" si="3"/>
        <v>0.2279041542</v>
      </c>
      <c r="H124" s="468">
        <f t="shared" si="4"/>
        <v>26.76890323</v>
      </c>
      <c r="I124" s="469">
        <f t="shared" si="5"/>
        <v>6.100744247</v>
      </c>
      <c r="J124" s="469">
        <f t="shared" si="6"/>
        <v>610.0744247</v>
      </c>
      <c r="K124" s="470">
        <f t="shared" si="7"/>
        <v>93.69116129</v>
      </c>
      <c r="L124" s="456"/>
      <c r="M124" s="215"/>
      <c r="N124" s="215"/>
      <c r="O124" s="215"/>
      <c r="P124" s="215"/>
      <c r="Q124" s="215"/>
      <c r="R124" s="461">
        <f t="shared" si="8"/>
        <v>93.69116129</v>
      </c>
    </row>
    <row r="125">
      <c r="A125" s="463" t="s">
        <v>275</v>
      </c>
      <c r="B125" s="464">
        <v>1811124.0</v>
      </c>
      <c r="C125" s="465">
        <v>10.559466019417476</v>
      </c>
      <c r="D125" s="466">
        <v>568.4351999999999</v>
      </c>
      <c r="E125" s="467">
        <v>720.0</v>
      </c>
      <c r="F125" s="468">
        <f t="shared" si="2"/>
        <v>815.5946602</v>
      </c>
      <c r="G125" s="468">
        <f t="shared" si="3"/>
        <v>0.2265540723</v>
      </c>
      <c r="H125" s="468">
        <f t="shared" si="4"/>
        <v>53.83181299</v>
      </c>
      <c r="I125" s="469">
        <f t="shared" si="5"/>
        <v>12.19581645</v>
      </c>
      <c r="J125" s="469">
        <f t="shared" si="6"/>
        <v>1219.581645</v>
      </c>
      <c r="K125" s="470">
        <f t="shared" si="7"/>
        <v>188.4113455</v>
      </c>
      <c r="L125" s="456"/>
      <c r="M125" s="215"/>
      <c r="N125" s="215"/>
      <c r="O125" s="215"/>
      <c r="P125" s="215"/>
      <c r="Q125" s="215"/>
      <c r="R125" s="461">
        <f t="shared" si="8"/>
        <v>188.4113455</v>
      </c>
    </row>
    <row r="126">
      <c r="A126" s="463" t="s">
        <v>275</v>
      </c>
      <c r="B126" s="464">
        <v>1811125.0</v>
      </c>
      <c r="C126" s="465">
        <v>90.77439759036145</v>
      </c>
      <c r="D126" s="466">
        <v>56.4096</v>
      </c>
      <c r="E126" s="467">
        <v>720.0</v>
      </c>
      <c r="F126" s="468">
        <f t="shared" si="2"/>
        <v>1617.743976</v>
      </c>
      <c r="G126" s="468">
        <f t="shared" si="3"/>
        <v>0.4493733266</v>
      </c>
      <c r="H126" s="468">
        <f t="shared" si="4"/>
        <v>0.6214263217</v>
      </c>
      <c r="I126" s="469">
        <f t="shared" si="5"/>
        <v>0.2792524134</v>
      </c>
      <c r="J126" s="469">
        <f t="shared" si="6"/>
        <v>27.92524134</v>
      </c>
      <c r="K126" s="470">
        <f t="shared" si="7"/>
        <v>2.174992126</v>
      </c>
      <c r="L126" s="456"/>
      <c r="M126" s="215"/>
      <c r="N126" s="215"/>
      <c r="O126" s="215"/>
      <c r="P126" s="215"/>
      <c r="Q126" s="215"/>
      <c r="R126" s="461">
        <f t="shared" si="8"/>
        <v>2.174992126</v>
      </c>
    </row>
    <row r="127">
      <c r="A127" s="463" t="s">
        <v>275</v>
      </c>
      <c r="B127" s="464">
        <v>1811126.0</v>
      </c>
      <c r="C127" s="465">
        <v>28.265960451977403</v>
      </c>
      <c r="D127" s="466">
        <v>508.86159999999995</v>
      </c>
      <c r="E127" s="467">
        <v>720.0</v>
      </c>
      <c r="F127" s="468">
        <f t="shared" si="2"/>
        <v>992.6596045</v>
      </c>
      <c r="G127" s="468">
        <f t="shared" si="3"/>
        <v>0.275738779</v>
      </c>
      <c r="H127" s="468">
        <f t="shared" si="4"/>
        <v>18.00262902</v>
      </c>
      <c r="I127" s="469">
        <f t="shared" si="5"/>
        <v>4.964022946</v>
      </c>
      <c r="J127" s="469">
        <f t="shared" si="6"/>
        <v>496.4022946</v>
      </c>
      <c r="K127" s="470">
        <f t="shared" si="7"/>
        <v>63.00920158</v>
      </c>
      <c r="L127" s="456"/>
      <c r="M127" s="215"/>
      <c r="N127" s="215"/>
      <c r="O127" s="215"/>
      <c r="P127" s="215"/>
      <c r="Q127" s="215"/>
      <c r="R127" s="461">
        <f t="shared" si="8"/>
        <v>63.00920158</v>
      </c>
    </row>
    <row r="128">
      <c r="A128" s="463" t="s">
        <v>275</v>
      </c>
      <c r="B128" s="464">
        <v>1811127.0</v>
      </c>
      <c r="C128" s="465">
        <v>32.61140350877193</v>
      </c>
      <c r="D128" s="472">
        <v>1975.1721999999997</v>
      </c>
      <c r="E128" s="473">
        <v>420.0</v>
      </c>
      <c r="F128" s="468">
        <f t="shared" si="2"/>
        <v>736.1140351</v>
      </c>
      <c r="G128" s="468">
        <f t="shared" si="3"/>
        <v>0.2044761209</v>
      </c>
      <c r="H128" s="468">
        <f t="shared" si="4"/>
        <v>60.56691793</v>
      </c>
      <c r="I128" s="469">
        <f t="shared" si="5"/>
        <v>12.38448843</v>
      </c>
      <c r="J128" s="469">
        <f t="shared" si="6"/>
        <v>1238.448843</v>
      </c>
      <c r="K128" s="470">
        <f t="shared" si="7"/>
        <v>211.9842128</v>
      </c>
      <c r="L128" s="456"/>
      <c r="M128" s="215"/>
      <c r="N128" s="215"/>
      <c r="O128" s="215"/>
      <c r="P128" s="215"/>
      <c r="Q128" s="215"/>
      <c r="R128" s="461">
        <f t="shared" si="8"/>
        <v>211.9842128</v>
      </c>
    </row>
    <row r="129">
      <c r="A129" s="463" t="s">
        <v>275</v>
      </c>
      <c r="B129" s="464">
        <v>1811128.0</v>
      </c>
      <c r="C129" s="465">
        <v>6.155383693045563</v>
      </c>
      <c r="D129" s="466">
        <v>502.3979999999999</v>
      </c>
      <c r="E129" s="467">
        <v>720.0</v>
      </c>
      <c r="F129" s="468">
        <f t="shared" si="2"/>
        <v>771.5538369</v>
      </c>
      <c r="G129" s="468">
        <f t="shared" si="3"/>
        <v>0.2143205103</v>
      </c>
      <c r="H129" s="468">
        <f t="shared" si="4"/>
        <v>81.61928241</v>
      </c>
      <c r="I129" s="469">
        <f t="shared" si="5"/>
        <v>17.49268625</v>
      </c>
      <c r="J129" s="469">
        <f t="shared" si="6"/>
        <v>1749.268625</v>
      </c>
      <c r="K129" s="470">
        <f t="shared" si="7"/>
        <v>285.6674884</v>
      </c>
      <c r="L129" s="456"/>
      <c r="M129" s="215"/>
      <c r="N129" s="215"/>
      <c r="O129" s="215"/>
      <c r="P129" s="215"/>
      <c r="Q129" s="215"/>
      <c r="R129" s="461">
        <f t="shared" si="8"/>
        <v>285.6674884</v>
      </c>
    </row>
    <row r="130">
      <c r="A130" s="463" t="s">
        <v>275</v>
      </c>
      <c r="B130" s="464">
        <v>1811129.0</v>
      </c>
      <c r="C130" s="465">
        <v>17.26743565599498</v>
      </c>
      <c r="D130" s="484">
        <v>5688.759</v>
      </c>
      <c r="E130" s="485">
        <v>300.0</v>
      </c>
      <c r="F130" s="468">
        <f t="shared" si="2"/>
        <v>462.6743566</v>
      </c>
      <c r="G130" s="468">
        <f t="shared" si="3"/>
        <v>0.1285206546</v>
      </c>
      <c r="H130" s="468">
        <f t="shared" si="4"/>
        <v>329.4501345</v>
      </c>
      <c r="I130" s="469">
        <f t="shared" si="5"/>
        <v>42.34114695</v>
      </c>
      <c r="J130" s="469">
        <f t="shared" si="6"/>
        <v>4234.114695</v>
      </c>
      <c r="K130" s="470">
        <f t="shared" si="7"/>
        <v>1153.075471</v>
      </c>
      <c r="L130" s="456"/>
      <c r="M130" s="215"/>
      <c r="N130" s="215"/>
      <c r="O130" s="215"/>
      <c r="P130" s="215"/>
      <c r="Q130" s="215"/>
      <c r="R130" s="461">
        <f t="shared" si="8"/>
        <v>1153.075471</v>
      </c>
    </row>
    <row r="131">
      <c r="A131" s="463" t="s">
        <v>275</v>
      </c>
      <c r="B131" s="464">
        <v>1811130.0</v>
      </c>
      <c r="C131" s="465">
        <v>17.5142217630854</v>
      </c>
      <c r="D131" s="472">
        <v>3784.087499999999</v>
      </c>
      <c r="E131" s="473">
        <v>420.0</v>
      </c>
      <c r="F131" s="468">
        <f t="shared" si="2"/>
        <v>585.1422176</v>
      </c>
      <c r="G131" s="468">
        <f t="shared" si="3"/>
        <v>0.1625395049</v>
      </c>
      <c r="H131" s="468">
        <f t="shared" si="4"/>
        <v>216.0579871</v>
      </c>
      <c r="I131" s="469">
        <f t="shared" si="5"/>
        <v>35.11795825</v>
      </c>
      <c r="J131" s="469">
        <f t="shared" si="6"/>
        <v>3511.795825</v>
      </c>
      <c r="K131" s="470">
        <f t="shared" si="7"/>
        <v>756.2029549</v>
      </c>
      <c r="L131" s="456"/>
      <c r="M131" s="215"/>
      <c r="N131" s="215"/>
      <c r="O131" s="215"/>
      <c r="P131" s="215"/>
      <c r="Q131" s="215"/>
      <c r="R131" s="461">
        <f t="shared" si="8"/>
        <v>756.2029549</v>
      </c>
    </row>
    <row r="132">
      <c r="A132" s="463" t="s">
        <v>275</v>
      </c>
      <c r="B132" s="464">
        <v>1811131.0</v>
      </c>
      <c r="C132" s="465">
        <v>2.4119624706802187</v>
      </c>
      <c r="D132" s="484">
        <v>6366.758999999999</v>
      </c>
      <c r="E132" s="485">
        <v>300.0</v>
      </c>
      <c r="F132" s="468">
        <f t="shared" si="2"/>
        <v>314.1196247</v>
      </c>
      <c r="G132" s="468">
        <f t="shared" si="3"/>
        <v>0.08725545131</v>
      </c>
      <c r="H132" s="468">
        <f t="shared" si="4"/>
        <v>2639.659231</v>
      </c>
      <c r="I132" s="469">
        <f t="shared" si="5"/>
        <v>230.3246575</v>
      </c>
      <c r="J132" s="469">
        <f t="shared" si="6"/>
        <v>23032.46575</v>
      </c>
      <c r="K132" s="470">
        <f t="shared" si="7"/>
        <v>9238.807308</v>
      </c>
      <c r="L132" s="456"/>
      <c r="M132" s="215"/>
      <c r="N132" s="215"/>
      <c r="O132" s="215"/>
      <c r="P132" s="215"/>
      <c r="Q132" s="215"/>
      <c r="R132" s="461">
        <f t="shared" si="8"/>
        <v>9238.807308</v>
      </c>
    </row>
    <row r="133">
      <c r="A133" s="487" t="s">
        <v>275</v>
      </c>
      <c r="B133" s="488">
        <v>1811132.0</v>
      </c>
      <c r="C133" s="489">
        <v>4.0230092592592595</v>
      </c>
      <c r="D133" s="490">
        <v>2013.8859999999995</v>
      </c>
      <c r="E133" s="491">
        <v>420.0</v>
      </c>
      <c r="F133" s="492">
        <f t="shared" si="2"/>
        <v>450.2300926</v>
      </c>
      <c r="G133" s="492">
        <f t="shared" si="3"/>
        <v>0.1250639146</v>
      </c>
      <c r="H133" s="492">
        <f t="shared" si="4"/>
        <v>500.5919376</v>
      </c>
      <c r="I133" s="493">
        <f t="shared" si="5"/>
        <v>62.60598734</v>
      </c>
      <c r="J133" s="493">
        <f t="shared" si="6"/>
        <v>6260.598734</v>
      </c>
      <c r="K133" s="494">
        <f t="shared" si="7"/>
        <v>1752.071782</v>
      </c>
      <c r="L133" s="456"/>
      <c r="M133" s="215"/>
      <c r="N133" s="215"/>
      <c r="O133" s="215"/>
      <c r="P133" s="215"/>
      <c r="Q133" s="215"/>
      <c r="R133" s="461">
        <f t="shared" si="8"/>
        <v>1752.071782</v>
      </c>
    </row>
    <row r="134">
      <c r="A134" s="503" t="s">
        <v>310</v>
      </c>
      <c r="B134" s="449">
        <v>1811133.0</v>
      </c>
      <c r="C134" s="450">
        <v>2.760172699313934</v>
      </c>
      <c r="D134" s="451">
        <v>2850.9560999999994</v>
      </c>
      <c r="E134" s="452">
        <v>420.0</v>
      </c>
      <c r="F134" s="453">
        <f t="shared" si="2"/>
        <v>437.601727</v>
      </c>
      <c r="G134" s="453">
        <f t="shared" si="3"/>
        <v>0.1215560353</v>
      </c>
      <c r="H134" s="453">
        <f t="shared" si="4"/>
        <v>1032.890478</v>
      </c>
      <c r="I134" s="454">
        <f t="shared" si="5"/>
        <v>125.5540714</v>
      </c>
      <c r="J134" s="454">
        <f t="shared" si="6"/>
        <v>12555.40714</v>
      </c>
      <c r="K134" s="455">
        <f t="shared" si="7"/>
        <v>3615.116675</v>
      </c>
      <c r="L134" s="456"/>
      <c r="M134" s="215"/>
      <c r="N134" s="215"/>
      <c r="O134" s="215"/>
      <c r="P134" s="215"/>
      <c r="Q134" s="215"/>
      <c r="R134" s="461">
        <f t="shared" si="8"/>
        <v>3615.116675</v>
      </c>
    </row>
    <row r="135">
      <c r="A135" s="504" t="s">
        <v>310</v>
      </c>
      <c r="B135" s="464">
        <v>1811134.0</v>
      </c>
      <c r="C135" s="465">
        <v>39.688286713286715</v>
      </c>
      <c r="D135" s="466">
        <v>171.5792</v>
      </c>
      <c r="E135" s="467">
        <v>720.0</v>
      </c>
      <c r="F135" s="468">
        <f t="shared" si="2"/>
        <v>1106.882867</v>
      </c>
      <c r="G135" s="468">
        <f t="shared" si="3"/>
        <v>0.3074674631</v>
      </c>
      <c r="H135" s="468">
        <f t="shared" si="4"/>
        <v>4.323169736</v>
      </c>
      <c r="I135" s="469">
        <f t="shared" si="5"/>
        <v>1.329234031</v>
      </c>
      <c r="J135" s="469">
        <f t="shared" si="6"/>
        <v>132.9234031</v>
      </c>
      <c r="K135" s="470">
        <f t="shared" si="7"/>
        <v>15.13109408</v>
      </c>
      <c r="L135" s="456"/>
      <c r="M135" s="215"/>
      <c r="N135" s="215"/>
      <c r="O135" s="215"/>
      <c r="P135" s="215"/>
      <c r="Q135" s="215"/>
      <c r="R135" s="461">
        <f t="shared" si="8"/>
        <v>15.13109408</v>
      </c>
    </row>
    <row r="136">
      <c r="A136" s="504" t="s">
        <v>310</v>
      </c>
      <c r="B136" s="464">
        <v>1811135.0</v>
      </c>
      <c r="C136" s="465">
        <v>39.55</v>
      </c>
      <c r="D136" s="472">
        <v>2860.8209999999995</v>
      </c>
      <c r="E136" s="473">
        <v>420.0</v>
      </c>
      <c r="F136" s="468">
        <f t="shared" si="2"/>
        <v>805.5</v>
      </c>
      <c r="G136" s="468">
        <f t="shared" si="3"/>
        <v>0.22375</v>
      </c>
      <c r="H136" s="468">
        <f t="shared" si="4"/>
        <v>72.33428571</v>
      </c>
      <c r="I136" s="469">
        <f t="shared" si="5"/>
        <v>16.18479643</v>
      </c>
      <c r="J136" s="469">
        <f t="shared" si="6"/>
        <v>1618.479643</v>
      </c>
      <c r="K136" s="470">
        <f t="shared" si="7"/>
        <v>253.17</v>
      </c>
      <c r="L136" s="456"/>
      <c r="M136" s="215"/>
      <c r="N136" s="215"/>
      <c r="O136" s="215"/>
      <c r="P136" s="215"/>
      <c r="Q136" s="215"/>
      <c r="R136" s="461">
        <f t="shared" si="8"/>
        <v>253.17</v>
      </c>
    </row>
    <row r="137">
      <c r="A137" s="504" t="s">
        <v>310</v>
      </c>
      <c r="B137" s="464">
        <v>1811136.0</v>
      </c>
      <c r="C137" s="465">
        <v>32.95833333333333</v>
      </c>
      <c r="D137" s="484">
        <v>6531.4</v>
      </c>
      <c r="E137" s="485">
        <v>300.0</v>
      </c>
      <c r="F137" s="468">
        <f t="shared" si="2"/>
        <v>619.5833333</v>
      </c>
      <c r="G137" s="468">
        <f t="shared" si="3"/>
        <v>0.1721064815</v>
      </c>
      <c r="H137" s="468">
        <f t="shared" si="4"/>
        <v>198.1714286</v>
      </c>
      <c r="I137" s="469">
        <f t="shared" si="5"/>
        <v>34.1065873</v>
      </c>
      <c r="J137" s="469">
        <f t="shared" si="6"/>
        <v>3410.65873</v>
      </c>
      <c r="K137" s="470">
        <f t="shared" si="7"/>
        <v>693.6</v>
      </c>
      <c r="L137" s="456"/>
      <c r="M137" s="215"/>
      <c r="N137" s="215"/>
      <c r="O137" s="215"/>
      <c r="P137" s="215"/>
      <c r="Q137" s="215"/>
      <c r="R137" s="461">
        <f t="shared" si="8"/>
        <v>693.6</v>
      </c>
    </row>
    <row r="138">
      <c r="A138" s="504" t="s">
        <v>310</v>
      </c>
      <c r="B138" s="464">
        <v>1811137.0</v>
      </c>
      <c r="C138" s="465">
        <v>5.598636363636363</v>
      </c>
      <c r="D138" s="466">
        <v>474.0575999999999</v>
      </c>
      <c r="E138" s="467">
        <v>720.0</v>
      </c>
      <c r="F138" s="468">
        <f t="shared" si="2"/>
        <v>765.9863636</v>
      </c>
      <c r="G138" s="468">
        <f t="shared" si="3"/>
        <v>0.2127739899</v>
      </c>
      <c r="H138" s="468">
        <f t="shared" si="4"/>
        <v>84.67376147</v>
      </c>
      <c r="I138" s="469">
        <f t="shared" si="5"/>
        <v>18.01637407</v>
      </c>
      <c r="J138" s="469">
        <f t="shared" si="6"/>
        <v>1801.637407</v>
      </c>
      <c r="K138" s="470">
        <f t="shared" si="7"/>
        <v>296.3581651</v>
      </c>
      <c r="L138" s="456"/>
      <c r="M138" s="215"/>
      <c r="N138" s="215"/>
      <c r="O138" s="215"/>
      <c r="P138" s="215"/>
      <c r="Q138" s="215"/>
      <c r="R138" s="461">
        <f t="shared" si="8"/>
        <v>296.3581651</v>
      </c>
    </row>
    <row r="139">
      <c r="A139" s="504" t="s">
        <v>310</v>
      </c>
      <c r="B139" s="464">
        <v>1811138.0</v>
      </c>
      <c r="C139" s="465">
        <v>36.25416666666667</v>
      </c>
      <c r="D139" s="484">
        <v>11486.800000000001</v>
      </c>
      <c r="E139" s="485">
        <v>300.0</v>
      </c>
      <c r="F139" s="468">
        <f t="shared" si="2"/>
        <v>652.5416667</v>
      </c>
      <c r="G139" s="468">
        <f t="shared" si="3"/>
        <v>0.1812615741</v>
      </c>
      <c r="H139" s="468">
        <f t="shared" si="4"/>
        <v>316.8408229</v>
      </c>
      <c r="I139" s="469">
        <f t="shared" si="5"/>
        <v>57.43106629</v>
      </c>
      <c r="J139" s="469">
        <f t="shared" si="6"/>
        <v>5743.106629</v>
      </c>
      <c r="K139" s="470">
        <f t="shared" si="7"/>
        <v>1108.94288</v>
      </c>
      <c r="L139" s="456"/>
      <c r="M139" s="215"/>
      <c r="N139" s="215"/>
      <c r="O139" s="215"/>
      <c r="P139" s="215"/>
      <c r="Q139" s="215"/>
      <c r="R139" s="461">
        <f t="shared" si="8"/>
        <v>1108.94288</v>
      </c>
    </row>
    <row r="140">
      <c r="A140" s="505" t="s">
        <v>310</v>
      </c>
      <c r="B140" s="464">
        <v>1811139.0</v>
      </c>
      <c r="C140" s="465">
        <v>59.324999999999996</v>
      </c>
      <c r="D140" s="466">
        <v>95.66579999999999</v>
      </c>
      <c r="E140" s="467">
        <v>720.0</v>
      </c>
      <c r="F140" s="468">
        <f t="shared" si="2"/>
        <v>1303.25</v>
      </c>
      <c r="G140" s="468">
        <f t="shared" si="3"/>
        <v>0.3620138889</v>
      </c>
      <c r="H140" s="468">
        <f t="shared" si="4"/>
        <v>1.612571429</v>
      </c>
      <c r="I140" s="469">
        <f t="shared" si="5"/>
        <v>0.583773254</v>
      </c>
      <c r="J140" s="469">
        <f t="shared" si="6"/>
        <v>58.3773254</v>
      </c>
      <c r="K140" s="470">
        <f t="shared" si="7"/>
        <v>5.644</v>
      </c>
      <c r="L140" s="456"/>
      <c r="M140" s="215"/>
      <c r="N140" s="215"/>
      <c r="O140" s="215"/>
      <c r="P140" s="215"/>
      <c r="Q140" s="215"/>
      <c r="R140" s="461">
        <f t="shared" si="8"/>
        <v>5.644</v>
      </c>
    </row>
    <row r="141">
      <c r="A141" s="506" t="s">
        <v>310</v>
      </c>
      <c r="B141" s="488">
        <v>1811140.0</v>
      </c>
      <c r="C141" s="489">
        <v>42.37499999999999</v>
      </c>
      <c r="D141" s="499">
        <v>615.2849999999999</v>
      </c>
      <c r="E141" s="500">
        <v>720.0</v>
      </c>
      <c r="F141" s="492">
        <f t="shared" si="2"/>
        <v>1133.75</v>
      </c>
      <c r="G141" s="492">
        <f t="shared" si="3"/>
        <v>0.3149305556</v>
      </c>
      <c r="H141" s="492">
        <f t="shared" si="4"/>
        <v>14.52</v>
      </c>
      <c r="I141" s="493">
        <f t="shared" si="5"/>
        <v>4.572791667</v>
      </c>
      <c r="J141" s="493">
        <f t="shared" si="6"/>
        <v>457.2791667</v>
      </c>
      <c r="K141" s="494">
        <f t="shared" si="7"/>
        <v>50.82</v>
      </c>
      <c r="L141" s="456"/>
      <c r="M141" s="215"/>
      <c r="N141" s="215"/>
      <c r="O141" s="215"/>
      <c r="P141" s="215"/>
      <c r="Q141" s="215"/>
      <c r="R141" s="461">
        <f t="shared" si="8"/>
        <v>50.82</v>
      </c>
    </row>
    <row r="142">
      <c r="F142" s="507">
        <f>SUM(F2:F141)/60</f>
        <v>2094.129805</v>
      </c>
      <c r="G142" s="507">
        <f t="shared" si="3"/>
        <v>0.5817027237</v>
      </c>
      <c r="H142" s="507">
        <f>SUM(H2:H141)</f>
        <v>28286.3404</v>
      </c>
      <c r="I142" s="134">
        <f>F142*60*60/100</f>
        <v>75388.67299</v>
      </c>
      <c r="J142" s="508">
        <f t="shared" ref="J142:K142" si="20">SUM(J2:J141)</f>
        <v>408098.2215</v>
      </c>
      <c r="K142" s="508">
        <f t="shared" si="20"/>
        <v>99002.19139</v>
      </c>
      <c r="L142" s="509"/>
      <c r="R142" s="510">
        <f>SUM(R2:R141)</f>
        <v>99002.19139</v>
      </c>
    </row>
    <row r="143">
      <c r="F143" s="507"/>
      <c r="G143" s="507"/>
      <c r="H143" s="507"/>
    </row>
    <row r="144">
      <c r="F144" s="507"/>
      <c r="G144" s="507"/>
      <c r="H144" s="507"/>
      <c r="J144" s="303"/>
      <c r="K144" s="303"/>
    </row>
    <row r="145">
      <c r="F145" s="507"/>
      <c r="G145" s="507"/>
      <c r="H145" s="507"/>
    </row>
    <row r="146">
      <c r="F146" s="507"/>
      <c r="G146" s="507"/>
      <c r="H146" s="507"/>
    </row>
    <row r="147">
      <c r="F147" s="507"/>
      <c r="G147" s="507"/>
      <c r="H147" s="507"/>
    </row>
    <row r="148">
      <c r="F148" s="507"/>
      <c r="G148" s="507"/>
      <c r="H148" s="507"/>
    </row>
    <row r="149">
      <c r="F149" s="507"/>
      <c r="G149" s="507"/>
      <c r="H149" s="507"/>
    </row>
    <row r="150">
      <c r="F150" s="507"/>
      <c r="G150" s="507"/>
      <c r="H150" s="507"/>
    </row>
    <row r="151">
      <c r="F151" s="507"/>
      <c r="G151" s="507"/>
      <c r="H151" s="507"/>
    </row>
    <row r="152">
      <c r="F152" s="507"/>
      <c r="G152" s="507"/>
      <c r="H152" s="507"/>
    </row>
    <row r="153">
      <c r="F153" s="507"/>
      <c r="G153" s="507"/>
      <c r="H153" s="507"/>
    </row>
    <row r="154">
      <c r="F154" s="507"/>
      <c r="G154" s="507"/>
      <c r="H154" s="507"/>
    </row>
    <row r="155">
      <c r="F155" s="507"/>
      <c r="G155" s="507"/>
      <c r="H155" s="507"/>
    </row>
    <row r="156">
      <c r="F156" s="507"/>
      <c r="G156" s="507"/>
      <c r="H156" s="507"/>
    </row>
    <row r="157">
      <c r="F157" s="507"/>
      <c r="G157" s="507"/>
      <c r="H157" s="507"/>
    </row>
    <row r="158">
      <c r="F158" s="507"/>
      <c r="G158" s="507"/>
      <c r="H158" s="507"/>
    </row>
    <row r="159">
      <c r="F159" s="507"/>
      <c r="G159" s="507"/>
      <c r="H159" s="507"/>
    </row>
    <row r="160">
      <c r="F160" s="507"/>
      <c r="G160" s="507"/>
      <c r="H160" s="507"/>
    </row>
    <row r="161">
      <c r="F161" s="507"/>
      <c r="G161" s="507"/>
      <c r="H161" s="507"/>
    </row>
    <row r="162">
      <c r="F162" s="507"/>
      <c r="G162" s="507"/>
      <c r="H162" s="507"/>
    </row>
    <row r="163">
      <c r="F163" s="507"/>
      <c r="G163" s="507"/>
      <c r="H163" s="507"/>
    </row>
    <row r="164">
      <c r="F164" s="507"/>
      <c r="G164" s="507"/>
      <c r="H164" s="507"/>
    </row>
    <row r="165">
      <c r="F165" s="507"/>
      <c r="G165" s="507"/>
      <c r="H165" s="507"/>
    </row>
    <row r="166">
      <c r="F166" s="507"/>
      <c r="G166" s="507"/>
      <c r="H166" s="507"/>
    </row>
    <row r="167">
      <c r="F167" s="507"/>
      <c r="G167" s="507"/>
      <c r="H167" s="507"/>
    </row>
    <row r="168">
      <c r="F168" s="507"/>
      <c r="G168" s="507"/>
      <c r="H168" s="507"/>
    </row>
    <row r="169">
      <c r="F169" s="507"/>
      <c r="G169" s="507"/>
      <c r="H169" s="507"/>
    </row>
    <row r="170">
      <c r="F170" s="507"/>
      <c r="G170" s="507"/>
      <c r="H170" s="507"/>
    </row>
    <row r="171">
      <c r="F171" s="507"/>
      <c r="G171" s="507"/>
      <c r="H171" s="507"/>
    </row>
    <row r="172">
      <c r="F172" s="507"/>
      <c r="G172" s="507"/>
      <c r="H172" s="507"/>
    </row>
    <row r="173">
      <c r="F173" s="507"/>
      <c r="G173" s="507"/>
      <c r="H173" s="507"/>
    </row>
    <row r="174">
      <c r="F174" s="507"/>
      <c r="G174" s="507"/>
      <c r="H174" s="507"/>
    </row>
    <row r="175">
      <c r="F175" s="507"/>
      <c r="G175" s="507"/>
      <c r="H175" s="507"/>
    </row>
    <row r="176">
      <c r="F176" s="507"/>
      <c r="G176" s="507"/>
      <c r="H176" s="507"/>
    </row>
    <row r="177">
      <c r="F177" s="507"/>
      <c r="G177" s="507"/>
      <c r="H177" s="507"/>
    </row>
    <row r="178">
      <c r="F178" s="507"/>
      <c r="G178" s="507"/>
      <c r="H178" s="507"/>
    </row>
    <row r="179">
      <c r="F179" s="507"/>
      <c r="G179" s="507"/>
      <c r="H179" s="507"/>
    </row>
    <row r="180">
      <c r="F180" s="507"/>
      <c r="G180" s="507"/>
      <c r="H180" s="507"/>
    </row>
    <row r="181">
      <c r="F181" s="507"/>
      <c r="G181" s="507"/>
      <c r="H181" s="507"/>
    </row>
    <row r="182">
      <c r="F182" s="507"/>
      <c r="G182" s="507"/>
      <c r="H182" s="507"/>
    </row>
    <row r="183">
      <c r="F183" s="507"/>
      <c r="G183" s="507"/>
      <c r="H183" s="507"/>
    </row>
    <row r="184">
      <c r="F184" s="507"/>
      <c r="G184" s="507"/>
      <c r="H184" s="507"/>
    </row>
    <row r="185">
      <c r="F185" s="507"/>
      <c r="G185" s="507"/>
      <c r="H185" s="507"/>
    </row>
    <row r="186">
      <c r="F186" s="507"/>
      <c r="G186" s="507"/>
      <c r="H186" s="507"/>
    </row>
    <row r="187">
      <c r="F187" s="507"/>
      <c r="G187" s="507"/>
      <c r="H187" s="507"/>
    </row>
    <row r="188">
      <c r="F188" s="507"/>
      <c r="G188" s="507"/>
      <c r="H188" s="507"/>
    </row>
    <row r="189">
      <c r="F189" s="507"/>
      <c r="G189" s="507"/>
      <c r="H189" s="507"/>
    </row>
    <row r="190">
      <c r="F190" s="507"/>
      <c r="G190" s="507"/>
      <c r="H190" s="507"/>
    </row>
    <row r="191">
      <c r="F191" s="507"/>
      <c r="G191" s="507"/>
      <c r="H191" s="507"/>
    </row>
    <row r="192">
      <c r="F192" s="507"/>
      <c r="G192" s="507"/>
      <c r="H192" s="507"/>
    </row>
    <row r="193">
      <c r="F193" s="507"/>
      <c r="G193" s="507"/>
      <c r="H193" s="507"/>
    </row>
    <row r="194">
      <c r="F194" s="507"/>
      <c r="G194" s="507"/>
      <c r="H194" s="507"/>
    </row>
    <row r="195">
      <c r="F195" s="507"/>
      <c r="G195" s="507"/>
      <c r="H195" s="507"/>
    </row>
    <row r="196">
      <c r="F196" s="507"/>
      <c r="G196" s="507"/>
      <c r="H196" s="507"/>
    </row>
    <row r="197">
      <c r="F197" s="507"/>
      <c r="G197" s="507"/>
      <c r="H197" s="507"/>
    </row>
    <row r="198">
      <c r="F198" s="507"/>
      <c r="G198" s="507"/>
      <c r="H198" s="507"/>
    </row>
    <row r="199">
      <c r="F199" s="507"/>
      <c r="G199" s="507"/>
      <c r="H199" s="507"/>
    </row>
    <row r="200">
      <c r="F200" s="507"/>
      <c r="G200" s="507"/>
      <c r="H200" s="507"/>
    </row>
    <row r="201">
      <c r="F201" s="507"/>
      <c r="G201" s="507"/>
      <c r="H201" s="507"/>
    </row>
    <row r="202">
      <c r="F202" s="507"/>
      <c r="G202" s="507"/>
      <c r="H202" s="507"/>
    </row>
    <row r="203">
      <c r="F203" s="507"/>
      <c r="G203" s="507"/>
      <c r="H203" s="507"/>
    </row>
    <row r="204">
      <c r="F204" s="507"/>
      <c r="G204" s="507"/>
      <c r="H204" s="507"/>
    </row>
    <row r="205">
      <c r="F205" s="507"/>
      <c r="G205" s="507"/>
      <c r="H205" s="507"/>
    </row>
    <row r="206">
      <c r="F206" s="507"/>
      <c r="G206" s="507"/>
      <c r="H206" s="507"/>
    </row>
    <row r="207">
      <c r="F207" s="507"/>
      <c r="G207" s="507"/>
      <c r="H207" s="507"/>
    </row>
    <row r="208">
      <c r="F208" s="507"/>
      <c r="G208" s="507"/>
      <c r="H208" s="507"/>
    </row>
    <row r="209">
      <c r="F209" s="507"/>
      <c r="G209" s="507"/>
      <c r="H209" s="507"/>
    </row>
    <row r="210">
      <c r="F210" s="507"/>
      <c r="G210" s="507"/>
      <c r="H210" s="507"/>
    </row>
    <row r="211">
      <c r="F211" s="507"/>
      <c r="G211" s="507"/>
      <c r="H211" s="507"/>
    </row>
    <row r="212">
      <c r="F212" s="507"/>
      <c r="G212" s="507"/>
      <c r="H212" s="507"/>
    </row>
    <row r="213">
      <c r="F213" s="507"/>
      <c r="G213" s="507"/>
      <c r="H213" s="507"/>
    </row>
    <row r="214">
      <c r="F214" s="507"/>
      <c r="G214" s="507"/>
      <c r="H214" s="507"/>
    </row>
    <row r="215">
      <c r="F215" s="507"/>
      <c r="G215" s="507"/>
      <c r="H215" s="507"/>
    </row>
    <row r="216">
      <c r="F216" s="507"/>
      <c r="G216" s="507"/>
      <c r="H216" s="507"/>
    </row>
    <row r="217">
      <c r="F217" s="507"/>
      <c r="G217" s="507"/>
      <c r="H217" s="507"/>
    </row>
    <row r="218">
      <c r="F218" s="507"/>
      <c r="G218" s="507"/>
      <c r="H218" s="507"/>
    </row>
    <row r="219">
      <c r="F219" s="507"/>
      <c r="G219" s="507"/>
      <c r="H219" s="507"/>
    </row>
    <row r="220">
      <c r="F220" s="507"/>
      <c r="G220" s="507"/>
      <c r="H220" s="507"/>
    </row>
    <row r="221">
      <c r="F221" s="507"/>
      <c r="G221" s="507"/>
      <c r="H221" s="507"/>
    </row>
    <row r="222">
      <c r="F222" s="507"/>
      <c r="G222" s="507"/>
      <c r="H222" s="507"/>
    </row>
    <row r="223">
      <c r="F223" s="507"/>
      <c r="G223" s="507"/>
      <c r="H223" s="507"/>
    </row>
    <row r="224">
      <c r="F224" s="507"/>
      <c r="G224" s="507"/>
      <c r="H224" s="507"/>
    </row>
    <row r="225">
      <c r="F225" s="507"/>
      <c r="G225" s="507"/>
      <c r="H225" s="507"/>
    </row>
    <row r="226">
      <c r="F226" s="507"/>
      <c r="G226" s="507"/>
      <c r="H226" s="507"/>
    </row>
    <row r="227">
      <c r="F227" s="507"/>
      <c r="G227" s="507"/>
      <c r="H227" s="507"/>
    </row>
    <row r="228">
      <c r="F228" s="507"/>
      <c r="G228" s="507"/>
      <c r="H228" s="507"/>
    </row>
    <row r="229">
      <c r="F229" s="507"/>
      <c r="G229" s="507"/>
      <c r="H229" s="507"/>
    </row>
    <row r="230">
      <c r="F230" s="507"/>
      <c r="G230" s="507"/>
      <c r="H230" s="507"/>
    </row>
    <row r="231">
      <c r="F231" s="507"/>
      <c r="G231" s="507"/>
      <c r="H231" s="507"/>
    </row>
    <row r="232">
      <c r="F232" s="507"/>
      <c r="G232" s="507"/>
      <c r="H232" s="507"/>
    </row>
    <row r="233">
      <c r="F233" s="507"/>
      <c r="G233" s="507"/>
      <c r="H233" s="507"/>
    </row>
    <row r="234">
      <c r="F234" s="507"/>
      <c r="G234" s="507"/>
      <c r="H234" s="507"/>
    </row>
    <row r="235">
      <c r="F235" s="507"/>
      <c r="G235" s="507"/>
      <c r="H235" s="507"/>
    </row>
    <row r="236">
      <c r="F236" s="507"/>
      <c r="G236" s="507"/>
      <c r="H236" s="507"/>
    </row>
    <row r="237">
      <c r="F237" s="507"/>
      <c r="G237" s="507"/>
      <c r="H237" s="507"/>
    </row>
    <row r="238">
      <c r="F238" s="507"/>
      <c r="G238" s="507"/>
      <c r="H238" s="507"/>
    </row>
    <row r="239">
      <c r="F239" s="507"/>
      <c r="G239" s="507"/>
      <c r="H239" s="507"/>
    </row>
    <row r="240">
      <c r="F240" s="507"/>
      <c r="G240" s="507"/>
      <c r="H240" s="507"/>
    </row>
    <row r="241">
      <c r="F241" s="507"/>
      <c r="G241" s="507"/>
      <c r="H241" s="507"/>
    </row>
    <row r="242">
      <c r="F242" s="507"/>
      <c r="G242" s="507"/>
      <c r="H242" s="507"/>
    </row>
    <row r="243">
      <c r="F243" s="507"/>
      <c r="G243" s="507"/>
      <c r="H243" s="507"/>
    </row>
    <row r="244">
      <c r="F244" s="507"/>
      <c r="G244" s="507"/>
      <c r="H244" s="507"/>
    </row>
    <row r="245">
      <c r="F245" s="507"/>
      <c r="G245" s="507"/>
      <c r="H245" s="507"/>
    </row>
    <row r="246">
      <c r="F246" s="507"/>
      <c r="G246" s="507"/>
      <c r="H246" s="507"/>
    </row>
    <row r="247">
      <c r="F247" s="507"/>
      <c r="G247" s="507"/>
      <c r="H247" s="507"/>
    </row>
    <row r="248">
      <c r="F248" s="507"/>
      <c r="G248" s="507"/>
      <c r="H248" s="507"/>
    </row>
    <row r="249">
      <c r="F249" s="507"/>
      <c r="G249" s="507"/>
      <c r="H249" s="507"/>
    </row>
    <row r="250">
      <c r="F250" s="507"/>
      <c r="G250" s="507"/>
      <c r="H250" s="507"/>
    </row>
    <row r="251">
      <c r="F251" s="507"/>
      <c r="G251" s="507"/>
      <c r="H251" s="507"/>
    </row>
    <row r="252">
      <c r="F252" s="507"/>
      <c r="G252" s="507"/>
      <c r="H252" s="507"/>
    </row>
    <row r="253">
      <c r="F253" s="507"/>
      <c r="G253" s="507"/>
      <c r="H253" s="507"/>
    </row>
    <row r="254">
      <c r="F254" s="507"/>
      <c r="G254" s="507"/>
      <c r="H254" s="507"/>
    </row>
    <row r="255">
      <c r="F255" s="507"/>
      <c r="G255" s="507"/>
      <c r="H255" s="507"/>
    </row>
    <row r="256">
      <c r="F256" s="507"/>
      <c r="G256" s="507"/>
      <c r="H256" s="507"/>
    </row>
    <row r="257">
      <c r="F257" s="507"/>
      <c r="G257" s="507"/>
      <c r="H257" s="507"/>
    </row>
    <row r="258">
      <c r="F258" s="507"/>
      <c r="G258" s="507"/>
      <c r="H258" s="507"/>
    </row>
    <row r="259">
      <c r="F259" s="507"/>
      <c r="G259" s="507"/>
      <c r="H259" s="507"/>
    </row>
    <row r="260">
      <c r="F260" s="507"/>
      <c r="G260" s="507"/>
      <c r="H260" s="507"/>
    </row>
    <row r="261">
      <c r="F261" s="507"/>
      <c r="G261" s="507"/>
      <c r="H261" s="507"/>
    </row>
    <row r="262">
      <c r="F262" s="507"/>
      <c r="G262" s="507"/>
      <c r="H262" s="507"/>
    </row>
    <row r="263">
      <c r="F263" s="507"/>
      <c r="G263" s="507"/>
      <c r="H263" s="507"/>
    </row>
    <row r="264">
      <c r="F264" s="507"/>
      <c r="G264" s="507"/>
      <c r="H264" s="507"/>
    </row>
    <row r="265">
      <c r="F265" s="507"/>
      <c r="G265" s="507"/>
      <c r="H265" s="507"/>
    </row>
    <row r="266">
      <c r="F266" s="507"/>
      <c r="G266" s="507"/>
      <c r="H266" s="507"/>
    </row>
    <row r="267">
      <c r="F267" s="507"/>
      <c r="G267" s="507"/>
      <c r="H267" s="507"/>
    </row>
    <row r="268">
      <c r="F268" s="507"/>
      <c r="G268" s="507"/>
      <c r="H268" s="507"/>
    </row>
    <row r="269">
      <c r="F269" s="507"/>
      <c r="G269" s="507"/>
      <c r="H269" s="507"/>
    </row>
    <row r="270">
      <c r="F270" s="507"/>
      <c r="G270" s="507"/>
      <c r="H270" s="507"/>
    </row>
    <row r="271">
      <c r="F271" s="507"/>
      <c r="G271" s="507"/>
      <c r="H271" s="507"/>
    </row>
    <row r="272">
      <c r="F272" s="507"/>
      <c r="G272" s="507"/>
      <c r="H272" s="507"/>
    </row>
    <row r="273">
      <c r="F273" s="507"/>
      <c r="G273" s="507"/>
      <c r="H273" s="507"/>
    </row>
    <row r="274">
      <c r="F274" s="507"/>
      <c r="G274" s="507"/>
      <c r="H274" s="507"/>
    </row>
    <row r="275">
      <c r="F275" s="507"/>
      <c r="G275" s="507"/>
      <c r="H275" s="507"/>
    </row>
    <row r="276">
      <c r="F276" s="507"/>
      <c r="G276" s="507"/>
      <c r="H276" s="507"/>
    </row>
    <row r="277">
      <c r="F277" s="507"/>
      <c r="G277" s="507"/>
      <c r="H277" s="507"/>
    </row>
    <row r="278">
      <c r="F278" s="507"/>
      <c r="G278" s="507"/>
      <c r="H278" s="507"/>
    </row>
    <row r="279">
      <c r="F279" s="507"/>
      <c r="G279" s="507"/>
      <c r="H279" s="507"/>
    </row>
    <row r="280">
      <c r="F280" s="507"/>
      <c r="G280" s="507"/>
      <c r="H280" s="507"/>
    </row>
    <row r="281">
      <c r="F281" s="507"/>
      <c r="G281" s="507"/>
      <c r="H281" s="507"/>
    </row>
    <row r="282">
      <c r="F282" s="507"/>
      <c r="G282" s="507"/>
      <c r="H282" s="507"/>
    </row>
    <row r="283">
      <c r="F283" s="507"/>
      <c r="G283" s="507"/>
      <c r="H283" s="507"/>
    </row>
    <row r="284">
      <c r="F284" s="507"/>
      <c r="G284" s="507"/>
      <c r="H284" s="507"/>
    </row>
    <row r="285">
      <c r="F285" s="507"/>
      <c r="G285" s="507"/>
      <c r="H285" s="507"/>
    </row>
    <row r="286">
      <c r="F286" s="507"/>
      <c r="G286" s="507"/>
      <c r="H286" s="507"/>
    </row>
    <row r="287">
      <c r="F287" s="507"/>
      <c r="G287" s="507"/>
      <c r="H287" s="507"/>
    </row>
    <row r="288">
      <c r="F288" s="507"/>
      <c r="G288" s="507"/>
      <c r="H288" s="507"/>
    </row>
    <row r="289">
      <c r="F289" s="507"/>
      <c r="G289" s="507"/>
      <c r="H289" s="507"/>
    </row>
    <row r="290">
      <c r="F290" s="507"/>
      <c r="G290" s="507"/>
      <c r="H290" s="507"/>
    </row>
    <row r="291">
      <c r="F291" s="507"/>
      <c r="G291" s="507"/>
      <c r="H291" s="507"/>
    </row>
    <row r="292">
      <c r="F292" s="507"/>
      <c r="G292" s="507"/>
      <c r="H292" s="507"/>
    </row>
    <row r="293">
      <c r="F293" s="507"/>
      <c r="G293" s="507"/>
      <c r="H293" s="507"/>
    </row>
    <row r="294">
      <c r="F294" s="507"/>
      <c r="G294" s="507"/>
      <c r="H294" s="507"/>
    </row>
    <row r="295">
      <c r="F295" s="507"/>
      <c r="G295" s="507"/>
      <c r="H295" s="507"/>
    </row>
    <row r="296">
      <c r="F296" s="507"/>
      <c r="G296" s="507"/>
      <c r="H296" s="507"/>
    </row>
    <row r="297">
      <c r="F297" s="507"/>
      <c r="G297" s="507"/>
      <c r="H297" s="507"/>
    </row>
    <row r="298">
      <c r="F298" s="507"/>
      <c r="G298" s="507"/>
      <c r="H298" s="507"/>
    </row>
    <row r="299">
      <c r="F299" s="507"/>
      <c r="G299" s="507"/>
      <c r="H299" s="507"/>
    </row>
    <row r="300">
      <c r="F300" s="507"/>
      <c r="G300" s="507"/>
      <c r="H300" s="507"/>
    </row>
    <row r="301">
      <c r="F301" s="507"/>
      <c r="G301" s="507"/>
      <c r="H301" s="507"/>
    </row>
    <row r="302">
      <c r="F302" s="507"/>
      <c r="G302" s="507"/>
      <c r="H302" s="507"/>
    </row>
    <row r="303">
      <c r="F303" s="507"/>
      <c r="G303" s="507"/>
      <c r="H303" s="507"/>
    </row>
    <row r="304">
      <c r="F304" s="507"/>
      <c r="G304" s="507"/>
      <c r="H304" s="507"/>
    </row>
    <row r="305">
      <c r="F305" s="507"/>
      <c r="G305" s="507"/>
      <c r="H305" s="507"/>
    </row>
    <row r="306">
      <c r="F306" s="507"/>
      <c r="G306" s="507"/>
      <c r="H306" s="507"/>
    </row>
    <row r="307">
      <c r="F307" s="507"/>
      <c r="G307" s="507"/>
      <c r="H307" s="507"/>
    </row>
    <row r="308">
      <c r="F308" s="507"/>
      <c r="G308" s="507"/>
      <c r="H308" s="507"/>
    </row>
    <row r="309">
      <c r="F309" s="507"/>
      <c r="G309" s="507"/>
      <c r="H309" s="507"/>
    </row>
    <row r="310">
      <c r="F310" s="507"/>
      <c r="G310" s="507"/>
      <c r="H310" s="507"/>
    </row>
    <row r="311">
      <c r="F311" s="507"/>
      <c r="G311" s="507"/>
      <c r="H311" s="507"/>
    </row>
    <row r="312">
      <c r="F312" s="507"/>
      <c r="G312" s="507"/>
      <c r="H312" s="507"/>
    </row>
    <row r="313">
      <c r="F313" s="507"/>
      <c r="G313" s="507"/>
      <c r="H313" s="507"/>
    </row>
    <row r="314">
      <c r="F314" s="507"/>
      <c r="G314" s="507"/>
      <c r="H314" s="507"/>
    </row>
    <row r="315">
      <c r="F315" s="507"/>
      <c r="G315" s="507"/>
      <c r="H315" s="507"/>
    </row>
    <row r="316">
      <c r="F316" s="507"/>
      <c r="G316" s="507"/>
      <c r="H316" s="507"/>
    </row>
    <row r="317">
      <c r="F317" s="507"/>
      <c r="G317" s="507"/>
      <c r="H317" s="507"/>
    </row>
    <row r="318">
      <c r="F318" s="507"/>
      <c r="G318" s="507"/>
      <c r="H318" s="507"/>
    </row>
    <row r="319">
      <c r="F319" s="507"/>
      <c r="G319" s="507"/>
      <c r="H319" s="507"/>
    </row>
    <row r="320">
      <c r="F320" s="507"/>
      <c r="G320" s="507"/>
      <c r="H320" s="507"/>
    </row>
    <row r="321">
      <c r="F321" s="507"/>
      <c r="G321" s="507"/>
      <c r="H321" s="507"/>
    </row>
    <row r="322">
      <c r="F322" s="507"/>
      <c r="G322" s="507"/>
      <c r="H322" s="507"/>
    </row>
    <row r="323">
      <c r="F323" s="507"/>
      <c r="G323" s="507"/>
      <c r="H323" s="507"/>
    </row>
    <row r="324">
      <c r="F324" s="507"/>
      <c r="G324" s="507"/>
      <c r="H324" s="507"/>
    </row>
    <row r="325">
      <c r="F325" s="507"/>
      <c r="G325" s="507"/>
      <c r="H325" s="507"/>
    </row>
    <row r="326">
      <c r="F326" s="507"/>
      <c r="G326" s="507"/>
      <c r="H326" s="507"/>
    </row>
    <row r="327">
      <c r="F327" s="507"/>
      <c r="G327" s="507"/>
      <c r="H327" s="507"/>
    </row>
    <row r="328">
      <c r="F328" s="507"/>
      <c r="G328" s="507"/>
      <c r="H328" s="507"/>
    </row>
    <row r="329">
      <c r="F329" s="507"/>
      <c r="G329" s="507"/>
      <c r="H329" s="507"/>
    </row>
    <row r="330">
      <c r="F330" s="507"/>
      <c r="G330" s="507"/>
      <c r="H330" s="507"/>
    </row>
    <row r="331">
      <c r="F331" s="507"/>
      <c r="G331" s="507"/>
      <c r="H331" s="507"/>
    </row>
    <row r="332">
      <c r="F332" s="507"/>
      <c r="G332" s="507"/>
      <c r="H332" s="507"/>
    </row>
    <row r="333">
      <c r="F333" s="507"/>
      <c r="G333" s="507"/>
      <c r="H333" s="507"/>
    </row>
    <row r="334">
      <c r="F334" s="507"/>
      <c r="G334" s="507"/>
      <c r="H334" s="507"/>
    </row>
    <row r="335">
      <c r="F335" s="507"/>
      <c r="G335" s="507"/>
      <c r="H335" s="507"/>
    </row>
    <row r="336">
      <c r="F336" s="507"/>
      <c r="G336" s="507"/>
      <c r="H336" s="507"/>
    </row>
    <row r="337">
      <c r="F337" s="507"/>
      <c r="G337" s="507"/>
      <c r="H337" s="507"/>
    </row>
    <row r="338">
      <c r="F338" s="507"/>
      <c r="G338" s="507"/>
      <c r="H338" s="507"/>
    </row>
    <row r="339">
      <c r="F339" s="507"/>
      <c r="G339" s="507"/>
      <c r="H339" s="507"/>
    </row>
    <row r="340">
      <c r="F340" s="507"/>
      <c r="G340" s="507"/>
      <c r="H340" s="507"/>
    </row>
    <row r="341">
      <c r="F341" s="507"/>
      <c r="G341" s="507"/>
      <c r="H341" s="507"/>
    </row>
    <row r="342">
      <c r="F342" s="507"/>
      <c r="G342" s="507"/>
      <c r="H342" s="507"/>
    </row>
    <row r="343">
      <c r="F343" s="507"/>
      <c r="G343" s="507"/>
      <c r="H343" s="507"/>
    </row>
    <row r="344">
      <c r="F344" s="507"/>
      <c r="G344" s="507"/>
      <c r="H344" s="507"/>
    </row>
    <row r="345">
      <c r="F345" s="507"/>
      <c r="G345" s="507"/>
      <c r="H345" s="507"/>
    </row>
    <row r="346">
      <c r="F346" s="507"/>
      <c r="G346" s="507"/>
      <c r="H346" s="507"/>
    </row>
    <row r="347">
      <c r="F347" s="507"/>
      <c r="G347" s="507"/>
      <c r="H347" s="507"/>
    </row>
    <row r="348">
      <c r="F348" s="507"/>
      <c r="G348" s="507"/>
      <c r="H348" s="507"/>
    </row>
    <row r="349">
      <c r="F349" s="507"/>
      <c r="G349" s="507"/>
      <c r="H349" s="507"/>
    </row>
    <row r="350">
      <c r="F350" s="507"/>
      <c r="G350" s="507"/>
      <c r="H350" s="507"/>
    </row>
    <row r="351">
      <c r="F351" s="507"/>
      <c r="G351" s="507"/>
      <c r="H351" s="507"/>
    </row>
    <row r="352">
      <c r="F352" s="507"/>
      <c r="G352" s="507"/>
      <c r="H352" s="507"/>
    </row>
    <row r="353">
      <c r="F353" s="507"/>
      <c r="G353" s="507"/>
      <c r="H353" s="507"/>
    </row>
    <row r="354">
      <c r="F354" s="507"/>
      <c r="G354" s="507"/>
      <c r="H354" s="507"/>
    </row>
    <row r="355">
      <c r="F355" s="507"/>
      <c r="G355" s="507"/>
      <c r="H355" s="507"/>
    </row>
    <row r="356">
      <c r="F356" s="507"/>
      <c r="G356" s="507"/>
      <c r="H356" s="507"/>
    </row>
    <row r="357">
      <c r="F357" s="507"/>
      <c r="G357" s="507"/>
      <c r="H357" s="507"/>
    </row>
    <row r="358">
      <c r="F358" s="507"/>
      <c r="G358" s="507"/>
      <c r="H358" s="507"/>
    </row>
    <row r="359">
      <c r="F359" s="507"/>
      <c r="G359" s="507"/>
      <c r="H359" s="507"/>
    </row>
    <row r="360">
      <c r="F360" s="507"/>
      <c r="G360" s="507"/>
      <c r="H360" s="507"/>
    </row>
    <row r="361">
      <c r="F361" s="507"/>
      <c r="G361" s="507"/>
      <c r="H361" s="507"/>
    </row>
    <row r="362">
      <c r="F362" s="507"/>
      <c r="G362" s="507"/>
      <c r="H362" s="507"/>
    </row>
    <row r="363">
      <c r="F363" s="507"/>
      <c r="G363" s="507"/>
      <c r="H363" s="507"/>
    </row>
    <row r="364">
      <c r="F364" s="507"/>
      <c r="G364" s="507"/>
      <c r="H364" s="507"/>
    </row>
    <row r="365">
      <c r="F365" s="507"/>
      <c r="G365" s="507"/>
      <c r="H365" s="507"/>
    </row>
    <row r="366">
      <c r="F366" s="507"/>
      <c r="G366" s="507"/>
      <c r="H366" s="507"/>
    </row>
    <row r="367">
      <c r="F367" s="507"/>
      <c r="G367" s="507"/>
      <c r="H367" s="507"/>
    </row>
    <row r="368">
      <c r="F368" s="507"/>
      <c r="G368" s="507"/>
      <c r="H368" s="507"/>
    </row>
    <row r="369">
      <c r="F369" s="507"/>
      <c r="G369" s="507"/>
      <c r="H369" s="507"/>
    </row>
    <row r="370">
      <c r="F370" s="507"/>
      <c r="G370" s="507"/>
      <c r="H370" s="507"/>
    </row>
    <row r="371">
      <c r="F371" s="507"/>
      <c r="G371" s="507"/>
      <c r="H371" s="507"/>
    </row>
    <row r="372">
      <c r="F372" s="507"/>
      <c r="G372" s="507"/>
      <c r="H372" s="507"/>
    </row>
    <row r="373">
      <c r="F373" s="507"/>
      <c r="G373" s="507"/>
      <c r="H373" s="507"/>
    </row>
    <row r="374">
      <c r="F374" s="507"/>
      <c r="G374" s="507"/>
      <c r="H374" s="507"/>
    </row>
    <row r="375">
      <c r="F375" s="507"/>
      <c r="G375" s="507"/>
      <c r="H375" s="507"/>
    </row>
    <row r="376">
      <c r="F376" s="507"/>
      <c r="G376" s="507"/>
      <c r="H376" s="507"/>
    </row>
    <row r="377">
      <c r="F377" s="507"/>
      <c r="G377" s="507"/>
      <c r="H377" s="507"/>
    </row>
    <row r="378">
      <c r="F378" s="507"/>
      <c r="G378" s="507"/>
      <c r="H378" s="507"/>
    </row>
    <row r="379">
      <c r="F379" s="507"/>
      <c r="G379" s="507"/>
      <c r="H379" s="507"/>
    </row>
    <row r="380">
      <c r="F380" s="507"/>
      <c r="G380" s="507"/>
      <c r="H380" s="507"/>
    </row>
    <row r="381">
      <c r="F381" s="507"/>
      <c r="G381" s="507"/>
      <c r="H381" s="507"/>
    </row>
    <row r="382">
      <c r="F382" s="507"/>
      <c r="G382" s="507"/>
      <c r="H382" s="507"/>
    </row>
    <row r="383">
      <c r="F383" s="507"/>
      <c r="G383" s="507"/>
      <c r="H383" s="507"/>
    </row>
    <row r="384">
      <c r="F384" s="507"/>
      <c r="G384" s="507"/>
      <c r="H384" s="507"/>
    </row>
    <row r="385">
      <c r="F385" s="507"/>
      <c r="G385" s="507"/>
      <c r="H385" s="507"/>
    </row>
    <row r="386">
      <c r="F386" s="507"/>
      <c r="G386" s="507"/>
      <c r="H386" s="507"/>
    </row>
    <row r="387">
      <c r="F387" s="507"/>
      <c r="G387" s="507"/>
      <c r="H387" s="507"/>
    </row>
    <row r="388">
      <c r="F388" s="507"/>
      <c r="G388" s="507"/>
      <c r="H388" s="507"/>
    </row>
    <row r="389">
      <c r="F389" s="507"/>
      <c r="G389" s="507"/>
      <c r="H389" s="507"/>
    </row>
    <row r="390">
      <c r="F390" s="507"/>
      <c r="G390" s="507"/>
      <c r="H390" s="507"/>
    </row>
    <row r="391">
      <c r="F391" s="507"/>
      <c r="G391" s="507"/>
      <c r="H391" s="507"/>
    </row>
    <row r="392">
      <c r="F392" s="507"/>
      <c r="G392" s="507"/>
      <c r="H392" s="507"/>
    </row>
    <row r="393">
      <c r="F393" s="507"/>
      <c r="G393" s="507"/>
      <c r="H393" s="507"/>
    </row>
    <row r="394">
      <c r="F394" s="507"/>
      <c r="G394" s="507"/>
      <c r="H394" s="507"/>
    </row>
    <row r="395">
      <c r="F395" s="507"/>
      <c r="G395" s="507"/>
      <c r="H395" s="507"/>
    </row>
    <row r="396">
      <c r="F396" s="507"/>
      <c r="G396" s="507"/>
      <c r="H396" s="507"/>
    </row>
    <row r="397">
      <c r="F397" s="507"/>
      <c r="G397" s="507"/>
      <c r="H397" s="507"/>
    </row>
    <row r="398">
      <c r="F398" s="507"/>
      <c r="G398" s="507"/>
      <c r="H398" s="507"/>
    </row>
    <row r="399">
      <c r="F399" s="507"/>
      <c r="G399" s="507"/>
      <c r="H399" s="507"/>
    </row>
    <row r="400">
      <c r="F400" s="507"/>
      <c r="G400" s="507"/>
      <c r="H400" s="507"/>
    </row>
    <row r="401">
      <c r="F401" s="507"/>
      <c r="G401" s="507"/>
      <c r="H401" s="507"/>
    </row>
    <row r="402">
      <c r="F402" s="507"/>
      <c r="G402" s="507"/>
      <c r="H402" s="507"/>
    </row>
    <row r="403">
      <c r="F403" s="507"/>
      <c r="G403" s="507"/>
      <c r="H403" s="507"/>
    </row>
    <row r="404">
      <c r="F404" s="507"/>
      <c r="G404" s="507"/>
      <c r="H404" s="507"/>
    </row>
    <row r="405">
      <c r="F405" s="507"/>
      <c r="G405" s="507"/>
      <c r="H405" s="507"/>
    </row>
    <row r="406">
      <c r="F406" s="507"/>
      <c r="G406" s="507"/>
      <c r="H406" s="507"/>
    </row>
    <row r="407">
      <c r="F407" s="507"/>
      <c r="G407" s="507"/>
      <c r="H407" s="507"/>
    </row>
    <row r="408">
      <c r="F408" s="507"/>
      <c r="G408" s="507"/>
      <c r="H408" s="507"/>
    </row>
    <row r="409">
      <c r="F409" s="507"/>
      <c r="G409" s="507"/>
      <c r="H409" s="507"/>
    </row>
    <row r="410">
      <c r="F410" s="507"/>
      <c r="G410" s="507"/>
      <c r="H410" s="507"/>
    </row>
    <row r="411">
      <c r="F411" s="507"/>
      <c r="G411" s="507"/>
      <c r="H411" s="507"/>
    </row>
    <row r="412">
      <c r="F412" s="507"/>
      <c r="G412" s="507"/>
      <c r="H412" s="507"/>
    </row>
    <row r="413">
      <c r="F413" s="507"/>
      <c r="G413" s="507"/>
      <c r="H413" s="507"/>
    </row>
    <row r="414">
      <c r="F414" s="507"/>
      <c r="G414" s="507"/>
      <c r="H414" s="507"/>
    </row>
    <row r="415">
      <c r="F415" s="507"/>
      <c r="G415" s="507"/>
      <c r="H415" s="507"/>
    </row>
    <row r="416">
      <c r="F416" s="507"/>
      <c r="G416" s="507"/>
      <c r="H416" s="507"/>
    </row>
    <row r="417">
      <c r="F417" s="507"/>
      <c r="G417" s="507"/>
      <c r="H417" s="507"/>
    </row>
    <row r="418">
      <c r="F418" s="507"/>
      <c r="G418" s="507"/>
      <c r="H418" s="507"/>
    </row>
    <row r="419">
      <c r="F419" s="507"/>
      <c r="G419" s="507"/>
      <c r="H419" s="507"/>
    </row>
    <row r="420">
      <c r="F420" s="507"/>
      <c r="G420" s="507"/>
      <c r="H420" s="507"/>
    </row>
    <row r="421">
      <c r="F421" s="507"/>
      <c r="G421" s="507"/>
      <c r="H421" s="507"/>
    </row>
    <row r="422">
      <c r="F422" s="507"/>
      <c r="G422" s="507"/>
      <c r="H422" s="507"/>
    </row>
    <row r="423">
      <c r="F423" s="507"/>
      <c r="G423" s="507"/>
      <c r="H423" s="507"/>
    </row>
    <row r="424">
      <c r="F424" s="507"/>
      <c r="G424" s="507"/>
      <c r="H424" s="507"/>
    </row>
    <row r="425">
      <c r="F425" s="507"/>
      <c r="G425" s="507"/>
      <c r="H425" s="507"/>
    </row>
    <row r="426">
      <c r="F426" s="507"/>
      <c r="G426" s="507"/>
      <c r="H426" s="507"/>
    </row>
    <row r="427">
      <c r="F427" s="507"/>
      <c r="G427" s="507"/>
      <c r="H427" s="507"/>
    </row>
    <row r="428">
      <c r="F428" s="507"/>
      <c r="G428" s="507"/>
      <c r="H428" s="507"/>
    </row>
    <row r="429">
      <c r="F429" s="507"/>
      <c r="G429" s="507"/>
      <c r="H429" s="507"/>
    </row>
    <row r="430">
      <c r="F430" s="507"/>
      <c r="G430" s="507"/>
      <c r="H430" s="507"/>
    </row>
    <row r="431">
      <c r="F431" s="507"/>
      <c r="G431" s="507"/>
      <c r="H431" s="507"/>
    </row>
    <row r="432">
      <c r="F432" s="507"/>
      <c r="G432" s="507"/>
      <c r="H432" s="507"/>
    </row>
    <row r="433">
      <c r="F433" s="507"/>
      <c r="G433" s="507"/>
      <c r="H433" s="507"/>
    </row>
    <row r="434">
      <c r="F434" s="507"/>
      <c r="G434" s="507"/>
      <c r="H434" s="507"/>
    </row>
    <row r="435">
      <c r="F435" s="507"/>
      <c r="G435" s="507"/>
      <c r="H435" s="507"/>
    </row>
    <row r="436">
      <c r="F436" s="507"/>
      <c r="G436" s="507"/>
      <c r="H436" s="507"/>
    </row>
    <row r="437">
      <c r="F437" s="507"/>
      <c r="G437" s="507"/>
      <c r="H437" s="507"/>
    </row>
    <row r="438">
      <c r="F438" s="507"/>
      <c r="G438" s="507"/>
      <c r="H438" s="507"/>
    </row>
    <row r="439">
      <c r="F439" s="507"/>
      <c r="G439" s="507"/>
      <c r="H439" s="507"/>
    </row>
    <row r="440">
      <c r="F440" s="507"/>
      <c r="G440" s="507"/>
      <c r="H440" s="507"/>
    </row>
    <row r="441">
      <c r="F441" s="507"/>
      <c r="G441" s="507"/>
      <c r="H441" s="507"/>
    </row>
    <row r="442">
      <c r="F442" s="507"/>
      <c r="G442" s="507"/>
      <c r="H442" s="507"/>
    </row>
    <row r="443">
      <c r="F443" s="507"/>
      <c r="G443" s="507"/>
      <c r="H443" s="507"/>
    </row>
    <row r="444">
      <c r="F444" s="507"/>
      <c r="G444" s="507"/>
      <c r="H444" s="507"/>
    </row>
    <row r="445">
      <c r="F445" s="507"/>
      <c r="G445" s="507"/>
      <c r="H445" s="507"/>
    </row>
    <row r="446">
      <c r="F446" s="507"/>
      <c r="G446" s="507"/>
      <c r="H446" s="507"/>
    </row>
    <row r="447">
      <c r="F447" s="507"/>
      <c r="G447" s="507"/>
      <c r="H447" s="507"/>
    </row>
    <row r="448">
      <c r="F448" s="507"/>
      <c r="G448" s="507"/>
      <c r="H448" s="507"/>
    </row>
    <row r="449">
      <c r="F449" s="507"/>
      <c r="G449" s="507"/>
      <c r="H449" s="507"/>
    </row>
    <row r="450">
      <c r="F450" s="507"/>
      <c r="G450" s="507"/>
      <c r="H450" s="507"/>
    </row>
    <row r="451">
      <c r="F451" s="507"/>
      <c r="G451" s="507"/>
      <c r="H451" s="507"/>
    </row>
    <row r="452">
      <c r="F452" s="507"/>
      <c r="G452" s="507"/>
      <c r="H452" s="507"/>
    </row>
    <row r="453">
      <c r="F453" s="507"/>
      <c r="G453" s="507"/>
      <c r="H453" s="507"/>
    </row>
    <row r="454">
      <c r="F454" s="507"/>
      <c r="G454" s="507"/>
      <c r="H454" s="507"/>
    </row>
    <row r="455">
      <c r="F455" s="507"/>
      <c r="G455" s="507"/>
      <c r="H455" s="507"/>
    </row>
    <row r="456">
      <c r="F456" s="507"/>
      <c r="G456" s="507"/>
      <c r="H456" s="507"/>
    </row>
    <row r="457">
      <c r="F457" s="507"/>
      <c r="G457" s="507"/>
      <c r="H457" s="507"/>
    </row>
    <row r="458">
      <c r="F458" s="507"/>
      <c r="G458" s="507"/>
      <c r="H458" s="507"/>
    </row>
    <row r="459">
      <c r="F459" s="507"/>
      <c r="G459" s="507"/>
      <c r="H459" s="507"/>
    </row>
    <row r="460">
      <c r="F460" s="507"/>
      <c r="G460" s="507"/>
      <c r="H460" s="507"/>
    </row>
    <row r="461">
      <c r="F461" s="507"/>
      <c r="G461" s="507"/>
      <c r="H461" s="507"/>
    </row>
    <row r="462">
      <c r="F462" s="507"/>
      <c r="G462" s="507"/>
      <c r="H462" s="507"/>
    </row>
    <row r="463">
      <c r="F463" s="507"/>
      <c r="G463" s="507"/>
      <c r="H463" s="507"/>
    </row>
    <row r="464">
      <c r="F464" s="507"/>
      <c r="G464" s="507"/>
      <c r="H464" s="507"/>
    </row>
    <row r="465">
      <c r="F465" s="507"/>
      <c r="G465" s="507"/>
      <c r="H465" s="507"/>
    </row>
    <row r="466">
      <c r="F466" s="507"/>
      <c r="G466" s="507"/>
      <c r="H466" s="507"/>
    </row>
    <row r="467">
      <c r="F467" s="507"/>
      <c r="G467" s="507"/>
      <c r="H467" s="507"/>
    </row>
    <row r="468">
      <c r="F468" s="507"/>
      <c r="G468" s="507"/>
      <c r="H468" s="507"/>
    </row>
    <row r="469">
      <c r="F469" s="507"/>
      <c r="G469" s="507"/>
      <c r="H469" s="507"/>
    </row>
    <row r="470">
      <c r="F470" s="507"/>
      <c r="G470" s="507"/>
      <c r="H470" s="507"/>
    </row>
    <row r="471">
      <c r="F471" s="507"/>
      <c r="G471" s="507"/>
      <c r="H471" s="507"/>
    </row>
    <row r="472">
      <c r="F472" s="507"/>
      <c r="G472" s="507"/>
      <c r="H472" s="507"/>
    </row>
    <row r="473">
      <c r="F473" s="507"/>
      <c r="G473" s="507"/>
      <c r="H473" s="507"/>
    </row>
    <row r="474">
      <c r="F474" s="507"/>
      <c r="G474" s="507"/>
      <c r="H474" s="507"/>
    </row>
    <row r="475">
      <c r="F475" s="507"/>
      <c r="G475" s="507"/>
      <c r="H475" s="507"/>
    </row>
    <row r="476">
      <c r="F476" s="507"/>
      <c r="G476" s="507"/>
      <c r="H476" s="507"/>
    </row>
    <row r="477">
      <c r="F477" s="507"/>
      <c r="G477" s="507"/>
      <c r="H477" s="507"/>
    </row>
    <row r="478">
      <c r="F478" s="507"/>
      <c r="G478" s="507"/>
      <c r="H478" s="507"/>
    </row>
    <row r="479">
      <c r="F479" s="507"/>
      <c r="G479" s="507"/>
      <c r="H479" s="507"/>
    </row>
    <row r="480">
      <c r="F480" s="507"/>
      <c r="G480" s="507"/>
      <c r="H480" s="507"/>
    </row>
    <row r="481">
      <c r="F481" s="507"/>
      <c r="G481" s="507"/>
      <c r="H481" s="507"/>
    </row>
    <row r="482">
      <c r="F482" s="507"/>
      <c r="G482" s="507"/>
      <c r="H482" s="507"/>
    </row>
    <row r="483">
      <c r="F483" s="507"/>
      <c r="G483" s="507"/>
      <c r="H483" s="507"/>
    </row>
    <row r="484">
      <c r="F484" s="507"/>
      <c r="G484" s="507"/>
      <c r="H484" s="507"/>
    </row>
    <row r="485">
      <c r="F485" s="507"/>
      <c r="G485" s="507"/>
      <c r="H485" s="507"/>
    </row>
    <row r="486">
      <c r="F486" s="507"/>
      <c r="G486" s="507"/>
      <c r="H486" s="507"/>
    </row>
    <row r="487">
      <c r="F487" s="507"/>
      <c r="G487" s="507"/>
      <c r="H487" s="507"/>
    </row>
    <row r="488">
      <c r="F488" s="507"/>
      <c r="G488" s="507"/>
      <c r="H488" s="507"/>
    </row>
    <row r="489">
      <c r="F489" s="507"/>
      <c r="G489" s="507"/>
      <c r="H489" s="507"/>
    </row>
    <row r="490">
      <c r="F490" s="507"/>
      <c r="G490" s="507"/>
      <c r="H490" s="507"/>
    </row>
    <row r="491">
      <c r="F491" s="507"/>
      <c r="G491" s="507"/>
      <c r="H491" s="507"/>
    </row>
    <row r="492">
      <c r="F492" s="507"/>
      <c r="G492" s="507"/>
      <c r="H492" s="507"/>
    </row>
    <row r="493">
      <c r="F493" s="507"/>
      <c r="G493" s="507"/>
      <c r="H493" s="507"/>
    </row>
    <row r="494">
      <c r="F494" s="507"/>
      <c r="G494" s="507"/>
      <c r="H494" s="507"/>
    </row>
    <row r="495">
      <c r="F495" s="507"/>
      <c r="G495" s="507"/>
      <c r="H495" s="507"/>
    </row>
    <row r="496">
      <c r="F496" s="507"/>
      <c r="G496" s="507"/>
      <c r="H496" s="507"/>
    </row>
    <row r="497">
      <c r="F497" s="507"/>
      <c r="G497" s="507"/>
      <c r="H497" s="507"/>
    </row>
    <row r="498">
      <c r="F498" s="507"/>
      <c r="G498" s="507"/>
      <c r="H498" s="507"/>
    </row>
    <row r="499">
      <c r="F499" s="507"/>
      <c r="G499" s="507"/>
      <c r="H499" s="507"/>
    </row>
    <row r="500">
      <c r="F500" s="507"/>
      <c r="G500" s="507"/>
      <c r="H500" s="507"/>
    </row>
    <row r="501">
      <c r="F501" s="507"/>
      <c r="G501" s="507"/>
      <c r="H501" s="507"/>
    </row>
    <row r="502">
      <c r="F502" s="507"/>
      <c r="G502" s="507"/>
      <c r="H502" s="507"/>
    </row>
    <row r="503">
      <c r="F503" s="507"/>
      <c r="G503" s="507"/>
      <c r="H503" s="507"/>
    </row>
    <row r="504">
      <c r="F504" s="507"/>
      <c r="G504" s="507"/>
      <c r="H504" s="507"/>
    </row>
    <row r="505">
      <c r="F505" s="507"/>
      <c r="G505" s="507"/>
      <c r="H505" s="507"/>
    </row>
    <row r="506">
      <c r="F506" s="507"/>
      <c r="G506" s="507"/>
      <c r="H506" s="507"/>
    </row>
    <row r="507">
      <c r="F507" s="507"/>
      <c r="G507" s="507"/>
      <c r="H507" s="507"/>
    </row>
    <row r="508">
      <c r="F508" s="507"/>
      <c r="G508" s="507"/>
      <c r="H508" s="507"/>
    </row>
    <row r="509">
      <c r="F509" s="507"/>
      <c r="G509" s="507"/>
      <c r="H509" s="507"/>
    </row>
    <row r="510">
      <c r="F510" s="507"/>
      <c r="G510" s="507"/>
      <c r="H510" s="507"/>
    </row>
    <row r="511">
      <c r="F511" s="507"/>
      <c r="G511" s="507"/>
      <c r="H511" s="507"/>
    </row>
    <row r="512">
      <c r="F512" s="507"/>
      <c r="G512" s="507"/>
      <c r="H512" s="507"/>
    </row>
    <row r="513">
      <c r="F513" s="507"/>
      <c r="G513" s="507"/>
      <c r="H513" s="507"/>
    </row>
    <row r="514">
      <c r="F514" s="507"/>
      <c r="G514" s="507"/>
      <c r="H514" s="507"/>
    </row>
    <row r="515">
      <c r="F515" s="507"/>
      <c r="G515" s="507"/>
      <c r="H515" s="507"/>
    </row>
    <row r="516">
      <c r="F516" s="507"/>
      <c r="G516" s="507"/>
      <c r="H516" s="507"/>
    </row>
    <row r="517">
      <c r="F517" s="507"/>
      <c r="G517" s="507"/>
      <c r="H517" s="507"/>
    </row>
    <row r="518">
      <c r="F518" s="507"/>
      <c r="G518" s="507"/>
      <c r="H518" s="507"/>
    </row>
    <row r="519">
      <c r="F519" s="507"/>
      <c r="G519" s="507"/>
      <c r="H519" s="507"/>
    </row>
    <row r="520">
      <c r="F520" s="507"/>
      <c r="G520" s="507"/>
      <c r="H520" s="507"/>
    </row>
    <row r="521">
      <c r="F521" s="507"/>
      <c r="G521" s="507"/>
      <c r="H521" s="507"/>
    </row>
    <row r="522">
      <c r="F522" s="507"/>
      <c r="G522" s="507"/>
      <c r="H522" s="507"/>
    </row>
    <row r="523">
      <c r="F523" s="507"/>
      <c r="G523" s="507"/>
      <c r="H523" s="507"/>
    </row>
    <row r="524">
      <c r="F524" s="507"/>
      <c r="G524" s="507"/>
      <c r="H524" s="507"/>
    </row>
    <row r="525">
      <c r="F525" s="507"/>
      <c r="G525" s="507"/>
      <c r="H525" s="507"/>
    </row>
    <row r="526">
      <c r="F526" s="507"/>
      <c r="G526" s="507"/>
      <c r="H526" s="507"/>
    </row>
    <row r="527">
      <c r="F527" s="507"/>
      <c r="G527" s="507"/>
      <c r="H527" s="507"/>
    </row>
    <row r="528">
      <c r="F528" s="507"/>
      <c r="G528" s="507"/>
      <c r="H528" s="507"/>
    </row>
    <row r="529">
      <c r="F529" s="507"/>
      <c r="G529" s="507"/>
      <c r="H529" s="507"/>
    </row>
    <row r="530">
      <c r="F530" s="507"/>
      <c r="G530" s="507"/>
      <c r="H530" s="507"/>
    </row>
    <row r="531">
      <c r="F531" s="507"/>
      <c r="G531" s="507"/>
      <c r="H531" s="507"/>
    </row>
    <row r="532">
      <c r="F532" s="507"/>
      <c r="G532" s="507"/>
      <c r="H532" s="507"/>
    </row>
    <row r="533">
      <c r="F533" s="507"/>
      <c r="G533" s="507"/>
      <c r="H533" s="507"/>
    </row>
    <row r="534">
      <c r="F534" s="507"/>
      <c r="G534" s="507"/>
      <c r="H534" s="507"/>
    </row>
    <row r="535">
      <c r="F535" s="507"/>
      <c r="G535" s="507"/>
      <c r="H535" s="507"/>
    </row>
    <row r="536">
      <c r="F536" s="507"/>
      <c r="G536" s="507"/>
      <c r="H536" s="507"/>
    </row>
    <row r="537">
      <c r="F537" s="507"/>
      <c r="G537" s="507"/>
      <c r="H537" s="507"/>
    </row>
    <row r="538">
      <c r="F538" s="507"/>
      <c r="G538" s="507"/>
      <c r="H538" s="507"/>
    </row>
    <row r="539">
      <c r="F539" s="507"/>
      <c r="G539" s="507"/>
      <c r="H539" s="507"/>
    </row>
    <row r="540">
      <c r="F540" s="507"/>
      <c r="G540" s="507"/>
      <c r="H540" s="507"/>
    </row>
    <row r="541">
      <c r="F541" s="507"/>
      <c r="G541" s="507"/>
      <c r="H541" s="507"/>
    </row>
    <row r="542">
      <c r="F542" s="507"/>
      <c r="G542" s="507"/>
      <c r="H542" s="507"/>
    </row>
    <row r="543">
      <c r="F543" s="507"/>
      <c r="G543" s="507"/>
      <c r="H543" s="507"/>
    </row>
    <row r="544">
      <c r="F544" s="507"/>
      <c r="G544" s="507"/>
      <c r="H544" s="507"/>
    </row>
    <row r="545">
      <c r="F545" s="507"/>
      <c r="G545" s="507"/>
      <c r="H545" s="507"/>
    </row>
    <row r="546">
      <c r="F546" s="507"/>
      <c r="G546" s="507"/>
      <c r="H546" s="507"/>
    </row>
    <row r="547">
      <c r="F547" s="507"/>
      <c r="G547" s="507"/>
      <c r="H547" s="507"/>
    </row>
    <row r="548">
      <c r="F548" s="507"/>
      <c r="G548" s="507"/>
      <c r="H548" s="507"/>
    </row>
    <row r="549">
      <c r="F549" s="507"/>
      <c r="G549" s="507"/>
      <c r="H549" s="507"/>
    </row>
    <row r="550">
      <c r="F550" s="507"/>
      <c r="G550" s="507"/>
      <c r="H550" s="507"/>
    </row>
    <row r="551">
      <c r="F551" s="507"/>
      <c r="G551" s="507"/>
      <c r="H551" s="507"/>
    </row>
    <row r="552">
      <c r="F552" s="507"/>
      <c r="G552" s="507"/>
      <c r="H552" s="507"/>
    </row>
    <row r="553">
      <c r="F553" s="507"/>
      <c r="G553" s="507"/>
      <c r="H553" s="507"/>
    </row>
    <row r="554">
      <c r="F554" s="507"/>
      <c r="G554" s="507"/>
      <c r="H554" s="507"/>
    </row>
    <row r="555">
      <c r="F555" s="507"/>
      <c r="G555" s="507"/>
      <c r="H555" s="507"/>
    </row>
    <row r="556">
      <c r="F556" s="507"/>
      <c r="G556" s="507"/>
      <c r="H556" s="507"/>
    </row>
    <row r="557">
      <c r="F557" s="507"/>
      <c r="G557" s="507"/>
      <c r="H557" s="507"/>
    </row>
    <row r="558">
      <c r="F558" s="507"/>
      <c r="G558" s="507"/>
      <c r="H558" s="507"/>
    </row>
    <row r="559">
      <c r="F559" s="507"/>
      <c r="G559" s="507"/>
      <c r="H559" s="507"/>
    </row>
    <row r="560">
      <c r="F560" s="507"/>
      <c r="G560" s="507"/>
      <c r="H560" s="507"/>
    </row>
    <row r="561">
      <c r="F561" s="507"/>
      <c r="G561" s="507"/>
      <c r="H561" s="507"/>
    </row>
    <row r="562">
      <c r="F562" s="507"/>
      <c r="G562" s="507"/>
      <c r="H562" s="507"/>
    </row>
    <row r="563">
      <c r="F563" s="507"/>
      <c r="G563" s="507"/>
      <c r="H563" s="507"/>
    </row>
    <row r="564">
      <c r="F564" s="507"/>
      <c r="G564" s="507"/>
      <c r="H564" s="507"/>
    </row>
    <row r="565">
      <c r="F565" s="507"/>
      <c r="G565" s="507"/>
      <c r="H565" s="507"/>
    </row>
    <row r="566">
      <c r="F566" s="507"/>
      <c r="G566" s="507"/>
      <c r="H566" s="507"/>
    </row>
    <row r="567">
      <c r="F567" s="507"/>
      <c r="G567" s="507"/>
      <c r="H567" s="507"/>
    </row>
    <row r="568">
      <c r="F568" s="507"/>
      <c r="G568" s="507"/>
      <c r="H568" s="507"/>
    </row>
    <row r="569">
      <c r="F569" s="507"/>
      <c r="G569" s="507"/>
      <c r="H569" s="507"/>
    </row>
    <row r="570">
      <c r="F570" s="507"/>
      <c r="G570" s="507"/>
      <c r="H570" s="507"/>
    </row>
    <row r="571">
      <c r="F571" s="507"/>
      <c r="G571" s="507"/>
      <c r="H571" s="507"/>
    </row>
    <row r="572">
      <c r="F572" s="507"/>
      <c r="G572" s="507"/>
      <c r="H572" s="507"/>
    </row>
    <row r="573">
      <c r="F573" s="507"/>
      <c r="G573" s="507"/>
      <c r="H573" s="507"/>
    </row>
    <row r="574">
      <c r="F574" s="507"/>
      <c r="G574" s="507"/>
      <c r="H574" s="507"/>
    </row>
    <row r="575">
      <c r="F575" s="507"/>
      <c r="G575" s="507"/>
      <c r="H575" s="507"/>
    </row>
    <row r="576">
      <c r="F576" s="507"/>
      <c r="G576" s="507"/>
      <c r="H576" s="507"/>
    </row>
    <row r="577">
      <c r="F577" s="507"/>
      <c r="G577" s="507"/>
      <c r="H577" s="507"/>
    </row>
    <row r="578">
      <c r="F578" s="507"/>
      <c r="G578" s="507"/>
      <c r="H578" s="507"/>
    </row>
    <row r="579">
      <c r="F579" s="507"/>
      <c r="G579" s="507"/>
      <c r="H579" s="507"/>
    </row>
    <row r="580">
      <c r="F580" s="507"/>
      <c r="G580" s="507"/>
      <c r="H580" s="507"/>
    </row>
    <row r="581">
      <c r="F581" s="507"/>
      <c r="G581" s="507"/>
      <c r="H581" s="507"/>
    </row>
    <row r="582">
      <c r="F582" s="507"/>
      <c r="G582" s="507"/>
      <c r="H582" s="507"/>
    </row>
    <row r="583">
      <c r="F583" s="507"/>
      <c r="G583" s="507"/>
      <c r="H583" s="507"/>
    </row>
    <row r="584">
      <c r="F584" s="507"/>
      <c r="G584" s="507"/>
      <c r="H584" s="507"/>
    </row>
    <row r="585">
      <c r="F585" s="507"/>
      <c r="G585" s="507"/>
      <c r="H585" s="507"/>
    </row>
    <row r="586">
      <c r="F586" s="507"/>
      <c r="G586" s="507"/>
      <c r="H586" s="507"/>
    </row>
    <row r="587">
      <c r="F587" s="507"/>
      <c r="G587" s="507"/>
      <c r="H587" s="507"/>
    </row>
    <row r="588">
      <c r="F588" s="507"/>
      <c r="G588" s="507"/>
      <c r="H588" s="507"/>
    </row>
    <row r="589">
      <c r="F589" s="507"/>
      <c r="G589" s="507"/>
      <c r="H589" s="507"/>
    </row>
    <row r="590">
      <c r="F590" s="507"/>
      <c r="G590" s="507"/>
      <c r="H590" s="507"/>
    </row>
    <row r="591">
      <c r="F591" s="507"/>
      <c r="G591" s="507"/>
      <c r="H591" s="507"/>
    </row>
    <row r="592">
      <c r="F592" s="507"/>
      <c r="G592" s="507"/>
      <c r="H592" s="507"/>
    </row>
    <row r="593">
      <c r="F593" s="507"/>
      <c r="G593" s="507"/>
      <c r="H593" s="507"/>
    </row>
    <row r="594">
      <c r="F594" s="507"/>
      <c r="G594" s="507"/>
      <c r="H594" s="507"/>
    </row>
    <row r="595">
      <c r="F595" s="507"/>
      <c r="G595" s="507"/>
      <c r="H595" s="507"/>
    </row>
    <row r="596">
      <c r="F596" s="507"/>
      <c r="G596" s="507"/>
      <c r="H596" s="507"/>
    </row>
    <row r="597">
      <c r="F597" s="507"/>
      <c r="G597" s="507"/>
      <c r="H597" s="507"/>
    </row>
    <row r="598">
      <c r="F598" s="507"/>
      <c r="G598" s="507"/>
      <c r="H598" s="507"/>
    </row>
    <row r="599">
      <c r="F599" s="507"/>
      <c r="G599" s="507"/>
      <c r="H599" s="507"/>
    </row>
    <row r="600">
      <c r="F600" s="507"/>
      <c r="G600" s="507"/>
      <c r="H600" s="507"/>
    </row>
    <row r="601">
      <c r="F601" s="507"/>
      <c r="G601" s="507"/>
      <c r="H601" s="507"/>
    </row>
    <row r="602">
      <c r="F602" s="507"/>
      <c r="G602" s="507"/>
      <c r="H602" s="507"/>
    </row>
    <row r="603">
      <c r="F603" s="507"/>
      <c r="G603" s="507"/>
      <c r="H603" s="507"/>
    </row>
    <row r="604">
      <c r="F604" s="507"/>
      <c r="G604" s="507"/>
      <c r="H604" s="507"/>
    </row>
    <row r="605">
      <c r="F605" s="507"/>
      <c r="G605" s="507"/>
      <c r="H605" s="507"/>
    </row>
    <row r="606">
      <c r="F606" s="507"/>
      <c r="G606" s="507"/>
      <c r="H606" s="507"/>
    </row>
    <row r="607">
      <c r="F607" s="507"/>
      <c r="G607" s="507"/>
      <c r="H607" s="507"/>
    </row>
    <row r="608">
      <c r="F608" s="507"/>
      <c r="G608" s="507"/>
      <c r="H608" s="507"/>
    </row>
    <row r="609">
      <c r="F609" s="507"/>
      <c r="G609" s="507"/>
      <c r="H609" s="507"/>
    </row>
    <row r="610">
      <c r="F610" s="507"/>
      <c r="G610" s="507"/>
      <c r="H610" s="507"/>
    </row>
    <row r="611">
      <c r="F611" s="507"/>
      <c r="G611" s="507"/>
      <c r="H611" s="507"/>
    </row>
    <row r="612">
      <c r="F612" s="507"/>
      <c r="G612" s="507"/>
      <c r="H612" s="507"/>
    </row>
    <row r="613">
      <c r="F613" s="507"/>
      <c r="G613" s="507"/>
      <c r="H613" s="507"/>
    </row>
    <row r="614">
      <c r="F614" s="507"/>
      <c r="G614" s="507"/>
      <c r="H614" s="507"/>
    </row>
    <row r="615">
      <c r="F615" s="507"/>
      <c r="G615" s="507"/>
      <c r="H615" s="507"/>
    </row>
    <row r="616">
      <c r="F616" s="507"/>
      <c r="G616" s="507"/>
      <c r="H616" s="507"/>
    </row>
    <row r="617">
      <c r="F617" s="507"/>
      <c r="G617" s="507"/>
      <c r="H617" s="507"/>
    </row>
    <row r="618">
      <c r="F618" s="507"/>
      <c r="G618" s="507"/>
      <c r="H618" s="507"/>
    </row>
    <row r="619">
      <c r="F619" s="507"/>
      <c r="G619" s="507"/>
      <c r="H619" s="507"/>
    </row>
    <row r="620">
      <c r="F620" s="507"/>
      <c r="G620" s="507"/>
      <c r="H620" s="507"/>
    </row>
    <row r="621">
      <c r="F621" s="507"/>
      <c r="G621" s="507"/>
      <c r="H621" s="507"/>
    </row>
    <row r="622">
      <c r="F622" s="507"/>
      <c r="G622" s="507"/>
      <c r="H622" s="507"/>
    </row>
    <row r="623">
      <c r="F623" s="507"/>
      <c r="G623" s="507"/>
      <c r="H623" s="507"/>
    </row>
    <row r="624">
      <c r="F624" s="507"/>
      <c r="G624" s="507"/>
      <c r="H624" s="507"/>
    </row>
    <row r="625">
      <c r="F625" s="507"/>
      <c r="G625" s="507"/>
      <c r="H625" s="507"/>
    </row>
    <row r="626">
      <c r="F626" s="507"/>
      <c r="G626" s="507"/>
      <c r="H626" s="507"/>
    </row>
    <row r="627">
      <c r="F627" s="507"/>
      <c r="G627" s="507"/>
      <c r="H627" s="507"/>
    </row>
    <row r="628">
      <c r="F628" s="507"/>
      <c r="G628" s="507"/>
      <c r="H628" s="507"/>
    </row>
    <row r="629">
      <c r="F629" s="507"/>
      <c r="G629" s="507"/>
      <c r="H629" s="507"/>
    </row>
    <row r="630">
      <c r="F630" s="507"/>
      <c r="G630" s="507"/>
      <c r="H630" s="507"/>
    </row>
    <row r="631">
      <c r="F631" s="507"/>
      <c r="G631" s="507"/>
      <c r="H631" s="507"/>
    </row>
    <row r="632">
      <c r="F632" s="507"/>
      <c r="G632" s="507"/>
      <c r="H632" s="507"/>
    </row>
    <row r="633">
      <c r="F633" s="507"/>
      <c r="G633" s="507"/>
      <c r="H633" s="507"/>
    </row>
    <row r="634">
      <c r="F634" s="507"/>
      <c r="G634" s="507"/>
      <c r="H634" s="507"/>
    </row>
    <row r="635">
      <c r="F635" s="507"/>
      <c r="G635" s="507"/>
      <c r="H635" s="507"/>
    </row>
    <row r="636">
      <c r="F636" s="507"/>
      <c r="G636" s="507"/>
      <c r="H636" s="507"/>
    </row>
    <row r="637">
      <c r="F637" s="507"/>
      <c r="G637" s="507"/>
      <c r="H637" s="507"/>
    </row>
    <row r="638">
      <c r="F638" s="507"/>
      <c r="G638" s="507"/>
      <c r="H638" s="507"/>
    </row>
    <row r="639">
      <c r="F639" s="507"/>
      <c r="G639" s="507"/>
      <c r="H639" s="507"/>
    </row>
    <row r="640">
      <c r="F640" s="507"/>
      <c r="G640" s="507"/>
      <c r="H640" s="507"/>
    </row>
    <row r="641">
      <c r="F641" s="507"/>
      <c r="G641" s="507"/>
      <c r="H641" s="507"/>
    </row>
    <row r="642">
      <c r="F642" s="507"/>
      <c r="G642" s="507"/>
      <c r="H642" s="507"/>
    </row>
    <row r="643">
      <c r="F643" s="507"/>
      <c r="G643" s="507"/>
      <c r="H643" s="507"/>
    </row>
    <row r="644">
      <c r="F644" s="507"/>
      <c r="G644" s="507"/>
      <c r="H644" s="507"/>
    </row>
    <row r="645">
      <c r="F645" s="507"/>
      <c r="G645" s="507"/>
      <c r="H645" s="507"/>
    </row>
    <row r="646">
      <c r="F646" s="507"/>
      <c r="G646" s="507"/>
      <c r="H646" s="507"/>
    </row>
    <row r="647">
      <c r="F647" s="507"/>
      <c r="G647" s="507"/>
      <c r="H647" s="507"/>
    </row>
    <row r="648">
      <c r="F648" s="507"/>
      <c r="G648" s="507"/>
      <c r="H648" s="507"/>
    </row>
    <row r="649">
      <c r="F649" s="507"/>
      <c r="G649" s="507"/>
      <c r="H649" s="507"/>
    </row>
    <row r="650">
      <c r="F650" s="507"/>
      <c r="G650" s="507"/>
      <c r="H650" s="507"/>
    </row>
    <row r="651">
      <c r="F651" s="507"/>
      <c r="G651" s="507"/>
      <c r="H651" s="507"/>
    </row>
    <row r="652">
      <c r="F652" s="507"/>
      <c r="G652" s="507"/>
      <c r="H652" s="507"/>
    </row>
    <row r="653">
      <c r="F653" s="507"/>
      <c r="G653" s="507"/>
      <c r="H653" s="507"/>
    </row>
    <row r="654">
      <c r="F654" s="507"/>
      <c r="G654" s="507"/>
      <c r="H654" s="507"/>
    </row>
    <row r="655">
      <c r="F655" s="507"/>
      <c r="G655" s="507"/>
      <c r="H655" s="507"/>
    </row>
    <row r="656">
      <c r="F656" s="507"/>
      <c r="G656" s="507"/>
      <c r="H656" s="507"/>
    </row>
    <row r="657">
      <c r="F657" s="507"/>
      <c r="G657" s="507"/>
      <c r="H657" s="507"/>
    </row>
    <row r="658">
      <c r="F658" s="507"/>
      <c r="G658" s="507"/>
      <c r="H658" s="507"/>
    </row>
    <row r="659">
      <c r="F659" s="507"/>
      <c r="G659" s="507"/>
      <c r="H659" s="507"/>
    </row>
    <row r="660">
      <c r="F660" s="507"/>
      <c r="G660" s="507"/>
      <c r="H660" s="507"/>
    </row>
    <row r="661">
      <c r="F661" s="507"/>
      <c r="G661" s="507"/>
      <c r="H661" s="507"/>
    </row>
    <row r="662">
      <c r="F662" s="507"/>
      <c r="G662" s="507"/>
      <c r="H662" s="507"/>
    </row>
    <row r="663">
      <c r="F663" s="507"/>
      <c r="G663" s="507"/>
      <c r="H663" s="507"/>
    </row>
    <row r="664">
      <c r="F664" s="507"/>
      <c r="G664" s="507"/>
      <c r="H664" s="507"/>
    </row>
    <row r="665">
      <c r="F665" s="507"/>
      <c r="G665" s="507"/>
      <c r="H665" s="507"/>
    </row>
    <row r="666">
      <c r="F666" s="507"/>
      <c r="G666" s="507"/>
      <c r="H666" s="507"/>
    </row>
    <row r="667">
      <c r="F667" s="507"/>
      <c r="G667" s="507"/>
      <c r="H667" s="507"/>
    </row>
    <row r="668">
      <c r="F668" s="507"/>
      <c r="G668" s="507"/>
      <c r="H668" s="507"/>
    </row>
    <row r="669">
      <c r="F669" s="507"/>
      <c r="G669" s="507"/>
      <c r="H669" s="507"/>
    </row>
    <row r="670">
      <c r="F670" s="507"/>
      <c r="G670" s="507"/>
      <c r="H670" s="507"/>
    </row>
    <row r="671">
      <c r="F671" s="507"/>
      <c r="G671" s="507"/>
      <c r="H671" s="507"/>
    </row>
    <row r="672">
      <c r="F672" s="507"/>
      <c r="G672" s="507"/>
      <c r="H672" s="507"/>
    </row>
    <row r="673">
      <c r="F673" s="507"/>
      <c r="G673" s="507"/>
      <c r="H673" s="507"/>
    </row>
    <row r="674">
      <c r="F674" s="507"/>
      <c r="G674" s="507"/>
      <c r="H674" s="507"/>
    </row>
    <row r="675">
      <c r="F675" s="507"/>
      <c r="G675" s="507"/>
      <c r="H675" s="507"/>
    </row>
    <row r="676">
      <c r="F676" s="507"/>
      <c r="G676" s="507"/>
      <c r="H676" s="507"/>
    </row>
    <row r="677">
      <c r="F677" s="507"/>
      <c r="G677" s="507"/>
      <c r="H677" s="507"/>
    </row>
    <row r="678">
      <c r="F678" s="507"/>
      <c r="G678" s="507"/>
      <c r="H678" s="507"/>
    </row>
    <row r="679">
      <c r="F679" s="507"/>
      <c r="G679" s="507"/>
      <c r="H679" s="507"/>
    </row>
    <row r="680">
      <c r="F680" s="507"/>
      <c r="G680" s="507"/>
      <c r="H680" s="507"/>
    </row>
    <row r="681">
      <c r="F681" s="507"/>
      <c r="G681" s="507"/>
      <c r="H681" s="507"/>
    </row>
    <row r="682">
      <c r="F682" s="507"/>
      <c r="G682" s="507"/>
      <c r="H682" s="507"/>
    </row>
    <row r="683">
      <c r="F683" s="507"/>
      <c r="G683" s="507"/>
      <c r="H683" s="507"/>
    </row>
    <row r="684">
      <c r="F684" s="507"/>
      <c r="G684" s="507"/>
      <c r="H684" s="507"/>
    </row>
    <row r="685">
      <c r="F685" s="507"/>
      <c r="G685" s="507"/>
      <c r="H685" s="507"/>
    </row>
    <row r="686">
      <c r="F686" s="507"/>
      <c r="G686" s="507"/>
      <c r="H686" s="507"/>
    </row>
    <row r="687">
      <c r="F687" s="507"/>
      <c r="G687" s="507"/>
      <c r="H687" s="507"/>
    </row>
    <row r="688">
      <c r="F688" s="507"/>
      <c r="G688" s="507"/>
      <c r="H688" s="507"/>
    </row>
    <row r="689">
      <c r="F689" s="507"/>
      <c r="G689" s="507"/>
      <c r="H689" s="507"/>
    </row>
    <row r="690">
      <c r="F690" s="507"/>
      <c r="G690" s="507"/>
      <c r="H690" s="507"/>
    </row>
    <row r="691">
      <c r="F691" s="507"/>
      <c r="G691" s="507"/>
      <c r="H691" s="507"/>
    </row>
    <row r="692">
      <c r="F692" s="507"/>
      <c r="G692" s="507"/>
      <c r="H692" s="507"/>
    </row>
    <row r="693">
      <c r="F693" s="507"/>
      <c r="G693" s="507"/>
      <c r="H693" s="507"/>
    </row>
    <row r="694">
      <c r="F694" s="507"/>
      <c r="G694" s="507"/>
      <c r="H694" s="507"/>
    </row>
    <row r="695">
      <c r="F695" s="507"/>
      <c r="G695" s="507"/>
      <c r="H695" s="507"/>
    </row>
    <row r="696">
      <c r="F696" s="507"/>
      <c r="G696" s="507"/>
      <c r="H696" s="507"/>
    </row>
    <row r="697">
      <c r="F697" s="507"/>
      <c r="G697" s="507"/>
      <c r="H697" s="507"/>
    </row>
    <row r="698">
      <c r="F698" s="507"/>
      <c r="G698" s="507"/>
      <c r="H698" s="507"/>
    </row>
    <row r="699">
      <c r="F699" s="507"/>
      <c r="G699" s="507"/>
      <c r="H699" s="507"/>
    </row>
    <row r="700">
      <c r="F700" s="507"/>
      <c r="G700" s="507"/>
      <c r="H700" s="507"/>
    </row>
    <row r="701">
      <c r="F701" s="507"/>
      <c r="G701" s="507"/>
      <c r="H701" s="507"/>
    </row>
    <row r="702">
      <c r="F702" s="507"/>
      <c r="G702" s="507"/>
      <c r="H702" s="507"/>
    </row>
    <row r="703">
      <c r="F703" s="507"/>
      <c r="G703" s="507"/>
      <c r="H703" s="507"/>
    </row>
    <row r="704">
      <c r="F704" s="507"/>
      <c r="G704" s="507"/>
      <c r="H704" s="507"/>
    </row>
    <row r="705">
      <c r="F705" s="507"/>
      <c r="G705" s="507"/>
      <c r="H705" s="507"/>
    </row>
    <row r="706">
      <c r="F706" s="507"/>
      <c r="G706" s="507"/>
      <c r="H706" s="507"/>
    </row>
    <row r="707">
      <c r="F707" s="507"/>
      <c r="G707" s="507"/>
      <c r="H707" s="507"/>
    </row>
    <row r="708">
      <c r="F708" s="507"/>
      <c r="G708" s="507"/>
      <c r="H708" s="507"/>
    </row>
    <row r="709">
      <c r="F709" s="507"/>
      <c r="G709" s="507"/>
      <c r="H709" s="507"/>
    </row>
    <row r="710">
      <c r="F710" s="507"/>
      <c r="G710" s="507"/>
      <c r="H710" s="507"/>
    </row>
    <row r="711">
      <c r="F711" s="507"/>
      <c r="G711" s="507"/>
      <c r="H711" s="507"/>
    </row>
    <row r="712">
      <c r="F712" s="507"/>
      <c r="G712" s="507"/>
      <c r="H712" s="507"/>
    </row>
    <row r="713">
      <c r="F713" s="507"/>
      <c r="G713" s="507"/>
      <c r="H713" s="507"/>
    </row>
    <row r="714">
      <c r="F714" s="507"/>
      <c r="G714" s="507"/>
      <c r="H714" s="507"/>
    </row>
    <row r="715">
      <c r="F715" s="507"/>
      <c r="G715" s="507"/>
      <c r="H715" s="507"/>
    </row>
    <row r="716">
      <c r="F716" s="507"/>
      <c r="G716" s="507"/>
      <c r="H716" s="507"/>
    </row>
    <row r="717">
      <c r="F717" s="507"/>
      <c r="G717" s="507"/>
      <c r="H717" s="507"/>
    </row>
    <row r="718">
      <c r="F718" s="507"/>
      <c r="G718" s="507"/>
      <c r="H718" s="507"/>
    </row>
    <row r="719">
      <c r="F719" s="507"/>
      <c r="G719" s="507"/>
      <c r="H719" s="507"/>
    </row>
    <row r="720">
      <c r="F720" s="507"/>
      <c r="G720" s="507"/>
      <c r="H720" s="507"/>
    </row>
    <row r="721">
      <c r="F721" s="507"/>
      <c r="G721" s="507"/>
      <c r="H721" s="507"/>
    </row>
    <row r="722">
      <c r="F722" s="507"/>
      <c r="G722" s="507"/>
      <c r="H722" s="507"/>
    </row>
    <row r="723">
      <c r="F723" s="507"/>
      <c r="G723" s="507"/>
      <c r="H723" s="507"/>
    </row>
    <row r="724">
      <c r="F724" s="507"/>
      <c r="G724" s="507"/>
      <c r="H724" s="507"/>
    </row>
    <row r="725">
      <c r="F725" s="507"/>
      <c r="G725" s="507"/>
      <c r="H725" s="507"/>
    </row>
    <row r="726">
      <c r="F726" s="507"/>
      <c r="G726" s="507"/>
      <c r="H726" s="507"/>
    </row>
    <row r="727">
      <c r="F727" s="507"/>
      <c r="G727" s="507"/>
      <c r="H727" s="507"/>
    </row>
    <row r="728">
      <c r="F728" s="507"/>
      <c r="G728" s="507"/>
      <c r="H728" s="507"/>
    </row>
    <row r="729">
      <c r="F729" s="507"/>
      <c r="G729" s="507"/>
      <c r="H729" s="507"/>
    </row>
    <row r="730">
      <c r="F730" s="507"/>
      <c r="G730" s="507"/>
      <c r="H730" s="507"/>
    </row>
    <row r="731">
      <c r="F731" s="507"/>
      <c r="G731" s="507"/>
      <c r="H731" s="507"/>
    </row>
    <row r="732">
      <c r="F732" s="507"/>
      <c r="G732" s="507"/>
      <c r="H732" s="507"/>
    </row>
    <row r="733">
      <c r="F733" s="507"/>
      <c r="G733" s="507"/>
      <c r="H733" s="507"/>
    </row>
    <row r="734">
      <c r="F734" s="507"/>
      <c r="G734" s="507"/>
      <c r="H734" s="507"/>
    </row>
    <row r="735">
      <c r="F735" s="507"/>
      <c r="G735" s="507"/>
      <c r="H735" s="507"/>
    </row>
    <row r="736">
      <c r="F736" s="507"/>
      <c r="G736" s="507"/>
      <c r="H736" s="507"/>
    </row>
    <row r="737">
      <c r="F737" s="507"/>
      <c r="G737" s="507"/>
      <c r="H737" s="507"/>
    </row>
    <row r="738">
      <c r="F738" s="507"/>
      <c r="G738" s="507"/>
      <c r="H738" s="507"/>
    </row>
    <row r="739">
      <c r="F739" s="507"/>
      <c r="G739" s="507"/>
      <c r="H739" s="507"/>
    </row>
    <row r="740">
      <c r="F740" s="507"/>
      <c r="G740" s="507"/>
      <c r="H740" s="507"/>
    </row>
    <row r="741">
      <c r="F741" s="507"/>
      <c r="G741" s="507"/>
      <c r="H741" s="507"/>
    </row>
    <row r="742">
      <c r="F742" s="507"/>
      <c r="G742" s="507"/>
      <c r="H742" s="507"/>
    </row>
    <row r="743">
      <c r="F743" s="507"/>
      <c r="G743" s="507"/>
      <c r="H743" s="507"/>
    </row>
    <row r="744">
      <c r="F744" s="507"/>
      <c r="G744" s="507"/>
      <c r="H744" s="507"/>
    </row>
    <row r="745">
      <c r="F745" s="507"/>
      <c r="G745" s="507"/>
      <c r="H745" s="507"/>
    </row>
    <row r="746">
      <c r="F746" s="507"/>
      <c r="G746" s="507"/>
      <c r="H746" s="507"/>
    </row>
    <row r="747">
      <c r="F747" s="507"/>
      <c r="G747" s="507"/>
      <c r="H747" s="507"/>
    </row>
    <row r="748">
      <c r="F748" s="507"/>
      <c r="G748" s="507"/>
      <c r="H748" s="507"/>
    </row>
    <row r="749">
      <c r="F749" s="507"/>
      <c r="G749" s="507"/>
      <c r="H749" s="507"/>
    </row>
    <row r="750">
      <c r="F750" s="507"/>
      <c r="G750" s="507"/>
      <c r="H750" s="507"/>
    </row>
    <row r="751">
      <c r="F751" s="507"/>
      <c r="G751" s="507"/>
      <c r="H751" s="507"/>
    </row>
    <row r="752">
      <c r="F752" s="507"/>
      <c r="G752" s="507"/>
      <c r="H752" s="507"/>
    </row>
    <row r="753">
      <c r="F753" s="507"/>
      <c r="G753" s="507"/>
      <c r="H753" s="507"/>
    </row>
    <row r="754">
      <c r="F754" s="507"/>
      <c r="G754" s="507"/>
      <c r="H754" s="507"/>
    </row>
    <row r="755">
      <c r="F755" s="507"/>
      <c r="G755" s="507"/>
      <c r="H755" s="507"/>
    </row>
    <row r="756">
      <c r="F756" s="507"/>
      <c r="G756" s="507"/>
      <c r="H756" s="507"/>
    </row>
    <row r="757">
      <c r="F757" s="507"/>
      <c r="G757" s="507"/>
      <c r="H757" s="507"/>
    </row>
    <row r="758">
      <c r="F758" s="507"/>
      <c r="G758" s="507"/>
      <c r="H758" s="507"/>
    </row>
    <row r="759">
      <c r="F759" s="507"/>
      <c r="G759" s="507"/>
      <c r="H759" s="507"/>
    </row>
    <row r="760">
      <c r="F760" s="507"/>
      <c r="G760" s="507"/>
      <c r="H760" s="507"/>
    </row>
    <row r="761">
      <c r="F761" s="507"/>
      <c r="G761" s="507"/>
      <c r="H761" s="507"/>
    </row>
    <row r="762">
      <c r="F762" s="507"/>
      <c r="G762" s="507"/>
      <c r="H762" s="507"/>
    </row>
    <row r="763">
      <c r="F763" s="507"/>
      <c r="G763" s="507"/>
      <c r="H763" s="507"/>
    </row>
    <row r="764">
      <c r="F764" s="507"/>
      <c r="G764" s="507"/>
      <c r="H764" s="507"/>
    </row>
    <row r="765">
      <c r="F765" s="507"/>
      <c r="G765" s="507"/>
      <c r="H765" s="507"/>
    </row>
    <row r="766">
      <c r="F766" s="507"/>
      <c r="G766" s="507"/>
      <c r="H766" s="507"/>
    </row>
    <row r="767">
      <c r="F767" s="507"/>
      <c r="G767" s="507"/>
      <c r="H767" s="507"/>
    </row>
    <row r="768">
      <c r="F768" s="507"/>
      <c r="G768" s="507"/>
      <c r="H768" s="507"/>
    </row>
    <row r="769">
      <c r="F769" s="507"/>
      <c r="G769" s="507"/>
      <c r="H769" s="507"/>
    </row>
    <row r="770">
      <c r="F770" s="507"/>
      <c r="G770" s="507"/>
      <c r="H770" s="507"/>
    </row>
    <row r="771">
      <c r="F771" s="507"/>
      <c r="G771" s="507"/>
      <c r="H771" s="507"/>
    </row>
    <row r="772">
      <c r="F772" s="507"/>
      <c r="G772" s="507"/>
      <c r="H772" s="507"/>
    </row>
    <row r="773">
      <c r="F773" s="507"/>
      <c r="G773" s="507"/>
      <c r="H773" s="507"/>
    </row>
    <row r="774">
      <c r="F774" s="507"/>
      <c r="G774" s="507"/>
      <c r="H774" s="507"/>
    </row>
    <row r="775">
      <c r="F775" s="507"/>
      <c r="G775" s="507"/>
      <c r="H775" s="507"/>
    </row>
    <row r="776">
      <c r="F776" s="507"/>
      <c r="G776" s="507"/>
      <c r="H776" s="507"/>
    </row>
    <row r="777">
      <c r="F777" s="507"/>
      <c r="G777" s="507"/>
      <c r="H777" s="507"/>
    </row>
    <row r="778">
      <c r="F778" s="507"/>
      <c r="G778" s="507"/>
      <c r="H778" s="507"/>
    </row>
    <row r="779">
      <c r="F779" s="507"/>
      <c r="G779" s="507"/>
      <c r="H779" s="507"/>
    </row>
    <row r="780">
      <c r="F780" s="507"/>
      <c r="G780" s="507"/>
      <c r="H780" s="507"/>
    </row>
    <row r="781">
      <c r="F781" s="507"/>
      <c r="G781" s="507"/>
      <c r="H781" s="507"/>
    </row>
    <row r="782">
      <c r="F782" s="507"/>
      <c r="G782" s="507"/>
      <c r="H782" s="507"/>
    </row>
    <row r="783">
      <c r="F783" s="507"/>
      <c r="G783" s="507"/>
      <c r="H783" s="507"/>
    </row>
    <row r="784">
      <c r="F784" s="507"/>
      <c r="G784" s="507"/>
      <c r="H784" s="507"/>
    </row>
    <row r="785">
      <c r="F785" s="507"/>
      <c r="G785" s="507"/>
      <c r="H785" s="507"/>
    </row>
    <row r="786">
      <c r="F786" s="507"/>
      <c r="G786" s="507"/>
      <c r="H786" s="507"/>
    </row>
    <row r="787">
      <c r="F787" s="507"/>
      <c r="G787" s="507"/>
      <c r="H787" s="507"/>
    </row>
    <row r="788">
      <c r="F788" s="507"/>
      <c r="G788" s="507"/>
      <c r="H788" s="507"/>
    </row>
    <row r="789">
      <c r="F789" s="507"/>
      <c r="G789" s="507"/>
      <c r="H789" s="507"/>
    </row>
    <row r="790">
      <c r="F790" s="507"/>
      <c r="G790" s="507"/>
      <c r="H790" s="507"/>
    </row>
    <row r="791">
      <c r="F791" s="507"/>
      <c r="G791" s="507"/>
      <c r="H791" s="507"/>
    </row>
    <row r="792">
      <c r="F792" s="507"/>
      <c r="G792" s="507"/>
      <c r="H792" s="507"/>
    </row>
    <row r="793">
      <c r="F793" s="507"/>
      <c r="G793" s="507"/>
      <c r="H793" s="507"/>
    </row>
    <row r="794">
      <c r="F794" s="507"/>
      <c r="G794" s="507"/>
      <c r="H794" s="507"/>
    </row>
    <row r="795">
      <c r="F795" s="507"/>
      <c r="G795" s="507"/>
      <c r="H795" s="507"/>
    </row>
    <row r="796">
      <c r="F796" s="507"/>
      <c r="G796" s="507"/>
      <c r="H796" s="507"/>
    </row>
    <row r="797">
      <c r="F797" s="507"/>
      <c r="G797" s="507"/>
      <c r="H797" s="507"/>
    </row>
    <row r="798">
      <c r="F798" s="507"/>
      <c r="G798" s="507"/>
      <c r="H798" s="507"/>
    </row>
    <row r="799">
      <c r="F799" s="507"/>
      <c r="G799" s="507"/>
      <c r="H799" s="507"/>
    </row>
    <row r="800">
      <c r="F800" s="507"/>
      <c r="G800" s="507"/>
      <c r="H800" s="507"/>
    </row>
    <row r="801">
      <c r="F801" s="507"/>
      <c r="G801" s="507"/>
      <c r="H801" s="507"/>
    </row>
    <row r="802">
      <c r="F802" s="507"/>
      <c r="G802" s="507"/>
      <c r="H802" s="507"/>
    </row>
    <row r="803">
      <c r="F803" s="507"/>
      <c r="G803" s="507"/>
      <c r="H803" s="507"/>
    </row>
    <row r="804">
      <c r="F804" s="507"/>
      <c r="G804" s="507"/>
      <c r="H804" s="507"/>
    </row>
    <row r="805">
      <c r="F805" s="507"/>
      <c r="G805" s="507"/>
      <c r="H805" s="507"/>
    </row>
    <row r="806">
      <c r="F806" s="507"/>
      <c r="G806" s="507"/>
      <c r="H806" s="507"/>
    </row>
    <row r="807">
      <c r="F807" s="507"/>
      <c r="G807" s="507"/>
      <c r="H807" s="507"/>
    </row>
    <row r="808">
      <c r="F808" s="507"/>
      <c r="G808" s="507"/>
      <c r="H808" s="507"/>
    </row>
    <row r="809">
      <c r="F809" s="507"/>
      <c r="G809" s="507"/>
      <c r="H809" s="507"/>
    </row>
    <row r="810">
      <c r="F810" s="507"/>
      <c r="G810" s="507"/>
      <c r="H810" s="507"/>
    </row>
    <row r="811">
      <c r="F811" s="507"/>
      <c r="G811" s="507"/>
      <c r="H811" s="507"/>
    </row>
    <row r="812">
      <c r="F812" s="507"/>
      <c r="G812" s="507"/>
      <c r="H812" s="507"/>
    </row>
    <row r="813">
      <c r="F813" s="507"/>
      <c r="G813" s="507"/>
      <c r="H813" s="507"/>
    </row>
    <row r="814">
      <c r="F814" s="507"/>
      <c r="G814" s="507"/>
      <c r="H814" s="507"/>
    </row>
    <row r="815">
      <c r="F815" s="507"/>
      <c r="G815" s="507"/>
      <c r="H815" s="507"/>
    </row>
    <row r="816">
      <c r="F816" s="507"/>
      <c r="G816" s="507"/>
      <c r="H816" s="507"/>
    </row>
    <row r="817">
      <c r="F817" s="507"/>
      <c r="G817" s="507"/>
      <c r="H817" s="507"/>
    </row>
    <row r="818">
      <c r="F818" s="507"/>
      <c r="G818" s="507"/>
      <c r="H818" s="507"/>
    </row>
    <row r="819">
      <c r="F819" s="507"/>
      <c r="G819" s="507"/>
      <c r="H819" s="507"/>
    </row>
    <row r="820">
      <c r="F820" s="507"/>
      <c r="G820" s="507"/>
      <c r="H820" s="507"/>
    </row>
    <row r="821">
      <c r="F821" s="507"/>
      <c r="G821" s="507"/>
      <c r="H821" s="507"/>
    </row>
    <row r="822">
      <c r="F822" s="507"/>
      <c r="G822" s="507"/>
      <c r="H822" s="507"/>
    </row>
    <row r="823">
      <c r="F823" s="507"/>
      <c r="G823" s="507"/>
      <c r="H823" s="507"/>
    </row>
    <row r="824">
      <c r="F824" s="507"/>
      <c r="G824" s="507"/>
      <c r="H824" s="507"/>
    </row>
    <row r="825">
      <c r="F825" s="507"/>
      <c r="G825" s="507"/>
      <c r="H825" s="507"/>
    </row>
    <row r="826">
      <c r="F826" s="507"/>
      <c r="G826" s="507"/>
      <c r="H826" s="507"/>
    </row>
    <row r="827">
      <c r="F827" s="507"/>
      <c r="G827" s="507"/>
      <c r="H827" s="507"/>
    </row>
    <row r="828">
      <c r="F828" s="507"/>
      <c r="G828" s="507"/>
      <c r="H828" s="507"/>
    </row>
    <row r="829">
      <c r="F829" s="507"/>
      <c r="G829" s="507"/>
      <c r="H829" s="507"/>
    </row>
    <row r="830">
      <c r="F830" s="507"/>
      <c r="G830" s="507"/>
      <c r="H830" s="507"/>
    </row>
    <row r="831">
      <c r="F831" s="507"/>
      <c r="G831" s="507"/>
      <c r="H831" s="507"/>
    </row>
    <row r="832">
      <c r="F832" s="507"/>
      <c r="G832" s="507"/>
      <c r="H832" s="507"/>
    </row>
    <row r="833">
      <c r="F833" s="507"/>
      <c r="G833" s="507"/>
      <c r="H833" s="507"/>
    </row>
    <row r="834">
      <c r="F834" s="507"/>
      <c r="G834" s="507"/>
      <c r="H834" s="507"/>
    </row>
    <row r="835">
      <c r="F835" s="507"/>
      <c r="G835" s="507"/>
      <c r="H835" s="507"/>
    </row>
    <row r="836">
      <c r="F836" s="507"/>
      <c r="G836" s="507"/>
      <c r="H836" s="507"/>
    </row>
    <row r="837">
      <c r="F837" s="507"/>
      <c r="G837" s="507"/>
      <c r="H837" s="507"/>
    </row>
    <row r="838">
      <c r="F838" s="507"/>
      <c r="G838" s="507"/>
      <c r="H838" s="507"/>
    </row>
    <row r="839">
      <c r="F839" s="507"/>
      <c r="G839" s="507"/>
      <c r="H839" s="507"/>
    </row>
    <row r="840">
      <c r="F840" s="507"/>
      <c r="G840" s="507"/>
      <c r="H840" s="507"/>
    </row>
    <row r="841">
      <c r="F841" s="507"/>
      <c r="G841" s="507"/>
      <c r="H841" s="507"/>
    </row>
    <row r="842">
      <c r="F842" s="507"/>
      <c r="G842" s="507"/>
      <c r="H842" s="507"/>
    </row>
    <row r="843">
      <c r="F843" s="507"/>
      <c r="G843" s="507"/>
      <c r="H843" s="507"/>
    </row>
    <row r="844">
      <c r="F844" s="507"/>
      <c r="G844" s="507"/>
      <c r="H844" s="507"/>
    </row>
    <row r="845">
      <c r="F845" s="507"/>
      <c r="G845" s="507"/>
      <c r="H845" s="507"/>
    </row>
    <row r="846">
      <c r="F846" s="507"/>
      <c r="G846" s="507"/>
      <c r="H846" s="507"/>
    </row>
    <row r="847">
      <c r="F847" s="507"/>
      <c r="G847" s="507"/>
      <c r="H847" s="507"/>
    </row>
    <row r="848">
      <c r="F848" s="507"/>
      <c r="G848" s="507"/>
      <c r="H848" s="507"/>
    </row>
    <row r="849">
      <c r="F849" s="507"/>
      <c r="G849" s="507"/>
      <c r="H849" s="507"/>
    </row>
    <row r="850">
      <c r="F850" s="507"/>
      <c r="G850" s="507"/>
      <c r="H850" s="507"/>
    </row>
    <row r="851">
      <c r="F851" s="507"/>
      <c r="G851" s="507"/>
      <c r="H851" s="507"/>
    </row>
    <row r="852">
      <c r="F852" s="507"/>
      <c r="G852" s="507"/>
      <c r="H852" s="507"/>
    </row>
    <row r="853">
      <c r="F853" s="507"/>
      <c r="G853" s="507"/>
      <c r="H853" s="507"/>
    </row>
    <row r="854">
      <c r="F854" s="507"/>
      <c r="G854" s="507"/>
      <c r="H854" s="507"/>
    </row>
    <row r="855">
      <c r="F855" s="507"/>
      <c r="G855" s="507"/>
      <c r="H855" s="507"/>
    </row>
    <row r="856">
      <c r="F856" s="507"/>
      <c r="G856" s="507"/>
      <c r="H856" s="507"/>
    </row>
    <row r="857">
      <c r="F857" s="507"/>
      <c r="G857" s="507"/>
      <c r="H857" s="507"/>
    </row>
    <row r="858">
      <c r="F858" s="507"/>
      <c r="G858" s="507"/>
      <c r="H858" s="507"/>
    </row>
    <row r="859">
      <c r="F859" s="507"/>
      <c r="G859" s="507"/>
      <c r="H859" s="507"/>
    </row>
    <row r="860">
      <c r="F860" s="507"/>
      <c r="G860" s="507"/>
      <c r="H860" s="507"/>
    </row>
    <row r="861">
      <c r="F861" s="507"/>
      <c r="G861" s="507"/>
      <c r="H861" s="507"/>
    </row>
    <row r="862">
      <c r="F862" s="507"/>
      <c r="G862" s="507"/>
      <c r="H862" s="507"/>
    </row>
    <row r="863">
      <c r="F863" s="507"/>
      <c r="G863" s="507"/>
      <c r="H863" s="507"/>
    </row>
    <row r="864">
      <c r="F864" s="507"/>
      <c r="G864" s="507"/>
      <c r="H864" s="507"/>
    </row>
    <row r="865">
      <c r="F865" s="507"/>
      <c r="G865" s="507"/>
      <c r="H865" s="507"/>
    </row>
    <row r="866">
      <c r="F866" s="507"/>
      <c r="G866" s="507"/>
      <c r="H866" s="507"/>
    </row>
    <row r="867">
      <c r="F867" s="507"/>
      <c r="G867" s="507"/>
      <c r="H867" s="507"/>
    </row>
    <row r="868">
      <c r="F868" s="507"/>
      <c r="G868" s="507"/>
      <c r="H868" s="507"/>
    </row>
    <row r="869">
      <c r="F869" s="507"/>
      <c r="G869" s="507"/>
      <c r="H869" s="507"/>
    </row>
    <row r="870">
      <c r="F870" s="507"/>
      <c r="G870" s="507"/>
      <c r="H870" s="507"/>
    </row>
    <row r="871">
      <c r="F871" s="507"/>
      <c r="G871" s="507"/>
      <c r="H871" s="507"/>
    </row>
    <row r="872">
      <c r="F872" s="507"/>
      <c r="G872" s="507"/>
      <c r="H872" s="507"/>
    </row>
    <row r="873">
      <c r="F873" s="507"/>
      <c r="G873" s="507"/>
      <c r="H873" s="507"/>
    </row>
    <row r="874">
      <c r="F874" s="507"/>
      <c r="G874" s="507"/>
      <c r="H874" s="507"/>
    </row>
    <row r="875">
      <c r="F875" s="507"/>
      <c r="G875" s="507"/>
      <c r="H875" s="507"/>
    </row>
    <row r="876">
      <c r="F876" s="507"/>
      <c r="G876" s="507"/>
      <c r="H876" s="507"/>
    </row>
    <row r="877">
      <c r="F877" s="507"/>
      <c r="G877" s="507"/>
      <c r="H877" s="507"/>
    </row>
    <row r="878">
      <c r="F878" s="507"/>
      <c r="G878" s="507"/>
      <c r="H878" s="507"/>
    </row>
    <row r="879">
      <c r="F879" s="507"/>
      <c r="G879" s="507"/>
      <c r="H879" s="507"/>
    </row>
    <row r="880">
      <c r="F880" s="507"/>
      <c r="G880" s="507"/>
      <c r="H880" s="507"/>
    </row>
    <row r="881">
      <c r="F881" s="507"/>
      <c r="G881" s="507"/>
      <c r="H881" s="507"/>
    </row>
    <row r="882">
      <c r="F882" s="507"/>
      <c r="G882" s="507"/>
      <c r="H882" s="507"/>
    </row>
    <row r="883">
      <c r="F883" s="507"/>
      <c r="G883" s="507"/>
      <c r="H883" s="507"/>
    </row>
    <row r="884">
      <c r="F884" s="507"/>
      <c r="G884" s="507"/>
      <c r="H884" s="507"/>
    </row>
    <row r="885">
      <c r="F885" s="507"/>
      <c r="G885" s="507"/>
      <c r="H885" s="507"/>
    </row>
    <row r="886">
      <c r="F886" s="507"/>
      <c r="G886" s="507"/>
      <c r="H886" s="507"/>
    </row>
    <row r="887">
      <c r="F887" s="507"/>
      <c r="G887" s="507"/>
      <c r="H887" s="507"/>
    </row>
    <row r="888">
      <c r="F888" s="507"/>
      <c r="G888" s="507"/>
      <c r="H888" s="507"/>
    </row>
    <row r="889">
      <c r="F889" s="507"/>
      <c r="G889" s="507"/>
      <c r="H889" s="507"/>
    </row>
    <row r="890">
      <c r="F890" s="507"/>
      <c r="G890" s="507"/>
      <c r="H890" s="507"/>
    </row>
    <row r="891">
      <c r="F891" s="507"/>
      <c r="G891" s="507"/>
      <c r="H891" s="507"/>
    </row>
    <row r="892">
      <c r="F892" s="507"/>
      <c r="G892" s="507"/>
      <c r="H892" s="507"/>
    </row>
    <row r="893">
      <c r="F893" s="507"/>
      <c r="G893" s="507"/>
      <c r="H893" s="507"/>
    </row>
    <row r="894">
      <c r="F894" s="507"/>
      <c r="G894" s="507"/>
      <c r="H894" s="507"/>
    </row>
    <row r="895">
      <c r="F895" s="507"/>
      <c r="G895" s="507"/>
      <c r="H895" s="507"/>
    </row>
    <row r="896">
      <c r="F896" s="507"/>
      <c r="G896" s="507"/>
      <c r="H896" s="507"/>
    </row>
    <row r="897">
      <c r="F897" s="507"/>
      <c r="G897" s="507"/>
      <c r="H897" s="507"/>
    </row>
    <row r="898">
      <c r="F898" s="507"/>
      <c r="G898" s="507"/>
      <c r="H898" s="507"/>
    </row>
    <row r="899">
      <c r="F899" s="507"/>
      <c r="G899" s="507"/>
      <c r="H899" s="507"/>
    </row>
    <row r="900">
      <c r="F900" s="507"/>
      <c r="G900" s="507"/>
      <c r="H900" s="507"/>
    </row>
    <row r="901">
      <c r="F901" s="507"/>
      <c r="G901" s="507"/>
      <c r="H901" s="507"/>
    </row>
    <row r="902">
      <c r="F902" s="507"/>
      <c r="G902" s="507"/>
      <c r="H902" s="507"/>
    </row>
    <row r="903">
      <c r="F903" s="507"/>
      <c r="G903" s="507"/>
      <c r="H903" s="507"/>
    </row>
    <row r="904">
      <c r="F904" s="507"/>
      <c r="G904" s="507"/>
      <c r="H904" s="507"/>
    </row>
    <row r="905">
      <c r="F905" s="507"/>
      <c r="G905" s="507"/>
      <c r="H905" s="507"/>
    </row>
    <row r="906">
      <c r="F906" s="507"/>
      <c r="G906" s="507"/>
      <c r="H906" s="507"/>
    </row>
    <row r="907">
      <c r="F907" s="507"/>
      <c r="G907" s="507"/>
      <c r="H907" s="507"/>
    </row>
    <row r="908">
      <c r="F908" s="507"/>
      <c r="G908" s="507"/>
      <c r="H908" s="507"/>
    </row>
    <row r="909">
      <c r="F909" s="507"/>
      <c r="G909" s="507"/>
      <c r="H909" s="507"/>
    </row>
    <row r="910">
      <c r="F910" s="507"/>
      <c r="G910" s="507"/>
      <c r="H910" s="507"/>
    </row>
    <row r="911">
      <c r="F911" s="507"/>
      <c r="G911" s="507"/>
      <c r="H911" s="507"/>
    </row>
    <row r="912">
      <c r="F912" s="507"/>
      <c r="G912" s="507"/>
      <c r="H912" s="507"/>
    </row>
    <row r="913">
      <c r="F913" s="507"/>
      <c r="G913" s="507"/>
      <c r="H913" s="507"/>
    </row>
    <row r="914">
      <c r="F914" s="507"/>
      <c r="G914" s="507"/>
      <c r="H914" s="507"/>
    </row>
    <row r="915">
      <c r="F915" s="507"/>
      <c r="G915" s="507"/>
      <c r="H915" s="507"/>
    </row>
    <row r="916">
      <c r="F916" s="507"/>
      <c r="G916" s="507"/>
      <c r="H916" s="507"/>
    </row>
    <row r="917">
      <c r="F917" s="507"/>
      <c r="G917" s="507"/>
      <c r="H917" s="507"/>
    </row>
    <row r="918">
      <c r="F918" s="507"/>
      <c r="G918" s="507"/>
      <c r="H918" s="507"/>
    </row>
    <row r="919">
      <c r="F919" s="507"/>
      <c r="G919" s="507"/>
      <c r="H919" s="507"/>
    </row>
    <row r="920">
      <c r="F920" s="507"/>
      <c r="G920" s="507"/>
      <c r="H920" s="507"/>
    </row>
    <row r="921">
      <c r="F921" s="507"/>
      <c r="G921" s="507"/>
      <c r="H921" s="507"/>
    </row>
    <row r="922">
      <c r="F922" s="507"/>
      <c r="G922" s="507"/>
      <c r="H922" s="507"/>
    </row>
    <row r="923">
      <c r="F923" s="507"/>
      <c r="G923" s="507"/>
      <c r="H923" s="507"/>
    </row>
    <row r="924">
      <c r="F924" s="507"/>
      <c r="G924" s="507"/>
      <c r="H924" s="507"/>
    </row>
    <row r="925">
      <c r="F925" s="507"/>
      <c r="G925" s="507"/>
      <c r="H925" s="507"/>
    </row>
    <row r="926">
      <c r="F926" s="507"/>
      <c r="G926" s="507"/>
      <c r="H926" s="507"/>
    </row>
    <row r="927">
      <c r="F927" s="507"/>
      <c r="G927" s="507"/>
      <c r="H927" s="507"/>
    </row>
    <row r="928">
      <c r="F928" s="507"/>
      <c r="G928" s="507"/>
      <c r="H928" s="507"/>
    </row>
    <row r="929">
      <c r="F929" s="507"/>
      <c r="G929" s="507"/>
      <c r="H929" s="507"/>
    </row>
    <row r="930">
      <c r="F930" s="507"/>
      <c r="G930" s="507"/>
      <c r="H930" s="507"/>
    </row>
    <row r="931">
      <c r="F931" s="507"/>
      <c r="G931" s="507"/>
      <c r="H931" s="507"/>
    </row>
    <row r="932">
      <c r="F932" s="507"/>
      <c r="G932" s="507"/>
      <c r="H932" s="507"/>
    </row>
    <row r="933">
      <c r="F933" s="507"/>
      <c r="G933" s="507"/>
      <c r="H933" s="507"/>
    </row>
    <row r="934">
      <c r="F934" s="507"/>
      <c r="G934" s="507"/>
      <c r="H934" s="507"/>
    </row>
    <row r="935">
      <c r="F935" s="507"/>
      <c r="G935" s="507"/>
      <c r="H935" s="507"/>
    </row>
    <row r="936">
      <c r="F936" s="507"/>
      <c r="G936" s="507"/>
      <c r="H936" s="507"/>
    </row>
    <row r="937">
      <c r="F937" s="507"/>
      <c r="G937" s="507"/>
      <c r="H937" s="507"/>
    </row>
    <row r="938">
      <c r="F938" s="507"/>
      <c r="G938" s="507"/>
      <c r="H938" s="507"/>
    </row>
    <row r="939">
      <c r="F939" s="507"/>
      <c r="G939" s="507"/>
      <c r="H939" s="507"/>
    </row>
    <row r="940">
      <c r="F940" s="507"/>
      <c r="G940" s="507"/>
      <c r="H940" s="507"/>
    </row>
    <row r="941">
      <c r="F941" s="507"/>
      <c r="G941" s="507"/>
      <c r="H941" s="507"/>
    </row>
    <row r="942">
      <c r="F942" s="507"/>
      <c r="G942" s="507"/>
      <c r="H942" s="507"/>
    </row>
    <row r="943">
      <c r="F943" s="507"/>
      <c r="G943" s="507"/>
      <c r="H943" s="507"/>
    </row>
    <row r="944">
      <c r="F944" s="507"/>
      <c r="G944" s="507"/>
      <c r="H944" s="507"/>
    </row>
    <row r="945">
      <c r="F945" s="507"/>
      <c r="G945" s="507"/>
      <c r="H945" s="507"/>
    </row>
    <row r="946">
      <c r="F946" s="507"/>
      <c r="G946" s="507"/>
      <c r="H946" s="507"/>
    </row>
    <row r="947">
      <c r="F947" s="507"/>
      <c r="G947" s="507"/>
      <c r="H947" s="507"/>
    </row>
    <row r="948">
      <c r="F948" s="507"/>
      <c r="G948" s="507"/>
      <c r="H948" s="507"/>
    </row>
    <row r="949">
      <c r="F949" s="507"/>
      <c r="G949" s="507"/>
      <c r="H949" s="507"/>
    </row>
    <row r="950">
      <c r="F950" s="507"/>
      <c r="G950" s="507"/>
      <c r="H950" s="507"/>
    </row>
    <row r="951">
      <c r="F951" s="507"/>
      <c r="G951" s="507"/>
      <c r="H951" s="507"/>
    </row>
    <row r="952">
      <c r="F952" s="507"/>
      <c r="G952" s="507"/>
      <c r="H952" s="507"/>
    </row>
    <row r="953">
      <c r="F953" s="507"/>
      <c r="G953" s="507"/>
      <c r="H953" s="507"/>
    </row>
    <row r="954">
      <c r="F954" s="507"/>
      <c r="G954" s="507"/>
      <c r="H954" s="507"/>
    </row>
    <row r="955">
      <c r="F955" s="507"/>
      <c r="G955" s="507"/>
      <c r="H955" s="507"/>
    </row>
    <row r="956">
      <c r="F956" s="507"/>
      <c r="G956" s="507"/>
      <c r="H956" s="507"/>
    </row>
    <row r="957">
      <c r="F957" s="507"/>
      <c r="G957" s="507"/>
      <c r="H957" s="507"/>
    </row>
    <row r="958">
      <c r="F958" s="507"/>
      <c r="G958" s="507"/>
      <c r="H958" s="507"/>
    </row>
    <row r="959">
      <c r="F959" s="507"/>
      <c r="G959" s="507"/>
      <c r="H959" s="507"/>
    </row>
    <row r="960">
      <c r="F960" s="507"/>
      <c r="G960" s="507"/>
      <c r="H960" s="507"/>
    </row>
    <row r="961">
      <c r="F961" s="507"/>
      <c r="G961" s="507"/>
      <c r="H961" s="507"/>
    </row>
    <row r="962">
      <c r="F962" s="507"/>
      <c r="G962" s="507"/>
      <c r="H962" s="507"/>
    </row>
    <row r="963">
      <c r="F963" s="507"/>
      <c r="G963" s="507"/>
      <c r="H963" s="507"/>
    </row>
    <row r="964">
      <c r="F964" s="507"/>
      <c r="G964" s="507"/>
      <c r="H964" s="507"/>
    </row>
    <row r="965">
      <c r="F965" s="507"/>
      <c r="G965" s="507"/>
      <c r="H965" s="507"/>
    </row>
    <row r="966">
      <c r="F966" s="507"/>
      <c r="G966" s="507"/>
      <c r="H966" s="507"/>
    </row>
    <row r="967">
      <c r="F967" s="507"/>
      <c r="G967" s="507"/>
      <c r="H967" s="507"/>
    </row>
    <row r="968">
      <c r="F968" s="507"/>
      <c r="G968" s="507"/>
      <c r="H968" s="507"/>
    </row>
    <row r="969">
      <c r="F969" s="507"/>
      <c r="G969" s="507"/>
      <c r="H969" s="507"/>
    </row>
    <row r="970">
      <c r="F970" s="507"/>
      <c r="G970" s="507"/>
      <c r="H970" s="507"/>
    </row>
    <row r="971">
      <c r="F971" s="507"/>
      <c r="G971" s="507"/>
      <c r="H971" s="507"/>
    </row>
    <row r="972">
      <c r="F972" s="507"/>
      <c r="G972" s="507"/>
      <c r="H972" s="507"/>
    </row>
    <row r="973">
      <c r="F973" s="507"/>
      <c r="G973" s="507"/>
      <c r="H973" s="507"/>
    </row>
    <row r="974">
      <c r="F974" s="507"/>
      <c r="G974" s="507"/>
      <c r="H974" s="507"/>
    </row>
    <row r="975">
      <c r="F975" s="507"/>
      <c r="G975" s="507"/>
      <c r="H975" s="507"/>
    </row>
    <row r="976">
      <c r="F976" s="507"/>
      <c r="G976" s="507"/>
      <c r="H976" s="507"/>
    </row>
    <row r="977">
      <c r="F977" s="507"/>
      <c r="G977" s="507"/>
      <c r="H977" s="507"/>
    </row>
    <row r="978">
      <c r="F978" s="507"/>
      <c r="G978" s="507"/>
      <c r="H978" s="507"/>
    </row>
    <row r="979">
      <c r="F979" s="507"/>
      <c r="G979" s="507"/>
      <c r="H979" s="507"/>
    </row>
    <row r="980">
      <c r="F980" s="507"/>
      <c r="G980" s="507"/>
      <c r="H980" s="507"/>
    </row>
    <row r="981">
      <c r="F981" s="507"/>
      <c r="G981" s="507"/>
      <c r="H981" s="507"/>
    </row>
    <row r="982">
      <c r="F982" s="507"/>
      <c r="G982" s="507"/>
      <c r="H982" s="507"/>
    </row>
    <row r="983">
      <c r="F983" s="507"/>
      <c r="G983" s="507"/>
      <c r="H983" s="507"/>
    </row>
    <row r="984">
      <c r="F984" s="507"/>
      <c r="G984" s="507"/>
      <c r="H984" s="507"/>
    </row>
    <row r="985">
      <c r="F985" s="507"/>
      <c r="G985" s="507"/>
      <c r="H985" s="507"/>
    </row>
    <row r="986">
      <c r="F986" s="507"/>
      <c r="G986" s="507"/>
      <c r="H986" s="507"/>
    </row>
    <row r="987">
      <c r="F987" s="507"/>
      <c r="G987" s="507"/>
      <c r="H987" s="507"/>
    </row>
    <row r="988">
      <c r="F988" s="507"/>
      <c r="G988" s="507"/>
      <c r="H988" s="507"/>
    </row>
    <row r="989">
      <c r="F989" s="507"/>
      <c r="G989" s="507"/>
      <c r="H989" s="507"/>
    </row>
    <row r="990">
      <c r="F990" s="507"/>
      <c r="G990" s="507"/>
      <c r="H990" s="507"/>
    </row>
    <row r="991">
      <c r="F991" s="507"/>
      <c r="G991" s="507"/>
      <c r="H991" s="507"/>
    </row>
    <row r="992">
      <c r="F992" s="507"/>
      <c r="G992" s="507"/>
      <c r="H992" s="507"/>
    </row>
    <row r="993">
      <c r="F993" s="507"/>
      <c r="G993" s="507"/>
      <c r="H993" s="507"/>
    </row>
    <row r="994">
      <c r="F994" s="507"/>
      <c r="G994" s="507"/>
      <c r="H994" s="507"/>
    </row>
    <row r="995">
      <c r="F995" s="507"/>
      <c r="G995" s="507"/>
      <c r="H995" s="507"/>
    </row>
    <row r="996">
      <c r="F996" s="507"/>
      <c r="G996" s="507"/>
      <c r="H996" s="507"/>
    </row>
    <row r="997">
      <c r="F997" s="507"/>
      <c r="G997" s="507"/>
      <c r="H997" s="507"/>
    </row>
    <row r="998">
      <c r="F998" s="507"/>
      <c r="G998" s="507"/>
      <c r="H998" s="507"/>
    </row>
    <row r="999">
      <c r="F999" s="507"/>
      <c r="G999" s="507"/>
      <c r="H999" s="507"/>
    </row>
    <row r="1000">
      <c r="F1000" s="507"/>
      <c r="G1000" s="507"/>
      <c r="H1000" s="507"/>
    </row>
  </sheetData>
  <mergeCells count="2">
    <mergeCell ref="L2:L10"/>
    <mergeCell ref="M10:Q10"/>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29"/>
    <col customWidth="1" min="2" max="2" width="9.29"/>
    <col customWidth="1" min="3" max="3" width="5.29"/>
    <col customWidth="1" min="4" max="4" width="24.14"/>
    <col customWidth="1" min="5" max="5" width="9.86"/>
    <col customWidth="1" min="6" max="6" width="5.29"/>
    <col customWidth="1" min="7" max="7" width="25.0"/>
    <col customWidth="1" min="8" max="8" width="9.43"/>
  </cols>
  <sheetData>
    <row r="1">
      <c r="B1" s="166"/>
      <c r="H1" s="166"/>
    </row>
    <row r="2">
      <c r="A2" s="511" t="s">
        <v>635</v>
      </c>
      <c r="B2" s="512"/>
      <c r="D2" s="511" t="s">
        <v>636</v>
      </c>
      <c r="E2" s="512"/>
      <c r="G2" s="511" t="s">
        <v>637</v>
      </c>
      <c r="H2" s="512"/>
    </row>
    <row r="3">
      <c r="A3" s="513"/>
      <c r="B3" s="514"/>
      <c r="D3" s="513"/>
      <c r="E3" s="514"/>
      <c r="G3" s="513"/>
      <c r="H3" s="514"/>
    </row>
    <row r="4">
      <c r="A4" s="515" t="s">
        <v>638</v>
      </c>
      <c r="B4" s="516">
        <v>0.19</v>
      </c>
      <c r="D4" s="515" t="s">
        <v>638</v>
      </c>
      <c r="E4" s="516">
        <v>0.17</v>
      </c>
      <c r="G4" s="515" t="s">
        <v>638</v>
      </c>
      <c r="H4" s="516">
        <v>0.16</v>
      </c>
    </row>
    <row r="5">
      <c r="A5" s="515" t="s">
        <v>639</v>
      </c>
      <c r="B5" s="516">
        <v>0.005</v>
      </c>
      <c r="D5" s="515" t="s">
        <v>639</v>
      </c>
      <c r="E5" s="516">
        <v>0.005</v>
      </c>
      <c r="G5" s="515" t="s">
        <v>639</v>
      </c>
      <c r="H5" s="516">
        <v>0.005</v>
      </c>
    </row>
    <row r="6">
      <c r="A6" s="515" t="s">
        <v>640</v>
      </c>
      <c r="B6" s="516">
        <v>0.007</v>
      </c>
      <c r="D6" s="515" t="s">
        <v>640</v>
      </c>
      <c r="E6" s="516">
        <v>0.007</v>
      </c>
      <c r="G6" s="515" t="s">
        <v>640</v>
      </c>
      <c r="H6" s="516">
        <v>0.007</v>
      </c>
    </row>
    <row r="7">
      <c r="A7" s="515" t="s">
        <v>641</v>
      </c>
      <c r="B7" s="516">
        <v>0.073</v>
      </c>
      <c r="D7" s="515" t="s">
        <v>641</v>
      </c>
      <c r="E7" s="516">
        <v>0.073</v>
      </c>
      <c r="G7" s="515" t="s">
        <v>641</v>
      </c>
      <c r="H7" s="516">
        <v>0.073</v>
      </c>
    </row>
    <row r="8">
      <c r="A8" s="517" t="s">
        <v>642</v>
      </c>
      <c r="B8" s="518">
        <f>sum(B4:B7)</f>
        <v>0.275</v>
      </c>
      <c r="D8" s="517" t="s">
        <v>642</v>
      </c>
      <c r="E8" s="518">
        <f>sum(E4:E7)</f>
        <v>0.255</v>
      </c>
      <c r="G8" s="517" t="s">
        <v>642</v>
      </c>
      <c r="H8" s="518">
        <f>sum(H4:H7)</f>
        <v>0.245</v>
      </c>
    </row>
    <row r="9">
      <c r="B9" s="166"/>
    </row>
    <row r="10">
      <c r="B10" s="166"/>
    </row>
    <row r="26">
      <c r="B26" s="166"/>
    </row>
    <row r="27">
      <c r="B27" s="166"/>
    </row>
    <row r="28">
      <c r="B28" s="166"/>
    </row>
    <row r="29">
      <c r="B29" s="166"/>
    </row>
    <row r="30">
      <c r="B30" s="166"/>
    </row>
    <row r="31">
      <c r="B31" s="166"/>
    </row>
    <row r="32">
      <c r="B32" s="166"/>
    </row>
    <row r="33">
      <c r="B33" s="166"/>
    </row>
    <row r="34">
      <c r="B34" s="166"/>
    </row>
    <row r="35">
      <c r="B35" s="166"/>
    </row>
    <row r="36">
      <c r="B36" s="166"/>
    </row>
    <row r="37">
      <c r="B37" s="166"/>
    </row>
    <row r="38">
      <c r="B38" s="166"/>
    </row>
    <row r="39">
      <c r="B39" s="166"/>
    </row>
    <row r="40">
      <c r="B40" s="166"/>
    </row>
    <row r="41">
      <c r="B41" s="166"/>
    </row>
    <row r="42">
      <c r="B42" s="166"/>
    </row>
    <row r="43">
      <c r="B43" s="166"/>
    </row>
    <row r="44">
      <c r="B44" s="166"/>
    </row>
    <row r="45">
      <c r="B45" s="166"/>
    </row>
    <row r="46">
      <c r="B46" s="166"/>
    </row>
    <row r="47">
      <c r="B47" s="166"/>
    </row>
    <row r="48">
      <c r="B48" s="166"/>
    </row>
    <row r="49">
      <c r="B49" s="166"/>
    </row>
    <row r="50">
      <c r="B50" s="166"/>
    </row>
    <row r="51">
      <c r="B51" s="166"/>
    </row>
    <row r="52">
      <c r="B52" s="166"/>
    </row>
    <row r="53">
      <c r="B53" s="166"/>
    </row>
    <row r="54">
      <c r="B54" s="166"/>
    </row>
    <row r="55">
      <c r="B55" s="166"/>
    </row>
    <row r="56">
      <c r="B56" s="166"/>
    </row>
    <row r="57">
      <c r="B57" s="166"/>
    </row>
    <row r="58">
      <c r="B58" s="166"/>
    </row>
    <row r="59">
      <c r="B59" s="166"/>
    </row>
    <row r="60">
      <c r="B60" s="166"/>
    </row>
    <row r="61">
      <c r="B61" s="166"/>
    </row>
    <row r="62">
      <c r="B62" s="166"/>
    </row>
    <row r="63">
      <c r="B63" s="166"/>
    </row>
    <row r="64">
      <c r="B64" s="166"/>
    </row>
    <row r="65">
      <c r="B65" s="166"/>
    </row>
    <row r="66">
      <c r="B66" s="166"/>
    </row>
    <row r="67">
      <c r="B67" s="166"/>
    </row>
    <row r="68">
      <c r="B68" s="166"/>
    </row>
    <row r="69">
      <c r="B69" s="166"/>
    </row>
    <row r="70">
      <c r="B70" s="166"/>
    </row>
    <row r="71">
      <c r="B71" s="166"/>
    </row>
    <row r="72">
      <c r="B72" s="166"/>
    </row>
    <row r="73">
      <c r="B73" s="166"/>
    </row>
    <row r="74">
      <c r="B74" s="166"/>
    </row>
    <row r="75">
      <c r="B75" s="166"/>
    </row>
    <row r="76">
      <c r="B76" s="166"/>
    </row>
    <row r="77">
      <c r="B77" s="166"/>
    </row>
    <row r="78">
      <c r="B78" s="166"/>
    </row>
    <row r="79">
      <c r="B79" s="166"/>
    </row>
    <row r="80">
      <c r="B80" s="166"/>
    </row>
    <row r="81">
      <c r="B81" s="166"/>
    </row>
    <row r="82">
      <c r="B82" s="166"/>
    </row>
    <row r="83">
      <c r="B83" s="166"/>
    </row>
    <row r="84">
      <c r="B84" s="166"/>
    </row>
    <row r="85">
      <c r="B85" s="166"/>
    </row>
    <row r="86">
      <c r="B86" s="166"/>
    </row>
    <row r="87">
      <c r="B87" s="166"/>
    </row>
    <row r="88">
      <c r="B88" s="166"/>
    </row>
    <row r="89">
      <c r="B89" s="166"/>
    </row>
    <row r="90">
      <c r="B90" s="166"/>
    </row>
    <row r="91">
      <c r="B91" s="166"/>
    </row>
    <row r="92">
      <c r="B92" s="166"/>
    </row>
    <row r="93">
      <c r="B93" s="166"/>
    </row>
    <row r="94">
      <c r="B94" s="166"/>
    </row>
    <row r="95">
      <c r="B95" s="166"/>
    </row>
    <row r="96">
      <c r="B96" s="166"/>
    </row>
    <row r="97">
      <c r="B97" s="166"/>
    </row>
    <row r="98">
      <c r="B98" s="166"/>
    </row>
    <row r="99">
      <c r="B99" s="166"/>
    </row>
    <row r="100">
      <c r="B100" s="166"/>
    </row>
    <row r="101">
      <c r="B101" s="166"/>
    </row>
    <row r="102">
      <c r="B102" s="166"/>
    </row>
    <row r="103">
      <c r="B103" s="166"/>
    </row>
    <row r="104">
      <c r="B104" s="166"/>
    </row>
    <row r="105">
      <c r="B105" s="166"/>
    </row>
    <row r="106">
      <c r="B106" s="166"/>
    </row>
    <row r="107">
      <c r="B107" s="166"/>
    </row>
    <row r="108">
      <c r="B108" s="166"/>
    </row>
    <row r="109">
      <c r="B109" s="166"/>
    </row>
    <row r="110">
      <c r="B110" s="166"/>
    </row>
    <row r="111">
      <c r="B111" s="166"/>
    </row>
    <row r="112">
      <c r="B112" s="166"/>
    </row>
    <row r="113">
      <c r="B113" s="166"/>
    </row>
    <row r="114">
      <c r="B114" s="166"/>
    </row>
    <row r="115">
      <c r="B115" s="166"/>
    </row>
    <row r="116">
      <c r="B116" s="166"/>
    </row>
    <row r="117">
      <c r="B117" s="166"/>
    </row>
    <row r="118">
      <c r="B118" s="166"/>
    </row>
    <row r="119">
      <c r="B119" s="166"/>
    </row>
    <row r="120">
      <c r="B120" s="166"/>
    </row>
    <row r="121">
      <c r="B121" s="166"/>
    </row>
    <row r="122">
      <c r="B122" s="166"/>
    </row>
    <row r="123">
      <c r="B123" s="166"/>
    </row>
    <row r="124">
      <c r="B124" s="166"/>
    </row>
    <row r="125">
      <c r="B125" s="166"/>
    </row>
    <row r="126">
      <c r="B126" s="166"/>
    </row>
    <row r="127">
      <c r="B127" s="166"/>
    </row>
    <row r="128">
      <c r="B128" s="166"/>
    </row>
    <row r="129">
      <c r="B129" s="166"/>
    </row>
    <row r="130">
      <c r="B130" s="166"/>
    </row>
    <row r="131">
      <c r="B131" s="166"/>
    </row>
    <row r="132">
      <c r="B132" s="166"/>
    </row>
    <row r="133">
      <c r="B133" s="166"/>
    </row>
    <row r="134">
      <c r="B134" s="166"/>
    </row>
    <row r="135">
      <c r="B135" s="166"/>
    </row>
    <row r="136">
      <c r="B136" s="166"/>
    </row>
    <row r="137">
      <c r="B137" s="166"/>
    </row>
    <row r="138">
      <c r="B138" s="166"/>
    </row>
    <row r="139">
      <c r="B139" s="166"/>
    </row>
    <row r="140">
      <c r="B140" s="166"/>
    </row>
    <row r="141">
      <c r="B141" s="166"/>
    </row>
    <row r="142">
      <c r="B142" s="166"/>
    </row>
    <row r="143">
      <c r="B143" s="166"/>
    </row>
    <row r="144">
      <c r="B144" s="166"/>
    </row>
    <row r="145">
      <c r="B145" s="166"/>
    </row>
    <row r="146">
      <c r="B146" s="166"/>
    </row>
    <row r="147">
      <c r="B147" s="166"/>
    </row>
    <row r="148">
      <c r="B148" s="166"/>
    </row>
    <row r="149">
      <c r="B149" s="166"/>
    </row>
    <row r="150">
      <c r="B150" s="166"/>
    </row>
    <row r="151">
      <c r="B151" s="166"/>
    </row>
    <row r="152">
      <c r="B152" s="166"/>
    </row>
    <row r="153">
      <c r="B153" s="166"/>
    </row>
    <row r="154">
      <c r="B154" s="166"/>
    </row>
    <row r="155">
      <c r="B155" s="166"/>
    </row>
    <row r="156">
      <c r="B156" s="166"/>
    </row>
    <row r="157">
      <c r="B157" s="166"/>
    </row>
    <row r="158">
      <c r="B158" s="166"/>
    </row>
    <row r="159">
      <c r="B159" s="166"/>
    </row>
    <row r="160">
      <c r="B160" s="166"/>
    </row>
    <row r="161">
      <c r="B161" s="166"/>
    </row>
    <row r="162">
      <c r="B162" s="166"/>
    </row>
    <row r="163">
      <c r="B163" s="166"/>
    </row>
    <row r="164">
      <c r="B164" s="166"/>
    </row>
    <row r="165">
      <c r="B165" s="166"/>
    </row>
    <row r="166">
      <c r="B166" s="166"/>
    </row>
    <row r="167">
      <c r="B167" s="166"/>
    </row>
    <row r="168">
      <c r="B168" s="166"/>
    </row>
    <row r="169">
      <c r="B169" s="166"/>
    </row>
    <row r="170">
      <c r="B170" s="166"/>
    </row>
    <row r="171">
      <c r="B171" s="166"/>
    </row>
    <row r="172">
      <c r="B172" s="166"/>
    </row>
    <row r="173">
      <c r="B173" s="166"/>
    </row>
    <row r="174">
      <c r="B174" s="166"/>
    </row>
    <row r="175">
      <c r="B175" s="166"/>
    </row>
    <row r="176">
      <c r="B176" s="166"/>
    </row>
    <row r="177">
      <c r="B177" s="166"/>
    </row>
    <row r="178">
      <c r="B178" s="166"/>
    </row>
    <row r="179">
      <c r="B179" s="166"/>
    </row>
    <row r="180">
      <c r="B180" s="166"/>
    </row>
    <row r="181">
      <c r="B181" s="166"/>
    </row>
    <row r="182">
      <c r="B182" s="166"/>
    </row>
    <row r="183">
      <c r="B183" s="166"/>
    </row>
    <row r="184">
      <c r="B184" s="166"/>
    </row>
    <row r="185">
      <c r="B185" s="166"/>
    </row>
    <row r="186">
      <c r="B186" s="166"/>
    </row>
    <row r="187">
      <c r="B187" s="166"/>
    </row>
    <row r="188">
      <c r="B188" s="166"/>
    </row>
    <row r="189">
      <c r="B189" s="166"/>
    </row>
    <row r="190">
      <c r="B190" s="166"/>
    </row>
    <row r="191">
      <c r="B191" s="166"/>
    </row>
    <row r="192">
      <c r="B192" s="166"/>
    </row>
    <row r="193">
      <c r="B193" s="166"/>
    </row>
    <row r="194">
      <c r="B194" s="166"/>
    </row>
    <row r="195">
      <c r="B195" s="166"/>
    </row>
    <row r="196">
      <c r="B196" s="166"/>
    </row>
    <row r="197">
      <c r="B197" s="166"/>
    </row>
    <row r="198">
      <c r="B198" s="166"/>
    </row>
    <row r="199">
      <c r="B199" s="166"/>
    </row>
    <row r="200">
      <c r="B200" s="166"/>
    </row>
    <row r="201">
      <c r="B201" s="166"/>
    </row>
    <row r="202">
      <c r="B202" s="166"/>
    </row>
    <row r="203">
      <c r="B203" s="166"/>
    </row>
    <row r="204">
      <c r="B204" s="166"/>
    </row>
    <row r="205">
      <c r="B205" s="166"/>
    </row>
    <row r="206">
      <c r="B206" s="166"/>
    </row>
    <row r="207">
      <c r="B207" s="166"/>
    </row>
    <row r="208">
      <c r="B208" s="166"/>
    </row>
    <row r="209">
      <c r="B209" s="166"/>
    </row>
    <row r="210">
      <c r="B210" s="166"/>
    </row>
    <row r="211">
      <c r="B211" s="166"/>
    </row>
    <row r="212">
      <c r="B212" s="166"/>
    </row>
    <row r="213">
      <c r="B213" s="166"/>
    </row>
    <row r="214">
      <c r="B214" s="166"/>
    </row>
    <row r="215">
      <c r="B215" s="166"/>
    </row>
    <row r="216">
      <c r="B216" s="166"/>
    </row>
    <row r="217">
      <c r="B217" s="166"/>
    </row>
    <row r="218">
      <c r="B218" s="166"/>
    </row>
    <row r="219">
      <c r="B219" s="166"/>
    </row>
    <row r="220">
      <c r="B220" s="166"/>
    </row>
    <row r="221">
      <c r="B221" s="166"/>
    </row>
    <row r="222">
      <c r="B222" s="166"/>
    </row>
    <row r="223">
      <c r="B223" s="166"/>
    </row>
    <row r="224">
      <c r="B224" s="166"/>
    </row>
    <row r="225">
      <c r="B225" s="166"/>
    </row>
    <row r="226">
      <c r="B226" s="166"/>
    </row>
    <row r="227">
      <c r="B227" s="166"/>
    </row>
    <row r="228">
      <c r="B228" s="166"/>
    </row>
    <row r="229">
      <c r="B229" s="166"/>
    </row>
    <row r="230">
      <c r="B230" s="166"/>
    </row>
    <row r="231">
      <c r="B231" s="166"/>
    </row>
    <row r="232">
      <c r="B232" s="166"/>
    </row>
    <row r="233">
      <c r="B233" s="166"/>
    </row>
    <row r="234">
      <c r="B234" s="166"/>
    </row>
    <row r="235">
      <c r="B235" s="166"/>
    </row>
    <row r="236">
      <c r="B236" s="166"/>
    </row>
    <row r="237">
      <c r="B237" s="166"/>
    </row>
    <row r="238">
      <c r="B238" s="166"/>
    </row>
    <row r="239">
      <c r="B239" s="166"/>
    </row>
    <row r="240">
      <c r="B240" s="166"/>
    </row>
    <row r="241">
      <c r="B241" s="166"/>
    </row>
    <row r="242">
      <c r="B242" s="166"/>
    </row>
    <row r="243">
      <c r="B243" s="166"/>
    </row>
    <row r="244">
      <c r="B244" s="166"/>
    </row>
    <row r="245">
      <c r="B245" s="166"/>
    </row>
    <row r="246">
      <c r="B246" s="166"/>
    </row>
    <row r="247">
      <c r="B247" s="166"/>
    </row>
    <row r="248">
      <c r="B248" s="166"/>
    </row>
    <row r="249">
      <c r="B249" s="166"/>
    </row>
    <row r="250">
      <c r="B250" s="166"/>
    </row>
    <row r="251">
      <c r="B251" s="166"/>
    </row>
    <row r="252">
      <c r="B252" s="166"/>
    </row>
    <row r="253">
      <c r="B253" s="166"/>
    </row>
    <row r="254">
      <c r="B254" s="166"/>
    </row>
    <row r="255">
      <c r="B255" s="166"/>
    </row>
    <row r="256">
      <c r="B256" s="166"/>
    </row>
    <row r="257">
      <c r="B257" s="166"/>
    </row>
    <row r="258">
      <c r="B258" s="166"/>
    </row>
    <row r="259">
      <c r="B259" s="166"/>
    </row>
    <row r="260">
      <c r="B260" s="166"/>
    </row>
    <row r="261">
      <c r="B261" s="166"/>
    </row>
    <row r="262">
      <c r="B262" s="166"/>
    </row>
    <row r="263">
      <c r="B263" s="166"/>
    </row>
    <row r="264">
      <c r="B264" s="166"/>
    </row>
    <row r="265">
      <c r="B265" s="166"/>
    </row>
    <row r="266">
      <c r="B266" s="166"/>
    </row>
    <row r="267">
      <c r="B267" s="166"/>
    </row>
    <row r="268">
      <c r="B268" s="166"/>
    </row>
    <row r="269">
      <c r="B269" s="166"/>
    </row>
    <row r="270">
      <c r="B270" s="166"/>
    </row>
    <row r="271">
      <c r="B271" s="166"/>
    </row>
    <row r="272">
      <c r="B272" s="166"/>
    </row>
    <row r="273">
      <c r="B273" s="166"/>
    </row>
    <row r="274">
      <c r="B274" s="166"/>
    </row>
    <row r="275">
      <c r="B275" s="166"/>
    </row>
    <row r="276">
      <c r="B276" s="166"/>
    </row>
    <row r="277">
      <c r="B277" s="166"/>
    </row>
    <row r="278">
      <c r="B278" s="166"/>
    </row>
    <row r="279">
      <c r="B279" s="166"/>
    </row>
    <row r="280">
      <c r="B280" s="166"/>
    </row>
    <row r="281">
      <c r="B281" s="166"/>
    </row>
    <row r="282">
      <c r="B282" s="166"/>
    </row>
    <row r="283">
      <c r="B283" s="166"/>
    </row>
    <row r="284">
      <c r="B284" s="166"/>
    </row>
    <row r="285">
      <c r="B285" s="166"/>
    </row>
    <row r="286">
      <c r="B286" s="166"/>
    </row>
    <row r="287">
      <c r="B287" s="166"/>
    </row>
    <row r="288">
      <c r="B288" s="166"/>
    </row>
    <row r="289">
      <c r="B289" s="166"/>
    </row>
    <row r="290">
      <c r="B290" s="166"/>
    </row>
    <row r="291">
      <c r="B291" s="166"/>
    </row>
    <row r="292">
      <c r="B292" s="166"/>
    </row>
    <row r="293">
      <c r="B293" s="166"/>
    </row>
    <row r="294">
      <c r="B294" s="166"/>
    </row>
    <row r="295">
      <c r="B295" s="166"/>
    </row>
    <row r="296">
      <c r="B296" s="166"/>
    </row>
    <row r="297">
      <c r="B297" s="166"/>
    </row>
    <row r="298">
      <c r="B298" s="166"/>
    </row>
    <row r="299">
      <c r="B299" s="166"/>
    </row>
    <row r="300">
      <c r="B300" s="166"/>
    </row>
    <row r="301">
      <c r="B301" s="166"/>
    </row>
    <row r="302">
      <c r="B302" s="166"/>
    </row>
    <row r="303">
      <c r="B303" s="166"/>
    </row>
    <row r="304">
      <c r="B304" s="166"/>
    </row>
    <row r="305">
      <c r="B305" s="166"/>
    </row>
    <row r="306">
      <c r="B306" s="166"/>
    </row>
    <row r="307">
      <c r="B307" s="166"/>
    </row>
    <row r="308">
      <c r="B308" s="166"/>
    </row>
    <row r="309">
      <c r="B309" s="166"/>
    </row>
    <row r="310">
      <c r="B310" s="166"/>
    </row>
    <row r="311">
      <c r="B311" s="166"/>
    </row>
    <row r="312">
      <c r="B312" s="166"/>
    </row>
    <row r="313">
      <c r="B313" s="166"/>
    </row>
    <row r="314">
      <c r="B314" s="166"/>
    </row>
    <row r="315">
      <c r="B315" s="166"/>
    </row>
    <row r="316">
      <c r="B316" s="166"/>
    </row>
    <row r="317">
      <c r="B317" s="166"/>
    </row>
    <row r="318">
      <c r="B318" s="166"/>
    </row>
    <row r="319">
      <c r="B319" s="166"/>
    </row>
    <row r="320">
      <c r="B320" s="166"/>
    </row>
    <row r="321">
      <c r="B321" s="166"/>
    </row>
    <row r="322">
      <c r="B322" s="166"/>
    </row>
    <row r="323">
      <c r="B323" s="166"/>
    </row>
    <row r="324">
      <c r="B324" s="166"/>
    </row>
    <row r="325">
      <c r="B325" s="166"/>
    </row>
    <row r="326">
      <c r="B326" s="166"/>
    </row>
    <row r="327">
      <c r="B327" s="166"/>
    </row>
    <row r="328">
      <c r="B328" s="166"/>
    </row>
    <row r="329">
      <c r="B329" s="166"/>
    </row>
    <row r="330">
      <c r="B330" s="166"/>
    </row>
    <row r="331">
      <c r="B331" s="166"/>
    </row>
    <row r="332">
      <c r="B332" s="166"/>
    </row>
    <row r="333">
      <c r="B333" s="166"/>
    </row>
    <row r="334">
      <c r="B334" s="166"/>
    </row>
    <row r="335">
      <c r="B335" s="166"/>
    </row>
    <row r="336">
      <c r="B336" s="166"/>
    </row>
    <row r="337">
      <c r="B337" s="166"/>
    </row>
    <row r="338">
      <c r="B338" s="166"/>
    </row>
    <row r="339">
      <c r="B339" s="166"/>
    </row>
    <row r="340">
      <c r="B340" s="166"/>
    </row>
    <row r="341">
      <c r="B341" s="166"/>
    </row>
    <row r="342">
      <c r="B342" s="166"/>
    </row>
    <row r="343">
      <c r="B343" s="166"/>
    </row>
    <row r="344">
      <c r="B344" s="166"/>
    </row>
    <row r="345">
      <c r="B345" s="166"/>
    </row>
    <row r="346">
      <c r="B346" s="166"/>
    </row>
    <row r="347">
      <c r="B347" s="166"/>
    </row>
    <row r="348">
      <c r="B348" s="166"/>
    </row>
    <row r="349">
      <c r="B349" s="166"/>
    </row>
    <row r="350">
      <c r="B350" s="166"/>
    </row>
    <row r="351">
      <c r="B351" s="166"/>
    </row>
    <row r="352">
      <c r="B352" s="166"/>
    </row>
    <row r="353">
      <c r="B353" s="166"/>
    </row>
    <row r="354">
      <c r="B354" s="166"/>
    </row>
    <row r="355">
      <c r="B355" s="166"/>
    </row>
    <row r="356">
      <c r="B356" s="166"/>
    </row>
    <row r="357">
      <c r="B357" s="166"/>
    </row>
    <row r="358">
      <c r="B358" s="166"/>
    </row>
    <row r="359">
      <c r="B359" s="166"/>
    </row>
    <row r="360">
      <c r="B360" s="166"/>
    </row>
    <row r="361">
      <c r="B361" s="166"/>
    </row>
    <row r="362">
      <c r="B362" s="166"/>
    </row>
    <row r="363">
      <c r="B363" s="166"/>
    </row>
    <row r="364">
      <c r="B364" s="166"/>
    </row>
    <row r="365">
      <c r="B365" s="166"/>
    </row>
    <row r="366">
      <c r="B366" s="166"/>
    </row>
    <row r="367">
      <c r="B367" s="166"/>
    </row>
    <row r="368">
      <c r="B368" s="166"/>
    </row>
    <row r="369">
      <c r="B369" s="166"/>
    </row>
    <row r="370">
      <c r="B370" s="166"/>
    </row>
    <row r="371">
      <c r="B371" s="166"/>
    </row>
    <row r="372">
      <c r="B372" s="166"/>
    </row>
    <row r="373">
      <c r="B373" s="166"/>
    </row>
    <row r="374">
      <c r="B374" s="166"/>
    </row>
    <row r="375">
      <c r="B375" s="166"/>
    </row>
    <row r="376">
      <c r="B376" s="166"/>
    </row>
    <row r="377">
      <c r="B377" s="166"/>
    </row>
    <row r="378">
      <c r="B378" s="166"/>
    </row>
    <row r="379">
      <c r="B379" s="166"/>
    </row>
    <row r="380">
      <c r="B380" s="166"/>
    </row>
    <row r="381">
      <c r="B381" s="166"/>
    </row>
    <row r="382">
      <c r="B382" s="166"/>
    </row>
    <row r="383">
      <c r="B383" s="166"/>
    </row>
    <row r="384">
      <c r="B384" s="166"/>
    </row>
    <row r="385">
      <c r="B385" s="166"/>
    </row>
    <row r="386">
      <c r="B386" s="166"/>
    </row>
    <row r="387">
      <c r="B387" s="166"/>
    </row>
    <row r="388">
      <c r="B388" s="166"/>
    </row>
    <row r="389">
      <c r="B389" s="166"/>
    </row>
    <row r="390">
      <c r="B390" s="166"/>
    </row>
    <row r="391">
      <c r="B391" s="166"/>
    </row>
    <row r="392">
      <c r="B392" s="166"/>
    </row>
    <row r="393">
      <c r="B393" s="166"/>
    </row>
    <row r="394">
      <c r="B394" s="166"/>
    </row>
    <row r="395">
      <c r="B395" s="166"/>
    </row>
    <row r="396">
      <c r="B396" s="166"/>
    </row>
    <row r="397">
      <c r="B397" s="166"/>
    </row>
    <row r="398">
      <c r="B398" s="166"/>
    </row>
    <row r="399">
      <c r="B399" s="166"/>
    </row>
    <row r="400">
      <c r="B400" s="166"/>
    </row>
    <row r="401">
      <c r="B401" s="166"/>
    </row>
    <row r="402">
      <c r="B402" s="166"/>
    </row>
    <row r="403">
      <c r="B403" s="166"/>
    </row>
    <row r="404">
      <c r="B404" s="166"/>
    </row>
    <row r="405">
      <c r="B405" s="166"/>
    </row>
    <row r="406">
      <c r="B406" s="166"/>
    </row>
    <row r="407">
      <c r="B407" s="166"/>
    </row>
    <row r="408">
      <c r="B408" s="166"/>
    </row>
    <row r="409">
      <c r="B409" s="166"/>
    </row>
    <row r="410">
      <c r="B410" s="166"/>
    </row>
    <row r="411">
      <c r="B411" s="166"/>
    </row>
    <row r="412">
      <c r="B412" s="166"/>
    </row>
    <row r="413">
      <c r="B413" s="166"/>
    </row>
    <row r="414">
      <c r="B414" s="166"/>
    </row>
    <row r="415">
      <c r="B415" s="166"/>
    </row>
    <row r="416">
      <c r="B416" s="166"/>
    </row>
    <row r="417">
      <c r="B417" s="166"/>
    </row>
    <row r="418">
      <c r="B418" s="166"/>
    </row>
    <row r="419">
      <c r="B419" s="166"/>
    </row>
    <row r="420">
      <c r="B420" s="166"/>
    </row>
    <row r="421">
      <c r="B421" s="166"/>
    </row>
    <row r="422">
      <c r="B422" s="166"/>
    </row>
    <row r="423">
      <c r="B423" s="166"/>
    </row>
    <row r="424">
      <c r="B424" s="166"/>
    </row>
    <row r="425">
      <c r="B425" s="166"/>
    </row>
    <row r="426">
      <c r="B426" s="166"/>
    </row>
    <row r="427">
      <c r="B427" s="166"/>
    </row>
    <row r="428">
      <c r="B428" s="166"/>
    </row>
    <row r="429">
      <c r="B429" s="166"/>
    </row>
    <row r="430">
      <c r="B430" s="166"/>
    </row>
    <row r="431">
      <c r="B431" s="166"/>
    </row>
    <row r="432">
      <c r="B432" s="166"/>
    </row>
    <row r="433">
      <c r="B433" s="166"/>
    </row>
    <row r="434">
      <c r="B434" s="166"/>
    </row>
    <row r="435">
      <c r="B435" s="166"/>
    </row>
    <row r="436">
      <c r="B436" s="166"/>
    </row>
    <row r="437">
      <c r="B437" s="166"/>
    </row>
    <row r="438">
      <c r="B438" s="166"/>
    </row>
    <row r="439">
      <c r="B439" s="166"/>
    </row>
    <row r="440">
      <c r="B440" s="166"/>
    </row>
    <row r="441">
      <c r="B441" s="166"/>
    </row>
    <row r="442">
      <c r="B442" s="166"/>
    </row>
    <row r="443">
      <c r="B443" s="166"/>
    </row>
    <row r="444">
      <c r="B444" s="166"/>
    </row>
    <row r="445">
      <c r="B445" s="166"/>
    </row>
    <row r="446">
      <c r="B446" s="166"/>
    </row>
    <row r="447">
      <c r="B447" s="166"/>
    </row>
    <row r="448">
      <c r="B448" s="166"/>
    </row>
    <row r="449">
      <c r="B449" s="166"/>
    </row>
    <row r="450">
      <c r="B450" s="166"/>
    </row>
    <row r="451">
      <c r="B451" s="166"/>
    </row>
    <row r="452">
      <c r="B452" s="166"/>
    </row>
    <row r="453">
      <c r="B453" s="166"/>
    </row>
    <row r="454">
      <c r="B454" s="166"/>
    </row>
    <row r="455">
      <c r="B455" s="166"/>
    </row>
    <row r="456">
      <c r="B456" s="166"/>
    </row>
    <row r="457">
      <c r="B457" s="166"/>
    </row>
    <row r="458">
      <c r="B458" s="166"/>
    </row>
    <row r="459">
      <c r="B459" s="166"/>
    </row>
    <row r="460">
      <c r="B460" s="166"/>
    </row>
    <row r="461">
      <c r="B461" s="166"/>
    </row>
    <row r="462">
      <c r="B462" s="166"/>
    </row>
    <row r="463">
      <c r="B463" s="166"/>
    </row>
    <row r="464">
      <c r="B464" s="166"/>
    </row>
    <row r="465">
      <c r="B465" s="166"/>
    </row>
    <row r="466">
      <c r="B466" s="166"/>
    </row>
    <row r="467">
      <c r="B467" s="166"/>
    </row>
    <row r="468">
      <c r="B468" s="166"/>
    </row>
    <row r="469">
      <c r="B469" s="166"/>
    </row>
    <row r="470">
      <c r="B470" s="166"/>
    </row>
    <row r="471">
      <c r="B471" s="166"/>
    </row>
    <row r="472">
      <c r="B472" s="166"/>
    </row>
    <row r="473">
      <c r="B473" s="166"/>
    </row>
    <row r="474">
      <c r="B474" s="166"/>
    </row>
    <row r="475">
      <c r="B475" s="166"/>
    </row>
    <row r="476">
      <c r="B476" s="166"/>
    </row>
    <row r="477">
      <c r="B477" s="166"/>
    </row>
    <row r="478">
      <c r="B478" s="166"/>
    </row>
    <row r="479">
      <c r="B479" s="166"/>
    </row>
    <row r="480">
      <c r="B480" s="166"/>
    </row>
    <row r="481">
      <c r="B481" s="166"/>
    </row>
    <row r="482">
      <c r="B482" s="166"/>
    </row>
    <row r="483">
      <c r="B483" s="166"/>
    </row>
    <row r="484">
      <c r="B484" s="166"/>
    </row>
    <row r="485">
      <c r="B485" s="166"/>
    </row>
    <row r="486">
      <c r="B486" s="166"/>
    </row>
    <row r="487">
      <c r="B487" s="166"/>
    </row>
    <row r="488">
      <c r="B488" s="166"/>
    </row>
    <row r="489">
      <c r="B489" s="166"/>
    </row>
    <row r="490">
      <c r="B490" s="166"/>
    </row>
    <row r="491">
      <c r="B491" s="166"/>
    </row>
    <row r="492">
      <c r="B492" s="166"/>
    </row>
    <row r="493">
      <c r="B493" s="166"/>
    </row>
    <row r="494">
      <c r="B494" s="166"/>
    </row>
    <row r="495">
      <c r="B495" s="166"/>
    </row>
    <row r="496">
      <c r="B496" s="166"/>
    </row>
    <row r="497">
      <c r="B497" s="166"/>
    </row>
    <row r="498">
      <c r="B498" s="166"/>
    </row>
    <row r="499">
      <c r="B499" s="166"/>
    </row>
    <row r="500">
      <c r="B500" s="166"/>
    </row>
    <row r="501">
      <c r="B501" s="166"/>
    </row>
    <row r="502">
      <c r="B502" s="166"/>
    </row>
    <row r="503">
      <c r="B503" s="166"/>
    </row>
    <row r="504">
      <c r="B504" s="166"/>
    </row>
    <row r="505">
      <c r="B505" s="166"/>
    </row>
    <row r="506">
      <c r="B506" s="166"/>
    </row>
    <row r="507">
      <c r="B507" s="166"/>
    </row>
    <row r="508">
      <c r="B508" s="166"/>
    </row>
    <row r="509">
      <c r="B509" s="166"/>
    </row>
    <row r="510">
      <c r="B510" s="166"/>
    </row>
    <row r="511">
      <c r="B511" s="166"/>
    </row>
    <row r="512">
      <c r="B512" s="166"/>
    </row>
    <row r="513">
      <c r="B513" s="166"/>
    </row>
    <row r="514">
      <c r="B514" s="166"/>
    </row>
    <row r="515">
      <c r="B515" s="166"/>
    </row>
    <row r="516">
      <c r="B516" s="166"/>
    </row>
    <row r="517">
      <c r="B517" s="166"/>
    </row>
    <row r="518">
      <c r="B518" s="166"/>
    </row>
    <row r="519">
      <c r="B519" s="166"/>
    </row>
    <row r="520">
      <c r="B520" s="166"/>
    </row>
    <row r="521">
      <c r="B521" s="166"/>
    </row>
    <row r="522">
      <c r="B522" s="166"/>
    </row>
    <row r="523">
      <c r="B523" s="166"/>
    </row>
    <row r="524">
      <c r="B524" s="166"/>
    </row>
    <row r="525">
      <c r="B525" s="166"/>
    </row>
    <row r="526">
      <c r="B526" s="166"/>
    </row>
    <row r="527">
      <c r="B527" s="166"/>
    </row>
    <row r="528">
      <c r="B528" s="166"/>
    </row>
    <row r="529">
      <c r="B529" s="166"/>
    </row>
    <row r="530">
      <c r="B530" s="166"/>
    </row>
    <row r="531">
      <c r="B531" s="166"/>
    </row>
    <row r="532">
      <c r="B532" s="166"/>
    </row>
    <row r="533">
      <c r="B533" s="166"/>
    </row>
    <row r="534">
      <c r="B534" s="166"/>
    </row>
    <row r="535">
      <c r="B535" s="166"/>
    </row>
    <row r="536">
      <c r="B536" s="166"/>
    </row>
    <row r="537">
      <c r="B537" s="166"/>
    </row>
    <row r="538">
      <c r="B538" s="166"/>
    </row>
    <row r="539">
      <c r="B539" s="166"/>
    </row>
    <row r="540">
      <c r="B540" s="166"/>
    </row>
    <row r="541">
      <c r="B541" s="166"/>
    </row>
    <row r="542">
      <c r="B542" s="166"/>
    </row>
    <row r="543">
      <c r="B543" s="166"/>
    </row>
    <row r="544">
      <c r="B544" s="166"/>
    </row>
    <row r="545">
      <c r="B545" s="166"/>
    </row>
    <row r="546">
      <c r="B546" s="166"/>
    </row>
    <row r="547">
      <c r="B547" s="166"/>
    </row>
    <row r="548">
      <c r="B548" s="166"/>
    </row>
    <row r="549">
      <c r="B549" s="166"/>
    </row>
    <row r="550">
      <c r="B550" s="166"/>
    </row>
    <row r="551">
      <c r="B551" s="166"/>
    </row>
    <row r="552">
      <c r="B552" s="166"/>
    </row>
    <row r="553">
      <c r="B553" s="166"/>
    </row>
    <row r="554">
      <c r="B554" s="166"/>
    </row>
    <row r="555">
      <c r="B555" s="166"/>
    </row>
    <row r="556">
      <c r="B556" s="166"/>
    </row>
    <row r="557">
      <c r="B557" s="166"/>
    </row>
    <row r="558">
      <c r="B558" s="166"/>
    </row>
    <row r="559">
      <c r="B559" s="166"/>
    </row>
    <row r="560">
      <c r="B560" s="166"/>
    </row>
    <row r="561">
      <c r="B561" s="166"/>
    </row>
    <row r="562">
      <c r="B562" s="166"/>
    </row>
    <row r="563">
      <c r="B563" s="166"/>
    </row>
    <row r="564">
      <c r="B564" s="166"/>
    </row>
    <row r="565">
      <c r="B565" s="166"/>
    </row>
    <row r="566">
      <c r="B566" s="166"/>
    </row>
    <row r="567">
      <c r="B567" s="166"/>
    </row>
    <row r="568">
      <c r="B568" s="166"/>
    </row>
    <row r="569">
      <c r="B569" s="166"/>
    </row>
    <row r="570">
      <c r="B570" s="166"/>
    </row>
    <row r="571">
      <c r="B571" s="166"/>
    </row>
    <row r="572">
      <c r="B572" s="166"/>
    </row>
    <row r="573">
      <c r="B573" s="166"/>
    </row>
    <row r="574">
      <c r="B574" s="166"/>
    </row>
    <row r="575">
      <c r="B575" s="166"/>
    </row>
    <row r="576">
      <c r="B576" s="166"/>
    </row>
    <row r="577">
      <c r="B577" s="166"/>
    </row>
    <row r="578">
      <c r="B578" s="166"/>
    </row>
    <row r="579">
      <c r="B579" s="166"/>
    </row>
    <row r="580">
      <c r="B580" s="166"/>
    </row>
    <row r="581">
      <c r="B581" s="166"/>
    </row>
    <row r="582">
      <c r="B582" s="166"/>
    </row>
    <row r="583">
      <c r="B583" s="166"/>
    </row>
    <row r="584">
      <c r="B584" s="166"/>
    </row>
    <row r="585">
      <c r="B585" s="166"/>
    </row>
    <row r="586">
      <c r="B586" s="166"/>
    </row>
    <row r="587">
      <c r="B587" s="166"/>
    </row>
    <row r="588">
      <c r="B588" s="166"/>
    </row>
    <row r="589">
      <c r="B589" s="166"/>
    </row>
    <row r="590">
      <c r="B590" s="166"/>
    </row>
    <row r="591">
      <c r="B591" s="166"/>
    </row>
    <row r="592">
      <c r="B592" s="166"/>
    </row>
    <row r="593">
      <c r="B593" s="166"/>
    </row>
    <row r="594">
      <c r="B594" s="166"/>
    </row>
    <row r="595">
      <c r="B595" s="166"/>
    </row>
    <row r="596">
      <c r="B596" s="166"/>
    </row>
    <row r="597">
      <c r="B597" s="166"/>
    </row>
    <row r="598">
      <c r="B598" s="166"/>
    </row>
    <row r="599">
      <c r="B599" s="166"/>
    </row>
    <row r="600">
      <c r="B600" s="166"/>
    </row>
    <row r="601">
      <c r="B601" s="166"/>
    </row>
    <row r="602">
      <c r="B602" s="166"/>
    </row>
    <row r="603">
      <c r="B603" s="166"/>
    </row>
    <row r="604">
      <c r="B604" s="166"/>
    </row>
    <row r="605">
      <c r="B605" s="166"/>
    </row>
    <row r="606">
      <c r="B606" s="166"/>
    </row>
    <row r="607">
      <c r="B607" s="166"/>
    </row>
    <row r="608">
      <c r="B608" s="166"/>
    </row>
    <row r="609">
      <c r="B609" s="166"/>
    </row>
    <row r="610">
      <c r="B610" s="166"/>
    </row>
    <row r="611">
      <c r="B611" s="166"/>
    </row>
    <row r="612">
      <c r="B612" s="166"/>
    </row>
    <row r="613">
      <c r="B613" s="166"/>
    </row>
    <row r="614">
      <c r="B614" s="166"/>
    </row>
    <row r="615">
      <c r="B615" s="166"/>
    </row>
    <row r="616">
      <c r="B616" s="166"/>
    </row>
    <row r="617">
      <c r="B617" s="166"/>
    </row>
    <row r="618">
      <c r="B618" s="166"/>
    </row>
    <row r="619">
      <c r="B619" s="166"/>
    </row>
    <row r="620">
      <c r="B620" s="166"/>
    </row>
    <row r="621">
      <c r="B621" s="166"/>
    </row>
    <row r="622">
      <c r="B622" s="166"/>
    </row>
    <row r="623">
      <c r="B623" s="166"/>
    </row>
    <row r="624">
      <c r="B624" s="166"/>
    </row>
    <row r="625">
      <c r="B625" s="166"/>
    </row>
    <row r="626">
      <c r="B626" s="166"/>
    </row>
    <row r="627">
      <c r="B627" s="166"/>
    </row>
    <row r="628">
      <c r="B628" s="166"/>
    </row>
    <row r="629">
      <c r="B629" s="166"/>
    </row>
    <row r="630">
      <c r="B630" s="166"/>
    </row>
    <row r="631">
      <c r="B631" s="166"/>
    </row>
    <row r="632">
      <c r="B632" s="166"/>
    </row>
    <row r="633">
      <c r="B633" s="166"/>
    </row>
    <row r="634">
      <c r="B634" s="166"/>
    </row>
    <row r="635">
      <c r="B635" s="166"/>
    </row>
    <row r="636">
      <c r="B636" s="166"/>
    </row>
    <row r="637">
      <c r="B637" s="166"/>
    </row>
    <row r="638">
      <c r="B638" s="166"/>
    </row>
    <row r="639">
      <c r="B639" s="166"/>
    </row>
    <row r="640">
      <c r="B640" s="166"/>
    </row>
    <row r="641">
      <c r="B641" s="166"/>
    </row>
    <row r="642">
      <c r="B642" s="166"/>
    </row>
    <row r="643">
      <c r="B643" s="166"/>
    </row>
    <row r="644">
      <c r="B644" s="166"/>
    </row>
    <row r="645">
      <c r="B645" s="166"/>
    </row>
    <row r="646">
      <c r="B646" s="166"/>
    </row>
    <row r="647">
      <c r="B647" s="166"/>
    </row>
    <row r="648">
      <c r="B648" s="166"/>
    </row>
    <row r="649">
      <c r="B649" s="166"/>
    </row>
    <row r="650">
      <c r="B650" s="166"/>
    </row>
    <row r="651">
      <c r="B651" s="166"/>
    </row>
    <row r="652">
      <c r="B652" s="166"/>
    </row>
    <row r="653">
      <c r="B653" s="166"/>
    </row>
    <row r="654">
      <c r="B654" s="166"/>
    </row>
    <row r="655">
      <c r="B655" s="166"/>
    </row>
    <row r="656">
      <c r="B656" s="166"/>
    </row>
    <row r="657">
      <c r="B657" s="166"/>
    </row>
    <row r="658">
      <c r="B658" s="166"/>
    </row>
    <row r="659">
      <c r="B659" s="166"/>
    </row>
    <row r="660">
      <c r="B660" s="166"/>
    </row>
    <row r="661">
      <c r="B661" s="166"/>
    </row>
    <row r="662">
      <c r="B662" s="166"/>
    </row>
    <row r="663">
      <c r="B663" s="166"/>
    </row>
    <row r="664">
      <c r="B664" s="166"/>
    </row>
    <row r="665">
      <c r="B665" s="166"/>
    </row>
    <row r="666">
      <c r="B666" s="166"/>
    </row>
    <row r="667">
      <c r="B667" s="166"/>
    </row>
    <row r="668">
      <c r="B668" s="166"/>
    </row>
    <row r="669">
      <c r="B669" s="166"/>
    </row>
    <row r="670">
      <c r="B670" s="166"/>
    </row>
    <row r="671">
      <c r="B671" s="166"/>
    </row>
    <row r="672">
      <c r="B672" s="166"/>
    </row>
    <row r="673">
      <c r="B673" s="166"/>
    </row>
    <row r="674">
      <c r="B674" s="166"/>
    </row>
    <row r="675">
      <c r="B675" s="166"/>
    </row>
    <row r="676">
      <c r="B676" s="166"/>
    </row>
    <row r="677">
      <c r="B677" s="166"/>
    </row>
    <row r="678">
      <c r="B678" s="166"/>
    </row>
    <row r="679">
      <c r="B679" s="166"/>
    </row>
    <row r="680">
      <c r="B680" s="166"/>
    </row>
    <row r="681">
      <c r="B681" s="166"/>
    </row>
    <row r="682">
      <c r="B682" s="166"/>
    </row>
    <row r="683">
      <c r="B683" s="166"/>
    </row>
    <row r="684">
      <c r="B684" s="166"/>
    </row>
    <row r="685">
      <c r="B685" s="166"/>
    </row>
    <row r="686">
      <c r="B686" s="166"/>
    </row>
    <row r="687">
      <c r="B687" s="166"/>
    </row>
    <row r="688">
      <c r="B688" s="166"/>
    </row>
    <row r="689">
      <c r="B689" s="166"/>
    </row>
    <row r="690">
      <c r="B690" s="166"/>
    </row>
    <row r="691">
      <c r="B691" s="166"/>
    </row>
    <row r="692">
      <c r="B692" s="166"/>
    </row>
    <row r="693">
      <c r="B693" s="166"/>
    </row>
    <row r="694">
      <c r="B694" s="166"/>
    </row>
    <row r="695">
      <c r="B695" s="166"/>
    </row>
    <row r="696">
      <c r="B696" s="166"/>
    </row>
    <row r="697">
      <c r="B697" s="166"/>
    </row>
    <row r="698">
      <c r="B698" s="166"/>
    </row>
    <row r="699">
      <c r="B699" s="166"/>
    </row>
    <row r="700">
      <c r="B700" s="166"/>
    </row>
    <row r="701">
      <c r="B701" s="166"/>
    </row>
    <row r="702">
      <c r="B702" s="166"/>
    </row>
    <row r="703">
      <c r="B703" s="166"/>
    </row>
    <row r="704">
      <c r="B704" s="166"/>
    </row>
    <row r="705">
      <c r="B705" s="166"/>
    </row>
    <row r="706">
      <c r="B706" s="166"/>
    </row>
    <row r="707">
      <c r="B707" s="166"/>
    </row>
    <row r="708">
      <c r="B708" s="166"/>
    </row>
    <row r="709">
      <c r="B709" s="166"/>
    </row>
    <row r="710">
      <c r="B710" s="166"/>
    </row>
    <row r="711">
      <c r="B711" s="166"/>
    </row>
    <row r="712">
      <c r="B712" s="166"/>
    </row>
    <row r="713">
      <c r="B713" s="166"/>
    </row>
    <row r="714">
      <c r="B714" s="166"/>
    </row>
    <row r="715">
      <c r="B715" s="166"/>
    </row>
    <row r="716">
      <c r="B716" s="166"/>
    </row>
    <row r="717">
      <c r="B717" s="166"/>
    </row>
    <row r="718">
      <c r="B718" s="166"/>
    </row>
    <row r="719">
      <c r="B719" s="166"/>
    </row>
    <row r="720">
      <c r="B720" s="166"/>
    </row>
    <row r="721">
      <c r="B721" s="166"/>
    </row>
    <row r="722">
      <c r="B722" s="166"/>
    </row>
    <row r="723">
      <c r="B723" s="166"/>
    </row>
    <row r="724">
      <c r="B724" s="166"/>
    </row>
    <row r="725">
      <c r="B725" s="166"/>
    </row>
    <row r="726">
      <c r="B726" s="166"/>
    </row>
    <row r="727">
      <c r="B727" s="166"/>
    </row>
    <row r="728">
      <c r="B728" s="166"/>
    </row>
    <row r="729">
      <c r="B729" s="166"/>
    </row>
    <row r="730">
      <c r="B730" s="166"/>
    </row>
    <row r="731">
      <c r="B731" s="166"/>
    </row>
    <row r="732">
      <c r="B732" s="166"/>
    </row>
    <row r="733">
      <c r="B733" s="166"/>
    </row>
    <row r="734">
      <c r="B734" s="166"/>
    </row>
    <row r="735">
      <c r="B735" s="166"/>
    </row>
    <row r="736">
      <c r="B736" s="166"/>
    </row>
    <row r="737">
      <c r="B737" s="166"/>
    </row>
    <row r="738">
      <c r="B738" s="166"/>
    </row>
    <row r="739">
      <c r="B739" s="166"/>
    </row>
    <row r="740">
      <c r="B740" s="166"/>
    </row>
    <row r="741">
      <c r="B741" s="166"/>
    </row>
    <row r="742">
      <c r="B742" s="166"/>
    </row>
    <row r="743">
      <c r="B743" s="166"/>
    </row>
    <row r="744">
      <c r="B744" s="166"/>
    </row>
    <row r="745">
      <c r="B745" s="166"/>
    </row>
    <row r="746">
      <c r="B746" s="166"/>
    </row>
    <row r="747">
      <c r="B747" s="166"/>
    </row>
    <row r="748">
      <c r="B748" s="166"/>
    </row>
    <row r="749">
      <c r="B749" s="166"/>
    </row>
    <row r="750">
      <c r="B750" s="166"/>
    </row>
    <row r="751">
      <c r="B751" s="166"/>
    </row>
    <row r="752">
      <c r="B752" s="166"/>
    </row>
    <row r="753">
      <c r="B753" s="166"/>
    </row>
    <row r="754">
      <c r="B754" s="166"/>
    </row>
    <row r="755">
      <c r="B755" s="166"/>
    </row>
    <row r="756">
      <c r="B756" s="166"/>
    </row>
    <row r="757">
      <c r="B757" s="166"/>
    </row>
    <row r="758">
      <c r="B758" s="166"/>
    </row>
    <row r="759">
      <c r="B759" s="166"/>
    </row>
    <row r="760">
      <c r="B760" s="166"/>
    </row>
    <row r="761">
      <c r="B761" s="166"/>
    </row>
    <row r="762">
      <c r="B762" s="166"/>
    </row>
    <row r="763">
      <c r="B763" s="166"/>
    </row>
    <row r="764">
      <c r="B764" s="166"/>
    </row>
    <row r="765">
      <c r="B765" s="166"/>
    </row>
    <row r="766">
      <c r="B766" s="166"/>
    </row>
    <row r="767">
      <c r="B767" s="166"/>
    </row>
    <row r="768">
      <c r="B768" s="166"/>
    </row>
    <row r="769">
      <c r="B769" s="166"/>
    </row>
    <row r="770">
      <c r="B770" s="166"/>
    </row>
    <row r="771">
      <c r="B771" s="166"/>
    </row>
    <row r="772">
      <c r="B772" s="166"/>
    </row>
    <row r="773">
      <c r="B773" s="166"/>
    </row>
    <row r="774">
      <c r="B774" s="166"/>
    </row>
    <row r="775">
      <c r="B775" s="166"/>
    </row>
    <row r="776">
      <c r="B776" s="166"/>
    </row>
    <row r="777">
      <c r="B777" s="166"/>
    </row>
    <row r="778">
      <c r="B778" s="166"/>
    </row>
    <row r="779">
      <c r="B779" s="166"/>
    </row>
    <row r="780">
      <c r="B780" s="166"/>
    </row>
    <row r="781">
      <c r="B781" s="166"/>
    </row>
    <row r="782">
      <c r="B782" s="166"/>
    </row>
    <row r="783">
      <c r="B783" s="166"/>
    </row>
    <row r="784">
      <c r="B784" s="166"/>
    </row>
    <row r="785">
      <c r="B785" s="166"/>
    </row>
    <row r="786">
      <c r="B786" s="166"/>
    </row>
    <row r="787">
      <c r="B787" s="166"/>
    </row>
    <row r="788">
      <c r="B788" s="166"/>
    </row>
    <row r="789">
      <c r="B789" s="166"/>
    </row>
    <row r="790">
      <c r="B790" s="166"/>
    </row>
    <row r="791">
      <c r="B791" s="166"/>
    </row>
    <row r="792">
      <c r="B792" s="166"/>
    </row>
    <row r="793">
      <c r="B793" s="166"/>
    </row>
    <row r="794">
      <c r="B794" s="166"/>
    </row>
    <row r="795">
      <c r="B795" s="166"/>
    </row>
    <row r="796">
      <c r="B796" s="166"/>
    </row>
    <row r="797">
      <c r="B797" s="166"/>
    </row>
    <row r="798">
      <c r="B798" s="166"/>
    </row>
    <row r="799">
      <c r="B799" s="166"/>
    </row>
    <row r="800">
      <c r="B800" s="166"/>
    </row>
    <row r="801">
      <c r="B801" s="166"/>
    </row>
    <row r="802">
      <c r="B802" s="166"/>
    </row>
    <row r="803">
      <c r="B803" s="166"/>
    </row>
    <row r="804">
      <c r="B804" s="166"/>
    </row>
    <row r="805">
      <c r="B805" s="166"/>
    </row>
    <row r="806">
      <c r="B806" s="166"/>
    </row>
    <row r="807">
      <c r="B807" s="166"/>
    </row>
    <row r="808">
      <c r="B808" s="166"/>
    </row>
    <row r="809">
      <c r="B809" s="166"/>
    </row>
    <row r="810">
      <c r="B810" s="166"/>
    </row>
    <row r="811">
      <c r="B811" s="166"/>
    </row>
    <row r="812">
      <c r="B812" s="166"/>
    </row>
    <row r="813">
      <c r="B813" s="166"/>
    </row>
    <row r="814">
      <c r="B814" s="166"/>
    </row>
    <row r="815">
      <c r="B815" s="166"/>
    </row>
    <row r="816">
      <c r="B816" s="166"/>
    </row>
    <row r="817">
      <c r="B817" s="166"/>
    </row>
    <row r="818">
      <c r="B818" s="166"/>
    </row>
    <row r="819">
      <c r="B819" s="166"/>
    </row>
    <row r="820">
      <c r="B820" s="166"/>
    </row>
    <row r="821">
      <c r="B821" s="166"/>
    </row>
    <row r="822">
      <c r="B822" s="166"/>
    </row>
    <row r="823">
      <c r="B823" s="166"/>
    </row>
    <row r="824">
      <c r="B824" s="166"/>
    </row>
    <row r="825">
      <c r="B825" s="166"/>
    </row>
    <row r="826">
      <c r="B826" s="166"/>
    </row>
    <row r="827">
      <c r="B827" s="166"/>
    </row>
    <row r="828">
      <c r="B828" s="166"/>
    </row>
    <row r="829">
      <c r="B829" s="166"/>
    </row>
    <row r="830">
      <c r="B830" s="166"/>
    </row>
    <row r="831">
      <c r="B831" s="166"/>
    </row>
    <row r="832">
      <c r="B832" s="166"/>
    </row>
    <row r="833">
      <c r="B833" s="166"/>
    </row>
    <row r="834">
      <c r="B834" s="166"/>
    </row>
    <row r="835">
      <c r="B835" s="166"/>
    </row>
    <row r="836">
      <c r="B836" s="166"/>
    </row>
    <row r="837">
      <c r="B837" s="166"/>
    </row>
    <row r="838">
      <c r="B838" s="166"/>
    </row>
    <row r="839">
      <c r="B839" s="166"/>
    </row>
    <row r="840">
      <c r="B840" s="166"/>
    </row>
    <row r="841">
      <c r="B841" s="166"/>
    </row>
    <row r="842">
      <c r="B842" s="166"/>
    </row>
    <row r="843">
      <c r="B843" s="166"/>
    </row>
    <row r="844">
      <c r="B844" s="166"/>
    </row>
    <row r="845">
      <c r="B845" s="166"/>
    </row>
    <row r="846">
      <c r="B846" s="166"/>
    </row>
    <row r="847">
      <c r="B847" s="166"/>
    </row>
    <row r="848">
      <c r="B848" s="166"/>
    </row>
    <row r="849">
      <c r="B849" s="166"/>
    </row>
    <row r="850">
      <c r="B850" s="166"/>
    </row>
    <row r="851">
      <c r="B851" s="166"/>
    </row>
    <row r="852">
      <c r="B852" s="166"/>
    </row>
    <row r="853">
      <c r="B853" s="166"/>
    </row>
    <row r="854">
      <c r="B854" s="166"/>
    </row>
    <row r="855">
      <c r="B855" s="166"/>
    </row>
    <row r="856">
      <c r="B856" s="166"/>
    </row>
    <row r="857">
      <c r="B857" s="166"/>
    </row>
    <row r="858">
      <c r="B858" s="166"/>
    </row>
    <row r="859">
      <c r="B859" s="166"/>
    </row>
    <row r="860">
      <c r="B860" s="166"/>
    </row>
    <row r="861">
      <c r="B861" s="166"/>
    </row>
    <row r="862">
      <c r="B862" s="166"/>
    </row>
    <row r="863">
      <c r="B863" s="166"/>
    </row>
    <row r="864">
      <c r="B864" s="166"/>
    </row>
    <row r="865">
      <c r="B865" s="166"/>
    </row>
    <row r="866">
      <c r="B866" s="166"/>
    </row>
    <row r="867">
      <c r="B867" s="166"/>
    </row>
    <row r="868">
      <c r="B868" s="166"/>
    </row>
    <row r="869">
      <c r="B869" s="166"/>
    </row>
    <row r="870">
      <c r="B870" s="166"/>
    </row>
    <row r="871">
      <c r="B871" s="166"/>
    </row>
    <row r="872">
      <c r="B872" s="166"/>
    </row>
    <row r="873">
      <c r="B873" s="166"/>
    </row>
    <row r="874">
      <c r="B874" s="166"/>
    </row>
    <row r="875">
      <c r="B875" s="166"/>
    </row>
    <row r="876">
      <c r="B876" s="166"/>
    </row>
    <row r="877">
      <c r="B877" s="166"/>
    </row>
    <row r="878">
      <c r="B878" s="166"/>
    </row>
    <row r="879">
      <c r="B879" s="166"/>
    </row>
    <row r="880">
      <c r="B880" s="166"/>
    </row>
    <row r="881">
      <c r="B881" s="166"/>
    </row>
    <row r="882">
      <c r="B882" s="166"/>
    </row>
    <row r="883">
      <c r="B883" s="166"/>
    </row>
    <row r="884">
      <c r="B884" s="166"/>
    </row>
    <row r="885">
      <c r="B885" s="166"/>
    </row>
    <row r="886">
      <c r="B886" s="166"/>
    </row>
    <row r="887">
      <c r="B887" s="166"/>
    </row>
    <row r="888">
      <c r="B888" s="166"/>
    </row>
    <row r="889">
      <c r="B889" s="166"/>
    </row>
    <row r="890">
      <c r="B890" s="166"/>
    </row>
    <row r="891">
      <c r="B891" s="166"/>
    </row>
    <row r="892">
      <c r="B892" s="166"/>
    </row>
    <row r="893">
      <c r="B893" s="166"/>
    </row>
    <row r="894">
      <c r="B894" s="166"/>
    </row>
    <row r="895">
      <c r="B895" s="166"/>
    </row>
    <row r="896">
      <c r="B896" s="166"/>
    </row>
    <row r="897">
      <c r="B897" s="166"/>
    </row>
    <row r="898">
      <c r="B898" s="166"/>
    </row>
    <row r="899">
      <c r="B899" s="166"/>
    </row>
    <row r="900">
      <c r="B900" s="166"/>
    </row>
    <row r="901">
      <c r="B901" s="166"/>
    </row>
    <row r="902">
      <c r="B902" s="166"/>
    </row>
    <row r="903">
      <c r="B903" s="166"/>
    </row>
    <row r="904">
      <c r="B904" s="166"/>
    </row>
    <row r="905">
      <c r="B905" s="166"/>
    </row>
    <row r="906">
      <c r="B906" s="166"/>
    </row>
    <row r="907">
      <c r="B907" s="166"/>
    </row>
    <row r="908">
      <c r="B908" s="166"/>
    </row>
    <row r="909">
      <c r="B909" s="166"/>
    </row>
    <row r="910">
      <c r="B910" s="166"/>
    </row>
    <row r="911">
      <c r="B911" s="166"/>
    </row>
    <row r="912">
      <c r="B912" s="166"/>
    </row>
    <row r="913">
      <c r="B913" s="166"/>
    </row>
    <row r="914">
      <c r="B914" s="166"/>
    </row>
    <row r="915">
      <c r="B915" s="166"/>
    </row>
    <row r="916">
      <c r="B916" s="166"/>
    </row>
    <row r="917">
      <c r="B917" s="166"/>
    </row>
    <row r="918">
      <c r="B918" s="166"/>
    </row>
    <row r="919">
      <c r="B919" s="166"/>
    </row>
    <row r="920">
      <c r="B920" s="166"/>
    </row>
    <row r="921">
      <c r="B921" s="166"/>
    </row>
    <row r="922">
      <c r="B922" s="166"/>
    </row>
    <row r="923">
      <c r="B923" s="166"/>
    </row>
    <row r="924">
      <c r="B924" s="166"/>
    </row>
    <row r="925">
      <c r="B925" s="166"/>
    </row>
    <row r="926">
      <c r="B926" s="166"/>
    </row>
    <row r="927">
      <c r="B927" s="166"/>
    </row>
    <row r="928">
      <c r="B928" s="166"/>
    </row>
    <row r="929">
      <c r="B929" s="166"/>
    </row>
    <row r="930">
      <c r="B930" s="166"/>
    </row>
    <row r="931">
      <c r="B931" s="166"/>
    </row>
    <row r="932">
      <c r="B932" s="166"/>
    </row>
    <row r="933">
      <c r="B933" s="166"/>
    </row>
    <row r="934">
      <c r="B934" s="166"/>
    </row>
    <row r="935">
      <c r="B935" s="166"/>
    </row>
    <row r="936">
      <c r="B936" s="166"/>
    </row>
    <row r="937">
      <c r="B937" s="166"/>
    </row>
    <row r="938">
      <c r="B938" s="166"/>
    </row>
    <row r="939">
      <c r="B939" s="166"/>
    </row>
    <row r="940">
      <c r="B940" s="166"/>
    </row>
    <row r="941">
      <c r="B941" s="166"/>
    </row>
    <row r="942">
      <c r="B942" s="166"/>
    </row>
    <row r="943">
      <c r="B943" s="166"/>
    </row>
    <row r="944">
      <c r="B944" s="166"/>
    </row>
    <row r="945">
      <c r="B945" s="166"/>
    </row>
    <row r="946">
      <c r="B946" s="166"/>
    </row>
    <row r="947">
      <c r="B947" s="166"/>
    </row>
    <row r="948">
      <c r="B948" s="166"/>
    </row>
    <row r="949">
      <c r="B949" s="166"/>
    </row>
    <row r="950">
      <c r="B950" s="166"/>
    </row>
    <row r="951">
      <c r="B951" s="166"/>
    </row>
    <row r="952">
      <c r="B952" s="166"/>
    </row>
    <row r="953">
      <c r="B953" s="166"/>
    </row>
    <row r="954">
      <c r="B954" s="166"/>
    </row>
    <row r="955">
      <c r="B955" s="166"/>
    </row>
    <row r="956">
      <c r="B956" s="166"/>
    </row>
    <row r="957">
      <c r="B957" s="166"/>
    </row>
    <row r="958">
      <c r="B958" s="166"/>
    </row>
    <row r="959">
      <c r="B959" s="166"/>
    </row>
    <row r="960">
      <c r="B960" s="166"/>
    </row>
    <row r="961">
      <c r="B961" s="166"/>
    </row>
    <row r="962">
      <c r="B962" s="166"/>
    </row>
    <row r="963">
      <c r="B963" s="166"/>
    </row>
    <row r="964">
      <c r="B964" s="166"/>
    </row>
    <row r="965">
      <c r="B965" s="166"/>
    </row>
    <row r="966">
      <c r="B966" s="166"/>
    </row>
    <row r="967">
      <c r="B967" s="166"/>
    </row>
    <row r="968">
      <c r="B968" s="166"/>
    </row>
    <row r="969">
      <c r="B969" s="166"/>
    </row>
    <row r="970">
      <c r="B970" s="166"/>
    </row>
    <row r="971">
      <c r="B971" s="166"/>
    </row>
    <row r="972">
      <c r="B972" s="166"/>
    </row>
    <row r="973">
      <c r="B973" s="166"/>
    </row>
    <row r="974">
      <c r="B974" s="166"/>
    </row>
    <row r="975">
      <c r="B975" s="166"/>
    </row>
    <row r="976">
      <c r="B976" s="166"/>
    </row>
    <row r="977">
      <c r="B977" s="166"/>
    </row>
    <row r="978">
      <c r="B978" s="166"/>
    </row>
    <row r="979">
      <c r="B979" s="166"/>
    </row>
    <row r="980">
      <c r="B980" s="166"/>
    </row>
    <row r="981">
      <c r="B981" s="166"/>
    </row>
    <row r="982">
      <c r="B982" s="166"/>
    </row>
    <row r="983">
      <c r="B983" s="166"/>
    </row>
    <row r="984">
      <c r="B984" s="166"/>
    </row>
    <row r="985">
      <c r="B985" s="166"/>
    </row>
    <row r="986">
      <c r="B986" s="166"/>
    </row>
    <row r="987">
      <c r="B987" s="166"/>
    </row>
    <row r="988">
      <c r="B988" s="166"/>
    </row>
    <row r="989">
      <c r="B989" s="166"/>
    </row>
    <row r="990">
      <c r="B990" s="166"/>
    </row>
    <row r="991">
      <c r="B991" s="166"/>
    </row>
    <row r="992">
      <c r="B992" s="166"/>
    </row>
    <row r="993">
      <c r="B993" s="166"/>
    </row>
    <row r="994">
      <c r="B994" s="166"/>
    </row>
    <row r="995">
      <c r="B995" s="166"/>
    </row>
    <row r="996">
      <c r="B996" s="166"/>
    </row>
    <row r="997">
      <c r="B997" s="166"/>
    </row>
    <row r="998">
      <c r="B998" s="166"/>
    </row>
    <row r="999">
      <c r="B999" s="166"/>
    </row>
    <row r="1000">
      <c r="B1000" s="16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6.14"/>
    <col customWidth="1" min="2" max="2" width="26.14"/>
    <col customWidth="1" min="3" max="3" width="15.57"/>
    <col customWidth="1" min="4" max="4" width="13.71"/>
    <col customWidth="1" min="5" max="5" width="13.29"/>
    <col customWidth="1" min="6" max="6" width="20.29"/>
    <col customWidth="1" min="7" max="7" width="14.71"/>
    <col customWidth="1" min="8" max="8" width="13.29"/>
    <col customWidth="1" min="9" max="9" width="16.0"/>
    <col customWidth="1" min="10" max="11" width="17.71"/>
    <col customWidth="1" min="12" max="12" width="28.0"/>
    <col customWidth="1" min="13" max="14" width="27.0"/>
    <col customWidth="1" min="15" max="15" width="26.0"/>
    <col customWidth="1" min="16" max="16" width="22.0"/>
    <col customWidth="1" min="17" max="17" width="23.86"/>
    <col customWidth="1" min="18" max="18" width="24.57"/>
    <col customWidth="1" min="19" max="19" width="18.57"/>
    <col customWidth="1" min="20" max="22" width="23.86"/>
    <col customWidth="1" min="23" max="23" width="16.0"/>
    <col customWidth="1" min="24" max="33" width="15.43"/>
    <col customWidth="1" min="34" max="34" width="16.86"/>
    <col customWidth="1" min="35" max="38" width="15.43"/>
  </cols>
  <sheetData>
    <row r="1" ht="14.25" customHeight="1">
      <c r="A1" s="237" t="s">
        <v>77</v>
      </c>
      <c r="B1" s="238" t="s">
        <v>78</v>
      </c>
      <c r="C1" s="237" t="s">
        <v>76</v>
      </c>
      <c r="D1" s="237" t="s">
        <v>506</v>
      </c>
      <c r="E1" s="237" t="s">
        <v>526</v>
      </c>
      <c r="F1" s="519" t="s">
        <v>494</v>
      </c>
      <c r="G1" s="244" t="s">
        <v>321</v>
      </c>
      <c r="H1" s="244" t="s">
        <v>322</v>
      </c>
      <c r="I1" s="245" t="s">
        <v>530</v>
      </c>
      <c r="J1" s="246" t="s">
        <v>93</v>
      </c>
      <c r="K1" s="246" t="s">
        <v>94</v>
      </c>
      <c r="L1" s="246" t="s">
        <v>531</v>
      </c>
      <c r="M1" s="520" t="s">
        <v>643</v>
      </c>
      <c r="N1" s="521" t="s">
        <v>644</v>
      </c>
      <c r="O1" s="246" t="s">
        <v>533</v>
      </c>
      <c r="P1" s="246" t="s">
        <v>534</v>
      </c>
      <c r="Q1" s="522" t="s">
        <v>645</v>
      </c>
      <c r="R1" s="522" t="s">
        <v>646</v>
      </c>
      <c r="S1" s="522" t="s">
        <v>647</v>
      </c>
      <c r="T1" s="522" t="s">
        <v>648</v>
      </c>
      <c r="U1" s="522" t="s">
        <v>646</v>
      </c>
      <c r="V1" s="522" t="s">
        <v>649</v>
      </c>
      <c r="W1" s="523" t="s">
        <v>538</v>
      </c>
      <c r="X1" s="524" t="s">
        <v>650</v>
      </c>
      <c r="Y1" s="525" t="s">
        <v>651</v>
      </c>
      <c r="Z1" s="525" t="s">
        <v>652</v>
      </c>
      <c r="AA1" s="525" t="s">
        <v>653</v>
      </c>
      <c r="AB1" s="525" t="s">
        <v>654</v>
      </c>
      <c r="AC1" s="525" t="s">
        <v>655</v>
      </c>
      <c r="AD1" s="525" t="s">
        <v>656</v>
      </c>
      <c r="AE1" s="525" t="s">
        <v>657</v>
      </c>
      <c r="AF1" s="525" t="s">
        <v>658</v>
      </c>
      <c r="AG1" s="525" t="s">
        <v>659</v>
      </c>
      <c r="AH1" s="525" t="s">
        <v>566</v>
      </c>
      <c r="AI1" s="525" t="s">
        <v>567</v>
      </c>
      <c r="AJ1" s="525" t="s">
        <v>568</v>
      </c>
      <c r="AK1" s="525" t="s">
        <v>660</v>
      </c>
      <c r="AL1" s="525" t="s">
        <v>661</v>
      </c>
    </row>
    <row r="2" ht="14.25" customHeight="1">
      <c r="A2" s="255" t="s">
        <v>96</v>
      </c>
      <c r="B2" s="255" t="s">
        <v>97</v>
      </c>
      <c r="C2" s="255">
        <v>1811001.0</v>
      </c>
      <c r="D2" s="255" t="s">
        <v>479</v>
      </c>
      <c r="E2" s="255" t="s">
        <v>188</v>
      </c>
      <c r="F2" s="255">
        <v>232.11476133552623</v>
      </c>
      <c r="G2" s="259">
        <v>399733.79899999994</v>
      </c>
      <c r="H2" s="132">
        <v>4179.87</v>
      </c>
      <c r="I2" s="259">
        <f t="shared" ref="I2:I92" si="3">G2/H2</f>
        <v>95.63306969</v>
      </c>
      <c r="J2" s="261">
        <v>210885.84000000005</v>
      </c>
      <c r="K2" s="261">
        <v>51139.81620000001</v>
      </c>
      <c r="L2" s="263">
        <f t="shared" ref="L2:L92" si="4">SUM(J2:K2)</f>
        <v>262025.6562</v>
      </c>
      <c r="M2" s="259">
        <f>VLOOKUP(C2,'Appendix A -  Costs'!$A$2:$G$141,7,0)</f>
        <v>79225.44935</v>
      </c>
      <c r="N2" s="259">
        <f t="shared" ref="N2:N92" si="5">M2/H2</f>
        <v>18.95404626</v>
      </c>
      <c r="O2" s="263">
        <f t="shared" ref="O2:O141" si="6">SUM(L2:M2)</f>
        <v>341251.1056</v>
      </c>
      <c r="P2" s="259">
        <f t="shared" ref="P2:P92" si="7">O2/H2</f>
        <v>81.64155956</v>
      </c>
      <c r="Q2" s="259">
        <f t="shared" ref="Q2:Q92" si="8">G2-L2</f>
        <v>137708.1428</v>
      </c>
      <c r="R2" s="259">
        <f t="shared" ref="R2:S2" si="1">Q2/H2</f>
        <v>32.94555639</v>
      </c>
      <c r="S2" s="526">
        <f t="shared" si="1"/>
        <v>0.3444996224</v>
      </c>
      <c r="T2" s="259">
        <f t="shared" ref="T2:T92" si="10">G2-O2</f>
        <v>58482.69345</v>
      </c>
      <c r="U2" s="259">
        <f t="shared" ref="U2:U92" si="11">T2/H2</f>
        <v>13.99151013</v>
      </c>
      <c r="V2" s="526">
        <f t="shared" ref="V2:V92" si="12">T2/G2</f>
        <v>0.1463040994</v>
      </c>
      <c r="W2" s="527">
        <f t="shared" ref="W2:W92" si="13">F2*P2</f>
        <v>18950.21111</v>
      </c>
      <c r="X2" s="528">
        <f t="shared" ref="X2:X3" si="14">W2*0.275</f>
        <v>5211.308056</v>
      </c>
      <c r="Y2" s="528">
        <f>VLOOKUP(C2,'Warehouse Order &amp; Sales Handlin'!$B$2:$J$141,9,0)</f>
        <v>3541.27875</v>
      </c>
      <c r="Z2" s="528">
        <f>VLOOKUP(C2,'Warehouse Order &amp; Sales Handlin'!$B$2:$K$141,10,0)</f>
        <v>731.47725</v>
      </c>
      <c r="AA2" s="528">
        <f>VLOOKUP(C2,'Freight Cost'!$AR$2:$AS$141,2,0)</f>
        <v>7226.496</v>
      </c>
      <c r="AB2" s="528">
        <f>VLOOKUP(C2,'CI Cost'!$EL$2:$EM$140,2,0)</f>
        <v>1320.475545</v>
      </c>
      <c r="AC2" s="528">
        <f t="shared" ref="AC2:AC92" si="15">X2+Y2+Z2+AA2+AB2</f>
        <v>18031.0356</v>
      </c>
      <c r="AD2" s="528">
        <f t="shared" ref="AD2:AD92" si="16">AC2/H2</f>
        <v>4.313779041</v>
      </c>
      <c r="AE2" s="528">
        <f t="shared" ref="AE2:AE92" si="17">N2-((AB2/$M$142)*N2)</f>
        <v>18.94934226</v>
      </c>
      <c r="AF2" s="528">
        <f t="shared" ref="AF2:AF92" si="18">AE2*H2</f>
        <v>79205.78724</v>
      </c>
      <c r="AG2" s="528">
        <f t="shared" ref="AG2:AG92" si="19">AF2+L2+X2+Y2+Z2+AA2+AB2</f>
        <v>359262.479</v>
      </c>
      <c r="AH2" s="528">
        <f t="shared" ref="AH2:AH92" si="20">G2-AG2</f>
        <v>40471.31996</v>
      </c>
      <c r="AI2" s="528">
        <f t="shared" ref="AI2:AJ2" si="2">AH2/H2</f>
        <v>9.68243509</v>
      </c>
      <c r="AJ2" s="526">
        <f t="shared" si="2"/>
        <v>0.1012456792</v>
      </c>
      <c r="AK2" s="526" t="str">
        <f>VLOOKUP(C2,'ABC Analysis Results'!$A$2:$B$140,2,0)</f>
        <v>B</v>
      </c>
      <c r="AL2" s="526" t="str">
        <f>VLOOKUP(C2,'ABC Analysis Results'!$A$2:$C$140,3,0)</f>
        <v>C</v>
      </c>
    </row>
    <row r="3" ht="14.25" customHeight="1">
      <c r="A3" s="269" t="s">
        <v>96</v>
      </c>
      <c r="B3" s="269" t="s">
        <v>107</v>
      </c>
      <c r="C3" s="269">
        <v>1811002.0</v>
      </c>
      <c r="D3" s="269" t="s">
        <v>479</v>
      </c>
      <c r="E3" s="269" t="s">
        <v>188</v>
      </c>
      <c r="F3" s="269">
        <v>147.27080155979638</v>
      </c>
      <c r="G3" s="259">
        <v>52353.42</v>
      </c>
      <c r="H3" s="132">
        <v>390.73139999999995</v>
      </c>
      <c r="I3" s="259">
        <f t="shared" si="3"/>
        <v>133.9882589</v>
      </c>
      <c r="J3" s="263">
        <v>18208.819200000005</v>
      </c>
      <c r="K3" s="263">
        <v>4377.120000000001</v>
      </c>
      <c r="L3" s="263">
        <f t="shared" si="4"/>
        <v>22585.9392</v>
      </c>
      <c r="M3" s="259">
        <f>VLOOKUP(C3,'Appendix A -  Costs'!$A$2:$G$141,7,0)</f>
        <v>6829.03044</v>
      </c>
      <c r="N3" s="259">
        <f t="shared" si="5"/>
        <v>17.47755732</v>
      </c>
      <c r="O3" s="263">
        <f t="shared" si="6"/>
        <v>29414.96964</v>
      </c>
      <c r="P3" s="259">
        <f t="shared" si="7"/>
        <v>75.28181671</v>
      </c>
      <c r="Q3" s="259">
        <f t="shared" si="8"/>
        <v>29767.4808</v>
      </c>
      <c r="R3" s="259">
        <f t="shared" ref="R3:S3" si="9">Q3/H3</f>
        <v>76.18399955</v>
      </c>
      <c r="S3" s="526">
        <f t="shared" si="9"/>
        <v>0.5685871296</v>
      </c>
      <c r="T3" s="259">
        <f t="shared" si="10"/>
        <v>22938.45036</v>
      </c>
      <c r="U3" s="259">
        <f t="shared" si="11"/>
        <v>58.70644223</v>
      </c>
      <c r="V3" s="526">
        <f t="shared" si="12"/>
        <v>0.4381461681</v>
      </c>
      <c r="W3" s="527">
        <f t="shared" si="13"/>
        <v>11086.81349</v>
      </c>
      <c r="X3" s="528">
        <f t="shared" si="14"/>
        <v>3048.87371</v>
      </c>
      <c r="Y3" s="528">
        <f>VLOOKUP(C3,'Warehouse Order &amp; Sales Handlin'!$B$2:$J$141,9,0)</f>
        <v>810.4864376</v>
      </c>
      <c r="Z3" s="528">
        <f>VLOOKUP(C3,'Warehouse Order &amp; Sales Handlin'!$B$2:$K$141,10,0)</f>
        <v>124.5713974</v>
      </c>
      <c r="AA3" s="528">
        <f>VLOOKUP(C3,'Freight Cost'!$AR$2:$AS$141,2,0)</f>
        <v>705.024</v>
      </c>
      <c r="AB3" s="528">
        <f>VLOOKUP(C3,'CI Cost'!$EL$2:$EM$140,2,0)</f>
        <v>1080.338565</v>
      </c>
      <c r="AC3" s="528">
        <f t="shared" si="15"/>
        <v>5769.29411</v>
      </c>
      <c r="AD3" s="528">
        <f t="shared" si="16"/>
        <v>14.76537107</v>
      </c>
      <c r="AE3" s="528">
        <f t="shared" si="17"/>
        <v>17.47400857</v>
      </c>
      <c r="AF3" s="528">
        <f t="shared" si="18"/>
        <v>6827.643831</v>
      </c>
      <c r="AG3" s="528">
        <f t="shared" si="19"/>
        <v>35182.87714</v>
      </c>
      <c r="AH3" s="528">
        <f t="shared" si="20"/>
        <v>17170.54286</v>
      </c>
      <c r="AI3" s="528">
        <f t="shared" ref="AI3:AJ3" si="21">AH3/H3</f>
        <v>43.94461991</v>
      </c>
      <c r="AJ3" s="526">
        <f t="shared" si="21"/>
        <v>0.3279736617</v>
      </c>
      <c r="AK3" s="526" t="str">
        <f>VLOOKUP(C3,'ABC Analysis Results'!$A$2:$B$140,2,0)</f>
        <v>C</v>
      </c>
      <c r="AL3" s="526" t="str">
        <f>VLOOKUP(C3,'ABC Analysis Results'!$A$2:$C$140,3,0)</f>
        <v>C</v>
      </c>
    </row>
    <row r="4" ht="14.25" customHeight="1">
      <c r="A4" s="269" t="s">
        <v>96</v>
      </c>
      <c r="B4" s="269" t="s">
        <v>109</v>
      </c>
      <c r="C4" s="269">
        <v>1811003.0</v>
      </c>
      <c r="D4" s="269" t="s">
        <v>479</v>
      </c>
      <c r="E4" s="269" t="s">
        <v>110</v>
      </c>
      <c r="F4" s="269">
        <v>1062.1774832049941</v>
      </c>
      <c r="G4" s="259">
        <v>257331.2</v>
      </c>
      <c r="H4" s="132">
        <v>1549.2525999999998</v>
      </c>
      <c r="I4" s="259">
        <f t="shared" si="3"/>
        <v>166.1002215</v>
      </c>
      <c r="J4" s="263">
        <v>81215.728</v>
      </c>
      <c r="K4" s="263">
        <v>21586.285600000003</v>
      </c>
      <c r="L4" s="263">
        <f t="shared" si="4"/>
        <v>102802.0136</v>
      </c>
      <c r="M4" s="259">
        <f>VLOOKUP(C4,'Appendix A -  Costs'!$A$2:$G$141,7,0)</f>
        <v>31082.97042</v>
      </c>
      <c r="N4" s="259">
        <f t="shared" si="5"/>
        <v>20.06320365</v>
      </c>
      <c r="O4" s="263">
        <f t="shared" si="6"/>
        <v>133884.984</v>
      </c>
      <c r="P4" s="259">
        <f t="shared" si="7"/>
        <v>86.41907977</v>
      </c>
      <c r="Q4" s="259">
        <f t="shared" si="8"/>
        <v>154529.1864</v>
      </c>
      <c r="R4" s="259">
        <f t="shared" ref="R4:S4" si="22">Q4/H4</f>
        <v>99.74434537</v>
      </c>
      <c r="S4" s="526">
        <f t="shared" si="22"/>
        <v>0.600506998</v>
      </c>
      <c r="T4" s="259">
        <f t="shared" si="10"/>
        <v>123446.216</v>
      </c>
      <c r="U4" s="259">
        <f t="shared" si="11"/>
        <v>79.68114172</v>
      </c>
      <c r="V4" s="526">
        <f t="shared" si="12"/>
        <v>0.4797172515</v>
      </c>
      <c r="W4" s="527">
        <f t="shared" si="13"/>
        <v>91792.40065</v>
      </c>
      <c r="X4" s="528">
        <f t="shared" ref="X4:X10" si="25">W4*0.245</f>
        <v>22489.13816</v>
      </c>
      <c r="Y4" s="528">
        <f>VLOOKUP(C4,'Warehouse Order &amp; Sales Handlin'!$B$2:$J$141,9,0)</f>
        <v>1404.028247</v>
      </c>
      <c r="Z4" s="528">
        <f>VLOOKUP(C4,'Warehouse Order &amp; Sales Handlin'!$B$2:$K$141,10,0)</f>
        <v>299.2285808</v>
      </c>
      <c r="AA4" s="528">
        <f>VLOOKUP(C4,'Freight Cost'!$AR$2:$AS$141,2,0)</f>
        <v>5287.68</v>
      </c>
      <c r="AB4" s="528">
        <f>VLOOKUP(C4,'CI Cost'!$EL$2:$EM$140,2,0)</f>
        <v>359.17752</v>
      </c>
      <c r="AC4" s="528">
        <f t="shared" si="15"/>
        <v>29839.25251</v>
      </c>
      <c r="AD4" s="528">
        <f t="shared" si="16"/>
        <v>19.2604179</v>
      </c>
      <c r="AE4" s="528">
        <f t="shared" si="17"/>
        <v>20.06184926</v>
      </c>
      <c r="AF4" s="528">
        <f t="shared" si="18"/>
        <v>31080.87213</v>
      </c>
      <c r="AG4" s="528">
        <f t="shared" si="19"/>
        <v>163722.1382</v>
      </c>
      <c r="AH4" s="528">
        <f t="shared" si="20"/>
        <v>93609.06177</v>
      </c>
      <c r="AI4" s="528">
        <f t="shared" ref="AI4:AJ4" si="23">AH4/H4</f>
        <v>60.42207821</v>
      </c>
      <c r="AJ4" s="526">
        <f t="shared" si="23"/>
        <v>0.3637687998</v>
      </c>
      <c r="AK4" s="526" t="str">
        <f>VLOOKUP(C4,'ABC Analysis Results'!$A$2:$B$140,2,0)</f>
        <v>B</v>
      </c>
      <c r="AL4" s="526" t="str">
        <f>VLOOKUP(C4,'ABC Analysis Results'!$A$2:$C$140,3,0)</f>
        <v>B</v>
      </c>
    </row>
    <row r="5" ht="14.25" customHeight="1">
      <c r="A5" s="269" t="s">
        <v>96</v>
      </c>
      <c r="B5" s="269" t="s">
        <v>113</v>
      </c>
      <c r="C5" s="269">
        <v>1811004.0</v>
      </c>
      <c r="D5" s="269" t="s">
        <v>479</v>
      </c>
      <c r="E5" s="269" t="s">
        <v>110</v>
      </c>
      <c r="F5" s="269">
        <v>46.227012603952566</v>
      </c>
      <c r="G5" s="259">
        <v>26118.855</v>
      </c>
      <c r="H5" s="132">
        <v>172.89</v>
      </c>
      <c r="I5" s="259">
        <f t="shared" si="3"/>
        <v>151.0720979</v>
      </c>
      <c r="J5" s="263">
        <v>8238.269600000001</v>
      </c>
      <c r="K5" s="263">
        <v>2019.5758000000003</v>
      </c>
      <c r="L5" s="263">
        <f t="shared" si="4"/>
        <v>10257.8454</v>
      </c>
      <c r="M5" s="259">
        <f>VLOOKUP(C5,'Appendix A -  Costs'!$A$2:$G$141,7,0)</f>
        <v>3101.537548</v>
      </c>
      <c r="N5" s="259">
        <f t="shared" si="5"/>
        <v>17.93936924</v>
      </c>
      <c r="O5" s="263">
        <f t="shared" si="6"/>
        <v>13359.38295</v>
      </c>
      <c r="P5" s="259">
        <f t="shared" si="7"/>
        <v>77.2709986</v>
      </c>
      <c r="Q5" s="259">
        <f t="shared" si="8"/>
        <v>15861.0096</v>
      </c>
      <c r="R5" s="259">
        <f t="shared" ref="R5:S5" si="24">Q5/H5</f>
        <v>91.74046851</v>
      </c>
      <c r="S5" s="526">
        <f t="shared" si="24"/>
        <v>0.6072628222</v>
      </c>
      <c r="T5" s="259">
        <f t="shared" si="10"/>
        <v>12759.47205</v>
      </c>
      <c r="U5" s="259">
        <f t="shared" si="11"/>
        <v>73.80109927</v>
      </c>
      <c r="V5" s="526">
        <f t="shared" si="12"/>
        <v>0.4885157505</v>
      </c>
      <c r="W5" s="527">
        <f t="shared" si="13"/>
        <v>3572.007426</v>
      </c>
      <c r="X5" s="528">
        <f t="shared" si="25"/>
        <v>875.1418194</v>
      </c>
      <c r="Y5" s="528">
        <f>VLOOKUP(C5,'Warehouse Order &amp; Sales Handlin'!$B$2:$J$141,9,0)</f>
        <v>365.228504</v>
      </c>
      <c r="Z5" s="528">
        <f>VLOOKUP(C5,'Warehouse Order &amp; Sales Handlin'!$B$2:$K$141,10,0)</f>
        <v>56.29245283</v>
      </c>
      <c r="AA5" s="528">
        <f>VLOOKUP(C5,'Freight Cost'!$AR$2:$AS$141,2,0)</f>
        <v>705.024</v>
      </c>
      <c r="AB5" s="528">
        <f>VLOOKUP(C5,'CI Cost'!$EL$2:$EM$140,2,0)</f>
        <v>2574.353925</v>
      </c>
      <c r="AC5" s="528">
        <f t="shared" si="15"/>
        <v>4576.040701</v>
      </c>
      <c r="AD5" s="528">
        <f t="shared" si="16"/>
        <v>26.46793164</v>
      </c>
      <c r="AE5" s="528">
        <f t="shared" si="17"/>
        <v>17.93068942</v>
      </c>
      <c r="AF5" s="528">
        <f t="shared" si="18"/>
        <v>3100.036895</v>
      </c>
      <c r="AG5" s="528">
        <f t="shared" si="19"/>
        <v>17933.923</v>
      </c>
      <c r="AH5" s="528">
        <f t="shared" si="20"/>
        <v>8184.932004</v>
      </c>
      <c r="AI5" s="528">
        <f t="shared" ref="AI5:AJ5" si="26">AH5/H5</f>
        <v>47.34184744</v>
      </c>
      <c r="AJ5" s="526">
        <f t="shared" si="26"/>
        <v>0.3133725427</v>
      </c>
      <c r="AK5" s="526" t="str">
        <f>VLOOKUP(C5,'ABC Analysis Results'!$A$2:$B$140,2,0)</f>
        <v>C</v>
      </c>
      <c r="AL5" s="526" t="str">
        <f>VLOOKUP(C5,'ABC Analysis Results'!$A$2:$C$140,3,0)</f>
        <v>C</v>
      </c>
    </row>
    <row r="6" ht="14.25" customHeight="1">
      <c r="A6" s="269" t="s">
        <v>96</v>
      </c>
      <c r="B6" s="269" t="s">
        <v>114</v>
      </c>
      <c r="C6" s="269">
        <v>1811005.0</v>
      </c>
      <c r="D6" s="269" t="s">
        <v>479</v>
      </c>
      <c r="E6" s="269" t="s">
        <v>110</v>
      </c>
      <c r="F6" s="269">
        <v>299.61559047481177</v>
      </c>
      <c r="G6" s="259">
        <v>31718.511</v>
      </c>
      <c r="H6" s="132">
        <v>423.07199999999995</v>
      </c>
      <c r="I6" s="259">
        <f t="shared" si="3"/>
        <v>74.9718984</v>
      </c>
      <c r="J6" s="263">
        <v>16734.564000000002</v>
      </c>
      <c r="K6" s="263">
        <v>4143.796800000001</v>
      </c>
      <c r="L6" s="263">
        <f t="shared" si="4"/>
        <v>20878.3608</v>
      </c>
      <c r="M6" s="259">
        <f>VLOOKUP(C6,'Appendix A -  Costs'!$A$2:$G$141,7,0)</f>
        <v>6312.731127</v>
      </c>
      <c r="N6" s="259">
        <f t="shared" si="5"/>
        <v>14.92117447</v>
      </c>
      <c r="O6" s="263">
        <f t="shared" si="6"/>
        <v>27191.09193</v>
      </c>
      <c r="P6" s="259">
        <f t="shared" si="7"/>
        <v>64.27060152</v>
      </c>
      <c r="Q6" s="259">
        <f t="shared" si="8"/>
        <v>10840.1502</v>
      </c>
      <c r="R6" s="259">
        <f t="shared" ref="R6:S6" si="27">Q6/H6</f>
        <v>25.62247135</v>
      </c>
      <c r="S6" s="526">
        <f t="shared" si="27"/>
        <v>0.3417610051</v>
      </c>
      <c r="T6" s="259">
        <f t="shared" si="10"/>
        <v>4527.419073</v>
      </c>
      <c r="U6" s="259">
        <f t="shared" si="11"/>
        <v>10.70129688</v>
      </c>
      <c r="V6" s="526">
        <f t="shared" si="12"/>
        <v>0.1427374404</v>
      </c>
      <c r="W6" s="527">
        <f t="shared" si="13"/>
        <v>19256.47423</v>
      </c>
      <c r="X6" s="528">
        <f t="shared" si="25"/>
        <v>4717.836185</v>
      </c>
      <c r="Y6" s="528">
        <f>VLOOKUP(C6,'Warehouse Order &amp; Sales Handlin'!$B$2:$J$141,9,0)</f>
        <v>1629.938553</v>
      </c>
      <c r="Z6" s="528">
        <f>VLOOKUP(C6,'Warehouse Order &amp; Sales Handlin'!$B$2:$K$141,10,0)</f>
        <v>268.401039</v>
      </c>
      <c r="AA6" s="528">
        <f>VLOOKUP(C6,'Freight Cost'!$AR$2:$AS$141,2,0)</f>
        <v>1762.56</v>
      </c>
      <c r="AB6" s="528">
        <f>VLOOKUP(C6,'CI Cost'!$EL$2:$EM$140,2,0)</f>
        <v>180.040155</v>
      </c>
      <c r="AC6" s="528">
        <f t="shared" si="15"/>
        <v>8558.775932</v>
      </c>
      <c r="AD6" s="528">
        <f t="shared" si="16"/>
        <v>20.23006943</v>
      </c>
      <c r="AE6" s="528">
        <f t="shared" si="17"/>
        <v>14.92066957</v>
      </c>
      <c r="AF6" s="528">
        <f t="shared" si="18"/>
        <v>6312.517517</v>
      </c>
      <c r="AG6" s="528">
        <f t="shared" si="19"/>
        <v>35749.65425</v>
      </c>
      <c r="AH6" s="528">
        <f t="shared" si="20"/>
        <v>-4031.143249</v>
      </c>
      <c r="AI6" s="528">
        <f t="shared" ref="AI6:AJ6" si="28">AH6/H6</f>
        <v>-9.528267646</v>
      </c>
      <c r="AJ6" s="526">
        <f t="shared" si="28"/>
        <v>-0.1270911882</v>
      </c>
      <c r="AK6" s="526" t="str">
        <f>VLOOKUP(C6,'ABC Analysis Results'!$A$2:$B$140,2,0)</f>
        <v>C</v>
      </c>
      <c r="AL6" s="526" t="str">
        <f>VLOOKUP(C6,'ABC Analysis Results'!$A$2:$C$140,3,0)</f>
        <v>C</v>
      </c>
    </row>
    <row r="7" ht="14.25" customHeight="1">
      <c r="A7" s="269" t="s">
        <v>96</v>
      </c>
      <c r="B7" s="269" t="s">
        <v>115</v>
      </c>
      <c r="C7" s="269">
        <v>1811006.0</v>
      </c>
      <c r="D7" s="269" t="s">
        <v>479</v>
      </c>
      <c r="E7" s="269" t="s">
        <v>110</v>
      </c>
      <c r="F7" s="269">
        <v>26.95795108972884</v>
      </c>
      <c r="G7" s="259">
        <v>126819.78</v>
      </c>
      <c r="H7" s="132">
        <v>1150.34</v>
      </c>
      <c r="I7" s="259">
        <f t="shared" si="3"/>
        <v>110.2454753</v>
      </c>
      <c r="J7" s="263">
        <v>29494.08</v>
      </c>
      <c r="K7" s="263">
        <v>7761.6</v>
      </c>
      <c r="L7" s="263">
        <f t="shared" si="4"/>
        <v>37255.68</v>
      </c>
      <c r="M7" s="259">
        <f>VLOOKUP(C7,'Appendix A -  Costs'!$A$2:$G$141,7,0)</f>
        <v>11264.53811</v>
      </c>
      <c r="N7" s="259">
        <f t="shared" si="5"/>
        <v>9.792355395</v>
      </c>
      <c r="O7" s="263">
        <f t="shared" si="6"/>
        <v>48520.21811</v>
      </c>
      <c r="P7" s="259">
        <f t="shared" si="7"/>
        <v>42.17902368</v>
      </c>
      <c r="Q7" s="259">
        <f t="shared" si="8"/>
        <v>89564.1</v>
      </c>
      <c r="R7" s="259">
        <f t="shared" ref="R7:S7" si="29">Q7/H7</f>
        <v>77.85880696</v>
      </c>
      <c r="S7" s="526">
        <f t="shared" si="29"/>
        <v>0.706231315</v>
      </c>
      <c r="T7" s="259">
        <f t="shared" si="10"/>
        <v>78299.56189</v>
      </c>
      <c r="U7" s="259">
        <f t="shared" si="11"/>
        <v>68.06645157</v>
      </c>
      <c r="V7" s="526">
        <f t="shared" si="12"/>
        <v>0.6174081196</v>
      </c>
      <c r="W7" s="527">
        <f t="shared" si="13"/>
        <v>1137.060058</v>
      </c>
      <c r="X7" s="528">
        <f t="shared" si="25"/>
        <v>278.5797141</v>
      </c>
      <c r="Y7" s="528">
        <f>VLOOKUP(C7,'Warehouse Order &amp; Sales Handlin'!$B$2:$J$141,9,0)</f>
        <v>1053.791587</v>
      </c>
      <c r="Z7" s="528">
        <f>VLOOKUP(C7,'Warehouse Order &amp; Sales Handlin'!$B$2:$K$141,10,0)</f>
        <v>130.304</v>
      </c>
      <c r="AA7" s="528">
        <f>VLOOKUP(C7,'Freight Cost'!$AR$2:$AS$141,2,0)</f>
        <v>4230.144</v>
      </c>
      <c r="AB7" s="528">
        <f>VLOOKUP(C7,'CI Cost'!$EL$2:$EM$140,2,0)</f>
        <v>59.341005</v>
      </c>
      <c r="AC7" s="528">
        <f t="shared" si="15"/>
        <v>5752.160306</v>
      </c>
      <c r="AD7" s="528">
        <f t="shared" si="16"/>
        <v>5.000400148</v>
      </c>
      <c r="AE7" s="528">
        <f t="shared" si="17"/>
        <v>9.792246182</v>
      </c>
      <c r="AF7" s="528">
        <f t="shared" si="18"/>
        <v>11264.41247</v>
      </c>
      <c r="AG7" s="528">
        <f t="shared" si="19"/>
        <v>54272.25278</v>
      </c>
      <c r="AH7" s="528">
        <f t="shared" si="20"/>
        <v>72547.52722</v>
      </c>
      <c r="AI7" s="528">
        <f t="shared" ref="AI7:AJ7" si="30">AH7/H7</f>
        <v>63.06616063</v>
      </c>
      <c r="AJ7" s="526">
        <f t="shared" si="30"/>
        <v>0.5720521453</v>
      </c>
      <c r="AK7" s="526" t="str">
        <f>VLOOKUP(C7,'ABC Analysis Results'!$A$2:$B$140,2,0)</f>
        <v>B</v>
      </c>
      <c r="AL7" s="526" t="str">
        <f>VLOOKUP(C7,'ABC Analysis Results'!$A$2:$C$140,3,0)</f>
        <v>B</v>
      </c>
    </row>
    <row r="8" ht="14.25" customHeight="1">
      <c r="A8" s="269" t="s">
        <v>96</v>
      </c>
      <c r="B8" s="269" t="s">
        <v>116</v>
      </c>
      <c r="C8" s="269">
        <v>1811007.0</v>
      </c>
      <c r="D8" s="269" t="s">
        <v>479</v>
      </c>
      <c r="E8" s="269" t="s">
        <v>110</v>
      </c>
      <c r="F8" s="269">
        <v>18.869113619431058</v>
      </c>
      <c r="G8" s="259">
        <v>85268.00999999998</v>
      </c>
      <c r="H8" s="132">
        <v>454.25999999999993</v>
      </c>
      <c r="I8" s="259">
        <f t="shared" si="3"/>
        <v>187.7075023</v>
      </c>
      <c r="J8" s="263">
        <v>24237.312000000005</v>
      </c>
      <c r="K8" s="263">
        <v>6633.369600000002</v>
      </c>
      <c r="L8" s="263">
        <f t="shared" si="4"/>
        <v>30870.6816</v>
      </c>
      <c r="M8" s="259">
        <f>VLOOKUP(C8,'Appendix A -  Costs'!$A$2:$G$141,7,0)</f>
        <v>9333.985294</v>
      </c>
      <c r="N8" s="259">
        <f t="shared" si="5"/>
        <v>20.54767158</v>
      </c>
      <c r="O8" s="263">
        <f t="shared" si="6"/>
        <v>40204.66689</v>
      </c>
      <c r="P8" s="259">
        <f t="shared" si="7"/>
        <v>88.50584884</v>
      </c>
      <c r="Q8" s="259">
        <f t="shared" si="8"/>
        <v>54397.3284</v>
      </c>
      <c r="R8" s="259">
        <f t="shared" ref="R8:S8" si="31">Q8/H8</f>
        <v>119.7493251</v>
      </c>
      <c r="S8" s="526">
        <f t="shared" si="31"/>
        <v>0.6379570533</v>
      </c>
      <c r="T8" s="259">
        <f t="shared" si="10"/>
        <v>45063.34311</v>
      </c>
      <c r="U8" s="259">
        <f t="shared" si="11"/>
        <v>99.20165347</v>
      </c>
      <c r="V8" s="526">
        <f t="shared" si="12"/>
        <v>0.5284906157</v>
      </c>
      <c r="W8" s="527">
        <f t="shared" si="13"/>
        <v>1670.026918</v>
      </c>
      <c r="X8" s="528">
        <f t="shared" si="25"/>
        <v>409.1565948</v>
      </c>
      <c r="Y8" s="528">
        <f>VLOOKUP(C8,'Warehouse Order &amp; Sales Handlin'!$B$2:$J$141,9,0)</f>
        <v>853.0880952</v>
      </c>
      <c r="Z8" s="528">
        <f>VLOOKUP(C8,'Warehouse Order &amp; Sales Handlin'!$B$2:$K$141,10,0)</f>
        <v>129</v>
      </c>
      <c r="AA8" s="528">
        <f>VLOOKUP(C8,'Freight Cost'!$AR$2:$AS$141,2,0)</f>
        <v>1762.56</v>
      </c>
      <c r="AB8" s="528">
        <f>VLOOKUP(C8,'CI Cost'!$EL$2:$EM$140,2,0)</f>
        <v>62.710605</v>
      </c>
      <c r="AC8" s="528">
        <f t="shared" si="15"/>
        <v>3216.515295</v>
      </c>
      <c r="AD8" s="528">
        <f t="shared" si="16"/>
        <v>7.080780379</v>
      </c>
      <c r="AE8" s="528">
        <f t="shared" si="17"/>
        <v>20.5474294</v>
      </c>
      <c r="AF8" s="528">
        <f t="shared" si="18"/>
        <v>9333.875281</v>
      </c>
      <c r="AG8" s="528">
        <f t="shared" si="19"/>
        <v>43421.07218</v>
      </c>
      <c r="AH8" s="528">
        <f t="shared" si="20"/>
        <v>41846.93782</v>
      </c>
      <c r="AI8" s="528">
        <f t="shared" ref="AI8:AJ8" si="32">AH8/H8</f>
        <v>92.12111527</v>
      </c>
      <c r="AJ8" s="526">
        <f t="shared" si="32"/>
        <v>0.4907694905</v>
      </c>
      <c r="AK8" s="526" t="str">
        <f>VLOOKUP(C8,'ABC Analysis Results'!$A$2:$B$140,2,0)</f>
        <v>C</v>
      </c>
      <c r="AL8" s="526" t="str">
        <f>VLOOKUP(C8,'ABC Analysis Results'!$A$2:$C$140,3,0)</f>
        <v>C</v>
      </c>
    </row>
    <row r="9" ht="14.25" customHeight="1">
      <c r="A9" s="269" t="s">
        <v>96</v>
      </c>
      <c r="B9" s="269" t="s">
        <v>118</v>
      </c>
      <c r="C9" s="269">
        <v>1811008.0</v>
      </c>
      <c r="D9" s="269" t="s">
        <v>479</v>
      </c>
      <c r="E9" s="269" t="s">
        <v>110</v>
      </c>
      <c r="F9" s="269">
        <v>58.436635250263336</v>
      </c>
      <c r="G9" s="259">
        <v>185629.152</v>
      </c>
      <c r="H9" s="132">
        <v>2339.8232</v>
      </c>
      <c r="I9" s="259">
        <f t="shared" si="3"/>
        <v>79.33469161</v>
      </c>
      <c r="J9" s="263">
        <v>63687.333600000005</v>
      </c>
      <c r="K9" s="263">
        <v>15761.006800000001</v>
      </c>
      <c r="L9" s="263">
        <f t="shared" si="4"/>
        <v>79448.3404</v>
      </c>
      <c r="M9" s="259">
        <f>VLOOKUP(C9,'Appendix A -  Costs'!$A$2:$G$141,7,0)</f>
        <v>24021.80977</v>
      </c>
      <c r="N9" s="259">
        <f t="shared" si="5"/>
        <v>10.26650636</v>
      </c>
      <c r="O9" s="263">
        <f t="shared" si="6"/>
        <v>103470.1502</v>
      </c>
      <c r="P9" s="259">
        <f t="shared" si="7"/>
        <v>44.22135406</v>
      </c>
      <c r="Q9" s="259">
        <f t="shared" si="8"/>
        <v>106180.8116</v>
      </c>
      <c r="R9" s="259">
        <f t="shared" ref="R9:S9" si="33">Q9/H9</f>
        <v>45.37984391</v>
      </c>
      <c r="S9" s="526">
        <f t="shared" si="33"/>
        <v>0.5720050458</v>
      </c>
      <c r="T9" s="259">
        <f t="shared" si="10"/>
        <v>82159.00183</v>
      </c>
      <c r="U9" s="259">
        <f t="shared" si="11"/>
        <v>35.11333755</v>
      </c>
      <c r="V9" s="526">
        <f t="shared" si="12"/>
        <v>0.4425975174</v>
      </c>
      <c r="W9" s="527">
        <f t="shared" si="13"/>
        <v>2584.147138</v>
      </c>
      <c r="X9" s="528">
        <f t="shared" si="25"/>
        <v>633.1160487</v>
      </c>
      <c r="Y9" s="528">
        <f>VLOOKUP(C9,'Warehouse Order &amp; Sales Handlin'!$B$2:$J$141,9,0)</f>
        <v>867.2118413</v>
      </c>
      <c r="Z9" s="528">
        <f>VLOOKUP(C9,'Warehouse Order &amp; Sales Handlin'!$B$2:$K$141,10,0)</f>
        <v>66.768</v>
      </c>
      <c r="AA9" s="528">
        <f>VLOOKUP(C9,'Freight Cost'!$AR$2:$AS$141,2,0)</f>
        <v>8107.776</v>
      </c>
      <c r="AB9" s="528">
        <f>VLOOKUP(C9,'CI Cost'!$EL$2:$EM$140,2,0)</f>
        <v>313.19448</v>
      </c>
      <c r="AC9" s="528">
        <f t="shared" si="15"/>
        <v>9988.06637</v>
      </c>
      <c r="AD9" s="528">
        <f t="shared" si="16"/>
        <v>4.268726958</v>
      </c>
      <c r="AE9" s="528">
        <f t="shared" si="17"/>
        <v>10.26590204</v>
      </c>
      <c r="AF9" s="528">
        <f t="shared" si="18"/>
        <v>24020.39575</v>
      </c>
      <c r="AG9" s="528">
        <f t="shared" si="19"/>
        <v>113456.8025</v>
      </c>
      <c r="AH9" s="528">
        <f t="shared" si="20"/>
        <v>72172.34948</v>
      </c>
      <c r="AI9" s="528">
        <f t="shared" ref="AI9:AJ9" si="34">AH9/H9</f>
        <v>30.84521492</v>
      </c>
      <c r="AJ9" s="526">
        <f t="shared" si="34"/>
        <v>0.3887985734</v>
      </c>
      <c r="AK9" s="526" t="str">
        <f>VLOOKUP(C9,'ABC Analysis Results'!$A$2:$B$140,2,0)</f>
        <v>B</v>
      </c>
      <c r="AL9" s="526" t="str">
        <f>VLOOKUP(C9,'ABC Analysis Results'!$A$2:$C$140,3,0)</f>
        <v>B</v>
      </c>
    </row>
    <row r="10" ht="14.25" customHeight="1">
      <c r="A10" s="269" t="s">
        <v>96</v>
      </c>
      <c r="B10" s="269" t="s">
        <v>119</v>
      </c>
      <c r="C10" s="269">
        <v>1811009.0</v>
      </c>
      <c r="D10" s="269" t="s">
        <v>479</v>
      </c>
      <c r="E10" s="269" t="s">
        <v>110</v>
      </c>
      <c r="F10" s="269">
        <v>465.3150686189814</v>
      </c>
      <c r="G10" s="259">
        <v>1522.565</v>
      </c>
      <c r="H10" s="132">
        <v>5.5935</v>
      </c>
      <c r="I10" s="259">
        <f t="shared" si="3"/>
        <v>272.2025565</v>
      </c>
      <c r="J10" s="263">
        <v>421.67840000000007</v>
      </c>
      <c r="K10" s="263">
        <v>109.76680000000002</v>
      </c>
      <c r="L10" s="263">
        <f t="shared" si="4"/>
        <v>531.4452</v>
      </c>
      <c r="M10" s="259">
        <f>VLOOKUP(C10,'Appendix A -  Costs'!$A$2:$G$141,7,0)</f>
        <v>160.6864968</v>
      </c>
      <c r="N10" s="259">
        <f t="shared" si="5"/>
        <v>28.72736155</v>
      </c>
      <c r="O10" s="263">
        <f t="shared" si="6"/>
        <v>692.1316968</v>
      </c>
      <c r="P10" s="259">
        <f t="shared" si="7"/>
        <v>123.738571</v>
      </c>
      <c r="Q10" s="259">
        <f t="shared" si="8"/>
        <v>991.1198</v>
      </c>
      <c r="R10" s="259">
        <f t="shared" ref="R10:S10" si="35">Q10/H10</f>
        <v>177.1913471</v>
      </c>
      <c r="S10" s="526">
        <f t="shared" si="35"/>
        <v>0.6509540151</v>
      </c>
      <c r="T10" s="259">
        <f t="shared" si="10"/>
        <v>830.4333032</v>
      </c>
      <c r="U10" s="259">
        <f t="shared" si="11"/>
        <v>148.4639855</v>
      </c>
      <c r="V10" s="526">
        <f t="shared" si="12"/>
        <v>0.5454173077</v>
      </c>
      <c r="W10" s="527">
        <f t="shared" si="13"/>
        <v>57577.42165</v>
      </c>
      <c r="X10" s="528">
        <f t="shared" si="25"/>
        <v>14106.4683</v>
      </c>
      <c r="Y10" s="528">
        <f>VLOOKUP(C10,'Warehouse Order &amp; Sales Handlin'!$B$2:$J$141,9,0)</f>
        <v>2.449164013</v>
      </c>
      <c r="Z10" s="528">
        <f>VLOOKUP(C10,'Warehouse Order &amp; Sales Handlin'!$B$2:$K$141,10,0)</f>
        <v>0.1589044586</v>
      </c>
      <c r="AA10" s="528">
        <f>VLOOKUP(C10,'Freight Cost'!$AR$2:$AS$141,2,0)</f>
        <v>352.512</v>
      </c>
      <c r="AB10" s="528">
        <f>VLOOKUP(C10,'CI Cost'!$EL$2:$EM$140,2,0)</f>
        <v>877.92999</v>
      </c>
      <c r="AC10" s="528">
        <f t="shared" si="15"/>
        <v>15339.51836</v>
      </c>
      <c r="AD10" s="528">
        <f t="shared" si="16"/>
        <v>2742.382831</v>
      </c>
      <c r="AE10" s="528">
        <f t="shared" si="17"/>
        <v>28.72262142</v>
      </c>
      <c r="AF10" s="528">
        <f t="shared" si="18"/>
        <v>160.6599829</v>
      </c>
      <c r="AG10" s="528">
        <f t="shared" si="19"/>
        <v>16031.62355</v>
      </c>
      <c r="AH10" s="528">
        <f t="shared" si="20"/>
        <v>-14509.05855</v>
      </c>
      <c r="AI10" s="528">
        <f t="shared" ref="AI10:AJ10" si="36">AH10/H10</f>
        <v>-2593.914105</v>
      </c>
      <c r="AJ10" s="526">
        <f t="shared" si="36"/>
        <v>-9.529352472</v>
      </c>
      <c r="AK10" s="526" t="str">
        <f>VLOOKUP(C10,'ABC Analysis Results'!$A$2:$B$140,2,0)</f>
        <v>C</v>
      </c>
      <c r="AL10" s="526" t="str">
        <f>VLOOKUP(C10,'ABC Analysis Results'!$A$2:$C$140,3,0)</f>
        <v>C</v>
      </c>
    </row>
    <row r="11" ht="14.25" customHeight="1">
      <c r="A11" s="269" t="s">
        <v>96</v>
      </c>
      <c r="B11" s="269" t="s">
        <v>120</v>
      </c>
      <c r="C11" s="269">
        <v>1811010.0</v>
      </c>
      <c r="D11" s="269" t="s">
        <v>479</v>
      </c>
      <c r="E11" s="269" t="s">
        <v>188</v>
      </c>
      <c r="F11" s="269">
        <v>2839.216306080038</v>
      </c>
      <c r="G11" s="259">
        <v>323271.624</v>
      </c>
      <c r="H11" s="132">
        <v>3222.9407999999994</v>
      </c>
      <c r="I11" s="259">
        <f t="shared" si="3"/>
        <v>100.3033081</v>
      </c>
      <c r="J11" s="263">
        <v>87820.28640000001</v>
      </c>
      <c r="K11" s="263">
        <v>21524.58</v>
      </c>
      <c r="L11" s="263">
        <f t="shared" si="4"/>
        <v>109344.8664</v>
      </c>
      <c r="M11" s="259">
        <f>VLOOKUP(C11,'Appendix A -  Costs'!$A$2:$G$141,7,0)</f>
        <v>33061.25171</v>
      </c>
      <c r="N11" s="259">
        <f t="shared" si="5"/>
        <v>10.25810084</v>
      </c>
      <c r="O11" s="263">
        <f t="shared" si="6"/>
        <v>142406.1181</v>
      </c>
      <c r="P11" s="259">
        <f t="shared" si="7"/>
        <v>44.18514858</v>
      </c>
      <c r="Q11" s="259">
        <f t="shared" si="8"/>
        <v>213926.7576</v>
      </c>
      <c r="R11" s="259">
        <f t="shared" ref="R11:S11" si="37">Q11/H11</f>
        <v>66.37626034</v>
      </c>
      <c r="S11" s="526">
        <f t="shared" si="37"/>
        <v>0.6617554456</v>
      </c>
      <c r="T11" s="259">
        <f t="shared" si="10"/>
        <v>180865.5059</v>
      </c>
      <c r="U11" s="259">
        <f t="shared" si="11"/>
        <v>56.1181595</v>
      </c>
      <c r="V11" s="526">
        <f t="shared" si="12"/>
        <v>0.5594846329</v>
      </c>
      <c r="W11" s="527">
        <f t="shared" si="13"/>
        <v>125451.1943</v>
      </c>
      <c r="X11" s="528">
        <f t="shared" ref="X11:X14" si="40">W11*0.275</f>
        <v>34499.07844</v>
      </c>
      <c r="Y11" s="528">
        <f>VLOOKUP(C11,'Warehouse Order &amp; Sales Handlin'!$B$2:$J$141,9,0)</f>
        <v>1770.843097</v>
      </c>
      <c r="Z11" s="528">
        <f>VLOOKUP(C11,'Warehouse Order &amp; Sales Handlin'!$B$2:$K$141,10,0)</f>
        <v>269.0812251</v>
      </c>
      <c r="AA11" s="528">
        <f>VLOOKUP(C11,'Freight Cost'!$AR$2:$AS$141,2,0)</f>
        <v>5463.936</v>
      </c>
      <c r="AB11" s="528">
        <f>VLOOKUP(C11,'CI Cost'!$EL$2:$EM$140,2,0)</f>
        <v>1015.191795</v>
      </c>
      <c r="AC11" s="528">
        <f t="shared" si="15"/>
        <v>43018.13056</v>
      </c>
      <c r="AD11" s="528">
        <f t="shared" si="16"/>
        <v>13.34747773</v>
      </c>
      <c r="AE11" s="528">
        <f t="shared" si="17"/>
        <v>10.25614357</v>
      </c>
      <c r="AF11" s="528">
        <f t="shared" si="18"/>
        <v>33054.94356</v>
      </c>
      <c r="AG11" s="528">
        <f t="shared" si="19"/>
        <v>185417.9405</v>
      </c>
      <c r="AH11" s="528">
        <f t="shared" si="20"/>
        <v>137853.6835</v>
      </c>
      <c r="AI11" s="528">
        <f t="shared" ref="AI11:AJ11" si="38">AH11/H11</f>
        <v>42.77263904</v>
      </c>
      <c r="AJ11" s="526">
        <f t="shared" si="38"/>
        <v>0.4264329847</v>
      </c>
      <c r="AK11" s="526" t="str">
        <f>VLOOKUP(C11,'ABC Analysis Results'!$A$2:$B$140,2,0)</f>
        <v>A</v>
      </c>
      <c r="AL11" s="526" t="str">
        <f>VLOOKUP(C11,'ABC Analysis Results'!$A$2:$C$140,3,0)</f>
        <v>A</v>
      </c>
    </row>
    <row r="12" ht="14.25" customHeight="1">
      <c r="A12" s="269" t="s">
        <v>96</v>
      </c>
      <c r="B12" s="269" t="s">
        <v>121</v>
      </c>
      <c r="C12" s="269">
        <v>1811011.0</v>
      </c>
      <c r="D12" s="269" t="s">
        <v>479</v>
      </c>
      <c r="E12" s="269" t="s">
        <v>188</v>
      </c>
      <c r="F12" s="269">
        <v>202.257781516611</v>
      </c>
      <c r="G12" s="259">
        <v>782039.345</v>
      </c>
      <c r="H12" s="132">
        <v>7490.4536</v>
      </c>
      <c r="I12" s="259">
        <f t="shared" si="3"/>
        <v>104.4048047</v>
      </c>
      <c r="J12" s="263">
        <v>196132.99200000003</v>
      </c>
      <c r="K12" s="263">
        <v>53119.35200000001</v>
      </c>
      <c r="L12" s="263">
        <f t="shared" si="4"/>
        <v>249252.344</v>
      </c>
      <c r="M12" s="259">
        <f>VLOOKUP(C12,'Appendix A -  Costs'!$A$2:$G$141,7,0)</f>
        <v>75363.34129</v>
      </c>
      <c r="N12" s="259">
        <f t="shared" si="5"/>
        <v>10.061252</v>
      </c>
      <c r="O12" s="263">
        <f t="shared" si="6"/>
        <v>324615.6853</v>
      </c>
      <c r="P12" s="259">
        <f t="shared" si="7"/>
        <v>43.33725334</v>
      </c>
      <c r="Q12" s="259">
        <f t="shared" si="8"/>
        <v>532787.001</v>
      </c>
      <c r="R12" s="259">
        <f t="shared" ref="R12:S12" si="39">Q12/H12</f>
        <v>71.12880333</v>
      </c>
      <c r="S12" s="526">
        <f t="shared" si="39"/>
        <v>0.6812790231</v>
      </c>
      <c r="T12" s="259">
        <f t="shared" si="10"/>
        <v>457423.6597</v>
      </c>
      <c r="U12" s="259">
        <f t="shared" si="11"/>
        <v>61.06755133</v>
      </c>
      <c r="V12" s="526">
        <f t="shared" si="12"/>
        <v>0.5849113125</v>
      </c>
      <c r="W12" s="527">
        <f t="shared" si="13"/>
        <v>8765.296717</v>
      </c>
      <c r="X12" s="528">
        <f t="shared" si="40"/>
        <v>2410.456597</v>
      </c>
      <c r="Y12" s="528">
        <f>VLOOKUP(C12,'Warehouse Order &amp; Sales Handlin'!$B$2:$J$141,9,0)</f>
        <v>4195.513908</v>
      </c>
      <c r="Z12" s="528">
        <f>VLOOKUP(C12,'Warehouse Order &amp; Sales Handlin'!$B$2:$K$141,10,0)</f>
        <v>918.8581945</v>
      </c>
      <c r="AA12" s="528">
        <f>VLOOKUP(C12,'Freight Cost'!$AR$2:$AS$141,2,0)</f>
        <v>12866.688</v>
      </c>
      <c r="AB12" s="528">
        <f>VLOOKUP(C12,'CI Cost'!$EL$2:$EM$140,2,0)</f>
        <v>634.37895</v>
      </c>
      <c r="AC12" s="528">
        <f t="shared" si="15"/>
        <v>21025.89565</v>
      </c>
      <c r="AD12" s="528">
        <f t="shared" si="16"/>
        <v>2.807025685</v>
      </c>
      <c r="AE12" s="528">
        <f t="shared" si="17"/>
        <v>10.06005241</v>
      </c>
      <c r="AF12" s="528">
        <f t="shared" si="18"/>
        <v>75354.35576</v>
      </c>
      <c r="AG12" s="528">
        <f t="shared" si="19"/>
        <v>345632.5954</v>
      </c>
      <c r="AH12" s="528">
        <f t="shared" si="20"/>
        <v>436406.7496</v>
      </c>
      <c r="AI12" s="528">
        <f t="shared" ref="AI12:AJ12" si="41">AH12/H12</f>
        <v>58.26172524</v>
      </c>
      <c r="AJ12" s="526">
        <f t="shared" si="41"/>
        <v>0.5580368205</v>
      </c>
      <c r="AK12" s="526" t="str">
        <f>VLOOKUP(C12,'ABC Analysis Results'!$A$2:$B$140,2,0)</f>
        <v>A</v>
      </c>
      <c r="AL12" s="526" t="str">
        <f>VLOOKUP(C12,'ABC Analysis Results'!$A$2:$C$140,3,0)</f>
        <v>A</v>
      </c>
    </row>
    <row r="13" ht="14.25" customHeight="1">
      <c r="A13" s="269" t="s">
        <v>96</v>
      </c>
      <c r="B13" s="269" t="s">
        <v>122</v>
      </c>
      <c r="C13" s="269">
        <v>1811012.0</v>
      </c>
      <c r="D13" s="269" t="s">
        <v>479</v>
      </c>
      <c r="E13" s="269" t="s">
        <v>188</v>
      </c>
      <c r="F13" s="269">
        <v>190.32866112380333</v>
      </c>
      <c r="G13" s="259">
        <v>146156.58800000002</v>
      </c>
      <c r="H13" s="132">
        <v>1404.9403</v>
      </c>
      <c r="I13" s="259">
        <f t="shared" si="3"/>
        <v>104.0304617</v>
      </c>
      <c r="J13" s="263">
        <v>36870.4512</v>
      </c>
      <c r="K13" s="263">
        <v>9313.6296</v>
      </c>
      <c r="L13" s="263">
        <f t="shared" si="4"/>
        <v>46184.0808</v>
      </c>
      <c r="M13" s="259">
        <f>VLOOKUP(C13,'Appendix A -  Costs'!$A$2:$G$141,7,0)</f>
        <v>13964.10797</v>
      </c>
      <c r="N13" s="259">
        <f t="shared" si="5"/>
        <v>9.939289214</v>
      </c>
      <c r="O13" s="263">
        <f t="shared" si="6"/>
        <v>60148.18877</v>
      </c>
      <c r="P13" s="259">
        <f t="shared" si="7"/>
        <v>42.81191789</v>
      </c>
      <c r="Q13" s="259">
        <f t="shared" si="8"/>
        <v>99972.5072</v>
      </c>
      <c r="R13" s="259">
        <f t="shared" ref="R13:S13" si="42">Q13/H13</f>
        <v>71.15783297</v>
      </c>
      <c r="S13" s="526">
        <f t="shared" si="42"/>
        <v>0.6840095857</v>
      </c>
      <c r="T13" s="259">
        <f t="shared" si="10"/>
        <v>86008.39923</v>
      </c>
      <c r="U13" s="259">
        <f t="shared" si="11"/>
        <v>61.21854376</v>
      </c>
      <c r="V13" s="526">
        <f t="shared" si="12"/>
        <v>0.5884674814</v>
      </c>
      <c r="W13" s="527">
        <f t="shared" si="13"/>
        <v>8148.335013</v>
      </c>
      <c r="X13" s="528">
        <f t="shared" si="40"/>
        <v>2240.792129</v>
      </c>
      <c r="Y13" s="528">
        <f>VLOOKUP(C13,'Warehouse Order &amp; Sales Handlin'!$B$2:$J$141,9,0)</f>
        <v>615.6354802</v>
      </c>
      <c r="Z13" s="528">
        <f>VLOOKUP(C13,'Warehouse Order &amp; Sales Handlin'!$B$2:$K$141,10,0)</f>
        <v>39.996</v>
      </c>
      <c r="AA13" s="528">
        <f>VLOOKUP(C13,'Freight Cost'!$AR$2:$AS$141,2,0)</f>
        <v>2467.584</v>
      </c>
      <c r="AB13" s="528">
        <f>VLOOKUP(C13,'CI Cost'!$EL$2:$EM$140,2,0)</f>
        <v>63.510885</v>
      </c>
      <c r="AC13" s="528">
        <f t="shared" si="15"/>
        <v>5427.518494</v>
      </c>
      <c r="AD13" s="528">
        <f t="shared" si="16"/>
        <v>3.863166637</v>
      </c>
      <c r="AE13" s="528">
        <f t="shared" si="17"/>
        <v>9.939170572</v>
      </c>
      <c r="AF13" s="528">
        <f t="shared" si="18"/>
        <v>13963.94129</v>
      </c>
      <c r="AG13" s="528">
        <f t="shared" si="19"/>
        <v>65575.54058</v>
      </c>
      <c r="AH13" s="528">
        <f t="shared" si="20"/>
        <v>80581.04742</v>
      </c>
      <c r="AI13" s="528">
        <f t="shared" ref="AI13:AJ13" si="43">AH13/H13</f>
        <v>57.35549576</v>
      </c>
      <c r="AJ13" s="526">
        <f t="shared" si="43"/>
        <v>0.5513336656</v>
      </c>
      <c r="AK13" s="526" t="str">
        <f>VLOOKUP(C13,'ABC Analysis Results'!$A$2:$B$140,2,0)</f>
        <v>B</v>
      </c>
      <c r="AL13" s="526" t="str">
        <f>VLOOKUP(C13,'ABC Analysis Results'!$A$2:$C$140,3,0)</f>
        <v>B</v>
      </c>
    </row>
    <row r="14" ht="14.25" customHeight="1">
      <c r="A14" s="269" t="s">
        <v>96</v>
      </c>
      <c r="B14" s="269" t="s">
        <v>123</v>
      </c>
      <c r="C14" s="269">
        <v>1811013.0</v>
      </c>
      <c r="D14" s="269" t="s">
        <v>479</v>
      </c>
      <c r="E14" s="269" t="s">
        <v>188</v>
      </c>
      <c r="F14" s="269">
        <v>90.19495636363635</v>
      </c>
      <c r="G14" s="259">
        <v>37556.73</v>
      </c>
      <c r="H14" s="132">
        <v>426.00999999999993</v>
      </c>
      <c r="I14" s="259">
        <f t="shared" si="3"/>
        <v>88.15926856</v>
      </c>
      <c r="J14" s="263">
        <v>12278.323200000003</v>
      </c>
      <c r="K14" s="263">
        <v>3040.0656000000004</v>
      </c>
      <c r="L14" s="263">
        <f t="shared" si="4"/>
        <v>15318.3888</v>
      </c>
      <c r="M14" s="259">
        <f>VLOOKUP(C14,'Appendix A -  Costs'!$A$2:$G$141,7,0)</f>
        <v>4631.63132</v>
      </c>
      <c r="N14" s="259">
        <f t="shared" si="5"/>
        <v>10.87211878</v>
      </c>
      <c r="O14" s="263">
        <f t="shared" si="6"/>
        <v>19950.02012</v>
      </c>
      <c r="P14" s="259">
        <f t="shared" si="7"/>
        <v>46.82993385</v>
      </c>
      <c r="Q14" s="259">
        <f t="shared" si="8"/>
        <v>22238.3412</v>
      </c>
      <c r="R14" s="259">
        <f t="shared" ref="R14:S14" si="44">Q14/H14</f>
        <v>52.20145349</v>
      </c>
      <c r="S14" s="526">
        <f t="shared" si="44"/>
        <v>0.5921266628</v>
      </c>
      <c r="T14" s="259">
        <f t="shared" si="10"/>
        <v>17606.70988</v>
      </c>
      <c r="U14" s="259">
        <f t="shared" si="11"/>
        <v>41.32933471</v>
      </c>
      <c r="V14" s="526">
        <f t="shared" si="12"/>
        <v>0.4688030582</v>
      </c>
      <c r="W14" s="527">
        <f t="shared" si="13"/>
        <v>4223.82384</v>
      </c>
      <c r="X14" s="528">
        <f t="shared" si="40"/>
        <v>1161.551556</v>
      </c>
      <c r="Y14" s="528">
        <f>VLOOKUP(C14,'Warehouse Order &amp; Sales Handlin'!$B$2:$J$141,9,0)</f>
        <v>206.240873</v>
      </c>
      <c r="Z14" s="528">
        <f>VLOOKUP(C14,'Warehouse Order &amp; Sales Handlin'!$B$2:$K$141,10,0)</f>
        <v>15.6</v>
      </c>
      <c r="AA14" s="528">
        <f>VLOOKUP(C14,'Freight Cost'!$AR$2:$AS$141,2,0)</f>
        <v>881.28</v>
      </c>
      <c r="AB14" s="528">
        <f>VLOOKUP(C14,'CI Cost'!$EL$2:$EM$140,2,0)</f>
        <v>63.356085</v>
      </c>
      <c r="AC14" s="528">
        <f t="shared" si="15"/>
        <v>2328.028514</v>
      </c>
      <c r="AD14" s="528">
        <f t="shared" si="16"/>
        <v>5.464727387</v>
      </c>
      <c r="AE14" s="528">
        <f t="shared" si="17"/>
        <v>10.87198932</v>
      </c>
      <c r="AF14" s="528">
        <f t="shared" si="18"/>
        <v>4631.576169</v>
      </c>
      <c r="AG14" s="528">
        <f t="shared" si="19"/>
        <v>22277.99348</v>
      </c>
      <c r="AH14" s="528">
        <f t="shared" si="20"/>
        <v>15278.73652</v>
      </c>
      <c r="AI14" s="528">
        <f t="shared" ref="AI14:AJ14" si="45">AH14/H14</f>
        <v>35.86473678</v>
      </c>
      <c r="AJ14" s="526">
        <f t="shared" si="45"/>
        <v>0.4068175402</v>
      </c>
      <c r="AK14" s="526" t="str">
        <f>VLOOKUP(C14,'ABC Analysis Results'!$A$2:$B$140,2,0)</f>
        <v>C</v>
      </c>
      <c r="AL14" s="526" t="str">
        <f>VLOOKUP(C14,'ABC Analysis Results'!$A$2:$C$140,3,0)</f>
        <v>C</v>
      </c>
    </row>
    <row r="15" ht="14.25" customHeight="1">
      <c r="A15" s="269" t="s">
        <v>96</v>
      </c>
      <c r="B15" s="269" t="s">
        <v>124</v>
      </c>
      <c r="C15" s="269">
        <v>1811014.0</v>
      </c>
      <c r="D15" s="269" t="s">
        <v>479</v>
      </c>
      <c r="E15" s="269" t="s">
        <v>190</v>
      </c>
      <c r="F15" s="269">
        <v>12.784546736761122</v>
      </c>
      <c r="G15" s="259">
        <v>71728.944</v>
      </c>
      <c r="H15" s="132">
        <v>526.015</v>
      </c>
      <c r="I15" s="259">
        <f t="shared" si="3"/>
        <v>136.362925</v>
      </c>
      <c r="J15" s="263">
        <v>17120.364800000003</v>
      </c>
      <c r="K15" s="263">
        <v>4192.7424</v>
      </c>
      <c r="L15" s="263">
        <f t="shared" si="4"/>
        <v>21313.1072</v>
      </c>
      <c r="M15" s="259">
        <f>VLOOKUP(C15,'Appendix A -  Costs'!$A$2:$G$141,7,0)</f>
        <v>6444.180007</v>
      </c>
      <c r="N15" s="259">
        <f t="shared" si="5"/>
        <v>12.25094343</v>
      </c>
      <c r="O15" s="263">
        <f t="shared" si="6"/>
        <v>27757.28721</v>
      </c>
      <c r="P15" s="259">
        <f t="shared" si="7"/>
        <v>52.76900318</v>
      </c>
      <c r="Q15" s="259">
        <f t="shared" si="8"/>
        <v>50415.8368</v>
      </c>
      <c r="R15" s="259">
        <f t="shared" ref="R15:S15" si="46">Q15/H15</f>
        <v>95.84486526</v>
      </c>
      <c r="S15" s="526">
        <f t="shared" si="46"/>
        <v>0.7028660118</v>
      </c>
      <c r="T15" s="259">
        <f t="shared" si="10"/>
        <v>43971.65679</v>
      </c>
      <c r="U15" s="259">
        <f t="shared" si="11"/>
        <v>83.59392183</v>
      </c>
      <c r="V15" s="526">
        <f t="shared" si="12"/>
        <v>0.6130252913</v>
      </c>
      <c r="W15" s="527">
        <f t="shared" si="13"/>
        <v>674.6277874</v>
      </c>
      <c r="X15" s="528">
        <f t="shared" ref="X15:X19" si="49">W15*0.255</f>
        <v>172.0300858</v>
      </c>
      <c r="Y15" s="528">
        <f>VLOOKUP(C15,'Warehouse Order &amp; Sales Handlin'!$B$2:$J$141,9,0)</f>
        <v>1796.155278</v>
      </c>
      <c r="Z15" s="528">
        <f>VLOOKUP(C15,'Warehouse Order &amp; Sales Handlin'!$B$2:$K$141,10,0)</f>
        <v>292.824</v>
      </c>
      <c r="AA15" s="528">
        <f>VLOOKUP(C15,'Freight Cost'!$AR$2:$AS$141,2,0)</f>
        <v>1586.304</v>
      </c>
      <c r="AB15" s="528">
        <f>VLOOKUP(C15,'CI Cost'!$EL$2:$EM$140,2,0)</f>
        <v>569.739105</v>
      </c>
      <c r="AC15" s="528">
        <f t="shared" si="15"/>
        <v>4417.052469</v>
      </c>
      <c r="AD15" s="528">
        <f t="shared" si="16"/>
        <v>8.397198689</v>
      </c>
      <c r="AE15" s="528">
        <f t="shared" si="17"/>
        <v>12.24963159</v>
      </c>
      <c r="AF15" s="528">
        <f t="shared" si="18"/>
        <v>6443.48996</v>
      </c>
      <c r="AG15" s="528">
        <f t="shared" si="19"/>
        <v>32173.64963</v>
      </c>
      <c r="AH15" s="528">
        <f t="shared" si="20"/>
        <v>39555.29437</v>
      </c>
      <c r="AI15" s="528">
        <f t="shared" ref="AI15:AJ15" si="47">AH15/H15</f>
        <v>75.19803498</v>
      </c>
      <c r="AJ15" s="526">
        <f t="shared" si="47"/>
        <v>0.5514551333</v>
      </c>
      <c r="AK15" s="526" t="str">
        <f>VLOOKUP(C15,'ABC Analysis Results'!$A$2:$B$140,2,0)</f>
        <v>C</v>
      </c>
      <c r="AL15" s="526" t="str">
        <f>VLOOKUP(C15,'ABC Analysis Results'!$A$2:$C$140,3,0)</f>
        <v>C</v>
      </c>
    </row>
    <row r="16" ht="14.25" customHeight="1">
      <c r="A16" s="269" t="s">
        <v>96</v>
      </c>
      <c r="B16" s="269" t="s">
        <v>126</v>
      </c>
      <c r="C16" s="269">
        <v>1811015.0</v>
      </c>
      <c r="D16" s="269" t="s">
        <v>479</v>
      </c>
      <c r="E16" s="269" t="s">
        <v>190</v>
      </c>
      <c r="F16" s="269">
        <v>39.64137327933871</v>
      </c>
      <c r="G16" s="259">
        <v>315478.17000000004</v>
      </c>
      <c r="H16" s="132">
        <v>2987.7312999999995</v>
      </c>
      <c r="I16" s="259">
        <f t="shared" si="3"/>
        <v>105.5912123</v>
      </c>
      <c r="J16" s="263">
        <v>73669.07680000001</v>
      </c>
      <c r="K16" s="263">
        <v>18052.5708</v>
      </c>
      <c r="L16" s="263">
        <f t="shared" si="4"/>
        <v>91721.6476</v>
      </c>
      <c r="M16" s="259">
        <f>VLOOKUP(C16,'Appendix A -  Costs'!$A$2:$G$141,7,0)</f>
        <v>27732.73752</v>
      </c>
      <c r="N16" s="259">
        <f t="shared" si="5"/>
        <v>9.28220604</v>
      </c>
      <c r="O16" s="263">
        <f t="shared" si="6"/>
        <v>119454.3851</v>
      </c>
      <c r="P16" s="259">
        <f t="shared" si="7"/>
        <v>39.98163594</v>
      </c>
      <c r="Q16" s="259">
        <f t="shared" si="8"/>
        <v>223756.5224</v>
      </c>
      <c r="R16" s="259">
        <f t="shared" ref="R16:S16" si="48">Q16/H16</f>
        <v>74.8917824</v>
      </c>
      <c r="S16" s="526">
        <f t="shared" si="48"/>
        <v>0.7092615074</v>
      </c>
      <c r="T16" s="259">
        <f t="shared" si="10"/>
        <v>196023.7849</v>
      </c>
      <c r="U16" s="259">
        <f t="shared" si="11"/>
        <v>65.60957636</v>
      </c>
      <c r="V16" s="526">
        <f t="shared" si="12"/>
        <v>0.6213545136</v>
      </c>
      <c r="W16" s="527">
        <f t="shared" si="13"/>
        <v>1584.926955</v>
      </c>
      <c r="X16" s="528">
        <f t="shared" si="49"/>
        <v>404.1563734</v>
      </c>
      <c r="Y16" s="528">
        <f>VLOOKUP(C16,'Warehouse Order &amp; Sales Handlin'!$B$2:$J$141,9,0)</f>
        <v>1201.327513</v>
      </c>
      <c r="Z16" s="528">
        <f>VLOOKUP(C16,'Warehouse Order &amp; Sales Handlin'!$B$2:$K$141,10,0)</f>
        <v>114.1382224</v>
      </c>
      <c r="AA16" s="528">
        <f>VLOOKUP(C16,'Freight Cost'!$AR$2:$AS$141,2,0)</f>
        <v>7667.136</v>
      </c>
      <c r="AB16" s="528">
        <f>VLOOKUP(C16,'CI Cost'!$EL$2:$EM$140,2,0)</f>
        <v>545.13225</v>
      </c>
      <c r="AC16" s="528">
        <f t="shared" si="15"/>
        <v>9931.890359</v>
      </c>
      <c r="AD16" s="528">
        <f t="shared" si="16"/>
        <v>3.324224758</v>
      </c>
      <c r="AE16" s="528">
        <f t="shared" si="17"/>
        <v>9.281255023</v>
      </c>
      <c r="AF16" s="528">
        <f t="shared" si="18"/>
        <v>27729.89614</v>
      </c>
      <c r="AG16" s="528">
        <f t="shared" si="19"/>
        <v>129383.4341</v>
      </c>
      <c r="AH16" s="528">
        <f t="shared" si="20"/>
        <v>186094.7359</v>
      </c>
      <c r="AI16" s="528">
        <f t="shared" ref="AI16:AJ16" si="50">AH16/H16</f>
        <v>62.28630262</v>
      </c>
      <c r="AJ16" s="526">
        <f t="shared" si="50"/>
        <v>0.5898814993</v>
      </c>
      <c r="AK16" s="526" t="str">
        <f>VLOOKUP(C16,'ABC Analysis Results'!$A$2:$B$140,2,0)</f>
        <v>A</v>
      </c>
      <c r="AL16" s="526" t="str">
        <f>VLOOKUP(C16,'ABC Analysis Results'!$A$2:$C$140,3,0)</f>
        <v>A</v>
      </c>
    </row>
    <row r="17" ht="14.25" customHeight="1">
      <c r="A17" s="269" t="s">
        <v>96</v>
      </c>
      <c r="B17" s="269" t="s">
        <v>128</v>
      </c>
      <c r="C17" s="269">
        <v>1811016.0</v>
      </c>
      <c r="D17" s="269" t="s">
        <v>479</v>
      </c>
      <c r="E17" s="269" t="s">
        <v>190</v>
      </c>
      <c r="F17" s="269">
        <v>3.3722564318181814</v>
      </c>
      <c r="G17" s="259">
        <v>237876.58</v>
      </c>
      <c r="H17" s="132">
        <v>2023.6943999999999</v>
      </c>
      <c r="I17" s="259">
        <f t="shared" si="3"/>
        <v>117.5457026</v>
      </c>
      <c r="J17" s="263">
        <v>93417.28000000001</v>
      </c>
      <c r="K17" s="263">
        <v>24288.492800000004</v>
      </c>
      <c r="L17" s="263">
        <f t="shared" si="4"/>
        <v>117705.7728</v>
      </c>
      <c r="M17" s="259">
        <f>VLOOKUP(C17,'Appendix A -  Costs'!$A$2:$G$141,7,0)</f>
        <v>35589.23533</v>
      </c>
      <c r="N17" s="259">
        <f t="shared" si="5"/>
        <v>17.58626961</v>
      </c>
      <c r="O17" s="263">
        <f t="shared" si="6"/>
        <v>153295.0081</v>
      </c>
      <c r="P17" s="259">
        <f t="shared" si="7"/>
        <v>75.75007774</v>
      </c>
      <c r="Q17" s="259">
        <f t="shared" si="8"/>
        <v>120170.8072</v>
      </c>
      <c r="R17" s="259">
        <f t="shared" ref="R17:S17" si="51">Q17/H17</f>
        <v>59.38189442</v>
      </c>
      <c r="S17" s="526">
        <f t="shared" si="51"/>
        <v>0.5051813306</v>
      </c>
      <c r="T17" s="259">
        <f t="shared" si="10"/>
        <v>84581.57187</v>
      </c>
      <c r="U17" s="259">
        <f t="shared" si="11"/>
        <v>41.79562481</v>
      </c>
      <c r="V17" s="526">
        <f t="shared" si="12"/>
        <v>0.3555691438</v>
      </c>
      <c r="W17" s="527">
        <f t="shared" si="13"/>
        <v>255.4486869</v>
      </c>
      <c r="X17" s="528">
        <f t="shared" si="49"/>
        <v>65.13941516</v>
      </c>
      <c r="Y17" s="528">
        <f>VLOOKUP(C17,'Warehouse Order &amp; Sales Handlin'!$B$2:$J$141,9,0)</f>
        <v>741.444</v>
      </c>
      <c r="Z17" s="528">
        <f>VLOOKUP(C17,'Warehouse Order &amp; Sales Handlin'!$B$2:$K$141,10,0)</f>
        <v>55.104</v>
      </c>
      <c r="AA17" s="528">
        <f>VLOOKUP(C17,'Freight Cost'!$AR$2:$AS$141,2,0)</f>
        <v>5287.68</v>
      </c>
      <c r="AB17" s="528">
        <f>VLOOKUP(C17,'CI Cost'!$EL$2:$EM$140,2,0)</f>
        <v>68.454135</v>
      </c>
      <c r="AC17" s="528">
        <f t="shared" si="15"/>
        <v>6217.82155</v>
      </c>
      <c r="AD17" s="528">
        <f t="shared" si="16"/>
        <v>3.072510133</v>
      </c>
      <c r="AE17" s="528">
        <f t="shared" si="17"/>
        <v>17.58604335</v>
      </c>
      <c r="AF17" s="528">
        <f t="shared" si="18"/>
        <v>35588.77745</v>
      </c>
      <c r="AG17" s="528">
        <f t="shared" si="19"/>
        <v>159512.3718</v>
      </c>
      <c r="AH17" s="528">
        <f t="shared" si="20"/>
        <v>78364.2082</v>
      </c>
      <c r="AI17" s="528">
        <f t="shared" ref="AI17:AJ17" si="52">AH17/H17</f>
        <v>38.72334094</v>
      </c>
      <c r="AJ17" s="526">
        <f t="shared" si="52"/>
        <v>0.3294322131</v>
      </c>
      <c r="AK17" s="526" t="str">
        <f>VLOOKUP(C17,'ABC Analysis Results'!$A$2:$B$140,2,0)</f>
        <v>B</v>
      </c>
      <c r="AL17" s="526" t="str">
        <f>VLOOKUP(C17,'ABC Analysis Results'!$A$2:$C$140,3,0)</f>
        <v>B</v>
      </c>
    </row>
    <row r="18" ht="14.25" customHeight="1">
      <c r="A18" s="269" t="s">
        <v>96</v>
      </c>
      <c r="B18" s="269" t="s">
        <v>129</v>
      </c>
      <c r="C18" s="269">
        <v>1811017.0</v>
      </c>
      <c r="D18" s="269" t="s">
        <v>479</v>
      </c>
      <c r="E18" s="269" t="s">
        <v>190</v>
      </c>
      <c r="F18" s="269">
        <v>68.77907474424038</v>
      </c>
      <c r="G18" s="259">
        <v>456934.61000000004</v>
      </c>
      <c r="H18" s="132">
        <v>7086.252599999999</v>
      </c>
      <c r="I18" s="259">
        <f t="shared" si="3"/>
        <v>64.48184051</v>
      </c>
      <c r="J18" s="263">
        <v>263752.57920000004</v>
      </c>
      <c r="K18" s="263">
        <v>65938.14480000001</v>
      </c>
      <c r="L18" s="263">
        <f t="shared" si="4"/>
        <v>329690.724</v>
      </c>
      <c r="M18" s="259">
        <f>VLOOKUP(C18,'Appendix A -  Costs'!$A$2:$G$141,7,0)</f>
        <v>99684.49706</v>
      </c>
      <c r="N18" s="259">
        <f t="shared" si="5"/>
        <v>14.06730788</v>
      </c>
      <c r="O18" s="263">
        <f t="shared" si="6"/>
        <v>429375.2211</v>
      </c>
      <c r="P18" s="259">
        <f t="shared" si="7"/>
        <v>60.59270609</v>
      </c>
      <c r="Q18" s="259">
        <f t="shared" si="8"/>
        <v>127243.886</v>
      </c>
      <c r="R18" s="259">
        <f t="shared" ref="R18:S18" si="53">Q18/H18</f>
        <v>17.95644231</v>
      </c>
      <c r="S18" s="526">
        <f t="shared" si="53"/>
        <v>0.2784728563</v>
      </c>
      <c r="T18" s="259">
        <f t="shared" si="10"/>
        <v>27559.38894</v>
      </c>
      <c r="U18" s="259">
        <f t="shared" si="11"/>
        <v>3.889134426</v>
      </c>
      <c r="V18" s="526">
        <f t="shared" si="12"/>
        <v>0.06031363861</v>
      </c>
      <c r="W18" s="527">
        <f t="shared" si="13"/>
        <v>4167.510261</v>
      </c>
      <c r="X18" s="528">
        <f t="shared" si="49"/>
        <v>1062.715117</v>
      </c>
      <c r="Y18" s="528">
        <f>VLOOKUP(C18,'Warehouse Order &amp; Sales Handlin'!$B$2:$J$141,9,0)</f>
        <v>7387.785889</v>
      </c>
      <c r="Z18" s="528">
        <f>VLOOKUP(C18,'Warehouse Order &amp; Sales Handlin'!$B$2:$K$141,10,0)</f>
        <v>2354.62821</v>
      </c>
      <c r="AA18" s="528">
        <f>VLOOKUP(C18,'Freight Cost'!$AR$2:$AS$141,2,0)</f>
        <v>18242.496</v>
      </c>
      <c r="AB18" s="528">
        <f>VLOOKUP(C18,'CI Cost'!$EL$2:$EM$140,2,0)</f>
        <v>338.005695</v>
      </c>
      <c r="AC18" s="528">
        <f t="shared" si="15"/>
        <v>29385.63091</v>
      </c>
      <c r="AD18" s="528">
        <f t="shared" si="16"/>
        <v>4.146850609</v>
      </c>
      <c r="AE18" s="528">
        <f t="shared" si="17"/>
        <v>14.06641423</v>
      </c>
      <c r="AF18" s="528">
        <f t="shared" si="18"/>
        <v>99678.16439</v>
      </c>
      <c r="AG18" s="528">
        <f t="shared" si="19"/>
        <v>458754.5193</v>
      </c>
      <c r="AH18" s="528">
        <f t="shared" si="20"/>
        <v>-1819.909305</v>
      </c>
      <c r="AI18" s="528">
        <f t="shared" ref="AI18:AJ18" si="54">AH18/H18</f>
        <v>-0.2568225277</v>
      </c>
      <c r="AJ18" s="526">
        <f t="shared" si="54"/>
        <v>-0.003982865961</v>
      </c>
      <c r="AK18" s="526" t="str">
        <f>VLOOKUP(C18,'ABC Analysis Results'!$A$2:$B$140,2,0)</f>
        <v>C</v>
      </c>
      <c r="AL18" s="526" t="str">
        <f>VLOOKUP(C18,'ABC Analysis Results'!$A$2:$C$140,3,0)</f>
        <v>C</v>
      </c>
    </row>
    <row r="19" ht="14.25" customHeight="1">
      <c r="A19" s="269" t="s">
        <v>96</v>
      </c>
      <c r="B19" s="269" t="s">
        <v>130</v>
      </c>
      <c r="C19" s="269">
        <v>1811018.0</v>
      </c>
      <c r="D19" s="269" t="s">
        <v>479</v>
      </c>
      <c r="E19" s="269" t="s">
        <v>190</v>
      </c>
      <c r="F19" s="269">
        <v>116.28954333726789</v>
      </c>
      <c r="G19" s="259">
        <v>83066.742</v>
      </c>
      <c r="H19" s="132">
        <v>887.7844999999999</v>
      </c>
      <c r="I19" s="259">
        <f t="shared" si="3"/>
        <v>93.56633507</v>
      </c>
      <c r="J19" s="263">
        <v>37195.62</v>
      </c>
      <c r="K19" s="263">
        <v>9874.095000000003</v>
      </c>
      <c r="L19" s="263">
        <f t="shared" si="4"/>
        <v>47069.715</v>
      </c>
      <c r="M19" s="259">
        <f>VLOOKUP(C19,'Appendix A -  Costs'!$A$2:$G$141,7,0)</f>
        <v>14231.8862</v>
      </c>
      <c r="N19" s="259">
        <f t="shared" si="5"/>
        <v>16.03078923</v>
      </c>
      <c r="O19" s="263">
        <f t="shared" si="6"/>
        <v>61301.6012</v>
      </c>
      <c r="P19" s="259">
        <f t="shared" si="7"/>
        <v>69.05009178</v>
      </c>
      <c r="Q19" s="259">
        <f t="shared" si="8"/>
        <v>35997.027</v>
      </c>
      <c r="R19" s="259">
        <f t="shared" ref="R19:S19" si="55">Q19/H19</f>
        <v>40.54703253</v>
      </c>
      <c r="S19" s="526">
        <f t="shared" si="55"/>
        <v>0.4333506543</v>
      </c>
      <c r="T19" s="259">
        <f t="shared" si="10"/>
        <v>21765.1408</v>
      </c>
      <c r="U19" s="259">
        <f t="shared" si="11"/>
        <v>24.5162433</v>
      </c>
      <c r="V19" s="526">
        <f t="shared" si="12"/>
        <v>0.2620199164</v>
      </c>
      <c r="W19" s="527">
        <f t="shared" si="13"/>
        <v>8029.80364</v>
      </c>
      <c r="X19" s="528">
        <f t="shared" si="49"/>
        <v>2047.599928</v>
      </c>
      <c r="Y19" s="528">
        <f>VLOOKUP(C19,'Warehouse Order &amp; Sales Handlin'!$B$2:$J$141,9,0)</f>
        <v>1021.727965</v>
      </c>
      <c r="Z19" s="528">
        <f>VLOOKUP(C19,'Warehouse Order &amp; Sales Handlin'!$B$2:$K$141,10,0)</f>
        <v>137.5567128</v>
      </c>
      <c r="AA19" s="528">
        <f>VLOOKUP(C19,'Freight Cost'!$AR$2:$AS$141,2,0)</f>
        <v>2379.456</v>
      </c>
      <c r="AB19" s="528">
        <f>VLOOKUP(C19,'CI Cost'!$EL$2:$EM$140,2,0)</f>
        <v>189.341655</v>
      </c>
      <c r="AC19" s="528">
        <f t="shared" si="15"/>
        <v>5775.682261</v>
      </c>
      <c r="AD19" s="528">
        <f t="shared" si="16"/>
        <v>6.505725501</v>
      </c>
      <c r="AE19" s="528">
        <f t="shared" si="17"/>
        <v>16.03021876</v>
      </c>
      <c r="AF19" s="528">
        <f t="shared" si="18"/>
        <v>14231.37975</v>
      </c>
      <c r="AG19" s="528">
        <f t="shared" si="19"/>
        <v>67076.77701</v>
      </c>
      <c r="AH19" s="528">
        <f t="shared" si="20"/>
        <v>15989.96499</v>
      </c>
      <c r="AI19" s="528">
        <f t="shared" ref="AI19:AJ19" si="56">AH19/H19</f>
        <v>18.01108827</v>
      </c>
      <c r="AJ19" s="526">
        <f t="shared" si="56"/>
        <v>0.1924953911</v>
      </c>
      <c r="AK19" s="526" t="str">
        <f>VLOOKUP(C19,'ABC Analysis Results'!$A$2:$B$140,2,0)</f>
        <v>C</v>
      </c>
      <c r="AL19" s="526" t="str">
        <f>VLOOKUP(C19,'ABC Analysis Results'!$A$2:$C$140,3,0)</f>
        <v>C</v>
      </c>
    </row>
    <row r="20" ht="14.25" customHeight="1">
      <c r="A20" s="269" t="s">
        <v>96</v>
      </c>
      <c r="B20" s="269" t="s">
        <v>131</v>
      </c>
      <c r="C20" s="269">
        <v>1811019.0</v>
      </c>
      <c r="D20" s="269" t="s">
        <v>479</v>
      </c>
      <c r="E20" s="269" t="s">
        <v>188</v>
      </c>
      <c r="F20" s="269">
        <v>33.94070078133463</v>
      </c>
      <c r="G20" s="259">
        <v>311496.0</v>
      </c>
      <c r="H20" s="132">
        <v>2991.3472999999994</v>
      </c>
      <c r="I20" s="259">
        <f t="shared" si="3"/>
        <v>104.132342</v>
      </c>
      <c r="J20" s="263">
        <v>89152.80000000002</v>
      </c>
      <c r="K20" s="263">
        <v>22733.964000000004</v>
      </c>
      <c r="L20" s="263">
        <f t="shared" si="4"/>
        <v>111886.764</v>
      </c>
      <c r="M20" s="259">
        <f>VLOOKUP(C20,'Appendix A -  Costs'!$A$2:$G$141,7,0)</f>
        <v>33829.81378</v>
      </c>
      <c r="N20" s="259">
        <f t="shared" si="5"/>
        <v>11.30922303</v>
      </c>
      <c r="O20" s="263">
        <f t="shared" si="6"/>
        <v>145716.5778</v>
      </c>
      <c r="P20" s="259">
        <f t="shared" si="7"/>
        <v>48.71269136</v>
      </c>
      <c r="Q20" s="259">
        <f t="shared" si="8"/>
        <v>199609.236</v>
      </c>
      <c r="R20" s="259">
        <f t="shared" ref="R20:S20" si="57">Q20/H20</f>
        <v>66.72887364</v>
      </c>
      <c r="S20" s="526">
        <f t="shared" si="57"/>
        <v>0.6408083442</v>
      </c>
      <c r="T20" s="259">
        <f t="shared" si="10"/>
        <v>165779.4222</v>
      </c>
      <c r="U20" s="259">
        <f t="shared" si="11"/>
        <v>55.41965061</v>
      </c>
      <c r="V20" s="526">
        <f t="shared" si="12"/>
        <v>0.5322040162</v>
      </c>
      <c r="W20" s="527">
        <f t="shared" si="13"/>
        <v>1653.342882</v>
      </c>
      <c r="X20" s="528">
        <f t="shared" ref="X20:X25" si="60">W20*0.275</f>
        <v>454.6692925</v>
      </c>
      <c r="Y20" s="528">
        <f>VLOOKUP(C20,'Warehouse Order &amp; Sales Handlin'!$B$2:$J$141,9,0)</f>
        <v>2862.766925</v>
      </c>
      <c r="Z20" s="528">
        <f>VLOOKUP(C20,'Warehouse Order &amp; Sales Handlin'!$B$2:$K$141,10,0)</f>
        <v>624.4182366</v>
      </c>
      <c r="AA20" s="528">
        <f>VLOOKUP(C20,'Freight Cost'!$AR$2:$AS$141,2,0)</f>
        <v>5111.424</v>
      </c>
      <c r="AB20" s="528">
        <f>VLOOKUP(C20,'CI Cost'!$EL$2:$EM$140,2,0)</f>
        <v>820.560825</v>
      </c>
      <c r="AC20" s="528">
        <f t="shared" si="15"/>
        <v>9873.839279</v>
      </c>
      <c r="AD20" s="528">
        <f t="shared" si="16"/>
        <v>3.300800037</v>
      </c>
      <c r="AE20" s="528">
        <f t="shared" si="17"/>
        <v>11.3074789</v>
      </c>
      <c r="AF20" s="528">
        <f t="shared" si="18"/>
        <v>33824.59648</v>
      </c>
      <c r="AG20" s="528">
        <f t="shared" si="19"/>
        <v>155585.1998</v>
      </c>
      <c r="AH20" s="528">
        <f t="shared" si="20"/>
        <v>155910.8002</v>
      </c>
      <c r="AI20" s="528">
        <f t="shared" ref="AI20:AJ20" si="58">AH20/H20</f>
        <v>52.1205947</v>
      </c>
      <c r="AJ20" s="526">
        <f t="shared" si="58"/>
        <v>0.5005226399</v>
      </c>
      <c r="AK20" s="526" t="str">
        <f>VLOOKUP(C20,'ABC Analysis Results'!$A$2:$B$140,2,0)</f>
        <v>A</v>
      </c>
      <c r="AL20" s="526" t="str">
        <f>VLOOKUP(C20,'ABC Analysis Results'!$A$2:$C$140,3,0)</f>
        <v>A</v>
      </c>
    </row>
    <row r="21" ht="14.25" customHeight="1">
      <c r="A21" s="275" t="s">
        <v>96</v>
      </c>
      <c r="B21" s="275" t="s">
        <v>132</v>
      </c>
      <c r="C21" s="275">
        <v>1811020.0</v>
      </c>
      <c r="D21" s="275" t="s">
        <v>479</v>
      </c>
      <c r="E21" s="275" t="s">
        <v>188</v>
      </c>
      <c r="F21" s="275">
        <v>57.38651323623368</v>
      </c>
      <c r="G21" s="279">
        <v>327646.848</v>
      </c>
      <c r="H21" s="135">
        <v>2989.1663999999996</v>
      </c>
      <c r="I21" s="279">
        <f t="shared" si="3"/>
        <v>109.6114448</v>
      </c>
      <c r="J21" s="281">
        <v>91797.04160000003</v>
      </c>
      <c r="K21" s="281">
        <v>21813.158400000004</v>
      </c>
      <c r="L21" s="281">
        <f t="shared" si="4"/>
        <v>113610.2</v>
      </c>
      <c r="M21" s="259">
        <f>VLOOKUP(C21,'Appendix A -  Costs'!$A$2:$G$141,7,0)</f>
        <v>34350.90776</v>
      </c>
      <c r="N21" s="279">
        <f t="shared" si="5"/>
        <v>11.49180178</v>
      </c>
      <c r="O21" s="281">
        <f t="shared" si="6"/>
        <v>147961.1078</v>
      </c>
      <c r="P21" s="279">
        <f t="shared" si="7"/>
        <v>49.49912048</v>
      </c>
      <c r="Q21" s="279">
        <f t="shared" si="8"/>
        <v>214036.648</v>
      </c>
      <c r="R21" s="279">
        <f t="shared" ref="R21:S21" si="59">Q21/H21</f>
        <v>71.60412615</v>
      </c>
      <c r="S21" s="529">
        <f t="shared" si="59"/>
        <v>0.6532541036</v>
      </c>
      <c r="T21" s="279">
        <f t="shared" si="10"/>
        <v>179685.7402</v>
      </c>
      <c r="U21" s="279">
        <f t="shared" si="11"/>
        <v>60.11232437</v>
      </c>
      <c r="V21" s="529">
        <f t="shared" si="12"/>
        <v>0.5484128455</v>
      </c>
      <c r="W21" s="530">
        <f t="shared" si="13"/>
        <v>2840.581932</v>
      </c>
      <c r="X21" s="531">
        <f t="shared" si="60"/>
        <v>781.1600314</v>
      </c>
      <c r="Y21" s="531">
        <f>VLOOKUP(C21,'Warehouse Order &amp; Sales Handlin'!$B$2:$J$141,9,0)</f>
        <v>12773.44829</v>
      </c>
      <c r="Z21" s="531">
        <f>VLOOKUP(C21,'Warehouse Order &amp; Sales Handlin'!$B$2:$K$141,10,0)</f>
        <v>3670.326</v>
      </c>
      <c r="AA21" s="531">
        <f>VLOOKUP(C21,'Freight Cost'!$AR$2:$AS$141,2,0)</f>
        <v>5111.424</v>
      </c>
      <c r="AB21" s="528">
        <f>VLOOKUP(C21,'CI Cost'!$EL$2:$EM$140,2,0)</f>
        <v>189.341655</v>
      </c>
      <c r="AC21" s="528">
        <f t="shared" si="15"/>
        <v>22525.69997</v>
      </c>
      <c r="AD21" s="528">
        <f t="shared" si="16"/>
        <v>7.535779866</v>
      </c>
      <c r="AE21" s="531">
        <f t="shared" si="17"/>
        <v>11.49139283</v>
      </c>
      <c r="AF21" s="531">
        <f t="shared" si="18"/>
        <v>34349.68534</v>
      </c>
      <c r="AG21" s="531">
        <f t="shared" si="19"/>
        <v>170485.5853</v>
      </c>
      <c r="AH21" s="531">
        <f t="shared" si="20"/>
        <v>157161.2627</v>
      </c>
      <c r="AI21" s="531">
        <f t="shared" ref="AI21:AJ21" si="61">AH21/H21</f>
        <v>52.57695346</v>
      </c>
      <c r="AJ21" s="529">
        <f t="shared" si="61"/>
        <v>0.47966664</v>
      </c>
      <c r="AK21" s="529" t="str">
        <f>VLOOKUP(C21,'ABC Analysis Results'!$A$2:$B$140,2,0)</f>
        <v>A</v>
      </c>
      <c r="AL21" s="529" t="str">
        <f>VLOOKUP(C21,'ABC Analysis Results'!$A$2:$C$140,3,0)</f>
        <v>A</v>
      </c>
    </row>
    <row r="22" ht="14.25" customHeight="1">
      <c r="A22" s="269" t="s">
        <v>133</v>
      </c>
      <c r="B22" s="269" t="s">
        <v>134</v>
      </c>
      <c r="C22" s="269">
        <v>1811021.0</v>
      </c>
      <c r="D22" s="269" t="s">
        <v>479</v>
      </c>
      <c r="E22" s="269" t="s">
        <v>188</v>
      </c>
      <c r="F22" s="269">
        <v>35.26860192897196</v>
      </c>
      <c r="G22" s="259">
        <v>346958.41599999997</v>
      </c>
      <c r="H22" s="132">
        <v>2562.5235999999995</v>
      </c>
      <c r="I22" s="259">
        <f t="shared" si="3"/>
        <v>135.3971593</v>
      </c>
      <c r="J22" s="263">
        <v>187585.04160000003</v>
      </c>
      <c r="K22" s="263">
        <v>46422.56080000001</v>
      </c>
      <c r="L22" s="263">
        <f t="shared" si="4"/>
        <v>234007.6024</v>
      </c>
      <c r="M22" s="259">
        <f>VLOOKUP(C22,'Appendix A -  Costs'!$A$2:$G$141,7,0)</f>
        <v>70753.97776</v>
      </c>
      <c r="N22" s="259">
        <f t="shared" si="5"/>
        <v>27.6110541</v>
      </c>
      <c r="O22" s="263">
        <f t="shared" si="6"/>
        <v>304761.5802</v>
      </c>
      <c r="P22" s="259">
        <f t="shared" si="7"/>
        <v>118.930253</v>
      </c>
      <c r="Q22" s="259">
        <f t="shared" si="8"/>
        <v>112950.8136</v>
      </c>
      <c r="R22" s="259">
        <f t="shared" ref="R22:S22" si="62">Q22/H22</f>
        <v>44.07796034</v>
      </c>
      <c r="S22" s="526">
        <f t="shared" si="62"/>
        <v>0.3255456804</v>
      </c>
      <c r="T22" s="259">
        <f t="shared" si="10"/>
        <v>42196.83584</v>
      </c>
      <c r="U22" s="259">
        <f t="shared" si="11"/>
        <v>16.46690623</v>
      </c>
      <c r="V22" s="526">
        <f t="shared" si="12"/>
        <v>0.1216192889</v>
      </c>
      <c r="W22" s="527">
        <f t="shared" si="13"/>
        <v>4194.503752</v>
      </c>
      <c r="X22" s="528">
        <f t="shared" si="60"/>
        <v>1153.488532</v>
      </c>
      <c r="Y22" s="528">
        <f>VLOOKUP(C22,'Warehouse Order &amp; Sales Handlin'!$B$2:$J$141,9,0)</f>
        <v>4210.661</v>
      </c>
      <c r="Z22" s="528">
        <f>VLOOKUP(C22,'Warehouse Order &amp; Sales Handlin'!$B$2:$K$141,10,0)</f>
        <v>1075.256</v>
      </c>
      <c r="AA22" s="528">
        <f>VLOOKUP(C22,'Freight Cost'!$AR$2:$AS$141,2,0)</f>
        <v>4406.4</v>
      </c>
      <c r="AB22" s="528">
        <f>VLOOKUP(C22,'CI Cost'!$EL$2:$EM$140,2,0)</f>
        <v>867.081975</v>
      </c>
      <c r="AC22" s="528">
        <f t="shared" si="15"/>
        <v>11712.88751</v>
      </c>
      <c r="AD22" s="528">
        <f t="shared" si="16"/>
        <v>4.570840833</v>
      </c>
      <c r="AE22" s="528">
        <f t="shared" si="17"/>
        <v>27.60655446</v>
      </c>
      <c r="AF22" s="528">
        <f t="shared" si="18"/>
        <v>70742.44732</v>
      </c>
      <c r="AG22" s="528">
        <f t="shared" si="19"/>
        <v>316462.9372</v>
      </c>
      <c r="AH22" s="528">
        <f t="shared" si="20"/>
        <v>30495.47878</v>
      </c>
      <c r="AI22" s="528">
        <f t="shared" ref="AI22:AJ22" si="63">AH22/H22</f>
        <v>11.90056504</v>
      </c>
      <c r="AJ22" s="526">
        <f t="shared" si="63"/>
        <v>0.08789375721</v>
      </c>
      <c r="AK22" s="526" t="str">
        <f>VLOOKUP(C22,'ABC Analysis Results'!$A$2:$B$140,2,0)</f>
        <v>C</v>
      </c>
      <c r="AL22" s="526" t="str">
        <f>VLOOKUP(C22,'ABC Analysis Results'!$A$2:$C$140,3,0)</f>
        <v>C</v>
      </c>
    </row>
    <row r="23" ht="14.25" customHeight="1">
      <c r="A23" s="269" t="s">
        <v>133</v>
      </c>
      <c r="B23" s="269" t="s">
        <v>138</v>
      </c>
      <c r="C23" s="269">
        <v>1811022.0</v>
      </c>
      <c r="D23" s="269" t="s">
        <v>479</v>
      </c>
      <c r="E23" s="269" t="s">
        <v>188</v>
      </c>
      <c r="F23" s="269">
        <v>75.7060877703777</v>
      </c>
      <c r="G23" s="259">
        <v>596217.9839999999</v>
      </c>
      <c r="H23" s="132">
        <v>4051.0499999999997</v>
      </c>
      <c r="I23" s="259">
        <f t="shared" si="3"/>
        <v>147.1761603</v>
      </c>
      <c r="J23" s="263">
        <v>338709.2368000001</v>
      </c>
      <c r="K23" s="263">
        <v>88030.86600000002</v>
      </c>
      <c r="L23" s="263">
        <f t="shared" si="4"/>
        <v>426740.1028</v>
      </c>
      <c r="M23" s="259">
        <f>VLOOKUP(C23,'Appendix A -  Costs'!$A$2:$G$141,7,0)</f>
        <v>129028.1146</v>
      </c>
      <c r="N23" s="259">
        <f t="shared" si="5"/>
        <v>31.85053619</v>
      </c>
      <c r="O23" s="263">
        <f t="shared" si="6"/>
        <v>555768.2174</v>
      </c>
      <c r="P23" s="259">
        <f t="shared" si="7"/>
        <v>137.1911523</v>
      </c>
      <c r="Q23" s="259">
        <f t="shared" si="8"/>
        <v>169477.8812</v>
      </c>
      <c r="R23" s="259">
        <f t="shared" ref="R23:S23" si="64">Q23/H23</f>
        <v>41.83554417</v>
      </c>
      <c r="S23" s="526">
        <f t="shared" si="64"/>
        <v>0.2842548963</v>
      </c>
      <c r="T23" s="259">
        <f t="shared" si="10"/>
        <v>40449.76658</v>
      </c>
      <c r="U23" s="259">
        <f t="shared" si="11"/>
        <v>9.985007982</v>
      </c>
      <c r="V23" s="526">
        <f t="shared" si="12"/>
        <v>0.06784392231</v>
      </c>
      <c r="W23" s="527">
        <f t="shared" si="13"/>
        <v>10386.20542</v>
      </c>
      <c r="X23" s="528">
        <f t="shared" si="60"/>
        <v>2856.206489</v>
      </c>
      <c r="Y23" s="528">
        <f>VLOOKUP(C23,'Warehouse Order &amp; Sales Handlin'!$B$2:$J$141,9,0)</f>
        <v>13783.57434</v>
      </c>
      <c r="Z23" s="528">
        <f>VLOOKUP(C23,'Warehouse Order &amp; Sales Handlin'!$B$2:$K$141,10,0)</f>
        <v>3890.106383</v>
      </c>
      <c r="AA23" s="528">
        <f>VLOOKUP(C23,'Freight Cost'!$AR$2:$AS$141,2,0)</f>
        <v>6873.984</v>
      </c>
      <c r="AB23" s="528">
        <f>VLOOKUP(C23,'CI Cost'!$EL$2:$EM$140,2,0)</f>
        <v>309.50742</v>
      </c>
      <c r="AC23" s="528">
        <f t="shared" si="15"/>
        <v>27713.37863</v>
      </c>
      <c r="AD23" s="528">
        <f t="shared" si="16"/>
        <v>6.841035937</v>
      </c>
      <c r="AE23" s="528">
        <f t="shared" si="17"/>
        <v>31.84868341</v>
      </c>
      <c r="AF23" s="528">
        <f t="shared" si="18"/>
        <v>129020.6089</v>
      </c>
      <c r="AG23" s="528">
        <f t="shared" si="19"/>
        <v>583474.0904</v>
      </c>
      <c r="AH23" s="528">
        <f t="shared" si="20"/>
        <v>12743.89364</v>
      </c>
      <c r="AI23" s="528">
        <f t="shared" ref="AI23:AJ23" si="65">AH23/H23</f>
        <v>3.14582482</v>
      </c>
      <c r="AJ23" s="526">
        <f t="shared" si="65"/>
        <v>0.02137455424</v>
      </c>
      <c r="AK23" s="526" t="str">
        <f>VLOOKUP(C23,'ABC Analysis Results'!$A$2:$B$140,2,0)</f>
        <v>C</v>
      </c>
      <c r="AL23" s="526" t="str">
        <f>VLOOKUP(C23,'ABC Analysis Results'!$A$2:$C$140,3,0)</f>
        <v>C</v>
      </c>
    </row>
    <row r="24" ht="14.25" customHeight="1">
      <c r="A24" s="269" t="s">
        <v>133</v>
      </c>
      <c r="B24" s="269" t="s">
        <v>140</v>
      </c>
      <c r="C24" s="269">
        <v>1811023.0</v>
      </c>
      <c r="D24" s="269" t="s">
        <v>479</v>
      </c>
      <c r="E24" s="269" t="s">
        <v>188</v>
      </c>
      <c r="F24" s="269">
        <v>343.46375108617804</v>
      </c>
      <c r="G24" s="259">
        <v>435812.45399999997</v>
      </c>
      <c r="H24" s="132">
        <v>2641.6009999999997</v>
      </c>
      <c r="I24" s="259">
        <f t="shared" si="3"/>
        <v>164.9804244</v>
      </c>
      <c r="J24" s="263">
        <v>224839.75360000003</v>
      </c>
      <c r="K24" s="263">
        <v>58504.22160000001</v>
      </c>
      <c r="L24" s="263">
        <f t="shared" si="4"/>
        <v>283343.9752</v>
      </c>
      <c r="M24" s="259">
        <f>VLOOKUP(C24,'Appendix A -  Costs'!$A$2:$G$141,7,0)</f>
        <v>85671.20519</v>
      </c>
      <c r="N24" s="259">
        <f t="shared" si="5"/>
        <v>32.43154632</v>
      </c>
      <c r="O24" s="263">
        <f t="shared" si="6"/>
        <v>369015.1804</v>
      </c>
      <c r="P24" s="259">
        <f t="shared" si="7"/>
        <v>139.6937616</v>
      </c>
      <c r="Q24" s="259">
        <f t="shared" si="8"/>
        <v>152468.4788</v>
      </c>
      <c r="R24" s="259">
        <f t="shared" ref="R24:S24" si="66">Q24/H24</f>
        <v>57.71820907</v>
      </c>
      <c r="S24" s="526">
        <f t="shared" si="66"/>
        <v>0.3498488338</v>
      </c>
      <c r="T24" s="259">
        <f t="shared" si="10"/>
        <v>66797.27361</v>
      </c>
      <c r="U24" s="259">
        <f t="shared" si="11"/>
        <v>25.28666275</v>
      </c>
      <c r="V24" s="526">
        <f t="shared" si="12"/>
        <v>0.1532706856</v>
      </c>
      <c r="W24" s="527">
        <f t="shared" si="13"/>
        <v>47979.74337</v>
      </c>
      <c r="X24" s="528">
        <f t="shared" si="60"/>
        <v>13194.42943</v>
      </c>
      <c r="Y24" s="528">
        <f>VLOOKUP(C24,'Warehouse Order &amp; Sales Handlin'!$B$2:$J$141,9,0)</f>
        <v>3359.61939</v>
      </c>
      <c r="Z24" s="528">
        <f>VLOOKUP(C24,'Warehouse Order &amp; Sales Handlin'!$B$2:$K$141,10,0)</f>
        <v>806.9658734</v>
      </c>
      <c r="AA24" s="528">
        <f>VLOOKUP(C24,'Freight Cost'!$AR$2:$AS$141,2,0)</f>
        <v>4582.656</v>
      </c>
      <c r="AB24" s="528">
        <f>VLOOKUP(C24,'CI Cost'!$EL$2:$EM$140,2,0)</f>
        <v>179.666925</v>
      </c>
      <c r="AC24" s="528">
        <f t="shared" si="15"/>
        <v>22123.33761</v>
      </c>
      <c r="AD24" s="528">
        <f t="shared" si="16"/>
        <v>8.374973213</v>
      </c>
      <c r="AE24" s="528">
        <f t="shared" si="17"/>
        <v>32.43045117</v>
      </c>
      <c r="AF24" s="528">
        <f t="shared" si="18"/>
        <v>85668.31225</v>
      </c>
      <c r="AG24" s="528">
        <f t="shared" si="19"/>
        <v>391135.6251</v>
      </c>
      <c r="AH24" s="528">
        <f t="shared" si="20"/>
        <v>44676.82893</v>
      </c>
      <c r="AI24" s="528">
        <f t="shared" ref="AI24:AJ24" si="67">AH24/H24</f>
        <v>16.91278468</v>
      </c>
      <c r="AJ24" s="526">
        <f t="shared" si="67"/>
        <v>0.1025138876</v>
      </c>
      <c r="AK24" s="526" t="str">
        <f>VLOOKUP(C24,'ABC Analysis Results'!$A$2:$B$140,2,0)</f>
        <v>B</v>
      </c>
      <c r="AL24" s="526" t="str">
        <f>VLOOKUP(C24,'ABC Analysis Results'!$A$2:$C$140,3,0)</f>
        <v>C</v>
      </c>
    </row>
    <row r="25" ht="14.25" customHeight="1">
      <c r="A25" s="269" t="s">
        <v>133</v>
      </c>
      <c r="B25" s="269" t="s">
        <v>142</v>
      </c>
      <c r="C25" s="269">
        <v>1811024.0</v>
      </c>
      <c r="D25" s="269" t="s">
        <v>479</v>
      </c>
      <c r="E25" s="269" t="s">
        <v>188</v>
      </c>
      <c r="F25" s="269">
        <v>105.95305247994891</v>
      </c>
      <c r="G25" s="259">
        <v>313953.79199999996</v>
      </c>
      <c r="H25" s="132">
        <v>1718.6847999999998</v>
      </c>
      <c r="I25" s="259">
        <f t="shared" si="3"/>
        <v>182.670954</v>
      </c>
      <c r="J25" s="263">
        <v>167822.47680000003</v>
      </c>
      <c r="K25" s="263">
        <v>39898.97120000001</v>
      </c>
      <c r="L25" s="263">
        <f t="shared" si="4"/>
        <v>207721.448</v>
      </c>
      <c r="M25" s="259">
        <f>VLOOKUP(C25,'Appendix A -  Costs'!$A$2:$G$141,7,0)</f>
        <v>62806.15912</v>
      </c>
      <c r="N25" s="259">
        <f t="shared" si="5"/>
        <v>36.54315156</v>
      </c>
      <c r="O25" s="263">
        <f t="shared" si="6"/>
        <v>270527.6071</v>
      </c>
      <c r="P25" s="259">
        <f t="shared" si="7"/>
        <v>157.4038516</v>
      </c>
      <c r="Q25" s="259">
        <f t="shared" si="8"/>
        <v>106232.344</v>
      </c>
      <c r="R25" s="259">
        <f t="shared" ref="R25:S25" si="68">Q25/H25</f>
        <v>61.81025398</v>
      </c>
      <c r="S25" s="526">
        <f t="shared" si="68"/>
        <v>0.3383693611</v>
      </c>
      <c r="T25" s="259">
        <f t="shared" si="10"/>
        <v>43426.18488</v>
      </c>
      <c r="U25" s="259">
        <f t="shared" si="11"/>
        <v>25.26710242</v>
      </c>
      <c r="V25" s="526">
        <f t="shared" si="12"/>
        <v>0.1383203069</v>
      </c>
      <c r="W25" s="527">
        <f t="shared" si="13"/>
        <v>16677.41854</v>
      </c>
      <c r="X25" s="528">
        <f t="shared" si="60"/>
        <v>4586.2901</v>
      </c>
      <c r="Y25" s="528">
        <f>VLOOKUP(C25,'Warehouse Order &amp; Sales Handlin'!$B$2:$J$141,9,0)</f>
        <v>3483.179433</v>
      </c>
      <c r="Z25" s="528">
        <f>VLOOKUP(C25,'Warehouse Order &amp; Sales Handlin'!$B$2:$K$141,10,0)</f>
        <v>923.7235136</v>
      </c>
      <c r="AA25" s="528">
        <f>VLOOKUP(C25,'Freight Cost'!$AR$2:$AS$141,2,0)</f>
        <v>2996.352</v>
      </c>
      <c r="AB25" s="528">
        <f>VLOOKUP(C25,'CI Cost'!$EL$2:$EM$140,2,0)</f>
        <v>2516.13315</v>
      </c>
      <c r="AC25" s="528">
        <f t="shared" si="15"/>
        <v>14505.6782</v>
      </c>
      <c r="AD25" s="528">
        <f t="shared" si="16"/>
        <v>8.439987481</v>
      </c>
      <c r="AE25" s="528">
        <f t="shared" si="17"/>
        <v>36.52587032</v>
      </c>
      <c r="AF25" s="528">
        <f t="shared" si="18"/>
        <v>62776.45813</v>
      </c>
      <c r="AG25" s="528">
        <f t="shared" si="19"/>
        <v>285003.5843</v>
      </c>
      <c r="AH25" s="528">
        <f t="shared" si="20"/>
        <v>28950.20767</v>
      </c>
      <c r="AI25" s="528">
        <f t="shared" ref="AI25:AJ25" si="69">AH25/H25</f>
        <v>16.84439617</v>
      </c>
      <c r="AJ25" s="526">
        <f t="shared" si="69"/>
        <v>0.0922116834</v>
      </c>
      <c r="AK25" s="526" t="str">
        <f>VLOOKUP(C25,'ABC Analysis Results'!$A$2:$B$140,2,0)</f>
        <v>C</v>
      </c>
      <c r="AL25" s="526" t="str">
        <f>VLOOKUP(C25,'ABC Analysis Results'!$A$2:$C$140,3,0)</f>
        <v>C</v>
      </c>
    </row>
    <row r="26" ht="14.25" customHeight="1">
      <c r="A26" s="269" t="s">
        <v>133</v>
      </c>
      <c r="B26" s="269" t="s">
        <v>143</v>
      </c>
      <c r="C26" s="269">
        <v>1811025.0</v>
      </c>
      <c r="D26" s="269" t="s">
        <v>479</v>
      </c>
      <c r="E26" s="269" t="s">
        <v>110</v>
      </c>
      <c r="F26" s="269">
        <v>175.85012550992505</v>
      </c>
      <c r="G26" s="259">
        <v>5603.818</v>
      </c>
      <c r="H26" s="132">
        <v>86.7388</v>
      </c>
      <c r="I26" s="259">
        <f t="shared" si="3"/>
        <v>64.60566667</v>
      </c>
      <c r="J26" s="263">
        <v>2094.1008000000006</v>
      </c>
      <c r="K26" s="263">
        <v>502.9948000000001</v>
      </c>
      <c r="L26" s="263">
        <f t="shared" si="4"/>
        <v>2597.0956</v>
      </c>
      <c r="M26" s="259">
        <f>VLOOKUP(C26,'Appendix A -  Costs'!$A$2:$G$141,7,0)</f>
        <v>785.2516006</v>
      </c>
      <c r="N26" s="259">
        <f t="shared" si="5"/>
        <v>9.053060459</v>
      </c>
      <c r="O26" s="263">
        <f t="shared" si="6"/>
        <v>3382.347201</v>
      </c>
      <c r="P26" s="259">
        <f t="shared" si="7"/>
        <v>38.99462755</v>
      </c>
      <c r="Q26" s="259">
        <f t="shared" si="8"/>
        <v>3006.7224</v>
      </c>
      <c r="R26" s="259">
        <f t="shared" ref="R26:S26" si="70">Q26/H26</f>
        <v>34.66409957</v>
      </c>
      <c r="S26" s="526">
        <f t="shared" si="70"/>
        <v>0.5365489029</v>
      </c>
      <c r="T26" s="259">
        <f t="shared" si="10"/>
        <v>2221.470799</v>
      </c>
      <c r="U26" s="259">
        <f t="shared" si="11"/>
        <v>25.61103911</v>
      </c>
      <c r="V26" s="526">
        <f t="shared" si="12"/>
        <v>0.3964209401</v>
      </c>
      <c r="W26" s="527">
        <f t="shared" si="13"/>
        <v>6857.21015</v>
      </c>
      <c r="X26" s="528">
        <f t="shared" ref="X26:X29" si="73">W26*0.245</f>
        <v>1680.016487</v>
      </c>
      <c r="Y26" s="528">
        <f>VLOOKUP(C26,'Warehouse Order &amp; Sales Handlin'!$B$2:$J$141,9,0)</f>
        <v>108.9700095</v>
      </c>
      <c r="Z26" s="528">
        <f>VLOOKUP(C26,'Warehouse Order &amp; Sales Handlin'!$B$2:$K$141,10,0)</f>
        <v>15.06248337</v>
      </c>
      <c r="AA26" s="528">
        <f>VLOOKUP(C26,'Freight Cost'!$AR$2:$AS$141,2,0)</f>
        <v>352.512</v>
      </c>
      <c r="AB26" s="528">
        <f>VLOOKUP(C26,'CI Cost'!$EL$2:$EM$140,2,0)</f>
        <v>894.69021</v>
      </c>
      <c r="AC26" s="528">
        <f t="shared" si="15"/>
        <v>3051.25119</v>
      </c>
      <c r="AD26" s="528">
        <f t="shared" si="16"/>
        <v>35.17746602</v>
      </c>
      <c r="AE26" s="528">
        <f t="shared" si="17"/>
        <v>9.051538149</v>
      </c>
      <c r="AF26" s="528">
        <f t="shared" si="18"/>
        <v>785.1195572</v>
      </c>
      <c r="AG26" s="528">
        <f t="shared" si="19"/>
        <v>6433.466347</v>
      </c>
      <c r="AH26" s="528">
        <f t="shared" si="20"/>
        <v>-829.6483467</v>
      </c>
      <c r="AI26" s="528">
        <f t="shared" ref="AI26:AJ26" si="71">AH26/H26</f>
        <v>-9.564904596</v>
      </c>
      <c r="AJ26" s="526">
        <f t="shared" si="71"/>
        <v>-0.1480505517</v>
      </c>
      <c r="AK26" s="526" t="str">
        <f>VLOOKUP(C26,'ABC Analysis Results'!$A$2:$B$140,2,0)</f>
        <v>C</v>
      </c>
      <c r="AL26" s="526" t="str">
        <f>VLOOKUP(C26,'ABC Analysis Results'!$A$2:$C$140,3,0)</f>
        <v>C</v>
      </c>
    </row>
    <row r="27" ht="14.25" customHeight="1">
      <c r="A27" s="269" t="s">
        <v>133</v>
      </c>
      <c r="B27" s="269" t="s">
        <v>144</v>
      </c>
      <c r="C27" s="269">
        <v>1811026.0</v>
      </c>
      <c r="D27" s="269" t="s">
        <v>479</v>
      </c>
      <c r="E27" s="269" t="s">
        <v>110</v>
      </c>
      <c r="F27" s="269">
        <v>180.88008239242816</v>
      </c>
      <c r="G27" s="259">
        <v>135997.38900000002</v>
      </c>
      <c r="H27" s="132">
        <v>2383.1699999999996</v>
      </c>
      <c r="I27" s="259">
        <f t="shared" si="3"/>
        <v>57.06575234</v>
      </c>
      <c r="J27" s="263">
        <v>94084.452</v>
      </c>
      <c r="K27" s="263">
        <v>21729.0282</v>
      </c>
      <c r="L27" s="263">
        <f t="shared" si="4"/>
        <v>115813.4802</v>
      </c>
      <c r="M27" s="259">
        <f>VLOOKUP(C27,'Appendix A -  Costs'!$A$2:$G$141,7,0)</f>
        <v>35017.08628</v>
      </c>
      <c r="N27" s="259">
        <f t="shared" si="5"/>
        <v>14.69349072</v>
      </c>
      <c r="O27" s="263">
        <f t="shared" si="6"/>
        <v>150830.5665</v>
      </c>
      <c r="P27" s="259">
        <f t="shared" si="7"/>
        <v>63.28988972</v>
      </c>
      <c r="Q27" s="259">
        <f t="shared" si="8"/>
        <v>20183.9088</v>
      </c>
      <c r="R27" s="259">
        <f t="shared" ref="R27:S27" si="72">Q27/H27</f>
        <v>8.46935334</v>
      </c>
      <c r="S27" s="526">
        <f t="shared" si="72"/>
        <v>0.1484139434</v>
      </c>
      <c r="T27" s="259">
        <f t="shared" si="10"/>
        <v>-14833.17748</v>
      </c>
      <c r="U27" s="259">
        <f t="shared" si="11"/>
        <v>-6.224137378</v>
      </c>
      <c r="V27" s="526">
        <f t="shared" si="12"/>
        <v>-0.1090695754</v>
      </c>
      <c r="W27" s="527">
        <f t="shared" si="13"/>
        <v>11447.88047</v>
      </c>
      <c r="X27" s="528">
        <f t="shared" si="73"/>
        <v>2804.730714</v>
      </c>
      <c r="Y27" s="528">
        <f>VLOOKUP(C27,'Warehouse Order &amp; Sales Handlin'!$B$2:$J$141,9,0)</f>
        <v>2615.275917</v>
      </c>
      <c r="Z27" s="528">
        <f>VLOOKUP(C27,'Warehouse Order &amp; Sales Handlin'!$B$2:$K$141,10,0)</f>
        <v>600.2775988</v>
      </c>
      <c r="AA27" s="528">
        <f>VLOOKUP(C27,'Freight Cost'!$AR$2:$AS$141,2,0)</f>
        <v>8107.776</v>
      </c>
      <c r="AB27" s="528">
        <f>VLOOKUP(C27,'CI Cost'!$EL$2:$EM$140,2,0)</f>
        <v>1485.0615</v>
      </c>
      <c r="AC27" s="528">
        <f t="shared" si="15"/>
        <v>15613.12173</v>
      </c>
      <c r="AD27" s="528">
        <f t="shared" si="16"/>
        <v>6.551409144</v>
      </c>
      <c r="AE27" s="528">
        <f t="shared" si="17"/>
        <v>14.68938958</v>
      </c>
      <c r="AF27" s="528">
        <f t="shared" si="18"/>
        <v>35007.31256</v>
      </c>
      <c r="AG27" s="528">
        <f t="shared" si="19"/>
        <v>166433.9145</v>
      </c>
      <c r="AH27" s="528">
        <f t="shared" si="20"/>
        <v>-30436.52549</v>
      </c>
      <c r="AI27" s="528">
        <f t="shared" ref="AI27:AJ27" si="74">AH27/H27</f>
        <v>-12.77144538</v>
      </c>
      <c r="AJ27" s="526">
        <f t="shared" si="74"/>
        <v>-0.2238022783</v>
      </c>
      <c r="AK27" s="526" t="str">
        <f>VLOOKUP(C27,'ABC Analysis Results'!$A$2:$B$140,2,0)</f>
        <v>C</v>
      </c>
      <c r="AL27" s="526" t="str">
        <f>VLOOKUP(C27,'ABC Analysis Results'!$A$2:$C$140,3,0)</f>
        <v>C</v>
      </c>
    </row>
    <row r="28" ht="14.25" customHeight="1">
      <c r="A28" s="269" t="s">
        <v>133</v>
      </c>
      <c r="B28" s="269" t="s">
        <v>145</v>
      </c>
      <c r="C28" s="269">
        <v>1811027.0</v>
      </c>
      <c r="D28" s="269" t="s">
        <v>479</v>
      </c>
      <c r="E28" s="269" t="s">
        <v>110</v>
      </c>
      <c r="F28" s="269">
        <v>42.53336693181817</v>
      </c>
      <c r="G28" s="259">
        <v>123497.78100000002</v>
      </c>
      <c r="H28" s="132">
        <v>1601.7975999999999</v>
      </c>
      <c r="I28" s="259">
        <f t="shared" si="3"/>
        <v>77.09949185</v>
      </c>
      <c r="J28" s="263">
        <v>75693.44640000002</v>
      </c>
      <c r="K28" s="263">
        <v>18377.495400000003</v>
      </c>
      <c r="L28" s="263">
        <f t="shared" si="4"/>
        <v>94070.9418</v>
      </c>
      <c r="M28" s="259">
        <f>VLOOKUP(C28,'Appendix A -  Costs'!$A$2:$G$141,7,0)</f>
        <v>28443.06448</v>
      </c>
      <c r="N28" s="259">
        <f t="shared" si="5"/>
        <v>17.75696535</v>
      </c>
      <c r="O28" s="263">
        <f t="shared" si="6"/>
        <v>122514.0063</v>
      </c>
      <c r="P28" s="259">
        <f t="shared" si="7"/>
        <v>76.48532267</v>
      </c>
      <c r="Q28" s="259">
        <f t="shared" si="8"/>
        <v>29426.8392</v>
      </c>
      <c r="R28" s="259">
        <f t="shared" ref="R28:S28" si="75">Q28/H28</f>
        <v>18.37113453</v>
      </c>
      <c r="S28" s="526">
        <f t="shared" si="75"/>
        <v>0.2382782829</v>
      </c>
      <c r="T28" s="259">
        <f t="shared" si="10"/>
        <v>983.7747191</v>
      </c>
      <c r="U28" s="259">
        <f t="shared" si="11"/>
        <v>0.6141691803</v>
      </c>
      <c r="V28" s="526">
        <f t="shared" si="12"/>
        <v>0.007965930328</v>
      </c>
      <c r="W28" s="527">
        <f t="shared" si="13"/>
        <v>3253.178294</v>
      </c>
      <c r="X28" s="528">
        <f t="shared" si="73"/>
        <v>797.028682</v>
      </c>
      <c r="Y28" s="528">
        <f>VLOOKUP(C28,'Warehouse Order &amp; Sales Handlin'!$B$2:$J$141,9,0)</f>
        <v>8539.995492</v>
      </c>
      <c r="Z28" s="528">
        <f>VLOOKUP(C28,'Warehouse Order &amp; Sales Handlin'!$B$2:$K$141,10,0)</f>
        <v>2487.7476</v>
      </c>
      <c r="AA28" s="528">
        <f>VLOOKUP(C28,'Freight Cost'!$AR$2:$AS$141,2,0)</f>
        <v>5640.192</v>
      </c>
      <c r="AB28" s="528">
        <f>VLOOKUP(C28,'CI Cost'!$EL$2:$EM$140,2,0)</f>
        <v>118.996605</v>
      </c>
      <c r="AC28" s="528">
        <f t="shared" si="15"/>
        <v>17583.96038</v>
      </c>
      <c r="AD28" s="528">
        <f t="shared" si="16"/>
        <v>10.97764186</v>
      </c>
      <c r="AE28" s="528">
        <f t="shared" si="17"/>
        <v>17.75656821</v>
      </c>
      <c r="AF28" s="528">
        <f t="shared" si="18"/>
        <v>28442.42835</v>
      </c>
      <c r="AG28" s="528">
        <f t="shared" si="19"/>
        <v>140097.3305</v>
      </c>
      <c r="AH28" s="528">
        <f t="shared" si="20"/>
        <v>-16599.54953</v>
      </c>
      <c r="AI28" s="528">
        <f t="shared" ref="AI28:AJ28" si="76">AH28/H28</f>
        <v>-10.36307554</v>
      </c>
      <c r="AJ28" s="526">
        <f t="shared" si="76"/>
        <v>-0.134411723</v>
      </c>
      <c r="AK28" s="526" t="str">
        <f>VLOOKUP(C28,'ABC Analysis Results'!$A$2:$B$140,2,0)</f>
        <v>C</v>
      </c>
      <c r="AL28" s="526" t="str">
        <f>VLOOKUP(C28,'ABC Analysis Results'!$A$2:$C$140,3,0)</f>
        <v>C</v>
      </c>
    </row>
    <row r="29" ht="14.25" customHeight="1">
      <c r="A29" s="269" t="s">
        <v>133</v>
      </c>
      <c r="B29" s="269" t="s">
        <v>147</v>
      </c>
      <c r="C29" s="269">
        <v>1811028.0</v>
      </c>
      <c r="D29" s="269" t="s">
        <v>479</v>
      </c>
      <c r="E29" s="269" t="s">
        <v>110</v>
      </c>
      <c r="F29" s="269">
        <v>128.26002185537473</v>
      </c>
      <c r="G29" s="259">
        <v>136417.73200000002</v>
      </c>
      <c r="H29" s="132">
        <v>1360.52</v>
      </c>
      <c r="I29" s="259">
        <f t="shared" si="3"/>
        <v>100.2688178</v>
      </c>
      <c r="J29" s="263">
        <v>82303.76000000001</v>
      </c>
      <c r="K29" s="263">
        <v>20164.4212</v>
      </c>
      <c r="L29" s="263">
        <f t="shared" si="4"/>
        <v>102468.1812</v>
      </c>
      <c r="M29" s="259">
        <f>VLOOKUP(C29,'Appendix A -  Costs'!$A$2:$G$141,7,0)</f>
        <v>30982.03366</v>
      </c>
      <c r="N29" s="259">
        <f t="shared" si="5"/>
        <v>22.77220008</v>
      </c>
      <c r="O29" s="263">
        <f t="shared" si="6"/>
        <v>133450.2149</v>
      </c>
      <c r="P29" s="259">
        <f t="shared" si="7"/>
        <v>98.08765388</v>
      </c>
      <c r="Q29" s="259">
        <f t="shared" si="8"/>
        <v>33949.5508</v>
      </c>
      <c r="R29" s="259">
        <f t="shared" ref="R29:S29" si="77">Q29/H29</f>
        <v>24.95336401</v>
      </c>
      <c r="S29" s="526">
        <f t="shared" si="77"/>
        <v>0.2488646476</v>
      </c>
      <c r="T29" s="259">
        <f t="shared" si="10"/>
        <v>2967.517142</v>
      </c>
      <c r="U29" s="259">
        <f t="shared" si="11"/>
        <v>2.181163924</v>
      </c>
      <c r="V29" s="526">
        <f t="shared" si="12"/>
        <v>0.02175316286</v>
      </c>
      <c r="W29" s="527">
        <f t="shared" si="13"/>
        <v>12580.72463</v>
      </c>
      <c r="X29" s="528">
        <f t="shared" si="73"/>
        <v>3082.277534</v>
      </c>
      <c r="Y29" s="528">
        <f>VLOOKUP(C29,'Warehouse Order &amp; Sales Handlin'!$B$2:$J$141,9,0)</f>
        <v>556.7342536</v>
      </c>
      <c r="Z29" s="528">
        <f>VLOOKUP(C29,'Warehouse Order &amp; Sales Handlin'!$B$2:$K$141,10,0)</f>
        <v>31.73283938</v>
      </c>
      <c r="AA29" s="528">
        <f>VLOOKUP(C29,'Freight Cost'!$AR$2:$AS$141,2,0)</f>
        <v>4935.168</v>
      </c>
      <c r="AB29" s="528">
        <f>VLOOKUP(C29,'CI Cost'!$EL$2:$EM$140,2,0)</f>
        <v>1905.92841</v>
      </c>
      <c r="AC29" s="528">
        <f t="shared" si="15"/>
        <v>10511.84104</v>
      </c>
      <c r="AD29" s="528">
        <f t="shared" si="16"/>
        <v>7.726340691</v>
      </c>
      <c r="AE29" s="528">
        <f t="shared" si="17"/>
        <v>22.76404278</v>
      </c>
      <c r="AF29" s="528">
        <f t="shared" si="18"/>
        <v>30970.93548</v>
      </c>
      <c r="AG29" s="528">
        <f t="shared" si="19"/>
        <v>143950.9577</v>
      </c>
      <c r="AH29" s="528">
        <f t="shared" si="20"/>
        <v>-7533.225721</v>
      </c>
      <c r="AI29" s="528">
        <f t="shared" ref="AI29:AJ29" si="78">AH29/H29</f>
        <v>-5.537019464</v>
      </c>
      <c r="AJ29" s="526">
        <f t="shared" si="78"/>
        <v>-0.05522174874</v>
      </c>
      <c r="AK29" s="526" t="str">
        <f>VLOOKUP(C29,'ABC Analysis Results'!$A$2:$B$140,2,0)</f>
        <v>C</v>
      </c>
      <c r="AL29" s="526" t="str">
        <f>VLOOKUP(C29,'ABC Analysis Results'!$A$2:$C$140,3,0)</f>
        <v>C</v>
      </c>
    </row>
    <row r="30" ht="14.25" customHeight="1">
      <c r="A30" s="269" t="s">
        <v>133</v>
      </c>
      <c r="B30" s="269" t="s">
        <v>148</v>
      </c>
      <c r="C30" s="269">
        <v>1811029.0</v>
      </c>
      <c r="D30" s="269" t="s">
        <v>479</v>
      </c>
      <c r="E30" s="269" t="s">
        <v>190</v>
      </c>
      <c r="F30" s="269">
        <v>655.3077845129718</v>
      </c>
      <c r="G30" s="259">
        <v>103006.464</v>
      </c>
      <c r="H30" s="132">
        <v>1014.6157</v>
      </c>
      <c r="I30" s="259">
        <f t="shared" si="3"/>
        <v>101.5226396</v>
      </c>
      <c r="J30" s="263">
        <v>64441.608000000015</v>
      </c>
      <c r="K30" s="263">
        <v>15189.807600000004</v>
      </c>
      <c r="L30" s="263">
        <f t="shared" si="4"/>
        <v>79631.4156</v>
      </c>
      <c r="M30" s="259">
        <f>VLOOKUP(C30,'Appendix A -  Costs'!$A$2:$G$141,7,0)</f>
        <v>24077.16395</v>
      </c>
      <c r="N30" s="259">
        <f t="shared" si="5"/>
        <v>23.73032859</v>
      </c>
      <c r="O30" s="263">
        <f t="shared" si="6"/>
        <v>103708.5795</v>
      </c>
      <c r="P30" s="259">
        <f t="shared" si="7"/>
        <v>102.214641</v>
      </c>
      <c r="Q30" s="259">
        <f t="shared" si="8"/>
        <v>23375.0484</v>
      </c>
      <c r="R30" s="259">
        <f t="shared" ref="R30:S30" si="79">Q30/H30</f>
        <v>23.03832712</v>
      </c>
      <c r="S30" s="526">
        <f t="shared" si="79"/>
        <v>0.2269279761</v>
      </c>
      <c r="T30" s="259">
        <f t="shared" si="10"/>
        <v>-702.1155497</v>
      </c>
      <c r="U30" s="259">
        <f t="shared" si="11"/>
        <v>-0.6920014639</v>
      </c>
      <c r="V30" s="526">
        <f t="shared" si="12"/>
        <v>-0.006816228054</v>
      </c>
      <c r="W30" s="527">
        <f t="shared" si="13"/>
        <v>66982.04995</v>
      </c>
      <c r="X30" s="528">
        <f t="shared" ref="X30:X33" si="82">W30*0.255</f>
        <v>17080.42274</v>
      </c>
      <c r="Y30" s="528">
        <f>VLOOKUP(C30,'Warehouse Order &amp; Sales Handlin'!$B$2:$J$141,9,0)</f>
        <v>652.325897</v>
      </c>
      <c r="Z30" s="528">
        <f>VLOOKUP(C30,'Warehouse Order &amp; Sales Handlin'!$B$2:$K$141,10,0)</f>
        <v>65.74861059</v>
      </c>
      <c r="AA30" s="528">
        <f>VLOOKUP(C30,'Freight Cost'!$AR$2:$AS$141,2,0)</f>
        <v>2643.84</v>
      </c>
      <c r="AB30" s="528">
        <f>VLOOKUP(C30,'CI Cost'!$EL$2:$EM$140,2,0)</f>
        <v>1478.919</v>
      </c>
      <c r="AC30" s="528">
        <f t="shared" si="15"/>
        <v>21921.25625</v>
      </c>
      <c r="AD30" s="528">
        <f t="shared" si="16"/>
        <v>21.60547707</v>
      </c>
      <c r="AE30" s="528">
        <f t="shared" si="17"/>
        <v>23.72373255</v>
      </c>
      <c r="AF30" s="528">
        <f t="shared" si="18"/>
        <v>24070.47151</v>
      </c>
      <c r="AG30" s="528">
        <f t="shared" si="19"/>
        <v>125623.1434</v>
      </c>
      <c r="AH30" s="528">
        <f t="shared" si="20"/>
        <v>-22616.67935</v>
      </c>
      <c r="AI30" s="528">
        <f t="shared" ref="AI30:AJ30" si="80">AH30/H30</f>
        <v>-22.2908825</v>
      </c>
      <c r="AJ30" s="526">
        <f t="shared" si="80"/>
        <v>-0.2195656318</v>
      </c>
      <c r="AK30" s="526" t="str">
        <f>VLOOKUP(C30,'ABC Analysis Results'!$A$2:$B$140,2,0)</f>
        <v>C</v>
      </c>
      <c r="AL30" s="526" t="str">
        <f>VLOOKUP(C30,'ABC Analysis Results'!$A$2:$C$140,3,0)</f>
        <v>C</v>
      </c>
    </row>
    <row r="31" ht="14.25" customHeight="1">
      <c r="A31" s="269" t="s">
        <v>133</v>
      </c>
      <c r="B31" s="269" t="s">
        <v>149</v>
      </c>
      <c r="C31" s="269">
        <v>1811030.0</v>
      </c>
      <c r="D31" s="269" t="s">
        <v>479</v>
      </c>
      <c r="E31" s="269" t="s">
        <v>190</v>
      </c>
      <c r="F31" s="269">
        <v>1479.7829617391415</v>
      </c>
      <c r="G31" s="259">
        <v>160774.90000000002</v>
      </c>
      <c r="H31" s="132">
        <v>1090.676</v>
      </c>
      <c r="I31" s="259">
        <f t="shared" si="3"/>
        <v>147.4084879</v>
      </c>
      <c r="J31" s="263">
        <v>101830.34400000001</v>
      </c>
      <c r="K31" s="263">
        <v>25215.132800000003</v>
      </c>
      <c r="L31" s="263">
        <f t="shared" si="4"/>
        <v>127045.4768</v>
      </c>
      <c r="M31" s="259">
        <f>VLOOKUP(C31,'Appendix A -  Costs'!$A$2:$G$141,7,0)</f>
        <v>38413.16585</v>
      </c>
      <c r="N31" s="259">
        <f t="shared" si="5"/>
        <v>35.21959395</v>
      </c>
      <c r="O31" s="263">
        <f t="shared" si="6"/>
        <v>165458.6426</v>
      </c>
      <c r="P31" s="259">
        <f t="shared" si="7"/>
        <v>151.7028363</v>
      </c>
      <c r="Q31" s="259">
        <f t="shared" si="8"/>
        <v>33729.4232</v>
      </c>
      <c r="R31" s="259">
        <f t="shared" ref="R31:S31" si="81">Q31/H31</f>
        <v>30.92524563</v>
      </c>
      <c r="S31" s="526">
        <f t="shared" si="81"/>
        <v>0.209792842</v>
      </c>
      <c r="T31" s="259">
        <f t="shared" si="10"/>
        <v>-4683.742646</v>
      </c>
      <c r="U31" s="259">
        <f t="shared" si="11"/>
        <v>-4.294348318</v>
      </c>
      <c r="V31" s="526">
        <f t="shared" si="12"/>
        <v>-0.02913230016</v>
      </c>
      <c r="W31" s="527">
        <f t="shared" si="13"/>
        <v>224487.2724</v>
      </c>
      <c r="X31" s="528">
        <f t="shared" si="82"/>
        <v>57244.25445</v>
      </c>
      <c r="Y31" s="528">
        <f>VLOOKUP(C31,'Warehouse Order &amp; Sales Handlin'!$B$2:$J$141,9,0)</f>
        <v>925.4576773</v>
      </c>
      <c r="Z31" s="528">
        <f>VLOOKUP(C31,'Warehouse Order &amp; Sales Handlin'!$B$2:$K$141,10,0)</f>
        <v>110.4704329</v>
      </c>
      <c r="AA31" s="528">
        <f>VLOOKUP(C31,'Freight Cost'!$AR$2:$AS$141,2,0)</f>
        <v>2908.224</v>
      </c>
      <c r="AB31" s="528">
        <f>VLOOKUP(C31,'CI Cost'!$EL$2:$EM$140,2,0)</f>
        <v>61.480965</v>
      </c>
      <c r="AC31" s="528">
        <f t="shared" si="15"/>
        <v>61249.88752</v>
      </c>
      <c r="AD31" s="528">
        <f t="shared" si="16"/>
        <v>56.15772927</v>
      </c>
      <c r="AE31" s="528">
        <f t="shared" si="17"/>
        <v>35.21918698</v>
      </c>
      <c r="AF31" s="528">
        <f t="shared" si="18"/>
        <v>38412.72198</v>
      </c>
      <c r="AG31" s="528">
        <f t="shared" si="19"/>
        <v>226708.0863</v>
      </c>
      <c r="AH31" s="528">
        <f t="shared" si="20"/>
        <v>-65933.1863</v>
      </c>
      <c r="AI31" s="528">
        <f t="shared" ref="AI31:AJ31" si="83">AH31/H31</f>
        <v>-60.45167062</v>
      </c>
      <c r="AJ31" s="526">
        <f t="shared" si="83"/>
        <v>-0.4100962669</v>
      </c>
      <c r="AK31" s="526" t="str">
        <f>VLOOKUP(C31,'ABC Analysis Results'!$A$2:$B$140,2,0)</f>
        <v>C</v>
      </c>
      <c r="AL31" s="526" t="str">
        <f>VLOOKUP(C31,'ABC Analysis Results'!$A$2:$C$140,3,0)</f>
        <v>C</v>
      </c>
    </row>
    <row r="32" ht="14.25" customHeight="1">
      <c r="A32" s="269" t="s">
        <v>133</v>
      </c>
      <c r="B32" s="269" t="s">
        <v>150</v>
      </c>
      <c r="C32" s="269">
        <v>1811031.0</v>
      </c>
      <c r="D32" s="269" t="s">
        <v>479</v>
      </c>
      <c r="E32" s="269" t="s">
        <v>190</v>
      </c>
      <c r="F32" s="269">
        <v>1739.394609860828</v>
      </c>
      <c r="G32" s="259">
        <v>140804.914</v>
      </c>
      <c r="H32" s="132">
        <v>841.8047999999999</v>
      </c>
      <c r="I32" s="259">
        <f t="shared" si="3"/>
        <v>167.2655157</v>
      </c>
      <c r="J32" s="263">
        <v>74385.4496</v>
      </c>
      <c r="K32" s="263">
        <v>18412.24</v>
      </c>
      <c r="L32" s="263">
        <f t="shared" si="4"/>
        <v>92797.6896</v>
      </c>
      <c r="M32" s="259">
        <f>VLOOKUP(C32,'Appendix A -  Costs'!$A$2:$G$141,7,0)</f>
        <v>28058.087</v>
      </c>
      <c r="N32" s="259">
        <f t="shared" si="5"/>
        <v>33.33087076</v>
      </c>
      <c r="O32" s="263">
        <f t="shared" si="6"/>
        <v>120855.7766</v>
      </c>
      <c r="P32" s="259">
        <f t="shared" si="7"/>
        <v>143.5674596</v>
      </c>
      <c r="Q32" s="259">
        <f t="shared" si="8"/>
        <v>48007.2244</v>
      </c>
      <c r="R32" s="259">
        <f t="shared" ref="R32:S32" si="84">Q32/H32</f>
        <v>57.0289269</v>
      </c>
      <c r="S32" s="526">
        <f t="shared" si="84"/>
        <v>0.3409485013</v>
      </c>
      <c r="T32" s="259">
        <f t="shared" si="10"/>
        <v>19949.1374</v>
      </c>
      <c r="U32" s="259">
        <f t="shared" si="11"/>
        <v>23.69805613</v>
      </c>
      <c r="V32" s="526">
        <f t="shared" si="12"/>
        <v>0.1416792698</v>
      </c>
      <c r="W32" s="527">
        <f t="shared" si="13"/>
        <v>249720.4653</v>
      </c>
      <c r="X32" s="528">
        <f t="shared" si="82"/>
        <v>63678.71866</v>
      </c>
      <c r="Y32" s="528">
        <f>VLOOKUP(C32,'Warehouse Order &amp; Sales Handlin'!$B$2:$J$141,9,0)</f>
        <v>607.8043411</v>
      </c>
      <c r="Z32" s="528">
        <f>VLOOKUP(C32,'Warehouse Order &amp; Sales Handlin'!$B$2:$K$141,10,0)</f>
        <v>66.36644926</v>
      </c>
      <c r="AA32" s="528">
        <f>VLOOKUP(C32,'Freight Cost'!$AR$2:$AS$141,2,0)</f>
        <v>2379.456</v>
      </c>
      <c r="AB32" s="528">
        <f>VLOOKUP(C32,'CI Cost'!$EL$2:$EM$140,2,0)</f>
        <v>614.150355</v>
      </c>
      <c r="AC32" s="528">
        <f t="shared" si="15"/>
        <v>67346.49581</v>
      </c>
      <c r="AD32" s="528">
        <f t="shared" si="16"/>
        <v>80.00250867</v>
      </c>
      <c r="AE32" s="528">
        <f t="shared" si="17"/>
        <v>33.32702346</v>
      </c>
      <c r="AF32" s="528">
        <f t="shared" si="18"/>
        <v>28054.84832</v>
      </c>
      <c r="AG32" s="528">
        <f t="shared" si="19"/>
        <v>188199.0337</v>
      </c>
      <c r="AH32" s="528">
        <f t="shared" si="20"/>
        <v>-47394.11973</v>
      </c>
      <c r="AI32" s="528">
        <f t="shared" ref="AI32:AJ32" si="85">AH32/H32</f>
        <v>-56.30060523</v>
      </c>
      <c r="AJ32" s="526">
        <f t="shared" si="85"/>
        <v>-0.3365942166</v>
      </c>
      <c r="AK32" s="526" t="str">
        <f>VLOOKUP(C32,'ABC Analysis Results'!$A$2:$B$140,2,0)</f>
        <v>C</v>
      </c>
      <c r="AL32" s="526" t="str">
        <f>VLOOKUP(C32,'ABC Analysis Results'!$A$2:$C$140,3,0)</f>
        <v>C</v>
      </c>
    </row>
    <row r="33" ht="14.25" customHeight="1">
      <c r="A33" s="269" t="s">
        <v>133</v>
      </c>
      <c r="B33" s="269" t="s">
        <v>151</v>
      </c>
      <c r="C33" s="269">
        <v>1811032.0</v>
      </c>
      <c r="D33" s="269" t="s">
        <v>479</v>
      </c>
      <c r="E33" s="269" t="s">
        <v>190</v>
      </c>
      <c r="F33" s="269">
        <v>820.1406819861892</v>
      </c>
      <c r="G33" s="259">
        <v>558524.868</v>
      </c>
      <c r="H33" s="132">
        <v>6872.8295</v>
      </c>
      <c r="I33" s="259">
        <f t="shared" si="3"/>
        <v>81.2656371</v>
      </c>
      <c r="J33" s="263">
        <v>289528.50960000005</v>
      </c>
      <c r="K33" s="263">
        <v>74575.5252</v>
      </c>
      <c r="L33" s="263">
        <f t="shared" si="4"/>
        <v>364104.0348</v>
      </c>
      <c r="M33" s="259">
        <f>VLOOKUP(C33,'Appendix A -  Costs'!$A$2:$G$141,7,0)</f>
        <v>110089.6232</v>
      </c>
      <c r="N33" s="259">
        <f t="shared" si="5"/>
        <v>16.01809316</v>
      </c>
      <c r="O33" s="263">
        <f t="shared" si="6"/>
        <v>474193.658</v>
      </c>
      <c r="P33" s="259">
        <f t="shared" si="7"/>
        <v>68.99540546</v>
      </c>
      <c r="Q33" s="259">
        <f t="shared" si="8"/>
        <v>194420.8332</v>
      </c>
      <c r="R33" s="259">
        <f t="shared" ref="R33:S33" si="86">Q33/H33</f>
        <v>28.2883248</v>
      </c>
      <c r="S33" s="526">
        <f t="shared" si="86"/>
        <v>0.348097004</v>
      </c>
      <c r="T33" s="259">
        <f t="shared" si="10"/>
        <v>84331.20997</v>
      </c>
      <c r="U33" s="259">
        <f t="shared" si="11"/>
        <v>12.27023164</v>
      </c>
      <c r="V33" s="526">
        <f t="shared" si="12"/>
        <v>0.1509891767</v>
      </c>
      <c r="W33" s="527">
        <f t="shared" si="13"/>
        <v>56585.93889</v>
      </c>
      <c r="X33" s="528">
        <f t="shared" si="82"/>
        <v>14429.41442</v>
      </c>
      <c r="Y33" s="528">
        <f>VLOOKUP(C33,'Warehouse Order &amp; Sales Handlin'!$B$2:$J$141,9,0)</f>
        <v>6688.59373</v>
      </c>
      <c r="Z33" s="528">
        <f>VLOOKUP(C33,'Warehouse Order &amp; Sales Handlin'!$B$2:$K$141,10,0)</f>
        <v>2076.599233</v>
      </c>
      <c r="AA33" s="528">
        <f>VLOOKUP(C33,'Freight Cost'!$AR$2:$AS$141,2,0)</f>
        <v>17713.728</v>
      </c>
      <c r="AB33" s="528">
        <f>VLOOKUP(C33,'CI Cost'!$EL$2:$EM$140,2,0)</f>
        <v>61.480965</v>
      </c>
      <c r="AC33" s="528">
        <f t="shared" si="15"/>
        <v>40969.81634</v>
      </c>
      <c r="AD33" s="528">
        <f t="shared" si="16"/>
        <v>5.961127996</v>
      </c>
      <c r="AE33" s="528">
        <f t="shared" si="17"/>
        <v>16.01790807</v>
      </c>
      <c r="AF33" s="528">
        <f t="shared" si="18"/>
        <v>110088.3511</v>
      </c>
      <c r="AG33" s="528">
        <f t="shared" si="19"/>
        <v>515162.2023</v>
      </c>
      <c r="AH33" s="528">
        <f t="shared" si="20"/>
        <v>43362.66573</v>
      </c>
      <c r="AI33" s="528">
        <f t="shared" ref="AI33:AJ33" si="87">AH33/H33</f>
        <v>6.309288733</v>
      </c>
      <c r="AJ33" s="526">
        <f t="shared" si="87"/>
        <v>0.07763784249</v>
      </c>
      <c r="AK33" s="526" t="str">
        <f>VLOOKUP(C33,'ABC Analysis Results'!$A$2:$B$140,2,0)</f>
        <v>B</v>
      </c>
      <c r="AL33" s="526" t="str">
        <f>VLOOKUP(C33,'ABC Analysis Results'!$A$2:$C$140,3,0)</f>
        <v>C</v>
      </c>
    </row>
    <row r="34" ht="14.25" customHeight="1">
      <c r="A34" s="269" t="s">
        <v>133</v>
      </c>
      <c r="B34" s="269" t="s">
        <v>152</v>
      </c>
      <c r="C34" s="269">
        <v>1811033.0</v>
      </c>
      <c r="D34" s="269" t="s">
        <v>479</v>
      </c>
      <c r="E34" s="269" t="s">
        <v>110</v>
      </c>
      <c r="F34" s="269">
        <v>2082.740211723956</v>
      </c>
      <c r="G34" s="259">
        <v>1279699.296</v>
      </c>
      <c r="H34" s="132">
        <v>30075.402</v>
      </c>
      <c r="I34" s="259">
        <f t="shared" si="3"/>
        <v>42.54969879</v>
      </c>
      <c r="J34" s="263">
        <v>727125.52</v>
      </c>
      <c r="K34" s="263">
        <v>185417.0076</v>
      </c>
      <c r="L34" s="263">
        <f t="shared" si="4"/>
        <v>912542.5276</v>
      </c>
      <c r="M34" s="259">
        <f>VLOOKUP(C34,'Appendix A -  Costs'!$A$2:$G$141,7,0)</f>
        <v>275914.1713</v>
      </c>
      <c r="N34" s="259">
        <f t="shared" si="5"/>
        <v>9.17408091</v>
      </c>
      <c r="O34" s="263">
        <f t="shared" si="6"/>
        <v>1188456.699</v>
      </c>
      <c r="P34" s="259">
        <f t="shared" si="7"/>
        <v>39.51590402</v>
      </c>
      <c r="Q34" s="259">
        <f t="shared" si="8"/>
        <v>367156.7684</v>
      </c>
      <c r="R34" s="259">
        <f t="shared" ref="R34:S34" si="88">Q34/H34</f>
        <v>12.20787567</v>
      </c>
      <c r="S34" s="526">
        <f t="shared" si="88"/>
        <v>0.2869086273</v>
      </c>
      <c r="T34" s="259">
        <f t="shared" si="10"/>
        <v>91242.59706</v>
      </c>
      <c r="U34" s="259">
        <f t="shared" si="11"/>
        <v>3.033794762</v>
      </c>
      <c r="V34" s="526">
        <f t="shared" si="12"/>
        <v>0.07130002911</v>
      </c>
      <c r="W34" s="527">
        <f t="shared" si="13"/>
        <v>82301.36232</v>
      </c>
      <c r="X34" s="528">
        <f t="shared" ref="X34:X37" si="91">W34*0.245</f>
        <v>20163.83377</v>
      </c>
      <c r="Y34" s="528">
        <f>VLOOKUP(C34,'Warehouse Order &amp; Sales Handlin'!$B$2:$J$141,9,0)</f>
        <v>10990.20384</v>
      </c>
      <c r="Z34" s="528">
        <f>VLOOKUP(C34,'Warehouse Order &amp; Sales Handlin'!$B$2:$K$141,10,0)</f>
        <v>1145.264185</v>
      </c>
      <c r="AA34" s="528">
        <f>VLOOKUP(C34,'Freight Cost'!$AR$2:$AS$141,2,0)</f>
        <v>102228.48</v>
      </c>
      <c r="AB34" s="528">
        <f>VLOOKUP(C34,'CI Cost'!$EL$2:$EM$140,2,0)</f>
        <v>552.894615</v>
      </c>
      <c r="AC34" s="528">
        <f t="shared" si="15"/>
        <v>135080.6764</v>
      </c>
      <c r="AD34" s="528">
        <f t="shared" si="16"/>
        <v>4.491400527</v>
      </c>
      <c r="AE34" s="528">
        <f t="shared" si="17"/>
        <v>9.173127587</v>
      </c>
      <c r="AF34" s="528">
        <f t="shared" si="18"/>
        <v>275885.4998</v>
      </c>
      <c r="AG34" s="528">
        <f t="shared" si="19"/>
        <v>1323508.704</v>
      </c>
      <c r="AH34" s="528">
        <f t="shared" si="20"/>
        <v>-43809.40778</v>
      </c>
      <c r="AI34" s="528">
        <f t="shared" ref="AI34:AJ34" si="89">AH34/H34</f>
        <v>-1.456652442</v>
      </c>
      <c r="AJ34" s="526">
        <f t="shared" si="89"/>
        <v>-0.03423414228</v>
      </c>
      <c r="AK34" s="526" t="str">
        <f>VLOOKUP(C34,'ABC Analysis Results'!$A$2:$B$140,2,0)</f>
        <v>B</v>
      </c>
      <c r="AL34" s="526" t="str">
        <f>VLOOKUP(C34,'ABC Analysis Results'!$A$2:$C$140,3,0)</f>
        <v>C</v>
      </c>
    </row>
    <row r="35" ht="14.25" customHeight="1">
      <c r="A35" s="269" t="s">
        <v>133</v>
      </c>
      <c r="B35" s="269" t="s">
        <v>153</v>
      </c>
      <c r="C35" s="269">
        <v>1811034.0</v>
      </c>
      <c r="D35" s="269" t="s">
        <v>479</v>
      </c>
      <c r="E35" s="269" t="s">
        <v>110</v>
      </c>
      <c r="F35" s="269">
        <v>1221.8008431001654</v>
      </c>
      <c r="G35" s="259">
        <v>279465.88800000004</v>
      </c>
      <c r="H35" s="132">
        <v>2581.3154999999997</v>
      </c>
      <c r="I35" s="259">
        <f t="shared" si="3"/>
        <v>108.2649091</v>
      </c>
      <c r="J35" s="263">
        <v>69188.6272</v>
      </c>
      <c r="K35" s="263">
        <v>17297.1568</v>
      </c>
      <c r="L35" s="263">
        <f t="shared" si="4"/>
        <v>86485.784</v>
      </c>
      <c r="M35" s="259">
        <f>VLOOKUP(C35,'Appendix A -  Costs'!$A$2:$G$141,7,0)</f>
        <v>26149.63435</v>
      </c>
      <c r="N35" s="259">
        <f t="shared" si="5"/>
        <v>10.13035189</v>
      </c>
      <c r="O35" s="263">
        <f t="shared" si="6"/>
        <v>112635.4183</v>
      </c>
      <c r="P35" s="259">
        <f t="shared" si="7"/>
        <v>43.63489018</v>
      </c>
      <c r="Q35" s="259">
        <f t="shared" si="8"/>
        <v>192980.104</v>
      </c>
      <c r="R35" s="259">
        <f t="shared" ref="R35:S35" si="90">Q35/H35</f>
        <v>74.76037083</v>
      </c>
      <c r="S35" s="526">
        <f t="shared" si="90"/>
        <v>0.6905318763</v>
      </c>
      <c r="T35" s="259">
        <f t="shared" si="10"/>
        <v>166830.4697</v>
      </c>
      <c r="U35" s="259">
        <f t="shared" si="11"/>
        <v>64.63001894</v>
      </c>
      <c r="V35" s="526">
        <f t="shared" si="12"/>
        <v>0.5969618362</v>
      </c>
      <c r="W35" s="527">
        <f t="shared" si="13"/>
        <v>53313.1456</v>
      </c>
      <c r="X35" s="528">
        <f t="shared" si="91"/>
        <v>13061.72067</v>
      </c>
      <c r="Y35" s="528">
        <f>VLOOKUP(C35,'Warehouse Order &amp; Sales Handlin'!$B$2:$J$141,9,0)</f>
        <v>1282.420266</v>
      </c>
      <c r="Z35" s="528">
        <f>VLOOKUP(C35,'Warehouse Order &amp; Sales Handlin'!$B$2:$K$141,10,0)</f>
        <v>173.7534416</v>
      </c>
      <c r="AA35" s="528">
        <f>VLOOKUP(C35,'Freight Cost'!$AR$2:$AS$141,2,0)</f>
        <v>8812.8</v>
      </c>
      <c r="AB35" s="528">
        <f>VLOOKUP(C35,'CI Cost'!$EL$2:$EM$140,2,0)</f>
        <v>67.16073</v>
      </c>
      <c r="AC35" s="528">
        <f t="shared" si="15"/>
        <v>23397.85511</v>
      </c>
      <c r="AD35" s="528">
        <f t="shared" si="16"/>
        <v>9.064314343</v>
      </c>
      <c r="AE35" s="528">
        <f t="shared" si="17"/>
        <v>10.13022402</v>
      </c>
      <c r="AF35" s="528">
        <f t="shared" si="18"/>
        <v>26149.30427</v>
      </c>
      <c r="AG35" s="528">
        <f t="shared" si="19"/>
        <v>136032.9434</v>
      </c>
      <c r="AH35" s="528">
        <f t="shared" si="20"/>
        <v>143432.9446</v>
      </c>
      <c r="AI35" s="528">
        <f t="shared" ref="AI35:AJ35" si="92">AH35/H35</f>
        <v>55.56583247</v>
      </c>
      <c r="AJ35" s="526">
        <f t="shared" si="92"/>
        <v>0.5132395429</v>
      </c>
      <c r="AK35" s="526" t="str">
        <f>VLOOKUP(C35,'ABC Analysis Results'!$A$2:$B$140,2,0)</f>
        <v>A</v>
      </c>
      <c r="AL35" s="526" t="str">
        <f>VLOOKUP(C35,'ABC Analysis Results'!$A$2:$C$140,3,0)</f>
        <v>A</v>
      </c>
    </row>
    <row r="36" ht="14.25" customHeight="1">
      <c r="A36" s="269" t="s">
        <v>133</v>
      </c>
      <c r="B36" s="269" t="s">
        <v>154</v>
      </c>
      <c r="C36" s="269">
        <v>1811035.0</v>
      </c>
      <c r="D36" s="269" t="s">
        <v>479</v>
      </c>
      <c r="E36" s="269" t="s">
        <v>110</v>
      </c>
      <c r="F36" s="269">
        <v>1446.131995308619</v>
      </c>
      <c r="G36" s="259">
        <v>158129.74099999998</v>
      </c>
      <c r="H36" s="132">
        <v>3334.0423999999994</v>
      </c>
      <c r="I36" s="259">
        <f t="shared" si="3"/>
        <v>47.42883324</v>
      </c>
      <c r="J36" s="263">
        <v>78126.25920000001</v>
      </c>
      <c r="K36" s="263">
        <v>20752.287600000003</v>
      </c>
      <c r="L36" s="263">
        <f t="shared" si="4"/>
        <v>98878.5468</v>
      </c>
      <c r="M36" s="259">
        <f>VLOOKUP(C36,'Appendix A -  Costs'!$A$2:$G$141,7,0)</f>
        <v>29896.68041</v>
      </c>
      <c r="N36" s="259">
        <f t="shared" si="5"/>
        <v>8.967096641</v>
      </c>
      <c r="O36" s="263">
        <f t="shared" si="6"/>
        <v>128775.2272</v>
      </c>
      <c r="P36" s="259">
        <f t="shared" si="7"/>
        <v>38.62435199</v>
      </c>
      <c r="Q36" s="259">
        <f t="shared" si="8"/>
        <v>59251.1942</v>
      </c>
      <c r="R36" s="259">
        <f t="shared" ref="R36:S36" si="93">Q36/H36</f>
        <v>17.77157789</v>
      </c>
      <c r="S36" s="526">
        <f t="shared" si="93"/>
        <v>0.3746998751</v>
      </c>
      <c r="T36" s="259">
        <f t="shared" si="10"/>
        <v>29354.51379</v>
      </c>
      <c r="U36" s="259">
        <f t="shared" si="11"/>
        <v>8.804481249</v>
      </c>
      <c r="V36" s="526">
        <f t="shared" si="12"/>
        <v>0.1856356281</v>
      </c>
      <c r="W36" s="527">
        <f t="shared" si="13"/>
        <v>55855.91121</v>
      </c>
      <c r="X36" s="528">
        <f t="shared" si="91"/>
        <v>13684.69825</v>
      </c>
      <c r="Y36" s="528">
        <f>VLOOKUP(C36,'Warehouse Order &amp; Sales Handlin'!$B$2:$J$141,9,0)</f>
        <v>4922.188194</v>
      </c>
      <c r="Z36" s="528">
        <f>VLOOKUP(C36,'Warehouse Order &amp; Sales Handlin'!$B$2:$K$141,10,0)</f>
        <v>1228.059094</v>
      </c>
      <c r="AA36" s="528">
        <f>VLOOKUP(C36,'Freight Cost'!$AR$2:$AS$141,2,0)</f>
        <v>11632.896</v>
      </c>
      <c r="AB36" s="528">
        <f>VLOOKUP(C36,'CI Cost'!$EL$2:$EM$140,2,0)</f>
        <v>335.151765</v>
      </c>
      <c r="AC36" s="528">
        <f t="shared" si="15"/>
        <v>31802.9933</v>
      </c>
      <c r="AD36" s="528">
        <f t="shared" si="16"/>
        <v>9.538868882</v>
      </c>
      <c r="AE36" s="528">
        <f t="shared" si="17"/>
        <v>8.966531797</v>
      </c>
      <c r="AF36" s="528">
        <f t="shared" si="18"/>
        <v>29894.79719</v>
      </c>
      <c r="AG36" s="528">
        <f t="shared" si="19"/>
        <v>160576.3373</v>
      </c>
      <c r="AH36" s="528">
        <f t="shared" si="20"/>
        <v>-2446.596292</v>
      </c>
      <c r="AI36" s="528">
        <f t="shared" ref="AI36:AJ36" si="94">AH36/H36</f>
        <v>-0.7338227887</v>
      </c>
      <c r="AJ36" s="526">
        <f t="shared" si="94"/>
        <v>-0.01547208182</v>
      </c>
      <c r="AK36" s="526" t="str">
        <f>VLOOKUP(C36,'ABC Analysis Results'!$A$2:$B$140,2,0)</f>
        <v>C</v>
      </c>
      <c r="AL36" s="526" t="str">
        <f>VLOOKUP(C36,'ABC Analysis Results'!$A$2:$C$140,3,0)</f>
        <v>C</v>
      </c>
    </row>
    <row r="37" ht="14.25" customHeight="1">
      <c r="A37" s="269" t="s">
        <v>133</v>
      </c>
      <c r="B37" s="269" t="s">
        <v>155</v>
      </c>
      <c r="C37" s="269">
        <v>1811036.0</v>
      </c>
      <c r="D37" s="269" t="s">
        <v>479</v>
      </c>
      <c r="E37" s="269" t="s">
        <v>110</v>
      </c>
      <c r="F37" s="269">
        <v>2226.489117292563</v>
      </c>
      <c r="G37" s="259">
        <v>2862.7439999999997</v>
      </c>
      <c r="H37" s="132">
        <v>65.76599999999999</v>
      </c>
      <c r="I37" s="259">
        <f t="shared" si="3"/>
        <v>43.52924003</v>
      </c>
      <c r="J37" s="263">
        <v>1721.2800000000004</v>
      </c>
      <c r="K37" s="263">
        <v>438.9264000000001</v>
      </c>
      <c r="L37" s="263">
        <f t="shared" si="4"/>
        <v>2160.2064</v>
      </c>
      <c r="M37" s="259">
        <f>VLOOKUP(C37,'Appendix A -  Costs'!$A$2:$G$141,7,0)</f>
        <v>653.1548292</v>
      </c>
      <c r="N37" s="259">
        <f t="shared" si="5"/>
        <v>9.931496962</v>
      </c>
      <c r="O37" s="263">
        <f t="shared" si="6"/>
        <v>2813.361229</v>
      </c>
      <c r="P37" s="259">
        <f t="shared" si="7"/>
        <v>42.778354</v>
      </c>
      <c r="Q37" s="259">
        <f t="shared" si="8"/>
        <v>702.5376</v>
      </c>
      <c r="R37" s="259">
        <f t="shared" ref="R37:S37" si="95">Q37/H37</f>
        <v>10.68238299</v>
      </c>
      <c r="S37" s="526">
        <f t="shared" si="95"/>
        <v>0.245407064</v>
      </c>
      <c r="T37" s="259">
        <f t="shared" si="10"/>
        <v>49.38277077</v>
      </c>
      <c r="U37" s="259">
        <f t="shared" si="11"/>
        <v>0.7508860318</v>
      </c>
      <c r="V37" s="526">
        <f t="shared" si="12"/>
        <v>0.01725015257</v>
      </c>
      <c r="W37" s="527">
        <f t="shared" si="13"/>
        <v>95245.53964</v>
      </c>
      <c r="X37" s="528">
        <f t="shared" si="91"/>
        <v>23335.15721</v>
      </c>
      <c r="Y37" s="528">
        <f>VLOOKUP(C37,'Warehouse Order &amp; Sales Handlin'!$B$2:$J$141,9,0)</f>
        <v>58.76332298</v>
      </c>
      <c r="Z37" s="528">
        <f>VLOOKUP(C37,'Warehouse Order &amp; Sales Handlin'!$B$2:$K$141,10,0)</f>
        <v>7.186434783</v>
      </c>
      <c r="AA37" s="528">
        <f>VLOOKUP(C37,'Freight Cost'!$AR$2:$AS$141,2,0)</f>
        <v>352.512</v>
      </c>
      <c r="AB37" s="528">
        <f>VLOOKUP(C37,'CI Cost'!$EL$2:$EM$140,2,0)</f>
        <v>133.84917</v>
      </c>
      <c r="AC37" s="528">
        <f t="shared" si="15"/>
        <v>23887.46814</v>
      </c>
      <c r="AD37" s="528">
        <f t="shared" si="16"/>
        <v>363.2191123</v>
      </c>
      <c r="AE37" s="528">
        <f t="shared" si="17"/>
        <v>9.93124712</v>
      </c>
      <c r="AF37" s="528">
        <f t="shared" si="18"/>
        <v>653.1383981</v>
      </c>
      <c r="AG37" s="528">
        <f t="shared" si="19"/>
        <v>26700.81294</v>
      </c>
      <c r="AH37" s="528">
        <f t="shared" si="20"/>
        <v>-23838.06894</v>
      </c>
      <c r="AI37" s="528">
        <f t="shared" ref="AI37:AJ37" si="96">AH37/H37</f>
        <v>-362.4679764</v>
      </c>
      <c r="AJ37" s="526">
        <f t="shared" si="96"/>
        <v>-8.326999878</v>
      </c>
      <c r="AK37" s="526" t="str">
        <f>VLOOKUP(C37,'ABC Analysis Results'!$A$2:$B$140,2,0)</f>
        <v>C</v>
      </c>
      <c r="AL37" s="526" t="str">
        <f>VLOOKUP(C37,'ABC Analysis Results'!$A$2:$C$140,3,0)</f>
        <v>C</v>
      </c>
    </row>
    <row r="38" ht="14.25" customHeight="1">
      <c r="A38" s="269" t="s">
        <v>133</v>
      </c>
      <c r="B38" s="269" t="s">
        <v>156</v>
      </c>
      <c r="C38" s="269">
        <v>1811037.0</v>
      </c>
      <c r="D38" s="269" t="s">
        <v>479</v>
      </c>
      <c r="E38" s="269" t="s">
        <v>188</v>
      </c>
      <c r="F38" s="269">
        <v>927.927940275123</v>
      </c>
      <c r="G38" s="259">
        <v>10772.322</v>
      </c>
      <c r="H38" s="132">
        <v>195.7725</v>
      </c>
      <c r="I38" s="259">
        <f t="shared" si="3"/>
        <v>55.02469448</v>
      </c>
      <c r="J38" s="263">
        <v>7442.820000000001</v>
      </c>
      <c r="K38" s="263">
        <v>1789.8210000000001</v>
      </c>
      <c r="L38" s="263">
        <f t="shared" si="4"/>
        <v>9232.641</v>
      </c>
      <c r="M38" s="259">
        <f>VLOOKUP(C38,'Appendix A -  Costs'!$A$2:$G$141,7,0)</f>
        <v>2791.559203</v>
      </c>
      <c r="N38" s="259">
        <f t="shared" si="5"/>
        <v>14.25919985</v>
      </c>
      <c r="O38" s="263">
        <f t="shared" si="6"/>
        <v>12024.2002</v>
      </c>
      <c r="P38" s="259">
        <f t="shared" si="7"/>
        <v>61.41925042</v>
      </c>
      <c r="Q38" s="259">
        <f t="shared" si="8"/>
        <v>1539.681</v>
      </c>
      <c r="R38" s="259">
        <f t="shared" ref="R38:S38" si="97">Q38/H38</f>
        <v>7.864643911</v>
      </c>
      <c r="S38" s="526">
        <f t="shared" si="97"/>
        <v>0.1429293517</v>
      </c>
      <c r="T38" s="259">
        <f t="shared" si="10"/>
        <v>-1251.878203</v>
      </c>
      <c r="U38" s="259">
        <f t="shared" si="11"/>
        <v>-6.39455594</v>
      </c>
      <c r="V38" s="526">
        <f t="shared" si="12"/>
        <v>-0.1162124752</v>
      </c>
      <c r="W38" s="527">
        <f t="shared" si="13"/>
        <v>56992.63853</v>
      </c>
      <c r="X38" s="528">
        <f t="shared" ref="X38:X41" si="100">W38*0.275</f>
        <v>15672.9756</v>
      </c>
      <c r="Y38" s="528">
        <f>VLOOKUP(C38,'Warehouse Order &amp; Sales Handlin'!$B$2:$J$141,9,0)</f>
        <v>193.3879268</v>
      </c>
      <c r="Z38" s="528">
        <f>VLOOKUP(C38,'Warehouse Order &amp; Sales Handlin'!$B$2:$K$141,10,0)</f>
        <v>24.66879054</v>
      </c>
      <c r="AA38" s="528">
        <f>VLOOKUP(C38,'Freight Cost'!$AR$2:$AS$141,2,0)</f>
        <v>352.512</v>
      </c>
      <c r="AB38" s="528">
        <f>VLOOKUP(C38,'CI Cost'!$EL$2:$EM$140,2,0)</f>
        <v>67.60143</v>
      </c>
      <c r="AC38" s="528">
        <f t="shared" si="15"/>
        <v>16311.14574</v>
      </c>
      <c r="AD38" s="528">
        <f t="shared" si="16"/>
        <v>83.31683839</v>
      </c>
      <c r="AE38" s="528">
        <f t="shared" si="17"/>
        <v>14.25901868</v>
      </c>
      <c r="AF38" s="528">
        <f t="shared" si="18"/>
        <v>2791.523735</v>
      </c>
      <c r="AG38" s="528">
        <f t="shared" si="19"/>
        <v>28335.31048</v>
      </c>
      <c r="AH38" s="528">
        <f t="shared" si="20"/>
        <v>-17562.98848</v>
      </c>
      <c r="AI38" s="528">
        <f t="shared" ref="AI38:AJ38" si="98">AH38/H38</f>
        <v>-89.71121316</v>
      </c>
      <c r="AJ38" s="526">
        <f t="shared" si="98"/>
        <v>-1.630380941</v>
      </c>
      <c r="AK38" s="526" t="str">
        <f>VLOOKUP(C38,'ABC Analysis Results'!$A$2:$B$140,2,0)</f>
        <v>C</v>
      </c>
      <c r="AL38" s="526" t="str">
        <f>VLOOKUP(C38,'ABC Analysis Results'!$A$2:$C$140,3,0)</f>
        <v>C</v>
      </c>
    </row>
    <row r="39" ht="14.25" customHeight="1">
      <c r="A39" s="269" t="s">
        <v>133</v>
      </c>
      <c r="B39" s="269" t="s">
        <v>157</v>
      </c>
      <c r="C39" s="269">
        <v>1811038.0</v>
      </c>
      <c r="D39" s="269" t="s">
        <v>479</v>
      </c>
      <c r="E39" s="269" t="s">
        <v>188</v>
      </c>
      <c r="F39" s="269">
        <v>1473.2233903958618</v>
      </c>
      <c r="G39" s="259">
        <v>108686.65500000001</v>
      </c>
      <c r="H39" s="132">
        <v>1252.8422999999998</v>
      </c>
      <c r="I39" s="259">
        <f t="shared" si="3"/>
        <v>86.75206369</v>
      </c>
      <c r="J39" s="263">
        <v>45973.1888</v>
      </c>
      <c r="K39" s="263">
        <v>12204.222800000003</v>
      </c>
      <c r="L39" s="263">
        <f t="shared" si="4"/>
        <v>58177.4116</v>
      </c>
      <c r="M39" s="259">
        <f>VLOOKUP(C39,'Appendix A -  Costs'!$A$2:$G$141,7,0)</f>
        <v>17590.38272</v>
      </c>
      <c r="N39" s="259">
        <f t="shared" si="5"/>
        <v>14.0403806</v>
      </c>
      <c r="O39" s="263">
        <f t="shared" si="6"/>
        <v>75767.79432</v>
      </c>
      <c r="P39" s="259">
        <f t="shared" si="7"/>
        <v>60.47672107</v>
      </c>
      <c r="Q39" s="259">
        <f t="shared" si="8"/>
        <v>50509.2434</v>
      </c>
      <c r="R39" s="259">
        <f t="shared" ref="R39:S39" si="99">Q39/H39</f>
        <v>40.31572322</v>
      </c>
      <c r="S39" s="526">
        <f t="shared" si="99"/>
        <v>0.4647235063</v>
      </c>
      <c r="T39" s="259">
        <f t="shared" si="10"/>
        <v>32918.86068</v>
      </c>
      <c r="U39" s="259">
        <f t="shared" si="11"/>
        <v>26.27534262</v>
      </c>
      <c r="V39" s="526">
        <f t="shared" si="12"/>
        <v>0.3028785887</v>
      </c>
      <c r="W39" s="527">
        <f t="shared" si="13"/>
        <v>89095.72006</v>
      </c>
      <c r="X39" s="528">
        <f t="shared" si="100"/>
        <v>24501.32302</v>
      </c>
      <c r="Y39" s="528">
        <f>VLOOKUP(C39,'Warehouse Order &amp; Sales Handlin'!$B$2:$J$141,9,0)</f>
        <v>2810.066383</v>
      </c>
      <c r="Z39" s="528">
        <f>VLOOKUP(C39,'Warehouse Order &amp; Sales Handlin'!$B$2:$K$141,10,0)</f>
        <v>436.9280052</v>
      </c>
      <c r="AA39" s="528">
        <f>VLOOKUP(C39,'Freight Cost'!$AR$2:$AS$141,2,0)</f>
        <v>2291.328</v>
      </c>
      <c r="AB39" s="528">
        <f>VLOOKUP(C39,'CI Cost'!$EL$2:$EM$140,2,0)</f>
        <v>269.93343</v>
      </c>
      <c r="AC39" s="528">
        <f t="shared" si="15"/>
        <v>30309.57883</v>
      </c>
      <c r="AD39" s="528">
        <f t="shared" si="16"/>
        <v>24.19265285</v>
      </c>
      <c r="AE39" s="528">
        <f t="shared" si="17"/>
        <v>14.03966829</v>
      </c>
      <c r="AF39" s="528">
        <f t="shared" si="18"/>
        <v>17589.49031</v>
      </c>
      <c r="AG39" s="528">
        <f t="shared" si="19"/>
        <v>106076.4807</v>
      </c>
      <c r="AH39" s="528">
        <f t="shared" si="20"/>
        <v>2610.174258</v>
      </c>
      <c r="AI39" s="528">
        <f t="shared" ref="AI39:AJ39" si="101">AH39/H39</f>
        <v>2.083402083</v>
      </c>
      <c r="AJ39" s="526">
        <f t="shared" si="101"/>
        <v>0.02401559104</v>
      </c>
      <c r="AK39" s="526" t="str">
        <f>VLOOKUP(C39,'ABC Analysis Results'!$A$2:$B$140,2,0)</f>
        <v>C</v>
      </c>
      <c r="AL39" s="526" t="str">
        <f>VLOOKUP(C39,'ABC Analysis Results'!$A$2:$C$140,3,0)</f>
        <v>C</v>
      </c>
    </row>
    <row r="40" ht="14.25" customHeight="1">
      <c r="A40" s="269" t="s">
        <v>133</v>
      </c>
      <c r="B40" s="269" t="s">
        <v>158</v>
      </c>
      <c r="C40" s="269">
        <v>1811039.0</v>
      </c>
      <c r="D40" s="269" t="s">
        <v>479</v>
      </c>
      <c r="E40" s="269" t="s">
        <v>188</v>
      </c>
      <c r="F40" s="269">
        <v>393.7221418719941</v>
      </c>
      <c r="G40" s="259">
        <v>129931.204</v>
      </c>
      <c r="H40" s="132">
        <v>1780.4279999999997</v>
      </c>
      <c r="I40" s="259">
        <f t="shared" si="3"/>
        <v>72.97751103</v>
      </c>
      <c r="J40" s="263">
        <v>47578.60800000001</v>
      </c>
      <c r="K40" s="263">
        <v>11894.652000000002</v>
      </c>
      <c r="L40" s="263">
        <f t="shared" si="4"/>
        <v>59473.26</v>
      </c>
      <c r="M40" s="259">
        <f>VLOOKUP(C40,'Appendix A -  Costs'!$A$2:$G$141,7,0)</f>
        <v>17982.19234</v>
      </c>
      <c r="N40" s="259">
        <f t="shared" si="5"/>
        <v>10.09992673</v>
      </c>
      <c r="O40" s="263">
        <f t="shared" si="6"/>
        <v>77455.45234</v>
      </c>
      <c r="P40" s="259">
        <f t="shared" si="7"/>
        <v>43.50383859</v>
      </c>
      <c r="Q40" s="259">
        <f t="shared" si="8"/>
        <v>70457.944</v>
      </c>
      <c r="R40" s="259">
        <f t="shared" ref="R40:S40" si="102">Q40/H40</f>
        <v>39.57359916</v>
      </c>
      <c r="S40" s="526">
        <f t="shared" si="102"/>
        <v>0.5422711545</v>
      </c>
      <c r="T40" s="259">
        <f t="shared" si="10"/>
        <v>52475.75166</v>
      </c>
      <c r="U40" s="259">
        <f t="shared" si="11"/>
        <v>29.47367243</v>
      </c>
      <c r="V40" s="526">
        <f t="shared" si="12"/>
        <v>0.4038733579</v>
      </c>
      <c r="W40" s="527">
        <f t="shared" si="13"/>
        <v>17128.42451</v>
      </c>
      <c r="X40" s="528">
        <f t="shared" si="100"/>
        <v>4710.31674</v>
      </c>
      <c r="Y40" s="528">
        <f>VLOOKUP(C40,'Warehouse Order &amp; Sales Handlin'!$B$2:$J$141,9,0)</f>
        <v>1306.988095</v>
      </c>
      <c r="Z40" s="528">
        <f>VLOOKUP(C40,'Warehouse Order &amp; Sales Handlin'!$B$2:$K$141,10,0)</f>
        <v>249.672</v>
      </c>
      <c r="AA40" s="528">
        <f>VLOOKUP(C40,'Freight Cost'!$AR$2:$AS$141,2,0)</f>
        <v>3172.608</v>
      </c>
      <c r="AB40" s="528">
        <f>VLOOKUP(C40,'CI Cost'!$EL$2:$EM$140,2,0)</f>
        <v>67.743</v>
      </c>
      <c r="AC40" s="528">
        <f t="shared" si="15"/>
        <v>9507.327836</v>
      </c>
      <c r="AD40" s="528">
        <f t="shared" si="16"/>
        <v>5.339911435</v>
      </c>
      <c r="AE40" s="528">
        <f t="shared" si="17"/>
        <v>10.09979813</v>
      </c>
      <c r="AF40" s="528">
        <f t="shared" si="18"/>
        <v>17981.96339</v>
      </c>
      <c r="AG40" s="528">
        <f t="shared" si="19"/>
        <v>86962.55123</v>
      </c>
      <c r="AH40" s="528">
        <f t="shared" si="20"/>
        <v>42968.65277</v>
      </c>
      <c r="AI40" s="528">
        <f t="shared" ref="AI40:AJ40" si="103">AH40/H40</f>
        <v>24.13388959</v>
      </c>
      <c r="AJ40" s="526">
        <f t="shared" si="103"/>
        <v>0.3307031064</v>
      </c>
      <c r="AK40" s="526" t="str">
        <f>VLOOKUP(C40,'ABC Analysis Results'!$A$2:$B$140,2,0)</f>
        <v>B</v>
      </c>
      <c r="AL40" s="526" t="str">
        <f>VLOOKUP(C40,'ABC Analysis Results'!$A$2:$C$140,3,0)</f>
        <v>C</v>
      </c>
    </row>
    <row r="41" ht="14.25" customHeight="1">
      <c r="A41" s="269" t="s">
        <v>133</v>
      </c>
      <c r="B41" s="269" t="s">
        <v>159</v>
      </c>
      <c r="C41" s="269">
        <v>1811040.0</v>
      </c>
      <c r="D41" s="269" t="s">
        <v>479</v>
      </c>
      <c r="E41" s="269" t="s">
        <v>188</v>
      </c>
      <c r="F41" s="269">
        <v>626.7634266915152</v>
      </c>
      <c r="G41" s="259">
        <v>208184.9</v>
      </c>
      <c r="H41" s="132">
        <v>2177.1484</v>
      </c>
      <c r="I41" s="259">
        <f t="shared" si="3"/>
        <v>95.62274212</v>
      </c>
      <c r="J41" s="263">
        <v>65381.016800000005</v>
      </c>
      <c r="K41" s="263">
        <v>16992.591000000004</v>
      </c>
      <c r="L41" s="263">
        <f t="shared" si="4"/>
        <v>82373.6078</v>
      </c>
      <c r="M41" s="259">
        <f>VLOOKUP(C41,'Appendix A -  Costs'!$A$2:$G$141,7,0)</f>
        <v>24906.28661</v>
      </c>
      <c r="N41" s="259">
        <f t="shared" si="5"/>
        <v>11.4398663</v>
      </c>
      <c r="O41" s="263">
        <f t="shared" si="6"/>
        <v>107279.8944</v>
      </c>
      <c r="P41" s="259">
        <f t="shared" si="7"/>
        <v>49.2754166</v>
      </c>
      <c r="Q41" s="259">
        <f t="shared" si="8"/>
        <v>125811.2922</v>
      </c>
      <c r="R41" s="259">
        <f t="shared" ref="R41:S41" si="104">Q41/H41</f>
        <v>57.78719181</v>
      </c>
      <c r="S41" s="526">
        <f t="shared" si="104"/>
        <v>0.6043247719</v>
      </c>
      <c r="T41" s="259">
        <f t="shared" si="10"/>
        <v>100905.0056</v>
      </c>
      <c r="U41" s="259">
        <f t="shared" si="11"/>
        <v>46.34732552</v>
      </c>
      <c r="V41" s="526">
        <f t="shared" si="12"/>
        <v>0.4846893583</v>
      </c>
      <c r="W41" s="527">
        <f t="shared" si="13"/>
        <v>30884.02896</v>
      </c>
      <c r="X41" s="528">
        <f t="shared" si="100"/>
        <v>8493.107964</v>
      </c>
      <c r="Y41" s="528">
        <f>VLOOKUP(C41,'Warehouse Order &amp; Sales Handlin'!$B$2:$J$141,9,0)</f>
        <v>3784.723444</v>
      </c>
      <c r="Z41" s="528">
        <f>VLOOKUP(C41,'Warehouse Order &amp; Sales Handlin'!$B$2:$K$141,10,0)</f>
        <v>977.256</v>
      </c>
      <c r="AA41" s="528">
        <f>VLOOKUP(C41,'Freight Cost'!$AR$2:$AS$141,2,0)</f>
        <v>3701.376</v>
      </c>
      <c r="AB41" s="528">
        <f>VLOOKUP(C41,'CI Cost'!$EL$2:$EM$140,2,0)</f>
        <v>67.743</v>
      </c>
      <c r="AC41" s="528">
        <f t="shared" si="15"/>
        <v>17024.20641</v>
      </c>
      <c r="AD41" s="528">
        <f t="shared" si="16"/>
        <v>7.819497471</v>
      </c>
      <c r="AE41" s="528">
        <f t="shared" si="17"/>
        <v>11.43972065</v>
      </c>
      <c r="AF41" s="528">
        <f t="shared" si="18"/>
        <v>24905.9695</v>
      </c>
      <c r="AG41" s="528">
        <f t="shared" si="19"/>
        <v>124303.7837</v>
      </c>
      <c r="AH41" s="528">
        <f t="shared" si="20"/>
        <v>83881.11629</v>
      </c>
      <c r="AI41" s="528">
        <f t="shared" ref="AI41:AJ41" si="105">AH41/H41</f>
        <v>38.5279737</v>
      </c>
      <c r="AJ41" s="526">
        <f t="shared" si="105"/>
        <v>0.4029164281</v>
      </c>
      <c r="AK41" s="526" t="str">
        <f>VLOOKUP(C41,'ABC Analysis Results'!$A$2:$B$140,2,0)</f>
        <v>B</v>
      </c>
      <c r="AL41" s="526" t="str">
        <f>VLOOKUP(C41,'ABC Analysis Results'!$A$2:$C$140,3,0)</f>
        <v>B</v>
      </c>
    </row>
    <row r="42" ht="14.25" customHeight="1">
      <c r="A42" s="269" t="s">
        <v>133</v>
      </c>
      <c r="B42" s="269" t="s">
        <v>160</v>
      </c>
      <c r="C42" s="269">
        <v>1811041.0</v>
      </c>
      <c r="D42" s="269" t="s">
        <v>479</v>
      </c>
      <c r="E42" s="269" t="s">
        <v>190</v>
      </c>
      <c r="F42" s="269">
        <v>586.59965429238</v>
      </c>
      <c r="G42" s="259">
        <v>113520.33000000002</v>
      </c>
      <c r="H42" s="132">
        <v>1519.3528</v>
      </c>
      <c r="I42" s="259">
        <f t="shared" si="3"/>
        <v>74.71624102</v>
      </c>
      <c r="J42" s="263">
        <v>43639.4464</v>
      </c>
      <c r="K42" s="263">
        <v>11584.698400000001</v>
      </c>
      <c r="L42" s="263">
        <f t="shared" si="4"/>
        <v>55224.1448</v>
      </c>
      <c r="M42" s="259">
        <f>VLOOKUP(C42,'Appendix A -  Costs'!$A$2:$G$141,7,0)</f>
        <v>16697.44005</v>
      </c>
      <c r="N42" s="259">
        <f t="shared" si="5"/>
        <v>10.98983729</v>
      </c>
      <c r="O42" s="263">
        <f t="shared" si="6"/>
        <v>71921.58485</v>
      </c>
      <c r="P42" s="259">
        <f t="shared" si="7"/>
        <v>47.33698773</v>
      </c>
      <c r="Q42" s="259">
        <f t="shared" si="8"/>
        <v>58296.1852</v>
      </c>
      <c r="R42" s="259">
        <f t="shared" ref="R42:S42" si="106">Q42/H42</f>
        <v>38.36909058</v>
      </c>
      <c r="S42" s="526">
        <f t="shared" si="106"/>
        <v>0.513530794</v>
      </c>
      <c r="T42" s="259">
        <f t="shared" si="10"/>
        <v>41598.74515</v>
      </c>
      <c r="U42" s="259">
        <f t="shared" si="11"/>
        <v>27.37925329</v>
      </c>
      <c r="V42" s="526">
        <f t="shared" si="12"/>
        <v>0.3664431309</v>
      </c>
      <c r="W42" s="527">
        <f t="shared" si="13"/>
        <v>27767.86064</v>
      </c>
      <c r="X42" s="528">
        <f t="shared" ref="X42:X44" si="109">W42*0.255</f>
        <v>7080.804463</v>
      </c>
      <c r="Y42" s="528">
        <f>VLOOKUP(C42,'Warehouse Order &amp; Sales Handlin'!$B$2:$J$141,9,0)</f>
        <v>670.7757778</v>
      </c>
      <c r="Z42" s="528">
        <f>VLOOKUP(C42,'Warehouse Order &amp; Sales Handlin'!$B$2:$K$141,10,0)</f>
        <v>76.44</v>
      </c>
      <c r="AA42" s="528">
        <f>VLOOKUP(C42,'Freight Cost'!$AR$2:$AS$141,2,0)</f>
        <v>3965.76</v>
      </c>
      <c r="AB42" s="528">
        <f>VLOOKUP(C42,'CI Cost'!$EL$2:$EM$140,2,0)</f>
        <v>202.455405</v>
      </c>
      <c r="AC42" s="528">
        <f t="shared" si="15"/>
        <v>11996.23565</v>
      </c>
      <c r="AD42" s="528">
        <f t="shared" si="16"/>
        <v>7.895622166</v>
      </c>
      <c r="AE42" s="528">
        <f t="shared" si="17"/>
        <v>10.98941911</v>
      </c>
      <c r="AF42" s="528">
        <f t="shared" si="18"/>
        <v>16696.8047</v>
      </c>
      <c r="AG42" s="528">
        <f t="shared" si="19"/>
        <v>83917.18515</v>
      </c>
      <c r="AH42" s="528">
        <f t="shared" si="20"/>
        <v>29603.14485</v>
      </c>
      <c r="AI42" s="528">
        <f t="shared" ref="AI42:AJ42" si="107">AH42/H42</f>
        <v>19.4840493</v>
      </c>
      <c r="AJ42" s="526">
        <f t="shared" si="107"/>
        <v>0.2607739499</v>
      </c>
      <c r="AK42" s="526" t="str">
        <f>VLOOKUP(C42,'ABC Analysis Results'!$A$2:$B$140,2,0)</f>
        <v>C</v>
      </c>
      <c r="AL42" s="526" t="str">
        <f>VLOOKUP(C42,'ABC Analysis Results'!$A$2:$C$140,3,0)</f>
        <v>C</v>
      </c>
    </row>
    <row r="43" ht="14.25" customHeight="1">
      <c r="A43" s="269" t="s">
        <v>133</v>
      </c>
      <c r="B43" s="269" t="s">
        <v>161</v>
      </c>
      <c r="C43" s="269">
        <v>1811042.0</v>
      </c>
      <c r="D43" s="269" t="s">
        <v>479</v>
      </c>
      <c r="E43" s="269" t="s">
        <v>190</v>
      </c>
      <c r="F43" s="269">
        <v>252.1856925998932</v>
      </c>
      <c r="G43" s="259">
        <v>42837.625</v>
      </c>
      <c r="H43" s="132">
        <v>692.1927999999999</v>
      </c>
      <c r="I43" s="259">
        <f t="shared" si="3"/>
        <v>61.88683991</v>
      </c>
      <c r="J43" s="263">
        <v>19223.820000000003</v>
      </c>
      <c r="K43" s="263">
        <v>5058.9000000000015</v>
      </c>
      <c r="L43" s="263">
        <f t="shared" si="4"/>
        <v>24282.72</v>
      </c>
      <c r="M43" s="259">
        <f>VLOOKUP(C43,'Appendix A -  Costs'!$A$2:$G$141,7,0)</f>
        <v>7342.065015</v>
      </c>
      <c r="N43" s="259">
        <f t="shared" si="5"/>
        <v>10.60696531</v>
      </c>
      <c r="O43" s="263">
        <f t="shared" si="6"/>
        <v>31624.78502</v>
      </c>
      <c r="P43" s="259">
        <f t="shared" si="7"/>
        <v>45.68782717</v>
      </c>
      <c r="Q43" s="259">
        <f t="shared" si="8"/>
        <v>18554.905</v>
      </c>
      <c r="R43" s="259">
        <f t="shared" ref="R43:S43" si="108">Q43/H43</f>
        <v>26.80597805</v>
      </c>
      <c r="S43" s="526">
        <f t="shared" si="108"/>
        <v>0.4331450448</v>
      </c>
      <c r="T43" s="259">
        <f t="shared" si="10"/>
        <v>11212.83998</v>
      </c>
      <c r="U43" s="259">
        <f t="shared" si="11"/>
        <v>16.19901274</v>
      </c>
      <c r="V43" s="526">
        <f t="shared" si="12"/>
        <v>0.2617521393</v>
      </c>
      <c r="W43" s="527">
        <f t="shared" si="13"/>
        <v>11521.81634</v>
      </c>
      <c r="X43" s="528">
        <f t="shared" si="109"/>
        <v>2938.063166</v>
      </c>
      <c r="Y43" s="528">
        <f>VLOOKUP(C43,'Warehouse Order &amp; Sales Handlin'!$B$2:$J$141,9,0)</f>
        <v>396.2148254</v>
      </c>
      <c r="Z43" s="528">
        <f>VLOOKUP(C43,'Warehouse Order &amp; Sales Handlin'!$B$2:$K$141,10,0)</f>
        <v>36.192</v>
      </c>
      <c r="AA43" s="528">
        <f>VLOOKUP(C43,'Freight Cost'!$AR$2:$AS$141,2,0)</f>
        <v>1850.688</v>
      </c>
      <c r="AB43" s="528">
        <f>VLOOKUP(C43,'CI Cost'!$EL$2:$EM$140,2,0)</f>
        <v>545.16798</v>
      </c>
      <c r="AC43" s="528">
        <f t="shared" si="15"/>
        <v>5766.325972</v>
      </c>
      <c r="AD43" s="528">
        <f t="shared" si="16"/>
        <v>8.330520011</v>
      </c>
      <c r="AE43" s="528">
        <f t="shared" si="17"/>
        <v>10.60587849</v>
      </c>
      <c r="AF43" s="528">
        <f t="shared" si="18"/>
        <v>7341.312728</v>
      </c>
      <c r="AG43" s="528">
        <f t="shared" si="19"/>
        <v>37390.3587</v>
      </c>
      <c r="AH43" s="528">
        <f t="shared" si="20"/>
        <v>5447.2663</v>
      </c>
      <c r="AI43" s="528">
        <f t="shared" ref="AI43:AJ43" si="110">AH43/H43</f>
        <v>7.869579545</v>
      </c>
      <c r="AJ43" s="526">
        <f t="shared" si="110"/>
        <v>0.1271607915</v>
      </c>
      <c r="AK43" s="526" t="str">
        <f>VLOOKUP(C43,'ABC Analysis Results'!$A$2:$B$140,2,0)</f>
        <v>C</v>
      </c>
      <c r="AL43" s="526" t="str">
        <f>VLOOKUP(C43,'ABC Analysis Results'!$A$2:$C$140,3,0)</f>
        <v>C</v>
      </c>
    </row>
    <row r="44" ht="14.25" customHeight="1">
      <c r="A44" s="275" t="s">
        <v>133</v>
      </c>
      <c r="B44" s="275" t="s">
        <v>162</v>
      </c>
      <c r="C44" s="275">
        <v>1811043.0</v>
      </c>
      <c r="D44" s="275" t="s">
        <v>479</v>
      </c>
      <c r="E44" s="275" t="s">
        <v>190</v>
      </c>
      <c r="F44" s="275">
        <v>821.23586159868</v>
      </c>
      <c r="G44" s="279">
        <v>939525.0800000001</v>
      </c>
      <c r="H44" s="135">
        <v>9299.3124</v>
      </c>
      <c r="I44" s="279">
        <f t="shared" si="3"/>
        <v>101.031672</v>
      </c>
      <c r="J44" s="281">
        <v>233667.72</v>
      </c>
      <c r="K44" s="281">
        <v>60135.075000000004</v>
      </c>
      <c r="L44" s="281">
        <f t="shared" si="4"/>
        <v>293802.795</v>
      </c>
      <c r="M44" s="259">
        <f>VLOOKUP(C44,'Appendix A -  Costs'!$A$2:$G$141,7,0)</f>
        <v>88833.50887</v>
      </c>
      <c r="N44" s="279">
        <f t="shared" si="5"/>
        <v>9.552696484</v>
      </c>
      <c r="O44" s="281">
        <f t="shared" si="6"/>
        <v>382636.3039</v>
      </c>
      <c r="P44" s="279">
        <f t="shared" si="7"/>
        <v>41.14673079</v>
      </c>
      <c r="Q44" s="279">
        <f t="shared" si="8"/>
        <v>645722.285</v>
      </c>
      <c r="R44" s="279">
        <f t="shared" ref="R44:S44" si="111">Q44/H44</f>
        <v>69.43763767</v>
      </c>
      <c r="S44" s="529">
        <f t="shared" si="111"/>
        <v>0.6872858413</v>
      </c>
      <c r="T44" s="279">
        <f t="shared" si="10"/>
        <v>556888.7761</v>
      </c>
      <c r="U44" s="279">
        <f t="shared" si="11"/>
        <v>59.88494118</v>
      </c>
      <c r="V44" s="529">
        <f t="shared" si="12"/>
        <v>0.5927343378</v>
      </c>
      <c r="W44" s="530">
        <f t="shared" si="13"/>
        <v>33791.17091</v>
      </c>
      <c r="X44" s="531">
        <f t="shared" si="109"/>
        <v>8616.748583</v>
      </c>
      <c r="Y44" s="531">
        <f>VLOOKUP(C44,'Warehouse Order &amp; Sales Handlin'!$B$2:$J$141,9,0)</f>
        <v>8858.176143</v>
      </c>
      <c r="Z44" s="531">
        <f>VLOOKUP(C44,'Warehouse Order &amp; Sales Handlin'!$B$2:$K$141,10,0)</f>
        <v>2726.394</v>
      </c>
      <c r="AA44" s="531">
        <f>VLOOKUP(C44,'Freight Cost'!$AR$2:$AS$141,2,0)</f>
        <v>23794.56</v>
      </c>
      <c r="AB44" s="528">
        <f>VLOOKUP(C44,'CI Cost'!$EL$2:$EM$140,2,0)</f>
        <v>60.638145</v>
      </c>
      <c r="AC44" s="528">
        <f t="shared" si="15"/>
        <v>44056.51687</v>
      </c>
      <c r="AD44" s="528">
        <f t="shared" si="16"/>
        <v>4.737610156</v>
      </c>
      <c r="AE44" s="531">
        <f t="shared" si="17"/>
        <v>9.552587615</v>
      </c>
      <c r="AF44" s="531">
        <f t="shared" si="18"/>
        <v>88832.49646</v>
      </c>
      <c r="AG44" s="531">
        <f t="shared" si="19"/>
        <v>426691.8083</v>
      </c>
      <c r="AH44" s="531">
        <f t="shared" si="20"/>
        <v>512833.2717</v>
      </c>
      <c r="AI44" s="531">
        <f t="shared" ref="AI44:AJ44" si="112">AH44/H44</f>
        <v>55.1474399</v>
      </c>
      <c r="AJ44" s="529">
        <f t="shared" si="112"/>
        <v>0.5458430888</v>
      </c>
      <c r="AK44" s="529" t="str">
        <f>VLOOKUP(C44,'ABC Analysis Results'!$A$2:$B$140,2,0)</f>
        <v>A</v>
      </c>
      <c r="AL44" s="529" t="str">
        <f>VLOOKUP(C44,'ABC Analysis Results'!$A$2:$C$140,3,0)</f>
        <v>A</v>
      </c>
    </row>
    <row r="45" ht="14.25" customHeight="1">
      <c r="A45" s="269" t="s">
        <v>163</v>
      </c>
      <c r="B45" s="269" t="s">
        <v>164</v>
      </c>
      <c r="C45" s="269">
        <v>1811044.0</v>
      </c>
      <c r="D45" s="269" t="s">
        <v>479</v>
      </c>
      <c r="E45" s="269" t="s">
        <v>188</v>
      </c>
      <c r="F45" s="269">
        <v>280.291865742115</v>
      </c>
      <c r="G45" s="259">
        <v>604891.248</v>
      </c>
      <c r="H45" s="132">
        <v>6651.7901999999995</v>
      </c>
      <c r="I45" s="259">
        <f t="shared" si="3"/>
        <v>90.93660952</v>
      </c>
      <c r="J45" s="263">
        <v>280225.52800000005</v>
      </c>
      <c r="K45" s="263">
        <v>77430.73800000001</v>
      </c>
      <c r="L45" s="263">
        <f t="shared" si="4"/>
        <v>357656.266</v>
      </c>
      <c r="M45" s="259">
        <f>VLOOKUP(C45,'Appendix A -  Costs'!$A$2:$G$141,7,0)</f>
        <v>108140.0913</v>
      </c>
      <c r="N45" s="259">
        <f t="shared" si="5"/>
        <v>16.25729135</v>
      </c>
      <c r="O45" s="263">
        <f t="shared" si="6"/>
        <v>465796.3573</v>
      </c>
      <c r="P45" s="259">
        <f t="shared" si="7"/>
        <v>70.02571388</v>
      </c>
      <c r="Q45" s="259">
        <f t="shared" si="8"/>
        <v>247234.982</v>
      </c>
      <c r="R45" s="259">
        <f t="shared" ref="R45:S45" si="113">Q45/H45</f>
        <v>37.16818699</v>
      </c>
      <c r="S45" s="526">
        <f t="shared" si="113"/>
        <v>0.4087263336</v>
      </c>
      <c r="T45" s="259">
        <f t="shared" si="10"/>
        <v>139094.8907</v>
      </c>
      <c r="U45" s="259">
        <f t="shared" si="11"/>
        <v>20.91089564</v>
      </c>
      <c r="V45" s="526">
        <f t="shared" si="12"/>
        <v>0.229950245</v>
      </c>
      <c r="W45" s="527">
        <f t="shared" si="13"/>
        <v>19627.63799</v>
      </c>
      <c r="X45" s="528">
        <f t="shared" ref="X45:X47" si="116">W45*0.275</f>
        <v>5397.600448</v>
      </c>
      <c r="Y45" s="528">
        <f>VLOOKUP(C45,'Warehouse Order &amp; Sales Handlin'!$B$2:$J$141,9,0)</f>
        <v>7493.323842</v>
      </c>
      <c r="Z45" s="528">
        <f>VLOOKUP(C45,'Warehouse Order &amp; Sales Handlin'!$B$2:$K$141,10,0)</f>
        <v>2452.917749</v>
      </c>
      <c r="AA45" s="528">
        <f>VLOOKUP(C45,'Freight Cost'!$AR$2:$AS$141,2,0)</f>
        <v>11280.384</v>
      </c>
      <c r="AB45" s="528">
        <f>VLOOKUP(C45,'CI Cost'!$EL$2:$EM$140,2,0)</f>
        <v>63.130665</v>
      </c>
      <c r="AC45" s="528">
        <f t="shared" si="15"/>
        <v>26687.3567</v>
      </c>
      <c r="AD45" s="528">
        <f t="shared" si="16"/>
        <v>4.012056289</v>
      </c>
      <c r="AE45" s="528">
        <f t="shared" si="17"/>
        <v>16.25709846</v>
      </c>
      <c r="AF45" s="528">
        <f t="shared" si="18"/>
        <v>108138.8082</v>
      </c>
      <c r="AG45" s="528">
        <f t="shared" si="19"/>
        <v>492482.4309</v>
      </c>
      <c r="AH45" s="528">
        <f t="shared" si="20"/>
        <v>112408.8171</v>
      </c>
      <c r="AI45" s="528">
        <f t="shared" ref="AI45:AJ45" si="114">AH45/H45</f>
        <v>16.89903225</v>
      </c>
      <c r="AJ45" s="526">
        <f t="shared" si="114"/>
        <v>0.1858331022</v>
      </c>
      <c r="AK45" s="526" t="str">
        <f>VLOOKUP(C45,'ABC Analysis Results'!$A$2:$B$140,2,0)</f>
        <v>A</v>
      </c>
      <c r="AL45" s="526" t="str">
        <f>VLOOKUP(C45,'ABC Analysis Results'!$A$2:$C$140,3,0)</f>
        <v>B</v>
      </c>
    </row>
    <row r="46" ht="14.25" customHeight="1">
      <c r="A46" s="269" t="s">
        <v>163</v>
      </c>
      <c r="B46" s="269" t="s">
        <v>166</v>
      </c>
      <c r="C46" s="269">
        <v>1811045.0</v>
      </c>
      <c r="D46" s="269" t="s">
        <v>479</v>
      </c>
      <c r="E46" s="269" t="s">
        <v>188</v>
      </c>
      <c r="F46" s="269">
        <v>1561.5335274773702</v>
      </c>
      <c r="G46" s="259">
        <v>5871.6</v>
      </c>
      <c r="H46" s="132">
        <v>97.54159999999999</v>
      </c>
      <c r="I46" s="259">
        <f t="shared" si="3"/>
        <v>60.1958549</v>
      </c>
      <c r="J46" s="263">
        <v>2818.904000000001</v>
      </c>
      <c r="K46" s="263">
        <v>649.9900000000001</v>
      </c>
      <c r="L46" s="263">
        <f t="shared" si="4"/>
        <v>3468.894</v>
      </c>
      <c r="M46" s="259">
        <f>VLOOKUP(C46,'Appendix A -  Costs'!$A$2:$G$141,7,0)</f>
        <v>1048.846475</v>
      </c>
      <c r="N46" s="259">
        <f t="shared" si="5"/>
        <v>10.75281188</v>
      </c>
      <c r="O46" s="263">
        <f t="shared" si="6"/>
        <v>4517.740475</v>
      </c>
      <c r="P46" s="259">
        <f t="shared" si="7"/>
        <v>46.31603824</v>
      </c>
      <c r="Q46" s="259">
        <f t="shared" si="8"/>
        <v>2402.706</v>
      </c>
      <c r="R46" s="259">
        <f t="shared" ref="R46:S46" si="115">Q46/H46</f>
        <v>24.63262854</v>
      </c>
      <c r="S46" s="526">
        <f t="shared" si="115"/>
        <v>0.4092080523</v>
      </c>
      <c r="T46" s="259">
        <f t="shared" si="10"/>
        <v>1353.859525</v>
      </c>
      <c r="U46" s="259">
        <f t="shared" si="11"/>
        <v>13.87981666</v>
      </c>
      <c r="V46" s="526">
        <f t="shared" si="12"/>
        <v>0.2305776151</v>
      </c>
      <c r="W46" s="527">
        <f t="shared" si="13"/>
        <v>72324.04656</v>
      </c>
      <c r="X46" s="528">
        <f t="shared" si="116"/>
        <v>19889.11281</v>
      </c>
      <c r="Y46" s="528">
        <f>VLOOKUP(C46,'Warehouse Order &amp; Sales Handlin'!$B$2:$J$141,9,0)</f>
        <v>35.60897085</v>
      </c>
      <c r="Z46" s="528">
        <f>VLOOKUP(C46,'Warehouse Order &amp; Sales Handlin'!$B$2:$K$141,10,0)</f>
        <v>1.510949757</v>
      </c>
      <c r="AA46" s="528">
        <f>VLOOKUP(C46,'Freight Cost'!$AR$2:$AS$141,2,0)</f>
        <v>176.256</v>
      </c>
      <c r="AB46" s="528">
        <f>VLOOKUP(C46,'CI Cost'!$EL$2:$EM$140,2,0)</f>
        <v>946.06473</v>
      </c>
      <c r="AC46" s="528">
        <f t="shared" si="15"/>
        <v>21048.55346</v>
      </c>
      <c r="AD46" s="528">
        <f t="shared" si="16"/>
        <v>215.7905289</v>
      </c>
      <c r="AE46" s="528">
        <f t="shared" si="17"/>
        <v>10.75089992</v>
      </c>
      <c r="AF46" s="528">
        <f t="shared" si="18"/>
        <v>1048.65998</v>
      </c>
      <c r="AG46" s="528">
        <f t="shared" si="19"/>
        <v>25566.10744</v>
      </c>
      <c r="AH46" s="528">
        <f t="shared" si="20"/>
        <v>-19694.50744</v>
      </c>
      <c r="AI46" s="528">
        <f t="shared" ref="AI46:AJ46" si="117">AH46/H46</f>
        <v>-201.9088003</v>
      </c>
      <c r="AJ46" s="526">
        <f t="shared" si="117"/>
        <v>-3.354197738</v>
      </c>
      <c r="AK46" s="526" t="str">
        <f>VLOOKUP(C46,'ABC Analysis Results'!$A$2:$B$140,2,0)</f>
        <v>C</v>
      </c>
      <c r="AL46" s="526" t="str">
        <f>VLOOKUP(C46,'ABC Analysis Results'!$A$2:$C$140,3,0)</f>
        <v>C</v>
      </c>
    </row>
    <row r="47" ht="14.25" customHeight="1">
      <c r="A47" s="269" t="s">
        <v>163</v>
      </c>
      <c r="B47" s="269" t="s">
        <v>167</v>
      </c>
      <c r="C47" s="269">
        <v>1811046.0</v>
      </c>
      <c r="D47" s="269" t="s">
        <v>479</v>
      </c>
      <c r="E47" s="269" t="s">
        <v>188</v>
      </c>
      <c r="F47" s="269">
        <v>2437.7638937896936</v>
      </c>
      <c r="G47" s="259">
        <v>42097.127</v>
      </c>
      <c r="H47" s="132">
        <v>579.6899999999999</v>
      </c>
      <c r="I47" s="259">
        <f t="shared" si="3"/>
        <v>72.62006762</v>
      </c>
      <c r="J47" s="263">
        <v>21231.724800000004</v>
      </c>
      <c r="K47" s="263">
        <v>5001.7044000000005</v>
      </c>
      <c r="L47" s="263">
        <f t="shared" si="4"/>
        <v>26233.4292</v>
      </c>
      <c r="M47" s="259">
        <f>VLOOKUP(C47,'Appendix A -  Costs'!$A$2:$G$141,7,0)</f>
        <v>7931.876773</v>
      </c>
      <c r="N47" s="259">
        <f t="shared" si="5"/>
        <v>13.68296292</v>
      </c>
      <c r="O47" s="263">
        <f t="shared" si="6"/>
        <v>34165.30597</v>
      </c>
      <c r="P47" s="259">
        <f t="shared" si="7"/>
        <v>58.93720087</v>
      </c>
      <c r="Q47" s="259">
        <f t="shared" si="8"/>
        <v>15863.6978</v>
      </c>
      <c r="R47" s="259">
        <f t="shared" ref="R47:S47" si="118">Q47/H47</f>
        <v>27.36582967</v>
      </c>
      <c r="S47" s="526">
        <f t="shared" si="118"/>
        <v>0.3768356401</v>
      </c>
      <c r="T47" s="259">
        <f t="shared" si="10"/>
        <v>7931.821027</v>
      </c>
      <c r="U47" s="259">
        <f t="shared" si="11"/>
        <v>13.68286675</v>
      </c>
      <c r="V47" s="526">
        <f t="shared" si="12"/>
        <v>0.1884171579</v>
      </c>
      <c r="W47" s="527">
        <f t="shared" si="13"/>
        <v>143674.9803</v>
      </c>
      <c r="X47" s="528">
        <f t="shared" si="116"/>
        <v>39510.61958</v>
      </c>
      <c r="Y47" s="528">
        <f>VLOOKUP(C47,'Warehouse Order &amp; Sales Handlin'!$B$2:$J$141,9,0)</f>
        <v>266.598913</v>
      </c>
      <c r="Z47" s="528">
        <f>VLOOKUP(C47,'Warehouse Order &amp; Sales Handlin'!$B$2:$K$141,10,0)</f>
        <v>18.73565217</v>
      </c>
      <c r="AA47" s="528">
        <f>VLOOKUP(C47,'Freight Cost'!$AR$2:$AS$141,2,0)</f>
        <v>1057.536</v>
      </c>
      <c r="AB47" s="528">
        <f>VLOOKUP(C47,'CI Cost'!$EL$2:$EM$140,2,0)</f>
        <v>126.065355</v>
      </c>
      <c r="AC47" s="528">
        <f t="shared" si="15"/>
        <v>40979.5555</v>
      </c>
      <c r="AD47" s="528">
        <f t="shared" si="16"/>
        <v>70.69218979</v>
      </c>
      <c r="AE47" s="528">
        <f t="shared" si="17"/>
        <v>13.68263872</v>
      </c>
      <c r="AF47" s="528">
        <f t="shared" si="18"/>
        <v>7931.688839</v>
      </c>
      <c r="AG47" s="528">
        <f t="shared" si="19"/>
        <v>75144.67354</v>
      </c>
      <c r="AH47" s="528">
        <f t="shared" si="20"/>
        <v>-33047.54654</v>
      </c>
      <c r="AI47" s="528">
        <f t="shared" ref="AI47:AJ47" si="119">AH47/H47</f>
        <v>-57.00899884</v>
      </c>
      <c r="AJ47" s="526">
        <f t="shared" si="119"/>
        <v>-0.7850309247</v>
      </c>
      <c r="AK47" s="526" t="str">
        <f>VLOOKUP(C47,'ABC Analysis Results'!$A$2:$B$140,2,0)</f>
        <v>C</v>
      </c>
      <c r="AL47" s="526" t="str">
        <f>VLOOKUP(C47,'ABC Analysis Results'!$A$2:$C$140,3,0)</f>
        <v>C</v>
      </c>
    </row>
    <row r="48" ht="14.25" customHeight="1">
      <c r="A48" s="269" t="s">
        <v>163</v>
      </c>
      <c r="B48" s="269" t="s">
        <v>168</v>
      </c>
      <c r="C48" s="269">
        <v>1811047.0</v>
      </c>
      <c r="D48" s="269" t="s">
        <v>479</v>
      </c>
      <c r="E48" s="269" t="s">
        <v>110</v>
      </c>
      <c r="F48" s="269">
        <v>1125.5884579846038</v>
      </c>
      <c r="G48" s="259">
        <v>86166.71</v>
      </c>
      <c r="H48" s="132">
        <v>970.0484999999999</v>
      </c>
      <c r="I48" s="259">
        <f t="shared" si="3"/>
        <v>88.82721843</v>
      </c>
      <c r="J48" s="263">
        <v>42492.208000000006</v>
      </c>
      <c r="K48" s="263">
        <v>11389.664000000002</v>
      </c>
      <c r="L48" s="263">
        <f t="shared" si="4"/>
        <v>53881.872</v>
      </c>
      <c r="M48" s="259">
        <f>VLOOKUP(C48,'Appendix A -  Costs'!$A$2:$G$141,7,0)</f>
        <v>16291.59367</v>
      </c>
      <c r="N48" s="259">
        <f t="shared" si="5"/>
        <v>16.79461766</v>
      </c>
      <c r="O48" s="263">
        <f t="shared" si="6"/>
        <v>70173.46567</v>
      </c>
      <c r="P48" s="259">
        <f t="shared" si="7"/>
        <v>72.34016203</v>
      </c>
      <c r="Q48" s="259">
        <f t="shared" si="8"/>
        <v>32284.838</v>
      </c>
      <c r="R48" s="259">
        <f t="shared" ref="R48:S48" si="120">Q48/H48</f>
        <v>33.28167406</v>
      </c>
      <c r="S48" s="526">
        <f t="shared" si="120"/>
        <v>0.3746787826</v>
      </c>
      <c r="T48" s="259">
        <f t="shared" si="10"/>
        <v>15993.24433</v>
      </c>
      <c r="U48" s="259">
        <f t="shared" si="11"/>
        <v>16.4870564</v>
      </c>
      <c r="V48" s="526">
        <f t="shared" si="12"/>
        <v>0.1856081581</v>
      </c>
      <c r="W48" s="527">
        <f t="shared" si="13"/>
        <v>81425.25143</v>
      </c>
      <c r="X48" s="528">
        <f t="shared" ref="X48:X50" si="123">W48*0.245</f>
        <v>19949.1866</v>
      </c>
      <c r="Y48" s="528">
        <f>VLOOKUP(C48,'Warehouse Order &amp; Sales Handlin'!$B$2:$J$141,9,0)</f>
        <v>610.1607852</v>
      </c>
      <c r="Z48" s="528">
        <f>VLOOKUP(C48,'Warehouse Order &amp; Sales Handlin'!$B$2:$K$141,10,0)</f>
        <v>60.46276258</v>
      </c>
      <c r="AA48" s="528">
        <f>VLOOKUP(C48,'Freight Cost'!$AR$2:$AS$141,2,0)</f>
        <v>3525.12</v>
      </c>
      <c r="AB48" s="528">
        <f>VLOOKUP(C48,'CI Cost'!$EL$2:$EM$140,2,0)</f>
        <v>483.4557</v>
      </c>
      <c r="AC48" s="528">
        <f t="shared" si="15"/>
        <v>24628.38585</v>
      </c>
      <c r="AD48" s="528">
        <f t="shared" si="16"/>
        <v>25.38881906</v>
      </c>
      <c r="AE48" s="528">
        <f t="shared" si="17"/>
        <v>16.79309163</v>
      </c>
      <c r="AF48" s="528">
        <f t="shared" si="18"/>
        <v>16290.11335</v>
      </c>
      <c r="AG48" s="528">
        <f t="shared" si="19"/>
        <v>94800.3712</v>
      </c>
      <c r="AH48" s="528">
        <f t="shared" si="20"/>
        <v>-8633.661196</v>
      </c>
      <c r="AI48" s="528">
        <f t="shared" ref="AI48:AJ48" si="121">AH48/H48</f>
        <v>-8.900236633</v>
      </c>
      <c r="AJ48" s="526">
        <f t="shared" si="121"/>
        <v>-0.1001971782</v>
      </c>
      <c r="AK48" s="526" t="str">
        <f>VLOOKUP(C48,'ABC Analysis Results'!$A$2:$B$140,2,0)</f>
        <v>C</v>
      </c>
      <c r="AL48" s="526" t="str">
        <f>VLOOKUP(C48,'ABC Analysis Results'!$A$2:$C$140,3,0)</f>
        <v>C</v>
      </c>
    </row>
    <row r="49" ht="14.25" customHeight="1">
      <c r="A49" s="269" t="s">
        <v>163</v>
      </c>
      <c r="B49" s="269" t="s">
        <v>169</v>
      </c>
      <c r="C49" s="269">
        <v>1811048.0</v>
      </c>
      <c r="D49" s="269" t="s">
        <v>479</v>
      </c>
      <c r="E49" s="269" t="s">
        <v>110</v>
      </c>
      <c r="F49" s="269">
        <v>2009.0594707186126</v>
      </c>
      <c r="G49" s="259">
        <v>104924.31799999998</v>
      </c>
      <c r="H49" s="132">
        <v>1477.1359999999997</v>
      </c>
      <c r="I49" s="259">
        <f t="shared" si="3"/>
        <v>71.03226649</v>
      </c>
      <c r="J49" s="263">
        <v>47870.45120000001</v>
      </c>
      <c r="K49" s="263">
        <v>11852.539600000002</v>
      </c>
      <c r="L49" s="263">
        <f t="shared" si="4"/>
        <v>59722.9908</v>
      </c>
      <c r="M49" s="259">
        <f>VLOOKUP(C49,'Appendix A -  Costs'!$A$2:$G$141,7,0)</f>
        <v>18057.70035</v>
      </c>
      <c r="N49" s="259">
        <f t="shared" si="5"/>
        <v>12.22480553</v>
      </c>
      <c r="O49" s="263">
        <f t="shared" si="6"/>
        <v>77780.69115</v>
      </c>
      <c r="P49" s="259">
        <f t="shared" si="7"/>
        <v>52.65641833</v>
      </c>
      <c r="Q49" s="259">
        <f t="shared" si="8"/>
        <v>45201.3272</v>
      </c>
      <c r="R49" s="259">
        <f t="shared" ref="R49:S49" si="122">Q49/H49</f>
        <v>30.6006537</v>
      </c>
      <c r="S49" s="526">
        <f t="shared" si="122"/>
        <v>0.4307993424</v>
      </c>
      <c r="T49" s="259">
        <f t="shared" si="10"/>
        <v>27143.62685</v>
      </c>
      <c r="U49" s="259">
        <f t="shared" si="11"/>
        <v>18.37584816</v>
      </c>
      <c r="V49" s="526">
        <f t="shared" si="12"/>
        <v>0.258697196</v>
      </c>
      <c r="W49" s="527">
        <f t="shared" si="13"/>
        <v>105789.8759</v>
      </c>
      <c r="X49" s="528">
        <f t="shared" si="123"/>
        <v>25918.51961</v>
      </c>
      <c r="Y49" s="528">
        <f>VLOOKUP(C49,'Warehouse Order &amp; Sales Handlin'!$B$2:$J$141,9,0)</f>
        <v>637.8325205</v>
      </c>
      <c r="Z49" s="528">
        <f>VLOOKUP(C49,'Warehouse Order &amp; Sales Handlin'!$B$2:$K$141,10,0)</f>
        <v>40.37625011</v>
      </c>
      <c r="AA49" s="528">
        <f>VLOOKUP(C49,'Freight Cost'!$AR$2:$AS$141,2,0)</f>
        <v>5287.68</v>
      </c>
      <c r="AB49" s="528">
        <f>VLOOKUP(C49,'CI Cost'!$EL$2:$EM$140,2,0)</f>
        <v>375.02244</v>
      </c>
      <c r="AC49" s="528">
        <f t="shared" si="15"/>
        <v>32259.43082</v>
      </c>
      <c r="AD49" s="528">
        <f t="shared" si="16"/>
        <v>21.83917447</v>
      </c>
      <c r="AE49" s="528">
        <f t="shared" si="17"/>
        <v>12.22394388</v>
      </c>
      <c r="AF49" s="528">
        <f t="shared" si="18"/>
        <v>18056.42756</v>
      </c>
      <c r="AG49" s="528">
        <f t="shared" si="19"/>
        <v>110038.8492</v>
      </c>
      <c r="AH49" s="528">
        <f t="shared" si="20"/>
        <v>-5114.531178</v>
      </c>
      <c r="AI49" s="528">
        <f t="shared" ref="AI49:AJ49" si="124">AH49/H49</f>
        <v>-3.462464646</v>
      </c>
      <c r="AJ49" s="526">
        <f t="shared" si="124"/>
        <v>-0.04874495518</v>
      </c>
      <c r="AK49" s="526" t="str">
        <f>VLOOKUP(C49,'ABC Analysis Results'!$A$2:$B$140,2,0)</f>
        <v>C</v>
      </c>
      <c r="AL49" s="526" t="str">
        <f>VLOOKUP(C49,'ABC Analysis Results'!$A$2:$C$140,3,0)</f>
        <v>C</v>
      </c>
    </row>
    <row r="50" ht="14.25" customHeight="1">
      <c r="A50" s="269" t="s">
        <v>163</v>
      </c>
      <c r="B50" s="269" t="s">
        <v>170</v>
      </c>
      <c r="C50" s="269">
        <v>1811049.0</v>
      </c>
      <c r="D50" s="269" t="s">
        <v>479</v>
      </c>
      <c r="E50" s="269" t="s">
        <v>110</v>
      </c>
      <c r="F50" s="269">
        <v>2658.7708366691677</v>
      </c>
      <c r="G50" s="259">
        <v>8749.44</v>
      </c>
      <c r="H50" s="132">
        <v>125.59949999999998</v>
      </c>
      <c r="I50" s="259">
        <f t="shared" si="3"/>
        <v>69.66142381</v>
      </c>
      <c r="J50" s="263">
        <v>3734.3680000000004</v>
      </c>
      <c r="K50" s="263">
        <v>861.08</v>
      </c>
      <c r="L50" s="263">
        <f t="shared" si="4"/>
        <v>4595.448</v>
      </c>
      <c r="M50" s="259">
        <f>VLOOKUP(C50,'Appendix A -  Costs'!$A$2:$G$141,7,0)</f>
        <v>1389.468642</v>
      </c>
      <c r="N50" s="259">
        <f t="shared" si="5"/>
        <v>11.06269247</v>
      </c>
      <c r="O50" s="263">
        <f t="shared" si="6"/>
        <v>5984.916642</v>
      </c>
      <c r="P50" s="259">
        <f t="shared" si="7"/>
        <v>47.6507999</v>
      </c>
      <c r="Q50" s="259">
        <f t="shared" si="8"/>
        <v>4153.992</v>
      </c>
      <c r="R50" s="259">
        <f t="shared" ref="R50:S50" si="125">Q50/H50</f>
        <v>33.07331637</v>
      </c>
      <c r="S50" s="526">
        <f t="shared" si="125"/>
        <v>0.4747723283</v>
      </c>
      <c r="T50" s="259">
        <f t="shared" si="10"/>
        <v>2764.523358</v>
      </c>
      <c r="U50" s="259">
        <f t="shared" si="11"/>
        <v>22.01062391</v>
      </c>
      <c r="V50" s="526">
        <f t="shared" si="12"/>
        <v>0.3159657484</v>
      </c>
      <c r="W50" s="527">
        <f t="shared" si="13"/>
        <v>126692.5571</v>
      </c>
      <c r="X50" s="528">
        <f t="shared" si="123"/>
        <v>31039.6765</v>
      </c>
      <c r="Y50" s="528">
        <f>VLOOKUP(C50,'Warehouse Order &amp; Sales Handlin'!$B$2:$J$141,9,0)</f>
        <v>93.92569432</v>
      </c>
      <c r="Z50" s="528">
        <f>VLOOKUP(C50,'Warehouse Order &amp; Sales Handlin'!$B$2:$K$141,10,0)</f>
        <v>10.47697885</v>
      </c>
      <c r="AA50" s="528">
        <f>VLOOKUP(C50,'Freight Cost'!$AR$2:$AS$141,2,0)</f>
        <v>705.024</v>
      </c>
      <c r="AB50" s="528">
        <f>VLOOKUP(C50,'CI Cost'!$EL$2:$EM$140,2,0)</f>
        <v>62.568285</v>
      </c>
      <c r="AC50" s="528">
        <f t="shared" si="15"/>
        <v>31911.67145</v>
      </c>
      <c r="AD50" s="528">
        <f t="shared" si="16"/>
        <v>254.0748287</v>
      </c>
      <c r="AE50" s="528">
        <f t="shared" si="17"/>
        <v>11.06256237</v>
      </c>
      <c r="AF50" s="528">
        <f t="shared" si="18"/>
        <v>1389.452303</v>
      </c>
      <c r="AG50" s="528">
        <f t="shared" si="19"/>
        <v>37896.57176</v>
      </c>
      <c r="AH50" s="528">
        <f t="shared" si="20"/>
        <v>-29147.13176</v>
      </c>
      <c r="AI50" s="528">
        <f t="shared" ref="AI50:AJ50" si="126">AH50/H50</f>
        <v>-232.0640747</v>
      </c>
      <c r="AJ50" s="526">
        <f t="shared" si="126"/>
        <v>-3.331313976</v>
      </c>
      <c r="AK50" s="526" t="str">
        <f>VLOOKUP(C50,'ABC Analysis Results'!$A$2:$B$140,2,0)</f>
        <v>C</v>
      </c>
      <c r="AL50" s="526" t="str">
        <f>VLOOKUP(C50,'ABC Analysis Results'!$A$2:$C$140,3,0)</f>
        <v>C</v>
      </c>
    </row>
    <row r="51" ht="14.25" customHeight="1">
      <c r="A51" s="269" t="s">
        <v>163</v>
      </c>
      <c r="B51" s="269" t="s">
        <v>171</v>
      </c>
      <c r="C51" s="269">
        <v>1811050.0</v>
      </c>
      <c r="D51" s="269" t="s">
        <v>479</v>
      </c>
      <c r="E51" s="269" t="s">
        <v>190</v>
      </c>
      <c r="F51" s="269">
        <v>2307.2189682756098</v>
      </c>
      <c r="G51" s="259">
        <v>1230674.778</v>
      </c>
      <c r="H51" s="132">
        <v>19515.371199999998</v>
      </c>
      <c r="I51" s="259">
        <f t="shared" si="3"/>
        <v>63.06181755</v>
      </c>
      <c r="J51" s="263">
        <v>394846.1352</v>
      </c>
      <c r="K51" s="263">
        <v>98711.5338</v>
      </c>
      <c r="L51" s="263">
        <f t="shared" si="4"/>
        <v>493557.669</v>
      </c>
      <c r="M51" s="259">
        <f>VLOOKUP(C51,'Appendix A -  Costs'!$A$2:$G$141,7,0)</f>
        <v>149230.9138</v>
      </c>
      <c r="N51" s="259">
        <f t="shared" si="5"/>
        <v>7.646839624</v>
      </c>
      <c r="O51" s="263">
        <f t="shared" si="6"/>
        <v>642788.5828</v>
      </c>
      <c r="P51" s="259">
        <f t="shared" si="7"/>
        <v>32.93755349</v>
      </c>
      <c r="Q51" s="259">
        <f t="shared" si="8"/>
        <v>737117.109</v>
      </c>
      <c r="R51" s="259">
        <f t="shared" ref="R51:S51" si="127">Q51/H51</f>
        <v>37.77110368</v>
      </c>
      <c r="S51" s="526">
        <f t="shared" si="127"/>
        <v>0.5989536165</v>
      </c>
      <c r="T51" s="259">
        <f t="shared" si="10"/>
        <v>587886.1952</v>
      </c>
      <c r="U51" s="259">
        <f t="shared" si="11"/>
        <v>30.12426406</v>
      </c>
      <c r="V51" s="526">
        <f t="shared" si="12"/>
        <v>0.4776941932</v>
      </c>
      <c r="W51" s="527">
        <f t="shared" si="13"/>
        <v>75994.14818</v>
      </c>
      <c r="X51" s="528">
        <f t="shared" ref="X51:X53" si="130">W51*0.255</f>
        <v>19378.50779</v>
      </c>
      <c r="Y51" s="528">
        <f>VLOOKUP(C51,'Warehouse Order &amp; Sales Handlin'!$B$2:$J$141,9,0)</f>
        <v>6091.637397</v>
      </c>
      <c r="Z51" s="528">
        <f>VLOOKUP(C51,'Warehouse Order &amp; Sales Handlin'!$B$2:$K$141,10,0)</f>
        <v>291.408</v>
      </c>
      <c r="AA51" s="528">
        <f>VLOOKUP(C51,'Freight Cost'!$AR$2:$AS$141,2,0)</f>
        <v>49704.192</v>
      </c>
      <c r="AB51" s="528">
        <f>VLOOKUP(C51,'CI Cost'!$EL$2:$EM$140,2,0)</f>
        <v>63.733995</v>
      </c>
      <c r="AC51" s="528">
        <f t="shared" si="15"/>
        <v>75529.47918</v>
      </c>
      <c r="AD51" s="528">
        <f t="shared" si="16"/>
        <v>3.870255831</v>
      </c>
      <c r="AE51" s="528">
        <f t="shared" si="17"/>
        <v>7.646748026</v>
      </c>
      <c r="AF51" s="528">
        <f t="shared" si="18"/>
        <v>149229.1262</v>
      </c>
      <c r="AG51" s="528">
        <f t="shared" si="19"/>
        <v>718316.2744</v>
      </c>
      <c r="AH51" s="528">
        <f t="shared" si="20"/>
        <v>512358.5036</v>
      </c>
      <c r="AI51" s="528">
        <f t="shared" ref="AI51:AJ51" si="128">AH51/H51</f>
        <v>26.25409983</v>
      </c>
      <c r="AJ51" s="526">
        <f t="shared" si="128"/>
        <v>0.416323234</v>
      </c>
      <c r="AK51" s="526" t="str">
        <f>VLOOKUP(C51,'ABC Analysis Results'!$A$2:$B$140,2,0)</f>
        <v>A</v>
      </c>
      <c r="AL51" s="526" t="str">
        <f>VLOOKUP(C51,'ABC Analysis Results'!$A$2:$C$140,3,0)</f>
        <v>A</v>
      </c>
    </row>
    <row r="52" ht="14.25" customHeight="1">
      <c r="A52" s="269" t="s">
        <v>163</v>
      </c>
      <c r="B52" s="269" t="s">
        <v>172</v>
      </c>
      <c r="C52" s="269">
        <v>1811051.0</v>
      </c>
      <c r="D52" s="269" t="s">
        <v>479</v>
      </c>
      <c r="E52" s="269" t="s">
        <v>190</v>
      </c>
      <c r="F52" s="269">
        <v>673.1212709334837</v>
      </c>
      <c r="G52" s="259">
        <v>14092.832999999999</v>
      </c>
      <c r="H52" s="132">
        <v>166.6298</v>
      </c>
      <c r="I52" s="259">
        <f t="shared" si="3"/>
        <v>84.57570615</v>
      </c>
      <c r="J52" s="263">
        <v>7630.022400000002</v>
      </c>
      <c r="K52" s="263">
        <v>1815.7986000000003</v>
      </c>
      <c r="L52" s="263">
        <f t="shared" si="4"/>
        <v>9445.821</v>
      </c>
      <c r="M52" s="259">
        <f>VLOOKUP(C52,'Appendix A -  Costs'!$A$2:$G$141,7,0)</f>
        <v>2856.015797</v>
      </c>
      <c r="N52" s="259">
        <f t="shared" si="5"/>
        <v>17.13988612</v>
      </c>
      <c r="O52" s="263">
        <f t="shared" si="6"/>
        <v>12301.8368</v>
      </c>
      <c r="P52" s="259">
        <f t="shared" si="7"/>
        <v>73.82735139</v>
      </c>
      <c r="Q52" s="259">
        <f t="shared" si="8"/>
        <v>4647.012</v>
      </c>
      <c r="R52" s="259">
        <f t="shared" ref="R52:S52" si="129">Q52/H52</f>
        <v>27.88824088</v>
      </c>
      <c r="S52" s="526">
        <f t="shared" si="129"/>
        <v>0.3297429268</v>
      </c>
      <c r="T52" s="259">
        <f t="shared" si="10"/>
        <v>1790.996203</v>
      </c>
      <c r="U52" s="259">
        <f t="shared" si="11"/>
        <v>10.74835476</v>
      </c>
      <c r="V52" s="526">
        <f t="shared" si="12"/>
        <v>0.1270856047</v>
      </c>
      <c r="W52" s="527">
        <f t="shared" si="13"/>
        <v>49694.7606</v>
      </c>
      <c r="X52" s="528">
        <f t="shared" si="130"/>
        <v>12672.16395</v>
      </c>
      <c r="Y52" s="528">
        <f>VLOOKUP(C52,'Warehouse Order &amp; Sales Handlin'!$B$2:$J$141,9,0)</f>
        <v>492.1456817</v>
      </c>
      <c r="Z52" s="528">
        <f>VLOOKUP(C52,'Warehouse Order &amp; Sales Handlin'!$B$2:$K$141,10,0)</f>
        <v>79.12438435</v>
      </c>
      <c r="AA52" s="528">
        <f>VLOOKUP(C52,'Freight Cost'!$AR$2:$AS$141,2,0)</f>
        <v>528.768</v>
      </c>
      <c r="AB52" s="528">
        <f>VLOOKUP(C52,'CI Cost'!$EL$2:$EM$140,2,0)</f>
        <v>378.78087</v>
      </c>
      <c r="AC52" s="528">
        <f t="shared" si="15"/>
        <v>14150.98289</v>
      </c>
      <c r="AD52" s="528">
        <f t="shared" si="16"/>
        <v>84.92468267</v>
      </c>
      <c r="AE52" s="528">
        <f t="shared" si="17"/>
        <v>17.13866592</v>
      </c>
      <c r="AF52" s="528">
        <f t="shared" si="18"/>
        <v>2855.812475</v>
      </c>
      <c r="AG52" s="528">
        <f t="shared" si="19"/>
        <v>26452.61636</v>
      </c>
      <c r="AH52" s="528">
        <f t="shared" si="20"/>
        <v>-12359.78336</v>
      </c>
      <c r="AI52" s="528">
        <f t="shared" ref="AI52:AJ52" si="131">AH52/H52</f>
        <v>-74.17510771</v>
      </c>
      <c r="AJ52" s="526">
        <f t="shared" si="131"/>
        <v>-0.8770261709</v>
      </c>
      <c r="AK52" s="526" t="str">
        <f>VLOOKUP(C52,'ABC Analysis Results'!$A$2:$B$140,2,0)</f>
        <v>C</v>
      </c>
      <c r="AL52" s="526" t="str">
        <f>VLOOKUP(C52,'ABC Analysis Results'!$A$2:$C$140,3,0)</f>
        <v>C</v>
      </c>
    </row>
    <row r="53" ht="14.25" customHeight="1">
      <c r="A53" s="269" t="s">
        <v>163</v>
      </c>
      <c r="B53" s="269" t="s">
        <v>173</v>
      </c>
      <c r="C53" s="269">
        <v>1811052.0</v>
      </c>
      <c r="D53" s="269" t="s">
        <v>479</v>
      </c>
      <c r="E53" s="269" t="s">
        <v>190</v>
      </c>
      <c r="F53" s="269">
        <v>2692.3951552088674</v>
      </c>
      <c r="G53" s="259">
        <v>430584.952</v>
      </c>
      <c r="H53" s="132">
        <v>8259.1135</v>
      </c>
      <c r="I53" s="259">
        <f t="shared" si="3"/>
        <v>52.13452412</v>
      </c>
      <c r="J53" s="263">
        <v>158227.6608</v>
      </c>
      <c r="K53" s="263">
        <v>40381.0176</v>
      </c>
      <c r="L53" s="263">
        <f t="shared" si="4"/>
        <v>198608.6784</v>
      </c>
      <c r="M53" s="259">
        <f>VLOOKUP(C53,'Appendix A -  Costs'!$A$2:$G$141,7,0)</f>
        <v>60050.84395</v>
      </c>
      <c r="N53" s="259">
        <f t="shared" si="5"/>
        <v>7.270858301</v>
      </c>
      <c r="O53" s="263">
        <f t="shared" si="6"/>
        <v>258659.5223</v>
      </c>
      <c r="P53" s="259">
        <f t="shared" si="7"/>
        <v>31.31807334</v>
      </c>
      <c r="Q53" s="259">
        <f t="shared" si="8"/>
        <v>231976.2736</v>
      </c>
      <c r="R53" s="259">
        <f t="shared" ref="R53:S53" si="132">Q53/H53</f>
        <v>28.08730908</v>
      </c>
      <c r="S53" s="526">
        <f t="shared" si="132"/>
        <v>0.5387468199</v>
      </c>
      <c r="T53" s="259">
        <f t="shared" si="10"/>
        <v>171925.4297</v>
      </c>
      <c r="U53" s="259">
        <f t="shared" si="11"/>
        <v>20.81645078</v>
      </c>
      <c r="V53" s="526">
        <f t="shared" si="12"/>
        <v>0.399283414</v>
      </c>
      <c r="W53" s="527">
        <f t="shared" si="13"/>
        <v>84320.62894</v>
      </c>
      <c r="X53" s="528">
        <f t="shared" si="130"/>
        <v>21501.76038</v>
      </c>
      <c r="Y53" s="528">
        <f>VLOOKUP(C53,'Warehouse Order &amp; Sales Handlin'!$B$2:$J$141,9,0)</f>
        <v>2978.694861</v>
      </c>
      <c r="Z53" s="528">
        <f>VLOOKUP(C53,'Warehouse Order &amp; Sales Handlin'!$B$2:$K$141,10,0)</f>
        <v>297.402</v>
      </c>
      <c r="AA53" s="528">
        <f>VLOOKUP(C53,'Freight Cost'!$AR$2:$AS$141,2,0)</f>
        <v>21150.72</v>
      </c>
      <c r="AB53" s="528">
        <f>VLOOKUP(C53,'CI Cost'!$EL$2:$EM$140,2,0)</f>
        <v>382.85247</v>
      </c>
      <c r="AC53" s="528">
        <f t="shared" si="15"/>
        <v>46311.42971</v>
      </c>
      <c r="AD53" s="528">
        <f t="shared" si="16"/>
        <v>5.607312421</v>
      </c>
      <c r="AE53" s="528">
        <f t="shared" si="17"/>
        <v>7.27033512</v>
      </c>
      <c r="AF53" s="528">
        <f t="shared" si="18"/>
        <v>60046.52294</v>
      </c>
      <c r="AG53" s="528">
        <f t="shared" si="19"/>
        <v>304966.631</v>
      </c>
      <c r="AH53" s="528">
        <f t="shared" si="20"/>
        <v>125618.321</v>
      </c>
      <c r="AI53" s="528">
        <f t="shared" ref="AI53:AJ53" si="133">AH53/H53</f>
        <v>15.20966154</v>
      </c>
      <c r="AJ53" s="526">
        <f t="shared" si="133"/>
        <v>0.2917387623</v>
      </c>
      <c r="AK53" s="526" t="str">
        <f>VLOOKUP(C53,'ABC Analysis Results'!$A$2:$B$140,2,0)</f>
        <v>A</v>
      </c>
      <c r="AL53" s="526" t="str">
        <f>VLOOKUP(C53,'ABC Analysis Results'!$A$2:$C$140,3,0)</f>
        <v>B</v>
      </c>
    </row>
    <row r="54" ht="14.25" customHeight="1">
      <c r="A54" s="269" t="s">
        <v>163</v>
      </c>
      <c r="B54" s="269" t="s">
        <v>174</v>
      </c>
      <c r="C54" s="269">
        <v>1811053.0</v>
      </c>
      <c r="D54" s="269" t="s">
        <v>479</v>
      </c>
      <c r="E54" s="269" t="s">
        <v>188</v>
      </c>
      <c r="F54" s="269">
        <v>653.43404250078</v>
      </c>
      <c r="G54" s="259">
        <v>233078.466</v>
      </c>
      <c r="H54" s="132">
        <v>3422.1032999999998</v>
      </c>
      <c r="I54" s="259">
        <f t="shared" si="3"/>
        <v>68.10971077</v>
      </c>
      <c r="J54" s="263">
        <v>66243.43440000001</v>
      </c>
      <c r="K54" s="263">
        <v>17229.984200000003</v>
      </c>
      <c r="L54" s="263">
        <f t="shared" si="4"/>
        <v>83473.4186</v>
      </c>
      <c r="M54" s="259">
        <f>VLOOKUP(C54,'Appendix A -  Costs'!$A$2:$G$141,7,0)</f>
        <v>25238.82277</v>
      </c>
      <c r="N54" s="259">
        <f t="shared" si="5"/>
        <v>7.375236968</v>
      </c>
      <c r="O54" s="263">
        <f t="shared" si="6"/>
        <v>108712.2414</v>
      </c>
      <c r="P54" s="259">
        <f t="shared" si="7"/>
        <v>31.76766796</v>
      </c>
      <c r="Q54" s="259">
        <f t="shared" si="8"/>
        <v>149605.0474</v>
      </c>
      <c r="R54" s="259">
        <f t="shared" ref="R54:S54" si="134">Q54/H54</f>
        <v>43.71727978</v>
      </c>
      <c r="S54" s="526">
        <f t="shared" si="134"/>
        <v>0.6418655913</v>
      </c>
      <c r="T54" s="259">
        <f t="shared" si="10"/>
        <v>124366.2246</v>
      </c>
      <c r="U54" s="259">
        <f t="shared" si="11"/>
        <v>36.34204281</v>
      </c>
      <c r="V54" s="526">
        <f t="shared" si="12"/>
        <v>0.5335809299</v>
      </c>
      <c r="W54" s="527">
        <f t="shared" si="13"/>
        <v>20758.0757</v>
      </c>
      <c r="X54" s="528">
        <f>W54*0.275</f>
        <v>5708.470817</v>
      </c>
      <c r="Y54" s="528">
        <f>VLOOKUP(C54,'Warehouse Order &amp; Sales Handlin'!$B$2:$J$141,9,0)</f>
        <v>3206.228536</v>
      </c>
      <c r="Z54" s="528">
        <f>VLOOKUP(C54,'Warehouse Order &amp; Sales Handlin'!$B$2:$K$141,10,0)</f>
        <v>693.198</v>
      </c>
      <c r="AA54" s="528">
        <f>VLOOKUP(C54,'Freight Cost'!$AR$2:$AS$141,2,0)</f>
        <v>5816.448</v>
      </c>
      <c r="AB54" s="528">
        <f>VLOOKUP(C54,'CI Cost'!$EL$2:$EM$140,2,0)</f>
        <v>61.77132</v>
      </c>
      <c r="AC54" s="528">
        <f t="shared" si="15"/>
        <v>15486.11667</v>
      </c>
      <c r="AD54" s="528">
        <f t="shared" si="16"/>
        <v>4.525321218</v>
      </c>
      <c r="AE54" s="528">
        <f t="shared" si="17"/>
        <v>7.375151344</v>
      </c>
      <c r="AF54" s="528">
        <f t="shared" si="18"/>
        <v>25238.52975</v>
      </c>
      <c r="AG54" s="528">
        <f t="shared" si="19"/>
        <v>124198.065</v>
      </c>
      <c r="AH54" s="528">
        <f t="shared" si="20"/>
        <v>108880.401</v>
      </c>
      <c r="AI54" s="528">
        <f t="shared" ref="AI54:AJ54" si="135">AH54/H54</f>
        <v>31.81680722</v>
      </c>
      <c r="AJ54" s="526">
        <f t="shared" si="135"/>
        <v>0.4671405422</v>
      </c>
      <c r="AK54" s="526" t="str">
        <f>VLOOKUP(C54,'ABC Analysis Results'!$A$2:$B$140,2,0)</f>
        <v>B</v>
      </c>
      <c r="AL54" s="526" t="str">
        <f>VLOOKUP(C54,'ABC Analysis Results'!$A$2:$C$140,3,0)</f>
        <v>B</v>
      </c>
    </row>
    <row r="55" ht="14.25" customHeight="1">
      <c r="A55" s="269" t="s">
        <v>163</v>
      </c>
      <c r="B55" s="269" t="s">
        <v>175</v>
      </c>
      <c r="C55" s="269">
        <v>1811054.0</v>
      </c>
      <c r="D55" s="269" t="s">
        <v>479</v>
      </c>
      <c r="E55" s="269" t="s">
        <v>110</v>
      </c>
      <c r="F55" s="269">
        <v>328.6506622440622</v>
      </c>
      <c r="G55" s="259">
        <v>1162854.84</v>
      </c>
      <c r="H55" s="132">
        <v>13761.659799999998</v>
      </c>
      <c r="I55" s="259">
        <f t="shared" si="3"/>
        <v>84.49960665</v>
      </c>
      <c r="J55" s="263">
        <v>384627.83040000004</v>
      </c>
      <c r="K55" s="263">
        <v>92271.828</v>
      </c>
      <c r="L55" s="263">
        <f t="shared" si="4"/>
        <v>476899.6584</v>
      </c>
      <c r="M55" s="259">
        <f>VLOOKUP(C55,'Appendix A -  Costs'!$A$2:$G$141,7,0)</f>
        <v>144194.2376</v>
      </c>
      <c r="N55" s="259">
        <f t="shared" si="5"/>
        <v>10.47796848</v>
      </c>
      <c r="O55" s="263">
        <f t="shared" si="6"/>
        <v>621093.896</v>
      </c>
      <c r="P55" s="259">
        <f t="shared" si="7"/>
        <v>45.13219372</v>
      </c>
      <c r="Q55" s="259">
        <f t="shared" si="8"/>
        <v>685955.1816</v>
      </c>
      <c r="R55" s="259">
        <f t="shared" ref="R55:S55" si="136">Q55/H55</f>
        <v>49.84538141</v>
      </c>
      <c r="S55" s="526">
        <f t="shared" si="136"/>
        <v>0.5898889165</v>
      </c>
      <c r="T55" s="259">
        <f t="shared" si="10"/>
        <v>541760.944</v>
      </c>
      <c r="U55" s="259">
        <f t="shared" si="11"/>
        <v>39.36741293</v>
      </c>
      <c r="V55" s="526">
        <f t="shared" si="12"/>
        <v>0.4658887123</v>
      </c>
      <c r="W55" s="527">
        <f t="shared" si="13"/>
        <v>14832.72535</v>
      </c>
      <c r="X55" s="528">
        <f>W55*0.245</f>
        <v>3634.017712</v>
      </c>
      <c r="Y55" s="528">
        <f>VLOOKUP(C55,'Warehouse Order &amp; Sales Handlin'!$B$2:$J$141,9,0)</f>
        <v>8465.532196</v>
      </c>
      <c r="Z55" s="528">
        <f>VLOOKUP(C55,'Warehouse Order &amp; Sales Handlin'!$B$2:$K$141,10,0)</f>
        <v>2017.237806</v>
      </c>
      <c r="AA55" s="528">
        <f>VLOOKUP(C55,'Freight Cost'!$AR$2:$AS$141,2,0)</f>
        <v>46884.096</v>
      </c>
      <c r="AB55" s="528">
        <f>VLOOKUP(C55,'CI Cost'!$EL$2:$EM$140,2,0)</f>
        <v>123.629415</v>
      </c>
      <c r="AC55" s="528">
        <f t="shared" si="15"/>
        <v>61124.51313</v>
      </c>
      <c r="AD55" s="528">
        <f t="shared" si="16"/>
        <v>4.44165268</v>
      </c>
      <c r="AE55" s="528">
        <f t="shared" si="17"/>
        <v>10.47772502</v>
      </c>
      <c r="AF55" s="528">
        <f t="shared" si="18"/>
        <v>144190.8872</v>
      </c>
      <c r="AG55" s="528">
        <f t="shared" si="19"/>
        <v>682215.0587</v>
      </c>
      <c r="AH55" s="528">
        <f t="shared" si="20"/>
        <v>480639.7813</v>
      </c>
      <c r="AI55" s="528">
        <f t="shared" ref="AI55:AJ55" si="137">AH55/H55</f>
        <v>34.92600372</v>
      </c>
      <c r="AJ55" s="526">
        <f t="shared" si="137"/>
        <v>0.4133274118</v>
      </c>
      <c r="AK55" s="526" t="str">
        <f>VLOOKUP(C55,'ABC Analysis Results'!$A$2:$B$140,2,0)</f>
        <v>A</v>
      </c>
      <c r="AL55" s="526" t="str">
        <f>VLOOKUP(C55,'ABC Analysis Results'!$A$2:$C$140,3,0)</f>
        <v>A</v>
      </c>
    </row>
    <row r="56" ht="14.25" customHeight="1">
      <c r="A56" s="269" t="s">
        <v>163</v>
      </c>
      <c r="B56" s="269" t="s">
        <v>176</v>
      </c>
      <c r="C56" s="269">
        <v>1811055.0</v>
      </c>
      <c r="D56" s="269" t="s">
        <v>479</v>
      </c>
      <c r="E56" s="269" t="s">
        <v>547</v>
      </c>
      <c r="F56" s="269">
        <v>246.98941116041553</v>
      </c>
      <c r="G56" s="259">
        <v>339337.105</v>
      </c>
      <c r="H56" s="132">
        <v>3820.5299999999993</v>
      </c>
      <c r="I56" s="259">
        <f t="shared" si="3"/>
        <v>88.81937977</v>
      </c>
      <c r="J56" s="263">
        <v>117653.53600000001</v>
      </c>
      <c r="K56" s="263">
        <v>28847.742000000002</v>
      </c>
      <c r="L56" s="263">
        <f t="shared" si="4"/>
        <v>146501.278</v>
      </c>
      <c r="M56" s="259">
        <f>VLOOKUP(C56,'Appendix A -  Costs'!$A$2:$G$141,7,0)</f>
        <v>44295.77526</v>
      </c>
      <c r="N56" s="259">
        <f t="shared" si="5"/>
        <v>11.59414407</v>
      </c>
      <c r="O56" s="263">
        <f t="shared" si="6"/>
        <v>190797.0533</v>
      </c>
      <c r="P56" s="259">
        <f t="shared" si="7"/>
        <v>49.93994374</v>
      </c>
      <c r="Q56" s="259">
        <f t="shared" si="8"/>
        <v>192835.827</v>
      </c>
      <c r="R56" s="259">
        <f t="shared" ref="R56:S56" si="138">Q56/H56</f>
        <v>50.47358011</v>
      </c>
      <c r="S56" s="526">
        <f t="shared" si="138"/>
        <v>0.5682721523</v>
      </c>
      <c r="T56" s="259">
        <f t="shared" si="10"/>
        <v>148540.0517</v>
      </c>
      <c r="U56" s="259">
        <f t="shared" si="11"/>
        <v>38.87943603</v>
      </c>
      <c r="V56" s="526">
        <f t="shared" si="12"/>
        <v>0.437735955</v>
      </c>
      <c r="W56" s="527">
        <f t="shared" si="13"/>
        <v>12334.6373</v>
      </c>
      <c r="X56" s="532">
        <f t="shared" ref="X56:X62" si="141">((1/3)*W56*0.275)+((1/3)*W56*0.255)+((1/3)*W56*0.245)</f>
        <v>3186.447969</v>
      </c>
      <c r="Y56" s="528">
        <f>VLOOKUP(C56,'Warehouse Order &amp; Sales Handlin'!$B$2:$J$141,9,0)</f>
        <v>1690.346924</v>
      </c>
      <c r="Z56" s="528">
        <f>VLOOKUP(C56,'Warehouse Order &amp; Sales Handlin'!$B$2:$K$141,10,0)</f>
        <v>193.3296644</v>
      </c>
      <c r="AA56" s="528">
        <f>VLOOKUP(C56,'Freight Cost'!$AR$2:$AS$141,2,0)</f>
        <v>10310.976</v>
      </c>
      <c r="AB56" s="528">
        <f>VLOOKUP(C56,'CI Cost'!$EL$2:$EM$140,2,0)</f>
        <v>276.158745</v>
      </c>
      <c r="AC56" s="528">
        <f t="shared" si="15"/>
        <v>15657.2593</v>
      </c>
      <c r="AD56" s="528">
        <f t="shared" si="16"/>
        <v>4.098190382</v>
      </c>
      <c r="AE56" s="528">
        <f t="shared" si="17"/>
        <v>11.5935423</v>
      </c>
      <c r="AF56" s="528">
        <f t="shared" si="18"/>
        <v>44293.47617</v>
      </c>
      <c r="AG56" s="528">
        <f t="shared" si="19"/>
        <v>206452.0135</v>
      </c>
      <c r="AH56" s="528">
        <f t="shared" si="20"/>
        <v>132885.0915</v>
      </c>
      <c r="AI56" s="528">
        <f t="shared" ref="AI56:AJ56" si="139">AH56/H56</f>
        <v>34.78184742</v>
      </c>
      <c r="AJ56" s="526">
        <f t="shared" si="139"/>
        <v>0.3916020075</v>
      </c>
      <c r="AK56" s="526" t="str">
        <f>VLOOKUP(C56,'ABC Analysis Results'!$A$2:$B$140,2,0)</f>
        <v>A</v>
      </c>
      <c r="AL56" s="526" t="str">
        <f>VLOOKUP(C56,'ABC Analysis Results'!$A$2:$C$140,3,0)</f>
        <v>B</v>
      </c>
    </row>
    <row r="57" ht="14.25" customHeight="1">
      <c r="A57" s="275" t="s">
        <v>163</v>
      </c>
      <c r="B57" s="275" t="s">
        <v>178</v>
      </c>
      <c r="C57" s="275">
        <v>1811056.0</v>
      </c>
      <c r="D57" s="275" t="s">
        <v>479</v>
      </c>
      <c r="E57" s="275" t="s">
        <v>547</v>
      </c>
      <c r="F57" s="275">
        <v>786.6952979428544</v>
      </c>
      <c r="G57" s="279">
        <v>183942.792</v>
      </c>
      <c r="H57" s="135">
        <v>2545.9125999999997</v>
      </c>
      <c r="I57" s="279">
        <f t="shared" si="3"/>
        <v>72.25023828</v>
      </c>
      <c r="J57" s="281">
        <v>56243.93280000001</v>
      </c>
      <c r="K57" s="281">
        <v>12968.868000000002</v>
      </c>
      <c r="L57" s="281">
        <f t="shared" si="4"/>
        <v>69212.8008</v>
      </c>
      <c r="M57" s="259">
        <f>VLOOKUP(C57,'Appendix A -  Costs'!$A$2:$G$141,7,0)</f>
        <v>20927.01655</v>
      </c>
      <c r="N57" s="279">
        <f t="shared" si="5"/>
        <v>8.219848769</v>
      </c>
      <c r="O57" s="281">
        <f t="shared" si="6"/>
        <v>90139.81735</v>
      </c>
      <c r="P57" s="279">
        <f t="shared" si="7"/>
        <v>35.40569985</v>
      </c>
      <c r="Q57" s="279">
        <f t="shared" si="8"/>
        <v>114729.9912</v>
      </c>
      <c r="R57" s="279">
        <f t="shared" ref="R57:S57" si="140">Q57/H57</f>
        <v>45.06438721</v>
      </c>
      <c r="S57" s="529">
        <f t="shared" si="140"/>
        <v>0.6237264856</v>
      </c>
      <c r="T57" s="279">
        <f t="shared" si="10"/>
        <v>93802.97465</v>
      </c>
      <c r="U57" s="279">
        <f t="shared" si="11"/>
        <v>36.84453844</v>
      </c>
      <c r="V57" s="529">
        <f t="shared" si="12"/>
        <v>0.5099573276</v>
      </c>
      <c r="W57" s="530">
        <f t="shared" si="13"/>
        <v>27853.49759</v>
      </c>
      <c r="X57" s="533">
        <f t="shared" si="141"/>
        <v>7195.486877</v>
      </c>
      <c r="Y57" s="531">
        <f>VLOOKUP(C57,'Warehouse Order &amp; Sales Handlin'!$B$2:$J$141,9,0)</f>
        <v>4449.677944</v>
      </c>
      <c r="Z57" s="531">
        <f>VLOOKUP(C57,'Warehouse Order &amp; Sales Handlin'!$B$2:$K$141,10,0)</f>
        <v>1150.128</v>
      </c>
      <c r="AA57" s="531">
        <f>VLOOKUP(C57,'Freight Cost'!$AR$2:$AS$141,2,0)</f>
        <v>7138.368</v>
      </c>
      <c r="AB57" s="528">
        <f>VLOOKUP(C57,'CI Cost'!$EL$2:$EM$140,2,0)</f>
        <v>63.914535</v>
      </c>
      <c r="AC57" s="528">
        <f t="shared" si="15"/>
        <v>19997.57536</v>
      </c>
      <c r="AD57" s="528">
        <f t="shared" si="16"/>
        <v>7.854776852</v>
      </c>
      <c r="AE57" s="531">
        <f t="shared" si="17"/>
        <v>8.219750028</v>
      </c>
      <c r="AF57" s="531">
        <f t="shared" si="18"/>
        <v>20926.76516</v>
      </c>
      <c r="AG57" s="531">
        <f t="shared" si="19"/>
        <v>110137.1413</v>
      </c>
      <c r="AH57" s="531">
        <f t="shared" si="20"/>
        <v>73805.65068</v>
      </c>
      <c r="AI57" s="531">
        <f t="shared" ref="AI57:AJ57" si="142">AH57/H57</f>
        <v>28.98986033</v>
      </c>
      <c r="AJ57" s="529">
        <f t="shared" si="142"/>
        <v>0.4012424182</v>
      </c>
      <c r="AK57" s="529" t="str">
        <f>VLOOKUP(C57,'ABC Analysis Results'!$A$2:$B$140,2,0)</f>
        <v>B</v>
      </c>
      <c r="AL57" s="529" t="str">
        <f>VLOOKUP(C57,'ABC Analysis Results'!$A$2:$C$140,3,0)</f>
        <v>B</v>
      </c>
    </row>
    <row r="58" ht="14.25" customHeight="1">
      <c r="A58" s="269" t="s">
        <v>179</v>
      </c>
      <c r="B58" s="269" t="s">
        <v>180</v>
      </c>
      <c r="C58" s="269">
        <v>1811057.0</v>
      </c>
      <c r="D58" s="269" t="s">
        <v>479</v>
      </c>
      <c r="E58" s="269" t="s">
        <v>547</v>
      </c>
      <c r="F58" s="269">
        <v>432.22428849014005</v>
      </c>
      <c r="G58" s="259">
        <v>290623.31100000005</v>
      </c>
      <c r="H58" s="132">
        <v>3292.8199999999997</v>
      </c>
      <c r="I58" s="259">
        <f t="shared" si="3"/>
        <v>88.25970171</v>
      </c>
      <c r="J58" s="263">
        <v>67887.6616</v>
      </c>
      <c r="K58" s="263">
        <v>16971.9154</v>
      </c>
      <c r="L58" s="263">
        <f t="shared" si="4"/>
        <v>84859.577</v>
      </c>
      <c r="M58" s="259">
        <f>VLOOKUP(C58,'Appendix A -  Costs'!$A$2:$G$141,7,0)</f>
        <v>25657.9383</v>
      </c>
      <c r="N58" s="259">
        <f t="shared" si="5"/>
        <v>7.792086509</v>
      </c>
      <c r="O58" s="263">
        <f t="shared" si="6"/>
        <v>110517.5153</v>
      </c>
      <c r="P58" s="259">
        <f t="shared" si="7"/>
        <v>33.5631815</v>
      </c>
      <c r="Q58" s="259">
        <f t="shared" si="8"/>
        <v>205763.734</v>
      </c>
      <c r="R58" s="259">
        <f t="shared" ref="R58:S58" si="143">Q58/H58</f>
        <v>62.48860673</v>
      </c>
      <c r="S58" s="526">
        <f t="shared" si="143"/>
        <v>0.7080083607</v>
      </c>
      <c r="T58" s="259">
        <f t="shared" si="10"/>
        <v>180105.7957</v>
      </c>
      <c r="U58" s="259">
        <f t="shared" si="11"/>
        <v>54.69652022</v>
      </c>
      <c r="V58" s="526">
        <f t="shared" si="12"/>
        <v>0.6197224685</v>
      </c>
      <c r="W58" s="527">
        <f t="shared" si="13"/>
        <v>14506.82224</v>
      </c>
      <c r="X58" s="532">
        <f t="shared" si="141"/>
        <v>3747.595746</v>
      </c>
      <c r="Y58" s="528">
        <f>VLOOKUP(C58,'Warehouse Order &amp; Sales Handlin'!$B$2:$J$141,9,0)</f>
        <v>2640.620858</v>
      </c>
      <c r="Z58" s="528">
        <f>VLOOKUP(C58,'Warehouse Order &amp; Sales Handlin'!$B$2:$K$141,10,0)</f>
        <v>530.4134831</v>
      </c>
      <c r="AA58" s="528">
        <f>VLOOKUP(C58,'Freight Cost'!$AR$2:$AS$141,2,0)</f>
        <v>8724.672</v>
      </c>
      <c r="AB58" s="528">
        <f>VLOOKUP(C58,'CI Cost'!$EL$2:$EM$140,2,0)</f>
        <v>7288.2456</v>
      </c>
      <c r="AC58" s="528">
        <f t="shared" si="15"/>
        <v>22931.54769</v>
      </c>
      <c r="AD58" s="528">
        <f t="shared" si="16"/>
        <v>6.964106051</v>
      </c>
      <c r="AE58" s="528">
        <f t="shared" si="17"/>
        <v>7.781412887</v>
      </c>
      <c r="AF58" s="528">
        <f t="shared" si="18"/>
        <v>25622.79198</v>
      </c>
      <c r="AG58" s="528">
        <f t="shared" si="19"/>
        <v>133413.9167</v>
      </c>
      <c r="AH58" s="528">
        <f t="shared" si="20"/>
        <v>157209.3943</v>
      </c>
      <c r="AI58" s="528">
        <f t="shared" ref="AI58:AJ58" si="144">AH58/H58</f>
        <v>47.74308779</v>
      </c>
      <c r="AJ58" s="526">
        <f t="shared" si="144"/>
        <v>0.5409386941</v>
      </c>
      <c r="AK58" s="526" t="str">
        <f>VLOOKUP(C58,'ABC Analysis Results'!$A$2:$B$140,2,0)</f>
        <v>A</v>
      </c>
      <c r="AL58" s="526" t="str">
        <f>VLOOKUP(C58,'ABC Analysis Results'!$A$2:$C$140,3,0)</f>
        <v>A</v>
      </c>
    </row>
    <row r="59" ht="14.25" customHeight="1">
      <c r="A59" s="269" t="s">
        <v>179</v>
      </c>
      <c r="B59" s="269" t="s">
        <v>182</v>
      </c>
      <c r="C59" s="269">
        <v>1811058.0</v>
      </c>
      <c r="D59" s="269" t="s">
        <v>479</v>
      </c>
      <c r="E59" s="269" t="s">
        <v>547</v>
      </c>
      <c r="F59" s="269">
        <v>669.6589965869789</v>
      </c>
      <c r="G59" s="259">
        <v>176742.02</v>
      </c>
      <c r="H59" s="132">
        <v>2205.98</v>
      </c>
      <c r="I59" s="259">
        <f t="shared" si="3"/>
        <v>80.11950244</v>
      </c>
      <c r="J59" s="263">
        <v>70492.8488</v>
      </c>
      <c r="K59" s="263">
        <v>18349.942600000002</v>
      </c>
      <c r="L59" s="263">
        <f t="shared" si="4"/>
        <v>88842.7914</v>
      </c>
      <c r="M59" s="259">
        <f>VLOOKUP(C59,'Appendix A -  Costs'!$A$2:$G$141,7,0)</f>
        <v>26862.29346</v>
      </c>
      <c r="N59" s="259">
        <f t="shared" si="5"/>
        <v>12.177034</v>
      </c>
      <c r="O59" s="263">
        <f t="shared" si="6"/>
        <v>115705.0849</v>
      </c>
      <c r="P59" s="259">
        <f t="shared" si="7"/>
        <v>52.45064999</v>
      </c>
      <c r="Q59" s="259">
        <f t="shared" si="8"/>
        <v>87899.2286</v>
      </c>
      <c r="R59" s="259">
        <f t="shared" ref="R59:S59" si="145">Q59/H59</f>
        <v>39.84588645</v>
      </c>
      <c r="S59" s="526">
        <f t="shared" si="145"/>
        <v>0.4973306778</v>
      </c>
      <c r="T59" s="259">
        <f t="shared" si="10"/>
        <v>61036.93514</v>
      </c>
      <c r="U59" s="259">
        <f t="shared" si="11"/>
        <v>27.66885246</v>
      </c>
      <c r="V59" s="526">
        <f t="shared" si="12"/>
        <v>0.3453447864</v>
      </c>
      <c r="W59" s="527">
        <f t="shared" si="13"/>
        <v>35124.04964</v>
      </c>
      <c r="X59" s="532">
        <f t="shared" si="141"/>
        <v>9073.712824</v>
      </c>
      <c r="Y59" s="528">
        <f>VLOOKUP(C59,'Warehouse Order &amp; Sales Handlin'!$B$2:$J$141,9,0)</f>
        <v>1539.84753</v>
      </c>
      <c r="Z59" s="528">
        <f>VLOOKUP(C59,'Warehouse Order &amp; Sales Handlin'!$B$2:$K$141,10,0)</f>
        <v>284.9060703</v>
      </c>
      <c r="AA59" s="528">
        <f>VLOOKUP(C59,'Freight Cost'!$AR$2:$AS$141,2,0)</f>
        <v>6345.216</v>
      </c>
      <c r="AB59" s="528">
        <f>VLOOKUP(C59,'CI Cost'!$EL$2:$EM$140,2,0)</f>
        <v>17845.67412</v>
      </c>
      <c r="AC59" s="528">
        <f t="shared" si="15"/>
        <v>35089.35654</v>
      </c>
      <c r="AD59" s="528">
        <f t="shared" si="16"/>
        <v>15.90647084</v>
      </c>
      <c r="AE59" s="528">
        <f t="shared" si="17"/>
        <v>12.13619176</v>
      </c>
      <c r="AF59" s="528">
        <f t="shared" si="18"/>
        <v>26772.1963</v>
      </c>
      <c r="AG59" s="528">
        <f t="shared" si="19"/>
        <v>150704.3442</v>
      </c>
      <c r="AH59" s="528">
        <f t="shared" si="20"/>
        <v>26037.67576</v>
      </c>
      <c r="AI59" s="528">
        <f t="shared" ref="AI59:AJ59" si="146">AH59/H59</f>
        <v>11.80322386</v>
      </c>
      <c r="AJ59" s="526">
        <f t="shared" si="146"/>
        <v>0.1473202341</v>
      </c>
      <c r="AK59" s="526" t="str">
        <f>VLOOKUP(C59,'ABC Analysis Results'!$A$2:$B$140,2,0)</f>
        <v>B</v>
      </c>
      <c r="AL59" s="526" t="str">
        <f>VLOOKUP(C59,'ABC Analysis Results'!$A$2:$C$140,3,0)</f>
        <v>C</v>
      </c>
    </row>
    <row r="60" ht="14.25" customHeight="1">
      <c r="A60" s="269" t="s">
        <v>179</v>
      </c>
      <c r="B60" s="269" t="s">
        <v>183</v>
      </c>
      <c r="C60" s="269">
        <v>1811059.0</v>
      </c>
      <c r="D60" s="269" t="s">
        <v>479</v>
      </c>
      <c r="E60" s="269" t="s">
        <v>547</v>
      </c>
      <c r="F60" s="269">
        <v>282.25689586220216</v>
      </c>
      <c r="G60" s="259">
        <v>715805.58</v>
      </c>
      <c r="H60" s="132">
        <v>13665.315999999999</v>
      </c>
      <c r="I60" s="259">
        <f t="shared" si="3"/>
        <v>52.38119484</v>
      </c>
      <c r="J60" s="263">
        <v>273209.1648000001</v>
      </c>
      <c r="K60" s="263">
        <v>62391.51600000001</v>
      </c>
      <c r="L60" s="263">
        <f t="shared" si="4"/>
        <v>335600.6808</v>
      </c>
      <c r="M60" s="259">
        <f>VLOOKUP(C60,'Appendix A -  Costs'!$A$2:$G$141,7,0)</f>
        <v>101471.4174</v>
      </c>
      <c r="N60" s="259">
        <f t="shared" si="5"/>
        <v>7.425471715</v>
      </c>
      <c r="O60" s="263">
        <f t="shared" si="6"/>
        <v>437072.0982</v>
      </c>
      <c r="P60" s="259">
        <f t="shared" si="7"/>
        <v>31.9840462</v>
      </c>
      <c r="Q60" s="259">
        <f t="shared" si="8"/>
        <v>380204.8992</v>
      </c>
      <c r="R60" s="259">
        <f t="shared" ref="R60:S60" si="147">Q60/H60</f>
        <v>27.82262036</v>
      </c>
      <c r="S60" s="526">
        <f t="shared" si="147"/>
        <v>0.5311566574</v>
      </c>
      <c r="T60" s="259">
        <f t="shared" si="10"/>
        <v>278733.4818</v>
      </c>
      <c r="U60" s="259">
        <f t="shared" si="11"/>
        <v>20.39714865</v>
      </c>
      <c r="V60" s="526">
        <f t="shared" si="12"/>
        <v>0.3893983081</v>
      </c>
      <c r="W60" s="527">
        <f t="shared" si="13"/>
        <v>9027.717597</v>
      </c>
      <c r="X60" s="532">
        <f t="shared" si="141"/>
        <v>2332.160379</v>
      </c>
      <c r="Y60" s="528">
        <f>VLOOKUP(C60,'Warehouse Order &amp; Sales Handlin'!$B$2:$J$141,9,0)</f>
        <v>5521.370572</v>
      </c>
      <c r="Z60" s="528">
        <f>VLOOKUP(C60,'Warehouse Order &amp; Sales Handlin'!$B$2:$K$141,10,0)</f>
        <v>749.6780415</v>
      </c>
      <c r="AA60" s="528">
        <f>VLOOKUP(C60,'Freight Cost'!$AR$2:$AS$141,2,0)</f>
        <v>34898.688</v>
      </c>
      <c r="AB60" s="528">
        <f>VLOOKUP(C60,'CI Cost'!$EL$2:$EM$140,2,0)</f>
        <v>10693.5588</v>
      </c>
      <c r="AC60" s="528">
        <f t="shared" si="15"/>
        <v>54195.45579</v>
      </c>
      <c r="AD60" s="528">
        <f t="shared" si="16"/>
        <v>3.965913104</v>
      </c>
      <c r="AE60" s="528">
        <f t="shared" si="17"/>
        <v>7.410547848</v>
      </c>
      <c r="AF60" s="528">
        <f t="shared" si="18"/>
        <v>101267.4781</v>
      </c>
      <c r="AG60" s="528">
        <f t="shared" si="19"/>
        <v>491063.6147</v>
      </c>
      <c r="AH60" s="528">
        <f t="shared" si="20"/>
        <v>224741.9653</v>
      </c>
      <c r="AI60" s="528">
        <f t="shared" ref="AI60:AJ60" si="148">AH60/H60</f>
        <v>16.44615941</v>
      </c>
      <c r="AJ60" s="526">
        <f t="shared" si="148"/>
        <v>0.3139706809</v>
      </c>
      <c r="AK60" s="526" t="str">
        <f>VLOOKUP(C60,'ABC Analysis Results'!$A$2:$B$140,2,0)</f>
        <v>A</v>
      </c>
      <c r="AL60" s="526" t="str">
        <f>VLOOKUP(C60,'ABC Analysis Results'!$A$2:$C$140,3,0)</f>
        <v>A</v>
      </c>
    </row>
    <row r="61" ht="14.25" customHeight="1">
      <c r="A61" s="269" t="s">
        <v>179</v>
      </c>
      <c r="B61" s="269" t="s">
        <v>184</v>
      </c>
      <c r="C61" s="269">
        <v>1811060.0</v>
      </c>
      <c r="D61" s="269" t="s">
        <v>479</v>
      </c>
      <c r="E61" s="269" t="s">
        <v>547</v>
      </c>
      <c r="F61" s="269">
        <v>183.5525547457805</v>
      </c>
      <c r="G61" s="259">
        <v>812827.494</v>
      </c>
      <c r="H61" s="132">
        <v>15243.134999999998</v>
      </c>
      <c r="I61" s="259">
        <f t="shared" si="3"/>
        <v>53.32416816</v>
      </c>
      <c r="J61" s="263">
        <v>270279.3984</v>
      </c>
      <c r="K61" s="263">
        <v>71089.11260000001</v>
      </c>
      <c r="L61" s="263">
        <f t="shared" si="4"/>
        <v>341368.511</v>
      </c>
      <c r="M61" s="259">
        <f>VLOOKUP(C61,'Appendix A -  Costs'!$A$2:$G$141,7,0)</f>
        <v>103215.3647</v>
      </c>
      <c r="N61" s="259">
        <f t="shared" si="5"/>
        <v>6.77126882</v>
      </c>
      <c r="O61" s="263">
        <f t="shared" si="6"/>
        <v>444583.8757</v>
      </c>
      <c r="P61" s="259">
        <f t="shared" si="7"/>
        <v>29.16617059</v>
      </c>
      <c r="Q61" s="259">
        <f t="shared" si="8"/>
        <v>471458.983</v>
      </c>
      <c r="R61" s="259">
        <f t="shared" ref="R61:S61" si="149">Q61/H61</f>
        <v>30.92926639</v>
      </c>
      <c r="S61" s="526">
        <f t="shared" si="149"/>
        <v>0.5800234201</v>
      </c>
      <c r="T61" s="259">
        <f t="shared" si="10"/>
        <v>368243.6183</v>
      </c>
      <c r="U61" s="259">
        <f t="shared" si="11"/>
        <v>24.15799757</v>
      </c>
      <c r="V61" s="526">
        <f t="shared" si="12"/>
        <v>0.453040308</v>
      </c>
      <c r="W61" s="527">
        <f t="shared" si="13"/>
        <v>5353.525124</v>
      </c>
      <c r="X61" s="532">
        <f t="shared" si="141"/>
        <v>1382.99399</v>
      </c>
      <c r="Y61" s="528">
        <f>VLOOKUP(C61,'Warehouse Order &amp; Sales Handlin'!$B$2:$J$141,9,0)</f>
        <v>8618.045867</v>
      </c>
      <c r="Z61" s="528">
        <f>VLOOKUP(C61,'Warehouse Order &amp; Sales Handlin'!$B$2:$K$141,10,0)</f>
        <v>1904.703635</v>
      </c>
      <c r="AA61" s="528">
        <f>VLOOKUP(C61,'Freight Cost'!$AR$2:$AS$141,2,0)</f>
        <v>38864.448</v>
      </c>
      <c r="AB61" s="528">
        <f>VLOOKUP(C61,'CI Cost'!$EL$2:$EM$140,2,0)</f>
        <v>1294.10904</v>
      </c>
      <c r="AC61" s="528">
        <f t="shared" si="15"/>
        <v>52064.30053</v>
      </c>
      <c r="AD61" s="528">
        <f t="shared" si="16"/>
        <v>3.415590069</v>
      </c>
      <c r="AE61" s="528">
        <f t="shared" si="17"/>
        <v>6.769621887</v>
      </c>
      <c r="AF61" s="528">
        <f t="shared" si="18"/>
        <v>103190.2603</v>
      </c>
      <c r="AG61" s="528">
        <f t="shared" si="19"/>
        <v>496623.0719</v>
      </c>
      <c r="AH61" s="528">
        <f t="shared" si="20"/>
        <v>316204.4221</v>
      </c>
      <c r="AI61" s="528">
        <f t="shared" ref="AI61:AJ61" si="150">AH61/H61</f>
        <v>20.74405443</v>
      </c>
      <c r="AJ61" s="526">
        <f t="shared" si="150"/>
        <v>0.3890178722</v>
      </c>
      <c r="AK61" s="526" t="str">
        <f>VLOOKUP(C61,'ABC Analysis Results'!$A$2:$B$140,2,0)</f>
        <v>A</v>
      </c>
      <c r="AL61" s="526" t="str">
        <f>VLOOKUP(C61,'ABC Analysis Results'!$A$2:$C$140,3,0)</f>
        <v>A</v>
      </c>
    </row>
    <row r="62" ht="14.25" customHeight="1">
      <c r="A62" s="269" t="s">
        <v>179</v>
      </c>
      <c r="B62" s="269" t="s">
        <v>185</v>
      </c>
      <c r="C62" s="269">
        <v>1811061.0</v>
      </c>
      <c r="D62" s="269" t="s">
        <v>479</v>
      </c>
      <c r="E62" s="269" t="s">
        <v>547</v>
      </c>
      <c r="F62" s="269">
        <v>350.00757892542845</v>
      </c>
      <c r="G62" s="259">
        <v>372461.27499999997</v>
      </c>
      <c r="H62" s="132">
        <v>6273.420999999999</v>
      </c>
      <c r="I62" s="259">
        <f t="shared" si="3"/>
        <v>59.3713183</v>
      </c>
      <c r="J62" s="263">
        <v>114569.62</v>
      </c>
      <c r="K62" s="263">
        <v>31657.395000000004</v>
      </c>
      <c r="L62" s="263">
        <f t="shared" si="4"/>
        <v>146227.015</v>
      </c>
      <c r="M62" s="259">
        <f>VLOOKUP(C62,'Appendix A -  Costs'!$A$2:$G$141,7,0)</f>
        <v>44212.84976</v>
      </c>
      <c r="N62" s="259">
        <f t="shared" si="5"/>
        <v>7.047645895</v>
      </c>
      <c r="O62" s="263">
        <f t="shared" si="6"/>
        <v>190439.8648</v>
      </c>
      <c r="P62" s="259">
        <f t="shared" si="7"/>
        <v>30.35662117</v>
      </c>
      <c r="Q62" s="259">
        <f t="shared" si="8"/>
        <v>226234.26</v>
      </c>
      <c r="R62" s="259">
        <f t="shared" ref="R62:S62" si="151">Q62/H62</f>
        <v>36.06234302</v>
      </c>
      <c r="S62" s="526">
        <f t="shared" si="151"/>
        <v>0.6074034408</v>
      </c>
      <c r="T62" s="259">
        <f t="shared" si="10"/>
        <v>182021.4102</v>
      </c>
      <c r="U62" s="259">
        <f t="shared" si="11"/>
        <v>29.01469712</v>
      </c>
      <c r="V62" s="526">
        <f t="shared" si="12"/>
        <v>0.4886988862</v>
      </c>
      <c r="W62" s="527">
        <f t="shared" si="13"/>
        <v>10625.04748</v>
      </c>
      <c r="X62" s="532">
        <f t="shared" si="141"/>
        <v>2744.803933</v>
      </c>
      <c r="Y62" s="528">
        <f>VLOOKUP(C62,'Warehouse Order &amp; Sales Handlin'!$B$2:$J$141,9,0)</f>
        <v>6944.696734</v>
      </c>
      <c r="Z62" s="528">
        <f>VLOOKUP(C62,'Warehouse Order &amp; Sales Handlin'!$B$2:$K$141,10,0)</f>
        <v>2260.213978</v>
      </c>
      <c r="AA62" s="528">
        <f>VLOOKUP(C62,'Freight Cost'!$AR$2:$AS$141,2,0)</f>
        <v>16656.192</v>
      </c>
      <c r="AB62" s="528">
        <f>VLOOKUP(C62,'CI Cost'!$EL$2:$EM$140,2,0)</f>
        <v>3838.533465</v>
      </c>
      <c r="AC62" s="528">
        <f t="shared" si="15"/>
        <v>32444.44011</v>
      </c>
      <c r="AD62" s="528">
        <f t="shared" si="16"/>
        <v>5.171730083</v>
      </c>
      <c r="AE62" s="528">
        <f t="shared" si="17"/>
        <v>7.042561439</v>
      </c>
      <c r="AF62" s="528">
        <f t="shared" si="18"/>
        <v>44180.95283</v>
      </c>
      <c r="AG62" s="528">
        <f t="shared" si="19"/>
        <v>222852.4079</v>
      </c>
      <c r="AH62" s="528">
        <f t="shared" si="20"/>
        <v>149608.8671</v>
      </c>
      <c r="AI62" s="528">
        <f t="shared" ref="AI62:AJ62" si="152">AH62/H62</f>
        <v>23.8480515</v>
      </c>
      <c r="AJ62" s="526">
        <f t="shared" si="152"/>
        <v>0.4016763006</v>
      </c>
      <c r="AK62" s="526" t="str">
        <f>VLOOKUP(C62,'ABC Analysis Results'!$A$2:$B$140,2,0)</f>
        <v>A</v>
      </c>
      <c r="AL62" s="526" t="str">
        <f>VLOOKUP(C62,'ABC Analysis Results'!$A$2:$C$140,3,0)</f>
        <v>A</v>
      </c>
    </row>
    <row r="63" ht="14.25" customHeight="1">
      <c r="A63" s="269" t="s">
        <v>179</v>
      </c>
      <c r="B63" s="269" t="s">
        <v>186</v>
      </c>
      <c r="C63" s="269">
        <v>1811062.0</v>
      </c>
      <c r="D63" s="269" t="s">
        <v>479</v>
      </c>
      <c r="E63" s="269" t="s">
        <v>110</v>
      </c>
      <c r="F63" s="269">
        <v>227.31114703719362</v>
      </c>
      <c r="G63" s="259">
        <v>2215020.4960000003</v>
      </c>
      <c r="H63" s="132">
        <v>38681.289899999996</v>
      </c>
      <c r="I63" s="259">
        <f t="shared" si="3"/>
        <v>57.26335657</v>
      </c>
      <c r="J63" s="263">
        <v>718520.2640000001</v>
      </c>
      <c r="K63" s="263">
        <v>190975.12280000004</v>
      </c>
      <c r="L63" s="263">
        <f t="shared" si="4"/>
        <v>909495.3868</v>
      </c>
      <c r="M63" s="259">
        <f>VLOOKUP(C63,'Appendix A -  Costs'!$A$2:$G$141,7,0)</f>
        <v>274992.8452</v>
      </c>
      <c r="N63" s="259">
        <f t="shared" si="5"/>
        <v>7.109195321</v>
      </c>
      <c r="O63" s="263">
        <f t="shared" si="6"/>
        <v>1184488.232</v>
      </c>
      <c r="P63" s="259">
        <f t="shared" si="7"/>
        <v>30.6217356</v>
      </c>
      <c r="Q63" s="259">
        <f t="shared" si="8"/>
        <v>1305525.109</v>
      </c>
      <c r="R63" s="259">
        <f t="shared" ref="R63:S63" si="153">Q63/H63</f>
        <v>33.75081629</v>
      </c>
      <c r="S63" s="526">
        <f t="shared" si="153"/>
        <v>0.5893964013</v>
      </c>
      <c r="T63" s="259">
        <f t="shared" si="10"/>
        <v>1030532.264</v>
      </c>
      <c r="U63" s="259">
        <f t="shared" si="11"/>
        <v>26.64162097</v>
      </c>
      <c r="V63" s="526">
        <f t="shared" si="12"/>
        <v>0.4652472814</v>
      </c>
      <c r="W63" s="527">
        <f t="shared" si="13"/>
        <v>6960.661843</v>
      </c>
      <c r="X63" s="528">
        <f>W63*0.245</f>
        <v>1705.362152</v>
      </c>
      <c r="Y63" s="528">
        <f>VLOOKUP(C63,'Warehouse Order &amp; Sales Handlin'!$B$2:$J$141,9,0)</f>
        <v>22336.79648</v>
      </c>
      <c r="Z63" s="528">
        <f>VLOOKUP(C63,'Warehouse Order &amp; Sales Handlin'!$B$2:$K$141,10,0)</f>
        <v>5036.521414</v>
      </c>
      <c r="AA63" s="528">
        <f>VLOOKUP(C63,'Freight Cost'!$AR$2:$AS$141,2,0)</f>
        <v>131134.464</v>
      </c>
      <c r="AB63" s="528">
        <f>VLOOKUP(C63,'CI Cost'!$EL$2:$EM$140,2,0)</f>
        <v>44958.10332</v>
      </c>
      <c r="AC63" s="528">
        <f t="shared" si="15"/>
        <v>205171.2474</v>
      </c>
      <c r="AD63" s="528">
        <f t="shared" si="16"/>
        <v>5.304146989</v>
      </c>
      <c r="AE63" s="528">
        <f t="shared" si="17"/>
        <v>7.04912451</v>
      </c>
      <c r="AF63" s="528">
        <f t="shared" si="18"/>
        <v>272669.2287</v>
      </c>
      <c r="AG63" s="528">
        <f t="shared" si="19"/>
        <v>1387335.863</v>
      </c>
      <c r="AH63" s="528">
        <f t="shared" si="20"/>
        <v>827684.6331</v>
      </c>
      <c r="AI63" s="528">
        <f t="shared" ref="AI63:AJ63" si="154">AH63/H63</f>
        <v>21.39754479</v>
      </c>
      <c r="AJ63" s="526">
        <f t="shared" si="154"/>
        <v>0.3736690629</v>
      </c>
      <c r="AK63" s="526" t="str">
        <f>VLOOKUP(C63,'ABC Analysis Results'!$A$2:$B$140,2,0)</f>
        <v>A</v>
      </c>
      <c r="AL63" s="526" t="str">
        <f>VLOOKUP(C63,'ABC Analysis Results'!$A$2:$C$140,3,0)</f>
        <v>A</v>
      </c>
    </row>
    <row r="64" ht="14.25" customHeight="1">
      <c r="A64" s="269" t="s">
        <v>179</v>
      </c>
      <c r="B64" s="269" t="s">
        <v>187</v>
      </c>
      <c r="C64" s="269">
        <v>1811063.0</v>
      </c>
      <c r="D64" s="269" t="s">
        <v>479</v>
      </c>
      <c r="E64" s="269" t="s">
        <v>188</v>
      </c>
      <c r="F64" s="269">
        <v>440.8918953008021</v>
      </c>
      <c r="G64" s="259">
        <v>1031681.6719999999</v>
      </c>
      <c r="H64" s="132">
        <v>15552.167399999998</v>
      </c>
      <c r="I64" s="259">
        <f t="shared" si="3"/>
        <v>66.33684203</v>
      </c>
      <c r="J64" s="263">
        <v>320292.9136</v>
      </c>
      <c r="K64" s="263">
        <v>83375.21720000001</v>
      </c>
      <c r="L64" s="263">
        <f t="shared" si="4"/>
        <v>403668.1308</v>
      </c>
      <c r="M64" s="259">
        <f>VLOOKUP(C64,'Appendix A -  Costs'!$A$2:$G$141,7,0)</f>
        <v>122052.1285</v>
      </c>
      <c r="N64" s="259">
        <f t="shared" si="5"/>
        <v>7.847917613</v>
      </c>
      <c r="O64" s="263">
        <f t="shared" si="6"/>
        <v>525720.2593</v>
      </c>
      <c r="P64" s="259">
        <f t="shared" si="7"/>
        <v>33.80366516</v>
      </c>
      <c r="Q64" s="259">
        <f t="shared" si="8"/>
        <v>628013.5412</v>
      </c>
      <c r="R64" s="259">
        <f t="shared" ref="R64:S64" si="155">Q64/H64</f>
        <v>40.38109448</v>
      </c>
      <c r="S64" s="526">
        <f t="shared" si="155"/>
        <v>0.6087280197</v>
      </c>
      <c r="T64" s="259">
        <f t="shared" si="10"/>
        <v>505961.4127</v>
      </c>
      <c r="U64" s="259">
        <f t="shared" si="11"/>
        <v>32.53317687</v>
      </c>
      <c r="V64" s="526">
        <f t="shared" si="12"/>
        <v>0.4904239616</v>
      </c>
      <c r="W64" s="527">
        <f t="shared" si="13"/>
        <v>14903.762</v>
      </c>
      <c r="X64" s="528">
        <f>W64*0.275</f>
        <v>4098.53455</v>
      </c>
      <c r="Y64" s="528">
        <f>VLOOKUP(C64,'Warehouse Order &amp; Sales Handlin'!$B$2:$J$141,9,0)</f>
        <v>13745.37522</v>
      </c>
      <c r="Z64" s="528">
        <f>VLOOKUP(C64,'Warehouse Order &amp; Sales Handlin'!$B$2:$K$141,10,0)</f>
        <v>4095.142823</v>
      </c>
      <c r="AA64" s="528">
        <f>VLOOKUP(C64,'Freight Cost'!$AR$2:$AS$141,2,0)</f>
        <v>26438.4</v>
      </c>
      <c r="AB64" s="528">
        <f>VLOOKUP(C64,'CI Cost'!$EL$2:$EM$140,2,0)</f>
        <v>303.029025</v>
      </c>
      <c r="AC64" s="528">
        <f t="shared" si="15"/>
        <v>48680.48162</v>
      </c>
      <c r="AD64" s="528">
        <f t="shared" si="16"/>
        <v>3.130141309</v>
      </c>
      <c r="AE64" s="528">
        <f t="shared" si="17"/>
        <v>7.847470648</v>
      </c>
      <c r="AF64" s="528">
        <f t="shared" si="18"/>
        <v>122045.1772</v>
      </c>
      <c r="AG64" s="528">
        <f t="shared" si="19"/>
        <v>574393.7896</v>
      </c>
      <c r="AH64" s="528">
        <f t="shared" si="20"/>
        <v>457287.8824</v>
      </c>
      <c r="AI64" s="528">
        <f t="shared" ref="AI64:AJ64" si="156">AH64/H64</f>
        <v>29.40348253</v>
      </c>
      <c r="AJ64" s="526">
        <f t="shared" si="156"/>
        <v>0.4432451354</v>
      </c>
      <c r="AK64" s="526" t="str">
        <f>VLOOKUP(C64,'ABC Analysis Results'!$A$2:$B$140,2,0)</f>
        <v>A</v>
      </c>
      <c r="AL64" s="526" t="str">
        <f>VLOOKUP(C64,'ABC Analysis Results'!$A$2:$C$140,3,0)</f>
        <v>A</v>
      </c>
    </row>
    <row r="65" ht="14.25" customHeight="1">
      <c r="A65" s="269" t="s">
        <v>179</v>
      </c>
      <c r="B65" s="269" t="s">
        <v>189</v>
      </c>
      <c r="C65" s="269">
        <v>1811064.0</v>
      </c>
      <c r="D65" s="269" t="s">
        <v>479</v>
      </c>
      <c r="E65" s="269" t="s">
        <v>190</v>
      </c>
      <c r="F65" s="269">
        <v>126.98400227537093</v>
      </c>
      <c r="G65" s="259">
        <v>313253.27599999995</v>
      </c>
      <c r="H65" s="132">
        <v>4270.2699999999995</v>
      </c>
      <c r="I65" s="259">
        <f t="shared" si="3"/>
        <v>73.35678447</v>
      </c>
      <c r="J65" s="263">
        <v>115007.69280000002</v>
      </c>
      <c r="K65" s="263">
        <v>27342.5152</v>
      </c>
      <c r="L65" s="263">
        <f t="shared" si="4"/>
        <v>142350.208</v>
      </c>
      <c r="M65" s="259">
        <f>VLOOKUP(C65,'Appendix A -  Costs'!$A$2:$G$141,7,0)</f>
        <v>43040.66769</v>
      </c>
      <c r="N65" s="259">
        <f t="shared" si="5"/>
        <v>10.07914434</v>
      </c>
      <c r="O65" s="263">
        <f t="shared" si="6"/>
        <v>185390.8757</v>
      </c>
      <c r="P65" s="259">
        <f t="shared" si="7"/>
        <v>43.41432174</v>
      </c>
      <c r="Q65" s="259">
        <f t="shared" si="8"/>
        <v>170903.068</v>
      </c>
      <c r="R65" s="259">
        <f t="shared" ref="R65:S65" si="157">Q65/H65</f>
        <v>40.02160706</v>
      </c>
      <c r="S65" s="526">
        <f t="shared" si="157"/>
        <v>0.5455747189</v>
      </c>
      <c r="T65" s="259">
        <f t="shared" si="10"/>
        <v>127862.4003</v>
      </c>
      <c r="U65" s="259">
        <f t="shared" si="11"/>
        <v>29.94246273</v>
      </c>
      <c r="V65" s="526">
        <f t="shared" si="12"/>
        <v>0.4081757801</v>
      </c>
      <c r="W65" s="527">
        <f t="shared" si="13"/>
        <v>5512.92433</v>
      </c>
      <c r="X65" s="528">
        <f>W65*0.255</f>
        <v>1405.795704</v>
      </c>
      <c r="Y65" s="528">
        <f>VLOOKUP(C65,'Warehouse Order &amp; Sales Handlin'!$B$2:$J$141,9,0)</f>
        <v>3314.469078</v>
      </c>
      <c r="Z65" s="528">
        <f>VLOOKUP(C65,'Warehouse Order &amp; Sales Handlin'!$B$2:$K$141,10,0)</f>
        <v>654.0576923</v>
      </c>
      <c r="AA65" s="528">
        <f>VLOOKUP(C65,'Freight Cost'!$AR$2:$AS$141,2,0)</f>
        <v>11104.128</v>
      </c>
      <c r="AB65" s="528">
        <f>VLOOKUP(C65,'CI Cost'!$EL$2:$EM$140,2,0)</f>
        <v>244.176405</v>
      </c>
      <c r="AC65" s="528">
        <f t="shared" si="15"/>
        <v>16722.62688</v>
      </c>
      <c r="AD65" s="528">
        <f t="shared" si="16"/>
        <v>3.916058441</v>
      </c>
      <c r="AE65" s="528">
        <f t="shared" si="17"/>
        <v>10.07868178</v>
      </c>
      <c r="AF65" s="528">
        <f t="shared" si="18"/>
        <v>43038.69246</v>
      </c>
      <c r="AG65" s="528">
        <f t="shared" si="19"/>
        <v>202111.5273</v>
      </c>
      <c r="AH65" s="528">
        <f t="shared" si="20"/>
        <v>111141.7487</v>
      </c>
      <c r="AI65" s="528">
        <f t="shared" ref="AI65:AJ65" si="158">AH65/H65</f>
        <v>26.02686684</v>
      </c>
      <c r="AJ65" s="526">
        <f t="shared" si="158"/>
        <v>0.3547983602</v>
      </c>
      <c r="AK65" s="526" t="str">
        <f>VLOOKUP(C65,'ABC Analysis Results'!$A$2:$B$140,2,0)</f>
        <v>A</v>
      </c>
      <c r="AL65" s="526" t="str">
        <f>VLOOKUP(C65,'ABC Analysis Results'!$A$2:$C$140,3,0)</f>
        <v>B</v>
      </c>
    </row>
    <row r="66" ht="14.25" customHeight="1">
      <c r="A66" s="269" t="s">
        <v>179</v>
      </c>
      <c r="B66" s="269" t="s">
        <v>191</v>
      </c>
      <c r="C66" s="269">
        <v>1811065.0</v>
      </c>
      <c r="D66" s="269" t="s">
        <v>479</v>
      </c>
      <c r="E66" s="269" t="s">
        <v>188</v>
      </c>
      <c r="F66" s="269">
        <v>152.77911089790211</v>
      </c>
      <c r="G66" s="259">
        <v>227156.06199999998</v>
      </c>
      <c r="H66" s="132">
        <v>2979.0980999999997</v>
      </c>
      <c r="I66" s="259">
        <f t="shared" si="3"/>
        <v>76.24994357</v>
      </c>
      <c r="J66" s="263">
        <v>74750.60560000001</v>
      </c>
      <c r="K66" s="263">
        <v>19843.588600000003</v>
      </c>
      <c r="L66" s="263">
        <f t="shared" si="4"/>
        <v>94594.1942</v>
      </c>
      <c r="M66" s="259">
        <f>VLOOKUP(C66,'Appendix A -  Costs'!$A$2:$G$141,7,0)</f>
        <v>28601.27382</v>
      </c>
      <c r="N66" s="259">
        <f t="shared" si="5"/>
        <v>9.600648539</v>
      </c>
      <c r="O66" s="263">
        <f t="shared" si="6"/>
        <v>123195.468</v>
      </c>
      <c r="P66" s="259">
        <f t="shared" si="7"/>
        <v>41.35327669</v>
      </c>
      <c r="Q66" s="259">
        <f t="shared" si="8"/>
        <v>132561.8678</v>
      </c>
      <c r="R66" s="259">
        <f t="shared" ref="R66:S66" si="159">Q66/H66</f>
        <v>44.49731541</v>
      </c>
      <c r="S66" s="526">
        <f t="shared" si="159"/>
        <v>0.5835717816</v>
      </c>
      <c r="T66" s="259">
        <f t="shared" si="10"/>
        <v>103960.594</v>
      </c>
      <c r="U66" s="259">
        <f t="shared" si="11"/>
        <v>34.89666687</v>
      </c>
      <c r="V66" s="526">
        <f t="shared" si="12"/>
        <v>0.4576615436</v>
      </c>
      <c r="W66" s="527">
        <f t="shared" si="13"/>
        <v>6317.916846</v>
      </c>
      <c r="X66" s="528">
        <f>W66*0.275</f>
        <v>1737.427133</v>
      </c>
      <c r="Y66" s="528">
        <f>VLOOKUP(C66,'Warehouse Order &amp; Sales Handlin'!$B$2:$J$141,9,0)</f>
        <v>7896.346621</v>
      </c>
      <c r="Z66" s="528">
        <f>VLOOKUP(C66,'Warehouse Order &amp; Sales Handlin'!$B$2:$K$141,10,0)</f>
        <v>2172.36888</v>
      </c>
      <c r="AA66" s="528">
        <f>VLOOKUP(C66,'Freight Cost'!$AR$2:$AS$141,2,0)</f>
        <v>5111.424</v>
      </c>
      <c r="AB66" s="528">
        <f>VLOOKUP(C66,'CI Cost'!$EL$2:$EM$140,2,0)</f>
        <v>62.302275</v>
      </c>
      <c r="AC66" s="528">
        <f t="shared" si="15"/>
        <v>16979.86891</v>
      </c>
      <c r="AD66" s="528">
        <f t="shared" si="16"/>
        <v>5.699667597</v>
      </c>
      <c r="AE66" s="528">
        <f t="shared" si="17"/>
        <v>9.60053612</v>
      </c>
      <c r="AF66" s="528">
        <f t="shared" si="18"/>
        <v>28600.93892</v>
      </c>
      <c r="AG66" s="528">
        <f t="shared" si="19"/>
        <v>140175.002</v>
      </c>
      <c r="AH66" s="528">
        <f t="shared" si="20"/>
        <v>86981.05998</v>
      </c>
      <c r="AI66" s="528">
        <f t="shared" ref="AI66:AJ66" si="160">AH66/H66</f>
        <v>29.19711169</v>
      </c>
      <c r="AJ66" s="526">
        <f t="shared" si="160"/>
        <v>0.3829132237</v>
      </c>
      <c r="AK66" s="526" t="str">
        <f>VLOOKUP(C66,'ABC Analysis Results'!$A$2:$B$140,2,0)</f>
        <v>B</v>
      </c>
      <c r="AL66" s="526" t="str">
        <f>VLOOKUP(C66,'ABC Analysis Results'!$A$2:$C$140,3,0)</f>
        <v>B</v>
      </c>
    </row>
    <row r="67" ht="14.25" customHeight="1">
      <c r="A67" s="269" t="s">
        <v>179</v>
      </c>
      <c r="B67" s="269" t="s">
        <v>192</v>
      </c>
      <c r="C67" s="269">
        <v>1811066.0</v>
      </c>
      <c r="D67" s="269" t="s">
        <v>479</v>
      </c>
      <c r="E67" s="269" t="s">
        <v>110</v>
      </c>
      <c r="F67" s="269">
        <v>125.05326829918117</v>
      </c>
      <c r="G67" s="259">
        <v>110544.336</v>
      </c>
      <c r="H67" s="132">
        <v>1540.1899999999998</v>
      </c>
      <c r="I67" s="259">
        <f t="shared" si="3"/>
        <v>71.77318123</v>
      </c>
      <c r="J67" s="263">
        <v>39837.79360000001</v>
      </c>
      <c r="K67" s="263">
        <v>10255.273600000002</v>
      </c>
      <c r="L67" s="263">
        <f t="shared" si="4"/>
        <v>50093.0672</v>
      </c>
      <c r="M67" s="259">
        <f>VLOOKUP(C67,'Appendix A -  Costs'!$A$2:$G$141,7,0)</f>
        <v>15146.01973</v>
      </c>
      <c r="N67" s="259">
        <f t="shared" si="5"/>
        <v>9.833864477</v>
      </c>
      <c r="O67" s="263">
        <f t="shared" si="6"/>
        <v>65239.08693</v>
      </c>
      <c r="P67" s="259">
        <f t="shared" si="7"/>
        <v>42.3578175</v>
      </c>
      <c r="Q67" s="259">
        <f t="shared" si="8"/>
        <v>60451.2688</v>
      </c>
      <c r="R67" s="259">
        <f t="shared" ref="R67:S67" si="161">Q67/H67</f>
        <v>39.24922821</v>
      </c>
      <c r="S67" s="526">
        <f t="shared" si="161"/>
        <v>0.5468508925</v>
      </c>
      <c r="T67" s="259">
        <f t="shared" si="10"/>
        <v>45305.24907</v>
      </c>
      <c r="U67" s="259">
        <f t="shared" si="11"/>
        <v>29.41536374</v>
      </c>
      <c r="V67" s="526">
        <f t="shared" si="12"/>
        <v>0.4098378145</v>
      </c>
      <c r="W67" s="527">
        <f t="shared" si="13"/>
        <v>5296.983516</v>
      </c>
      <c r="X67" s="528">
        <f>W67*0.245</f>
        <v>1297.760961</v>
      </c>
      <c r="Y67" s="528">
        <f>VLOOKUP(C67,'Warehouse Order &amp; Sales Handlin'!$B$2:$J$141,9,0)</f>
        <v>3009.358162</v>
      </c>
      <c r="Z67" s="528">
        <f>VLOOKUP(C67,'Warehouse Order &amp; Sales Handlin'!$B$2:$K$141,10,0)</f>
        <v>793.3475083</v>
      </c>
      <c r="AA67" s="528">
        <f>VLOOKUP(C67,'Freight Cost'!$AR$2:$AS$141,2,0)</f>
        <v>5287.68</v>
      </c>
      <c r="AB67" s="528">
        <f>VLOOKUP(C67,'CI Cost'!$EL$2:$EM$140,2,0)</f>
        <v>2129.29071</v>
      </c>
      <c r="AC67" s="528">
        <f t="shared" si="15"/>
        <v>12517.43734</v>
      </c>
      <c r="AD67" s="528">
        <f t="shared" si="16"/>
        <v>8.127203359</v>
      </c>
      <c r="AE67" s="528">
        <f t="shared" si="17"/>
        <v>9.829929028</v>
      </c>
      <c r="AF67" s="528">
        <f t="shared" si="18"/>
        <v>15139.95839</v>
      </c>
      <c r="AG67" s="528">
        <f t="shared" si="19"/>
        <v>77750.46293</v>
      </c>
      <c r="AH67" s="528">
        <f t="shared" si="20"/>
        <v>32793.87307</v>
      </c>
      <c r="AI67" s="528">
        <f t="shared" ref="AI67:AJ67" si="162">AH67/H67</f>
        <v>21.29209582</v>
      </c>
      <c r="AJ67" s="526">
        <f t="shared" si="162"/>
        <v>0.2966581035</v>
      </c>
      <c r="AK67" s="526" t="str">
        <f>VLOOKUP(C67,'ABC Analysis Results'!$A$2:$B$140,2,0)</f>
        <v>B</v>
      </c>
      <c r="AL67" s="526" t="str">
        <f>VLOOKUP(C67,'ABC Analysis Results'!$A$2:$C$140,3,0)</f>
        <v>C</v>
      </c>
    </row>
    <row r="68" ht="14.25" customHeight="1">
      <c r="A68" s="269" t="s">
        <v>179</v>
      </c>
      <c r="B68" s="269" t="s">
        <v>193</v>
      </c>
      <c r="C68" s="269">
        <v>1811067.0</v>
      </c>
      <c r="D68" s="269" t="s">
        <v>479</v>
      </c>
      <c r="E68" s="269" t="s">
        <v>547</v>
      </c>
      <c r="F68" s="269">
        <v>167.5670577127389</v>
      </c>
      <c r="G68" s="259">
        <v>469021.44</v>
      </c>
      <c r="H68" s="132">
        <v>6512.6985</v>
      </c>
      <c r="I68" s="259">
        <f t="shared" si="3"/>
        <v>72.01645217</v>
      </c>
      <c r="J68" s="263">
        <v>149694.16000000003</v>
      </c>
      <c r="K68" s="263">
        <v>39787.13200000001</v>
      </c>
      <c r="L68" s="263">
        <f t="shared" si="4"/>
        <v>189481.292</v>
      </c>
      <c r="M68" s="259">
        <f>VLOOKUP(C68,'Appendix A -  Costs'!$A$2:$G$141,7,0)</f>
        <v>57291.10928</v>
      </c>
      <c r="N68" s="259">
        <f t="shared" si="5"/>
        <v>8.796831187</v>
      </c>
      <c r="O68" s="263">
        <f t="shared" si="6"/>
        <v>246772.4013</v>
      </c>
      <c r="P68" s="259">
        <f t="shared" si="7"/>
        <v>37.89096045</v>
      </c>
      <c r="Q68" s="259">
        <f t="shared" si="8"/>
        <v>279540.148</v>
      </c>
      <c r="R68" s="259">
        <f t="shared" ref="R68:S68" si="163">Q68/H68</f>
        <v>42.92232291</v>
      </c>
      <c r="S68" s="526">
        <f t="shared" si="163"/>
        <v>0.5960071847</v>
      </c>
      <c r="T68" s="259">
        <f t="shared" si="10"/>
        <v>222249.0387</v>
      </c>
      <c r="U68" s="259">
        <f t="shared" si="11"/>
        <v>34.12549172</v>
      </c>
      <c r="V68" s="526">
        <f t="shared" si="12"/>
        <v>0.4738568854</v>
      </c>
      <c r="W68" s="527">
        <f t="shared" si="13"/>
        <v>6349.276756</v>
      </c>
      <c r="X68" s="532">
        <f t="shared" ref="X68:X70" si="166">((1/3)*W68*0.275)+((1/3)*W68*0.255)+((1/3)*W68*0.245)</f>
        <v>1640.229829</v>
      </c>
      <c r="Y68" s="528">
        <f>VLOOKUP(C68,'Warehouse Order &amp; Sales Handlin'!$B$2:$J$141,9,0)</f>
        <v>5552.708239</v>
      </c>
      <c r="Z68" s="528">
        <f>VLOOKUP(C68,'Warehouse Order &amp; Sales Handlin'!$B$2:$K$141,10,0)</f>
        <v>1626.540657</v>
      </c>
      <c r="AA68" s="528">
        <f>VLOOKUP(C68,'Freight Cost'!$AR$2:$AS$141,2,0)</f>
        <v>16656.192</v>
      </c>
      <c r="AB68" s="528">
        <f>VLOOKUP(C68,'CI Cost'!$EL$2:$EM$140,2,0)</f>
        <v>4193.16924</v>
      </c>
      <c r="AC68" s="528">
        <f t="shared" si="15"/>
        <v>29668.83996</v>
      </c>
      <c r="AD68" s="528">
        <f t="shared" si="16"/>
        <v>4.55553715</v>
      </c>
      <c r="AE68" s="528">
        <f t="shared" si="17"/>
        <v>8.789898466</v>
      </c>
      <c r="AF68" s="528">
        <f t="shared" si="18"/>
        <v>57245.95855</v>
      </c>
      <c r="AG68" s="528">
        <f t="shared" si="19"/>
        <v>276396.0905</v>
      </c>
      <c r="AH68" s="528">
        <f t="shared" si="20"/>
        <v>192625.3495</v>
      </c>
      <c r="AI68" s="528">
        <f t="shared" ref="AI68:AJ68" si="164">AH68/H68</f>
        <v>29.57688729</v>
      </c>
      <c r="AJ68" s="526">
        <f t="shared" si="164"/>
        <v>0.4106962562</v>
      </c>
      <c r="AK68" s="526" t="str">
        <f>VLOOKUP(C68,'ABC Analysis Results'!$A$2:$B$140,2,0)</f>
        <v>A</v>
      </c>
      <c r="AL68" s="526" t="str">
        <f>VLOOKUP(C68,'ABC Analysis Results'!$A$2:$C$140,3,0)</f>
        <v>A</v>
      </c>
    </row>
    <row r="69" ht="14.25" customHeight="1">
      <c r="A69" s="269" t="s">
        <v>179</v>
      </c>
      <c r="B69" s="269" t="s">
        <v>195</v>
      </c>
      <c r="C69" s="269">
        <v>1811068.0</v>
      </c>
      <c r="D69" s="269" t="s">
        <v>479</v>
      </c>
      <c r="E69" s="269" t="s">
        <v>547</v>
      </c>
      <c r="F69" s="269">
        <v>17.390386003430528</v>
      </c>
      <c r="G69" s="259">
        <v>349042.266</v>
      </c>
      <c r="H69" s="132">
        <v>6216.9436</v>
      </c>
      <c r="I69" s="259">
        <f t="shared" si="3"/>
        <v>56.14370798</v>
      </c>
      <c r="J69" s="263">
        <v>182139.1176</v>
      </c>
      <c r="K69" s="263">
        <v>45534.7794</v>
      </c>
      <c r="L69" s="263">
        <f t="shared" si="4"/>
        <v>227673.897</v>
      </c>
      <c r="M69" s="259">
        <f>VLOOKUP(C69,'Appendix A -  Costs'!$A$2:$G$141,7,0)</f>
        <v>68838.93378</v>
      </c>
      <c r="N69" s="259">
        <f t="shared" si="5"/>
        <v>11.07279368</v>
      </c>
      <c r="O69" s="263">
        <f t="shared" si="6"/>
        <v>296512.8308</v>
      </c>
      <c r="P69" s="259">
        <f t="shared" si="7"/>
        <v>47.69430927</v>
      </c>
      <c r="Q69" s="259">
        <f t="shared" si="8"/>
        <v>121368.369</v>
      </c>
      <c r="R69" s="259">
        <f t="shared" ref="R69:S69" si="165">Q69/H69</f>
        <v>19.52219238</v>
      </c>
      <c r="S69" s="526">
        <f t="shared" si="165"/>
        <v>0.3477182589</v>
      </c>
      <c r="T69" s="259">
        <f t="shared" si="10"/>
        <v>52529.43522</v>
      </c>
      <c r="U69" s="259">
        <f t="shared" si="11"/>
        <v>8.449398708</v>
      </c>
      <c r="V69" s="526">
        <f t="shared" si="12"/>
        <v>0.1504959151</v>
      </c>
      <c r="W69" s="527">
        <f t="shared" si="13"/>
        <v>829.4224484</v>
      </c>
      <c r="X69" s="532">
        <f t="shared" si="166"/>
        <v>214.2674658</v>
      </c>
      <c r="Y69" s="528">
        <f>VLOOKUP(C69,'Warehouse Order &amp; Sales Handlin'!$B$2:$J$141,9,0)</f>
        <v>15710.94172</v>
      </c>
      <c r="Z69" s="528">
        <f>VLOOKUP(C69,'Warehouse Order &amp; Sales Handlin'!$B$2:$K$141,10,0)</f>
        <v>6075.812522</v>
      </c>
      <c r="AA69" s="528">
        <f>VLOOKUP(C69,'Freight Cost'!$AR$2:$AS$141,2,0)</f>
        <v>15863.04</v>
      </c>
      <c r="AB69" s="528">
        <f>VLOOKUP(C69,'CI Cost'!$EL$2:$EM$140,2,0)</f>
        <v>489.29673</v>
      </c>
      <c r="AC69" s="528">
        <f t="shared" si="15"/>
        <v>38353.35844</v>
      </c>
      <c r="AD69" s="528">
        <f t="shared" si="16"/>
        <v>6.169166219</v>
      </c>
      <c r="AE69" s="528">
        <f t="shared" si="17"/>
        <v>11.0717754</v>
      </c>
      <c r="AF69" s="528">
        <f t="shared" si="18"/>
        <v>68832.60323</v>
      </c>
      <c r="AG69" s="528">
        <f t="shared" si="19"/>
        <v>334859.8587</v>
      </c>
      <c r="AH69" s="528">
        <f t="shared" si="20"/>
        <v>14182.40733</v>
      </c>
      <c r="AI69" s="528">
        <f t="shared" ref="AI69:AJ69" si="167">AH69/H69</f>
        <v>2.281250763</v>
      </c>
      <c r="AJ69" s="526">
        <f t="shared" si="167"/>
        <v>0.04063234947</v>
      </c>
      <c r="AK69" s="526" t="str">
        <f>VLOOKUP(C69,'ABC Analysis Results'!$A$2:$B$140,2,0)</f>
        <v>B</v>
      </c>
      <c r="AL69" s="526" t="str">
        <f>VLOOKUP(C69,'ABC Analysis Results'!$A$2:$C$140,3,0)</f>
        <v>C</v>
      </c>
    </row>
    <row r="70" ht="14.25" customHeight="1">
      <c r="A70" s="269" t="s">
        <v>179</v>
      </c>
      <c r="B70" s="269" t="s">
        <v>196</v>
      </c>
      <c r="C70" s="269">
        <v>1811069.0</v>
      </c>
      <c r="D70" s="269" t="s">
        <v>479</v>
      </c>
      <c r="E70" s="269" t="s">
        <v>547</v>
      </c>
      <c r="F70" s="269">
        <v>239.0639502415044</v>
      </c>
      <c r="G70" s="259">
        <v>911098.981</v>
      </c>
      <c r="H70" s="132">
        <v>12278.647799999999</v>
      </c>
      <c r="I70" s="259">
        <f t="shared" si="3"/>
        <v>74.20189876</v>
      </c>
      <c r="J70" s="263">
        <v>345687.76</v>
      </c>
      <c r="K70" s="263">
        <v>89878.81760000001</v>
      </c>
      <c r="L70" s="263">
        <f t="shared" si="4"/>
        <v>435566.5776</v>
      </c>
      <c r="M70" s="259">
        <f>VLOOKUP(C70,'Appendix A -  Costs'!$A$2:$G$141,7,0)</f>
        <v>131696.8664</v>
      </c>
      <c r="N70" s="259">
        <f t="shared" si="5"/>
        <v>10.72568157</v>
      </c>
      <c r="O70" s="263">
        <f t="shared" si="6"/>
        <v>567263.444</v>
      </c>
      <c r="P70" s="259">
        <f t="shared" si="7"/>
        <v>46.19917871</v>
      </c>
      <c r="Q70" s="259">
        <f t="shared" si="8"/>
        <v>475532.4034</v>
      </c>
      <c r="R70" s="259">
        <f t="shared" ref="R70:S70" si="168">Q70/H70</f>
        <v>38.72840162</v>
      </c>
      <c r="S70" s="526">
        <f t="shared" si="168"/>
        <v>0.5219327574</v>
      </c>
      <c r="T70" s="259">
        <f t="shared" si="10"/>
        <v>343835.537</v>
      </c>
      <c r="U70" s="259">
        <f t="shared" si="11"/>
        <v>28.00272006</v>
      </c>
      <c r="V70" s="526">
        <f t="shared" si="12"/>
        <v>0.3773854918</v>
      </c>
      <c r="W70" s="527">
        <f t="shared" si="13"/>
        <v>11044.55816</v>
      </c>
      <c r="X70" s="532">
        <f t="shared" si="166"/>
        <v>2853.177524</v>
      </c>
      <c r="Y70" s="528">
        <f>VLOOKUP(C70,'Warehouse Order &amp; Sales Handlin'!$B$2:$J$141,9,0)</f>
        <v>4369.743253</v>
      </c>
      <c r="Z70" s="528">
        <f>VLOOKUP(C70,'Warehouse Order &amp; Sales Handlin'!$B$2:$K$141,10,0)</f>
        <v>416.6723339</v>
      </c>
      <c r="AA70" s="528">
        <f>VLOOKUP(C70,'Freight Cost'!$AR$2:$AS$141,2,0)</f>
        <v>31726.08</v>
      </c>
      <c r="AB70" s="528">
        <f>VLOOKUP(C70,'CI Cost'!$EL$2:$EM$140,2,0)</f>
        <v>69.726735</v>
      </c>
      <c r="AC70" s="528">
        <f t="shared" si="15"/>
        <v>39435.39985</v>
      </c>
      <c r="AD70" s="528">
        <f t="shared" si="16"/>
        <v>3.211705433</v>
      </c>
      <c r="AE70" s="528">
        <f t="shared" si="17"/>
        <v>10.72554101</v>
      </c>
      <c r="AF70" s="528">
        <f t="shared" si="18"/>
        <v>131695.1405</v>
      </c>
      <c r="AG70" s="528">
        <f t="shared" si="19"/>
        <v>606697.1179</v>
      </c>
      <c r="AH70" s="528">
        <f t="shared" si="20"/>
        <v>304401.8631</v>
      </c>
      <c r="AI70" s="528">
        <f t="shared" ref="AI70:AJ70" si="169">AH70/H70</f>
        <v>24.79115518</v>
      </c>
      <c r="AJ70" s="526">
        <f t="shared" si="169"/>
        <v>0.3341040539</v>
      </c>
      <c r="AK70" s="526" t="str">
        <f>VLOOKUP(C70,'ABC Analysis Results'!$A$2:$B$140,2,0)</f>
        <v>A</v>
      </c>
      <c r="AL70" s="526" t="str">
        <f>VLOOKUP(C70,'ABC Analysis Results'!$A$2:$C$140,3,0)</f>
        <v>A</v>
      </c>
    </row>
    <row r="71" ht="14.25" customHeight="1">
      <c r="A71" s="269" t="s">
        <v>179</v>
      </c>
      <c r="B71" s="269" t="s">
        <v>197</v>
      </c>
      <c r="C71" s="269">
        <v>1811070.0</v>
      </c>
      <c r="D71" s="269" t="s">
        <v>479</v>
      </c>
      <c r="E71" s="269" t="s">
        <v>188</v>
      </c>
      <c r="F71" s="269">
        <v>912.3574311405484</v>
      </c>
      <c r="G71" s="259">
        <v>375266.535</v>
      </c>
      <c r="H71" s="132">
        <v>4487.433399999999</v>
      </c>
      <c r="I71" s="259">
        <f t="shared" si="3"/>
        <v>83.62609571</v>
      </c>
      <c r="J71" s="263">
        <v>121052.43920000002</v>
      </c>
      <c r="K71" s="263">
        <v>27912.577</v>
      </c>
      <c r="L71" s="263">
        <f t="shared" si="4"/>
        <v>148965.0162</v>
      </c>
      <c r="M71" s="259">
        <f>VLOOKUP(C71,'Appendix A -  Costs'!$A$2:$G$141,7,0)</f>
        <v>45040.70524</v>
      </c>
      <c r="N71" s="259">
        <f t="shared" si="5"/>
        <v>10.03707492</v>
      </c>
      <c r="O71" s="263">
        <f t="shared" si="6"/>
        <v>194005.7214</v>
      </c>
      <c r="P71" s="259">
        <f t="shared" si="7"/>
        <v>43.23311438</v>
      </c>
      <c r="Q71" s="259">
        <f t="shared" si="8"/>
        <v>226301.5188</v>
      </c>
      <c r="R71" s="259">
        <f t="shared" ref="R71:S71" si="170">Q71/H71</f>
        <v>50.43005625</v>
      </c>
      <c r="S71" s="526">
        <f t="shared" si="170"/>
        <v>0.6030420986</v>
      </c>
      <c r="T71" s="259">
        <f t="shared" si="10"/>
        <v>181260.8136</v>
      </c>
      <c r="U71" s="259">
        <f t="shared" si="11"/>
        <v>40.39298133</v>
      </c>
      <c r="V71" s="526">
        <f t="shared" si="12"/>
        <v>0.483018859</v>
      </c>
      <c r="W71" s="527">
        <f t="shared" si="13"/>
        <v>39444.05317</v>
      </c>
      <c r="X71" s="528">
        <f>W71*0.275</f>
        <v>10847.11462</v>
      </c>
      <c r="Y71" s="528">
        <f>VLOOKUP(C71,'Warehouse Order &amp; Sales Handlin'!$B$2:$J$141,9,0)</f>
        <v>2312.917352</v>
      </c>
      <c r="Z71" s="528">
        <f>VLOOKUP(C71,'Warehouse Order &amp; Sales Handlin'!$B$2:$K$141,10,0)</f>
        <v>327.7254083</v>
      </c>
      <c r="AA71" s="528">
        <f>VLOOKUP(C71,'Freight Cost'!$AR$2:$AS$141,2,0)</f>
        <v>7755.264</v>
      </c>
      <c r="AB71" s="528">
        <f>VLOOKUP(C71,'CI Cost'!$EL$2:$EM$140,2,0)</f>
        <v>126.00861</v>
      </c>
      <c r="AC71" s="528">
        <f t="shared" si="15"/>
        <v>21369.02999</v>
      </c>
      <c r="AD71" s="528">
        <f t="shared" si="16"/>
        <v>4.761971508</v>
      </c>
      <c r="AE71" s="528">
        <f t="shared" si="17"/>
        <v>10.03683721</v>
      </c>
      <c r="AF71" s="528">
        <f t="shared" si="18"/>
        <v>45039.63854</v>
      </c>
      <c r="AG71" s="528">
        <f t="shared" si="19"/>
        <v>215373.6847</v>
      </c>
      <c r="AH71" s="528">
        <f t="shared" si="20"/>
        <v>159892.8503</v>
      </c>
      <c r="AI71" s="528">
        <f t="shared" ref="AI71:AJ71" si="171">AH71/H71</f>
        <v>35.63124753</v>
      </c>
      <c r="AJ71" s="526">
        <f t="shared" si="171"/>
        <v>0.4260780948</v>
      </c>
      <c r="AK71" s="526" t="str">
        <f>VLOOKUP(C71,'ABC Analysis Results'!$A$2:$B$140,2,0)</f>
        <v>A</v>
      </c>
      <c r="AL71" s="526" t="str">
        <f>VLOOKUP(C71,'ABC Analysis Results'!$A$2:$C$140,3,0)</f>
        <v>A</v>
      </c>
    </row>
    <row r="72" ht="14.25" customHeight="1">
      <c r="A72" s="269" t="s">
        <v>179</v>
      </c>
      <c r="B72" s="269" t="s">
        <v>198</v>
      </c>
      <c r="C72" s="269">
        <v>1811071.0</v>
      </c>
      <c r="D72" s="269" t="s">
        <v>479</v>
      </c>
      <c r="E72" s="269" t="s">
        <v>190</v>
      </c>
      <c r="F72" s="269">
        <v>586.8752207643798</v>
      </c>
      <c r="G72" s="259">
        <v>105831.19799999999</v>
      </c>
      <c r="H72" s="132">
        <v>1831.1423999999997</v>
      </c>
      <c r="I72" s="259">
        <f t="shared" si="3"/>
        <v>57.79517639</v>
      </c>
      <c r="J72" s="263">
        <v>37292.2704</v>
      </c>
      <c r="K72" s="263">
        <v>9230.76</v>
      </c>
      <c r="L72" s="263">
        <f t="shared" si="4"/>
        <v>46523.0304</v>
      </c>
      <c r="M72" s="259">
        <f>VLOOKUP(C72,'Appendix A -  Costs'!$A$2:$G$141,7,0)</f>
        <v>14066.59196</v>
      </c>
      <c r="N72" s="259">
        <f t="shared" si="5"/>
        <v>7.681866773</v>
      </c>
      <c r="O72" s="263">
        <f t="shared" si="6"/>
        <v>60589.62236</v>
      </c>
      <c r="P72" s="259">
        <f t="shared" si="7"/>
        <v>33.0884274</v>
      </c>
      <c r="Q72" s="259">
        <f t="shared" si="8"/>
        <v>59308.1676</v>
      </c>
      <c r="R72" s="259">
        <f t="shared" ref="R72:S72" si="172">Q72/H72</f>
        <v>32.38861576</v>
      </c>
      <c r="S72" s="526">
        <f t="shared" si="172"/>
        <v>0.5604034417</v>
      </c>
      <c r="T72" s="259">
        <f t="shared" si="10"/>
        <v>45241.57564</v>
      </c>
      <c r="U72" s="259">
        <f t="shared" si="11"/>
        <v>24.70674899</v>
      </c>
      <c r="V72" s="526">
        <f t="shared" si="12"/>
        <v>0.42748808</v>
      </c>
      <c r="W72" s="527">
        <f t="shared" si="13"/>
        <v>19418.77813</v>
      </c>
      <c r="X72" s="528">
        <f>W72*0.255</f>
        <v>4951.788424</v>
      </c>
      <c r="Y72" s="528">
        <f>VLOOKUP(C72,'Warehouse Order &amp; Sales Handlin'!$B$2:$J$141,9,0)</f>
        <v>737.2646351</v>
      </c>
      <c r="Z72" s="528">
        <f>VLOOKUP(C72,'Warehouse Order &amp; Sales Handlin'!$B$2:$K$141,10,0)</f>
        <v>70.25697568</v>
      </c>
      <c r="AA72" s="528">
        <f>VLOOKUP(C72,'Freight Cost'!$AR$2:$AS$141,2,0)</f>
        <v>4758.912</v>
      </c>
      <c r="AB72" s="528">
        <f>VLOOKUP(C72,'CI Cost'!$EL$2:$EM$140,2,0)</f>
        <v>62.695395</v>
      </c>
      <c r="AC72" s="528">
        <f t="shared" si="15"/>
        <v>10580.91743</v>
      </c>
      <c r="AD72" s="528">
        <f t="shared" si="16"/>
        <v>5.778314909</v>
      </c>
      <c r="AE72" s="528">
        <f t="shared" si="17"/>
        <v>7.681776254</v>
      </c>
      <c r="AF72" s="528">
        <f t="shared" si="18"/>
        <v>14066.42621</v>
      </c>
      <c r="AG72" s="528">
        <f t="shared" si="19"/>
        <v>71170.37404</v>
      </c>
      <c r="AH72" s="528">
        <f t="shared" si="20"/>
        <v>34660.82396</v>
      </c>
      <c r="AI72" s="528">
        <f t="shared" ref="AI72:AJ72" si="173">AH72/H72</f>
        <v>18.9285246</v>
      </c>
      <c r="AJ72" s="526">
        <f t="shared" si="173"/>
        <v>0.3275104564</v>
      </c>
      <c r="AK72" s="526" t="str">
        <f>VLOOKUP(C72,'ABC Analysis Results'!$A$2:$B$140,2,0)</f>
        <v>C</v>
      </c>
      <c r="AL72" s="526" t="str">
        <f>VLOOKUP(C72,'ABC Analysis Results'!$A$2:$C$140,3,0)</f>
        <v>C</v>
      </c>
    </row>
    <row r="73" ht="14.25" customHeight="1">
      <c r="A73" s="275" t="s">
        <v>179</v>
      </c>
      <c r="B73" s="275" t="s">
        <v>199</v>
      </c>
      <c r="C73" s="275">
        <v>1811072.0</v>
      </c>
      <c r="D73" s="275" t="s">
        <v>479</v>
      </c>
      <c r="E73" s="275" t="s">
        <v>548</v>
      </c>
      <c r="F73" s="275">
        <v>122.69069849414386</v>
      </c>
      <c r="G73" s="279">
        <v>120562.17599999999</v>
      </c>
      <c r="H73" s="135">
        <v>2550.8055</v>
      </c>
      <c r="I73" s="279">
        <f t="shared" si="3"/>
        <v>47.26435473</v>
      </c>
      <c r="J73" s="281">
        <v>55208.524800000014</v>
      </c>
      <c r="K73" s="281">
        <v>13669.418400000002</v>
      </c>
      <c r="L73" s="281">
        <f t="shared" si="4"/>
        <v>68877.9432</v>
      </c>
      <c r="M73" s="259">
        <f>VLOOKUP(C73,'Appendix A -  Costs'!$A$2:$G$141,7,0)</f>
        <v>20825.76981</v>
      </c>
      <c r="N73" s="279">
        <f t="shared" si="5"/>
        <v>8.164389566</v>
      </c>
      <c r="O73" s="281">
        <f t="shared" si="6"/>
        <v>89703.71301</v>
      </c>
      <c r="P73" s="279">
        <f t="shared" si="7"/>
        <v>35.16681809</v>
      </c>
      <c r="Q73" s="279">
        <f t="shared" si="8"/>
        <v>51684.2328</v>
      </c>
      <c r="R73" s="279">
        <f t="shared" ref="R73:S73" si="174">Q73/H73</f>
        <v>20.2619262</v>
      </c>
      <c r="S73" s="529">
        <f t="shared" si="174"/>
        <v>0.4286935962</v>
      </c>
      <c r="T73" s="279">
        <f t="shared" si="10"/>
        <v>30858.46299</v>
      </c>
      <c r="U73" s="279">
        <f t="shared" si="11"/>
        <v>12.09753664</v>
      </c>
      <c r="V73" s="529">
        <f t="shared" si="12"/>
        <v>0.2559547614</v>
      </c>
      <c r="W73" s="530">
        <f t="shared" si="13"/>
        <v>4314.641476</v>
      </c>
      <c r="X73" s="533">
        <f>((1/2)*W73*0.275)+((1/2)*W73*0.255)</f>
        <v>1143.379991</v>
      </c>
      <c r="Y73" s="531">
        <f>VLOOKUP(C73,'Warehouse Order &amp; Sales Handlin'!$B$2:$J$141,9,0)</f>
        <v>1883.812321</v>
      </c>
      <c r="Z73" s="531">
        <f>VLOOKUP(C73,'Warehouse Order &amp; Sales Handlin'!$B$2:$K$141,10,0)</f>
        <v>361.176</v>
      </c>
      <c r="AA73" s="531">
        <f>VLOOKUP(C73,'Freight Cost'!$AR$2:$AS$141,2,0)</f>
        <v>5728.32</v>
      </c>
      <c r="AB73" s="528">
        <f>VLOOKUP(C73,'CI Cost'!$EL$2:$EM$140,2,0)</f>
        <v>70.333155</v>
      </c>
      <c r="AC73" s="528">
        <f t="shared" si="15"/>
        <v>9187.021467</v>
      </c>
      <c r="AD73" s="528">
        <f t="shared" si="16"/>
        <v>3.60161583</v>
      </c>
      <c r="AE73" s="531">
        <f t="shared" si="17"/>
        <v>8.164281642</v>
      </c>
      <c r="AF73" s="531">
        <f t="shared" si="18"/>
        <v>20825.49452</v>
      </c>
      <c r="AG73" s="531">
        <f t="shared" si="19"/>
        <v>98890.45918</v>
      </c>
      <c r="AH73" s="531">
        <f t="shared" si="20"/>
        <v>21671.71682</v>
      </c>
      <c r="AI73" s="531">
        <f t="shared" ref="AI73:AJ73" si="175">AH73/H73</f>
        <v>8.496028731</v>
      </c>
      <c r="AJ73" s="529">
        <f t="shared" si="175"/>
        <v>0.1797555215</v>
      </c>
      <c r="AK73" s="529" t="str">
        <f>VLOOKUP(C73,'ABC Analysis Results'!$A$2:$B$140,2,0)</f>
        <v>C</v>
      </c>
      <c r="AL73" s="529" t="str">
        <f>VLOOKUP(C73,'ABC Analysis Results'!$A$2:$C$140,3,0)</f>
        <v>C</v>
      </c>
    </row>
    <row r="74" ht="14.25" customHeight="1">
      <c r="A74" s="269" t="s">
        <v>202</v>
      </c>
      <c r="B74" s="269" t="s">
        <v>203</v>
      </c>
      <c r="C74" s="269">
        <v>1811073.0</v>
      </c>
      <c r="D74" s="269" t="s">
        <v>257</v>
      </c>
      <c r="E74" s="269" t="s">
        <v>547</v>
      </c>
      <c r="F74" s="269">
        <v>518.0918214355277</v>
      </c>
      <c r="G74" s="259">
        <v>323960.624</v>
      </c>
      <c r="H74" s="132">
        <v>1528.212</v>
      </c>
      <c r="I74" s="259">
        <f t="shared" si="3"/>
        <v>211.9867034</v>
      </c>
      <c r="J74" s="263">
        <v>68583.3632</v>
      </c>
      <c r="K74" s="263">
        <v>17315.6016</v>
      </c>
      <c r="L74" s="263">
        <f t="shared" si="4"/>
        <v>85898.9648</v>
      </c>
      <c r="M74" s="259">
        <f>VLOOKUP(C74,'Appendix A -  Costs'!$A$2:$G$141,7,0)</f>
        <v>25972.2051</v>
      </c>
      <c r="N74" s="259">
        <f t="shared" si="5"/>
        <v>16.99515846</v>
      </c>
      <c r="O74" s="263">
        <f t="shared" si="6"/>
        <v>111871.1699</v>
      </c>
      <c r="P74" s="259">
        <f t="shared" si="7"/>
        <v>73.20395986</v>
      </c>
      <c r="Q74" s="259">
        <f t="shared" si="8"/>
        <v>238061.6592</v>
      </c>
      <c r="R74" s="259">
        <f t="shared" ref="R74:S74" si="176">Q74/H74</f>
        <v>155.777902</v>
      </c>
      <c r="S74" s="526">
        <f t="shared" si="176"/>
        <v>0.7348475141</v>
      </c>
      <c r="T74" s="259">
        <f t="shared" si="10"/>
        <v>212089.4541</v>
      </c>
      <c r="U74" s="259">
        <f t="shared" si="11"/>
        <v>138.7827436</v>
      </c>
      <c r="V74" s="526">
        <f t="shared" si="12"/>
        <v>0.654676644</v>
      </c>
      <c r="W74" s="527">
        <f t="shared" si="13"/>
        <v>37926.3729</v>
      </c>
      <c r="X74" s="532">
        <f t="shared" ref="X74:X86" si="179">((1/3)*W74*0.275)+((1/3)*W74*0.255)+((1/3)*W74*0.245)</f>
        <v>9797.646332</v>
      </c>
      <c r="Y74" s="528">
        <f>VLOOKUP(C74,'Warehouse Order &amp; Sales Handlin'!$B$2:$J$141,9,0)</f>
        <v>1038.996424</v>
      </c>
      <c r="Z74" s="528">
        <f>VLOOKUP(C74,'Warehouse Order &amp; Sales Handlin'!$B$2:$K$141,10,0)</f>
        <v>188.8442182</v>
      </c>
      <c r="AA74" s="528">
        <f>VLOOKUP(C74,'Freight Cost'!$AR$2:$AS$141,2,0)</f>
        <v>26438.4</v>
      </c>
      <c r="AB74" s="528">
        <f>VLOOKUP(C74,'CI Cost'!$EL$2:$EM$140,2,0)</f>
        <v>65.171925</v>
      </c>
      <c r="AC74" s="528">
        <f t="shared" si="15"/>
        <v>37529.0589</v>
      </c>
      <c r="AD74" s="528">
        <f t="shared" si="16"/>
        <v>24.55749523</v>
      </c>
      <c r="AE74" s="528">
        <f t="shared" si="17"/>
        <v>16.99495029</v>
      </c>
      <c r="AF74" s="528">
        <f t="shared" si="18"/>
        <v>25971.88697</v>
      </c>
      <c r="AG74" s="528">
        <f t="shared" si="19"/>
        <v>149399.9107</v>
      </c>
      <c r="AH74" s="528">
        <f t="shared" si="20"/>
        <v>174560.7133</v>
      </c>
      <c r="AI74" s="528">
        <f t="shared" ref="AI74:AJ74" si="177">AH74/H74</f>
        <v>114.2254565</v>
      </c>
      <c r="AJ74" s="526">
        <f t="shared" si="177"/>
        <v>0.5388331186</v>
      </c>
      <c r="AK74" s="526" t="str">
        <f>VLOOKUP(C74,'ABC Analysis Results'!$A$2:$B$140,2,0)</f>
        <v>A</v>
      </c>
      <c r="AL74" s="526" t="str">
        <f>VLOOKUP(C74,'ABC Analysis Results'!$A$2:$C$140,3,0)</f>
        <v>A</v>
      </c>
    </row>
    <row r="75" ht="14.25" customHeight="1">
      <c r="A75" s="269" t="s">
        <v>202</v>
      </c>
      <c r="B75" s="269" t="s">
        <v>210</v>
      </c>
      <c r="C75" s="269">
        <v>1811074.0</v>
      </c>
      <c r="D75" s="269" t="s">
        <v>257</v>
      </c>
      <c r="E75" s="269" t="s">
        <v>547</v>
      </c>
      <c r="F75" s="269">
        <v>579.0820953001052</v>
      </c>
      <c r="G75" s="259">
        <v>335767.12</v>
      </c>
      <c r="H75" s="132">
        <v>1583.6724</v>
      </c>
      <c r="I75" s="259">
        <f t="shared" si="3"/>
        <v>212.0180411</v>
      </c>
      <c r="J75" s="263">
        <v>81840.528</v>
      </c>
      <c r="K75" s="263">
        <v>21080.136000000002</v>
      </c>
      <c r="L75" s="263">
        <f t="shared" si="4"/>
        <v>102920.664</v>
      </c>
      <c r="M75" s="259">
        <f>VLOOKUP(C75,'Appendix A -  Costs'!$A$2:$G$141,7,0)</f>
        <v>31118.84527</v>
      </c>
      <c r="N75" s="259">
        <f t="shared" si="5"/>
        <v>19.64979959</v>
      </c>
      <c r="O75" s="263">
        <f t="shared" si="6"/>
        <v>134039.5093</v>
      </c>
      <c r="P75" s="259">
        <f t="shared" si="7"/>
        <v>84.63840708</v>
      </c>
      <c r="Q75" s="259">
        <f t="shared" si="8"/>
        <v>232846.456</v>
      </c>
      <c r="R75" s="259">
        <f t="shared" ref="R75:S75" si="178">Q75/H75</f>
        <v>147.0294336</v>
      </c>
      <c r="S75" s="526">
        <f t="shared" si="178"/>
        <v>0.6934760497</v>
      </c>
      <c r="T75" s="259">
        <f t="shared" si="10"/>
        <v>201727.6107</v>
      </c>
      <c r="U75" s="259">
        <f t="shared" si="11"/>
        <v>127.379634</v>
      </c>
      <c r="V75" s="526">
        <f t="shared" si="12"/>
        <v>0.6007962028</v>
      </c>
      <c r="W75" s="527">
        <f t="shared" si="13"/>
        <v>49012.58611</v>
      </c>
      <c r="X75" s="532">
        <f t="shared" si="179"/>
        <v>12661.58475</v>
      </c>
      <c r="Y75" s="528">
        <f>VLOOKUP(C75,'Warehouse Order &amp; Sales Handlin'!$B$2:$J$141,9,0)</f>
        <v>2011.515263</v>
      </c>
      <c r="Z75" s="528">
        <f>VLOOKUP(C75,'Warehouse Order &amp; Sales Handlin'!$B$2:$K$141,10,0)</f>
        <v>482.9814371</v>
      </c>
      <c r="AA75" s="528">
        <f>VLOOKUP(C75,'Freight Cost'!$AR$2:$AS$141,2,0)</f>
        <v>27760.32</v>
      </c>
      <c r="AB75" s="528">
        <f>VLOOKUP(C75,'CI Cost'!$EL$2:$EM$140,2,0)</f>
        <v>65.171925</v>
      </c>
      <c r="AC75" s="528">
        <f t="shared" si="15"/>
        <v>42981.57337</v>
      </c>
      <c r="AD75" s="528">
        <f t="shared" si="16"/>
        <v>27.14044481</v>
      </c>
      <c r="AE75" s="528">
        <f t="shared" si="17"/>
        <v>19.6495589</v>
      </c>
      <c r="AF75" s="528">
        <f t="shared" si="18"/>
        <v>31118.4641</v>
      </c>
      <c r="AG75" s="528">
        <f t="shared" si="19"/>
        <v>177020.7015</v>
      </c>
      <c r="AH75" s="528">
        <f t="shared" si="20"/>
        <v>158746.4185</v>
      </c>
      <c r="AI75" s="528">
        <f t="shared" ref="AI75:AJ75" si="180">AH75/H75</f>
        <v>100.2394299</v>
      </c>
      <c r="AJ75" s="526">
        <f t="shared" si="180"/>
        <v>0.4727872655</v>
      </c>
      <c r="AK75" s="526" t="str">
        <f>VLOOKUP(C75,'ABC Analysis Results'!$A$2:$B$140,2,0)</f>
        <v>A</v>
      </c>
      <c r="AL75" s="526" t="str">
        <f>VLOOKUP(C75,'ABC Analysis Results'!$A$2:$C$140,3,0)</f>
        <v>A</v>
      </c>
    </row>
    <row r="76" ht="14.25" customHeight="1">
      <c r="A76" s="269" t="s">
        <v>202</v>
      </c>
      <c r="B76" s="269" t="s">
        <v>213</v>
      </c>
      <c r="C76" s="269">
        <v>1811075.0</v>
      </c>
      <c r="D76" s="269" t="s">
        <v>257</v>
      </c>
      <c r="E76" s="269" t="s">
        <v>547</v>
      </c>
      <c r="F76" s="269">
        <v>1172.0225787974275</v>
      </c>
      <c r="G76" s="259">
        <v>1430252.9530000002</v>
      </c>
      <c r="H76" s="132">
        <v>8280.979</v>
      </c>
      <c r="I76" s="259">
        <f t="shared" si="3"/>
        <v>172.7154426</v>
      </c>
      <c r="J76" s="263">
        <v>440393.32480000006</v>
      </c>
      <c r="K76" s="263">
        <v>103746.5044</v>
      </c>
      <c r="L76" s="263">
        <f t="shared" si="4"/>
        <v>544139.8292</v>
      </c>
      <c r="M76" s="259">
        <f>VLOOKUP(C76,'Appendix A -  Costs'!$A$2:$G$141,7,0)</f>
        <v>164524.8145</v>
      </c>
      <c r="N76" s="259">
        <f t="shared" si="5"/>
        <v>19.86779757</v>
      </c>
      <c r="O76" s="263">
        <f t="shared" si="6"/>
        <v>708664.6437</v>
      </c>
      <c r="P76" s="259">
        <f t="shared" si="7"/>
        <v>85.57739896</v>
      </c>
      <c r="Q76" s="259">
        <f t="shared" si="8"/>
        <v>886113.1238</v>
      </c>
      <c r="R76" s="259">
        <f t="shared" ref="R76:S76" si="181">Q76/H76</f>
        <v>107.0058412</v>
      </c>
      <c r="S76" s="526">
        <f t="shared" si="181"/>
        <v>0.6195499348</v>
      </c>
      <c r="T76" s="259">
        <f t="shared" si="10"/>
        <v>721588.3093</v>
      </c>
      <c r="U76" s="259">
        <f t="shared" si="11"/>
        <v>87.13804362</v>
      </c>
      <c r="V76" s="526">
        <f t="shared" si="12"/>
        <v>0.504517965</v>
      </c>
      <c r="W76" s="527">
        <f t="shared" si="13"/>
        <v>100298.6438</v>
      </c>
      <c r="X76" s="532">
        <f t="shared" si="179"/>
        <v>25910.48299</v>
      </c>
      <c r="Y76" s="528">
        <f>VLOOKUP(C76,'Warehouse Order &amp; Sales Handlin'!$B$2:$J$141,9,0)</f>
        <v>11322.95227</v>
      </c>
      <c r="Z76" s="528">
        <f>VLOOKUP(C76,'Warehouse Order &amp; Sales Handlin'!$B$2:$K$141,10,0)</f>
        <v>3920.199036</v>
      </c>
      <c r="AA76" s="528">
        <f>VLOOKUP(C76,'Freight Cost'!$AR$2:$AS$141,2,0)</f>
        <v>141445.44</v>
      </c>
      <c r="AB76" s="528">
        <f>VLOOKUP(C76,'CI Cost'!$EL$2:$EM$140,2,0)</f>
        <v>65.171925</v>
      </c>
      <c r="AC76" s="528">
        <f t="shared" si="15"/>
        <v>182664.2462</v>
      </c>
      <c r="AD76" s="528">
        <f t="shared" si="16"/>
        <v>22.0582912</v>
      </c>
      <c r="AE76" s="528">
        <f t="shared" si="17"/>
        <v>19.86755422</v>
      </c>
      <c r="AF76" s="528">
        <f t="shared" si="18"/>
        <v>164522.7992</v>
      </c>
      <c r="AG76" s="528">
        <f t="shared" si="19"/>
        <v>891326.8747</v>
      </c>
      <c r="AH76" s="528">
        <f t="shared" si="20"/>
        <v>538926.0783</v>
      </c>
      <c r="AI76" s="528">
        <f t="shared" ref="AI76:AJ76" si="182">AH76/H76</f>
        <v>65.07999578</v>
      </c>
      <c r="AJ76" s="526">
        <f t="shared" si="182"/>
        <v>0.3768047304</v>
      </c>
      <c r="AK76" s="526" t="str">
        <f>VLOOKUP(C76,'ABC Analysis Results'!$A$2:$B$140,2,0)</f>
        <v>A</v>
      </c>
      <c r="AL76" s="526" t="str">
        <f>VLOOKUP(C76,'ABC Analysis Results'!$A$2:$C$140,3,0)</f>
        <v>A</v>
      </c>
    </row>
    <row r="77" ht="14.25" customHeight="1">
      <c r="A77" s="269" t="s">
        <v>202</v>
      </c>
      <c r="B77" s="269" t="s">
        <v>216</v>
      </c>
      <c r="C77" s="269">
        <v>1811076.0</v>
      </c>
      <c r="D77" s="269" t="s">
        <v>257</v>
      </c>
      <c r="E77" s="269" t="s">
        <v>547</v>
      </c>
      <c r="F77" s="269">
        <v>493.1584707710755</v>
      </c>
      <c r="G77" s="259">
        <v>135943.83</v>
      </c>
      <c r="H77" s="132">
        <v>483.91119999999995</v>
      </c>
      <c r="I77" s="259">
        <f t="shared" si="3"/>
        <v>280.9272238</v>
      </c>
      <c r="J77" s="263">
        <v>26777.52</v>
      </c>
      <c r="K77" s="263">
        <v>6899.31</v>
      </c>
      <c r="L77" s="263">
        <f t="shared" si="4"/>
        <v>33676.83</v>
      </c>
      <c r="M77" s="259">
        <f>VLOOKUP(C77,'Appendix A -  Costs'!$A$2:$G$141,7,0)</f>
        <v>10182.4456</v>
      </c>
      <c r="N77" s="259">
        <f t="shared" si="5"/>
        <v>21.04197133</v>
      </c>
      <c r="O77" s="263">
        <f t="shared" si="6"/>
        <v>43859.2756</v>
      </c>
      <c r="P77" s="259">
        <f t="shared" si="7"/>
        <v>90.63496691</v>
      </c>
      <c r="Q77" s="259">
        <f t="shared" si="8"/>
        <v>102267</v>
      </c>
      <c r="R77" s="259">
        <f t="shared" ref="R77:S77" si="183">Q77/H77</f>
        <v>211.3342283</v>
      </c>
      <c r="S77" s="526">
        <f t="shared" si="183"/>
        <v>0.7522739355</v>
      </c>
      <c r="T77" s="259">
        <f t="shared" si="10"/>
        <v>92084.5544</v>
      </c>
      <c r="U77" s="259">
        <f t="shared" si="11"/>
        <v>190.2922569</v>
      </c>
      <c r="V77" s="526">
        <f t="shared" si="12"/>
        <v>0.6773720764</v>
      </c>
      <c r="W77" s="527">
        <f t="shared" si="13"/>
        <v>44697.40168</v>
      </c>
      <c r="X77" s="532">
        <f t="shared" si="179"/>
        <v>11546.82877</v>
      </c>
      <c r="Y77" s="528">
        <f>VLOOKUP(C77,'Warehouse Order &amp; Sales Handlin'!$B$2:$J$141,9,0)</f>
        <v>560.7338307</v>
      </c>
      <c r="Z77" s="528">
        <f>VLOOKUP(C77,'Warehouse Order &amp; Sales Handlin'!$B$2:$K$141,10,0)</f>
        <v>75.65573333</v>
      </c>
      <c r="AA77" s="528">
        <f>VLOOKUP(C77,'Freight Cost'!$AR$2:$AS$141,2,0)</f>
        <v>9253.44</v>
      </c>
      <c r="AB77" s="528">
        <f>VLOOKUP(C77,'CI Cost'!$EL$2:$EM$140,2,0)</f>
        <v>65.171925</v>
      </c>
      <c r="AC77" s="528">
        <f t="shared" si="15"/>
        <v>21501.83026</v>
      </c>
      <c r="AD77" s="528">
        <f t="shared" si="16"/>
        <v>44.43342137</v>
      </c>
      <c r="AE77" s="528">
        <f t="shared" si="17"/>
        <v>21.04171359</v>
      </c>
      <c r="AF77" s="528">
        <f t="shared" si="18"/>
        <v>10182.32087</v>
      </c>
      <c r="AG77" s="528">
        <f t="shared" si="19"/>
        <v>65360.98113</v>
      </c>
      <c r="AH77" s="528">
        <f t="shared" si="20"/>
        <v>70582.84887</v>
      </c>
      <c r="AI77" s="528">
        <f t="shared" ref="AI77:AJ77" si="184">AH77/H77</f>
        <v>145.8590933</v>
      </c>
      <c r="AJ77" s="526">
        <f t="shared" si="184"/>
        <v>0.5192059755</v>
      </c>
      <c r="AK77" s="526" t="str">
        <f>VLOOKUP(C77,'ABC Analysis Results'!$A$2:$B$140,2,0)</f>
        <v>B</v>
      </c>
      <c r="AL77" s="526" t="str">
        <f>VLOOKUP(C77,'ABC Analysis Results'!$A$2:$C$140,3,0)</f>
        <v>C</v>
      </c>
    </row>
    <row r="78" ht="14.25" customHeight="1">
      <c r="A78" s="269" t="s">
        <v>202</v>
      </c>
      <c r="B78" s="269" t="s">
        <v>218</v>
      </c>
      <c r="C78" s="269">
        <v>1811077.0</v>
      </c>
      <c r="D78" s="269" t="s">
        <v>257</v>
      </c>
      <c r="E78" s="269" t="s">
        <v>547</v>
      </c>
      <c r="F78" s="269">
        <v>293.42646886623396</v>
      </c>
      <c r="G78" s="259">
        <v>510807.06599999993</v>
      </c>
      <c r="H78" s="132">
        <v>2028.7567999999999</v>
      </c>
      <c r="I78" s="259">
        <f t="shared" si="3"/>
        <v>251.7832921</v>
      </c>
      <c r="J78" s="263">
        <v>138969.72320000004</v>
      </c>
      <c r="K78" s="263">
        <v>36515.003800000006</v>
      </c>
      <c r="L78" s="263">
        <f t="shared" si="4"/>
        <v>175484.727</v>
      </c>
      <c r="M78" s="259">
        <f>VLOOKUP(C78,'Appendix A -  Costs'!$A$2:$G$141,7,0)</f>
        <v>53059.14143</v>
      </c>
      <c r="N78" s="259">
        <f t="shared" si="5"/>
        <v>26.15352487</v>
      </c>
      <c r="O78" s="263">
        <f t="shared" si="6"/>
        <v>228543.8684</v>
      </c>
      <c r="P78" s="259">
        <f t="shared" si="7"/>
        <v>112.6521762</v>
      </c>
      <c r="Q78" s="259">
        <f t="shared" si="8"/>
        <v>335322.339</v>
      </c>
      <c r="R78" s="259">
        <f t="shared" ref="R78:S78" si="185">Q78/H78</f>
        <v>165.2846408</v>
      </c>
      <c r="S78" s="526">
        <f t="shared" si="185"/>
        <v>0.6564559524</v>
      </c>
      <c r="T78" s="259">
        <f t="shared" si="10"/>
        <v>282263.1976</v>
      </c>
      <c r="U78" s="259">
        <f t="shared" si="11"/>
        <v>139.1311159</v>
      </c>
      <c r="V78" s="526">
        <f t="shared" si="12"/>
        <v>0.5525827976</v>
      </c>
      <c r="W78" s="527">
        <f t="shared" si="13"/>
        <v>33055.13026</v>
      </c>
      <c r="X78" s="532">
        <f t="shared" si="179"/>
        <v>8539.241984</v>
      </c>
      <c r="Y78" s="528">
        <f>VLOOKUP(C78,'Warehouse Order &amp; Sales Handlin'!$B$2:$J$141,9,0)</f>
        <v>1517.744148</v>
      </c>
      <c r="Z78" s="528">
        <f>VLOOKUP(C78,'Warehouse Order &amp; Sales Handlin'!$B$2:$K$141,10,0)</f>
        <v>293.2421333</v>
      </c>
      <c r="AA78" s="528">
        <f>VLOOKUP(C78,'Freight Cost'!$AR$2:$AS$141,2,0)</f>
        <v>35691.84</v>
      </c>
      <c r="AB78" s="528">
        <f>VLOOKUP(C78,'CI Cost'!$EL$2:$EM$140,2,0)</f>
        <v>64.96035</v>
      </c>
      <c r="AC78" s="528">
        <f t="shared" si="15"/>
        <v>46107.02862</v>
      </c>
      <c r="AD78" s="528">
        <f t="shared" si="16"/>
        <v>22.72674015</v>
      </c>
      <c r="AE78" s="528">
        <f t="shared" si="17"/>
        <v>26.15320556</v>
      </c>
      <c r="AF78" s="528">
        <f t="shared" si="18"/>
        <v>53058.49363</v>
      </c>
      <c r="AG78" s="528">
        <f t="shared" si="19"/>
        <v>274650.2492</v>
      </c>
      <c r="AH78" s="528">
        <f t="shared" si="20"/>
        <v>236156.8168</v>
      </c>
      <c r="AI78" s="528">
        <f t="shared" ref="AI78:AJ78" si="186">AH78/H78</f>
        <v>116.4046951</v>
      </c>
      <c r="AJ78" s="526">
        <f t="shared" si="186"/>
        <v>0.4623209671</v>
      </c>
      <c r="AK78" s="526" t="str">
        <f>VLOOKUP(C78,'ABC Analysis Results'!$A$2:$B$140,2,0)</f>
        <v>A</v>
      </c>
      <c r="AL78" s="526" t="str">
        <f>VLOOKUP(C78,'ABC Analysis Results'!$A$2:$C$140,3,0)</f>
        <v>A</v>
      </c>
    </row>
    <row r="79" ht="14.25" customHeight="1">
      <c r="A79" s="269" t="s">
        <v>202</v>
      </c>
      <c r="B79" s="269" t="s">
        <v>220</v>
      </c>
      <c r="C79" s="269">
        <v>1811078.0</v>
      </c>
      <c r="D79" s="269" t="s">
        <v>257</v>
      </c>
      <c r="E79" s="269" t="s">
        <v>547</v>
      </c>
      <c r="F79" s="269">
        <v>273.9157164838035</v>
      </c>
      <c r="G79" s="259">
        <v>503187.399</v>
      </c>
      <c r="H79" s="132">
        <v>1953.7247999999997</v>
      </c>
      <c r="I79" s="259">
        <f t="shared" si="3"/>
        <v>257.5528544</v>
      </c>
      <c r="J79" s="263">
        <v>146882.36640000003</v>
      </c>
      <c r="K79" s="263">
        <v>34200.55100000001</v>
      </c>
      <c r="L79" s="263">
        <f t="shared" si="4"/>
        <v>181082.9174</v>
      </c>
      <c r="M79" s="259">
        <f>VLOOKUP(C79,'Appendix A -  Costs'!$A$2:$G$141,7,0)</f>
        <v>54751.79686</v>
      </c>
      <c r="N79" s="259">
        <f t="shared" si="5"/>
        <v>28.02431379</v>
      </c>
      <c r="O79" s="263">
        <f t="shared" si="6"/>
        <v>235834.7143</v>
      </c>
      <c r="P79" s="259">
        <f t="shared" si="7"/>
        <v>120.7103039</v>
      </c>
      <c r="Q79" s="259">
        <f t="shared" si="8"/>
        <v>322104.4816</v>
      </c>
      <c r="R79" s="259">
        <f t="shared" ref="R79:S79" si="187">Q79/H79</f>
        <v>164.8668644</v>
      </c>
      <c r="S79" s="526">
        <f t="shared" si="187"/>
        <v>0.6401282748</v>
      </c>
      <c r="T79" s="259">
        <f t="shared" si="10"/>
        <v>267352.6847</v>
      </c>
      <c r="U79" s="259">
        <f t="shared" si="11"/>
        <v>136.8425506</v>
      </c>
      <c r="V79" s="526">
        <f t="shared" si="12"/>
        <v>0.5313183225</v>
      </c>
      <c r="W79" s="527">
        <f t="shared" si="13"/>
        <v>33064.44937</v>
      </c>
      <c r="X79" s="532">
        <f t="shared" si="179"/>
        <v>8541.64942</v>
      </c>
      <c r="Y79" s="528">
        <f>VLOOKUP(C79,'Warehouse Order &amp; Sales Handlin'!$B$2:$J$141,9,0)</f>
        <v>1929.929513</v>
      </c>
      <c r="Z79" s="528">
        <f>VLOOKUP(C79,'Warehouse Order &amp; Sales Handlin'!$B$2:$K$141,10,0)</f>
        <v>426.3189041</v>
      </c>
      <c r="AA79" s="528">
        <f>VLOOKUP(C79,'Freight Cost'!$AR$2:$AS$141,2,0)</f>
        <v>34369.92</v>
      </c>
      <c r="AB79" s="528">
        <f>VLOOKUP(C79,'CI Cost'!$EL$2:$EM$140,2,0)</f>
        <v>132.44868</v>
      </c>
      <c r="AC79" s="528">
        <f t="shared" si="15"/>
        <v>45400.26652</v>
      </c>
      <c r="AD79" s="528">
        <f t="shared" si="16"/>
        <v>23.23780018</v>
      </c>
      <c r="AE79" s="528">
        <f t="shared" si="17"/>
        <v>28.02361618</v>
      </c>
      <c r="AF79" s="528">
        <f t="shared" si="18"/>
        <v>54750.43391</v>
      </c>
      <c r="AG79" s="528">
        <f t="shared" si="19"/>
        <v>281233.6178</v>
      </c>
      <c r="AH79" s="528">
        <f t="shared" si="20"/>
        <v>221953.7812</v>
      </c>
      <c r="AI79" s="528">
        <f t="shared" ref="AI79:AJ79" si="188">AH79/H79</f>
        <v>113.605448</v>
      </c>
      <c r="AJ79" s="526">
        <f t="shared" si="188"/>
        <v>0.4410956666</v>
      </c>
      <c r="AK79" s="526" t="str">
        <f>VLOOKUP(C79,'ABC Analysis Results'!$A$2:$B$140,2,0)</f>
        <v>A</v>
      </c>
      <c r="AL79" s="526" t="str">
        <f>VLOOKUP(C79,'ABC Analysis Results'!$A$2:$C$140,3,0)</f>
        <v>A</v>
      </c>
    </row>
    <row r="80" ht="14.25" customHeight="1">
      <c r="A80" s="269" t="s">
        <v>202</v>
      </c>
      <c r="B80" s="269" t="s">
        <v>222</v>
      </c>
      <c r="C80" s="269">
        <v>1811079.0</v>
      </c>
      <c r="D80" s="269" t="s">
        <v>257</v>
      </c>
      <c r="E80" s="269" t="s">
        <v>547</v>
      </c>
      <c r="F80" s="269">
        <v>229.31536398775987</v>
      </c>
      <c r="G80" s="259">
        <v>610295.994</v>
      </c>
      <c r="H80" s="132">
        <v>2254.1805</v>
      </c>
      <c r="I80" s="259">
        <f t="shared" si="3"/>
        <v>270.7396298</v>
      </c>
      <c r="J80" s="263">
        <v>149554.1344</v>
      </c>
      <c r="K80" s="263">
        <v>36617.636000000006</v>
      </c>
      <c r="L80" s="263">
        <f t="shared" si="4"/>
        <v>186171.7704</v>
      </c>
      <c r="M80" s="259">
        <f>VLOOKUP(C80,'Appendix A -  Costs'!$A$2:$G$141,7,0)</f>
        <v>56290.45026</v>
      </c>
      <c r="N80" s="259">
        <f t="shared" si="5"/>
        <v>24.9715807</v>
      </c>
      <c r="O80" s="263">
        <f t="shared" si="6"/>
        <v>242462.2207</v>
      </c>
      <c r="P80" s="259">
        <f t="shared" si="7"/>
        <v>107.5611384</v>
      </c>
      <c r="Q80" s="259">
        <f t="shared" si="8"/>
        <v>424124.2236</v>
      </c>
      <c r="R80" s="259">
        <f t="shared" ref="R80:S80" si="189">Q80/H80</f>
        <v>188.1500721</v>
      </c>
      <c r="S80" s="526">
        <f t="shared" si="189"/>
        <v>0.6949483984</v>
      </c>
      <c r="T80" s="259">
        <f t="shared" si="10"/>
        <v>367833.7733</v>
      </c>
      <c r="U80" s="259">
        <f t="shared" si="11"/>
        <v>163.1784914</v>
      </c>
      <c r="V80" s="526">
        <f t="shared" si="12"/>
        <v>0.6027137274</v>
      </c>
      <c r="W80" s="527">
        <f t="shared" si="13"/>
        <v>24665.42159</v>
      </c>
      <c r="X80" s="532">
        <f t="shared" si="179"/>
        <v>6371.900579</v>
      </c>
      <c r="Y80" s="528">
        <f>VLOOKUP(C80,'Warehouse Order &amp; Sales Handlin'!$B$2:$J$141,9,0)</f>
        <v>1986.962541</v>
      </c>
      <c r="Z80" s="528">
        <f>VLOOKUP(C80,'Warehouse Order &amp; Sales Handlin'!$B$2:$K$141,10,0)</f>
        <v>418.1974699</v>
      </c>
      <c r="AA80" s="528">
        <f>VLOOKUP(C80,'Freight Cost'!$AR$2:$AS$141,2,0)</f>
        <v>38335.68</v>
      </c>
      <c r="AB80" s="528">
        <f>VLOOKUP(C80,'CI Cost'!$EL$2:$EM$140,2,0)</f>
        <v>132.44868</v>
      </c>
      <c r="AC80" s="528">
        <f t="shared" si="15"/>
        <v>47245.18927</v>
      </c>
      <c r="AD80" s="528">
        <f t="shared" si="16"/>
        <v>20.95892022</v>
      </c>
      <c r="AE80" s="528">
        <f t="shared" si="17"/>
        <v>24.97095907</v>
      </c>
      <c r="AF80" s="528">
        <f t="shared" si="18"/>
        <v>56289.049</v>
      </c>
      <c r="AG80" s="528">
        <f t="shared" si="19"/>
        <v>289706.0087</v>
      </c>
      <c r="AH80" s="528">
        <f t="shared" si="20"/>
        <v>320589.9853</v>
      </c>
      <c r="AI80" s="528">
        <f t="shared" ref="AI80:AJ80" si="190">AH80/H80</f>
        <v>142.2201928</v>
      </c>
      <c r="AJ80" s="526">
        <f t="shared" si="190"/>
        <v>0.5253024573</v>
      </c>
      <c r="AK80" s="526" t="str">
        <f>VLOOKUP(C80,'ABC Analysis Results'!$A$2:$B$140,2,0)</f>
        <v>A</v>
      </c>
      <c r="AL80" s="526" t="str">
        <f>VLOOKUP(C80,'ABC Analysis Results'!$A$2:$C$140,3,0)</f>
        <v>A</v>
      </c>
    </row>
    <row r="81" ht="14.25" customHeight="1">
      <c r="A81" s="275" t="s">
        <v>202</v>
      </c>
      <c r="B81" s="275" t="s">
        <v>224</v>
      </c>
      <c r="C81" s="275">
        <v>1811080.0</v>
      </c>
      <c r="D81" s="275" t="s">
        <v>257</v>
      </c>
      <c r="E81" s="275" t="s">
        <v>547</v>
      </c>
      <c r="F81" s="275">
        <v>541.7341213472173</v>
      </c>
      <c r="G81" s="279">
        <v>157312.386</v>
      </c>
      <c r="H81" s="135">
        <v>756.3542</v>
      </c>
      <c r="I81" s="279">
        <f t="shared" si="3"/>
        <v>207.9877206</v>
      </c>
      <c r="J81" s="281">
        <v>54944.94720000001</v>
      </c>
      <c r="K81" s="281">
        <v>13868.316000000003</v>
      </c>
      <c r="L81" s="281">
        <f t="shared" si="4"/>
        <v>68813.2632</v>
      </c>
      <c r="M81" s="259">
        <f>VLOOKUP(C81,'Appendix A -  Costs'!$A$2:$G$141,7,0)</f>
        <v>20806.21332</v>
      </c>
      <c r="N81" s="279">
        <f t="shared" si="5"/>
        <v>27.50855792</v>
      </c>
      <c r="O81" s="281">
        <f t="shared" si="6"/>
        <v>89619.47652</v>
      </c>
      <c r="P81" s="279">
        <f t="shared" si="7"/>
        <v>118.4887669</v>
      </c>
      <c r="Q81" s="279">
        <f t="shared" si="8"/>
        <v>88499.1228</v>
      </c>
      <c r="R81" s="279">
        <f t="shared" ref="R81:S81" si="191">Q81/H81</f>
        <v>117.0075116</v>
      </c>
      <c r="S81" s="529">
        <f t="shared" si="191"/>
        <v>0.562569325</v>
      </c>
      <c r="T81" s="279">
        <f t="shared" si="10"/>
        <v>67692.90948</v>
      </c>
      <c r="U81" s="279">
        <f t="shared" si="11"/>
        <v>89.49895364</v>
      </c>
      <c r="V81" s="529">
        <f t="shared" si="12"/>
        <v>0.4303088345</v>
      </c>
      <c r="W81" s="530">
        <f t="shared" si="13"/>
        <v>64189.40804</v>
      </c>
      <c r="X81" s="533">
        <f t="shared" si="179"/>
        <v>16582.26374</v>
      </c>
      <c r="Y81" s="531">
        <f>VLOOKUP(C81,'Warehouse Order &amp; Sales Handlin'!$B$2:$J$141,9,0)</f>
        <v>1045.832834</v>
      </c>
      <c r="Z81" s="531">
        <f>VLOOKUP(C81,'Warehouse Order &amp; Sales Handlin'!$B$2:$K$141,10,0)</f>
        <v>148.3134367</v>
      </c>
      <c r="AA81" s="531">
        <f>VLOOKUP(C81,'Freight Cost'!$AR$2:$AS$141,2,0)</f>
        <v>13219.2</v>
      </c>
      <c r="AB81" s="528">
        <f>VLOOKUP(C81,'CI Cost'!$EL$2:$EM$140,2,0)</f>
        <v>264.15168</v>
      </c>
      <c r="AC81" s="528">
        <f t="shared" si="15"/>
        <v>31259.76169</v>
      </c>
      <c r="AD81" s="528">
        <f t="shared" si="16"/>
        <v>41.32952748</v>
      </c>
      <c r="AE81" s="531">
        <f t="shared" si="17"/>
        <v>27.50719222</v>
      </c>
      <c r="AF81" s="531">
        <f t="shared" si="18"/>
        <v>20805.18037</v>
      </c>
      <c r="AG81" s="531">
        <f t="shared" si="19"/>
        <v>120878.2053</v>
      </c>
      <c r="AH81" s="531">
        <f t="shared" si="20"/>
        <v>36434.18074</v>
      </c>
      <c r="AI81" s="531">
        <f t="shared" ref="AI81:AJ81" si="192">AH81/H81</f>
        <v>48.17079186</v>
      </c>
      <c r="AJ81" s="529">
        <f t="shared" si="192"/>
        <v>0.2316040184</v>
      </c>
      <c r="AK81" s="529" t="str">
        <f>VLOOKUP(C81,'ABC Analysis Results'!$A$2:$B$140,2,0)</f>
        <v>B</v>
      </c>
      <c r="AL81" s="529" t="str">
        <f>VLOOKUP(C81,'ABC Analysis Results'!$A$2:$C$140,3,0)</f>
        <v>C</v>
      </c>
    </row>
    <row r="82" ht="14.25" customHeight="1">
      <c r="A82" s="269" t="s">
        <v>227</v>
      </c>
      <c r="B82" s="269" t="s">
        <v>228</v>
      </c>
      <c r="C82" s="269">
        <v>1811081.0</v>
      </c>
      <c r="D82" s="269" t="s">
        <v>257</v>
      </c>
      <c r="E82" s="269" t="s">
        <v>547</v>
      </c>
      <c r="F82" s="269">
        <v>952.7150126578747</v>
      </c>
      <c r="G82" s="259">
        <v>545974.66</v>
      </c>
      <c r="H82" s="132">
        <v>1540.3934</v>
      </c>
      <c r="I82" s="259">
        <f t="shared" si="3"/>
        <v>354.4384571</v>
      </c>
      <c r="J82" s="263">
        <v>94692.884</v>
      </c>
      <c r="K82" s="263">
        <v>23922.412800000002</v>
      </c>
      <c r="L82" s="263">
        <f t="shared" si="4"/>
        <v>118615.2968</v>
      </c>
      <c r="M82" s="259">
        <f>VLOOKUP(C82,'Appendix A -  Costs'!$A$2:$G$141,7,0)</f>
        <v>35864.23683</v>
      </c>
      <c r="N82" s="259">
        <f t="shared" si="5"/>
        <v>23.28251785</v>
      </c>
      <c r="O82" s="263">
        <f t="shared" si="6"/>
        <v>154479.5336</v>
      </c>
      <c r="P82" s="259">
        <f t="shared" si="7"/>
        <v>100.285767</v>
      </c>
      <c r="Q82" s="259">
        <f t="shared" si="8"/>
        <v>427359.3632</v>
      </c>
      <c r="R82" s="259">
        <f t="shared" ref="R82:S82" si="193">Q82/H82</f>
        <v>277.4352079</v>
      </c>
      <c r="S82" s="526">
        <f t="shared" si="193"/>
        <v>0.7827457838</v>
      </c>
      <c r="T82" s="259">
        <f t="shared" si="10"/>
        <v>391495.1264</v>
      </c>
      <c r="U82" s="259">
        <f t="shared" si="11"/>
        <v>254.1526901</v>
      </c>
      <c r="V82" s="526">
        <f t="shared" si="12"/>
        <v>0.7170573198</v>
      </c>
      <c r="W82" s="527">
        <f t="shared" si="13"/>
        <v>95543.75579</v>
      </c>
      <c r="X82" s="532">
        <f t="shared" si="179"/>
        <v>24682.13691</v>
      </c>
      <c r="Y82" s="528">
        <f>VLOOKUP(C82,'Warehouse Order &amp; Sales Handlin'!$B$2:$J$141,9,0)</f>
        <v>2214.492101</v>
      </c>
      <c r="Z82" s="528">
        <f>VLOOKUP(C82,'Warehouse Order &amp; Sales Handlin'!$B$2:$K$141,10,0)</f>
        <v>549.0542335</v>
      </c>
      <c r="AA82" s="528">
        <f>VLOOKUP(C82,'Freight Cost'!$AR$2:$AS$141,2,0)</f>
        <v>26438.4</v>
      </c>
      <c r="AB82" s="528">
        <f>VLOOKUP(C82,'CI Cost'!$EL$2:$EM$140,2,0)</f>
        <v>263.58072</v>
      </c>
      <c r="AC82" s="528">
        <f t="shared" si="15"/>
        <v>54147.66397</v>
      </c>
      <c r="AD82" s="528">
        <f t="shared" si="16"/>
        <v>35.15184106</v>
      </c>
      <c r="AE82" s="528">
        <f t="shared" si="17"/>
        <v>23.28136445</v>
      </c>
      <c r="AF82" s="528">
        <f t="shared" si="18"/>
        <v>35862.46014</v>
      </c>
      <c r="AG82" s="528">
        <f t="shared" si="19"/>
        <v>208625.4209</v>
      </c>
      <c r="AH82" s="528">
        <f t="shared" si="20"/>
        <v>337349.2391</v>
      </c>
      <c r="AI82" s="528">
        <f t="shared" ref="AI82:AJ82" si="194">AH82/H82</f>
        <v>219.0020024</v>
      </c>
      <c r="AJ82" s="526">
        <f t="shared" si="194"/>
        <v>0.6178844254</v>
      </c>
      <c r="AK82" s="526" t="str">
        <f>VLOOKUP(C82,'ABC Analysis Results'!$A$2:$B$140,2,0)</f>
        <v>A</v>
      </c>
      <c r="AL82" s="526" t="str">
        <f>VLOOKUP(C82,'ABC Analysis Results'!$A$2:$C$140,3,0)</f>
        <v>A</v>
      </c>
    </row>
    <row r="83" ht="14.25" customHeight="1">
      <c r="A83" s="269" t="s">
        <v>227</v>
      </c>
      <c r="B83" s="269" t="s">
        <v>233</v>
      </c>
      <c r="C83" s="269">
        <v>1811082.0</v>
      </c>
      <c r="D83" s="269" t="s">
        <v>257</v>
      </c>
      <c r="E83" s="269" t="s">
        <v>547</v>
      </c>
      <c r="F83" s="269">
        <v>874.6590400815459</v>
      </c>
      <c r="G83" s="259">
        <v>286977.636</v>
      </c>
      <c r="H83" s="132">
        <v>712.0581999999999</v>
      </c>
      <c r="I83" s="259">
        <f t="shared" si="3"/>
        <v>403.0255336</v>
      </c>
      <c r="J83" s="263">
        <v>48565.81840000001</v>
      </c>
      <c r="K83" s="263">
        <v>11552.063600000001</v>
      </c>
      <c r="L83" s="263">
        <f t="shared" si="4"/>
        <v>60117.882</v>
      </c>
      <c r="M83" s="259">
        <f>VLOOKUP(C83,'Appendix A -  Costs'!$A$2:$G$141,7,0)</f>
        <v>18177.0987</v>
      </c>
      <c r="N83" s="259">
        <f t="shared" si="5"/>
        <v>25.52754635</v>
      </c>
      <c r="O83" s="263">
        <f t="shared" si="6"/>
        <v>78294.9807</v>
      </c>
      <c r="P83" s="259">
        <f t="shared" si="7"/>
        <v>109.9558726</v>
      </c>
      <c r="Q83" s="259">
        <f t="shared" si="8"/>
        <v>226859.754</v>
      </c>
      <c r="R83" s="259">
        <f t="shared" ref="R83:S83" si="195">Q83/H83</f>
        <v>318.5972074</v>
      </c>
      <c r="S83" s="526">
        <f t="shared" si="195"/>
        <v>0.790513704</v>
      </c>
      <c r="T83" s="259">
        <f t="shared" si="10"/>
        <v>208682.6553</v>
      </c>
      <c r="U83" s="259">
        <f t="shared" si="11"/>
        <v>293.069661</v>
      </c>
      <c r="V83" s="526">
        <f t="shared" si="12"/>
        <v>0.7271739297</v>
      </c>
      <c r="W83" s="527">
        <f t="shared" si="13"/>
        <v>96173.89796</v>
      </c>
      <c r="X83" s="532">
        <f t="shared" si="179"/>
        <v>24844.92364</v>
      </c>
      <c r="Y83" s="528">
        <f>VLOOKUP(C83,'Warehouse Order &amp; Sales Handlin'!$B$2:$J$141,9,0)</f>
        <v>1455.528698</v>
      </c>
      <c r="Z83" s="528">
        <f>VLOOKUP(C83,'Warehouse Order &amp; Sales Handlin'!$B$2:$K$141,10,0)</f>
        <v>223.2036323</v>
      </c>
      <c r="AA83" s="528">
        <f>VLOOKUP(C83,'Freight Cost'!$AR$2:$AS$141,2,0)</f>
        <v>13219.2</v>
      </c>
      <c r="AB83" s="528">
        <f>VLOOKUP(C83,'CI Cost'!$EL$2:$EM$140,2,0)</f>
        <v>65.86359</v>
      </c>
      <c r="AC83" s="528">
        <f t="shared" si="15"/>
        <v>39808.71956</v>
      </c>
      <c r="AD83" s="528">
        <f t="shared" si="16"/>
        <v>55.90655309</v>
      </c>
      <c r="AE83" s="528">
        <f t="shared" si="17"/>
        <v>25.52723035</v>
      </c>
      <c r="AF83" s="528">
        <f t="shared" si="18"/>
        <v>18176.87369</v>
      </c>
      <c r="AG83" s="528">
        <f t="shared" si="19"/>
        <v>118103.4753</v>
      </c>
      <c r="AH83" s="528">
        <f t="shared" si="20"/>
        <v>168874.1607</v>
      </c>
      <c r="AI83" s="528">
        <f t="shared" ref="AI83:AJ83" si="196">AH83/H83</f>
        <v>237.1634239</v>
      </c>
      <c r="AJ83" s="526">
        <f t="shared" si="196"/>
        <v>0.5884575645</v>
      </c>
      <c r="AK83" s="526" t="str">
        <f>VLOOKUP(C83,'ABC Analysis Results'!$A$2:$B$140,2,0)</f>
        <v>A</v>
      </c>
      <c r="AL83" s="526" t="str">
        <f>VLOOKUP(C83,'ABC Analysis Results'!$A$2:$C$140,3,0)</f>
        <v>A</v>
      </c>
    </row>
    <row r="84" ht="14.25" customHeight="1">
      <c r="A84" s="269" t="s">
        <v>227</v>
      </c>
      <c r="B84" s="269" t="s">
        <v>234</v>
      </c>
      <c r="C84" s="269">
        <v>1811083.0</v>
      </c>
      <c r="D84" s="269" t="s">
        <v>257</v>
      </c>
      <c r="E84" s="269" t="s">
        <v>547</v>
      </c>
      <c r="F84" s="269">
        <v>945.4180409822824</v>
      </c>
      <c r="G84" s="259">
        <v>346252.56600000005</v>
      </c>
      <c r="H84" s="132">
        <v>680.034</v>
      </c>
      <c r="I84" s="259">
        <f t="shared" si="3"/>
        <v>509.1694915</v>
      </c>
      <c r="J84" s="263">
        <v>52852.4832</v>
      </c>
      <c r="K84" s="263">
        <v>12435.8784</v>
      </c>
      <c r="L84" s="263">
        <f t="shared" si="4"/>
        <v>65288.3616</v>
      </c>
      <c r="M84" s="259">
        <f>VLOOKUP(C84,'Appendix A -  Costs'!$A$2:$G$141,7,0)</f>
        <v>19740.43252</v>
      </c>
      <c r="N84" s="259">
        <f t="shared" si="5"/>
        <v>29.0285964</v>
      </c>
      <c r="O84" s="263">
        <f t="shared" si="6"/>
        <v>85028.79412</v>
      </c>
      <c r="P84" s="259">
        <f t="shared" si="7"/>
        <v>125.0360925</v>
      </c>
      <c r="Q84" s="259">
        <f t="shared" si="8"/>
        <v>280964.2044</v>
      </c>
      <c r="R84" s="259">
        <f t="shared" ref="R84:S84" si="197">Q84/H84</f>
        <v>413.1619954</v>
      </c>
      <c r="S84" s="526">
        <f t="shared" si="197"/>
        <v>0.8114429523</v>
      </c>
      <c r="T84" s="259">
        <f t="shared" si="10"/>
        <v>261223.7719</v>
      </c>
      <c r="U84" s="259">
        <f t="shared" si="11"/>
        <v>384.133399</v>
      </c>
      <c r="V84" s="526">
        <f t="shared" si="12"/>
        <v>0.7544312953</v>
      </c>
      <c r="W84" s="527">
        <f t="shared" si="13"/>
        <v>118211.3776</v>
      </c>
      <c r="X84" s="532">
        <f t="shared" si="179"/>
        <v>30537.93922</v>
      </c>
      <c r="Y84" s="528">
        <f>VLOOKUP(C84,'Warehouse Order &amp; Sales Handlin'!$B$2:$J$141,9,0)</f>
        <v>691.1089776</v>
      </c>
      <c r="Z84" s="528">
        <f>VLOOKUP(C84,'Warehouse Order &amp; Sales Handlin'!$B$2:$K$141,10,0)</f>
        <v>89.12470588</v>
      </c>
      <c r="AA84" s="528">
        <f>VLOOKUP(C84,'Freight Cost'!$AR$2:$AS$141,2,0)</f>
        <v>11897.28</v>
      </c>
      <c r="AB84" s="528">
        <f>VLOOKUP(C84,'CI Cost'!$EL$2:$EM$140,2,0)</f>
        <v>1978.48989</v>
      </c>
      <c r="AC84" s="528">
        <f t="shared" si="15"/>
        <v>45193.94279</v>
      </c>
      <c r="AD84" s="528">
        <f t="shared" si="16"/>
        <v>66.45835766</v>
      </c>
      <c r="AE84" s="528">
        <f t="shared" si="17"/>
        <v>29.01780208</v>
      </c>
      <c r="AF84" s="528">
        <f t="shared" si="18"/>
        <v>19733.09202</v>
      </c>
      <c r="AG84" s="528">
        <f t="shared" si="19"/>
        <v>130215.3964</v>
      </c>
      <c r="AH84" s="528">
        <f t="shared" si="20"/>
        <v>216037.1696</v>
      </c>
      <c r="AI84" s="528">
        <f t="shared" ref="AI84:AJ84" si="198">AH84/H84</f>
        <v>317.6858357</v>
      </c>
      <c r="AJ84" s="526">
        <f t="shared" si="198"/>
        <v>0.62392944</v>
      </c>
      <c r="AK84" s="526" t="str">
        <f>VLOOKUP(C84,'ABC Analysis Results'!$A$2:$B$140,2,0)</f>
        <v>A</v>
      </c>
      <c r="AL84" s="526" t="str">
        <f>VLOOKUP(C84,'ABC Analysis Results'!$A$2:$C$140,3,0)</f>
        <v>A</v>
      </c>
    </row>
    <row r="85" ht="14.25" customHeight="1">
      <c r="A85" s="269" t="s">
        <v>227</v>
      </c>
      <c r="B85" s="269" t="s">
        <v>235</v>
      </c>
      <c r="C85" s="269">
        <v>1811084.0</v>
      </c>
      <c r="D85" s="269" t="s">
        <v>257</v>
      </c>
      <c r="E85" s="269" t="s">
        <v>547</v>
      </c>
      <c r="F85" s="269">
        <v>1036.0930592528812</v>
      </c>
      <c r="G85" s="259">
        <v>655185.3</v>
      </c>
      <c r="H85" s="132">
        <v>934.0128</v>
      </c>
      <c r="I85" s="259">
        <f t="shared" si="3"/>
        <v>701.4735772</v>
      </c>
      <c r="J85" s="263">
        <v>106625.58720000002</v>
      </c>
      <c r="K85" s="263">
        <v>29155.43400000001</v>
      </c>
      <c r="L85" s="263">
        <f t="shared" si="4"/>
        <v>135781.0212</v>
      </c>
      <c r="M85" s="259">
        <f>VLOOKUP(C85,'Appendix A -  Costs'!$A$2:$G$141,7,0)</f>
        <v>41054.42411</v>
      </c>
      <c r="N85" s="259">
        <f t="shared" si="5"/>
        <v>43.95488382</v>
      </c>
      <c r="O85" s="263">
        <f t="shared" si="6"/>
        <v>176835.4453</v>
      </c>
      <c r="P85" s="259">
        <f t="shared" si="7"/>
        <v>189.3287172</v>
      </c>
      <c r="Q85" s="259">
        <f t="shared" si="8"/>
        <v>519404.2788</v>
      </c>
      <c r="R85" s="259">
        <f t="shared" ref="R85:S85" si="199">Q85/H85</f>
        <v>556.0997438</v>
      </c>
      <c r="S85" s="526">
        <f t="shared" si="199"/>
        <v>0.7927593595</v>
      </c>
      <c r="T85" s="259">
        <f t="shared" si="10"/>
        <v>478349.8547</v>
      </c>
      <c r="U85" s="259">
        <f t="shared" si="11"/>
        <v>512.14486</v>
      </c>
      <c r="V85" s="526">
        <f t="shared" si="12"/>
        <v>0.7300985762</v>
      </c>
      <c r="W85" s="527">
        <f t="shared" si="13"/>
        <v>196162.1699</v>
      </c>
      <c r="X85" s="532">
        <f t="shared" si="179"/>
        <v>50675.22721</v>
      </c>
      <c r="Y85" s="528">
        <f>VLOOKUP(C85,'Warehouse Order &amp; Sales Handlin'!$B$2:$J$141,9,0)</f>
        <v>1416.093166</v>
      </c>
      <c r="Z85" s="528">
        <f>VLOOKUP(C85,'Warehouse Order &amp; Sales Handlin'!$B$2:$K$141,10,0)</f>
        <v>205.2637901</v>
      </c>
      <c r="AA85" s="528">
        <f>VLOOKUP(C85,'Freight Cost'!$AR$2:$AS$141,2,0)</f>
        <v>15863.04</v>
      </c>
      <c r="AB85" s="528">
        <f>VLOOKUP(C85,'CI Cost'!$EL$2:$EM$140,2,0)</f>
        <v>8376.102735</v>
      </c>
      <c r="AC85" s="528">
        <f t="shared" si="15"/>
        <v>76535.7269</v>
      </c>
      <c r="AD85" s="528">
        <f t="shared" si="16"/>
        <v>81.9429101</v>
      </c>
      <c r="AE85" s="528">
        <f t="shared" si="17"/>
        <v>43.88568731</v>
      </c>
      <c r="AF85" s="528">
        <f t="shared" si="18"/>
        <v>40989.79369</v>
      </c>
      <c r="AG85" s="528">
        <f t="shared" si="19"/>
        <v>253306.5418</v>
      </c>
      <c r="AH85" s="528">
        <f t="shared" si="20"/>
        <v>401878.7582</v>
      </c>
      <c r="AI85" s="528">
        <f t="shared" ref="AI85:AJ85" si="200">AH85/H85</f>
        <v>430.2711464</v>
      </c>
      <c r="AJ85" s="526">
        <f t="shared" si="200"/>
        <v>0.6133818299</v>
      </c>
      <c r="AK85" s="526" t="str">
        <f>VLOOKUP(C85,'ABC Analysis Results'!$A$2:$B$140,2,0)</f>
        <v>A</v>
      </c>
      <c r="AL85" s="526" t="str">
        <f>VLOOKUP(C85,'ABC Analysis Results'!$A$2:$C$140,3,0)</f>
        <v>A</v>
      </c>
    </row>
    <row r="86" ht="14.25" customHeight="1">
      <c r="A86" s="269" t="s">
        <v>227</v>
      </c>
      <c r="B86" s="269" t="s">
        <v>236</v>
      </c>
      <c r="C86" s="269">
        <v>1811085.0</v>
      </c>
      <c r="D86" s="269" t="s">
        <v>257</v>
      </c>
      <c r="E86" s="269" t="s">
        <v>547</v>
      </c>
      <c r="F86" s="269">
        <v>763.8708226894987</v>
      </c>
      <c r="G86" s="259">
        <v>31485.168000000005</v>
      </c>
      <c r="H86" s="132">
        <v>48.30749999999999</v>
      </c>
      <c r="I86" s="259">
        <f t="shared" si="3"/>
        <v>651.7656265</v>
      </c>
      <c r="J86" s="263">
        <v>6544.234400000001</v>
      </c>
      <c r="K86" s="263">
        <v>1587.4628000000002</v>
      </c>
      <c r="L86" s="263">
        <f t="shared" si="4"/>
        <v>8131.6972</v>
      </c>
      <c r="M86" s="259">
        <f>VLOOKUP(C86,'Appendix A -  Costs'!$A$2:$G$141,7,0)</f>
        <v>2458.680474</v>
      </c>
      <c r="N86" s="259">
        <f t="shared" si="5"/>
        <v>50.89645447</v>
      </c>
      <c r="O86" s="263">
        <f t="shared" si="6"/>
        <v>10590.37767</v>
      </c>
      <c r="P86" s="259">
        <f t="shared" si="7"/>
        <v>219.228436</v>
      </c>
      <c r="Q86" s="259">
        <f t="shared" si="8"/>
        <v>23353.4708</v>
      </c>
      <c r="R86" s="259">
        <f t="shared" ref="R86:S86" si="201">Q86/H86</f>
        <v>483.4336449</v>
      </c>
      <c r="S86" s="526">
        <f t="shared" si="201"/>
        <v>0.7417292739</v>
      </c>
      <c r="T86" s="259">
        <f t="shared" si="10"/>
        <v>20894.79033</v>
      </c>
      <c r="U86" s="259">
        <f t="shared" si="11"/>
        <v>432.5371904</v>
      </c>
      <c r="V86" s="526">
        <f t="shared" si="12"/>
        <v>0.6636391562</v>
      </c>
      <c r="W86" s="527">
        <f t="shared" si="13"/>
        <v>167462.2058</v>
      </c>
      <c r="X86" s="532">
        <f t="shared" si="179"/>
        <v>43261.06983</v>
      </c>
      <c r="Y86" s="528">
        <f>VLOOKUP(C86,'Warehouse Order &amp; Sales Handlin'!$B$2:$J$141,9,0)</f>
        <v>38.3604744</v>
      </c>
      <c r="Z86" s="528">
        <f>VLOOKUP(C86,'Warehouse Order &amp; Sales Handlin'!$B$2:$K$141,10,0)</f>
        <v>4.426277851</v>
      </c>
      <c r="AA86" s="528">
        <f>VLOOKUP(C86,'Freight Cost'!$AR$2:$AS$141,2,0)</f>
        <v>1321.92</v>
      </c>
      <c r="AB86" s="528">
        <f>VLOOKUP(C86,'CI Cost'!$EL$2:$EM$140,2,0)</f>
        <v>131.56338</v>
      </c>
      <c r="AC86" s="528">
        <f t="shared" si="15"/>
        <v>44757.33996</v>
      </c>
      <c r="AD86" s="528">
        <f t="shared" si="16"/>
        <v>926.5091334</v>
      </c>
      <c r="AE86" s="528">
        <f t="shared" si="17"/>
        <v>50.89519596</v>
      </c>
      <c r="AF86" s="528">
        <f t="shared" si="18"/>
        <v>2458.619679</v>
      </c>
      <c r="AG86" s="528">
        <f t="shared" si="19"/>
        <v>55347.65684</v>
      </c>
      <c r="AH86" s="528">
        <f t="shared" si="20"/>
        <v>-23862.48884</v>
      </c>
      <c r="AI86" s="528">
        <f t="shared" ref="AI86:AJ86" si="202">AH86/H86</f>
        <v>-493.9706845</v>
      </c>
      <c r="AJ86" s="526">
        <f t="shared" si="202"/>
        <v>-0.7578961892</v>
      </c>
      <c r="AK86" s="526" t="str">
        <f>VLOOKUP(C86,'ABC Analysis Results'!$A$2:$B$140,2,0)</f>
        <v>C</v>
      </c>
      <c r="AL86" s="526" t="str">
        <f>VLOOKUP(C86,'ABC Analysis Results'!$A$2:$C$140,3,0)</f>
        <v>C</v>
      </c>
    </row>
    <row r="87" ht="14.25" customHeight="1">
      <c r="A87" s="269" t="s">
        <v>227</v>
      </c>
      <c r="B87" s="269" t="s">
        <v>237</v>
      </c>
      <c r="C87" s="269">
        <v>1811086.0</v>
      </c>
      <c r="D87" s="269" t="s">
        <v>257</v>
      </c>
      <c r="E87" s="269" t="s">
        <v>188</v>
      </c>
      <c r="F87" s="269">
        <v>1597.7313147433736</v>
      </c>
      <c r="G87" s="259">
        <v>366347.58600000007</v>
      </c>
      <c r="H87" s="132">
        <v>469.854</v>
      </c>
      <c r="I87" s="259">
        <f t="shared" si="3"/>
        <v>779.7051552</v>
      </c>
      <c r="J87" s="263">
        <v>70380.464</v>
      </c>
      <c r="K87" s="263">
        <v>17415.574</v>
      </c>
      <c r="L87" s="263">
        <f t="shared" si="4"/>
        <v>87796.038</v>
      </c>
      <c r="M87" s="259">
        <f>VLOOKUP(C87,'Appendix A -  Costs'!$A$2:$G$141,7,0)</f>
        <v>26545.79961</v>
      </c>
      <c r="N87" s="259">
        <f t="shared" si="5"/>
        <v>56.49797513</v>
      </c>
      <c r="O87" s="263">
        <f t="shared" si="6"/>
        <v>114341.8376</v>
      </c>
      <c r="P87" s="259">
        <f t="shared" si="7"/>
        <v>243.3561013</v>
      </c>
      <c r="Q87" s="259">
        <f t="shared" si="8"/>
        <v>278551.548</v>
      </c>
      <c r="R87" s="259">
        <f t="shared" ref="R87:S87" si="203">Q87/H87</f>
        <v>592.8470291</v>
      </c>
      <c r="S87" s="526">
        <f t="shared" si="203"/>
        <v>0.7603477098</v>
      </c>
      <c r="T87" s="259">
        <f t="shared" si="10"/>
        <v>252005.7484</v>
      </c>
      <c r="U87" s="259">
        <f t="shared" si="11"/>
        <v>536.3490539</v>
      </c>
      <c r="V87" s="526">
        <f t="shared" si="12"/>
        <v>0.6878870177</v>
      </c>
      <c r="W87" s="527">
        <f t="shared" si="13"/>
        <v>388817.6636</v>
      </c>
      <c r="X87" s="528">
        <f t="shared" ref="X87:X89" si="206">W87*0.275</f>
        <v>106924.8575</v>
      </c>
      <c r="Y87" s="528">
        <f>VLOOKUP(C87,'Warehouse Order &amp; Sales Handlin'!$B$2:$J$141,9,0)</f>
        <v>292.0356813</v>
      </c>
      <c r="Z87" s="528">
        <f>VLOOKUP(C87,'Warehouse Order &amp; Sales Handlin'!$B$2:$K$141,10,0)</f>
        <v>28.66423358</v>
      </c>
      <c r="AA87" s="528">
        <f>VLOOKUP(C87,'Freight Cost'!$AR$2:$AS$141,2,0)</f>
        <v>10046.592</v>
      </c>
      <c r="AB87" s="528">
        <f>VLOOKUP(C87,'CI Cost'!$EL$2:$EM$140,2,0)</f>
        <v>2691.38298</v>
      </c>
      <c r="AC87" s="528">
        <f t="shared" si="15"/>
        <v>119983.5324</v>
      </c>
      <c r="AD87" s="528">
        <f t="shared" si="16"/>
        <v>255.3634371</v>
      </c>
      <c r="AE87" s="528">
        <f t="shared" si="17"/>
        <v>56.46939637</v>
      </c>
      <c r="AF87" s="528">
        <f t="shared" si="18"/>
        <v>26532.37176</v>
      </c>
      <c r="AG87" s="528">
        <f t="shared" si="19"/>
        <v>234311.9422</v>
      </c>
      <c r="AH87" s="528">
        <f t="shared" si="20"/>
        <v>132035.6438</v>
      </c>
      <c r="AI87" s="528">
        <f t="shared" ref="AI87:AJ87" si="204">AH87/H87</f>
        <v>281.0141956</v>
      </c>
      <c r="AJ87" s="526">
        <f t="shared" si="204"/>
        <v>0.3604108472</v>
      </c>
      <c r="AK87" s="526" t="str">
        <f>VLOOKUP(C87,'ABC Analysis Results'!$A$2:$B$140,2,0)</f>
        <v>A</v>
      </c>
      <c r="AL87" s="526" t="str">
        <f>VLOOKUP(C87,'ABC Analysis Results'!$A$2:$C$140,3,0)</f>
        <v>B</v>
      </c>
    </row>
    <row r="88" ht="14.25" customHeight="1">
      <c r="A88" s="269" t="s">
        <v>227</v>
      </c>
      <c r="B88" s="269" t="s">
        <v>238</v>
      </c>
      <c r="C88" s="269">
        <v>1811087.0</v>
      </c>
      <c r="D88" s="269" t="s">
        <v>257</v>
      </c>
      <c r="E88" s="269" t="s">
        <v>188</v>
      </c>
      <c r="F88" s="269">
        <v>1566.432052914264</v>
      </c>
      <c r="G88" s="259">
        <v>239805.423</v>
      </c>
      <c r="H88" s="132">
        <v>549.9935999999999</v>
      </c>
      <c r="I88" s="259">
        <f t="shared" si="3"/>
        <v>436.0149336</v>
      </c>
      <c r="J88" s="263">
        <v>31683.564000000002</v>
      </c>
      <c r="K88" s="263">
        <v>8421.1578</v>
      </c>
      <c r="L88" s="263">
        <f t="shared" si="4"/>
        <v>40104.7218</v>
      </c>
      <c r="M88" s="259">
        <f>VLOOKUP(C88,'Appendix A -  Costs'!$A$2:$G$141,7,0)</f>
        <v>12125.96756</v>
      </c>
      <c r="N88" s="259">
        <f t="shared" si="5"/>
        <v>22.04747029</v>
      </c>
      <c r="O88" s="263">
        <f t="shared" si="6"/>
        <v>52230.68936</v>
      </c>
      <c r="P88" s="259">
        <f t="shared" si="7"/>
        <v>94.9659948</v>
      </c>
      <c r="Q88" s="259">
        <f t="shared" si="8"/>
        <v>199700.7012</v>
      </c>
      <c r="R88" s="259">
        <f t="shared" ref="R88:S88" si="205">Q88/H88</f>
        <v>363.0964091</v>
      </c>
      <c r="S88" s="526">
        <f t="shared" si="205"/>
        <v>0.8327614059</v>
      </c>
      <c r="T88" s="259">
        <f t="shared" si="10"/>
        <v>187574.7336</v>
      </c>
      <c r="U88" s="259">
        <f t="shared" si="11"/>
        <v>341.0489388</v>
      </c>
      <c r="V88" s="526">
        <f t="shared" si="12"/>
        <v>0.7821955454</v>
      </c>
      <c r="W88" s="527">
        <f t="shared" si="13"/>
        <v>148757.7782</v>
      </c>
      <c r="X88" s="528">
        <f t="shared" si="206"/>
        <v>40908.389</v>
      </c>
      <c r="Y88" s="528">
        <f>VLOOKUP(C88,'Warehouse Order &amp; Sales Handlin'!$B$2:$J$141,9,0)</f>
        <v>289.54965</v>
      </c>
      <c r="Z88" s="528">
        <f>VLOOKUP(C88,'Warehouse Order &amp; Sales Handlin'!$B$2:$K$141,10,0)</f>
        <v>24.2725069</v>
      </c>
      <c r="AA88" s="528">
        <f>VLOOKUP(C88,'Freight Cost'!$AR$2:$AS$141,2,0)</f>
        <v>11632.896</v>
      </c>
      <c r="AB88" s="528">
        <f>VLOOKUP(C88,'CI Cost'!$EL$2:$EM$140,2,0)</f>
        <v>4790.892795</v>
      </c>
      <c r="AC88" s="528">
        <f t="shared" si="15"/>
        <v>57645.99995</v>
      </c>
      <c r="AD88" s="528">
        <f t="shared" si="16"/>
        <v>104.8121286</v>
      </c>
      <c r="AE88" s="528">
        <f t="shared" si="17"/>
        <v>22.02761801</v>
      </c>
      <c r="AF88" s="528">
        <f t="shared" si="18"/>
        <v>12115.04893</v>
      </c>
      <c r="AG88" s="528">
        <f t="shared" si="19"/>
        <v>109865.7707</v>
      </c>
      <c r="AH88" s="528">
        <f t="shared" si="20"/>
        <v>129939.6523</v>
      </c>
      <c r="AI88" s="528">
        <f t="shared" ref="AI88:AJ88" si="207">AH88/H88</f>
        <v>236.2566625</v>
      </c>
      <c r="AJ88" s="526">
        <f t="shared" si="207"/>
        <v>0.5418545198</v>
      </c>
      <c r="AK88" s="526" t="str">
        <f>VLOOKUP(C88,'ABC Analysis Results'!$A$2:$B$140,2,0)</f>
        <v>B</v>
      </c>
      <c r="AL88" s="526" t="str">
        <f>VLOOKUP(C88,'ABC Analysis Results'!$A$2:$C$140,3,0)</f>
        <v>B</v>
      </c>
    </row>
    <row r="89" ht="14.25" customHeight="1">
      <c r="A89" s="269" t="s">
        <v>227</v>
      </c>
      <c r="B89" s="269" t="s">
        <v>239</v>
      </c>
      <c r="C89" s="269">
        <v>1811088.0</v>
      </c>
      <c r="D89" s="269" t="s">
        <v>257</v>
      </c>
      <c r="E89" s="269" t="s">
        <v>188</v>
      </c>
      <c r="F89" s="269">
        <v>1775.4502132000493</v>
      </c>
      <c r="G89" s="259">
        <v>270403.408</v>
      </c>
      <c r="H89" s="132">
        <v>868.9699999999999</v>
      </c>
      <c r="I89" s="259">
        <f t="shared" si="3"/>
        <v>311.1769198</v>
      </c>
      <c r="J89" s="263">
        <v>59886.0768</v>
      </c>
      <c r="K89" s="263">
        <v>14384.400800000001</v>
      </c>
      <c r="L89" s="263">
        <f t="shared" si="4"/>
        <v>74270.4776</v>
      </c>
      <c r="M89" s="259">
        <f>VLOOKUP(C89,'Appendix A -  Costs'!$A$2:$G$141,7,0)</f>
        <v>22456.24359</v>
      </c>
      <c r="N89" s="259">
        <f t="shared" si="5"/>
        <v>25.84236923</v>
      </c>
      <c r="O89" s="263">
        <f t="shared" si="6"/>
        <v>96726.72119</v>
      </c>
      <c r="P89" s="259">
        <f t="shared" si="7"/>
        <v>111.3119224</v>
      </c>
      <c r="Q89" s="259">
        <f t="shared" si="8"/>
        <v>196132.9304</v>
      </c>
      <c r="R89" s="259">
        <f t="shared" ref="R89:S89" si="208">Q89/H89</f>
        <v>225.7073667</v>
      </c>
      <c r="S89" s="526">
        <f t="shared" si="208"/>
        <v>0.7253345357</v>
      </c>
      <c r="T89" s="259">
        <f t="shared" si="10"/>
        <v>173676.6868</v>
      </c>
      <c r="U89" s="259">
        <f t="shared" si="11"/>
        <v>199.8649974</v>
      </c>
      <c r="V89" s="526">
        <f t="shared" si="12"/>
        <v>0.6422873443</v>
      </c>
      <c r="W89" s="527">
        <f t="shared" si="13"/>
        <v>197628.7763</v>
      </c>
      <c r="X89" s="528">
        <f t="shared" si="206"/>
        <v>54347.91349</v>
      </c>
      <c r="Y89" s="528">
        <f>VLOOKUP(C89,'Warehouse Order &amp; Sales Handlin'!$B$2:$J$141,9,0)</f>
        <v>472.8262099</v>
      </c>
      <c r="Z89" s="528">
        <f>VLOOKUP(C89,'Warehouse Order &amp; Sales Handlin'!$B$2:$K$141,10,0)</f>
        <v>41.07345416</v>
      </c>
      <c r="AA89" s="528">
        <f>VLOOKUP(C89,'Freight Cost'!$AR$2:$AS$141,2,0)</f>
        <v>17978.112</v>
      </c>
      <c r="AB89" s="528">
        <f>VLOOKUP(C89,'CI Cost'!$EL$2:$EM$140,2,0)</f>
        <v>3394.091025</v>
      </c>
      <c r="AC89" s="528">
        <f t="shared" si="15"/>
        <v>76234.01617</v>
      </c>
      <c r="AD89" s="528">
        <f t="shared" si="16"/>
        <v>87.72916922</v>
      </c>
      <c r="AE89" s="528">
        <f t="shared" si="17"/>
        <v>25.82588415</v>
      </c>
      <c r="AF89" s="528">
        <f t="shared" si="18"/>
        <v>22441.91855</v>
      </c>
      <c r="AG89" s="528">
        <f t="shared" si="19"/>
        <v>172946.4123</v>
      </c>
      <c r="AH89" s="528">
        <f t="shared" si="20"/>
        <v>97456.99567</v>
      </c>
      <c r="AI89" s="528">
        <f t="shared" ref="AI89:AJ89" si="209">AH89/H89</f>
        <v>112.1523133</v>
      </c>
      <c r="AJ89" s="526">
        <f t="shared" si="209"/>
        <v>0.3604133409</v>
      </c>
      <c r="AK89" s="526" t="str">
        <f>VLOOKUP(C89,'ABC Analysis Results'!$A$2:$B$140,2,0)</f>
        <v>A</v>
      </c>
      <c r="AL89" s="526" t="str">
        <f>VLOOKUP(C89,'ABC Analysis Results'!$A$2:$C$140,3,0)</f>
        <v>B</v>
      </c>
    </row>
    <row r="90" ht="14.25" customHeight="1">
      <c r="A90" s="269" t="s">
        <v>227</v>
      </c>
      <c r="B90" s="269" t="s">
        <v>240</v>
      </c>
      <c r="C90" s="269">
        <v>1811089.0</v>
      </c>
      <c r="D90" s="269" t="s">
        <v>257</v>
      </c>
      <c r="E90" s="269" t="s">
        <v>190</v>
      </c>
      <c r="F90" s="269">
        <v>1214.773738961335</v>
      </c>
      <c r="G90" s="259">
        <v>8154.696000000001</v>
      </c>
      <c r="H90" s="132">
        <v>12.6786</v>
      </c>
      <c r="I90" s="259">
        <f t="shared" si="3"/>
        <v>643.1858407</v>
      </c>
      <c r="J90" s="263">
        <v>1430.9680000000003</v>
      </c>
      <c r="K90" s="263">
        <v>368.36800000000005</v>
      </c>
      <c r="L90" s="263">
        <f t="shared" si="4"/>
        <v>1799.336</v>
      </c>
      <c r="M90" s="259">
        <f>VLOOKUP(C90,'Appendix A -  Costs'!$A$2:$G$141,7,0)</f>
        <v>544.0429201</v>
      </c>
      <c r="N90" s="259">
        <f t="shared" si="5"/>
        <v>42.9103308</v>
      </c>
      <c r="O90" s="263">
        <f t="shared" si="6"/>
        <v>2343.37892</v>
      </c>
      <c r="P90" s="259">
        <f t="shared" si="7"/>
        <v>184.8294701</v>
      </c>
      <c r="Q90" s="259">
        <f t="shared" si="8"/>
        <v>6355.36</v>
      </c>
      <c r="R90" s="259">
        <f t="shared" ref="R90:S90" si="210">Q90/H90</f>
        <v>501.2667014</v>
      </c>
      <c r="S90" s="526">
        <f t="shared" si="210"/>
        <v>0.7793497146</v>
      </c>
      <c r="T90" s="259">
        <f t="shared" si="10"/>
        <v>5811.31708</v>
      </c>
      <c r="U90" s="259">
        <f t="shared" si="11"/>
        <v>458.3563706</v>
      </c>
      <c r="V90" s="526">
        <f t="shared" si="12"/>
        <v>0.7126344232</v>
      </c>
      <c r="W90" s="527">
        <f t="shared" si="13"/>
        <v>224525.9865</v>
      </c>
      <c r="X90" s="528">
        <f t="shared" ref="X90:X92" si="213">W90*0.255</f>
        <v>57254.12656</v>
      </c>
      <c r="Y90" s="528">
        <f>VLOOKUP(C90,'Warehouse Order &amp; Sales Handlin'!$B$2:$J$141,9,0)</f>
        <v>10.18684189</v>
      </c>
      <c r="Z90" s="528">
        <f>VLOOKUP(C90,'Warehouse Order &amp; Sales Handlin'!$B$2:$K$141,10,0)</f>
        <v>1.182804335</v>
      </c>
      <c r="AA90" s="528">
        <f>VLOOKUP(C90,'Freight Cost'!$AR$2:$AS$141,2,0)</f>
        <v>440.64</v>
      </c>
      <c r="AB90" s="528">
        <f>VLOOKUP(C90,'CI Cost'!$EL$2:$EM$140,2,0)</f>
        <v>2455.62759</v>
      </c>
      <c r="AC90" s="528">
        <f t="shared" si="15"/>
        <v>60161.7638</v>
      </c>
      <c r="AD90" s="528">
        <f t="shared" si="16"/>
        <v>4745.142508</v>
      </c>
      <c r="AE90" s="528">
        <f t="shared" si="17"/>
        <v>42.8905265</v>
      </c>
      <c r="AF90" s="528">
        <f t="shared" si="18"/>
        <v>543.7918293</v>
      </c>
      <c r="AG90" s="528">
        <f t="shared" si="19"/>
        <v>62504.89163</v>
      </c>
      <c r="AH90" s="528">
        <f t="shared" si="20"/>
        <v>-54350.19563</v>
      </c>
      <c r="AI90" s="528">
        <f t="shared" ref="AI90:AJ90" si="211">AH90/H90</f>
        <v>-4286.766333</v>
      </c>
      <c r="AJ90" s="526">
        <f t="shared" si="211"/>
        <v>-6.664895371</v>
      </c>
      <c r="AK90" s="526" t="str">
        <f>VLOOKUP(C90,'ABC Analysis Results'!$A$2:$B$140,2,0)</f>
        <v>C</v>
      </c>
      <c r="AL90" s="526" t="str">
        <f>VLOOKUP(C90,'ABC Analysis Results'!$A$2:$C$140,3,0)</f>
        <v>C</v>
      </c>
    </row>
    <row r="91" ht="14.25" customHeight="1">
      <c r="A91" s="269" t="s">
        <v>227</v>
      </c>
      <c r="B91" s="269" t="s">
        <v>241</v>
      </c>
      <c r="C91" s="269">
        <v>1811090.0</v>
      </c>
      <c r="D91" s="269" t="s">
        <v>257</v>
      </c>
      <c r="E91" s="269" t="s">
        <v>190</v>
      </c>
      <c r="F91" s="269">
        <v>477.10152566598384</v>
      </c>
      <c r="G91" s="259">
        <v>20855.0</v>
      </c>
      <c r="H91" s="132">
        <v>43.843999999999994</v>
      </c>
      <c r="I91" s="259">
        <f t="shared" si="3"/>
        <v>475.6637168</v>
      </c>
      <c r="J91" s="263">
        <v>3097.6000000000004</v>
      </c>
      <c r="K91" s="263">
        <v>813.1200000000001</v>
      </c>
      <c r="L91" s="263">
        <f t="shared" si="4"/>
        <v>3910.72</v>
      </c>
      <c r="M91" s="259">
        <f>VLOOKUP(C91,'Appendix A -  Costs'!$A$2:$G$141,7,0)</f>
        <v>1182.435925</v>
      </c>
      <c r="N91" s="259">
        <f t="shared" si="5"/>
        <v>26.9691617</v>
      </c>
      <c r="O91" s="263">
        <f t="shared" si="6"/>
        <v>5093.155925</v>
      </c>
      <c r="P91" s="259">
        <f t="shared" si="7"/>
        <v>116.1654029</v>
      </c>
      <c r="Q91" s="259">
        <f t="shared" si="8"/>
        <v>16944.28</v>
      </c>
      <c r="R91" s="259">
        <f t="shared" ref="R91:S91" si="212">Q91/H91</f>
        <v>386.4674756</v>
      </c>
      <c r="S91" s="526">
        <f t="shared" si="212"/>
        <v>0.8124804603</v>
      </c>
      <c r="T91" s="259">
        <f t="shared" si="10"/>
        <v>15761.84407</v>
      </c>
      <c r="U91" s="259">
        <f t="shared" si="11"/>
        <v>359.4983139</v>
      </c>
      <c r="V91" s="526">
        <f t="shared" si="12"/>
        <v>0.7557825018</v>
      </c>
      <c r="W91" s="527">
        <f t="shared" si="13"/>
        <v>55422.69096</v>
      </c>
      <c r="X91" s="528">
        <f t="shared" si="213"/>
        <v>14132.7862</v>
      </c>
      <c r="Y91" s="528">
        <f>VLOOKUP(C91,'Warehouse Order &amp; Sales Handlin'!$B$2:$J$141,9,0)</f>
        <v>51.79218461</v>
      </c>
      <c r="Z91" s="528">
        <f>VLOOKUP(C91,'Warehouse Order &amp; Sales Handlin'!$B$2:$K$141,10,0)</f>
        <v>7.029965157</v>
      </c>
      <c r="AA91" s="528">
        <f>VLOOKUP(C91,'Freight Cost'!$AR$2:$AS$141,2,0)</f>
        <v>881.28</v>
      </c>
      <c r="AB91" s="528">
        <f>VLOOKUP(C91,'CI Cost'!$EL$2:$EM$140,2,0)</f>
        <v>66.26061</v>
      </c>
      <c r="AC91" s="528">
        <f t="shared" si="15"/>
        <v>15139.14895</v>
      </c>
      <c r="AD91" s="528">
        <f t="shared" si="16"/>
        <v>345.2957977</v>
      </c>
      <c r="AE91" s="528">
        <f t="shared" si="17"/>
        <v>26.96882584</v>
      </c>
      <c r="AF91" s="528">
        <f t="shared" si="18"/>
        <v>1182.4212</v>
      </c>
      <c r="AG91" s="528">
        <f t="shared" si="19"/>
        <v>20232.29015</v>
      </c>
      <c r="AH91" s="528">
        <f t="shared" si="20"/>
        <v>622.7098451</v>
      </c>
      <c r="AI91" s="528">
        <f t="shared" ref="AI91:AJ91" si="214">AH91/H91</f>
        <v>14.20285205</v>
      </c>
      <c r="AJ91" s="526">
        <f t="shared" si="214"/>
        <v>0.02985901919</v>
      </c>
      <c r="AK91" s="526" t="str">
        <f>VLOOKUP(C91,'ABC Analysis Results'!$A$2:$B$140,2,0)</f>
        <v>C</v>
      </c>
      <c r="AL91" s="526" t="str">
        <f>VLOOKUP(C91,'ABC Analysis Results'!$A$2:$C$140,3,0)</f>
        <v>C</v>
      </c>
    </row>
    <row r="92" ht="14.25" customHeight="1">
      <c r="A92" s="269" t="s">
        <v>227</v>
      </c>
      <c r="B92" s="269" t="s">
        <v>242</v>
      </c>
      <c r="C92" s="269">
        <v>1811091.0</v>
      </c>
      <c r="D92" s="269" t="s">
        <v>257</v>
      </c>
      <c r="E92" s="269" t="s">
        <v>190</v>
      </c>
      <c r="F92" s="269">
        <v>990.8167357603955</v>
      </c>
      <c r="G92" s="259">
        <v>132555.324</v>
      </c>
      <c r="H92" s="132">
        <v>426.34899999999993</v>
      </c>
      <c r="I92" s="259">
        <f t="shared" si="3"/>
        <v>310.9080214</v>
      </c>
      <c r="J92" s="263">
        <v>20851.107200000002</v>
      </c>
      <c r="K92" s="263">
        <v>5319.160000000001</v>
      </c>
      <c r="L92" s="263">
        <f t="shared" si="4"/>
        <v>26170.2672</v>
      </c>
      <c r="M92" s="259">
        <f>VLOOKUP(C92,'Appendix A -  Costs'!$A$2:$G$141,7,0)</f>
        <v>7912.779262</v>
      </c>
      <c r="N92" s="259">
        <f t="shared" si="5"/>
        <v>18.55939444</v>
      </c>
      <c r="O92" s="263">
        <f t="shared" si="6"/>
        <v>34083.04646</v>
      </c>
      <c r="P92" s="259">
        <f t="shared" si="7"/>
        <v>79.94165921</v>
      </c>
      <c r="Q92" s="259">
        <f t="shared" si="8"/>
        <v>106385.0568</v>
      </c>
      <c r="R92" s="259">
        <f t="shared" ref="R92:S92" si="215">Q92/H92</f>
        <v>249.5257566</v>
      </c>
      <c r="S92" s="526">
        <f t="shared" si="215"/>
        <v>0.8025709839</v>
      </c>
      <c r="T92" s="259">
        <f t="shared" si="10"/>
        <v>98472.27754</v>
      </c>
      <c r="U92" s="259">
        <f t="shared" si="11"/>
        <v>230.9663622</v>
      </c>
      <c r="V92" s="526">
        <f t="shared" si="12"/>
        <v>0.7428768198</v>
      </c>
      <c r="W92" s="527">
        <f t="shared" si="13"/>
        <v>79207.53383</v>
      </c>
      <c r="X92" s="528">
        <f t="shared" si="213"/>
        <v>20197.92113</v>
      </c>
      <c r="Y92" s="528">
        <f>VLOOKUP(C92,'Warehouse Order &amp; Sales Handlin'!$B$2:$J$141,9,0)</f>
        <v>1023.865517</v>
      </c>
      <c r="Z92" s="528">
        <f>VLOOKUP(C92,'Warehouse Order &amp; Sales Handlin'!$B$2:$K$141,10,0)</f>
        <v>160.6828735</v>
      </c>
      <c r="AA92" s="528">
        <f>VLOOKUP(C92,'Freight Cost'!$AR$2:$AS$141,2,0)</f>
        <v>7490.88</v>
      </c>
      <c r="AB92" s="528">
        <f>VLOOKUP(C92,'CI Cost'!$EL$2:$EM$140,2,0)</f>
        <v>2654.944695</v>
      </c>
      <c r="AC92" s="528">
        <f t="shared" si="15"/>
        <v>31528.29421</v>
      </c>
      <c r="AD92" s="528">
        <f t="shared" si="16"/>
        <v>73.94949727</v>
      </c>
      <c r="AE92" s="528">
        <f t="shared" si="17"/>
        <v>18.55013352</v>
      </c>
      <c r="AF92" s="528">
        <f t="shared" si="18"/>
        <v>7908.830876</v>
      </c>
      <c r="AG92" s="528">
        <f t="shared" si="19"/>
        <v>65607.39229</v>
      </c>
      <c r="AH92" s="528">
        <f t="shared" si="20"/>
        <v>66947.93171</v>
      </c>
      <c r="AI92" s="528">
        <f t="shared" ref="AI92:AJ92" si="216">AH92/H92</f>
        <v>157.0261258</v>
      </c>
      <c r="AJ92" s="526">
        <f t="shared" si="216"/>
        <v>0.505056528</v>
      </c>
      <c r="AK92" s="526" t="str">
        <f>VLOOKUP(C92,'ABC Analysis Results'!$A$2:$B$140,2,0)</f>
        <v>B</v>
      </c>
      <c r="AL92" s="526" t="str">
        <f>VLOOKUP(C92,'ABC Analysis Results'!$A$2:$C$140,3,0)</f>
        <v>C</v>
      </c>
    </row>
    <row r="93" ht="14.25" customHeight="1">
      <c r="A93" s="269" t="s">
        <v>227</v>
      </c>
      <c r="B93" s="269" t="s">
        <v>550</v>
      </c>
      <c r="C93" s="269">
        <v>1811092.0</v>
      </c>
      <c r="D93" s="269"/>
      <c r="E93" s="269"/>
      <c r="F93" s="269"/>
      <c r="G93" s="259"/>
      <c r="H93" s="132"/>
      <c r="I93" s="259"/>
      <c r="J93" s="263"/>
      <c r="K93" s="263"/>
      <c r="L93" s="263"/>
      <c r="M93" s="259">
        <f>VLOOKUP(C93,'Appendix A -  Costs'!$A$2:$G$141,7,0)</f>
        <v>98.23477581</v>
      </c>
      <c r="N93" s="259"/>
      <c r="O93" s="263">
        <f t="shared" si="6"/>
        <v>98.23477581</v>
      </c>
      <c r="P93" s="259"/>
      <c r="Q93" s="259"/>
      <c r="R93" s="259"/>
      <c r="S93" s="526"/>
      <c r="T93" s="259"/>
      <c r="U93" s="259"/>
      <c r="V93" s="526"/>
      <c r="W93" s="527"/>
      <c r="X93" s="528"/>
      <c r="Y93" s="528"/>
      <c r="Z93" s="528"/>
      <c r="AA93" s="528"/>
      <c r="AB93" s="528"/>
      <c r="AC93" s="528"/>
      <c r="AD93" s="528"/>
      <c r="AE93" s="528"/>
      <c r="AF93" s="528"/>
      <c r="AG93" s="528"/>
      <c r="AH93" s="528"/>
      <c r="AI93" s="528"/>
      <c r="AJ93" s="526"/>
      <c r="AK93" s="526" t="str">
        <f>VLOOKUP(C93,'ABC Analysis Results'!$A$2:$B$140,2,0)</f>
        <v>#N/A</v>
      </c>
      <c r="AL93" s="526" t="str">
        <f>VLOOKUP(C93,'ABC Analysis Results'!$A$2:$C$140,3,0)</f>
        <v>#N/A</v>
      </c>
    </row>
    <row r="94" ht="14.25" customHeight="1">
      <c r="A94" s="269" t="s">
        <v>227</v>
      </c>
      <c r="B94" s="269" t="s">
        <v>244</v>
      </c>
      <c r="C94" s="269">
        <v>1811093.0</v>
      </c>
      <c r="D94" s="269" t="s">
        <v>257</v>
      </c>
      <c r="E94" s="269" t="s">
        <v>110</v>
      </c>
      <c r="F94" s="269">
        <v>93.43336278676387</v>
      </c>
      <c r="G94" s="259">
        <v>33569.451</v>
      </c>
      <c r="H94" s="132">
        <v>108.3444</v>
      </c>
      <c r="I94" s="259">
        <f t="shared" ref="I94:I141" si="219">G94/H94</f>
        <v>309.840204</v>
      </c>
      <c r="J94" s="263">
        <v>6891.359200000002</v>
      </c>
      <c r="K94" s="263">
        <v>1706.1132000000002</v>
      </c>
      <c r="L94" s="263">
        <f t="shared" ref="L94:L141" si="220">SUM(J94:K94)</f>
        <v>8597.4724</v>
      </c>
      <c r="M94" s="259">
        <f>VLOOKUP(C94,'Appendix A -  Costs'!$A$2:$G$141,7,0)</f>
        <v>2599.511147</v>
      </c>
      <c r="N94" s="259">
        <f t="shared" ref="N94:N141" si="221">M94/H94</f>
        <v>23.99303653</v>
      </c>
      <c r="O94" s="263">
        <f t="shared" si="6"/>
        <v>11196.98355</v>
      </c>
      <c r="P94" s="259">
        <f t="shared" ref="P94:P141" si="222">O94/H94</f>
        <v>103.346214</v>
      </c>
      <c r="Q94" s="259">
        <f t="shared" ref="Q94:Q141" si="223">G94-L94</f>
        <v>24971.9786</v>
      </c>
      <c r="R94" s="259">
        <f t="shared" ref="R94:S94" si="217">Q94/H94</f>
        <v>230.4870266</v>
      </c>
      <c r="S94" s="526">
        <f t="shared" si="217"/>
        <v>0.7438899909</v>
      </c>
      <c r="T94" s="259">
        <f t="shared" ref="T94:T141" si="225">G94-O94</f>
        <v>22372.46745</v>
      </c>
      <c r="U94" s="259">
        <f t="shared" ref="U94:U141" si="226">T94/H94</f>
        <v>206.49399</v>
      </c>
      <c r="V94" s="526">
        <f t="shared" ref="V94:V141" si="227">T94/G94</f>
        <v>0.6664531825</v>
      </c>
      <c r="W94" s="527">
        <f t="shared" ref="W94:W141" si="228">F94*P94</f>
        <v>9655.984305</v>
      </c>
      <c r="X94" s="528">
        <f t="shared" ref="X94:X95" si="229">W94*0.245</f>
        <v>2365.716155</v>
      </c>
      <c r="Y94" s="528">
        <f>VLOOKUP(C94,'Warehouse Order &amp; Sales Handlin'!$B$2:$J$141,9,0)</f>
        <v>115.2011197</v>
      </c>
      <c r="Z94" s="528">
        <f>VLOOKUP(C94,'Warehouse Order &amp; Sales Handlin'!$B$2:$K$141,10,0)</f>
        <v>15.10322124</v>
      </c>
      <c r="AA94" s="528">
        <f>VLOOKUP(C94,'Freight Cost'!$AR$2:$AS$141,2,0)</f>
        <v>1762.56</v>
      </c>
      <c r="AB94" s="528">
        <f>VLOOKUP(C94,'CI Cost'!$EL$2:$EM$140,2,0)</f>
        <v>265.34118</v>
      </c>
      <c r="AC94" s="528">
        <f t="shared" ref="AC94:AC141" si="230">X94+Y94+Z94+AA94+AB94</f>
        <v>4523.921676</v>
      </c>
      <c r="AD94" s="528">
        <f t="shared" ref="AD94:AD141" si="231">AC94/H94</f>
        <v>41.75501157</v>
      </c>
      <c r="AE94" s="528">
        <f t="shared" ref="AE94:AE141" si="232">N94-((AB94/$M$142)*N94)</f>
        <v>23.99184</v>
      </c>
      <c r="AF94" s="528">
        <f t="shared" ref="AF94:AF141" si="233">AE94*H94</f>
        <v>2599.38151</v>
      </c>
      <c r="AG94" s="528">
        <f t="shared" ref="AG94:AG141" si="234">AF94+L94+X94+Y94+Z94+AA94+AB94</f>
        <v>15720.77559</v>
      </c>
      <c r="AH94" s="528">
        <f t="shared" ref="AH94:AH141" si="235">G94-AG94</f>
        <v>17848.67541</v>
      </c>
      <c r="AI94" s="528">
        <f t="shared" ref="AI94:AJ94" si="218">AH94/H94</f>
        <v>164.740175</v>
      </c>
      <c r="AJ94" s="526">
        <f t="shared" si="218"/>
        <v>0.5316939921</v>
      </c>
      <c r="AK94" s="526" t="str">
        <f>VLOOKUP(C94,'ABC Analysis Results'!$A$2:$B$140,2,0)</f>
        <v>C</v>
      </c>
      <c r="AL94" s="526" t="str">
        <f>VLOOKUP(C94,'ABC Analysis Results'!$A$2:$C$140,3,0)</f>
        <v>C</v>
      </c>
    </row>
    <row r="95" ht="14.25" customHeight="1">
      <c r="A95" s="275" t="s">
        <v>227</v>
      </c>
      <c r="B95" s="275" t="s">
        <v>245</v>
      </c>
      <c r="C95" s="275">
        <v>1811094.0</v>
      </c>
      <c r="D95" s="275" t="s">
        <v>257</v>
      </c>
      <c r="E95" s="275" t="s">
        <v>110</v>
      </c>
      <c r="F95" s="275">
        <v>208.57118628328277</v>
      </c>
      <c r="G95" s="279">
        <v>8640.258</v>
      </c>
      <c r="H95" s="135">
        <v>9.661499999999998</v>
      </c>
      <c r="I95" s="279">
        <f t="shared" si="219"/>
        <v>894.2977798</v>
      </c>
      <c r="J95" s="281">
        <v>1150.4064</v>
      </c>
      <c r="K95" s="281">
        <v>284.8362</v>
      </c>
      <c r="L95" s="281">
        <f t="shared" si="220"/>
        <v>1435.2426</v>
      </c>
      <c r="M95" s="259">
        <f>VLOOKUP(C95,'Appendix A -  Costs'!$A$2:$G$141,7,0)</f>
        <v>433.9565124</v>
      </c>
      <c r="N95" s="279">
        <f t="shared" si="221"/>
        <v>44.91605986</v>
      </c>
      <c r="O95" s="281">
        <f t="shared" si="6"/>
        <v>1869.199112</v>
      </c>
      <c r="P95" s="279">
        <f t="shared" si="222"/>
        <v>193.4688312</v>
      </c>
      <c r="Q95" s="279">
        <f t="shared" si="223"/>
        <v>7205.0154</v>
      </c>
      <c r="R95" s="279">
        <f t="shared" ref="R95:S95" si="224">Q95/H95</f>
        <v>745.7450085</v>
      </c>
      <c r="S95" s="529">
        <f t="shared" si="224"/>
        <v>0.8338889186</v>
      </c>
      <c r="T95" s="279">
        <f t="shared" si="225"/>
        <v>6771.058888</v>
      </c>
      <c r="U95" s="279">
        <f t="shared" si="226"/>
        <v>700.8289487</v>
      </c>
      <c r="V95" s="529">
        <f t="shared" si="227"/>
        <v>0.7836639702</v>
      </c>
      <c r="W95" s="530">
        <f t="shared" si="228"/>
        <v>40352.02363</v>
      </c>
      <c r="X95" s="531">
        <f t="shared" si="229"/>
        <v>9886.245788</v>
      </c>
      <c r="Y95" s="531">
        <f>VLOOKUP(C95,'Warehouse Order &amp; Sales Handlin'!$B$2:$J$141,9,0)</f>
        <v>4.545565981</v>
      </c>
      <c r="Z95" s="531">
        <f>VLOOKUP(C95,'Warehouse Order &amp; Sales Handlin'!$B$2:$K$141,10,0)</f>
        <v>0.3304067797</v>
      </c>
      <c r="AA95" s="531">
        <f>VLOOKUP(C95,'Freight Cost'!$AR$2:$AS$141,2,0)</f>
        <v>352.512</v>
      </c>
      <c r="AB95" s="528">
        <f>VLOOKUP(C95,'CI Cost'!$EL$2:$EM$140,2,0)</f>
        <v>1261.073385</v>
      </c>
      <c r="AC95" s="528">
        <f t="shared" si="230"/>
        <v>11504.70715</v>
      </c>
      <c r="AD95" s="528">
        <f t="shared" si="231"/>
        <v>1190.778569</v>
      </c>
      <c r="AE95" s="531">
        <f t="shared" si="232"/>
        <v>44.90541409</v>
      </c>
      <c r="AF95" s="531">
        <f t="shared" si="233"/>
        <v>433.8536582</v>
      </c>
      <c r="AG95" s="531">
        <f t="shared" si="234"/>
        <v>13373.8034</v>
      </c>
      <c r="AH95" s="531">
        <f t="shared" si="235"/>
        <v>-4733.545404</v>
      </c>
      <c r="AI95" s="531">
        <f t="shared" ref="AI95:AJ95" si="236">AH95/H95</f>
        <v>-489.9389747</v>
      </c>
      <c r="AJ95" s="529">
        <f t="shared" si="236"/>
        <v>-0.5478476921</v>
      </c>
      <c r="AK95" s="529" t="str">
        <f>VLOOKUP(C95,'ABC Analysis Results'!$A$2:$B$140,2,0)</f>
        <v>C</v>
      </c>
      <c r="AL95" s="529" t="str">
        <f>VLOOKUP(C95,'ABC Analysis Results'!$A$2:$C$140,3,0)</f>
        <v>C</v>
      </c>
    </row>
    <row r="96" ht="14.25" customHeight="1">
      <c r="A96" s="269" t="s">
        <v>246</v>
      </c>
      <c r="B96" s="269" t="s">
        <v>247</v>
      </c>
      <c r="C96" s="269">
        <v>1811095.0</v>
      </c>
      <c r="D96" s="269" t="s">
        <v>257</v>
      </c>
      <c r="E96" s="269" t="s">
        <v>547</v>
      </c>
      <c r="F96" s="269">
        <v>148.52201631839284</v>
      </c>
      <c r="G96" s="259">
        <v>18819.13</v>
      </c>
      <c r="H96" s="132">
        <v>285.89</v>
      </c>
      <c r="I96" s="259">
        <f t="shared" si="219"/>
        <v>65.82647172</v>
      </c>
      <c r="J96" s="263">
        <v>11577.984</v>
      </c>
      <c r="K96" s="263">
        <v>2864.3450000000003</v>
      </c>
      <c r="L96" s="263">
        <f t="shared" si="220"/>
        <v>14442.329</v>
      </c>
      <c r="M96" s="259">
        <f>VLOOKUP(C96,'Appendix A -  Costs'!$A$2:$G$141,7,0)</f>
        <v>4366.747979</v>
      </c>
      <c r="N96" s="259">
        <f t="shared" si="221"/>
        <v>15.27422428</v>
      </c>
      <c r="O96" s="263">
        <f t="shared" si="6"/>
        <v>18809.07698</v>
      </c>
      <c r="P96" s="259">
        <f t="shared" si="222"/>
        <v>65.79130777</v>
      </c>
      <c r="Q96" s="259">
        <f t="shared" si="223"/>
        <v>4376.801</v>
      </c>
      <c r="R96" s="259">
        <f t="shared" ref="R96:S96" si="237">Q96/H96</f>
        <v>15.30938823</v>
      </c>
      <c r="S96" s="526">
        <f t="shared" si="237"/>
        <v>0.2325719095</v>
      </c>
      <c r="T96" s="259">
        <f t="shared" si="225"/>
        <v>10.05302085</v>
      </c>
      <c r="U96" s="259">
        <f t="shared" si="226"/>
        <v>0.03516394716</v>
      </c>
      <c r="V96" s="526">
        <f t="shared" si="227"/>
        <v>0.0005341915834</v>
      </c>
      <c r="W96" s="527">
        <f t="shared" si="228"/>
        <v>9771.457687</v>
      </c>
      <c r="X96" s="532">
        <f t="shared" ref="X96:X104" si="240">((1/3)*W96*0.275)+((1/3)*W96*0.255)+((1/3)*W96*0.245)</f>
        <v>2524.293236</v>
      </c>
      <c r="Y96" s="528">
        <f>VLOOKUP(C96,'Warehouse Order &amp; Sales Handlin'!$B$2:$J$141,9,0)</f>
        <v>235.4764645</v>
      </c>
      <c r="Z96" s="528">
        <f>VLOOKUP(C96,'Warehouse Order &amp; Sales Handlin'!$B$2:$K$141,10,0)</f>
        <v>27.69561201</v>
      </c>
      <c r="AA96" s="528">
        <f>VLOOKUP(C96,'Freight Cost'!$AR$2:$AS$141,2,0)</f>
        <v>2643.84</v>
      </c>
      <c r="AB96" s="528">
        <f>VLOOKUP(C96,'CI Cost'!$EL$2:$EM$140,2,0)</f>
        <v>514.208565</v>
      </c>
      <c r="AC96" s="528">
        <f t="shared" si="230"/>
        <v>5945.513877</v>
      </c>
      <c r="AD96" s="528">
        <f t="shared" si="231"/>
        <v>20.79650872</v>
      </c>
      <c r="AE96" s="528">
        <f t="shared" si="232"/>
        <v>15.27274812</v>
      </c>
      <c r="AF96" s="528">
        <f t="shared" si="233"/>
        <v>4366.32596</v>
      </c>
      <c r="AG96" s="528">
        <f t="shared" si="234"/>
        <v>24754.16884</v>
      </c>
      <c r="AH96" s="528">
        <f t="shared" si="235"/>
        <v>-5935.038837</v>
      </c>
      <c r="AI96" s="528">
        <f t="shared" ref="AI96:AJ96" si="238">AH96/H96</f>
        <v>-20.75986861</v>
      </c>
      <c r="AJ96" s="526">
        <f t="shared" si="238"/>
        <v>-0.3153726467</v>
      </c>
      <c r="AK96" s="526" t="str">
        <f>VLOOKUP(C96,'ABC Analysis Results'!$A$2:$B$140,2,0)</f>
        <v>C</v>
      </c>
      <c r="AL96" s="526" t="str">
        <f>VLOOKUP(C96,'ABC Analysis Results'!$A$2:$C$140,3,0)</f>
        <v>C</v>
      </c>
    </row>
    <row r="97" ht="14.25" customHeight="1">
      <c r="A97" s="269" t="s">
        <v>246</v>
      </c>
      <c r="B97" s="269" t="s">
        <v>250</v>
      </c>
      <c r="C97" s="269">
        <v>1811096.0</v>
      </c>
      <c r="D97" s="269" t="s">
        <v>257</v>
      </c>
      <c r="E97" s="269" t="s">
        <v>547</v>
      </c>
      <c r="F97" s="269">
        <v>912.9957954006626</v>
      </c>
      <c r="G97" s="259">
        <v>95271.60500000001</v>
      </c>
      <c r="H97" s="132">
        <v>1367.0513999999998</v>
      </c>
      <c r="I97" s="259">
        <f t="shared" si="219"/>
        <v>69.69131153</v>
      </c>
      <c r="J97" s="263">
        <v>62162.73360000001</v>
      </c>
      <c r="K97" s="263">
        <v>16482.543</v>
      </c>
      <c r="L97" s="263">
        <f t="shared" si="220"/>
        <v>78645.2766</v>
      </c>
      <c r="M97" s="259">
        <f>VLOOKUP(C97,'Appendix A -  Costs'!$A$2:$G$141,7,0)</f>
        <v>23778.99733</v>
      </c>
      <c r="N97" s="259">
        <f t="shared" si="221"/>
        <v>17.39436961</v>
      </c>
      <c r="O97" s="263">
        <f t="shared" si="6"/>
        <v>102424.2739</v>
      </c>
      <c r="P97" s="259">
        <f t="shared" si="222"/>
        <v>74.9234988</v>
      </c>
      <c r="Q97" s="259">
        <f t="shared" si="223"/>
        <v>16626.3284</v>
      </c>
      <c r="R97" s="259">
        <f t="shared" ref="R97:S97" si="239">Q97/H97</f>
        <v>12.16218234</v>
      </c>
      <c r="S97" s="526">
        <f t="shared" si="239"/>
        <v>0.1745150446</v>
      </c>
      <c r="T97" s="259">
        <f t="shared" si="225"/>
        <v>-7152.668925</v>
      </c>
      <c r="U97" s="259">
        <f t="shared" si="226"/>
        <v>-5.232187265</v>
      </c>
      <c r="V97" s="526">
        <f t="shared" si="227"/>
        <v>-0.07507660782</v>
      </c>
      <c r="W97" s="527">
        <f t="shared" si="228"/>
        <v>68404.83938</v>
      </c>
      <c r="X97" s="532">
        <f t="shared" si="240"/>
        <v>17671.25017</v>
      </c>
      <c r="Y97" s="528">
        <f>VLOOKUP(C97,'Warehouse Order &amp; Sales Handlin'!$B$2:$J$141,9,0)</f>
        <v>3750.413375</v>
      </c>
      <c r="Z97" s="528">
        <f>VLOOKUP(C97,'Warehouse Order &amp; Sales Handlin'!$B$2:$K$141,10,0)</f>
        <v>598.1764595</v>
      </c>
      <c r="AA97" s="528">
        <f>VLOOKUP(C97,'Freight Cost'!$AR$2:$AS$141,2,0)</f>
        <v>11897.28</v>
      </c>
      <c r="AB97" s="528">
        <f>VLOOKUP(C97,'CI Cost'!$EL$2:$EM$140,2,0)</f>
        <v>1156.63119</v>
      </c>
      <c r="AC97" s="528">
        <f t="shared" si="230"/>
        <v>35073.7512</v>
      </c>
      <c r="AD97" s="528">
        <f t="shared" si="231"/>
        <v>25.65649777</v>
      </c>
      <c r="AE97" s="528">
        <f t="shared" si="232"/>
        <v>17.39058833</v>
      </c>
      <c r="AF97" s="528">
        <f t="shared" si="233"/>
        <v>23773.82812</v>
      </c>
      <c r="AG97" s="528">
        <f t="shared" si="234"/>
        <v>137492.8559</v>
      </c>
      <c r="AH97" s="528">
        <f t="shared" si="235"/>
        <v>-42221.25092</v>
      </c>
      <c r="AI97" s="528">
        <f t="shared" ref="AI97:AJ97" si="241">AH97/H97</f>
        <v>-30.88490376</v>
      </c>
      <c r="AJ97" s="526">
        <f t="shared" si="241"/>
        <v>-0.4431672052</v>
      </c>
      <c r="AK97" s="526" t="str">
        <f>VLOOKUP(C97,'ABC Analysis Results'!$A$2:$B$140,2,0)</f>
        <v>C</v>
      </c>
      <c r="AL97" s="526" t="str">
        <f>VLOOKUP(C97,'ABC Analysis Results'!$A$2:$C$140,3,0)</f>
        <v>C</v>
      </c>
    </row>
    <row r="98" ht="14.25" customHeight="1">
      <c r="A98" s="269" t="s">
        <v>246</v>
      </c>
      <c r="B98" s="269" t="s">
        <v>251</v>
      </c>
      <c r="C98" s="269">
        <v>1811097.0</v>
      </c>
      <c r="D98" s="269" t="s">
        <v>257</v>
      </c>
      <c r="E98" s="269" t="s">
        <v>547</v>
      </c>
      <c r="F98" s="269">
        <v>655.1732115877065</v>
      </c>
      <c r="G98" s="259">
        <v>56941.522000000004</v>
      </c>
      <c r="H98" s="132">
        <v>755.3711</v>
      </c>
      <c r="I98" s="259">
        <f t="shared" si="219"/>
        <v>75.38218235</v>
      </c>
      <c r="J98" s="263">
        <v>34347.156800000004</v>
      </c>
      <c r="K98" s="263">
        <v>9206.4544</v>
      </c>
      <c r="L98" s="263">
        <f t="shared" si="220"/>
        <v>43553.6112</v>
      </c>
      <c r="M98" s="259">
        <f>VLOOKUP(C98,'Appendix A -  Costs'!$A$2:$G$141,7,0)</f>
        <v>13168.76549</v>
      </c>
      <c r="N98" s="259">
        <f t="shared" si="221"/>
        <v>17.43350452</v>
      </c>
      <c r="O98" s="263">
        <f t="shared" si="6"/>
        <v>56722.37669</v>
      </c>
      <c r="P98" s="259">
        <f t="shared" si="222"/>
        <v>75.09206625</v>
      </c>
      <c r="Q98" s="259">
        <f t="shared" si="223"/>
        <v>13387.9108</v>
      </c>
      <c r="R98" s="259">
        <f t="shared" ref="R98:S98" si="242">Q98/H98</f>
        <v>17.72362062</v>
      </c>
      <c r="S98" s="526">
        <f t="shared" si="242"/>
        <v>0.2351168415</v>
      </c>
      <c r="T98" s="259">
        <f t="shared" si="225"/>
        <v>219.1453126</v>
      </c>
      <c r="U98" s="259">
        <f t="shared" si="226"/>
        <v>0.2901160935</v>
      </c>
      <c r="V98" s="526">
        <f t="shared" si="227"/>
        <v>0.003848603004</v>
      </c>
      <c r="W98" s="527">
        <f t="shared" si="228"/>
        <v>49198.31021</v>
      </c>
      <c r="X98" s="532">
        <f t="shared" si="240"/>
        <v>12709.56347</v>
      </c>
      <c r="Y98" s="528">
        <f>VLOOKUP(C98,'Warehouse Order &amp; Sales Handlin'!$B$2:$J$141,9,0)</f>
        <v>3242.56242</v>
      </c>
      <c r="Z98" s="528">
        <f>VLOOKUP(C98,'Warehouse Order &amp; Sales Handlin'!$B$2:$K$141,10,0)</f>
        <v>538.2040513</v>
      </c>
      <c r="AA98" s="528">
        <f>VLOOKUP(C98,'Freight Cost'!$AR$2:$AS$141,2,0)</f>
        <v>6609.6</v>
      </c>
      <c r="AB98" s="528">
        <f>VLOOKUP(C98,'CI Cost'!$EL$2:$EM$140,2,0)</f>
        <v>128.746995</v>
      </c>
      <c r="AC98" s="528">
        <f t="shared" si="230"/>
        <v>23228.67694</v>
      </c>
      <c r="AD98" s="528">
        <f t="shared" si="231"/>
        <v>30.75134452</v>
      </c>
      <c r="AE98" s="528">
        <f t="shared" si="232"/>
        <v>17.43308267</v>
      </c>
      <c r="AF98" s="528">
        <f t="shared" si="233"/>
        <v>13168.44683</v>
      </c>
      <c r="AG98" s="528">
        <f t="shared" si="234"/>
        <v>79950.73497</v>
      </c>
      <c r="AH98" s="528">
        <f t="shared" si="235"/>
        <v>-23009.21297</v>
      </c>
      <c r="AI98" s="528">
        <f t="shared" ref="AI98:AJ98" si="243">AH98/H98</f>
        <v>-30.46080658</v>
      </c>
      <c r="AJ98" s="526">
        <f t="shared" si="243"/>
        <v>-0.4040849658</v>
      </c>
      <c r="AK98" s="526" t="str">
        <f>VLOOKUP(C98,'ABC Analysis Results'!$A$2:$B$140,2,0)</f>
        <v>C</v>
      </c>
      <c r="AL98" s="526" t="str">
        <f>VLOOKUP(C98,'ABC Analysis Results'!$A$2:$C$140,3,0)</f>
        <v>C</v>
      </c>
    </row>
    <row r="99" ht="14.25" customHeight="1">
      <c r="A99" s="275" t="s">
        <v>246</v>
      </c>
      <c r="B99" s="275" t="s">
        <v>252</v>
      </c>
      <c r="C99" s="275">
        <v>1811098.0</v>
      </c>
      <c r="D99" s="275" t="s">
        <v>257</v>
      </c>
      <c r="E99" s="275" t="s">
        <v>547</v>
      </c>
      <c r="F99" s="275">
        <v>33.10783102778016</v>
      </c>
      <c r="G99" s="279">
        <v>15421.351</v>
      </c>
      <c r="H99" s="135">
        <v>266.22799999999995</v>
      </c>
      <c r="I99" s="279">
        <f t="shared" si="219"/>
        <v>57.92535346</v>
      </c>
      <c r="J99" s="281">
        <v>12193.209600000002</v>
      </c>
      <c r="K99" s="281">
        <v>2784.507</v>
      </c>
      <c r="L99" s="281">
        <f t="shared" si="220"/>
        <v>14977.7166</v>
      </c>
      <c r="M99" s="259">
        <f>VLOOKUP(C99,'Appendix A -  Costs'!$A$2:$G$141,7,0)</f>
        <v>4528.626491</v>
      </c>
      <c r="N99" s="279">
        <f t="shared" si="221"/>
        <v>17.01033133</v>
      </c>
      <c r="O99" s="281">
        <f t="shared" si="6"/>
        <v>19506.34309</v>
      </c>
      <c r="P99" s="279">
        <f t="shared" si="222"/>
        <v>73.26931461</v>
      </c>
      <c r="Q99" s="279">
        <f t="shared" si="223"/>
        <v>443.6344</v>
      </c>
      <c r="R99" s="279">
        <f t="shared" ref="R99:S99" si="244">Q99/H99</f>
        <v>1.666370179</v>
      </c>
      <c r="S99" s="529">
        <f t="shared" si="244"/>
        <v>0.02876754443</v>
      </c>
      <c r="T99" s="279">
        <f t="shared" si="225"/>
        <v>-4084.992091</v>
      </c>
      <c r="U99" s="279">
        <f t="shared" si="226"/>
        <v>-15.34396116</v>
      </c>
      <c r="V99" s="529">
        <f t="shared" si="227"/>
        <v>-0.2648919729</v>
      </c>
      <c r="W99" s="530">
        <f t="shared" si="228"/>
        <v>2425.788088</v>
      </c>
      <c r="X99" s="533">
        <f t="shared" si="240"/>
        <v>626.6619227</v>
      </c>
      <c r="Y99" s="531">
        <f>VLOOKUP(C99,'Warehouse Order &amp; Sales Handlin'!$B$2:$J$141,9,0)</f>
        <v>697.3410421</v>
      </c>
      <c r="Z99" s="531">
        <f>VLOOKUP(C99,'Warehouse Order &amp; Sales Handlin'!$B$2:$K$141,10,0)</f>
        <v>110.6295652</v>
      </c>
      <c r="AA99" s="531">
        <f>VLOOKUP(C99,'Freight Cost'!$AR$2:$AS$141,2,0)</f>
        <v>2643.84</v>
      </c>
      <c r="AB99" s="528">
        <f>VLOOKUP(C99,'CI Cost'!$EL$2:$EM$140,2,0)</f>
        <v>63.94713</v>
      </c>
      <c r="AC99" s="528">
        <f t="shared" si="230"/>
        <v>4142.41966</v>
      </c>
      <c r="AD99" s="528">
        <f t="shared" si="231"/>
        <v>15.55966938</v>
      </c>
      <c r="AE99" s="531">
        <f t="shared" si="232"/>
        <v>17.01012689</v>
      </c>
      <c r="AF99" s="531">
        <f t="shared" si="233"/>
        <v>4528.572063</v>
      </c>
      <c r="AG99" s="531">
        <f t="shared" si="234"/>
        <v>23648.70832</v>
      </c>
      <c r="AH99" s="531">
        <f t="shared" si="235"/>
        <v>-8227.357323</v>
      </c>
      <c r="AI99" s="531">
        <f t="shared" ref="AI99:AJ99" si="245">AH99/H99</f>
        <v>-30.9034261</v>
      </c>
      <c r="AJ99" s="529">
        <f t="shared" si="245"/>
        <v>-0.5335043164</v>
      </c>
      <c r="AK99" s="529" t="str">
        <f>VLOOKUP(C99,'ABC Analysis Results'!$A$2:$B$140,2,0)</f>
        <v>C</v>
      </c>
      <c r="AL99" s="529" t="str">
        <f>VLOOKUP(C99,'ABC Analysis Results'!$A$2:$C$140,3,0)</f>
        <v>C</v>
      </c>
    </row>
    <row r="100" ht="14.25" customHeight="1">
      <c r="A100" s="269" t="s">
        <v>253</v>
      </c>
      <c r="B100" s="269" t="s">
        <v>254</v>
      </c>
      <c r="C100" s="269">
        <v>1811099.0</v>
      </c>
      <c r="D100" s="269" t="s">
        <v>257</v>
      </c>
      <c r="E100" s="269" t="s">
        <v>547</v>
      </c>
      <c r="F100" s="269">
        <v>6.379814145789239</v>
      </c>
      <c r="G100" s="259">
        <v>134018.78900000002</v>
      </c>
      <c r="H100" s="132">
        <v>709.64</v>
      </c>
      <c r="I100" s="259">
        <f t="shared" si="219"/>
        <v>188.854615</v>
      </c>
      <c r="J100" s="263">
        <v>36468.3528</v>
      </c>
      <c r="K100" s="263">
        <v>9775.022400000002</v>
      </c>
      <c r="L100" s="263">
        <f t="shared" si="220"/>
        <v>46243.3752</v>
      </c>
      <c r="M100" s="259">
        <f>VLOOKUP(C100,'Appendix A -  Costs'!$A$2:$G$141,7,0)</f>
        <v>13982.03608</v>
      </c>
      <c r="N100" s="259">
        <f t="shared" si="221"/>
        <v>19.70299882</v>
      </c>
      <c r="O100" s="263">
        <f t="shared" si="6"/>
        <v>60225.41128</v>
      </c>
      <c r="P100" s="259">
        <f t="shared" si="222"/>
        <v>84.86755437</v>
      </c>
      <c r="Q100" s="259">
        <f t="shared" si="223"/>
        <v>87775.4138</v>
      </c>
      <c r="R100" s="259">
        <f t="shared" ref="R100:S100" si="246">Q100/H100</f>
        <v>123.6900595</v>
      </c>
      <c r="S100" s="526">
        <f t="shared" si="246"/>
        <v>0.654948567</v>
      </c>
      <c r="T100" s="259">
        <f t="shared" si="225"/>
        <v>73793.37772</v>
      </c>
      <c r="U100" s="259">
        <f t="shared" si="226"/>
        <v>103.9870606</v>
      </c>
      <c r="V100" s="526">
        <f t="shared" si="227"/>
        <v>0.5506196427</v>
      </c>
      <c r="W100" s="527">
        <f t="shared" si="228"/>
        <v>541.4392239</v>
      </c>
      <c r="X100" s="532">
        <f t="shared" si="240"/>
        <v>139.8717995</v>
      </c>
      <c r="Y100" s="528">
        <f>VLOOKUP(C100,'Warehouse Order &amp; Sales Handlin'!$B$2:$J$141,9,0)</f>
        <v>3036.953175</v>
      </c>
      <c r="Z100" s="528">
        <f>VLOOKUP(C100,'Warehouse Order &amp; Sales Handlin'!$B$2:$K$141,10,0)</f>
        <v>503.97</v>
      </c>
      <c r="AA100" s="528">
        <f>VLOOKUP(C100,'Freight Cost'!$AR$2:$AS$141,2,0)</f>
        <v>6609.6</v>
      </c>
      <c r="AB100" s="528">
        <f>VLOOKUP(C100,'CI Cost'!$EL$2:$EM$140,2,0)</f>
        <v>134.28012</v>
      </c>
      <c r="AC100" s="528">
        <f t="shared" si="230"/>
        <v>10424.67509</v>
      </c>
      <c r="AD100" s="528">
        <f t="shared" si="231"/>
        <v>14.69008947</v>
      </c>
      <c r="AE100" s="528">
        <f t="shared" si="232"/>
        <v>19.70250157</v>
      </c>
      <c r="AF100" s="528">
        <f t="shared" si="233"/>
        <v>13981.68321</v>
      </c>
      <c r="AG100" s="528">
        <f t="shared" si="234"/>
        <v>70649.73351</v>
      </c>
      <c r="AH100" s="528">
        <f t="shared" si="235"/>
        <v>63369.05549</v>
      </c>
      <c r="AI100" s="528">
        <f t="shared" ref="AI100:AJ100" si="247">AH100/H100</f>
        <v>89.29746843</v>
      </c>
      <c r="AJ100" s="526">
        <f t="shared" si="247"/>
        <v>0.4728370997</v>
      </c>
      <c r="AK100" s="526" t="str">
        <f>VLOOKUP(C100,'ABC Analysis Results'!$A$2:$B$140,2,0)</f>
        <v>B</v>
      </c>
      <c r="AL100" s="526" t="str">
        <f>VLOOKUP(C100,'ABC Analysis Results'!$A$2:$C$140,3,0)</f>
        <v>C</v>
      </c>
    </row>
    <row r="101" ht="14.25" customHeight="1">
      <c r="A101" s="269" t="s">
        <v>253</v>
      </c>
      <c r="B101" s="269" t="s">
        <v>258</v>
      </c>
      <c r="C101" s="269">
        <v>1811100.0</v>
      </c>
      <c r="D101" s="269" t="s">
        <v>257</v>
      </c>
      <c r="E101" s="269" t="s">
        <v>547</v>
      </c>
      <c r="F101" s="269">
        <v>55.80813200300958</v>
      </c>
      <c r="G101" s="259">
        <v>159799.7</v>
      </c>
      <c r="H101" s="132">
        <v>960.1157999999999</v>
      </c>
      <c r="I101" s="259">
        <f t="shared" si="219"/>
        <v>166.4379443</v>
      </c>
      <c r="J101" s="263">
        <v>49577.308000000005</v>
      </c>
      <c r="K101" s="263">
        <v>13046.660000000002</v>
      </c>
      <c r="L101" s="263">
        <f t="shared" si="220"/>
        <v>62623.968</v>
      </c>
      <c r="M101" s="259">
        <f>VLOOKUP(C101,'Appendix A -  Costs'!$A$2:$G$141,7,0)</f>
        <v>18934.83286</v>
      </c>
      <c r="N101" s="259">
        <f t="shared" si="221"/>
        <v>19.72140533</v>
      </c>
      <c r="O101" s="263">
        <f t="shared" si="6"/>
        <v>81558.80086</v>
      </c>
      <c r="P101" s="259">
        <f t="shared" si="222"/>
        <v>84.94683752</v>
      </c>
      <c r="Q101" s="259">
        <f t="shared" si="223"/>
        <v>97175.732</v>
      </c>
      <c r="R101" s="259">
        <f t="shared" ref="R101:S101" si="248">Q101/H101</f>
        <v>101.2125121</v>
      </c>
      <c r="S101" s="526">
        <f t="shared" si="248"/>
        <v>0.6081096022</v>
      </c>
      <c r="T101" s="259">
        <f t="shared" si="225"/>
        <v>78240.89914</v>
      </c>
      <c r="U101" s="259">
        <f t="shared" si="226"/>
        <v>81.49110674</v>
      </c>
      <c r="V101" s="526">
        <f t="shared" si="227"/>
        <v>0.4896185609</v>
      </c>
      <c r="W101" s="527">
        <f t="shared" si="228"/>
        <v>4740.724321</v>
      </c>
      <c r="X101" s="532">
        <f t="shared" si="240"/>
        <v>1224.687116</v>
      </c>
      <c r="Y101" s="528">
        <f>VLOOKUP(C101,'Warehouse Order &amp; Sales Handlin'!$B$2:$J$141,9,0)</f>
        <v>896.3229429</v>
      </c>
      <c r="Z101" s="528">
        <f>VLOOKUP(C101,'Warehouse Order &amp; Sales Handlin'!$B$2:$K$141,10,0)</f>
        <v>111.7361096</v>
      </c>
      <c r="AA101" s="528">
        <f>VLOOKUP(C101,'Freight Cost'!$AR$2:$AS$141,2,0)</f>
        <v>9253.44</v>
      </c>
      <c r="AB101" s="528">
        <f>VLOOKUP(C101,'CI Cost'!$EL$2:$EM$140,2,0)</f>
        <v>134.28012</v>
      </c>
      <c r="AC101" s="528">
        <f t="shared" si="230"/>
        <v>11620.46629</v>
      </c>
      <c r="AD101" s="528">
        <f t="shared" si="231"/>
        <v>12.10319244</v>
      </c>
      <c r="AE101" s="528">
        <f t="shared" si="232"/>
        <v>19.72090761</v>
      </c>
      <c r="AF101" s="528">
        <f t="shared" si="233"/>
        <v>18934.35499</v>
      </c>
      <c r="AG101" s="528">
        <f t="shared" si="234"/>
        <v>93178.78928</v>
      </c>
      <c r="AH101" s="528">
        <f t="shared" si="235"/>
        <v>66620.91072</v>
      </c>
      <c r="AI101" s="528">
        <f t="shared" ref="AI101:AJ101" si="249">AH101/H101</f>
        <v>69.38841202</v>
      </c>
      <c r="AJ101" s="526">
        <f t="shared" si="249"/>
        <v>0.4169026019</v>
      </c>
      <c r="AK101" s="526" t="str">
        <f>VLOOKUP(C101,'ABC Analysis Results'!$A$2:$B$140,2,0)</f>
        <v>B</v>
      </c>
      <c r="AL101" s="526" t="str">
        <f>VLOOKUP(C101,'ABC Analysis Results'!$A$2:$C$140,3,0)</f>
        <v>C</v>
      </c>
    </row>
    <row r="102" ht="14.25" customHeight="1">
      <c r="A102" s="269" t="s">
        <v>253</v>
      </c>
      <c r="B102" s="269" t="s">
        <v>259</v>
      </c>
      <c r="C102" s="269">
        <v>1811101.0</v>
      </c>
      <c r="D102" s="269" t="s">
        <v>257</v>
      </c>
      <c r="E102" s="269" t="s">
        <v>547</v>
      </c>
      <c r="F102" s="269">
        <v>1287.8844869303275</v>
      </c>
      <c r="G102" s="259">
        <v>173695.962</v>
      </c>
      <c r="H102" s="132">
        <v>2186.7308</v>
      </c>
      <c r="I102" s="259">
        <f t="shared" si="219"/>
        <v>79.43179929</v>
      </c>
      <c r="J102" s="263">
        <v>96846.3144</v>
      </c>
      <c r="K102" s="263">
        <v>23492.4228</v>
      </c>
      <c r="L102" s="263">
        <f t="shared" si="220"/>
        <v>120338.7372</v>
      </c>
      <c r="M102" s="259">
        <f>VLOOKUP(C102,'Appendix A -  Costs'!$A$2:$G$141,7,0)</f>
        <v>36385.33214</v>
      </c>
      <c r="N102" s="259">
        <f t="shared" si="221"/>
        <v>16.63914558</v>
      </c>
      <c r="O102" s="263">
        <f t="shared" si="6"/>
        <v>156724.0693</v>
      </c>
      <c r="P102" s="259">
        <f t="shared" si="222"/>
        <v>71.67049064</v>
      </c>
      <c r="Q102" s="259">
        <f t="shared" si="223"/>
        <v>53357.2248</v>
      </c>
      <c r="R102" s="259">
        <f t="shared" ref="R102:S102" si="250">Q102/H102</f>
        <v>24.40045423</v>
      </c>
      <c r="S102" s="526">
        <f t="shared" si="250"/>
        <v>0.3071874797</v>
      </c>
      <c r="T102" s="259">
        <f t="shared" si="225"/>
        <v>16971.89266</v>
      </c>
      <c r="U102" s="259">
        <f t="shared" si="226"/>
        <v>7.761308646</v>
      </c>
      <c r="V102" s="526">
        <f t="shared" si="227"/>
        <v>0.09771034668</v>
      </c>
      <c r="W102" s="527">
        <f t="shared" si="228"/>
        <v>92303.31307</v>
      </c>
      <c r="X102" s="532">
        <f t="shared" si="240"/>
        <v>23845.02254</v>
      </c>
      <c r="Y102" s="528">
        <f>VLOOKUP(C102,'Warehouse Order &amp; Sales Handlin'!$B$2:$J$141,9,0)</f>
        <v>1441.960659</v>
      </c>
      <c r="Z102" s="528">
        <f>VLOOKUP(C102,'Warehouse Order &amp; Sales Handlin'!$B$2:$K$141,10,0)</f>
        <v>256.466988</v>
      </c>
      <c r="AA102" s="528">
        <f>VLOOKUP(C102,'Freight Cost'!$AR$2:$AS$141,2,0)</f>
        <v>19828.8</v>
      </c>
      <c r="AB102" s="528">
        <f>VLOOKUP(C102,'CI Cost'!$EL$2:$EM$140,2,0)</f>
        <v>736.10667</v>
      </c>
      <c r="AC102" s="528">
        <f t="shared" si="230"/>
        <v>46108.35686</v>
      </c>
      <c r="AD102" s="528">
        <f t="shared" si="231"/>
        <v>21.08552038</v>
      </c>
      <c r="AE102" s="528">
        <f t="shared" si="232"/>
        <v>16.63684358</v>
      </c>
      <c r="AF102" s="528">
        <f t="shared" si="233"/>
        <v>36380.29826</v>
      </c>
      <c r="AG102" s="528">
        <f t="shared" si="234"/>
        <v>202827.3923</v>
      </c>
      <c r="AH102" s="528">
        <f t="shared" si="235"/>
        <v>-29131.43032</v>
      </c>
      <c r="AI102" s="528">
        <f t="shared" ref="AI102:AJ102" si="251">AH102/H102</f>
        <v>-13.32190973</v>
      </c>
      <c r="AJ102" s="526">
        <f t="shared" si="251"/>
        <v>-0.1677150694</v>
      </c>
      <c r="AK102" s="526" t="str">
        <f>VLOOKUP(C102,'ABC Analysis Results'!$A$2:$B$140,2,0)</f>
        <v>C</v>
      </c>
      <c r="AL102" s="526" t="str">
        <f>VLOOKUP(C102,'ABC Analysis Results'!$A$2:$C$140,3,0)</f>
        <v>C</v>
      </c>
    </row>
    <row r="103" ht="14.25" customHeight="1">
      <c r="A103" s="269" t="s">
        <v>253</v>
      </c>
      <c r="B103" s="269" t="s">
        <v>260</v>
      </c>
      <c r="C103" s="269">
        <v>1811102.0</v>
      </c>
      <c r="D103" s="269" t="s">
        <v>257</v>
      </c>
      <c r="E103" s="269" t="s">
        <v>547</v>
      </c>
      <c r="F103" s="269">
        <v>1296.5666467262056</v>
      </c>
      <c r="G103" s="259">
        <v>206845.18800000002</v>
      </c>
      <c r="H103" s="132">
        <v>1890.8968</v>
      </c>
      <c r="I103" s="259">
        <f t="shared" si="219"/>
        <v>109.3899932</v>
      </c>
      <c r="J103" s="263">
        <v>87795.71680000001</v>
      </c>
      <c r="K103" s="263">
        <v>20883.447200000002</v>
      </c>
      <c r="L103" s="263">
        <f t="shared" si="220"/>
        <v>108679.164</v>
      </c>
      <c r="M103" s="259">
        <f>VLOOKUP(C103,'Appendix A -  Costs'!$A$2:$G$141,7,0)</f>
        <v>32859.97153</v>
      </c>
      <c r="N103" s="259">
        <f t="shared" si="221"/>
        <v>17.37798252</v>
      </c>
      <c r="O103" s="263">
        <f t="shared" si="6"/>
        <v>141539.1355</v>
      </c>
      <c r="P103" s="259">
        <f t="shared" si="222"/>
        <v>74.85291399</v>
      </c>
      <c r="Q103" s="259">
        <f t="shared" si="223"/>
        <v>98166.024</v>
      </c>
      <c r="R103" s="259">
        <f t="shared" ref="R103:S103" si="252">Q103/H103</f>
        <v>51.91506168</v>
      </c>
      <c r="S103" s="526">
        <f t="shared" si="252"/>
        <v>0.474586936</v>
      </c>
      <c r="T103" s="259">
        <f t="shared" si="225"/>
        <v>65306.05247</v>
      </c>
      <c r="U103" s="259">
        <f t="shared" si="226"/>
        <v>34.53707916</v>
      </c>
      <c r="V103" s="526">
        <f t="shared" si="227"/>
        <v>0.3157243014</v>
      </c>
      <c r="W103" s="527">
        <f t="shared" si="228"/>
        <v>97051.79169</v>
      </c>
      <c r="X103" s="532">
        <f t="shared" si="240"/>
        <v>25071.71285</v>
      </c>
      <c r="Y103" s="528">
        <f>VLOOKUP(C103,'Warehouse Order &amp; Sales Handlin'!$B$2:$J$141,9,0)</f>
        <v>1464.847917</v>
      </c>
      <c r="Z103" s="528">
        <f>VLOOKUP(C103,'Warehouse Order &amp; Sales Handlin'!$B$2:$K$141,10,0)</f>
        <v>288.7547551</v>
      </c>
      <c r="AA103" s="528">
        <f>VLOOKUP(C103,'Freight Cost'!$AR$2:$AS$141,2,0)</f>
        <v>17184.96</v>
      </c>
      <c r="AB103" s="528">
        <f>VLOOKUP(C103,'CI Cost'!$EL$2:$EM$140,2,0)</f>
        <v>736.10667</v>
      </c>
      <c r="AC103" s="528">
        <f t="shared" si="230"/>
        <v>44746.38219</v>
      </c>
      <c r="AD103" s="528">
        <f t="shared" si="231"/>
        <v>23.66410594</v>
      </c>
      <c r="AE103" s="528">
        <f t="shared" si="232"/>
        <v>17.37557829</v>
      </c>
      <c r="AF103" s="528">
        <f t="shared" si="233"/>
        <v>32855.42539</v>
      </c>
      <c r="AG103" s="528">
        <f t="shared" si="234"/>
        <v>186280.9716</v>
      </c>
      <c r="AH103" s="528">
        <f t="shared" si="235"/>
        <v>20564.21642</v>
      </c>
      <c r="AI103" s="528">
        <f t="shared" ref="AI103:AJ103" si="253">AH103/H103</f>
        <v>10.87537745</v>
      </c>
      <c r="AJ103" s="526">
        <f t="shared" si="253"/>
        <v>0.09941839409</v>
      </c>
      <c r="AK103" s="526" t="str">
        <f>VLOOKUP(C103,'ABC Analysis Results'!$A$2:$B$140,2,0)</f>
        <v>B</v>
      </c>
      <c r="AL103" s="526" t="str">
        <f>VLOOKUP(C103,'ABC Analysis Results'!$A$2:$C$140,3,0)</f>
        <v>C</v>
      </c>
    </row>
    <row r="104" ht="14.25" customHeight="1">
      <c r="A104" s="269" t="s">
        <v>253</v>
      </c>
      <c r="B104" s="269" t="s">
        <v>262</v>
      </c>
      <c r="C104" s="269">
        <v>1811103.0</v>
      </c>
      <c r="D104" s="269" t="s">
        <v>257</v>
      </c>
      <c r="E104" s="269" t="s">
        <v>547</v>
      </c>
      <c r="F104" s="269">
        <v>419.0855677001432</v>
      </c>
      <c r="G104" s="259">
        <v>48345.066</v>
      </c>
      <c r="H104" s="132">
        <v>514.941</v>
      </c>
      <c r="I104" s="259">
        <f t="shared" si="219"/>
        <v>93.88467028</v>
      </c>
      <c r="J104" s="263">
        <v>22161.524</v>
      </c>
      <c r="K104" s="263">
        <v>5948.619600000001</v>
      </c>
      <c r="L104" s="263">
        <f t="shared" si="220"/>
        <v>28110.1436</v>
      </c>
      <c r="M104" s="259">
        <f>VLOOKUP(C104,'Appendix A -  Costs'!$A$2:$G$141,7,0)</f>
        <v>8499.315641</v>
      </c>
      <c r="N104" s="259">
        <f t="shared" si="221"/>
        <v>16.50541643</v>
      </c>
      <c r="O104" s="263">
        <f t="shared" si="6"/>
        <v>36609.45924</v>
      </c>
      <c r="P104" s="259">
        <f t="shared" si="222"/>
        <v>71.09447343</v>
      </c>
      <c r="Q104" s="259">
        <f t="shared" si="223"/>
        <v>20234.9224</v>
      </c>
      <c r="R104" s="259">
        <f t="shared" ref="R104:S104" si="254">Q104/H104</f>
        <v>39.29561328</v>
      </c>
      <c r="S104" s="526">
        <f t="shared" si="254"/>
        <v>0.4185519656</v>
      </c>
      <c r="T104" s="259">
        <f t="shared" si="225"/>
        <v>11735.60676</v>
      </c>
      <c r="U104" s="259">
        <f t="shared" si="226"/>
        <v>22.79019686</v>
      </c>
      <c r="V104" s="526">
        <f t="shared" si="227"/>
        <v>0.2427467316</v>
      </c>
      <c r="W104" s="527">
        <f t="shared" si="228"/>
        <v>29794.66776</v>
      </c>
      <c r="X104" s="532">
        <f t="shared" si="240"/>
        <v>7696.955837</v>
      </c>
      <c r="Y104" s="528">
        <f>VLOOKUP(C104,'Warehouse Order &amp; Sales Handlin'!$B$2:$J$141,9,0)</f>
        <v>432.2893582</v>
      </c>
      <c r="Z104" s="528">
        <f>VLOOKUP(C104,'Warehouse Order &amp; Sales Handlin'!$B$2:$K$141,10,0)</f>
        <v>51.33172414</v>
      </c>
      <c r="AA104" s="528">
        <f>VLOOKUP(C104,'Freight Cost'!$AR$2:$AS$141,2,0)</f>
        <v>5287.68</v>
      </c>
      <c r="AB104" s="528">
        <f>VLOOKUP(C104,'CI Cost'!$EL$2:$EM$140,2,0)</f>
        <v>866.19585</v>
      </c>
      <c r="AC104" s="528">
        <f t="shared" si="230"/>
        <v>14334.45277</v>
      </c>
      <c r="AD104" s="528">
        <f t="shared" si="231"/>
        <v>27.83707797</v>
      </c>
      <c r="AE104" s="528">
        <f t="shared" si="232"/>
        <v>16.50272937</v>
      </c>
      <c r="AF104" s="528">
        <f t="shared" si="233"/>
        <v>8497.931963</v>
      </c>
      <c r="AG104" s="528">
        <f t="shared" si="234"/>
        <v>50942.52833</v>
      </c>
      <c r="AH104" s="528">
        <f t="shared" si="235"/>
        <v>-2597.462332</v>
      </c>
      <c r="AI104" s="528">
        <f t="shared" ref="AI104:AJ104" si="255">AH104/H104</f>
        <v>-5.044194057</v>
      </c>
      <c r="AJ104" s="526">
        <f t="shared" si="255"/>
        <v>-0.05372755788</v>
      </c>
      <c r="AK104" s="526" t="str">
        <f>VLOOKUP(C104,'ABC Analysis Results'!$A$2:$B$140,2,0)</f>
        <v>C</v>
      </c>
      <c r="AL104" s="526" t="str">
        <f>VLOOKUP(C104,'ABC Analysis Results'!$A$2:$C$140,3,0)</f>
        <v>C</v>
      </c>
    </row>
    <row r="105" ht="14.25" customHeight="1">
      <c r="A105" s="275" t="s">
        <v>253</v>
      </c>
      <c r="B105" s="275" t="s">
        <v>263</v>
      </c>
      <c r="C105" s="275">
        <v>1811104.0</v>
      </c>
      <c r="D105" s="275" t="s">
        <v>257</v>
      </c>
      <c r="E105" s="275" t="s">
        <v>188</v>
      </c>
      <c r="F105" s="275">
        <v>82.1245032409404</v>
      </c>
      <c r="G105" s="279">
        <v>16656.178000000004</v>
      </c>
      <c r="H105" s="135">
        <v>821.058</v>
      </c>
      <c r="I105" s="279">
        <f t="shared" si="219"/>
        <v>20.286238</v>
      </c>
      <c r="J105" s="281">
        <v>18770.611200000003</v>
      </c>
      <c r="K105" s="281">
        <v>4784.6656</v>
      </c>
      <c r="L105" s="281">
        <f t="shared" si="220"/>
        <v>23555.2768</v>
      </c>
      <c r="M105" s="259">
        <f>VLOOKUP(C105,'Appendix A -  Costs'!$A$2:$G$141,7,0)</f>
        <v>7122.117033</v>
      </c>
      <c r="N105" s="279">
        <f t="shared" si="221"/>
        <v>8.674316593</v>
      </c>
      <c r="O105" s="281">
        <f t="shared" si="6"/>
        <v>30677.39383</v>
      </c>
      <c r="P105" s="279">
        <f t="shared" si="222"/>
        <v>37.36324819</v>
      </c>
      <c r="Q105" s="279">
        <f t="shared" si="223"/>
        <v>-6899.0988</v>
      </c>
      <c r="R105" s="279">
        <f t="shared" ref="R105:S105" si="256">Q105/H105</f>
        <v>-8.402693598</v>
      </c>
      <c r="S105" s="529">
        <f t="shared" si="256"/>
        <v>-0.4142065965</v>
      </c>
      <c r="T105" s="279">
        <f t="shared" si="225"/>
        <v>-14021.21583</v>
      </c>
      <c r="U105" s="279">
        <f t="shared" si="226"/>
        <v>-17.07701019</v>
      </c>
      <c r="V105" s="529">
        <f t="shared" si="227"/>
        <v>-0.8418027133</v>
      </c>
      <c r="W105" s="530">
        <f t="shared" si="228"/>
        <v>3068.438197</v>
      </c>
      <c r="X105" s="531">
        <f>W105*0.275</f>
        <v>843.8205042</v>
      </c>
      <c r="Y105" s="531">
        <f>VLOOKUP(C105,'Warehouse Order &amp; Sales Handlin'!$B$2:$J$141,9,0)</f>
        <v>1378.271667</v>
      </c>
      <c r="Z105" s="531">
        <f>VLOOKUP(C105,'Warehouse Order &amp; Sales Handlin'!$B$2:$K$141,10,0)</f>
        <v>204.12</v>
      </c>
      <c r="AA105" s="531">
        <f>VLOOKUP(C105,'Freight Cost'!$AR$2:$AS$141,2,0)</f>
        <v>8460.288</v>
      </c>
      <c r="AB105" s="528">
        <f>VLOOKUP(C105,'CI Cost'!$EL$2:$EM$140,2,0)</f>
        <v>1465.867065</v>
      </c>
      <c r="AC105" s="528">
        <f t="shared" si="230"/>
        <v>12352.36724</v>
      </c>
      <c r="AD105" s="528">
        <f t="shared" si="231"/>
        <v>15.04445147</v>
      </c>
      <c r="AE105" s="531">
        <f t="shared" si="232"/>
        <v>8.671926774</v>
      </c>
      <c r="AF105" s="531">
        <f t="shared" si="233"/>
        <v>7120.154853</v>
      </c>
      <c r="AG105" s="531">
        <f t="shared" si="234"/>
        <v>43027.79889</v>
      </c>
      <c r="AH105" s="531">
        <f t="shared" si="235"/>
        <v>-26371.62089</v>
      </c>
      <c r="AI105" s="531">
        <f t="shared" ref="AI105:AJ105" si="257">AH105/H105</f>
        <v>-32.11907184</v>
      </c>
      <c r="AJ105" s="529">
        <f t="shared" si="257"/>
        <v>-1.583293652</v>
      </c>
      <c r="AK105" s="529" t="str">
        <f>VLOOKUP(C105,'ABC Analysis Results'!$A$2:$B$140,2,0)</f>
        <v>C</v>
      </c>
      <c r="AL105" s="529" t="str">
        <f>VLOOKUP(C105,'ABC Analysis Results'!$A$2:$C$140,3,0)</f>
        <v>C</v>
      </c>
    </row>
    <row r="106" ht="14.25" customHeight="1">
      <c r="A106" s="269" t="s">
        <v>264</v>
      </c>
      <c r="B106" s="269" t="s">
        <v>265</v>
      </c>
      <c r="C106" s="269">
        <v>1811105.0</v>
      </c>
      <c r="D106" s="269" t="s">
        <v>257</v>
      </c>
      <c r="E106" s="269" t="s">
        <v>547</v>
      </c>
      <c r="F106" s="269">
        <v>11.888806484043174</v>
      </c>
      <c r="G106" s="259">
        <v>294012.82</v>
      </c>
      <c r="H106" s="132">
        <v>1133.0058</v>
      </c>
      <c r="I106" s="259">
        <f t="shared" si="219"/>
        <v>259.4980714</v>
      </c>
      <c r="J106" s="263">
        <v>106111.016</v>
      </c>
      <c r="K106" s="263">
        <v>27348.2</v>
      </c>
      <c r="L106" s="263">
        <f t="shared" si="220"/>
        <v>133459.216</v>
      </c>
      <c r="M106" s="259">
        <f>VLOOKUP(C106,'Appendix A -  Costs'!$A$2:$G$141,7,0)</f>
        <v>40352.40866</v>
      </c>
      <c r="N106" s="259">
        <f t="shared" si="221"/>
        <v>35.6153593</v>
      </c>
      <c r="O106" s="263">
        <f t="shared" si="6"/>
        <v>173811.6247</v>
      </c>
      <c r="P106" s="259">
        <f t="shared" si="222"/>
        <v>153.407533</v>
      </c>
      <c r="Q106" s="259">
        <f t="shared" si="223"/>
        <v>160553.604</v>
      </c>
      <c r="R106" s="259">
        <f t="shared" ref="R106:S106" si="258">Q106/H106</f>
        <v>141.7058977</v>
      </c>
      <c r="S106" s="526">
        <f t="shared" si="258"/>
        <v>0.546076882</v>
      </c>
      <c r="T106" s="259">
        <f t="shared" si="225"/>
        <v>120201.1953</v>
      </c>
      <c r="U106" s="259">
        <f t="shared" si="226"/>
        <v>106.0905384</v>
      </c>
      <c r="V106" s="526">
        <f t="shared" si="227"/>
        <v>0.408829776</v>
      </c>
      <c r="W106" s="527">
        <f t="shared" si="228"/>
        <v>1823.832473</v>
      </c>
      <c r="X106" s="532">
        <f t="shared" ref="X106:X110" si="261">((1/3)*W106*0.275)+((1/3)*W106*0.255)+((1/3)*W106*0.245)</f>
        <v>471.1567222</v>
      </c>
      <c r="Y106" s="528">
        <f>VLOOKUP(C106,'Warehouse Order &amp; Sales Handlin'!$B$2:$J$141,9,0)</f>
        <v>1385.233006</v>
      </c>
      <c r="Z106" s="528">
        <f>VLOOKUP(C106,'Warehouse Order &amp; Sales Handlin'!$B$2:$K$141,10,0)</f>
        <v>189.9776842</v>
      </c>
      <c r="AA106" s="528">
        <f>VLOOKUP(C106,'Freight Cost'!$AR$2:$AS$141,2,0)</f>
        <v>19828.8</v>
      </c>
      <c r="AB106" s="528">
        <f>VLOOKUP(C106,'CI Cost'!$EL$2:$EM$140,2,0)</f>
        <v>66.286935</v>
      </c>
      <c r="AC106" s="528">
        <f t="shared" si="230"/>
        <v>21941.45435</v>
      </c>
      <c r="AD106" s="528">
        <f t="shared" si="231"/>
        <v>19.36570347</v>
      </c>
      <c r="AE106" s="528">
        <f t="shared" si="232"/>
        <v>35.61491559</v>
      </c>
      <c r="AF106" s="528">
        <f t="shared" si="233"/>
        <v>40351.90593</v>
      </c>
      <c r="AG106" s="528">
        <f t="shared" si="234"/>
        <v>195752.5763</v>
      </c>
      <c r="AH106" s="528">
        <f t="shared" si="235"/>
        <v>98260.24372</v>
      </c>
      <c r="AI106" s="528">
        <f t="shared" ref="AI106:AJ106" si="259">AH106/H106</f>
        <v>86.72527865</v>
      </c>
      <c r="AJ106" s="526">
        <f t="shared" si="259"/>
        <v>0.334203943</v>
      </c>
      <c r="AK106" s="526" t="str">
        <f>VLOOKUP(C106,'ABC Analysis Results'!$A$2:$B$140,2,0)</f>
        <v>A</v>
      </c>
      <c r="AL106" s="526" t="str">
        <f>VLOOKUP(C106,'ABC Analysis Results'!$A$2:$C$140,3,0)</f>
        <v>B</v>
      </c>
    </row>
    <row r="107" ht="14.25" customHeight="1">
      <c r="A107" s="269" t="s">
        <v>264</v>
      </c>
      <c r="B107" s="269" t="s">
        <v>554</v>
      </c>
      <c r="C107" s="269">
        <v>1811106.0</v>
      </c>
      <c r="D107" s="269" t="s">
        <v>257</v>
      </c>
      <c r="E107" s="269" t="s">
        <v>547</v>
      </c>
      <c r="F107" s="269">
        <v>302.7979519061419</v>
      </c>
      <c r="G107" s="259">
        <v>597852.9549999998</v>
      </c>
      <c r="H107" s="132">
        <v>3135.072</v>
      </c>
      <c r="I107" s="259">
        <f t="shared" si="219"/>
        <v>190.6983173</v>
      </c>
      <c r="J107" s="263">
        <v>302075.9808</v>
      </c>
      <c r="K107" s="263">
        <v>80238.9324</v>
      </c>
      <c r="L107" s="263">
        <f t="shared" si="220"/>
        <v>382314.9132</v>
      </c>
      <c r="M107" s="259">
        <f>VLOOKUP(C107,'Appendix A -  Costs'!$A$2:$G$141,7,0)</f>
        <v>115595.8208</v>
      </c>
      <c r="N107" s="259">
        <f t="shared" si="221"/>
        <v>36.87182329</v>
      </c>
      <c r="O107" s="263">
        <f t="shared" si="6"/>
        <v>497910.734</v>
      </c>
      <c r="P107" s="259">
        <f t="shared" si="222"/>
        <v>158.8195531</v>
      </c>
      <c r="Q107" s="259">
        <f t="shared" si="223"/>
        <v>215538.0418</v>
      </c>
      <c r="R107" s="259">
        <f t="shared" ref="R107:S107" si="260">Q107/H107</f>
        <v>68.75058748</v>
      </c>
      <c r="S107" s="526">
        <f t="shared" si="260"/>
        <v>0.360520158</v>
      </c>
      <c r="T107" s="259">
        <f t="shared" si="225"/>
        <v>99942.22103</v>
      </c>
      <c r="U107" s="259">
        <f t="shared" si="226"/>
        <v>31.8787642</v>
      </c>
      <c r="V107" s="526">
        <f t="shared" si="227"/>
        <v>0.1671685658</v>
      </c>
      <c r="W107" s="527">
        <f t="shared" si="228"/>
        <v>48090.2354</v>
      </c>
      <c r="X107" s="532">
        <f t="shared" si="261"/>
        <v>12423.31081</v>
      </c>
      <c r="Y107" s="528">
        <f>VLOOKUP(C107,'Warehouse Order &amp; Sales Handlin'!$B$2:$J$141,9,0)</f>
        <v>3259.434516</v>
      </c>
      <c r="Z107" s="528">
        <f>VLOOKUP(C107,'Warehouse Order &amp; Sales Handlin'!$B$2:$K$141,10,0)</f>
        <v>734.0517781</v>
      </c>
      <c r="AA107" s="528">
        <f>VLOOKUP(C107,'Freight Cost'!$AR$2:$AS$141,2,0)</f>
        <v>54198.72</v>
      </c>
      <c r="AB107" s="528">
        <f>VLOOKUP(C107,'CI Cost'!$EL$2:$EM$140,2,0)</f>
        <v>53105.57402</v>
      </c>
      <c r="AC107" s="528">
        <f t="shared" si="230"/>
        <v>123721.0911</v>
      </c>
      <c r="AD107" s="528">
        <f t="shared" si="231"/>
        <v>39.46355654</v>
      </c>
      <c r="AE107" s="528">
        <f t="shared" si="232"/>
        <v>36.50380467</v>
      </c>
      <c r="AF107" s="528">
        <f t="shared" si="233"/>
        <v>114442.0559</v>
      </c>
      <c r="AG107" s="528">
        <f t="shared" si="234"/>
        <v>620478.0602</v>
      </c>
      <c r="AH107" s="528">
        <f t="shared" si="235"/>
        <v>-22625.10524</v>
      </c>
      <c r="AI107" s="528">
        <f t="shared" ref="AI107:AJ107" si="262">AH107/H107</f>
        <v>-7.216773727</v>
      </c>
      <c r="AJ107" s="526">
        <f t="shared" si="262"/>
        <v>-0.03784392977</v>
      </c>
      <c r="AK107" s="526" t="str">
        <f>VLOOKUP(C107,'ABC Analysis Results'!$A$2:$B$140,2,0)</f>
        <v>B</v>
      </c>
      <c r="AL107" s="526" t="str">
        <f>VLOOKUP(C107,'ABC Analysis Results'!$A$2:$C$140,3,0)</f>
        <v>C</v>
      </c>
    </row>
    <row r="108" ht="14.25" customHeight="1">
      <c r="A108" s="269" t="s">
        <v>264</v>
      </c>
      <c r="B108" s="269" t="s">
        <v>555</v>
      </c>
      <c r="C108" s="269">
        <v>1811107.0</v>
      </c>
      <c r="D108" s="269" t="s">
        <v>257</v>
      </c>
      <c r="E108" s="269" t="s">
        <v>547</v>
      </c>
      <c r="F108" s="269">
        <v>147.99509318404395</v>
      </c>
      <c r="G108" s="259">
        <v>55878.912</v>
      </c>
      <c r="H108" s="132">
        <v>398.12159999999994</v>
      </c>
      <c r="I108" s="259">
        <f t="shared" si="219"/>
        <v>140.3563936</v>
      </c>
      <c r="J108" s="263">
        <v>32421.312000000005</v>
      </c>
      <c r="K108" s="263">
        <v>7333.392</v>
      </c>
      <c r="L108" s="263">
        <f t="shared" si="220"/>
        <v>39754.704</v>
      </c>
      <c r="M108" s="259">
        <f>VLOOKUP(C108,'Appendix A -  Costs'!$A$2:$G$141,7,0)</f>
        <v>12020.13701</v>
      </c>
      <c r="N108" s="259">
        <f t="shared" si="221"/>
        <v>30.19212475</v>
      </c>
      <c r="O108" s="263">
        <f t="shared" si="6"/>
        <v>51774.84101</v>
      </c>
      <c r="P108" s="259">
        <f t="shared" si="222"/>
        <v>130.047807</v>
      </c>
      <c r="Q108" s="259">
        <f t="shared" si="223"/>
        <v>16124.208</v>
      </c>
      <c r="R108" s="259">
        <f t="shared" ref="R108:S108" si="263">Q108/H108</f>
        <v>40.50071134</v>
      </c>
      <c r="S108" s="526">
        <f t="shared" si="263"/>
        <v>0.2885562267</v>
      </c>
      <c r="T108" s="259">
        <f t="shared" si="225"/>
        <v>4104.070988</v>
      </c>
      <c r="U108" s="259">
        <f t="shared" si="226"/>
        <v>10.30858659</v>
      </c>
      <c r="V108" s="526">
        <f t="shared" si="227"/>
        <v>0.07344579272</v>
      </c>
      <c r="W108" s="527">
        <f t="shared" si="228"/>
        <v>19246.43732</v>
      </c>
      <c r="X108" s="532">
        <f t="shared" si="261"/>
        <v>4971.996308</v>
      </c>
      <c r="Y108" s="528">
        <f>VLOOKUP(C108,'Warehouse Order &amp; Sales Handlin'!$B$2:$J$141,9,0)</f>
        <v>738.9505701</v>
      </c>
      <c r="Z108" s="528">
        <f>VLOOKUP(C108,'Warehouse Order &amp; Sales Handlin'!$B$2:$K$141,10,0)</f>
        <v>111.5119941</v>
      </c>
      <c r="AA108" s="528">
        <f>VLOOKUP(C108,'Freight Cost'!$AR$2:$AS$141,2,0)</f>
        <v>7931.52</v>
      </c>
      <c r="AB108" s="528">
        <f>VLOOKUP(C108,'CI Cost'!$EL$2:$EM$140,2,0)</f>
        <v>9094.412925</v>
      </c>
      <c r="AC108" s="528">
        <f t="shared" si="230"/>
        <v>22848.3918</v>
      </c>
      <c r="AD108" s="528">
        <f t="shared" si="231"/>
        <v>57.39048521</v>
      </c>
      <c r="AE108" s="528">
        <f t="shared" si="232"/>
        <v>30.14051837</v>
      </c>
      <c r="AF108" s="528">
        <f t="shared" si="233"/>
        <v>11999.5914</v>
      </c>
      <c r="AG108" s="528">
        <f t="shared" si="234"/>
        <v>74602.68719</v>
      </c>
      <c r="AH108" s="528">
        <f t="shared" si="235"/>
        <v>-18723.77519</v>
      </c>
      <c r="AI108" s="528">
        <f t="shared" ref="AI108:AJ108" si="264">AH108/H108</f>
        <v>-47.03029224</v>
      </c>
      <c r="AJ108" s="526">
        <f t="shared" si="264"/>
        <v>-0.3350776621</v>
      </c>
      <c r="AK108" s="526" t="str">
        <f>VLOOKUP(C108,'ABC Analysis Results'!$A$2:$B$140,2,0)</f>
        <v>C</v>
      </c>
      <c r="AL108" s="526" t="str">
        <f>VLOOKUP(C108,'ABC Analysis Results'!$A$2:$C$140,3,0)</f>
        <v>C</v>
      </c>
    </row>
    <row r="109" ht="14.25" customHeight="1">
      <c r="A109" s="269" t="s">
        <v>264</v>
      </c>
      <c r="B109" s="269" t="s">
        <v>270</v>
      </c>
      <c r="C109" s="269">
        <v>1811108.0</v>
      </c>
      <c r="D109" s="269" t="s">
        <v>257</v>
      </c>
      <c r="E109" s="269" t="s">
        <v>547</v>
      </c>
      <c r="F109" s="269">
        <v>115.70706472378905</v>
      </c>
      <c r="G109" s="259">
        <v>36134.899999999994</v>
      </c>
      <c r="H109" s="132">
        <v>302.614</v>
      </c>
      <c r="I109" s="259">
        <f t="shared" si="219"/>
        <v>119.4092144</v>
      </c>
      <c r="J109" s="263">
        <v>21281.1016</v>
      </c>
      <c r="K109" s="263">
        <v>5759.061000000001</v>
      </c>
      <c r="L109" s="263">
        <f t="shared" si="220"/>
        <v>27040.1626</v>
      </c>
      <c r="M109" s="259">
        <f>VLOOKUP(C109,'Appendix A -  Costs'!$A$2:$G$141,7,0)</f>
        <v>8175.79875</v>
      </c>
      <c r="N109" s="259">
        <f t="shared" si="221"/>
        <v>27.01725218</v>
      </c>
      <c r="O109" s="263">
        <f t="shared" si="6"/>
        <v>35215.96135</v>
      </c>
      <c r="P109" s="259">
        <f t="shared" si="222"/>
        <v>116.3725451</v>
      </c>
      <c r="Q109" s="259">
        <f t="shared" si="223"/>
        <v>9094.7374</v>
      </c>
      <c r="R109" s="259">
        <f t="shared" ref="R109:S109" si="265">Q109/H109</f>
        <v>30.0539215</v>
      </c>
      <c r="S109" s="526">
        <f t="shared" si="265"/>
        <v>0.2516884618</v>
      </c>
      <c r="T109" s="259">
        <f t="shared" si="225"/>
        <v>918.9386497</v>
      </c>
      <c r="U109" s="259">
        <f t="shared" si="226"/>
        <v>3.03666932</v>
      </c>
      <c r="V109" s="526">
        <f t="shared" si="227"/>
        <v>0.02543077882</v>
      </c>
      <c r="W109" s="527">
        <f t="shared" si="228"/>
        <v>13465.1256</v>
      </c>
      <c r="X109" s="532">
        <f t="shared" si="261"/>
        <v>3478.490781</v>
      </c>
      <c r="Y109" s="528">
        <f>VLOOKUP(C109,'Warehouse Order &amp; Sales Handlin'!$B$2:$J$141,9,0)</f>
        <v>515.7127113</v>
      </c>
      <c r="Z109" s="528">
        <f>VLOOKUP(C109,'Warehouse Order &amp; Sales Handlin'!$B$2:$K$141,10,0)</f>
        <v>76.60325581</v>
      </c>
      <c r="AA109" s="528">
        <f>VLOOKUP(C109,'Freight Cost'!$AR$2:$AS$141,2,0)</f>
        <v>5287.68</v>
      </c>
      <c r="AB109" s="528">
        <f>VLOOKUP(C109,'CI Cost'!$EL$2:$EM$140,2,0)</f>
        <v>16323.70955</v>
      </c>
      <c r="AC109" s="528">
        <f t="shared" si="230"/>
        <v>25682.19629</v>
      </c>
      <c r="AD109" s="528">
        <f t="shared" si="231"/>
        <v>84.8678392</v>
      </c>
      <c r="AE109" s="528">
        <f t="shared" si="232"/>
        <v>26.93436352</v>
      </c>
      <c r="AF109" s="528">
        <f t="shared" si="233"/>
        <v>8150.715482</v>
      </c>
      <c r="AG109" s="528">
        <f t="shared" si="234"/>
        <v>60873.07438</v>
      </c>
      <c r="AH109" s="528">
        <f t="shared" si="235"/>
        <v>-24738.17438</v>
      </c>
      <c r="AI109" s="528">
        <f t="shared" ref="AI109:AJ109" si="266">AH109/H109</f>
        <v>-81.74828123</v>
      </c>
      <c r="AJ109" s="526">
        <f t="shared" si="266"/>
        <v>-0.6846061391</v>
      </c>
      <c r="AK109" s="526" t="str">
        <f>VLOOKUP(C109,'ABC Analysis Results'!$A$2:$B$140,2,0)</f>
        <v>C</v>
      </c>
      <c r="AL109" s="526" t="str">
        <f>VLOOKUP(C109,'ABC Analysis Results'!$A$2:$C$140,3,0)</f>
        <v>C</v>
      </c>
    </row>
    <row r="110" ht="14.25" customHeight="1">
      <c r="A110" s="269" t="s">
        <v>264</v>
      </c>
      <c r="B110" s="269" t="s">
        <v>272</v>
      </c>
      <c r="C110" s="269">
        <v>1811109.0</v>
      </c>
      <c r="D110" s="269" t="s">
        <v>257</v>
      </c>
      <c r="E110" s="269" t="s">
        <v>547</v>
      </c>
      <c r="F110" s="269">
        <v>98.4917387845722</v>
      </c>
      <c r="G110" s="259">
        <v>13064.005000000001</v>
      </c>
      <c r="H110" s="132">
        <v>80.51249999999999</v>
      </c>
      <c r="I110" s="259">
        <f t="shared" si="219"/>
        <v>162.2605807</v>
      </c>
      <c r="J110" s="263">
        <v>7221.5</v>
      </c>
      <c r="K110" s="263">
        <v>1751.75</v>
      </c>
      <c r="L110" s="263">
        <f t="shared" si="220"/>
        <v>8973.25</v>
      </c>
      <c r="M110" s="259">
        <f>VLOOKUP(C110,'Appendix A -  Costs'!$A$2:$G$141,7,0)</f>
        <v>2713.130362</v>
      </c>
      <c r="N110" s="259">
        <f t="shared" si="221"/>
        <v>33.69825011</v>
      </c>
      <c r="O110" s="263">
        <f t="shared" si="6"/>
        <v>11686.38036</v>
      </c>
      <c r="P110" s="259">
        <f t="shared" si="222"/>
        <v>145.1498881</v>
      </c>
      <c r="Q110" s="259">
        <f t="shared" si="223"/>
        <v>4090.755</v>
      </c>
      <c r="R110" s="259">
        <f t="shared" ref="R110:S110" si="267">Q110/H110</f>
        <v>50.80894271</v>
      </c>
      <c r="S110" s="526">
        <f t="shared" si="267"/>
        <v>0.3131317693</v>
      </c>
      <c r="T110" s="259">
        <f t="shared" si="225"/>
        <v>1377.624638</v>
      </c>
      <c r="U110" s="259">
        <f t="shared" si="226"/>
        <v>17.1106926</v>
      </c>
      <c r="V110" s="526">
        <f t="shared" si="227"/>
        <v>0.1054519375</v>
      </c>
      <c r="W110" s="527">
        <f t="shared" si="228"/>
        <v>14296.06486</v>
      </c>
      <c r="X110" s="532">
        <f t="shared" si="261"/>
        <v>3693.150088</v>
      </c>
      <c r="Y110" s="528">
        <f>VLOOKUP(C110,'Warehouse Order &amp; Sales Handlin'!$B$2:$J$141,9,0)</f>
        <v>216.3795279</v>
      </c>
      <c r="Z110" s="528">
        <f>VLOOKUP(C110,'Warehouse Order &amp; Sales Handlin'!$B$2:$K$141,10,0)</f>
        <v>34.43082115</v>
      </c>
      <c r="AA110" s="528">
        <f>VLOOKUP(C110,'Freight Cost'!$AR$2:$AS$141,2,0)</f>
        <v>2643.84</v>
      </c>
      <c r="AB110" s="528">
        <f>VLOOKUP(C110,'CI Cost'!$EL$2:$EM$140,2,0)</f>
        <v>6402.048315</v>
      </c>
      <c r="AC110" s="528">
        <f t="shared" si="230"/>
        <v>12989.84875</v>
      </c>
      <c r="AD110" s="528">
        <f t="shared" si="231"/>
        <v>161.3395281</v>
      </c>
      <c r="AE110" s="528">
        <f t="shared" si="232"/>
        <v>33.65770286</v>
      </c>
      <c r="AF110" s="528">
        <f t="shared" si="233"/>
        <v>2709.865802</v>
      </c>
      <c r="AG110" s="528">
        <f t="shared" si="234"/>
        <v>24672.96455</v>
      </c>
      <c r="AH110" s="528">
        <f t="shared" si="235"/>
        <v>-11608.95955</v>
      </c>
      <c r="AI110" s="528">
        <f t="shared" ref="AI110:AJ110" si="268">AH110/H110</f>
        <v>-144.1882882</v>
      </c>
      <c r="AJ110" s="526">
        <f t="shared" si="268"/>
        <v>-0.8886217936</v>
      </c>
      <c r="AK110" s="526" t="str">
        <f>VLOOKUP(C110,'ABC Analysis Results'!$A$2:$B$140,2,0)</f>
        <v>C</v>
      </c>
      <c r="AL110" s="526" t="str">
        <f>VLOOKUP(C110,'ABC Analysis Results'!$A$2:$C$140,3,0)</f>
        <v>C</v>
      </c>
    </row>
    <row r="111" ht="14.25" customHeight="1">
      <c r="A111" s="275" t="s">
        <v>264</v>
      </c>
      <c r="B111" s="275" t="s">
        <v>274</v>
      </c>
      <c r="C111" s="275">
        <v>1811110.0</v>
      </c>
      <c r="D111" s="275" t="s">
        <v>257</v>
      </c>
      <c r="E111" s="275" t="s">
        <v>188</v>
      </c>
      <c r="F111" s="275">
        <v>75.03364969899343</v>
      </c>
      <c r="G111" s="279">
        <v>91329.997</v>
      </c>
      <c r="H111" s="135">
        <v>323.1235</v>
      </c>
      <c r="I111" s="279">
        <f t="shared" si="219"/>
        <v>282.6473376</v>
      </c>
      <c r="J111" s="281">
        <v>26945.116000000005</v>
      </c>
      <c r="K111" s="281">
        <v>7019.911800000002</v>
      </c>
      <c r="L111" s="281">
        <f t="shared" si="220"/>
        <v>33965.0278</v>
      </c>
      <c r="M111" s="259">
        <f>VLOOKUP(C111,'Appendix A -  Costs'!$A$2:$G$141,7,0)</f>
        <v>10269.58439</v>
      </c>
      <c r="N111" s="279">
        <f t="shared" si="221"/>
        <v>31.7822269</v>
      </c>
      <c r="O111" s="281">
        <f t="shared" si="6"/>
        <v>44234.61219</v>
      </c>
      <c r="P111" s="279">
        <f t="shared" si="222"/>
        <v>136.8969208</v>
      </c>
      <c r="Q111" s="279">
        <f t="shared" si="223"/>
        <v>57364.9692</v>
      </c>
      <c r="R111" s="279">
        <f t="shared" ref="R111:S111" si="269">Q111/H111</f>
        <v>177.5326437</v>
      </c>
      <c r="S111" s="529">
        <f t="shared" si="269"/>
        <v>0.6281065486</v>
      </c>
      <c r="T111" s="279">
        <f t="shared" si="225"/>
        <v>47095.38481</v>
      </c>
      <c r="U111" s="279">
        <f t="shared" si="226"/>
        <v>145.7504168</v>
      </c>
      <c r="V111" s="529">
        <f t="shared" si="227"/>
        <v>0.515661736</v>
      </c>
      <c r="W111" s="530">
        <f t="shared" si="228"/>
        <v>10271.8756</v>
      </c>
      <c r="X111" s="531">
        <f>W111*0.275</f>
        <v>2824.76579</v>
      </c>
      <c r="Y111" s="531">
        <f>VLOOKUP(C111,'Warehouse Order &amp; Sales Handlin'!$B$2:$J$141,9,0)</f>
        <v>869.0828565</v>
      </c>
      <c r="Z111" s="531">
        <f>VLOOKUP(C111,'Warehouse Order &amp; Sales Handlin'!$B$2:$K$141,10,0)</f>
        <v>138.3029823</v>
      </c>
      <c r="AA111" s="531">
        <f>VLOOKUP(C111,'Freight Cost'!$AR$2:$AS$141,2,0)</f>
        <v>6873.984</v>
      </c>
      <c r="AB111" s="528">
        <f>VLOOKUP(C111,'CI Cost'!$EL$2:$EM$140,2,0)</f>
        <v>31944.28946</v>
      </c>
      <c r="AC111" s="528">
        <f t="shared" si="230"/>
        <v>42650.42508</v>
      </c>
      <c r="AD111" s="528">
        <f t="shared" si="231"/>
        <v>131.9941913</v>
      </c>
      <c r="AE111" s="531">
        <f t="shared" si="232"/>
        <v>31.59141185</v>
      </c>
      <c r="AF111" s="531">
        <f t="shared" si="233"/>
        <v>10207.92757</v>
      </c>
      <c r="AG111" s="531">
        <f t="shared" si="234"/>
        <v>86823.38045</v>
      </c>
      <c r="AH111" s="531">
        <f t="shared" si="235"/>
        <v>4506.616548</v>
      </c>
      <c r="AI111" s="531">
        <f t="shared" ref="AI111:AJ111" si="270">AH111/H111</f>
        <v>13.94704052</v>
      </c>
      <c r="AJ111" s="529">
        <f t="shared" si="270"/>
        <v>0.04934431946</v>
      </c>
      <c r="AK111" s="529" t="str">
        <f>VLOOKUP(C111,'ABC Analysis Results'!$A$2:$B$140,2,0)</f>
        <v>C</v>
      </c>
      <c r="AL111" s="529" t="str">
        <f>VLOOKUP(C111,'ABC Analysis Results'!$A$2:$C$140,3,0)</f>
        <v>C</v>
      </c>
    </row>
    <row r="112" ht="14.25" customHeight="1">
      <c r="A112" s="269" t="s">
        <v>275</v>
      </c>
      <c r="B112" s="269" t="s">
        <v>276</v>
      </c>
      <c r="C112" s="269">
        <v>1811111.0</v>
      </c>
      <c r="D112" s="269" t="s">
        <v>257</v>
      </c>
      <c r="E112" s="269" t="s">
        <v>548</v>
      </c>
      <c r="F112" s="269">
        <v>16.450755169802047</v>
      </c>
      <c r="G112" s="259">
        <v>7071.896</v>
      </c>
      <c r="H112" s="132">
        <v>51.46019999999999</v>
      </c>
      <c r="I112" s="259">
        <f t="shared" si="219"/>
        <v>137.4245728</v>
      </c>
      <c r="J112" s="263">
        <v>2874.1944000000008</v>
      </c>
      <c r="K112" s="263">
        <v>704.5962000000002</v>
      </c>
      <c r="L112" s="263">
        <f t="shared" si="220"/>
        <v>3578.7906</v>
      </c>
      <c r="M112" s="259">
        <f>VLOOKUP(C112,'Appendix A -  Costs'!$A$2:$G$141,7,0)</f>
        <v>1082.074548</v>
      </c>
      <c r="N112" s="259">
        <f t="shared" si="221"/>
        <v>21.02740657</v>
      </c>
      <c r="O112" s="263">
        <f t="shared" si="6"/>
        <v>4660.865148</v>
      </c>
      <c r="P112" s="259">
        <f t="shared" si="222"/>
        <v>90.57223151</v>
      </c>
      <c r="Q112" s="259">
        <f t="shared" si="223"/>
        <v>3493.1054</v>
      </c>
      <c r="R112" s="259">
        <f t="shared" ref="R112:S112" si="271">Q112/H112</f>
        <v>67.87974784</v>
      </c>
      <c r="S112" s="526">
        <f t="shared" si="271"/>
        <v>0.493941851</v>
      </c>
      <c r="T112" s="259">
        <f t="shared" si="225"/>
        <v>2411.030852</v>
      </c>
      <c r="U112" s="259">
        <f t="shared" si="226"/>
        <v>46.85234127</v>
      </c>
      <c r="V112" s="526">
        <f t="shared" si="227"/>
        <v>0.340931322</v>
      </c>
      <c r="W112" s="527">
        <f t="shared" si="228"/>
        <v>1489.981606</v>
      </c>
      <c r="X112" s="532">
        <f t="shared" ref="X112:X116" si="274">((1/2)*W112*0.275)+((1/2)*W112*0.255)</f>
        <v>394.8451255</v>
      </c>
      <c r="Y112" s="528">
        <f>VLOOKUP(C112,'Warehouse Order &amp; Sales Handlin'!$B$2:$J$141,9,0)</f>
        <v>83.20785253</v>
      </c>
      <c r="Z112" s="528">
        <f>VLOOKUP(C112,'Warehouse Order &amp; Sales Handlin'!$B$2:$K$141,10,0)</f>
        <v>12.22969355</v>
      </c>
      <c r="AA112" s="528">
        <f>VLOOKUP(C112,'Freight Cost'!$AR$2:$AS$141,2,0)</f>
        <v>969.408</v>
      </c>
      <c r="AB112" s="528">
        <f>VLOOKUP(C112,'CI Cost'!$EL$2:$EM$140,2,0)</f>
        <v>1002.92283</v>
      </c>
      <c r="AC112" s="528">
        <f t="shared" si="230"/>
        <v>2462.613502</v>
      </c>
      <c r="AD112" s="528">
        <f t="shared" si="231"/>
        <v>47.85472077</v>
      </c>
      <c r="AE112" s="528">
        <f t="shared" si="232"/>
        <v>21.02344299</v>
      </c>
      <c r="AF112" s="528">
        <f t="shared" si="233"/>
        <v>1081.870581</v>
      </c>
      <c r="AG112" s="528">
        <f t="shared" si="234"/>
        <v>7123.274682</v>
      </c>
      <c r="AH112" s="528">
        <f t="shared" si="235"/>
        <v>-51.37868235</v>
      </c>
      <c r="AI112" s="528">
        <f t="shared" ref="AI112:AJ112" si="272">AH112/H112</f>
        <v>-0.9984159088</v>
      </c>
      <c r="AJ112" s="526">
        <f t="shared" si="272"/>
        <v>-0.007265192015</v>
      </c>
      <c r="AK112" s="526" t="str">
        <f>VLOOKUP(C112,'ABC Analysis Results'!$A$2:$B$140,2,0)</f>
        <v>C</v>
      </c>
      <c r="AL112" s="526" t="str">
        <f>VLOOKUP(C112,'ABC Analysis Results'!$A$2:$C$140,3,0)</f>
        <v>C</v>
      </c>
    </row>
    <row r="113" ht="14.25" customHeight="1">
      <c r="A113" s="269" t="s">
        <v>275</v>
      </c>
      <c r="B113" s="269" t="s">
        <v>280</v>
      </c>
      <c r="C113" s="269">
        <v>1811112.0</v>
      </c>
      <c r="D113" s="269" t="s">
        <v>257</v>
      </c>
      <c r="E113" s="269" t="s">
        <v>548</v>
      </c>
      <c r="F113" s="269">
        <v>3.07623655761436</v>
      </c>
      <c r="G113" s="259">
        <v>11391.6</v>
      </c>
      <c r="H113" s="132">
        <v>103.58709999999999</v>
      </c>
      <c r="I113" s="259">
        <f t="shared" si="219"/>
        <v>109.9712223</v>
      </c>
      <c r="J113" s="263">
        <v>6366.4128</v>
      </c>
      <c r="K113" s="263">
        <v>1740.8160000000003</v>
      </c>
      <c r="L113" s="263">
        <f t="shared" si="220"/>
        <v>8107.2288</v>
      </c>
      <c r="M113" s="259">
        <f>VLOOKUP(C113,'Appendix A -  Costs'!$A$2:$G$141,7,0)</f>
        <v>2451.282267</v>
      </c>
      <c r="N113" s="259">
        <f t="shared" si="221"/>
        <v>23.66397232</v>
      </c>
      <c r="O113" s="263">
        <f t="shared" si="6"/>
        <v>10558.51107</v>
      </c>
      <c r="P113" s="259">
        <f t="shared" si="222"/>
        <v>101.9288219</v>
      </c>
      <c r="Q113" s="259">
        <f t="shared" si="223"/>
        <v>3284.3712</v>
      </c>
      <c r="R113" s="259">
        <f t="shared" ref="R113:S113" si="273">Q113/H113</f>
        <v>31.7063727</v>
      </c>
      <c r="S113" s="526">
        <f t="shared" si="273"/>
        <v>0.2883151796</v>
      </c>
      <c r="T113" s="259">
        <f t="shared" si="225"/>
        <v>833.0889325</v>
      </c>
      <c r="U113" s="259">
        <f t="shared" si="226"/>
        <v>8.042400381</v>
      </c>
      <c r="V113" s="526">
        <f t="shared" si="227"/>
        <v>0.07313186317</v>
      </c>
      <c r="W113" s="527">
        <f t="shared" si="228"/>
        <v>313.5571682</v>
      </c>
      <c r="X113" s="532">
        <f t="shared" si="274"/>
        <v>83.09264958</v>
      </c>
      <c r="Y113" s="528">
        <f>VLOOKUP(C113,'Warehouse Order &amp; Sales Handlin'!$B$2:$J$141,9,0)</f>
        <v>359.6003849</v>
      </c>
      <c r="Z113" s="528">
        <f>VLOOKUP(C113,'Warehouse Order &amp; Sales Handlin'!$B$2:$K$141,10,0)</f>
        <v>58.71</v>
      </c>
      <c r="AA113" s="528">
        <f>VLOOKUP(C113,'Freight Cost'!$AR$2:$AS$141,2,0)</f>
        <v>969.408</v>
      </c>
      <c r="AB113" s="528">
        <f>VLOOKUP(C113,'CI Cost'!$EL$2:$EM$140,2,0)</f>
        <v>2937.445485</v>
      </c>
      <c r="AC113" s="528">
        <f t="shared" si="230"/>
        <v>4408.256519</v>
      </c>
      <c r="AD113" s="528">
        <f t="shared" si="231"/>
        <v>42.55603757</v>
      </c>
      <c r="AE113" s="528">
        <f t="shared" si="232"/>
        <v>23.65090783</v>
      </c>
      <c r="AF113" s="528">
        <f t="shared" si="233"/>
        <v>2449.928955</v>
      </c>
      <c r="AG113" s="528">
        <f t="shared" si="234"/>
        <v>14965.41427</v>
      </c>
      <c r="AH113" s="528">
        <f t="shared" si="235"/>
        <v>-3573.814274</v>
      </c>
      <c r="AI113" s="528">
        <f t="shared" ref="AI113:AJ113" si="275">AH113/H113</f>
        <v>-34.5005727</v>
      </c>
      <c r="AJ113" s="526">
        <f t="shared" si="275"/>
        <v>-0.313723645</v>
      </c>
      <c r="AK113" s="526" t="str">
        <f>VLOOKUP(C113,'ABC Analysis Results'!$A$2:$B$140,2,0)</f>
        <v>C</v>
      </c>
      <c r="AL113" s="526" t="str">
        <f>VLOOKUP(C113,'ABC Analysis Results'!$A$2:$C$140,3,0)</f>
        <v>C</v>
      </c>
    </row>
    <row r="114" ht="14.25" customHeight="1">
      <c r="A114" s="269" t="s">
        <v>275</v>
      </c>
      <c r="B114" s="269" t="s">
        <v>282</v>
      </c>
      <c r="C114" s="269">
        <v>1811113.0</v>
      </c>
      <c r="D114" s="269" t="s">
        <v>257</v>
      </c>
      <c r="E114" s="269" t="s">
        <v>548</v>
      </c>
      <c r="F114" s="269">
        <v>0.6823171113555627</v>
      </c>
      <c r="G114" s="259">
        <v>13278.870000000003</v>
      </c>
      <c r="H114" s="132">
        <v>87.4846</v>
      </c>
      <c r="I114" s="259">
        <f t="shared" si="219"/>
        <v>151.7852285</v>
      </c>
      <c r="J114" s="263">
        <v>8006.310400000001</v>
      </c>
      <c r="K114" s="263">
        <v>1902.4896</v>
      </c>
      <c r="L114" s="263">
        <f t="shared" si="220"/>
        <v>9908.8</v>
      </c>
      <c r="M114" s="259">
        <f>VLOOKUP(C114,'Appendix A -  Costs'!$A$2:$G$141,7,0)</f>
        <v>2996.001017</v>
      </c>
      <c r="N114" s="259">
        <f t="shared" si="221"/>
        <v>34.24603893</v>
      </c>
      <c r="O114" s="263">
        <f t="shared" si="6"/>
        <v>12904.80102</v>
      </c>
      <c r="P114" s="259">
        <f t="shared" si="222"/>
        <v>147.5094019</v>
      </c>
      <c r="Q114" s="259">
        <f t="shared" si="223"/>
        <v>3370.07</v>
      </c>
      <c r="R114" s="259">
        <f t="shared" ref="R114:S114" si="276">Q114/H114</f>
        <v>38.52186556</v>
      </c>
      <c r="S114" s="526">
        <f t="shared" si="276"/>
        <v>0.2537919266</v>
      </c>
      <c r="T114" s="259">
        <f t="shared" si="225"/>
        <v>374.0689827</v>
      </c>
      <c r="U114" s="259">
        <f t="shared" si="226"/>
        <v>4.275826634</v>
      </c>
      <c r="V114" s="526">
        <f t="shared" si="227"/>
        <v>0.0281702421</v>
      </c>
      <c r="W114" s="527">
        <f t="shared" si="228"/>
        <v>100.648189</v>
      </c>
      <c r="X114" s="532">
        <f t="shared" si="274"/>
        <v>26.67177008</v>
      </c>
      <c r="Y114" s="528">
        <f>VLOOKUP(C114,'Warehouse Order &amp; Sales Handlin'!$B$2:$J$141,9,0)</f>
        <v>378.8279444</v>
      </c>
      <c r="Z114" s="528">
        <f>VLOOKUP(C114,'Warehouse Order &amp; Sales Handlin'!$B$2:$K$141,10,0)</f>
        <v>62.916</v>
      </c>
      <c r="AA114" s="528">
        <f>VLOOKUP(C114,'Freight Cost'!$AR$2:$AS$141,2,0)</f>
        <v>969.408</v>
      </c>
      <c r="AB114" s="528">
        <f>VLOOKUP(C114,'CI Cost'!$EL$2:$EM$140,2,0)</f>
        <v>3438.71502</v>
      </c>
      <c r="AC114" s="528">
        <f t="shared" si="230"/>
        <v>4876.538735</v>
      </c>
      <c r="AD114" s="528">
        <f t="shared" si="231"/>
        <v>55.74168179</v>
      </c>
      <c r="AE114" s="528">
        <f t="shared" si="232"/>
        <v>34.22390586</v>
      </c>
      <c r="AF114" s="528">
        <f t="shared" si="233"/>
        <v>2994.064715</v>
      </c>
      <c r="AG114" s="528">
        <f t="shared" si="234"/>
        <v>17779.40345</v>
      </c>
      <c r="AH114" s="528">
        <f t="shared" si="235"/>
        <v>-4500.533449</v>
      </c>
      <c r="AI114" s="528">
        <f t="shared" ref="AI114:AJ114" si="277">AH114/H114</f>
        <v>-51.44372209</v>
      </c>
      <c r="AJ114" s="526">
        <f t="shared" si="277"/>
        <v>-0.3389244303</v>
      </c>
      <c r="AK114" s="526" t="str">
        <f>VLOOKUP(C114,'ABC Analysis Results'!$A$2:$B$140,2,0)</f>
        <v>C</v>
      </c>
      <c r="AL114" s="526" t="str">
        <f>VLOOKUP(C114,'ABC Analysis Results'!$A$2:$C$140,3,0)</f>
        <v>C</v>
      </c>
    </row>
    <row r="115" ht="14.25" customHeight="1">
      <c r="A115" s="269" t="s">
        <v>275</v>
      </c>
      <c r="B115" s="269" t="s">
        <v>284</v>
      </c>
      <c r="C115" s="269">
        <v>1811114.0</v>
      </c>
      <c r="D115" s="269" t="s">
        <v>257</v>
      </c>
      <c r="E115" s="269" t="s">
        <v>548</v>
      </c>
      <c r="F115" s="269">
        <v>519.0463479444344</v>
      </c>
      <c r="G115" s="259">
        <v>626981.3</v>
      </c>
      <c r="H115" s="132">
        <v>6505.2405</v>
      </c>
      <c r="I115" s="259">
        <f t="shared" si="219"/>
        <v>96.38095625</v>
      </c>
      <c r="J115" s="263">
        <v>255630.15280000004</v>
      </c>
      <c r="K115" s="263">
        <v>65884.06000000001</v>
      </c>
      <c r="L115" s="263">
        <f t="shared" si="220"/>
        <v>321514.2128</v>
      </c>
      <c r="M115" s="259">
        <f>VLOOKUP(C115,'Appendix A -  Costs'!$A$2:$G$141,7,0)</f>
        <v>97212.26673</v>
      </c>
      <c r="N115" s="259">
        <f t="shared" si="221"/>
        <v>14.94368528</v>
      </c>
      <c r="O115" s="263">
        <f t="shared" si="6"/>
        <v>418726.4795</v>
      </c>
      <c r="P115" s="259">
        <f t="shared" si="222"/>
        <v>64.36756328</v>
      </c>
      <c r="Q115" s="259">
        <f t="shared" si="223"/>
        <v>305467.0872</v>
      </c>
      <c r="R115" s="259">
        <f t="shared" ref="R115:S115" si="278">Q115/H115</f>
        <v>46.95707825</v>
      </c>
      <c r="S115" s="526">
        <f t="shared" si="278"/>
        <v>0.4872028675</v>
      </c>
      <c r="T115" s="259">
        <f t="shared" si="225"/>
        <v>208254.8205</v>
      </c>
      <c r="U115" s="259">
        <f t="shared" si="226"/>
        <v>32.01339297</v>
      </c>
      <c r="V115" s="526">
        <f t="shared" si="227"/>
        <v>0.3321547556</v>
      </c>
      <c r="W115" s="527">
        <f t="shared" si="228"/>
        <v>33409.74865</v>
      </c>
      <c r="X115" s="532">
        <f t="shared" si="274"/>
        <v>8853.583391</v>
      </c>
      <c r="Y115" s="528">
        <f>VLOOKUP(C115,'Warehouse Order &amp; Sales Handlin'!$B$2:$J$141,9,0)</f>
        <v>2006.614107</v>
      </c>
      <c r="Z115" s="528">
        <f>VLOOKUP(C115,'Warehouse Order &amp; Sales Handlin'!$B$2:$K$141,10,0)</f>
        <v>86.724</v>
      </c>
      <c r="AA115" s="528">
        <f>VLOOKUP(C115,'Freight Cost'!$AR$2:$AS$141,2,0)</f>
        <v>61072.704</v>
      </c>
      <c r="AB115" s="528">
        <f>VLOOKUP(C115,'CI Cost'!$EL$2:$EM$140,2,0)</f>
        <v>16660.99871</v>
      </c>
      <c r="AC115" s="528">
        <f t="shared" si="230"/>
        <v>88680.6242</v>
      </c>
      <c r="AD115" s="528">
        <f t="shared" si="231"/>
        <v>13.63218227</v>
      </c>
      <c r="AE115" s="528">
        <f t="shared" si="232"/>
        <v>14.89689089</v>
      </c>
      <c r="AF115" s="528">
        <f t="shared" si="233"/>
        <v>96907.85796</v>
      </c>
      <c r="AG115" s="528">
        <f t="shared" si="234"/>
        <v>507102.695</v>
      </c>
      <c r="AH115" s="528">
        <f t="shared" si="235"/>
        <v>119878.605</v>
      </c>
      <c r="AI115" s="528">
        <f t="shared" ref="AI115:AJ115" si="279">AH115/H115</f>
        <v>18.42800509</v>
      </c>
      <c r="AJ115" s="526">
        <f t="shared" si="279"/>
        <v>0.1911996499</v>
      </c>
      <c r="AK115" s="526" t="str">
        <f>VLOOKUP(C115,'ABC Analysis Results'!$A$2:$B$140,2,0)</f>
        <v>A</v>
      </c>
      <c r="AL115" s="526" t="str">
        <f>VLOOKUP(C115,'ABC Analysis Results'!$A$2:$C$140,3,0)</f>
        <v>B</v>
      </c>
    </row>
    <row r="116" ht="14.25" customHeight="1">
      <c r="A116" s="269" t="s">
        <v>275</v>
      </c>
      <c r="B116" s="269" t="s">
        <v>286</v>
      </c>
      <c r="C116" s="269">
        <v>1811115.0</v>
      </c>
      <c r="D116" s="269" t="s">
        <v>257</v>
      </c>
      <c r="E116" s="269" t="s">
        <v>548</v>
      </c>
      <c r="F116" s="269">
        <v>615.540631547711</v>
      </c>
      <c r="G116" s="259">
        <v>18320.816</v>
      </c>
      <c r="H116" s="132">
        <v>78.7497</v>
      </c>
      <c r="I116" s="259">
        <f t="shared" si="219"/>
        <v>232.6461688</v>
      </c>
      <c r="J116" s="263">
        <v>7897.084800000001</v>
      </c>
      <c r="K116" s="263">
        <v>1935.5600000000004</v>
      </c>
      <c r="L116" s="263">
        <f t="shared" si="220"/>
        <v>9832.6448</v>
      </c>
      <c r="M116" s="259">
        <f>VLOOKUP(C116,'Appendix A -  Costs'!$A$2:$G$141,7,0)</f>
        <v>2972.974914</v>
      </c>
      <c r="N116" s="259">
        <f t="shared" si="221"/>
        <v>37.75220621</v>
      </c>
      <c r="O116" s="263">
        <f t="shared" si="6"/>
        <v>12805.61971</v>
      </c>
      <c r="P116" s="259">
        <f t="shared" si="222"/>
        <v>162.6116635</v>
      </c>
      <c r="Q116" s="259">
        <f t="shared" si="223"/>
        <v>8488.1712</v>
      </c>
      <c r="R116" s="259">
        <f t="shared" ref="R116:S116" si="280">Q116/H116</f>
        <v>107.7867116</v>
      </c>
      <c r="S116" s="526">
        <f t="shared" si="280"/>
        <v>0.4633074859</v>
      </c>
      <c r="T116" s="259">
        <f t="shared" si="225"/>
        <v>5515.196286</v>
      </c>
      <c r="U116" s="259">
        <f t="shared" si="226"/>
        <v>70.03450536</v>
      </c>
      <c r="V116" s="526">
        <f t="shared" si="227"/>
        <v>0.3010344237</v>
      </c>
      <c r="W116" s="527">
        <f t="shared" si="228"/>
        <v>100094.086</v>
      </c>
      <c r="X116" s="532">
        <f t="shared" si="274"/>
        <v>26524.9328</v>
      </c>
      <c r="Y116" s="528">
        <f>VLOOKUP(C116,'Warehouse Order &amp; Sales Handlin'!$B$2:$J$141,9,0)</f>
        <v>93.13906037</v>
      </c>
      <c r="Z116" s="528">
        <f>VLOOKUP(C116,'Warehouse Order &amp; Sales Handlin'!$B$2:$K$141,10,0)</f>
        <v>12.64687621</v>
      </c>
      <c r="AA116" s="528">
        <f>VLOOKUP(C116,'Freight Cost'!$AR$2:$AS$141,2,0)</f>
        <v>969.408</v>
      </c>
      <c r="AB116" s="528">
        <f>VLOOKUP(C116,'CI Cost'!$EL$2:$EM$140,2,0)</f>
        <v>7611.10116</v>
      </c>
      <c r="AC116" s="528">
        <f t="shared" si="230"/>
        <v>35211.22789</v>
      </c>
      <c r="AD116" s="528">
        <f t="shared" si="231"/>
        <v>447.1284067</v>
      </c>
      <c r="AE116" s="528">
        <f t="shared" si="232"/>
        <v>37.69820234</v>
      </c>
      <c r="AF116" s="528">
        <f t="shared" si="233"/>
        <v>2968.722125</v>
      </c>
      <c r="AG116" s="528">
        <f t="shared" si="234"/>
        <v>48012.59482</v>
      </c>
      <c r="AH116" s="528">
        <f t="shared" si="235"/>
        <v>-29691.77882</v>
      </c>
      <c r="AI116" s="528">
        <f t="shared" ref="AI116:AJ116" si="281">AH116/H116</f>
        <v>-377.0398975</v>
      </c>
      <c r="AJ116" s="526">
        <f t="shared" si="281"/>
        <v>-1.620658098</v>
      </c>
      <c r="AK116" s="526" t="str">
        <f>VLOOKUP(C116,'ABC Analysis Results'!$A$2:$B$140,2,0)</f>
        <v>C</v>
      </c>
      <c r="AL116" s="526" t="str">
        <f>VLOOKUP(C116,'ABC Analysis Results'!$A$2:$C$140,3,0)</f>
        <v>C</v>
      </c>
    </row>
    <row r="117" ht="14.25" customHeight="1">
      <c r="A117" s="269" t="s">
        <v>275</v>
      </c>
      <c r="B117" s="269" t="s">
        <v>288</v>
      </c>
      <c r="C117" s="269">
        <v>1811116.0</v>
      </c>
      <c r="D117" s="269" t="s">
        <v>257</v>
      </c>
      <c r="E117" s="269" t="s">
        <v>110</v>
      </c>
      <c r="F117" s="269">
        <v>278.0639697231093</v>
      </c>
      <c r="G117" s="259">
        <v>506261.62400000007</v>
      </c>
      <c r="H117" s="132">
        <v>4712.9814</v>
      </c>
      <c r="I117" s="259">
        <f t="shared" si="219"/>
        <v>107.4185491</v>
      </c>
      <c r="J117" s="263">
        <v>258260.46400000004</v>
      </c>
      <c r="K117" s="263">
        <v>67283.6472</v>
      </c>
      <c r="L117" s="263">
        <f t="shared" si="220"/>
        <v>325544.1112</v>
      </c>
      <c r="M117" s="259">
        <f>VLOOKUP(C117,'Appendix A -  Costs'!$A$2:$G$141,7,0)</f>
        <v>98430.73716</v>
      </c>
      <c r="N117" s="259">
        <f t="shared" si="221"/>
        <v>20.88502559</v>
      </c>
      <c r="O117" s="263">
        <f t="shared" si="6"/>
        <v>423974.8484</v>
      </c>
      <c r="P117" s="259">
        <f t="shared" si="222"/>
        <v>89.95894793</v>
      </c>
      <c r="Q117" s="259">
        <f t="shared" si="223"/>
        <v>180717.5128</v>
      </c>
      <c r="R117" s="259">
        <f t="shared" ref="R117:S117" si="282">Q117/H117</f>
        <v>38.34462678</v>
      </c>
      <c r="S117" s="526">
        <f t="shared" si="282"/>
        <v>0.3569646685</v>
      </c>
      <c r="T117" s="259">
        <f t="shared" si="225"/>
        <v>82286.77564</v>
      </c>
      <c r="U117" s="259">
        <f t="shared" si="226"/>
        <v>17.45960119</v>
      </c>
      <c r="V117" s="526">
        <f t="shared" si="227"/>
        <v>0.162538047</v>
      </c>
      <c r="W117" s="527">
        <f t="shared" si="228"/>
        <v>25014.34217</v>
      </c>
      <c r="X117" s="528">
        <f t="shared" ref="X117:X121" si="285">W117*0.245</f>
        <v>6128.513832</v>
      </c>
      <c r="Y117" s="528">
        <f>VLOOKUP(C117,'Warehouse Order &amp; Sales Handlin'!$B$2:$J$141,9,0)</f>
        <v>3483.8015</v>
      </c>
      <c r="Z117" s="528">
        <f>VLOOKUP(C117,'Warehouse Order &amp; Sales Handlin'!$B$2:$K$141,10,0)</f>
        <v>668.304</v>
      </c>
      <c r="AA117" s="528">
        <f>VLOOKUP(C117,'Freight Cost'!$AR$2:$AS$141,2,0)</f>
        <v>32078.592</v>
      </c>
      <c r="AB117" s="528">
        <f>VLOOKUP(C117,'CI Cost'!$EL$2:$EM$140,2,0)</f>
        <v>27254.34114</v>
      </c>
      <c r="AC117" s="528">
        <f t="shared" si="230"/>
        <v>69613.55247</v>
      </c>
      <c r="AD117" s="528">
        <f t="shared" si="231"/>
        <v>14.77059775</v>
      </c>
      <c r="AE117" s="528">
        <f t="shared" si="232"/>
        <v>20.77804481</v>
      </c>
      <c r="AF117" s="528">
        <f t="shared" si="233"/>
        <v>97926.53873</v>
      </c>
      <c r="AG117" s="528">
        <f t="shared" si="234"/>
        <v>493084.2024</v>
      </c>
      <c r="AH117" s="528">
        <f t="shared" si="235"/>
        <v>13177.4216</v>
      </c>
      <c r="AI117" s="528">
        <f t="shared" ref="AI117:AJ117" si="283">AH117/H117</f>
        <v>2.795984216</v>
      </c>
      <c r="AJ117" s="526">
        <f t="shared" si="283"/>
        <v>0.02602887712</v>
      </c>
      <c r="AK117" s="526" t="str">
        <f>VLOOKUP(C117,'ABC Analysis Results'!$A$2:$B$140,2,0)</f>
        <v>B</v>
      </c>
      <c r="AL117" s="526" t="str">
        <f>VLOOKUP(C117,'ABC Analysis Results'!$A$2:$C$140,3,0)</f>
        <v>C</v>
      </c>
    </row>
    <row r="118" ht="14.25" customHeight="1">
      <c r="A118" s="269" t="s">
        <v>275</v>
      </c>
      <c r="B118" s="269" t="s">
        <v>289</v>
      </c>
      <c r="C118" s="269">
        <v>1811117.0</v>
      </c>
      <c r="D118" s="269" t="s">
        <v>257</v>
      </c>
      <c r="E118" s="269" t="s">
        <v>110</v>
      </c>
      <c r="F118" s="269">
        <v>113.25420442469822</v>
      </c>
      <c r="G118" s="259">
        <v>191782.272</v>
      </c>
      <c r="H118" s="132">
        <v>1955.3519999999999</v>
      </c>
      <c r="I118" s="259">
        <f t="shared" si="219"/>
        <v>98.08068931</v>
      </c>
      <c r="J118" s="263">
        <v>95690.8656</v>
      </c>
      <c r="K118" s="263">
        <v>25130.934400000002</v>
      </c>
      <c r="L118" s="263">
        <f t="shared" si="220"/>
        <v>120821.8</v>
      </c>
      <c r="M118" s="259">
        <f>VLOOKUP(C118,'Appendix A -  Costs'!$A$2:$G$141,7,0)</f>
        <v>36531.38985</v>
      </c>
      <c r="N118" s="259">
        <f t="shared" si="221"/>
        <v>18.68276906</v>
      </c>
      <c r="O118" s="263">
        <f t="shared" si="6"/>
        <v>157353.1898</v>
      </c>
      <c r="P118" s="259">
        <f t="shared" si="222"/>
        <v>80.47307587</v>
      </c>
      <c r="Q118" s="259">
        <f t="shared" si="223"/>
        <v>70960.472</v>
      </c>
      <c r="R118" s="259">
        <f t="shared" ref="R118:S118" si="284">Q118/H118</f>
        <v>36.2903825</v>
      </c>
      <c r="S118" s="526">
        <f t="shared" si="284"/>
        <v>0.3700053778</v>
      </c>
      <c r="T118" s="259">
        <f t="shared" si="225"/>
        <v>34429.08215</v>
      </c>
      <c r="U118" s="259">
        <f t="shared" si="226"/>
        <v>17.60761344</v>
      </c>
      <c r="V118" s="526">
        <f t="shared" si="227"/>
        <v>0.1795217138</v>
      </c>
      <c r="W118" s="527">
        <f t="shared" si="228"/>
        <v>9113.914185</v>
      </c>
      <c r="X118" s="528">
        <f t="shared" si="285"/>
        <v>2232.908975</v>
      </c>
      <c r="Y118" s="528">
        <f>VLOOKUP(C118,'Warehouse Order &amp; Sales Handlin'!$B$2:$J$141,9,0)</f>
        <v>1880.436667</v>
      </c>
      <c r="Z118" s="528">
        <f>VLOOKUP(C118,'Warehouse Order &amp; Sales Handlin'!$B$2:$K$141,10,0)</f>
        <v>410.97</v>
      </c>
      <c r="AA118" s="528">
        <f>VLOOKUP(C118,'Freight Cost'!$AR$2:$AS$141,2,0)</f>
        <v>13395.456</v>
      </c>
      <c r="AB118" s="528">
        <f>VLOOKUP(C118,'CI Cost'!$EL$2:$EM$140,2,0)</f>
        <v>5313.95085</v>
      </c>
      <c r="AC118" s="528">
        <f t="shared" si="230"/>
        <v>23233.72249</v>
      </c>
      <c r="AD118" s="528">
        <f t="shared" si="231"/>
        <v>11.88211764</v>
      </c>
      <c r="AE118" s="528">
        <f t="shared" si="232"/>
        <v>18.66410982</v>
      </c>
      <c r="AF118" s="528">
        <f t="shared" si="233"/>
        <v>36494.90447</v>
      </c>
      <c r="AG118" s="528">
        <f t="shared" si="234"/>
        <v>180550.427</v>
      </c>
      <c r="AH118" s="528">
        <f t="shared" si="235"/>
        <v>11231.84503</v>
      </c>
      <c r="AI118" s="528">
        <f t="shared" ref="AI118:AJ118" si="286">AH118/H118</f>
        <v>5.744155034</v>
      </c>
      <c r="AJ118" s="526">
        <f t="shared" si="286"/>
        <v>0.05856560629</v>
      </c>
      <c r="AK118" s="526" t="str">
        <f>VLOOKUP(C118,'ABC Analysis Results'!$A$2:$B$140,2,0)</f>
        <v>C</v>
      </c>
      <c r="AL118" s="526" t="str">
        <f>VLOOKUP(C118,'ABC Analysis Results'!$A$2:$C$140,3,0)</f>
        <v>C</v>
      </c>
    </row>
    <row r="119" ht="14.25" customHeight="1">
      <c r="A119" s="269" t="s">
        <v>275</v>
      </c>
      <c r="B119" s="269" t="s">
        <v>290</v>
      </c>
      <c r="C119" s="269">
        <v>1811118.0</v>
      </c>
      <c r="D119" s="269" t="s">
        <v>257</v>
      </c>
      <c r="E119" s="269" t="s">
        <v>110</v>
      </c>
      <c r="F119" s="269">
        <v>404.8427145681537</v>
      </c>
      <c r="G119" s="259">
        <v>217977.1</v>
      </c>
      <c r="H119" s="132">
        <v>1779.6144</v>
      </c>
      <c r="I119" s="259">
        <f t="shared" si="219"/>
        <v>122.4855789</v>
      </c>
      <c r="J119" s="263">
        <v>78511.2768</v>
      </c>
      <c r="K119" s="263">
        <v>18665.6712</v>
      </c>
      <c r="L119" s="263">
        <f t="shared" si="220"/>
        <v>97176.948</v>
      </c>
      <c r="M119" s="259">
        <f>VLOOKUP(C119,'Appendix A -  Costs'!$A$2:$G$141,7,0)</f>
        <v>29382.18907</v>
      </c>
      <c r="N119" s="259">
        <f t="shared" si="221"/>
        <v>16.51042443</v>
      </c>
      <c r="O119" s="263">
        <f t="shared" si="6"/>
        <v>126559.1371</v>
      </c>
      <c r="P119" s="259">
        <f t="shared" si="222"/>
        <v>71.11604462</v>
      </c>
      <c r="Q119" s="259">
        <f t="shared" si="223"/>
        <v>120800.152</v>
      </c>
      <c r="R119" s="259">
        <f t="shared" ref="R119:S119" si="287">Q119/H119</f>
        <v>67.87995871</v>
      </c>
      <c r="S119" s="526">
        <f t="shared" si="287"/>
        <v>0.5541873527</v>
      </c>
      <c r="T119" s="259">
        <f t="shared" si="225"/>
        <v>91417.96293</v>
      </c>
      <c r="U119" s="259">
        <f t="shared" si="226"/>
        <v>51.36953428</v>
      </c>
      <c r="V119" s="526">
        <f t="shared" si="227"/>
        <v>0.4193925093</v>
      </c>
      <c r="W119" s="527">
        <f t="shared" si="228"/>
        <v>28790.81255</v>
      </c>
      <c r="X119" s="528">
        <f t="shared" si="285"/>
        <v>7053.749075</v>
      </c>
      <c r="Y119" s="528">
        <f>VLOOKUP(C119,'Warehouse Order &amp; Sales Handlin'!$B$2:$J$141,9,0)</f>
        <v>2935.828762</v>
      </c>
      <c r="Z119" s="528">
        <f>VLOOKUP(C119,'Warehouse Order &amp; Sales Handlin'!$B$2:$K$141,10,0)</f>
        <v>750.312</v>
      </c>
      <c r="AA119" s="528">
        <f>VLOOKUP(C119,'Freight Cost'!$AR$2:$AS$141,2,0)</f>
        <v>12337.92</v>
      </c>
      <c r="AB119" s="528">
        <f>VLOOKUP(C119,'CI Cost'!$EL$2:$EM$140,2,0)</f>
        <v>2022.28416</v>
      </c>
      <c r="AC119" s="528">
        <f t="shared" si="230"/>
        <v>25100.094</v>
      </c>
      <c r="AD119" s="528">
        <f t="shared" si="231"/>
        <v>14.10423179</v>
      </c>
      <c r="AE119" s="528">
        <f t="shared" si="232"/>
        <v>16.50414912</v>
      </c>
      <c r="AF119" s="528">
        <f t="shared" si="233"/>
        <v>29371.02143</v>
      </c>
      <c r="AG119" s="528">
        <f t="shared" si="234"/>
        <v>151648.0634</v>
      </c>
      <c r="AH119" s="528">
        <f t="shared" si="235"/>
        <v>66329.03657</v>
      </c>
      <c r="AI119" s="528">
        <f t="shared" ref="AI119:AJ119" si="288">AH119/H119</f>
        <v>37.2715778</v>
      </c>
      <c r="AJ119" s="526">
        <f t="shared" si="288"/>
        <v>0.3042936004</v>
      </c>
      <c r="AK119" s="526" t="str">
        <f>VLOOKUP(C119,'ABC Analysis Results'!$A$2:$B$140,2,0)</f>
        <v>B</v>
      </c>
      <c r="AL119" s="526" t="str">
        <f>VLOOKUP(C119,'ABC Analysis Results'!$A$2:$C$140,3,0)</f>
        <v>C</v>
      </c>
    </row>
    <row r="120" ht="14.25" customHeight="1">
      <c r="A120" s="269" t="s">
        <v>275</v>
      </c>
      <c r="B120" s="269" t="s">
        <v>291</v>
      </c>
      <c r="C120" s="269">
        <v>1811119.0</v>
      </c>
      <c r="D120" s="269" t="s">
        <v>257</v>
      </c>
      <c r="E120" s="269" t="s">
        <v>110</v>
      </c>
      <c r="F120" s="269">
        <v>1108.4173509882862</v>
      </c>
      <c r="G120" s="259">
        <v>13992.447</v>
      </c>
      <c r="H120" s="132">
        <v>85.87999999999998</v>
      </c>
      <c r="I120" s="259">
        <f t="shared" si="219"/>
        <v>162.9302166</v>
      </c>
      <c r="J120" s="263">
        <v>5119.884000000001</v>
      </c>
      <c r="K120" s="263">
        <v>1243.4004000000002</v>
      </c>
      <c r="L120" s="263">
        <f t="shared" si="220"/>
        <v>6363.2844</v>
      </c>
      <c r="M120" s="259">
        <f>VLOOKUP(C120,'Appendix A -  Costs'!$A$2:$G$141,7,0)</f>
        <v>1923.987419</v>
      </c>
      <c r="N120" s="259">
        <f t="shared" si="221"/>
        <v>22.40320702</v>
      </c>
      <c r="O120" s="263">
        <f t="shared" si="6"/>
        <v>8287.271819</v>
      </c>
      <c r="P120" s="259">
        <f t="shared" si="222"/>
        <v>96.49827456</v>
      </c>
      <c r="Q120" s="259">
        <f t="shared" si="223"/>
        <v>7629.1626</v>
      </c>
      <c r="R120" s="259">
        <f t="shared" ref="R120:S120" si="289">Q120/H120</f>
        <v>88.83514905</v>
      </c>
      <c r="S120" s="526">
        <f t="shared" si="289"/>
        <v>0.5452343396</v>
      </c>
      <c r="T120" s="259">
        <f t="shared" si="225"/>
        <v>5705.175181</v>
      </c>
      <c r="U120" s="259">
        <f t="shared" si="226"/>
        <v>66.43194203</v>
      </c>
      <c r="V120" s="526">
        <f t="shared" si="227"/>
        <v>0.4077324846</v>
      </c>
      <c r="W120" s="527">
        <f t="shared" si="228"/>
        <v>106960.3619</v>
      </c>
      <c r="X120" s="528">
        <f t="shared" si="285"/>
        <v>26205.28866</v>
      </c>
      <c r="Y120" s="528">
        <f>VLOOKUP(C120,'Warehouse Order &amp; Sales Handlin'!$B$2:$J$141,9,0)</f>
        <v>102.8406053</v>
      </c>
      <c r="Z120" s="528">
        <f>VLOOKUP(C120,'Warehouse Order &amp; Sales Handlin'!$B$2:$K$141,10,0)</f>
        <v>14.01706517</v>
      </c>
      <c r="AA120" s="528">
        <f>VLOOKUP(C120,'Freight Cost'!$AR$2:$AS$141,2,0)</f>
        <v>705.024</v>
      </c>
      <c r="AB120" s="528">
        <f>VLOOKUP(C120,'CI Cost'!$EL$2:$EM$140,2,0)</f>
        <v>23143.8714</v>
      </c>
      <c r="AC120" s="528">
        <f t="shared" si="230"/>
        <v>50171.04173</v>
      </c>
      <c r="AD120" s="528">
        <f t="shared" si="231"/>
        <v>584.199368</v>
      </c>
      <c r="AE120" s="528">
        <f t="shared" si="232"/>
        <v>22.30575715</v>
      </c>
      <c r="AF120" s="528">
        <f t="shared" si="233"/>
        <v>1915.618424</v>
      </c>
      <c r="AG120" s="528">
        <f t="shared" si="234"/>
        <v>58449.94455</v>
      </c>
      <c r="AH120" s="528">
        <f t="shared" si="235"/>
        <v>-44457.49755</v>
      </c>
      <c r="AI120" s="528">
        <f t="shared" ref="AI120:AJ120" si="290">AH120/H120</f>
        <v>-517.6699761</v>
      </c>
      <c r="AJ120" s="526">
        <f t="shared" si="290"/>
        <v>-3.177249665</v>
      </c>
      <c r="AK120" s="526" t="str">
        <f>VLOOKUP(C120,'ABC Analysis Results'!$A$2:$B$140,2,0)</f>
        <v>C</v>
      </c>
      <c r="AL120" s="526" t="str">
        <f>VLOOKUP(C120,'ABC Analysis Results'!$A$2:$C$140,3,0)</f>
        <v>C</v>
      </c>
    </row>
    <row r="121" ht="14.25" customHeight="1">
      <c r="A121" s="269" t="s">
        <v>275</v>
      </c>
      <c r="B121" s="269" t="s">
        <v>292</v>
      </c>
      <c r="C121" s="269">
        <v>1811120.0</v>
      </c>
      <c r="D121" s="269" t="s">
        <v>257</v>
      </c>
      <c r="E121" s="269" t="s">
        <v>110</v>
      </c>
      <c r="F121" s="269">
        <v>109.36014737086526</v>
      </c>
      <c r="G121" s="259">
        <v>268203.642</v>
      </c>
      <c r="H121" s="132">
        <v>2715.8985</v>
      </c>
      <c r="I121" s="259">
        <f t="shared" si="219"/>
        <v>98.75319052</v>
      </c>
      <c r="J121" s="263">
        <v>120362.03520000001</v>
      </c>
      <c r="K121" s="263">
        <v>31971.165600000008</v>
      </c>
      <c r="L121" s="263">
        <f t="shared" si="220"/>
        <v>152333.2008</v>
      </c>
      <c r="M121" s="259">
        <f>VLOOKUP(C121,'Appendix A -  Costs'!$A$2:$G$141,7,0)</f>
        <v>46059.10146</v>
      </c>
      <c r="N121" s="259">
        <f t="shared" si="221"/>
        <v>16.95906583</v>
      </c>
      <c r="O121" s="263">
        <f t="shared" si="6"/>
        <v>198392.3023</v>
      </c>
      <c r="P121" s="259">
        <f t="shared" si="222"/>
        <v>73.04849657</v>
      </c>
      <c r="Q121" s="259">
        <f t="shared" si="223"/>
        <v>115870.4412</v>
      </c>
      <c r="R121" s="259">
        <f t="shared" ref="R121:S121" si="291">Q121/H121</f>
        <v>42.66375978</v>
      </c>
      <c r="S121" s="526">
        <f t="shared" si="291"/>
        <v>0.4320241155</v>
      </c>
      <c r="T121" s="259">
        <f t="shared" si="225"/>
        <v>69811.33974</v>
      </c>
      <c r="U121" s="259">
        <f t="shared" si="226"/>
        <v>25.70469395</v>
      </c>
      <c r="V121" s="526">
        <f t="shared" si="227"/>
        <v>0.2602922884</v>
      </c>
      <c r="W121" s="527">
        <f t="shared" si="228"/>
        <v>7988.59435</v>
      </c>
      <c r="X121" s="528">
        <f t="shared" si="285"/>
        <v>1957.205616</v>
      </c>
      <c r="Y121" s="528">
        <f>VLOOKUP(C121,'Warehouse Order &amp; Sales Handlin'!$B$2:$J$141,9,0)</f>
        <v>4192.898354</v>
      </c>
      <c r="Z121" s="528">
        <f>VLOOKUP(C121,'Warehouse Order &amp; Sales Handlin'!$B$2:$K$141,10,0)</f>
        <v>1056.704256</v>
      </c>
      <c r="AA121" s="528">
        <f>VLOOKUP(C121,'Freight Cost'!$AR$2:$AS$141,2,0)</f>
        <v>18683.136</v>
      </c>
      <c r="AB121" s="528">
        <f>VLOOKUP(C121,'CI Cost'!$EL$2:$EM$140,2,0)</f>
        <v>1799.26305</v>
      </c>
      <c r="AC121" s="528">
        <f t="shared" si="230"/>
        <v>27689.20728</v>
      </c>
      <c r="AD121" s="528">
        <f t="shared" si="231"/>
        <v>10.19522905</v>
      </c>
      <c r="AE121" s="528">
        <f t="shared" si="232"/>
        <v>16.95333086</v>
      </c>
      <c r="AF121" s="528">
        <f t="shared" si="233"/>
        <v>46043.52585</v>
      </c>
      <c r="AG121" s="528">
        <f t="shared" si="234"/>
        <v>226065.9339</v>
      </c>
      <c r="AH121" s="528">
        <f t="shared" si="235"/>
        <v>42137.70808</v>
      </c>
      <c r="AI121" s="528">
        <f t="shared" ref="AI121:AJ121" si="292">AH121/H121</f>
        <v>15.51519988</v>
      </c>
      <c r="AJ121" s="526">
        <f t="shared" si="292"/>
        <v>0.157110872</v>
      </c>
      <c r="AK121" s="526" t="str">
        <f>VLOOKUP(C121,'ABC Analysis Results'!$A$2:$B$140,2,0)</f>
        <v>B</v>
      </c>
      <c r="AL121" s="526" t="str">
        <f>VLOOKUP(C121,'ABC Analysis Results'!$A$2:$C$140,3,0)</f>
        <v>C</v>
      </c>
    </row>
    <row r="122" ht="14.25" customHeight="1">
      <c r="A122" s="269" t="s">
        <v>275</v>
      </c>
      <c r="B122" s="269" t="s">
        <v>286</v>
      </c>
      <c r="C122" s="269">
        <v>1811121.0</v>
      </c>
      <c r="D122" s="269" t="s">
        <v>257</v>
      </c>
      <c r="E122" s="269" t="s">
        <v>548</v>
      </c>
      <c r="F122" s="269">
        <v>324.9319198522267</v>
      </c>
      <c r="G122" s="259">
        <v>57554.73900000001</v>
      </c>
      <c r="H122" s="132">
        <v>362.1198</v>
      </c>
      <c r="I122" s="259">
        <f t="shared" si="219"/>
        <v>158.9383928</v>
      </c>
      <c r="J122" s="263">
        <v>24465.126400000005</v>
      </c>
      <c r="K122" s="263">
        <v>5763.419200000001</v>
      </c>
      <c r="L122" s="263">
        <f t="shared" si="220"/>
        <v>30228.5456</v>
      </c>
      <c r="M122" s="259">
        <f>VLOOKUP(C122,'Appendix A -  Costs'!$A$2:$G$141,7,0)</f>
        <v>9139.830592</v>
      </c>
      <c r="N122" s="259">
        <f t="shared" si="221"/>
        <v>25.23979797</v>
      </c>
      <c r="O122" s="263">
        <f t="shared" si="6"/>
        <v>39368.37619</v>
      </c>
      <c r="P122" s="259">
        <f t="shared" si="222"/>
        <v>108.7164419</v>
      </c>
      <c r="Q122" s="259">
        <f t="shared" si="223"/>
        <v>27326.1934</v>
      </c>
      <c r="R122" s="259">
        <f t="shared" ref="R122:S122" si="293">Q122/H122</f>
        <v>75.46174885</v>
      </c>
      <c r="S122" s="526">
        <f t="shared" si="293"/>
        <v>0.4747861579</v>
      </c>
      <c r="T122" s="259">
        <f t="shared" si="225"/>
        <v>18186.36281</v>
      </c>
      <c r="U122" s="259">
        <f t="shared" si="226"/>
        <v>50.22195088</v>
      </c>
      <c r="V122" s="526">
        <f t="shared" si="227"/>
        <v>0.3159837595</v>
      </c>
      <c r="W122" s="527">
        <f t="shared" si="228"/>
        <v>35325.44218</v>
      </c>
      <c r="X122" s="532">
        <f>((1/2)*W122*0.275)+((1/2)*W122*0.255)</f>
        <v>9361.242178</v>
      </c>
      <c r="Y122" s="528">
        <f>VLOOKUP(C122,'Warehouse Order &amp; Sales Handlin'!$B$2:$J$141,9,0)</f>
        <v>399.1623615</v>
      </c>
      <c r="Z122" s="528">
        <f>VLOOKUP(C122,'Warehouse Order &amp; Sales Handlin'!$B$2:$K$141,10,0)</f>
        <v>52.9862881</v>
      </c>
      <c r="AA122" s="528">
        <f>VLOOKUP(C122,'Freight Cost'!$AR$2:$AS$141,2,0)</f>
        <v>3877.632</v>
      </c>
      <c r="AB122" s="528">
        <f>VLOOKUP(C122,'CI Cost'!$EL$2:$EM$140,2,0)</f>
        <v>1050.94197</v>
      </c>
      <c r="AC122" s="528">
        <f t="shared" si="230"/>
        <v>14741.9648</v>
      </c>
      <c r="AD122" s="528">
        <f t="shared" si="231"/>
        <v>40.71018706</v>
      </c>
      <c r="AE122" s="528">
        <f t="shared" si="232"/>
        <v>25.23481257</v>
      </c>
      <c r="AF122" s="528">
        <f t="shared" si="233"/>
        <v>9138.025281</v>
      </c>
      <c r="AG122" s="528">
        <f t="shared" si="234"/>
        <v>54108.53568</v>
      </c>
      <c r="AH122" s="528">
        <f t="shared" si="235"/>
        <v>3446.203321</v>
      </c>
      <c r="AI122" s="528">
        <f t="shared" ref="AI122:AJ122" si="294">AH122/H122</f>
        <v>9.516749212</v>
      </c>
      <c r="AJ122" s="526">
        <f t="shared" si="294"/>
        <v>0.05987696897</v>
      </c>
      <c r="AK122" s="526" t="str">
        <f>VLOOKUP(C122,'ABC Analysis Results'!$A$2:$B$140,2,0)</f>
        <v>C</v>
      </c>
      <c r="AL122" s="526" t="str">
        <f>VLOOKUP(C122,'ABC Analysis Results'!$A$2:$C$140,3,0)</f>
        <v>C</v>
      </c>
    </row>
    <row r="123" ht="14.25" customHeight="1">
      <c r="A123" s="269" t="s">
        <v>275</v>
      </c>
      <c r="B123" s="269" t="s">
        <v>293</v>
      </c>
      <c r="C123" s="269">
        <v>1811122.0</v>
      </c>
      <c r="D123" s="269" t="s">
        <v>257</v>
      </c>
      <c r="E123" s="269" t="s">
        <v>190</v>
      </c>
      <c r="F123" s="269">
        <v>313.1627105252834</v>
      </c>
      <c r="G123" s="259">
        <v>209698.731</v>
      </c>
      <c r="H123" s="132">
        <v>2079.9345</v>
      </c>
      <c r="I123" s="259">
        <f t="shared" si="219"/>
        <v>100.8198725</v>
      </c>
      <c r="J123" s="263">
        <v>87663.23280000001</v>
      </c>
      <c r="K123" s="263">
        <v>21915.808200000003</v>
      </c>
      <c r="L123" s="263">
        <f t="shared" si="220"/>
        <v>109579.041</v>
      </c>
      <c r="M123" s="259">
        <f>VLOOKUP(C123,'Appendix A -  Costs'!$A$2:$G$141,7,0)</f>
        <v>33132.05618</v>
      </c>
      <c r="N123" s="259">
        <f t="shared" si="221"/>
        <v>15.92937479</v>
      </c>
      <c r="O123" s="263">
        <f t="shared" si="6"/>
        <v>142711.0972</v>
      </c>
      <c r="P123" s="259">
        <f t="shared" si="222"/>
        <v>68.61326507</v>
      </c>
      <c r="Q123" s="259">
        <f t="shared" si="223"/>
        <v>100119.69</v>
      </c>
      <c r="R123" s="259">
        <f t="shared" ref="R123:S123" si="295">Q123/H123</f>
        <v>48.13598217</v>
      </c>
      <c r="S123" s="526">
        <f t="shared" si="295"/>
        <v>0.4774453785</v>
      </c>
      <c r="T123" s="259">
        <f t="shared" si="225"/>
        <v>66987.63382</v>
      </c>
      <c r="U123" s="259">
        <f t="shared" si="226"/>
        <v>32.20660738</v>
      </c>
      <c r="V123" s="526">
        <f t="shared" si="227"/>
        <v>0.3194470157</v>
      </c>
      <c r="W123" s="527">
        <f t="shared" si="228"/>
        <v>21487.11607</v>
      </c>
      <c r="X123" s="528">
        <f>W123*0.275</f>
        <v>5908.956919</v>
      </c>
      <c r="Y123" s="528">
        <f>VLOOKUP(C123,'Warehouse Order &amp; Sales Handlin'!$B$2:$J$141,9,0)</f>
        <v>2346.666233</v>
      </c>
      <c r="Z123" s="528">
        <f>VLOOKUP(C123,'Warehouse Order &amp; Sales Handlin'!$B$2:$K$141,10,0)</f>
        <v>543.6152144</v>
      </c>
      <c r="AA123" s="528">
        <f>VLOOKUP(C123,'Freight Cost'!$AR$2:$AS$141,2,0)</f>
        <v>17625.6</v>
      </c>
      <c r="AB123" s="528">
        <f>VLOOKUP(C123,'CI Cost'!$EL$2:$EM$140,2,0)</f>
        <v>1425.78657</v>
      </c>
      <c r="AC123" s="528">
        <f t="shared" si="230"/>
        <v>27850.62494</v>
      </c>
      <c r="AD123" s="528">
        <f t="shared" si="231"/>
        <v>13.39014519</v>
      </c>
      <c r="AE123" s="528">
        <f t="shared" si="232"/>
        <v>15.92510616</v>
      </c>
      <c r="AF123" s="528">
        <f t="shared" si="233"/>
        <v>33123.17772</v>
      </c>
      <c r="AG123" s="528">
        <f t="shared" si="234"/>
        <v>170552.8437</v>
      </c>
      <c r="AH123" s="528">
        <f t="shared" si="235"/>
        <v>39145.88735</v>
      </c>
      <c r="AI123" s="528">
        <f t="shared" ref="AI123:AJ123" si="296">AH123/H123</f>
        <v>18.82073082</v>
      </c>
      <c r="AJ123" s="526">
        <f t="shared" si="296"/>
        <v>0.1866767966</v>
      </c>
      <c r="AK123" s="526" t="str">
        <f>VLOOKUP(C123,'ABC Analysis Results'!$A$2:$B$140,2,0)</f>
        <v>B</v>
      </c>
      <c r="AL123" s="526" t="str">
        <f>VLOOKUP(C123,'ABC Analysis Results'!$A$2:$C$140,3,0)</f>
        <v>C</v>
      </c>
    </row>
    <row r="124" ht="14.25" customHeight="1">
      <c r="A124" s="269" t="s">
        <v>275</v>
      </c>
      <c r="B124" s="269" t="s">
        <v>294</v>
      </c>
      <c r="C124" s="269">
        <v>1811123.0</v>
      </c>
      <c r="D124" s="269" t="s">
        <v>257</v>
      </c>
      <c r="E124" s="269" t="s">
        <v>548</v>
      </c>
      <c r="F124" s="269">
        <v>142.86558777636412</v>
      </c>
      <c r="G124" s="259">
        <v>61069.68</v>
      </c>
      <c r="H124" s="132">
        <v>295.6758</v>
      </c>
      <c r="I124" s="259">
        <f t="shared" si="219"/>
        <v>206.5427066</v>
      </c>
      <c r="J124" s="263">
        <v>18643.680000000004</v>
      </c>
      <c r="K124" s="263">
        <v>4708.000000000001</v>
      </c>
      <c r="L124" s="263">
        <f t="shared" si="220"/>
        <v>23351.68</v>
      </c>
      <c r="M124" s="259">
        <f>VLOOKUP(C124,'Appendix A -  Costs'!$A$2:$G$141,7,0)</f>
        <v>7060.557992</v>
      </c>
      <c r="N124" s="259">
        <f t="shared" si="221"/>
        <v>23.87939085</v>
      </c>
      <c r="O124" s="263">
        <f t="shared" si="6"/>
        <v>30412.23799</v>
      </c>
      <c r="P124" s="259">
        <f t="shared" si="222"/>
        <v>102.8567032</v>
      </c>
      <c r="Q124" s="259">
        <f t="shared" si="223"/>
        <v>37718</v>
      </c>
      <c r="R124" s="259">
        <f t="shared" ref="R124:S124" si="297">Q124/H124</f>
        <v>127.5653943</v>
      </c>
      <c r="S124" s="526">
        <f t="shared" si="297"/>
        <v>0.6176223619</v>
      </c>
      <c r="T124" s="259">
        <f t="shared" si="225"/>
        <v>30657.44201</v>
      </c>
      <c r="U124" s="259">
        <f t="shared" si="226"/>
        <v>103.6860034</v>
      </c>
      <c r="V124" s="526">
        <f t="shared" si="227"/>
        <v>0.5020075757</v>
      </c>
      <c r="W124" s="527">
        <f t="shared" si="228"/>
        <v>14694.68335</v>
      </c>
      <c r="X124" s="532">
        <f t="shared" ref="X124:X128" si="300">((1/2)*W124*0.275)+((1/2)*W124*0.255)</f>
        <v>3894.091089</v>
      </c>
      <c r="Y124" s="528">
        <f>VLOOKUP(C124,'Warehouse Order &amp; Sales Handlin'!$B$2:$J$141,9,0)</f>
        <v>610.0744247</v>
      </c>
      <c r="Z124" s="528">
        <f>VLOOKUP(C124,'Warehouse Order &amp; Sales Handlin'!$B$2:$K$141,10,0)</f>
        <v>93.69116129</v>
      </c>
      <c r="AA124" s="528">
        <f>VLOOKUP(C124,'Freight Cost'!$AR$2:$AS$141,2,0)</f>
        <v>2908.224</v>
      </c>
      <c r="AB124" s="528">
        <f>VLOOKUP(C124,'CI Cost'!$EL$2:$EM$140,2,0)</f>
        <v>1103.153415</v>
      </c>
      <c r="AC124" s="528">
        <f t="shared" si="230"/>
        <v>8609.23409</v>
      </c>
      <c r="AD124" s="528">
        <f t="shared" si="231"/>
        <v>29.11714144</v>
      </c>
      <c r="AE124" s="528">
        <f t="shared" si="232"/>
        <v>23.87443983</v>
      </c>
      <c r="AF124" s="528">
        <f t="shared" si="233"/>
        <v>7059.094097</v>
      </c>
      <c r="AG124" s="528">
        <f t="shared" si="234"/>
        <v>39020.00819</v>
      </c>
      <c r="AH124" s="528">
        <f t="shared" si="235"/>
        <v>22049.67181</v>
      </c>
      <c r="AI124" s="528">
        <f t="shared" ref="AI124:AJ124" si="298">AH124/H124</f>
        <v>74.57381298</v>
      </c>
      <c r="AJ124" s="526">
        <f t="shared" si="298"/>
        <v>0.3610575954</v>
      </c>
      <c r="AK124" s="526" t="str">
        <f>VLOOKUP(C124,'ABC Analysis Results'!$A$2:$B$140,2,0)</f>
        <v>C</v>
      </c>
      <c r="AL124" s="526" t="str">
        <f>VLOOKUP(C124,'ABC Analysis Results'!$A$2:$C$140,3,0)</f>
        <v>C</v>
      </c>
    </row>
    <row r="125" ht="14.25" customHeight="1">
      <c r="A125" s="269" t="s">
        <v>275</v>
      </c>
      <c r="B125" s="269" t="s">
        <v>296</v>
      </c>
      <c r="C125" s="269">
        <v>1811124.0</v>
      </c>
      <c r="D125" s="269" t="s">
        <v>257</v>
      </c>
      <c r="E125" s="269" t="s">
        <v>548</v>
      </c>
      <c r="F125" s="269">
        <v>25.99103530726257</v>
      </c>
      <c r="G125" s="259">
        <v>119564.52799999999</v>
      </c>
      <c r="H125" s="132">
        <v>568.4351999999999</v>
      </c>
      <c r="I125" s="259">
        <f t="shared" si="219"/>
        <v>210.3397678</v>
      </c>
      <c r="J125" s="263">
        <v>36331.68000000001</v>
      </c>
      <c r="K125" s="263">
        <v>9446.236800000002</v>
      </c>
      <c r="L125" s="263">
        <f t="shared" si="220"/>
        <v>45777.9168</v>
      </c>
      <c r="M125" s="259">
        <f>VLOOKUP(C125,'Appendix A -  Costs'!$A$2:$G$141,7,0)</f>
        <v>13841.3012</v>
      </c>
      <c r="N125" s="259">
        <f t="shared" si="221"/>
        <v>24.34983125</v>
      </c>
      <c r="O125" s="263">
        <f t="shared" si="6"/>
        <v>59619.218</v>
      </c>
      <c r="P125" s="259">
        <f t="shared" si="222"/>
        <v>104.8830509</v>
      </c>
      <c r="Q125" s="259">
        <f t="shared" si="223"/>
        <v>73786.6112</v>
      </c>
      <c r="R125" s="259">
        <f t="shared" ref="R125:S125" si="299">Q125/H125</f>
        <v>129.8065482</v>
      </c>
      <c r="S125" s="526">
        <f t="shared" si="299"/>
        <v>0.6171279428</v>
      </c>
      <c r="T125" s="259">
        <f t="shared" si="225"/>
        <v>59945.31</v>
      </c>
      <c r="U125" s="259">
        <f t="shared" si="226"/>
        <v>105.456717</v>
      </c>
      <c r="V125" s="526">
        <f t="shared" si="227"/>
        <v>0.5013636653</v>
      </c>
      <c r="W125" s="527">
        <f t="shared" si="228"/>
        <v>2726.019078</v>
      </c>
      <c r="X125" s="532">
        <f t="shared" si="300"/>
        <v>722.3950557</v>
      </c>
      <c r="Y125" s="528">
        <f>VLOOKUP(C125,'Warehouse Order &amp; Sales Handlin'!$B$2:$J$141,9,0)</f>
        <v>1219.581645</v>
      </c>
      <c r="Z125" s="528">
        <f>VLOOKUP(C125,'Warehouse Order &amp; Sales Handlin'!$B$2:$K$141,10,0)</f>
        <v>188.4113455</v>
      </c>
      <c r="AA125" s="528">
        <f>VLOOKUP(C125,'Freight Cost'!$AR$2:$AS$141,2,0)</f>
        <v>5816.448</v>
      </c>
      <c r="AB125" s="528">
        <f>VLOOKUP(C125,'CI Cost'!$EL$2:$EM$140,2,0)</f>
        <v>68.89155</v>
      </c>
      <c r="AC125" s="528">
        <f t="shared" si="230"/>
        <v>8015.727596</v>
      </c>
      <c r="AD125" s="528">
        <f t="shared" si="231"/>
        <v>14.10139203</v>
      </c>
      <c r="AE125" s="528">
        <f t="shared" si="232"/>
        <v>24.34951597</v>
      </c>
      <c r="AF125" s="528">
        <f t="shared" si="233"/>
        <v>13841.12198</v>
      </c>
      <c r="AG125" s="528">
        <f t="shared" si="234"/>
        <v>67634.76638</v>
      </c>
      <c r="AH125" s="528">
        <f t="shared" si="235"/>
        <v>51929.76162</v>
      </c>
      <c r="AI125" s="528">
        <f t="shared" ref="AI125:AJ125" si="301">AH125/H125</f>
        <v>91.35564023</v>
      </c>
      <c r="AJ125" s="526">
        <f t="shared" si="301"/>
        <v>0.4343241469</v>
      </c>
      <c r="AK125" s="526" t="str">
        <f>VLOOKUP(C125,'ABC Analysis Results'!$A$2:$B$140,2,0)</f>
        <v>B</v>
      </c>
      <c r="AL125" s="526" t="str">
        <f>VLOOKUP(C125,'ABC Analysis Results'!$A$2:$C$140,3,0)</f>
        <v>C</v>
      </c>
    </row>
    <row r="126" ht="14.25" customHeight="1">
      <c r="A126" s="269" t="s">
        <v>275</v>
      </c>
      <c r="B126" s="269" t="s">
        <v>298</v>
      </c>
      <c r="C126" s="269">
        <v>1811125.0</v>
      </c>
      <c r="D126" s="269" t="s">
        <v>257</v>
      </c>
      <c r="E126" s="269" t="s">
        <v>548</v>
      </c>
      <c r="F126" s="269">
        <v>48.331875620824455</v>
      </c>
      <c r="G126" s="259">
        <v>15020.928000000002</v>
      </c>
      <c r="H126" s="132">
        <v>56.4096</v>
      </c>
      <c r="I126" s="259">
        <f t="shared" si="219"/>
        <v>266.2831858</v>
      </c>
      <c r="J126" s="263">
        <v>3014.1408000000006</v>
      </c>
      <c r="K126" s="263">
        <v>701.8220000000001</v>
      </c>
      <c r="L126" s="263">
        <f t="shared" si="220"/>
        <v>3715.9628</v>
      </c>
      <c r="M126" s="259">
        <f>VLOOKUP(C126,'Appendix A -  Costs'!$A$2:$G$141,7,0)</f>
        <v>1123.549605</v>
      </c>
      <c r="N126" s="259">
        <f t="shared" si="221"/>
        <v>19.91770205</v>
      </c>
      <c r="O126" s="263">
        <f t="shared" si="6"/>
        <v>4839.512405</v>
      </c>
      <c r="P126" s="259">
        <f t="shared" si="222"/>
        <v>85.79235459</v>
      </c>
      <c r="Q126" s="259">
        <f t="shared" si="223"/>
        <v>11304.9652</v>
      </c>
      <c r="R126" s="259">
        <f t="shared" ref="R126:S126" si="302">Q126/H126</f>
        <v>200.4085333</v>
      </c>
      <c r="S126" s="526">
        <f t="shared" si="302"/>
        <v>0.7526142992</v>
      </c>
      <c r="T126" s="259">
        <f t="shared" si="225"/>
        <v>10181.41559</v>
      </c>
      <c r="U126" s="259">
        <f t="shared" si="226"/>
        <v>180.4908313</v>
      </c>
      <c r="V126" s="526">
        <f t="shared" si="227"/>
        <v>0.6778153517</v>
      </c>
      <c r="W126" s="527">
        <f t="shared" si="228"/>
        <v>4146.505411</v>
      </c>
      <c r="X126" s="532">
        <f t="shared" si="300"/>
        <v>1098.823934</v>
      </c>
      <c r="Y126" s="528">
        <f>VLOOKUP(C126,'Warehouse Order &amp; Sales Handlin'!$B$2:$J$141,9,0)</f>
        <v>27.92524134</v>
      </c>
      <c r="Z126" s="528">
        <f>VLOOKUP(C126,'Warehouse Order &amp; Sales Handlin'!$B$2:$K$141,10,0)</f>
        <v>2.174992126</v>
      </c>
      <c r="AA126" s="528">
        <f>VLOOKUP(C126,'Freight Cost'!$AR$2:$AS$141,2,0)</f>
        <v>969.408</v>
      </c>
      <c r="AB126" s="528">
        <f>VLOOKUP(C126,'CI Cost'!$EL$2:$EM$140,2,0)</f>
        <v>4405.6428</v>
      </c>
      <c r="AC126" s="528">
        <f t="shared" si="230"/>
        <v>6503.974967</v>
      </c>
      <c r="AD126" s="528">
        <f t="shared" si="231"/>
        <v>115.2990797</v>
      </c>
      <c r="AE126" s="528">
        <f t="shared" si="232"/>
        <v>19.90120966</v>
      </c>
      <c r="AF126" s="528">
        <f t="shared" si="233"/>
        <v>1122.619276</v>
      </c>
      <c r="AG126" s="528">
        <f t="shared" si="234"/>
        <v>11342.55704</v>
      </c>
      <c r="AH126" s="528">
        <f t="shared" si="235"/>
        <v>3678.370956</v>
      </c>
      <c r="AI126" s="528">
        <f t="shared" ref="AI126:AJ126" si="303">AH126/H126</f>
        <v>65.20824392</v>
      </c>
      <c r="AJ126" s="526">
        <f t="shared" si="303"/>
        <v>0.2448830696</v>
      </c>
      <c r="AK126" s="526" t="str">
        <f>VLOOKUP(C126,'ABC Analysis Results'!$A$2:$B$140,2,0)</f>
        <v>C</v>
      </c>
      <c r="AL126" s="526" t="str">
        <f>VLOOKUP(C126,'ABC Analysis Results'!$A$2:$C$140,3,0)</f>
        <v>C</v>
      </c>
    </row>
    <row r="127" ht="14.25" customHeight="1">
      <c r="A127" s="269" t="s">
        <v>275</v>
      </c>
      <c r="B127" s="269" t="s">
        <v>300</v>
      </c>
      <c r="C127" s="269">
        <v>1811126.0</v>
      </c>
      <c r="D127" s="269" t="s">
        <v>257</v>
      </c>
      <c r="E127" s="269" t="s">
        <v>548</v>
      </c>
      <c r="F127" s="269">
        <v>183.02567430207952</v>
      </c>
      <c r="G127" s="259">
        <v>51196.768</v>
      </c>
      <c r="H127" s="132">
        <v>508.86159999999995</v>
      </c>
      <c r="I127" s="259">
        <f t="shared" si="219"/>
        <v>100.6103978</v>
      </c>
      <c r="J127" s="263">
        <v>22687.896000000004</v>
      </c>
      <c r="K127" s="263">
        <v>5185.804800000001</v>
      </c>
      <c r="L127" s="263">
        <f t="shared" si="220"/>
        <v>27873.7008</v>
      </c>
      <c r="M127" s="259">
        <f>VLOOKUP(C127,'Appendix A -  Costs'!$A$2:$G$141,7,0)</f>
        <v>8427.825363</v>
      </c>
      <c r="N127" s="259">
        <f t="shared" si="221"/>
        <v>16.56211701</v>
      </c>
      <c r="O127" s="263">
        <f t="shared" si="6"/>
        <v>36301.52616</v>
      </c>
      <c r="P127" s="259">
        <f t="shared" si="222"/>
        <v>71.33870224</v>
      </c>
      <c r="Q127" s="259">
        <f t="shared" si="223"/>
        <v>23323.0672</v>
      </c>
      <c r="R127" s="259">
        <f t="shared" ref="R127:S127" si="304">Q127/H127</f>
        <v>45.83381257</v>
      </c>
      <c r="S127" s="526">
        <f t="shared" si="304"/>
        <v>0.4555574133</v>
      </c>
      <c r="T127" s="259">
        <f t="shared" si="225"/>
        <v>14895.24184</v>
      </c>
      <c r="U127" s="259">
        <f t="shared" si="226"/>
        <v>29.27169556</v>
      </c>
      <c r="V127" s="526">
        <f t="shared" si="227"/>
        <v>0.2909410578</v>
      </c>
      <c r="W127" s="527">
        <f t="shared" si="228"/>
        <v>13056.81408</v>
      </c>
      <c r="X127" s="532">
        <f t="shared" si="300"/>
        <v>3460.055731</v>
      </c>
      <c r="Y127" s="528">
        <f>VLOOKUP(C127,'Warehouse Order &amp; Sales Handlin'!$B$2:$J$141,9,0)</f>
        <v>496.4022946</v>
      </c>
      <c r="Z127" s="528">
        <f>VLOOKUP(C127,'Warehouse Order &amp; Sales Handlin'!$B$2:$K$141,10,0)</f>
        <v>63.00920158</v>
      </c>
      <c r="AA127" s="528">
        <f>VLOOKUP(C127,'Freight Cost'!$AR$2:$AS$141,2,0)</f>
        <v>4847.04</v>
      </c>
      <c r="AB127" s="528">
        <f>VLOOKUP(C127,'CI Cost'!$EL$2:$EM$140,2,0)</f>
        <v>275.003625</v>
      </c>
      <c r="AC127" s="528">
        <f t="shared" si="230"/>
        <v>9141.510853</v>
      </c>
      <c r="AD127" s="528">
        <f t="shared" si="231"/>
        <v>17.96463096</v>
      </c>
      <c r="AE127" s="528">
        <f t="shared" si="232"/>
        <v>16.56126098</v>
      </c>
      <c r="AF127" s="528">
        <f t="shared" si="233"/>
        <v>8427.389761</v>
      </c>
      <c r="AG127" s="528">
        <f t="shared" si="234"/>
        <v>45442.60141</v>
      </c>
      <c r="AH127" s="528">
        <f t="shared" si="235"/>
        <v>5754.166586</v>
      </c>
      <c r="AI127" s="528">
        <f t="shared" ref="AI127:AJ127" si="305">AH127/H127</f>
        <v>11.30792063</v>
      </c>
      <c r="AJ127" s="526">
        <f t="shared" si="305"/>
        <v>0.112393161</v>
      </c>
      <c r="AK127" s="526" t="str">
        <f>VLOOKUP(C127,'ABC Analysis Results'!$A$2:$B$140,2,0)</f>
        <v>C</v>
      </c>
      <c r="AL127" s="526" t="str">
        <f>VLOOKUP(C127,'ABC Analysis Results'!$A$2:$C$140,3,0)</f>
        <v>C</v>
      </c>
    </row>
    <row r="128" ht="14.25" customHeight="1">
      <c r="A128" s="269" t="s">
        <v>275</v>
      </c>
      <c r="B128" s="269" t="s">
        <v>302</v>
      </c>
      <c r="C128" s="269">
        <v>1811127.0</v>
      </c>
      <c r="D128" s="269" t="s">
        <v>257</v>
      </c>
      <c r="E128" s="269" t="s">
        <v>548</v>
      </c>
      <c r="F128" s="269">
        <v>81.1444970621099</v>
      </c>
      <c r="G128" s="259">
        <v>229317.9</v>
      </c>
      <c r="H128" s="132">
        <v>1975.1721999999997</v>
      </c>
      <c r="I128" s="259">
        <f t="shared" si="219"/>
        <v>116.1002064</v>
      </c>
      <c r="J128" s="263">
        <v>103243.8968</v>
      </c>
      <c r="K128" s="263">
        <v>25555.420000000002</v>
      </c>
      <c r="L128" s="263">
        <f t="shared" si="220"/>
        <v>128799.3168</v>
      </c>
      <c r="M128" s="259">
        <f>VLOOKUP(C128,'Appendix A -  Costs'!$A$2:$G$141,7,0)</f>
        <v>38943.4527</v>
      </c>
      <c r="N128" s="259">
        <f t="shared" si="221"/>
        <v>19.71648482</v>
      </c>
      <c r="O128" s="263">
        <f t="shared" si="6"/>
        <v>167742.7695</v>
      </c>
      <c r="P128" s="259">
        <f t="shared" si="222"/>
        <v>84.92564319</v>
      </c>
      <c r="Q128" s="259">
        <f t="shared" si="223"/>
        <v>100518.5832</v>
      </c>
      <c r="R128" s="259">
        <f t="shared" ref="R128:S128" si="306">Q128/H128</f>
        <v>50.89104798</v>
      </c>
      <c r="S128" s="526">
        <f t="shared" si="306"/>
        <v>0.4383372742</v>
      </c>
      <c r="T128" s="259">
        <f t="shared" si="225"/>
        <v>61575.1305</v>
      </c>
      <c r="U128" s="259">
        <f t="shared" si="226"/>
        <v>31.17456316</v>
      </c>
      <c r="V128" s="526">
        <f t="shared" si="227"/>
        <v>0.2685142786</v>
      </c>
      <c r="W128" s="527">
        <f t="shared" si="228"/>
        <v>6891.248605</v>
      </c>
      <c r="X128" s="532">
        <f t="shared" si="300"/>
        <v>1826.18088</v>
      </c>
      <c r="Y128" s="528">
        <f>VLOOKUP(C128,'Warehouse Order &amp; Sales Handlin'!$B$2:$J$141,9,0)</f>
        <v>1238.448843</v>
      </c>
      <c r="Z128" s="528">
        <f>VLOOKUP(C128,'Warehouse Order &amp; Sales Handlin'!$B$2:$K$141,10,0)</f>
        <v>211.9842128</v>
      </c>
      <c r="AA128" s="528">
        <f>VLOOKUP(C128,'Freight Cost'!$AR$2:$AS$141,2,0)</f>
        <v>18418.752</v>
      </c>
      <c r="AB128" s="528">
        <f>VLOOKUP(C128,'CI Cost'!$EL$2:$EM$140,2,0)</f>
        <v>2029.638</v>
      </c>
      <c r="AC128" s="528">
        <f t="shared" si="230"/>
        <v>23725.00394</v>
      </c>
      <c r="AD128" s="528">
        <f t="shared" si="231"/>
        <v>12.01161293</v>
      </c>
      <c r="AE128" s="528">
        <f t="shared" si="232"/>
        <v>19.70896369</v>
      </c>
      <c r="AF128" s="528">
        <f t="shared" si="233"/>
        <v>38928.59718</v>
      </c>
      <c r="AG128" s="528">
        <f t="shared" si="234"/>
        <v>191452.9179</v>
      </c>
      <c r="AH128" s="528">
        <f t="shared" si="235"/>
        <v>37864.98209</v>
      </c>
      <c r="AI128" s="528">
        <f t="shared" ref="AI128:AJ128" si="307">AH128/H128</f>
        <v>19.17047136</v>
      </c>
      <c r="AJ128" s="526">
        <f t="shared" si="307"/>
        <v>0.1651200455</v>
      </c>
      <c r="AK128" s="526" t="str">
        <f>VLOOKUP(C128,'ABC Analysis Results'!$A$2:$B$140,2,0)</f>
        <v>B</v>
      </c>
      <c r="AL128" s="526" t="str">
        <f>VLOOKUP(C128,'ABC Analysis Results'!$A$2:$C$140,3,0)</f>
        <v>C</v>
      </c>
    </row>
    <row r="129" ht="14.25" customHeight="1">
      <c r="A129" s="269" t="s">
        <v>275</v>
      </c>
      <c r="B129" s="269" t="s">
        <v>304</v>
      </c>
      <c r="C129" s="269">
        <v>1811128.0</v>
      </c>
      <c r="D129" s="269" t="s">
        <v>257</v>
      </c>
      <c r="E129" s="269" t="s">
        <v>110</v>
      </c>
      <c r="F129" s="269">
        <v>66.52754709677419</v>
      </c>
      <c r="G129" s="259">
        <v>82791.91500000001</v>
      </c>
      <c r="H129" s="132">
        <v>502.3979999999999</v>
      </c>
      <c r="I129" s="259">
        <f t="shared" si="219"/>
        <v>164.7934805</v>
      </c>
      <c r="J129" s="263">
        <v>25001.856000000003</v>
      </c>
      <c r="K129" s="263">
        <v>6315.573000000001</v>
      </c>
      <c r="L129" s="263">
        <f t="shared" si="220"/>
        <v>31317.429</v>
      </c>
      <c r="M129" s="259">
        <f>VLOOKUP(C129,'Appendix A -  Costs'!$A$2:$G$141,7,0)</f>
        <v>9469.062767</v>
      </c>
      <c r="N129" s="259">
        <f t="shared" si="221"/>
        <v>18.84773181</v>
      </c>
      <c r="O129" s="263">
        <f t="shared" si="6"/>
        <v>40786.49177</v>
      </c>
      <c r="P129" s="259">
        <f t="shared" si="222"/>
        <v>81.18362686</v>
      </c>
      <c r="Q129" s="259">
        <f t="shared" si="223"/>
        <v>51474.486</v>
      </c>
      <c r="R129" s="259">
        <f t="shared" ref="R129:S129" si="308">Q129/H129</f>
        <v>102.4575854</v>
      </c>
      <c r="S129" s="526">
        <f t="shared" si="308"/>
        <v>0.6217332453</v>
      </c>
      <c r="T129" s="259">
        <f t="shared" si="225"/>
        <v>42005.42323</v>
      </c>
      <c r="U129" s="259">
        <f t="shared" si="226"/>
        <v>83.60985361</v>
      </c>
      <c r="V129" s="526">
        <f t="shared" si="227"/>
        <v>0.5073614161</v>
      </c>
      <c r="W129" s="527">
        <f t="shared" si="228"/>
        <v>5400.947559</v>
      </c>
      <c r="X129" s="528">
        <f t="shared" ref="X129:X133" si="311">W129*0.245</f>
        <v>1323.232152</v>
      </c>
      <c r="Y129" s="528">
        <f>VLOOKUP(C129,'Warehouse Order &amp; Sales Handlin'!$B$2:$J$141,9,0)</f>
        <v>1749.268625</v>
      </c>
      <c r="Z129" s="528">
        <f>VLOOKUP(C129,'Warehouse Order &amp; Sales Handlin'!$B$2:$K$141,10,0)</f>
        <v>285.6674884</v>
      </c>
      <c r="AA129" s="528">
        <f>VLOOKUP(C129,'Freight Cost'!$AR$2:$AS$141,2,0)</f>
        <v>3525.12</v>
      </c>
      <c r="AB129" s="528">
        <f>VLOOKUP(C129,'CI Cost'!$EL$2:$EM$140,2,0)</f>
        <v>1887.723045</v>
      </c>
      <c r="AC129" s="528">
        <f t="shared" si="230"/>
        <v>8771.011311</v>
      </c>
      <c r="AD129" s="528">
        <f t="shared" si="231"/>
        <v>17.45829265</v>
      </c>
      <c r="AE129" s="528">
        <f t="shared" si="232"/>
        <v>18.84104479</v>
      </c>
      <c r="AF129" s="528">
        <f t="shared" si="233"/>
        <v>9465.703223</v>
      </c>
      <c r="AG129" s="528">
        <f t="shared" si="234"/>
        <v>49554.14353</v>
      </c>
      <c r="AH129" s="528">
        <f t="shared" si="235"/>
        <v>33237.77147</v>
      </c>
      <c r="AI129" s="528">
        <f t="shared" ref="AI129:AJ129" si="309">AH129/H129</f>
        <v>66.15824798</v>
      </c>
      <c r="AJ129" s="526">
        <f t="shared" si="309"/>
        <v>0.4014615614</v>
      </c>
      <c r="AK129" s="526" t="str">
        <f>VLOOKUP(C129,'ABC Analysis Results'!$A$2:$B$140,2,0)</f>
        <v>C</v>
      </c>
      <c r="AL129" s="526" t="str">
        <f>VLOOKUP(C129,'ABC Analysis Results'!$A$2:$C$140,3,0)</f>
        <v>C</v>
      </c>
    </row>
    <row r="130" ht="14.25" customHeight="1">
      <c r="A130" s="269" t="s">
        <v>275</v>
      </c>
      <c r="B130" s="269" t="s">
        <v>305</v>
      </c>
      <c r="C130" s="269">
        <v>1811129.0</v>
      </c>
      <c r="D130" s="269" t="s">
        <v>257</v>
      </c>
      <c r="E130" s="269" t="s">
        <v>110</v>
      </c>
      <c r="F130" s="269">
        <v>204.53748356332753</v>
      </c>
      <c r="G130" s="259">
        <v>750754.323</v>
      </c>
      <c r="H130" s="132">
        <v>5688.759</v>
      </c>
      <c r="I130" s="259">
        <f t="shared" si="219"/>
        <v>131.9715465</v>
      </c>
      <c r="J130" s="263">
        <v>180617.05200000003</v>
      </c>
      <c r="K130" s="263">
        <v>45154.263000000006</v>
      </c>
      <c r="L130" s="263">
        <f t="shared" si="220"/>
        <v>225771.315</v>
      </c>
      <c r="M130" s="259">
        <f>VLOOKUP(C130,'Appendix A -  Costs'!$A$2:$G$141,7,0)</f>
        <v>68263.67364</v>
      </c>
      <c r="N130" s="259">
        <f t="shared" si="221"/>
        <v>11.99974786</v>
      </c>
      <c r="O130" s="263">
        <f t="shared" si="6"/>
        <v>294034.9886</v>
      </c>
      <c r="P130" s="259">
        <f t="shared" si="222"/>
        <v>51.68701797</v>
      </c>
      <c r="Q130" s="259">
        <f t="shared" si="223"/>
        <v>524983.008</v>
      </c>
      <c r="R130" s="259">
        <f t="shared" ref="R130:S130" si="310">Q130/H130</f>
        <v>92.28427641</v>
      </c>
      <c r="S130" s="526">
        <f t="shared" si="310"/>
        <v>0.6992740393</v>
      </c>
      <c r="T130" s="259">
        <f t="shared" si="225"/>
        <v>456719.3344</v>
      </c>
      <c r="U130" s="259">
        <f t="shared" si="226"/>
        <v>80.28452855</v>
      </c>
      <c r="V130" s="526">
        <f t="shared" si="227"/>
        <v>0.6083472587</v>
      </c>
      <c r="W130" s="527">
        <f t="shared" si="228"/>
        <v>10571.93259</v>
      </c>
      <c r="X130" s="528">
        <f t="shared" si="311"/>
        <v>2590.123484</v>
      </c>
      <c r="Y130" s="528">
        <f>VLOOKUP(C130,'Warehouse Order &amp; Sales Handlin'!$B$2:$J$141,9,0)</f>
        <v>4234.114695</v>
      </c>
      <c r="Z130" s="528">
        <f>VLOOKUP(C130,'Warehouse Order &amp; Sales Handlin'!$B$2:$K$141,10,0)</f>
        <v>1153.075471</v>
      </c>
      <c r="AA130" s="528">
        <f>VLOOKUP(C130,'Freight Cost'!$AR$2:$AS$141,2,0)</f>
        <v>38776.32</v>
      </c>
      <c r="AB130" s="528">
        <f>VLOOKUP(C130,'CI Cost'!$EL$2:$EM$140,2,0)</f>
        <v>20463.71379</v>
      </c>
      <c r="AC130" s="528">
        <f t="shared" si="230"/>
        <v>67217.34744</v>
      </c>
      <c r="AD130" s="528">
        <f t="shared" si="231"/>
        <v>11.81581913</v>
      </c>
      <c r="AE130" s="528">
        <f t="shared" si="232"/>
        <v>11.95359574</v>
      </c>
      <c r="AF130" s="528">
        <f t="shared" si="233"/>
        <v>68001.12537</v>
      </c>
      <c r="AG130" s="528">
        <f t="shared" si="234"/>
        <v>360989.7878</v>
      </c>
      <c r="AH130" s="528">
        <f t="shared" si="235"/>
        <v>389764.5352</v>
      </c>
      <c r="AI130" s="528">
        <f t="shared" ref="AI130:AJ130" si="312">AH130/H130</f>
        <v>68.51486154</v>
      </c>
      <c r="AJ130" s="526">
        <f t="shared" si="312"/>
        <v>0.5191638906</v>
      </c>
      <c r="AK130" s="526" t="str">
        <f>VLOOKUP(C130,'ABC Analysis Results'!$A$2:$B$140,2,0)</f>
        <v>A</v>
      </c>
      <c r="AL130" s="526" t="str">
        <f>VLOOKUP(C130,'ABC Analysis Results'!$A$2:$C$140,3,0)</f>
        <v>A</v>
      </c>
    </row>
    <row r="131" ht="14.25" customHeight="1">
      <c r="A131" s="269" t="s">
        <v>275</v>
      </c>
      <c r="B131" s="269" t="s">
        <v>306</v>
      </c>
      <c r="C131" s="269">
        <v>1811130.0</v>
      </c>
      <c r="D131" s="269" t="s">
        <v>257</v>
      </c>
      <c r="E131" s="269" t="s">
        <v>110</v>
      </c>
      <c r="F131" s="269">
        <v>20.276164761592895</v>
      </c>
      <c r="G131" s="259">
        <v>498317.532</v>
      </c>
      <c r="H131" s="132">
        <v>3784.087499999999</v>
      </c>
      <c r="I131" s="259">
        <f t="shared" si="219"/>
        <v>131.6876346</v>
      </c>
      <c r="J131" s="263">
        <v>118000.64320000002</v>
      </c>
      <c r="K131" s="263">
        <v>29792.241600000005</v>
      </c>
      <c r="L131" s="263">
        <f t="shared" si="220"/>
        <v>147792.8848</v>
      </c>
      <c r="M131" s="259">
        <f>VLOOKUP(C131,'Appendix A -  Costs'!$A$2:$G$141,7,0)</f>
        <v>44686.3024</v>
      </c>
      <c r="N131" s="259">
        <f t="shared" si="221"/>
        <v>11.80900346</v>
      </c>
      <c r="O131" s="263">
        <f t="shared" si="6"/>
        <v>192479.1872</v>
      </c>
      <c r="P131" s="259">
        <f t="shared" si="222"/>
        <v>50.86541662</v>
      </c>
      <c r="Q131" s="259">
        <f t="shared" si="223"/>
        <v>350524.6472</v>
      </c>
      <c r="R131" s="259">
        <f t="shared" ref="R131:S131" si="313">Q131/H131</f>
        <v>92.63122145</v>
      </c>
      <c r="S131" s="526">
        <f t="shared" si="313"/>
        <v>0.703416245</v>
      </c>
      <c r="T131" s="259">
        <f t="shared" si="225"/>
        <v>305838.3448</v>
      </c>
      <c r="U131" s="259">
        <f t="shared" si="226"/>
        <v>80.82221799</v>
      </c>
      <c r="V131" s="526">
        <f t="shared" si="227"/>
        <v>0.6137418918</v>
      </c>
      <c r="W131" s="527">
        <f t="shared" si="228"/>
        <v>1031.355568</v>
      </c>
      <c r="X131" s="528">
        <f t="shared" si="311"/>
        <v>252.6821142</v>
      </c>
      <c r="Y131" s="528">
        <f>VLOOKUP(C131,'Warehouse Order &amp; Sales Handlin'!$B$2:$J$141,9,0)</f>
        <v>3511.795825</v>
      </c>
      <c r="Z131" s="528">
        <f>VLOOKUP(C131,'Warehouse Order &amp; Sales Handlin'!$B$2:$K$141,10,0)</f>
        <v>756.2029549</v>
      </c>
      <c r="AA131" s="528">
        <f>VLOOKUP(C131,'Freight Cost'!$AR$2:$AS$141,2,0)</f>
        <v>25733.376</v>
      </c>
      <c r="AB131" s="528">
        <f>VLOOKUP(C131,'CI Cost'!$EL$2:$EM$140,2,0)</f>
        <v>10430.23254</v>
      </c>
      <c r="AC131" s="528">
        <f t="shared" si="230"/>
        <v>40684.28943</v>
      </c>
      <c r="AD131" s="528">
        <f t="shared" si="231"/>
        <v>10.7514135</v>
      </c>
      <c r="AE131" s="528">
        <f t="shared" si="232"/>
        <v>11.78585393</v>
      </c>
      <c r="AF131" s="528">
        <f t="shared" si="233"/>
        <v>44598.70253</v>
      </c>
      <c r="AG131" s="528">
        <f t="shared" si="234"/>
        <v>233075.8768</v>
      </c>
      <c r="AH131" s="528">
        <f t="shared" si="235"/>
        <v>265241.6552</v>
      </c>
      <c r="AI131" s="528">
        <f t="shared" ref="AI131:AJ131" si="314">AH131/H131</f>
        <v>70.09395402</v>
      </c>
      <c r="AJ131" s="526">
        <f t="shared" si="314"/>
        <v>0.5322743797</v>
      </c>
      <c r="AK131" s="526" t="str">
        <f>VLOOKUP(C131,'ABC Analysis Results'!$A$2:$B$140,2,0)</f>
        <v>A</v>
      </c>
      <c r="AL131" s="526" t="str">
        <f>VLOOKUP(C131,'ABC Analysis Results'!$A$2:$C$140,3,0)</f>
        <v>A</v>
      </c>
    </row>
    <row r="132" ht="14.25" customHeight="1">
      <c r="A132" s="269" t="s">
        <v>275</v>
      </c>
      <c r="B132" s="269" t="s">
        <v>307</v>
      </c>
      <c r="C132" s="269">
        <v>1811131.0</v>
      </c>
      <c r="D132" s="269" t="s">
        <v>257</v>
      </c>
      <c r="E132" s="269" t="s">
        <v>110</v>
      </c>
      <c r="F132" s="269">
        <v>43.98046524125125</v>
      </c>
      <c r="G132" s="259">
        <v>629329.283</v>
      </c>
      <c r="H132" s="132">
        <v>6366.758999999999</v>
      </c>
      <c r="I132" s="259">
        <f t="shared" si="219"/>
        <v>98.84609783</v>
      </c>
      <c r="J132" s="263">
        <v>309053.36000000004</v>
      </c>
      <c r="K132" s="263">
        <v>74172.8064</v>
      </c>
      <c r="L132" s="263">
        <f t="shared" si="220"/>
        <v>383226.1664</v>
      </c>
      <c r="M132" s="259">
        <f>VLOOKUP(C132,'Appendix A -  Costs'!$A$2:$G$141,7,0)</f>
        <v>115871.3451</v>
      </c>
      <c r="N132" s="259">
        <f t="shared" si="221"/>
        <v>18.19942377</v>
      </c>
      <c r="O132" s="263">
        <f t="shared" si="6"/>
        <v>499097.5115</v>
      </c>
      <c r="P132" s="259">
        <f t="shared" si="222"/>
        <v>78.39114242</v>
      </c>
      <c r="Q132" s="259">
        <f t="shared" si="223"/>
        <v>246103.1166</v>
      </c>
      <c r="R132" s="259">
        <f t="shared" ref="R132:S132" si="315">Q132/H132</f>
        <v>38.65437919</v>
      </c>
      <c r="S132" s="526">
        <f t="shared" si="315"/>
        <v>0.3910561978</v>
      </c>
      <c r="T132" s="259">
        <f t="shared" si="225"/>
        <v>130231.7715</v>
      </c>
      <c r="U132" s="259">
        <f t="shared" si="226"/>
        <v>20.45495542</v>
      </c>
      <c r="V132" s="526">
        <f t="shared" si="227"/>
        <v>0.2069374094</v>
      </c>
      <c r="W132" s="527">
        <f t="shared" si="228"/>
        <v>3447.678914</v>
      </c>
      <c r="X132" s="528">
        <f t="shared" si="311"/>
        <v>844.681334</v>
      </c>
      <c r="Y132" s="528">
        <f>VLOOKUP(C132,'Warehouse Order &amp; Sales Handlin'!$B$2:$J$141,9,0)</f>
        <v>23032.46575</v>
      </c>
      <c r="Z132" s="528">
        <f>VLOOKUP(C132,'Warehouse Order &amp; Sales Handlin'!$B$2:$K$141,10,0)</f>
        <v>9238.807308</v>
      </c>
      <c r="AA132" s="528">
        <f>VLOOKUP(C132,'Freight Cost'!$AR$2:$AS$141,2,0)</f>
        <v>43358.976</v>
      </c>
      <c r="AB132" s="528">
        <f>VLOOKUP(C132,'CI Cost'!$EL$2:$EM$140,2,0)</f>
        <v>8180.80458</v>
      </c>
      <c r="AC132" s="528">
        <f t="shared" si="230"/>
        <v>84655.73497</v>
      </c>
      <c r="AD132" s="528">
        <f t="shared" si="231"/>
        <v>13.29651946</v>
      </c>
      <c r="AE132" s="528">
        <f t="shared" si="232"/>
        <v>18.17144113</v>
      </c>
      <c r="AF132" s="528">
        <f t="shared" si="233"/>
        <v>115693.1864</v>
      </c>
      <c r="AG132" s="528">
        <f t="shared" si="234"/>
        <v>583575.0877</v>
      </c>
      <c r="AH132" s="528">
        <f t="shared" si="235"/>
        <v>45754.19526</v>
      </c>
      <c r="AI132" s="528">
        <f t="shared" ref="AI132:AJ132" si="316">AH132/H132</f>
        <v>7.186418595</v>
      </c>
      <c r="AJ132" s="526">
        <f t="shared" si="316"/>
        <v>0.07270310869</v>
      </c>
      <c r="AK132" s="526" t="str">
        <f>VLOOKUP(C132,'ABC Analysis Results'!$A$2:$B$140,2,0)</f>
        <v>A</v>
      </c>
      <c r="AL132" s="526" t="str">
        <f>VLOOKUP(C132,'ABC Analysis Results'!$A$2:$C$140,3,0)</f>
        <v>C</v>
      </c>
    </row>
    <row r="133" ht="14.25" customHeight="1">
      <c r="A133" s="269" t="s">
        <v>275</v>
      </c>
      <c r="B133" s="269" t="s">
        <v>308</v>
      </c>
      <c r="C133" s="269">
        <v>1811132.0</v>
      </c>
      <c r="D133" s="269" t="s">
        <v>257</v>
      </c>
      <c r="E133" s="269" t="s">
        <v>110</v>
      </c>
      <c r="F133" s="269">
        <v>141.9108627049536</v>
      </c>
      <c r="G133" s="259">
        <v>260508.3</v>
      </c>
      <c r="H133" s="132">
        <v>2013.8859999999995</v>
      </c>
      <c r="I133" s="259">
        <f t="shared" si="219"/>
        <v>129.3560311</v>
      </c>
      <c r="J133" s="263">
        <v>127942.21440000003</v>
      </c>
      <c r="K133" s="263">
        <v>30755.340000000004</v>
      </c>
      <c r="L133" s="263">
        <f t="shared" si="220"/>
        <v>158697.5544</v>
      </c>
      <c r="M133" s="259">
        <f>VLOOKUP(C133,'Appendix A -  Costs'!$A$2:$G$141,7,0)</f>
        <v>47983.41216</v>
      </c>
      <c r="N133" s="259">
        <f t="shared" si="221"/>
        <v>23.82628022</v>
      </c>
      <c r="O133" s="263">
        <f t="shared" si="6"/>
        <v>206680.9666</v>
      </c>
      <c r="P133" s="259">
        <f t="shared" si="222"/>
        <v>102.6279375</v>
      </c>
      <c r="Q133" s="259">
        <f t="shared" si="223"/>
        <v>101810.7456</v>
      </c>
      <c r="R133" s="259">
        <f t="shared" ref="R133:S133" si="317">Q133/H133</f>
        <v>50.55437378</v>
      </c>
      <c r="S133" s="526">
        <f t="shared" si="317"/>
        <v>0.390815746</v>
      </c>
      <c r="T133" s="259">
        <f t="shared" si="225"/>
        <v>53827.33344</v>
      </c>
      <c r="U133" s="259">
        <f t="shared" si="226"/>
        <v>26.72809357</v>
      </c>
      <c r="V133" s="526">
        <f t="shared" si="227"/>
        <v>0.2066242551</v>
      </c>
      <c r="W133" s="527">
        <f t="shared" si="228"/>
        <v>14564.01915</v>
      </c>
      <c r="X133" s="528">
        <f t="shared" si="311"/>
        <v>3568.184692</v>
      </c>
      <c r="Y133" s="528">
        <f>VLOOKUP(C133,'Warehouse Order &amp; Sales Handlin'!$B$2:$J$141,9,0)</f>
        <v>6260.598734</v>
      </c>
      <c r="Z133" s="528">
        <f>VLOOKUP(C133,'Warehouse Order &amp; Sales Handlin'!$B$2:$K$141,10,0)</f>
        <v>1752.071782</v>
      </c>
      <c r="AA133" s="528">
        <f>VLOOKUP(C133,'Freight Cost'!$AR$2:$AS$141,2,0)</f>
        <v>13747.968</v>
      </c>
      <c r="AB133" s="528">
        <f>VLOOKUP(C133,'CI Cost'!$EL$2:$EM$140,2,0)</f>
        <v>10089.3392</v>
      </c>
      <c r="AC133" s="528">
        <f t="shared" si="230"/>
        <v>35418.1624</v>
      </c>
      <c r="AD133" s="528">
        <f t="shared" si="231"/>
        <v>17.58697483</v>
      </c>
      <c r="AE133" s="528">
        <f t="shared" si="232"/>
        <v>23.7810994</v>
      </c>
      <c r="AF133" s="528">
        <f t="shared" si="233"/>
        <v>47892.42316</v>
      </c>
      <c r="AG133" s="528">
        <f t="shared" si="234"/>
        <v>242008.14</v>
      </c>
      <c r="AH133" s="528">
        <f t="shared" si="235"/>
        <v>18500.16004</v>
      </c>
      <c r="AI133" s="528">
        <f t="shared" ref="AI133:AJ133" si="318">AH133/H133</f>
        <v>9.186299543</v>
      </c>
      <c r="AJ133" s="526">
        <f t="shared" si="318"/>
        <v>0.07101562615</v>
      </c>
      <c r="AK133" s="526" t="str">
        <f>VLOOKUP(C133,'ABC Analysis Results'!$A$2:$B$140,2,0)</f>
        <v>B</v>
      </c>
      <c r="AL133" s="526" t="str">
        <f>VLOOKUP(C133,'ABC Analysis Results'!$A$2:$C$140,3,0)</f>
        <v>C</v>
      </c>
    </row>
    <row r="134" ht="14.25" customHeight="1">
      <c r="A134" s="275" t="s">
        <v>275</v>
      </c>
      <c r="B134" s="275" t="s">
        <v>309</v>
      </c>
      <c r="C134" s="275">
        <v>1811133.0</v>
      </c>
      <c r="D134" s="275" t="s">
        <v>257</v>
      </c>
      <c r="E134" s="275" t="s">
        <v>547</v>
      </c>
      <c r="F134" s="275">
        <v>0.0</v>
      </c>
      <c r="G134" s="279">
        <v>340666.675</v>
      </c>
      <c r="H134" s="135">
        <v>2850.9560999999994</v>
      </c>
      <c r="I134" s="279">
        <f t="shared" si="219"/>
        <v>119.4920802</v>
      </c>
      <c r="J134" s="281">
        <v>137409.09600000002</v>
      </c>
      <c r="K134" s="281">
        <v>33005.126000000004</v>
      </c>
      <c r="L134" s="281">
        <f t="shared" si="220"/>
        <v>170414.222</v>
      </c>
      <c r="M134" s="259">
        <f>VLOOKUP(C134,'Appendix A -  Costs'!$A$2:$G$141,7,0)</f>
        <v>51526.03569</v>
      </c>
      <c r="N134" s="279">
        <f t="shared" si="221"/>
        <v>18.07324767</v>
      </c>
      <c r="O134" s="281">
        <f t="shared" si="6"/>
        <v>221940.2577</v>
      </c>
      <c r="P134" s="279">
        <f t="shared" si="222"/>
        <v>77.84765879</v>
      </c>
      <c r="Q134" s="279">
        <f t="shared" si="223"/>
        <v>170252.453</v>
      </c>
      <c r="R134" s="279">
        <f t="shared" ref="R134:S134" si="319">Q134/H134</f>
        <v>59.7176691</v>
      </c>
      <c r="S134" s="529">
        <f t="shared" si="319"/>
        <v>0.49976257</v>
      </c>
      <c r="T134" s="279">
        <f t="shared" si="225"/>
        <v>118726.4173</v>
      </c>
      <c r="U134" s="279">
        <f t="shared" si="226"/>
        <v>41.64442143</v>
      </c>
      <c r="V134" s="529">
        <f t="shared" si="227"/>
        <v>0.3485119797</v>
      </c>
      <c r="W134" s="530">
        <f t="shared" si="228"/>
        <v>0</v>
      </c>
      <c r="X134" s="533">
        <f t="shared" ref="X134:X139" si="322">((1/3)*W134*0.275)+((1/3)*W134*0.255)+((1/3)*W134*0.245)</f>
        <v>0</v>
      </c>
      <c r="Y134" s="531">
        <f>VLOOKUP(C134,'Warehouse Order &amp; Sales Handlin'!$B$2:$J$141,9,0)</f>
        <v>12555.40714</v>
      </c>
      <c r="Z134" s="531">
        <f>VLOOKUP(C134,'Warehouse Order &amp; Sales Handlin'!$B$2:$K$141,10,0)</f>
        <v>3615.116675</v>
      </c>
      <c r="AA134" s="531">
        <f>VLOOKUP(C134,'Freight Cost'!$AR$2:$AS$141,2,0)</f>
        <v>25116.48</v>
      </c>
      <c r="AB134" s="528">
        <f>VLOOKUP(C134,'CI Cost'!$EL$2:$EM$140,2,0)</f>
        <v>5045.139645</v>
      </c>
      <c r="AC134" s="528">
        <f t="shared" si="230"/>
        <v>46332.14346</v>
      </c>
      <c r="AD134" s="528">
        <f t="shared" si="231"/>
        <v>16.25144051</v>
      </c>
      <c r="AE134" s="531">
        <f t="shared" si="232"/>
        <v>18.05611029</v>
      </c>
      <c r="AF134" s="531">
        <f t="shared" si="233"/>
        <v>51477.17777</v>
      </c>
      <c r="AG134" s="531">
        <f t="shared" si="234"/>
        <v>268223.5432</v>
      </c>
      <c r="AH134" s="531">
        <f t="shared" si="235"/>
        <v>72443.13177</v>
      </c>
      <c r="AI134" s="531">
        <f t="shared" ref="AI134:AJ134" si="320">AH134/H134</f>
        <v>25.4101183</v>
      </c>
      <c r="AJ134" s="529">
        <f t="shared" si="320"/>
        <v>0.2126510665</v>
      </c>
      <c r="AK134" s="529" t="str">
        <f>VLOOKUP(C134,'ABC Analysis Results'!$A$2:$B$140,2,0)</f>
        <v>A</v>
      </c>
      <c r="AL134" s="529" t="str">
        <f>VLOOKUP(C134,'ABC Analysis Results'!$A$2:$C$140,3,0)</f>
        <v>B</v>
      </c>
    </row>
    <row r="135" ht="14.25" customHeight="1">
      <c r="A135" s="269" t="s">
        <v>310</v>
      </c>
      <c r="B135" s="269" t="s">
        <v>311</v>
      </c>
      <c r="C135" s="269">
        <v>1811134.0</v>
      </c>
      <c r="D135" s="269" t="s">
        <v>479</v>
      </c>
      <c r="E135" s="269" t="s">
        <v>547</v>
      </c>
      <c r="F135" s="269">
        <v>208.76832614657357</v>
      </c>
      <c r="G135" s="259">
        <v>5760.089999999999</v>
      </c>
      <c r="H135" s="132">
        <v>171.5792</v>
      </c>
      <c r="I135" s="259">
        <f t="shared" si="219"/>
        <v>33.57102726</v>
      </c>
      <c r="J135" s="263">
        <v>2645.9136000000003</v>
      </c>
      <c r="K135" s="263">
        <v>709.7112000000001</v>
      </c>
      <c r="L135" s="263">
        <f t="shared" si="220"/>
        <v>3355.6248</v>
      </c>
      <c r="M135" s="259">
        <f>VLOOKUP(C135,'Appendix A -  Costs'!$A$2:$G$141,7,0)</f>
        <v>1014.598671</v>
      </c>
      <c r="N135" s="259">
        <f t="shared" si="221"/>
        <v>5.913296433</v>
      </c>
      <c r="O135" s="263">
        <f t="shared" si="6"/>
        <v>4370.223471</v>
      </c>
      <c r="P135" s="259">
        <f t="shared" si="222"/>
        <v>25.47059009</v>
      </c>
      <c r="Q135" s="259">
        <f t="shared" si="223"/>
        <v>2404.4652</v>
      </c>
      <c r="R135" s="259">
        <f t="shared" ref="R135:S135" si="321">Q135/H135</f>
        <v>14.0137336</v>
      </c>
      <c r="S135" s="526">
        <f t="shared" si="321"/>
        <v>0.4174353526</v>
      </c>
      <c r="T135" s="259">
        <f t="shared" si="225"/>
        <v>1389.866529</v>
      </c>
      <c r="U135" s="259">
        <f t="shared" si="226"/>
        <v>8.100437167</v>
      </c>
      <c r="V135" s="526">
        <f t="shared" si="227"/>
        <v>0.2412925021</v>
      </c>
      <c r="W135" s="527">
        <f t="shared" si="228"/>
        <v>5317.452459</v>
      </c>
      <c r="X135" s="532">
        <f t="shared" si="322"/>
        <v>1373.675219</v>
      </c>
      <c r="Y135" s="528">
        <f>VLOOKUP(C135,'Warehouse Order &amp; Sales Handlin'!$B$2:$J$141,9,0)</f>
        <v>132.9234031</v>
      </c>
      <c r="Z135" s="528">
        <f>VLOOKUP(C135,'Warehouse Order &amp; Sales Handlin'!$B$2:$K$141,10,0)</f>
        <v>15.13109408</v>
      </c>
      <c r="AA135" s="528">
        <f>VLOOKUP(C135,'Freight Cost'!$AR$2:$AS$141,2,0)</f>
        <v>793.152</v>
      </c>
      <c r="AB135" s="528">
        <f>VLOOKUP(C135,'CI Cost'!$EL$2:$EM$140,2,0)</f>
        <v>31020.61424</v>
      </c>
      <c r="AC135" s="528">
        <f t="shared" si="230"/>
        <v>33335.49595</v>
      </c>
      <c r="AD135" s="528">
        <f t="shared" si="231"/>
        <v>194.2863468</v>
      </c>
      <c r="AE135" s="528">
        <f t="shared" si="232"/>
        <v>5.878820573</v>
      </c>
      <c r="AF135" s="528">
        <f t="shared" si="233"/>
        <v>1008.683331</v>
      </c>
      <c r="AG135" s="528">
        <f t="shared" si="234"/>
        <v>37699.80408</v>
      </c>
      <c r="AH135" s="528">
        <f t="shared" si="235"/>
        <v>-31939.71408</v>
      </c>
      <c r="AI135" s="528">
        <f t="shared" ref="AI135:AJ135" si="323">AH135/H135</f>
        <v>-186.1514338</v>
      </c>
      <c r="AJ135" s="526">
        <f t="shared" si="323"/>
        <v>-5.54500261</v>
      </c>
      <c r="AK135" s="526" t="str">
        <f>VLOOKUP(C135,'ABC Analysis Results'!$A$2:$B$140,2,0)</f>
        <v>C</v>
      </c>
      <c r="AL135" s="526" t="str">
        <f>VLOOKUP(C135,'ABC Analysis Results'!$A$2:$C$140,3,0)</f>
        <v>C</v>
      </c>
    </row>
    <row r="136" ht="14.25" customHeight="1">
      <c r="A136" s="269" t="s">
        <v>310</v>
      </c>
      <c r="B136" s="269" t="s">
        <v>315</v>
      </c>
      <c r="C136" s="269">
        <v>1811135.0</v>
      </c>
      <c r="D136" s="269" t="s">
        <v>479</v>
      </c>
      <c r="E136" s="269" t="s">
        <v>547</v>
      </c>
      <c r="F136" s="269">
        <v>15.614964369339766</v>
      </c>
      <c r="G136" s="259">
        <v>108959.015</v>
      </c>
      <c r="H136" s="132">
        <v>2860.8209999999995</v>
      </c>
      <c r="I136" s="259">
        <f t="shared" si="219"/>
        <v>38.08662443</v>
      </c>
      <c r="J136" s="263">
        <v>68581.84960000002</v>
      </c>
      <c r="K136" s="263">
        <v>16979.001600000003</v>
      </c>
      <c r="L136" s="263">
        <f t="shared" si="220"/>
        <v>85560.8512</v>
      </c>
      <c r="M136" s="259">
        <f>VLOOKUP(C136,'Appendix A -  Costs'!$A$2:$G$141,7,0)</f>
        <v>25869.97389</v>
      </c>
      <c r="N136" s="259">
        <f t="shared" si="221"/>
        <v>9.042849547</v>
      </c>
      <c r="O136" s="263">
        <f t="shared" si="6"/>
        <v>111430.8251</v>
      </c>
      <c r="P136" s="259">
        <f t="shared" si="222"/>
        <v>38.95064567</v>
      </c>
      <c r="Q136" s="259">
        <f t="shared" si="223"/>
        <v>23398.1638</v>
      </c>
      <c r="R136" s="259">
        <f t="shared" ref="R136:S136" si="324">Q136/H136</f>
        <v>8.178828315</v>
      </c>
      <c r="S136" s="526">
        <f t="shared" si="324"/>
        <v>0.2147427985</v>
      </c>
      <c r="T136" s="259">
        <f t="shared" si="225"/>
        <v>-2471.810085</v>
      </c>
      <c r="U136" s="259">
        <f t="shared" si="226"/>
        <v>-0.8640212321</v>
      </c>
      <c r="V136" s="526">
        <f t="shared" si="227"/>
        <v>-0.02268568677</v>
      </c>
      <c r="W136" s="527">
        <f t="shared" si="228"/>
        <v>608.2129442</v>
      </c>
      <c r="X136" s="532">
        <f t="shared" si="322"/>
        <v>157.1216773</v>
      </c>
      <c r="Y136" s="528">
        <f>VLOOKUP(C136,'Warehouse Order &amp; Sales Handlin'!$B$2:$J$141,9,0)</f>
        <v>1618.479643</v>
      </c>
      <c r="Z136" s="528">
        <f>VLOOKUP(C136,'Warehouse Order &amp; Sales Handlin'!$B$2:$K$141,10,0)</f>
        <v>253.17</v>
      </c>
      <c r="AA136" s="528">
        <f>VLOOKUP(C136,'Freight Cost'!$AR$2:$AS$141,2,0)</f>
        <v>5552.064</v>
      </c>
      <c r="AB136" s="528">
        <f>VLOOKUP(C136,'CI Cost'!$EL$2:$EM$140,2,0)</f>
        <v>22398.66213</v>
      </c>
      <c r="AC136" s="528">
        <f t="shared" si="230"/>
        <v>29979.49745</v>
      </c>
      <c r="AD136" s="528">
        <f t="shared" si="231"/>
        <v>10.47933354</v>
      </c>
      <c r="AE136" s="528">
        <f t="shared" si="232"/>
        <v>9.004781338</v>
      </c>
      <c r="AF136" s="528">
        <f t="shared" si="233"/>
        <v>25761.06755</v>
      </c>
      <c r="AG136" s="528">
        <f t="shared" si="234"/>
        <v>141301.4162</v>
      </c>
      <c r="AH136" s="528">
        <f t="shared" si="235"/>
        <v>-32342.4012</v>
      </c>
      <c r="AI136" s="528">
        <f t="shared" ref="AI136:AJ136" si="325">AH136/H136</f>
        <v>-11.30528656</v>
      </c>
      <c r="AJ136" s="526">
        <f t="shared" si="325"/>
        <v>-0.2968308882</v>
      </c>
      <c r="AK136" s="526" t="str">
        <f>VLOOKUP(C136,'ABC Analysis Results'!$A$2:$B$140,2,0)</f>
        <v>C</v>
      </c>
      <c r="AL136" s="526" t="str">
        <f>VLOOKUP(C136,'ABC Analysis Results'!$A$2:$C$140,3,0)</f>
        <v>C</v>
      </c>
    </row>
    <row r="137" ht="14.25" customHeight="1">
      <c r="A137" s="269" t="s">
        <v>310</v>
      </c>
      <c r="B137" s="269" t="s">
        <v>316</v>
      </c>
      <c r="C137" s="269">
        <v>1811136.0</v>
      </c>
      <c r="D137" s="269" t="s">
        <v>479</v>
      </c>
      <c r="E137" s="269" t="s">
        <v>547</v>
      </c>
      <c r="F137" s="269">
        <v>19.852377134707393</v>
      </c>
      <c r="G137" s="259">
        <v>189174.11099999998</v>
      </c>
      <c r="H137" s="132">
        <v>6531.4</v>
      </c>
      <c r="I137" s="259">
        <f t="shared" si="219"/>
        <v>28.96379199</v>
      </c>
      <c r="J137" s="263">
        <v>92111.12240000001</v>
      </c>
      <c r="K137" s="263">
        <v>24926.979000000003</v>
      </c>
      <c r="L137" s="263">
        <f t="shared" si="220"/>
        <v>117038.1014</v>
      </c>
      <c r="M137" s="259">
        <f>VLOOKUP(C137,'Appendix A -  Costs'!$A$2:$G$141,7,0)</f>
        <v>35387.35981</v>
      </c>
      <c r="N137" s="259">
        <f t="shared" si="221"/>
        <v>5.41803592</v>
      </c>
      <c r="O137" s="263">
        <f t="shared" si="6"/>
        <v>152425.4612</v>
      </c>
      <c r="P137" s="259">
        <f t="shared" si="222"/>
        <v>23.33733368</v>
      </c>
      <c r="Q137" s="259">
        <f t="shared" si="223"/>
        <v>72136.0096</v>
      </c>
      <c r="R137" s="259">
        <f t="shared" ref="R137:S137" si="326">Q137/H137</f>
        <v>11.04449423</v>
      </c>
      <c r="S137" s="526">
        <f t="shared" si="326"/>
        <v>0.3813207273</v>
      </c>
      <c r="T137" s="259">
        <f t="shared" si="225"/>
        <v>36748.64979</v>
      </c>
      <c r="U137" s="259">
        <f t="shared" si="226"/>
        <v>5.626458308</v>
      </c>
      <c r="V137" s="526">
        <f t="shared" si="227"/>
        <v>0.1942583454</v>
      </c>
      <c r="W137" s="527">
        <f t="shared" si="228"/>
        <v>463.3015496</v>
      </c>
      <c r="X137" s="532">
        <f t="shared" si="322"/>
        <v>119.6862336</v>
      </c>
      <c r="Y137" s="528">
        <f>VLOOKUP(C137,'Warehouse Order &amp; Sales Handlin'!$B$2:$J$141,9,0)</f>
        <v>3410.65873</v>
      </c>
      <c r="Z137" s="528">
        <f>VLOOKUP(C137,'Warehouse Order &amp; Sales Handlin'!$B$2:$K$141,10,0)</f>
        <v>693.6</v>
      </c>
      <c r="AA137" s="528">
        <f>VLOOKUP(C137,'Freight Cost'!$AR$2:$AS$141,2,0)</f>
        <v>11104.128</v>
      </c>
      <c r="AB137" s="528">
        <f>VLOOKUP(C137,'CI Cost'!$EL$2:$EM$140,2,0)</f>
        <v>43.89723</v>
      </c>
      <c r="AC137" s="528">
        <f t="shared" si="230"/>
        <v>15371.97019</v>
      </c>
      <c r="AD137" s="528">
        <f t="shared" si="231"/>
        <v>2.353549039</v>
      </c>
      <c r="AE137" s="528">
        <f t="shared" si="232"/>
        <v>5.417991219</v>
      </c>
      <c r="AF137" s="528">
        <f t="shared" si="233"/>
        <v>35387.06785</v>
      </c>
      <c r="AG137" s="528">
        <f t="shared" si="234"/>
        <v>167797.1394</v>
      </c>
      <c r="AH137" s="528">
        <f t="shared" si="235"/>
        <v>21376.97156</v>
      </c>
      <c r="AI137" s="528">
        <f t="shared" ref="AI137:AJ137" si="327">AH137/H137</f>
        <v>3.27295397</v>
      </c>
      <c r="AJ137" s="526">
        <f t="shared" si="327"/>
        <v>0.1130015701</v>
      </c>
      <c r="AK137" s="526" t="str">
        <f>VLOOKUP(C137,'ABC Analysis Results'!$A$2:$B$140,2,0)</f>
        <v>C</v>
      </c>
      <c r="AL137" s="526" t="str">
        <f>VLOOKUP(C137,'ABC Analysis Results'!$A$2:$C$140,3,0)</f>
        <v>C</v>
      </c>
    </row>
    <row r="138" ht="14.25" customHeight="1">
      <c r="A138" s="269" t="s">
        <v>310</v>
      </c>
      <c r="B138" s="269" t="s">
        <v>317</v>
      </c>
      <c r="C138" s="269">
        <v>1811137.0</v>
      </c>
      <c r="D138" s="269" t="s">
        <v>479</v>
      </c>
      <c r="E138" s="269" t="s">
        <v>547</v>
      </c>
      <c r="F138" s="269">
        <v>135.24275603294655</v>
      </c>
      <c r="G138" s="259">
        <v>20699.5</v>
      </c>
      <c r="H138" s="132">
        <v>474.0575999999999</v>
      </c>
      <c r="I138" s="259">
        <f t="shared" si="219"/>
        <v>43.66452515</v>
      </c>
      <c r="J138" s="263">
        <v>12034.176000000001</v>
      </c>
      <c r="K138" s="263">
        <v>3290.5950000000007</v>
      </c>
      <c r="L138" s="263">
        <f t="shared" si="220"/>
        <v>15324.771</v>
      </c>
      <c r="M138" s="259">
        <f>VLOOKUP(C138,'Appendix A -  Costs'!$A$2:$G$141,7,0)</f>
        <v>4633.561027</v>
      </c>
      <c r="N138" s="259">
        <f t="shared" si="221"/>
        <v>9.774257447</v>
      </c>
      <c r="O138" s="263">
        <f t="shared" si="6"/>
        <v>19958.33203</v>
      </c>
      <c r="P138" s="259">
        <f t="shared" si="222"/>
        <v>42.10106963</v>
      </c>
      <c r="Q138" s="259">
        <f t="shared" si="223"/>
        <v>5374.729</v>
      </c>
      <c r="R138" s="259">
        <f t="shared" ref="R138:S138" si="328">Q138/H138</f>
        <v>11.33771297</v>
      </c>
      <c r="S138" s="526">
        <f t="shared" si="328"/>
        <v>0.2596550158</v>
      </c>
      <c r="T138" s="259">
        <f t="shared" si="225"/>
        <v>741.1679729</v>
      </c>
      <c r="U138" s="259">
        <f t="shared" si="226"/>
        <v>1.563455523</v>
      </c>
      <c r="V138" s="526">
        <f t="shared" si="227"/>
        <v>0.03580608096</v>
      </c>
      <c r="W138" s="527">
        <f t="shared" si="228"/>
        <v>5693.864689</v>
      </c>
      <c r="X138" s="532">
        <f t="shared" si="322"/>
        <v>1470.915045</v>
      </c>
      <c r="Y138" s="528">
        <f>VLOOKUP(C138,'Warehouse Order &amp; Sales Handlin'!$B$2:$J$141,9,0)</f>
        <v>1801.637407</v>
      </c>
      <c r="Z138" s="528">
        <f>VLOOKUP(C138,'Warehouse Order &amp; Sales Handlin'!$B$2:$K$141,10,0)</f>
        <v>296.3581651</v>
      </c>
      <c r="AA138" s="528">
        <f>VLOOKUP(C138,'Freight Cost'!$AR$2:$AS$141,2,0)</f>
        <v>1586.304</v>
      </c>
      <c r="AB138" s="528">
        <f>VLOOKUP(C138,'CI Cost'!$EL$2:$EM$140,2,0)</f>
        <v>4477.120245</v>
      </c>
      <c r="AC138" s="528">
        <f t="shared" si="230"/>
        <v>9632.334862</v>
      </c>
      <c r="AD138" s="528">
        <f t="shared" si="231"/>
        <v>20.31891243</v>
      </c>
      <c r="AE138" s="528">
        <f t="shared" si="232"/>
        <v>9.766032794</v>
      </c>
      <c r="AF138" s="528">
        <f t="shared" si="233"/>
        <v>4629.662068</v>
      </c>
      <c r="AG138" s="528">
        <f t="shared" si="234"/>
        <v>29586.76793</v>
      </c>
      <c r="AH138" s="528">
        <f t="shared" si="235"/>
        <v>-8887.267929</v>
      </c>
      <c r="AI138" s="528">
        <f t="shared" ref="AI138:AJ138" si="329">AH138/H138</f>
        <v>-18.74723225</v>
      </c>
      <c r="AJ138" s="526">
        <f t="shared" si="329"/>
        <v>-0.4293469856</v>
      </c>
      <c r="AK138" s="526" t="str">
        <f>VLOOKUP(C138,'ABC Analysis Results'!$A$2:$B$140,2,0)</f>
        <v>C</v>
      </c>
      <c r="AL138" s="526" t="str">
        <f>VLOOKUP(C138,'ABC Analysis Results'!$A$2:$C$140,3,0)</f>
        <v>C</v>
      </c>
    </row>
    <row r="139" ht="14.25" customHeight="1">
      <c r="A139" s="269" t="s">
        <v>310</v>
      </c>
      <c r="B139" s="269" t="s">
        <v>318</v>
      </c>
      <c r="C139" s="269">
        <v>1811138.0</v>
      </c>
      <c r="D139" s="269" t="s">
        <v>479</v>
      </c>
      <c r="E139" s="269" t="s">
        <v>547</v>
      </c>
      <c r="F139" s="269">
        <v>1.6862239006211177</v>
      </c>
      <c r="G139" s="259">
        <v>505548.43</v>
      </c>
      <c r="H139" s="132">
        <v>11486.800000000001</v>
      </c>
      <c r="I139" s="259">
        <f t="shared" si="219"/>
        <v>44.0112503</v>
      </c>
      <c r="J139" s="263">
        <v>249841.68</v>
      </c>
      <c r="K139" s="263">
        <v>63078.840000000004</v>
      </c>
      <c r="L139" s="263">
        <f t="shared" si="220"/>
        <v>312920.52</v>
      </c>
      <c r="M139" s="259">
        <f>VLOOKUP(C139,'Appendix A -  Costs'!$A$2:$G$141,7,0)</f>
        <v>94613.89838</v>
      </c>
      <c r="N139" s="259">
        <f t="shared" si="221"/>
        <v>8.236749867</v>
      </c>
      <c r="O139" s="263">
        <f t="shared" si="6"/>
        <v>407534.4184</v>
      </c>
      <c r="P139" s="259">
        <f t="shared" si="222"/>
        <v>35.47849866</v>
      </c>
      <c r="Q139" s="259">
        <f t="shared" si="223"/>
        <v>192627.91</v>
      </c>
      <c r="R139" s="259">
        <f t="shared" ref="R139:S139" si="330">Q139/H139</f>
        <v>16.76950151</v>
      </c>
      <c r="S139" s="526">
        <f t="shared" si="330"/>
        <v>0.38102761</v>
      </c>
      <c r="T139" s="259">
        <f t="shared" si="225"/>
        <v>98014.01162</v>
      </c>
      <c r="U139" s="259">
        <f t="shared" si="226"/>
        <v>8.532751647</v>
      </c>
      <c r="V139" s="526">
        <f t="shared" si="227"/>
        <v>0.1938766017</v>
      </c>
      <c r="W139" s="527">
        <f t="shared" si="228"/>
        <v>59.82469239</v>
      </c>
      <c r="X139" s="532">
        <f t="shared" si="322"/>
        <v>15.4547122</v>
      </c>
      <c r="Y139" s="528">
        <f>VLOOKUP(C139,'Warehouse Order &amp; Sales Handlin'!$B$2:$J$141,9,0)</f>
        <v>5743.106629</v>
      </c>
      <c r="Z139" s="528">
        <f>VLOOKUP(C139,'Warehouse Order &amp; Sales Handlin'!$B$2:$K$141,10,0)</f>
        <v>1108.94288</v>
      </c>
      <c r="AA139" s="528">
        <f>VLOOKUP(C139,'Freight Cost'!$AR$2:$AS$141,2,0)</f>
        <v>19828.8</v>
      </c>
      <c r="AB139" s="528">
        <f>VLOOKUP(C139,'CI Cost'!$EL$2:$EM$140,2,0)</f>
        <v>894.706995</v>
      </c>
      <c r="AC139" s="528">
        <f t="shared" si="230"/>
        <v>27591.01122</v>
      </c>
      <c r="AD139" s="528">
        <f t="shared" si="231"/>
        <v>2.401975417</v>
      </c>
      <c r="AE139" s="528">
        <f t="shared" si="232"/>
        <v>8.235364797</v>
      </c>
      <c r="AF139" s="528">
        <f t="shared" si="233"/>
        <v>94597.98835</v>
      </c>
      <c r="AG139" s="528">
        <f t="shared" si="234"/>
        <v>435109.5196</v>
      </c>
      <c r="AH139" s="528">
        <f t="shared" si="235"/>
        <v>70438.91043</v>
      </c>
      <c r="AI139" s="528">
        <f t="shared" ref="AI139:AJ139" si="331">AH139/H139</f>
        <v>6.132161301</v>
      </c>
      <c r="AJ139" s="526">
        <f t="shared" si="331"/>
        <v>0.1393316767</v>
      </c>
      <c r="AK139" s="526" t="str">
        <f>VLOOKUP(C139,'ABC Analysis Results'!$A$2:$B$140,2,0)</f>
        <v>B</v>
      </c>
      <c r="AL139" s="526" t="str">
        <f>VLOOKUP(C139,'ABC Analysis Results'!$A$2:$C$140,3,0)</f>
        <v>C</v>
      </c>
    </row>
    <row r="140" ht="14.25" customHeight="1">
      <c r="A140" s="269" t="s">
        <v>310</v>
      </c>
      <c r="B140" s="269" t="s">
        <v>319</v>
      </c>
      <c r="C140" s="269">
        <v>1811139.0</v>
      </c>
      <c r="D140" s="269" t="s">
        <v>479</v>
      </c>
      <c r="E140" s="269" t="s">
        <v>548</v>
      </c>
      <c r="F140" s="269">
        <v>3.0684758949880657</v>
      </c>
      <c r="G140" s="259">
        <v>4282.635</v>
      </c>
      <c r="H140" s="132">
        <v>95.66579999999999</v>
      </c>
      <c r="I140" s="259">
        <f t="shared" si="219"/>
        <v>44.76662506</v>
      </c>
      <c r="J140" s="263">
        <v>1894.8864</v>
      </c>
      <c r="K140" s="263">
        <v>493.46000000000004</v>
      </c>
      <c r="L140" s="263">
        <f t="shared" si="220"/>
        <v>2388.3464</v>
      </c>
      <c r="M140" s="259">
        <f>VLOOKUP(C140,'Appendix A -  Costs'!$A$2:$G$141,7,0)</f>
        <v>722.1346928</v>
      </c>
      <c r="N140" s="259">
        <f t="shared" si="221"/>
        <v>7.54851465</v>
      </c>
      <c r="O140" s="263">
        <f t="shared" si="6"/>
        <v>3110.481093</v>
      </c>
      <c r="P140" s="259">
        <f t="shared" si="222"/>
        <v>32.5140342</v>
      </c>
      <c r="Q140" s="259">
        <f t="shared" si="223"/>
        <v>1894.2886</v>
      </c>
      <c r="R140" s="259">
        <f t="shared" ref="R140:S140" si="332">Q140/H140</f>
        <v>19.80110552</v>
      </c>
      <c r="S140" s="526">
        <f t="shared" si="332"/>
        <v>0.4423184792</v>
      </c>
      <c r="T140" s="259">
        <f t="shared" si="225"/>
        <v>1172.153907</v>
      </c>
      <c r="U140" s="259">
        <f t="shared" si="226"/>
        <v>12.25259087</v>
      </c>
      <c r="V140" s="526">
        <f t="shared" si="227"/>
        <v>0.2736992312</v>
      </c>
      <c r="W140" s="527">
        <f t="shared" si="228"/>
        <v>99.76853019</v>
      </c>
      <c r="X140" s="532">
        <f>((1/2)*W140*0.275)+((1/2)*W140*0.255)</f>
        <v>26.4386605</v>
      </c>
      <c r="Y140" s="528">
        <f>VLOOKUP(C140,'Warehouse Order &amp; Sales Handlin'!$B$2:$J$141,9,0)</f>
        <v>58.3773254</v>
      </c>
      <c r="Z140" s="528">
        <f>VLOOKUP(C140,'Warehouse Order &amp; Sales Handlin'!$B$2:$K$141,10,0)</f>
        <v>5.644</v>
      </c>
      <c r="AA140" s="528">
        <f>VLOOKUP(C140,'Freight Cost'!$AR$2:$AS$141,2,0)</f>
        <v>440.64</v>
      </c>
      <c r="AB140" s="528">
        <f>VLOOKUP(C140,'CI Cost'!$EL$2:$EM$140,2,0)</f>
        <v>938.009865</v>
      </c>
      <c r="AC140" s="528">
        <f t="shared" si="230"/>
        <v>1469.109851</v>
      </c>
      <c r="AD140" s="528">
        <f t="shared" si="231"/>
        <v>15.35668808</v>
      </c>
      <c r="AE140" s="528">
        <f t="shared" si="232"/>
        <v>7.547183877</v>
      </c>
      <c r="AF140" s="528">
        <f t="shared" si="233"/>
        <v>722.0073833</v>
      </c>
      <c r="AG140" s="528">
        <f t="shared" si="234"/>
        <v>4579.463634</v>
      </c>
      <c r="AH140" s="528">
        <f t="shared" si="235"/>
        <v>-296.8286342</v>
      </c>
      <c r="AI140" s="528">
        <f t="shared" ref="AI140:AJ140" si="333">AH140/H140</f>
        <v>-3.102766446</v>
      </c>
      <c r="AJ140" s="526">
        <f t="shared" si="333"/>
        <v>-0.06930981376</v>
      </c>
      <c r="AK140" s="526" t="str">
        <f>VLOOKUP(C140,'ABC Analysis Results'!$A$2:$B$140,2,0)</f>
        <v>C</v>
      </c>
      <c r="AL140" s="526" t="str">
        <f>VLOOKUP(C140,'ABC Analysis Results'!$A$2:$C$140,3,0)</f>
        <v>C</v>
      </c>
    </row>
    <row r="141" ht="14.25" customHeight="1">
      <c r="A141" s="275" t="s">
        <v>310</v>
      </c>
      <c r="B141" s="275" t="s">
        <v>320</v>
      </c>
      <c r="C141" s="275">
        <v>1811140.0</v>
      </c>
      <c r="D141" s="275" t="s">
        <v>479</v>
      </c>
      <c r="E141" s="275" t="s">
        <v>110</v>
      </c>
      <c r="F141" s="275">
        <v>2.309682302174261</v>
      </c>
      <c r="G141" s="279">
        <v>14909.821999999998</v>
      </c>
      <c r="H141" s="135">
        <v>615.2849999999999</v>
      </c>
      <c r="I141" s="279">
        <f t="shared" si="219"/>
        <v>24.23238337</v>
      </c>
      <c r="J141" s="281">
        <v>9306.915200000003</v>
      </c>
      <c r="K141" s="281">
        <v>2213.7808000000005</v>
      </c>
      <c r="L141" s="281">
        <f t="shared" si="220"/>
        <v>11520.696</v>
      </c>
      <c r="M141" s="259">
        <f>VLOOKUP(C141,'Appendix A -  Costs'!$A$2:$G$141,7,0)</f>
        <v>3483.370028</v>
      </c>
      <c r="N141" s="279">
        <f t="shared" si="221"/>
        <v>5.661392734</v>
      </c>
      <c r="O141" s="281">
        <f t="shared" si="6"/>
        <v>15004.06603</v>
      </c>
      <c r="P141" s="279">
        <f t="shared" si="222"/>
        <v>24.38555471</v>
      </c>
      <c r="Q141" s="279">
        <f t="shared" si="223"/>
        <v>3389.126</v>
      </c>
      <c r="R141" s="279">
        <f t="shared" ref="R141:S141" si="334">Q141/H141</f>
        <v>5.508221393</v>
      </c>
      <c r="S141" s="529">
        <f t="shared" si="334"/>
        <v>0.2273082804</v>
      </c>
      <c r="T141" s="279">
        <f t="shared" si="225"/>
        <v>-94.24402823</v>
      </c>
      <c r="U141" s="279">
        <f t="shared" si="226"/>
        <v>-0.1531713405</v>
      </c>
      <c r="V141" s="529">
        <f t="shared" si="227"/>
        <v>-0.006320935839</v>
      </c>
      <c r="W141" s="530">
        <f t="shared" si="228"/>
        <v>56.32288414</v>
      </c>
      <c r="X141" s="531">
        <f>W141*0.245</f>
        <v>13.79910661</v>
      </c>
      <c r="Y141" s="531">
        <f>VLOOKUP(C141,'Warehouse Order &amp; Sales Handlin'!$B$2:$J$141,9,0)</f>
        <v>457.2791667</v>
      </c>
      <c r="Z141" s="531">
        <f>VLOOKUP(C141,'Warehouse Order &amp; Sales Handlin'!$B$2:$K$141,10,0)</f>
        <v>50.82</v>
      </c>
      <c r="AA141" s="531">
        <f>VLOOKUP(C141,'Freight Cost'!$AR$2:$AS$141,2,0)</f>
        <v>1410.048</v>
      </c>
      <c r="AB141" s="528">
        <f>VLOOKUP(C141,'CI Cost'!$EL$2:$EM$140,2,0)</f>
        <v>2729.25744</v>
      </c>
      <c r="AC141" s="528">
        <f t="shared" si="230"/>
        <v>4661.203713</v>
      </c>
      <c r="AD141" s="528">
        <f t="shared" si="231"/>
        <v>7.575682348</v>
      </c>
      <c r="AE141" s="531">
        <f t="shared" si="232"/>
        <v>5.658488692</v>
      </c>
      <c r="AF141" s="531">
        <f t="shared" si="233"/>
        <v>3481.583215</v>
      </c>
      <c r="AG141" s="531">
        <f t="shared" si="234"/>
        <v>19663.48293</v>
      </c>
      <c r="AH141" s="531">
        <f t="shared" si="235"/>
        <v>-4753.660928</v>
      </c>
      <c r="AI141" s="531">
        <f t="shared" ref="AI141:AJ141" si="335">AH141/H141</f>
        <v>-7.725949646</v>
      </c>
      <c r="AJ141" s="529">
        <f t="shared" si="335"/>
        <v>-0.3188274768</v>
      </c>
      <c r="AK141" s="529" t="str">
        <f>VLOOKUP(C141,'ABC Analysis Results'!$A$2:$B$140,2,0)</f>
        <v>C</v>
      </c>
      <c r="AL141" s="529" t="str">
        <f>VLOOKUP(C141,'ABC Analysis Results'!$A$2:$C$140,3,0)</f>
        <v>C</v>
      </c>
    </row>
    <row r="142" ht="14.25" customHeight="1">
      <c r="A142" s="127"/>
      <c r="B142" s="127"/>
      <c r="C142" s="127"/>
      <c r="D142" s="127"/>
      <c r="E142" s="127"/>
      <c r="F142" s="127"/>
      <c r="G142" s="127"/>
      <c r="H142" s="127"/>
      <c r="I142" s="127"/>
      <c r="J142" s="127"/>
      <c r="K142" s="127"/>
      <c r="L142" s="132"/>
      <c r="M142" s="259">
        <f t="shared" ref="M142:N142" si="336">SUM(M2:M141)</f>
        <v>5320653</v>
      </c>
      <c r="N142" s="259">
        <f t="shared" si="336"/>
        <v>2511.272481</v>
      </c>
      <c r="O142" s="127"/>
      <c r="P142" s="127"/>
      <c r="Q142" s="534">
        <f>SUM(Q2:Q141)</f>
        <v>21036452.25</v>
      </c>
      <c r="R142" s="127"/>
      <c r="S142" s="127"/>
      <c r="T142" s="534">
        <f t="shared" ref="T142:U142" si="337">SUM(T2:T141)</f>
        <v>15715897.49</v>
      </c>
      <c r="U142" s="534">
        <f t="shared" si="337"/>
        <v>10074.5659</v>
      </c>
      <c r="V142" s="127"/>
      <c r="W142" s="535">
        <f t="shared" ref="W142:AC142" si="338">SUM(W2:W141)</f>
        <v>5797068.784</v>
      </c>
      <c r="X142" s="536">
        <f t="shared" si="338"/>
        <v>1505748.765</v>
      </c>
      <c r="Y142" s="536">
        <f t="shared" si="338"/>
        <v>408025.5736</v>
      </c>
      <c r="Z142" s="536">
        <f t="shared" si="338"/>
        <v>98989.59139</v>
      </c>
      <c r="AA142" s="536">
        <f t="shared" si="338"/>
        <v>1874130.048</v>
      </c>
      <c r="AB142" s="536">
        <f t="shared" si="338"/>
        <v>493529.188</v>
      </c>
      <c r="AC142" s="536">
        <f t="shared" si="338"/>
        <v>4380423.166</v>
      </c>
      <c r="AD142" s="536"/>
      <c r="AE142" s="536">
        <f t="shared" ref="AE142:AJ142" si="339">SUM(AE2:AE141)</f>
        <v>2509.418338</v>
      </c>
      <c r="AF142" s="536">
        <f t="shared" si="339"/>
        <v>5314445.156</v>
      </c>
      <c r="AG142" s="536">
        <f t="shared" si="339"/>
        <v>27291762.57</v>
      </c>
      <c r="AH142" s="536">
        <f t="shared" si="339"/>
        <v>11341583.93</v>
      </c>
      <c r="AI142" s="536">
        <f t="shared" si="339"/>
        <v>-5169.686793</v>
      </c>
      <c r="AJ142" s="537">
        <f t="shared" si="339"/>
        <v>-23.48929307</v>
      </c>
      <c r="AK142" s="536"/>
      <c r="AL142" s="536"/>
    </row>
    <row r="143" ht="14.25" customHeight="1">
      <c r="G143" s="137"/>
      <c r="L143" s="178"/>
      <c r="M143" s="178"/>
      <c r="N143" s="178"/>
      <c r="W143" s="294"/>
      <c r="X143" s="293"/>
      <c r="Y143" s="293"/>
      <c r="Z143" s="293"/>
      <c r="AA143" s="293"/>
      <c r="AB143" s="293"/>
      <c r="AC143" s="293"/>
      <c r="AD143" s="293"/>
      <c r="AE143" s="293"/>
      <c r="AF143" s="293"/>
      <c r="AG143" s="293"/>
      <c r="AH143" s="293"/>
      <c r="AI143" s="293"/>
      <c r="AJ143" s="293"/>
      <c r="AK143" s="293"/>
      <c r="AL143" s="293"/>
    </row>
    <row r="144" ht="14.25" customHeight="1">
      <c r="A144" s="538" t="s">
        <v>662</v>
      </c>
      <c r="L144" s="178"/>
      <c r="M144" s="178"/>
      <c r="N144" s="178"/>
      <c r="W144" s="292"/>
      <c r="X144" s="293"/>
      <c r="Y144" s="293"/>
      <c r="Z144" s="293"/>
      <c r="AA144" s="293"/>
      <c r="AB144" s="293"/>
      <c r="AC144" s="293"/>
      <c r="AD144" s="293"/>
      <c r="AE144" s="293"/>
      <c r="AF144" s="293"/>
      <c r="AG144" s="293"/>
      <c r="AH144" s="293"/>
      <c r="AI144" s="293"/>
      <c r="AJ144" s="293"/>
      <c r="AK144" s="293"/>
      <c r="AL144" s="293"/>
    </row>
    <row r="145" ht="14.25" customHeight="1">
      <c r="A145" s="538">
        <v>1.0</v>
      </c>
      <c r="B145" s="538">
        <v>2.0</v>
      </c>
      <c r="C145" s="538">
        <v>3.0</v>
      </c>
      <c r="D145" s="538">
        <v>4.0</v>
      </c>
      <c r="E145" s="538">
        <v>5.0</v>
      </c>
      <c r="F145" s="538">
        <v>6.0</v>
      </c>
      <c r="G145" s="538">
        <v>7.0</v>
      </c>
      <c r="H145" s="538">
        <v>8.0</v>
      </c>
      <c r="I145" s="538">
        <v>9.0</v>
      </c>
      <c r="J145" s="538">
        <v>10.0</v>
      </c>
      <c r="K145" s="538">
        <v>11.0</v>
      </c>
      <c r="L145" s="538">
        <v>12.0</v>
      </c>
      <c r="M145" s="538">
        <v>13.0</v>
      </c>
      <c r="N145" s="538">
        <v>14.0</v>
      </c>
      <c r="O145" s="538">
        <v>15.0</v>
      </c>
      <c r="P145" s="538">
        <v>16.0</v>
      </c>
      <c r="Q145" s="538">
        <v>17.0</v>
      </c>
      <c r="R145" s="538">
        <v>18.0</v>
      </c>
      <c r="S145" s="538">
        <v>19.0</v>
      </c>
      <c r="T145" s="538">
        <v>20.0</v>
      </c>
      <c r="U145" s="538">
        <v>21.0</v>
      </c>
      <c r="V145" s="538">
        <v>22.0</v>
      </c>
      <c r="W145" s="538">
        <v>23.0</v>
      </c>
      <c r="X145" s="538">
        <v>24.0</v>
      </c>
      <c r="Y145" s="538">
        <v>25.0</v>
      </c>
      <c r="Z145" s="538">
        <v>26.0</v>
      </c>
      <c r="AA145" s="538">
        <v>27.0</v>
      </c>
      <c r="AB145" s="538">
        <v>28.0</v>
      </c>
      <c r="AC145" s="538">
        <v>29.0</v>
      </c>
      <c r="AD145" s="538">
        <v>30.0</v>
      </c>
      <c r="AE145" s="538">
        <v>31.0</v>
      </c>
      <c r="AF145" s="538">
        <v>32.0</v>
      </c>
      <c r="AG145" s="538">
        <v>33.0</v>
      </c>
      <c r="AH145" s="538">
        <v>34.0</v>
      </c>
      <c r="AI145" s="538">
        <v>35.0</v>
      </c>
      <c r="AJ145" s="538">
        <v>36.0</v>
      </c>
      <c r="AK145" s="538">
        <v>37.0</v>
      </c>
      <c r="AL145" s="538">
        <v>38.0</v>
      </c>
    </row>
    <row r="146" ht="14.25" customHeight="1">
      <c r="L146" s="178"/>
      <c r="M146" s="178"/>
      <c r="N146" s="178"/>
      <c r="W146" s="292"/>
      <c r="X146" s="293"/>
      <c r="Y146" s="293"/>
      <c r="Z146" s="293"/>
      <c r="AA146" s="293"/>
      <c r="AB146" s="293"/>
      <c r="AC146" s="293"/>
      <c r="AD146" s="293"/>
      <c r="AE146" s="293"/>
      <c r="AF146" s="293"/>
      <c r="AG146" s="293"/>
      <c r="AH146" s="293"/>
      <c r="AI146" s="293"/>
      <c r="AJ146" s="293"/>
      <c r="AK146" s="293"/>
      <c r="AL146" s="293"/>
    </row>
    <row r="147" ht="14.25" customHeight="1">
      <c r="L147" s="178"/>
      <c r="M147" s="178"/>
      <c r="N147" s="178"/>
      <c r="W147" s="292"/>
      <c r="X147" s="293"/>
      <c r="Y147" s="293"/>
      <c r="Z147" s="293"/>
      <c r="AA147" s="293"/>
      <c r="AB147" s="293"/>
      <c r="AC147" s="293"/>
      <c r="AD147" s="293"/>
      <c r="AE147" s="293"/>
      <c r="AF147" s="293"/>
      <c r="AG147" s="293"/>
      <c r="AH147" s="293"/>
      <c r="AI147" s="293"/>
      <c r="AJ147" s="293"/>
      <c r="AK147" s="293"/>
      <c r="AL147" s="293"/>
    </row>
    <row r="148" ht="14.25" customHeight="1">
      <c r="L148" s="178"/>
      <c r="M148" s="178"/>
      <c r="N148" s="178"/>
      <c r="W148" s="292"/>
      <c r="X148" s="293"/>
      <c r="Y148" s="293"/>
      <c r="Z148" s="293"/>
      <c r="AA148" s="293"/>
      <c r="AB148" s="293"/>
      <c r="AC148" s="293"/>
      <c r="AD148" s="293"/>
      <c r="AE148" s="293"/>
      <c r="AF148" s="293"/>
      <c r="AG148" s="293"/>
      <c r="AH148" s="293"/>
      <c r="AI148" s="293"/>
      <c r="AJ148" s="293"/>
      <c r="AK148" s="293"/>
      <c r="AL148" s="293"/>
    </row>
    <row r="149" ht="14.25" customHeight="1">
      <c r="L149" s="178"/>
      <c r="M149" s="178"/>
      <c r="N149" s="178"/>
      <c r="W149" s="292"/>
      <c r="X149" s="293"/>
      <c r="Y149" s="293"/>
      <c r="Z149" s="293"/>
      <c r="AA149" s="293"/>
      <c r="AB149" s="293"/>
      <c r="AC149" s="293"/>
      <c r="AD149" s="293"/>
      <c r="AE149" s="293"/>
      <c r="AF149" s="293"/>
      <c r="AG149" s="293"/>
      <c r="AH149" s="293"/>
      <c r="AI149" s="293"/>
      <c r="AJ149" s="293"/>
      <c r="AK149" s="293"/>
      <c r="AL149" s="293"/>
    </row>
    <row r="150" ht="14.25" customHeight="1">
      <c r="L150" s="178"/>
      <c r="M150" s="178"/>
      <c r="N150" s="178"/>
      <c r="W150" s="292"/>
      <c r="X150" s="293"/>
      <c r="Y150" s="293"/>
      <c r="Z150" s="293"/>
      <c r="AA150" s="293"/>
      <c r="AB150" s="293"/>
      <c r="AC150" s="293"/>
      <c r="AD150" s="293"/>
      <c r="AE150" s="293"/>
      <c r="AF150" s="293"/>
      <c r="AG150" s="293"/>
      <c r="AH150" s="293"/>
      <c r="AI150" s="293"/>
      <c r="AJ150" s="293"/>
      <c r="AK150" s="293"/>
      <c r="AL150" s="293"/>
    </row>
    <row r="151" ht="14.25" customHeight="1">
      <c r="L151" s="178"/>
      <c r="M151" s="178"/>
      <c r="N151" s="178"/>
      <c r="W151" s="292"/>
      <c r="X151" s="293"/>
      <c r="Y151" s="293"/>
      <c r="Z151" s="293"/>
      <c r="AA151" s="293"/>
      <c r="AB151" s="293"/>
      <c r="AC151" s="293"/>
      <c r="AD151" s="293"/>
      <c r="AE151" s="293"/>
      <c r="AF151" s="293"/>
      <c r="AG151" s="293"/>
      <c r="AH151" s="293"/>
      <c r="AI151" s="293"/>
      <c r="AJ151" s="293"/>
      <c r="AK151" s="293"/>
      <c r="AL151" s="293"/>
    </row>
    <row r="152" ht="14.25" customHeight="1">
      <c r="L152" s="178"/>
      <c r="M152" s="178"/>
      <c r="N152" s="178"/>
      <c r="W152" s="292"/>
      <c r="X152" s="293"/>
      <c r="Y152" s="293"/>
      <c r="Z152" s="293"/>
      <c r="AA152" s="293"/>
      <c r="AB152" s="293"/>
      <c r="AC152" s="293"/>
      <c r="AD152" s="293"/>
      <c r="AE152" s="293"/>
      <c r="AF152" s="293"/>
      <c r="AG152" s="293"/>
      <c r="AH152" s="293"/>
      <c r="AI152" s="293"/>
      <c r="AJ152" s="293"/>
      <c r="AK152" s="293"/>
      <c r="AL152" s="293"/>
    </row>
    <row r="153" ht="14.25" customHeight="1">
      <c r="L153" s="178"/>
      <c r="M153" s="178"/>
      <c r="N153" s="178"/>
      <c r="W153" s="292"/>
      <c r="X153" s="293"/>
      <c r="Y153" s="293"/>
      <c r="Z153" s="293"/>
      <c r="AA153" s="293"/>
      <c r="AB153" s="293"/>
      <c r="AC153" s="293"/>
      <c r="AD153" s="293"/>
      <c r="AE153" s="293"/>
      <c r="AF153" s="293"/>
      <c r="AG153" s="293"/>
      <c r="AH153" s="293"/>
      <c r="AI153" s="293"/>
      <c r="AJ153" s="293"/>
      <c r="AK153" s="293"/>
      <c r="AL153" s="293"/>
    </row>
    <row r="154" ht="14.25" customHeight="1">
      <c r="L154" s="178"/>
      <c r="M154" s="178"/>
      <c r="N154" s="178"/>
      <c r="W154" s="292"/>
      <c r="X154" s="293"/>
      <c r="Y154" s="293"/>
      <c r="Z154" s="293"/>
      <c r="AA154" s="293"/>
      <c r="AB154" s="293"/>
      <c r="AC154" s="293"/>
      <c r="AD154" s="293"/>
      <c r="AE154" s="293"/>
      <c r="AF154" s="293"/>
      <c r="AG154" s="293"/>
      <c r="AH154" s="293"/>
      <c r="AI154" s="293"/>
      <c r="AJ154" s="293"/>
      <c r="AK154" s="293"/>
      <c r="AL154" s="293"/>
    </row>
    <row r="155" ht="14.25" customHeight="1">
      <c r="L155" s="178"/>
      <c r="M155" s="178"/>
      <c r="N155" s="178"/>
      <c r="W155" s="292"/>
      <c r="X155" s="293"/>
      <c r="Y155" s="293"/>
      <c r="Z155" s="293"/>
      <c r="AA155" s="293"/>
      <c r="AB155" s="293"/>
      <c r="AC155" s="293"/>
      <c r="AD155" s="293"/>
      <c r="AE155" s="293"/>
      <c r="AF155" s="293"/>
      <c r="AG155" s="293"/>
      <c r="AH155" s="293"/>
      <c r="AI155" s="293"/>
      <c r="AJ155" s="293"/>
      <c r="AK155" s="293"/>
      <c r="AL155" s="293"/>
    </row>
    <row r="156" ht="14.25" customHeight="1">
      <c r="L156" s="178"/>
      <c r="M156" s="178"/>
      <c r="N156" s="178"/>
      <c r="W156" s="292"/>
      <c r="X156" s="293"/>
      <c r="Y156" s="293"/>
      <c r="Z156" s="293"/>
      <c r="AA156" s="293"/>
      <c r="AB156" s="293"/>
      <c r="AC156" s="293"/>
      <c r="AD156" s="293"/>
      <c r="AE156" s="293"/>
      <c r="AF156" s="293"/>
      <c r="AG156" s="293"/>
      <c r="AH156" s="293"/>
      <c r="AI156" s="293"/>
      <c r="AJ156" s="293"/>
      <c r="AK156" s="293"/>
      <c r="AL156" s="293"/>
    </row>
    <row r="157" ht="14.25" customHeight="1">
      <c r="L157" s="178"/>
      <c r="M157" s="178"/>
      <c r="N157" s="178"/>
      <c r="W157" s="292"/>
      <c r="X157" s="293"/>
      <c r="Y157" s="293"/>
      <c r="Z157" s="293"/>
      <c r="AA157" s="293"/>
      <c r="AB157" s="293"/>
      <c r="AC157" s="293"/>
      <c r="AD157" s="293"/>
      <c r="AE157" s="293"/>
      <c r="AF157" s="293"/>
      <c r="AG157" s="293"/>
      <c r="AH157" s="293"/>
      <c r="AI157" s="293"/>
      <c r="AJ157" s="293"/>
      <c r="AK157" s="293"/>
      <c r="AL157" s="293"/>
    </row>
    <row r="158" ht="14.25" customHeight="1">
      <c r="L158" s="178"/>
      <c r="M158" s="178"/>
      <c r="N158" s="178"/>
      <c r="W158" s="292"/>
      <c r="X158" s="293"/>
      <c r="Y158" s="293"/>
      <c r="Z158" s="293"/>
      <c r="AA158" s="293"/>
      <c r="AB158" s="293"/>
      <c r="AC158" s="293"/>
      <c r="AD158" s="293"/>
      <c r="AE158" s="293"/>
      <c r="AF158" s="293"/>
      <c r="AG158" s="293"/>
      <c r="AH158" s="293"/>
      <c r="AI158" s="293"/>
      <c r="AJ158" s="293"/>
      <c r="AK158" s="293"/>
      <c r="AL158" s="293"/>
    </row>
    <row r="159" ht="14.25" customHeight="1">
      <c r="L159" s="178"/>
      <c r="M159" s="178"/>
      <c r="N159" s="178"/>
      <c r="W159" s="292"/>
      <c r="X159" s="293"/>
      <c r="Y159" s="293"/>
      <c r="Z159" s="293"/>
      <c r="AA159" s="293"/>
      <c r="AB159" s="293"/>
      <c r="AC159" s="293"/>
      <c r="AD159" s="293"/>
      <c r="AE159" s="293"/>
      <c r="AF159" s="293"/>
      <c r="AG159" s="293"/>
      <c r="AH159" s="293"/>
      <c r="AI159" s="293"/>
      <c r="AJ159" s="293"/>
      <c r="AK159" s="293"/>
      <c r="AL159" s="293"/>
    </row>
    <row r="160" ht="14.25" customHeight="1">
      <c r="L160" s="178"/>
      <c r="M160" s="178"/>
      <c r="N160" s="178"/>
      <c r="W160" s="292"/>
      <c r="X160" s="293"/>
      <c r="Y160" s="293"/>
      <c r="Z160" s="293"/>
      <c r="AA160" s="293"/>
      <c r="AB160" s="293"/>
      <c r="AC160" s="293"/>
      <c r="AD160" s="293"/>
      <c r="AE160" s="293"/>
      <c r="AF160" s="293"/>
      <c r="AG160" s="293"/>
      <c r="AH160" s="293"/>
      <c r="AI160" s="293"/>
      <c r="AJ160" s="293"/>
      <c r="AK160" s="293"/>
      <c r="AL160" s="293"/>
    </row>
    <row r="161" ht="14.25" customHeight="1">
      <c r="L161" s="178"/>
      <c r="M161" s="178"/>
      <c r="N161" s="178"/>
      <c r="W161" s="292"/>
      <c r="X161" s="293"/>
      <c r="Y161" s="293"/>
      <c r="Z161" s="293"/>
      <c r="AA161" s="293"/>
      <c r="AB161" s="293"/>
      <c r="AC161" s="293"/>
      <c r="AD161" s="293"/>
      <c r="AE161" s="293"/>
      <c r="AF161" s="293"/>
      <c r="AG161" s="293"/>
      <c r="AH161" s="293"/>
      <c r="AI161" s="293"/>
      <c r="AJ161" s="293"/>
      <c r="AK161" s="293"/>
      <c r="AL161" s="293"/>
    </row>
    <row r="162" ht="14.25" customHeight="1">
      <c r="L162" s="178"/>
      <c r="M162" s="178"/>
      <c r="N162" s="178"/>
      <c r="W162" s="292"/>
      <c r="X162" s="293"/>
      <c r="Y162" s="293"/>
      <c r="Z162" s="293"/>
      <c r="AA162" s="293"/>
      <c r="AB162" s="293"/>
      <c r="AC162" s="293"/>
      <c r="AD162" s="293"/>
      <c r="AE162" s="293"/>
      <c r="AF162" s="293"/>
      <c r="AG162" s="293"/>
      <c r="AH162" s="293"/>
      <c r="AI162" s="293"/>
      <c r="AJ162" s="293"/>
      <c r="AK162" s="293"/>
      <c r="AL162" s="293"/>
    </row>
    <row r="163" ht="14.25" customHeight="1">
      <c r="L163" s="178"/>
      <c r="M163" s="178"/>
      <c r="N163" s="178"/>
      <c r="W163" s="292"/>
      <c r="X163" s="293"/>
      <c r="Y163" s="293"/>
      <c r="Z163" s="293"/>
      <c r="AA163" s="293"/>
      <c r="AB163" s="293"/>
      <c r="AC163" s="293"/>
      <c r="AD163" s="293"/>
      <c r="AE163" s="293"/>
      <c r="AF163" s="293"/>
      <c r="AG163" s="293"/>
      <c r="AH163" s="293"/>
      <c r="AI163" s="293"/>
      <c r="AJ163" s="293"/>
      <c r="AK163" s="293"/>
      <c r="AL163" s="293"/>
    </row>
    <row r="164" ht="14.25" customHeight="1">
      <c r="L164" s="178"/>
      <c r="M164" s="178"/>
      <c r="N164" s="178"/>
      <c r="W164" s="292"/>
      <c r="X164" s="293"/>
      <c r="Y164" s="293"/>
      <c r="Z164" s="293"/>
      <c r="AA164" s="293"/>
      <c r="AB164" s="293"/>
      <c r="AC164" s="293"/>
      <c r="AD164" s="293"/>
      <c r="AE164" s="293"/>
      <c r="AF164" s="293"/>
      <c r="AG164" s="293"/>
      <c r="AH164" s="293"/>
      <c r="AI164" s="293"/>
      <c r="AJ164" s="293"/>
      <c r="AK164" s="293"/>
      <c r="AL164" s="293"/>
    </row>
    <row r="165" ht="14.25" customHeight="1">
      <c r="L165" s="178"/>
      <c r="M165" s="178"/>
      <c r="N165" s="178"/>
      <c r="W165" s="292"/>
      <c r="X165" s="293"/>
      <c r="Y165" s="293"/>
      <c r="Z165" s="293"/>
      <c r="AA165" s="293"/>
      <c r="AB165" s="293"/>
      <c r="AC165" s="293"/>
      <c r="AD165" s="293"/>
      <c r="AE165" s="293"/>
      <c r="AF165" s="293"/>
      <c r="AG165" s="293"/>
      <c r="AH165" s="293"/>
      <c r="AI165" s="293"/>
      <c r="AJ165" s="293"/>
      <c r="AK165" s="293"/>
      <c r="AL165" s="293"/>
    </row>
    <row r="166" ht="14.25" customHeight="1">
      <c r="L166" s="178"/>
      <c r="M166" s="178"/>
      <c r="N166" s="178"/>
      <c r="W166" s="292"/>
      <c r="X166" s="293"/>
      <c r="Y166" s="293"/>
      <c r="Z166" s="293"/>
      <c r="AA166" s="293"/>
      <c r="AB166" s="293"/>
      <c r="AC166" s="293"/>
      <c r="AD166" s="293"/>
      <c r="AE166" s="293"/>
      <c r="AF166" s="293"/>
      <c r="AG166" s="293"/>
      <c r="AH166" s="293"/>
      <c r="AI166" s="293"/>
      <c r="AJ166" s="293"/>
      <c r="AK166" s="293"/>
      <c r="AL166" s="293"/>
    </row>
    <row r="167" ht="14.25" customHeight="1">
      <c r="L167" s="178"/>
      <c r="M167" s="178"/>
      <c r="N167" s="178"/>
      <c r="W167" s="292"/>
      <c r="X167" s="293"/>
      <c r="Y167" s="293"/>
      <c r="Z167" s="293"/>
      <c r="AA167" s="293"/>
      <c r="AB167" s="293"/>
      <c r="AC167" s="293"/>
      <c r="AD167" s="293"/>
      <c r="AE167" s="293"/>
      <c r="AF167" s="293"/>
      <c r="AG167" s="293"/>
      <c r="AH167" s="293"/>
      <c r="AI167" s="293"/>
      <c r="AJ167" s="293"/>
      <c r="AK167" s="293"/>
      <c r="AL167" s="293"/>
    </row>
    <row r="168" ht="14.25" customHeight="1">
      <c r="L168" s="178"/>
      <c r="M168" s="178"/>
      <c r="N168" s="178"/>
      <c r="W168" s="292"/>
      <c r="X168" s="293"/>
      <c r="Y168" s="293"/>
      <c r="Z168" s="293"/>
      <c r="AA168" s="293"/>
      <c r="AB168" s="293"/>
      <c r="AC168" s="293"/>
      <c r="AD168" s="293"/>
      <c r="AE168" s="293"/>
      <c r="AF168" s="293"/>
      <c r="AG168" s="293"/>
      <c r="AH168" s="293"/>
      <c r="AI168" s="293"/>
      <c r="AJ168" s="293"/>
      <c r="AK168" s="293"/>
      <c r="AL168" s="293"/>
    </row>
    <row r="169" ht="14.25" customHeight="1">
      <c r="L169" s="178"/>
      <c r="M169" s="178"/>
      <c r="N169" s="178"/>
      <c r="W169" s="292"/>
      <c r="X169" s="293"/>
      <c r="Y169" s="293"/>
      <c r="Z169" s="293"/>
      <c r="AA169" s="293"/>
      <c r="AB169" s="293"/>
      <c r="AC169" s="293"/>
      <c r="AD169" s="293"/>
      <c r="AE169" s="293"/>
      <c r="AF169" s="293"/>
      <c r="AG169" s="293"/>
      <c r="AH169" s="293"/>
      <c r="AI169" s="293"/>
      <c r="AJ169" s="293"/>
      <c r="AK169" s="293"/>
      <c r="AL169" s="293"/>
    </row>
    <row r="170" ht="14.25" customHeight="1">
      <c r="L170" s="178"/>
      <c r="M170" s="178"/>
      <c r="N170" s="178"/>
      <c r="W170" s="292"/>
      <c r="X170" s="293"/>
      <c r="Y170" s="293"/>
      <c r="Z170" s="293"/>
      <c r="AA170" s="293"/>
      <c r="AB170" s="293"/>
      <c r="AC170" s="293"/>
      <c r="AD170" s="293"/>
      <c r="AE170" s="293"/>
      <c r="AF170" s="293"/>
      <c r="AG170" s="293"/>
      <c r="AH170" s="293"/>
      <c r="AI170" s="293"/>
      <c r="AJ170" s="293"/>
      <c r="AK170" s="293"/>
      <c r="AL170" s="293"/>
    </row>
    <row r="171" ht="14.25" customHeight="1">
      <c r="L171" s="178"/>
      <c r="M171" s="178"/>
      <c r="N171" s="178"/>
      <c r="W171" s="292"/>
      <c r="X171" s="293"/>
      <c r="Y171" s="293"/>
      <c r="Z171" s="293"/>
      <c r="AA171" s="293"/>
      <c r="AB171" s="293"/>
      <c r="AC171" s="293"/>
      <c r="AD171" s="293"/>
      <c r="AE171" s="293"/>
      <c r="AF171" s="293"/>
      <c r="AG171" s="293"/>
      <c r="AH171" s="293"/>
      <c r="AI171" s="293"/>
      <c r="AJ171" s="293"/>
      <c r="AK171" s="293"/>
      <c r="AL171" s="293"/>
    </row>
    <row r="172" ht="14.25" customHeight="1">
      <c r="L172" s="178"/>
      <c r="M172" s="178"/>
      <c r="N172" s="178"/>
      <c r="W172" s="292"/>
      <c r="X172" s="293"/>
      <c r="Y172" s="293"/>
      <c r="Z172" s="293"/>
      <c r="AA172" s="293"/>
      <c r="AB172" s="293"/>
      <c r="AC172" s="293"/>
      <c r="AD172" s="293"/>
      <c r="AE172" s="293"/>
      <c r="AF172" s="293"/>
      <c r="AG172" s="293"/>
      <c r="AH172" s="293"/>
      <c r="AI172" s="293"/>
      <c r="AJ172" s="293"/>
      <c r="AK172" s="293"/>
      <c r="AL172" s="293"/>
    </row>
    <row r="173" ht="14.25" customHeight="1">
      <c r="L173" s="178"/>
      <c r="M173" s="178"/>
      <c r="N173" s="178"/>
      <c r="W173" s="292"/>
      <c r="X173" s="293"/>
      <c r="Y173" s="293"/>
      <c r="Z173" s="293"/>
      <c r="AA173" s="293"/>
      <c r="AB173" s="293"/>
      <c r="AC173" s="293"/>
      <c r="AD173" s="293"/>
      <c r="AE173" s="293"/>
      <c r="AF173" s="293"/>
      <c r="AG173" s="293"/>
      <c r="AH173" s="293"/>
      <c r="AI173" s="293"/>
      <c r="AJ173" s="293"/>
      <c r="AK173" s="293"/>
      <c r="AL173" s="293"/>
    </row>
    <row r="174" ht="14.25" customHeight="1">
      <c r="L174" s="178"/>
      <c r="M174" s="178"/>
      <c r="N174" s="178"/>
      <c r="W174" s="292"/>
      <c r="X174" s="293"/>
      <c r="Y174" s="293"/>
      <c r="Z174" s="293"/>
      <c r="AA174" s="293"/>
      <c r="AB174" s="293"/>
      <c r="AC174" s="293"/>
      <c r="AD174" s="293"/>
      <c r="AE174" s="293"/>
      <c r="AF174" s="293"/>
      <c r="AG174" s="293"/>
      <c r="AH174" s="293"/>
      <c r="AI174" s="293"/>
      <c r="AJ174" s="293"/>
      <c r="AK174" s="293"/>
      <c r="AL174" s="293"/>
    </row>
    <row r="175" ht="14.25" customHeight="1">
      <c r="L175" s="178"/>
      <c r="M175" s="178"/>
      <c r="N175" s="178"/>
      <c r="W175" s="292"/>
      <c r="X175" s="293"/>
      <c r="Y175" s="293"/>
      <c r="Z175" s="293"/>
      <c r="AA175" s="293"/>
      <c r="AB175" s="293"/>
      <c r="AC175" s="293"/>
      <c r="AD175" s="293"/>
      <c r="AE175" s="293"/>
      <c r="AF175" s="293"/>
      <c r="AG175" s="293"/>
      <c r="AH175" s="293"/>
      <c r="AI175" s="293"/>
      <c r="AJ175" s="293"/>
      <c r="AK175" s="293"/>
      <c r="AL175" s="293"/>
    </row>
    <row r="176" ht="14.25" customHeight="1">
      <c r="L176" s="178"/>
      <c r="M176" s="178"/>
      <c r="N176" s="178"/>
      <c r="W176" s="292"/>
      <c r="X176" s="293"/>
      <c r="Y176" s="293"/>
      <c r="Z176" s="293"/>
      <c r="AA176" s="293"/>
      <c r="AB176" s="293"/>
      <c r="AC176" s="293"/>
      <c r="AD176" s="293"/>
      <c r="AE176" s="293"/>
      <c r="AF176" s="293"/>
      <c r="AG176" s="293"/>
      <c r="AH176" s="293"/>
      <c r="AI176" s="293"/>
      <c r="AJ176" s="293"/>
      <c r="AK176" s="293"/>
      <c r="AL176" s="293"/>
    </row>
    <row r="177" ht="14.25" customHeight="1">
      <c r="L177" s="178"/>
      <c r="M177" s="178"/>
      <c r="N177" s="178"/>
      <c r="W177" s="292"/>
      <c r="X177" s="293"/>
      <c r="Y177" s="293"/>
      <c r="Z177" s="293"/>
      <c r="AA177" s="293"/>
      <c r="AB177" s="293"/>
      <c r="AC177" s="293"/>
      <c r="AD177" s="293"/>
      <c r="AE177" s="293"/>
      <c r="AF177" s="293"/>
      <c r="AG177" s="293"/>
      <c r="AH177" s="293"/>
      <c r="AI177" s="293"/>
      <c r="AJ177" s="293"/>
      <c r="AK177" s="293"/>
      <c r="AL177" s="293"/>
    </row>
    <row r="178" ht="14.25" customHeight="1">
      <c r="L178" s="178"/>
      <c r="M178" s="178"/>
      <c r="N178" s="178"/>
      <c r="W178" s="292"/>
      <c r="X178" s="293"/>
      <c r="Y178" s="293"/>
      <c r="Z178" s="293"/>
      <c r="AA178" s="293"/>
      <c r="AB178" s="293"/>
      <c r="AC178" s="293"/>
      <c r="AD178" s="293"/>
      <c r="AE178" s="293"/>
      <c r="AF178" s="293"/>
      <c r="AG178" s="293"/>
      <c r="AH178" s="293"/>
      <c r="AI178" s="293"/>
      <c r="AJ178" s="293"/>
      <c r="AK178" s="293"/>
      <c r="AL178" s="293"/>
    </row>
    <row r="179" ht="14.25" customHeight="1">
      <c r="L179" s="178"/>
      <c r="M179" s="178"/>
      <c r="N179" s="178"/>
      <c r="W179" s="292"/>
      <c r="X179" s="293"/>
      <c r="Y179" s="293"/>
      <c r="Z179" s="293"/>
      <c r="AA179" s="293"/>
      <c r="AB179" s="293"/>
      <c r="AC179" s="293"/>
      <c r="AD179" s="293"/>
      <c r="AE179" s="293"/>
      <c r="AF179" s="293"/>
      <c r="AG179" s="293"/>
      <c r="AH179" s="293"/>
      <c r="AI179" s="293"/>
      <c r="AJ179" s="293"/>
      <c r="AK179" s="293"/>
      <c r="AL179" s="293"/>
    </row>
    <row r="180" ht="14.25" customHeight="1">
      <c r="L180" s="178"/>
      <c r="M180" s="178"/>
      <c r="N180" s="178"/>
      <c r="W180" s="292"/>
      <c r="X180" s="293"/>
      <c r="Y180" s="293"/>
      <c r="Z180" s="293"/>
      <c r="AA180" s="293"/>
      <c r="AB180" s="293"/>
      <c r="AC180" s="293"/>
      <c r="AD180" s="293"/>
      <c r="AE180" s="293"/>
      <c r="AF180" s="293"/>
      <c r="AG180" s="293"/>
      <c r="AH180" s="293"/>
      <c r="AI180" s="293"/>
      <c r="AJ180" s="293"/>
      <c r="AK180" s="293"/>
      <c r="AL180" s="293"/>
    </row>
    <row r="181" ht="14.25" customHeight="1">
      <c r="L181" s="178"/>
      <c r="M181" s="178"/>
      <c r="N181" s="178"/>
      <c r="W181" s="292"/>
      <c r="X181" s="293"/>
      <c r="Y181" s="293"/>
      <c r="Z181" s="293"/>
      <c r="AA181" s="293"/>
      <c r="AB181" s="293"/>
      <c r="AC181" s="293"/>
      <c r="AD181" s="293"/>
      <c r="AE181" s="293"/>
      <c r="AF181" s="293"/>
      <c r="AG181" s="293"/>
      <c r="AH181" s="293"/>
      <c r="AI181" s="293"/>
      <c r="AJ181" s="293"/>
      <c r="AK181" s="293"/>
      <c r="AL181" s="293"/>
    </row>
    <row r="182" ht="14.25" customHeight="1">
      <c r="L182" s="178"/>
      <c r="M182" s="178"/>
      <c r="N182" s="178"/>
      <c r="W182" s="292"/>
      <c r="X182" s="293"/>
      <c r="Y182" s="293"/>
      <c r="Z182" s="293"/>
      <c r="AA182" s="293"/>
      <c r="AB182" s="293"/>
      <c r="AC182" s="293"/>
      <c r="AD182" s="293"/>
      <c r="AE182" s="293"/>
      <c r="AF182" s="293"/>
      <c r="AG182" s="293"/>
      <c r="AH182" s="293"/>
      <c r="AI182" s="293"/>
      <c r="AJ182" s="293"/>
      <c r="AK182" s="293"/>
      <c r="AL182" s="293"/>
    </row>
    <row r="183" ht="14.25" customHeight="1">
      <c r="L183" s="178"/>
      <c r="M183" s="178"/>
      <c r="N183" s="178"/>
      <c r="W183" s="292"/>
      <c r="X183" s="293"/>
      <c r="Y183" s="293"/>
      <c r="Z183" s="293"/>
      <c r="AA183" s="293"/>
      <c r="AB183" s="293"/>
      <c r="AC183" s="293"/>
      <c r="AD183" s="293"/>
      <c r="AE183" s="293"/>
      <c r="AF183" s="293"/>
      <c r="AG183" s="293"/>
      <c r="AH183" s="293"/>
      <c r="AI183" s="293"/>
      <c r="AJ183" s="293"/>
      <c r="AK183" s="293"/>
      <c r="AL183" s="293"/>
    </row>
    <row r="184" ht="14.25" customHeight="1">
      <c r="L184" s="178"/>
      <c r="M184" s="178"/>
      <c r="N184" s="178"/>
      <c r="W184" s="292"/>
      <c r="X184" s="293"/>
      <c r="Y184" s="293"/>
      <c r="Z184" s="293"/>
      <c r="AA184" s="293"/>
      <c r="AB184" s="293"/>
      <c r="AC184" s="293"/>
      <c r="AD184" s="293"/>
      <c r="AE184" s="293"/>
      <c r="AF184" s="293"/>
      <c r="AG184" s="293"/>
      <c r="AH184" s="293"/>
      <c r="AI184" s="293"/>
      <c r="AJ184" s="293"/>
      <c r="AK184" s="293"/>
      <c r="AL184" s="293"/>
    </row>
    <row r="185" ht="14.25" customHeight="1">
      <c r="L185" s="178"/>
      <c r="M185" s="178"/>
      <c r="N185" s="178"/>
      <c r="W185" s="292"/>
      <c r="X185" s="293"/>
      <c r="Y185" s="293"/>
      <c r="Z185" s="293"/>
      <c r="AA185" s="293"/>
      <c r="AB185" s="293"/>
      <c r="AC185" s="293"/>
      <c r="AD185" s="293"/>
      <c r="AE185" s="293"/>
      <c r="AF185" s="293"/>
      <c r="AG185" s="293"/>
      <c r="AH185" s="293"/>
      <c r="AI185" s="293"/>
      <c r="AJ185" s="293"/>
      <c r="AK185" s="293"/>
      <c r="AL185" s="293"/>
    </row>
    <row r="186" ht="14.25" customHeight="1">
      <c r="L186" s="178"/>
      <c r="M186" s="178"/>
      <c r="N186" s="178"/>
      <c r="W186" s="292"/>
      <c r="X186" s="293"/>
      <c r="Y186" s="293"/>
      <c r="Z186" s="293"/>
      <c r="AA186" s="293"/>
      <c r="AB186" s="293"/>
      <c r="AC186" s="293"/>
      <c r="AD186" s="293"/>
      <c r="AE186" s="293"/>
      <c r="AF186" s="293"/>
      <c r="AG186" s="293"/>
      <c r="AH186" s="293"/>
      <c r="AI186" s="293"/>
      <c r="AJ186" s="293"/>
      <c r="AK186" s="293"/>
      <c r="AL186" s="293"/>
    </row>
    <row r="187" ht="14.25" customHeight="1">
      <c r="L187" s="178"/>
      <c r="M187" s="178"/>
      <c r="N187" s="178"/>
      <c r="W187" s="292"/>
      <c r="X187" s="293"/>
      <c r="Y187" s="293"/>
      <c r="Z187" s="293"/>
      <c r="AA187" s="293"/>
      <c r="AB187" s="293"/>
      <c r="AC187" s="293"/>
      <c r="AD187" s="293"/>
      <c r="AE187" s="293"/>
      <c r="AF187" s="293"/>
      <c r="AG187" s="293"/>
      <c r="AH187" s="293"/>
      <c r="AI187" s="293"/>
      <c r="AJ187" s="293"/>
      <c r="AK187" s="293"/>
      <c r="AL187" s="293"/>
    </row>
    <row r="188" ht="14.25" customHeight="1">
      <c r="L188" s="178"/>
      <c r="M188" s="178"/>
      <c r="N188" s="178"/>
      <c r="W188" s="292"/>
      <c r="X188" s="293"/>
      <c r="Y188" s="293"/>
      <c r="Z188" s="293"/>
      <c r="AA188" s="293"/>
      <c r="AB188" s="293"/>
      <c r="AC188" s="293"/>
      <c r="AD188" s="293"/>
      <c r="AE188" s="293"/>
      <c r="AF188" s="293"/>
      <c r="AG188" s="293"/>
      <c r="AH188" s="293"/>
      <c r="AI188" s="293"/>
      <c r="AJ188" s="293"/>
      <c r="AK188" s="293"/>
      <c r="AL188" s="293"/>
    </row>
    <row r="189" ht="14.25" customHeight="1">
      <c r="L189" s="178"/>
      <c r="M189" s="178"/>
      <c r="N189" s="178"/>
      <c r="W189" s="292"/>
      <c r="X189" s="293"/>
      <c r="Y189" s="293"/>
      <c r="Z189" s="293"/>
      <c r="AA189" s="293"/>
      <c r="AB189" s="293"/>
      <c r="AC189" s="293"/>
      <c r="AD189" s="293"/>
      <c r="AE189" s="293"/>
      <c r="AF189" s="293"/>
      <c r="AG189" s="293"/>
      <c r="AH189" s="293"/>
      <c r="AI189" s="293"/>
      <c r="AJ189" s="293"/>
      <c r="AK189" s="293"/>
      <c r="AL189" s="293"/>
    </row>
    <row r="190" ht="14.25" customHeight="1">
      <c r="L190" s="178"/>
      <c r="M190" s="178"/>
      <c r="N190" s="178"/>
      <c r="W190" s="292"/>
      <c r="X190" s="293"/>
      <c r="Y190" s="293"/>
      <c r="Z190" s="293"/>
      <c r="AA190" s="293"/>
      <c r="AB190" s="293"/>
      <c r="AC190" s="293"/>
      <c r="AD190" s="293"/>
      <c r="AE190" s="293"/>
      <c r="AF190" s="293"/>
      <c r="AG190" s="293"/>
      <c r="AH190" s="293"/>
      <c r="AI190" s="293"/>
      <c r="AJ190" s="293"/>
      <c r="AK190" s="293"/>
      <c r="AL190" s="293"/>
    </row>
    <row r="191" ht="14.25" customHeight="1">
      <c r="L191" s="178"/>
      <c r="M191" s="178"/>
      <c r="N191" s="178"/>
      <c r="W191" s="292"/>
      <c r="X191" s="293"/>
      <c r="Y191" s="293"/>
      <c r="Z191" s="293"/>
      <c r="AA191" s="293"/>
      <c r="AB191" s="293"/>
      <c r="AC191" s="293"/>
      <c r="AD191" s="293"/>
      <c r="AE191" s="293"/>
      <c r="AF191" s="293"/>
      <c r="AG191" s="293"/>
      <c r="AH191" s="293"/>
      <c r="AI191" s="293"/>
      <c r="AJ191" s="293"/>
      <c r="AK191" s="293"/>
      <c r="AL191" s="293"/>
    </row>
    <row r="192" ht="14.25" customHeight="1">
      <c r="L192" s="178"/>
      <c r="M192" s="178"/>
      <c r="N192" s="178"/>
      <c r="W192" s="292"/>
      <c r="X192" s="293"/>
      <c r="Y192" s="293"/>
      <c r="Z192" s="293"/>
      <c r="AA192" s="293"/>
      <c r="AB192" s="293"/>
      <c r="AC192" s="293"/>
      <c r="AD192" s="293"/>
      <c r="AE192" s="293"/>
      <c r="AF192" s="293"/>
      <c r="AG192" s="293"/>
      <c r="AH192" s="293"/>
      <c r="AI192" s="293"/>
      <c r="AJ192" s="293"/>
      <c r="AK192" s="293"/>
      <c r="AL192" s="293"/>
    </row>
    <row r="193" ht="14.25" customHeight="1">
      <c r="L193" s="178"/>
      <c r="M193" s="178"/>
      <c r="N193" s="178"/>
      <c r="W193" s="292"/>
      <c r="X193" s="293"/>
      <c r="Y193" s="293"/>
      <c r="Z193" s="293"/>
      <c r="AA193" s="293"/>
      <c r="AB193" s="293"/>
      <c r="AC193" s="293"/>
      <c r="AD193" s="293"/>
      <c r="AE193" s="293"/>
      <c r="AF193" s="293"/>
      <c r="AG193" s="293"/>
      <c r="AH193" s="293"/>
      <c r="AI193" s="293"/>
      <c r="AJ193" s="293"/>
      <c r="AK193" s="293"/>
      <c r="AL193" s="293"/>
    </row>
    <row r="194" ht="14.25" customHeight="1">
      <c r="L194" s="178"/>
      <c r="M194" s="178"/>
      <c r="N194" s="178"/>
      <c r="W194" s="292"/>
      <c r="X194" s="293"/>
      <c r="Y194" s="293"/>
      <c r="Z194" s="293"/>
      <c r="AA194" s="293"/>
      <c r="AB194" s="293"/>
      <c r="AC194" s="293"/>
      <c r="AD194" s="293"/>
      <c r="AE194" s="293"/>
      <c r="AF194" s="293"/>
      <c r="AG194" s="293"/>
      <c r="AH194" s="293"/>
      <c r="AI194" s="293"/>
      <c r="AJ194" s="293"/>
      <c r="AK194" s="293"/>
      <c r="AL194" s="293"/>
    </row>
    <row r="195" ht="14.25" customHeight="1">
      <c r="L195" s="178"/>
      <c r="M195" s="178"/>
      <c r="N195" s="178"/>
      <c r="W195" s="292"/>
      <c r="X195" s="293"/>
      <c r="Y195" s="293"/>
      <c r="Z195" s="293"/>
      <c r="AA195" s="293"/>
      <c r="AB195" s="293"/>
      <c r="AC195" s="293"/>
      <c r="AD195" s="293"/>
      <c r="AE195" s="293"/>
      <c r="AF195" s="293"/>
      <c r="AG195" s="293"/>
      <c r="AH195" s="293"/>
      <c r="AI195" s="293"/>
      <c r="AJ195" s="293"/>
      <c r="AK195" s="293"/>
      <c r="AL195" s="293"/>
    </row>
    <row r="196" ht="14.25" customHeight="1">
      <c r="L196" s="178"/>
      <c r="M196" s="178"/>
      <c r="N196" s="178"/>
      <c r="W196" s="292"/>
      <c r="X196" s="293"/>
      <c r="Y196" s="293"/>
      <c r="Z196" s="293"/>
      <c r="AA196" s="293"/>
      <c r="AB196" s="293"/>
      <c r="AC196" s="293"/>
      <c r="AD196" s="293"/>
      <c r="AE196" s="293"/>
      <c r="AF196" s="293"/>
      <c r="AG196" s="293"/>
      <c r="AH196" s="293"/>
      <c r="AI196" s="293"/>
      <c r="AJ196" s="293"/>
      <c r="AK196" s="293"/>
      <c r="AL196" s="293"/>
    </row>
    <row r="197" ht="14.25" customHeight="1">
      <c r="L197" s="178"/>
      <c r="M197" s="178"/>
      <c r="N197" s="178"/>
      <c r="W197" s="292"/>
      <c r="X197" s="293"/>
      <c r="Y197" s="293"/>
      <c r="Z197" s="293"/>
      <c r="AA197" s="293"/>
      <c r="AB197" s="293"/>
      <c r="AC197" s="293"/>
      <c r="AD197" s="293"/>
      <c r="AE197" s="293"/>
      <c r="AF197" s="293"/>
      <c r="AG197" s="293"/>
      <c r="AH197" s="293"/>
      <c r="AI197" s="293"/>
      <c r="AJ197" s="293"/>
      <c r="AK197" s="293"/>
      <c r="AL197" s="293"/>
    </row>
    <row r="198" ht="14.25" customHeight="1">
      <c r="L198" s="178"/>
      <c r="M198" s="178"/>
      <c r="N198" s="178"/>
      <c r="W198" s="292"/>
      <c r="X198" s="293"/>
      <c r="Y198" s="293"/>
      <c r="Z198" s="293"/>
      <c r="AA198" s="293"/>
      <c r="AB198" s="293"/>
      <c r="AC198" s="293"/>
      <c r="AD198" s="293"/>
      <c r="AE198" s="293"/>
      <c r="AF198" s="293"/>
      <c r="AG198" s="293"/>
      <c r="AH198" s="293"/>
      <c r="AI198" s="293"/>
      <c r="AJ198" s="293"/>
      <c r="AK198" s="293"/>
      <c r="AL198" s="293"/>
    </row>
    <row r="199" ht="14.25" customHeight="1">
      <c r="L199" s="178"/>
      <c r="M199" s="178"/>
      <c r="N199" s="178"/>
      <c r="W199" s="292"/>
      <c r="X199" s="293"/>
      <c r="Y199" s="293"/>
      <c r="Z199" s="293"/>
      <c r="AA199" s="293"/>
      <c r="AB199" s="293"/>
      <c r="AC199" s="293"/>
      <c r="AD199" s="293"/>
      <c r="AE199" s="293"/>
      <c r="AF199" s="293"/>
      <c r="AG199" s="293"/>
      <c r="AH199" s="293"/>
      <c r="AI199" s="293"/>
      <c r="AJ199" s="293"/>
      <c r="AK199" s="293"/>
      <c r="AL199" s="293"/>
    </row>
    <row r="200" ht="14.25" customHeight="1">
      <c r="L200" s="178"/>
      <c r="M200" s="178"/>
      <c r="N200" s="178"/>
      <c r="W200" s="292"/>
      <c r="X200" s="293"/>
      <c r="Y200" s="293"/>
      <c r="Z200" s="293"/>
      <c r="AA200" s="293"/>
      <c r="AB200" s="293"/>
      <c r="AC200" s="293"/>
      <c r="AD200" s="293"/>
      <c r="AE200" s="293"/>
      <c r="AF200" s="293"/>
      <c r="AG200" s="293"/>
      <c r="AH200" s="293"/>
      <c r="AI200" s="293"/>
      <c r="AJ200" s="293"/>
      <c r="AK200" s="293"/>
      <c r="AL200" s="293"/>
    </row>
    <row r="201" ht="14.25" customHeight="1">
      <c r="L201" s="178"/>
      <c r="M201" s="178"/>
      <c r="N201" s="178"/>
      <c r="W201" s="292"/>
      <c r="X201" s="293"/>
      <c r="Y201" s="293"/>
      <c r="Z201" s="293"/>
      <c r="AA201" s="293"/>
      <c r="AB201" s="293"/>
      <c r="AC201" s="293"/>
      <c r="AD201" s="293"/>
      <c r="AE201" s="293"/>
      <c r="AF201" s="293"/>
      <c r="AG201" s="293"/>
      <c r="AH201" s="293"/>
      <c r="AI201" s="293"/>
      <c r="AJ201" s="293"/>
      <c r="AK201" s="293"/>
      <c r="AL201" s="293"/>
    </row>
    <row r="202" ht="14.25" customHeight="1">
      <c r="L202" s="178"/>
      <c r="M202" s="178"/>
      <c r="N202" s="178"/>
      <c r="W202" s="292"/>
      <c r="X202" s="293"/>
      <c r="Y202" s="293"/>
      <c r="Z202" s="293"/>
      <c r="AA202" s="293"/>
      <c r="AB202" s="293"/>
      <c r="AC202" s="293"/>
      <c r="AD202" s="293"/>
      <c r="AE202" s="293"/>
      <c r="AF202" s="293"/>
      <c r="AG202" s="293"/>
      <c r="AH202" s="293"/>
      <c r="AI202" s="293"/>
      <c r="AJ202" s="293"/>
      <c r="AK202" s="293"/>
      <c r="AL202" s="293"/>
    </row>
    <row r="203" ht="14.25" customHeight="1">
      <c r="L203" s="178"/>
      <c r="M203" s="178"/>
      <c r="N203" s="178"/>
      <c r="W203" s="292"/>
      <c r="X203" s="293"/>
      <c r="Y203" s="293"/>
      <c r="Z203" s="293"/>
      <c r="AA203" s="293"/>
      <c r="AB203" s="293"/>
      <c r="AC203" s="293"/>
      <c r="AD203" s="293"/>
      <c r="AE203" s="293"/>
      <c r="AF203" s="293"/>
      <c r="AG203" s="293"/>
      <c r="AH203" s="293"/>
      <c r="AI203" s="293"/>
      <c r="AJ203" s="293"/>
      <c r="AK203" s="293"/>
      <c r="AL203" s="293"/>
    </row>
    <row r="204" ht="14.25" customHeight="1">
      <c r="L204" s="178"/>
      <c r="M204" s="178"/>
      <c r="N204" s="178"/>
      <c r="W204" s="292"/>
      <c r="X204" s="293"/>
      <c r="Y204" s="293"/>
      <c r="Z204" s="293"/>
      <c r="AA204" s="293"/>
      <c r="AB204" s="293"/>
      <c r="AC204" s="293"/>
      <c r="AD204" s="293"/>
      <c r="AE204" s="293"/>
      <c r="AF204" s="293"/>
      <c r="AG204" s="293"/>
      <c r="AH204" s="293"/>
      <c r="AI204" s="293"/>
      <c r="AJ204" s="293"/>
      <c r="AK204" s="293"/>
      <c r="AL204" s="293"/>
    </row>
    <row r="205" ht="14.25" customHeight="1">
      <c r="L205" s="178"/>
      <c r="M205" s="178"/>
      <c r="N205" s="178"/>
      <c r="W205" s="292"/>
      <c r="X205" s="293"/>
      <c r="Y205" s="293"/>
      <c r="Z205" s="293"/>
      <c r="AA205" s="293"/>
      <c r="AB205" s="293"/>
      <c r="AC205" s="293"/>
      <c r="AD205" s="293"/>
      <c r="AE205" s="293"/>
      <c r="AF205" s="293"/>
      <c r="AG205" s="293"/>
      <c r="AH205" s="293"/>
      <c r="AI205" s="293"/>
      <c r="AJ205" s="293"/>
      <c r="AK205" s="293"/>
      <c r="AL205" s="293"/>
    </row>
    <row r="206" ht="14.25" customHeight="1">
      <c r="L206" s="178"/>
      <c r="M206" s="178"/>
      <c r="N206" s="178"/>
      <c r="W206" s="292"/>
      <c r="X206" s="293"/>
      <c r="Y206" s="293"/>
      <c r="Z206" s="293"/>
      <c r="AA206" s="293"/>
      <c r="AB206" s="293"/>
      <c r="AC206" s="293"/>
      <c r="AD206" s="293"/>
      <c r="AE206" s="293"/>
      <c r="AF206" s="293"/>
      <c r="AG206" s="293"/>
      <c r="AH206" s="293"/>
      <c r="AI206" s="293"/>
      <c r="AJ206" s="293"/>
      <c r="AK206" s="293"/>
      <c r="AL206" s="293"/>
    </row>
    <row r="207" ht="14.25" customHeight="1">
      <c r="L207" s="178"/>
      <c r="M207" s="178"/>
      <c r="N207" s="178"/>
      <c r="W207" s="292"/>
      <c r="X207" s="293"/>
      <c r="Y207" s="293"/>
      <c r="Z207" s="293"/>
      <c r="AA207" s="293"/>
      <c r="AB207" s="293"/>
      <c r="AC207" s="293"/>
      <c r="AD207" s="293"/>
      <c r="AE207" s="293"/>
      <c r="AF207" s="293"/>
      <c r="AG207" s="293"/>
      <c r="AH207" s="293"/>
      <c r="AI207" s="293"/>
      <c r="AJ207" s="293"/>
      <c r="AK207" s="293"/>
      <c r="AL207" s="293"/>
    </row>
    <row r="208" ht="14.25" customHeight="1">
      <c r="L208" s="178"/>
      <c r="M208" s="178"/>
      <c r="N208" s="178"/>
      <c r="W208" s="292"/>
      <c r="X208" s="293"/>
      <c r="Y208" s="293"/>
      <c r="Z208" s="293"/>
      <c r="AA208" s="293"/>
      <c r="AB208" s="293"/>
      <c r="AC208" s="293"/>
      <c r="AD208" s="293"/>
      <c r="AE208" s="293"/>
      <c r="AF208" s="293"/>
      <c r="AG208" s="293"/>
      <c r="AH208" s="293"/>
      <c r="AI208" s="293"/>
      <c r="AJ208" s="293"/>
      <c r="AK208" s="293"/>
      <c r="AL208" s="293"/>
    </row>
    <row r="209" ht="14.25" customHeight="1">
      <c r="L209" s="178"/>
      <c r="M209" s="178"/>
      <c r="N209" s="178"/>
      <c r="W209" s="292"/>
      <c r="X209" s="293"/>
      <c r="Y209" s="293"/>
      <c r="Z209" s="293"/>
      <c r="AA209" s="293"/>
      <c r="AB209" s="293"/>
      <c r="AC209" s="293"/>
      <c r="AD209" s="293"/>
      <c r="AE209" s="293"/>
      <c r="AF209" s="293"/>
      <c r="AG209" s="293"/>
      <c r="AH209" s="293"/>
      <c r="AI209" s="293"/>
      <c r="AJ209" s="293"/>
      <c r="AK209" s="293"/>
      <c r="AL209" s="293"/>
    </row>
    <row r="210" ht="14.25" customHeight="1">
      <c r="L210" s="178"/>
      <c r="M210" s="178"/>
      <c r="N210" s="178"/>
      <c r="W210" s="292"/>
      <c r="X210" s="293"/>
      <c r="Y210" s="293"/>
      <c r="Z210" s="293"/>
      <c r="AA210" s="293"/>
      <c r="AB210" s="293"/>
      <c r="AC210" s="293"/>
      <c r="AD210" s="293"/>
      <c r="AE210" s="293"/>
      <c r="AF210" s="293"/>
      <c r="AG210" s="293"/>
      <c r="AH210" s="293"/>
      <c r="AI210" s="293"/>
      <c r="AJ210" s="293"/>
      <c r="AK210" s="293"/>
      <c r="AL210" s="293"/>
    </row>
    <row r="211" ht="14.25" customHeight="1">
      <c r="L211" s="178"/>
      <c r="M211" s="178"/>
      <c r="N211" s="178"/>
      <c r="W211" s="292"/>
      <c r="X211" s="293"/>
      <c r="Y211" s="293"/>
      <c r="Z211" s="293"/>
      <c r="AA211" s="293"/>
      <c r="AB211" s="293"/>
      <c r="AC211" s="293"/>
      <c r="AD211" s="293"/>
      <c r="AE211" s="293"/>
      <c r="AF211" s="293"/>
      <c r="AG211" s="293"/>
      <c r="AH211" s="293"/>
      <c r="AI211" s="293"/>
      <c r="AJ211" s="293"/>
      <c r="AK211" s="293"/>
      <c r="AL211" s="293"/>
    </row>
    <row r="212" ht="14.25" customHeight="1">
      <c r="L212" s="178"/>
      <c r="M212" s="178"/>
      <c r="N212" s="178"/>
      <c r="W212" s="292"/>
      <c r="X212" s="293"/>
      <c r="Y212" s="293"/>
      <c r="Z212" s="293"/>
      <c r="AA212" s="293"/>
      <c r="AB212" s="293"/>
      <c r="AC212" s="293"/>
      <c r="AD212" s="293"/>
      <c r="AE212" s="293"/>
      <c r="AF212" s="293"/>
      <c r="AG212" s="293"/>
      <c r="AH212" s="293"/>
      <c r="AI212" s="293"/>
      <c r="AJ212" s="293"/>
      <c r="AK212" s="293"/>
      <c r="AL212" s="293"/>
    </row>
    <row r="213" ht="14.25" customHeight="1">
      <c r="L213" s="178"/>
      <c r="M213" s="178"/>
      <c r="N213" s="178"/>
      <c r="W213" s="292"/>
      <c r="X213" s="293"/>
      <c r="Y213" s="293"/>
      <c r="Z213" s="293"/>
      <c r="AA213" s="293"/>
      <c r="AB213" s="293"/>
      <c r="AC213" s="293"/>
      <c r="AD213" s="293"/>
      <c r="AE213" s="293"/>
      <c r="AF213" s="293"/>
      <c r="AG213" s="293"/>
      <c r="AH213" s="293"/>
      <c r="AI213" s="293"/>
      <c r="AJ213" s="293"/>
      <c r="AK213" s="293"/>
      <c r="AL213" s="293"/>
    </row>
    <row r="214" ht="14.25" customHeight="1">
      <c r="L214" s="178"/>
      <c r="M214" s="178"/>
      <c r="N214" s="178"/>
      <c r="W214" s="292"/>
      <c r="X214" s="293"/>
      <c r="Y214" s="293"/>
      <c r="Z214" s="293"/>
      <c r="AA214" s="293"/>
      <c r="AB214" s="293"/>
      <c r="AC214" s="293"/>
      <c r="AD214" s="293"/>
      <c r="AE214" s="293"/>
      <c r="AF214" s="293"/>
      <c r="AG214" s="293"/>
      <c r="AH214" s="293"/>
      <c r="AI214" s="293"/>
      <c r="AJ214" s="293"/>
      <c r="AK214" s="293"/>
      <c r="AL214" s="293"/>
    </row>
    <row r="215" ht="14.25" customHeight="1">
      <c r="L215" s="178"/>
      <c r="M215" s="178"/>
      <c r="N215" s="178"/>
      <c r="W215" s="292"/>
      <c r="X215" s="293"/>
      <c r="Y215" s="293"/>
      <c r="Z215" s="293"/>
      <c r="AA215" s="293"/>
      <c r="AB215" s="293"/>
      <c r="AC215" s="293"/>
      <c r="AD215" s="293"/>
      <c r="AE215" s="293"/>
      <c r="AF215" s="293"/>
      <c r="AG215" s="293"/>
      <c r="AH215" s="293"/>
      <c r="AI215" s="293"/>
      <c r="AJ215" s="293"/>
      <c r="AK215" s="293"/>
      <c r="AL215" s="293"/>
    </row>
    <row r="216" ht="14.25" customHeight="1">
      <c r="L216" s="178"/>
      <c r="M216" s="178"/>
      <c r="N216" s="178"/>
      <c r="W216" s="292"/>
      <c r="X216" s="293"/>
      <c r="Y216" s="293"/>
      <c r="Z216" s="293"/>
      <c r="AA216" s="293"/>
      <c r="AB216" s="293"/>
      <c r="AC216" s="293"/>
      <c r="AD216" s="293"/>
      <c r="AE216" s="293"/>
      <c r="AF216" s="293"/>
      <c r="AG216" s="293"/>
      <c r="AH216" s="293"/>
      <c r="AI216" s="293"/>
      <c r="AJ216" s="293"/>
      <c r="AK216" s="293"/>
      <c r="AL216" s="293"/>
    </row>
    <row r="217" ht="14.25" customHeight="1">
      <c r="L217" s="178"/>
      <c r="M217" s="178"/>
      <c r="N217" s="178"/>
      <c r="W217" s="292"/>
      <c r="X217" s="293"/>
      <c r="Y217" s="293"/>
      <c r="Z217" s="293"/>
      <c r="AA217" s="293"/>
      <c r="AB217" s="293"/>
      <c r="AC217" s="293"/>
      <c r="AD217" s="293"/>
      <c r="AE217" s="293"/>
      <c r="AF217" s="293"/>
      <c r="AG217" s="293"/>
      <c r="AH217" s="293"/>
      <c r="AI217" s="293"/>
      <c r="AJ217" s="293"/>
      <c r="AK217" s="293"/>
      <c r="AL217" s="293"/>
    </row>
    <row r="218" ht="14.25" customHeight="1">
      <c r="L218" s="178"/>
      <c r="M218" s="178"/>
      <c r="N218" s="178"/>
      <c r="W218" s="292"/>
      <c r="X218" s="293"/>
      <c r="Y218" s="293"/>
      <c r="Z218" s="293"/>
      <c r="AA218" s="293"/>
      <c r="AB218" s="293"/>
      <c r="AC218" s="293"/>
      <c r="AD218" s="293"/>
      <c r="AE218" s="293"/>
      <c r="AF218" s="293"/>
      <c r="AG218" s="293"/>
      <c r="AH218" s="293"/>
      <c r="AI218" s="293"/>
      <c r="AJ218" s="293"/>
      <c r="AK218" s="293"/>
      <c r="AL218" s="293"/>
    </row>
    <row r="219" ht="14.25" customHeight="1">
      <c r="L219" s="178"/>
      <c r="M219" s="178"/>
      <c r="N219" s="178"/>
      <c r="W219" s="292"/>
      <c r="X219" s="293"/>
      <c r="Y219" s="293"/>
      <c r="Z219" s="293"/>
      <c r="AA219" s="293"/>
      <c r="AB219" s="293"/>
      <c r="AC219" s="293"/>
      <c r="AD219" s="293"/>
      <c r="AE219" s="293"/>
      <c r="AF219" s="293"/>
      <c r="AG219" s="293"/>
      <c r="AH219" s="293"/>
      <c r="AI219" s="293"/>
      <c r="AJ219" s="293"/>
      <c r="AK219" s="293"/>
      <c r="AL219" s="293"/>
    </row>
    <row r="220" ht="14.25" customHeight="1">
      <c r="L220" s="178"/>
      <c r="M220" s="178"/>
      <c r="N220" s="178"/>
      <c r="W220" s="292"/>
      <c r="X220" s="293"/>
      <c r="Y220" s="293"/>
      <c r="Z220" s="293"/>
      <c r="AA220" s="293"/>
      <c r="AB220" s="293"/>
      <c r="AC220" s="293"/>
      <c r="AD220" s="293"/>
      <c r="AE220" s="293"/>
      <c r="AF220" s="293"/>
      <c r="AG220" s="293"/>
      <c r="AH220" s="293"/>
      <c r="AI220" s="293"/>
      <c r="AJ220" s="293"/>
      <c r="AK220" s="293"/>
      <c r="AL220" s="293"/>
    </row>
    <row r="221" ht="14.25" customHeight="1">
      <c r="L221" s="178"/>
      <c r="M221" s="178"/>
      <c r="N221" s="178"/>
      <c r="W221" s="292"/>
      <c r="X221" s="293"/>
      <c r="Y221" s="293"/>
      <c r="Z221" s="293"/>
      <c r="AA221" s="293"/>
      <c r="AB221" s="293"/>
      <c r="AC221" s="293"/>
      <c r="AD221" s="293"/>
      <c r="AE221" s="293"/>
      <c r="AF221" s="293"/>
      <c r="AG221" s="293"/>
      <c r="AH221" s="293"/>
      <c r="AI221" s="293"/>
      <c r="AJ221" s="293"/>
      <c r="AK221" s="293"/>
      <c r="AL221" s="293"/>
    </row>
    <row r="222" ht="14.25" customHeight="1">
      <c r="L222" s="178"/>
      <c r="M222" s="178"/>
      <c r="N222" s="178"/>
      <c r="W222" s="292"/>
      <c r="X222" s="293"/>
      <c r="Y222" s="293"/>
      <c r="Z222" s="293"/>
      <c r="AA222" s="293"/>
      <c r="AB222" s="293"/>
      <c r="AC222" s="293"/>
      <c r="AD222" s="293"/>
      <c r="AE222" s="293"/>
      <c r="AF222" s="293"/>
      <c r="AG222" s="293"/>
      <c r="AH222" s="293"/>
      <c r="AI222" s="293"/>
      <c r="AJ222" s="293"/>
      <c r="AK222" s="293"/>
      <c r="AL222" s="293"/>
    </row>
    <row r="223" ht="14.25" customHeight="1">
      <c r="L223" s="178"/>
      <c r="M223" s="178"/>
      <c r="N223" s="178"/>
      <c r="W223" s="292"/>
      <c r="X223" s="293"/>
      <c r="Y223" s="293"/>
      <c r="Z223" s="293"/>
      <c r="AA223" s="293"/>
      <c r="AB223" s="293"/>
      <c r="AC223" s="293"/>
      <c r="AD223" s="293"/>
      <c r="AE223" s="293"/>
      <c r="AF223" s="293"/>
      <c r="AG223" s="293"/>
      <c r="AH223" s="293"/>
      <c r="AI223" s="293"/>
      <c r="AJ223" s="293"/>
      <c r="AK223" s="293"/>
      <c r="AL223" s="293"/>
    </row>
    <row r="224" ht="14.25" customHeight="1">
      <c r="L224" s="178"/>
      <c r="M224" s="178"/>
      <c r="N224" s="178"/>
      <c r="W224" s="292"/>
      <c r="X224" s="293"/>
      <c r="Y224" s="293"/>
      <c r="Z224" s="293"/>
      <c r="AA224" s="293"/>
      <c r="AB224" s="293"/>
      <c r="AC224" s="293"/>
      <c r="AD224" s="293"/>
      <c r="AE224" s="293"/>
      <c r="AF224" s="293"/>
      <c r="AG224" s="293"/>
      <c r="AH224" s="293"/>
      <c r="AI224" s="293"/>
      <c r="AJ224" s="293"/>
      <c r="AK224" s="293"/>
      <c r="AL224" s="293"/>
    </row>
    <row r="225" ht="14.25" customHeight="1">
      <c r="L225" s="178"/>
      <c r="M225" s="178"/>
      <c r="N225" s="178"/>
      <c r="W225" s="292"/>
      <c r="X225" s="293"/>
      <c r="Y225" s="293"/>
      <c r="Z225" s="293"/>
      <c r="AA225" s="293"/>
      <c r="AB225" s="293"/>
      <c r="AC225" s="293"/>
      <c r="AD225" s="293"/>
      <c r="AE225" s="293"/>
      <c r="AF225" s="293"/>
      <c r="AG225" s="293"/>
      <c r="AH225" s="293"/>
      <c r="AI225" s="293"/>
      <c r="AJ225" s="293"/>
      <c r="AK225" s="293"/>
      <c r="AL225" s="293"/>
    </row>
    <row r="226" ht="14.25" customHeight="1">
      <c r="L226" s="178"/>
      <c r="M226" s="178"/>
      <c r="N226" s="178"/>
      <c r="W226" s="292"/>
      <c r="X226" s="293"/>
      <c r="Y226" s="293"/>
      <c r="Z226" s="293"/>
      <c r="AA226" s="293"/>
      <c r="AB226" s="293"/>
      <c r="AC226" s="293"/>
      <c r="AD226" s="293"/>
      <c r="AE226" s="293"/>
      <c r="AF226" s="293"/>
      <c r="AG226" s="293"/>
      <c r="AH226" s="293"/>
      <c r="AI226" s="293"/>
      <c r="AJ226" s="293"/>
      <c r="AK226" s="293"/>
      <c r="AL226" s="293"/>
    </row>
    <row r="227" ht="14.25" customHeight="1">
      <c r="L227" s="178"/>
      <c r="M227" s="178"/>
      <c r="N227" s="178"/>
      <c r="W227" s="292"/>
      <c r="X227" s="293"/>
      <c r="Y227" s="293"/>
      <c r="Z227" s="293"/>
      <c r="AA227" s="293"/>
      <c r="AB227" s="293"/>
      <c r="AC227" s="293"/>
      <c r="AD227" s="293"/>
      <c r="AE227" s="293"/>
      <c r="AF227" s="293"/>
      <c r="AG227" s="293"/>
      <c r="AH227" s="293"/>
      <c r="AI227" s="293"/>
      <c r="AJ227" s="293"/>
      <c r="AK227" s="293"/>
      <c r="AL227" s="293"/>
    </row>
    <row r="228" ht="14.25" customHeight="1">
      <c r="L228" s="178"/>
      <c r="M228" s="178"/>
      <c r="N228" s="178"/>
      <c r="W228" s="292"/>
      <c r="X228" s="293"/>
      <c r="Y228" s="293"/>
      <c r="Z228" s="293"/>
      <c r="AA228" s="293"/>
      <c r="AB228" s="293"/>
      <c r="AC228" s="293"/>
      <c r="AD228" s="293"/>
      <c r="AE228" s="293"/>
      <c r="AF228" s="293"/>
      <c r="AG228" s="293"/>
      <c r="AH228" s="293"/>
      <c r="AI228" s="293"/>
      <c r="AJ228" s="293"/>
      <c r="AK228" s="293"/>
      <c r="AL228" s="293"/>
    </row>
    <row r="229" ht="14.25" customHeight="1">
      <c r="L229" s="178"/>
      <c r="M229" s="178"/>
      <c r="N229" s="178"/>
      <c r="W229" s="292"/>
      <c r="X229" s="293"/>
      <c r="Y229" s="293"/>
      <c r="Z229" s="293"/>
      <c r="AA229" s="293"/>
      <c r="AB229" s="293"/>
      <c r="AC229" s="293"/>
      <c r="AD229" s="293"/>
      <c r="AE229" s="293"/>
      <c r="AF229" s="293"/>
      <c r="AG229" s="293"/>
      <c r="AH229" s="293"/>
      <c r="AI229" s="293"/>
      <c r="AJ229" s="293"/>
      <c r="AK229" s="293"/>
      <c r="AL229" s="293"/>
    </row>
    <row r="230" ht="14.25" customHeight="1">
      <c r="L230" s="178"/>
      <c r="M230" s="178"/>
      <c r="N230" s="178"/>
      <c r="W230" s="292"/>
      <c r="X230" s="293"/>
      <c r="Y230" s="293"/>
      <c r="Z230" s="293"/>
      <c r="AA230" s="293"/>
      <c r="AB230" s="293"/>
      <c r="AC230" s="293"/>
      <c r="AD230" s="293"/>
      <c r="AE230" s="293"/>
      <c r="AF230" s="293"/>
      <c r="AG230" s="293"/>
      <c r="AH230" s="293"/>
      <c r="AI230" s="293"/>
      <c r="AJ230" s="293"/>
      <c r="AK230" s="293"/>
      <c r="AL230" s="293"/>
    </row>
    <row r="231" ht="14.25" customHeight="1">
      <c r="L231" s="178"/>
      <c r="M231" s="178"/>
      <c r="N231" s="178"/>
      <c r="W231" s="292"/>
      <c r="X231" s="293"/>
      <c r="Y231" s="293"/>
      <c r="Z231" s="293"/>
      <c r="AA231" s="293"/>
      <c r="AB231" s="293"/>
      <c r="AC231" s="293"/>
      <c r="AD231" s="293"/>
      <c r="AE231" s="293"/>
      <c r="AF231" s="293"/>
      <c r="AG231" s="293"/>
      <c r="AH231" s="293"/>
      <c r="AI231" s="293"/>
      <c r="AJ231" s="293"/>
      <c r="AK231" s="293"/>
      <c r="AL231" s="293"/>
    </row>
    <row r="232" ht="14.25" customHeight="1">
      <c r="L232" s="178"/>
      <c r="M232" s="178"/>
      <c r="N232" s="178"/>
      <c r="W232" s="292"/>
      <c r="X232" s="293"/>
      <c r="Y232" s="293"/>
      <c r="Z232" s="293"/>
      <c r="AA232" s="293"/>
      <c r="AB232" s="293"/>
      <c r="AC232" s="293"/>
      <c r="AD232" s="293"/>
      <c r="AE232" s="293"/>
      <c r="AF232" s="293"/>
      <c r="AG232" s="293"/>
      <c r="AH232" s="293"/>
      <c r="AI232" s="293"/>
      <c r="AJ232" s="293"/>
      <c r="AK232" s="293"/>
      <c r="AL232" s="293"/>
    </row>
    <row r="233" ht="14.25" customHeight="1">
      <c r="L233" s="178"/>
      <c r="M233" s="178"/>
      <c r="N233" s="178"/>
      <c r="W233" s="292"/>
      <c r="X233" s="293"/>
      <c r="Y233" s="293"/>
      <c r="Z233" s="293"/>
      <c r="AA233" s="293"/>
      <c r="AB233" s="293"/>
      <c r="AC233" s="293"/>
      <c r="AD233" s="293"/>
      <c r="AE233" s="293"/>
      <c r="AF233" s="293"/>
      <c r="AG233" s="293"/>
      <c r="AH233" s="293"/>
      <c r="AI233" s="293"/>
      <c r="AJ233" s="293"/>
      <c r="AK233" s="293"/>
      <c r="AL233" s="293"/>
    </row>
    <row r="234" ht="14.25" customHeight="1">
      <c r="L234" s="178"/>
      <c r="M234" s="178"/>
      <c r="N234" s="178"/>
      <c r="W234" s="292"/>
      <c r="X234" s="293"/>
      <c r="Y234" s="293"/>
      <c r="Z234" s="293"/>
      <c r="AA234" s="293"/>
      <c r="AB234" s="293"/>
      <c r="AC234" s="293"/>
      <c r="AD234" s="293"/>
      <c r="AE234" s="293"/>
      <c r="AF234" s="293"/>
      <c r="AG234" s="293"/>
      <c r="AH234" s="293"/>
      <c r="AI234" s="293"/>
      <c r="AJ234" s="293"/>
      <c r="AK234" s="293"/>
      <c r="AL234" s="293"/>
    </row>
    <row r="235" ht="14.25" customHeight="1">
      <c r="L235" s="178"/>
      <c r="M235" s="178"/>
      <c r="N235" s="178"/>
      <c r="W235" s="292"/>
      <c r="X235" s="293"/>
      <c r="Y235" s="293"/>
      <c r="Z235" s="293"/>
      <c r="AA235" s="293"/>
      <c r="AB235" s="293"/>
      <c r="AC235" s="293"/>
      <c r="AD235" s="293"/>
      <c r="AE235" s="293"/>
      <c r="AF235" s="293"/>
      <c r="AG235" s="293"/>
      <c r="AH235" s="293"/>
      <c r="AI235" s="293"/>
      <c r="AJ235" s="293"/>
      <c r="AK235" s="293"/>
      <c r="AL235" s="293"/>
    </row>
    <row r="236" ht="14.25" customHeight="1">
      <c r="L236" s="178"/>
      <c r="M236" s="178"/>
      <c r="N236" s="178"/>
      <c r="W236" s="292"/>
      <c r="X236" s="293"/>
      <c r="Y236" s="293"/>
      <c r="Z236" s="293"/>
      <c r="AA236" s="293"/>
      <c r="AB236" s="293"/>
      <c r="AC236" s="293"/>
      <c r="AD236" s="293"/>
      <c r="AE236" s="293"/>
      <c r="AF236" s="293"/>
      <c r="AG236" s="293"/>
      <c r="AH236" s="293"/>
      <c r="AI236" s="293"/>
      <c r="AJ236" s="293"/>
      <c r="AK236" s="293"/>
      <c r="AL236" s="293"/>
    </row>
    <row r="237" ht="14.25" customHeight="1">
      <c r="L237" s="178"/>
      <c r="M237" s="178"/>
      <c r="N237" s="178"/>
      <c r="W237" s="292"/>
      <c r="X237" s="293"/>
      <c r="Y237" s="293"/>
      <c r="Z237" s="293"/>
      <c r="AA237" s="293"/>
      <c r="AB237" s="293"/>
      <c r="AC237" s="293"/>
      <c r="AD237" s="293"/>
      <c r="AE237" s="293"/>
      <c r="AF237" s="293"/>
      <c r="AG237" s="293"/>
      <c r="AH237" s="293"/>
      <c r="AI237" s="293"/>
      <c r="AJ237" s="293"/>
      <c r="AK237" s="293"/>
      <c r="AL237" s="293"/>
    </row>
    <row r="238" ht="14.25" customHeight="1">
      <c r="L238" s="178"/>
      <c r="M238" s="178"/>
      <c r="N238" s="178"/>
      <c r="W238" s="292"/>
      <c r="X238" s="293"/>
      <c r="Y238" s="293"/>
      <c r="Z238" s="293"/>
      <c r="AA238" s="293"/>
      <c r="AB238" s="293"/>
      <c r="AC238" s="293"/>
      <c r="AD238" s="293"/>
      <c r="AE238" s="293"/>
      <c r="AF238" s="293"/>
      <c r="AG238" s="293"/>
      <c r="AH238" s="293"/>
      <c r="AI238" s="293"/>
      <c r="AJ238" s="293"/>
      <c r="AK238" s="293"/>
      <c r="AL238" s="293"/>
    </row>
    <row r="239" ht="14.25" customHeight="1">
      <c r="L239" s="178"/>
      <c r="M239" s="178"/>
      <c r="N239" s="178"/>
      <c r="W239" s="292"/>
      <c r="X239" s="293"/>
      <c r="Y239" s="293"/>
      <c r="Z239" s="293"/>
      <c r="AA239" s="293"/>
      <c r="AB239" s="293"/>
      <c r="AC239" s="293"/>
      <c r="AD239" s="293"/>
      <c r="AE239" s="293"/>
      <c r="AF239" s="293"/>
      <c r="AG239" s="293"/>
      <c r="AH239" s="293"/>
      <c r="AI239" s="293"/>
      <c r="AJ239" s="293"/>
      <c r="AK239" s="293"/>
      <c r="AL239" s="293"/>
    </row>
    <row r="240" ht="14.25" customHeight="1">
      <c r="L240" s="178"/>
      <c r="M240" s="178"/>
      <c r="N240" s="178"/>
      <c r="W240" s="292"/>
      <c r="X240" s="293"/>
      <c r="Y240" s="293"/>
      <c r="Z240" s="293"/>
      <c r="AA240" s="293"/>
      <c r="AB240" s="293"/>
      <c r="AC240" s="293"/>
      <c r="AD240" s="293"/>
      <c r="AE240" s="293"/>
      <c r="AF240" s="293"/>
      <c r="AG240" s="293"/>
      <c r="AH240" s="293"/>
      <c r="AI240" s="293"/>
      <c r="AJ240" s="293"/>
      <c r="AK240" s="293"/>
      <c r="AL240" s="293"/>
    </row>
    <row r="241" ht="14.25" customHeight="1">
      <c r="L241" s="178"/>
      <c r="M241" s="178"/>
      <c r="N241" s="178"/>
      <c r="W241" s="292"/>
      <c r="X241" s="293"/>
      <c r="Y241" s="293"/>
      <c r="Z241" s="293"/>
      <c r="AA241" s="293"/>
      <c r="AB241" s="293"/>
      <c r="AC241" s="293"/>
      <c r="AD241" s="293"/>
      <c r="AE241" s="293"/>
      <c r="AF241" s="293"/>
      <c r="AG241" s="293"/>
      <c r="AH241" s="293"/>
      <c r="AI241" s="293"/>
      <c r="AJ241" s="293"/>
      <c r="AK241" s="293"/>
      <c r="AL241" s="293"/>
    </row>
    <row r="242" ht="14.25" customHeight="1">
      <c r="L242" s="178"/>
      <c r="M242" s="178"/>
      <c r="N242" s="178"/>
      <c r="W242" s="292"/>
      <c r="X242" s="293"/>
      <c r="Y242" s="293"/>
      <c r="Z242" s="293"/>
      <c r="AA242" s="293"/>
      <c r="AB242" s="293"/>
      <c r="AC242" s="293"/>
      <c r="AD242" s="293"/>
      <c r="AE242" s="293"/>
      <c r="AF242" s="293"/>
      <c r="AG242" s="293"/>
      <c r="AH242" s="293"/>
      <c r="AI242" s="293"/>
      <c r="AJ242" s="293"/>
      <c r="AK242" s="293"/>
      <c r="AL242" s="293"/>
    </row>
    <row r="243" ht="14.25" customHeight="1">
      <c r="L243" s="178"/>
      <c r="M243" s="178"/>
      <c r="N243" s="178"/>
      <c r="W243" s="292"/>
      <c r="X243" s="293"/>
      <c r="Y243" s="293"/>
      <c r="Z243" s="293"/>
      <c r="AA243" s="293"/>
      <c r="AB243" s="293"/>
      <c r="AC243" s="293"/>
      <c r="AD243" s="293"/>
      <c r="AE243" s="293"/>
      <c r="AF243" s="293"/>
      <c r="AG243" s="293"/>
      <c r="AH243" s="293"/>
      <c r="AI243" s="293"/>
      <c r="AJ243" s="293"/>
      <c r="AK243" s="293"/>
      <c r="AL243" s="293"/>
    </row>
    <row r="244" ht="14.25" customHeight="1">
      <c r="L244" s="178"/>
      <c r="M244" s="178"/>
      <c r="N244" s="178"/>
      <c r="W244" s="292"/>
      <c r="X244" s="293"/>
      <c r="Y244" s="293"/>
      <c r="Z244" s="293"/>
      <c r="AA244" s="293"/>
      <c r="AB244" s="293"/>
      <c r="AC244" s="293"/>
      <c r="AD244" s="293"/>
      <c r="AE244" s="293"/>
      <c r="AF244" s="293"/>
      <c r="AG244" s="293"/>
      <c r="AH244" s="293"/>
      <c r="AI244" s="293"/>
      <c r="AJ244" s="293"/>
      <c r="AK244" s="293"/>
      <c r="AL244" s="293"/>
    </row>
    <row r="245" ht="14.25" customHeight="1">
      <c r="L245" s="178"/>
      <c r="M245" s="178"/>
      <c r="N245" s="178"/>
      <c r="W245" s="292"/>
      <c r="X245" s="293"/>
      <c r="Y245" s="293"/>
      <c r="Z245" s="293"/>
      <c r="AA245" s="293"/>
      <c r="AB245" s="293"/>
      <c r="AC245" s="293"/>
      <c r="AD245" s="293"/>
      <c r="AE245" s="293"/>
      <c r="AF245" s="293"/>
      <c r="AG245" s="293"/>
      <c r="AH245" s="293"/>
      <c r="AI245" s="293"/>
      <c r="AJ245" s="293"/>
      <c r="AK245" s="293"/>
      <c r="AL245" s="293"/>
    </row>
    <row r="246" ht="14.25" customHeight="1">
      <c r="L246" s="178"/>
      <c r="M246" s="178"/>
      <c r="N246" s="178"/>
      <c r="W246" s="292"/>
      <c r="X246" s="293"/>
      <c r="Y246" s="293"/>
      <c r="Z246" s="293"/>
      <c r="AA246" s="293"/>
      <c r="AB246" s="293"/>
      <c r="AC246" s="293"/>
      <c r="AD246" s="293"/>
      <c r="AE246" s="293"/>
      <c r="AF246" s="293"/>
      <c r="AG246" s="293"/>
      <c r="AH246" s="293"/>
      <c r="AI246" s="293"/>
      <c r="AJ246" s="293"/>
      <c r="AK246" s="293"/>
      <c r="AL246" s="293"/>
    </row>
    <row r="247" ht="14.25" customHeight="1">
      <c r="L247" s="178"/>
      <c r="M247" s="178"/>
      <c r="N247" s="178"/>
      <c r="W247" s="292"/>
      <c r="X247" s="293"/>
      <c r="Y247" s="293"/>
      <c r="Z247" s="293"/>
      <c r="AA247" s="293"/>
      <c r="AB247" s="293"/>
      <c r="AC247" s="293"/>
      <c r="AD247" s="293"/>
      <c r="AE247" s="293"/>
      <c r="AF247" s="293"/>
      <c r="AG247" s="293"/>
      <c r="AH247" s="293"/>
      <c r="AI247" s="293"/>
      <c r="AJ247" s="293"/>
      <c r="AK247" s="293"/>
      <c r="AL247" s="293"/>
    </row>
    <row r="248" ht="14.25" customHeight="1">
      <c r="L248" s="178"/>
      <c r="M248" s="178"/>
      <c r="N248" s="178"/>
      <c r="W248" s="292"/>
      <c r="X248" s="293"/>
      <c r="Y248" s="293"/>
      <c r="Z248" s="293"/>
      <c r="AA248" s="293"/>
      <c r="AB248" s="293"/>
      <c r="AC248" s="293"/>
      <c r="AD248" s="293"/>
      <c r="AE248" s="293"/>
      <c r="AF248" s="293"/>
      <c r="AG248" s="293"/>
      <c r="AH248" s="293"/>
      <c r="AI248" s="293"/>
      <c r="AJ248" s="293"/>
      <c r="AK248" s="293"/>
      <c r="AL248" s="293"/>
    </row>
    <row r="249" ht="14.25" customHeight="1">
      <c r="L249" s="178"/>
      <c r="M249" s="178"/>
      <c r="N249" s="178"/>
      <c r="W249" s="292"/>
      <c r="X249" s="293"/>
      <c r="Y249" s="293"/>
      <c r="Z249" s="293"/>
      <c r="AA249" s="293"/>
      <c r="AB249" s="293"/>
      <c r="AC249" s="293"/>
      <c r="AD249" s="293"/>
      <c r="AE249" s="293"/>
      <c r="AF249" s="293"/>
      <c r="AG249" s="293"/>
      <c r="AH249" s="293"/>
      <c r="AI249" s="293"/>
      <c r="AJ249" s="293"/>
      <c r="AK249" s="293"/>
      <c r="AL249" s="293"/>
    </row>
    <row r="250" ht="14.25" customHeight="1">
      <c r="L250" s="178"/>
      <c r="M250" s="178"/>
      <c r="N250" s="178"/>
      <c r="W250" s="292"/>
      <c r="X250" s="293"/>
      <c r="Y250" s="293"/>
      <c r="Z250" s="293"/>
      <c r="AA250" s="293"/>
      <c r="AB250" s="293"/>
      <c r="AC250" s="293"/>
      <c r="AD250" s="293"/>
      <c r="AE250" s="293"/>
      <c r="AF250" s="293"/>
      <c r="AG250" s="293"/>
      <c r="AH250" s="293"/>
      <c r="AI250" s="293"/>
      <c r="AJ250" s="293"/>
      <c r="AK250" s="293"/>
      <c r="AL250" s="293"/>
    </row>
    <row r="251" ht="14.25" customHeight="1">
      <c r="L251" s="178"/>
      <c r="M251" s="178"/>
      <c r="N251" s="178"/>
      <c r="W251" s="292"/>
      <c r="X251" s="293"/>
      <c r="Y251" s="293"/>
      <c r="Z251" s="293"/>
      <c r="AA251" s="293"/>
      <c r="AB251" s="293"/>
      <c r="AC251" s="293"/>
      <c r="AD251" s="293"/>
      <c r="AE251" s="293"/>
      <c r="AF251" s="293"/>
      <c r="AG251" s="293"/>
      <c r="AH251" s="293"/>
      <c r="AI251" s="293"/>
      <c r="AJ251" s="293"/>
      <c r="AK251" s="293"/>
      <c r="AL251" s="293"/>
    </row>
    <row r="252" ht="14.25" customHeight="1">
      <c r="L252" s="178"/>
      <c r="M252" s="178"/>
      <c r="N252" s="178"/>
      <c r="W252" s="292"/>
      <c r="X252" s="293"/>
      <c r="Y252" s="293"/>
      <c r="Z252" s="293"/>
      <c r="AA252" s="293"/>
      <c r="AB252" s="293"/>
      <c r="AC252" s="293"/>
      <c r="AD252" s="293"/>
      <c r="AE252" s="293"/>
      <c r="AF252" s="293"/>
      <c r="AG252" s="293"/>
      <c r="AH252" s="293"/>
      <c r="AI252" s="293"/>
      <c r="AJ252" s="293"/>
      <c r="AK252" s="293"/>
      <c r="AL252" s="293"/>
    </row>
    <row r="253" ht="14.25" customHeight="1">
      <c r="L253" s="178"/>
      <c r="M253" s="178"/>
      <c r="N253" s="178"/>
      <c r="W253" s="292"/>
      <c r="X253" s="293"/>
      <c r="Y253" s="293"/>
      <c r="Z253" s="293"/>
      <c r="AA253" s="293"/>
      <c r="AB253" s="293"/>
      <c r="AC253" s="293"/>
      <c r="AD253" s="293"/>
      <c r="AE253" s="293"/>
      <c r="AF253" s="293"/>
      <c r="AG253" s="293"/>
      <c r="AH253" s="293"/>
      <c r="AI253" s="293"/>
      <c r="AJ253" s="293"/>
      <c r="AK253" s="293"/>
      <c r="AL253" s="293"/>
    </row>
    <row r="254" ht="14.25" customHeight="1">
      <c r="L254" s="178"/>
      <c r="M254" s="178"/>
      <c r="N254" s="178"/>
      <c r="W254" s="292"/>
      <c r="X254" s="293"/>
      <c r="Y254" s="293"/>
      <c r="Z254" s="293"/>
      <c r="AA254" s="293"/>
      <c r="AB254" s="293"/>
      <c r="AC254" s="293"/>
      <c r="AD254" s="293"/>
      <c r="AE254" s="293"/>
      <c r="AF254" s="293"/>
      <c r="AG254" s="293"/>
      <c r="AH254" s="293"/>
      <c r="AI254" s="293"/>
      <c r="AJ254" s="293"/>
      <c r="AK254" s="293"/>
      <c r="AL254" s="293"/>
    </row>
    <row r="255" ht="14.25" customHeight="1">
      <c r="L255" s="178"/>
      <c r="M255" s="178"/>
      <c r="N255" s="178"/>
      <c r="W255" s="292"/>
      <c r="X255" s="293"/>
      <c r="Y255" s="293"/>
      <c r="Z255" s="293"/>
      <c r="AA255" s="293"/>
      <c r="AB255" s="293"/>
      <c r="AC255" s="293"/>
      <c r="AD255" s="293"/>
      <c r="AE255" s="293"/>
      <c r="AF255" s="293"/>
      <c r="AG255" s="293"/>
      <c r="AH255" s="293"/>
      <c r="AI255" s="293"/>
      <c r="AJ255" s="293"/>
      <c r="AK255" s="293"/>
      <c r="AL255" s="293"/>
    </row>
    <row r="256" ht="14.25" customHeight="1">
      <c r="L256" s="178"/>
      <c r="M256" s="178"/>
      <c r="N256" s="178"/>
      <c r="W256" s="292"/>
      <c r="X256" s="293"/>
      <c r="Y256" s="293"/>
      <c r="Z256" s="293"/>
      <c r="AA256" s="293"/>
      <c r="AB256" s="293"/>
      <c r="AC256" s="293"/>
      <c r="AD256" s="293"/>
      <c r="AE256" s="293"/>
      <c r="AF256" s="293"/>
      <c r="AG256" s="293"/>
      <c r="AH256" s="293"/>
      <c r="AI256" s="293"/>
      <c r="AJ256" s="293"/>
      <c r="AK256" s="293"/>
      <c r="AL256" s="293"/>
    </row>
    <row r="257" ht="14.25" customHeight="1">
      <c r="L257" s="178"/>
      <c r="M257" s="178"/>
      <c r="N257" s="178"/>
      <c r="W257" s="292"/>
      <c r="X257" s="293"/>
      <c r="Y257" s="293"/>
      <c r="Z257" s="293"/>
      <c r="AA257" s="293"/>
      <c r="AB257" s="293"/>
      <c r="AC257" s="293"/>
      <c r="AD257" s="293"/>
      <c r="AE257" s="293"/>
      <c r="AF257" s="293"/>
      <c r="AG257" s="293"/>
      <c r="AH257" s="293"/>
      <c r="AI257" s="293"/>
      <c r="AJ257" s="293"/>
      <c r="AK257" s="293"/>
      <c r="AL257" s="293"/>
    </row>
    <row r="258" ht="14.25" customHeight="1">
      <c r="L258" s="178"/>
      <c r="M258" s="178"/>
      <c r="N258" s="178"/>
      <c r="W258" s="292"/>
      <c r="X258" s="293"/>
      <c r="Y258" s="293"/>
      <c r="Z258" s="293"/>
      <c r="AA258" s="293"/>
      <c r="AB258" s="293"/>
      <c r="AC258" s="293"/>
      <c r="AD258" s="293"/>
      <c r="AE258" s="293"/>
      <c r="AF258" s="293"/>
      <c r="AG258" s="293"/>
      <c r="AH258" s="293"/>
      <c r="AI258" s="293"/>
      <c r="AJ258" s="293"/>
      <c r="AK258" s="293"/>
      <c r="AL258" s="293"/>
    </row>
    <row r="259" ht="14.25" customHeight="1">
      <c r="L259" s="178"/>
      <c r="M259" s="178"/>
      <c r="N259" s="178"/>
      <c r="W259" s="292"/>
      <c r="X259" s="293"/>
      <c r="Y259" s="293"/>
      <c r="Z259" s="293"/>
      <c r="AA259" s="293"/>
      <c r="AB259" s="293"/>
      <c r="AC259" s="293"/>
      <c r="AD259" s="293"/>
      <c r="AE259" s="293"/>
      <c r="AF259" s="293"/>
      <c r="AG259" s="293"/>
      <c r="AH259" s="293"/>
      <c r="AI259" s="293"/>
      <c r="AJ259" s="293"/>
      <c r="AK259" s="293"/>
      <c r="AL259" s="293"/>
    </row>
    <row r="260" ht="14.25" customHeight="1">
      <c r="L260" s="178"/>
      <c r="M260" s="178"/>
      <c r="N260" s="178"/>
      <c r="W260" s="292"/>
      <c r="X260" s="293"/>
      <c r="Y260" s="293"/>
      <c r="Z260" s="293"/>
      <c r="AA260" s="293"/>
      <c r="AB260" s="293"/>
      <c r="AC260" s="293"/>
      <c r="AD260" s="293"/>
      <c r="AE260" s="293"/>
      <c r="AF260" s="293"/>
      <c r="AG260" s="293"/>
      <c r="AH260" s="293"/>
      <c r="AI260" s="293"/>
      <c r="AJ260" s="293"/>
      <c r="AK260" s="293"/>
      <c r="AL260" s="293"/>
    </row>
    <row r="261" ht="14.25" customHeight="1">
      <c r="L261" s="178"/>
      <c r="M261" s="178"/>
      <c r="N261" s="178"/>
      <c r="W261" s="292"/>
      <c r="X261" s="293"/>
      <c r="Y261" s="293"/>
      <c r="Z261" s="293"/>
      <c r="AA261" s="293"/>
      <c r="AB261" s="293"/>
      <c r="AC261" s="293"/>
      <c r="AD261" s="293"/>
      <c r="AE261" s="293"/>
      <c r="AF261" s="293"/>
      <c r="AG261" s="293"/>
      <c r="AH261" s="293"/>
      <c r="AI261" s="293"/>
      <c r="AJ261" s="293"/>
      <c r="AK261" s="293"/>
      <c r="AL261" s="293"/>
    </row>
    <row r="262" ht="14.25" customHeight="1">
      <c r="L262" s="178"/>
      <c r="M262" s="178"/>
      <c r="N262" s="178"/>
      <c r="W262" s="292"/>
      <c r="X262" s="293"/>
      <c r="Y262" s="293"/>
      <c r="Z262" s="293"/>
      <c r="AA262" s="293"/>
      <c r="AB262" s="293"/>
      <c r="AC262" s="293"/>
      <c r="AD262" s="293"/>
      <c r="AE262" s="293"/>
      <c r="AF262" s="293"/>
      <c r="AG262" s="293"/>
      <c r="AH262" s="293"/>
      <c r="AI262" s="293"/>
      <c r="AJ262" s="293"/>
      <c r="AK262" s="293"/>
      <c r="AL262" s="293"/>
    </row>
    <row r="263" ht="14.25" customHeight="1">
      <c r="L263" s="178"/>
      <c r="M263" s="178"/>
      <c r="N263" s="178"/>
      <c r="W263" s="292"/>
      <c r="X263" s="293"/>
      <c r="Y263" s="293"/>
      <c r="Z263" s="293"/>
      <c r="AA263" s="293"/>
      <c r="AB263" s="293"/>
      <c r="AC263" s="293"/>
      <c r="AD263" s="293"/>
      <c r="AE263" s="293"/>
      <c r="AF263" s="293"/>
      <c r="AG263" s="293"/>
      <c r="AH263" s="293"/>
      <c r="AI263" s="293"/>
      <c r="AJ263" s="293"/>
      <c r="AK263" s="293"/>
      <c r="AL263" s="293"/>
    </row>
    <row r="264" ht="14.25" customHeight="1">
      <c r="L264" s="178"/>
      <c r="M264" s="178"/>
      <c r="N264" s="178"/>
      <c r="W264" s="292"/>
      <c r="X264" s="293"/>
      <c r="Y264" s="293"/>
      <c r="Z264" s="293"/>
      <c r="AA264" s="293"/>
      <c r="AB264" s="293"/>
      <c r="AC264" s="293"/>
      <c r="AD264" s="293"/>
      <c r="AE264" s="293"/>
      <c r="AF264" s="293"/>
      <c r="AG264" s="293"/>
      <c r="AH264" s="293"/>
      <c r="AI264" s="293"/>
      <c r="AJ264" s="293"/>
      <c r="AK264" s="293"/>
      <c r="AL264" s="293"/>
    </row>
    <row r="265" ht="14.25" customHeight="1">
      <c r="L265" s="178"/>
      <c r="M265" s="178"/>
      <c r="N265" s="178"/>
      <c r="W265" s="292"/>
      <c r="X265" s="293"/>
      <c r="Y265" s="293"/>
      <c r="Z265" s="293"/>
      <c r="AA265" s="293"/>
      <c r="AB265" s="293"/>
      <c r="AC265" s="293"/>
      <c r="AD265" s="293"/>
      <c r="AE265" s="293"/>
      <c r="AF265" s="293"/>
      <c r="AG265" s="293"/>
      <c r="AH265" s="293"/>
      <c r="AI265" s="293"/>
      <c r="AJ265" s="293"/>
      <c r="AK265" s="293"/>
      <c r="AL265" s="293"/>
    </row>
    <row r="266" ht="14.25" customHeight="1">
      <c r="L266" s="178"/>
      <c r="M266" s="178"/>
      <c r="N266" s="178"/>
      <c r="W266" s="292"/>
      <c r="X266" s="293"/>
      <c r="Y266" s="293"/>
      <c r="Z266" s="293"/>
      <c r="AA266" s="293"/>
      <c r="AB266" s="293"/>
      <c r="AC266" s="293"/>
      <c r="AD266" s="293"/>
      <c r="AE266" s="293"/>
      <c r="AF266" s="293"/>
      <c r="AG266" s="293"/>
      <c r="AH266" s="293"/>
      <c r="AI266" s="293"/>
      <c r="AJ266" s="293"/>
      <c r="AK266" s="293"/>
      <c r="AL266" s="293"/>
    </row>
    <row r="267" ht="14.25" customHeight="1">
      <c r="L267" s="178"/>
      <c r="M267" s="178"/>
      <c r="N267" s="178"/>
      <c r="W267" s="292"/>
      <c r="X267" s="293"/>
      <c r="Y267" s="293"/>
      <c r="Z267" s="293"/>
      <c r="AA267" s="293"/>
      <c r="AB267" s="293"/>
      <c r="AC267" s="293"/>
      <c r="AD267" s="293"/>
      <c r="AE267" s="293"/>
      <c r="AF267" s="293"/>
      <c r="AG267" s="293"/>
      <c r="AH267" s="293"/>
      <c r="AI267" s="293"/>
      <c r="AJ267" s="293"/>
      <c r="AK267" s="293"/>
      <c r="AL267" s="293"/>
    </row>
    <row r="268" ht="14.25" customHeight="1">
      <c r="L268" s="178"/>
      <c r="M268" s="178"/>
      <c r="N268" s="178"/>
      <c r="W268" s="292"/>
      <c r="X268" s="293"/>
      <c r="Y268" s="293"/>
      <c r="Z268" s="293"/>
      <c r="AA268" s="293"/>
      <c r="AB268" s="293"/>
      <c r="AC268" s="293"/>
      <c r="AD268" s="293"/>
      <c r="AE268" s="293"/>
      <c r="AF268" s="293"/>
      <c r="AG268" s="293"/>
      <c r="AH268" s="293"/>
      <c r="AI268" s="293"/>
      <c r="AJ268" s="293"/>
      <c r="AK268" s="293"/>
      <c r="AL268" s="293"/>
    </row>
    <row r="269" ht="14.25" customHeight="1">
      <c r="L269" s="178"/>
      <c r="M269" s="178"/>
      <c r="N269" s="178"/>
      <c r="W269" s="292"/>
      <c r="X269" s="293"/>
      <c r="Y269" s="293"/>
      <c r="Z269" s="293"/>
      <c r="AA269" s="293"/>
      <c r="AB269" s="293"/>
      <c r="AC269" s="293"/>
      <c r="AD269" s="293"/>
      <c r="AE269" s="293"/>
      <c r="AF269" s="293"/>
      <c r="AG269" s="293"/>
      <c r="AH269" s="293"/>
      <c r="AI269" s="293"/>
      <c r="AJ269" s="293"/>
      <c r="AK269" s="293"/>
      <c r="AL269" s="293"/>
    </row>
    <row r="270" ht="14.25" customHeight="1">
      <c r="L270" s="178"/>
      <c r="M270" s="178"/>
      <c r="N270" s="178"/>
      <c r="W270" s="292"/>
      <c r="X270" s="293"/>
      <c r="Y270" s="293"/>
      <c r="Z270" s="293"/>
      <c r="AA270" s="293"/>
      <c r="AB270" s="293"/>
      <c r="AC270" s="293"/>
      <c r="AD270" s="293"/>
      <c r="AE270" s="293"/>
      <c r="AF270" s="293"/>
      <c r="AG270" s="293"/>
      <c r="AH270" s="293"/>
      <c r="AI270" s="293"/>
      <c r="AJ270" s="293"/>
      <c r="AK270" s="293"/>
      <c r="AL270" s="293"/>
    </row>
    <row r="271" ht="14.25" customHeight="1">
      <c r="L271" s="178"/>
      <c r="M271" s="178"/>
      <c r="N271" s="178"/>
      <c r="W271" s="292"/>
      <c r="X271" s="293"/>
      <c r="Y271" s="293"/>
      <c r="Z271" s="293"/>
      <c r="AA271" s="293"/>
      <c r="AB271" s="293"/>
      <c r="AC271" s="293"/>
      <c r="AD271" s="293"/>
      <c r="AE271" s="293"/>
      <c r="AF271" s="293"/>
      <c r="AG271" s="293"/>
      <c r="AH271" s="293"/>
      <c r="AI271" s="293"/>
      <c r="AJ271" s="293"/>
      <c r="AK271" s="293"/>
      <c r="AL271" s="293"/>
    </row>
    <row r="272" ht="14.25" customHeight="1">
      <c r="L272" s="178"/>
      <c r="M272" s="178"/>
      <c r="N272" s="178"/>
      <c r="W272" s="292"/>
      <c r="X272" s="293"/>
      <c r="Y272" s="293"/>
      <c r="Z272" s="293"/>
      <c r="AA272" s="293"/>
      <c r="AB272" s="293"/>
      <c r="AC272" s="293"/>
      <c r="AD272" s="293"/>
      <c r="AE272" s="293"/>
      <c r="AF272" s="293"/>
      <c r="AG272" s="293"/>
      <c r="AH272" s="293"/>
      <c r="AI272" s="293"/>
      <c r="AJ272" s="293"/>
      <c r="AK272" s="293"/>
      <c r="AL272" s="293"/>
    </row>
    <row r="273" ht="14.25" customHeight="1">
      <c r="L273" s="178"/>
      <c r="M273" s="178"/>
      <c r="N273" s="178"/>
      <c r="W273" s="292"/>
      <c r="X273" s="293"/>
      <c r="Y273" s="293"/>
      <c r="Z273" s="293"/>
      <c r="AA273" s="293"/>
      <c r="AB273" s="293"/>
      <c r="AC273" s="293"/>
      <c r="AD273" s="293"/>
      <c r="AE273" s="293"/>
      <c r="AF273" s="293"/>
      <c r="AG273" s="293"/>
      <c r="AH273" s="293"/>
      <c r="AI273" s="293"/>
      <c r="AJ273" s="293"/>
      <c r="AK273" s="293"/>
      <c r="AL273" s="293"/>
    </row>
    <row r="274" ht="14.25" customHeight="1">
      <c r="L274" s="178"/>
      <c r="M274" s="178"/>
      <c r="N274" s="178"/>
      <c r="W274" s="292"/>
      <c r="X274" s="293"/>
      <c r="Y274" s="293"/>
      <c r="Z274" s="293"/>
      <c r="AA274" s="293"/>
      <c r="AB274" s="293"/>
      <c r="AC274" s="293"/>
      <c r="AD274" s="293"/>
      <c r="AE274" s="293"/>
      <c r="AF274" s="293"/>
      <c r="AG274" s="293"/>
      <c r="AH274" s="293"/>
      <c r="AI274" s="293"/>
      <c r="AJ274" s="293"/>
      <c r="AK274" s="293"/>
      <c r="AL274" s="293"/>
    </row>
    <row r="275" ht="14.25" customHeight="1">
      <c r="L275" s="178"/>
      <c r="M275" s="178"/>
      <c r="N275" s="178"/>
      <c r="W275" s="292"/>
      <c r="X275" s="293"/>
      <c r="Y275" s="293"/>
      <c r="Z275" s="293"/>
      <c r="AA275" s="293"/>
      <c r="AB275" s="293"/>
      <c r="AC275" s="293"/>
      <c r="AD275" s="293"/>
      <c r="AE275" s="293"/>
      <c r="AF275" s="293"/>
      <c r="AG275" s="293"/>
      <c r="AH275" s="293"/>
      <c r="AI275" s="293"/>
      <c r="AJ275" s="293"/>
      <c r="AK275" s="293"/>
      <c r="AL275" s="293"/>
    </row>
    <row r="276" ht="14.25" customHeight="1">
      <c r="L276" s="178"/>
      <c r="M276" s="178"/>
      <c r="N276" s="178"/>
      <c r="W276" s="292"/>
      <c r="X276" s="293"/>
      <c r="Y276" s="293"/>
      <c r="Z276" s="293"/>
      <c r="AA276" s="293"/>
      <c r="AB276" s="293"/>
      <c r="AC276" s="293"/>
      <c r="AD276" s="293"/>
      <c r="AE276" s="293"/>
      <c r="AF276" s="293"/>
      <c r="AG276" s="293"/>
      <c r="AH276" s="293"/>
      <c r="AI276" s="293"/>
      <c r="AJ276" s="293"/>
      <c r="AK276" s="293"/>
      <c r="AL276" s="293"/>
    </row>
    <row r="277" ht="14.25" customHeight="1">
      <c r="L277" s="178"/>
      <c r="M277" s="178"/>
      <c r="N277" s="178"/>
      <c r="W277" s="292"/>
      <c r="X277" s="293"/>
      <c r="Y277" s="293"/>
      <c r="Z277" s="293"/>
      <c r="AA277" s="293"/>
      <c r="AB277" s="293"/>
      <c r="AC277" s="293"/>
      <c r="AD277" s="293"/>
      <c r="AE277" s="293"/>
      <c r="AF277" s="293"/>
      <c r="AG277" s="293"/>
      <c r="AH277" s="293"/>
      <c r="AI277" s="293"/>
      <c r="AJ277" s="293"/>
      <c r="AK277" s="293"/>
      <c r="AL277" s="293"/>
    </row>
    <row r="278" ht="14.25" customHeight="1">
      <c r="L278" s="178"/>
      <c r="M278" s="178"/>
      <c r="N278" s="178"/>
      <c r="W278" s="292"/>
      <c r="X278" s="293"/>
      <c r="Y278" s="293"/>
      <c r="Z278" s="293"/>
      <c r="AA278" s="293"/>
      <c r="AB278" s="293"/>
      <c r="AC278" s="293"/>
      <c r="AD278" s="293"/>
      <c r="AE278" s="293"/>
      <c r="AF278" s="293"/>
      <c r="AG278" s="293"/>
      <c r="AH278" s="293"/>
      <c r="AI278" s="293"/>
      <c r="AJ278" s="293"/>
      <c r="AK278" s="293"/>
      <c r="AL278" s="293"/>
    </row>
    <row r="279" ht="14.25" customHeight="1">
      <c r="L279" s="178"/>
      <c r="M279" s="178"/>
      <c r="N279" s="178"/>
      <c r="W279" s="292"/>
      <c r="X279" s="293"/>
      <c r="Y279" s="293"/>
      <c r="Z279" s="293"/>
      <c r="AA279" s="293"/>
      <c r="AB279" s="293"/>
      <c r="AC279" s="293"/>
      <c r="AD279" s="293"/>
      <c r="AE279" s="293"/>
      <c r="AF279" s="293"/>
      <c r="AG279" s="293"/>
      <c r="AH279" s="293"/>
      <c r="AI279" s="293"/>
      <c r="AJ279" s="293"/>
      <c r="AK279" s="293"/>
      <c r="AL279" s="293"/>
    </row>
    <row r="280" ht="14.25" customHeight="1">
      <c r="L280" s="178"/>
      <c r="M280" s="178"/>
      <c r="N280" s="178"/>
      <c r="W280" s="292"/>
      <c r="X280" s="293"/>
      <c r="Y280" s="293"/>
      <c r="Z280" s="293"/>
      <c r="AA280" s="293"/>
      <c r="AB280" s="293"/>
      <c r="AC280" s="293"/>
      <c r="AD280" s="293"/>
      <c r="AE280" s="293"/>
      <c r="AF280" s="293"/>
      <c r="AG280" s="293"/>
      <c r="AH280" s="293"/>
      <c r="AI280" s="293"/>
      <c r="AJ280" s="293"/>
      <c r="AK280" s="293"/>
      <c r="AL280" s="293"/>
    </row>
    <row r="281" ht="14.25" customHeight="1">
      <c r="L281" s="178"/>
      <c r="M281" s="178"/>
      <c r="N281" s="178"/>
      <c r="W281" s="292"/>
      <c r="X281" s="293"/>
      <c r="Y281" s="293"/>
      <c r="Z281" s="293"/>
      <c r="AA281" s="293"/>
      <c r="AB281" s="293"/>
      <c r="AC281" s="293"/>
      <c r="AD281" s="293"/>
      <c r="AE281" s="293"/>
      <c r="AF281" s="293"/>
      <c r="AG281" s="293"/>
      <c r="AH281" s="293"/>
      <c r="AI281" s="293"/>
      <c r="AJ281" s="293"/>
      <c r="AK281" s="293"/>
      <c r="AL281" s="293"/>
    </row>
    <row r="282" ht="14.25" customHeight="1">
      <c r="L282" s="178"/>
      <c r="M282" s="178"/>
      <c r="N282" s="178"/>
      <c r="W282" s="292"/>
      <c r="X282" s="293"/>
      <c r="Y282" s="293"/>
      <c r="Z282" s="293"/>
      <c r="AA282" s="293"/>
      <c r="AB282" s="293"/>
      <c r="AC282" s="293"/>
      <c r="AD282" s="293"/>
      <c r="AE282" s="293"/>
      <c r="AF282" s="293"/>
      <c r="AG282" s="293"/>
      <c r="AH282" s="293"/>
      <c r="AI282" s="293"/>
      <c r="AJ282" s="293"/>
      <c r="AK282" s="293"/>
      <c r="AL282" s="293"/>
    </row>
    <row r="283" ht="14.25" customHeight="1">
      <c r="L283" s="178"/>
      <c r="M283" s="178"/>
      <c r="N283" s="178"/>
      <c r="W283" s="292"/>
      <c r="X283" s="293"/>
      <c r="Y283" s="293"/>
      <c r="Z283" s="293"/>
      <c r="AA283" s="293"/>
      <c r="AB283" s="293"/>
      <c r="AC283" s="293"/>
      <c r="AD283" s="293"/>
      <c r="AE283" s="293"/>
      <c r="AF283" s="293"/>
      <c r="AG283" s="293"/>
      <c r="AH283" s="293"/>
      <c r="AI283" s="293"/>
      <c r="AJ283" s="293"/>
      <c r="AK283" s="293"/>
      <c r="AL283" s="293"/>
    </row>
    <row r="284" ht="14.25" customHeight="1">
      <c r="L284" s="178"/>
      <c r="M284" s="178"/>
      <c r="N284" s="178"/>
      <c r="W284" s="292"/>
      <c r="X284" s="293"/>
      <c r="Y284" s="293"/>
      <c r="Z284" s="293"/>
      <c r="AA284" s="293"/>
      <c r="AB284" s="293"/>
      <c r="AC284" s="293"/>
      <c r="AD284" s="293"/>
      <c r="AE284" s="293"/>
      <c r="AF284" s="293"/>
      <c r="AG284" s="293"/>
      <c r="AH284" s="293"/>
      <c r="AI284" s="293"/>
      <c r="AJ284" s="293"/>
      <c r="AK284" s="293"/>
      <c r="AL284" s="293"/>
    </row>
    <row r="285" ht="14.25" customHeight="1">
      <c r="L285" s="178"/>
      <c r="M285" s="178"/>
      <c r="N285" s="178"/>
      <c r="W285" s="292"/>
      <c r="X285" s="293"/>
      <c r="Y285" s="293"/>
      <c r="Z285" s="293"/>
      <c r="AA285" s="293"/>
      <c r="AB285" s="293"/>
      <c r="AC285" s="293"/>
      <c r="AD285" s="293"/>
      <c r="AE285" s="293"/>
      <c r="AF285" s="293"/>
      <c r="AG285" s="293"/>
      <c r="AH285" s="293"/>
      <c r="AI285" s="293"/>
      <c r="AJ285" s="293"/>
      <c r="AK285" s="293"/>
      <c r="AL285" s="293"/>
    </row>
    <row r="286" ht="14.25" customHeight="1">
      <c r="L286" s="178"/>
      <c r="M286" s="178"/>
      <c r="N286" s="178"/>
      <c r="W286" s="292"/>
      <c r="X286" s="293"/>
      <c r="Y286" s="293"/>
      <c r="Z286" s="293"/>
      <c r="AA286" s="293"/>
      <c r="AB286" s="293"/>
      <c r="AC286" s="293"/>
      <c r="AD286" s="293"/>
      <c r="AE286" s="293"/>
      <c r="AF286" s="293"/>
      <c r="AG286" s="293"/>
      <c r="AH286" s="293"/>
      <c r="AI286" s="293"/>
      <c r="AJ286" s="293"/>
      <c r="AK286" s="293"/>
      <c r="AL286" s="293"/>
    </row>
    <row r="287" ht="14.25" customHeight="1">
      <c r="L287" s="178"/>
      <c r="M287" s="178"/>
      <c r="N287" s="178"/>
      <c r="W287" s="292"/>
      <c r="X287" s="293"/>
      <c r="Y287" s="293"/>
      <c r="Z287" s="293"/>
      <c r="AA287" s="293"/>
      <c r="AB287" s="293"/>
      <c r="AC287" s="293"/>
      <c r="AD287" s="293"/>
      <c r="AE287" s="293"/>
      <c r="AF287" s="293"/>
      <c r="AG287" s="293"/>
      <c r="AH287" s="293"/>
      <c r="AI287" s="293"/>
      <c r="AJ287" s="293"/>
      <c r="AK287" s="293"/>
      <c r="AL287" s="293"/>
    </row>
    <row r="288" ht="14.25" customHeight="1">
      <c r="L288" s="178"/>
      <c r="M288" s="178"/>
      <c r="N288" s="178"/>
      <c r="W288" s="292"/>
      <c r="X288" s="293"/>
      <c r="Y288" s="293"/>
      <c r="Z288" s="293"/>
      <c r="AA288" s="293"/>
      <c r="AB288" s="293"/>
      <c r="AC288" s="293"/>
      <c r="AD288" s="293"/>
      <c r="AE288" s="293"/>
      <c r="AF288" s="293"/>
      <c r="AG288" s="293"/>
      <c r="AH288" s="293"/>
      <c r="AI288" s="293"/>
      <c r="AJ288" s="293"/>
      <c r="AK288" s="293"/>
      <c r="AL288" s="293"/>
    </row>
    <row r="289" ht="14.25" customHeight="1">
      <c r="L289" s="178"/>
      <c r="M289" s="178"/>
      <c r="N289" s="178"/>
      <c r="W289" s="292"/>
      <c r="X289" s="293"/>
      <c r="Y289" s="293"/>
      <c r="Z289" s="293"/>
      <c r="AA289" s="293"/>
      <c r="AB289" s="293"/>
      <c r="AC289" s="293"/>
      <c r="AD289" s="293"/>
      <c r="AE289" s="293"/>
      <c r="AF289" s="293"/>
      <c r="AG289" s="293"/>
      <c r="AH289" s="293"/>
      <c r="AI289" s="293"/>
      <c r="AJ289" s="293"/>
      <c r="AK289" s="293"/>
      <c r="AL289" s="293"/>
    </row>
    <row r="290" ht="14.25" customHeight="1">
      <c r="L290" s="178"/>
      <c r="M290" s="178"/>
      <c r="N290" s="178"/>
      <c r="W290" s="292"/>
      <c r="X290" s="293"/>
      <c r="Y290" s="293"/>
      <c r="Z290" s="293"/>
      <c r="AA290" s="293"/>
      <c r="AB290" s="293"/>
      <c r="AC290" s="293"/>
      <c r="AD290" s="293"/>
      <c r="AE290" s="293"/>
      <c r="AF290" s="293"/>
      <c r="AG290" s="293"/>
      <c r="AH290" s="293"/>
      <c r="AI290" s="293"/>
      <c r="AJ290" s="293"/>
      <c r="AK290" s="293"/>
      <c r="AL290" s="293"/>
    </row>
    <row r="291" ht="14.25" customHeight="1">
      <c r="L291" s="178"/>
      <c r="M291" s="178"/>
      <c r="N291" s="178"/>
      <c r="W291" s="292"/>
      <c r="X291" s="293"/>
      <c r="Y291" s="293"/>
      <c r="Z291" s="293"/>
      <c r="AA291" s="293"/>
      <c r="AB291" s="293"/>
      <c r="AC291" s="293"/>
      <c r="AD291" s="293"/>
      <c r="AE291" s="293"/>
      <c r="AF291" s="293"/>
      <c r="AG291" s="293"/>
      <c r="AH291" s="293"/>
      <c r="AI291" s="293"/>
      <c r="AJ291" s="293"/>
      <c r="AK291" s="293"/>
      <c r="AL291" s="293"/>
    </row>
    <row r="292" ht="14.25" customHeight="1">
      <c r="L292" s="178"/>
      <c r="M292" s="178"/>
      <c r="N292" s="178"/>
      <c r="W292" s="292"/>
      <c r="X292" s="293"/>
      <c r="Y292" s="293"/>
      <c r="Z292" s="293"/>
      <c r="AA292" s="293"/>
      <c r="AB292" s="293"/>
      <c r="AC292" s="293"/>
      <c r="AD292" s="293"/>
      <c r="AE292" s="293"/>
      <c r="AF292" s="293"/>
      <c r="AG292" s="293"/>
      <c r="AH292" s="293"/>
      <c r="AI292" s="293"/>
      <c r="AJ292" s="293"/>
      <c r="AK292" s="293"/>
      <c r="AL292" s="293"/>
    </row>
    <row r="293" ht="14.25" customHeight="1">
      <c r="L293" s="178"/>
      <c r="M293" s="178"/>
      <c r="N293" s="178"/>
      <c r="W293" s="292"/>
      <c r="X293" s="293"/>
      <c r="Y293" s="293"/>
      <c r="Z293" s="293"/>
      <c r="AA293" s="293"/>
      <c r="AB293" s="293"/>
      <c r="AC293" s="293"/>
      <c r="AD293" s="293"/>
      <c r="AE293" s="293"/>
      <c r="AF293" s="293"/>
      <c r="AG293" s="293"/>
      <c r="AH293" s="293"/>
      <c r="AI293" s="293"/>
      <c r="AJ293" s="293"/>
      <c r="AK293" s="293"/>
      <c r="AL293" s="293"/>
    </row>
    <row r="294" ht="14.25" customHeight="1">
      <c r="L294" s="178"/>
      <c r="M294" s="178"/>
      <c r="N294" s="178"/>
      <c r="W294" s="292"/>
      <c r="X294" s="293"/>
      <c r="Y294" s="293"/>
      <c r="Z294" s="293"/>
      <c r="AA294" s="293"/>
      <c r="AB294" s="293"/>
      <c r="AC294" s="293"/>
      <c r="AD294" s="293"/>
      <c r="AE294" s="293"/>
      <c r="AF294" s="293"/>
      <c r="AG294" s="293"/>
      <c r="AH294" s="293"/>
      <c r="AI294" s="293"/>
      <c r="AJ294" s="293"/>
      <c r="AK294" s="293"/>
      <c r="AL294" s="293"/>
    </row>
    <row r="295" ht="14.25" customHeight="1">
      <c r="L295" s="178"/>
      <c r="M295" s="178"/>
      <c r="N295" s="178"/>
      <c r="W295" s="292"/>
      <c r="X295" s="293"/>
      <c r="Y295" s="293"/>
      <c r="Z295" s="293"/>
      <c r="AA295" s="293"/>
      <c r="AB295" s="293"/>
      <c r="AC295" s="293"/>
      <c r="AD295" s="293"/>
      <c r="AE295" s="293"/>
      <c r="AF295" s="293"/>
      <c r="AG295" s="293"/>
      <c r="AH295" s="293"/>
      <c r="AI295" s="293"/>
      <c r="AJ295" s="293"/>
      <c r="AK295" s="293"/>
      <c r="AL295" s="293"/>
    </row>
    <row r="296" ht="14.25" customHeight="1">
      <c r="L296" s="178"/>
      <c r="M296" s="178"/>
      <c r="N296" s="178"/>
      <c r="W296" s="292"/>
      <c r="X296" s="293"/>
      <c r="Y296" s="293"/>
      <c r="Z296" s="293"/>
      <c r="AA296" s="293"/>
      <c r="AB296" s="293"/>
      <c r="AC296" s="293"/>
      <c r="AD296" s="293"/>
      <c r="AE296" s="293"/>
      <c r="AF296" s="293"/>
      <c r="AG296" s="293"/>
      <c r="AH296" s="293"/>
      <c r="AI296" s="293"/>
      <c r="AJ296" s="293"/>
      <c r="AK296" s="293"/>
      <c r="AL296" s="293"/>
    </row>
    <row r="297" ht="14.25" customHeight="1">
      <c r="L297" s="178"/>
      <c r="M297" s="178"/>
      <c r="N297" s="178"/>
      <c r="W297" s="292"/>
      <c r="X297" s="293"/>
      <c r="Y297" s="293"/>
      <c r="Z297" s="293"/>
      <c r="AA297" s="293"/>
      <c r="AB297" s="293"/>
      <c r="AC297" s="293"/>
      <c r="AD297" s="293"/>
      <c r="AE297" s="293"/>
      <c r="AF297" s="293"/>
      <c r="AG297" s="293"/>
      <c r="AH297" s="293"/>
      <c r="AI297" s="293"/>
      <c r="AJ297" s="293"/>
      <c r="AK297" s="293"/>
      <c r="AL297" s="293"/>
    </row>
    <row r="298" ht="14.25" customHeight="1">
      <c r="L298" s="178"/>
      <c r="M298" s="178"/>
      <c r="N298" s="178"/>
      <c r="W298" s="292"/>
      <c r="X298" s="293"/>
      <c r="Y298" s="293"/>
      <c r="Z298" s="293"/>
      <c r="AA298" s="293"/>
      <c r="AB298" s="293"/>
      <c r="AC298" s="293"/>
      <c r="AD298" s="293"/>
      <c r="AE298" s="293"/>
      <c r="AF298" s="293"/>
      <c r="AG298" s="293"/>
      <c r="AH298" s="293"/>
      <c r="AI298" s="293"/>
      <c r="AJ298" s="293"/>
      <c r="AK298" s="293"/>
      <c r="AL298" s="293"/>
    </row>
    <row r="299" ht="14.25" customHeight="1">
      <c r="L299" s="178"/>
      <c r="M299" s="178"/>
      <c r="N299" s="178"/>
      <c r="W299" s="292"/>
      <c r="X299" s="293"/>
      <c r="Y299" s="293"/>
      <c r="Z299" s="293"/>
      <c r="AA299" s="293"/>
      <c r="AB299" s="293"/>
      <c r="AC299" s="293"/>
      <c r="AD299" s="293"/>
      <c r="AE299" s="293"/>
      <c r="AF299" s="293"/>
      <c r="AG299" s="293"/>
      <c r="AH299" s="293"/>
      <c r="AI299" s="293"/>
      <c r="AJ299" s="293"/>
      <c r="AK299" s="293"/>
      <c r="AL299" s="293"/>
    </row>
    <row r="300" ht="14.25" customHeight="1">
      <c r="L300" s="178"/>
      <c r="M300" s="178"/>
      <c r="N300" s="178"/>
      <c r="W300" s="292"/>
      <c r="X300" s="293"/>
      <c r="Y300" s="293"/>
      <c r="Z300" s="293"/>
      <c r="AA300" s="293"/>
      <c r="AB300" s="293"/>
      <c r="AC300" s="293"/>
      <c r="AD300" s="293"/>
      <c r="AE300" s="293"/>
      <c r="AF300" s="293"/>
      <c r="AG300" s="293"/>
      <c r="AH300" s="293"/>
      <c r="AI300" s="293"/>
      <c r="AJ300" s="293"/>
      <c r="AK300" s="293"/>
      <c r="AL300" s="293"/>
    </row>
    <row r="301" ht="14.25" customHeight="1">
      <c r="L301" s="178"/>
      <c r="M301" s="178"/>
      <c r="N301" s="178"/>
      <c r="W301" s="292"/>
      <c r="X301" s="293"/>
      <c r="Y301" s="293"/>
      <c r="Z301" s="293"/>
      <c r="AA301" s="293"/>
      <c r="AB301" s="293"/>
      <c r="AC301" s="293"/>
      <c r="AD301" s="293"/>
      <c r="AE301" s="293"/>
      <c r="AF301" s="293"/>
      <c r="AG301" s="293"/>
      <c r="AH301" s="293"/>
      <c r="AI301" s="293"/>
      <c r="AJ301" s="293"/>
      <c r="AK301" s="293"/>
      <c r="AL301" s="293"/>
    </row>
    <row r="302" ht="14.25" customHeight="1">
      <c r="L302" s="178"/>
      <c r="M302" s="178"/>
      <c r="N302" s="178"/>
      <c r="W302" s="292"/>
      <c r="X302" s="293"/>
      <c r="Y302" s="293"/>
      <c r="Z302" s="293"/>
      <c r="AA302" s="293"/>
      <c r="AB302" s="293"/>
      <c r="AC302" s="293"/>
      <c r="AD302" s="293"/>
      <c r="AE302" s="293"/>
      <c r="AF302" s="293"/>
      <c r="AG302" s="293"/>
      <c r="AH302" s="293"/>
      <c r="AI302" s="293"/>
      <c r="AJ302" s="293"/>
      <c r="AK302" s="293"/>
      <c r="AL302" s="293"/>
    </row>
    <row r="303" ht="14.25" customHeight="1">
      <c r="L303" s="178"/>
      <c r="M303" s="178"/>
      <c r="N303" s="178"/>
      <c r="W303" s="292"/>
      <c r="X303" s="293"/>
      <c r="Y303" s="293"/>
      <c r="Z303" s="293"/>
      <c r="AA303" s="293"/>
      <c r="AB303" s="293"/>
      <c r="AC303" s="293"/>
      <c r="AD303" s="293"/>
      <c r="AE303" s="293"/>
      <c r="AF303" s="293"/>
      <c r="AG303" s="293"/>
      <c r="AH303" s="293"/>
      <c r="AI303" s="293"/>
      <c r="AJ303" s="293"/>
      <c r="AK303" s="293"/>
      <c r="AL303" s="293"/>
    </row>
    <row r="304" ht="14.25" customHeight="1">
      <c r="L304" s="178"/>
      <c r="M304" s="178"/>
      <c r="N304" s="178"/>
      <c r="W304" s="292"/>
      <c r="X304" s="293"/>
      <c r="Y304" s="293"/>
      <c r="Z304" s="293"/>
      <c r="AA304" s="293"/>
      <c r="AB304" s="293"/>
      <c r="AC304" s="293"/>
      <c r="AD304" s="293"/>
      <c r="AE304" s="293"/>
      <c r="AF304" s="293"/>
      <c r="AG304" s="293"/>
      <c r="AH304" s="293"/>
      <c r="AI304" s="293"/>
      <c r="AJ304" s="293"/>
      <c r="AK304" s="293"/>
      <c r="AL304" s="293"/>
    </row>
    <row r="305" ht="14.25" customHeight="1">
      <c r="L305" s="178"/>
      <c r="M305" s="178"/>
      <c r="N305" s="178"/>
      <c r="W305" s="292"/>
      <c r="X305" s="293"/>
      <c r="Y305" s="293"/>
      <c r="Z305" s="293"/>
      <c r="AA305" s="293"/>
      <c r="AB305" s="293"/>
      <c r="AC305" s="293"/>
      <c r="AD305" s="293"/>
      <c r="AE305" s="293"/>
      <c r="AF305" s="293"/>
      <c r="AG305" s="293"/>
      <c r="AH305" s="293"/>
      <c r="AI305" s="293"/>
      <c r="AJ305" s="293"/>
      <c r="AK305" s="293"/>
      <c r="AL305" s="293"/>
    </row>
    <row r="306" ht="14.25" customHeight="1">
      <c r="L306" s="178"/>
      <c r="M306" s="178"/>
      <c r="N306" s="178"/>
      <c r="W306" s="292"/>
      <c r="X306" s="293"/>
      <c r="Y306" s="293"/>
      <c r="Z306" s="293"/>
      <c r="AA306" s="293"/>
      <c r="AB306" s="293"/>
      <c r="AC306" s="293"/>
      <c r="AD306" s="293"/>
      <c r="AE306" s="293"/>
      <c r="AF306" s="293"/>
      <c r="AG306" s="293"/>
      <c r="AH306" s="293"/>
      <c r="AI306" s="293"/>
      <c r="AJ306" s="293"/>
      <c r="AK306" s="293"/>
      <c r="AL306" s="293"/>
    </row>
    <row r="307" ht="14.25" customHeight="1">
      <c r="L307" s="178"/>
      <c r="M307" s="178"/>
      <c r="N307" s="178"/>
      <c r="W307" s="292"/>
      <c r="X307" s="293"/>
      <c r="Y307" s="293"/>
      <c r="Z307" s="293"/>
      <c r="AA307" s="293"/>
      <c r="AB307" s="293"/>
      <c r="AC307" s="293"/>
      <c r="AD307" s="293"/>
      <c r="AE307" s="293"/>
      <c r="AF307" s="293"/>
      <c r="AG307" s="293"/>
      <c r="AH307" s="293"/>
      <c r="AI307" s="293"/>
      <c r="AJ307" s="293"/>
      <c r="AK307" s="293"/>
      <c r="AL307" s="293"/>
    </row>
    <row r="308" ht="14.25" customHeight="1">
      <c r="L308" s="178"/>
      <c r="M308" s="178"/>
      <c r="N308" s="178"/>
      <c r="W308" s="292"/>
      <c r="X308" s="293"/>
      <c r="Y308" s="293"/>
      <c r="Z308" s="293"/>
      <c r="AA308" s="293"/>
      <c r="AB308" s="293"/>
      <c r="AC308" s="293"/>
      <c r="AD308" s="293"/>
      <c r="AE308" s="293"/>
      <c r="AF308" s="293"/>
      <c r="AG308" s="293"/>
      <c r="AH308" s="293"/>
      <c r="AI308" s="293"/>
      <c r="AJ308" s="293"/>
      <c r="AK308" s="293"/>
      <c r="AL308" s="293"/>
    </row>
    <row r="309" ht="14.25" customHeight="1">
      <c r="L309" s="178"/>
      <c r="M309" s="178"/>
      <c r="N309" s="178"/>
      <c r="W309" s="292"/>
      <c r="X309" s="293"/>
      <c r="Y309" s="293"/>
      <c r="Z309" s="293"/>
      <c r="AA309" s="293"/>
      <c r="AB309" s="293"/>
      <c r="AC309" s="293"/>
      <c r="AD309" s="293"/>
      <c r="AE309" s="293"/>
      <c r="AF309" s="293"/>
      <c r="AG309" s="293"/>
      <c r="AH309" s="293"/>
      <c r="AI309" s="293"/>
      <c r="AJ309" s="293"/>
      <c r="AK309" s="293"/>
      <c r="AL309" s="293"/>
    </row>
    <row r="310" ht="14.25" customHeight="1">
      <c r="L310" s="178"/>
      <c r="M310" s="178"/>
      <c r="N310" s="178"/>
      <c r="W310" s="292"/>
      <c r="X310" s="293"/>
      <c r="Y310" s="293"/>
      <c r="Z310" s="293"/>
      <c r="AA310" s="293"/>
      <c r="AB310" s="293"/>
      <c r="AC310" s="293"/>
      <c r="AD310" s="293"/>
      <c r="AE310" s="293"/>
      <c r="AF310" s="293"/>
      <c r="AG310" s="293"/>
      <c r="AH310" s="293"/>
      <c r="AI310" s="293"/>
      <c r="AJ310" s="293"/>
      <c r="AK310" s="293"/>
      <c r="AL310" s="293"/>
    </row>
    <row r="311" ht="14.25" customHeight="1">
      <c r="L311" s="178"/>
      <c r="M311" s="178"/>
      <c r="N311" s="178"/>
      <c r="W311" s="292"/>
      <c r="X311" s="293"/>
      <c r="Y311" s="293"/>
      <c r="Z311" s="293"/>
      <c r="AA311" s="293"/>
      <c r="AB311" s="293"/>
      <c r="AC311" s="293"/>
      <c r="AD311" s="293"/>
      <c r="AE311" s="293"/>
      <c r="AF311" s="293"/>
      <c r="AG311" s="293"/>
      <c r="AH311" s="293"/>
      <c r="AI311" s="293"/>
      <c r="AJ311" s="293"/>
      <c r="AK311" s="293"/>
      <c r="AL311" s="293"/>
    </row>
    <row r="312" ht="14.25" customHeight="1">
      <c r="L312" s="178"/>
      <c r="M312" s="178"/>
      <c r="N312" s="178"/>
      <c r="W312" s="292"/>
      <c r="X312" s="293"/>
      <c r="Y312" s="293"/>
      <c r="Z312" s="293"/>
      <c r="AA312" s="293"/>
      <c r="AB312" s="293"/>
      <c r="AC312" s="293"/>
      <c r="AD312" s="293"/>
      <c r="AE312" s="293"/>
      <c r="AF312" s="293"/>
      <c r="AG312" s="293"/>
      <c r="AH312" s="293"/>
      <c r="AI312" s="293"/>
      <c r="AJ312" s="293"/>
      <c r="AK312" s="293"/>
      <c r="AL312" s="293"/>
    </row>
    <row r="313" ht="14.25" customHeight="1">
      <c r="L313" s="178"/>
      <c r="M313" s="178"/>
      <c r="N313" s="178"/>
      <c r="W313" s="292"/>
      <c r="X313" s="293"/>
      <c r="Y313" s="293"/>
      <c r="Z313" s="293"/>
      <c r="AA313" s="293"/>
      <c r="AB313" s="293"/>
      <c r="AC313" s="293"/>
      <c r="AD313" s="293"/>
      <c r="AE313" s="293"/>
      <c r="AF313" s="293"/>
      <c r="AG313" s="293"/>
      <c r="AH313" s="293"/>
      <c r="AI313" s="293"/>
      <c r="AJ313" s="293"/>
      <c r="AK313" s="293"/>
      <c r="AL313" s="293"/>
    </row>
    <row r="314" ht="14.25" customHeight="1">
      <c r="L314" s="178"/>
      <c r="M314" s="178"/>
      <c r="N314" s="178"/>
      <c r="W314" s="292"/>
      <c r="X314" s="293"/>
      <c r="Y314" s="293"/>
      <c r="Z314" s="293"/>
      <c r="AA314" s="293"/>
      <c r="AB314" s="293"/>
      <c r="AC314" s="293"/>
      <c r="AD314" s="293"/>
      <c r="AE314" s="293"/>
      <c r="AF314" s="293"/>
      <c r="AG314" s="293"/>
      <c r="AH314" s="293"/>
      <c r="AI314" s="293"/>
      <c r="AJ314" s="293"/>
      <c r="AK314" s="293"/>
      <c r="AL314" s="293"/>
    </row>
    <row r="315" ht="14.25" customHeight="1">
      <c r="L315" s="178"/>
      <c r="M315" s="178"/>
      <c r="N315" s="178"/>
      <c r="W315" s="292"/>
      <c r="X315" s="293"/>
      <c r="Y315" s="293"/>
      <c r="Z315" s="293"/>
      <c r="AA315" s="293"/>
      <c r="AB315" s="293"/>
      <c r="AC315" s="293"/>
      <c r="AD315" s="293"/>
      <c r="AE315" s="293"/>
      <c r="AF315" s="293"/>
      <c r="AG315" s="293"/>
      <c r="AH315" s="293"/>
      <c r="AI315" s="293"/>
      <c r="AJ315" s="293"/>
      <c r="AK315" s="293"/>
      <c r="AL315" s="293"/>
    </row>
    <row r="316" ht="14.25" customHeight="1">
      <c r="L316" s="178"/>
      <c r="M316" s="178"/>
      <c r="N316" s="178"/>
      <c r="W316" s="292"/>
      <c r="X316" s="293"/>
      <c r="Y316" s="293"/>
      <c r="Z316" s="293"/>
      <c r="AA316" s="293"/>
      <c r="AB316" s="293"/>
      <c r="AC316" s="293"/>
      <c r="AD316" s="293"/>
      <c r="AE316" s="293"/>
      <c r="AF316" s="293"/>
      <c r="AG316" s="293"/>
      <c r="AH316" s="293"/>
      <c r="AI316" s="293"/>
      <c r="AJ316" s="293"/>
      <c r="AK316" s="293"/>
      <c r="AL316" s="293"/>
    </row>
    <row r="317" ht="14.25" customHeight="1">
      <c r="L317" s="178"/>
      <c r="M317" s="178"/>
      <c r="N317" s="178"/>
      <c r="W317" s="292"/>
      <c r="X317" s="293"/>
      <c r="Y317" s="293"/>
      <c r="Z317" s="293"/>
      <c r="AA317" s="293"/>
      <c r="AB317" s="293"/>
      <c r="AC317" s="293"/>
      <c r="AD317" s="293"/>
      <c r="AE317" s="293"/>
      <c r="AF317" s="293"/>
      <c r="AG317" s="293"/>
      <c r="AH317" s="293"/>
      <c r="AI317" s="293"/>
      <c r="AJ317" s="293"/>
      <c r="AK317" s="293"/>
      <c r="AL317" s="293"/>
    </row>
    <row r="318" ht="14.25" customHeight="1">
      <c r="L318" s="178"/>
      <c r="M318" s="178"/>
      <c r="N318" s="178"/>
      <c r="W318" s="292"/>
      <c r="X318" s="293"/>
      <c r="Y318" s="293"/>
      <c r="Z318" s="293"/>
      <c r="AA318" s="293"/>
      <c r="AB318" s="293"/>
      <c r="AC318" s="293"/>
      <c r="AD318" s="293"/>
      <c r="AE318" s="293"/>
      <c r="AF318" s="293"/>
      <c r="AG318" s="293"/>
      <c r="AH318" s="293"/>
      <c r="AI318" s="293"/>
      <c r="AJ318" s="293"/>
      <c r="AK318" s="293"/>
      <c r="AL318" s="293"/>
    </row>
    <row r="319" ht="14.25" customHeight="1">
      <c r="L319" s="178"/>
      <c r="M319" s="178"/>
      <c r="N319" s="178"/>
      <c r="W319" s="292"/>
      <c r="X319" s="293"/>
      <c r="Y319" s="293"/>
      <c r="Z319" s="293"/>
      <c r="AA319" s="293"/>
      <c r="AB319" s="293"/>
      <c r="AC319" s="293"/>
      <c r="AD319" s="293"/>
      <c r="AE319" s="293"/>
      <c r="AF319" s="293"/>
      <c r="AG319" s="293"/>
      <c r="AH319" s="293"/>
      <c r="AI319" s="293"/>
      <c r="AJ319" s="293"/>
      <c r="AK319" s="293"/>
      <c r="AL319" s="293"/>
    </row>
    <row r="320" ht="14.25" customHeight="1">
      <c r="L320" s="178"/>
      <c r="M320" s="178"/>
      <c r="N320" s="178"/>
      <c r="W320" s="292"/>
      <c r="X320" s="293"/>
      <c r="Y320" s="293"/>
      <c r="Z320" s="293"/>
      <c r="AA320" s="293"/>
      <c r="AB320" s="293"/>
      <c r="AC320" s="293"/>
      <c r="AD320" s="293"/>
      <c r="AE320" s="293"/>
      <c r="AF320" s="293"/>
      <c r="AG320" s="293"/>
      <c r="AH320" s="293"/>
      <c r="AI320" s="293"/>
      <c r="AJ320" s="293"/>
      <c r="AK320" s="293"/>
      <c r="AL320" s="293"/>
    </row>
    <row r="321" ht="14.25" customHeight="1">
      <c r="L321" s="178"/>
      <c r="M321" s="178"/>
      <c r="N321" s="178"/>
      <c r="W321" s="292"/>
      <c r="X321" s="293"/>
      <c r="Y321" s="293"/>
      <c r="Z321" s="293"/>
      <c r="AA321" s="293"/>
      <c r="AB321" s="293"/>
      <c r="AC321" s="293"/>
      <c r="AD321" s="293"/>
      <c r="AE321" s="293"/>
      <c r="AF321" s="293"/>
      <c r="AG321" s="293"/>
      <c r="AH321" s="293"/>
      <c r="AI321" s="293"/>
      <c r="AJ321" s="293"/>
      <c r="AK321" s="293"/>
      <c r="AL321" s="293"/>
    </row>
    <row r="322" ht="14.25" customHeight="1">
      <c r="L322" s="178"/>
      <c r="M322" s="178"/>
      <c r="N322" s="178"/>
      <c r="W322" s="292"/>
      <c r="X322" s="293"/>
      <c r="Y322" s="293"/>
      <c r="Z322" s="293"/>
      <c r="AA322" s="293"/>
      <c r="AB322" s="293"/>
      <c r="AC322" s="293"/>
      <c r="AD322" s="293"/>
      <c r="AE322" s="293"/>
      <c r="AF322" s="293"/>
      <c r="AG322" s="293"/>
      <c r="AH322" s="293"/>
      <c r="AI322" s="293"/>
      <c r="AJ322" s="293"/>
      <c r="AK322" s="293"/>
      <c r="AL322" s="293"/>
    </row>
    <row r="323" ht="14.25" customHeight="1">
      <c r="L323" s="178"/>
      <c r="M323" s="178"/>
      <c r="N323" s="178"/>
      <c r="W323" s="292"/>
      <c r="X323" s="293"/>
      <c r="Y323" s="293"/>
      <c r="Z323" s="293"/>
      <c r="AA323" s="293"/>
      <c r="AB323" s="293"/>
      <c r="AC323" s="293"/>
      <c r="AD323" s="293"/>
      <c r="AE323" s="293"/>
      <c r="AF323" s="293"/>
      <c r="AG323" s="293"/>
      <c r="AH323" s="293"/>
      <c r="AI323" s="293"/>
      <c r="AJ323" s="293"/>
      <c r="AK323" s="293"/>
      <c r="AL323" s="293"/>
    </row>
    <row r="324" ht="14.25" customHeight="1">
      <c r="L324" s="178"/>
      <c r="M324" s="178"/>
      <c r="N324" s="178"/>
      <c r="W324" s="292"/>
      <c r="X324" s="293"/>
      <c r="Y324" s="293"/>
      <c r="Z324" s="293"/>
      <c r="AA324" s="293"/>
      <c r="AB324" s="293"/>
      <c r="AC324" s="293"/>
      <c r="AD324" s="293"/>
      <c r="AE324" s="293"/>
      <c r="AF324" s="293"/>
      <c r="AG324" s="293"/>
      <c r="AH324" s="293"/>
      <c r="AI324" s="293"/>
      <c r="AJ324" s="293"/>
      <c r="AK324" s="293"/>
      <c r="AL324" s="293"/>
    </row>
    <row r="325" ht="14.25" customHeight="1">
      <c r="L325" s="178"/>
      <c r="M325" s="178"/>
      <c r="N325" s="178"/>
      <c r="W325" s="292"/>
      <c r="X325" s="293"/>
      <c r="Y325" s="293"/>
      <c r="Z325" s="293"/>
      <c r="AA325" s="293"/>
      <c r="AB325" s="293"/>
      <c r="AC325" s="293"/>
      <c r="AD325" s="293"/>
      <c r="AE325" s="293"/>
      <c r="AF325" s="293"/>
      <c r="AG325" s="293"/>
      <c r="AH325" s="293"/>
      <c r="AI325" s="293"/>
      <c r="AJ325" s="293"/>
      <c r="AK325" s="293"/>
      <c r="AL325" s="293"/>
    </row>
    <row r="326" ht="14.25" customHeight="1">
      <c r="L326" s="178"/>
      <c r="M326" s="178"/>
      <c r="N326" s="178"/>
      <c r="W326" s="292"/>
      <c r="X326" s="293"/>
      <c r="Y326" s="293"/>
      <c r="Z326" s="293"/>
      <c r="AA326" s="293"/>
      <c r="AB326" s="293"/>
      <c r="AC326" s="293"/>
      <c r="AD326" s="293"/>
      <c r="AE326" s="293"/>
      <c r="AF326" s="293"/>
      <c r="AG326" s="293"/>
      <c r="AH326" s="293"/>
      <c r="AI326" s="293"/>
      <c r="AJ326" s="293"/>
      <c r="AK326" s="293"/>
      <c r="AL326" s="293"/>
    </row>
    <row r="327" ht="14.25" customHeight="1">
      <c r="L327" s="178"/>
      <c r="M327" s="178"/>
      <c r="N327" s="178"/>
      <c r="W327" s="292"/>
      <c r="X327" s="293"/>
      <c r="Y327" s="293"/>
      <c r="Z327" s="293"/>
      <c r="AA327" s="293"/>
      <c r="AB327" s="293"/>
      <c r="AC327" s="293"/>
      <c r="AD327" s="293"/>
      <c r="AE327" s="293"/>
      <c r="AF327" s="293"/>
      <c r="AG327" s="293"/>
      <c r="AH327" s="293"/>
      <c r="AI327" s="293"/>
      <c r="AJ327" s="293"/>
      <c r="AK327" s="293"/>
      <c r="AL327" s="293"/>
    </row>
    <row r="328" ht="14.25" customHeight="1">
      <c r="L328" s="178"/>
      <c r="M328" s="178"/>
      <c r="N328" s="178"/>
      <c r="W328" s="292"/>
      <c r="X328" s="293"/>
      <c r="Y328" s="293"/>
      <c r="Z328" s="293"/>
      <c r="AA328" s="293"/>
      <c r="AB328" s="293"/>
      <c r="AC328" s="293"/>
      <c r="AD328" s="293"/>
      <c r="AE328" s="293"/>
      <c r="AF328" s="293"/>
      <c r="AG328" s="293"/>
      <c r="AH328" s="293"/>
      <c r="AI328" s="293"/>
      <c r="AJ328" s="293"/>
      <c r="AK328" s="293"/>
      <c r="AL328" s="293"/>
    </row>
    <row r="329" ht="14.25" customHeight="1">
      <c r="L329" s="178"/>
      <c r="M329" s="178"/>
      <c r="N329" s="178"/>
      <c r="W329" s="292"/>
      <c r="X329" s="293"/>
      <c r="Y329" s="293"/>
      <c r="Z329" s="293"/>
      <c r="AA329" s="293"/>
      <c r="AB329" s="293"/>
      <c r="AC329" s="293"/>
      <c r="AD329" s="293"/>
      <c r="AE329" s="293"/>
      <c r="AF329" s="293"/>
      <c r="AG329" s="293"/>
      <c r="AH329" s="293"/>
      <c r="AI329" s="293"/>
      <c r="AJ329" s="293"/>
      <c r="AK329" s="293"/>
      <c r="AL329" s="293"/>
    </row>
    <row r="330" ht="14.25" customHeight="1">
      <c r="L330" s="178"/>
      <c r="M330" s="178"/>
      <c r="N330" s="178"/>
      <c r="W330" s="292"/>
      <c r="X330" s="293"/>
      <c r="Y330" s="293"/>
      <c r="Z330" s="293"/>
      <c r="AA330" s="293"/>
      <c r="AB330" s="293"/>
      <c r="AC330" s="293"/>
      <c r="AD330" s="293"/>
      <c r="AE330" s="293"/>
      <c r="AF330" s="293"/>
      <c r="AG330" s="293"/>
      <c r="AH330" s="293"/>
      <c r="AI330" s="293"/>
      <c r="AJ330" s="293"/>
      <c r="AK330" s="293"/>
      <c r="AL330" s="293"/>
    </row>
    <row r="331" ht="14.25" customHeight="1">
      <c r="L331" s="178"/>
      <c r="M331" s="178"/>
      <c r="N331" s="178"/>
      <c r="W331" s="292"/>
      <c r="X331" s="293"/>
      <c r="Y331" s="293"/>
      <c r="Z331" s="293"/>
      <c r="AA331" s="293"/>
      <c r="AB331" s="293"/>
      <c r="AC331" s="293"/>
      <c r="AD331" s="293"/>
      <c r="AE331" s="293"/>
      <c r="AF331" s="293"/>
      <c r="AG331" s="293"/>
      <c r="AH331" s="293"/>
      <c r="AI331" s="293"/>
      <c r="AJ331" s="293"/>
      <c r="AK331" s="293"/>
      <c r="AL331" s="293"/>
    </row>
    <row r="332" ht="14.25" customHeight="1">
      <c r="L332" s="178"/>
      <c r="M332" s="178"/>
      <c r="N332" s="178"/>
      <c r="W332" s="292"/>
      <c r="X332" s="293"/>
      <c r="Y332" s="293"/>
      <c r="Z332" s="293"/>
      <c r="AA332" s="293"/>
      <c r="AB332" s="293"/>
      <c r="AC332" s="293"/>
      <c r="AD332" s="293"/>
      <c r="AE332" s="293"/>
      <c r="AF332" s="293"/>
      <c r="AG332" s="293"/>
      <c r="AH332" s="293"/>
      <c r="AI332" s="293"/>
      <c r="AJ332" s="293"/>
      <c r="AK332" s="293"/>
      <c r="AL332" s="293"/>
    </row>
    <row r="333" ht="14.25" customHeight="1">
      <c r="L333" s="178"/>
      <c r="M333" s="178"/>
      <c r="N333" s="178"/>
      <c r="W333" s="292"/>
      <c r="X333" s="293"/>
      <c r="Y333" s="293"/>
      <c r="Z333" s="293"/>
      <c r="AA333" s="293"/>
      <c r="AB333" s="293"/>
      <c r="AC333" s="293"/>
      <c r="AD333" s="293"/>
      <c r="AE333" s="293"/>
      <c r="AF333" s="293"/>
      <c r="AG333" s="293"/>
      <c r="AH333" s="293"/>
      <c r="AI333" s="293"/>
      <c r="AJ333" s="293"/>
      <c r="AK333" s="293"/>
      <c r="AL333" s="293"/>
    </row>
    <row r="334" ht="14.25" customHeight="1">
      <c r="L334" s="178"/>
      <c r="M334" s="178"/>
      <c r="N334" s="178"/>
      <c r="W334" s="292"/>
      <c r="X334" s="293"/>
      <c r="Y334" s="293"/>
      <c r="Z334" s="293"/>
      <c r="AA334" s="293"/>
      <c r="AB334" s="293"/>
      <c r="AC334" s="293"/>
      <c r="AD334" s="293"/>
      <c r="AE334" s="293"/>
      <c r="AF334" s="293"/>
      <c r="AG334" s="293"/>
      <c r="AH334" s="293"/>
      <c r="AI334" s="293"/>
      <c r="AJ334" s="293"/>
      <c r="AK334" s="293"/>
      <c r="AL334" s="293"/>
    </row>
    <row r="335" ht="14.25" customHeight="1">
      <c r="L335" s="178"/>
      <c r="M335" s="178"/>
      <c r="N335" s="178"/>
      <c r="W335" s="292"/>
      <c r="X335" s="293"/>
      <c r="Y335" s="293"/>
      <c r="Z335" s="293"/>
      <c r="AA335" s="293"/>
      <c r="AB335" s="293"/>
      <c r="AC335" s="293"/>
      <c r="AD335" s="293"/>
      <c r="AE335" s="293"/>
      <c r="AF335" s="293"/>
      <c r="AG335" s="293"/>
      <c r="AH335" s="293"/>
      <c r="AI335" s="293"/>
      <c r="AJ335" s="293"/>
      <c r="AK335" s="293"/>
      <c r="AL335" s="293"/>
    </row>
    <row r="336" ht="14.25" customHeight="1">
      <c r="L336" s="178"/>
      <c r="M336" s="178"/>
      <c r="N336" s="178"/>
      <c r="W336" s="292"/>
      <c r="X336" s="293"/>
      <c r="Y336" s="293"/>
      <c r="Z336" s="293"/>
      <c r="AA336" s="293"/>
      <c r="AB336" s="293"/>
      <c r="AC336" s="293"/>
      <c r="AD336" s="293"/>
      <c r="AE336" s="293"/>
      <c r="AF336" s="293"/>
      <c r="AG336" s="293"/>
      <c r="AH336" s="293"/>
      <c r="AI336" s="293"/>
      <c r="AJ336" s="293"/>
      <c r="AK336" s="293"/>
      <c r="AL336" s="293"/>
    </row>
    <row r="337" ht="14.25" customHeight="1">
      <c r="L337" s="178"/>
      <c r="M337" s="178"/>
      <c r="N337" s="178"/>
      <c r="W337" s="292"/>
      <c r="X337" s="293"/>
      <c r="Y337" s="293"/>
      <c r="Z337" s="293"/>
      <c r="AA337" s="293"/>
      <c r="AB337" s="293"/>
      <c r="AC337" s="293"/>
      <c r="AD337" s="293"/>
      <c r="AE337" s="293"/>
      <c r="AF337" s="293"/>
      <c r="AG337" s="293"/>
      <c r="AH337" s="293"/>
      <c r="AI337" s="293"/>
      <c r="AJ337" s="293"/>
      <c r="AK337" s="293"/>
      <c r="AL337" s="293"/>
    </row>
    <row r="338" ht="14.25" customHeight="1">
      <c r="L338" s="178"/>
      <c r="M338" s="178"/>
      <c r="N338" s="178"/>
      <c r="W338" s="292"/>
      <c r="X338" s="293"/>
      <c r="Y338" s="293"/>
      <c r="Z338" s="293"/>
      <c r="AA338" s="293"/>
      <c r="AB338" s="293"/>
      <c r="AC338" s="293"/>
      <c r="AD338" s="293"/>
      <c r="AE338" s="293"/>
      <c r="AF338" s="293"/>
      <c r="AG338" s="293"/>
      <c r="AH338" s="293"/>
      <c r="AI338" s="293"/>
      <c r="AJ338" s="293"/>
      <c r="AK338" s="293"/>
      <c r="AL338" s="293"/>
    </row>
    <row r="339" ht="14.25" customHeight="1">
      <c r="L339" s="178"/>
      <c r="M339" s="178"/>
      <c r="N339" s="178"/>
      <c r="W339" s="292"/>
      <c r="X339" s="293"/>
      <c r="Y339" s="293"/>
      <c r="Z339" s="293"/>
      <c r="AA339" s="293"/>
      <c r="AB339" s="293"/>
      <c r="AC339" s="293"/>
      <c r="AD339" s="293"/>
      <c r="AE339" s="293"/>
      <c r="AF339" s="293"/>
      <c r="AG339" s="293"/>
      <c r="AH339" s="293"/>
      <c r="AI339" s="293"/>
      <c r="AJ339" s="293"/>
      <c r="AK339" s="293"/>
      <c r="AL339" s="293"/>
    </row>
    <row r="340" ht="14.25" customHeight="1">
      <c r="L340" s="178"/>
      <c r="M340" s="178"/>
      <c r="N340" s="178"/>
      <c r="W340" s="292"/>
      <c r="X340" s="293"/>
      <c r="Y340" s="293"/>
      <c r="Z340" s="293"/>
      <c r="AA340" s="293"/>
      <c r="AB340" s="293"/>
      <c r="AC340" s="293"/>
      <c r="AD340" s="293"/>
      <c r="AE340" s="293"/>
      <c r="AF340" s="293"/>
      <c r="AG340" s="293"/>
      <c r="AH340" s="293"/>
      <c r="AI340" s="293"/>
      <c r="AJ340" s="293"/>
      <c r="AK340" s="293"/>
      <c r="AL340" s="293"/>
    </row>
    <row r="341" ht="14.25" customHeight="1">
      <c r="L341" s="178"/>
      <c r="M341" s="178"/>
      <c r="N341" s="178"/>
      <c r="W341" s="292"/>
      <c r="X341" s="293"/>
      <c r="Y341" s="293"/>
      <c r="Z341" s="293"/>
      <c r="AA341" s="293"/>
      <c r="AB341" s="293"/>
      <c r="AC341" s="293"/>
      <c r="AD341" s="293"/>
      <c r="AE341" s="293"/>
      <c r="AF341" s="293"/>
      <c r="AG341" s="293"/>
      <c r="AH341" s="293"/>
      <c r="AI341" s="293"/>
      <c r="AJ341" s="293"/>
      <c r="AK341" s="293"/>
      <c r="AL341" s="293"/>
    </row>
    <row r="342" ht="14.25" customHeight="1">
      <c r="L342" s="178"/>
      <c r="M342" s="178"/>
      <c r="N342" s="178"/>
      <c r="W342" s="292"/>
      <c r="X342" s="293"/>
      <c r="Y342" s="293"/>
      <c r="Z342" s="293"/>
      <c r="AA342" s="293"/>
      <c r="AB342" s="293"/>
      <c r="AC342" s="293"/>
      <c r="AD342" s="293"/>
      <c r="AE342" s="293"/>
      <c r="AF342" s="293"/>
      <c r="AG342" s="293"/>
      <c r="AH342" s="293"/>
      <c r="AI342" s="293"/>
      <c r="AJ342" s="293"/>
      <c r="AK342" s="293"/>
      <c r="AL342" s="293"/>
    </row>
    <row r="343" ht="14.25" customHeight="1">
      <c r="L343" s="178"/>
      <c r="M343" s="178"/>
      <c r="N343" s="178"/>
      <c r="W343" s="292"/>
      <c r="X343" s="293"/>
      <c r="Y343" s="293"/>
      <c r="Z343" s="293"/>
      <c r="AA343" s="293"/>
      <c r="AB343" s="293"/>
      <c r="AC343" s="293"/>
      <c r="AD343" s="293"/>
      <c r="AE343" s="293"/>
      <c r="AF343" s="293"/>
      <c r="AG343" s="293"/>
      <c r="AH343" s="293"/>
      <c r="AI343" s="293"/>
      <c r="AJ343" s="293"/>
      <c r="AK343" s="293"/>
      <c r="AL343" s="293"/>
    </row>
    <row r="344" ht="14.25" customHeight="1">
      <c r="L344" s="178"/>
      <c r="M344" s="178"/>
      <c r="N344" s="178"/>
      <c r="W344" s="292"/>
      <c r="X344" s="293"/>
      <c r="Y344" s="293"/>
      <c r="Z344" s="293"/>
      <c r="AA344" s="293"/>
      <c r="AB344" s="293"/>
      <c r="AC344" s="293"/>
      <c r="AD344" s="293"/>
      <c r="AE344" s="293"/>
      <c r="AF344" s="293"/>
      <c r="AG344" s="293"/>
      <c r="AH344" s="293"/>
      <c r="AI344" s="293"/>
      <c r="AJ344" s="293"/>
      <c r="AK344" s="293"/>
      <c r="AL344" s="293"/>
    </row>
    <row r="345" ht="14.25" customHeight="1">
      <c r="L345" s="178"/>
      <c r="M345" s="178"/>
      <c r="N345" s="178"/>
      <c r="W345" s="292"/>
      <c r="X345" s="293"/>
      <c r="Y345" s="293"/>
      <c r="Z345" s="293"/>
      <c r="AA345" s="293"/>
      <c r="AB345" s="293"/>
      <c r="AC345" s="293"/>
      <c r="AD345" s="293"/>
      <c r="AE345" s="293"/>
      <c r="AF345" s="293"/>
      <c r="AG345" s="293"/>
      <c r="AH345" s="293"/>
      <c r="AI345" s="293"/>
      <c r="AJ345" s="293"/>
      <c r="AK345" s="293"/>
      <c r="AL345" s="293"/>
    </row>
    <row r="346" ht="14.25" customHeight="1">
      <c r="L346" s="178"/>
      <c r="M346" s="178"/>
      <c r="N346" s="178"/>
      <c r="W346" s="292"/>
      <c r="X346" s="293"/>
      <c r="Y346" s="293"/>
      <c r="Z346" s="293"/>
      <c r="AA346" s="293"/>
      <c r="AB346" s="293"/>
      <c r="AC346" s="293"/>
      <c r="AD346" s="293"/>
      <c r="AE346" s="293"/>
      <c r="AF346" s="293"/>
      <c r="AG346" s="293"/>
      <c r="AH346" s="293"/>
      <c r="AI346" s="293"/>
      <c r="AJ346" s="293"/>
      <c r="AK346" s="293"/>
      <c r="AL346" s="293"/>
    </row>
    <row r="347" ht="14.25" customHeight="1">
      <c r="L347" s="178"/>
      <c r="M347" s="178"/>
      <c r="N347" s="178"/>
      <c r="W347" s="292"/>
      <c r="X347" s="293"/>
      <c r="Y347" s="293"/>
      <c r="Z347" s="293"/>
      <c r="AA347" s="293"/>
      <c r="AB347" s="293"/>
      <c r="AC347" s="293"/>
      <c r="AD347" s="293"/>
      <c r="AE347" s="293"/>
      <c r="AF347" s="293"/>
      <c r="AG347" s="293"/>
      <c r="AH347" s="293"/>
      <c r="AI347" s="293"/>
      <c r="AJ347" s="293"/>
      <c r="AK347" s="293"/>
      <c r="AL347" s="293"/>
    </row>
    <row r="348" ht="14.25" customHeight="1">
      <c r="L348" s="178"/>
      <c r="M348" s="178"/>
      <c r="N348" s="178"/>
      <c r="W348" s="292"/>
      <c r="X348" s="293"/>
      <c r="Y348" s="293"/>
      <c r="Z348" s="293"/>
      <c r="AA348" s="293"/>
      <c r="AB348" s="293"/>
      <c r="AC348" s="293"/>
      <c r="AD348" s="293"/>
      <c r="AE348" s="293"/>
      <c r="AF348" s="293"/>
      <c r="AG348" s="293"/>
      <c r="AH348" s="293"/>
      <c r="AI348" s="293"/>
      <c r="AJ348" s="293"/>
      <c r="AK348" s="293"/>
      <c r="AL348" s="293"/>
    </row>
    <row r="349" ht="14.25" customHeight="1">
      <c r="L349" s="178"/>
      <c r="M349" s="178"/>
      <c r="N349" s="178"/>
      <c r="W349" s="292"/>
      <c r="X349" s="293"/>
      <c r="Y349" s="293"/>
      <c r="Z349" s="293"/>
      <c r="AA349" s="293"/>
      <c r="AB349" s="293"/>
      <c r="AC349" s="293"/>
      <c r="AD349" s="293"/>
      <c r="AE349" s="293"/>
      <c r="AF349" s="293"/>
      <c r="AG349" s="293"/>
      <c r="AH349" s="293"/>
      <c r="AI349" s="293"/>
      <c r="AJ349" s="293"/>
      <c r="AK349" s="293"/>
      <c r="AL349" s="293"/>
    </row>
    <row r="350" ht="14.25" customHeight="1">
      <c r="L350" s="178"/>
      <c r="M350" s="178"/>
      <c r="N350" s="178"/>
      <c r="W350" s="292"/>
      <c r="X350" s="293"/>
      <c r="Y350" s="293"/>
      <c r="Z350" s="293"/>
      <c r="AA350" s="293"/>
      <c r="AB350" s="293"/>
      <c r="AC350" s="293"/>
      <c r="AD350" s="293"/>
      <c r="AE350" s="293"/>
      <c r="AF350" s="293"/>
      <c r="AG350" s="293"/>
      <c r="AH350" s="293"/>
      <c r="AI350" s="293"/>
      <c r="AJ350" s="293"/>
      <c r="AK350" s="293"/>
      <c r="AL350" s="293"/>
    </row>
    <row r="351" ht="14.25" customHeight="1">
      <c r="L351" s="178"/>
      <c r="M351" s="178"/>
      <c r="N351" s="178"/>
      <c r="W351" s="292"/>
      <c r="X351" s="293"/>
      <c r="Y351" s="293"/>
      <c r="Z351" s="293"/>
      <c r="AA351" s="293"/>
      <c r="AB351" s="293"/>
      <c r="AC351" s="293"/>
      <c r="AD351" s="293"/>
      <c r="AE351" s="293"/>
      <c r="AF351" s="293"/>
      <c r="AG351" s="293"/>
      <c r="AH351" s="293"/>
      <c r="AI351" s="293"/>
      <c r="AJ351" s="293"/>
      <c r="AK351" s="293"/>
      <c r="AL351" s="293"/>
    </row>
    <row r="352" ht="14.25" customHeight="1">
      <c r="L352" s="178"/>
      <c r="M352" s="178"/>
      <c r="N352" s="178"/>
      <c r="W352" s="292"/>
      <c r="X352" s="293"/>
      <c r="Y352" s="293"/>
      <c r="Z352" s="293"/>
      <c r="AA352" s="293"/>
      <c r="AB352" s="293"/>
      <c r="AC352" s="293"/>
      <c r="AD352" s="293"/>
      <c r="AE352" s="293"/>
      <c r="AF352" s="293"/>
      <c r="AG352" s="293"/>
      <c r="AH352" s="293"/>
      <c r="AI352" s="293"/>
      <c r="AJ352" s="293"/>
      <c r="AK352" s="293"/>
      <c r="AL352" s="293"/>
    </row>
    <row r="353" ht="14.25" customHeight="1">
      <c r="L353" s="178"/>
      <c r="M353" s="178"/>
      <c r="N353" s="178"/>
      <c r="W353" s="292"/>
      <c r="X353" s="293"/>
      <c r="Y353" s="293"/>
      <c r="Z353" s="293"/>
      <c r="AA353" s="293"/>
      <c r="AB353" s="293"/>
      <c r="AC353" s="293"/>
      <c r="AD353" s="293"/>
      <c r="AE353" s="293"/>
      <c r="AF353" s="293"/>
      <c r="AG353" s="293"/>
      <c r="AH353" s="293"/>
      <c r="AI353" s="293"/>
      <c r="AJ353" s="293"/>
      <c r="AK353" s="293"/>
      <c r="AL353" s="293"/>
    </row>
    <row r="354" ht="14.25" customHeight="1">
      <c r="L354" s="178"/>
      <c r="M354" s="178"/>
      <c r="N354" s="178"/>
      <c r="W354" s="292"/>
      <c r="X354" s="293"/>
      <c r="Y354" s="293"/>
      <c r="Z354" s="293"/>
      <c r="AA354" s="293"/>
      <c r="AB354" s="293"/>
      <c r="AC354" s="293"/>
      <c r="AD354" s="293"/>
      <c r="AE354" s="293"/>
      <c r="AF354" s="293"/>
      <c r="AG354" s="293"/>
      <c r="AH354" s="293"/>
      <c r="AI354" s="293"/>
      <c r="AJ354" s="293"/>
      <c r="AK354" s="293"/>
      <c r="AL354" s="293"/>
    </row>
    <row r="355" ht="14.25" customHeight="1">
      <c r="L355" s="178"/>
      <c r="M355" s="178"/>
      <c r="N355" s="178"/>
      <c r="W355" s="292"/>
      <c r="X355" s="293"/>
      <c r="Y355" s="293"/>
      <c r="Z355" s="293"/>
      <c r="AA355" s="293"/>
      <c r="AB355" s="293"/>
      <c r="AC355" s="293"/>
      <c r="AD355" s="293"/>
      <c r="AE355" s="293"/>
      <c r="AF355" s="293"/>
      <c r="AG355" s="293"/>
      <c r="AH355" s="293"/>
      <c r="AI355" s="293"/>
      <c r="AJ355" s="293"/>
      <c r="AK355" s="293"/>
      <c r="AL355" s="293"/>
    </row>
    <row r="356" ht="14.25" customHeight="1">
      <c r="L356" s="178"/>
      <c r="M356" s="178"/>
      <c r="N356" s="178"/>
      <c r="W356" s="292"/>
      <c r="X356" s="293"/>
      <c r="Y356" s="293"/>
      <c r="Z356" s="293"/>
      <c r="AA356" s="293"/>
      <c r="AB356" s="293"/>
      <c r="AC356" s="293"/>
      <c r="AD356" s="293"/>
      <c r="AE356" s="293"/>
      <c r="AF356" s="293"/>
      <c r="AG356" s="293"/>
      <c r="AH356" s="293"/>
      <c r="AI356" s="293"/>
      <c r="AJ356" s="293"/>
      <c r="AK356" s="293"/>
      <c r="AL356" s="293"/>
    </row>
    <row r="357" ht="14.25" customHeight="1">
      <c r="L357" s="178"/>
      <c r="M357" s="178"/>
      <c r="N357" s="178"/>
      <c r="W357" s="292"/>
      <c r="X357" s="293"/>
      <c r="Y357" s="293"/>
      <c r="Z357" s="293"/>
      <c r="AA357" s="293"/>
      <c r="AB357" s="293"/>
      <c r="AC357" s="293"/>
      <c r="AD357" s="293"/>
      <c r="AE357" s="293"/>
      <c r="AF357" s="293"/>
      <c r="AG357" s="293"/>
      <c r="AH357" s="293"/>
      <c r="AI357" s="293"/>
      <c r="AJ357" s="293"/>
      <c r="AK357" s="293"/>
      <c r="AL357" s="293"/>
    </row>
    <row r="358" ht="14.25" customHeight="1">
      <c r="L358" s="178"/>
      <c r="M358" s="178"/>
      <c r="N358" s="178"/>
      <c r="W358" s="292"/>
      <c r="X358" s="293"/>
      <c r="Y358" s="293"/>
      <c r="Z358" s="293"/>
      <c r="AA358" s="293"/>
      <c r="AB358" s="293"/>
      <c r="AC358" s="293"/>
      <c r="AD358" s="293"/>
      <c r="AE358" s="293"/>
      <c r="AF358" s="293"/>
      <c r="AG358" s="293"/>
      <c r="AH358" s="293"/>
      <c r="AI358" s="293"/>
      <c r="AJ358" s="293"/>
      <c r="AK358" s="293"/>
      <c r="AL358" s="293"/>
    </row>
    <row r="359" ht="14.25" customHeight="1">
      <c r="L359" s="178"/>
      <c r="M359" s="178"/>
      <c r="N359" s="178"/>
      <c r="W359" s="292"/>
      <c r="X359" s="293"/>
      <c r="Y359" s="293"/>
      <c r="Z359" s="293"/>
      <c r="AA359" s="293"/>
      <c r="AB359" s="293"/>
      <c r="AC359" s="293"/>
      <c r="AD359" s="293"/>
      <c r="AE359" s="293"/>
      <c r="AF359" s="293"/>
      <c r="AG359" s="293"/>
      <c r="AH359" s="293"/>
      <c r="AI359" s="293"/>
      <c r="AJ359" s="293"/>
      <c r="AK359" s="293"/>
      <c r="AL359" s="293"/>
    </row>
    <row r="360" ht="14.25" customHeight="1">
      <c r="L360" s="178"/>
      <c r="M360" s="178"/>
      <c r="N360" s="178"/>
      <c r="W360" s="292"/>
      <c r="X360" s="293"/>
      <c r="Y360" s="293"/>
      <c r="Z360" s="293"/>
      <c r="AA360" s="293"/>
      <c r="AB360" s="293"/>
      <c r="AC360" s="293"/>
      <c r="AD360" s="293"/>
      <c r="AE360" s="293"/>
      <c r="AF360" s="293"/>
      <c r="AG360" s="293"/>
      <c r="AH360" s="293"/>
      <c r="AI360" s="293"/>
      <c r="AJ360" s="293"/>
      <c r="AK360" s="293"/>
      <c r="AL360" s="293"/>
    </row>
    <row r="361" ht="14.25" customHeight="1">
      <c r="L361" s="178"/>
      <c r="M361" s="178"/>
      <c r="N361" s="178"/>
      <c r="W361" s="292"/>
      <c r="X361" s="293"/>
      <c r="Y361" s="293"/>
      <c r="Z361" s="293"/>
      <c r="AA361" s="293"/>
      <c r="AB361" s="293"/>
      <c r="AC361" s="293"/>
      <c r="AD361" s="293"/>
      <c r="AE361" s="293"/>
      <c r="AF361" s="293"/>
      <c r="AG361" s="293"/>
      <c r="AH361" s="293"/>
      <c r="AI361" s="293"/>
      <c r="AJ361" s="293"/>
      <c r="AK361" s="293"/>
      <c r="AL361" s="293"/>
    </row>
    <row r="362" ht="14.25" customHeight="1">
      <c r="L362" s="178"/>
      <c r="M362" s="178"/>
      <c r="N362" s="178"/>
      <c r="W362" s="292"/>
      <c r="X362" s="293"/>
      <c r="Y362" s="293"/>
      <c r="Z362" s="293"/>
      <c r="AA362" s="293"/>
      <c r="AB362" s="293"/>
      <c r="AC362" s="293"/>
      <c r="AD362" s="293"/>
      <c r="AE362" s="293"/>
      <c r="AF362" s="293"/>
      <c r="AG362" s="293"/>
      <c r="AH362" s="293"/>
      <c r="AI362" s="293"/>
      <c r="AJ362" s="293"/>
      <c r="AK362" s="293"/>
      <c r="AL362" s="293"/>
    </row>
    <row r="363" ht="14.25" customHeight="1">
      <c r="L363" s="178"/>
      <c r="M363" s="178"/>
      <c r="N363" s="178"/>
      <c r="W363" s="292"/>
      <c r="X363" s="293"/>
      <c r="Y363" s="293"/>
      <c r="Z363" s="293"/>
      <c r="AA363" s="293"/>
      <c r="AB363" s="293"/>
      <c r="AC363" s="293"/>
      <c r="AD363" s="293"/>
      <c r="AE363" s="293"/>
      <c r="AF363" s="293"/>
      <c r="AG363" s="293"/>
      <c r="AH363" s="293"/>
      <c r="AI363" s="293"/>
      <c r="AJ363" s="293"/>
      <c r="AK363" s="293"/>
      <c r="AL363" s="293"/>
    </row>
    <row r="364" ht="14.25" customHeight="1">
      <c r="L364" s="178"/>
      <c r="M364" s="178"/>
      <c r="N364" s="178"/>
      <c r="W364" s="292"/>
      <c r="X364" s="293"/>
      <c r="Y364" s="293"/>
      <c r="Z364" s="293"/>
      <c r="AA364" s="293"/>
      <c r="AB364" s="293"/>
      <c r="AC364" s="293"/>
      <c r="AD364" s="293"/>
      <c r="AE364" s="293"/>
      <c r="AF364" s="293"/>
      <c r="AG364" s="293"/>
      <c r="AH364" s="293"/>
      <c r="AI364" s="293"/>
      <c r="AJ364" s="293"/>
      <c r="AK364" s="293"/>
      <c r="AL364" s="293"/>
    </row>
    <row r="365" ht="14.25" customHeight="1">
      <c r="L365" s="178"/>
      <c r="M365" s="178"/>
      <c r="N365" s="178"/>
      <c r="W365" s="292"/>
      <c r="X365" s="293"/>
      <c r="Y365" s="293"/>
      <c r="Z365" s="293"/>
      <c r="AA365" s="293"/>
      <c r="AB365" s="293"/>
      <c r="AC365" s="293"/>
      <c r="AD365" s="293"/>
      <c r="AE365" s="293"/>
      <c r="AF365" s="293"/>
      <c r="AG365" s="293"/>
      <c r="AH365" s="293"/>
      <c r="AI365" s="293"/>
      <c r="AJ365" s="293"/>
      <c r="AK365" s="293"/>
      <c r="AL365" s="293"/>
    </row>
    <row r="366" ht="14.25" customHeight="1">
      <c r="L366" s="178"/>
      <c r="M366" s="178"/>
      <c r="N366" s="178"/>
      <c r="W366" s="292"/>
      <c r="X366" s="293"/>
      <c r="Y366" s="293"/>
      <c r="Z366" s="293"/>
      <c r="AA366" s="293"/>
      <c r="AB366" s="293"/>
      <c r="AC366" s="293"/>
      <c r="AD366" s="293"/>
      <c r="AE366" s="293"/>
      <c r="AF366" s="293"/>
      <c r="AG366" s="293"/>
      <c r="AH366" s="293"/>
      <c r="AI366" s="293"/>
      <c r="AJ366" s="293"/>
      <c r="AK366" s="293"/>
      <c r="AL366" s="293"/>
    </row>
    <row r="367" ht="14.25" customHeight="1">
      <c r="L367" s="178"/>
      <c r="M367" s="178"/>
      <c r="N367" s="178"/>
      <c r="W367" s="292"/>
      <c r="X367" s="293"/>
      <c r="Y367" s="293"/>
      <c r="Z367" s="293"/>
      <c r="AA367" s="293"/>
      <c r="AB367" s="293"/>
      <c r="AC367" s="293"/>
      <c r="AD367" s="293"/>
      <c r="AE367" s="293"/>
      <c r="AF367" s="293"/>
      <c r="AG367" s="293"/>
      <c r="AH367" s="293"/>
      <c r="AI367" s="293"/>
      <c r="AJ367" s="293"/>
      <c r="AK367" s="293"/>
      <c r="AL367" s="293"/>
    </row>
    <row r="368" ht="14.25" customHeight="1">
      <c r="L368" s="178"/>
      <c r="M368" s="178"/>
      <c r="N368" s="178"/>
      <c r="W368" s="292"/>
      <c r="X368" s="293"/>
      <c r="Y368" s="293"/>
      <c r="Z368" s="293"/>
      <c r="AA368" s="293"/>
      <c r="AB368" s="293"/>
      <c r="AC368" s="293"/>
      <c r="AD368" s="293"/>
      <c r="AE368" s="293"/>
      <c r="AF368" s="293"/>
      <c r="AG368" s="293"/>
      <c r="AH368" s="293"/>
      <c r="AI368" s="293"/>
      <c r="AJ368" s="293"/>
      <c r="AK368" s="293"/>
      <c r="AL368" s="293"/>
    </row>
    <row r="369" ht="14.25" customHeight="1">
      <c r="L369" s="178"/>
      <c r="M369" s="178"/>
      <c r="N369" s="178"/>
      <c r="W369" s="292"/>
      <c r="X369" s="293"/>
      <c r="Y369" s="293"/>
      <c r="Z369" s="293"/>
      <c r="AA369" s="293"/>
      <c r="AB369" s="293"/>
      <c r="AC369" s="293"/>
      <c r="AD369" s="293"/>
      <c r="AE369" s="293"/>
      <c r="AF369" s="293"/>
      <c r="AG369" s="293"/>
      <c r="AH369" s="293"/>
      <c r="AI369" s="293"/>
      <c r="AJ369" s="293"/>
      <c r="AK369" s="293"/>
      <c r="AL369" s="293"/>
    </row>
    <row r="370" ht="14.25" customHeight="1">
      <c r="L370" s="178"/>
      <c r="M370" s="178"/>
      <c r="N370" s="178"/>
      <c r="W370" s="292"/>
      <c r="X370" s="293"/>
      <c r="Y370" s="293"/>
      <c r="Z370" s="293"/>
      <c r="AA370" s="293"/>
      <c r="AB370" s="293"/>
      <c r="AC370" s="293"/>
      <c r="AD370" s="293"/>
      <c r="AE370" s="293"/>
      <c r="AF370" s="293"/>
      <c r="AG370" s="293"/>
      <c r="AH370" s="293"/>
      <c r="AI370" s="293"/>
      <c r="AJ370" s="293"/>
      <c r="AK370" s="293"/>
      <c r="AL370" s="293"/>
    </row>
    <row r="371" ht="14.25" customHeight="1">
      <c r="L371" s="178"/>
      <c r="M371" s="178"/>
      <c r="N371" s="178"/>
      <c r="W371" s="292"/>
      <c r="X371" s="293"/>
      <c r="Y371" s="293"/>
      <c r="Z371" s="293"/>
      <c r="AA371" s="293"/>
      <c r="AB371" s="293"/>
      <c r="AC371" s="293"/>
      <c r="AD371" s="293"/>
      <c r="AE371" s="293"/>
      <c r="AF371" s="293"/>
      <c r="AG371" s="293"/>
      <c r="AH371" s="293"/>
      <c r="AI371" s="293"/>
      <c r="AJ371" s="293"/>
      <c r="AK371" s="293"/>
      <c r="AL371" s="293"/>
    </row>
    <row r="372" ht="14.25" customHeight="1">
      <c r="L372" s="178"/>
      <c r="M372" s="178"/>
      <c r="N372" s="178"/>
      <c r="W372" s="292"/>
      <c r="X372" s="293"/>
      <c r="Y372" s="293"/>
      <c r="Z372" s="293"/>
      <c r="AA372" s="293"/>
      <c r="AB372" s="293"/>
      <c r="AC372" s="293"/>
      <c r="AD372" s="293"/>
      <c r="AE372" s="293"/>
      <c r="AF372" s="293"/>
      <c r="AG372" s="293"/>
      <c r="AH372" s="293"/>
      <c r="AI372" s="293"/>
      <c r="AJ372" s="293"/>
      <c r="AK372" s="293"/>
      <c r="AL372" s="293"/>
    </row>
    <row r="373" ht="14.25" customHeight="1">
      <c r="L373" s="178"/>
      <c r="M373" s="178"/>
      <c r="N373" s="178"/>
      <c r="W373" s="292"/>
      <c r="X373" s="293"/>
      <c r="Y373" s="293"/>
      <c r="Z373" s="293"/>
      <c r="AA373" s="293"/>
      <c r="AB373" s="293"/>
      <c r="AC373" s="293"/>
      <c r="AD373" s="293"/>
      <c r="AE373" s="293"/>
      <c r="AF373" s="293"/>
      <c r="AG373" s="293"/>
      <c r="AH373" s="293"/>
      <c r="AI373" s="293"/>
      <c r="AJ373" s="293"/>
      <c r="AK373" s="293"/>
      <c r="AL373" s="293"/>
    </row>
    <row r="374" ht="14.25" customHeight="1">
      <c r="L374" s="178"/>
      <c r="M374" s="178"/>
      <c r="N374" s="178"/>
      <c r="W374" s="292"/>
      <c r="X374" s="293"/>
      <c r="Y374" s="293"/>
      <c r="Z374" s="293"/>
      <c r="AA374" s="293"/>
      <c r="AB374" s="293"/>
      <c r="AC374" s="293"/>
      <c r="AD374" s="293"/>
      <c r="AE374" s="293"/>
      <c r="AF374" s="293"/>
      <c r="AG374" s="293"/>
      <c r="AH374" s="293"/>
      <c r="AI374" s="293"/>
      <c r="AJ374" s="293"/>
      <c r="AK374" s="293"/>
      <c r="AL374" s="293"/>
    </row>
    <row r="375" ht="14.25" customHeight="1">
      <c r="L375" s="178"/>
      <c r="M375" s="178"/>
      <c r="N375" s="178"/>
      <c r="W375" s="292"/>
      <c r="X375" s="293"/>
      <c r="Y375" s="293"/>
      <c r="Z375" s="293"/>
      <c r="AA375" s="293"/>
      <c r="AB375" s="293"/>
      <c r="AC375" s="293"/>
      <c r="AD375" s="293"/>
      <c r="AE375" s="293"/>
      <c r="AF375" s="293"/>
      <c r="AG375" s="293"/>
      <c r="AH375" s="293"/>
      <c r="AI375" s="293"/>
      <c r="AJ375" s="293"/>
      <c r="AK375" s="293"/>
      <c r="AL375" s="293"/>
    </row>
    <row r="376" ht="14.25" customHeight="1">
      <c r="L376" s="178"/>
      <c r="M376" s="178"/>
      <c r="N376" s="178"/>
      <c r="W376" s="292"/>
      <c r="X376" s="293"/>
      <c r="Y376" s="293"/>
      <c r="Z376" s="293"/>
      <c r="AA376" s="293"/>
      <c r="AB376" s="293"/>
      <c r="AC376" s="293"/>
      <c r="AD376" s="293"/>
      <c r="AE376" s="293"/>
      <c r="AF376" s="293"/>
      <c r="AG376" s="293"/>
      <c r="AH376" s="293"/>
      <c r="AI376" s="293"/>
      <c r="AJ376" s="293"/>
      <c r="AK376" s="293"/>
      <c r="AL376" s="293"/>
    </row>
    <row r="377" ht="14.25" customHeight="1">
      <c r="L377" s="178"/>
      <c r="M377" s="178"/>
      <c r="N377" s="178"/>
      <c r="W377" s="292"/>
      <c r="X377" s="293"/>
      <c r="Y377" s="293"/>
      <c r="Z377" s="293"/>
      <c r="AA377" s="293"/>
      <c r="AB377" s="293"/>
      <c r="AC377" s="293"/>
      <c r="AD377" s="293"/>
      <c r="AE377" s="293"/>
      <c r="AF377" s="293"/>
      <c r="AG377" s="293"/>
      <c r="AH377" s="293"/>
      <c r="AI377" s="293"/>
      <c r="AJ377" s="293"/>
      <c r="AK377" s="293"/>
      <c r="AL377" s="293"/>
    </row>
    <row r="378" ht="14.25" customHeight="1">
      <c r="L378" s="178"/>
      <c r="M378" s="178"/>
      <c r="N378" s="178"/>
      <c r="W378" s="292"/>
      <c r="X378" s="293"/>
      <c r="Y378" s="293"/>
      <c r="Z378" s="293"/>
      <c r="AA378" s="293"/>
      <c r="AB378" s="293"/>
      <c r="AC378" s="293"/>
      <c r="AD378" s="293"/>
      <c r="AE378" s="293"/>
      <c r="AF378" s="293"/>
      <c r="AG378" s="293"/>
      <c r="AH378" s="293"/>
      <c r="AI378" s="293"/>
      <c r="AJ378" s="293"/>
      <c r="AK378" s="293"/>
      <c r="AL378" s="293"/>
    </row>
    <row r="379" ht="14.25" customHeight="1">
      <c r="L379" s="178"/>
      <c r="M379" s="178"/>
      <c r="N379" s="178"/>
      <c r="W379" s="292"/>
      <c r="X379" s="293"/>
      <c r="Y379" s="293"/>
      <c r="Z379" s="293"/>
      <c r="AA379" s="293"/>
      <c r="AB379" s="293"/>
      <c r="AC379" s="293"/>
      <c r="AD379" s="293"/>
      <c r="AE379" s="293"/>
      <c r="AF379" s="293"/>
      <c r="AG379" s="293"/>
      <c r="AH379" s="293"/>
      <c r="AI379" s="293"/>
      <c r="AJ379" s="293"/>
      <c r="AK379" s="293"/>
      <c r="AL379" s="293"/>
    </row>
    <row r="380" ht="14.25" customHeight="1">
      <c r="L380" s="178"/>
      <c r="M380" s="178"/>
      <c r="N380" s="178"/>
      <c r="W380" s="292"/>
      <c r="X380" s="293"/>
      <c r="Y380" s="293"/>
      <c r="Z380" s="293"/>
      <c r="AA380" s="293"/>
      <c r="AB380" s="293"/>
      <c r="AC380" s="293"/>
      <c r="AD380" s="293"/>
      <c r="AE380" s="293"/>
      <c r="AF380" s="293"/>
      <c r="AG380" s="293"/>
      <c r="AH380" s="293"/>
      <c r="AI380" s="293"/>
      <c r="AJ380" s="293"/>
      <c r="AK380" s="293"/>
      <c r="AL380" s="293"/>
    </row>
    <row r="381" ht="14.25" customHeight="1">
      <c r="L381" s="178"/>
      <c r="M381" s="178"/>
      <c r="N381" s="178"/>
      <c r="W381" s="292"/>
      <c r="X381" s="293"/>
      <c r="Y381" s="293"/>
      <c r="Z381" s="293"/>
      <c r="AA381" s="293"/>
      <c r="AB381" s="293"/>
      <c r="AC381" s="293"/>
      <c r="AD381" s="293"/>
      <c r="AE381" s="293"/>
      <c r="AF381" s="293"/>
      <c r="AG381" s="293"/>
      <c r="AH381" s="293"/>
      <c r="AI381" s="293"/>
      <c r="AJ381" s="293"/>
      <c r="AK381" s="293"/>
      <c r="AL381" s="293"/>
    </row>
    <row r="382" ht="14.25" customHeight="1">
      <c r="L382" s="178"/>
      <c r="M382" s="178"/>
      <c r="N382" s="178"/>
      <c r="W382" s="292"/>
      <c r="X382" s="293"/>
      <c r="Y382" s="293"/>
      <c r="Z382" s="293"/>
      <c r="AA382" s="293"/>
      <c r="AB382" s="293"/>
      <c r="AC382" s="293"/>
      <c r="AD382" s="293"/>
      <c r="AE382" s="293"/>
      <c r="AF382" s="293"/>
      <c r="AG382" s="293"/>
      <c r="AH382" s="293"/>
      <c r="AI382" s="293"/>
      <c r="AJ382" s="293"/>
      <c r="AK382" s="293"/>
      <c r="AL382" s="293"/>
    </row>
    <row r="383" ht="14.25" customHeight="1">
      <c r="L383" s="178"/>
      <c r="M383" s="178"/>
      <c r="N383" s="178"/>
      <c r="W383" s="292"/>
      <c r="X383" s="293"/>
      <c r="Y383" s="293"/>
      <c r="Z383" s="293"/>
      <c r="AA383" s="293"/>
      <c r="AB383" s="293"/>
      <c r="AC383" s="293"/>
      <c r="AD383" s="293"/>
      <c r="AE383" s="293"/>
      <c r="AF383" s="293"/>
      <c r="AG383" s="293"/>
      <c r="AH383" s="293"/>
      <c r="AI383" s="293"/>
      <c r="AJ383" s="293"/>
      <c r="AK383" s="293"/>
      <c r="AL383" s="293"/>
    </row>
    <row r="384" ht="14.25" customHeight="1">
      <c r="L384" s="178"/>
      <c r="M384" s="178"/>
      <c r="N384" s="178"/>
      <c r="W384" s="292"/>
      <c r="X384" s="293"/>
      <c r="Y384" s="293"/>
      <c r="Z384" s="293"/>
      <c r="AA384" s="293"/>
      <c r="AB384" s="293"/>
      <c r="AC384" s="293"/>
      <c r="AD384" s="293"/>
      <c r="AE384" s="293"/>
      <c r="AF384" s="293"/>
      <c r="AG384" s="293"/>
      <c r="AH384" s="293"/>
      <c r="AI384" s="293"/>
      <c r="AJ384" s="293"/>
      <c r="AK384" s="293"/>
      <c r="AL384" s="293"/>
    </row>
    <row r="385" ht="14.25" customHeight="1">
      <c r="L385" s="178"/>
      <c r="M385" s="178"/>
      <c r="N385" s="178"/>
      <c r="W385" s="292"/>
      <c r="X385" s="293"/>
      <c r="Y385" s="293"/>
      <c r="Z385" s="293"/>
      <c r="AA385" s="293"/>
      <c r="AB385" s="293"/>
      <c r="AC385" s="293"/>
      <c r="AD385" s="293"/>
      <c r="AE385" s="293"/>
      <c r="AF385" s="293"/>
      <c r="AG385" s="293"/>
      <c r="AH385" s="293"/>
      <c r="AI385" s="293"/>
      <c r="AJ385" s="293"/>
      <c r="AK385" s="293"/>
      <c r="AL385" s="293"/>
    </row>
    <row r="386" ht="14.25" customHeight="1">
      <c r="L386" s="178"/>
      <c r="M386" s="178"/>
      <c r="N386" s="178"/>
      <c r="W386" s="292"/>
      <c r="X386" s="293"/>
      <c r="Y386" s="293"/>
      <c r="Z386" s="293"/>
      <c r="AA386" s="293"/>
      <c r="AB386" s="293"/>
      <c r="AC386" s="293"/>
      <c r="AD386" s="293"/>
      <c r="AE386" s="293"/>
      <c r="AF386" s="293"/>
      <c r="AG386" s="293"/>
      <c r="AH386" s="293"/>
      <c r="AI386" s="293"/>
      <c r="AJ386" s="293"/>
      <c r="AK386" s="293"/>
      <c r="AL386" s="293"/>
    </row>
    <row r="387" ht="14.25" customHeight="1">
      <c r="L387" s="178"/>
      <c r="M387" s="178"/>
      <c r="N387" s="178"/>
      <c r="W387" s="292"/>
      <c r="X387" s="293"/>
      <c r="Y387" s="293"/>
      <c r="Z387" s="293"/>
      <c r="AA387" s="293"/>
      <c r="AB387" s="293"/>
      <c r="AC387" s="293"/>
      <c r="AD387" s="293"/>
      <c r="AE387" s="293"/>
      <c r="AF387" s="293"/>
      <c r="AG387" s="293"/>
      <c r="AH387" s="293"/>
      <c r="AI387" s="293"/>
      <c r="AJ387" s="293"/>
      <c r="AK387" s="293"/>
      <c r="AL387" s="293"/>
    </row>
    <row r="388" ht="14.25" customHeight="1">
      <c r="L388" s="178"/>
      <c r="M388" s="178"/>
      <c r="N388" s="178"/>
      <c r="W388" s="292"/>
      <c r="X388" s="293"/>
      <c r="Y388" s="293"/>
      <c r="Z388" s="293"/>
      <c r="AA388" s="293"/>
      <c r="AB388" s="293"/>
      <c r="AC388" s="293"/>
      <c r="AD388" s="293"/>
      <c r="AE388" s="293"/>
      <c r="AF388" s="293"/>
      <c r="AG388" s="293"/>
      <c r="AH388" s="293"/>
      <c r="AI388" s="293"/>
      <c r="AJ388" s="293"/>
      <c r="AK388" s="293"/>
      <c r="AL388" s="293"/>
    </row>
    <row r="389" ht="14.25" customHeight="1">
      <c r="L389" s="178"/>
      <c r="M389" s="178"/>
      <c r="N389" s="178"/>
      <c r="W389" s="292"/>
      <c r="X389" s="293"/>
      <c r="Y389" s="293"/>
      <c r="Z389" s="293"/>
      <c r="AA389" s="293"/>
      <c r="AB389" s="293"/>
      <c r="AC389" s="293"/>
      <c r="AD389" s="293"/>
      <c r="AE389" s="293"/>
      <c r="AF389" s="293"/>
      <c r="AG389" s="293"/>
      <c r="AH389" s="293"/>
      <c r="AI389" s="293"/>
      <c r="AJ389" s="293"/>
      <c r="AK389" s="293"/>
      <c r="AL389" s="293"/>
    </row>
    <row r="390" ht="14.25" customHeight="1">
      <c r="L390" s="178"/>
      <c r="M390" s="178"/>
      <c r="N390" s="178"/>
      <c r="W390" s="292"/>
      <c r="X390" s="293"/>
      <c r="Y390" s="293"/>
      <c r="Z390" s="293"/>
      <c r="AA390" s="293"/>
      <c r="AB390" s="293"/>
      <c r="AC390" s="293"/>
      <c r="AD390" s="293"/>
      <c r="AE390" s="293"/>
      <c r="AF390" s="293"/>
      <c r="AG390" s="293"/>
      <c r="AH390" s="293"/>
      <c r="AI390" s="293"/>
      <c r="AJ390" s="293"/>
      <c r="AK390" s="293"/>
      <c r="AL390" s="293"/>
    </row>
    <row r="391" ht="14.25" customHeight="1">
      <c r="L391" s="178"/>
      <c r="M391" s="178"/>
      <c r="N391" s="178"/>
      <c r="W391" s="292"/>
      <c r="X391" s="293"/>
      <c r="Y391" s="293"/>
      <c r="Z391" s="293"/>
      <c r="AA391" s="293"/>
      <c r="AB391" s="293"/>
      <c r="AC391" s="293"/>
      <c r="AD391" s="293"/>
      <c r="AE391" s="293"/>
      <c r="AF391" s="293"/>
      <c r="AG391" s="293"/>
      <c r="AH391" s="293"/>
      <c r="AI391" s="293"/>
      <c r="AJ391" s="293"/>
      <c r="AK391" s="293"/>
      <c r="AL391" s="293"/>
    </row>
    <row r="392" ht="14.25" customHeight="1">
      <c r="L392" s="178"/>
      <c r="M392" s="178"/>
      <c r="N392" s="178"/>
      <c r="W392" s="292"/>
      <c r="X392" s="293"/>
      <c r="Y392" s="293"/>
      <c r="Z392" s="293"/>
      <c r="AA392" s="293"/>
      <c r="AB392" s="293"/>
      <c r="AC392" s="293"/>
      <c r="AD392" s="293"/>
      <c r="AE392" s="293"/>
      <c r="AF392" s="293"/>
      <c r="AG392" s="293"/>
      <c r="AH392" s="293"/>
      <c r="AI392" s="293"/>
      <c r="AJ392" s="293"/>
      <c r="AK392" s="293"/>
      <c r="AL392" s="293"/>
    </row>
    <row r="393" ht="14.25" customHeight="1">
      <c r="L393" s="178"/>
      <c r="M393" s="178"/>
      <c r="N393" s="178"/>
      <c r="W393" s="292"/>
      <c r="X393" s="293"/>
      <c r="Y393" s="293"/>
      <c r="Z393" s="293"/>
      <c r="AA393" s="293"/>
      <c r="AB393" s="293"/>
      <c r="AC393" s="293"/>
      <c r="AD393" s="293"/>
      <c r="AE393" s="293"/>
      <c r="AF393" s="293"/>
      <c r="AG393" s="293"/>
      <c r="AH393" s="293"/>
      <c r="AI393" s="293"/>
      <c r="AJ393" s="293"/>
      <c r="AK393" s="293"/>
      <c r="AL393" s="293"/>
    </row>
    <row r="394" ht="14.25" customHeight="1">
      <c r="L394" s="178"/>
      <c r="M394" s="178"/>
      <c r="N394" s="178"/>
      <c r="W394" s="292"/>
      <c r="X394" s="293"/>
      <c r="Y394" s="293"/>
      <c r="Z394" s="293"/>
      <c r="AA394" s="293"/>
      <c r="AB394" s="293"/>
      <c r="AC394" s="293"/>
      <c r="AD394" s="293"/>
      <c r="AE394" s="293"/>
      <c r="AF394" s="293"/>
      <c r="AG394" s="293"/>
      <c r="AH394" s="293"/>
      <c r="AI394" s="293"/>
      <c r="AJ394" s="293"/>
      <c r="AK394" s="293"/>
      <c r="AL394" s="293"/>
    </row>
    <row r="395" ht="14.25" customHeight="1">
      <c r="L395" s="178"/>
      <c r="M395" s="178"/>
      <c r="N395" s="178"/>
      <c r="W395" s="292"/>
      <c r="X395" s="293"/>
      <c r="Y395" s="293"/>
      <c r="Z395" s="293"/>
      <c r="AA395" s="293"/>
      <c r="AB395" s="293"/>
      <c r="AC395" s="293"/>
      <c r="AD395" s="293"/>
      <c r="AE395" s="293"/>
      <c r="AF395" s="293"/>
      <c r="AG395" s="293"/>
      <c r="AH395" s="293"/>
      <c r="AI395" s="293"/>
      <c r="AJ395" s="293"/>
      <c r="AK395" s="293"/>
      <c r="AL395" s="293"/>
    </row>
    <row r="396" ht="14.25" customHeight="1">
      <c r="L396" s="178"/>
      <c r="M396" s="178"/>
      <c r="N396" s="178"/>
      <c r="W396" s="292"/>
      <c r="X396" s="293"/>
      <c r="Y396" s="293"/>
      <c r="Z396" s="293"/>
      <c r="AA396" s="293"/>
      <c r="AB396" s="293"/>
      <c r="AC396" s="293"/>
      <c r="AD396" s="293"/>
      <c r="AE396" s="293"/>
      <c r="AF396" s="293"/>
      <c r="AG396" s="293"/>
      <c r="AH396" s="293"/>
      <c r="AI396" s="293"/>
      <c r="AJ396" s="293"/>
      <c r="AK396" s="293"/>
      <c r="AL396" s="293"/>
    </row>
    <row r="397" ht="14.25" customHeight="1">
      <c r="L397" s="178"/>
      <c r="M397" s="178"/>
      <c r="N397" s="178"/>
      <c r="W397" s="292"/>
      <c r="X397" s="293"/>
      <c r="Y397" s="293"/>
      <c r="Z397" s="293"/>
      <c r="AA397" s="293"/>
      <c r="AB397" s="293"/>
      <c r="AC397" s="293"/>
      <c r="AD397" s="293"/>
      <c r="AE397" s="293"/>
      <c r="AF397" s="293"/>
      <c r="AG397" s="293"/>
      <c r="AH397" s="293"/>
      <c r="AI397" s="293"/>
      <c r="AJ397" s="293"/>
      <c r="AK397" s="293"/>
      <c r="AL397" s="293"/>
    </row>
    <row r="398" ht="14.25" customHeight="1">
      <c r="L398" s="178"/>
      <c r="M398" s="178"/>
      <c r="N398" s="178"/>
      <c r="W398" s="292"/>
      <c r="X398" s="293"/>
      <c r="Y398" s="293"/>
      <c r="Z398" s="293"/>
      <c r="AA398" s="293"/>
      <c r="AB398" s="293"/>
      <c r="AC398" s="293"/>
      <c r="AD398" s="293"/>
      <c r="AE398" s="293"/>
      <c r="AF398" s="293"/>
      <c r="AG398" s="293"/>
      <c r="AH398" s="293"/>
      <c r="AI398" s="293"/>
      <c r="AJ398" s="293"/>
      <c r="AK398" s="293"/>
      <c r="AL398" s="293"/>
    </row>
    <row r="399" ht="14.25" customHeight="1">
      <c r="L399" s="178"/>
      <c r="M399" s="178"/>
      <c r="N399" s="178"/>
      <c r="W399" s="292"/>
      <c r="X399" s="293"/>
      <c r="Y399" s="293"/>
      <c r="Z399" s="293"/>
      <c r="AA399" s="293"/>
      <c r="AB399" s="293"/>
      <c r="AC399" s="293"/>
      <c r="AD399" s="293"/>
      <c r="AE399" s="293"/>
      <c r="AF399" s="293"/>
      <c r="AG399" s="293"/>
      <c r="AH399" s="293"/>
      <c r="AI399" s="293"/>
      <c r="AJ399" s="293"/>
      <c r="AK399" s="293"/>
      <c r="AL399" s="293"/>
    </row>
    <row r="400" ht="14.25" customHeight="1">
      <c r="L400" s="178"/>
      <c r="M400" s="178"/>
      <c r="N400" s="178"/>
      <c r="W400" s="292"/>
      <c r="X400" s="293"/>
      <c r="Y400" s="293"/>
      <c r="Z400" s="293"/>
      <c r="AA400" s="293"/>
      <c r="AB400" s="293"/>
      <c r="AC400" s="293"/>
      <c r="AD400" s="293"/>
      <c r="AE400" s="293"/>
      <c r="AF400" s="293"/>
      <c r="AG400" s="293"/>
      <c r="AH400" s="293"/>
      <c r="AI400" s="293"/>
      <c r="AJ400" s="293"/>
      <c r="AK400" s="293"/>
      <c r="AL400" s="293"/>
    </row>
    <row r="401" ht="14.25" customHeight="1">
      <c r="L401" s="178"/>
      <c r="M401" s="178"/>
      <c r="N401" s="178"/>
      <c r="W401" s="292"/>
      <c r="X401" s="293"/>
      <c r="Y401" s="293"/>
      <c r="Z401" s="293"/>
      <c r="AA401" s="293"/>
      <c r="AB401" s="293"/>
      <c r="AC401" s="293"/>
      <c r="AD401" s="293"/>
      <c r="AE401" s="293"/>
      <c r="AF401" s="293"/>
      <c r="AG401" s="293"/>
      <c r="AH401" s="293"/>
      <c r="AI401" s="293"/>
      <c r="AJ401" s="293"/>
      <c r="AK401" s="293"/>
      <c r="AL401" s="293"/>
    </row>
    <row r="402" ht="14.25" customHeight="1">
      <c r="L402" s="178"/>
      <c r="M402" s="178"/>
      <c r="N402" s="178"/>
      <c r="W402" s="292"/>
      <c r="X402" s="293"/>
      <c r="Y402" s="293"/>
      <c r="Z402" s="293"/>
      <c r="AA402" s="293"/>
      <c r="AB402" s="293"/>
      <c r="AC402" s="293"/>
      <c r="AD402" s="293"/>
      <c r="AE402" s="293"/>
      <c r="AF402" s="293"/>
      <c r="AG402" s="293"/>
      <c r="AH402" s="293"/>
      <c r="AI402" s="293"/>
      <c r="AJ402" s="293"/>
      <c r="AK402" s="293"/>
      <c r="AL402" s="293"/>
    </row>
    <row r="403" ht="14.25" customHeight="1">
      <c r="L403" s="178"/>
      <c r="M403" s="178"/>
      <c r="N403" s="178"/>
      <c r="W403" s="292"/>
      <c r="X403" s="293"/>
      <c r="Y403" s="293"/>
      <c r="Z403" s="293"/>
      <c r="AA403" s="293"/>
      <c r="AB403" s="293"/>
      <c r="AC403" s="293"/>
      <c r="AD403" s="293"/>
      <c r="AE403" s="293"/>
      <c r="AF403" s="293"/>
      <c r="AG403" s="293"/>
      <c r="AH403" s="293"/>
      <c r="AI403" s="293"/>
      <c r="AJ403" s="293"/>
      <c r="AK403" s="293"/>
      <c r="AL403" s="293"/>
    </row>
    <row r="404" ht="14.25" customHeight="1">
      <c r="L404" s="178"/>
      <c r="M404" s="178"/>
      <c r="N404" s="178"/>
      <c r="W404" s="292"/>
      <c r="X404" s="293"/>
      <c r="Y404" s="293"/>
      <c r="Z404" s="293"/>
      <c r="AA404" s="293"/>
      <c r="AB404" s="293"/>
      <c r="AC404" s="293"/>
      <c r="AD404" s="293"/>
      <c r="AE404" s="293"/>
      <c r="AF404" s="293"/>
      <c r="AG404" s="293"/>
      <c r="AH404" s="293"/>
      <c r="AI404" s="293"/>
      <c r="AJ404" s="293"/>
      <c r="AK404" s="293"/>
      <c r="AL404" s="293"/>
    </row>
    <row r="405" ht="14.25" customHeight="1">
      <c r="L405" s="178"/>
      <c r="M405" s="178"/>
      <c r="N405" s="178"/>
      <c r="W405" s="292"/>
      <c r="X405" s="293"/>
      <c r="Y405" s="293"/>
      <c r="Z405" s="293"/>
      <c r="AA405" s="293"/>
      <c r="AB405" s="293"/>
      <c r="AC405" s="293"/>
      <c r="AD405" s="293"/>
      <c r="AE405" s="293"/>
      <c r="AF405" s="293"/>
      <c r="AG405" s="293"/>
      <c r="AH405" s="293"/>
      <c r="AI405" s="293"/>
      <c r="AJ405" s="293"/>
      <c r="AK405" s="293"/>
      <c r="AL405" s="293"/>
    </row>
    <row r="406" ht="14.25" customHeight="1">
      <c r="L406" s="178"/>
      <c r="M406" s="178"/>
      <c r="N406" s="178"/>
      <c r="W406" s="292"/>
      <c r="X406" s="293"/>
      <c r="Y406" s="293"/>
      <c r="Z406" s="293"/>
      <c r="AA406" s="293"/>
      <c r="AB406" s="293"/>
      <c r="AC406" s="293"/>
      <c r="AD406" s="293"/>
      <c r="AE406" s="293"/>
      <c r="AF406" s="293"/>
      <c r="AG406" s="293"/>
      <c r="AH406" s="293"/>
      <c r="AI406" s="293"/>
      <c r="AJ406" s="293"/>
      <c r="AK406" s="293"/>
      <c r="AL406" s="293"/>
    </row>
    <row r="407" ht="14.25" customHeight="1">
      <c r="L407" s="178"/>
      <c r="M407" s="178"/>
      <c r="N407" s="178"/>
      <c r="W407" s="292"/>
      <c r="X407" s="293"/>
      <c r="Y407" s="293"/>
      <c r="Z407" s="293"/>
      <c r="AA407" s="293"/>
      <c r="AB407" s="293"/>
      <c r="AC407" s="293"/>
      <c r="AD407" s="293"/>
      <c r="AE407" s="293"/>
      <c r="AF407" s="293"/>
      <c r="AG407" s="293"/>
      <c r="AH407" s="293"/>
      <c r="AI407" s="293"/>
      <c r="AJ407" s="293"/>
      <c r="AK407" s="293"/>
      <c r="AL407" s="293"/>
    </row>
    <row r="408" ht="14.25" customHeight="1">
      <c r="L408" s="178"/>
      <c r="M408" s="178"/>
      <c r="N408" s="178"/>
      <c r="W408" s="292"/>
      <c r="X408" s="293"/>
      <c r="Y408" s="293"/>
      <c r="Z408" s="293"/>
      <c r="AA408" s="293"/>
      <c r="AB408" s="293"/>
      <c r="AC408" s="293"/>
      <c r="AD408" s="293"/>
      <c r="AE408" s="293"/>
      <c r="AF408" s="293"/>
      <c r="AG408" s="293"/>
      <c r="AH408" s="293"/>
      <c r="AI408" s="293"/>
      <c r="AJ408" s="293"/>
      <c r="AK408" s="293"/>
      <c r="AL408" s="293"/>
    </row>
    <row r="409" ht="14.25" customHeight="1">
      <c r="L409" s="178"/>
      <c r="M409" s="178"/>
      <c r="N409" s="178"/>
      <c r="W409" s="292"/>
      <c r="X409" s="293"/>
      <c r="Y409" s="293"/>
      <c r="Z409" s="293"/>
      <c r="AA409" s="293"/>
      <c r="AB409" s="293"/>
      <c r="AC409" s="293"/>
      <c r="AD409" s="293"/>
      <c r="AE409" s="293"/>
      <c r="AF409" s="293"/>
      <c r="AG409" s="293"/>
      <c r="AH409" s="293"/>
      <c r="AI409" s="293"/>
      <c r="AJ409" s="293"/>
      <c r="AK409" s="293"/>
      <c r="AL409" s="293"/>
    </row>
    <row r="410" ht="14.25" customHeight="1">
      <c r="L410" s="178"/>
      <c r="M410" s="178"/>
      <c r="N410" s="178"/>
      <c r="W410" s="292"/>
      <c r="X410" s="293"/>
      <c r="Y410" s="293"/>
      <c r="Z410" s="293"/>
      <c r="AA410" s="293"/>
      <c r="AB410" s="293"/>
      <c r="AC410" s="293"/>
      <c r="AD410" s="293"/>
      <c r="AE410" s="293"/>
      <c r="AF410" s="293"/>
      <c r="AG410" s="293"/>
      <c r="AH410" s="293"/>
      <c r="AI410" s="293"/>
      <c r="AJ410" s="293"/>
      <c r="AK410" s="293"/>
      <c r="AL410" s="293"/>
    </row>
    <row r="411" ht="14.25" customHeight="1">
      <c r="L411" s="178"/>
      <c r="M411" s="178"/>
      <c r="N411" s="178"/>
      <c r="W411" s="292"/>
      <c r="X411" s="293"/>
      <c r="Y411" s="293"/>
      <c r="Z411" s="293"/>
      <c r="AA411" s="293"/>
      <c r="AB411" s="293"/>
      <c r="AC411" s="293"/>
      <c r="AD411" s="293"/>
      <c r="AE411" s="293"/>
      <c r="AF411" s="293"/>
      <c r="AG411" s="293"/>
      <c r="AH411" s="293"/>
      <c r="AI411" s="293"/>
      <c r="AJ411" s="293"/>
      <c r="AK411" s="293"/>
      <c r="AL411" s="293"/>
    </row>
    <row r="412" ht="14.25" customHeight="1">
      <c r="L412" s="178"/>
      <c r="M412" s="178"/>
      <c r="N412" s="178"/>
      <c r="W412" s="292"/>
      <c r="X412" s="293"/>
      <c r="Y412" s="293"/>
      <c r="Z412" s="293"/>
      <c r="AA412" s="293"/>
      <c r="AB412" s="293"/>
      <c r="AC412" s="293"/>
      <c r="AD412" s="293"/>
      <c r="AE412" s="293"/>
      <c r="AF412" s="293"/>
      <c r="AG412" s="293"/>
      <c r="AH412" s="293"/>
      <c r="AI412" s="293"/>
      <c r="AJ412" s="293"/>
      <c r="AK412" s="293"/>
      <c r="AL412" s="293"/>
    </row>
    <row r="413" ht="14.25" customHeight="1">
      <c r="L413" s="178"/>
      <c r="M413" s="178"/>
      <c r="N413" s="178"/>
      <c r="W413" s="292"/>
      <c r="X413" s="293"/>
      <c r="Y413" s="293"/>
      <c r="Z413" s="293"/>
      <c r="AA413" s="293"/>
      <c r="AB413" s="293"/>
      <c r="AC413" s="293"/>
      <c r="AD413" s="293"/>
      <c r="AE413" s="293"/>
      <c r="AF413" s="293"/>
      <c r="AG413" s="293"/>
      <c r="AH413" s="293"/>
      <c r="AI413" s="293"/>
      <c r="AJ413" s="293"/>
      <c r="AK413" s="293"/>
      <c r="AL413" s="293"/>
    </row>
    <row r="414" ht="14.25" customHeight="1">
      <c r="L414" s="178"/>
      <c r="M414" s="178"/>
      <c r="N414" s="178"/>
      <c r="W414" s="292"/>
      <c r="X414" s="293"/>
      <c r="Y414" s="293"/>
      <c r="Z414" s="293"/>
      <c r="AA414" s="293"/>
      <c r="AB414" s="293"/>
      <c r="AC414" s="293"/>
      <c r="AD414" s="293"/>
      <c r="AE414" s="293"/>
      <c r="AF414" s="293"/>
      <c r="AG414" s="293"/>
      <c r="AH414" s="293"/>
      <c r="AI414" s="293"/>
      <c r="AJ414" s="293"/>
      <c r="AK414" s="293"/>
      <c r="AL414" s="293"/>
    </row>
    <row r="415" ht="14.25" customHeight="1">
      <c r="L415" s="178"/>
      <c r="M415" s="178"/>
      <c r="N415" s="178"/>
      <c r="W415" s="292"/>
      <c r="X415" s="293"/>
      <c r="Y415" s="293"/>
      <c r="Z415" s="293"/>
      <c r="AA415" s="293"/>
      <c r="AB415" s="293"/>
      <c r="AC415" s="293"/>
      <c r="AD415" s="293"/>
      <c r="AE415" s="293"/>
      <c r="AF415" s="293"/>
      <c r="AG415" s="293"/>
      <c r="AH415" s="293"/>
      <c r="AI415" s="293"/>
      <c r="AJ415" s="293"/>
      <c r="AK415" s="293"/>
      <c r="AL415" s="293"/>
    </row>
    <row r="416" ht="14.25" customHeight="1">
      <c r="L416" s="178"/>
      <c r="M416" s="178"/>
      <c r="N416" s="178"/>
      <c r="W416" s="292"/>
      <c r="X416" s="293"/>
      <c r="Y416" s="293"/>
      <c r="Z416" s="293"/>
      <c r="AA416" s="293"/>
      <c r="AB416" s="293"/>
      <c r="AC416" s="293"/>
      <c r="AD416" s="293"/>
      <c r="AE416" s="293"/>
      <c r="AF416" s="293"/>
      <c r="AG416" s="293"/>
      <c r="AH416" s="293"/>
      <c r="AI416" s="293"/>
      <c r="AJ416" s="293"/>
      <c r="AK416" s="293"/>
      <c r="AL416" s="293"/>
    </row>
    <row r="417" ht="14.25" customHeight="1">
      <c r="L417" s="178"/>
      <c r="M417" s="178"/>
      <c r="N417" s="178"/>
      <c r="W417" s="292"/>
      <c r="X417" s="293"/>
      <c r="Y417" s="293"/>
      <c r="Z417" s="293"/>
      <c r="AA417" s="293"/>
      <c r="AB417" s="293"/>
      <c r="AC417" s="293"/>
      <c r="AD417" s="293"/>
      <c r="AE417" s="293"/>
      <c r="AF417" s="293"/>
      <c r="AG417" s="293"/>
      <c r="AH417" s="293"/>
      <c r="AI417" s="293"/>
      <c r="AJ417" s="293"/>
      <c r="AK417" s="293"/>
      <c r="AL417" s="293"/>
    </row>
    <row r="418" ht="14.25" customHeight="1">
      <c r="L418" s="178"/>
      <c r="M418" s="178"/>
      <c r="N418" s="178"/>
      <c r="W418" s="292"/>
      <c r="X418" s="293"/>
      <c r="Y418" s="293"/>
      <c r="Z418" s="293"/>
      <c r="AA418" s="293"/>
      <c r="AB418" s="293"/>
      <c r="AC418" s="293"/>
      <c r="AD418" s="293"/>
      <c r="AE418" s="293"/>
      <c r="AF418" s="293"/>
      <c r="AG418" s="293"/>
      <c r="AH418" s="293"/>
      <c r="AI418" s="293"/>
      <c r="AJ418" s="293"/>
      <c r="AK418" s="293"/>
      <c r="AL418" s="293"/>
    </row>
    <row r="419" ht="14.25" customHeight="1">
      <c r="L419" s="178"/>
      <c r="M419" s="178"/>
      <c r="N419" s="178"/>
      <c r="W419" s="292"/>
      <c r="X419" s="293"/>
      <c r="Y419" s="293"/>
      <c r="Z419" s="293"/>
      <c r="AA419" s="293"/>
      <c r="AB419" s="293"/>
      <c r="AC419" s="293"/>
      <c r="AD419" s="293"/>
      <c r="AE419" s="293"/>
      <c r="AF419" s="293"/>
      <c r="AG419" s="293"/>
      <c r="AH419" s="293"/>
      <c r="AI419" s="293"/>
      <c r="AJ419" s="293"/>
      <c r="AK419" s="293"/>
      <c r="AL419" s="293"/>
    </row>
    <row r="420" ht="14.25" customHeight="1">
      <c r="L420" s="178"/>
      <c r="M420" s="178"/>
      <c r="N420" s="178"/>
      <c r="W420" s="292"/>
      <c r="X420" s="293"/>
      <c r="Y420" s="293"/>
      <c r="Z420" s="293"/>
      <c r="AA420" s="293"/>
      <c r="AB420" s="293"/>
      <c r="AC420" s="293"/>
      <c r="AD420" s="293"/>
      <c r="AE420" s="293"/>
      <c r="AF420" s="293"/>
      <c r="AG420" s="293"/>
      <c r="AH420" s="293"/>
      <c r="AI420" s="293"/>
      <c r="AJ420" s="293"/>
      <c r="AK420" s="293"/>
      <c r="AL420" s="293"/>
    </row>
    <row r="421" ht="14.25" customHeight="1">
      <c r="L421" s="178"/>
      <c r="M421" s="178"/>
      <c r="N421" s="178"/>
      <c r="W421" s="292"/>
      <c r="X421" s="293"/>
      <c r="Y421" s="293"/>
      <c r="Z421" s="293"/>
      <c r="AA421" s="293"/>
      <c r="AB421" s="293"/>
      <c r="AC421" s="293"/>
      <c r="AD421" s="293"/>
      <c r="AE421" s="293"/>
      <c r="AF421" s="293"/>
      <c r="AG421" s="293"/>
      <c r="AH421" s="293"/>
      <c r="AI421" s="293"/>
      <c r="AJ421" s="293"/>
      <c r="AK421" s="293"/>
      <c r="AL421" s="293"/>
    </row>
    <row r="422" ht="14.25" customHeight="1">
      <c r="L422" s="178"/>
      <c r="M422" s="178"/>
      <c r="N422" s="178"/>
      <c r="W422" s="292"/>
      <c r="X422" s="293"/>
      <c r="Y422" s="293"/>
      <c r="Z422" s="293"/>
      <c r="AA422" s="293"/>
      <c r="AB422" s="293"/>
      <c r="AC422" s="293"/>
      <c r="AD422" s="293"/>
      <c r="AE422" s="293"/>
      <c r="AF422" s="293"/>
      <c r="AG422" s="293"/>
      <c r="AH422" s="293"/>
      <c r="AI422" s="293"/>
      <c r="AJ422" s="293"/>
      <c r="AK422" s="293"/>
      <c r="AL422" s="293"/>
    </row>
    <row r="423" ht="14.25" customHeight="1">
      <c r="L423" s="178"/>
      <c r="M423" s="178"/>
      <c r="N423" s="178"/>
      <c r="W423" s="292"/>
      <c r="X423" s="293"/>
      <c r="Y423" s="293"/>
      <c r="Z423" s="293"/>
      <c r="AA423" s="293"/>
      <c r="AB423" s="293"/>
      <c r="AC423" s="293"/>
      <c r="AD423" s="293"/>
      <c r="AE423" s="293"/>
      <c r="AF423" s="293"/>
      <c r="AG423" s="293"/>
      <c r="AH423" s="293"/>
      <c r="AI423" s="293"/>
      <c r="AJ423" s="293"/>
      <c r="AK423" s="293"/>
      <c r="AL423" s="293"/>
    </row>
    <row r="424" ht="14.25" customHeight="1">
      <c r="L424" s="178"/>
      <c r="M424" s="178"/>
      <c r="N424" s="178"/>
      <c r="W424" s="292"/>
      <c r="X424" s="293"/>
      <c r="Y424" s="293"/>
      <c r="Z424" s="293"/>
      <c r="AA424" s="293"/>
      <c r="AB424" s="293"/>
      <c r="AC424" s="293"/>
      <c r="AD424" s="293"/>
      <c r="AE424" s="293"/>
      <c r="AF424" s="293"/>
      <c r="AG424" s="293"/>
      <c r="AH424" s="293"/>
      <c r="AI424" s="293"/>
      <c r="AJ424" s="293"/>
      <c r="AK424" s="293"/>
      <c r="AL424" s="293"/>
    </row>
    <row r="425" ht="14.25" customHeight="1">
      <c r="L425" s="178"/>
      <c r="M425" s="178"/>
      <c r="N425" s="178"/>
      <c r="W425" s="292"/>
      <c r="X425" s="293"/>
      <c r="Y425" s="293"/>
      <c r="Z425" s="293"/>
      <c r="AA425" s="293"/>
      <c r="AB425" s="293"/>
      <c r="AC425" s="293"/>
      <c r="AD425" s="293"/>
      <c r="AE425" s="293"/>
      <c r="AF425" s="293"/>
      <c r="AG425" s="293"/>
      <c r="AH425" s="293"/>
      <c r="AI425" s="293"/>
      <c r="AJ425" s="293"/>
      <c r="AK425" s="293"/>
      <c r="AL425" s="293"/>
    </row>
    <row r="426" ht="14.25" customHeight="1">
      <c r="L426" s="178"/>
      <c r="M426" s="178"/>
      <c r="N426" s="178"/>
      <c r="W426" s="292"/>
      <c r="X426" s="293"/>
      <c r="Y426" s="293"/>
      <c r="Z426" s="293"/>
      <c r="AA426" s="293"/>
      <c r="AB426" s="293"/>
      <c r="AC426" s="293"/>
      <c r="AD426" s="293"/>
      <c r="AE426" s="293"/>
      <c r="AF426" s="293"/>
      <c r="AG426" s="293"/>
      <c r="AH426" s="293"/>
      <c r="AI426" s="293"/>
      <c r="AJ426" s="293"/>
      <c r="AK426" s="293"/>
      <c r="AL426" s="293"/>
    </row>
    <row r="427" ht="14.25" customHeight="1">
      <c r="L427" s="178"/>
      <c r="M427" s="178"/>
      <c r="N427" s="178"/>
      <c r="W427" s="292"/>
      <c r="X427" s="293"/>
      <c r="Y427" s="293"/>
      <c r="Z427" s="293"/>
      <c r="AA427" s="293"/>
      <c r="AB427" s="293"/>
      <c r="AC427" s="293"/>
      <c r="AD427" s="293"/>
      <c r="AE427" s="293"/>
      <c r="AF427" s="293"/>
      <c r="AG427" s="293"/>
      <c r="AH427" s="293"/>
      <c r="AI427" s="293"/>
      <c r="AJ427" s="293"/>
      <c r="AK427" s="293"/>
      <c r="AL427" s="293"/>
    </row>
    <row r="428" ht="14.25" customHeight="1">
      <c r="L428" s="178"/>
      <c r="M428" s="178"/>
      <c r="N428" s="178"/>
      <c r="W428" s="292"/>
      <c r="X428" s="293"/>
      <c r="Y428" s="293"/>
      <c r="Z428" s="293"/>
      <c r="AA428" s="293"/>
      <c r="AB428" s="293"/>
      <c r="AC428" s="293"/>
      <c r="AD428" s="293"/>
      <c r="AE428" s="293"/>
      <c r="AF428" s="293"/>
      <c r="AG428" s="293"/>
      <c r="AH428" s="293"/>
      <c r="AI428" s="293"/>
      <c r="AJ428" s="293"/>
      <c r="AK428" s="293"/>
      <c r="AL428" s="293"/>
    </row>
    <row r="429" ht="14.25" customHeight="1">
      <c r="L429" s="178"/>
      <c r="M429" s="178"/>
      <c r="N429" s="178"/>
      <c r="W429" s="292"/>
      <c r="X429" s="293"/>
      <c r="Y429" s="293"/>
      <c r="Z429" s="293"/>
      <c r="AA429" s="293"/>
      <c r="AB429" s="293"/>
      <c r="AC429" s="293"/>
      <c r="AD429" s="293"/>
      <c r="AE429" s="293"/>
      <c r="AF429" s="293"/>
      <c r="AG429" s="293"/>
      <c r="AH429" s="293"/>
      <c r="AI429" s="293"/>
      <c r="AJ429" s="293"/>
      <c r="AK429" s="293"/>
      <c r="AL429" s="293"/>
    </row>
    <row r="430" ht="14.25" customHeight="1">
      <c r="L430" s="178"/>
      <c r="M430" s="178"/>
      <c r="N430" s="178"/>
      <c r="W430" s="292"/>
      <c r="X430" s="293"/>
      <c r="Y430" s="293"/>
      <c r="Z430" s="293"/>
      <c r="AA430" s="293"/>
      <c r="AB430" s="293"/>
      <c r="AC430" s="293"/>
      <c r="AD430" s="293"/>
      <c r="AE430" s="293"/>
      <c r="AF430" s="293"/>
      <c r="AG430" s="293"/>
      <c r="AH430" s="293"/>
      <c r="AI430" s="293"/>
      <c r="AJ430" s="293"/>
      <c r="AK430" s="293"/>
      <c r="AL430" s="293"/>
    </row>
    <row r="431" ht="14.25" customHeight="1">
      <c r="L431" s="178"/>
      <c r="M431" s="178"/>
      <c r="N431" s="178"/>
      <c r="W431" s="292"/>
      <c r="X431" s="293"/>
      <c r="Y431" s="293"/>
      <c r="Z431" s="293"/>
      <c r="AA431" s="293"/>
      <c r="AB431" s="293"/>
      <c r="AC431" s="293"/>
      <c r="AD431" s="293"/>
      <c r="AE431" s="293"/>
      <c r="AF431" s="293"/>
      <c r="AG431" s="293"/>
      <c r="AH431" s="293"/>
      <c r="AI431" s="293"/>
      <c r="AJ431" s="293"/>
      <c r="AK431" s="293"/>
      <c r="AL431" s="293"/>
    </row>
    <row r="432" ht="14.25" customHeight="1">
      <c r="L432" s="178"/>
      <c r="M432" s="178"/>
      <c r="N432" s="178"/>
      <c r="W432" s="292"/>
      <c r="X432" s="293"/>
      <c r="Y432" s="293"/>
      <c r="Z432" s="293"/>
      <c r="AA432" s="293"/>
      <c r="AB432" s="293"/>
      <c r="AC432" s="293"/>
      <c r="AD432" s="293"/>
      <c r="AE432" s="293"/>
      <c r="AF432" s="293"/>
      <c r="AG432" s="293"/>
      <c r="AH432" s="293"/>
      <c r="AI432" s="293"/>
      <c r="AJ432" s="293"/>
      <c r="AK432" s="293"/>
      <c r="AL432" s="293"/>
    </row>
    <row r="433" ht="14.25" customHeight="1">
      <c r="L433" s="178"/>
      <c r="M433" s="178"/>
      <c r="N433" s="178"/>
      <c r="W433" s="292"/>
      <c r="X433" s="293"/>
      <c r="Y433" s="293"/>
      <c r="Z433" s="293"/>
      <c r="AA433" s="293"/>
      <c r="AB433" s="293"/>
      <c r="AC433" s="293"/>
      <c r="AD433" s="293"/>
      <c r="AE433" s="293"/>
      <c r="AF433" s="293"/>
      <c r="AG433" s="293"/>
      <c r="AH433" s="293"/>
      <c r="AI433" s="293"/>
      <c r="AJ433" s="293"/>
      <c r="AK433" s="293"/>
      <c r="AL433" s="293"/>
    </row>
    <row r="434" ht="14.25" customHeight="1">
      <c r="L434" s="178"/>
      <c r="M434" s="178"/>
      <c r="N434" s="178"/>
      <c r="W434" s="292"/>
      <c r="X434" s="293"/>
      <c r="Y434" s="293"/>
      <c r="Z434" s="293"/>
      <c r="AA434" s="293"/>
      <c r="AB434" s="293"/>
      <c r="AC434" s="293"/>
      <c r="AD434" s="293"/>
      <c r="AE434" s="293"/>
      <c r="AF434" s="293"/>
      <c r="AG434" s="293"/>
      <c r="AH434" s="293"/>
      <c r="AI434" s="293"/>
      <c r="AJ434" s="293"/>
      <c r="AK434" s="293"/>
      <c r="AL434" s="293"/>
    </row>
    <row r="435" ht="14.25" customHeight="1">
      <c r="L435" s="178"/>
      <c r="M435" s="178"/>
      <c r="N435" s="178"/>
      <c r="W435" s="292"/>
      <c r="X435" s="293"/>
      <c r="Y435" s="293"/>
      <c r="Z435" s="293"/>
      <c r="AA435" s="293"/>
      <c r="AB435" s="293"/>
      <c r="AC435" s="293"/>
      <c r="AD435" s="293"/>
      <c r="AE435" s="293"/>
      <c r="AF435" s="293"/>
      <c r="AG435" s="293"/>
      <c r="AH435" s="293"/>
      <c r="AI435" s="293"/>
      <c r="AJ435" s="293"/>
      <c r="AK435" s="293"/>
      <c r="AL435" s="293"/>
    </row>
    <row r="436" ht="14.25" customHeight="1">
      <c r="L436" s="178"/>
      <c r="M436" s="178"/>
      <c r="N436" s="178"/>
      <c r="W436" s="292"/>
      <c r="X436" s="293"/>
      <c r="Y436" s="293"/>
      <c r="Z436" s="293"/>
      <c r="AA436" s="293"/>
      <c r="AB436" s="293"/>
      <c r="AC436" s="293"/>
      <c r="AD436" s="293"/>
      <c r="AE436" s="293"/>
      <c r="AF436" s="293"/>
      <c r="AG436" s="293"/>
      <c r="AH436" s="293"/>
      <c r="AI436" s="293"/>
      <c r="AJ436" s="293"/>
      <c r="AK436" s="293"/>
      <c r="AL436" s="293"/>
    </row>
    <row r="437" ht="14.25" customHeight="1">
      <c r="L437" s="178"/>
      <c r="M437" s="178"/>
      <c r="N437" s="178"/>
      <c r="W437" s="292"/>
      <c r="X437" s="293"/>
      <c r="Y437" s="293"/>
      <c r="Z437" s="293"/>
      <c r="AA437" s="293"/>
      <c r="AB437" s="293"/>
      <c r="AC437" s="293"/>
      <c r="AD437" s="293"/>
      <c r="AE437" s="293"/>
      <c r="AF437" s="293"/>
      <c r="AG437" s="293"/>
      <c r="AH437" s="293"/>
      <c r="AI437" s="293"/>
      <c r="AJ437" s="293"/>
      <c r="AK437" s="293"/>
      <c r="AL437" s="293"/>
    </row>
    <row r="438" ht="14.25" customHeight="1">
      <c r="L438" s="178"/>
      <c r="M438" s="178"/>
      <c r="N438" s="178"/>
      <c r="W438" s="292"/>
      <c r="X438" s="293"/>
      <c r="Y438" s="293"/>
      <c r="Z438" s="293"/>
      <c r="AA438" s="293"/>
      <c r="AB438" s="293"/>
      <c r="AC438" s="293"/>
      <c r="AD438" s="293"/>
      <c r="AE438" s="293"/>
      <c r="AF438" s="293"/>
      <c r="AG438" s="293"/>
      <c r="AH438" s="293"/>
      <c r="AI438" s="293"/>
      <c r="AJ438" s="293"/>
      <c r="AK438" s="293"/>
      <c r="AL438" s="293"/>
    </row>
    <row r="439" ht="14.25" customHeight="1">
      <c r="L439" s="178"/>
      <c r="M439" s="178"/>
      <c r="N439" s="178"/>
      <c r="W439" s="292"/>
      <c r="X439" s="293"/>
      <c r="Y439" s="293"/>
      <c r="Z439" s="293"/>
      <c r="AA439" s="293"/>
      <c r="AB439" s="293"/>
      <c r="AC439" s="293"/>
      <c r="AD439" s="293"/>
      <c r="AE439" s="293"/>
      <c r="AF439" s="293"/>
      <c r="AG439" s="293"/>
      <c r="AH439" s="293"/>
      <c r="AI439" s="293"/>
      <c r="AJ439" s="293"/>
      <c r="AK439" s="293"/>
      <c r="AL439" s="293"/>
    </row>
    <row r="440" ht="14.25" customHeight="1">
      <c r="L440" s="178"/>
      <c r="M440" s="178"/>
      <c r="N440" s="178"/>
      <c r="W440" s="292"/>
      <c r="X440" s="293"/>
      <c r="Y440" s="293"/>
      <c r="Z440" s="293"/>
      <c r="AA440" s="293"/>
      <c r="AB440" s="293"/>
      <c r="AC440" s="293"/>
      <c r="AD440" s="293"/>
      <c r="AE440" s="293"/>
      <c r="AF440" s="293"/>
      <c r="AG440" s="293"/>
      <c r="AH440" s="293"/>
      <c r="AI440" s="293"/>
      <c r="AJ440" s="293"/>
      <c r="AK440" s="293"/>
      <c r="AL440" s="293"/>
    </row>
    <row r="441" ht="14.25" customHeight="1">
      <c r="L441" s="178"/>
      <c r="M441" s="178"/>
      <c r="N441" s="178"/>
      <c r="W441" s="292"/>
      <c r="X441" s="293"/>
      <c r="Y441" s="293"/>
      <c r="Z441" s="293"/>
      <c r="AA441" s="293"/>
      <c r="AB441" s="293"/>
      <c r="AC441" s="293"/>
      <c r="AD441" s="293"/>
      <c r="AE441" s="293"/>
      <c r="AF441" s="293"/>
      <c r="AG441" s="293"/>
      <c r="AH441" s="293"/>
      <c r="AI441" s="293"/>
      <c r="AJ441" s="293"/>
      <c r="AK441" s="293"/>
      <c r="AL441" s="293"/>
    </row>
    <row r="442" ht="14.25" customHeight="1">
      <c r="L442" s="178"/>
      <c r="M442" s="178"/>
      <c r="N442" s="178"/>
      <c r="W442" s="292"/>
      <c r="X442" s="293"/>
      <c r="Y442" s="293"/>
      <c r="Z442" s="293"/>
      <c r="AA442" s="293"/>
      <c r="AB442" s="293"/>
      <c r="AC442" s="293"/>
      <c r="AD442" s="293"/>
      <c r="AE442" s="293"/>
      <c r="AF442" s="293"/>
      <c r="AG442" s="293"/>
      <c r="AH442" s="293"/>
      <c r="AI442" s="293"/>
      <c r="AJ442" s="293"/>
      <c r="AK442" s="293"/>
      <c r="AL442" s="293"/>
    </row>
    <row r="443" ht="14.25" customHeight="1">
      <c r="L443" s="178"/>
      <c r="M443" s="178"/>
      <c r="N443" s="178"/>
      <c r="W443" s="292"/>
      <c r="X443" s="293"/>
      <c r="Y443" s="293"/>
      <c r="Z443" s="293"/>
      <c r="AA443" s="293"/>
      <c r="AB443" s="293"/>
      <c r="AC443" s="293"/>
      <c r="AD443" s="293"/>
      <c r="AE443" s="293"/>
      <c r="AF443" s="293"/>
      <c r="AG443" s="293"/>
      <c r="AH443" s="293"/>
      <c r="AI443" s="293"/>
      <c r="AJ443" s="293"/>
      <c r="AK443" s="293"/>
      <c r="AL443" s="293"/>
    </row>
    <row r="444" ht="14.25" customHeight="1">
      <c r="L444" s="178"/>
      <c r="M444" s="178"/>
      <c r="N444" s="178"/>
      <c r="W444" s="292"/>
      <c r="X444" s="293"/>
      <c r="Y444" s="293"/>
      <c r="Z444" s="293"/>
      <c r="AA444" s="293"/>
      <c r="AB444" s="293"/>
      <c r="AC444" s="293"/>
      <c r="AD444" s="293"/>
      <c r="AE444" s="293"/>
      <c r="AF444" s="293"/>
      <c r="AG444" s="293"/>
      <c r="AH444" s="293"/>
      <c r="AI444" s="293"/>
      <c r="AJ444" s="293"/>
      <c r="AK444" s="293"/>
      <c r="AL444" s="293"/>
    </row>
    <row r="445" ht="14.25" customHeight="1">
      <c r="L445" s="178"/>
      <c r="M445" s="178"/>
      <c r="N445" s="178"/>
      <c r="W445" s="292"/>
      <c r="X445" s="293"/>
      <c r="Y445" s="293"/>
      <c r="Z445" s="293"/>
      <c r="AA445" s="293"/>
      <c r="AB445" s="293"/>
      <c r="AC445" s="293"/>
      <c r="AD445" s="293"/>
      <c r="AE445" s="293"/>
      <c r="AF445" s="293"/>
      <c r="AG445" s="293"/>
      <c r="AH445" s="293"/>
      <c r="AI445" s="293"/>
      <c r="AJ445" s="293"/>
      <c r="AK445" s="293"/>
      <c r="AL445" s="293"/>
    </row>
    <row r="446" ht="14.25" customHeight="1">
      <c r="L446" s="178"/>
      <c r="M446" s="178"/>
      <c r="N446" s="178"/>
      <c r="W446" s="292"/>
      <c r="X446" s="293"/>
      <c r="Y446" s="293"/>
      <c r="Z446" s="293"/>
      <c r="AA446" s="293"/>
      <c r="AB446" s="293"/>
      <c r="AC446" s="293"/>
      <c r="AD446" s="293"/>
      <c r="AE446" s="293"/>
      <c r="AF446" s="293"/>
      <c r="AG446" s="293"/>
      <c r="AH446" s="293"/>
      <c r="AI446" s="293"/>
      <c r="AJ446" s="293"/>
      <c r="AK446" s="293"/>
      <c r="AL446" s="293"/>
    </row>
    <row r="447" ht="14.25" customHeight="1">
      <c r="L447" s="178"/>
      <c r="M447" s="178"/>
      <c r="N447" s="178"/>
      <c r="W447" s="292"/>
      <c r="X447" s="293"/>
      <c r="Y447" s="293"/>
      <c r="Z447" s="293"/>
      <c r="AA447" s="293"/>
      <c r="AB447" s="293"/>
      <c r="AC447" s="293"/>
      <c r="AD447" s="293"/>
      <c r="AE447" s="293"/>
      <c r="AF447" s="293"/>
      <c r="AG447" s="293"/>
      <c r="AH447" s="293"/>
      <c r="AI447" s="293"/>
      <c r="AJ447" s="293"/>
      <c r="AK447" s="293"/>
      <c r="AL447" s="293"/>
    </row>
    <row r="448" ht="14.25" customHeight="1">
      <c r="L448" s="178"/>
      <c r="M448" s="178"/>
      <c r="N448" s="178"/>
      <c r="W448" s="292"/>
      <c r="X448" s="293"/>
      <c r="Y448" s="293"/>
      <c r="Z448" s="293"/>
      <c r="AA448" s="293"/>
      <c r="AB448" s="293"/>
      <c r="AC448" s="293"/>
      <c r="AD448" s="293"/>
      <c r="AE448" s="293"/>
      <c r="AF448" s="293"/>
      <c r="AG448" s="293"/>
      <c r="AH448" s="293"/>
      <c r="AI448" s="293"/>
      <c r="AJ448" s="293"/>
      <c r="AK448" s="293"/>
      <c r="AL448" s="293"/>
    </row>
    <row r="449" ht="14.25" customHeight="1">
      <c r="L449" s="178"/>
      <c r="M449" s="178"/>
      <c r="N449" s="178"/>
      <c r="W449" s="292"/>
      <c r="X449" s="293"/>
      <c r="Y449" s="293"/>
      <c r="Z449" s="293"/>
      <c r="AA449" s="293"/>
      <c r="AB449" s="293"/>
      <c r="AC449" s="293"/>
      <c r="AD449" s="293"/>
      <c r="AE449" s="293"/>
      <c r="AF449" s="293"/>
      <c r="AG449" s="293"/>
      <c r="AH449" s="293"/>
      <c r="AI449" s="293"/>
      <c r="AJ449" s="293"/>
      <c r="AK449" s="293"/>
      <c r="AL449" s="293"/>
    </row>
    <row r="450" ht="14.25" customHeight="1">
      <c r="L450" s="178"/>
      <c r="M450" s="178"/>
      <c r="N450" s="178"/>
      <c r="W450" s="292"/>
      <c r="X450" s="293"/>
      <c r="Y450" s="293"/>
      <c r="Z450" s="293"/>
      <c r="AA450" s="293"/>
      <c r="AB450" s="293"/>
      <c r="AC450" s="293"/>
      <c r="AD450" s="293"/>
      <c r="AE450" s="293"/>
      <c r="AF450" s="293"/>
      <c r="AG450" s="293"/>
      <c r="AH450" s="293"/>
      <c r="AI450" s="293"/>
      <c r="AJ450" s="293"/>
      <c r="AK450" s="293"/>
      <c r="AL450" s="293"/>
    </row>
    <row r="451" ht="14.25" customHeight="1">
      <c r="L451" s="178"/>
      <c r="M451" s="178"/>
      <c r="N451" s="178"/>
      <c r="W451" s="292"/>
      <c r="X451" s="293"/>
      <c r="Y451" s="293"/>
      <c r="Z451" s="293"/>
      <c r="AA451" s="293"/>
      <c r="AB451" s="293"/>
      <c r="AC451" s="293"/>
      <c r="AD451" s="293"/>
      <c r="AE451" s="293"/>
      <c r="AF451" s="293"/>
      <c r="AG451" s="293"/>
      <c r="AH451" s="293"/>
      <c r="AI451" s="293"/>
      <c r="AJ451" s="293"/>
      <c r="AK451" s="293"/>
      <c r="AL451" s="293"/>
    </row>
    <row r="452" ht="14.25" customHeight="1">
      <c r="L452" s="178"/>
      <c r="M452" s="178"/>
      <c r="N452" s="178"/>
      <c r="W452" s="292"/>
      <c r="X452" s="293"/>
      <c r="Y452" s="293"/>
      <c r="Z452" s="293"/>
      <c r="AA452" s="293"/>
      <c r="AB452" s="293"/>
      <c r="AC452" s="293"/>
      <c r="AD452" s="293"/>
      <c r="AE452" s="293"/>
      <c r="AF452" s="293"/>
      <c r="AG452" s="293"/>
      <c r="AH452" s="293"/>
      <c r="AI452" s="293"/>
      <c r="AJ452" s="293"/>
      <c r="AK452" s="293"/>
      <c r="AL452" s="293"/>
    </row>
    <row r="453" ht="14.25" customHeight="1">
      <c r="L453" s="178"/>
      <c r="M453" s="178"/>
      <c r="N453" s="178"/>
      <c r="W453" s="292"/>
      <c r="X453" s="293"/>
      <c r="Y453" s="293"/>
      <c r="Z453" s="293"/>
      <c r="AA453" s="293"/>
      <c r="AB453" s="293"/>
      <c r="AC453" s="293"/>
      <c r="AD453" s="293"/>
      <c r="AE453" s="293"/>
      <c r="AF453" s="293"/>
      <c r="AG453" s="293"/>
      <c r="AH453" s="293"/>
      <c r="AI453" s="293"/>
      <c r="AJ453" s="293"/>
      <c r="AK453" s="293"/>
      <c r="AL453" s="293"/>
    </row>
    <row r="454" ht="14.25" customHeight="1">
      <c r="L454" s="178"/>
      <c r="M454" s="178"/>
      <c r="N454" s="178"/>
      <c r="W454" s="292"/>
      <c r="X454" s="293"/>
      <c r="Y454" s="293"/>
      <c r="Z454" s="293"/>
      <c r="AA454" s="293"/>
      <c r="AB454" s="293"/>
      <c r="AC454" s="293"/>
      <c r="AD454" s="293"/>
      <c r="AE454" s="293"/>
      <c r="AF454" s="293"/>
      <c r="AG454" s="293"/>
      <c r="AH454" s="293"/>
      <c r="AI454" s="293"/>
      <c r="AJ454" s="293"/>
      <c r="AK454" s="293"/>
      <c r="AL454" s="293"/>
    </row>
    <row r="455" ht="14.25" customHeight="1">
      <c r="L455" s="178"/>
      <c r="M455" s="178"/>
      <c r="N455" s="178"/>
      <c r="W455" s="292"/>
      <c r="X455" s="293"/>
      <c r="Y455" s="293"/>
      <c r="Z455" s="293"/>
      <c r="AA455" s="293"/>
      <c r="AB455" s="293"/>
      <c r="AC455" s="293"/>
      <c r="AD455" s="293"/>
      <c r="AE455" s="293"/>
      <c r="AF455" s="293"/>
      <c r="AG455" s="293"/>
      <c r="AH455" s="293"/>
      <c r="AI455" s="293"/>
      <c r="AJ455" s="293"/>
      <c r="AK455" s="293"/>
      <c r="AL455" s="293"/>
    </row>
    <row r="456" ht="14.25" customHeight="1">
      <c r="L456" s="178"/>
      <c r="M456" s="178"/>
      <c r="N456" s="178"/>
      <c r="W456" s="292"/>
      <c r="X456" s="293"/>
      <c r="Y456" s="293"/>
      <c r="Z456" s="293"/>
      <c r="AA456" s="293"/>
      <c r="AB456" s="293"/>
      <c r="AC456" s="293"/>
      <c r="AD456" s="293"/>
      <c r="AE456" s="293"/>
      <c r="AF456" s="293"/>
      <c r="AG456" s="293"/>
      <c r="AH456" s="293"/>
      <c r="AI456" s="293"/>
      <c r="AJ456" s="293"/>
      <c r="AK456" s="293"/>
      <c r="AL456" s="293"/>
    </row>
    <row r="457" ht="14.25" customHeight="1">
      <c r="L457" s="178"/>
      <c r="M457" s="178"/>
      <c r="N457" s="178"/>
      <c r="W457" s="292"/>
      <c r="X457" s="293"/>
      <c r="Y457" s="293"/>
      <c r="Z457" s="293"/>
      <c r="AA457" s="293"/>
      <c r="AB457" s="293"/>
      <c r="AC457" s="293"/>
      <c r="AD457" s="293"/>
      <c r="AE457" s="293"/>
      <c r="AF457" s="293"/>
      <c r="AG457" s="293"/>
      <c r="AH457" s="293"/>
      <c r="AI457" s="293"/>
      <c r="AJ457" s="293"/>
      <c r="AK457" s="293"/>
      <c r="AL457" s="293"/>
    </row>
    <row r="458" ht="14.25" customHeight="1">
      <c r="L458" s="178"/>
      <c r="M458" s="178"/>
      <c r="N458" s="178"/>
      <c r="W458" s="292"/>
      <c r="X458" s="293"/>
      <c r="Y458" s="293"/>
      <c r="Z458" s="293"/>
      <c r="AA458" s="293"/>
      <c r="AB458" s="293"/>
      <c r="AC458" s="293"/>
      <c r="AD458" s="293"/>
      <c r="AE458" s="293"/>
      <c r="AF458" s="293"/>
      <c r="AG458" s="293"/>
      <c r="AH458" s="293"/>
      <c r="AI458" s="293"/>
      <c r="AJ458" s="293"/>
      <c r="AK458" s="293"/>
      <c r="AL458" s="293"/>
    </row>
    <row r="459" ht="14.25" customHeight="1">
      <c r="L459" s="178"/>
      <c r="M459" s="178"/>
      <c r="N459" s="178"/>
      <c r="W459" s="292"/>
      <c r="X459" s="293"/>
      <c r="Y459" s="293"/>
      <c r="Z459" s="293"/>
      <c r="AA459" s="293"/>
      <c r="AB459" s="293"/>
      <c r="AC459" s="293"/>
      <c r="AD459" s="293"/>
      <c r="AE459" s="293"/>
      <c r="AF459" s="293"/>
      <c r="AG459" s="293"/>
      <c r="AH459" s="293"/>
      <c r="AI459" s="293"/>
      <c r="AJ459" s="293"/>
      <c r="AK459" s="293"/>
      <c r="AL459" s="293"/>
    </row>
    <row r="460" ht="14.25" customHeight="1">
      <c r="L460" s="178"/>
      <c r="M460" s="178"/>
      <c r="N460" s="178"/>
      <c r="W460" s="292"/>
      <c r="X460" s="293"/>
      <c r="Y460" s="293"/>
      <c r="Z460" s="293"/>
      <c r="AA460" s="293"/>
      <c r="AB460" s="293"/>
      <c r="AC460" s="293"/>
      <c r="AD460" s="293"/>
      <c r="AE460" s="293"/>
      <c r="AF460" s="293"/>
      <c r="AG460" s="293"/>
      <c r="AH460" s="293"/>
      <c r="AI460" s="293"/>
      <c r="AJ460" s="293"/>
      <c r="AK460" s="293"/>
      <c r="AL460" s="293"/>
    </row>
    <row r="461" ht="14.25" customHeight="1">
      <c r="L461" s="178"/>
      <c r="M461" s="178"/>
      <c r="N461" s="178"/>
      <c r="W461" s="292"/>
      <c r="X461" s="293"/>
      <c r="Y461" s="293"/>
      <c r="Z461" s="293"/>
      <c r="AA461" s="293"/>
      <c r="AB461" s="293"/>
      <c r="AC461" s="293"/>
      <c r="AD461" s="293"/>
      <c r="AE461" s="293"/>
      <c r="AF461" s="293"/>
      <c r="AG461" s="293"/>
      <c r="AH461" s="293"/>
      <c r="AI461" s="293"/>
      <c r="AJ461" s="293"/>
      <c r="AK461" s="293"/>
      <c r="AL461" s="293"/>
    </row>
    <row r="462" ht="14.25" customHeight="1">
      <c r="L462" s="178"/>
      <c r="M462" s="178"/>
      <c r="N462" s="178"/>
      <c r="W462" s="292"/>
      <c r="X462" s="293"/>
      <c r="Y462" s="293"/>
      <c r="Z462" s="293"/>
      <c r="AA462" s="293"/>
      <c r="AB462" s="293"/>
      <c r="AC462" s="293"/>
      <c r="AD462" s="293"/>
      <c r="AE462" s="293"/>
      <c r="AF462" s="293"/>
      <c r="AG462" s="293"/>
      <c r="AH462" s="293"/>
      <c r="AI462" s="293"/>
      <c r="AJ462" s="293"/>
      <c r="AK462" s="293"/>
      <c r="AL462" s="293"/>
    </row>
    <row r="463" ht="14.25" customHeight="1">
      <c r="L463" s="178"/>
      <c r="M463" s="178"/>
      <c r="N463" s="178"/>
      <c r="W463" s="292"/>
      <c r="X463" s="293"/>
      <c r="Y463" s="293"/>
      <c r="Z463" s="293"/>
      <c r="AA463" s="293"/>
      <c r="AB463" s="293"/>
      <c r="AC463" s="293"/>
      <c r="AD463" s="293"/>
      <c r="AE463" s="293"/>
      <c r="AF463" s="293"/>
      <c r="AG463" s="293"/>
      <c r="AH463" s="293"/>
      <c r="AI463" s="293"/>
      <c r="AJ463" s="293"/>
      <c r="AK463" s="293"/>
      <c r="AL463" s="293"/>
    </row>
    <row r="464" ht="14.25" customHeight="1">
      <c r="L464" s="178"/>
      <c r="M464" s="178"/>
      <c r="N464" s="178"/>
      <c r="W464" s="292"/>
      <c r="X464" s="293"/>
      <c r="Y464" s="293"/>
      <c r="Z464" s="293"/>
      <c r="AA464" s="293"/>
      <c r="AB464" s="293"/>
      <c r="AC464" s="293"/>
      <c r="AD464" s="293"/>
      <c r="AE464" s="293"/>
      <c r="AF464" s="293"/>
      <c r="AG464" s="293"/>
      <c r="AH464" s="293"/>
      <c r="AI464" s="293"/>
      <c r="AJ464" s="293"/>
      <c r="AK464" s="293"/>
      <c r="AL464" s="293"/>
    </row>
    <row r="465" ht="14.25" customHeight="1">
      <c r="L465" s="178"/>
      <c r="M465" s="178"/>
      <c r="N465" s="178"/>
      <c r="W465" s="292"/>
      <c r="X465" s="293"/>
      <c r="Y465" s="293"/>
      <c r="Z465" s="293"/>
      <c r="AA465" s="293"/>
      <c r="AB465" s="293"/>
      <c r="AC465" s="293"/>
      <c r="AD465" s="293"/>
      <c r="AE465" s="293"/>
      <c r="AF465" s="293"/>
      <c r="AG465" s="293"/>
      <c r="AH465" s="293"/>
      <c r="AI465" s="293"/>
      <c r="AJ465" s="293"/>
      <c r="AK465" s="293"/>
      <c r="AL465" s="293"/>
    </row>
    <row r="466" ht="14.25" customHeight="1">
      <c r="L466" s="178"/>
      <c r="M466" s="178"/>
      <c r="N466" s="178"/>
      <c r="W466" s="292"/>
      <c r="X466" s="293"/>
      <c r="Y466" s="293"/>
      <c r="Z466" s="293"/>
      <c r="AA466" s="293"/>
      <c r="AB466" s="293"/>
      <c r="AC466" s="293"/>
      <c r="AD466" s="293"/>
      <c r="AE466" s="293"/>
      <c r="AF466" s="293"/>
      <c r="AG466" s="293"/>
      <c r="AH466" s="293"/>
      <c r="AI466" s="293"/>
      <c r="AJ466" s="293"/>
      <c r="AK466" s="293"/>
      <c r="AL466" s="293"/>
    </row>
    <row r="467" ht="14.25" customHeight="1">
      <c r="L467" s="178"/>
      <c r="M467" s="178"/>
      <c r="N467" s="178"/>
      <c r="W467" s="292"/>
      <c r="X467" s="293"/>
      <c r="Y467" s="293"/>
      <c r="Z467" s="293"/>
      <c r="AA467" s="293"/>
      <c r="AB467" s="293"/>
      <c r="AC467" s="293"/>
      <c r="AD467" s="293"/>
      <c r="AE467" s="293"/>
      <c r="AF467" s="293"/>
      <c r="AG467" s="293"/>
      <c r="AH467" s="293"/>
      <c r="AI467" s="293"/>
      <c r="AJ467" s="293"/>
      <c r="AK467" s="293"/>
      <c r="AL467" s="293"/>
    </row>
    <row r="468" ht="14.25" customHeight="1">
      <c r="L468" s="178"/>
      <c r="M468" s="178"/>
      <c r="N468" s="178"/>
      <c r="W468" s="292"/>
      <c r="X468" s="293"/>
      <c r="Y468" s="293"/>
      <c r="Z468" s="293"/>
      <c r="AA468" s="293"/>
      <c r="AB468" s="293"/>
      <c r="AC468" s="293"/>
      <c r="AD468" s="293"/>
      <c r="AE468" s="293"/>
      <c r="AF468" s="293"/>
      <c r="AG468" s="293"/>
      <c r="AH468" s="293"/>
      <c r="AI468" s="293"/>
      <c r="AJ468" s="293"/>
      <c r="AK468" s="293"/>
      <c r="AL468" s="293"/>
    </row>
    <row r="469" ht="14.25" customHeight="1">
      <c r="L469" s="178"/>
      <c r="M469" s="178"/>
      <c r="N469" s="178"/>
      <c r="W469" s="292"/>
      <c r="X469" s="293"/>
      <c r="Y469" s="293"/>
      <c r="Z469" s="293"/>
      <c r="AA469" s="293"/>
      <c r="AB469" s="293"/>
      <c r="AC469" s="293"/>
      <c r="AD469" s="293"/>
      <c r="AE469" s="293"/>
      <c r="AF469" s="293"/>
      <c r="AG469" s="293"/>
      <c r="AH469" s="293"/>
      <c r="AI469" s="293"/>
      <c r="AJ469" s="293"/>
      <c r="AK469" s="293"/>
      <c r="AL469" s="293"/>
    </row>
    <row r="470" ht="14.25" customHeight="1">
      <c r="L470" s="178"/>
      <c r="M470" s="178"/>
      <c r="N470" s="178"/>
      <c r="W470" s="292"/>
      <c r="X470" s="293"/>
      <c r="Y470" s="293"/>
      <c r="Z470" s="293"/>
      <c r="AA470" s="293"/>
      <c r="AB470" s="293"/>
      <c r="AC470" s="293"/>
      <c r="AD470" s="293"/>
      <c r="AE470" s="293"/>
      <c r="AF470" s="293"/>
      <c r="AG470" s="293"/>
      <c r="AH470" s="293"/>
      <c r="AI470" s="293"/>
      <c r="AJ470" s="293"/>
      <c r="AK470" s="293"/>
      <c r="AL470" s="293"/>
    </row>
    <row r="471" ht="14.25" customHeight="1">
      <c r="L471" s="178"/>
      <c r="M471" s="178"/>
      <c r="N471" s="178"/>
      <c r="W471" s="292"/>
      <c r="X471" s="293"/>
      <c r="Y471" s="293"/>
      <c r="Z471" s="293"/>
      <c r="AA471" s="293"/>
      <c r="AB471" s="293"/>
      <c r="AC471" s="293"/>
      <c r="AD471" s="293"/>
      <c r="AE471" s="293"/>
      <c r="AF471" s="293"/>
      <c r="AG471" s="293"/>
      <c r="AH471" s="293"/>
      <c r="AI471" s="293"/>
      <c r="AJ471" s="293"/>
      <c r="AK471" s="293"/>
      <c r="AL471" s="293"/>
    </row>
    <row r="472" ht="14.25" customHeight="1">
      <c r="L472" s="178"/>
      <c r="M472" s="178"/>
      <c r="N472" s="178"/>
      <c r="W472" s="292"/>
      <c r="X472" s="293"/>
      <c r="Y472" s="293"/>
      <c r="Z472" s="293"/>
      <c r="AA472" s="293"/>
      <c r="AB472" s="293"/>
      <c r="AC472" s="293"/>
      <c r="AD472" s="293"/>
      <c r="AE472" s="293"/>
      <c r="AF472" s="293"/>
      <c r="AG472" s="293"/>
      <c r="AH472" s="293"/>
      <c r="AI472" s="293"/>
      <c r="AJ472" s="293"/>
      <c r="AK472" s="293"/>
      <c r="AL472" s="293"/>
    </row>
    <row r="473" ht="14.25" customHeight="1">
      <c r="L473" s="178"/>
      <c r="M473" s="178"/>
      <c r="N473" s="178"/>
      <c r="W473" s="292"/>
      <c r="X473" s="293"/>
      <c r="Y473" s="293"/>
      <c r="Z473" s="293"/>
      <c r="AA473" s="293"/>
      <c r="AB473" s="293"/>
      <c r="AC473" s="293"/>
      <c r="AD473" s="293"/>
      <c r="AE473" s="293"/>
      <c r="AF473" s="293"/>
      <c r="AG473" s="293"/>
      <c r="AH473" s="293"/>
      <c r="AI473" s="293"/>
      <c r="AJ473" s="293"/>
      <c r="AK473" s="293"/>
      <c r="AL473" s="293"/>
    </row>
    <row r="474" ht="14.25" customHeight="1">
      <c r="L474" s="178"/>
      <c r="M474" s="178"/>
      <c r="N474" s="178"/>
      <c r="W474" s="292"/>
      <c r="X474" s="293"/>
      <c r="Y474" s="293"/>
      <c r="Z474" s="293"/>
      <c r="AA474" s="293"/>
      <c r="AB474" s="293"/>
      <c r="AC474" s="293"/>
      <c r="AD474" s="293"/>
      <c r="AE474" s="293"/>
      <c r="AF474" s="293"/>
      <c r="AG474" s="293"/>
      <c r="AH474" s="293"/>
      <c r="AI474" s="293"/>
      <c r="AJ474" s="293"/>
      <c r="AK474" s="293"/>
      <c r="AL474" s="293"/>
    </row>
    <row r="475" ht="14.25" customHeight="1">
      <c r="L475" s="178"/>
      <c r="M475" s="178"/>
      <c r="N475" s="178"/>
      <c r="W475" s="292"/>
      <c r="X475" s="293"/>
      <c r="Y475" s="293"/>
      <c r="Z475" s="293"/>
      <c r="AA475" s="293"/>
      <c r="AB475" s="293"/>
      <c r="AC475" s="293"/>
      <c r="AD475" s="293"/>
      <c r="AE475" s="293"/>
      <c r="AF475" s="293"/>
      <c r="AG475" s="293"/>
      <c r="AH475" s="293"/>
      <c r="AI475" s="293"/>
      <c r="AJ475" s="293"/>
      <c r="AK475" s="293"/>
      <c r="AL475" s="293"/>
    </row>
    <row r="476" ht="14.25" customHeight="1">
      <c r="L476" s="178"/>
      <c r="M476" s="178"/>
      <c r="N476" s="178"/>
      <c r="W476" s="292"/>
      <c r="X476" s="293"/>
      <c r="Y476" s="293"/>
      <c r="Z476" s="293"/>
      <c r="AA476" s="293"/>
      <c r="AB476" s="293"/>
      <c r="AC476" s="293"/>
      <c r="AD476" s="293"/>
      <c r="AE476" s="293"/>
      <c r="AF476" s="293"/>
      <c r="AG476" s="293"/>
      <c r="AH476" s="293"/>
      <c r="AI476" s="293"/>
      <c r="AJ476" s="293"/>
      <c r="AK476" s="293"/>
      <c r="AL476" s="293"/>
    </row>
    <row r="477" ht="14.25" customHeight="1">
      <c r="L477" s="178"/>
      <c r="M477" s="178"/>
      <c r="N477" s="178"/>
      <c r="W477" s="292"/>
      <c r="X477" s="293"/>
      <c r="Y477" s="293"/>
      <c r="Z477" s="293"/>
      <c r="AA477" s="293"/>
      <c r="AB477" s="293"/>
      <c r="AC477" s="293"/>
      <c r="AD477" s="293"/>
      <c r="AE477" s="293"/>
      <c r="AF477" s="293"/>
      <c r="AG477" s="293"/>
      <c r="AH477" s="293"/>
      <c r="AI477" s="293"/>
      <c r="AJ477" s="293"/>
      <c r="AK477" s="293"/>
      <c r="AL477" s="293"/>
    </row>
    <row r="478" ht="14.25" customHeight="1">
      <c r="L478" s="178"/>
      <c r="M478" s="178"/>
      <c r="N478" s="178"/>
      <c r="W478" s="292"/>
      <c r="X478" s="293"/>
      <c r="Y478" s="293"/>
      <c r="Z478" s="293"/>
      <c r="AA478" s="293"/>
      <c r="AB478" s="293"/>
      <c r="AC478" s="293"/>
      <c r="AD478" s="293"/>
      <c r="AE478" s="293"/>
      <c r="AF478" s="293"/>
      <c r="AG478" s="293"/>
      <c r="AH478" s="293"/>
      <c r="AI478" s="293"/>
      <c r="AJ478" s="293"/>
      <c r="AK478" s="293"/>
      <c r="AL478" s="293"/>
    </row>
    <row r="479" ht="14.25" customHeight="1">
      <c r="L479" s="178"/>
      <c r="M479" s="178"/>
      <c r="N479" s="178"/>
      <c r="W479" s="292"/>
      <c r="X479" s="293"/>
      <c r="Y479" s="293"/>
      <c r="Z479" s="293"/>
      <c r="AA479" s="293"/>
      <c r="AB479" s="293"/>
      <c r="AC479" s="293"/>
      <c r="AD479" s="293"/>
      <c r="AE479" s="293"/>
      <c r="AF479" s="293"/>
      <c r="AG479" s="293"/>
      <c r="AH479" s="293"/>
      <c r="AI479" s="293"/>
      <c r="AJ479" s="293"/>
      <c r="AK479" s="293"/>
      <c r="AL479" s="293"/>
    </row>
    <row r="480" ht="14.25" customHeight="1">
      <c r="L480" s="178"/>
      <c r="M480" s="178"/>
      <c r="N480" s="178"/>
      <c r="W480" s="292"/>
      <c r="X480" s="293"/>
      <c r="Y480" s="293"/>
      <c r="Z480" s="293"/>
      <c r="AA480" s="293"/>
      <c r="AB480" s="293"/>
      <c r="AC480" s="293"/>
      <c r="AD480" s="293"/>
      <c r="AE480" s="293"/>
      <c r="AF480" s="293"/>
      <c r="AG480" s="293"/>
      <c r="AH480" s="293"/>
      <c r="AI480" s="293"/>
      <c r="AJ480" s="293"/>
      <c r="AK480" s="293"/>
      <c r="AL480" s="293"/>
    </row>
    <row r="481" ht="14.25" customHeight="1">
      <c r="L481" s="178"/>
      <c r="M481" s="178"/>
      <c r="N481" s="178"/>
      <c r="W481" s="292"/>
      <c r="X481" s="293"/>
      <c r="Y481" s="293"/>
      <c r="Z481" s="293"/>
      <c r="AA481" s="293"/>
      <c r="AB481" s="293"/>
      <c r="AC481" s="293"/>
      <c r="AD481" s="293"/>
      <c r="AE481" s="293"/>
      <c r="AF481" s="293"/>
      <c r="AG481" s="293"/>
      <c r="AH481" s="293"/>
      <c r="AI481" s="293"/>
      <c r="AJ481" s="293"/>
      <c r="AK481" s="293"/>
      <c r="AL481" s="293"/>
    </row>
    <row r="482" ht="14.25" customHeight="1">
      <c r="L482" s="178"/>
      <c r="M482" s="178"/>
      <c r="N482" s="178"/>
      <c r="W482" s="292"/>
      <c r="X482" s="293"/>
      <c r="Y482" s="293"/>
      <c r="Z482" s="293"/>
      <c r="AA482" s="293"/>
      <c r="AB482" s="293"/>
      <c r="AC482" s="293"/>
      <c r="AD482" s="293"/>
      <c r="AE482" s="293"/>
      <c r="AF482" s="293"/>
      <c r="AG482" s="293"/>
      <c r="AH482" s="293"/>
      <c r="AI482" s="293"/>
      <c r="AJ482" s="293"/>
      <c r="AK482" s="293"/>
      <c r="AL482" s="293"/>
    </row>
    <row r="483" ht="14.25" customHeight="1">
      <c r="L483" s="178"/>
      <c r="M483" s="178"/>
      <c r="N483" s="178"/>
      <c r="W483" s="292"/>
      <c r="X483" s="293"/>
      <c r="Y483" s="293"/>
      <c r="Z483" s="293"/>
      <c r="AA483" s="293"/>
      <c r="AB483" s="293"/>
      <c r="AC483" s="293"/>
      <c r="AD483" s="293"/>
      <c r="AE483" s="293"/>
      <c r="AF483" s="293"/>
      <c r="AG483" s="293"/>
      <c r="AH483" s="293"/>
      <c r="AI483" s="293"/>
      <c r="AJ483" s="293"/>
      <c r="AK483" s="293"/>
      <c r="AL483" s="293"/>
    </row>
    <row r="484" ht="14.25" customHeight="1">
      <c r="L484" s="178"/>
      <c r="M484" s="178"/>
      <c r="N484" s="178"/>
      <c r="W484" s="292"/>
      <c r="X484" s="293"/>
      <c r="Y484" s="293"/>
      <c r="Z484" s="293"/>
      <c r="AA484" s="293"/>
      <c r="AB484" s="293"/>
      <c r="AC484" s="293"/>
      <c r="AD484" s="293"/>
      <c r="AE484" s="293"/>
      <c r="AF484" s="293"/>
      <c r="AG484" s="293"/>
      <c r="AH484" s="293"/>
      <c r="AI484" s="293"/>
      <c r="AJ484" s="293"/>
      <c r="AK484" s="293"/>
      <c r="AL484" s="293"/>
    </row>
    <row r="485" ht="14.25" customHeight="1">
      <c r="L485" s="178"/>
      <c r="M485" s="178"/>
      <c r="N485" s="178"/>
      <c r="W485" s="292"/>
      <c r="X485" s="293"/>
      <c r="Y485" s="293"/>
      <c r="Z485" s="293"/>
      <c r="AA485" s="293"/>
      <c r="AB485" s="293"/>
      <c r="AC485" s="293"/>
      <c r="AD485" s="293"/>
      <c r="AE485" s="293"/>
      <c r="AF485" s="293"/>
      <c r="AG485" s="293"/>
      <c r="AH485" s="293"/>
      <c r="AI485" s="293"/>
      <c r="AJ485" s="293"/>
      <c r="AK485" s="293"/>
      <c r="AL485" s="293"/>
    </row>
    <row r="486" ht="14.25" customHeight="1">
      <c r="L486" s="178"/>
      <c r="M486" s="178"/>
      <c r="N486" s="178"/>
      <c r="W486" s="292"/>
      <c r="X486" s="293"/>
      <c r="Y486" s="293"/>
      <c r="Z486" s="293"/>
      <c r="AA486" s="293"/>
      <c r="AB486" s="293"/>
      <c r="AC486" s="293"/>
      <c r="AD486" s="293"/>
      <c r="AE486" s="293"/>
      <c r="AF486" s="293"/>
      <c r="AG486" s="293"/>
      <c r="AH486" s="293"/>
      <c r="AI486" s="293"/>
      <c r="AJ486" s="293"/>
      <c r="AK486" s="293"/>
      <c r="AL486" s="293"/>
    </row>
    <row r="487" ht="14.25" customHeight="1">
      <c r="L487" s="178"/>
      <c r="M487" s="178"/>
      <c r="N487" s="178"/>
      <c r="W487" s="292"/>
      <c r="X487" s="293"/>
      <c r="Y487" s="293"/>
      <c r="Z487" s="293"/>
      <c r="AA487" s="293"/>
      <c r="AB487" s="293"/>
      <c r="AC487" s="293"/>
      <c r="AD487" s="293"/>
      <c r="AE487" s="293"/>
      <c r="AF487" s="293"/>
      <c r="AG487" s="293"/>
      <c r="AH487" s="293"/>
      <c r="AI487" s="293"/>
      <c r="AJ487" s="293"/>
      <c r="AK487" s="293"/>
      <c r="AL487" s="293"/>
    </row>
    <row r="488" ht="14.25" customHeight="1">
      <c r="L488" s="178"/>
      <c r="M488" s="178"/>
      <c r="N488" s="178"/>
      <c r="W488" s="292"/>
      <c r="X488" s="293"/>
      <c r="Y488" s="293"/>
      <c r="Z488" s="293"/>
      <c r="AA488" s="293"/>
      <c r="AB488" s="293"/>
      <c r="AC488" s="293"/>
      <c r="AD488" s="293"/>
      <c r="AE488" s="293"/>
      <c r="AF488" s="293"/>
      <c r="AG488" s="293"/>
      <c r="AH488" s="293"/>
      <c r="AI488" s="293"/>
      <c r="AJ488" s="293"/>
      <c r="AK488" s="293"/>
      <c r="AL488" s="293"/>
    </row>
    <row r="489" ht="14.25" customHeight="1">
      <c r="L489" s="178"/>
      <c r="M489" s="178"/>
      <c r="N489" s="178"/>
      <c r="W489" s="292"/>
      <c r="X489" s="293"/>
      <c r="Y489" s="293"/>
      <c r="Z489" s="293"/>
      <c r="AA489" s="293"/>
      <c r="AB489" s="293"/>
      <c r="AC489" s="293"/>
      <c r="AD489" s="293"/>
      <c r="AE489" s="293"/>
      <c r="AF489" s="293"/>
      <c r="AG489" s="293"/>
      <c r="AH489" s="293"/>
      <c r="AI489" s="293"/>
      <c r="AJ489" s="293"/>
      <c r="AK489" s="293"/>
      <c r="AL489" s="293"/>
    </row>
    <row r="490" ht="14.25" customHeight="1">
      <c r="L490" s="178"/>
      <c r="M490" s="178"/>
      <c r="N490" s="178"/>
      <c r="W490" s="292"/>
      <c r="X490" s="293"/>
      <c r="Y490" s="293"/>
      <c r="Z490" s="293"/>
      <c r="AA490" s="293"/>
      <c r="AB490" s="293"/>
      <c r="AC490" s="293"/>
      <c r="AD490" s="293"/>
      <c r="AE490" s="293"/>
      <c r="AF490" s="293"/>
      <c r="AG490" s="293"/>
      <c r="AH490" s="293"/>
      <c r="AI490" s="293"/>
      <c r="AJ490" s="293"/>
      <c r="AK490" s="293"/>
      <c r="AL490" s="293"/>
    </row>
    <row r="491" ht="14.25" customHeight="1">
      <c r="L491" s="178"/>
      <c r="M491" s="178"/>
      <c r="N491" s="178"/>
      <c r="W491" s="292"/>
      <c r="X491" s="293"/>
      <c r="Y491" s="293"/>
      <c r="Z491" s="293"/>
      <c r="AA491" s="293"/>
      <c r="AB491" s="293"/>
      <c r="AC491" s="293"/>
      <c r="AD491" s="293"/>
      <c r="AE491" s="293"/>
      <c r="AF491" s="293"/>
      <c r="AG491" s="293"/>
      <c r="AH491" s="293"/>
      <c r="AI491" s="293"/>
      <c r="AJ491" s="293"/>
      <c r="AK491" s="293"/>
      <c r="AL491" s="293"/>
    </row>
    <row r="492" ht="14.25" customHeight="1">
      <c r="L492" s="178"/>
      <c r="M492" s="178"/>
      <c r="N492" s="178"/>
      <c r="W492" s="292"/>
      <c r="X492" s="293"/>
      <c r="Y492" s="293"/>
      <c r="Z492" s="293"/>
      <c r="AA492" s="293"/>
      <c r="AB492" s="293"/>
      <c r="AC492" s="293"/>
      <c r="AD492" s="293"/>
      <c r="AE492" s="293"/>
      <c r="AF492" s="293"/>
      <c r="AG492" s="293"/>
      <c r="AH492" s="293"/>
      <c r="AI492" s="293"/>
      <c r="AJ492" s="293"/>
      <c r="AK492" s="293"/>
      <c r="AL492" s="293"/>
    </row>
    <row r="493" ht="14.25" customHeight="1">
      <c r="L493" s="178"/>
      <c r="M493" s="178"/>
      <c r="N493" s="178"/>
      <c r="W493" s="292"/>
      <c r="X493" s="293"/>
      <c r="Y493" s="293"/>
      <c r="Z493" s="293"/>
      <c r="AA493" s="293"/>
      <c r="AB493" s="293"/>
      <c r="AC493" s="293"/>
      <c r="AD493" s="293"/>
      <c r="AE493" s="293"/>
      <c r="AF493" s="293"/>
      <c r="AG493" s="293"/>
      <c r="AH493" s="293"/>
      <c r="AI493" s="293"/>
      <c r="AJ493" s="293"/>
      <c r="AK493" s="293"/>
      <c r="AL493" s="293"/>
    </row>
    <row r="494" ht="14.25" customHeight="1">
      <c r="L494" s="178"/>
      <c r="M494" s="178"/>
      <c r="N494" s="178"/>
      <c r="W494" s="292"/>
      <c r="X494" s="293"/>
      <c r="Y494" s="293"/>
      <c r="Z494" s="293"/>
      <c r="AA494" s="293"/>
      <c r="AB494" s="293"/>
      <c r="AC494" s="293"/>
      <c r="AD494" s="293"/>
      <c r="AE494" s="293"/>
      <c r="AF494" s="293"/>
      <c r="AG494" s="293"/>
      <c r="AH494" s="293"/>
      <c r="AI494" s="293"/>
      <c r="AJ494" s="293"/>
      <c r="AK494" s="293"/>
      <c r="AL494" s="293"/>
    </row>
    <row r="495" ht="14.25" customHeight="1">
      <c r="L495" s="178"/>
      <c r="M495" s="178"/>
      <c r="N495" s="178"/>
      <c r="W495" s="292"/>
      <c r="X495" s="293"/>
      <c r="Y495" s="293"/>
      <c r="Z495" s="293"/>
      <c r="AA495" s="293"/>
      <c r="AB495" s="293"/>
      <c r="AC495" s="293"/>
      <c r="AD495" s="293"/>
      <c r="AE495" s="293"/>
      <c r="AF495" s="293"/>
      <c r="AG495" s="293"/>
      <c r="AH495" s="293"/>
      <c r="AI495" s="293"/>
      <c r="AJ495" s="293"/>
      <c r="AK495" s="293"/>
      <c r="AL495" s="293"/>
    </row>
    <row r="496" ht="14.25" customHeight="1">
      <c r="L496" s="178"/>
      <c r="M496" s="178"/>
      <c r="N496" s="178"/>
      <c r="W496" s="292"/>
      <c r="X496" s="293"/>
      <c r="Y496" s="293"/>
      <c r="Z496" s="293"/>
      <c r="AA496" s="293"/>
      <c r="AB496" s="293"/>
      <c r="AC496" s="293"/>
      <c r="AD496" s="293"/>
      <c r="AE496" s="293"/>
      <c r="AF496" s="293"/>
      <c r="AG496" s="293"/>
      <c r="AH496" s="293"/>
      <c r="AI496" s="293"/>
      <c r="AJ496" s="293"/>
      <c r="AK496" s="293"/>
      <c r="AL496" s="293"/>
    </row>
    <row r="497" ht="14.25" customHeight="1">
      <c r="L497" s="178"/>
      <c r="M497" s="178"/>
      <c r="N497" s="178"/>
      <c r="W497" s="292"/>
      <c r="X497" s="293"/>
      <c r="Y497" s="293"/>
      <c r="Z497" s="293"/>
      <c r="AA497" s="293"/>
      <c r="AB497" s="293"/>
      <c r="AC497" s="293"/>
      <c r="AD497" s="293"/>
      <c r="AE497" s="293"/>
      <c r="AF497" s="293"/>
      <c r="AG497" s="293"/>
      <c r="AH497" s="293"/>
      <c r="AI497" s="293"/>
      <c r="AJ497" s="293"/>
      <c r="AK497" s="293"/>
      <c r="AL497" s="293"/>
    </row>
    <row r="498" ht="14.25" customHeight="1">
      <c r="L498" s="178"/>
      <c r="M498" s="178"/>
      <c r="N498" s="178"/>
      <c r="W498" s="292"/>
      <c r="X498" s="293"/>
      <c r="Y498" s="293"/>
      <c r="Z498" s="293"/>
      <c r="AA498" s="293"/>
      <c r="AB498" s="293"/>
      <c r="AC498" s="293"/>
      <c r="AD498" s="293"/>
      <c r="AE498" s="293"/>
      <c r="AF498" s="293"/>
      <c r="AG498" s="293"/>
      <c r="AH498" s="293"/>
      <c r="AI498" s="293"/>
      <c r="AJ498" s="293"/>
      <c r="AK498" s="293"/>
      <c r="AL498" s="293"/>
    </row>
    <row r="499" ht="14.25" customHeight="1">
      <c r="L499" s="178"/>
      <c r="M499" s="178"/>
      <c r="N499" s="178"/>
      <c r="W499" s="292"/>
      <c r="X499" s="293"/>
      <c r="Y499" s="293"/>
      <c r="Z499" s="293"/>
      <c r="AA499" s="293"/>
      <c r="AB499" s="293"/>
      <c r="AC499" s="293"/>
      <c r="AD499" s="293"/>
      <c r="AE499" s="293"/>
      <c r="AF499" s="293"/>
      <c r="AG499" s="293"/>
      <c r="AH499" s="293"/>
      <c r="AI499" s="293"/>
      <c r="AJ499" s="293"/>
      <c r="AK499" s="293"/>
      <c r="AL499" s="293"/>
    </row>
    <row r="500" ht="14.25" customHeight="1">
      <c r="L500" s="178"/>
      <c r="M500" s="178"/>
      <c r="N500" s="178"/>
      <c r="W500" s="292"/>
      <c r="X500" s="293"/>
      <c r="Y500" s="293"/>
      <c r="Z500" s="293"/>
      <c r="AA500" s="293"/>
      <c r="AB500" s="293"/>
      <c r="AC500" s="293"/>
      <c r="AD500" s="293"/>
      <c r="AE500" s="293"/>
      <c r="AF500" s="293"/>
      <c r="AG500" s="293"/>
      <c r="AH500" s="293"/>
      <c r="AI500" s="293"/>
      <c r="AJ500" s="293"/>
      <c r="AK500" s="293"/>
      <c r="AL500" s="293"/>
    </row>
    <row r="501" ht="14.25" customHeight="1">
      <c r="L501" s="178"/>
      <c r="M501" s="178"/>
      <c r="N501" s="178"/>
      <c r="W501" s="292"/>
      <c r="X501" s="293"/>
      <c r="Y501" s="293"/>
      <c r="Z501" s="293"/>
      <c r="AA501" s="293"/>
      <c r="AB501" s="293"/>
      <c r="AC501" s="293"/>
      <c r="AD501" s="293"/>
      <c r="AE501" s="293"/>
      <c r="AF501" s="293"/>
      <c r="AG501" s="293"/>
      <c r="AH501" s="293"/>
      <c r="AI501" s="293"/>
      <c r="AJ501" s="293"/>
      <c r="AK501" s="293"/>
      <c r="AL501" s="293"/>
    </row>
    <row r="502" ht="14.25" customHeight="1">
      <c r="L502" s="178"/>
      <c r="M502" s="178"/>
      <c r="N502" s="178"/>
      <c r="W502" s="292"/>
      <c r="X502" s="293"/>
      <c r="Y502" s="293"/>
      <c r="Z502" s="293"/>
      <c r="AA502" s="293"/>
      <c r="AB502" s="293"/>
      <c r="AC502" s="293"/>
      <c r="AD502" s="293"/>
      <c r="AE502" s="293"/>
      <c r="AF502" s="293"/>
      <c r="AG502" s="293"/>
      <c r="AH502" s="293"/>
      <c r="AI502" s="293"/>
      <c r="AJ502" s="293"/>
      <c r="AK502" s="293"/>
      <c r="AL502" s="293"/>
    </row>
    <row r="503" ht="14.25" customHeight="1">
      <c r="L503" s="178"/>
      <c r="M503" s="178"/>
      <c r="N503" s="178"/>
      <c r="W503" s="292"/>
      <c r="X503" s="293"/>
      <c r="Y503" s="293"/>
      <c r="Z503" s="293"/>
      <c r="AA503" s="293"/>
      <c r="AB503" s="293"/>
      <c r="AC503" s="293"/>
      <c r="AD503" s="293"/>
      <c r="AE503" s="293"/>
      <c r="AF503" s="293"/>
      <c r="AG503" s="293"/>
      <c r="AH503" s="293"/>
      <c r="AI503" s="293"/>
      <c r="AJ503" s="293"/>
      <c r="AK503" s="293"/>
      <c r="AL503" s="293"/>
    </row>
    <row r="504" ht="14.25" customHeight="1">
      <c r="L504" s="178"/>
      <c r="M504" s="178"/>
      <c r="N504" s="178"/>
      <c r="W504" s="292"/>
      <c r="X504" s="293"/>
      <c r="Y504" s="293"/>
      <c r="Z504" s="293"/>
      <c r="AA504" s="293"/>
      <c r="AB504" s="293"/>
      <c r="AC504" s="293"/>
      <c r="AD504" s="293"/>
      <c r="AE504" s="293"/>
      <c r="AF504" s="293"/>
      <c r="AG504" s="293"/>
      <c r="AH504" s="293"/>
      <c r="AI504" s="293"/>
      <c r="AJ504" s="293"/>
      <c r="AK504" s="293"/>
      <c r="AL504" s="293"/>
    </row>
    <row r="505" ht="14.25" customHeight="1">
      <c r="L505" s="178"/>
      <c r="M505" s="178"/>
      <c r="N505" s="178"/>
      <c r="W505" s="292"/>
      <c r="X505" s="293"/>
      <c r="Y505" s="293"/>
      <c r="Z505" s="293"/>
      <c r="AA505" s="293"/>
      <c r="AB505" s="293"/>
      <c r="AC505" s="293"/>
      <c r="AD505" s="293"/>
      <c r="AE505" s="293"/>
      <c r="AF505" s="293"/>
      <c r="AG505" s="293"/>
      <c r="AH505" s="293"/>
      <c r="AI505" s="293"/>
      <c r="AJ505" s="293"/>
      <c r="AK505" s="293"/>
      <c r="AL505" s="293"/>
    </row>
    <row r="506" ht="14.25" customHeight="1">
      <c r="L506" s="178"/>
      <c r="M506" s="178"/>
      <c r="N506" s="178"/>
      <c r="W506" s="292"/>
      <c r="X506" s="293"/>
      <c r="Y506" s="293"/>
      <c r="Z506" s="293"/>
      <c r="AA506" s="293"/>
      <c r="AB506" s="293"/>
      <c r="AC506" s="293"/>
      <c r="AD506" s="293"/>
      <c r="AE506" s="293"/>
      <c r="AF506" s="293"/>
      <c r="AG506" s="293"/>
      <c r="AH506" s="293"/>
      <c r="AI506" s="293"/>
      <c r="AJ506" s="293"/>
      <c r="AK506" s="293"/>
      <c r="AL506" s="293"/>
    </row>
    <row r="507" ht="14.25" customHeight="1">
      <c r="L507" s="178"/>
      <c r="M507" s="178"/>
      <c r="N507" s="178"/>
      <c r="W507" s="292"/>
      <c r="X507" s="293"/>
      <c r="Y507" s="293"/>
      <c r="Z507" s="293"/>
      <c r="AA507" s="293"/>
      <c r="AB507" s="293"/>
      <c r="AC507" s="293"/>
      <c r="AD507" s="293"/>
      <c r="AE507" s="293"/>
      <c r="AF507" s="293"/>
      <c r="AG507" s="293"/>
      <c r="AH507" s="293"/>
      <c r="AI507" s="293"/>
      <c r="AJ507" s="293"/>
      <c r="AK507" s="293"/>
      <c r="AL507" s="293"/>
    </row>
    <row r="508" ht="14.25" customHeight="1">
      <c r="L508" s="178"/>
      <c r="M508" s="178"/>
      <c r="N508" s="178"/>
      <c r="W508" s="292"/>
      <c r="X508" s="293"/>
      <c r="Y508" s="293"/>
      <c r="Z508" s="293"/>
      <c r="AA508" s="293"/>
      <c r="AB508" s="293"/>
      <c r="AC508" s="293"/>
      <c r="AD508" s="293"/>
      <c r="AE508" s="293"/>
      <c r="AF508" s="293"/>
      <c r="AG508" s="293"/>
      <c r="AH508" s="293"/>
      <c r="AI508" s="293"/>
      <c r="AJ508" s="293"/>
      <c r="AK508" s="293"/>
      <c r="AL508" s="293"/>
    </row>
    <row r="509" ht="14.25" customHeight="1">
      <c r="L509" s="178"/>
      <c r="M509" s="178"/>
      <c r="N509" s="178"/>
      <c r="W509" s="292"/>
      <c r="X509" s="293"/>
      <c r="Y509" s="293"/>
      <c r="Z509" s="293"/>
      <c r="AA509" s="293"/>
      <c r="AB509" s="293"/>
      <c r="AC509" s="293"/>
      <c r="AD509" s="293"/>
      <c r="AE509" s="293"/>
      <c r="AF509" s="293"/>
      <c r="AG509" s="293"/>
      <c r="AH509" s="293"/>
      <c r="AI509" s="293"/>
      <c r="AJ509" s="293"/>
      <c r="AK509" s="293"/>
      <c r="AL509" s="293"/>
    </row>
    <row r="510" ht="14.25" customHeight="1">
      <c r="L510" s="178"/>
      <c r="M510" s="178"/>
      <c r="N510" s="178"/>
      <c r="W510" s="292"/>
      <c r="X510" s="293"/>
      <c r="Y510" s="293"/>
      <c r="Z510" s="293"/>
      <c r="AA510" s="293"/>
      <c r="AB510" s="293"/>
      <c r="AC510" s="293"/>
      <c r="AD510" s="293"/>
      <c r="AE510" s="293"/>
      <c r="AF510" s="293"/>
      <c r="AG510" s="293"/>
      <c r="AH510" s="293"/>
      <c r="AI510" s="293"/>
      <c r="AJ510" s="293"/>
      <c r="AK510" s="293"/>
      <c r="AL510" s="293"/>
    </row>
    <row r="511" ht="14.25" customHeight="1">
      <c r="L511" s="178"/>
      <c r="M511" s="178"/>
      <c r="N511" s="178"/>
      <c r="W511" s="292"/>
      <c r="X511" s="293"/>
      <c r="Y511" s="293"/>
      <c r="Z511" s="293"/>
      <c r="AA511" s="293"/>
      <c r="AB511" s="293"/>
      <c r="AC511" s="293"/>
      <c r="AD511" s="293"/>
      <c r="AE511" s="293"/>
      <c r="AF511" s="293"/>
      <c r="AG511" s="293"/>
      <c r="AH511" s="293"/>
      <c r="AI511" s="293"/>
      <c r="AJ511" s="293"/>
      <c r="AK511" s="293"/>
      <c r="AL511" s="293"/>
    </row>
    <row r="512" ht="14.25" customHeight="1">
      <c r="L512" s="178"/>
      <c r="M512" s="178"/>
      <c r="N512" s="178"/>
      <c r="W512" s="292"/>
      <c r="X512" s="293"/>
      <c r="Y512" s="293"/>
      <c r="Z512" s="293"/>
      <c r="AA512" s="293"/>
      <c r="AB512" s="293"/>
      <c r="AC512" s="293"/>
      <c r="AD512" s="293"/>
      <c r="AE512" s="293"/>
      <c r="AF512" s="293"/>
      <c r="AG512" s="293"/>
      <c r="AH512" s="293"/>
      <c r="AI512" s="293"/>
      <c r="AJ512" s="293"/>
      <c r="AK512" s="293"/>
      <c r="AL512" s="293"/>
    </row>
    <row r="513" ht="14.25" customHeight="1">
      <c r="L513" s="178"/>
      <c r="M513" s="178"/>
      <c r="N513" s="178"/>
      <c r="W513" s="292"/>
      <c r="X513" s="293"/>
      <c r="Y513" s="293"/>
      <c r="Z513" s="293"/>
      <c r="AA513" s="293"/>
      <c r="AB513" s="293"/>
      <c r="AC513" s="293"/>
      <c r="AD513" s="293"/>
      <c r="AE513" s="293"/>
      <c r="AF513" s="293"/>
      <c r="AG513" s="293"/>
      <c r="AH513" s="293"/>
      <c r="AI513" s="293"/>
      <c r="AJ513" s="293"/>
      <c r="AK513" s="293"/>
      <c r="AL513" s="293"/>
    </row>
    <row r="514" ht="14.25" customHeight="1">
      <c r="L514" s="178"/>
      <c r="M514" s="178"/>
      <c r="N514" s="178"/>
      <c r="W514" s="292"/>
      <c r="X514" s="293"/>
      <c r="Y514" s="293"/>
      <c r="Z514" s="293"/>
      <c r="AA514" s="293"/>
      <c r="AB514" s="293"/>
      <c r="AC514" s="293"/>
      <c r="AD514" s="293"/>
      <c r="AE514" s="293"/>
      <c r="AF514" s="293"/>
      <c r="AG514" s="293"/>
      <c r="AH514" s="293"/>
      <c r="AI514" s="293"/>
      <c r="AJ514" s="293"/>
      <c r="AK514" s="293"/>
      <c r="AL514" s="293"/>
    </row>
    <row r="515" ht="14.25" customHeight="1">
      <c r="L515" s="178"/>
      <c r="M515" s="178"/>
      <c r="N515" s="178"/>
      <c r="W515" s="292"/>
      <c r="X515" s="293"/>
      <c r="Y515" s="293"/>
      <c r="Z515" s="293"/>
      <c r="AA515" s="293"/>
      <c r="AB515" s="293"/>
      <c r="AC515" s="293"/>
      <c r="AD515" s="293"/>
      <c r="AE515" s="293"/>
      <c r="AF515" s="293"/>
      <c r="AG515" s="293"/>
      <c r="AH515" s="293"/>
      <c r="AI515" s="293"/>
      <c r="AJ515" s="293"/>
      <c r="AK515" s="293"/>
      <c r="AL515" s="293"/>
    </row>
    <row r="516" ht="14.25" customHeight="1">
      <c r="L516" s="178"/>
      <c r="M516" s="178"/>
      <c r="N516" s="178"/>
      <c r="W516" s="292"/>
      <c r="X516" s="293"/>
      <c r="Y516" s="293"/>
      <c r="Z516" s="293"/>
      <c r="AA516" s="293"/>
      <c r="AB516" s="293"/>
      <c r="AC516" s="293"/>
      <c r="AD516" s="293"/>
      <c r="AE516" s="293"/>
      <c r="AF516" s="293"/>
      <c r="AG516" s="293"/>
      <c r="AH516" s="293"/>
      <c r="AI516" s="293"/>
      <c r="AJ516" s="293"/>
      <c r="AK516" s="293"/>
      <c r="AL516" s="293"/>
    </row>
    <row r="517" ht="14.25" customHeight="1">
      <c r="L517" s="178"/>
      <c r="M517" s="178"/>
      <c r="N517" s="178"/>
      <c r="W517" s="292"/>
      <c r="X517" s="293"/>
      <c r="Y517" s="293"/>
      <c r="Z517" s="293"/>
      <c r="AA517" s="293"/>
      <c r="AB517" s="293"/>
      <c r="AC517" s="293"/>
      <c r="AD517" s="293"/>
      <c r="AE517" s="293"/>
      <c r="AF517" s="293"/>
      <c r="AG517" s="293"/>
      <c r="AH517" s="293"/>
      <c r="AI517" s="293"/>
      <c r="AJ517" s="293"/>
      <c r="AK517" s="293"/>
      <c r="AL517" s="293"/>
    </row>
    <row r="518" ht="14.25" customHeight="1">
      <c r="L518" s="178"/>
      <c r="M518" s="178"/>
      <c r="N518" s="178"/>
      <c r="W518" s="292"/>
      <c r="X518" s="293"/>
      <c r="Y518" s="293"/>
      <c r="Z518" s="293"/>
      <c r="AA518" s="293"/>
      <c r="AB518" s="293"/>
      <c r="AC518" s="293"/>
      <c r="AD518" s="293"/>
      <c r="AE518" s="293"/>
      <c r="AF518" s="293"/>
      <c r="AG518" s="293"/>
      <c r="AH518" s="293"/>
      <c r="AI518" s="293"/>
      <c r="AJ518" s="293"/>
      <c r="AK518" s="293"/>
      <c r="AL518" s="293"/>
    </row>
    <row r="519" ht="14.25" customHeight="1">
      <c r="L519" s="178"/>
      <c r="M519" s="178"/>
      <c r="N519" s="178"/>
      <c r="W519" s="292"/>
      <c r="X519" s="293"/>
      <c r="Y519" s="293"/>
      <c r="Z519" s="293"/>
      <c r="AA519" s="293"/>
      <c r="AB519" s="293"/>
      <c r="AC519" s="293"/>
      <c r="AD519" s="293"/>
      <c r="AE519" s="293"/>
      <c r="AF519" s="293"/>
      <c r="AG519" s="293"/>
      <c r="AH519" s="293"/>
      <c r="AI519" s="293"/>
      <c r="AJ519" s="293"/>
      <c r="AK519" s="293"/>
      <c r="AL519" s="293"/>
    </row>
    <row r="520" ht="14.25" customHeight="1">
      <c r="L520" s="178"/>
      <c r="M520" s="178"/>
      <c r="N520" s="178"/>
      <c r="W520" s="292"/>
      <c r="X520" s="293"/>
      <c r="Y520" s="293"/>
      <c r="Z520" s="293"/>
      <c r="AA520" s="293"/>
      <c r="AB520" s="293"/>
      <c r="AC520" s="293"/>
      <c r="AD520" s="293"/>
      <c r="AE520" s="293"/>
      <c r="AF520" s="293"/>
      <c r="AG520" s="293"/>
      <c r="AH520" s="293"/>
      <c r="AI520" s="293"/>
      <c r="AJ520" s="293"/>
      <c r="AK520" s="293"/>
      <c r="AL520" s="293"/>
    </row>
    <row r="521" ht="14.25" customHeight="1">
      <c r="L521" s="178"/>
      <c r="M521" s="178"/>
      <c r="N521" s="178"/>
      <c r="W521" s="292"/>
      <c r="X521" s="293"/>
      <c r="Y521" s="293"/>
      <c r="Z521" s="293"/>
      <c r="AA521" s="293"/>
      <c r="AB521" s="293"/>
      <c r="AC521" s="293"/>
      <c r="AD521" s="293"/>
      <c r="AE521" s="293"/>
      <c r="AF521" s="293"/>
      <c r="AG521" s="293"/>
      <c r="AH521" s="293"/>
      <c r="AI521" s="293"/>
      <c r="AJ521" s="293"/>
      <c r="AK521" s="293"/>
      <c r="AL521" s="293"/>
    </row>
    <row r="522" ht="14.25" customHeight="1">
      <c r="L522" s="178"/>
      <c r="M522" s="178"/>
      <c r="N522" s="178"/>
      <c r="W522" s="292"/>
      <c r="X522" s="293"/>
      <c r="Y522" s="293"/>
      <c r="Z522" s="293"/>
      <c r="AA522" s="293"/>
      <c r="AB522" s="293"/>
      <c r="AC522" s="293"/>
      <c r="AD522" s="293"/>
      <c r="AE522" s="293"/>
      <c r="AF522" s="293"/>
      <c r="AG522" s="293"/>
      <c r="AH522" s="293"/>
      <c r="AI522" s="293"/>
      <c r="AJ522" s="293"/>
      <c r="AK522" s="293"/>
      <c r="AL522" s="293"/>
    </row>
    <row r="523" ht="14.25" customHeight="1">
      <c r="L523" s="178"/>
      <c r="M523" s="178"/>
      <c r="N523" s="178"/>
      <c r="W523" s="292"/>
      <c r="X523" s="293"/>
      <c r="Y523" s="293"/>
      <c r="Z523" s="293"/>
      <c r="AA523" s="293"/>
      <c r="AB523" s="293"/>
      <c r="AC523" s="293"/>
      <c r="AD523" s="293"/>
      <c r="AE523" s="293"/>
      <c r="AF523" s="293"/>
      <c r="AG523" s="293"/>
      <c r="AH523" s="293"/>
      <c r="AI523" s="293"/>
      <c r="AJ523" s="293"/>
      <c r="AK523" s="293"/>
      <c r="AL523" s="293"/>
    </row>
    <row r="524" ht="14.25" customHeight="1">
      <c r="L524" s="178"/>
      <c r="M524" s="178"/>
      <c r="N524" s="178"/>
      <c r="W524" s="292"/>
      <c r="X524" s="293"/>
      <c r="Y524" s="293"/>
      <c r="Z524" s="293"/>
      <c r="AA524" s="293"/>
      <c r="AB524" s="293"/>
      <c r="AC524" s="293"/>
      <c r="AD524" s="293"/>
      <c r="AE524" s="293"/>
      <c r="AF524" s="293"/>
      <c r="AG524" s="293"/>
      <c r="AH524" s="293"/>
      <c r="AI524" s="293"/>
      <c r="AJ524" s="293"/>
      <c r="AK524" s="293"/>
      <c r="AL524" s="293"/>
    </row>
    <row r="525" ht="14.25" customHeight="1">
      <c r="L525" s="178"/>
      <c r="M525" s="178"/>
      <c r="N525" s="178"/>
      <c r="W525" s="292"/>
      <c r="X525" s="293"/>
      <c r="Y525" s="293"/>
      <c r="Z525" s="293"/>
      <c r="AA525" s="293"/>
      <c r="AB525" s="293"/>
      <c r="AC525" s="293"/>
      <c r="AD525" s="293"/>
      <c r="AE525" s="293"/>
      <c r="AF525" s="293"/>
      <c r="AG525" s="293"/>
      <c r="AH525" s="293"/>
      <c r="AI525" s="293"/>
      <c r="AJ525" s="293"/>
      <c r="AK525" s="293"/>
      <c r="AL525" s="293"/>
    </row>
    <row r="526" ht="14.25" customHeight="1">
      <c r="L526" s="178"/>
      <c r="M526" s="178"/>
      <c r="N526" s="178"/>
      <c r="W526" s="292"/>
      <c r="X526" s="293"/>
      <c r="Y526" s="293"/>
      <c r="Z526" s="293"/>
      <c r="AA526" s="293"/>
      <c r="AB526" s="293"/>
      <c r="AC526" s="293"/>
      <c r="AD526" s="293"/>
      <c r="AE526" s="293"/>
      <c r="AF526" s="293"/>
      <c r="AG526" s="293"/>
      <c r="AH526" s="293"/>
      <c r="AI526" s="293"/>
      <c r="AJ526" s="293"/>
      <c r="AK526" s="293"/>
      <c r="AL526" s="293"/>
    </row>
    <row r="527" ht="14.25" customHeight="1">
      <c r="L527" s="178"/>
      <c r="M527" s="178"/>
      <c r="N527" s="178"/>
      <c r="W527" s="292"/>
      <c r="X527" s="293"/>
      <c r="Y527" s="293"/>
      <c r="Z527" s="293"/>
      <c r="AA527" s="293"/>
      <c r="AB527" s="293"/>
      <c r="AC527" s="293"/>
      <c r="AD527" s="293"/>
      <c r="AE527" s="293"/>
      <c r="AF527" s="293"/>
      <c r="AG527" s="293"/>
      <c r="AH527" s="293"/>
      <c r="AI527" s="293"/>
      <c r="AJ527" s="293"/>
      <c r="AK527" s="293"/>
      <c r="AL527" s="293"/>
    </row>
    <row r="528" ht="14.25" customHeight="1">
      <c r="L528" s="178"/>
      <c r="M528" s="178"/>
      <c r="N528" s="178"/>
      <c r="W528" s="292"/>
      <c r="X528" s="293"/>
      <c r="Y528" s="293"/>
      <c r="Z528" s="293"/>
      <c r="AA528" s="293"/>
      <c r="AB528" s="293"/>
      <c r="AC528" s="293"/>
      <c r="AD528" s="293"/>
      <c r="AE528" s="293"/>
      <c r="AF528" s="293"/>
      <c r="AG528" s="293"/>
      <c r="AH528" s="293"/>
      <c r="AI528" s="293"/>
      <c r="AJ528" s="293"/>
      <c r="AK528" s="293"/>
      <c r="AL528" s="293"/>
    </row>
    <row r="529" ht="14.25" customHeight="1">
      <c r="L529" s="178"/>
      <c r="M529" s="178"/>
      <c r="N529" s="178"/>
      <c r="W529" s="292"/>
      <c r="X529" s="293"/>
      <c r="Y529" s="293"/>
      <c r="Z529" s="293"/>
      <c r="AA529" s="293"/>
      <c r="AB529" s="293"/>
      <c r="AC529" s="293"/>
      <c r="AD529" s="293"/>
      <c r="AE529" s="293"/>
      <c r="AF529" s="293"/>
      <c r="AG529" s="293"/>
      <c r="AH529" s="293"/>
      <c r="AI529" s="293"/>
      <c r="AJ529" s="293"/>
      <c r="AK529" s="293"/>
      <c r="AL529" s="293"/>
    </row>
    <row r="530" ht="14.25" customHeight="1">
      <c r="L530" s="178"/>
      <c r="M530" s="178"/>
      <c r="N530" s="178"/>
      <c r="W530" s="292"/>
      <c r="X530" s="293"/>
      <c r="Y530" s="293"/>
      <c r="Z530" s="293"/>
      <c r="AA530" s="293"/>
      <c r="AB530" s="293"/>
      <c r="AC530" s="293"/>
      <c r="AD530" s="293"/>
      <c r="AE530" s="293"/>
      <c r="AF530" s="293"/>
      <c r="AG530" s="293"/>
      <c r="AH530" s="293"/>
      <c r="AI530" s="293"/>
      <c r="AJ530" s="293"/>
      <c r="AK530" s="293"/>
      <c r="AL530" s="293"/>
    </row>
    <row r="531" ht="14.25" customHeight="1">
      <c r="L531" s="178"/>
      <c r="M531" s="178"/>
      <c r="N531" s="178"/>
      <c r="W531" s="292"/>
      <c r="X531" s="293"/>
      <c r="Y531" s="293"/>
      <c r="Z531" s="293"/>
      <c r="AA531" s="293"/>
      <c r="AB531" s="293"/>
      <c r="AC531" s="293"/>
      <c r="AD531" s="293"/>
      <c r="AE531" s="293"/>
      <c r="AF531" s="293"/>
      <c r="AG531" s="293"/>
      <c r="AH531" s="293"/>
      <c r="AI531" s="293"/>
      <c r="AJ531" s="293"/>
      <c r="AK531" s="293"/>
      <c r="AL531" s="293"/>
    </row>
    <row r="532" ht="14.25" customHeight="1">
      <c r="L532" s="178"/>
      <c r="M532" s="178"/>
      <c r="N532" s="178"/>
      <c r="W532" s="292"/>
      <c r="X532" s="293"/>
      <c r="Y532" s="293"/>
      <c r="Z532" s="293"/>
      <c r="AA532" s="293"/>
      <c r="AB532" s="293"/>
      <c r="AC532" s="293"/>
      <c r="AD532" s="293"/>
      <c r="AE532" s="293"/>
      <c r="AF532" s="293"/>
      <c r="AG532" s="293"/>
      <c r="AH532" s="293"/>
      <c r="AI532" s="293"/>
      <c r="AJ532" s="293"/>
      <c r="AK532" s="293"/>
      <c r="AL532" s="293"/>
    </row>
    <row r="533" ht="14.25" customHeight="1">
      <c r="L533" s="178"/>
      <c r="M533" s="178"/>
      <c r="N533" s="178"/>
      <c r="W533" s="292"/>
      <c r="X533" s="293"/>
      <c r="Y533" s="293"/>
      <c r="Z533" s="293"/>
      <c r="AA533" s="293"/>
      <c r="AB533" s="293"/>
      <c r="AC533" s="293"/>
      <c r="AD533" s="293"/>
      <c r="AE533" s="293"/>
      <c r="AF533" s="293"/>
      <c r="AG533" s="293"/>
      <c r="AH533" s="293"/>
      <c r="AI533" s="293"/>
      <c r="AJ533" s="293"/>
      <c r="AK533" s="293"/>
      <c r="AL533" s="293"/>
    </row>
    <row r="534" ht="14.25" customHeight="1">
      <c r="L534" s="178"/>
      <c r="M534" s="178"/>
      <c r="N534" s="178"/>
      <c r="W534" s="292"/>
      <c r="X534" s="293"/>
      <c r="Y534" s="293"/>
      <c r="Z534" s="293"/>
      <c r="AA534" s="293"/>
      <c r="AB534" s="293"/>
      <c r="AC534" s="293"/>
      <c r="AD534" s="293"/>
      <c r="AE534" s="293"/>
      <c r="AF534" s="293"/>
      <c r="AG534" s="293"/>
      <c r="AH534" s="293"/>
      <c r="AI534" s="293"/>
      <c r="AJ534" s="293"/>
      <c r="AK534" s="293"/>
      <c r="AL534" s="293"/>
    </row>
    <row r="535" ht="14.25" customHeight="1">
      <c r="L535" s="178"/>
      <c r="M535" s="178"/>
      <c r="N535" s="178"/>
      <c r="W535" s="292"/>
      <c r="X535" s="293"/>
      <c r="Y535" s="293"/>
      <c r="Z535" s="293"/>
      <c r="AA535" s="293"/>
      <c r="AB535" s="293"/>
      <c r="AC535" s="293"/>
      <c r="AD535" s="293"/>
      <c r="AE535" s="293"/>
      <c r="AF535" s="293"/>
      <c r="AG535" s="293"/>
      <c r="AH535" s="293"/>
      <c r="AI535" s="293"/>
      <c r="AJ535" s="293"/>
      <c r="AK535" s="293"/>
      <c r="AL535" s="293"/>
    </row>
    <row r="536" ht="14.25" customHeight="1">
      <c r="L536" s="178"/>
      <c r="M536" s="178"/>
      <c r="N536" s="178"/>
      <c r="W536" s="292"/>
      <c r="X536" s="293"/>
      <c r="Y536" s="293"/>
      <c r="Z536" s="293"/>
      <c r="AA536" s="293"/>
      <c r="AB536" s="293"/>
      <c r="AC536" s="293"/>
      <c r="AD536" s="293"/>
      <c r="AE536" s="293"/>
      <c r="AF536" s="293"/>
      <c r="AG536" s="293"/>
      <c r="AH536" s="293"/>
      <c r="AI536" s="293"/>
      <c r="AJ536" s="293"/>
      <c r="AK536" s="293"/>
      <c r="AL536" s="293"/>
    </row>
    <row r="537" ht="14.25" customHeight="1">
      <c r="L537" s="178"/>
      <c r="M537" s="178"/>
      <c r="N537" s="178"/>
      <c r="W537" s="292"/>
      <c r="X537" s="293"/>
      <c r="Y537" s="293"/>
      <c r="Z537" s="293"/>
      <c r="AA537" s="293"/>
      <c r="AB537" s="293"/>
      <c r="AC537" s="293"/>
      <c r="AD537" s="293"/>
      <c r="AE537" s="293"/>
      <c r="AF537" s="293"/>
      <c r="AG537" s="293"/>
      <c r="AH537" s="293"/>
      <c r="AI537" s="293"/>
      <c r="AJ537" s="293"/>
      <c r="AK537" s="293"/>
      <c r="AL537" s="293"/>
    </row>
    <row r="538" ht="14.25" customHeight="1">
      <c r="L538" s="178"/>
      <c r="M538" s="178"/>
      <c r="N538" s="178"/>
      <c r="W538" s="292"/>
      <c r="X538" s="293"/>
      <c r="Y538" s="293"/>
      <c r="Z538" s="293"/>
      <c r="AA538" s="293"/>
      <c r="AB538" s="293"/>
      <c r="AC538" s="293"/>
      <c r="AD538" s="293"/>
      <c r="AE538" s="293"/>
      <c r="AF538" s="293"/>
      <c r="AG538" s="293"/>
      <c r="AH538" s="293"/>
      <c r="AI538" s="293"/>
      <c r="AJ538" s="293"/>
      <c r="AK538" s="293"/>
      <c r="AL538" s="293"/>
    </row>
    <row r="539" ht="14.25" customHeight="1">
      <c r="L539" s="178"/>
      <c r="M539" s="178"/>
      <c r="N539" s="178"/>
      <c r="W539" s="292"/>
      <c r="X539" s="293"/>
      <c r="Y539" s="293"/>
      <c r="Z539" s="293"/>
      <c r="AA539" s="293"/>
      <c r="AB539" s="293"/>
      <c r="AC539" s="293"/>
      <c r="AD539" s="293"/>
      <c r="AE539" s="293"/>
      <c r="AF539" s="293"/>
      <c r="AG539" s="293"/>
      <c r="AH539" s="293"/>
      <c r="AI539" s="293"/>
      <c r="AJ539" s="293"/>
      <c r="AK539" s="293"/>
      <c r="AL539" s="293"/>
    </row>
    <row r="540" ht="14.25" customHeight="1">
      <c r="L540" s="178"/>
      <c r="M540" s="178"/>
      <c r="N540" s="178"/>
      <c r="W540" s="292"/>
      <c r="X540" s="293"/>
      <c r="Y540" s="293"/>
      <c r="Z540" s="293"/>
      <c r="AA540" s="293"/>
      <c r="AB540" s="293"/>
      <c r="AC540" s="293"/>
      <c r="AD540" s="293"/>
      <c r="AE540" s="293"/>
      <c r="AF540" s="293"/>
      <c r="AG540" s="293"/>
      <c r="AH540" s="293"/>
      <c r="AI540" s="293"/>
      <c r="AJ540" s="293"/>
      <c r="AK540" s="293"/>
      <c r="AL540" s="293"/>
    </row>
    <row r="541" ht="14.25" customHeight="1">
      <c r="L541" s="178"/>
      <c r="M541" s="178"/>
      <c r="N541" s="178"/>
      <c r="W541" s="292"/>
      <c r="X541" s="293"/>
      <c r="Y541" s="293"/>
      <c r="Z541" s="293"/>
      <c r="AA541" s="293"/>
      <c r="AB541" s="293"/>
      <c r="AC541" s="293"/>
      <c r="AD541" s="293"/>
      <c r="AE541" s="293"/>
      <c r="AF541" s="293"/>
      <c r="AG541" s="293"/>
      <c r="AH541" s="293"/>
      <c r="AI541" s="293"/>
      <c r="AJ541" s="293"/>
      <c r="AK541" s="293"/>
      <c r="AL541" s="293"/>
    </row>
    <row r="542" ht="14.25" customHeight="1">
      <c r="L542" s="178"/>
      <c r="M542" s="178"/>
      <c r="N542" s="178"/>
      <c r="W542" s="292"/>
      <c r="X542" s="293"/>
      <c r="Y542" s="293"/>
      <c r="Z542" s="293"/>
      <c r="AA542" s="293"/>
      <c r="AB542" s="293"/>
      <c r="AC542" s="293"/>
      <c r="AD542" s="293"/>
      <c r="AE542" s="293"/>
      <c r="AF542" s="293"/>
      <c r="AG542" s="293"/>
      <c r="AH542" s="293"/>
      <c r="AI542" s="293"/>
      <c r="AJ542" s="293"/>
      <c r="AK542" s="293"/>
      <c r="AL542" s="293"/>
    </row>
    <row r="543" ht="14.25" customHeight="1">
      <c r="L543" s="178"/>
      <c r="M543" s="178"/>
      <c r="N543" s="178"/>
      <c r="W543" s="292"/>
      <c r="X543" s="293"/>
      <c r="Y543" s="293"/>
      <c r="Z543" s="293"/>
      <c r="AA543" s="293"/>
      <c r="AB543" s="293"/>
      <c r="AC543" s="293"/>
      <c r="AD543" s="293"/>
      <c r="AE543" s="293"/>
      <c r="AF543" s="293"/>
      <c r="AG543" s="293"/>
      <c r="AH543" s="293"/>
      <c r="AI543" s="293"/>
      <c r="AJ543" s="293"/>
      <c r="AK543" s="293"/>
      <c r="AL543" s="293"/>
    </row>
    <row r="544" ht="14.25" customHeight="1">
      <c r="L544" s="178"/>
      <c r="M544" s="178"/>
      <c r="N544" s="178"/>
      <c r="W544" s="292"/>
      <c r="X544" s="293"/>
      <c r="Y544" s="293"/>
      <c r="Z544" s="293"/>
      <c r="AA544" s="293"/>
      <c r="AB544" s="293"/>
      <c r="AC544" s="293"/>
      <c r="AD544" s="293"/>
      <c r="AE544" s="293"/>
      <c r="AF544" s="293"/>
      <c r="AG544" s="293"/>
      <c r="AH544" s="293"/>
      <c r="AI544" s="293"/>
      <c r="AJ544" s="293"/>
      <c r="AK544" s="293"/>
      <c r="AL544" s="293"/>
    </row>
    <row r="545" ht="14.25" customHeight="1">
      <c r="L545" s="178"/>
      <c r="M545" s="178"/>
      <c r="N545" s="178"/>
      <c r="W545" s="292"/>
      <c r="X545" s="293"/>
      <c r="Y545" s="293"/>
      <c r="Z545" s="293"/>
      <c r="AA545" s="293"/>
      <c r="AB545" s="293"/>
      <c r="AC545" s="293"/>
      <c r="AD545" s="293"/>
      <c r="AE545" s="293"/>
      <c r="AF545" s="293"/>
      <c r="AG545" s="293"/>
      <c r="AH545" s="293"/>
      <c r="AI545" s="293"/>
      <c r="AJ545" s="293"/>
      <c r="AK545" s="293"/>
      <c r="AL545" s="293"/>
    </row>
    <row r="546" ht="14.25" customHeight="1">
      <c r="L546" s="178"/>
      <c r="M546" s="178"/>
      <c r="N546" s="178"/>
      <c r="W546" s="292"/>
      <c r="X546" s="293"/>
      <c r="Y546" s="293"/>
      <c r="Z546" s="293"/>
      <c r="AA546" s="293"/>
      <c r="AB546" s="293"/>
      <c r="AC546" s="293"/>
      <c r="AD546" s="293"/>
      <c r="AE546" s="293"/>
      <c r="AF546" s="293"/>
      <c r="AG546" s="293"/>
      <c r="AH546" s="293"/>
      <c r="AI546" s="293"/>
      <c r="AJ546" s="293"/>
      <c r="AK546" s="293"/>
      <c r="AL546" s="293"/>
    </row>
    <row r="547" ht="14.25" customHeight="1">
      <c r="L547" s="178"/>
      <c r="M547" s="178"/>
      <c r="N547" s="178"/>
      <c r="W547" s="292"/>
      <c r="X547" s="293"/>
      <c r="Y547" s="293"/>
      <c r="Z547" s="293"/>
      <c r="AA547" s="293"/>
      <c r="AB547" s="293"/>
      <c r="AC547" s="293"/>
      <c r="AD547" s="293"/>
      <c r="AE547" s="293"/>
      <c r="AF547" s="293"/>
      <c r="AG547" s="293"/>
      <c r="AH547" s="293"/>
      <c r="AI547" s="293"/>
      <c r="AJ547" s="293"/>
      <c r="AK547" s="293"/>
      <c r="AL547" s="293"/>
    </row>
    <row r="548" ht="14.25" customHeight="1">
      <c r="L548" s="178"/>
      <c r="M548" s="178"/>
      <c r="N548" s="178"/>
      <c r="W548" s="292"/>
      <c r="X548" s="293"/>
      <c r="Y548" s="293"/>
      <c r="Z548" s="293"/>
      <c r="AA548" s="293"/>
      <c r="AB548" s="293"/>
      <c r="AC548" s="293"/>
      <c r="AD548" s="293"/>
      <c r="AE548" s="293"/>
      <c r="AF548" s="293"/>
      <c r="AG548" s="293"/>
      <c r="AH548" s="293"/>
      <c r="AI548" s="293"/>
      <c r="AJ548" s="293"/>
      <c r="AK548" s="293"/>
      <c r="AL548" s="293"/>
    </row>
    <row r="549" ht="14.25" customHeight="1">
      <c r="L549" s="178"/>
      <c r="M549" s="178"/>
      <c r="N549" s="178"/>
      <c r="W549" s="292"/>
      <c r="X549" s="293"/>
      <c r="Y549" s="293"/>
      <c r="Z549" s="293"/>
      <c r="AA549" s="293"/>
      <c r="AB549" s="293"/>
      <c r="AC549" s="293"/>
      <c r="AD549" s="293"/>
      <c r="AE549" s="293"/>
      <c r="AF549" s="293"/>
      <c r="AG549" s="293"/>
      <c r="AH549" s="293"/>
      <c r="AI549" s="293"/>
      <c r="AJ549" s="293"/>
      <c r="AK549" s="293"/>
      <c r="AL549" s="293"/>
    </row>
    <row r="550" ht="14.25" customHeight="1">
      <c r="L550" s="178"/>
      <c r="M550" s="178"/>
      <c r="N550" s="178"/>
      <c r="W550" s="292"/>
      <c r="X550" s="293"/>
      <c r="Y550" s="293"/>
      <c r="Z550" s="293"/>
      <c r="AA550" s="293"/>
      <c r="AB550" s="293"/>
      <c r="AC550" s="293"/>
      <c r="AD550" s="293"/>
      <c r="AE550" s="293"/>
      <c r="AF550" s="293"/>
      <c r="AG550" s="293"/>
      <c r="AH550" s="293"/>
      <c r="AI550" s="293"/>
      <c r="AJ550" s="293"/>
      <c r="AK550" s="293"/>
      <c r="AL550" s="293"/>
    </row>
    <row r="551" ht="14.25" customHeight="1">
      <c r="L551" s="178"/>
      <c r="M551" s="178"/>
      <c r="N551" s="178"/>
      <c r="W551" s="292"/>
      <c r="X551" s="293"/>
      <c r="Y551" s="293"/>
      <c r="Z551" s="293"/>
      <c r="AA551" s="293"/>
      <c r="AB551" s="293"/>
      <c r="AC551" s="293"/>
      <c r="AD551" s="293"/>
      <c r="AE551" s="293"/>
      <c r="AF551" s="293"/>
      <c r="AG551" s="293"/>
      <c r="AH551" s="293"/>
      <c r="AI551" s="293"/>
      <c r="AJ551" s="293"/>
      <c r="AK551" s="293"/>
      <c r="AL551" s="293"/>
    </row>
    <row r="552" ht="14.25" customHeight="1">
      <c r="L552" s="178"/>
      <c r="M552" s="178"/>
      <c r="N552" s="178"/>
      <c r="W552" s="292"/>
      <c r="X552" s="293"/>
      <c r="Y552" s="293"/>
      <c r="Z552" s="293"/>
      <c r="AA552" s="293"/>
      <c r="AB552" s="293"/>
      <c r="AC552" s="293"/>
      <c r="AD552" s="293"/>
      <c r="AE552" s="293"/>
      <c r="AF552" s="293"/>
      <c r="AG552" s="293"/>
      <c r="AH552" s="293"/>
      <c r="AI552" s="293"/>
      <c r="AJ552" s="293"/>
      <c r="AK552" s="293"/>
      <c r="AL552" s="293"/>
    </row>
    <row r="553" ht="14.25" customHeight="1">
      <c r="L553" s="178"/>
      <c r="M553" s="178"/>
      <c r="N553" s="178"/>
      <c r="W553" s="292"/>
      <c r="X553" s="293"/>
      <c r="Y553" s="293"/>
      <c r="Z553" s="293"/>
      <c r="AA553" s="293"/>
      <c r="AB553" s="293"/>
      <c r="AC553" s="293"/>
      <c r="AD553" s="293"/>
      <c r="AE553" s="293"/>
      <c r="AF553" s="293"/>
      <c r="AG553" s="293"/>
      <c r="AH553" s="293"/>
      <c r="AI553" s="293"/>
      <c r="AJ553" s="293"/>
      <c r="AK553" s="293"/>
      <c r="AL553" s="293"/>
    </row>
    <row r="554" ht="14.25" customHeight="1">
      <c r="L554" s="178"/>
      <c r="M554" s="178"/>
      <c r="N554" s="178"/>
      <c r="W554" s="292"/>
      <c r="X554" s="293"/>
      <c r="Y554" s="293"/>
      <c r="Z554" s="293"/>
      <c r="AA554" s="293"/>
      <c r="AB554" s="293"/>
      <c r="AC554" s="293"/>
      <c r="AD554" s="293"/>
      <c r="AE554" s="293"/>
      <c r="AF554" s="293"/>
      <c r="AG554" s="293"/>
      <c r="AH554" s="293"/>
      <c r="AI554" s="293"/>
      <c r="AJ554" s="293"/>
      <c r="AK554" s="293"/>
      <c r="AL554" s="293"/>
    </row>
    <row r="555" ht="14.25" customHeight="1">
      <c r="L555" s="178"/>
      <c r="M555" s="178"/>
      <c r="N555" s="178"/>
      <c r="W555" s="292"/>
      <c r="X555" s="293"/>
      <c r="Y555" s="293"/>
      <c r="Z555" s="293"/>
      <c r="AA555" s="293"/>
      <c r="AB555" s="293"/>
      <c r="AC555" s="293"/>
      <c r="AD555" s="293"/>
      <c r="AE555" s="293"/>
      <c r="AF555" s="293"/>
      <c r="AG555" s="293"/>
      <c r="AH555" s="293"/>
      <c r="AI555" s="293"/>
      <c r="AJ555" s="293"/>
      <c r="AK555" s="293"/>
      <c r="AL555" s="293"/>
    </row>
    <row r="556" ht="14.25" customHeight="1">
      <c r="L556" s="178"/>
      <c r="M556" s="178"/>
      <c r="N556" s="178"/>
      <c r="W556" s="292"/>
      <c r="X556" s="293"/>
      <c r="Y556" s="293"/>
      <c r="Z556" s="293"/>
      <c r="AA556" s="293"/>
      <c r="AB556" s="293"/>
      <c r="AC556" s="293"/>
      <c r="AD556" s="293"/>
      <c r="AE556" s="293"/>
      <c r="AF556" s="293"/>
      <c r="AG556" s="293"/>
      <c r="AH556" s="293"/>
      <c r="AI556" s="293"/>
      <c r="AJ556" s="293"/>
      <c r="AK556" s="293"/>
      <c r="AL556" s="293"/>
    </row>
    <row r="557" ht="14.25" customHeight="1">
      <c r="L557" s="178"/>
      <c r="M557" s="178"/>
      <c r="N557" s="178"/>
      <c r="W557" s="292"/>
      <c r="X557" s="293"/>
      <c r="Y557" s="293"/>
      <c r="Z557" s="293"/>
      <c r="AA557" s="293"/>
      <c r="AB557" s="293"/>
      <c r="AC557" s="293"/>
      <c r="AD557" s="293"/>
      <c r="AE557" s="293"/>
      <c r="AF557" s="293"/>
      <c r="AG557" s="293"/>
      <c r="AH557" s="293"/>
      <c r="AI557" s="293"/>
      <c r="AJ557" s="293"/>
      <c r="AK557" s="293"/>
      <c r="AL557" s="293"/>
    </row>
    <row r="558" ht="14.25" customHeight="1">
      <c r="L558" s="178"/>
      <c r="M558" s="178"/>
      <c r="N558" s="178"/>
      <c r="W558" s="292"/>
      <c r="X558" s="293"/>
      <c r="Y558" s="293"/>
      <c r="Z558" s="293"/>
      <c r="AA558" s="293"/>
      <c r="AB558" s="293"/>
      <c r="AC558" s="293"/>
      <c r="AD558" s="293"/>
      <c r="AE558" s="293"/>
      <c r="AF558" s="293"/>
      <c r="AG558" s="293"/>
      <c r="AH558" s="293"/>
      <c r="AI558" s="293"/>
      <c r="AJ558" s="293"/>
      <c r="AK558" s="293"/>
      <c r="AL558" s="293"/>
    </row>
    <row r="559" ht="14.25" customHeight="1">
      <c r="L559" s="178"/>
      <c r="M559" s="178"/>
      <c r="N559" s="178"/>
      <c r="W559" s="292"/>
      <c r="X559" s="293"/>
      <c r="Y559" s="293"/>
      <c r="Z559" s="293"/>
      <c r="AA559" s="293"/>
      <c r="AB559" s="293"/>
      <c r="AC559" s="293"/>
      <c r="AD559" s="293"/>
      <c r="AE559" s="293"/>
      <c r="AF559" s="293"/>
      <c r="AG559" s="293"/>
      <c r="AH559" s="293"/>
      <c r="AI559" s="293"/>
      <c r="AJ559" s="293"/>
      <c r="AK559" s="293"/>
      <c r="AL559" s="293"/>
    </row>
    <row r="560" ht="14.25" customHeight="1">
      <c r="L560" s="178"/>
      <c r="M560" s="178"/>
      <c r="N560" s="178"/>
      <c r="W560" s="292"/>
      <c r="X560" s="293"/>
      <c r="Y560" s="293"/>
      <c r="Z560" s="293"/>
      <c r="AA560" s="293"/>
      <c r="AB560" s="293"/>
      <c r="AC560" s="293"/>
      <c r="AD560" s="293"/>
      <c r="AE560" s="293"/>
      <c r="AF560" s="293"/>
      <c r="AG560" s="293"/>
      <c r="AH560" s="293"/>
      <c r="AI560" s="293"/>
      <c r="AJ560" s="293"/>
      <c r="AK560" s="293"/>
      <c r="AL560" s="293"/>
    </row>
    <row r="561" ht="14.25" customHeight="1">
      <c r="L561" s="178"/>
      <c r="M561" s="178"/>
      <c r="N561" s="178"/>
      <c r="W561" s="292"/>
      <c r="X561" s="293"/>
      <c r="Y561" s="293"/>
      <c r="Z561" s="293"/>
      <c r="AA561" s="293"/>
      <c r="AB561" s="293"/>
      <c r="AC561" s="293"/>
      <c r="AD561" s="293"/>
      <c r="AE561" s="293"/>
      <c r="AF561" s="293"/>
      <c r="AG561" s="293"/>
      <c r="AH561" s="293"/>
      <c r="AI561" s="293"/>
      <c r="AJ561" s="293"/>
      <c r="AK561" s="293"/>
      <c r="AL561" s="293"/>
    </row>
    <row r="562" ht="14.25" customHeight="1">
      <c r="L562" s="178"/>
      <c r="M562" s="178"/>
      <c r="N562" s="178"/>
      <c r="W562" s="292"/>
      <c r="X562" s="293"/>
      <c r="Y562" s="293"/>
      <c r="Z562" s="293"/>
      <c r="AA562" s="293"/>
      <c r="AB562" s="293"/>
      <c r="AC562" s="293"/>
      <c r="AD562" s="293"/>
      <c r="AE562" s="293"/>
      <c r="AF562" s="293"/>
      <c r="AG562" s="293"/>
      <c r="AH562" s="293"/>
      <c r="AI562" s="293"/>
      <c r="AJ562" s="293"/>
      <c r="AK562" s="293"/>
      <c r="AL562" s="293"/>
    </row>
    <row r="563" ht="14.25" customHeight="1">
      <c r="L563" s="178"/>
      <c r="M563" s="178"/>
      <c r="N563" s="178"/>
      <c r="W563" s="292"/>
      <c r="X563" s="293"/>
      <c r="Y563" s="293"/>
      <c r="Z563" s="293"/>
      <c r="AA563" s="293"/>
      <c r="AB563" s="293"/>
      <c r="AC563" s="293"/>
      <c r="AD563" s="293"/>
      <c r="AE563" s="293"/>
      <c r="AF563" s="293"/>
      <c r="AG563" s="293"/>
      <c r="AH563" s="293"/>
      <c r="AI563" s="293"/>
      <c r="AJ563" s="293"/>
      <c r="AK563" s="293"/>
      <c r="AL563" s="293"/>
    </row>
    <row r="564" ht="14.25" customHeight="1">
      <c r="L564" s="178"/>
      <c r="M564" s="178"/>
      <c r="N564" s="178"/>
      <c r="W564" s="292"/>
      <c r="X564" s="293"/>
      <c r="Y564" s="293"/>
      <c r="Z564" s="293"/>
      <c r="AA564" s="293"/>
      <c r="AB564" s="293"/>
      <c r="AC564" s="293"/>
      <c r="AD564" s="293"/>
      <c r="AE564" s="293"/>
      <c r="AF564" s="293"/>
      <c r="AG564" s="293"/>
      <c r="AH564" s="293"/>
      <c r="AI564" s="293"/>
      <c r="AJ564" s="293"/>
      <c r="AK564" s="293"/>
      <c r="AL564" s="293"/>
    </row>
    <row r="565" ht="14.25" customHeight="1">
      <c r="L565" s="178"/>
      <c r="M565" s="178"/>
      <c r="N565" s="178"/>
      <c r="W565" s="292"/>
      <c r="X565" s="293"/>
      <c r="Y565" s="293"/>
      <c r="Z565" s="293"/>
      <c r="AA565" s="293"/>
      <c r="AB565" s="293"/>
      <c r="AC565" s="293"/>
      <c r="AD565" s="293"/>
      <c r="AE565" s="293"/>
      <c r="AF565" s="293"/>
      <c r="AG565" s="293"/>
      <c r="AH565" s="293"/>
      <c r="AI565" s="293"/>
      <c r="AJ565" s="293"/>
      <c r="AK565" s="293"/>
      <c r="AL565" s="293"/>
    </row>
    <row r="566" ht="14.25" customHeight="1">
      <c r="L566" s="178"/>
      <c r="M566" s="178"/>
      <c r="N566" s="178"/>
      <c r="W566" s="292"/>
      <c r="X566" s="293"/>
      <c r="Y566" s="293"/>
      <c r="Z566" s="293"/>
      <c r="AA566" s="293"/>
      <c r="AB566" s="293"/>
      <c r="AC566" s="293"/>
      <c r="AD566" s="293"/>
      <c r="AE566" s="293"/>
      <c r="AF566" s="293"/>
      <c r="AG566" s="293"/>
      <c r="AH566" s="293"/>
      <c r="AI566" s="293"/>
      <c r="AJ566" s="293"/>
      <c r="AK566" s="293"/>
      <c r="AL566" s="293"/>
    </row>
    <row r="567" ht="14.25" customHeight="1">
      <c r="L567" s="178"/>
      <c r="M567" s="178"/>
      <c r="N567" s="178"/>
      <c r="W567" s="292"/>
      <c r="X567" s="293"/>
      <c r="Y567" s="293"/>
      <c r="Z567" s="293"/>
      <c r="AA567" s="293"/>
      <c r="AB567" s="293"/>
      <c r="AC567" s="293"/>
      <c r="AD567" s="293"/>
      <c r="AE567" s="293"/>
      <c r="AF567" s="293"/>
      <c r="AG567" s="293"/>
      <c r="AH567" s="293"/>
      <c r="AI567" s="293"/>
      <c r="AJ567" s="293"/>
      <c r="AK567" s="293"/>
      <c r="AL567" s="293"/>
    </row>
    <row r="568" ht="14.25" customHeight="1">
      <c r="L568" s="178"/>
      <c r="M568" s="178"/>
      <c r="N568" s="178"/>
      <c r="W568" s="292"/>
      <c r="X568" s="293"/>
      <c r="Y568" s="293"/>
      <c r="Z568" s="293"/>
      <c r="AA568" s="293"/>
      <c r="AB568" s="293"/>
      <c r="AC568" s="293"/>
      <c r="AD568" s="293"/>
      <c r="AE568" s="293"/>
      <c r="AF568" s="293"/>
      <c r="AG568" s="293"/>
      <c r="AH568" s="293"/>
      <c r="AI568" s="293"/>
      <c r="AJ568" s="293"/>
      <c r="AK568" s="293"/>
      <c r="AL568" s="293"/>
    </row>
    <row r="569" ht="14.25" customHeight="1">
      <c r="L569" s="178"/>
      <c r="M569" s="178"/>
      <c r="N569" s="178"/>
      <c r="W569" s="292"/>
      <c r="X569" s="293"/>
      <c r="Y569" s="293"/>
      <c r="Z569" s="293"/>
      <c r="AA569" s="293"/>
      <c r="AB569" s="293"/>
      <c r="AC569" s="293"/>
      <c r="AD569" s="293"/>
      <c r="AE569" s="293"/>
      <c r="AF569" s="293"/>
      <c r="AG569" s="293"/>
      <c r="AH569" s="293"/>
      <c r="AI569" s="293"/>
      <c r="AJ569" s="293"/>
      <c r="AK569" s="293"/>
      <c r="AL569" s="293"/>
    </row>
    <row r="570" ht="14.25" customHeight="1">
      <c r="L570" s="178"/>
      <c r="M570" s="178"/>
      <c r="N570" s="178"/>
      <c r="W570" s="292"/>
      <c r="X570" s="293"/>
      <c r="Y570" s="293"/>
      <c r="Z570" s="293"/>
      <c r="AA570" s="293"/>
      <c r="AB570" s="293"/>
      <c r="AC570" s="293"/>
      <c r="AD570" s="293"/>
      <c r="AE570" s="293"/>
      <c r="AF570" s="293"/>
      <c r="AG570" s="293"/>
      <c r="AH570" s="293"/>
      <c r="AI570" s="293"/>
      <c r="AJ570" s="293"/>
      <c r="AK570" s="293"/>
      <c r="AL570" s="293"/>
    </row>
    <row r="571" ht="14.25" customHeight="1">
      <c r="L571" s="178"/>
      <c r="M571" s="178"/>
      <c r="N571" s="178"/>
      <c r="W571" s="292"/>
      <c r="X571" s="293"/>
      <c r="Y571" s="293"/>
      <c r="Z571" s="293"/>
      <c r="AA571" s="293"/>
      <c r="AB571" s="293"/>
      <c r="AC571" s="293"/>
      <c r="AD571" s="293"/>
      <c r="AE571" s="293"/>
      <c r="AF571" s="293"/>
      <c r="AG571" s="293"/>
      <c r="AH571" s="293"/>
      <c r="AI571" s="293"/>
      <c r="AJ571" s="293"/>
      <c r="AK571" s="293"/>
      <c r="AL571" s="293"/>
    </row>
    <row r="572" ht="14.25" customHeight="1">
      <c r="L572" s="178"/>
      <c r="M572" s="178"/>
      <c r="N572" s="178"/>
      <c r="W572" s="292"/>
      <c r="X572" s="293"/>
      <c r="Y572" s="293"/>
      <c r="Z572" s="293"/>
      <c r="AA572" s="293"/>
      <c r="AB572" s="293"/>
      <c r="AC572" s="293"/>
      <c r="AD572" s="293"/>
      <c r="AE572" s="293"/>
      <c r="AF572" s="293"/>
      <c r="AG572" s="293"/>
      <c r="AH572" s="293"/>
      <c r="AI572" s="293"/>
      <c r="AJ572" s="293"/>
      <c r="AK572" s="293"/>
      <c r="AL572" s="293"/>
    </row>
    <row r="573" ht="14.25" customHeight="1">
      <c r="L573" s="178"/>
      <c r="M573" s="178"/>
      <c r="N573" s="178"/>
      <c r="W573" s="292"/>
      <c r="X573" s="293"/>
      <c r="Y573" s="293"/>
      <c r="Z573" s="293"/>
      <c r="AA573" s="293"/>
      <c r="AB573" s="293"/>
      <c r="AC573" s="293"/>
      <c r="AD573" s="293"/>
      <c r="AE573" s="293"/>
      <c r="AF573" s="293"/>
      <c r="AG573" s="293"/>
      <c r="AH573" s="293"/>
      <c r="AI573" s="293"/>
      <c r="AJ573" s="293"/>
      <c r="AK573" s="293"/>
      <c r="AL573" s="293"/>
    </row>
    <row r="574" ht="14.25" customHeight="1">
      <c r="L574" s="178"/>
      <c r="M574" s="178"/>
      <c r="N574" s="178"/>
      <c r="W574" s="292"/>
      <c r="X574" s="293"/>
      <c r="Y574" s="293"/>
      <c r="Z574" s="293"/>
      <c r="AA574" s="293"/>
      <c r="AB574" s="293"/>
      <c r="AC574" s="293"/>
      <c r="AD574" s="293"/>
      <c r="AE574" s="293"/>
      <c r="AF574" s="293"/>
      <c r="AG574" s="293"/>
      <c r="AH574" s="293"/>
      <c r="AI574" s="293"/>
      <c r="AJ574" s="293"/>
      <c r="AK574" s="293"/>
      <c r="AL574" s="293"/>
    </row>
    <row r="575" ht="14.25" customHeight="1">
      <c r="L575" s="178"/>
      <c r="M575" s="178"/>
      <c r="N575" s="178"/>
      <c r="W575" s="292"/>
      <c r="X575" s="293"/>
      <c r="Y575" s="293"/>
      <c r="Z575" s="293"/>
      <c r="AA575" s="293"/>
      <c r="AB575" s="293"/>
      <c r="AC575" s="293"/>
      <c r="AD575" s="293"/>
      <c r="AE575" s="293"/>
      <c r="AF575" s="293"/>
      <c r="AG575" s="293"/>
      <c r="AH575" s="293"/>
      <c r="AI575" s="293"/>
      <c r="AJ575" s="293"/>
      <c r="AK575" s="293"/>
      <c r="AL575" s="293"/>
    </row>
    <row r="576" ht="14.25" customHeight="1">
      <c r="L576" s="178"/>
      <c r="M576" s="178"/>
      <c r="N576" s="178"/>
      <c r="W576" s="292"/>
      <c r="X576" s="293"/>
      <c r="Y576" s="293"/>
      <c r="Z576" s="293"/>
      <c r="AA576" s="293"/>
      <c r="AB576" s="293"/>
      <c r="AC576" s="293"/>
      <c r="AD576" s="293"/>
      <c r="AE576" s="293"/>
      <c r="AF576" s="293"/>
      <c r="AG576" s="293"/>
      <c r="AH576" s="293"/>
      <c r="AI576" s="293"/>
      <c r="AJ576" s="293"/>
      <c r="AK576" s="293"/>
      <c r="AL576" s="293"/>
    </row>
    <row r="577" ht="14.25" customHeight="1">
      <c r="L577" s="178"/>
      <c r="M577" s="178"/>
      <c r="N577" s="178"/>
      <c r="W577" s="292"/>
      <c r="X577" s="293"/>
      <c r="Y577" s="293"/>
      <c r="Z577" s="293"/>
      <c r="AA577" s="293"/>
      <c r="AB577" s="293"/>
      <c r="AC577" s="293"/>
      <c r="AD577" s="293"/>
      <c r="AE577" s="293"/>
      <c r="AF577" s="293"/>
      <c r="AG577" s="293"/>
      <c r="AH577" s="293"/>
      <c r="AI577" s="293"/>
      <c r="AJ577" s="293"/>
      <c r="AK577" s="293"/>
      <c r="AL577" s="293"/>
    </row>
    <row r="578" ht="14.25" customHeight="1">
      <c r="L578" s="178"/>
      <c r="M578" s="178"/>
      <c r="N578" s="178"/>
      <c r="W578" s="292"/>
      <c r="X578" s="293"/>
      <c r="Y578" s="293"/>
      <c r="Z578" s="293"/>
      <c r="AA578" s="293"/>
      <c r="AB578" s="293"/>
      <c r="AC578" s="293"/>
      <c r="AD578" s="293"/>
      <c r="AE578" s="293"/>
      <c r="AF578" s="293"/>
      <c r="AG578" s="293"/>
      <c r="AH578" s="293"/>
      <c r="AI578" s="293"/>
      <c r="AJ578" s="293"/>
      <c r="AK578" s="293"/>
      <c r="AL578" s="293"/>
    </row>
    <row r="579" ht="14.25" customHeight="1">
      <c r="L579" s="178"/>
      <c r="M579" s="178"/>
      <c r="N579" s="178"/>
      <c r="W579" s="292"/>
      <c r="X579" s="293"/>
      <c r="Y579" s="293"/>
      <c r="Z579" s="293"/>
      <c r="AA579" s="293"/>
      <c r="AB579" s="293"/>
      <c r="AC579" s="293"/>
      <c r="AD579" s="293"/>
      <c r="AE579" s="293"/>
      <c r="AF579" s="293"/>
      <c r="AG579" s="293"/>
      <c r="AH579" s="293"/>
      <c r="AI579" s="293"/>
      <c r="AJ579" s="293"/>
      <c r="AK579" s="293"/>
      <c r="AL579" s="293"/>
    </row>
    <row r="580" ht="14.25" customHeight="1">
      <c r="L580" s="178"/>
      <c r="M580" s="178"/>
      <c r="N580" s="178"/>
      <c r="W580" s="292"/>
      <c r="X580" s="293"/>
      <c r="Y580" s="293"/>
      <c r="Z580" s="293"/>
      <c r="AA580" s="293"/>
      <c r="AB580" s="293"/>
      <c r="AC580" s="293"/>
      <c r="AD580" s="293"/>
      <c r="AE580" s="293"/>
      <c r="AF580" s="293"/>
      <c r="AG580" s="293"/>
      <c r="AH580" s="293"/>
      <c r="AI580" s="293"/>
      <c r="AJ580" s="293"/>
      <c r="AK580" s="293"/>
      <c r="AL580" s="293"/>
    </row>
    <row r="581" ht="14.25" customHeight="1">
      <c r="L581" s="178"/>
      <c r="M581" s="178"/>
      <c r="N581" s="178"/>
      <c r="W581" s="292"/>
      <c r="X581" s="293"/>
      <c r="Y581" s="293"/>
      <c r="Z581" s="293"/>
      <c r="AA581" s="293"/>
      <c r="AB581" s="293"/>
      <c r="AC581" s="293"/>
      <c r="AD581" s="293"/>
      <c r="AE581" s="293"/>
      <c r="AF581" s="293"/>
      <c r="AG581" s="293"/>
      <c r="AH581" s="293"/>
      <c r="AI581" s="293"/>
      <c r="AJ581" s="293"/>
      <c r="AK581" s="293"/>
      <c r="AL581" s="293"/>
    </row>
    <row r="582" ht="14.25" customHeight="1">
      <c r="L582" s="178"/>
      <c r="M582" s="178"/>
      <c r="N582" s="178"/>
      <c r="W582" s="292"/>
      <c r="X582" s="293"/>
      <c r="Y582" s="293"/>
      <c r="Z582" s="293"/>
      <c r="AA582" s="293"/>
      <c r="AB582" s="293"/>
      <c r="AC582" s="293"/>
      <c r="AD582" s="293"/>
      <c r="AE582" s="293"/>
      <c r="AF582" s="293"/>
      <c r="AG582" s="293"/>
      <c r="AH582" s="293"/>
      <c r="AI582" s="293"/>
      <c r="AJ582" s="293"/>
      <c r="AK582" s="293"/>
      <c r="AL582" s="293"/>
    </row>
    <row r="583" ht="14.25" customHeight="1">
      <c r="L583" s="178"/>
      <c r="M583" s="178"/>
      <c r="N583" s="178"/>
      <c r="W583" s="292"/>
      <c r="X583" s="293"/>
      <c r="Y583" s="293"/>
      <c r="Z583" s="293"/>
      <c r="AA583" s="293"/>
      <c r="AB583" s="293"/>
      <c r="AC583" s="293"/>
      <c r="AD583" s="293"/>
      <c r="AE583" s="293"/>
      <c r="AF583" s="293"/>
      <c r="AG583" s="293"/>
      <c r="AH583" s="293"/>
      <c r="AI583" s="293"/>
      <c r="AJ583" s="293"/>
      <c r="AK583" s="293"/>
      <c r="AL583" s="293"/>
    </row>
    <row r="584" ht="14.25" customHeight="1">
      <c r="L584" s="178"/>
      <c r="M584" s="178"/>
      <c r="N584" s="178"/>
      <c r="W584" s="292"/>
      <c r="X584" s="293"/>
      <c r="Y584" s="293"/>
      <c r="Z584" s="293"/>
      <c r="AA584" s="293"/>
      <c r="AB584" s="293"/>
      <c r="AC584" s="293"/>
      <c r="AD584" s="293"/>
      <c r="AE584" s="293"/>
      <c r="AF584" s="293"/>
      <c r="AG584" s="293"/>
      <c r="AH584" s="293"/>
      <c r="AI584" s="293"/>
      <c r="AJ584" s="293"/>
      <c r="AK584" s="293"/>
      <c r="AL584" s="293"/>
    </row>
    <row r="585" ht="14.25" customHeight="1">
      <c r="L585" s="178"/>
      <c r="M585" s="178"/>
      <c r="N585" s="178"/>
      <c r="W585" s="292"/>
      <c r="X585" s="293"/>
      <c r="Y585" s="293"/>
      <c r="Z585" s="293"/>
      <c r="AA585" s="293"/>
      <c r="AB585" s="293"/>
      <c r="AC585" s="293"/>
      <c r="AD585" s="293"/>
      <c r="AE585" s="293"/>
      <c r="AF585" s="293"/>
      <c r="AG585" s="293"/>
      <c r="AH585" s="293"/>
      <c r="AI585" s="293"/>
      <c r="AJ585" s="293"/>
      <c r="AK585" s="293"/>
      <c r="AL585" s="293"/>
    </row>
    <row r="586" ht="14.25" customHeight="1">
      <c r="L586" s="178"/>
      <c r="M586" s="178"/>
      <c r="N586" s="178"/>
      <c r="W586" s="292"/>
      <c r="X586" s="293"/>
      <c r="Y586" s="293"/>
      <c r="Z586" s="293"/>
      <c r="AA586" s="293"/>
      <c r="AB586" s="293"/>
      <c r="AC586" s="293"/>
      <c r="AD586" s="293"/>
      <c r="AE586" s="293"/>
      <c r="AF586" s="293"/>
      <c r="AG586" s="293"/>
      <c r="AH586" s="293"/>
      <c r="AI586" s="293"/>
      <c r="AJ586" s="293"/>
      <c r="AK586" s="293"/>
      <c r="AL586" s="293"/>
    </row>
    <row r="587" ht="14.25" customHeight="1">
      <c r="L587" s="178"/>
      <c r="M587" s="178"/>
      <c r="N587" s="178"/>
      <c r="W587" s="292"/>
      <c r="X587" s="293"/>
      <c r="Y587" s="293"/>
      <c r="Z587" s="293"/>
      <c r="AA587" s="293"/>
      <c r="AB587" s="293"/>
      <c r="AC587" s="293"/>
      <c r="AD587" s="293"/>
      <c r="AE587" s="293"/>
      <c r="AF587" s="293"/>
      <c r="AG587" s="293"/>
      <c r="AH587" s="293"/>
      <c r="AI587" s="293"/>
      <c r="AJ587" s="293"/>
      <c r="AK587" s="293"/>
      <c r="AL587" s="293"/>
    </row>
    <row r="588" ht="14.25" customHeight="1">
      <c r="L588" s="178"/>
      <c r="M588" s="178"/>
      <c r="N588" s="178"/>
      <c r="W588" s="292"/>
      <c r="X588" s="293"/>
      <c r="Y588" s="293"/>
      <c r="Z588" s="293"/>
      <c r="AA588" s="293"/>
      <c r="AB588" s="293"/>
      <c r="AC588" s="293"/>
      <c r="AD588" s="293"/>
      <c r="AE588" s="293"/>
      <c r="AF588" s="293"/>
      <c r="AG588" s="293"/>
      <c r="AH588" s="293"/>
      <c r="AI588" s="293"/>
      <c r="AJ588" s="293"/>
      <c r="AK588" s="293"/>
      <c r="AL588" s="293"/>
    </row>
    <row r="589" ht="14.25" customHeight="1">
      <c r="L589" s="178"/>
      <c r="M589" s="178"/>
      <c r="N589" s="178"/>
      <c r="W589" s="292"/>
      <c r="X589" s="293"/>
      <c r="Y589" s="293"/>
      <c r="Z589" s="293"/>
      <c r="AA589" s="293"/>
      <c r="AB589" s="293"/>
      <c r="AC589" s="293"/>
      <c r="AD589" s="293"/>
      <c r="AE589" s="293"/>
      <c r="AF589" s="293"/>
      <c r="AG589" s="293"/>
      <c r="AH589" s="293"/>
      <c r="AI589" s="293"/>
      <c r="AJ589" s="293"/>
      <c r="AK589" s="293"/>
      <c r="AL589" s="293"/>
    </row>
    <row r="590" ht="14.25" customHeight="1">
      <c r="L590" s="178"/>
      <c r="M590" s="178"/>
      <c r="N590" s="178"/>
      <c r="W590" s="292"/>
      <c r="X590" s="293"/>
      <c r="Y590" s="293"/>
      <c r="Z590" s="293"/>
      <c r="AA590" s="293"/>
      <c r="AB590" s="293"/>
      <c r="AC590" s="293"/>
      <c r="AD590" s="293"/>
      <c r="AE590" s="293"/>
      <c r="AF590" s="293"/>
      <c r="AG590" s="293"/>
      <c r="AH590" s="293"/>
      <c r="AI590" s="293"/>
      <c r="AJ590" s="293"/>
      <c r="AK590" s="293"/>
      <c r="AL590" s="293"/>
    </row>
    <row r="591" ht="14.25" customHeight="1">
      <c r="L591" s="178"/>
      <c r="M591" s="178"/>
      <c r="N591" s="178"/>
      <c r="W591" s="292"/>
      <c r="X591" s="293"/>
      <c r="Y591" s="293"/>
      <c r="Z591" s="293"/>
      <c r="AA591" s="293"/>
      <c r="AB591" s="293"/>
      <c r="AC591" s="293"/>
      <c r="AD591" s="293"/>
      <c r="AE591" s="293"/>
      <c r="AF591" s="293"/>
      <c r="AG591" s="293"/>
      <c r="AH591" s="293"/>
      <c r="AI591" s="293"/>
      <c r="AJ591" s="293"/>
      <c r="AK591" s="293"/>
      <c r="AL591" s="293"/>
    </row>
    <row r="592" ht="14.25" customHeight="1">
      <c r="L592" s="178"/>
      <c r="M592" s="178"/>
      <c r="N592" s="178"/>
      <c r="W592" s="292"/>
      <c r="X592" s="293"/>
      <c r="Y592" s="293"/>
      <c r="Z592" s="293"/>
      <c r="AA592" s="293"/>
      <c r="AB592" s="293"/>
      <c r="AC592" s="293"/>
      <c r="AD592" s="293"/>
      <c r="AE592" s="293"/>
      <c r="AF592" s="293"/>
      <c r="AG592" s="293"/>
      <c r="AH592" s="293"/>
      <c r="AI592" s="293"/>
      <c r="AJ592" s="293"/>
      <c r="AK592" s="293"/>
      <c r="AL592" s="293"/>
    </row>
    <row r="593" ht="14.25" customHeight="1">
      <c r="L593" s="178"/>
      <c r="M593" s="178"/>
      <c r="N593" s="178"/>
      <c r="W593" s="292"/>
      <c r="X593" s="293"/>
      <c r="Y593" s="293"/>
      <c r="Z593" s="293"/>
      <c r="AA593" s="293"/>
      <c r="AB593" s="293"/>
      <c r="AC593" s="293"/>
      <c r="AD593" s="293"/>
      <c r="AE593" s="293"/>
      <c r="AF593" s="293"/>
      <c r="AG593" s="293"/>
      <c r="AH593" s="293"/>
      <c r="AI593" s="293"/>
      <c r="AJ593" s="293"/>
      <c r="AK593" s="293"/>
      <c r="AL593" s="293"/>
    </row>
    <row r="594" ht="14.25" customHeight="1">
      <c r="L594" s="178"/>
      <c r="M594" s="178"/>
      <c r="N594" s="178"/>
      <c r="W594" s="292"/>
      <c r="X594" s="293"/>
      <c r="Y594" s="293"/>
      <c r="Z594" s="293"/>
      <c r="AA594" s="293"/>
      <c r="AB594" s="293"/>
      <c r="AC594" s="293"/>
      <c r="AD594" s="293"/>
      <c r="AE594" s="293"/>
      <c r="AF594" s="293"/>
      <c r="AG594" s="293"/>
      <c r="AH594" s="293"/>
      <c r="AI594" s="293"/>
      <c r="AJ594" s="293"/>
      <c r="AK594" s="293"/>
      <c r="AL594" s="293"/>
    </row>
    <row r="595" ht="14.25" customHeight="1">
      <c r="L595" s="178"/>
      <c r="M595" s="178"/>
      <c r="N595" s="178"/>
      <c r="W595" s="292"/>
      <c r="X595" s="293"/>
      <c r="Y595" s="293"/>
      <c r="Z595" s="293"/>
      <c r="AA595" s="293"/>
      <c r="AB595" s="293"/>
      <c r="AC595" s="293"/>
      <c r="AD595" s="293"/>
      <c r="AE595" s="293"/>
      <c r="AF595" s="293"/>
      <c r="AG595" s="293"/>
      <c r="AH595" s="293"/>
      <c r="AI595" s="293"/>
      <c r="AJ595" s="293"/>
      <c r="AK595" s="293"/>
      <c r="AL595" s="293"/>
    </row>
    <row r="596" ht="14.25" customHeight="1">
      <c r="L596" s="178"/>
      <c r="M596" s="178"/>
      <c r="N596" s="178"/>
      <c r="W596" s="292"/>
      <c r="X596" s="293"/>
      <c r="Y596" s="293"/>
      <c r="Z596" s="293"/>
      <c r="AA596" s="293"/>
      <c r="AB596" s="293"/>
      <c r="AC596" s="293"/>
      <c r="AD596" s="293"/>
      <c r="AE596" s="293"/>
      <c r="AF596" s="293"/>
      <c r="AG596" s="293"/>
      <c r="AH596" s="293"/>
      <c r="AI596" s="293"/>
      <c r="AJ596" s="293"/>
      <c r="AK596" s="293"/>
      <c r="AL596" s="293"/>
    </row>
    <row r="597" ht="14.25" customHeight="1">
      <c r="L597" s="178"/>
      <c r="M597" s="178"/>
      <c r="N597" s="178"/>
      <c r="W597" s="292"/>
      <c r="X597" s="293"/>
      <c r="Y597" s="293"/>
      <c r="Z597" s="293"/>
      <c r="AA597" s="293"/>
      <c r="AB597" s="293"/>
      <c r="AC597" s="293"/>
      <c r="AD597" s="293"/>
      <c r="AE597" s="293"/>
      <c r="AF597" s="293"/>
      <c r="AG597" s="293"/>
      <c r="AH597" s="293"/>
      <c r="AI597" s="293"/>
      <c r="AJ597" s="293"/>
      <c r="AK597" s="293"/>
      <c r="AL597" s="293"/>
    </row>
    <row r="598" ht="14.25" customHeight="1">
      <c r="L598" s="178"/>
      <c r="M598" s="178"/>
      <c r="N598" s="178"/>
      <c r="W598" s="292"/>
      <c r="X598" s="293"/>
      <c r="Y598" s="293"/>
      <c r="Z598" s="293"/>
      <c r="AA598" s="293"/>
      <c r="AB598" s="293"/>
      <c r="AC598" s="293"/>
      <c r="AD598" s="293"/>
      <c r="AE598" s="293"/>
      <c r="AF598" s="293"/>
      <c r="AG598" s="293"/>
      <c r="AH598" s="293"/>
      <c r="AI598" s="293"/>
      <c r="AJ598" s="293"/>
      <c r="AK598" s="293"/>
      <c r="AL598" s="293"/>
    </row>
    <row r="599" ht="14.25" customHeight="1">
      <c r="L599" s="178"/>
      <c r="M599" s="178"/>
      <c r="N599" s="178"/>
      <c r="W599" s="292"/>
      <c r="X599" s="293"/>
      <c r="Y599" s="293"/>
      <c r="Z599" s="293"/>
      <c r="AA599" s="293"/>
      <c r="AB599" s="293"/>
      <c r="AC599" s="293"/>
      <c r="AD599" s="293"/>
      <c r="AE599" s="293"/>
      <c r="AF599" s="293"/>
      <c r="AG599" s="293"/>
      <c r="AH599" s="293"/>
      <c r="AI599" s="293"/>
      <c r="AJ599" s="293"/>
      <c r="AK599" s="293"/>
      <c r="AL599" s="293"/>
    </row>
    <row r="600" ht="14.25" customHeight="1">
      <c r="L600" s="178"/>
      <c r="M600" s="178"/>
      <c r="N600" s="178"/>
      <c r="W600" s="292"/>
      <c r="X600" s="293"/>
      <c r="Y600" s="293"/>
      <c r="Z600" s="293"/>
      <c r="AA600" s="293"/>
      <c r="AB600" s="293"/>
      <c r="AC600" s="293"/>
      <c r="AD600" s="293"/>
      <c r="AE600" s="293"/>
      <c r="AF600" s="293"/>
      <c r="AG600" s="293"/>
      <c r="AH600" s="293"/>
      <c r="AI600" s="293"/>
      <c r="AJ600" s="293"/>
      <c r="AK600" s="293"/>
      <c r="AL600" s="293"/>
    </row>
    <row r="601" ht="14.25" customHeight="1">
      <c r="L601" s="178"/>
      <c r="M601" s="178"/>
      <c r="N601" s="178"/>
      <c r="W601" s="292"/>
      <c r="X601" s="293"/>
      <c r="Y601" s="293"/>
      <c r="Z601" s="293"/>
      <c r="AA601" s="293"/>
      <c r="AB601" s="293"/>
      <c r="AC601" s="293"/>
      <c r="AD601" s="293"/>
      <c r="AE601" s="293"/>
      <c r="AF601" s="293"/>
      <c r="AG601" s="293"/>
      <c r="AH601" s="293"/>
      <c r="AI601" s="293"/>
      <c r="AJ601" s="293"/>
      <c r="AK601" s="293"/>
      <c r="AL601" s="293"/>
    </row>
    <row r="602" ht="14.25" customHeight="1">
      <c r="L602" s="178"/>
      <c r="M602" s="178"/>
      <c r="N602" s="178"/>
      <c r="W602" s="292"/>
      <c r="X602" s="293"/>
      <c r="Y602" s="293"/>
      <c r="Z602" s="293"/>
      <c r="AA602" s="293"/>
      <c r="AB602" s="293"/>
      <c r="AC602" s="293"/>
      <c r="AD602" s="293"/>
      <c r="AE602" s="293"/>
      <c r="AF602" s="293"/>
      <c r="AG602" s="293"/>
      <c r="AH602" s="293"/>
      <c r="AI602" s="293"/>
      <c r="AJ602" s="293"/>
      <c r="AK602" s="293"/>
      <c r="AL602" s="293"/>
    </row>
    <row r="603" ht="14.25" customHeight="1">
      <c r="L603" s="178"/>
      <c r="M603" s="178"/>
      <c r="N603" s="178"/>
      <c r="W603" s="292"/>
      <c r="X603" s="293"/>
      <c r="Y603" s="293"/>
      <c r="Z603" s="293"/>
      <c r="AA603" s="293"/>
      <c r="AB603" s="293"/>
      <c r="AC603" s="293"/>
      <c r="AD603" s="293"/>
      <c r="AE603" s="293"/>
      <c r="AF603" s="293"/>
      <c r="AG603" s="293"/>
      <c r="AH603" s="293"/>
      <c r="AI603" s="293"/>
      <c r="AJ603" s="293"/>
      <c r="AK603" s="293"/>
      <c r="AL603" s="293"/>
    </row>
    <row r="604" ht="14.25" customHeight="1">
      <c r="L604" s="178"/>
      <c r="M604" s="178"/>
      <c r="N604" s="178"/>
      <c r="W604" s="292"/>
      <c r="X604" s="293"/>
      <c r="Y604" s="293"/>
      <c r="Z604" s="293"/>
      <c r="AA604" s="293"/>
      <c r="AB604" s="293"/>
      <c r="AC604" s="293"/>
      <c r="AD604" s="293"/>
      <c r="AE604" s="293"/>
      <c r="AF604" s="293"/>
      <c r="AG604" s="293"/>
      <c r="AH604" s="293"/>
      <c r="AI604" s="293"/>
      <c r="AJ604" s="293"/>
      <c r="AK604" s="293"/>
      <c r="AL604" s="293"/>
    </row>
    <row r="605" ht="14.25" customHeight="1">
      <c r="L605" s="178"/>
      <c r="M605" s="178"/>
      <c r="N605" s="178"/>
      <c r="W605" s="292"/>
      <c r="X605" s="293"/>
      <c r="Y605" s="293"/>
      <c r="Z605" s="293"/>
      <c r="AA605" s="293"/>
      <c r="AB605" s="293"/>
      <c r="AC605" s="293"/>
      <c r="AD605" s="293"/>
      <c r="AE605" s="293"/>
      <c r="AF605" s="293"/>
      <c r="AG605" s="293"/>
      <c r="AH605" s="293"/>
      <c r="AI605" s="293"/>
      <c r="AJ605" s="293"/>
      <c r="AK605" s="293"/>
      <c r="AL605" s="293"/>
    </row>
    <row r="606" ht="14.25" customHeight="1">
      <c r="L606" s="178"/>
      <c r="M606" s="178"/>
      <c r="N606" s="178"/>
      <c r="W606" s="292"/>
      <c r="X606" s="293"/>
      <c r="Y606" s="293"/>
      <c r="Z606" s="293"/>
      <c r="AA606" s="293"/>
      <c r="AB606" s="293"/>
      <c r="AC606" s="293"/>
      <c r="AD606" s="293"/>
      <c r="AE606" s="293"/>
      <c r="AF606" s="293"/>
      <c r="AG606" s="293"/>
      <c r="AH606" s="293"/>
      <c r="AI606" s="293"/>
      <c r="AJ606" s="293"/>
      <c r="AK606" s="293"/>
      <c r="AL606" s="293"/>
    </row>
    <row r="607" ht="14.25" customHeight="1">
      <c r="L607" s="178"/>
      <c r="M607" s="178"/>
      <c r="N607" s="178"/>
      <c r="W607" s="292"/>
      <c r="X607" s="293"/>
      <c r="Y607" s="293"/>
      <c r="Z607" s="293"/>
      <c r="AA607" s="293"/>
      <c r="AB607" s="293"/>
      <c r="AC607" s="293"/>
      <c r="AD607" s="293"/>
      <c r="AE607" s="293"/>
      <c r="AF607" s="293"/>
      <c r="AG607" s="293"/>
      <c r="AH607" s="293"/>
      <c r="AI607" s="293"/>
      <c r="AJ607" s="293"/>
      <c r="AK607" s="293"/>
      <c r="AL607" s="293"/>
    </row>
    <row r="608" ht="14.25" customHeight="1">
      <c r="L608" s="178"/>
      <c r="M608" s="178"/>
      <c r="N608" s="178"/>
      <c r="W608" s="292"/>
      <c r="X608" s="293"/>
      <c r="Y608" s="293"/>
      <c r="Z608" s="293"/>
      <c r="AA608" s="293"/>
      <c r="AB608" s="293"/>
      <c r="AC608" s="293"/>
      <c r="AD608" s="293"/>
      <c r="AE608" s="293"/>
      <c r="AF608" s="293"/>
      <c r="AG608" s="293"/>
      <c r="AH608" s="293"/>
      <c r="AI608" s="293"/>
      <c r="AJ608" s="293"/>
      <c r="AK608" s="293"/>
      <c r="AL608" s="293"/>
    </row>
    <row r="609" ht="14.25" customHeight="1">
      <c r="L609" s="178"/>
      <c r="M609" s="178"/>
      <c r="N609" s="178"/>
      <c r="W609" s="292"/>
      <c r="X609" s="293"/>
      <c r="Y609" s="293"/>
      <c r="Z609" s="293"/>
      <c r="AA609" s="293"/>
      <c r="AB609" s="293"/>
      <c r="AC609" s="293"/>
      <c r="AD609" s="293"/>
      <c r="AE609" s="293"/>
      <c r="AF609" s="293"/>
      <c r="AG609" s="293"/>
      <c r="AH609" s="293"/>
      <c r="AI609" s="293"/>
      <c r="AJ609" s="293"/>
      <c r="AK609" s="293"/>
      <c r="AL609" s="293"/>
    </row>
    <row r="610" ht="14.25" customHeight="1">
      <c r="L610" s="178"/>
      <c r="M610" s="178"/>
      <c r="N610" s="178"/>
      <c r="W610" s="292"/>
      <c r="X610" s="293"/>
      <c r="Y610" s="293"/>
      <c r="Z610" s="293"/>
      <c r="AA610" s="293"/>
      <c r="AB610" s="293"/>
      <c r="AC610" s="293"/>
      <c r="AD610" s="293"/>
      <c r="AE610" s="293"/>
      <c r="AF610" s="293"/>
      <c r="AG610" s="293"/>
      <c r="AH610" s="293"/>
      <c r="AI610" s="293"/>
      <c r="AJ610" s="293"/>
      <c r="AK610" s="293"/>
      <c r="AL610" s="293"/>
    </row>
    <row r="611" ht="14.25" customHeight="1">
      <c r="L611" s="178"/>
      <c r="M611" s="178"/>
      <c r="N611" s="178"/>
      <c r="W611" s="292"/>
      <c r="X611" s="293"/>
      <c r="Y611" s="293"/>
      <c r="Z611" s="293"/>
      <c r="AA611" s="293"/>
      <c r="AB611" s="293"/>
      <c r="AC611" s="293"/>
      <c r="AD611" s="293"/>
      <c r="AE611" s="293"/>
      <c r="AF611" s="293"/>
      <c r="AG611" s="293"/>
      <c r="AH611" s="293"/>
      <c r="AI611" s="293"/>
      <c r="AJ611" s="293"/>
      <c r="AK611" s="293"/>
      <c r="AL611" s="293"/>
    </row>
    <row r="612" ht="14.25" customHeight="1">
      <c r="L612" s="178"/>
      <c r="M612" s="178"/>
      <c r="N612" s="178"/>
      <c r="W612" s="292"/>
      <c r="X612" s="293"/>
      <c r="Y612" s="293"/>
      <c r="Z612" s="293"/>
      <c r="AA612" s="293"/>
      <c r="AB612" s="293"/>
      <c r="AC612" s="293"/>
      <c r="AD612" s="293"/>
      <c r="AE612" s="293"/>
      <c r="AF612" s="293"/>
      <c r="AG612" s="293"/>
      <c r="AH612" s="293"/>
      <c r="AI612" s="293"/>
      <c r="AJ612" s="293"/>
      <c r="AK612" s="293"/>
      <c r="AL612" s="293"/>
    </row>
    <row r="613" ht="14.25" customHeight="1">
      <c r="L613" s="178"/>
      <c r="M613" s="178"/>
      <c r="N613" s="178"/>
      <c r="W613" s="292"/>
      <c r="X613" s="293"/>
      <c r="Y613" s="293"/>
      <c r="Z613" s="293"/>
      <c r="AA613" s="293"/>
      <c r="AB613" s="293"/>
      <c r="AC613" s="293"/>
      <c r="AD613" s="293"/>
      <c r="AE613" s="293"/>
      <c r="AF613" s="293"/>
      <c r="AG613" s="293"/>
      <c r="AH613" s="293"/>
      <c r="AI613" s="293"/>
      <c r="AJ613" s="293"/>
      <c r="AK613" s="293"/>
      <c r="AL613" s="293"/>
    </row>
    <row r="614" ht="14.25" customHeight="1">
      <c r="L614" s="178"/>
      <c r="M614" s="178"/>
      <c r="N614" s="178"/>
      <c r="W614" s="292"/>
      <c r="X614" s="293"/>
      <c r="Y614" s="293"/>
      <c r="Z614" s="293"/>
      <c r="AA614" s="293"/>
      <c r="AB614" s="293"/>
      <c r="AC614" s="293"/>
      <c r="AD614" s="293"/>
      <c r="AE614" s="293"/>
      <c r="AF614" s="293"/>
      <c r="AG614" s="293"/>
      <c r="AH614" s="293"/>
      <c r="AI614" s="293"/>
      <c r="AJ614" s="293"/>
      <c r="AK614" s="293"/>
      <c r="AL614" s="293"/>
    </row>
    <row r="615" ht="14.25" customHeight="1">
      <c r="L615" s="178"/>
      <c r="M615" s="178"/>
      <c r="N615" s="178"/>
      <c r="W615" s="292"/>
      <c r="X615" s="293"/>
      <c r="Y615" s="293"/>
      <c r="Z615" s="293"/>
      <c r="AA615" s="293"/>
      <c r="AB615" s="293"/>
      <c r="AC615" s="293"/>
      <c r="AD615" s="293"/>
      <c r="AE615" s="293"/>
      <c r="AF615" s="293"/>
      <c r="AG615" s="293"/>
      <c r="AH615" s="293"/>
      <c r="AI615" s="293"/>
      <c r="AJ615" s="293"/>
      <c r="AK615" s="293"/>
      <c r="AL615" s="293"/>
    </row>
    <row r="616" ht="14.25" customHeight="1">
      <c r="L616" s="178"/>
      <c r="M616" s="178"/>
      <c r="N616" s="178"/>
      <c r="W616" s="292"/>
      <c r="X616" s="293"/>
      <c r="Y616" s="293"/>
      <c r="Z616" s="293"/>
      <c r="AA616" s="293"/>
      <c r="AB616" s="293"/>
      <c r="AC616" s="293"/>
      <c r="AD616" s="293"/>
      <c r="AE616" s="293"/>
      <c r="AF616" s="293"/>
      <c r="AG616" s="293"/>
      <c r="AH616" s="293"/>
      <c r="AI616" s="293"/>
      <c r="AJ616" s="293"/>
      <c r="AK616" s="293"/>
      <c r="AL616" s="293"/>
    </row>
    <row r="617" ht="14.25" customHeight="1">
      <c r="L617" s="178"/>
      <c r="M617" s="178"/>
      <c r="N617" s="178"/>
      <c r="W617" s="292"/>
      <c r="X617" s="293"/>
      <c r="Y617" s="293"/>
      <c r="Z617" s="293"/>
      <c r="AA617" s="293"/>
      <c r="AB617" s="293"/>
      <c r="AC617" s="293"/>
      <c r="AD617" s="293"/>
      <c r="AE617" s="293"/>
      <c r="AF617" s="293"/>
      <c r="AG617" s="293"/>
      <c r="AH617" s="293"/>
      <c r="AI617" s="293"/>
      <c r="AJ617" s="293"/>
      <c r="AK617" s="293"/>
      <c r="AL617" s="293"/>
    </row>
    <row r="618" ht="14.25" customHeight="1">
      <c r="L618" s="178"/>
      <c r="M618" s="178"/>
      <c r="N618" s="178"/>
      <c r="W618" s="292"/>
      <c r="X618" s="293"/>
      <c r="Y618" s="293"/>
      <c r="Z618" s="293"/>
      <c r="AA618" s="293"/>
      <c r="AB618" s="293"/>
      <c r="AC618" s="293"/>
      <c r="AD618" s="293"/>
      <c r="AE618" s="293"/>
      <c r="AF618" s="293"/>
      <c r="AG618" s="293"/>
      <c r="AH618" s="293"/>
      <c r="AI618" s="293"/>
      <c r="AJ618" s="293"/>
      <c r="AK618" s="293"/>
      <c r="AL618" s="293"/>
    </row>
    <row r="619" ht="14.25" customHeight="1">
      <c r="L619" s="178"/>
      <c r="M619" s="178"/>
      <c r="N619" s="178"/>
      <c r="W619" s="292"/>
      <c r="X619" s="293"/>
      <c r="Y619" s="293"/>
      <c r="Z619" s="293"/>
      <c r="AA619" s="293"/>
      <c r="AB619" s="293"/>
      <c r="AC619" s="293"/>
      <c r="AD619" s="293"/>
      <c r="AE619" s="293"/>
      <c r="AF619" s="293"/>
      <c r="AG619" s="293"/>
      <c r="AH619" s="293"/>
      <c r="AI619" s="293"/>
      <c r="AJ619" s="293"/>
      <c r="AK619" s="293"/>
      <c r="AL619" s="293"/>
    </row>
    <row r="620" ht="14.25" customHeight="1">
      <c r="L620" s="178"/>
      <c r="M620" s="178"/>
      <c r="N620" s="178"/>
      <c r="W620" s="292"/>
      <c r="X620" s="293"/>
      <c r="Y620" s="293"/>
      <c r="Z620" s="293"/>
      <c r="AA620" s="293"/>
      <c r="AB620" s="293"/>
      <c r="AC620" s="293"/>
      <c r="AD620" s="293"/>
      <c r="AE620" s="293"/>
      <c r="AF620" s="293"/>
      <c r="AG620" s="293"/>
      <c r="AH620" s="293"/>
      <c r="AI620" s="293"/>
      <c r="AJ620" s="293"/>
      <c r="AK620" s="293"/>
      <c r="AL620" s="293"/>
    </row>
    <row r="621" ht="14.25" customHeight="1">
      <c r="L621" s="178"/>
      <c r="M621" s="178"/>
      <c r="N621" s="178"/>
      <c r="W621" s="292"/>
      <c r="X621" s="293"/>
      <c r="Y621" s="293"/>
      <c r="Z621" s="293"/>
      <c r="AA621" s="293"/>
      <c r="AB621" s="293"/>
      <c r="AC621" s="293"/>
      <c r="AD621" s="293"/>
      <c r="AE621" s="293"/>
      <c r="AF621" s="293"/>
      <c r="AG621" s="293"/>
      <c r="AH621" s="293"/>
      <c r="AI621" s="293"/>
      <c r="AJ621" s="293"/>
      <c r="AK621" s="293"/>
      <c r="AL621" s="293"/>
    </row>
    <row r="622" ht="14.25" customHeight="1">
      <c r="L622" s="178"/>
      <c r="M622" s="178"/>
      <c r="N622" s="178"/>
      <c r="W622" s="292"/>
      <c r="X622" s="293"/>
      <c r="Y622" s="293"/>
      <c r="Z622" s="293"/>
      <c r="AA622" s="293"/>
      <c r="AB622" s="293"/>
      <c r="AC622" s="293"/>
      <c r="AD622" s="293"/>
      <c r="AE622" s="293"/>
      <c r="AF622" s="293"/>
      <c r="AG622" s="293"/>
      <c r="AH622" s="293"/>
      <c r="AI622" s="293"/>
      <c r="AJ622" s="293"/>
      <c r="AK622" s="293"/>
      <c r="AL622" s="293"/>
    </row>
    <row r="623" ht="14.25" customHeight="1">
      <c r="L623" s="178"/>
      <c r="M623" s="178"/>
      <c r="N623" s="178"/>
      <c r="W623" s="292"/>
      <c r="X623" s="293"/>
      <c r="Y623" s="293"/>
      <c r="Z623" s="293"/>
      <c r="AA623" s="293"/>
      <c r="AB623" s="293"/>
      <c r="AC623" s="293"/>
      <c r="AD623" s="293"/>
      <c r="AE623" s="293"/>
      <c r="AF623" s="293"/>
      <c r="AG623" s="293"/>
      <c r="AH623" s="293"/>
      <c r="AI623" s="293"/>
      <c r="AJ623" s="293"/>
      <c r="AK623" s="293"/>
      <c r="AL623" s="293"/>
    </row>
    <row r="624" ht="14.25" customHeight="1">
      <c r="L624" s="178"/>
      <c r="M624" s="178"/>
      <c r="N624" s="178"/>
      <c r="W624" s="292"/>
      <c r="X624" s="293"/>
      <c r="Y624" s="293"/>
      <c r="Z624" s="293"/>
      <c r="AA624" s="293"/>
      <c r="AB624" s="293"/>
      <c r="AC624" s="293"/>
      <c r="AD624" s="293"/>
      <c r="AE624" s="293"/>
      <c r="AF624" s="293"/>
      <c r="AG624" s="293"/>
      <c r="AH624" s="293"/>
      <c r="AI624" s="293"/>
      <c r="AJ624" s="293"/>
      <c r="AK624" s="293"/>
      <c r="AL624" s="293"/>
    </row>
    <row r="625" ht="14.25" customHeight="1">
      <c r="L625" s="178"/>
      <c r="M625" s="178"/>
      <c r="N625" s="178"/>
      <c r="W625" s="292"/>
      <c r="X625" s="293"/>
      <c r="Y625" s="293"/>
      <c r="Z625" s="293"/>
      <c r="AA625" s="293"/>
      <c r="AB625" s="293"/>
      <c r="AC625" s="293"/>
      <c r="AD625" s="293"/>
      <c r="AE625" s="293"/>
      <c r="AF625" s="293"/>
      <c r="AG625" s="293"/>
      <c r="AH625" s="293"/>
      <c r="AI625" s="293"/>
      <c r="AJ625" s="293"/>
      <c r="AK625" s="293"/>
      <c r="AL625" s="293"/>
    </row>
    <row r="626" ht="14.25" customHeight="1">
      <c r="L626" s="178"/>
      <c r="M626" s="178"/>
      <c r="N626" s="178"/>
      <c r="W626" s="292"/>
      <c r="X626" s="293"/>
      <c r="Y626" s="293"/>
      <c r="Z626" s="293"/>
      <c r="AA626" s="293"/>
      <c r="AB626" s="293"/>
      <c r="AC626" s="293"/>
      <c r="AD626" s="293"/>
      <c r="AE626" s="293"/>
      <c r="AF626" s="293"/>
      <c r="AG626" s="293"/>
      <c r="AH626" s="293"/>
      <c r="AI626" s="293"/>
      <c r="AJ626" s="293"/>
      <c r="AK626" s="293"/>
      <c r="AL626" s="293"/>
    </row>
    <row r="627" ht="14.25" customHeight="1">
      <c r="L627" s="178"/>
      <c r="M627" s="178"/>
      <c r="N627" s="178"/>
      <c r="W627" s="292"/>
      <c r="X627" s="293"/>
      <c r="Y627" s="293"/>
      <c r="Z627" s="293"/>
      <c r="AA627" s="293"/>
      <c r="AB627" s="293"/>
      <c r="AC627" s="293"/>
      <c r="AD627" s="293"/>
      <c r="AE627" s="293"/>
      <c r="AF627" s="293"/>
      <c r="AG627" s="293"/>
      <c r="AH627" s="293"/>
      <c r="AI627" s="293"/>
      <c r="AJ627" s="293"/>
      <c r="AK627" s="293"/>
      <c r="AL627" s="293"/>
    </row>
    <row r="628" ht="14.25" customHeight="1">
      <c r="L628" s="178"/>
      <c r="M628" s="178"/>
      <c r="N628" s="178"/>
      <c r="W628" s="292"/>
      <c r="X628" s="293"/>
      <c r="Y628" s="293"/>
      <c r="Z628" s="293"/>
      <c r="AA628" s="293"/>
      <c r="AB628" s="293"/>
      <c r="AC628" s="293"/>
      <c r="AD628" s="293"/>
      <c r="AE628" s="293"/>
      <c r="AF628" s="293"/>
      <c r="AG628" s="293"/>
      <c r="AH628" s="293"/>
      <c r="AI628" s="293"/>
      <c r="AJ628" s="293"/>
      <c r="AK628" s="293"/>
      <c r="AL628" s="293"/>
    </row>
    <row r="629" ht="14.25" customHeight="1">
      <c r="L629" s="178"/>
      <c r="M629" s="178"/>
      <c r="N629" s="178"/>
      <c r="W629" s="292"/>
      <c r="X629" s="293"/>
      <c r="Y629" s="293"/>
      <c r="Z629" s="293"/>
      <c r="AA629" s="293"/>
      <c r="AB629" s="293"/>
      <c r="AC629" s="293"/>
      <c r="AD629" s="293"/>
      <c r="AE629" s="293"/>
      <c r="AF629" s="293"/>
      <c r="AG629" s="293"/>
      <c r="AH629" s="293"/>
      <c r="AI629" s="293"/>
      <c r="AJ629" s="293"/>
      <c r="AK629" s="293"/>
      <c r="AL629" s="293"/>
    </row>
    <row r="630" ht="14.25" customHeight="1">
      <c r="L630" s="178"/>
      <c r="M630" s="178"/>
      <c r="N630" s="178"/>
      <c r="W630" s="292"/>
      <c r="X630" s="293"/>
      <c r="Y630" s="293"/>
      <c r="Z630" s="293"/>
      <c r="AA630" s="293"/>
      <c r="AB630" s="293"/>
      <c r="AC630" s="293"/>
      <c r="AD630" s="293"/>
      <c r="AE630" s="293"/>
      <c r="AF630" s="293"/>
      <c r="AG630" s="293"/>
      <c r="AH630" s="293"/>
      <c r="AI630" s="293"/>
      <c r="AJ630" s="293"/>
      <c r="AK630" s="293"/>
      <c r="AL630" s="293"/>
    </row>
    <row r="631" ht="14.25" customHeight="1">
      <c r="L631" s="178"/>
      <c r="M631" s="178"/>
      <c r="N631" s="178"/>
      <c r="W631" s="292"/>
      <c r="X631" s="293"/>
      <c r="Y631" s="293"/>
      <c r="Z631" s="293"/>
      <c r="AA631" s="293"/>
      <c r="AB631" s="293"/>
      <c r="AC631" s="293"/>
      <c r="AD631" s="293"/>
      <c r="AE631" s="293"/>
      <c r="AF631" s="293"/>
      <c r="AG631" s="293"/>
      <c r="AH631" s="293"/>
      <c r="AI631" s="293"/>
      <c r="AJ631" s="293"/>
      <c r="AK631" s="293"/>
      <c r="AL631" s="293"/>
    </row>
    <row r="632" ht="14.25" customHeight="1">
      <c r="L632" s="178"/>
      <c r="M632" s="178"/>
      <c r="N632" s="178"/>
      <c r="W632" s="292"/>
      <c r="X632" s="293"/>
      <c r="Y632" s="293"/>
      <c r="Z632" s="293"/>
      <c r="AA632" s="293"/>
      <c r="AB632" s="293"/>
      <c r="AC632" s="293"/>
      <c r="AD632" s="293"/>
      <c r="AE632" s="293"/>
      <c r="AF632" s="293"/>
      <c r="AG632" s="293"/>
      <c r="AH632" s="293"/>
      <c r="AI632" s="293"/>
      <c r="AJ632" s="293"/>
      <c r="AK632" s="293"/>
      <c r="AL632" s="293"/>
    </row>
    <row r="633" ht="14.25" customHeight="1">
      <c r="L633" s="178"/>
      <c r="M633" s="178"/>
      <c r="N633" s="178"/>
      <c r="W633" s="292"/>
      <c r="X633" s="293"/>
      <c r="Y633" s="293"/>
      <c r="Z633" s="293"/>
      <c r="AA633" s="293"/>
      <c r="AB633" s="293"/>
      <c r="AC633" s="293"/>
      <c r="AD633" s="293"/>
      <c r="AE633" s="293"/>
      <c r="AF633" s="293"/>
      <c r="AG633" s="293"/>
      <c r="AH633" s="293"/>
      <c r="AI633" s="293"/>
      <c r="AJ633" s="293"/>
      <c r="AK633" s="293"/>
      <c r="AL633" s="293"/>
    </row>
    <row r="634" ht="14.25" customHeight="1">
      <c r="L634" s="178"/>
      <c r="M634" s="178"/>
      <c r="N634" s="178"/>
      <c r="W634" s="292"/>
      <c r="X634" s="293"/>
      <c r="Y634" s="293"/>
      <c r="Z634" s="293"/>
      <c r="AA634" s="293"/>
      <c r="AB634" s="293"/>
      <c r="AC634" s="293"/>
      <c r="AD634" s="293"/>
      <c r="AE634" s="293"/>
      <c r="AF634" s="293"/>
      <c r="AG634" s="293"/>
      <c r="AH634" s="293"/>
      <c r="AI634" s="293"/>
      <c r="AJ634" s="293"/>
      <c r="AK634" s="293"/>
      <c r="AL634" s="293"/>
    </row>
    <row r="635" ht="14.25" customHeight="1">
      <c r="L635" s="178"/>
      <c r="M635" s="178"/>
      <c r="N635" s="178"/>
      <c r="W635" s="292"/>
      <c r="X635" s="293"/>
      <c r="Y635" s="293"/>
      <c r="Z635" s="293"/>
      <c r="AA635" s="293"/>
      <c r="AB635" s="293"/>
      <c r="AC635" s="293"/>
      <c r="AD635" s="293"/>
      <c r="AE635" s="293"/>
      <c r="AF635" s="293"/>
      <c r="AG635" s="293"/>
      <c r="AH635" s="293"/>
      <c r="AI635" s="293"/>
      <c r="AJ635" s="293"/>
      <c r="AK635" s="293"/>
      <c r="AL635" s="293"/>
    </row>
    <row r="636" ht="14.25" customHeight="1">
      <c r="L636" s="178"/>
      <c r="M636" s="178"/>
      <c r="N636" s="178"/>
      <c r="W636" s="292"/>
      <c r="X636" s="293"/>
      <c r="Y636" s="293"/>
      <c r="Z636" s="293"/>
      <c r="AA636" s="293"/>
      <c r="AB636" s="293"/>
      <c r="AC636" s="293"/>
      <c r="AD636" s="293"/>
      <c r="AE636" s="293"/>
      <c r="AF636" s="293"/>
      <c r="AG636" s="293"/>
      <c r="AH636" s="293"/>
      <c r="AI636" s="293"/>
      <c r="AJ636" s="293"/>
      <c r="AK636" s="293"/>
      <c r="AL636" s="293"/>
    </row>
    <row r="637" ht="14.25" customHeight="1">
      <c r="L637" s="178"/>
      <c r="M637" s="178"/>
      <c r="N637" s="178"/>
      <c r="W637" s="292"/>
      <c r="X637" s="293"/>
      <c r="Y637" s="293"/>
      <c r="Z637" s="293"/>
      <c r="AA637" s="293"/>
      <c r="AB637" s="293"/>
      <c r="AC637" s="293"/>
      <c r="AD637" s="293"/>
      <c r="AE637" s="293"/>
      <c r="AF637" s="293"/>
      <c r="AG637" s="293"/>
      <c r="AH637" s="293"/>
      <c r="AI637" s="293"/>
      <c r="AJ637" s="293"/>
      <c r="AK637" s="293"/>
      <c r="AL637" s="293"/>
    </row>
    <row r="638" ht="14.25" customHeight="1">
      <c r="L638" s="178"/>
      <c r="M638" s="178"/>
      <c r="N638" s="178"/>
      <c r="W638" s="292"/>
      <c r="X638" s="293"/>
      <c r="Y638" s="293"/>
      <c r="Z638" s="293"/>
      <c r="AA638" s="293"/>
      <c r="AB638" s="293"/>
      <c r="AC638" s="293"/>
      <c r="AD638" s="293"/>
      <c r="AE638" s="293"/>
      <c r="AF638" s="293"/>
      <c r="AG638" s="293"/>
      <c r="AH638" s="293"/>
      <c r="AI638" s="293"/>
      <c r="AJ638" s="293"/>
      <c r="AK638" s="293"/>
      <c r="AL638" s="293"/>
    </row>
    <row r="639" ht="14.25" customHeight="1">
      <c r="L639" s="178"/>
      <c r="M639" s="178"/>
      <c r="N639" s="178"/>
      <c r="W639" s="292"/>
      <c r="X639" s="293"/>
      <c r="Y639" s="293"/>
      <c r="Z639" s="293"/>
      <c r="AA639" s="293"/>
      <c r="AB639" s="293"/>
      <c r="AC639" s="293"/>
      <c r="AD639" s="293"/>
      <c r="AE639" s="293"/>
      <c r="AF639" s="293"/>
      <c r="AG639" s="293"/>
      <c r="AH639" s="293"/>
      <c r="AI639" s="293"/>
      <c r="AJ639" s="293"/>
      <c r="AK639" s="293"/>
      <c r="AL639" s="293"/>
    </row>
    <row r="640" ht="14.25" customHeight="1">
      <c r="L640" s="178"/>
      <c r="M640" s="178"/>
      <c r="N640" s="178"/>
      <c r="W640" s="292"/>
      <c r="X640" s="293"/>
      <c r="Y640" s="293"/>
      <c r="Z640" s="293"/>
      <c r="AA640" s="293"/>
      <c r="AB640" s="293"/>
      <c r="AC640" s="293"/>
      <c r="AD640" s="293"/>
      <c r="AE640" s="293"/>
      <c r="AF640" s="293"/>
      <c r="AG640" s="293"/>
      <c r="AH640" s="293"/>
      <c r="AI640" s="293"/>
      <c r="AJ640" s="293"/>
      <c r="AK640" s="293"/>
      <c r="AL640" s="293"/>
    </row>
    <row r="641" ht="14.25" customHeight="1">
      <c r="L641" s="178"/>
      <c r="M641" s="178"/>
      <c r="N641" s="178"/>
      <c r="W641" s="292"/>
      <c r="X641" s="293"/>
      <c r="Y641" s="293"/>
      <c r="Z641" s="293"/>
      <c r="AA641" s="293"/>
      <c r="AB641" s="293"/>
      <c r="AC641" s="293"/>
      <c r="AD641" s="293"/>
      <c r="AE641" s="293"/>
      <c r="AF641" s="293"/>
      <c r="AG641" s="293"/>
      <c r="AH641" s="293"/>
      <c r="AI641" s="293"/>
      <c r="AJ641" s="293"/>
      <c r="AK641" s="293"/>
      <c r="AL641" s="293"/>
    </row>
    <row r="642" ht="14.25" customHeight="1">
      <c r="L642" s="178"/>
      <c r="M642" s="178"/>
      <c r="N642" s="178"/>
      <c r="W642" s="292"/>
      <c r="X642" s="293"/>
      <c r="Y642" s="293"/>
      <c r="Z642" s="293"/>
      <c r="AA642" s="293"/>
      <c r="AB642" s="293"/>
      <c r="AC642" s="293"/>
      <c r="AD642" s="293"/>
      <c r="AE642" s="293"/>
      <c r="AF642" s="293"/>
      <c r="AG642" s="293"/>
      <c r="AH642" s="293"/>
      <c r="AI642" s="293"/>
      <c r="AJ642" s="293"/>
      <c r="AK642" s="293"/>
      <c r="AL642" s="293"/>
    </row>
    <row r="643" ht="14.25" customHeight="1">
      <c r="L643" s="178"/>
      <c r="M643" s="178"/>
      <c r="N643" s="178"/>
      <c r="W643" s="292"/>
      <c r="X643" s="293"/>
      <c r="Y643" s="293"/>
      <c r="Z643" s="293"/>
      <c r="AA643" s="293"/>
      <c r="AB643" s="293"/>
      <c r="AC643" s="293"/>
      <c r="AD643" s="293"/>
      <c r="AE643" s="293"/>
      <c r="AF643" s="293"/>
      <c r="AG643" s="293"/>
      <c r="AH643" s="293"/>
      <c r="AI643" s="293"/>
      <c r="AJ643" s="293"/>
      <c r="AK643" s="293"/>
      <c r="AL643" s="293"/>
    </row>
    <row r="644" ht="14.25" customHeight="1">
      <c r="L644" s="178"/>
      <c r="M644" s="178"/>
      <c r="N644" s="178"/>
      <c r="W644" s="292"/>
      <c r="X644" s="293"/>
      <c r="Y644" s="293"/>
      <c r="Z644" s="293"/>
      <c r="AA644" s="293"/>
      <c r="AB644" s="293"/>
      <c r="AC644" s="293"/>
      <c r="AD644" s="293"/>
      <c r="AE644" s="293"/>
      <c r="AF644" s="293"/>
      <c r="AG644" s="293"/>
      <c r="AH644" s="293"/>
      <c r="AI644" s="293"/>
      <c r="AJ644" s="293"/>
      <c r="AK644" s="293"/>
      <c r="AL644" s="293"/>
    </row>
    <row r="645" ht="14.25" customHeight="1">
      <c r="L645" s="178"/>
      <c r="M645" s="178"/>
      <c r="N645" s="178"/>
      <c r="W645" s="292"/>
      <c r="X645" s="293"/>
      <c r="Y645" s="293"/>
      <c r="Z645" s="293"/>
      <c r="AA645" s="293"/>
      <c r="AB645" s="293"/>
      <c r="AC645" s="293"/>
      <c r="AD645" s="293"/>
      <c r="AE645" s="293"/>
      <c r="AF645" s="293"/>
      <c r="AG645" s="293"/>
      <c r="AH645" s="293"/>
      <c r="AI645" s="293"/>
      <c r="AJ645" s="293"/>
      <c r="AK645" s="293"/>
      <c r="AL645" s="293"/>
    </row>
    <row r="646" ht="14.25" customHeight="1">
      <c r="L646" s="178"/>
      <c r="M646" s="178"/>
      <c r="N646" s="178"/>
      <c r="W646" s="292"/>
      <c r="X646" s="293"/>
      <c r="Y646" s="293"/>
      <c r="Z646" s="293"/>
      <c r="AA646" s="293"/>
      <c r="AB646" s="293"/>
      <c r="AC646" s="293"/>
      <c r="AD646" s="293"/>
      <c r="AE646" s="293"/>
      <c r="AF646" s="293"/>
      <c r="AG646" s="293"/>
      <c r="AH646" s="293"/>
      <c r="AI646" s="293"/>
      <c r="AJ646" s="293"/>
      <c r="AK646" s="293"/>
      <c r="AL646" s="293"/>
    </row>
    <row r="647" ht="14.25" customHeight="1">
      <c r="L647" s="178"/>
      <c r="M647" s="178"/>
      <c r="N647" s="178"/>
      <c r="W647" s="292"/>
      <c r="X647" s="293"/>
      <c r="Y647" s="293"/>
      <c r="Z647" s="293"/>
      <c r="AA647" s="293"/>
      <c r="AB647" s="293"/>
      <c r="AC647" s="293"/>
      <c r="AD647" s="293"/>
      <c r="AE647" s="293"/>
      <c r="AF647" s="293"/>
      <c r="AG647" s="293"/>
      <c r="AH647" s="293"/>
      <c r="AI647" s="293"/>
      <c r="AJ647" s="293"/>
      <c r="AK647" s="293"/>
      <c r="AL647" s="293"/>
    </row>
    <row r="648" ht="14.25" customHeight="1">
      <c r="L648" s="178"/>
      <c r="M648" s="178"/>
      <c r="N648" s="178"/>
      <c r="W648" s="292"/>
      <c r="X648" s="293"/>
      <c r="Y648" s="293"/>
      <c r="Z648" s="293"/>
      <c r="AA648" s="293"/>
      <c r="AB648" s="293"/>
      <c r="AC648" s="293"/>
      <c r="AD648" s="293"/>
      <c r="AE648" s="293"/>
      <c r="AF648" s="293"/>
      <c r="AG648" s="293"/>
      <c r="AH648" s="293"/>
      <c r="AI648" s="293"/>
      <c r="AJ648" s="293"/>
      <c r="AK648" s="293"/>
      <c r="AL648" s="293"/>
    </row>
    <row r="649" ht="14.25" customHeight="1">
      <c r="L649" s="178"/>
      <c r="M649" s="178"/>
      <c r="N649" s="178"/>
      <c r="W649" s="292"/>
      <c r="X649" s="293"/>
      <c r="Y649" s="293"/>
      <c r="Z649" s="293"/>
      <c r="AA649" s="293"/>
      <c r="AB649" s="293"/>
      <c r="AC649" s="293"/>
      <c r="AD649" s="293"/>
      <c r="AE649" s="293"/>
      <c r="AF649" s="293"/>
      <c r="AG649" s="293"/>
      <c r="AH649" s="293"/>
      <c r="AI649" s="293"/>
      <c r="AJ649" s="293"/>
      <c r="AK649" s="293"/>
      <c r="AL649" s="293"/>
    </row>
    <row r="650" ht="14.25" customHeight="1">
      <c r="L650" s="178"/>
      <c r="M650" s="178"/>
      <c r="N650" s="178"/>
      <c r="W650" s="292"/>
      <c r="X650" s="293"/>
      <c r="Y650" s="293"/>
      <c r="Z650" s="293"/>
      <c r="AA650" s="293"/>
      <c r="AB650" s="293"/>
      <c r="AC650" s="293"/>
      <c r="AD650" s="293"/>
      <c r="AE650" s="293"/>
      <c r="AF650" s="293"/>
      <c r="AG650" s="293"/>
      <c r="AH650" s="293"/>
      <c r="AI650" s="293"/>
      <c r="AJ650" s="293"/>
      <c r="AK650" s="293"/>
      <c r="AL650" s="293"/>
    </row>
    <row r="651" ht="14.25" customHeight="1">
      <c r="L651" s="178"/>
      <c r="M651" s="178"/>
      <c r="N651" s="178"/>
      <c r="W651" s="292"/>
      <c r="X651" s="293"/>
      <c r="Y651" s="293"/>
      <c r="Z651" s="293"/>
      <c r="AA651" s="293"/>
      <c r="AB651" s="293"/>
      <c r="AC651" s="293"/>
      <c r="AD651" s="293"/>
      <c r="AE651" s="293"/>
      <c r="AF651" s="293"/>
      <c r="AG651" s="293"/>
      <c r="AH651" s="293"/>
      <c r="AI651" s="293"/>
      <c r="AJ651" s="293"/>
      <c r="AK651" s="293"/>
      <c r="AL651" s="293"/>
    </row>
    <row r="652" ht="14.25" customHeight="1">
      <c r="L652" s="178"/>
      <c r="M652" s="178"/>
      <c r="N652" s="178"/>
      <c r="W652" s="292"/>
      <c r="X652" s="293"/>
      <c r="Y652" s="293"/>
      <c r="Z652" s="293"/>
      <c r="AA652" s="293"/>
      <c r="AB652" s="293"/>
      <c r="AC652" s="293"/>
      <c r="AD652" s="293"/>
      <c r="AE652" s="293"/>
      <c r="AF652" s="293"/>
      <c r="AG652" s="293"/>
      <c r="AH652" s="293"/>
      <c r="AI652" s="293"/>
      <c r="AJ652" s="293"/>
      <c r="AK652" s="293"/>
      <c r="AL652" s="293"/>
    </row>
    <row r="653" ht="14.25" customHeight="1">
      <c r="L653" s="178"/>
      <c r="M653" s="178"/>
      <c r="N653" s="178"/>
      <c r="W653" s="292"/>
      <c r="X653" s="293"/>
      <c r="Y653" s="293"/>
      <c r="Z653" s="293"/>
      <c r="AA653" s="293"/>
      <c r="AB653" s="293"/>
      <c r="AC653" s="293"/>
      <c r="AD653" s="293"/>
      <c r="AE653" s="293"/>
      <c r="AF653" s="293"/>
      <c r="AG653" s="293"/>
      <c r="AH653" s="293"/>
      <c r="AI653" s="293"/>
      <c r="AJ653" s="293"/>
      <c r="AK653" s="293"/>
      <c r="AL653" s="293"/>
    </row>
    <row r="654" ht="14.25" customHeight="1">
      <c r="L654" s="178"/>
      <c r="M654" s="178"/>
      <c r="N654" s="178"/>
      <c r="W654" s="292"/>
      <c r="X654" s="293"/>
      <c r="Y654" s="293"/>
      <c r="Z654" s="293"/>
      <c r="AA654" s="293"/>
      <c r="AB654" s="293"/>
      <c r="AC654" s="293"/>
      <c r="AD654" s="293"/>
      <c r="AE654" s="293"/>
      <c r="AF654" s="293"/>
      <c r="AG654" s="293"/>
      <c r="AH654" s="293"/>
      <c r="AI654" s="293"/>
      <c r="AJ654" s="293"/>
      <c r="AK654" s="293"/>
      <c r="AL654" s="293"/>
    </row>
    <row r="655" ht="14.25" customHeight="1">
      <c r="L655" s="178"/>
      <c r="M655" s="178"/>
      <c r="N655" s="178"/>
      <c r="W655" s="292"/>
      <c r="X655" s="293"/>
      <c r="Y655" s="293"/>
      <c r="Z655" s="293"/>
      <c r="AA655" s="293"/>
      <c r="AB655" s="293"/>
      <c r="AC655" s="293"/>
      <c r="AD655" s="293"/>
      <c r="AE655" s="293"/>
      <c r="AF655" s="293"/>
      <c r="AG655" s="293"/>
      <c r="AH655" s="293"/>
      <c r="AI655" s="293"/>
      <c r="AJ655" s="293"/>
      <c r="AK655" s="293"/>
      <c r="AL655" s="293"/>
    </row>
    <row r="656" ht="14.25" customHeight="1">
      <c r="L656" s="178"/>
      <c r="M656" s="178"/>
      <c r="N656" s="178"/>
      <c r="W656" s="292"/>
      <c r="X656" s="293"/>
      <c r="Y656" s="293"/>
      <c r="Z656" s="293"/>
      <c r="AA656" s="293"/>
      <c r="AB656" s="293"/>
      <c r="AC656" s="293"/>
      <c r="AD656" s="293"/>
      <c r="AE656" s="293"/>
      <c r="AF656" s="293"/>
      <c r="AG656" s="293"/>
      <c r="AH656" s="293"/>
      <c r="AI656" s="293"/>
      <c r="AJ656" s="293"/>
      <c r="AK656" s="293"/>
      <c r="AL656" s="293"/>
    </row>
    <row r="657" ht="14.25" customHeight="1">
      <c r="L657" s="178"/>
      <c r="M657" s="178"/>
      <c r="N657" s="178"/>
      <c r="W657" s="292"/>
      <c r="X657" s="293"/>
      <c r="Y657" s="293"/>
      <c r="Z657" s="293"/>
      <c r="AA657" s="293"/>
      <c r="AB657" s="293"/>
      <c r="AC657" s="293"/>
      <c r="AD657" s="293"/>
      <c r="AE657" s="293"/>
      <c r="AF657" s="293"/>
      <c r="AG657" s="293"/>
      <c r="AH657" s="293"/>
      <c r="AI657" s="293"/>
      <c r="AJ657" s="293"/>
      <c r="AK657" s="293"/>
      <c r="AL657" s="293"/>
    </row>
    <row r="658" ht="14.25" customHeight="1">
      <c r="L658" s="178"/>
      <c r="M658" s="178"/>
      <c r="N658" s="178"/>
      <c r="W658" s="292"/>
      <c r="X658" s="293"/>
      <c r="Y658" s="293"/>
      <c r="Z658" s="293"/>
      <c r="AA658" s="293"/>
      <c r="AB658" s="293"/>
      <c r="AC658" s="293"/>
      <c r="AD658" s="293"/>
      <c r="AE658" s="293"/>
      <c r="AF658" s="293"/>
      <c r="AG658" s="293"/>
      <c r="AH658" s="293"/>
      <c r="AI658" s="293"/>
      <c r="AJ658" s="293"/>
      <c r="AK658" s="293"/>
      <c r="AL658" s="293"/>
    </row>
    <row r="659" ht="14.25" customHeight="1">
      <c r="L659" s="178"/>
      <c r="M659" s="178"/>
      <c r="N659" s="178"/>
      <c r="W659" s="292"/>
      <c r="X659" s="293"/>
      <c r="Y659" s="293"/>
      <c r="Z659" s="293"/>
      <c r="AA659" s="293"/>
      <c r="AB659" s="293"/>
      <c r="AC659" s="293"/>
      <c r="AD659" s="293"/>
      <c r="AE659" s="293"/>
      <c r="AF659" s="293"/>
      <c r="AG659" s="293"/>
      <c r="AH659" s="293"/>
      <c r="AI659" s="293"/>
      <c r="AJ659" s="293"/>
      <c r="AK659" s="293"/>
      <c r="AL659" s="293"/>
    </row>
    <row r="660" ht="14.25" customHeight="1">
      <c r="L660" s="178"/>
      <c r="M660" s="178"/>
      <c r="N660" s="178"/>
      <c r="W660" s="292"/>
      <c r="X660" s="293"/>
      <c r="Y660" s="293"/>
      <c r="Z660" s="293"/>
      <c r="AA660" s="293"/>
      <c r="AB660" s="293"/>
      <c r="AC660" s="293"/>
      <c r="AD660" s="293"/>
      <c r="AE660" s="293"/>
      <c r="AF660" s="293"/>
      <c r="AG660" s="293"/>
      <c r="AH660" s="293"/>
      <c r="AI660" s="293"/>
      <c r="AJ660" s="293"/>
      <c r="AK660" s="293"/>
      <c r="AL660" s="293"/>
    </row>
    <row r="661" ht="14.25" customHeight="1">
      <c r="L661" s="178"/>
      <c r="M661" s="178"/>
      <c r="N661" s="178"/>
      <c r="W661" s="292"/>
      <c r="X661" s="293"/>
      <c r="Y661" s="293"/>
      <c r="Z661" s="293"/>
      <c r="AA661" s="293"/>
      <c r="AB661" s="293"/>
      <c r="AC661" s="293"/>
      <c r="AD661" s="293"/>
      <c r="AE661" s="293"/>
      <c r="AF661" s="293"/>
      <c r="AG661" s="293"/>
      <c r="AH661" s="293"/>
      <c r="AI661" s="293"/>
      <c r="AJ661" s="293"/>
      <c r="AK661" s="293"/>
      <c r="AL661" s="293"/>
    </row>
    <row r="662" ht="14.25" customHeight="1">
      <c r="L662" s="178"/>
      <c r="M662" s="178"/>
      <c r="N662" s="178"/>
      <c r="W662" s="292"/>
      <c r="X662" s="293"/>
      <c r="Y662" s="293"/>
      <c r="Z662" s="293"/>
      <c r="AA662" s="293"/>
      <c r="AB662" s="293"/>
      <c r="AC662" s="293"/>
      <c r="AD662" s="293"/>
      <c r="AE662" s="293"/>
      <c r="AF662" s="293"/>
      <c r="AG662" s="293"/>
      <c r="AH662" s="293"/>
      <c r="AI662" s="293"/>
      <c r="AJ662" s="293"/>
      <c r="AK662" s="293"/>
      <c r="AL662" s="293"/>
    </row>
    <row r="663" ht="14.25" customHeight="1">
      <c r="L663" s="178"/>
      <c r="M663" s="178"/>
      <c r="N663" s="178"/>
      <c r="W663" s="292"/>
      <c r="X663" s="293"/>
      <c r="Y663" s="293"/>
      <c r="Z663" s="293"/>
      <c r="AA663" s="293"/>
      <c r="AB663" s="293"/>
      <c r="AC663" s="293"/>
      <c r="AD663" s="293"/>
      <c r="AE663" s="293"/>
      <c r="AF663" s="293"/>
      <c r="AG663" s="293"/>
      <c r="AH663" s="293"/>
      <c r="AI663" s="293"/>
      <c r="AJ663" s="293"/>
      <c r="AK663" s="293"/>
      <c r="AL663" s="293"/>
    </row>
    <row r="664" ht="14.25" customHeight="1">
      <c r="L664" s="178"/>
      <c r="M664" s="178"/>
      <c r="N664" s="178"/>
      <c r="W664" s="292"/>
      <c r="X664" s="293"/>
      <c r="Y664" s="293"/>
      <c r="Z664" s="293"/>
      <c r="AA664" s="293"/>
      <c r="AB664" s="293"/>
      <c r="AC664" s="293"/>
      <c r="AD664" s="293"/>
      <c r="AE664" s="293"/>
      <c r="AF664" s="293"/>
      <c r="AG664" s="293"/>
      <c r="AH664" s="293"/>
      <c r="AI664" s="293"/>
      <c r="AJ664" s="293"/>
      <c r="AK664" s="293"/>
      <c r="AL664" s="293"/>
    </row>
    <row r="665" ht="14.25" customHeight="1">
      <c r="L665" s="178"/>
      <c r="M665" s="178"/>
      <c r="N665" s="178"/>
      <c r="W665" s="292"/>
      <c r="X665" s="293"/>
      <c r="Y665" s="293"/>
      <c r="Z665" s="293"/>
      <c r="AA665" s="293"/>
      <c r="AB665" s="293"/>
      <c r="AC665" s="293"/>
      <c r="AD665" s="293"/>
      <c r="AE665" s="293"/>
      <c r="AF665" s="293"/>
      <c r="AG665" s="293"/>
      <c r="AH665" s="293"/>
      <c r="AI665" s="293"/>
      <c r="AJ665" s="293"/>
      <c r="AK665" s="293"/>
      <c r="AL665" s="293"/>
    </row>
    <row r="666" ht="14.25" customHeight="1">
      <c r="L666" s="178"/>
      <c r="M666" s="178"/>
      <c r="N666" s="178"/>
      <c r="W666" s="292"/>
      <c r="X666" s="293"/>
      <c r="Y666" s="293"/>
      <c r="Z666" s="293"/>
      <c r="AA666" s="293"/>
      <c r="AB666" s="293"/>
      <c r="AC666" s="293"/>
      <c r="AD666" s="293"/>
      <c r="AE666" s="293"/>
      <c r="AF666" s="293"/>
      <c r="AG666" s="293"/>
      <c r="AH666" s="293"/>
      <c r="AI666" s="293"/>
      <c r="AJ666" s="293"/>
      <c r="AK666" s="293"/>
      <c r="AL666" s="293"/>
    </row>
    <row r="667" ht="14.25" customHeight="1">
      <c r="L667" s="178"/>
      <c r="M667" s="178"/>
      <c r="N667" s="178"/>
      <c r="W667" s="292"/>
      <c r="X667" s="293"/>
      <c r="Y667" s="293"/>
      <c r="Z667" s="293"/>
      <c r="AA667" s="293"/>
      <c r="AB667" s="293"/>
      <c r="AC667" s="293"/>
      <c r="AD667" s="293"/>
      <c r="AE667" s="293"/>
      <c r="AF667" s="293"/>
      <c r="AG667" s="293"/>
      <c r="AH667" s="293"/>
      <c r="AI667" s="293"/>
      <c r="AJ667" s="293"/>
      <c r="AK667" s="293"/>
      <c r="AL667" s="293"/>
    </row>
    <row r="668" ht="14.25" customHeight="1">
      <c r="L668" s="178"/>
      <c r="M668" s="178"/>
      <c r="N668" s="178"/>
      <c r="W668" s="292"/>
      <c r="X668" s="293"/>
      <c r="Y668" s="293"/>
      <c r="Z668" s="293"/>
      <c r="AA668" s="293"/>
      <c r="AB668" s="293"/>
      <c r="AC668" s="293"/>
      <c r="AD668" s="293"/>
      <c r="AE668" s="293"/>
      <c r="AF668" s="293"/>
      <c r="AG668" s="293"/>
      <c r="AH668" s="293"/>
      <c r="AI668" s="293"/>
      <c r="AJ668" s="293"/>
      <c r="AK668" s="293"/>
      <c r="AL668" s="293"/>
    </row>
    <row r="669" ht="14.25" customHeight="1">
      <c r="L669" s="178"/>
      <c r="M669" s="178"/>
      <c r="N669" s="178"/>
      <c r="W669" s="292"/>
      <c r="X669" s="293"/>
      <c r="Y669" s="293"/>
      <c r="Z669" s="293"/>
      <c r="AA669" s="293"/>
      <c r="AB669" s="293"/>
      <c r="AC669" s="293"/>
      <c r="AD669" s="293"/>
      <c r="AE669" s="293"/>
      <c r="AF669" s="293"/>
      <c r="AG669" s="293"/>
      <c r="AH669" s="293"/>
      <c r="AI669" s="293"/>
      <c r="AJ669" s="293"/>
      <c r="AK669" s="293"/>
      <c r="AL669" s="293"/>
    </row>
    <row r="670" ht="14.25" customHeight="1">
      <c r="L670" s="178"/>
      <c r="M670" s="178"/>
      <c r="N670" s="178"/>
      <c r="W670" s="292"/>
      <c r="X670" s="293"/>
      <c r="Y670" s="293"/>
      <c r="Z670" s="293"/>
      <c r="AA670" s="293"/>
      <c r="AB670" s="293"/>
      <c r="AC670" s="293"/>
      <c r="AD670" s="293"/>
      <c r="AE670" s="293"/>
      <c r="AF670" s="293"/>
      <c r="AG670" s="293"/>
      <c r="AH670" s="293"/>
      <c r="AI670" s="293"/>
      <c r="AJ670" s="293"/>
      <c r="AK670" s="293"/>
      <c r="AL670" s="293"/>
    </row>
    <row r="671" ht="14.25" customHeight="1">
      <c r="L671" s="178"/>
      <c r="M671" s="178"/>
      <c r="N671" s="178"/>
      <c r="W671" s="292"/>
      <c r="X671" s="293"/>
      <c r="Y671" s="293"/>
      <c r="Z671" s="293"/>
      <c r="AA671" s="293"/>
      <c r="AB671" s="293"/>
      <c r="AC671" s="293"/>
      <c r="AD671" s="293"/>
      <c r="AE671" s="293"/>
      <c r="AF671" s="293"/>
      <c r="AG671" s="293"/>
      <c r="AH671" s="293"/>
      <c r="AI671" s="293"/>
      <c r="AJ671" s="293"/>
      <c r="AK671" s="293"/>
      <c r="AL671" s="293"/>
    </row>
    <row r="672" ht="14.25" customHeight="1">
      <c r="L672" s="178"/>
      <c r="M672" s="178"/>
      <c r="N672" s="178"/>
      <c r="W672" s="292"/>
      <c r="X672" s="293"/>
      <c r="Y672" s="293"/>
      <c r="Z672" s="293"/>
      <c r="AA672" s="293"/>
      <c r="AB672" s="293"/>
      <c r="AC672" s="293"/>
      <c r="AD672" s="293"/>
      <c r="AE672" s="293"/>
      <c r="AF672" s="293"/>
      <c r="AG672" s="293"/>
      <c r="AH672" s="293"/>
      <c r="AI672" s="293"/>
      <c r="AJ672" s="293"/>
      <c r="AK672" s="293"/>
      <c r="AL672" s="293"/>
    </row>
    <row r="673" ht="14.25" customHeight="1">
      <c r="L673" s="178"/>
      <c r="M673" s="178"/>
      <c r="N673" s="178"/>
      <c r="W673" s="292"/>
      <c r="X673" s="293"/>
      <c r="Y673" s="293"/>
      <c r="Z673" s="293"/>
      <c r="AA673" s="293"/>
      <c r="AB673" s="293"/>
      <c r="AC673" s="293"/>
      <c r="AD673" s="293"/>
      <c r="AE673" s="293"/>
      <c r="AF673" s="293"/>
      <c r="AG673" s="293"/>
      <c r="AH673" s="293"/>
      <c r="AI673" s="293"/>
      <c r="AJ673" s="293"/>
      <c r="AK673" s="293"/>
      <c r="AL673" s="293"/>
    </row>
    <row r="674" ht="14.25" customHeight="1">
      <c r="L674" s="178"/>
      <c r="M674" s="178"/>
      <c r="N674" s="178"/>
      <c r="W674" s="292"/>
      <c r="X674" s="293"/>
      <c r="Y674" s="293"/>
      <c r="Z674" s="293"/>
      <c r="AA674" s="293"/>
      <c r="AB674" s="293"/>
      <c r="AC674" s="293"/>
      <c r="AD674" s="293"/>
      <c r="AE674" s="293"/>
      <c r="AF674" s="293"/>
      <c r="AG674" s="293"/>
      <c r="AH674" s="293"/>
      <c r="AI674" s="293"/>
      <c r="AJ674" s="293"/>
      <c r="AK674" s="293"/>
      <c r="AL674" s="293"/>
    </row>
    <row r="675" ht="14.25" customHeight="1">
      <c r="L675" s="178"/>
      <c r="M675" s="178"/>
      <c r="N675" s="178"/>
      <c r="W675" s="292"/>
      <c r="X675" s="293"/>
      <c r="Y675" s="293"/>
      <c r="Z675" s="293"/>
      <c r="AA675" s="293"/>
      <c r="AB675" s="293"/>
      <c r="AC675" s="293"/>
      <c r="AD675" s="293"/>
      <c r="AE675" s="293"/>
      <c r="AF675" s="293"/>
      <c r="AG675" s="293"/>
      <c r="AH675" s="293"/>
      <c r="AI675" s="293"/>
      <c r="AJ675" s="293"/>
      <c r="AK675" s="293"/>
      <c r="AL675" s="293"/>
    </row>
    <row r="676" ht="14.25" customHeight="1">
      <c r="L676" s="178"/>
      <c r="M676" s="178"/>
      <c r="N676" s="178"/>
      <c r="W676" s="292"/>
      <c r="X676" s="293"/>
      <c r="Y676" s="293"/>
      <c r="Z676" s="293"/>
      <c r="AA676" s="293"/>
      <c r="AB676" s="293"/>
      <c r="AC676" s="293"/>
      <c r="AD676" s="293"/>
      <c r="AE676" s="293"/>
      <c r="AF676" s="293"/>
      <c r="AG676" s="293"/>
      <c r="AH676" s="293"/>
      <c r="AI676" s="293"/>
      <c r="AJ676" s="293"/>
      <c r="AK676" s="293"/>
      <c r="AL676" s="293"/>
    </row>
    <row r="677" ht="14.25" customHeight="1">
      <c r="L677" s="178"/>
      <c r="M677" s="178"/>
      <c r="N677" s="178"/>
      <c r="W677" s="292"/>
      <c r="X677" s="293"/>
      <c r="Y677" s="293"/>
      <c r="Z677" s="293"/>
      <c r="AA677" s="293"/>
      <c r="AB677" s="293"/>
      <c r="AC677" s="293"/>
      <c r="AD677" s="293"/>
      <c r="AE677" s="293"/>
      <c r="AF677" s="293"/>
      <c r="AG677" s="293"/>
      <c r="AH677" s="293"/>
      <c r="AI677" s="293"/>
      <c r="AJ677" s="293"/>
      <c r="AK677" s="293"/>
      <c r="AL677" s="293"/>
    </row>
    <row r="678" ht="14.25" customHeight="1">
      <c r="L678" s="178"/>
      <c r="M678" s="178"/>
      <c r="N678" s="178"/>
      <c r="W678" s="292"/>
      <c r="X678" s="293"/>
      <c r="Y678" s="293"/>
      <c r="Z678" s="293"/>
      <c r="AA678" s="293"/>
      <c r="AB678" s="293"/>
      <c r="AC678" s="293"/>
      <c r="AD678" s="293"/>
      <c r="AE678" s="293"/>
      <c r="AF678" s="293"/>
      <c r="AG678" s="293"/>
      <c r="AH678" s="293"/>
      <c r="AI678" s="293"/>
      <c r="AJ678" s="293"/>
      <c r="AK678" s="293"/>
      <c r="AL678" s="293"/>
    </row>
    <row r="679" ht="14.25" customHeight="1">
      <c r="L679" s="178"/>
      <c r="M679" s="178"/>
      <c r="N679" s="178"/>
      <c r="W679" s="292"/>
      <c r="X679" s="293"/>
      <c r="Y679" s="293"/>
      <c r="Z679" s="293"/>
      <c r="AA679" s="293"/>
      <c r="AB679" s="293"/>
      <c r="AC679" s="293"/>
      <c r="AD679" s="293"/>
      <c r="AE679" s="293"/>
      <c r="AF679" s="293"/>
      <c r="AG679" s="293"/>
      <c r="AH679" s="293"/>
      <c r="AI679" s="293"/>
      <c r="AJ679" s="293"/>
      <c r="AK679" s="293"/>
      <c r="AL679" s="293"/>
    </row>
    <row r="680" ht="14.25" customHeight="1">
      <c r="L680" s="178"/>
      <c r="M680" s="178"/>
      <c r="N680" s="178"/>
      <c r="W680" s="292"/>
      <c r="X680" s="293"/>
      <c r="Y680" s="293"/>
      <c r="Z680" s="293"/>
      <c r="AA680" s="293"/>
      <c r="AB680" s="293"/>
      <c r="AC680" s="293"/>
      <c r="AD680" s="293"/>
      <c r="AE680" s="293"/>
      <c r="AF680" s="293"/>
      <c r="AG680" s="293"/>
      <c r="AH680" s="293"/>
      <c r="AI680" s="293"/>
      <c r="AJ680" s="293"/>
      <c r="AK680" s="293"/>
      <c r="AL680" s="293"/>
    </row>
    <row r="681" ht="14.25" customHeight="1">
      <c r="L681" s="178"/>
      <c r="M681" s="178"/>
      <c r="N681" s="178"/>
      <c r="W681" s="292"/>
      <c r="X681" s="293"/>
      <c r="Y681" s="293"/>
      <c r="Z681" s="293"/>
      <c r="AA681" s="293"/>
      <c r="AB681" s="293"/>
      <c r="AC681" s="293"/>
      <c r="AD681" s="293"/>
      <c r="AE681" s="293"/>
      <c r="AF681" s="293"/>
      <c r="AG681" s="293"/>
      <c r="AH681" s="293"/>
      <c r="AI681" s="293"/>
      <c r="AJ681" s="293"/>
      <c r="AK681" s="293"/>
      <c r="AL681" s="293"/>
    </row>
    <row r="682" ht="14.25" customHeight="1">
      <c r="L682" s="178"/>
      <c r="M682" s="178"/>
      <c r="N682" s="178"/>
      <c r="W682" s="292"/>
      <c r="X682" s="293"/>
      <c r="Y682" s="293"/>
      <c r="Z682" s="293"/>
      <c r="AA682" s="293"/>
      <c r="AB682" s="293"/>
      <c r="AC682" s="293"/>
      <c r="AD682" s="293"/>
      <c r="AE682" s="293"/>
      <c r="AF682" s="293"/>
      <c r="AG682" s="293"/>
      <c r="AH682" s="293"/>
      <c r="AI682" s="293"/>
      <c r="AJ682" s="293"/>
      <c r="AK682" s="293"/>
      <c r="AL682" s="293"/>
    </row>
    <row r="683" ht="14.25" customHeight="1">
      <c r="L683" s="178"/>
      <c r="M683" s="178"/>
      <c r="N683" s="178"/>
      <c r="W683" s="292"/>
      <c r="X683" s="293"/>
      <c r="Y683" s="293"/>
      <c r="Z683" s="293"/>
      <c r="AA683" s="293"/>
      <c r="AB683" s="293"/>
      <c r="AC683" s="293"/>
      <c r="AD683" s="293"/>
      <c r="AE683" s="293"/>
      <c r="AF683" s="293"/>
      <c r="AG683" s="293"/>
      <c r="AH683" s="293"/>
      <c r="AI683" s="293"/>
      <c r="AJ683" s="293"/>
      <c r="AK683" s="293"/>
      <c r="AL683" s="293"/>
    </row>
    <row r="684" ht="14.25" customHeight="1">
      <c r="L684" s="178"/>
      <c r="M684" s="178"/>
      <c r="N684" s="178"/>
      <c r="W684" s="292"/>
      <c r="X684" s="293"/>
      <c r="Y684" s="293"/>
      <c r="Z684" s="293"/>
      <c r="AA684" s="293"/>
      <c r="AB684" s="293"/>
      <c r="AC684" s="293"/>
      <c r="AD684" s="293"/>
      <c r="AE684" s="293"/>
      <c r="AF684" s="293"/>
      <c r="AG684" s="293"/>
      <c r="AH684" s="293"/>
      <c r="AI684" s="293"/>
      <c r="AJ684" s="293"/>
      <c r="AK684" s="293"/>
      <c r="AL684" s="293"/>
    </row>
    <row r="685" ht="14.25" customHeight="1">
      <c r="L685" s="178"/>
      <c r="M685" s="178"/>
      <c r="N685" s="178"/>
      <c r="W685" s="292"/>
      <c r="X685" s="293"/>
      <c r="Y685" s="293"/>
      <c r="Z685" s="293"/>
      <c r="AA685" s="293"/>
      <c r="AB685" s="293"/>
      <c r="AC685" s="293"/>
      <c r="AD685" s="293"/>
      <c r="AE685" s="293"/>
      <c r="AF685" s="293"/>
      <c r="AG685" s="293"/>
      <c r="AH685" s="293"/>
      <c r="AI685" s="293"/>
      <c r="AJ685" s="293"/>
      <c r="AK685" s="293"/>
      <c r="AL685" s="293"/>
    </row>
    <row r="686" ht="14.25" customHeight="1">
      <c r="L686" s="178"/>
      <c r="M686" s="178"/>
      <c r="N686" s="178"/>
      <c r="W686" s="292"/>
      <c r="X686" s="293"/>
      <c r="Y686" s="293"/>
      <c r="Z686" s="293"/>
      <c r="AA686" s="293"/>
      <c r="AB686" s="293"/>
      <c r="AC686" s="293"/>
      <c r="AD686" s="293"/>
      <c r="AE686" s="293"/>
      <c r="AF686" s="293"/>
      <c r="AG686" s="293"/>
      <c r="AH686" s="293"/>
      <c r="AI686" s="293"/>
      <c r="AJ686" s="293"/>
      <c r="AK686" s="293"/>
      <c r="AL686" s="293"/>
    </row>
    <row r="687" ht="14.25" customHeight="1">
      <c r="L687" s="178"/>
      <c r="M687" s="178"/>
      <c r="N687" s="178"/>
      <c r="W687" s="292"/>
      <c r="X687" s="293"/>
      <c r="Y687" s="293"/>
      <c r="Z687" s="293"/>
      <c r="AA687" s="293"/>
      <c r="AB687" s="293"/>
      <c r="AC687" s="293"/>
      <c r="AD687" s="293"/>
      <c r="AE687" s="293"/>
      <c r="AF687" s="293"/>
      <c r="AG687" s="293"/>
      <c r="AH687" s="293"/>
      <c r="AI687" s="293"/>
      <c r="AJ687" s="293"/>
      <c r="AK687" s="293"/>
      <c r="AL687" s="293"/>
    </row>
    <row r="688" ht="14.25" customHeight="1">
      <c r="L688" s="178"/>
      <c r="M688" s="178"/>
      <c r="N688" s="178"/>
      <c r="W688" s="292"/>
      <c r="X688" s="293"/>
      <c r="Y688" s="293"/>
      <c r="Z688" s="293"/>
      <c r="AA688" s="293"/>
      <c r="AB688" s="293"/>
      <c r="AC688" s="293"/>
      <c r="AD688" s="293"/>
      <c r="AE688" s="293"/>
      <c r="AF688" s="293"/>
      <c r="AG688" s="293"/>
      <c r="AH688" s="293"/>
      <c r="AI688" s="293"/>
      <c r="AJ688" s="293"/>
      <c r="AK688" s="293"/>
      <c r="AL688" s="293"/>
    </row>
    <row r="689" ht="14.25" customHeight="1">
      <c r="L689" s="178"/>
      <c r="M689" s="178"/>
      <c r="N689" s="178"/>
      <c r="W689" s="292"/>
      <c r="X689" s="293"/>
      <c r="Y689" s="293"/>
      <c r="Z689" s="293"/>
      <c r="AA689" s="293"/>
      <c r="AB689" s="293"/>
      <c r="AC689" s="293"/>
      <c r="AD689" s="293"/>
      <c r="AE689" s="293"/>
      <c r="AF689" s="293"/>
      <c r="AG689" s="293"/>
      <c r="AH689" s="293"/>
      <c r="AI689" s="293"/>
      <c r="AJ689" s="293"/>
      <c r="AK689" s="293"/>
      <c r="AL689" s="293"/>
    </row>
    <row r="690" ht="14.25" customHeight="1">
      <c r="L690" s="178"/>
      <c r="M690" s="178"/>
      <c r="N690" s="178"/>
      <c r="W690" s="292"/>
      <c r="X690" s="293"/>
      <c r="Y690" s="293"/>
      <c r="Z690" s="293"/>
      <c r="AA690" s="293"/>
      <c r="AB690" s="293"/>
      <c r="AC690" s="293"/>
      <c r="AD690" s="293"/>
      <c r="AE690" s="293"/>
      <c r="AF690" s="293"/>
      <c r="AG690" s="293"/>
      <c r="AH690" s="293"/>
      <c r="AI690" s="293"/>
      <c r="AJ690" s="293"/>
      <c r="AK690" s="293"/>
      <c r="AL690" s="293"/>
    </row>
    <row r="691" ht="14.25" customHeight="1">
      <c r="L691" s="178"/>
      <c r="M691" s="178"/>
      <c r="N691" s="178"/>
      <c r="W691" s="292"/>
      <c r="X691" s="293"/>
      <c r="Y691" s="293"/>
      <c r="Z691" s="293"/>
      <c r="AA691" s="293"/>
      <c r="AB691" s="293"/>
      <c r="AC691" s="293"/>
      <c r="AD691" s="293"/>
      <c r="AE691" s="293"/>
      <c r="AF691" s="293"/>
      <c r="AG691" s="293"/>
      <c r="AH691" s="293"/>
      <c r="AI691" s="293"/>
      <c r="AJ691" s="293"/>
      <c r="AK691" s="293"/>
      <c r="AL691" s="293"/>
    </row>
    <row r="692" ht="14.25" customHeight="1">
      <c r="L692" s="178"/>
      <c r="M692" s="178"/>
      <c r="N692" s="178"/>
      <c r="W692" s="292"/>
      <c r="X692" s="293"/>
      <c r="Y692" s="293"/>
      <c r="Z692" s="293"/>
      <c r="AA692" s="293"/>
      <c r="AB692" s="293"/>
      <c r="AC692" s="293"/>
      <c r="AD692" s="293"/>
      <c r="AE692" s="293"/>
      <c r="AF692" s="293"/>
      <c r="AG692" s="293"/>
      <c r="AH692" s="293"/>
      <c r="AI692" s="293"/>
      <c r="AJ692" s="293"/>
      <c r="AK692" s="293"/>
      <c r="AL692" s="293"/>
    </row>
    <row r="693" ht="14.25" customHeight="1">
      <c r="L693" s="178"/>
      <c r="M693" s="178"/>
      <c r="N693" s="178"/>
      <c r="W693" s="292"/>
      <c r="X693" s="293"/>
      <c r="Y693" s="293"/>
      <c r="Z693" s="293"/>
      <c r="AA693" s="293"/>
      <c r="AB693" s="293"/>
      <c r="AC693" s="293"/>
      <c r="AD693" s="293"/>
      <c r="AE693" s="293"/>
      <c r="AF693" s="293"/>
      <c r="AG693" s="293"/>
      <c r="AH693" s="293"/>
      <c r="AI693" s="293"/>
      <c r="AJ693" s="293"/>
      <c r="AK693" s="293"/>
      <c r="AL693" s="293"/>
    </row>
    <row r="694" ht="14.25" customHeight="1">
      <c r="L694" s="178"/>
      <c r="M694" s="178"/>
      <c r="N694" s="178"/>
      <c r="W694" s="292"/>
      <c r="X694" s="293"/>
      <c r="Y694" s="293"/>
      <c r="Z694" s="293"/>
      <c r="AA694" s="293"/>
      <c r="AB694" s="293"/>
      <c r="AC694" s="293"/>
      <c r="AD694" s="293"/>
      <c r="AE694" s="293"/>
      <c r="AF694" s="293"/>
      <c r="AG694" s="293"/>
      <c r="AH694" s="293"/>
      <c r="AI694" s="293"/>
      <c r="AJ694" s="293"/>
      <c r="AK694" s="293"/>
      <c r="AL694" s="293"/>
    </row>
    <row r="695" ht="14.25" customHeight="1">
      <c r="L695" s="178"/>
      <c r="M695" s="178"/>
      <c r="N695" s="178"/>
      <c r="W695" s="292"/>
      <c r="X695" s="293"/>
      <c r="Y695" s="293"/>
      <c r="Z695" s="293"/>
      <c r="AA695" s="293"/>
      <c r="AB695" s="293"/>
      <c r="AC695" s="293"/>
      <c r="AD695" s="293"/>
      <c r="AE695" s="293"/>
      <c r="AF695" s="293"/>
      <c r="AG695" s="293"/>
      <c r="AH695" s="293"/>
      <c r="AI695" s="293"/>
      <c r="AJ695" s="293"/>
      <c r="AK695" s="293"/>
      <c r="AL695" s="293"/>
    </row>
    <row r="696" ht="14.25" customHeight="1">
      <c r="L696" s="178"/>
      <c r="M696" s="178"/>
      <c r="N696" s="178"/>
      <c r="W696" s="292"/>
      <c r="X696" s="293"/>
      <c r="Y696" s="293"/>
      <c r="Z696" s="293"/>
      <c r="AA696" s="293"/>
      <c r="AB696" s="293"/>
      <c r="AC696" s="293"/>
      <c r="AD696" s="293"/>
      <c r="AE696" s="293"/>
      <c r="AF696" s="293"/>
      <c r="AG696" s="293"/>
      <c r="AH696" s="293"/>
      <c r="AI696" s="293"/>
      <c r="AJ696" s="293"/>
      <c r="AK696" s="293"/>
      <c r="AL696" s="293"/>
    </row>
    <row r="697" ht="14.25" customHeight="1">
      <c r="L697" s="178"/>
      <c r="M697" s="178"/>
      <c r="N697" s="178"/>
      <c r="W697" s="292"/>
      <c r="X697" s="293"/>
      <c r="Y697" s="293"/>
      <c r="Z697" s="293"/>
      <c r="AA697" s="293"/>
      <c r="AB697" s="293"/>
      <c r="AC697" s="293"/>
      <c r="AD697" s="293"/>
      <c r="AE697" s="293"/>
      <c r="AF697" s="293"/>
      <c r="AG697" s="293"/>
      <c r="AH697" s="293"/>
      <c r="AI697" s="293"/>
      <c r="AJ697" s="293"/>
      <c r="AK697" s="293"/>
      <c r="AL697" s="293"/>
    </row>
    <row r="698" ht="14.25" customHeight="1">
      <c r="L698" s="178"/>
      <c r="M698" s="178"/>
      <c r="N698" s="178"/>
      <c r="W698" s="292"/>
      <c r="X698" s="293"/>
      <c r="Y698" s="293"/>
      <c r="Z698" s="293"/>
      <c r="AA698" s="293"/>
      <c r="AB698" s="293"/>
      <c r="AC698" s="293"/>
      <c r="AD698" s="293"/>
      <c r="AE698" s="293"/>
      <c r="AF698" s="293"/>
      <c r="AG698" s="293"/>
      <c r="AH698" s="293"/>
      <c r="AI698" s="293"/>
      <c r="AJ698" s="293"/>
      <c r="AK698" s="293"/>
      <c r="AL698" s="293"/>
    </row>
    <row r="699" ht="14.25" customHeight="1">
      <c r="L699" s="178"/>
      <c r="M699" s="178"/>
      <c r="N699" s="178"/>
      <c r="W699" s="292"/>
      <c r="X699" s="293"/>
      <c r="Y699" s="293"/>
      <c r="Z699" s="293"/>
      <c r="AA699" s="293"/>
      <c r="AB699" s="293"/>
      <c r="AC699" s="293"/>
      <c r="AD699" s="293"/>
      <c r="AE699" s="293"/>
      <c r="AF699" s="293"/>
      <c r="AG699" s="293"/>
      <c r="AH699" s="293"/>
      <c r="AI699" s="293"/>
      <c r="AJ699" s="293"/>
      <c r="AK699" s="293"/>
      <c r="AL699" s="293"/>
    </row>
    <row r="700" ht="14.25" customHeight="1">
      <c r="L700" s="178"/>
      <c r="M700" s="178"/>
      <c r="N700" s="178"/>
      <c r="W700" s="292"/>
      <c r="X700" s="293"/>
      <c r="Y700" s="293"/>
      <c r="Z700" s="293"/>
      <c r="AA700" s="293"/>
      <c r="AB700" s="293"/>
      <c r="AC700" s="293"/>
      <c r="AD700" s="293"/>
      <c r="AE700" s="293"/>
      <c r="AF700" s="293"/>
      <c r="AG700" s="293"/>
      <c r="AH700" s="293"/>
      <c r="AI700" s="293"/>
      <c r="AJ700" s="293"/>
      <c r="AK700" s="293"/>
      <c r="AL700" s="293"/>
    </row>
    <row r="701" ht="14.25" customHeight="1">
      <c r="L701" s="178"/>
      <c r="M701" s="178"/>
      <c r="N701" s="178"/>
      <c r="W701" s="292"/>
      <c r="X701" s="293"/>
      <c r="Y701" s="293"/>
      <c r="Z701" s="293"/>
      <c r="AA701" s="293"/>
      <c r="AB701" s="293"/>
      <c r="AC701" s="293"/>
      <c r="AD701" s="293"/>
      <c r="AE701" s="293"/>
      <c r="AF701" s="293"/>
      <c r="AG701" s="293"/>
      <c r="AH701" s="293"/>
      <c r="AI701" s="293"/>
      <c r="AJ701" s="293"/>
      <c r="AK701" s="293"/>
      <c r="AL701" s="293"/>
    </row>
    <row r="702" ht="14.25" customHeight="1">
      <c r="L702" s="178"/>
      <c r="M702" s="178"/>
      <c r="N702" s="178"/>
      <c r="W702" s="292"/>
      <c r="X702" s="293"/>
      <c r="Y702" s="293"/>
      <c r="Z702" s="293"/>
      <c r="AA702" s="293"/>
      <c r="AB702" s="293"/>
      <c r="AC702" s="293"/>
      <c r="AD702" s="293"/>
      <c r="AE702" s="293"/>
      <c r="AF702" s="293"/>
      <c r="AG702" s="293"/>
      <c r="AH702" s="293"/>
      <c r="AI702" s="293"/>
      <c r="AJ702" s="293"/>
      <c r="AK702" s="293"/>
      <c r="AL702" s="293"/>
    </row>
    <row r="703" ht="14.25" customHeight="1">
      <c r="L703" s="178"/>
      <c r="M703" s="178"/>
      <c r="N703" s="178"/>
      <c r="W703" s="292"/>
      <c r="X703" s="293"/>
      <c r="Y703" s="293"/>
      <c r="Z703" s="293"/>
      <c r="AA703" s="293"/>
      <c r="AB703" s="293"/>
      <c r="AC703" s="293"/>
      <c r="AD703" s="293"/>
      <c r="AE703" s="293"/>
      <c r="AF703" s="293"/>
      <c r="AG703" s="293"/>
      <c r="AH703" s="293"/>
      <c r="AI703" s="293"/>
      <c r="AJ703" s="293"/>
      <c r="AK703" s="293"/>
      <c r="AL703" s="293"/>
    </row>
    <row r="704" ht="14.25" customHeight="1">
      <c r="L704" s="178"/>
      <c r="M704" s="178"/>
      <c r="N704" s="178"/>
      <c r="W704" s="292"/>
      <c r="X704" s="293"/>
      <c r="Y704" s="293"/>
      <c r="Z704" s="293"/>
      <c r="AA704" s="293"/>
      <c r="AB704" s="293"/>
      <c r="AC704" s="293"/>
      <c r="AD704" s="293"/>
      <c r="AE704" s="293"/>
      <c r="AF704" s="293"/>
      <c r="AG704" s="293"/>
      <c r="AH704" s="293"/>
      <c r="AI704" s="293"/>
      <c r="AJ704" s="293"/>
      <c r="AK704" s="293"/>
      <c r="AL704" s="293"/>
    </row>
    <row r="705" ht="14.25" customHeight="1">
      <c r="L705" s="178"/>
      <c r="M705" s="178"/>
      <c r="N705" s="178"/>
      <c r="W705" s="292"/>
      <c r="X705" s="293"/>
      <c r="Y705" s="293"/>
      <c r="Z705" s="293"/>
      <c r="AA705" s="293"/>
      <c r="AB705" s="293"/>
      <c r="AC705" s="293"/>
      <c r="AD705" s="293"/>
      <c r="AE705" s="293"/>
      <c r="AF705" s="293"/>
      <c r="AG705" s="293"/>
      <c r="AH705" s="293"/>
      <c r="AI705" s="293"/>
      <c r="AJ705" s="293"/>
      <c r="AK705" s="293"/>
      <c r="AL705" s="293"/>
    </row>
    <row r="706" ht="14.25" customHeight="1">
      <c r="L706" s="178"/>
      <c r="M706" s="178"/>
      <c r="N706" s="178"/>
      <c r="W706" s="292"/>
      <c r="X706" s="293"/>
      <c r="Y706" s="293"/>
      <c r="Z706" s="293"/>
      <c r="AA706" s="293"/>
      <c r="AB706" s="293"/>
      <c r="AC706" s="293"/>
      <c r="AD706" s="293"/>
      <c r="AE706" s="293"/>
      <c r="AF706" s="293"/>
      <c r="AG706" s="293"/>
      <c r="AH706" s="293"/>
      <c r="AI706" s="293"/>
      <c r="AJ706" s="293"/>
      <c r="AK706" s="293"/>
      <c r="AL706" s="293"/>
    </row>
    <row r="707" ht="14.25" customHeight="1">
      <c r="L707" s="178"/>
      <c r="M707" s="178"/>
      <c r="N707" s="178"/>
      <c r="W707" s="292"/>
      <c r="X707" s="293"/>
      <c r="Y707" s="293"/>
      <c r="Z707" s="293"/>
      <c r="AA707" s="293"/>
      <c r="AB707" s="293"/>
      <c r="AC707" s="293"/>
      <c r="AD707" s="293"/>
      <c r="AE707" s="293"/>
      <c r="AF707" s="293"/>
      <c r="AG707" s="293"/>
      <c r="AH707" s="293"/>
      <c r="AI707" s="293"/>
      <c r="AJ707" s="293"/>
      <c r="AK707" s="293"/>
      <c r="AL707" s="293"/>
    </row>
    <row r="708" ht="14.25" customHeight="1">
      <c r="L708" s="178"/>
      <c r="M708" s="178"/>
      <c r="N708" s="178"/>
      <c r="W708" s="292"/>
      <c r="X708" s="293"/>
      <c r="Y708" s="293"/>
      <c r="Z708" s="293"/>
      <c r="AA708" s="293"/>
      <c r="AB708" s="293"/>
      <c r="AC708" s="293"/>
      <c r="AD708" s="293"/>
      <c r="AE708" s="293"/>
      <c r="AF708" s="293"/>
      <c r="AG708" s="293"/>
      <c r="AH708" s="293"/>
      <c r="AI708" s="293"/>
      <c r="AJ708" s="293"/>
      <c r="AK708" s="293"/>
      <c r="AL708" s="293"/>
    </row>
    <row r="709" ht="14.25" customHeight="1">
      <c r="L709" s="178"/>
      <c r="M709" s="178"/>
      <c r="N709" s="178"/>
      <c r="W709" s="292"/>
      <c r="X709" s="293"/>
      <c r="Y709" s="293"/>
      <c r="Z709" s="293"/>
      <c r="AA709" s="293"/>
      <c r="AB709" s="293"/>
      <c r="AC709" s="293"/>
      <c r="AD709" s="293"/>
      <c r="AE709" s="293"/>
      <c r="AF709" s="293"/>
      <c r="AG709" s="293"/>
      <c r="AH709" s="293"/>
      <c r="AI709" s="293"/>
      <c r="AJ709" s="293"/>
      <c r="AK709" s="293"/>
      <c r="AL709" s="293"/>
    </row>
    <row r="710" ht="14.25" customHeight="1">
      <c r="L710" s="178"/>
      <c r="M710" s="178"/>
      <c r="N710" s="178"/>
      <c r="W710" s="292"/>
      <c r="X710" s="293"/>
      <c r="Y710" s="293"/>
      <c r="Z710" s="293"/>
      <c r="AA710" s="293"/>
      <c r="AB710" s="293"/>
      <c r="AC710" s="293"/>
      <c r="AD710" s="293"/>
      <c r="AE710" s="293"/>
      <c r="AF710" s="293"/>
      <c r="AG710" s="293"/>
      <c r="AH710" s="293"/>
      <c r="AI710" s="293"/>
      <c r="AJ710" s="293"/>
      <c r="AK710" s="293"/>
      <c r="AL710" s="293"/>
    </row>
    <row r="711" ht="14.25" customHeight="1">
      <c r="L711" s="178"/>
      <c r="M711" s="178"/>
      <c r="N711" s="178"/>
      <c r="W711" s="292"/>
      <c r="X711" s="293"/>
      <c r="Y711" s="293"/>
      <c r="Z711" s="293"/>
      <c r="AA711" s="293"/>
      <c r="AB711" s="293"/>
      <c r="AC711" s="293"/>
      <c r="AD711" s="293"/>
      <c r="AE711" s="293"/>
      <c r="AF711" s="293"/>
      <c r="AG711" s="293"/>
      <c r="AH711" s="293"/>
      <c r="AI711" s="293"/>
      <c r="AJ711" s="293"/>
      <c r="AK711" s="293"/>
      <c r="AL711" s="293"/>
    </row>
    <row r="712" ht="14.25" customHeight="1">
      <c r="L712" s="178"/>
      <c r="M712" s="178"/>
      <c r="N712" s="178"/>
      <c r="W712" s="292"/>
      <c r="X712" s="293"/>
      <c r="Y712" s="293"/>
      <c r="Z712" s="293"/>
      <c r="AA712" s="293"/>
      <c r="AB712" s="293"/>
      <c r="AC712" s="293"/>
      <c r="AD712" s="293"/>
      <c r="AE712" s="293"/>
      <c r="AF712" s="293"/>
      <c r="AG712" s="293"/>
      <c r="AH712" s="293"/>
      <c r="AI712" s="293"/>
      <c r="AJ712" s="293"/>
      <c r="AK712" s="293"/>
      <c r="AL712" s="293"/>
    </row>
    <row r="713" ht="14.25" customHeight="1">
      <c r="L713" s="178"/>
      <c r="M713" s="178"/>
      <c r="N713" s="178"/>
      <c r="W713" s="292"/>
      <c r="X713" s="293"/>
      <c r="Y713" s="293"/>
      <c r="Z713" s="293"/>
      <c r="AA713" s="293"/>
      <c r="AB713" s="293"/>
      <c r="AC713" s="293"/>
      <c r="AD713" s="293"/>
      <c r="AE713" s="293"/>
      <c r="AF713" s="293"/>
      <c r="AG713" s="293"/>
      <c r="AH713" s="293"/>
      <c r="AI713" s="293"/>
      <c r="AJ713" s="293"/>
      <c r="AK713" s="293"/>
      <c r="AL713" s="293"/>
    </row>
    <row r="714" ht="14.25" customHeight="1">
      <c r="L714" s="178"/>
      <c r="M714" s="178"/>
      <c r="N714" s="178"/>
      <c r="W714" s="292"/>
      <c r="X714" s="293"/>
      <c r="Y714" s="293"/>
      <c r="Z714" s="293"/>
      <c r="AA714" s="293"/>
      <c r="AB714" s="293"/>
      <c r="AC714" s="293"/>
      <c r="AD714" s="293"/>
      <c r="AE714" s="293"/>
      <c r="AF714" s="293"/>
      <c r="AG714" s="293"/>
      <c r="AH714" s="293"/>
      <c r="AI714" s="293"/>
      <c r="AJ714" s="293"/>
      <c r="AK714" s="293"/>
      <c r="AL714" s="293"/>
    </row>
    <row r="715" ht="14.25" customHeight="1">
      <c r="L715" s="178"/>
      <c r="M715" s="178"/>
      <c r="N715" s="178"/>
      <c r="W715" s="292"/>
      <c r="X715" s="293"/>
      <c r="Y715" s="293"/>
      <c r="Z715" s="293"/>
      <c r="AA715" s="293"/>
      <c r="AB715" s="293"/>
      <c r="AC715" s="293"/>
      <c r="AD715" s="293"/>
      <c r="AE715" s="293"/>
      <c r="AF715" s="293"/>
      <c r="AG715" s="293"/>
      <c r="AH715" s="293"/>
      <c r="AI715" s="293"/>
      <c r="AJ715" s="293"/>
      <c r="AK715" s="293"/>
      <c r="AL715" s="293"/>
    </row>
    <row r="716" ht="14.25" customHeight="1">
      <c r="L716" s="178"/>
      <c r="M716" s="178"/>
      <c r="N716" s="178"/>
      <c r="W716" s="292"/>
      <c r="X716" s="293"/>
      <c r="Y716" s="293"/>
      <c r="Z716" s="293"/>
      <c r="AA716" s="293"/>
      <c r="AB716" s="293"/>
      <c r="AC716" s="293"/>
      <c r="AD716" s="293"/>
      <c r="AE716" s="293"/>
      <c r="AF716" s="293"/>
      <c r="AG716" s="293"/>
      <c r="AH716" s="293"/>
      <c r="AI716" s="293"/>
      <c r="AJ716" s="293"/>
      <c r="AK716" s="293"/>
      <c r="AL716" s="293"/>
    </row>
    <row r="717" ht="14.25" customHeight="1">
      <c r="L717" s="178"/>
      <c r="M717" s="178"/>
      <c r="N717" s="178"/>
      <c r="W717" s="292"/>
      <c r="X717" s="293"/>
      <c r="Y717" s="293"/>
      <c r="Z717" s="293"/>
      <c r="AA717" s="293"/>
      <c r="AB717" s="293"/>
      <c r="AC717" s="293"/>
      <c r="AD717" s="293"/>
      <c r="AE717" s="293"/>
      <c r="AF717" s="293"/>
      <c r="AG717" s="293"/>
      <c r="AH717" s="293"/>
      <c r="AI717" s="293"/>
      <c r="AJ717" s="293"/>
      <c r="AK717" s="293"/>
      <c r="AL717" s="293"/>
    </row>
    <row r="718" ht="14.25" customHeight="1">
      <c r="L718" s="178"/>
      <c r="M718" s="178"/>
      <c r="N718" s="178"/>
      <c r="W718" s="292"/>
      <c r="X718" s="293"/>
      <c r="Y718" s="293"/>
      <c r="Z718" s="293"/>
      <c r="AA718" s="293"/>
      <c r="AB718" s="293"/>
      <c r="AC718" s="293"/>
      <c r="AD718" s="293"/>
      <c r="AE718" s="293"/>
      <c r="AF718" s="293"/>
      <c r="AG718" s="293"/>
      <c r="AH718" s="293"/>
      <c r="AI718" s="293"/>
      <c r="AJ718" s="293"/>
      <c r="AK718" s="293"/>
      <c r="AL718" s="293"/>
    </row>
    <row r="719" ht="14.25" customHeight="1">
      <c r="L719" s="178"/>
      <c r="M719" s="178"/>
      <c r="N719" s="178"/>
      <c r="W719" s="292"/>
      <c r="X719" s="293"/>
      <c r="Y719" s="293"/>
      <c r="Z719" s="293"/>
      <c r="AA719" s="293"/>
      <c r="AB719" s="293"/>
      <c r="AC719" s="293"/>
      <c r="AD719" s="293"/>
      <c r="AE719" s="293"/>
      <c r="AF719" s="293"/>
      <c r="AG719" s="293"/>
      <c r="AH719" s="293"/>
      <c r="AI719" s="293"/>
      <c r="AJ719" s="293"/>
      <c r="AK719" s="293"/>
      <c r="AL719" s="293"/>
    </row>
    <row r="720" ht="14.25" customHeight="1">
      <c r="L720" s="178"/>
      <c r="M720" s="178"/>
      <c r="N720" s="178"/>
      <c r="W720" s="292"/>
      <c r="X720" s="293"/>
      <c r="Y720" s="293"/>
      <c r="Z720" s="293"/>
      <c r="AA720" s="293"/>
      <c r="AB720" s="293"/>
      <c r="AC720" s="293"/>
      <c r="AD720" s="293"/>
      <c r="AE720" s="293"/>
      <c r="AF720" s="293"/>
      <c r="AG720" s="293"/>
      <c r="AH720" s="293"/>
      <c r="AI720" s="293"/>
      <c r="AJ720" s="293"/>
      <c r="AK720" s="293"/>
      <c r="AL720" s="293"/>
    </row>
    <row r="721" ht="14.25" customHeight="1">
      <c r="L721" s="178"/>
      <c r="M721" s="178"/>
      <c r="N721" s="178"/>
      <c r="W721" s="292"/>
      <c r="X721" s="293"/>
      <c r="Y721" s="293"/>
      <c r="Z721" s="293"/>
      <c r="AA721" s="293"/>
      <c r="AB721" s="293"/>
      <c r="AC721" s="293"/>
      <c r="AD721" s="293"/>
      <c r="AE721" s="293"/>
      <c r="AF721" s="293"/>
      <c r="AG721" s="293"/>
      <c r="AH721" s="293"/>
      <c r="AI721" s="293"/>
      <c r="AJ721" s="293"/>
      <c r="AK721" s="293"/>
      <c r="AL721" s="293"/>
    </row>
    <row r="722" ht="14.25" customHeight="1">
      <c r="L722" s="178"/>
      <c r="M722" s="178"/>
      <c r="N722" s="178"/>
      <c r="W722" s="292"/>
      <c r="X722" s="293"/>
      <c r="Y722" s="293"/>
      <c r="Z722" s="293"/>
      <c r="AA722" s="293"/>
      <c r="AB722" s="293"/>
      <c r="AC722" s="293"/>
      <c r="AD722" s="293"/>
      <c r="AE722" s="293"/>
      <c r="AF722" s="293"/>
      <c r="AG722" s="293"/>
      <c r="AH722" s="293"/>
      <c r="AI722" s="293"/>
      <c r="AJ722" s="293"/>
      <c r="AK722" s="293"/>
      <c r="AL722" s="293"/>
    </row>
    <row r="723" ht="14.25" customHeight="1">
      <c r="L723" s="178"/>
      <c r="M723" s="178"/>
      <c r="N723" s="178"/>
      <c r="W723" s="292"/>
      <c r="X723" s="293"/>
      <c r="Y723" s="293"/>
      <c r="Z723" s="293"/>
      <c r="AA723" s="293"/>
      <c r="AB723" s="293"/>
      <c r="AC723" s="293"/>
      <c r="AD723" s="293"/>
      <c r="AE723" s="293"/>
      <c r="AF723" s="293"/>
      <c r="AG723" s="293"/>
      <c r="AH723" s="293"/>
      <c r="AI723" s="293"/>
      <c r="AJ723" s="293"/>
      <c r="AK723" s="293"/>
      <c r="AL723" s="293"/>
    </row>
    <row r="724" ht="14.25" customHeight="1">
      <c r="L724" s="178"/>
      <c r="M724" s="178"/>
      <c r="N724" s="178"/>
      <c r="W724" s="292"/>
      <c r="X724" s="293"/>
      <c r="Y724" s="293"/>
      <c r="Z724" s="293"/>
      <c r="AA724" s="293"/>
      <c r="AB724" s="293"/>
      <c r="AC724" s="293"/>
      <c r="AD724" s="293"/>
      <c r="AE724" s="293"/>
      <c r="AF724" s="293"/>
      <c r="AG724" s="293"/>
      <c r="AH724" s="293"/>
      <c r="AI724" s="293"/>
      <c r="AJ724" s="293"/>
      <c r="AK724" s="293"/>
      <c r="AL724" s="293"/>
    </row>
    <row r="725" ht="14.25" customHeight="1">
      <c r="L725" s="178"/>
      <c r="M725" s="178"/>
      <c r="N725" s="178"/>
      <c r="W725" s="292"/>
      <c r="X725" s="293"/>
      <c r="Y725" s="293"/>
      <c r="Z725" s="293"/>
      <c r="AA725" s="293"/>
      <c r="AB725" s="293"/>
      <c r="AC725" s="293"/>
      <c r="AD725" s="293"/>
      <c r="AE725" s="293"/>
      <c r="AF725" s="293"/>
      <c r="AG725" s="293"/>
      <c r="AH725" s="293"/>
      <c r="AI725" s="293"/>
      <c r="AJ725" s="293"/>
      <c r="AK725" s="293"/>
      <c r="AL725" s="293"/>
    </row>
    <row r="726" ht="14.25" customHeight="1">
      <c r="L726" s="178"/>
      <c r="M726" s="178"/>
      <c r="N726" s="178"/>
      <c r="W726" s="292"/>
      <c r="X726" s="293"/>
      <c r="Y726" s="293"/>
      <c r="Z726" s="293"/>
      <c r="AA726" s="293"/>
      <c r="AB726" s="293"/>
      <c r="AC726" s="293"/>
      <c r="AD726" s="293"/>
      <c r="AE726" s="293"/>
      <c r="AF726" s="293"/>
      <c r="AG726" s="293"/>
      <c r="AH726" s="293"/>
      <c r="AI726" s="293"/>
      <c r="AJ726" s="293"/>
      <c r="AK726" s="293"/>
      <c r="AL726" s="293"/>
    </row>
    <row r="727" ht="14.25" customHeight="1">
      <c r="L727" s="178"/>
      <c r="M727" s="178"/>
      <c r="N727" s="178"/>
      <c r="W727" s="292"/>
      <c r="X727" s="293"/>
      <c r="Y727" s="293"/>
      <c r="Z727" s="293"/>
      <c r="AA727" s="293"/>
      <c r="AB727" s="293"/>
      <c r="AC727" s="293"/>
      <c r="AD727" s="293"/>
      <c r="AE727" s="293"/>
      <c r="AF727" s="293"/>
      <c r="AG727" s="293"/>
      <c r="AH727" s="293"/>
      <c r="AI727" s="293"/>
      <c r="AJ727" s="293"/>
      <c r="AK727" s="293"/>
      <c r="AL727" s="293"/>
    </row>
    <row r="728" ht="14.25" customHeight="1">
      <c r="L728" s="178"/>
      <c r="M728" s="178"/>
      <c r="N728" s="178"/>
      <c r="W728" s="292"/>
      <c r="X728" s="293"/>
      <c r="Y728" s="293"/>
      <c r="Z728" s="293"/>
      <c r="AA728" s="293"/>
      <c r="AB728" s="293"/>
      <c r="AC728" s="293"/>
      <c r="AD728" s="293"/>
      <c r="AE728" s="293"/>
      <c r="AF728" s="293"/>
      <c r="AG728" s="293"/>
      <c r="AH728" s="293"/>
      <c r="AI728" s="293"/>
      <c r="AJ728" s="293"/>
      <c r="AK728" s="293"/>
      <c r="AL728" s="293"/>
    </row>
    <row r="729" ht="14.25" customHeight="1">
      <c r="L729" s="178"/>
      <c r="M729" s="178"/>
      <c r="N729" s="178"/>
      <c r="W729" s="292"/>
      <c r="X729" s="293"/>
      <c r="Y729" s="293"/>
      <c r="Z729" s="293"/>
      <c r="AA729" s="293"/>
      <c r="AB729" s="293"/>
      <c r="AC729" s="293"/>
      <c r="AD729" s="293"/>
      <c r="AE729" s="293"/>
      <c r="AF729" s="293"/>
      <c r="AG729" s="293"/>
      <c r="AH729" s="293"/>
      <c r="AI729" s="293"/>
      <c r="AJ729" s="293"/>
      <c r="AK729" s="293"/>
      <c r="AL729" s="293"/>
    </row>
    <row r="730" ht="14.25" customHeight="1">
      <c r="L730" s="178"/>
      <c r="M730" s="178"/>
      <c r="N730" s="178"/>
      <c r="W730" s="292"/>
      <c r="X730" s="293"/>
      <c r="Y730" s="293"/>
      <c r="Z730" s="293"/>
      <c r="AA730" s="293"/>
      <c r="AB730" s="293"/>
      <c r="AC730" s="293"/>
      <c r="AD730" s="293"/>
      <c r="AE730" s="293"/>
      <c r="AF730" s="293"/>
      <c r="AG730" s="293"/>
      <c r="AH730" s="293"/>
      <c r="AI730" s="293"/>
      <c r="AJ730" s="293"/>
      <c r="AK730" s="293"/>
      <c r="AL730" s="293"/>
    </row>
    <row r="731" ht="14.25" customHeight="1">
      <c r="L731" s="178"/>
      <c r="M731" s="178"/>
      <c r="N731" s="178"/>
      <c r="W731" s="292"/>
      <c r="X731" s="293"/>
      <c r="Y731" s="293"/>
      <c r="Z731" s="293"/>
      <c r="AA731" s="293"/>
      <c r="AB731" s="293"/>
      <c r="AC731" s="293"/>
      <c r="AD731" s="293"/>
      <c r="AE731" s="293"/>
      <c r="AF731" s="293"/>
      <c r="AG731" s="293"/>
      <c r="AH731" s="293"/>
      <c r="AI731" s="293"/>
      <c r="AJ731" s="293"/>
      <c r="AK731" s="293"/>
      <c r="AL731" s="293"/>
    </row>
    <row r="732" ht="14.25" customHeight="1">
      <c r="L732" s="178"/>
      <c r="M732" s="178"/>
      <c r="N732" s="178"/>
      <c r="W732" s="292"/>
      <c r="X732" s="293"/>
      <c r="Y732" s="293"/>
      <c r="Z732" s="293"/>
      <c r="AA732" s="293"/>
      <c r="AB732" s="293"/>
      <c r="AC732" s="293"/>
      <c r="AD732" s="293"/>
      <c r="AE732" s="293"/>
      <c r="AF732" s="293"/>
      <c r="AG732" s="293"/>
      <c r="AH732" s="293"/>
      <c r="AI732" s="293"/>
      <c r="AJ732" s="293"/>
      <c r="AK732" s="293"/>
      <c r="AL732" s="293"/>
    </row>
    <row r="733" ht="14.25" customHeight="1">
      <c r="L733" s="178"/>
      <c r="M733" s="178"/>
      <c r="N733" s="178"/>
      <c r="W733" s="292"/>
      <c r="X733" s="293"/>
      <c r="Y733" s="293"/>
      <c r="Z733" s="293"/>
      <c r="AA733" s="293"/>
      <c r="AB733" s="293"/>
      <c r="AC733" s="293"/>
      <c r="AD733" s="293"/>
      <c r="AE733" s="293"/>
      <c r="AF733" s="293"/>
      <c r="AG733" s="293"/>
      <c r="AH733" s="293"/>
      <c r="AI733" s="293"/>
      <c r="AJ733" s="293"/>
      <c r="AK733" s="293"/>
      <c r="AL733" s="293"/>
    </row>
    <row r="734" ht="14.25" customHeight="1">
      <c r="L734" s="178"/>
      <c r="M734" s="178"/>
      <c r="N734" s="178"/>
      <c r="W734" s="292"/>
      <c r="X734" s="293"/>
      <c r="Y734" s="293"/>
      <c r="Z734" s="293"/>
      <c r="AA734" s="293"/>
      <c r="AB734" s="293"/>
      <c r="AC734" s="293"/>
      <c r="AD734" s="293"/>
      <c r="AE734" s="293"/>
      <c r="AF734" s="293"/>
      <c r="AG734" s="293"/>
      <c r="AH734" s="293"/>
      <c r="AI734" s="293"/>
      <c r="AJ734" s="293"/>
      <c r="AK734" s="293"/>
      <c r="AL734" s="293"/>
    </row>
    <row r="735" ht="14.25" customHeight="1">
      <c r="L735" s="178"/>
      <c r="M735" s="178"/>
      <c r="N735" s="178"/>
      <c r="W735" s="292"/>
      <c r="X735" s="293"/>
      <c r="Y735" s="293"/>
      <c r="Z735" s="293"/>
      <c r="AA735" s="293"/>
      <c r="AB735" s="293"/>
      <c r="AC735" s="293"/>
      <c r="AD735" s="293"/>
      <c r="AE735" s="293"/>
      <c r="AF735" s="293"/>
      <c r="AG735" s="293"/>
      <c r="AH735" s="293"/>
      <c r="AI735" s="293"/>
      <c r="AJ735" s="293"/>
      <c r="AK735" s="293"/>
      <c r="AL735" s="293"/>
    </row>
    <row r="736" ht="14.25" customHeight="1">
      <c r="L736" s="178"/>
      <c r="M736" s="178"/>
      <c r="N736" s="178"/>
      <c r="W736" s="292"/>
      <c r="X736" s="293"/>
      <c r="Y736" s="293"/>
      <c r="Z736" s="293"/>
      <c r="AA736" s="293"/>
      <c r="AB736" s="293"/>
      <c r="AC736" s="293"/>
      <c r="AD736" s="293"/>
      <c r="AE736" s="293"/>
      <c r="AF736" s="293"/>
      <c r="AG736" s="293"/>
      <c r="AH736" s="293"/>
      <c r="AI736" s="293"/>
      <c r="AJ736" s="293"/>
      <c r="AK736" s="293"/>
      <c r="AL736" s="293"/>
    </row>
    <row r="737" ht="14.25" customHeight="1">
      <c r="L737" s="178"/>
      <c r="M737" s="178"/>
      <c r="N737" s="178"/>
      <c r="W737" s="292"/>
      <c r="X737" s="293"/>
      <c r="Y737" s="293"/>
      <c r="Z737" s="293"/>
      <c r="AA737" s="293"/>
      <c r="AB737" s="293"/>
      <c r="AC737" s="293"/>
      <c r="AD737" s="293"/>
      <c r="AE737" s="293"/>
      <c r="AF737" s="293"/>
      <c r="AG737" s="293"/>
      <c r="AH737" s="293"/>
      <c r="AI737" s="293"/>
      <c r="AJ737" s="293"/>
      <c r="AK737" s="293"/>
      <c r="AL737" s="293"/>
    </row>
    <row r="738" ht="14.25" customHeight="1">
      <c r="L738" s="178"/>
      <c r="M738" s="178"/>
      <c r="N738" s="178"/>
      <c r="W738" s="292"/>
      <c r="X738" s="293"/>
      <c r="Y738" s="293"/>
      <c r="Z738" s="293"/>
      <c r="AA738" s="293"/>
      <c r="AB738" s="293"/>
      <c r="AC738" s="293"/>
      <c r="AD738" s="293"/>
      <c r="AE738" s="293"/>
      <c r="AF738" s="293"/>
      <c r="AG738" s="293"/>
      <c r="AH738" s="293"/>
      <c r="AI738" s="293"/>
      <c r="AJ738" s="293"/>
      <c r="AK738" s="293"/>
      <c r="AL738" s="293"/>
    </row>
    <row r="739" ht="14.25" customHeight="1">
      <c r="L739" s="178"/>
      <c r="M739" s="178"/>
      <c r="N739" s="178"/>
      <c r="W739" s="292"/>
      <c r="X739" s="293"/>
      <c r="Y739" s="293"/>
      <c r="Z739" s="293"/>
      <c r="AA739" s="293"/>
      <c r="AB739" s="293"/>
      <c r="AC739" s="293"/>
      <c r="AD739" s="293"/>
      <c r="AE739" s="293"/>
      <c r="AF739" s="293"/>
      <c r="AG739" s="293"/>
      <c r="AH739" s="293"/>
      <c r="AI739" s="293"/>
      <c r="AJ739" s="293"/>
      <c r="AK739" s="293"/>
      <c r="AL739" s="293"/>
    </row>
    <row r="740" ht="14.25" customHeight="1">
      <c r="L740" s="178"/>
      <c r="M740" s="178"/>
      <c r="N740" s="178"/>
      <c r="W740" s="292"/>
      <c r="X740" s="293"/>
      <c r="Y740" s="293"/>
      <c r="Z740" s="293"/>
      <c r="AA740" s="293"/>
      <c r="AB740" s="293"/>
      <c r="AC740" s="293"/>
      <c r="AD740" s="293"/>
      <c r="AE740" s="293"/>
      <c r="AF740" s="293"/>
      <c r="AG740" s="293"/>
      <c r="AH740" s="293"/>
      <c r="AI740" s="293"/>
      <c r="AJ740" s="293"/>
      <c r="AK740" s="293"/>
      <c r="AL740" s="293"/>
    </row>
    <row r="741" ht="14.25" customHeight="1">
      <c r="L741" s="178"/>
      <c r="M741" s="178"/>
      <c r="N741" s="178"/>
      <c r="W741" s="292"/>
      <c r="X741" s="293"/>
      <c r="Y741" s="293"/>
      <c r="Z741" s="293"/>
      <c r="AA741" s="293"/>
      <c r="AB741" s="293"/>
      <c r="AC741" s="293"/>
      <c r="AD741" s="293"/>
      <c r="AE741" s="293"/>
      <c r="AF741" s="293"/>
      <c r="AG741" s="293"/>
      <c r="AH741" s="293"/>
      <c r="AI741" s="293"/>
      <c r="AJ741" s="293"/>
      <c r="AK741" s="293"/>
      <c r="AL741" s="293"/>
    </row>
    <row r="742" ht="14.25" customHeight="1">
      <c r="L742" s="178"/>
      <c r="M742" s="178"/>
      <c r="N742" s="178"/>
      <c r="W742" s="292"/>
      <c r="X742" s="293"/>
      <c r="Y742" s="293"/>
      <c r="Z742" s="293"/>
      <c r="AA742" s="293"/>
      <c r="AB742" s="293"/>
      <c r="AC742" s="293"/>
      <c r="AD742" s="293"/>
      <c r="AE742" s="293"/>
      <c r="AF742" s="293"/>
      <c r="AG742" s="293"/>
      <c r="AH742" s="293"/>
      <c r="AI742" s="293"/>
      <c r="AJ742" s="293"/>
      <c r="AK742" s="293"/>
      <c r="AL742" s="293"/>
    </row>
    <row r="743" ht="14.25" customHeight="1">
      <c r="L743" s="178"/>
      <c r="M743" s="178"/>
      <c r="N743" s="178"/>
      <c r="W743" s="292"/>
      <c r="X743" s="293"/>
      <c r="Y743" s="293"/>
      <c r="Z743" s="293"/>
      <c r="AA743" s="293"/>
      <c r="AB743" s="293"/>
      <c r="AC743" s="293"/>
      <c r="AD743" s="293"/>
      <c r="AE743" s="293"/>
      <c r="AF743" s="293"/>
      <c r="AG743" s="293"/>
      <c r="AH743" s="293"/>
      <c r="AI743" s="293"/>
      <c r="AJ743" s="293"/>
      <c r="AK743" s="293"/>
      <c r="AL743" s="293"/>
    </row>
    <row r="744" ht="14.25" customHeight="1">
      <c r="L744" s="178"/>
      <c r="M744" s="178"/>
      <c r="N744" s="178"/>
      <c r="W744" s="292"/>
      <c r="X744" s="293"/>
      <c r="Y744" s="293"/>
      <c r="Z744" s="293"/>
      <c r="AA744" s="293"/>
      <c r="AB744" s="293"/>
      <c r="AC744" s="293"/>
      <c r="AD744" s="293"/>
      <c r="AE744" s="293"/>
      <c r="AF744" s="293"/>
      <c r="AG744" s="293"/>
      <c r="AH744" s="293"/>
      <c r="AI744" s="293"/>
      <c r="AJ744" s="293"/>
      <c r="AK744" s="293"/>
      <c r="AL744" s="293"/>
    </row>
    <row r="745" ht="14.25" customHeight="1">
      <c r="L745" s="178"/>
      <c r="M745" s="178"/>
      <c r="N745" s="178"/>
      <c r="W745" s="292"/>
      <c r="X745" s="293"/>
      <c r="Y745" s="293"/>
      <c r="Z745" s="293"/>
      <c r="AA745" s="293"/>
      <c r="AB745" s="293"/>
      <c r="AC745" s="293"/>
      <c r="AD745" s="293"/>
      <c r="AE745" s="293"/>
      <c r="AF745" s="293"/>
      <c r="AG745" s="293"/>
      <c r="AH745" s="293"/>
      <c r="AI745" s="293"/>
      <c r="AJ745" s="293"/>
      <c r="AK745" s="293"/>
      <c r="AL745" s="293"/>
    </row>
    <row r="746" ht="14.25" customHeight="1">
      <c r="L746" s="178"/>
      <c r="M746" s="178"/>
      <c r="N746" s="178"/>
      <c r="W746" s="292"/>
      <c r="X746" s="293"/>
      <c r="Y746" s="293"/>
      <c r="Z746" s="293"/>
      <c r="AA746" s="293"/>
      <c r="AB746" s="293"/>
      <c r="AC746" s="293"/>
      <c r="AD746" s="293"/>
      <c r="AE746" s="293"/>
      <c r="AF746" s="293"/>
      <c r="AG746" s="293"/>
      <c r="AH746" s="293"/>
      <c r="AI746" s="293"/>
      <c r="AJ746" s="293"/>
      <c r="AK746" s="293"/>
      <c r="AL746" s="293"/>
    </row>
    <row r="747" ht="14.25" customHeight="1">
      <c r="L747" s="178"/>
      <c r="M747" s="178"/>
      <c r="N747" s="178"/>
      <c r="W747" s="292"/>
      <c r="X747" s="293"/>
      <c r="Y747" s="293"/>
      <c r="Z747" s="293"/>
      <c r="AA747" s="293"/>
      <c r="AB747" s="293"/>
      <c r="AC747" s="293"/>
      <c r="AD747" s="293"/>
      <c r="AE747" s="293"/>
      <c r="AF747" s="293"/>
      <c r="AG747" s="293"/>
      <c r="AH747" s="293"/>
      <c r="AI747" s="293"/>
      <c r="AJ747" s="293"/>
      <c r="AK747" s="293"/>
      <c r="AL747" s="293"/>
    </row>
    <row r="748" ht="14.25" customHeight="1">
      <c r="L748" s="178"/>
      <c r="M748" s="178"/>
      <c r="N748" s="178"/>
      <c r="W748" s="292"/>
      <c r="X748" s="293"/>
      <c r="Y748" s="293"/>
      <c r="Z748" s="293"/>
      <c r="AA748" s="293"/>
      <c r="AB748" s="293"/>
      <c r="AC748" s="293"/>
      <c r="AD748" s="293"/>
      <c r="AE748" s="293"/>
      <c r="AF748" s="293"/>
      <c r="AG748" s="293"/>
      <c r="AH748" s="293"/>
      <c r="AI748" s="293"/>
      <c r="AJ748" s="293"/>
      <c r="AK748" s="293"/>
      <c r="AL748" s="293"/>
    </row>
    <row r="749" ht="14.25" customHeight="1">
      <c r="L749" s="178"/>
      <c r="M749" s="178"/>
      <c r="N749" s="178"/>
      <c r="W749" s="292"/>
      <c r="X749" s="293"/>
      <c r="Y749" s="293"/>
      <c r="Z749" s="293"/>
      <c r="AA749" s="293"/>
      <c r="AB749" s="293"/>
      <c r="AC749" s="293"/>
      <c r="AD749" s="293"/>
      <c r="AE749" s="293"/>
      <c r="AF749" s="293"/>
      <c r="AG749" s="293"/>
      <c r="AH749" s="293"/>
      <c r="AI749" s="293"/>
      <c r="AJ749" s="293"/>
      <c r="AK749" s="293"/>
      <c r="AL749" s="293"/>
    </row>
    <row r="750" ht="14.25" customHeight="1">
      <c r="L750" s="178"/>
      <c r="M750" s="178"/>
      <c r="N750" s="178"/>
      <c r="W750" s="292"/>
      <c r="X750" s="293"/>
      <c r="Y750" s="293"/>
      <c r="Z750" s="293"/>
      <c r="AA750" s="293"/>
      <c r="AB750" s="293"/>
      <c r="AC750" s="293"/>
      <c r="AD750" s="293"/>
      <c r="AE750" s="293"/>
      <c r="AF750" s="293"/>
      <c r="AG750" s="293"/>
      <c r="AH750" s="293"/>
      <c r="AI750" s="293"/>
      <c r="AJ750" s="293"/>
      <c r="AK750" s="293"/>
      <c r="AL750" s="293"/>
    </row>
    <row r="751" ht="14.25" customHeight="1">
      <c r="L751" s="178"/>
      <c r="M751" s="178"/>
      <c r="N751" s="178"/>
      <c r="W751" s="292"/>
      <c r="X751" s="293"/>
      <c r="Y751" s="293"/>
      <c r="Z751" s="293"/>
      <c r="AA751" s="293"/>
      <c r="AB751" s="293"/>
      <c r="AC751" s="293"/>
      <c r="AD751" s="293"/>
      <c r="AE751" s="293"/>
      <c r="AF751" s="293"/>
      <c r="AG751" s="293"/>
      <c r="AH751" s="293"/>
      <c r="AI751" s="293"/>
      <c r="AJ751" s="293"/>
      <c r="AK751" s="293"/>
      <c r="AL751" s="293"/>
    </row>
    <row r="752" ht="14.25" customHeight="1">
      <c r="L752" s="178"/>
      <c r="M752" s="178"/>
      <c r="N752" s="178"/>
      <c r="W752" s="292"/>
      <c r="X752" s="293"/>
      <c r="Y752" s="293"/>
      <c r="Z752" s="293"/>
      <c r="AA752" s="293"/>
      <c r="AB752" s="293"/>
      <c r="AC752" s="293"/>
      <c r="AD752" s="293"/>
      <c r="AE752" s="293"/>
      <c r="AF752" s="293"/>
      <c r="AG752" s="293"/>
      <c r="AH752" s="293"/>
      <c r="AI752" s="293"/>
      <c r="AJ752" s="293"/>
      <c r="AK752" s="293"/>
      <c r="AL752" s="293"/>
    </row>
    <row r="753" ht="14.25" customHeight="1">
      <c r="L753" s="178"/>
      <c r="M753" s="178"/>
      <c r="N753" s="178"/>
      <c r="W753" s="292"/>
      <c r="X753" s="293"/>
      <c r="Y753" s="293"/>
      <c r="Z753" s="293"/>
      <c r="AA753" s="293"/>
      <c r="AB753" s="293"/>
      <c r="AC753" s="293"/>
      <c r="AD753" s="293"/>
      <c r="AE753" s="293"/>
      <c r="AF753" s="293"/>
      <c r="AG753" s="293"/>
      <c r="AH753" s="293"/>
      <c r="AI753" s="293"/>
      <c r="AJ753" s="293"/>
      <c r="AK753" s="293"/>
      <c r="AL753" s="293"/>
    </row>
    <row r="754" ht="14.25" customHeight="1">
      <c r="L754" s="178"/>
      <c r="M754" s="178"/>
      <c r="N754" s="178"/>
      <c r="W754" s="292"/>
      <c r="X754" s="293"/>
      <c r="Y754" s="293"/>
      <c r="Z754" s="293"/>
      <c r="AA754" s="293"/>
      <c r="AB754" s="293"/>
      <c r="AC754" s="293"/>
      <c r="AD754" s="293"/>
      <c r="AE754" s="293"/>
      <c r="AF754" s="293"/>
      <c r="AG754" s="293"/>
      <c r="AH754" s="293"/>
      <c r="AI754" s="293"/>
      <c r="AJ754" s="293"/>
      <c r="AK754" s="293"/>
      <c r="AL754" s="293"/>
    </row>
    <row r="755" ht="14.25" customHeight="1">
      <c r="L755" s="178"/>
      <c r="M755" s="178"/>
      <c r="N755" s="178"/>
      <c r="W755" s="292"/>
      <c r="X755" s="293"/>
      <c r="Y755" s="293"/>
      <c r="Z755" s="293"/>
      <c r="AA755" s="293"/>
      <c r="AB755" s="293"/>
      <c r="AC755" s="293"/>
      <c r="AD755" s="293"/>
      <c r="AE755" s="293"/>
      <c r="AF755" s="293"/>
      <c r="AG755" s="293"/>
      <c r="AH755" s="293"/>
      <c r="AI755" s="293"/>
      <c r="AJ755" s="293"/>
      <c r="AK755" s="293"/>
      <c r="AL755" s="293"/>
    </row>
    <row r="756" ht="14.25" customHeight="1">
      <c r="L756" s="178"/>
      <c r="M756" s="178"/>
      <c r="N756" s="178"/>
      <c r="W756" s="292"/>
      <c r="X756" s="293"/>
      <c r="Y756" s="293"/>
      <c r="Z756" s="293"/>
      <c r="AA756" s="293"/>
      <c r="AB756" s="293"/>
      <c r="AC756" s="293"/>
      <c r="AD756" s="293"/>
      <c r="AE756" s="293"/>
      <c r="AF756" s="293"/>
      <c r="AG756" s="293"/>
      <c r="AH756" s="293"/>
      <c r="AI756" s="293"/>
      <c r="AJ756" s="293"/>
      <c r="AK756" s="293"/>
      <c r="AL756" s="293"/>
    </row>
    <row r="757" ht="14.25" customHeight="1">
      <c r="L757" s="178"/>
      <c r="M757" s="178"/>
      <c r="N757" s="178"/>
      <c r="W757" s="292"/>
      <c r="X757" s="293"/>
      <c r="Y757" s="293"/>
      <c r="Z757" s="293"/>
      <c r="AA757" s="293"/>
      <c r="AB757" s="293"/>
      <c r="AC757" s="293"/>
      <c r="AD757" s="293"/>
      <c r="AE757" s="293"/>
      <c r="AF757" s="293"/>
      <c r="AG757" s="293"/>
      <c r="AH757" s="293"/>
      <c r="AI757" s="293"/>
      <c r="AJ757" s="293"/>
      <c r="AK757" s="293"/>
      <c r="AL757" s="293"/>
    </row>
    <row r="758" ht="14.25" customHeight="1">
      <c r="L758" s="178"/>
      <c r="M758" s="178"/>
      <c r="N758" s="178"/>
      <c r="W758" s="292"/>
      <c r="X758" s="293"/>
      <c r="Y758" s="293"/>
      <c r="Z758" s="293"/>
      <c r="AA758" s="293"/>
      <c r="AB758" s="293"/>
      <c r="AC758" s="293"/>
      <c r="AD758" s="293"/>
      <c r="AE758" s="293"/>
      <c r="AF758" s="293"/>
      <c r="AG758" s="293"/>
      <c r="AH758" s="293"/>
      <c r="AI758" s="293"/>
      <c r="AJ758" s="293"/>
      <c r="AK758" s="293"/>
      <c r="AL758" s="293"/>
    </row>
    <row r="759" ht="14.25" customHeight="1">
      <c r="L759" s="178"/>
      <c r="M759" s="178"/>
      <c r="N759" s="178"/>
      <c r="W759" s="292"/>
      <c r="X759" s="293"/>
      <c r="Y759" s="293"/>
      <c r="Z759" s="293"/>
      <c r="AA759" s="293"/>
      <c r="AB759" s="293"/>
      <c r="AC759" s="293"/>
      <c r="AD759" s="293"/>
      <c r="AE759" s="293"/>
      <c r="AF759" s="293"/>
      <c r="AG759" s="293"/>
      <c r="AH759" s="293"/>
      <c r="AI759" s="293"/>
      <c r="AJ759" s="293"/>
      <c r="AK759" s="293"/>
      <c r="AL759" s="293"/>
    </row>
    <row r="760" ht="14.25" customHeight="1">
      <c r="L760" s="178"/>
      <c r="M760" s="178"/>
      <c r="N760" s="178"/>
      <c r="W760" s="292"/>
      <c r="X760" s="293"/>
      <c r="Y760" s="293"/>
      <c r="Z760" s="293"/>
      <c r="AA760" s="293"/>
      <c r="AB760" s="293"/>
      <c r="AC760" s="293"/>
      <c r="AD760" s="293"/>
      <c r="AE760" s="293"/>
      <c r="AF760" s="293"/>
      <c r="AG760" s="293"/>
      <c r="AH760" s="293"/>
      <c r="AI760" s="293"/>
      <c r="AJ760" s="293"/>
      <c r="AK760" s="293"/>
      <c r="AL760" s="293"/>
    </row>
    <row r="761" ht="14.25" customHeight="1">
      <c r="L761" s="178"/>
      <c r="M761" s="178"/>
      <c r="N761" s="178"/>
      <c r="W761" s="292"/>
      <c r="X761" s="293"/>
      <c r="Y761" s="293"/>
      <c r="Z761" s="293"/>
      <c r="AA761" s="293"/>
      <c r="AB761" s="293"/>
      <c r="AC761" s="293"/>
      <c r="AD761" s="293"/>
      <c r="AE761" s="293"/>
      <c r="AF761" s="293"/>
      <c r="AG761" s="293"/>
      <c r="AH761" s="293"/>
      <c r="AI761" s="293"/>
      <c r="AJ761" s="293"/>
      <c r="AK761" s="293"/>
      <c r="AL761" s="293"/>
    </row>
    <row r="762" ht="14.25" customHeight="1">
      <c r="L762" s="178"/>
      <c r="M762" s="178"/>
      <c r="N762" s="178"/>
      <c r="W762" s="292"/>
      <c r="X762" s="293"/>
      <c r="Y762" s="293"/>
      <c r="Z762" s="293"/>
      <c r="AA762" s="293"/>
      <c r="AB762" s="293"/>
      <c r="AC762" s="293"/>
      <c r="AD762" s="293"/>
      <c r="AE762" s="293"/>
      <c r="AF762" s="293"/>
      <c r="AG762" s="293"/>
      <c r="AH762" s="293"/>
      <c r="AI762" s="293"/>
      <c r="AJ762" s="293"/>
      <c r="AK762" s="293"/>
      <c r="AL762" s="293"/>
    </row>
    <row r="763" ht="14.25" customHeight="1">
      <c r="L763" s="178"/>
      <c r="M763" s="178"/>
      <c r="N763" s="178"/>
      <c r="W763" s="292"/>
      <c r="X763" s="293"/>
      <c r="Y763" s="293"/>
      <c r="Z763" s="293"/>
      <c r="AA763" s="293"/>
      <c r="AB763" s="293"/>
      <c r="AC763" s="293"/>
      <c r="AD763" s="293"/>
      <c r="AE763" s="293"/>
      <c r="AF763" s="293"/>
      <c r="AG763" s="293"/>
      <c r="AH763" s="293"/>
      <c r="AI763" s="293"/>
      <c r="AJ763" s="293"/>
      <c r="AK763" s="293"/>
      <c r="AL763" s="293"/>
    </row>
    <row r="764" ht="14.25" customHeight="1">
      <c r="L764" s="178"/>
      <c r="M764" s="178"/>
      <c r="N764" s="178"/>
      <c r="W764" s="292"/>
      <c r="X764" s="293"/>
      <c r="Y764" s="293"/>
      <c r="Z764" s="293"/>
      <c r="AA764" s="293"/>
      <c r="AB764" s="293"/>
      <c r="AC764" s="293"/>
      <c r="AD764" s="293"/>
      <c r="AE764" s="293"/>
      <c r="AF764" s="293"/>
      <c r="AG764" s="293"/>
      <c r="AH764" s="293"/>
      <c r="AI764" s="293"/>
      <c r="AJ764" s="293"/>
      <c r="AK764" s="293"/>
      <c r="AL764" s="293"/>
    </row>
    <row r="765" ht="14.25" customHeight="1">
      <c r="L765" s="178"/>
      <c r="M765" s="178"/>
      <c r="N765" s="178"/>
      <c r="W765" s="292"/>
      <c r="X765" s="293"/>
      <c r="Y765" s="293"/>
      <c r="Z765" s="293"/>
      <c r="AA765" s="293"/>
      <c r="AB765" s="293"/>
      <c r="AC765" s="293"/>
      <c r="AD765" s="293"/>
      <c r="AE765" s="293"/>
      <c r="AF765" s="293"/>
      <c r="AG765" s="293"/>
      <c r="AH765" s="293"/>
      <c r="AI765" s="293"/>
      <c r="AJ765" s="293"/>
      <c r="AK765" s="293"/>
      <c r="AL765" s="293"/>
    </row>
    <row r="766" ht="14.25" customHeight="1">
      <c r="L766" s="178"/>
      <c r="M766" s="178"/>
      <c r="N766" s="178"/>
      <c r="W766" s="292"/>
      <c r="X766" s="293"/>
      <c r="Y766" s="293"/>
      <c r="Z766" s="293"/>
      <c r="AA766" s="293"/>
      <c r="AB766" s="293"/>
      <c r="AC766" s="293"/>
      <c r="AD766" s="293"/>
      <c r="AE766" s="293"/>
      <c r="AF766" s="293"/>
      <c r="AG766" s="293"/>
      <c r="AH766" s="293"/>
      <c r="AI766" s="293"/>
      <c r="AJ766" s="293"/>
      <c r="AK766" s="293"/>
      <c r="AL766" s="293"/>
    </row>
    <row r="767" ht="14.25" customHeight="1">
      <c r="L767" s="178"/>
      <c r="M767" s="178"/>
      <c r="N767" s="178"/>
      <c r="W767" s="292"/>
      <c r="X767" s="293"/>
      <c r="Y767" s="293"/>
      <c r="Z767" s="293"/>
      <c r="AA767" s="293"/>
      <c r="AB767" s="293"/>
      <c r="AC767" s="293"/>
      <c r="AD767" s="293"/>
      <c r="AE767" s="293"/>
      <c r="AF767" s="293"/>
      <c r="AG767" s="293"/>
      <c r="AH767" s="293"/>
      <c r="AI767" s="293"/>
      <c r="AJ767" s="293"/>
      <c r="AK767" s="293"/>
      <c r="AL767" s="293"/>
    </row>
    <row r="768" ht="14.25" customHeight="1">
      <c r="L768" s="178"/>
      <c r="M768" s="178"/>
      <c r="N768" s="178"/>
      <c r="W768" s="292"/>
      <c r="X768" s="293"/>
      <c r="Y768" s="293"/>
      <c r="Z768" s="293"/>
      <c r="AA768" s="293"/>
      <c r="AB768" s="293"/>
      <c r="AC768" s="293"/>
      <c r="AD768" s="293"/>
      <c r="AE768" s="293"/>
      <c r="AF768" s="293"/>
      <c r="AG768" s="293"/>
      <c r="AH768" s="293"/>
      <c r="AI768" s="293"/>
      <c r="AJ768" s="293"/>
      <c r="AK768" s="293"/>
      <c r="AL768" s="293"/>
    </row>
    <row r="769" ht="14.25" customHeight="1">
      <c r="L769" s="178"/>
      <c r="M769" s="178"/>
      <c r="N769" s="178"/>
      <c r="W769" s="292"/>
      <c r="X769" s="293"/>
      <c r="Y769" s="293"/>
      <c r="Z769" s="293"/>
      <c r="AA769" s="293"/>
      <c r="AB769" s="293"/>
      <c r="AC769" s="293"/>
      <c r="AD769" s="293"/>
      <c r="AE769" s="293"/>
      <c r="AF769" s="293"/>
      <c r="AG769" s="293"/>
      <c r="AH769" s="293"/>
      <c r="AI769" s="293"/>
      <c r="AJ769" s="293"/>
      <c r="AK769" s="293"/>
      <c r="AL769" s="293"/>
    </row>
    <row r="770" ht="14.25" customHeight="1">
      <c r="L770" s="178"/>
      <c r="M770" s="178"/>
      <c r="N770" s="178"/>
      <c r="W770" s="292"/>
      <c r="X770" s="293"/>
      <c r="Y770" s="293"/>
      <c r="Z770" s="293"/>
      <c r="AA770" s="293"/>
      <c r="AB770" s="293"/>
      <c r="AC770" s="293"/>
      <c r="AD770" s="293"/>
      <c r="AE770" s="293"/>
      <c r="AF770" s="293"/>
      <c r="AG770" s="293"/>
      <c r="AH770" s="293"/>
      <c r="AI770" s="293"/>
      <c r="AJ770" s="293"/>
      <c r="AK770" s="293"/>
      <c r="AL770" s="293"/>
    </row>
    <row r="771" ht="14.25" customHeight="1">
      <c r="L771" s="178"/>
      <c r="M771" s="178"/>
      <c r="N771" s="178"/>
      <c r="W771" s="292"/>
      <c r="X771" s="293"/>
      <c r="Y771" s="293"/>
      <c r="Z771" s="293"/>
      <c r="AA771" s="293"/>
      <c r="AB771" s="293"/>
      <c r="AC771" s="293"/>
      <c r="AD771" s="293"/>
      <c r="AE771" s="293"/>
      <c r="AF771" s="293"/>
      <c r="AG771" s="293"/>
      <c r="AH771" s="293"/>
      <c r="AI771" s="293"/>
      <c r="AJ771" s="293"/>
      <c r="AK771" s="293"/>
      <c r="AL771" s="293"/>
    </row>
    <row r="772" ht="14.25" customHeight="1">
      <c r="L772" s="178"/>
      <c r="M772" s="178"/>
      <c r="N772" s="178"/>
      <c r="W772" s="292"/>
      <c r="X772" s="293"/>
      <c r="Y772" s="293"/>
      <c r="Z772" s="293"/>
      <c r="AA772" s="293"/>
      <c r="AB772" s="293"/>
      <c r="AC772" s="293"/>
      <c r="AD772" s="293"/>
      <c r="AE772" s="293"/>
      <c r="AF772" s="293"/>
      <c r="AG772" s="293"/>
      <c r="AH772" s="293"/>
      <c r="AI772" s="293"/>
      <c r="AJ772" s="293"/>
      <c r="AK772" s="293"/>
      <c r="AL772" s="293"/>
    </row>
    <row r="773" ht="14.25" customHeight="1">
      <c r="L773" s="178"/>
      <c r="M773" s="178"/>
      <c r="N773" s="178"/>
      <c r="W773" s="292"/>
      <c r="X773" s="293"/>
      <c r="Y773" s="293"/>
      <c r="Z773" s="293"/>
      <c r="AA773" s="293"/>
      <c r="AB773" s="293"/>
      <c r="AC773" s="293"/>
      <c r="AD773" s="293"/>
      <c r="AE773" s="293"/>
      <c r="AF773" s="293"/>
      <c r="AG773" s="293"/>
      <c r="AH773" s="293"/>
      <c r="AI773" s="293"/>
      <c r="AJ773" s="293"/>
      <c r="AK773" s="293"/>
      <c r="AL773" s="293"/>
    </row>
    <row r="774" ht="14.25" customHeight="1">
      <c r="L774" s="178"/>
      <c r="M774" s="178"/>
      <c r="N774" s="178"/>
      <c r="W774" s="292"/>
      <c r="X774" s="293"/>
      <c r="Y774" s="293"/>
      <c r="Z774" s="293"/>
      <c r="AA774" s="293"/>
      <c r="AB774" s="293"/>
      <c r="AC774" s="293"/>
      <c r="AD774" s="293"/>
      <c r="AE774" s="293"/>
      <c r="AF774" s="293"/>
      <c r="AG774" s="293"/>
      <c r="AH774" s="293"/>
      <c r="AI774" s="293"/>
      <c r="AJ774" s="293"/>
      <c r="AK774" s="293"/>
      <c r="AL774" s="293"/>
    </row>
    <row r="775" ht="14.25" customHeight="1">
      <c r="L775" s="178"/>
      <c r="M775" s="178"/>
      <c r="N775" s="178"/>
      <c r="W775" s="292"/>
      <c r="X775" s="293"/>
      <c r="Y775" s="293"/>
      <c r="Z775" s="293"/>
      <c r="AA775" s="293"/>
      <c r="AB775" s="293"/>
      <c r="AC775" s="293"/>
      <c r="AD775" s="293"/>
      <c r="AE775" s="293"/>
      <c r="AF775" s="293"/>
      <c r="AG775" s="293"/>
      <c r="AH775" s="293"/>
      <c r="AI775" s="293"/>
      <c r="AJ775" s="293"/>
      <c r="AK775" s="293"/>
      <c r="AL775" s="293"/>
    </row>
    <row r="776" ht="14.25" customHeight="1">
      <c r="L776" s="178"/>
      <c r="M776" s="178"/>
      <c r="N776" s="178"/>
      <c r="W776" s="292"/>
      <c r="X776" s="293"/>
      <c r="Y776" s="293"/>
      <c r="Z776" s="293"/>
      <c r="AA776" s="293"/>
      <c r="AB776" s="293"/>
      <c r="AC776" s="293"/>
      <c r="AD776" s="293"/>
      <c r="AE776" s="293"/>
      <c r="AF776" s="293"/>
      <c r="AG776" s="293"/>
      <c r="AH776" s="293"/>
      <c r="AI776" s="293"/>
      <c r="AJ776" s="293"/>
      <c r="AK776" s="293"/>
      <c r="AL776" s="293"/>
    </row>
    <row r="777" ht="14.25" customHeight="1">
      <c r="L777" s="178"/>
      <c r="M777" s="178"/>
      <c r="N777" s="178"/>
      <c r="W777" s="292"/>
      <c r="X777" s="293"/>
      <c r="Y777" s="293"/>
      <c r="Z777" s="293"/>
      <c r="AA777" s="293"/>
      <c r="AB777" s="293"/>
      <c r="AC777" s="293"/>
      <c r="AD777" s="293"/>
      <c r="AE777" s="293"/>
      <c r="AF777" s="293"/>
      <c r="AG777" s="293"/>
      <c r="AH777" s="293"/>
      <c r="AI777" s="293"/>
      <c r="AJ777" s="293"/>
      <c r="AK777" s="293"/>
      <c r="AL777" s="293"/>
    </row>
    <row r="778" ht="14.25" customHeight="1">
      <c r="L778" s="178"/>
      <c r="M778" s="178"/>
      <c r="N778" s="178"/>
      <c r="W778" s="292"/>
      <c r="X778" s="293"/>
      <c r="Y778" s="293"/>
      <c r="Z778" s="293"/>
      <c r="AA778" s="293"/>
      <c r="AB778" s="293"/>
      <c r="AC778" s="293"/>
      <c r="AD778" s="293"/>
      <c r="AE778" s="293"/>
      <c r="AF778" s="293"/>
      <c r="AG778" s="293"/>
      <c r="AH778" s="293"/>
      <c r="AI778" s="293"/>
      <c r="AJ778" s="293"/>
      <c r="AK778" s="293"/>
      <c r="AL778" s="293"/>
    </row>
    <row r="779" ht="14.25" customHeight="1">
      <c r="L779" s="178"/>
      <c r="M779" s="178"/>
      <c r="N779" s="178"/>
      <c r="W779" s="292"/>
      <c r="X779" s="293"/>
      <c r="Y779" s="293"/>
      <c r="Z779" s="293"/>
      <c r="AA779" s="293"/>
      <c r="AB779" s="293"/>
      <c r="AC779" s="293"/>
      <c r="AD779" s="293"/>
      <c r="AE779" s="293"/>
      <c r="AF779" s="293"/>
      <c r="AG779" s="293"/>
      <c r="AH779" s="293"/>
      <c r="AI779" s="293"/>
      <c r="AJ779" s="293"/>
      <c r="AK779" s="293"/>
      <c r="AL779" s="293"/>
    </row>
    <row r="780" ht="14.25" customHeight="1">
      <c r="L780" s="178"/>
      <c r="M780" s="178"/>
      <c r="N780" s="178"/>
      <c r="W780" s="292"/>
      <c r="X780" s="293"/>
      <c r="Y780" s="293"/>
      <c r="Z780" s="293"/>
      <c r="AA780" s="293"/>
      <c r="AB780" s="293"/>
      <c r="AC780" s="293"/>
      <c r="AD780" s="293"/>
      <c r="AE780" s="293"/>
      <c r="AF780" s="293"/>
      <c r="AG780" s="293"/>
      <c r="AH780" s="293"/>
      <c r="AI780" s="293"/>
      <c r="AJ780" s="293"/>
      <c r="AK780" s="293"/>
      <c r="AL780" s="293"/>
    </row>
    <row r="781" ht="14.25" customHeight="1">
      <c r="L781" s="178"/>
      <c r="M781" s="178"/>
      <c r="N781" s="178"/>
      <c r="W781" s="292"/>
      <c r="X781" s="293"/>
      <c r="Y781" s="293"/>
      <c r="Z781" s="293"/>
      <c r="AA781" s="293"/>
      <c r="AB781" s="293"/>
      <c r="AC781" s="293"/>
      <c r="AD781" s="293"/>
      <c r="AE781" s="293"/>
      <c r="AF781" s="293"/>
      <c r="AG781" s="293"/>
      <c r="AH781" s="293"/>
      <c r="AI781" s="293"/>
      <c r="AJ781" s="293"/>
      <c r="AK781" s="293"/>
      <c r="AL781" s="293"/>
    </row>
    <row r="782" ht="14.25" customHeight="1">
      <c r="L782" s="178"/>
      <c r="M782" s="178"/>
      <c r="N782" s="178"/>
      <c r="W782" s="292"/>
      <c r="X782" s="293"/>
      <c r="Y782" s="293"/>
      <c r="Z782" s="293"/>
      <c r="AA782" s="293"/>
      <c r="AB782" s="293"/>
      <c r="AC782" s="293"/>
      <c r="AD782" s="293"/>
      <c r="AE782" s="293"/>
      <c r="AF782" s="293"/>
      <c r="AG782" s="293"/>
      <c r="AH782" s="293"/>
      <c r="AI782" s="293"/>
      <c r="AJ782" s="293"/>
      <c r="AK782" s="293"/>
      <c r="AL782" s="293"/>
    </row>
    <row r="783" ht="14.25" customHeight="1">
      <c r="L783" s="178"/>
      <c r="M783" s="178"/>
      <c r="N783" s="178"/>
      <c r="W783" s="292"/>
      <c r="X783" s="293"/>
      <c r="Y783" s="293"/>
      <c r="Z783" s="293"/>
      <c r="AA783" s="293"/>
      <c r="AB783" s="293"/>
      <c r="AC783" s="293"/>
      <c r="AD783" s="293"/>
      <c r="AE783" s="293"/>
      <c r="AF783" s="293"/>
      <c r="AG783" s="293"/>
      <c r="AH783" s="293"/>
      <c r="AI783" s="293"/>
      <c r="AJ783" s="293"/>
      <c r="AK783" s="293"/>
      <c r="AL783" s="293"/>
    </row>
    <row r="784" ht="14.25" customHeight="1">
      <c r="L784" s="178"/>
      <c r="M784" s="178"/>
      <c r="N784" s="178"/>
      <c r="W784" s="292"/>
      <c r="X784" s="293"/>
      <c r="Y784" s="293"/>
      <c r="Z784" s="293"/>
      <c r="AA784" s="293"/>
      <c r="AB784" s="293"/>
      <c r="AC784" s="293"/>
      <c r="AD784" s="293"/>
      <c r="AE784" s="293"/>
      <c r="AF784" s="293"/>
      <c r="AG784" s="293"/>
      <c r="AH784" s="293"/>
      <c r="AI784" s="293"/>
      <c r="AJ784" s="293"/>
      <c r="AK784" s="293"/>
      <c r="AL784" s="293"/>
    </row>
    <row r="785" ht="14.25" customHeight="1">
      <c r="L785" s="178"/>
      <c r="M785" s="178"/>
      <c r="N785" s="178"/>
      <c r="W785" s="292"/>
      <c r="X785" s="293"/>
      <c r="Y785" s="293"/>
      <c r="Z785" s="293"/>
      <c r="AA785" s="293"/>
      <c r="AB785" s="293"/>
      <c r="AC785" s="293"/>
      <c r="AD785" s="293"/>
      <c r="AE785" s="293"/>
      <c r="AF785" s="293"/>
      <c r="AG785" s="293"/>
      <c r="AH785" s="293"/>
      <c r="AI785" s="293"/>
      <c r="AJ785" s="293"/>
      <c r="AK785" s="293"/>
      <c r="AL785" s="293"/>
    </row>
    <row r="786" ht="14.25" customHeight="1">
      <c r="L786" s="178"/>
      <c r="M786" s="178"/>
      <c r="N786" s="178"/>
      <c r="W786" s="292"/>
      <c r="X786" s="293"/>
      <c r="Y786" s="293"/>
      <c r="Z786" s="293"/>
      <c r="AA786" s="293"/>
      <c r="AB786" s="293"/>
      <c r="AC786" s="293"/>
      <c r="AD786" s="293"/>
      <c r="AE786" s="293"/>
      <c r="AF786" s="293"/>
      <c r="AG786" s="293"/>
      <c r="AH786" s="293"/>
      <c r="AI786" s="293"/>
      <c r="AJ786" s="293"/>
      <c r="AK786" s="293"/>
      <c r="AL786" s="293"/>
    </row>
    <row r="787" ht="14.25" customHeight="1">
      <c r="L787" s="178"/>
      <c r="M787" s="178"/>
      <c r="N787" s="178"/>
      <c r="W787" s="292"/>
      <c r="X787" s="293"/>
      <c r="Y787" s="293"/>
      <c r="Z787" s="293"/>
      <c r="AA787" s="293"/>
      <c r="AB787" s="293"/>
      <c r="AC787" s="293"/>
      <c r="AD787" s="293"/>
      <c r="AE787" s="293"/>
      <c r="AF787" s="293"/>
      <c r="AG787" s="293"/>
      <c r="AH787" s="293"/>
      <c r="AI787" s="293"/>
      <c r="AJ787" s="293"/>
      <c r="AK787" s="293"/>
      <c r="AL787" s="293"/>
    </row>
    <row r="788" ht="14.25" customHeight="1">
      <c r="L788" s="178"/>
      <c r="M788" s="178"/>
      <c r="N788" s="178"/>
      <c r="W788" s="292"/>
      <c r="X788" s="293"/>
      <c r="Y788" s="293"/>
      <c r="Z788" s="293"/>
      <c r="AA788" s="293"/>
      <c r="AB788" s="293"/>
      <c r="AC788" s="293"/>
      <c r="AD788" s="293"/>
      <c r="AE788" s="293"/>
      <c r="AF788" s="293"/>
      <c r="AG788" s="293"/>
      <c r="AH788" s="293"/>
      <c r="AI788" s="293"/>
      <c r="AJ788" s="293"/>
      <c r="AK788" s="293"/>
      <c r="AL788" s="293"/>
    </row>
    <row r="789" ht="14.25" customHeight="1">
      <c r="L789" s="178"/>
      <c r="M789" s="178"/>
      <c r="N789" s="178"/>
      <c r="W789" s="292"/>
      <c r="X789" s="293"/>
      <c r="Y789" s="293"/>
      <c r="Z789" s="293"/>
      <c r="AA789" s="293"/>
      <c r="AB789" s="293"/>
      <c r="AC789" s="293"/>
      <c r="AD789" s="293"/>
      <c r="AE789" s="293"/>
      <c r="AF789" s="293"/>
      <c r="AG789" s="293"/>
      <c r="AH789" s="293"/>
      <c r="AI789" s="293"/>
      <c r="AJ789" s="293"/>
      <c r="AK789" s="293"/>
      <c r="AL789" s="293"/>
    </row>
    <row r="790" ht="14.25" customHeight="1">
      <c r="L790" s="178"/>
      <c r="M790" s="178"/>
      <c r="N790" s="178"/>
      <c r="W790" s="292"/>
      <c r="X790" s="293"/>
      <c r="Y790" s="293"/>
      <c r="Z790" s="293"/>
      <c r="AA790" s="293"/>
      <c r="AB790" s="293"/>
      <c r="AC790" s="293"/>
      <c r="AD790" s="293"/>
      <c r="AE790" s="293"/>
      <c r="AF790" s="293"/>
      <c r="AG790" s="293"/>
      <c r="AH790" s="293"/>
      <c r="AI790" s="293"/>
      <c r="AJ790" s="293"/>
      <c r="AK790" s="293"/>
      <c r="AL790" s="293"/>
    </row>
    <row r="791" ht="14.25" customHeight="1">
      <c r="L791" s="178"/>
      <c r="M791" s="178"/>
      <c r="N791" s="178"/>
      <c r="W791" s="292"/>
      <c r="X791" s="293"/>
      <c r="Y791" s="293"/>
      <c r="Z791" s="293"/>
      <c r="AA791" s="293"/>
      <c r="AB791" s="293"/>
      <c r="AC791" s="293"/>
      <c r="AD791" s="293"/>
      <c r="AE791" s="293"/>
      <c r="AF791" s="293"/>
      <c r="AG791" s="293"/>
      <c r="AH791" s="293"/>
      <c r="AI791" s="293"/>
      <c r="AJ791" s="293"/>
      <c r="AK791" s="293"/>
      <c r="AL791" s="293"/>
    </row>
    <row r="792" ht="14.25" customHeight="1">
      <c r="L792" s="178"/>
      <c r="M792" s="178"/>
      <c r="N792" s="178"/>
      <c r="W792" s="292"/>
      <c r="X792" s="293"/>
      <c r="Y792" s="293"/>
      <c r="Z792" s="293"/>
      <c r="AA792" s="293"/>
      <c r="AB792" s="293"/>
      <c r="AC792" s="293"/>
      <c r="AD792" s="293"/>
      <c r="AE792" s="293"/>
      <c r="AF792" s="293"/>
      <c r="AG792" s="293"/>
      <c r="AH792" s="293"/>
      <c r="AI792" s="293"/>
      <c r="AJ792" s="293"/>
      <c r="AK792" s="293"/>
      <c r="AL792" s="293"/>
    </row>
    <row r="793" ht="14.25" customHeight="1">
      <c r="L793" s="178"/>
      <c r="M793" s="178"/>
      <c r="N793" s="178"/>
      <c r="W793" s="292"/>
      <c r="X793" s="293"/>
      <c r="Y793" s="293"/>
      <c r="Z793" s="293"/>
      <c r="AA793" s="293"/>
      <c r="AB793" s="293"/>
      <c r="AC793" s="293"/>
      <c r="AD793" s="293"/>
      <c r="AE793" s="293"/>
      <c r="AF793" s="293"/>
      <c r="AG793" s="293"/>
      <c r="AH793" s="293"/>
      <c r="AI793" s="293"/>
      <c r="AJ793" s="293"/>
      <c r="AK793" s="293"/>
      <c r="AL793" s="293"/>
    </row>
    <row r="794" ht="14.25" customHeight="1">
      <c r="L794" s="178"/>
      <c r="M794" s="178"/>
      <c r="N794" s="178"/>
      <c r="W794" s="292"/>
      <c r="X794" s="293"/>
      <c r="Y794" s="293"/>
      <c r="Z794" s="293"/>
      <c r="AA794" s="293"/>
      <c r="AB794" s="293"/>
      <c r="AC794" s="293"/>
      <c r="AD794" s="293"/>
      <c r="AE794" s="293"/>
      <c r="AF794" s="293"/>
      <c r="AG794" s="293"/>
      <c r="AH794" s="293"/>
      <c r="AI794" s="293"/>
      <c r="AJ794" s="293"/>
      <c r="AK794" s="293"/>
      <c r="AL794" s="293"/>
    </row>
    <row r="795" ht="14.25" customHeight="1">
      <c r="L795" s="178"/>
      <c r="M795" s="178"/>
      <c r="N795" s="178"/>
      <c r="W795" s="292"/>
      <c r="X795" s="293"/>
      <c r="Y795" s="293"/>
      <c r="Z795" s="293"/>
      <c r="AA795" s="293"/>
      <c r="AB795" s="293"/>
      <c r="AC795" s="293"/>
      <c r="AD795" s="293"/>
      <c r="AE795" s="293"/>
      <c r="AF795" s="293"/>
      <c r="AG795" s="293"/>
      <c r="AH795" s="293"/>
      <c r="AI795" s="293"/>
      <c r="AJ795" s="293"/>
      <c r="AK795" s="293"/>
      <c r="AL795" s="293"/>
    </row>
    <row r="796" ht="14.25" customHeight="1">
      <c r="L796" s="178"/>
      <c r="M796" s="178"/>
      <c r="N796" s="178"/>
      <c r="W796" s="292"/>
      <c r="X796" s="293"/>
      <c r="Y796" s="293"/>
      <c r="Z796" s="293"/>
      <c r="AA796" s="293"/>
      <c r="AB796" s="293"/>
      <c r="AC796" s="293"/>
      <c r="AD796" s="293"/>
      <c r="AE796" s="293"/>
      <c r="AF796" s="293"/>
      <c r="AG796" s="293"/>
      <c r="AH796" s="293"/>
      <c r="AI796" s="293"/>
      <c r="AJ796" s="293"/>
      <c r="AK796" s="293"/>
      <c r="AL796" s="293"/>
    </row>
    <row r="797" ht="14.25" customHeight="1">
      <c r="L797" s="178"/>
      <c r="M797" s="178"/>
      <c r="N797" s="178"/>
      <c r="W797" s="292"/>
      <c r="X797" s="293"/>
      <c r="Y797" s="293"/>
      <c r="Z797" s="293"/>
      <c r="AA797" s="293"/>
      <c r="AB797" s="293"/>
      <c r="AC797" s="293"/>
      <c r="AD797" s="293"/>
      <c r="AE797" s="293"/>
      <c r="AF797" s="293"/>
      <c r="AG797" s="293"/>
      <c r="AH797" s="293"/>
      <c r="AI797" s="293"/>
      <c r="AJ797" s="293"/>
      <c r="AK797" s="293"/>
      <c r="AL797" s="293"/>
    </row>
    <row r="798" ht="14.25" customHeight="1">
      <c r="L798" s="178"/>
      <c r="M798" s="178"/>
      <c r="N798" s="178"/>
      <c r="W798" s="292"/>
      <c r="X798" s="293"/>
      <c r="Y798" s="293"/>
      <c r="Z798" s="293"/>
      <c r="AA798" s="293"/>
      <c r="AB798" s="293"/>
      <c r="AC798" s="293"/>
      <c r="AD798" s="293"/>
      <c r="AE798" s="293"/>
      <c r="AF798" s="293"/>
      <c r="AG798" s="293"/>
      <c r="AH798" s="293"/>
      <c r="AI798" s="293"/>
      <c r="AJ798" s="293"/>
      <c r="AK798" s="293"/>
      <c r="AL798" s="293"/>
    </row>
    <row r="799" ht="14.25" customHeight="1">
      <c r="L799" s="178"/>
      <c r="M799" s="178"/>
      <c r="N799" s="178"/>
      <c r="W799" s="292"/>
      <c r="X799" s="293"/>
      <c r="Y799" s="293"/>
      <c r="Z799" s="293"/>
      <c r="AA799" s="293"/>
      <c r="AB799" s="293"/>
      <c r="AC799" s="293"/>
      <c r="AD799" s="293"/>
      <c r="AE799" s="293"/>
      <c r="AF799" s="293"/>
      <c r="AG799" s="293"/>
      <c r="AH799" s="293"/>
      <c r="AI799" s="293"/>
      <c r="AJ799" s="293"/>
      <c r="AK799" s="293"/>
      <c r="AL799" s="293"/>
    </row>
    <row r="800" ht="14.25" customHeight="1">
      <c r="L800" s="178"/>
      <c r="M800" s="178"/>
      <c r="N800" s="178"/>
      <c r="W800" s="292"/>
      <c r="X800" s="293"/>
      <c r="Y800" s="293"/>
      <c r="Z800" s="293"/>
      <c r="AA800" s="293"/>
      <c r="AB800" s="293"/>
      <c r="AC800" s="293"/>
      <c r="AD800" s="293"/>
      <c r="AE800" s="293"/>
      <c r="AF800" s="293"/>
      <c r="AG800" s="293"/>
      <c r="AH800" s="293"/>
      <c r="AI800" s="293"/>
      <c r="AJ800" s="293"/>
      <c r="AK800" s="293"/>
      <c r="AL800" s="293"/>
    </row>
    <row r="801" ht="14.25" customHeight="1">
      <c r="L801" s="178"/>
      <c r="M801" s="178"/>
      <c r="N801" s="178"/>
      <c r="W801" s="292"/>
      <c r="X801" s="293"/>
      <c r="Y801" s="293"/>
      <c r="Z801" s="293"/>
      <c r="AA801" s="293"/>
      <c r="AB801" s="293"/>
      <c r="AC801" s="293"/>
      <c r="AD801" s="293"/>
      <c r="AE801" s="293"/>
      <c r="AF801" s="293"/>
      <c r="AG801" s="293"/>
      <c r="AH801" s="293"/>
      <c r="AI801" s="293"/>
      <c r="AJ801" s="293"/>
      <c r="AK801" s="293"/>
      <c r="AL801" s="293"/>
    </row>
    <row r="802" ht="14.25" customHeight="1">
      <c r="L802" s="178"/>
      <c r="M802" s="178"/>
      <c r="N802" s="178"/>
      <c r="W802" s="292"/>
      <c r="X802" s="293"/>
      <c r="Y802" s="293"/>
      <c r="Z802" s="293"/>
      <c r="AA802" s="293"/>
      <c r="AB802" s="293"/>
      <c r="AC802" s="293"/>
      <c r="AD802" s="293"/>
      <c r="AE802" s="293"/>
      <c r="AF802" s="293"/>
      <c r="AG802" s="293"/>
      <c r="AH802" s="293"/>
      <c r="AI802" s="293"/>
      <c r="AJ802" s="293"/>
      <c r="AK802" s="293"/>
      <c r="AL802" s="293"/>
    </row>
    <row r="803" ht="14.25" customHeight="1">
      <c r="L803" s="178"/>
      <c r="M803" s="178"/>
      <c r="N803" s="178"/>
      <c r="W803" s="292"/>
      <c r="X803" s="293"/>
      <c r="Y803" s="293"/>
      <c r="Z803" s="293"/>
      <c r="AA803" s="293"/>
      <c r="AB803" s="293"/>
      <c r="AC803" s="293"/>
      <c r="AD803" s="293"/>
      <c r="AE803" s="293"/>
      <c r="AF803" s="293"/>
      <c r="AG803" s="293"/>
      <c r="AH803" s="293"/>
      <c r="AI803" s="293"/>
      <c r="AJ803" s="293"/>
      <c r="AK803" s="293"/>
      <c r="AL803" s="293"/>
    </row>
    <row r="804" ht="14.25" customHeight="1">
      <c r="L804" s="178"/>
      <c r="M804" s="178"/>
      <c r="N804" s="178"/>
      <c r="W804" s="292"/>
      <c r="X804" s="293"/>
      <c r="Y804" s="293"/>
      <c r="Z804" s="293"/>
      <c r="AA804" s="293"/>
      <c r="AB804" s="293"/>
      <c r="AC804" s="293"/>
      <c r="AD804" s="293"/>
      <c r="AE804" s="293"/>
      <c r="AF804" s="293"/>
      <c r="AG804" s="293"/>
      <c r="AH804" s="293"/>
      <c r="AI804" s="293"/>
      <c r="AJ804" s="293"/>
      <c r="AK804" s="293"/>
      <c r="AL804" s="293"/>
    </row>
    <row r="805" ht="14.25" customHeight="1">
      <c r="L805" s="178"/>
      <c r="M805" s="178"/>
      <c r="N805" s="178"/>
      <c r="W805" s="292"/>
      <c r="X805" s="293"/>
      <c r="Y805" s="293"/>
      <c r="Z805" s="293"/>
      <c r="AA805" s="293"/>
      <c r="AB805" s="293"/>
      <c r="AC805" s="293"/>
      <c r="AD805" s="293"/>
      <c r="AE805" s="293"/>
      <c r="AF805" s="293"/>
      <c r="AG805" s="293"/>
      <c r="AH805" s="293"/>
      <c r="AI805" s="293"/>
      <c r="AJ805" s="293"/>
      <c r="AK805" s="293"/>
      <c r="AL805" s="293"/>
    </row>
    <row r="806" ht="14.25" customHeight="1">
      <c r="L806" s="178"/>
      <c r="M806" s="178"/>
      <c r="N806" s="178"/>
      <c r="W806" s="292"/>
      <c r="X806" s="293"/>
      <c r="Y806" s="293"/>
      <c r="Z806" s="293"/>
      <c r="AA806" s="293"/>
      <c r="AB806" s="293"/>
      <c r="AC806" s="293"/>
      <c r="AD806" s="293"/>
      <c r="AE806" s="293"/>
      <c r="AF806" s="293"/>
      <c r="AG806" s="293"/>
      <c r="AH806" s="293"/>
      <c r="AI806" s="293"/>
      <c r="AJ806" s="293"/>
      <c r="AK806" s="293"/>
      <c r="AL806" s="293"/>
    </row>
    <row r="807" ht="14.25" customHeight="1">
      <c r="L807" s="178"/>
      <c r="M807" s="178"/>
      <c r="N807" s="178"/>
      <c r="W807" s="292"/>
      <c r="X807" s="293"/>
      <c r="Y807" s="293"/>
      <c r="Z807" s="293"/>
      <c r="AA807" s="293"/>
      <c r="AB807" s="293"/>
      <c r="AC807" s="293"/>
      <c r="AD807" s="293"/>
      <c r="AE807" s="293"/>
      <c r="AF807" s="293"/>
      <c r="AG807" s="293"/>
      <c r="AH807" s="293"/>
      <c r="AI807" s="293"/>
      <c r="AJ807" s="293"/>
      <c r="AK807" s="293"/>
      <c r="AL807" s="293"/>
    </row>
    <row r="808" ht="14.25" customHeight="1">
      <c r="L808" s="178"/>
      <c r="M808" s="178"/>
      <c r="N808" s="178"/>
      <c r="W808" s="292"/>
      <c r="X808" s="293"/>
      <c r="Y808" s="293"/>
      <c r="Z808" s="293"/>
      <c r="AA808" s="293"/>
      <c r="AB808" s="293"/>
      <c r="AC808" s="293"/>
      <c r="AD808" s="293"/>
      <c r="AE808" s="293"/>
      <c r="AF808" s="293"/>
      <c r="AG808" s="293"/>
      <c r="AH808" s="293"/>
      <c r="AI808" s="293"/>
      <c r="AJ808" s="293"/>
      <c r="AK808" s="293"/>
      <c r="AL808" s="293"/>
    </row>
    <row r="809" ht="14.25" customHeight="1">
      <c r="L809" s="178"/>
      <c r="M809" s="178"/>
      <c r="N809" s="178"/>
      <c r="W809" s="292"/>
      <c r="X809" s="293"/>
      <c r="Y809" s="293"/>
      <c r="Z809" s="293"/>
      <c r="AA809" s="293"/>
      <c r="AB809" s="293"/>
      <c r="AC809" s="293"/>
      <c r="AD809" s="293"/>
      <c r="AE809" s="293"/>
      <c r="AF809" s="293"/>
      <c r="AG809" s="293"/>
      <c r="AH809" s="293"/>
      <c r="AI809" s="293"/>
      <c r="AJ809" s="293"/>
      <c r="AK809" s="293"/>
      <c r="AL809" s="293"/>
    </row>
    <row r="810" ht="14.25" customHeight="1">
      <c r="L810" s="178"/>
      <c r="M810" s="178"/>
      <c r="N810" s="178"/>
      <c r="W810" s="292"/>
      <c r="X810" s="293"/>
      <c r="Y810" s="293"/>
      <c r="Z810" s="293"/>
      <c r="AA810" s="293"/>
      <c r="AB810" s="293"/>
      <c r="AC810" s="293"/>
      <c r="AD810" s="293"/>
      <c r="AE810" s="293"/>
      <c r="AF810" s="293"/>
      <c r="AG810" s="293"/>
      <c r="AH810" s="293"/>
      <c r="AI810" s="293"/>
      <c r="AJ810" s="293"/>
      <c r="AK810" s="293"/>
      <c r="AL810" s="293"/>
    </row>
    <row r="811" ht="14.25" customHeight="1">
      <c r="L811" s="178"/>
      <c r="M811" s="178"/>
      <c r="N811" s="178"/>
      <c r="W811" s="292"/>
      <c r="X811" s="293"/>
      <c r="Y811" s="293"/>
      <c r="Z811" s="293"/>
      <c r="AA811" s="293"/>
      <c r="AB811" s="293"/>
      <c r="AC811" s="293"/>
      <c r="AD811" s="293"/>
      <c r="AE811" s="293"/>
      <c r="AF811" s="293"/>
      <c r="AG811" s="293"/>
      <c r="AH811" s="293"/>
      <c r="AI811" s="293"/>
      <c r="AJ811" s="293"/>
      <c r="AK811" s="293"/>
      <c r="AL811" s="293"/>
    </row>
    <row r="812" ht="14.25" customHeight="1">
      <c r="L812" s="178"/>
      <c r="M812" s="178"/>
      <c r="N812" s="178"/>
      <c r="W812" s="292"/>
      <c r="X812" s="293"/>
      <c r="Y812" s="293"/>
      <c r="Z812" s="293"/>
      <c r="AA812" s="293"/>
      <c r="AB812" s="293"/>
      <c r="AC812" s="293"/>
      <c r="AD812" s="293"/>
      <c r="AE812" s="293"/>
      <c r="AF812" s="293"/>
      <c r="AG812" s="293"/>
      <c r="AH812" s="293"/>
      <c r="AI812" s="293"/>
      <c r="AJ812" s="293"/>
      <c r="AK812" s="293"/>
      <c r="AL812" s="293"/>
    </row>
    <row r="813" ht="14.25" customHeight="1">
      <c r="L813" s="178"/>
      <c r="M813" s="178"/>
      <c r="N813" s="178"/>
      <c r="W813" s="292"/>
      <c r="X813" s="293"/>
      <c r="Y813" s="293"/>
      <c r="Z813" s="293"/>
      <c r="AA813" s="293"/>
      <c r="AB813" s="293"/>
      <c r="AC813" s="293"/>
      <c r="AD813" s="293"/>
      <c r="AE813" s="293"/>
      <c r="AF813" s="293"/>
      <c r="AG813" s="293"/>
      <c r="AH813" s="293"/>
      <c r="AI813" s="293"/>
      <c r="AJ813" s="293"/>
      <c r="AK813" s="293"/>
      <c r="AL813" s="293"/>
    </row>
    <row r="814" ht="14.25" customHeight="1">
      <c r="L814" s="178"/>
      <c r="M814" s="178"/>
      <c r="N814" s="178"/>
      <c r="W814" s="292"/>
      <c r="X814" s="293"/>
      <c r="Y814" s="293"/>
      <c r="Z814" s="293"/>
      <c r="AA814" s="293"/>
      <c r="AB814" s="293"/>
      <c r="AC814" s="293"/>
      <c r="AD814" s="293"/>
      <c r="AE814" s="293"/>
      <c r="AF814" s="293"/>
      <c r="AG814" s="293"/>
      <c r="AH814" s="293"/>
      <c r="AI814" s="293"/>
      <c r="AJ814" s="293"/>
      <c r="AK814" s="293"/>
      <c r="AL814" s="293"/>
    </row>
    <row r="815" ht="14.25" customHeight="1">
      <c r="L815" s="178"/>
      <c r="M815" s="178"/>
      <c r="N815" s="178"/>
      <c r="W815" s="292"/>
      <c r="X815" s="293"/>
      <c r="Y815" s="293"/>
      <c r="Z815" s="293"/>
      <c r="AA815" s="293"/>
      <c r="AB815" s="293"/>
      <c r="AC815" s="293"/>
      <c r="AD815" s="293"/>
      <c r="AE815" s="293"/>
      <c r="AF815" s="293"/>
      <c r="AG815" s="293"/>
      <c r="AH815" s="293"/>
      <c r="AI815" s="293"/>
      <c r="AJ815" s="293"/>
      <c r="AK815" s="293"/>
      <c r="AL815" s="293"/>
    </row>
    <row r="816" ht="14.25" customHeight="1">
      <c r="L816" s="178"/>
      <c r="M816" s="178"/>
      <c r="N816" s="178"/>
      <c r="W816" s="292"/>
      <c r="X816" s="293"/>
      <c r="Y816" s="293"/>
      <c r="Z816" s="293"/>
      <c r="AA816" s="293"/>
      <c r="AB816" s="293"/>
      <c r="AC816" s="293"/>
      <c r="AD816" s="293"/>
      <c r="AE816" s="293"/>
      <c r="AF816" s="293"/>
      <c r="AG816" s="293"/>
      <c r="AH816" s="293"/>
      <c r="AI816" s="293"/>
      <c r="AJ816" s="293"/>
      <c r="AK816" s="293"/>
      <c r="AL816" s="293"/>
    </row>
    <row r="817" ht="14.25" customHeight="1">
      <c r="L817" s="178"/>
      <c r="M817" s="178"/>
      <c r="N817" s="178"/>
      <c r="W817" s="292"/>
      <c r="X817" s="293"/>
      <c r="Y817" s="293"/>
      <c r="Z817" s="293"/>
      <c r="AA817" s="293"/>
      <c r="AB817" s="293"/>
      <c r="AC817" s="293"/>
      <c r="AD817" s="293"/>
      <c r="AE817" s="293"/>
      <c r="AF817" s="293"/>
      <c r="AG817" s="293"/>
      <c r="AH817" s="293"/>
      <c r="AI817" s="293"/>
      <c r="AJ817" s="293"/>
      <c r="AK817" s="293"/>
      <c r="AL817" s="293"/>
    </row>
    <row r="818" ht="14.25" customHeight="1">
      <c r="L818" s="178"/>
      <c r="M818" s="178"/>
      <c r="N818" s="178"/>
      <c r="W818" s="292"/>
      <c r="X818" s="293"/>
      <c r="Y818" s="293"/>
      <c r="Z818" s="293"/>
      <c r="AA818" s="293"/>
      <c r="AB818" s="293"/>
      <c r="AC818" s="293"/>
      <c r="AD818" s="293"/>
      <c r="AE818" s="293"/>
      <c r="AF818" s="293"/>
      <c r="AG818" s="293"/>
      <c r="AH818" s="293"/>
      <c r="AI818" s="293"/>
      <c r="AJ818" s="293"/>
      <c r="AK818" s="293"/>
      <c r="AL818" s="293"/>
    </row>
    <row r="819" ht="14.25" customHeight="1">
      <c r="L819" s="178"/>
      <c r="M819" s="178"/>
      <c r="N819" s="178"/>
      <c r="W819" s="292"/>
      <c r="X819" s="293"/>
      <c r="Y819" s="293"/>
      <c r="Z819" s="293"/>
      <c r="AA819" s="293"/>
      <c r="AB819" s="293"/>
      <c r="AC819" s="293"/>
      <c r="AD819" s="293"/>
      <c r="AE819" s="293"/>
      <c r="AF819" s="293"/>
      <c r="AG819" s="293"/>
      <c r="AH819" s="293"/>
      <c r="AI819" s="293"/>
      <c r="AJ819" s="293"/>
      <c r="AK819" s="293"/>
      <c r="AL819" s="293"/>
    </row>
    <row r="820" ht="14.25" customHeight="1">
      <c r="L820" s="178"/>
      <c r="M820" s="178"/>
      <c r="N820" s="178"/>
      <c r="W820" s="292"/>
      <c r="X820" s="293"/>
      <c r="Y820" s="293"/>
      <c r="Z820" s="293"/>
      <c r="AA820" s="293"/>
      <c r="AB820" s="293"/>
      <c r="AC820" s="293"/>
      <c r="AD820" s="293"/>
      <c r="AE820" s="293"/>
      <c r="AF820" s="293"/>
      <c r="AG820" s="293"/>
      <c r="AH820" s="293"/>
      <c r="AI820" s="293"/>
      <c r="AJ820" s="293"/>
      <c r="AK820" s="293"/>
      <c r="AL820" s="293"/>
    </row>
    <row r="821" ht="14.25" customHeight="1">
      <c r="L821" s="178"/>
      <c r="M821" s="178"/>
      <c r="N821" s="178"/>
      <c r="W821" s="292"/>
      <c r="X821" s="293"/>
      <c r="Y821" s="293"/>
      <c r="Z821" s="293"/>
      <c r="AA821" s="293"/>
      <c r="AB821" s="293"/>
      <c r="AC821" s="293"/>
      <c r="AD821" s="293"/>
      <c r="AE821" s="293"/>
      <c r="AF821" s="293"/>
      <c r="AG821" s="293"/>
      <c r="AH821" s="293"/>
      <c r="AI821" s="293"/>
      <c r="AJ821" s="293"/>
      <c r="AK821" s="293"/>
      <c r="AL821" s="293"/>
    </row>
    <row r="822" ht="14.25" customHeight="1">
      <c r="L822" s="178"/>
      <c r="M822" s="178"/>
      <c r="N822" s="178"/>
      <c r="W822" s="292"/>
      <c r="X822" s="293"/>
      <c r="Y822" s="293"/>
      <c r="Z822" s="293"/>
      <c r="AA822" s="293"/>
      <c r="AB822" s="293"/>
      <c r="AC822" s="293"/>
      <c r="AD822" s="293"/>
      <c r="AE822" s="293"/>
      <c r="AF822" s="293"/>
      <c r="AG822" s="293"/>
      <c r="AH822" s="293"/>
      <c r="AI822" s="293"/>
      <c r="AJ822" s="293"/>
      <c r="AK822" s="293"/>
      <c r="AL822" s="293"/>
    </row>
    <row r="823" ht="14.25" customHeight="1">
      <c r="L823" s="178"/>
      <c r="M823" s="178"/>
      <c r="N823" s="178"/>
      <c r="W823" s="292"/>
      <c r="X823" s="293"/>
      <c r="Y823" s="293"/>
      <c r="Z823" s="293"/>
      <c r="AA823" s="293"/>
      <c r="AB823" s="293"/>
      <c r="AC823" s="293"/>
      <c r="AD823" s="293"/>
      <c r="AE823" s="293"/>
      <c r="AF823" s="293"/>
      <c r="AG823" s="293"/>
      <c r="AH823" s="293"/>
      <c r="AI823" s="293"/>
      <c r="AJ823" s="293"/>
      <c r="AK823" s="293"/>
      <c r="AL823" s="293"/>
    </row>
    <row r="824" ht="14.25" customHeight="1">
      <c r="L824" s="178"/>
      <c r="M824" s="178"/>
      <c r="N824" s="178"/>
      <c r="W824" s="292"/>
      <c r="X824" s="293"/>
      <c r="Y824" s="293"/>
      <c r="Z824" s="293"/>
      <c r="AA824" s="293"/>
      <c r="AB824" s="293"/>
      <c r="AC824" s="293"/>
      <c r="AD824" s="293"/>
      <c r="AE824" s="293"/>
      <c r="AF824" s="293"/>
      <c r="AG824" s="293"/>
      <c r="AH824" s="293"/>
      <c r="AI824" s="293"/>
      <c r="AJ824" s="293"/>
      <c r="AK824" s="293"/>
      <c r="AL824" s="293"/>
    </row>
    <row r="825" ht="14.25" customHeight="1">
      <c r="L825" s="178"/>
      <c r="M825" s="178"/>
      <c r="N825" s="178"/>
      <c r="W825" s="292"/>
      <c r="X825" s="293"/>
      <c r="Y825" s="293"/>
      <c r="Z825" s="293"/>
      <c r="AA825" s="293"/>
      <c r="AB825" s="293"/>
      <c r="AC825" s="293"/>
      <c r="AD825" s="293"/>
      <c r="AE825" s="293"/>
      <c r="AF825" s="293"/>
      <c r="AG825" s="293"/>
      <c r="AH825" s="293"/>
      <c r="AI825" s="293"/>
      <c r="AJ825" s="293"/>
      <c r="AK825" s="293"/>
      <c r="AL825" s="293"/>
    </row>
    <row r="826" ht="14.25" customHeight="1">
      <c r="L826" s="178"/>
      <c r="M826" s="178"/>
      <c r="N826" s="178"/>
      <c r="W826" s="292"/>
      <c r="X826" s="293"/>
      <c r="Y826" s="293"/>
      <c r="Z826" s="293"/>
      <c r="AA826" s="293"/>
      <c r="AB826" s="293"/>
      <c r="AC826" s="293"/>
      <c r="AD826" s="293"/>
      <c r="AE826" s="293"/>
      <c r="AF826" s="293"/>
      <c r="AG826" s="293"/>
      <c r="AH826" s="293"/>
      <c r="AI826" s="293"/>
      <c r="AJ826" s="293"/>
      <c r="AK826" s="293"/>
      <c r="AL826" s="293"/>
    </row>
    <row r="827" ht="14.25" customHeight="1">
      <c r="L827" s="178"/>
      <c r="M827" s="178"/>
      <c r="N827" s="178"/>
      <c r="W827" s="292"/>
      <c r="X827" s="293"/>
      <c r="Y827" s="293"/>
      <c r="Z827" s="293"/>
      <c r="AA827" s="293"/>
      <c r="AB827" s="293"/>
      <c r="AC827" s="293"/>
      <c r="AD827" s="293"/>
      <c r="AE827" s="293"/>
      <c r="AF827" s="293"/>
      <c r="AG827" s="293"/>
      <c r="AH827" s="293"/>
      <c r="AI827" s="293"/>
      <c r="AJ827" s="293"/>
      <c r="AK827" s="293"/>
      <c r="AL827" s="293"/>
    </row>
    <row r="828" ht="14.25" customHeight="1">
      <c r="L828" s="178"/>
      <c r="M828" s="178"/>
      <c r="N828" s="178"/>
      <c r="W828" s="292"/>
      <c r="X828" s="293"/>
      <c r="Y828" s="293"/>
      <c r="Z828" s="293"/>
      <c r="AA828" s="293"/>
      <c r="AB828" s="293"/>
      <c r="AC828" s="293"/>
      <c r="AD828" s="293"/>
      <c r="AE828" s="293"/>
      <c r="AF828" s="293"/>
      <c r="AG828" s="293"/>
      <c r="AH828" s="293"/>
      <c r="AI828" s="293"/>
      <c r="AJ828" s="293"/>
      <c r="AK828" s="293"/>
      <c r="AL828" s="293"/>
    </row>
    <row r="829" ht="14.25" customHeight="1">
      <c r="L829" s="178"/>
      <c r="M829" s="178"/>
      <c r="N829" s="178"/>
      <c r="W829" s="292"/>
      <c r="X829" s="293"/>
      <c r="Y829" s="293"/>
      <c r="Z829" s="293"/>
      <c r="AA829" s="293"/>
      <c r="AB829" s="293"/>
      <c r="AC829" s="293"/>
      <c r="AD829" s="293"/>
      <c r="AE829" s="293"/>
      <c r="AF829" s="293"/>
      <c r="AG829" s="293"/>
      <c r="AH829" s="293"/>
      <c r="AI829" s="293"/>
      <c r="AJ829" s="293"/>
      <c r="AK829" s="293"/>
      <c r="AL829" s="293"/>
    </row>
    <row r="830" ht="14.25" customHeight="1">
      <c r="L830" s="178"/>
      <c r="M830" s="178"/>
      <c r="N830" s="178"/>
      <c r="W830" s="292"/>
      <c r="X830" s="293"/>
      <c r="Y830" s="293"/>
      <c r="Z830" s="293"/>
      <c r="AA830" s="293"/>
      <c r="AB830" s="293"/>
      <c r="AC830" s="293"/>
      <c r="AD830" s="293"/>
      <c r="AE830" s="293"/>
      <c r="AF830" s="293"/>
      <c r="AG830" s="293"/>
      <c r="AH830" s="293"/>
      <c r="AI830" s="293"/>
      <c r="AJ830" s="293"/>
      <c r="AK830" s="293"/>
      <c r="AL830" s="293"/>
    </row>
    <row r="831" ht="14.25" customHeight="1">
      <c r="L831" s="178"/>
      <c r="M831" s="178"/>
      <c r="N831" s="178"/>
      <c r="W831" s="292"/>
      <c r="X831" s="293"/>
      <c r="Y831" s="293"/>
      <c r="Z831" s="293"/>
      <c r="AA831" s="293"/>
      <c r="AB831" s="293"/>
      <c r="AC831" s="293"/>
      <c r="AD831" s="293"/>
      <c r="AE831" s="293"/>
      <c r="AF831" s="293"/>
      <c r="AG831" s="293"/>
      <c r="AH831" s="293"/>
      <c r="AI831" s="293"/>
      <c r="AJ831" s="293"/>
      <c r="AK831" s="293"/>
      <c r="AL831" s="293"/>
    </row>
    <row r="832" ht="14.25" customHeight="1">
      <c r="L832" s="178"/>
      <c r="M832" s="178"/>
      <c r="N832" s="178"/>
      <c r="W832" s="292"/>
      <c r="X832" s="293"/>
      <c r="Y832" s="293"/>
      <c r="Z832" s="293"/>
      <c r="AA832" s="293"/>
      <c r="AB832" s="293"/>
      <c r="AC832" s="293"/>
      <c r="AD832" s="293"/>
      <c r="AE832" s="293"/>
      <c r="AF832" s="293"/>
      <c r="AG832" s="293"/>
      <c r="AH832" s="293"/>
      <c r="AI832" s="293"/>
      <c r="AJ832" s="293"/>
      <c r="AK832" s="293"/>
      <c r="AL832" s="293"/>
    </row>
    <row r="833" ht="14.25" customHeight="1">
      <c r="L833" s="178"/>
      <c r="M833" s="178"/>
      <c r="N833" s="178"/>
      <c r="W833" s="292"/>
      <c r="X833" s="293"/>
      <c r="Y833" s="293"/>
      <c r="Z833" s="293"/>
      <c r="AA833" s="293"/>
      <c r="AB833" s="293"/>
      <c r="AC833" s="293"/>
      <c r="AD833" s="293"/>
      <c r="AE833" s="293"/>
      <c r="AF833" s="293"/>
      <c r="AG833" s="293"/>
      <c r="AH833" s="293"/>
      <c r="AI833" s="293"/>
      <c r="AJ833" s="293"/>
      <c r="AK833" s="293"/>
      <c r="AL833" s="293"/>
    </row>
    <row r="834" ht="14.25" customHeight="1">
      <c r="L834" s="178"/>
      <c r="M834" s="178"/>
      <c r="N834" s="178"/>
      <c r="W834" s="292"/>
      <c r="X834" s="293"/>
      <c r="Y834" s="293"/>
      <c r="Z834" s="293"/>
      <c r="AA834" s="293"/>
      <c r="AB834" s="293"/>
      <c r="AC834" s="293"/>
      <c r="AD834" s="293"/>
      <c r="AE834" s="293"/>
      <c r="AF834" s="293"/>
      <c r="AG834" s="293"/>
      <c r="AH834" s="293"/>
      <c r="AI834" s="293"/>
      <c r="AJ834" s="293"/>
      <c r="AK834" s="293"/>
      <c r="AL834" s="293"/>
    </row>
    <row r="835" ht="14.25" customHeight="1">
      <c r="L835" s="178"/>
      <c r="M835" s="178"/>
      <c r="N835" s="178"/>
      <c r="W835" s="292"/>
      <c r="X835" s="293"/>
      <c r="Y835" s="293"/>
      <c r="Z835" s="293"/>
      <c r="AA835" s="293"/>
      <c r="AB835" s="293"/>
      <c r="AC835" s="293"/>
      <c r="AD835" s="293"/>
      <c r="AE835" s="293"/>
      <c r="AF835" s="293"/>
      <c r="AG835" s="293"/>
      <c r="AH835" s="293"/>
      <c r="AI835" s="293"/>
      <c r="AJ835" s="293"/>
      <c r="AK835" s="293"/>
      <c r="AL835" s="293"/>
    </row>
    <row r="836" ht="14.25" customHeight="1">
      <c r="L836" s="178"/>
      <c r="M836" s="178"/>
      <c r="N836" s="178"/>
      <c r="W836" s="292"/>
      <c r="X836" s="293"/>
      <c r="Y836" s="293"/>
      <c r="Z836" s="293"/>
      <c r="AA836" s="293"/>
      <c r="AB836" s="293"/>
      <c r="AC836" s="293"/>
      <c r="AD836" s="293"/>
      <c r="AE836" s="293"/>
      <c r="AF836" s="293"/>
      <c r="AG836" s="293"/>
      <c r="AH836" s="293"/>
      <c r="AI836" s="293"/>
      <c r="AJ836" s="293"/>
      <c r="AK836" s="293"/>
      <c r="AL836" s="293"/>
    </row>
    <row r="837" ht="14.25" customHeight="1">
      <c r="L837" s="178"/>
      <c r="M837" s="178"/>
      <c r="N837" s="178"/>
      <c r="W837" s="292"/>
      <c r="X837" s="293"/>
      <c r="Y837" s="293"/>
      <c r="Z837" s="293"/>
      <c r="AA837" s="293"/>
      <c r="AB837" s="293"/>
      <c r="AC837" s="293"/>
      <c r="AD837" s="293"/>
      <c r="AE837" s="293"/>
      <c r="AF837" s="293"/>
      <c r="AG837" s="293"/>
      <c r="AH837" s="293"/>
      <c r="AI837" s="293"/>
      <c r="AJ837" s="293"/>
      <c r="AK837" s="293"/>
      <c r="AL837" s="293"/>
    </row>
    <row r="838" ht="14.25" customHeight="1">
      <c r="L838" s="178"/>
      <c r="M838" s="178"/>
      <c r="N838" s="178"/>
      <c r="W838" s="292"/>
      <c r="X838" s="293"/>
      <c r="Y838" s="293"/>
      <c r="Z838" s="293"/>
      <c r="AA838" s="293"/>
      <c r="AB838" s="293"/>
      <c r="AC838" s="293"/>
      <c r="AD838" s="293"/>
      <c r="AE838" s="293"/>
      <c r="AF838" s="293"/>
      <c r="AG838" s="293"/>
      <c r="AH838" s="293"/>
      <c r="AI838" s="293"/>
      <c r="AJ838" s="293"/>
      <c r="AK838" s="293"/>
      <c r="AL838" s="293"/>
    </row>
    <row r="839" ht="14.25" customHeight="1">
      <c r="L839" s="178"/>
      <c r="M839" s="178"/>
      <c r="N839" s="178"/>
      <c r="W839" s="292"/>
      <c r="X839" s="293"/>
      <c r="Y839" s="293"/>
      <c r="Z839" s="293"/>
      <c r="AA839" s="293"/>
      <c r="AB839" s="293"/>
      <c r="AC839" s="293"/>
      <c r="AD839" s="293"/>
      <c r="AE839" s="293"/>
      <c r="AF839" s="293"/>
      <c r="AG839" s="293"/>
      <c r="AH839" s="293"/>
      <c r="AI839" s="293"/>
      <c r="AJ839" s="293"/>
      <c r="AK839" s="293"/>
      <c r="AL839" s="293"/>
    </row>
    <row r="840" ht="14.25" customHeight="1">
      <c r="L840" s="178"/>
      <c r="M840" s="178"/>
      <c r="N840" s="178"/>
      <c r="W840" s="292"/>
      <c r="X840" s="293"/>
      <c r="Y840" s="293"/>
      <c r="Z840" s="293"/>
      <c r="AA840" s="293"/>
      <c r="AB840" s="293"/>
      <c r="AC840" s="293"/>
      <c r="AD840" s="293"/>
      <c r="AE840" s="293"/>
      <c r="AF840" s="293"/>
      <c r="AG840" s="293"/>
      <c r="AH840" s="293"/>
      <c r="AI840" s="293"/>
      <c r="AJ840" s="293"/>
      <c r="AK840" s="293"/>
      <c r="AL840" s="293"/>
    </row>
    <row r="841" ht="14.25" customHeight="1">
      <c r="L841" s="178"/>
      <c r="M841" s="178"/>
      <c r="N841" s="178"/>
      <c r="W841" s="292"/>
      <c r="X841" s="293"/>
      <c r="Y841" s="293"/>
      <c r="Z841" s="293"/>
      <c r="AA841" s="293"/>
      <c r="AB841" s="293"/>
      <c r="AC841" s="293"/>
      <c r="AD841" s="293"/>
      <c r="AE841" s="293"/>
      <c r="AF841" s="293"/>
      <c r="AG841" s="293"/>
      <c r="AH841" s="293"/>
      <c r="AI841" s="293"/>
      <c r="AJ841" s="293"/>
      <c r="AK841" s="293"/>
      <c r="AL841" s="293"/>
    </row>
    <row r="842" ht="14.25" customHeight="1">
      <c r="L842" s="178"/>
      <c r="M842" s="178"/>
      <c r="N842" s="178"/>
      <c r="W842" s="292"/>
      <c r="X842" s="293"/>
      <c r="Y842" s="293"/>
      <c r="Z842" s="293"/>
      <c r="AA842" s="293"/>
      <c r="AB842" s="293"/>
      <c r="AC842" s="293"/>
      <c r="AD842" s="293"/>
      <c r="AE842" s="293"/>
      <c r="AF842" s="293"/>
      <c r="AG842" s="293"/>
      <c r="AH842" s="293"/>
      <c r="AI842" s="293"/>
      <c r="AJ842" s="293"/>
      <c r="AK842" s="293"/>
      <c r="AL842" s="293"/>
    </row>
    <row r="843" ht="14.25" customHeight="1">
      <c r="L843" s="178"/>
      <c r="M843" s="178"/>
      <c r="N843" s="178"/>
      <c r="W843" s="292"/>
      <c r="X843" s="293"/>
      <c r="Y843" s="293"/>
      <c r="Z843" s="293"/>
      <c r="AA843" s="293"/>
      <c r="AB843" s="293"/>
      <c r="AC843" s="293"/>
      <c r="AD843" s="293"/>
      <c r="AE843" s="293"/>
      <c r="AF843" s="293"/>
      <c r="AG843" s="293"/>
      <c r="AH843" s="293"/>
      <c r="AI843" s="293"/>
      <c r="AJ843" s="293"/>
      <c r="AK843" s="293"/>
      <c r="AL843" s="293"/>
    </row>
    <row r="844" ht="14.25" customHeight="1">
      <c r="L844" s="178"/>
      <c r="M844" s="178"/>
      <c r="N844" s="178"/>
      <c r="W844" s="292"/>
      <c r="X844" s="293"/>
      <c r="Y844" s="293"/>
      <c r="Z844" s="293"/>
      <c r="AA844" s="293"/>
      <c r="AB844" s="293"/>
      <c r="AC844" s="293"/>
      <c r="AD844" s="293"/>
      <c r="AE844" s="293"/>
      <c r="AF844" s="293"/>
      <c r="AG844" s="293"/>
      <c r="AH844" s="293"/>
      <c r="AI844" s="293"/>
      <c r="AJ844" s="293"/>
      <c r="AK844" s="293"/>
      <c r="AL844" s="293"/>
    </row>
    <row r="845" ht="14.25" customHeight="1">
      <c r="L845" s="178"/>
      <c r="M845" s="178"/>
      <c r="N845" s="178"/>
      <c r="W845" s="292"/>
      <c r="X845" s="293"/>
      <c r="Y845" s="293"/>
      <c r="Z845" s="293"/>
      <c r="AA845" s="293"/>
      <c r="AB845" s="293"/>
      <c r="AC845" s="293"/>
      <c r="AD845" s="293"/>
      <c r="AE845" s="293"/>
      <c r="AF845" s="293"/>
      <c r="AG845" s="293"/>
      <c r="AH845" s="293"/>
      <c r="AI845" s="293"/>
      <c r="AJ845" s="293"/>
      <c r="AK845" s="293"/>
      <c r="AL845" s="293"/>
    </row>
    <row r="846" ht="14.25" customHeight="1">
      <c r="L846" s="178"/>
      <c r="M846" s="178"/>
      <c r="N846" s="178"/>
      <c r="W846" s="292"/>
      <c r="X846" s="293"/>
      <c r="Y846" s="293"/>
      <c r="Z846" s="293"/>
      <c r="AA846" s="293"/>
      <c r="AB846" s="293"/>
      <c r="AC846" s="293"/>
      <c r="AD846" s="293"/>
      <c r="AE846" s="293"/>
      <c r="AF846" s="293"/>
      <c r="AG846" s="293"/>
      <c r="AH846" s="293"/>
      <c r="AI846" s="293"/>
      <c r="AJ846" s="293"/>
      <c r="AK846" s="293"/>
      <c r="AL846" s="293"/>
    </row>
    <row r="847" ht="14.25" customHeight="1">
      <c r="L847" s="178"/>
      <c r="M847" s="178"/>
      <c r="N847" s="178"/>
      <c r="W847" s="292"/>
      <c r="X847" s="293"/>
      <c r="Y847" s="293"/>
      <c r="Z847" s="293"/>
      <c r="AA847" s="293"/>
      <c r="AB847" s="293"/>
      <c r="AC847" s="293"/>
      <c r="AD847" s="293"/>
      <c r="AE847" s="293"/>
      <c r="AF847" s="293"/>
      <c r="AG847" s="293"/>
      <c r="AH847" s="293"/>
      <c r="AI847" s="293"/>
      <c r="AJ847" s="293"/>
      <c r="AK847" s="293"/>
      <c r="AL847" s="293"/>
    </row>
    <row r="848" ht="14.25" customHeight="1">
      <c r="L848" s="178"/>
      <c r="M848" s="178"/>
      <c r="N848" s="178"/>
      <c r="W848" s="292"/>
      <c r="X848" s="293"/>
      <c r="Y848" s="293"/>
      <c r="Z848" s="293"/>
      <c r="AA848" s="293"/>
      <c r="AB848" s="293"/>
      <c r="AC848" s="293"/>
      <c r="AD848" s="293"/>
      <c r="AE848" s="293"/>
      <c r="AF848" s="293"/>
      <c r="AG848" s="293"/>
      <c r="AH848" s="293"/>
      <c r="AI848" s="293"/>
      <c r="AJ848" s="293"/>
      <c r="AK848" s="293"/>
      <c r="AL848" s="293"/>
    </row>
    <row r="849" ht="14.25" customHeight="1">
      <c r="L849" s="178"/>
      <c r="M849" s="178"/>
      <c r="N849" s="178"/>
      <c r="W849" s="292"/>
      <c r="X849" s="293"/>
      <c r="Y849" s="293"/>
      <c r="Z849" s="293"/>
      <c r="AA849" s="293"/>
      <c r="AB849" s="293"/>
      <c r="AC849" s="293"/>
      <c r="AD849" s="293"/>
      <c r="AE849" s="293"/>
      <c r="AF849" s="293"/>
      <c r="AG849" s="293"/>
      <c r="AH849" s="293"/>
      <c r="AI849" s="293"/>
      <c r="AJ849" s="293"/>
      <c r="AK849" s="293"/>
      <c r="AL849" s="293"/>
    </row>
    <row r="850" ht="14.25" customHeight="1">
      <c r="L850" s="178"/>
      <c r="M850" s="178"/>
      <c r="N850" s="178"/>
      <c r="W850" s="292"/>
      <c r="X850" s="293"/>
      <c r="Y850" s="293"/>
      <c r="Z850" s="293"/>
      <c r="AA850" s="293"/>
      <c r="AB850" s="293"/>
      <c r="AC850" s="293"/>
      <c r="AD850" s="293"/>
      <c r="AE850" s="293"/>
      <c r="AF850" s="293"/>
      <c r="AG850" s="293"/>
      <c r="AH850" s="293"/>
      <c r="AI850" s="293"/>
      <c r="AJ850" s="293"/>
      <c r="AK850" s="293"/>
      <c r="AL850" s="293"/>
    </row>
    <row r="851" ht="14.25" customHeight="1">
      <c r="L851" s="178"/>
      <c r="M851" s="178"/>
      <c r="N851" s="178"/>
      <c r="W851" s="292"/>
      <c r="X851" s="293"/>
      <c r="Y851" s="293"/>
      <c r="Z851" s="293"/>
      <c r="AA851" s="293"/>
      <c r="AB851" s="293"/>
      <c r="AC851" s="293"/>
      <c r="AD851" s="293"/>
      <c r="AE851" s="293"/>
      <c r="AF851" s="293"/>
      <c r="AG851" s="293"/>
      <c r="AH851" s="293"/>
      <c r="AI851" s="293"/>
      <c r="AJ851" s="293"/>
      <c r="AK851" s="293"/>
      <c r="AL851" s="293"/>
    </row>
    <row r="852" ht="14.25" customHeight="1">
      <c r="L852" s="178"/>
      <c r="M852" s="178"/>
      <c r="N852" s="178"/>
      <c r="W852" s="292"/>
      <c r="X852" s="293"/>
      <c r="Y852" s="293"/>
      <c r="Z852" s="293"/>
      <c r="AA852" s="293"/>
      <c r="AB852" s="293"/>
      <c r="AC852" s="293"/>
      <c r="AD852" s="293"/>
      <c r="AE852" s="293"/>
      <c r="AF852" s="293"/>
      <c r="AG852" s="293"/>
      <c r="AH852" s="293"/>
      <c r="AI852" s="293"/>
      <c r="AJ852" s="293"/>
      <c r="AK852" s="293"/>
      <c r="AL852" s="293"/>
    </row>
    <row r="853" ht="14.25" customHeight="1">
      <c r="L853" s="178"/>
      <c r="M853" s="178"/>
      <c r="N853" s="178"/>
      <c r="W853" s="292"/>
      <c r="X853" s="293"/>
      <c r="Y853" s="293"/>
      <c r="Z853" s="293"/>
      <c r="AA853" s="293"/>
      <c r="AB853" s="293"/>
      <c r="AC853" s="293"/>
      <c r="AD853" s="293"/>
      <c r="AE853" s="293"/>
      <c r="AF853" s="293"/>
      <c r="AG853" s="293"/>
      <c r="AH853" s="293"/>
      <c r="AI853" s="293"/>
      <c r="AJ853" s="293"/>
      <c r="AK853" s="293"/>
      <c r="AL853" s="293"/>
    </row>
    <row r="854" ht="14.25" customHeight="1">
      <c r="L854" s="178"/>
      <c r="M854" s="178"/>
      <c r="N854" s="178"/>
      <c r="W854" s="292"/>
      <c r="X854" s="293"/>
      <c r="Y854" s="293"/>
      <c r="Z854" s="293"/>
      <c r="AA854" s="293"/>
      <c r="AB854" s="293"/>
      <c r="AC854" s="293"/>
      <c r="AD854" s="293"/>
      <c r="AE854" s="293"/>
      <c r="AF854" s="293"/>
      <c r="AG854" s="293"/>
      <c r="AH854" s="293"/>
      <c r="AI854" s="293"/>
      <c r="AJ854" s="293"/>
      <c r="AK854" s="293"/>
      <c r="AL854" s="293"/>
    </row>
    <row r="855" ht="14.25" customHeight="1">
      <c r="L855" s="178"/>
      <c r="M855" s="178"/>
      <c r="N855" s="178"/>
      <c r="W855" s="292"/>
      <c r="X855" s="293"/>
      <c r="Y855" s="293"/>
      <c r="Z855" s="293"/>
      <c r="AA855" s="293"/>
      <c r="AB855" s="293"/>
      <c r="AC855" s="293"/>
      <c r="AD855" s="293"/>
      <c r="AE855" s="293"/>
      <c r="AF855" s="293"/>
      <c r="AG855" s="293"/>
      <c r="AH855" s="293"/>
      <c r="AI855" s="293"/>
      <c r="AJ855" s="293"/>
      <c r="AK855" s="293"/>
      <c r="AL855" s="293"/>
    </row>
    <row r="856" ht="14.25" customHeight="1">
      <c r="L856" s="178"/>
      <c r="M856" s="178"/>
      <c r="N856" s="178"/>
      <c r="W856" s="292"/>
      <c r="X856" s="293"/>
      <c r="Y856" s="293"/>
      <c r="Z856" s="293"/>
      <c r="AA856" s="293"/>
      <c r="AB856" s="293"/>
      <c r="AC856" s="293"/>
      <c r="AD856" s="293"/>
      <c r="AE856" s="293"/>
      <c r="AF856" s="293"/>
      <c r="AG856" s="293"/>
      <c r="AH856" s="293"/>
      <c r="AI856" s="293"/>
      <c r="AJ856" s="293"/>
      <c r="AK856" s="293"/>
      <c r="AL856" s="293"/>
    </row>
    <row r="857" ht="14.25" customHeight="1">
      <c r="L857" s="178"/>
      <c r="M857" s="178"/>
      <c r="N857" s="178"/>
      <c r="W857" s="292"/>
      <c r="X857" s="293"/>
      <c r="Y857" s="293"/>
      <c r="Z857" s="293"/>
      <c r="AA857" s="293"/>
      <c r="AB857" s="293"/>
      <c r="AC857" s="293"/>
      <c r="AD857" s="293"/>
      <c r="AE857" s="293"/>
      <c r="AF857" s="293"/>
      <c r="AG857" s="293"/>
      <c r="AH857" s="293"/>
      <c r="AI857" s="293"/>
      <c r="AJ857" s="293"/>
      <c r="AK857" s="293"/>
      <c r="AL857" s="293"/>
    </row>
    <row r="858" ht="14.25" customHeight="1">
      <c r="L858" s="178"/>
      <c r="M858" s="178"/>
      <c r="N858" s="178"/>
      <c r="W858" s="292"/>
      <c r="X858" s="293"/>
      <c r="Y858" s="293"/>
      <c r="Z858" s="293"/>
      <c r="AA858" s="293"/>
      <c r="AB858" s="293"/>
      <c r="AC858" s="293"/>
      <c r="AD858" s="293"/>
      <c r="AE858" s="293"/>
      <c r="AF858" s="293"/>
      <c r="AG858" s="293"/>
      <c r="AH858" s="293"/>
      <c r="AI858" s="293"/>
      <c r="AJ858" s="293"/>
      <c r="AK858" s="293"/>
      <c r="AL858" s="293"/>
    </row>
    <row r="859" ht="14.25" customHeight="1">
      <c r="L859" s="178"/>
      <c r="M859" s="178"/>
      <c r="N859" s="178"/>
      <c r="W859" s="292"/>
      <c r="X859" s="293"/>
      <c r="Y859" s="293"/>
      <c r="Z859" s="293"/>
      <c r="AA859" s="293"/>
      <c r="AB859" s="293"/>
      <c r="AC859" s="293"/>
      <c r="AD859" s="293"/>
      <c r="AE859" s="293"/>
      <c r="AF859" s="293"/>
      <c r="AG859" s="293"/>
      <c r="AH859" s="293"/>
      <c r="AI859" s="293"/>
      <c r="AJ859" s="293"/>
      <c r="AK859" s="293"/>
      <c r="AL859" s="293"/>
    </row>
    <row r="860" ht="14.25" customHeight="1">
      <c r="L860" s="178"/>
      <c r="M860" s="178"/>
      <c r="N860" s="178"/>
      <c r="W860" s="292"/>
      <c r="X860" s="293"/>
      <c r="Y860" s="293"/>
      <c r="Z860" s="293"/>
      <c r="AA860" s="293"/>
      <c r="AB860" s="293"/>
      <c r="AC860" s="293"/>
      <c r="AD860" s="293"/>
      <c r="AE860" s="293"/>
      <c r="AF860" s="293"/>
      <c r="AG860" s="293"/>
      <c r="AH860" s="293"/>
      <c r="AI860" s="293"/>
      <c r="AJ860" s="293"/>
      <c r="AK860" s="293"/>
      <c r="AL860" s="293"/>
    </row>
    <row r="861" ht="14.25" customHeight="1">
      <c r="L861" s="178"/>
      <c r="M861" s="178"/>
      <c r="N861" s="178"/>
      <c r="W861" s="292"/>
      <c r="X861" s="293"/>
      <c r="Y861" s="293"/>
      <c r="Z861" s="293"/>
      <c r="AA861" s="293"/>
      <c r="AB861" s="293"/>
      <c r="AC861" s="293"/>
      <c r="AD861" s="293"/>
      <c r="AE861" s="293"/>
      <c r="AF861" s="293"/>
      <c r="AG861" s="293"/>
      <c r="AH861" s="293"/>
      <c r="AI861" s="293"/>
      <c r="AJ861" s="293"/>
      <c r="AK861" s="293"/>
      <c r="AL861" s="293"/>
    </row>
    <row r="862" ht="14.25" customHeight="1">
      <c r="L862" s="178"/>
      <c r="M862" s="178"/>
      <c r="N862" s="178"/>
      <c r="W862" s="292"/>
      <c r="X862" s="293"/>
      <c r="Y862" s="293"/>
      <c r="Z862" s="293"/>
      <c r="AA862" s="293"/>
      <c r="AB862" s="293"/>
      <c r="AC862" s="293"/>
      <c r="AD862" s="293"/>
      <c r="AE862" s="293"/>
      <c r="AF862" s="293"/>
      <c r="AG862" s="293"/>
      <c r="AH862" s="293"/>
      <c r="AI862" s="293"/>
      <c r="AJ862" s="293"/>
      <c r="AK862" s="293"/>
      <c r="AL862" s="293"/>
    </row>
    <row r="863" ht="14.25" customHeight="1">
      <c r="L863" s="178"/>
      <c r="M863" s="178"/>
      <c r="N863" s="178"/>
      <c r="W863" s="292"/>
      <c r="X863" s="293"/>
      <c r="Y863" s="293"/>
      <c r="Z863" s="293"/>
      <c r="AA863" s="293"/>
      <c r="AB863" s="293"/>
      <c r="AC863" s="293"/>
      <c r="AD863" s="293"/>
      <c r="AE863" s="293"/>
      <c r="AF863" s="293"/>
      <c r="AG863" s="293"/>
      <c r="AH863" s="293"/>
      <c r="AI863" s="293"/>
      <c r="AJ863" s="293"/>
      <c r="AK863" s="293"/>
      <c r="AL863" s="293"/>
    </row>
    <row r="864" ht="14.25" customHeight="1">
      <c r="L864" s="178"/>
      <c r="M864" s="178"/>
      <c r="N864" s="178"/>
      <c r="W864" s="292"/>
      <c r="X864" s="293"/>
      <c r="Y864" s="293"/>
      <c r="Z864" s="293"/>
      <c r="AA864" s="293"/>
      <c r="AB864" s="293"/>
      <c r="AC864" s="293"/>
      <c r="AD864" s="293"/>
      <c r="AE864" s="293"/>
      <c r="AF864" s="293"/>
      <c r="AG864" s="293"/>
      <c r="AH864" s="293"/>
      <c r="AI864" s="293"/>
      <c r="AJ864" s="293"/>
      <c r="AK864" s="293"/>
      <c r="AL864" s="293"/>
    </row>
    <row r="865" ht="14.25" customHeight="1">
      <c r="L865" s="178"/>
      <c r="M865" s="178"/>
      <c r="N865" s="178"/>
      <c r="W865" s="292"/>
      <c r="X865" s="293"/>
      <c r="Y865" s="293"/>
      <c r="Z865" s="293"/>
      <c r="AA865" s="293"/>
      <c r="AB865" s="293"/>
      <c r="AC865" s="293"/>
      <c r="AD865" s="293"/>
      <c r="AE865" s="293"/>
      <c r="AF865" s="293"/>
      <c r="AG865" s="293"/>
      <c r="AH865" s="293"/>
      <c r="AI865" s="293"/>
      <c r="AJ865" s="293"/>
      <c r="AK865" s="293"/>
      <c r="AL865" s="293"/>
    </row>
    <row r="866" ht="14.25" customHeight="1">
      <c r="L866" s="178"/>
      <c r="M866" s="178"/>
      <c r="N866" s="178"/>
      <c r="W866" s="292"/>
      <c r="X866" s="293"/>
      <c r="Y866" s="293"/>
      <c r="Z866" s="293"/>
      <c r="AA866" s="293"/>
      <c r="AB866" s="293"/>
      <c r="AC866" s="293"/>
      <c r="AD866" s="293"/>
      <c r="AE866" s="293"/>
      <c r="AF866" s="293"/>
      <c r="AG866" s="293"/>
      <c r="AH866" s="293"/>
      <c r="AI866" s="293"/>
      <c r="AJ866" s="293"/>
      <c r="AK866" s="293"/>
      <c r="AL866" s="293"/>
    </row>
    <row r="867" ht="14.25" customHeight="1">
      <c r="L867" s="178"/>
      <c r="M867" s="178"/>
      <c r="N867" s="178"/>
      <c r="W867" s="292"/>
      <c r="X867" s="293"/>
      <c r="Y867" s="293"/>
      <c r="Z867" s="293"/>
      <c r="AA867" s="293"/>
      <c r="AB867" s="293"/>
      <c r="AC867" s="293"/>
      <c r="AD867" s="293"/>
      <c r="AE867" s="293"/>
      <c r="AF867" s="293"/>
      <c r="AG867" s="293"/>
      <c r="AH867" s="293"/>
      <c r="AI867" s="293"/>
      <c r="AJ867" s="293"/>
      <c r="AK867" s="293"/>
      <c r="AL867" s="293"/>
    </row>
    <row r="868" ht="14.25" customHeight="1">
      <c r="L868" s="178"/>
      <c r="M868" s="178"/>
      <c r="N868" s="178"/>
      <c r="W868" s="292"/>
      <c r="X868" s="293"/>
      <c r="Y868" s="293"/>
      <c r="Z868" s="293"/>
      <c r="AA868" s="293"/>
      <c r="AB868" s="293"/>
      <c r="AC868" s="293"/>
      <c r="AD868" s="293"/>
      <c r="AE868" s="293"/>
      <c r="AF868" s="293"/>
      <c r="AG868" s="293"/>
      <c r="AH868" s="293"/>
      <c r="AI868" s="293"/>
      <c r="AJ868" s="293"/>
      <c r="AK868" s="293"/>
      <c r="AL868" s="293"/>
    </row>
    <row r="869" ht="14.25" customHeight="1">
      <c r="L869" s="178"/>
      <c r="M869" s="178"/>
      <c r="N869" s="178"/>
      <c r="W869" s="292"/>
      <c r="X869" s="293"/>
      <c r="Y869" s="293"/>
      <c r="Z869" s="293"/>
      <c r="AA869" s="293"/>
      <c r="AB869" s="293"/>
      <c r="AC869" s="293"/>
      <c r="AD869" s="293"/>
      <c r="AE869" s="293"/>
      <c r="AF869" s="293"/>
      <c r="AG869" s="293"/>
      <c r="AH869" s="293"/>
      <c r="AI869" s="293"/>
      <c r="AJ869" s="293"/>
      <c r="AK869" s="293"/>
      <c r="AL869" s="293"/>
    </row>
    <row r="870" ht="14.25" customHeight="1">
      <c r="L870" s="178"/>
      <c r="M870" s="178"/>
      <c r="N870" s="178"/>
      <c r="W870" s="292"/>
      <c r="X870" s="293"/>
      <c r="Y870" s="293"/>
      <c r="Z870" s="293"/>
      <c r="AA870" s="293"/>
      <c r="AB870" s="293"/>
      <c r="AC870" s="293"/>
      <c r="AD870" s="293"/>
      <c r="AE870" s="293"/>
      <c r="AF870" s="293"/>
      <c r="AG870" s="293"/>
      <c r="AH870" s="293"/>
      <c r="AI870" s="293"/>
      <c r="AJ870" s="293"/>
      <c r="AK870" s="293"/>
      <c r="AL870" s="293"/>
    </row>
    <row r="871" ht="14.25" customHeight="1">
      <c r="L871" s="178"/>
      <c r="M871" s="178"/>
      <c r="N871" s="178"/>
      <c r="W871" s="292"/>
      <c r="X871" s="293"/>
      <c r="Y871" s="293"/>
      <c r="Z871" s="293"/>
      <c r="AA871" s="293"/>
      <c r="AB871" s="293"/>
      <c r="AC871" s="293"/>
      <c r="AD871" s="293"/>
      <c r="AE871" s="293"/>
      <c r="AF871" s="293"/>
      <c r="AG871" s="293"/>
      <c r="AH871" s="293"/>
      <c r="AI871" s="293"/>
      <c r="AJ871" s="293"/>
      <c r="AK871" s="293"/>
      <c r="AL871" s="293"/>
    </row>
    <row r="872" ht="14.25" customHeight="1">
      <c r="L872" s="178"/>
      <c r="M872" s="178"/>
      <c r="N872" s="178"/>
      <c r="W872" s="292"/>
      <c r="X872" s="293"/>
      <c r="Y872" s="293"/>
      <c r="Z872" s="293"/>
      <c r="AA872" s="293"/>
      <c r="AB872" s="293"/>
      <c r="AC872" s="293"/>
      <c r="AD872" s="293"/>
      <c r="AE872" s="293"/>
      <c r="AF872" s="293"/>
      <c r="AG872" s="293"/>
      <c r="AH872" s="293"/>
      <c r="AI872" s="293"/>
      <c r="AJ872" s="293"/>
      <c r="AK872" s="293"/>
      <c r="AL872" s="293"/>
    </row>
    <row r="873" ht="14.25" customHeight="1">
      <c r="L873" s="178"/>
      <c r="M873" s="178"/>
      <c r="N873" s="178"/>
      <c r="W873" s="292"/>
      <c r="X873" s="293"/>
      <c r="Y873" s="293"/>
      <c r="Z873" s="293"/>
      <c r="AA873" s="293"/>
      <c r="AB873" s="293"/>
      <c r="AC873" s="293"/>
      <c r="AD873" s="293"/>
      <c r="AE873" s="293"/>
      <c r="AF873" s="293"/>
      <c r="AG873" s="293"/>
      <c r="AH873" s="293"/>
      <c r="AI873" s="293"/>
      <c r="AJ873" s="293"/>
      <c r="AK873" s="293"/>
      <c r="AL873" s="293"/>
    </row>
    <row r="874" ht="14.25" customHeight="1">
      <c r="L874" s="178"/>
      <c r="M874" s="178"/>
      <c r="N874" s="178"/>
      <c r="W874" s="292"/>
      <c r="X874" s="293"/>
      <c r="Y874" s="293"/>
      <c r="Z874" s="293"/>
      <c r="AA874" s="293"/>
      <c r="AB874" s="293"/>
      <c r="AC874" s="293"/>
      <c r="AD874" s="293"/>
      <c r="AE874" s="293"/>
      <c r="AF874" s="293"/>
      <c r="AG874" s="293"/>
      <c r="AH874" s="293"/>
      <c r="AI874" s="293"/>
      <c r="AJ874" s="293"/>
      <c r="AK874" s="293"/>
      <c r="AL874" s="293"/>
    </row>
    <row r="875" ht="14.25" customHeight="1">
      <c r="L875" s="178"/>
      <c r="M875" s="178"/>
      <c r="N875" s="178"/>
      <c r="W875" s="292"/>
      <c r="X875" s="293"/>
      <c r="Y875" s="293"/>
      <c r="Z875" s="293"/>
      <c r="AA875" s="293"/>
      <c r="AB875" s="293"/>
      <c r="AC875" s="293"/>
      <c r="AD875" s="293"/>
      <c r="AE875" s="293"/>
      <c r="AF875" s="293"/>
      <c r="AG875" s="293"/>
      <c r="AH875" s="293"/>
      <c r="AI875" s="293"/>
      <c r="AJ875" s="293"/>
      <c r="AK875" s="293"/>
      <c r="AL875" s="293"/>
    </row>
    <row r="876" ht="14.25" customHeight="1">
      <c r="L876" s="178"/>
      <c r="M876" s="178"/>
      <c r="N876" s="178"/>
      <c r="W876" s="292"/>
      <c r="X876" s="293"/>
      <c r="Y876" s="293"/>
      <c r="Z876" s="293"/>
      <c r="AA876" s="293"/>
      <c r="AB876" s="293"/>
      <c r="AC876" s="293"/>
      <c r="AD876" s="293"/>
      <c r="AE876" s="293"/>
      <c r="AF876" s="293"/>
      <c r="AG876" s="293"/>
      <c r="AH876" s="293"/>
      <c r="AI876" s="293"/>
      <c r="AJ876" s="293"/>
      <c r="AK876" s="293"/>
      <c r="AL876" s="293"/>
    </row>
    <row r="877" ht="14.25" customHeight="1">
      <c r="L877" s="178"/>
      <c r="M877" s="178"/>
      <c r="N877" s="178"/>
      <c r="W877" s="292"/>
      <c r="X877" s="293"/>
      <c r="Y877" s="293"/>
      <c r="Z877" s="293"/>
      <c r="AA877" s="293"/>
      <c r="AB877" s="293"/>
      <c r="AC877" s="293"/>
      <c r="AD877" s="293"/>
      <c r="AE877" s="293"/>
      <c r="AF877" s="293"/>
      <c r="AG877" s="293"/>
      <c r="AH877" s="293"/>
      <c r="AI877" s="293"/>
      <c r="AJ877" s="293"/>
      <c r="AK877" s="293"/>
      <c r="AL877" s="293"/>
    </row>
    <row r="878" ht="14.25" customHeight="1">
      <c r="L878" s="178"/>
      <c r="M878" s="178"/>
      <c r="N878" s="178"/>
      <c r="W878" s="292"/>
      <c r="X878" s="293"/>
      <c r="Y878" s="293"/>
      <c r="Z878" s="293"/>
      <c r="AA878" s="293"/>
      <c r="AB878" s="293"/>
      <c r="AC878" s="293"/>
      <c r="AD878" s="293"/>
      <c r="AE878" s="293"/>
      <c r="AF878" s="293"/>
      <c r="AG878" s="293"/>
      <c r="AH878" s="293"/>
      <c r="AI878" s="293"/>
      <c r="AJ878" s="293"/>
      <c r="AK878" s="293"/>
      <c r="AL878" s="293"/>
    </row>
    <row r="879" ht="14.25" customHeight="1">
      <c r="L879" s="178"/>
      <c r="M879" s="178"/>
      <c r="N879" s="178"/>
      <c r="W879" s="292"/>
      <c r="X879" s="293"/>
      <c r="Y879" s="293"/>
      <c r="Z879" s="293"/>
      <c r="AA879" s="293"/>
      <c r="AB879" s="293"/>
      <c r="AC879" s="293"/>
      <c r="AD879" s="293"/>
      <c r="AE879" s="293"/>
      <c r="AF879" s="293"/>
      <c r="AG879" s="293"/>
      <c r="AH879" s="293"/>
      <c r="AI879" s="293"/>
      <c r="AJ879" s="293"/>
      <c r="AK879" s="293"/>
      <c r="AL879" s="293"/>
    </row>
    <row r="880" ht="14.25" customHeight="1">
      <c r="L880" s="178"/>
      <c r="M880" s="178"/>
      <c r="N880" s="178"/>
      <c r="W880" s="292"/>
      <c r="X880" s="293"/>
      <c r="Y880" s="293"/>
      <c r="Z880" s="293"/>
      <c r="AA880" s="293"/>
      <c r="AB880" s="293"/>
      <c r="AC880" s="293"/>
      <c r="AD880" s="293"/>
      <c r="AE880" s="293"/>
      <c r="AF880" s="293"/>
      <c r="AG880" s="293"/>
      <c r="AH880" s="293"/>
      <c r="AI880" s="293"/>
      <c r="AJ880" s="293"/>
      <c r="AK880" s="293"/>
      <c r="AL880" s="293"/>
    </row>
    <row r="881" ht="14.25" customHeight="1">
      <c r="L881" s="178"/>
      <c r="M881" s="178"/>
      <c r="N881" s="178"/>
      <c r="W881" s="292"/>
      <c r="X881" s="293"/>
      <c r="Y881" s="293"/>
      <c r="Z881" s="293"/>
      <c r="AA881" s="293"/>
      <c r="AB881" s="293"/>
      <c r="AC881" s="293"/>
      <c r="AD881" s="293"/>
      <c r="AE881" s="293"/>
      <c r="AF881" s="293"/>
      <c r="AG881" s="293"/>
      <c r="AH881" s="293"/>
      <c r="AI881" s="293"/>
      <c r="AJ881" s="293"/>
      <c r="AK881" s="293"/>
      <c r="AL881" s="293"/>
    </row>
    <row r="882" ht="14.25" customHeight="1">
      <c r="L882" s="178"/>
      <c r="M882" s="178"/>
      <c r="N882" s="178"/>
      <c r="W882" s="292"/>
      <c r="X882" s="293"/>
      <c r="Y882" s="293"/>
      <c r="Z882" s="293"/>
      <c r="AA882" s="293"/>
      <c r="AB882" s="293"/>
      <c r="AC882" s="293"/>
      <c r="AD882" s="293"/>
      <c r="AE882" s="293"/>
      <c r="AF882" s="293"/>
      <c r="AG882" s="293"/>
      <c r="AH882" s="293"/>
      <c r="AI882" s="293"/>
      <c r="AJ882" s="293"/>
      <c r="AK882" s="293"/>
      <c r="AL882" s="293"/>
    </row>
    <row r="883" ht="14.25" customHeight="1">
      <c r="L883" s="178"/>
      <c r="M883" s="178"/>
      <c r="N883" s="178"/>
      <c r="W883" s="292"/>
      <c r="X883" s="293"/>
      <c r="Y883" s="293"/>
      <c r="Z883" s="293"/>
      <c r="AA883" s="293"/>
      <c r="AB883" s="293"/>
      <c r="AC883" s="293"/>
      <c r="AD883" s="293"/>
      <c r="AE883" s="293"/>
      <c r="AF883" s="293"/>
      <c r="AG883" s="293"/>
      <c r="AH883" s="293"/>
      <c r="AI883" s="293"/>
      <c r="AJ883" s="293"/>
      <c r="AK883" s="293"/>
      <c r="AL883" s="293"/>
    </row>
    <row r="884" ht="14.25" customHeight="1">
      <c r="L884" s="178"/>
      <c r="M884" s="178"/>
      <c r="N884" s="178"/>
      <c r="W884" s="292"/>
      <c r="X884" s="293"/>
      <c r="Y884" s="293"/>
      <c r="Z884" s="293"/>
      <c r="AA884" s="293"/>
      <c r="AB884" s="293"/>
      <c r="AC884" s="293"/>
      <c r="AD884" s="293"/>
      <c r="AE884" s="293"/>
      <c r="AF884" s="293"/>
      <c r="AG884" s="293"/>
      <c r="AH884" s="293"/>
      <c r="AI884" s="293"/>
      <c r="AJ884" s="293"/>
      <c r="AK884" s="293"/>
      <c r="AL884" s="293"/>
    </row>
    <row r="885" ht="14.25" customHeight="1">
      <c r="L885" s="178"/>
      <c r="M885" s="178"/>
      <c r="N885" s="178"/>
      <c r="W885" s="292"/>
      <c r="X885" s="293"/>
      <c r="Y885" s="293"/>
      <c r="Z885" s="293"/>
      <c r="AA885" s="293"/>
      <c r="AB885" s="293"/>
      <c r="AC885" s="293"/>
      <c r="AD885" s="293"/>
      <c r="AE885" s="293"/>
      <c r="AF885" s="293"/>
      <c r="AG885" s="293"/>
      <c r="AH885" s="293"/>
      <c r="AI885" s="293"/>
      <c r="AJ885" s="293"/>
      <c r="AK885" s="293"/>
      <c r="AL885" s="293"/>
    </row>
    <row r="886" ht="14.25" customHeight="1">
      <c r="L886" s="178"/>
      <c r="M886" s="178"/>
      <c r="N886" s="178"/>
      <c r="W886" s="292"/>
      <c r="X886" s="293"/>
      <c r="Y886" s="293"/>
      <c r="Z886" s="293"/>
      <c r="AA886" s="293"/>
      <c r="AB886" s="293"/>
      <c r="AC886" s="293"/>
      <c r="AD886" s="293"/>
      <c r="AE886" s="293"/>
      <c r="AF886" s="293"/>
      <c r="AG886" s="293"/>
      <c r="AH886" s="293"/>
      <c r="AI886" s="293"/>
      <c r="AJ886" s="293"/>
      <c r="AK886" s="293"/>
      <c r="AL886" s="293"/>
    </row>
    <row r="887" ht="14.25" customHeight="1">
      <c r="L887" s="178"/>
      <c r="M887" s="178"/>
      <c r="N887" s="178"/>
      <c r="W887" s="292"/>
      <c r="X887" s="293"/>
      <c r="Y887" s="293"/>
      <c r="Z887" s="293"/>
      <c r="AA887" s="293"/>
      <c r="AB887" s="293"/>
      <c r="AC887" s="293"/>
      <c r="AD887" s="293"/>
      <c r="AE887" s="293"/>
      <c r="AF887" s="293"/>
      <c r="AG887" s="293"/>
      <c r="AH887" s="293"/>
      <c r="AI887" s="293"/>
      <c r="AJ887" s="293"/>
      <c r="AK887" s="293"/>
      <c r="AL887" s="293"/>
    </row>
    <row r="888" ht="14.25" customHeight="1">
      <c r="L888" s="178"/>
      <c r="M888" s="178"/>
      <c r="N888" s="178"/>
      <c r="W888" s="292"/>
      <c r="X888" s="293"/>
      <c r="Y888" s="293"/>
      <c r="Z888" s="293"/>
      <c r="AA888" s="293"/>
      <c r="AB888" s="293"/>
      <c r="AC888" s="293"/>
      <c r="AD888" s="293"/>
      <c r="AE888" s="293"/>
      <c r="AF888" s="293"/>
      <c r="AG888" s="293"/>
      <c r="AH888" s="293"/>
      <c r="AI888" s="293"/>
      <c r="AJ888" s="293"/>
      <c r="AK888" s="293"/>
      <c r="AL888" s="293"/>
    </row>
    <row r="889" ht="14.25" customHeight="1">
      <c r="L889" s="178"/>
      <c r="M889" s="178"/>
      <c r="N889" s="178"/>
      <c r="W889" s="292"/>
      <c r="X889" s="293"/>
      <c r="Y889" s="293"/>
      <c r="Z889" s="293"/>
      <c r="AA889" s="293"/>
      <c r="AB889" s="293"/>
      <c r="AC889" s="293"/>
      <c r="AD889" s="293"/>
      <c r="AE889" s="293"/>
      <c r="AF889" s="293"/>
      <c r="AG889" s="293"/>
      <c r="AH889" s="293"/>
      <c r="AI889" s="293"/>
      <c r="AJ889" s="293"/>
      <c r="AK889" s="293"/>
      <c r="AL889" s="293"/>
    </row>
    <row r="890" ht="14.25" customHeight="1">
      <c r="L890" s="178"/>
      <c r="M890" s="178"/>
      <c r="N890" s="178"/>
      <c r="W890" s="292"/>
      <c r="X890" s="293"/>
      <c r="Y890" s="293"/>
      <c r="Z890" s="293"/>
      <c r="AA890" s="293"/>
      <c r="AB890" s="293"/>
      <c r="AC890" s="293"/>
      <c r="AD890" s="293"/>
      <c r="AE890" s="293"/>
      <c r="AF890" s="293"/>
      <c r="AG890" s="293"/>
      <c r="AH890" s="293"/>
      <c r="AI890" s="293"/>
      <c r="AJ890" s="293"/>
      <c r="AK890" s="293"/>
      <c r="AL890" s="293"/>
    </row>
    <row r="891" ht="14.25" customHeight="1">
      <c r="L891" s="178"/>
      <c r="M891" s="178"/>
      <c r="N891" s="178"/>
      <c r="W891" s="292"/>
      <c r="X891" s="293"/>
      <c r="Y891" s="293"/>
      <c r="Z891" s="293"/>
      <c r="AA891" s="293"/>
      <c r="AB891" s="293"/>
      <c r="AC891" s="293"/>
      <c r="AD891" s="293"/>
      <c r="AE891" s="293"/>
      <c r="AF891" s="293"/>
      <c r="AG891" s="293"/>
      <c r="AH891" s="293"/>
      <c r="AI891" s="293"/>
      <c r="AJ891" s="293"/>
      <c r="AK891" s="293"/>
      <c r="AL891" s="293"/>
    </row>
    <row r="892" ht="14.25" customHeight="1">
      <c r="L892" s="178"/>
      <c r="M892" s="178"/>
      <c r="N892" s="178"/>
      <c r="W892" s="292"/>
      <c r="X892" s="293"/>
      <c r="Y892" s="293"/>
      <c r="Z892" s="293"/>
      <c r="AA892" s="293"/>
      <c r="AB892" s="293"/>
      <c r="AC892" s="293"/>
      <c r="AD892" s="293"/>
      <c r="AE892" s="293"/>
      <c r="AF892" s="293"/>
      <c r="AG892" s="293"/>
      <c r="AH892" s="293"/>
      <c r="AI892" s="293"/>
      <c r="AJ892" s="293"/>
      <c r="AK892" s="293"/>
      <c r="AL892" s="293"/>
    </row>
    <row r="893" ht="14.25" customHeight="1">
      <c r="L893" s="178"/>
      <c r="M893" s="178"/>
      <c r="N893" s="178"/>
      <c r="W893" s="292"/>
      <c r="X893" s="293"/>
      <c r="Y893" s="293"/>
      <c r="Z893" s="293"/>
      <c r="AA893" s="293"/>
      <c r="AB893" s="293"/>
      <c r="AC893" s="293"/>
      <c r="AD893" s="293"/>
      <c r="AE893" s="293"/>
      <c r="AF893" s="293"/>
      <c r="AG893" s="293"/>
      <c r="AH893" s="293"/>
      <c r="AI893" s="293"/>
      <c r="AJ893" s="293"/>
      <c r="AK893" s="293"/>
      <c r="AL893" s="293"/>
    </row>
    <row r="894" ht="14.25" customHeight="1">
      <c r="L894" s="178"/>
      <c r="M894" s="178"/>
      <c r="N894" s="178"/>
      <c r="W894" s="292"/>
      <c r="X894" s="293"/>
      <c r="Y894" s="293"/>
      <c r="Z894" s="293"/>
      <c r="AA894" s="293"/>
      <c r="AB894" s="293"/>
      <c r="AC894" s="293"/>
      <c r="AD894" s="293"/>
      <c r="AE894" s="293"/>
      <c r="AF894" s="293"/>
      <c r="AG894" s="293"/>
      <c r="AH894" s="293"/>
      <c r="AI894" s="293"/>
      <c r="AJ894" s="293"/>
      <c r="AK894" s="293"/>
      <c r="AL894" s="293"/>
    </row>
    <row r="895" ht="14.25" customHeight="1">
      <c r="L895" s="178"/>
      <c r="M895" s="178"/>
      <c r="N895" s="178"/>
      <c r="W895" s="292"/>
      <c r="X895" s="293"/>
      <c r="Y895" s="293"/>
      <c r="Z895" s="293"/>
      <c r="AA895" s="293"/>
      <c r="AB895" s="293"/>
      <c r="AC895" s="293"/>
      <c r="AD895" s="293"/>
      <c r="AE895" s="293"/>
      <c r="AF895" s="293"/>
      <c r="AG895" s="293"/>
      <c r="AH895" s="293"/>
      <c r="AI895" s="293"/>
      <c r="AJ895" s="293"/>
      <c r="AK895" s="293"/>
      <c r="AL895" s="293"/>
    </row>
    <row r="896" ht="14.25" customHeight="1">
      <c r="L896" s="178"/>
      <c r="M896" s="178"/>
      <c r="N896" s="178"/>
      <c r="W896" s="292"/>
      <c r="X896" s="293"/>
      <c r="Y896" s="293"/>
      <c r="Z896" s="293"/>
      <c r="AA896" s="293"/>
      <c r="AB896" s="293"/>
      <c r="AC896" s="293"/>
      <c r="AD896" s="293"/>
      <c r="AE896" s="293"/>
      <c r="AF896" s="293"/>
      <c r="AG896" s="293"/>
      <c r="AH896" s="293"/>
      <c r="AI896" s="293"/>
      <c r="AJ896" s="293"/>
      <c r="AK896" s="293"/>
      <c r="AL896" s="293"/>
    </row>
    <row r="897" ht="14.25" customHeight="1">
      <c r="L897" s="178"/>
      <c r="M897" s="178"/>
      <c r="N897" s="178"/>
      <c r="W897" s="292"/>
      <c r="X897" s="293"/>
      <c r="Y897" s="293"/>
      <c r="Z897" s="293"/>
      <c r="AA897" s="293"/>
      <c r="AB897" s="293"/>
      <c r="AC897" s="293"/>
      <c r="AD897" s="293"/>
      <c r="AE897" s="293"/>
      <c r="AF897" s="293"/>
      <c r="AG897" s="293"/>
      <c r="AH897" s="293"/>
      <c r="AI897" s="293"/>
      <c r="AJ897" s="293"/>
      <c r="AK897" s="293"/>
      <c r="AL897" s="293"/>
    </row>
    <row r="898" ht="14.25" customHeight="1">
      <c r="L898" s="178"/>
      <c r="M898" s="178"/>
      <c r="N898" s="178"/>
      <c r="W898" s="292"/>
      <c r="X898" s="293"/>
      <c r="Y898" s="293"/>
      <c r="Z898" s="293"/>
      <c r="AA898" s="293"/>
      <c r="AB898" s="293"/>
      <c r="AC898" s="293"/>
      <c r="AD898" s="293"/>
      <c r="AE898" s="293"/>
      <c r="AF898" s="293"/>
      <c r="AG898" s="293"/>
      <c r="AH898" s="293"/>
      <c r="AI898" s="293"/>
      <c r="AJ898" s="293"/>
      <c r="AK898" s="293"/>
      <c r="AL898" s="293"/>
    </row>
    <row r="899" ht="14.25" customHeight="1">
      <c r="L899" s="178"/>
      <c r="M899" s="178"/>
      <c r="N899" s="178"/>
      <c r="W899" s="292"/>
      <c r="X899" s="293"/>
      <c r="Y899" s="293"/>
      <c r="Z899" s="293"/>
      <c r="AA899" s="293"/>
      <c r="AB899" s="293"/>
      <c r="AC899" s="293"/>
      <c r="AD899" s="293"/>
      <c r="AE899" s="293"/>
      <c r="AF899" s="293"/>
      <c r="AG899" s="293"/>
      <c r="AH899" s="293"/>
      <c r="AI899" s="293"/>
      <c r="AJ899" s="293"/>
      <c r="AK899" s="293"/>
      <c r="AL899" s="293"/>
    </row>
    <row r="900" ht="14.25" customHeight="1">
      <c r="L900" s="178"/>
      <c r="M900" s="178"/>
      <c r="N900" s="178"/>
      <c r="W900" s="292"/>
      <c r="X900" s="293"/>
      <c r="Y900" s="293"/>
      <c r="Z900" s="293"/>
      <c r="AA900" s="293"/>
      <c r="AB900" s="293"/>
      <c r="AC900" s="293"/>
      <c r="AD900" s="293"/>
      <c r="AE900" s="293"/>
      <c r="AF900" s="293"/>
      <c r="AG900" s="293"/>
      <c r="AH900" s="293"/>
      <c r="AI900" s="293"/>
      <c r="AJ900" s="293"/>
      <c r="AK900" s="293"/>
      <c r="AL900" s="293"/>
    </row>
    <row r="901" ht="14.25" customHeight="1">
      <c r="L901" s="178"/>
      <c r="M901" s="178"/>
      <c r="N901" s="178"/>
      <c r="W901" s="292"/>
      <c r="X901" s="293"/>
      <c r="Y901" s="293"/>
      <c r="Z901" s="293"/>
      <c r="AA901" s="293"/>
      <c r="AB901" s="293"/>
      <c r="AC901" s="293"/>
      <c r="AD901" s="293"/>
      <c r="AE901" s="293"/>
      <c r="AF901" s="293"/>
      <c r="AG901" s="293"/>
      <c r="AH901" s="293"/>
      <c r="AI901" s="293"/>
      <c r="AJ901" s="293"/>
      <c r="AK901" s="293"/>
      <c r="AL901" s="293"/>
    </row>
    <row r="902" ht="14.25" customHeight="1">
      <c r="L902" s="178"/>
      <c r="M902" s="178"/>
      <c r="N902" s="178"/>
      <c r="W902" s="292"/>
      <c r="X902" s="293"/>
      <c r="Y902" s="293"/>
      <c r="Z902" s="293"/>
      <c r="AA902" s="293"/>
      <c r="AB902" s="293"/>
      <c r="AC902" s="293"/>
      <c r="AD902" s="293"/>
      <c r="AE902" s="293"/>
      <c r="AF902" s="293"/>
      <c r="AG902" s="293"/>
      <c r="AH902" s="293"/>
      <c r="AI902" s="293"/>
      <c r="AJ902" s="293"/>
      <c r="AK902" s="293"/>
      <c r="AL902" s="293"/>
    </row>
    <row r="903" ht="14.25" customHeight="1">
      <c r="L903" s="178"/>
      <c r="M903" s="178"/>
      <c r="N903" s="178"/>
      <c r="W903" s="292"/>
      <c r="X903" s="293"/>
      <c r="Y903" s="293"/>
      <c r="Z903" s="293"/>
      <c r="AA903" s="293"/>
      <c r="AB903" s="293"/>
      <c r="AC903" s="293"/>
      <c r="AD903" s="293"/>
      <c r="AE903" s="293"/>
      <c r="AF903" s="293"/>
      <c r="AG903" s="293"/>
      <c r="AH903" s="293"/>
      <c r="AI903" s="293"/>
      <c r="AJ903" s="293"/>
      <c r="AK903" s="293"/>
      <c r="AL903" s="293"/>
    </row>
    <row r="904" ht="14.25" customHeight="1">
      <c r="L904" s="178"/>
      <c r="M904" s="178"/>
      <c r="N904" s="178"/>
      <c r="W904" s="292"/>
      <c r="X904" s="293"/>
      <c r="Y904" s="293"/>
      <c r="Z904" s="293"/>
      <c r="AA904" s="293"/>
      <c r="AB904" s="293"/>
      <c r="AC904" s="293"/>
      <c r="AD904" s="293"/>
      <c r="AE904" s="293"/>
      <c r="AF904" s="293"/>
      <c r="AG904" s="293"/>
      <c r="AH904" s="293"/>
      <c r="AI904" s="293"/>
      <c r="AJ904" s="293"/>
      <c r="AK904" s="293"/>
      <c r="AL904" s="293"/>
    </row>
    <row r="905" ht="14.25" customHeight="1">
      <c r="L905" s="178"/>
      <c r="M905" s="178"/>
      <c r="N905" s="178"/>
      <c r="W905" s="292"/>
      <c r="X905" s="293"/>
      <c r="Y905" s="293"/>
      <c r="Z905" s="293"/>
      <c r="AA905" s="293"/>
      <c r="AB905" s="293"/>
      <c r="AC905" s="293"/>
      <c r="AD905" s="293"/>
      <c r="AE905" s="293"/>
      <c r="AF905" s="293"/>
      <c r="AG905" s="293"/>
      <c r="AH905" s="293"/>
      <c r="AI905" s="293"/>
      <c r="AJ905" s="293"/>
      <c r="AK905" s="293"/>
      <c r="AL905" s="293"/>
    </row>
    <row r="906" ht="14.25" customHeight="1">
      <c r="L906" s="178"/>
      <c r="M906" s="178"/>
      <c r="N906" s="178"/>
      <c r="W906" s="292"/>
      <c r="X906" s="293"/>
      <c r="Y906" s="293"/>
      <c r="Z906" s="293"/>
      <c r="AA906" s="293"/>
      <c r="AB906" s="293"/>
      <c r="AC906" s="293"/>
      <c r="AD906" s="293"/>
      <c r="AE906" s="293"/>
      <c r="AF906" s="293"/>
      <c r="AG906" s="293"/>
      <c r="AH906" s="293"/>
      <c r="AI906" s="293"/>
      <c r="AJ906" s="293"/>
      <c r="AK906" s="293"/>
      <c r="AL906" s="293"/>
    </row>
    <row r="907" ht="14.25" customHeight="1">
      <c r="L907" s="178"/>
      <c r="M907" s="178"/>
      <c r="N907" s="178"/>
      <c r="W907" s="292"/>
      <c r="X907" s="293"/>
      <c r="Y907" s="293"/>
      <c r="Z907" s="293"/>
      <c r="AA907" s="293"/>
      <c r="AB907" s="293"/>
      <c r="AC907" s="293"/>
      <c r="AD907" s="293"/>
      <c r="AE907" s="293"/>
      <c r="AF907" s="293"/>
      <c r="AG907" s="293"/>
      <c r="AH907" s="293"/>
      <c r="AI907" s="293"/>
      <c r="AJ907" s="293"/>
      <c r="AK907" s="293"/>
      <c r="AL907" s="293"/>
    </row>
    <row r="908" ht="14.25" customHeight="1">
      <c r="L908" s="178"/>
      <c r="M908" s="178"/>
      <c r="N908" s="178"/>
      <c r="W908" s="292"/>
      <c r="X908" s="293"/>
      <c r="Y908" s="293"/>
      <c r="Z908" s="293"/>
      <c r="AA908" s="293"/>
      <c r="AB908" s="293"/>
      <c r="AC908" s="293"/>
      <c r="AD908" s="293"/>
      <c r="AE908" s="293"/>
      <c r="AF908" s="293"/>
      <c r="AG908" s="293"/>
      <c r="AH908" s="293"/>
      <c r="AI908" s="293"/>
      <c r="AJ908" s="293"/>
      <c r="AK908" s="293"/>
      <c r="AL908" s="293"/>
    </row>
    <row r="909" ht="14.25" customHeight="1">
      <c r="L909" s="178"/>
      <c r="M909" s="178"/>
      <c r="N909" s="178"/>
      <c r="W909" s="292"/>
      <c r="X909" s="293"/>
      <c r="Y909" s="293"/>
      <c r="Z909" s="293"/>
      <c r="AA909" s="293"/>
      <c r="AB909" s="293"/>
      <c r="AC909" s="293"/>
      <c r="AD909" s="293"/>
      <c r="AE909" s="293"/>
      <c r="AF909" s="293"/>
      <c r="AG909" s="293"/>
      <c r="AH909" s="293"/>
      <c r="AI909" s="293"/>
      <c r="AJ909" s="293"/>
      <c r="AK909" s="293"/>
      <c r="AL909" s="293"/>
    </row>
    <row r="910" ht="14.25" customHeight="1">
      <c r="L910" s="178"/>
      <c r="M910" s="178"/>
      <c r="N910" s="178"/>
      <c r="W910" s="292"/>
      <c r="X910" s="293"/>
      <c r="Y910" s="293"/>
      <c r="Z910" s="293"/>
      <c r="AA910" s="293"/>
      <c r="AB910" s="293"/>
      <c r="AC910" s="293"/>
      <c r="AD910" s="293"/>
      <c r="AE910" s="293"/>
      <c r="AF910" s="293"/>
      <c r="AG910" s="293"/>
      <c r="AH910" s="293"/>
      <c r="AI910" s="293"/>
      <c r="AJ910" s="293"/>
      <c r="AK910" s="293"/>
      <c r="AL910" s="293"/>
    </row>
    <row r="911" ht="14.25" customHeight="1">
      <c r="L911" s="178"/>
      <c r="M911" s="178"/>
      <c r="N911" s="178"/>
      <c r="W911" s="292"/>
      <c r="X911" s="293"/>
      <c r="Y911" s="293"/>
      <c r="Z911" s="293"/>
      <c r="AA911" s="293"/>
      <c r="AB911" s="293"/>
      <c r="AC911" s="293"/>
      <c r="AD911" s="293"/>
      <c r="AE911" s="293"/>
      <c r="AF911" s="293"/>
      <c r="AG911" s="293"/>
      <c r="AH911" s="293"/>
      <c r="AI911" s="293"/>
      <c r="AJ911" s="293"/>
      <c r="AK911" s="293"/>
      <c r="AL911" s="293"/>
    </row>
    <row r="912" ht="14.25" customHeight="1">
      <c r="L912" s="178"/>
      <c r="M912" s="178"/>
      <c r="N912" s="178"/>
      <c r="W912" s="292"/>
      <c r="X912" s="293"/>
      <c r="Y912" s="293"/>
      <c r="Z912" s="293"/>
      <c r="AA912" s="293"/>
      <c r="AB912" s="293"/>
      <c r="AC912" s="293"/>
      <c r="AD912" s="293"/>
      <c r="AE912" s="293"/>
      <c r="AF912" s="293"/>
      <c r="AG912" s="293"/>
      <c r="AH912" s="293"/>
      <c r="AI912" s="293"/>
      <c r="AJ912" s="293"/>
      <c r="AK912" s="293"/>
      <c r="AL912" s="293"/>
    </row>
    <row r="913" ht="14.25" customHeight="1">
      <c r="L913" s="178"/>
      <c r="M913" s="178"/>
      <c r="N913" s="178"/>
      <c r="W913" s="292"/>
      <c r="X913" s="293"/>
      <c r="Y913" s="293"/>
      <c r="Z913" s="293"/>
      <c r="AA913" s="293"/>
      <c r="AB913" s="293"/>
      <c r="AC913" s="293"/>
      <c r="AD913" s="293"/>
      <c r="AE913" s="293"/>
      <c r="AF913" s="293"/>
      <c r="AG913" s="293"/>
      <c r="AH913" s="293"/>
      <c r="AI913" s="293"/>
      <c r="AJ913" s="293"/>
      <c r="AK913" s="293"/>
      <c r="AL913" s="293"/>
    </row>
    <row r="914" ht="14.25" customHeight="1">
      <c r="L914" s="178"/>
      <c r="M914" s="178"/>
      <c r="N914" s="178"/>
      <c r="W914" s="292"/>
      <c r="X914" s="293"/>
      <c r="Y914" s="293"/>
      <c r="Z914" s="293"/>
      <c r="AA914" s="293"/>
      <c r="AB914" s="293"/>
      <c r="AC914" s="293"/>
      <c r="AD914" s="293"/>
      <c r="AE914" s="293"/>
      <c r="AF914" s="293"/>
      <c r="AG914" s="293"/>
      <c r="AH914" s="293"/>
      <c r="AI914" s="293"/>
      <c r="AJ914" s="293"/>
      <c r="AK914" s="293"/>
      <c r="AL914" s="293"/>
    </row>
    <row r="915" ht="14.25" customHeight="1">
      <c r="L915" s="178"/>
      <c r="M915" s="178"/>
      <c r="N915" s="178"/>
      <c r="W915" s="292"/>
      <c r="X915" s="293"/>
      <c r="Y915" s="293"/>
      <c r="Z915" s="293"/>
      <c r="AA915" s="293"/>
      <c r="AB915" s="293"/>
      <c r="AC915" s="293"/>
      <c r="AD915" s="293"/>
      <c r="AE915" s="293"/>
      <c r="AF915" s="293"/>
      <c r="AG915" s="293"/>
      <c r="AH915" s="293"/>
      <c r="AI915" s="293"/>
      <c r="AJ915" s="293"/>
      <c r="AK915" s="293"/>
      <c r="AL915" s="293"/>
    </row>
    <row r="916" ht="14.25" customHeight="1">
      <c r="L916" s="178"/>
      <c r="M916" s="178"/>
      <c r="N916" s="178"/>
      <c r="W916" s="292"/>
      <c r="X916" s="293"/>
      <c r="Y916" s="293"/>
      <c r="Z916" s="293"/>
      <c r="AA916" s="293"/>
      <c r="AB916" s="293"/>
      <c r="AC916" s="293"/>
      <c r="AD916" s="293"/>
      <c r="AE916" s="293"/>
      <c r="AF916" s="293"/>
      <c r="AG916" s="293"/>
      <c r="AH916" s="293"/>
      <c r="AI916" s="293"/>
      <c r="AJ916" s="293"/>
      <c r="AK916" s="293"/>
      <c r="AL916" s="293"/>
    </row>
    <row r="917" ht="14.25" customHeight="1">
      <c r="L917" s="178"/>
      <c r="M917" s="178"/>
      <c r="N917" s="178"/>
      <c r="W917" s="292"/>
      <c r="X917" s="293"/>
      <c r="Y917" s="293"/>
      <c r="Z917" s="293"/>
      <c r="AA917" s="293"/>
      <c r="AB917" s="293"/>
      <c r="AC917" s="293"/>
      <c r="AD917" s="293"/>
      <c r="AE917" s="293"/>
      <c r="AF917" s="293"/>
      <c r="AG917" s="293"/>
      <c r="AH917" s="293"/>
      <c r="AI917" s="293"/>
      <c r="AJ917" s="293"/>
      <c r="AK917" s="293"/>
      <c r="AL917" s="293"/>
    </row>
    <row r="918" ht="14.25" customHeight="1">
      <c r="L918" s="178"/>
      <c r="M918" s="178"/>
      <c r="N918" s="178"/>
      <c r="W918" s="292"/>
      <c r="X918" s="293"/>
      <c r="Y918" s="293"/>
      <c r="Z918" s="293"/>
      <c r="AA918" s="293"/>
      <c r="AB918" s="293"/>
      <c r="AC918" s="293"/>
      <c r="AD918" s="293"/>
      <c r="AE918" s="293"/>
      <c r="AF918" s="293"/>
      <c r="AG918" s="293"/>
      <c r="AH918" s="293"/>
      <c r="AI918" s="293"/>
      <c r="AJ918" s="293"/>
      <c r="AK918" s="293"/>
      <c r="AL918" s="293"/>
    </row>
    <row r="919" ht="14.25" customHeight="1">
      <c r="L919" s="178"/>
      <c r="M919" s="178"/>
      <c r="N919" s="178"/>
      <c r="W919" s="292"/>
      <c r="X919" s="293"/>
      <c r="Y919" s="293"/>
      <c r="Z919" s="293"/>
      <c r="AA919" s="293"/>
      <c r="AB919" s="293"/>
      <c r="AC919" s="293"/>
      <c r="AD919" s="293"/>
      <c r="AE919" s="293"/>
      <c r="AF919" s="293"/>
      <c r="AG919" s="293"/>
      <c r="AH919" s="293"/>
      <c r="AI919" s="293"/>
      <c r="AJ919" s="293"/>
      <c r="AK919" s="293"/>
      <c r="AL919" s="293"/>
    </row>
    <row r="920" ht="14.25" customHeight="1">
      <c r="L920" s="178"/>
      <c r="M920" s="178"/>
      <c r="N920" s="178"/>
      <c r="W920" s="292"/>
      <c r="X920" s="293"/>
      <c r="Y920" s="293"/>
      <c r="Z920" s="293"/>
      <c r="AA920" s="293"/>
      <c r="AB920" s="293"/>
      <c r="AC920" s="293"/>
      <c r="AD920" s="293"/>
      <c r="AE920" s="293"/>
      <c r="AF920" s="293"/>
      <c r="AG920" s="293"/>
      <c r="AH920" s="293"/>
      <c r="AI920" s="293"/>
      <c r="AJ920" s="293"/>
      <c r="AK920" s="293"/>
      <c r="AL920" s="293"/>
    </row>
    <row r="921" ht="14.25" customHeight="1">
      <c r="L921" s="178"/>
      <c r="M921" s="178"/>
      <c r="N921" s="178"/>
      <c r="W921" s="292"/>
      <c r="X921" s="293"/>
      <c r="Y921" s="293"/>
      <c r="Z921" s="293"/>
      <c r="AA921" s="293"/>
      <c r="AB921" s="293"/>
      <c r="AC921" s="293"/>
      <c r="AD921" s="293"/>
      <c r="AE921" s="293"/>
      <c r="AF921" s="293"/>
      <c r="AG921" s="293"/>
      <c r="AH921" s="293"/>
      <c r="AI921" s="293"/>
      <c r="AJ921" s="293"/>
      <c r="AK921" s="293"/>
      <c r="AL921" s="293"/>
    </row>
    <row r="922" ht="14.25" customHeight="1">
      <c r="L922" s="178"/>
      <c r="M922" s="178"/>
      <c r="N922" s="178"/>
      <c r="W922" s="292"/>
      <c r="X922" s="293"/>
      <c r="Y922" s="293"/>
      <c r="Z922" s="293"/>
      <c r="AA922" s="293"/>
      <c r="AB922" s="293"/>
      <c r="AC922" s="293"/>
      <c r="AD922" s="293"/>
      <c r="AE922" s="293"/>
      <c r="AF922" s="293"/>
      <c r="AG922" s="293"/>
      <c r="AH922" s="293"/>
      <c r="AI922" s="293"/>
      <c r="AJ922" s="293"/>
      <c r="AK922" s="293"/>
      <c r="AL922" s="293"/>
    </row>
    <row r="923" ht="14.25" customHeight="1">
      <c r="L923" s="178"/>
      <c r="M923" s="178"/>
      <c r="N923" s="178"/>
      <c r="W923" s="292"/>
      <c r="X923" s="293"/>
      <c r="Y923" s="293"/>
      <c r="Z923" s="293"/>
      <c r="AA923" s="293"/>
      <c r="AB923" s="293"/>
      <c r="AC923" s="293"/>
      <c r="AD923" s="293"/>
      <c r="AE923" s="293"/>
      <c r="AF923" s="293"/>
      <c r="AG923" s="293"/>
      <c r="AH923" s="293"/>
      <c r="AI923" s="293"/>
      <c r="AJ923" s="293"/>
      <c r="AK923" s="293"/>
      <c r="AL923" s="293"/>
    </row>
    <row r="924" ht="14.25" customHeight="1">
      <c r="L924" s="178"/>
      <c r="M924" s="178"/>
      <c r="N924" s="178"/>
      <c r="W924" s="292"/>
      <c r="X924" s="293"/>
      <c r="Y924" s="293"/>
      <c r="Z924" s="293"/>
      <c r="AA924" s="293"/>
      <c r="AB924" s="293"/>
      <c r="AC924" s="293"/>
      <c r="AD924" s="293"/>
      <c r="AE924" s="293"/>
      <c r="AF924" s="293"/>
      <c r="AG924" s="293"/>
      <c r="AH924" s="293"/>
      <c r="AI924" s="293"/>
      <c r="AJ924" s="293"/>
      <c r="AK924" s="293"/>
      <c r="AL924" s="293"/>
    </row>
    <row r="925" ht="14.25" customHeight="1">
      <c r="L925" s="178"/>
      <c r="M925" s="178"/>
      <c r="N925" s="178"/>
      <c r="W925" s="292"/>
      <c r="X925" s="293"/>
      <c r="Y925" s="293"/>
      <c r="Z925" s="293"/>
      <c r="AA925" s="293"/>
      <c r="AB925" s="293"/>
      <c r="AC925" s="293"/>
      <c r="AD925" s="293"/>
      <c r="AE925" s="293"/>
      <c r="AF925" s="293"/>
      <c r="AG925" s="293"/>
      <c r="AH925" s="293"/>
      <c r="AI925" s="293"/>
      <c r="AJ925" s="293"/>
      <c r="AK925" s="293"/>
      <c r="AL925" s="293"/>
    </row>
    <row r="926" ht="14.25" customHeight="1">
      <c r="L926" s="178"/>
      <c r="M926" s="178"/>
      <c r="N926" s="178"/>
      <c r="W926" s="292"/>
      <c r="X926" s="293"/>
      <c r="Y926" s="293"/>
      <c r="Z926" s="293"/>
      <c r="AA926" s="293"/>
      <c r="AB926" s="293"/>
      <c r="AC926" s="293"/>
      <c r="AD926" s="293"/>
      <c r="AE926" s="293"/>
      <c r="AF926" s="293"/>
      <c r="AG926" s="293"/>
      <c r="AH926" s="293"/>
      <c r="AI926" s="293"/>
      <c r="AJ926" s="293"/>
      <c r="AK926" s="293"/>
      <c r="AL926" s="293"/>
    </row>
    <row r="927" ht="14.25" customHeight="1">
      <c r="L927" s="178"/>
      <c r="M927" s="178"/>
      <c r="N927" s="178"/>
      <c r="W927" s="292"/>
      <c r="X927" s="293"/>
      <c r="Y927" s="293"/>
      <c r="Z927" s="293"/>
      <c r="AA927" s="293"/>
      <c r="AB927" s="293"/>
      <c r="AC927" s="293"/>
      <c r="AD927" s="293"/>
      <c r="AE927" s="293"/>
      <c r="AF927" s="293"/>
      <c r="AG927" s="293"/>
      <c r="AH927" s="293"/>
      <c r="AI927" s="293"/>
      <c r="AJ927" s="293"/>
      <c r="AK927" s="293"/>
      <c r="AL927" s="293"/>
    </row>
    <row r="928" ht="14.25" customHeight="1">
      <c r="L928" s="178"/>
      <c r="M928" s="178"/>
      <c r="N928" s="178"/>
      <c r="W928" s="292"/>
      <c r="X928" s="293"/>
      <c r="Y928" s="293"/>
      <c r="Z928" s="293"/>
      <c r="AA928" s="293"/>
      <c r="AB928" s="293"/>
      <c r="AC928" s="293"/>
      <c r="AD928" s="293"/>
      <c r="AE928" s="293"/>
      <c r="AF928" s="293"/>
      <c r="AG928" s="293"/>
      <c r="AH928" s="293"/>
      <c r="AI928" s="293"/>
      <c r="AJ928" s="293"/>
      <c r="AK928" s="293"/>
      <c r="AL928" s="293"/>
    </row>
    <row r="929" ht="14.25" customHeight="1">
      <c r="L929" s="178"/>
      <c r="M929" s="178"/>
      <c r="N929" s="178"/>
      <c r="W929" s="292"/>
      <c r="X929" s="293"/>
      <c r="Y929" s="293"/>
      <c r="Z929" s="293"/>
      <c r="AA929" s="293"/>
      <c r="AB929" s="293"/>
      <c r="AC929" s="293"/>
      <c r="AD929" s="293"/>
      <c r="AE929" s="293"/>
      <c r="AF929" s="293"/>
      <c r="AG929" s="293"/>
      <c r="AH929" s="293"/>
      <c r="AI929" s="293"/>
      <c r="AJ929" s="293"/>
      <c r="AK929" s="293"/>
      <c r="AL929" s="293"/>
    </row>
    <row r="930" ht="14.25" customHeight="1">
      <c r="L930" s="178"/>
      <c r="M930" s="178"/>
      <c r="N930" s="178"/>
      <c r="W930" s="292"/>
      <c r="X930" s="293"/>
      <c r="Y930" s="293"/>
      <c r="Z930" s="293"/>
      <c r="AA930" s="293"/>
      <c r="AB930" s="293"/>
      <c r="AC930" s="293"/>
      <c r="AD930" s="293"/>
      <c r="AE930" s="293"/>
      <c r="AF930" s="293"/>
      <c r="AG930" s="293"/>
      <c r="AH930" s="293"/>
      <c r="AI930" s="293"/>
      <c r="AJ930" s="293"/>
      <c r="AK930" s="293"/>
      <c r="AL930" s="293"/>
    </row>
    <row r="931" ht="14.25" customHeight="1">
      <c r="L931" s="178"/>
      <c r="M931" s="178"/>
      <c r="N931" s="178"/>
      <c r="W931" s="292"/>
      <c r="X931" s="293"/>
      <c r="Y931" s="293"/>
      <c r="Z931" s="293"/>
      <c r="AA931" s="293"/>
      <c r="AB931" s="293"/>
      <c r="AC931" s="293"/>
      <c r="AD931" s="293"/>
      <c r="AE931" s="293"/>
      <c r="AF931" s="293"/>
      <c r="AG931" s="293"/>
      <c r="AH931" s="293"/>
      <c r="AI931" s="293"/>
      <c r="AJ931" s="293"/>
      <c r="AK931" s="293"/>
      <c r="AL931" s="293"/>
    </row>
    <row r="932" ht="14.25" customHeight="1">
      <c r="L932" s="178"/>
      <c r="M932" s="178"/>
      <c r="N932" s="178"/>
      <c r="W932" s="292"/>
      <c r="X932" s="293"/>
      <c r="Y932" s="293"/>
      <c r="Z932" s="293"/>
      <c r="AA932" s="293"/>
      <c r="AB932" s="293"/>
      <c r="AC932" s="293"/>
      <c r="AD932" s="293"/>
      <c r="AE932" s="293"/>
      <c r="AF932" s="293"/>
      <c r="AG932" s="293"/>
      <c r="AH932" s="293"/>
      <c r="AI932" s="293"/>
      <c r="AJ932" s="293"/>
      <c r="AK932" s="293"/>
      <c r="AL932" s="293"/>
    </row>
    <row r="933" ht="14.25" customHeight="1">
      <c r="L933" s="178"/>
      <c r="M933" s="178"/>
      <c r="N933" s="178"/>
      <c r="W933" s="292"/>
      <c r="X933" s="293"/>
      <c r="Y933" s="293"/>
      <c r="Z933" s="293"/>
      <c r="AA933" s="293"/>
      <c r="AB933" s="293"/>
      <c r="AC933" s="293"/>
      <c r="AD933" s="293"/>
      <c r="AE933" s="293"/>
      <c r="AF933" s="293"/>
      <c r="AG933" s="293"/>
      <c r="AH933" s="293"/>
      <c r="AI933" s="293"/>
      <c r="AJ933" s="293"/>
      <c r="AK933" s="293"/>
      <c r="AL933" s="293"/>
    </row>
    <row r="934" ht="14.25" customHeight="1">
      <c r="L934" s="178"/>
      <c r="M934" s="178"/>
      <c r="N934" s="178"/>
      <c r="W934" s="292"/>
      <c r="X934" s="293"/>
      <c r="Y934" s="293"/>
      <c r="Z934" s="293"/>
      <c r="AA934" s="293"/>
      <c r="AB934" s="293"/>
      <c r="AC934" s="293"/>
      <c r="AD934" s="293"/>
      <c r="AE934" s="293"/>
      <c r="AF934" s="293"/>
      <c r="AG934" s="293"/>
      <c r="AH934" s="293"/>
      <c r="AI934" s="293"/>
      <c r="AJ934" s="293"/>
      <c r="AK934" s="293"/>
      <c r="AL934" s="293"/>
    </row>
    <row r="935" ht="14.25" customHeight="1">
      <c r="L935" s="178"/>
      <c r="M935" s="178"/>
      <c r="N935" s="178"/>
      <c r="W935" s="292"/>
      <c r="X935" s="293"/>
      <c r="Y935" s="293"/>
      <c r="Z935" s="293"/>
      <c r="AA935" s="293"/>
      <c r="AB935" s="293"/>
      <c r="AC935" s="293"/>
      <c r="AD935" s="293"/>
      <c r="AE935" s="293"/>
      <c r="AF935" s="293"/>
      <c r="AG935" s="293"/>
      <c r="AH935" s="293"/>
      <c r="AI935" s="293"/>
      <c r="AJ935" s="293"/>
      <c r="AK935" s="293"/>
      <c r="AL935" s="293"/>
    </row>
    <row r="936" ht="14.25" customHeight="1">
      <c r="L936" s="178"/>
      <c r="M936" s="178"/>
      <c r="N936" s="178"/>
      <c r="W936" s="292"/>
      <c r="X936" s="293"/>
      <c r="Y936" s="293"/>
      <c r="Z936" s="293"/>
      <c r="AA936" s="293"/>
      <c r="AB936" s="293"/>
      <c r="AC936" s="293"/>
      <c r="AD936" s="293"/>
      <c r="AE936" s="293"/>
      <c r="AF936" s="293"/>
      <c r="AG936" s="293"/>
      <c r="AH936" s="293"/>
      <c r="AI936" s="293"/>
      <c r="AJ936" s="293"/>
      <c r="AK936" s="293"/>
      <c r="AL936" s="293"/>
    </row>
    <row r="937" ht="14.25" customHeight="1">
      <c r="L937" s="178"/>
      <c r="M937" s="178"/>
      <c r="N937" s="178"/>
      <c r="W937" s="292"/>
      <c r="X937" s="293"/>
      <c r="Y937" s="293"/>
      <c r="Z937" s="293"/>
      <c r="AA937" s="293"/>
      <c r="AB937" s="293"/>
      <c r="AC937" s="293"/>
      <c r="AD937" s="293"/>
      <c r="AE937" s="293"/>
      <c r="AF937" s="293"/>
      <c r="AG937" s="293"/>
      <c r="AH937" s="293"/>
      <c r="AI937" s="293"/>
      <c r="AJ937" s="293"/>
      <c r="AK937" s="293"/>
      <c r="AL937" s="293"/>
    </row>
    <row r="938" ht="14.25" customHeight="1">
      <c r="L938" s="178"/>
      <c r="M938" s="178"/>
      <c r="N938" s="178"/>
      <c r="W938" s="292"/>
      <c r="X938" s="293"/>
      <c r="Y938" s="293"/>
      <c r="Z938" s="293"/>
      <c r="AA938" s="293"/>
      <c r="AB938" s="293"/>
      <c r="AC938" s="293"/>
      <c r="AD938" s="293"/>
      <c r="AE938" s="293"/>
      <c r="AF938" s="293"/>
      <c r="AG938" s="293"/>
      <c r="AH938" s="293"/>
      <c r="AI938" s="293"/>
      <c r="AJ938" s="293"/>
      <c r="AK938" s="293"/>
      <c r="AL938" s="293"/>
    </row>
    <row r="939" ht="14.25" customHeight="1">
      <c r="L939" s="178"/>
      <c r="M939" s="178"/>
      <c r="N939" s="178"/>
      <c r="W939" s="292"/>
      <c r="X939" s="293"/>
      <c r="Y939" s="293"/>
      <c r="Z939" s="293"/>
      <c r="AA939" s="293"/>
      <c r="AB939" s="293"/>
      <c r="AC939" s="293"/>
      <c r="AD939" s="293"/>
      <c r="AE939" s="293"/>
      <c r="AF939" s="293"/>
      <c r="AG939" s="293"/>
      <c r="AH939" s="293"/>
      <c r="AI939" s="293"/>
      <c r="AJ939" s="293"/>
      <c r="AK939" s="293"/>
      <c r="AL939" s="293"/>
    </row>
    <row r="940" ht="14.25" customHeight="1">
      <c r="L940" s="178"/>
      <c r="M940" s="178"/>
      <c r="N940" s="178"/>
      <c r="W940" s="292"/>
      <c r="X940" s="293"/>
      <c r="Y940" s="293"/>
      <c r="Z940" s="293"/>
      <c r="AA940" s="293"/>
      <c r="AB940" s="293"/>
      <c r="AC940" s="293"/>
      <c r="AD940" s="293"/>
      <c r="AE940" s="293"/>
      <c r="AF940" s="293"/>
      <c r="AG940" s="293"/>
      <c r="AH940" s="293"/>
      <c r="AI940" s="293"/>
      <c r="AJ940" s="293"/>
      <c r="AK940" s="293"/>
      <c r="AL940" s="293"/>
    </row>
    <row r="941" ht="14.25" customHeight="1">
      <c r="L941" s="178"/>
      <c r="M941" s="178"/>
      <c r="N941" s="178"/>
      <c r="W941" s="292"/>
      <c r="X941" s="293"/>
      <c r="Y941" s="293"/>
      <c r="Z941" s="293"/>
      <c r="AA941" s="293"/>
      <c r="AB941" s="293"/>
      <c r="AC941" s="293"/>
      <c r="AD941" s="293"/>
      <c r="AE941" s="293"/>
      <c r="AF941" s="293"/>
      <c r="AG941" s="293"/>
      <c r="AH941" s="293"/>
      <c r="AI941" s="293"/>
      <c r="AJ941" s="293"/>
      <c r="AK941" s="293"/>
      <c r="AL941" s="293"/>
    </row>
    <row r="942" ht="14.25" customHeight="1">
      <c r="L942" s="178"/>
      <c r="M942" s="178"/>
      <c r="N942" s="178"/>
      <c r="W942" s="292"/>
      <c r="X942" s="293"/>
      <c r="Y942" s="293"/>
      <c r="Z942" s="293"/>
      <c r="AA942" s="293"/>
      <c r="AB942" s="293"/>
      <c r="AC942" s="293"/>
      <c r="AD942" s="293"/>
      <c r="AE942" s="293"/>
      <c r="AF942" s="293"/>
      <c r="AG942" s="293"/>
      <c r="AH942" s="293"/>
      <c r="AI942" s="293"/>
      <c r="AJ942" s="293"/>
      <c r="AK942" s="293"/>
      <c r="AL942" s="293"/>
    </row>
    <row r="943" ht="14.25" customHeight="1">
      <c r="L943" s="178"/>
      <c r="M943" s="178"/>
      <c r="N943" s="178"/>
      <c r="W943" s="292"/>
      <c r="X943" s="293"/>
      <c r="Y943" s="293"/>
      <c r="Z943" s="293"/>
      <c r="AA943" s="293"/>
      <c r="AB943" s="293"/>
      <c r="AC943" s="293"/>
      <c r="AD943" s="293"/>
      <c r="AE943" s="293"/>
      <c r="AF943" s="293"/>
      <c r="AG943" s="293"/>
      <c r="AH943" s="293"/>
      <c r="AI943" s="293"/>
      <c r="AJ943" s="293"/>
      <c r="AK943" s="293"/>
      <c r="AL943" s="293"/>
    </row>
    <row r="944" ht="14.25" customHeight="1">
      <c r="L944" s="178"/>
      <c r="M944" s="178"/>
      <c r="N944" s="178"/>
      <c r="W944" s="292"/>
      <c r="X944" s="293"/>
      <c r="Y944" s="293"/>
      <c r="Z944" s="293"/>
      <c r="AA944" s="293"/>
      <c r="AB944" s="293"/>
      <c r="AC944" s="293"/>
      <c r="AD944" s="293"/>
      <c r="AE944" s="293"/>
      <c r="AF944" s="293"/>
      <c r="AG944" s="293"/>
      <c r="AH944" s="293"/>
      <c r="AI944" s="293"/>
      <c r="AJ944" s="293"/>
      <c r="AK944" s="293"/>
      <c r="AL944" s="293"/>
    </row>
    <row r="945" ht="14.25" customHeight="1">
      <c r="L945" s="178"/>
      <c r="M945" s="178"/>
      <c r="N945" s="178"/>
      <c r="W945" s="292"/>
      <c r="X945" s="293"/>
      <c r="Y945" s="293"/>
      <c r="Z945" s="293"/>
      <c r="AA945" s="293"/>
      <c r="AB945" s="293"/>
      <c r="AC945" s="293"/>
      <c r="AD945" s="293"/>
      <c r="AE945" s="293"/>
      <c r="AF945" s="293"/>
      <c r="AG945" s="293"/>
      <c r="AH945" s="293"/>
      <c r="AI945" s="293"/>
      <c r="AJ945" s="293"/>
      <c r="AK945" s="293"/>
      <c r="AL945" s="293"/>
    </row>
    <row r="946" ht="14.25" customHeight="1">
      <c r="L946" s="178"/>
      <c r="M946" s="178"/>
      <c r="N946" s="178"/>
      <c r="W946" s="292"/>
      <c r="X946" s="293"/>
      <c r="Y946" s="293"/>
      <c r="Z946" s="293"/>
      <c r="AA946" s="293"/>
      <c r="AB946" s="293"/>
      <c r="AC946" s="293"/>
      <c r="AD946" s="293"/>
      <c r="AE946" s="293"/>
      <c r="AF946" s="293"/>
      <c r="AG946" s="293"/>
      <c r="AH946" s="293"/>
      <c r="AI946" s="293"/>
      <c r="AJ946" s="293"/>
      <c r="AK946" s="293"/>
      <c r="AL946" s="293"/>
    </row>
    <row r="947" ht="14.25" customHeight="1">
      <c r="L947" s="178"/>
      <c r="M947" s="178"/>
      <c r="N947" s="178"/>
      <c r="W947" s="292"/>
      <c r="X947" s="293"/>
      <c r="Y947" s="293"/>
      <c r="Z947" s="293"/>
      <c r="AA947" s="293"/>
      <c r="AB947" s="293"/>
      <c r="AC947" s="293"/>
      <c r="AD947" s="293"/>
      <c r="AE947" s="293"/>
      <c r="AF947" s="293"/>
      <c r="AG947" s="293"/>
      <c r="AH947" s="293"/>
      <c r="AI947" s="293"/>
      <c r="AJ947" s="293"/>
      <c r="AK947" s="293"/>
      <c r="AL947" s="293"/>
    </row>
    <row r="948" ht="14.25" customHeight="1">
      <c r="L948" s="178"/>
      <c r="M948" s="178"/>
      <c r="N948" s="178"/>
      <c r="W948" s="292"/>
      <c r="X948" s="293"/>
      <c r="Y948" s="293"/>
      <c r="Z948" s="293"/>
      <c r="AA948" s="293"/>
      <c r="AB948" s="293"/>
      <c r="AC948" s="293"/>
      <c r="AD948" s="293"/>
      <c r="AE948" s="293"/>
      <c r="AF948" s="293"/>
      <c r="AG948" s="293"/>
      <c r="AH948" s="293"/>
      <c r="AI948" s="293"/>
      <c r="AJ948" s="293"/>
      <c r="AK948" s="293"/>
      <c r="AL948" s="293"/>
    </row>
    <row r="949" ht="14.25" customHeight="1">
      <c r="L949" s="178"/>
      <c r="M949" s="178"/>
      <c r="N949" s="178"/>
      <c r="W949" s="292"/>
      <c r="X949" s="293"/>
      <c r="Y949" s="293"/>
      <c r="Z949" s="293"/>
      <c r="AA949" s="293"/>
      <c r="AB949" s="293"/>
      <c r="AC949" s="293"/>
      <c r="AD949" s="293"/>
      <c r="AE949" s="293"/>
      <c r="AF949" s="293"/>
      <c r="AG949" s="293"/>
      <c r="AH949" s="293"/>
      <c r="AI949" s="293"/>
      <c r="AJ949" s="293"/>
      <c r="AK949" s="293"/>
      <c r="AL949" s="293"/>
    </row>
    <row r="950" ht="14.25" customHeight="1">
      <c r="L950" s="178"/>
      <c r="M950" s="178"/>
      <c r="N950" s="178"/>
      <c r="W950" s="292"/>
      <c r="X950" s="293"/>
      <c r="Y950" s="293"/>
      <c r="Z950" s="293"/>
      <c r="AA950" s="293"/>
      <c r="AB950" s="293"/>
      <c r="AC950" s="293"/>
      <c r="AD950" s="293"/>
      <c r="AE950" s="293"/>
      <c r="AF950" s="293"/>
      <c r="AG950" s="293"/>
      <c r="AH950" s="293"/>
      <c r="AI950" s="293"/>
      <c r="AJ950" s="293"/>
      <c r="AK950" s="293"/>
      <c r="AL950" s="293"/>
    </row>
    <row r="951" ht="14.25" customHeight="1">
      <c r="L951" s="178"/>
      <c r="M951" s="178"/>
      <c r="N951" s="178"/>
      <c r="W951" s="292"/>
      <c r="X951" s="293"/>
      <c r="Y951" s="293"/>
      <c r="Z951" s="293"/>
      <c r="AA951" s="293"/>
      <c r="AB951" s="293"/>
      <c r="AC951" s="293"/>
      <c r="AD951" s="293"/>
      <c r="AE951" s="293"/>
      <c r="AF951" s="293"/>
      <c r="AG951" s="293"/>
      <c r="AH951" s="293"/>
      <c r="AI951" s="293"/>
      <c r="AJ951" s="293"/>
      <c r="AK951" s="293"/>
      <c r="AL951" s="293"/>
    </row>
    <row r="952" ht="14.25" customHeight="1">
      <c r="L952" s="178"/>
      <c r="M952" s="178"/>
      <c r="N952" s="178"/>
      <c r="W952" s="292"/>
      <c r="X952" s="293"/>
      <c r="Y952" s="293"/>
      <c r="Z952" s="293"/>
      <c r="AA952" s="293"/>
      <c r="AB952" s="293"/>
      <c r="AC952" s="293"/>
      <c r="AD952" s="293"/>
      <c r="AE952" s="293"/>
      <c r="AF952" s="293"/>
      <c r="AG952" s="293"/>
      <c r="AH952" s="293"/>
      <c r="AI952" s="293"/>
      <c r="AJ952" s="293"/>
      <c r="AK952" s="293"/>
      <c r="AL952" s="293"/>
    </row>
    <row r="953" ht="14.25" customHeight="1">
      <c r="L953" s="178"/>
      <c r="M953" s="178"/>
      <c r="N953" s="178"/>
      <c r="W953" s="292"/>
      <c r="X953" s="293"/>
      <c r="Y953" s="293"/>
      <c r="Z953" s="293"/>
      <c r="AA953" s="293"/>
      <c r="AB953" s="293"/>
      <c r="AC953" s="293"/>
      <c r="AD953" s="293"/>
      <c r="AE953" s="293"/>
      <c r="AF953" s="293"/>
      <c r="AG953" s="293"/>
      <c r="AH953" s="293"/>
      <c r="AI953" s="293"/>
      <c r="AJ953" s="293"/>
      <c r="AK953" s="293"/>
      <c r="AL953" s="293"/>
    </row>
    <row r="954" ht="14.25" customHeight="1">
      <c r="L954" s="178"/>
      <c r="M954" s="178"/>
      <c r="N954" s="178"/>
      <c r="W954" s="292"/>
      <c r="X954" s="293"/>
      <c r="Y954" s="293"/>
      <c r="Z954" s="293"/>
      <c r="AA954" s="293"/>
      <c r="AB954" s="293"/>
      <c r="AC954" s="293"/>
      <c r="AD954" s="293"/>
      <c r="AE954" s="293"/>
      <c r="AF954" s="293"/>
      <c r="AG954" s="293"/>
      <c r="AH954" s="293"/>
      <c r="AI954" s="293"/>
      <c r="AJ954" s="293"/>
      <c r="AK954" s="293"/>
      <c r="AL954" s="293"/>
    </row>
    <row r="955" ht="14.25" customHeight="1">
      <c r="L955" s="178"/>
      <c r="M955" s="178"/>
      <c r="N955" s="178"/>
      <c r="W955" s="292"/>
      <c r="X955" s="293"/>
      <c r="Y955" s="293"/>
      <c r="Z955" s="293"/>
      <c r="AA955" s="293"/>
      <c r="AB955" s="293"/>
      <c r="AC955" s="293"/>
      <c r="AD955" s="293"/>
      <c r="AE955" s="293"/>
      <c r="AF955" s="293"/>
      <c r="AG955" s="293"/>
      <c r="AH955" s="293"/>
      <c r="AI955" s="293"/>
      <c r="AJ955" s="293"/>
      <c r="AK955" s="293"/>
      <c r="AL955" s="293"/>
    </row>
    <row r="956" ht="14.25" customHeight="1">
      <c r="L956" s="178"/>
      <c r="M956" s="178"/>
      <c r="N956" s="178"/>
      <c r="W956" s="292"/>
      <c r="X956" s="293"/>
      <c r="Y956" s="293"/>
      <c r="Z956" s="293"/>
      <c r="AA956" s="293"/>
      <c r="AB956" s="293"/>
      <c r="AC956" s="293"/>
      <c r="AD956" s="293"/>
      <c r="AE956" s="293"/>
      <c r="AF956" s="293"/>
      <c r="AG956" s="293"/>
      <c r="AH956" s="293"/>
      <c r="AI956" s="293"/>
      <c r="AJ956" s="293"/>
      <c r="AK956" s="293"/>
      <c r="AL956" s="293"/>
    </row>
    <row r="957" ht="14.25" customHeight="1">
      <c r="L957" s="178"/>
      <c r="M957" s="178"/>
      <c r="N957" s="178"/>
      <c r="W957" s="292"/>
      <c r="X957" s="293"/>
      <c r="Y957" s="293"/>
      <c r="Z957" s="293"/>
      <c r="AA957" s="293"/>
      <c r="AB957" s="293"/>
      <c r="AC957" s="293"/>
      <c r="AD957" s="293"/>
      <c r="AE957" s="293"/>
      <c r="AF957" s="293"/>
      <c r="AG957" s="293"/>
      <c r="AH957" s="293"/>
      <c r="AI957" s="293"/>
      <c r="AJ957" s="293"/>
      <c r="AK957" s="293"/>
      <c r="AL957" s="293"/>
    </row>
    <row r="958" ht="14.25" customHeight="1">
      <c r="L958" s="178"/>
      <c r="M958" s="178"/>
      <c r="N958" s="178"/>
      <c r="W958" s="292"/>
      <c r="X958" s="293"/>
      <c r="Y958" s="293"/>
      <c r="Z958" s="293"/>
      <c r="AA958" s="293"/>
      <c r="AB958" s="293"/>
      <c r="AC958" s="293"/>
      <c r="AD958" s="293"/>
      <c r="AE958" s="293"/>
      <c r="AF958" s="293"/>
      <c r="AG958" s="293"/>
      <c r="AH958" s="293"/>
      <c r="AI958" s="293"/>
      <c r="AJ958" s="293"/>
      <c r="AK958" s="293"/>
      <c r="AL958" s="293"/>
    </row>
    <row r="959" ht="14.25" customHeight="1">
      <c r="L959" s="178"/>
      <c r="M959" s="178"/>
      <c r="N959" s="178"/>
      <c r="W959" s="292"/>
      <c r="X959" s="293"/>
      <c r="Y959" s="293"/>
      <c r="Z959" s="293"/>
      <c r="AA959" s="293"/>
      <c r="AB959" s="293"/>
      <c r="AC959" s="293"/>
      <c r="AD959" s="293"/>
      <c r="AE959" s="293"/>
      <c r="AF959" s="293"/>
      <c r="AG959" s="293"/>
      <c r="AH959" s="293"/>
      <c r="AI959" s="293"/>
      <c r="AJ959" s="293"/>
      <c r="AK959" s="293"/>
      <c r="AL959" s="293"/>
    </row>
    <row r="960" ht="14.25" customHeight="1">
      <c r="L960" s="178"/>
      <c r="M960" s="178"/>
      <c r="N960" s="178"/>
      <c r="W960" s="292"/>
      <c r="X960" s="293"/>
      <c r="Y960" s="293"/>
      <c r="Z960" s="293"/>
      <c r="AA960" s="293"/>
      <c r="AB960" s="293"/>
      <c r="AC960" s="293"/>
      <c r="AD960" s="293"/>
      <c r="AE960" s="293"/>
      <c r="AF960" s="293"/>
      <c r="AG960" s="293"/>
      <c r="AH960" s="293"/>
      <c r="AI960" s="293"/>
      <c r="AJ960" s="293"/>
      <c r="AK960" s="293"/>
      <c r="AL960" s="293"/>
    </row>
    <row r="961" ht="14.25" customHeight="1">
      <c r="L961" s="178"/>
      <c r="M961" s="178"/>
      <c r="N961" s="178"/>
      <c r="W961" s="292"/>
      <c r="X961" s="293"/>
      <c r="Y961" s="293"/>
      <c r="Z961" s="293"/>
      <c r="AA961" s="293"/>
      <c r="AB961" s="293"/>
      <c r="AC961" s="293"/>
      <c r="AD961" s="293"/>
      <c r="AE961" s="293"/>
      <c r="AF961" s="293"/>
      <c r="AG961" s="293"/>
      <c r="AH961" s="293"/>
      <c r="AI961" s="293"/>
      <c r="AJ961" s="293"/>
      <c r="AK961" s="293"/>
      <c r="AL961" s="293"/>
    </row>
    <row r="962" ht="14.25" customHeight="1">
      <c r="L962" s="178"/>
      <c r="M962" s="178"/>
      <c r="N962" s="178"/>
      <c r="W962" s="292"/>
      <c r="X962" s="293"/>
      <c r="Y962" s="293"/>
      <c r="Z962" s="293"/>
      <c r="AA962" s="293"/>
      <c r="AB962" s="293"/>
      <c r="AC962" s="293"/>
      <c r="AD962" s="293"/>
      <c r="AE962" s="293"/>
      <c r="AF962" s="293"/>
      <c r="AG962" s="293"/>
      <c r="AH962" s="293"/>
      <c r="AI962" s="293"/>
      <c r="AJ962" s="293"/>
      <c r="AK962" s="293"/>
      <c r="AL962" s="293"/>
    </row>
    <row r="963" ht="14.25" customHeight="1">
      <c r="L963" s="178"/>
      <c r="M963" s="178"/>
      <c r="N963" s="178"/>
      <c r="W963" s="292"/>
      <c r="X963" s="293"/>
      <c r="Y963" s="293"/>
      <c r="Z963" s="293"/>
      <c r="AA963" s="293"/>
      <c r="AB963" s="293"/>
      <c r="AC963" s="293"/>
      <c r="AD963" s="293"/>
      <c r="AE963" s="293"/>
      <c r="AF963" s="293"/>
      <c r="AG963" s="293"/>
      <c r="AH963" s="293"/>
      <c r="AI963" s="293"/>
      <c r="AJ963" s="293"/>
      <c r="AK963" s="293"/>
      <c r="AL963" s="293"/>
    </row>
    <row r="964" ht="14.25" customHeight="1">
      <c r="L964" s="178"/>
      <c r="M964" s="178"/>
      <c r="N964" s="178"/>
      <c r="W964" s="292"/>
      <c r="X964" s="293"/>
      <c r="Y964" s="293"/>
      <c r="Z964" s="293"/>
      <c r="AA964" s="293"/>
      <c r="AB964" s="293"/>
      <c r="AC964" s="293"/>
      <c r="AD964" s="293"/>
      <c r="AE964" s="293"/>
      <c r="AF964" s="293"/>
      <c r="AG964" s="293"/>
      <c r="AH964" s="293"/>
      <c r="AI964" s="293"/>
      <c r="AJ964" s="293"/>
      <c r="AK964" s="293"/>
      <c r="AL964" s="293"/>
    </row>
    <row r="965" ht="14.25" customHeight="1">
      <c r="L965" s="178"/>
      <c r="M965" s="178"/>
      <c r="N965" s="178"/>
      <c r="W965" s="292"/>
      <c r="X965" s="293"/>
      <c r="Y965" s="293"/>
      <c r="Z965" s="293"/>
      <c r="AA965" s="293"/>
      <c r="AB965" s="293"/>
      <c r="AC965" s="293"/>
      <c r="AD965" s="293"/>
      <c r="AE965" s="293"/>
      <c r="AF965" s="293"/>
      <c r="AG965" s="293"/>
      <c r="AH965" s="293"/>
      <c r="AI965" s="293"/>
      <c r="AJ965" s="293"/>
      <c r="AK965" s="293"/>
      <c r="AL965" s="293"/>
    </row>
    <row r="966" ht="14.25" customHeight="1">
      <c r="L966" s="178"/>
      <c r="M966" s="178"/>
      <c r="N966" s="178"/>
      <c r="W966" s="292"/>
      <c r="X966" s="293"/>
      <c r="Y966" s="293"/>
      <c r="Z966" s="293"/>
      <c r="AA966" s="293"/>
      <c r="AB966" s="293"/>
      <c r="AC966" s="293"/>
      <c r="AD966" s="293"/>
      <c r="AE966" s="293"/>
      <c r="AF966" s="293"/>
      <c r="AG966" s="293"/>
      <c r="AH966" s="293"/>
      <c r="AI966" s="293"/>
      <c r="AJ966" s="293"/>
      <c r="AK966" s="293"/>
      <c r="AL966" s="293"/>
    </row>
    <row r="967" ht="14.25" customHeight="1">
      <c r="L967" s="178"/>
      <c r="M967" s="178"/>
      <c r="N967" s="178"/>
      <c r="W967" s="292"/>
      <c r="X967" s="293"/>
      <c r="Y967" s="293"/>
      <c r="Z967" s="293"/>
      <c r="AA967" s="293"/>
      <c r="AB967" s="293"/>
      <c r="AC967" s="293"/>
      <c r="AD967" s="293"/>
      <c r="AE967" s="293"/>
      <c r="AF967" s="293"/>
      <c r="AG967" s="293"/>
      <c r="AH967" s="293"/>
      <c r="AI967" s="293"/>
      <c r="AJ967" s="293"/>
      <c r="AK967" s="293"/>
      <c r="AL967" s="293"/>
    </row>
    <row r="968" ht="14.25" customHeight="1">
      <c r="L968" s="178"/>
      <c r="M968" s="178"/>
      <c r="N968" s="178"/>
      <c r="W968" s="292"/>
      <c r="X968" s="293"/>
      <c r="Y968" s="293"/>
      <c r="Z968" s="293"/>
      <c r="AA968" s="293"/>
      <c r="AB968" s="293"/>
      <c r="AC968" s="293"/>
      <c r="AD968" s="293"/>
      <c r="AE968" s="293"/>
      <c r="AF968" s="293"/>
      <c r="AG968" s="293"/>
      <c r="AH968" s="293"/>
      <c r="AI968" s="293"/>
      <c r="AJ968" s="293"/>
      <c r="AK968" s="293"/>
      <c r="AL968" s="293"/>
    </row>
    <row r="969" ht="14.25" customHeight="1">
      <c r="L969" s="178"/>
      <c r="M969" s="178"/>
      <c r="N969" s="178"/>
      <c r="W969" s="292"/>
      <c r="X969" s="293"/>
      <c r="Y969" s="293"/>
      <c r="Z969" s="293"/>
      <c r="AA969" s="293"/>
      <c r="AB969" s="293"/>
      <c r="AC969" s="293"/>
      <c r="AD969" s="293"/>
      <c r="AE969" s="293"/>
      <c r="AF969" s="293"/>
      <c r="AG969" s="293"/>
      <c r="AH969" s="293"/>
      <c r="AI969" s="293"/>
      <c r="AJ969" s="293"/>
      <c r="AK969" s="293"/>
      <c r="AL969" s="293"/>
    </row>
    <row r="970" ht="14.25" customHeight="1">
      <c r="L970" s="178"/>
      <c r="M970" s="178"/>
      <c r="N970" s="178"/>
      <c r="W970" s="292"/>
      <c r="X970" s="293"/>
      <c r="Y970" s="293"/>
      <c r="Z970" s="293"/>
      <c r="AA970" s="293"/>
      <c r="AB970" s="293"/>
      <c r="AC970" s="293"/>
      <c r="AD970" s="293"/>
      <c r="AE970" s="293"/>
      <c r="AF970" s="293"/>
      <c r="AG970" s="293"/>
      <c r="AH970" s="293"/>
      <c r="AI970" s="293"/>
      <c r="AJ970" s="293"/>
      <c r="AK970" s="293"/>
      <c r="AL970" s="293"/>
    </row>
    <row r="971" ht="14.25" customHeight="1">
      <c r="L971" s="178"/>
      <c r="M971" s="178"/>
      <c r="N971" s="178"/>
      <c r="W971" s="292"/>
      <c r="X971" s="293"/>
      <c r="Y971" s="293"/>
      <c r="Z971" s="293"/>
      <c r="AA971" s="293"/>
      <c r="AB971" s="293"/>
      <c r="AC971" s="293"/>
      <c r="AD971" s="293"/>
      <c r="AE971" s="293"/>
      <c r="AF971" s="293"/>
      <c r="AG971" s="293"/>
      <c r="AH971" s="293"/>
      <c r="AI971" s="293"/>
      <c r="AJ971" s="293"/>
      <c r="AK971" s="293"/>
      <c r="AL971" s="293"/>
    </row>
    <row r="972" ht="14.25" customHeight="1">
      <c r="L972" s="178"/>
      <c r="M972" s="178"/>
      <c r="N972" s="178"/>
      <c r="W972" s="292"/>
      <c r="X972" s="293"/>
      <c r="Y972" s="293"/>
      <c r="Z972" s="293"/>
      <c r="AA972" s="293"/>
      <c r="AB972" s="293"/>
      <c r="AC972" s="293"/>
      <c r="AD972" s="293"/>
      <c r="AE972" s="293"/>
      <c r="AF972" s="293"/>
      <c r="AG972" s="293"/>
      <c r="AH972" s="293"/>
      <c r="AI972" s="293"/>
      <c r="AJ972" s="293"/>
      <c r="AK972" s="293"/>
      <c r="AL972" s="293"/>
    </row>
    <row r="973" ht="14.25" customHeight="1">
      <c r="L973" s="178"/>
      <c r="M973" s="178"/>
      <c r="N973" s="178"/>
      <c r="W973" s="292"/>
      <c r="X973" s="293"/>
      <c r="Y973" s="293"/>
      <c r="Z973" s="293"/>
      <c r="AA973" s="293"/>
      <c r="AB973" s="293"/>
      <c r="AC973" s="293"/>
      <c r="AD973" s="293"/>
      <c r="AE973" s="293"/>
      <c r="AF973" s="293"/>
      <c r="AG973" s="293"/>
      <c r="AH973" s="293"/>
      <c r="AI973" s="293"/>
      <c r="AJ973" s="293"/>
      <c r="AK973" s="293"/>
      <c r="AL973" s="293"/>
    </row>
    <row r="974" ht="14.25" customHeight="1">
      <c r="L974" s="178"/>
      <c r="M974" s="178"/>
      <c r="N974" s="178"/>
      <c r="W974" s="292"/>
      <c r="X974" s="293"/>
      <c r="Y974" s="293"/>
      <c r="Z974" s="293"/>
      <c r="AA974" s="293"/>
      <c r="AB974" s="293"/>
      <c r="AC974" s="293"/>
      <c r="AD974" s="293"/>
      <c r="AE974" s="293"/>
      <c r="AF974" s="293"/>
      <c r="AG974" s="293"/>
      <c r="AH974" s="293"/>
      <c r="AI974" s="293"/>
      <c r="AJ974" s="293"/>
      <c r="AK974" s="293"/>
      <c r="AL974" s="293"/>
    </row>
    <row r="975" ht="14.25" customHeight="1">
      <c r="L975" s="178"/>
      <c r="M975" s="178"/>
      <c r="N975" s="178"/>
      <c r="W975" s="292"/>
      <c r="X975" s="293"/>
      <c r="Y975" s="293"/>
      <c r="Z975" s="293"/>
      <c r="AA975" s="293"/>
      <c r="AB975" s="293"/>
      <c r="AC975" s="293"/>
      <c r="AD975" s="293"/>
      <c r="AE975" s="293"/>
      <c r="AF975" s="293"/>
      <c r="AG975" s="293"/>
      <c r="AH975" s="293"/>
      <c r="AI975" s="293"/>
      <c r="AJ975" s="293"/>
      <c r="AK975" s="293"/>
      <c r="AL975" s="293"/>
    </row>
    <row r="976" ht="14.25" customHeight="1">
      <c r="L976" s="178"/>
      <c r="M976" s="178"/>
      <c r="N976" s="178"/>
      <c r="W976" s="292"/>
      <c r="X976" s="293"/>
      <c r="Y976" s="293"/>
      <c r="Z976" s="293"/>
      <c r="AA976" s="293"/>
      <c r="AB976" s="293"/>
      <c r="AC976" s="293"/>
      <c r="AD976" s="293"/>
      <c r="AE976" s="293"/>
      <c r="AF976" s="293"/>
      <c r="AG976" s="293"/>
      <c r="AH976" s="293"/>
      <c r="AI976" s="293"/>
      <c r="AJ976" s="293"/>
      <c r="AK976" s="293"/>
      <c r="AL976" s="293"/>
    </row>
    <row r="977" ht="14.25" customHeight="1">
      <c r="L977" s="178"/>
      <c r="M977" s="178"/>
      <c r="N977" s="178"/>
      <c r="W977" s="292"/>
      <c r="X977" s="293"/>
      <c r="Y977" s="293"/>
      <c r="Z977" s="293"/>
      <c r="AA977" s="293"/>
      <c r="AB977" s="293"/>
      <c r="AC977" s="293"/>
      <c r="AD977" s="293"/>
      <c r="AE977" s="293"/>
      <c r="AF977" s="293"/>
      <c r="AG977" s="293"/>
      <c r="AH977" s="293"/>
      <c r="AI977" s="293"/>
      <c r="AJ977" s="293"/>
      <c r="AK977" s="293"/>
      <c r="AL977" s="293"/>
    </row>
    <row r="978" ht="14.25" customHeight="1">
      <c r="L978" s="178"/>
      <c r="M978" s="178"/>
      <c r="N978" s="178"/>
      <c r="W978" s="292"/>
      <c r="X978" s="293"/>
      <c r="Y978" s="293"/>
      <c r="Z978" s="293"/>
      <c r="AA978" s="293"/>
      <c r="AB978" s="293"/>
      <c r="AC978" s="293"/>
      <c r="AD978" s="293"/>
      <c r="AE978" s="293"/>
      <c r="AF978" s="293"/>
      <c r="AG978" s="293"/>
      <c r="AH978" s="293"/>
      <c r="AI978" s="293"/>
      <c r="AJ978" s="293"/>
      <c r="AK978" s="293"/>
      <c r="AL978" s="293"/>
    </row>
    <row r="979" ht="14.25" customHeight="1">
      <c r="L979" s="178"/>
      <c r="M979" s="178"/>
      <c r="N979" s="178"/>
      <c r="W979" s="292"/>
      <c r="X979" s="293"/>
      <c r="Y979" s="293"/>
      <c r="Z979" s="293"/>
      <c r="AA979" s="293"/>
      <c r="AB979" s="293"/>
      <c r="AC979" s="293"/>
      <c r="AD979" s="293"/>
      <c r="AE979" s="293"/>
      <c r="AF979" s="293"/>
      <c r="AG979" s="293"/>
      <c r="AH979" s="293"/>
      <c r="AI979" s="293"/>
      <c r="AJ979" s="293"/>
      <c r="AK979" s="293"/>
      <c r="AL979" s="293"/>
    </row>
    <row r="980" ht="14.25" customHeight="1">
      <c r="L980" s="178"/>
      <c r="M980" s="178"/>
      <c r="N980" s="178"/>
      <c r="W980" s="292"/>
      <c r="X980" s="293"/>
      <c r="Y980" s="293"/>
      <c r="Z980" s="293"/>
      <c r="AA980" s="293"/>
      <c r="AB980" s="293"/>
      <c r="AC980" s="293"/>
      <c r="AD980" s="293"/>
      <c r="AE980" s="293"/>
      <c r="AF980" s="293"/>
      <c r="AG980" s="293"/>
      <c r="AH980" s="293"/>
      <c r="AI980" s="293"/>
      <c r="AJ980" s="293"/>
      <c r="AK980" s="293"/>
      <c r="AL980" s="293"/>
    </row>
    <row r="981" ht="14.25" customHeight="1">
      <c r="L981" s="178"/>
      <c r="M981" s="178"/>
      <c r="N981" s="178"/>
      <c r="W981" s="292"/>
      <c r="X981" s="293"/>
      <c r="Y981" s="293"/>
      <c r="Z981" s="293"/>
      <c r="AA981" s="293"/>
      <c r="AB981" s="293"/>
      <c r="AC981" s="293"/>
      <c r="AD981" s="293"/>
      <c r="AE981" s="293"/>
      <c r="AF981" s="293"/>
      <c r="AG981" s="293"/>
      <c r="AH981" s="293"/>
      <c r="AI981" s="293"/>
      <c r="AJ981" s="293"/>
      <c r="AK981" s="293"/>
      <c r="AL981" s="293"/>
    </row>
    <row r="982" ht="14.25" customHeight="1">
      <c r="L982" s="178"/>
      <c r="M982" s="178"/>
      <c r="N982" s="178"/>
      <c r="W982" s="292"/>
      <c r="X982" s="293"/>
      <c r="Y982" s="293"/>
      <c r="Z982" s="293"/>
      <c r="AA982" s="293"/>
      <c r="AB982" s="293"/>
      <c r="AC982" s="293"/>
      <c r="AD982" s="293"/>
      <c r="AE982" s="293"/>
      <c r="AF982" s="293"/>
      <c r="AG982" s="293"/>
      <c r="AH982" s="293"/>
      <c r="AI982" s="293"/>
      <c r="AJ982" s="293"/>
      <c r="AK982" s="293"/>
      <c r="AL982" s="293"/>
    </row>
    <row r="983" ht="14.25" customHeight="1">
      <c r="L983" s="178"/>
      <c r="M983" s="178"/>
      <c r="N983" s="178"/>
      <c r="W983" s="292"/>
      <c r="X983" s="293"/>
      <c r="Y983" s="293"/>
      <c r="Z983" s="293"/>
      <c r="AA983" s="293"/>
      <c r="AB983" s="293"/>
      <c r="AC983" s="293"/>
      <c r="AD983" s="293"/>
      <c r="AE983" s="293"/>
      <c r="AF983" s="293"/>
      <c r="AG983" s="293"/>
      <c r="AH983" s="293"/>
      <c r="AI983" s="293"/>
      <c r="AJ983" s="293"/>
      <c r="AK983" s="293"/>
      <c r="AL983" s="293"/>
    </row>
    <row r="984" ht="14.25" customHeight="1">
      <c r="L984" s="178"/>
      <c r="M984" s="178"/>
      <c r="N984" s="178"/>
      <c r="W984" s="292"/>
      <c r="X984" s="293"/>
      <c r="Y984" s="293"/>
      <c r="Z984" s="293"/>
      <c r="AA984" s="293"/>
      <c r="AB984" s="293"/>
      <c r="AC984" s="293"/>
      <c r="AD984" s="293"/>
      <c r="AE984" s="293"/>
      <c r="AF984" s="293"/>
      <c r="AG984" s="293"/>
      <c r="AH984" s="293"/>
      <c r="AI984" s="293"/>
      <c r="AJ984" s="293"/>
      <c r="AK984" s="293"/>
      <c r="AL984" s="293"/>
    </row>
    <row r="985" ht="14.25" customHeight="1">
      <c r="L985" s="178"/>
      <c r="M985" s="178"/>
      <c r="N985" s="178"/>
      <c r="W985" s="292"/>
      <c r="X985" s="293"/>
      <c r="Y985" s="293"/>
      <c r="Z985" s="293"/>
      <c r="AA985" s="293"/>
      <c r="AB985" s="293"/>
      <c r="AC985" s="293"/>
      <c r="AD985" s="293"/>
      <c r="AE985" s="293"/>
      <c r="AF985" s="293"/>
      <c r="AG985" s="293"/>
      <c r="AH985" s="293"/>
      <c r="AI985" s="293"/>
      <c r="AJ985" s="293"/>
      <c r="AK985" s="293"/>
      <c r="AL985" s="293"/>
    </row>
    <row r="986" ht="14.25" customHeight="1">
      <c r="L986" s="178"/>
      <c r="M986" s="178"/>
      <c r="N986" s="178"/>
      <c r="W986" s="292"/>
      <c r="X986" s="293"/>
      <c r="Y986" s="293"/>
      <c r="Z986" s="293"/>
      <c r="AA986" s="293"/>
      <c r="AB986" s="293"/>
      <c r="AC986" s="293"/>
      <c r="AD986" s="293"/>
      <c r="AE986" s="293"/>
      <c r="AF986" s="293"/>
      <c r="AG986" s="293"/>
      <c r="AH986" s="293"/>
      <c r="AI986" s="293"/>
      <c r="AJ986" s="293"/>
      <c r="AK986" s="293"/>
      <c r="AL986" s="293"/>
    </row>
    <row r="987" ht="14.25" customHeight="1">
      <c r="L987" s="178"/>
      <c r="M987" s="178"/>
      <c r="N987" s="178"/>
      <c r="W987" s="292"/>
      <c r="X987" s="293"/>
      <c r="Y987" s="293"/>
      <c r="Z987" s="293"/>
      <c r="AA987" s="293"/>
      <c r="AB987" s="293"/>
      <c r="AC987" s="293"/>
      <c r="AD987" s="293"/>
      <c r="AE987" s="293"/>
      <c r="AF987" s="293"/>
      <c r="AG987" s="293"/>
      <c r="AH987" s="293"/>
      <c r="AI987" s="293"/>
      <c r="AJ987" s="293"/>
      <c r="AK987" s="293"/>
      <c r="AL987" s="293"/>
    </row>
    <row r="988" ht="14.25" customHeight="1">
      <c r="L988" s="178"/>
      <c r="M988" s="178"/>
      <c r="N988" s="178"/>
      <c r="W988" s="292"/>
      <c r="X988" s="293"/>
      <c r="Y988" s="293"/>
      <c r="Z988" s="293"/>
      <c r="AA988" s="293"/>
      <c r="AB988" s="293"/>
      <c r="AC988" s="293"/>
      <c r="AD988" s="293"/>
      <c r="AE988" s="293"/>
      <c r="AF988" s="293"/>
      <c r="AG988" s="293"/>
      <c r="AH988" s="293"/>
      <c r="AI988" s="293"/>
      <c r="AJ988" s="293"/>
      <c r="AK988" s="293"/>
      <c r="AL988" s="293"/>
    </row>
    <row r="989" ht="14.25" customHeight="1">
      <c r="L989" s="178"/>
      <c r="M989" s="178"/>
      <c r="N989" s="178"/>
      <c r="W989" s="292"/>
      <c r="X989" s="293"/>
      <c r="Y989" s="293"/>
      <c r="Z989" s="293"/>
      <c r="AA989" s="293"/>
      <c r="AB989" s="293"/>
      <c r="AC989" s="293"/>
      <c r="AD989" s="293"/>
      <c r="AE989" s="293"/>
      <c r="AF989" s="293"/>
      <c r="AG989" s="293"/>
      <c r="AH989" s="293"/>
      <c r="AI989" s="293"/>
      <c r="AJ989" s="293"/>
      <c r="AK989" s="293"/>
      <c r="AL989" s="293"/>
    </row>
    <row r="990" ht="14.25" customHeight="1">
      <c r="L990" s="178"/>
      <c r="M990" s="178"/>
      <c r="N990" s="178"/>
      <c r="W990" s="292"/>
      <c r="X990" s="293"/>
      <c r="Y990" s="293"/>
      <c r="Z990" s="293"/>
      <c r="AA990" s="293"/>
      <c r="AB990" s="293"/>
      <c r="AC990" s="293"/>
      <c r="AD990" s="293"/>
      <c r="AE990" s="293"/>
      <c r="AF990" s="293"/>
      <c r="AG990" s="293"/>
      <c r="AH990" s="293"/>
      <c r="AI990" s="293"/>
      <c r="AJ990" s="293"/>
      <c r="AK990" s="293"/>
      <c r="AL990" s="293"/>
    </row>
    <row r="991" ht="14.25" customHeight="1">
      <c r="L991" s="178"/>
      <c r="M991" s="178"/>
      <c r="N991" s="178"/>
      <c r="W991" s="292"/>
      <c r="X991" s="293"/>
      <c r="Y991" s="293"/>
      <c r="Z991" s="293"/>
      <c r="AA991" s="293"/>
      <c r="AB991" s="293"/>
      <c r="AC991" s="293"/>
      <c r="AD991" s="293"/>
      <c r="AE991" s="293"/>
      <c r="AF991" s="293"/>
      <c r="AG991" s="293"/>
      <c r="AH991" s="293"/>
      <c r="AI991" s="293"/>
      <c r="AJ991" s="293"/>
      <c r="AK991" s="293"/>
      <c r="AL991" s="293"/>
    </row>
    <row r="992" ht="14.25" customHeight="1">
      <c r="L992" s="178"/>
      <c r="M992" s="178"/>
      <c r="N992" s="178"/>
      <c r="W992" s="292"/>
      <c r="X992" s="293"/>
      <c r="Y992" s="293"/>
      <c r="Z992" s="293"/>
      <c r="AA992" s="293"/>
      <c r="AB992" s="293"/>
      <c r="AC992" s="293"/>
      <c r="AD992" s="293"/>
      <c r="AE992" s="293"/>
      <c r="AF992" s="293"/>
      <c r="AG992" s="293"/>
      <c r="AH992" s="293"/>
      <c r="AI992" s="293"/>
      <c r="AJ992" s="293"/>
      <c r="AK992" s="293"/>
      <c r="AL992" s="293"/>
    </row>
    <row r="993" ht="14.25" customHeight="1">
      <c r="L993" s="178"/>
      <c r="M993" s="178"/>
      <c r="N993" s="178"/>
      <c r="W993" s="292"/>
      <c r="X993" s="293"/>
      <c r="Y993" s="293"/>
      <c r="Z993" s="293"/>
      <c r="AA993" s="293"/>
      <c r="AB993" s="293"/>
      <c r="AC993" s="293"/>
      <c r="AD993" s="293"/>
      <c r="AE993" s="293"/>
      <c r="AF993" s="293"/>
      <c r="AG993" s="293"/>
      <c r="AH993" s="293"/>
      <c r="AI993" s="293"/>
      <c r="AJ993" s="293"/>
      <c r="AK993" s="293"/>
      <c r="AL993" s="293"/>
    </row>
    <row r="994" ht="14.25" customHeight="1">
      <c r="L994" s="178"/>
      <c r="M994" s="178"/>
      <c r="N994" s="178"/>
      <c r="W994" s="292"/>
      <c r="X994" s="293"/>
      <c r="Y994" s="293"/>
      <c r="Z994" s="293"/>
      <c r="AA994" s="293"/>
      <c r="AB994" s="293"/>
      <c r="AC994" s="293"/>
      <c r="AD994" s="293"/>
      <c r="AE994" s="293"/>
      <c r="AF994" s="293"/>
      <c r="AG994" s="293"/>
      <c r="AH994" s="293"/>
      <c r="AI994" s="293"/>
      <c r="AJ994" s="293"/>
      <c r="AK994" s="293"/>
      <c r="AL994" s="293"/>
    </row>
    <row r="995" ht="14.25" customHeight="1">
      <c r="L995" s="178"/>
      <c r="M995" s="178"/>
      <c r="N995" s="178"/>
      <c r="W995" s="292"/>
      <c r="X995" s="293"/>
      <c r="Y995" s="293"/>
      <c r="Z995" s="293"/>
      <c r="AA995" s="293"/>
      <c r="AB995" s="293"/>
      <c r="AC995" s="293"/>
      <c r="AD995" s="293"/>
      <c r="AE995" s="293"/>
      <c r="AF995" s="293"/>
      <c r="AG995" s="293"/>
      <c r="AH995" s="293"/>
      <c r="AI995" s="293"/>
      <c r="AJ995" s="293"/>
      <c r="AK995" s="293"/>
      <c r="AL995" s="293"/>
    </row>
    <row r="996" ht="14.25" customHeight="1">
      <c r="L996" s="178"/>
      <c r="M996" s="178"/>
      <c r="N996" s="178"/>
      <c r="W996" s="292"/>
      <c r="X996" s="293"/>
      <c r="Y996" s="293"/>
      <c r="Z996" s="293"/>
      <c r="AA996" s="293"/>
      <c r="AB996" s="293"/>
      <c r="AC996" s="293"/>
      <c r="AD996" s="293"/>
      <c r="AE996" s="293"/>
      <c r="AF996" s="293"/>
      <c r="AG996" s="293"/>
      <c r="AH996" s="293"/>
      <c r="AI996" s="293"/>
      <c r="AJ996" s="293"/>
      <c r="AK996" s="293"/>
      <c r="AL996" s="293"/>
    </row>
    <row r="997" ht="14.25" customHeight="1">
      <c r="L997" s="178"/>
      <c r="M997" s="178"/>
      <c r="N997" s="178"/>
      <c r="W997" s="292"/>
      <c r="X997" s="293"/>
      <c r="Y997" s="293"/>
      <c r="Z997" s="293"/>
      <c r="AA997" s="293"/>
      <c r="AB997" s="293"/>
      <c r="AC997" s="293"/>
      <c r="AD997" s="293"/>
      <c r="AE997" s="293"/>
      <c r="AF997" s="293"/>
      <c r="AG997" s="293"/>
      <c r="AH997" s="293"/>
      <c r="AI997" s="293"/>
      <c r="AJ997" s="293"/>
      <c r="AK997" s="293"/>
      <c r="AL997" s="293"/>
    </row>
    <row r="998" ht="14.25" customHeight="1">
      <c r="L998" s="178"/>
      <c r="M998" s="178"/>
      <c r="N998" s="178"/>
      <c r="W998" s="292"/>
      <c r="X998" s="293"/>
      <c r="Y998" s="293"/>
      <c r="Z998" s="293"/>
      <c r="AA998" s="293"/>
      <c r="AB998" s="293"/>
      <c r="AC998" s="293"/>
      <c r="AD998" s="293"/>
      <c r="AE998" s="293"/>
      <c r="AF998" s="293"/>
      <c r="AG998" s="293"/>
      <c r="AH998" s="293"/>
      <c r="AI998" s="293"/>
      <c r="AJ998" s="293"/>
      <c r="AK998" s="293"/>
      <c r="AL998" s="293"/>
    </row>
    <row r="999" ht="14.25" customHeight="1">
      <c r="L999" s="178"/>
      <c r="M999" s="178"/>
      <c r="N999" s="178"/>
      <c r="W999" s="292"/>
      <c r="X999" s="293"/>
      <c r="Y999" s="293"/>
      <c r="Z999" s="293"/>
      <c r="AA999" s="293"/>
      <c r="AB999" s="293"/>
      <c r="AC999" s="293"/>
      <c r="AD999" s="293"/>
      <c r="AE999" s="293"/>
      <c r="AF999" s="293"/>
      <c r="AG999" s="293"/>
      <c r="AH999" s="293"/>
      <c r="AI999" s="293"/>
      <c r="AJ999" s="293"/>
      <c r="AK999" s="293"/>
      <c r="AL999" s="293"/>
    </row>
    <row r="1000" ht="14.25" customHeight="1">
      <c r="L1000" s="178"/>
      <c r="M1000" s="178"/>
      <c r="N1000" s="178"/>
      <c r="W1000" s="292"/>
      <c r="X1000" s="293"/>
      <c r="Y1000" s="293"/>
      <c r="Z1000" s="293"/>
      <c r="AA1000" s="293"/>
      <c r="AB1000" s="293"/>
      <c r="AC1000" s="293"/>
      <c r="AD1000" s="293"/>
      <c r="AE1000" s="293"/>
      <c r="AF1000" s="293"/>
      <c r="AG1000" s="293"/>
      <c r="AH1000" s="293"/>
      <c r="AI1000" s="293"/>
      <c r="AJ1000" s="293"/>
      <c r="AK1000" s="293"/>
      <c r="AL1000" s="293"/>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10.0"/>
    <col customWidth="1" min="11" max="11" width="21.86"/>
    <col customWidth="1" min="13" max="17" width="24.14"/>
  </cols>
  <sheetData>
    <row r="2">
      <c r="K2" s="157" t="s">
        <v>663</v>
      </c>
      <c r="L2" s="157" t="s">
        <v>664</v>
      </c>
      <c r="M2" s="157" t="s">
        <v>665</v>
      </c>
      <c r="N2" s="157" t="s">
        <v>666</v>
      </c>
      <c r="O2" s="157" t="s">
        <v>667</v>
      </c>
      <c r="P2" s="157" t="s">
        <v>668</v>
      </c>
      <c r="Q2" s="157" t="s">
        <v>669</v>
      </c>
      <c r="R2" s="157" t="s">
        <v>670</v>
      </c>
    </row>
    <row r="3">
      <c r="K3" s="157" t="s">
        <v>497</v>
      </c>
      <c r="L3" s="539">
        <v>1.759468E7</v>
      </c>
      <c r="M3" s="157">
        <v>0.0</v>
      </c>
      <c r="N3" s="157"/>
      <c r="O3" s="540">
        <f t="shared" ref="O3:O9" si="1">L3-M3</f>
        <v>17594680</v>
      </c>
      <c r="P3" s="157"/>
      <c r="R3" s="540">
        <f t="shared" ref="R3:R9" si="2">L3-P3</f>
        <v>17594680</v>
      </c>
    </row>
    <row r="4">
      <c r="K4" s="157" t="s">
        <v>498</v>
      </c>
      <c r="L4" s="539">
        <v>5320653.0</v>
      </c>
      <c r="M4" s="293">
        <f>'Complexity Cost Adjustment'!X142+'Complexity Cost Adjustment'!AB142</f>
        <v>1999277.953</v>
      </c>
      <c r="N4" s="157" t="s">
        <v>671</v>
      </c>
      <c r="O4" s="540">
        <f t="shared" si="1"/>
        <v>3321375.047</v>
      </c>
      <c r="P4" s="541">
        <f>'Complexity Cost Adjustment'!AB142</f>
        <v>493529.188</v>
      </c>
      <c r="Q4" s="542" t="s">
        <v>672</v>
      </c>
      <c r="R4" s="540">
        <f t="shared" si="2"/>
        <v>4827123.812</v>
      </c>
    </row>
    <row r="5">
      <c r="K5" s="157" t="s">
        <v>673</v>
      </c>
      <c r="L5" s="539">
        <v>6995262.0</v>
      </c>
      <c r="M5" s="293">
        <f>'Complexity Cost Adjustment'!AA142</f>
        <v>1874130.048</v>
      </c>
      <c r="N5" s="157" t="s">
        <v>674</v>
      </c>
      <c r="O5" s="540">
        <f t="shared" si="1"/>
        <v>5121131.952</v>
      </c>
      <c r="P5" s="541">
        <f>'Complexity Cost Adjustment'!AA142+'Complexity Cost Adjustment'!X142</f>
        <v>3379878.813</v>
      </c>
      <c r="Q5" s="157" t="s">
        <v>675</v>
      </c>
      <c r="R5" s="540">
        <f t="shared" si="2"/>
        <v>3615383.187</v>
      </c>
    </row>
    <row r="6">
      <c r="K6" s="157" t="s">
        <v>676</v>
      </c>
      <c r="L6" s="539">
        <v>3959378.0</v>
      </c>
      <c r="M6" s="293">
        <f>'Complexity Cost Adjustment'!Z142+'Complexity Cost Adjustment'!Y142</f>
        <v>507015.165</v>
      </c>
      <c r="N6" s="157" t="s">
        <v>677</v>
      </c>
      <c r="O6" s="540">
        <f t="shared" si="1"/>
        <v>3452362.835</v>
      </c>
      <c r="P6" s="541">
        <f>'Complexity Cost Adjustment'!Y142+'Complexity Cost Adjustment'!Z142</f>
        <v>507015.165</v>
      </c>
      <c r="Q6" s="157" t="s">
        <v>678</v>
      </c>
      <c r="R6" s="540">
        <f t="shared" si="2"/>
        <v>3452362.835</v>
      </c>
    </row>
    <row r="7">
      <c r="K7" s="157" t="s">
        <v>679</v>
      </c>
      <c r="L7" s="539">
        <v>1021712.0</v>
      </c>
      <c r="M7" s="157">
        <v>0.0</v>
      </c>
      <c r="N7" s="157"/>
      <c r="O7" s="540">
        <f t="shared" si="1"/>
        <v>1021712</v>
      </c>
      <c r="P7" s="157"/>
      <c r="R7" s="540">
        <f t="shared" si="2"/>
        <v>1021712</v>
      </c>
    </row>
    <row r="8">
      <c r="K8" s="157" t="s">
        <v>503</v>
      </c>
      <c r="L8" s="539">
        <v>550159.0</v>
      </c>
      <c r="M8" s="157">
        <v>0.0</v>
      </c>
      <c r="N8" s="157"/>
      <c r="O8" s="540">
        <f t="shared" si="1"/>
        <v>550159</v>
      </c>
      <c r="P8" s="157"/>
      <c r="R8" s="540">
        <f t="shared" si="2"/>
        <v>550159</v>
      </c>
      <c r="U8" s="157" t="s">
        <v>680</v>
      </c>
    </row>
    <row r="9">
      <c r="K9" s="157" t="s">
        <v>681</v>
      </c>
      <c r="L9" s="539">
        <v>541998.0</v>
      </c>
      <c r="M9" s="157">
        <v>0.0</v>
      </c>
      <c r="N9" s="157"/>
      <c r="O9" s="540">
        <f t="shared" si="1"/>
        <v>541998</v>
      </c>
      <c r="P9" s="157"/>
      <c r="R9" s="540">
        <f t="shared" si="2"/>
        <v>541998</v>
      </c>
    </row>
    <row r="10">
      <c r="K10" s="157" t="s">
        <v>682</v>
      </c>
      <c r="L10" s="539">
        <v>0.0</v>
      </c>
      <c r="M10" s="157">
        <v>0.0</v>
      </c>
      <c r="N10" s="157"/>
      <c r="O10" s="293">
        <f>SUM(M4:M6)</f>
        <v>4380423.166</v>
      </c>
      <c r="P10" s="157"/>
      <c r="R10" s="134">
        <f>P12</f>
        <v>4380423.166</v>
      </c>
    </row>
    <row r="11">
      <c r="K11" s="157" t="s">
        <v>504</v>
      </c>
      <c r="L11" s="539">
        <v>2637408.0</v>
      </c>
      <c r="M11" s="157">
        <v>0.0</v>
      </c>
      <c r="N11" s="157"/>
      <c r="O11" s="539">
        <v>2637408.0</v>
      </c>
      <c r="P11" s="157"/>
      <c r="Q11" s="539"/>
      <c r="R11" s="540">
        <f>L11-P11</f>
        <v>2637408</v>
      </c>
    </row>
    <row r="12">
      <c r="L12" s="540">
        <f t="shared" ref="L12:M12" si="3">SUM(L3:L11)</f>
        <v>38621250</v>
      </c>
      <c r="M12" s="134">
        <f t="shared" si="3"/>
        <v>4380423.166</v>
      </c>
      <c r="O12" s="540">
        <f t="shared" ref="O12:P12" si="4">SUM(O3:O11)</f>
        <v>38621250</v>
      </c>
      <c r="P12" s="134">
        <f t="shared" si="4"/>
        <v>4380423.166</v>
      </c>
      <c r="R12" s="540">
        <f>SUM(R3:R11)</f>
        <v>38621250</v>
      </c>
    </row>
    <row r="22">
      <c r="K22" s="157" t="s">
        <v>683</v>
      </c>
      <c r="L22" s="157" t="s">
        <v>684</v>
      </c>
    </row>
    <row r="23">
      <c r="K23" s="157" t="s">
        <v>685</v>
      </c>
      <c r="L23" s="293">
        <f>'Complexity Cost Adjustment'!X142</f>
        <v>1505748.765</v>
      </c>
    </row>
    <row r="24">
      <c r="K24" s="157" t="s">
        <v>672</v>
      </c>
      <c r="L24" s="293">
        <f>'Complexity Cost Adjustment'!AB142</f>
        <v>493529.188</v>
      </c>
    </row>
    <row r="25">
      <c r="K25" s="157" t="s">
        <v>686</v>
      </c>
      <c r="L25" s="293">
        <f>'Complexity Cost Adjustment'!Y142</f>
        <v>408025.5736</v>
      </c>
    </row>
    <row r="26">
      <c r="K26" s="157" t="s">
        <v>687</v>
      </c>
      <c r="L26" s="293">
        <f>'Complexity Cost Adjustment'!Z142</f>
        <v>98989.59139</v>
      </c>
    </row>
    <row r="27">
      <c r="K27" s="157" t="s">
        <v>674</v>
      </c>
      <c r="L27" s="293">
        <f>'Complexity Cost Adjustment'!AA142</f>
        <v>1874130.048</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18.14"/>
    <col customWidth="1" min="8" max="8" width="21.43"/>
    <col customWidth="1" min="9" max="9" width="19.43"/>
  </cols>
  <sheetData>
    <row r="1">
      <c r="A1" s="543" t="s">
        <v>76</v>
      </c>
      <c r="B1" s="544" t="s">
        <v>321</v>
      </c>
      <c r="C1" s="544" t="s">
        <v>322</v>
      </c>
      <c r="D1" s="545" t="s">
        <v>77</v>
      </c>
      <c r="E1" s="546"/>
      <c r="F1" s="546"/>
      <c r="G1" s="547" t="s">
        <v>77</v>
      </c>
      <c r="H1" s="548" t="s">
        <v>688</v>
      </c>
      <c r="I1" s="548" t="s">
        <v>689</v>
      </c>
    </row>
    <row r="2">
      <c r="A2" s="549">
        <v>1811001.0</v>
      </c>
      <c r="B2" s="550">
        <v>399733.799</v>
      </c>
      <c r="C2" s="551">
        <v>4179.87</v>
      </c>
      <c r="D2" s="552" t="s">
        <v>96</v>
      </c>
      <c r="E2" s="546"/>
      <c r="F2" s="553" t="s">
        <v>690</v>
      </c>
      <c r="G2" s="554" t="s">
        <v>96</v>
      </c>
      <c r="H2" s="555">
        <v>4259747.473</v>
      </c>
      <c r="I2" s="555">
        <v>42702.1689</v>
      </c>
    </row>
    <row r="3">
      <c r="A3" s="549">
        <v>1811002.0</v>
      </c>
      <c r="B3" s="550">
        <v>52353.42</v>
      </c>
      <c r="C3" s="551">
        <v>390.7314</v>
      </c>
      <c r="D3" s="552" t="s">
        <v>96</v>
      </c>
      <c r="E3" s="546"/>
      <c r="F3" s="546"/>
      <c r="G3" s="554" t="s">
        <v>133</v>
      </c>
      <c r="H3" s="555">
        <v>6331186.297</v>
      </c>
      <c r="I3" s="555">
        <v>79199.5869</v>
      </c>
    </row>
    <row r="4">
      <c r="A4" s="549">
        <v>1811003.0</v>
      </c>
      <c r="B4" s="550">
        <v>257331.2</v>
      </c>
      <c r="C4" s="551">
        <v>1549.2526</v>
      </c>
      <c r="D4" s="552" t="s">
        <v>96</v>
      </c>
      <c r="E4" s="546"/>
      <c r="F4" s="546"/>
      <c r="G4" s="554" t="s">
        <v>163</v>
      </c>
      <c r="H4" s="555">
        <v>4447266.209</v>
      </c>
      <c r="I4" s="555">
        <v>61393.126</v>
      </c>
      <c r="L4" s="157" t="s">
        <v>691</v>
      </c>
    </row>
    <row r="5">
      <c r="A5" s="549">
        <v>1811004.0</v>
      </c>
      <c r="B5" s="550">
        <v>26118.855</v>
      </c>
      <c r="C5" s="551">
        <v>172.89</v>
      </c>
      <c r="D5" s="552" t="s">
        <v>96</v>
      </c>
      <c r="E5" s="546"/>
      <c r="F5" s="546"/>
      <c r="G5" s="554" t="s">
        <v>179</v>
      </c>
      <c r="H5" s="555">
        <v>8596938.118</v>
      </c>
      <c r="I5" s="555">
        <v>137581.3586</v>
      </c>
    </row>
    <row r="6">
      <c r="A6" s="549">
        <v>1811005.0</v>
      </c>
      <c r="B6" s="550">
        <v>31718.511</v>
      </c>
      <c r="C6" s="551">
        <v>423.072</v>
      </c>
      <c r="D6" s="552" t="s">
        <v>96</v>
      </c>
      <c r="E6" s="546"/>
      <c r="F6" s="546"/>
      <c r="G6" s="554" t="s">
        <v>202</v>
      </c>
      <c r="H6" s="555">
        <v>4007527.372</v>
      </c>
      <c r="I6" s="555">
        <v>18869.7909</v>
      </c>
    </row>
    <row r="7">
      <c r="A7" s="549">
        <v>1811006.0</v>
      </c>
      <c r="B7" s="550">
        <v>126819.78</v>
      </c>
      <c r="C7" s="551">
        <v>1150.34</v>
      </c>
      <c r="D7" s="552" t="s">
        <v>96</v>
      </c>
      <c r="E7" s="546"/>
      <c r="F7" s="546"/>
      <c r="G7" s="554" t="s">
        <v>227</v>
      </c>
      <c r="H7" s="555">
        <v>2946081.628</v>
      </c>
      <c r="I7" s="555">
        <v>6410.4335</v>
      </c>
    </row>
    <row r="8">
      <c r="A8" s="549">
        <v>1811007.0</v>
      </c>
      <c r="B8" s="550">
        <v>85268.01</v>
      </c>
      <c r="C8" s="551">
        <v>454.26</v>
      </c>
      <c r="D8" s="552" t="s">
        <v>96</v>
      </c>
      <c r="E8" s="546"/>
      <c r="F8" s="546"/>
      <c r="G8" s="554" t="s">
        <v>246</v>
      </c>
      <c r="H8" s="555">
        <v>186453.608</v>
      </c>
      <c r="I8" s="555">
        <v>2674.5405</v>
      </c>
    </row>
    <row r="9">
      <c r="A9" s="549">
        <v>1811008.0</v>
      </c>
      <c r="B9" s="550">
        <v>185629.152</v>
      </c>
      <c r="C9" s="551">
        <v>2339.8232</v>
      </c>
      <c r="D9" s="552" t="s">
        <v>96</v>
      </c>
      <c r="E9" s="546"/>
      <c r="F9" s="546"/>
      <c r="G9" s="554" t="s">
        <v>253</v>
      </c>
      <c r="H9" s="555">
        <v>739360.883</v>
      </c>
      <c r="I9" s="555">
        <v>7083.3824</v>
      </c>
    </row>
    <row r="10">
      <c r="A10" s="549">
        <v>1811009.0</v>
      </c>
      <c r="B10" s="550">
        <v>1522.565</v>
      </c>
      <c r="C10" s="551">
        <v>5.5935</v>
      </c>
      <c r="D10" s="552" t="s">
        <v>96</v>
      </c>
      <c r="E10" s="546"/>
      <c r="F10" s="546"/>
      <c r="G10" s="554" t="s">
        <v>264</v>
      </c>
      <c r="H10" s="555">
        <v>1088273.589</v>
      </c>
      <c r="I10" s="555">
        <v>5372.4494</v>
      </c>
    </row>
    <row r="11">
      <c r="A11" s="549">
        <v>1811010.0</v>
      </c>
      <c r="B11" s="550">
        <v>323271.624</v>
      </c>
      <c r="C11" s="551">
        <v>3222.9408</v>
      </c>
      <c r="D11" s="552" t="s">
        <v>96</v>
      </c>
      <c r="E11" s="546"/>
      <c r="F11" s="546"/>
      <c r="G11" s="554" t="s">
        <v>275</v>
      </c>
      <c r="H11" s="555">
        <v>5181052.869</v>
      </c>
      <c r="I11" s="555">
        <v>45129.7027</v>
      </c>
    </row>
    <row r="12">
      <c r="A12" s="549">
        <v>1811011.0</v>
      </c>
      <c r="B12" s="550">
        <v>782039.345</v>
      </c>
      <c r="C12" s="551">
        <v>7490.4536</v>
      </c>
      <c r="D12" s="552" t="s">
        <v>96</v>
      </c>
      <c r="E12" s="546"/>
      <c r="F12" s="546"/>
      <c r="G12" s="554" t="s">
        <v>310</v>
      </c>
      <c r="H12" s="555">
        <v>849333.603</v>
      </c>
      <c r="I12" s="556">
        <v>22235.6086</v>
      </c>
    </row>
    <row r="13">
      <c r="A13" s="549">
        <v>1811012.0</v>
      </c>
      <c r="B13" s="550">
        <v>146156.588</v>
      </c>
      <c r="C13" s="551">
        <v>1404.9403</v>
      </c>
      <c r="D13" s="552" t="s">
        <v>96</v>
      </c>
      <c r="E13" s="546"/>
      <c r="F13" s="546"/>
      <c r="G13" s="546"/>
      <c r="H13" s="546"/>
      <c r="I13" s="557"/>
    </row>
    <row r="14">
      <c r="A14" s="549">
        <v>1811013.0</v>
      </c>
      <c r="B14" s="550">
        <v>37556.73</v>
      </c>
      <c r="C14" s="551">
        <v>426.01</v>
      </c>
      <c r="D14" s="552" t="s">
        <v>96</v>
      </c>
      <c r="E14" s="546"/>
      <c r="F14" s="546"/>
      <c r="G14" s="546"/>
      <c r="H14" s="546"/>
      <c r="I14" s="546"/>
    </row>
    <row r="15">
      <c r="A15" s="549">
        <v>1811014.0</v>
      </c>
      <c r="B15" s="550">
        <v>71728.944</v>
      </c>
      <c r="C15" s="551">
        <v>526.015</v>
      </c>
      <c r="D15" s="552" t="s">
        <v>96</v>
      </c>
      <c r="E15" s="546"/>
      <c r="F15" s="546"/>
      <c r="G15" s="546"/>
      <c r="H15" s="546"/>
      <c r="I15" s="546"/>
    </row>
    <row r="16">
      <c r="A16" s="549">
        <v>1811015.0</v>
      </c>
      <c r="B16" s="550">
        <v>315478.17</v>
      </c>
      <c r="C16" s="551">
        <v>2987.7313</v>
      </c>
      <c r="D16" s="552" t="s">
        <v>96</v>
      </c>
      <c r="E16" s="546"/>
      <c r="F16" s="546"/>
      <c r="G16" s="546"/>
      <c r="H16" s="546"/>
      <c r="I16" s="546"/>
    </row>
    <row r="17">
      <c r="A17" s="549">
        <v>1811016.0</v>
      </c>
      <c r="B17" s="550">
        <v>237876.58</v>
      </c>
      <c r="C17" s="551">
        <v>2023.6944</v>
      </c>
      <c r="D17" s="552" t="s">
        <v>96</v>
      </c>
      <c r="E17" s="546"/>
      <c r="F17" s="546"/>
      <c r="G17" s="546"/>
      <c r="H17" s="546"/>
      <c r="I17" s="546"/>
    </row>
    <row r="18">
      <c r="A18" s="549">
        <v>1811017.0</v>
      </c>
      <c r="B18" s="550">
        <v>456934.61</v>
      </c>
      <c r="C18" s="551">
        <v>7086.2526</v>
      </c>
      <c r="D18" s="552" t="s">
        <v>96</v>
      </c>
      <c r="E18" s="546"/>
      <c r="F18" s="546"/>
      <c r="G18" s="546"/>
      <c r="H18" s="546"/>
      <c r="I18" s="546"/>
    </row>
    <row r="19">
      <c r="A19" s="549">
        <v>1811018.0</v>
      </c>
      <c r="B19" s="550">
        <v>83066.742</v>
      </c>
      <c r="C19" s="551">
        <v>887.7845</v>
      </c>
      <c r="D19" s="552" t="s">
        <v>96</v>
      </c>
      <c r="E19" s="546"/>
      <c r="F19" s="546"/>
      <c r="G19" s="546"/>
      <c r="H19" s="546"/>
      <c r="I19" s="546"/>
    </row>
    <row r="20">
      <c r="A20" s="549">
        <v>1811019.0</v>
      </c>
      <c r="B20" s="550">
        <v>311496.0</v>
      </c>
      <c r="C20" s="551">
        <v>2991.3473</v>
      </c>
      <c r="D20" s="552" t="s">
        <v>96</v>
      </c>
      <c r="E20" s="546"/>
      <c r="F20" s="546"/>
      <c r="G20" s="546"/>
      <c r="H20" s="546"/>
      <c r="I20" s="546"/>
    </row>
    <row r="21">
      <c r="A21" s="558">
        <v>1811020.0</v>
      </c>
      <c r="B21" s="559">
        <v>327646.848</v>
      </c>
      <c r="C21" s="560">
        <v>2989.1664</v>
      </c>
      <c r="D21" s="561" t="s">
        <v>96</v>
      </c>
      <c r="E21" s="546"/>
      <c r="F21" s="546"/>
      <c r="G21" s="546"/>
      <c r="H21" s="546"/>
      <c r="I21" s="546"/>
    </row>
    <row r="22">
      <c r="A22" s="549">
        <v>1811021.0</v>
      </c>
      <c r="B22" s="550">
        <v>346958.416</v>
      </c>
      <c r="C22" s="551">
        <v>2562.5236</v>
      </c>
      <c r="D22" s="552" t="s">
        <v>133</v>
      </c>
      <c r="E22" s="546"/>
      <c r="F22" s="546"/>
      <c r="G22" s="546"/>
      <c r="H22" s="546"/>
      <c r="I22" s="546"/>
    </row>
    <row r="23">
      <c r="A23" s="549">
        <v>1811022.0</v>
      </c>
      <c r="B23" s="550">
        <v>596217.984</v>
      </c>
      <c r="C23" s="551">
        <v>4051.05</v>
      </c>
      <c r="D23" s="552" t="s">
        <v>133</v>
      </c>
      <c r="E23" s="546"/>
      <c r="F23" s="546"/>
      <c r="G23" s="546"/>
      <c r="H23" s="546"/>
      <c r="I23" s="546"/>
    </row>
    <row r="24">
      <c r="A24" s="549">
        <v>1811023.0</v>
      </c>
      <c r="B24" s="550">
        <v>435812.454</v>
      </c>
      <c r="C24" s="551">
        <v>2641.601</v>
      </c>
      <c r="D24" s="552" t="s">
        <v>133</v>
      </c>
      <c r="E24" s="546"/>
      <c r="F24" s="546"/>
      <c r="G24" s="546"/>
      <c r="H24" s="546"/>
      <c r="I24" s="546"/>
    </row>
    <row r="25">
      <c r="A25" s="549">
        <v>1811024.0</v>
      </c>
      <c r="B25" s="550">
        <v>313953.792</v>
      </c>
      <c r="C25" s="551">
        <v>1718.6848</v>
      </c>
      <c r="D25" s="552" t="s">
        <v>133</v>
      </c>
      <c r="E25" s="546"/>
      <c r="F25" s="546"/>
      <c r="G25" s="546"/>
      <c r="H25" s="546"/>
      <c r="I25" s="546"/>
    </row>
    <row r="26">
      <c r="A26" s="549">
        <v>1811025.0</v>
      </c>
      <c r="B26" s="550">
        <v>5603.818</v>
      </c>
      <c r="C26" s="551">
        <v>86.7388</v>
      </c>
      <c r="D26" s="552" t="s">
        <v>133</v>
      </c>
      <c r="E26" s="546"/>
      <c r="F26" s="546"/>
      <c r="G26" s="546"/>
      <c r="H26" s="546"/>
      <c r="I26" s="546"/>
    </row>
    <row r="27">
      <c r="A27" s="549">
        <v>1811026.0</v>
      </c>
      <c r="B27" s="550">
        <v>135997.389</v>
      </c>
      <c r="C27" s="551">
        <v>2383.17</v>
      </c>
      <c r="D27" s="552" t="s">
        <v>133</v>
      </c>
      <c r="E27" s="546"/>
      <c r="F27" s="546"/>
      <c r="G27" s="546"/>
      <c r="H27" s="546"/>
      <c r="I27" s="546"/>
    </row>
    <row r="28">
      <c r="A28" s="549">
        <v>1811027.0</v>
      </c>
      <c r="B28" s="550">
        <v>123497.781</v>
      </c>
      <c r="C28" s="551">
        <v>1601.7976</v>
      </c>
      <c r="D28" s="552" t="s">
        <v>133</v>
      </c>
      <c r="E28" s="546"/>
      <c r="F28" s="546"/>
      <c r="G28" s="546"/>
      <c r="H28" s="546"/>
      <c r="I28" s="546"/>
    </row>
    <row r="29">
      <c r="A29" s="549">
        <v>1811028.0</v>
      </c>
      <c r="B29" s="550">
        <v>136417.732</v>
      </c>
      <c r="C29" s="551">
        <v>1360.52</v>
      </c>
      <c r="D29" s="552" t="s">
        <v>133</v>
      </c>
      <c r="E29" s="546"/>
      <c r="F29" s="546"/>
      <c r="G29" s="546"/>
      <c r="H29" s="546"/>
      <c r="I29" s="546"/>
    </row>
    <row r="30">
      <c r="A30" s="549">
        <v>1811029.0</v>
      </c>
      <c r="B30" s="550">
        <v>103006.464</v>
      </c>
      <c r="C30" s="551">
        <v>1014.6157</v>
      </c>
      <c r="D30" s="552" t="s">
        <v>133</v>
      </c>
      <c r="E30" s="546"/>
      <c r="F30" s="546"/>
      <c r="G30" s="546"/>
      <c r="H30" s="546"/>
      <c r="I30" s="546"/>
    </row>
    <row r="31">
      <c r="A31" s="549">
        <v>1811030.0</v>
      </c>
      <c r="B31" s="550">
        <v>160774.9</v>
      </c>
      <c r="C31" s="551">
        <v>1090.676</v>
      </c>
      <c r="D31" s="552" t="s">
        <v>133</v>
      </c>
      <c r="E31" s="546"/>
      <c r="F31" s="546"/>
      <c r="G31" s="546"/>
      <c r="H31" s="546"/>
      <c r="I31" s="546"/>
    </row>
    <row r="32">
      <c r="A32" s="549">
        <v>1811031.0</v>
      </c>
      <c r="B32" s="550">
        <v>140804.914</v>
      </c>
      <c r="C32" s="551">
        <v>841.8048</v>
      </c>
      <c r="D32" s="552" t="s">
        <v>133</v>
      </c>
      <c r="E32" s="546"/>
      <c r="F32" s="546"/>
      <c r="G32" s="546"/>
      <c r="H32" s="546"/>
      <c r="I32" s="546"/>
    </row>
    <row r="33">
      <c r="A33" s="549">
        <v>1811032.0</v>
      </c>
      <c r="B33" s="550">
        <v>558524.868</v>
      </c>
      <c r="C33" s="551">
        <v>6872.8295</v>
      </c>
      <c r="D33" s="552" t="s">
        <v>133</v>
      </c>
      <c r="E33" s="546"/>
      <c r="F33" s="546"/>
      <c r="G33" s="546"/>
      <c r="H33" s="546"/>
      <c r="I33" s="546"/>
    </row>
    <row r="34">
      <c r="A34" s="549">
        <v>1811033.0</v>
      </c>
      <c r="B34" s="550">
        <v>1279699.296</v>
      </c>
      <c r="C34" s="551">
        <v>30075.402</v>
      </c>
      <c r="D34" s="552" t="s">
        <v>133</v>
      </c>
      <c r="E34" s="546"/>
      <c r="F34" s="546"/>
      <c r="G34" s="546"/>
      <c r="H34" s="546"/>
      <c r="I34" s="546"/>
    </row>
    <row r="35">
      <c r="A35" s="549">
        <v>1811034.0</v>
      </c>
      <c r="B35" s="550">
        <v>279465.888</v>
      </c>
      <c r="C35" s="551">
        <v>2581.3155</v>
      </c>
      <c r="D35" s="552" t="s">
        <v>133</v>
      </c>
      <c r="E35" s="546"/>
      <c r="F35" s="546"/>
      <c r="G35" s="546"/>
      <c r="H35" s="546"/>
      <c r="I35" s="546"/>
    </row>
    <row r="36">
      <c r="A36" s="549">
        <v>1811035.0</v>
      </c>
      <c r="B36" s="550">
        <v>158129.741</v>
      </c>
      <c r="C36" s="551">
        <v>3334.0424</v>
      </c>
      <c r="D36" s="552" t="s">
        <v>133</v>
      </c>
      <c r="E36" s="546"/>
      <c r="F36" s="546"/>
      <c r="G36" s="546"/>
      <c r="H36" s="546"/>
      <c r="I36" s="546"/>
    </row>
    <row r="37">
      <c r="A37" s="549">
        <v>1811036.0</v>
      </c>
      <c r="B37" s="550">
        <v>2862.744</v>
      </c>
      <c r="C37" s="551">
        <v>65.766</v>
      </c>
      <c r="D37" s="552" t="s">
        <v>133</v>
      </c>
      <c r="E37" s="546"/>
      <c r="F37" s="546"/>
      <c r="G37" s="546"/>
      <c r="H37" s="546"/>
      <c r="I37" s="546"/>
    </row>
    <row r="38">
      <c r="A38" s="549">
        <v>1811037.0</v>
      </c>
      <c r="B38" s="550">
        <v>10772.322</v>
      </c>
      <c r="C38" s="551">
        <v>195.7725</v>
      </c>
      <c r="D38" s="552" t="s">
        <v>133</v>
      </c>
      <c r="E38" s="546"/>
      <c r="F38" s="546"/>
      <c r="G38" s="546"/>
      <c r="H38" s="546"/>
      <c r="I38" s="546"/>
    </row>
    <row r="39">
      <c r="A39" s="549">
        <v>1811038.0</v>
      </c>
      <c r="B39" s="550">
        <v>108686.655</v>
      </c>
      <c r="C39" s="551">
        <v>1252.8423</v>
      </c>
      <c r="D39" s="552" t="s">
        <v>133</v>
      </c>
      <c r="E39" s="546"/>
      <c r="F39" s="546"/>
      <c r="G39" s="546"/>
      <c r="H39" s="546"/>
      <c r="I39" s="546"/>
    </row>
    <row r="40">
      <c r="A40" s="549">
        <v>1811039.0</v>
      </c>
      <c r="B40" s="550">
        <v>129931.204</v>
      </c>
      <c r="C40" s="551">
        <v>1780.428</v>
      </c>
      <c r="D40" s="552" t="s">
        <v>133</v>
      </c>
      <c r="E40" s="546"/>
      <c r="F40" s="546"/>
      <c r="G40" s="546"/>
      <c r="H40" s="546"/>
      <c r="I40" s="546"/>
    </row>
    <row r="41">
      <c r="A41" s="549">
        <v>1811040.0</v>
      </c>
      <c r="B41" s="550">
        <v>208184.9</v>
      </c>
      <c r="C41" s="551">
        <v>2177.1484</v>
      </c>
      <c r="D41" s="552" t="s">
        <v>133</v>
      </c>
      <c r="E41" s="546"/>
      <c r="F41" s="546"/>
      <c r="G41" s="546"/>
      <c r="H41" s="546"/>
      <c r="I41" s="546"/>
    </row>
    <row r="42">
      <c r="A42" s="549">
        <v>1811041.0</v>
      </c>
      <c r="B42" s="550">
        <v>113520.33</v>
      </c>
      <c r="C42" s="551">
        <v>1519.3528</v>
      </c>
      <c r="D42" s="552" t="s">
        <v>133</v>
      </c>
      <c r="E42" s="546"/>
      <c r="F42" s="546"/>
      <c r="G42" s="546"/>
      <c r="H42" s="546"/>
      <c r="I42" s="546"/>
    </row>
    <row r="43">
      <c r="A43" s="549">
        <v>1811042.0</v>
      </c>
      <c r="B43" s="550">
        <v>42837.625</v>
      </c>
      <c r="C43" s="551">
        <v>692.1928</v>
      </c>
      <c r="D43" s="552" t="s">
        <v>133</v>
      </c>
      <c r="E43" s="546"/>
      <c r="F43" s="546"/>
      <c r="G43" s="546"/>
      <c r="H43" s="546"/>
      <c r="I43" s="546"/>
    </row>
    <row r="44">
      <c r="A44" s="558">
        <v>1811043.0</v>
      </c>
      <c r="B44" s="559">
        <v>939525.08</v>
      </c>
      <c r="C44" s="560">
        <v>9299.3124</v>
      </c>
      <c r="D44" s="561" t="s">
        <v>133</v>
      </c>
      <c r="E44" s="546"/>
      <c r="F44" s="546"/>
      <c r="G44" s="546"/>
      <c r="H44" s="546"/>
      <c r="I44" s="546"/>
    </row>
    <row r="45">
      <c r="A45" s="549">
        <v>1811044.0</v>
      </c>
      <c r="B45" s="550">
        <v>604891.248</v>
      </c>
      <c r="C45" s="551">
        <v>6651.7902</v>
      </c>
      <c r="D45" s="552" t="s">
        <v>163</v>
      </c>
      <c r="E45" s="546"/>
      <c r="F45" s="546"/>
      <c r="G45" s="546"/>
      <c r="H45" s="546"/>
      <c r="I45" s="546"/>
    </row>
    <row r="46">
      <c r="A46" s="549">
        <v>1811045.0</v>
      </c>
      <c r="B46" s="550">
        <v>5871.6</v>
      </c>
      <c r="C46" s="551">
        <v>97.5416</v>
      </c>
      <c r="D46" s="552" t="s">
        <v>163</v>
      </c>
      <c r="E46" s="546"/>
      <c r="F46" s="546"/>
      <c r="G46" s="546"/>
      <c r="H46" s="546"/>
      <c r="I46" s="546"/>
    </row>
    <row r="47">
      <c r="A47" s="549">
        <v>1811046.0</v>
      </c>
      <c r="B47" s="550">
        <v>42097.127</v>
      </c>
      <c r="C47" s="551">
        <v>579.69</v>
      </c>
      <c r="D47" s="552" t="s">
        <v>163</v>
      </c>
      <c r="E47" s="546"/>
      <c r="F47" s="546"/>
      <c r="G47" s="546"/>
      <c r="H47" s="546"/>
      <c r="I47" s="546"/>
    </row>
    <row r="48">
      <c r="A48" s="549">
        <v>1811047.0</v>
      </c>
      <c r="B48" s="550">
        <v>86166.71</v>
      </c>
      <c r="C48" s="551">
        <v>970.0485</v>
      </c>
      <c r="D48" s="552" t="s">
        <v>163</v>
      </c>
      <c r="E48" s="546"/>
      <c r="F48" s="546"/>
      <c r="G48" s="546"/>
      <c r="H48" s="546"/>
      <c r="I48" s="546"/>
    </row>
    <row r="49">
      <c r="A49" s="549">
        <v>1811048.0</v>
      </c>
      <c r="B49" s="550">
        <v>104924.318</v>
      </c>
      <c r="C49" s="551">
        <v>1477.136</v>
      </c>
      <c r="D49" s="552" t="s">
        <v>163</v>
      </c>
      <c r="E49" s="546"/>
      <c r="F49" s="546"/>
      <c r="G49" s="546"/>
      <c r="H49" s="546"/>
      <c r="I49" s="546"/>
    </row>
    <row r="50">
      <c r="A50" s="549">
        <v>1811049.0</v>
      </c>
      <c r="B50" s="550">
        <v>8749.44</v>
      </c>
      <c r="C50" s="551">
        <v>125.5995</v>
      </c>
      <c r="D50" s="552" t="s">
        <v>163</v>
      </c>
      <c r="E50" s="546"/>
      <c r="F50" s="546"/>
      <c r="G50" s="546"/>
      <c r="H50" s="546"/>
      <c r="I50" s="546"/>
    </row>
    <row r="51">
      <c r="A51" s="549">
        <v>1811050.0</v>
      </c>
      <c r="B51" s="550">
        <v>1230674.778</v>
      </c>
      <c r="C51" s="551">
        <v>19515.3712</v>
      </c>
      <c r="D51" s="552" t="s">
        <v>163</v>
      </c>
      <c r="E51" s="546"/>
      <c r="F51" s="546"/>
      <c r="G51" s="546"/>
      <c r="H51" s="546"/>
      <c r="I51" s="546"/>
    </row>
    <row r="52">
      <c r="A52" s="549">
        <v>1811051.0</v>
      </c>
      <c r="B52" s="550">
        <v>14092.833</v>
      </c>
      <c r="C52" s="551">
        <v>166.6298</v>
      </c>
      <c r="D52" s="552" t="s">
        <v>163</v>
      </c>
      <c r="E52" s="546"/>
      <c r="F52" s="546"/>
      <c r="G52" s="546"/>
      <c r="H52" s="546"/>
      <c r="I52" s="546"/>
    </row>
    <row r="53">
      <c r="A53" s="549">
        <v>1811052.0</v>
      </c>
      <c r="B53" s="550">
        <v>430584.952</v>
      </c>
      <c r="C53" s="551">
        <v>8259.1135</v>
      </c>
      <c r="D53" s="552" t="s">
        <v>163</v>
      </c>
      <c r="E53" s="546"/>
      <c r="F53" s="546"/>
      <c r="G53" s="546"/>
      <c r="H53" s="546"/>
      <c r="I53" s="546"/>
    </row>
    <row r="54">
      <c r="A54" s="549">
        <v>1811053.0</v>
      </c>
      <c r="B54" s="550">
        <v>233078.466</v>
      </c>
      <c r="C54" s="551">
        <v>3422.1033</v>
      </c>
      <c r="D54" s="552" t="s">
        <v>163</v>
      </c>
      <c r="E54" s="546"/>
      <c r="F54" s="546"/>
      <c r="G54" s="546"/>
      <c r="H54" s="546"/>
      <c r="I54" s="546"/>
    </row>
    <row r="55">
      <c r="A55" s="549">
        <v>1811054.0</v>
      </c>
      <c r="B55" s="550">
        <v>1162854.84</v>
      </c>
      <c r="C55" s="551">
        <v>13761.6598</v>
      </c>
      <c r="D55" s="552" t="s">
        <v>163</v>
      </c>
      <c r="E55" s="546"/>
      <c r="F55" s="546"/>
      <c r="G55" s="546"/>
      <c r="H55" s="546"/>
      <c r="I55" s="546"/>
    </row>
    <row r="56">
      <c r="A56" s="549">
        <v>1811055.0</v>
      </c>
      <c r="B56" s="550">
        <v>339337.105</v>
      </c>
      <c r="C56" s="551">
        <v>3820.53</v>
      </c>
      <c r="D56" s="552" t="s">
        <v>163</v>
      </c>
      <c r="E56" s="546"/>
      <c r="F56" s="546"/>
      <c r="G56" s="546"/>
      <c r="H56" s="546"/>
      <c r="I56" s="546"/>
    </row>
    <row r="57">
      <c r="A57" s="558">
        <v>1811056.0</v>
      </c>
      <c r="B57" s="559">
        <v>183942.792</v>
      </c>
      <c r="C57" s="560">
        <v>2545.9126</v>
      </c>
      <c r="D57" s="561" t="s">
        <v>163</v>
      </c>
      <c r="E57" s="546"/>
      <c r="F57" s="546"/>
      <c r="G57" s="546"/>
      <c r="H57" s="546"/>
      <c r="I57" s="546"/>
    </row>
    <row r="58">
      <c r="A58" s="549">
        <v>1811057.0</v>
      </c>
      <c r="B58" s="550">
        <v>290623.311</v>
      </c>
      <c r="C58" s="551">
        <v>3292.82</v>
      </c>
      <c r="D58" s="552" t="s">
        <v>179</v>
      </c>
      <c r="E58" s="546"/>
      <c r="F58" s="546"/>
      <c r="G58" s="546"/>
      <c r="H58" s="546"/>
      <c r="I58" s="546"/>
    </row>
    <row r="59">
      <c r="A59" s="549">
        <v>1811058.0</v>
      </c>
      <c r="B59" s="550">
        <v>176742.02</v>
      </c>
      <c r="C59" s="551">
        <v>2205.98</v>
      </c>
      <c r="D59" s="552" t="s">
        <v>179</v>
      </c>
      <c r="E59" s="546"/>
      <c r="F59" s="546"/>
      <c r="G59" s="546"/>
      <c r="H59" s="546"/>
      <c r="I59" s="546"/>
    </row>
    <row r="60">
      <c r="A60" s="549">
        <v>1811059.0</v>
      </c>
      <c r="B60" s="550">
        <v>715805.58</v>
      </c>
      <c r="C60" s="551">
        <v>13665.316</v>
      </c>
      <c r="D60" s="552" t="s">
        <v>179</v>
      </c>
      <c r="E60" s="546"/>
      <c r="F60" s="546"/>
      <c r="G60" s="546"/>
      <c r="H60" s="546"/>
      <c r="I60" s="546"/>
    </row>
    <row r="61">
      <c r="A61" s="549">
        <v>1811060.0</v>
      </c>
      <c r="B61" s="550">
        <v>812827.494</v>
      </c>
      <c r="C61" s="551">
        <v>15243.135</v>
      </c>
      <c r="D61" s="552" t="s">
        <v>179</v>
      </c>
      <c r="E61" s="546"/>
      <c r="F61" s="546"/>
      <c r="G61" s="546"/>
      <c r="H61" s="546"/>
      <c r="I61" s="546"/>
    </row>
    <row r="62">
      <c r="A62" s="549">
        <v>1811061.0</v>
      </c>
      <c r="B62" s="550">
        <v>372461.275</v>
      </c>
      <c r="C62" s="551">
        <v>6273.421</v>
      </c>
      <c r="D62" s="552" t="s">
        <v>179</v>
      </c>
      <c r="E62" s="546"/>
      <c r="F62" s="546"/>
      <c r="G62" s="546"/>
      <c r="H62" s="546"/>
      <c r="I62" s="546"/>
    </row>
    <row r="63">
      <c r="A63" s="549">
        <v>1811062.0</v>
      </c>
      <c r="B63" s="550">
        <v>2215020.496</v>
      </c>
      <c r="C63" s="551">
        <v>38681.2899</v>
      </c>
      <c r="D63" s="552" t="s">
        <v>179</v>
      </c>
      <c r="E63" s="546"/>
      <c r="F63" s="546"/>
      <c r="G63" s="546"/>
      <c r="H63" s="546"/>
      <c r="I63" s="546"/>
    </row>
    <row r="64">
      <c r="A64" s="549">
        <v>1811063.0</v>
      </c>
      <c r="B64" s="550">
        <v>1031681.672</v>
      </c>
      <c r="C64" s="551">
        <v>15552.1674</v>
      </c>
      <c r="D64" s="552" t="s">
        <v>179</v>
      </c>
      <c r="E64" s="546"/>
      <c r="F64" s="546"/>
      <c r="G64" s="546"/>
      <c r="H64" s="546"/>
      <c r="I64" s="546"/>
    </row>
    <row r="65">
      <c r="A65" s="549">
        <v>1811064.0</v>
      </c>
      <c r="B65" s="550">
        <v>313253.276</v>
      </c>
      <c r="C65" s="551">
        <v>4270.27</v>
      </c>
      <c r="D65" s="552" t="s">
        <v>179</v>
      </c>
      <c r="E65" s="546"/>
      <c r="F65" s="546"/>
      <c r="G65" s="546"/>
      <c r="H65" s="546"/>
      <c r="I65" s="546"/>
    </row>
    <row r="66">
      <c r="A66" s="549">
        <v>1811065.0</v>
      </c>
      <c r="B66" s="550">
        <v>227156.062</v>
      </c>
      <c r="C66" s="551">
        <v>2979.0981</v>
      </c>
      <c r="D66" s="552" t="s">
        <v>179</v>
      </c>
      <c r="E66" s="546"/>
      <c r="F66" s="546"/>
      <c r="G66" s="546"/>
      <c r="H66" s="546"/>
      <c r="I66" s="546"/>
    </row>
    <row r="67">
      <c r="A67" s="549">
        <v>1811066.0</v>
      </c>
      <c r="B67" s="550">
        <v>110544.336</v>
      </c>
      <c r="C67" s="551">
        <v>1540.19</v>
      </c>
      <c r="D67" s="552" t="s">
        <v>179</v>
      </c>
      <c r="E67" s="546"/>
      <c r="F67" s="546"/>
      <c r="G67" s="546"/>
      <c r="H67" s="546"/>
      <c r="I67" s="546"/>
    </row>
    <row r="68">
      <c r="A68" s="549">
        <v>1811067.0</v>
      </c>
      <c r="B68" s="550">
        <v>469021.44</v>
      </c>
      <c r="C68" s="551">
        <v>6512.6985</v>
      </c>
      <c r="D68" s="552" t="s">
        <v>179</v>
      </c>
      <c r="E68" s="546"/>
      <c r="F68" s="546"/>
      <c r="G68" s="546"/>
      <c r="H68" s="546"/>
      <c r="I68" s="546"/>
    </row>
    <row r="69">
      <c r="A69" s="549">
        <v>1811068.0</v>
      </c>
      <c r="B69" s="550">
        <v>349042.266</v>
      </c>
      <c r="C69" s="551">
        <v>6216.9436</v>
      </c>
      <c r="D69" s="552" t="s">
        <v>179</v>
      </c>
      <c r="E69" s="546"/>
      <c r="F69" s="546"/>
      <c r="G69" s="546"/>
      <c r="H69" s="546"/>
      <c r="I69" s="546"/>
    </row>
    <row r="70">
      <c r="A70" s="549">
        <v>1811069.0</v>
      </c>
      <c r="B70" s="550">
        <v>911098.981</v>
      </c>
      <c r="C70" s="551">
        <v>12278.6478</v>
      </c>
      <c r="D70" s="552" t="s">
        <v>179</v>
      </c>
      <c r="E70" s="546"/>
      <c r="F70" s="546"/>
      <c r="G70" s="546"/>
      <c r="H70" s="546"/>
      <c r="I70" s="546"/>
    </row>
    <row r="71">
      <c r="A71" s="549">
        <v>1811070.0</v>
      </c>
      <c r="B71" s="550">
        <v>375266.535</v>
      </c>
      <c r="C71" s="551">
        <v>4487.4334</v>
      </c>
      <c r="D71" s="552" t="s">
        <v>179</v>
      </c>
      <c r="E71" s="546"/>
      <c r="F71" s="546"/>
      <c r="G71" s="546"/>
      <c r="H71" s="546"/>
      <c r="I71" s="546"/>
    </row>
    <row r="72">
      <c r="A72" s="549">
        <v>1811071.0</v>
      </c>
      <c r="B72" s="550">
        <v>105831.198</v>
      </c>
      <c r="C72" s="551">
        <v>1831.1424</v>
      </c>
      <c r="D72" s="552" t="s">
        <v>179</v>
      </c>
      <c r="E72" s="546"/>
      <c r="F72" s="546"/>
      <c r="G72" s="546"/>
      <c r="H72" s="546"/>
      <c r="I72" s="546"/>
    </row>
    <row r="73">
      <c r="A73" s="558">
        <v>1811072.0</v>
      </c>
      <c r="B73" s="559">
        <v>120562.176</v>
      </c>
      <c r="C73" s="560">
        <v>2550.8055</v>
      </c>
      <c r="D73" s="552" t="s">
        <v>179</v>
      </c>
      <c r="E73" s="546"/>
      <c r="F73" s="546"/>
      <c r="G73" s="546"/>
      <c r="H73" s="546"/>
      <c r="I73" s="546"/>
    </row>
    <row r="74">
      <c r="A74" s="549">
        <v>1811073.0</v>
      </c>
      <c r="B74" s="550">
        <v>323960.624</v>
      </c>
      <c r="C74" s="551">
        <v>1528.212</v>
      </c>
      <c r="D74" s="562" t="s">
        <v>202</v>
      </c>
      <c r="E74" s="546"/>
      <c r="F74" s="546"/>
      <c r="G74" s="546"/>
      <c r="H74" s="546"/>
      <c r="I74" s="546"/>
    </row>
    <row r="75">
      <c r="A75" s="549">
        <v>1811074.0</v>
      </c>
      <c r="B75" s="550">
        <v>335767.12</v>
      </c>
      <c r="C75" s="551">
        <v>1583.6724</v>
      </c>
      <c r="D75" s="552" t="s">
        <v>202</v>
      </c>
      <c r="E75" s="546"/>
      <c r="F75" s="546"/>
      <c r="G75" s="546"/>
      <c r="H75" s="546"/>
      <c r="I75" s="546"/>
    </row>
    <row r="76">
      <c r="A76" s="549">
        <v>1811075.0</v>
      </c>
      <c r="B76" s="550">
        <v>1430252.953</v>
      </c>
      <c r="C76" s="551">
        <v>8280.979</v>
      </c>
      <c r="D76" s="552" t="s">
        <v>202</v>
      </c>
      <c r="E76" s="546"/>
      <c r="F76" s="546"/>
      <c r="G76" s="546"/>
      <c r="H76" s="546"/>
      <c r="I76" s="546"/>
    </row>
    <row r="77">
      <c r="A77" s="549">
        <v>1811076.0</v>
      </c>
      <c r="B77" s="550">
        <v>135943.83</v>
      </c>
      <c r="C77" s="551">
        <v>483.9112</v>
      </c>
      <c r="D77" s="552" t="s">
        <v>202</v>
      </c>
      <c r="E77" s="546"/>
      <c r="F77" s="546"/>
      <c r="G77" s="546"/>
      <c r="H77" s="546"/>
      <c r="I77" s="546"/>
    </row>
    <row r="78">
      <c r="A78" s="549">
        <v>1811077.0</v>
      </c>
      <c r="B78" s="550">
        <v>510807.066</v>
      </c>
      <c r="C78" s="551">
        <v>2028.7568</v>
      </c>
      <c r="D78" s="552" t="s">
        <v>202</v>
      </c>
      <c r="E78" s="546"/>
      <c r="F78" s="546"/>
      <c r="G78" s="546"/>
      <c r="H78" s="546"/>
      <c r="I78" s="546"/>
    </row>
    <row r="79">
      <c r="A79" s="549">
        <v>1811078.0</v>
      </c>
      <c r="B79" s="550">
        <v>503187.399</v>
      </c>
      <c r="C79" s="551">
        <v>1953.7248</v>
      </c>
      <c r="D79" s="552" t="s">
        <v>202</v>
      </c>
      <c r="E79" s="546"/>
      <c r="F79" s="546"/>
      <c r="G79" s="546"/>
      <c r="H79" s="546"/>
      <c r="I79" s="546"/>
    </row>
    <row r="80">
      <c r="A80" s="549">
        <v>1811079.0</v>
      </c>
      <c r="B80" s="550">
        <v>610295.994</v>
      </c>
      <c r="C80" s="551">
        <v>2254.1805</v>
      </c>
      <c r="D80" s="552" t="s">
        <v>202</v>
      </c>
      <c r="E80" s="546"/>
      <c r="F80" s="546"/>
      <c r="G80" s="546"/>
      <c r="H80" s="546"/>
      <c r="I80" s="546"/>
    </row>
    <row r="81">
      <c r="A81" s="558">
        <v>1811080.0</v>
      </c>
      <c r="B81" s="559">
        <v>157312.386</v>
      </c>
      <c r="C81" s="560">
        <v>756.3542</v>
      </c>
      <c r="D81" s="561" t="s">
        <v>202</v>
      </c>
      <c r="E81" s="546"/>
      <c r="F81" s="546"/>
      <c r="G81" s="546"/>
      <c r="H81" s="546"/>
      <c r="I81" s="546"/>
    </row>
    <row r="82">
      <c r="A82" s="549">
        <v>1811081.0</v>
      </c>
      <c r="B82" s="550">
        <v>545974.66</v>
      </c>
      <c r="C82" s="551">
        <v>1540.3934</v>
      </c>
      <c r="D82" s="552" t="s">
        <v>227</v>
      </c>
      <c r="E82" s="546"/>
      <c r="F82" s="546"/>
      <c r="G82" s="546"/>
      <c r="H82" s="546"/>
      <c r="I82" s="546"/>
    </row>
    <row r="83">
      <c r="A83" s="549">
        <v>1811082.0</v>
      </c>
      <c r="B83" s="550">
        <v>286977.636</v>
      </c>
      <c r="C83" s="551">
        <v>712.0582</v>
      </c>
      <c r="D83" s="552" t="s">
        <v>227</v>
      </c>
      <c r="E83" s="546"/>
      <c r="F83" s="546"/>
      <c r="G83" s="546"/>
      <c r="H83" s="546"/>
      <c r="I83" s="546"/>
    </row>
    <row r="84">
      <c r="A84" s="549">
        <v>1811083.0</v>
      </c>
      <c r="B84" s="550">
        <v>346252.566</v>
      </c>
      <c r="C84" s="551">
        <v>680.034</v>
      </c>
      <c r="D84" s="552" t="s">
        <v>227</v>
      </c>
      <c r="E84" s="546"/>
      <c r="F84" s="546"/>
      <c r="G84" s="546"/>
      <c r="H84" s="546"/>
      <c r="I84" s="546"/>
    </row>
    <row r="85">
      <c r="A85" s="549">
        <v>1811084.0</v>
      </c>
      <c r="B85" s="550">
        <v>655185.3</v>
      </c>
      <c r="C85" s="551">
        <v>934.0128</v>
      </c>
      <c r="D85" s="552" t="s">
        <v>227</v>
      </c>
      <c r="E85" s="546"/>
      <c r="F85" s="546"/>
      <c r="G85" s="546"/>
      <c r="H85" s="546"/>
      <c r="I85" s="546"/>
    </row>
    <row r="86">
      <c r="A86" s="549">
        <v>1811085.0</v>
      </c>
      <c r="B86" s="550">
        <v>31485.168</v>
      </c>
      <c r="C86" s="551">
        <v>48.3075</v>
      </c>
      <c r="D86" s="552" t="s">
        <v>227</v>
      </c>
      <c r="E86" s="546"/>
      <c r="F86" s="546"/>
      <c r="G86" s="546"/>
      <c r="H86" s="546"/>
      <c r="I86" s="546"/>
    </row>
    <row r="87">
      <c r="A87" s="549">
        <v>1811086.0</v>
      </c>
      <c r="B87" s="550">
        <v>366347.586</v>
      </c>
      <c r="C87" s="551">
        <v>469.854</v>
      </c>
      <c r="D87" s="552" t="s">
        <v>227</v>
      </c>
      <c r="E87" s="546"/>
      <c r="F87" s="546"/>
      <c r="G87" s="546"/>
      <c r="H87" s="546"/>
      <c r="I87" s="546"/>
    </row>
    <row r="88">
      <c r="A88" s="549">
        <v>1811087.0</v>
      </c>
      <c r="B88" s="550">
        <v>239805.423</v>
      </c>
      <c r="C88" s="551">
        <v>549.9936</v>
      </c>
      <c r="D88" s="552" t="s">
        <v>227</v>
      </c>
      <c r="E88" s="546"/>
      <c r="F88" s="546"/>
      <c r="G88" s="546"/>
      <c r="H88" s="546"/>
      <c r="I88" s="546"/>
    </row>
    <row r="89">
      <c r="A89" s="549">
        <v>1811088.0</v>
      </c>
      <c r="B89" s="550">
        <v>270403.408</v>
      </c>
      <c r="C89" s="551">
        <v>868.97</v>
      </c>
      <c r="D89" s="552" t="s">
        <v>227</v>
      </c>
      <c r="E89" s="546"/>
      <c r="F89" s="546"/>
      <c r="G89" s="546"/>
      <c r="H89" s="546"/>
      <c r="I89" s="546"/>
    </row>
    <row r="90">
      <c r="A90" s="549">
        <v>1811089.0</v>
      </c>
      <c r="B90" s="550">
        <v>8154.696</v>
      </c>
      <c r="C90" s="551">
        <v>12.6786</v>
      </c>
      <c r="D90" s="552" t="s">
        <v>227</v>
      </c>
      <c r="E90" s="546"/>
      <c r="F90" s="546"/>
      <c r="G90" s="546"/>
      <c r="H90" s="546"/>
      <c r="I90" s="546"/>
    </row>
    <row r="91">
      <c r="A91" s="549">
        <v>1811090.0</v>
      </c>
      <c r="B91" s="550">
        <v>20855.0</v>
      </c>
      <c r="C91" s="551">
        <v>43.844</v>
      </c>
      <c r="D91" s="552" t="s">
        <v>227</v>
      </c>
      <c r="E91" s="546"/>
      <c r="F91" s="546"/>
      <c r="G91" s="546"/>
      <c r="H91" s="546"/>
      <c r="I91" s="546"/>
    </row>
    <row r="92">
      <c r="A92" s="549">
        <v>1811091.0</v>
      </c>
      <c r="B92" s="550">
        <v>132555.324</v>
      </c>
      <c r="C92" s="551">
        <v>426.349</v>
      </c>
      <c r="D92" s="552" t="s">
        <v>227</v>
      </c>
      <c r="E92" s="546"/>
      <c r="F92" s="546"/>
      <c r="G92" s="546"/>
      <c r="H92" s="546"/>
      <c r="I92" s="546"/>
    </row>
    <row r="93">
      <c r="A93" s="549">
        <v>1811092.0</v>
      </c>
      <c r="B93" s="550">
        <v>-124.848</v>
      </c>
      <c r="C93" s="551">
        <v>5.9325</v>
      </c>
      <c r="D93" s="552" t="s">
        <v>227</v>
      </c>
      <c r="E93" s="546"/>
      <c r="F93" s="546"/>
      <c r="G93" s="546"/>
      <c r="H93" s="546"/>
      <c r="I93" s="546"/>
    </row>
    <row r="94">
      <c r="A94" s="549">
        <v>1811093.0</v>
      </c>
      <c r="B94" s="550">
        <v>33569.451</v>
      </c>
      <c r="C94" s="551">
        <v>108.3444</v>
      </c>
      <c r="D94" s="552" t="s">
        <v>227</v>
      </c>
      <c r="E94" s="546"/>
      <c r="F94" s="546"/>
      <c r="G94" s="546"/>
      <c r="H94" s="546"/>
      <c r="I94" s="546"/>
    </row>
    <row r="95">
      <c r="A95" s="558">
        <v>1811094.0</v>
      </c>
      <c r="B95" s="559">
        <v>8640.258</v>
      </c>
      <c r="C95" s="560">
        <v>9.6615</v>
      </c>
      <c r="D95" s="561" t="s">
        <v>227</v>
      </c>
      <c r="E95" s="546"/>
      <c r="F95" s="546"/>
      <c r="G95" s="546"/>
      <c r="H95" s="546"/>
      <c r="I95" s="546"/>
    </row>
    <row r="96">
      <c r="A96" s="549">
        <v>1811095.0</v>
      </c>
      <c r="B96" s="550">
        <v>18819.13</v>
      </c>
      <c r="C96" s="551">
        <v>285.89</v>
      </c>
      <c r="D96" s="552" t="s">
        <v>246</v>
      </c>
      <c r="E96" s="546"/>
      <c r="F96" s="546"/>
      <c r="G96" s="546"/>
      <c r="H96" s="546"/>
      <c r="I96" s="546"/>
    </row>
    <row r="97">
      <c r="A97" s="549">
        <v>1811096.0</v>
      </c>
      <c r="B97" s="550">
        <v>95271.605</v>
      </c>
      <c r="C97" s="551">
        <v>1367.0514</v>
      </c>
      <c r="D97" s="552" t="s">
        <v>246</v>
      </c>
      <c r="E97" s="546"/>
      <c r="F97" s="546"/>
      <c r="G97" s="546"/>
      <c r="H97" s="546"/>
      <c r="I97" s="546"/>
    </row>
    <row r="98">
      <c r="A98" s="549">
        <v>1811097.0</v>
      </c>
      <c r="B98" s="550">
        <v>56941.522</v>
      </c>
      <c r="C98" s="551">
        <v>755.3711</v>
      </c>
      <c r="D98" s="552" t="s">
        <v>246</v>
      </c>
      <c r="E98" s="546"/>
      <c r="F98" s="546"/>
      <c r="G98" s="546"/>
      <c r="H98" s="546"/>
      <c r="I98" s="546"/>
    </row>
    <row r="99">
      <c r="A99" s="558">
        <v>1811098.0</v>
      </c>
      <c r="B99" s="559">
        <v>15421.351</v>
      </c>
      <c r="C99" s="560">
        <v>266.228</v>
      </c>
      <c r="D99" s="561" t="s">
        <v>246</v>
      </c>
      <c r="E99" s="546"/>
      <c r="F99" s="546"/>
      <c r="G99" s="546"/>
      <c r="H99" s="546"/>
      <c r="I99" s="546"/>
    </row>
    <row r="100">
      <c r="A100" s="549">
        <v>1811099.0</v>
      </c>
      <c r="B100" s="550">
        <v>134018.789</v>
      </c>
      <c r="C100" s="551">
        <v>709.64</v>
      </c>
      <c r="D100" s="552" t="s">
        <v>253</v>
      </c>
      <c r="E100" s="546"/>
      <c r="F100" s="546"/>
      <c r="G100" s="546"/>
      <c r="H100" s="546"/>
      <c r="I100" s="546"/>
    </row>
    <row r="101">
      <c r="A101" s="550">
        <v>1811100.0</v>
      </c>
      <c r="B101" s="551">
        <v>159799.7</v>
      </c>
      <c r="C101" s="551">
        <v>960.1158</v>
      </c>
      <c r="D101" s="552" t="s">
        <v>253</v>
      </c>
      <c r="E101" s="546"/>
      <c r="F101" s="546"/>
      <c r="G101" s="546"/>
      <c r="H101" s="546"/>
      <c r="I101" s="546"/>
    </row>
    <row r="102">
      <c r="A102" s="550">
        <v>1811101.0</v>
      </c>
      <c r="B102" s="551">
        <v>173695.962</v>
      </c>
      <c r="C102" s="551">
        <v>2186.7308</v>
      </c>
      <c r="D102" s="552" t="s">
        <v>253</v>
      </c>
      <c r="E102" s="546"/>
      <c r="F102" s="546"/>
      <c r="G102" s="546"/>
      <c r="H102" s="546"/>
      <c r="I102" s="546"/>
    </row>
    <row r="103">
      <c r="A103" s="550">
        <v>1811102.0</v>
      </c>
      <c r="B103" s="551">
        <v>206845.188</v>
      </c>
      <c r="C103" s="551">
        <v>1890.8968</v>
      </c>
      <c r="D103" s="552" t="s">
        <v>253</v>
      </c>
      <c r="E103" s="546"/>
      <c r="F103" s="546"/>
      <c r="G103" s="546"/>
      <c r="H103" s="546"/>
      <c r="I103" s="546"/>
    </row>
    <row r="104">
      <c r="A104" s="550">
        <v>1811103.0</v>
      </c>
      <c r="B104" s="551">
        <v>48345.066</v>
      </c>
      <c r="C104" s="551">
        <v>514.941</v>
      </c>
      <c r="D104" s="552" t="s">
        <v>253</v>
      </c>
      <c r="E104" s="546"/>
      <c r="F104" s="546"/>
      <c r="G104" s="546"/>
      <c r="H104" s="546"/>
      <c r="I104" s="546"/>
    </row>
    <row r="105">
      <c r="A105" s="559">
        <v>1811104.0</v>
      </c>
      <c r="B105" s="560">
        <v>16656.178</v>
      </c>
      <c r="C105" s="560">
        <v>821.058</v>
      </c>
      <c r="D105" s="552" t="s">
        <v>253</v>
      </c>
      <c r="E105" s="546"/>
      <c r="F105" s="546"/>
      <c r="G105" s="546"/>
      <c r="H105" s="546"/>
      <c r="I105" s="546"/>
    </row>
    <row r="106">
      <c r="A106" s="550">
        <v>1811105.0</v>
      </c>
      <c r="B106" s="551">
        <v>294012.82</v>
      </c>
      <c r="C106" s="551">
        <v>1133.0058</v>
      </c>
      <c r="D106" s="562" t="s">
        <v>264</v>
      </c>
      <c r="E106" s="546"/>
      <c r="F106" s="546"/>
      <c r="G106" s="546"/>
      <c r="H106" s="546"/>
      <c r="I106" s="546"/>
    </row>
    <row r="107">
      <c r="A107" s="550">
        <v>1811106.0</v>
      </c>
      <c r="B107" s="551">
        <v>597852.955</v>
      </c>
      <c r="C107" s="551">
        <v>3135.072</v>
      </c>
      <c r="D107" s="552" t="s">
        <v>264</v>
      </c>
      <c r="E107" s="546"/>
      <c r="F107" s="546"/>
      <c r="G107" s="546"/>
      <c r="H107" s="546"/>
      <c r="I107" s="546"/>
    </row>
    <row r="108">
      <c r="A108" s="550">
        <v>1811107.0</v>
      </c>
      <c r="B108" s="551">
        <v>55878.912</v>
      </c>
      <c r="C108" s="551">
        <v>398.1216</v>
      </c>
      <c r="D108" s="552" t="s">
        <v>264</v>
      </c>
      <c r="E108" s="546"/>
      <c r="F108" s="546"/>
      <c r="G108" s="546"/>
      <c r="H108" s="546"/>
      <c r="I108" s="546"/>
    </row>
    <row r="109">
      <c r="A109" s="550">
        <v>1811108.0</v>
      </c>
      <c r="B109" s="551">
        <v>36134.9</v>
      </c>
      <c r="C109" s="551">
        <v>302.614</v>
      </c>
      <c r="D109" s="552" t="s">
        <v>264</v>
      </c>
      <c r="E109" s="546"/>
      <c r="F109" s="546"/>
      <c r="G109" s="546"/>
      <c r="H109" s="546"/>
      <c r="I109" s="546"/>
    </row>
    <row r="110">
      <c r="A110" s="550">
        <v>1811109.0</v>
      </c>
      <c r="B110" s="551">
        <v>13064.005</v>
      </c>
      <c r="C110" s="551">
        <v>80.5125</v>
      </c>
      <c r="D110" s="552" t="s">
        <v>264</v>
      </c>
      <c r="E110" s="546"/>
      <c r="F110" s="546"/>
      <c r="G110" s="546"/>
      <c r="H110" s="546"/>
      <c r="I110" s="546"/>
    </row>
    <row r="111">
      <c r="A111" s="559">
        <v>1811110.0</v>
      </c>
      <c r="B111" s="560">
        <v>91329.997</v>
      </c>
      <c r="C111" s="560">
        <v>323.1235</v>
      </c>
      <c r="D111" s="561" t="s">
        <v>264</v>
      </c>
      <c r="E111" s="546"/>
      <c r="F111" s="546"/>
      <c r="G111" s="546"/>
      <c r="H111" s="546"/>
      <c r="I111" s="546"/>
    </row>
    <row r="112">
      <c r="A112" s="550">
        <v>1811111.0</v>
      </c>
      <c r="B112" s="551">
        <v>7071.896</v>
      </c>
      <c r="C112" s="551">
        <v>51.4602</v>
      </c>
      <c r="D112" s="552" t="s">
        <v>275</v>
      </c>
      <c r="E112" s="546"/>
      <c r="F112" s="546"/>
      <c r="G112" s="546"/>
      <c r="H112" s="546"/>
      <c r="I112" s="546"/>
    </row>
    <row r="113">
      <c r="A113" s="550">
        <v>1811112.0</v>
      </c>
      <c r="B113" s="551">
        <v>11391.6</v>
      </c>
      <c r="C113" s="551">
        <v>103.5871</v>
      </c>
      <c r="D113" s="552" t="s">
        <v>275</v>
      </c>
      <c r="E113" s="546"/>
      <c r="F113" s="546"/>
      <c r="G113" s="546"/>
      <c r="H113" s="546"/>
      <c r="I113" s="546"/>
    </row>
    <row r="114">
      <c r="A114" s="550">
        <v>1811113.0</v>
      </c>
      <c r="B114" s="551">
        <v>13278.87</v>
      </c>
      <c r="C114" s="551">
        <v>87.4846</v>
      </c>
      <c r="D114" s="552" t="s">
        <v>275</v>
      </c>
      <c r="E114" s="546"/>
      <c r="F114" s="546"/>
      <c r="G114" s="546"/>
      <c r="H114" s="546"/>
      <c r="I114" s="546"/>
    </row>
    <row r="115">
      <c r="A115" s="550">
        <v>1811114.0</v>
      </c>
      <c r="B115" s="551">
        <v>626981.3</v>
      </c>
      <c r="C115" s="551">
        <v>6505.2405</v>
      </c>
      <c r="D115" s="552" t="s">
        <v>275</v>
      </c>
      <c r="E115" s="546"/>
      <c r="F115" s="546"/>
      <c r="G115" s="546"/>
      <c r="H115" s="546"/>
      <c r="I115" s="546"/>
    </row>
    <row r="116">
      <c r="A116" s="550">
        <v>1811115.0</v>
      </c>
      <c r="B116" s="551">
        <v>18320.816</v>
      </c>
      <c r="C116" s="551">
        <v>78.7497</v>
      </c>
      <c r="D116" s="552" t="s">
        <v>275</v>
      </c>
      <c r="E116" s="546"/>
      <c r="F116" s="546"/>
      <c r="G116" s="546"/>
      <c r="H116" s="546"/>
      <c r="I116" s="546"/>
    </row>
    <row r="117">
      <c r="A117" s="550">
        <v>1811116.0</v>
      </c>
      <c r="B117" s="551">
        <v>506261.624</v>
      </c>
      <c r="C117" s="551">
        <v>4712.9814</v>
      </c>
      <c r="D117" s="552" t="s">
        <v>275</v>
      </c>
      <c r="E117" s="546"/>
      <c r="F117" s="546"/>
      <c r="G117" s="546"/>
      <c r="H117" s="546"/>
      <c r="I117" s="546"/>
    </row>
    <row r="118">
      <c r="A118" s="550">
        <v>1811117.0</v>
      </c>
      <c r="B118" s="551">
        <v>191782.272</v>
      </c>
      <c r="C118" s="551">
        <v>1955.352</v>
      </c>
      <c r="D118" s="552" t="s">
        <v>275</v>
      </c>
      <c r="E118" s="546"/>
      <c r="F118" s="546"/>
      <c r="G118" s="546"/>
      <c r="H118" s="546"/>
      <c r="I118" s="546"/>
    </row>
    <row r="119">
      <c r="A119" s="550">
        <v>1811118.0</v>
      </c>
      <c r="B119" s="551">
        <v>217977.1</v>
      </c>
      <c r="C119" s="551">
        <v>1779.6144</v>
      </c>
      <c r="D119" s="552" t="s">
        <v>275</v>
      </c>
      <c r="E119" s="546"/>
      <c r="F119" s="546"/>
      <c r="G119" s="546"/>
      <c r="H119" s="546"/>
      <c r="I119" s="546"/>
    </row>
    <row r="120">
      <c r="A120" s="550">
        <v>1811119.0</v>
      </c>
      <c r="B120" s="551">
        <v>13992.447</v>
      </c>
      <c r="C120" s="551">
        <v>85.88</v>
      </c>
      <c r="D120" s="552" t="s">
        <v>275</v>
      </c>
      <c r="E120" s="546"/>
      <c r="F120" s="546"/>
      <c r="G120" s="546"/>
      <c r="H120" s="546"/>
      <c r="I120" s="546"/>
    </row>
    <row r="121">
      <c r="A121" s="550">
        <v>1811120.0</v>
      </c>
      <c r="B121" s="551">
        <v>268203.642</v>
      </c>
      <c r="C121" s="551">
        <v>2715.8985</v>
      </c>
      <c r="D121" s="552" t="s">
        <v>275</v>
      </c>
      <c r="E121" s="546"/>
      <c r="F121" s="546"/>
      <c r="G121" s="546"/>
      <c r="H121" s="546"/>
      <c r="I121" s="546"/>
    </row>
    <row r="122">
      <c r="A122" s="550">
        <v>1811121.0</v>
      </c>
      <c r="B122" s="551">
        <v>57554.739</v>
      </c>
      <c r="C122" s="551">
        <v>362.1198</v>
      </c>
      <c r="D122" s="552" t="s">
        <v>275</v>
      </c>
      <c r="E122" s="546"/>
      <c r="F122" s="546"/>
      <c r="G122" s="546"/>
      <c r="H122" s="546"/>
      <c r="I122" s="546"/>
    </row>
    <row r="123">
      <c r="A123" s="550">
        <v>1811122.0</v>
      </c>
      <c r="B123" s="551">
        <v>209698.731</v>
      </c>
      <c r="C123" s="551">
        <v>2079.9345</v>
      </c>
      <c r="D123" s="552" t="s">
        <v>275</v>
      </c>
      <c r="E123" s="546"/>
      <c r="F123" s="546"/>
      <c r="G123" s="546"/>
      <c r="H123" s="546"/>
      <c r="I123" s="546"/>
    </row>
    <row r="124">
      <c r="A124" s="550">
        <v>1811123.0</v>
      </c>
      <c r="B124" s="551">
        <v>61069.68</v>
      </c>
      <c r="C124" s="551">
        <v>295.6758</v>
      </c>
      <c r="D124" s="552" t="s">
        <v>275</v>
      </c>
      <c r="E124" s="546"/>
      <c r="F124" s="546"/>
      <c r="G124" s="546"/>
      <c r="H124" s="546"/>
      <c r="I124" s="546"/>
    </row>
    <row r="125">
      <c r="A125" s="550">
        <v>1811124.0</v>
      </c>
      <c r="B125" s="551">
        <v>119564.528</v>
      </c>
      <c r="C125" s="551">
        <v>568.4352</v>
      </c>
      <c r="D125" s="552" t="s">
        <v>275</v>
      </c>
      <c r="E125" s="546"/>
      <c r="F125" s="546"/>
      <c r="G125" s="546"/>
      <c r="H125" s="546"/>
      <c r="I125" s="546"/>
    </row>
    <row r="126">
      <c r="A126" s="550">
        <v>1811125.0</v>
      </c>
      <c r="B126" s="551">
        <v>15020.928</v>
      </c>
      <c r="C126" s="551">
        <v>56.4096</v>
      </c>
      <c r="D126" s="552" t="s">
        <v>275</v>
      </c>
      <c r="E126" s="546"/>
      <c r="F126" s="546"/>
      <c r="G126" s="546"/>
      <c r="H126" s="546"/>
      <c r="I126" s="546"/>
    </row>
    <row r="127">
      <c r="A127" s="550">
        <v>1811126.0</v>
      </c>
      <c r="B127" s="551">
        <v>51196.768</v>
      </c>
      <c r="C127" s="551">
        <v>508.8616</v>
      </c>
      <c r="D127" s="552" t="s">
        <v>275</v>
      </c>
      <c r="E127" s="546"/>
      <c r="F127" s="546"/>
      <c r="G127" s="546"/>
      <c r="H127" s="546"/>
      <c r="I127" s="546"/>
    </row>
    <row r="128">
      <c r="A128" s="550">
        <v>1811127.0</v>
      </c>
      <c r="B128" s="551">
        <v>229317.9</v>
      </c>
      <c r="C128" s="551">
        <v>1975.1722</v>
      </c>
      <c r="D128" s="552" t="s">
        <v>275</v>
      </c>
      <c r="E128" s="546"/>
      <c r="F128" s="546"/>
      <c r="G128" s="546"/>
      <c r="H128" s="546"/>
      <c r="I128" s="546"/>
    </row>
    <row r="129">
      <c r="A129" s="550">
        <v>1811128.0</v>
      </c>
      <c r="B129" s="551">
        <v>82791.915</v>
      </c>
      <c r="C129" s="551">
        <v>502.398</v>
      </c>
      <c r="D129" s="552" t="s">
        <v>275</v>
      </c>
      <c r="E129" s="546"/>
      <c r="F129" s="546"/>
      <c r="G129" s="546"/>
      <c r="H129" s="546"/>
      <c r="I129" s="546"/>
    </row>
    <row r="130">
      <c r="A130" s="550">
        <v>1811129.0</v>
      </c>
      <c r="B130" s="551">
        <v>750754.323</v>
      </c>
      <c r="C130" s="551">
        <v>5688.759</v>
      </c>
      <c r="D130" s="552" t="s">
        <v>275</v>
      </c>
      <c r="E130" s="546"/>
      <c r="F130" s="546"/>
      <c r="G130" s="546"/>
      <c r="H130" s="546"/>
      <c r="I130" s="546"/>
    </row>
    <row r="131">
      <c r="A131" s="550">
        <v>1811130.0</v>
      </c>
      <c r="B131" s="551">
        <v>498317.532</v>
      </c>
      <c r="C131" s="551">
        <v>3784.0875</v>
      </c>
      <c r="D131" s="552" t="s">
        <v>275</v>
      </c>
      <c r="E131" s="546"/>
      <c r="F131" s="546"/>
      <c r="G131" s="546"/>
      <c r="H131" s="546"/>
      <c r="I131" s="546"/>
    </row>
    <row r="132">
      <c r="A132" s="550">
        <v>1811131.0</v>
      </c>
      <c r="B132" s="551">
        <v>629329.283</v>
      </c>
      <c r="C132" s="551">
        <v>6366.759</v>
      </c>
      <c r="D132" s="552" t="s">
        <v>275</v>
      </c>
      <c r="E132" s="546"/>
      <c r="F132" s="546"/>
      <c r="G132" s="546"/>
      <c r="H132" s="546"/>
      <c r="I132" s="546"/>
    </row>
    <row r="133">
      <c r="A133" s="550">
        <v>1811132.0</v>
      </c>
      <c r="B133" s="551">
        <v>260508.3</v>
      </c>
      <c r="C133" s="551">
        <v>2013.886</v>
      </c>
      <c r="D133" s="552" t="s">
        <v>275</v>
      </c>
      <c r="E133" s="546"/>
      <c r="F133" s="546"/>
      <c r="G133" s="546"/>
      <c r="H133" s="546"/>
      <c r="I133" s="546"/>
    </row>
    <row r="134">
      <c r="A134" s="559">
        <v>1811133.0</v>
      </c>
      <c r="B134" s="560">
        <v>340666.675</v>
      </c>
      <c r="C134" s="560">
        <v>2850.9561</v>
      </c>
      <c r="D134" s="561" t="s">
        <v>275</v>
      </c>
      <c r="E134" s="546"/>
      <c r="F134" s="546"/>
      <c r="G134" s="546"/>
      <c r="H134" s="546"/>
      <c r="I134" s="546"/>
    </row>
    <row r="135">
      <c r="A135" s="550">
        <v>1811134.0</v>
      </c>
      <c r="B135" s="551">
        <v>5760.09</v>
      </c>
      <c r="C135" s="551">
        <v>171.5792</v>
      </c>
      <c r="D135" s="552" t="s">
        <v>310</v>
      </c>
      <c r="E135" s="546"/>
      <c r="F135" s="546"/>
      <c r="G135" s="546"/>
      <c r="H135" s="546"/>
      <c r="I135" s="546"/>
    </row>
    <row r="136">
      <c r="A136" s="550">
        <v>1811135.0</v>
      </c>
      <c r="B136" s="551">
        <v>108959.015</v>
      </c>
      <c r="C136" s="551">
        <v>2860.821</v>
      </c>
      <c r="D136" s="552" t="s">
        <v>310</v>
      </c>
      <c r="E136" s="546"/>
      <c r="F136" s="546"/>
      <c r="G136" s="546"/>
      <c r="H136" s="546"/>
      <c r="I136" s="546"/>
    </row>
    <row r="137">
      <c r="A137" s="550">
        <v>1811136.0</v>
      </c>
      <c r="B137" s="551">
        <v>189174.111</v>
      </c>
      <c r="C137" s="551">
        <v>6531.4</v>
      </c>
      <c r="D137" s="552" t="s">
        <v>310</v>
      </c>
      <c r="E137" s="546"/>
      <c r="F137" s="546"/>
      <c r="G137" s="546"/>
      <c r="H137" s="546"/>
      <c r="I137" s="546"/>
    </row>
    <row r="138">
      <c r="A138" s="550">
        <v>1811137.0</v>
      </c>
      <c r="B138" s="551">
        <v>20699.5</v>
      </c>
      <c r="C138" s="551">
        <v>474.0576</v>
      </c>
      <c r="D138" s="552" t="s">
        <v>310</v>
      </c>
      <c r="E138" s="546"/>
      <c r="F138" s="546"/>
      <c r="G138" s="546"/>
      <c r="H138" s="546"/>
      <c r="I138" s="546"/>
    </row>
    <row r="139">
      <c r="A139" s="550">
        <v>1811138.0</v>
      </c>
      <c r="B139" s="551">
        <v>505548.43</v>
      </c>
      <c r="C139" s="551">
        <v>11486.8</v>
      </c>
      <c r="D139" s="552" t="s">
        <v>310</v>
      </c>
      <c r="E139" s="546"/>
      <c r="F139" s="546"/>
      <c r="G139" s="546"/>
      <c r="H139" s="546"/>
      <c r="I139" s="546"/>
    </row>
    <row r="140">
      <c r="A140" s="550">
        <v>1811139.0</v>
      </c>
      <c r="B140" s="551">
        <v>4282.635</v>
      </c>
      <c r="C140" s="551">
        <v>95.6658</v>
      </c>
      <c r="D140" s="552" t="s">
        <v>310</v>
      </c>
      <c r="E140" s="546"/>
      <c r="F140" s="546"/>
      <c r="G140" s="546"/>
      <c r="H140" s="546"/>
      <c r="I140" s="546"/>
    </row>
    <row r="141">
      <c r="A141" s="559">
        <v>1811140.0</v>
      </c>
      <c r="B141" s="560">
        <v>14909.822</v>
      </c>
      <c r="C141" s="560">
        <v>615.285</v>
      </c>
      <c r="D141" s="561" t="s">
        <v>310</v>
      </c>
      <c r="E141" s="546"/>
      <c r="F141" s="546"/>
      <c r="G141" s="546"/>
      <c r="H141" s="546"/>
      <c r="I141" s="54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6.14"/>
    <col customWidth="1" min="2" max="2" width="26.14"/>
    <col customWidth="1" min="3" max="3" width="15.57"/>
    <col customWidth="1" min="4" max="4" width="13.71"/>
    <col customWidth="1" min="5" max="5" width="13.29"/>
    <col customWidth="1" min="6" max="6" width="13.71"/>
    <col customWidth="1" min="7" max="7" width="16.57"/>
    <col customWidth="1" min="8" max="8" width="27.43"/>
    <col customWidth="1" min="9" max="9" width="16.29"/>
    <col customWidth="1" min="10" max="11" width="17.86"/>
    <col customWidth="1" min="12" max="12" width="16.0"/>
    <col customWidth="1" min="13" max="13" width="10.0"/>
    <col customWidth="1" min="14" max="15" width="15.71"/>
    <col customWidth="1" min="16" max="17" width="20.29"/>
    <col customWidth="1" min="18" max="18" width="14.71"/>
    <col customWidth="1" min="19" max="19" width="13.29"/>
    <col customWidth="1" min="20" max="21" width="17.71"/>
    <col customWidth="1" min="22" max="22" width="28.0"/>
    <col customWidth="1" min="23" max="23" width="27.0"/>
    <col customWidth="1" min="24" max="24" width="26.0"/>
    <col customWidth="1" min="25" max="25" width="22.0"/>
    <col customWidth="1" min="26" max="26" width="23.86"/>
    <col customWidth="1" min="27" max="27" width="24.57"/>
    <col customWidth="1" min="28" max="28" width="18.57"/>
    <col customWidth="1" min="29" max="29" width="16.0"/>
    <col customWidth="1" min="30" max="30" width="15.43"/>
    <col customWidth="1" min="31" max="31" width="10.14"/>
    <col customWidth="1" min="32" max="33" width="10.0"/>
  </cols>
  <sheetData>
    <row r="1" ht="14.25" customHeight="1">
      <c r="A1" s="237" t="s">
        <v>77</v>
      </c>
      <c r="B1" s="238" t="s">
        <v>78</v>
      </c>
      <c r="C1" s="237" t="s">
        <v>76</v>
      </c>
      <c r="D1" s="239" t="s">
        <v>506</v>
      </c>
      <c r="E1" s="239" t="s">
        <v>526</v>
      </c>
      <c r="F1" s="237" t="s">
        <v>527</v>
      </c>
      <c r="G1" s="240" t="s">
        <v>80</v>
      </c>
      <c r="H1" s="519" t="s">
        <v>81</v>
      </c>
      <c r="I1" s="237" t="s">
        <v>528</v>
      </c>
      <c r="J1" s="519" t="s">
        <v>89</v>
      </c>
      <c r="K1" s="563" t="s">
        <v>692</v>
      </c>
      <c r="L1" s="245" t="s">
        <v>530</v>
      </c>
      <c r="M1" s="253" t="s">
        <v>541</v>
      </c>
      <c r="N1" s="564" t="s">
        <v>661</v>
      </c>
      <c r="O1" s="564" t="s">
        <v>693</v>
      </c>
      <c r="P1" s="242" t="s">
        <v>90</v>
      </c>
      <c r="Q1" s="243" t="s">
        <v>494</v>
      </c>
      <c r="R1" s="244" t="s">
        <v>321</v>
      </c>
      <c r="S1" s="244" t="s">
        <v>322</v>
      </c>
      <c r="T1" s="246" t="s">
        <v>93</v>
      </c>
      <c r="U1" s="247" t="s">
        <v>94</v>
      </c>
      <c r="V1" s="246" t="s">
        <v>531</v>
      </c>
      <c r="W1" s="248" t="s">
        <v>532</v>
      </c>
      <c r="X1" s="247" t="s">
        <v>533</v>
      </c>
      <c r="Y1" s="249" t="s">
        <v>534</v>
      </c>
      <c r="Z1" s="250" t="s">
        <v>535</v>
      </c>
      <c r="AA1" s="250" t="s">
        <v>536</v>
      </c>
      <c r="AB1" s="250" t="s">
        <v>537</v>
      </c>
      <c r="AC1" s="251" t="s">
        <v>538</v>
      </c>
      <c r="AD1" s="252" t="s">
        <v>539</v>
      </c>
      <c r="AE1" s="253" t="s">
        <v>540</v>
      </c>
      <c r="AF1" s="253" t="s">
        <v>542</v>
      </c>
      <c r="AG1" s="254" t="s">
        <v>543</v>
      </c>
    </row>
    <row r="2" ht="14.25" hidden="1" customHeight="1">
      <c r="A2" s="255" t="s">
        <v>96</v>
      </c>
      <c r="B2" s="255" t="s">
        <v>97</v>
      </c>
      <c r="C2" s="255">
        <v>1811001.0</v>
      </c>
      <c r="D2" s="256" t="s">
        <v>479</v>
      </c>
      <c r="E2" s="256" t="s">
        <v>188</v>
      </c>
      <c r="F2" s="255" t="s">
        <v>509</v>
      </c>
      <c r="G2" s="256" t="s">
        <v>99</v>
      </c>
      <c r="H2" s="256" t="s">
        <v>522</v>
      </c>
      <c r="I2" s="255" t="s">
        <v>544</v>
      </c>
      <c r="J2" s="257" t="s">
        <v>105</v>
      </c>
      <c r="K2" s="271" t="str">
        <f>VLOOKUP(C2,'Complete Product Info'!$A$2:$K$141,11,0)</f>
        <v>Walk-behind</v>
      </c>
      <c r="L2" s="260">
        <f t="shared" ref="L2:L141" si="1">R2/S2</f>
        <v>95.63306969</v>
      </c>
      <c r="M2" s="268">
        <v>56.0</v>
      </c>
      <c r="N2" s="268" t="str">
        <f>VLOOKUP(C2,'ABC Analysis Results'!$A$2:$C$140,3,0)</f>
        <v>C</v>
      </c>
      <c r="O2" s="565">
        <f>VLOOKUP(C2,'Complexity Cost Adjustment'!$C$2:$AJ$141,32,0)</f>
        <v>40471.31996</v>
      </c>
      <c r="P2" s="257" t="s">
        <v>106</v>
      </c>
      <c r="Q2" s="257">
        <v>232.11476133552623</v>
      </c>
      <c r="R2" s="259">
        <v>399733.79899999994</v>
      </c>
      <c r="S2" s="133">
        <v>4179.87</v>
      </c>
      <c r="T2" s="261">
        <v>210885.84000000005</v>
      </c>
      <c r="U2" s="262">
        <v>51139.81620000001</v>
      </c>
      <c r="V2" s="263">
        <f t="shared" ref="V2:V141" si="2">SUM(T2:U2)</f>
        <v>262025.6562</v>
      </c>
      <c r="W2" s="264">
        <f>VLOOKUP(C2,'Appendix A -  Costs'!A2:G141,6,0)</f>
        <v>0.01489017407</v>
      </c>
      <c r="X2" s="265">
        <f t="shared" ref="X2:X141" si="3">SUM(V2:W2)</f>
        <v>262025.6711</v>
      </c>
      <c r="Y2" s="260">
        <f t="shared" ref="Y2:Y141" si="4">X2/S2</f>
        <v>62.68751686</v>
      </c>
      <c r="Z2" s="260">
        <f t="shared" ref="Z2:Z141" si="5">R2-X2</f>
        <v>137708.1279</v>
      </c>
      <c r="AA2" s="260">
        <f t="shared" ref="AA2:AA141" si="6">Z2/S2</f>
        <v>32.94555283</v>
      </c>
      <c r="AB2" s="227">
        <f t="shared" ref="AB2:AB141" si="7">Z2/R2</f>
        <v>0.3444995851</v>
      </c>
      <c r="AC2" s="266">
        <f t="shared" ref="AC2:AC141" si="8">Q2*Y2</f>
        <v>14550.69801</v>
      </c>
      <c r="AD2" s="267">
        <f t="shared" ref="AD2:AD3" si="9">AC2*0.275</f>
        <v>4001.441954</v>
      </c>
      <c r="AE2" s="268">
        <v>41.0</v>
      </c>
      <c r="AF2" s="268">
        <v>56.0</v>
      </c>
      <c r="AG2" s="268">
        <v>91.0</v>
      </c>
    </row>
    <row r="3" ht="14.25" hidden="1" customHeight="1">
      <c r="A3" s="269" t="s">
        <v>96</v>
      </c>
      <c r="B3" s="269" t="s">
        <v>107</v>
      </c>
      <c r="C3" s="269">
        <v>1811002.0</v>
      </c>
      <c r="D3" s="270" t="s">
        <v>479</v>
      </c>
      <c r="E3" s="270" t="s">
        <v>188</v>
      </c>
      <c r="F3" s="269" t="s">
        <v>509</v>
      </c>
      <c r="G3" s="270" t="s">
        <v>99</v>
      </c>
      <c r="H3" s="270" t="s">
        <v>522</v>
      </c>
      <c r="I3" s="269" t="s">
        <v>544</v>
      </c>
      <c r="J3" s="271" t="s">
        <v>105</v>
      </c>
      <c r="K3" s="271" t="str">
        <f>VLOOKUP(C3,'Complete Product Info'!$A$2:$K$141,11,0)</f>
        <v>Walk-behind</v>
      </c>
      <c r="L3" s="260">
        <f t="shared" si="1"/>
        <v>133.9882589</v>
      </c>
      <c r="M3" s="274">
        <v>56.0</v>
      </c>
      <c r="N3" s="268" t="str">
        <f>VLOOKUP(C3,'ABC Analysis Results'!$A$2:$C$140,3,0)</f>
        <v>C</v>
      </c>
      <c r="O3" s="565">
        <f>VLOOKUP(C3,'Complexity Cost Adjustment'!$C$2:$AJ$141,32,0)</f>
        <v>17170.54286</v>
      </c>
      <c r="P3" s="271" t="s">
        <v>108</v>
      </c>
      <c r="Q3" s="271">
        <v>147.27080155979638</v>
      </c>
      <c r="R3" s="259">
        <v>52353.42</v>
      </c>
      <c r="S3" s="133">
        <v>390.73139999999995</v>
      </c>
      <c r="T3" s="263">
        <v>18208.819200000005</v>
      </c>
      <c r="U3" s="273">
        <v>4377.120000000001</v>
      </c>
      <c r="V3" s="263">
        <f t="shared" si="2"/>
        <v>22585.9392</v>
      </c>
      <c r="W3" s="264">
        <f>VLOOKUP(C3,'Appendix A -  Costs'!A3:G142,6,0)</f>
        <v>0.001283494797</v>
      </c>
      <c r="X3" s="265">
        <f t="shared" si="3"/>
        <v>22585.94048</v>
      </c>
      <c r="Y3" s="260">
        <f t="shared" si="4"/>
        <v>57.80426268</v>
      </c>
      <c r="Z3" s="260">
        <f t="shared" si="5"/>
        <v>29767.47952</v>
      </c>
      <c r="AA3" s="260">
        <f t="shared" si="6"/>
        <v>76.18399626</v>
      </c>
      <c r="AB3" s="227">
        <f t="shared" si="7"/>
        <v>0.568587105</v>
      </c>
      <c r="AC3" s="266">
        <f t="shared" si="8"/>
        <v>8512.880099</v>
      </c>
      <c r="AD3" s="267">
        <f t="shared" si="9"/>
        <v>2341.042027</v>
      </c>
      <c r="AE3" s="274">
        <v>45.0</v>
      </c>
      <c r="AF3" s="274">
        <v>56.0</v>
      </c>
      <c r="AG3" s="274">
        <v>91.0</v>
      </c>
    </row>
    <row r="4" ht="14.25" hidden="1" customHeight="1">
      <c r="A4" s="269" t="s">
        <v>96</v>
      </c>
      <c r="B4" s="269" t="s">
        <v>109</v>
      </c>
      <c r="C4" s="269">
        <v>1811003.0</v>
      </c>
      <c r="D4" s="270" t="s">
        <v>479</v>
      </c>
      <c r="E4" s="270" t="s">
        <v>110</v>
      </c>
      <c r="F4" s="269" t="s">
        <v>509</v>
      </c>
      <c r="G4" s="270" t="s">
        <v>99</v>
      </c>
      <c r="H4" s="270" t="s">
        <v>522</v>
      </c>
      <c r="I4" s="269" t="s">
        <v>544</v>
      </c>
      <c r="J4" s="271" t="s">
        <v>111</v>
      </c>
      <c r="K4" s="271" t="str">
        <f>VLOOKUP(C4,'Complete Product Info'!$A$2:$K$141,11,0)</f>
        <v>Walk-behind</v>
      </c>
      <c r="L4" s="260">
        <f t="shared" si="1"/>
        <v>166.1002215</v>
      </c>
      <c r="M4" s="274">
        <v>56.0</v>
      </c>
      <c r="N4" s="268" t="str">
        <f>VLOOKUP(C4,'ABC Analysis Results'!$A$2:$C$140,3,0)</f>
        <v>B</v>
      </c>
      <c r="O4" s="565">
        <f>VLOOKUP(C4,'Complexity Cost Adjustment'!$C$2:$AJ$141,32,0)</f>
        <v>93609.06177</v>
      </c>
      <c r="P4" s="271" t="s">
        <v>112</v>
      </c>
      <c r="Q4" s="271">
        <v>1062.1774832049941</v>
      </c>
      <c r="R4" s="259">
        <v>257331.2</v>
      </c>
      <c r="S4" s="133">
        <v>1549.2525999999998</v>
      </c>
      <c r="T4" s="263">
        <v>81215.728</v>
      </c>
      <c r="U4" s="273">
        <v>21586.285600000003</v>
      </c>
      <c r="V4" s="263">
        <f t="shared" si="2"/>
        <v>102802.0136</v>
      </c>
      <c r="W4" s="264">
        <f>VLOOKUP(C4,'Appendix A -  Costs'!A4:G143,6,0)</f>
        <v>0.005841946547</v>
      </c>
      <c r="X4" s="265">
        <f t="shared" si="3"/>
        <v>102802.0194</v>
      </c>
      <c r="Y4" s="260">
        <f t="shared" si="4"/>
        <v>66.35587989</v>
      </c>
      <c r="Z4" s="260">
        <f t="shared" si="5"/>
        <v>154529.1806</v>
      </c>
      <c r="AA4" s="260">
        <f t="shared" si="6"/>
        <v>99.7443416</v>
      </c>
      <c r="AB4" s="227">
        <f t="shared" si="7"/>
        <v>0.6005069753</v>
      </c>
      <c r="AC4" s="266">
        <f t="shared" si="8"/>
        <v>70481.7215</v>
      </c>
      <c r="AD4" s="267">
        <f t="shared" ref="AD4:AD10" si="10">AC4*0.245</f>
        <v>17268.02177</v>
      </c>
      <c r="AE4" s="274">
        <v>41.0</v>
      </c>
      <c r="AF4" s="274">
        <v>56.0</v>
      </c>
      <c r="AG4" s="274">
        <v>91.0</v>
      </c>
    </row>
    <row r="5" ht="14.25" hidden="1" customHeight="1">
      <c r="A5" s="269" t="s">
        <v>96</v>
      </c>
      <c r="B5" s="269" t="s">
        <v>113</v>
      </c>
      <c r="C5" s="269">
        <v>1811004.0</v>
      </c>
      <c r="D5" s="270" t="s">
        <v>479</v>
      </c>
      <c r="E5" s="270" t="s">
        <v>110</v>
      </c>
      <c r="F5" s="269" t="s">
        <v>509</v>
      </c>
      <c r="G5" s="270" t="s">
        <v>99</v>
      </c>
      <c r="H5" s="270" t="s">
        <v>522</v>
      </c>
      <c r="I5" s="269" t="s">
        <v>544</v>
      </c>
      <c r="J5" s="271" t="s">
        <v>111</v>
      </c>
      <c r="K5" s="271" t="str">
        <f>VLOOKUP(C5,'Complete Product Info'!$A$2:$K$141,11,0)</f>
        <v>Walk-behind</v>
      </c>
      <c r="L5" s="260">
        <f t="shared" si="1"/>
        <v>151.0720979</v>
      </c>
      <c r="M5" s="274">
        <v>56.0</v>
      </c>
      <c r="N5" s="268" t="str">
        <f>VLOOKUP(C5,'ABC Analysis Results'!$A$2:$C$140,3,0)</f>
        <v>C</v>
      </c>
      <c r="O5" s="565">
        <f>VLOOKUP(C5,'Complexity Cost Adjustment'!$C$2:$AJ$141,32,0)</f>
        <v>8184.932004</v>
      </c>
      <c r="P5" s="271" t="s">
        <v>108</v>
      </c>
      <c r="Q5" s="271">
        <v>46.227012603952566</v>
      </c>
      <c r="R5" s="259">
        <v>26118.855</v>
      </c>
      <c r="S5" s="133">
        <v>172.89</v>
      </c>
      <c r="T5" s="263">
        <v>8238.269600000001</v>
      </c>
      <c r="U5" s="273">
        <v>2019.5758000000003</v>
      </c>
      <c r="V5" s="263">
        <f t="shared" si="2"/>
        <v>10257.8454</v>
      </c>
      <c r="W5" s="264">
        <f>VLOOKUP(C5,'Appendix A -  Costs'!A5:G144,6,0)</f>
        <v>0.000582924229</v>
      </c>
      <c r="X5" s="265">
        <f t="shared" si="3"/>
        <v>10257.84598</v>
      </c>
      <c r="Y5" s="260">
        <f t="shared" si="4"/>
        <v>59.33163273</v>
      </c>
      <c r="Z5" s="260">
        <f t="shared" si="5"/>
        <v>15861.00902</v>
      </c>
      <c r="AA5" s="260">
        <f t="shared" si="6"/>
        <v>91.74046513</v>
      </c>
      <c r="AB5" s="227">
        <f t="shared" si="7"/>
        <v>0.6072627999</v>
      </c>
      <c r="AC5" s="266">
        <f t="shared" si="8"/>
        <v>2742.724134</v>
      </c>
      <c r="AD5" s="267">
        <f t="shared" si="10"/>
        <v>671.9674129</v>
      </c>
      <c r="AE5" s="274">
        <v>45.0</v>
      </c>
      <c r="AF5" s="274">
        <v>56.0</v>
      </c>
      <c r="AG5" s="274">
        <v>91.0</v>
      </c>
    </row>
    <row r="6" ht="14.25" hidden="1" customHeight="1">
      <c r="A6" s="269" t="s">
        <v>96</v>
      </c>
      <c r="B6" s="269" t="s">
        <v>114</v>
      </c>
      <c r="C6" s="269">
        <v>1811005.0</v>
      </c>
      <c r="D6" s="270" t="s">
        <v>479</v>
      </c>
      <c r="E6" s="270" t="s">
        <v>110</v>
      </c>
      <c r="F6" s="269" t="s">
        <v>509</v>
      </c>
      <c r="G6" s="270" t="s">
        <v>99</v>
      </c>
      <c r="H6" s="270" t="s">
        <v>522</v>
      </c>
      <c r="I6" s="269" t="s">
        <v>544</v>
      </c>
      <c r="J6" s="271" t="s">
        <v>111</v>
      </c>
      <c r="K6" s="271" t="str">
        <f>VLOOKUP(C6,'Complete Product Info'!$A$2:$K$141,11,0)</f>
        <v>Walk-behind</v>
      </c>
      <c r="L6" s="260">
        <f t="shared" si="1"/>
        <v>74.9718984</v>
      </c>
      <c r="M6" s="274">
        <v>56.0</v>
      </c>
      <c r="N6" s="268" t="str">
        <f>VLOOKUP(C6,'ABC Analysis Results'!$A$2:$C$140,3,0)</f>
        <v>C</v>
      </c>
      <c r="O6" s="565">
        <f>VLOOKUP(C6,'Complexity Cost Adjustment'!$C$2:$AJ$141,32,0)</f>
        <v>-4031.143249</v>
      </c>
      <c r="P6" s="271" t="s">
        <v>106</v>
      </c>
      <c r="Q6" s="271">
        <v>299.61559047481177</v>
      </c>
      <c r="R6" s="259">
        <v>31718.511</v>
      </c>
      <c r="S6" s="133">
        <v>423.07199999999995</v>
      </c>
      <c r="T6" s="263">
        <v>16734.564000000002</v>
      </c>
      <c r="U6" s="273">
        <v>4143.796800000001</v>
      </c>
      <c r="V6" s="263">
        <f t="shared" si="2"/>
        <v>20878.3608</v>
      </c>
      <c r="W6" s="264">
        <f>VLOOKUP(C6,'Appendix A -  Costs'!A6:G145,6,0)</f>
        <v>0.001186457964</v>
      </c>
      <c r="X6" s="265">
        <f t="shared" si="3"/>
        <v>20878.36199</v>
      </c>
      <c r="Y6" s="260">
        <f t="shared" si="4"/>
        <v>49.34942985</v>
      </c>
      <c r="Z6" s="260">
        <f t="shared" si="5"/>
        <v>10840.14901</v>
      </c>
      <c r="AA6" s="260">
        <f t="shared" si="6"/>
        <v>25.62246855</v>
      </c>
      <c r="AB6" s="227">
        <f t="shared" si="7"/>
        <v>0.3417609677</v>
      </c>
      <c r="AC6" s="266">
        <f t="shared" si="8"/>
        <v>14785.85856</v>
      </c>
      <c r="AD6" s="267">
        <f t="shared" si="10"/>
        <v>3622.535348</v>
      </c>
      <c r="AE6" s="274">
        <v>48.0</v>
      </c>
      <c r="AF6" s="274">
        <v>56.0</v>
      </c>
      <c r="AG6" s="274">
        <v>91.0</v>
      </c>
    </row>
    <row r="7" ht="14.25" hidden="1" customHeight="1">
      <c r="A7" s="269" t="s">
        <v>96</v>
      </c>
      <c r="B7" s="269" t="s">
        <v>115</v>
      </c>
      <c r="C7" s="269">
        <v>1811006.0</v>
      </c>
      <c r="D7" s="270" t="s">
        <v>479</v>
      </c>
      <c r="E7" s="270" t="s">
        <v>110</v>
      </c>
      <c r="F7" s="269" t="s">
        <v>509</v>
      </c>
      <c r="G7" s="270" t="s">
        <v>99</v>
      </c>
      <c r="H7" s="270" t="s">
        <v>522</v>
      </c>
      <c r="I7" s="269" t="s">
        <v>544</v>
      </c>
      <c r="J7" s="271" t="s">
        <v>111</v>
      </c>
      <c r="K7" s="271" t="str">
        <f>VLOOKUP(C7,'Complete Product Info'!$A$2:$K$141,11,0)</f>
        <v>Walk-behind</v>
      </c>
      <c r="L7" s="260">
        <f t="shared" si="1"/>
        <v>110.2454753</v>
      </c>
      <c r="M7" s="274">
        <v>56.0</v>
      </c>
      <c r="N7" s="268" t="str">
        <f>VLOOKUP(C7,'ABC Analysis Results'!$A$2:$C$140,3,0)</f>
        <v>B</v>
      </c>
      <c r="O7" s="565">
        <f>VLOOKUP(C7,'Complexity Cost Adjustment'!$C$2:$AJ$141,32,0)</f>
        <v>72547.52722</v>
      </c>
      <c r="P7" s="271" t="s">
        <v>108</v>
      </c>
      <c r="Q7" s="271">
        <v>26.95795108972884</v>
      </c>
      <c r="R7" s="259">
        <v>126819.78</v>
      </c>
      <c r="S7" s="133">
        <v>1150.34</v>
      </c>
      <c r="T7" s="263">
        <v>29494.08</v>
      </c>
      <c r="U7" s="273">
        <v>7761.6</v>
      </c>
      <c r="V7" s="263">
        <f t="shared" si="2"/>
        <v>37255.68</v>
      </c>
      <c r="W7" s="264">
        <f>VLOOKUP(C7,'Appendix A -  Costs'!A7:G146,6,0)</f>
        <v>0.002117134514</v>
      </c>
      <c r="X7" s="265">
        <f t="shared" si="3"/>
        <v>37255.68212</v>
      </c>
      <c r="Y7" s="260">
        <f t="shared" si="4"/>
        <v>32.38667013</v>
      </c>
      <c r="Z7" s="260">
        <f t="shared" si="5"/>
        <v>89564.09788</v>
      </c>
      <c r="AA7" s="260">
        <f t="shared" si="6"/>
        <v>77.85880512</v>
      </c>
      <c r="AB7" s="227">
        <f t="shared" si="7"/>
        <v>0.7062312983</v>
      </c>
      <c r="AC7" s="266">
        <f t="shared" si="8"/>
        <v>873.0782693</v>
      </c>
      <c r="AD7" s="267">
        <f t="shared" si="10"/>
        <v>213.904176</v>
      </c>
      <c r="AE7" s="274">
        <v>50.0</v>
      </c>
      <c r="AF7" s="274">
        <v>56.0</v>
      </c>
      <c r="AG7" s="274">
        <v>91.0</v>
      </c>
    </row>
    <row r="8" ht="14.25" hidden="1" customHeight="1">
      <c r="A8" s="269" t="s">
        <v>96</v>
      </c>
      <c r="B8" s="269" t="s">
        <v>116</v>
      </c>
      <c r="C8" s="269">
        <v>1811007.0</v>
      </c>
      <c r="D8" s="270" t="s">
        <v>479</v>
      </c>
      <c r="E8" s="270" t="s">
        <v>110</v>
      </c>
      <c r="F8" s="269" t="s">
        <v>509</v>
      </c>
      <c r="G8" s="270" t="s">
        <v>117</v>
      </c>
      <c r="H8" s="270" t="s">
        <v>522</v>
      </c>
      <c r="I8" s="269" t="s">
        <v>544</v>
      </c>
      <c r="J8" s="271" t="s">
        <v>105</v>
      </c>
      <c r="K8" s="271" t="str">
        <f>VLOOKUP(C8,'Complete Product Info'!$A$2:$K$141,11,0)</f>
        <v>Walk-behind</v>
      </c>
      <c r="L8" s="260">
        <f t="shared" si="1"/>
        <v>187.7075023</v>
      </c>
      <c r="M8" s="274">
        <v>56.0</v>
      </c>
      <c r="N8" s="268" t="str">
        <f>VLOOKUP(C8,'ABC Analysis Results'!$A$2:$C$140,3,0)</f>
        <v>C</v>
      </c>
      <c r="O8" s="565">
        <f>VLOOKUP(C8,'Complexity Cost Adjustment'!$C$2:$AJ$141,32,0)</f>
        <v>41846.93782</v>
      </c>
      <c r="P8" s="271" t="s">
        <v>106</v>
      </c>
      <c r="Q8" s="271">
        <v>18.869113619431058</v>
      </c>
      <c r="R8" s="259">
        <v>85268.00999999998</v>
      </c>
      <c r="S8" s="133">
        <v>454.25999999999993</v>
      </c>
      <c r="T8" s="263">
        <v>24237.312000000005</v>
      </c>
      <c r="U8" s="273">
        <v>6633.369600000002</v>
      </c>
      <c r="V8" s="263">
        <f t="shared" si="2"/>
        <v>30870.6816</v>
      </c>
      <c r="W8" s="264">
        <f>VLOOKUP(C8,'Appendix A -  Costs'!A8:G147,6,0)</f>
        <v>0.001754293184</v>
      </c>
      <c r="X8" s="265">
        <f t="shared" si="3"/>
        <v>30870.68335</v>
      </c>
      <c r="Y8" s="260">
        <f t="shared" si="4"/>
        <v>67.95818112</v>
      </c>
      <c r="Z8" s="260">
        <f t="shared" si="5"/>
        <v>54397.32665</v>
      </c>
      <c r="AA8" s="260">
        <f t="shared" si="6"/>
        <v>119.7493212</v>
      </c>
      <c r="AB8" s="227">
        <f t="shared" si="7"/>
        <v>0.6379570327</v>
      </c>
      <c r="AC8" s="266">
        <f t="shared" si="8"/>
        <v>1282.310641</v>
      </c>
      <c r="AD8" s="267">
        <f t="shared" si="10"/>
        <v>314.166107</v>
      </c>
      <c r="AE8" s="274">
        <v>41.0</v>
      </c>
      <c r="AF8" s="274">
        <v>56.0</v>
      </c>
      <c r="AG8" s="274">
        <v>91.0</v>
      </c>
    </row>
    <row r="9" ht="14.25" customHeight="1">
      <c r="A9" s="269" t="s">
        <v>96</v>
      </c>
      <c r="B9" s="269" t="s">
        <v>118</v>
      </c>
      <c r="C9" s="269">
        <v>1811008.0</v>
      </c>
      <c r="D9" s="270" t="s">
        <v>479</v>
      </c>
      <c r="E9" s="270" t="s">
        <v>110</v>
      </c>
      <c r="F9" s="269" t="s">
        <v>509</v>
      </c>
      <c r="G9" s="270" t="s">
        <v>117</v>
      </c>
      <c r="H9" s="270" t="s">
        <v>522</v>
      </c>
      <c r="I9" s="269" t="s">
        <v>544</v>
      </c>
      <c r="J9" s="271" t="s">
        <v>105</v>
      </c>
      <c r="K9" s="271" t="str">
        <f>VLOOKUP(C9,'Complete Product Info'!$A$2:$K$141,11,0)</f>
        <v>Walk-behind</v>
      </c>
      <c r="L9" s="260">
        <f t="shared" si="1"/>
        <v>79.33469161</v>
      </c>
      <c r="M9" s="274">
        <v>56.0</v>
      </c>
      <c r="N9" s="268" t="str">
        <f>VLOOKUP(C9,'ABC Analysis Results'!$A$2:$C$140,3,0)</f>
        <v>B</v>
      </c>
      <c r="O9" s="565">
        <f>VLOOKUP(C9,'Complexity Cost Adjustment'!$C$2:$AJ$141,32,0)</f>
        <v>72172.34948</v>
      </c>
      <c r="P9" s="271" t="s">
        <v>106</v>
      </c>
      <c r="Q9" s="271">
        <v>58.436635250263336</v>
      </c>
      <c r="R9" s="259">
        <v>185629.152</v>
      </c>
      <c r="S9" s="133">
        <v>2339.8232</v>
      </c>
      <c r="T9" s="263">
        <v>63687.333600000005</v>
      </c>
      <c r="U9" s="273">
        <v>15761.006800000001</v>
      </c>
      <c r="V9" s="263">
        <f t="shared" si="2"/>
        <v>79448.3404</v>
      </c>
      <c r="W9" s="264">
        <f>VLOOKUP(C9,'Appendix A -  Costs'!A9:G148,6,0)</f>
        <v>0.004514823607</v>
      </c>
      <c r="X9" s="265">
        <f t="shared" si="3"/>
        <v>79448.34491</v>
      </c>
      <c r="Y9" s="260">
        <f t="shared" si="4"/>
        <v>33.95484963</v>
      </c>
      <c r="Z9" s="260">
        <f t="shared" si="5"/>
        <v>106180.8071</v>
      </c>
      <c r="AA9" s="260">
        <f t="shared" si="6"/>
        <v>45.37984198</v>
      </c>
      <c r="AB9" s="227">
        <f t="shared" si="7"/>
        <v>0.5720050215</v>
      </c>
      <c r="AC9" s="266">
        <f t="shared" si="8"/>
        <v>1984.207163</v>
      </c>
      <c r="AD9" s="267">
        <f t="shared" si="10"/>
        <v>486.1307549</v>
      </c>
      <c r="AE9" s="274">
        <v>45.0</v>
      </c>
      <c r="AF9" s="274">
        <v>56.0</v>
      </c>
      <c r="AG9" s="274">
        <v>91.0</v>
      </c>
    </row>
    <row r="10" ht="14.25" hidden="1" customHeight="1">
      <c r="A10" s="566" t="s">
        <v>96</v>
      </c>
      <c r="B10" s="566" t="s">
        <v>119</v>
      </c>
      <c r="C10" s="566">
        <v>1811009.0</v>
      </c>
      <c r="D10" s="567" t="s">
        <v>479</v>
      </c>
      <c r="E10" s="567" t="s">
        <v>110</v>
      </c>
      <c r="F10" s="566" t="s">
        <v>509</v>
      </c>
      <c r="G10" s="567" t="s">
        <v>117</v>
      </c>
      <c r="H10" s="567" t="s">
        <v>522</v>
      </c>
      <c r="I10" s="566" t="s">
        <v>544</v>
      </c>
      <c r="J10" s="568" t="s">
        <v>105</v>
      </c>
      <c r="K10" s="271" t="str">
        <f>VLOOKUP(C10,'Complete Product Info'!$A$2:$K$141,11,0)</f>
        <v>Walk-behind</v>
      </c>
      <c r="L10" s="569">
        <f t="shared" si="1"/>
        <v>272.2025565</v>
      </c>
      <c r="M10" s="570">
        <v>56.0</v>
      </c>
      <c r="N10" s="268" t="str">
        <f>VLOOKUP(C10,'ABC Analysis Results'!$A$2:$C$140,3,0)</f>
        <v>C</v>
      </c>
      <c r="O10" s="565">
        <f>VLOOKUP(C10,'Complexity Cost Adjustment'!$C$2:$AJ$141,32,0)</f>
        <v>-14509.05855</v>
      </c>
      <c r="P10" s="568" t="s">
        <v>108</v>
      </c>
      <c r="Q10" s="568">
        <v>465.3150686189814</v>
      </c>
      <c r="R10" s="571">
        <v>1522.565</v>
      </c>
      <c r="S10" s="572">
        <v>5.5935</v>
      </c>
      <c r="T10" s="573">
        <v>421.67840000000007</v>
      </c>
      <c r="U10" s="574">
        <v>109.76680000000002</v>
      </c>
      <c r="V10" s="573">
        <f t="shared" si="2"/>
        <v>531.4452</v>
      </c>
      <c r="W10" s="575">
        <f>VLOOKUP(C10,'Appendix A -  Costs'!A10:G149,6,0)</f>
        <v>0.00003020052178</v>
      </c>
      <c r="X10" s="576">
        <f t="shared" si="3"/>
        <v>531.4452302</v>
      </c>
      <c r="Y10" s="569">
        <f t="shared" si="4"/>
        <v>95.01121484</v>
      </c>
      <c r="Z10" s="569">
        <f t="shared" si="5"/>
        <v>991.1197698</v>
      </c>
      <c r="AA10" s="569">
        <f t="shared" si="6"/>
        <v>177.1913417</v>
      </c>
      <c r="AB10" s="577">
        <f t="shared" si="7"/>
        <v>0.6509539953</v>
      </c>
      <c r="AC10" s="578">
        <f t="shared" si="8"/>
        <v>44210.14995</v>
      </c>
      <c r="AD10" s="579">
        <f t="shared" si="10"/>
        <v>10831.48674</v>
      </c>
      <c r="AE10" s="570">
        <v>48.0</v>
      </c>
      <c r="AF10" s="570">
        <v>56.0</v>
      </c>
      <c r="AG10" s="570">
        <v>91.0</v>
      </c>
    </row>
    <row r="11" ht="14.25" hidden="1" customHeight="1">
      <c r="A11" s="269" t="s">
        <v>96</v>
      </c>
      <c r="B11" s="269" t="s">
        <v>120</v>
      </c>
      <c r="C11" s="269">
        <v>1811010.0</v>
      </c>
      <c r="D11" s="270" t="s">
        <v>479</v>
      </c>
      <c r="E11" s="270" t="s">
        <v>188</v>
      </c>
      <c r="F11" s="269" t="s">
        <v>509</v>
      </c>
      <c r="G11" s="270" t="s">
        <v>117</v>
      </c>
      <c r="H11" s="270" t="s">
        <v>522</v>
      </c>
      <c r="I11" s="269" t="s">
        <v>544</v>
      </c>
      <c r="J11" s="271" t="s">
        <v>111</v>
      </c>
      <c r="K11" s="271" t="str">
        <f>VLOOKUP(C11,'Complete Product Info'!$A$2:$K$141,11,0)</f>
        <v>Walk-behind</v>
      </c>
      <c r="L11" s="260">
        <f t="shared" si="1"/>
        <v>100.3033081</v>
      </c>
      <c r="M11" s="274">
        <v>56.0</v>
      </c>
      <c r="N11" s="268" t="str">
        <f>VLOOKUP(C11,'ABC Analysis Results'!$A$2:$C$140,3,0)</f>
        <v>A</v>
      </c>
      <c r="O11" s="565">
        <f>VLOOKUP(C11,'Complexity Cost Adjustment'!$C$2:$AJ$141,32,0)</f>
        <v>137853.6835</v>
      </c>
      <c r="P11" s="271" t="s">
        <v>108</v>
      </c>
      <c r="Q11" s="271">
        <v>2839.216306080038</v>
      </c>
      <c r="R11" s="259">
        <v>323271.624</v>
      </c>
      <c r="S11" s="133">
        <v>3222.9407999999994</v>
      </c>
      <c r="T11" s="263">
        <v>87820.28640000001</v>
      </c>
      <c r="U11" s="273">
        <v>21524.58</v>
      </c>
      <c r="V11" s="263">
        <f t="shared" si="2"/>
        <v>109344.8664</v>
      </c>
      <c r="W11" s="264">
        <f>VLOOKUP(C11,'Appendix A -  Costs'!A11:G150,6,0)</f>
        <v>0.006213758295</v>
      </c>
      <c r="X11" s="265">
        <f t="shared" si="3"/>
        <v>109344.8726</v>
      </c>
      <c r="Y11" s="260">
        <f t="shared" si="4"/>
        <v>33.92704967</v>
      </c>
      <c r="Z11" s="260">
        <f t="shared" si="5"/>
        <v>213926.7514</v>
      </c>
      <c r="AA11" s="260">
        <f t="shared" si="6"/>
        <v>66.37625841</v>
      </c>
      <c r="AB11" s="227">
        <f t="shared" si="7"/>
        <v>0.6617554264</v>
      </c>
      <c r="AC11" s="266">
        <f t="shared" si="8"/>
        <v>96326.23265</v>
      </c>
      <c r="AD11" s="267">
        <f t="shared" ref="AD11:AD14" si="11">AC11*0.275</f>
        <v>26489.71398</v>
      </c>
      <c r="AE11" s="274">
        <v>41.0</v>
      </c>
      <c r="AF11" s="274">
        <v>56.0</v>
      </c>
      <c r="AG11" s="274">
        <v>91.0</v>
      </c>
    </row>
    <row r="12" ht="14.25" hidden="1" customHeight="1">
      <c r="A12" s="269" t="s">
        <v>96</v>
      </c>
      <c r="B12" s="269" t="s">
        <v>121</v>
      </c>
      <c r="C12" s="269">
        <v>1811011.0</v>
      </c>
      <c r="D12" s="270" t="s">
        <v>479</v>
      </c>
      <c r="E12" s="270" t="s">
        <v>188</v>
      </c>
      <c r="F12" s="269" t="s">
        <v>509</v>
      </c>
      <c r="G12" s="270" t="s">
        <v>117</v>
      </c>
      <c r="H12" s="270" t="s">
        <v>522</v>
      </c>
      <c r="I12" s="269" t="s">
        <v>544</v>
      </c>
      <c r="J12" s="271" t="s">
        <v>111</v>
      </c>
      <c r="K12" s="271" t="str">
        <f>VLOOKUP(C12,'Complete Product Info'!$A$2:$K$141,11,0)</f>
        <v>Walk-behind</v>
      </c>
      <c r="L12" s="260">
        <f t="shared" si="1"/>
        <v>104.4048047</v>
      </c>
      <c r="M12" s="274">
        <v>56.0</v>
      </c>
      <c r="N12" s="268" t="str">
        <f>VLOOKUP(C12,'ABC Analysis Results'!$A$2:$C$140,3,0)</f>
        <v>A</v>
      </c>
      <c r="O12" s="565">
        <f>VLOOKUP(C12,'Complexity Cost Adjustment'!$C$2:$AJ$141,32,0)</f>
        <v>436406.7496</v>
      </c>
      <c r="P12" s="271" t="s">
        <v>108</v>
      </c>
      <c r="Q12" s="271">
        <v>202.257781516611</v>
      </c>
      <c r="R12" s="259">
        <v>782039.345</v>
      </c>
      <c r="S12" s="133">
        <v>7490.4536</v>
      </c>
      <c r="T12" s="263">
        <v>196132.99200000003</v>
      </c>
      <c r="U12" s="273">
        <v>53119.35200000001</v>
      </c>
      <c r="V12" s="263">
        <f t="shared" si="2"/>
        <v>249252.344</v>
      </c>
      <c r="W12" s="264">
        <f>VLOOKUP(C12,'Appendix A -  Costs'!A12:G151,6,0)</f>
        <v>0.01416430301</v>
      </c>
      <c r="X12" s="265">
        <f t="shared" si="3"/>
        <v>249252.3582</v>
      </c>
      <c r="Y12" s="260">
        <f t="shared" si="4"/>
        <v>33.27600323</v>
      </c>
      <c r="Z12" s="260">
        <f t="shared" si="5"/>
        <v>532786.9868</v>
      </c>
      <c r="AA12" s="260">
        <f t="shared" si="6"/>
        <v>71.12880144</v>
      </c>
      <c r="AB12" s="227">
        <f t="shared" si="7"/>
        <v>0.681279005</v>
      </c>
      <c r="AC12" s="266">
        <f t="shared" si="8"/>
        <v>6730.33059</v>
      </c>
      <c r="AD12" s="267">
        <f t="shared" si="11"/>
        <v>1850.840912</v>
      </c>
      <c r="AE12" s="274">
        <v>45.0</v>
      </c>
      <c r="AF12" s="274">
        <v>56.0</v>
      </c>
      <c r="AG12" s="274">
        <v>91.0</v>
      </c>
    </row>
    <row r="13" ht="14.25" hidden="1" customHeight="1">
      <c r="A13" s="269" t="s">
        <v>96</v>
      </c>
      <c r="B13" s="269" t="s">
        <v>122</v>
      </c>
      <c r="C13" s="269">
        <v>1811012.0</v>
      </c>
      <c r="D13" s="270" t="s">
        <v>479</v>
      </c>
      <c r="E13" s="270" t="s">
        <v>188</v>
      </c>
      <c r="F13" s="269" t="s">
        <v>509</v>
      </c>
      <c r="G13" s="270" t="s">
        <v>117</v>
      </c>
      <c r="H13" s="270" t="s">
        <v>522</v>
      </c>
      <c r="I13" s="269" t="s">
        <v>544</v>
      </c>
      <c r="J13" s="271" t="s">
        <v>111</v>
      </c>
      <c r="K13" s="271" t="str">
        <f>VLOOKUP(C13,'Complete Product Info'!$A$2:$K$141,11,0)</f>
        <v>Walk-behind</v>
      </c>
      <c r="L13" s="260">
        <f t="shared" si="1"/>
        <v>104.0304617</v>
      </c>
      <c r="M13" s="274">
        <v>56.0</v>
      </c>
      <c r="N13" s="268" t="str">
        <f>VLOOKUP(C13,'ABC Analysis Results'!$A$2:$C$140,3,0)</f>
        <v>B</v>
      </c>
      <c r="O13" s="565">
        <f>VLOOKUP(C13,'Complexity Cost Adjustment'!$C$2:$AJ$141,32,0)</f>
        <v>80581.04742</v>
      </c>
      <c r="P13" s="271" t="s">
        <v>108</v>
      </c>
      <c r="Q13" s="271">
        <v>190.32866112380333</v>
      </c>
      <c r="R13" s="259">
        <v>146156.58800000002</v>
      </c>
      <c r="S13" s="133">
        <v>1404.9403</v>
      </c>
      <c r="T13" s="263">
        <v>36870.4512</v>
      </c>
      <c r="U13" s="273">
        <v>9313.6296</v>
      </c>
      <c r="V13" s="263">
        <f t="shared" si="2"/>
        <v>46184.0808</v>
      </c>
      <c r="W13" s="264">
        <f>VLOOKUP(C13,'Appendix A -  Costs'!A13:G152,6,0)</f>
        <v>0.002624510181</v>
      </c>
      <c r="X13" s="265">
        <f t="shared" si="3"/>
        <v>46184.08342</v>
      </c>
      <c r="Y13" s="260">
        <f t="shared" si="4"/>
        <v>32.87263055</v>
      </c>
      <c r="Z13" s="260">
        <f t="shared" si="5"/>
        <v>99972.50458</v>
      </c>
      <c r="AA13" s="260">
        <f t="shared" si="6"/>
        <v>71.1578311</v>
      </c>
      <c r="AB13" s="227">
        <f t="shared" si="7"/>
        <v>0.6840095677</v>
      </c>
      <c r="AC13" s="266">
        <f t="shared" si="8"/>
        <v>6256.60376</v>
      </c>
      <c r="AD13" s="267">
        <f t="shared" si="11"/>
        <v>1720.566034</v>
      </c>
      <c r="AE13" s="274">
        <v>48.0</v>
      </c>
      <c r="AF13" s="274">
        <v>56.0</v>
      </c>
      <c r="AG13" s="274">
        <v>91.0</v>
      </c>
    </row>
    <row r="14" ht="14.25" hidden="1" customHeight="1">
      <c r="A14" s="269" t="s">
        <v>96</v>
      </c>
      <c r="B14" s="269" t="s">
        <v>123</v>
      </c>
      <c r="C14" s="269">
        <v>1811013.0</v>
      </c>
      <c r="D14" s="270" t="s">
        <v>479</v>
      </c>
      <c r="E14" s="270" t="s">
        <v>188</v>
      </c>
      <c r="F14" s="269" t="s">
        <v>509</v>
      </c>
      <c r="G14" s="270" t="s">
        <v>117</v>
      </c>
      <c r="H14" s="270" t="s">
        <v>522</v>
      </c>
      <c r="I14" s="269" t="s">
        <v>544</v>
      </c>
      <c r="J14" s="271" t="s">
        <v>111</v>
      </c>
      <c r="K14" s="271" t="str">
        <f>VLOOKUP(C14,'Complete Product Info'!$A$2:$K$141,11,0)</f>
        <v>Walk-behind</v>
      </c>
      <c r="L14" s="260">
        <f t="shared" si="1"/>
        <v>88.15926856</v>
      </c>
      <c r="M14" s="274">
        <v>56.0</v>
      </c>
      <c r="N14" s="268" t="str">
        <f>VLOOKUP(C14,'ABC Analysis Results'!$A$2:$C$140,3,0)</f>
        <v>C</v>
      </c>
      <c r="O14" s="565">
        <f>VLOOKUP(C14,'Complexity Cost Adjustment'!$C$2:$AJ$141,32,0)</f>
        <v>15278.73652</v>
      </c>
      <c r="P14" s="271" t="s">
        <v>108</v>
      </c>
      <c r="Q14" s="271">
        <v>90.19495636363635</v>
      </c>
      <c r="R14" s="259">
        <v>37556.73</v>
      </c>
      <c r="S14" s="133">
        <v>426.00999999999993</v>
      </c>
      <c r="T14" s="263">
        <v>12278.323200000003</v>
      </c>
      <c r="U14" s="273">
        <v>3040.0656000000004</v>
      </c>
      <c r="V14" s="263">
        <f t="shared" si="2"/>
        <v>15318.3888</v>
      </c>
      <c r="W14" s="264">
        <f>VLOOKUP(C14,'Appendix A -  Costs'!A14:G153,6,0)</f>
        <v>0.000870500542</v>
      </c>
      <c r="X14" s="265">
        <f t="shared" si="3"/>
        <v>15318.38967</v>
      </c>
      <c r="Y14" s="260">
        <f t="shared" si="4"/>
        <v>35.95781712</v>
      </c>
      <c r="Z14" s="260">
        <f t="shared" si="5"/>
        <v>22238.34033</v>
      </c>
      <c r="AA14" s="260">
        <f t="shared" si="6"/>
        <v>52.20145144</v>
      </c>
      <c r="AB14" s="227">
        <f t="shared" si="7"/>
        <v>0.5921266396</v>
      </c>
      <c r="AC14" s="266">
        <f t="shared" si="8"/>
        <v>3243.213746</v>
      </c>
      <c r="AD14" s="267">
        <f t="shared" si="11"/>
        <v>891.8837801</v>
      </c>
      <c r="AE14" s="274">
        <v>50.0</v>
      </c>
      <c r="AF14" s="274">
        <v>56.0</v>
      </c>
      <c r="AG14" s="274">
        <v>91.0</v>
      </c>
    </row>
    <row r="15" ht="14.25" hidden="1" customHeight="1">
      <c r="A15" s="269" t="s">
        <v>96</v>
      </c>
      <c r="B15" s="269" t="s">
        <v>124</v>
      </c>
      <c r="C15" s="269">
        <v>1811014.0</v>
      </c>
      <c r="D15" s="270" t="s">
        <v>479</v>
      </c>
      <c r="E15" s="270" t="s">
        <v>190</v>
      </c>
      <c r="F15" s="269" t="s">
        <v>509</v>
      </c>
      <c r="G15" s="270" t="s">
        <v>117</v>
      </c>
      <c r="H15" s="270" t="s">
        <v>522</v>
      </c>
      <c r="I15" s="269" t="s">
        <v>544</v>
      </c>
      <c r="J15" s="271" t="s">
        <v>111</v>
      </c>
      <c r="K15" s="271" t="str">
        <f>VLOOKUP(C15,'Complete Product Info'!$A$2:$K$141,11,0)</f>
        <v>Walk-behind</v>
      </c>
      <c r="L15" s="260">
        <f t="shared" si="1"/>
        <v>136.362925</v>
      </c>
      <c r="M15" s="274">
        <v>56.0</v>
      </c>
      <c r="N15" s="268" t="str">
        <f>VLOOKUP(C15,'ABC Analysis Results'!$A$2:$C$140,3,0)</f>
        <v>C</v>
      </c>
      <c r="O15" s="565">
        <f>VLOOKUP(C15,'Complexity Cost Adjustment'!$C$2:$AJ$141,32,0)</f>
        <v>39555.29437</v>
      </c>
      <c r="P15" s="271" t="s">
        <v>108</v>
      </c>
      <c r="Q15" s="271">
        <v>12.784546736761122</v>
      </c>
      <c r="R15" s="259">
        <v>71728.944</v>
      </c>
      <c r="S15" s="133">
        <v>526.015</v>
      </c>
      <c r="T15" s="263">
        <v>17120.364800000003</v>
      </c>
      <c r="U15" s="273">
        <v>4192.7424</v>
      </c>
      <c r="V15" s="263">
        <f t="shared" si="2"/>
        <v>21313.1072</v>
      </c>
      <c r="W15" s="264">
        <f>VLOOKUP(C15,'Appendix A -  Costs'!A15:G154,6,0)</f>
        <v>0.001211163368</v>
      </c>
      <c r="X15" s="265">
        <f t="shared" si="3"/>
        <v>21313.10841</v>
      </c>
      <c r="Y15" s="260">
        <f t="shared" si="4"/>
        <v>40.51806205</v>
      </c>
      <c r="Z15" s="260">
        <f t="shared" si="5"/>
        <v>50415.83559</v>
      </c>
      <c r="AA15" s="260">
        <f t="shared" si="6"/>
        <v>95.84486296</v>
      </c>
      <c r="AB15" s="227">
        <f t="shared" si="7"/>
        <v>0.7028659949</v>
      </c>
      <c r="AC15" s="266">
        <f t="shared" si="8"/>
        <v>518.005058</v>
      </c>
      <c r="AD15" s="267">
        <f t="shared" ref="AD15:AD19" si="12">AC15*0.255</f>
        <v>132.0912898</v>
      </c>
      <c r="AE15" s="274">
        <v>41.0</v>
      </c>
      <c r="AF15" s="274">
        <v>56.0</v>
      </c>
      <c r="AG15" s="274">
        <v>91.0</v>
      </c>
    </row>
    <row r="16" ht="14.25" hidden="1" customHeight="1">
      <c r="A16" s="269" t="s">
        <v>96</v>
      </c>
      <c r="B16" s="269" t="s">
        <v>126</v>
      </c>
      <c r="C16" s="269">
        <v>1811015.0</v>
      </c>
      <c r="D16" s="270" t="s">
        <v>479</v>
      </c>
      <c r="E16" s="270" t="s">
        <v>190</v>
      </c>
      <c r="F16" s="269" t="s">
        <v>509</v>
      </c>
      <c r="G16" s="270" t="s">
        <v>117</v>
      </c>
      <c r="H16" s="270" t="s">
        <v>127</v>
      </c>
      <c r="I16" s="269" t="s">
        <v>546</v>
      </c>
      <c r="J16" s="271" t="s">
        <v>105</v>
      </c>
      <c r="K16" s="271" t="str">
        <f>VLOOKUP(C16,'Complete Product Info'!$A$2:$K$141,11,0)</f>
        <v>Walk-behind</v>
      </c>
      <c r="L16" s="260">
        <f t="shared" si="1"/>
        <v>105.5912123</v>
      </c>
      <c r="M16" s="274">
        <v>56.0</v>
      </c>
      <c r="N16" s="268" t="str">
        <f>VLOOKUP(C16,'ABC Analysis Results'!$A$2:$C$140,3,0)</f>
        <v>A</v>
      </c>
      <c r="O16" s="565">
        <f>VLOOKUP(C16,'Complexity Cost Adjustment'!$C$2:$AJ$141,32,0)</f>
        <v>186094.7359</v>
      </c>
      <c r="P16" s="271" t="s">
        <v>112</v>
      </c>
      <c r="Q16" s="271">
        <v>39.64137327933871</v>
      </c>
      <c r="R16" s="259">
        <v>315478.17000000004</v>
      </c>
      <c r="S16" s="133">
        <v>2987.7312999999995</v>
      </c>
      <c r="T16" s="263">
        <v>73669.07680000001</v>
      </c>
      <c r="U16" s="273">
        <v>18052.5708</v>
      </c>
      <c r="V16" s="263">
        <f t="shared" si="2"/>
        <v>91721.6476</v>
      </c>
      <c r="W16" s="264">
        <f>VLOOKUP(C16,'Appendix A -  Costs'!A16:G155,6,0)</f>
        <v>0.005212280808</v>
      </c>
      <c r="X16" s="265">
        <f t="shared" si="3"/>
        <v>91721.65281</v>
      </c>
      <c r="Y16" s="260">
        <f t="shared" si="4"/>
        <v>30.69943164</v>
      </c>
      <c r="Z16" s="260">
        <f t="shared" si="5"/>
        <v>223756.5172</v>
      </c>
      <c r="AA16" s="260">
        <f t="shared" si="6"/>
        <v>74.89178066</v>
      </c>
      <c r="AB16" s="227">
        <f t="shared" si="7"/>
        <v>0.7092614909</v>
      </c>
      <c r="AC16" s="266">
        <f t="shared" si="8"/>
        <v>1216.967629</v>
      </c>
      <c r="AD16" s="267">
        <f t="shared" si="12"/>
        <v>310.3267455</v>
      </c>
      <c r="AE16" s="274">
        <v>41.0</v>
      </c>
      <c r="AF16" s="274">
        <v>56.0</v>
      </c>
      <c r="AG16" s="274">
        <v>91.0</v>
      </c>
    </row>
    <row r="17" ht="14.25" hidden="1" customHeight="1">
      <c r="A17" s="269" t="s">
        <v>96</v>
      </c>
      <c r="B17" s="269" t="s">
        <v>128</v>
      </c>
      <c r="C17" s="269">
        <v>1811016.0</v>
      </c>
      <c r="D17" s="270" t="s">
        <v>479</v>
      </c>
      <c r="E17" s="270" t="s">
        <v>190</v>
      </c>
      <c r="F17" s="269" t="s">
        <v>509</v>
      </c>
      <c r="G17" s="270" t="s">
        <v>117</v>
      </c>
      <c r="H17" s="270" t="s">
        <v>127</v>
      </c>
      <c r="I17" s="269" t="s">
        <v>546</v>
      </c>
      <c r="J17" s="271" t="s">
        <v>105</v>
      </c>
      <c r="K17" s="271" t="str">
        <f>VLOOKUP(C17,'Complete Product Info'!$A$2:$K$141,11,0)</f>
        <v>Walk-behind</v>
      </c>
      <c r="L17" s="260">
        <f t="shared" si="1"/>
        <v>117.5457026</v>
      </c>
      <c r="M17" s="274">
        <v>56.0</v>
      </c>
      <c r="N17" s="268" t="str">
        <f>VLOOKUP(C17,'ABC Analysis Results'!$A$2:$C$140,3,0)</f>
        <v>B</v>
      </c>
      <c r="O17" s="565">
        <f>VLOOKUP(C17,'Complexity Cost Adjustment'!$C$2:$AJ$141,32,0)</f>
        <v>78364.2082</v>
      </c>
      <c r="P17" s="271" t="s">
        <v>106</v>
      </c>
      <c r="Q17" s="271">
        <v>3.3722564318181814</v>
      </c>
      <c r="R17" s="259">
        <v>237876.58</v>
      </c>
      <c r="S17" s="133">
        <v>2023.6943999999999</v>
      </c>
      <c r="T17" s="263">
        <v>93417.28000000001</v>
      </c>
      <c r="U17" s="273">
        <v>24288.492800000004</v>
      </c>
      <c r="V17" s="263">
        <f t="shared" si="2"/>
        <v>117705.7728</v>
      </c>
      <c r="W17" s="264">
        <f>VLOOKUP(C17,'Appendix A -  Costs'!A17:G156,6,0)</f>
        <v>0.006688884866</v>
      </c>
      <c r="X17" s="265">
        <f t="shared" si="3"/>
        <v>117705.7795</v>
      </c>
      <c r="Y17" s="260">
        <f t="shared" si="4"/>
        <v>58.16381144</v>
      </c>
      <c r="Z17" s="260">
        <f t="shared" si="5"/>
        <v>120170.8005</v>
      </c>
      <c r="AA17" s="260">
        <f t="shared" si="6"/>
        <v>59.38189112</v>
      </c>
      <c r="AB17" s="227">
        <f t="shared" si="7"/>
        <v>0.5051813025</v>
      </c>
      <c r="AC17" s="266">
        <f t="shared" si="8"/>
        <v>196.1432872</v>
      </c>
      <c r="AD17" s="267">
        <f t="shared" si="12"/>
        <v>50.01653824</v>
      </c>
      <c r="AE17" s="274">
        <v>45.0</v>
      </c>
      <c r="AF17" s="274">
        <v>56.0</v>
      </c>
      <c r="AG17" s="274">
        <v>91.0</v>
      </c>
    </row>
    <row r="18" ht="14.25" hidden="1" customHeight="1">
      <c r="A18" s="269" t="s">
        <v>96</v>
      </c>
      <c r="B18" s="269" t="s">
        <v>129</v>
      </c>
      <c r="C18" s="269">
        <v>1811017.0</v>
      </c>
      <c r="D18" s="270" t="s">
        <v>479</v>
      </c>
      <c r="E18" s="270" t="s">
        <v>190</v>
      </c>
      <c r="F18" s="269" t="s">
        <v>509</v>
      </c>
      <c r="G18" s="270" t="s">
        <v>117</v>
      </c>
      <c r="H18" s="270" t="s">
        <v>127</v>
      </c>
      <c r="I18" s="269" t="s">
        <v>546</v>
      </c>
      <c r="J18" s="271" t="s">
        <v>105</v>
      </c>
      <c r="K18" s="271" t="str">
        <f>VLOOKUP(C18,'Complete Product Info'!$A$2:$K$141,11,0)</f>
        <v>Walk-behind</v>
      </c>
      <c r="L18" s="260">
        <f t="shared" si="1"/>
        <v>64.48184051</v>
      </c>
      <c r="M18" s="274">
        <v>56.0</v>
      </c>
      <c r="N18" s="268" t="str">
        <f>VLOOKUP(C18,'ABC Analysis Results'!$A$2:$C$140,3,0)</f>
        <v>C</v>
      </c>
      <c r="O18" s="565">
        <f>VLOOKUP(C18,'Complexity Cost Adjustment'!$C$2:$AJ$141,32,0)</f>
        <v>-1819.909305</v>
      </c>
      <c r="P18" s="271" t="s">
        <v>106</v>
      </c>
      <c r="Q18" s="271">
        <v>68.77907474424038</v>
      </c>
      <c r="R18" s="259">
        <v>456934.61000000004</v>
      </c>
      <c r="S18" s="133">
        <v>7086.252599999999</v>
      </c>
      <c r="T18" s="263">
        <v>263752.57920000004</v>
      </c>
      <c r="U18" s="273">
        <v>65938.14480000001</v>
      </c>
      <c r="V18" s="263">
        <f t="shared" si="2"/>
        <v>329690.724</v>
      </c>
      <c r="W18" s="264">
        <f>VLOOKUP(C18,'Appendix A -  Costs'!A18:G157,6,0)</f>
        <v>0.01873538775</v>
      </c>
      <c r="X18" s="265">
        <f t="shared" si="3"/>
        <v>329690.7427</v>
      </c>
      <c r="Y18" s="260">
        <f t="shared" si="4"/>
        <v>46.52540085</v>
      </c>
      <c r="Z18" s="260">
        <f t="shared" si="5"/>
        <v>127243.8673</v>
      </c>
      <c r="AA18" s="260">
        <f t="shared" si="6"/>
        <v>17.95643967</v>
      </c>
      <c r="AB18" s="227">
        <f t="shared" si="7"/>
        <v>0.2784728153</v>
      </c>
      <c r="AC18" s="266">
        <f t="shared" si="8"/>
        <v>3199.974023</v>
      </c>
      <c r="AD18" s="267">
        <f t="shared" si="12"/>
        <v>815.9933757</v>
      </c>
      <c r="AE18" s="274">
        <v>48.0</v>
      </c>
      <c r="AF18" s="274">
        <v>56.0</v>
      </c>
      <c r="AG18" s="274">
        <v>91.0</v>
      </c>
    </row>
    <row r="19" ht="14.25" hidden="1" customHeight="1">
      <c r="A19" s="269" t="s">
        <v>96</v>
      </c>
      <c r="B19" s="269" t="s">
        <v>130</v>
      </c>
      <c r="C19" s="269">
        <v>1811018.0</v>
      </c>
      <c r="D19" s="270" t="s">
        <v>479</v>
      </c>
      <c r="E19" s="270" t="s">
        <v>190</v>
      </c>
      <c r="F19" s="269" t="s">
        <v>509</v>
      </c>
      <c r="G19" s="270" t="s">
        <v>117</v>
      </c>
      <c r="H19" s="270" t="s">
        <v>522</v>
      </c>
      <c r="I19" s="269" t="s">
        <v>544</v>
      </c>
      <c r="J19" s="271" t="s">
        <v>105</v>
      </c>
      <c r="K19" s="271" t="str">
        <f>VLOOKUP(C19,'Complete Product Info'!$A$2:$K$141,11,0)</f>
        <v>Walk-behind</v>
      </c>
      <c r="L19" s="260">
        <f t="shared" si="1"/>
        <v>93.56633507</v>
      </c>
      <c r="M19" s="274">
        <v>56.0</v>
      </c>
      <c r="N19" s="268" t="str">
        <f>VLOOKUP(C19,'ABC Analysis Results'!$A$2:$C$140,3,0)</f>
        <v>C</v>
      </c>
      <c r="O19" s="565">
        <f>VLOOKUP(C19,'Complexity Cost Adjustment'!$C$2:$AJ$141,32,0)</f>
        <v>15989.96499</v>
      </c>
      <c r="P19" s="271" t="s">
        <v>108</v>
      </c>
      <c r="Q19" s="271">
        <v>116.28954333726789</v>
      </c>
      <c r="R19" s="259">
        <v>83066.742</v>
      </c>
      <c r="S19" s="133">
        <v>887.7844999999999</v>
      </c>
      <c r="T19" s="263">
        <v>37195.62</v>
      </c>
      <c r="U19" s="273">
        <v>9874.095000000003</v>
      </c>
      <c r="V19" s="263">
        <f t="shared" si="2"/>
        <v>47069.715</v>
      </c>
      <c r="W19" s="264">
        <f>VLOOKUP(C19,'Appendix A -  Costs'!A19:G158,6,0)</f>
        <v>0.002674838258</v>
      </c>
      <c r="X19" s="265">
        <f t="shared" si="3"/>
        <v>47069.71767</v>
      </c>
      <c r="Y19" s="260">
        <f t="shared" si="4"/>
        <v>53.01930556</v>
      </c>
      <c r="Z19" s="260">
        <f t="shared" si="5"/>
        <v>35997.02433</v>
      </c>
      <c r="AA19" s="260">
        <f t="shared" si="6"/>
        <v>40.54702952</v>
      </c>
      <c r="AB19" s="227">
        <f t="shared" si="7"/>
        <v>0.4333506221</v>
      </c>
      <c r="AC19" s="266">
        <f t="shared" si="8"/>
        <v>6165.590831</v>
      </c>
      <c r="AD19" s="267">
        <f t="shared" si="12"/>
        <v>1572.225662</v>
      </c>
      <c r="AE19" s="274">
        <v>45.0</v>
      </c>
      <c r="AF19" s="274">
        <v>56.0</v>
      </c>
      <c r="AG19" s="274">
        <v>91.0</v>
      </c>
    </row>
    <row r="20" ht="14.25" hidden="1" customHeight="1">
      <c r="A20" s="269" t="s">
        <v>96</v>
      </c>
      <c r="B20" s="269" t="s">
        <v>131</v>
      </c>
      <c r="C20" s="269">
        <v>1811019.0</v>
      </c>
      <c r="D20" s="270" t="s">
        <v>479</v>
      </c>
      <c r="E20" s="270" t="s">
        <v>188</v>
      </c>
      <c r="F20" s="269" t="s">
        <v>509</v>
      </c>
      <c r="G20" s="270" t="s">
        <v>117</v>
      </c>
      <c r="H20" s="270" t="s">
        <v>522</v>
      </c>
      <c r="I20" s="269" t="s">
        <v>544</v>
      </c>
      <c r="J20" s="271" t="s">
        <v>105</v>
      </c>
      <c r="K20" s="271" t="str">
        <f>VLOOKUP(C20,'Complete Product Info'!$A$2:$K$141,11,0)</f>
        <v>Walk-behind</v>
      </c>
      <c r="L20" s="260">
        <f t="shared" si="1"/>
        <v>104.132342</v>
      </c>
      <c r="M20" s="274">
        <v>56.0</v>
      </c>
      <c r="N20" s="268" t="str">
        <f>VLOOKUP(C20,'ABC Analysis Results'!$A$2:$C$140,3,0)</f>
        <v>A</v>
      </c>
      <c r="O20" s="565">
        <f>VLOOKUP(C20,'Complexity Cost Adjustment'!$C$2:$AJ$141,32,0)</f>
        <v>155910.8002</v>
      </c>
      <c r="P20" s="271" t="s">
        <v>108</v>
      </c>
      <c r="Q20" s="271">
        <v>33.94070078133463</v>
      </c>
      <c r="R20" s="259">
        <v>311496.0</v>
      </c>
      <c r="S20" s="133">
        <v>2991.3472999999994</v>
      </c>
      <c r="T20" s="263">
        <v>89152.80000000002</v>
      </c>
      <c r="U20" s="273">
        <v>22733.964000000004</v>
      </c>
      <c r="V20" s="263">
        <f t="shared" si="2"/>
        <v>111886.764</v>
      </c>
      <c r="W20" s="264">
        <f>VLOOKUP(C20,'Appendix A -  Costs'!A20:G159,6,0)</f>
        <v>0.006358207118</v>
      </c>
      <c r="X20" s="265">
        <f t="shared" si="3"/>
        <v>111886.7704</v>
      </c>
      <c r="Y20" s="260">
        <f t="shared" si="4"/>
        <v>37.40347046</v>
      </c>
      <c r="Z20" s="260">
        <f t="shared" si="5"/>
        <v>199609.2296</v>
      </c>
      <c r="AA20" s="260">
        <f t="shared" si="6"/>
        <v>66.72887152</v>
      </c>
      <c r="AB20" s="227">
        <f t="shared" si="7"/>
        <v>0.6408083238</v>
      </c>
      <c r="AC20" s="266">
        <f t="shared" si="8"/>
        <v>1269.499999</v>
      </c>
      <c r="AD20" s="267">
        <f t="shared" ref="AD20:AD25" si="13">AC20*0.275</f>
        <v>349.1124997</v>
      </c>
      <c r="AE20" s="274">
        <v>41.0</v>
      </c>
      <c r="AF20" s="274">
        <v>56.0</v>
      </c>
      <c r="AG20" s="274">
        <v>91.0</v>
      </c>
    </row>
    <row r="21" ht="14.25" hidden="1" customHeight="1">
      <c r="A21" s="275" t="s">
        <v>96</v>
      </c>
      <c r="B21" s="275" t="s">
        <v>132</v>
      </c>
      <c r="C21" s="275">
        <v>1811020.0</v>
      </c>
      <c r="D21" s="276" t="s">
        <v>479</v>
      </c>
      <c r="E21" s="276" t="s">
        <v>188</v>
      </c>
      <c r="F21" s="275" t="s">
        <v>509</v>
      </c>
      <c r="G21" s="276" t="s">
        <v>117</v>
      </c>
      <c r="H21" s="276" t="s">
        <v>522</v>
      </c>
      <c r="I21" s="275" t="s">
        <v>544</v>
      </c>
      <c r="J21" s="277" t="s">
        <v>105</v>
      </c>
      <c r="K21" s="271" t="str">
        <f>VLOOKUP(C21,'Complete Product Info'!$A$2:$K$141,11,0)</f>
        <v>Walk-behind</v>
      </c>
      <c r="L21" s="280">
        <f t="shared" si="1"/>
        <v>109.6114448</v>
      </c>
      <c r="M21" s="285">
        <v>56.0</v>
      </c>
      <c r="N21" s="268" t="str">
        <f>VLOOKUP(C21,'ABC Analysis Results'!$A$2:$C$140,3,0)</f>
        <v>A</v>
      </c>
      <c r="O21" s="565">
        <f>VLOOKUP(C21,'Complexity Cost Adjustment'!$C$2:$AJ$141,32,0)</f>
        <v>157161.2627</v>
      </c>
      <c r="P21" s="275" t="s">
        <v>108</v>
      </c>
      <c r="Q21" s="275">
        <v>57.38651323623368</v>
      </c>
      <c r="R21" s="279">
        <v>327646.848</v>
      </c>
      <c r="S21" s="136">
        <v>2989.1663999999996</v>
      </c>
      <c r="T21" s="281">
        <v>91797.04160000003</v>
      </c>
      <c r="U21" s="282">
        <v>21813.158400000004</v>
      </c>
      <c r="V21" s="281">
        <f t="shared" si="2"/>
        <v>113610.2</v>
      </c>
      <c r="W21" s="264">
        <f>VLOOKUP(C21,'Appendix A -  Costs'!A21:G160,6,0)</f>
        <v>0.006456145093</v>
      </c>
      <c r="X21" s="283">
        <f t="shared" si="3"/>
        <v>113610.2065</v>
      </c>
      <c r="Y21" s="280">
        <f t="shared" si="4"/>
        <v>38.00732086</v>
      </c>
      <c r="Z21" s="280">
        <f t="shared" si="5"/>
        <v>214036.6415</v>
      </c>
      <c r="AA21" s="280">
        <f t="shared" si="6"/>
        <v>71.60412399</v>
      </c>
      <c r="AB21" s="284">
        <f t="shared" si="7"/>
        <v>0.6532540839</v>
      </c>
      <c r="AC21" s="266">
        <f t="shared" si="8"/>
        <v>2181.107621</v>
      </c>
      <c r="AD21" s="267">
        <f t="shared" si="13"/>
        <v>599.8045959</v>
      </c>
      <c r="AE21" s="285">
        <v>45.0</v>
      </c>
      <c r="AF21" s="285">
        <v>56.0</v>
      </c>
      <c r="AG21" s="285">
        <v>91.0</v>
      </c>
    </row>
    <row r="22" ht="14.25" hidden="1" customHeight="1">
      <c r="A22" s="269" t="s">
        <v>133</v>
      </c>
      <c r="B22" s="269" t="s">
        <v>134</v>
      </c>
      <c r="C22" s="269">
        <v>1811021.0</v>
      </c>
      <c r="D22" s="270" t="s">
        <v>479</v>
      </c>
      <c r="E22" s="270" t="s">
        <v>188</v>
      </c>
      <c r="F22" s="269" t="s">
        <v>509</v>
      </c>
      <c r="G22" s="270" t="s">
        <v>117</v>
      </c>
      <c r="H22" s="269" t="s">
        <v>127</v>
      </c>
      <c r="I22" s="271" t="s">
        <v>546</v>
      </c>
      <c r="J22" s="271" t="s">
        <v>105</v>
      </c>
      <c r="K22" s="271" t="str">
        <f>VLOOKUP(C22,'Complete Product Info'!$A$2:$K$141,11,0)</f>
        <v>Walk-behind</v>
      </c>
      <c r="L22" s="260">
        <f t="shared" si="1"/>
        <v>135.3971593</v>
      </c>
      <c r="M22" s="274">
        <v>64.0</v>
      </c>
      <c r="N22" s="268" t="str">
        <f>VLOOKUP(C22,'ABC Analysis Results'!$A$2:$C$140,3,0)</f>
        <v>C</v>
      </c>
      <c r="O22" s="565">
        <f>VLOOKUP(C22,'Complexity Cost Adjustment'!$C$2:$AJ$141,32,0)</f>
        <v>30495.47878</v>
      </c>
      <c r="P22" s="271" t="s">
        <v>137</v>
      </c>
      <c r="Q22" s="271">
        <v>35.26860192897196</v>
      </c>
      <c r="R22" s="259">
        <v>346958.41599999997</v>
      </c>
      <c r="S22" s="133">
        <v>2562.5235999999995</v>
      </c>
      <c r="T22" s="263">
        <v>187585.04160000003</v>
      </c>
      <c r="U22" s="273">
        <v>46422.56080000001</v>
      </c>
      <c r="V22" s="263">
        <f t="shared" si="2"/>
        <v>234007.6024</v>
      </c>
      <c r="W22" s="264">
        <f>VLOOKUP(C22,'Appendix A -  Costs'!A22:G161,6,0)</f>
        <v>0.01329798763</v>
      </c>
      <c r="X22" s="265">
        <f t="shared" si="3"/>
        <v>234007.6157</v>
      </c>
      <c r="Y22" s="260">
        <f t="shared" si="4"/>
        <v>91.31920412</v>
      </c>
      <c r="Z22" s="260">
        <f t="shared" si="5"/>
        <v>112950.8003</v>
      </c>
      <c r="AA22" s="260">
        <f t="shared" si="6"/>
        <v>44.07795515</v>
      </c>
      <c r="AB22" s="227">
        <f t="shared" si="7"/>
        <v>0.3255456421</v>
      </c>
      <c r="AC22" s="266">
        <f t="shared" si="8"/>
        <v>3220.700659</v>
      </c>
      <c r="AD22" s="267">
        <f t="shared" si="13"/>
        <v>885.6926811</v>
      </c>
      <c r="AE22" s="274">
        <v>37.0</v>
      </c>
      <c r="AF22" s="274">
        <v>60.0</v>
      </c>
      <c r="AG22" s="274">
        <v>89.0</v>
      </c>
    </row>
    <row r="23" ht="14.25" hidden="1" customHeight="1">
      <c r="A23" s="269" t="s">
        <v>133</v>
      </c>
      <c r="B23" s="269" t="s">
        <v>138</v>
      </c>
      <c r="C23" s="269">
        <v>1811022.0</v>
      </c>
      <c r="D23" s="270" t="s">
        <v>479</v>
      </c>
      <c r="E23" s="270" t="s">
        <v>188</v>
      </c>
      <c r="F23" s="269" t="s">
        <v>509</v>
      </c>
      <c r="G23" s="270" t="s">
        <v>117</v>
      </c>
      <c r="H23" s="269" t="s">
        <v>522</v>
      </c>
      <c r="I23" s="271" t="s">
        <v>544</v>
      </c>
      <c r="J23" s="271" t="s">
        <v>139</v>
      </c>
      <c r="K23" s="271" t="str">
        <f>VLOOKUP(C23,'Complete Product Info'!$A$2:$K$141,11,0)</f>
        <v>Walk-behind</v>
      </c>
      <c r="L23" s="260">
        <f t="shared" si="1"/>
        <v>147.1761603</v>
      </c>
      <c r="M23" s="274">
        <v>64.0</v>
      </c>
      <c r="N23" s="268" t="str">
        <f>VLOOKUP(C23,'ABC Analysis Results'!$A$2:$C$140,3,0)</f>
        <v>C</v>
      </c>
      <c r="O23" s="565">
        <f>VLOOKUP(C23,'Complexity Cost Adjustment'!$C$2:$AJ$141,32,0)</f>
        <v>12743.89364</v>
      </c>
      <c r="P23" s="271" t="s">
        <v>106</v>
      </c>
      <c r="Q23" s="271">
        <v>75.7060877703777</v>
      </c>
      <c r="R23" s="259">
        <v>596217.9839999999</v>
      </c>
      <c r="S23" s="133">
        <v>4051.0499999999997</v>
      </c>
      <c r="T23" s="263">
        <v>338709.2368000001</v>
      </c>
      <c r="U23" s="273">
        <v>88030.86600000002</v>
      </c>
      <c r="V23" s="263">
        <f t="shared" si="2"/>
        <v>426740.1028</v>
      </c>
      <c r="W23" s="264">
        <f>VLOOKUP(C23,'Appendix A -  Costs'!A23:G162,6,0)</f>
        <v>0.0242504284</v>
      </c>
      <c r="X23" s="265">
        <f t="shared" si="3"/>
        <v>426740.1271</v>
      </c>
      <c r="Y23" s="260">
        <f t="shared" si="4"/>
        <v>105.3406221</v>
      </c>
      <c r="Z23" s="260">
        <f t="shared" si="5"/>
        <v>169477.8569</v>
      </c>
      <c r="AA23" s="260">
        <f t="shared" si="6"/>
        <v>41.83553818</v>
      </c>
      <c r="AB23" s="227">
        <f t="shared" si="7"/>
        <v>0.2842548556</v>
      </c>
      <c r="AC23" s="266">
        <f t="shared" si="8"/>
        <v>7974.92638</v>
      </c>
      <c r="AD23" s="267">
        <f t="shared" si="13"/>
        <v>2193.104755</v>
      </c>
      <c r="AE23" s="274">
        <v>39.0</v>
      </c>
      <c r="AF23" s="274">
        <v>60.0</v>
      </c>
      <c r="AG23" s="274">
        <v>89.0</v>
      </c>
    </row>
    <row r="24" ht="14.25" hidden="1" customHeight="1">
      <c r="A24" s="269" t="s">
        <v>133</v>
      </c>
      <c r="B24" s="269" t="s">
        <v>140</v>
      </c>
      <c r="C24" s="269">
        <v>1811023.0</v>
      </c>
      <c r="D24" s="270" t="s">
        <v>479</v>
      </c>
      <c r="E24" s="270" t="s">
        <v>188</v>
      </c>
      <c r="F24" s="269" t="s">
        <v>509</v>
      </c>
      <c r="G24" s="270" t="s">
        <v>117</v>
      </c>
      <c r="H24" s="269" t="s">
        <v>141</v>
      </c>
      <c r="I24" s="271" t="s">
        <v>546</v>
      </c>
      <c r="J24" s="271" t="s">
        <v>139</v>
      </c>
      <c r="K24" s="271" t="str">
        <f>VLOOKUP(C24,'Complete Product Info'!$A$2:$K$141,11,0)</f>
        <v>Walk-behind</v>
      </c>
      <c r="L24" s="260">
        <f t="shared" si="1"/>
        <v>164.9804244</v>
      </c>
      <c r="M24" s="274">
        <v>64.0</v>
      </c>
      <c r="N24" s="268" t="str">
        <f>VLOOKUP(C24,'ABC Analysis Results'!$A$2:$C$140,3,0)</f>
        <v>C</v>
      </c>
      <c r="O24" s="565">
        <f>VLOOKUP(C24,'Complexity Cost Adjustment'!$C$2:$AJ$141,32,0)</f>
        <v>44676.82893</v>
      </c>
      <c r="P24" s="271" t="s">
        <v>108</v>
      </c>
      <c r="Q24" s="271">
        <v>343.46375108617804</v>
      </c>
      <c r="R24" s="259">
        <v>435812.45399999997</v>
      </c>
      <c r="S24" s="133">
        <v>2641.6009999999997</v>
      </c>
      <c r="T24" s="263">
        <v>224839.75360000003</v>
      </c>
      <c r="U24" s="273">
        <v>58504.22160000001</v>
      </c>
      <c r="V24" s="263">
        <f t="shared" si="2"/>
        <v>283343.9752</v>
      </c>
      <c r="W24" s="264">
        <f>VLOOKUP(C24,'Appendix A -  Costs'!A24:G163,6,0)</f>
        <v>0.01610163361</v>
      </c>
      <c r="X24" s="265">
        <f t="shared" si="3"/>
        <v>283343.9913</v>
      </c>
      <c r="Y24" s="260">
        <f t="shared" si="4"/>
        <v>107.2622214</v>
      </c>
      <c r="Z24" s="260">
        <f t="shared" si="5"/>
        <v>152468.4627</v>
      </c>
      <c r="AA24" s="260">
        <f t="shared" si="6"/>
        <v>57.71820298</v>
      </c>
      <c r="AB24" s="227">
        <f t="shared" si="7"/>
        <v>0.3498487969</v>
      </c>
      <c r="AC24" s="266">
        <f t="shared" si="8"/>
        <v>36840.68491</v>
      </c>
      <c r="AD24" s="267">
        <f t="shared" si="13"/>
        <v>10131.18835</v>
      </c>
      <c r="AE24" s="274">
        <v>40.0</v>
      </c>
      <c r="AF24" s="274">
        <v>60.0</v>
      </c>
      <c r="AG24" s="274">
        <v>89.0</v>
      </c>
    </row>
    <row r="25" ht="14.25" hidden="1" customHeight="1">
      <c r="A25" s="269" t="s">
        <v>133</v>
      </c>
      <c r="B25" s="269" t="s">
        <v>142</v>
      </c>
      <c r="C25" s="269">
        <v>1811024.0</v>
      </c>
      <c r="D25" s="270" t="s">
        <v>479</v>
      </c>
      <c r="E25" s="270" t="s">
        <v>188</v>
      </c>
      <c r="F25" s="269" t="s">
        <v>509</v>
      </c>
      <c r="G25" s="270" t="s">
        <v>117</v>
      </c>
      <c r="H25" s="269" t="s">
        <v>141</v>
      </c>
      <c r="I25" s="271" t="s">
        <v>546</v>
      </c>
      <c r="J25" s="271" t="s">
        <v>139</v>
      </c>
      <c r="K25" s="271" t="str">
        <f>VLOOKUP(C25,'Complete Product Info'!$A$2:$K$141,11,0)</f>
        <v>Walk-behind</v>
      </c>
      <c r="L25" s="260">
        <f t="shared" si="1"/>
        <v>182.670954</v>
      </c>
      <c r="M25" s="274">
        <v>64.0</v>
      </c>
      <c r="N25" s="268" t="str">
        <f>VLOOKUP(C25,'ABC Analysis Results'!$A$2:$C$140,3,0)</f>
        <v>C</v>
      </c>
      <c r="O25" s="565">
        <f>VLOOKUP(C25,'Complexity Cost Adjustment'!$C$2:$AJ$141,32,0)</f>
        <v>28950.20767</v>
      </c>
      <c r="P25" s="271" t="s">
        <v>112</v>
      </c>
      <c r="Q25" s="271">
        <v>105.95305247994891</v>
      </c>
      <c r="R25" s="259">
        <v>313953.79199999996</v>
      </c>
      <c r="S25" s="133">
        <v>1718.6847999999998</v>
      </c>
      <c r="T25" s="263">
        <v>167822.47680000003</v>
      </c>
      <c r="U25" s="273">
        <v>39898.97120000001</v>
      </c>
      <c r="V25" s="263">
        <f t="shared" si="2"/>
        <v>207721.448</v>
      </c>
      <c r="W25" s="264">
        <f>VLOOKUP(C25,'Appendix A -  Costs'!A25:G164,6,0)</f>
        <v>0.01180422011</v>
      </c>
      <c r="X25" s="265">
        <f t="shared" si="3"/>
        <v>207721.4598</v>
      </c>
      <c r="Y25" s="260">
        <f t="shared" si="4"/>
        <v>120.8607069</v>
      </c>
      <c r="Z25" s="260">
        <f t="shared" si="5"/>
        <v>106232.3322</v>
      </c>
      <c r="AA25" s="260">
        <f t="shared" si="6"/>
        <v>61.81024711</v>
      </c>
      <c r="AB25" s="227">
        <f t="shared" si="7"/>
        <v>0.3383693235</v>
      </c>
      <c r="AC25" s="266">
        <f t="shared" si="8"/>
        <v>12805.56082</v>
      </c>
      <c r="AD25" s="267">
        <f t="shared" si="13"/>
        <v>3521.529225</v>
      </c>
      <c r="AE25" s="274">
        <v>41.0</v>
      </c>
      <c r="AF25" s="274">
        <v>60.0</v>
      </c>
      <c r="AG25" s="274">
        <v>89.0</v>
      </c>
    </row>
    <row r="26" ht="14.25" hidden="1" customHeight="1">
      <c r="A26" s="269" t="s">
        <v>133</v>
      </c>
      <c r="B26" s="269" t="s">
        <v>143</v>
      </c>
      <c r="C26" s="269">
        <v>1811025.0</v>
      </c>
      <c r="D26" s="270" t="s">
        <v>479</v>
      </c>
      <c r="E26" s="270" t="s">
        <v>110</v>
      </c>
      <c r="F26" s="269" t="s">
        <v>509</v>
      </c>
      <c r="G26" s="270" t="s">
        <v>117</v>
      </c>
      <c r="H26" s="269" t="s">
        <v>141</v>
      </c>
      <c r="I26" s="271" t="s">
        <v>546</v>
      </c>
      <c r="J26" s="271" t="s">
        <v>139</v>
      </c>
      <c r="K26" s="271" t="str">
        <f>VLOOKUP(C26,'Complete Product Info'!$A$2:$K$141,11,0)</f>
        <v>Walk-behind</v>
      </c>
      <c r="L26" s="260">
        <f t="shared" si="1"/>
        <v>64.60566667</v>
      </c>
      <c r="M26" s="274">
        <v>64.0</v>
      </c>
      <c r="N26" s="268" t="str">
        <f>VLOOKUP(C26,'ABC Analysis Results'!$A$2:$C$140,3,0)</f>
        <v>C</v>
      </c>
      <c r="O26" s="565">
        <f>VLOOKUP(C26,'Complexity Cost Adjustment'!$C$2:$AJ$141,32,0)</f>
        <v>-829.6483467</v>
      </c>
      <c r="P26" s="271" t="s">
        <v>112</v>
      </c>
      <c r="Q26" s="271">
        <v>175.85012550992505</v>
      </c>
      <c r="R26" s="259">
        <v>5603.818</v>
      </c>
      <c r="S26" s="133">
        <v>86.7388</v>
      </c>
      <c r="T26" s="263">
        <v>2094.1008000000006</v>
      </c>
      <c r="U26" s="273">
        <v>502.9948000000001</v>
      </c>
      <c r="V26" s="263">
        <f t="shared" si="2"/>
        <v>2597.0956</v>
      </c>
      <c r="W26" s="264">
        <f>VLOOKUP(C26,'Appendix A -  Costs'!A26:G165,6,0)</f>
        <v>0.000147585569</v>
      </c>
      <c r="X26" s="265">
        <f t="shared" si="3"/>
        <v>2597.095748</v>
      </c>
      <c r="Y26" s="260">
        <f t="shared" si="4"/>
        <v>29.9415688</v>
      </c>
      <c r="Z26" s="260">
        <f t="shared" si="5"/>
        <v>3006.722252</v>
      </c>
      <c r="AA26" s="260">
        <f t="shared" si="6"/>
        <v>34.66409787</v>
      </c>
      <c r="AB26" s="227">
        <f t="shared" si="7"/>
        <v>0.5365488766</v>
      </c>
      <c r="AC26" s="266">
        <f t="shared" si="8"/>
        <v>5265.228631</v>
      </c>
      <c r="AD26" s="267">
        <f t="shared" ref="AD26:AD29" si="14">AC26*0.245</f>
        <v>1289.981015</v>
      </c>
      <c r="AE26" s="274">
        <v>37.0</v>
      </c>
      <c r="AF26" s="274">
        <v>60.0</v>
      </c>
      <c r="AG26" s="274">
        <v>89.0</v>
      </c>
    </row>
    <row r="27" ht="14.25" hidden="1" customHeight="1">
      <c r="A27" s="269" t="s">
        <v>133</v>
      </c>
      <c r="B27" s="269" t="s">
        <v>144</v>
      </c>
      <c r="C27" s="269">
        <v>1811026.0</v>
      </c>
      <c r="D27" s="270" t="s">
        <v>479</v>
      </c>
      <c r="E27" s="270" t="s">
        <v>110</v>
      </c>
      <c r="F27" s="269" t="s">
        <v>509</v>
      </c>
      <c r="G27" s="270" t="s">
        <v>117</v>
      </c>
      <c r="H27" s="269" t="s">
        <v>141</v>
      </c>
      <c r="I27" s="271" t="s">
        <v>546</v>
      </c>
      <c r="J27" s="271" t="s">
        <v>139</v>
      </c>
      <c r="K27" s="271" t="str">
        <f>VLOOKUP(C27,'Complete Product Info'!$A$2:$K$141,11,0)</f>
        <v>Walk-behind</v>
      </c>
      <c r="L27" s="260">
        <f t="shared" si="1"/>
        <v>57.06575234</v>
      </c>
      <c r="M27" s="274">
        <v>64.0</v>
      </c>
      <c r="N27" s="268" t="str">
        <f>VLOOKUP(C27,'ABC Analysis Results'!$A$2:$C$140,3,0)</f>
        <v>C</v>
      </c>
      <c r="O27" s="565">
        <f>VLOOKUP(C27,'Complexity Cost Adjustment'!$C$2:$AJ$141,32,0)</f>
        <v>-30436.52549</v>
      </c>
      <c r="P27" s="271" t="s">
        <v>112</v>
      </c>
      <c r="Q27" s="271">
        <v>180.88008239242816</v>
      </c>
      <c r="R27" s="259">
        <v>135997.38900000002</v>
      </c>
      <c r="S27" s="133">
        <v>2383.1699999999996</v>
      </c>
      <c r="T27" s="263">
        <v>94084.452</v>
      </c>
      <c r="U27" s="273">
        <v>21729.0282</v>
      </c>
      <c r="V27" s="263">
        <f t="shared" si="2"/>
        <v>115813.4802</v>
      </c>
      <c r="W27" s="264">
        <f>VLOOKUP(C27,'Appendix A -  Costs'!A27:G166,6,0)</f>
        <v>0.006581351251</v>
      </c>
      <c r="X27" s="265">
        <f t="shared" si="3"/>
        <v>115813.4868</v>
      </c>
      <c r="Y27" s="260">
        <f t="shared" si="4"/>
        <v>48.59640176</v>
      </c>
      <c r="Z27" s="260">
        <f t="shared" si="5"/>
        <v>20183.90222</v>
      </c>
      <c r="AA27" s="260">
        <f t="shared" si="6"/>
        <v>8.469350579</v>
      </c>
      <c r="AB27" s="227">
        <f t="shared" si="7"/>
        <v>0.1484138951</v>
      </c>
      <c r="AC27" s="266">
        <f t="shared" si="8"/>
        <v>8790.121154</v>
      </c>
      <c r="AD27" s="267">
        <f t="shared" si="14"/>
        <v>2153.579683</v>
      </c>
      <c r="AE27" s="274">
        <v>39.0</v>
      </c>
      <c r="AF27" s="274">
        <v>60.0</v>
      </c>
      <c r="AG27" s="274">
        <v>89.0</v>
      </c>
    </row>
    <row r="28" ht="14.25" hidden="1" customHeight="1">
      <c r="A28" s="269" t="s">
        <v>133</v>
      </c>
      <c r="B28" s="269" t="s">
        <v>145</v>
      </c>
      <c r="C28" s="269">
        <v>1811027.0</v>
      </c>
      <c r="D28" s="270" t="s">
        <v>479</v>
      </c>
      <c r="E28" s="270" t="s">
        <v>110</v>
      </c>
      <c r="F28" s="269" t="s">
        <v>509</v>
      </c>
      <c r="G28" s="270" t="s">
        <v>117</v>
      </c>
      <c r="H28" s="269" t="s">
        <v>141</v>
      </c>
      <c r="I28" s="271" t="s">
        <v>546</v>
      </c>
      <c r="J28" s="271" t="s">
        <v>105</v>
      </c>
      <c r="K28" s="271" t="str">
        <f>VLOOKUP(C28,'Complete Product Info'!$A$2:$K$141,11,0)</f>
        <v>Walk-behind</v>
      </c>
      <c r="L28" s="260">
        <f t="shared" si="1"/>
        <v>77.09949185</v>
      </c>
      <c r="M28" s="274">
        <v>64.0</v>
      </c>
      <c r="N28" s="268" t="str">
        <f>VLOOKUP(C28,'ABC Analysis Results'!$A$2:$C$140,3,0)</f>
        <v>C</v>
      </c>
      <c r="O28" s="565">
        <f>VLOOKUP(C28,'Complexity Cost Adjustment'!$C$2:$AJ$141,32,0)</f>
        <v>-16599.54953</v>
      </c>
      <c r="P28" s="271" t="s">
        <v>146</v>
      </c>
      <c r="Q28" s="271">
        <v>42.53336693181817</v>
      </c>
      <c r="R28" s="259">
        <v>123497.78100000002</v>
      </c>
      <c r="S28" s="133">
        <v>1601.7975999999999</v>
      </c>
      <c r="T28" s="263">
        <v>75693.44640000002</v>
      </c>
      <c r="U28" s="273">
        <v>18377.495400000003</v>
      </c>
      <c r="V28" s="263">
        <f t="shared" si="2"/>
        <v>94070.9418</v>
      </c>
      <c r="W28" s="264">
        <f>VLOOKUP(C28,'Appendix A -  Costs'!A28:G167,6,0)</f>
        <v>0.005345784527</v>
      </c>
      <c r="X28" s="265">
        <f t="shared" si="3"/>
        <v>94070.94715</v>
      </c>
      <c r="Y28" s="260">
        <f t="shared" si="4"/>
        <v>58.72836065</v>
      </c>
      <c r="Z28" s="260">
        <f t="shared" si="5"/>
        <v>29426.83385</v>
      </c>
      <c r="AA28" s="260">
        <f t="shared" si="6"/>
        <v>18.37113119</v>
      </c>
      <c r="AB28" s="227">
        <f t="shared" si="7"/>
        <v>0.2382782396</v>
      </c>
      <c r="AC28" s="266">
        <f t="shared" si="8"/>
        <v>2497.914913</v>
      </c>
      <c r="AD28" s="267">
        <f t="shared" si="14"/>
        <v>611.9891537</v>
      </c>
      <c r="AE28" s="274">
        <v>40.0</v>
      </c>
      <c r="AF28" s="274">
        <v>60.0</v>
      </c>
      <c r="AG28" s="274">
        <v>89.0</v>
      </c>
    </row>
    <row r="29" ht="14.25" hidden="1" customHeight="1">
      <c r="A29" s="269" t="s">
        <v>133</v>
      </c>
      <c r="B29" s="269" t="s">
        <v>147</v>
      </c>
      <c r="C29" s="269">
        <v>1811028.0</v>
      </c>
      <c r="D29" s="270" t="s">
        <v>479</v>
      </c>
      <c r="E29" s="270" t="s">
        <v>110</v>
      </c>
      <c r="F29" s="269" t="s">
        <v>509</v>
      </c>
      <c r="G29" s="270" t="s">
        <v>117</v>
      </c>
      <c r="H29" s="269" t="s">
        <v>141</v>
      </c>
      <c r="I29" s="271" t="s">
        <v>546</v>
      </c>
      <c r="J29" s="271" t="s">
        <v>105</v>
      </c>
      <c r="K29" s="271" t="str">
        <f>VLOOKUP(C29,'Complete Product Info'!$A$2:$K$141,11,0)</f>
        <v>Walk-behind</v>
      </c>
      <c r="L29" s="260">
        <f t="shared" si="1"/>
        <v>100.2688178</v>
      </c>
      <c r="M29" s="274">
        <v>64.0</v>
      </c>
      <c r="N29" s="268" t="str">
        <f>VLOOKUP(C29,'ABC Analysis Results'!$A$2:$C$140,3,0)</f>
        <v>C</v>
      </c>
      <c r="O29" s="565">
        <f>VLOOKUP(C29,'Complexity Cost Adjustment'!$C$2:$AJ$141,32,0)</f>
        <v>-7533.225721</v>
      </c>
      <c r="P29" s="271" t="s">
        <v>146</v>
      </c>
      <c r="Q29" s="271">
        <v>128.26002185537473</v>
      </c>
      <c r="R29" s="259">
        <v>136417.73200000002</v>
      </c>
      <c r="S29" s="133">
        <v>1360.52</v>
      </c>
      <c r="T29" s="263">
        <v>82303.76000000001</v>
      </c>
      <c r="U29" s="273">
        <v>20164.4212</v>
      </c>
      <c r="V29" s="263">
        <f t="shared" si="2"/>
        <v>102468.1812</v>
      </c>
      <c r="W29" s="264">
        <f>VLOOKUP(C29,'Appendix A -  Costs'!A29:G168,6,0)</f>
        <v>0.0058229758</v>
      </c>
      <c r="X29" s="265">
        <f t="shared" si="3"/>
        <v>102468.187</v>
      </c>
      <c r="Y29" s="260">
        <f t="shared" si="4"/>
        <v>75.31545808</v>
      </c>
      <c r="Z29" s="260">
        <f t="shared" si="5"/>
        <v>33949.54498</v>
      </c>
      <c r="AA29" s="260">
        <f t="shared" si="6"/>
        <v>24.95335973</v>
      </c>
      <c r="AB29" s="227">
        <f t="shared" si="7"/>
        <v>0.2488646049</v>
      </c>
      <c r="AC29" s="266">
        <f t="shared" si="8"/>
        <v>9659.962299</v>
      </c>
      <c r="AD29" s="267">
        <f t="shared" si="14"/>
        <v>2366.690763</v>
      </c>
      <c r="AE29" s="274">
        <v>41.0</v>
      </c>
      <c r="AF29" s="274">
        <v>60.0</v>
      </c>
      <c r="AG29" s="274">
        <v>89.0</v>
      </c>
    </row>
    <row r="30" ht="14.25" hidden="1" customHeight="1">
      <c r="A30" s="269" t="s">
        <v>133</v>
      </c>
      <c r="B30" s="269" t="s">
        <v>148</v>
      </c>
      <c r="C30" s="269">
        <v>1811029.0</v>
      </c>
      <c r="D30" s="270" t="s">
        <v>479</v>
      </c>
      <c r="E30" s="270" t="s">
        <v>190</v>
      </c>
      <c r="F30" s="269" t="s">
        <v>509</v>
      </c>
      <c r="G30" s="270" t="s">
        <v>117</v>
      </c>
      <c r="H30" s="269" t="s">
        <v>141</v>
      </c>
      <c r="I30" s="271" t="s">
        <v>546</v>
      </c>
      <c r="J30" s="271" t="s">
        <v>105</v>
      </c>
      <c r="K30" s="271" t="str">
        <f>VLOOKUP(C30,'Complete Product Info'!$A$2:$K$141,11,0)</f>
        <v>Walk-behind</v>
      </c>
      <c r="L30" s="260">
        <f t="shared" si="1"/>
        <v>101.5226396</v>
      </c>
      <c r="M30" s="274">
        <v>64.0</v>
      </c>
      <c r="N30" s="268" t="str">
        <f>VLOOKUP(C30,'ABC Analysis Results'!$A$2:$C$140,3,0)</f>
        <v>C</v>
      </c>
      <c r="O30" s="565">
        <f>VLOOKUP(C30,'Complexity Cost Adjustment'!$C$2:$AJ$141,32,0)</f>
        <v>-22616.67935</v>
      </c>
      <c r="P30" s="271" t="s">
        <v>137</v>
      </c>
      <c r="Q30" s="271">
        <v>655.3077845129718</v>
      </c>
      <c r="R30" s="259">
        <v>103006.464</v>
      </c>
      <c r="S30" s="133">
        <v>1014.6157</v>
      </c>
      <c r="T30" s="263">
        <v>64441.608000000015</v>
      </c>
      <c r="U30" s="273">
        <v>15189.807600000004</v>
      </c>
      <c r="V30" s="263">
        <f t="shared" si="2"/>
        <v>79631.4156</v>
      </c>
      <c r="W30" s="264">
        <f>VLOOKUP(C30,'Appendix A -  Costs'!A30:G169,6,0)</f>
        <v>0.004525227251</v>
      </c>
      <c r="X30" s="265">
        <f t="shared" si="3"/>
        <v>79631.42013</v>
      </c>
      <c r="Y30" s="260">
        <f t="shared" si="4"/>
        <v>78.48431689</v>
      </c>
      <c r="Z30" s="260">
        <f t="shared" si="5"/>
        <v>23375.04387</v>
      </c>
      <c r="AA30" s="260">
        <f t="shared" si="6"/>
        <v>23.03832266</v>
      </c>
      <c r="AB30" s="227">
        <f t="shared" si="7"/>
        <v>0.2269279322</v>
      </c>
      <c r="AC30" s="266">
        <f t="shared" si="8"/>
        <v>51431.38382</v>
      </c>
      <c r="AD30" s="267">
        <f t="shared" ref="AD30:AD33" si="15">AC30*0.255</f>
        <v>13115.00287</v>
      </c>
      <c r="AE30" s="274">
        <v>37.0</v>
      </c>
      <c r="AF30" s="274">
        <v>60.0</v>
      </c>
      <c r="AG30" s="274">
        <v>89.0</v>
      </c>
    </row>
    <row r="31" ht="14.25" hidden="1" customHeight="1">
      <c r="A31" s="269" t="s">
        <v>133</v>
      </c>
      <c r="B31" s="269" t="s">
        <v>149</v>
      </c>
      <c r="C31" s="269">
        <v>1811030.0</v>
      </c>
      <c r="D31" s="270" t="s">
        <v>479</v>
      </c>
      <c r="E31" s="270" t="s">
        <v>190</v>
      </c>
      <c r="F31" s="269" t="s">
        <v>509</v>
      </c>
      <c r="G31" s="270" t="s">
        <v>117</v>
      </c>
      <c r="H31" s="269" t="s">
        <v>522</v>
      </c>
      <c r="I31" s="271" t="s">
        <v>544</v>
      </c>
      <c r="J31" s="271" t="s">
        <v>105</v>
      </c>
      <c r="K31" s="271" t="str">
        <f>VLOOKUP(C31,'Complete Product Info'!$A$2:$K$141,11,0)</f>
        <v>Walk-behind</v>
      </c>
      <c r="L31" s="260">
        <f t="shared" si="1"/>
        <v>147.4084879</v>
      </c>
      <c r="M31" s="274">
        <v>64.0</v>
      </c>
      <c r="N31" s="268" t="str">
        <f>VLOOKUP(C31,'ABC Analysis Results'!$A$2:$C$140,3,0)</f>
        <v>C</v>
      </c>
      <c r="O31" s="565">
        <f>VLOOKUP(C31,'Complexity Cost Adjustment'!$C$2:$AJ$141,32,0)</f>
        <v>-65933.1863</v>
      </c>
      <c r="P31" s="271" t="s">
        <v>106</v>
      </c>
      <c r="Q31" s="271">
        <v>1479.7829617391415</v>
      </c>
      <c r="R31" s="259">
        <v>160774.90000000002</v>
      </c>
      <c r="S31" s="133">
        <v>1090.676</v>
      </c>
      <c r="T31" s="263">
        <v>101830.34400000001</v>
      </c>
      <c r="U31" s="273">
        <v>25215.132800000003</v>
      </c>
      <c r="V31" s="263">
        <f t="shared" si="2"/>
        <v>127045.4768</v>
      </c>
      <c r="W31" s="264">
        <f>VLOOKUP(C31,'Appendix A -  Costs'!A31:G170,6,0)</f>
        <v>0.007219633726</v>
      </c>
      <c r="X31" s="265">
        <f t="shared" si="3"/>
        <v>127045.484</v>
      </c>
      <c r="Y31" s="260">
        <f t="shared" si="4"/>
        <v>116.4832489</v>
      </c>
      <c r="Z31" s="260">
        <f t="shared" si="5"/>
        <v>33729.41598</v>
      </c>
      <c r="AA31" s="260">
        <f t="shared" si="6"/>
        <v>30.92523901</v>
      </c>
      <c r="AB31" s="227">
        <f t="shared" si="7"/>
        <v>0.2097927971</v>
      </c>
      <c r="AC31" s="266">
        <f t="shared" si="8"/>
        <v>172369.9271</v>
      </c>
      <c r="AD31" s="267">
        <f t="shared" si="15"/>
        <v>43954.33141</v>
      </c>
      <c r="AE31" s="274">
        <v>39.0</v>
      </c>
      <c r="AF31" s="274">
        <v>60.0</v>
      </c>
      <c r="AG31" s="274">
        <v>89.0</v>
      </c>
    </row>
    <row r="32" ht="14.25" hidden="1" customHeight="1">
      <c r="A32" s="269" t="s">
        <v>133</v>
      </c>
      <c r="B32" s="269" t="s">
        <v>150</v>
      </c>
      <c r="C32" s="269">
        <v>1811031.0</v>
      </c>
      <c r="D32" s="270" t="s">
        <v>479</v>
      </c>
      <c r="E32" s="270" t="s">
        <v>190</v>
      </c>
      <c r="F32" s="269" t="s">
        <v>509</v>
      </c>
      <c r="G32" s="270" t="s">
        <v>117</v>
      </c>
      <c r="H32" s="269" t="s">
        <v>522</v>
      </c>
      <c r="I32" s="271" t="s">
        <v>544</v>
      </c>
      <c r="J32" s="271" t="s">
        <v>105</v>
      </c>
      <c r="K32" s="271" t="str">
        <f>VLOOKUP(C32,'Complete Product Info'!$A$2:$K$141,11,0)</f>
        <v>Walk-behind</v>
      </c>
      <c r="L32" s="260">
        <f t="shared" si="1"/>
        <v>167.2655157</v>
      </c>
      <c r="M32" s="274">
        <v>64.0</v>
      </c>
      <c r="N32" s="268" t="str">
        <f>VLOOKUP(C32,'ABC Analysis Results'!$A$2:$C$140,3,0)</f>
        <v>C</v>
      </c>
      <c r="O32" s="565">
        <f>VLOOKUP(C32,'Complexity Cost Adjustment'!$C$2:$AJ$141,32,0)</f>
        <v>-47394.11973</v>
      </c>
      <c r="P32" s="271" t="s">
        <v>108</v>
      </c>
      <c r="Q32" s="271">
        <v>1739.394609860828</v>
      </c>
      <c r="R32" s="259">
        <v>140804.914</v>
      </c>
      <c r="S32" s="133">
        <v>841.8047999999999</v>
      </c>
      <c r="T32" s="263">
        <v>74385.4496</v>
      </c>
      <c r="U32" s="273">
        <v>18412.24</v>
      </c>
      <c r="V32" s="263">
        <f t="shared" si="2"/>
        <v>92797.6896</v>
      </c>
      <c r="W32" s="264">
        <f>VLOOKUP(C32,'Appendix A -  Costs'!A32:G171,6,0)</f>
        <v>0.00527342922</v>
      </c>
      <c r="X32" s="265">
        <f t="shared" si="3"/>
        <v>92797.69487</v>
      </c>
      <c r="Y32" s="260">
        <f t="shared" si="4"/>
        <v>110.2365951</v>
      </c>
      <c r="Z32" s="260">
        <f t="shared" si="5"/>
        <v>48007.21913</v>
      </c>
      <c r="AA32" s="260">
        <f t="shared" si="6"/>
        <v>57.02892063</v>
      </c>
      <c r="AB32" s="227">
        <f t="shared" si="7"/>
        <v>0.3409484638</v>
      </c>
      <c r="AC32" s="266">
        <f t="shared" si="8"/>
        <v>191744.9393</v>
      </c>
      <c r="AD32" s="267">
        <f t="shared" si="15"/>
        <v>48894.95952</v>
      </c>
      <c r="AE32" s="274">
        <v>40.0</v>
      </c>
      <c r="AF32" s="274">
        <v>60.0</v>
      </c>
      <c r="AG32" s="274">
        <v>89.0</v>
      </c>
    </row>
    <row r="33" ht="14.25" hidden="1" customHeight="1">
      <c r="A33" s="269" t="s">
        <v>133</v>
      </c>
      <c r="B33" s="269" t="s">
        <v>151</v>
      </c>
      <c r="C33" s="269">
        <v>1811032.0</v>
      </c>
      <c r="D33" s="270" t="s">
        <v>479</v>
      </c>
      <c r="E33" s="270" t="s">
        <v>190</v>
      </c>
      <c r="F33" s="269" t="s">
        <v>509</v>
      </c>
      <c r="G33" s="270" t="s">
        <v>117</v>
      </c>
      <c r="H33" s="269" t="s">
        <v>522</v>
      </c>
      <c r="I33" s="271" t="s">
        <v>544</v>
      </c>
      <c r="J33" s="271" t="s">
        <v>105</v>
      </c>
      <c r="K33" s="271" t="str">
        <f>VLOOKUP(C33,'Complete Product Info'!$A$2:$K$141,11,0)</f>
        <v>Walk-behind</v>
      </c>
      <c r="L33" s="260">
        <f t="shared" si="1"/>
        <v>81.2656371</v>
      </c>
      <c r="M33" s="274">
        <v>64.0</v>
      </c>
      <c r="N33" s="268" t="str">
        <f>VLOOKUP(C33,'ABC Analysis Results'!$A$2:$C$140,3,0)</f>
        <v>C</v>
      </c>
      <c r="O33" s="565">
        <f>VLOOKUP(C33,'Complexity Cost Adjustment'!$C$2:$AJ$141,32,0)</f>
        <v>43362.66573</v>
      </c>
      <c r="P33" s="271" t="s">
        <v>146</v>
      </c>
      <c r="Q33" s="271">
        <v>820.1406819861892</v>
      </c>
      <c r="R33" s="259">
        <v>558524.868</v>
      </c>
      <c r="S33" s="133">
        <v>6872.8295</v>
      </c>
      <c r="T33" s="263">
        <v>289528.50960000005</v>
      </c>
      <c r="U33" s="273">
        <v>74575.5252</v>
      </c>
      <c r="V33" s="263">
        <f t="shared" si="2"/>
        <v>364104.0348</v>
      </c>
      <c r="W33" s="264">
        <f>VLOOKUP(C33,'Appendix A -  Costs'!A33:G172,6,0)</f>
        <v>0.0206909985</v>
      </c>
      <c r="X33" s="265">
        <f t="shared" si="3"/>
        <v>364104.0555</v>
      </c>
      <c r="Y33" s="260">
        <f t="shared" si="4"/>
        <v>52.97731531</v>
      </c>
      <c r="Z33" s="260">
        <f t="shared" si="5"/>
        <v>194420.8125</v>
      </c>
      <c r="AA33" s="260">
        <f t="shared" si="6"/>
        <v>28.28832179</v>
      </c>
      <c r="AB33" s="227">
        <f t="shared" si="7"/>
        <v>0.3480969669</v>
      </c>
      <c r="AC33" s="266">
        <f t="shared" si="8"/>
        <v>43448.85151</v>
      </c>
      <c r="AD33" s="267">
        <f t="shared" si="15"/>
        <v>11079.45713</v>
      </c>
      <c r="AE33" s="274">
        <v>41.0</v>
      </c>
      <c r="AF33" s="274">
        <v>60.0</v>
      </c>
      <c r="AG33" s="274">
        <v>89.0</v>
      </c>
    </row>
    <row r="34" ht="14.25" hidden="1" customHeight="1">
      <c r="A34" s="269" t="s">
        <v>133</v>
      </c>
      <c r="B34" s="269" t="s">
        <v>152</v>
      </c>
      <c r="C34" s="269">
        <v>1811033.0</v>
      </c>
      <c r="D34" s="270" t="s">
        <v>479</v>
      </c>
      <c r="E34" s="270" t="s">
        <v>110</v>
      </c>
      <c r="F34" s="269" t="s">
        <v>509</v>
      </c>
      <c r="G34" s="270" t="s">
        <v>117</v>
      </c>
      <c r="H34" s="269" t="s">
        <v>522</v>
      </c>
      <c r="I34" s="271" t="s">
        <v>544</v>
      </c>
      <c r="J34" s="271" t="s">
        <v>105</v>
      </c>
      <c r="K34" s="271" t="str">
        <f>VLOOKUP(C34,'Complete Product Info'!$A$2:$K$141,11,0)</f>
        <v>Walk-behind</v>
      </c>
      <c r="L34" s="260">
        <f t="shared" si="1"/>
        <v>42.54969879</v>
      </c>
      <c r="M34" s="274">
        <v>64.0</v>
      </c>
      <c r="N34" s="268" t="str">
        <f>VLOOKUP(C34,'ABC Analysis Results'!$A$2:$C$140,3,0)</f>
        <v>C</v>
      </c>
      <c r="O34" s="565">
        <f>VLOOKUP(C34,'Complexity Cost Adjustment'!$C$2:$AJ$141,32,0)</f>
        <v>-43809.40778</v>
      </c>
      <c r="P34" s="271" t="s">
        <v>112</v>
      </c>
      <c r="Q34" s="271">
        <v>2082.740211723956</v>
      </c>
      <c r="R34" s="259">
        <v>1279699.296</v>
      </c>
      <c r="S34" s="133">
        <v>30075.402</v>
      </c>
      <c r="T34" s="263">
        <v>727125.52</v>
      </c>
      <c r="U34" s="273">
        <v>185417.0076</v>
      </c>
      <c r="V34" s="263">
        <f t="shared" si="2"/>
        <v>912542.5276</v>
      </c>
      <c r="W34" s="264">
        <f>VLOOKUP(C34,'Appendix A -  Costs'!A34:G173,6,0)</f>
        <v>0.05185720086</v>
      </c>
      <c r="X34" s="265">
        <f t="shared" si="3"/>
        <v>912542.5795</v>
      </c>
      <c r="Y34" s="260">
        <f t="shared" si="4"/>
        <v>30.34182484</v>
      </c>
      <c r="Z34" s="260">
        <f t="shared" si="5"/>
        <v>367156.7165</v>
      </c>
      <c r="AA34" s="260">
        <f t="shared" si="6"/>
        <v>12.20787395</v>
      </c>
      <c r="AB34" s="227">
        <f t="shared" si="7"/>
        <v>0.2869085868</v>
      </c>
      <c r="AC34" s="266">
        <f t="shared" si="8"/>
        <v>63194.13869</v>
      </c>
      <c r="AD34" s="267">
        <f t="shared" ref="AD34:AD37" si="16">AC34*0.245</f>
        <v>15482.56398</v>
      </c>
      <c r="AE34" s="274">
        <v>37.0</v>
      </c>
      <c r="AF34" s="274">
        <v>60.0</v>
      </c>
      <c r="AG34" s="274">
        <v>89.0</v>
      </c>
    </row>
    <row r="35" ht="14.25" hidden="1" customHeight="1">
      <c r="A35" s="269" t="s">
        <v>133</v>
      </c>
      <c r="B35" s="269" t="s">
        <v>153</v>
      </c>
      <c r="C35" s="269">
        <v>1811034.0</v>
      </c>
      <c r="D35" s="270" t="s">
        <v>479</v>
      </c>
      <c r="E35" s="270" t="s">
        <v>110</v>
      </c>
      <c r="F35" s="269" t="s">
        <v>509</v>
      </c>
      <c r="G35" s="270" t="s">
        <v>117</v>
      </c>
      <c r="H35" s="269" t="s">
        <v>127</v>
      </c>
      <c r="I35" s="271" t="s">
        <v>546</v>
      </c>
      <c r="J35" s="271" t="s">
        <v>105</v>
      </c>
      <c r="K35" s="271" t="str">
        <f>VLOOKUP(C35,'Complete Product Info'!$A$2:$K$141,11,0)</f>
        <v>Walk-behind</v>
      </c>
      <c r="L35" s="260">
        <f t="shared" si="1"/>
        <v>108.2649091</v>
      </c>
      <c r="M35" s="274">
        <v>64.0</v>
      </c>
      <c r="N35" s="268" t="str">
        <f>VLOOKUP(C35,'ABC Analysis Results'!$A$2:$C$140,3,0)</f>
        <v>A</v>
      </c>
      <c r="O35" s="565">
        <f>VLOOKUP(C35,'Complexity Cost Adjustment'!$C$2:$AJ$141,32,0)</f>
        <v>143432.9446</v>
      </c>
      <c r="P35" s="271" t="s">
        <v>112</v>
      </c>
      <c r="Q35" s="271">
        <v>1221.8008431001654</v>
      </c>
      <c r="R35" s="259">
        <v>279465.88800000004</v>
      </c>
      <c r="S35" s="133">
        <v>2581.3154999999997</v>
      </c>
      <c r="T35" s="263">
        <v>69188.6272</v>
      </c>
      <c r="U35" s="273">
        <v>17297.1568</v>
      </c>
      <c r="V35" s="263">
        <f t="shared" si="2"/>
        <v>86485.784</v>
      </c>
      <c r="W35" s="264">
        <f>VLOOKUP(C35,'Appendix A -  Costs'!A35:G174,6,0)</f>
        <v>0.004914741546</v>
      </c>
      <c r="X35" s="265">
        <f t="shared" si="3"/>
        <v>86485.78891</v>
      </c>
      <c r="Y35" s="260">
        <f t="shared" si="4"/>
        <v>33.50454019</v>
      </c>
      <c r="Z35" s="260">
        <f t="shared" si="5"/>
        <v>192980.0991</v>
      </c>
      <c r="AA35" s="260">
        <f t="shared" si="6"/>
        <v>74.76036892</v>
      </c>
      <c r="AB35" s="227">
        <f t="shared" si="7"/>
        <v>0.6905318587</v>
      </c>
      <c r="AC35" s="266">
        <f t="shared" si="8"/>
        <v>40935.87545</v>
      </c>
      <c r="AD35" s="267">
        <f t="shared" si="16"/>
        <v>10029.28949</v>
      </c>
      <c r="AE35" s="274">
        <v>39.0</v>
      </c>
      <c r="AF35" s="274">
        <v>60.0</v>
      </c>
      <c r="AG35" s="274">
        <v>89.0</v>
      </c>
    </row>
    <row r="36" ht="14.25" hidden="1" customHeight="1">
      <c r="A36" s="269" t="s">
        <v>133</v>
      </c>
      <c r="B36" s="269" t="s">
        <v>154</v>
      </c>
      <c r="C36" s="269">
        <v>1811035.0</v>
      </c>
      <c r="D36" s="270" t="s">
        <v>479</v>
      </c>
      <c r="E36" s="270" t="s">
        <v>110</v>
      </c>
      <c r="F36" s="269" t="s">
        <v>509</v>
      </c>
      <c r="G36" s="270" t="s">
        <v>117</v>
      </c>
      <c r="H36" s="269" t="s">
        <v>127</v>
      </c>
      <c r="I36" s="271" t="s">
        <v>546</v>
      </c>
      <c r="J36" s="271" t="s">
        <v>105</v>
      </c>
      <c r="K36" s="271" t="str">
        <f>VLOOKUP(C36,'Complete Product Info'!$A$2:$K$141,11,0)</f>
        <v>Walk-behind</v>
      </c>
      <c r="L36" s="260">
        <f t="shared" si="1"/>
        <v>47.42883324</v>
      </c>
      <c r="M36" s="274">
        <v>64.0</v>
      </c>
      <c r="N36" s="268" t="str">
        <f>VLOOKUP(C36,'ABC Analysis Results'!$A$2:$C$140,3,0)</f>
        <v>C</v>
      </c>
      <c r="O36" s="565">
        <f>VLOOKUP(C36,'Complexity Cost Adjustment'!$C$2:$AJ$141,32,0)</f>
        <v>-2446.596292</v>
      </c>
      <c r="P36" s="271" t="s">
        <v>146</v>
      </c>
      <c r="Q36" s="271">
        <v>1446.131995308619</v>
      </c>
      <c r="R36" s="259">
        <v>158129.74099999998</v>
      </c>
      <c r="S36" s="133">
        <v>3334.0423999999994</v>
      </c>
      <c r="T36" s="263">
        <v>78126.25920000001</v>
      </c>
      <c r="U36" s="273">
        <v>20752.287600000003</v>
      </c>
      <c r="V36" s="263">
        <f t="shared" si="2"/>
        <v>98878.5468</v>
      </c>
      <c r="W36" s="264">
        <f>VLOOKUP(C36,'Appendix A -  Costs'!A36:G175,6,0)</f>
        <v>0.005618987069</v>
      </c>
      <c r="X36" s="265">
        <f t="shared" si="3"/>
        <v>98878.55242</v>
      </c>
      <c r="Y36" s="260">
        <f t="shared" si="4"/>
        <v>29.65725703</v>
      </c>
      <c r="Z36" s="260">
        <f t="shared" si="5"/>
        <v>59251.18858</v>
      </c>
      <c r="AA36" s="260">
        <f t="shared" si="6"/>
        <v>17.7715762</v>
      </c>
      <c r="AB36" s="227">
        <f t="shared" si="7"/>
        <v>0.3746998396</v>
      </c>
      <c r="AC36" s="266">
        <f t="shared" si="8"/>
        <v>42888.30829</v>
      </c>
      <c r="AD36" s="267">
        <f t="shared" si="16"/>
        <v>10507.63553</v>
      </c>
      <c r="AE36" s="274">
        <v>40.0</v>
      </c>
      <c r="AF36" s="274">
        <v>60.0</v>
      </c>
      <c r="AG36" s="274">
        <v>89.0</v>
      </c>
    </row>
    <row r="37" ht="14.25" hidden="1" customHeight="1">
      <c r="A37" s="269" t="s">
        <v>133</v>
      </c>
      <c r="B37" s="269" t="s">
        <v>155</v>
      </c>
      <c r="C37" s="269">
        <v>1811036.0</v>
      </c>
      <c r="D37" s="270" t="s">
        <v>479</v>
      </c>
      <c r="E37" s="270" t="s">
        <v>110</v>
      </c>
      <c r="F37" s="269" t="s">
        <v>509</v>
      </c>
      <c r="G37" s="270" t="s">
        <v>117</v>
      </c>
      <c r="H37" s="269" t="s">
        <v>127</v>
      </c>
      <c r="I37" s="271" t="s">
        <v>546</v>
      </c>
      <c r="J37" s="271" t="s">
        <v>105</v>
      </c>
      <c r="K37" s="271" t="str">
        <f>VLOOKUP(C37,'Complete Product Info'!$A$2:$K$141,11,0)</f>
        <v>Walk-behind</v>
      </c>
      <c r="L37" s="260">
        <f t="shared" si="1"/>
        <v>43.52924003</v>
      </c>
      <c r="M37" s="274">
        <v>64.0</v>
      </c>
      <c r="N37" s="268" t="str">
        <f>VLOOKUP(C37,'ABC Analysis Results'!$A$2:$C$140,3,0)</f>
        <v>C</v>
      </c>
      <c r="O37" s="565">
        <f>VLOOKUP(C37,'Complexity Cost Adjustment'!$C$2:$AJ$141,32,0)</f>
        <v>-23838.06894</v>
      </c>
      <c r="P37" s="271" t="s">
        <v>108</v>
      </c>
      <c r="Q37" s="271">
        <v>2226.489117292563</v>
      </c>
      <c r="R37" s="259">
        <v>2862.7439999999997</v>
      </c>
      <c r="S37" s="133">
        <v>65.76599999999999</v>
      </c>
      <c r="T37" s="263">
        <v>1721.2800000000004</v>
      </c>
      <c r="U37" s="273">
        <v>438.9264000000001</v>
      </c>
      <c r="V37" s="263">
        <f t="shared" si="2"/>
        <v>2160.2064</v>
      </c>
      <c r="W37" s="264">
        <f>VLOOKUP(C37,'Appendix A -  Costs'!A37:G176,6,0)</f>
        <v>0.0001227583962</v>
      </c>
      <c r="X37" s="265">
        <f t="shared" si="3"/>
        <v>2160.206523</v>
      </c>
      <c r="Y37" s="260">
        <f t="shared" si="4"/>
        <v>32.84685891</v>
      </c>
      <c r="Z37" s="260">
        <f t="shared" si="5"/>
        <v>702.5374772</v>
      </c>
      <c r="AA37" s="260">
        <f t="shared" si="6"/>
        <v>10.68238113</v>
      </c>
      <c r="AB37" s="227">
        <f t="shared" si="7"/>
        <v>0.2454070211</v>
      </c>
      <c r="AC37" s="266">
        <f t="shared" si="8"/>
        <v>73133.17389</v>
      </c>
      <c r="AD37" s="267">
        <f t="shared" si="16"/>
        <v>17917.6276</v>
      </c>
      <c r="AE37" s="274">
        <v>41.0</v>
      </c>
      <c r="AF37" s="274">
        <v>60.0</v>
      </c>
      <c r="AG37" s="274">
        <v>89.0</v>
      </c>
    </row>
    <row r="38" ht="14.25" hidden="1" customHeight="1">
      <c r="A38" s="269" t="s">
        <v>133</v>
      </c>
      <c r="B38" s="269" t="s">
        <v>156</v>
      </c>
      <c r="C38" s="269">
        <v>1811037.0</v>
      </c>
      <c r="D38" s="270" t="s">
        <v>479</v>
      </c>
      <c r="E38" s="270" t="s">
        <v>188</v>
      </c>
      <c r="F38" s="269" t="s">
        <v>509</v>
      </c>
      <c r="G38" s="270" t="s">
        <v>117</v>
      </c>
      <c r="H38" s="269" t="s">
        <v>127</v>
      </c>
      <c r="I38" s="271" t="s">
        <v>546</v>
      </c>
      <c r="J38" s="271" t="s">
        <v>139</v>
      </c>
      <c r="K38" s="271" t="str">
        <f>VLOOKUP(C38,'Complete Product Info'!$A$2:$K$141,11,0)</f>
        <v>Walk-behind</v>
      </c>
      <c r="L38" s="260">
        <f t="shared" si="1"/>
        <v>55.02469448</v>
      </c>
      <c r="M38" s="274">
        <v>64.0</v>
      </c>
      <c r="N38" s="268" t="str">
        <f>VLOOKUP(C38,'ABC Analysis Results'!$A$2:$C$140,3,0)</f>
        <v>C</v>
      </c>
      <c r="O38" s="565">
        <f>VLOOKUP(C38,'Complexity Cost Adjustment'!$C$2:$AJ$141,32,0)</f>
        <v>-17562.98848</v>
      </c>
      <c r="P38" s="271" t="s">
        <v>108</v>
      </c>
      <c r="Q38" s="271">
        <v>927.927940275123</v>
      </c>
      <c r="R38" s="259">
        <v>10772.322</v>
      </c>
      <c r="S38" s="133">
        <v>195.7725</v>
      </c>
      <c r="T38" s="263">
        <v>7442.820000000001</v>
      </c>
      <c r="U38" s="273">
        <v>1789.8210000000001</v>
      </c>
      <c r="V38" s="263">
        <f t="shared" si="2"/>
        <v>9232.641</v>
      </c>
      <c r="W38" s="264">
        <f>VLOOKUP(C38,'Appendix A -  Costs'!A38:G177,6,0)</f>
        <v>0.0005246647738</v>
      </c>
      <c r="X38" s="265">
        <f t="shared" si="3"/>
        <v>9232.641525</v>
      </c>
      <c r="Y38" s="260">
        <f t="shared" si="4"/>
        <v>47.16005325</v>
      </c>
      <c r="Z38" s="260">
        <f t="shared" si="5"/>
        <v>1539.680475</v>
      </c>
      <c r="AA38" s="260">
        <f t="shared" si="6"/>
        <v>7.864641231</v>
      </c>
      <c r="AB38" s="227">
        <f t="shared" si="7"/>
        <v>0.142929303</v>
      </c>
      <c r="AC38" s="266">
        <f t="shared" si="8"/>
        <v>43761.13107</v>
      </c>
      <c r="AD38" s="267">
        <f t="shared" ref="AD38:AD41" si="17">AC38*0.275</f>
        <v>12034.31105</v>
      </c>
      <c r="AE38" s="274">
        <v>37.0</v>
      </c>
      <c r="AF38" s="274">
        <v>60.0</v>
      </c>
      <c r="AG38" s="274">
        <v>89.0</v>
      </c>
    </row>
    <row r="39" ht="14.25" hidden="1" customHeight="1">
      <c r="A39" s="269" t="s">
        <v>133</v>
      </c>
      <c r="B39" s="269" t="s">
        <v>157</v>
      </c>
      <c r="C39" s="269">
        <v>1811038.0</v>
      </c>
      <c r="D39" s="270" t="s">
        <v>479</v>
      </c>
      <c r="E39" s="270" t="s">
        <v>188</v>
      </c>
      <c r="F39" s="269" t="s">
        <v>509</v>
      </c>
      <c r="G39" s="270" t="s">
        <v>117</v>
      </c>
      <c r="H39" s="269" t="s">
        <v>127</v>
      </c>
      <c r="I39" s="271" t="s">
        <v>546</v>
      </c>
      <c r="J39" s="271" t="s">
        <v>139</v>
      </c>
      <c r="K39" s="271" t="str">
        <f>VLOOKUP(C39,'Complete Product Info'!$A$2:$K$141,11,0)</f>
        <v>Walk-behind</v>
      </c>
      <c r="L39" s="260">
        <f t="shared" si="1"/>
        <v>86.75206369</v>
      </c>
      <c r="M39" s="274">
        <v>64.0</v>
      </c>
      <c r="N39" s="268" t="str">
        <f>VLOOKUP(C39,'ABC Analysis Results'!$A$2:$C$140,3,0)</f>
        <v>C</v>
      </c>
      <c r="O39" s="565">
        <f>VLOOKUP(C39,'Complexity Cost Adjustment'!$C$2:$AJ$141,32,0)</f>
        <v>2610.174258</v>
      </c>
      <c r="P39" s="271"/>
      <c r="Q39" s="271">
        <v>1473.2233903958618</v>
      </c>
      <c r="R39" s="259">
        <v>108686.65500000001</v>
      </c>
      <c r="S39" s="133">
        <v>1252.8422999999998</v>
      </c>
      <c r="T39" s="263">
        <v>45973.1888</v>
      </c>
      <c r="U39" s="273">
        <v>12204.222800000003</v>
      </c>
      <c r="V39" s="263">
        <f t="shared" si="2"/>
        <v>58177.4116</v>
      </c>
      <c r="W39" s="264">
        <f>VLOOKUP(C39,'Appendix A -  Costs'!A39:G178,6,0)</f>
        <v>0.003306057118</v>
      </c>
      <c r="X39" s="265">
        <f t="shared" si="3"/>
        <v>58177.41491</v>
      </c>
      <c r="Y39" s="260">
        <f t="shared" si="4"/>
        <v>46.43634311</v>
      </c>
      <c r="Z39" s="260">
        <f t="shared" si="5"/>
        <v>50509.24009</v>
      </c>
      <c r="AA39" s="260">
        <f t="shared" si="6"/>
        <v>40.31572058</v>
      </c>
      <c r="AB39" s="227">
        <f t="shared" si="7"/>
        <v>0.4647234759</v>
      </c>
      <c r="AC39" s="266">
        <f t="shared" si="8"/>
        <v>68411.10683</v>
      </c>
      <c r="AD39" s="267">
        <f t="shared" si="17"/>
        <v>18813.05438</v>
      </c>
      <c r="AE39" s="274">
        <v>39.0</v>
      </c>
      <c r="AF39" s="274">
        <v>60.0</v>
      </c>
      <c r="AG39" s="274">
        <v>89.0</v>
      </c>
    </row>
    <row r="40" ht="14.25" hidden="1" customHeight="1">
      <c r="A40" s="269" t="s">
        <v>133</v>
      </c>
      <c r="B40" s="269" t="s">
        <v>158</v>
      </c>
      <c r="C40" s="269">
        <v>1811039.0</v>
      </c>
      <c r="D40" s="270" t="s">
        <v>479</v>
      </c>
      <c r="E40" s="270" t="s">
        <v>188</v>
      </c>
      <c r="F40" s="269" t="s">
        <v>509</v>
      </c>
      <c r="G40" s="270" t="s">
        <v>117</v>
      </c>
      <c r="H40" s="269" t="s">
        <v>127</v>
      </c>
      <c r="I40" s="271" t="s">
        <v>546</v>
      </c>
      <c r="J40" s="271" t="s">
        <v>139</v>
      </c>
      <c r="K40" s="271" t="str">
        <f>VLOOKUP(C40,'Complete Product Info'!$A$2:$K$141,11,0)</f>
        <v>Walk-behind</v>
      </c>
      <c r="L40" s="260">
        <f t="shared" si="1"/>
        <v>72.97751103</v>
      </c>
      <c r="M40" s="274">
        <v>64.0</v>
      </c>
      <c r="N40" s="268" t="str">
        <f>VLOOKUP(C40,'ABC Analysis Results'!$A$2:$C$140,3,0)</f>
        <v>C</v>
      </c>
      <c r="O40" s="565">
        <f>VLOOKUP(C40,'Complexity Cost Adjustment'!$C$2:$AJ$141,32,0)</f>
        <v>42968.65277</v>
      </c>
      <c r="P40" s="271"/>
      <c r="Q40" s="271">
        <v>393.7221418719941</v>
      </c>
      <c r="R40" s="259">
        <v>129931.204</v>
      </c>
      <c r="S40" s="133">
        <v>1780.4279999999997</v>
      </c>
      <c r="T40" s="263">
        <v>47578.60800000001</v>
      </c>
      <c r="U40" s="273">
        <v>11894.652000000002</v>
      </c>
      <c r="V40" s="263">
        <f t="shared" si="2"/>
        <v>59473.26</v>
      </c>
      <c r="W40" s="264">
        <f>VLOOKUP(C40,'Appendix A -  Costs'!A40:G179,6,0)</f>
        <v>0.003379696503</v>
      </c>
      <c r="X40" s="265">
        <f t="shared" si="3"/>
        <v>59473.26338</v>
      </c>
      <c r="Y40" s="260">
        <f t="shared" si="4"/>
        <v>33.40391377</v>
      </c>
      <c r="Z40" s="260">
        <f t="shared" si="5"/>
        <v>70457.94062</v>
      </c>
      <c r="AA40" s="260">
        <f t="shared" si="6"/>
        <v>39.57359726</v>
      </c>
      <c r="AB40" s="227">
        <f t="shared" si="7"/>
        <v>0.5422711285</v>
      </c>
      <c r="AC40" s="266">
        <f t="shared" si="8"/>
        <v>13151.86048</v>
      </c>
      <c r="AD40" s="267">
        <f t="shared" si="17"/>
        <v>3616.761631</v>
      </c>
      <c r="AE40" s="274">
        <v>40.0</v>
      </c>
      <c r="AF40" s="274">
        <v>60.0</v>
      </c>
      <c r="AG40" s="274">
        <v>89.0</v>
      </c>
    </row>
    <row r="41" ht="14.25" hidden="1" customHeight="1">
      <c r="A41" s="269" t="s">
        <v>133</v>
      </c>
      <c r="B41" s="269" t="s">
        <v>159</v>
      </c>
      <c r="C41" s="269">
        <v>1811040.0</v>
      </c>
      <c r="D41" s="270" t="s">
        <v>479</v>
      </c>
      <c r="E41" s="270" t="s">
        <v>188</v>
      </c>
      <c r="F41" s="269" t="s">
        <v>509</v>
      </c>
      <c r="G41" s="270" t="s">
        <v>117</v>
      </c>
      <c r="H41" s="269" t="s">
        <v>127</v>
      </c>
      <c r="I41" s="271" t="s">
        <v>546</v>
      </c>
      <c r="J41" s="271" t="s">
        <v>139</v>
      </c>
      <c r="K41" s="271" t="str">
        <f>VLOOKUP(C41,'Complete Product Info'!$A$2:$K$141,11,0)</f>
        <v>Walk-behind</v>
      </c>
      <c r="L41" s="260">
        <f t="shared" si="1"/>
        <v>95.62274212</v>
      </c>
      <c r="M41" s="274">
        <v>64.0</v>
      </c>
      <c r="N41" s="268" t="str">
        <f>VLOOKUP(C41,'ABC Analysis Results'!$A$2:$C$140,3,0)</f>
        <v>B</v>
      </c>
      <c r="O41" s="565">
        <f>VLOOKUP(C41,'Complexity Cost Adjustment'!$C$2:$AJ$141,32,0)</f>
        <v>83881.11629</v>
      </c>
      <c r="P41" s="271" t="s">
        <v>106</v>
      </c>
      <c r="Q41" s="271">
        <v>626.7634266915152</v>
      </c>
      <c r="R41" s="259">
        <v>208184.9</v>
      </c>
      <c r="S41" s="133">
        <v>2177.1484</v>
      </c>
      <c r="T41" s="263">
        <v>65381.016800000005</v>
      </c>
      <c r="U41" s="273">
        <v>16992.591000000004</v>
      </c>
      <c r="V41" s="263">
        <f t="shared" si="2"/>
        <v>82373.6078</v>
      </c>
      <c r="W41" s="264">
        <f>VLOOKUP(C41,'Appendix A -  Costs'!A41:G180,6,0)</f>
        <v>0.004681058248</v>
      </c>
      <c r="X41" s="265">
        <f t="shared" si="3"/>
        <v>82373.61248</v>
      </c>
      <c r="Y41" s="260">
        <f t="shared" si="4"/>
        <v>37.83555245</v>
      </c>
      <c r="Z41" s="260">
        <f t="shared" si="5"/>
        <v>125811.2875</v>
      </c>
      <c r="AA41" s="260">
        <f t="shared" si="6"/>
        <v>57.78718966</v>
      </c>
      <c r="AB41" s="227">
        <f t="shared" si="7"/>
        <v>0.6043247494</v>
      </c>
      <c r="AC41" s="266">
        <f t="shared" si="8"/>
        <v>23713.9405</v>
      </c>
      <c r="AD41" s="267">
        <f t="shared" si="17"/>
        <v>6521.333639</v>
      </c>
      <c r="AE41" s="274">
        <v>41.0</v>
      </c>
      <c r="AF41" s="274">
        <v>60.0</v>
      </c>
      <c r="AG41" s="274">
        <v>89.0</v>
      </c>
    </row>
    <row r="42" ht="14.25" hidden="1" customHeight="1">
      <c r="A42" s="269" t="s">
        <v>133</v>
      </c>
      <c r="B42" s="269" t="s">
        <v>160</v>
      </c>
      <c r="C42" s="269">
        <v>1811041.0</v>
      </c>
      <c r="D42" s="270" t="s">
        <v>479</v>
      </c>
      <c r="E42" s="270" t="s">
        <v>190</v>
      </c>
      <c r="F42" s="269" t="s">
        <v>509</v>
      </c>
      <c r="G42" s="270" t="s">
        <v>117</v>
      </c>
      <c r="H42" s="269" t="s">
        <v>127</v>
      </c>
      <c r="I42" s="271" t="s">
        <v>546</v>
      </c>
      <c r="J42" s="271" t="s">
        <v>139</v>
      </c>
      <c r="K42" s="271" t="str">
        <f>VLOOKUP(C42,'Complete Product Info'!$A$2:$K$141,11,0)</f>
        <v>Walk-behind</v>
      </c>
      <c r="L42" s="260">
        <f t="shared" si="1"/>
        <v>74.71624102</v>
      </c>
      <c r="M42" s="274">
        <v>64.0</v>
      </c>
      <c r="N42" s="268" t="str">
        <f>VLOOKUP(C42,'ABC Analysis Results'!$A$2:$C$140,3,0)</f>
        <v>C</v>
      </c>
      <c r="O42" s="565">
        <f>VLOOKUP(C42,'Complexity Cost Adjustment'!$C$2:$AJ$141,32,0)</f>
        <v>29603.14485</v>
      </c>
      <c r="P42" s="271"/>
      <c r="Q42" s="271">
        <v>586.59965429238</v>
      </c>
      <c r="R42" s="259">
        <v>113520.33000000002</v>
      </c>
      <c r="S42" s="133">
        <v>1519.3528</v>
      </c>
      <c r="T42" s="263">
        <v>43639.4464</v>
      </c>
      <c r="U42" s="273">
        <v>11584.698400000001</v>
      </c>
      <c r="V42" s="263">
        <f t="shared" si="2"/>
        <v>55224.1448</v>
      </c>
      <c r="W42" s="264">
        <f>VLOOKUP(C42,'Appendix A -  Costs'!A42:G181,6,0)</f>
        <v>0.003138231351</v>
      </c>
      <c r="X42" s="265">
        <f t="shared" si="3"/>
        <v>55224.14794</v>
      </c>
      <c r="Y42" s="260">
        <f t="shared" si="4"/>
        <v>36.34715251</v>
      </c>
      <c r="Z42" s="260">
        <f t="shared" si="5"/>
        <v>58296.18206</v>
      </c>
      <c r="AA42" s="260">
        <f t="shared" si="6"/>
        <v>38.36908851</v>
      </c>
      <c r="AB42" s="227">
        <f t="shared" si="7"/>
        <v>0.5135307664</v>
      </c>
      <c r="AC42" s="266">
        <f t="shared" si="8"/>
        <v>21321.2271</v>
      </c>
      <c r="AD42" s="267">
        <f t="shared" ref="AD42:AD44" si="18">AC42*0.255</f>
        <v>5436.91291</v>
      </c>
      <c r="AE42" s="274">
        <v>37.0</v>
      </c>
      <c r="AF42" s="274">
        <v>60.0</v>
      </c>
      <c r="AG42" s="274">
        <v>89.0</v>
      </c>
    </row>
    <row r="43" ht="14.25" hidden="1" customHeight="1">
      <c r="A43" s="269" t="s">
        <v>133</v>
      </c>
      <c r="B43" s="269" t="s">
        <v>161</v>
      </c>
      <c r="C43" s="269">
        <v>1811042.0</v>
      </c>
      <c r="D43" s="270" t="s">
        <v>479</v>
      </c>
      <c r="E43" s="270" t="s">
        <v>190</v>
      </c>
      <c r="F43" s="269" t="s">
        <v>509</v>
      </c>
      <c r="G43" s="270" t="s">
        <v>117</v>
      </c>
      <c r="H43" s="269" t="s">
        <v>141</v>
      </c>
      <c r="I43" s="271" t="s">
        <v>546</v>
      </c>
      <c r="J43" s="271" t="s">
        <v>139</v>
      </c>
      <c r="K43" s="271" t="str">
        <f>VLOOKUP(C43,'Complete Product Info'!$A$2:$K$141,11,0)</f>
        <v>Walk-behind</v>
      </c>
      <c r="L43" s="260">
        <f t="shared" si="1"/>
        <v>61.88683991</v>
      </c>
      <c r="M43" s="274">
        <v>64.0</v>
      </c>
      <c r="N43" s="268" t="str">
        <f>VLOOKUP(C43,'ABC Analysis Results'!$A$2:$C$140,3,0)</f>
        <v>C</v>
      </c>
      <c r="O43" s="565">
        <f>VLOOKUP(C43,'Complexity Cost Adjustment'!$C$2:$AJ$141,32,0)</f>
        <v>5447.2663</v>
      </c>
      <c r="P43" s="271"/>
      <c r="Q43" s="271">
        <v>252.1856925998932</v>
      </c>
      <c r="R43" s="259">
        <v>42837.625</v>
      </c>
      <c r="S43" s="133">
        <v>692.1927999999999</v>
      </c>
      <c r="T43" s="263">
        <v>19223.820000000003</v>
      </c>
      <c r="U43" s="273">
        <v>5058.9000000000015</v>
      </c>
      <c r="V43" s="263">
        <f t="shared" si="2"/>
        <v>24282.72</v>
      </c>
      <c r="W43" s="264">
        <f>VLOOKUP(C43,'Appendix A -  Costs'!A43:G182,6,0)</f>
        <v>0.001379918032</v>
      </c>
      <c r="X43" s="265">
        <f t="shared" si="3"/>
        <v>24282.72138</v>
      </c>
      <c r="Y43" s="260">
        <f t="shared" si="4"/>
        <v>35.08086386</v>
      </c>
      <c r="Z43" s="260">
        <f t="shared" si="5"/>
        <v>18554.90362</v>
      </c>
      <c r="AA43" s="260">
        <f t="shared" si="6"/>
        <v>26.80597605</v>
      </c>
      <c r="AB43" s="227">
        <f t="shared" si="7"/>
        <v>0.4331450126</v>
      </c>
      <c r="AC43" s="266">
        <f t="shared" si="8"/>
        <v>8846.891949</v>
      </c>
      <c r="AD43" s="267">
        <f t="shared" si="18"/>
        <v>2255.957447</v>
      </c>
      <c r="AE43" s="274">
        <v>39.0</v>
      </c>
      <c r="AF43" s="274">
        <v>60.0</v>
      </c>
      <c r="AG43" s="274">
        <v>89.0</v>
      </c>
    </row>
    <row r="44" ht="14.25" hidden="1" customHeight="1">
      <c r="A44" s="275" t="s">
        <v>133</v>
      </c>
      <c r="B44" s="275" t="s">
        <v>162</v>
      </c>
      <c r="C44" s="275">
        <v>1811043.0</v>
      </c>
      <c r="D44" s="276" t="s">
        <v>479</v>
      </c>
      <c r="E44" s="276" t="s">
        <v>190</v>
      </c>
      <c r="F44" s="275" t="s">
        <v>509</v>
      </c>
      <c r="G44" s="276" t="s">
        <v>117</v>
      </c>
      <c r="H44" s="275" t="s">
        <v>141</v>
      </c>
      <c r="I44" s="277" t="s">
        <v>546</v>
      </c>
      <c r="J44" s="277" t="s">
        <v>105</v>
      </c>
      <c r="K44" s="271" t="str">
        <f>VLOOKUP(C44,'Complete Product Info'!$A$2:$K$141,11,0)</f>
        <v>Walk-behind</v>
      </c>
      <c r="L44" s="280">
        <f t="shared" si="1"/>
        <v>101.031672</v>
      </c>
      <c r="M44" s="285">
        <v>64.0</v>
      </c>
      <c r="N44" s="268" t="str">
        <f>VLOOKUP(C44,'ABC Analysis Results'!$A$2:$C$140,3,0)</f>
        <v>A</v>
      </c>
      <c r="O44" s="565">
        <f>VLOOKUP(C44,'Complexity Cost Adjustment'!$C$2:$AJ$141,32,0)</f>
        <v>512833.2717</v>
      </c>
      <c r="P44" s="277" t="s">
        <v>146</v>
      </c>
      <c r="Q44" s="277">
        <v>821.23586159868</v>
      </c>
      <c r="R44" s="279">
        <v>939525.0800000001</v>
      </c>
      <c r="S44" s="136">
        <v>9299.3124</v>
      </c>
      <c r="T44" s="281">
        <v>233667.72</v>
      </c>
      <c r="U44" s="282">
        <v>60135.075000000004</v>
      </c>
      <c r="V44" s="281">
        <f t="shared" si="2"/>
        <v>293802.795</v>
      </c>
      <c r="W44" s="264">
        <f>VLOOKUP(C44,'Appendix A -  Costs'!A44:G183,6,0)</f>
        <v>0.01669597865</v>
      </c>
      <c r="X44" s="283">
        <f t="shared" si="3"/>
        <v>293802.8117</v>
      </c>
      <c r="Y44" s="280">
        <f t="shared" si="4"/>
        <v>31.5940361</v>
      </c>
      <c r="Z44" s="280">
        <f t="shared" si="5"/>
        <v>645722.2683</v>
      </c>
      <c r="AA44" s="280">
        <f t="shared" si="6"/>
        <v>69.43763587</v>
      </c>
      <c r="AB44" s="284">
        <f t="shared" si="7"/>
        <v>0.6872858235</v>
      </c>
      <c r="AC44" s="266">
        <f t="shared" si="8"/>
        <v>25946.15546</v>
      </c>
      <c r="AD44" s="267">
        <f t="shared" si="18"/>
        <v>6616.269642</v>
      </c>
      <c r="AE44" s="285">
        <v>40.0</v>
      </c>
      <c r="AF44" s="285">
        <v>60.0</v>
      </c>
      <c r="AG44" s="285">
        <v>89.0</v>
      </c>
    </row>
    <row r="45" ht="14.25" hidden="1" customHeight="1">
      <c r="A45" s="269" t="s">
        <v>163</v>
      </c>
      <c r="B45" s="269" t="s">
        <v>164</v>
      </c>
      <c r="C45" s="269">
        <v>1811044.0</v>
      </c>
      <c r="D45" s="270" t="s">
        <v>479</v>
      </c>
      <c r="E45" s="270" t="s">
        <v>188</v>
      </c>
      <c r="F45" s="269" t="s">
        <v>509</v>
      </c>
      <c r="G45" s="270" t="s">
        <v>117</v>
      </c>
      <c r="H45" s="269" t="s">
        <v>522</v>
      </c>
      <c r="I45" s="271" t="s">
        <v>544</v>
      </c>
      <c r="J45" s="271" t="s">
        <v>139</v>
      </c>
      <c r="K45" s="271" t="str">
        <f>VLOOKUP(C45,'Complete Product Info'!$A$2:$K$141,11,0)</f>
        <v>Walk-behind</v>
      </c>
      <c r="L45" s="260">
        <f t="shared" si="1"/>
        <v>90.93660952</v>
      </c>
      <c r="M45" s="274">
        <v>66.0</v>
      </c>
      <c r="N45" s="268" t="str">
        <f>VLOOKUP(C45,'ABC Analysis Results'!$A$2:$C$140,3,0)</f>
        <v>B</v>
      </c>
      <c r="O45" s="565">
        <f>VLOOKUP(C45,'Complexity Cost Adjustment'!$C$2:$AJ$141,32,0)</f>
        <v>112408.8171</v>
      </c>
      <c r="P45" s="271" t="s">
        <v>112</v>
      </c>
      <c r="Q45" s="271">
        <v>280.291865742115</v>
      </c>
      <c r="R45" s="259">
        <v>604891.248</v>
      </c>
      <c r="S45" s="133">
        <v>6651.7901999999995</v>
      </c>
      <c r="T45" s="263">
        <v>280225.52800000005</v>
      </c>
      <c r="U45" s="273">
        <v>77430.73800000001</v>
      </c>
      <c r="V45" s="263">
        <f t="shared" si="2"/>
        <v>357656.266</v>
      </c>
      <c r="W45" s="264">
        <f>VLOOKUP(C45,'Appendix A -  Costs'!A45:G184,6,0)</f>
        <v>0.0203245901</v>
      </c>
      <c r="X45" s="265">
        <f t="shared" si="3"/>
        <v>357656.2863</v>
      </c>
      <c r="Y45" s="260">
        <f t="shared" si="4"/>
        <v>53.76842558</v>
      </c>
      <c r="Z45" s="260">
        <f t="shared" si="5"/>
        <v>247234.9617</v>
      </c>
      <c r="AA45" s="260">
        <f t="shared" si="6"/>
        <v>37.16818394</v>
      </c>
      <c r="AB45" s="227">
        <f t="shared" si="7"/>
        <v>0.4087263</v>
      </c>
      <c r="AC45" s="266">
        <f t="shared" si="8"/>
        <v>15070.85232</v>
      </c>
      <c r="AD45" s="267">
        <f t="shared" ref="AD45:AD47" si="19">AC45*0.275</f>
        <v>4144.484389</v>
      </c>
      <c r="AE45" s="274">
        <v>43.0</v>
      </c>
      <c r="AF45" s="274">
        <v>58.0</v>
      </c>
      <c r="AG45" s="274">
        <v>95.0</v>
      </c>
    </row>
    <row r="46" ht="14.25" hidden="1" customHeight="1">
      <c r="A46" s="269" t="s">
        <v>163</v>
      </c>
      <c r="B46" s="269" t="s">
        <v>166</v>
      </c>
      <c r="C46" s="269">
        <v>1811045.0</v>
      </c>
      <c r="D46" s="270" t="s">
        <v>479</v>
      </c>
      <c r="E46" s="270" t="s">
        <v>188</v>
      </c>
      <c r="F46" s="269" t="s">
        <v>509</v>
      </c>
      <c r="G46" s="270" t="s">
        <v>117</v>
      </c>
      <c r="H46" s="269" t="s">
        <v>522</v>
      </c>
      <c r="I46" s="271" t="s">
        <v>544</v>
      </c>
      <c r="J46" s="271" t="s">
        <v>139</v>
      </c>
      <c r="K46" s="271" t="str">
        <f>VLOOKUP(C46,'Complete Product Info'!$A$2:$K$141,11,0)</f>
        <v>Walk-behind</v>
      </c>
      <c r="L46" s="260">
        <f t="shared" si="1"/>
        <v>60.1958549</v>
      </c>
      <c r="M46" s="274">
        <v>66.0</v>
      </c>
      <c r="N46" s="268" t="str">
        <f>VLOOKUP(C46,'ABC Analysis Results'!$A$2:$C$140,3,0)</f>
        <v>C</v>
      </c>
      <c r="O46" s="565">
        <f>VLOOKUP(C46,'Complexity Cost Adjustment'!$C$2:$AJ$141,32,0)</f>
        <v>-19694.50744</v>
      </c>
      <c r="P46" s="271" t="s">
        <v>112</v>
      </c>
      <c r="Q46" s="271">
        <v>1561.5335274773702</v>
      </c>
      <c r="R46" s="259">
        <v>5871.6</v>
      </c>
      <c r="S46" s="133">
        <v>97.54159999999999</v>
      </c>
      <c r="T46" s="263">
        <v>2818.904000000001</v>
      </c>
      <c r="U46" s="273">
        <v>649.9900000000001</v>
      </c>
      <c r="V46" s="263">
        <f t="shared" si="2"/>
        <v>3468.894</v>
      </c>
      <c r="W46" s="264">
        <f>VLOOKUP(C46,'Appendix A -  Costs'!A46:G185,6,0)</f>
        <v>0.0001971273968</v>
      </c>
      <c r="X46" s="265">
        <f t="shared" si="3"/>
        <v>3468.894197</v>
      </c>
      <c r="Y46" s="260">
        <f t="shared" si="4"/>
        <v>35.56322838</v>
      </c>
      <c r="Z46" s="260">
        <f t="shared" si="5"/>
        <v>2402.705803</v>
      </c>
      <c r="AA46" s="260">
        <f t="shared" si="6"/>
        <v>24.63262652</v>
      </c>
      <c r="AB46" s="227">
        <f t="shared" si="7"/>
        <v>0.4092080187</v>
      </c>
      <c r="AC46" s="266">
        <f t="shared" si="8"/>
        <v>55533.17346</v>
      </c>
      <c r="AD46" s="267">
        <f t="shared" si="19"/>
        <v>15271.6227</v>
      </c>
      <c r="AE46" s="274">
        <v>46.0</v>
      </c>
      <c r="AF46" s="274">
        <v>58.0</v>
      </c>
      <c r="AG46" s="274">
        <v>95.0</v>
      </c>
    </row>
    <row r="47" ht="14.25" hidden="1" customHeight="1">
      <c r="A47" s="269" t="s">
        <v>163</v>
      </c>
      <c r="B47" s="269" t="s">
        <v>167</v>
      </c>
      <c r="C47" s="269">
        <v>1811046.0</v>
      </c>
      <c r="D47" s="270" t="s">
        <v>479</v>
      </c>
      <c r="E47" s="270" t="s">
        <v>188</v>
      </c>
      <c r="F47" s="269" t="s">
        <v>509</v>
      </c>
      <c r="G47" s="270" t="s">
        <v>117</v>
      </c>
      <c r="H47" s="269" t="s">
        <v>522</v>
      </c>
      <c r="I47" s="271" t="s">
        <v>544</v>
      </c>
      <c r="J47" s="271" t="s">
        <v>139</v>
      </c>
      <c r="K47" s="271" t="str">
        <f>VLOOKUP(C47,'Complete Product Info'!$A$2:$K$141,11,0)</f>
        <v>Walk-behind</v>
      </c>
      <c r="L47" s="260">
        <f t="shared" si="1"/>
        <v>72.62006762</v>
      </c>
      <c r="M47" s="274">
        <v>66.0</v>
      </c>
      <c r="N47" s="268" t="str">
        <f>VLOOKUP(C47,'ABC Analysis Results'!$A$2:$C$140,3,0)</f>
        <v>C</v>
      </c>
      <c r="O47" s="565">
        <f>VLOOKUP(C47,'Complexity Cost Adjustment'!$C$2:$AJ$141,32,0)</f>
        <v>-33047.54654</v>
      </c>
      <c r="P47" s="271" t="s">
        <v>146</v>
      </c>
      <c r="Q47" s="271">
        <v>2437.7638937896936</v>
      </c>
      <c r="R47" s="259">
        <v>42097.127</v>
      </c>
      <c r="S47" s="133">
        <v>579.6899999999999</v>
      </c>
      <c r="T47" s="263">
        <v>21231.724800000004</v>
      </c>
      <c r="U47" s="273">
        <v>5001.7044000000005</v>
      </c>
      <c r="V47" s="263">
        <f t="shared" si="2"/>
        <v>26233.4292</v>
      </c>
      <c r="W47" s="264">
        <f>VLOOKUP(C47,'Appendix A -  Costs'!A47:G186,6,0)</f>
        <v>0.001490771297</v>
      </c>
      <c r="X47" s="265">
        <f t="shared" si="3"/>
        <v>26233.43069</v>
      </c>
      <c r="Y47" s="260">
        <f t="shared" si="4"/>
        <v>45.25424053</v>
      </c>
      <c r="Z47" s="260">
        <f t="shared" si="5"/>
        <v>15863.69631</v>
      </c>
      <c r="AA47" s="260">
        <f t="shared" si="6"/>
        <v>27.3658271</v>
      </c>
      <c r="AB47" s="227">
        <f t="shared" si="7"/>
        <v>0.3768356047</v>
      </c>
      <c r="AC47" s="266">
        <f t="shared" si="8"/>
        <v>110319.1536</v>
      </c>
      <c r="AD47" s="267">
        <f t="shared" si="19"/>
        <v>30337.76724</v>
      </c>
      <c r="AE47" s="274">
        <v>47.0</v>
      </c>
      <c r="AF47" s="274">
        <v>58.0</v>
      </c>
      <c r="AG47" s="274">
        <v>95.0</v>
      </c>
    </row>
    <row r="48" ht="14.25" hidden="1" customHeight="1">
      <c r="A48" s="269" t="s">
        <v>163</v>
      </c>
      <c r="B48" s="269" t="s">
        <v>168</v>
      </c>
      <c r="C48" s="269">
        <v>1811047.0</v>
      </c>
      <c r="D48" s="270" t="s">
        <v>479</v>
      </c>
      <c r="E48" s="270" t="s">
        <v>110</v>
      </c>
      <c r="F48" s="269" t="s">
        <v>509</v>
      </c>
      <c r="G48" s="270" t="s">
        <v>117</v>
      </c>
      <c r="H48" s="269" t="s">
        <v>141</v>
      </c>
      <c r="I48" s="271" t="s">
        <v>546</v>
      </c>
      <c r="J48" s="271" t="s">
        <v>139</v>
      </c>
      <c r="K48" s="271" t="str">
        <f>VLOOKUP(C48,'Complete Product Info'!$A$2:$K$141,11,0)</f>
        <v>Walk-behind</v>
      </c>
      <c r="L48" s="260">
        <f t="shared" si="1"/>
        <v>88.82721843</v>
      </c>
      <c r="M48" s="274">
        <v>66.0</v>
      </c>
      <c r="N48" s="268" t="str">
        <f>VLOOKUP(C48,'ABC Analysis Results'!$A$2:$C$140,3,0)</f>
        <v>C</v>
      </c>
      <c r="O48" s="565">
        <f>VLOOKUP(C48,'Complexity Cost Adjustment'!$C$2:$AJ$141,32,0)</f>
        <v>-8633.661196</v>
      </c>
      <c r="P48" s="271" t="s">
        <v>146</v>
      </c>
      <c r="Q48" s="271">
        <v>1125.5884579846038</v>
      </c>
      <c r="R48" s="259">
        <v>86166.71</v>
      </c>
      <c r="S48" s="133">
        <v>970.0484999999999</v>
      </c>
      <c r="T48" s="263">
        <v>42492.208000000006</v>
      </c>
      <c r="U48" s="273">
        <v>11389.664000000002</v>
      </c>
      <c r="V48" s="263">
        <f t="shared" si="2"/>
        <v>53881.872</v>
      </c>
      <c r="W48" s="264">
        <f>VLOOKUP(C48,'Appendix A -  Costs'!A48:G187,6,0)</f>
        <v>0.003061953799</v>
      </c>
      <c r="X48" s="265">
        <f t="shared" si="3"/>
        <v>53881.87506</v>
      </c>
      <c r="Y48" s="260">
        <f t="shared" si="4"/>
        <v>55.54554753</v>
      </c>
      <c r="Z48" s="260">
        <f t="shared" si="5"/>
        <v>32284.83494</v>
      </c>
      <c r="AA48" s="260">
        <f t="shared" si="6"/>
        <v>33.2816709</v>
      </c>
      <c r="AB48" s="227">
        <f t="shared" si="7"/>
        <v>0.374678747</v>
      </c>
      <c r="AC48" s="266">
        <f t="shared" si="8"/>
        <v>62521.42719</v>
      </c>
      <c r="AD48" s="267">
        <f t="shared" ref="AD48:AD50" si="20">AC48*0.245</f>
        <v>15317.74966</v>
      </c>
      <c r="AE48" s="274">
        <v>43.0</v>
      </c>
      <c r="AF48" s="274">
        <v>58.0</v>
      </c>
      <c r="AG48" s="274">
        <v>95.0</v>
      </c>
    </row>
    <row r="49" ht="14.25" hidden="1" customHeight="1">
      <c r="A49" s="269" t="s">
        <v>163</v>
      </c>
      <c r="B49" s="269" t="s">
        <v>169</v>
      </c>
      <c r="C49" s="269">
        <v>1811048.0</v>
      </c>
      <c r="D49" s="270" t="s">
        <v>479</v>
      </c>
      <c r="E49" s="270" t="s">
        <v>110</v>
      </c>
      <c r="F49" s="269" t="s">
        <v>509</v>
      </c>
      <c r="G49" s="270" t="s">
        <v>117</v>
      </c>
      <c r="H49" s="269" t="s">
        <v>522</v>
      </c>
      <c r="I49" s="271" t="s">
        <v>544</v>
      </c>
      <c r="J49" s="271" t="s">
        <v>105</v>
      </c>
      <c r="K49" s="271" t="str">
        <f>VLOOKUP(C49,'Complete Product Info'!$A$2:$K$141,11,0)</f>
        <v>Walk-behind</v>
      </c>
      <c r="L49" s="260">
        <f t="shared" si="1"/>
        <v>71.03226649</v>
      </c>
      <c r="M49" s="274">
        <v>66.0</v>
      </c>
      <c r="N49" s="268" t="str">
        <f>VLOOKUP(C49,'ABC Analysis Results'!$A$2:$C$140,3,0)</f>
        <v>C</v>
      </c>
      <c r="O49" s="565">
        <f>VLOOKUP(C49,'Complexity Cost Adjustment'!$C$2:$AJ$141,32,0)</f>
        <v>-5114.531178</v>
      </c>
      <c r="P49" s="271"/>
      <c r="Q49" s="271">
        <v>2009.0594707186126</v>
      </c>
      <c r="R49" s="259">
        <v>104924.31799999998</v>
      </c>
      <c r="S49" s="133">
        <v>1477.1359999999997</v>
      </c>
      <c r="T49" s="263">
        <v>47870.45120000001</v>
      </c>
      <c r="U49" s="273">
        <v>11852.539600000002</v>
      </c>
      <c r="V49" s="263">
        <f t="shared" si="2"/>
        <v>59722.9908</v>
      </c>
      <c r="W49" s="264">
        <f>VLOOKUP(C49,'Appendix A -  Costs'!A49:G188,6,0)</f>
        <v>0.003393887996</v>
      </c>
      <c r="X49" s="265">
        <f t="shared" si="3"/>
        <v>59722.99419</v>
      </c>
      <c r="Y49" s="260">
        <f t="shared" si="4"/>
        <v>40.43161509</v>
      </c>
      <c r="Z49" s="260">
        <f t="shared" si="5"/>
        <v>45201.32381</v>
      </c>
      <c r="AA49" s="260">
        <f t="shared" si="6"/>
        <v>30.6006514</v>
      </c>
      <c r="AB49" s="227">
        <f t="shared" si="7"/>
        <v>0.4307993101</v>
      </c>
      <c r="AC49" s="266">
        <f t="shared" si="8"/>
        <v>81229.51922</v>
      </c>
      <c r="AD49" s="267">
        <f t="shared" si="20"/>
        <v>19901.23221</v>
      </c>
      <c r="AE49" s="274">
        <v>46.0</v>
      </c>
      <c r="AF49" s="274">
        <v>58.0</v>
      </c>
      <c r="AG49" s="274">
        <v>95.0</v>
      </c>
    </row>
    <row r="50" ht="14.25" hidden="1" customHeight="1">
      <c r="A50" s="269" t="s">
        <v>163</v>
      </c>
      <c r="B50" s="269" t="s">
        <v>170</v>
      </c>
      <c r="C50" s="269">
        <v>1811049.0</v>
      </c>
      <c r="D50" s="270" t="s">
        <v>479</v>
      </c>
      <c r="E50" s="270" t="s">
        <v>110</v>
      </c>
      <c r="F50" s="269" t="s">
        <v>509</v>
      </c>
      <c r="G50" s="270" t="s">
        <v>117</v>
      </c>
      <c r="H50" s="269" t="s">
        <v>522</v>
      </c>
      <c r="I50" s="271" t="s">
        <v>544</v>
      </c>
      <c r="J50" s="271" t="s">
        <v>105</v>
      </c>
      <c r="K50" s="271" t="str">
        <f>VLOOKUP(C50,'Complete Product Info'!$A$2:$K$141,11,0)</f>
        <v>Walk-behind</v>
      </c>
      <c r="L50" s="260">
        <f t="shared" si="1"/>
        <v>69.66142381</v>
      </c>
      <c r="M50" s="274">
        <v>66.0</v>
      </c>
      <c r="N50" s="268" t="str">
        <f>VLOOKUP(C50,'ABC Analysis Results'!$A$2:$C$140,3,0)</f>
        <v>C</v>
      </c>
      <c r="O50" s="565">
        <f>VLOOKUP(C50,'Complexity Cost Adjustment'!$C$2:$AJ$141,32,0)</f>
        <v>-29147.13176</v>
      </c>
      <c r="P50" s="271" t="s">
        <v>146</v>
      </c>
      <c r="Q50" s="271">
        <v>2658.7708366691677</v>
      </c>
      <c r="R50" s="259">
        <v>8749.44</v>
      </c>
      <c r="S50" s="133">
        <v>125.59949999999998</v>
      </c>
      <c r="T50" s="263">
        <v>3734.3680000000004</v>
      </c>
      <c r="U50" s="273">
        <v>861.08</v>
      </c>
      <c r="V50" s="263">
        <f t="shared" si="2"/>
        <v>4595.448</v>
      </c>
      <c r="W50" s="264">
        <f>VLOOKUP(C50,'Appendix A -  Costs'!A50:G189,6,0)</f>
        <v>0.000261146262</v>
      </c>
      <c r="X50" s="265">
        <f t="shared" si="3"/>
        <v>4595.448261</v>
      </c>
      <c r="Y50" s="260">
        <f t="shared" si="4"/>
        <v>36.58810952</v>
      </c>
      <c r="Z50" s="260">
        <f t="shared" si="5"/>
        <v>4153.991739</v>
      </c>
      <c r="AA50" s="260">
        <f t="shared" si="6"/>
        <v>33.0733143</v>
      </c>
      <c r="AB50" s="227">
        <f t="shared" si="7"/>
        <v>0.4747722984</v>
      </c>
      <c r="AC50" s="266">
        <f t="shared" si="8"/>
        <v>97279.39855</v>
      </c>
      <c r="AD50" s="267">
        <f t="shared" si="20"/>
        <v>23833.45264</v>
      </c>
      <c r="AE50" s="274">
        <v>47.0</v>
      </c>
      <c r="AF50" s="274">
        <v>58.0</v>
      </c>
      <c r="AG50" s="274">
        <v>95.0</v>
      </c>
    </row>
    <row r="51" ht="14.25" hidden="1" customHeight="1">
      <c r="A51" s="269" t="s">
        <v>163</v>
      </c>
      <c r="B51" s="269" t="s">
        <v>171</v>
      </c>
      <c r="C51" s="269">
        <v>1811050.0</v>
      </c>
      <c r="D51" s="270" t="s">
        <v>479</v>
      </c>
      <c r="E51" s="270" t="s">
        <v>190</v>
      </c>
      <c r="F51" s="269" t="s">
        <v>509</v>
      </c>
      <c r="G51" s="270" t="s">
        <v>117</v>
      </c>
      <c r="H51" s="269" t="s">
        <v>522</v>
      </c>
      <c r="I51" s="271" t="s">
        <v>544</v>
      </c>
      <c r="J51" s="271" t="s">
        <v>105</v>
      </c>
      <c r="K51" s="271" t="str">
        <f>VLOOKUP(C51,'Complete Product Info'!$A$2:$K$141,11,0)</f>
        <v>Walk-behind</v>
      </c>
      <c r="L51" s="260">
        <f t="shared" si="1"/>
        <v>63.06181755</v>
      </c>
      <c r="M51" s="274">
        <v>66.0</v>
      </c>
      <c r="N51" s="268" t="str">
        <f>VLOOKUP(C51,'ABC Analysis Results'!$A$2:$C$140,3,0)</f>
        <v>A</v>
      </c>
      <c r="O51" s="565">
        <f>VLOOKUP(C51,'Complexity Cost Adjustment'!$C$2:$AJ$141,32,0)</f>
        <v>512358.5036</v>
      </c>
      <c r="P51" s="271" t="s">
        <v>146</v>
      </c>
      <c r="Q51" s="271">
        <v>2307.2189682756098</v>
      </c>
      <c r="R51" s="259">
        <v>1230674.778</v>
      </c>
      <c r="S51" s="133">
        <v>19515.371199999998</v>
      </c>
      <c r="T51" s="263">
        <v>394846.1352</v>
      </c>
      <c r="U51" s="273">
        <v>98711.5338</v>
      </c>
      <c r="V51" s="263">
        <f t="shared" si="2"/>
        <v>493557.669</v>
      </c>
      <c r="W51" s="264">
        <f>VLOOKUP(C51,'Appendix A -  Costs'!A51:G190,6,0)</f>
        <v>0.02804748097</v>
      </c>
      <c r="X51" s="265">
        <f t="shared" si="3"/>
        <v>493557.697</v>
      </c>
      <c r="Y51" s="260">
        <f t="shared" si="4"/>
        <v>25.2907153</v>
      </c>
      <c r="Z51" s="260">
        <f t="shared" si="5"/>
        <v>737117.081</v>
      </c>
      <c r="AA51" s="260">
        <f t="shared" si="6"/>
        <v>37.77110225</v>
      </c>
      <c r="AB51" s="227">
        <f t="shared" si="7"/>
        <v>0.5989535937</v>
      </c>
      <c r="AC51" s="266">
        <f t="shared" si="8"/>
        <v>58351.21807</v>
      </c>
      <c r="AD51" s="267">
        <f t="shared" ref="AD51:AD53" si="21">AC51*0.255</f>
        <v>14879.56061</v>
      </c>
      <c r="AE51" s="274">
        <v>43.0</v>
      </c>
      <c r="AF51" s="274">
        <v>58.0</v>
      </c>
      <c r="AG51" s="274">
        <v>95.0</v>
      </c>
    </row>
    <row r="52" ht="14.25" hidden="1" customHeight="1">
      <c r="A52" s="269" t="s">
        <v>163</v>
      </c>
      <c r="B52" s="269" t="s">
        <v>172</v>
      </c>
      <c r="C52" s="269">
        <v>1811051.0</v>
      </c>
      <c r="D52" s="270" t="s">
        <v>479</v>
      </c>
      <c r="E52" s="270" t="s">
        <v>190</v>
      </c>
      <c r="F52" s="269" t="s">
        <v>509</v>
      </c>
      <c r="G52" s="270" t="s">
        <v>117</v>
      </c>
      <c r="H52" s="269" t="s">
        <v>522</v>
      </c>
      <c r="I52" s="271" t="s">
        <v>544</v>
      </c>
      <c r="J52" s="271" t="s">
        <v>105</v>
      </c>
      <c r="K52" s="271" t="str">
        <f>VLOOKUP(C52,'Complete Product Info'!$A$2:$K$141,11,0)</f>
        <v>Walk-behind</v>
      </c>
      <c r="L52" s="260">
        <f t="shared" si="1"/>
        <v>84.57570615</v>
      </c>
      <c r="M52" s="274">
        <v>66.0</v>
      </c>
      <c r="N52" s="268" t="str">
        <f>VLOOKUP(C52,'ABC Analysis Results'!$A$2:$C$140,3,0)</f>
        <v>C</v>
      </c>
      <c r="O52" s="565">
        <f>VLOOKUP(C52,'Complexity Cost Adjustment'!$C$2:$AJ$141,32,0)</f>
        <v>-12359.78336</v>
      </c>
      <c r="P52" s="271"/>
      <c r="Q52" s="271">
        <v>673.1212709334837</v>
      </c>
      <c r="R52" s="259">
        <v>14092.832999999999</v>
      </c>
      <c r="S52" s="133">
        <v>166.6298</v>
      </c>
      <c r="T52" s="263">
        <v>7630.022400000002</v>
      </c>
      <c r="U52" s="273">
        <v>1815.7986000000003</v>
      </c>
      <c r="V52" s="263">
        <f t="shared" si="2"/>
        <v>9445.821</v>
      </c>
      <c r="W52" s="264">
        <f>VLOOKUP(C52,'Appendix A -  Costs'!A52:G191,6,0)</f>
        <v>0.0005367791879</v>
      </c>
      <c r="X52" s="265">
        <f t="shared" si="3"/>
        <v>9445.821537</v>
      </c>
      <c r="Y52" s="260">
        <f t="shared" si="4"/>
        <v>56.68746849</v>
      </c>
      <c r="Z52" s="260">
        <f t="shared" si="5"/>
        <v>4647.011463</v>
      </c>
      <c r="AA52" s="260">
        <f t="shared" si="6"/>
        <v>27.88823766</v>
      </c>
      <c r="AB52" s="227">
        <f t="shared" si="7"/>
        <v>0.3297428887</v>
      </c>
      <c r="AC52" s="266">
        <f t="shared" si="8"/>
        <v>38157.54084</v>
      </c>
      <c r="AD52" s="267">
        <f t="shared" si="21"/>
        <v>9730.172913</v>
      </c>
      <c r="AE52" s="274">
        <v>46.0</v>
      </c>
      <c r="AF52" s="274">
        <v>58.0</v>
      </c>
      <c r="AG52" s="274">
        <v>95.0</v>
      </c>
    </row>
    <row r="53" ht="14.25" hidden="1" customHeight="1">
      <c r="A53" s="269" t="s">
        <v>163</v>
      </c>
      <c r="B53" s="269" t="s">
        <v>173</v>
      </c>
      <c r="C53" s="269">
        <v>1811052.0</v>
      </c>
      <c r="D53" s="270" t="s">
        <v>479</v>
      </c>
      <c r="E53" s="270" t="s">
        <v>190</v>
      </c>
      <c r="F53" s="269" t="s">
        <v>509</v>
      </c>
      <c r="G53" s="270" t="s">
        <v>117</v>
      </c>
      <c r="H53" s="269" t="s">
        <v>522</v>
      </c>
      <c r="I53" s="271" t="s">
        <v>544</v>
      </c>
      <c r="J53" s="286" t="s">
        <v>105</v>
      </c>
      <c r="K53" s="271" t="str">
        <f>VLOOKUP(C53,'Complete Product Info'!$A$2:$K$141,11,0)</f>
        <v>Walk-behind</v>
      </c>
      <c r="L53" s="260">
        <f t="shared" si="1"/>
        <v>52.13452412</v>
      </c>
      <c r="M53" s="274">
        <v>66.0</v>
      </c>
      <c r="N53" s="268" t="str">
        <f>VLOOKUP(C53,'ABC Analysis Results'!$A$2:$C$140,3,0)</f>
        <v>B</v>
      </c>
      <c r="O53" s="565">
        <f>VLOOKUP(C53,'Complexity Cost Adjustment'!$C$2:$AJ$141,32,0)</f>
        <v>125618.321</v>
      </c>
      <c r="P53" s="271" t="s">
        <v>108</v>
      </c>
      <c r="Q53" s="271">
        <v>2692.3951552088674</v>
      </c>
      <c r="R53" s="259">
        <v>430584.952</v>
      </c>
      <c r="S53" s="133">
        <v>8259.1135</v>
      </c>
      <c r="T53" s="263">
        <v>158227.6608</v>
      </c>
      <c r="U53" s="273">
        <v>40381.0176</v>
      </c>
      <c r="V53" s="263">
        <f t="shared" si="2"/>
        <v>198608.6784</v>
      </c>
      <c r="W53" s="264">
        <f>VLOOKUP(C53,'Appendix A -  Costs'!A53:G192,6,0)</f>
        <v>0.01128636728</v>
      </c>
      <c r="X53" s="265">
        <f t="shared" si="3"/>
        <v>198608.6897</v>
      </c>
      <c r="Y53" s="260">
        <f t="shared" si="4"/>
        <v>24.04721641</v>
      </c>
      <c r="Z53" s="260">
        <f t="shared" si="5"/>
        <v>231976.2623</v>
      </c>
      <c r="AA53" s="260">
        <f t="shared" si="6"/>
        <v>28.08730771</v>
      </c>
      <c r="AB53" s="227">
        <f t="shared" si="7"/>
        <v>0.5387467937</v>
      </c>
      <c r="AC53" s="266">
        <f t="shared" si="8"/>
        <v>64744.60896</v>
      </c>
      <c r="AD53" s="267">
        <f t="shared" si="21"/>
        <v>16509.87528</v>
      </c>
      <c r="AE53" s="274">
        <v>47.0</v>
      </c>
      <c r="AF53" s="274">
        <v>58.0</v>
      </c>
      <c r="AG53" s="274">
        <v>95.0</v>
      </c>
    </row>
    <row r="54" ht="14.25" hidden="1" customHeight="1">
      <c r="A54" s="269" t="s">
        <v>163</v>
      </c>
      <c r="B54" s="269" t="s">
        <v>174</v>
      </c>
      <c r="C54" s="269">
        <v>1811053.0</v>
      </c>
      <c r="D54" s="270" t="s">
        <v>479</v>
      </c>
      <c r="E54" s="270" t="s">
        <v>188</v>
      </c>
      <c r="F54" s="269" t="s">
        <v>509</v>
      </c>
      <c r="G54" s="270" t="s">
        <v>117</v>
      </c>
      <c r="H54" s="269" t="s">
        <v>141</v>
      </c>
      <c r="I54" s="271" t="s">
        <v>546</v>
      </c>
      <c r="J54" s="271" t="s">
        <v>139</v>
      </c>
      <c r="K54" s="271" t="str">
        <f>VLOOKUP(C54,'Complete Product Info'!$A$2:$K$141,11,0)</f>
        <v>Walk-behind</v>
      </c>
      <c r="L54" s="260">
        <f t="shared" si="1"/>
        <v>68.10971077</v>
      </c>
      <c r="M54" s="274">
        <v>66.0</v>
      </c>
      <c r="N54" s="268" t="str">
        <f>VLOOKUP(C54,'ABC Analysis Results'!$A$2:$C$140,3,0)</f>
        <v>B</v>
      </c>
      <c r="O54" s="565">
        <f>VLOOKUP(C54,'Complexity Cost Adjustment'!$C$2:$AJ$141,32,0)</f>
        <v>108880.401</v>
      </c>
      <c r="P54" s="271" t="s">
        <v>108</v>
      </c>
      <c r="Q54" s="271">
        <v>653.43404250078</v>
      </c>
      <c r="R54" s="259">
        <v>233078.466</v>
      </c>
      <c r="S54" s="133">
        <v>3422.1032999999998</v>
      </c>
      <c r="T54" s="263">
        <v>66243.43440000001</v>
      </c>
      <c r="U54" s="273">
        <v>17229.984200000003</v>
      </c>
      <c r="V54" s="263">
        <f t="shared" si="2"/>
        <v>83473.4186</v>
      </c>
      <c r="W54" s="264">
        <f>VLOOKUP(C54,'Appendix A -  Costs'!A54:G193,6,0)</f>
        <v>0.004743557373</v>
      </c>
      <c r="X54" s="265">
        <f t="shared" si="3"/>
        <v>83473.42334</v>
      </c>
      <c r="Y54" s="260">
        <f t="shared" si="4"/>
        <v>24.39243238</v>
      </c>
      <c r="Z54" s="260">
        <f t="shared" si="5"/>
        <v>149605.0427</v>
      </c>
      <c r="AA54" s="260">
        <f t="shared" si="6"/>
        <v>43.71727839</v>
      </c>
      <c r="AB54" s="227">
        <f t="shared" si="7"/>
        <v>0.641865571</v>
      </c>
      <c r="AC54" s="266">
        <f t="shared" si="8"/>
        <v>15938.8457</v>
      </c>
      <c r="AD54" s="267">
        <f>AC54*0.275</f>
        <v>4383.182567</v>
      </c>
      <c r="AE54" s="274">
        <v>52.0</v>
      </c>
      <c r="AF54" s="274">
        <v>58.0</v>
      </c>
      <c r="AG54" s="274">
        <v>95.0</v>
      </c>
    </row>
    <row r="55" ht="14.25" hidden="1" customHeight="1">
      <c r="A55" s="269" t="s">
        <v>163</v>
      </c>
      <c r="B55" s="269" t="s">
        <v>175</v>
      </c>
      <c r="C55" s="269">
        <v>1811054.0</v>
      </c>
      <c r="D55" s="270" t="s">
        <v>479</v>
      </c>
      <c r="E55" s="270" t="s">
        <v>110</v>
      </c>
      <c r="F55" s="269" t="s">
        <v>509</v>
      </c>
      <c r="G55" s="270" t="s">
        <v>117</v>
      </c>
      <c r="H55" s="269" t="s">
        <v>141</v>
      </c>
      <c r="I55" s="271" t="s">
        <v>546</v>
      </c>
      <c r="J55" s="271" t="s">
        <v>139</v>
      </c>
      <c r="K55" s="271" t="str">
        <f>VLOOKUP(C55,'Complete Product Info'!$A$2:$K$141,11,0)</f>
        <v>Walk-behind</v>
      </c>
      <c r="L55" s="260">
        <f t="shared" si="1"/>
        <v>84.49960665</v>
      </c>
      <c r="M55" s="274">
        <v>66.0</v>
      </c>
      <c r="N55" s="268" t="str">
        <f>VLOOKUP(C55,'ABC Analysis Results'!$A$2:$C$140,3,0)</f>
        <v>A</v>
      </c>
      <c r="O55" s="565">
        <f>VLOOKUP(C55,'Complexity Cost Adjustment'!$C$2:$AJ$141,32,0)</f>
        <v>480639.7813</v>
      </c>
      <c r="P55" s="271" t="s">
        <v>108</v>
      </c>
      <c r="Q55" s="271">
        <v>328.6506622440622</v>
      </c>
      <c r="R55" s="259">
        <v>1162854.84</v>
      </c>
      <c r="S55" s="133">
        <v>13761.659799999998</v>
      </c>
      <c r="T55" s="263">
        <v>384627.83040000004</v>
      </c>
      <c r="U55" s="273">
        <v>92271.828</v>
      </c>
      <c r="V55" s="263">
        <f t="shared" si="2"/>
        <v>476899.6584</v>
      </c>
      <c r="W55" s="264">
        <f>VLOOKUP(C55,'Appendix A -  Costs'!A55:G194,6,0)</f>
        <v>0.02710085353</v>
      </c>
      <c r="X55" s="265">
        <f t="shared" si="3"/>
        <v>476899.6855</v>
      </c>
      <c r="Y55" s="260">
        <f t="shared" si="4"/>
        <v>34.65422721</v>
      </c>
      <c r="Z55" s="260">
        <f t="shared" si="5"/>
        <v>685955.1545</v>
      </c>
      <c r="AA55" s="260">
        <f t="shared" si="6"/>
        <v>49.84537944</v>
      </c>
      <c r="AB55" s="227">
        <f t="shared" si="7"/>
        <v>0.5898888932</v>
      </c>
      <c r="AC55" s="266">
        <f t="shared" si="8"/>
        <v>11389.13472</v>
      </c>
      <c r="AD55" s="267">
        <f>AC55*0.245</f>
        <v>2790.338007</v>
      </c>
      <c r="AE55" s="274">
        <v>52.0</v>
      </c>
      <c r="AF55" s="274">
        <v>58.0</v>
      </c>
      <c r="AG55" s="274">
        <v>95.0</v>
      </c>
    </row>
    <row r="56" ht="14.25" hidden="1" customHeight="1">
      <c r="A56" s="269" t="s">
        <v>163</v>
      </c>
      <c r="B56" s="269" t="s">
        <v>176</v>
      </c>
      <c r="C56" s="269">
        <v>1811055.0</v>
      </c>
      <c r="D56" s="270" t="s">
        <v>479</v>
      </c>
      <c r="E56" s="270" t="s">
        <v>547</v>
      </c>
      <c r="F56" s="269" t="s">
        <v>509</v>
      </c>
      <c r="G56" s="270" t="s">
        <v>117</v>
      </c>
      <c r="H56" s="269" t="s">
        <v>127</v>
      </c>
      <c r="I56" s="271" t="s">
        <v>546</v>
      </c>
      <c r="J56" s="271" t="s">
        <v>139</v>
      </c>
      <c r="K56" s="271" t="str">
        <f>VLOOKUP(C56,'Complete Product Info'!$A$2:$K$141,11,0)</f>
        <v>Walk-behind</v>
      </c>
      <c r="L56" s="260">
        <f t="shared" si="1"/>
        <v>88.81937977</v>
      </c>
      <c r="M56" s="274">
        <v>66.0</v>
      </c>
      <c r="N56" s="268" t="str">
        <f>VLOOKUP(C56,'ABC Analysis Results'!$A$2:$C$140,3,0)</f>
        <v>B</v>
      </c>
      <c r="O56" s="565">
        <f>VLOOKUP(C56,'Complexity Cost Adjustment'!$C$2:$AJ$141,32,0)</f>
        <v>132885.0915</v>
      </c>
      <c r="P56" s="271" t="s">
        <v>106</v>
      </c>
      <c r="Q56" s="271">
        <v>246.98941116041553</v>
      </c>
      <c r="R56" s="259">
        <v>339337.105</v>
      </c>
      <c r="S56" s="133">
        <v>3820.5299999999993</v>
      </c>
      <c r="T56" s="263">
        <v>117653.53600000001</v>
      </c>
      <c r="U56" s="273">
        <v>28847.742000000002</v>
      </c>
      <c r="V56" s="263">
        <f t="shared" si="2"/>
        <v>146501.278</v>
      </c>
      <c r="W56" s="264">
        <f>VLOOKUP(C56,'Appendix A -  Costs'!A56:G195,6,0)</f>
        <v>0.008325251668</v>
      </c>
      <c r="X56" s="265">
        <f t="shared" si="3"/>
        <v>146501.2863</v>
      </c>
      <c r="Y56" s="260">
        <f t="shared" si="4"/>
        <v>38.34580185</v>
      </c>
      <c r="Z56" s="260">
        <f t="shared" si="5"/>
        <v>192835.8187</v>
      </c>
      <c r="AA56" s="260">
        <f t="shared" si="6"/>
        <v>50.47357793</v>
      </c>
      <c r="AB56" s="227">
        <f t="shared" si="7"/>
        <v>0.5682721277</v>
      </c>
      <c r="AC56" s="266">
        <f t="shared" si="8"/>
        <v>9471.007018</v>
      </c>
      <c r="AD56" s="287">
        <f t="shared" ref="AD56:AD62" si="22">((1/3)*AC56*0.275)+((1/3)*AC56*0.255)+((1/3)*AC56*0.245)</f>
        <v>2446.676813</v>
      </c>
      <c r="AE56" s="274">
        <v>55.0</v>
      </c>
      <c r="AF56" s="274">
        <v>58.0</v>
      </c>
      <c r="AG56" s="274">
        <v>95.0</v>
      </c>
    </row>
    <row r="57" ht="14.25" customHeight="1">
      <c r="A57" s="275" t="s">
        <v>163</v>
      </c>
      <c r="B57" s="275" t="s">
        <v>178</v>
      </c>
      <c r="C57" s="275">
        <v>1811056.0</v>
      </c>
      <c r="D57" s="276" t="s">
        <v>479</v>
      </c>
      <c r="E57" s="276" t="s">
        <v>547</v>
      </c>
      <c r="F57" s="275" t="s">
        <v>509</v>
      </c>
      <c r="G57" s="276" t="s">
        <v>117</v>
      </c>
      <c r="H57" s="275" t="s">
        <v>522</v>
      </c>
      <c r="I57" s="277" t="s">
        <v>544</v>
      </c>
      <c r="J57" s="288" t="s">
        <v>105</v>
      </c>
      <c r="K57" s="271" t="str">
        <f>VLOOKUP(C57,'Complete Product Info'!$A$2:$K$141,11,0)</f>
        <v>Walk-behind</v>
      </c>
      <c r="L57" s="280">
        <f t="shared" si="1"/>
        <v>72.25023828</v>
      </c>
      <c r="M57" s="285">
        <v>66.0</v>
      </c>
      <c r="N57" s="268" t="str">
        <f>VLOOKUP(C57,'ABC Analysis Results'!$A$2:$C$140,3,0)</f>
        <v>B</v>
      </c>
      <c r="O57" s="565">
        <f>VLOOKUP(C57,'Complexity Cost Adjustment'!$C$2:$AJ$141,32,0)</f>
        <v>73805.65068</v>
      </c>
      <c r="P57" s="277" t="s">
        <v>112</v>
      </c>
      <c r="Q57" s="277">
        <v>786.6952979428544</v>
      </c>
      <c r="R57" s="279">
        <v>183942.792</v>
      </c>
      <c r="S57" s="136">
        <v>2545.9125999999997</v>
      </c>
      <c r="T57" s="281">
        <v>56243.93280000001</v>
      </c>
      <c r="U57" s="282">
        <v>12968.868000000002</v>
      </c>
      <c r="V57" s="281">
        <f t="shared" si="2"/>
        <v>69212.8008</v>
      </c>
      <c r="W57" s="264">
        <f>VLOOKUP(C57,'Appendix A -  Costs'!A57:G196,6,0)</f>
        <v>0.003933166954</v>
      </c>
      <c r="X57" s="283">
        <f t="shared" si="3"/>
        <v>69212.80473</v>
      </c>
      <c r="Y57" s="280">
        <f t="shared" si="4"/>
        <v>27.18585262</v>
      </c>
      <c r="Z57" s="280">
        <f t="shared" si="5"/>
        <v>114729.9873</v>
      </c>
      <c r="AA57" s="280">
        <f t="shared" si="6"/>
        <v>45.06438566</v>
      </c>
      <c r="AB57" s="284">
        <f t="shared" si="7"/>
        <v>0.6237264642</v>
      </c>
      <c r="AC57" s="266">
        <f t="shared" si="8"/>
        <v>21386.98243</v>
      </c>
      <c r="AD57" s="287">
        <f t="shared" si="22"/>
        <v>5524.970461</v>
      </c>
      <c r="AE57" s="285">
        <v>55.0</v>
      </c>
      <c r="AF57" s="285">
        <v>58.0</v>
      </c>
      <c r="AG57" s="285">
        <v>95.0</v>
      </c>
    </row>
    <row r="58" ht="14.25" hidden="1" customHeight="1">
      <c r="A58" s="269" t="s">
        <v>179</v>
      </c>
      <c r="B58" s="269" t="s">
        <v>180</v>
      </c>
      <c r="C58" s="269">
        <v>1811057.0</v>
      </c>
      <c r="D58" s="270" t="s">
        <v>479</v>
      </c>
      <c r="E58" s="270" t="s">
        <v>547</v>
      </c>
      <c r="F58" s="269" t="s">
        <v>509</v>
      </c>
      <c r="G58" s="270" t="s">
        <v>117</v>
      </c>
      <c r="H58" s="269" t="s">
        <v>127</v>
      </c>
      <c r="I58" s="271" t="s">
        <v>546</v>
      </c>
      <c r="J58" s="271" t="s">
        <v>139</v>
      </c>
      <c r="K58" s="271" t="str">
        <f>VLOOKUP(C58,'Complete Product Info'!$A$2:$K$141,11,0)</f>
        <v>Walk-behind</v>
      </c>
      <c r="L58" s="260">
        <f t="shared" si="1"/>
        <v>88.25970171</v>
      </c>
      <c r="M58" s="274">
        <v>55.0</v>
      </c>
      <c r="N58" s="268" t="str">
        <f>VLOOKUP(C58,'ABC Analysis Results'!$A$2:$C$140,3,0)</f>
        <v>A</v>
      </c>
      <c r="O58" s="565">
        <f>VLOOKUP(C58,'Complexity Cost Adjustment'!$C$2:$AJ$141,32,0)</f>
        <v>157209.3943</v>
      </c>
      <c r="P58" s="271" t="s">
        <v>112</v>
      </c>
      <c r="Q58" s="271">
        <v>432.22428849014005</v>
      </c>
      <c r="R58" s="259">
        <v>290623.31100000005</v>
      </c>
      <c r="S58" s="133">
        <v>3292.8199999999997</v>
      </c>
      <c r="T58" s="263">
        <v>67887.6616</v>
      </c>
      <c r="U58" s="273">
        <v>16971.9154</v>
      </c>
      <c r="V58" s="263">
        <f t="shared" si="2"/>
        <v>84859.577</v>
      </c>
      <c r="W58" s="264">
        <f>VLOOKUP(C58,'Appendix A -  Costs'!A58:G197,6,0)</f>
        <v>0.004822328819</v>
      </c>
      <c r="X58" s="265">
        <f t="shared" si="3"/>
        <v>84859.58182</v>
      </c>
      <c r="Y58" s="260">
        <f t="shared" si="4"/>
        <v>25.77109645</v>
      </c>
      <c r="Z58" s="260">
        <f t="shared" si="5"/>
        <v>205763.7292</v>
      </c>
      <c r="AA58" s="260">
        <f t="shared" si="6"/>
        <v>62.48860526</v>
      </c>
      <c r="AB58" s="227">
        <f t="shared" si="7"/>
        <v>0.7080083441</v>
      </c>
      <c r="AC58" s="266">
        <f t="shared" si="8"/>
        <v>11138.89383</v>
      </c>
      <c r="AD58" s="287">
        <f t="shared" si="22"/>
        <v>2877.547572</v>
      </c>
      <c r="AE58" s="274">
        <v>38.0</v>
      </c>
      <c r="AF58" s="274">
        <v>53.0</v>
      </c>
      <c r="AG58" s="274">
        <v>92.0</v>
      </c>
    </row>
    <row r="59" ht="14.25" hidden="1" customHeight="1">
      <c r="A59" s="269" t="s">
        <v>179</v>
      </c>
      <c r="B59" s="269" t="s">
        <v>182</v>
      </c>
      <c r="C59" s="269">
        <v>1811058.0</v>
      </c>
      <c r="D59" s="270" t="s">
        <v>479</v>
      </c>
      <c r="E59" s="270" t="s">
        <v>547</v>
      </c>
      <c r="F59" s="269" t="s">
        <v>509</v>
      </c>
      <c r="G59" s="270" t="s">
        <v>117</v>
      </c>
      <c r="H59" s="269" t="s">
        <v>127</v>
      </c>
      <c r="I59" s="271" t="s">
        <v>546</v>
      </c>
      <c r="J59" s="271" t="s">
        <v>111</v>
      </c>
      <c r="K59" s="271" t="str">
        <f>VLOOKUP(C59,'Complete Product Info'!$A$2:$K$141,11,0)</f>
        <v>Walk-behind</v>
      </c>
      <c r="L59" s="260">
        <f t="shared" si="1"/>
        <v>80.11950244</v>
      </c>
      <c r="M59" s="274">
        <v>55.0</v>
      </c>
      <c r="N59" s="268" t="str">
        <f>VLOOKUP(C59,'ABC Analysis Results'!$A$2:$C$140,3,0)</f>
        <v>C</v>
      </c>
      <c r="O59" s="565">
        <f>VLOOKUP(C59,'Complexity Cost Adjustment'!$C$2:$AJ$141,32,0)</f>
        <v>26037.67576</v>
      </c>
      <c r="P59" s="271"/>
      <c r="Q59" s="271">
        <v>669.6589965869789</v>
      </c>
      <c r="R59" s="259">
        <v>176742.02</v>
      </c>
      <c r="S59" s="133">
        <v>2205.98</v>
      </c>
      <c r="T59" s="263">
        <v>70492.8488</v>
      </c>
      <c r="U59" s="273">
        <v>18349.942600000002</v>
      </c>
      <c r="V59" s="263">
        <f t="shared" si="2"/>
        <v>88842.7914</v>
      </c>
      <c r="W59" s="264">
        <f>VLOOKUP(C59,'Appendix A -  Costs'!A59:G198,6,0)</f>
        <v>0.005048683584</v>
      </c>
      <c r="X59" s="265">
        <f t="shared" si="3"/>
        <v>88842.79645</v>
      </c>
      <c r="Y59" s="260">
        <f t="shared" si="4"/>
        <v>40.27361828</v>
      </c>
      <c r="Z59" s="260">
        <f t="shared" si="5"/>
        <v>87899.22355</v>
      </c>
      <c r="AA59" s="260">
        <f t="shared" si="6"/>
        <v>39.84588417</v>
      </c>
      <c r="AB59" s="227">
        <f t="shared" si="7"/>
        <v>0.4973306492</v>
      </c>
      <c r="AC59" s="266">
        <f t="shared" si="8"/>
        <v>26969.5908</v>
      </c>
      <c r="AD59" s="287">
        <f t="shared" si="22"/>
        <v>6967.144291</v>
      </c>
      <c r="AE59" s="274">
        <v>40.0</v>
      </c>
      <c r="AF59" s="274">
        <v>53.0</v>
      </c>
      <c r="AG59" s="274">
        <v>92.0</v>
      </c>
    </row>
    <row r="60" ht="14.25" hidden="1" customHeight="1">
      <c r="A60" s="269" t="s">
        <v>179</v>
      </c>
      <c r="B60" s="269" t="s">
        <v>183</v>
      </c>
      <c r="C60" s="269">
        <v>1811059.0</v>
      </c>
      <c r="D60" s="270" t="s">
        <v>479</v>
      </c>
      <c r="E60" s="270" t="s">
        <v>547</v>
      </c>
      <c r="F60" s="269" t="s">
        <v>509</v>
      </c>
      <c r="G60" s="270" t="s">
        <v>117</v>
      </c>
      <c r="H60" s="269" t="s">
        <v>127</v>
      </c>
      <c r="I60" s="271" t="s">
        <v>546</v>
      </c>
      <c r="J60" s="271" t="s">
        <v>111</v>
      </c>
      <c r="K60" s="271" t="str">
        <f>VLOOKUP(C60,'Complete Product Info'!$A$2:$K$141,11,0)</f>
        <v>Walk-behind</v>
      </c>
      <c r="L60" s="260">
        <f t="shared" si="1"/>
        <v>52.38119484</v>
      </c>
      <c r="M60" s="274">
        <v>55.0</v>
      </c>
      <c r="N60" s="268" t="str">
        <f>VLOOKUP(C60,'ABC Analysis Results'!$A$2:$C$140,3,0)</f>
        <v>A</v>
      </c>
      <c r="O60" s="565">
        <f>VLOOKUP(C60,'Complexity Cost Adjustment'!$C$2:$AJ$141,32,0)</f>
        <v>224741.9653</v>
      </c>
      <c r="P60" s="271"/>
      <c r="Q60" s="271">
        <v>282.25689586220216</v>
      </c>
      <c r="R60" s="259">
        <v>715805.58</v>
      </c>
      <c r="S60" s="133">
        <v>13665.315999999999</v>
      </c>
      <c r="T60" s="263">
        <v>273209.1648000001</v>
      </c>
      <c r="U60" s="273">
        <v>62391.51600000001</v>
      </c>
      <c r="V60" s="263">
        <f t="shared" si="2"/>
        <v>335600.6808</v>
      </c>
      <c r="W60" s="264">
        <f>VLOOKUP(C60,'Appendix A -  Costs'!A60:G199,6,0)</f>
        <v>0.01907123382</v>
      </c>
      <c r="X60" s="265">
        <f t="shared" si="3"/>
        <v>335600.6999</v>
      </c>
      <c r="Y60" s="260">
        <f t="shared" si="4"/>
        <v>24.55857588</v>
      </c>
      <c r="Z60" s="260">
        <f t="shared" si="5"/>
        <v>380204.8801</v>
      </c>
      <c r="AA60" s="260">
        <f t="shared" si="6"/>
        <v>27.82261897</v>
      </c>
      <c r="AB60" s="227">
        <f t="shared" si="7"/>
        <v>0.5311566307</v>
      </c>
      <c r="AC60" s="266">
        <f t="shared" si="8"/>
        <v>6931.827394</v>
      </c>
      <c r="AD60" s="287">
        <f t="shared" si="22"/>
        <v>1790.722077</v>
      </c>
      <c r="AE60" s="274">
        <v>42.0</v>
      </c>
      <c r="AF60" s="274">
        <v>53.0</v>
      </c>
      <c r="AG60" s="274">
        <v>92.0</v>
      </c>
    </row>
    <row r="61" ht="14.25" hidden="1" customHeight="1">
      <c r="A61" s="269" t="s">
        <v>179</v>
      </c>
      <c r="B61" s="269" t="s">
        <v>184</v>
      </c>
      <c r="C61" s="269">
        <v>1811060.0</v>
      </c>
      <c r="D61" s="270" t="s">
        <v>479</v>
      </c>
      <c r="E61" s="270" t="s">
        <v>547</v>
      </c>
      <c r="F61" s="269" t="s">
        <v>509</v>
      </c>
      <c r="G61" s="270" t="s">
        <v>117</v>
      </c>
      <c r="H61" s="269" t="s">
        <v>127</v>
      </c>
      <c r="I61" s="271" t="s">
        <v>546</v>
      </c>
      <c r="J61" s="271" t="s">
        <v>111</v>
      </c>
      <c r="K61" s="271" t="str">
        <f>VLOOKUP(C61,'Complete Product Info'!$A$2:$K$141,11,0)</f>
        <v>Walk-behind</v>
      </c>
      <c r="L61" s="260">
        <f t="shared" si="1"/>
        <v>53.32416816</v>
      </c>
      <c r="M61" s="274">
        <v>55.0</v>
      </c>
      <c r="N61" s="268" t="str">
        <f>VLOOKUP(C61,'ABC Analysis Results'!$A$2:$C$140,3,0)</f>
        <v>A</v>
      </c>
      <c r="O61" s="565">
        <f>VLOOKUP(C61,'Complexity Cost Adjustment'!$C$2:$AJ$141,32,0)</f>
        <v>316204.4221</v>
      </c>
      <c r="P61" s="271"/>
      <c r="Q61" s="271">
        <v>183.5525547457805</v>
      </c>
      <c r="R61" s="259">
        <v>812827.494</v>
      </c>
      <c r="S61" s="133">
        <v>15243.134999999998</v>
      </c>
      <c r="T61" s="263">
        <v>270279.3984</v>
      </c>
      <c r="U61" s="273">
        <v>71089.11260000001</v>
      </c>
      <c r="V61" s="263">
        <f t="shared" si="2"/>
        <v>341368.511</v>
      </c>
      <c r="W61" s="264">
        <f>VLOOKUP(C61,'Appendix A -  Costs'!A61:G200,6,0)</f>
        <v>0.01939900323</v>
      </c>
      <c r="X61" s="265">
        <f t="shared" si="3"/>
        <v>341368.5304</v>
      </c>
      <c r="Y61" s="260">
        <f t="shared" si="4"/>
        <v>22.39490304</v>
      </c>
      <c r="Z61" s="260">
        <f t="shared" si="5"/>
        <v>471458.9636</v>
      </c>
      <c r="AA61" s="260">
        <f t="shared" si="6"/>
        <v>30.92926512</v>
      </c>
      <c r="AB61" s="227">
        <f t="shared" si="7"/>
        <v>0.5800233962</v>
      </c>
      <c r="AC61" s="266">
        <f t="shared" si="8"/>
        <v>4110.641667</v>
      </c>
      <c r="AD61" s="287">
        <f t="shared" si="22"/>
        <v>1061.915764</v>
      </c>
      <c r="AE61" s="274">
        <v>44.0</v>
      </c>
      <c r="AF61" s="274">
        <v>53.0</v>
      </c>
      <c r="AG61" s="274">
        <v>92.0</v>
      </c>
    </row>
    <row r="62" ht="14.25" hidden="1" customHeight="1">
      <c r="A62" s="269" t="s">
        <v>179</v>
      </c>
      <c r="B62" s="269" t="s">
        <v>185</v>
      </c>
      <c r="C62" s="269">
        <v>1811061.0</v>
      </c>
      <c r="D62" s="270" t="s">
        <v>479</v>
      </c>
      <c r="E62" s="270" t="s">
        <v>547</v>
      </c>
      <c r="F62" s="269" t="s">
        <v>509</v>
      </c>
      <c r="G62" s="270" t="s">
        <v>117</v>
      </c>
      <c r="H62" s="269" t="s">
        <v>522</v>
      </c>
      <c r="I62" s="271" t="s">
        <v>544</v>
      </c>
      <c r="J62" s="271" t="s">
        <v>111</v>
      </c>
      <c r="K62" s="271" t="str">
        <f>VLOOKUP(C62,'Complete Product Info'!$A$2:$K$141,11,0)</f>
        <v>Walk-behind</v>
      </c>
      <c r="L62" s="260">
        <f t="shared" si="1"/>
        <v>59.3713183</v>
      </c>
      <c r="M62" s="274">
        <v>55.0</v>
      </c>
      <c r="N62" s="268" t="str">
        <f>VLOOKUP(C62,'ABC Analysis Results'!$A$2:$C$140,3,0)</f>
        <v>A</v>
      </c>
      <c r="O62" s="565">
        <f>VLOOKUP(C62,'Complexity Cost Adjustment'!$C$2:$AJ$141,32,0)</f>
        <v>149608.8671</v>
      </c>
      <c r="P62" s="271" t="s">
        <v>106</v>
      </c>
      <c r="Q62" s="271">
        <v>350.00757892542845</v>
      </c>
      <c r="R62" s="259">
        <v>372461.27499999997</v>
      </c>
      <c r="S62" s="133">
        <v>6273.420999999999</v>
      </c>
      <c r="T62" s="263">
        <v>114569.62</v>
      </c>
      <c r="U62" s="273">
        <v>31657.395000000004</v>
      </c>
      <c r="V62" s="263">
        <f t="shared" si="2"/>
        <v>146227.015</v>
      </c>
      <c r="W62" s="264">
        <f>VLOOKUP(C62,'Appendix A -  Costs'!A62:G201,6,0)</f>
        <v>0.00830966608</v>
      </c>
      <c r="X62" s="265">
        <f t="shared" si="3"/>
        <v>146227.0233</v>
      </c>
      <c r="Y62" s="260">
        <f t="shared" si="4"/>
        <v>23.3089766</v>
      </c>
      <c r="Z62" s="260">
        <f t="shared" si="5"/>
        <v>226234.2517</v>
      </c>
      <c r="AA62" s="260">
        <f t="shared" si="6"/>
        <v>36.06234169</v>
      </c>
      <c r="AB62" s="227">
        <f t="shared" si="7"/>
        <v>0.6074034185</v>
      </c>
      <c r="AC62" s="266">
        <f t="shared" si="8"/>
        <v>8158.318468</v>
      </c>
      <c r="AD62" s="287">
        <f t="shared" si="22"/>
        <v>2107.565604</v>
      </c>
      <c r="AE62" s="274">
        <v>47.0</v>
      </c>
      <c r="AF62" s="274">
        <v>53.0</v>
      </c>
      <c r="AG62" s="274">
        <v>92.0</v>
      </c>
    </row>
    <row r="63" ht="14.25" hidden="1" customHeight="1">
      <c r="A63" s="269" t="s">
        <v>179</v>
      </c>
      <c r="B63" s="269" t="s">
        <v>186</v>
      </c>
      <c r="C63" s="269">
        <v>1811062.0</v>
      </c>
      <c r="D63" s="270" t="s">
        <v>479</v>
      </c>
      <c r="E63" s="270" t="s">
        <v>110</v>
      </c>
      <c r="F63" s="269" t="s">
        <v>509</v>
      </c>
      <c r="G63" s="270" t="s">
        <v>117</v>
      </c>
      <c r="H63" s="269" t="s">
        <v>141</v>
      </c>
      <c r="I63" s="271" t="s">
        <v>546</v>
      </c>
      <c r="J63" s="271" t="s">
        <v>111</v>
      </c>
      <c r="K63" s="271" t="str">
        <f>VLOOKUP(C63,'Complete Product Info'!$A$2:$K$141,11,0)</f>
        <v>Walk-behind</v>
      </c>
      <c r="L63" s="260">
        <f t="shared" si="1"/>
        <v>57.26335657</v>
      </c>
      <c r="M63" s="274">
        <v>55.0</v>
      </c>
      <c r="N63" s="268" t="str">
        <f>VLOOKUP(C63,'ABC Analysis Results'!$A$2:$C$140,3,0)</f>
        <v>A</v>
      </c>
      <c r="O63" s="565">
        <f>VLOOKUP(C63,'Complexity Cost Adjustment'!$C$2:$AJ$141,32,0)</f>
        <v>827684.6331</v>
      </c>
      <c r="P63" s="271" t="s">
        <v>106</v>
      </c>
      <c r="Q63" s="271">
        <v>227.31114703719362</v>
      </c>
      <c r="R63" s="259">
        <v>2215020.4960000003</v>
      </c>
      <c r="S63" s="133">
        <v>38681.289899999996</v>
      </c>
      <c r="T63" s="263">
        <v>718520.2640000001</v>
      </c>
      <c r="U63" s="273">
        <v>190975.12280000004</v>
      </c>
      <c r="V63" s="263">
        <f t="shared" si="2"/>
        <v>909495.3868</v>
      </c>
      <c r="W63" s="264">
        <f>VLOOKUP(C63,'Appendix A -  Costs'!A63:G202,6,0)</f>
        <v>0.0516840405</v>
      </c>
      <c r="X63" s="265">
        <f t="shared" si="3"/>
        <v>909495.4385</v>
      </c>
      <c r="Y63" s="260">
        <f t="shared" si="4"/>
        <v>23.51254161</v>
      </c>
      <c r="Z63" s="260">
        <f t="shared" si="5"/>
        <v>1305525.058</v>
      </c>
      <c r="AA63" s="260">
        <f t="shared" si="6"/>
        <v>33.75081495</v>
      </c>
      <c r="AB63" s="227">
        <f t="shared" si="7"/>
        <v>0.589396378</v>
      </c>
      <c r="AC63" s="266">
        <f t="shared" si="8"/>
        <v>5344.662804</v>
      </c>
      <c r="AD63" s="267">
        <f>AC63*0.245</f>
        <v>1309.442387</v>
      </c>
      <c r="AE63" s="274">
        <v>37.0</v>
      </c>
      <c r="AF63" s="274">
        <v>53.0</v>
      </c>
      <c r="AG63" s="274">
        <v>92.0</v>
      </c>
    </row>
    <row r="64" ht="14.25" hidden="1" customHeight="1">
      <c r="A64" s="269" t="s">
        <v>179</v>
      </c>
      <c r="B64" s="269" t="s">
        <v>187</v>
      </c>
      <c r="C64" s="269">
        <v>1811063.0</v>
      </c>
      <c r="D64" s="270" t="s">
        <v>479</v>
      </c>
      <c r="E64" s="270" t="s">
        <v>188</v>
      </c>
      <c r="F64" s="269" t="s">
        <v>509</v>
      </c>
      <c r="G64" s="270" t="s">
        <v>117</v>
      </c>
      <c r="H64" s="269" t="s">
        <v>141</v>
      </c>
      <c r="I64" s="271" t="s">
        <v>546</v>
      </c>
      <c r="J64" s="271" t="s">
        <v>111</v>
      </c>
      <c r="K64" s="271" t="str">
        <f>VLOOKUP(C64,'Complete Product Info'!$A$2:$K$141,11,0)</f>
        <v>Walk-behind</v>
      </c>
      <c r="L64" s="260">
        <f t="shared" si="1"/>
        <v>66.33684203</v>
      </c>
      <c r="M64" s="274">
        <v>55.0</v>
      </c>
      <c r="N64" s="268" t="str">
        <f>VLOOKUP(C64,'ABC Analysis Results'!$A$2:$C$140,3,0)</f>
        <v>A</v>
      </c>
      <c r="O64" s="565">
        <f>VLOOKUP(C64,'Complexity Cost Adjustment'!$C$2:$AJ$141,32,0)</f>
        <v>457287.8824</v>
      </c>
      <c r="P64" s="271" t="s">
        <v>106</v>
      </c>
      <c r="Q64" s="271">
        <v>440.8918953008021</v>
      </c>
      <c r="R64" s="259">
        <v>1031681.6719999999</v>
      </c>
      <c r="S64" s="133">
        <v>15552.167399999998</v>
      </c>
      <c r="T64" s="263">
        <v>320292.9136</v>
      </c>
      <c r="U64" s="273">
        <v>83375.21720000001</v>
      </c>
      <c r="V64" s="263">
        <f t="shared" si="2"/>
        <v>403668.1308</v>
      </c>
      <c r="W64" s="264">
        <f>VLOOKUP(C64,'Appendix A -  Costs'!A64:G203,6,0)</f>
        <v>0.02293931374</v>
      </c>
      <c r="X64" s="265">
        <f t="shared" si="3"/>
        <v>403668.1537</v>
      </c>
      <c r="Y64" s="260">
        <f t="shared" si="4"/>
        <v>25.95574902</v>
      </c>
      <c r="Z64" s="260">
        <f t="shared" si="5"/>
        <v>628013.5183</v>
      </c>
      <c r="AA64" s="260">
        <f t="shared" si="6"/>
        <v>40.38109301</v>
      </c>
      <c r="AB64" s="227">
        <f t="shared" si="7"/>
        <v>0.6087279975</v>
      </c>
      <c r="AC64" s="266">
        <f t="shared" si="8"/>
        <v>11443.67938</v>
      </c>
      <c r="AD64" s="267">
        <f>AC64*0.275</f>
        <v>3147.011829</v>
      </c>
      <c r="AE64" s="274">
        <v>37.0</v>
      </c>
      <c r="AF64" s="274">
        <v>53.0</v>
      </c>
      <c r="AG64" s="274">
        <v>92.0</v>
      </c>
    </row>
    <row r="65" ht="14.25" hidden="1" customHeight="1">
      <c r="A65" s="269" t="s">
        <v>179</v>
      </c>
      <c r="B65" s="269" t="s">
        <v>189</v>
      </c>
      <c r="C65" s="269">
        <v>1811064.0</v>
      </c>
      <c r="D65" s="270" t="s">
        <v>479</v>
      </c>
      <c r="E65" s="270" t="s">
        <v>190</v>
      </c>
      <c r="F65" s="269" t="s">
        <v>509</v>
      </c>
      <c r="G65" s="270" t="s">
        <v>117</v>
      </c>
      <c r="H65" s="269" t="s">
        <v>141</v>
      </c>
      <c r="I65" s="271" t="s">
        <v>546</v>
      </c>
      <c r="J65" s="271" t="s">
        <v>111</v>
      </c>
      <c r="K65" s="271" t="str">
        <f>VLOOKUP(C65,'Complete Product Info'!$A$2:$K$141,11,0)</f>
        <v>Walk-behind</v>
      </c>
      <c r="L65" s="260">
        <f t="shared" si="1"/>
        <v>73.35678447</v>
      </c>
      <c r="M65" s="274">
        <v>55.0</v>
      </c>
      <c r="N65" s="268" t="str">
        <f>VLOOKUP(C65,'ABC Analysis Results'!$A$2:$C$140,3,0)</f>
        <v>B</v>
      </c>
      <c r="O65" s="565">
        <f>VLOOKUP(C65,'Complexity Cost Adjustment'!$C$2:$AJ$141,32,0)</f>
        <v>111141.7487</v>
      </c>
      <c r="P65" s="271" t="s">
        <v>108</v>
      </c>
      <c r="Q65" s="271">
        <v>126.98400227537093</v>
      </c>
      <c r="R65" s="259">
        <v>313253.27599999995</v>
      </c>
      <c r="S65" s="133">
        <v>4270.2699999999995</v>
      </c>
      <c r="T65" s="263">
        <v>115007.69280000002</v>
      </c>
      <c r="U65" s="273">
        <v>27342.5152</v>
      </c>
      <c r="V65" s="263">
        <f t="shared" si="2"/>
        <v>142350.208</v>
      </c>
      <c r="W65" s="264">
        <f>VLOOKUP(C65,'Appendix A -  Costs'!A65:G204,6,0)</f>
        <v>0.008089358146</v>
      </c>
      <c r="X65" s="265">
        <f t="shared" si="3"/>
        <v>142350.2161</v>
      </c>
      <c r="Y65" s="260">
        <f t="shared" si="4"/>
        <v>33.3351793</v>
      </c>
      <c r="Z65" s="260">
        <f t="shared" si="5"/>
        <v>170903.0599</v>
      </c>
      <c r="AA65" s="260">
        <f t="shared" si="6"/>
        <v>40.02160517</v>
      </c>
      <c r="AB65" s="227">
        <f t="shared" si="7"/>
        <v>0.5455746931</v>
      </c>
      <c r="AC65" s="266">
        <f t="shared" si="8"/>
        <v>4233.034483</v>
      </c>
      <c r="AD65" s="267">
        <f>AC65*0.255</f>
        <v>1079.423793</v>
      </c>
      <c r="AE65" s="274">
        <v>37.0</v>
      </c>
      <c r="AF65" s="274">
        <v>53.0</v>
      </c>
      <c r="AG65" s="274">
        <v>92.0</v>
      </c>
    </row>
    <row r="66" ht="14.25" hidden="1" customHeight="1">
      <c r="A66" s="269" t="s">
        <v>179</v>
      </c>
      <c r="B66" s="269" t="s">
        <v>191</v>
      </c>
      <c r="C66" s="269">
        <v>1811065.0</v>
      </c>
      <c r="D66" s="270" t="s">
        <v>479</v>
      </c>
      <c r="E66" s="270" t="s">
        <v>188</v>
      </c>
      <c r="F66" s="269" t="s">
        <v>509</v>
      </c>
      <c r="G66" s="270" t="s">
        <v>117</v>
      </c>
      <c r="H66" s="269" t="s">
        <v>141</v>
      </c>
      <c r="I66" s="271" t="s">
        <v>546</v>
      </c>
      <c r="J66" s="271" t="s">
        <v>111</v>
      </c>
      <c r="K66" s="271" t="str">
        <f>VLOOKUP(C66,'Complete Product Info'!$A$2:$K$141,11,0)</f>
        <v>Walk-behind</v>
      </c>
      <c r="L66" s="260">
        <f t="shared" si="1"/>
        <v>76.24994357</v>
      </c>
      <c r="M66" s="274">
        <v>55.0</v>
      </c>
      <c r="N66" s="268" t="str">
        <f>VLOOKUP(C66,'ABC Analysis Results'!$A$2:$C$140,3,0)</f>
        <v>B</v>
      </c>
      <c r="O66" s="565">
        <f>VLOOKUP(C66,'Complexity Cost Adjustment'!$C$2:$AJ$141,32,0)</f>
        <v>86981.05998</v>
      </c>
      <c r="P66" s="271" t="s">
        <v>108</v>
      </c>
      <c r="Q66" s="271">
        <v>152.77911089790211</v>
      </c>
      <c r="R66" s="259">
        <v>227156.06199999998</v>
      </c>
      <c r="S66" s="133">
        <v>2979.0980999999997</v>
      </c>
      <c r="T66" s="263">
        <v>74750.60560000001</v>
      </c>
      <c r="U66" s="273">
        <v>19843.588600000003</v>
      </c>
      <c r="V66" s="263">
        <f t="shared" si="2"/>
        <v>94594.1942</v>
      </c>
      <c r="W66" s="264">
        <f>VLOOKUP(C66,'Appendix A -  Costs'!A66:G205,6,0)</f>
        <v>0.005375519475</v>
      </c>
      <c r="X66" s="265">
        <f t="shared" si="3"/>
        <v>94594.19958</v>
      </c>
      <c r="Y66" s="260">
        <f t="shared" si="4"/>
        <v>31.75262996</v>
      </c>
      <c r="Z66" s="260">
        <f t="shared" si="5"/>
        <v>132561.8624</v>
      </c>
      <c r="AA66" s="260">
        <f t="shared" si="6"/>
        <v>44.49731361</v>
      </c>
      <c r="AB66" s="227">
        <f t="shared" si="7"/>
        <v>0.5835717579</v>
      </c>
      <c r="AC66" s="266">
        <f t="shared" si="8"/>
        <v>4851.138574</v>
      </c>
      <c r="AD66" s="267">
        <f>AC66*0.275</f>
        <v>1334.063108</v>
      </c>
      <c r="AE66" s="274">
        <v>38.0</v>
      </c>
      <c r="AF66" s="274">
        <v>53.0</v>
      </c>
      <c r="AG66" s="274">
        <v>92.0</v>
      </c>
    </row>
    <row r="67" ht="14.25" hidden="1" customHeight="1">
      <c r="A67" s="269" t="s">
        <v>179</v>
      </c>
      <c r="B67" s="269" t="s">
        <v>192</v>
      </c>
      <c r="C67" s="269">
        <v>1811066.0</v>
      </c>
      <c r="D67" s="270" t="s">
        <v>479</v>
      </c>
      <c r="E67" s="270" t="s">
        <v>110</v>
      </c>
      <c r="F67" s="269" t="s">
        <v>509</v>
      </c>
      <c r="G67" s="270" t="s">
        <v>117</v>
      </c>
      <c r="H67" s="269" t="s">
        <v>141</v>
      </c>
      <c r="I67" s="271" t="s">
        <v>546</v>
      </c>
      <c r="J67" s="271" t="s">
        <v>139</v>
      </c>
      <c r="K67" s="271" t="str">
        <f>VLOOKUP(C67,'Complete Product Info'!$A$2:$K$141,11,0)</f>
        <v>Walk-behind</v>
      </c>
      <c r="L67" s="260">
        <f t="shared" si="1"/>
        <v>71.77318123</v>
      </c>
      <c r="M67" s="274">
        <v>55.0</v>
      </c>
      <c r="N67" s="268" t="str">
        <f>VLOOKUP(C67,'ABC Analysis Results'!$A$2:$C$140,3,0)</f>
        <v>C</v>
      </c>
      <c r="O67" s="565">
        <f>VLOOKUP(C67,'Complexity Cost Adjustment'!$C$2:$AJ$141,32,0)</f>
        <v>32793.87307</v>
      </c>
      <c r="P67" s="271" t="s">
        <v>108</v>
      </c>
      <c r="Q67" s="271">
        <v>125.05326829918117</v>
      </c>
      <c r="R67" s="259">
        <v>110544.336</v>
      </c>
      <c r="S67" s="133">
        <v>1540.1899999999998</v>
      </c>
      <c r="T67" s="263">
        <v>39837.79360000001</v>
      </c>
      <c r="U67" s="273">
        <v>10255.273600000002</v>
      </c>
      <c r="V67" s="263">
        <f t="shared" si="2"/>
        <v>50093.0672</v>
      </c>
      <c r="W67" s="264">
        <f>VLOOKUP(C67,'Appendix A -  Costs'!A67:G206,6,0)</f>
        <v>0.00284664678</v>
      </c>
      <c r="X67" s="265">
        <f t="shared" si="3"/>
        <v>50093.07005</v>
      </c>
      <c r="Y67" s="260">
        <f t="shared" si="4"/>
        <v>32.52395487</v>
      </c>
      <c r="Z67" s="260">
        <f t="shared" si="5"/>
        <v>60451.26595</v>
      </c>
      <c r="AA67" s="260">
        <f t="shared" si="6"/>
        <v>39.24922636</v>
      </c>
      <c r="AB67" s="227">
        <f t="shared" si="7"/>
        <v>0.5468508667</v>
      </c>
      <c r="AC67" s="266">
        <f t="shared" si="8"/>
        <v>4067.226854</v>
      </c>
      <c r="AD67" s="267">
        <f>AC67*0.245</f>
        <v>996.4705793</v>
      </c>
      <c r="AE67" s="274">
        <v>38.0</v>
      </c>
      <c r="AF67" s="274">
        <v>53.0</v>
      </c>
      <c r="AG67" s="274">
        <v>92.0</v>
      </c>
    </row>
    <row r="68" ht="14.25" hidden="1" customHeight="1">
      <c r="A68" s="269" t="s">
        <v>179</v>
      </c>
      <c r="B68" s="269" t="s">
        <v>193</v>
      </c>
      <c r="C68" s="269">
        <v>1811067.0</v>
      </c>
      <c r="D68" s="270" t="s">
        <v>479</v>
      </c>
      <c r="E68" s="270" t="s">
        <v>547</v>
      </c>
      <c r="F68" s="269" t="s">
        <v>509</v>
      </c>
      <c r="G68" s="270" t="s">
        <v>117</v>
      </c>
      <c r="H68" s="269" t="s">
        <v>127</v>
      </c>
      <c r="I68" s="271" t="s">
        <v>546</v>
      </c>
      <c r="J68" s="271" t="s">
        <v>139</v>
      </c>
      <c r="K68" s="271" t="str">
        <f>VLOOKUP(C68,'Complete Product Info'!$A$2:$K$141,11,0)</f>
        <v>Walk-behind</v>
      </c>
      <c r="L68" s="260">
        <f t="shared" si="1"/>
        <v>72.01645217</v>
      </c>
      <c r="M68" s="274">
        <v>55.0</v>
      </c>
      <c r="N68" s="268" t="str">
        <f>VLOOKUP(C68,'ABC Analysis Results'!$A$2:$C$140,3,0)</f>
        <v>A</v>
      </c>
      <c r="O68" s="565">
        <f>VLOOKUP(C68,'Complexity Cost Adjustment'!$C$2:$AJ$141,32,0)</f>
        <v>192625.3495</v>
      </c>
      <c r="P68" s="271" t="s">
        <v>194</v>
      </c>
      <c r="Q68" s="271">
        <v>167.5670577127389</v>
      </c>
      <c r="R68" s="259">
        <v>469021.44</v>
      </c>
      <c r="S68" s="133">
        <v>6512.6985</v>
      </c>
      <c r="T68" s="263">
        <v>149694.16000000003</v>
      </c>
      <c r="U68" s="273">
        <v>39787.13200000001</v>
      </c>
      <c r="V68" s="263">
        <f t="shared" si="2"/>
        <v>189481.292</v>
      </c>
      <c r="W68" s="264">
        <f>VLOOKUP(C68,'Appendix A -  Costs'!A68:G207,6,0)</f>
        <v>0.01076768383</v>
      </c>
      <c r="X68" s="265">
        <f t="shared" si="3"/>
        <v>189481.3028</v>
      </c>
      <c r="Y68" s="260">
        <f t="shared" si="4"/>
        <v>29.09413091</v>
      </c>
      <c r="Z68" s="260">
        <f t="shared" si="5"/>
        <v>279540.1372</v>
      </c>
      <c r="AA68" s="260">
        <f t="shared" si="6"/>
        <v>42.92232125</v>
      </c>
      <c r="AB68" s="227">
        <f t="shared" si="7"/>
        <v>0.5960071617</v>
      </c>
      <c r="AC68" s="266">
        <f t="shared" si="8"/>
        <v>4875.217914</v>
      </c>
      <c r="AD68" s="287">
        <f t="shared" ref="AD68:AD70" si="23">((1/3)*AC68*0.275)+((1/3)*AC68*0.255)+((1/3)*AC68*0.245)</f>
        <v>1259.431294</v>
      </c>
      <c r="AE68" s="274">
        <v>38.0</v>
      </c>
      <c r="AF68" s="274">
        <v>53.0</v>
      </c>
      <c r="AG68" s="274">
        <v>92.0</v>
      </c>
    </row>
    <row r="69" ht="14.25" hidden="1" customHeight="1">
      <c r="A69" s="269" t="s">
        <v>179</v>
      </c>
      <c r="B69" s="269" t="s">
        <v>195</v>
      </c>
      <c r="C69" s="269">
        <v>1811068.0</v>
      </c>
      <c r="D69" s="270" t="s">
        <v>479</v>
      </c>
      <c r="E69" s="270" t="s">
        <v>547</v>
      </c>
      <c r="F69" s="269" t="s">
        <v>509</v>
      </c>
      <c r="G69" s="270" t="s">
        <v>117</v>
      </c>
      <c r="H69" s="269" t="s">
        <v>127</v>
      </c>
      <c r="I69" s="271" t="s">
        <v>546</v>
      </c>
      <c r="J69" s="271" t="s">
        <v>139</v>
      </c>
      <c r="K69" s="271" t="str">
        <f>VLOOKUP(C69,'Complete Product Info'!$A$2:$K$141,11,0)</f>
        <v>Walk-behind</v>
      </c>
      <c r="L69" s="260">
        <f t="shared" si="1"/>
        <v>56.14370798</v>
      </c>
      <c r="M69" s="274">
        <v>55.0</v>
      </c>
      <c r="N69" s="268" t="str">
        <f>VLOOKUP(C69,'ABC Analysis Results'!$A$2:$C$140,3,0)</f>
        <v>C</v>
      </c>
      <c r="O69" s="565">
        <f>VLOOKUP(C69,'Complexity Cost Adjustment'!$C$2:$AJ$141,32,0)</f>
        <v>14182.40733</v>
      </c>
      <c r="P69" s="271" t="s">
        <v>112</v>
      </c>
      <c r="Q69" s="271">
        <v>17.390386003430528</v>
      </c>
      <c r="R69" s="259">
        <v>349042.266</v>
      </c>
      <c r="S69" s="133">
        <v>6216.9436</v>
      </c>
      <c r="T69" s="263">
        <v>182139.1176</v>
      </c>
      <c r="U69" s="273">
        <v>45534.7794</v>
      </c>
      <c r="V69" s="263">
        <f t="shared" si="2"/>
        <v>227673.897</v>
      </c>
      <c r="W69" s="264">
        <f>VLOOKUP(C69,'Appendix A -  Costs'!A69:G208,6,0)</f>
        <v>0.01293806113</v>
      </c>
      <c r="X69" s="265">
        <f t="shared" si="3"/>
        <v>227673.9099</v>
      </c>
      <c r="Y69" s="260">
        <f t="shared" si="4"/>
        <v>36.62151768</v>
      </c>
      <c r="Z69" s="260">
        <f t="shared" si="5"/>
        <v>121368.3561</v>
      </c>
      <c r="AA69" s="260">
        <f t="shared" si="6"/>
        <v>19.5221903</v>
      </c>
      <c r="AB69" s="227">
        <f t="shared" si="7"/>
        <v>0.3477182218</v>
      </c>
      <c r="AC69" s="266">
        <f t="shared" si="8"/>
        <v>636.8623284</v>
      </c>
      <c r="AD69" s="287">
        <f t="shared" si="23"/>
        <v>164.5227682</v>
      </c>
      <c r="AE69" s="274">
        <v>40.0</v>
      </c>
      <c r="AF69" s="274">
        <v>53.0</v>
      </c>
      <c r="AG69" s="274">
        <v>92.0</v>
      </c>
    </row>
    <row r="70" ht="14.25" hidden="1" customHeight="1">
      <c r="A70" s="269" t="s">
        <v>179</v>
      </c>
      <c r="B70" s="269" t="s">
        <v>196</v>
      </c>
      <c r="C70" s="269">
        <v>1811069.0</v>
      </c>
      <c r="D70" s="270" t="s">
        <v>479</v>
      </c>
      <c r="E70" s="270" t="s">
        <v>547</v>
      </c>
      <c r="F70" s="269" t="s">
        <v>509</v>
      </c>
      <c r="G70" s="270" t="s">
        <v>117</v>
      </c>
      <c r="H70" s="269" t="s">
        <v>127</v>
      </c>
      <c r="I70" s="271" t="s">
        <v>546</v>
      </c>
      <c r="J70" s="271" t="s">
        <v>139</v>
      </c>
      <c r="K70" s="271" t="str">
        <f>VLOOKUP(C70,'Complete Product Info'!$A$2:$K$141,11,0)</f>
        <v>Walk-behind</v>
      </c>
      <c r="L70" s="260">
        <f t="shared" si="1"/>
        <v>74.20189876</v>
      </c>
      <c r="M70" s="274">
        <v>55.0</v>
      </c>
      <c r="N70" s="268" t="str">
        <f>VLOOKUP(C70,'ABC Analysis Results'!$A$2:$C$140,3,0)</f>
        <v>A</v>
      </c>
      <c r="O70" s="565">
        <f>VLOOKUP(C70,'Complexity Cost Adjustment'!$C$2:$AJ$141,32,0)</f>
        <v>304401.8631</v>
      </c>
      <c r="P70" s="271" t="s">
        <v>112</v>
      </c>
      <c r="Q70" s="271">
        <v>239.0639502415044</v>
      </c>
      <c r="R70" s="259">
        <v>911098.981</v>
      </c>
      <c r="S70" s="133">
        <v>12278.647799999999</v>
      </c>
      <c r="T70" s="263">
        <v>345687.76</v>
      </c>
      <c r="U70" s="273">
        <v>89878.81760000001</v>
      </c>
      <c r="V70" s="263">
        <f t="shared" si="2"/>
        <v>435566.5776</v>
      </c>
      <c r="W70" s="264">
        <f>VLOOKUP(C70,'Appendix A -  Costs'!A70:G209,6,0)</f>
        <v>0.0247520119</v>
      </c>
      <c r="X70" s="265">
        <f t="shared" si="3"/>
        <v>435566.6024</v>
      </c>
      <c r="Y70" s="260">
        <f t="shared" si="4"/>
        <v>35.47349915</v>
      </c>
      <c r="Z70" s="260">
        <f t="shared" si="5"/>
        <v>475532.3786</v>
      </c>
      <c r="AA70" s="260">
        <f t="shared" si="6"/>
        <v>38.72839961</v>
      </c>
      <c r="AB70" s="227">
        <f t="shared" si="7"/>
        <v>0.5219327302</v>
      </c>
      <c r="AC70" s="266">
        <f t="shared" si="8"/>
        <v>8480.434837</v>
      </c>
      <c r="AD70" s="287">
        <f t="shared" si="23"/>
        <v>2190.778999</v>
      </c>
      <c r="AE70" s="274">
        <v>42.0</v>
      </c>
      <c r="AF70" s="274">
        <v>53.0</v>
      </c>
      <c r="AG70" s="274">
        <v>92.0</v>
      </c>
    </row>
    <row r="71" ht="14.25" hidden="1" customHeight="1">
      <c r="A71" s="269" t="s">
        <v>179</v>
      </c>
      <c r="B71" s="269" t="s">
        <v>197</v>
      </c>
      <c r="C71" s="269">
        <v>1811070.0</v>
      </c>
      <c r="D71" s="270" t="s">
        <v>479</v>
      </c>
      <c r="E71" s="270" t="s">
        <v>188</v>
      </c>
      <c r="F71" s="269" t="s">
        <v>509</v>
      </c>
      <c r="G71" s="270" t="s">
        <v>117</v>
      </c>
      <c r="H71" s="269" t="s">
        <v>141</v>
      </c>
      <c r="I71" s="271" t="s">
        <v>546</v>
      </c>
      <c r="J71" s="271" t="s">
        <v>139</v>
      </c>
      <c r="K71" s="271" t="str">
        <f>VLOOKUP(C71,'Complete Product Info'!$A$2:$K$141,11,0)</f>
        <v>Walk-behind</v>
      </c>
      <c r="L71" s="260">
        <f t="shared" si="1"/>
        <v>83.62609571</v>
      </c>
      <c r="M71" s="274">
        <v>55.0</v>
      </c>
      <c r="N71" s="268" t="str">
        <f>VLOOKUP(C71,'ABC Analysis Results'!$A$2:$C$140,3,0)</f>
        <v>A</v>
      </c>
      <c r="O71" s="565">
        <f>VLOOKUP(C71,'Complexity Cost Adjustment'!$C$2:$AJ$141,32,0)</f>
        <v>159892.8503</v>
      </c>
      <c r="P71" s="271"/>
      <c r="Q71" s="271">
        <v>912.3574311405484</v>
      </c>
      <c r="R71" s="259">
        <v>375266.535</v>
      </c>
      <c r="S71" s="133">
        <v>4487.433399999999</v>
      </c>
      <c r="T71" s="263">
        <v>121052.43920000002</v>
      </c>
      <c r="U71" s="273">
        <v>27912.577</v>
      </c>
      <c r="V71" s="263">
        <f t="shared" si="2"/>
        <v>148965.0162</v>
      </c>
      <c r="W71" s="264">
        <f>VLOOKUP(C71,'Appendix A -  Costs'!A71:G210,6,0)</f>
        <v>0.008465258914</v>
      </c>
      <c r="X71" s="265">
        <f t="shared" si="3"/>
        <v>148965.0247</v>
      </c>
      <c r="Y71" s="260">
        <f t="shared" si="4"/>
        <v>33.19604134</v>
      </c>
      <c r="Z71" s="260">
        <f t="shared" si="5"/>
        <v>226301.5103</v>
      </c>
      <c r="AA71" s="260">
        <f t="shared" si="6"/>
        <v>50.43005437</v>
      </c>
      <c r="AB71" s="227">
        <f t="shared" si="7"/>
        <v>0.603042076</v>
      </c>
      <c r="AC71" s="266">
        <f t="shared" si="8"/>
        <v>30286.655</v>
      </c>
      <c r="AD71" s="267">
        <f>AC71*0.275</f>
        <v>8328.830126</v>
      </c>
      <c r="AE71" s="274">
        <v>37.0</v>
      </c>
      <c r="AF71" s="274">
        <v>53.0</v>
      </c>
      <c r="AG71" s="274">
        <v>92.0</v>
      </c>
    </row>
    <row r="72" ht="14.25" hidden="1" customHeight="1">
      <c r="A72" s="269" t="s">
        <v>179</v>
      </c>
      <c r="B72" s="269" t="s">
        <v>198</v>
      </c>
      <c r="C72" s="269">
        <v>1811071.0</v>
      </c>
      <c r="D72" s="270" t="s">
        <v>479</v>
      </c>
      <c r="E72" s="270" t="s">
        <v>190</v>
      </c>
      <c r="F72" s="269" t="s">
        <v>509</v>
      </c>
      <c r="G72" s="270" t="s">
        <v>117</v>
      </c>
      <c r="H72" s="269" t="s">
        <v>141</v>
      </c>
      <c r="I72" s="271" t="s">
        <v>546</v>
      </c>
      <c r="J72" s="271" t="s">
        <v>139</v>
      </c>
      <c r="K72" s="271" t="str">
        <f>VLOOKUP(C72,'Complete Product Info'!$A$2:$K$141,11,0)</f>
        <v>Walk-behind</v>
      </c>
      <c r="L72" s="260">
        <f t="shared" si="1"/>
        <v>57.79517639</v>
      </c>
      <c r="M72" s="274">
        <v>55.0</v>
      </c>
      <c r="N72" s="268" t="str">
        <f>VLOOKUP(C72,'ABC Analysis Results'!$A$2:$C$140,3,0)</f>
        <v>C</v>
      </c>
      <c r="O72" s="565">
        <f>VLOOKUP(C72,'Complexity Cost Adjustment'!$C$2:$AJ$141,32,0)</f>
        <v>34660.82396</v>
      </c>
      <c r="P72" s="271"/>
      <c r="Q72" s="271">
        <v>586.8752207643798</v>
      </c>
      <c r="R72" s="259">
        <v>105831.19799999999</v>
      </c>
      <c r="S72" s="133">
        <v>1831.1423999999997</v>
      </c>
      <c r="T72" s="263">
        <v>37292.2704</v>
      </c>
      <c r="U72" s="273">
        <v>9230.76</v>
      </c>
      <c r="V72" s="263">
        <f t="shared" si="2"/>
        <v>46523.0304</v>
      </c>
      <c r="W72" s="264">
        <f>VLOOKUP(C72,'Appendix A -  Costs'!A72:G211,6,0)</f>
        <v>0.002643771725</v>
      </c>
      <c r="X72" s="265">
        <f t="shared" si="3"/>
        <v>46523.03304</v>
      </c>
      <c r="Y72" s="260">
        <f t="shared" si="4"/>
        <v>25.40656207</v>
      </c>
      <c r="Z72" s="260">
        <f t="shared" si="5"/>
        <v>59308.16496</v>
      </c>
      <c r="AA72" s="260">
        <f t="shared" si="6"/>
        <v>32.38861432</v>
      </c>
      <c r="AB72" s="227">
        <f t="shared" si="7"/>
        <v>0.5604034167</v>
      </c>
      <c r="AC72" s="266">
        <f t="shared" si="8"/>
        <v>14910.48172</v>
      </c>
      <c r="AD72" s="267">
        <f>AC72*0.255</f>
        <v>3802.172839</v>
      </c>
      <c r="AE72" s="274">
        <v>37.0</v>
      </c>
      <c r="AF72" s="274">
        <v>53.0</v>
      </c>
      <c r="AG72" s="274">
        <v>92.0</v>
      </c>
    </row>
    <row r="73" ht="14.25" hidden="1" customHeight="1">
      <c r="A73" s="275" t="s">
        <v>179</v>
      </c>
      <c r="B73" s="275" t="s">
        <v>199</v>
      </c>
      <c r="C73" s="275">
        <v>1811072.0</v>
      </c>
      <c r="D73" s="276" t="s">
        <v>479</v>
      </c>
      <c r="E73" s="276" t="s">
        <v>548</v>
      </c>
      <c r="F73" s="275" t="s">
        <v>509</v>
      </c>
      <c r="G73" s="276" t="s">
        <v>117</v>
      </c>
      <c r="H73" s="275" t="s">
        <v>127</v>
      </c>
      <c r="I73" s="277" t="s">
        <v>546</v>
      </c>
      <c r="J73" s="277" t="s">
        <v>139</v>
      </c>
      <c r="K73" s="271" t="str">
        <f>VLOOKUP(C73,'Complete Product Info'!$A$2:$K$141,11,0)</f>
        <v>Walk-behind</v>
      </c>
      <c r="L73" s="280">
        <f t="shared" si="1"/>
        <v>47.26435473</v>
      </c>
      <c r="M73" s="285">
        <v>55.0</v>
      </c>
      <c r="N73" s="268" t="str">
        <f>VLOOKUP(C73,'ABC Analysis Results'!$A$2:$C$140,3,0)</f>
        <v>C</v>
      </c>
      <c r="O73" s="565">
        <f>VLOOKUP(C73,'Complexity Cost Adjustment'!$C$2:$AJ$141,32,0)</f>
        <v>21671.71682</v>
      </c>
      <c r="P73" s="277" t="s">
        <v>201</v>
      </c>
      <c r="Q73" s="277">
        <v>122.69069849414386</v>
      </c>
      <c r="R73" s="279">
        <v>120562.17599999999</v>
      </c>
      <c r="S73" s="136">
        <v>2550.8055</v>
      </c>
      <c r="T73" s="281">
        <v>55208.524800000014</v>
      </c>
      <c r="U73" s="282">
        <v>13669.418400000002</v>
      </c>
      <c r="V73" s="281">
        <f t="shared" si="2"/>
        <v>68877.9432</v>
      </c>
      <c r="W73" s="264">
        <f>VLOOKUP(C73,'Appendix A -  Costs'!A73:G212,6,0)</f>
        <v>0.003914137947</v>
      </c>
      <c r="X73" s="283">
        <f t="shared" si="3"/>
        <v>68877.94711</v>
      </c>
      <c r="Y73" s="280">
        <f t="shared" si="4"/>
        <v>27.00243006</v>
      </c>
      <c r="Z73" s="280">
        <f t="shared" si="5"/>
        <v>51684.22889</v>
      </c>
      <c r="AA73" s="280">
        <f t="shared" si="6"/>
        <v>20.26192467</v>
      </c>
      <c r="AB73" s="284">
        <f t="shared" si="7"/>
        <v>0.4286935638</v>
      </c>
      <c r="AC73" s="266">
        <f t="shared" si="8"/>
        <v>3312.947005</v>
      </c>
      <c r="AD73" s="287">
        <f>((1/2)*AC73*0.275)+((1/2)*AC73*0.255)</f>
        <v>877.9309564</v>
      </c>
      <c r="AE73" s="285">
        <v>38.0</v>
      </c>
      <c r="AF73" s="285">
        <v>53.0</v>
      </c>
      <c r="AG73" s="285">
        <v>92.0</v>
      </c>
    </row>
    <row r="74" ht="14.25" hidden="1" customHeight="1">
      <c r="A74" s="269" t="s">
        <v>202</v>
      </c>
      <c r="B74" s="269" t="s">
        <v>203</v>
      </c>
      <c r="C74" s="269">
        <v>1811073.0</v>
      </c>
      <c r="D74" s="270" t="s">
        <v>257</v>
      </c>
      <c r="E74" s="270" t="s">
        <v>547</v>
      </c>
      <c r="F74" s="269" t="s">
        <v>509</v>
      </c>
      <c r="G74" s="270" t="s">
        <v>117</v>
      </c>
      <c r="H74" s="269" t="s">
        <v>522</v>
      </c>
      <c r="I74" s="271" t="s">
        <v>544</v>
      </c>
      <c r="J74" s="271" t="s">
        <v>105</v>
      </c>
      <c r="K74" s="271" t="str">
        <f>VLOOKUP(C74,'Complete Product Info'!$A$2:$K$141,11,0)</f>
        <v>Riding</v>
      </c>
      <c r="L74" s="260">
        <f t="shared" si="1"/>
        <v>211.9867034</v>
      </c>
      <c r="M74" s="274">
        <v>172.0</v>
      </c>
      <c r="N74" s="268" t="str">
        <f>VLOOKUP(C74,'ABC Analysis Results'!$A$2:$C$140,3,0)</f>
        <v>A</v>
      </c>
      <c r="O74" s="565">
        <f>VLOOKUP(C74,'Complexity Cost Adjustment'!$C$2:$AJ$141,32,0)</f>
        <v>174560.7133</v>
      </c>
      <c r="P74" s="271" t="s">
        <v>112</v>
      </c>
      <c r="Q74" s="271">
        <v>518.0918214355277</v>
      </c>
      <c r="R74" s="259">
        <v>323960.624</v>
      </c>
      <c r="S74" s="133">
        <v>1528.212</v>
      </c>
      <c r="T74" s="263">
        <v>68583.3632</v>
      </c>
      <c r="U74" s="273">
        <v>17315.6016</v>
      </c>
      <c r="V74" s="263">
        <f t="shared" si="2"/>
        <v>85898.9648</v>
      </c>
      <c r="W74" s="264">
        <f>VLOOKUP(C74,'Appendix A -  Costs'!A74:G213,6,0)</f>
        <v>0.004881394277</v>
      </c>
      <c r="X74" s="265">
        <f t="shared" si="3"/>
        <v>85898.96968</v>
      </c>
      <c r="Y74" s="260">
        <f t="shared" si="4"/>
        <v>56.20880459</v>
      </c>
      <c r="Z74" s="260">
        <f t="shared" si="5"/>
        <v>238061.6543</v>
      </c>
      <c r="AA74" s="260">
        <f t="shared" si="6"/>
        <v>155.7778988</v>
      </c>
      <c r="AB74" s="227">
        <f t="shared" si="7"/>
        <v>0.734847499</v>
      </c>
      <c r="AC74" s="266">
        <f t="shared" si="8"/>
        <v>29121.32195</v>
      </c>
      <c r="AD74" s="287">
        <f t="shared" ref="AD74:AD86" si="24">((1/3)*AC74*0.275)+((1/3)*AC74*0.255)+((1/3)*AC74*0.245)</f>
        <v>7523.008171</v>
      </c>
      <c r="AE74" s="274">
        <v>172.0</v>
      </c>
      <c r="AF74" s="274">
        <v>92.0</v>
      </c>
      <c r="AG74" s="274">
        <v>101.0</v>
      </c>
    </row>
    <row r="75" ht="14.25" hidden="1" customHeight="1">
      <c r="A75" s="269" t="s">
        <v>202</v>
      </c>
      <c r="B75" s="269" t="s">
        <v>210</v>
      </c>
      <c r="C75" s="269">
        <v>1811074.0</v>
      </c>
      <c r="D75" s="270" t="s">
        <v>257</v>
      </c>
      <c r="E75" s="270" t="s">
        <v>547</v>
      </c>
      <c r="F75" s="269" t="s">
        <v>509</v>
      </c>
      <c r="G75" s="270" t="s">
        <v>117</v>
      </c>
      <c r="H75" s="269" t="s">
        <v>522</v>
      </c>
      <c r="I75" s="271" t="s">
        <v>544</v>
      </c>
      <c r="J75" s="271" t="s">
        <v>105</v>
      </c>
      <c r="K75" s="271" t="str">
        <f>VLOOKUP(C75,'Complete Product Info'!$A$2:$K$141,11,0)</f>
        <v>Riding</v>
      </c>
      <c r="L75" s="260">
        <f t="shared" si="1"/>
        <v>212.0180411</v>
      </c>
      <c r="M75" s="274">
        <v>172.0</v>
      </c>
      <c r="N75" s="268" t="str">
        <f>VLOOKUP(C75,'ABC Analysis Results'!$A$2:$C$140,3,0)</f>
        <v>A</v>
      </c>
      <c r="O75" s="565">
        <f>VLOOKUP(C75,'Complexity Cost Adjustment'!$C$2:$AJ$141,32,0)</f>
        <v>158746.4185</v>
      </c>
      <c r="P75" s="271" t="s">
        <v>212</v>
      </c>
      <c r="Q75" s="271">
        <v>579.0820953001052</v>
      </c>
      <c r="R75" s="259">
        <v>335767.12</v>
      </c>
      <c r="S75" s="133">
        <v>1583.6724</v>
      </c>
      <c r="T75" s="263">
        <v>81840.528</v>
      </c>
      <c r="U75" s="273">
        <v>21080.136000000002</v>
      </c>
      <c r="V75" s="263">
        <f t="shared" si="2"/>
        <v>102920.664</v>
      </c>
      <c r="W75" s="264">
        <f>VLOOKUP(C75,'Appendix A -  Costs'!A75:G214,6,0)</f>
        <v>0.005848689113</v>
      </c>
      <c r="X75" s="265">
        <f t="shared" si="3"/>
        <v>102920.6698</v>
      </c>
      <c r="Y75" s="260">
        <f t="shared" si="4"/>
        <v>64.98861119</v>
      </c>
      <c r="Z75" s="260">
        <f t="shared" si="5"/>
        <v>232846.4502</v>
      </c>
      <c r="AA75" s="260">
        <f t="shared" si="6"/>
        <v>147.0294299</v>
      </c>
      <c r="AB75" s="227">
        <f t="shared" si="7"/>
        <v>0.6934760323</v>
      </c>
      <c r="AC75" s="266">
        <f t="shared" si="8"/>
        <v>37633.74114</v>
      </c>
      <c r="AD75" s="287">
        <f t="shared" si="24"/>
        <v>9722.049793</v>
      </c>
      <c r="AE75" s="274">
        <v>180.0</v>
      </c>
      <c r="AF75" s="274">
        <v>92.0</v>
      </c>
      <c r="AG75" s="274">
        <v>101.0</v>
      </c>
    </row>
    <row r="76" ht="14.25" hidden="1" customHeight="1">
      <c r="A76" s="269" t="s">
        <v>202</v>
      </c>
      <c r="B76" s="269" t="s">
        <v>213</v>
      </c>
      <c r="C76" s="269">
        <v>1811075.0</v>
      </c>
      <c r="D76" s="270" t="s">
        <v>257</v>
      </c>
      <c r="E76" s="270" t="s">
        <v>547</v>
      </c>
      <c r="F76" s="269" t="s">
        <v>509</v>
      </c>
      <c r="G76" s="270" t="s">
        <v>117</v>
      </c>
      <c r="H76" s="269" t="s">
        <v>522</v>
      </c>
      <c r="I76" s="271" t="s">
        <v>544</v>
      </c>
      <c r="J76" s="271" t="s">
        <v>105</v>
      </c>
      <c r="K76" s="271" t="str">
        <f>VLOOKUP(C76,'Complete Product Info'!$A$2:$K$141,11,0)</f>
        <v>Riding</v>
      </c>
      <c r="L76" s="260">
        <f t="shared" si="1"/>
        <v>172.7154426</v>
      </c>
      <c r="M76" s="274">
        <v>172.0</v>
      </c>
      <c r="N76" s="268" t="str">
        <f>VLOOKUP(C76,'ABC Analysis Results'!$A$2:$C$140,3,0)</f>
        <v>A</v>
      </c>
      <c r="O76" s="565">
        <f>VLOOKUP(C76,'Complexity Cost Adjustment'!$C$2:$AJ$141,32,0)</f>
        <v>538926.0783</v>
      </c>
      <c r="P76" s="271" t="s">
        <v>215</v>
      </c>
      <c r="Q76" s="271">
        <v>1172.0225787974275</v>
      </c>
      <c r="R76" s="259">
        <v>1430252.9530000002</v>
      </c>
      <c r="S76" s="133">
        <v>8280.979</v>
      </c>
      <c r="T76" s="263">
        <v>440393.32480000006</v>
      </c>
      <c r="U76" s="273">
        <v>103746.5044</v>
      </c>
      <c r="V76" s="263">
        <f t="shared" si="2"/>
        <v>544139.8292</v>
      </c>
      <c r="W76" s="264">
        <f>VLOOKUP(C76,'Appendix A -  Costs'!A76:G215,6,0)</f>
        <v>0.03092192152</v>
      </c>
      <c r="X76" s="265">
        <f t="shared" si="3"/>
        <v>544139.8601</v>
      </c>
      <c r="Y76" s="260">
        <f t="shared" si="4"/>
        <v>65.70960512</v>
      </c>
      <c r="Z76" s="260">
        <f t="shared" si="5"/>
        <v>886113.0929</v>
      </c>
      <c r="AA76" s="260">
        <f t="shared" si="6"/>
        <v>107.0058375</v>
      </c>
      <c r="AB76" s="227">
        <f t="shared" si="7"/>
        <v>0.6195499132</v>
      </c>
      <c r="AC76" s="266">
        <f t="shared" si="8"/>
        <v>77013.14085</v>
      </c>
      <c r="AD76" s="287">
        <f t="shared" si="24"/>
        <v>19895.06139</v>
      </c>
      <c r="AE76" s="274">
        <v>193.0</v>
      </c>
      <c r="AF76" s="274">
        <v>92.0</v>
      </c>
      <c r="AG76" s="274">
        <v>101.0</v>
      </c>
    </row>
    <row r="77" ht="14.25" hidden="1" customHeight="1">
      <c r="A77" s="269" t="s">
        <v>202</v>
      </c>
      <c r="B77" s="269" t="s">
        <v>216</v>
      </c>
      <c r="C77" s="269">
        <v>1811076.0</v>
      </c>
      <c r="D77" s="270" t="s">
        <v>257</v>
      </c>
      <c r="E77" s="270" t="s">
        <v>547</v>
      </c>
      <c r="F77" s="269" t="s">
        <v>509</v>
      </c>
      <c r="G77" s="270" t="s">
        <v>117</v>
      </c>
      <c r="H77" s="269" t="s">
        <v>522</v>
      </c>
      <c r="I77" s="271" t="s">
        <v>544</v>
      </c>
      <c r="J77" s="271" t="s">
        <v>105</v>
      </c>
      <c r="K77" s="271" t="str">
        <f>VLOOKUP(C77,'Complete Product Info'!$A$2:$K$141,11,0)</f>
        <v>Riding</v>
      </c>
      <c r="L77" s="260">
        <f t="shared" si="1"/>
        <v>280.9272238</v>
      </c>
      <c r="M77" s="274">
        <v>172.0</v>
      </c>
      <c r="N77" s="268" t="str">
        <f>VLOOKUP(C77,'ABC Analysis Results'!$A$2:$C$140,3,0)</f>
        <v>C</v>
      </c>
      <c r="O77" s="565">
        <f>VLOOKUP(C77,'Complexity Cost Adjustment'!$C$2:$AJ$141,32,0)</f>
        <v>70582.84887</v>
      </c>
      <c r="P77" s="271" t="s">
        <v>215</v>
      </c>
      <c r="Q77" s="271">
        <v>493.1584707710755</v>
      </c>
      <c r="R77" s="259">
        <v>135943.83</v>
      </c>
      <c r="S77" s="133">
        <v>483.91119999999995</v>
      </c>
      <c r="T77" s="263">
        <v>26777.52</v>
      </c>
      <c r="U77" s="273">
        <v>6899.31</v>
      </c>
      <c r="V77" s="263">
        <f t="shared" si="2"/>
        <v>33676.83</v>
      </c>
      <c r="W77" s="264">
        <f>VLOOKUP(C77,'Appendix A -  Costs'!A77:G216,6,0)</f>
        <v>0.00191375863</v>
      </c>
      <c r="X77" s="265">
        <f t="shared" si="3"/>
        <v>33676.83191</v>
      </c>
      <c r="Y77" s="260">
        <f t="shared" si="4"/>
        <v>69.59299953</v>
      </c>
      <c r="Z77" s="260">
        <f t="shared" si="5"/>
        <v>102266.9981</v>
      </c>
      <c r="AA77" s="260">
        <f t="shared" si="6"/>
        <v>211.3342243</v>
      </c>
      <c r="AB77" s="227">
        <f t="shared" si="7"/>
        <v>0.7522739214</v>
      </c>
      <c r="AC77" s="266">
        <f t="shared" si="8"/>
        <v>34320.37722</v>
      </c>
      <c r="AD77" s="287">
        <f t="shared" si="24"/>
        <v>8866.09745</v>
      </c>
      <c r="AE77" s="274">
        <v>202.0</v>
      </c>
      <c r="AF77" s="274">
        <v>92.0</v>
      </c>
      <c r="AG77" s="274">
        <v>101.0</v>
      </c>
    </row>
    <row r="78" ht="14.25" hidden="1" customHeight="1">
      <c r="A78" s="269" t="s">
        <v>202</v>
      </c>
      <c r="B78" s="269" t="s">
        <v>218</v>
      </c>
      <c r="C78" s="269">
        <v>1811077.0</v>
      </c>
      <c r="D78" s="270" t="s">
        <v>257</v>
      </c>
      <c r="E78" s="270" t="s">
        <v>547</v>
      </c>
      <c r="F78" s="269" t="s">
        <v>509</v>
      </c>
      <c r="G78" s="270" t="s">
        <v>117</v>
      </c>
      <c r="H78" s="269" t="s">
        <v>522</v>
      </c>
      <c r="I78" s="271" t="s">
        <v>544</v>
      </c>
      <c r="J78" s="271" t="s">
        <v>105</v>
      </c>
      <c r="K78" s="271" t="str">
        <f>VLOOKUP(C78,'Complete Product Info'!$A$2:$K$141,11,0)</f>
        <v>Riding</v>
      </c>
      <c r="L78" s="260">
        <f t="shared" si="1"/>
        <v>251.7832921</v>
      </c>
      <c r="M78" s="274">
        <v>172.0</v>
      </c>
      <c r="N78" s="268" t="str">
        <f>VLOOKUP(C78,'ABC Analysis Results'!$A$2:$C$140,3,0)</f>
        <v>A</v>
      </c>
      <c r="O78" s="565">
        <f>VLOOKUP(C78,'Complexity Cost Adjustment'!$C$2:$AJ$141,32,0)</f>
        <v>236156.8168</v>
      </c>
      <c r="P78" s="271" t="s">
        <v>112</v>
      </c>
      <c r="Q78" s="271">
        <v>293.42646886623396</v>
      </c>
      <c r="R78" s="259">
        <v>510807.06599999993</v>
      </c>
      <c r="S78" s="133">
        <v>2028.7567999999999</v>
      </c>
      <c r="T78" s="263">
        <v>138969.72320000004</v>
      </c>
      <c r="U78" s="273">
        <v>36515.003800000006</v>
      </c>
      <c r="V78" s="263">
        <f t="shared" si="2"/>
        <v>175484.727</v>
      </c>
      <c r="W78" s="264">
        <f>VLOOKUP(C78,'Appendix A -  Costs'!A78:G217,6,0)</f>
        <v>0.009972298782</v>
      </c>
      <c r="X78" s="265">
        <f t="shared" si="3"/>
        <v>175484.737</v>
      </c>
      <c r="Y78" s="260">
        <f t="shared" si="4"/>
        <v>86.49865621</v>
      </c>
      <c r="Z78" s="260">
        <f t="shared" si="5"/>
        <v>335322.329</v>
      </c>
      <c r="AA78" s="260">
        <f t="shared" si="6"/>
        <v>165.2846359</v>
      </c>
      <c r="AB78" s="227">
        <f t="shared" si="7"/>
        <v>0.6564559329</v>
      </c>
      <c r="AC78" s="266">
        <f t="shared" si="8"/>
        <v>25380.99525</v>
      </c>
      <c r="AD78" s="287">
        <f t="shared" si="24"/>
        <v>6556.757107</v>
      </c>
      <c r="AE78" s="274">
        <v>215.0</v>
      </c>
      <c r="AF78" s="274">
        <v>92.0</v>
      </c>
      <c r="AG78" s="274">
        <v>101.0</v>
      </c>
    </row>
    <row r="79" ht="14.25" hidden="1" customHeight="1">
      <c r="A79" s="269" t="s">
        <v>202</v>
      </c>
      <c r="B79" s="269" t="s">
        <v>220</v>
      </c>
      <c r="C79" s="269">
        <v>1811078.0</v>
      </c>
      <c r="D79" s="270" t="s">
        <v>257</v>
      </c>
      <c r="E79" s="270" t="s">
        <v>547</v>
      </c>
      <c r="F79" s="269" t="s">
        <v>516</v>
      </c>
      <c r="G79" s="270" t="s">
        <v>117</v>
      </c>
      <c r="H79" s="269" t="s">
        <v>522</v>
      </c>
      <c r="I79" s="271" t="s">
        <v>544</v>
      </c>
      <c r="J79" s="271" t="s">
        <v>105</v>
      </c>
      <c r="K79" s="271" t="str">
        <f>VLOOKUP(C79,'Complete Product Info'!$A$2:$K$141,11,0)</f>
        <v>Riding</v>
      </c>
      <c r="L79" s="260">
        <f t="shared" si="1"/>
        <v>257.5528544</v>
      </c>
      <c r="M79" s="274">
        <v>172.0</v>
      </c>
      <c r="N79" s="268" t="str">
        <f>VLOOKUP(C79,'ABC Analysis Results'!$A$2:$C$140,3,0)</f>
        <v>A</v>
      </c>
      <c r="O79" s="565">
        <f>VLOOKUP(C79,'Complexity Cost Adjustment'!$C$2:$AJ$141,32,0)</f>
        <v>221953.7812</v>
      </c>
      <c r="P79" s="271" t="s">
        <v>108</v>
      </c>
      <c r="Q79" s="271">
        <v>273.9157164838035</v>
      </c>
      <c r="R79" s="259">
        <v>503187.399</v>
      </c>
      <c r="S79" s="133">
        <v>1953.7247999999997</v>
      </c>
      <c r="T79" s="263">
        <v>146882.36640000003</v>
      </c>
      <c r="U79" s="273">
        <v>34200.55100000001</v>
      </c>
      <c r="V79" s="263">
        <f t="shared" si="2"/>
        <v>181082.9174</v>
      </c>
      <c r="W79" s="264">
        <f>VLOOKUP(C79,'Appendix A -  Costs'!A79:G218,6,0)</f>
        <v>0.01029042805</v>
      </c>
      <c r="X79" s="265">
        <f t="shared" si="3"/>
        <v>181082.9277</v>
      </c>
      <c r="Y79" s="260">
        <f t="shared" si="4"/>
        <v>92.68599533</v>
      </c>
      <c r="Z79" s="260">
        <f t="shared" si="5"/>
        <v>322104.4713</v>
      </c>
      <c r="AA79" s="260">
        <f t="shared" si="6"/>
        <v>164.8668591</v>
      </c>
      <c r="AB79" s="227">
        <f t="shared" si="7"/>
        <v>0.6401282543</v>
      </c>
      <c r="AC79" s="266">
        <f t="shared" si="8"/>
        <v>25388.15082</v>
      </c>
      <c r="AD79" s="287">
        <f t="shared" si="24"/>
        <v>6558.605628</v>
      </c>
      <c r="AE79" s="274">
        <v>265.0</v>
      </c>
      <c r="AF79" s="274">
        <v>92.0</v>
      </c>
      <c r="AG79" s="274">
        <v>101.0</v>
      </c>
    </row>
    <row r="80" ht="14.25" hidden="1" customHeight="1">
      <c r="A80" s="269" t="s">
        <v>202</v>
      </c>
      <c r="B80" s="269" t="s">
        <v>222</v>
      </c>
      <c r="C80" s="269">
        <v>1811079.0</v>
      </c>
      <c r="D80" s="270" t="s">
        <v>257</v>
      </c>
      <c r="E80" s="270" t="s">
        <v>547</v>
      </c>
      <c r="F80" s="269" t="s">
        <v>516</v>
      </c>
      <c r="G80" s="270" t="s">
        <v>117</v>
      </c>
      <c r="H80" s="269" t="s">
        <v>522</v>
      </c>
      <c r="I80" s="271" t="s">
        <v>544</v>
      </c>
      <c r="J80" s="271" t="s">
        <v>105</v>
      </c>
      <c r="K80" s="271" t="str">
        <f>VLOOKUP(C80,'Complete Product Info'!$A$2:$K$141,11,0)</f>
        <v>Riding</v>
      </c>
      <c r="L80" s="260">
        <f t="shared" si="1"/>
        <v>270.7396298</v>
      </c>
      <c r="M80" s="274">
        <v>172.0</v>
      </c>
      <c r="N80" s="268" t="str">
        <f>VLOOKUP(C80,'ABC Analysis Results'!$A$2:$C$140,3,0)</f>
        <v>A</v>
      </c>
      <c r="O80" s="565">
        <f>VLOOKUP(C80,'Complexity Cost Adjustment'!$C$2:$AJ$141,32,0)</f>
        <v>320589.9853</v>
      </c>
      <c r="P80" s="271" t="s">
        <v>108</v>
      </c>
      <c r="Q80" s="271">
        <v>229.31536398775987</v>
      </c>
      <c r="R80" s="259">
        <v>610295.994</v>
      </c>
      <c r="S80" s="133">
        <v>2254.1805</v>
      </c>
      <c r="T80" s="263">
        <v>149554.1344</v>
      </c>
      <c r="U80" s="273">
        <v>36617.636000000006</v>
      </c>
      <c r="V80" s="263">
        <f t="shared" si="2"/>
        <v>186171.7704</v>
      </c>
      <c r="W80" s="264">
        <f>VLOOKUP(C80,'Appendix A -  Costs'!A80:G219,6,0)</f>
        <v>0.01057961311</v>
      </c>
      <c r="X80" s="265">
        <f t="shared" si="3"/>
        <v>186171.781</v>
      </c>
      <c r="Y80" s="260">
        <f t="shared" si="4"/>
        <v>82.58956236</v>
      </c>
      <c r="Z80" s="260">
        <f t="shared" si="5"/>
        <v>424124.213</v>
      </c>
      <c r="AA80" s="260">
        <f t="shared" si="6"/>
        <v>188.1500674</v>
      </c>
      <c r="AB80" s="227">
        <f t="shared" si="7"/>
        <v>0.6949483811</v>
      </c>
      <c r="AC80" s="266">
        <f t="shared" si="8"/>
        <v>18939.05555</v>
      </c>
      <c r="AD80" s="287">
        <f t="shared" si="24"/>
        <v>4892.589352</v>
      </c>
      <c r="AE80" s="274">
        <v>250.0</v>
      </c>
      <c r="AF80" s="274">
        <v>92.0</v>
      </c>
      <c r="AG80" s="274">
        <v>101.0</v>
      </c>
    </row>
    <row r="81" ht="14.25" hidden="1" customHeight="1">
      <c r="A81" s="275" t="s">
        <v>202</v>
      </c>
      <c r="B81" s="275" t="s">
        <v>224</v>
      </c>
      <c r="C81" s="275">
        <v>1811080.0</v>
      </c>
      <c r="D81" s="276" t="s">
        <v>257</v>
      </c>
      <c r="E81" s="276" t="s">
        <v>547</v>
      </c>
      <c r="F81" s="275" t="s">
        <v>516</v>
      </c>
      <c r="G81" s="276" t="s">
        <v>117</v>
      </c>
      <c r="H81" s="275" t="s">
        <v>522</v>
      </c>
      <c r="I81" s="277" t="s">
        <v>544</v>
      </c>
      <c r="J81" s="277" t="s">
        <v>105</v>
      </c>
      <c r="K81" s="271" t="str">
        <f>VLOOKUP(C81,'Complete Product Info'!$A$2:$K$141,11,0)</f>
        <v>Riding</v>
      </c>
      <c r="L81" s="280">
        <f t="shared" si="1"/>
        <v>207.9877206</v>
      </c>
      <c r="M81" s="285">
        <v>172.0</v>
      </c>
      <c r="N81" s="268" t="str">
        <f>VLOOKUP(C81,'ABC Analysis Results'!$A$2:$C$140,3,0)</f>
        <v>C</v>
      </c>
      <c r="O81" s="565">
        <f>VLOOKUP(C81,'Complexity Cost Adjustment'!$C$2:$AJ$141,32,0)</f>
        <v>36434.18074</v>
      </c>
      <c r="P81" s="277" t="s">
        <v>226</v>
      </c>
      <c r="Q81" s="277">
        <v>541.7341213472173</v>
      </c>
      <c r="R81" s="279">
        <v>157312.386</v>
      </c>
      <c r="S81" s="136">
        <v>756.3542</v>
      </c>
      <c r="T81" s="281">
        <v>54944.94720000001</v>
      </c>
      <c r="U81" s="282">
        <v>13868.316000000003</v>
      </c>
      <c r="V81" s="281">
        <f t="shared" si="2"/>
        <v>68813.2632</v>
      </c>
      <c r="W81" s="264">
        <f>VLOOKUP(C81,'Appendix A -  Costs'!A81:G220,6,0)</f>
        <v>0.003910462366</v>
      </c>
      <c r="X81" s="283">
        <f t="shared" si="3"/>
        <v>68813.26711</v>
      </c>
      <c r="Y81" s="280">
        <f t="shared" si="4"/>
        <v>90.98021418</v>
      </c>
      <c r="Z81" s="280">
        <f t="shared" si="5"/>
        <v>88499.11889</v>
      </c>
      <c r="AA81" s="280">
        <f t="shared" si="6"/>
        <v>117.0075064</v>
      </c>
      <c r="AB81" s="284">
        <f t="shared" si="7"/>
        <v>0.5625693001</v>
      </c>
      <c r="AC81" s="266">
        <f t="shared" si="8"/>
        <v>49287.08639</v>
      </c>
      <c r="AD81" s="287">
        <f t="shared" si="24"/>
        <v>12732.49732</v>
      </c>
      <c r="AE81" s="285">
        <v>263.0</v>
      </c>
      <c r="AF81" s="285">
        <v>92.0</v>
      </c>
      <c r="AG81" s="285">
        <v>101.0</v>
      </c>
    </row>
    <row r="82" ht="14.25" hidden="1" customHeight="1">
      <c r="A82" s="269" t="s">
        <v>227</v>
      </c>
      <c r="B82" s="269" t="s">
        <v>228</v>
      </c>
      <c r="C82" s="269">
        <v>1811081.0</v>
      </c>
      <c r="D82" s="270" t="s">
        <v>257</v>
      </c>
      <c r="E82" s="270" t="s">
        <v>547</v>
      </c>
      <c r="F82" s="269" t="s">
        <v>516</v>
      </c>
      <c r="G82" s="274" t="s">
        <v>117</v>
      </c>
      <c r="H82" s="269" t="s">
        <v>522</v>
      </c>
      <c r="I82" s="271" t="s">
        <v>544</v>
      </c>
      <c r="J82" s="271" t="s">
        <v>105</v>
      </c>
      <c r="K82" s="271" t="str">
        <f>VLOOKUP(C82,'Complete Product Info'!$A$2:$K$141,11,0)</f>
        <v>Riding</v>
      </c>
      <c r="L82" s="260">
        <f t="shared" si="1"/>
        <v>354.4384571</v>
      </c>
      <c r="M82" s="274">
        <v>127.0</v>
      </c>
      <c r="N82" s="268" t="str">
        <f>VLOOKUP(C82,'ABC Analysis Results'!$A$2:$C$140,3,0)</f>
        <v>A</v>
      </c>
      <c r="O82" s="565">
        <f>VLOOKUP(C82,'Complexity Cost Adjustment'!$C$2:$AJ$141,32,0)</f>
        <v>337349.2391</v>
      </c>
      <c r="P82" s="271" t="s">
        <v>232</v>
      </c>
      <c r="Q82" s="271">
        <v>952.7150126578747</v>
      </c>
      <c r="R82" s="259">
        <v>545974.66</v>
      </c>
      <c r="S82" s="133">
        <v>1540.3934</v>
      </c>
      <c r="T82" s="263">
        <v>94692.884</v>
      </c>
      <c r="U82" s="273">
        <v>23922.412800000002</v>
      </c>
      <c r="V82" s="263">
        <f t="shared" si="2"/>
        <v>118615.2968</v>
      </c>
      <c r="W82" s="264">
        <f>VLOOKUP(C82,'Appendix A -  Costs'!A82:G221,6,0)</f>
        <v>0.006740570533</v>
      </c>
      <c r="X82" s="265">
        <f t="shared" si="3"/>
        <v>118615.3035</v>
      </c>
      <c r="Y82" s="260">
        <f t="shared" si="4"/>
        <v>77.00325355</v>
      </c>
      <c r="Z82" s="260">
        <f t="shared" si="5"/>
        <v>427359.3565</v>
      </c>
      <c r="AA82" s="260">
        <f t="shared" si="6"/>
        <v>277.4352035</v>
      </c>
      <c r="AB82" s="227">
        <f t="shared" si="7"/>
        <v>0.7827457715</v>
      </c>
      <c r="AC82" s="266">
        <f t="shared" si="8"/>
        <v>73362.15568</v>
      </c>
      <c r="AD82" s="287">
        <f t="shared" si="24"/>
        <v>18951.89022</v>
      </c>
      <c r="AE82" s="274">
        <v>185.0</v>
      </c>
      <c r="AF82" s="274">
        <v>203.0</v>
      </c>
      <c r="AG82" s="274">
        <v>91.0</v>
      </c>
    </row>
    <row r="83" ht="14.25" hidden="1" customHeight="1">
      <c r="A83" s="269" t="s">
        <v>227</v>
      </c>
      <c r="B83" s="269" t="s">
        <v>233</v>
      </c>
      <c r="C83" s="269">
        <v>1811082.0</v>
      </c>
      <c r="D83" s="270" t="s">
        <v>257</v>
      </c>
      <c r="E83" s="270" t="s">
        <v>547</v>
      </c>
      <c r="F83" s="269" t="s">
        <v>516</v>
      </c>
      <c r="G83" s="274" t="s">
        <v>117</v>
      </c>
      <c r="H83" s="269" t="s">
        <v>522</v>
      </c>
      <c r="I83" s="271" t="s">
        <v>544</v>
      </c>
      <c r="J83" s="271" t="s">
        <v>105</v>
      </c>
      <c r="K83" s="271" t="str">
        <f>VLOOKUP(C83,'Complete Product Info'!$A$2:$K$141,11,0)</f>
        <v>Riding</v>
      </c>
      <c r="L83" s="260">
        <f t="shared" si="1"/>
        <v>403.0255336</v>
      </c>
      <c r="M83" s="274">
        <v>127.0</v>
      </c>
      <c r="N83" s="268" t="str">
        <f>VLOOKUP(C83,'ABC Analysis Results'!$A$2:$C$140,3,0)</f>
        <v>A</v>
      </c>
      <c r="O83" s="565">
        <f>VLOOKUP(C83,'Complexity Cost Adjustment'!$C$2:$AJ$141,32,0)</f>
        <v>168874.1607</v>
      </c>
      <c r="P83" s="271" t="s">
        <v>232</v>
      </c>
      <c r="Q83" s="271">
        <v>874.6590400815459</v>
      </c>
      <c r="R83" s="259">
        <v>286977.636</v>
      </c>
      <c r="S83" s="133">
        <v>712.0581999999999</v>
      </c>
      <c r="T83" s="263">
        <v>48565.81840000001</v>
      </c>
      <c r="U83" s="273">
        <v>11552.063600000001</v>
      </c>
      <c r="V83" s="263">
        <f t="shared" si="2"/>
        <v>60117.882</v>
      </c>
      <c r="W83" s="264">
        <f>VLOOKUP(C83,'Appendix A -  Costs'!A83:G222,6,0)</f>
        <v>0.003416328541</v>
      </c>
      <c r="X83" s="265">
        <f t="shared" si="3"/>
        <v>60117.88542</v>
      </c>
      <c r="Y83" s="260">
        <f t="shared" si="4"/>
        <v>84.42833102</v>
      </c>
      <c r="Z83" s="260">
        <f t="shared" si="5"/>
        <v>226859.7506</v>
      </c>
      <c r="AA83" s="260">
        <f t="shared" si="6"/>
        <v>318.5972026</v>
      </c>
      <c r="AB83" s="227">
        <f t="shared" si="7"/>
        <v>0.7905136921</v>
      </c>
      <c r="AC83" s="266">
        <f t="shared" si="8"/>
        <v>73846.00297</v>
      </c>
      <c r="AD83" s="287">
        <f t="shared" si="24"/>
        <v>19076.8841</v>
      </c>
      <c r="AE83" s="274">
        <v>199.0</v>
      </c>
      <c r="AF83" s="274">
        <v>203.0</v>
      </c>
      <c r="AG83" s="274">
        <v>91.0</v>
      </c>
    </row>
    <row r="84" ht="14.25" hidden="1" customHeight="1">
      <c r="A84" s="269" t="s">
        <v>227</v>
      </c>
      <c r="B84" s="269" t="s">
        <v>234</v>
      </c>
      <c r="C84" s="269">
        <v>1811083.0</v>
      </c>
      <c r="D84" s="270" t="s">
        <v>257</v>
      </c>
      <c r="E84" s="270" t="s">
        <v>547</v>
      </c>
      <c r="F84" s="269" t="s">
        <v>516</v>
      </c>
      <c r="G84" s="274" t="s">
        <v>117</v>
      </c>
      <c r="H84" s="269" t="s">
        <v>522</v>
      </c>
      <c r="I84" s="271" t="s">
        <v>544</v>
      </c>
      <c r="J84" s="271" t="s">
        <v>105</v>
      </c>
      <c r="K84" s="271" t="str">
        <f>VLOOKUP(C84,'Complete Product Info'!$A$2:$K$141,11,0)</f>
        <v>Riding</v>
      </c>
      <c r="L84" s="260">
        <f t="shared" si="1"/>
        <v>509.1694915</v>
      </c>
      <c r="M84" s="274">
        <v>127.0</v>
      </c>
      <c r="N84" s="268" t="str">
        <f>VLOOKUP(C84,'ABC Analysis Results'!$A$2:$C$140,3,0)</f>
        <v>A</v>
      </c>
      <c r="O84" s="565">
        <f>VLOOKUP(C84,'Complexity Cost Adjustment'!$C$2:$AJ$141,32,0)</f>
        <v>216037.1696</v>
      </c>
      <c r="P84" s="271" t="s">
        <v>232</v>
      </c>
      <c r="Q84" s="271">
        <v>945.4180409822824</v>
      </c>
      <c r="R84" s="259">
        <v>346252.56600000005</v>
      </c>
      <c r="S84" s="133">
        <v>680.034</v>
      </c>
      <c r="T84" s="263">
        <v>52852.4832</v>
      </c>
      <c r="U84" s="273">
        <v>12435.8784</v>
      </c>
      <c r="V84" s="263">
        <f t="shared" si="2"/>
        <v>65288.3616</v>
      </c>
      <c r="W84" s="264">
        <f>VLOOKUP(C84,'Appendix A -  Costs'!A84:G223,6,0)</f>
        <v>0.003710152217</v>
      </c>
      <c r="X84" s="265">
        <f t="shared" si="3"/>
        <v>65288.36531</v>
      </c>
      <c r="Y84" s="260">
        <f t="shared" si="4"/>
        <v>96.00750155</v>
      </c>
      <c r="Z84" s="260">
        <f t="shared" si="5"/>
        <v>280964.2007</v>
      </c>
      <c r="AA84" s="260">
        <f t="shared" si="6"/>
        <v>413.16199</v>
      </c>
      <c r="AB84" s="227">
        <f t="shared" si="7"/>
        <v>0.8114429416</v>
      </c>
      <c r="AC84" s="266">
        <f t="shared" si="8"/>
        <v>90767.22404</v>
      </c>
      <c r="AD84" s="287">
        <f t="shared" si="24"/>
        <v>23448.19954</v>
      </c>
      <c r="AE84" s="274">
        <v>216.0</v>
      </c>
      <c r="AF84" s="274">
        <v>203.0</v>
      </c>
      <c r="AG84" s="274">
        <v>91.0</v>
      </c>
    </row>
    <row r="85" ht="14.25" hidden="1" customHeight="1">
      <c r="A85" s="269" t="s">
        <v>227</v>
      </c>
      <c r="B85" s="269" t="s">
        <v>235</v>
      </c>
      <c r="C85" s="269">
        <v>1811084.0</v>
      </c>
      <c r="D85" s="270" t="s">
        <v>257</v>
      </c>
      <c r="E85" s="270" t="s">
        <v>547</v>
      </c>
      <c r="F85" s="269" t="s">
        <v>516</v>
      </c>
      <c r="G85" s="274" t="s">
        <v>117</v>
      </c>
      <c r="H85" s="269" t="s">
        <v>522</v>
      </c>
      <c r="I85" s="271" t="s">
        <v>544</v>
      </c>
      <c r="J85" s="271" t="s">
        <v>105</v>
      </c>
      <c r="K85" s="271" t="str">
        <f>VLOOKUP(C85,'Complete Product Info'!$A$2:$K$141,11,0)</f>
        <v>Riding</v>
      </c>
      <c r="L85" s="260">
        <f t="shared" si="1"/>
        <v>701.4735772</v>
      </c>
      <c r="M85" s="274">
        <v>127.0</v>
      </c>
      <c r="N85" s="268" t="str">
        <f>VLOOKUP(C85,'ABC Analysis Results'!$A$2:$C$140,3,0)</f>
        <v>A</v>
      </c>
      <c r="O85" s="565">
        <f>VLOOKUP(C85,'Complexity Cost Adjustment'!$C$2:$AJ$141,32,0)</f>
        <v>401878.7582</v>
      </c>
      <c r="P85" s="271" t="s">
        <v>232</v>
      </c>
      <c r="Q85" s="271">
        <v>1036.0930592528812</v>
      </c>
      <c r="R85" s="259">
        <v>655185.3</v>
      </c>
      <c r="S85" s="133">
        <v>934.0128</v>
      </c>
      <c r="T85" s="263">
        <v>106625.58720000002</v>
      </c>
      <c r="U85" s="273">
        <v>29155.43400000001</v>
      </c>
      <c r="V85" s="263">
        <f t="shared" si="2"/>
        <v>135781.0212</v>
      </c>
      <c r="W85" s="264">
        <f>VLOOKUP(C85,'Appendix A -  Costs'!A85:G224,6,0)</f>
        <v>0.007716049912</v>
      </c>
      <c r="X85" s="265">
        <f t="shared" si="3"/>
        <v>135781.0289</v>
      </c>
      <c r="Y85" s="260">
        <f t="shared" si="4"/>
        <v>145.3738417</v>
      </c>
      <c r="Z85" s="260">
        <f t="shared" si="5"/>
        <v>519404.2711</v>
      </c>
      <c r="AA85" s="260">
        <f t="shared" si="6"/>
        <v>556.0997356</v>
      </c>
      <c r="AB85" s="227">
        <f t="shared" si="7"/>
        <v>0.7927593478</v>
      </c>
      <c r="AC85" s="266">
        <f t="shared" si="8"/>
        <v>150620.8284</v>
      </c>
      <c r="AD85" s="287">
        <f t="shared" si="24"/>
        <v>38910.38066</v>
      </c>
      <c r="AE85" s="274">
        <v>222.0</v>
      </c>
      <c r="AF85" s="274">
        <v>203.0</v>
      </c>
      <c r="AG85" s="274">
        <v>91.0</v>
      </c>
    </row>
    <row r="86" ht="14.25" hidden="1" customHeight="1">
      <c r="A86" s="269" t="s">
        <v>227</v>
      </c>
      <c r="B86" s="269" t="s">
        <v>236</v>
      </c>
      <c r="C86" s="269">
        <v>1811085.0</v>
      </c>
      <c r="D86" s="270" t="s">
        <v>257</v>
      </c>
      <c r="E86" s="270" t="s">
        <v>547</v>
      </c>
      <c r="F86" s="269" t="s">
        <v>516</v>
      </c>
      <c r="G86" s="274" t="s">
        <v>117</v>
      </c>
      <c r="H86" s="269" t="s">
        <v>522</v>
      </c>
      <c r="I86" s="271" t="s">
        <v>544</v>
      </c>
      <c r="J86" s="271" t="s">
        <v>105</v>
      </c>
      <c r="K86" s="271" t="str">
        <f>VLOOKUP(C86,'Complete Product Info'!$A$2:$K$141,11,0)</f>
        <v>Riding</v>
      </c>
      <c r="L86" s="260">
        <f t="shared" si="1"/>
        <v>651.7656265</v>
      </c>
      <c r="M86" s="274">
        <v>127.0</v>
      </c>
      <c r="N86" s="268" t="str">
        <f>VLOOKUP(C86,'ABC Analysis Results'!$A$2:$C$140,3,0)</f>
        <v>C</v>
      </c>
      <c r="O86" s="565">
        <f>VLOOKUP(C86,'Complexity Cost Adjustment'!$C$2:$AJ$141,32,0)</f>
        <v>-23862.48884</v>
      </c>
      <c r="P86" s="271" t="s">
        <v>215</v>
      </c>
      <c r="Q86" s="271">
        <v>763.8708226894987</v>
      </c>
      <c r="R86" s="259">
        <v>31485.168000000005</v>
      </c>
      <c r="S86" s="133">
        <v>48.30749999999999</v>
      </c>
      <c r="T86" s="263">
        <v>6544.234400000001</v>
      </c>
      <c r="U86" s="273">
        <v>1587.4628000000002</v>
      </c>
      <c r="V86" s="263">
        <f t="shared" si="2"/>
        <v>8131.6972</v>
      </c>
      <c r="W86" s="264">
        <f>VLOOKUP(C86,'Appendix A -  Costs'!A86:G225,6,0)</f>
        <v>0.0004621012636</v>
      </c>
      <c r="X86" s="265">
        <f t="shared" si="3"/>
        <v>8131.697662</v>
      </c>
      <c r="Y86" s="260">
        <f t="shared" si="4"/>
        <v>168.3319911</v>
      </c>
      <c r="Z86" s="260">
        <f t="shared" si="5"/>
        <v>23353.47034</v>
      </c>
      <c r="AA86" s="260">
        <f t="shared" si="6"/>
        <v>483.4336353</v>
      </c>
      <c r="AB86" s="227">
        <f t="shared" si="7"/>
        <v>0.7417292592</v>
      </c>
      <c r="AC86" s="266">
        <f t="shared" si="8"/>
        <v>128583.8966</v>
      </c>
      <c r="AD86" s="287">
        <f t="shared" si="24"/>
        <v>33217.50661</v>
      </c>
      <c r="AE86" s="274">
        <v>235.0</v>
      </c>
      <c r="AF86" s="274">
        <v>203.0</v>
      </c>
      <c r="AG86" s="274">
        <v>91.0</v>
      </c>
    </row>
    <row r="87" ht="14.25" hidden="1" customHeight="1">
      <c r="A87" s="269" t="s">
        <v>227</v>
      </c>
      <c r="B87" s="269" t="s">
        <v>237</v>
      </c>
      <c r="C87" s="269">
        <v>1811086.0</v>
      </c>
      <c r="D87" s="270" t="s">
        <v>257</v>
      </c>
      <c r="E87" s="270" t="s">
        <v>188</v>
      </c>
      <c r="F87" s="269" t="s">
        <v>516</v>
      </c>
      <c r="G87" s="274" t="s">
        <v>117</v>
      </c>
      <c r="H87" s="269" t="s">
        <v>522</v>
      </c>
      <c r="I87" s="271" t="s">
        <v>544</v>
      </c>
      <c r="J87" s="271" t="s">
        <v>105</v>
      </c>
      <c r="K87" s="271" t="str">
        <f>VLOOKUP(C87,'Complete Product Info'!$A$2:$K$141,11,0)</f>
        <v>Riding</v>
      </c>
      <c r="L87" s="260">
        <f t="shared" si="1"/>
        <v>779.7051552</v>
      </c>
      <c r="M87" s="274">
        <v>127.0</v>
      </c>
      <c r="N87" s="268" t="str">
        <f>VLOOKUP(C87,'ABC Analysis Results'!$A$2:$C$140,3,0)</f>
        <v>B</v>
      </c>
      <c r="O87" s="565">
        <f>VLOOKUP(C87,'Complexity Cost Adjustment'!$C$2:$AJ$141,32,0)</f>
        <v>132035.6438</v>
      </c>
      <c r="P87" s="271" t="s">
        <v>215</v>
      </c>
      <c r="Q87" s="271">
        <v>1597.7313147433736</v>
      </c>
      <c r="R87" s="259">
        <v>366347.58600000007</v>
      </c>
      <c r="S87" s="133">
        <v>469.854</v>
      </c>
      <c r="T87" s="263">
        <v>70380.464</v>
      </c>
      <c r="U87" s="273">
        <v>17415.574</v>
      </c>
      <c r="V87" s="263">
        <f t="shared" si="2"/>
        <v>87796.038</v>
      </c>
      <c r="W87" s="264">
        <f>VLOOKUP(C87,'Appendix A -  Costs'!A87:G226,6,0)</f>
        <v>0.00498919956</v>
      </c>
      <c r="X87" s="265">
        <f t="shared" si="3"/>
        <v>87796.04299</v>
      </c>
      <c r="Y87" s="260">
        <f t="shared" si="4"/>
        <v>186.8581368</v>
      </c>
      <c r="Z87" s="260">
        <f t="shared" si="5"/>
        <v>278551.543</v>
      </c>
      <c r="AA87" s="260">
        <f t="shared" si="6"/>
        <v>592.8470185</v>
      </c>
      <c r="AB87" s="227">
        <f t="shared" si="7"/>
        <v>0.7603476962</v>
      </c>
      <c r="AC87" s="266">
        <f t="shared" si="8"/>
        <v>298549.0965</v>
      </c>
      <c r="AD87" s="267">
        <f t="shared" ref="AD87:AD89" si="25">AC87*0.275</f>
        <v>82101.00154</v>
      </c>
      <c r="AE87" s="274">
        <v>185.0</v>
      </c>
      <c r="AF87" s="274">
        <v>203.0</v>
      </c>
      <c r="AG87" s="274">
        <v>91.0</v>
      </c>
    </row>
    <row r="88" ht="14.25" hidden="1" customHeight="1">
      <c r="A88" s="269" t="s">
        <v>227</v>
      </c>
      <c r="B88" s="269" t="s">
        <v>238</v>
      </c>
      <c r="C88" s="269">
        <v>1811087.0</v>
      </c>
      <c r="D88" s="270" t="s">
        <v>257</v>
      </c>
      <c r="E88" s="270" t="s">
        <v>188</v>
      </c>
      <c r="F88" s="269" t="s">
        <v>516</v>
      </c>
      <c r="G88" s="274" t="s">
        <v>117</v>
      </c>
      <c r="H88" s="269" t="s">
        <v>522</v>
      </c>
      <c r="I88" s="271" t="s">
        <v>544</v>
      </c>
      <c r="J88" s="271" t="s">
        <v>105</v>
      </c>
      <c r="K88" s="271" t="str">
        <f>VLOOKUP(C88,'Complete Product Info'!$A$2:$K$141,11,0)</f>
        <v>Riding</v>
      </c>
      <c r="L88" s="260">
        <f t="shared" si="1"/>
        <v>436.0149336</v>
      </c>
      <c r="M88" s="274">
        <v>127.0</v>
      </c>
      <c r="N88" s="268" t="str">
        <f>VLOOKUP(C88,'ABC Analysis Results'!$A$2:$C$140,3,0)</f>
        <v>B</v>
      </c>
      <c r="O88" s="565">
        <f>VLOOKUP(C88,'Complexity Cost Adjustment'!$C$2:$AJ$141,32,0)</f>
        <v>129939.6523</v>
      </c>
      <c r="P88" s="271" t="s">
        <v>226</v>
      </c>
      <c r="Q88" s="271">
        <v>1566.432052914264</v>
      </c>
      <c r="R88" s="259">
        <v>239805.423</v>
      </c>
      <c r="S88" s="133">
        <v>549.9935999999999</v>
      </c>
      <c r="T88" s="263">
        <v>31683.564000000002</v>
      </c>
      <c r="U88" s="273">
        <v>8421.1578</v>
      </c>
      <c r="V88" s="263">
        <f t="shared" si="2"/>
        <v>40104.7218</v>
      </c>
      <c r="W88" s="264">
        <f>VLOOKUP(C88,'Appendix A -  Costs'!A88:G227,6,0)</f>
        <v>0.002279037471</v>
      </c>
      <c r="X88" s="265">
        <f t="shared" si="3"/>
        <v>40104.72408</v>
      </c>
      <c r="Y88" s="260">
        <f t="shared" si="4"/>
        <v>72.91852865</v>
      </c>
      <c r="Z88" s="260">
        <f t="shared" si="5"/>
        <v>199700.6989</v>
      </c>
      <c r="AA88" s="260">
        <f t="shared" si="6"/>
        <v>363.096405</v>
      </c>
      <c r="AB88" s="227">
        <f t="shared" si="7"/>
        <v>0.8327613964</v>
      </c>
      <c r="AC88" s="266">
        <f t="shared" si="8"/>
        <v>114221.9205</v>
      </c>
      <c r="AD88" s="267">
        <f t="shared" si="25"/>
        <v>31411.02815</v>
      </c>
      <c r="AE88" s="274">
        <v>199.0</v>
      </c>
      <c r="AF88" s="274">
        <v>203.0</v>
      </c>
      <c r="AG88" s="274">
        <v>91.0</v>
      </c>
    </row>
    <row r="89" ht="14.25" hidden="1" customHeight="1">
      <c r="A89" s="269" t="s">
        <v>227</v>
      </c>
      <c r="B89" s="269" t="s">
        <v>239</v>
      </c>
      <c r="C89" s="269">
        <v>1811088.0</v>
      </c>
      <c r="D89" s="270" t="s">
        <v>257</v>
      </c>
      <c r="E89" s="270" t="s">
        <v>188</v>
      </c>
      <c r="F89" s="269" t="s">
        <v>516</v>
      </c>
      <c r="G89" s="274" t="s">
        <v>117</v>
      </c>
      <c r="H89" s="269" t="s">
        <v>522</v>
      </c>
      <c r="I89" s="271" t="s">
        <v>544</v>
      </c>
      <c r="J89" s="271" t="s">
        <v>105</v>
      </c>
      <c r="K89" s="271" t="str">
        <f>VLOOKUP(C89,'Complete Product Info'!$A$2:$K$141,11,0)</f>
        <v>Riding</v>
      </c>
      <c r="L89" s="260">
        <f t="shared" si="1"/>
        <v>311.1769198</v>
      </c>
      <c r="M89" s="274">
        <v>127.0</v>
      </c>
      <c r="N89" s="268" t="str">
        <f>VLOOKUP(C89,'ABC Analysis Results'!$A$2:$C$140,3,0)</f>
        <v>B</v>
      </c>
      <c r="O89" s="565">
        <f>VLOOKUP(C89,'Complexity Cost Adjustment'!$C$2:$AJ$141,32,0)</f>
        <v>97456.99567</v>
      </c>
      <c r="P89" s="271" t="s">
        <v>146</v>
      </c>
      <c r="Q89" s="271">
        <v>1775.4502132000493</v>
      </c>
      <c r="R89" s="259">
        <v>270403.408</v>
      </c>
      <c r="S89" s="133">
        <v>868.9699999999999</v>
      </c>
      <c r="T89" s="263">
        <v>59886.0768</v>
      </c>
      <c r="U89" s="273">
        <v>14384.400800000001</v>
      </c>
      <c r="V89" s="263">
        <f t="shared" si="2"/>
        <v>74270.4776</v>
      </c>
      <c r="W89" s="264">
        <f>VLOOKUP(C89,'Appendix A -  Costs'!A89:G228,6,0)</f>
        <v>0.004220580366</v>
      </c>
      <c r="X89" s="265">
        <f t="shared" si="3"/>
        <v>74270.48182</v>
      </c>
      <c r="Y89" s="260">
        <f t="shared" si="4"/>
        <v>85.46955801</v>
      </c>
      <c r="Z89" s="260">
        <f t="shared" si="5"/>
        <v>196132.9262</v>
      </c>
      <c r="AA89" s="260">
        <f t="shared" si="6"/>
        <v>225.7073618</v>
      </c>
      <c r="AB89" s="227">
        <f t="shared" si="7"/>
        <v>0.7253345201</v>
      </c>
      <c r="AC89" s="266">
        <f t="shared" si="8"/>
        <v>151746.945</v>
      </c>
      <c r="AD89" s="267">
        <f t="shared" si="25"/>
        <v>41730.40987</v>
      </c>
      <c r="AE89" s="274">
        <v>216.0</v>
      </c>
      <c r="AF89" s="274">
        <v>203.0</v>
      </c>
      <c r="AG89" s="274">
        <v>91.0</v>
      </c>
    </row>
    <row r="90" ht="14.25" hidden="1" customHeight="1">
      <c r="A90" s="269" t="s">
        <v>227</v>
      </c>
      <c r="B90" s="269" t="s">
        <v>240</v>
      </c>
      <c r="C90" s="269">
        <v>1811089.0</v>
      </c>
      <c r="D90" s="270" t="s">
        <v>257</v>
      </c>
      <c r="E90" s="270" t="s">
        <v>190</v>
      </c>
      <c r="F90" s="269" t="s">
        <v>516</v>
      </c>
      <c r="G90" s="274" t="s">
        <v>117</v>
      </c>
      <c r="H90" s="269" t="s">
        <v>522</v>
      </c>
      <c r="I90" s="271" t="s">
        <v>544</v>
      </c>
      <c r="J90" s="271" t="s">
        <v>105</v>
      </c>
      <c r="K90" s="271" t="str">
        <f>VLOOKUP(C90,'Complete Product Info'!$A$2:$K$141,11,0)</f>
        <v>Riding</v>
      </c>
      <c r="L90" s="260">
        <f t="shared" si="1"/>
        <v>643.1858407</v>
      </c>
      <c r="M90" s="274">
        <v>127.0</v>
      </c>
      <c r="N90" s="268" t="str">
        <f>VLOOKUP(C90,'ABC Analysis Results'!$A$2:$C$140,3,0)</f>
        <v>C</v>
      </c>
      <c r="O90" s="565">
        <f>VLOOKUP(C90,'Complexity Cost Adjustment'!$C$2:$AJ$141,32,0)</f>
        <v>-54350.19563</v>
      </c>
      <c r="P90" s="271" t="s">
        <v>232</v>
      </c>
      <c r="Q90" s="271">
        <v>1214.773738961335</v>
      </c>
      <c r="R90" s="259">
        <v>8154.696000000001</v>
      </c>
      <c r="S90" s="133">
        <v>12.6786</v>
      </c>
      <c r="T90" s="263">
        <v>1430.9680000000003</v>
      </c>
      <c r="U90" s="273">
        <v>368.36800000000005</v>
      </c>
      <c r="V90" s="263">
        <f t="shared" si="2"/>
        <v>1799.336</v>
      </c>
      <c r="W90" s="264">
        <f>VLOOKUP(C90,'Appendix A -  Costs'!A90:G229,6,0)</f>
        <v>0.000102251156</v>
      </c>
      <c r="X90" s="265">
        <f t="shared" si="3"/>
        <v>1799.336102</v>
      </c>
      <c r="Y90" s="260">
        <f t="shared" si="4"/>
        <v>141.9191474</v>
      </c>
      <c r="Z90" s="260">
        <f t="shared" si="5"/>
        <v>6355.359898</v>
      </c>
      <c r="AA90" s="260">
        <f t="shared" si="6"/>
        <v>501.2666933</v>
      </c>
      <c r="AB90" s="227">
        <f t="shared" si="7"/>
        <v>0.779349702</v>
      </c>
      <c r="AC90" s="266">
        <f t="shared" si="8"/>
        <v>172399.6533</v>
      </c>
      <c r="AD90" s="267">
        <f t="shared" ref="AD90:AD92" si="26">AC90*0.255</f>
        <v>43961.9116</v>
      </c>
      <c r="AE90" s="274">
        <v>185.0</v>
      </c>
      <c r="AF90" s="274">
        <v>203.0</v>
      </c>
      <c r="AG90" s="274">
        <v>91.0</v>
      </c>
    </row>
    <row r="91" ht="14.25" hidden="1" customHeight="1">
      <c r="A91" s="269" t="s">
        <v>227</v>
      </c>
      <c r="B91" s="269" t="s">
        <v>241</v>
      </c>
      <c r="C91" s="269">
        <v>1811090.0</v>
      </c>
      <c r="D91" s="270" t="s">
        <v>257</v>
      </c>
      <c r="E91" s="270" t="s">
        <v>190</v>
      </c>
      <c r="F91" s="269" t="s">
        <v>516</v>
      </c>
      <c r="G91" s="274" t="s">
        <v>117</v>
      </c>
      <c r="H91" s="269" t="s">
        <v>522</v>
      </c>
      <c r="I91" s="271" t="s">
        <v>544</v>
      </c>
      <c r="J91" s="271" t="s">
        <v>105</v>
      </c>
      <c r="K91" s="271" t="str">
        <f>VLOOKUP(C91,'Complete Product Info'!$A$2:$K$141,11,0)</f>
        <v>Riding</v>
      </c>
      <c r="L91" s="260">
        <f t="shared" si="1"/>
        <v>475.6637168</v>
      </c>
      <c r="M91" s="274">
        <v>127.0</v>
      </c>
      <c r="N91" s="268" t="str">
        <f>VLOOKUP(C91,'ABC Analysis Results'!$A$2:$C$140,3,0)</f>
        <v>C</v>
      </c>
      <c r="O91" s="565">
        <f>VLOOKUP(C91,'Complexity Cost Adjustment'!$C$2:$AJ$141,32,0)</f>
        <v>622.7098451</v>
      </c>
      <c r="P91" s="271" t="s">
        <v>232</v>
      </c>
      <c r="Q91" s="271">
        <v>477.10152566598384</v>
      </c>
      <c r="R91" s="259">
        <v>20855.0</v>
      </c>
      <c r="S91" s="133">
        <v>43.843999999999994</v>
      </c>
      <c r="T91" s="263">
        <v>3097.6000000000004</v>
      </c>
      <c r="U91" s="273">
        <v>813.1200000000001</v>
      </c>
      <c r="V91" s="263">
        <f t="shared" si="2"/>
        <v>3910.72</v>
      </c>
      <c r="W91" s="264">
        <f>VLOOKUP(C91,'Appendix A -  Costs'!A91:G230,6,0)</f>
        <v>0.0002222351139</v>
      </c>
      <c r="X91" s="265">
        <f t="shared" si="3"/>
        <v>3910.720222</v>
      </c>
      <c r="Y91" s="260">
        <f t="shared" si="4"/>
        <v>89.19624629</v>
      </c>
      <c r="Z91" s="260">
        <f t="shared" si="5"/>
        <v>16944.27978</v>
      </c>
      <c r="AA91" s="260">
        <f t="shared" si="6"/>
        <v>386.4674705</v>
      </c>
      <c r="AB91" s="227">
        <f t="shared" si="7"/>
        <v>0.8124804497</v>
      </c>
      <c r="AC91" s="266">
        <f t="shared" si="8"/>
        <v>42555.66519</v>
      </c>
      <c r="AD91" s="267">
        <f t="shared" si="26"/>
        <v>10851.69462</v>
      </c>
      <c r="AE91" s="274">
        <v>199.0</v>
      </c>
      <c r="AF91" s="274">
        <v>203.0</v>
      </c>
      <c r="AG91" s="274">
        <v>91.0</v>
      </c>
    </row>
    <row r="92" ht="14.25" hidden="1" customHeight="1">
      <c r="A92" s="269" t="s">
        <v>227</v>
      </c>
      <c r="B92" s="269" t="s">
        <v>242</v>
      </c>
      <c r="C92" s="269">
        <v>1811091.0</v>
      </c>
      <c r="D92" s="270" t="s">
        <v>257</v>
      </c>
      <c r="E92" s="270" t="s">
        <v>190</v>
      </c>
      <c r="F92" s="269" t="s">
        <v>516</v>
      </c>
      <c r="G92" s="274" t="s">
        <v>117</v>
      </c>
      <c r="H92" s="269" t="s">
        <v>522</v>
      </c>
      <c r="I92" s="271" t="s">
        <v>544</v>
      </c>
      <c r="J92" s="271" t="s">
        <v>105</v>
      </c>
      <c r="K92" s="271" t="str">
        <f>VLOOKUP(C92,'Complete Product Info'!$A$2:$K$141,11,0)</f>
        <v>Riding</v>
      </c>
      <c r="L92" s="260">
        <f t="shared" si="1"/>
        <v>310.9080214</v>
      </c>
      <c r="M92" s="274">
        <v>127.0</v>
      </c>
      <c r="N92" s="268" t="str">
        <f>VLOOKUP(C92,'ABC Analysis Results'!$A$2:$C$140,3,0)</f>
        <v>C</v>
      </c>
      <c r="O92" s="565">
        <f>VLOOKUP(C92,'Complexity Cost Adjustment'!$C$2:$AJ$141,32,0)</f>
        <v>66947.93171</v>
      </c>
      <c r="P92" s="271" t="s">
        <v>243</v>
      </c>
      <c r="Q92" s="271">
        <v>990.8167357603955</v>
      </c>
      <c r="R92" s="259">
        <v>132555.324</v>
      </c>
      <c r="S92" s="133">
        <v>426.34899999999993</v>
      </c>
      <c r="T92" s="263">
        <v>20851.107200000002</v>
      </c>
      <c r="U92" s="273">
        <v>5319.160000000001</v>
      </c>
      <c r="V92" s="263">
        <f t="shared" si="2"/>
        <v>26170.2672</v>
      </c>
      <c r="W92" s="264">
        <f>VLOOKUP(C92,'Appendix A -  Costs'!A92:G231,6,0)</f>
        <v>0.00148718198</v>
      </c>
      <c r="X92" s="265">
        <f t="shared" si="3"/>
        <v>26170.26869</v>
      </c>
      <c r="Y92" s="260">
        <f t="shared" si="4"/>
        <v>61.38226825</v>
      </c>
      <c r="Z92" s="260">
        <f t="shared" si="5"/>
        <v>106385.0553</v>
      </c>
      <c r="AA92" s="260">
        <f t="shared" si="6"/>
        <v>249.5257531</v>
      </c>
      <c r="AB92" s="227">
        <f t="shared" si="7"/>
        <v>0.8025709727</v>
      </c>
      <c r="AC92" s="266">
        <f t="shared" si="8"/>
        <v>60818.57866</v>
      </c>
      <c r="AD92" s="267">
        <f t="shared" si="26"/>
        <v>15508.73756</v>
      </c>
      <c r="AE92" s="274">
        <v>216.0</v>
      </c>
      <c r="AF92" s="274">
        <v>203.0</v>
      </c>
      <c r="AG92" s="274">
        <v>91.0</v>
      </c>
    </row>
    <row r="93" ht="14.25" hidden="1" customHeight="1">
      <c r="A93" s="269" t="s">
        <v>227</v>
      </c>
      <c r="B93" s="269" t="s">
        <v>550</v>
      </c>
      <c r="C93" s="269">
        <v>1811092.0</v>
      </c>
      <c r="D93" s="270" t="s">
        <v>257</v>
      </c>
      <c r="E93" s="270" t="s">
        <v>110</v>
      </c>
      <c r="F93" s="269" t="s">
        <v>516</v>
      </c>
      <c r="G93" s="274" t="s">
        <v>117</v>
      </c>
      <c r="H93" s="269" t="s">
        <v>522</v>
      </c>
      <c r="I93" s="271" t="s">
        <v>544</v>
      </c>
      <c r="J93" s="271" t="s">
        <v>105</v>
      </c>
      <c r="K93" s="271" t="str">
        <f>VLOOKUP(C93,'Complete Product Info'!$A$2:$K$141,11,0)</f>
        <v>Riding</v>
      </c>
      <c r="L93" s="260">
        <f t="shared" si="1"/>
        <v>-21.04475348</v>
      </c>
      <c r="M93" s="274">
        <v>127.0</v>
      </c>
      <c r="N93" s="268" t="str">
        <f>VLOOKUP(C93,'ABC Analysis Results'!$A$2:$C$140,3,0)</f>
        <v>#N/A</v>
      </c>
      <c r="O93" s="565" t="str">
        <f>VLOOKUP(C93,'Complexity Cost Adjustment'!$C$2:$AJ$141,32,0)</f>
        <v/>
      </c>
      <c r="P93" s="271" t="s">
        <v>232</v>
      </c>
      <c r="Q93" s="271">
        <v>1.3963403489116517</v>
      </c>
      <c r="R93" s="259">
        <v>-124.84800000000004</v>
      </c>
      <c r="S93" s="133">
        <v>5.9325</v>
      </c>
      <c r="T93" s="263">
        <v>259.9168000000001</v>
      </c>
      <c r="U93" s="273">
        <v>64.97920000000002</v>
      </c>
      <c r="V93" s="263">
        <f t="shared" si="2"/>
        <v>324.896</v>
      </c>
      <c r="W93" s="264">
        <f>VLOOKUP(C93,'Appendix A -  Costs'!A93:G232,6,0)</f>
        <v>0.0000184629172</v>
      </c>
      <c r="X93" s="265">
        <f t="shared" si="3"/>
        <v>324.8960185</v>
      </c>
      <c r="Y93" s="260">
        <f t="shared" si="4"/>
        <v>54.7654477</v>
      </c>
      <c r="Z93" s="260">
        <f t="shared" si="5"/>
        <v>-449.7440185</v>
      </c>
      <c r="AA93" s="260">
        <f t="shared" si="6"/>
        <v>-75.81020117</v>
      </c>
      <c r="AB93" s="227">
        <f t="shared" si="7"/>
        <v>3.602332584</v>
      </c>
      <c r="AC93" s="266">
        <f t="shared" si="8"/>
        <v>76.47120435</v>
      </c>
      <c r="AD93" s="267">
        <f t="shared" ref="AD93:AD95" si="27">AC93*0.245</f>
        <v>18.73544506</v>
      </c>
      <c r="AE93" s="274">
        <v>185.0</v>
      </c>
      <c r="AF93" s="274">
        <v>203.0</v>
      </c>
      <c r="AG93" s="274">
        <v>91.0</v>
      </c>
    </row>
    <row r="94" ht="14.25" hidden="1" customHeight="1">
      <c r="A94" s="269" t="s">
        <v>227</v>
      </c>
      <c r="B94" s="269" t="s">
        <v>244</v>
      </c>
      <c r="C94" s="269">
        <v>1811093.0</v>
      </c>
      <c r="D94" s="270" t="s">
        <v>257</v>
      </c>
      <c r="E94" s="270" t="s">
        <v>110</v>
      </c>
      <c r="F94" s="269" t="s">
        <v>516</v>
      </c>
      <c r="G94" s="274" t="s">
        <v>117</v>
      </c>
      <c r="H94" s="269" t="s">
        <v>522</v>
      </c>
      <c r="I94" s="271" t="s">
        <v>544</v>
      </c>
      <c r="J94" s="271" t="s">
        <v>105</v>
      </c>
      <c r="K94" s="271" t="str">
        <f>VLOOKUP(C94,'Complete Product Info'!$A$2:$K$141,11,0)</f>
        <v>Riding</v>
      </c>
      <c r="L94" s="260">
        <f t="shared" si="1"/>
        <v>309.840204</v>
      </c>
      <c r="M94" s="274">
        <v>127.0</v>
      </c>
      <c r="N94" s="268" t="str">
        <f>VLOOKUP(C94,'ABC Analysis Results'!$A$2:$C$140,3,0)</f>
        <v>C</v>
      </c>
      <c r="O94" s="565">
        <f>VLOOKUP(C94,'Complexity Cost Adjustment'!$C$2:$AJ$141,32,0)</f>
        <v>17848.67541</v>
      </c>
      <c r="P94" s="271" t="s">
        <v>215</v>
      </c>
      <c r="Q94" s="271">
        <v>93.43336278676387</v>
      </c>
      <c r="R94" s="259">
        <v>33569.451</v>
      </c>
      <c r="S94" s="133">
        <v>108.3444</v>
      </c>
      <c r="T94" s="263">
        <v>6891.359200000002</v>
      </c>
      <c r="U94" s="273">
        <v>1706.1132000000002</v>
      </c>
      <c r="V94" s="263">
        <f t="shared" si="2"/>
        <v>8597.4724</v>
      </c>
      <c r="W94" s="264">
        <f>VLOOKUP(C94,'Appendix A -  Costs'!A94:G233,6,0)</f>
        <v>0.0004885699457</v>
      </c>
      <c r="X94" s="265">
        <f t="shared" si="3"/>
        <v>8597.472889</v>
      </c>
      <c r="Y94" s="260">
        <f t="shared" si="4"/>
        <v>79.35318197</v>
      </c>
      <c r="Z94" s="260">
        <f t="shared" si="5"/>
        <v>24971.97811</v>
      </c>
      <c r="AA94" s="260">
        <f t="shared" si="6"/>
        <v>230.487022</v>
      </c>
      <c r="AB94" s="227">
        <f t="shared" si="7"/>
        <v>0.7438899764</v>
      </c>
      <c r="AC94" s="266">
        <f t="shared" si="8"/>
        <v>7414.234639</v>
      </c>
      <c r="AD94" s="267">
        <f t="shared" si="27"/>
        <v>1816.487487</v>
      </c>
      <c r="AE94" s="274">
        <v>199.0</v>
      </c>
      <c r="AF94" s="274">
        <v>203.0</v>
      </c>
      <c r="AG94" s="274">
        <v>91.0</v>
      </c>
    </row>
    <row r="95" ht="14.25" hidden="1" customHeight="1">
      <c r="A95" s="275" t="s">
        <v>227</v>
      </c>
      <c r="B95" s="275" t="s">
        <v>245</v>
      </c>
      <c r="C95" s="275">
        <v>1811094.0</v>
      </c>
      <c r="D95" s="276" t="s">
        <v>257</v>
      </c>
      <c r="E95" s="276" t="s">
        <v>110</v>
      </c>
      <c r="F95" s="275" t="s">
        <v>516</v>
      </c>
      <c r="G95" s="285" t="s">
        <v>117</v>
      </c>
      <c r="H95" s="275" t="s">
        <v>522</v>
      </c>
      <c r="I95" s="277" t="s">
        <v>544</v>
      </c>
      <c r="J95" s="277" t="s">
        <v>105</v>
      </c>
      <c r="K95" s="271" t="str">
        <f>VLOOKUP(C95,'Complete Product Info'!$A$2:$K$141,11,0)</f>
        <v>Riding</v>
      </c>
      <c r="L95" s="280">
        <f t="shared" si="1"/>
        <v>894.2977798</v>
      </c>
      <c r="M95" s="285">
        <v>127.0</v>
      </c>
      <c r="N95" s="268" t="str">
        <f>VLOOKUP(C95,'ABC Analysis Results'!$A$2:$C$140,3,0)</f>
        <v>C</v>
      </c>
      <c r="O95" s="565">
        <f>VLOOKUP(C95,'Complexity Cost Adjustment'!$C$2:$AJ$141,32,0)</f>
        <v>-4733.545404</v>
      </c>
      <c r="P95" s="277" t="s">
        <v>106</v>
      </c>
      <c r="Q95" s="277">
        <v>208.57118628328277</v>
      </c>
      <c r="R95" s="279">
        <v>8640.258</v>
      </c>
      <c r="S95" s="136">
        <v>9.661499999999998</v>
      </c>
      <c r="T95" s="281">
        <v>1150.4064</v>
      </c>
      <c r="U95" s="282">
        <v>284.8362</v>
      </c>
      <c r="V95" s="281">
        <f t="shared" si="2"/>
        <v>1435.2426</v>
      </c>
      <c r="W95" s="264">
        <f>VLOOKUP(C95,'Appendix A -  Costs'!A95:G234,6,0)</f>
        <v>0.00008156076188</v>
      </c>
      <c r="X95" s="283">
        <f t="shared" si="3"/>
        <v>1435.242682</v>
      </c>
      <c r="Y95" s="280">
        <f t="shared" si="4"/>
        <v>148.5527798</v>
      </c>
      <c r="Z95" s="280">
        <f t="shared" si="5"/>
        <v>7205.015318</v>
      </c>
      <c r="AA95" s="280">
        <f t="shared" si="6"/>
        <v>745.7450001</v>
      </c>
      <c r="AB95" s="284">
        <f t="shared" si="7"/>
        <v>0.8338889092</v>
      </c>
      <c r="AC95" s="266">
        <f t="shared" si="8"/>
        <v>30983.8295</v>
      </c>
      <c r="AD95" s="267">
        <f t="shared" si="27"/>
        <v>7591.038227</v>
      </c>
      <c r="AE95" s="285">
        <v>216.0</v>
      </c>
      <c r="AF95" s="285">
        <v>203.0</v>
      </c>
      <c r="AG95" s="285">
        <v>91.0</v>
      </c>
    </row>
    <row r="96" ht="14.25" hidden="1" customHeight="1">
      <c r="A96" s="269" t="s">
        <v>246</v>
      </c>
      <c r="B96" s="269" t="s">
        <v>247</v>
      </c>
      <c r="C96" s="269">
        <v>1811095.0</v>
      </c>
      <c r="D96" s="270" t="s">
        <v>257</v>
      </c>
      <c r="E96" s="270" t="s">
        <v>547</v>
      </c>
      <c r="F96" s="269" t="s">
        <v>516</v>
      </c>
      <c r="G96" s="274" t="s">
        <v>117</v>
      </c>
      <c r="H96" s="269" t="s">
        <v>522</v>
      </c>
      <c r="I96" s="271" t="s">
        <v>544</v>
      </c>
      <c r="J96" s="271" t="s">
        <v>105</v>
      </c>
      <c r="K96" s="271" t="str">
        <f>VLOOKUP(C96,'Complete Product Info'!$A$2:$K$141,11,0)</f>
        <v>Walk-behind</v>
      </c>
      <c r="L96" s="260">
        <f t="shared" si="1"/>
        <v>65.82647172</v>
      </c>
      <c r="M96" s="274">
        <v>62.0</v>
      </c>
      <c r="N96" s="268" t="str">
        <f>VLOOKUP(C96,'ABC Analysis Results'!$A$2:$C$140,3,0)</f>
        <v>C</v>
      </c>
      <c r="O96" s="565">
        <f>VLOOKUP(C96,'Complexity Cost Adjustment'!$C$2:$AJ$141,32,0)</f>
        <v>-5935.038837</v>
      </c>
      <c r="P96" s="271" t="s">
        <v>215</v>
      </c>
      <c r="Q96" s="271">
        <v>148.52201631839284</v>
      </c>
      <c r="R96" s="259">
        <v>18819.13</v>
      </c>
      <c r="S96" s="133">
        <v>285.89</v>
      </c>
      <c r="T96" s="263">
        <v>11577.984</v>
      </c>
      <c r="U96" s="273">
        <v>2864.3450000000003</v>
      </c>
      <c r="V96" s="263">
        <f t="shared" si="2"/>
        <v>14442.329</v>
      </c>
      <c r="W96" s="264">
        <f>VLOOKUP(C96,'Appendix A -  Costs'!A96:G235,6,0)</f>
        <v>0.000820716551</v>
      </c>
      <c r="X96" s="265">
        <f t="shared" si="3"/>
        <v>14442.32982</v>
      </c>
      <c r="Y96" s="260">
        <f t="shared" si="4"/>
        <v>50.51708636</v>
      </c>
      <c r="Z96" s="260">
        <f t="shared" si="5"/>
        <v>4376.800179</v>
      </c>
      <c r="AA96" s="260">
        <f t="shared" si="6"/>
        <v>15.30938536</v>
      </c>
      <c r="AB96" s="227">
        <f t="shared" si="7"/>
        <v>0.2325718659</v>
      </c>
      <c r="AC96" s="266">
        <f t="shared" si="8"/>
        <v>7502.899525</v>
      </c>
      <c r="AD96" s="287">
        <f t="shared" ref="AD96:AD104" si="28">((1/3)*AC96*0.275)+((1/3)*AC96*0.255)+((1/3)*AC96*0.245)</f>
        <v>1938.249044</v>
      </c>
      <c r="AE96" s="274">
        <v>51.0</v>
      </c>
      <c r="AF96" s="274">
        <v>65.0</v>
      </c>
      <c r="AG96" s="274">
        <v>93.0</v>
      </c>
    </row>
    <row r="97" ht="14.25" hidden="1" customHeight="1">
      <c r="A97" s="269" t="s">
        <v>246</v>
      </c>
      <c r="B97" s="269" t="s">
        <v>250</v>
      </c>
      <c r="C97" s="269">
        <v>1811096.0</v>
      </c>
      <c r="D97" s="270" t="s">
        <v>257</v>
      </c>
      <c r="E97" s="270" t="s">
        <v>547</v>
      </c>
      <c r="F97" s="269" t="s">
        <v>516</v>
      </c>
      <c r="G97" s="274" t="s">
        <v>117</v>
      </c>
      <c r="H97" s="269" t="s">
        <v>522</v>
      </c>
      <c r="I97" s="271" t="s">
        <v>544</v>
      </c>
      <c r="J97" s="271" t="s">
        <v>105</v>
      </c>
      <c r="K97" s="271" t="str">
        <f>VLOOKUP(C97,'Complete Product Info'!$A$2:$K$141,11,0)</f>
        <v>Walk-behind</v>
      </c>
      <c r="L97" s="260">
        <f t="shared" si="1"/>
        <v>69.69131153</v>
      </c>
      <c r="M97" s="274">
        <v>62.0</v>
      </c>
      <c r="N97" s="268" t="str">
        <f>VLOOKUP(C97,'ABC Analysis Results'!$A$2:$C$140,3,0)</f>
        <v>C</v>
      </c>
      <c r="O97" s="565">
        <f>VLOOKUP(C97,'Complexity Cost Adjustment'!$C$2:$AJ$141,32,0)</f>
        <v>-42221.25092</v>
      </c>
      <c r="P97" s="271"/>
      <c r="Q97" s="271">
        <v>912.9957954006626</v>
      </c>
      <c r="R97" s="259">
        <v>95271.60500000001</v>
      </c>
      <c r="S97" s="133">
        <v>1367.0513999999998</v>
      </c>
      <c r="T97" s="263">
        <v>62162.73360000001</v>
      </c>
      <c r="U97" s="273">
        <v>16482.543</v>
      </c>
      <c r="V97" s="263">
        <f t="shared" si="2"/>
        <v>78645.2766</v>
      </c>
      <c r="W97" s="264">
        <f>VLOOKUP(C97,'Appendix A -  Costs'!A97:G236,6,0)</f>
        <v>0.004469187772</v>
      </c>
      <c r="X97" s="265">
        <f t="shared" si="3"/>
        <v>78645.28107</v>
      </c>
      <c r="Y97" s="260">
        <f t="shared" si="4"/>
        <v>57.52913246</v>
      </c>
      <c r="Z97" s="260">
        <f t="shared" si="5"/>
        <v>16626.32393</v>
      </c>
      <c r="AA97" s="260">
        <f t="shared" si="6"/>
        <v>12.16217907</v>
      </c>
      <c r="AB97" s="227">
        <f t="shared" si="7"/>
        <v>0.1745149977</v>
      </c>
      <c r="AC97" s="266">
        <f t="shared" si="8"/>
        <v>52523.85605</v>
      </c>
      <c r="AD97" s="287">
        <f t="shared" si="28"/>
        <v>13568.66281</v>
      </c>
      <c r="AE97" s="274">
        <v>55.0</v>
      </c>
      <c r="AF97" s="274">
        <v>65.0</v>
      </c>
      <c r="AG97" s="274">
        <v>93.0</v>
      </c>
    </row>
    <row r="98" ht="14.25" hidden="1" customHeight="1">
      <c r="A98" s="269" t="s">
        <v>246</v>
      </c>
      <c r="B98" s="269" t="s">
        <v>251</v>
      </c>
      <c r="C98" s="269">
        <v>1811097.0</v>
      </c>
      <c r="D98" s="270" t="s">
        <v>257</v>
      </c>
      <c r="E98" s="270" t="s">
        <v>547</v>
      </c>
      <c r="F98" s="269" t="s">
        <v>516</v>
      </c>
      <c r="G98" s="274" t="s">
        <v>117</v>
      </c>
      <c r="H98" s="269" t="s">
        <v>522</v>
      </c>
      <c r="I98" s="271" t="s">
        <v>544</v>
      </c>
      <c r="J98" s="271" t="s">
        <v>105</v>
      </c>
      <c r="K98" s="271" t="str">
        <f>VLOOKUP(C98,'Complete Product Info'!$A$2:$K$141,11,0)</f>
        <v>Walk-behind</v>
      </c>
      <c r="L98" s="260">
        <f t="shared" si="1"/>
        <v>75.38218235</v>
      </c>
      <c r="M98" s="274">
        <v>62.0</v>
      </c>
      <c r="N98" s="268" t="str">
        <f>VLOOKUP(C98,'ABC Analysis Results'!$A$2:$C$140,3,0)</f>
        <v>C</v>
      </c>
      <c r="O98" s="565">
        <f>VLOOKUP(C98,'Complexity Cost Adjustment'!$C$2:$AJ$141,32,0)</f>
        <v>-23009.21297</v>
      </c>
      <c r="P98" s="271"/>
      <c r="Q98" s="271">
        <v>655.1732115877065</v>
      </c>
      <c r="R98" s="259">
        <v>56941.522000000004</v>
      </c>
      <c r="S98" s="133">
        <v>755.3711</v>
      </c>
      <c r="T98" s="263">
        <v>34347.156800000004</v>
      </c>
      <c r="U98" s="273">
        <v>9206.4544</v>
      </c>
      <c r="V98" s="263">
        <f t="shared" si="2"/>
        <v>43553.6112</v>
      </c>
      <c r="W98" s="264">
        <f>VLOOKUP(C98,'Appendix A -  Costs'!A98:G237,6,0)</f>
        <v>0.002475028063</v>
      </c>
      <c r="X98" s="265">
        <f t="shared" si="3"/>
        <v>43553.61368</v>
      </c>
      <c r="Y98" s="260">
        <f t="shared" si="4"/>
        <v>57.65856501</v>
      </c>
      <c r="Z98" s="260">
        <f t="shared" si="5"/>
        <v>13387.90832</v>
      </c>
      <c r="AA98" s="260">
        <f t="shared" si="6"/>
        <v>17.72361734</v>
      </c>
      <c r="AB98" s="227">
        <f t="shared" si="7"/>
        <v>0.235116798</v>
      </c>
      <c r="AC98" s="266">
        <f t="shared" si="8"/>
        <v>37776.34721</v>
      </c>
      <c r="AD98" s="287">
        <f t="shared" si="28"/>
        <v>9758.889697</v>
      </c>
      <c r="AE98" s="274">
        <v>59.0</v>
      </c>
      <c r="AF98" s="274">
        <v>65.0</v>
      </c>
      <c r="AG98" s="274">
        <v>93.0</v>
      </c>
    </row>
    <row r="99" ht="14.25" hidden="1" customHeight="1">
      <c r="A99" s="275" t="s">
        <v>246</v>
      </c>
      <c r="B99" s="275" t="s">
        <v>252</v>
      </c>
      <c r="C99" s="275">
        <v>1811098.0</v>
      </c>
      <c r="D99" s="276" t="s">
        <v>257</v>
      </c>
      <c r="E99" s="276" t="s">
        <v>547</v>
      </c>
      <c r="F99" s="275" t="s">
        <v>516</v>
      </c>
      <c r="G99" s="285" t="s">
        <v>117</v>
      </c>
      <c r="H99" s="275" t="s">
        <v>522</v>
      </c>
      <c r="I99" s="277" t="s">
        <v>544</v>
      </c>
      <c r="J99" s="277" t="s">
        <v>105</v>
      </c>
      <c r="K99" s="271" t="str">
        <f>VLOOKUP(C99,'Complete Product Info'!$A$2:$K$141,11,0)</f>
        <v>Walk-behind</v>
      </c>
      <c r="L99" s="280">
        <f t="shared" si="1"/>
        <v>57.92535346</v>
      </c>
      <c r="M99" s="285">
        <v>62.0</v>
      </c>
      <c r="N99" s="268" t="str">
        <f>VLOOKUP(C99,'ABC Analysis Results'!$A$2:$C$140,3,0)</f>
        <v>C</v>
      </c>
      <c r="O99" s="565">
        <f>VLOOKUP(C99,'Complexity Cost Adjustment'!$C$2:$AJ$141,32,0)</f>
        <v>-8227.357323</v>
      </c>
      <c r="P99" s="277" t="s">
        <v>106</v>
      </c>
      <c r="Q99" s="277">
        <v>33.10783102778016</v>
      </c>
      <c r="R99" s="279">
        <v>15421.351</v>
      </c>
      <c r="S99" s="136">
        <v>266.22799999999995</v>
      </c>
      <c r="T99" s="281">
        <v>12193.209600000002</v>
      </c>
      <c r="U99" s="282">
        <v>2784.507</v>
      </c>
      <c r="V99" s="281">
        <f t="shared" si="2"/>
        <v>14977.7166</v>
      </c>
      <c r="W99" s="264">
        <f>VLOOKUP(C99,'Appendix A -  Costs'!A99:G238,6,0)</f>
        <v>0.0008511411082</v>
      </c>
      <c r="X99" s="283">
        <f t="shared" si="3"/>
        <v>14977.71745</v>
      </c>
      <c r="Y99" s="280">
        <f t="shared" si="4"/>
        <v>56.25898647</v>
      </c>
      <c r="Z99" s="280">
        <f t="shared" si="5"/>
        <v>443.6335489</v>
      </c>
      <c r="AA99" s="280">
        <f t="shared" si="6"/>
        <v>1.666366982</v>
      </c>
      <c r="AB99" s="284">
        <f t="shared" si="7"/>
        <v>0.02876748923</v>
      </c>
      <c r="AC99" s="266">
        <f t="shared" si="8"/>
        <v>1862.613018</v>
      </c>
      <c r="AD99" s="287">
        <f t="shared" si="28"/>
        <v>481.1750296</v>
      </c>
      <c r="AE99" s="285">
        <v>65.0</v>
      </c>
      <c r="AF99" s="285">
        <v>65.0</v>
      </c>
      <c r="AG99" s="285">
        <v>94.0</v>
      </c>
    </row>
    <row r="100" ht="14.25" hidden="1" customHeight="1">
      <c r="A100" s="269" t="s">
        <v>253</v>
      </c>
      <c r="B100" s="269" t="s">
        <v>254</v>
      </c>
      <c r="C100" s="269">
        <v>1811099.0</v>
      </c>
      <c r="D100" s="270" t="s">
        <v>257</v>
      </c>
      <c r="E100" s="270" t="s">
        <v>547</v>
      </c>
      <c r="F100" s="269" t="s">
        <v>516</v>
      </c>
      <c r="G100" s="274" t="s">
        <v>117</v>
      </c>
      <c r="H100" s="269" t="s">
        <v>522</v>
      </c>
      <c r="I100" s="271" t="s">
        <v>551</v>
      </c>
      <c r="J100" s="271" t="s">
        <v>105</v>
      </c>
      <c r="K100" s="271" t="str">
        <f>VLOOKUP(C100,'Complete Product Info'!$A$2:$K$141,11,0)</f>
        <v>Tow-behind</v>
      </c>
      <c r="L100" s="260">
        <f t="shared" si="1"/>
        <v>188.854615</v>
      </c>
      <c r="M100" s="274">
        <v>67.0</v>
      </c>
      <c r="N100" s="268" t="str">
        <f>VLOOKUP(C100,'ABC Analysis Results'!$A$2:$C$140,3,0)</f>
        <v>C</v>
      </c>
      <c r="O100" s="565">
        <f>VLOOKUP(C100,'Complexity Cost Adjustment'!$C$2:$AJ$141,32,0)</f>
        <v>63369.05549</v>
      </c>
      <c r="P100" s="271" t="s">
        <v>232</v>
      </c>
      <c r="Q100" s="271">
        <v>6.379814145789239</v>
      </c>
      <c r="R100" s="259">
        <v>134018.78900000002</v>
      </c>
      <c r="S100" s="133">
        <v>709.64</v>
      </c>
      <c r="T100" s="263">
        <v>36468.3528</v>
      </c>
      <c r="U100" s="273">
        <v>9775.022400000002</v>
      </c>
      <c r="V100" s="263">
        <f t="shared" si="2"/>
        <v>46243.3752</v>
      </c>
      <c r="W100" s="264">
        <f>VLOOKUP(C100,'Appendix A -  Costs'!A100:G239,6,0)</f>
        <v>0.002627879714</v>
      </c>
      <c r="X100" s="265">
        <f t="shared" si="3"/>
        <v>46243.37783</v>
      </c>
      <c r="Y100" s="260">
        <f t="shared" si="4"/>
        <v>65.16455925</v>
      </c>
      <c r="Z100" s="260">
        <f t="shared" si="5"/>
        <v>87775.41117</v>
      </c>
      <c r="AA100" s="260">
        <f t="shared" si="6"/>
        <v>123.6900558</v>
      </c>
      <c r="AB100" s="227">
        <f t="shared" si="7"/>
        <v>0.6549485473</v>
      </c>
      <c r="AC100" s="266">
        <f t="shared" si="8"/>
        <v>415.7377769</v>
      </c>
      <c r="AD100" s="287">
        <f t="shared" si="28"/>
        <v>107.3989257</v>
      </c>
      <c r="AE100" s="274">
        <v>53.0</v>
      </c>
      <c r="AF100" s="274">
        <v>70.0</v>
      </c>
      <c r="AG100" s="274">
        <v>95.0</v>
      </c>
    </row>
    <row r="101" ht="14.25" hidden="1" customHeight="1">
      <c r="A101" s="269" t="s">
        <v>253</v>
      </c>
      <c r="B101" s="269" t="s">
        <v>258</v>
      </c>
      <c r="C101" s="269">
        <v>1811100.0</v>
      </c>
      <c r="D101" s="270" t="s">
        <v>257</v>
      </c>
      <c r="E101" s="270" t="s">
        <v>547</v>
      </c>
      <c r="F101" s="269" t="s">
        <v>516</v>
      </c>
      <c r="G101" s="274" t="s">
        <v>117</v>
      </c>
      <c r="H101" s="269" t="s">
        <v>522</v>
      </c>
      <c r="I101" s="271" t="s">
        <v>551</v>
      </c>
      <c r="J101" s="271" t="s">
        <v>105</v>
      </c>
      <c r="K101" s="271" t="str">
        <f>VLOOKUP(C101,'Complete Product Info'!$A$2:$K$141,11,0)</f>
        <v>Tow-behind</v>
      </c>
      <c r="L101" s="260">
        <f t="shared" si="1"/>
        <v>166.4379443</v>
      </c>
      <c r="M101" s="274">
        <v>67.0</v>
      </c>
      <c r="N101" s="268" t="str">
        <f>VLOOKUP(C101,'ABC Analysis Results'!$A$2:$C$140,3,0)</f>
        <v>C</v>
      </c>
      <c r="O101" s="565">
        <f>VLOOKUP(C101,'Complexity Cost Adjustment'!$C$2:$AJ$141,32,0)</f>
        <v>66620.91072</v>
      </c>
      <c r="P101" s="271" t="s">
        <v>232</v>
      </c>
      <c r="Q101" s="271">
        <v>55.80813200300958</v>
      </c>
      <c r="R101" s="259">
        <v>159799.7</v>
      </c>
      <c r="S101" s="133">
        <v>960.1157999999999</v>
      </c>
      <c r="T101" s="263">
        <v>49577.308000000005</v>
      </c>
      <c r="U101" s="273">
        <v>13046.660000000002</v>
      </c>
      <c r="V101" s="263">
        <f t="shared" si="2"/>
        <v>62623.968</v>
      </c>
      <c r="W101" s="264">
        <f>VLOOKUP(C101,'Appendix A -  Costs'!A101:G240,6,0)</f>
        <v>0.003558742293</v>
      </c>
      <c r="X101" s="265">
        <f t="shared" si="3"/>
        <v>62623.97156</v>
      </c>
      <c r="Y101" s="260">
        <f t="shared" si="4"/>
        <v>65.22543589</v>
      </c>
      <c r="Z101" s="260">
        <f t="shared" si="5"/>
        <v>97175.72844</v>
      </c>
      <c r="AA101" s="260">
        <f t="shared" si="6"/>
        <v>101.2125084</v>
      </c>
      <c r="AB101" s="227">
        <f t="shared" si="7"/>
        <v>0.6081095799</v>
      </c>
      <c r="AC101" s="266">
        <f t="shared" si="8"/>
        <v>3640.109736</v>
      </c>
      <c r="AD101" s="287">
        <f t="shared" si="28"/>
        <v>940.3616818</v>
      </c>
      <c r="AE101" s="274">
        <v>58.0</v>
      </c>
      <c r="AF101" s="274">
        <v>70.0</v>
      </c>
      <c r="AG101" s="274">
        <v>95.0</v>
      </c>
    </row>
    <row r="102" ht="14.25" hidden="1" customHeight="1">
      <c r="A102" s="269" t="s">
        <v>253</v>
      </c>
      <c r="B102" s="269" t="s">
        <v>259</v>
      </c>
      <c r="C102" s="269">
        <v>1811101.0</v>
      </c>
      <c r="D102" s="270" t="s">
        <v>257</v>
      </c>
      <c r="E102" s="270" t="s">
        <v>547</v>
      </c>
      <c r="F102" s="269" t="s">
        <v>516</v>
      </c>
      <c r="G102" s="274" t="s">
        <v>117</v>
      </c>
      <c r="H102" s="269" t="s">
        <v>522</v>
      </c>
      <c r="I102" s="271" t="s">
        <v>551</v>
      </c>
      <c r="J102" s="271" t="s">
        <v>105</v>
      </c>
      <c r="K102" s="271" t="str">
        <f>VLOOKUP(C102,'Complete Product Info'!$A$2:$K$141,11,0)</f>
        <v>Tow-behind</v>
      </c>
      <c r="L102" s="260">
        <f t="shared" si="1"/>
        <v>79.43179929</v>
      </c>
      <c r="M102" s="274">
        <v>67.0</v>
      </c>
      <c r="N102" s="268" t="str">
        <f>VLOOKUP(C102,'ABC Analysis Results'!$A$2:$C$140,3,0)</f>
        <v>C</v>
      </c>
      <c r="O102" s="565">
        <f>VLOOKUP(C102,'Complexity Cost Adjustment'!$C$2:$AJ$141,32,0)</f>
        <v>-29131.43032</v>
      </c>
      <c r="P102" s="271" t="s">
        <v>232</v>
      </c>
      <c r="Q102" s="271">
        <v>1287.8844869303275</v>
      </c>
      <c r="R102" s="259">
        <v>173695.962</v>
      </c>
      <c r="S102" s="133">
        <v>2186.7308</v>
      </c>
      <c r="T102" s="263">
        <v>96846.3144</v>
      </c>
      <c r="U102" s="273">
        <v>23492.4228</v>
      </c>
      <c r="V102" s="263">
        <f t="shared" si="2"/>
        <v>120338.7372</v>
      </c>
      <c r="W102" s="264">
        <f>VLOOKUP(C102,'Appendix A -  Costs'!A102:G241,6,0)</f>
        <v>0.006838508757</v>
      </c>
      <c r="X102" s="265">
        <f t="shared" si="3"/>
        <v>120338.744</v>
      </c>
      <c r="Y102" s="260">
        <f t="shared" si="4"/>
        <v>55.03134818</v>
      </c>
      <c r="Z102" s="260">
        <f t="shared" si="5"/>
        <v>53357.21796</v>
      </c>
      <c r="AA102" s="260">
        <f t="shared" si="6"/>
        <v>24.4004511</v>
      </c>
      <c r="AB102" s="227">
        <f t="shared" si="7"/>
        <v>0.3071874403</v>
      </c>
      <c r="AC102" s="266">
        <f t="shared" si="8"/>
        <v>70874.01962</v>
      </c>
      <c r="AD102" s="287">
        <f t="shared" si="28"/>
        <v>18309.12174</v>
      </c>
      <c r="AE102" s="274">
        <v>63.0</v>
      </c>
      <c r="AF102" s="274">
        <v>70.0</v>
      </c>
      <c r="AG102" s="274">
        <v>95.0</v>
      </c>
    </row>
    <row r="103" ht="14.25" hidden="1" customHeight="1">
      <c r="A103" s="269" t="s">
        <v>253</v>
      </c>
      <c r="B103" s="269" t="s">
        <v>260</v>
      </c>
      <c r="C103" s="269">
        <v>1811102.0</v>
      </c>
      <c r="D103" s="270" t="s">
        <v>257</v>
      </c>
      <c r="E103" s="270" t="s">
        <v>547</v>
      </c>
      <c r="F103" s="269" t="s">
        <v>516</v>
      </c>
      <c r="G103" s="274" t="s">
        <v>117</v>
      </c>
      <c r="H103" s="269" t="s">
        <v>522</v>
      </c>
      <c r="I103" s="271" t="s">
        <v>551</v>
      </c>
      <c r="J103" s="271" t="s">
        <v>105</v>
      </c>
      <c r="K103" s="271" t="str">
        <f>VLOOKUP(C103,'Complete Product Info'!$A$2:$K$141,11,0)</f>
        <v>Tow-behind</v>
      </c>
      <c r="L103" s="260">
        <f t="shared" si="1"/>
        <v>109.3899932</v>
      </c>
      <c r="M103" s="274">
        <v>67.0</v>
      </c>
      <c r="N103" s="268" t="str">
        <f>VLOOKUP(C103,'ABC Analysis Results'!$A$2:$C$140,3,0)</f>
        <v>C</v>
      </c>
      <c r="O103" s="565">
        <f>VLOOKUP(C103,'Complexity Cost Adjustment'!$C$2:$AJ$141,32,0)</f>
        <v>20564.21642</v>
      </c>
      <c r="P103" s="271" t="s">
        <v>261</v>
      </c>
      <c r="Q103" s="271">
        <v>1296.5666467262056</v>
      </c>
      <c r="R103" s="259">
        <v>206845.18800000002</v>
      </c>
      <c r="S103" s="133">
        <v>1890.8968</v>
      </c>
      <c r="T103" s="263">
        <v>87795.71680000001</v>
      </c>
      <c r="U103" s="273">
        <v>20883.447200000002</v>
      </c>
      <c r="V103" s="263">
        <f t="shared" si="2"/>
        <v>108679.164</v>
      </c>
      <c r="W103" s="264">
        <f>VLOOKUP(C103,'Appendix A -  Costs'!A103:G242,6,0)</f>
        <v>0.006175928318</v>
      </c>
      <c r="X103" s="265">
        <f t="shared" si="3"/>
        <v>108679.1702</v>
      </c>
      <c r="Y103" s="260">
        <f t="shared" si="4"/>
        <v>57.47493474</v>
      </c>
      <c r="Z103" s="260">
        <f t="shared" si="5"/>
        <v>98166.01782</v>
      </c>
      <c r="AA103" s="260">
        <f t="shared" si="6"/>
        <v>51.91505841</v>
      </c>
      <c r="AB103" s="227">
        <f t="shared" si="7"/>
        <v>0.4745869061</v>
      </c>
      <c r="AC103" s="266">
        <f t="shared" si="8"/>
        <v>74520.0834</v>
      </c>
      <c r="AD103" s="287">
        <f t="shared" si="28"/>
        <v>19251.02155</v>
      </c>
      <c r="AE103" s="274">
        <v>68.0</v>
      </c>
      <c r="AF103" s="274">
        <v>70.0</v>
      </c>
      <c r="AG103" s="274">
        <v>95.0</v>
      </c>
    </row>
    <row r="104" ht="14.25" hidden="1" customHeight="1">
      <c r="A104" s="269" t="s">
        <v>253</v>
      </c>
      <c r="B104" s="269" t="s">
        <v>262</v>
      </c>
      <c r="C104" s="269">
        <v>1811103.0</v>
      </c>
      <c r="D104" s="270" t="s">
        <v>257</v>
      </c>
      <c r="E104" s="270" t="s">
        <v>547</v>
      </c>
      <c r="F104" s="269" t="s">
        <v>516</v>
      </c>
      <c r="G104" s="274" t="s">
        <v>117</v>
      </c>
      <c r="H104" s="269" t="s">
        <v>522</v>
      </c>
      <c r="I104" s="271" t="s">
        <v>551</v>
      </c>
      <c r="J104" s="271" t="s">
        <v>105</v>
      </c>
      <c r="K104" s="271" t="str">
        <f>VLOOKUP(C104,'Complete Product Info'!$A$2:$K$141,11,0)</f>
        <v>Tow-behind</v>
      </c>
      <c r="L104" s="260">
        <f t="shared" si="1"/>
        <v>93.88467028</v>
      </c>
      <c r="M104" s="274">
        <v>67.0</v>
      </c>
      <c r="N104" s="268" t="str">
        <f>VLOOKUP(C104,'ABC Analysis Results'!$A$2:$C$140,3,0)</f>
        <v>C</v>
      </c>
      <c r="O104" s="565">
        <f>VLOOKUP(C104,'Complexity Cost Adjustment'!$C$2:$AJ$141,32,0)</f>
        <v>-2597.462332</v>
      </c>
      <c r="P104" s="271" t="s">
        <v>261</v>
      </c>
      <c r="Q104" s="271">
        <v>419.0855677001432</v>
      </c>
      <c r="R104" s="259">
        <v>48345.066</v>
      </c>
      <c r="S104" s="133">
        <v>514.941</v>
      </c>
      <c r="T104" s="263">
        <v>22161.524</v>
      </c>
      <c r="U104" s="273">
        <v>5948.619600000001</v>
      </c>
      <c r="V104" s="263">
        <f t="shared" si="2"/>
        <v>28110.1436</v>
      </c>
      <c r="W104" s="264">
        <f>VLOOKUP(C104,'Appendix A -  Costs'!A104:G243,6,0)</f>
        <v>0.001597419648</v>
      </c>
      <c r="X104" s="265">
        <f t="shared" si="3"/>
        <v>28110.1452</v>
      </c>
      <c r="Y104" s="260">
        <f t="shared" si="4"/>
        <v>54.5890601</v>
      </c>
      <c r="Z104" s="260">
        <f t="shared" si="5"/>
        <v>20234.9208</v>
      </c>
      <c r="AA104" s="260">
        <f t="shared" si="6"/>
        <v>39.29561018</v>
      </c>
      <c r="AB104" s="227">
        <f t="shared" si="7"/>
        <v>0.4185519325</v>
      </c>
      <c r="AC104" s="266">
        <f t="shared" si="8"/>
        <v>22877.48724</v>
      </c>
      <c r="AD104" s="287">
        <f t="shared" si="28"/>
        <v>5910.017538</v>
      </c>
      <c r="AE104" s="274">
        <v>70.0</v>
      </c>
      <c r="AF104" s="274">
        <v>70.0</v>
      </c>
      <c r="AG104" s="274">
        <v>95.0</v>
      </c>
    </row>
    <row r="105" ht="14.25" hidden="1" customHeight="1">
      <c r="A105" s="275" t="s">
        <v>253</v>
      </c>
      <c r="B105" s="275" t="s">
        <v>263</v>
      </c>
      <c r="C105" s="275">
        <v>1811104.0</v>
      </c>
      <c r="D105" s="276" t="s">
        <v>257</v>
      </c>
      <c r="E105" s="276" t="s">
        <v>188</v>
      </c>
      <c r="F105" s="275" t="s">
        <v>516</v>
      </c>
      <c r="G105" s="285" t="s">
        <v>117</v>
      </c>
      <c r="H105" s="275" t="s">
        <v>522</v>
      </c>
      <c r="I105" s="277" t="s">
        <v>553</v>
      </c>
      <c r="J105" s="277" t="s">
        <v>105</v>
      </c>
      <c r="K105" s="271" t="str">
        <f>VLOOKUP(C105,'Complete Product Info'!$A$2:$K$141,11,0)</f>
        <v>Tow-behind</v>
      </c>
      <c r="L105" s="280">
        <f t="shared" si="1"/>
        <v>20.286238</v>
      </c>
      <c r="M105" s="285">
        <v>67.0</v>
      </c>
      <c r="N105" s="268" t="str">
        <f>VLOOKUP(C105,'ABC Analysis Results'!$A$2:$C$140,3,0)</f>
        <v>C</v>
      </c>
      <c r="O105" s="565">
        <f>VLOOKUP(C105,'Complexity Cost Adjustment'!$C$2:$AJ$141,32,0)</f>
        <v>-26371.62089</v>
      </c>
      <c r="P105" s="277" t="s">
        <v>261</v>
      </c>
      <c r="Q105" s="277">
        <v>82.1245032409404</v>
      </c>
      <c r="R105" s="279">
        <v>16656.178000000004</v>
      </c>
      <c r="S105" s="136">
        <v>821.058</v>
      </c>
      <c r="T105" s="281">
        <v>18770.611200000003</v>
      </c>
      <c r="U105" s="282">
        <v>4784.6656</v>
      </c>
      <c r="V105" s="281">
        <f t="shared" si="2"/>
        <v>23555.2768</v>
      </c>
      <c r="W105" s="264">
        <f>VLOOKUP(C105,'Appendix A -  Costs'!A105:G244,6,0)</f>
        <v>0.0013385795</v>
      </c>
      <c r="X105" s="283">
        <f t="shared" si="3"/>
        <v>23555.27814</v>
      </c>
      <c r="Y105" s="280">
        <f t="shared" si="4"/>
        <v>28.68893323</v>
      </c>
      <c r="Z105" s="280">
        <f t="shared" si="5"/>
        <v>-6899.100139</v>
      </c>
      <c r="AA105" s="280">
        <f t="shared" si="6"/>
        <v>-8.402695228</v>
      </c>
      <c r="AB105" s="284">
        <f t="shared" si="7"/>
        <v>-0.4142066769</v>
      </c>
      <c r="AC105" s="266">
        <f t="shared" si="8"/>
        <v>2356.06439</v>
      </c>
      <c r="AD105" s="267">
        <f>AC105*0.275</f>
        <v>647.9177072</v>
      </c>
      <c r="AE105" s="285">
        <v>53.0</v>
      </c>
      <c r="AF105" s="285">
        <v>70.0</v>
      </c>
      <c r="AG105" s="285">
        <v>95.0</v>
      </c>
    </row>
    <row r="106" ht="14.25" hidden="1" customHeight="1">
      <c r="A106" s="269" t="s">
        <v>264</v>
      </c>
      <c r="B106" s="269" t="s">
        <v>265</v>
      </c>
      <c r="C106" s="269">
        <v>1811105.0</v>
      </c>
      <c r="D106" s="270" t="s">
        <v>257</v>
      </c>
      <c r="E106" s="270" t="s">
        <v>547</v>
      </c>
      <c r="F106" s="269" t="s">
        <v>509</v>
      </c>
      <c r="G106" s="274" t="s">
        <v>117</v>
      </c>
      <c r="H106" s="269" t="s">
        <v>522</v>
      </c>
      <c r="I106" s="271" t="s">
        <v>544</v>
      </c>
      <c r="J106" s="271" t="s">
        <v>105</v>
      </c>
      <c r="K106" s="271" t="str">
        <f>VLOOKUP(C106,'Complete Product Info'!$A$2:$K$141,11,0)</f>
        <v>Riding</v>
      </c>
      <c r="L106" s="260">
        <f t="shared" si="1"/>
        <v>259.4980714</v>
      </c>
      <c r="M106" s="274">
        <v>123.0</v>
      </c>
      <c r="N106" s="268" t="str">
        <f>VLOOKUP(C106,'ABC Analysis Results'!$A$2:$C$140,3,0)</f>
        <v>B</v>
      </c>
      <c r="O106" s="565">
        <f>VLOOKUP(C106,'Complexity Cost Adjustment'!$C$2:$AJ$141,32,0)</f>
        <v>98260.24372</v>
      </c>
      <c r="P106" s="271" t="s">
        <v>232</v>
      </c>
      <c r="Q106" s="271">
        <v>11.888806484043174</v>
      </c>
      <c r="R106" s="259">
        <v>294012.82</v>
      </c>
      <c r="S106" s="133">
        <v>1133.0058</v>
      </c>
      <c r="T106" s="263">
        <v>106111.016</v>
      </c>
      <c r="U106" s="273">
        <v>27348.2</v>
      </c>
      <c r="V106" s="263">
        <f t="shared" si="2"/>
        <v>133459.216</v>
      </c>
      <c r="W106" s="264">
        <f>VLOOKUP(C106,'Appendix A -  Costs'!A106:G245,6,0)</f>
        <v>0.007584108315</v>
      </c>
      <c r="X106" s="265">
        <f t="shared" si="3"/>
        <v>133459.2236</v>
      </c>
      <c r="Y106" s="260">
        <f t="shared" si="4"/>
        <v>117.7921804</v>
      </c>
      <c r="Z106" s="260">
        <f t="shared" si="5"/>
        <v>160553.5964</v>
      </c>
      <c r="AA106" s="260">
        <f t="shared" si="6"/>
        <v>141.705891</v>
      </c>
      <c r="AB106" s="227">
        <f t="shared" si="7"/>
        <v>0.5460768562</v>
      </c>
      <c r="AC106" s="266">
        <f t="shared" si="8"/>
        <v>1400.408438</v>
      </c>
      <c r="AD106" s="287">
        <f t="shared" ref="AD106:AD110" si="29">((1/3)*AC106*0.275)+((1/3)*AC106*0.255)+((1/3)*AC106*0.245)</f>
        <v>361.7721798</v>
      </c>
      <c r="AE106" s="274">
        <v>170.0</v>
      </c>
      <c r="AF106" s="274">
        <v>199.0</v>
      </c>
      <c r="AG106" s="274">
        <v>90.0</v>
      </c>
    </row>
    <row r="107" ht="14.25" hidden="1" customHeight="1">
      <c r="A107" s="269" t="s">
        <v>264</v>
      </c>
      <c r="B107" s="269" t="s">
        <v>554</v>
      </c>
      <c r="C107" s="269">
        <v>1811106.0</v>
      </c>
      <c r="D107" s="270" t="s">
        <v>257</v>
      </c>
      <c r="E107" s="270" t="s">
        <v>547</v>
      </c>
      <c r="F107" s="269" t="s">
        <v>509</v>
      </c>
      <c r="G107" s="274" t="s">
        <v>117</v>
      </c>
      <c r="H107" s="269" t="s">
        <v>522</v>
      </c>
      <c r="I107" s="271" t="s">
        <v>544</v>
      </c>
      <c r="J107" s="271" t="s">
        <v>105</v>
      </c>
      <c r="K107" s="271" t="str">
        <f>VLOOKUP(C107,'Complete Product Info'!$A$2:$K$141,11,0)</f>
        <v>Riding</v>
      </c>
      <c r="L107" s="260">
        <f t="shared" si="1"/>
        <v>190.6983173</v>
      </c>
      <c r="M107" s="274">
        <v>123.0</v>
      </c>
      <c r="N107" s="268" t="str">
        <f>VLOOKUP(C107,'ABC Analysis Results'!$A$2:$C$140,3,0)</f>
        <v>C</v>
      </c>
      <c r="O107" s="565">
        <f>VLOOKUP(C107,'Complexity Cost Adjustment'!$C$2:$AJ$141,32,0)</f>
        <v>-22625.10524</v>
      </c>
      <c r="P107" s="271" t="s">
        <v>268</v>
      </c>
      <c r="Q107" s="271">
        <v>302.7979519061419</v>
      </c>
      <c r="R107" s="259">
        <v>597852.9549999998</v>
      </c>
      <c r="S107" s="133">
        <v>3135.072</v>
      </c>
      <c r="T107" s="263">
        <v>302075.9808</v>
      </c>
      <c r="U107" s="273">
        <v>80238.9324</v>
      </c>
      <c r="V107" s="263">
        <f t="shared" si="2"/>
        <v>382314.9132</v>
      </c>
      <c r="W107" s="264">
        <f>VLOOKUP(C107,'Appendix A -  Costs'!A107:G246,6,0)</f>
        <v>0.02172587101</v>
      </c>
      <c r="X107" s="265">
        <f t="shared" si="3"/>
        <v>382314.9349</v>
      </c>
      <c r="Y107" s="260">
        <f t="shared" si="4"/>
        <v>121.9477367</v>
      </c>
      <c r="Z107" s="260">
        <f t="shared" si="5"/>
        <v>215538.0201</v>
      </c>
      <c r="AA107" s="260">
        <f t="shared" si="6"/>
        <v>68.75058055</v>
      </c>
      <c r="AB107" s="227">
        <f t="shared" si="7"/>
        <v>0.3605201217</v>
      </c>
      <c r="AC107" s="266">
        <f t="shared" si="8"/>
        <v>36925.52493</v>
      </c>
      <c r="AD107" s="287">
        <f t="shared" si="29"/>
        <v>9539.093939</v>
      </c>
      <c r="AE107" s="274">
        <v>182.0</v>
      </c>
      <c r="AF107" s="274">
        <v>199.0</v>
      </c>
      <c r="AG107" s="274">
        <v>90.0</v>
      </c>
    </row>
    <row r="108" ht="14.25" hidden="1" customHeight="1">
      <c r="A108" s="269" t="s">
        <v>264</v>
      </c>
      <c r="B108" s="269" t="s">
        <v>555</v>
      </c>
      <c r="C108" s="269">
        <v>1811107.0</v>
      </c>
      <c r="D108" s="270" t="s">
        <v>257</v>
      </c>
      <c r="E108" s="270" t="s">
        <v>547</v>
      </c>
      <c r="F108" s="269" t="s">
        <v>509</v>
      </c>
      <c r="G108" s="270" t="s">
        <v>117</v>
      </c>
      <c r="H108" s="269" t="s">
        <v>522</v>
      </c>
      <c r="I108" s="271" t="s">
        <v>544</v>
      </c>
      <c r="J108" s="271" t="s">
        <v>105</v>
      </c>
      <c r="K108" s="271" t="str">
        <f>VLOOKUP(C108,'Complete Product Info'!$A$2:$K$141,11,0)</f>
        <v>Riding</v>
      </c>
      <c r="L108" s="260">
        <f t="shared" si="1"/>
        <v>140.3563936</v>
      </c>
      <c r="M108" s="274">
        <v>123.0</v>
      </c>
      <c r="N108" s="268" t="str">
        <f>VLOOKUP(C108,'ABC Analysis Results'!$A$2:$C$140,3,0)</f>
        <v>C</v>
      </c>
      <c r="O108" s="565">
        <f>VLOOKUP(C108,'Complexity Cost Adjustment'!$C$2:$AJ$141,32,0)</f>
        <v>-18723.77519</v>
      </c>
      <c r="P108" s="271" t="s">
        <v>261</v>
      </c>
      <c r="Q108" s="271">
        <v>147.99509318404395</v>
      </c>
      <c r="R108" s="259">
        <v>55878.912</v>
      </c>
      <c r="S108" s="133">
        <v>398.12159999999994</v>
      </c>
      <c r="T108" s="263">
        <v>32421.312000000005</v>
      </c>
      <c r="U108" s="273">
        <v>7333.392</v>
      </c>
      <c r="V108" s="263">
        <f t="shared" si="2"/>
        <v>39754.704</v>
      </c>
      <c r="W108" s="264">
        <f>VLOOKUP(C108,'Appendix A -  Costs'!A108:G247,6,0)</f>
        <v>0.002259146953</v>
      </c>
      <c r="X108" s="265">
        <f t="shared" si="3"/>
        <v>39754.70626</v>
      </c>
      <c r="Y108" s="260">
        <f t="shared" si="4"/>
        <v>99.85568796</v>
      </c>
      <c r="Z108" s="260">
        <f t="shared" si="5"/>
        <v>16124.20574</v>
      </c>
      <c r="AA108" s="260">
        <f t="shared" si="6"/>
        <v>40.50070567</v>
      </c>
      <c r="AB108" s="227">
        <f t="shared" si="7"/>
        <v>0.2885561863</v>
      </c>
      <c r="AC108" s="266">
        <f t="shared" si="8"/>
        <v>14778.15184</v>
      </c>
      <c r="AD108" s="287">
        <f t="shared" si="29"/>
        <v>3817.689226</v>
      </c>
      <c r="AE108" s="274">
        <v>191.0</v>
      </c>
      <c r="AF108" s="274">
        <v>199.0</v>
      </c>
      <c r="AG108" s="274">
        <v>90.0</v>
      </c>
    </row>
    <row r="109" ht="14.25" hidden="1" customHeight="1">
      <c r="A109" s="269" t="s">
        <v>264</v>
      </c>
      <c r="B109" s="269" t="s">
        <v>270</v>
      </c>
      <c r="C109" s="269">
        <v>1811108.0</v>
      </c>
      <c r="D109" s="270" t="s">
        <v>257</v>
      </c>
      <c r="E109" s="270" t="s">
        <v>547</v>
      </c>
      <c r="F109" s="269" t="s">
        <v>516</v>
      </c>
      <c r="G109" s="270" t="s">
        <v>117</v>
      </c>
      <c r="H109" s="269" t="s">
        <v>522</v>
      </c>
      <c r="I109" s="271" t="s">
        <v>544</v>
      </c>
      <c r="J109" s="271" t="s">
        <v>105</v>
      </c>
      <c r="K109" s="271" t="str">
        <f>VLOOKUP(C109,'Complete Product Info'!$A$2:$K$141,11,0)</f>
        <v>Riding</v>
      </c>
      <c r="L109" s="260">
        <f t="shared" si="1"/>
        <v>119.4092144</v>
      </c>
      <c r="M109" s="274">
        <v>123.0</v>
      </c>
      <c r="N109" s="268" t="str">
        <f>VLOOKUP(C109,'ABC Analysis Results'!$A$2:$C$140,3,0)</f>
        <v>C</v>
      </c>
      <c r="O109" s="565">
        <f>VLOOKUP(C109,'Complexity Cost Adjustment'!$C$2:$AJ$141,32,0)</f>
        <v>-24738.17438</v>
      </c>
      <c r="P109" s="271" t="s">
        <v>271</v>
      </c>
      <c r="Q109" s="271">
        <v>115.70706472378905</v>
      </c>
      <c r="R109" s="259">
        <v>36134.899999999994</v>
      </c>
      <c r="S109" s="133">
        <v>302.614</v>
      </c>
      <c r="T109" s="263">
        <v>21281.1016</v>
      </c>
      <c r="U109" s="273">
        <v>5759.061000000001</v>
      </c>
      <c r="V109" s="263">
        <f t="shared" si="2"/>
        <v>27040.1626</v>
      </c>
      <c r="W109" s="264">
        <f>VLOOKUP(C109,'Appendix A -  Costs'!A109:G248,6,0)</f>
        <v>0.001536615665</v>
      </c>
      <c r="X109" s="265">
        <f t="shared" si="3"/>
        <v>27040.16414</v>
      </c>
      <c r="Y109" s="260">
        <f t="shared" si="4"/>
        <v>89.35529796</v>
      </c>
      <c r="Z109" s="260">
        <f t="shared" si="5"/>
        <v>9094.735863</v>
      </c>
      <c r="AA109" s="260">
        <f t="shared" si="6"/>
        <v>30.05391642</v>
      </c>
      <c r="AB109" s="227">
        <f t="shared" si="7"/>
        <v>0.2516884193</v>
      </c>
      <c r="AC109" s="266">
        <f t="shared" si="8"/>
        <v>10339.03924</v>
      </c>
      <c r="AD109" s="287">
        <f t="shared" si="29"/>
        <v>2670.918471</v>
      </c>
      <c r="AE109" s="274">
        <v>199.0</v>
      </c>
      <c r="AF109" s="274">
        <v>199.0</v>
      </c>
      <c r="AG109" s="274">
        <v>90.0</v>
      </c>
    </row>
    <row r="110" ht="14.25" hidden="1" customHeight="1">
      <c r="A110" s="269" t="s">
        <v>264</v>
      </c>
      <c r="B110" s="269" t="s">
        <v>272</v>
      </c>
      <c r="C110" s="269">
        <v>1811109.0</v>
      </c>
      <c r="D110" s="270" t="s">
        <v>257</v>
      </c>
      <c r="E110" s="270" t="s">
        <v>547</v>
      </c>
      <c r="F110" s="269" t="s">
        <v>516</v>
      </c>
      <c r="G110" s="270" t="s">
        <v>117</v>
      </c>
      <c r="H110" s="269" t="s">
        <v>522</v>
      </c>
      <c r="I110" s="271" t="s">
        <v>544</v>
      </c>
      <c r="J110" s="271" t="s">
        <v>105</v>
      </c>
      <c r="K110" s="271" t="str">
        <f>VLOOKUP(C110,'Complete Product Info'!$A$2:$K$141,11,0)</f>
        <v>Riding</v>
      </c>
      <c r="L110" s="260">
        <f t="shared" si="1"/>
        <v>162.2605807</v>
      </c>
      <c r="M110" s="274">
        <v>123.0</v>
      </c>
      <c r="N110" s="268" t="str">
        <f>VLOOKUP(C110,'ABC Analysis Results'!$A$2:$C$140,3,0)</f>
        <v>C</v>
      </c>
      <c r="O110" s="565">
        <f>VLOOKUP(C110,'Complexity Cost Adjustment'!$C$2:$AJ$141,32,0)</f>
        <v>-11608.95955</v>
      </c>
      <c r="P110" s="271" t="s">
        <v>273</v>
      </c>
      <c r="Q110" s="271">
        <v>98.4917387845722</v>
      </c>
      <c r="R110" s="259">
        <v>13064.005000000001</v>
      </c>
      <c r="S110" s="133">
        <v>80.51249999999999</v>
      </c>
      <c r="T110" s="263">
        <v>7221.5</v>
      </c>
      <c r="U110" s="273">
        <v>1751.75</v>
      </c>
      <c r="V110" s="263">
        <f t="shared" si="2"/>
        <v>8973.25</v>
      </c>
      <c r="W110" s="264">
        <f>VLOOKUP(C110,'Appendix A -  Costs'!A110:G249,6,0)</f>
        <v>0.0005099243198</v>
      </c>
      <c r="X110" s="265">
        <f t="shared" si="3"/>
        <v>8973.25051</v>
      </c>
      <c r="Y110" s="260">
        <f t="shared" si="4"/>
        <v>111.4516443</v>
      </c>
      <c r="Z110" s="260">
        <f t="shared" si="5"/>
        <v>4090.75449</v>
      </c>
      <c r="AA110" s="260">
        <f t="shared" si="6"/>
        <v>50.80893638</v>
      </c>
      <c r="AB110" s="227">
        <f t="shared" si="7"/>
        <v>0.3131317303</v>
      </c>
      <c r="AC110" s="266">
        <f t="shared" si="8"/>
        <v>10977.06624</v>
      </c>
      <c r="AD110" s="287">
        <f t="shared" si="29"/>
        <v>2835.742111</v>
      </c>
      <c r="AE110" s="274">
        <v>211.0</v>
      </c>
      <c r="AF110" s="274">
        <v>199.0</v>
      </c>
      <c r="AG110" s="274">
        <v>90.0</v>
      </c>
    </row>
    <row r="111" ht="14.25" hidden="1" customHeight="1">
      <c r="A111" s="275" t="s">
        <v>264</v>
      </c>
      <c r="B111" s="275" t="s">
        <v>274</v>
      </c>
      <c r="C111" s="275">
        <v>1811110.0</v>
      </c>
      <c r="D111" s="276" t="s">
        <v>257</v>
      </c>
      <c r="E111" s="276" t="s">
        <v>188</v>
      </c>
      <c r="F111" s="275" t="s">
        <v>516</v>
      </c>
      <c r="G111" s="276" t="s">
        <v>117</v>
      </c>
      <c r="H111" s="275" t="s">
        <v>522</v>
      </c>
      <c r="I111" s="277" t="s">
        <v>544</v>
      </c>
      <c r="J111" s="277" t="s">
        <v>105</v>
      </c>
      <c r="K111" s="271" t="str">
        <f>VLOOKUP(C111,'Complete Product Info'!$A$2:$K$141,11,0)</f>
        <v>Riding</v>
      </c>
      <c r="L111" s="280">
        <f t="shared" si="1"/>
        <v>282.6473376</v>
      </c>
      <c r="M111" s="285">
        <v>123.0</v>
      </c>
      <c r="N111" s="268" t="str">
        <f>VLOOKUP(C111,'ABC Analysis Results'!$A$2:$C$140,3,0)</f>
        <v>C</v>
      </c>
      <c r="O111" s="565">
        <f>VLOOKUP(C111,'Complexity Cost Adjustment'!$C$2:$AJ$141,32,0)</f>
        <v>4506.616548</v>
      </c>
      <c r="P111" s="277" t="s">
        <v>215</v>
      </c>
      <c r="Q111" s="277">
        <v>75.03364969899343</v>
      </c>
      <c r="R111" s="279">
        <v>91329.997</v>
      </c>
      <c r="S111" s="136">
        <v>323.1235</v>
      </c>
      <c r="T111" s="281">
        <v>26945.116000000005</v>
      </c>
      <c r="U111" s="282">
        <v>7019.911800000002</v>
      </c>
      <c r="V111" s="281">
        <f t="shared" si="2"/>
        <v>33965.0278</v>
      </c>
      <c r="W111" s="264">
        <f>VLOOKUP(C111,'Appendix A -  Costs'!A111:G250,6,0)</f>
        <v>0.001930136093</v>
      </c>
      <c r="X111" s="283">
        <f t="shared" si="3"/>
        <v>33965.02973</v>
      </c>
      <c r="Y111" s="280">
        <f t="shared" si="4"/>
        <v>105.1146999</v>
      </c>
      <c r="Z111" s="280">
        <f t="shared" si="5"/>
        <v>57364.96727</v>
      </c>
      <c r="AA111" s="280">
        <f t="shared" si="6"/>
        <v>177.5326377</v>
      </c>
      <c r="AB111" s="284">
        <f t="shared" si="7"/>
        <v>0.6281065275</v>
      </c>
      <c r="AC111" s="266">
        <f t="shared" si="8"/>
        <v>7887.13957</v>
      </c>
      <c r="AD111" s="267">
        <f>AC111*0.275</f>
        <v>2168.963382</v>
      </c>
      <c r="AE111" s="285">
        <v>170.0</v>
      </c>
      <c r="AF111" s="285">
        <v>199.0</v>
      </c>
      <c r="AG111" s="285">
        <v>90.0</v>
      </c>
    </row>
    <row r="112" ht="14.25" hidden="1" customHeight="1">
      <c r="A112" s="269" t="s">
        <v>275</v>
      </c>
      <c r="B112" s="269" t="s">
        <v>276</v>
      </c>
      <c r="C112" s="269">
        <v>1811111.0</v>
      </c>
      <c r="D112" s="270" t="s">
        <v>257</v>
      </c>
      <c r="E112" s="270" t="s">
        <v>548</v>
      </c>
      <c r="F112" s="269" t="s">
        <v>509</v>
      </c>
      <c r="G112" s="270" t="s">
        <v>117</v>
      </c>
      <c r="H112" s="269" t="s">
        <v>127</v>
      </c>
      <c r="I112" s="271" t="s">
        <v>546</v>
      </c>
      <c r="J112" s="271" t="s">
        <v>105</v>
      </c>
      <c r="K112" s="271" t="str">
        <f>VLOOKUP(C112,'Complete Product Info'!$A$2:$K$141,11,0)</f>
        <v>Riding</v>
      </c>
      <c r="L112" s="260">
        <f t="shared" si="1"/>
        <v>137.4245728</v>
      </c>
      <c r="M112" s="274">
        <v>62.0</v>
      </c>
      <c r="N112" s="268" t="str">
        <f>VLOOKUP(C112,'ABC Analysis Results'!$A$2:$C$140,3,0)</f>
        <v>C</v>
      </c>
      <c r="O112" s="565">
        <f>VLOOKUP(C112,'Complexity Cost Adjustment'!$C$2:$AJ$141,32,0)</f>
        <v>-51.37868235</v>
      </c>
      <c r="P112" s="271" t="s">
        <v>215</v>
      </c>
      <c r="Q112" s="271">
        <v>16.450755169802047</v>
      </c>
      <c r="R112" s="259">
        <v>7071.896</v>
      </c>
      <c r="S112" s="133">
        <v>51.46019999999999</v>
      </c>
      <c r="T112" s="263">
        <v>2874.1944000000008</v>
      </c>
      <c r="U112" s="273">
        <v>704.5962000000002</v>
      </c>
      <c r="V112" s="263">
        <f t="shared" si="2"/>
        <v>3578.7906</v>
      </c>
      <c r="W112" s="264">
        <f>VLOOKUP(C112,'Appendix A -  Costs'!A112:G251,6,0)</f>
        <v>0.0002033725085</v>
      </c>
      <c r="X112" s="265">
        <f t="shared" si="3"/>
        <v>3578.790803</v>
      </c>
      <c r="Y112" s="260">
        <f t="shared" si="4"/>
        <v>69.54482888</v>
      </c>
      <c r="Z112" s="260">
        <f t="shared" si="5"/>
        <v>3493.105197</v>
      </c>
      <c r="AA112" s="260">
        <f t="shared" si="6"/>
        <v>67.87974389</v>
      </c>
      <c r="AB112" s="227">
        <f t="shared" si="7"/>
        <v>0.4939418222</v>
      </c>
      <c r="AC112" s="266">
        <f t="shared" si="8"/>
        <v>1144.064953</v>
      </c>
      <c r="AD112" s="287">
        <f t="shared" ref="AD112:AD116" si="30">((1/2)*AC112*0.275)+((1/2)*AC112*0.255)</f>
        <v>303.1772126</v>
      </c>
      <c r="AE112" s="274">
        <v>42.0</v>
      </c>
      <c r="AF112" s="274">
        <v>58.0</v>
      </c>
      <c r="AG112" s="274">
        <v>91.0</v>
      </c>
    </row>
    <row r="113" ht="14.25" hidden="1" customHeight="1">
      <c r="A113" s="269" t="s">
        <v>275</v>
      </c>
      <c r="B113" s="269" t="s">
        <v>280</v>
      </c>
      <c r="C113" s="269">
        <v>1811112.0</v>
      </c>
      <c r="D113" s="270" t="s">
        <v>257</v>
      </c>
      <c r="E113" s="270" t="s">
        <v>548</v>
      </c>
      <c r="F113" s="269" t="s">
        <v>509</v>
      </c>
      <c r="G113" s="270" t="s">
        <v>117</v>
      </c>
      <c r="H113" s="269" t="s">
        <v>127</v>
      </c>
      <c r="I113" s="271" t="s">
        <v>546</v>
      </c>
      <c r="J113" s="271" t="s">
        <v>105</v>
      </c>
      <c r="K113" s="271" t="str">
        <f>VLOOKUP(C113,'Complete Product Info'!$A$2:$K$141,11,0)</f>
        <v>Riding</v>
      </c>
      <c r="L113" s="260">
        <f t="shared" si="1"/>
        <v>109.9712223</v>
      </c>
      <c r="M113" s="274">
        <v>62.0</v>
      </c>
      <c r="N113" s="268" t="str">
        <f>VLOOKUP(C113,'ABC Analysis Results'!$A$2:$C$140,3,0)</f>
        <v>C</v>
      </c>
      <c r="O113" s="565">
        <f>VLOOKUP(C113,'Complexity Cost Adjustment'!$C$2:$AJ$141,32,0)</f>
        <v>-3573.814274</v>
      </c>
      <c r="P113" s="271" t="s">
        <v>108</v>
      </c>
      <c r="Q113" s="271">
        <v>3.07623655761436</v>
      </c>
      <c r="R113" s="259">
        <v>11391.6</v>
      </c>
      <c r="S113" s="133">
        <v>103.58709999999999</v>
      </c>
      <c r="T113" s="263">
        <v>6366.4128</v>
      </c>
      <c r="U113" s="273">
        <v>1740.8160000000003</v>
      </c>
      <c r="V113" s="263">
        <f t="shared" si="2"/>
        <v>8107.2288</v>
      </c>
      <c r="W113" s="264">
        <f>VLOOKUP(C113,'Appendix A -  Costs'!A113:G252,6,0)</f>
        <v>0.0004607107939</v>
      </c>
      <c r="X113" s="265">
        <f t="shared" si="3"/>
        <v>8107.229261</v>
      </c>
      <c r="Y113" s="260">
        <f t="shared" si="4"/>
        <v>78.26485403</v>
      </c>
      <c r="Z113" s="260">
        <f t="shared" si="5"/>
        <v>3284.370739</v>
      </c>
      <c r="AA113" s="260">
        <f t="shared" si="6"/>
        <v>31.70636826</v>
      </c>
      <c r="AB113" s="227">
        <f t="shared" si="7"/>
        <v>0.2883151392</v>
      </c>
      <c r="AC113" s="266">
        <f t="shared" si="8"/>
        <v>240.7612051</v>
      </c>
      <c r="AD113" s="287">
        <f t="shared" si="30"/>
        <v>63.80171936</v>
      </c>
      <c r="AE113" s="274">
        <v>46.0</v>
      </c>
      <c r="AF113" s="274">
        <v>58.0</v>
      </c>
      <c r="AG113" s="274">
        <v>91.0</v>
      </c>
    </row>
    <row r="114" ht="14.25" hidden="1" customHeight="1">
      <c r="A114" s="269" t="s">
        <v>275</v>
      </c>
      <c r="B114" s="269" t="s">
        <v>282</v>
      </c>
      <c r="C114" s="269">
        <v>1811113.0</v>
      </c>
      <c r="D114" s="270" t="s">
        <v>257</v>
      </c>
      <c r="E114" s="270" t="s">
        <v>548</v>
      </c>
      <c r="F114" s="269" t="s">
        <v>509</v>
      </c>
      <c r="G114" s="270" t="s">
        <v>117</v>
      </c>
      <c r="H114" s="269" t="s">
        <v>127</v>
      </c>
      <c r="I114" s="271" t="s">
        <v>546</v>
      </c>
      <c r="J114" s="271" t="s">
        <v>105</v>
      </c>
      <c r="K114" s="271" t="str">
        <f>VLOOKUP(C114,'Complete Product Info'!$A$2:$K$141,11,0)</f>
        <v>Riding</v>
      </c>
      <c r="L114" s="260">
        <f t="shared" si="1"/>
        <v>151.7852285</v>
      </c>
      <c r="M114" s="274">
        <v>62.0</v>
      </c>
      <c r="N114" s="268" t="str">
        <f>VLOOKUP(C114,'ABC Analysis Results'!$A$2:$C$140,3,0)</f>
        <v>C</v>
      </c>
      <c r="O114" s="565">
        <f>VLOOKUP(C114,'Complexity Cost Adjustment'!$C$2:$AJ$141,32,0)</f>
        <v>-4500.533449</v>
      </c>
      <c r="P114" s="271"/>
      <c r="Q114" s="271">
        <v>0.6823171113555627</v>
      </c>
      <c r="R114" s="259">
        <v>13278.870000000003</v>
      </c>
      <c r="S114" s="133">
        <v>87.4846</v>
      </c>
      <c r="T114" s="263">
        <v>8006.310400000001</v>
      </c>
      <c r="U114" s="273">
        <v>1902.4896</v>
      </c>
      <c r="V114" s="263">
        <f t="shared" si="2"/>
        <v>9908.8</v>
      </c>
      <c r="W114" s="264">
        <f>VLOOKUP(C114,'Appendix A -  Costs'!A114:G253,6,0)</f>
        <v>0.00056308897</v>
      </c>
      <c r="X114" s="265">
        <f t="shared" si="3"/>
        <v>9908.800563</v>
      </c>
      <c r="Y114" s="260">
        <f t="shared" si="4"/>
        <v>113.2633694</v>
      </c>
      <c r="Z114" s="260">
        <f t="shared" si="5"/>
        <v>3370.069437</v>
      </c>
      <c r="AA114" s="260">
        <f t="shared" si="6"/>
        <v>38.52185913</v>
      </c>
      <c r="AB114" s="227">
        <f t="shared" si="7"/>
        <v>0.2537918842</v>
      </c>
      <c r="AC114" s="266">
        <f t="shared" si="8"/>
        <v>77.281535</v>
      </c>
      <c r="AD114" s="287">
        <f t="shared" si="30"/>
        <v>20.47960678</v>
      </c>
      <c r="AE114" s="274">
        <v>50.0</v>
      </c>
      <c r="AF114" s="274">
        <v>58.0</v>
      </c>
      <c r="AG114" s="274">
        <v>91.0</v>
      </c>
    </row>
    <row r="115" ht="14.25" hidden="1" customHeight="1">
      <c r="A115" s="269" t="s">
        <v>275</v>
      </c>
      <c r="B115" s="269" t="s">
        <v>284</v>
      </c>
      <c r="C115" s="269">
        <v>1811114.0</v>
      </c>
      <c r="D115" s="270" t="s">
        <v>257</v>
      </c>
      <c r="E115" s="270" t="s">
        <v>548</v>
      </c>
      <c r="F115" s="269" t="s">
        <v>509</v>
      </c>
      <c r="G115" s="270" t="s">
        <v>117</v>
      </c>
      <c r="H115" s="269" t="s">
        <v>127</v>
      </c>
      <c r="I115" s="271" t="s">
        <v>546</v>
      </c>
      <c r="J115" s="271" t="s">
        <v>105</v>
      </c>
      <c r="K115" s="271" t="str">
        <f>VLOOKUP(C115,'Complete Product Info'!$A$2:$K$141,11,0)</f>
        <v>Riding</v>
      </c>
      <c r="L115" s="260">
        <f t="shared" si="1"/>
        <v>96.38095625</v>
      </c>
      <c r="M115" s="274">
        <v>62.0</v>
      </c>
      <c r="N115" s="268" t="str">
        <f>VLOOKUP(C115,'ABC Analysis Results'!$A$2:$C$140,3,0)</f>
        <v>B</v>
      </c>
      <c r="O115" s="565">
        <f>VLOOKUP(C115,'Complexity Cost Adjustment'!$C$2:$AJ$141,32,0)</f>
        <v>119878.605</v>
      </c>
      <c r="P115" s="271"/>
      <c r="Q115" s="271">
        <v>519.0463479444344</v>
      </c>
      <c r="R115" s="259">
        <v>626981.3</v>
      </c>
      <c r="S115" s="133">
        <v>6505.2405</v>
      </c>
      <c r="T115" s="263">
        <v>255630.15280000004</v>
      </c>
      <c r="U115" s="273">
        <v>65884.06000000001</v>
      </c>
      <c r="V115" s="263">
        <f t="shared" si="2"/>
        <v>321514.2128</v>
      </c>
      <c r="W115" s="264">
        <f>VLOOKUP(C115,'Appendix A -  Costs'!A115:G254,6,0)</f>
        <v>0.01827073984</v>
      </c>
      <c r="X115" s="265">
        <f t="shared" si="3"/>
        <v>321514.2311</v>
      </c>
      <c r="Y115" s="260">
        <f t="shared" si="4"/>
        <v>49.4238808</v>
      </c>
      <c r="Z115" s="260">
        <f t="shared" si="5"/>
        <v>305467.0689</v>
      </c>
      <c r="AA115" s="260">
        <f t="shared" si="6"/>
        <v>46.95707544</v>
      </c>
      <c r="AB115" s="227">
        <f t="shared" si="7"/>
        <v>0.4872028383</v>
      </c>
      <c r="AC115" s="266">
        <f t="shared" si="8"/>
        <v>25653.28483</v>
      </c>
      <c r="AD115" s="287">
        <f t="shared" si="30"/>
        <v>6798.120481</v>
      </c>
      <c r="AE115" s="274">
        <v>54.0</v>
      </c>
      <c r="AF115" s="274">
        <v>58.0</v>
      </c>
      <c r="AG115" s="274">
        <v>91.0</v>
      </c>
    </row>
    <row r="116" ht="14.25" hidden="1" customHeight="1">
      <c r="A116" s="269" t="s">
        <v>275</v>
      </c>
      <c r="B116" s="269" t="s">
        <v>286</v>
      </c>
      <c r="C116" s="269">
        <v>1811115.0</v>
      </c>
      <c r="D116" s="270" t="s">
        <v>257</v>
      </c>
      <c r="E116" s="270" t="s">
        <v>548</v>
      </c>
      <c r="F116" s="269" t="s">
        <v>509</v>
      </c>
      <c r="G116" s="270" t="s">
        <v>117</v>
      </c>
      <c r="H116" s="269" t="s">
        <v>127</v>
      </c>
      <c r="I116" s="271" t="s">
        <v>546</v>
      </c>
      <c r="J116" s="271" t="s">
        <v>105</v>
      </c>
      <c r="K116" s="271" t="str">
        <f>VLOOKUP(C116,'Complete Product Info'!$A$2:$K$141,11,0)</f>
        <v>Riding</v>
      </c>
      <c r="L116" s="260">
        <f t="shared" si="1"/>
        <v>232.6461688</v>
      </c>
      <c r="M116" s="274">
        <v>62.0</v>
      </c>
      <c r="N116" s="268" t="str">
        <f>VLOOKUP(C116,'ABC Analysis Results'!$A$2:$C$140,3,0)</f>
        <v>C</v>
      </c>
      <c r="O116" s="565">
        <f>VLOOKUP(C116,'Complexity Cost Adjustment'!$C$2:$AJ$141,32,0)</f>
        <v>-29691.77882</v>
      </c>
      <c r="P116" s="271" t="s">
        <v>106</v>
      </c>
      <c r="Q116" s="271">
        <v>615.540631547711</v>
      </c>
      <c r="R116" s="259">
        <v>18320.816</v>
      </c>
      <c r="S116" s="133">
        <v>78.7497</v>
      </c>
      <c r="T116" s="263">
        <v>7897.084800000001</v>
      </c>
      <c r="U116" s="273">
        <v>1935.5600000000004</v>
      </c>
      <c r="V116" s="263">
        <f t="shared" si="2"/>
        <v>9832.6448</v>
      </c>
      <c r="W116" s="264">
        <f>VLOOKUP(C116,'Appendix A -  Costs'!A116:G255,6,0)</f>
        <v>0.0005587612862</v>
      </c>
      <c r="X116" s="265">
        <f t="shared" si="3"/>
        <v>9832.645359</v>
      </c>
      <c r="Y116" s="260">
        <f t="shared" si="4"/>
        <v>124.8594643</v>
      </c>
      <c r="Z116" s="260">
        <f t="shared" si="5"/>
        <v>8488.170641</v>
      </c>
      <c r="AA116" s="260">
        <f t="shared" si="6"/>
        <v>107.7867045</v>
      </c>
      <c r="AB116" s="227">
        <f t="shared" si="7"/>
        <v>0.4633074554</v>
      </c>
      <c r="AC116" s="266">
        <f t="shared" si="8"/>
        <v>76856.07353</v>
      </c>
      <c r="AD116" s="287">
        <f t="shared" si="30"/>
        <v>20366.85949</v>
      </c>
      <c r="AE116" s="274">
        <v>59.0</v>
      </c>
      <c r="AF116" s="274">
        <v>58.0</v>
      </c>
      <c r="AG116" s="274">
        <v>91.0</v>
      </c>
    </row>
    <row r="117" ht="14.25" hidden="1" customHeight="1">
      <c r="A117" s="269" t="s">
        <v>275</v>
      </c>
      <c r="B117" s="269" t="s">
        <v>288</v>
      </c>
      <c r="C117" s="269">
        <v>1811116.0</v>
      </c>
      <c r="D117" s="270" t="s">
        <v>257</v>
      </c>
      <c r="E117" s="270" t="s">
        <v>110</v>
      </c>
      <c r="F117" s="269" t="s">
        <v>509</v>
      </c>
      <c r="G117" s="270" t="s">
        <v>117</v>
      </c>
      <c r="H117" s="269" t="s">
        <v>127</v>
      </c>
      <c r="I117" s="271" t="s">
        <v>546</v>
      </c>
      <c r="J117" s="271" t="s">
        <v>105</v>
      </c>
      <c r="K117" s="271" t="str">
        <f>VLOOKUP(C117,'Complete Product Info'!$A$2:$K$141,11,0)</f>
        <v>Riding</v>
      </c>
      <c r="L117" s="260">
        <f t="shared" si="1"/>
        <v>107.4185491</v>
      </c>
      <c r="M117" s="274">
        <v>62.0</v>
      </c>
      <c r="N117" s="268" t="str">
        <f>VLOOKUP(C117,'ABC Analysis Results'!$A$2:$C$140,3,0)</f>
        <v>C</v>
      </c>
      <c r="O117" s="565">
        <f>VLOOKUP(C117,'Complexity Cost Adjustment'!$C$2:$AJ$141,32,0)</f>
        <v>13177.4216</v>
      </c>
      <c r="P117" s="271" t="s">
        <v>106</v>
      </c>
      <c r="Q117" s="271">
        <v>278.0639697231093</v>
      </c>
      <c r="R117" s="259">
        <v>506261.62400000007</v>
      </c>
      <c r="S117" s="133">
        <v>4712.9814</v>
      </c>
      <c r="T117" s="263">
        <v>258260.46400000004</v>
      </c>
      <c r="U117" s="273">
        <v>67283.6472</v>
      </c>
      <c r="V117" s="263">
        <f t="shared" si="2"/>
        <v>325544.1112</v>
      </c>
      <c r="W117" s="264">
        <f>VLOOKUP(C117,'Appendix A -  Costs'!A117:G256,6,0)</f>
        <v>0.01849974752</v>
      </c>
      <c r="X117" s="265">
        <f t="shared" si="3"/>
        <v>325544.1297</v>
      </c>
      <c r="Y117" s="260">
        <f t="shared" si="4"/>
        <v>69.07392626</v>
      </c>
      <c r="Z117" s="260">
        <f t="shared" si="5"/>
        <v>180717.4943</v>
      </c>
      <c r="AA117" s="260">
        <f t="shared" si="6"/>
        <v>38.34462285</v>
      </c>
      <c r="AB117" s="227">
        <f t="shared" si="7"/>
        <v>0.356964632</v>
      </c>
      <c r="AC117" s="266">
        <f t="shared" si="8"/>
        <v>19206.97014</v>
      </c>
      <c r="AD117" s="267">
        <f t="shared" ref="AD117:AD121" si="31">AC117*0.245</f>
        <v>4705.707685</v>
      </c>
      <c r="AE117" s="274">
        <v>42.0</v>
      </c>
      <c r="AF117" s="274">
        <v>58.0</v>
      </c>
      <c r="AG117" s="274">
        <v>91.0</v>
      </c>
    </row>
    <row r="118" ht="14.25" hidden="1" customHeight="1">
      <c r="A118" s="269" t="s">
        <v>275</v>
      </c>
      <c r="B118" s="269" t="s">
        <v>289</v>
      </c>
      <c r="C118" s="269">
        <v>1811117.0</v>
      </c>
      <c r="D118" s="270" t="s">
        <v>257</v>
      </c>
      <c r="E118" s="270" t="s">
        <v>110</v>
      </c>
      <c r="F118" s="269" t="s">
        <v>509</v>
      </c>
      <c r="G118" s="270" t="s">
        <v>117</v>
      </c>
      <c r="H118" s="269" t="s">
        <v>127</v>
      </c>
      <c r="I118" s="271" t="s">
        <v>546</v>
      </c>
      <c r="J118" s="271" t="s">
        <v>105</v>
      </c>
      <c r="K118" s="271" t="str">
        <f>VLOOKUP(C118,'Complete Product Info'!$A$2:$K$141,11,0)</f>
        <v>Riding</v>
      </c>
      <c r="L118" s="260">
        <f t="shared" si="1"/>
        <v>98.08068931</v>
      </c>
      <c r="M118" s="274">
        <v>62.0</v>
      </c>
      <c r="N118" s="268" t="str">
        <f>VLOOKUP(C118,'ABC Analysis Results'!$A$2:$C$140,3,0)</f>
        <v>C</v>
      </c>
      <c r="O118" s="565">
        <f>VLOOKUP(C118,'Complexity Cost Adjustment'!$C$2:$AJ$141,32,0)</f>
        <v>11231.84503</v>
      </c>
      <c r="P118" s="271" t="s">
        <v>106</v>
      </c>
      <c r="Q118" s="271">
        <v>113.25420442469822</v>
      </c>
      <c r="R118" s="259">
        <v>191782.272</v>
      </c>
      <c r="S118" s="133">
        <v>1955.3519999999999</v>
      </c>
      <c r="T118" s="263">
        <v>95690.8656</v>
      </c>
      <c r="U118" s="273">
        <v>25130.934400000002</v>
      </c>
      <c r="V118" s="263">
        <f t="shared" si="2"/>
        <v>120821.8</v>
      </c>
      <c r="W118" s="264">
        <f>VLOOKUP(C118,'Appendix A -  Costs'!A118:G257,6,0)</f>
        <v>0.006865959845</v>
      </c>
      <c r="X118" s="265">
        <f t="shared" si="3"/>
        <v>120821.8069</v>
      </c>
      <c r="Y118" s="260">
        <f t="shared" si="4"/>
        <v>61.79031032</v>
      </c>
      <c r="Z118" s="260">
        <f t="shared" si="5"/>
        <v>70960.46513</v>
      </c>
      <c r="AA118" s="260">
        <f t="shared" si="6"/>
        <v>36.29037899</v>
      </c>
      <c r="AB118" s="227">
        <f t="shared" si="7"/>
        <v>0.370005342</v>
      </c>
      <c r="AC118" s="266">
        <f t="shared" si="8"/>
        <v>6998.012437</v>
      </c>
      <c r="AD118" s="267">
        <f t="shared" si="31"/>
        <v>1714.513047</v>
      </c>
      <c r="AE118" s="274">
        <v>46.0</v>
      </c>
      <c r="AF118" s="274">
        <v>58.0</v>
      </c>
      <c r="AG118" s="274">
        <v>91.0</v>
      </c>
    </row>
    <row r="119" ht="14.25" hidden="1" customHeight="1">
      <c r="A119" s="269" t="s">
        <v>275</v>
      </c>
      <c r="B119" s="269" t="s">
        <v>290</v>
      </c>
      <c r="C119" s="269">
        <v>1811118.0</v>
      </c>
      <c r="D119" s="270" t="s">
        <v>257</v>
      </c>
      <c r="E119" s="270" t="s">
        <v>110</v>
      </c>
      <c r="F119" s="269" t="s">
        <v>509</v>
      </c>
      <c r="G119" s="270" t="s">
        <v>117</v>
      </c>
      <c r="H119" s="269" t="s">
        <v>127</v>
      </c>
      <c r="I119" s="271" t="s">
        <v>546</v>
      </c>
      <c r="J119" s="271" t="s">
        <v>105</v>
      </c>
      <c r="K119" s="271" t="str">
        <f>VLOOKUP(C119,'Complete Product Info'!$A$2:$K$141,11,0)</f>
        <v>Riding</v>
      </c>
      <c r="L119" s="260">
        <f t="shared" si="1"/>
        <v>122.4855789</v>
      </c>
      <c r="M119" s="274">
        <v>62.0</v>
      </c>
      <c r="N119" s="268" t="str">
        <f>VLOOKUP(C119,'ABC Analysis Results'!$A$2:$C$140,3,0)</f>
        <v>C</v>
      </c>
      <c r="O119" s="565">
        <f>VLOOKUP(C119,'Complexity Cost Adjustment'!$C$2:$AJ$141,32,0)</f>
        <v>66329.03657</v>
      </c>
      <c r="P119" s="271" t="s">
        <v>106</v>
      </c>
      <c r="Q119" s="271">
        <v>404.8427145681537</v>
      </c>
      <c r="R119" s="259">
        <v>217977.1</v>
      </c>
      <c r="S119" s="133">
        <v>1779.6144</v>
      </c>
      <c r="T119" s="263">
        <v>78511.2768</v>
      </c>
      <c r="U119" s="273">
        <v>18665.6712</v>
      </c>
      <c r="V119" s="263">
        <f t="shared" si="2"/>
        <v>97176.948</v>
      </c>
      <c r="W119" s="264">
        <f>VLOOKUP(C119,'Appendix A -  Costs'!A119:G258,6,0)</f>
        <v>0.00552229004</v>
      </c>
      <c r="X119" s="265">
        <f t="shared" si="3"/>
        <v>97176.95352</v>
      </c>
      <c r="Y119" s="260">
        <f t="shared" si="4"/>
        <v>54.60562329</v>
      </c>
      <c r="Z119" s="260">
        <f t="shared" si="5"/>
        <v>120800.1465</v>
      </c>
      <c r="AA119" s="260">
        <f t="shared" si="6"/>
        <v>67.87995561</v>
      </c>
      <c r="AB119" s="227">
        <f t="shared" si="7"/>
        <v>0.5541873274</v>
      </c>
      <c r="AC119" s="266">
        <f t="shared" si="8"/>
        <v>22106.68876</v>
      </c>
      <c r="AD119" s="267">
        <f t="shared" si="31"/>
        <v>5416.138747</v>
      </c>
      <c r="AE119" s="274">
        <v>48.0</v>
      </c>
      <c r="AF119" s="274">
        <v>58.0</v>
      </c>
      <c r="AG119" s="274">
        <v>91.0</v>
      </c>
    </row>
    <row r="120" ht="14.25" hidden="1" customHeight="1">
      <c r="A120" s="269" t="s">
        <v>275</v>
      </c>
      <c r="B120" s="269" t="s">
        <v>291</v>
      </c>
      <c r="C120" s="269">
        <v>1811119.0</v>
      </c>
      <c r="D120" s="270" t="s">
        <v>257</v>
      </c>
      <c r="E120" s="270" t="s">
        <v>110</v>
      </c>
      <c r="F120" s="269" t="s">
        <v>509</v>
      </c>
      <c r="G120" s="270" t="s">
        <v>117</v>
      </c>
      <c r="H120" s="269" t="s">
        <v>127</v>
      </c>
      <c r="I120" s="271" t="s">
        <v>546</v>
      </c>
      <c r="J120" s="271" t="s">
        <v>105</v>
      </c>
      <c r="K120" s="271" t="str">
        <f>VLOOKUP(C120,'Complete Product Info'!$A$2:$K$141,11,0)</f>
        <v>Riding</v>
      </c>
      <c r="L120" s="260">
        <f t="shared" si="1"/>
        <v>162.9302166</v>
      </c>
      <c r="M120" s="274">
        <v>62.0</v>
      </c>
      <c r="N120" s="268" t="str">
        <f>VLOOKUP(C120,'ABC Analysis Results'!$A$2:$C$140,3,0)</f>
        <v>C</v>
      </c>
      <c r="O120" s="565">
        <f>VLOOKUP(C120,'Complexity Cost Adjustment'!$C$2:$AJ$141,32,0)</f>
        <v>-44457.49755</v>
      </c>
      <c r="P120" s="271" t="s">
        <v>106</v>
      </c>
      <c r="Q120" s="271">
        <v>1108.4173509882862</v>
      </c>
      <c r="R120" s="259">
        <v>13992.447</v>
      </c>
      <c r="S120" s="133">
        <v>85.87999999999998</v>
      </c>
      <c r="T120" s="263">
        <v>5119.884000000001</v>
      </c>
      <c r="U120" s="273">
        <v>1243.4004000000002</v>
      </c>
      <c r="V120" s="263">
        <f t="shared" si="2"/>
        <v>6363.2844</v>
      </c>
      <c r="W120" s="264">
        <f>VLOOKUP(C120,'Appendix A -  Costs'!A120:G259,6,0)</f>
        <v>0.0003616073852</v>
      </c>
      <c r="X120" s="265">
        <f t="shared" si="3"/>
        <v>6363.284762</v>
      </c>
      <c r="Y120" s="260">
        <f t="shared" si="4"/>
        <v>74.09507175</v>
      </c>
      <c r="Z120" s="260">
        <f t="shared" si="5"/>
        <v>7629.162238</v>
      </c>
      <c r="AA120" s="260">
        <f t="shared" si="6"/>
        <v>88.83514483</v>
      </c>
      <c r="AB120" s="227">
        <f t="shared" si="7"/>
        <v>0.5452343138</v>
      </c>
      <c r="AC120" s="266">
        <f t="shared" si="8"/>
        <v>82128.26315</v>
      </c>
      <c r="AD120" s="267">
        <f t="shared" si="31"/>
        <v>20121.42447</v>
      </c>
      <c r="AE120" s="274">
        <v>50.0</v>
      </c>
      <c r="AF120" s="274">
        <v>58.0</v>
      </c>
      <c r="AG120" s="274">
        <v>91.0</v>
      </c>
    </row>
    <row r="121" ht="14.25" hidden="1" customHeight="1">
      <c r="A121" s="269" t="s">
        <v>275</v>
      </c>
      <c r="B121" s="269" t="s">
        <v>292</v>
      </c>
      <c r="C121" s="269">
        <v>1811120.0</v>
      </c>
      <c r="D121" s="270" t="s">
        <v>257</v>
      </c>
      <c r="E121" s="270" t="s">
        <v>110</v>
      </c>
      <c r="F121" s="269" t="s">
        <v>509</v>
      </c>
      <c r="G121" s="270" t="s">
        <v>117</v>
      </c>
      <c r="H121" s="269" t="s">
        <v>127</v>
      </c>
      <c r="I121" s="271" t="s">
        <v>546</v>
      </c>
      <c r="J121" s="271" t="s">
        <v>105</v>
      </c>
      <c r="K121" s="271" t="str">
        <f>VLOOKUP(C121,'Complete Product Info'!$A$2:$K$141,11,0)</f>
        <v>Riding</v>
      </c>
      <c r="L121" s="260">
        <f t="shared" si="1"/>
        <v>98.75319052</v>
      </c>
      <c r="M121" s="274">
        <v>62.0</v>
      </c>
      <c r="N121" s="268" t="str">
        <f>VLOOKUP(C121,'ABC Analysis Results'!$A$2:$C$140,3,0)</f>
        <v>C</v>
      </c>
      <c r="O121" s="565">
        <f>VLOOKUP(C121,'Complexity Cost Adjustment'!$C$2:$AJ$141,32,0)</f>
        <v>42137.70808</v>
      </c>
      <c r="P121" s="271"/>
      <c r="Q121" s="271">
        <v>109.36014737086526</v>
      </c>
      <c r="R121" s="259">
        <v>268203.642</v>
      </c>
      <c r="S121" s="133">
        <v>2715.8985</v>
      </c>
      <c r="T121" s="263">
        <v>120362.03520000001</v>
      </c>
      <c r="U121" s="273">
        <v>31971.165600000008</v>
      </c>
      <c r="V121" s="263">
        <f t="shared" si="2"/>
        <v>152333.2008</v>
      </c>
      <c r="W121" s="264">
        <f>VLOOKUP(C121,'Appendix A -  Costs'!A121:G260,6,0)</f>
        <v>0.008656663282</v>
      </c>
      <c r="X121" s="265">
        <f t="shared" si="3"/>
        <v>152333.2095</v>
      </c>
      <c r="Y121" s="260">
        <f t="shared" si="4"/>
        <v>56.08943392</v>
      </c>
      <c r="Z121" s="260">
        <f t="shared" si="5"/>
        <v>115870.4325</v>
      </c>
      <c r="AA121" s="260">
        <f t="shared" si="6"/>
        <v>42.6637566</v>
      </c>
      <c r="AB121" s="227">
        <f t="shared" si="7"/>
        <v>0.4320240832</v>
      </c>
      <c r="AC121" s="266">
        <f t="shared" si="8"/>
        <v>6133.94876</v>
      </c>
      <c r="AD121" s="267">
        <f t="shared" si="31"/>
        <v>1502.817446</v>
      </c>
      <c r="AE121" s="274">
        <v>54.0</v>
      </c>
      <c r="AF121" s="274">
        <v>58.0</v>
      </c>
      <c r="AG121" s="274">
        <v>91.0</v>
      </c>
    </row>
    <row r="122" ht="14.25" hidden="1" customHeight="1">
      <c r="A122" s="269" t="s">
        <v>275</v>
      </c>
      <c r="B122" s="269" t="s">
        <v>286</v>
      </c>
      <c r="C122" s="269">
        <v>1811121.0</v>
      </c>
      <c r="D122" s="270" t="s">
        <v>257</v>
      </c>
      <c r="E122" s="270" t="s">
        <v>548</v>
      </c>
      <c r="F122" s="269" t="s">
        <v>509</v>
      </c>
      <c r="G122" s="270" t="s">
        <v>117</v>
      </c>
      <c r="H122" s="269" t="s">
        <v>127</v>
      </c>
      <c r="I122" s="271" t="s">
        <v>546</v>
      </c>
      <c r="J122" s="271" t="s">
        <v>105</v>
      </c>
      <c r="K122" s="271" t="str">
        <f>VLOOKUP(C122,'Complete Product Info'!$A$2:$K$141,11,0)</f>
        <v>Riding</v>
      </c>
      <c r="L122" s="260">
        <f t="shared" si="1"/>
        <v>158.9383928</v>
      </c>
      <c r="M122" s="274">
        <v>62.0</v>
      </c>
      <c r="N122" s="268" t="str">
        <f>VLOOKUP(C122,'ABC Analysis Results'!$A$2:$C$140,3,0)</f>
        <v>C</v>
      </c>
      <c r="O122" s="565">
        <f>VLOOKUP(C122,'Complexity Cost Adjustment'!$C$2:$AJ$141,32,0)</f>
        <v>3446.203321</v>
      </c>
      <c r="P122" s="271"/>
      <c r="Q122" s="271">
        <v>324.9319198522267</v>
      </c>
      <c r="R122" s="259">
        <v>57554.73900000001</v>
      </c>
      <c r="S122" s="133">
        <v>362.1198</v>
      </c>
      <c r="T122" s="263">
        <v>24465.126400000005</v>
      </c>
      <c r="U122" s="273">
        <v>5763.419200000001</v>
      </c>
      <c r="V122" s="263">
        <f t="shared" si="2"/>
        <v>30228.5456</v>
      </c>
      <c r="W122" s="264">
        <f>VLOOKUP(C122,'Appendix A -  Costs'!A122:G261,6,0)</f>
        <v>0.001717802419</v>
      </c>
      <c r="X122" s="265">
        <f t="shared" si="3"/>
        <v>30228.54732</v>
      </c>
      <c r="Y122" s="260">
        <f t="shared" si="4"/>
        <v>83.47664866</v>
      </c>
      <c r="Z122" s="260">
        <f t="shared" si="5"/>
        <v>27326.19168</v>
      </c>
      <c r="AA122" s="260">
        <f t="shared" si="6"/>
        <v>75.4617441</v>
      </c>
      <c r="AB122" s="227">
        <f t="shared" si="7"/>
        <v>0.4747861281</v>
      </c>
      <c r="AC122" s="266">
        <f t="shared" si="8"/>
        <v>27124.22771</v>
      </c>
      <c r="AD122" s="287">
        <f>((1/2)*AC122*0.275)+((1/2)*AC122*0.255)</f>
        <v>7187.920344</v>
      </c>
      <c r="AE122" s="274">
        <v>55.0</v>
      </c>
      <c r="AF122" s="274">
        <v>58.0</v>
      </c>
      <c r="AG122" s="274">
        <v>91.0</v>
      </c>
    </row>
    <row r="123" ht="14.25" hidden="1" customHeight="1">
      <c r="A123" s="269" t="s">
        <v>275</v>
      </c>
      <c r="B123" s="269" t="s">
        <v>293</v>
      </c>
      <c r="C123" s="269">
        <v>1811122.0</v>
      </c>
      <c r="D123" s="270" t="s">
        <v>257</v>
      </c>
      <c r="E123" s="270" t="s">
        <v>190</v>
      </c>
      <c r="F123" s="269" t="s">
        <v>509</v>
      </c>
      <c r="G123" s="270" t="s">
        <v>117</v>
      </c>
      <c r="H123" s="269" t="s">
        <v>127</v>
      </c>
      <c r="I123" s="271" t="s">
        <v>546</v>
      </c>
      <c r="J123" s="271" t="s">
        <v>105</v>
      </c>
      <c r="K123" s="271" t="str">
        <f>VLOOKUP(C123,'Complete Product Info'!$A$2:$K$141,11,0)</f>
        <v>Riding</v>
      </c>
      <c r="L123" s="260">
        <f t="shared" si="1"/>
        <v>100.8198725</v>
      </c>
      <c r="M123" s="274">
        <v>62.0</v>
      </c>
      <c r="N123" s="268" t="str">
        <f>VLOOKUP(C123,'ABC Analysis Results'!$A$2:$C$140,3,0)</f>
        <v>C</v>
      </c>
      <c r="O123" s="565">
        <f>VLOOKUP(C123,'Complexity Cost Adjustment'!$C$2:$AJ$141,32,0)</f>
        <v>39145.88735</v>
      </c>
      <c r="P123" s="271"/>
      <c r="Q123" s="271">
        <v>313.1627105252834</v>
      </c>
      <c r="R123" s="259">
        <v>209698.731</v>
      </c>
      <c r="S123" s="133">
        <v>2079.9345</v>
      </c>
      <c r="T123" s="263">
        <v>87663.23280000001</v>
      </c>
      <c r="U123" s="273">
        <v>21915.808200000003</v>
      </c>
      <c r="V123" s="263">
        <f t="shared" si="2"/>
        <v>109579.041</v>
      </c>
      <c r="W123" s="264">
        <f>VLOOKUP(C123,'Appendix A -  Costs'!A123:G262,6,0)</f>
        <v>0.006227065772</v>
      </c>
      <c r="X123" s="265">
        <f t="shared" si="3"/>
        <v>109579.0472</v>
      </c>
      <c r="Y123" s="260">
        <f t="shared" si="4"/>
        <v>52.68389328</v>
      </c>
      <c r="Z123" s="260">
        <f t="shared" si="5"/>
        <v>100119.6838</v>
      </c>
      <c r="AA123" s="260">
        <f t="shared" si="6"/>
        <v>48.13597917</v>
      </c>
      <c r="AB123" s="227">
        <f t="shared" si="7"/>
        <v>0.4774453488</v>
      </c>
      <c r="AC123" s="266">
        <f t="shared" si="8"/>
        <v>16498.63082</v>
      </c>
      <c r="AD123" s="267">
        <f>AC123*0.275</f>
        <v>4537.123476</v>
      </c>
      <c r="AE123" s="274">
        <v>54.0</v>
      </c>
      <c r="AF123" s="274">
        <v>58.0</v>
      </c>
      <c r="AG123" s="274">
        <v>91.0</v>
      </c>
    </row>
    <row r="124" ht="14.25" hidden="1" customHeight="1">
      <c r="A124" s="269" t="s">
        <v>275</v>
      </c>
      <c r="B124" s="269" t="s">
        <v>294</v>
      </c>
      <c r="C124" s="269">
        <v>1811123.0</v>
      </c>
      <c r="D124" s="270" t="s">
        <v>257</v>
      </c>
      <c r="E124" s="270" t="s">
        <v>548</v>
      </c>
      <c r="F124" s="269" t="s">
        <v>516</v>
      </c>
      <c r="G124" s="270" t="s">
        <v>99</v>
      </c>
      <c r="H124" s="269" t="s">
        <v>522</v>
      </c>
      <c r="I124" s="271" t="s">
        <v>544</v>
      </c>
      <c r="J124" s="271" t="s">
        <v>105</v>
      </c>
      <c r="K124" s="271" t="str">
        <f>VLOOKUP(C124,'Complete Product Info'!$A$2:$K$141,11,0)</f>
        <v>Riding</v>
      </c>
      <c r="L124" s="260">
        <f t="shared" si="1"/>
        <v>206.5427066</v>
      </c>
      <c r="M124" s="274">
        <v>65.0</v>
      </c>
      <c r="N124" s="268" t="str">
        <f>VLOOKUP(C124,'ABC Analysis Results'!$A$2:$C$140,3,0)</f>
        <v>C</v>
      </c>
      <c r="O124" s="565">
        <f>VLOOKUP(C124,'Complexity Cost Adjustment'!$C$2:$AJ$141,32,0)</f>
        <v>22049.67181</v>
      </c>
      <c r="P124" s="271"/>
      <c r="Q124" s="271">
        <v>142.86558777636412</v>
      </c>
      <c r="R124" s="259">
        <v>61069.68</v>
      </c>
      <c r="S124" s="133">
        <v>295.6758</v>
      </c>
      <c r="T124" s="263">
        <v>18643.680000000004</v>
      </c>
      <c r="U124" s="273">
        <v>4708.000000000001</v>
      </c>
      <c r="V124" s="263">
        <f t="shared" si="2"/>
        <v>23351.68</v>
      </c>
      <c r="W124" s="264">
        <f>VLOOKUP(C124,'Appendix A -  Costs'!A124:G263,6,0)</f>
        <v>0.001327009672</v>
      </c>
      <c r="X124" s="265">
        <f t="shared" si="3"/>
        <v>23351.68133</v>
      </c>
      <c r="Y124" s="260">
        <f t="shared" si="4"/>
        <v>78.9773168</v>
      </c>
      <c r="Z124" s="260">
        <f t="shared" si="5"/>
        <v>37717.99867</v>
      </c>
      <c r="AA124" s="260">
        <f t="shared" si="6"/>
        <v>127.5653898</v>
      </c>
      <c r="AB124" s="227">
        <f t="shared" si="7"/>
        <v>0.6176223401</v>
      </c>
      <c r="AC124" s="266">
        <f t="shared" si="8"/>
        <v>11283.14079</v>
      </c>
      <c r="AD124" s="287">
        <f t="shared" ref="AD124:AD128" si="32">((1/2)*AC124*0.275)+((1/2)*AC124*0.255)</f>
        <v>2990.032308</v>
      </c>
      <c r="AE124" s="274">
        <v>43.0</v>
      </c>
      <c r="AF124" s="274">
        <v>60.0</v>
      </c>
      <c r="AG124" s="274">
        <v>92.0</v>
      </c>
    </row>
    <row r="125" ht="14.25" hidden="1" customHeight="1">
      <c r="A125" s="269" t="s">
        <v>275</v>
      </c>
      <c r="B125" s="269" t="s">
        <v>296</v>
      </c>
      <c r="C125" s="269">
        <v>1811124.0</v>
      </c>
      <c r="D125" s="270" t="s">
        <v>257</v>
      </c>
      <c r="E125" s="270" t="s">
        <v>548</v>
      </c>
      <c r="F125" s="269" t="s">
        <v>516</v>
      </c>
      <c r="G125" s="270" t="s">
        <v>99</v>
      </c>
      <c r="H125" s="269" t="s">
        <v>522</v>
      </c>
      <c r="I125" s="271" t="s">
        <v>544</v>
      </c>
      <c r="J125" s="271" t="s">
        <v>105</v>
      </c>
      <c r="K125" s="271" t="str">
        <f>VLOOKUP(C125,'Complete Product Info'!$A$2:$K$141,11,0)</f>
        <v>Riding</v>
      </c>
      <c r="L125" s="260">
        <f t="shared" si="1"/>
        <v>210.3397678</v>
      </c>
      <c r="M125" s="274">
        <v>65.0</v>
      </c>
      <c r="N125" s="268" t="str">
        <f>VLOOKUP(C125,'ABC Analysis Results'!$A$2:$C$140,3,0)</f>
        <v>C</v>
      </c>
      <c r="O125" s="565">
        <f>VLOOKUP(C125,'Complexity Cost Adjustment'!$C$2:$AJ$141,32,0)</f>
        <v>51929.76162</v>
      </c>
      <c r="P125" s="271" t="s">
        <v>108</v>
      </c>
      <c r="Q125" s="271">
        <v>25.99103530726257</v>
      </c>
      <c r="R125" s="259">
        <v>119564.52799999999</v>
      </c>
      <c r="S125" s="133">
        <v>568.4351999999999</v>
      </c>
      <c r="T125" s="263">
        <v>36331.68000000001</v>
      </c>
      <c r="U125" s="273">
        <v>9446.236800000002</v>
      </c>
      <c r="V125" s="263">
        <f t="shared" si="2"/>
        <v>45777.9168</v>
      </c>
      <c r="W125" s="264">
        <f>VLOOKUP(C125,'Appendix A -  Costs'!A125:G264,6,0)</f>
        <v>0.002601429035</v>
      </c>
      <c r="X125" s="265">
        <f t="shared" si="3"/>
        <v>45777.9194</v>
      </c>
      <c r="Y125" s="260">
        <f t="shared" si="4"/>
        <v>80.53322419</v>
      </c>
      <c r="Z125" s="260">
        <f t="shared" si="5"/>
        <v>73786.6086</v>
      </c>
      <c r="AA125" s="260">
        <f t="shared" si="6"/>
        <v>129.8065436</v>
      </c>
      <c r="AB125" s="227">
        <f t="shared" si="7"/>
        <v>0.6171279211</v>
      </c>
      <c r="AC125" s="266">
        <f t="shared" si="8"/>
        <v>2093.141873</v>
      </c>
      <c r="AD125" s="287">
        <f t="shared" si="32"/>
        <v>554.6825965</v>
      </c>
      <c r="AE125" s="274">
        <v>47.0</v>
      </c>
      <c r="AF125" s="274">
        <v>60.0</v>
      </c>
      <c r="AG125" s="274">
        <v>92.0</v>
      </c>
    </row>
    <row r="126" ht="14.25" hidden="1" customHeight="1">
      <c r="A126" s="269" t="s">
        <v>275</v>
      </c>
      <c r="B126" s="269" t="s">
        <v>298</v>
      </c>
      <c r="C126" s="269">
        <v>1811125.0</v>
      </c>
      <c r="D126" s="270" t="s">
        <v>257</v>
      </c>
      <c r="E126" s="270" t="s">
        <v>548</v>
      </c>
      <c r="F126" s="269" t="s">
        <v>516</v>
      </c>
      <c r="G126" s="270" t="s">
        <v>99</v>
      </c>
      <c r="H126" s="269" t="s">
        <v>522</v>
      </c>
      <c r="I126" s="271" t="s">
        <v>544</v>
      </c>
      <c r="J126" s="271" t="s">
        <v>105</v>
      </c>
      <c r="K126" s="271" t="str">
        <f>VLOOKUP(C126,'Complete Product Info'!$A$2:$K$141,11,0)</f>
        <v>Riding</v>
      </c>
      <c r="L126" s="260">
        <f t="shared" si="1"/>
        <v>266.2831858</v>
      </c>
      <c r="M126" s="274">
        <v>65.0</v>
      </c>
      <c r="N126" s="268" t="str">
        <f>VLOOKUP(C126,'ABC Analysis Results'!$A$2:$C$140,3,0)</f>
        <v>C</v>
      </c>
      <c r="O126" s="565">
        <f>VLOOKUP(C126,'Complexity Cost Adjustment'!$C$2:$AJ$141,32,0)</f>
        <v>3678.370956</v>
      </c>
      <c r="P126" s="271" t="s">
        <v>108</v>
      </c>
      <c r="Q126" s="271">
        <v>48.331875620824455</v>
      </c>
      <c r="R126" s="259">
        <v>15020.928000000002</v>
      </c>
      <c r="S126" s="133">
        <v>56.4096</v>
      </c>
      <c r="T126" s="263">
        <v>3014.1408000000006</v>
      </c>
      <c r="U126" s="273">
        <v>701.8220000000001</v>
      </c>
      <c r="V126" s="263">
        <f t="shared" si="2"/>
        <v>3715.9628</v>
      </c>
      <c r="W126" s="264">
        <f>VLOOKUP(C126,'Appendix A -  Costs'!A126:G265,6,0)</f>
        <v>0.0002111676152</v>
      </c>
      <c r="X126" s="265">
        <f t="shared" si="3"/>
        <v>3715.963011</v>
      </c>
      <c r="Y126" s="260">
        <f t="shared" si="4"/>
        <v>65.87465628</v>
      </c>
      <c r="Z126" s="260">
        <f t="shared" si="5"/>
        <v>11304.96499</v>
      </c>
      <c r="AA126" s="260">
        <f t="shared" si="6"/>
        <v>200.4085296</v>
      </c>
      <c r="AB126" s="227">
        <f t="shared" si="7"/>
        <v>0.7526142851</v>
      </c>
      <c r="AC126" s="266">
        <f t="shared" si="8"/>
        <v>3183.845694</v>
      </c>
      <c r="AD126" s="287">
        <f t="shared" si="32"/>
        <v>843.7191089</v>
      </c>
      <c r="AE126" s="274">
        <v>49.0</v>
      </c>
      <c r="AF126" s="274">
        <v>60.0</v>
      </c>
      <c r="AG126" s="274">
        <v>92.0</v>
      </c>
    </row>
    <row r="127" ht="14.25" hidden="1" customHeight="1">
      <c r="A127" s="269" t="s">
        <v>275</v>
      </c>
      <c r="B127" s="269" t="s">
        <v>300</v>
      </c>
      <c r="C127" s="269">
        <v>1811126.0</v>
      </c>
      <c r="D127" s="270" t="s">
        <v>257</v>
      </c>
      <c r="E127" s="270" t="s">
        <v>548</v>
      </c>
      <c r="F127" s="269" t="s">
        <v>516</v>
      </c>
      <c r="G127" s="270" t="s">
        <v>99</v>
      </c>
      <c r="H127" s="269" t="s">
        <v>522</v>
      </c>
      <c r="I127" s="271" t="s">
        <v>544</v>
      </c>
      <c r="J127" s="271" t="s">
        <v>105</v>
      </c>
      <c r="K127" s="271" t="str">
        <f>VLOOKUP(C127,'Complete Product Info'!$A$2:$K$141,11,0)</f>
        <v>Riding</v>
      </c>
      <c r="L127" s="260">
        <f t="shared" si="1"/>
        <v>100.6103978</v>
      </c>
      <c r="M127" s="274">
        <v>65.0</v>
      </c>
      <c r="N127" s="268" t="str">
        <f>VLOOKUP(C127,'ABC Analysis Results'!$A$2:$C$140,3,0)</f>
        <v>C</v>
      </c>
      <c r="O127" s="565">
        <f>VLOOKUP(C127,'Complexity Cost Adjustment'!$C$2:$AJ$141,32,0)</f>
        <v>5754.166586</v>
      </c>
      <c r="P127" s="271" t="s">
        <v>108</v>
      </c>
      <c r="Q127" s="271">
        <v>183.02567430207952</v>
      </c>
      <c r="R127" s="259">
        <v>51196.768</v>
      </c>
      <c r="S127" s="133">
        <v>508.86159999999995</v>
      </c>
      <c r="T127" s="263">
        <v>22687.896000000004</v>
      </c>
      <c r="U127" s="273">
        <v>5185.804800000001</v>
      </c>
      <c r="V127" s="263">
        <f t="shared" si="2"/>
        <v>27873.7008</v>
      </c>
      <c r="W127" s="264">
        <f>VLOOKUP(C127,'Appendix A -  Costs'!A127:G266,6,0)</f>
        <v>0.001583983275</v>
      </c>
      <c r="X127" s="265">
        <f t="shared" si="3"/>
        <v>27873.70238</v>
      </c>
      <c r="Y127" s="260">
        <f t="shared" si="4"/>
        <v>54.77658834</v>
      </c>
      <c r="Z127" s="260">
        <f t="shared" si="5"/>
        <v>23323.06562</v>
      </c>
      <c r="AA127" s="260">
        <f t="shared" si="6"/>
        <v>45.83380946</v>
      </c>
      <c r="AB127" s="227">
        <f t="shared" si="7"/>
        <v>0.4555573824</v>
      </c>
      <c r="AC127" s="266">
        <f t="shared" si="8"/>
        <v>10025.52202</v>
      </c>
      <c r="AD127" s="287">
        <f t="shared" si="32"/>
        <v>2656.763334</v>
      </c>
      <c r="AE127" s="274">
        <v>47.0</v>
      </c>
      <c r="AF127" s="274">
        <v>60.0</v>
      </c>
      <c r="AG127" s="274">
        <v>92.0</v>
      </c>
    </row>
    <row r="128" ht="14.25" hidden="1" customHeight="1">
      <c r="A128" s="269" t="s">
        <v>275</v>
      </c>
      <c r="B128" s="269" t="s">
        <v>302</v>
      </c>
      <c r="C128" s="269">
        <v>1811127.0</v>
      </c>
      <c r="D128" s="270" t="s">
        <v>257</v>
      </c>
      <c r="E128" s="270" t="s">
        <v>548</v>
      </c>
      <c r="F128" s="269" t="s">
        <v>516</v>
      </c>
      <c r="G128" s="270" t="s">
        <v>99</v>
      </c>
      <c r="H128" s="269" t="s">
        <v>522</v>
      </c>
      <c r="I128" s="271" t="s">
        <v>544</v>
      </c>
      <c r="J128" s="271" t="s">
        <v>105</v>
      </c>
      <c r="K128" s="271" t="str">
        <f>VLOOKUP(C128,'Complete Product Info'!$A$2:$K$141,11,0)</f>
        <v>Riding</v>
      </c>
      <c r="L128" s="260">
        <f t="shared" si="1"/>
        <v>116.1002064</v>
      </c>
      <c r="M128" s="274">
        <v>65.0</v>
      </c>
      <c r="N128" s="268" t="str">
        <f>VLOOKUP(C128,'ABC Analysis Results'!$A$2:$C$140,3,0)</f>
        <v>C</v>
      </c>
      <c r="O128" s="565">
        <f>VLOOKUP(C128,'Complexity Cost Adjustment'!$C$2:$AJ$141,32,0)</f>
        <v>37864.98209</v>
      </c>
      <c r="P128" s="271" t="s">
        <v>106</v>
      </c>
      <c r="Q128" s="271">
        <v>81.1444970621099</v>
      </c>
      <c r="R128" s="259">
        <v>229317.9</v>
      </c>
      <c r="S128" s="133">
        <v>1975.1721999999997</v>
      </c>
      <c r="T128" s="263">
        <v>103243.8968</v>
      </c>
      <c r="U128" s="273">
        <v>25555.420000000002</v>
      </c>
      <c r="V128" s="263">
        <f t="shared" si="2"/>
        <v>128799.3168</v>
      </c>
      <c r="W128" s="264">
        <f>VLOOKUP(C128,'Appendix A -  Costs'!A128:G267,6,0)</f>
        <v>0.007319299474</v>
      </c>
      <c r="X128" s="265">
        <f t="shared" si="3"/>
        <v>128799.3241</v>
      </c>
      <c r="Y128" s="260">
        <f t="shared" si="4"/>
        <v>65.20916208</v>
      </c>
      <c r="Z128" s="260">
        <f t="shared" si="5"/>
        <v>100518.5759</v>
      </c>
      <c r="AA128" s="260">
        <f t="shared" si="6"/>
        <v>50.89104427</v>
      </c>
      <c r="AB128" s="227">
        <f t="shared" si="7"/>
        <v>0.4383372422</v>
      </c>
      <c r="AC128" s="266">
        <f t="shared" si="8"/>
        <v>5291.364661</v>
      </c>
      <c r="AD128" s="287">
        <f t="shared" si="32"/>
        <v>1402.211635</v>
      </c>
      <c r="AE128" s="274">
        <v>58.0</v>
      </c>
      <c r="AF128" s="274">
        <v>60.0</v>
      </c>
      <c r="AG128" s="274">
        <v>92.0</v>
      </c>
    </row>
    <row r="129" ht="14.25" hidden="1" customHeight="1">
      <c r="A129" s="269" t="s">
        <v>275</v>
      </c>
      <c r="B129" s="269" t="s">
        <v>304</v>
      </c>
      <c r="C129" s="269">
        <v>1811128.0</v>
      </c>
      <c r="D129" s="270" t="s">
        <v>257</v>
      </c>
      <c r="E129" s="270" t="s">
        <v>110</v>
      </c>
      <c r="F129" s="269" t="s">
        <v>516</v>
      </c>
      <c r="G129" s="270" t="s">
        <v>99</v>
      </c>
      <c r="H129" s="269" t="s">
        <v>522</v>
      </c>
      <c r="I129" s="271" t="s">
        <v>544</v>
      </c>
      <c r="J129" s="271" t="s">
        <v>105</v>
      </c>
      <c r="K129" s="271" t="str">
        <f>VLOOKUP(C129,'Complete Product Info'!$A$2:$K$141,11,0)</f>
        <v>Riding</v>
      </c>
      <c r="L129" s="260">
        <f t="shared" si="1"/>
        <v>164.7934805</v>
      </c>
      <c r="M129" s="274">
        <v>65.0</v>
      </c>
      <c r="N129" s="268" t="str">
        <f>VLOOKUP(C129,'ABC Analysis Results'!$A$2:$C$140,3,0)</f>
        <v>C</v>
      </c>
      <c r="O129" s="565">
        <f>VLOOKUP(C129,'Complexity Cost Adjustment'!$C$2:$AJ$141,32,0)</f>
        <v>33237.77147</v>
      </c>
      <c r="P129" s="271" t="s">
        <v>106</v>
      </c>
      <c r="Q129" s="271">
        <v>66.52754709677419</v>
      </c>
      <c r="R129" s="259">
        <v>82791.91500000001</v>
      </c>
      <c r="S129" s="133">
        <v>502.3979999999999</v>
      </c>
      <c r="T129" s="263">
        <v>25001.856000000003</v>
      </c>
      <c r="U129" s="273">
        <v>6315.573000000001</v>
      </c>
      <c r="V129" s="263">
        <f t="shared" si="2"/>
        <v>31317.429</v>
      </c>
      <c r="W129" s="264">
        <f>VLOOKUP(C129,'Appendix A -  Costs'!A129:G268,6,0)</f>
        <v>0.001779680571</v>
      </c>
      <c r="X129" s="265">
        <f t="shared" si="3"/>
        <v>31317.43078</v>
      </c>
      <c r="Y129" s="260">
        <f t="shared" si="4"/>
        <v>62.33589859</v>
      </c>
      <c r="Z129" s="260">
        <f t="shared" si="5"/>
        <v>51474.48422</v>
      </c>
      <c r="AA129" s="260">
        <f t="shared" si="6"/>
        <v>102.4575819</v>
      </c>
      <c r="AB129" s="227">
        <f t="shared" si="7"/>
        <v>0.6217332238</v>
      </c>
      <c r="AC129" s="266">
        <f t="shared" si="8"/>
        <v>4147.054429</v>
      </c>
      <c r="AD129" s="267">
        <f t="shared" ref="AD129:AD133" si="33">AC129*0.245</f>
        <v>1016.028335</v>
      </c>
      <c r="AE129" s="274">
        <v>43.0</v>
      </c>
      <c r="AF129" s="274">
        <v>60.0</v>
      </c>
      <c r="AG129" s="274">
        <v>92.0</v>
      </c>
    </row>
    <row r="130" ht="14.25" hidden="1" customHeight="1">
      <c r="A130" s="269" t="s">
        <v>275</v>
      </c>
      <c r="B130" s="269" t="s">
        <v>305</v>
      </c>
      <c r="C130" s="269">
        <v>1811129.0</v>
      </c>
      <c r="D130" s="270" t="s">
        <v>257</v>
      </c>
      <c r="E130" s="270" t="s">
        <v>110</v>
      </c>
      <c r="F130" s="269" t="s">
        <v>516</v>
      </c>
      <c r="G130" s="270" t="s">
        <v>99</v>
      </c>
      <c r="H130" s="269" t="s">
        <v>522</v>
      </c>
      <c r="I130" s="271" t="s">
        <v>544</v>
      </c>
      <c r="J130" s="271" t="s">
        <v>105</v>
      </c>
      <c r="K130" s="271" t="str">
        <f>VLOOKUP(C130,'Complete Product Info'!$A$2:$K$141,11,0)</f>
        <v>Riding</v>
      </c>
      <c r="L130" s="260">
        <f t="shared" si="1"/>
        <v>131.9715465</v>
      </c>
      <c r="M130" s="274">
        <v>65.0</v>
      </c>
      <c r="N130" s="268" t="str">
        <f>VLOOKUP(C130,'ABC Analysis Results'!$A$2:$C$140,3,0)</f>
        <v>A</v>
      </c>
      <c r="O130" s="565">
        <f>VLOOKUP(C130,'Complexity Cost Adjustment'!$C$2:$AJ$141,32,0)</f>
        <v>389764.5352</v>
      </c>
      <c r="P130" s="271" t="s">
        <v>106</v>
      </c>
      <c r="Q130" s="271">
        <v>204.53748356332753</v>
      </c>
      <c r="R130" s="259">
        <v>750754.323</v>
      </c>
      <c r="S130" s="133">
        <v>5688.759</v>
      </c>
      <c r="T130" s="263">
        <v>180617.05200000003</v>
      </c>
      <c r="U130" s="273">
        <v>45154.263000000006</v>
      </c>
      <c r="V130" s="263">
        <f t="shared" si="2"/>
        <v>225771.315</v>
      </c>
      <c r="W130" s="264">
        <f>VLOOKUP(C130,'Appendix A -  Costs'!A130:G269,6,0)</f>
        <v>0.0128299428</v>
      </c>
      <c r="X130" s="265">
        <f t="shared" si="3"/>
        <v>225771.3278</v>
      </c>
      <c r="Y130" s="260">
        <f t="shared" si="4"/>
        <v>39.68727236</v>
      </c>
      <c r="Z130" s="260">
        <f t="shared" si="5"/>
        <v>524982.9952</v>
      </c>
      <c r="AA130" s="260">
        <f t="shared" si="6"/>
        <v>92.28427416</v>
      </c>
      <c r="AB130" s="227">
        <f t="shared" si="7"/>
        <v>0.6992740223</v>
      </c>
      <c r="AC130" s="266">
        <f t="shared" si="8"/>
        <v>8117.534818</v>
      </c>
      <c r="AD130" s="267">
        <f t="shared" si="33"/>
        <v>1988.79603</v>
      </c>
      <c r="AE130" s="274">
        <v>47.0</v>
      </c>
      <c r="AF130" s="274">
        <v>60.0</v>
      </c>
      <c r="AG130" s="274">
        <v>92.0</v>
      </c>
    </row>
    <row r="131" ht="14.25" hidden="1" customHeight="1">
      <c r="A131" s="269" t="s">
        <v>275</v>
      </c>
      <c r="B131" s="269" t="s">
        <v>306</v>
      </c>
      <c r="C131" s="269">
        <v>1811130.0</v>
      </c>
      <c r="D131" s="270" t="s">
        <v>257</v>
      </c>
      <c r="E131" s="270" t="s">
        <v>110</v>
      </c>
      <c r="F131" s="269" t="s">
        <v>516</v>
      </c>
      <c r="G131" s="270" t="s">
        <v>99</v>
      </c>
      <c r="H131" s="269" t="s">
        <v>522</v>
      </c>
      <c r="I131" s="271" t="s">
        <v>544</v>
      </c>
      <c r="J131" s="271" t="s">
        <v>105</v>
      </c>
      <c r="K131" s="271" t="str">
        <f>VLOOKUP(C131,'Complete Product Info'!$A$2:$K$141,11,0)</f>
        <v>Riding</v>
      </c>
      <c r="L131" s="260">
        <f t="shared" si="1"/>
        <v>131.6876346</v>
      </c>
      <c r="M131" s="274">
        <v>65.0</v>
      </c>
      <c r="N131" s="268" t="str">
        <f>VLOOKUP(C131,'ABC Analysis Results'!$A$2:$C$140,3,0)</f>
        <v>A</v>
      </c>
      <c r="O131" s="565">
        <f>VLOOKUP(C131,'Complexity Cost Adjustment'!$C$2:$AJ$141,32,0)</f>
        <v>265241.6552</v>
      </c>
      <c r="P131" s="271" t="s">
        <v>106</v>
      </c>
      <c r="Q131" s="271">
        <v>20.276164761592895</v>
      </c>
      <c r="R131" s="259">
        <v>498317.532</v>
      </c>
      <c r="S131" s="133">
        <v>3784.087499999999</v>
      </c>
      <c r="T131" s="263">
        <v>118000.64320000002</v>
      </c>
      <c r="U131" s="273">
        <v>29792.241600000005</v>
      </c>
      <c r="V131" s="263">
        <f t="shared" si="2"/>
        <v>147792.8848</v>
      </c>
      <c r="W131" s="264">
        <f>VLOOKUP(C131,'Appendix A -  Costs'!A131:G270,6,0)</f>
        <v>0.008398650015</v>
      </c>
      <c r="X131" s="265">
        <f t="shared" si="3"/>
        <v>147792.8932</v>
      </c>
      <c r="Y131" s="260">
        <f t="shared" si="4"/>
        <v>39.05641537</v>
      </c>
      <c r="Z131" s="260">
        <f t="shared" si="5"/>
        <v>350524.6388</v>
      </c>
      <c r="AA131" s="260">
        <f t="shared" si="6"/>
        <v>92.63121923</v>
      </c>
      <c r="AB131" s="227">
        <f t="shared" si="7"/>
        <v>0.7034162282</v>
      </c>
      <c r="AC131" s="266">
        <f t="shared" si="8"/>
        <v>791.9143131</v>
      </c>
      <c r="AD131" s="267">
        <f t="shared" si="33"/>
        <v>194.0190067</v>
      </c>
      <c r="AE131" s="274">
        <v>49.0</v>
      </c>
      <c r="AF131" s="274">
        <v>60.0</v>
      </c>
      <c r="AG131" s="274">
        <v>92.0</v>
      </c>
    </row>
    <row r="132" ht="14.25" hidden="1" customHeight="1">
      <c r="A132" s="269" t="s">
        <v>275</v>
      </c>
      <c r="B132" s="269" t="s">
        <v>307</v>
      </c>
      <c r="C132" s="269">
        <v>1811131.0</v>
      </c>
      <c r="D132" s="270" t="s">
        <v>257</v>
      </c>
      <c r="E132" s="270" t="s">
        <v>110</v>
      </c>
      <c r="F132" s="269" t="s">
        <v>516</v>
      </c>
      <c r="G132" s="270" t="s">
        <v>99</v>
      </c>
      <c r="H132" s="269" t="s">
        <v>522</v>
      </c>
      <c r="I132" s="271" t="s">
        <v>544</v>
      </c>
      <c r="J132" s="271" t="s">
        <v>105</v>
      </c>
      <c r="K132" s="271" t="str">
        <f>VLOOKUP(C132,'Complete Product Info'!$A$2:$K$141,11,0)</f>
        <v>Riding</v>
      </c>
      <c r="L132" s="260">
        <f t="shared" si="1"/>
        <v>98.84609783</v>
      </c>
      <c r="M132" s="274">
        <v>65.0</v>
      </c>
      <c r="N132" s="268" t="str">
        <f>VLOOKUP(C132,'ABC Analysis Results'!$A$2:$C$140,3,0)</f>
        <v>C</v>
      </c>
      <c r="O132" s="565">
        <f>VLOOKUP(C132,'Complexity Cost Adjustment'!$C$2:$AJ$141,32,0)</f>
        <v>45754.19526</v>
      </c>
      <c r="P132" s="271" t="s">
        <v>106</v>
      </c>
      <c r="Q132" s="271">
        <v>43.98046524125125</v>
      </c>
      <c r="R132" s="259">
        <v>629329.283</v>
      </c>
      <c r="S132" s="133">
        <v>6366.758999999999</v>
      </c>
      <c r="T132" s="263">
        <v>309053.36000000004</v>
      </c>
      <c r="U132" s="273">
        <v>74172.8064</v>
      </c>
      <c r="V132" s="263">
        <f t="shared" si="2"/>
        <v>383226.1664</v>
      </c>
      <c r="W132" s="264">
        <f>VLOOKUP(C132,'Appendix A -  Costs'!A132:G271,6,0)</f>
        <v>0.02177765494</v>
      </c>
      <c r="X132" s="265">
        <f t="shared" si="3"/>
        <v>383226.1882</v>
      </c>
      <c r="Y132" s="260">
        <f t="shared" si="4"/>
        <v>60.19172206</v>
      </c>
      <c r="Z132" s="260">
        <f t="shared" si="5"/>
        <v>246103.0948</v>
      </c>
      <c r="AA132" s="260">
        <f t="shared" si="6"/>
        <v>38.65437577</v>
      </c>
      <c r="AB132" s="227">
        <f t="shared" si="7"/>
        <v>0.3910561632</v>
      </c>
      <c r="AC132" s="266">
        <f t="shared" si="8"/>
        <v>2647.25994</v>
      </c>
      <c r="AD132" s="267">
        <f t="shared" si="33"/>
        <v>648.5786853</v>
      </c>
      <c r="AE132" s="274">
        <v>55.0</v>
      </c>
      <c r="AF132" s="274">
        <v>60.0</v>
      </c>
      <c r="AG132" s="274">
        <v>92.0</v>
      </c>
    </row>
    <row r="133" ht="14.25" hidden="1" customHeight="1">
      <c r="A133" s="269" t="s">
        <v>275</v>
      </c>
      <c r="B133" s="269" t="s">
        <v>308</v>
      </c>
      <c r="C133" s="269">
        <v>1811132.0</v>
      </c>
      <c r="D133" s="270" t="s">
        <v>257</v>
      </c>
      <c r="E133" s="270" t="s">
        <v>110</v>
      </c>
      <c r="F133" s="269" t="s">
        <v>516</v>
      </c>
      <c r="G133" s="270" t="s">
        <v>99</v>
      </c>
      <c r="H133" s="269" t="s">
        <v>522</v>
      </c>
      <c r="I133" s="271" t="s">
        <v>544</v>
      </c>
      <c r="J133" s="271" t="s">
        <v>105</v>
      </c>
      <c r="K133" s="271" t="str">
        <f>VLOOKUP(C133,'Complete Product Info'!$A$2:$K$141,11,0)</f>
        <v>Riding</v>
      </c>
      <c r="L133" s="260">
        <f t="shared" si="1"/>
        <v>129.3560311</v>
      </c>
      <c r="M133" s="274">
        <v>65.0</v>
      </c>
      <c r="N133" s="268" t="str">
        <f>VLOOKUP(C133,'ABC Analysis Results'!$A$2:$C$140,3,0)</f>
        <v>C</v>
      </c>
      <c r="O133" s="565">
        <f>VLOOKUP(C133,'Complexity Cost Adjustment'!$C$2:$AJ$141,32,0)</f>
        <v>18500.16004</v>
      </c>
      <c r="P133" s="271" t="s">
        <v>106</v>
      </c>
      <c r="Q133" s="271">
        <v>141.9108627049536</v>
      </c>
      <c r="R133" s="259">
        <v>260508.3</v>
      </c>
      <c r="S133" s="133">
        <v>2013.8859999999995</v>
      </c>
      <c r="T133" s="263">
        <v>127942.21440000003</v>
      </c>
      <c r="U133" s="273">
        <v>30755.340000000004</v>
      </c>
      <c r="V133" s="263">
        <f t="shared" si="2"/>
        <v>158697.5544</v>
      </c>
      <c r="W133" s="264">
        <f>VLOOKUP(C133,'Appendix A -  Costs'!A133:G272,6,0)</f>
        <v>0.009018331427</v>
      </c>
      <c r="X133" s="265">
        <f t="shared" si="3"/>
        <v>158697.5634</v>
      </c>
      <c r="Y133" s="260">
        <f t="shared" si="4"/>
        <v>78.80166177</v>
      </c>
      <c r="Z133" s="260">
        <f t="shared" si="5"/>
        <v>101810.7366</v>
      </c>
      <c r="AA133" s="260">
        <f t="shared" si="6"/>
        <v>50.5543693</v>
      </c>
      <c r="AB133" s="227">
        <f t="shared" si="7"/>
        <v>0.3908157114</v>
      </c>
      <c r="AC133" s="266">
        <f t="shared" si="8"/>
        <v>11182.8118</v>
      </c>
      <c r="AD133" s="267">
        <f t="shared" si="33"/>
        <v>2739.788892</v>
      </c>
      <c r="AE133" s="274">
        <v>58.0</v>
      </c>
      <c r="AF133" s="274">
        <v>60.0</v>
      </c>
      <c r="AG133" s="274">
        <v>92.0</v>
      </c>
    </row>
    <row r="134" ht="14.25" hidden="1" customHeight="1">
      <c r="A134" s="275" t="s">
        <v>275</v>
      </c>
      <c r="B134" s="275" t="s">
        <v>309</v>
      </c>
      <c r="C134" s="275">
        <v>1811133.0</v>
      </c>
      <c r="D134" s="276" t="s">
        <v>257</v>
      </c>
      <c r="E134" s="276" t="s">
        <v>547</v>
      </c>
      <c r="F134" s="275" t="s">
        <v>516</v>
      </c>
      <c r="G134" s="276" t="s">
        <v>99</v>
      </c>
      <c r="H134" s="275" t="s">
        <v>522</v>
      </c>
      <c r="I134" s="277" t="s">
        <v>544</v>
      </c>
      <c r="J134" s="277" t="s">
        <v>105</v>
      </c>
      <c r="K134" s="271" t="str">
        <f>VLOOKUP(C134,'Complete Product Info'!$A$2:$K$141,11,0)</f>
        <v>Riding</v>
      </c>
      <c r="L134" s="280">
        <f t="shared" si="1"/>
        <v>119.4920802</v>
      </c>
      <c r="M134" s="285">
        <v>65.0</v>
      </c>
      <c r="N134" s="268" t="str">
        <f>VLOOKUP(C134,'ABC Analysis Results'!$A$2:$C$140,3,0)</f>
        <v>B</v>
      </c>
      <c r="O134" s="565">
        <f>VLOOKUP(C134,'Complexity Cost Adjustment'!$C$2:$AJ$141,32,0)</f>
        <v>72443.13177</v>
      </c>
      <c r="P134" s="277" t="s">
        <v>106</v>
      </c>
      <c r="Q134" s="277">
        <v>0.0</v>
      </c>
      <c r="R134" s="279">
        <v>340666.675</v>
      </c>
      <c r="S134" s="136">
        <v>2850.9560999999994</v>
      </c>
      <c r="T134" s="281">
        <v>137409.09600000002</v>
      </c>
      <c r="U134" s="282">
        <v>33005.126000000004</v>
      </c>
      <c r="V134" s="281">
        <f t="shared" si="2"/>
        <v>170414.222</v>
      </c>
      <c r="W134" s="264">
        <f>VLOOKUP(C134,'Appendix A -  Costs'!A134:G273,6,0)</f>
        <v>0.009684156379</v>
      </c>
      <c r="X134" s="283">
        <f t="shared" si="3"/>
        <v>170414.2317</v>
      </c>
      <c r="Y134" s="280">
        <f t="shared" si="4"/>
        <v>59.77441451</v>
      </c>
      <c r="Z134" s="280">
        <f t="shared" si="5"/>
        <v>170252.4433</v>
      </c>
      <c r="AA134" s="280">
        <f t="shared" si="6"/>
        <v>59.7176657</v>
      </c>
      <c r="AB134" s="284">
        <f t="shared" si="7"/>
        <v>0.4997625415</v>
      </c>
      <c r="AC134" s="266">
        <f t="shared" si="8"/>
        <v>0</v>
      </c>
      <c r="AD134" s="287">
        <f t="shared" ref="AD134:AD139" si="34">((1/3)*AC134*0.275)+((1/3)*AC134*0.255)+((1/3)*AC134*0.245)</f>
        <v>0</v>
      </c>
      <c r="AE134" s="285">
        <v>50.0</v>
      </c>
      <c r="AF134" s="285">
        <v>60.0</v>
      </c>
      <c r="AG134" s="285">
        <v>92.0</v>
      </c>
    </row>
    <row r="135" ht="14.25" hidden="1" customHeight="1">
      <c r="A135" s="269" t="s">
        <v>310</v>
      </c>
      <c r="B135" s="269" t="s">
        <v>311</v>
      </c>
      <c r="C135" s="269">
        <v>1811134.0</v>
      </c>
      <c r="D135" s="270" t="s">
        <v>479</v>
      </c>
      <c r="E135" s="270" t="s">
        <v>547</v>
      </c>
      <c r="F135" s="269" t="s">
        <v>509</v>
      </c>
      <c r="G135" s="270" t="s">
        <v>312</v>
      </c>
      <c r="H135" s="289" t="s">
        <v>556</v>
      </c>
      <c r="I135" s="289" t="s">
        <v>557</v>
      </c>
      <c r="J135" s="271"/>
      <c r="K135" s="271" t="str">
        <f>VLOOKUP(C135,'Complete Product Info'!$A$2:$K$141,11,0)</f>
        <v>Walk-behind</v>
      </c>
      <c r="L135" s="260">
        <f t="shared" si="1"/>
        <v>33.57102726</v>
      </c>
      <c r="M135" s="274">
        <v>40.0</v>
      </c>
      <c r="N135" s="268" t="str">
        <f>VLOOKUP(C135,'ABC Analysis Results'!$A$2:$C$140,3,0)</f>
        <v>C</v>
      </c>
      <c r="O135" s="565">
        <f>VLOOKUP(C135,'Complexity Cost Adjustment'!$C$2:$AJ$141,32,0)</f>
        <v>-31939.71408</v>
      </c>
      <c r="P135" s="271" t="s">
        <v>106</v>
      </c>
      <c r="Q135" s="271">
        <v>208.76832614657357</v>
      </c>
      <c r="R135" s="259">
        <v>5760.089999999999</v>
      </c>
      <c r="S135" s="133">
        <v>171.5792</v>
      </c>
      <c r="T135" s="263">
        <v>2645.9136000000003</v>
      </c>
      <c r="U135" s="273">
        <v>709.7112000000001</v>
      </c>
      <c r="V135" s="263">
        <f t="shared" si="2"/>
        <v>3355.6248</v>
      </c>
      <c r="W135" s="264">
        <f>VLOOKUP(C135,'Appendix A -  Costs'!A135:G274,6,0)</f>
        <v>0.0001906906298</v>
      </c>
      <c r="X135" s="265">
        <f t="shared" si="3"/>
        <v>3355.624991</v>
      </c>
      <c r="Y135" s="260">
        <f t="shared" si="4"/>
        <v>19.55729477</v>
      </c>
      <c r="Z135" s="260">
        <f t="shared" si="5"/>
        <v>2404.465009</v>
      </c>
      <c r="AA135" s="260">
        <f t="shared" si="6"/>
        <v>14.01373249</v>
      </c>
      <c r="AB135" s="227">
        <f t="shared" si="7"/>
        <v>0.4174353195</v>
      </c>
      <c r="AC135" s="266">
        <f t="shared" si="8"/>
        <v>4082.943693</v>
      </c>
      <c r="AD135" s="287">
        <f t="shared" si="34"/>
        <v>1054.760454</v>
      </c>
      <c r="AE135" s="274">
        <v>8.0</v>
      </c>
      <c r="AF135" s="274">
        <v>30.0</v>
      </c>
      <c r="AG135" s="274">
        <v>89.0</v>
      </c>
    </row>
    <row r="136" ht="14.25" hidden="1" customHeight="1">
      <c r="A136" s="269" t="s">
        <v>310</v>
      </c>
      <c r="B136" s="269" t="s">
        <v>315</v>
      </c>
      <c r="C136" s="269">
        <v>1811135.0</v>
      </c>
      <c r="D136" s="270" t="s">
        <v>479</v>
      </c>
      <c r="E136" s="270" t="s">
        <v>547</v>
      </c>
      <c r="F136" s="269" t="s">
        <v>509</v>
      </c>
      <c r="G136" s="270" t="s">
        <v>312</v>
      </c>
      <c r="H136" s="290" t="s">
        <v>556</v>
      </c>
      <c r="I136" s="289" t="s">
        <v>557</v>
      </c>
      <c r="J136" s="271"/>
      <c r="K136" s="271" t="str">
        <f>VLOOKUP(C136,'Complete Product Info'!$A$2:$K$141,11,0)</f>
        <v>Walk-behind</v>
      </c>
      <c r="L136" s="260">
        <f t="shared" si="1"/>
        <v>38.08662443</v>
      </c>
      <c r="M136" s="274">
        <v>40.0</v>
      </c>
      <c r="N136" s="268" t="str">
        <f>VLOOKUP(C136,'ABC Analysis Results'!$A$2:$C$140,3,0)</f>
        <v>C</v>
      </c>
      <c r="O136" s="565">
        <f>VLOOKUP(C136,'Complexity Cost Adjustment'!$C$2:$AJ$141,32,0)</f>
        <v>-32342.4012</v>
      </c>
      <c r="P136" s="271"/>
      <c r="Q136" s="271">
        <v>15.614964369339766</v>
      </c>
      <c r="R136" s="259">
        <v>108959.015</v>
      </c>
      <c r="S136" s="133">
        <v>2860.8209999999995</v>
      </c>
      <c r="T136" s="263">
        <v>68581.84960000002</v>
      </c>
      <c r="U136" s="273">
        <v>16979.001600000003</v>
      </c>
      <c r="V136" s="263">
        <f t="shared" si="2"/>
        <v>85560.8512</v>
      </c>
      <c r="W136" s="264">
        <f>VLOOKUP(C136,'Appendix A -  Costs'!A136:G275,6,0)</f>
        <v>0.004862180241</v>
      </c>
      <c r="X136" s="265">
        <f t="shared" si="3"/>
        <v>85560.85606</v>
      </c>
      <c r="Y136" s="260">
        <f t="shared" si="4"/>
        <v>29.90779782</v>
      </c>
      <c r="Z136" s="260">
        <f t="shared" si="5"/>
        <v>23398.15894</v>
      </c>
      <c r="AA136" s="260">
        <f t="shared" si="6"/>
        <v>8.178826616</v>
      </c>
      <c r="AB136" s="227">
        <f t="shared" si="7"/>
        <v>0.2147427538</v>
      </c>
      <c r="AC136" s="266">
        <f t="shared" si="8"/>
        <v>467.0091973</v>
      </c>
      <c r="AD136" s="287">
        <f t="shared" si="34"/>
        <v>120.6440426</v>
      </c>
      <c r="AE136" s="274">
        <v>9.0</v>
      </c>
      <c r="AF136" s="274">
        <v>30.0</v>
      </c>
      <c r="AG136" s="274">
        <v>89.0</v>
      </c>
    </row>
    <row r="137" ht="14.25" hidden="1" customHeight="1">
      <c r="A137" s="269" t="s">
        <v>310</v>
      </c>
      <c r="B137" s="269" t="s">
        <v>316</v>
      </c>
      <c r="C137" s="269">
        <v>1811136.0</v>
      </c>
      <c r="D137" s="270" t="s">
        <v>479</v>
      </c>
      <c r="E137" s="270" t="s">
        <v>547</v>
      </c>
      <c r="F137" s="269" t="s">
        <v>509</v>
      </c>
      <c r="G137" s="270" t="s">
        <v>312</v>
      </c>
      <c r="H137" s="290" t="s">
        <v>556</v>
      </c>
      <c r="I137" s="289" t="s">
        <v>557</v>
      </c>
      <c r="J137" s="271"/>
      <c r="K137" s="271" t="str">
        <f>VLOOKUP(C137,'Complete Product Info'!$A$2:$K$141,11,0)</f>
        <v>Walk-behind</v>
      </c>
      <c r="L137" s="260">
        <f t="shared" si="1"/>
        <v>28.96379199</v>
      </c>
      <c r="M137" s="274">
        <v>40.0</v>
      </c>
      <c r="N137" s="268" t="str">
        <f>VLOOKUP(C137,'ABC Analysis Results'!$A$2:$C$140,3,0)</f>
        <v>C</v>
      </c>
      <c r="O137" s="565">
        <f>VLOOKUP(C137,'Complexity Cost Adjustment'!$C$2:$AJ$141,32,0)</f>
        <v>21376.97156</v>
      </c>
      <c r="P137" s="271"/>
      <c r="Q137" s="271">
        <v>19.852377134707393</v>
      </c>
      <c r="R137" s="259">
        <v>189174.11099999998</v>
      </c>
      <c r="S137" s="133">
        <v>6531.4</v>
      </c>
      <c r="T137" s="263">
        <v>92111.12240000001</v>
      </c>
      <c r="U137" s="273">
        <v>24926.979000000003</v>
      </c>
      <c r="V137" s="263">
        <f t="shared" si="2"/>
        <v>117038.1014</v>
      </c>
      <c r="W137" s="264">
        <f>VLOOKUP(C137,'Appendix A -  Costs'!A137:G276,6,0)</f>
        <v>0.006650942996</v>
      </c>
      <c r="X137" s="265">
        <f t="shared" si="3"/>
        <v>117038.1081</v>
      </c>
      <c r="Y137" s="260">
        <f t="shared" si="4"/>
        <v>17.91929878</v>
      </c>
      <c r="Z137" s="260">
        <f t="shared" si="5"/>
        <v>72136.00295</v>
      </c>
      <c r="AA137" s="260">
        <f t="shared" si="6"/>
        <v>11.04449321</v>
      </c>
      <c r="AB137" s="227">
        <f t="shared" si="7"/>
        <v>0.3813206922</v>
      </c>
      <c r="AC137" s="266">
        <f t="shared" si="8"/>
        <v>355.7406774</v>
      </c>
      <c r="AD137" s="287">
        <f t="shared" si="34"/>
        <v>91.89967499</v>
      </c>
      <c r="AE137" s="274">
        <v>10.0</v>
      </c>
      <c r="AF137" s="274">
        <v>30.0</v>
      </c>
      <c r="AG137" s="274">
        <v>89.0</v>
      </c>
    </row>
    <row r="138" ht="14.25" hidden="1" customHeight="1">
      <c r="A138" s="269" t="s">
        <v>310</v>
      </c>
      <c r="B138" s="269" t="s">
        <v>317</v>
      </c>
      <c r="C138" s="269">
        <v>1811137.0</v>
      </c>
      <c r="D138" s="270" t="s">
        <v>479</v>
      </c>
      <c r="E138" s="270" t="s">
        <v>547</v>
      </c>
      <c r="F138" s="269" t="s">
        <v>509</v>
      </c>
      <c r="G138" s="270" t="s">
        <v>312</v>
      </c>
      <c r="H138" s="290" t="s">
        <v>556</v>
      </c>
      <c r="I138" s="289" t="s">
        <v>557</v>
      </c>
      <c r="J138" s="271"/>
      <c r="K138" s="271" t="str">
        <f>VLOOKUP(C138,'Complete Product Info'!$A$2:$K$141,11,0)</f>
        <v>Walk-behind</v>
      </c>
      <c r="L138" s="260">
        <f t="shared" si="1"/>
        <v>43.66452515</v>
      </c>
      <c r="M138" s="274">
        <v>40.0</v>
      </c>
      <c r="N138" s="268" t="str">
        <f>VLOOKUP(C138,'ABC Analysis Results'!$A$2:$C$140,3,0)</f>
        <v>C</v>
      </c>
      <c r="O138" s="565">
        <f>VLOOKUP(C138,'Complexity Cost Adjustment'!$C$2:$AJ$141,32,0)</f>
        <v>-8887.267929</v>
      </c>
      <c r="P138" s="271"/>
      <c r="Q138" s="271">
        <v>135.24275603294655</v>
      </c>
      <c r="R138" s="259">
        <v>20699.5</v>
      </c>
      <c r="S138" s="133">
        <v>474.0575999999999</v>
      </c>
      <c r="T138" s="263">
        <v>12034.176000000001</v>
      </c>
      <c r="U138" s="273">
        <v>3290.5950000000007</v>
      </c>
      <c r="V138" s="263">
        <f t="shared" si="2"/>
        <v>15324.771</v>
      </c>
      <c r="W138" s="264">
        <f>VLOOKUP(C138,'Appendix A -  Costs'!A138:G277,6,0)</f>
        <v>0.0008708632243</v>
      </c>
      <c r="X138" s="265">
        <f t="shared" si="3"/>
        <v>15324.77187</v>
      </c>
      <c r="Y138" s="260">
        <f t="shared" si="4"/>
        <v>32.32681402</v>
      </c>
      <c r="Z138" s="260">
        <f t="shared" si="5"/>
        <v>5374.728129</v>
      </c>
      <c r="AA138" s="260">
        <f t="shared" si="6"/>
        <v>11.33771113</v>
      </c>
      <c r="AB138" s="227">
        <f t="shared" si="7"/>
        <v>0.2596549737</v>
      </c>
      <c r="AC138" s="266">
        <f t="shared" si="8"/>
        <v>4371.967422</v>
      </c>
      <c r="AD138" s="287">
        <f t="shared" si="34"/>
        <v>1129.424917</v>
      </c>
      <c r="AE138" s="274">
        <v>11.0</v>
      </c>
      <c r="AF138" s="274">
        <v>30.0</v>
      </c>
      <c r="AG138" s="274">
        <v>89.0</v>
      </c>
    </row>
    <row r="139" ht="14.25" hidden="1" customHeight="1">
      <c r="A139" s="269" t="s">
        <v>310</v>
      </c>
      <c r="B139" s="269" t="s">
        <v>318</v>
      </c>
      <c r="C139" s="269">
        <v>1811138.0</v>
      </c>
      <c r="D139" s="270" t="s">
        <v>479</v>
      </c>
      <c r="E139" s="270" t="s">
        <v>547</v>
      </c>
      <c r="F139" s="269" t="s">
        <v>509</v>
      </c>
      <c r="G139" s="270" t="s">
        <v>312</v>
      </c>
      <c r="H139" s="290" t="s">
        <v>556</v>
      </c>
      <c r="I139" s="289" t="s">
        <v>557</v>
      </c>
      <c r="J139" s="271"/>
      <c r="K139" s="271" t="str">
        <f>VLOOKUP(C139,'Complete Product Info'!$A$2:$K$141,11,0)</f>
        <v>Walk-behind</v>
      </c>
      <c r="L139" s="260">
        <f t="shared" si="1"/>
        <v>44.0112503</v>
      </c>
      <c r="M139" s="274">
        <v>40.0</v>
      </c>
      <c r="N139" s="268" t="str">
        <f>VLOOKUP(C139,'ABC Analysis Results'!$A$2:$C$140,3,0)</f>
        <v>C</v>
      </c>
      <c r="O139" s="565">
        <f>VLOOKUP(C139,'Complexity Cost Adjustment'!$C$2:$AJ$141,32,0)</f>
        <v>70438.91043</v>
      </c>
      <c r="P139" s="271" t="s">
        <v>106</v>
      </c>
      <c r="Q139" s="271">
        <v>1.6862239006211177</v>
      </c>
      <c r="R139" s="259">
        <v>505548.43</v>
      </c>
      <c r="S139" s="133">
        <v>11486.800000000001</v>
      </c>
      <c r="T139" s="263">
        <v>249841.68</v>
      </c>
      <c r="U139" s="273">
        <v>63078.840000000004</v>
      </c>
      <c r="V139" s="263">
        <f t="shared" si="2"/>
        <v>312920.52</v>
      </c>
      <c r="W139" s="264">
        <f>VLOOKUP(C139,'Appendix A -  Costs'!A139:G278,6,0)</f>
        <v>0.01778238468</v>
      </c>
      <c r="X139" s="265">
        <f t="shared" si="3"/>
        <v>312920.5378</v>
      </c>
      <c r="Y139" s="260">
        <f t="shared" si="4"/>
        <v>27.24175034</v>
      </c>
      <c r="Z139" s="260">
        <f t="shared" si="5"/>
        <v>192627.8922</v>
      </c>
      <c r="AA139" s="260">
        <f t="shared" si="6"/>
        <v>16.76949997</v>
      </c>
      <c r="AB139" s="227">
        <f t="shared" si="7"/>
        <v>0.3810275748</v>
      </c>
      <c r="AC139" s="266">
        <f t="shared" si="8"/>
        <v>45.93569051</v>
      </c>
      <c r="AD139" s="287">
        <f t="shared" si="34"/>
        <v>11.86672005</v>
      </c>
      <c r="AE139" s="274">
        <v>12.0</v>
      </c>
      <c r="AF139" s="274">
        <v>30.0</v>
      </c>
      <c r="AG139" s="274">
        <v>89.0</v>
      </c>
    </row>
    <row r="140" ht="14.25" hidden="1" customHeight="1">
      <c r="A140" s="269" t="s">
        <v>310</v>
      </c>
      <c r="B140" s="269" t="s">
        <v>319</v>
      </c>
      <c r="C140" s="269">
        <v>1811139.0</v>
      </c>
      <c r="D140" s="270" t="s">
        <v>479</v>
      </c>
      <c r="E140" s="270" t="s">
        <v>548</v>
      </c>
      <c r="F140" s="269" t="s">
        <v>509</v>
      </c>
      <c r="G140" s="270" t="s">
        <v>312</v>
      </c>
      <c r="H140" s="289" t="s">
        <v>556</v>
      </c>
      <c r="I140" s="289" t="s">
        <v>557</v>
      </c>
      <c r="J140" s="271"/>
      <c r="K140" s="271" t="str">
        <f>VLOOKUP(C140,'Complete Product Info'!$A$2:$K$141,11,0)</f>
        <v>Walk-behind</v>
      </c>
      <c r="L140" s="260">
        <f t="shared" si="1"/>
        <v>44.76662506</v>
      </c>
      <c r="M140" s="274">
        <v>40.0</v>
      </c>
      <c r="N140" s="268" t="str">
        <f>VLOOKUP(C140,'ABC Analysis Results'!$A$2:$C$140,3,0)</f>
        <v>C</v>
      </c>
      <c r="O140" s="565">
        <f>VLOOKUP(C140,'Complexity Cost Adjustment'!$C$2:$AJ$141,32,0)</f>
        <v>-296.8286342</v>
      </c>
      <c r="P140" s="271" t="s">
        <v>106</v>
      </c>
      <c r="Q140" s="271">
        <v>3.0684758949880657</v>
      </c>
      <c r="R140" s="259">
        <v>4282.635</v>
      </c>
      <c r="S140" s="133">
        <v>95.66579999999999</v>
      </c>
      <c r="T140" s="263">
        <v>1894.8864</v>
      </c>
      <c r="U140" s="273">
        <v>493.46000000000004</v>
      </c>
      <c r="V140" s="263">
        <f t="shared" si="2"/>
        <v>2388.3464</v>
      </c>
      <c r="W140" s="264">
        <f>VLOOKUP(C140,'Appendix A -  Costs'!A140:G279,6,0)</f>
        <v>0.0001357229447</v>
      </c>
      <c r="X140" s="265">
        <f t="shared" si="3"/>
        <v>2388.346536</v>
      </c>
      <c r="Y140" s="260">
        <f t="shared" si="4"/>
        <v>24.96552097</v>
      </c>
      <c r="Z140" s="260">
        <f t="shared" si="5"/>
        <v>1894.288464</v>
      </c>
      <c r="AA140" s="260">
        <f t="shared" si="6"/>
        <v>19.8011041</v>
      </c>
      <c r="AB140" s="227">
        <f t="shared" si="7"/>
        <v>0.4423184475</v>
      </c>
      <c r="AC140" s="266">
        <f t="shared" si="8"/>
        <v>76.60609929</v>
      </c>
      <c r="AD140" s="287">
        <f>((1/2)*AC140*0.275)+((1/2)*AC140*0.255)</f>
        <v>20.30061631</v>
      </c>
      <c r="AE140" s="274">
        <v>7.0</v>
      </c>
      <c r="AF140" s="274">
        <v>30.0</v>
      </c>
      <c r="AG140" s="274">
        <v>89.0</v>
      </c>
    </row>
    <row r="141" ht="14.25" hidden="1" customHeight="1">
      <c r="A141" s="275" t="s">
        <v>310</v>
      </c>
      <c r="B141" s="275" t="s">
        <v>320</v>
      </c>
      <c r="C141" s="275">
        <v>1811140.0</v>
      </c>
      <c r="D141" s="276" t="s">
        <v>479</v>
      </c>
      <c r="E141" s="276" t="s">
        <v>110</v>
      </c>
      <c r="F141" s="275" t="s">
        <v>509</v>
      </c>
      <c r="G141" s="276" t="s">
        <v>312</v>
      </c>
      <c r="H141" s="291" t="s">
        <v>556</v>
      </c>
      <c r="I141" s="291" t="s">
        <v>557</v>
      </c>
      <c r="J141" s="277"/>
      <c r="K141" s="271" t="str">
        <f>VLOOKUP(C141,'Complete Product Info'!$A$2:$K$141,11,0)</f>
        <v>Walk-behind</v>
      </c>
      <c r="L141" s="280">
        <f t="shared" si="1"/>
        <v>24.23238337</v>
      </c>
      <c r="M141" s="285">
        <v>40.0</v>
      </c>
      <c r="N141" s="268" t="str">
        <f>VLOOKUP(C141,'ABC Analysis Results'!$A$2:$C$140,3,0)</f>
        <v>C</v>
      </c>
      <c r="O141" s="565">
        <f>VLOOKUP(C141,'Complexity Cost Adjustment'!$C$2:$AJ$141,32,0)</f>
        <v>-4753.660928</v>
      </c>
      <c r="P141" s="277"/>
      <c r="Q141" s="277">
        <v>2.309682302174261</v>
      </c>
      <c r="R141" s="279">
        <v>14909.821999999998</v>
      </c>
      <c r="S141" s="136">
        <v>615.2849999999999</v>
      </c>
      <c r="T141" s="281">
        <v>9306.915200000003</v>
      </c>
      <c r="U141" s="282">
        <v>2213.7808000000005</v>
      </c>
      <c r="V141" s="281">
        <f t="shared" si="2"/>
        <v>11520.696</v>
      </c>
      <c r="W141" s="264">
        <f>VLOOKUP(C141,'Appendix A -  Costs'!A141:G280,6,0)</f>
        <v>0.000654688443</v>
      </c>
      <c r="X141" s="283">
        <f t="shared" si="3"/>
        <v>11520.69665</v>
      </c>
      <c r="Y141" s="280">
        <f t="shared" si="4"/>
        <v>18.72416304</v>
      </c>
      <c r="Z141" s="280">
        <f t="shared" si="5"/>
        <v>3389.125345</v>
      </c>
      <c r="AA141" s="280">
        <f t="shared" si="6"/>
        <v>5.508220329</v>
      </c>
      <c r="AB141" s="284">
        <f t="shared" si="7"/>
        <v>0.2273082365</v>
      </c>
      <c r="AC141" s="266">
        <f t="shared" si="8"/>
        <v>43.24686799</v>
      </c>
      <c r="AD141" s="267">
        <f>AC141*0.245</f>
        <v>10.59548266</v>
      </c>
      <c r="AE141" s="285">
        <v>7.0</v>
      </c>
      <c r="AF141" s="285">
        <v>30.0</v>
      </c>
      <c r="AG141" s="285">
        <v>89.0</v>
      </c>
    </row>
    <row r="142" ht="14.25" hidden="1" customHeight="1">
      <c r="K142" s="61"/>
      <c r="V142" s="132"/>
      <c r="W142" s="133"/>
      <c r="Z142" s="292">
        <f t="shared" ref="Z142:AA142" si="35">SUM(Z2:Z141)</f>
        <v>21036001.51</v>
      </c>
      <c r="AA142" s="292">
        <f t="shared" si="35"/>
        <v>12510.02771</v>
      </c>
      <c r="AB142" s="292"/>
      <c r="AC142" s="292">
        <f t="shared" ref="AC142:AD142" si="36">SUM(AC2:AC141)</f>
        <v>4451287.951</v>
      </c>
      <c r="AD142" s="293">
        <f t="shared" si="36"/>
        <v>1156190.317</v>
      </c>
    </row>
    <row r="143" ht="14.25" customHeight="1">
      <c r="K143" s="61"/>
      <c r="R143" s="137"/>
      <c r="V143" s="132"/>
      <c r="W143" s="133"/>
      <c r="AC143" s="294"/>
      <c r="AD143" s="293"/>
    </row>
    <row r="144" ht="14.25" customHeight="1">
      <c r="K144" s="61"/>
      <c r="V144" s="132"/>
      <c r="W144" s="133"/>
      <c r="AC144" s="292"/>
      <c r="AD144" s="293"/>
    </row>
    <row r="145" ht="14.25" customHeight="1">
      <c r="K145" s="61"/>
      <c r="V145" s="132"/>
      <c r="W145" s="133"/>
      <c r="AC145" s="292"/>
      <c r="AD145" s="293"/>
    </row>
    <row r="146" ht="14.25" customHeight="1">
      <c r="K146" s="61"/>
      <c r="V146" s="132"/>
      <c r="W146" s="133"/>
      <c r="AC146" s="292"/>
      <c r="AD146" s="293"/>
    </row>
    <row r="147" ht="14.25" customHeight="1">
      <c r="K147" s="61"/>
      <c r="V147" s="132"/>
      <c r="W147" s="133"/>
      <c r="AC147" s="292"/>
      <c r="AD147" s="293"/>
    </row>
    <row r="148" ht="14.25" customHeight="1">
      <c r="K148" s="61"/>
      <c r="V148" s="132"/>
      <c r="W148" s="133"/>
      <c r="AC148" s="292"/>
      <c r="AD148" s="293"/>
    </row>
    <row r="149" ht="14.25" customHeight="1">
      <c r="K149" s="61"/>
      <c r="V149" s="132"/>
      <c r="W149" s="133"/>
      <c r="AC149" s="292"/>
      <c r="AD149" s="293"/>
    </row>
    <row r="150" ht="14.25" customHeight="1">
      <c r="K150" s="61"/>
      <c r="V150" s="132"/>
      <c r="W150" s="133"/>
      <c r="AC150" s="292"/>
      <c r="AD150" s="293"/>
    </row>
    <row r="151" ht="14.25" customHeight="1">
      <c r="K151" s="61"/>
      <c r="V151" s="132"/>
      <c r="W151" s="133"/>
      <c r="AC151" s="292"/>
      <c r="AD151" s="293"/>
    </row>
    <row r="152" ht="14.25" customHeight="1">
      <c r="K152" s="61"/>
      <c r="V152" s="132"/>
      <c r="W152" s="133"/>
      <c r="AC152" s="292"/>
      <c r="AD152" s="293"/>
    </row>
    <row r="153" ht="14.25" customHeight="1">
      <c r="K153" s="61"/>
      <c r="V153" s="132"/>
      <c r="W153" s="133"/>
      <c r="AC153" s="292"/>
      <c r="AD153" s="293"/>
    </row>
    <row r="154" ht="14.25" customHeight="1">
      <c r="K154" s="61"/>
      <c r="V154" s="132"/>
      <c r="W154" s="133"/>
      <c r="AC154" s="292"/>
      <c r="AD154" s="293"/>
    </row>
    <row r="155" ht="14.25" customHeight="1">
      <c r="K155" s="61"/>
      <c r="V155" s="132"/>
      <c r="W155" s="133"/>
      <c r="AC155" s="292"/>
      <c r="AD155" s="293"/>
    </row>
    <row r="156" ht="14.25" customHeight="1">
      <c r="K156" s="61"/>
      <c r="V156" s="132"/>
      <c r="W156" s="133"/>
      <c r="AC156" s="292"/>
      <c r="AD156" s="293"/>
    </row>
    <row r="157" ht="14.25" customHeight="1">
      <c r="H157" s="271"/>
      <c r="K157" s="61"/>
      <c r="V157" s="132"/>
      <c r="W157" s="133"/>
      <c r="AC157" s="292"/>
      <c r="AD157" s="293"/>
    </row>
    <row r="158" ht="14.25" customHeight="1">
      <c r="K158" s="61"/>
      <c r="V158" s="132"/>
      <c r="W158" s="133"/>
      <c r="AC158" s="292"/>
      <c r="AD158" s="293"/>
    </row>
    <row r="159" ht="14.25" customHeight="1">
      <c r="K159" s="61"/>
      <c r="V159" s="132"/>
      <c r="W159" s="133"/>
      <c r="AC159" s="292"/>
      <c r="AD159" s="293"/>
    </row>
    <row r="160" ht="14.25" customHeight="1">
      <c r="K160" s="61"/>
      <c r="V160" s="132"/>
      <c r="W160" s="133"/>
      <c r="AC160" s="292"/>
      <c r="AD160" s="293"/>
    </row>
    <row r="161" ht="14.25" customHeight="1">
      <c r="K161" s="61"/>
      <c r="V161" s="132"/>
      <c r="W161" s="133"/>
      <c r="AC161" s="292"/>
      <c r="AD161" s="293"/>
    </row>
    <row r="162" ht="14.25" customHeight="1">
      <c r="K162" s="61"/>
      <c r="V162" s="132"/>
      <c r="W162" s="133"/>
      <c r="AC162" s="292"/>
      <c r="AD162" s="293"/>
    </row>
    <row r="163" ht="14.25" customHeight="1">
      <c r="K163" s="61"/>
      <c r="V163" s="132"/>
      <c r="W163" s="133"/>
      <c r="AC163" s="292"/>
      <c r="AD163" s="293"/>
    </row>
    <row r="164" ht="14.25" customHeight="1">
      <c r="K164" s="61"/>
      <c r="V164" s="132"/>
      <c r="W164" s="133"/>
      <c r="AC164" s="292"/>
      <c r="AD164" s="293"/>
    </row>
    <row r="165" ht="14.25" customHeight="1">
      <c r="K165" s="61"/>
      <c r="V165" s="132"/>
      <c r="W165" s="133"/>
      <c r="AC165" s="292"/>
      <c r="AD165" s="293"/>
    </row>
    <row r="166" ht="14.25" customHeight="1">
      <c r="K166" s="61"/>
      <c r="V166" s="132"/>
      <c r="W166" s="133"/>
      <c r="AC166" s="292"/>
      <c r="AD166" s="293"/>
    </row>
    <row r="167" ht="14.25" customHeight="1">
      <c r="K167" s="61"/>
      <c r="V167" s="132"/>
      <c r="W167" s="133"/>
      <c r="AC167" s="292"/>
      <c r="AD167" s="293"/>
    </row>
    <row r="168" ht="14.25" customHeight="1">
      <c r="K168" s="61"/>
      <c r="V168" s="132"/>
      <c r="W168" s="133"/>
      <c r="AC168" s="292"/>
      <c r="AD168" s="293"/>
    </row>
    <row r="169" ht="14.25" customHeight="1">
      <c r="K169" s="61"/>
      <c r="V169" s="132"/>
      <c r="W169" s="133"/>
      <c r="AC169" s="292"/>
      <c r="AD169" s="293"/>
    </row>
    <row r="170" ht="14.25" customHeight="1">
      <c r="K170" s="61"/>
      <c r="V170" s="132"/>
      <c r="W170" s="133"/>
      <c r="AC170" s="292"/>
      <c r="AD170" s="293"/>
    </row>
    <row r="171" ht="14.25" customHeight="1">
      <c r="K171" s="61"/>
      <c r="V171" s="132"/>
      <c r="W171" s="133"/>
      <c r="AC171" s="292"/>
      <c r="AD171" s="293"/>
    </row>
    <row r="172" ht="14.25" customHeight="1">
      <c r="K172" s="61"/>
      <c r="V172" s="132"/>
      <c r="W172" s="133"/>
      <c r="AC172" s="292"/>
      <c r="AD172" s="293"/>
    </row>
    <row r="173" ht="14.25" customHeight="1">
      <c r="K173" s="61"/>
      <c r="V173" s="132"/>
      <c r="W173" s="133"/>
      <c r="AC173" s="292"/>
      <c r="AD173" s="293"/>
    </row>
    <row r="174" ht="14.25" customHeight="1">
      <c r="K174" s="61"/>
      <c r="V174" s="132"/>
      <c r="W174" s="133"/>
      <c r="AC174" s="292"/>
      <c r="AD174" s="293"/>
    </row>
    <row r="175" ht="14.25" customHeight="1">
      <c r="K175" s="61"/>
      <c r="V175" s="132"/>
      <c r="W175" s="133"/>
      <c r="AC175" s="292"/>
      <c r="AD175" s="293"/>
    </row>
    <row r="176" ht="14.25" customHeight="1">
      <c r="K176" s="61"/>
      <c r="V176" s="132"/>
      <c r="W176" s="133"/>
      <c r="AC176" s="292"/>
      <c r="AD176" s="293"/>
    </row>
    <row r="177" ht="14.25" customHeight="1">
      <c r="K177" s="61"/>
      <c r="V177" s="132"/>
      <c r="W177" s="133"/>
      <c r="AC177" s="292"/>
      <c r="AD177" s="293"/>
    </row>
    <row r="178" ht="14.25" customHeight="1">
      <c r="K178" s="61"/>
      <c r="V178" s="132"/>
      <c r="W178" s="133"/>
      <c r="AC178" s="292"/>
      <c r="AD178" s="293"/>
    </row>
    <row r="179" ht="14.25" customHeight="1">
      <c r="K179" s="61"/>
      <c r="V179" s="132"/>
      <c r="W179" s="133"/>
      <c r="AC179" s="292"/>
      <c r="AD179" s="293"/>
    </row>
    <row r="180" ht="14.25" customHeight="1">
      <c r="K180" s="61"/>
      <c r="V180" s="132"/>
      <c r="W180" s="133"/>
      <c r="AC180" s="292"/>
      <c r="AD180" s="293"/>
    </row>
    <row r="181" ht="14.25" customHeight="1">
      <c r="K181" s="61"/>
      <c r="V181" s="132"/>
      <c r="W181" s="133"/>
      <c r="AC181" s="292"/>
      <c r="AD181" s="293"/>
    </row>
    <row r="182" ht="14.25" customHeight="1">
      <c r="K182" s="61"/>
      <c r="V182" s="132"/>
      <c r="W182" s="133"/>
      <c r="AC182" s="292"/>
      <c r="AD182" s="293"/>
    </row>
    <row r="183" ht="14.25" customHeight="1">
      <c r="K183" s="61"/>
      <c r="V183" s="132"/>
      <c r="W183" s="133"/>
      <c r="AC183" s="292"/>
      <c r="AD183" s="293"/>
    </row>
    <row r="184" ht="14.25" customHeight="1">
      <c r="K184" s="61"/>
      <c r="V184" s="132"/>
      <c r="W184" s="133"/>
      <c r="AC184" s="292"/>
      <c r="AD184" s="293"/>
    </row>
    <row r="185" ht="14.25" customHeight="1">
      <c r="K185" s="61"/>
      <c r="V185" s="132"/>
      <c r="W185" s="133"/>
      <c r="AC185" s="292"/>
      <c r="AD185" s="293"/>
    </row>
    <row r="186" ht="14.25" customHeight="1">
      <c r="K186" s="61"/>
      <c r="V186" s="132"/>
      <c r="W186" s="133"/>
      <c r="AC186" s="292"/>
      <c r="AD186" s="293"/>
    </row>
    <row r="187" ht="14.25" customHeight="1">
      <c r="K187" s="61"/>
      <c r="V187" s="132"/>
      <c r="W187" s="133"/>
      <c r="AC187" s="292"/>
      <c r="AD187" s="293"/>
    </row>
    <row r="188" ht="14.25" customHeight="1">
      <c r="K188" s="61"/>
      <c r="V188" s="132"/>
      <c r="W188" s="133"/>
      <c r="AC188" s="292"/>
      <c r="AD188" s="293"/>
    </row>
    <row r="189" ht="14.25" customHeight="1">
      <c r="K189" s="61"/>
      <c r="V189" s="132"/>
      <c r="W189" s="133"/>
      <c r="AC189" s="292"/>
      <c r="AD189" s="293"/>
    </row>
    <row r="190" ht="14.25" customHeight="1">
      <c r="K190" s="61"/>
      <c r="V190" s="132"/>
      <c r="W190" s="133"/>
      <c r="AC190" s="292"/>
      <c r="AD190" s="293"/>
    </row>
    <row r="191" ht="14.25" customHeight="1">
      <c r="K191" s="61"/>
      <c r="V191" s="132"/>
      <c r="W191" s="133"/>
      <c r="AC191" s="292"/>
      <c r="AD191" s="293"/>
    </row>
    <row r="192" ht="14.25" customHeight="1">
      <c r="K192" s="61"/>
      <c r="V192" s="132"/>
      <c r="W192" s="133"/>
      <c r="AC192" s="292"/>
      <c r="AD192" s="293"/>
    </row>
    <row r="193" ht="14.25" customHeight="1">
      <c r="K193" s="61"/>
      <c r="V193" s="132"/>
      <c r="W193" s="133"/>
      <c r="AC193" s="292"/>
      <c r="AD193" s="293"/>
    </row>
    <row r="194" ht="14.25" customHeight="1">
      <c r="K194" s="61"/>
      <c r="V194" s="132"/>
      <c r="W194" s="133"/>
      <c r="AC194" s="292"/>
      <c r="AD194" s="293"/>
    </row>
    <row r="195" ht="14.25" customHeight="1">
      <c r="K195" s="61"/>
      <c r="V195" s="132"/>
      <c r="W195" s="133"/>
      <c r="AC195" s="292"/>
      <c r="AD195" s="293"/>
    </row>
    <row r="196" ht="14.25" customHeight="1">
      <c r="K196" s="61"/>
      <c r="V196" s="132"/>
      <c r="W196" s="133"/>
      <c r="AC196" s="292"/>
      <c r="AD196" s="293"/>
    </row>
    <row r="197" ht="14.25" customHeight="1">
      <c r="K197" s="61"/>
      <c r="V197" s="132"/>
      <c r="W197" s="133"/>
      <c r="AC197" s="292"/>
      <c r="AD197" s="293"/>
    </row>
    <row r="198" ht="14.25" customHeight="1">
      <c r="K198" s="61"/>
      <c r="V198" s="132"/>
      <c r="W198" s="133"/>
      <c r="AC198" s="292"/>
      <c r="AD198" s="293"/>
    </row>
    <row r="199" ht="14.25" customHeight="1">
      <c r="K199" s="61"/>
      <c r="V199" s="132"/>
      <c r="W199" s="133"/>
      <c r="AC199" s="292"/>
      <c r="AD199" s="293"/>
    </row>
    <row r="200" ht="14.25" customHeight="1">
      <c r="K200" s="61"/>
      <c r="V200" s="132"/>
      <c r="W200" s="133"/>
      <c r="AC200" s="292"/>
      <c r="AD200" s="293"/>
    </row>
    <row r="201" ht="14.25" customHeight="1">
      <c r="K201" s="61"/>
      <c r="V201" s="132"/>
      <c r="W201" s="133"/>
      <c r="AC201" s="292"/>
      <c r="AD201" s="293"/>
    </row>
    <row r="202" ht="14.25" customHeight="1">
      <c r="K202" s="61"/>
      <c r="V202" s="132"/>
      <c r="W202" s="133"/>
      <c r="AC202" s="292"/>
      <c r="AD202" s="293"/>
    </row>
    <row r="203" ht="14.25" customHeight="1">
      <c r="K203" s="61"/>
      <c r="V203" s="132"/>
      <c r="W203" s="133"/>
      <c r="AC203" s="292"/>
      <c r="AD203" s="293"/>
    </row>
    <row r="204" ht="14.25" customHeight="1">
      <c r="K204" s="61"/>
      <c r="V204" s="132"/>
      <c r="W204" s="133"/>
      <c r="AC204" s="292"/>
      <c r="AD204" s="293"/>
    </row>
    <row r="205" ht="14.25" customHeight="1">
      <c r="K205" s="61"/>
      <c r="V205" s="132"/>
      <c r="W205" s="133"/>
      <c r="AC205" s="292"/>
      <c r="AD205" s="293"/>
    </row>
    <row r="206" ht="14.25" customHeight="1">
      <c r="K206" s="61"/>
      <c r="V206" s="132"/>
      <c r="W206" s="133"/>
      <c r="AC206" s="292"/>
      <c r="AD206" s="293"/>
    </row>
    <row r="207" ht="14.25" customHeight="1">
      <c r="K207" s="61"/>
      <c r="V207" s="132"/>
      <c r="W207" s="133"/>
      <c r="AC207" s="292"/>
      <c r="AD207" s="293"/>
    </row>
    <row r="208" ht="14.25" customHeight="1">
      <c r="K208" s="61"/>
      <c r="V208" s="132"/>
      <c r="W208" s="133"/>
      <c r="AC208" s="292"/>
      <c r="AD208" s="293"/>
    </row>
    <row r="209" ht="14.25" customHeight="1">
      <c r="K209" s="61"/>
      <c r="V209" s="132"/>
      <c r="W209" s="133"/>
      <c r="AC209" s="292"/>
      <c r="AD209" s="293"/>
    </row>
    <row r="210" ht="14.25" customHeight="1">
      <c r="K210" s="61"/>
      <c r="V210" s="132"/>
      <c r="W210" s="133"/>
      <c r="AC210" s="292"/>
      <c r="AD210" s="293"/>
    </row>
    <row r="211" ht="14.25" customHeight="1">
      <c r="K211" s="61"/>
      <c r="V211" s="132"/>
      <c r="W211" s="133"/>
      <c r="AC211" s="292"/>
      <c r="AD211" s="293"/>
    </row>
    <row r="212" ht="14.25" customHeight="1">
      <c r="K212" s="61"/>
      <c r="V212" s="132"/>
      <c r="W212" s="133"/>
      <c r="AC212" s="292"/>
      <c r="AD212" s="293"/>
    </row>
    <row r="213" ht="14.25" customHeight="1">
      <c r="K213" s="61"/>
      <c r="V213" s="132"/>
      <c r="W213" s="133"/>
      <c r="AC213" s="292"/>
      <c r="AD213" s="293"/>
    </row>
    <row r="214" ht="14.25" customHeight="1">
      <c r="K214" s="61"/>
      <c r="V214" s="132"/>
      <c r="W214" s="133"/>
      <c r="AC214" s="292"/>
      <c r="AD214" s="293"/>
    </row>
    <row r="215" ht="14.25" customHeight="1">
      <c r="K215" s="61"/>
      <c r="V215" s="132"/>
      <c r="W215" s="133"/>
      <c r="AC215" s="292"/>
      <c r="AD215" s="293"/>
    </row>
    <row r="216" ht="14.25" customHeight="1">
      <c r="K216" s="61"/>
      <c r="V216" s="132"/>
      <c r="W216" s="133"/>
      <c r="AC216" s="292"/>
      <c r="AD216" s="293"/>
    </row>
    <row r="217" ht="14.25" customHeight="1">
      <c r="K217" s="61"/>
      <c r="V217" s="132"/>
      <c r="W217" s="133"/>
      <c r="AC217" s="292"/>
      <c r="AD217" s="293"/>
    </row>
    <row r="218" ht="14.25" customHeight="1">
      <c r="K218" s="61"/>
      <c r="V218" s="132"/>
      <c r="W218" s="133"/>
      <c r="AC218" s="292"/>
      <c r="AD218" s="293"/>
    </row>
    <row r="219" ht="14.25" customHeight="1">
      <c r="K219" s="61"/>
      <c r="V219" s="132"/>
      <c r="W219" s="133"/>
      <c r="AC219" s="292"/>
      <c r="AD219" s="293"/>
    </row>
    <row r="220" ht="14.25" customHeight="1">
      <c r="K220" s="61"/>
      <c r="V220" s="132"/>
      <c r="W220" s="133"/>
      <c r="AC220" s="292"/>
      <c r="AD220" s="293"/>
    </row>
    <row r="221" ht="14.25" customHeight="1">
      <c r="K221" s="61"/>
      <c r="V221" s="132"/>
      <c r="W221" s="133"/>
      <c r="AC221" s="292"/>
      <c r="AD221" s="293"/>
    </row>
    <row r="222" ht="14.25" customHeight="1">
      <c r="K222" s="61"/>
      <c r="V222" s="132"/>
      <c r="W222" s="133"/>
      <c r="AC222" s="292"/>
      <c r="AD222" s="293"/>
    </row>
    <row r="223" ht="14.25" customHeight="1">
      <c r="K223" s="61"/>
      <c r="V223" s="132"/>
      <c r="W223" s="133"/>
      <c r="AC223" s="292"/>
      <c r="AD223" s="293"/>
    </row>
    <row r="224" ht="14.25" customHeight="1">
      <c r="K224" s="61"/>
      <c r="V224" s="132"/>
      <c r="W224" s="133"/>
      <c r="AC224" s="292"/>
      <c r="AD224" s="293"/>
    </row>
    <row r="225" ht="14.25" customHeight="1">
      <c r="K225" s="61"/>
      <c r="V225" s="132"/>
      <c r="W225" s="133"/>
      <c r="AC225" s="292"/>
      <c r="AD225" s="293"/>
    </row>
    <row r="226" ht="14.25" customHeight="1">
      <c r="K226" s="61"/>
      <c r="V226" s="132"/>
      <c r="W226" s="133"/>
      <c r="AC226" s="292"/>
      <c r="AD226" s="293"/>
    </row>
    <row r="227" ht="14.25" customHeight="1">
      <c r="K227" s="61"/>
      <c r="V227" s="132"/>
      <c r="W227" s="133"/>
      <c r="AC227" s="292"/>
      <c r="AD227" s="293"/>
    </row>
    <row r="228" ht="14.25" customHeight="1">
      <c r="K228" s="61"/>
      <c r="V228" s="132"/>
      <c r="W228" s="133"/>
      <c r="AC228" s="292"/>
      <c r="AD228" s="293"/>
    </row>
    <row r="229" ht="14.25" customHeight="1">
      <c r="K229" s="61"/>
      <c r="V229" s="132"/>
      <c r="W229" s="133"/>
      <c r="AC229" s="292"/>
      <c r="AD229" s="293"/>
    </row>
    <row r="230" ht="14.25" customHeight="1">
      <c r="K230" s="61"/>
      <c r="V230" s="132"/>
      <c r="W230" s="133"/>
      <c r="AC230" s="292"/>
      <c r="AD230" s="293"/>
    </row>
    <row r="231" ht="14.25" customHeight="1">
      <c r="K231" s="61"/>
      <c r="V231" s="132"/>
      <c r="W231" s="133"/>
      <c r="AC231" s="292"/>
      <c r="AD231" s="293"/>
    </row>
    <row r="232" ht="14.25" customHeight="1">
      <c r="K232" s="61"/>
      <c r="V232" s="132"/>
      <c r="W232" s="133"/>
      <c r="AC232" s="292"/>
      <c r="AD232" s="293"/>
    </row>
    <row r="233" ht="14.25" customHeight="1">
      <c r="K233" s="61"/>
      <c r="V233" s="132"/>
      <c r="W233" s="133"/>
      <c r="AC233" s="292"/>
      <c r="AD233" s="293"/>
    </row>
    <row r="234" ht="14.25" customHeight="1">
      <c r="K234" s="61"/>
      <c r="V234" s="132"/>
      <c r="W234" s="133"/>
      <c r="AC234" s="292"/>
      <c r="AD234" s="293"/>
    </row>
    <row r="235" ht="14.25" customHeight="1">
      <c r="K235" s="61"/>
      <c r="V235" s="132"/>
      <c r="W235" s="133"/>
      <c r="AC235" s="292"/>
      <c r="AD235" s="293"/>
    </row>
    <row r="236" ht="14.25" customHeight="1">
      <c r="K236" s="61"/>
      <c r="V236" s="132"/>
      <c r="W236" s="133"/>
      <c r="AC236" s="292"/>
      <c r="AD236" s="293"/>
    </row>
    <row r="237" ht="14.25" customHeight="1">
      <c r="K237" s="61"/>
      <c r="V237" s="132"/>
      <c r="W237" s="133"/>
      <c r="AC237" s="292"/>
      <c r="AD237" s="293"/>
    </row>
    <row r="238" ht="14.25" customHeight="1">
      <c r="K238" s="61"/>
      <c r="V238" s="132"/>
      <c r="W238" s="133"/>
      <c r="AC238" s="292"/>
      <c r="AD238" s="293"/>
    </row>
    <row r="239" ht="14.25" customHeight="1">
      <c r="K239" s="61"/>
      <c r="V239" s="132"/>
      <c r="W239" s="133"/>
      <c r="AC239" s="292"/>
      <c r="AD239" s="293"/>
    </row>
    <row r="240" ht="14.25" customHeight="1">
      <c r="K240" s="61"/>
      <c r="V240" s="132"/>
      <c r="W240" s="133"/>
      <c r="AC240" s="292"/>
      <c r="AD240" s="293"/>
    </row>
    <row r="241" ht="14.25" customHeight="1">
      <c r="K241" s="61"/>
      <c r="V241" s="132"/>
      <c r="W241" s="133"/>
      <c r="AC241" s="292"/>
      <c r="AD241" s="293"/>
    </row>
    <row r="242" ht="14.25" customHeight="1">
      <c r="K242" s="61"/>
      <c r="V242" s="132"/>
      <c r="W242" s="133"/>
      <c r="AC242" s="292"/>
      <c r="AD242" s="293"/>
    </row>
    <row r="243" ht="14.25" customHeight="1">
      <c r="K243" s="61"/>
      <c r="V243" s="132"/>
      <c r="W243" s="133"/>
      <c r="AC243" s="292"/>
      <c r="AD243" s="293"/>
    </row>
    <row r="244" ht="14.25" customHeight="1">
      <c r="K244" s="61"/>
      <c r="V244" s="132"/>
      <c r="W244" s="133"/>
      <c r="AC244" s="292"/>
      <c r="AD244" s="293"/>
    </row>
    <row r="245" ht="14.25" customHeight="1">
      <c r="K245" s="61"/>
      <c r="V245" s="132"/>
      <c r="W245" s="133"/>
      <c r="AC245" s="292"/>
      <c r="AD245" s="293"/>
    </row>
    <row r="246" ht="14.25" customHeight="1">
      <c r="K246" s="61"/>
      <c r="V246" s="132"/>
      <c r="W246" s="133"/>
      <c r="AC246" s="292"/>
      <c r="AD246" s="293"/>
    </row>
    <row r="247" ht="14.25" customHeight="1">
      <c r="K247" s="61"/>
      <c r="V247" s="132"/>
      <c r="W247" s="133"/>
      <c r="AC247" s="292"/>
      <c r="AD247" s="293"/>
    </row>
    <row r="248" ht="14.25" customHeight="1">
      <c r="K248" s="61"/>
      <c r="V248" s="132"/>
      <c r="W248" s="133"/>
      <c r="AC248" s="292"/>
      <c r="AD248" s="293"/>
    </row>
    <row r="249" ht="14.25" customHeight="1">
      <c r="K249" s="61"/>
      <c r="V249" s="132"/>
      <c r="W249" s="133"/>
      <c r="AC249" s="292"/>
      <c r="AD249" s="293"/>
    </row>
    <row r="250" ht="14.25" customHeight="1">
      <c r="K250" s="61"/>
      <c r="V250" s="132"/>
      <c r="W250" s="133"/>
      <c r="AC250" s="292"/>
      <c r="AD250" s="293"/>
    </row>
    <row r="251" ht="14.25" customHeight="1">
      <c r="K251" s="61"/>
      <c r="V251" s="132"/>
      <c r="W251" s="133"/>
      <c r="AC251" s="292"/>
      <c r="AD251" s="293"/>
    </row>
    <row r="252" ht="14.25" customHeight="1">
      <c r="K252" s="61"/>
      <c r="V252" s="132"/>
      <c r="W252" s="133"/>
      <c r="AC252" s="292"/>
      <c r="AD252" s="293"/>
    </row>
    <row r="253" ht="14.25" customHeight="1">
      <c r="K253" s="61"/>
      <c r="V253" s="132"/>
      <c r="W253" s="133"/>
      <c r="AC253" s="292"/>
      <c r="AD253" s="293"/>
    </row>
    <row r="254" ht="14.25" customHeight="1">
      <c r="K254" s="61"/>
      <c r="V254" s="132"/>
      <c r="W254" s="133"/>
      <c r="AC254" s="292"/>
      <c r="AD254" s="293"/>
    </row>
    <row r="255" ht="14.25" customHeight="1">
      <c r="K255" s="61"/>
      <c r="V255" s="132"/>
      <c r="W255" s="133"/>
      <c r="AC255" s="292"/>
      <c r="AD255" s="293"/>
    </row>
    <row r="256" ht="14.25" customHeight="1">
      <c r="K256" s="61"/>
      <c r="V256" s="132"/>
      <c r="W256" s="133"/>
      <c r="AC256" s="292"/>
      <c r="AD256" s="293"/>
    </row>
    <row r="257" ht="14.25" customHeight="1">
      <c r="K257" s="61"/>
      <c r="V257" s="132"/>
      <c r="W257" s="133"/>
      <c r="AC257" s="292"/>
      <c r="AD257" s="293"/>
    </row>
    <row r="258" ht="14.25" customHeight="1">
      <c r="K258" s="61"/>
      <c r="V258" s="132"/>
      <c r="W258" s="133"/>
      <c r="AC258" s="292"/>
      <c r="AD258" s="293"/>
    </row>
    <row r="259" ht="14.25" customHeight="1">
      <c r="K259" s="61"/>
      <c r="V259" s="132"/>
      <c r="W259" s="133"/>
      <c r="AC259" s="292"/>
      <c r="AD259" s="293"/>
    </row>
    <row r="260" ht="14.25" customHeight="1">
      <c r="K260" s="61"/>
      <c r="V260" s="132"/>
      <c r="W260" s="133"/>
      <c r="AC260" s="292"/>
      <c r="AD260" s="293"/>
    </row>
    <row r="261" ht="14.25" customHeight="1">
      <c r="K261" s="61"/>
      <c r="V261" s="132"/>
      <c r="W261" s="133"/>
      <c r="AC261" s="292"/>
      <c r="AD261" s="293"/>
    </row>
    <row r="262" ht="14.25" customHeight="1">
      <c r="K262" s="61"/>
      <c r="V262" s="132"/>
      <c r="W262" s="133"/>
      <c r="AC262" s="292"/>
      <c r="AD262" s="293"/>
    </row>
    <row r="263" ht="14.25" customHeight="1">
      <c r="K263" s="61"/>
      <c r="V263" s="132"/>
      <c r="W263" s="133"/>
      <c r="AC263" s="292"/>
      <c r="AD263" s="293"/>
    </row>
    <row r="264" ht="14.25" customHeight="1">
      <c r="K264" s="61"/>
      <c r="V264" s="132"/>
      <c r="W264" s="133"/>
      <c r="AC264" s="292"/>
      <c r="AD264" s="293"/>
    </row>
    <row r="265" ht="14.25" customHeight="1">
      <c r="K265" s="61"/>
      <c r="V265" s="132"/>
      <c r="W265" s="133"/>
      <c r="AC265" s="292"/>
      <c r="AD265" s="293"/>
    </row>
    <row r="266" ht="14.25" customHeight="1">
      <c r="K266" s="61"/>
      <c r="V266" s="132"/>
      <c r="W266" s="133"/>
      <c r="AC266" s="292"/>
      <c r="AD266" s="293"/>
    </row>
    <row r="267" ht="14.25" customHeight="1">
      <c r="K267" s="61"/>
      <c r="V267" s="132"/>
      <c r="W267" s="133"/>
      <c r="AC267" s="292"/>
      <c r="AD267" s="293"/>
    </row>
    <row r="268" ht="14.25" customHeight="1">
      <c r="K268" s="61"/>
      <c r="V268" s="132"/>
      <c r="W268" s="133"/>
      <c r="AC268" s="292"/>
      <c r="AD268" s="293"/>
    </row>
    <row r="269" ht="14.25" customHeight="1">
      <c r="K269" s="61"/>
      <c r="V269" s="132"/>
      <c r="W269" s="133"/>
      <c r="AC269" s="292"/>
      <c r="AD269" s="293"/>
    </row>
    <row r="270" ht="14.25" customHeight="1">
      <c r="K270" s="61"/>
      <c r="V270" s="132"/>
      <c r="W270" s="133"/>
      <c r="AC270" s="292"/>
      <c r="AD270" s="293"/>
    </row>
    <row r="271" ht="14.25" customHeight="1">
      <c r="K271" s="61"/>
      <c r="V271" s="132"/>
      <c r="W271" s="133"/>
      <c r="AC271" s="292"/>
      <c r="AD271" s="293"/>
    </row>
    <row r="272" ht="14.25" customHeight="1">
      <c r="K272" s="61"/>
      <c r="V272" s="132"/>
      <c r="W272" s="133"/>
      <c r="AC272" s="292"/>
      <c r="AD272" s="293"/>
    </row>
    <row r="273" ht="14.25" customHeight="1">
      <c r="K273" s="61"/>
      <c r="V273" s="132"/>
      <c r="W273" s="133"/>
      <c r="AC273" s="292"/>
      <c r="AD273" s="293"/>
    </row>
    <row r="274" ht="14.25" customHeight="1">
      <c r="K274" s="61"/>
      <c r="V274" s="132"/>
      <c r="W274" s="133"/>
      <c r="AC274" s="292"/>
      <c r="AD274" s="293"/>
    </row>
    <row r="275" ht="14.25" customHeight="1">
      <c r="K275" s="61"/>
      <c r="V275" s="132"/>
      <c r="W275" s="133"/>
      <c r="AC275" s="292"/>
      <c r="AD275" s="293"/>
    </row>
    <row r="276" ht="14.25" customHeight="1">
      <c r="K276" s="61"/>
      <c r="V276" s="132"/>
      <c r="W276" s="133"/>
      <c r="AC276" s="292"/>
      <c r="AD276" s="293"/>
    </row>
    <row r="277" ht="14.25" customHeight="1">
      <c r="K277" s="61"/>
      <c r="V277" s="132"/>
      <c r="W277" s="133"/>
      <c r="AC277" s="292"/>
      <c r="AD277" s="293"/>
    </row>
    <row r="278" ht="14.25" customHeight="1">
      <c r="K278" s="61"/>
      <c r="V278" s="132"/>
      <c r="W278" s="133"/>
      <c r="AC278" s="292"/>
      <c r="AD278" s="293"/>
    </row>
    <row r="279" ht="14.25" customHeight="1">
      <c r="K279" s="61"/>
      <c r="V279" s="132"/>
      <c r="W279" s="133"/>
      <c r="AC279" s="292"/>
      <c r="AD279" s="293"/>
    </row>
    <row r="280" ht="14.25" customHeight="1">
      <c r="K280" s="61"/>
      <c r="V280" s="132"/>
      <c r="W280" s="133"/>
      <c r="AC280" s="292"/>
      <c r="AD280" s="293"/>
    </row>
    <row r="281" ht="14.25" customHeight="1">
      <c r="K281" s="61"/>
      <c r="V281" s="132"/>
      <c r="W281" s="133"/>
      <c r="AC281" s="292"/>
      <c r="AD281" s="293"/>
    </row>
    <row r="282" ht="14.25" customHeight="1">
      <c r="K282" s="61"/>
      <c r="V282" s="132"/>
      <c r="W282" s="133"/>
      <c r="AC282" s="292"/>
      <c r="AD282" s="293"/>
    </row>
    <row r="283" ht="14.25" customHeight="1">
      <c r="K283" s="61"/>
      <c r="V283" s="132"/>
      <c r="W283" s="133"/>
      <c r="AC283" s="292"/>
      <c r="AD283" s="293"/>
    </row>
    <row r="284" ht="14.25" customHeight="1">
      <c r="K284" s="61"/>
      <c r="V284" s="132"/>
      <c r="W284" s="133"/>
      <c r="AC284" s="292"/>
      <c r="AD284" s="293"/>
    </row>
    <row r="285" ht="14.25" customHeight="1">
      <c r="K285" s="61"/>
      <c r="V285" s="132"/>
      <c r="W285" s="133"/>
      <c r="AC285" s="292"/>
      <c r="AD285" s="293"/>
    </row>
    <row r="286" ht="14.25" customHeight="1">
      <c r="K286" s="61"/>
      <c r="V286" s="132"/>
      <c r="W286" s="133"/>
      <c r="AC286" s="292"/>
      <c r="AD286" s="293"/>
    </row>
    <row r="287" ht="14.25" customHeight="1">
      <c r="K287" s="61"/>
      <c r="V287" s="132"/>
      <c r="W287" s="133"/>
      <c r="AC287" s="292"/>
      <c r="AD287" s="293"/>
    </row>
    <row r="288" ht="14.25" customHeight="1">
      <c r="K288" s="61"/>
      <c r="V288" s="132"/>
      <c r="W288" s="133"/>
      <c r="AC288" s="292"/>
      <c r="AD288" s="293"/>
    </row>
    <row r="289" ht="14.25" customHeight="1">
      <c r="K289" s="61"/>
      <c r="V289" s="132"/>
      <c r="W289" s="133"/>
      <c r="AC289" s="292"/>
      <c r="AD289" s="293"/>
    </row>
    <row r="290" ht="14.25" customHeight="1">
      <c r="K290" s="61"/>
      <c r="V290" s="132"/>
      <c r="W290" s="133"/>
      <c r="AC290" s="292"/>
      <c r="AD290" s="293"/>
    </row>
    <row r="291" ht="14.25" customHeight="1">
      <c r="K291" s="61"/>
      <c r="V291" s="132"/>
      <c r="W291" s="133"/>
      <c r="AC291" s="292"/>
      <c r="AD291" s="293"/>
    </row>
    <row r="292" ht="14.25" customHeight="1">
      <c r="K292" s="61"/>
      <c r="V292" s="132"/>
      <c r="W292" s="133"/>
      <c r="AC292" s="292"/>
      <c r="AD292" s="293"/>
    </row>
    <row r="293" ht="14.25" customHeight="1">
      <c r="K293" s="61"/>
      <c r="V293" s="132"/>
      <c r="W293" s="133"/>
      <c r="AC293" s="292"/>
      <c r="AD293" s="293"/>
    </row>
    <row r="294" ht="14.25" customHeight="1">
      <c r="K294" s="61"/>
      <c r="V294" s="132"/>
      <c r="W294" s="133"/>
      <c r="AC294" s="292"/>
      <c r="AD294" s="293"/>
    </row>
    <row r="295" ht="14.25" customHeight="1">
      <c r="K295" s="61"/>
      <c r="V295" s="132"/>
      <c r="W295" s="133"/>
      <c r="AC295" s="292"/>
      <c r="AD295" s="293"/>
    </row>
    <row r="296" ht="14.25" customHeight="1">
      <c r="K296" s="61"/>
      <c r="V296" s="132"/>
      <c r="W296" s="133"/>
      <c r="AC296" s="292"/>
      <c r="AD296" s="293"/>
    </row>
    <row r="297" ht="14.25" customHeight="1">
      <c r="K297" s="61"/>
      <c r="V297" s="132"/>
      <c r="W297" s="133"/>
      <c r="AC297" s="292"/>
      <c r="AD297" s="293"/>
    </row>
    <row r="298" ht="14.25" customHeight="1">
      <c r="K298" s="61"/>
      <c r="V298" s="132"/>
      <c r="W298" s="133"/>
      <c r="AC298" s="292"/>
      <c r="AD298" s="293"/>
    </row>
    <row r="299" ht="14.25" customHeight="1">
      <c r="K299" s="61"/>
      <c r="V299" s="132"/>
      <c r="W299" s="133"/>
      <c r="AC299" s="292"/>
      <c r="AD299" s="293"/>
    </row>
    <row r="300" ht="14.25" customHeight="1">
      <c r="K300" s="61"/>
      <c r="V300" s="132"/>
      <c r="W300" s="133"/>
      <c r="AC300" s="292"/>
      <c r="AD300" s="293"/>
    </row>
    <row r="301" ht="14.25" customHeight="1">
      <c r="K301" s="61"/>
      <c r="V301" s="132"/>
      <c r="W301" s="133"/>
      <c r="AC301" s="292"/>
      <c r="AD301" s="293"/>
    </row>
    <row r="302" ht="14.25" customHeight="1">
      <c r="K302" s="61"/>
      <c r="V302" s="132"/>
      <c r="W302" s="133"/>
      <c r="AC302" s="292"/>
      <c r="AD302" s="293"/>
    </row>
    <row r="303" ht="14.25" customHeight="1">
      <c r="K303" s="61"/>
      <c r="V303" s="132"/>
      <c r="W303" s="133"/>
      <c r="AC303" s="292"/>
      <c r="AD303" s="293"/>
    </row>
    <row r="304" ht="14.25" customHeight="1">
      <c r="K304" s="61"/>
      <c r="V304" s="132"/>
      <c r="W304" s="133"/>
      <c r="AC304" s="292"/>
      <c r="AD304" s="293"/>
    </row>
    <row r="305" ht="14.25" customHeight="1">
      <c r="K305" s="61"/>
      <c r="V305" s="132"/>
      <c r="W305" s="133"/>
      <c r="AC305" s="292"/>
      <c r="AD305" s="293"/>
    </row>
    <row r="306" ht="14.25" customHeight="1">
      <c r="K306" s="61"/>
      <c r="V306" s="132"/>
      <c r="W306" s="133"/>
      <c r="AC306" s="292"/>
      <c r="AD306" s="293"/>
    </row>
    <row r="307" ht="14.25" customHeight="1">
      <c r="K307" s="61"/>
      <c r="V307" s="132"/>
      <c r="W307" s="133"/>
      <c r="AC307" s="292"/>
      <c r="AD307" s="293"/>
    </row>
    <row r="308" ht="14.25" customHeight="1">
      <c r="K308" s="61"/>
      <c r="V308" s="132"/>
      <c r="W308" s="133"/>
      <c r="AC308" s="292"/>
      <c r="AD308" s="293"/>
    </row>
    <row r="309" ht="14.25" customHeight="1">
      <c r="K309" s="61"/>
      <c r="V309" s="132"/>
      <c r="W309" s="133"/>
      <c r="AC309" s="292"/>
      <c r="AD309" s="293"/>
    </row>
    <row r="310" ht="14.25" customHeight="1">
      <c r="K310" s="61"/>
      <c r="V310" s="132"/>
      <c r="W310" s="133"/>
      <c r="AC310" s="292"/>
      <c r="AD310" s="293"/>
    </row>
    <row r="311" ht="14.25" customHeight="1">
      <c r="K311" s="61"/>
      <c r="V311" s="132"/>
      <c r="W311" s="133"/>
      <c r="AC311" s="292"/>
      <c r="AD311" s="293"/>
    </row>
    <row r="312" ht="14.25" customHeight="1">
      <c r="K312" s="61"/>
      <c r="V312" s="132"/>
      <c r="W312" s="133"/>
      <c r="AC312" s="292"/>
      <c r="AD312" s="293"/>
    </row>
    <row r="313" ht="14.25" customHeight="1">
      <c r="K313" s="61"/>
      <c r="V313" s="132"/>
      <c r="W313" s="133"/>
      <c r="AC313" s="292"/>
      <c r="AD313" s="293"/>
    </row>
    <row r="314" ht="14.25" customHeight="1">
      <c r="K314" s="61"/>
      <c r="V314" s="132"/>
      <c r="W314" s="133"/>
      <c r="AC314" s="292"/>
      <c r="AD314" s="293"/>
    </row>
    <row r="315" ht="14.25" customHeight="1">
      <c r="K315" s="61"/>
      <c r="V315" s="132"/>
      <c r="W315" s="133"/>
      <c r="AC315" s="292"/>
      <c r="AD315" s="293"/>
    </row>
    <row r="316" ht="14.25" customHeight="1">
      <c r="K316" s="61"/>
      <c r="V316" s="132"/>
      <c r="W316" s="133"/>
      <c r="AC316" s="292"/>
      <c r="AD316" s="293"/>
    </row>
    <row r="317" ht="14.25" customHeight="1">
      <c r="K317" s="61"/>
      <c r="V317" s="132"/>
      <c r="W317" s="133"/>
      <c r="AC317" s="292"/>
      <c r="AD317" s="293"/>
    </row>
    <row r="318" ht="14.25" customHeight="1">
      <c r="K318" s="61"/>
      <c r="V318" s="132"/>
      <c r="W318" s="133"/>
      <c r="AC318" s="292"/>
      <c r="AD318" s="293"/>
    </row>
    <row r="319" ht="14.25" customHeight="1">
      <c r="K319" s="61"/>
      <c r="V319" s="132"/>
      <c r="W319" s="133"/>
      <c r="AC319" s="292"/>
      <c r="AD319" s="293"/>
    </row>
    <row r="320" ht="14.25" customHeight="1">
      <c r="K320" s="61"/>
      <c r="V320" s="132"/>
      <c r="W320" s="133"/>
      <c r="AC320" s="292"/>
      <c r="AD320" s="293"/>
    </row>
    <row r="321" ht="14.25" customHeight="1">
      <c r="K321" s="61"/>
      <c r="V321" s="132"/>
      <c r="W321" s="133"/>
      <c r="AC321" s="292"/>
      <c r="AD321" s="293"/>
    </row>
    <row r="322" ht="14.25" customHeight="1">
      <c r="K322" s="61"/>
      <c r="V322" s="132"/>
      <c r="W322" s="133"/>
      <c r="AC322" s="292"/>
      <c r="AD322" s="293"/>
    </row>
    <row r="323" ht="14.25" customHeight="1">
      <c r="K323" s="61"/>
      <c r="V323" s="132"/>
      <c r="W323" s="133"/>
      <c r="AC323" s="292"/>
      <c r="AD323" s="293"/>
    </row>
    <row r="324" ht="14.25" customHeight="1">
      <c r="K324" s="61"/>
      <c r="V324" s="132"/>
      <c r="W324" s="133"/>
      <c r="AC324" s="292"/>
      <c r="AD324" s="293"/>
    </row>
    <row r="325" ht="14.25" customHeight="1">
      <c r="K325" s="61"/>
      <c r="V325" s="132"/>
      <c r="W325" s="133"/>
      <c r="AC325" s="292"/>
      <c r="AD325" s="293"/>
    </row>
    <row r="326" ht="14.25" customHeight="1">
      <c r="K326" s="61"/>
      <c r="V326" s="132"/>
      <c r="W326" s="133"/>
      <c r="AC326" s="292"/>
      <c r="AD326" s="293"/>
    </row>
    <row r="327" ht="14.25" customHeight="1">
      <c r="K327" s="61"/>
      <c r="V327" s="132"/>
      <c r="W327" s="133"/>
      <c r="AC327" s="292"/>
      <c r="AD327" s="293"/>
    </row>
    <row r="328" ht="14.25" customHeight="1">
      <c r="K328" s="61"/>
      <c r="V328" s="132"/>
      <c r="W328" s="133"/>
      <c r="AC328" s="292"/>
      <c r="AD328" s="293"/>
    </row>
    <row r="329" ht="14.25" customHeight="1">
      <c r="K329" s="61"/>
      <c r="V329" s="132"/>
      <c r="W329" s="133"/>
      <c r="AC329" s="292"/>
      <c r="AD329" s="293"/>
    </row>
    <row r="330" ht="14.25" customHeight="1">
      <c r="K330" s="61"/>
      <c r="V330" s="132"/>
      <c r="W330" s="133"/>
      <c r="AC330" s="292"/>
      <c r="AD330" s="293"/>
    </row>
    <row r="331" ht="14.25" customHeight="1">
      <c r="K331" s="61"/>
      <c r="V331" s="132"/>
      <c r="W331" s="133"/>
      <c r="AC331" s="292"/>
      <c r="AD331" s="293"/>
    </row>
    <row r="332" ht="14.25" customHeight="1">
      <c r="K332" s="61"/>
      <c r="V332" s="132"/>
      <c r="W332" s="133"/>
      <c r="AC332" s="292"/>
      <c r="AD332" s="293"/>
    </row>
    <row r="333" ht="14.25" customHeight="1">
      <c r="K333" s="61"/>
      <c r="V333" s="132"/>
      <c r="W333" s="133"/>
      <c r="AC333" s="292"/>
      <c r="AD333" s="293"/>
    </row>
    <row r="334" ht="14.25" customHeight="1">
      <c r="K334" s="61"/>
      <c r="V334" s="132"/>
      <c r="W334" s="133"/>
      <c r="AC334" s="292"/>
      <c r="AD334" s="293"/>
    </row>
    <row r="335" ht="14.25" customHeight="1">
      <c r="K335" s="61"/>
      <c r="V335" s="132"/>
      <c r="W335" s="133"/>
      <c r="AC335" s="292"/>
      <c r="AD335" s="293"/>
    </row>
    <row r="336" ht="14.25" customHeight="1">
      <c r="K336" s="61"/>
      <c r="V336" s="132"/>
      <c r="W336" s="133"/>
      <c r="AC336" s="292"/>
      <c r="AD336" s="293"/>
    </row>
    <row r="337" ht="14.25" customHeight="1">
      <c r="K337" s="61"/>
      <c r="V337" s="132"/>
      <c r="W337" s="133"/>
      <c r="AC337" s="292"/>
      <c r="AD337" s="293"/>
    </row>
    <row r="338" ht="14.25" customHeight="1">
      <c r="K338" s="61"/>
      <c r="V338" s="132"/>
      <c r="W338" s="133"/>
      <c r="AC338" s="292"/>
      <c r="AD338" s="293"/>
    </row>
    <row r="339" ht="14.25" customHeight="1">
      <c r="K339" s="61"/>
      <c r="V339" s="132"/>
      <c r="W339" s="133"/>
      <c r="AC339" s="292"/>
      <c r="AD339" s="293"/>
    </row>
    <row r="340" ht="14.25" customHeight="1">
      <c r="K340" s="61"/>
      <c r="V340" s="132"/>
      <c r="W340" s="133"/>
      <c r="AC340" s="292"/>
      <c r="AD340" s="293"/>
    </row>
    <row r="341" ht="14.25" customHeight="1">
      <c r="K341" s="61"/>
      <c r="V341" s="132"/>
      <c r="W341" s="133"/>
      <c r="AC341" s="292"/>
      <c r="AD341" s="293"/>
    </row>
    <row r="342" ht="14.25" customHeight="1">
      <c r="K342" s="61"/>
      <c r="V342" s="132"/>
      <c r="W342" s="133"/>
      <c r="AC342" s="292"/>
      <c r="AD342" s="293"/>
    </row>
    <row r="343" ht="14.25" customHeight="1">
      <c r="K343" s="61"/>
      <c r="V343" s="132"/>
      <c r="W343" s="133"/>
      <c r="AC343" s="292"/>
      <c r="AD343" s="293"/>
    </row>
    <row r="344" ht="14.25" customHeight="1">
      <c r="K344" s="61"/>
      <c r="V344" s="132"/>
      <c r="W344" s="133"/>
      <c r="AC344" s="292"/>
      <c r="AD344" s="293"/>
    </row>
    <row r="345" ht="14.25" customHeight="1">
      <c r="K345" s="61"/>
      <c r="V345" s="132"/>
      <c r="W345" s="133"/>
      <c r="AC345" s="292"/>
      <c r="AD345" s="293"/>
    </row>
    <row r="346" ht="14.25" customHeight="1">
      <c r="K346" s="61"/>
      <c r="V346" s="132"/>
      <c r="W346" s="133"/>
      <c r="AC346" s="292"/>
      <c r="AD346" s="293"/>
    </row>
    <row r="347" ht="14.25" customHeight="1">
      <c r="K347" s="61"/>
      <c r="V347" s="132"/>
      <c r="W347" s="133"/>
      <c r="AC347" s="292"/>
      <c r="AD347" s="293"/>
    </row>
    <row r="348" ht="14.25" customHeight="1">
      <c r="K348" s="61"/>
      <c r="V348" s="132"/>
      <c r="W348" s="133"/>
      <c r="AC348" s="292"/>
      <c r="AD348" s="293"/>
    </row>
    <row r="349" ht="14.25" customHeight="1">
      <c r="K349" s="61"/>
      <c r="V349" s="132"/>
      <c r="W349" s="133"/>
      <c r="AC349" s="292"/>
      <c r="AD349" s="293"/>
    </row>
    <row r="350" ht="14.25" customHeight="1">
      <c r="K350" s="61"/>
      <c r="V350" s="132"/>
      <c r="W350" s="133"/>
      <c r="AC350" s="292"/>
      <c r="AD350" s="293"/>
    </row>
    <row r="351" ht="14.25" customHeight="1">
      <c r="K351" s="61"/>
      <c r="V351" s="132"/>
      <c r="W351" s="133"/>
      <c r="AC351" s="292"/>
      <c r="AD351" s="293"/>
    </row>
    <row r="352" ht="14.25" customHeight="1">
      <c r="K352" s="61"/>
      <c r="V352" s="132"/>
      <c r="W352" s="133"/>
      <c r="AC352" s="292"/>
      <c r="AD352" s="293"/>
    </row>
    <row r="353" ht="14.25" customHeight="1">
      <c r="K353" s="61"/>
      <c r="V353" s="132"/>
      <c r="W353" s="133"/>
      <c r="AC353" s="292"/>
      <c r="AD353" s="293"/>
    </row>
    <row r="354" ht="14.25" customHeight="1">
      <c r="K354" s="61"/>
      <c r="V354" s="132"/>
      <c r="W354" s="133"/>
      <c r="AC354" s="292"/>
      <c r="AD354" s="293"/>
    </row>
    <row r="355" ht="14.25" customHeight="1">
      <c r="K355" s="61"/>
      <c r="V355" s="132"/>
      <c r="W355" s="133"/>
      <c r="AC355" s="292"/>
      <c r="AD355" s="293"/>
    </row>
    <row r="356" ht="14.25" customHeight="1">
      <c r="K356" s="61"/>
      <c r="V356" s="132"/>
      <c r="W356" s="133"/>
      <c r="AC356" s="292"/>
      <c r="AD356" s="293"/>
    </row>
    <row r="357" ht="14.25" customHeight="1">
      <c r="K357" s="61"/>
      <c r="V357" s="132"/>
      <c r="W357" s="133"/>
      <c r="AC357" s="292"/>
      <c r="AD357" s="293"/>
    </row>
    <row r="358" ht="14.25" customHeight="1">
      <c r="K358" s="61"/>
      <c r="V358" s="132"/>
      <c r="W358" s="133"/>
      <c r="AC358" s="292"/>
      <c r="AD358" s="293"/>
    </row>
    <row r="359" ht="14.25" customHeight="1">
      <c r="K359" s="61"/>
      <c r="V359" s="132"/>
      <c r="W359" s="133"/>
      <c r="AC359" s="292"/>
      <c r="AD359" s="293"/>
    </row>
    <row r="360" ht="14.25" customHeight="1">
      <c r="K360" s="61"/>
      <c r="V360" s="132"/>
      <c r="W360" s="133"/>
      <c r="AC360" s="292"/>
      <c r="AD360" s="293"/>
    </row>
    <row r="361" ht="14.25" customHeight="1">
      <c r="K361" s="61"/>
      <c r="V361" s="132"/>
      <c r="W361" s="133"/>
      <c r="AC361" s="292"/>
      <c r="AD361" s="293"/>
    </row>
    <row r="362" ht="14.25" customHeight="1">
      <c r="K362" s="61"/>
      <c r="V362" s="132"/>
      <c r="W362" s="133"/>
      <c r="AC362" s="292"/>
      <c r="AD362" s="293"/>
    </row>
    <row r="363" ht="14.25" customHeight="1">
      <c r="K363" s="61"/>
      <c r="V363" s="132"/>
      <c r="W363" s="133"/>
      <c r="AC363" s="292"/>
      <c r="AD363" s="293"/>
    </row>
    <row r="364" ht="14.25" customHeight="1">
      <c r="K364" s="61"/>
      <c r="V364" s="132"/>
      <c r="W364" s="133"/>
      <c r="AC364" s="292"/>
      <c r="AD364" s="293"/>
    </row>
    <row r="365" ht="14.25" customHeight="1">
      <c r="K365" s="61"/>
      <c r="V365" s="132"/>
      <c r="W365" s="133"/>
      <c r="AC365" s="292"/>
      <c r="AD365" s="293"/>
    </row>
    <row r="366" ht="14.25" customHeight="1">
      <c r="K366" s="61"/>
      <c r="V366" s="132"/>
      <c r="W366" s="133"/>
      <c r="AC366" s="292"/>
      <c r="AD366" s="293"/>
    </row>
    <row r="367" ht="14.25" customHeight="1">
      <c r="K367" s="61"/>
      <c r="V367" s="132"/>
      <c r="W367" s="133"/>
      <c r="AC367" s="292"/>
      <c r="AD367" s="293"/>
    </row>
    <row r="368" ht="14.25" customHeight="1">
      <c r="K368" s="61"/>
      <c r="V368" s="132"/>
      <c r="W368" s="133"/>
      <c r="AC368" s="292"/>
      <c r="AD368" s="293"/>
    </row>
    <row r="369" ht="14.25" customHeight="1">
      <c r="K369" s="61"/>
      <c r="V369" s="132"/>
      <c r="W369" s="133"/>
      <c r="AC369" s="292"/>
      <c r="AD369" s="293"/>
    </row>
    <row r="370" ht="14.25" customHeight="1">
      <c r="K370" s="61"/>
      <c r="V370" s="132"/>
      <c r="W370" s="133"/>
      <c r="AC370" s="292"/>
      <c r="AD370" s="293"/>
    </row>
    <row r="371" ht="14.25" customHeight="1">
      <c r="K371" s="61"/>
      <c r="V371" s="132"/>
      <c r="W371" s="133"/>
      <c r="AC371" s="292"/>
      <c r="AD371" s="293"/>
    </row>
    <row r="372" ht="14.25" customHeight="1">
      <c r="K372" s="61"/>
      <c r="V372" s="132"/>
      <c r="W372" s="133"/>
      <c r="AC372" s="292"/>
      <c r="AD372" s="293"/>
    </row>
    <row r="373" ht="14.25" customHeight="1">
      <c r="K373" s="61"/>
      <c r="V373" s="132"/>
      <c r="W373" s="133"/>
      <c r="AC373" s="292"/>
      <c r="AD373" s="293"/>
    </row>
    <row r="374" ht="14.25" customHeight="1">
      <c r="K374" s="61"/>
      <c r="V374" s="132"/>
      <c r="W374" s="133"/>
      <c r="AC374" s="292"/>
      <c r="AD374" s="293"/>
    </row>
    <row r="375" ht="14.25" customHeight="1">
      <c r="K375" s="61"/>
      <c r="V375" s="132"/>
      <c r="W375" s="133"/>
      <c r="AC375" s="292"/>
      <c r="AD375" s="293"/>
    </row>
    <row r="376" ht="14.25" customHeight="1">
      <c r="K376" s="61"/>
      <c r="V376" s="132"/>
      <c r="W376" s="133"/>
      <c r="AC376" s="292"/>
      <c r="AD376" s="293"/>
    </row>
    <row r="377" ht="14.25" customHeight="1">
      <c r="K377" s="61"/>
      <c r="V377" s="132"/>
      <c r="W377" s="133"/>
      <c r="AC377" s="292"/>
      <c r="AD377" s="293"/>
    </row>
    <row r="378" ht="14.25" customHeight="1">
      <c r="K378" s="61"/>
      <c r="V378" s="132"/>
      <c r="W378" s="133"/>
      <c r="AC378" s="292"/>
      <c r="AD378" s="293"/>
    </row>
    <row r="379" ht="14.25" customHeight="1">
      <c r="K379" s="61"/>
      <c r="V379" s="132"/>
      <c r="W379" s="133"/>
      <c r="AC379" s="292"/>
      <c r="AD379" s="293"/>
    </row>
    <row r="380" ht="14.25" customHeight="1">
      <c r="K380" s="61"/>
      <c r="V380" s="132"/>
      <c r="W380" s="133"/>
      <c r="AC380" s="292"/>
      <c r="AD380" s="293"/>
    </row>
    <row r="381" ht="14.25" customHeight="1">
      <c r="K381" s="61"/>
      <c r="V381" s="132"/>
      <c r="W381" s="133"/>
      <c r="AC381" s="292"/>
      <c r="AD381" s="293"/>
    </row>
    <row r="382" ht="14.25" customHeight="1">
      <c r="K382" s="61"/>
      <c r="V382" s="132"/>
      <c r="W382" s="133"/>
      <c r="AC382" s="292"/>
      <c r="AD382" s="293"/>
    </row>
    <row r="383" ht="14.25" customHeight="1">
      <c r="K383" s="61"/>
      <c r="V383" s="132"/>
      <c r="W383" s="133"/>
      <c r="AC383" s="292"/>
      <c r="AD383" s="293"/>
    </row>
    <row r="384" ht="14.25" customHeight="1">
      <c r="K384" s="61"/>
      <c r="V384" s="132"/>
      <c r="W384" s="133"/>
      <c r="AC384" s="292"/>
      <c r="AD384" s="293"/>
    </row>
    <row r="385" ht="14.25" customHeight="1">
      <c r="K385" s="61"/>
      <c r="V385" s="132"/>
      <c r="W385" s="133"/>
      <c r="AC385" s="292"/>
      <c r="AD385" s="293"/>
    </row>
    <row r="386" ht="14.25" customHeight="1">
      <c r="K386" s="61"/>
      <c r="V386" s="132"/>
      <c r="W386" s="133"/>
      <c r="AC386" s="292"/>
      <c r="AD386" s="293"/>
    </row>
    <row r="387" ht="14.25" customHeight="1">
      <c r="K387" s="61"/>
      <c r="V387" s="132"/>
      <c r="W387" s="133"/>
      <c r="AC387" s="292"/>
      <c r="AD387" s="293"/>
    </row>
    <row r="388" ht="14.25" customHeight="1">
      <c r="K388" s="61"/>
      <c r="V388" s="132"/>
      <c r="W388" s="133"/>
      <c r="AC388" s="292"/>
      <c r="AD388" s="293"/>
    </row>
    <row r="389" ht="14.25" customHeight="1">
      <c r="K389" s="61"/>
      <c r="V389" s="132"/>
      <c r="W389" s="133"/>
      <c r="AC389" s="292"/>
      <c r="AD389" s="293"/>
    </row>
    <row r="390" ht="14.25" customHeight="1">
      <c r="K390" s="61"/>
      <c r="V390" s="132"/>
      <c r="W390" s="133"/>
      <c r="AC390" s="292"/>
      <c r="AD390" s="293"/>
    </row>
    <row r="391" ht="14.25" customHeight="1">
      <c r="K391" s="61"/>
      <c r="V391" s="132"/>
      <c r="W391" s="133"/>
      <c r="AC391" s="292"/>
      <c r="AD391" s="293"/>
    </row>
    <row r="392" ht="14.25" customHeight="1">
      <c r="K392" s="61"/>
      <c r="V392" s="132"/>
      <c r="W392" s="133"/>
      <c r="AC392" s="292"/>
      <c r="AD392" s="293"/>
    </row>
    <row r="393" ht="14.25" customHeight="1">
      <c r="K393" s="61"/>
      <c r="V393" s="132"/>
      <c r="W393" s="133"/>
      <c r="AC393" s="292"/>
      <c r="AD393" s="293"/>
    </row>
    <row r="394" ht="14.25" customHeight="1">
      <c r="K394" s="61"/>
      <c r="V394" s="132"/>
      <c r="W394" s="133"/>
      <c r="AC394" s="292"/>
      <c r="AD394" s="293"/>
    </row>
    <row r="395" ht="14.25" customHeight="1">
      <c r="K395" s="61"/>
      <c r="V395" s="132"/>
      <c r="W395" s="133"/>
      <c r="AC395" s="292"/>
      <c r="AD395" s="293"/>
    </row>
    <row r="396" ht="14.25" customHeight="1">
      <c r="K396" s="61"/>
      <c r="V396" s="132"/>
      <c r="W396" s="133"/>
      <c r="AC396" s="292"/>
      <c r="AD396" s="293"/>
    </row>
    <row r="397" ht="14.25" customHeight="1">
      <c r="K397" s="61"/>
      <c r="V397" s="132"/>
      <c r="W397" s="133"/>
      <c r="AC397" s="292"/>
      <c r="AD397" s="293"/>
    </row>
    <row r="398" ht="14.25" customHeight="1">
      <c r="K398" s="61"/>
      <c r="V398" s="132"/>
      <c r="W398" s="133"/>
      <c r="AC398" s="292"/>
      <c r="AD398" s="293"/>
    </row>
    <row r="399" ht="14.25" customHeight="1">
      <c r="K399" s="61"/>
      <c r="V399" s="132"/>
      <c r="W399" s="133"/>
      <c r="AC399" s="292"/>
      <c r="AD399" s="293"/>
    </row>
    <row r="400" ht="14.25" customHeight="1">
      <c r="K400" s="61"/>
      <c r="V400" s="132"/>
      <c r="W400" s="133"/>
      <c r="AC400" s="292"/>
      <c r="AD400" s="293"/>
    </row>
    <row r="401" ht="14.25" customHeight="1">
      <c r="K401" s="61"/>
      <c r="V401" s="132"/>
      <c r="W401" s="133"/>
      <c r="AC401" s="292"/>
      <c r="AD401" s="293"/>
    </row>
    <row r="402" ht="14.25" customHeight="1">
      <c r="K402" s="61"/>
      <c r="V402" s="132"/>
      <c r="W402" s="133"/>
      <c r="AC402" s="292"/>
      <c r="AD402" s="293"/>
    </row>
    <row r="403" ht="14.25" customHeight="1">
      <c r="K403" s="61"/>
      <c r="V403" s="132"/>
      <c r="W403" s="133"/>
      <c r="AC403" s="292"/>
      <c r="AD403" s="293"/>
    </row>
    <row r="404" ht="14.25" customHeight="1">
      <c r="K404" s="61"/>
      <c r="V404" s="132"/>
      <c r="W404" s="133"/>
      <c r="AC404" s="292"/>
      <c r="AD404" s="293"/>
    </row>
    <row r="405" ht="14.25" customHeight="1">
      <c r="K405" s="61"/>
      <c r="V405" s="132"/>
      <c r="W405" s="133"/>
      <c r="AC405" s="292"/>
      <c r="AD405" s="293"/>
    </row>
    <row r="406" ht="14.25" customHeight="1">
      <c r="K406" s="61"/>
      <c r="V406" s="132"/>
      <c r="W406" s="133"/>
      <c r="AC406" s="292"/>
      <c r="AD406" s="293"/>
    </row>
    <row r="407" ht="14.25" customHeight="1">
      <c r="K407" s="61"/>
      <c r="V407" s="132"/>
      <c r="W407" s="133"/>
      <c r="AC407" s="292"/>
      <c r="AD407" s="293"/>
    </row>
    <row r="408" ht="14.25" customHeight="1">
      <c r="K408" s="61"/>
      <c r="V408" s="132"/>
      <c r="W408" s="133"/>
      <c r="AC408" s="292"/>
      <c r="AD408" s="293"/>
    </row>
    <row r="409" ht="14.25" customHeight="1">
      <c r="K409" s="61"/>
      <c r="V409" s="132"/>
      <c r="W409" s="133"/>
      <c r="AC409" s="292"/>
      <c r="AD409" s="293"/>
    </row>
    <row r="410" ht="14.25" customHeight="1">
      <c r="K410" s="61"/>
      <c r="V410" s="132"/>
      <c r="W410" s="133"/>
      <c r="AC410" s="292"/>
      <c r="AD410" s="293"/>
    </row>
    <row r="411" ht="14.25" customHeight="1">
      <c r="K411" s="61"/>
      <c r="V411" s="132"/>
      <c r="W411" s="133"/>
      <c r="AC411" s="292"/>
      <c r="AD411" s="293"/>
    </row>
    <row r="412" ht="14.25" customHeight="1">
      <c r="K412" s="61"/>
      <c r="V412" s="132"/>
      <c r="W412" s="133"/>
      <c r="AC412" s="292"/>
      <c r="AD412" s="293"/>
    </row>
    <row r="413" ht="14.25" customHeight="1">
      <c r="K413" s="61"/>
      <c r="V413" s="132"/>
      <c r="W413" s="133"/>
      <c r="AC413" s="292"/>
      <c r="AD413" s="293"/>
    </row>
    <row r="414" ht="14.25" customHeight="1">
      <c r="K414" s="61"/>
      <c r="V414" s="132"/>
      <c r="W414" s="133"/>
      <c r="AC414" s="292"/>
      <c r="AD414" s="293"/>
    </row>
    <row r="415" ht="14.25" customHeight="1">
      <c r="K415" s="61"/>
      <c r="V415" s="132"/>
      <c r="W415" s="133"/>
      <c r="AC415" s="292"/>
      <c r="AD415" s="293"/>
    </row>
    <row r="416" ht="14.25" customHeight="1">
      <c r="K416" s="61"/>
      <c r="V416" s="132"/>
      <c r="W416" s="133"/>
      <c r="AC416" s="292"/>
      <c r="AD416" s="293"/>
    </row>
    <row r="417" ht="14.25" customHeight="1">
      <c r="K417" s="61"/>
      <c r="V417" s="132"/>
      <c r="W417" s="133"/>
      <c r="AC417" s="292"/>
      <c r="AD417" s="293"/>
    </row>
    <row r="418" ht="14.25" customHeight="1">
      <c r="K418" s="61"/>
      <c r="V418" s="132"/>
      <c r="W418" s="133"/>
      <c r="AC418" s="292"/>
      <c r="AD418" s="293"/>
    </row>
    <row r="419" ht="14.25" customHeight="1">
      <c r="K419" s="61"/>
      <c r="V419" s="132"/>
      <c r="W419" s="133"/>
      <c r="AC419" s="292"/>
      <c r="AD419" s="293"/>
    </row>
    <row r="420" ht="14.25" customHeight="1">
      <c r="K420" s="61"/>
      <c r="V420" s="132"/>
      <c r="W420" s="133"/>
      <c r="AC420" s="292"/>
      <c r="AD420" s="293"/>
    </row>
    <row r="421" ht="14.25" customHeight="1">
      <c r="K421" s="61"/>
      <c r="V421" s="132"/>
      <c r="W421" s="133"/>
      <c r="AC421" s="292"/>
      <c r="AD421" s="293"/>
    </row>
    <row r="422" ht="14.25" customHeight="1">
      <c r="K422" s="61"/>
      <c r="V422" s="132"/>
      <c r="W422" s="133"/>
      <c r="AC422" s="292"/>
      <c r="AD422" s="293"/>
    </row>
    <row r="423" ht="14.25" customHeight="1">
      <c r="K423" s="61"/>
      <c r="V423" s="132"/>
      <c r="W423" s="133"/>
      <c r="AC423" s="292"/>
      <c r="AD423" s="293"/>
    </row>
    <row r="424" ht="14.25" customHeight="1">
      <c r="K424" s="61"/>
      <c r="V424" s="132"/>
      <c r="W424" s="133"/>
      <c r="AC424" s="292"/>
      <c r="AD424" s="293"/>
    </row>
    <row r="425" ht="14.25" customHeight="1">
      <c r="K425" s="61"/>
      <c r="V425" s="132"/>
      <c r="W425" s="133"/>
      <c r="AC425" s="292"/>
      <c r="AD425" s="293"/>
    </row>
    <row r="426" ht="14.25" customHeight="1">
      <c r="K426" s="61"/>
      <c r="V426" s="132"/>
      <c r="W426" s="133"/>
      <c r="AC426" s="292"/>
      <c r="AD426" s="293"/>
    </row>
    <row r="427" ht="14.25" customHeight="1">
      <c r="K427" s="61"/>
      <c r="V427" s="132"/>
      <c r="W427" s="133"/>
      <c r="AC427" s="292"/>
      <c r="AD427" s="293"/>
    </row>
    <row r="428" ht="14.25" customHeight="1">
      <c r="K428" s="61"/>
      <c r="V428" s="132"/>
      <c r="W428" s="133"/>
      <c r="AC428" s="292"/>
      <c r="AD428" s="293"/>
    </row>
    <row r="429" ht="14.25" customHeight="1">
      <c r="K429" s="61"/>
      <c r="V429" s="132"/>
      <c r="W429" s="133"/>
      <c r="AC429" s="292"/>
      <c r="AD429" s="293"/>
    </row>
    <row r="430" ht="14.25" customHeight="1">
      <c r="K430" s="61"/>
      <c r="V430" s="132"/>
      <c r="W430" s="133"/>
      <c r="AC430" s="292"/>
      <c r="AD430" s="293"/>
    </row>
    <row r="431" ht="14.25" customHeight="1">
      <c r="K431" s="61"/>
      <c r="V431" s="132"/>
      <c r="W431" s="133"/>
      <c r="AC431" s="292"/>
      <c r="AD431" s="293"/>
    </row>
    <row r="432" ht="14.25" customHeight="1">
      <c r="K432" s="61"/>
      <c r="V432" s="132"/>
      <c r="W432" s="133"/>
      <c r="AC432" s="292"/>
      <c r="AD432" s="293"/>
    </row>
    <row r="433" ht="14.25" customHeight="1">
      <c r="K433" s="61"/>
      <c r="V433" s="132"/>
      <c r="W433" s="133"/>
      <c r="AC433" s="292"/>
      <c r="AD433" s="293"/>
    </row>
    <row r="434" ht="14.25" customHeight="1">
      <c r="K434" s="61"/>
      <c r="V434" s="132"/>
      <c r="W434" s="133"/>
      <c r="AC434" s="292"/>
      <c r="AD434" s="293"/>
    </row>
    <row r="435" ht="14.25" customHeight="1">
      <c r="K435" s="61"/>
      <c r="V435" s="132"/>
      <c r="W435" s="133"/>
      <c r="AC435" s="292"/>
      <c r="AD435" s="293"/>
    </row>
    <row r="436" ht="14.25" customHeight="1">
      <c r="K436" s="61"/>
      <c r="V436" s="132"/>
      <c r="W436" s="133"/>
      <c r="AC436" s="292"/>
      <c r="AD436" s="293"/>
    </row>
    <row r="437" ht="14.25" customHeight="1">
      <c r="K437" s="61"/>
      <c r="V437" s="132"/>
      <c r="W437" s="133"/>
      <c r="AC437" s="292"/>
      <c r="AD437" s="293"/>
    </row>
    <row r="438" ht="14.25" customHeight="1">
      <c r="K438" s="61"/>
      <c r="V438" s="132"/>
      <c r="W438" s="133"/>
      <c r="AC438" s="292"/>
      <c r="AD438" s="293"/>
    </row>
    <row r="439" ht="14.25" customHeight="1">
      <c r="K439" s="61"/>
      <c r="V439" s="132"/>
      <c r="W439" s="133"/>
      <c r="AC439" s="292"/>
      <c r="AD439" s="293"/>
    </row>
    <row r="440" ht="14.25" customHeight="1">
      <c r="K440" s="61"/>
      <c r="V440" s="132"/>
      <c r="W440" s="133"/>
      <c r="AC440" s="292"/>
      <c r="AD440" s="293"/>
    </row>
    <row r="441" ht="14.25" customHeight="1">
      <c r="K441" s="61"/>
      <c r="V441" s="132"/>
      <c r="W441" s="133"/>
      <c r="AC441" s="292"/>
      <c r="AD441" s="293"/>
    </row>
    <row r="442" ht="14.25" customHeight="1">
      <c r="K442" s="61"/>
      <c r="V442" s="132"/>
      <c r="W442" s="133"/>
      <c r="AC442" s="292"/>
      <c r="AD442" s="293"/>
    </row>
    <row r="443" ht="14.25" customHeight="1">
      <c r="K443" s="61"/>
      <c r="V443" s="132"/>
      <c r="W443" s="133"/>
      <c r="AC443" s="292"/>
      <c r="AD443" s="293"/>
    </row>
    <row r="444" ht="14.25" customHeight="1">
      <c r="K444" s="61"/>
      <c r="V444" s="132"/>
      <c r="W444" s="133"/>
      <c r="AC444" s="292"/>
      <c r="AD444" s="293"/>
    </row>
    <row r="445" ht="14.25" customHeight="1">
      <c r="K445" s="61"/>
      <c r="V445" s="132"/>
      <c r="W445" s="133"/>
      <c r="AC445" s="292"/>
      <c r="AD445" s="293"/>
    </row>
    <row r="446" ht="14.25" customHeight="1">
      <c r="K446" s="61"/>
      <c r="V446" s="132"/>
      <c r="W446" s="133"/>
      <c r="AC446" s="292"/>
      <c r="AD446" s="293"/>
    </row>
    <row r="447" ht="14.25" customHeight="1">
      <c r="K447" s="61"/>
      <c r="V447" s="132"/>
      <c r="W447" s="133"/>
      <c r="AC447" s="292"/>
      <c r="AD447" s="293"/>
    </row>
    <row r="448" ht="14.25" customHeight="1">
      <c r="K448" s="61"/>
      <c r="V448" s="132"/>
      <c r="W448" s="133"/>
      <c r="AC448" s="292"/>
      <c r="AD448" s="293"/>
    </row>
    <row r="449" ht="14.25" customHeight="1">
      <c r="K449" s="61"/>
      <c r="V449" s="132"/>
      <c r="W449" s="133"/>
      <c r="AC449" s="292"/>
      <c r="AD449" s="293"/>
    </row>
    <row r="450" ht="14.25" customHeight="1">
      <c r="K450" s="61"/>
      <c r="V450" s="132"/>
      <c r="W450" s="133"/>
      <c r="AC450" s="292"/>
      <c r="AD450" s="293"/>
    </row>
    <row r="451" ht="14.25" customHeight="1">
      <c r="K451" s="61"/>
      <c r="V451" s="132"/>
      <c r="W451" s="133"/>
      <c r="AC451" s="292"/>
      <c r="AD451" s="293"/>
    </row>
    <row r="452" ht="14.25" customHeight="1">
      <c r="K452" s="61"/>
      <c r="V452" s="132"/>
      <c r="W452" s="133"/>
      <c r="AC452" s="292"/>
      <c r="AD452" s="293"/>
    </row>
    <row r="453" ht="14.25" customHeight="1">
      <c r="K453" s="61"/>
      <c r="V453" s="132"/>
      <c r="W453" s="133"/>
      <c r="AC453" s="292"/>
      <c r="AD453" s="293"/>
    </row>
    <row r="454" ht="14.25" customHeight="1">
      <c r="K454" s="61"/>
      <c r="V454" s="132"/>
      <c r="W454" s="133"/>
      <c r="AC454" s="292"/>
      <c r="AD454" s="293"/>
    </row>
    <row r="455" ht="14.25" customHeight="1">
      <c r="K455" s="61"/>
      <c r="V455" s="132"/>
      <c r="W455" s="133"/>
      <c r="AC455" s="292"/>
      <c r="AD455" s="293"/>
    </row>
    <row r="456" ht="14.25" customHeight="1">
      <c r="K456" s="61"/>
      <c r="V456" s="132"/>
      <c r="W456" s="133"/>
      <c r="AC456" s="292"/>
      <c r="AD456" s="293"/>
    </row>
    <row r="457" ht="14.25" customHeight="1">
      <c r="K457" s="61"/>
      <c r="V457" s="132"/>
      <c r="W457" s="133"/>
      <c r="AC457" s="292"/>
      <c r="AD457" s="293"/>
    </row>
    <row r="458" ht="14.25" customHeight="1">
      <c r="K458" s="61"/>
      <c r="V458" s="132"/>
      <c r="W458" s="133"/>
      <c r="AC458" s="292"/>
      <c r="AD458" s="293"/>
    </row>
    <row r="459" ht="14.25" customHeight="1">
      <c r="K459" s="61"/>
      <c r="V459" s="132"/>
      <c r="W459" s="133"/>
      <c r="AC459" s="292"/>
      <c r="AD459" s="293"/>
    </row>
    <row r="460" ht="14.25" customHeight="1">
      <c r="K460" s="61"/>
      <c r="V460" s="132"/>
      <c r="W460" s="133"/>
      <c r="AC460" s="292"/>
      <c r="AD460" s="293"/>
    </row>
    <row r="461" ht="14.25" customHeight="1">
      <c r="K461" s="61"/>
      <c r="V461" s="132"/>
      <c r="W461" s="133"/>
      <c r="AC461" s="292"/>
      <c r="AD461" s="293"/>
    </row>
    <row r="462" ht="14.25" customHeight="1">
      <c r="K462" s="61"/>
      <c r="V462" s="132"/>
      <c r="W462" s="133"/>
      <c r="AC462" s="292"/>
      <c r="AD462" s="293"/>
    </row>
    <row r="463" ht="14.25" customHeight="1">
      <c r="K463" s="61"/>
      <c r="V463" s="132"/>
      <c r="W463" s="133"/>
      <c r="AC463" s="292"/>
      <c r="AD463" s="293"/>
    </row>
    <row r="464" ht="14.25" customHeight="1">
      <c r="K464" s="61"/>
      <c r="V464" s="132"/>
      <c r="W464" s="133"/>
      <c r="AC464" s="292"/>
      <c r="AD464" s="293"/>
    </row>
    <row r="465" ht="14.25" customHeight="1">
      <c r="K465" s="61"/>
      <c r="V465" s="132"/>
      <c r="W465" s="133"/>
      <c r="AC465" s="292"/>
      <c r="AD465" s="293"/>
    </row>
    <row r="466" ht="14.25" customHeight="1">
      <c r="K466" s="61"/>
      <c r="V466" s="132"/>
      <c r="W466" s="133"/>
      <c r="AC466" s="292"/>
      <c r="AD466" s="293"/>
    </row>
    <row r="467" ht="14.25" customHeight="1">
      <c r="K467" s="61"/>
      <c r="V467" s="132"/>
      <c r="W467" s="133"/>
      <c r="AC467" s="292"/>
      <c r="AD467" s="293"/>
    </row>
    <row r="468" ht="14.25" customHeight="1">
      <c r="K468" s="61"/>
      <c r="V468" s="132"/>
      <c r="W468" s="133"/>
      <c r="AC468" s="292"/>
      <c r="AD468" s="293"/>
    </row>
    <row r="469" ht="14.25" customHeight="1">
      <c r="K469" s="61"/>
      <c r="V469" s="132"/>
      <c r="W469" s="133"/>
      <c r="AC469" s="292"/>
      <c r="AD469" s="293"/>
    </row>
    <row r="470" ht="14.25" customHeight="1">
      <c r="K470" s="61"/>
      <c r="V470" s="132"/>
      <c r="W470" s="133"/>
      <c r="AC470" s="292"/>
      <c r="AD470" s="293"/>
    </row>
    <row r="471" ht="14.25" customHeight="1">
      <c r="K471" s="61"/>
      <c r="V471" s="132"/>
      <c r="W471" s="133"/>
      <c r="AC471" s="292"/>
      <c r="AD471" s="293"/>
    </row>
    <row r="472" ht="14.25" customHeight="1">
      <c r="K472" s="61"/>
      <c r="V472" s="132"/>
      <c r="W472" s="133"/>
      <c r="AC472" s="292"/>
      <c r="AD472" s="293"/>
    </row>
    <row r="473" ht="14.25" customHeight="1">
      <c r="K473" s="61"/>
      <c r="V473" s="132"/>
      <c r="W473" s="133"/>
      <c r="AC473" s="292"/>
      <c r="AD473" s="293"/>
    </row>
    <row r="474" ht="14.25" customHeight="1">
      <c r="K474" s="61"/>
      <c r="V474" s="132"/>
      <c r="W474" s="133"/>
      <c r="AC474" s="292"/>
      <c r="AD474" s="293"/>
    </row>
    <row r="475" ht="14.25" customHeight="1">
      <c r="K475" s="61"/>
      <c r="V475" s="132"/>
      <c r="W475" s="133"/>
      <c r="AC475" s="292"/>
      <c r="AD475" s="293"/>
    </row>
    <row r="476" ht="14.25" customHeight="1">
      <c r="K476" s="61"/>
      <c r="V476" s="132"/>
      <c r="W476" s="133"/>
      <c r="AC476" s="292"/>
      <c r="AD476" s="293"/>
    </row>
    <row r="477" ht="14.25" customHeight="1">
      <c r="K477" s="61"/>
      <c r="V477" s="132"/>
      <c r="W477" s="133"/>
      <c r="AC477" s="292"/>
      <c r="AD477" s="293"/>
    </row>
    <row r="478" ht="14.25" customHeight="1">
      <c r="K478" s="61"/>
      <c r="V478" s="132"/>
      <c r="W478" s="133"/>
      <c r="AC478" s="292"/>
      <c r="AD478" s="293"/>
    </row>
    <row r="479" ht="14.25" customHeight="1">
      <c r="K479" s="61"/>
      <c r="V479" s="132"/>
      <c r="W479" s="133"/>
      <c r="AC479" s="292"/>
      <c r="AD479" s="293"/>
    </row>
    <row r="480" ht="14.25" customHeight="1">
      <c r="K480" s="61"/>
      <c r="V480" s="132"/>
      <c r="W480" s="133"/>
      <c r="AC480" s="292"/>
      <c r="AD480" s="293"/>
    </row>
    <row r="481" ht="14.25" customHeight="1">
      <c r="K481" s="61"/>
      <c r="V481" s="132"/>
      <c r="W481" s="133"/>
      <c r="AC481" s="292"/>
      <c r="AD481" s="293"/>
    </row>
    <row r="482" ht="14.25" customHeight="1">
      <c r="K482" s="61"/>
      <c r="V482" s="132"/>
      <c r="W482" s="133"/>
      <c r="AC482" s="292"/>
      <c r="AD482" s="293"/>
    </row>
    <row r="483" ht="14.25" customHeight="1">
      <c r="K483" s="61"/>
      <c r="V483" s="132"/>
      <c r="W483" s="133"/>
      <c r="AC483" s="292"/>
      <c r="AD483" s="293"/>
    </row>
    <row r="484" ht="14.25" customHeight="1">
      <c r="K484" s="61"/>
      <c r="V484" s="132"/>
      <c r="W484" s="133"/>
      <c r="AC484" s="292"/>
      <c r="AD484" s="293"/>
    </row>
    <row r="485" ht="14.25" customHeight="1">
      <c r="K485" s="61"/>
      <c r="V485" s="132"/>
      <c r="W485" s="133"/>
      <c r="AC485" s="292"/>
      <c r="AD485" s="293"/>
    </row>
    <row r="486" ht="14.25" customHeight="1">
      <c r="K486" s="61"/>
      <c r="V486" s="132"/>
      <c r="W486" s="133"/>
      <c r="AC486" s="292"/>
      <c r="AD486" s="293"/>
    </row>
    <row r="487" ht="14.25" customHeight="1">
      <c r="K487" s="61"/>
      <c r="V487" s="132"/>
      <c r="W487" s="133"/>
      <c r="AC487" s="292"/>
      <c r="AD487" s="293"/>
    </row>
    <row r="488" ht="14.25" customHeight="1">
      <c r="K488" s="61"/>
      <c r="V488" s="132"/>
      <c r="W488" s="133"/>
      <c r="AC488" s="292"/>
      <c r="AD488" s="293"/>
    </row>
    <row r="489" ht="14.25" customHeight="1">
      <c r="K489" s="61"/>
      <c r="V489" s="132"/>
      <c r="W489" s="133"/>
      <c r="AC489" s="292"/>
      <c r="AD489" s="293"/>
    </row>
    <row r="490" ht="14.25" customHeight="1">
      <c r="K490" s="61"/>
      <c r="V490" s="132"/>
      <c r="W490" s="133"/>
      <c r="AC490" s="292"/>
      <c r="AD490" s="293"/>
    </row>
    <row r="491" ht="14.25" customHeight="1">
      <c r="K491" s="61"/>
      <c r="V491" s="132"/>
      <c r="W491" s="133"/>
      <c r="AC491" s="292"/>
      <c r="AD491" s="293"/>
    </row>
    <row r="492" ht="14.25" customHeight="1">
      <c r="K492" s="61"/>
      <c r="V492" s="132"/>
      <c r="W492" s="133"/>
      <c r="AC492" s="292"/>
      <c r="AD492" s="293"/>
    </row>
    <row r="493" ht="14.25" customHeight="1">
      <c r="K493" s="61"/>
      <c r="V493" s="132"/>
      <c r="W493" s="133"/>
      <c r="AC493" s="292"/>
      <c r="AD493" s="293"/>
    </row>
    <row r="494" ht="14.25" customHeight="1">
      <c r="K494" s="61"/>
      <c r="V494" s="132"/>
      <c r="W494" s="133"/>
      <c r="AC494" s="292"/>
      <c r="AD494" s="293"/>
    </row>
    <row r="495" ht="14.25" customHeight="1">
      <c r="K495" s="61"/>
      <c r="V495" s="132"/>
      <c r="W495" s="133"/>
      <c r="AC495" s="292"/>
      <c r="AD495" s="293"/>
    </row>
    <row r="496" ht="14.25" customHeight="1">
      <c r="K496" s="61"/>
      <c r="V496" s="132"/>
      <c r="W496" s="133"/>
      <c r="AC496" s="292"/>
      <c r="AD496" s="293"/>
    </row>
    <row r="497" ht="14.25" customHeight="1">
      <c r="K497" s="61"/>
      <c r="V497" s="132"/>
      <c r="W497" s="133"/>
      <c r="AC497" s="292"/>
      <c r="AD497" s="293"/>
    </row>
    <row r="498" ht="14.25" customHeight="1">
      <c r="K498" s="61"/>
      <c r="V498" s="132"/>
      <c r="W498" s="133"/>
      <c r="AC498" s="292"/>
      <c r="AD498" s="293"/>
    </row>
    <row r="499" ht="14.25" customHeight="1">
      <c r="K499" s="61"/>
      <c r="V499" s="132"/>
      <c r="W499" s="133"/>
      <c r="AC499" s="292"/>
      <c r="AD499" s="293"/>
    </row>
    <row r="500" ht="14.25" customHeight="1">
      <c r="K500" s="61"/>
      <c r="V500" s="132"/>
      <c r="W500" s="133"/>
      <c r="AC500" s="292"/>
      <c r="AD500" s="293"/>
    </row>
    <row r="501" ht="14.25" customHeight="1">
      <c r="K501" s="61"/>
      <c r="V501" s="132"/>
      <c r="W501" s="133"/>
      <c r="AC501" s="292"/>
      <c r="AD501" s="293"/>
    </row>
    <row r="502" ht="14.25" customHeight="1">
      <c r="K502" s="61"/>
      <c r="V502" s="132"/>
      <c r="W502" s="133"/>
      <c r="AC502" s="292"/>
      <c r="AD502" s="293"/>
    </row>
    <row r="503" ht="14.25" customHeight="1">
      <c r="K503" s="61"/>
      <c r="V503" s="132"/>
      <c r="W503" s="133"/>
      <c r="AC503" s="292"/>
      <c r="AD503" s="293"/>
    </row>
    <row r="504" ht="14.25" customHeight="1">
      <c r="K504" s="61"/>
      <c r="V504" s="132"/>
      <c r="W504" s="133"/>
      <c r="AC504" s="292"/>
      <c r="AD504" s="293"/>
    </row>
    <row r="505" ht="14.25" customHeight="1">
      <c r="K505" s="61"/>
      <c r="V505" s="132"/>
      <c r="W505" s="133"/>
      <c r="AC505" s="292"/>
      <c r="AD505" s="293"/>
    </row>
    <row r="506" ht="14.25" customHeight="1">
      <c r="K506" s="61"/>
      <c r="V506" s="132"/>
      <c r="W506" s="133"/>
      <c r="AC506" s="292"/>
      <c r="AD506" s="293"/>
    </row>
    <row r="507" ht="14.25" customHeight="1">
      <c r="K507" s="61"/>
      <c r="V507" s="132"/>
      <c r="W507" s="133"/>
      <c r="AC507" s="292"/>
      <c r="AD507" s="293"/>
    </row>
    <row r="508" ht="14.25" customHeight="1">
      <c r="K508" s="61"/>
      <c r="V508" s="132"/>
      <c r="W508" s="133"/>
      <c r="AC508" s="292"/>
      <c r="AD508" s="293"/>
    </row>
    <row r="509" ht="14.25" customHeight="1">
      <c r="K509" s="61"/>
      <c r="V509" s="132"/>
      <c r="W509" s="133"/>
      <c r="AC509" s="292"/>
      <c r="AD509" s="293"/>
    </row>
    <row r="510" ht="14.25" customHeight="1">
      <c r="K510" s="61"/>
      <c r="V510" s="132"/>
      <c r="W510" s="133"/>
      <c r="AC510" s="292"/>
      <c r="AD510" s="293"/>
    </row>
    <row r="511" ht="14.25" customHeight="1">
      <c r="K511" s="61"/>
      <c r="V511" s="132"/>
      <c r="W511" s="133"/>
      <c r="AC511" s="292"/>
      <c r="AD511" s="293"/>
    </row>
    <row r="512" ht="14.25" customHeight="1">
      <c r="K512" s="61"/>
      <c r="V512" s="132"/>
      <c r="W512" s="133"/>
      <c r="AC512" s="292"/>
      <c r="AD512" s="293"/>
    </row>
    <row r="513" ht="14.25" customHeight="1">
      <c r="K513" s="61"/>
      <c r="V513" s="132"/>
      <c r="W513" s="133"/>
      <c r="AC513" s="292"/>
      <c r="AD513" s="293"/>
    </row>
    <row r="514" ht="14.25" customHeight="1">
      <c r="K514" s="61"/>
      <c r="V514" s="132"/>
      <c r="W514" s="133"/>
      <c r="AC514" s="292"/>
      <c r="AD514" s="293"/>
    </row>
    <row r="515" ht="14.25" customHeight="1">
      <c r="K515" s="61"/>
      <c r="V515" s="132"/>
      <c r="W515" s="133"/>
      <c r="AC515" s="292"/>
      <c r="AD515" s="293"/>
    </row>
    <row r="516" ht="14.25" customHeight="1">
      <c r="K516" s="61"/>
      <c r="V516" s="132"/>
      <c r="W516" s="133"/>
      <c r="AC516" s="292"/>
      <c r="AD516" s="293"/>
    </row>
    <row r="517" ht="14.25" customHeight="1">
      <c r="K517" s="61"/>
      <c r="V517" s="132"/>
      <c r="W517" s="133"/>
      <c r="AC517" s="292"/>
      <c r="AD517" s="293"/>
    </row>
    <row r="518" ht="14.25" customHeight="1">
      <c r="K518" s="61"/>
      <c r="V518" s="132"/>
      <c r="W518" s="133"/>
      <c r="AC518" s="292"/>
      <c r="AD518" s="293"/>
    </row>
    <row r="519" ht="14.25" customHeight="1">
      <c r="K519" s="61"/>
      <c r="V519" s="132"/>
      <c r="W519" s="133"/>
      <c r="AC519" s="292"/>
      <c r="AD519" s="293"/>
    </row>
    <row r="520" ht="14.25" customHeight="1">
      <c r="K520" s="61"/>
      <c r="V520" s="132"/>
      <c r="W520" s="133"/>
      <c r="AC520" s="292"/>
      <c r="AD520" s="293"/>
    </row>
    <row r="521" ht="14.25" customHeight="1">
      <c r="K521" s="61"/>
      <c r="V521" s="132"/>
      <c r="W521" s="133"/>
      <c r="AC521" s="292"/>
      <c r="AD521" s="293"/>
    </row>
    <row r="522" ht="14.25" customHeight="1">
      <c r="K522" s="61"/>
      <c r="V522" s="132"/>
      <c r="W522" s="133"/>
      <c r="AC522" s="292"/>
      <c r="AD522" s="293"/>
    </row>
    <row r="523" ht="14.25" customHeight="1">
      <c r="K523" s="61"/>
      <c r="V523" s="132"/>
      <c r="W523" s="133"/>
      <c r="AC523" s="292"/>
      <c r="AD523" s="293"/>
    </row>
    <row r="524" ht="14.25" customHeight="1">
      <c r="K524" s="61"/>
      <c r="V524" s="132"/>
      <c r="W524" s="133"/>
      <c r="AC524" s="292"/>
      <c r="AD524" s="293"/>
    </row>
    <row r="525" ht="14.25" customHeight="1">
      <c r="K525" s="61"/>
      <c r="V525" s="132"/>
      <c r="W525" s="133"/>
      <c r="AC525" s="292"/>
      <c r="AD525" s="293"/>
    </row>
    <row r="526" ht="14.25" customHeight="1">
      <c r="K526" s="61"/>
      <c r="V526" s="132"/>
      <c r="W526" s="133"/>
      <c r="AC526" s="292"/>
      <c r="AD526" s="293"/>
    </row>
    <row r="527" ht="14.25" customHeight="1">
      <c r="K527" s="61"/>
      <c r="V527" s="132"/>
      <c r="W527" s="133"/>
      <c r="AC527" s="292"/>
      <c r="AD527" s="293"/>
    </row>
    <row r="528" ht="14.25" customHeight="1">
      <c r="K528" s="61"/>
      <c r="V528" s="132"/>
      <c r="W528" s="133"/>
      <c r="AC528" s="292"/>
      <c r="AD528" s="293"/>
    </row>
    <row r="529" ht="14.25" customHeight="1">
      <c r="K529" s="61"/>
      <c r="V529" s="132"/>
      <c r="W529" s="133"/>
      <c r="AC529" s="292"/>
      <c r="AD529" s="293"/>
    </row>
    <row r="530" ht="14.25" customHeight="1">
      <c r="K530" s="61"/>
      <c r="V530" s="132"/>
      <c r="W530" s="133"/>
      <c r="AC530" s="292"/>
      <c r="AD530" s="293"/>
    </row>
    <row r="531" ht="14.25" customHeight="1">
      <c r="K531" s="61"/>
      <c r="V531" s="132"/>
      <c r="W531" s="133"/>
      <c r="AC531" s="292"/>
      <c r="AD531" s="293"/>
    </row>
    <row r="532" ht="14.25" customHeight="1">
      <c r="K532" s="61"/>
      <c r="V532" s="132"/>
      <c r="W532" s="133"/>
      <c r="AC532" s="292"/>
      <c r="AD532" s="293"/>
    </row>
    <row r="533" ht="14.25" customHeight="1">
      <c r="K533" s="61"/>
      <c r="V533" s="132"/>
      <c r="W533" s="133"/>
      <c r="AC533" s="292"/>
      <c r="AD533" s="293"/>
    </row>
    <row r="534" ht="14.25" customHeight="1">
      <c r="K534" s="61"/>
      <c r="V534" s="132"/>
      <c r="W534" s="133"/>
      <c r="AC534" s="292"/>
      <c r="AD534" s="293"/>
    </row>
    <row r="535" ht="14.25" customHeight="1">
      <c r="K535" s="61"/>
      <c r="V535" s="132"/>
      <c r="W535" s="133"/>
      <c r="AC535" s="292"/>
      <c r="AD535" s="293"/>
    </row>
    <row r="536" ht="14.25" customHeight="1">
      <c r="K536" s="61"/>
      <c r="V536" s="132"/>
      <c r="W536" s="133"/>
      <c r="AC536" s="292"/>
      <c r="AD536" s="293"/>
    </row>
    <row r="537" ht="14.25" customHeight="1">
      <c r="K537" s="61"/>
      <c r="V537" s="132"/>
      <c r="W537" s="133"/>
      <c r="AC537" s="292"/>
      <c r="AD537" s="293"/>
    </row>
    <row r="538" ht="14.25" customHeight="1">
      <c r="K538" s="61"/>
      <c r="V538" s="132"/>
      <c r="W538" s="133"/>
      <c r="AC538" s="292"/>
      <c r="AD538" s="293"/>
    </row>
    <row r="539" ht="14.25" customHeight="1">
      <c r="K539" s="61"/>
      <c r="V539" s="132"/>
      <c r="W539" s="133"/>
      <c r="AC539" s="292"/>
      <c r="AD539" s="293"/>
    </row>
    <row r="540" ht="14.25" customHeight="1">
      <c r="K540" s="61"/>
      <c r="V540" s="132"/>
      <c r="W540" s="133"/>
      <c r="AC540" s="292"/>
      <c r="AD540" s="293"/>
    </row>
    <row r="541" ht="14.25" customHeight="1">
      <c r="K541" s="61"/>
      <c r="V541" s="132"/>
      <c r="W541" s="133"/>
      <c r="AC541" s="292"/>
      <c r="AD541" s="293"/>
    </row>
    <row r="542" ht="14.25" customHeight="1">
      <c r="K542" s="61"/>
      <c r="V542" s="132"/>
      <c r="W542" s="133"/>
      <c r="AC542" s="292"/>
      <c r="AD542" s="293"/>
    </row>
    <row r="543" ht="14.25" customHeight="1">
      <c r="K543" s="61"/>
      <c r="V543" s="132"/>
      <c r="W543" s="133"/>
      <c r="AC543" s="292"/>
      <c r="AD543" s="293"/>
    </row>
    <row r="544" ht="14.25" customHeight="1">
      <c r="K544" s="61"/>
      <c r="V544" s="132"/>
      <c r="W544" s="133"/>
      <c r="AC544" s="292"/>
      <c r="AD544" s="293"/>
    </row>
    <row r="545" ht="14.25" customHeight="1">
      <c r="K545" s="61"/>
      <c r="V545" s="132"/>
      <c r="W545" s="133"/>
      <c r="AC545" s="292"/>
      <c r="AD545" s="293"/>
    </row>
    <row r="546" ht="14.25" customHeight="1">
      <c r="K546" s="61"/>
      <c r="V546" s="132"/>
      <c r="W546" s="133"/>
      <c r="AC546" s="292"/>
      <c r="AD546" s="293"/>
    </row>
    <row r="547" ht="14.25" customHeight="1">
      <c r="K547" s="61"/>
      <c r="V547" s="132"/>
      <c r="W547" s="133"/>
      <c r="AC547" s="292"/>
      <c r="AD547" s="293"/>
    </row>
    <row r="548" ht="14.25" customHeight="1">
      <c r="K548" s="61"/>
      <c r="V548" s="132"/>
      <c r="W548" s="133"/>
      <c r="AC548" s="292"/>
      <c r="AD548" s="293"/>
    </row>
    <row r="549" ht="14.25" customHeight="1">
      <c r="K549" s="61"/>
      <c r="V549" s="132"/>
      <c r="W549" s="133"/>
      <c r="AC549" s="292"/>
      <c r="AD549" s="293"/>
    </row>
    <row r="550" ht="14.25" customHeight="1">
      <c r="K550" s="61"/>
      <c r="V550" s="132"/>
      <c r="W550" s="133"/>
      <c r="AC550" s="292"/>
      <c r="AD550" s="293"/>
    </row>
    <row r="551" ht="14.25" customHeight="1">
      <c r="K551" s="61"/>
      <c r="V551" s="132"/>
      <c r="W551" s="133"/>
      <c r="AC551" s="292"/>
      <c r="AD551" s="293"/>
    </row>
    <row r="552" ht="14.25" customHeight="1">
      <c r="K552" s="61"/>
      <c r="V552" s="132"/>
      <c r="W552" s="133"/>
      <c r="AC552" s="292"/>
      <c r="AD552" s="293"/>
    </row>
    <row r="553" ht="14.25" customHeight="1">
      <c r="K553" s="61"/>
      <c r="V553" s="132"/>
      <c r="W553" s="133"/>
      <c r="AC553" s="292"/>
      <c r="AD553" s="293"/>
    </row>
    <row r="554" ht="14.25" customHeight="1">
      <c r="K554" s="61"/>
      <c r="V554" s="132"/>
      <c r="W554" s="133"/>
      <c r="AC554" s="292"/>
      <c r="AD554" s="293"/>
    </row>
    <row r="555" ht="14.25" customHeight="1">
      <c r="K555" s="61"/>
      <c r="V555" s="132"/>
      <c r="W555" s="133"/>
      <c r="AC555" s="292"/>
      <c r="AD555" s="293"/>
    </row>
    <row r="556" ht="14.25" customHeight="1">
      <c r="K556" s="61"/>
      <c r="V556" s="132"/>
      <c r="W556" s="133"/>
      <c r="AC556" s="292"/>
      <c r="AD556" s="293"/>
    </row>
    <row r="557" ht="14.25" customHeight="1">
      <c r="K557" s="61"/>
      <c r="V557" s="132"/>
      <c r="W557" s="133"/>
      <c r="AC557" s="292"/>
      <c r="AD557" s="293"/>
    </row>
    <row r="558" ht="14.25" customHeight="1">
      <c r="K558" s="61"/>
      <c r="V558" s="132"/>
      <c r="W558" s="133"/>
      <c r="AC558" s="292"/>
      <c r="AD558" s="293"/>
    </row>
    <row r="559" ht="14.25" customHeight="1">
      <c r="K559" s="61"/>
      <c r="V559" s="132"/>
      <c r="W559" s="133"/>
      <c r="AC559" s="292"/>
      <c r="AD559" s="293"/>
    </row>
    <row r="560" ht="14.25" customHeight="1">
      <c r="K560" s="61"/>
      <c r="V560" s="132"/>
      <c r="W560" s="133"/>
      <c r="AC560" s="292"/>
      <c r="AD560" s="293"/>
    </row>
    <row r="561" ht="14.25" customHeight="1">
      <c r="K561" s="61"/>
      <c r="V561" s="132"/>
      <c r="W561" s="133"/>
      <c r="AC561" s="292"/>
      <c r="AD561" s="293"/>
    </row>
    <row r="562" ht="14.25" customHeight="1">
      <c r="K562" s="61"/>
      <c r="V562" s="132"/>
      <c r="W562" s="133"/>
      <c r="AC562" s="292"/>
      <c r="AD562" s="293"/>
    </row>
    <row r="563" ht="14.25" customHeight="1">
      <c r="K563" s="61"/>
      <c r="V563" s="132"/>
      <c r="W563" s="133"/>
      <c r="AC563" s="292"/>
      <c r="AD563" s="293"/>
    </row>
    <row r="564" ht="14.25" customHeight="1">
      <c r="K564" s="61"/>
      <c r="V564" s="132"/>
      <c r="W564" s="133"/>
      <c r="AC564" s="292"/>
      <c r="AD564" s="293"/>
    </row>
    <row r="565" ht="14.25" customHeight="1">
      <c r="K565" s="61"/>
      <c r="V565" s="132"/>
      <c r="W565" s="133"/>
      <c r="AC565" s="292"/>
      <c r="AD565" s="293"/>
    </row>
    <row r="566" ht="14.25" customHeight="1">
      <c r="K566" s="61"/>
      <c r="V566" s="132"/>
      <c r="W566" s="133"/>
      <c r="AC566" s="292"/>
      <c r="AD566" s="293"/>
    </row>
    <row r="567" ht="14.25" customHeight="1">
      <c r="K567" s="61"/>
      <c r="V567" s="132"/>
      <c r="W567" s="133"/>
      <c r="AC567" s="292"/>
      <c r="AD567" s="293"/>
    </row>
    <row r="568" ht="14.25" customHeight="1">
      <c r="K568" s="61"/>
      <c r="V568" s="132"/>
      <c r="W568" s="133"/>
      <c r="AC568" s="292"/>
      <c r="AD568" s="293"/>
    </row>
    <row r="569" ht="14.25" customHeight="1">
      <c r="K569" s="61"/>
      <c r="V569" s="132"/>
      <c r="W569" s="133"/>
      <c r="AC569" s="292"/>
      <c r="AD569" s="293"/>
    </row>
    <row r="570" ht="14.25" customHeight="1">
      <c r="K570" s="61"/>
      <c r="V570" s="132"/>
      <c r="W570" s="133"/>
      <c r="AC570" s="292"/>
      <c r="AD570" s="293"/>
    </row>
    <row r="571" ht="14.25" customHeight="1">
      <c r="K571" s="61"/>
      <c r="V571" s="132"/>
      <c r="W571" s="133"/>
      <c r="AC571" s="292"/>
      <c r="AD571" s="293"/>
    </row>
    <row r="572" ht="14.25" customHeight="1">
      <c r="K572" s="61"/>
      <c r="V572" s="132"/>
      <c r="W572" s="133"/>
      <c r="AC572" s="292"/>
      <c r="AD572" s="293"/>
    </row>
    <row r="573" ht="14.25" customHeight="1">
      <c r="K573" s="61"/>
      <c r="V573" s="132"/>
      <c r="W573" s="133"/>
      <c r="AC573" s="292"/>
      <c r="AD573" s="293"/>
    </row>
    <row r="574" ht="14.25" customHeight="1">
      <c r="K574" s="61"/>
      <c r="V574" s="132"/>
      <c r="W574" s="133"/>
      <c r="AC574" s="292"/>
      <c r="AD574" s="293"/>
    </row>
    <row r="575" ht="14.25" customHeight="1">
      <c r="K575" s="61"/>
      <c r="V575" s="132"/>
      <c r="W575" s="133"/>
      <c r="AC575" s="292"/>
      <c r="AD575" s="293"/>
    </row>
    <row r="576" ht="14.25" customHeight="1">
      <c r="K576" s="61"/>
      <c r="V576" s="132"/>
      <c r="W576" s="133"/>
      <c r="AC576" s="292"/>
      <c r="AD576" s="293"/>
    </row>
    <row r="577" ht="14.25" customHeight="1">
      <c r="K577" s="61"/>
      <c r="V577" s="132"/>
      <c r="W577" s="133"/>
      <c r="AC577" s="292"/>
      <c r="AD577" s="293"/>
    </row>
    <row r="578" ht="14.25" customHeight="1">
      <c r="K578" s="61"/>
      <c r="V578" s="132"/>
      <c r="W578" s="133"/>
      <c r="AC578" s="292"/>
      <c r="AD578" s="293"/>
    </row>
    <row r="579" ht="14.25" customHeight="1">
      <c r="K579" s="61"/>
      <c r="V579" s="132"/>
      <c r="W579" s="133"/>
      <c r="AC579" s="292"/>
      <c r="AD579" s="293"/>
    </row>
    <row r="580" ht="14.25" customHeight="1">
      <c r="K580" s="61"/>
      <c r="V580" s="132"/>
      <c r="W580" s="133"/>
      <c r="AC580" s="292"/>
      <c r="AD580" s="293"/>
    </row>
    <row r="581" ht="14.25" customHeight="1">
      <c r="K581" s="61"/>
      <c r="V581" s="132"/>
      <c r="W581" s="133"/>
      <c r="AC581" s="292"/>
      <c r="AD581" s="293"/>
    </row>
    <row r="582" ht="14.25" customHeight="1">
      <c r="K582" s="61"/>
      <c r="V582" s="132"/>
      <c r="W582" s="133"/>
      <c r="AC582" s="292"/>
      <c r="AD582" s="293"/>
    </row>
    <row r="583" ht="14.25" customHeight="1">
      <c r="K583" s="61"/>
      <c r="V583" s="132"/>
      <c r="W583" s="133"/>
      <c r="AC583" s="292"/>
      <c r="AD583" s="293"/>
    </row>
    <row r="584" ht="14.25" customHeight="1">
      <c r="K584" s="61"/>
      <c r="V584" s="132"/>
      <c r="W584" s="133"/>
      <c r="AC584" s="292"/>
      <c r="AD584" s="293"/>
    </row>
    <row r="585" ht="14.25" customHeight="1">
      <c r="K585" s="61"/>
      <c r="V585" s="132"/>
      <c r="W585" s="133"/>
      <c r="AC585" s="292"/>
      <c r="AD585" s="293"/>
    </row>
    <row r="586" ht="14.25" customHeight="1">
      <c r="K586" s="61"/>
      <c r="V586" s="132"/>
      <c r="W586" s="133"/>
      <c r="AC586" s="292"/>
      <c r="AD586" s="293"/>
    </row>
    <row r="587" ht="14.25" customHeight="1">
      <c r="K587" s="61"/>
      <c r="V587" s="132"/>
      <c r="W587" s="133"/>
      <c r="AC587" s="292"/>
      <c r="AD587" s="293"/>
    </row>
    <row r="588" ht="14.25" customHeight="1">
      <c r="K588" s="61"/>
      <c r="V588" s="132"/>
      <c r="W588" s="133"/>
      <c r="AC588" s="292"/>
      <c r="AD588" s="293"/>
    </row>
    <row r="589" ht="14.25" customHeight="1">
      <c r="K589" s="61"/>
      <c r="V589" s="132"/>
      <c r="W589" s="133"/>
      <c r="AC589" s="292"/>
      <c r="AD589" s="293"/>
    </row>
    <row r="590" ht="14.25" customHeight="1">
      <c r="K590" s="61"/>
      <c r="V590" s="132"/>
      <c r="W590" s="133"/>
      <c r="AC590" s="292"/>
      <c r="AD590" s="293"/>
    </row>
    <row r="591" ht="14.25" customHeight="1">
      <c r="K591" s="61"/>
      <c r="V591" s="132"/>
      <c r="W591" s="133"/>
      <c r="AC591" s="292"/>
      <c r="AD591" s="293"/>
    </row>
    <row r="592" ht="14.25" customHeight="1">
      <c r="K592" s="61"/>
      <c r="V592" s="132"/>
      <c r="W592" s="133"/>
      <c r="AC592" s="292"/>
      <c r="AD592" s="293"/>
    </row>
    <row r="593" ht="14.25" customHeight="1">
      <c r="K593" s="61"/>
      <c r="V593" s="132"/>
      <c r="W593" s="133"/>
      <c r="AC593" s="292"/>
      <c r="AD593" s="293"/>
    </row>
    <row r="594" ht="14.25" customHeight="1">
      <c r="K594" s="61"/>
      <c r="V594" s="132"/>
      <c r="W594" s="133"/>
      <c r="AC594" s="292"/>
      <c r="AD594" s="293"/>
    </row>
    <row r="595" ht="14.25" customHeight="1">
      <c r="K595" s="61"/>
      <c r="V595" s="132"/>
      <c r="W595" s="133"/>
      <c r="AC595" s="292"/>
      <c r="AD595" s="293"/>
    </row>
    <row r="596" ht="14.25" customHeight="1">
      <c r="K596" s="61"/>
      <c r="V596" s="132"/>
      <c r="W596" s="133"/>
      <c r="AC596" s="292"/>
      <c r="AD596" s="293"/>
    </row>
    <row r="597" ht="14.25" customHeight="1">
      <c r="K597" s="61"/>
      <c r="V597" s="132"/>
      <c r="W597" s="133"/>
      <c r="AC597" s="292"/>
      <c r="AD597" s="293"/>
    </row>
    <row r="598" ht="14.25" customHeight="1">
      <c r="K598" s="61"/>
      <c r="V598" s="132"/>
      <c r="W598" s="133"/>
      <c r="AC598" s="292"/>
      <c r="AD598" s="293"/>
    </row>
    <row r="599" ht="14.25" customHeight="1">
      <c r="K599" s="61"/>
      <c r="V599" s="132"/>
      <c r="W599" s="133"/>
      <c r="AC599" s="292"/>
      <c r="AD599" s="293"/>
    </row>
    <row r="600" ht="14.25" customHeight="1">
      <c r="K600" s="61"/>
      <c r="V600" s="132"/>
      <c r="W600" s="133"/>
      <c r="AC600" s="292"/>
      <c r="AD600" s="293"/>
    </row>
    <row r="601" ht="14.25" customHeight="1">
      <c r="K601" s="61"/>
      <c r="V601" s="132"/>
      <c r="W601" s="133"/>
      <c r="AC601" s="292"/>
      <c r="AD601" s="293"/>
    </row>
    <row r="602" ht="14.25" customHeight="1">
      <c r="K602" s="61"/>
      <c r="V602" s="132"/>
      <c r="W602" s="133"/>
      <c r="AC602" s="292"/>
      <c r="AD602" s="293"/>
    </row>
    <row r="603" ht="14.25" customHeight="1">
      <c r="K603" s="61"/>
      <c r="V603" s="132"/>
      <c r="W603" s="133"/>
      <c r="AC603" s="292"/>
      <c r="AD603" s="293"/>
    </row>
    <row r="604" ht="14.25" customHeight="1">
      <c r="K604" s="61"/>
      <c r="V604" s="132"/>
      <c r="W604" s="133"/>
      <c r="AC604" s="292"/>
      <c r="AD604" s="293"/>
    </row>
    <row r="605" ht="14.25" customHeight="1">
      <c r="K605" s="61"/>
      <c r="V605" s="132"/>
      <c r="W605" s="133"/>
      <c r="AC605" s="292"/>
      <c r="AD605" s="293"/>
    </row>
    <row r="606" ht="14.25" customHeight="1">
      <c r="K606" s="61"/>
      <c r="V606" s="132"/>
      <c r="W606" s="133"/>
      <c r="AC606" s="292"/>
      <c r="AD606" s="293"/>
    </row>
    <row r="607" ht="14.25" customHeight="1">
      <c r="K607" s="61"/>
      <c r="V607" s="132"/>
      <c r="W607" s="133"/>
      <c r="AC607" s="292"/>
      <c r="AD607" s="293"/>
    </row>
    <row r="608" ht="14.25" customHeight="1">
      <c r="K608" s="61"/>
      <c r="V608" s="132"/>
      <c r="W608" s="133"/>
      <c r="AC608" s="292"/>
      <c r="AD608" s="293"/>
    </row>
    <row r="609" ht="14.25" customHeight="1">
      <c r="K609" s="61"/>
      <c r="V609" s="132"/>
      <c r="W609" s="133"/>
      <c r="AC609" s="292"/>
      <c r="AD609" s="293"/>
    </row>
    <row r="610" ht="14.25" customHeight="1">
      <c r="K610" s="61"/>
      <c r="V610" s="132"/>
      <c r="W610" s="133"/>
      <c r="AC610" s="292"/>
      <c r="AD610" s="293"/>
    </row>
    <row r="611" ht="14.25" customHeight="1">
      <c r="K611" s="61"/>
      <c r="V611" s="132"/>
      <c r="W611" s="133"/>
      <c r="AC611" s="292"/>
      <c r="AD611" s="293"/>
    </row>
    <row r="612" ht="14.25" customHeight="1">
      <c r="K612" s="61"/>
      <c r="V612" s="132"/>
      <c r="W612" s="133"/>
      <c r="AC612" s="292"/>
      <c r="AD612" s="293"/>
    </row>
    <row r="613" ht="14.25" customHeight="1">
      <c r="K613" s="61"/>
      <c r="V613" s="132"/>
      <c r="W613" s="133"/>
      <c r="AC613" s="292"/>
      <c r="AD613" s="293"/>
    </row>
    <row r="614" ht="14.25" customHeight="1">
      <c r="K614" s="61"/>
      <c r="V614" s="132"/>
      <c r="W614" s="133"/>
      <c r="AC614" s="292"/>
      <c r="AD614" s="293"/>
    </row>
    <row r="615" ht="14.25" customHeight="1">
      <c r="K615" s="61"/>
      <c r="V615" s="132"/>
      <c r="W615" s="133"/>
      <c r="AC615" s="292"/>
      <c r="AD615" s="293"/>
    </row>
    <row r="616" ht="14.25" customHeight="1">
      <c r="K616" s="61"/>
      <c r="V616" s="132"/>
      <c r="W616" s="133"/>
      <c r="AC616" s="292"/>
      <c r="AD616" s="293"/>
    </row>
    <row r="617" ht="14.25" customHeight="1">
      <c r="K617" s="61"/>
      <c r="V617" s="132"/>
      <c r="W617" s="133"/>
      <c r="AC617" s="292"/>
      <c r="AD617" s="293"/>
    </row>
    <row r="618" ht="14.25" customHeight="1">
      <c r="K618" s="61"/>
      <c r="V618" s="132"/>
      <c r="W618" s="133"/>
      <c r="AC618" s="292"/>
      <c r="AD618" s="293"/>
    </row>
    <row r="619" ht="14.25" customHeight="1">
      <c r="K619" s="61"/>
      <c r="V619" s="132"/>
      <c r="W619" s="133"/>
      <c r="AC619" s="292"/>
      <c r="AD619" s="293"/>
    </row>
    <row r="620" ht="14.25" customHeight="1">
      <c r="K620" s="61"/>
      <c r="V620" s="132"/>
      <c r="W620" s="133"/>
      <c r="AC620" s="292"/>
      <c r="AD620" s="293"/>
    </row>
    <row r="621" ht="14.25" customHeight="1">
      <c r="K621" s="61"/>
      <c r="V621" s="132"/>
      <c r="W621" s="133"/>
      <c r="AC621" s="292"/>
      <c r="AD621" s="293"/>
    </row>
    <row r="622" ht="14.25" customHeight="1">
      <c r="K622" s="61"/>
      <c r="V622" s="132"/>
      <c r="W622" s="133"/>
      <c r="AC622" s="292"/>
      <c r="AD622" s="293"/>
    </row>
    <row r="623" ht="14.25" customHeight="1">
      <c r="K623" s="61"/>
      <c r="V623" s="132"/>
      <c r="W623" s="133"/>
      <c r="AC623" s="292"/>
      <c r="AD623" s="293"/>
    </row>
    <row r="624" ht="14.25" customHeight="1">
      <c r="K624" s="61"/>
      <c r="V624" s="132"/>
      <c r="W624" s="133"/>
      <c r="AC624" s="292"/>
      <c r="AD624" s="293"/>
    </row>
    <row r="625" ht="14.25" customHeight="1">
      <c r="K625" s="61"/>
      <c r="V625" s="132"/>
      <c r="W625" s="133"/>
      <c r="AC625" s="292"/>
      <c r="AD625" s="293"/>
    </row>
    <row r="626" ht="14.25" customHeight="1">
      <c r="K626" s="61"/>
      <c r="V626" s="132"/>
      <c r="W626" s="133"/>
      <c r="AC626" s="292"/>
      <c r="AD626" s="293"/>
    </row>
    <row r="627" ht="14.25" customHeight="1">
      <c r="K627" s="61"/>
      <c r="V627" s="132"/>
      <c r="W627" s="133"/>
      <c r="AC627" s="292"/>
      <c r="AD627" s="293"/>
    </row>
    <row r="628" ht="14.25" customHeight="1">
      <c r="K628" s="61"/>
      <c r="V628" s="132"/>
      <c r="W628" s="133"/>
      <c r="AC628" s="292"/>
      <c r="AD628" s="293"/>
    </row>
    <row r="629" ht="14.25" customHeight="1">
      <c r="K629" s="61"/>
      <c r="V629" s="132"/>
      <c r="W629" s="133"/>
      <c r="AC629" s="292"/>
      <c r="AD629" s="293"/>
    </row>
    <row r="630" ht="14.25" customHeight="1">
      <c r="K630" s="61"/>
      <c r="V630" s="132"/>
      <c r="W630" s="133"/>
      <c r="AC630" s="292"/>
      <c r="AD630" s="293"/>
    </row>
    <row r="631" ht="14.25" customHeight="1">
      <c r="K631" s="61"/>
      <c r="V631" s="132"/>
      <c r="W631" s="133"/>
      <c r="AC631" s="292"/>
      <c r="AD631" s="293"/>
    </row>
    <row r="632" ht="14.25" customHeight="1">
      <c r="K632" s="61"/>
      <c r="V632" s="132"/>
      <c r="W632" s="133"/>
      <c r="AC632" s="292"/>
      <c r="AD632" s="293"/>
    </row>
    <row r="633" ht="14.25" customHeight="1">
      <c r="K633" s="61"/>
      <c r="V633" s="132"/>
      <c r="W633" s="133"/>
      <c r="AC633" s="292"/>
      <c r="AD633" s="293"/>
    </row>
    <row r="634" ht="14.25" customHeight="1">
      <c r="K634" s="61"/>
      <c r="V634" s="132"/>
      <c r="W634" s="133"/>
      <c r="AC634" s="292"/>
      <c r="AD634" s="293"/>
    </row>
    <row r="635" ht="14.25" customHeight="1">
      <c r="K635" s="61"/>
      <c r="V635" s="132"/>
      <c r="W635" s="133"/>
      <c r="AC635" s="292"/>
      <c r="AD635" s="293"/>
    </row>
    <row r="636" ht="14.25" customHeight="1">
      <c r="K636" s="61"/>
      <c r="V636" s="132"/>
      <c r="W636" s="133"/>
      <c r="AC636" s="292"/>
      <c r="AD636" s="293"/>
    </row>
    <row r="637" ht="14.25" customHeight="1">
      <c r="K637" s="61"/>
      <c r="V637" s="132"/>
      <c r="W637" s="133"/>
      <c r="AC637" s="292"/>
      <c r="AD637" s="293"/>
    </row>
    <row r="638" ht="14.25" customHeight="1">
      <c r="K638" s="61"/>
      <c r="V638" s="132"/>
      <c r="W638" s="133"/>
      <c r="AC638" s="292"/>
      <c r="AD638" s="293"/>
    </row>
    <row r="639" ht="14.25" customHeight="1">
      <c r="K639" s="61"/>
      <c r="V639" s="132"/>
      <c r="W639" s="133"/>
      <c r="AC639" s="292"/>
      <c r="AD639" s="293"/>
    </row>
    <row r="640" ht="14.25" customHeight="1">
      <c r="K640" s="61"/>
      <c r="V640" s="132"/>
      <c r="W640" s="133"/>
      <c r="AC640" s="292"/>
      <c r="AD640" s="293"/>
    </row>
    <row r="641" ht="14.25" customHeight="1">
      <c r="K641" s="61"/>
      <c r="V641" s="132"/>
      <c r="W641" s="133"/>
      <c r="AC641" s="292"/>
      <c r="AD641" s="293"/>
    </row>
    <row r="642" ht="14.25" customHeight="1">
      <c r="K642" s="61"/>
      <c r="V642" s="132"/>
      <c r="W642" s="133"/>
      <c r="AC642" s="292"/>
      <c r="AD642" s="293"/>
    </row>
    <row r="643" ht="14.25" customHeight="1">
      <c r="K643" s="61"/>
      <c r="V643" s="132"/>
      <c r="W643" s="133"/>
      <c r="AC643" s="292"/>
      <c r="AD643" s="293"/>
    </row>
    <row r="644" ht="14.25" customHeight="1">
      <c r="K644" s="61"/>
      <c r="V644" s="132"/>
      <c r="W644" s="133"/>
      <c r="AC644" s="292"/>
      <c r="AD644" s="293"/>
    </row>
    <row r="645" ht="14.25" customHeight="1">
      <c r="K645" s="61"/>
      <c r="V645" s="132"/>
      <c r="W645" s="133"/>
      <c r="AC645" s="292"/>
      <c r="AD645" s="293"/>
    </row>
    <row r="646" ht="14.25" customHeight="1">
      <c r="K646" s="61"/>
      <c r="V646" s="132"/>
      <c r="W646" s="133"/>
      <c r="AC646" s="292"/>
      <c r="AD646" s="293"/>
    </row>
    <row r="647" ht="14.25" customHeight="1">
      <c r="K647" s="61"/>
      <c r="V647" s="132"/>
      <c r="W647" s="133"/>
      <c r="AC647" s="292"/>
      <c r="AD647" s="293"/>
    </row>
    <row r="648" ht="14.25" customHeight="1">
      <c r="K648" s="61"/>
      <c r="V648" s="132"/>
      <c r="W648" s="133"/>
      <c r="AC648" s="292"/>
      <c r="AD648" s="293"/>
    </row>
    <row r="649" ht="14.25" customHeight="1">
      <c r="K649" s="61"/>
      <c r="V649" s="132"/>
      <c r="W649" s="133"/>
      <c r="AC649" s="292"/>
      <c r="AD649" s="293"/>
    </row>
    <row r="650" ht="14.25" customHeight="1">
      <c r="K650" s="61"/>
      <c r="V650" s="132"/>
      <c r="W650" s="133"/>
      <c r="AC650" s="292"/>
      <c r="AD650" s="293"/>
    </row>
    <row r="651" ht="14.25" customHeight="1">
      <c r="K651" s="61"/>
      <c r="V651" s="132"/>
      <c r="W651" s="133"/>
      <c r="AC651" s="292"/>
      <c r="AD651" s="293"/>
    </row>
    <row r="652" ht="14.25" customHeight="1">
      <c r="K652" s="61"/>
      <c r="V652" s="132"/>
      <c r="W652" s="133"/>
      <c r="AC652" s="292"/>
      <c r="AD652" s="293"/>
    </row>
    <row r="653" ht="14.25" customHeight="1">
      <c r="K653" s="61"/>
      <c r="V653" s="132"/>
      <c r="W653" s="133"/>
      <c r="AC653" s="292"/>
      <c r="AD653" s="293"/>
    </row>
    <row r="654" ht="14.25" customHeight="1">
      <c r="K654" s="61"/>
      <c r="V654" s="132"/>
      <c r="W654" s="133"/>
      <c r="AC654" s="292"/>
      <c r="AD654" s="293"/>
    </row>
    <row r="655" ht="14.25" customHeight="1">
      <c r="K655" s="61"/>
      <c r="V655" s="132"/>
      <c r="W655" s="133"/>
      <c r="AC655" s="292"/>
      <c r="AD655" s="293"/>
    </row>
    <row r="656" ht="14.25" customHeight="1">
      <c r="K656" s="61"/>
      <c r="V656" s="132"/>
      <c r="W656" s="133"/>
      <c r="AC656" s="292"/>
      <c r="AD656" s="293"/>
    </row>
    <row r="657" ht="14.25" customHeight="1">
      <c r="K657" s="61"/>
      <c r="V657" s="132"/>
      <c r="W657" s="133"/>
      <c r="AC657" s="292"/>
      <c r="AD657" s="293"/>
    </row>
    <row r="658" ht="14.25" customHeight="1">
      <c r="K658" s="61"/>
      <c r="V658" s="132"/>
      <c r="W658" s="133"/>
      <c r="AC658" s="292"/>
      <c r="AD658" s="293"/>
    </row>
    <row r="659" ht="14.25" customHeight="1">
      <c r="K659" s="61"/>
      <c r="V659" s="132"/>
      <c r="W659" s="133"/>
      <c r="AC659" s="292"/>
      <c r="AD659" s="293"/>
    </row>
    <row r="660" ht="14.25" customHeight="1">
      <c r="K660" s="61"/>
      <c r="V660" s="132"/>
      <c r="W660" s="133"/>
      <c r="AC660" s="292"/>
      <c r="AD660" s="293"/>
    </row>
    <row r="661" ht="14.25" customHeight="1">
      <c r="K661" s="61"/>
      <c r="V661" s="132"/>
      <c r="W661" s="133"/>
      <c r="AC661" s="292"/>
      <c r="AD661" s="293"/>
    </row>
    <row r="662" ht="14.25" customHeight="1">
      <c r="K662" s="61"/>
      <c r="V662" s="132"/>
      <c r="W662" s="133"/>
      <c r="AC662" s="292"/>
      <c r="AD662" s="293"/>
    </row>
    <row r="663" ht="14.25" customHeight="1">
      <c r="K663" s="61"/>
      <c r="V663" s="132"/>
      <c r="W663" s="133"/>
      <c r="AC663" s="292"/>
      <c r="AD663" s="293"/>
    </row>
    <row r="664" ht="14.25" customHeight="1">
      <c r="K664" s="61"/>
      <c r="V664" s="132"/>
      <c r="W664" s="133"/>
      <c r="AC664" s="292"/>
      <c r="AD664" s="293"/>
    </row>
    <row r="665" ht="14.25" customHeight="1">
      <c r="K665" s="61"/>
      <c r="V665" s="132"/>
      <c r="W665" s="133"/>
      <c r="AC665" s="292"/>
      <c r="AD665" s="293"/>
    </row>
    <row r="666" ht="14.25" customHeight="1">
      <c r="K666" s="61"/>
      <c r="V666" s="132"/>
      <c r="W666" s="133"/>
      <c r="AC666" s="292"/>
      <c r="AD666" s="293"/>
    </row>
    <row r="667" ht="14.25" customHeight="1">
      <c r="K667" s="61"/>
      <c r="V667" s="132"/>
      <c r="W667" s="133"/>
      <c r="AC667" s="292"/>
      <c r="AD667" s="293"/>
    </row>
    <row r="668" ht="14.25" customHeight="1">
      <c r="K668" s="61"/>
      <c r="V668" s="132"/>
      <c r="W668" s="133"/>
      <c r="AC668" s="292"/>
      <c r="AD668" s="293"/>
    </row>
    <row r="669" ht="14.25" customHeight="1">
      <c r="K669" s="61"/>
      <c r="V669" s="132"/>
      <c r="W669" s="133"/>
      <c r="AC669" s="292"/>
      <c r="AD669" s="293"/>
    </row>
    <row r="670" ht="14.25" customHeight="1">
      <c r="K670" s="61"/>
      <c r="V670" s="132"/>
      <c r="W670" s="133"/>
      <c r="AC670" s="292"/>
      <c r="AD670" s="293"/>
    </row>
    <row r="671" ht="14.25" customHeight="1">
      <c r="K671" s="61"/>
      <c r="V671" s="132"/>
      <c r="W671" s="133"/>
      <c r="AC671" s="292"/>
      <c r="AD671" s="293"/>
    </row>
    <row r="672" ht="14.25" customHeight="1">
      <c r="K672" s="61"/>
      <c r="V672" s="132"/>
      <c r="W672" s="133"/>
      <c r="AC672" s="292"/>
      <c r="AD672" s="293"/>
    </row>
    <row r="673" ht="14.25" customHeight="1">
      <c r="K673" s="61"/>
      <c r="V673" s="132"/>
      <c r="W673" s="133"/>
      <c r="AC673" s="292"/>
      <c r="AD673" s="293"/>
    </row>
    <row r="674" ht="14.25" customHeight="1">
      <c r="K674" s="61"/>
      <c r="V674" s="132"/>
      <c r="W674" s="133"/>
      <c r="AC674" s="292"/>
      <c r="AD674" s="293"/>
    </row>
    <row r="675" ht="14.25" customHeight="1">
      <c r="K675" s="61"/>
      <c r="V675" s="132"/>
      <c r="W675" s="133"/>
      <c r="AC675" s="292"/>
      <c r="AD675" s="293"/>
    </row>
    <row r="676" ht="14.25" customHeight="1">
      <c r="K676" s="61"/>
      <c r="V676" s="132"/>
      <c r="W676" s="133"/>
      <c r="AC676" s="292"/>
      <c r="AD676" s="293"/>
    </row>
    <row r="677" ht="14.25" customHeight="1">
      <c r="K677" s="61"/>
      <c r="V677" s="132"/>
      <c r="W677" s="133"/>
      <c r="AC677" s="292"/>
      <c r="AD677" s="293"/>
    </row>
    <row r="678" ht="14.25" customHeight="1">
      <c r="K678" s="61"/>
      <c r="V678" s="132"/>
      <c r="W678" s="133"/>
      <c r="AC678" s="292"/>
      <c r="AD678" s="293"/>
    </row>
    <row r="679" ht="14.25" customHeight="1">
      <c r="K679" s="61"/>
      <c r="V679" s="132"/>
      <c r="W679" s="133"/>
      <c r="AC679" s="292"/>
      <c r="AD679" s="293"/>
    </row>
    <row r="680" ht="14.25" customHeight="1">
      <c r="K680" s="61"/>
      <c r="V680" s="132"/>
      <c r="W680" s="133"/>
      <c r="AC680" s="292"/>
      <c r="AD680" s="293"/>
    </row>
    <row r="681" ht="14.25" customHeight="1">
      <c r="K681" s="61"/>
      <c r="V681" s="132"/>
      <c r="W681" s="133"/>
      <c r="AC681" s="292"/>
      <c r="AD681" s="293"/>
    </row>
    <row r="682" ht="14.25" customHeight="1">
      <c r="K682" s="61"/>
      <c r="V682" s="132"/>
      <c r="W682" s="133"/>
      <c r="AC682" s="292"/>
      <c r="AD682" s="293"/>
    </row>
    <row r="683" ht="14.25" customHeight="1">
      <c r="K683" s="61"/>
      <c r="V683" s="132"/>
      <c r="W683" s="133"/>
      <c r="AC683" s="292"/>
      <c r="AD683" s="293"/>
    </row>
    <row r="684" ht="14.25" customHeight="1">
      <c r="K684" s="61"/>
      <c r="V684" s="132"/>
      <c r="W684" s="133"/>
      <c r="AC684" s="292"/>
      <c r="AD684" s="293"/>
    </row>
    <row r="685" ht="14.25" customHeight="1">
      <c r="K685" s="61"/>
      <c r="V685" s="132"/>
      <c r="W685" s="133"/>
      <c r="AC685" s="292"/>
      <c r="AD685" s="293"/>
    </row>
    <row r="686" ht="14.25" customHeight="1">
      <c r="K686" s="61"/>
      <c r="V686" s="132"/>
      <c r="W686" s="133"/>
      <c r="AC686" s="292"/>
      <c r="AD686" s="293"/>
    </row>
    <row r="687" ht="14.25" customHeight="1">
      <c r="K687" s="61"/>
      <c r="V687" s="132"/>
      <c r="W687" s="133"/>
      <c r="AC687" s="292"/>
      <c r="AD687" s="293"/>
    </row>
    <row r="688" ht="14.25" customHeight="1">
      <c r="K688" s="61"/>
      <c r="V688" s="132"/>
      <c r="W688" s="133"/>
      <c r="AC688" s="292"/>
      <c r="AD688" s="293"/>
    </row>
    <row r="689" ht="14.25" customHeight="1">
      <c r="K689" s="61"/>
      <c r="V689" s="132"/>
      <c r="W689" s="133"/>
      <c r="AC689" s="292"/>
      <c r="AD689" s="293"/>
    </row>
    <row r="690" ht="14.25" customHeight="1">
      <c r="K690" s="61"/>
      <c r="V690" s="132"/>
      <c r="W690" s="133"/>
      <c r="AC690" s="292"/>
      <c r="AD690" s="293"/>
    </row>
    <row r="691" ht="14.25" customHeight="1">
      <c r="K691" s="61"/>
      <c r="V691" s="132"/>
      <c r="W691" s="133"/>
      <c r="AC691" s="292"/>
      <c r="AD691" s="293"/>
    </row>
    <row r="692" ht="14.25" customHeight="1">
      <c r="K692" s="61"/>
      <c r="V692" s="132"/>
      <c r="W692" s="133"/>
      <c r="AC692" s="292"/>
      <c r="AD692" s="293"/>
    </row>
    <row r="693" ht="14.25" customHeight="1">
      <c r="K693" s="61"/>
      <c r="V693" s="132"/>
      <c r="W693" s="133"/>
      <c r="AC693" s="292"/>
      <c r="AD693" s="293"/>
    </row>
    <row r="694" ht="14.25" customHeight="1">
      <c r="K694" s="61"/>
      <c r="V694" s="132"/>
      <c r="W694" s="133"/>
      <c r="AC694" s="292"/>
      <c r="AD694" s="293"/>
    </row>
    <row r="695" ht="14.25" customHeight="1">
      <c r="K695" s="61"/>
      <c r="V695" s="132"/>
      <c r="W695" s="133"/>
      <c r="AC695" s="292"/>
      <c r="AD695" s="293"/>
    </row>
    <row r="696" ht="14.25" customHeight="1">
      <c r="K696" s="61"/>
      <c r="V696" s="132"/>
      <c r="W696" s="133"/>
      <c r="AC696" s="292"/>
      <c r="AD696" s="293"/>
    </row>
    <row r="697" ht="14.25" customHeight="1">
      <c r="K697" s="61"/>
      <c r="V697" s="132"/>
      <c r="W697" s="133"/>
      <c r="AC697" s="292"/>
      <c r="AD697" s="293"/>
    </row>
    <row r="698" ht="14.25" customHeight="1">
      <c r="K698" s="61"/>
      <c r="V698" s="132"/>
      <c r="W698" s="133"/>
      <c r="AC698" s="292"/>
      <c r="AD698" s="293"/>
    </row>
    <row r="699" ht="14.25" customHeight="1">
      <c r="K699" s="61"/>
      <c r="V699" s="132"/>
      <c r="W699" s="133"/>
      <c r="AC699" s="292"/>
      <c r="AD699" s="293"/>
    </row>
    <row r="700" ht="14.25" customHeight="1">
      <c r="K700" s="61"/>
      <c r="V700" s="132"/>
      <c r="W700" s="133"/>
      <c r="AC700" s="292"/>
      <c r="AD700" s="293"/>
    </row>
    <row r="701" ht="14.25" customHeight="1">
      <c r="K701" s="61"/>
      <c r="V701" s="132"/>
      <c r="W701" s="133"/>
      <c r="AC701" s="292"/>
      <c r="AD701" s="293"/>
    </row>
    <row r="702" ht="14.25" customHeight="1">
      <c r="K702" s="61"/>
      <c r="V702" s="132"/>
      <c r="W702" s="133"/>
      <c r="AC702" s="292"/>
      <c r="AD702" s="293"/>
    </row>
    <row r="703" ht="14.25" customHeight="1">
      <c r="K703" s="61"/>
      <c r="V703" s="132"/>
      <c r="W703" s="133"/>
      <c r="AC703" s="292"/>
      <c r="AD703" s="293"/>
    </row>
    <row r="704" ht="14.25" customHeight="1">
      <c r="K704" s="61"/>
      <c r="V704" s="132"/>
      <c r="W704" s="133"/>
      <c r="AC704" s="292"/>
      <c r="AD704" s="293"/>
    </row>
    <row r="705" ht="14.25" customHeight="1">
      <c r="K705" s="61"/>
      <c r="V705" s="132"/>
      <c r="W705" s="133"/>
      <c r="AC705" s="292"/>
      <c r="AD705" s="293"/>
    </row>
    <row r="706" ht="14.25" customHeight="1">
      <c r="K706" s="61"/>
      <c r="V706" s="132"/>
      <c r="W706" s="133"/>
      <c r="AC706" s="292"/>
      <c r="AD706" s="293"/>
    </row>
    <row r="707" ht="14.25" customHeight="1">
      <c r="K707" s="61"/>
      <c r="V707" s="132"/>
      <c r="W707" s="133"/>
      <c r="AC707" s="292"/>
      <c r="AD707" s="293"/>
    </row>
    <row r="708" ht="14.25" customHeight="1">
      <c r="K708" s="61"/>
      <c r="V708" s="132"/>
      <c r="W708" s="133"/>
      <c r="AC708" s="292"/>
      <c r="AD708" s="293"/>
    </row>
    <row r="709" ht="14.25" customHeight="1">
      <c r="K709" s="61"/>
      <c r="V709" s="132"/>
      <c r="W709" s="133"/>
      <c r="AC709" s="292"/>
      <c r="AD709" s="293"/>
    </row>
    <row r="710" ht="14.25" customHeight="1">
      <c r="K710" s="61"/>
      <c r="V710" s="132"/>
      <c r="W710" s="133"/>
      <c r="AC710" s="292"/>
      <c r="AD710" s="293"/>
    </row>
    <row r="711" ht="14.25" customHeight="1">
      <c r="K711" s="61"/>
      <c r="V711" s="132"/>
      <c r="W711" s="133"/>
      <c r="AC711" s="292"/>
      <c r="AD711" s="293"/>
    </row>
    <row r="712" ht="14.25" customHeight="1">
      <c r="K712" s="61"/>
      <c r="V712" s="132"/>
      <c r="W712" s="133"/>
      <c r="AC712" s="292"/>
      <c r="AD712" s="293"/>
    </row>
    <row r="713" ht="14.25" customHeight="1">
      <c r="K713" s="61"/>
      <c r="V713" s="132"/>
      <c r="W713" s="133"/>
      <c r="AC713" s="292"/>
      <c r="AD713" s="293"/>
    </row>
    <row r="714" ht="14.25" customHeight="1">
      <c r="K714" s="61"/>
      <c r="V714" s="132"/>
      <c r="W714" s="133"/>
      <c r="AC714" s="292"/>
      <c r="AD714" s="293"/>
    </row>
    <row r="715" ht="14.25" customHeight="1">
      <c r="K715" s="61"/>
      <c r="V715" s="132"/>
      <c r="W715" s="133"/>
      <c r="AC715" s="292"/>
      <c r="AD715" s="293"/>
    </row>
    <row r="716" ht="14.25" customHeight="1">
      <c r="K716" s="61"/>
      <c r="V716" s="132"/>
      <c r="W716" s="133"/>
      <c r="AC716" s="292"/>
      <c r="AD716" s="293"/>
    </row>
    <row r="717" ht="14.25" customHeight="1">
      <c r="K717" s="61"/>
      <c r="V717" s="132"/>
      <c r="W717" s="133"/>
      <c r="AC717" s="292"/>
      <c r="AD717" s="293"/>
    </row>
    <row r="718" ht="14.25" customHeight="1">
      <c r="K718" s="61"/>
      <c r="V718" s="132"/>
      <c r="W718" s="133"/>
      <c r="AC718" s="292"/>
      <c r="AD718" s="293"/>
    </row>
    <row r="719" ht="14.25" customHeight="1">
      <c r="K719" s="61"/>
      <c r="V719" s="132"/>
      <c r="W719" s="133"/>
      <c r="AC719" s="292"/>
      <c r="AD719" s="293"/>
    </row>
    <row r="720" ht="14.25" customHeight="1">
      <c r="K720" s="61"/>
      <c r="V720" s="132"/>
      <c r="W720" s="133"/>
      <c r="AC720" s="292"/>
      <c r="AD720" s="293"/>
    </row>
    <row r="721" ht="14.25" customHeight="1">
      <c r="K721" s="61"/>
      <c r="V721" s="132"/>
      <c r="W721" s="133"/>
      <c r="AC721" s="292"/>
      <c r="AD721" s="293"/>
    </row>
    <row r="722" ht="14.25" customHeight="1">
      <c r="K722" s="61"/>
      <c r="V722" s="132"/>
      <c r="W722" s="133"/>
      <c r="AC722" s="292"/>
      <c r="AD722" s="293"/>
    </row>
    <row r="723" ht="14.25" customHeight="1">
      <c r="K723" s="61"/>
      <c r="V723" s="132"/>
      <c r="W723" s="133"/>
      <c r="AC723" s="292"/>
      <c r="AD723" s="293"/>
    </row>
    <row r="724" ht="14.25" customHeight="1">
      <c r="K724" s="61"/>
      <c r="V724" s="132"/>
      <c r="W724" s="133"/>
      <c r="AC724" s="292"/>
      <c r="AD724" s="293"/>
    </row>
    <row r="725" ht="14.25" customHeight="1">
      <c r="K725" s="61"/>
      <c r="V725" s="132"/>
      <c r="W725" s="133"/>
      <c r="AC725" s="292"/>
      <c r="AD725" s="293"/>
    </row>
    <row r="726" ht="14.25" customHeight="1">
      <c r="K726" s="61"/>
      <c r="V726" s="132"/>
      <c r="W726" s="133"/>
      <c r="AC726" s="292"/>
      <c r="AD726" s="293"/>
    </row>
    <row r="727" ht="14.25" customHeight="1">
      <c r="K727" s="61"/>
      <c r="V727" s="132"/>
      <c r="W727" s="133"/>
      <c r="AC727" s="292"/>
      <c r="AD727" s="293"/>
    </row>
    <row r="728" ht="14.25" customHeight="1">
      <c r="K728" s="61"/>
      <c r="V728" s="132"/>
      <c r="W728" s="133"/>
      <c r="AC728" s="292"/>
      <c r="AD728" s="293"/>
    </row>
    <row r="729" ht="14.25" customHeight="1">
      <c r="K729" s="61"/>
      <c r="V729" s="132"/>
      <c r="W729" s="133"/>
      <c r="AC729" s="292"/>
      <c r="AD729" s="293"/>
    </row>
    <row r="730" ht="14.25" customHeight="1">
      <c r="K730" s="61"/>
      <c r="V730" s="132"/>
      <c r="W730" s="133"/>
      <c r="AC730" s="292"/>
      <c r="AD730" s="293"/>
    </row>
    <row r="731" ht="14.25" customHeight="1">
      <c r="K731" s="61"/>
      <c r="V731" s="132"/>
      <c r="W731" s="133"/>
      <c r="AC731" s="292"/>
      <c r="AD731" s="293"/>
    </row>
    <row r="732" ht="14.25" customHeight="1">
      <c r="K732" s="61"/>
      <c r="V732" s="132"/>
      <c r="W732" s="133"/>
      <c r="AC732" s="292"/>
      <c r="AD732" s="293"/>
    </row>
    <row r="733" ht="14.25" customHeight="1">
      <c r="K733" s="61"/>
      <c r="V733" s="132"/>
      <c r="W733" s="133"/>
      <c r="AC733" s="292"/>
      <c r="AD733" s="293"/>
    </row>
    <row r="734" ht="14.25" customHeight="1">
      <c r="K734" s="61"/>
      <c r="V734" s="132"/>
      <c r="W734" s="133"/>
      <c r="AC734" s="292"/>
      <c r="AD734" s="293"/>
    </row>
    <row r="735" ht="14.25" customHeight="1">
      <c r="K735" s="61"/>
      <c r="V735" s="132"/>
      <c r="W735" s="133"/>
      <c r="AC735" s="292"/>
      <c r="AD735" s="293"/>
    </row>
    <row r="736" ht="14.25" customHeight="1">
      <c r="K736" s="61"/>
      <c r="V736" s="132"/>
      <c r="W736" s="133"/>
      <c r="AC736" s="292"/>
      <c r="AD736" s="293"/>
    </row>
    <row r="737" ht="14.25" customHeight="1">
      <c r="K737" s="61"/>
      <c r="V737" s="132"/>
      <c r="W737" s="133"/>
      <c r="AC737" s="292"/>
      <c r="AD737" s="293"/>
    </row>
    <row r="738" ht="14.25" customHeight="1">
      <c r="K738" s="61"/>
      <c r="V738" s="132"/>
      <c r="W738" s="133"/>
      <c r="AC738" s="292"/>
      <c r="AD738" s="293"/>
    </row>
    <row r="739" ht="14.25" customHeight="1">
      <c r="K739" s="61"/>
      <c r="V739" s="132"/>
      <c r="W739" s="133"/>
      <c r="AC739" s="292"/>
      <c r="AD739" s="293"/>
    </row>
    <row r="740" ht="14.25" customHeight="1">
      <c r="K740" s="61"/>
      <c r="V740" s="132"/>
      <c r="W740" s="133"/>
      <c r="AC740" s="292"/>
      <c r="AD740" s="293"/>
    </row>
    <row r="741" ht="14.25" customHeight="1">
      <c r="K741" s="61"/>
      <c r="V741" s="132"/>
      <c r="W741" s="133"/>
      <c r="AC741" s="292"/>
      <c r="AD741" s="293"/>
    </row>
    <row r="742" ht="14.25" customHeight="1">
      <c r="K742" s="61"/>
      <c r="V742" s="132"/>
      <c r="W742" s="133"/>
      <c r="AC742" s="292"/>
      <c r="AD742" s="293"/>
    </row>
    <row r="743" ht="14.25" customHeight="1">
      <c r="K743" s="61"/>
      <c r="V743" s="132"/>
      <c r="W743" s="133"/>
      <c r="AC743" s="292"/>
      <c r="AD743" s="293"/>
    </row>
    <row r="744" ht="14.25" customHeight="1">
      <c r="K744" s="61"/>
      <c r="V744" s="132"/>
      <c r="W744" s="133"/>
      <c r="AC744" s="292"/>
      <c r="AD744" s="293"/>
    </row>
    <row r="745" ht="14.25" customHeight="1">
      <c r="K745" s="61"/>
      <c r="V745" s="132"/>
      <c r="W745" s="133"/>
      <c r="AC745" s="292"/>
      <c r="AD745" s="293"/>
    </row>
    <row r="746" ht="14.25" customHeight="1">
      <c r="K746" s="61"/>
      <c r="V746" s="132"/>
      <c r="W746" s="133"/>
      <c r="AC746" s="292"/>
      <c r="AD746" s="293"/>
    </row>
    <row r="747" ht="14.25" customHeight="1">
      <c r="K747" s="61"/>
      <c r="V747" s="132"/>
      <c r="W747" s="133"/>
      <c r="AC747" s="292"/>
      <c r="AD747" s="293"/>
    </row>
    <row r="748" ht="14.25" customHeight="1">
      <c r="K748" s="61"/>
      <c r="V748" s="132"/>
      <c r="W748" s="133"/>
      <c r="AC748" s="292"/>
      <c r="AD748" s="293"/>
    </row>
    <row r="749" ht="14.25" customHeight="1">
      <c r="K749" s="61"/>
      <c r="V749" s="132"/>
      <c r="W749" s="133"/>
      <c r="AC749" s="292"/>
      <c r="AD749" s="293"/>
    </row>
    <row r="750" ht="14.25" customHeight="1">
      <c r="K750" s="61"/>
      <c r="V750" s="132"/>
      <c r="W750" s="133"/>
      <c r="AC750" s="292"/>
      <c r="AD750" s="293"/>
    </row>
    <row r="751" ht="14.25" customHeight="1">
      <c r="K751" s="61"/>
      <c r="V751" s="132"/>
      <c r="W751" s="133"/>
      <c r="AC751" s="292"/>
      <c r="AD751" s="293"/>
    </row>
    <row r="752" ht="14.25" customHeight="1">
      <c r="K752" s="61"/>
      <c r="V752" s="132"/>
      <c r="W752" s="133"/>
      <c r="AC752" s="292"/>
      <c r="AD752" s="293"/>
    </row>
    <row r="753" ht="14.25" customHeight="1">
      <c r="K753" s="61"/>
      <c r="V753" s="132"/>
      <c r="W753" s="133"/>
      <c r="AC753" s="292"/>
      <c r="AD753" s="293"/>
    </row>
    <row r="754" ht="14.25" customHeight="1">
      <c r="K754" s="61"/>
      <c r="V754" s="132"/>
      <c r="W754" s="133"/>
      <c r="AC754" s="292"/>
      <c r="AD754" s="293"/>
    </row>
    <row r="755" ht="14.25" customHeight="1">
      <c r="K755" s="61"/>
      <c r="V755" s="132"/>
      <c r="W755" s="133"/>
      <c r="AC755" s="292"/>
      <c r="AD755" s="293"/>
    </row>
    <row r="756" ht="14.25" customHeight="1">
      <c r="K756" s="61"/>
      <c r="V756" s="132"/>
      <c r="W756" s="133"/>
      <c r="AC756" s="292"/>
      <c r="AD756" s="293"/>
    </row>
    <row r="757" ht="14.25" customHeight="1">
      <c r="K757" s="61"/>
      <c r="V757" s="132"/>
      <c r="W757" s="133"/>
      <c r="AC757" s="292"/>
      <c r="AD757" s="293"/>
    </row>
    <row r="758" ht="14.25" customHeight="1">
      <c r="K758" s="61"/>
      <c r="V758" s="132"/>
      <c r="W758" s="133"/>
      <c r="AC758" s="292"/>
      <c r="AD758" s="293"/>
    </row>
    <row r="759" ht="14.25" customHeight="1">
      <c r="K759" s="61"/>
      <c r="V759" s="132"/>
      <c r="W759" s="133"/>
      <c r="AC759" s="292"/>
      <c r="AD759" s="293"/>
    </row>
    <row r="760" ht="14.25" customHeight="1">
      <c r="K760" s="61"/>
      <c r="V760" s="132"/>
      <c r="W760" s="133"/>
      <c r="AC760" s="292"/>
      <c r="AD760" s="293"/>
    </row>
    <row r="761" ht="14.25" customHeight="1">
      <c r="K761" s="61"/>
      <c r="V761" s="132"/>
      <c r="W761" s="133"/>
      <c r="AC761" s="292"/>
      <c r="AD761" s="293"/>
    </row>
    <row r="762" ht="14.25" customHeight="1">
      <c r="K762" s="61"/>
      <c r="V762" s="132"/>
      <c r="W762" s="133"/>
      <c r="AC762" s="292"/>
      <c r="AD762" s="293"/>
    </row>
    <row r="763" ht="14.25" customHeight="1">
      <c r="K763" s="61"/>
      <c r="V763" s="132"/>
      <c r="W763" s="133"/>
      <c r="AC763" s="292"/>
      <c r="AD763" s="293"/>
    </row>
    <row r="764" ht="14.25" customHeight="1">
      <c r="K764" s="61"/>
      <c r="V764" s="132"/>
      <c r="W764" s="133"/>
      <c r="AC764" s="292"/>
      <c r="AD764" s="293"/>
    </row>
    <row r="765" ht="14.25" customHeight="1">
      <c r="K765" s="61"/>
      <c r="V765" s="132"/>
      <c r="W765" s="133"/>
      <c r="AC765" s="292"/>
      <c r="AD765" s="293"/>
    </row>
    <row r="766" ht="14.25" customHeight="1">
      <c r="K766" s="61"/>
      <c r="V766" s="132"/>
      <c r="W766" s="133"/>
      <c r="AC766" s="292"/>
      <c r="AD766" s="293"/>
    </row>
    <row r="767" ht="14.25" customHeight="1">
      <c r="K767" s="61"/>
      <c r="V767" s="132"/>
      <c r="W767" s="133"/>
      <c r="AC767" s="292"/>
      <c r="AD767" s="293"/>
    </row>
    <row r="768" ht="14.25" customHeight="1">
      <c r="K768" s="61"/>
      <c r="V768" s="132"/>
      <c r="W768" s="133"/>
      <c r="AC768" s="292"/>
      <c r="AD768" s="293"/>
    </row>
    <row r="769" ht="14.25" customHeight="1">
      <c r="K769" s="61"/>
      <c r="V769" s="132"/>
      <c r="W769" s="133"/>
      <c r="AC769" s="292"/>
      <c r="AD769" s="293"/>
    </row>
    <row r="770" ht="14.25" customHeight="1">
      <c r="K770" s="61"/>
      <c r="V770" s="132"/>
      <c r="W770" s="133"/>
      <c r="AC770" s="292"/>
      <c r="AD770" s="293"/>
    </row>
    <row r="771" ht="14.25" customHeight="1">
      <c r="K771" s="61"/>
      <c r="V771" s="132"/>
      <c r="W771" s="133"/>
      <c r="AC771" s="292"/>
      <c r="AD771" s="293"/>
    </row>
    <row r="772" ht="14.25" customHeight="1">
      <c r="K772" s="61"/>
      <c r="V772" s="132"/>
      <c r="W772" s="133"/>
      <c r="AC772" s="292"/>
      <c r="AD772" s="293"/>
    </row>
    <row r="773" ht="14.25" customHeight="1">
      <c r="K773" s="61"/>
      <c r="V773" s="132"/>
      <c r="W773" s="133"/>
      <c r="AC773" s="292"/>
      <c r="AD773" s="293"/>
    </row>
    <row r="774" ht="14.25" customHeight="1">
      <c r="K774" s="61"/>
      <c r="V774" s="132"/>
      <c r="W774" s="133"/>
      <c r="AC774" s="292"/>
      <c r="AD774" s="293"/>
    </row>
    <row r="775" ht="14.25" customHeight="1">
      <c r="K775" s="61"/>
      <c r="V775" s="132"/>
      <c r="W775" s="133"/>
      <c r="AC775" s="292"/>
      <c r="AD775" s="293"/>
    </row>
    <row r="776" ht="14.25" customHeight="1">
      <c r="K776" s="61"/>
      <c r="V776" s="132"/>
      <c r="W776" s="133"/>
      <c r="AC776" s="292"/>
      <c r="AD776" s="293"/>
    </row>
    <row r="777" ht="14.25" customHeight="1">
      <c r="K777" s="61"/>
      <c r="V777" s="132"/>
      <c r="W777" s="133"/>
      <c r="AC777" s="292"/>
      <c r="AD777" s="293"/>
    </row>
    <row r="778" ht="14.25" customHeight="1">
      <c r="K778" s="61"/>
      <c r="V778" s="132"/>
      <c r="W778" s="133"/>
      <c r="AC778" s="292"/>
      <c r="AD778" s="293"/>
    </row>
    <row r="779" ht="14.25" customHeight="1">
      <c r="K779" s="61"/>
      <c r="V779" s="132"/>
      <c r="W779" s="133"/>
      <c r="AC779" s="292"/>
      <c r="AD779" s="293"/>
    </row>
    <row r="780" ht="14.25" customHeight="1">
      <c r="K780" s="61"/>
      <c r="V780" s="132"/>
      <c r="W780" s="133"/>
      <c r="AC780" s="292"/>
      <c r="AD780" s="293"/>
    </row>
    <row r="781" ht="14.25" customHeight="1">
      <c r="K781" s="61"/>
      <c r="V781" s="132"/>
      <c r="W781" s="133"/>
      <c r="AC781" s="292"/>
      <c r="AD781" s="293"/>
    </row>
    <row r="782" ht="14.25" customHeight="1">
      <c r="K782" s="61"/>
      <c r="V782" s="132"/>
      <c r="W782" s="133"/>
      <c r="AC782" s="292"/>
      <c r="AD782" s="293"/>
    </row>
    <row r="783" ht="14.25" customHeight="1">
      <c r="K783" s="61"/>
      <c r="V783" s="132"/>
      <c r="W783" s="133"/>
      <c r="AC783" s="292"/>
      <c r="AD783" s="293"/>
    </row>
    <row r="784" ht="14.25" customHeight="1">
      <c r="K784" s="61"/>
      <c r="V784" s="132"/>
      <c r="W784" s="133"/>
      <c r="AC784" s="292"/>
      <c r="AD784" s="293"/>
    </row>
    <row r="785" ht="14.25" customHeight="1">
      <c r="K785" s="61"/>
      <c r="V785" s="132"/>
      <c r="W785" s="133"/>
      <c r="AC785" s="292"/>
      <c r="AD785" s="293"/>
    </row>
    <row r="786" ht="14.25" customHeight="1">
      <c r="K786" s="61"/>
      <c r="V786" s="132"/>
      <c r="W786" s="133"/>
      <c r="AC786" s="292"/>
      <c r="AD786" s="293"/>
    </row>
    <row r="787" ht="14.25" customHeight="1">
      <c r="K787" s="61"/>
      <c r="V787" s="132"/>
      <c r="W787" s="133"/>
      <c r="AC787" s="292"/>
      <c r="AD787" s="293"/>
    </row>
    <row r="788" ht="14.25" customHeight="1">
      <c r="K788" s="61"/>
      <c r="V788" s="132"/>
      <c r="W788" s="133"/>
      <c r="AC788" s="292"/>
      <c r="AD788" s="293"/>
    </row>
    <row r="789" ht="14.25" customHeight="1">
      <c r="K789" s="61"/>
      <c r="V789" s="132"/>
      <c r="W789" s="133"/>
      <c r="AC789" s="292"/>
      <c r="AD789" s="293"/>
    </row>
    <row r="790" ht="14.25" customHeight="1">
      <c r="K790" s="61"/>
      <c r="V790" s="132"/>
      <c r="W790" s="133"/>
      <c r="AC790" s="292"/>
      <c r="AD790" s="293"/>
    </row>
    <row r="791" ht="14.25" customHeight="1">
      <c r="K791" s="61"/>
      <c r="V791" s="132"/>
      <c r="W791" s="133"/>
      <c r="AC791" s="292"/>
      <c r="AD791" s="293"/>
    </row>
    <row r="792" ht="14.25" customHeight="1">
      <c r="K792" s="61"/>
      <c r="V792" s="132"/>
      <c r="W792" s="133"/>
      <c r="AC792" s="292"/>
      <c r="AD792" s="293"/>
    </row>
    <row r="793" ht="14.25" customHeight="1">
      <c r="K793" s="61"/>
      <c r="V793" s="132"/>
      <c r="W793" s="133"/>
      <c r="AC793" s="292"/>
      <c r="AD793" s="293"/>
    </row>
    <row r="794" ht="14.25" customHeight="1">
      <c r="K794" s="61"/>
      <c r="V794" s="132"/>
      <c r="W794" s="133"/>
      <c r="AC794" s="292"/>
      <c r="AD794" s="293"/>
    </row>
    <row r="795" ht="14.25" customHeight="1">
      <c r="K795" s="61"/>
      <c r="V795" s="132"/>
      <c r="W795" s="133"/>
      <c r="AC795" s="292"/>
      <c r="AD795" s="293"/>
    </row>
    <row r="796" ht="14.25" customHeight="1">
      <c r="K796" s="61"/>
      <c r="V796" s="132"/>
      <c r="W796" s="133"/>
      <c r="AC796" s="292"/>
      <c r="AD796" s="293"/>
    </row>
    <row r="797" ht="14.25" customHeight="1">
      <c r="K797" s="61"/>
      <c r="V797" s="132"/>
      <c r="W797" s="133"/>
      <c r="AC797" s="292"/>
      <c r="AD797" s="293"/>
    </row>
    <row r="798" ht="14.25" customHeight="1">
      <c r="K798" s="61"/>
      <c r="V798" s="132"/>
      <c r="W798" s="133"/>
      <c r="AC798" s="292"/>
      <c r="AD798" s="293"/>
    </row>
    <row r="799" ht="14.25" customHeight="1">
      <c r="K799" s="61"/>
      <c r="V799" s="132"/>
      <c r="W799" s="133"/>
      <c r="AC799" s="292"/>
      <c r="AD799" s="293"/>
    </row>
    <row r="800" ht="14.25" customHeight="1">
      <c r="K800" s="61"/>
      <c r="V800" s="132"/>
      <c r="W800" s="133"/>
      <c r="AC800" s="292"/>
      <c r="AD800" s="293"/>
    </row>
    <row r="801" ht="14.25" customHeight="1">
      <c r="K801" s="61"/>
      <c r="V801" s="132"/>
      <c r="W801" s="133"/>
      <c r="AC801" s="292"/>
      <c r="AD801" s="293"/>
    </row>
    <row r="802" ht="14.25" customHeight="1">
      <c r="K802" s="61"/>
      <c r="V802" s="132"/>
      <c r="W802" s="133"/>
      <c r="AC802" s="292"/>
      <c r="AD802" s="293"/>
    </row>
    <row r="803" ht="14.25" customHeight="1">
      <c r="K803" s="61"/>
      <c r="V803" s="132"/>
      <c r="W803" s="133"/>
      <c r="AC803" s="292"/>
      <c r="AD803" s="293"/>
    </row>
    <row r="804" ht="14.25" customHeight="1">
      <c r="K804" s="61"/>
      <c r="V804" s="132"/>
      <c r="W804" s="133"/>
      <c r="AC804" s="292"/>
      <c r="AD804" s="293"/>
    </row>
    <row r="805" ht="14.25" customHeight="1">
      <c r="K805" s="61"/>
      <c r="V805" s="132"/>
      <c r="W805" s="133"/>
      <c r="AC805" s="292"/>
      <c r="AD805" s="293"/>
    </row>
    <row r="806" ht="14.25" customHeight="1">
      <c r="K806" s="61"/>
      <c r="V806" s="132"/>
      <c r="W806" s="133"/>
      <c r="AC806" s="292"/>
      <c r="AD806" s="293"/>
    </row>
    <row r="807" ht="14.25" customHeight="1">
      <c r="K807" s="61"/>
      <c r="V807" s="132"/>
      <c r="W807" s="133"/>
      <c r="AC807" s="292"/>
      <c r="AD807" s="293"/>
    </row>
    <row r="808" ht="14.25" customHeight="1">
      <c r="K808" s="61"/>
      <c r="V808" s="132"/>
      <c r="W808" s="133"/>
      <c r="AC808" s="292"/>
      <c r="AD808" s="293"/>
    </row>
    <row r="809" ht="14.25" customHeight="1">
      <c r="K809" s="61"/>
      <c r="V809" s="132"/>
      <c r="W809" s="133"/>
      <c r="AC809" s="292"/>
      <c r="AD809" s="293"/>
    </row>
    <row r="810" ht="14.25" customHeight="1">
      <c r="K810" s="61"/>
      <c r="V810" s="132"/>
      <c r="W810" s="133"/>
      <c r="AC810" s="292"/>
      <c r="AD810" s="293"/>
    </row>
    <row r="811" ht="14.25" customHeight="1">
      <c r="K811" s="61"/>
      <c r="V811" s="132"/>
      <c r="W811" s="133"/>
      <c r="AC811" s="292"/>
      <c r="AD811" s="293"/>
    </row>
    <row r="812" ht="14.25" customHeight="1">
      <c r="K812" s="61"/>
      <c r="V812" s="132"/>
      <c r="W812" s="133"/>
      <c r="AC812" s="292"/>
      <c r="AD812" s="293"/>
    </row>
    <row r="813" ht="14.25" customHeight="1">
      <c r="K813" s="61"/>
      <c r="V813" s="132"/>
      <c r="W813" s="133"/>
      <c r="AC813" s="292"/>
      <c r="AD813" s="293"/>
    </row>
    <row r="814" ht="14.25" customHeight="1">
      <c r="K814" s="61"/>
      <c r="V814" s="132"/>
      <c r="W814" s="133"/>
      <c r="AC814" s="292"/>
      <c r="AD814" s="293"/>
    </row>
    <row r="815" ht="14.25" customHeight="1">
      <c r="K815" s="61"/>
      <c r="V815" s="132"/>
      <c r="W815" s="133"/>
      <c r="AC815" s="292"/>
      <c r="AD815" s="293"/>
    </row>
    <row r="816" ht="14.25" customHeight="1">
      <c r="K816" s="61"/>
      <c r="V816" s="132"/>
      <c r="W816" s="133"/>
      <c r="AC816" s="292"/>
      <c r="AD816" s="293"/>
    </row>
    <row r="817" ht="14.25" customHeight="1">
      <c r="K817" s="61"/>
      <c r="V817" s="132"/>
      <c r="W817" s="133"/>
      <c r="AC817" s="292"/>
      <c r="AD817" s="293"/>
    </row>
    <row r="818" ht="14.25" customHeight="1">
      <c r="K818" s="61"/>
      <c r="V818" s="132"/>
      <c r="W818" s="133"/>
      <c r="AC818" s="292"/>
      <c r="AD818" s="293"/>
    </row>
    <row r="819" ht="14.25" customHeight="1">
      <c r="K819" s="61"/>
      <c r="V819" s="132"/>
      <c r="W819" s="133"/>
      <c r="AC819" s="292"/>
      <c r="AD819" s="293"/>
    </row>
    <row r="820" ht="14.25" customHeight="1">
      <c r="K820" s="61"/>
      <c r="V820" s="132"/>
      <c r="W820" s="133"/>
      <c r="AC820" s="292"/>
      <c r="AD820" s="293"/>
    </row>
    <row r="821" ht="14.25" customHeight="1">
      <c r="K821" s="61"/>
      <c r="V821" s="132"/>
      <c r="W821" s="133"/>
      <c r="AC821" s="292"/>
      <c r="AD821" s="293"/>
    </row>
    <row r="822" ht="14.25" customHeight="1">
      <c r="K822" s="61"/>
      <c r="V822" s="132"/>
      <c r="W822" s="133"/>
      <c r="AC822" s="292"/>
      <c r="AD822" s="293"/>
    </row>
    <row r="823" ht="14.25" customHeight="1">
      <c r="K823" s="61"/>
      <c r="V823" s="132"/>
      <c r="W823" s="133"/>
      <c r="AC823" s="292"/>
      <c r="AD823" s="293"/>
    </row>
    <row r="824" ht="14.25" customHeight="1">
      <c r="K824" s="61"/>
      <c r="V824" s="132"/>
      <c r="W824" s="133"/>
      <c r="AC824" s="292"/>
      <c r="AD824" s="293"/>
    </row>
    <row r="825" ht="14.25" customHeight="1">
      <c r="K825" s="61"/>
      <c r="V825" s="132"/>
      <c r="W825" s="133"/>
      <c r="AC825" s="292"/>
      <c r="AD825" s="293"/>
    </row>
    <row r="826" ht="14.25" customHeight="1">
      <c r="K826" s="61"/>
      <c r="V826" s="132"/>
      <c r="W826" s="133"/>
      <c r="AC826" s="292"/>
      <c r="AD826" s="293"/>
    </row>
    <row r="827" ht="14.25" customHeight="1">
      <c r="K827" s="61"/>
      <c r="V827" s="132"/>
      <c r="W827" s="133"/>
      <c r="AC827" s="292"/>
      <c r="AD827" s="293"/>
    </row>
    <row r="828" ht="14.25" customHeight="1">
      <c r="K828" s="61"/>
      <c r="V828" s="132"/>
      <c r="W828" s="133"/>
      <c r="AC828" s="292"/>
      <c r="AD828" s="293"/>
    </row>
    <row r="829" ht="14.25" customHeight="1">
      <c r="K829" s="61"/>
      <c r="V829" s="132"/>
      <c r="W829" s="133"/>
      <c r="AC829" s="292"/>
      <c r="AD829" s="293"/>
    </row>
    <row r="830" ht="14.25" customHeight="1">
      <c r="K830" s="61"/>
      <c r="V830" s="132"/>
      <c r="W830" s="133"/>
      <c r="AC830" s="292"/>
      <c r="AD830" s="293"/>
    </row>
    <row r="831" ht="14.25" customHeight="1">
      <c r="K831" s="61"/>
      <c r="V831" s="132"/>
      <c r="W831" s="133"/>
      <c r="AC831" s="292"/>
      <c r="AD831" s="293"/>
    </row>
    <row r="832" ht="14.25" customHeight="1">
      <c r="K832" s="61"/>
      <c r="V832" s="132"/>
      <c r="W832" s="133"/>
      <c r="AC832" s="292"/>
      <c r="AD832" s="293"/>
    </row>
    <row r="833" ht="14.25" customHeight="1">
      <c r="K833" s="61"/>
      <c r="V833" s="132"/>
      <c r="W833" s="133"/>
      <c r="AC833" s="292"/>
      <c r="AD833" s="293"/>
    </row>
    <row r="834" ht="14.25" customHeight="1">
      <c r="K834" s="61"/>
      <c r="V834" s="132"/>
      <c r="W834" s="133"/>
      <c r="AC834" s="292"/>
      <c r="AD834" s="293"/>
    </row>
    <row r="835" ht="14.25" customHeight="1">
      <c r="K835" s="61"/>
      <c r="V835" s="132"/>
      <c r="W835" s="133"/>
      <c r="AC835" s="292"/>
      <c r="AD835" s="293"/>
    </row>
    <row r="836" ht="14.25" customHeight="1">
      <c r="K836" s="61"/>
      <c r="V836" s="132"/>
      <c r="W836" s="133"/>
      <c r="AC836" s="292"/>
      <c r="AD836" s="293"/>
    </row>
    <row r="837" ht="14.25" customHeight="1">
      <c r="K837" s="61"/>
      <c r="V837" s="132"/>
      <c r="W837" s="133"/>
      <c r="AC837" s="292"/>
      <c r="AD837" s="293"/>
    </row>
    <row r="838" ht="14.25" customHeight="1">
      <c r="K838" s="61"/>
      <c r="V838" s="132"/>
      <c r="W838" s="133"/>
      <c r="AC838" s="292"/>
      <c r="AD838" s="293"/>
    </row>
    <row r="839" ht="14.25" customHeight="1">
      <c r="K839" s="61"/>
      <c r="V839" s="132"/>
      <c r="W839" s="133"/>
      <c r="AC839" s="292"/>
      <c r="AD839" s="293"/>
    </row>
    <row r="840" ht="14.25" customHeight="1">
      <c r="K840" s="61"/>
      <c r="V840" s="132"/>
      <c r="W840" s="133"/>
      <c r="AC840" s="292"/>
      <c r="AD840" s="293"/>
    </row>
    <row r="841" ht="14.25" customHeight="1">
      <c r="K841" s="61"/>
      <c r="V841" s="132"/>
      <c r="W841" s="133"/>
      <c r="AC841" s="292"/>
      <c r="AD841" s="293"/>
    </row>
    <row r="842" ht="14.25" customHeight="1">
      <c r="K842" s="61"/>
      <c r="V842" s="132"/>
      <c r="W842" s="133"/>
      <c r="AC842" s="292"/>
      <c r="AD842" s="293"/>
    </row>
    <row r="843" ht="14.25" customHeight="1">
      <c r="K843" s="61"/>
      <c r="V843" s="132"/>
      <c r="W843" s="133"/>
      <c r="AC843" s="292"/>
      <c r="AD843" s="293"/>
    </row>
    <row r="844" ht="14.25" customHeight="1">
      <c r="K844" s="61"/>
      <c r="V844" s="132"/>
      <c r="W844" s="133"/>
      <c r="AC844" s="292"/>
      <c r="AD844" s="293"/>
    </row>
    <row r="845" ht="14.25" customHeight="1">
      <c r="K845" s="61"/>
      <c r="V845" s="132"/>
      <c r="W845" s="133"/>
      <c r="AC845" s="292"/>
      <c r="AD845" s="293"/>
    </row>
    <row r="846" ht="14.25" customHeight="1">
      <c r="K846" s="61"/>
      <c r="V846" s="132"/>
      <c r="W846" s="133"/>
      <c r="AC846" s="292"/>
      <c r="AD846" s="293"/>
    </row>
    <row r="847" ht="14.25" customHeight="1">
      <c r="K847" s="61"/>
      <c r="V847" s="132"/>
      <c r="W847" s="133"/>
      <c r="AC847" s="292"/>
      <c r="AD847" s="293"/>
    </row>
    <row r="848" ht="14.25" customHeight="1">
      <c r="K848" s="61"/>
      <c r="V848" s="132"/>
      <c r="W848" s="133"/>
      <c r="AC848" s="292"/>
      <c r="AD848" s="293"/>
    </row>
    <row r="849" ht="14.25" customHeight="1">
      <c r="K849" s="61"/>
      <c r="V849" s="132"/>
      <c r="W849" s="133"/>
      <c r="AC849" s="292"/>
      <c r="AD849" s="293"/>
    </row>
    <row r="850" ht="14.25" customHeight="1">
      <c r="K850" s="61"/>
      <c r="V850" s="132"/>
      <c r="W850" s="133"/>
      <c r="AC850" s="292"/>
      <c r="AD850" s="293"/>
    </row>
    <row r="851" ht="14.25" customHeight="1">
      <c r="K851" s="61"/>
      <c r="V851" s="132"/>
      <c r="W851" s="133"/>
      <c r="AC851" s="292"/>
      <c r="AD851" s="293"/>
    </row>
    <row r="852" ht="14.25" customHeight="1">
      <c r="K852" s="61"/>
      <c r="V852" s="132"/>
      <c r="W852" s="133"/>
      <c r="AC852" s="292"/>
      <c r="AD852" s="293"/>
    </row>
    <row r="853" ht="14.25" customHeight="1">
      <c r="K853" s="61"/>
      <c r="V853" s="132"/>
      <c r="W853" s="133"/>
      <c r="AC853" s="292"/>
      <c r="AD853" s="293"/>
    </row>
    <row r="854" ht="14.25" customHeight="1">
      <c r="K854" s="61"/>
      <c r="V854" s="132"/>
      <c r="W854" s="133"/>
      <c r="AC854" s="292"/>
      <c r="AD854" s="293"/>
    </row>
    <row r="855" ht="14.25" customHeight="1">
      <c r="K855" s="61"/>
      <c r="V855" s="132"/>
      <c r="W855" s="133"/>
      <c r="AC855" s="292"/>
      <c r="AD855" s="293"/>
    </row>
    <row r="856" ht="14.25" customHeight="1">
      <c r="K856" s="61"/>
      <c r="V856" s="132"/>
      <c r="W856" s="133"/>
      <c r="AC856" s="292"/>
      <c r="AD856" s="293"/>
    </row>
    <row r="857" ht="14.25" customHeight="1">
      <c r="K857" s="61"/>
      <c r="V857" s="132"/>
      <c r="W857" s="133"/>
      <c r="AC857" s="292"/>
      <c r="AD857" s="293"/>
    </row>
    <row r="858" ht="14.25" customHeight="1">
      <c r="K858" s="61"/>
      <c r="V858" s="132"/>
      <c r="W858" s="133"/>
      <c r="AC858" s="292"/>
      <c r="AD858" s="293"/>
    </row>
    <row r="859" ht="14.25" customHeight="1">
      <c r="K859" s="61"/>
      <c r="V859" s="132"/>
      <c r="W859" s="133"/>
      <c r="AC859" s="292"/>
      <c r="AD859" s="293"/>
    </row>
    <row r="860" ht="14.25" customHeight="1">
      <c r="K860" s="61"/>
      <c r="V860" s="132"/>
      <c r="W860" s="133"/>
      <c r="AC860" s="292"/>
      <c r="AD860" s="293"/>
    </row>
    <row r="861" ht="14.25" customHeight="1">
      <c r="K861" s="61"/>
      <c r="V861" s="132"/>
      <c r="W861" s="133"/>
      <c r="AC861" s="292"/>
      <c r="AD861" s="293"/>
    </row>
    <row r="862" ht="14.25" customHeight="1">
      <c r="K862" s="61"/>
      <c r="V862" s="132"/>
      <c r="W862" s="133"/>
      <c r="AC862" s="292"/>
      <c r="AD862" s="293"/>
    </row>
    <row r="863" ht="14.25" customHeight="1">
      <c r="K863" s="61"/>
      <c r="V863" s="132"/>
      <c r="W863" s="133"/>
      <c r="AC863" s="292"/>
      <c r="AD863" s="293"/>
    </row>
    <row r="864" ht="14.25" customHeight="1">
      <c r="K864" s="61"/>
      <c r="V864" s="132"/>
      <c r="W864" s="133"/>
      <c r="AC864" s="292"/>
      <c r="AD864" s="293"/>
    </row>
    <row r="865" ht="14.25" customHeight="1">
      <c r="K865" s="61"/>
      <c r="V865" s="132"/>
      <c r="W865" s="133"/>
      <c r="AC865" s="292"/>
      <c r="AD865" s="293"/>
    </row>
    <row r="866" ht="14.25" customHeight="1">
      <c r="K866" s="61"/>
      <c r="V866" s="132"/>
      <c r="W866" s="133"/>
      <c r="AC866" s="292"/>
      <c r="AD866" s="293"/>
    </row>
    <row r="867" ht="14.25" customHeight="1">
      <c r="K867" s="61"/>
      <c r="V867" s="132"/>
      <c r="W867" s="133"/>
      <c r="AC867" s="292"/>
      <c r="AD867" s="293"/>
    </row>
    <row r="868" ht="14.25" customHeight="1">
      <c r="K868" s="61"/>
      <c r="V868" s="132"/>
      <c r="W868" s="133"/>
      <c r="AC868" s="292"/>
      <c r="AD868" s="293"/>
    </row>
    <row r="869" ht="14.25" customHeight="1">
      <c r="K869" s="61"/>
      <c r="V869" s="132"/>
      <c r="W869" s="133"/>
      <c r="AC869" s="292"/>
      <c r="AD869" s="293"/>
    </row>
    <row r="870" ht="14.25" customHeight="1">
      <c r="K870" s="61"/>
      <c r="V870" s="132"/>
      <c r="W870" s="133"/>
      <c r="AC870" s="292"/>
      <c r="AD870" s="293"/>
    </row>
    <row r="871" ht="14.25" customHeight="1">
      <c r="K871" s="61"/>
      <c r="V871" s="132"/>
      <c r="W871" s="133"/>
      <c r="AC871" s="292"/>
      <c r="AD871" s="293"/>
    </row>
    <row r="872" ht="14.25" customHeight="1">
      <c r="K872" s="61"/>
      <c r="V872" s="132"/>
      <c r="W872" s="133"/>
      <c r="AC872" s="292"/>
      <c r="AD872" s="293"/>
    </row>
    <row r="873" ht="14.25" customHeight="1">
      <c r="K873" s="61"/>
      <c r="V873" s="132"/>
      <c r="W873" s="133"/>
      <c r="AC873" s="292"/>
      <c r="AD873" s="293"/>
    </row>
    <row r="874" ht="14.25" customHeight="1">
      <c r="K874" s="61"/>
      <c r="V874" s="132"/>
      <c r="W874" s="133"/>
      <c r="AC874" s="292"/>
      <c r="AD874" s="293"/>
    </row>
    <row r="875" ht="14.25" customHeight="1">
      <c r="K875" s="61"/>
      <c r="V875" s="132"/>
      <c r="W875" s="133"/>
      <c r="AC875" s="292"/>
      <c r="AD875" s="293"/>
    </row>
    <row r="876" ht="14.25" customHeight="1">
      <c r="K876" s="61"/>
      <c r="V876" s="132"/>
      <c r="W876" s="133"/>
      <c r="AC876" s="292"/>
      <c r="AD876" s="293"/>
    </row>
    <row r="877" ht="14.25" customHeight="1">
      <c r="K877" s="61"/>
      <c r="V877" s="132"/>
      <c r="W877" s="133"/>
      <c r="AC877" s="292"/>
      <c r="AD877" s="293"/>
    </row>
    <row r="878" ht="14.25" customHeight="1">
      <c r="K878" s="61"/>
      <c r="V878" s="132"/>
      <c r="W878" s="133"/>
      <c r="AC878" s="292"/>
      <c r="AD878" s="293"/>
    </row>
    <row r="879" ht="14.25" customHeight="1">
      <c r="K879" s="61"/>
      <c r="V879" s="132"/>
      <c r="W879" s="133"/>
      <c r="AC879" s="292"/>
      <c r="AD879" s="293"/>
    </row>
    <row r="880" ht="14.25" customHeight="1">
      <c r="K880" s="61"/>
      <c r="V880" s="132"/>
      <c r="W880" s="133"/>
      <c r="AC880" s="292"/>
      <c r="AD880" s="293"/>
    </row>
    <row r="881" ht="14.25" customHeight="1">
      <c r="K881" s="61"/>
      <c r="V881" s="132"/>
      <c r="W881" s="133"/>
      <c r="AC881" s="292"/>
      <c r="AD881" s="293"/>
    </row>
    <row r="882" ht="14.25" customHeight="1">
      <c r="K882" s="61"/>
      <c r="V882" s="132"/>
      <c r="W882" s="133"/>
      <c r="AC882" s="292"/>
      <c r="AD882" s="293"/>
    </row>
    <row r="883" ht="14.25" customHeight="1">
      <c r="K883" s="61"/>
      <c r="V883" s="132"/>
      <c r="W883" s="133"/>
      <c r="AC883" s="292"/>
      <c r="AD883" s="293"/>
    </row>
    <row r="884" ht="14.25" customHeight="1">
      <c r="K884" s="61"/>
      <c r="V884" s="132"/>
      <c r="W884" s="133"/>
      <c r="AC884" s="292"/>
      <c r="AD884" s="293"/>
    </row>
    <row r="885" ht="14.25" customHeight="1">
      <c r="K885" s="61"/>
      <c r="V885" s="132"/>
      <c r="W885" s="133"/>
      <c r="AC885" s="292"/>
      <c r="AD885" s="293"/>
    </row>
    <row r="886" ht="14.25" customHeight="1">
      <c r="K886" s="61"/>
      <c r="V886" s="132"/>
      <c r="W886" s="133"/>
      <c r="AC886" s="292"/>
      <c r="AD886" s="293"/>
    </row>
    <row r="887" ht="14.25" customHeight="1">
      <c r="K887" s="61"/>
      <c r="V887" s="132"/>
      <c r="W887" s="133"/>
      <c r="AC887" s="292"/>
      <c r="AD887" s="293"/>
    </row>
    <row r="888" ht="14.25" customHeight="1">
      <c r="K888" s="61"/>
      <c r="V888" s="132"/>
      <c r="W888" s="133"/>
      <c r="AC888" s="292"/>
      <c r="AD888" s="293"/>
    </row>
    <row r="889" ht="14.25" customHeight="1">
      <c r="K889" s="61"/>
      <c r="V889" s="132"/>
      <c r="W889" s="133"/>
      <c r="AC889" s="292"/>
      <c r="AD889" s="293"/>
    </row>
    <row r="890" ht="14.25" customHeight="1">
      <c r="K890" s="61"/>
      <c r="V890" s="132"/>
      <c r="W890" s="133"/>
      <c r="AC890" s="292"/>
      <c r="AD890" s="293"/>
    </row>
    <row r="891" ht="14.25" customHeight="1">
      <c r="K891" s="61"/>
      <c r="V891" s="132"/>
      <c r="W891" s="133"/>
      <c r="AC891" s="292"/>
      <c r="AD891" s="293"/>
    </row>
    <row r="892" ht="14.25" customHeight="1">
      <c r="K892" s="61"/>
      <c r="V892" s="132"/>
      <c r="W892" s="133"/>
      <c r="AC892" s="292"/>
      <c r="AD892" s="293"/>
    </row>
    <row r="893" ht="14.25" customHeight="1">
      <c r="K893" s="61"/>
      <c r="V893" s="132"/>
      <c r="W893" s="133"/>
      <c r="AC893" s="292"/>
      <c r="AD893" s="293"/>
    </row>
    <row r="894" ht="14.25" customHeight="1">
      <c r="K894" s="61"/>
      <c r="V894" s="132"/>
      <c r="W894" s="133"/>
      <c r="AC894" s="292"/>
      <c r="AD894" s="293"/>
    </row>
    <row r="895" ht="14.25" customHeight="1">
      <c r="K895" s="61"/>
      <c r="V895" s="132"/>
      <c r="W895" s="133"/>
      <c r="AC895" s="292"/>
      <c r="AD895" s="293"/>
    </row>
    <row r="896" ht="14.25" customHeight="1">
      <c r="K896" s="61"/>
      <c r="V896" s="132"/>
      <c r="W896" s="133"/>
      <c r="AC896" s="292"/>
      <c r="AD896" s="293"/>
    </row>
    <row r="897" ht="14.25" customHeight="1">
      <c r="K897" s="61"/>
      <c r="V897" s="132"/>
      <c r="W897" s="133"/>
      <c r="AC897" s="292"/>
      <c r="AD897" s="293"/>
    </row>
    <row r="898" ht="14.25" customHeight="1">
      <c r="K898" s="61"/>
      <c r="V898" s="132"/>
      <c r="W898" s="133"/>
      <c r="AC898" s="292"/>
      <c r="AD898" s="293"/>
    </row>
    <row r="899" ht="14.25" customHeight="1">
      <c r="K899" s="61"/>
      <c r="V899" s="132"/>
      <c r="W899" s="133"/>
      <c r="AC899" s="292"/>
      <c r="AD899" s="293"/>
    </row>
    <row r="900" ht="14.25" customHeight="1">
      <c r="K900" s="61"/>
      <c r="V900" s="132"/>
      <c r="W900" s="133"/>
      <c r="AC900" s="292"/>
      <c r="AD900" s="293"/>
    </row>
    <row r="901" ht="14.25" customHeight="1">
      <c r="K901" s="61"/>
      <c r="V901" s="132"/>
      <c r="W901" s="133"/>
      <c r="AC901" s="292"/>
      <c r="AD901" s="293"/>
    </row>
    <row r="902" ht="14.25" customHeight="1">
      <c r="K902" s="61"/>
      <c r="V902" s="132"/>
      <c r="W902" s="133"/>
      <c r="AC902" s="292"/>
      <c r="AD902" s="293"/>
    </row>
    <row r="903" ht="14.25" customHeight="1">
      <c r="K903" s="61"/>
      <c r="V903" s="132"/>
      <c r="W903" s="133"/>
      <c r="AC903" s="292"/>
      <c r="AD903" s="293"/>
    </row>
    <row r="904" ht="14.25" customHeight="1">
      <c r="K904" s="61"/>
      <c r="V904" s="132"/>
      <c r="W904" s="133"/>
      <c r="AC904" s="292"/>
      <c r="AD904" s="293"/>
    </row>
    <row r="905" ht="14.25" customHeight="1">
      <c r="K905" s="61"/>
      <c r="V905" s="132"/>
      <c r="W905" s="133"/>
      <c r="AC905" s="292"/>
      <c r="AD905" s="293"/>
    </row>
    <row r="906" ht="14.25" customHeight="1">
      <c r="K906" s="61"/>
      <c r="V906" s="132"/>
      <c r="W906" s="133"/>
      <c r="AC906" s="292"/>
      <c r="AD906" s="293"/>
    </row>
    <row r="907" ht="14.25" customHeight="1">
      <c r="K907" s="61"/>
      <c r="V907" s="132"/>
      <c r="W907" s="133"/>
      <c r="AC907" s="292"/>
      <c r="AD907" s="293"/>
    </row>
    <row r="908" ht="14.25" customHeight="1">
      <c r="K908" s="61"/>
      <c r="V908" s="132"/>
      <c r="W908" s="133"/>
      <c r="AC908" s="292"/>
      <c r="AD908" s="293"/>
    </row>
    <row r="909" ht="14.25" customHeight="1">
      <c r="K909" s="61"/>
      <c r="V909" s="132"/>
      <c r="W909" s="133"/>
      <c r="AC909" s="292"/>
      <c r="AD909" s="293"/>
    </row>
    <row r="910" ht="14.25" customHeight="1">
      <c r="K910" s="61"/>
      <c r="V910" s="132"/>
      <c r="W910" s="133"/>
      <c r="AC910" s="292"/>
      <c r="AD910" s="293"/>
    </row>
    <row r="911" ht="14.25" customHeight="1">
      <c r="K911" s="61"/>
      <c r="V911" s="132"/>
      <c r="W911" s="133"/>
      <c r="AC911" s="292"/>
      <c r="AD911" s="293"/>
    </row>
    <row r="912" ht="14.25" customHeight="1">
      <c r="K912" s="61"/>
      <c r="V912" s="132"/>
      <c r="W912" s="133"/>
      <c r="AC912" s="292"/>
      <c r="AD912" s="293"/>
    </row>
    <row r="913" ht="14.25" customHeight="1">
      <c r="K913" s="61"/>
      <c r="V913" s="132"/>
      <c r="W913" s="133"/>
      <c r="AC913" s="292"/>
      <c r="AD913" s="293"/>
    </row>
    <row r="914" ht="14.25" customHeight="1">
      <c r="K914" s="61"/>
      <c r="V914" s="132"/>
      <c r="W914" s="133"/>
      <c r="AC914" s="292"/>
      <c r="AD914" s="293"/>
    </row>
    <row r="915" ht="14.25" customHeight="1">
      <c r="K915" s="61"/>
      <c r="V915" s="132"/>
      <c r="W915" s="133"/>
      <c r="AC915" s="292"/>
      <c r="AD915" s="293"/>
    </row>
    <row r="916" ht="14.25" customHeight="1">
      <c r="K916" s="61"/>
      <c r="V916" s="132"/>
      <c r="W916" s="133"/>
      <c r="AC916" s="292"/>
      <c r="AD916" s="293"/>
    </row>
    <row r="917" ht="14.25" customHeight="1">
      <c r="K917" s="61"/>
      <c r="V917" s="132"/>
      <c r="W917" s="133"/>
      <c r="AC917" s="292"/>
      <c r="AD917" s="293"/>
    </row>
    <row r="918" ht="14.25" customHeight="1">
      <c r="K918" s="61"/>
      <c r="V918" s="132"/>
      <c r="W918" s="133"/>
      <c r="AC918" s="292"/>
      <c r="AD918" s="293"/>
    </row>
    <row r="919" ht="14.25" customHeight="1">
      <c r="K919" s="61"/>
      <c r="V919" s="132"/>
      <c r="W919" s="133"/>
      <c r="AC919" s="292"/>
      <c r="AD919" s="293"/>
    </row>
    <row r="920" ht="14.25" customHeight="1">
      <c r="K920" s="61"/>
      <c r="V920" s="132"/>
      <c r="W920" s="133"/>
      <c r="AC920" s="292"/>
      <c r="AD920" s="293"/>
    </row>
    <row r="921" ht="14.25" customHeight="1">
      <c r="K921" s="61"/>
      <c r="V921" s="132"/>
      <c r="W921" s="133"/>
      <c r="AC921" s="292"/>
      <c r="AD921" s="293"/>
    </row>
    <row r="922" ht="14.25" customHeight="1">
      <c r="K922" s="61"/>
      <c r="V922" s="132"/>
      <c r="W922" s="133"/>
      <c r="AC922" s="292"/>
      <c r="AD922" s="293"/>
    </row>
    <row r="923" ht="14.25" customHeight="1">
      <c r="K923" s="61"/>
      <c r="V923" s="132"/>
      <c r="W923" s="133"/>
      <c r="AC923" s="292"/>
      <c r="AD923" s="293"/>
    </row>
    <row r="924" ht="14.25" customHeight="1">
      <c r="K924" s="61"/>
      <c r="V924" s="132"/>
      <c r="W924" s="133"/>
      <c r="AC924" s="292"/>
      <c r="AD924" s="293"/>
    </row>
    <row r="925" ht="14.25" customHeight="1">
      <c r="K925" s="61"/>
      <c r="V925" s="132"/>
      <c r="W925" s="133"/>
      <c r="AC925" s="292"/>
      <c r="AD925" s="293"/>
    </row>
    <row r="926" ht="14.25" customHeight="1">
      <c r="K926" s="61"/>
      <c r="V926" s="132"/>
      <c r="W926" s="133"/>
      <c r="AC926" s="292"/>
      <c r="AD926" s="293"/>
    </row>
    <row r="927" ht="14.25" customHeight="1">
      <c r="K927" s="61"/>
      <c r="V927" s="132"/>
      <c r="W927" s="133"/>
      <c r="AC927" s="292"/>
      <c r="AD927" s="293"/>
    </row>
    <row r="928" ht="14.25" customHeight="1">
      <c r="K928" s="61"/>
      <c r="V928" s="132"/>
      <c r="W928" s="133"/>
      <c r="AC928" s="292"/>
      <c r="AD928" s="293"/>
    </row>
    <row r="929" ht="14.25" customHeight="1">
      <c r="K929" s="61"/>
      <c r="V929" s="132"/>
      <c r="W929" s="133"/>
      <c r="AC929" s="292"/>
      <c r="AD929" s="293"/>
    </row>
    <row r="930" ht="14.25" customHeight="1">
      <c r="K930" s="61"/>
      <c r="V930" s="132"/>
      <c r="W930" s="133"/>
      <c r="AC930" s="292"/>
      <c r="AD930" s="293"/>
    </row>
    <row r="931" ht="14.25" customHeight="1">
      <c r="K931" s="61"/>
      <c r="V931" s="132"/>
      <c r="W931" s="133"/>
      <c r="AC931" s="292"/>
      <c r="AD931" s="293"/>
    </row>
    <row r="932" ht="14.25" customHeight="1">
      <c r="K932" s="61"/>
      <c r="V932" s="132"/>
      <c r="W932" s="133"/>
      <c r="AC932" s="292"/>
      <c r="AD932" s="293"/>
    </row>
    <row r="933" ht="14.25" customHeight="1">
      <c r="K933" s="61"/>
      <c r="V933" s="132"/>
      <c r="W933" s="133"/>
      <c r="AC933" s="292"/>
      <c r="AD933" s="293"/>
    </row>
    <row r="934" ht="14.25" customHeight="1">
      <c r="K934" s="61"/>
      <c r="V934" s="132"/>
      <c r="W934" s="133"/>
      <c r="AC934" s="292"/>
      <c r="AD934" s="293"/>
    </row>
    <row r="935" ht="14.25" customHeight="1">
      <c r="K935" s="61"/>
      <c r="V935" s="132"/>
      <c r="W935" s="133"/>
      <c r="AC935" s="292"/>
      <c r="AD935" s="293"/>
    </row>
    <row r="936" ht="14.25" customHeight="1">
      <c r="K936" s="61"/>
      <c r="V936" s="132"/>
      <c r="W936" s="133"/>
      <c r="AC936" s="292"/>
      <c r="AD936" s="293"/>
    </row>
    <row r="937" ht="14.25" customHeight="1">
      <c r="K937" s="61"/>
      <c r="V937" s="132"/>
      <c r="W937" s="133"/>
      <c r="AC937" s="292"/>
      <c r="AD937" s="293"/>
    </row>
    <row r="938" ht="14.25" customHeight="1">
      <c r="K938" s="61"/>
      <c r="V938" s="132"/>
      <c r="W938" s="133"/>
      <c r="AC938" s="292"/>
      <c r="AD938" s="293"/>
    </row>
    <row r="939" ht="14.25" customHeight="1">
      <c r="K939" s="61"/>
      <c r="V939" s="132"/>
      <c r="W939" s="133"/>
      <c r="AC939" s="292"/>
      <c r="AD939" s="293"/>
    </row>
    <row r="940" ht="14.25" customHeight="1">
      <c r="K940" s="61"/>
      <c r="V940" s="132"/>
      <c r="W940" s="133"/>
      <c r="AC940" s="292"/>
      <c r="AD940" s="293"/>
    </row>
    <row r="941" ht="14.25" customHeight="1">
      <c r="K941" s="61"/>
      <c r="V941" s="132"/>
      <c r="W941" s="133"/>
      <c r="AC941" s="292"/>
      <c r="AD941" s="293"/>
    </row>
    <row r="942" ht="14.25" customHeight="1">
      <c r="K942" s="61"/>
      <c r="V942" s="132"/>
      <c r="W942" s="133"/>
      <c r="AC942" s="292"/>
      <c r="AD942" s="293"/>
    </row>
    <row r="943" ht="14.25" customHeight="1">
      <c r="K943" s="61"/>
      <c r="V943" s="132"/>
      <c r="W943" s="133"/>
      <c r="AC943" s="292"/>
      <c r="AD943" s="293"/>
    </row>
    <row r="944" ht="14.25" customHeight="1">
      <c r="K944" s="61"/>
      <c r="V944" s="132"/>
      <c r="W944" s="133"/>
      <c r="AC944" s="292"/>
      <c r="AD944" s="293"/>
    </row>
    <row r="945" ht="14.25" customHeight="1">
      <c r="K945" s="61"/>
      <c r="V945" s="132"/>
      <c r="W945" s="133"/>
      <c r="AC945" s="292"/>
      <c r="AD945" s="293"/>
    </row>
    <row r="946" ht="14.25" customHeight="1">
      <c r="K946" s="61"/>
      <c r="V946" s="132"/>
      <c r="W946" s="133"/>
      <c r="AC946" s="292"/>
      <c r="AD946" s="293"/>
    </row>
    <row r="947" ht="14.25" customHeight="1">
      <c r="K947" s="61"/>
      <c r="V947" s="132"/>
      <c r="W947" s="133"/>
      <c r="AC947" s="292"/>
      <c r="AD947" s="293"/>
    </row>
    <row r="948" ht="14.25" customHeight="1">
      <c r="K948" s="61"/>
      <c r="V948" s="132"/>
      <c r="W948" s="133"/>
      <c r="AC948" s="292"/>
      <c r="AD948" s="293"/>
    </row>
    <row r="949" ht="14.25" customHeight="1">
      <c r="K949" s="61"/>
      <c r="V949" s="132"/>
      <c r="W949" s="133"/>
      <c r="AC949" s="292"/>
      <c r="AD949" s="293"/>
    </row>
    <row r="950" ht="14.25" customHeight="1">
      <c r="K950" s="61"/>
      <c r="V950" s="132"/>
      <c r="W950" s="133"/>
      <c r="AC950" s="292"/>
      <c r="AD950" s="293"/>
    </row>
    <row r="951" ht="14.25" customHeight="1">
      <c r="K951" s="61"/>
      <c r="V951" s="132"/>
      <c r="W951" s="133"/>
      <c r="AC951" s="292"/>
      <c r="AD951" s="293"/>
    </row>
    <row r="952" ht="14.25" customHeight="1">
      <c r="K952" s="61"/>
      <c r="V952" s="132"/>
      <c r="W952" s="133"/>
      <c r="AC952" s="292"/>
      <c r="AD952" s="293"/>
    </row>
    <row r="953" ht="14.25" customHeight="1">
      <c r="K953" s="61"/>
      <c r="V953" s="132"/>
      <c r="W953" s="133"/>
      <c r="AC953" s="292"/>
      <c r="AD953" s="293"/>
    </row>
    <row r="954" ht="14.25" customHeight="1">
      <c r="K954" s="61"/>
      <c r="V954" s="132"/>
      <c r="W954" s="133"/>
      <c r="AC954" s="292"/>
      <c r="AD954" s="293"/>
    </row>
    <row r="955" ht="14.25" customHeight="1">
      <c r="K955" s="61"/>
      <c r="V955" s="132"/>
      <c r="W955" s="133"/>
      <c r="AC955" s="292"/>
      <c r="AD955" s="293"/>
    </row>
    <row r="956" ht="14.25" customHeight="1">
      <c r="K956" s="61"/>
      <c r="V956" s="132"/>
      <c r="W956" s="133"/>
      <c r="AC956" s="292"/>
      <c r="AD956" s="293"/>
    </row>
    <row r="957" ht="14.25" customHeight="1">
      <c r="K957" s="61"/>
      <c r="V957" s="132"/>
      <c r="W957" s="133"/>
      <c r="AC957" s="292"/>
      <c r="AD957" s="293"/>
    </row>
    <row r="958" ht="14.25" customHeight="1">
      <c r="K958" s="61"/>
      <c r="V958" s="132"/>
      <c r="W958" s="133"/>
      <c r="AC958" s="292"/>
      <c r="AD958" s="293"/>
    </row>
    <row r="959" ht="14.25" customHeight="1">
      <c r="K959" s="61"/>
      <c r="V959" s="132"/>
      <c r="W959" s="133"/>
      <c r="AC959" s="292"/>
      <c r="AD959" s="293"/>
    </row>
    <row r="960" ht="14.25" customHeight="1">
      <c r="K960" s="61"/>
      <c r="V960" s="132"/>
      <c r="W960" s="133"/>
      <c r="AC960" s="292"/>
      <c r="AD960" s="293"/>
    </row>
    <row r="961" ht="14.25" customHeight="1">
      <c r="K961" s="61"/>
      <c r="V961" s="132"/>
      <c r="W961" s="133"/>
      <c r="AC961" s="292"/>
      <c r="AD961" s="293"/>
    </row>
    <row r="962" ht="14.25" customHeight="1">
      <c r="K962" s="61"/>
      <c r="V962" s="132"/>
      <c r="W962" s="133"/>
      <c r="AC962" s="292"/>
      <c r="AD962" s="293"/>
    </row>
    <row r="963" ht="14.25" customHeight="1">
      <c r="K963" s="61"/>
      <c r="V963" s="132"/>
      <c r="W963" s="133"/>
      <c r="AC963" s="292"/>
      <c r="AD963" s="293"/>
    </row>
    <row r="964" ht="14.25" customHeight="1">
      <c r="K964" s="61"/>
      <c r="V964" s="132"/>
      <c r="W964" s="133"/>
      <c r="AC964" s="292"/>
      <c r="AD964" s="293"/>
    </row>
    <row r="965" ht="14.25" customHeight="1">
      <c r="K965" s="61"/>
      <c r="V965" s="132"/>
      <c r="W965" s="133"/>
      <c r="AC965" s="292"/>
      <c r="AD965" s="293"/>
    </row>
    <row r="966" ht="14.25" customHeight="1">
      <c r="K966" s="61"/>
      <c r="V966" s="132"/>
      <c r="W966" s="133"/>
      <c r="AC966" s="292"/>
      <c r="AD966" s="293"/>
    </row>
    <row r="967" ht="14.25" customHeight="1">
      <c r="K967" s="61"/>
      <c r="V967" s="132"/>
      <c r="W967" s="133"/>
      <c r="AC967" s="292"/>
      <c r="AD967" s="293"/>
    </row>
    <row r="968" ht="14.25" customHeight="1">
      <c r="K968" s="61"/>
      <c r="V968" s="132"/>
      <c r="W968" s="133"/>
      <c r="AC968" s="292"/>
      <c r="AD968" s="293"/>
    </row>
    <row r="969" ht="14.25" customHeight="1">
      <c r="K969" s="61"/>
      <c r="V969" s="132"/>
      <c r="W969" s="133"/>
      <c r="AC969" s="292"/>
      <c r="AD969" s="293"/>
    </row>
    <row r="970" ht="14.25" customHeight="1">
      <c r="K970" s="61"/>
      <c r="V970" s="132"/>
      <c r="W970" s="133"/>
      <c r="AC970" s="292"/>
      <c r="AD970" s="293"/>
    </row>
    <row r="971" ht="14.25" customHeight="1">
      <c r="K971" s="61"/>
      <c r="V971" s="132"/>
      <c r="W971" s="133"/>
      <c r="AC971" s="292"/>
      <c r="AD971" s="293"/>
    </row>
    <row r="972" ht="14.25" customHeight="1">
      <c r="K972" s="61"/>
      <c r="V972" s="132"/>
      <c r="W972" s="133"/>
      <c r="AC972" s="292"/>
      <c r="AD972" s="293"/>
    </row>
    <row r="973" ht="14.25" customHeight="1">
      <c r="K973" s="61"/>
      <c r="V973" s="132"/>
      <c r="W973" s="133"/>
      <c r="AC973" s="292"/>
      <c r="AD973" s="293"/>
    </row>
    <row r="974" ht="14.25" customHeight="1">
      <c r="K974" s="61"/>
      <c r="V974" s="132"/>
      <c r="W974" s="133"/>
      <c r="AC974" s="292"/>
      <c r="AD974" s="293"/>
    </row>
    <row r="975" ht="14.25" customHeight="1">
      <c r="K975" s="61"/>
      <c r="V975" s="132"/>
      <c r="W975" s="133"/>
      <c r="AC975" s="292"/>
      <c r="AD975" s="293"/>
    </row>
    <row r="976" ht="14.25" customHeight="1">
      <c r="K976" s="61"/>
      <c r="V976" s="132"/>
      <c r="W976" s="133"/>
      <c r="AC976" s="292"/>
      <c r="AD976" s="293"/>
    </row>
    <row r="977" ht="14.25" customHeight="1">
      <c r="K977" s="61"/>
      <c r="V977" s="132"/>
      <c r="W977" s="133"/>
      <c r="AC977" s="292"/>
      <c r="AD977" s="293"/>
    </row>
    <row r="978" ht="14.25" customHeight="1">
      <c r="K978" s="61"/>
      <c r="V978" s="132"/>
      <c r="W978" s="133"/>
      <c r="AC978" s="292"/>
      <c r="AD978" s="293"/>
    </row>
    <row r="979" ht="14.25" customHeight="1">
      <c r="K979" s="61"/>
      <c r="V979" s="132"/>
      <c r="W979" s="133"/>
      <c r="AC979" s="292"/>
      <c r="AD979" s="293"/>
    </row>
    <row r="980" ht="14.25" customHeight="1">
      <c r="K980" s="61"/>
      <c r="V980" s="132"/>
      <c r="W980" s="133"/>
      <c r="AC980" s="292"/>
      <c r="AD980" s="293"/>
    </row>
    <row r="981" ht="14.25" customHeight="1">
      <c r="K981" s="61"/>
      <c r="V981" s="132"/>
      <c r="W981" s="133"/>
      <c r="AC981" s="292"/>
      <c r="AD981" s="293"/>
    </row>
    <row r="982" ht="14.25" customHeight="1">
      <c r="K982" s="61"/>
      <c r="V982" s="132"/>
      <c r="W982" s="133"/>
      <c r="AC982" s="292"/>
      <c r="AD982" s="293"/>
    </row>
    <row r="983" ht="14.25" customHeight="1">
      <c r="K983" s="61"/>
      <c r="V983" s="132"/>
      <c r="W983" s="133"/>
      <c r="AC983" s="292"/>
      <c r="AD983" s="293"/>
    </row>
    <row r="984" ht="14.25" customHeight="1">
      <c r="K984" s="61"/>
      <c r="V984" s="132"/>
      <c r="W984" s="133"/>
      <c r="AC984" s="292"/>
      <c r="AD984" s="293"/>
    </row>
    <row r="985" ht="14.25" customHeight="1">
      <c r="K985" s="61"/>
      <c r="V985" s="132"/>
      <c r="W985" s="133"/>
      <c r="AC985" s="292"/>
      <c r="AD985" s="293"/>
    </row>
    <row r="986" ht="14.25" customHeight="1">
      <c r="K986" s="61"/>
      <c r="V986" s="132"/>
      <c r="W986" s="133"/>
      <c r="AC986" s="292"/>
      <c r="AD986" s="293"/>
    </row>
    <row r="987" ht="14.25" customHeight="1">
      <c r="K987" s="61"/>
      <c r="V987" s="132"/>
      <c r="W987" s="133"/>
      <c r="AC987" s="292"/>
      <c r="AD987" s="293"/>
    </row>
    <row r="988" ht="14.25" customHeight="1">
      <c r="K988" s="61"/>
      <c r="V988" s="132"/>
      <c r="W988" s="133"/>
      <c r="AC988" s="292"/>
      <c r="AD988" s="293"/>
    </row>
    <row r="989" ht="14.25" customHeight="1">
      <c r="K989" s="61"/>
      <c r="V989" s="132"/>
      <c r="W989" s="133"/>
      <c r="AC989" s="292"/>
      <c r="AD989" s="293"/>
    </row>
    <row r="990" ht="14.25" customHeight="1">
      <c r="K990" s="61"/>
      <c r="V990" s="132"/>
      <c r="W990" s="133"/>
      <c r="AC990" s="292"/>
      <c r="AD990" s="293"/>
    </row>
    <row r="991" ht="14.25" customHeight="1">
      <c r="K991" s="61"/>
      <c r="V991" s="132"/>
      <c r="W991" s="133"/>
      <c r="AC991" s="292"/>
      <c r="AD991" s="293"/>
    </row>
    <row r="992" ht="14.25" customHeight="1">
      <c r="K992" s="61"/>
      <c r="V992" s="132"/>
      <c r="W992" s="133"/>
      <c r="AC992" s="292"/>
      <c r="AD992" s="293"/>
    </row>
    <row r="993" ht="14.25" customHeight="1">
      <c r="K993" s="61"/>
      <c r="V993" s="132"/>
      <c r="W993" s="133"/>
      <c r="AC993" s="292"/>
      <c r="AD993" s="293"/>
    </row>
    <row r="994" ht="14.25" customHeight="1">
      <c r="K994" s="61"/>
      <c r="V994" s="132"/>
      <c r="W994" s="133"/>
      <c r="AC994" s="292"/>
      <c r="AD994" s="293"/>
    </row>
    <row r="995" ht="14.25" customHeight="1">
      <c r="K995" s="61"/>
      <c r="V995" s="132"/>
      <c r="W995" s="133"/>
      <c r="AC995" s="292"/>
      <c r="AD995" s="293"/>
    </row>
    <row r="996" ht="14.25" customHeight="1">
      <c r="K996" s="61"/>
      <c r="V996" s="132"/>
      <c r="W996" s="133"/>
      <c r="AC996" s="292"/>
      <c r="AD996" s="293"/>
    </row>
    <row r="997" ht="14.25" customHeight="1">
      <c r="K997" s="61"/>
      <c r="V997" s="132"/>
      <c r="W997" s="133"/>
      <c r="AC997" s="292"/>
      <c r="AD997" s="293"/>
    </row>
    <row r="998" ht="14.25" customHeight="1">
      <c r="K998" s="61"/>
      <c r="V998" s="132"/>
      <c r="W998" s="133"/>
      <c r="AC998" s="292"/>
      <c r="AD998" s="293"/>
    </row>
    <row r="999" ht="14.25" customHeight="1">
      <c r="K999" s="61"/>
      <c r="V999" s="132"/>
      <c r="W999" s="133"/>
      <c r="AC999" s="292"/>
      <c r="AD999" s="293"/>
    </row>
    <row r="1000" ht="14.25" customHeight="1">
      <c r="K1000" s="61"/>
      <c r="V1000" s="132"/>
      <c r="W1000" s="133"/>
      <c r="AC1000" s="292"/>
      <c r="AD1000" s="293"/>
    </row>
  </sheetData>
  <autoFilter ref="$A$1:$AG$142">
    <filterColumn colId="4">
      <filters>
        <filter val="USA"/>
        <filter val="EU, USA, UK"/>
      </filters>
    </filterColumn>
    <filterColumn colId="6">
      <filters blank="1">
        <filter val="Electric"/>
      </filters>
    </filterColumn>
    <filterColumn colId="7">
      <filters blank="1">
        <filter val="Sweat and tears"/>
        <filter val="Gasoline"/>
      </filters>
    </filterColumn>
    <filterColumn colId="9">
      <filters blank="1">
        <filter val="Swivel front wheel "/>
        <filter val="Rear-wheel Drive"/>
      </filters>
    </filterColumn>
    <filterColumn colId="10">
      <filters blank="1">
        <filter val="Walk-behind"/>
      </filters>
    </filterColumn>
    <filterColumn colId="13">
      <filters blank="1">
        <filter val="A"/>
        <filter val="B"/>
        <filter val="#N/A"/>
      </filters>
    </filterColumn>
  </autoFilter>
  <customSheetViews>
    <customSheetView guid="{FF268941-E41E-4907-9B66-B4BC40666B32}" filter="1" showAutoFilter="1">
      <autoFilter ref="$D$1:$D$1000"/>
    </customSheetView>
  </customSheetView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237" t="s">
        <v>76</v>
      </c>
      <c r="B1" s="237" t="s">
        <v>77</v>
      </c>
      <c r="C1" s="238" t="s">
        <v>78</v>
      </c>
      <c r="D1" s="237" t="s">
        <v>526</v>
      </c>
      <c r="E1" s="238" t="s">
        <v>80</v>
      </c>
      <c r="F1" s="238" t="s">
        <v>81</v>
      </c>
      <c r="G1" s="237" t="s">
        <v>528</v>
      </c>
      <c r="H1" s="238" t="s">
        <v>89</v>
      </c>
      <c r="I1" s="519" t="s">
        <v>692</v>
      </c>
      <c r="J1" s="519" t="s">
        <v>661</v>
      </c>
      <c r="K1" s="519" t="s">
        <v>694</v>
      </c>
      <c r="L1" s="519" t="s">
        <v>695</v>
      </c>
      <c r="M1" s="519" t="s">
        <v>693</v>
      </c>
      <c r="N1" s="580"/>
      <c r="O1" s="580"/>
      <c r="P1" s="580"/>
      <c r="Q1" s="580"/>
      <c r="R1" s="580"/>
      <c r="S1" s="580"/>
      <c r="T1" s="580"/>
      <c r="U1" s="580"/>
      <c r="V1" s="580"/>
      <c r="W1" s="580"/>
      <c r="X1" s="580"/>
      <c r="Y1" s="580"/>
      <c r="Z1" s="580"/>
      <c r="AA1" s="580"/>
      <c r="AB1" s="581"/>
      <c r="AC1" s="581"/>
      <c r="AD1" s="581"/>
      <c r="AE1" s="581"/>
      <c r="AF1" s="581"/>
      <c r="AG1" s="581"/>
      <c r="AH1" s="581"/>
      <c r="AI1" s="581"/>
      <c r="AJ1" s="581"/>
      <c r="AK1" s="581"/>
      <c r="AL1" s="581"/>
    </row>
    <row r="2">
      <c r="A2" s="582">
        <v>1811009.0</v>
      </c>
      <c r="B2" s="582" t="str">
        <f>VLOOKUP(A2,'Complete Product Info'!$A$2:$C$141,2,0)</f>
        <v>Mercury</v>
      </c>
      <c r="C2" s="582" t="str">
        <f>VLOOKUP(A2,'Complete Product Info'!$A$2:$C$141,3,0)</f>
        <v>Mercury Supreme El. USA</v>
      </c>
      <c r="D2" s="582" t="str">
        <f>VLOOKUP(A2,'Complete Product Info'!$A$2:$E$141,5,0)</f>
        <v>USA</v>
      </c>
      <c r="E2" s="582" t="str">
        <f>VLOOKUP(A2,'Complete Product Info'!$A$2:$G$141,7,0)</f>
        <v>Electric</v>
      </c>
      <c r="F2" s="582" t="str">
        <f>VLOOKUP(A2,'Complete Product Info'!$A$2:$H$141,8,0)</f>
        <v>Gasoline</v>
      </c>
      <c r="G2" s="582" t="str">
        <f>VLOOKUP(A2,'Complete Product Info'!$A$2:$I$141,9,0)</f>
        <v>Large/Medium</v>
      </c>
      <c r="H2" s="582" t="str">
        <f>VLOOKUP(A2,'Complete Product Info'!$A$2:$J$141,10,0)</f>
        <v>Rear-wheel Drive</v>
      </c>
      <c r="I2" s="582" t="str">
        <f>VLOOKUP(A2,'Complete Product Info'!$A$2:$K$141,11,0)</f>
        <v>Walk-behind</v>
      </c>
      <c r="J2" s="582" t="str">
        <f>VLOOKUP(A2,'ABC Analysis Results'!$A$2:$C$140,3,0)</f>
        <v>C</v>
      </c>
      <c r="K2" s="583">
        <f>VLOOKUP(A2,'Complete Product Info'!$A$2:$P$141,16,0)</f>
        <v>272.2025565</v>
      </c>
      <c r="L2" s="582">
        <f>VLOOKUP(A2,'Complete Product Info'!$A$2:$AC$141,29,0)</f>
        <v>56</v>
      </c>
      <c r="M2" s="584">
        <f>VLOOKUP(A2,'Complexity Cost Adjustment'!$C$2:$AJ$141,32,0)</f>
        <v>-14509.05855</v>
      </c>
      <c r="AB2" s="585"/>
      <c r="AC2" s="585"/>
      <c r="AD2" s="585"/>
      <c r="AE2" s="585"/>
      <c r="AF2" s="585"/>
      <c r="AG2" s="585"/>
      <c r="AH2" s="585"/>
      <c r="AI2" s="585"/>
      <c r="AJ2" s="585"/>
      <c r="AK2" s="585"/>
      <c r="AL2" s="585"/>
    </row>
    <row r="3">
      <c r="A3" s="586">
        <v>1811036.0</v>
      </c>
      <c r="B3" s="582" t="str">
        <f>VLOOKUP(A3,'Complete Product Info'!$A$2:$C$141,2,0)</f>
        <v>Venus</v>
      </c>
      <c r="C3" s="582" t="str">
        <f>VLOOKUP(A3,'Complete Product Info'!$A$2:$C$141,3,0)</f>
        <v>Venus Extra2 El. USA</v>
      </c>
      <c r="D3" s="582" t="str">
        <f>VLOOKUP(A3,'Complete Product Info'!$A$2:$E$141,5,0)</f>
        <v>USA</v>
      </c>
      <c r="E3" s="582" t="str">
        <f>VLOOKUP(A3,'Complete Product Info'!$A$2:$G$141,7,0)</f>
        <v>Electric</v>
      </c>
      <c r="F3" s="582" t="str">
        <f>VLOOKUP(A3,'Complete Product Info'!$A$2:$H$141,8,0)</f>
        <v>Electric, Rechargeable Battery </v>
      </c>
      <c r="G3" s="582" t="str">
        <f>VLOOKUP(A3,'Complete Product Info'!$A$2:$I$141,9,0)</f>
        <v>Small/Medium</v>
      </c>
      <c r="H3" s="582" t="str">
        <f>VLOOKUP(A3,'Complete Product Info'!$A$2:$J$141,10,0)</f>
        <v>Rear-wheel Drive</v>
      </c>
      <c r="I3" s="582" t="str">
        <f>VLOOKUP(A3,'Complete Product Info'!$A$2:$K$141,11,0)</f>
        <v>Walk-behind</v>
      </c>
      <c r="J3" s="582" t="str">
        <f>VLOOKUP(A3,'ABC Analysis Results'!$A$2:$C$140,3,0)</f>
        <v>C</v>
      </c>
      <c r="K3" s="583">
        <f>VLOOKUP(A3,'Complete Product Info'!$A$2:$P$141,16,0)</f>
        <v>43.52924003</v>
      </c>
      <c r="L3" s="582">
        <f>VLOOKUP(A3,'Complete Product Info'!$A$2:$AC$141,29,0)</f>
        <v>64</v>
      </c>
      <c r="M3" s="584">
        <f>VLOOKUP(A3,'Complexity Cost Adjustment'!$C$2:$AJ$141,32,0)</f>
        <v>-23838.06894</v>
      </c>
      <c r="N3" s="585"/>
      <c r="O3" s="585"/>
      <c r="P3" s="585"/>
      <c r="Q3" s="585"/>
      <c r="R3" s="585"/>
      <c r="S3" s="585"/>
      <c r="T3" s="585"/>
      <c r="U3" s="585"/>
      <c r="V3" s="585"/>
      <c r="W3" s="585"/>
      <c r="X3" s="585"/>
      <c r="Y3" s="585"/>
      <c r="Z3" s="585"/>
      <c r="AA3" s="585"/>
      <c r="AB3" s="585"/>
      <c r="AC3" s="585"/>
      <c r="AD3" s="585"/>
      <c r="AE3" s="585"/>
      <c r="AF3" s="585"/>
      <c r="AG3" s="585"/>
      <c r="AH3" s="585"/>
      <c r="AI3" s="585"/>
      <c r="AJ3" s="585"/>
      <c r="AK3" s="585"/>
      <c r="AL3" s="585"/>
    </row>
    <row r="4">
      <c r="A4" s="586">
        <v>1811139.0</v>
      </c>
      <c r="B4" s="582" t="str">
        <f>VLOOKUP(A4,'Complete Product Info'!$A$2:$C$141,2,0)</f>
        <v>Earth</v>
      </c>
      <c r="C4" s="582" t="str">
        <f>VLOOKUP(A4,'Complete Product Info'!$A$2:$C$141,3,0)</f>
        <v>Earth Simple EU/UK</v>
      </c>
      <c r="D4" s="582" t="str">
        <f>VLOOKUP(A4,'Complete Product Info'!$A$2:$E$141,5,0)</f>
        <v>EU, UK</v>
      </c>
      <c r="E4" s="582" t="str">
        <f>VLOOKUP(A4,'Complete Product Info'!$A$2:$G$141,7,0)</f>
        <v>Non-electric/ Reel</v>
      </c>
      <c r="F4" s="582" t="str">
        <f>VLOOKUP(A4,'Complete Product Info'!$A$2:$H$141,8,0)</f>
        <v>Sweat and tears</v>
      </c>
      <c r="G4" s="582" t="str">
        <f>VLOOKUP(A4,'Complete Product Info'!$A$2:$I$141,9,0)</f>
        <v>Small</v>
      </c>
      <c r="H4" s="582" t="str">
        <f>VLOOKUP(A4,'Complete Product Info'!$A$2:$J$141,10,0)</f>
        <v/>
      </c>
      <c r="I4" s="582" t="str">
        <f>VLOOKUP(A4,'Complete Product Info'!$A$2:$K$141,11,0)</f>
        <v>Walk-behind</v>
      </c>
      <c r="J4" s="582" t="str">
        <f>VLOOKUP(A4,'ABC Analysis Results'!$A$2:$C$140,3,0)</f>
        <v>C</v>
      </c>
      <c r="K4" s="583">
        <f>VLOOKUP(A4,'Complete Product Info'!$A$2:$P$141,16,0)</f>
        <v>44.76662506</v>
      </c>
      <c r="L4" s="582">
        <f>VLOOKUP(A4,'Complete Product Info'!$A$2:$AC$141,29,0)</f>
        <v>40</v>
      </c>
      <c r="M4" s="584">
        <f>VLOOKUP(A4,'Complexity Cost Adjustment'!$C$2:$AJ$141,32,0)</f>
        <v>-296.8286342</v>
      </c>
      <c r="N4" s="585"/>
      <c r="O4" s="585"/>
      <c r="P4" s="585"/>
      <c r="Q4" s="585"/>
      <c r="R4" s="585"/>
      <c r="S4" s="585"/>
      <c r="T4" s="585"/>
      <c r="U4" s="585"/>
      <c r="V4" s="587"/>
      <c r="W4" s="585"/>
      <c r="X4" s="585"/>
      <c r="Y4" s="588"/>
      <c r="Z4" s="585"/>
      <c r="AA4" s="585"/>
      <c r="AB4" s="585"/>
      <c r="AC4" s="585"/>
      <c r="AD4" s="585"/>
      <c r="AE4" s="585"/>
      <c r="AF4" s="585"/>
      <c r="AG4" s="585"/>
      <c r="AH4" s="585"/>
      <c r="AI4" s="585"/>
      <c r="AJ4" s="585"/>
      <c r="AK4" s="585"/>
      <c r="AL4" s="585"/>
    </row>
    <row r="5">
      <c r="A5" s="586">
        <v>1811025.0</v>
      </c>
      <c r="B5" s="582" t="str">
        <f>VLOOKUP(A5,'Complete Product Info'!$A$2:$C$141,2,0)</f>
        <v>Venus</v>
      </c>
      <c r="C5" s="582" t="str">
        <f>VLOOKUP(A5,'Complete Product Info'!$A$2:$C$141,3,0)</f>
        <v>Venus Standard El. USA</v>
      </c>
      <c r="D5" s="582" t="str">
        <f>VLOOKUP(A5,'Complete Product Info'!$A$2:$E$141,5,0)</f>
        <v>USA</v>
      </c>
      <c r="E5" s="582" t="str">
        <f>VLOOKUP(A5,'Complete Product Info'!$A$2:$G$141,7,0)</f>
        <v>Electric</v>
      </c>
      <c r="F5" s="582" t="str">
        <f>VLOOKUP(A5,'Complete Product Info'!$A$2:$H$141,8,0)</f>
        <v>Electric, Corded</v>
      </c>
      <c r="G5" s="582" t="str">
        <f>VLOOKUP(A5,'Complete Product Info'!$A$2:$I$141,9,0)</f>
        <v>Small/Medium</v>
      </c>
      <c r="H5" s="582" t="str">
        <f>VLOOKUP(A5,'Complete Product Info'!$A$2:$J$141,10,0)</f>
        <v>Swivel front wheel </v>
      </c>
      <c r="I5" s="582" t="str">
        <f>VLOOKUP(A5,'Complete Product Info'!$A$2:$K$141,11,0)</f>
        <v>Walk-behind</v>
      </c>
      <c r="J5" s="582" t="str">
        <f>VLOOKUP(A5,'ABC Analysis Results'!$A$2:$C$140,3,0)</f>
        <v>C</v>
      </c>
      <c r="K5" s="583">
        <f>VLOOKUP(A5,'Complete Product Info'!$A$2:$P$141,16,0)</f>
        <v>64.60566667</v>
      </c>
      <c r="L5" s="582">
        <f>VLOOKUP(A5,'Complete Product Info'!$A$2:$AC$141,29,0)</f>
        <v>64</v>
      </c>
      <c r="M5" s="584">
        <f>VLOOKUP(A5,'Complexity Cost Adjustment'!$C$2:$AJ$141,32,0)</f>
        <v>-829.6483467</v>
      </c>
      <c r="N5" s="585"/>
      <c r="O5" s="585"/>
      <c r="P5" s="585"/>
      <c r="Q5" s="585"/>
      <c r="R5" s="585"/>
      <c r="S5" s="585"/>
      <c r="T5" s="585"/>
      <c r="U5" s="585"/>
      <c r="V5" s="587"/>
      <c r="W5" s="585"/>
      <c r="X5" s="585"/>
      <c r="Y5" s="588"/>
      <c r="Z5" s="585"/>
      <c r="AA5" s="585"/>
      <c r="AB5" s="585"/>
      <c r="AC5" s="585"/>
      <c r="AD5" s="585"/>
      <c r="AE5" s="585"/>
      <c r="AF5" s="585"/>
      <c r="AG5" s="585"/>
      <c r="AH5" s="585"/>
      <c r="AI5" s="585"/>
      <c r="AJ5" s="585"/>
      <c r="AK5" s="585"/>
      <c r="AL5" s="585"/>
    </row>
    <row r="6">
      <c r="A6" s="586">
        <v>1811134.0</v>
      </c>
      <c r="B6" s="582" t="str">
        <f>VLOOKUP(A6,'Complete Product Info'!$A$2:$C$141,2,0)</f>
        <v>Earth</v>
      </c>
      <c r="C6" s="582" t="str">
        <f>VLOOKUP(A6,'Complete Product Info'!$A$2:$C$141,3,0)</f>
        <v>Earth Standard</v>
      </c>
      <c r="D6" s="582" t="str">
        <f>VLOOKUP(A6,'Complete Product Info'!$A$2:$E$141,5,0)</f>
        <v>EU, USA, UK</v>
      </c>
      <c r="E6" s="582" t="str">
        <f>VLOOKUP(A6,'Complete Product Info'!$A$2:$G$141,7,0)</f>
        <v>Non-electric/ Reel</v>
      </c>
      <c r="F6" s="582" t="str">
        <f>VLOOKUP(A6,'Complete Product Info'!$A$2:$H$141,8,0)</f>
        <v>Sweat and tears</v>
      </c>
      <c r="G6" s="582" t="str">
        <f>VLOOKUP(A6,'Complete Product Info'!$A$2:$I$141,9,0)</f>
        <v>Small</v>
      </c>
      <c r="H6" s="582" t="str">
        <f>VLOOKUP(A6,'Complete Product Info'!$A$2:$J$141,10,0)</f>
        <v/>
      </c>
      <c r="I6" s="582" t="str">
        <f>VLOOKUP(A6,'Complete Product Info'!$A$2:$K$141,11,0)</f>
        <v>Walk-behind</v>
      </c>
      <c r="J6" s="582" t="str">
        <f>VLOOKUP(A6,'ABC Analysis Results'!$A$2:$C$140,3,0)</f>
        <v>C</v>
      </c>
      <c r="K6" s="583">
        <f>VLOOKUP(A6,'Complete Product Info'!$A$2:$P$141,16,0)</f>
        <v>33.57102726</v>
      </c>
      <c r="L6" s="582">
        <f>VLOOKUP(A6,'Complete Product Info'!$A$2:$AC$141,29,0)</f>
        <v>40</v>
      </c>
      <c r="M6" s="584">
        <f>VLOOKUP(A6,'Complexity Cost Adjustment'!$C$2:$AJ$141,32,0)</f>
        <v>-31939.71408</v>
      </c>
      <c r="N6" s="585"/>
      <c r="O6" s="585"/>
      <c r="P6" s="585"/>
      <c r="Q6" s="585"/>
      <c r="R6" s="585"/>
      <c r="S6" s="585"/>
      <c r="T6" s="585"/>
      <c r="U6" s="585"/>
      <c r="V6" s="587"/>
      <c r="W6" s="585"/>
      <c r="X6" s="585"/>
      <c r="Y6" s="588"/>
      <c r="Z6" s="585"/>
      <c r="AA6" s="585"/>
      <c r="AB6" s="585"/>
      <c r="AC6" s="585"/>
      <c r="AD6" s="585"/>
      <c r="AE6" s="585"/>
      <c r="AF6" s="585"/>
      <c r="AG6" s="585"/>
      <c r="AH6" s="585"/>
      <c r="AI6" s="585"/>
      <c r="AJ6" s="585"/>
      <c r="AK6" s="585"/>
      <c r="AL6" s="585"/>
    </row>
    <row r="7">
      <c r="A7" s="586">
        <v>1811045.0</v>
      </c>
      <c r="B7" s="582" t="str">
        <f>VLOOKUP(A7,'Complete Product Info'!$A$2:$C$141,2,0)</f>
        <v>Mars</v>
      </c>
      <c r="C7" s="582" t="str">
        <f>VLOOKUP(A7,'Complete Product Info'!$A$2:$C$141,3,0)</f>
        <v>Mars Delux El. EU</v>
      </c>
      <c r="D7" s="582" t="str">
        <f>VLOOKUP(A7,'Complete Product Info'!$A$2:$E$141,5,0)</f>
        <v>EU</v>
      </c>
      <c r="E7" s="582" t="str">
        <f>VLOOKUP(A7,'Complete Product Info'!$A$2:$G$141,7,0)</f>
        <v>Electric</v>
      </c>
      <c r="F7" s="582" t="str">
        <f>VLOOKUP(A7,'Complete Product Info'!$A$2:$H$141,8,0)</f>
        <v>Gasoline</v>
      </c>
      <c r="G7" s="582" t="str">
        <f>VLOOKUP(A7,'Complete Product Info'!$A$2:$I$141,9,0)</f>
        <v>Large/Medium</v>
      </c>
      <c r="H7" s="582" t="str">
        <f>VLOOKUP(A7,'Complete Product Info'!$A$2:$J$141,10,0)</f>
        <v>Swivel front wheel </v>
      </c>
      <c r="I7" s="582" t="str">
        <f>VLOOKUP(A7,'Complete Product Info'!$A$2:$K$141,11,0)</f>
        <v>Walk-behind</v>
      </c>
      <c r="J7" s="582" t="str">
        <f>VLOOKUP(A7,'ABC Analysis Results'!$A$2:$C$140,3,0)</f>
        <v>C</v>
      </c>
      <c r="K7" s="583">
        <f>VLOOKUP(A7,'Complete Product Info'!$A$2:$P$141,16,0)</f>
        <v>60.1958549</v>
      </c>
      <c r="L7" s="582">
        <f>VLOOKUP(A7,'Complete Product Info'!$A$2:$AC$141,29,0)</f>
        <v>66</v>
      </c>
      <c r="M7" s="584">
        <f>VLOOKUP(A7,'Complexity Cost Adjustment'!$C$2:$AJ$141,32,0)</f>
        <v>-19694.50744</v>
      </c>
      <c r="N7" s="585"/>
      <c r="O7" s="585"/>
      <c r="P7" s="585"/>
      <c r="Q7" s="585"/>
      <c r="R7" s="585"/>
      <c r="S7" s="585"/>
      <c r="T7" s="585"/>
      <c r="U7" s="585"/>
      <c r="V7" s="587"/>
      <c r="W7" s="585"/>
      <c r="X7" s="589"/>
      <c r="Y7" s="588"/>
      <c r="Z7" s="588"/>
      <c r="AA7" s="585"/>
      <c r="AB7" s="585"/>
      <c r="AC7" s="585"/>
      <c r="AD7" s="585"/>
      <c r="AE7" s="585"/>
      <c r="AF7" s="585"/>
      <c r="AG7" s="585"/>
      <c r="AH7" s="585"/>
      <c r="AI7" s="585"/>
      <c r="AJ7" s="585"/>
      <c r="AK7" s="585"/>
      <c r="AL7" s="585"/>
    </row>
    <row r="8">
      <c r="A8" s="586">
        <v>1811111.0</v>
      </c>
      <c r="B8" s="582" t="str">
        <f>VLOOKUP(A8,'Complete Product Info'!$A$2:$C$141,2,0)</f>
        <v>Moon</v>
      </c>
      <c r="C8" s="582" t="str">
        <f>VLOOKUP(A8,'Complete Product Info'!$A$2:$C$141,3,0)</f>
        <v>Moon Standard El. EU/UK</v>
      </c>
      <c r="D8" s="582" t="str">
        <f>VLOOKUP(A8,'Complete Product Info'!$A$2:$E$141,5,0)</f>
        <v>EU, UK</v>
      </c>
      <c r="E8" s="582" t="str">
        <f>VLOOKUP(A8,'Complete Product Info'!$A$2:$G$141,7,0)</f>
        <v>Electric</v>
      </c>
      <c r="F8" s="582" t="str">
        <f>VLOOKUP(A8,'Complete Product Info'!$A$2:$H$141,8,0)</f>
        <v>Electric, Rechargeable Battery </v>
      </c>
      <c r="G8" s="582" t="str">
        <f>VLOOKUP(A8,'Complete Product Info'!$A$2:$I$141,9,0)</f>
        <v>Small/Medium</v>
      </c>
      <c r="H8" s="582" t="str">
        <f>VLOOKUP(A8,'Complete Product Info'!$A$2:$J$141,10,0)</f>
        <v>Rear-wheel Drive</v>
      </c>
      <c r="I8" s="582" t="str">
        <f>VLOOKUP(A8,'Complete Product Info'!$A$2:$K$141,11,0)</f>
        <v>Riding</v>
      </c>
      <c r="J8" s="582" t="str">
        <f>VLOOKUP(A8,'ABC Analysis Results'!$A$2:$C$140,3,0)</f>
        <v>C</v>
      </c>
      <c r="K8" s="583">
        <f>VLOOKUP(A8,'Complete Product Info'!$A$2:$P$141,16,0)</f>
        <v>137.4245728</v>
      </c>
      <c r="L8" s="582">
        <f>VLOOKUP(A8,'Complete Product Info'!$A$2:$AC$141,29,0)</f>
        <v>62</v>
      </c>
      <c r="M8" s="584">
        <f>VLOOKUP(A8,'Complexity Cost Adjustment'!$C$2:$AJ$141,32,0)</f>
        <v>-51.37868235</v>
      </c>
      <c r="N8" s="585"/>
      <c r="O8" s="585"/>
      <c r="P8" s="585"/>
      <c r="Q8" s="585"/>
      <c r="R8" s="585"/>
      <c r="S8" s="585"/>
      <c r="T8" s="585"/>
      <c r="U8" s="585"/>
      <c r="V8" s="587"/>
      <c r="W8" s="585"/>
      <c r="X8" s="585"/>
      <c r="Y8" s="588"/>
      <c r="Z8" s="588"/>
      <c r="AA8" s="585"/>
      <c r="AB8" s="585"/>
      <c r="AC8" s="585"/>
      <c r="AD8" s="585"/>
      <c r="AE8" s="585"/>
      <c r="AF8" s="585"/>
      <c r="AG8" s="585"/>
      <c r="AH8" s="585"/>
      <c r="AI8" s="585"/>
      <c r="AJ8" s="585"/>
      <c r="AK8" s="585"/>
      <c r="AL8" s="585"/>
    </row>
    <row r="9">
      <c r="A9" s="586">
        <v>1811089.0</v>
      </c>
      <c r="B9" s="582" t="str">
        <f>VLOOKUP(A9,'Complete Product Info'!$A$2:$C$141,2,0)</f>
        <v>Saturn</v>
      </c>
      <c r="C9" s="582" t="str">
        <f>VLOOKUP(A9,'Complete Product Info'!$A$2:$C$141,3,0)</f>
        <v>Saturn Standard El. Com UK</v>
      </c>
      <c r="D9" s="582" t="str">
        <f>VLOOKUP(A9,'Complete Product Info'!$A$2:$E$141,5,0)</f>
        <v>UK</v>
      </c>
      <c r="E9" s="582" t="str">
        <f>VLOOKUP(A9,'Complete Product Info'!$A$2:$G$141,7,0)</f>
        <v>Electric</v>
      </c>
      <c r="F9" s="582" t="str">
        <f>VLOOKUP(A9,'Complete Product Info'!$A$2:$H$141,8,0)</f>
        <v>Gasoline</v>
      </c>
      <c r="G9" s="582" t="str">
        <f>VLOOKUP(A9,'Complete Product Info'!$A$2:$I$141,9,0)</f>
        <v>Large/Medium</v>
      </c>
      <c r="H9" s="582" t="str">
        <f>VLOOKUP(A9,'Complete Product Info'!$A$2:$J$141,10,0)</f>
        <v>Rear-wheel Drive</v>
      </c>
      <c r="I9" s="582" t="str">
        <f>VLOOKUP(A9,'Complete Product Info'!$A$2:$K$141,11,0)</f>
        <v>Riding</v>
      </c>
      <c r="J9" s="582" t="str">
        <f>VLOOKUP(A9,'ABC Analysis Results'!$A$2:$C$140,3,0)</f>
        <v>C</v>
      </c>
      <c r="K9" s="583">
        <f>VLOOKUP(A9,'Complete Product Info'!$A$2:$P$141,16,0)</f>
        <v>643.1858407</v>
      </c>
      <c r="L9" s="582">
        <f>VLOOKUP(A9,'Complete Product Info'!$A$2:$AC$141,29,0)</f>
        <v>127</v>
      </c>
      <c r="M9" s="584">
        <f>VLOOKUP(A9,'Complexity Cost Adjustment'!$C$2:$AJ$141,32,0)</f>
        <v>-54350.19563</v>
      </c>
      <c r="N9" s="585"/>
      <c r="O9" s="585"/>
      <c r="P9" s="585"/>
      <c r="Q9" s="585"/>
      <c r="R9" s="585"/>
      <c r="S9" s="585"/>
      <c r="T9" s="585"/>
      <c r="U9" s="585"/>
      <c r="V9" s="587"/>
      <c r="W9" s="585"/>
      <c r="X9" s="585"/>
      <c r="Y9" s="588"/>
      <c r="Z9" s="588"/>
      <c r="AA9" s="585"/>
      <c r="AB9" s="585"/>
      <c r="AC9" s="585"/>
      <c r="AD9" s="585"/>
      <c r="AE9" s="585"/>
      <c r="AF9" s="585"/>
      <c r="AG9" s="585"/>
      <c r="AH9" s="585"/>
      <c r="AI9" s="585"/>
      <c r="AJ9" s="585"/>
      <c r="AK9" s="585"/>
      <c r="AL9" s="585"/>
    </row>
    <row r="10">
      <c r="A10" s="586">
        <v>1811094.0</v>
      </c>
      <c r="B10" s="582" t="str">
        <f>VLOOKUP(A10,'Complete Product Info'!$A$2:$C$141,2,0)</f>
        <v>Saturn</v>
      </c>
      <c r="C10" s="582" t="str">
        <f>VLOOKUP(A10,'Complete Product Info'!$A$2:$C$141,3,0)</f>
        <v>Saturn Supreme El. Com USA</v>
      </c>
      <c r="D10" s="582" t="str">
        <f>VLOOKUP(A10,'Complete Product Info'!$A$2:$E$141,5,0)</f>
        <v>USA</v>
      </c>
      <c r="E10" s="582" t="str">
        <f>VLOOKUP(A10,'Complete Product Info'!$A$2:$G$141,7,0)</f>
        <v>Electric</v>
      </c>
      <c r="F10" s="582" t="str">
        <f>VLOOKUP(A10,'Complete Product Info'!$A$2:$H$141,8,0)</f>
        <v>Gasoline</v>
      </c>
      <c r="G10" s="582" t="str">
        <f>VLOOKUP(A10,'Complete Product Info'!$A$2:$I$141,9,0)</f>
        <v>Large/Medium</v>
      </c>
      <c r="H10" s="582" t="str">
        <f>VLOOKUP(A10,'Complete Product Info'!$A$2:$J$141,10,0)</f>
        <v>Rear-wheel Drive</v>
      </c>
      <c r="I10" s="582" t="str">
        <f>VLOOKUP(A10,'Complete Product Info'!$A$2:$K$141,11,0)</f>
        <v>Riding</v>
      </c>
      <c r="J10" s="582" t="str">
        <f>VLOOKUP(A10,'ABC Analysis Results'!$A$2:$C$140,3,0)</f>
        <v>C</v>
      </c>
      <c r="K10" s="583">
        <f>VLOOKUP(A10,'Complete Product Info'!$A$2:$P$141,16,0)</f>
        <v>894.2977798</v>
      </c>
      <c r="L10" s="582">
        <f>VLOOKUP(A10,'Complete Product Info'!$A$2:$AC$141,29,0)</f>
        <v>127</v>
      </c>
      <c r="M10" s="584">
        <f>VLOOKUP(A10,'Complexity Cost Adjustment'!$C$2:$AJ$141,32,0)</f>
        <v>-4733.545404</v>
      </c>
      <c r="N10" s="585"/>
      <c r="O10" s="585"/>
      <c r="P10" s="585"/>
      <c r="Q10" s="585"/>
      <c r="R10" s="585"/>
      <c r="S10" s="585"/>
      <c r="T10" s="585"/>
      <c r="U10" s="585"/>
      <c r="V10" s="587"/>
      <c r="W10" s="585"/>
      <c r="X10" s="585"/>
      <c r="Y10" s="588"/>
      <c r="Z10" s="588"/>
      <c r="AA10" s="585"/>
      <c r="AB10" s="585"/>
      <c r="AC10" s="585"/>
      <c r="AD10" s="585"/>
      <c r="AE10" s="585"/>
      <c r="AF10" s="585"/>
      <c r="AG10" s="585"/>
      <c r="AH10" s="585"/>
      <c r="AI10" s="585"/>
      <c r="AJ10" s="585"/>
      <c r="AK10" s="585"/>
      <c r="AL10" s="585"/>
    </row>
    <row r="11">
      <c r="A11" s="586">
        <v>1811049.0</v>
      </c>
      <c r="B11" s="582" t="str">
        <f>VLOOKUP(A11,'Complete Product Info'!$A$2:$C$141,2,0)</f>
        <v>Mars</v>
      </c>
      <c r="C11" s="582" t="str">
        <f>VLOOKUP(A11,'Complete Product Info'!$A$2:$C$141,3,0)</f>
        <v>Mars Supreme El. USA</v>
      </c>
      <c r="D11" s="582" t="str">
        <f>VLOOKUP(A11,'Complete Product Info'!$A$2:$E$141,5,0)</f>
        <v>USA</v>
      </c>
      <c r="E11" s="582" t="str">
        <f>VLOOKUP(A11,'Complete Product Info'!$A$2:$G$141,7,0)</f>
        <v>Electric</v>
      </c>
      <c r="F11" s="582" t="str">
        <f>VLOOKUP(A11,'Complete Product Info'!$A$2:$H$141,8,0)</f>
        <v>Gasoline</v>
      </c>
      <c r="G11" s="582" t="str">
        <f>VLOOKUP(A11,'Complete Product Info'!$A$2:$I$141,9,0)</f>
        <v>Large/Medium</v>
      </c>
      <c r="H11" s="582" t="str">
        <f>VLOOKUP(A11,'Complete Product Info'!$A$2:$J$141,10,0)</f>
        <v>Rear-wheel Drive</v>
      </c>
      <c r="I11" s="582" t="str">
        <f>VLOOKUP(A11,'Complete Product Info'!$A$2:$K$141,11,0)</f>
        <v>Walk-behind</v>
      </c>
      <c r="J11" s="582" t="str">
        <f>VLOOKUP(A11,'ABC Analysis Results'!$A$2:$C$140,3,0)</f>
        <v>C</v>
      </c>
      <c r="K11" s="583">
        <f>VLOOKUP(A11,'Complete Product Info'!$A$2:$P$141,16,0)</f>
        <v>69.66142381</v>
      </c>
      <c r="L11" s="582">
        <f>VLOOKUP(A11,'Complete Product Info'!$A$2:$AC$141,29,0)</f>
        <v>66</v>
      </c>
      <c r="M11" s="584">
        <f>VLOOKUP(A11,'Complexity Cost Adjustment'!$C$2:$AJ$141,32,0)</f>
        <v>-29147.13176</v>
      </c>
      <c r="N11" s="585"/>
      <c r="O11" s="585"/>
      <c r="P11" s="585"/>
      <c r="Q11" s="585"/>
      <c r="R11" s="585"/>
      <c r="S11" s="585"/>
      <c r="T11" s="585"/>
      <c r="U11" s="585"/>
      <c r="V11" s="587"/>
      <c r="W11" s="585"/>
      <c r="X11" s="588"/>
      <c r="Y11" s="588"/>
      <c r="Z11" s="588"/>
      <c r="AA11" s="588"/>
      <c r="AB11" s="588"/>
      <c r="AC11" s="588"/>
      <c r="AD11" s="585"/>
      <c r="AE11" s="585"/>
      <c r="AF11" s="585"/>
      <c r="AG11" s="585"/>
      <c r="AH11" s="585"/>
      <c r="AI11" s="585"/>
      <c r="AJ11" s="585"/>
      <c r="AK11" s="585"/>
      <c r="AL11" s="585"/>
    </row>
    <row r="12">
      <c r="A12" s="586">
        <v>1811037.0</v>
      </c>
      <c r="B12" s="582" t="str">
        <f>VLOOKUP(A12,'Complete Product Info'!$A$2:$C$141,2,0)</f>
        <v>Venus</v>
      </c>
      <c r="C12" s="582" t="str">
        <f>VLOOKUP(A12,'Complete Product Info'!$A$2:$C$141,3,0)</f>
        <v>Venus Standard2 El. EU</v>
      </c>
      <c r="D12" s="582" t="str">
        <f>VLOOKUP(A12,'Complete Product Info'!$A$2:$E$141,5,0)</f>
        <v>EU</v>
      </c>
      <c r="E12" s="582" t="str">
        <f>VLOOKUP(A12,'Complete Product Info'!$A$2:$G$141,7,0)</f>
        <v>Electric</v>
      </c>
      <c r="F12" s="582" t="str">
        <f>VLOOKUP(A12,'Complete Product Info'!$A$2:$H$141,8,0)</f>
        <v>Electric, Rechargeable Battery </v>
      </c>
      <c r="G12" s="582" t="str">
        <f>VLOOKUP(A12,'Complete Product Info'!$A$2:$I$141,9,0)</f>
        <v>Small/Medium</v>
      </c>
      <c r="H12" s="582" t="str">
        <f>VLOOKUP(A12,'Complete Product Info'!$A$2:$J$141,10,0)</f>
        <v>Swivel front wheel </v>
      </c>
      <c r="I12" s="582" t="str">
        <f>VLOOKUP(A12,'Complete Product Info'!$A$2:$K$141,11,0)</f>
        <v>Walk-behind</v>
      </c>
      <c r="J12" s="582" t="str">
        <f>VLOOKUP(A12,'ABC Analysis Results'!$A$2:$C$140,3,0)</f>
        <v>C</v>
      </c>
      <c r="K12" s="583">
        <f>VLOOKUP(A12,'Complete Product Info'!$A$2:$P$141,16,0)</f>
        <v>55.02469448</v>
      </c>
      <c r="L12" s="582">
        <f>VLOOKUP(A12,'Complete Product Info'!$A$2:$AC$141,29,0)</f>
        <v>64</v>
      </c>
      <c r="M12" s="584">
        <f>VLOOKUP(A12,'Complexity Cost Adjustment'!$C$2:$AJ$141,32,0)</f>
        <v>-17562.98848</v>
      </c>
      <c r="N12" s="585"/>
      <c r="O12" s="585"/>
      <c r="P12" s="585"/>
      <c r="Q12" s="585"/>
      <c r="R12" s="585"/>
      <c r="S12" s="585"/>
      <c r="T12" s="585"/>
      <c r="U12" s="585"/>
      <c r="V12" s="587"/>
      <c r="W12" s="585"/>
      <c r="X12" s="588"/>
      <c r="Y12" s="588"/>
      <c r="Z12" s="588"/>
      <c r="AA12" s="588"/>
      <c r="AB12" s="588"/>
      <c r="AC12" s="588"/>
      <c r="AD12" s="585"/>
      <c r="AE12" s="585"/>
      <c r="AF12" s="585"/>
      <c r="AG12" s="585"/>
      <c r="AH12" s="585"/>
      <c r="AI12" s="585"/>
      <c r="AJ12" s="585"/>
      <c r="AK12" s="585"/>
      <c r="AL12" s="585"/>
    </row>
    <row r="13">
      <c r="A13" s="586">
        <v>1811112.0</v>
      </c>
      <c r="B13" s="582" t="str">
        <f>VLOOKUP(A13,'Complete Product Info'!$A$2:$C$141,2,0)</f>
        <v>Moon</v>
      </c>
      <c r="C13" s="582" t="str">
        <f>VLOOKUP(A13,'Complete Product Info'!$A$2:$C$141,3,0)</f>
        <v>Moon Delux El. EU/UK</v>
      </c>
      <c r="D13" s="582" t="str">
        <f>VLOOKUP(A13,'Complete Product Info'!$A$2:$E$141,5,0)</f>
        <v>EU, UK</v>
      </c>
      <c r="E13" s="582" t="str">
        <f>VLOOKUP(A13,'Complete Product Info'!$A$2:$G$141,7,0)</f>
        <v>Electric</v>
      </c>
      <c r="F13" s="582" t="str">
        <f>VLOOKUP(A13,'Complete Product Info'!$A$2:$H$141,8,0)</f>
        <v>Electric, Rechargeable Battery </v>
      </c>
      <c r="G13" s="582" t="str">
        <f>VLOOKUP(A13,'Complete Product Info'!$A$2:$I$141,9,0)</f>
        <v>Small/Medium</v>
      </c>
      <c r="H13" s="582" t="str">
        <f>VLOOKUP(A13,'Complete Product Info'!$A$2:$J$141,10,0)</f>
        <v>Rear-wheel Drive</v>
      </c>
      <c r="I13" s="582" t="str">
        <f>VLOOKUP(A13,'Complete Product Info'!$A$2:$K$141,11,0)</f>
        <v>Riding</v>
      </c>
      <c r="J13" s="582" t="str">
        <f>VLOOKUP(A13,'ABC Analysis Results'!$A$2:$C$140,3,0)</f>
        <v>C</v>
      </c>
      <c r="K13" s="583">
        <f>VLOOKUP(A13,'Complete Product Info'!$A$2:$P$141,16,0)</f>
        <v>109.9712223</v>
      </c>
      <c r="L13" s="582">
        <f>VLOOKUP(A13,'Complete Product Info'!$A$2:$AC$141,29,0)</f>
        <v>62</v>
      </c>
      <c r="M13" s="584">
        <f>VLOOKUP(A13,'Complexity Cost Adjustment'!$C$2:$AJ$141,32,0)</f>
        <v>-3573.814274</v>
      </c>
      <c r="N13" s="585"/>
      <c r="O13" s="585"/>
      <c r="P13" s="585"/>
      <c r="Q13" s="585"/>
      <c r="R13" s="585"/>
      <c r="S13" s="585"/>
      <c r="T13" s="585"/>
      <c r="U13" s="585"/>
      <c r="V13" s="587"/>
      <c r="W13" s="585"/>
      <c r="X13" s="588"/>
      <c r="Y13" s="588"/>
      <c r="Z13" s="588"/>
      <c r="AA13" s="588"/>
      <c r="AB13" s="588"/>
      <c r="AC13" s="588"/>
      <c r="AD13" s="585"/>
      <c r="AE13" s="585"/>
      <c r="AF13" s="585"/>
      <c r="AG13" s="585"/>
      <c r="AH13" s="585"/>
      <c r="AI13" s="585"/>
      <c r="AJ13" s="585"/>
      <c r="AK13" s="585"/>
      <c r="AL13" s="585"/>
    </row>
    <row r="14">
      <c r="A14" s="586">
        <v>1811109.0</v>
      </c>
      <c r="B14" s="582" t="str">
        <f>VLOOKUP(A14,'Complete Product Info'!$A$2:$C$141,2,0)</f>
        <v>Galaxy</v>
      </c>
      <c r="C14" s="582" t="str">
        <f>VLOOKUP(A14,'Complete Product Info'!$A$2:$C$141,3,0)</f>
        <v>Galaxy Continental El. Com</v>
      </c>
      <c r="D14" s="582" t="str">
        <f>VLOOKUP(A14,'Complete Product Info'!$A$2:$E$141,5,0)</f>
        <v>EU, USA, UK</v>
      </c>
      <c r="E14" s="582" t="str">
        <f>VLOOKUP(A14,'Complete Product Info'!$A$2:$G$141,7,0)</f>
        <v>Electric</v>
      </c>
      <c r="F14" s="582" t="str">
        <f>VLOOKUP(A14,'Complete Product Info'!$A$2:$H$141,8,0)</f>
        <v>Gasoline</v>
      </c>
      <c r="G14" s="582" t="str">
        <f>VLOOKUP(A14,'Complete Product Info'!$A$2:$I$141,9,0)</f>
        <v>Large/Medium</v>
      </c>
      <c r="H14" s="582" t="str">
        <f>VLOOKUP(A14,'Complete Product Info'!$A$2:$J$141,10,0)</f>
        <v>Rear-wheel Drive</v>
      </c>
      <c r="I14" s="582" t="str">
        <f>VLOOKUP(A14,'Complete Product Info'!$A$2:$K$141,11,0)</f>
        <v>Riding</v>
      </c>
      <c r="J14" s="582" t="str">
        <f>VLOOKUP(A14,'ABC Analysis Results'!$A$2:$C$140,3,0)</f>
        <v>C</v>
      </c>
      <c r="K14" s="583">
        <f>VLOOKUP(A14,'Complete Product Info'!$A$2:$P$141,16,0)</f>
        <v>162.2605807</v>
      </c>
      <c r="L14" s="582">
        <f>VLOOKUP(A14,'Complete Product Info'!$A$2:$AC$141,29,0)</f>
        <v>123</v>
      </c>
      <c r="M14" s="584">
        <f>VLOOKUP(A14,'Complexity Cost Adjustment'!$C$2:$AJ$141,32,0)</f>
        <v>-11608.95955</v>
      </c>
      <c r="N14" s="585"/>
      <c r="O14" s="585"/>
      <c r="P14" s="585"/>
      <c r="Q14" s="585"/>
      <c r="R14" s="585"/>
      <c r="S14" s="585"/>
      <c r="T14" s="585"/>
      <c r="U14" s="585"/>
      <c r="V14" s="587"/>
      <c r="W14" s="585"/>
      <c r="X14" s="588"/>
      <c r="Y14" s="588"/>
      <c r="Z14" s="588"/>
      <c r="AA14" s="588"/>
      <c r="AB14" s="588"/>
      <c r="AC14" s="588"/>
      <c r="AD14" s="585"/>
      <c r="AE14" s="585"/>
      <c r="AF14" s="585"/>
      <c r="AG14" s="585"/>
      <c r="AH14" s="585"/>
      <c r="AI14" s="585"/>
      <c r="AJ14" s="585"/>
      <c r="AK14" s="585"/>
      <c r="AL14" s="585"/>
    </row>
    <row r="15">
      <c r="A15" s="586">
        <v>1811113.0</v>
      </c>
      <c r="B15" s="582" t="str">
        <f>VLOOKUP(A15,'Complete Product Info'!$A$2:$C$141,2,0)</f>
        <v>Moon</v>
      </c>
      <c r="C15" s="582" t="str">
        <f>VLOOKUP(A15,'Complete Product Info'!$A$2:$C$141,3,0)</f>
        <v>Moon Supreme El. EU/UK</v>
      </c>
      <c r="D15" s="582" t="str">
        <f>VLOOKUP(A15,'Complete Product Info'!$A$2:$E$141,5,0)</f>
        <v>EU, UK</v>
      </c>
      <c r="E15" s="582" t="str">
        <f>VLOOKUP(A15,'Complete Product Info'!$A$2:$G$141,7,0)</f>
        <v>Electric</v>
      </c>
      <c r="F15" s="582" t="str">
        <f>VLOOKUP(A15,'Complete Product Info'!$A$2:$H$141,8,0)</f>
        <v>Electric, Rechargeable Battery </v>
      </c>
      <c r="G15" s="582" t="str">
        <f>VLOOKUP(A15,'Complete Product Info'!$A$2:$I$141,9,0)</f>
        <v>Small/Medium</v>
      </c>
      <c r="H15" s="582" t="str">
        <f>VLOOKUP(A15,'Complete Product Info'!$A$2:$J$141,10,0)</f>
        <v>Rear-wheel Drive</v>
      </c>
      <c r="I15" s="582" t="str">
        <f>VLOOKUP(A15,'Complete Product Info'!$A$2:$K$141,11,0)</f>
        <v>Riding</v>
      </c>
      <c r="J15" s="582" t="str">
        <f>VLOOKUP(A15,'ABC Analysis Results'!$A$2:$C$140,3,0)</f>
        <v>C</v>
      </c>
      <c r="K15" s="583">
        <f>VLOOKUP(A15,'Complete Product Info'!$A$2:$P$141,16,0)</f>
        <v>151.7852285</v>
      </c>
      <c r="L15" s="582">
        <f>VLOOKUP(A15,'Complete Product Info'!$A$2:$AC$141,29,0)</f>
        <v>62</v>
      </c>
      <c r="M15" s="584">
        <f>VLOOKUP(A15,'Complexity Cost Adjustment'!$C$2:$AJ$141,32,0)</f>
        <v>-4500.533449</v>
      </c>
      <c r="N15" s="585"/>
      <c r="O15" s="585"/>
      <c r="P15" s="585"/>
      <c r="Q15" s="585"/>
      <c r="R15" s="585"/>
      <c r="S15" s="585"/>
      <c r="T15" s="585"/>
      <c r="U15" s="585"/>
      <c r="V15" s="587"/>
      <c r="W15" s="585"/>
      <c r="X15" s="588"/>
      <c r="Y15" s="588"/>
      <c r="Z15" s="588"/>
      <c r="AA15" s="588"/>
      <c r="AB15" s="588"/>
      <c r="AC15" s="588"/>
      <c r="AD15" s="585"/>
      <c r="AE15" s="585"/>
      <c r="AF15" s="585"/>
      <c r="AG15" s="585"/>
      <c r="AH15" s="585"/>
      <c r="AI15" s="585"/>
      <c r="AJ15" s="585"/>
      <c r="AK15" s="585"/>
      <c r="AL15" s="585"/>
    </row>
    <row r="16">
      <c r="A16" s="586">
        <v>1811119.0</v>
      </c>
      <c r="B16" s="582" t="str">
        <f>VLOOKUP(A16,'Complete Product Info'!$A$2:$C$141,2,0)</f>
        <v>Moon</v>
      </c>
      <c r="C16" s="582" t="str">
        <f>VLOOKUP(A16,'Complete Product Info'!$A$2:$C$141,3,0)</f>
        <v>Moon Extra El. USA</v>
      </c>
      <c r="D16" s="582" t="str">
        <f>VLOOKUP(A16,'Complete Product Info'!$A$2:$E$141,5,0)</f>
        <v>USA</v>
      </c>
      <c r="E16" s="582" t="str">
        <f>VLOOKUP(A16,'Complete Product Info'!$A$2:$G$141,7,0)</f>
        <v>Electric</v>
      </c>
      <c r="F16" s="582" t="str">
        <f>VLOOKUP(A16,'Complete Product Info'!$A$2:$H$141,8,0)</f>
        <v>Electric, Rechargeable Battery </v>
      </c>
      <c r="G16" s="582" t="str">
        <f>VLOOKUP(A16,'Complete Product Info'!$A$2:$I$141,9,0)</f>
        <v>Small/Medium</v>
      </c>
      <c r="H16" s="582" t="str">
        <f>VLOOKUP(A16,'Complete Product Info'!$A$2:$J$141,10,0)</f>
        <v>Rear-wheel Drive</v>
      </c>
      <c r="I16" s="582" t="str">
        <f>VLOOKUP(A16,'Complete Product Info'!$A$2:$K$141,11,0)</f>
        <v>Riding</v>
      </c>
      <c r="J16" s="582" t="str">
        <f>VLOOKUP(A16,'ABC Analysis Results'!$A$2:$C$140,3,0)</f>
        <v>C</v>
      </c>
      <c r="K16" s="583">
        <f>VLOOKUP(A16,'Complete Product Info'!$A$2:$P$141,16,0)</f>
        <v>162.9302166</v>
      </c>
      <c r="L16" s="582">
        <f>VLOOKUP(A16,'Complete Product Info'!$A$2:$AC$141,29,0)</f>
        <v>62</v>
      </c>
      <c r="M16" s="584">
        <f>VLOOKUP(A16,'Complexity Cost Adjustment'!$C$2:$AJ$141,32,0)</f>
        <v>-44457.49755</v>
      </c>
      <c r="N16" s="585"/>
      <c r="O16" s="585"/>
      <c r="P16" s="585"/>
      <c r="Q16" s="585"/>
      <c r="R16" s="585"/>
      <c r="S16" s="585"/>
      <c r="T16" s="585"/>
      <c r="U16" s="585"/>
      <c r="V16" s="587"/>
      <c r="W16" s="585"/>
      <c r="X16" s="588"/>
      <c r="Y16" s="588"/>
      <c r="Z16" s="588"/>
      <c r="AA16" s="588"/>
      <c r="AB16" s="588"/>
      <c r="AC16" s="588"/>
      <c r="AD16" s="585"/>
      <c r="AE16" s="585"/>
      <c r="AF16" s="585"/>
      <c r="AG16" s="585"/>
      <c r="AH16" s="585"/>
      <c r="AI16" s="585"/>
      <c r="AJ16" s="585"/>
      <c r="AK16" s="585"/>
      <c r="AL16" s="585"/>
    </row>
    <row r="17">
      <c r="A17" s="586">
        <v>1811051.0</v>
      </c>
      <c r="B17" s="582" t="str">
        <f>VLOOKUP(A17,'Complete Product Info'!$A$2:$C$141,2,0)</f>
        <v>Mars</v>
      </c>
      <c r="C17" s="582" t="str">
        <f>VLOOKUP(A17,'Complete Product Info'!$A$2:$C$141,3,0)</f>
        <v>Mars Delux El. UK</v>
      </c>
      <c r="D17" s="582" t="str">
        <f>VLOOKUP(A17,'Complete Product Info'!$A$2:$E$141,5,0)</f>
        <v>UK</v>
      </c>
      <c r="E17" s="582" t="str">
        <f>VLOOKUP(A17,'Complete Product Info'!$A$2:$G$141,7,0)</f>
        <v>Electric</v>
      </c>
      <c r="F17" s="582" t="str">
        <f>VLOOKUP(A17,'Complete Product Info'!$A$2:$H$141,8,0)</f>
        <v>Gasoline</v>
      </c>
      <c r="G17" s="582" t="str">
        <f>VLOOKUP(A17,'Complete Product Info'!$A$2:$I$141,9,0)</f>
        <v>Large/Medium</v>
      </c>
      <c r="H17" s="582" t="str">
        <f>VLOOKUP(A17,'Complete Product Info'!$A$2:$J$141,10,0)</f>
        <v>Rear-wheel Drive</v>
      </c>
      <c r="I17" s="582" t="str">
        <f>VLOOKUP(A17,'Complete Product Info'!$A$2:$K$141,11,0)</f>
        <v>Walk-behind</v>
      </c>
      <c r="J17" s="582" t="str">
        <f>VLOOKUP(A17,'ABC Analysis Results'!$A$2:$C$140,3,0)</f>
        <v>C</v>
      </c>
      <c r="K17" s="583">
        <f>VLOOKUP(A17,'Complete Product Info'!$A$2:$P$141,16,0)</f>
        <v>84.57570615</v>
      </c>
      <c r="L17" s="582">
        <f>VLOOKUP(A17,'Complete Product Info'!$A$2:$AC$141,29,0)</f>
        <v>66</v>
      </c>
      <c r="M17" s="584">
        <f>VLOOKUP(A17,'Complexity Cost Adjustment'!$C$2:$AJ$141,32,0)</f>
        <v>-12359.78336</v>
      </c>
      <c r="N17" s="585"/>
      <c r="O17" s="585"/>
      <c r="P17" s="585"/>
      <c r="Q17" s="585"/>
      <c r="R17" s="585"/>
      <c r="S17" s="585"/>
      <c r="T17" s="585"/>
      <c r="U17" s="585"/>
      <c r="V17" s="587"/>
      <c r="W17" s="585"/>
      <c r="X17" s="588"/>
      <c r="Y17" s="588"/>
      <c r="Z17" s="588"/>
      <c r="AA17" s="588"/>
      <c r="AB17" s="588"/>
      <c r="AC17" s="588"/>
      <c r="AD17" s="585"/>
      <c r="AE17" s="585"/>
      <c r="AF17" s="585"/>
      <c r="AG17" s="585"/>
      <c r="AH17" s="585"/>
      <c r="AI17" s="585"/>
      <c r="AJ17" s="585"/>
      <c r="AK17" s="585"/>
      <c r="AL17" s="585"/>
    </row>
    <row r="18">
      <c r="A18" s="586">
        <v>1811140.0</v>
      </c>
      <c r="B18" s="582" t="str">
        <f>VLOOKUP(A18,'Complete Product Info'!$A$2:$C$141,2,0)</f>
        <v>Earth</v>
      </c>
      <c r="C18" s="582" t="str">
        <f>VLOOKUP(A18,'Complete Product Info'!$A$2:$C$141,3,0)</f>
        <v>Earth Simple USA</v>
      </c>
      <c r="D18" s="582" t="str">
        <f>VLOOKUP(A18,'Complete Product Info'!$A$2:$E$141,5,0)</f>
        <v>USA</v>
      </c>
      <c r="E18" s="582" t="str">
        <f>VLOOKUP(A18,'Complete Product Info'!$A$2:$G$141,7,0)</f>
        <v>Non-electric/ Reel</v>
      </c>
      <c r="F18" s="582" t="str">
        <f>VLOOKUP(A18,'Complete Product Info'!$A$2:$H$141,8,0)</f>
        <v>Sweat and tears</v>
      </c>
      <c r="G18" s="582" t="str">
        <f>VLOOKUP(A18,'Complete Product Info'!$A$2:$I$141,9,0)</f>
        <v>Small</v>
      </c>
      <c r="H18" s="582" t="str">
        <f>VLOOKUP(A18,'Complete Product Info'!$A$2:$J$141,10,0)</f>
        <v/>
      </c>
      <c r="I18" s="582" t="str">
        <f>VLOOKUP(A18,'Complete Product Info'!$A$2:$K$141,11,0)</f>
        <v>Walk-behind</v>
      </c>
      <c r="J18" s="582" t="str">
        <f>VLOOKUP(A18,'ABC Analysis Results'!$A$2:$C$140,3,0)</f>
        <v>C</v>
      </c>
      <c r="K18" s="583">
        <f>VLOOKUP(A18,'Complete Product Info'!$A$2:$P$141,16,0)</f>
        <v>24.23238337</v>
      </c>
      <c r="L18" s="582">
        <f>VLOOKUP(A18,'Complete Product Info'!$A$2:$AC$141,29,0)</f>
        <v>40</v>
      </c>
      <c r="M18" s="584">
        <f>VLOOKUP(A18,'Complexity Cost Adjustment'!$C$2:$AJ$141,32,0)</f>
        <v>-4753.660928</v>
      </c>
      <c r="N18" s="585"/>
      <c r="O18" s="585"/>
      <c r="P18" s="585"/>
      <c r="Q18" s="585"/>
      <c r="R18" s="585"/>
      <c r="S18" s="585"/>
      <c r="T18" s="585"/>
      <c r="U18" s="585"/>
      <c r="V18" s="587"/>
      <c r="W18" s="585"/>
      <c r="X18" s="588"/>
      <c r="Y18" s="588"/>
      <c r="Z18" s="588"/>
      <c r="AA18" s="588"/>
      <c r="AB18" s="588"/>
      <c r="AC18" s="588"/>
      <c r="AD18" s="585"/>
      <c r="AE18" s="585"/>
      <c r="AF18" s="585"/>
      <c r="AG18" s="585"/>
      <c r="AH18" s="585"/>
      <c r="AI18" s="585"/>
      <c r="AJ18" s="585"/>
      <c r="AK18" s="585"/>
      <c r="AL18" s="585"/>
    </row>
    <row r="19">
      <c r="A19" s="586">
        <v>1811125.0</v>
      </c>
      <c r="B19" s="582" t="str">
        <f>VLOOKUP(A19,'Complete Product Info'!$A$2:$C$141,2,0)</f>
        <v>Moon</v>
      </c>
      <c r="C19" s="582" t="str">
        <f>VLOOKUP(A19,'Complete Product Info'!$A$2:$C$141,3,0)</f>
        <v>Moon Supreme Com EU/UK</v>
      </c>
      <c r="D19" s="582" t="str">
        <f>VLOOKUP(A19,'Complete Product Info'!$A$2:$E$141,5,0)</f>
        <v>EU, UK</v>
      </c>
      <c r="E19" s="582" t="str">
        <f>VLOOKUP(A19,'Complete Product Info'!$A$2:$G$141,7,0)</f>
        <v>Manual</v>
      </c>
      <c r="F19" s="582" t="str">
        <f>VLOOKUP(A19,'Complete Product Info'!$A$2:$H$141,8,0)</f>
        <v>Gasoline</v>
      </c>
      <c r="G19" s="582" t="str">
        <f>VLOOKUP(A19,'Complete Product Info'!$A$2:$I$141,9,0)</f>
        <v>Large/Medium</v>
      </c>
      <c r="H19" s="582" t="str">
        <f>VLOOKUP(A19,'Complete Product Info'!$A$2:$J$141,10,0)</f>
        <v>Rear-wheel Drive</v>
      </c>
      <c r="I19" s="582" t="str">
        <f>VLOOKUP(A19,'Complete Product Info'!$A$2:$K$141,11,0)</f>
        <v>Riding</v>
      </c>
      <c r="J19" s="582" t="str">
        <f>VLOOKUP(A19,'ABC Analysis Results'!$A$2:$C$140,3,0)</f>
        <v>C</v>
      </c>
      <c r="K19" s="583">
        <f>VLOOKUP(A19,'Complete Product Info'!$A$2:$P$141,16,0)</f>
        <v>266.2831858</v>
      </c>
      <c r="L19" s="582">
        <f>VLOOKUP(A19,'Complete Product Info'!$A$2:$AC$141,29,0)</f>
        <v>65</v>
      </c>
      <c r="M19" s="584">
        <f>VLOOKUP(A19,'Complexity Cost Adjustment'!$C$2:$AJ$141,32,0)</f>
        <v>3678.370956</v>
      </c>
      <c r="N19" s="585"/>
      <c r="O19" s="585"/>
      <c r="P19" s="585"/>
      <c r="Q19" s="585"/>
      <c r="R19" s="585"/>
      <c r="S19" s="585"/>
      <c r="T19" s="585"/>
      <c r="U19" s="585"/>
      <c r="V19" s="587"/>
      <c r="W19" s="585"/>
      <c r="X19" s="588"/>
      <c r="Y19" s="588"/>
      <c r="Z19" s="588"/>
      <c r="AA19" s="588"/>
      <c r="AB19" s="588"/>
      <c r="AC19" s="588"/>
      <c r="AD19" s="585"/>
      <c r="AE19" s="585"/>
      <c r="AF19" s="585"/>
      <c r="AG19" s="585"/>
      <c r="AH19" s="585"/>
      <c r="AI19" s="585"/>
      <c r="AJ19" s="585"/>
      <c r="AK19" s="585"/>
      <c r="AL19" s="585"/>
    </row>
    <row r="20">
      <c r="A20" s="566">
        <v>1811098.0</v>
      </c>
      <c r="B20" s="590" t="str">
        <f>VLOOKUP(A20,'Complete Product Info'!$A$2:$C$141,2,0)</f>
        <v>Uranus</v>
      </c>
      <c r="C20" s="590" t="str">
        <f>VLOOKUP(A20,'Complete Product Info'!$A$2:$C$141,3,0)</f>
        <v>Uranus Extra El. Com</v>
      </c>
      <c r="D20" s="590" t="str">
        <f>VLOOKUP(A20,'Complete Product Info'!$A$2:$E$141,5,0)</f>
        <v>EU, USA, UK</v>
      </c>
      <c r="E20" s="590" t="str">
        <f>VLOOKUP(A20,'Complete Product Info'!$A$2:$G$141,7,0)</f>
        <v>Electric</v>
      </c>
      <c r="F20" s="590" t="str">
        <f>VLOOKUP(A20,'Complete Product Info'!$A$2:$H$141,8,0)</f>
        <v>Gasoline</v>
      </c>
      <c r="G20" s="590" t="str">
        <f>VLOOKUP(A20,'Complete Product Info'!$A$2:$I$141,9,0)</f>
        <v>Large/Medium</v>
      </c>
      <c r="H20" s="590" t="str">
        <f>VLOOKUP(A20,'Complete Product Info'!$A$2:$J$141,10,0)</f>
        <v>Rear-wheel Drive</v>
      </c>
      <c r="I20" s="590" t="str">
        <f>VLOOKUP(A20,'Complete Product Info'!$A$2:$K$141,11,0)</f>
        <v>Walk-behind</v>
      </c>
      <c r="J20" s="590" t="str">
        <f>VLOOKUP(A20,'ABC Analysis Results'!$A$2:$C$140,3,0)</f>
        <v>C</v>
      </c>
      <c r="K20" s="591">
        <f>VLOOKUP(A20,'Complete Product Info'!$A$2:$P$141,16,0)</f>
        <v>57.92535346</v>
      </c>
      <c r="L20" s="590">
        <f>VLOOKUP(A20,'Complete Product Info'!$A$2:$AC$141,29,0)</f>
        <v>62</v>
      </c>
      <c r="M20" s="592">
        <f>VLOOKUP(A20,'Complexity Cost Adjustment'!$C$2:$AJ$141,32,0)</f>
        <v>-8227.357323</v>
      </c>
      <c r="N20" s="593"/>
      <c r="O20" s="593"/>
      <c r="P20" s="593"/>
      <c r="Q20" s="593"/>
      <c r="R20" s="593"/>
      <c r="S20" s="593"/>
      <c r="T20" s="593"/>
      <c r="U20" s="593"/>
      <c r="V20" s="594"/>
      <c r="W20" s="593"/>
      <c r="X20" s="595"/>
      <c r="Y20" s="595"/>
      <c r="Z20" s="595"/>
      <c r="AA20" s="595"/>
      <c r="AB20" s="595"/>
      <c r="AC20" s="595"/>
      <c r="AD20" s="593"/>
      <c r="AE20" s="593"/>
      <c r="AF20" s="593"/>
      <c r="AG20" s="593"/>
      <c r="AH20" s="593"/>
      <c r="AI20" s="593"/>
      <c r="AJ20" s="593"/>
      <c r="AK20" s="593"/>
      <c r="AL20" s="593"/>
    </row>
    <row r="21">
      <c r="A21" s="596">
        <v>1811104.0</v>
      </c>
      <c r="B21" s="582" t="str">
        <f>VLOOKUP(A21,'Complete Product Info'!$A$2:$C$141,2,0)</f>
        <v>Sun</v>
      </c>
      <c r="C21" s="582" t="str">
        <f>VLOOKUP(A21,'Complete Product Info'!$A$2:$C$141,3,0)</f>
        <v>Sun Standard El. Com EU</v>
      </c>
      <c r="D21" s="582" t="str">
        <f>VLOOKUP(A21,'Complete Product Info'!$A$2:$E$141,5,0)</f>
        <v>EU</v>
      </c>
      <c r="E21" s="582" t="str">
        <f>VLOOKUP(A21,'Complete Product Info'!$A$2:$G$141,7,0)</f>
        <v>Electric</v>
      </c>
      <c r="F21" s="582" t="str">
        <f>VLOOKUP(A21,'Complete Product Info'!$A$2:$H$141,8,0)</f>
        <v>Gasoline</v>
      </c>
      <c r="G21" s="582" t="str">
        <f>VLOOKUP(A21,'Complete Product Info'!$A$2:$I$141,9,0)</f>
        <v>Large </v>
      </c>
      <c r="H21" s="582" t="str">
        <f>VLOOKUP(A21,'Complete Product Info'!$A$2:$J$141,10,0)</f>
        <v>Rear-wheel Drive</v>
      </c>
      <c r="I21" s="582" t="str">
        <f>VLOOKUP(A21,'Complete Product Info'!$A$2:$K$141,11,0)</f>
        <v>Tow-behind</v>
      </c>
      <c r="J21" s="582" t="str">
        <f>VLOOKUP(A21,'ABC Analysis Results'!$A$2:$C$140,3,0)</f>
        <v>C</v>
      </c>
      <c r="K21" s="583">
        <f>VLOOKUP(A21,'Complete Product Info'!$A$2:$P$141,16,0)</f>
        <v>20.286238</v>
      </c>
      <c r="L21" s="582">
        <f>VLOOKUP(A21,'Complete Product Info'!$A$2:$AC$141,29,0)</f>
        <v>67</v>
      </c>
      <c r="M21" s="584">
        <f>VLOOKUP(A21,'Complexity Cost Adjustment'!$C$2:$AJ$141,32,0)</f>
        <v>-26371.62089</v>
      </c>
      <c r="N21" s="585"/>
      <c r="O21" s="585"/>
      <c r="P21" s="585"/>
      <c r="Q21" s="585"/>
      <c r="R21" s="585"/>
      <c r="S21" s="585"/>
      <c r="T21" s="585"/>
      <c r="U21" s="585"/>
      <c r="V21" s="587"/>
      <c r="W21" s="585"/>
      <c r="X21" s="588"/>
      <c r="Y21" s="588"/>
      <c r="Z21" s="588"/>
      <c r="AA21" s="588"/>
      <c r="AB21" s="588"/>
      <c r="AC21" s="588"/>
      <c r="AD21" s="585"/>
      <c r="AE21" s="585"/>
      <c r="AF21" s="585"/>
      <c r="AG21" s="585"/>
      <c r="AH21" s="585"/>
      <c r="AI21" s="585"/>
      <c r="AJ21" s="585"/>
      <c r="AK21" s="585"/>
      <c r="AL21" s="585"/>
    </row>
    <row r="22">
      <c r="A22" s="586">
        <v>1811115.0</v>
      </c>
      <c r="B22" s="582" t="str">
        <f>VLOOKUP(A22,'Complete Product Info'!$A$2:$C$141,2,0)</f>
        <v>Moon</v>
      </c>
      <c r="C22" s="582" t="str">
        <f>VLOOKUP(A22,'Complete Product Info'!$A$2:$C$141,3,0)</f>
        <v>Moon Continental El. EU/UK</v>
      </c>
      <c r="D22" s="582" t="str">
        <f>VLOOKUP(A22,'Complete Product Info'!$A$2:$E$141,5,0)</f>
        <v>EU, UK</v>
      </c>
      <c r="E22" s="582" t="str">
        <f>VLOOKUP(A22,'Complete Product Info'!$A$2:$G$141,7,0)</f>
        <v>Electric</v>
      </c>
      <c r="F22" s="582" t="str">
        <f>VLOOKUP(A22,'Complete Product Info'!$A$2:$H$141,8,0)</f>
        <v>Electric, Rechargeable Battery </v>
      </c>
      <c r="G22" s="582" t="str">
        <f>VLOOKUP(A22,'Complete Product Info'!$A$2:$I$141,9,0)</f>
        <v>Small/Medium</v>
      </c>
      <c r="H22" s="582" t="str">
        <f>VLOOKUP(A22,'Complete Product Info'!$A$2:$J$141,10,0)</f>
        <v>Rear-wheel Drive</v>
      </c>
      <c r="I22" s="582" t="str">
        <f>VLOOKUP(A22,'Complete Product Info'!$A$2:$K$141,11,0)</f>
        <v>Riding</v>
      </c>
      <c r="J22" s="582" t="str">
        <f>VLOOKUP(A22,'ABC Analysis Results'!$A$2:$C$140,3,0)</f>
        <v>C</v>
      </c>
      <c r="K22" s="583">
        <f>VLOOKUP(A22,'Complete Product Info'!$A$2:$P$141,16,0)</f>
        <v>232.6461688</v>
      </c>
      <c r="L22" s="582">
        <f>VLOOKUP(A22,'Complete Product Info'!$A$2:$AC$141,29,0)</f>
        <v>62</v>
      </c>
      <c r="M22" s="584">
        <f>VLOOKUP(A22,'Complexity Cost Adjustment'!$C$2:$AJ$141,32,0)</f>
        <v>-29691.77882</v>
      </c>
      <c r="N22" s="585"/>
      <c r="O22" s="585"/>
      <c r="P22" s="585"/>
      <c r="Q22" s="585"/>
      <c r="R22" s="585"/>
      <c r="S22" s="585"/>
      <c r="T22" s="585"/>
      <c r="U22" s="585"/>
      <c r="V22" s="587"/>
      <c r="W22" s="585"/>
      <c r="X22" s="588"/>
      <c r="Y22" s="588"/>
      <c r="Z22" s="588"/>
      <c r="AA22" s="588"/>
      <c r="AB22" s="588"/>
      <c r="AC22" s="588"/>
      <c r="AD22" s="585"/>
      <c r="AE22" s="585"/>
      <c r="AF22" s="585"/>
      <c r="AG22" s="585"/>
      <c r="AH22" s="585"/>
      <c r="AI22" s="585"/>
      <c r="AJ22" s="585"/>
      <c r="AK22" s="585"/>
      <c r="AL22" s="585"/>
    </row>
    <row r="23">
      <c r="A23" s="566">
        <v>1811095.0</v>
      </c>
      <c r="B23" s="590" t="str">
        <f>VLOOKUP(A23,'Complete Product Info'!$A$2:$C$141,2,0)</f>
        <v>Uranus</v>
      </c>
      <c r="C23" s="590" t="str">
        <f>VLOOKUP(A23,'Complete Product Info'!$A$2:$C$141,3,0)</f>
        <v>Uranus Standard El. Com</v>
      </c>
      <c r="D23" s="590" t="str">
        <f>VLOOKUP(A23,'Complete Product Info'!$A$2:$E$141,5,0)</f>
        <v>EU, USA, UK</v>
      </c>
      <c r="E23" s="590" t="str">
        <f>VLOOKUP(A23,'Complete Product Info'!$A$2:$G$141,7,0)</f>
        <v>Electric</v>
      </c>
      <c r="F23" s="590" t="str">
        <f>VLOOKUP(A23,'Complete Product Info'!$A$2:$H$141,8,0)</f>
        <v>Gasoline</v>
      </c>
      <c r="G23" s="590" t="str">
        <f>VLOOKUP(A23,'Complete Product Info'!$A$2:$I$141,9,0)</f>
        <v>Large/Medium</v>
      </c>
      <c r="H23" s="590" t="str">
        <f>VLOOKUP(A23,'Complete Product Info'!$A$2:$J$141,10,0)</f>
        <v>Rear-wheel Drive</v>
      </c>
      <c r="I23" s="590" t="str">
        <f>VLOOKUP(A23,'Complete Product Info'!$A$2:$K$141,11,0)</f>
        <v>Walk-behind</v>
      </c>
      <c r="J23" s="590" t="str">
        <f>VLOOKUP(A23,'ABC Analysis Results'!$A$2:$C$140,3,0)</f>
        <v>C</v>
      </c>
      <c r="K23" s="591">
        <f>VLOOKUP(A23,'Complete Product Info'!$A$2:$P$141,16,0)</f>
        <v>65.82647172</v>
      </c>
      <c r="L23" s="590">
        <f>VLOOKUP(A23,'Complete Product Info'!$A$2:$AC$141,29,0)</f>
        <v>62</v>
      </c>
      <c r="M23" s="592">
        <f>VLOOKUP(A23,'Complexity Cost Adjustment'!$C$2:$AJ$141,32,0)</f>
        <v>-5935.038837</v>
      </c>
      <c r="N23" s="593"/>
      <c r="O23" s="593"/>
      <c r="P23" s="593"/>
      <c r="Q23" s="593"/>
      <c r="R23" s="593"/>
      <c r="S23" s="593"/>
      <c r="T23" s="593"/>
      <c r="U23" s="593"/>
      <c r="V23" s="594"/>
      <c r="W23" s="593"/>
      <c r="X23" s="595"/>
      <c r="Y23" s="595"/>
      <c r="Z23" s="595"/>
      <c r="AA23" s="595"/>
      <c r="AB23" s="595"/>
      <c r="AC23" s="595"/>
      <c r="AD23" s="593"/>
      <c r="AE23" s="593"/>
      <c r="AF23" s="593"/>
      <c r="AG23" s="593"/>
      <c r="AH23" s="593"/>
      <c r="AI23" s="593"/>
      <c r="AJ23" s="593"/>
      <c r="AK23" s="593"/>
      <c r="AL23" s="593"/>
    </row>
    <row r="24">
      <c r="A24" s="586">
        <v>1811137.0</v>
      </c>
      <c r="B24" s="582" t="str">
        <f>VLOOKUP(A24,'Complete Product Info'!$A$2:$C$141,2,0)</f>
        <v>Earth</v>
      </c>
      <c r="C24" s="582" t="str">
        <f>VLOOKUP(A24,'Complete Product Info'!$A$2:$C$141,3,0)</f>
        <v>Earth Extra</v>
      </c>
      <c r="D24" s="582" t="str">
        <f>VLOOKUP(A24,'Complete Product Info'!$A$2:$E$141,5,0)</f>
        <v>EU, USA, UK</v>
      </c>
      <c r="E24" s="582" t="str">
        <f>VLOOKUP(A24,'Complete Product Info'!$A$2:$G$141,7,0)</f>
        <v>Non-electric/ Reel</v>
      </c>
      <c r="F24" s="582" t="str">
        <f>VLOOKUP(A24,'Complete Product Info'!$A$2:$H$141,8,0)</f>
        <v>Sweat and tears</v>
      </c>
      <c r="G24" s="582" t="str">
        <f>VLOOKUP(A24,'Complete Product Info'!$A$2:$I$141,9,0)</f>
        <v>Small</v>
      </c>
      <c r="H24" s="582" t="str">
        <f>VLOOKUP(A24,'Complete Product Info'!$A$2:$J$141,10,0)</f>
        <v/>
      </c>
      <c r="I24" s="582" t="str">
        <f>VLOOKUP(A24,'Complete Product Info'!$A$2:$K$141,11,0)</f>
        <v>Walk-behind</v>
      </c>
      <c r="J24" s="582" t="str">
        <f>VLOOKUP(A24,'ABC Analysis Results'!$A$2:$C$140,3,0)</f>
        <v>C</v>
      </c>
      <c r="K24" s="583">
        <f>VLOOKUP(A24,'Complete Product Info'!$A$2:$P$141,16,0)</f>
        <v>43.66452515</v>
      </c>
      <c r="L24" s="582">
        <f>VLOOKUP(A24,'Complete Product Info'!$A$2:$AC$141,29,0)</f>
        <v>40</v>
      </c>
      <c r="M24" s="584">
        <f>VLOOKUP(A24,'Complexity Cost Adjustment'!$C$2:$AJ$141,32,0)</f>
        <v>-8887.267929</v>
      </c>
      <c r="N24" s="585"/>
      <c r="O24" s="585"/>
      <c r="P24" s="585"/>
      <c r="Q24" s="585"/>
      <c r="R24" s="585"/>
      <c r="S24" s="585"/>
      <c r="T24" s="585"/>
      <c r="U24" s="585"/>
      <c r="V24" s="587"/>
      <c r="W24" s="585"/>
      <c r="X24" s="588"/>
      <c r="Y24" s="588"/>
      <c r="Z24" s="588"/>
      <c r="AA24" s="588"/>
      <c r="AB24" s="588"/>
      <c r="AC24" s="588"/>
      <c r="AD24" s="585"/>
      <c r="AE24" s="585"/>
      <c r="AF24" s="585"/>
      <c r="AG24" s="585"/>
      <c r="AH24" s="585"/>
      <c r="AI24" s="585"/>
      <c r="AJ24" s="585"/>
      <c r="AK24" s="585"/>
      <c r="AL24" s="585"/>
    </row>
    <row r="25">
      <c r="A25" s="597">
        <v>1811090.0</v>
      </c>
      <c r="B25" s="582" t="str">
        <f>VLOOKUP(A25,'Complete Product Info'!$A$2:$C$141,2,0)</f>
        <v>Saturn</v>
      </c>
      <c r="C25" s="582" t="str">
        <f>VLOOKUP(A25,'Complete Product Info'!$A$2:$C$141,3,0)</f>
        <v>Saturn Delux El. Com UK</v>
      </c>
      <c r="D25" s="582" t="str">
        <f>VLOOKUP(A25,'Complete Product Info'!$A$2:$E$141,5,0)</f>
        <v>UK</v>
      </c>
      <c r="E25" s="582" t="str">
        <f>VLOOKUP(A25,'Complete Product Info'!$A$2:$G$141,7,0)</f>
        <v>Electric</v>
      </c>
      <c r="F25" s="582" t="str">
        <f>VLOOKUP(A25,'Complete Product Info'!$A$2:$H$141,8,0)</f>
        <v>Gasoline</v>
      </c>
      <c r="G25" s="582" t="str">
        <f>VLOOKUP(A25,'Complete Product Info'!$A$2:$I$141,9,0)</f>
        <v>Large/Medium</v>
      </c>
      <c r="H25" s="582" t="str">
        <f>VLOOKUP(A25,'Complete Product Info'!$A$2:$J$141,10,0)</f>
        <v>Rear-wheel Drive</v>
      </c>
      <c r="I25" s="582" t="str">
        <f>VLOOKUP(A25,'Complete Product Info'!$A$2:$K$141,11,0)</f>
        <v>Riding</v>
      </c>
      <c r="J25" s="582" t="str">
        <f>VLOOKUP(A25,'ABC Analysis Results'!$A$2:$C$140,3,0)</f>
        <v>C</v>
      </c>
      <c r="K25" s="583">
        <f>VLOOKUP(A25,'Complete Product Info'!$A$2:$P$141,16,0)</f>
        <v>475.6637168</v>
      </c>
      <c r="L25" s="582">
        <f>VLOOKUP(A25,'Complete Product Info'!$A$2:$AC$141,29,0)</f>
        <v>127</v>
      </c>
      <c r="M25" s="584">
        <f>VLOOKUP(A25,'Complexity Cost Adjustment'!$C$2:$AJ$141,32,0)</f>
        <v>622.7098451</v>
      </c>
      <c r="N25" s="585"/>
      <c r="O25" s="585"/>
      <c r="P25" s="585"/>
      <c r="Q25" s="585"/>
      <c r="R25" s="585"/>
      <c r="S25" s="585"/>
      <c r="T25" s="585"/>
      <c r="U25" s="585"/>
      <c r="V25" s="587"/>
      <c r="W25" s="585"/>
      <c r="X25" s="588"/>
      <c r="Y25" s="588"/>
      <c r="Z25" s="588"/>
      <c r="AA25" s="588"/>
      <c r="AB25" s="588"/>
      <c r="AC25" s="588"/>
      <c r="AD25" s="585"/>
      <c r="AE25" s="585"/>
      <c r="AF25" s="585"/>
      <c r="AG25" s="585"/>
      <c r="AH25" s="585"/>
      <c r="AI25" s="585"/>
      <c r="AJ25" s="585"/>
      <c r="AK25" s="585"/>
      <c r="AL25" s="585"/>
    </row>
    <row r="26">
      <c r="A26" s="586">
        <v>1811004.0</v>
      </c>
      <c r="B26" s="582" t="str">
        <f>VLOOKUP(A26,'Complete Product Info'!$A$2:$C$141,2,0)</f>
        <v>Mercury</v>
      </c>
      <c r="C26" s="582" t="str">
        <f>VLOOKUP(A26,'Complete Product Info'!$A$2:$C$141,3,0)</f>
        <v>Mercury Delux USA</v>
      </c>
      <c r="D26" s="582" t="str">
        <f>VLOOKUP(A26,'Complete Product Info'!$A$2:$E$141,5,0)</f>
        <v>USA</v>
      </c>
      <c r="E26" s="582" t="str">
        <f>VLOOKUP(A26,'Complete Product Info'!$A$2:$G$141,7,0)</f>
        <v>Manual</v>
      </c>
      <c r="F26" s="582" t="str">
        <f>VLOOKUP(A26,'Complete Product Info'!$A$2:$H$141,8,0)</f>
        <v>Gasoline</v>
      </c>
      <c r="G26" s="582" t="str">
        <f>VLOOKUP(A26,'Complete Product Info'!$A$2:$I$141,9,0)</f>
        <v>Large/Medium</v>
      </c>
      <c r="H26" s="582" t="str">
        <f>VLOOKUP(A26,'Complete Product Info'!$A$2:$J$141,10,0)</f>
        <v>Front-wheel </v>
      </c>
      <c r="I26" s="582" t="str">
        <f>VLOOKUP(A26,'Complete Product Info'!$A$2:$K$141,11,0)</f>
        <v>Walk-behind</v>
      </c>
      <c r="J26" s="582" t="str">
        <f>VLOOKUP(A26,'ABC Analysis Results'!$A$2:$C$140,3,0)</f>
        <v>C</v>
      </c>
      <c r="K26" s="583">
        <f>VLOOKUP(A26,'Complete Product Info'!$A$2:$P$141,16,0)</f>
        <v>151.0720979</v>
      </c>
      <c r="L26" s="582">
        <f>VLOOKUP(A26,'Complete Product Info'!$A$2:$AC$141,29,0)</f>
        <v>56</v>
      </c>
      <c r="M26" s="584">
        <f>VLOOKUP(A26,'Complexity Cost Adjustment'!$C$2:$AJ$141,32,0)</f>
        <v>8184.932004</v>
      </c>
      <c r="N26" s="585"/>
      <c r="O26" s="585"/>
      <c r="P26" s="585"/>
      <c r="Q26" s="585"/>
      <c r="R26" s="585"/>
      <c r="S26" s="585"/>
      <c r="T26" s="585"/>
      <c r="U26" s="585"/>
      <c r="V26" s="587"/>
      <c r="W26" s="585"/>
      <c r="X26" s="588"/>
      <c r="Y26" s="588"/>
      <c r="Z26" s="588"/>
      <c r="AA26" s="588"/>
      <c r="AB26" s="598"/>
      <c r="AC26" s="598"/>
      <c r="AD26" s="599"/>
      <c r="AE26" s="599"/>
      <c r="AF26" s="599"/>
      <c r="AG26" s="599"/>
      <c r="AH26" s="599"/>
      <c r="AI26" s="599"/>
      <c r="AJ26" s="599"/>
      <c r="AK26" s="599"/>
      <c r="AL26" s="599"/>
    </row>
    <row r="27">
      <c r="A27" s="586">
        <v>1811085.0</v>
      </c>
      <c r="B27" s="582" t="str">
        <f>VLOOKUP(A27,'Complete Product Info'!$A$2:$C$141,2,0)</f>
        <v>Saturn</v>
      </c>
      <c r="C27" s="582" t="str">
        <f>VLOOKUP(A27,'Complete Product Info'!$A$2:$C$141,3,0)</f>
        <v>Saturn Continental El. Com</v>
      </c>
      <c r="D27" s="582" t="str">
        <f>VLOOKUP(A27,'Complete Product Info'!$A$2:$E$141,5,0)</f>
        <v>EU, USA, UK</v>
      </c>
      <c r="E27" s="582" t="str">
        <f>VLOOKUP(A27,'Complete Product Info'!$A$2:$G$141,7,0)</f>
        <v>Electric</v>
      </c>
      <c r="F27" s="582" t="str">
        <f>VLOOKUP(A27,'Complete Product Info'!$A$2:$H$141,8,0)</f>
        <v>Gasoline</v>
      </c>
      <c r="G27" s="582" t="str">
        <f>VLOOKUP(A27,'Complete Product Info'!$A$2:$I$141,9,0)</f>
        <v>Large/Medium</v>
      </c>
      <c r="H27" s="582" t="str">
        <f>VLOOKUP(A27,'Complete Product Info'!$A$2:$J$141,10,0)</f>
        <v>Rear-wheel Drive</v>
      </c>
      <c r="I27" s="582" t="str">
        <f>VLOOKUP(A27,'Complete Product Info'!$A$2:$K$141,11,0)</f>
        <v>Riding</v>
      </c>
      <c r="J27" s="582" t="str">
        <f>VLOOKUP(A27,'ABC Analysis Results'!$A$2:$C$140,3,0)</f>
        <v>C</v>
      </c>
      <c r="K27" s="583">
        <f>VLOOKUP(A27,'Complete Product Info'!$A$2:$P$141,16,0)</f>
        <v>651.7656265</v>
      </c>
      <c r="L27" s="582">
        <f>VLOOKUP(A27,'Complete Product Info'!$A$2:$AC$141,29,0)</f>
        <v>127</v>
      </c>
      <c r="M27" s="584">
        <f>VLOOKUP(A27,'Complexity Cost Adjustment'!$C$2:$AJ$141,32,0)</f>
        <v>-23862.48884</v>
      </c>
      <c r="N27" s="585"/>
      <c r="O27" s="585"/>
      <c r="P27" s="585"/>
      <c r="Q27" s="585"/>
      <c r="R27" s="585"/>
      <c r="S27" s="585"/>
      <c r="T27" s="585"/>
      <c r="U27" s="585"/>
      <c r="V27" s="587"/>
      <c r="W27" s="585"/>
      <c r="X27" s="588"/>
      <c r="Y27" s="588"/>
      <c r="Z27" s="588"/>
      <c r="AA27" s="588"/>
      <c r="AB27" s="588"/>
      <c r="AC27" s="588"/>
      <c r="AD27" s="585"/>
      <c r="AE27" s="585"/>
      <c r="AF27" s="585"/>
      <c r="AG27" s="585"/>
      <c r="AH27" s="585"/>
      <c r="AI27" s="585"/>
      <c r="AJ27" s="585"/>
      <c r="AK27" s="585"/>
      <c r="AL27" s="585"/>
    </row>
    <row r="28">
      <c r="A28" s="586">
        <v>1811005.0</v>
      </c>
      <c r="B28" s="582" t="str">
        <f>VLOOKUP(A28,'Complete Product Info'!$A$2:$C$141,2,0)</f>
        <v>Mercury</v>
      </c>
      <c r="C28" s="582" t="str">
        <f>VLOOKUP(A28,'Complete Product Info'!$A$2:$C$141,3,0)</f>
        <v>Mercury Supreme USA</v>
      </c>
      <c r="D28" s="582" t="str">
        <f>VLOOKUP(A28,'Complete Product Info'!$A$2:$E$141,5,0)</f>
        <v>USA</v>
      </c>
      <c r="E28" s="582" t="str">
        <f>VLOOKUP(A28,'Complete Product Info'!$A$2:$G$141,7,0)</f>
        <v>Manual</v>
      </c>
      <c r="F28" s="582" t="str">
        <f>VLOOKUP(A28,'Complete Product Info'!$A$2:$H$141,8,0)</f>
        <v>Gasoline</v>
      </c>
      <c r="G28" s="582" t="str">
        <f>VLOOKUP(A28,'Complete Product Info'!$A$2:$I$141,9,0)</f>
        <v>Large/Medium</v>
      </c>
      <c r="H28" s="582" t="str">
        <f>VLOOKUP(A28,'Complete Product Info'!$A$2:$J$141,10,0)</f>
        <v>Front-wheel </v>
      </c>
      <c r="I28" s="582" t="str">
        <f>VLOOKUP(A28,'Complete Product Info'!$A$2:$K$141,11,0)</f>
        <v>Walk-behind</v>
      </c>
      <c r="J28" s="582" t="str">
        <f>VLOOKUP(A28,'ABC Analysis Results'!$A$2:$C$140,3,0)</f>
        <v>C</v>
      </c>
      <c r="K28" s="583">
        <f>VLOOKUP(A28,'Complete Product Info'!$A$2:$P$141,16,0)</f>
        <v>74.9718984</v>
      </c>
      <c r="L28" s="582">
        <f>VLOOKUP(A28,'Complete Product Info'!$A$2:$AC$141,29,0)</f>
        <v>56</v>
      </c>
      <c r="M28" s="584">
        <f>VLOOKUP(A28,'Complexity Cost Adjustment'!$C$2:$AJ$141,32,0)</f>
        <v>-4031.143249</v>
      </c>
      <c r="N28" s="585"/>
      <c r="O28" s="585"/>
      <c r="P28" s="585"/>
      <c r="Q28" s="585"/>
      <c r="R28" s="585"/>
      <c r="S28" s="585"/>
      <c r="T28" s="585"/>
      <c r="U28" s="585"/>
      <c r="V28" s="587"/>
      <c r="W28" s="585"/>
      <c r="X28" s="588"/>
      <c r="Y28" s="588"/>
      <c r="Z28" s="588"/>
      <c r="AA28" s="588"/>
      <c r="AB28" s="588"/>
      <c r="AC28" s="588"/>
      <c r="AD28" s="585"/>
      <c r="AE28" s="585"/>
      <c r="AF28" s="585"/>
      <c r="AG28" s="585"/>
      <c r="AH28" s="585"/>
      <c r="AI28" s="585"/>
      <c r="AJ28" s="585"/>
      <c r="AK28" s="585"/>
      <c r="AL28" s="585"/>
    </row>
    <row r="29">
      <c r="A29" s="586">
        <v>1811093.0</v>
      </c>
      <c r="B29" s="582" t="str">
        <f>VLOOKUP(A29,'Complete Product Info'!$A$2:$C$141,2,0)</f>
        <v>Saturn</v>
      </c>
      <c r="C29" s="582" t="str">
        <f>VLOOKUP(A29,'Complete Product Info'!$A$2:$C$141,3,0)</f>
        <v>Saturn Delux El. Com USA</v>
      </c>
      <c r="D29" s="582" t="str">
        <f>VLOOKUP(A29,'Complete Product Info'!$A$2:$E$141,5,0)</f>
        <v>USA</v>
      </c>
      <c r="E29" s="582" t="str">
        <f>VLOOKUP(A29,'Complete Product Info'!$A$2:$G$141,7,0)</f>
        <v>Electric</v>
      </c>
      <c r="F29" s="582" t="str">
        <f>VLOOKUP(A29,'Complete Product Info'!$A$2:$H$141,8,0)</f>
        <v>Gasoline</v>
      </c>
      <c r="G29" s="582" t="str">
        <f>VLOOKUP(A29,'Complete Product Info'!$A$2:$I$141,9,0)</f>
        <v>Large/Medium</v>
      </c>
      <c r="H29" s="582" t="str">
        <f>VLOOKUP(A29,'Complete Product Info'!$A$2:$J$141,10,0)</f>
        <v>Rear-wheel Drive</v>
      </c>
      <c r="I29" s="582" t="str">
        <f>VLOOKUP(A29,'Complete Product Info'!$A$2:$K$141,11,0)</f>
        <v>Riding</v>
      </c>
      <c r="J29" s="582" t="str">
        <f>VLOOKUP(A29,'ABC Analysis Results'!$A$2:$C$140,3,0)</f>
        <v>C</v>
      </c>
      <c r="K29" s="583">
        <f>VLOOKUP(A29,'Complete Product Info'!$A$2:$P$141,16,0)</f>
        <v>309.840204</v>
      </c>
      <c r="L29" s="582">
        <f>VLOOKUP(A29,'Complete Product Info'!$A$2:$AC$141,29,0)</f>
        <v>127</v>
      </c>
      <c r="M29" s="584">
        <f>VLOOKUP(A29,'Complexity Cost Adjustment'!$C$2:$AJ$141,32,0)</f>
        <v>17848.67541</v>
      </c>
      <c r="N29" s="585"/>
      <c r="O29" s="585"/>
      <c r="P29" s="585"/>
      <c r="Q29" s="585"/>
      <c r="R29" s="585"/>
      <c r="S29" s="585"/>
      <c r="T29" s="585"/>
      <c r="U29" s="587"/>
      <c r="V29" s="585"/>
      <c r="W29" s="588"/>
      <c r="X29" s="588"/>
      <c r="Y29" s="588"/>
      <c r="Z29" s="588"/>
      <c r="AA29" s="588"/>
      <c r="AB29" s="588"/>
      <c r="AC29" s="585"/>
      <c r="AD29" s="585"/>
      <c r="AE29" s="585"/>
      <c r="AF29" s="585"/>
      <c r="AG29" s="585"/>
      <c r="AH29" s="585"/>
      <c r="AI29" s="585"/>
      <c r="AJ29" s="585"/>
      <c r="AK29" s="585"/>
      <c r="AL29" s="585"/>
    </row>
    <row r="30">
      <c r="A30" s="586">
        <v>1811108.0</v>
      </c>
      <c r="B30" s="582" t="str">
        <f>VLOOKUP(A30,'Complete Product Info'!$A$2:$C$141,2,0)</f>
        <v>Galaxy</v>
      </c>
      <c r="C30" s="582" t="str">
        <f>VLOOKUP(A30,'Complete Product Info'!$A$2:$C$141,3,0)</f>
        <v>Galaxy Extra El. Com</v>
      </c>
      <c r="D30" s="582" t="str">
        <f>VLOOKUP(A30,'Complete Product Info'!$A$2:$E$141,5,0)</f>
        <v>EU, USA, UK</v>
      </c>
      <c r="E30" s="582" t="str">
        <f>VLOOKUP(A30,'Complete Product Info'!$A$2:$G$141,7,0)</f>
        <v>Electric</v>
      </c>
      <c r="F30" s="582" t="str">
        <f>VLOOKUP(A30,'Complete Product Info'!$A$2:$H$141,8,0)</f>
        <v>Gasoline</v>
      </c>
      <c r="G30" s="582" t="str">
        <f>VLOOKUP(A30,'Complete Product Info'!$A$2:$I$141,9,0)</f>
        <v>Large/Medium</v>
      </c>
      <c r="H30" s="582" t="str">
        <f>VLOOKUP(A30,'Complete Product Info'!$A$2:$J$141,10,0)</f>
        <v>Rear-wheel Drive</v>
      </c>
      <c r="I30" s="582" t="str">
        <f>VLOOKUP(A30,'Complete Product Info'!$A$2:$K$141,11,0)</f>
        <v>Riding</v>
      </c>
      <c r="J30" s="582" t="str">
        <f>VLOOKUP(A30,'ABC Analysis Results'!$A$2:$C$140,3,0)</f>
        <v>C</v>
      </c>
      <c r="K30" s="583">
        <f>VLOOKUP(A30,'Complete Product Info'!$A$2:$P$141,16,0)</f>
        <v>119.4092144</v>
      </c>
      <c r="L30" s="582">
        <f>VLOOKUP(A30,'Complete Product Info'!$A$2:$AC$141,29,0)</f>
        <v>123</v>
      </c>
      <c r="M30" s="584">
        <f>VLOOKUP(A30,'Complexity Cost Adjustment'!$C$2:$AJ$141,32,0)</f>
        <v>-24738.17438</v>
      </c>
      <c r="N30" s="585"/>
      <c r="O30" s="585"/>
      <c r="P30" s="585"/>
      <c r="Q30" s="585"/>
      <c r="R30" s="585"/>
      <c r="S30" s="585"/>
      <c r="T30" s="585"/>
      <c r="U30" s="587"/>
      <c r="V30" s="585"/>
      <c r="W30" s="588"/>
      <c r="X30" s="588"/>
      <c r="Y30" s="588"/>
      <c r="Z30" s="588"/>
      <c r="AA30" s="588"/>
      <c r="AB30" s="588"/>
      <c r="AC30" s="585"/>
      <c r="AD30" s="585"/>
      <c r="AE30" s="585"/>
      <c r="AF30" s="585"/>
      <c r="AG30" s="585"/>
      <c r="AH30" s="585"/>
      <c r="AI30" s="585"/>
      <c r="AJ30" s="585"/>
      <c r="AK30" s="585"/>
      <c r="AL30" s="585"/>
    </row>
    <row r="31">
      <c r="A31" s="586">
        <v>1811013.0</v>
      </c>
      <c r="B31" s="582" t="str">
        <f>VLOOKUP(A31,'Complete Product Info'!$A$2:$C$141,2,0)</f>
        <v>Mercury</v>
      </c>
      <c r="C31" s="582" t="str">
        <f>VLOOKUP(A31,'Complete Product Info'!$A$2:$C$141,3,0)</f>
        <v>Mercury Extra El. EU</v>
      </c>
      <c r="D31" s="582" t="str">
        <f>VLOOKUP(A31,'Complete Product Info'!$A$2:$E$141,5,0)</f>
        <v>EU</v>
      </c>
      <c r="E31" s="582" t="str">
        <f>VLOOKUP(A31,'Complete Product Info'!$A$2:$G$141,7,0)</f>
        <v>Electric</v>
      </c>
      <c r="F31" s="582" t="str">
        <f>VLOOKUP(A31,'Complete Product Info'!$A$2:$H$141,8,0)</f>
        <v>Gasoline</v>
      </c>
      <c r="G31" s="582" t="str">
        <f>VLOOKUP(A31,'Complete Product Info'!$A$2:$I$141,9,0)</f>
        <v>Large/Medium</v>
      </c>
      <c r="H31" s="582" t="str">
        <f>VLOOKUP(A31,'Complete Product Info'!$A$2:$J$141,10,0)</f>
        <v>Front-wheel </v>
      </c>
      <c r="I31" s="582" t="str">
        <f>VLOOKUP(A31,'Complete Product Info'!$A$2:$K$141,11,0)</f>
        <v>Walk-behind</v>
      </c>
      <c r="J31" s="582" t="str">
        <f>VLOOKUP(A31,'ABC Analysis Results'!$A$2:$C$140,3,0)</f>
        <v>C</v>
      </c>
      <c r="K31" s="583">
        <f>VLOOKUP(A31,'Complete Product Info'!$A$2:$P$141,16,0)</f>
        <v>88.15926856</v>
      </c>
      <c r="L31" s="582">
        <f>VLOOKUP(A31,'Complete Product Info'!$A$2:$AC$141,29,0)</f>
        <v>56</v>
      </c>
      <c r="M31" s="584">
        <f>VLOOKUP(A31,'Complexity Cost Adjustment'!$C$2:$AJ$141,32,0)</f>
        <v>15278.73652</v>
      </c>
      <c r="N31" s="585"/>
      <c r="O31" s="585"/>
      <c r="P31" s="585"/>
      <c r="Q31" s="585"/>
      <c r="R31" s="585"/>
      <c r="S31" s="585"/>
      <c r="T31" s="585"/>
      <c r="U31" s="587"/>
      <c r="V31" s="585"/>
      <c r="W31" s="588"/>
      <c r="X31" s="588"/>
      <c r="Y31" s="588"/>
      <c r="Z31" s="588"/>
      <c r="AA31" s="588"/>
      <c r="AB31" s="588"/>
      <c r="AC31" s="585"/>
      <c r="AD31" s="585"/>
      <c r="AE31" s="585"/>
      <c r="AF31" s="585"/>
      <c r="AG31" s="585"/>
      <c r="AH31" s="585"/>
      <c r="AI31" s="585"/>
      <c r="AJ31" s="585"/>
      <c r="AK31" s="585"/>
      <c r="AL31" s="585"/>
    </row>
    <row r="32">
      <c r="A32" s="586">
        <v>1811046.0</v>
      </c>
      <c r="B32" s="582" t="str">
        <f>VLOOKUP(A32,'Complete Product Info'!$A$2:$C$141,2,0)</f>
        <v>Mars</v>
      </c>
      <c r="C32" s="582" t="str">
        <f>VLOOKUP(A32,'Complete Product Info'!$A$2:$C$141,3,0)</f>
        <v>Mars Supreme E. EU</v>
      </c>
      <c r="D32" s="582" t="str">
        <f>VLOOKUP(A32,'Complete Product Info'!$A$2:$E$141,5,0)</f>
        <v>EU</v>
      </c>
      <c r="E32" s="582" t="str">
        <f>VLOOKUP(A32,'Complete Product Info'!$A$2:$G$141,7,0)</f>
        <v>Electric</v>
      </c>
      <c r="F32" s="582" t="str">
        <f>VLOOKUP(A32,'Complete Product Info'!$A$2:$H$141,8,0)</f>
        <v>Gasoline</v>
      </c>
      <c r="G32" s="582" t="str">
        <f>VLOOKUP(A32,'Complete Product Info'!$A$2:$I$141,9,0)</f>
        <v>Large/Medium</v>
      </c>
      <c r="H32" s="582" t="str">
        <f>VLOOKUP(A32,'Complete Product Info'!$A$2:$J$141,10,0)</f>
        <v>Swivel front wheel </v>
      </c>
      <c r="I32" s="582" t="str">
        <f>VLOOKUP(A32,'Complete Product Info'!$A$2:$K$141,11,0)</f>
        <v>Walk-behind</v>
      </c>
      <c r="J32" s="582" t="str">
        <f>VLOOKUP(A32,'ABC Analysis Results'!$A$2:$C$140,3,0)</f>
        <v>C</v>
      </c>
      <c r="K32" s="583">
        <f>VLOOKUP(A32,'Complete Product Info'!$A$2:$P$141,16,0)</f>
        <v>72.62006762</v>
      </c>
      <c r="L32" s="582">
        <f>VLOOKUP(A32,'Complete Product Info'!$A$2:$AC$141,29,0)</f>
        <v>66</v>
      </c>
      <c r="M32" s="584">
        <f>VLOOKUP(A32,'Complexity Cost Adjustment'!$C$2:$AJ$141,32,0)</f>
        <v>-33047.54654</v>
      </c>
      <c r="N32" s="585"/>
      <c r="O32" s="585"/>
      <c r="P32" s="585"/>
      <c r="Q32" s="585"/>
      <c r="R32" s="585"/>
      <c r="S32" s="585"/>
      <c r="T32" s="585"/>
      <c r="U32" s="587"/>
      <c r="V32" s="585"/>
      <c r="W32" s="600"/>
      <c r="X32" s="588"/>
      <c r="Y32" s="588"/>
      <c r="Z32" s="588"/>
      <c r="AA32" s="588"/>
      <c r="AB32" s="588"/>
      <c r="AC32" s="585"/>
      <c r="AD32" s="585"/>
      <c r="AE32" s="585"/>
      <c r="AF32" s="585"/>
      <c r="AG32" s="585"/>
      <c r="AH32" s="585"/>
      <c r="AI32" s="585"/>
      <c r="AJ32" s="585"/>
      <c r="AK32" s="585"/>
      <c r="AL32" s="585"/>
    </row>
    <row r="33">
      <c r="A33" s="586">
        <v>1811042.0</v>
      </c>
      <c r="B33" s="582" t="str">
        <f>VLOOKUP(A33,'Complete Product Info'!$A$2:$C$141,2,0)</f>
        <v>Venus</v>
      </c>
      <c r="C33" s="582" t="str">
        <f>VLOOKUP(A33,'Complete Product Info'!$A$2:$C$141,3,0)</f>
        <v>Venus Delux2 El. UK</v>
      </c>
      <c r="D33" s="582" t="str">
        <f>VLOOKUP(A33,'Complete Product Info'!$A$2:$E$141,5,0)</f>
        <v>UK</v>
      </c>
      <c r="E33" s="582" t="str">
        <f>VLOOKUP(A33,'Complete Product Info'!$A$2:$G$141,7,0)</f>
        <v>Electric</v>
      </c>
      <c r="F33" s="582" t="str">
        <f>VLOOKUP(A33,'Complete Product Info'!$A$2:$H$141,8,0)</f>
        <v>Electric, Corded</v>
      </c>
      <c r="G33" s="582" t="str">
        <f>VLOOKUP(A33,'Complete Product Info'!$A$2:$I$141,9,0)</f>
        <v>Small/Medium</v>
      </c>
      <c r="H33" s="582" t="str">
        <f>VLOOKUP(A33,'Complete Product Info'!$A$2:$J$141,10,0)</f>
        <v>Swivel front wheel </v>
      </c>
      <c r="I33" s="582" t="str">
        <f>VLOOKUP(A33,'Complete Product Info'!$A$2:$K$141,11,0)</f>
        <v>Walk-behind</v>
      </c>
      <c r="J33" s="582" t="str">
        <f>VLOOKUP(A33,'ABC Analysis Results'!$A$2:$C$140,3,0)</f>
        <v>C</v>
      </c>
      <c r="K33" s="583">
        <f>VLOOKUP(A33,'Complete Product Info'!$A$2:$P$141,16,0)</f>
        <v>61.88683991</v>
      </c>
      <c r="L33" s="582">
        <f>VLOOKUP(A33,'Complete Product Info'!$A$2:$AC$141,29,0)</f>
        <v>64</v>
      </c>
      <c r="M33" s="584">
        <f>VLOOKUP(A33,'Complexity Cost Adjustment'!$C$2:$AJ$141,32,0)</f>
        <v>5447.2663</v>
      </c>
      <c r="N33" s="585"/>
      <c r="O33" s="585"/>
      <c r="P33" s="585"/>
      <c r="Q33" s="585"/>
      <c r="R33" s="585"/>
      <c r="S33" s="585"/>
      <c r="T33" s="585"/>
      <c r="U33" s="587"/>
      <c r="V33" s="585"/>
      <c r="W33" s="588"/>
      <c r="X33" s="588"/>
      <c r="Y33" s="588"/>
      <c r="Z33" s="588"/>
      <c r="AA33" s="588"/>
      <c r="AB33" s="588"/>
      <c r="AC33" s="585"/>
      <c r="AD33" s="585"/>
      <c r="AE33" s="585"/>
      <c r="AF33" s="585"/>
      <c r="AG33" s="585"/>
      <c r="AH33" s="585"/>
      <c r="AI33" s="585"/>
      <c r="AJ33" s="585"/>
      <c r="AK33" s="585"/>
      <c r="AL33" s="585"/>
    </row>
    <row r="34">
      <c r="A34" s="586">
        <v>1811103.0</v>
      </c>
      <c r="B34" s="582" t="str">
        <f>VLOOKUP(A34,'Complete Product Info'!$A$2:$C$141,2,0)</f>
        <v>Sun</v>
      </c>
      <c r="C34" s="582" t="str">
        <f>VLOOKUP(A34,'Complete Product Info'!$A$2:$C$141,3,0)</f>
        <v>Sun Continental El. Com</v>
      </c>
      <c r="D34" s="582" t="str">
        <f>VLOOKUP(A34,'Complete Product Info'!$A$2:$E$141,5,0)</f>
        <v>EU, USA, UK</v>
      </c>
      <c r="E34" s="582" t="str">
        <f>VLOOKUP(A34,'Complete Product Info'!$A$2:$G$141,7,0)</f>
        <v>Electric</v>
      </c>
      <c r="F34" s="582" t="str">
        <f>VLOOKUP(A34,'Complete Product Info'!$A$2:$H$141,8,0)</f>
        <v>Gasoline</v>
      </c>
      <c r="G34" s="582" t="str">
        <f>VLOOKUP(A34,'Complete Product Info'!$A$2:$I$141,9,0)</f>
        <v>Large</v>
      </c>
      <c r="H34" s="582" t="str">
        <f>VLOOKUP(A34,'Complete Product Info'!$A$2:$J$141,10,0)</f>
        <v>Rear-wheel Drive</v>
      </c>
      <c r="I34" s="582" t="str">
        <f>VLOOKUP(A34,'Complete Product Info'!$A$2:$K$141,11,0)</f>
        <v>Tow-behind</v>
      </c>
      <c r="J34" s="582" t="str">
        <f>VLOOKUP(A34,'ABC Analysis Results'!$A$2:$C$140,3,0)</f>
        <v>C</v>
      </c>
      <c r="K34" s="583">
        <f>VLOOKUP(A34,'Complete Product Info'!$A$2:$P$141,16,0)</f>
        <v>93.88467028</v>
      </c>
      <c r="L34" s="582">
        <f>VLOOKUP(A34,'Complete Product Info'!$A$2:$AC$141,29,0)</f>
        <v>67</v>
      </c>
      <c r="M34" s="584">
        <f>VLOOKUP(A34,'Complexity Cost Adjustment'!$C$2:$AJ$141,32,0)</f>
        <v>-2597.462332</v>
      </c>
      <c r="N34" s="585"/>
      <c r="O34" s="585"/>
      <c r="P34" s="585"/>
      <c r="Q34" s="585"/>
      <c r="R34" s="585"/>
      <c r="S34" s="585"/>
      <c r="T34" s="585"/>
      <c r="U34" s="587"/>
      <c r="V34" s="585"/>
      <c r="W34" s="588"/>
      <c r="X34" s="588"/>
      <c r="Y34" s="588"/>
      <c r="Z34" s="588"/>
      <c r="AA34" s="588"/>
      <c r="AB34" s="588"/>
      <c r="AC34" s="585"/>
      <c r="AD34" s="585"/>
      <c r="AE34" s="585"/>
      <c r="AF34" s="585"/>
      <c r="AG34" s="585"/>
      <c r="AH34" s="585"/>
      <c r="AI34" s="585"/>
      <c r="AJ34" s="585"/>
      <c r="AK34" s="585"/>
      <c r="AL34" s="585"/>
    </row>
    <row r="35">
      <c r="A35" s="586">
        <v>1811126.0</v>
      </c>
      <c r="B35" s="582" t="str">
        <f>VLOOKUP(A35,'Complete Product Info'!$A$2:$C$141,2,0)</f>
        <v>Moon</v>
      </c>
      <c r="C35" s="582" t="str">
        <f>VLOOKUP(A35,'Complete Product Info'!$A$2:$C$141,3,0)</f>
        <v>Moon Extra Com EU/UK</v>
      </c>
      <c r="D35" s="582" t="str">
        <f>VLOOKUP(A35,'Complete Product Info'!$A$2:$E$141,5,0)</f>
        <v>EU, UK</v>
      </c>
      <c r="E35" s="582" t="str">
        <f>VLOOKUP(A35,'Complete Product Info'!$A$2:$G$141,7,0)</f>
        <v>Manual</v>
      </c>
      <c r="F35" s="582" t="str">
        <f>VLOOKUP(A35,'Complete Product Info'!$A$2:$H$141,8,0)</f>
        <v>Gasoline</v>
      </c>
      <c r="G35" s="582" t="str">
        <f>VLOOKUP(A35,'Complete Product Info'!$A$2:$I$141,9,0)</f>
        <v>Large/Medium</v>
      </c>
      <c r="H35" s="582" t="str">
        <f>VLOOKUP(A35,'Complete Product Info'!$A$2:$J$141,10,0)</f>
        <v>Rear-wheel Drive</v>
      </c>
      <c r="I35" s="582" t="str">
        <f>VLOOKUP(A35,'Complete Product Info'!$A$2:$K$141,11,0)</f>
        <v>Riding</v>
      </c>
      <c r="J35" s="582" t="str">
        <f>VLOOKUP(A35,'ABC Analysis Results'!$A$2:$C$140,3,0)</f>
        <v>C</v>
      </c>
      <c r="K35" s="583">
        <f>VLOOKUP(A35,'Complete Product Info'!$A$2:$P$141,16,0)</f>
        <v>100.6103978</v>
      </c>
      <c r="L35" s="582">
        <f>VLOOKUP(A35,'Complete Product Info'!$A$2:$AC$141,29,0)</f>
        <v>65</v>
      </c>
      <c r="M35" s="584">
        <f>VLOOKUP(A35,'Complexity Cost Adjustment'!$C$2:$AJ$141,32,0)</f>
        <v>5754.166586</v>
      </c>
      <c r="N35" s="585"/>
      <c r="O35" s="585"/>
      <c r="P35" s="585"/>
      <c r="Q35" s="585"/>
      <c r="R35" s="585"/>
      <c r="S35" s="585"/>
      <c r="T35" s="585"/>
      <c r="U35" s="587"/>
      <c r="V35" s="585"/>
      <c r="W35" s="588"/>
      <c r="X35" s="588"/>
      <c r="Y35" s="588"/>
      <c r="Z35" s="588"/>
      <c r="AA35" s="588"/>
      <c r="AB35" s="588"/>
      <c r="AC35" s="585"/>
      <c r="AD35" s="585"/>
      <c r="AE35" s="585"/>
      <c r="AF35" s="585"/>
      <c r="AG35" s="585"/>
      <c r="AH35" s="585"/>
      <c r="AI35" s="585"/>
      <c r="AJ35" s="585"/>
      <c r="AK35" s="585"/>
      <c r="AL35" s="585"/>
    </row>
    <row r="36">
      <c r="A36" s="586">
        <v>1811002.0</v>
      </c>
      <c r="B36" s="582" t="str">
        <f>VLOOKUP(A36,'Complete Product Info'!$A$2:$C$141,2,0)</f>
        <v>Mercury</v>
      </c>
      <c r="C36" s="582" t="str">
        <f>VLOOKUP(A36,'Complete Product Info'!$A$2:$C$141,3,0)</f>
        <v>Mercury Delux EU</v>
      </c>
      <c r="D36" s="582" t="str">
        <f>VLOOKUP(A36,'Complete Product Info'!$A$2:$E$141,5,0)</f>
        <v>EU</v>
      </c>
      <c r="E36" s="582" t="str">
        <f>VLOOKUP(A36,'Complete Product Info'!$A$2:$G$141,7,0)</f>
        <v>Manual</v>
      </c>
      <c r="F36" s="582" t="str">
        <f>VLOOKUP(A36,'Complete Product Info'!$A$2:$H$141,8,0)</f>
        <v>Gasoline</v>
      </c>
      <c r="G36" s="582" t="str">
        <f>VLOOKUP(A36,'Complete Product Info'!$A$2:$I$141,9,0)</f>
        <v>Large/Medium</v>
      </c>
      <c r="H36" s="582" t="str">
        <f>VLOOKUP(A36,'Complete Product Info'!$A$2:$J$141,10,0)</f>
        <v>Rear-wheel Drive</v>
      </c>
      <c r="I36" s="582" t="str">
        <f>VLOOKUP(A36,'Complete Product Info'!$A$2:$K$141,11,0)</f>
        <v>Walk-behind</v>
      </c>
      <c r="J36" s="582" t="str">
        <f>VLOOKUP(A36,'ABC Analysis Results'!$A$2:$C$140,3,0)</f>
        <v>C</v>
      </c>
      <c r="K36" s="583">
        <f>VLOOKUP(A36,'Complete Product Info'!$A$2:$P$141,16,0)</f>
        <v>133.9882589</v>
      </c>
      <c r="L36" s="582">
        <f>VLOOKUP(A36,'Complete Product Info'!$A$2:$AC$141,29,0)</f>
        <v>56</v>
      </c>
      <c r="M36" s="584">
        <f>VLOOKUP(A36,'Complexity Cost Adjustment'!$C$2:$AJ$141,32,0)</f>
        <v>17170.54286</v>
      </c>
      <c r="N36" s="585"/>
      <c r="O36" s="585"/>
      <c r="P36" s="585"/>
      <c r="Q36" s="585"/>
      <c r="R36" s="585"/>
      <c r="S36" s="585"/>
      <c r="T36" s="585"/>
      <c r="U36" s="587"/>
      <c r="V36" s="585"/>
      <c r="W36" s="588"/>
      <c r="X36" s="588"/>
      <c r="Y36" s="588"/>
      <c r="Z36" s="588"/>
      <c r="AA36" s="588"/>
      <c r="AB36" s="588"/>
      <c r="AC36" s="585"/>
      <c r="AD36" s="585"/>
      <c r="AE36" s="585"/>
      <c r="AF36" s="585"/>
      <c r="AG36" s="585"/>
      <c r="AH36" s="585"/>
      <c r="AI36" s="585"/>
      <c r="AJ36" s="585"/>
      <c r="AK36" s="585"/>
      <c r="AL36" s="585"/>
    </row>
    <row r="37">
      <c r="A37" s="586">
        <v>1811107.0</v>
      </c>
      <c r="B37" s="582" t="str">
        <f>VLOOKUP(A37,'Complete Product Info'!$A$2:$C$141,2,0)</f>
        <v>Galaxy</v>
      </c>
      <c r="C37" s="582" t="str">
        <f>VLOOKUP(A37,'Complete Product Info'!$A$2:$C$141,3,0)</f>
        <v>Galaxy Supreme El.</v>
      </c>
      <c r="D37" s="582" t="str">
        <f>VLOOKUP(A37,'Complete Product Info'!$A$2:$E$141,5,0)</f>
        <v>EU, USA, UK</v>
      </c>
      <c r="E37" s="582" t="str">
        <f>VLOOKUP(A37,'Complete Product Info'!$A$2:$G$141,7,0)</f>
        <v>Electric</v>
      </c>
      <c r="F37" s="582" t="str">
        <f>VLOOKUP(A37,'Complete Product Info'!$A$2:$H$141,8,0)</f>
        <v>Gasoline</v>
      </c>
      <c r="G37" s="582" t="str">
        <f>VLOOKUP(A37,'Complete Product Info'!$A$2:$I$141,9,0)</f>
        <v>Large/Medium</v>
      </c>
      <c r="H37" s="582" t="str">
        <f>VLOOKUP(A37,'Complete Product Info'!$A$2:$J$141,10,0)</f>
        <v>Rear-wheel Drive</v>
      </c>
      <c r="I37" s="582" t="str">
        <f>VLOOKUP(A37,'Complete Product Info'!$A$2:$K$141,11,0)</f>
        <v>Riding</v>
      </c>
      <c r="J37" s="582" t="str">
        <f>VLOOKUP(A37,'ABC Analysis Results'!$A$2:$C$140,3,0)</f>
        <v>C</v>
      </c>
      <c r="K37" s="583">
        <f>VLOOKUP(A37,'Complete Product Info'!$A$2:$P$141,16,0)</f>
        <v>140.3563936</v>
      </c>
      <c r="L37" s="582">
        <f>VLOOKUP(A37,'Complete Product Info'!$A$2:$AC$141,29,0)</f>
        <v>123</v>
      </c>
      <c r="M37" s="584">
        <f>VLOOKUP(A37,'Complexity Cost Adjustment'!$C$2:$AJ$141,32,0)</f>
        <v>-18723.77519</v>
      </c>
      <c r="N37" s="585"/>
      <c r="O37" s="585"/>
      <c r="P37" s="585"/>
      <c r="Q37" s="585"/>
      <c r="R37" s="585"/>
      <c r="S37" s="585"/>
      <c r="T37" s="585"/>
      <c r="U37" s="587"/>
      <c r="V37" s="585"/>
      <c r="W37" s="588"/>
      <c r="X37" s="588"/>
      <c r="Y37" s="588"/>
      <c r="Z37" s="588"/>
      <c r="AA37" s="588"/>
      <c r="AB37" s="588"/>
      <c r="AC37" s="585"/>
      <c r="AD37" s="585"/>
      <c r="AE37" s="585"/>
      <c r="AF37" s="585"/>
      <c r="AG37" s="585"/>
      <c r="AH37" s="585"/>
      <c r="AI37" s="585"/>
      <c r="AJ37" s="585"/>
      <c r="AK37" s="585"/>
      <c r="AL37" s="585"/>
    </row>
    <row r="38">
      <c r="A38" s="566">
        <v>1811097.0</v>
      </c>
      <c r="B38" s="590" t="str">
        <f>VLOOKUP(A38,'Complete Product Info'!$A$2:$C$141,2,0)</f>
        <v>Uranus</v>
      </c>
      <c r="C38" s="590" t="str">
        <f>VLOOKUP(A38,'Complete Product Info'!$A$2:$C$141,3,0)</f>
        <v>Uranus Supreme El. Com</v>
      </c>
      <c r="D38" s="590" t="str">
        <f>VLOOKUP(A38,'Complete Product Info'!$A$2:$E$141,5,0)</f>
        <v>EU, USA, UK</v>
      </c>
      <c r="E38" s="590" t="str">
        <f>VLOOKUP(A38,'Complete Product Info'!$A$2:$G$141,7,0)</f>
        <v>Electric</v>
      </c>
      <c r="F38" s="590" t="str">
        <f>VLOOKUP(A38,'Complete Product Info'!$A$2:$H$141,8,0)</f>
        <v>Gasoline</v>
      </c>
      <c r="G38" s="590" t="str">
        <f>VLOOKUP(A38,'Complete Product Info'!$A$2:$I$141,9,0)</f>
        <v>Large/Medium</v>
      </c>
      <c r="H38" s="590" t="str">
        <f>VLOOKUP(A38,'Complete Product Info'!$A$2:$J$141,10,0)</f>
        <v>Rear-wheel Drive</v>
      </c>
      <c r="I38" s="590" t="str">
        <f>VLOOKUP(A38,'Complete Product Info'!$A$2:$K$141,11,0)</f>
        <v>Walk-behind</v>
      </c>
      <c r="J38" s="590" t="str">
        <f>VLOOKUP(A38,'ABC Analysis Results'!$A$2:$C$140,3,0)</f>
        <v>C</v>
      </c>
      <c r="K38" s="591">
        <f>VLOOKUP(A38,'Complete Product Info'!$A$2:$P$141,16,0)</f>
        <v>75.38218235</v>
      </c>
      <c r="L38" s="590">
        <f>VLOOKUP(A38,'Complete Product Info'!$A$2:$AC$141,29,0)</f>
        <v>62</v>
      </c>
      <c r="M38" s="592">
        <f>VLOOKUP(A38,'Complexity Cost Adjustment'!$C$2:$AJ$141,32,0)</f>
        <v>-23009.21297</v>
      </c>
      <c r="N38" s="593"/>
      <c r="O38" s="593"/>
      <c r="P38" s="593"/>
      <c r="Q38" s="593"/>
      <c r="R38" s="593"/>
      <c r="S38" s="593"/>
      <c r="T38" s="593"/>
      <c r="U38" s="594"/>
      <c r="V38" s="593"/>
      <c r="W38" s="595"/>
      <c r="X38" s="595"/>
      <c r="Y38" s="595"/>
      <c r="Z38" s="595"/>
      <c r="AA38" s="595"/>
      <c r="AB38" s="595"/>
      <c r="AC38" s="593"/>
      <c r="AD38" s="593"/>
      <c r="AE38" s="593"/>
      <c r="AF38" s="593"/>
      <c r="AG38" s="593"/>
      <c r="AH38" s="593"/>
      <c r="AI38" s="593"/>
      <c r="AJ38" s="593"/>
      <c r="AK38" s="593"/>
      <c r="AL38" s="593"/>
    </row>
    <row r="39">
      <c r="A39" s="586">
        <v>1811121.0</v>
      </c>
      <c r="B39" s="582" t="str">
        <f>VLOOKUP(A39,'Complete Product Info'!$A$2:$C$141,2,0)</f>
        <v>Moon</v>
      </c>
      <c r="C39" s="582" t="str">
        <f>VLOOKUP(A39,'Complete Product Info'!$A$2:$C$141,3,0)</f>
        <v>Moon Continental El. EU/UK</v>
      </c>
      <c r="D39" s="582" t="str">
        <f>VLOOKUP(A39,'Complete Product Info'!$A$2:$E$141,5,0)</f>
        <v>EU, UK</v>
      </c>
      <c r="E39" s="582" t="str">
        <f>VLOOKUP(A39,'Complete Product Info'!$A$2:$G$141,7,0)</f>
        <v>Electric</v>
      </c>
      <c r="F39" s="582" t="str">
        <f>VLOOKUP(A39,'Complete Product Info'!$A$2:$H$141,8,0)</f>
        <v>Electric, Rechargeable Battery </v>
      </c>
      <c r="G39" s="582" t="str">
        <f>VLOOKUP(A39,'Complete Product Info'!$A$2:$I$141,9,0)</f>
        <v>Small/Medium</v>
      </c>
      <c r="H39" s="582" t="str">
        <f>VLOOKUP(A39,'Complete Product Info'!$A$2:$J$141,10,0)</f>
        <v>Rear-wheel Drive</v>
      </c>
      <c r="I39" s="582" t="str">
        <f>VLOOKUP(A39,'Complete Product Info'!$A$2:$K$141,11,0)</f>
        <v>Riding</v>
      </c>
      <c r="J39" s="582" t="str">
        <f>VLOOKUP(A39,'ABC Analysis Results'!$A$2:$C$140,3,0)</f>
        <v>C</v>
      </c>
      <c r="K39" s="583">
        <f>VLOOKUP(A39,'Complete Product Info'!$A$2:$P$141,16,0)</f>
        <v>158.9383928</v>
      </c>
      <c r="L39" s="582">
        <f>VLOOKUP(A39,'Complete Product Info'!$A$2:$AC$141,29,0)</f>
        <v>62</v>
      </c>
      <c r="M39" s="584">
        <f>VLOOKUP(A39,'Complexity Cost Adjustment'!$C$2:$AJ$141,32,0)</f>
        <v>3446.203321</v>
      </c>
      <c r="N39" s="585"/>
      <c r="O39" s="585"/>
      <c r="P39" s="585"/>
      <c r="Q39" s="585"/>
      <c r="R39" s="585"/>
      <c r="S39" s="585"/>
      <c r="T39" s="585"/>
      <c r="U39" s="587"/>
      <c r="V39" s="585"/>
      <c r="W39" s="588"/>
      <c r="X39" s="588"/>
      <c r="Y39" s="588"/>
      <c r="Z39" s="588"/>
      <c r="AA39" s="588"/>
      <c r="AB39" s="588"/>
      <c r="AC39" s="585"/>
      <c r="AD39" s="585"/>
      <c r="AE39" s="585"/>
      <c r="AF39" s="585"/>
      <c r="AG39" s="585"/>
      <c r="AH39" s="585"/>
      <c r="AI39" s="585"/>
      <c r="AJ39" s="585"/>
      <c r="AK39" s="585"/>
      <c r="AL39" s="585"/>
    </row>
    <row r="40">
      <c r="A40" s="586">
        <v>1811123.0</v>
      </c>
      <c r="B40" s="582" t="str">
        <f>VLOOKUP(A40,'Complete Product Info'!$A$2:$C$141,2,0)</f>
        <v>Moon</v>
      </c>
      <c r="C40" s="582" t="str">
        <f>VLOOKUP(A40,'Complete Product Info'!$A$2:$C$141,3,0)</f>
        <v>Moon Standard Com EU/UK</v>
      </c>
      <c r="D40" s="582" t="str">
        <f>VLOOKUP(A40,'Complete Product Info'!$A$2:$E$141,5,0)</f>
        <v>EU, UK</v>
      </c>
      <c r="E40" s="582" t="str">
        <f>VLOOKUP(A40,'Complete Product Info'!$A$2:$G$141,7,0)</f>
        <v>Manual</v>
      </c>
      <c r="F40" s="582" t="str">
        <f>VLOOKUP(A40,'Complete Product Info'!$A$2:$H$141,8,0)</f>
        <v>Gasoline</v>
      </c>
      <c r="G40" s="582" t="str">
        <f>VLOOKUP(A40,'Complete Product Info'!$A$2:$I$141,9,0)</f>
        <v>Large/Medium</v>
      </c>
      <c r="H40" s="582" t="str">
        <f>VLOOKUP(A40,'Complete Product Info'!$A$2:$J$141,10,0)</f>
        <v>Rear-wheel Drive</v>
      </c>
      <c r="I40" s="582" t="str">
        <f>VLOOKUP(A40,'Complete Product Info'!$A$2:$K$141,11,0)</f>
        <v>Riding</v>
      </c>
      <c r="J40" s="582" t="str">
        <f>VLOOKUP(A40,'ABC Analysis Results'!$A$2:$C$140,3,0)</f>
        <v>C</v>
      </c>
      <c r="K40" s="583">
        <f>VLOOKUP(A40,'Complete Product Info'!$A$2:$P$141,16,0)</f>
        <v>206.5427066</v>
      </c>
      <c r="L40" s="582">
        <f>VLOOKUP(A40,'Complete Product Info'!$A$2:$AC$141,29,0)</f>
        <v>65</v>
      </c>
      <c r="M40" s="584">
        <f>VLOOKUP(A40,'Complexity Cost Adjustment'!$C$2:$AJ$141,32,0)</f>
        <v>22049.67181</v>
      </c>
      <c r="N40" s="585"/>
      <c r="O40" s="585"/>
      <c r="P40" s="585"/>
      <c r="Q40" s="585"/>
      <c r="R40" s="585"/>
      <c r="S40" s="585"/>
      <c r="T40" s="585"/>
      <c r="U40" s="587"/>
      <c r="V40" s="585"/>
      <c r="W40" s="588"/>
      <c r="X40" s="588"/>
      <c r="Y40" s="588"/>
      <c r="Z40" s="588"/>
      <c r="AA40" s="588"/>
      <c r="AB40" s="588"/>
      <c r="AC40" s="585"/>
      <c r="AD40" s="585"/>
      <c r="AE40" s="585"/>
      <c r="AF40" s="585"/>
      <c r="AG40" s="585"/>
      <c r="AH40" s="585"/>
      <c r="AI40" s="585"/>
      <c r="AJ40" s="585"/>
      <c r="AK40" s="585"/>
      <c r="AL40" s="585"/>
    </row>
    <row r="41">
      <c r="A41" s="586">
        <v>1811014.0</v>
      </c>
      <c r="B41" s="582" t="str">
        <f>VLOOKUP(A41,'Complete Product Info'!$A$2:$C$141,2,0)</f>
        <v>Mercury</v>
      </c>
      <c r="C41" s="582" t="str">
        <f>VLOOKUP(A41,'Complete Product Info'!$A$2:$C$141,3,0)</f>
        <v>Mercury Standard El. UK</v>
      </c>
      <c r="D41" s="582" t="str">
        <f>VLOOKUP(A41,'Complete Product Info'!$A$2:$E$141,5,0)</f>
        <v>UK</v>
      </c>
      <c r="E41" s="582" t="str">
        <f>VLOOKUP(A41,'Complete Product Info'!$A$2:$G$141,7,0)</f>
        <v>Electric</v>
      </c>
      <c r="F41" s="582" t="str">
        <f>VLOOKUP(A41,'Complete Product Info'!$A$2:$H$141,8,0)</f>
        <v>Gasoline</v>
      </c>
      <c r="G41" s="582" t="str">
        <f>VLOOKUP(A41,'Complete Product Info'!$A$2:$I$141,9,0)</f>
        <v>Large/Medium</v>
      </c>
      <c r="H41" s="582" t="str">
        <f>VLOOKUP(A41,'Complete Product Info'!$A$2:$J$141,10,0)</f>
        <v>Front-wheel </v>
      </c>
      <c r="I41" s="582" t="str">
        <f>VLOOKUP(A41,'Complete Product Info'!$A$2:$K$141,11,0)</f>
        <v>Walk-behind</v>
      </c>
      <c r="J41" s="582" t="str">
        <f>VLOOKUP(A41,'ABC Analysis Results'!$A$2:$C$140,3,0)</f>
        <v>C</v>
      </c>
      <c r="K41" s="583">
        <f>VLOOKUP(A41,'Complete Product Info'!$A$2:$P$141,16,0)</f>
        <v>136.362925</v>
      </c>
      <c r="L41" s="582">
        <f>VLOOKUP(A41,'Complete Product Info'!$A$2:$AC$141,29,0)</f>
        <v>56</v>
      </c>
      <c r="M41" s="584">
        <f>VLOOKUP(A41,'Complexity Cost Adjustment'!$C$2:$AJ$141,32,0)</f>
        <v>39555.29437</v>
      </c>
      <c r="N41" s="585"/>
      <c r="O41" s="585"/>
      <c r="P41" s="585"/>
      <c r="Q41" s="585"/>
      <c r="R41" s="585"/>
      <c r="S41" s="585"/>
      <c r="T41" s="585"/>
      <c r="U41" s="587"/>
      <c r="V41" s="585"/>
      <c r="W41" s="588"/>
      <c r="X41" s="588"/>
      <c r="Y41" s="588"/>
      <c r="Z41" s="588"/>
      <c r="AA41" s="588"/>
      <c r="AB41" s="588"/>
      <c r="AC41" s="585"/>
      <c r="AD41" s="585"/>
      <c r="AE41" s="585"/>
      <c r="AF41" s="585"/>
      <c r="AG41" s="585"/>
      <c r="AH41" s="585"/>
      <c r="AI41" s="585"/>
      <c r="AJ41" s="585"/>
      <c r="AK41" s="585"/>
      <c r="AL41" s="585"/>
    </row>
    <row r="42">
      <c r="A42" s="586">
        <v>1811128.0</v>
      </c>
      <c r="B42" s="582" t="str">
        <f>VLOOKUP(A42,'Complete Product Info'!$A$2:$C$141,2,0)</f>
        <v>Moon</v>
      </c>
      <c r="C42" s="582" t="str">
        <f>VLOOKUP(A42,'Complete Product Info'!$A$2:$C$141,3,0)</f>
        <v>Moon Standard Com USA</v>
      </c>
      <c r="D42" s="582" t="str">
        <f>VLOOKUP(A42,'Complete Product Info'!$A$2:$E$141,5,0)</f>
        <v>USA</v>
      </c>
      <c r="E42" s="582" t="str">
        <f>VLOOKUP(A42,'Complete Product Info'!$A$2:$G$141,7,0)</f>
        <v>Manual</v>
      </c>
      <c r="F42" s="582" t="str">
        <f>VLOOKUP(A42,'Complete Product Info'!$A$2:$H$141,8,0)</f>
        <v>Gasoline</v>
      </c>
      <c r="G42" s="582" t="str">
        <f>VLOOKUP(A42,'Complete Product Info'!$A$2:$I$141,9,0)</f>
        <v>Large/Medium</v>
      </c>
      <c r="H42" s="582" t="str">
        <f>VLOOKUP(A42,'Complete Product Info'!$A$2:$J$141,10,0)</f>
        <v>Rear-wheel Drive</v>
      </c>
      <c r="I42" s="582" t="str">
        <f>VLOOKUP(A42,'Complete Product Info'!$A$2:$K$141,11,0)</f>
        <v>Riding</v>
      </c>
      <c r="J42" s="582" t="str">
        <f>VLOOKUP(A42,'ABC Analysis Results'!$A$2:$C$140,3,0)</f>
        <v>C</v>
      </c>
      <c r="K42" s="583">
        <f>VLOOKUP(A42,'Complete Product Info'!$A$2:$P$141,16,0)</f>
        <v>164.7934805</v>
      </c>
      <c r="L42" s="582">
        <f>VLOOKUP(A42,'Complete Product Info'!$A$2:$AC$141,29,0)</f>
        <v>65</v>
      </c>
      <c r="M42" s="584">
        <f>VLOOKUP(A42,'Complexity Cost Adjustment'!$C$2:$AJ$141,32,0)</f>
        <v>33237.77147</v>
      </c>
      <c r="N42" s="585"/>
      <c r="O42" s="585"/>
      <c r="P42" s="585"/>
      <c r="Q42" s="585"/>
      <c r="R42" s="585"/>
      <c r="S42" s="585"/>
      <c r="T42" s="585"/>
      <c r="U42" s="587"/>
      <c r="V42" s="585"/>
      <c r="W42" s="588"/>
      <c r="X42" s="588"/>
      <c r="Y42" s="588"/>
      <c r="Z42" s="588"/>
      <c r="AA42" s="588"/>
      <c r="AB42" s="588"/>
      <c r="AC42" s="585"/>
      <c r="AD42" s="585"/>
      <c r="AE42" s="585"/>
      <c r="AF42" s="585"/>
      <c r="AG42" s="585"/>
      <c r="AH42" s="585"/>
      <c r="AI42" s="585"/>
      <c r="AJ42" s="585"/>
      <c r="AK42" s="585"/>
      <c r="AL42" s="585"/>
    </row>
    <row r="43">
      <c r="A43" s="586">
        <v>1811018.0</v>
      </c>
      <c r="B43" s="582" t="str">
        <f>VLOOKUP(A43,'Complete Product Info'!$A$2:$C$141,2,0)</f>
        <v>Mercury</v>
      </c>
      <c r="C43" s="582" t="str">
        <f>VLOOKUP(A43,'Complete Product Info'!$A$2:$C$141,3,0)</f>
        <v>Mercury Delux El. UK</v>
      </c>
      <c r="D43" s="582" t="str">
        <f>VLOOKUP(A43,'Complete Product Info'!$A$2:$E$141,5,0)</f>
        <v>UK</v>
      </c>
      <c r="E43" s="582" t="str">
        <f>VLOOKUP(A43,'Complete Product Info'!$A$2:$G$141,7,0)</f>
        <v>Electric</v>
      </c>
      <c r="F43" s="582" t="str">
        <f>VLOOKUP(A43,'Complete Product Info'!$A$2:$H$141,8,0)</f>
        <v>Gasoline</v>
      </c>
      <c r="G43" s="582" t="str">
        <f>VLOOKUP(A43,'Complete Product Info'!$A$2:$I$141,9,0)</f>
        <v>Large/Medium</v>
      </c>
      <c r="H43" s="582" t="str">
        <f>VLOOKUP(A43,'Complete Product Info'!$A$2:$J$141,10,0)</f>
        <v>Rear-wheel Drive</v>
      </c>
      <c r="I43" s="582" t="str">
        <f>VLOOKUP(A43,'Complete Product Info'!$A$2:$K$141,11,0)</f>
        <v>Walk-behind</v>
      </c>
      <c r="J43" s="582" t="str">
        <f>VLOOKUP(A43,'ABC Analysis Results'!$A$2:$C$140,3,0)</f>
        <v>C</v>
      </c>
      <c r="K43" s="583">
        <f>VLOOKUP(A43,'Complete Product Info'!$A$2:$P$141,16,0)</f>
        <v>93.56633507</v>
      </c>
      <c r="L43" s="582">
        <f>VLOOKUP(A43,'Complete Product Info'!$A$2:$AC$141,29,0)</f>
        <v>56</v>
      </c>
      <c r="M43" s="584">
        <f>VLOOKUP(A43,'Complexity Cost Adjustment'!$C$2:$AJ$141,32,0)</f>
        <v>15989.96499</v>
      </c>
      <c r="N43" s="585"/>
      <c r="O43" s="585"/>
      <c r="P43" s="585"/>
      <c r="Q43" s="585"/>
      <c r="R43" s="585"/>
      <c r="S43" s="585"/>
      <c r="T43" s="585"/>
      <c r="U43" s="587"/>
      <c r="V43" s="585"/>
      <c r="W43" s="588"/>
      <c r="X43" s="588"/>
      <c r="Y43" s="588"/>
      <c r="Z43" s="588"/>
      <c r="AA43" s="588"/>
      <c r="AB43" s="588"/>
      <c r="AC43" s="585"/>
      <c r="AD43" s="585"/>
      <c r="AE43" s="585"/>
      <c r="AF43" s="585"/>
      <c r="AG43" s="585"/>
      <c r="AH43" s="585"/>
      <c r="AI43" s="585"/>
      <c r="AJ43" s="585"/>
      <c r="AK43" s="585"/>
      <c r="AL43" s="585"/>
    </row>
    <row r="44">
      <c r="A44" s="596">
        <v>1811007.0</v>
      </c>
      <c r="B44" s="582" t="str">
        <f>VLOOKUP(A44,'Complete Product Info'!$A$2:$C$141,2,0)</f>
        <v>Mercury</v>
      </c>
      <c r="C44" s="582" t="str">
        <f>VLOOKUP(A44,'Complete Product Info'!$A$2:$C$141,3,0)</f>
        <v>Mercury Standard El. USA</v>
      </c>
      <c r="D44" s="582" t="str">
        <f>VLOOKUP(A44,'Complete Product Info'!$A$2:$E$141,5,0)</f>
        <v>USA</v>
      </c>
      <c r="E44" s="582" t="str">
        <f>VLOOKUP(A44,'Complete Product Info'!$A$2:$G$141,7,0)</f>
        <v>Electric</v>
      </c>
      <c r="F44" s="582" t="str">
        <f>VLOOKUP(A44,'Complete Product Info'!$A$2:$H$141,8,0)</f>
        <v>Gasoline</v>
      </c>
      <c r="G44" s="582" t="str">
        <f>VLOOKUP(A44,'Complete Product Info'!$A$2:$I$141,9,0)</f>
        <v>Large/Medium</v>
      </c>
      <c r="H44" s="582" t="str">
        <f>VLOOKUP(A44,'Complete Product Info'!$A$2:$J$141,10,0)</f>
        <v>Rear-wheel Drive</v>
      </c>
      <c r="I44" s="582" t="str">
        <f>VLOOKUP(A44,'Complete Product Info'!$A$2:$K$141,11,0)</f>
        <v>Walk-behind</v>
      </c>
      <c r="J44" s="582" t="str">
        <f>VLOOKUP(A44,'ABC Analysis Results'!$A$2:$C$140,3,0)</f>
        <v>C</v>
      </c>
      <c r="K44" s="583">
        <f>VLOOKUP(A44,'Complete Product Info'!$A$2:$P$141,16,0)</f>
        <v>187.7075023</v>
      </c>
      <c r="L44" s="582">
        <f>VLOOKUP(A44,'Complete Product Info'!$A$2:$AC$141,29,0)</f>
        <v>56</v>
      </c>
      <c r="M44" s="584">
        <f>VLOOKUP(A44,'Complexity Cost Adjustment'!$C$2:$AJ$141,32,0)</f>
        <v>41846.93782</v>
      </c>
      <c r="N44" s="585"/>
      <c r="O44" s="585"/>
      <c r="P44" s="585"/>
      <c r="Q44" s="585"/>
      <c r="R44" s="585"/>
      <c r="S44" s="585"/>
      <c r="T44" s="585"/>
      <c r="U44" s="587"/>
      <c r="V44" s="585"/>
      <c r="W44" s="588"/>
      <c r="X44" s="588"/>
      <c r="Y44" s="588"/>
      <c r="Z44" s="588"/>
      <c r="AA44" s="588"/>
      <c r="AB44" s="588"/>
      <c r="AC44" s="585"/>
      <c r="AD44" s="585"/>
      <c r="AE44" s="585"/>
      <c r="AF44" s="585"/>
      <c r="AG44" s="585"/>
      <c r="AH44" s="585"/>
      <c r="AI44" s="585"/>
      <c r="AJ44" s="585"/>
      <c r="AK44" s="585"/>
      <c r="AL44" s="585"/>
    </row>
    <row r="45">
      <c r="A45" s="586">
        <v>1811047.0</v>
      </c>
      <c r="B45" s="582" t="str">
        <f>VLOOKUP(A45,'Complete Product Info'!$A$2:$C$141,2,0)</f>
        <v>Mars</v>
      </c>
      <c r="C45" s="582" t="str">
        <f>VLOOKUP(A45,'Complete Product Info'!$A$2:$C$141,3,0)</f>
        <v>Mars Standard El. USA</v>
      </c>
      <c r="D45" s="582" t="str">
        <f>VLOOKUP(A45,'Complete Product Info'!$A$2:$E$141,5,0)</f>
        <v>USA</v>
      </c>
      <c r="E45" s="582" t="str">
        <f>VLOOKUP(A45,'Complete Product Info'!$A$2:$G$141,7,0)</f>
        <v>Electric</v>
      </c>
      <c r="F45" s="582" t="str">
        <f>VLOOKUP(A45,'Complete Product Info'!$A$2:$H$141,8,0)</f>
        <v>Electric, Corded</v>
      </c>
      <c r="G45" s="582" t="str">
        <f>VLOOKUP(A45,'Complete Product Info'!$A$2:$I$141,9,0)</f>
        <v>Small/Medium</v>
      </c>
      <c r="H45" s="582" t="str">
        <f>VLOOKUP(A45,'Complete Product Info'!$A$2:$J$141,10,0)</f>
        <v>Swivel front wheel </v>
      </c>
      <c r="I45" s="582" t="str">
        <f>VLOOKUP(A45,'Complete Product Info'!$A$2:$K$141,11,0)</f>
        <v>Walk-behind</v>
      </c>
      <c r="J45" s="582" t="str">
        <f>VLOOKUP(A45,'ABC Analysis Results'!$A$2:$C$140,3,0)</f>
        <v>C</v>
      </c>
      <c r="K45" s="583">
        <f>VLOOKUP(A45,'Complete Product Info'!$A$2:$P$141,16,0)</f>
        <v>88.82721843</v>
      </c>
      <c r="L45" s="582">
        <f>VLOOKUP(A45,'Complete Product Info'!$A$2:$AC$141,29,0)</f>
        <v>66</v>
      </c>
      <c r="M45" s="584">
        <f>VLOOKUP(A45,'Complexity Cost Adjustment'!$C$2:$AJ$141,32,0)</f>
        <v>-8633.661196</v>
      </c>
      <c r="N45" s="585"/>
      <c r="O45" s="585"/>
      <c r="P45" s="585"/>
      <c r="Q45" s="585"/>
      <c r="R45" s="585"/>
      <c r="S45" s="585"/>
      <c r="T45" s="585"/>
      <c r="U45" s="587"/>
      <c r="V45" s="585"/>
      <c r="W45" s="588"/>
      <c r="X45" s="588"/>
      <c r="Y45" s="588"/>
      <c r="Z45" s="588"/>
      <c r="AA45" s="588"/>
      <c r="AB45" s="588"/>
      <c r="AC45" s="585"/>
      <c r="AD45" s="585"/>
      <c r="AE45" s="585"/>
      <c r="AF45" s="585"/>
      <c r="AG45" s="585"/>
      <c r="AH45" s="585"/>
      <c r="AI45" s="585"/>
      <c r="AJ45" s="585"/>
      <c r="AK45" s="585"/>
      <c r="AL45" s="585"/>
    </row>
    <row r="46">
      <c r="A46" s="586">
        <v>1811110.0</v>
      </c>
      <c r="B46" s="582" t="str">
        <f>VLOOKUP(A46,'Complete Product Info'!$A$2:$C$141,2,0)</f>
        <v>Galaxy</v>
      </c>
      <c r="C46" s="582" t="str">
        <f>VLOOKUP(A46,'Complete Product Info'!$A$2:$C$141,3,0)</f>
        <v>Galaxy Standard El. Com EU</v>
      </c>
      <c r="D46" s="582" t="str">
        <f>VLOOKUP(A46,'Complete Product Info'!$A$2:$E$141,5,0)</f>
        <v>EU</v>
      </c>
      <c r="E46" s="582" t="str">
        <f>VLOOKUP(A46,'Complete Product Info'!$A$2:$G$141,7,0)</f>
        <v>Electric</v>
      </c>
      <c r="F46" s="582" t="str">
        <f>VLOOKUP(A46,'Complete Product Info'!$A$2:$H$141,8,0)</f>
        <v>Gasoline</v>
      </c>
      <c r="G46" s="582" t="str">
        <f>VLOOKUP(A46,'Complete Product Info'!$A$2:$I$141,9,0)</f>
        <v>Large/Medium</v>
      </c>
      <c r="H46" s="582" t="str">
        <f>VLOOKUP(A46,'Complete Product Info'!$A$2:$J$141,10,0)</f>
        <v>Rear-wheel Drive</v>
      </c>
      <c r="I46" s="582" t="str">
        <f>VLOOKUP(A46,'Complete Product Info'!$A$2:$K$141,11,0)</f>
        <v>Riding</v>
      </c>
      <c r="J46" s="582" t="str">
        <f>VLOOKUP(A46,'ABC Analysis Results'!$A$2:$C$140,3,0)</f>
        <v>C</v>
      </c>
      <c r="K46" s="583">
        <f>VLOOKUP(A46,'Complete Product Info'!$A$2:$P$141,16,0)</f>
        <v>282.6473376</v>
      </c>
      <c r="L46" s="582">
        <f>VLOOKUP(A46,'Complete Product Info'!$A$2:$AC$141,29,0)</f>
        <v>123</v>
      </c>
      <c r="M46" s="584">
        <f>VLOOKUP(A46,'Complexity Cost Adjustment'!$C$2:$AJ$141,32,0)</f>
        <v>4506.616548</v>
      </c>
      <c r="N46" s="585"/>
      <c r="O46" s="585"/>
      <c r="P46" s="585"/>
      <c r="Q46" s="585"/>
      <c r="R46" s="585"/>
      <c r="S46" s="585"/>
      <c r="T46" s="585"/>
      <c r="U46" s="587"/>
      <c r="V46" s="585"/>
      <c r="W46" s="588"/>
      <c r="X46" s="588"/>
      <c r="Y46" s="588"/>
      <c r="Z46" s="588"/>
      <c r="AA46" s="588"/>
      <c r="AB46" s="588"/>
      <c r="AC46" s="585"/>
      <c r="AD46" s="585"/>
      <c r="AE46" s="585"/>
      <c r="AF46" s="585"/>
      <c r="AG46" s="585"/>
      <c r="AH46" s="585"/>
      <c r="AI46" s="585"/>
      <c r="AJ46" s="585"/>
      <c r="AK46" s="585"/>
      <c r="AL46" s="585"/>
    </row>
    <row r="47">
      <c r="A47" s="566">
        <v>1811096.0</v>
      </c>
      <c r="B47" s="590" t="str">
        <f>VLOOKUP(A47,'Complete Product Info'!$A$2:$C$141,2,0)</f>
        <v>Uranus</v>
      </c>
      <c r="C47" s="590" t="str">
        <f>VLOOKUP(A47,'Complete Product Info'!$A$2:$C$141,3,0)</f>
        <v>Uranus Delux El. Com</v>
      </c>
      <c r="D47" s="590" t="str">
        <f>VLOOKUP(A47,'Complete Product Info'!$A$2:$E$141,5,0)</f>
        <v>EU, USA, UK</v>
      </c>
      <c r="E47" s="590" t="str">
        <f>VLOOKUP(A47,'Complete Product Info'!$A$2:$G$141,7,0)</f>
        <v>Electric</v>
      </c>
      <c r="F47" s="590" t="str">
        <f>VLOOKUP(A47,'Complete Product Info'!$A$2:$H$141,8,0)</f>
        <v>Gasoline</v>
      </c>
      <c r="G47" s="590" t="str">
        <f>VLOOKUP(A47,'Complete Product Info'!$A$2:$I$141,9,0)</f>
        <v>Large/Medium</v>
      </c>
      <c r="H47" s="590" t="str">
        <f>VLOOKUP(A47,'Complete Product Info'!$A$2:$J$141,10,0)</f>
        <v>Rear-wheel Drive</v>
      </c>
      <c r="I47" s="590" t="str">
        <f>VLOOKUP(A47,'Complete Product Info'!$A$2:$K$141,11,0)</f>
        <v>Walk-behind</v>
      </c>
      <c r="J47" s="590" t="str">
        <f>VLOOKUP(A47,'ABC Analysis Results'!$A$2:$C$140,3,0)</f>
        <v>C</v>
      </c>
      <c r="K47" s="591">
        <f>VLOOKUP(A47,'Complete Product Info'!$A$2:$P$141,16,0)</f>
        <v>69.69131153</v>
      </c>
      <c r="L47" s="590">
        <f>VLOOKUP(A47,'Complete Product Info'!$A$2:$AC$141,29,0)</f>
        <v>62</v>
      </c>
      <c r="M47" s="592">
        <f>VLOOKUP(A47,'Complexity Cost Adjustment'!$C$2:$AJ$141,32,0)</f>
        <v>-42221.25092</v>
      </c>
      <c r="N47" s="593"/>
      <c r="O47" s="593"/>
      <c r="P47" s="593"/>
      <c r="Q47" s="593"/>
      <c r="R47" s="593"/>
      <c r="S47" s="593"/>
      <c r="T47" s="593"/>
      <c r="U47" s="594"/>
      <c r="V47" s="593"/>
      <c r="W47" s="595"/>
      <c r="X47" s="595"/>
      <c r="Y47" s="595"/>
      <c r="Z47" s="595"/>
      <c r="AA47" s="595"/>
      <c r="AB47" s="595"/>
      <c r="AC47" s="593"/>
      <c r="AD47" s="593"/>
      <c r="AE47" s="593"/>
      <c r="AF47" s="593"/>
      <c r="AG47" s="593"/>
      <c r="AH47" s="593"/>
      <c r="AI47" s="593"/>
      <c r="AJ47" s="593"/>
      <c r="AK47" s="593"/>
      <c r="AL47" s="593"/>
    </row>
    <row r="48">
      <c r="A48" s="586">
        <v>1811029.0</v>
      </c>
      <c r="B48" s="582" t="str">
        <f>VLOOKUP(A48,'Complete Product Info'!$A$2:$C$141,2,0)</f>
        <v>Venus</v>
      </c>
      <c r="C48" s="582" t="str">
        <f>VLOOKUP(A48,'Complete Product Info'!$A$2:$C$141,3,0)</f>
        <v>Venus Standard El. UK</v>
      </c>
      <c r="D48" s="582" t="str">
        <f>VLOOKUP(A48,'Complete Product Info'!$A$2:$E$141,5,0)</f>
        <v>UK</v>
      </c>
      <c r="E48" s="582" t="str">
        <f>VLOOKUP(A48,'Complete Product Info'!$A$2:$G$141,7,0)</f>
        <v>Electric</v>
      </c>
      <c r="F48" s="582" t="str">
        <f>VLOOKUP(A48,'Complete Product Info'!$A$2:$H$141,8,0)</f>
        <v>Electric, Corded</v>
      </c>
      <c r="G48" s="582" t="str">
        <f>VLOOKUP(A48,'Complete Product Info'!$A$2:$I$141,9,0)</f>
        <v>Small/Medium</v>
      </c>
      <c r="H48" s="582" t="str">
        <f>VLOOKUP(A48,'Complete Product Info'!$A$2:$J$141,10,0)</f>
        <v>Rear-wheel Drive</v>
      </c>
      <c r="I48" s="582" t="str">
        <f>VLOOKUP(A48,'Complete Product Info'!$A$2:$K$141,11,0)</f>
        <v>Walk-behind</v>
      </c>
      <c r="J48" s="582" t="str">
        <f>VLOOKUP(A48,'ABC Analysis Results'!$A$2:$C$140,3,0)</f>
        <v>C</v>
      </c>
      <c r="K48" s="583">
        <f>VLOOKUP(A48,'Complete Product Info'!$A$2:$P$141,16,0)</f>
        <v>101.5226396</v>
      </c>
      <c r="L48" s="582">
        <f>VLOOKUP(A48,'Complete Product Info'!$A$2:$AC$141,29,0)</f>
        <v>64</v>
      </c>
      <c r="M48" s="584">
        <f>VLOOKUP(A48,'Complexity Cost Adjustment'!$C$2:$AJ$141,32,0)</f>
        <v>-22616.67935</v>
      </c>
      <c r="N48" s="585"/>
      <c r="O48" s="585"/>
      <c r="P48" s="585"/>
      <c r="Q48" s="585"/>
      <c r="R48" s="585"/>
      <c r="S48" s="585"/>
      <c r="T48" s="585"/>
      <c r="U48" s="587"/>
      <c r="V48" s="585"/>
      <c r="W48" s="588"/>
      <c r="X48" s="588"/>
      <c r="Y48" s="588"/>
      <c r="Z48" s="588"/>
      <c r="AA48" s="588"/>
      <c r="AB48" s="588"/>
      <c r="AC48" s="585"/>
      <c r="AD48" s="585"/>
      <c r="AE48" s="585"/>
      <c r="AF48" s="585"/>
      <c r="AG48" s="585"/>
      <c r="AH48" s="585"/>
      <c r="AI48" s="585"/>
      <c r="AJ48" s="585"/>
      <c r="AK48" s="585"/>
      <c r="AL48" s="585"/>
    </row>
    <row r="49">
      <c r="A49" s="586">
        <v>1811048.0</v>
      </c>
      <c r="B49" s="582" t="str">
        <f>VLOOKUP(A49,'Complete Product Info'!$A$2:$C$141,2,0)</f>
        <v>Mars</v>
      </c>
      <c r="C49" s="582" t="str">
        <f>VLOOKUP(A49,'Complete Product Info'!$A$2:$C$141,3,0)</f>
        <v>Mars Delux El. USA</v>
      </c>
      <c r="D49" s="582" t="str">
        <f>VLOOKUP(A49,'Complete Product Info'!$A$2:$E$141,5,0)</f>
        <v>USA</v>
      </c>
      <c r="E49" s="582" t="str">
        <f>VLOOKUP(A49,'Complete Product Info'!$A$2:$G$141,7,0)</f>
        <v>Electric</v>
      </c>
      <c r="F49" s="582" t="str">
        <f>VLOOKUP(A49,'Complete Product Info'!$A$2:$H$141,8,0)</f>
        <v>Gasoline</v>
      </c>
      <c r="G49" s="582" t="str">
        <f>VLOOKUP(A49,'Complete Product Info'!$A$2:$I$141,9,0)</f>
        <v>Large/Medium</v>
      </c>
      <c r="H49" s="582" t="str">
        <f>VLOOKUP(A49,'Complete Product Info'!$A$2:$J$141,10,0)</f>
        <v>Rear-wheel Drive</v>
      </c>
      <c r="I49" s="582" t="str">
        <f>VLOOKUP(A49,'Complete Product Info'!$A$2:$K$141,11,0)</f>
        <v>Walk-behind</v>
      </c>
      <c r="J49" s="582" t="str">
        <f>VLOOKUP(A49,'ABC Analysis Results'!$A$2:$C$140,3,0)</f>
        <v>C</v>
      </c>
      <c r="K49" s="583">
        <f>VLOOKUP(A49,'Complete Product Info'!$A$2:$P$141,16,0)</f>
        <v>71.03226649</v>
      </c>
      <c r="L49" s="582">
        <f>VLOOKUP(A49,'Complete Product Info'!$A$2:$AC$141,29,0)</f>
        <v>66</v>
      </c>
      <c r="M49" s="584">
        <f>VLOOKUP(A49,'Complexity Cost Adjustment'!$C$2:$AJ$141,32,0)</f>
        <v>-5114.531178</v>
      </c>
      <c r="N49" s="585"/>
      <c r="O49" s="585"/>
      <c r="P49" s="585"/>
      <c r="Q49" s="585"/>
      <c r="R49" s="585"/>
      <c r="S49" s="585"/>
      <c r="T49" s="585"/>
      <c r="U49" s="587"/>
      <c r="V49" s="585"/>
      <c r="W49" s="588"/>
      <c r="X49" s="588"/>
      <c r="Y49" s="588"/>
      <c r="Z49" s="588"/>
      <c r="AA49" s="588"/>
      <c r="AB49" s="588"/>
      <c r="AC49" s="585"/>
      <c r="AD49" s="585"/>
      <c r="AE49" s="585"/>
      <c r="AF49" s="585"/>
      <c r="AG49" s="585"/>
      <c r="AH49" s="585"/>
      <c r="AI49" s="585"/>
      <c r="AJ49" s="585"/>
      <c r="AK49" s="585"/>
      <c r="AL49" s="585"/>
    </row>
    <row r="50">
      <c r="A50" s="586">
        <v>1811071.0</v>
      </c>
      <c r="B50" s="582" t="str">
        <f>VLOOKUP(A50,'Complete Product Info'!$A$2:$C$141,2,0)</f>
        <v>Neptune</v>
      </c>
      <c r="C50" s="582" t="str">
        <f>VLOOKUP(A50,'Complete Product Info'!$A$2:$C$141,3,0)</f>
        <v>Neptune Simple2 El. UK</v>
      </c>
      <c r="D50" s="582" t="str">
        <f>VLOOKUP(A50,'Complete Product Info'!$A$2:$E$141,5,0)</f>
        <v>UK</v>
      </c>
      <c r="E50" s="582" t="str">
        <f>VLOOKUP(A50,'Complete Product Info'!$A$2:$G$141,7,0)</f>
        <v>Electric</v>
      </c>
      <c r="F50" s="582" t="str">
        <f>VLOOKUP(A50,'Complete Product Info'!$A$2:$H$141,8,0)</f>
        <v>Electric, Corded</v>
      </c>
      <c r="G50" s="582" t="str">
        <f>VLOOKUP(A50,'Complete Product Info'!$A$2:$I$141,9,0)</f>
        <v>Small/Medium</v>
      </c>
      <c r="H50" s="582" t="str">
        <f>VLOOKUP(A50,'Complete Product Info'!$A$2:$J$141,10,0)</f>
        <v>Swivel front wheel </v>
      </c>
      <c r="I50" s="582" t="str">
        <f>VLOOKUP(A50,'Complete Product Info'!$A$2:$K$141,11,0)</f>
        <v>Walk-behind</v>
      </c>
      <c r="J50" s="582" t="str">
        <f>VLOOKUP(A50,'ABC Analysis Results'!$A$2:$C$140,3,0)</f>
        <v>C</v>
      </c>
      <c r="K50" s="583">
        <f>VLOOKUP(A50,'Complete Product Info'!$A$2:$P$141,16,0)</f>
        <v>57.79517639</v>
      </c>
      <c r="L50" s="582">
        <f>VLOOKUP(A50,'Complete Product Info'!$A$2:$AC$141,29,0)</f>
        <v>55</v>
      </c>
      <c r="M50" s="584">
        <f>VLOOKUP(A50,'Complexity Cost Adjustment'!$C$2:$AJ$141,32,0)</f>
        <v>34660.82396</v>
      </c>
      <c r="N50" s="585"/>
      <c r="O50" s="585"/>
      <c r="P50" s="585"/>
      <c r="Q50" s="585"/>
      <c r="R50" s="585"/>
      <c r="S50" s="585"/>
      <c r="T50" s="585"/>
      <c r="U50" s="587"/>
      <c r="V50" s="585"/>
      <c r="W50" s="588"/>
      <c r="X50" s="588"/>
      <c r="Y50" s="588"/>
      <c r="Z50" s="588"/>
      <c r="AA50" s="588"/>
      <c r="AB50" s="588"/>
      <c r="AC50" s="585"/>
      <c r="AD50" s="585"/>
      <c r="AE50" s="585"/>
      <c r="AF50" s="585"/>
      <c r="AG50" s="585"/>
      <c r="AH50" s="585"/>
      <c r="AI50" s="585"/>
      <c r="AJ50" s="585"/>
      <c r="AK50" s="585"/>
      <c r="AL50" s="585"/>
    </row>
    <row r="51">
      <c r="A51" s="586">
        <v>1811038.0</v>
      </c>
      <c r="B51" s="582" t="str">
        <f>VLOOKUP(A51,'Complete Product Info'!$A$2:$C$141,2,0)</f>
        <v>Venus</v>
      </c>
      <c r="C51" s="582" t="str">
        <f>VLOOKUP(A51,'Complete Product Info'!$A$2:$C$141,3,0)</f>
        <v>Venus Delux2 El. EU</v>
      </c>
      <c r="D51" s="582" t="str">
        <f>VLOOKUP(A51,'Complete Product Info'!$A$2:$E$141,5,0)</f>
        <v>EU</v>
      </c>
      <c r="E51" s="582" t="str">
        <f>VLOOKUP(A51,'Complete Product Info'!$A$2:$G$141,7,0)</f>
        <v>Electric</v>
      </c>
      <c r="F51" s="582" t="str">
        <f>VLOOKUP(A51,'Complete Product Info'!$A$2:$H$141,8,0)</f>
        <v>Electric, Rechargeable Battery </v>
      </c>
      <c r="G51" s="582" t="str">
        <f>VLOOKUP(A51,'Complete Product Info'!$A$2:$I$141,9,0)</f>
        <v>Small/Medium</v>
      </c>
      <c r="H51" s="582" t="str">
        <f>VLOOKUP(A51,'Complete Product Info'!$A$2:$J$141,10,0)</f>
        <v>Swivel front wheel </v>
      </c>
      <c r="I51" s="582" t="str">
        <f>VLOOKUP(A51,'Complete Product Info'!$A$2:$K$141,11,0)</f>
        <v>Walk-behind</v>
      </c>
      <c r="J51" s="582" t="str">
        <f>VLOOKUP(A51,'ABC Analysis Results'!$A$2:$C$140,3,0)</f>
        <v>C</v>
      </c>
      <c r="K51" s="583">
        <f>VLOOKUP(A51,'Complete Product Info'!$A$2:$P$141,16,0)</f>
        <v>86.75206369</v>
      </c>
      <c r="L51" s="582">
        <f>VLOOKUP(A51,'Complete Product Info'!$A$2:$AC$141,29,0)</f>
        <v>64</v>
      </c>
      <c r="M51" s="584">
        <f>VLOOKUP(A51,'Complexity Cost Adjustment'!$C$2:$AJ$141,32,0)</f>
        <v>2610.174258</v>
      </c>
      <c r="N51" s="585"/>
      <c r="O51" s="585"/>
      <c r="P51" s="585"/>
      <c r="Q51" s="585"/>
      <c r="R51" s="585"/>
      <c r="S51" s="585"/>
      <c r="T51" s="585"/>
      <c r="U51" s="587"/>
      <c r="V51" s="585"/>
      <c r="W51" s="588"/>
      <c r="X51" s="588"/>
      <c r="Y51" s="588"/>
      <c r="Z51" s="588"/>
      <c r="AA51" s="588"/>
      <c r="AB51" s="588"/>
      <c r="AC51" s="585"/>
      <c r="AD51" s="585"/>
      <c r="AE51" s="585"/>
      <c r="AF51" s="585"/>
      <c r="AG51" s="585"/>
      <c r="AH51" s="585"/>
      <c r="AI51" s="585"/>
      <c r="AJ51" s="585"/>
      <c r="AK51" s="585"/>
      <c r="AL51" s="585"/>
    </row>
    <row r="52">
      <c r="A52" s="586">
        <v>1811135.0</v>
      </c>
      <c r="B52" s="582" t="str">
        <f>VLOOKUP(A52,'Complete Product Info'!$A$2:$C$141,2,0)</f>
        <v>Earth</v>
      </c>
      <c r="C52" s="582" t="str">
        <f>VLOOKUP(A52,'Complete Product Info'!$A$2:$C$141,3,0)</f>
        <v>Earth Delux</v>
      </c>
      <c r="D52" s="582" t="str">
        <f>VLOOKUP(A52,'Complete Product Info'!$A$2:$E$141,5,0)</f>
        <v>EU, USA, UK</v>
      </c>
      <c r="E52" s="582" t="str">
        <f>VLOOKUP(A52,'Complete Product Info'!$A$2:$G$141,7,0)</f>
        <v>Non-electric/ Reel</v>
      </c>
      <c r="F52" s="582" t="str">
        <f>VLOOKUP(A52,'Complete Product Info'!$A$2:$H$141,8,0)</f>
        <v>Sweat and tears</v>
      </c>
      <c r="G52" s="582" t="str">
        <f>VLOOKUP(A52,'Complete Product Info'!$A$2:$I$141,9,0)</f>
        <v>Small</v>
      </c>
      <c r="H52" s="582" t="str">
        <f>VLOOKUP(A52,'Complete Product Info'!$A$2:$J$141,10,0)</f>
        <v/>
      </c>
      <c r="I52" s="582" t="str">
        <f>VLOOKUP(A52,'Complete Product Info'!$A$2:$K$141,11,0)</f>
        <v>Walk-behind</v>
      </c>
      <c r="J52" s="582" t="str">
        <f>VLOOKUP(A52,'ABC Analysis Results'!$A$2:$C$140,3,0)</f>
        <v>C</v>
      </c>
      <c r="K52" s="583">
        <f>VLOOKUP(A52,'Complete Product Info'!$A$2:$P$141,16,0)</f>
        <v>38.08662443</v>
      </c>
      <c r="L52" s="582">
        <f>VLOOKUP(A52,'Complete Product Info'!$A$2:$AC$141,29,0)</f>
        <v>40</v>
      </c>
      <c r="M52" s="584">
        <f>VLOOKUP(A52,'Complexity Cost Adjustment'!$C$2:$AJ$141,32,0)</f>
        <v>-32342.4012</v>
      </c>
      <c r="N52" s="585"/>
      <c r="O52" s="585"/>
      <c r="P52" s="585"/>
      <c r="Q52" s="585"/>
      <c r="R52" s="585"/>
      <c r="S52" s="585"/>
      <c r="T52" s="585"/>
      <c r="U52" s="587"/>
      <c r="V52" s="585"/>
      <c r="W52" s="588"/>
      <c r="X52" s="588"/>
      <c r="Y52" s="588"/>
      <c r="Z52" s="588"/>
      <c r="AA52" s="588"/>
      <c r="AB52" s="588"/>
      <c r="AC52" s="585"/>
      <c r="AD52" s="585"/>
      <c r="AE52" s="585"/>
      <c r="AF52" s="585"/>
      <c r="AG52" s="585"/>
      <c r="AH52" s="585"/>
      <c r="AI52" s="585"/>
      <c r="AJ52" s="585"/>
      <c r="AK52" s="585"/>
      <c r="AL52" s="585"/>
    </row>
    <row r="53">
      <c r="A53" s="586">
        <v>1811066.0</v>
      </c>
      <c r="B53" s="582" t="str">
        <f>VLOOKUP(A53,'Complete Product Info'!$A$2:$C$141,2,0)</f>
        <v>Neptune</v>
      </c>
      <c r="C53" s="582" t="str">
        <f>VLOOKUP(A53,'Complete Product Info'!$A$2:$C$141,3,0)</f>
        <v>Neptune Standard El. USA</v>
      </c>
      <c r="D53" s="582" t="str">
        <f>VLOOKUP(A53,'Complete Product Info'!$A$2:$E$141,5,0)</f>
        <v>USA</v>
      </c>
      <c r="E53" s="582" t="str">
        <f>VLOOKUP(A53,'Complete Product Info'!$A$2:$G$141,7,0)</f>
        <v>Electric</v>
      </c>
      <c r="F53" s="582" t="str">
        <f>VLOOKUP(A53,'Complete Product Info'!$A$2:$H$141,8,0)</f>
        <v>Electric, Corded</v>
      </c>
      <c r="G53" s="582" t="str">
        <f>VLOOKUP(A53,'Complete Product Info'!$A$2:$I$141,9,0)</f>
        <v>Small/Medium</v>
      </c>
      <c r="H53" s="582" t="str">
        <f>VLOOKUP(A53,'Complete Product Info'!$A$2:$J$141,10,0)</f>
        <v>Swivel front wheel </v>
      </c>
      <c r="I53" s="582" t="str">
        <f>VLOOKUP(A53,'Complete Product Info'!$A$2:$K$141,11,0)</f>
        <v>Walk-behind</v>
      </c>
      <c r="J53" s="582" t="str">
        <f>VLOOKUP(A53,'ABC Analysis Results'!$A$2:$C$140,3,0)</f>
        <v>C</v>
      </c>
      <c r="K53" s="583">
        <f>VLOOKUP(A53,'Complete Product Info'!$A$2:$P$141,16,0)</f>
        <v>71.77318123</v>
      </c>
      <c r="L53" s="582">
        <f>VLOOKUP(A53,'Complete Product Info'!$A$2:$AC$141,29,0)</f>
        <v>55</v>
      </c>
      <c r="M53" s="584">
        <f>VLOOKUP(A53,'Complexity Cost Adjustment'!$C$2:$AJ$141,32,0)</f>
        <v>32793.87307</v>
      </c>
      <c r="N53" s="585"/>
      <c r="O53" s="585"/>
      <c r="P53" s="585"/>
      <c r="Q53" s="585"/>
      <c r="R53" s="585"/>
      <c r="S53" s="585"/>
      <c r="T53" s="585"/>
      <c r="U53" s="587"/>
      <c r="V53" s="585"/>
      <c r="W53" s="588"/>
      <c r="X53" s="588"/>
      <c r="Y53" s="588"/>
      <c r="Z53" s="588"/>
      <c r="AA53" s="588"/>
      <c r="AB53" s="588"/>
      <c r="AC53" s="585"/>
      <c r="AD53" s="585"/>
      <c r="AE53" s="585"/>
      <c r="AF53" s="585"/>
      <c r="AG53" s="585"/>
      <c r="AH53" s="585"/>
      <c r="AI53" s="585"/>
      <c r="AJ53" s="585"/>
      <c r="AK53" s="585"/>
      <c r="AL53" s="585"/>
    </row>
    <row r="54">
      <c r="A54" s="586">
        <v>1811041.0</v>
      </c>
      <c r="B54" s="582" t="str">
        <f>VLOOKUP(A54,'Complete Product Info'!$A$2:$C$141,2,0)</f>
        <v>Venus</v>
      </c>
      <c r="C54" s="582" t="str">
        <f>VLOOKUP(A54,'Complete Product Info'!$A$2:$C$141,3,0)</f>
        <v>Venus Standard2 El. UK</v>
      </c>
      <c r="D54" s="582" t="str">
        <f>VLOOKUP(A54,'Complete Product Info'!$A$2:$E$141,5,0)</f>
        <v>UK</v>
      </c>
      <c r="E54" s="582" t="str">
        <f>VLOOKUP(A54,'Complete Product Info'!$A$2:$G$141,7,0)</f>
        <v>Electric</v>
      </c>
      <c r="F54" s="582" t="str">
        <f>VLOOKUP(A54,'Complete Product Info'!$A$2:$H$141,8,0)</f>
        <v>Electric, Rechargeable Battery </v>
      </c>
      <c r="G54" s="582" t="str">
        <f>VLOOKUP(A54,'Complete Product Info'!$A$2:$I$141,9,0)</f>
        <v>Small/Medium</v>
      </c>
      <c r="H54" s="582" t="str">
        <f>VLOOKUP(A54,'Complete Product Info'!$A$2:$J$141,10,0)</f>
        <v>Swivel front wheel </v>
      </c>
      <c r="I54" s="582" t="str">
        <f>VLOOKUP(A54,'Complete Product Info'!$A$2:$K$141,11,0)</f>
        <v>Walk-behind</v>
      </c>
      <c r="J54" s="582" t="str">
        <f>VLOOKUP(A54,'ABC Analysis Results'!$A$2:$C$140,3,0)</f>
        <v>C</v>
      </c>
      <c r="K54" s="583">
        <f>VLOOKUP(A54,'Complete Product Info'!$A$2:$P$141,16,0)</f>
        <v>74.71624102</v>
      </c>
      <c r="L54" s="582">
        <f>VLOOKUP(A54,'Complete Product Info'!$A$2:$AC$141,29,0)</f>
        <v>64</v>
      </c>
      <c r="M54" s="584">
        <f>VLOOKUP(A54,'Complexity Cost Adjustment'!$C$2:$AJ$141,32,0)</f>
        <v>29603.14485</v>
      </c>
      <c r="N54" s="585"/>
      <c r="O54" s="585"/>
      <c r="P54" s="585"/>
      <c r="Q54" s="585"/>
      <c r="R54" s="585"/>
      <c r="S54" s="585"/>
      <c r="T54" s="585"/>
      <c r="U54" s="587"/>
      <c r="V54" s="585"/>
      <c r="W54" s="588"/>
      <c r="X54" s="588"/>
      <c r="Y54" s="588"/>
      <c r="Z54" s="588"/>
      <c r="AA54" s="588"/>
      <c r="AB54" s="588"/>
      <c r="AC54" s="585"/>
      <c r="AD54" s="585"/>
      <c r="AE54" s="585"/>
      <c r="AF54" s="585"/>
      <c r="AG54" s="585"/>
      <c r="AH54" s="585"/>
      <c r="AI54" s="585"/>
      <c r="AJ54" s="585"/>
      <c r="AK54" s="585"/>
      <c r="AL54" s="585"/>
    </row>
    <row r="55">
      <c r="A55" s="586">
        <v>1811124.0</v>
      </c>
      <c r="B55" s="582" t="str">
        <f>VLOOKUP(A55,'Complete Product Info'!$A$2:$C$141,2,0)</f>
        <v>Moon</v>
      </c>
      <c r="C55" s="582" t="str">
        <f>VLOOKUP(A55,'Complete Product Info'!$A$2:$C$141,3,0)</f>
        <v>Moon Delux Com EU/UK</v>
      </c>
      <c r="D55" s="582" t="str">
        <f>VLOOKUP(A55,'Complete Product Info'!$A$2:$E$141,5,0)</f>
        <v>EU, UK</v>
      </c>
      <c r="E55" s="582" t="str">
        <f>VLOOKUP(A55,'Complete Product Info'!$A$2:$G$141,7,0)</f>
        <v>Manual</v>
      </c>
      <c r="F55" s="582" t="str">
        <f>VLOOKUP(A55,'Complete Product Info'!$A$2:$H$141,8,0)</f>
        <v>Gasoline</v>
      </c>
      <c r="G55" s="582" t="str">
        <f>VLOOKUP(A55,'Complete Product Info'!$A$2:$I$141,9,0)</f>
        <v>Large/Medium</v>
      </c>
      <c r="H55" s="582" t="str">
        <f>VLOOKUP(A55,'Complete Product Info'!$A$2:$J$141,10,0)</f>
        <v>Rear-wheel Drive</v>
      </c>
      <c r="I55" s="582" t="str">
        <f>VLOOKUP(A55,'Complete Product Info'!$A$2:$K$141,11,0)</f>
        <v>Riding</v>
      </c>
      <c r="J55" s="582" t="str">
        <f>VLOOKUP(A55,'ABC Analysis Results'!$A$2:$C$140,3,0)</f>
        <v>C</v>
      </c>
      <c r="K55" s="583">
        <f>VLOOKUP(A55,'Complete Product Info'!$A$2:$P$141,16,0)</f>
        <v>210.3397678</v>
      </c>
      <c r="L55" s="582">
        <f>VLOOKUP(A55,'Complete Product Info'!$A$2:$AC$141,29,0)</f>
        <v>65</v>
      </c>
      <c r="M55" s="584">
        <f>VLOOKUP(A55,'Complexity Cost Adjustment'!$C$2:$AJ$141,32,0)</f>
        <v>51929.76162</v>
      </c>
      <c r="N55" s="585"/>
      <c r="O55" s="585"/>
      <c r="P55" s="585"/>
      <c r="Q55" s="585"/>
      <c r="R55" s="585"/>
      <c r="S55" s="585"/>
      <c r="T55" s="585"/>
      <c r="U55" s="587"/>
      <c r="V55" s="585"/>
      <c r="W55" s="588"/>
      <c r="X55" s="588"/>
      <c r="Y55" s="588"/>
      <c r="Z55" s="588"/>
      <c r="AA55" s="588"/>
      <c r="AB55" s="588"/>
      <c r="AC55" s="585"/>
      <c r="AD55" s="585"/>
      <c r="AE55" s="585"/>
      <c r="AF55" s="585"/>
      <c r="AG55" s="585"/>
      <c r="AH55" s="585"/>
      <c r="AI55" s="585"/>
      <c r="AJ55" s="585"/>
      <c r="AK55" s="585"/>
      <c r="AL55" s="585"/>
    </row>
    <row r="56">
      <c r="A56" s="586">
        <v>1811072.0</v>
      </c>
      <c r="B56" s="582" t="str">
        <f>VLOOKUP(A56,'Complete Product Info'!$A$2:$C$141,2,0)</f>
        <v>Neptune</v>
      </c>
      <c r="C56" s="582" t="str">
        <f>VLOOKUP(A56,'Complete Product Info'!$A$2:$C$141,3,0)</f>
        <v>Neptune Standard El. EU/UK</v>
      </c>
      <c r="D56" s="582" t="str">
        <f>VLOOKUP(A56,'Complete Product Info'!$A$2:$E$141,5,0)</f>
        <v>EU, UK</v>
      </c>
      <c r="E56" s="582" t="str">
        <f>VLOOKUP(A56,'Complete Product Info'!$A$2:$G$141,7,0)</f>
        <v>Electric</v>
      </c>
      <c r="F56" s="582" t="str">
        <f>VLOOKUP(A56,'Complete Product Info'!$A$2:$H$141,8,0)</f>
        <v>Electric, Rechargeable Battery </v>
      </c>
      <c r="G56" s="582" t="str">
        <f>VLOOKUP(A56,'Complete Product Info'!$A$2:$I$141,9,0)</f>
        <v>Small/Medium</v>
      </c>
      <c r="H56" s="582" t="str">
        <f>VLOOKUP(A56,'Complete Product Info'!$A$2:$J$141,10,0)</f>
        <v>Swivel front wheel </v>
      </c>
      <c r="I56" s="582" t="str">
        <f>VLOOKUP(A56,'Complete Product Info'!$A$2:$K$141,11,0)</f>
        <v>Walk-behind</v>
      </c>
      <c r="J56" s="582" t="str">
        <f>VLOOKUP(A56,'ABC Analysis Results'!$A$2:$C$140,3,0)</f>
        <v>C</v>
      </c>
      <c r="K56" s="583">
        <f>VLOOKUP(A56,'Complete Product Info'!$A$2:$P$141,16,0)</f>
        <v>47.26435473</v>
      </c>
      <c r="L56" s="582">
        <f>VLOOKUP(A56,'Complete Product Info'!$A$2:$AC$141,29,0)</f>
        <v>55</v>
      </c>
      <c r="M56" s="584">
        <f>VLOOKUP(A56,'Complexity Cost Adjustment'!$C$2:$AJ$141,32,0)</f>
        <v>21671.71682</v>
      </c>
      <c r="N56" s="585"/>
      <c r="O56" s="585"/>
      <c r="P56" s="585"/>
      <c r="Q56" s="585"/>
      <c r="R56" s="585"/>
      <c r="S56" s="585"/>
      <c r="T56" s="585"/>
      <c r="U56" s="587"/>
      <c r="V56" s="585"/>
      <c r="W56" s="588"/>
      <c r="X56" s="588"/>
      <c r="Y56" s="588"/>
      <c r="Z56" s="588"/>
      <c r="AA56" s="588"/>
      <c r="AB56" s="588"/>
      <c r="AC56" s="585"/>
      <c r="AD56" s="585"/>
      <c r="AE56" s="585"/>
      <c r="AF56" s="585"/>
      <c r="AG56" s="585"/>
      <c r="AH56" s="585"/>
      <c r="AI56" s="585"/>
      <c r="AJ56" s="585"/>
      <c r="AK56" s="585"/>
      <c r="AL56" s="585"/>
    </row>
    <row r="57">
      <c r="A57" s="596">
        <v>1811027.0</v>
      </c>
      <c r="B57" s="582" t="str">
        <f>VLOOKUP(A57,'Complete Product Info'!$A$2:$C$141,2,0)</f>
        <v>Venus</v>
      </c>
      <c r="C57" s="582" t="str">
        <f>VLOOKUP(A57,'Complete Product Info'!$A$2:$C$141,3,0)</f>
        <v>Venus Supreme El. USA</v>
      </c>
      <c r="D57" s="582" t="str">
        <f>VLOOKUP(A57,'Complete Product Info'!$A$2:$E$141,5,0)</f>
        <v>USA</v>
      </c>
      <c r="E57" s="582" t="str">
        <f>VLOOKUP(A57,'Complete Product Info'!$A$2:$G$141,7,0)</f>
        <v>Electric</v>
      </c>
      <c r="F57" s="582" t="str">
        <f>VLOOKUP(A57,'Complete Product Info'!$A$2:$H$141,8,0)</f>
        <v>Electric, Corded</v>
      </c>
      <c r="G57" s="582" t="str">
        <f>VLOOKUP(A57,'Complete Product Info'!$A$2:$I$141,9,0)</f>
        <v>Small/Medium</v>
      </c>
      <c r="H57" s="582" t="str">
        <f>VLOOKUP(A57,'Complete Product Info'!$A$2:$J$141,10,0)</f>
        <v>Rear-wheel Drive</v>
      </c>
      <c r="I57" s="582" t="str">
        <f>VLOOKUP(A57,'Complete Product Info'!$A$2:$K$141,11,0)</f>
        <v>Walk-behind</v>
      </c>
      <c r="J57" s="582" t="str">
        <f>VLOOKUP(A57,'ABC Analysis Results'!$A$2:$C$140,3,0)</f>
        <v>C</v>
      </c>
      <c r="K57" s="583">
        <f>VLOOKUP(A57,'Complete Product Info'!$A$2:$P$141,16,0)</f>
        <v>77.09949185</v>
      </c>
      <c r="L57" s="582">
        <f>VLOOKUP(A57,'Complete Product Info'!$A$2:$AC$141,29,0)</f>
        <v>64</v>
      </c>
      <c r="M57" s="584">
        <f>VLOOKUP(A57,'Complexity Cost Adjustment'!$C$2:$AJ$141,32,0)</f>
        <v>-16599.54953</v>
      </c>
      <c r="N57" s="585"/>
      <c r="O57" s="585"/>
      <c r="P57" s="585"/>
      <c r="Q57" s="585"/>
      <c r="R57" s="585"/>
      <c r="S57" s="585"/>
      <c r="T57" s="585"/>
      <c r="U57" s="587"/>
      <c r="V57" s="585"/>
      <c r="W57" s="588"/>
      <c r="X57" s="588"/>
      <c r="Y57" s="588"/>
      <c r="Z57" s="588"/>
      <c r="AA57" s="588"/>
      <c r="AB57" s="588"/>
      <c r="AC57" s="585"/>
      <c r="AD57" s="585"/>
      <c r="AE57" s="585"/>
      <c r="AF57" s="585"/>
      <c r="AG57" s="585"/>
      <c r="AH57" s="585"/>
      <c r="AI57" s="585"/>
      <c r="AJ57" s="585"/>
      <c r="AK57" s="585"/>
      <c r="AL57" s="585"/>
    </row>
    <row r="58">
      <c r="A58" s="586">
        <v>1811039.0</v>
      </c>
      <c r="B58" s="582" t="str">
        <f>VLOOKUP(A58,'Complete Product Info'!$A$2:$C$141,2,0)</f>
        <v>Venus</v>
      </c>
      <c r="C58" s="582" t="str">
        <f>VLOOKUP(A58,'Complete Product Info'!$A$2:$C$141,3,0)</f>
        <v>Venus Supreme2 El. EU</v>
      </c>
      <c r="D58" s="582" t="str">
        <f>VLOOKUP(A58,'Complete Product Info'!$A$2:$E$141,5,0)</f>
        <v>EU</v>
      </c>
      <c r="E58" s="582" t="str">
        <f>VLOOKUP(A58,'Complete Product Info'!$A$2:$G$141,7,0)</f>
        <v>Electric</v>
      </c>
      <c r="F58" s="582" t="str">
        <f>VLOOKUP(A58,'Complete Product Info'!$A$2:$H$141,8,0)</f>
        <v>Electric, Rechargeable Battery </v>
      </c>
      <c r="G58" s="582" t="str">
        <f>VLOOKUP(A58,'Complete Product Info'!$A$2:$I$141,9,0)</f>
        <v>Small/Medium</v>
      </c>
      <c r="H58" s="582" t="str">
        <f>VLOOKUP(A58,'Complete Product Info'!$A$2:$J$141,10,0)</f>
        <v>Swivel front wheel </v>
      </c>
      <c r="I58" s="582" t="str">
        <f>VLOOKUP(A58,'Complete Product Info'!$A$2:$K$141,11,0)</f>
        <v>Walk-behind</v>
      </c>
      <c r="J58" s="582" t="str">
        <f>VLOOKUP(A58,'ABC Analysis Results'!$A$2:$C$140,3,0)</f>
        <v>C</v>
      </c>
      <c r="K58" s="583">
        <f>VLOOKUP(A58,'Complete Product Info'!$A$2:$P$141,16,0)</f>
        <v>72.97751103</v>
      </c>
      <c r="L58" s="582">
        <f>VLOOKUP(A58,'Complete Product Info'!$A$2:$AC$141,29,0)</f>
        <v>64</v>
      </c>
      <c r="M58" s="584">
        <f>VLOOKUP(A58,'Complexity Cost Adjustment'!$C$2:$AJ$141,32,0)</f>
        <v>42968.65277</v>
      </c>
      <c r="N58" s="585"/>
      <c r="O58" s="585"/>
      <c r="P58" s="585"/>
      <c r="Q58" s="585"/>
      <c r="R58" s="585"/>
      <c r="S58" s="585"/>
      <c r="T58" s="585"/>
      <c r="U58" s="587"/>
      <c r="V58" s="585"/>
      <c r="W58" s="588"/>
      <c r="X58" s="588"/>
      <c r="Y58" s="588"/>
      <c r="Z58" s="588"/>
      <c r="AA58" s="588"/>
      <c r="AB58" s="588"/>
      <c r="AC58" s="585"/>
      <c r="AD58" s="585"/>
      <c r="AE58" s="585"/>
      <c r="AF58" s="585"/>
      <c r="AG58" s="585"/>
      <c r="AH58" s="585"/>
      <c r="AI58" s="585"/>
      <c r="AJ58" s="585"/>
      <c r="AK58" s="585"/>
      <c r="AL58" s="585"/>
    </row>
    <row r="59">
      <c r="A59" s="586">
        <v>1811091.0</v>
      </c>
      <c r="B59" s="582" t="str">
        <f>VLOOKUP(A59,'Complete Product Info'!$A$2:$C$141,2,0)</f>
        <v>Saturn</v>
      </c>
      <c r="C59" s="582" t="str">
        <f>VLOOKUP(A59,'Complete Product Info'!$A$2:$C$141,3,0)</f>
        <v>Saturn Supreme El. Com UK</v>
      </c>
      <c r="D59" s="582" t="str">
        <f>VLOOKUP(A59,'Complete Product Info'!$A$2:$E$141,5,0)</f>
        <v>UK</v>
      </c>
      <c r="E59" s="582" t="str">
        <f>VLOOKUP(A59,'Complete Product Info'!$A$2:$G$141,7,0)</f>
        <v>Electric</v>
      </c>
      <c r="F59" s="582" t="str">
        <f>VLOOKUP(A59,'Complete Product Info'!$A$2:$H$141,8,0)</f>
        <v>Gasoline</v>
      </c>
      <c r="G59" s="582" t="str">
        <f>VLOOKUP(A59,'Complete Product Info'!$A$2:$I$141,9,0)</f>
        <v>Large/Medium</v>
      </c>
      <c r="H59" s="582" t="str">
        <f>VLOOKUP(A59,'Complete Product Info'!$A$2:$J$141,10,0)</f>
        <v>Rear-wheel Drive</v>
      </c>
      <c r="I59" s="582" t="str">
        <f>VLOOKUP(A59,'Complete Product Info'!$A$2:$K$141,11,0)</f>
        <v>Riding</v>
      </c>
      <c r="J59" s="582" t="str">
        <f>VLOOKUP(A59,'ABC Analysis Results'!$A$2:$C$140,3,0)</f>
        <v>C</v>
      </c>
      <c r="K59" s="583">
        <f>VLOOKUP(A59,'Complete Product Info'!$A$2:$P$141,16,0)</f>
        <v>310.9080214</v>
      </c>
      <c r="L59" s="582">
        <f>VLOOKUP(A59,'Complete Product Info'!$A$2:$AC$141,29,0)</f>
        <v>127</v>
      </c>
      <c r="M59" s="584">
        <f>VLOOKUP(A59,'Complexity Cost Adjustment'!$C$2:$AJ$141,32,0)</f>
        <v>66947.93171</v>
      </c>
      <c r="N59" s="585"/>
      <c r="O59" s="585"/>
      <c r="P59" s="585"/>
      <c r="Q59" s="585"/>
      <c r="R59" s="585"/>
      <c r="S59" s="585"/>
      <c r="T59" s="585"/>
      <c r="U59" s="587"/>
      <c r="V59" s="585"/>
      <c r="W59" s="588"/>
      <c r="X59" s="588"/>
      <c r="Y59" s="588"/>
      <c r="Z59" s="588"/>
      <c r="AA59" s="588"/>
      <c r="AB59" s="588"/>
      <c r="AC59" s="585"/>
      <c r="AD59" s="585"/>
      <c r="AE59" s="585"/>
      <c r="AF59" s="585"/>
      <c r="AG59" s="585"/>
      <c r="AH59" s="585"/>
      <c r="AI59" s="585"/>
      <c r="AJ59" s="585"/>
      <c r="AK59" s="585"/>
      <c r="AL59" s="585"/>
    </row>
    <row r="60">
      <c r="A60" s="586">
        <v>1811099.0</v>
      </c>
      <c r="B60" s="582" t="str">
        <f>VLOOKUP(A60,'Complete Product Info'!$A$2:$C$141,2,0)</f>
        <v>Sun</v>
      </c>
      <c r="C60" s="582" t="str">
        <f>VLOOKUP(A60,'Complete Product Info'!$A$2:$C$141,3,0)</f>
        <v>Sun Standard El. Com</v>
      </c>
      <c r="D60" s="582" t="str">
        <f>VLOOKUP(A60,'Complete Product Info'!$A$2:$E$141,5,0)</f>
        <v>EU, USA, UK</v>
      </c>
      <c r="E60" s="582" t="str">
        <f>VLOOKUP(A60,'Complete Product Info'!$A$2:$G$141,7,0)</f>
        <v>Electric</v>
      </c>
      <c r="F60" s="582" t="str">
        <f>VLOOKUP(A60,'Complete Product Info'!$A$2:$H$141,8,0)</f>
        <v>Gasoline</v>
      </c>
      <c r="G60" s="582" t="str">
        <f>VLOOKUP(A60,'Complete Product Info'!$A$2:$I$141,9,0)</f>
        <v>Large</v>
      </c>
      <c r="H60" s="582" t="str">
        <f>VLOOKUP(A60,'Complete Product Info'!$A$2:$J$141,10,0)</f>
        <v>Rear-wheel Drive</v>
      </c>
      <c r="I60" s="582" t="str">
        <f>VLOOKUP(A60,'Complete Product Info'!$A$2:$K$141,11,0)</f>
        <v>Tow-behind</v>
      </c>
      <c r="J60" s="582" t="str">
        <f>VLOOKUP(A60,'ABC Analysis Results'!$A$2:$C$140,3,0)</f>
        <v>C</v>
      </c>
      <c r="K60" s="583">
        <f>VLOOKUP(A60,'Complete Product Info'!$A$2:$P$141,16,0)</f>
        <v>188.854615</v>
      </c>
      <c r="L60" s="582">
        <f>VLOOKUP(A60,'Complete Product Info'!$A$2:$AC$141,29,0)</f>
        <v>67</v>
      </c>
      <c r="M60" s="584">
        <f>VLOOKUP(A60,'Complexity Cost Adjustment'!$C$2:$AJ$141,32,0)</f>
        <v>63369.05549</v>
      </c>
      <c r="N60" s="585"/>
      <c r="O60" s="585"/>
      <c r="P60" s="585"/>
      <c r="Q60" s="585"/>
      <c r="R60" s="585"/>
      <c r="S60" s="585"/>
      <c r="T60" s="585"/>
      <c r="U60" s="587"/>
      <c r="V60" s="585"/>
      <c r="W60" s="588"/>
      <c r="X60" s="588"/>
      <c r="Y60" s="588"/>
      <c r="Z60" s="588"/>
      <c r="AA60" s="588"/>
      <c r="AB60" s="588"/>
      <c r="AC60" s="585"/>
      <c r="AD60" s="585"/>
      <c r="AE60" s="585"/>
      <c r="AF60" s="585"/>
      <c r="AG60" s="585"/>
      <c r="AH60" s="585"/>
      <c r="AI60" s="585"/>
      <c r="AJ60" s="585"/>
      <c r="AK60" s="585"/>
      <c r="AL60" s="585"/>
    </row>
    <row r="61">
      <c r="A61" s="586">
        <v>1811076.0</v>
      </c>
      <c r="B61" s="582" t="str">
        <f>VLOOKUP(A61,'Complete Product Info'!$A$2:$C$141,2,0)</f>
        <v>Jupiter</v>
      </c>
      <c r="C61" s="582" t="str">
        <f>VLOOKUP(A61,'Complete Product Info'!$A$2:$C$141,3,0)</f>
        <v>Jupiter Extra El.</v>
      </c>
      <c r="D61" s="582" t="str">
        <f>VLOOKUP(A61,'Complete Product Info'!$A$2:$E$141,5,0)</f>
        <v>EU, USA, UK</v>
      </c>
      <c r="E61" s="582" t="str">
        <f>VLOOKUP(A61,'Complete Product Info'!$A$2:$G$141,7,0)</f>
        <v>Electric</v>
      </c>
      <c r="F61" s="582" t="str">
        <f>VLOOKUP(A61,'Complete Product Info'!$A$2:$H$141,8,0)</f>
        <v>Gasoline</v>
      </c>
      <c r="G61" s="582" t="str">
        <f>VLOOKUP(A61,'Complete Product Info'!$A$2:$I$141,9,0)</f>
        <v>Large/Medium</v>
      </c>
      <c r="H61" s="582" t="str">
        <f>VLOOKUP(A61,'Complete Product Info'!$A$2:$J$141,10,0)</f>
        <v>Rear-wheel Drive</v>
      </c>
      <c r="I61" s="582" t="str">
        <f>VLOOKUP(A61,'Complete Product Info'!$A$2:$K$141,11,0)</f>
        <v>Riding</v>
      </c>
      <c r="J61" s="582" t="str">
        <f>VLOOKUP(A61,'ABC Analysis Results'!$A$2:$C$140,3,0)</f>
        <v>C</v>
      </c>
      <c r="K61" s="583">
        <f>VLOOKUP(A61,'Complete Product Info'!$A$2:$P$141,16,0)</f>
        <v>280.9272238</v>
      </c>
      <c r="L61" s="582">
        <f>VLOOKUP(A61,'Complete Product Info'!$A$2:$AC$141,29,0)</f>
        <v>172</v>
      </c>
      <c r="M61" s="584">
        <f>VLOOKUP(A61,'Complexity Cost Adjustment'!$C$2:$AJ$141,32,0)</f>
        <v>70582.84887</v>
      </c>
      <c r="N61" s="585"/>
      <c r="O61" s="585"/>
      <c r="P61" s="585"/>
      <c r="Q61" s="585"/>
      <c r="R61" s="585"/>
      <c r="S61" s="585"/>
      <c r="T61" s="585"/>
      <c r="U61" s="587"/>
      <c r="V61" s="585"/>
      <c r="W61" s="588"/>
      <c r="X61" s="588"/>
      <c r="Y61" s="588"/>
      <c r="Z61" s="588"/>
      <c r="AA61" s="588"/>
      <c r="AB61" s="588"/>
      <c r="AC61" s="585"/>
      <c r="AD61" s="585"/>
      <c r="AE61" s="585"/>
      <c r="AF61" s="585"/>
      <c r="AG61" s="585"/>
      <c r="AH61" s="585"/>
      <c r="AI61" s="585"/>
      <c r="AJ61" s="585"/>
      <c r="AK61" s="585"/>
      <c r="AL61" s="585"/>
    </row>
    <row r="62">
      <c r="A62" s="586">
        <v>1811026.0</v>
      </c>
      <c r="B62" s="582" t="str">
        <f>VLOOKUP(A62,'Complete Product Info'!$A$2:$C$141,2,0)</f>
        <v>Venus</v>
      </c>
      <c r="C62" s="582" t="str">
        <f>VLOOKUP(A62,'Complete Product Info'!$A$2:$C$141,3,0)</f>
        <v>Venus Delux El. USA</v>
      </c>
      <c r="D62" s="582" t="str">
        <f>VLOOKUP(A62,'Complete Product Info'!$A$2:$E$141,5,0)</f>
        <v>USA</v>
      </c>
      <c r="E62" s="582" t="str">
        <f>VLOOKUP(A62,'Complete Product Info'!$A$2:$G$141,7,0)</f>
        <v>Electric</v>
      </c>
      <c r="F62" s="582" t="str">
        <f>VLOOKUP(A62,'Complete Product Info'!$A$2:$H$141,8,0)</f>
        <v>Electric, Corded</v>
      </c>
      <c r="G62" s="582" t="str">
        <f>VLOOKUP(A62,'Complete Product Info'!$A$2:$I$141,9,0)</f>
        <v>Small/Medium</v>
      </c>
      <c r="H62" s="582" t="str">
        <f>VLOOKUP(A62,'Complete Product Info'!$A$2:$J$141,10,0)</f>
        <v>Swivel front wheel </v>
      </c>
      <c r="I62" s="582" t="str">
        <f>VLOOKUP(A62,'Complete Product Info'!$A$2:$K$141,11,0)</f>
        <v>Walk-behind</v>
      </c>
      <c r="J62" s="582" t="str">
        <f>VLOOKUP(A62,'ABC Analysis Results'!$A$2:$C$140,3,0)</f>
        <v>C</v>
      </c>
      <c r="K62" s="583">
        <f>VLOOKUP(A62,'Complete Product Info'!$A$2:$P$141,16,0)</f>
        <v>57.06575234</v>
      </c>
      <c r="L62" s="582">
        <f>VLOOKUP(A62,'Complete Product Info'!$A$2:$AC$141,29,0)</f>
        <v>64</v>
      </c>
      <c r="M62" s="584">
        <f>VLOOKUP(A62,'Complexity Cost Adjustment'!$C$2:$AJ$141,32,0)</f>
        <v>-30436.52549</v>
      </c>
      <c r="N62" s="585"/>
      <c r="O62" s="585"/>
      <c r="P62" s="585"/>
      <c r="Q62" s="585"/>
      <c r="R62" s="585"/>
      <c r="S62" s="585"/>
      <c r="T62" s="585"/>
      <c r="U62" s="585"/>
      <c r="V62" s="585"/>
      <c r="W62" s="585"/>
      <c r="X62" s="585"/>
      <c r="Y62" s="585"/>
      <c r="Z62" s="585"/>
      <c r="AA62" s="585"/>
      <c r="AB62" s="585"/>
      <c r="AC62" s="585"/>
      <c r="AD62" s="585"/>
      <c r="AE62" s="585"/>
      <c r="AF62" s="585"/>
      <c r="AG62" s="585"/>
      <c r="AH62" s="585"/>
      <c r="AI62" s="585"/>
      <c r="AJ62" s="585"/>
      <c r="AK62" s="585"/>
      <c r="AL62" s="585"/>
    </row>
    <row r="63">
      <c r="A63" s="586">
        <v>1811028.0</v>
      </c>
      <c r="B63" s="582" t="str">
        <f>VLOOKUP(A63,'Complete Product Info'!$A$2:$C$141,2,0)</f>
        <v>Venus</v>
      </c>
      <c r="C63" s="582" t="str">
        <f>VLOOKUP(A63,'Complete Product Info'!$A$2:$C$141,3,0)</f>
        <v>Venus Extra El. USA</v>
      </c>
      <c r="D63" s="582" t="str">
        <f>VLOOKUP(A63,'Complete Product Info'!$A$2:$E$141,5,0)</f>
        <v>USA</v>
      </c>
      <c r="E63" s="582" t="str">
        <f>VLOOKUP(A63,'Complete Product Info'!$A$2:$G$141,7,0)</f>
        <v>Electric</v>
      </c>
      <c r="F63" s="582" t="str">
        <f>VLOOKUP(A63,'Complete Product Info'!$A$2:$H$141,8,0)</f>
        <v>Electric, Corded</v>
      </c>
      <c r="G63" s="582" t="str">
        <f>VLOOKUP(A63,'Complete Product Info'!$A$2:$I$141,9,0)</f>
        <v>Small/Medium</v>
      </c>
      <c r="H63" s="582" t="str">
        <f>VLOOKUP(A63,'Complete Product Info'!$A$2:$J$141,10,0)</f>
        <v>Rear-wheel Drive</v>
      </c>
      <c r="I63" s="582" t="str">
        <f>VLOOKUP(A63,'Complete Product Info'!$A$2:$K$141,11,0)</f>
        <v>Walk-behind</v>
      </c>
      <c r="J63" s="582" t="str">
        <f>VLOOKUP(A63,'ABC Analysis Results'!$A$2:$C$140,3,0)</f>
        <v>C</v>
      </c>
      <c r="K63" s="583">
        <f>VLOOKUP(A63,'Complete Product Info'!$A$2:$P$141,16,0)</f>
        <v>100.2688178</v>
      </c>
      <c r="L63" s="582">
        <f>VLOOKUP(A63,'Complete Product Info'!$A$2:$AC$141,29,0)</f>
        <v>64</v>
      </c>
      <c r="M63" s="584">
        <f>VLOOKUP(A63,'Complexity Cost Adjustment'!$C$2:$AJ$141,32,0)</f>
        <v>-7533.225721</v>
      </c>
      <c r="N63" s="585"/>
      <c r="O63" s="585"/>
      <c r="P63" s="585"/>
      <c r="Q63" s="585"/>
      <c r="R63" s="585"/>
      <c r="S63" s="585"/>
      <c r="T63" s="585"/>
      <c r="U63" s="585"/>
      <c r="V63" s="585"/>
      <c r="W63" s="585"/>
      <c r="X63" s="585"/>
      <c r="Y63" s="585"/>
      <c r="Z63" s="585"/>
      <c r="AA63" s="585"/>
      <c r="AB63" s="585"/>
      <c r="AC63" s="585"/>
      <c r="AD63" s="585"/>
      <c r="AE63" s="585"/>
      <c r="AF63" s="585"/>
      <c r="AG63" s="585"/>
      <c r="AH63" s="585"/>
      <c r="AI63" s="585"/>
      <c r="AJ63" s="585"/>
      <c r="AK63" s="585"/>
      <c r="AL63" s="585"/>
    </row>
    <row r="64">
      <c r="A64" s="586">
        <v>1811031.0</v>
      </c>
      <c r="B64" s="582" t="str">
        <f>VLOOKUP(A64,'Complete Product Info'!$A$2:$C$141,2,0)</f>
        <v>Venus</v>
      </c>
      <c r="C64" s="582" t="str">
        <f>VLOOKUP(A64,'Complete Product Info'!$A$2:$C$141,3,0)</f>
        <v>Venus Supreme El. UK</v>
      </c>
      <c r="D64" s="582" t="str">
        <f>VLOOKUP(A64,'Complete Product Info'!$A$2:$E$141,5,0)</f>
        <v>UK</v>
      </c>
      <c r="E64" s="582" t="str">
        <f>VLOOKUP(A64,'Complete Product Info'!$A$2:$G$141,7,0)</f>
        <v>Electric</v>
      </c>
      <c r="F64" s="582" t="str">
        <f>VLOOKUP(A64,'Complete Product Info'!$A$2:$H$141,8,0)</f>
        <v>Gasoline</v>
      </c>
      <c r="G64" s="582" t="str">
        <f>VLOOKUP(A64,'Complete Product Info'!$A$2:$I$141,9,0)</f>
        <v>Large/Medium</v>
      </c>
      <c r="H64" s="582" t="str">
        <f>VLOOKUP(A64,'Complete Product Info'!$A$2:$J$141,10,0)</f>
        <v>Rear-wheel Drive</v>
      </c>
      <c r="I64" s="582" t="str">
        <f>VLOOKUP(A64,'Complete Product Info'!$A$2:$K$141,11,0)</f>
        <v>Walk-behind</v>
      </c>
      <c r="J64" s="582" t="str">
        <f>VLOOKUP(A64,'ABC Analysis Results'!$A$2:$C$140,3,0)</f>
        <v>C</v>
      </c>
      <c r="K64" s="583">
        <f>VLOOKUP(A64,'Complete Product Info'!$A$2:$P$141,16,0)</f>
        <v>167.2655157</v>
      </c>
      <c r="L64" s="582">
        <f>VLOOKUP(A64,'Complete Product Info'!$A$2:$AC$141,29,0)</f>
        <v>64</v>
      </c>
      <c r="M64" s="584">
        <f>VLOOKUP(A64,'Complexity Cost Adjustment'!$C$2:$AJ$141,32,0)</f>
        <v>-47394.11973</v>
      </c>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row>
    <row r="65">
      <c r="A65" s="586">
        <v>1811080.0</v>
      </c>
      <c r="B65" s="582" t="str">
        <f>VLOOKUP(A65,'Complete Product Info'!$A$2:$C$141,2,0)</f>
        <v>Jupiter</v>
      </c>
      <c r="C65" s="582" t="str">
        <f>VLOOKUP(A65,'Complete Product Info'!$A$2:$C$141,3,0)</f>
        <v>Jupiter Delux El. Com</v>
      </c>
      <c r="D65" s="582" t="str">
        <f>VLOOKUP(A65,'Complete Product Info'!$A$2:$E$141,5,0)</f>
        <v>EU, USA, UK</v>
      </c>
      <c r="E65" s="582" t="str">
        <f>VLOOKUP(A65,'Complete Product Info'!$A$2:$G$141,7,0)</f>
        <v>Electric</v>
      </c>
      <c r="F65" s="582" t="str">
        <f>VLOOKUP(A65,'Complete Product Info'!$A$2:$H$141,8,0)</f>
        <v>Gasoline</v>
      </c>
      <c r="G65" s="582" t="str">
        <f>VLOOKUP(A65,'Complete Product Info'!$A$2:$I$141,9,0)</f>
        <v>Large/Medium</v>
      </c>
      <c r="H65" s="582" t="str">
        <f>VLOOKUP(A65,'Complete Product Info'!$A$2:$J$141,10,0)</f>
        <v>Rear-wheel Drive</v>
      </c>
      <c r="I65" s="582" t="str">
        <f>VLOOKUP(A65,'Complete Product Info'!$A$2:$K$141,11,0)</f>
        <v>Riding</v>
      </c>
      <c r="J65" s="582" t="str">
        <f>VLOOKUP(A65,'ABC Analysis Results'!$A$2:$C$140,3,0)</f>
        <v>C</v>
      </c>
      <c r="K65" s="583">
        <f>VLOOKUP(A65,'Complete Product Info'!$A$2:$P$141,16,0)</f>
        <v>207.9877206</v>
      </c>
      <c r="L65" s="582">
        <f>VLOOKUP(A65,'Complete Product Info'!$A$2:$AC$141,29,0)</f>
        <v>172</v>
      </c>
      <c r="M65" s="584">
        <f>VLOOKUP(A65,'Complexity Cost Adjustment'!$C$2:$AJ$141,32,0)</f>
        <v>36434.18074</v>
      </c>
      <c r="N65" s="585"/>
      <c r="O65" s="585"/>
      <c r="P65" s="585"/>
      <c r="Q65" s="585"/>
      <c r="R65" s="585"/>
      <c r="S65" s="585"/>
      <c r="T65" s="585"/>
      <c r="U65" s="585"/>
      <c r="V65" s="585"/>
      <c r="W65" s="585"/>
      <c r="X65" s="585"/>
      <c r="Y65" s="585"/>
      <c r="Z65" s="585"/>
      <c r="AA65" s="585"/>
      <c r="AB65" s="585"/>
      <c r="AC65" s="585"/>
      <c r="AD65" s="585"/>
      <c r="AE65" s="585"/>
      <c r="AF65" s="585"/>
      <c r="AG65" s="585"/>
      <c r="AH65" s="585"/>
      <c r="AI65" s="585"/>
      <c r="AJ65" s="585"/>
      <c r="AK65" s="585"/>
      <c r="AL65" s="585"/>
    </row>
    <row r="66">
      <c r="A66" s="586">
        <v>1811035.0</v>
      </c>
      <c r="B66" s="582" t="str">
        <f>VLOOKUP(A66,'Complete Product Info'!$A$2:$C$141,2,0)</f>
        <v>Venus</v>
      </c>
      <c r="C66" s="582" t="str">
        <f>VLOOKUP(A66,'Complete Product Info'!$A$2:$C$141,3,0)</f>
        <v>Venus Supreme2 El. USA</v>
      </c>
      <c r="D66" s="582" t="str">
        <f>VLOOKUP(A66,'Complete Product Info'!$A$2:$E$141,5,0)</f>
        <v>USA</v>
      </c>
      <c r="E66" s="582" t="str">
        <f>VLOOKUP(A66,'Complete Product Info'!$A$2:$G$141,7,0)</f>
        <v>Electric</v>
      </c>
      <c r="F66" s="582" t="str">
        <f>VLOOKUP(A66,'Complete Product Info'!$A$2:$H$141,8,0)</f>
        <v>Electric, Rechargeable Battery </v>
      </c>
      <c r="G66" s="582" t="str">
        <f>VLOOKUP(A66,'Complete Product Info'!$A$2:$I$141,9,0)</f>
        <v>Small/Medium</v>
      </c>
      <c r="H66" s="582" t="str">
        <f>VLOOKUP(A66,'Complete Product Info'!$A$2:$J$141,10,0)</f>
        <v>Rear-wheel Drive</v>
      </c>
      <c r="I66" s="582" t="str">
        <f>VLOOKUP(A66,'Complete Product Info'!$A$2:$K$141,11,0)</f>
        <v>Walk-behind</v>
      </c>
      <c r="J66" s="582" t="str">
        <f>VLOOKUP(A66,'ABC Analysis Results'!$A$2:$C$140,3,0)</f>
        <v>C</v>
      </c>
      <c r="K66" s="583">
        <f>VLOOKUP(A66,'Complete Product Info'!$A$2:$P$141,16,0)</f>
        <v>47.42883324</v>
      </c>
      <c r="L66" s="582">
        <f>VLOOKUP(A66,'Complete Product Info'!$A$2:$AC$141,29,0)</f>
        <v>64</v>
      </c>
      <c r="M66" s="584">
        <f>VLOOKUP(A66,'Complexity Cost Adjustment'!$C$2:$AJ$141,32,0)</f>
        <v>-2446.596292</v>
      </c>
      <c r="N66" s="585"/>
      <c r="O66" s="585"/>
      <c r="P66" s="585"/>
      <c r="Q66" s="585"/>
      <c r="R66" s="585"/>
      <c r="S66" s="585"/>
      <c r="T66" s="585"/>
      <c r="U66" s="585"/>
      <c r="V66" s="585"/>
      <c r="W66" s="585"/>
      <c r="X66" s="585"/>
      <c r="Y66" s="585"/>
      <c r="Z66" s="585"/>
      <c r="AA66" s="585"/>
      <c r="AB66" s="585"/>
      <c r="AC66" s="585"/>
      <c r="AD66" s="585"/>
      <c r="AE66" s="585"/>
      <c r="AF66" s="585"/>
      <c r="AG66" s="585"/>
      <c r="AH66" s="585"/>
      <c r="AI66" s="585"/>
      <c r="AJ66" s="585"/>
      <c r="AK66" s="585"/>
      <c r="AL66" s="585"/>
    </row>
    <row r="67">
      <c r="A67" s="586">
        <v>1811100.0</v>
      </c>
      <c r="B67" s="582" t="str">
        <f>VLOOKUP(A67,'Complete Product Info'!$A$2:$C$141,2,0)</f>
        <v>Sun</v>
      </c>
      <c r="C67" s="582" t="str">
        <f>VLOOKUP(A67,'Complete Product Info'!$A$2:$C$141,3,0)</f>
        <v>Sun Delux El. Com</v>
      </c>
      <c r="D67" s="582" t="str">
        <f>VLOOKUP(A67,'Complete Product Info'!$A$2:$E$141,5,0)</f>
        <v>EU, USA, UK</v>
      </c>
      <c r="E67" s="582" t="str">
        <f>VLOOKUP(A67,'Complete Product Info'!$A$2:$G$141,7,0)</f>
        <v>Electric</v>
      </c>
      <c r="F67" s="582" t="str">
        <f>VLOOKUP(A67,'Complete Product Info'!$A$2:$H$141,8,0)</f>
        <v>Gasoline</v>
      </c>
      <c r="G67" s="582" t="str">
        <f>VLOOKUP(A67,'Complete Product Info'!$A$2:$I$141,9,0)</f>
        <v>Large</v>
      </c>
      <c r="H67" s="582" t="str">
        <f>VLOOKUP(A67,'Complete Product Info'!$A$2:$J$141,10,0)</f>
        <v>Rear-wheel Drive</v>
      </c>
      <c r="I67" s="582" t="str">
        <f>VLOOKUP(A67,'Complete Product Info'!$A$2:$K$141,11,0)</f>
        <v>Tow-behind</v>
      </c>
      <c r="J67" s="582" t="str">
        <f>VLOOKUP(A67,'ABC Analysis Results'!$A$2:$C$140,3,0)</f>
        <v>C</v>
      </c>
      <c r="K67" s="583">
        <f>VLOOKUP(A67,'Complete Product Info'!$A$2:$P$141,16,0)</f>
        <v>166.4379443</v>
      </c>
      <c r="L67" s="582">
        <f>VLOOKUP(A67,'Complete Product Info'!$A$2:$AC$141,29,0)</f>
        <v>67</v>
      </c>
      <c r="M67" s="584">
        <f>VLOOKUP(A67,'Complexity Cost Adjustment'!$C$2:$AJ$141,32,0)</f>
        <v>66620.91072</v>
      </c>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row>
    <row r="68">
      <c r="A68" s="586">
        <v>1811030.0</v>
      </c>
      <c r="B68" s="582" t="str">
        <f>VLOOKUP(A68,'Complete Product Info'!$A$2:$C$141,2,0)</f>
        <v>Venus</v>
      </c>
      <c r="C68" s="582" t="str">
        <f>VLOOKUP(A68,'Complete Product Info'!$A$2:$C$141,3,0)</f>
        <v>Venus Delux El. UK</v>
      </c>
      <c r="D68" s="582" t="str">
        <f>VLOOKUP(A68,'Complete Product Info'!$A$2:$E$141,5,0)</f>
        <v>UK</v>
      </c>
      <c r="E68" s="582" t="str">
        <f>VLOOKUP(A68,'Complete Product Info'!$A$2:$G$141,7,0)</f>
        <v>Electric</v>
      </c>
      <c r="F68" s="582" t="str">
        <f>VLOOKUP(A68,'Complete Product Info'!$A$2:$H$141,8,0)</f>
        <v>Gasoline</v>
      </c>
      <c r="G68" s="582" t="str">
        <f>VLOOKUP(A68,'Complete Product Info'!$A$2:$I$141,9,0)</f>
        <v>Large/Medium</v>
      </c>
      <c r="H68" s="582" t="str">
        <f>VLOOKUP(A68,'Complete Product Info'!$A$2:$J$141,10,0)</f>
        <v>Rear-wheel Drive</v>
      </c>
      <c r="I68" s="582" t="str">
        <f>VLOOKUP(A68,'Complete Product Info'!$A$2:$K$141,11,0)</f>
        <v>Walk-behind</v>
      </c>
      <c r="J68" s="582" t="str">
        <f>VLOOKUP(A68,'ABC Analysis Results'!$A$2:$C$140,3,0)</f>
        <v>C</v>
      </c>
      <c r="K68" s="583">
        <f>VLOOKUP(A68,'Complete Product Info'!$A$2:$P$141,16,0)</f>
        <v>147.4084879</v>
      </c>
      <c r="L68" s="582">
        <f>VLOOKUP(A68,'Complete Product Info'!$A$2:$AC$141,29,0)</f>
        <v>64</v>
      </c>
      <c r="M68" s="584">
        <f>VLOOKUP(A68,'Complexity Cost Adjustment'!$C$2:$AJ$141,32,0)</f>
        <v>-65933.1863</v>
      </c>
      <c r="N68" s="585"/>
      <c r="O68" s="585"/>
      <c r="P68" s="585"/>
      <c r="Q68" s="585"/>
      <c r="R68" s="585"/>
      <c r="S68" s="585"/>
      <c r="T68" s="585"/>
      <c r="U68" s="585"/>
      <c r="V68" s="585"/>
      <c r="W68" s="585"/>
      <c r="X68" s="585"/>
      <c r="Y68" s="585"/>
      <c r="Z68" s="585"/>
      <c r="AA68" s="585"/>
      <c r="AB68" s="585"/>
      <c r="AC68" s="585"/>
      <c r="AD68" s="585"/>
      <c r="AE68" s="585"/>
      <c r="AF68" s="585"/>
      <c r="AG68" s="585"/>
      <c r="AH68" s="585"/>
      <c r="AI68" s="585"/>
      <c r="AJ68" s="585"/>
      <c r="AK68" s="585"/>
      <c r="AL68" s="585"/>
    </row>
    <row r="69">
      <c r="A69" s="586">
        <v>1811101.0</v>
      </c>
      <c r="B69" s="582" t="str">
        <f>VLOOKUP(A69,'Complete Product Info'!$A$2:$C$141,2,0)</f>
        <v>Sun</v>
      </c>
      <c r="C69" s="582" t="str">
        <f>VLOOKUP(A69,'Complete Product Info'!$A$2:$C$141,3,0)</f>
        <v>Sun Supreme El. Com</v>
      </c>
      <c r="D69" s="582" t="str">
        <f>VLOOKUP(A69,'Complete Product Info'!$A$2:$E$141,5,0)</f>
        <v>EU, USA, UK</v>
      </c>
      <c r="E69" s="582" t="str">
        <f>VLOOKUP(A69,'Complete Product Info'!$A$2:$G$141,7,0)</f>
        <v>Electric</v>
      </c>
      <c r="F69" s="582" t="str">
        <f>VLOOKUP(A69,'Complete Product Info'!$A$2:$H$141,8,0)</f>
        <v>Gasoline</v>
      </c>
      <c r="G69" s="582" t="str">
        <f>VLOOKUP(A69,'Complete Product Info'!$A$2:$I$141,9,0)</f>
        <v>Large</v>
      </c>
      <c r="H69" s="582" t="str">
        <f>VLOOKUP(A69,'Complete Product Info'!$A$2:$J$141,10,0)</f>
        <v>Rear-wheel Drive</v>
      </c>
      <c r="I69" s="582" t="str">
        <f>VLOOKUP(A69,'Complete Product Info'!$A$2:$K$141,11,0)</f>
        <v>Tow-behind</v>
      </c>
      <c r="J69" s="582" t="str">
        <f>VLOOKUP(A69,'ABC Analysis Results'!$A$2:$C$140,3,0)</f>
        <v>C</v>
      </c>
      <c r="K69" s="583">
        <f>VLOOKUP(A69,'Complete Product Info'!$A$2:$P$141,16,0)</f>
        <v>79.43179929</v>
      </c>
      <c r="L69" s="582">
        <f>VLOOKUP(A69,'Complete Product Info'!$A$2:$AC$141,29,0)</f>
        <v>67</v>
      </c>
      <c r="M69" s="584">
        <f>VLOOKUP(A69,'Complexity Cost Adjustment'!$C$2:$AJ$141,32,0)</f>
        <v>-29131.43032</v>
      </c>
      <c r="N69" s="585"/>
      <c r="O69" s="585"/>
      <c r="P69" s="585"/>
      <c r="Q69" s="585"/>
      <c r="R69" s="585"/>
      <c r="S69" s="585"/>
      <c r="T69" s="585"/>
      <c r="U69" s="585"/>
      <c r="V69" s="585"/>
      <c r="W69" s="585"/>
      <c r="X69" s="585"/>
      <c r="Y69" s="585"/>
      <c r="Z69" s="585"/>
      <c r="AA69" s="585"/>
      <c r="AB69" s="585"/>
      <c r="AC69" s="585"/>
      <c r="AD69" s="585"/>
      <c r="AE69" s="585"/>
      <c r="AF69" s="585"/>
      <c r="AG69" s="585"/>
      <c r="AH69" s="585"/>
      <c r="AI69" s="585"/>
      <c r="AJ69" s="585"/>
      <c r="AK69" s="585"/>
      <c r="AL69" s="585"/>
    </row>
    <row r="70">
      <c r="A70" s="586">
        <v>1811058.0</v>
      </c>
      <c r="B70" s="582" t="str">
        <f>VLOOKUP(A70,'Complete Product Info'!$A$2:$C$141,2,0)</f>
        <v>Neptune</v>
      </c>
      <c r="C70" s="582" t="str">
        <f>VLOOKUP(A70,'Complete Product Info'!$A$2:$C$141,3,0)</f>
        <v>Neptune Delux El.</v>
      </c>
      <c r="D70" s="582" t="str">
        <f>VLOOKUP(A70,'Complete Product Info'!$A$2:$E$141,5,0)</f>
        <v>EU, USA, UK</v>
      </c>
      <c r="E70" s="582" t="str">
        <f>VLOOKUP(A70,'Complete Product Info'!$A$2:$G$141,7,0)</f>
        <v>Electric</v>
      </c>
      <c r="F70" s="582" t="str">
        <f>VLOOKUP(A70,'Complete Product Info'!$A$2:$H$141,8,0)</f>
        <v>Electric, Rechargeable Battery </v>
      </c>
      <c r="G70" s="582" t="str">
        <f>VLOOKUP(A70,'Complete Product Info'!$A$2:$I$141,9,0)</f>
        <v>Small/Medium</v>
      </c>
      <c r="H70" s="582" t="str">
        <f>VLOOKUP(A70,'Complete Product Info'!$A$2:$J$141,10,0)</f>
        <v>Front-wheel </v>
      </c>
      <c r="I70" s="582" t="str">
        <f>VLOOKUP(A70,'Complete Product Info'!$A$2:$K$141,11,0)</f>
        <v>Walk-behind</v>
      </c>
      <c r="J70" s="582" t="str">
        <f>VLOOKUP(A70,'ABC Analysis Results'!$A$2:$C$140,3,0)</f>
        <v>C</v>
      </c>
      <c r="K70" s="583">
        <f>VLOOKUP(A70,'Complete Product Info'!$A$2:$P$141,16,0)</f>
        <v>80.11950244</v>
      </c>
      <c r="L70" s="582">
        <f>VLOOKUP(A70,'Complete Product Info'!$A$2:$AC$141,29,0)</f>
        <v>55</v>
      </c>
      <c r="M70" s="584">
        <f>VLOOKUP(A70,'Complexity Cost Adjustment'!$C$2:$AJ$141,32,0)</f>
        <v>26037.67576</v>
      </c>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row>
    <row r="71">
      <c r="A71" s="586">
        <v>1811136.0</v>
      </c>
      <c r="B71" s="582" t="str">
        <f>VLOOKUP(A71,'Complete Product Info'!$A$2:$C$141,2,0)</f>
        <v>Earth</v>
      </c>
      <c r="C71" s="582" t="str">
        <f>VLOOKUP(A71,'Complete Product Info'!$A$2:$C$141,3,0)</f>
        <v>Earth Supreme</v>
      </c>
      <c r="D71" s="582" t="str">
        <f>VLOOKUP(A71,'Complete Product Info'!$A$2:$E$141,5,0)</f>
        <v>EU, USA, UK</v>
      </c>
      <c r="E71" s="582" t="str">
        <f>VLOOKUP(A71,'Complete Product Info'!$A$2:$G$141,7,0)</f>
        <v>Non-electric/ Reel</v>
      </c>
      <c r="F71" s="582" t="str">
        <f>VLOOKUP(A71,'Complete Product Info'!$A$2:$H$141,8,0)</f>
        <v>Sweat and tears</v>
      </c>
      <c r="G71" s="582" t="str">
        <f>VLOOKUP(A71,'Complete Product Info'!$A$2:$I$141,9,0)</f>
        <v>Small</v>
      </c>
      <c r="H71" s="582" t="str">
        <f>VLOOKUP(A71,'Complete Product Info'!$A$2:$J$141,10,0)</f>
        <v/>
      </c>
      <c r="I71" s="582" t="str">
        <f>VLOOKUP(A71,'Complete Product Info'!$A$2:$K$141,11,0)</f>
        <v>Walk-behind</v>
      </c>
      <c r="J71" s="582" t="str">
        <f>VLOOKUP(A71,'ABC Analysis Results'!$A$2:$C$140,3,0)</f>
        <v>C</v>
      </c>
      <c r="K71" s="583">
        <f>VLOOKUP(A71,'Complete Product Info'!$A$2:$P$141,16,0)</f>
        <v>28.96379199</v>
      </c>
      <c r="L71" s="582">
        <f>VLOOKUP(A71,'Complete Product Info'!$A$2:$AC$141,29,0)</f>
        <v>40</v>
      </c>
      <c r="M71" s="584">
        <f>VLOOKUP(A71,'Complexity Cost Adjustment'!$C$2:$AJ$141,32,0)</f>
        <v>21376.97156</v>
      </c>
      <c r="N71" s="585"/>
      <c r="O71" s="585"/>
      <c r="P71" s="585"/>
      <c r="Q71" s="585"/>
      <c r="R71" s="585"/>
      <c r="S71" s="585"/>
      <c r="T71" s="585"/>
      <c r="U71" s="585"/>
      <c r="V71" s="585"/>
      <c r="W71" s="585"/>
      <c r="X71" s="585"/>
      <c r="Y71" s="585"/>
      <c r="Z71" s="585"/>
      <c r="AA71" s="585"/>
      <c r="AB71" s="585"/>
      <c r="AC71" s="585"/>
      <c r="AD71" s="585"/>
      <c r="AE71" s="585"/>
      <c r="AF71" s="585"/>
      <c r="AG71" s="585"/>
      <c r="AH71" s="585"/>
      <c r="AI71" s="585"/>
      <c r="AJ71" s="585"/>
      <c r="AK71" s="585"/>
      <c r="AL71" s="585"/>
    </row>
    <row r="72">
      <c r="A72" s="586">
        <v>1811117.0</v>
      </c>
      <c r="B72" s="582" t="str">
        <f>VLOOKUP(A72,'Complete Product Info'!$A$2:$C$141,2,0)</f>
        <v>Moon</v>
      </c>
      <c r="C72" s="582" t="str">
        <f>VLOOKUP(A72,'Complete Product Info'!$A$2:$C$141,3,0)</f>
        <v>Moon Delux El. USA</v>
      </c>
      <c r="D72" s="582" t="str">
        <f>VLOOKUP(A72,'Complete Product Info'!$A$2:$E$141,5,0)</f>
        <v>USA</v>
      </c>
      <c r="E72" s="582" t="str">
        <f>VLOOKUP(A72,'Complete Product Info'!$A$2:$G$141,7,0)</f>
        <v>Electric</v>
      </c>
      <c r="F72" s="582" t="str">
        <f>VLOOKUP(A72,'Complete Product Info'!$A$2:$H$141,8,0)</f>
        <v>Electric, Rechargeable Battery </v>
      </c>
      <c r="G72" s="582" t="str">
        <f>VLOOKUP(A72,'Complete Product Info'!$A$2:$I$141,9,0)</f>
        <v>Small/Medium</v>
      </c>
      <c r="H72" s="582" t="str">
        <f>VLOOKUP(A72,'Complete Product Info'!$A$2:$J$141,10,0)</f>
        <v>Rear-wheel Drive</v>
      </c>
      <c r="I72" s="582" t="str">
        <f>VLOOKUP(A72,'Complete Product Info'!$A$2:$K$141,11,0)</f>
        <v>Riding</v>
      </c>
      <c r="J72" s="582" t="str">
        <f>VLOOKUP(A72,'ABC Analysis Results'!$A$2:$C$140,3,0)</f>
        <v>C</v>
      </c>
      <c r="K72" s="583">
        <f>VLOOKUP(A72,'Complete Product Info'!$A$2:$P$141,16,0)</f>
        <v>98.08068931</v>
      </c>
      <c r="L72" s="582">
        <f>VLOOKUP(A72,'Complete Product Info'!$A$2:$AC$141,29,0)</f>
        <v>62</v>
      </c>
      <c r="M72" s="584">
        <f>VLOOKUP(A72,'Complexity Cost Adjustment'!$C$2:$AJ$141,32,0)</f>
        <v>11231.84503</v>
      </c>
      <c r="N72" s="585"/>
      <c r="O72" s="585"/>
      <c r="P72" s="585"/>
      <c r="Q72" s="585"/>
      <c r="R72" s="585"/>
      <c r="S72" s="585"/>
      <c r="T72" s="585"/>
      <c r="U72" s="585"/>
      <c r="V72" s="585"/>
      <c r="W72" s="585"/>
      <c r="X72" s="585"/>
      <c r="Y72" s="585"/>
      <c r="Z72" s="585"/>
      <c r="AA72" s="585"/>
      <c r="AB72" s="585"/>
      <c r="AC72" s="585"/>
      <c r="AD72" s="585"/>
      <c r="AE72" s="585"/>
      <c r="AF72" s="585"/>
      <c r="AG72" s="585"/>
      <c r="AH72" s="585"/>
      <c r="AI72" s="585"/>
      <c r="AJ72" s="585"/>
      <c r="AK72" s="585"/>
      <c r="AL72" s="585"/>
    </row>
    <row r="73">
      <c r="A73" s="596">
        <v>1811102.0</v>
      </c>
      <c r="B73" s="582" t="str">
        <f>VLOOKUP(A73,'Complete Product Info'!$A$2:$C$141,2,0)</f>
        <v>Sun</v>
      </c>
      <c r="C73" s="582" t="str">
        <f>VLOOKUP(A73,'Complete Product Info'!$A$2:$C$141,3,0)</f>
        <v>Sun Extra El. Com</v>
      </c>
      <c r="D73" s="582" t="str">
        <f>VLOOKUP(A73,'Complete Product Info'!$A$2:$E$141,5,0)</f>
        <v>EU, USA, UK</v>
      </c>
      <c r="E73" s="582" t="str">
        <f>VLOOKUP(A73,'Complete Product Info'!$A$2:$G$141,7,0)</f>
        <v>Electric</v>
      </c>
      <c r="F73" s="582" t="str">
        <f>VLOOKUP(A73,'Complete Product Info'!$A$2:$H$141,8,0)</f>
        <v>Gasoline</v>
      </c>
      <c r="G73" s="582" t="str">
        <f>VLOOKUP(A73,'Complete Product Info'!$A$2:$I$141,9,0)</f>
        <v>Large</v>
      </c>
      <c r="H73" s="582" t="str">
        <f>VLOOKUP(A73,'Complete Product Info'!$A$2:$J$141,10,0)</f>
        <v>Rear-wheel Drive</v>
      </c>
      <c r="I73" s="582" t="str">
        <f>VLOOKUP(A73,'Complete Product Info'!$A$2:$K$141,11,0)</f>
        <v>Tow-behind</v>
      </c>
      <c r="J73" s="582" t="str">
        <f>VLOOKUP(A73,'ABC Analysis Results'!$A$2:$C$140,3,0)</f>
        <v>C</v>
      </c>
      <c r="K73" s="583">
        <f>VLOOKUP(A73,'Complete Product Info'!$A$2:$P$141,16,0)</f>
        <v>109.3899932</v>
      </c>
      <c r="L73" s="582">
        <f>VLOOKUP(A73,'Complete Product Info'!$A$2:$AC$141,29,0)</f>
        <v>67</v>
      </c>
      <c r="M73" s="584">
        <f>VLOOKUP(A73,'Complexity Cost Adjustment'!$C$2:$AJ$141,32,0)</f>
        <v>20564.21642</v>
      </c>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row>
    <row r="74">
      <c r="A74" s="586">
        <v>1811122.0</v>
      </c>
      <c r="B74" s="582" t="str">
        <f>VLOOKUP(A74,'Complete Product Info'!$A$2:$C$141,2,0)</f>
        <v>Moon</v>
      </c>
      <c r="C74" s="582" t="str">
        <f>VLOOKUP(A74,'Complete Product Info'!$A$2:$C$141,3,0)</f>
        <v>Moon Continental El. UK</v>
      </c>
      <c r="D74" s="582" t="str">
        <f>VLOOKUP(A74,'Complete Product Info'!$A$2:$E$141,5,0)</f>
        <v>UK</v>
      </c>
      <c r="E74" s="582" t="str">
        <f>VLOOKUP(A74,'Complete Product Info'!$A$2:$G$141,7,0)</f>
        <v>Electric</v>
      </c>
      <c r="F74" s="582" t="str">
        <f>VLOOKUP(A74,'Complete Product Info'!$A$2:$H$141,8,0)</f>
        <v>Electric, Rechargeable Battery </v>
      </c>
      <c r="G74" s="582" t="str">
        <f>VLOOKUP(A74,'Complete Product Info'!$A$2:$I$141,9,0)</f>
        <v>Small/Medium</v>
      </c>
      <c r="H74" s="582" t="str">
        <f>VLOOKUP(A74,'Complete Product Info'!$A$2:$J$141,10,0)</f>
        <v>Rear-wheel Drive</v>
      </c>
      <c r="I74" s="582" t="str">
        <f>VLOOKUP(A74,'Complete Product Info'!$A$2:$K$141,11,0)</f>
        <v>Riding</v>
      </c>
      <c r="J74" s="582" t="str">
        <f>VLOOKUP(A74,'ABC Analysis Results'!$A$2:$C$140,3,0)</f>
        <v>C</v>
      </c>
      <c r="K74" s="583">
        <f>VLOOKUP(A74,'Complete Product Info'!$A$2:$P$141,16,0)</f>
        <v>100.8198725</v>
      </c>
      <c r="L74" s="582">
        <f>VLOOKUP(A74,'Complete Product Info'!$A$2:$AC$141,29,0)</f>
        <v>62</v>
      </c>
      <c r="M74" s="584">
        <f>VLOOKUP(A74,'Complexity Cost Adjustment'!$C$2:$AJ$141,32,0)</f>
        <v>39145.88735</v>
      </c>
      <c r="N74" s="585"/>
      <c r="O74" s="585"/>
      <c r="P74" s="585"/>
      <c r="Q74" s="585"/>
      <c r="R74" s="585"/>
      <c r="S74" s="585"/>
      <c r="T74" s="585"/>
      <c r="U74" s="585"/>
      <c r="V74" s="585"/>
      <c r="W74" s="585"/>
      <c r="X74" s="585"/>
      <c r="Y74" s="585"/>
      <c r="Z74" s="585"/>
      <c r="AA74" s="585"/>
      <c r="AB74" s="585"/>
      <c r="AC74" s="585"/>
      <c r="AD74" s="585"/>
      <c r="AE74" s="585"/>
      <c r="AF74" s="585"/>
      <c r="AG74" s="585"/>
      <c r="AH74" s="585"/>
      <c r="AI74" s="585"/>
      <c r="AJ74" s="585"/>
      <c r="AK74" s="585"/>
      <c r="AL74" s="585"/>
    </row>
    <row r="75">
      <c r="A75" s="586">
        <v>1811118.0</v>
      </c>
      <c r="B75" s="582" t="str">
        <f>VLOOKUP(A75,'Complete Product Info'!$A$2:$C$141,2,0)</f>
        <v>Moon</v>
      </c>
      <c r="C75" s="582" t="str">
        <f>VLOOKUP(A75,'Complete Product Info'!$A$2:$C$141,3,0)</f>
        <v>Moon Supreme El. USA</v>
      </c>
      <c r="D75" s="582" t="str">
        <f>VLOOKUP(A75,'Complete Product Info'!$A$2:$E$141,5,0)</f>
        <v>USA</v>
      </c>
      <c r="E75" s="582" t="str">
        <f>VLOOKUP(A75,'Complete Product Info'!$A$2:$G$141,7,0)</f>
        <v>Electric</v>
      </c>
      <c r="F75" s="582" t="str">
        <f>VLOOKUP(A75,'Complete Product Info'!$A$2:$H$141,8,0)</f>
        <v>Electric, Rechargeable Battery </v>
      </c>
      <c r="G75" s="582" t="str">
        <f>VLOOKUP(A75,'Complete Product Info'!$A$2:$I$141,9,0)</f>
        <v>Small/Medium</v>
      </c>
      <c r="H75" s="582" t="str">
        <f>VLOOKUP(A75,'Complete Product Info'!$A$2:$J$141,10,0)</f>
        <v>Rear-wheel Drive</v>
      </c>
      <c r="I75" s="582" t="str">
        <f>VLOOKUP(A75,'Complete Product Info'!$A$2:$K$141,11,0)</f>
        <v>Riding</v>
      </c>
      <c r="J75" s="582" t="str">
        <f>VLOOKUP(A75,'ABC Analysis Results'!$A$2:$C$140,3,0)</f>
        <v>C</v>
      </c>
      <c r="K75" s="583">
        <f>VLOOKUP(A75,'Complete Product Info'!$A$2:$P$141,16,0)</f>
        <v>122.4855789</v>
      </c>
      <c r="L75" s="582">
        <f>VLOOKUP(A75,'Complete Product Info'!$A$2:$AC$141,29,0)</f>
        <v>62</v>
      </c>
      <c r="M75" s="584">
        <f>VLOOKUP(A75,'Complexity Cost Adjustment'!$C$2:$AJ$141,32,0)</f>
        <v>66329.03657</v>
      </c>
      <c r="N75" s="585"/>
      <c r="O75" s="585"/>
      <c r="P75" s="585"/>
      <c r="Q75" s="585"/>
      <c r="R75" s="585"/>
      <c r="S75" s="585"/>
      <c r="T75" s="585"/>
      <c r="U75" s="585"/>
      <c r="V75" s="585"/>
      <c r="W75" s="585"/>
      <c r="X75" s="585"/>
      <c r="Y75" s="585"/>
      <c r="Z75" s="585"/>
      <c r="AA75" s="585"/>
      <c r="AB75" s="585"/>
      <c r="AC75" s="585"/>
      <c r="AD75" s="585"/>
      <c r="AE75" s="585"/>
      <c r="AF75" s="585"/>
      <c r="AG75" s="585"/>
      <c r="AH75" s="585"/>
      <c r="AI75" s="585"/>
      <c r="AJ75" s="585"/>
      <c r="AK75" s="585"/>
      <c r="AL75" s="585"/>
    </row>
    <row r="76">
      <c r="A76" s="586">
        <v>1811127.0</v>
      </c>
      <c r="B76" s="582" t="str">
        <f>VLOOKUP(A76,'Complete Product Info'!$A$2:$C$141,2,0)</f>
        <v>Moon</v>
      </c>
      <c r="C76" s="582" t="str">
        <f>VLOOKUP(A76,'Complete Product Info'!$A$2:$C$141,3,0)</f>
        <v>Moon Continental Com EU/UK</v>
      </c>
      <c r="D76" s="582" t="str">
        <f>VLOOKUP(A76,'Complete Product Info'!$A$2:$E$141,5,0)</f>
        <v>EU, UK</v>
      </c>
      <c r="E76" s="582" t="str">
        <f>VLOOKUP(A76,'Complete Product Info'!$A$2:$G$141,7,0)</f>
        <v>Manual</v>
      </c>
      <c r="F76" s="582" t="str">
        <f>VLOOKUP(A76,'Complete Product Info'!$A$2:$H$141,8,0)</f>
        <v>Gasoline</v>
      </c>
      <c r="G76" s="582" t="str">
        <f>VLOOKUP(A76,'Complete Product Info'!$A$2:$I$141,9,0)</f>
        <v>Large/Medium</v>
      </c>
      <c r="H76" s="582" t="str">
        <f>VLOOKUP(A76,'Complete Product Info'!$A$2:$J$141,10,0)</f>
        <v>Rear-wheel Drive</v>
      </c>
      <c r="I76" s="582" t="str">
        <f>VLOOKUP(A76,'Complete Product Info'!$A$2:$K$141,11,0)</f>
        <v>Riding</v>
      </c>
      <c r="J76" s="582" t="str">
        <f>VLOOKUP(A76,'ABC Analysis Results'!$A$2:$C$140,3,0)</f>
        <v>C</v>
      </c>
      <c r="K76" s="583">
        <f>VLOOKUP(A76,'Complete Product Info'!$A$2:$P$141,16,0)</f>
        <v>116.1002064</v>
      </c>
      <c r="L76" s="582">
        <f>VLOOKUP(A76,'Complete Product Info'!$A$2:$AC$141,29,0)</f>
        <v>65</v>
      </c>
      <c r="M76" s="584">
        <f>VLOOKUP(A76,'Complexity Cost Adjustment'!$C$2:$AJ$141,32,0)</f>
        <v>37864.98209</v>
      </c>
      <c r="N76" s="585"/>
      <c r="O76" s="585"/>
      <c r="P76" s="585"/>
      <c r="Q76" s="585"/>
      <c r="R76" s="585"/>
      <c r="S76" s="585"/>
      <c r="T76" s="585"/>
      <c r="U76" s="585"/>
      <c r="V76" s="585"/>
      <c r="W76" s="585"/>
      <c r="X76" s="585"/>
      <c r="Y76" s="585"/>
      <c r="Z76" s="585"/>
      <c r="AA76" s="585"/>
      <c r="AB76" s="585"/>
      <c r="AC76" s="585"/>
      <c r="AD76" s="585"/>
      <c r="AE76" s="585"/>
      <c r="AF76" s="585"/>
      <c r="AG76" s="585"/>
      <c r="AH76" s="585"/>
      <c r="AI76" s="585"/>
      <c r="AJ76" s="585"/>
      <c r="AK76" s="585"/>
      <c r="AL76" s="585"/>
    </row>
    <row r="77">
      <c r="A77" s="586">
        <v>1811132.0</v>
      </c>
      <c r="B77" s="582" t="str">
        <f>VLOOKUP(A77,'Complete Product Info'!$A$2:$C$141,2,0)</f>
        <v>Moon</v>
      </c>
      <c r="C77" s="582" t="str">
        <f>VLOOKUP(A77,'Complete Product Info'!$A$2:$C$141,3,0)</f>
        <v>Moon Continental Com USA</v>
      </c>
      <c r="D77" s="582" t="str">
        <f>VLOOKUP(A77,'Complete Product Info'!$A$2:$E$141,5,0)</f>
        <v>USA</v>
      </c>
      <c r="E77" s="582" t="str">
        <f>VLOOKUP(A77,'Complete Product Info'!$A$2:$G$141,7,0)</f>
        <v>Manual</v>
      </c>
      <c r="F77" s="582" t="str">
        <f>VLOOKUP(A77,'Complete Product Info'!$A$2:$H$141,8,0)</f>
        <v>Gasoline</v>
      </c>
      <c r="G77" s="582" t="str">
        <f>VLOOKUP(A77,'Complete Product Info'!$A$2:$I$141,9,0)</f>
        <v>Large/Medium</v>
      </c>
      <c r="H77" s="582" t="str">
        <f>VLOOKUP(A77,'Complete Product Info'!$A$2:$J$141,10,0)</f>
        <v>Rear-wheel Drive</v>
      </c>
      <c r="I77" s="582" t="str">
        <f>VLOOKUP(A77,'Complete Product Info'!$A$2:$K$141,11,0)</f>
        <v>Riding</v>
      </c>
      <c r="J77" s="582" t="str">
        <f>VLOOKUP(A77,'ABC Analysis Results'!$A$2:$C$140,3,0)</f>
        <v>C</v>
      </c>
      <c r="K77" s="583">
        <f>VLOOKUP(A77,'Complete Product Info'!$A$2:$P$141,16,0)</f>
        <v>129.3560311</v>
      </c>
      <c r="L77" s="582">
        <f>VLOOKUP(A77,'Complete Product Info'!$A$2:$AC$141,29,0)</f>
        <v>65</v>
      </c>
      <c r="M77" s="584">
        <f>VLOOKUP(A77,'Complexity Cost Adjustment'!$C$2:$AJ$141,32,0)</f>
        <v>18500.16004</v>
      </c>
      <c r="N77" s="585"/>
      <c r="O77" s="585"/>
      <c r="P77" s="585"/>
      <c r="Q77" s="585"/>
      <c r="R77" s="585"/>
      <c r="S77" s="585"/>
      <c r="T77" s="585"/>
      <c r="U77" s="585"/>
      <c r="V77" s="585"/>
      <c r="W77" s="585"/>
      <c r="X77" s="585"/>
      <c r="Y77" s="585"/>
      <c r="Z77" s="585"/>
      <c r="AA77" s="585"/>
      <c r="AB77" s="585"/>
      <c r="AC77" s="585"/>
      <c r="AD77" s="585"/>
      <c r="AE77" s="585"/>
      <c r="AF77" s="585"/>
      <c r="AG77" s="585"/>
      <c r="AH77" s="585"/>
      <c r="AI77" s="585"/>
      <c r="AJ77" s="585"/>
      <c r="AK77" s="585"/>
      <c r="AL77" s="585"/>
    </row>
    <row r="78">
      <c r="A78" s="586">
        <v>1811120.0</v>
      </c>
      <c r="B78" s="582" t="str">
        <f>VLOOKUP(A78,'Complete Product Info'!$A$2:$C$141,2,0)</f>
        <v>Moon</v>
      </c>
      <c r="C78" s="582" t="str">
        <f>VLOOKUP(A78,'Complete Product Info'!$A$2:$C$141,3,0)</f>
        <v>Moon Continental El. USA</v>
      </c>
      <c r="D78" s="582" t="str">
        <f>VLOOKUP(A78,'Complete Product Info'!$A$2:$E$141,5,0)</f>
        <v>USA</v>
      </c>
      <c r="E78" s="582" t="str">
        <f>VLOOKUP(A78,'Complete Product Info'!$A$2:$G$141,7,0)</f>
        <v>Electric</v>
      </c>
      <c r="F78" s="582" t="str">
        <f>VLOOKUP(A78,'Complete Product Info'!$A$2:$H$141,8,0)</f>
        <v>Electric, Rechargeable Battery </v>
      </c>
      <c r="G78" s="582" t="str">
        <f>VLOOKUP(A78,'Complete Product Info'!$A$2:$I$141,9,0)</f>
        <v>Small/Medium</v>
      </c>
      <c r="H78" s="582" t="str">
        <f>VLOOKUP(A78,'Complete Product Info'!$A$2:$J$141,10,0)</f>
        <v>Rear-wheel Drive</v>
      </c>
      <c r="I78" s="582" t="str">
        <f>VLOOKUP(A78,'Complete Product Info'!$A$2:$K$141,11,0)</f>
        <v>Riding</v>
      </c>
      <c r="J78" s="582" t="str">
        <f>VLOOKUP(A78,'ABC Analysis Results'!$A$2:$C$140,3,0)</f>
        <v>C</v>
      </c>
      <c r="K78" s="583">
        <f>VLOOKUP(A78,'Complete Product Info'!$A$2:$P$141,16,0)</f>
        <v>98.75319052</v>
      </c>
      <c r="L78" s="582">
        <f>VLOOKUP(A78,'Complete Product Info'!$A$2:$AC$141,29,0)</f>
        <v>62</v>
      </c>
      <c r="M78" s="584">
        <f>VLOOKUP(A78,'Complexity Cost Adjustment'!$C$2:$AJ$141,32,0)</f>
        <v>42137.70808</v>
      </c>
      <c r="N78" s="585"/>
      <c r="O78" s="585"/>
      <c r="P78" s="585"/>
      <c r="Q78" s="585"/>
      <c r="R78" s="585"/>
      <c r="S78" s="585"/>
      <c r="T78" s="585"/>
      <c r="U78" s="585"/>
      <c r="V78" s="585"/>
      <c r="W78" s="585"/>
      <c r="X78" s="585"/>
      <c r="Y78" s="585"/>
      <c r="Z78" s="585"/>
      <c r="AA78" s="585"/>
      <c r="AB78" s="585"/>
      <c r="AC78" s="585"/>
      <c r="AD78" s="585"/>
      <c r="AE78" s="585"/>
      <c r="AF78" s="585"/>
      <c r="AG78" s="585"/>
      <c r="AH78" s="585"/>
      <c r="AI78" s="585"/>
      <c r="AJ78" s="585"/>
      <c r="AK78" s="585"/>
      <c r="AL78" s="585"/>
    </row>
    <row r="79">
      <c r="A79" s="586">
        <v>1811024.0</v>
      </c>
      <c r="B79" s="582" t="str">
        <f>VLOOKUP(A79,'Complete Product Info'!$A$2:$C$141,2,0)</f>
        <v>Venus</v>
      </c>
      <c r="C79" s="582" t="str">
        <f>VLOOKUP(A79,'Complete Product Info'!$A$2:$C$141,3,0)</f>
        <v>Venus Extra El. EU</v>
      </c>
      <c r="D79" s="582" t="str">
        <f>VLOOKUP(A79,'Complete Product Info'!$A$2:$E$141,5,0)</f>
        <v>EU</v>
      </c>
      <c r="E79" s="582" t="str">
        <f>VLOOKUP(A79,'Complete Product Info'!$A$2:$G$141,7,0)</f>
        <v>Electric</v>
      </c>
      <c r="F79" s="582" t="str">
        <f>VLOOKUP(A79,'Complete Product Info'!$A$2:$H$141,8,0)</f>
        <v>Electric, Corded</v>
      </c>
      <c r="G79" s="582" t="str">
        <f>VLOOKUP(A79,'Complete Product Info'!$A$2:$I$141,9,0)</f>
        <v>Small/Medium</v>
      </c>
      <c r="H79" s="582" t="str">
        <f>VLOOKUP(A79,'Complete Product Info'!$A$2:$J$141,10,0)</f>
        <v>Swivel front wheel </v>
      </c>
      <c r="I79" s="582" t="str">
        <f>VLOOKUP(A79,'Complete Product Info'!$A$2:$K$141,11,0)</f>
        <v>Walk-behind</v>
      </c>
      <c r="J79" s="582" t="str">
        <f>VLOOKUP(A79,'ABC Analysis Results'!$A$2:$C$140,3,0)</f>
        <v>C</v>
      </c>
      <c r="K79" s="583">
        <f>VLOOKUP(A79,'Complete Product Info'!$A$2:$P$141,16,0)</f>
        <v>182.670954</v>
      </c>
      <c r="L79" s="582">
        <f>VLOOKUP(A79,'Complete Product Info'!$A$2:$AC$141,29,0)</f>
        <v>64</v>
      </c>
      <c r="M79" s="584">
        <f>VLOOKUP(A79,'Complexity Cost Adjustment'!$C$2:$AJ$141,32,0)</f>
        <v>28950.20767</v>
      </c>
      <c r="N79" s="585"/>
      <c r="O79" s="585"/>
      <c r="P79" s="585"/>
      <c r="Q79" s="585"/>
      <c r="R79" s="585"/>
      <c r="S79" s="585"/>
      <c r="T79" s="585"/>
      <c r="U79" s="585"/>
      <c r="V79" s="585"/>
      <c r="W79" s="585"/>
      <c r="X79" s="585"/>
      <c r="Y79" s="585"/>
      <c r="Z79" s="585"/>
      <c r="AA79" s="585"/>
      <c r="AB79" s="585"/>
      <c r="AC79" s="585"/>
      <c r="AD79" s="585"/>
      <c r="AE79" s="585"/>
      <c r="AF79" s="585"/>
      <c r="AG79" s="585"/>
      <c r="AH79" s="585"/>
      <c r="AI79" s="585"/>
      <c r="AJ79" s="585"/>
      <c r="AK79" s="585"/>
      <c r="AL79" s="585"/>
    </row>
    <row r="80">
      <c r="A80" s="586">
        <v>1811021.0</v>
      </c>
      <c r="B80" s="582" t="str">
        <f>VLOOKUP(A80,'Complete Product Info'!$A$2:$C$141,2,0)</f>
        <v>Venus</v>
      </c>
      <c r="C80" s="582" t="str">
        <f>VLOOKUP(A80,'Complete Product Info'!$A$2:$C$141,3,0)</f>
        <v>Venus Standard El. EU</v>
      </c>
      <c r="D80" s="582" t="str">
        <f>VLOOKUP(A80,'Complete Product Info'!$A$2:$E$141,5,0)</f>
        <v>EU</v>
      </c>
      <c r="E80" s="582" t="str">
        <f>VLOOKUP(A80,'Complete Product Info'!$A$2:$G$141,7,0)</f>
        <v>Electric</v>
      </c>
      <c r="F80" s="582" t="str">
        <f>VLOOKUP(A80,'Complete Product Info'!$A$2:$H$141,8,0)</f>
        <v>Electric, Rechargeable Battery </v>
      </c>
      <c r="G80" s="582" t="str">
        <f>VLOOKUP(A80,'Complete Product Info'!$A$2:$I$141,9,0)</f>
        <v>Small/Medium</v>
      </c>
      <c r="H80" s="582" t="str">
        <f>VLOOKUP(A80,'Complete Product Info'!$A$2:$J$141,10,0)</f>
        <v>Rear-wheel Drive</v>
      </c>
      <c r="I80" s="582" t="str">
        <f>VLOOKUP(A80,'Complete Product Info'!$A$2:$K$141,11,0)</f>
        <v>Walk-behind</v>
      </c>
      <c r="J80" s="582" t="str">
        <f>VLOOKUP(A80,'ABC Analysis Results'!$A$2:$C$140,3,0)</f>
        <v>C</v>
      </c>
      <c r="K80" s="583">
        <f>VLOOKUP(A80,'Complete Product Info'!$A$2:$P$141,16,0)</f>
        <v>135.3971593</v>
      </c>
      <c r="L80" s="582">
        <f>VLOOKUP(A80,'Complete Product Info'!$A$2:$AC$141,29,0)</f>
        <v>64</v>
      </c>
      <c r="M80" s="584">
        <f>VLOOKUP(A80,'Complexity Cost Adjustment'!$C$2:$AJ$141,32,0)</f>
        <v>30495.47878</v>
      </c>
      <c r="N80" s="585"/>
      <c r="O80" s="585"/>
      <c r="P80" s="585"/>
      <c r="Q80" s="585"/>
      <c r="R80" s="585"/>
      <c r="S80" s="585"/>
      <c r="T80" s="585"/>
      <c r="U80" s="585"/>
      <c r="V80" s="585"/>
      <c r="W80" s="585"/>
      <c r="X80" s="585"/>
      <c r="Y80" s="585"/>
      <c r="Z80" s="585"/>
      <c r="AA80" s="585"/>
      <c r="AB80" s="585"/>
      <c r="AC80" s="585"/>
      <c r="AD80" s="585"/>
      <c r="AE80" s="585"/>
      <c r="AF80" s="585"/>
      <c r="AG80" s="585"/>
      <c r="AH80" s="585"/>
      <c r="AI80" s="585"/>
      <c r="AJ80" s="585"/>
      <c r="AK80" s="585"/>
      <c r="AL80" s="585"/>
    </row>
    <row r="81">
      <c r="A81" s="596">
        <v>1811068.0</v>
      </c>
      <c r="B81" s="582" t="str">
        <f>VLOOKUP(A81,'Complete Product Info'!$A$2:$C$141,2,0)</f>
        <v>Neptune</v>
      </c>
      <c r="C81" s="582" t="str">
        <f>VLOOKUP(A81,'Complete Product Info'!$A$2:$C$141,3,0)</f>
        <v>Neptune Delux2 El.</v>
      </c>
      <c r="D81" s="582" t="str">
        <f>VLOOKUP(A81,'Complete Product Info'!$A$2:$E$141,5,0)</f>
        <v>EU, USA, UK</v>
      </c>
      <c r="E81" s="582" t="str">
        <f>VLOOKUP(A81,'Complete Product Info'!$A$2:$G$141,7,0)</f>
        <v>Electric</v>
      </c>
      <c r="F81" s="582" t="str">
        <f>VLOOKUP(A81,'Complete Product Info'!$A$2:$H$141,8,0)</f>
        <v>Electric, Rechargeable Battery </v>
      </c>
      <c r="G81" s="582" t="str">
        <f>VLOOKUP(A81,'Complete Product Info'!$A$2:$I$141,9,0)</f>
        <v>Small/Medium</v>
      </c>
      <c r="H81" s="582" t="str">
        <f>VLOOKUP(A81,'Complete Product Info'!$A$2:$J$141,10,0)</f>
        <v>Swivel front wheel </v>
      </c>
      <c r="I81" s="582" t="str">
        <f>VLOOKUP(A81,'Complete Product Info'!$A$2:$K$141,11,0)</f>
        <v>Walk-behind</v>
      </c>
      <c r="J81" s="582" t="str">
        <f>VLOOKUP(A81,'ABC Analysis Results'!$A$2:$C$140,3,0)</f>
        <v>C</v>
      </c>
      <c r="K81" s="583">
        <f>VLOOKUP(A81,'Complete Product Info'!$A$2:$P$141,16,0)</f>
        <v>56.14370798</v>
      </c>
      <c r="L81" s="582">
        <f>VLOOKUP(A81,'Complete Product Info'!$A$2:$AC$141,29,0)</f>
        <v>55</v>
      </c>
      <c r="M81" s="584">
        <f>VLOOKUP(A81,'Complexity Cost Adjustment'!$C$2:$AJ$141,32,0)</f>
        <v>14182.40733</v>
      </c>
      <c r="N81" s="585"/>
      <c r="O81" s="585"/>
      <c r="P81" s="585"/>
      <c r="Q81" s="585"/>
      <c r="R81" s="585"/>
      <c r="S81" s="585"/>
      <c r="T81" s="585"/>
      <c r="U81" s="585"/>
      <c r="V81" s="585"/>
      <c r="W81" s="585"/>
      <c r="X81" s="585"/>
      <c r="Y81" s="585"/>
      <c r="Z81" s="585"/>
      <c r="AA81" s="585"/>
      <c r="AB81" s="585"/>
      <c r="AC81" s="585"/>
      <c r="AD81" s="585"/>
      <c r="AE81" s="585"/>
      <c r="AF81" s="585"/>
      <c r="AG81" s="585"/>
      <c r="AH81" s="585"/>
      <c r="AI81" s="585"/>
      <c r="AJ81" s="585"/>
      <c r="AK81" s="585"/>
      <c r="AL81" s="585"/>
    </row>
    <row r="82">
      <c r="A82" s="586">
        <v>1811001.0</v>
      </c>
      <c r="B82" s="582" t="str">
        <f>VLOOKUP(A82,'Complete Product Info'!$A$2:$C$141,2,0)</f>
        <v>Mercury</v>
      </c>
      <c r="C82" s="582" t="str">
        <f>VLOOKUP(A82,'Complete Product Info'!$A$2:$C$141,3,0)</f>
        <v>Mercury Standard EU</v>
      </c>
      <c r="D82" s="582" t="str">
        <f>VLOOKUP(A82,'Complete Product Info'!$A$2:$E$141,5,0)</f>
        <v>EU</v>
      </c>
      <c r="E82" s="582" t="str">
        <f>VLOOKUP(A82,'Complete Product Info'!$A$2:$G$141,7,0)</f>
        <v>Manual</v>
      </c>
      <c r="F82" s="582" t="str">
        <f>VLOOKUP(A82,'Complete Product Info'!$A$2:$H$141,8,0)</f>
        <v>Gasoline</v>
      </c>
      <c r="G82" s="582" t="str">
        <f>VLOOKUP(A82,'Complete Product Info'!$A$2:$I$141,9,0)</f>
        <v>Large/Medium</v>
      </c>
      <c r="H82" s="582" t="str">
        <f>VLOOKUP(A82,'Complete Product Info'!$A$2:$J$141,10,0)</f>
        <v>Rear-wheel Drive</v>
      </c>
      <c r="I82" s="582" t="str">
        <f>VLOOKUP(A82,'Complete Product Info'!$A$2:$K$141,11,0)</f>
        <v>Walk-behind</v>
      </c>
      <c r="J82" s="582" t="str">
        <f>VLOOKUP(A82,'ABC Analysis Results'!$A$2:$C$140,3,0)</f>
        <v>C</v>
      </c>
      <c r="K82" s="583">
        <f>VLOOKUP(A82,'Complete Product Info'!$A$2:$P$141,16,0)</f>
        <v>95.63306969</v>
      </c>
      <c r="L82" s="582">
        <f>VLOOKUP(A82,'Complete Product Info'!$A$2:$AC$141,29,0)</f>
        <v>56</v>
      </c>
      <c r="M82" s="584">
        <f>VLOOKUP(A82,'Complexity Cost Adjustment'!$C$2:$AJ$141,32,0)</f>
        <v>40471.31996</v>
      </c>
      <c r="N82" s="585"/>
      <c r="O82" s="585"/>
      <c r="P82" s="585"/>
      <c r="Q82" s="585"/>
      <c r="R82" s="585"/>
      <c r="S82" s="585"/>
      <c r="T82" s="585"/>
      <c r="U82" s="585"/>
      <c r="V82" s="585"/>
      <c r="W82" s="585"/>
      <c r="X82" s="585"/>
      <c r="Y82" s="585"/>
      <c r="Z82" s="585"/>
      <c r="AA82" s="585"/>
      <c r="AB82" s="585"/>
      <c r="AC82" s="585"/>
      <c r="AD82" s="585"/>
      <c r="AE82" s="585"/>
      <c r="AF82" s="585"/>
      <c r="AG82" s="585"/>
      <c r="AH82" s="585"/>
      <c r="AI82" s="585"/>
      <c r="AJ82" s="585"/>
      <c r="AK82" s="585"/>
      <c r="AL82" s="585"/>
    </row>
    <row r="83">
      <c r="A83" s="586">
        <v>1811023.0</v>
      </c>
      <c r="B83" s="582" t="str">
        <f>VLOOKUP(A83,'Complete Product Info'!$A$2:$C$141,2,0)</f>
        <v>Venus</v>
      </c>
      <c r="C83" s="582" t="str">
        <f>VLOOKUP(A83,'Complete Product Info'!$A$2:$C$141,3,0)</f>
        <v>Venus Supreme El. EU</v>
      </c>
      <c r="D83" s="582" t="str">
        <f>VLOOKUP(A83,'Complete Product Info'!$A$2:$E$141,5,0)</f>
        <v>EU</v>
      </c>
      <c r="E83" s="582" t="str">
        <f>VLOOKUP(A83,'Complete Product Info'!$A$2:$G$141,7,0)</f>
        <v>Electric</v>
      </c>
      <c r="F83" s="582" t="str">
        <f>VLOOKUP(A83,'Complete Product Info'!$A$2:$H$141,8,0)</f>
        <v>Electric, Corded</v>
      </c>
      <c r="G83" s="582" t="str">
        <f>VLOOKUP(A83,'Complete Product Info'!$A$2:$I$141,9,0)</f>
        <v>Small/Medium</v>
      </c>
      <c r="H83" s="582" t="str">
        <f>VLOOKUP(A83,'Complete Product Info'!$A$2:$J$141,10,0)</f>
        <v>Swivel front wheel </v>
      </c>
      <c r="I83" s="582" t="str">
        <f>VLOOKUP(A83,'Complete Product Info'!$A$2:$K$141,11,0)</f>
        <v>Walk-behind</v>
      </c>
      <c r="J83" s="582" t="str">
        <f>VLOOKUP(A83,'ABC Analysis Results'!$A$2:$C$140,3,0)</f>
        <v>C</v>
      </c>
      <c r="K83" s="583">
        <f>VLOOKUP(A83,'Complete Product Info'!$A$2:$P$141,16,0)</f>
        <v>164.9804244</v>
      </c>
      <c r="L83" s="582">
        <f>VLOOKUP(A83,'Complete Product Info'!$A$2:$AC$141,29,0)</f>
        <v>64</v>
      </c>
      <c r="M83" s="584">
        <f>VLOOKUP(A83,'Complexity Cost Adjustment'!$C$2:$AJ$141,32,0)</f>
        <v>44676.82893</v>
      </c>
      <c r="N83" s="585"/>
      <c r="O83" s="585"/>
      <c r="P83" s="585"/>
      <c r="Q83" s="585"/>
      <c r="R83" s="585"/>
      <c r="S83" s="585"/>
      <c r="T83" s="585"/>
      <c r="U83" s="585"/>
      <c r="V83" s="585"/>
      <c r="W83" s="585"/>
      <c r="X83" s="585"/>
      <c r="Y83" s="585"/>
      <c r="Z83" s="585"/>
      <c r="AA83" s="585"/>
      <c r="AB83" s="585"/>
      <c r="AC83" s="585"/>
      <c r="AD83" s="585"/>
      <c r="AE83" s="585"/>
      <c r="AF83" s="585"/>
      <c r="AG83" s="585"/>
      <c r="AH83" s="585"/>
      <c r="AI83" s="585"/>
      <c r="AJ83" s="585"/>
      <c r="AK83" s="585"/>
      <c r="AL83" s="585"/>
    </row>
    <row r="84">
      <c r="A84" s="586">
        <v>1811017.0</v>
      </c>
      <c r="B84" s="582" t="str">
        <f>VLOOKUP(A84,'Complete Product Info'!$A$2:$C$141,2,0)</f>
        <v>Mercury</v>
      </c>
      <c r="C84" s="582" t="str">
        <f>VLOOKUP(A84,'Complete Product Info'!$A$2:$C$141,3,0)</f>
        <v>Mercury Supreme UK</v>
      </c>
      <c r="D84" s="582" t="str">
        <f>VLOOKUP(A84,'Complete Product Info'!$A$2:$E$141,5,0)</f>
        <v>UK</v>
      </c>
      <c r="E84" s="582" t="str">
        <f>VLOOKUP(A84,'Complete Product Info'!$A$2:$G$141,7,0)</f>
        <v>Electric</v>
      </c>
      <c r="F84" s="582" t="str">
        <f>VLOOKUP(A84,'Complete Product Info'!$A$2:$H$141,8,0)</f>
        <v>Electric, Rechargeable Battery </v>
      </c>
      <c r="G84" s="582" t="str">
        <f>VLOOKUP(A84,'Complete Product Info'!$A$2:$I$141,9,0)</f>
        <v>Small/Medium</v>
      </c>
      <c r="H84" s="582" t="str">
        <f>VLOOKUP(A84,'Complete Product Info'!$A$2:$J$141,10,0)</f>
        <v>Rear-wheel Drive</v>
      </c>
      <c r="I84" s="582" t="str">
        <f>VLOOKUP(A84,'Complete Product Info'!$A$2:$K$141,11,0)</f>
        <v>Walk-behind</v>
      </c>
      <c r="J84" s="582" t="str">
        <f>VLOOKUP(A84,'ABC Analysis Results'!$A$2:$C$140,3,0)</f>
        <v>C</v>
      </c>
      <c r="K84" s="583">
        <f>VLOOKUP(A84,'Complete Product Info'!$A$2:$P$141,16,0)</f>
        <v>64.48184051</v>
      </c>
      <c r="L84" s="582">
        <f>VLOOKUP(A84,'Complete Product Info'!$A$2:$AC$141,29,0)</f>
        <v>56</v>
      </c>
      <c r="M84" s="584">
        <f>VLOOKUP(A84,'Complexity Cost Adjustment'!$C$2:$AJ$141,32,0)</f>
        <v>-1819.909305</v>
      </c>
      <c r="N84" s="585"/>
      <c r="O84" s="585"/>
      <c r="P84" s="585"/>
      <c r="Q84" s="585"/>
      <c r="R84" s="585"/>
      <c r="S84" s="585"/>
      <c r="T84" s="585"/>
      <c r="U84" s="585"/>
      <c r="V84" s="585"/>
      <c r="W84" s="585"/>
      <c r="X84" s="585"/>
      <c r="Y84" s="585"/>
      <c r="Z84" s="585"/>
      <c r="AA84" s="585"/>
      <c r="AB84" s="585"/>
      <c r="AC84" s="585"/>
      <c r="AD84" s="585"/>
      <c r="AE84" s="585"/>
      <c r="AF84" s="585"/>
      <c r="AG84" s="585"/>
      <c r="AH84" s="585"/>
      <c r="AI84" s="585"/>
      <c r="AJ84" s="585"/>
      <c r="AK84" s="585"/>
      <c r="AL84" s="585"/>
    </row>
    <row r="85">
      <c r="A85" s="586">
        <v>1811138.0</v>
      </c>
      <c r="B85" s="582" t="str">
        <f>VLOOKUP(A85,'Complete Product Info'!$A$2:$C$141,2,0)</f>
        <v>Earth</v>
      </c>
      <c r="C85" s="582" t="str">
        <f>VLOOKUP(A85,'Complete Product Info'!$A$2:$C$141,3,0)</f>
        <v>Earth Continental</v>
      </c>
      <c r="D85" s="582" t="str">
        <f>VLOOKUP(A85,'Complete Product Info'!$A$2:$E$141,5,0)</f>
        <v>EU, USA, UK</v>
      </c>
      <c r="E85" s="582" t="str">
        <f>VLOOKUP(A85,'Complete Product Info'!$A$2:$G$141,7,0)</f>
        <v>Non-electric/ Reel</v>
      </c>
      <c r="F85" s="582" t="str">
        <f>VLOOKUP(A85,'Complete Product Info'!$A$2:$H$141,8,0)</f>
        <v>Sweat and tears</v>
      </c>
      <c r="G85" s="582" t="str">
        <f>VLOOKUP(A85,'Complete Product Info'!$A$2:$I$141,9,0)</f>
        <v>Small</v>
      </c>
      <c r="H85" s="582" t="str">
        <f>VLOOKUP(A85,'Complete Product Info'!$A$2:$J$141,10,0)</f>
        <v/>
      </c>
      <c r="I85" s="582" t="str">
        <f>VLOOKUP(A85,'Complete Product Info'!$A$2:$K$141,11,0)</f>
        <v>Walk-behind</v>
      </c>
      <c r="J85" s="582" t="str">
        <f>VLOOKUP(A85,'ABC Analysis Results'!$A$2:$C$140,3,0)</f>
        <v>C</v>
      </c>
      <c r="K85" s="583">
        <f>VLOOKUP(A85,'Complete Product Info'!$A$2:$P$141,16,0)</f>
        <v>44.0112503</v>
      </c>
      <c r="L85" s="582">
        <f>VLOOKUP(A85,'Complete Product Info'!$A$2:$AC$141,29,0)</f>
        <v>40</v>
      </c>
      <c r="M85" s="584">
        <f>VLOOKUP(A85,'Complexity Cost Adjustment'!$C$2:$AJ$141,32,0)</f>
        <v>70438.91043</v>
      </c>
      <c r="N85" s="585"/>
      <c r="O85" s="585"/>
      <c r="P85" s="585"/>
      <c r="Q85" s="585"/>
      <c r="R85" s="585"/>
      <c r="S85" s="585"/>
      <c r="T85" s="585"/>
      <c r="U85" s="585"/>
      <c r="V85" s="585"/>
      <c r="W85" s="585"/>
      <c r="X85" s="585"/>
      <c r="Y85" s="585"/>
      <c r="Z85" s="585"/>
      <c r="AA85" s="585"/>
      <c r="AB85" s="585"/>
      <c r="AC85" s="585"/>
      <c r="AD85" s="585"/>
      <c r="AE85" s="585"/>
      <c r="AF85" s="585"/>
      <c r="AG85" s="585"/>
      <c r="AH85" s="585"/>
      <c r="AI85" s="585"/>
      <c r="AJ85" s="585"/>
      <c r="AK85" s="585"/>
      <c r="AL85" s="585"/>
    </row>
    <row r="86">
      <c r="A86" s="586">
        <v>1811116.0</v>
      </c>
      <c r="B86" s="582" t="str">
        <f>VLOOKUP(A86,'Complete Product Info'!$A$2:$C$141,2,0)</f>
        <v>Moon</v>
      </c>
      <c r="C86" s="582" t="str">
        <f>VLOOKUP(A86,'Complete Product Info'!$A$2:$C$141,3,0)</f>
        <v>Moon Standard El. USA</v>
      </c>
      <c r="D86" s="582" t="str">
        <f>VLOOKUP(A86,'Complete Product Info'!$A$2:$E$141,5,0)</f>
        <v>USA</v>
      </c>
      <c r="E86" s="582" t="str">
        <f>VLOOKUP(A86,'Complete Product Info'!$A$2:$G$141,7,0)</f>
        <v>Electric</v>
      </c>
      <c r="F86" s="582" t="str">
        <f>VLOOKUP(A86,'Complete Product Info'!$A$2:$H$141,8,0)</f>
        <v>Electric, Rechargeable Battery </v>
      </c>
      <c r="G86" s="582" t="str">
        <f>VLOOKUP(A86,'Complete Product Info'!$A$2:$I$141,9,0)</f>
        <v>Small/Medium</v>
      </c>
      <c r="H86" s="582" t="str">
        <f>VLOOKUP(A86,'Complete Product Info'!$A$2:$J$141,10,0)</f>
        <v>Rear-wheel Drive</v>
      </c>
      <c r="I86" s="582" t="str">
        <f>VLOOKUP(A86,'Complete Product Info'!$A$2:$K$141,11,0)</f>
        <v>Riding</v>
      </c>
      <c r="J86" s="582" t="str">
        <f>VLOOKUP(A86,'ABC Analysis Results'!$A$2:$C$140,3,0)</f>
        <v>C</v>
      </c>
      <c r="K86" s="583">
        <f>VLOOKUP(A86,'Complete Product Info'!$A$2:$P$141,16,0)</f>
        <v>107.4185491</v>
      </c>
      <c r="L86" s="582">
        <f>VLOOKUP(A86,'Complete Product Info'!$A$2:$AC$141,29,0)</f>
        <v>62</v>
      </c>
      <c r="M86" s="584">
        <f>VLOOKUP(A86,'Complexity Cost Adjustment'!$C$2:$AJ$141,32,0)</f>
        <v>13177.4216</v>
      </c>
      <c r="N86" s="585"/>
      <c r="O86" s="585"/>
      <c r="P86" s="585"/>
      <c r="Q86" s="585"/>
      <c r="R86" s="585"/>
      <c r="S86" s="585"/>
      <c r="T86" s="585"/>
      <c r="U86" s="585"/>
      <c r="V86" s="585"/>
      <c r="W86" s="585"/>
      <c r="X86" s="585"/>
      <c r="Y86" s="585"/>
      <c r="Z86" s="585"/>
      <c r="AA86" s="585"/>
      <c r="AB86" s="585"/>
      <c r="AC86" s="585"/>
      <c r="AD86" s="585"/>
      <c r="AE86" s="585"/>
      <c r="AF86" s="585"/>
      <c r="AG86" s="585"/>
      <c r="AH86" s="585"/>
      <c r="AI86" s="585"/>
      <c r="AJ86" s="585"/>
      <c r="AK86" s="585"/>
      <c r="AL86" s="585"/>
    </row>
    <row r="87">
      <c r="A87" s="586">
        <v>1811032.0</v>
      </c>
      <c r="B87" s="582" t="str">
        <f>VLOOKUP(A87,'Complete Product Info'!$A$2:$C$141,2,0)</f>
        <v>Venus</v>
      </c>
      <c r="C87" s="582" t="str">
        <f>VLOOKUP(A87,'Complete Product Info'!$A$2:$C$141,3,0)</f>
        <v>Venus Extra El. UK</v>
      </c>
      <c r="D87" s="582" t="str">
        <f>VLOOKUP(A87,'Complete Product Info'!$A$2:$E$141,5,0)</f>
        <v>UK</v>
      </c>
      <c r="E87" s="582" t="str">
        <f>VLOOKUP(A87,'Complete Product Info'!$A$2:$G$141,7,0)</f>
        <v>Electric</v>
      </c>
      <c r="F87" s="582" t="str">
        <f>VLOOKUP(A87,'Complete Product Info'!$A$2:$H$141,8,0)</f>
        <v>Gasoline</v>
      </c>
      <c r="G87" s="582" t="str">
        <f>VLOOKUP(A87,'Complete Product Info'!$A$2:$I$141,9,0)</f>
        <v>Large/Medium</v>
      </c>
      <c r="H87" s="582" t="str">
        <f>VLOOKUP(A87,'Complete Product Info'!$A$2:$J$141,10,0)</f>
        <v>Rear-wheel Drive</v>
      </c>
      <c r="I87" s="582" t="str">
        <f>VLOOKUP(A87,'Complete Product Info'!$A$2:$K$141,11,0)</f>
        <v>Walk-behind</v>
      </c>
      <c r="J87" s="582" t="str">
        <f>VLOOKUP(A87,'ABC Analysis Results'!$A$2:$C$140,3,0)</f>
        <v>C</v>
      </c>
      <c r="K87" s="583">
        <f>VLOOKUP(A87,'Complete Product Info'!$A$2:$P$141,16,0)</f>
        <v>81.2656371</v>
      </c>
      <c r="L87" s="582">
        <f>VLOOKUP(A87,'Complete Product Info'!$A$2:$AC$141,29,0)</f>
        <v>64</v>
      </c>
      <c r="M87" s="584">
        <f>VLOOKUP(A87,'Complexity Cost Adjustment'!$C$2:$AJ$141,32,0)</f>
        <v>43362.66573</v>
      </c>
      <c r="N87" s="585"/>
      <c r="O87" s="585"/>
      <c r="P87" s="585"/>
      <c r="Q87" s="585"/>
      <c r="R87" s="585"/>
      <c r="S87" s="585"/>
      <c r="T87" s="585"/>
      <c r="U87" s="585"/>
      <c r="V87" s="585"/>
      <c r="W87" s="585"/>
      <c r="X87" s="585"/>
      <c r="Y87" s="585"/>
      <c r="Z87" s="585"/>
      <c r="AA87" s="585"/>
      <c r="AB87" s="585"/>
      <c r="AC87" s="585"/>
      <c r="AD87" s="585"/>
      <c r="AE87" s="585"/>
      <c r="AF87" s="585"/>
      <c r="AG87" s="585"/>
      <c r="AH87" s="585"/>
      <c r="AI87" s="585"/>
      <c r="AJ87" s="585"/>
      <c r="AK87" s="585"/>
      <c r="AL87" s="585"/>
    </row>
    <row r="88">
      <c r="A88" s="586">
        <v>1811022.0</v>
      </c>
      <c r="B88" s="582" t="str">
        <f>VLOOKUP(A88,'Complete Product Info'!$A$2:$C$141,2,0)</f>
        <v>Venus</v>
      </c>
      <c r="C88" s="582" t="str">
        <f>VLOOKUP(A88,'Complete Product Info'!$A$2:$C$141,3,0)</f>
        <v>Venus Delux El. EU</v>
      </c>
      <c r="D88" s="582" t="str">
        <f>VLOOKUP(A88,'Complete Product Info'!$A$2:$E$141,5,0)</f>
        <v>EU</v>
      </c>
      <c r="E88" s="582" t="str">
        <f>VLOOKUP(A88,'Complete Product Info'!$A$2:$G$141,7,0)</f>
        <v>Electric</v>
      </c>
      <c r="F88" s="582" t="str">
        <f>VLOOKUP(A88,'Complete Product Info'!$A$2:$H$141,8,0)</f>
        <v>Gasoline</v>
      </c>
      <c r="G88" s="582" t="str">
        <f>VLOOKUP(A88,'Complete Product Info'!$A$2:$I$141,9,0)</f>
        <v>Large/Medium</v>
      </c>
      <c r="H88" s="582" t="str">
        <f>VLOOKUP(A88,'Complete Product Info'!$A$2:$J$141,10,0)</f>
        <v>Swivel front wheel </v>
      </c>
      <c r="I88" s="582" t="str">
        <f>VLOOKUP(A88,'Complete Product Info'!$A$2:$K$141,11,0)</f>
        <v>Walk-behind</v>
      </c>
      <c r="J88" s="582" t="str">
        <f>VLOOKUP(A88,'ABC Analysis Results'!$A$2:$C$140,3,0)</f>
        <v>C</v>
      </c>
      <c r="K88" s="583">
        <f>VLOOKUP(A88,'Complete Product Info'!$A$2:$P$141,16,0)</f>
        <v>147.1761603</v>
      </c>
      <c r="L88" s="582">
        <f>VLOOKUP(A88,'Complete Product Info'!$A$2:$AC$141,29,0)</f>
        <v>64</v>
      </c>
      <c r="M88" s="584">
        <f>VLOOKUP(A88,'Complexity Cost Adjustment'!$C$2:$AJ$141,32,0)</f>
        <v>12743.89364</v>
      </c>
      <c r="N88" s="585"/>
      <c r="O88" s="585"/>
      <c r="P88" s="585"/>
      <c r="Q88" s="585"/>
      <c r="R88" s="585"/>
      <c r="S88" s="585"/>
      <c r="T88" s="585"/>
      <c r="U88" s="585"/>
      <c r="V88" s="585"/>
      <c r="W88" s="585"/>
      <c r="X88" s="585"/>
      <c r="Y88" s="585"/>
      <c r="Z88" s="585"/>
      <c r="AA88" s="585"/>
      <c r="AB88" s="585"/>
      <c r="AC88" s="585"/>
      <c r="AD88" s="585"/>
      <c r="AE88" s="585"/>
      <c r="AF88" s="585"/>
      <c r="AG88" s="585"/>
      <c r="AH88" s="585"/>
      <c r="AI88" s="585"/>
      <c r="AJ88" s="585"/>
      <c r="AK88" s="585"/>
      <c r="AL88" s="585"/>
    </row>
    <row r="89">
      <c r="A89" s="586">
        <v>1811106.0</v>
      </c>
      <c r="B89" s="582" t="str">
        <f>VLOOKUP(A89,'Complete Product Info'!$A$2:$C$141,2,0)</f>
        <v>Galaxy</v>
      </c>
      <c r="C89" s="582" t="str">
        <f>VLOOKUP(A89,'Complete Product Info'!$A$2:$C$141,3,0)</f>
        <v>Galaxy Delux El.</v>
      </c>
      <c r="D89" s="582" t="str">
        <f>VLOOKUP(A89,'Complete Product Info'!$A$2:$E$141,5,0)</f>
        <v>EU, USA, UK</v>
      </c>
      <c r="E89" s="582" t="str">
        <f>VLOOKUP(A89,'Complete Product Info'!$A$2:$G$141,7,0)</f>
        <v>Electric</v>
      </c>
      <c r="F89" s="582" t="str">
        <f>VLOOKUP(A89,'Complete Product Info'!$A$2:$H$141,8,0)</f>
        <v>Gasoline</v>
      </c>
      <c r="G89" s="582" t="str">
        <f>VLOOKUP(A89,'Complete Product Info'!$A$2:$I$141,9,0)</f>
        <v>Large/Medium</v>
      </c>
      <c r="H89" s="582" t="str">
        <f>VLOOKUP(A89,'Complete Product Info'!$A$2:$J$141,10,0)</f>
        <v>Rear-wheel Drive</v>
      </c>
      <c r="I89" s="582" t="str">
        <f>VLOOKUP(A89,'Complete Product Info'!$A$2:$K$141,11,0)</f>
        <v>Riding</v>
      </c>
      <c r="J89" s="582" t="str">
        <f>VLOOKUP(A89,'ABC Analysis Results'!$A$2:$C$140,3,0)</f>
        <v>C</v>
      </c>
      <c r="K89" s="583">
        <f>VLOOKUP(A89,'Complete Product Info'!$A$2:$P$141,16,0)</f>
        <v>190.6983173</v>
      </c>
      <c r="L89" s="582">
        <f>VLOOKUP(A89,'Complete Product Info'!$A$2:$AC$141,29,0)</f>
        <v>123</v>
      </c>
      <c r="M89" s="584">
        <f>VLOOKUP(A89,'Complexity Cost Adjustment'!$C$2:$AJ$141,32,0)</f>
        <v>-22625.10524</v>
      </c>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row>
    <row r="90">
      <c r="A90" s="586">
        <v>1811131.0</v>
      </c>
      <c r="B90" s="582" t="str">
        <f>VLOOKUP(A90,'Complete Product Info'!$A$2:$C$141,2,0)</f>
        <v>Moon</v>
      </c>
      <c r="C90" s="582" t="str">
        <f>VLOOKUP(A90,'Complete Product Info'!$A$2:$C$141,3,0)</f>
        <v>Moon Extra Com USA</v>
      </c>
      <c r="D90" s="582" t="str">
        <f>VLOOKUP(A90,'Complete Product Info'!$A$2:$E$141,5,0)</f>
        <v>USA</v>
      </c>
      <c r="E90" s="582" t="str">
        <f>VLOOKUP(A90,'Complete Product Info'!$A$2:$G$141,7,0)</f>
        <v>Manual</v>
      </c>
      <c r="F90" s="582" t="str">
        <f>VLOOKUP(A90,'Complete Product Info'!$A$2:$H$141,8,0)</f>
        <v>Gasoline</v>
      </c>
      <c r="G90" s="582" t="str">
        <f>VLOOKUP(A90,'Complete Product Info'!$A$2:$I$141,9,0)</f>
        <v>Large/Medium</v>
      </c>
      <c r="H90" s="582" t="str">
        <f>VLOOKUP(A90,'Complete Product Info'!$A$2:$J$141,10,0)</f>
        <v>Rear-wheel Drive</v>
      </c>
      <c r="I90" s="582" t="str">
        <f>VLOOKUP(A90,'Complete Product Info'!$A$2:$K$141,11,0)</f>
        <v>Riding</v>
      </c>
      <c r="J90" s="582" t="str">
        <f>VLOOKUP(A90,'ABC Analysis Results'!$A$2:$C$140,3,0)</f>
        <v>C</v>
      </c>
      <c r="K90" s="583">
        <f>VLOOKUP(A90,'Complete Product Info'!$A$2:$P$141,16,0)</f>
        <v>98.84609783</v>
      </c>
      <c r="L90" s="582">
        <f>VLOOKUP(A90,'Complete Product Info'!$A$2:$AC$141,29,0)</f>
        <v>65</v>
      </c>
      <c r="M90" s="584">
        <f>VLOOKUP(A90,'Complexity Cost Adjustment'!$C$2:$AJ$141,32,0)</f>
        <v>45754.19526</v>
      </c>
      <c r="N90" s="585"/>
      <c r="O90" s="585"/>
      <c r="P90" s="585"/>
      <c r="Q90" s="585"/>
      <c r="R90" s="585"/>
      <c r="S90" s="585"/>
      <c r="T90" s="585"/>
      <c r="U90" s="585"/>
      <c r="V90" s="585"/>
      <c r="W90" s="585"/>
      <c r="X90" s="585"/>
      <c r="Y90" s="585"/>
      <c r="Z90" s="585"/>
      <c r="AA90" s="585"/>
      <c r="AB90" s="585"/>
      <c r="AC90" s="585"/>
      <c r="AD90" s="585"/>
      <c r="AE90" s="585"/>
      <c r="AF90" s="585"/>
      <c r="AG90" s="585"/>
      <c r="AH90" s="585"/>
      <c r="AI90" s="585"/>
      <c r="AJ90" s="585"/>
      <c r="AK90" s="585"/>
      <c r="AL90" s="585"/>
    </row>
    <row r="91">
      <c r="A91" s="586">
        <v>1811033.0</v>
      </c>
      <c r="B91" s="582" t="str">
        <f>VLOOKUP(A91,'Complete Product Info'!$A$2:$C$141,2,0)</f>
        <v>Venus</v>
      </c>
      <c r="C91" s="582" t="str">
        <f>VLOOKUP(A91,'Complete Product Info'!$A$2:$C$141,3,0)</f>
        <v>Venus Standard2 El. USA</v>
      </c>
      <c r="D91" s="582" t="str">
        <f>VLOOKUP(A91,'Complete Product Info'!$A$2:$E$141,5,0)</f>
        <v>USA</v>
      </c>
      <c r="E91" s="582" t="str">
        <f>VLOOKUP(A91,'Complete Product Info'!$A$2:$G$141,7,0)</f>
        <v>Electric</v>
      </c>
      <c r="F91" s="582" t="str">
        <f>VLOOKUP(A91,'Complete Product Info'!$A$2:$H$141,8,0)</f>
        <v>Gasoline</v>
      </c>
      <c r="G91" s="582" t="str">
        <f>VLOOKUP(A91,'Complete Product Info'!$A$2:$I$141,9,0)</f>
        <v>Large/Medium</v>
      </c>
      <c r="H91" s="582" t="str">
        <f>VLOOKUP(A91,'Complete Product Info'!$A$2:$J$141,10,0)</f>
        <v>Rear-wheel Drive</v>
      </c>
      <c r="I91" s="582" t="str">
        <f>VLOOKUP(A91,'Complete Product Info'!$A$2:$K$141,11,0)</f>
        <v>Walk-behind</v>
      </c>
      <c r="J91" s="582" t="str">
        <f>VLOOKUP(A91,'ABC Analysis Results'!$A$2:$C$140,3,0)</f>
        <v>C</v>
      </c>
      <c r="K91" s="583">
        <f>VLOOKUP(A91,'Complete Product Info'!$A$2:$P$141,16,0)</f>
        <v>42.54969879</v>
      </c>
      <c r="L91" s="582">
        <f>VLOOKUP(A91,'Complete Product Info'!$A$2:$AC$141,29,0)</f>
        <v>64</v>
      </c>
      <c r="M91" s="584">
        <f>VLOOKUP(A91,'Complexity Cost Adjustment'!$C$2:$AJ$141,32,0)</f>
        <v>-43809.40778</v>
      </c>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row>
    <row r="92">
      <c r="A92" s="601">
        <v>1811006.0</v>
      </c>
      <c r="B92" s="602" t="str">
        <f>VLOOKUP(A92,'Complete Product Info'!$A$2:$C$141,2,0)</f>
        <v>Mercury</v>
      </c>
      <c r="C92" s="602" t="str">
        <f>VLOOKUP(A92,'Complete Product Info'!$A$2:$C$141,3,0)</f>
        <v>Mercury Extra USA</v>
      </c>
      <c r="D92" s="602" t="str">
        <f>VLOOKUP(A92,'Complete Product Info'!$A$2:$E$141,5,0)</f>
        <v>USA</v>
      </c>
      <c r="E92" s="602" t="str">
        <f>VLOOKUP(A92,'Complete Product Info'!$A$2:$G$141,7,0)</f>
        <v>Manual</v>
      </c>
      <c r="F92" s="602" t="str">
        <f>VLOOKUP(A92,'Complete Product Info'!$A$2:$H$141,8,0)</f>
        <v>Gasoline</v>
      </c>
      <c r="G92" s="602" t="str">
        <f>VLOOKUP(A92,'Complete Product Info'!$A$2:$I$141,9,0)</f>
        <v>Large/Medium</v>
      </c>
      <c r="H92" s="602" t="str">
        <f>VLOOKUP(A92,'Complete Product Info'!$A$2:$J$141,10,0)</f>
        <v>Front-wheel </v>
      </c>
      <c r="I92" s="602" t="str">
        <f>VLOOKUP(A92,'Complete Product Info'!$A$2:$K$141,11,0)</f>
        <v>Walk-behind</v>
      </c>
      <c r="J92" s="602" t="str">
        <f>VLOOKUP(A92,'ABC Analysis Results'!$A$2:$C$140,3,0)</f>
        <v>B</v>
      </c>
      <c r="K92" s="603">
        <f>VLOOKUP(A92,'Complete Product Info'!$A$2:$P$141,16,0)</f>
        <v>110.2454753</v>
      </c>
      <c r="L92" s="602">
        <f>VLOOKUP(A92,'Complete Product Info'!$A$2:$AC$141,29,0)</f>
        <v>56</v>
      </c>
      <c r="M92" s="604">
        <f>VLOOKUP(A92,'Complexity Cost Adjustment'!$C$2:$AJ$141,32,0)</f>
        <v>72547.52722</v>
      </c>
      <c r="N92" s="605"/>
      <c r="O92" s="605"/>
      <c r="P92" s="605"/>
      <c r="Q92" s="605"/>
      <c r="R92" s="605"/>
      <c r="S92" s="605"/>
      <c r="T92" s="605"/>
      <c r="U92" s="605"/>
      <c r="V92" s="605"/>
      <c r="W92" s="605"/>
      <c r="X92" s="605"/>
      <c r="Y92" s="605"/>
      <c r="Z92" s="605"/>
      <c r="AA92" s="605"/>
      <c r="AB92" s="605"/>
      <c r="AC92" s="605"/>
      <c r="AD92" s="605"/>
      <c r="AE92" s="605"/>
      <c r="AF92" s="605"/>
      <c r="AG92" s="605"/>
      <c r="AH92" s="605"/>
      <c r="AI92" s="605"/>
      <c r="AJ92" s="605"/>
      <c r="AK92" s="605"/>
      <c r="AL92" s="605"/>
    </row>
    <row r="93">
      <c r="A93" s="586">
        <v>1811012.0</v>
      </c>
      <c r="B93" s="582" t="str">
        <f>VLOOKUP(A93,'Complete Product Info'!$A$2:$C$141,2,0)</f>
        <v>Mercury</v>
      </c>
      <c r="C93" s="582" t="str">
        <f>VLOOKUP(A93,'Complete Product Info'!$A$2:$C$141,3,0)</f>
        <v>Mercury Supreme El. EU</v>
      </c>
      <c r="D93" s="582" t="str">
        <f>VLOOKUP(A93,'Complete Product Info'!$A$2:$E$141,5,0)</f>
        <v>EU</v>
      </c>
      <c r="E93" s="582" t="str">
        <f>VLOOKUP(A93,'Complete Product Info'!$A$2:$G$141,7,0)</f>
        <v>Electric</v>
      </c>
      <c r="F93" s="582" t="str">
        <f>VLOOKUP(A93,'Complete Product Info'!$A$2:$H$141,8,0)</f>
        <v>Gasoline</v>
      </c>
      <c r="G93" s="582" t="str">
        <f>VLOOKUP(A93,'Complete Product Info'!$A$2:$I$141,9,0)</f>
        <v>Large/Medium</v>
      </c>
      <c r="H93" s="582" t="str">
        <f>VLOOKUP(A93,'Complete Product Info'!$A$2:$J$141,10,0)</f>
        <v>Front-wheel </v>
      </c>
      <c r="I93" s="582" t="str">
        <f>VLOOKUP(A93,'Complete Product Info'!$A$2:$K$141,11,0)</f>
        <v>Walk-behind</v>
      </c>
      <c r="J93" s="582" t="str">
        <f>VLOOKUP(A93,'ABC Analysis Results'!$A$2:$C$140,3,0)</f>
        <v>B</v>
      </c>
      <c r="K93" s="583">
        <f>VLOOKUP(A93,'Complete Product Info'!$A$2:$P$141,16,0)</f>
        <v>104.0304617</v>
      </c>
      <c r="L93" s="582">
        <f>VLOOKUP(A93,'Complete Product Info'!$A$2:$AC$141,29,0)</f>
        <v>56</v>
      </c>
      <c r="M93" s="584">
        <f>VLOOKUP(A93,'Complexity Cost Adjustment'!$C$2:$AJ$141,32,0)</f>
        <v>80581.04742</v>
      </c>
      <c r="N93" s="585"/>
      <c r="O93" s="585"/>
      <c r="P93" s="585"/>
      <c r="Q93" s="585"/>
      <c r="R93" s="585"/>
      <c r="S93" s="585"/>
      <c r="T93" s="585"/>
      <c r="U93" s="585"/>
      <c r="V93" s="585"/>
      <c r="W93" s="585"/>
      <c r="X93" s="585"/>
      <c r="Y93" s="585"/>
      <c r="Z93" s="585"/>
      <c r="AA93" s="585"/>
      <c r="AB93" s="585"/>
      <c r="AC93" s="585"/>
      <c r="AD93" s="585"/>
      <c r="AE93" s="585"/>
      <c r="AF93" s="585"/>
      <c r="AG93" s="585"/>
      <c r="AH93" s="585"/>
      <c r="AI93" s="585"/>
      <c r="AJ93" s="585"/>
      <c r="AK93" s="585"/>
      <c r="AL93" s="585"/>
    </row>
    <row r="94">
      <c r="A94" s="606">
        <v>1811056.0</v>
      </c>
      <c r="B94" s="602" t="str">
        <f>VLOOKUP(A94,'Complete Product Info'!$A$2:$C$141,2,0)</f>
        <v>Mars</v>
      </c>
      <c r="C94" s="602" t="str">
        <f>VLOOKUP(A94,'Complete Product Info'!$A$2:$C$141,3,0)</f>
        <v>Mars Continental2</v>
      </c>
      <c r="D94" s="602" t="str">
        <f>VLOOKUP(A94,'Complete Product Info'!$A$2:$E$141,5,0)</f>
        <v>EU, USA, UK</v>
      </c>
      <c r="E94" s="602" t="str">
        <f>VLOOKUP(A94,'Complete Product Info'!$A$2:$G$141,7,0)</f>
        <v>Electric</v>
      </c>
      <c r="F94" s="602" t="str">
        <f>VLOOKUP(A94,'Complete Product Info'!$A$2:$H$141,8,0)</f>
        <v>Gasoline</v>
      </c>
      <c r="G94" s="602" t="str">
        <f>VLOOKUP(A94,'Complete Product Info'!$A$2:$I$141,9,0)</f>
        <v>Large/Medium</v>
      </c>
      <c r="H94" s="602" t="str">
        <f>VLOOKUP(A94,'Complete Product Info'!$A$2:$J$141,10,0)</f>
        <v>Rear-wheel Drive</v>
      </c>
      <c r="I94" s="602" t="str">
        <f>VLOOKUP(A94,'Complete Product Info'!$A$2:$K$141,11,0)</f>
        <v>Walk-behind</v>
      </c>
      <c r="J94" s="602" t="str">
        <f>VLOOKUP(A94,'ABC Analysis Results'!$A$2:$C$140,3,0)</f>
        <v>B</v>
      </c>
      <c r="K94" s="583">
        <f>VLOOKUP(A94,'Complete Product Info'!$A$2:$P$141,16,0)</f>
        <v>72.25023828</v>
      </c>
      <c r="L94" s="602">
        <f>VLOOKUP(A94,'Complete Product Info'!$A$2:$AC$141,29,0)</f>
        <v>66</v>
      </c>
      <c r="M94" s="604">
        <f>VLOOKUP(A94,'Complexity Cost Adjustment'!$C$2:$AJ$141,32,0)</f>
        <v>73805.65068</v>
      </c>
      <c r="N94" s="605"/>
      <c r="O94" s="605"/>
      <c r="P94" s="605"/>
      <c r="Q94" s="605"/>
      <c r="R94" s="605"/>
      <c r="S94" s="605"/>
      <c r="T94" s="605"/>
      <c r="U94" s="605"/>
      <c r="V94" s="605"/>
      <c r="W94" s="605"/>
      <c r="X94" s="605"/>
      <c r="Y94" s="605"/>
      <c r="Z94" s="605"/>
      <c r="AA94" s="605"/>
      <c r="AB94" s="605"/>
      <c r="AC94" s="605"/>
      <c r="AD94" s="605"/>
      <c r="AE94" s="605"/>
      <c r="AF94" s="605"/>
      <c r="AG94" s="605"/>
      <c r="AH94" s="605"/>
      <c r="AI94" s="605"/>
      <c r="AJ94" s="605"/>
      <c r="AK94" s="605"/>
      <c r="AL94" s="605"/>
    </row>
    <row r="95">
      <c r="A95" s="601">
        <v>1811008.0</v>
      </c>
      <c r="B95" s="602" t="str">
        <f>VLOOKUP(A95,'Complete Product Info'!$A$2:$C$141,2,0)</f>
        <v>Mercury</v>
      </c>
      <c r="C95" s="602" t="str">
        <f>VLOOKUP(A95,'Complete Product Info'!$A$2:$C$141,3,0)</f>
        <v>Mercury Delux El. USA</v>
      </c>
      <c r="D95" s="602" t="str">
        <f>VLOOKUP(A95,'Complete Product Info'!$A$2:$E$141,5,0)</f>
        <v>USA</v>
      </c>
      <c r="E95" s="602" t="str">
        <f>VLOOKUP(A95,'Complete Product Info'!$A$2:$G$141,7,0)</f>
        <v>Electric</v>
      </c>
      <c r="F95" s="602" t="str">
        <f>VLOOKUP(A95,'Complete Product Info'!$A$2:$H$141,8,0)</f>
        <v>Gasoline</v>
      </c>
      <c r="G95" s="602" t="str">
        <f>VLOOKUP(A95,'Complete Product Info'!$A$2:$I$141,9,0)</f>
        <v>Large/Medium</v>
      </c>
      <c r="H95" s="602" t="str">
        <f>VLOOKUP(A95,'Complete Product Info'!$A$2:$J$141,10,0)</f>
        <v>Rear-wheel Drive</v>
      </c>
      <c r="I95" s="602" t="str">
        <f>VLOOKUP(A95,'Complete Product Info'!$A$2:$K$141,11,0)</f>
        <v>Walk-behind</v>
      </c>
      <c r="J95" s="602" t="str">
        <f>VLOOKUP(A95,'ABC Analysis Results'!$A$2:$C$140,3,0)</f>
        <v>B</v>
      </c>
      <c r="K95" s="583">
        <f>VLOOKUP(A95,'Complete Product Info'!$A$2:$P$141,16,0)</f>
        <v>79.33469161</v>
      </c>
      <c r="L95" s="602">
        <f>VLOOKUP(A95,'Complete Product Info'!$A$2:$AC$141,29,0)</f>
        <v>56</v>
      </c>
      <c r="M95" s="604">
        <f>VLOOKUP(A95,'Complexity Cost Adjustment'!$C$2:$AJ$141,32,0)</f>
        <v>72172.34948</v>
      </c>
      <c r="N95" s="605"/>
      <c r="O95" s="605"/>
      <c r="P95" s="605"/>
      <c r="Q95" s="605"/>
      <c r="R95" s="605"/>
      <c r="S95" s="605"/>
      <c r="T95" s="605"/>
      <c r="U95" s="605"/>
      <c r="V95" s="605"/>
      <c r="W95" s="605"/>
      <c r="X95" s="605"/>
      <c r="Y95" s="605"/>
      <c r="Z95" s="605"/>
      <c r="AA95" s="605"/>
      <c r="AB95" s="605"/>
      <c r="AC95" s="605"/>
      <c r="AD95" s="605"/>
      <c r="AE95" s="605"/>
      <c r="AF95" s="605"/>
      <c r="AG95" s="605"/>
      <c r="AH95" s="605"/>
      <c r="AI95" s="605"/>
      <c r="AJ95" s="605"/>
      <c r="AK95" s="605"/>
      <c r="AL95" s="605"/>
    </row>
    <row r="96">
      <c r="A96" s="586">
        <v>1811040.0</v>
      </c>
      <c r="B96" s="582" t="str">
        <f>VLOOKUP(A96,'Complete Product Info'!$A$2:$C$141,2,0)</f>
        <v>Venus</v>
      </c>
      <c r="C96" s="582" t="str">
        <f>VLOOKUP(A96,'Complete Product Info'!$A$2:$C$141,3,0)</f>
        <v>Venus Extra2 El. EU</v>
      </c>
      <c r="D96" s="582" t="str">
        <f>VLOOKUP(A96,'Complete Product Info'!$A$2:$E$141,5,0)</f>
        <v>EU</v>
      </c>
      <c r="E96" s="582" t="str">
        <f>VLOOKUP(A96,'Complete Product Info'!$A$2:$G$141,7,0)</f>
        <v>Electric</v>
      </c>
      <c r="F96" s="582" t="str">
        <f>VLOOKUP(A96,'Complete Product Info'!$A$2:$H$141,8,0)</f>
        <v>Electric, Rechargeable Battery </v>
      </c>
      <c r="G96" s="582" t="str">
        <f>VLOOKUP(A96,'Complete Product Info'!$A$2:$I$141,9,0)</f>
        <v>Small/Medium</v>
      </c>
      <c r="H96" s="582" t="str">
        <f>VLOOKUP(A96,'Complete Product Info'!$A$2:$J$141,10,0)</f>
        <v>Swivel front wheel </v>
      </c>
      <c r="I96" s="582" t="str">
        <f>VLOOKUP(A96,'Complete Product Info'!$A$2:$K$141,11,0)</f>
        <v>Walk-behind</v>
      </c>
      <c r="J96" s="582" t="str">
        <f>VLOOKUP(A96,'ABC Analysis Results'!$A$2:$C$140,3,0)</f>
        <v>B</v>
      </c>
      <c r="K96" s="583">
        <f>VLOOKUP(A96,'Complete Product Info'!$A$2:$P$141,16,0)</f>
        <v>95.62274212</v>
      </c>
      <c r="L96" s="582">
        <f>VLOOKUP(A96,'Complete Product Info'!$A$2:$AC$141,29,0)</f>
        <v>64</v>
      </c>
      <c r="M96" s="584">
        <f>VLOOKUP(A96,'Complexity Cost Adjustment'!$C$2:$AJ$141,32,0)</f>
        <v>83881.11629</v>
      </c>
      <c r="N96" s="585"/>
      <c r="O96" s="585"/>
      <c r="P96" s="585"/>
      <c r="Q96" s="585"/>
      <c r="R96" s="585"/>
      <c r="S96" s="585"/>
      <c r="T96" s="585"/>
      <c r="U96" s="585"/>
      <c r="V96" s="585"/>
      <c r="W96" s="585"/>
      <c r="X96" s="585"/>
      <c r="Y96" s="585"/>
      <c r="Z96" s="585"/>
      <c r="AA96" s="585"/>
      <c r="AB96" s="585"/>
      <c r="AC96" s="585"/>
      <c r="AD96" s="585"/>
      <c r="AE96" s="585"/>
      <c r="AF96" s="585"/>
      <c r="AG96" s="585"/>
      <c r="AH96" s="585"/>
      <c r="AI96" s="585"/>
      <c r="AJ96" s="585"/>
      <c r="AK96" s="585"/>
      <c r="AL96" s="585"/>
    </row>
    <row r="97">
      <c r="A97" s="586">
        <v>1811065.0</v>
      </c>
      <c r="B97" s="582" t="str">
        <f>VLOOKUP(A97,'Complete Product Info'!$A$2:$C$141,2,0)</f>
        <v>Neptune</v>
      </c>
      <c r="C97" s="582" t="str">
        <f>VLOOKUP(A97,'Complete Product Info'!$A$2:$C$141,3,0)</f>
        <v>Neptune Standard El. EU</v>
      </c>
      <c r="D97" s="582" t="str">
        <f>VLOOKUP(A97,'Complete Product Info'!$A$2:$E$141,5,0)</f>
        <v>EU</v>
      </c>
      <c r="E97" s="582" t="str">
        <f>VLOOKUP(A97,'Complete Product Info'!$A$2:$G$141,7,0)</f>
        <v>Electric</v>
      </c>
      <c r="F97" s="582" t="str">
        <f>VLOOKUP(A97,'Complete Product Info'!$A$2:$H$141,8,0)</f>
        <v>Electric, Corded</v>
      </c>
      <c r="G97" s="582" t="str">
        <f>VLOOKUP(A97,'Complete Product Info'!$A$2:$I$141,9,0)</f>
        <v>Small/Medium</v>
      </c>
      <c r="H97" s="582" t="str">
        <f>VLOOKUP(A97,'Complete Product Info'!$A$2:$J$141,10,0)</f>
        <v>Front-wheel </v>
      </c>
      <c r="I97" s="582" t="str">
        <f>VLOOKUP(A97,'Complete Product Info'!$A$2:$K$141,11,0)</f>
        <v>Walk-behind</v>
      </c>
      <c r="J97" s="582" t="str">
        <f>VLOOKUP(A97,'ABC Analysis Results'!$A$2:$C$140,3,0)</f>
        <v>B</v>
      </c>
      <c r="K97" s="583">
        <f>VLOOKUP(A97,'Complete Product Info'!$A$2:$P$141,16,0)</f>
        <v>76.24994357</v>
      </c>
      <c r="L97" s="582">
        <f>VLOOKUP(A97,'Complete Product Info'!$A$2:$AC$141,29,0)</f>
        <v>55</v>
      </c>
      <c r="M97" s="584">
        <f>VLOOKUP(A97,'Complexity Cost Adjustment'!$C$2:$AJ$141,32,0)</f>
        <v>86981.05998</v>
      </c>
      <c r="N97" s="585"/>
      <c r="O97" s="585"/>
      <c r="P97" s="585"/>
      <c r="Q97" s="585"/>
      <c r="R97" s="585"/>
      <c r="S97" s="585"/>
      <c r="T97" s="585"/>
      <c r="U97" s="585"/>
      <c r="V97" s="585"/>
      <c r="W97" s="585"/>
      <c r="X97" s="585"/>
      <c r="Y97" s="585"/>
      <c r="Z97" s="585"/>
      <c r="AA97" s="585"/>
      <c r="AB97" s="585"/>
      <c r="AC97" s="585"/>
      <c r="AD97" s="585"/>
      <c r="AE97" s="585"/>
      <c r="AF97" s="585"/>
      <c r="AG97" s="585"/>
      <c r="AH97" s="585"/>
      <c r="AI97" s="585"/>
      <c r="AJ97" s="585"/>
      <c r="AK97" s="585"/>
      <c r="AL97" s="585"/>
    </row>
    <row r="98">
      <c r="A98" s="596">
        <v>1811053.0</v>
      </c>
      <c r="B98" s="582" t="str">
        <f>VLOOKUP(A98,'Complete Product Info'!$A$2:$C$141,2,0)</f>
        <v>Mars</v>
      </c>
      <c r="C98" s="582" t="str">
        <f>VLOOKUP(A98,'Complete Product Info'!$A$2:$C$141,3,0)</f>
        <v>Mars Extra El. EU</v>
      </c>
      <c r="D98" s="582" t="str">
        <f>VLOOKUP(A98,'Complete Product Info'!$A$2:$E$141,5,0)</f>
        <v>EU</v>
      </c>
      <c r="E98" s="582" t="str">
        <f>VLOOKUP(A98,'Complete Product Info'!$A$2:$G$141,7,0)</f>
        <v>Electric</v>
      </c>
      <c r="F98" s="582" t="str">
        <f>VLOOKUP(A98,'Complete Product Info'!$A$2:$H$141,8,0)</f>
        <v>Electric, Corded</v>
      </c>
      <c r="G98" s="582" t="str">
        <f>VLOOKUP(A98,'Complete Product Info'!$A$2:$I$141,9,0)</f>
        <v>Small/Medium</v>
      </c>
      <c r="H98" s="582" t="str">
        <f>VLOOKUP(A98,'Complete Product Info'!$A$2:$J$141,10,0)</f>
        <v>Swivel front wheel </v>
      </c>
      <c r="I98" s="582" t="str">
        <f>VLOOKUP(A98,'Complete Product Info'!$A$2:$K$141,11,0)</f>
        <v>Walk-behind</v>
      </c>
      <c r="J98" s="582" t="str">
        <f>VLOOKUP(A98,'ABC Analysis Results'!$A$2:$C$140,3,0)</f>
        <v>B</v>
      </c>
      <c r="K98" s="583">
        <f>VLOOKUP(A98,'Complete Product Info'!$A$2:$P$141,16,0)</f>
        <v>68.10971077</v>
      </c>
      <c r="L98" s="582">
        <f>VLOOKUP(A98,'Complete Product Info'!$A$2:$AC$141,29,0)</f>
        <v>66</v>
      </c>
      <c r="M98" s="584">
        <f>VLOOKUP(A98,'Complexity Cost Adjustment'!$C$2:$AJ$141,32,0)</f>
        <v>108880.401</v>
      </c>
      <c r="N98" s="585"/>
      <c r="O98" s="585"/>
      <c r="P98" s="585"/>
      <c r="Q98" s="585"/>
      <c r="R98" s="585"/>
      <c r="S98" s="585"/>
      <c r="T98" s="585"/>
      <c r="U98" s="585"/>
      <c r="V98" s="585"/>
      <c r="W98" s="585"/>
      <c r="X98" s="585"/>
      <c r="Y98" s="585"/>
      <c r="Z98" s="585"/>
      <c r="AA98" s="585"/>
      <c r="AB98" s="585"/>
      <c r="AC98" s="585"/>
      <c r="AD98" s="585"/>
      <c r="AE98" s="585"/>
      <c r="AF98" s="585"/>
      <c r="AG98" s="585"/>
      <c r="AH98" s="585"/>
      <c r="AI98" s="585"/>
      <c r="AJ98" s="585"/>
      <c r="AK98" s="585"/>
      <c r="AL98" s="585"/>
    </row>
    <row r="99">
      <c r="A99" s="586">
        <v>1811016.0</v>
      </c>
      <c r="B99" s="582" t="str">
        <f>VLOOKUP(A99,'Complete Product Info'!$A$2:$C$141,2,0)</f>
        <v>Mercury</v>
      </c>
      <c r="C99" s="582" t="str">
        <f>VLOOKUP(A99,'Complete Product Info'!$A$2:$C$141,3,0)</f>
        <v>Mercury Delux UK</v>
      </c>
      <c r="D99" s="582" t="str">
        <f>VLOOKUP(A99,'Complete Product Info'!$A$2:$E$141,5,0)</f>
        <v>UK</v>
      </c>
      <c r="E99" s="582" t="str">
        <f>VLOOKUP(A99,'Complete Product Info'!$A$2:$G$141,7,0)</f>
        <v>Electric</v>
      </c>
      <c r="F99" s="582" t="str">
        <f>VLOOKUP(A99,'Complete Product Info'!$A$2:$H$141,8,0)</f>
        <v>Electric, Rechargeable Battery </v>
      </c>
      <c r="G99" s="582" t="str">
        <f>VLOOKUP(A99,'Complete Product Info'!$A$2:$I$141,9,0)</f>
        <v>Small/Medium</v>
      </c>
      <c r="H99" s="582" t="str">
        <f>VLOOKUP(A99,'Complete Product Info'!$A$2:$J$141,10,0)</f>
        <v>Rear-wheel Drive</v>
      </c>
      <c r="I99" s="582" t="str">
        <f>VLOOKUP(A99,'Complete Product Info'!$A$2:$K$141,11,0)</f>
        <v>Walk-behind</v>
      </c>
      <c r="J99" s="582" t="str">
        <f>VLOOKUP(A99,'ABC Analysis Results'!$A$2:$C$140,3,0)</f>
        <v>B</v>
      </c>
      <c r="K99" s="583">
        <f>VLOOKUP(A99,'Complete Product Info'!$A$2:$P$141,16,0)</f>
        <v>117.5457026</v>
      </c>
      <c r="L99" s="582">
        <f>VLOOKUP(A99,'Complete Product Info'!$A$2:$AC$141,29,0)</f>
        <v>56</v>
      </c>
      <c r="M99" s="584">
        <f>VLOOKUP(A99,'Complexity Cost Adjustment'!$C$2:$AJ$141,32,0)</f>
        <v>78364.2082</v>
      </c>
      <c r="N99" s="585"/>
      <c r="O99" s="585"/>
      <c r="P99" s="585"/>
      <c r="Q99" s="585"/>
      <c r="R99" s="585"/>
      <c r="S99" s="585"/>
      <c r="T99" s="585"/>
      <c r="U99" s="585"/>
      <c r="V99" s="585"/>
      <c r="W99" s="585"/>
      <c r="X99" s="585"/>
      <c r="Y99" s="585"/>
      <c r="Z99" s="585"/>
      <c r="AA99" s="585"/>
      <c r="AB99" s="585"/>
      <c r="AC99" s="585"/>
      <c r="AD99" s="585"/>
      <c r="AE99" s="585"/>
      <c r="AF99" s="585"/>
      <c r="AG99" s="585"/>
      <c r="AH99" s="585"/>
      <c r="AI99" s="585"/>
      <c r="AJ99" s="585"/>
      <c r="AK99" s="585"/>
      <c r="AL99" s="585"/>
    </row>
    <row r="100">
      <c r="A100" s="586">
        <v>1811087.0</v>
      </c>
      <c r="B100" s="582" t="str">
        <f>VLOOKUP(A100,'Complete Product Info'!$A$2:$C$141,2,0)</f>
        <v>Saturn</v>
      </c>
      <c r="C100" s="582" t="str">
        <f>VLOOKUP(A100,'Complete Product Info'!$A$2:$C$141,3,0)</f>
        <v>Saturn Delux El. Com EU</v>
      </c>
      <c r="D100" s="582" t="str">
        <f>VLOOKUP(A100,'Complete Product Info'!$A$2:$E$141,5,0)</f>
        <v>EU</v>
      </c>
      <c r="E100" s="582" t="str">
        <f>VLOOKUP(A100,'Complete Product Info'!$A$2:$G$141,7,0)</f>
        <v>Electric</v>
      </c>
      <c r="F100" s="582" t="str">
        <f>VLOOKUP(A100,'Complete Product Info'!$A$2:$H$141,8,0)</f>
        <v>Gasoline</v>
      </c>
      <c r="G100" s="582" t="str">
        <f>VLOOKUP(A100,'Complete Product Info'!$A$2:$I$141,9,0)</f>
        <v>Large/Medium</v>
      </c>
      <c r="H100" s="582" t="str">
        <f>VLOOKUP(A100,'Complete Product Info'!$A$2:$J$141,10,0)</f>
        <v>Rear-wheel Drive</v>
      </c>
      <c r="I100" s="582" t="str">
        <f>VLOOKUP(A100,'Complete Product Info'!$A$2:$K$141,11,0)</f>
        <v>Riding</v>
      </c>
      <c r="J100" s="582" t="str">
        <f>VLOOKUP(A100,'ABC Analysis Results'!$A$2:$C$140,3,0)</f>
        <v>B</v>
      </c>
      <c r="K100" s="583">
        <f>VLOOKUP(A100,'Complete Product Info'!$A$2:$P$141,16,0)</f>
        <v>436.0149336</v>
      </c>
      <c r="L100" s="582">
        <f>VLOOKUP(A100,'Complete Product Info'!$A$2:$AC$141,29,0)</f>
        <v>127</v>
      </c>
      <c r="M100" s="584">
        <f>VLOOKUP(A100,'Complexity Cost Adjustment'!$C$2:$AJ$141,32,0)</f>
        <v>129939.6523</v>
      </c>
      <c r="N100" s="585"/>
      <c r="O100" s="585"/>
      <c r="P100" s="585"/>
      <c r="Q100" s="585"/>
      <c r="R100" s="585"/>
      <c r="S100" s="585"/>
      <c r="T100" s="585"/>
      <c r="U100" s="585"/>
      <c r="V100" s="585"/>
      <c r="W100" s="585"/>
      <c r="X100" s="585"/>
      <c r="Y100" s="585"/>
      <c r="Z100" s="585"/>
      <c r="AA100" s="585"/>
      <c r="AB100" s="585"/>
      <c r="AC100" s="585"/>
      <c r="AD100" s="585"/>
      <c r="AE100" s="585"/>
      <c r="AF100" s="585"/>
      <c r="AG100" s="585"/>
      <c r="AH100" s="585"/>
      <c r="AI100" s="585"/>
      <c r="AJ100" s="585"/>
      <c r="AK100" s="585"/>
      <c r="AL100" s="585"/>
    </row>
    <row r="101">
      <c r="A101" s="607">
        <v>1811003.0</v>
      </c>
      <c r="B101" s="608" t="str">
        <f>VLOOKUP(A101,'Complete Product Info'!$A$2:$C$141,2,0)</f>
        <v>Mercury</v>
      </c>
      <c r="C101" s="608" t="str">
        <f>VLOOKUP(A101,'Complete Product Info'!$A$2:$C$141,3,0)</f>
        <v>Mercury Standard USA</v>
      </c>
      <c r="D101" s="608" t="str">
        <f>VLOOKUP(A101,'Complete Product Info'!$A$2:$E$141,5,0)</f>
        <v>USA</v>
      </c>
      <c r="E101" s="608" t="str">
        <f>VLOOKUP(A101,'Complete Product Info'!$A$2:$G$141,7,0)</f>
        <v>Manual</v>
      </c>
      <c r="F101" s="608" t="str">
        <f>VLOOKUP(A101,'Complete Product Info'!$A$2:$H$141,8,0)</f>
        <v>Gasoline</v>
      </c>
      <c r="G101" s="608" t="str">
        <f>VLOOKUP(A101,'Complete Product Info'!$A$2:$I$141,9,0)</f>
        <v>Large/Medium</v>
      </c>
      <c r="H101" s="608" t="str">
        <f>VLOOKUP(A101,'Complete Product Info'!$A$2:$J$141,10,0)</f>
        <v>Front-wheel </v>
      </c>
      <c r="I101" s="608" t="str">
        <f>VLOOKUP(A101,'Complete Product Info'!$A$2:$K$141,11,0)</f>
        <v>Walk-behind</v>
      </c>
      <c r="J101" s="608" t="str">
        <f>VLOOKUP(A101,'ABC Analysis Results'!$A$2:$C$140,3,0)</f>
        <v>B</v>
      </c>
      <c r="K101" s="609">
        <f>VLOOKUP(A101,'Complete Product Info'!$A$2:$P$141,16,0)</f>
        <v>166.1002215</v>
      </c>
      <c r="L101" s="608">
        <f>VLOOKUP(A101,'Complete Product Info'!$A$2:$AC$141,29,0)</f>
        <v>56</v>
      </c>
      <c r="M101" s="610">
        <f>VLOOKUP(A101,'Complexity Cost Adjustment'!$C$2:$AJ$141,32,0)</f>
        <v>93609.06177</v>
      </c>
      <c r="N101" s="611"/>
      <c r="O101" s="611"/>
      <c r="P101" s="611"/>
      <c r="Q101" s="611"/>
      <c r="R101" s="611"/>
      <c r="S101" s="611"/>
      <c r="T101" s="611"/>
      <c r="U101" s="611"/>
      <c r="V101" s="611"/>
      <c r="W101" s="611"/>
      <c r="X101" s="611"/>
      <c r="Y101" s="611"/>
      <c r="Z101" s="611"/>
      <c r="AA101" s="611"/>
      <c r="AB101" s="611"/>
      <c r="AC101" s="611"/>
      <c r="AD101" s="611"/>
      <c r="AE101" s="611"/>
      <c r="AF101" s="611"/>
      <c r="AG101" s="611"/>
      <c r="AH101" s="611"/>
      <c r="AI101" s="611"/>
      <c r="AJ101" s="611"/>
      <c r="AK101" s="611"/>
      <c r="AL101" s="611"/>
    </row>
    <row r="102">
      <c r="A102" s="586">
        <v>1811088.0</v>
      </c>
      <c r="B102" s="582" t="str">
        <f>VLOOKUP(A102,'Complete Product Info'!$A$2:$C$141,2,0)</f>
        <v>Saturn</v>
      </c>
      <c r="C102" s="582" t="str">
        <f>VLOOKUP(A102,'Complete Product Info'!$A$2:$C$141,3,0)</f>
        <v>Saturn Supreme El. Com EU</v>
      </c>
      <c r="D102" s="582" t="str">
        <f>VLOOKUP(A102,'Complete Product Info'!$A$2:$E$141,5,0)</f>
        <v>EU</v>
      </c>
      <c r="E102" s="582" t="str">
        <f>VLOOKUP(A102,'Complete Product Info'!$A$2:$G$141,7,0)</f>
        <v>Electric</v>
      </c>
      <c r="F102" s="582" t="str">
        <f>VLOOKUP(A102,'Complete Product Info'!$A$2:$H$141,8,0)</f>
        <v>Gasoline</v>
      </c>
      <c r="G102" s="582" t="str">
        <f>VLOOKUP(A102,'Complete Product Info'!$A$2:$I$141,9,0)</f>
        <v>Large/Medium</v>
      </c>
      <c r="H102" s="582" t="str">
        <f>VLOOKUP(A102,'Complete Product Info'!$A$2:$J$141,10,0)</f>
        <v>Rear-wheel Drive</v>
      </c>
      <c r="I102" s="582" t="str">
        <f>VLOOKUP(A102,'Complete Product Info'!$A$2:$K$141,11,0)</f>
        <v>Riding</v>
      </c>
      <c r="J102" s="582" t="str">
        <f>VLOOKUP(A102,'ABC Analysis Results'!$A$2:$C$140,3,0)</f>
        <v>B</v>
      </c>
      <c r="K102" s="583">
        <f>VLOOKUP(A102,'Complete Product Info'!$A$2:$P$141,16,0)</f>
        <v>311.1769198</v>
      </c>
      <c r="L102" s="582">
        <f>VLOOKUP(A102,'Complete Product Info'!$A$2:$AC$141,29,0)</f>
        <v>127</v>
      </c>
      <c r="M102" s="584">
        <f>VLOOKUP(A102,'Complexity Cost Adjustment'!$C$2:$AJ$141,32,0)</f>
        <v>97456.99567</v>
      </c>
      <c r="N102" s="585"/>
      <c r="O102" s="585"/>
      <c r="P102" s="585"/>
      <c r="Q102" s="585"/>
      <c r="R102" s="585"/>
      <c r="S102" s="585"/>
      <c r="T102" s="585"/>
      <c r="U102" s="585"/>
      <c r="V102" s="585"/>
      <c r="W102" s="585"/>
      <c r="X102" s="585"/>
      <c r="Y102" s="585"/>
      <c r="Z102" s="585"/>
      <c r="AA102" s="585"/>
      <c r="AB102" s="585"/>
      <c r="AC102" s="585"/>
      <c r="AD102" s="585"/>
      <c r="AE102" s="585"/>
      <c r="AF102" s="585"/>
      <c r="AG102" s="585"/>
      <c r="AH102" s="585"/>
      <c r="AI102" s="585"/>
      <c r="AJ102" s="585"/>
      <c r="AK102" s="585"/>
      <c r="AL102" s="585"/>
    </row>
    <row r="103">
      <c r="A103" s="586">
        <v>1811105.0</v>
      </c>
      <c r="B103" s="582" t="str">
        <f>VLOOKUP(A103,'Complete Product Info'!$A$2:$C$141,2,0)</f>
        <v>Galaxy</v>
      </c>
      <c r="C103" s="582" t="str">
        <f>VLOOKUP(A103,'Complete Product Info'!$A$2:$C$141,3,0)</f>
        <v>Galaxy Standard El.</v>
      </c>
      <c r="D103" s="582" t="str">
        <f>VLOOKUP(A103,'Complete Product Info'!$A$2:$E$141,5,0)</f>
        <v>EU, USA, UK</v>
      </c>
      <c r="E103" s="582" t="str">
        <f>VLOOKUP(A103,'Complete Product Info'!$A$2:$G$141,7,0)</f>
        <v>Electric</v>
      </c>
      <c r="F103" s="582" t="str">
        <f>VLOOKUP(A103,'Complete Product Info'!$A$2:$H$141,8,0)</f>
        <v>Gasoline</v>
      </c>
      <c r="G103" s="582" t="str">
        <f>VLOOKUP(A103,'Complete Product Info'!$A$2:$I$141,9,0)</f>
        <v>Large/Medium</v>
      </c>
      <c r="H103" s="582" t="str">
        <f>VLOOKUP(A103,'Complete Product Info'!$A$2:$J$141,10,0)</f>
        <v>Rear-wheel Drive</v>
      </c>
      <c r="I103" s="582" t="str">
        <f>VLOOKUP(A103,'Complete Product Info'!$A$2:$K$141,11,0)</f>
        <v>Riding</v>
      </c>
      <c r="J103" s="582" t="str">
        <f>VLOOKUP(A103,'ABC Analysis Results'!$A$2:$C$140,3,0)</f>
        <v>B</v>
      </c>
      <c r="K103" s="583">
        <f>VLOOKUP(A103,'Complete Product Info'!$A$2:$P$141,16,0)</f>
        <v>259.4980714</v>
      </c>
      <c r="L103" s="582">
        <f>VLOOKUP(A103,'Complete Product Info'!$A$2:$AC$141,29,0)</f>
        <v>123</v>
      </c>
      <c r="M103" s="584">
        <f>VLOOKUP(A103,'Complexity Cost Adjustment'!$C$2:$AJ$141,32,0)</f>
        <v>98260.24372</v>
      </c>
      <c r="N103" s="585"/>
      <c r="O103" s="585"/>
      <c r="P103" s="585"/>
      <c r="Q103" s="585"/>
      <c r="R103" s="585"/>
      <c r="S103" s="585"/>
      <c r="T103" s="585"/>
      <c r="U103" s="585"/>
      <c r="V103" s="585"/>
      <c r="W103" s="585"/>
      <c r="X103" s="585"/>
      <c r="Y103" s="585"/>
      <c r="Z103" s="585"/>
      <c r="AA103" s="585"/>
      <c r="AB103" s="585"/>
      <c r="AC103" s="585"/>
      <c r="AD103" s="585"/>
      <c r="AE103" s="585"/>
      <c r="AF103" s="585"/>
      <c r="AG103" s="585"/>
      <c r="AH103" s="585"/>
      <c r="AI103" s="585"/>
      <c r="AJ103" s="585"/>
      <c r="AK103" s="585"/>
      <c r="AL103" s="585"/>
    </row>
    <row r="104">
      <c r="A104" s="596">
        <v>1811064.0</v>
      </c>
      <c r="B104" s="582" t="str">
        <f>VLOOKUP(A104,'Complete Product Info'!$A$2:$C$141,2,0)</f>
        <v>Neptune</v>
      </c>
      <c r="C104" s="582" t="str">
        <f>VLOOKUP(A104,'Complete Product Info'!$A$2:$C$141,3,0)</f>
        <v>Neptune Simple El. UK</v>
      </c>
      <c r="D104" s="582" t="str">
        <f>VLOOKUP(A104,'Complete Product Info'!$A$2:$E$141,5,0)</f>
        <v>UK</v>
      </c>
      <c r="E104" s="582" t="str">
        <f>VLOOKUP(A104,'Complete Product Info'!$A$2:$G$141,7,0)</f>
        <v>Electric</v>
      </c>
      <c r="F104" s="582" t="str">
        <f>VLOOKUP(A104,'Complete Product Info'!$A$2:$H$141,8,0)</f>
        <v>Electric, Corded</v>
      </c>
      <c r="G104" s="582" t="str">
        <f>VLOOKUP(A104,'Complete Product Info'!$A$2:$I$141,9,0)</f>
        <v>Small/Medium</v>
      </c>
      <c r="H104" s="582" t="str">
        <f>VLOOKUP(A104,'Complete Product Info'!$A$2:$J$141,10,0)</f>
        <v>Front-wheel </v>
      </c>
      <c r="I104" s="582" t="str">
        <f>VLOOKUP(A104,'Complete Product Info'!$A$2:$K$141,11,0)</f>
        <v>Walk-behind</v>
      </c>
      <c r="J104" s="582" t="str">
        <f>VLOOKUP(A104,'ABC Analysis Results'!$A$2:$C$140,3,0)</f>
        <v>B</v>
      </c>
      <c r="K104" s="583">
        <f>VLOOKUP(A104,'Complete Product Info'!$A$2:$P$141,16,0)</f>
        <v>73.35678447</v>
      </c>
      <c r="L104" s="582">
        <f>VLOOKUP(A104,'Complete Product Info'!$A$2:$AC$141,29,0)</f>
        <v>55</v>
      </c>
      <c r="M104" s="584">
        <f>VLOOKUP(A104,'Complexity Cost Adjustment'!$C$2:$AJ$141,32,0)</f>
        <v>111141.7487</v>
      </c>
      <c r="N104" s="585"/>
      <c r="O104" s="585"/>
      <c r="P104" s="585"/>
      <c r="Q104" s="585"/>
      <c r="R104" s="585"/>
      <c r="S104" s="585"/>
      <c r="T104" s="585"/>
      <c r="U104" s="585"/>
      <c r="V104" s="585"/>
      <c r="W104" s="585"/>
      <c r="X104" s="585"/>
      <c r="Y104" s="585"/>
      <c r="Z104" s="585"/>
      <c r="AA104" s="585"/>
      <c r="AB104" s="585"/>
      <c r="AC104" s="585"/>
      <c r="AD104" s="585"/>
      <c r="AE104" s="585"/>
      <c r="AF104" s="585"/>
      <c r="AG104" s="585"/>
      <c r="AH104" s="585"/>
      <c r="AI104" s="585"/>
      <c r="AJ104" s="585"/>
      <c r="AK104" s="585"/>
      <c r="AL104" s="585"/>
    </row>
    <row r="105">
      <c r="A105" s="586">
        <v>1811055.0</v>
      </c>
      <c r="B105" s="582" t="str">
        <f>VLOOKUP(A105,'Complete Product Info'!$A$2:$C$141,2,0)</f>
        <v>Mars</v>
      </c>
      <c r="C105" s="582" t="str">
        <f>VLOOKUP(A105,'Complete Product Info'!$A$2:$C$141,3,0)</f>
        <v>Mars Continental</v>
      </c>
      <c r="D105" s="582" t="str">
        <f>VLOOKUP(A105,'Complete Product Info'!$A$2:$E$141,5,0)</f>
        <v>EU, USA, UK</v>
      </c>
      <c r="E105" s="582" t="str">
        <f>VLOOKUP(A105,'Complete Product Info'!$A$2:$G$141,7,0)</f>
        <v>Electric</v>
      </c>
      <c r="F105" s="582" t="str">
        <f>VLOOKUP(A105,'Complete Product Info'!$A$2:$H$141,8,0)</f>
        <v>Electric, Rechargeable Battery </v>
      </c>
      <c r="G105" s="582" t="str">
        <f>VLOOKUP(A105,'Complete Product Info'!$A$2:$I$141,9,0)</f>
        <v>Small/Medium</v>
      </c>
      <c r="H105" s="582" t="str">
        <f>VLOOKUP(A105,'Complete Product Info'!$A$2:$J$141,10,0)</f>
        <v>Swivel front wheel </v>
      </c>
      <c r="I105" s="582" t="str">
        <f>VLOOKUP(A105,'Complete Product Info'!$A$2:$K$141,11,0)</f>
        <v>Walk-behind</v>
      </c>
      <c r="J105" s="582" t="str">
        <f>VLOOKUP(A105,'ABC Analysis Results'!$A$2:$C$140,3,0)</f>
        <v>B</v>
      </c>
      <c r="K105" s="583">
        <f>VLOOKUP(A105,'Complete Product Info'!$A$2:$P$141,16,0)</f>
        <v>88.81937977</v>
      </c>
      <c r="L105" s="582">
        <f>VLOOKUP(A105,'Complete Product Info'!$A$2:$AC$141,29,0)</f>
        <v>66</v>
      </c>
      <c r="M105" s="584">
        <f>VLOOKUP(A105,'Complexity Cost Adjustment'!$C$2:$AJ$141,32,0)</f>
        <v>132885.0915</v>
      </c>
      <c r="N105" s="585"/>
      <c r="O105" s="585"/>
      <c r="P105" s="585"/>
      <c r="Q105" s="585"/>
      <c r="R105" s="585"/>
      <c r="S105" s="585"/>
      <c r="T105" s="585"/>
      <c r="U105" s="585"/>
      <c r="V105" s="585"/>
      <c r="W105" s="585"/>
      <c r="X105" s="585"/>
      <c r="Y105" s="585"/>
      <c r="Z105" s="585"/>
      <c r="AA105" s="585"/>
      <c r="AB105" s="585"/>
      <c r="AC105" s="585"/>
      <c r="AD105" s="585"/>
      <c r="AE105" s="585"/>
      <c r="AF105" s="585"/>
      <c r="AG105" s="585"/>
      <c r="AH105" s="585"/>
      <c r="AI105" s="585"/>
      <c r="AJ105" s="585"/>
      <c r="AK105" s="585"/>
      <c r="AL105" s="585"/>
    </row>
    <row r="106">
      <c r="A106" s="601">
        <v>1811133.0</v>
      </c>
      <c r="B106" s="602" t="str">
        <f>VLOOKUP(A106,'Complete Product Info'!$A$2:$C$141,2,0)</f>
        <v>Moon</v>
      </c>
      <c r="C106" s="602" t="str">
        <f>VLOOKUP(A106,'Complete Product Info'!$A$2:$C$141,3,0)</f>
        <v>Moon Simple Com</v>
      </c>
      <c r="D106" s="602" t="str">
        <f>VLOOKUP(A106,'Complete Product Info'!$A$2:$E$141,5,0)</f>
        <v>EU, USA, UK</v>
      </c>
      <c r="E106" s="602" t="str">
        <f>VLOOKUP(A106,'Complete Product Info'!$A$2:$G$141,7,0)</f>
        <v>Manual</v>
      </c>
      <c r="F106" s="602" t="str">
        <f>VLOOKUP(A106,'Complete Product Info'!$A$2:$H$141,8,0)</f>
        <v>Gasoline</v>
      </c>
      <c r="G106" s="602" t="str">
        <f>VLOOKUP(A106,'Complete Product Info'!$A$2:$I$141,9,0)</f>
        <v>Large/Medium</v>
      </c>
      <c r="H106" s="602" t="str">
        <f>VLOOKUP(A106,'Complete Product Info'!$A$2:$J$141,10,0)</f>
        <v>Rear-wheel Drive</v>
      </c>
      <c r="I106" s="602" t="str">
        <f>VLOOKUP(A106,'Complete Product Info'!$A$2:$K$141,11,0)</f>
        <v>Riding</v>
      </c>
      <c r="J106" s="602" t="str">
        <f>VLOOKUP(A106,'ABC Analysis Results'!$A$2:$C$140,3,0)</f>
        <v>B</v>
      </c>
      <c r="K106" s="603">
        <f>VLOOKUP(A106,'Complete Product Info'!$A$2:$P$141,16,0)</f>
        <v>119.4920802</v>
      </c>
      <c r="L106" s="602">
        <f>VLOOKUP(A106,'Complete Product Info'!$A$2:$AC$141,29,0)</f>
        <v>65</v>
      </c>
      <c r="M106" s="604">
        <f>VLOOKUP(A106,'Complexity Cost Adjustment'!$C$2:$AJ$141,32,0)</f>
        <v>72443.13177</v>
      </c>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c r="AJ106" s="605"/>
      <c r="AK106" s="605"/>
      <c r="AL106" s="605"/>
    </row>
    <row r="107">
      <c r="A107" s="586">
        <v>1811086.0</v>
      </c>
      <c r="B107" s="582" t="str">
        <f>VLOOKUP(A107,'Complete Product Info'!$A$2:$C$141,2,0)</f>
        <v>Saturn</v>
      </c>
      <c r="C107" s="582" t="str">
        <f>VLOOKUP(A107,'Complete Product Info'!$A$2:$C$141,3,0)</f>
        <v>Saturn Standard El. Com EU</v>
      </c>
      <c r="D107" s="582" t="str">
        <f>VLOOKUP(A107,'Complete Product Info'!$A$2:$E$141,5,0)</f>
        <v>EU</v>
      </c>
      <c r="E107" s="582" t="str">
        <f>VLOOKUP(A107,'Complete Product Info'!$A$2:$G$141,7,0)</f>
        <v>Electric</v>
      </c>
      <c r="F107" s="582" t="str">
        <f>VLOOKUP(A107,'Complete Product Info'!$A$2:$H$141,8,0)</f>
        <v>Gasoline</v>
      </c>
      <c r="G107" s="582" t="str">
        <f>VLOOKUP(A107,'Complete Product Info'!$A$2:$I$141,9,0)</f>
        <v>Large/Medium</v>
      </c>
      <c r="H107" s="582" t="str">
        <f>VLOOKUP(A107,'Complete Product Info'!$A$2:$J$141,10,0)</f>
        <v>Rear-wheel Drive</v>
      </c>
      <c r="I107" s="582" t="str">
        <f>VLOOKUP(A107,'Complete Product Info'!$A$2:$K$141,11,0)</f>
        <v>Riding</v>
      </c>
      <c r="J107" s="582" t="str">
        <f>VLOOKUP(A107,'ABC Analysis Results'!$A$2:$C$140,3,0)</f>
        <v>B</v>
      </c>
      <c r="K107" s="583">
        <f>VLOOKUP(A107,'Complete Product Info'!$A$2:$P$141,16,0)</f>
        <v>779.7051552</v>
      </c>
      <c r="L107" s="582">
        <f>VLOOKUP(A107,'Complete Product Info'!$A$2:$AC$141,29,0)</f>
        <v>127</v>
      </c>
      <c r="M107" s="584">
        <f>VLOOKUP(A107,'Complexity Cost Adjustment'!$C$2:$AJ$141,32,0)</f>
        <v>132035.6438</v>
      </c>
      <c r="N107" s="585"/>
      <c r="O107" s="585"/>
      <c r="P107" s="585"/>
      <c r="Q107" s="585"/>
      <c r="R107" s="585"/>
      <c r="S107" s="585"/>
      <c r="T107" s="585"/>
      <c r="U107" s="585"/>
      <c r="V107" s="585"/>
      <c r="W107" s="585"/>
      <c r="X107" s="585"/>
      <c r="Y107" s="585"/>
      <c r="Z107" s="585"/>
      <c r="AA107" s="585"/>
      <c r="AB107" s="585"/>
      <c r="AC107" s="585"/>
      <c r="AD107" s="585"/>
      <c r="AE107" s="585"/>
      <c r="AF107" s="585"/>
      <c r="AG107" s="585"/>
      <c r="AH107" s="585"/>
      <c r="AI107" s="585"/>
      <c r="AJ107" s="585"/>
      <c r="AK107" s="585"/>
      <c r="AL107" s="585"/>
    </row>
    <row r="108">
      <c r="A108" s="586">
        <v>1811052.0</v>
      </c>
      <c r="B108" s="582" t="str">
        <f>VLOOKUP(A108,'Complete Product Info'!$A$2:$C$141,2,0)</f>
        <v>Mars</v>
      </c>
      <c r="C108" s="582" t="str">
        <f>VLOOKUP(A108,'Complete Product Info'!$A$2:$C$141,3,0)</f>
        <v>Mars Supreme El. UK</v>
      </c>
      <c r="D108" s="582" t="str">
        <f>VLOOKUP(A108,'Complete Product Info'!$A$2:$E$141,5,0)</f>
        <v>UK</v>
      </c>
      <c r="E108" s="582" t="str">
        <f>VLOOKUP(A108,'Complete Product Info'!$A$2:$G$141,7,0)</f>
        <v>Electric</v>
      </c>
      <c r="F108" s="582" t="str">
        <f>VLOOKUP(A108,'Complete Product Info'!$A$2:$H$141,8,0)</f>
        <v>Gasoline</v>
      </c>
      <c r="G108" s="582" t="str">
        <f>VLOOKUP(A108,'Complete Product Info'!$A$2:$I$141,9,0)</f>
        <v>Large/Medium</v>
      </c>
      <c r="H108" s="582" t="str">
        <f>VLOOKUP(A108,'Complete Product Info'!$A$2:$J$141,10,0)</f>
        <v>Rear-wheel Drive</v>
      </c>
      <c r="I108" s="582" t="str">
        <f>VLOOKUP(A108,'Complete Product Info'!$A$2:$K$141,11,0)</f>
        <v>Walk-behind</v>
      </c>
      <c r="J108" s="582" t="str">
        <f>VLOOKUP(A108,'ABC Analysis Results'!$A$2:$C$140,3,0)</f>
        <v>B</v>
      </c>
      <c r="K108" s="583">
        <f>VLOOKUP(A108,'Complete Product Info'!$A$2:$P$141,16,0)</f>
        <v>52.13452412</v>
      </c>
      <c r="L108" s="582">
        <f>VLOOKUP(A108,'Complete Product Info'!$A$2:$AC$141,29,0)</f>
        <v>66</v>
      </c>
      <c r="M108" s="584">
        <f>VLOOKUP(A108,'Complexity Cost Adjustment'!$C$2:$AJ$141,32,0)</f>
        <v>125618.321</v>
      </c>
      <c r="N108" s="585"/>
      <c r="O108" s="585"/>
      <c r="P108" s="585"/>
      <c r="Q108" s="585"/>
      <c r="R108" s="585"/>
      <c r="S108" s="585"/>
      <c r="T108" s="585"/>
      <c r="U108" s="585"/>
      <c r="V108" s="585"/>
      <c r="W108" s="585"/>
      <c r="X108" s="585"/>
      <c r="Y108" s="585"/>
      <c r="Z108" s="585"/>
      <c r="AA108" s="585"/>
      <c r="AB108" s="585"/>
      <c r="AC108" s="585"/>
      <c r="AD108" s="585"/>
      <c r="AE108" s="585"/>
      <c r="AF108" s="585"/>
      <c r="AG108" s="585"/>
      <c r="AH108" s="585"/>
      <c r="AI108" s="585"/>
      <c r="AJ108" s="585"/>
      <c r="AK108" s="585"/>
      <c r="AL108" s="585"/>
    </row>
    <row r="109">
      <c r="A109" s="601">
        <v>1811044.0</v>
      </c>
      <c r="B109" s="602" t="str">
        <f>VLOOKUP(A109,'Complete Product Info'!$A$2:$C$141,2,0)</f>
        <v>Mars</v>
      </c>
      <c r="C109" s="602" t="str">
        <f>VLOOKUP(A109,'Complete Product Info'!$A$2:$C$141,3,0)</f>
        <v>Mars Standard El. EU</v>
      </c>
      <c r="D109" s="602" t="str">
        <f>VLOOKUP(A109,'Complete Product Info'!$A$2:$E$141,5,0)</f>
        <v>EU</v>
      </c>
      <c r="E109" s="602" t="str">
        <f>VLOOKUP(A109,'Complete Product Info'!$A$2:$G$141,7,0)</f>
        <v>Electric</v>
      </c>
      <c r="F109" s="602" t="str">
        <f>VLOOKUP(A109,'Complete Product Info'!$A$2:$H$141,8,0)</f>
        <v>Gasoline</v>
      </c>
      <c r="G109" s="602" t="str">
        <f>VLOOKUP(A109,'Complete Product Info'!$A$2:$I$141,9,0)</f>
        <v>Large/Medium</v>
      </c>
      <c r="H109" s="602" t="str">
        <f>VLOOKUP(A109,'Complete Product Info'!$A$2:$J$141,10,0)</f>
        <v>Swivel front wheel </v>
      </c>
      <c r="I109" s="602" t="str">
        <f>VLOOKUP(A109,'Complete Product Info'!$A$2:$K$141,11,0)</f>
        <v>Walk-behind</v>
      </c>
      <c r="J109" s="602" t="str">
        <f>VLOOKUP(A109,'ABC Analysis Results'!$A$2:$C$140,3,0)</f>
        <v>B</v>
      </c>
      <c r="K109" s="603">
        <f>VLOOKUP(A109,'Complete Product Info'!$A$2:$P$141,16,0)</f>
        <v>90.93660952</v>
      </c>
      <c r="L109" s="602">
        <f>VLOOKUP(A109,'Complete Product Info'!$A$2:$AC$141,29,0)</f>
        <v>66</v>
      </c>
      <c r="M109" s="604">
        <f>VLOOKUP(A109,'Complexity Cost Adjustment'!$C$2:$AJ$141,32,0)</f>
        <v>112408.8171</v>
      </c>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c r="AJ109" s="605"/>
      <c r="AK109" s="605"/>
      <c r="AL109" s="605"/>
    </row>
    <row r="110">
      <c r="A110" s="612">
        <v>1811114.0</v>
      </c>
      <c r="B110" s="602" t="str">
        <f>VLOOKUP(A110,'Complete Product Info'!$A$2:$C$141,2,0)</f>
        <v>Moon</v>
      </c>
      <c r="C110" s="602" t="str">
        <f>VLOOKUP(A110,'Complete Product Info'!$A$2:$C$141,3,0)</f>
        <v>Moon Extra El. EU/UK</v>
      </c>
      <c r="D110" s="602" t="str">
        <f>VLOOKUP(A110,'Complete Product Info'!$A$2:$E$141,5,0)</f>
        <v>EU, UK</v>
      </c>
      <c r="E110" s="602" t="str">
        <f>VLOOKUP(A110,'Complete Product Info'!$A$2:$G$141,7,0)</f>
        <v>Electric</v>
      </c>
      <c r="F110" s="602" t="str">
        <f>VLOOKUP(A110,'Complete Product Info'!$A$2:$H$141,8,0)</f>
        <v>Electric, Rechargeable Battery </v>
      </c>
      <c r="G110" s="602" t="str">
        <f>VLOOKUP(A110,'Complete Product Info'!$A$2:$I$141,9,0)</f>
        <v>Small/Medium</v>
      </c>
      <c r="H110" s="602" t="str">
        <f>VLOOKUP(A110,'Complete Product Info'!$A$2:$J$141,10,0)</f>
        <v>Rear-wheel Drive</v>
      </c>
      <c r="I110" s="602" t="str">
        <f>VLOOKUP(A110,'Complete Product Info'!$A$2:$K$141,11,0)</f>
        <v>Riding</v>
      </c>
      <c r="J110" s="602" t="str">
        <f>VLOOKUP(A110,'ABC Analysis Results'!$A$2:$C$140,3,0)</f>
        <v>B</v>
      </c>
      <c r="K110" s="603">
        <f>VLOOKUP(A110,'Complete Product Info'!$A$2:$P$141,16,0)</f>
        <v>96.38095625</v>
      </c>
      <c r="L110" s="602">
        <f>VLOOKUP(A110,'Complete Product Info'!$A$2:$AC$141,29,0)</f>
        <v>62</v>
      </c>
      <c r="M110" s="604">
        <f>VLOOKUP(A110,'Complexity Cost Adjustment'!$C$2:$AJ$141,32,0)</f>
        <v>119878.605</v>
      </c>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c r="AJ110" s="605"/>
      <c r="AK110" s="605"/>
      <c r="AL110" s="605"/>
    </row>
    <row r="111">
      <c r="C111" s="274"/>
      <c r="D111" s="274"/>
      <c r="E111" s="274"/>
      <c r="G111" s="274"/>
      <c r="H111" s="274"/>
      <c r="J111" s="27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22.29"/>
  </cols>
  <sheetData>
    <row r="1">
      <c r="A1" s="613" t="s">
        <v>696</v>
      </c>
      <c r="B1" s="614" t="s">
        <v>697</v>
      </c>
      <c r="C1" s="614" t="s">
        <v>698</v>
      </c>
      <c r="D1" s="614" t="s">
        <v>526</v>
      </c>
      <c r="E1" s="614" t="s">
        <v>80</v>
      </c>
      <c r="F1" s="614" t="s">
        <v>699</v>
      </c>
      <c r="G1" s="615" t="s">
        <v>692</v>
      </c>
    </row>
    <row r="2">
      <c r="A2" s="616" t="s">
        <v>700</v>
      </c>
      <c r="B2" s="617">
        <v>1.0</v>
      </c>
      <c r="C2" s="618">
        <v>1.0</v>
      </c>
      <c r="D2" s="618">
        <v>1.0</v>
      </c>
      <c r="E2" s="618">
        <v>1.0</v>
      </c>
      <c r="F2" s="618">
        <v>1.0</v>
      </c>
      <c r="G2" s="619">
        <v>1.0</v>
      </c>
    </row>
    <row r="3">
      <c r="A3" s="620" t="s">
        <v>701</v>
      </c>
      <c r="B3" s="621" t="s">
        <v>702</v>
      </c>
      <c r="C3" s="622">
        <v>0.0</v>
      </c>
      <c r="D3" s="622">
        <v>0.0</v>
      </c>
      <c r="E3" s="622">
        <v>0.0</v>
      </c>
      <c r="F3" s="622">
        <v>0.0</v>
      </c>
      <c r="G3" s="623">
        <v>0.0</v>
      </c>
    </row>
    <row r="5">
      <c r="A5" s="614" t="s">
        <v>703</v>
      </c>
      <c r="B5" s="614" t="s">
        <v>42</v>
      </c>
    </row>
    <row r="6">
      <c r="A6" s="624" t="s">
        <v>704</v>
      </c>
      <c r="B6" s="625">
        <v>1.0</v>
      </c>
    </row>
    <row r="7">
      <c r="A7" s="626" t="s">
        <v>705</v>
      </c>
      <c r="B7" s="627">
        <v>0.8</v>
      </c>
    </row>
    <row r="8">
      <c r="A8" s="624" t="s">
        <v>706</v>
      </c>
      <c r="B8" s="625">
        <v>0.6</v>
      </c>
    </row>
    <row r="9">
      <c r="A9" s="624" t="s">
        <v>707</v>
      </c>
      <c r="B9" s="625">
        <v>0.4</v>
      </c>
    </row>
    <row r="10">
      <c r="A10" s="624" t="s">
        <v>708</v>
      </c>
      <c r="B10" s="625">
        <v>0.2</v>
      </c>
    </row>
    <row r="11">
      <c r="A11" s="624" t="s">
        <v>709</v>
      </c>
      <c r="B11" s="625">
        <v>0.0</v>
      </c>
    </row>
    <row r="12">
      <c r="A12" s="628"/>
      <c r="B12" s="628"/>
    </row>
    <row r="13">
      <c r="A13" s="629"/>
      <c r="B13" s="630"/>
    </row>
    <row r="14">
      <c r="A14" s="629"/>
      <c r="B14" s="631"/>
    </row>
    <row r="15">
      <c r="A15" s="629"/>
      <c r="B15" s="631"/>
    </row>
    <row r="16">
      <c r="A16" s="629"/>
      <c r="B16" s="631"/>
    </row>
    <row r="17">
      <c r="A17" s="629"/>
      <c r="B17" s="631"/>
    </row>
    <row r="19">
      <c r="A19" s="628"/>
      <c r="B19" s="628"/>
      <c r="C19" s="628"/>
    </row>
    <row r="20">
      <c r="A20" s="629"/>
      <c r="B20" s="631"/>
      <c r="C20" s="629"/>
    </row>
    <row r="21">
      <c r="A21" s="629"/>
      <c r="B21" s="631"/>
      <c r="C21" s="629"/>
    </row>
    <row r="22">
      <c r="A22" s="629"/>
      <c r="B22" s="631"/>
      <c r="C22" s="629"/>
    </row>
    <row r="23">
      <c r="A23" s="629"/>
      <c r="B23" s="631"/>
      <c r="C23" s="629"/>
    </row>
    <row r="24">
      <c r="A24" s="629"/>
      <c r="B24" s="631"/>
      <c r="C24" s="629"/>
    </row>
    <row r="25">
      <c r="A25" s="629"/>
      <c r="B25" s="631"/>
      <c r="C25" s="629"/>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2" width="26.14"/>
    <col customWidth="1" min="3" max="3" width="15.57"/>
    <col customWidth="1" min="4" max="4" width="13.71"/>
    <col customWidth="1" min="5" max="5" width="13.29"/>
    <col customWidth="1" min="6" max="6" width="13.71"/>
    <col customWidth="1" min="7" max="7" width="10.57"/>
    <col customWidth="1" min="8" max="8" width="27.43"/>
    <col customWidth="1" min="9" max="9" width="16.29"/>
    <col customWidth="1" min="10" max="10" width="17.86"/>
    <col customWidth="1" min="11" max="12" width="20.29"/>
    <col hidden="1" min="13" max="13" width="14.43"/>
    <col customWidth="1" min="24" max="24" width="16.57"/>
    <col customWidth="1" min="26" max="28" width="15.14"/>
  </cols>
  <sheetData>
    <row r="1">
      <c r="A1" s="237" t="s">
        <v>77</v>
      </c>
      <c r="B1" s="238" t="s">
        <v>78</v>
      </c>
      <c r="C1" s="237" t="s">
        <v>76</v>
      </c>
      <c r="D1" s="239" t="s">
        <v>506</v>
      </c>
      <c r="E1" s="239" t="s">
        <v>526</v>
      </c>
      <c r="F1" s="237" t="s">
        <v>527</v>
      </c>
      <c r="G1" s="240" t="s">
        <v>80</v>
      </c>
      <c r="H1" s="238" t="s">
        <v>81</v>
      </c>
      <c r="I1" s="237" t="s">
        <v>528</v>
      </c>
      <c r="J1" s="238" t="s">
        <v>89</v>
      </c>
      <c r="K1" s="242" t="s">
        <v>90</v>
      </c>
      <c r="L1" s="243" t="s">
        <v>494</v>
      </c>
      <c r="M1" s="632" t="s">
        <v>660</v>
      </c>
      <c r="N1" s="633" t="s">
        <v>661</v>
      </c>
      <c r="O1" s="634" t="s">
        <v>694</v>
      </c>
      <c r="P1" s="635" t="s">
        <v>710</v>
      </c>
      <c r="Q1" s="635" t="s">
        <v>711</v>
      </c>
      <c r="R1" s="635" t="s">
        <v>712</v>
      </c>
      <c r="S1" s="635" t="s">
        <v>713</v>
      </c>
      <c r="T1" s="635" t="s">
        <v>714</v>
      </c>
      <c r="U1" s="635" t="s">
        <v>715</v>
      </c>
      <c r="V1" s="636" t="s">
        <v>716</v>
      </c>
      <c r="W1" s="635" t="s">
        <v>717</v>
      </c>
      <c r="X1" s="637" t="s">
        <v>718</v>
      </c>
      <c r="Y1" s="637" t="s">
        <v>719</v>
      </c>
      <c r="Z1" s="637" t="s">
        <v>720</v>
      </c>
      <c r="AA1" s="635" t="s">
        <v>721</v>
      </c>
      <c r="AB1" s="638" t="s">
        <v>722</v>
      </c>
      <c r="AC1" s="635" t="s">
        <v>723</v>
      </c>
      <c r="AD1" s="635" t="s">
        <v>724</v>
      </c>
      <c r="AE1" s="635" t="s">
        <v>725</v>
      </c>
      <c r="AF1" s="635" t="s">
        <v>726</v>
      </c>
      <c r="AG1" s="635" t="s">
        <v>727</v>
      </c>
      <c r="AH1" s="635" t="s">
        <v>728</v>
      </c>
    </row>
    <row r="2">
      <c r="A2" s="582" t="s">
        <v>96</v>
      </c>
      <c r="B2" s="582" t="s">
        <v>119</v>
      </c>
      <c r="C2" s="582">
        <v>1811009.0</v>
      </c>
      <c r="D2" s="639" t="s">
        <v>479</v>
      </c>
      <c r="E2" s="639" t="s">
        <v>110</v>
      </c>
      <c r="F2" s="582" t="s">
        <v>509</v>
      </c>
      <c r="G2" s="639" t="s">
        <v>117</v>
      </c>
      <c r="H2" s="639" t="s">
        <v>522</v>
      </c>
      <c r="I2" s="582" t="s">
        <v>544</v>
      </c>
      <c r="J2" s="640" t="s">
        <v>105</v>
      </c>
      <c r="K2" s="640" t="s">
        <v>108</v>
      </c>
      <c r="L2" s="640">
        <v>465.3150686189814</v>
      </c>
      <c r="M2" s="641" t="str">
        <f>VLOOKUP(C2,'ABC Analysis Results'!$A$2:$C$140,2,0)</f>
        <v>C</v>
      </c>
      <c r="N2" s="642" t="str">
        <f>VLOOKUP(C2,'ABC Analysis Results'!$A$2:$C$140,3,0)</f>
        <v>C</v>
      </c>
      <c r="O2" s="643">
        <f>VLOOKUP(C2,'Complexity Cost Adjustment'!$C$2:$I$141,7,0)</f>
        <v>272.2025565</v>
      </c>
      <c r="P2" s="644">
        <f>VLOOKUP(C2,'Complexity Cost Adjustment'!$C$2:$G$141,5,0)</f>
        <v>1522.565</v>
      </c>
      <c r="Q2" s="644">
        <f>VLOOKUP(C2,'Complexity Cost Adjustment'!$C$2:$T$141,18,0)</f>
        <v>830.4333032</v>
      </c>
      <c r="R2" s="642">
        <f>VLOOKUP(C2,'Complexity Cost Adjustment'!$C$2:$H$141,6,0)</f>
        <v>5.5935</v>
      </c>
      <c r="S2" s="642">
        <f>VLOOKUP(C2,'Complete Product Info'!$A$2:$AE$141,29,0)</f>
        <v>56</v>
      </c>
      <c r="T2" s="642">
        <f>VLOOKUP(C2,'Complete Product Info'!$A$2:$AE$141,30,0)</f>
        <v>56</v>
      </c>
      <c r="U2" s="642">
        <f>VLOOKUP(C2,'Complete Product Info'!$A$2:$AE$141,31,0)</f>
        <v>91</v>
      </c>
      <c r="V2" s="586">
        <v>1811008.0</v>
      </c>
      <c r="W2" s="644">
        <f>VLOOKUP(V2,'Complexity Cost Adjustment'!$C$2:$I$141,7,0)</f>
        <v>79.33469161</v>
      </c>
      <c r="X2" s="645">
        <v>1.0</v>
      </c>
      <c r="Y2" s="646">
        <f t="shared" ref="Y2:Y3" si="1">(W2/O2)-1</f>
        <v>-0.7085453839</v>
      </c>
      <c r="Z2" s="645">
        <v>1.0</v>
      </c>
      <c r="AA2" s="647" t="s">
        <v>729</v>
      </c>
      <c r="AB2" s="648"/>
      <c r="AC2" s="645">
        <v>1.0</v>
      </c>
      <c r="AD2" s="645">
        <v>0.8</v>
      </c>
      <c r="AE2" s="645">
        <v>0.6</v>
      </c>
      <c r="AF2" s="134">
        <f t="shared" ref="AF2:AF111" si="2">AC2*R2</f>
        <v>5.5935</v>
      </c>
      <c r="AG2" s="134">
        <f t="shared" ref="AG2:AG111" si="3">AD2*R2</f>
        <v>4.4748</v>
      </c>
      <c r="AH2" s="134">
        <f t="shared" ref="AH2:AH111" si="4">AE2*R2</f>
        <v>3.3561</v>
      </c>
    </row>
    <row r="3">
      <c r="A3" s="586" t="s">
        <v>133</v>
      </c>
      <c r="B3" s="586" t="s">
        <v>155</v>
      </c>
      <c r="C3" s="586">
        <v>1811036.0</v>
      </c>
      <c r="D3" s="649" t="s">
        <v>479</v>
      </c>
      <c r="E3" s="649" t="s">
        <v>110</v>
      </c>
      <c r="F3" s="586" t="s">
        <v>509</v>
      </c>
      <c r="G3" s="649" t="s">
        <v>117</v>
      </c>
      <c r="H3" s="649" t="s">
        <v>127</v>
      </c>
      <c r="I3" s="586" t="s">
        <v>546</v>
      </c>
      <c r="J3" s="650" t="s">
        <v>105</v>
      </c>
      <c r="K3" s="650" t="s">
        <v>108</v>
      </c>
      <c r="L3" s="650">
        <v>2226.489117292563</v>
      </c>
      <c r="M3" s="641" t="str">
        <f>VLOOKUP(C3,'ABC Analysis Results'!$A$2:$C$140,2,0)</f>
        <v>C</v>
      </c>
      <c r="N3" s="642" t="str">
        <f>VLOOKUP(C3,'ABC Analysis Results'!$A$2:$C$140,3,0)</f>
        <v>C</v>
      </c>
      <c r="O3" s="643">
        <f>VLOOKUP(C3,'Complexity Cost Adjustment'!$C$2:$I$141,7,0)</f>
        <v>43.52924003</v>
      </c>
      <c r="P3" s="644">
        <f>VLOOKUP(C3,'Complexity Cost Adjustment'!$C$2:$G$141,5,0)</f>
        <v>2862.744</v>
      </c>
      <c r="Q3" s="644">
        <f>VLOOKUP(C3,'Complexity Cost Adjustment'!$C$2:$T$141,18,0)</f>
        <v>49.38277077</v>
      </c>
      <c r="R3" s="642">
        <f>VLOOKUP(C3,'Complexity Cost Adjustment'!$C$2:$H$141,6,0)</f>
        <v>65.766</v>
      </c>
      <c r="S3" s="642">
        <f>VLOOKUP(C3,'Complete Product Info'!$A$2:$AE$141,29,0)</f>
        <v>64</v>
      </c>
      <c r="T3" s="642">
        <f>VLOOKUP(C3,'Complete Product Info'!$A$2:$AE$141,30,0)</f>
        <v>60</v>
      </c>
      <c r="U3" s="642">
        <f>VLOOKUP(C3,'Complete Product Info'!$A$2:$AE$141,31,0)</f>
        <v>89</v>
      </c>
      <c r="V3" s="586">
        <v>1811034.0</v>
      </c>
      <c r="W3" s="644">
        <f>VLOOKUP(V3,'Complexity Cost Adjustment'!$C$2:$I$141,7,0)</f>
        <v>108.2649091</v>
      </c>
      <c r="X3" s="645">
        <v>1.0</v>
      </c>
      <c r="Y3" s="646">
        <f t="shared" si="1"/>
        <v>1.487176643</v>
      </c>
      <c r="Z3" s="645">
        <v>0.0</v>
      </c>
      <c r="AA3" s="647" t="s">
        <v>730</v>
      </c>
      <c r="AB3" s="648" t="s">
        <v>731</v>
      </c>
      <c r="AC3" s="645"/>
      <c r="AD3" s="645"/>
      <c r="AE3" s="645"/>
      <c r="AF3" s="134">
        <f t="shared" si="2"/>
        <v>0</v>
      </c>
      <c r="AG3" s="134">
        <f t="shared" si="3"/>
        <v>0</v>
      </c>
      <c r="AH3" s="134">
        <f t="shared" si="4"/>
        <v>0</v>
      </c>
    </row>
    <row r="4">
      <c r="A4" s="586" t="s">
        <v>310</v>
      </c>
      <c r="B4" s="586" t="s">
        <v>319</v>
      </c>
      <c r="C4" s="586">
        <v>1811139.0</v>
      </c>
      <c r="D4" s="649" t="s">
        <v>479</v>
      </c>
      <c r="E4" s="649" t="s">
        <v>548</v>
      </c>
      <c r="F4" s="586" t="s">
        <v>509</v>
      </c>
      <c r="G4" s="649" t="s">
        <v>312</v>
      </c>
      <c r="H4" s="649" t="s">
        <v>556</v>
      </c>
      <c r="I4" s="586" t="s">
        <v>557</v>
      </c>
      <c r="J4" s="650"/>
      <c r="K4" s="650" t="s">
        <v>106</v>
      </c>
      <c r="L4" s="650">
        <v>3.0684758949880657</v>
      </c>
      <c r="M4" s="641" t="str">
        <f>VLOOKUP(C4,'ABC Analysis Results'!$A$2:$C$140,2,0)</f>
        <v>C</v>
      </c>
      <c r="N4" s="642" t="str">
        <f>VLOOKUP(C4,'ABC Analysis Results'!$A$2:$C$140,3,0)</f>
        <v>C</v>
      </c>
      <c r="O4" s="643">
        <f>VLOOKUP(C4,'Complexity Cost Adjustment'!$C$2:$I$141,7,0)</f>
        <v>44.76662506</v>
      </c>
      <c r="P4" s="644">
        <f>VLOOKUP(C4,'Complexity Cost Adjustment'!$C$2:$G$141,5,0)</f>
        <v>4282.635</v>
      </c>
      <c r="Q4" s="644">
        <f>VLOOKUP(C4,'Complexity Cost Adjustment'!$C$2:$T$141,18,0)</f>
        <v>1172.153907</v>
      </c>
      <c r="R4" s="642">
        <f>VLOOKUP(C4,'Complexity Cost Adjustment'!$C$2:$H$141,6,0)</f>
        <v>95.6658</v>
      </c>
      <c r="S4" s="642">
        <f>VLOOKUP(C4,'Complete Product Info'!$A$2:$AE$141,29,0)</f>
        <v>40</v>
      </c>
      <c r="T4" s="642">
        <f>VLOOKUP(C4,'Complete Product Info'!$A$2:$AE$141,30,0)</f>
        <v>30</v>
      </c>
      <c r="U4" s="642">
        <f>VLOOKUP(C4,'Complete Product Info'!$A$2:$AE$141,31,0)</f>
        <v>89</v>
      </c>
      <c r="V4" s="651"/>
      <c r="W4" s="642"/>
      <c r="X4" s="646"/>
      <c r="Y4" s="646"/>
      <c r="Z4" s="642"/>
      <c r="AA4" s="647" t="s">
        <v>730</v>
      </c>
      <c r="AB4" s="648" t="s">
        <v>732</v>
      </c>
      <c r="AC4" s="646"/>
      <c r="AD4" s="646"/>
      <c r="AE4" s="646"/>
      <c r="AF4" s="134">
        <f t="shared" si="2"/>
        <v>0</v>
      </c>
      <c r="AG4" s="134">
        <f t="shared" si="3"/>
        <v>0</v>
      </c>
      <c r="AH4" s="134">
        <f t="shared" si="4"/>
        <v>0</v>
      </c>
    </row>
    <row r="5">
      <c r="A5" s="586" t="s">
        <v>133</v>
      </c>
      <c r="B5" s="586" t="s">
        <v>143</v>
      </c>
      <c r="C5" s="586">
        <v>1811025.0</v>
      </c>
      <c r="D5" s="649" t="s">
        <v>479</v>
      </c>
      <c r="E5" s="649" t="s">
        <v>110</v>
      </c>
      <c r="F5" s="586" t="s">
        <v>509</v>
      </c>
      <c r="G5" s="649" t="s">
        <v>117</v>
      </c>
      <c r="H5" s="649" t="s">
        <v>141</v>
      </c>
      <c r="I5" s="586" t="s">
        <v>546</v>
      </c>
      <c r="J5" s="650" t="s">
        <v>139</v>
      </c>
      <c r="K5" s="650" t="s">
        <v>112</v>
      </c>
      <c r="L5" s="650">
        <v>175.85012550992505</v>
      </c>
      <c r="M5" s="641" t="str">
        <f>VLOOKUP(C5,'ABC Analysis Results'!$A$2:$C$140,2,0)</f>
        <v>C</v>
      </c>
      <c r="N5" s="642" t="str">
        <f>VLOOKUP(C5,'ABC Analysis Results'!$A$2:$C$140,3,0)</f>
        <v>C</v>
      </c>
      <c r="O5" s="643">
        <f>VLOOKUP(C5,'Complexity Cost Adjustment'!$C$2:$I$141,7,0)</f>
        <v>64.60566667</v>
      </c>
      <c r="P5" s="644">
        <f>VLOOKUP(C5,'Complexity Cost Adjustment'!$C$2:$G$141,5,0)</f>
        <v>5603.818</v>
      </c>
      <c r="Q5" s="644">
        <f>VLOOKUP(C5,'Complexity Cost Adjustment'!$C$2:$T$141,18,0)</f>
        <v>2221.470799</v>
      </c>
      <c r="R5" s="642">
        <f>VLOOKUP(C5,'Complexity Cost Adjustment'!$C$2:$H$141,6,0)</f>
        <v>86.7388</v>
      </c>
      <c r="S5" s="642">
        <f>VLOOKUP(C5,'Complete Product Info'!$A$2:$AE$141,29,0)</f>
        <v>64</v>
      </c>
      <c r="T5" s="642">
        <f>VLOOKUP(C5,'Complete Product Info'!$A$2:$AE$141,30,0)</f>
        <v>60</v>
      </c>
      <c r="U5" s="642">
        <f>VLOOKUP(C5,'Complete Product Info'!$A$2:$AE$141,31,0)</f>
        <v>89</v>
      </c>
      <c r="V5" s="586">
        <v>1811054.0</v>
      </c>
      <c r="W5" s="644">
        <f>VLOOKUP(V5,'Complexity Cost Adjustment'!$C$2:$I$141,7,0)</f>
        <v>84.49960665</v>
      </c>
      <c r="X5" s="645">
        <v>0.7</v>
      </c>
      <c r="Y5" s="646">
        <f>(W5/O5)-1</f>
        <v>0.307928716</v>
      </c>
      <c r="Z5" s="645">
        <v>0.6</v>
      </c>
      <c r="AA5" s="647" t="s">
        <v>729</v>
      </c>
      <c r="AB5" s="652"/>
      <c r="AC5" s="645">
        <v>0.8</v>
      </c>
      <c r="AD5" s="645">
        <v>0.6</v>
      </c>
      <c r="AE5" s="645">
        <v>0.4</v>
      </c>
      <c r="AF5" s="134">
        <f t="shared" si="2"/>
        <v>69.39104</v>
      </c>
      <c r="AG5" s="134">
        <f t="shared" si="3"/>
        <v>52.04328</v>
      </c>
      <c r="AH5" s="134">
        <f t="shared" si="4"/>
        <v>34.69552</v>
      </c>
    </row>
    <row r="6">
      <c r="A6" s="586" t="s">
        <v>310</v>
      </c>
      <c r="B6" s="586" t="s">
        <v>311</v>
      </c>
      <c r="C6" s="586">
        <v>1811134.0</v>
      </c>
      <c r="D6" s="649" t="s">
        <v>479</v>
      </c>
      <c r="E6" s="649" t="s">
        <v>547</v>
      </c>
      <c r="F6" s="586" t="s">
        <v>509</v>
      </c>
      <c r="G6" s="649" t="s">
        <v>312</v>
      </c>
      <c r="H6" s="649" t="s">
        <v>556</v>
      </c>
      <c r="I6" s="586" t="s">
        <v>557</v>
      </c>
      <c r="J6" s="650"/>
      <c r="K6" s="650" t="s">
        <v>106</v>
      </c>
      <c r="L6" s="650">
        <v>208.76832614657357</v>
      </c>
      <c r="M6" s="641" t="str">
        <f>VLOOKUP(C6,'ABC Analysis Results'!$A$2:$C$140,2,0)</f>
        <v>C</v>
      </c>
      <c r="N6" s="642" t="str">
        <f>VLOOKUP(C6,'ABC Analysis Results'!$A$2:$C$140,3,0)</f>
        <v>C</v>
      </c>
      <c r="O6" s="643">
        <f>VLOOKUP(C6,'Complexity Cost Adjustment'!$C$2:$I$141,7,0)</f>
        <v>33.57102726</v>
      </c>
      <c r="P6" s="644">
        <f>VLOOKUP(C6,'Complexity Cost Adjustment'!$C$2:$G$141,5,0)</f>
        <v>5760.09</v>
      </c>
      <c r="Q6" s="644">
        <f>VLOOKUP(C6,'Complexity Cost Adjustment'!$C$2:$T$141,18,0)</f>
        <v>1389.866529</v>
      </c>
      <c r="R6" s="642">
        <f>VLOOKUP(C6,'Complexity Cost Adjustment'!$C$2:$H$141,6,0)</f>
        <v>171.5792</v>
      </c>
      <c r="S6" s="642">
        <f>VLOOKUP(C6,'Complete Product Info'!$A$2:$AE$141,29,0)</f>
        <v>40</v>
      </c>
      <c r="T6" s="642">
        <f>VLOOKUP(C6,'Complete Product Info'!$A$2:$AE$141,30,0)</f>
        <v>30</v>
      </c>
      <c r="U6" s="642">
        <f>VLOOKUP(C6,'Complete Product Info'!$A$2:$AE$141,31,0)</f>
        <v>89</v>
      </c>
      <c r="V6" s="653"/>
      <c r="W6" s="642"/>
      <c r="X6" s="645"/>
      <c r="Y6" s="646"/>
      <c r="Z6" s="646"/>
      <c r="AA6" s="647" t="s">
        <v>730</v>
      </c>
      <c r="AB6" s="648" t="s">
        <v>732</v>
      </c>
      <c r="AC6" s="646"/>
      <c r="AD6" s="646"/>
      <c r="AE6" s="646"/>
      <c r="AF6" s="134">
        <f t="shared" si="2"/>
        <v>0</v>
      </c>
      <c r="AG6" s="134">
        <f t="shared" si="3"/>
        <v>0</v>
      </c>
      <c r="AH6" s="134">
        <f t="shared" si="4"/>
        <v>0</v>
      </c>
    </row>
    <row r="7">
      <c r="A7" s="586" t="s">
        <v>163</v>
      </c>
      <c r="B7" s="586" t="s">
        <v>166</v>
      </c>
      <c r="C7" s="586">
        <v>1811045.0</v>
      </c>
      <c r="D7" s="649" t="s">
        <v>479</v>
      </c>
      <c r="E7" s="649" t="s">
        <v>188</v>
      </c>
      <c r="F7" s="586" t="s">
        <v>509</v>
      </c>
      <c r="G7" s="649" t="s">
        <v>117</v>
      </c>
      <c r="H7" s="649" t="s">
        <v>522</v>
      </c>
      <c r="I7" s="586" t="s">
        <v>544</v>
      </c>
      <c r="J7" s="650" t="s">
        <v>139</v>
      </c>
      <c r="K7" s="650" t="s">
        <v>112</v>
      </c>
      <c r="L7" s="650">
        <v>1561.5335274773702</v>
      </c>
      <c r="M7" s="641" t="str">
        <f>VLOOKUP(C7,'ABC Analysis Results'!$A$2:$C$140,2,0)</f>
        <v>C</v>
      </c>
      <c r="N7" s="642" t="str">
        <f>VLOOKUP(C7,'ABC Analysis Results'!$A$2:$C$140,3,0)</f>
        <v>C</v>
      </c>
      <c r="O7" s="643">
        <f>VLOOKUP(C7,'Complexity Cost Adjustment'!$C$2:$I$141,7,0)</f>
        <v>60.1958549</v>
      </c>
      <c r="P7" s="644">
        <f>VLOOKUP(C7,'Complexity Cost Adjustment'!$C$2:$G$141,5,0)</f>
        <v>5871.6</v>
      </c>
      <c r="Q7" s="644">
        <f>VLOOKUP(C7,'Complexity Cost Adjustment'!$C$2:$T$141,18,0)</f>
        <v>1353.859525</v>
      </c>
      <c r="R7" s="642">
        <f>VLOOKUP(C7,'Complexity Cost Adjustment'!$C$2:$H$141,6,0)</f>
        <v>97.5416</v>
      </c>
      <c r="S7" s="642">
        <f>VLOOKUP(C7,'Complete Product Info'!$A$2:$AE$141,29,0)</f>
        <v>66</v>
      </c>
      <c r="T7" s="642">
        <f>VLOOKUP(C7,'Complete Product Info'!$A$2:$AE$141,30,0)</f>
        <v>58</v>
      </c>
      <c r="U7" s="642">
        <f>VLOOKUP(C7,'Complete Product Info'!$A$2:$AE$141,31,0)</f>
        <v>95</v>
      </c>
      <c r="V7" s="586">
        <v>1811044.0</v>
      </c>
      <c r="W7" s="644">
        <f>VLOOKUP(V7,'Complexity Cost Adjustment'!$C$2:$I$141,7,0)</f>
        <v>90.93660952</v>
      </c>
      <c r="X7" s="645">
        <v>1.0</v>
      </c>
      <c r="Y7" s="646">
        <f t="shared" ref="Y7:Y15" si="5">(W7/O7)-1</f>
        <v>0.5106789275</v>
      </c>
      <c r="Z7" s="654">
        <v>0.2</v>
      </c>
      <c r="AA7" s="647" t="s">
        <v>729</v>
      </c>
      <c r="AB7" s="655"/>
      <c r="AC7" s="645">
        <v>0.35</v>
      </c>
      <c r="AD7" s="645">
        <v>0.2</v>
      </c>
      <c r="AE7" s="645">
        <v>0.05</v>
      </c>
      <c r="AF7" s="134">
        <f t="shared" si="2"/>
        <v>34.13956</v>
      </c>
      <c r="AG7" s="134">
        <f t="shared" si="3"/>
        <v>19.50832</v>
      </c>
      <c r="AH7" s="134">
        <f t="shared" si="4"/>
        <v>4.87708</v>
      </c>
    </row>
    <row r="8">
      <c r="A8" s="586" t="s">
        <v>275</v>
      </c>
      <c r="B8" s="586" t="s">
        <v>276</v>
      </c>
      <c r="C8" s="586">
        <v>1811111.0</v>
      </c>
      <c r="D8" s="649" t="s">
        <v>257</v>
      </c>
      <c r="E8" s="649" t="s">
        <v>548</v>
      </c>
      <c r="F8" s="586" t="s">
        <v>509</v>
      </c>
      <c r="G8" s="649" t="s">
        <v>117</v>
      </c>
      <c r="H8" s="649" t="s">
        <v>127</v>
      </c>
      <c r="I8" s="586" t="s">
        <v>546</v>
      </c>
      <c r="J8" s="650" t="s">
        <v>105</v>
      </c>
      <c r="K8" s="650" t="s">
        <v>215</v>
      </c>
      <c r="L8" s="650">
        <v>16.450755169802047</v>
      </c>
      <c r="M8" s="641" t="str">
        <f>VLOOKUP(C8,'ABC Analysis Results'!$A$2:$C$140,2,0)</f>
        <v>C</v>
      </c>
      <c r="N8" s="642" t="str">
        <f>VLOOKUP(C8,'ABC Analysis Results'!$A$2:$C$140,3,0)</f>
        <v>C</v>
      </c>
      <c r="O8" s="643">
        <f>VLOOKUP(C8,'Complexity Cost Adjustment'!$C$2:$I$141,7,0)</f>
        <v>137.4245728</v>
      </c>
      <c r="P8" s="644">
        <f>VLOOKUP(C8,'Complexity Cost Adjustment'!$C$2:$G$141,5,0)</f>
        <v>7071.896</v>
      </c>
      <c r="Q8" s="644">
        <f>VLOOKUP(C8,'Complexity Cost Adjustment'!$C$2:$T$141,18,0)</f>
        <v>2411.030852</v>
      </c>
      <c r="R8" s="642">
        <f>VLOOKUP(C8,'Complexity Cost Adjustment'!$C$2:$H$141,6,0)</f>
        <v>51.4602</v>
      </c>
      <c r="S8" s="642">
        <f>VLOOKUP(C8,'Complete Product Info'!$A$2:$AE$141,29,0)</f>
        <v>62</v>
      </c>
      <c r="T8" s="642">
        <f>VLOOKUP(C8,'Complete Product Info'!$A$2:$AE$141,30,0)</f>
        <v>58</v>
      </c>
      <c r="U8" s="642">
        <f>VLOOKUP(C8,'Complete Product Info'!$A$2:$AE$141,31,0)</f>
        <v>91</v>
      </c>
      <c r="V8" s="586">
        <v>1811114.0</v>
      </c>
      <c r="W8" s="644">
        <f>VLOOKUP(V8,'Complexity Cost Adjustment'!$C$2:$I$141,7,0)</f>
        <v>96.38095625</v>
      </c>
      <c r="X8" s="645">
        <v>1.0</v>
      </c>
      <c r="Y8" s="646">
        <f t="shared" si="5"/>
        <v>-0.2986628643</v>
      </c>
      <c r="Z8" s="645">
        <v>1.0</v>
      </c>
      <c r="AA8" s="647" t="s">
        <v>729</v>
      </c>
      <c r="AB8" s="652"/>
      <c r="AC8" s="645">
        <v>1.0</v>
      </c>
      <c r="AD8" s="645">
        <v>0.8</v>
      </c>
      <c r="AE8" s="645">
        <v>0.6</v>
      </c>
      <c r="AF8" s="134">
        <f t="shared" si="2"/>
        <v>51.4602</v>
      </c>
      <c r="AG8" s="134">
        <f t="shared" si="3"/>
        <v>41.16816</v>
      </c>
      <c r="AH8" s="134">
        <f t="shared" si="4"/>
        <v>30.87612</v>
      </c>
    </row>
    <row r="9">
      <c r="A9" s="586" t="s">
        <v>227</v>
      </c>
      <c r="B9" s="586" t="s">
        <v>240</v>
      </c>
      <c r="C9" s="586">
        <v>1811089.0</v>
      </c>
      <c r="D9" s="649" t="s">
        <v>257</v>
      </c>
      <c r="E9" s="649" t="s">
        <v>190</v>
      </c>
      <c r="F9" s="586" t="s">
        <v>516</v>
      </c>
      <c r="G9" s="649" t="s">
        <v>117</v>
      </c>
      <c r="H9" s="649" t="s">
        <v>522</v>
      </c>
      <c r="I9" s="586" t="s">
        <v>544</v>
      </c>
      <c r="J9" s="650" t="s">
        <v>105</v>
      </c>
      <c r="K9" s="650" t="s">
        <v>232</v>
      </c>
      <c r="L9" s="650">
        <v>1214.773738961335</v>
      </c>
      <c r="M9" s="641" t="str">
        <f>VLOOKUP(C9,'ABC Analysis Results'!$A$2:$C$140,2,0)</f>
        <v>C</v>
      </c>
      <c r="N9" s="642" t="str">
        <f>VLOOKUP(C9,'ABC Analysis Results'!$A$2:$C$140,3,0)</f>
        <v>C</v>
      </c>
      <c r="O9" s="643">
        <f>VLOOKUP(C9,'Complexity Cost Adjustment'!$C$2:$I$141,7,0)</f>
        <v>643.1858407</v>
      </c>
      <c r="P9" s="644">
        <f>VLOOKUP(C9,'Complexity Cost Adjustment'!$C$2:$G$141,5,0)</f>
        <v>8154.696</v>
      </c>
      <c r="Q9" s="644">
        <f>VLOOKUP(C9,'Complexity Cost Adjustment'!$C$2:$T$141,18,0)</f>
        <v>5811.31708</v>
      </c>
      <c r="R9" s="642">
        <f>VLOOKUP(C9,'Complexity Cost Adjustment'!$C$2:$H$141,6,0)</f>
        <v>12.6786</v>
      </c>
      <c r="S9" s="642">
        <f>VLOOKUP(C9,'Complete Product Info'!$A$2:$AE$141,29,0)</f>
        <v>127</v>
      </c>
      <c r="T9" s="642">
        <f>VLOOKUP(C9,'Complete Product Info'!$A$2:$AE$141,30,0)</f>
        <v>203</v>
      </c>
      <c r="U9" s="642">
        <f>VLOOKUP(C9,'Complete Product Info'!$A$2:$AE$141,31,0)</f>
        <v>91</v>
      </c>
      <c r="V9" s="586">
        <v>1811083.0</v>
      </c>
      <c r="W9" s="644">
        <f>VLOOKUP(V9,'Complexity Cost Adjustment'!$C$2:$I$141,7,0)</f>
        <v>509.1694915</v>
      </c>
      <c r="X9" s="645">
        <v>1.0</v>
      </c>
      <c r="Y9" s="646">
        <f t="shared" si="5"/>
        <v>-0.2083633387</v>
      </c>
      <c r="Z9" s="645">
        <v>1.0</v>
      </c>
      <c r="AA9" s="647" t="s">
        <v>729</v>
      </c>
      <c r="AB9" s="652"/>
      <c r="AC9" s="645">
        <v>1.0</v>
      </c>
      <c r="AD9" s="645">
        <v>0.8</v>
      </c>
      <c r="AE9" s="645">
        <v>0.6</v>
      </c>
      <c r="AF9" s="134">
        <f t="shared" si="2"/>
        <v>12.6786</v>
      </c>
      <c r="AG9" s="134">
        <f t="shared" si="3"/>
        <v>10.14288</v>
      </c>
      <c r="AH9" s="134">
        <f t="shared" si="4"/>
        <v>7.60716</v>
      </c>
    </row>
    <row r="10">
      <c r="A10" s="586" t="s">
        <v>227</v>
      </c>
      <c r="B10" s="586" t="s">
        <v>245</v>
      </c>
      <c r="C10" s="586">
        <v>1811094.0</v>
      </c>
      <c r="D10" s="649" t="s">
        <v>257</v>
      </c>
      <c r="E10" s="649" t="s">
        <v>110</v>
      </c>
      <c r="F10" s="586" t="s">
        <v>516</v>
      </c>
      <c r="G10" s="649" t="s">
        <v>117</v>
      </c>
      <c r="H10" s="649" t="s">
        <v>522</v>
      </c>
      <c r="I10" s="586" t="s">
        <v>544</v>
      </c>
      <c r="J10" s="650" t="s">
        <v>105</v>
      </c>
      <c r="K10" s="650" t="s">
        <v>106</v>
      </c>
      <c r="L10" s="650">
        <v>208.57118628328277</v>
      </c>
      <c r="M10" s="641" t="str">
        <f>VLOOKUP(C10,'ABC Analysis Results'!$A$2:$C$140,2,0)</f>
        <v>C</v>
      </c>
      <c r="N10" s="642" t="str">
        <f>VLOOKUP(C10,'ABC Analysis Results'!$A$2:$C$140,3,0)</f>
        <v>C</v>
      </c>
      <c r="O10" s="643">
        <f>VLOOKUP(C10,'Complexity Cost Adjustment'!$C$2:$I$141,7,0)</f>
        <v>894.2977798</v>
      </c>
      <c r="P10" s="644">
        <f>VLOOKUP(C10,'Complexity Cost Adjustment'!$C$2:$G$141,5,0)</f>
        <v>8640.258</v>
      </c>
      <c r="Q10" s="644">
        <f>VLOOKUP(C10,'Complexity Cost Adjustment'!$C$2:$T$141,18,0)</f>
        <v>6771.058888</v>
      </c>
      <c r="R10" s="642">
        <f>VLOOKUP(C10,'Complexity Cost Adjustment'!$C$2:$H$141,6,0)</f>
        <v>9.6615</v>
      </c>
      <c r="S10" s="642">
        <f>VLOOKUP(C10,'Complete Product Info'!$A$2:$AE$141,29,0)</f>
        <v>127</v>
      </c>
      <c r="T10" s="642">
        <f>VLOOKUP(C10,'Complete Product Info'!$A$2:$AE$141,30,0)</f>
        <v>203</v>
      </c>
      <c r="U10" s="642">
        <f>VLOOKUP(C10,'Complete Product Info'!$A$2:$AE$141,31,0)</f>
        <v>91</v>
      </c>
      <c r="V10" s="586">
        <v>1811084.0</v>
      </c>
      <c r="W10" s="644">
        <f>VLOOKUP(V10,'Complexity Cost Adjustment'!$C$2:$I$141,7,0)</f>
        <v>701.4735772</v>
      </c>
      <c r="X10" s="645">
        <v>1.0</v>
      </c>
      <c r="Y10" s="646">
        <f t="shared" si="5"/>
        <v>-0.2156152089</v>
      </c>
      <c r="Z10" s="645">
        <v>1.0</v>
      </c>
      <c r="AA10" s="647" t="s">
        <v>729</v>
      </c>
      <c r="AB10" s="652"/>
      <c r="AC10" s="645">
        <v>1.0</v>
      </c>
      <c r="AD10" s="645">
        <v>0.8</v>
      </c>
      <c r="AE10" s="645">
        <v>0.6</v>
      </c>
      <c r="AF10" s="134">
        <f t="shared" si="2"/>
        <v>9.6615</v>
      </c>
      <c r="AG10" s="134">
        <f t="shared" si="3"/>
        <v>7.7292</v>
      </c>
      <c r="AH10" s="134">
        <f t="shared" si="4"/>
        <v>5.7969</v>
      </c>
    </row>
    <row r="11">
      <c r="A11" s="586" t="s">
        <v>163</v>
      </c>
      <c r="B11" s="586" t="s">
        <v>170</v>
      </c>
      <c r="C11" s="586">
        <v>1811049.0</v>
      </c>
      <c r="D11" s="649" t="s">
        <v>479</v>
      </c>
      <c r="E11" s="649" t="s">
        <v>110</v>
      </c>
      <c r="F11" s="586" t="s">
        <v>509</v>
      </c>
      <c r="G11" s="649" t="s">
        <v>117</v>
      </c>
      <c r="H11" s="649" t="s">
        <v>522</v>
      </c>
      <c r="I11" s="586" t="s">
        <v>544</v>
      </c>
      <c r="J11" s="650" t="s">
        <v>105</v>
      </c>
      <c r="K11" s="650" t="s">
        <v>146</v>
      </c>
      <c r="L11" s="650">
        <v>2658.7708366691677</v>
      </c>
      <c r="M11" s="641" t="str">
        <f>VLOOKUP(C11,'ABC Analysis Results'!$A$2:$C$140,2,0)</f>
        <v>C</v>
      </c>
      <c r="N11" s="642" t="str">
        <f>VLOOKUP(C11,'ABC Analysis Results'!$A$2:$C$140,3,0)</f>
        <v>C</v>
      </c>
      <c r="O11" s="643">
        <f>VLOOKUP(C11,'Complexity Cost Adjustment'!$C$2:$I$141,7,0)</f>
        <v>69.66142381</v>
      </c>
      <c r="P11" s="644">
        <f>VLOOKUP(C11,'Complexity Cost Adjustment'!$C$2:$G$141,5,0)</f>
        <v>8749.44</v>
      </c>
      <c r="Q11" s="644">
        <f>VLOOKUP(C11,'Complexity Cost Adjustment'!$C$2:$T$141,18,0)</f>
        <v>2764.523358</v>
      </c>
      <c r="R11" s="642">
        <f>VLOOKUP(C11,'Complexity Cost Adjustment'!$C$2:$H$141,6,0)</f>
        <v>125.5995</v>
      </c>
      <c r="S11" s="642">
        <f>VLOOKUP(C11,'Complete Product Info'!$A$2:$AE$141,29,0)</f>
        <v>66</v>
      </c>
      <c r="T11" s="642">
        <f>VLOOKUP(C11,'Complete Product Info'!$A$2:$AE$141,30,0)</f>
        <v>58</v>
      </c>
      <c r="U11" s="642">
        <f>VLOOKUP(C11,'Complete Product Info'!$A$2:$AE$141,31,0)</f>
        <v>95</v>
      </c>
      <c r="V11" s="586">
        <v>1811056.0</v>
      </c>
      <c r="W11" s="644">
        <f>VLOOKUP(V11,'Complexity Cost Adjustment'!$C$2:$I$141,7,0)</f>
        <v>72.25023828</v>
      </c>
      <c r="X11" s="645">
        <v>1.0</v>
      </c>
      <c r="Y11" s="646">
        <f t="shared" si="5"/>
        <v>0.03716281309</v>
      </c>
      <c r="Z11" s="645">
        <v>1.0</v>
      </c>
      <c r="AA11" s="647" t="s">
        <v>729</v>
      </c>
      <c r="AB11" s="656"/>
      <c r="AC11" s="645">
        <v>1.0</v>
      </c>
      <c r="AD11" s="645">
        <v>0.8</v>
      </c>
      <c r="AE11" s="645">
        <v>0.6</v>
      </c>
      <c r="AF11" s="134">
        <f t="shared" si="2"/>
        <v>125.5995</v>
      </c>
      <c r="AG11" s="134">
        <f t="shared" si="3"/>
        <v>100.4796</v>
      </c>
      <c r="AH11" s="134">
        <f t="shared" si="4"/>
        <v>75.3597</v>
      </c>
    </row>
    <row r="12">
      <c r="A12" s="586" t="s">
        <v>133</v>
      </c>
      <c r="B12" s="586" t="s">
        <v>156</v>
      </c>
      <c r="C12" s="586">
        <v>1811037.0</v>
      </c>
      <c r="D12" s="649" t="s">
        <v>479</v>
      </c>
      <c r="E12" s="649" t="s">
        <v>188</v>
      </c>
      <c r="F12" s="586" t="s">
        <v>509</v>
      </c>
      <c r="G12" s="649" t="s">
        <v>117</v>
      </c>
      <c r="H12" s="649" t="s">
        <v>127</v>
      </c>
      <c r="I12" s="586" t="s">
        <v>546</v>
      </c>
      <c r="J12" s="650" t="s">
        <v>139</v>
      </c>
      <c r="K12" s="650" t="s">
        <v>108</v>
      </c>
      <c r="L12" s="650">
        <v>927.927940275123</v>
      </c>
      <c r="M12" s="641" t="str">
        <f>VLOOKUP(C12,'ABC Analysis Results'!$A$2:$C$140,2,0)</f>
        <v>C</v>
      </c>
      <c r="N12" s="642" t="str">
        <f>VLOOKUP(C12,'ABC Analysis Results'!$A$2:$C$140,3,0)</f>
        <v>C</v>
      </c>
      <c r="O12" s="643">
        <f>VLOOKUP(C12,'Complexity Cost Adjustment'!$C$2:$I$141,7,0)</f>
        <v>55.02469448</v>
      </c>
      <c r="P12" s="644">
        <f>VLOOKUP(C12,'Complexity Cost Adjustment'!$C$2:$G$141,5,0)</f>
        <v>10772.322</v>
      </c>
      <c r="Q12" s="644">
        <f>VLOOKUP(C12,'Complexity Cost Adjustment'!$C$2:$T$141,18,0)</f>
        <v>-1251.878203</v>
      </c>
      <c r="R12" s="642">
        <f>VLOOKUP(C12,'Complexity Cost Adjustment'!$C$2:$H$141,6,0)</f>
        <v>195.7725</v>
      </c>
      <c r="S12" s="642">
        <f>VLOOKUP(C12,'Complete Product Info'!$A$2:$AE$141,29,0)</f>
        <v>64</v>
      </c>
      <c r="T12" s="642">
        <f>VLOOKUP(C12,'Complete Product Info'!$A$2:$AE$141,30,0)</f>
        <v>60</v>
      </c>
      <c r="U12" s="642">
        <f>VLOOKUP(C12,'Complete Product Info'!$A$2:$AE$141,31,0)</f>
        <v>89</v>
      </c>
      <c r="V12" s="586">
        <v>1811067.0</v>
      </c>
      <c r="W12" s="644">
        <f>VLOOKUP(V12,'Complexity Cost Adjustment'!$C$2:$I$141,7,0)</f>
        <v>72.01645217</v>
      </c>
      <c r="X12" s="645">
        <v>0.9</v>
      </c>
      <c r="Y12" s="646">
        <f t="shared" si="5"/>
        <v>0.3088023995</v>
      </c>
      <c r="Z12" s="645">
        <v>0.4</v>
      </c>
      <c r="AA12" s="647" t="s">
        <v>729</v>
      </c>
      <c r="AB12" s="652"/>
      <c r="AC12" s="645">
        <v>0.6</v>
      </c>
      <c r="AD12" s="645">
        <v>0.4</v>
      </c>
      <c r="AE12" s="645">
        <v>0.2</v>
      </c>
      <c r="AF12" s="134">
        <f t="shared" si="2"/>
        <v>117.4635</v>
      </c>
      <c r="AG12" s="134">
        <f t="shared" si="3"/>
        <v>78.309</v>
      </c>
      <c r="AH12" s="134">
        <f t="shared" si="4"/>
        <v>39.1545</v>
      </c>
    </row>
    <row r="13">
      <c r="A13" s="586" t="s">
        <v>275</v>
      </c>
      <c r="B13" s="586" t="s">
        <v>280</v>
      </c>
      <c r="C13" s="586">
        <v>1811112.0</v>
      </c>
      <c r="D13" s="649" t="s">
        <v>257</v>
      </c>
      <c r="E13" s="649" t="s">
        <v>548</v>
      </c>
      <c r="F13" s="586" t="s">
        <v>509</v>
      </c>
      <c r="G13" s="649" t="s">
        <v>117</v>
      </c>
      <c r="H13" s="649" t="s">
        <v>127</v>
      </c>
      <c r="I13" s="586" t="s">
        <v>546</v>
      </c>
      <c r="J13" s="650" t="s">
        <v>105</v>
      </c>
      <c r="K13" s="650" t="s">
        <v>108</v>
      </c>
      <c r="L13" s="650">
        <v>3.07623655761436</v>
      </c>
      <c r="M13" s="641" t="str">
        <f>VLOOKUP(C13,'ABC Analysis Results'!$A$2:$C$140,2,0)</f>
        <v>C</v>
      </c>
      <c r="N13" s="642" t="str">
        <f>VLOOKUP(C13,'ABC Analysis Results'!$A$2:$C$140,3,0)</f>
        <v>C</v>
      </c>
      <c r="O13" s="643">
        <f>VLOOKUP(C13,'Complexity Cost Adjustment'!$C$2:$I$141,7,0)</f>
        <v>109.9712223</v>
      </c>
      <c r="P13" s="644">
        <f>VLOOKUP(C13,'Complexity Cost Adjustment'!$C$2:$G$141,5,0)</f>
        <v>11391.6</v>
      </c>
      <c r="Q13" s="644">
        <f>VLOOKUP(C13,'Complexity Cost Adjustment'!$C$2:$T$141,18,0)</f>
        <v>833.0889325</v>
      </c>
      <c r="R13" s="642">
        <f>VLOOKUP(C13,'Complexity Cost Adjustment'!$C$2:$H$141,6,0)</f>
        <v>103.5871</v>
      </c>
      <c r="S13" s="642">
        <f>VLOOKUP(C13,'Complete Product Info'!$A$2:$AE$141,29,0)</f>
        <v>62</v>
      </c>
      <c r="T13" s="642">
        <f>VLOOKUP(C13,'Complete Product Info'!$A$2:$AE$141,30,0)</f>
        <v>58</v>
      </c>
      <c r="U13" s="642">
        <f>VLOOKUP(C13,'Complete Product Info'!$A$2:$AE$141,31,0)</f>
        <v>91</v>
      </c>
      <c r="V13" s="586">
        <v>1811114.0</v>
      </c>
      <c r="W13" s="644">
        <f>VLOOKUP(V13,'Complexity Cost Adjustment'!$C$2:$I$141,7,0)</f>
        <v>96.38095625</v>
      </c>
      <c r="X13" s="645">
        <v>1.0</v>
      </c>
      <c r="Y13" s="646">
        <f t="shared" si="5"/>
        <v>-0.1235802036</v>
      </c>
      <c r="Z13" s="645">
        <v>1.0</v>
      </c>
      <c r="AA13" s="647" t="s">
        <v>729</v>
      </c>
      <c r="AB13" s="652"/>
      <c r="AC13" s="645">
        <v>1.0</v>
      </c>
      <c r="AD13" s="645">
        <v>0.8</v>
      </c>
      <c r="AE13" s="645">
        <v>0.6</v>
      </c>
      <c r="AF13" s="134">
        <f t="shared" si="2"/>
        <v>103.5871</v>
      </c>
      <c r="AG13" s="134">
        <f t="shared" si="3"/>
        <v>82.86968</v>
      </c>
      <c r="AH13" s="134">
        <f t="shared" si="4"/>
        <v>62.15226</v>
      </c>
    </row>
    <row r="14">
      <c r="A14" s="586" t="s">
        <v>264</v>
      </c>
      <c r="B14" s="586" t="s">
        <v>272</v>
      </c>
      <c r="C14" s="586">
        <v>1811109.0</v>
      </c>
      <c r="D14" s="649" t="s">
        <v>257</v>
      </c>
      <c r="E14" s="649" t="s">
        <v>547</v>
      </c>
      <c r="F14" s="586" t="s">
        <v>516</v>
      </c>
      <c r="G14" s="649" t="s">
        <v>117</v>
      </c>
      <c r="H14" s="649" t="s">
        <v>522</v>
      </c>
      <c r="I14" s="586" t="s">
        <v>544</v>
      </c>
      <c r="J14" s="650" t="s">
        <v>105</v>
      </c>
      <c r="K14" s="650" t="s">
        <v>273</v>
      </c>
      <c r="L14" s="650">
        <v>98.4917387845722</v>
      </c>
      <c r="M14" s="641" t="str">
        <f>VLOOKUP(C14,'ABC Analysis Results'!$A$2:$C$140,2,0)</f>
        <v>C</v>
      </c>
      <c r="N14" s="642" t="str">
        <f>VLOOKUP(C14,'ABC Analysis Results'!$A$2:$C$140,3,0)</f>
        <v>C</v>
      </c>
      <c r="O14" s="643">
        <f>VLOOKUP(C14,'Complexity Cost Adjustment'!$C$2:$I$141,7,0)</f>
        <v>162.2605807</v>
      </c>
      <c r="P14" s="644">
        <f>VLOOKUP(C14,'Complexity Cost Adjustment'!$C$2:$G$141,5,0)</f>
        <v>13064.005</v>
      </c>
      <c r="Q14" s="644">
        <f>VLOOKUP(C14,'Complexity Cost Adjustment'!$C$2:$T$141,18,0)</f>
        <v>1377.624638</v>
      </c>
      <c r="R14" s="642">
        <f>VLOOKUP(C14,'Complexity Cost Adjustment'!$C$2:$H$141,6,0)</f>
        <v>80.5125</v>
      </c>
      <c r="S14" s="642">
        <f>VLOOKUP(C14,'Complete Product Info'!$A$2:$AE$141,29,0)</f>
        <v>123</v>
      </c>
      <c r="T14" s="642">
        <f>VLOOKUP(C14,'Complete Product Info'!$A$2:$AE$141,30,0)</f>
        <v>199</v>
      </c>
      <c r="U14" s="642">
        <f>VLOOKUP(C14,'Complete Product Info'!$A$2:$AE$141,31,0)</f>
        <v>90</v>
      </c>
      <c r="V14" s="586">
        <v>1811075.0</v>
      </c>
      <c r="W14" s="644">
        <f>VLOOKUP(V14,'Complexity Cost Adjustment'!$C$2:$I$141,7,0)</f>
        <v>172.7154426</v>
      </c>
      <c r="X14" s="645">
        <v>0.7</v>
      </c>
      <c r="Y14" s="646">
        <f t="shared" si="5"/>
        <v>0.06443254354</v>
      </c>
      <c r="Z14" s="645">
        <v>1.0</v>
      </c>
      <c r="AA14" s="647" t="s">
        <v>729</v>
      </c>
      <c r="AB14" s="652"/>
      <c r="AC14" s="645">
        <v>0.9</v>
      </c>
      <c r="AD14" s="645">
        <v>0.7</v>
      </c>
      <c r="AE14" s="645">
        <v>0.5</v>
      </c>
      <c r="AF14" s="134">
        <f t="shared" si="2"/>
        <v>72.46125</v>
      </c>
      <c r="AG14" s="134">
        <f t="shared" si="3"/>
        <v>56.35875</v>
      </c>
      <c r="AH14" s="134">
        <f t="shared" si="4"/>
        <v>40.25625</v>
      </c>
    </row>
    <row r="15">
      <c r="A15" s="586" t="s">
        <v>275</v>
      </c>
      <c r="B15" s="586" t="s">
        <v>282</v>
      </c>
      <c r="C15" s="586">
        <v>1811113.0</v>
      </c>
      <c r="D15" s="649" t="s">
        <v>257</v>
      </c>
      <c r="E15" s="649" t="s">
        <v>548</v>
      </c>
      <c r="F15" s="586" t="s">
        <v>509</v>
      </c>
      <c r="G15" s="649" t="s">
        <v>117</v>
      </c>
      <c r="H15" s="649" t="s">
        <v>127</v>
      </c>
      <c r="I15" s="586" t="s">
        <v>546</v>
      </c>
      <c r="J15" s="650" t="s">
        <v>105</v>
      </c>
      <c r="K15" s="650"/>
      <c r="L15" s="650">
        <v>0.6823171113555627</v>
      </c>
      <c r="M15" s="641" t="str">
        <f>VLOOKUP(C15,'ABC Analysis Results'!$A$2:$C$140,2,0)</f>
        <v>C</v>
      </c>
      <c r="N15" s="642" t="str">
        <f>VLOOKUP(C15,'ABC Analysis Results'!$A$2:$C$140,3,0)</f>
        <v>C</v>
      </c>
      <c r="O15" s="643">
        <f>VLOOKUP(C15,'Complexity Cost Adjustment'!$C$2:$I$141,7,0)</f>
        <v>151.7852285</v>
      </c>
      <c r="P15" s="644">
        <f>VLOOKUP(C15,'Complexity Cost Adjustment'!$C$2:$G$141,5,0)</f>
        <v>13278.87</v>
      </c>
      <c r="Q15" s="644">
        <f>VLOOKUP(C15,'Complexity Cost Adjustment'!$C$2:$T$141,18,0)</f>
        <v>374.0689827</v>
      </c>
      <c r="R15" s="642">
        <f>VLOOKUP(C15,'Complexity Cost Adjustment'!$C$2:$H$141,6,0)</f>
        <v>87.4846</v>
      </c>
      <c r="S15" s="642">
        <f>VLOOKUP(C15,'Complete Product Info'!$A$2:$AE$141,29,0)</f>
        <v>62</v>
      </c>
      <c r="T15" s="642">
        <f>VLOOKUP(C15,'Complete Product Info'!$A$2:$AE$141,30,0)</f>
        <v>58</v>
      </c>
      <c r="U15" s="642">
        <f>VLOOKUP(C15,'Complete Product Info'!$A$2:$AE$141,31,0)</f>
        <v>91</v>
      </c>
      <c r="V15" s="586">
        <v>1811114.0</v>
      </c>
      <c r="W15" s="644">
        <f>VLOOKUP(V15,'Complexity Cost Adjustment'!$C$2:$I$141,7,0)</f>
        <v>96.38095625</v>
      </c>
      <c r="X15" s="645">
        <v>1.0</v>
      </c>
      <c r="Y15" s="646">
        <f t="shared" si="5"/>
        <v>-0.3650175501</v>
      </c>
      <c r="Z15" s="645">
        <v>1.0</v>
      </c>
      <c r="AA15" s="647" t="s">
        <v>729</v>
      </c>
      <c r="AB15" s="648"/>
      <c r="AC15" s="645">
        <v>1.0</v>
      </c>
      <c r="AD15" s="645">
        <v>0.8</v>
      </c>
      <c r="AE15" s="645">
        <v>0.6</v>
      </c>
      <c r="AF15" s="134">
        <f t="shared" si="2"/>
        <v>87.4846</v>
      </c>
      <c r="AG15" s="134">
        <f t="shared" si="3"/>
        <v>69.98768</v>
      </c>
      <c r="AH15" s="134">
        <f t="shared" si="4"/>
        <v>52.49076</v>
      </c>
    </row>
    <row r="16">
      <c r="A16" s="586" t="s">
        <v>275</v>
      </c>
      <c r="B16" s="586" t="s">
        <v>291</v>
      </c>
      <c r="C16" s="586">
        <v>1811119.0</v>
      </c>
      <c r="D16" s="649" t="s">
        <v>257</v>
      </c>
      <c r="E16" s="649" t="s">
        <v>110</v>
      </c>
      <c r="F16" s="586" t="s">
        <v>509</v>
      </c>
      <c r="G16" s="649" t="s">
        <v>117</v>
      </c>
      <c r="H16" s="649" t="s">
        <v>127</v>
      </c>
      <c r="I16" s="586" t="s">
        <v>546</v>
      </c>
      <c r="J16" s="650" t="s">
        <v>105</v>
      </c>
      <c r="K16" s="650" t="s">
        <v>106</v>
      </c>
      <c r="L16" s="650">
        <v>1108.4173509882862</v>
      </c>
      <c r="M16" s="641" t="str">
        <f>VLOOKUP(C16,'ABC Analysis Results'!$A$2:$C$140,2,0)</f>
        <v>C</v>
      </c>
      <c r="N16" s="642" t="str">
        <f>VLOOKUP(C16,'ABC Analysis Results'!$A$2:$C$140,3,0)</f>
        <v>C</v>
      </c>
      <c r="O16" s="643">
        <f>VLOOKUP(C16,'Complexity Cost Adjustment'!$C$2:$I$141,7,0)</f>
        <v>162.9302166</v>
      </c>
      <c r="P16" s="644">
        <f>VLOOKUP(C16,'Complexity Cost Adjustment'!$C$2:$G$141,5,0)</f>
        <v>13992.447</v>
      </c>
      <c r="Q16" s="644">
        <f>VLOOKUP(C16,'Complexity Cost Adjustment'!$C$2:$T$141,18,0)</f>
        <v>5705.175181</v>
      </c>
      <c r="R16" s="642">
        <f>VLOOKUP(C16,'Complexity Cost Adjustment'!$C$2:$H$141,6,0)</f>
        <v>85.88</v>
      </c>
      <c r="S16" s="642">
        <f>VLOOKUP(C16,'Complete Product Info'!$A$2:$AE$141,29,0)</f>
        <v>62</v>
      </c>
      <c r="T16" s="642">
        <f>VLOOKUP(C16,'Complete Product Info'!$A$2:$AE$141,30,0)</f>
        <v>58</v>
      </c>
      <c r="U16" s="642">
        <f>VLOOKUP(C16,'Complete Product Info'!$A$2:$AE$141,31,0)</f>
        <v>91</v>
      </c>
      <c r="V16" s="586"/>
      <c r="W16" s="642"/>
      <c r="X16" s="645"/>
      <c r="Y16" s="646"/>
      <c r="Z16" s="645"/>
      <c r="AA16" s="647" t="s">
        <v>730</v>
      </c>
      <c r="AB16" s="648" t="s">
        <v>732</v>
      </c>
      <c r="AC16" s="645"/>
      <c r="AD16" s="645"/>
      <c r="AE16" s="645"/>
      <c r="AF16" s="134">
        <f t="shared" si="2"/>
        <v>0</v>
      </c>
      <c r="AG16" s="134">
        <f t="shared" si="3"/>
        <v>0</v>
      </c>
      <c r="AH16" s="134">
        <f t="shared" si="4"/>
        <v>0</v>
      </c>
    </row>
    <row r="17">
      <c r="A17" s="586" t="s">
        <v>163</v>
      </c>
      <c r="B17" s="586" t="s">
        <v>172</v>
      </c>
      <c r="C17" s="586">
        <v>1811051.0</v>
      </c>
      <c r="D17" s="649" t="s">
        <v>479</v>
      </c>
      <c r="E17" s="649" t="s">
        <v>190</v>
      </c>
      <c r="F17" s="586" t="s">
        <v>509</v>
      </c>
      <c r="G17" s="649" t="s">
        <v>117</v>
      </c>
      <c r="H17" s="649" t="s">
        <v>522</v>
      </c>
      <c r="I17" s="586" t="s">
        <v>544</v>
      </c>
      <c r="J17" s="650" t="s">
        <v>105</v>
      </c>
      <c r="K17" s="650"/>
      <c r="L17" s="650">
        <v>673.1212709334837</v>
      </c>
      <c r="M17" s="641" t="str">
        <f>VLOOKUP(C17,'ABC Analysis Results'!$A$2:$C$140,2,0)</f>
        <v>C</v>
      </c>
      <c r="N17" s="642" t="str">
        <f>VLOOKUP(C17,'ABC Analysis Results'!$A$2:$C$140,3,0)</f>
        <v>C</v>
      </c>
      <c r="O17" s="643">
        <f>VLOOKUP(C17,'Complexity Cost Adjustment'!$C$2:$I$141,7,0)</f>
        <v>84.57570615</v>
      </c>
      <c r="P17" s="644">
        <f>VLOOKUP(C17,'Complexity Cost Adjustment'!$C$2:$G$141,5,0)</f>
        <v>14092.833</v>
      </c>
      <c r="Q17" s="644">
        <f>VLOOKUP(C17,'Complexity Cost Adjustment'!$C$2:$T$141,18,0)</f>
        <v>1790.996203</v>
      </c>
      <c r="R17" s="642">
        <f>VLOOKUP(C17,'Complexity Cost Adjustment'!$C$2:$H$141,6,0)</f>
        <v>166.6298</v>
      </c>
      <c r="S17" s="642">
        <f>VLOOKUP(C17,'Complete Product Info'!$A$2:$AE$141,29,0)</f>
        <v>66</v>
      </c>
      <c r="T17" s="642">
        <f>VLOOKUP(C17,'Complete Product Info'!$A$2:$AE$141,30,0)</f>
        <v>58</v>
      </c>
      <c r="U17" s="642">
        <f>VLOOKUP(C17,'Complete Product Info'!$A$2:$AE$141,31,0)</f>
        <v>95</v>
      </c>
      <c r="V17" s="586">
        <v>1811050.0</v>
      </c>
      <c r="W17" s="644">
        <f>VLOOKUP(V17,'Complexity Cost Adjustment'!$C$2:$I$141,7,0)</f>
        <v>63.06181755</v>
      </c>
      <c r="X17" s="645">
        <v>1.0</v>
      </c>
      <c r="Y17" s="646">
        <f>(W17/O17)-1</f>
        <v>-0.2543743302</v>
      </c>
      <c r="Z17" s="645">
        <v>1.0</v>
      </c>
      <c r="AA17" s="647" t="s">
        <v>729</v>
      </c>
      <c r="AB17" s="652"/>
      <c r="AC17" s="645">
        <v>1.0</v>
      </c>
      <c r="AD17" s="645">
        <v>0.8</v>
      </c>
      <c r="AE17" s="645">
        <v>0.6</v>
      </c>
      <c r="AF17" s="134">
        <f t="shared" si="2"/>
        <v>166.6298</v>
      </c>
      <c r="AG17" s="134">
        <f t="shared" si="3"/>
        <v>133.30384</v>
      </c>
      <c r="AH17" s="134">
        <f t="shared" si="4"/>
        <v>99.97788</v>
      </c>
    </row>
    <row r="18">
      <c r="A18" s="586" t="s">
        <v>310</v>
      </c>
      <c r="B18" s="586" t="s">
        <v>320</v>
      </c>
      <c r="C18" s="586">
        <v>1811140.0</v>
      </c>
      <c r="D18" s="649" t="s">
        <v>479</v>
      </c>
      <c r="E18" s="649" t="s">
        <v>110</v>
      </c>
      <c r="F18" s="586" t="s">
        <v>509</v>
      </c>
      <c r="G18" s="649" t="s">
        <v>312</v>
      </c>
      <c r="H18" s="649" t="s">
        <v>556</v>
      </c>
      <c r="I18" s="586" t="s">
        <v>557</v>
      </c>
      <c r="J18" s="650"/>
      <c r="K18" s="650"/>
      <c r="L18" s="650">
        <v>2.309682302174261</v>
      </c>
      <c r="M18" s="641" t="str">
        <f>VLOOKUP(C18,'ABC Analysis Results'!$A$2:$C$140,2,0)</f>
        <v>C</v>
      </c>
      <c r="N18" s="642" t="str">
        <f>VLOOKUP(C18,'ABC Analysis Results'!$A$2:$C$140,3,0)</f>
        <v>C</v>
      </c>
      <c r="O18" s="643">
        <f>VLOOKUP(C18,'Complexity Cost Adjustment'!$C$2:$I$141,7,0)</f>
        <v>24.23238337</v>
      </c>
      <c r="P18" s="644">
        <f>VLOOKUP(C18,'Complexity Cost Adjustment'!$C$2:$G$141,5,0)</f>
        <v>14909.822</v>
      </c>
      <c r="Q18" s="644">
        <f>VLOOKUP(C18,'Complexity Cost Adjustment'!$C$2:$T$141,18,0)</f>
        <v>-94.24402823</v>
      </c>
      <c r="R18" s="642">
        <f>VLOOKUP(C18,'Complexity Cost Adjustment'!$C$2:$H$141,6,0)</f>
        <v>615.285</v>
      </c>
      <c r="S18" s="642">
        <f>VLOOKUP(C18,'Complete Product Info'!$A$2:$AE$141,29,0)</f>
        <v>40</v>
      </c>
      <c r="T18" s="642">
        <f>VLOOKUP(C18,'Complete Product Info'!$A$2:$AE$141,30,0)</f>
        <v>30</v>
      </c>
      <c r="U18" s="642">
        <f>VLOOKUP(C18,'Complete Product Info'!$A$2:$AE$141,31,0)</f>
        <v>89</v>
      </c>
      <c r="V18" s="653"/>
      <c r="W18" s="642"/>
      <c r="X18" s="645"/>
      <c r="Y18" s="646"/>
      <c r="Z18" s="646"/>
      <c r="AA18" s="647" t="s">
        <v>730</v>
      </c>
      <c r="AB18" s="648" t="s">
        <v>732</v>
      </c>
      <c r="AC18" s="646"/>
      <c r="AD18" s="646"/>
      <c r="AE18" s="646"/>
      <c r="AF18" s="134">
        <f t="shared" si="2"/>
        <v>0</v>
      </c>
      <c r="AG18" s="134">
        <f t="shared" si="3"/>
        <v>0</v>
      </c>
      <c r="AH18" s="134">
        <f t="shared" si="4"/>
        <v>0</v>
      </c>
    </row>
    <row r="19">
      <c r="A19" s="586" t="s">
        <v>275</v>
      </c>
      <c r="B19" s="586" t="s">
        <v>298</v>
      </c>
      <c r="C19" s="586">
        <v>1811125.0</v>
      </c>
      <c r="D19" s="649" t="s">
        <v>257</v>
      </c>
      <c r="E19" s="649" t="s">
        <v>548</v>
      </c>
      <c r="F19" s="586" t="s">
        <v>516</v>
      </c>
      <c r="G19" s="649" t="s">
        <v>99</v>
      </c>
      <c r="H19" s="649" t="s">
        <v>522</v>
      </c>
      <c r="I19" s="586" t="s">
        <v>544</v>
      </c>
      <c r="J19" s="650" t="s">
        <v>105</v>
      </c>
      <c r="K19" s="650" t="s">
        <v>108</v>
      </c>
      <c r="L19" s="650">
        <v>48.331875620824455</v>
      </c>
      <c r="M19" s="641" t="str">
        <f>VLOOKUP(C19,'ABC Analysis Results'!$A$2:$C$140,2,0)</f>
        <v>C</v>
      </c>
      <c r="N19" s="642" t="str">
        <f>VLOOKUP(C19,'ABC Analysis Results'!$A$2:$C$140,3,0)</f>
        <v>C</v>
      </c>
      <c r="O19" s="643">
        <f>VLOOKUP(C19,'Complexity Cost Adjustment'!$C$2:$I$141,7,0)</f>
        <v>266.2831858</v>
      </c>
      <c r="P19" s="644">
        <f>VLOOKUP(C19,'Complexity Cost Adjustment'!$C$2:$G$141,5,0)</f>
        <v>15020.928</v>
      </c>
      <c r="Q19" s="644">
        <f>VLOOKUP(C19,'Complexity Cost Adjustment'!$C$2:$T$141,18,0)</f>
        <v>10181.41559</v>
      </c>
      <c r="R19" s="642">
        <f>VLOOKUP(C19,'Complexity Cost Adjustment'!$C$2:$H$141,6,0)</f>
        <v>56.4096</v>
      </c>
      <c r="S19" s="642">
        <f>VLOOKUP(C19,'Complete Product Info'!$A$2:$AE$141,29,0)</f>
        <v>65</v>
      </c>
      <c r="T19" s="642">
        <f>VLOOKUP(C19,'Complete Product Info'!$A$2:$AE$141,30,0)</f>
        <v>60</v>
      </c>
      <c r="U19" s="642">
        <f>VLOOKUP(C19,'Complete Product Info'!$A$2:$AE$141,31,0)</f>
        <v>92</v>
      </c>
      <c r="V19" s="586">
        <v>1811133.0</v>
      </c>
      <c r="W19" s="644">
        <f>VLOOKUP(V19,'Complexity Cost Adjustment'!$C$2:$I$141,7,0)</f>
        <v>119.4920802</v>
      </c>
      <c r="X19" s="645">
        <v>1.0</v>
      </c>
      <c r="Y19" s="646">
        <f t="shared" ref="Y19:Y20" si="6">(W19/O19)-1</f>
        <v>-0.5512593864</v>
      </c>
      <c r="Z19" s="645">
        <v>1.0</v>
      </c>
      <c r="AA19" s="647" t="s">
        <v>729</v>
      </c>
      <c r="AB19" s="656"/>
      <c r="AC19" s="645">
        <v>1.0</v>
      </c>
      <c r="AD19" s="645">
        <v>0.8</v>
      </c>
      <c r="AE19" s="645">
        <v>0.6</v>
      </c>
      <c r="AF19" s="134">
        <f t="shared" si="2"/>
        <v>56.4096</v>
      </c>
      <c r="AG19" s="134">
        <f t="shared" si="3"/>
        <v>45.12768</v>
      </c>
      <c r="AH19" s="134">
        <f t="shared" si="4"/>
        <v>33.84576</v>
      </c>
    </row>
    <row r="20">
      <c r="A20" s="586" t="s">
        <v>246</v>
      </c>
      <c r="B20" s="586" t="s">
        <v>252</v>
      </c>
      <c r="C20" s="586">
        <v>1811098.0</v>
      </c>
      <c r="D20" s="649" t="s">
        <v>257</v>
      </c>
      <c r="E20" s="649" t="s">
        <v>547</v>
      </c>
      <c r="F20" s="586" t="s">
        <v>516</v>
      </c>
      <c r="G20" s="649" t="s">
        <v>117</v>
      </c>
      <c r="H20" s="649" t="s">
        <v>522</v>
      </c>
      <c r="I20" s="586" t="s">
        <v>544</v>
      </c>
      <c r="J20" s="650" t="s">
        <v>105</v>
      </c>
      <c r="K20" s="650" t="s">
        <v>106</v>
      </c>
      <c r="L20" s="650">
        <v>33.10783102778016</v>
      </c>
      <c r="M20" s="641" t="str">
        <f>VLOOKUP(C20,'ABC Analysis Results'!$A$2:$C$140,2,0)</f>
        <v>C</v>
      </c>
      <c r="N20" s="642" t="str">
        <f>VLOOKUP(C20,'ABC Analysis Results'!$A$2:$C$140,3,0)</f>
        <v>C</v>
      </c>
      <c r="O20" s="643">
        <f>VLOOKUP(C20,'Complexity Cost Adjustment'!$C$2:$I$141,7,0)</f>
        <v>57.92535346</v>
      </c>
      <c r="P20" s="644">
        <f>VLOOKUP(C20,'Complexity Cost Adjustment'!$C$2:$G$141,5,0)</f>
        <v>15421.351</v>
      </c>
      <c r="Q20" s="644">
        <f>VLOOKUP(C20,'Complexity Cost Adjustment'!$C$2:$T$141,18,0)</f>
        <v>-4084.992091</v>
      </c>
      <c r="R20" s="642">
        <f>VLOOKUP(C20,'Complexity Cost Adjustment'!$C$2:$H$141,6,0)</f>
        <v>266.228</v>
      </c>
      <c r="S20" s="642">
        <f>VLOOKUP(C20,'Complete Product Info'!$A$2:$AE$141,29,0)</f>
        <v>62</v>
      </c>
      <c r="T20" s="642">
        <f>VLOOKUP(C20,'Complete Product Info'!$A$2:$AE$141,30,0)</f>
        <v>65</v>
      </c>
      <c r="U20" s="642">
        <f>VLOOKUP(C20,'Complete Product Info'!$A$2:$AE$141,31,0)</f>
        <v>94</v>
      </c>
      <c r="V20" s="586">
        <v>1811056.0</v>
      </c>
      <c r="W20" s="644">
        <f>VLOOKUP(V20,'Complexity Cost Adjustment'!$C$2:$I$141,7,0)</f>
        <v>72.25023828</v>
      </c>
      <c r="X20" s="645">
        <v>0.7</v>
      </c>
      <c r="Y20" s="646">
        <f t="shared" si="6"/>
        <v>0.2472990491</v>
      </c>
      <c r="Z20" s="645">
        <v>0.6</v>
      </c>
      <c r="AA20" s="647" t="s">
        <v>729</v>
      </c>
      <c r="AB20" s="656"/>
      <c r="AC20" s="645">
        <v>0.8</v>
      </c>
      <c r="AD20" s="645">
        <v>0.6</v>
      </c>
      <c r="AE20" s="645">
        <v>0.4</v>
      </c>
      <c r="AF20" s="134">
        <f t="shared" si="2"/>
        <v>212.9824</v>
      </c>
      <c r="AG20" s="134">
        <f t="shared" si="3"/>
        <v>159.7368</v>
      </c>
      <c r="AH20" s="134">
        <f t="shared" si="4"/>
        <v>106.4912</v>
      </c>
    </row>
    <row r="21">
      <c r="A21" s="586" t="s">
        <v>253</v>
      </c>
      <c r="B21" s="586" t="s">
        <v>263</v>
      </c>
      <c r="C21" s="586">
        <v>1811104.0</v>
      </c>
      <c r="D21" s="649" t="s">
        <v>257</v>
      </c>
      <c r="E21" s="649" t="s">
        <v>188</v>
      </c>
      <c r="F21" s="586" t="s">
        <v>516</v>
      </c>
      <c r="G21" s="649" t="s">
        <v>117</v>
      </c>
      <c r="H21" s="649" t="s">
        <v>522</v>
      </c>
      <c r="I21" s="586" t="s">
        <v>553</v>
      </c>
      <c r="J21" s="650" t="s">
        <v>105</v>
      </c>
      <c r="K21" s="586" t="s">
        <v>261</v>
      </c>
      <c r="L21" s="586">
        <v>82.1245032409404</v>
      </c>
      <c r="M21" s="641" t="str">
        <f>VLOOKUP(C21,'ABC Analysis Results'!$A$2:$C$140,2,0)</f>
        <v>C</v>
      </c>
      <c r="N21" s="642" t="str">
        <f>VLOOKUP(C21,'ABC Analysis Results'!$A$2:$C$140,3,0)</f>
        <v>C</v>
      </c>
      <c r="O21" s="643">
        <f>VLOOKUP(C21,'Complexity Cost Adjustment'!$C$2:$I$141,7,0)</f>
        <v>20.286238</v>
      </c>
      <c r="P21" s="644">
        <f>VLOOKUP(C21,'Complexity Cost Adjustment'!$C$2:$G$141,5,0)</f>
        <v>16656.178</v>
      </c>
      <c r="Q21" s="644">
        <f>VLOOKUP(C21,'Complexity Cost Adjustment'!$C$2:$T$141,18,0)</f>
        <v>-14021.21583</v>
      </c>
      <c r="R21" s="642">
        <f>VLOOKUP(C21,'Complexity Cost Adjustment'!$C$2:$H$141,6,0)</f>
        <v>821.058</v>
      </c>
      <c r="S21" s="642">
        <f>VLOOKUP(C21,'Complete Product Info'!$A$2:$AE$141,29,0)</f>
        <v>67</v>
      </c>
      <c r="T21" s="642">
        <f>VLOOKUP(C21,'Complete Product Info'!$A$2:$AE$141,30,0)</f>
        <v>70</v>
      </c>
      <c r="U21" s="642">
        <f>VLOOKUP(C21,'Complete Product Info'!$A$2:$AE$141,31,0)</f>
        <v>95</v>
      </c>
      <c r="V21" s="653"/>
      <c r="W21" s="642"/>
      <c r="X21" s="645"/>
      <c r="Y21" s="646"/>
      <c r="Z21" s="646"/>
      <c r="AA21" s="647" t="s">
        <v>730</v>
      </c>
      <c r="AB21" s="648" t="s">
        <v>732</v>
      </c>
      <c r="AC21" s="646"/>
      <c r="AD21" s="646"/>
      <c r="AE21" s="646"/>
      <c r="AF21" s="134">
        <f t="shared" si="2"/>
        <v>0</v>
      </c>
      <c r="AG21" s="134">
        <f t="shared" si="3"/>
        <v>0</v>
      </c>
      <c r="AH21" s="134">
        <f t="shared" si="4"/>
        <v>0</v>
      </c>
    </row>
    <row r="22">
      <c r="A22" s="586" t="s">
        <v>275</v>
      </c>
      <c r="B22" s="586" t="s">
        <v>286</v>
      </c>
      <c r="C22" s="586">
        <v>1811115.0</v>
      </c>
      <c r="D22" s="649" t="s">
        <v>257</v>
      </c>
      <c r="E22" s="649" t="s">
        <v>548</v>
      </c>
      <c r="F22" s="586" t="s">
        <v>509</v>
      </c>
      <c r="G22" s="649" t="s">
        <v>117</v>
      </c>
      <c r="H22" s="586" t="s">
        <v>127</v>
      </c>
      <c r="I22" s="650" t="s">
        <v>546</v>
      </c>
      <c r="J22" s="650" t="s">
        <v>105</v>
      </c>
      <c r="K22" s="650" t="s">
        <v>106</v>
      </c>
      <c r="L22" s="650">
        <v>615.540631547711</v>
      </c>
      <c r="M22" s="641" t="str">
        <f>VLOOKUP(C22,'ABC Analysis Results'!$A$2:$C$140,2,0)</f>
        <v>C</v>
      </c>
      <c r="N22" s="642" t="str">
        <f>VLOOKUP(C22,'ABC Analysis Results'!$A$2:$C$140,3,0)</f>
        <v>C</v>
      </c>
      <c r="O22" s="643">
        <f>VLOOKUP(C22,'Complexity Cost Adjustment'!$C$2:$I$141,7,0)</f>
        <v>232.6461688</v>
      </c>
      <c r="P22" s="644">
        <f>VLOOKUP(C22,'Complexity Cost Adjustment'!$C$2:$G$141,5,0)</f>
        <v>18320.816</v>
      </c>
      <c r="Q22" s="644">
        <f>VLOOKUP(C22,'Complexity Cost Adjustment'!$C$2:$T$141,18,0)</f>
        <v>5515.196286</v>
      </c>
      <c r="R22" s="642">
        <f>VLOOKUP(C22,'Complexity Cost Adjustment'!$C$2:$H$141,6,0)</f>
        <v>78.7497</v>
      </c>
      <c r="S22" s="642">
        <f>VLOOKUP(C22,'Complete Product Info'!$A$2:$AE$141,29,0)</f>
        <v>62</v>
      </c>
      <c r="T22" s="642">
        <f>VLOOKUP(C22,'Complete Product Info'!$A$2:$AE$141,30,0)</f>
        <v>58</v>
      </c>
      <c r="U22" s="642">
        <f>VLOOKUP(C22,'Complete Product Info'!$A$2:$AE$141,31,0)</f>
        <v>91</v>
      </c>
      <c r="V22" s="586">
        <v>1811114.0</v>
      </c>
      <c r="W22" s="644">
        <f>VLOOKUP(V22,'Complexity Cost Adjustment'!$C$2:$I$141,7,0)</f>
        <v>96.38095625</v>
      </c>
      <c r="X22" s="645">
        <v>1.0</v>
      </c>
      <c r="Y22" s="646">
        <f t="shared" ref="Y22:Y23" si="7">(W22/O22)-1</f>
        <v>-0.5857187043</v>
      </c>
      <c r="Z22" s="645">
        <v>1.0</v>
      </c>
      <c r="AA22" s="647" t="s">
        <v>729</v>
      </c>
      <c r="AB22" s="656"/>
      <c r="AC22" s="645">
        <v>1.0</v>
      </c>
      <c r="AD22" s="645">
        <v>0.8</v>
      </c>
      <c r="AE22" s="645">
        <v>0.6</v>
      </c>
      <c r="AF22" s="134">
        <f t="shared" si="2"/>
        <v>78.7497</v>
      </c>
      <c r="AG22" s="134">
        <f t="shared" si="3"/>
        <v>62.99976</v>
      </c>
      <c r="AH22" s="134">
        <f t="shared" si="4"/>
        <v>47.24982</v>
      </c>
    </row>
    <row r="23">
      <c r="A23" s="586" t="s">
        <v>246</v>
      </c>
      <c r="B23" s="586" t="s">
        <v>247</v>
      </c>
      <c r="C23" s="586">
        <v>1811095.0</v>
      </c>
      <c r="D23" s="649" t="s">
        <v>257</v>
      </c>
      <c r="E23" s="649" t="s">
        <v>547</v>
      </c>
      <c r="F23" s="586" t="s">
        <v>516</v>
      </c>
      <c r="G23" s="649" t="s">
        <v>117</v>
      </c>
      <c r="H23" s="586" t="s">
        <v>522</v>
      </c>
      <c r="I23" s="650" t="s">
        <v>544</v>
      </c>
      <c r="J23" s="650" t="s">
        <v>105</v>
      </c>
      <c r="K23" s="650" t="s">
        <v>215</v>
      </c>
      <c r="L23" s="650">
        <v>148.52201631839284</v>
      </c>
      <c r="M23" s="641" t="str">
        <f>VLOOKUP(C23,'ABC Analysis Results'!$A$2:$C$140,2,0)</f>
        <v>C</v>
      </c>
      <c r="N23" s="642" t="str">
        <f>VLOOKUP(C23,'ABC Analysis Results'!$A$2:$C$140,3,0)</f>
        <v>C</v>
      </c>
      <c r="O23" s="643">
        <f>VLOOKUP(C23,'Complexity Cost Adjustment'!$C$2:$I$141,7,0)</f>
        <v>65.82647172</v>
      </c>
      <c r="P23" s="644">
        <f>VLOOKUP(C23,'Complexity Cost Adjustment'!$C$2:$G$141,5,0)</f>
        <v>18819.13</v>
      </c>
      <c r="Q23" s="644">
        <f>VLOOKUP(C23,'Complexity Cost Adjustment'!$C$2:$T$141,18,0)</f>
        <v>10.05302085</v>
      </c>
      <c r="R23" s="642">
        <f>VLOOKUP(C23,'Complexity Cost Adjustment'!$C$2:$H$141,6,0)</f>
        <v>285.89</v>
      </c>
      <c r="S23" s="642">
        <f>VLOOKUP(C23,'Complete Product Info'!$A$2:$AE$141,29,0)</f>
        <v>62</v>
      </c>
      <c r="T23" s="642">
        <f>VLOOKUP(C23,'Complete Product Info'!$A$2:$AE$141,30,0)</f>
        <v>65</v>
      </c>
      <c r="U23" s="642">
        <f>VLOOKUP(C23,'Complete Product Info'!$A$2:$AE$141,31,0)</f>
        <v>93</v>
      </c>
      <c r="V23" s="586">
        <v>1811056.0</v>
      </c>
      <c r="W23" s="644">
        <f>VLOOKUP(V23,'Complexity Cost Adjustment'!$C$2:$I$141,7,0)</f>
        <v>72.25023828</v>
      </c>
      <c r="X23" s="645">
        <v>0.7</v>
      </c>
      <c r="Y23" s="646">
        <f t="shared" si="7"/>
        <v>0.09758637211</v>
      </c>
      <c r="Z23" s="645">
        <v>1.0</v>
      </c>
      <c r="AA23" s="647" t="s">
        <v>729</v>
      </c>
      <c r="AB23" s="656"/>
      <c r="AC23" s="645">
        <v>0.9</v>
      </c>
      <c r="AD23" s="645">
        <v>0.7</v>
      </c>
      <c r="AE23" s="645">
        <v>0.5</v>
      </c>
      <c r="AF23" s="134">
        <f t="shared" si="2"/>
        <v>257.301</v>
      </c>
      <c r="AG23" s="134">
        <f t="shared" si="3"/>
        <v>200.123</v>
      </c>
      <c r="AH23" s="134">
        <f t="shared" si="4"/>
        <v>142.945</v>
      </c>
    </row>
    <row r="24">
      <c r="A24" s="586" t="s">
        <v>310</v>
      </c>
      <c r="B24" s="586" t="s">
        <v>317</v>
      </c>
      <c r="C24" s="586">
        <v>1811137.0</v>
      </c>
      <c r="D24" s="649" t="s">
        <v>479</v>
      </c>
      <c r="E24" s="649" t="s">
        <v>547</v>
      </c>
      <c r="F24" s="586" t="s">
        <v>509</v>
      </c>
      <c r="G24" s="649" t="s">
        <v>312</v>
      </c>
      <c r="H24" s="586" t="s">
        <v>556</v>
      </c>
      <c r="I24" s="650" t="s">
        <v>557</v>
      </c>
      <c r="J24" s="650"/>
      <c r="K24" s="650"/>
      <c r="L24" s="650">
        <v>135.24275603294655</v>
      </c>
      <c r="M24" s="641" t="str">
        <f>VLOOKUP(C24,'ABC Analysis Results'!$A$2:$C$140,2,0)</f>
        <v>C</v>
      </c>
      <c r="N24" s="642" t="str">
        <f>VLOOKUP(C24,'ABC Analysis Results'!$A$2:$C$140,3,0)</f>
        <v>C</v>
      </c>
      <c r="O24" s="643">
        <f>VLOOKUP(C24,'Complexity Cost Adjustment'!$C$2:$I$141,7,0)</f>
        <v>43.66452515</v>
      </c>
      <c r="P24" s="644">
        <f>VLOOKUP(C24,'Complexity Cost Adjustment'!$C$2:$G$141,5,0)</f>
        <v>20699.5</v>
      </c>
      <c r="Q24" s="644">
        <f>VLOOKUP(C24,'Complexity Cost Adjustment'!$C$2:$T$141,18,0)</f>
        <v>741.1679729</v>
      </c>
      <c r="R24" s="642">
        <f>VLOOKUP(C24,'Complexity Cost Adjustment'!$C$2:$H$141,6,0)</f>
        <v>474.0576</v>
      </c>
      <c r="S24" s="642">
        <f>VLOOKUP(C24,'Complete Product Info'!$A$2:$AE$141,29,0)</f>
        <v>40</v>
      </c>
      <c r="T24" s="642">
        <f>VLOOKUP(C24,'Complete Product Info'!$A$2:$AE$141,30,0)</f>
        <v>30</v>
      </c>
      <c r="U24" s="642">
        <f>VLOOKUP(C24,'Complete Product Info'!$A$2:$AE$141,31,0)</f>
        <v>89</v>
      </c>
      <c r="V24" s="653"/>
      <c r="W24" s="642"/>
      <c r="X24" s="645"/>
      <c r="Y24" s="646"/>
      <c r="Z24" s="646"/>
      <c r="AA24" s="647" t="s">
        <v>730</v>
      </c>
      <c r="AB24" s="648" t="s">
        <v>732</v>
      </c>
      <c r="AC24" s="646"/>
      <c r="AD24" s="646"/>
      <c r="AE24" s="646"/>
      <c r="AF24" s="134">
        <f t="shared" si="2"/>
        <v>0</v>
      </c>
      <c r="AG24" s="134">
        <f t="shared" si="3"/>
        <v>0</v>
      </c>
      <c r="AH24" s="134">
        <f t="shared" si="4"/>
        <v>0</v>
      </c>
    </row>
    <row r="25">
      <c r="A25" s="586" t="s">
        <v>227</v>
      </c>
      <c r="B25" s="586" t="s">
        <v>241</v>
      </c>
      <c r="C25" s="586">
        <v>1811090.0</v>
      </c>
      <c r="D25" s="649" t="s">
        <v>257</v>
      </c>
      <c r="E25" s="649" t="s">
        <v>190</v>
      </c>
      <c r="F25" s="586" t="s">
        <v>516</v>
      </c>
      <c r="G25" s="649" t="s">
        <v>117</v>
      </c>
      <c r="H25" s="586" t="s">
        <v>522</v>
      </c>
      <c r="I25" s="650" t="s">
        <v>544</v>
      </c>
      <c r="J25" s="650" t="s">
        <v>105</v>
      </c>
      <c r="K25" s="650" t="s">
        <v>232</v>
      </c>
      <c r="L25" s="650">
        <v>477.10152566598384</v>
      </c>
      <c r="M25" s="641" t="str">
        <f>VLOOKUP(C25,'ABC Analysis Results'!$A$2:$C$140,2,0)</f>
        <v>C</v>
      </c>
      <c r="N25" s="642" t="str">
        <f>VLOOKUP(C25,'ABC Analysis Results'!$A$2:$C$140,3,0)</f>
        <v>C</v>
      </c>
      <c r="O25" s="643">
        <f>VLOOKUP(C25,'Complexity Cost Adjustment'!$C$2:$I$141,7,0)</f>
        <v>475.6637168</v>
      </c>
      <c r="P25" s="644">
        <f>VLOOKUP(C25,'Complexity Cost Adjustment'!$C$2:$G$141,5,0)</f>
        <v>20855</v>
      </c>
      <c r="Q25" s="644">
        <f>VLOOKUP(C25,'Complexity Cost Adjustment'!$C$2:$T$141,18,0)</f>
        <v>15761.84407</v>
      </c>
      <c r="R25" s="642">
        <f>VLOOKUP(C25,'Complexity Cost Adjustment'!$C$2:$H$141,6,0)</f>
        <v>43.844</v>
      </c>
      <c r="S25" s="642">
        <f>VLOOKUP(C25,'Complete Product Info'!$A$2:$AE$141,29,0)</f>
        <v>127</v>
      </c>
      <c r="T25" s="642">
        <f>VLOOKUP(C25,'Complete Product Info'!$A$2:$AE$141,30,0)</f>
        <v>203</v>
      </c>
      <c r="U25" s="642">
        <f>VLOOKUP(C25,'Complete Product Info'!$A$2:$AE$141,31,0)</f>
        <v>91</v>
      </c>
      <c r="V25" s="586">
        <v>1811082.0</v>
      </c>
      <c r="W25" s="644">
        <f>VLOOKUP(V25,'Complexity Cost Adjustment'!$C$2:$I$141,7,0)</f>
        <v>403.0255336</v>
      </c>
      <c r="X25" s="645">
        <v>1.0</v>
      </c>
      <c r="Y25" s="646">
        <f t="shared" ref="Y25:Y32" si="8">(W25/O25)-1</f>
        <v>-0.1527091108</v>
      </c>
      <c r="Z25" s="645">
        <v>1.0</v>
      </c>
      <c r="AA25" s="647" t="s">
        <v>729</v>
      </c>
      <c r="AB25" s="652"/>
      <c r="AC25" s="645">
        <v>1.0</v>
      </c>
      <c r="AD25" s="645">
        <v>0.8</v>
      </c>
      <c r="AE25" s="645">
        <v>0.6</v>
      </c>
      <c r="AF25" s="134">
        <f t="shared" si="2"/>
        <v>43.844</v>
      </c>
      <c r="AG25" s="134">
        <f t="shared" si="3"/>
        <v>35.0752</v>
      </c>
      <c r="AH25" s="134">
        <f t="shared" si="4"/>
        <v>26.3064</v>
      </c>
    </row>
    <row r="26">
      <c r="A26" s="586" t="s">
        <v>96</v>
      </c>
      <c r="B26" s="586" t="s">
        <v>113</v>
      </c>
      <c r="C26" s="586">
        <v>1811004.0</v>
      </c>
      <c r="D26" s="649" t="s">
        <v>479</v>
      </c>
      <c r="E26" s="649" t="s">
        <v>110</v>
      </c>
      <c r="F26" s="586" t="s">
        <v>509</v>
      </c>
      <c r="G26" s="649" t="s">
        <v>99</v>
      </c>
      <c r="H26" s="586" t="s">
        <v>522</v>
      </c>
      <c r="I26" s="650" t="s">
        <v>544</v>
      </c>
      <c r="J26" s="650" t="s">
        <v>111</v>
      </c>
      <c r="K26" s="650" t="s">
        <v>108</v>
      </c>
      <c r="L26" s="650">
        <v>46.227012603952566</v>
      </c>
      <c r="M26" s="641" t="str">
        <f>VLOOKUP(C26,'ABC Analysis Results'!$A$2:$C$140,2,0)</f>
        <v>C</v>
      </c>
      <c r="N26" s="642" t="str">
        <f>VLOOKUP(C26,'ABC Analysis Results'!$A$2:$C$140,3,0)</f>
        <v>C</v>
      </c>
      <c r="O26" s="643">
        <f>VLOOKUP(C26,'Complexity Cost Adjustment'!$C$2:$I$141,7,0)</f>
        <v>151.0720979</v>
      </c>
      <c r="P26" s="644">
        <f>VLOOKUP(C26,'Complexity Cost Adjustment'!$C$2:$G$141,5,0)</f>
        <v>26118.855</v>
      </c>
      <c r="Q26" s="644">
        <f>VLOOKUP(C26,'Complexity Cost Adjustment'!$C$2:$T$141,18,0)</f>
        <v>12759.47205</v>
      </c>
      <c r="R26" s="642">
        <f>VLOOKUP(C26,'Complexity Cost Adjustment'!$C$2:$H$141,6,0)</f>
        <v>172.89</v>
      </c>
      <c r="S26" s="642">
        <f>VLOOKUP(C26,'Complete Product Info'!$A$2:$AE$141,29,0)</f>
        <v>56</v>
      </c>
      <c r="T26" s="642">
        <f>VLOOKUP(C26,'Complete Product Info'!$A$2:$AE$141,30,0)</f>
        <v>56</v>
      </c>
      <c r="U26" s="642">
        <f>VLOOKUP(C26,'Complete Product Info'!$A$2:$AE$141,31,0)</f>
        <v>91</v>
      </c>
      <c r="V26" s="586">
        <v>1811006.0</v>
      </c>
      <c r="W26" s="644">
        <f>VLOOKUP(V26,'Complexity Cost Adjustment'!$C$2:$I$141,7,0)</f>
        <v>110.2454753</v>
      </c>
      <c r="X26" s="645">
        <v>1.0</v>
      </c>
      <c r="Y26" s="646">
        <f t="shared" si="8"/>
        <v>-0.2702459501</v>
      </c>
      <c r="Z26" s="645">
        <v>1.0</v>
      </c>
      <c r="AA26" s="647" t="s">
        <v>729</v>
      </c>
      <c r="AB26" s="652"/>
      <c r="AC26" s="645">
        <v>1.0</v>
      </c>
      <c r="AD26" s="645">
        <v>0.8</v>
      </c>
      <c r="AE26" s="645">
        <v>0.6</v>
      </c>
      <c r="AF26" s="134">
        <f t="shared" si="2"/>
        <v>172.89</v>
      </c>
      <c r="AG26" s="134">
        <f t="shared" si="3"/>
        <v>138.312</v>
      </c>
      <c r="AH26" s="134">
        <f t="shared" si="4"/>
        <v>103.734</v>
      </c>
    </row>
    <row r="27">
      <c r="A27" s="586" t="s">
        <v>227</v>
      </c>
      <c r="B27" s="586" t="s">
        <v>236</v>
      </c>
      <c r="C27" s="586">
        <v>1811085.0</v>
      </c>
      <c r="D27" s="649" t="s">
        <v>257</v>
      </c>
      <c r="E27" s="649" t="s">
        <v>547</v>
      </c>
      <c r="F27" s="586" t="s">
        <v>516</v>
      </c>
      <c r="G27" s="649" t="s">
        <v>117</v>
      </c>
      <c r="H27" s="586" t="s">
        <v>522</v>
      </c>
      <c r="I27" s="650" t="s">
        <v>544</v>
      </c>
      <c r="J27" s="650" t="s">
        <v>105</v>
      </c>
      <c r="K27" s="650" t="s">
        <v>215</v>
      </c>
      <c r="L27" s="650">
        <v>763.8708226894987</v>
      </c>
      <c r="M27" s="641" t="str">
        <f>VLOOKUP(C27,'ABC Analysis Results'!$A$2:$C$140,2,0)</f>
        <v>C</v>
      </c>
      <c r="N27" s="642" t="str">
        <f>VLOOKUP(C27,'ABC Analysis Results'!$A$2:$C$140,3,0)</f>
        <v>C</v>
      </c>
      <c r="O27" s="643">
        <f>VLOOKUP(C27,'Complexity Cost Adjustment'!$C$2:$I$141,7,0)</f>
        <v>651.7656265</v>
      </c>
      <c r="P27" s="644">
        <f>VLOOKUP(C27,'Complexity Cost Adjustment'!$C$2:$G$141,5,0)</f>
        <v>31485.168</v>
      </c>
      <c r="Q27" s="644">
        <f>VLOOKUP(C27,'Complexity Cost Adjustment'!$C$2:$T$141,18,0)</f>
        <v>20894.79033</v>
      </c>
      <c r="R27" s="642">
        <f>VLOOKUP(C27,'Complexity Cost Adjustment'!$C$2:$H$141,6,0)</f>
        <v>48.3075</v>
      </c>
      <c r="S27" s="642">
        <f>VLOOKUP(C27,'Complete Product Info'!$A$2:$AE$141,29,0)</f>
        <v>127</v>
      </c>
      <c r="T27" s="642">
        <f>VLOOKUP(C27,'Complete Product Info'!$A$2:$AE$141,30,0)</f>
        <v>203</v>
      </c>
      <c r="U27" s="642">
        <f>VLOOKUP(C27,'Complete Product Info'!$A$2:$AE$141,31,0)</f>
        <v>91</v>
      </c>
      <c r="V27" s="586">
        <v>1811083.0</v>
      </c>
      <c r="W27" s="644">
        <f>VLOOKUP(V27,'Complexity Cost Adjustment'!$C$2:$I$141,7,0)</f>
        <v>509.1694915</v>
      </c>
      <c r="X27" s="645">
        <v>1.0</v>
      </c>
      <c r="Y27" s="646">
        <f t="shared" si="8"/>
        <v>-0.2187843745</v>
      </c>
      <c r="Z27" s="645">
        <v>1.0</v>
      </c>
      <c r="AA27" s="647" t="s">
        <v>729</v>
      </c>
      <c r="AB27" s="652"/>
      <c r="AC27" s="645">
        <v>1.0</v>
      </c>
      <c r="AD27" s="645">
        <v>0.8</v>
      </c>
      <c r="AE27" s="645">
        <v>0.6</v>
      </c>
      <c r="AF27" s="134">
        <f t="shared" si="2"/>
        <v>48.3075</v>
      </c>
      <c r="AG27" s="134">
        <f t="shared" si="3"/>
        <v>38.646</v>
      </c>
      <c r="AH27" s="134">
        <f t="shared" si="4"/>
        <v>28.9845</v>
      </c>
    </row>
    <row r="28">
      <c r="A28" s="586" t="s">
        <v>96</v>
      </c>
      <c r="B28" s="586" t="s">
        <v>114</v>
      </c>
      <c r="C28" s="586">
        <v>1811005.0</v>
      </c>
      <c r="D28" s="649" t="s">
        <v>479</v>
      </c>
      <c r="E28" s="649" t="s">
        <v>110</v>
      </c>
      <c r="F28" s="586" t="s">
        <v>509</v>
      </c>
      <c r="G28" s="649" t="s">
        <v>99</v>
      </c>
      <c r="H28" s="586" t="s">
        <v>522</v>
      </c>
      <c r="I28" s="650" t="s">
        <v>544</v>
      </c>
      <c r="J28" s="650" t="s">
        <v>111</v>
      </c>
      <c r="K28" s="650" t="s">
        <v>106</v>
      </c>
      <c r="L28" s="650">
        <v>299.61559047481177</v>
      </c>
      <c r="M28" s="641" t="str">
        <f>VLOOKUP(C28,'ABC Analysis Results'!$A$2:$C$140,2,0)</f>
        <v>C</v>
      </c>
      <c r="N28" s="642" t="str">
        <f>VLOOKUP(C28,'ABC Analysis Results'!$A$2:$C$140,3,0)</f>
        <v>C</v>
      </c>
      <c r="O28" s="643">
        <f>VLOOKUP(C28,'Complexity Cost Adjustment'!$C$2:$I$141,7,0)</f>
        <v>74.9718984</v>
      </c>
      <c r="P28" s="644">
        <f>VLOOKUP(C28,'Complexity Cost Adjustment'!$C$2:$G$141,5,0)</f>
        <v>31718.511</v>
      </c>
      <c r="Q28" s="644">
        <f>VLOOKUP(C28,'Complexity Cost Adjustment'!$C$2:$T$141,18,0)</f>
        <v>4527.419073</v>
      </c>
      <c r="R28" s="642">
        <f>VLOOKUP(C28,'Complexity Cost Adjustment'!$C$2:$H$141,6,0)</f>
        <v>423.072</v>
      </c>
      <c r="S28" s="642">
        <f>VLOOKUP(C28,'Complete Product Info'!$A$2:$AE$141,29,0)</f>
        <v>56</v>
      </c>
      <c r="T28" s="642">
        <f>VLOOKUP(C28,'Complete Product Info'!$A$2:$AE$141,30,0)</f>
        <v>56</v>
      </c>
      <c r="U28" s="642">
        <f>VLOOKUP(C28,'Complete Product Info'!$A$2:$AE$141,31,0)</f>
        <v>91</v>
      </c>
      <c r="V28" s="586">
        <v>1811006.0</v>
      </c>
      <c r="W28" s="644">
        <f>VLOOKUP(V28,'Complexity Cost Adjustment'!$C$2:$I$141,7,0)</f>
        <v>110.2454753</v>
      </c>
      <c r="X28" s="645">
        <v>1.0</v>
      </c>
      <c r="Y28" s="646">
        <f t="shared" si="8"/>
        <v>0.4704906452</v>
      </c>
      <c r="Z28" s="645">
        <v>0.2</v>
      </c>
      <c r="AA28" s="647" t="s">
        <v>729</v>
      </c>
      <c r="AB28" s="652"/>
      <c r="AC28" s="645">
        <v>0.35</v>
      </c>
      <c r="AD28" s="645">
        <v>0.2</v>
      </c>
      <c r="AE28" s="645">
        <v>0.15</v>
      </c>
      <c r="AF28" s="134">
        <f t="shared" si="2"/>
        <v>148.0752</v>
      </c>
      <c r="AG28" s="134">
        <f t="shared" si="3"/>
        <v>84.6144</v>
      </c>
      <c r="AH28" s="134">
        <f t="shared" si="4"/>
        <v>63.4608</v>
      </c>
    </row>
    <row r="29">
      <c r="A29" s="586" t="s">
        <v>227</v>
      </c>
      <c r="B29" s="586" t="s">
        <v>244</v>
      </c>
      <c r="C29" s="586">
        <v>1811093.0</v>
      </c>
      <c r="D29" s="649" t="s">
        <v>257</v>
      </c>
      <c r="E29" s="649" t="s">
        <v>110</v>
      </c>
      <c r="F29" s="586" t="s">
        <v>516</v>
      </c>
      <c r="G29" s="649" t="s">
        <v>117</v>
      </c>
      <c r="H29" s="586" t="s">
        <v>522</v>
      </c>
      <c r="I29" s="650" t="s">
        <v>544</v>
      </c>
      <c r="J29" s="650" t="s">
        <v>105</v>
      </c>
      <c r="K29" s="650" t="s">
        <v>215</v>
      </c>
      <c r="L29" s="650">
        <v>93.43336278676387</v>
      </c>
      <c r="M29" s="641" t="str">
        <f>VLOOKUP(C29,'ABC Analysis Results'!$A$2:$C$140,2,0)</f>
        <v>C</v>
      </c>
      <c r="N29" s="642" t="str">
        <f>VLOOKUP(C29,'ABC Analysis Results'!$A$2:$C$140,3,0)</f>
        <v>C</v>
      </c>
      <c r="O29" s="643">
        <f>VLOOKUP(C29,'Complexity Cost Adjustment'!$C$2:$I$141,7,0)</f>
        <v>309.840204</v>
      </c>
      <c r="P29" s="644">
        <f>VLOOKUP(C29,'Complexity Cost Adjustment'!$C$2:$G$141,5,0)</f>
        <v>33569.451</v>
      </c>
      <c r="Q29" s="644">
        <f>VLOOKUP(C29,'Complexity Cost Adjustment'!$C$2:$T$141,18,0)</f>
        <v>22372.46745</v>
      </c>
      <c r="R29" s="642">
        <f>VLOOKUP(C29,'Complexity Cost Adjustment'!$C$2:$H$141,6,0)</f>
        <v>108.3444</v>
      </c>
      <c r="S29" s="642">
        <f>VLOOKUP(C29,'Complete Product Info'!$A$2:$AE$141,29,0)</f>
        <v>127</v>
      </c>
      <c r="T29" s="642">
        <f>VLOOKUP(C29,'Complete Product Info'!$A$2:$AE$141,30,0)</f>
        <v>203</v>
      </c>
      <c r="U29" s="642">
        <f>VLOOKUP(C29,'Complete Product Info'!$A$2:$AE$141,31,0)</f>
        <v>91</v>
      </c>
      <c r="V29" s="586">
        <v>1811081.0</v>
      </c>
      <c r="W29" s="644">
        <f>VLOOKUP(V29,'Complexity Cost Adjustment'!$C$2:$I$141,7,0)</f>
        <v>354.4384571</v>
      </c>
      <c r="X29" s="645">
        <v>1.0</v>
      </c>
      <c r="Y29" s="646">
        <f t="shared" si="8"/>
        <v>0.1439395291</v>
      </c>
      <c r="Z29" s="645">
        <v>0.8</v>
      </c>
      <c r="AA29" s="647" t="s">
        <v>729</v>
      </c>
      <c r="AB29" s="652"/>
      <c r="AC29" s="645">
        <v>1.0</v>
      </c>
      <c r="AD29" s="645">
        <v>0.8</v>
      </c>
      <c r="AE29" s="645">
        <v>0.6</v>
      </c>
      <c r="AF29" s="134">
        <f t="shared" si="2"/>
        <v>108.3444</v>
      </c>
      <c r="AG29" s="134">
        <f t="shared" si="3"/>
        <v>86.67552</v>
      </c>
      <c r="AH29" s="134">
        <f t="shared" si="4"/>
        <v>65.00664</v>
      </c>
    </row>
    <row r="30">
      <c r="A30" s="586" t="s">
        <v>264</v>
      </c>
      <c r="B30" s="586" t="s">
        <v>270</v>
      </c>
      <c r="C30" s="586">
        <v>1811108.0</v>
      </c>
      <c r="D30" s="649" t="s">
        <v>257</v>
      </c>
      <c r="E30" s="649" t="s">
        <v>547</v>
      </c>
      <c r="F30" s="586" t="s">
        <v>516</v>
      </c>
      <c r="G30" s="649" t="s">
        <v>117</v>
      </c>
      <c r="H30" s="586" t="s">
        <v>522</v>
      </c>
      <c r="I30" s="650" t="s">
        <v>544</v>
      </c>
      <c r="J30" s="650" t="s">
        <v>105</v>
      </c>
      <c r="K30" s="650" t="s">
        <v>271</v>
      </c>
      <c r="L30" s="650">
        <v>115.70706472378905</v>
      </c>
      <c r="M30" s="641" t="str">
        <f>VLOOKUP(C30,'ABC Analysis Results'!$A$2:$C$140,2,0)</f>
        <v>C</v>
      </c>
      <c r="N30" s="642" t="str">
        <f>VLOOKUP(C30,'ABC Analysis Results'!$A$2:$C$140,3,0)</f>
        <v>C</v>
      </c>
      <c r="O30" s="643">
        <f>VLOOKUP(C30,'Complexity Cost Adjustment'!$C$2:$I$141,7,0)</f>
        <v>119.4092144</v>
      </c>
      <c r="P30" s="644">
        <f>VLOOKUP(C30,'Complexity Cost Adjustment'!$C$2:$G$141,5,0)</f>
        <v>36134.9</v>
      </c>
      <c r="Q30" s="644">
        <f>VLOOKUP(C30,'Complexity Cost Adjustment'!$C$2:$T$141,18,0)</f>
        <v>918.9386497</v>
      </c>
      <c r="R30" s="642">
        <f>VLOOKUP(C30,'Complexity Cost Adjustment'!$C$2:$H$141,6,0)</f>
        <v>302.614</v>
      </c>
      <c r="S30" s="642">
        <f>VLOOKUP(C30,'Complete Product Info'!$A$2:$AE$141,29,0)</f>
        <v>123</v>
      </c>
      <c r="T30" s="642">
        <f>VLOOKUP(C30,'Complete Product Info'!$A$2:$AE$141,30,0)</f>
        <v>199</v>
      </c>
      <c r="U30" s="642">
        <f>VLOOKUP(C30,'Complete Product Info'!$A$2:$AE$141,31,0)</f>
        <v>90</v>
      </c>
      <c r="V30" s="586">
        <v>1811075.0</v>
      </c>
      <c r="W30" s="644">
        <f>VLOOKUP(V30,'Complexity Cost Adjustment'!$C$2:$I$141,7,0)</f>
        <v>172.7154426</v>
      </c>
      <c r="X30" s="654">
        <v>0.7</v>
      </c>
      <c r="Y30" s="646">
        <f t="shared" si="8"/>
        <v>0.4464163715</v>
      </c>
      <c r="Z30" s="645">
        <v>0.2</v>
      </c>
      <c r="AA30" s="647" t="s">
        <v>729</v>
      </c>
      <c r="AB30" s="652"/>
      <c r="AC30" s="645">
        <v>0.35</v>
      </c>
      <c r="AD30" s="645">
        <v>0.2</v>
      </c>
      <c r="AE30" s="645">
        <v>0.05</v>
      </c>
      <c r="AF30" s="134">
        <f t="shared" si="2"/>
        <v>105.9149</v>
      </c>
      <c r="AG30" s="134">
        <f t="shared" si="3"/>
        <v>60.5228</v>
      </c>
      <c r="AH30" s="134">
        <f t="shared" si="4"/>
        <v>15.1307</v>
      </c>
    </row>
    <row r="31">
      <c r="A31" s="586" t="s">
        <v>96</v>
      </c>
      <c r="B31" s="586" t="s">
        <v>123</v>
      </c>
      <c r="C31" s="586">
        <v>1811013.0</v>
      </c>
      <c r="D31" s="649" t="s">
        <v>479</v>
      </c>
      <c r="E31" s="649" t="s">
        <v>188</v>
      </c>
      <c r="F31" s="586" t="s">
        <v>509</v>
      </c>
      <c r="G31" s="649" t="s">
        <v>117</v>
      </c>
      <c r="H31" s="586" t="s">
        <v>522</v>
      </c>
      <c r="I31" s="650" t="s">
        <v>544</v>
      </c>
      <c r="J31" s="650" t="s">
        <v>111</v>
      </c>
      <c r="K31" s="650" t="s">
        <v>108</v>
      </c>
      <c r="L31" s="650">
        <v>90.19495636363635</v>
      </c>
      <c r="M31" s="641" t="str">
        <f>VLOOKUP(C31,'ABC Analysis Results'!$A$2:$C$140,2,0)</f>
        <v>C</v>
      </c>
      <c r="N31" s="642" t="str">
        <f>VLOOKUP(C31,'ABC Analysis Results'!$A$2:$C$140,3,0)</f>
        <v>C</v>
      </c>
      <c r="O31" s="643">
        <f>VLOOKUP(C31,'Complexity Cost Adjustment'!$C$2:$I$141,7,0)</f>
        <v>88.15926856</v>
      </c>
      <c r="P31" s="644">
        <f>VLOOKUP(C31,'Complexity Cost Adjustment'!$C$2:$G$141,5,0)</f>
        <v>37556.73</v>
      </c>
      <c r="Q31" s="644">
        <f>VLOOKUP(C31,'Complexity Cost Adjustment'!$C$2:$T$141,18,0)</f>
        <v>17606.70988</v>
      </c>
      <c r="R31" s="642">
        <f>VLOOKUP(C31,'Complexity Cost Adjustment'!$C$2:$H$141,6,0)</f>
        <v>426.01</v>
      </c>
      <c r="S31" s="642">
        <f>VLOOKUP(C31,'Complete Product Info'!$A$2:$AE$141,29,0)</f>
        <v>56</v>
      </c>
      <c r="T31" s="642">
        <f>VLOOKUP(C31,'Complete Product Info'!$A$2:$AE$141,30,0)</f>
        <v>56</v>
      </c>
      <c r="U31" s="642">
        <f>VLOOKUP(C31,'Complete Product Info'!$A$2:$AE$141,31,0)</f>
        <v>91</v>
      </c>
      <c r="V31" s="586">
        <v>1811010.0</v>
      </c>
      <c r="W31" s="644">
        <f>VLOOKUP(V31,'Complexity Cost Adjustment'!$C$2:$I$141,7,0)</f>
        <v>100.3033081</v>
      </c>
      <c r="X31" s="645">
        <v>1.0</v>
      </c>
      <c r="Y31" s="646">
        <f t="shared" si="8"/>
        <v>0.1377511375</v>
      </c>
      <c r="Z31" s="645">
        <v>0.8</v>
      </c>
      <c r="AA31" s="647" t="s">
        <v>729</v>
      </c>
      <c r="AB31" s="652"/>
      <c r="AC31" s="645">
        <v>1.0</v>
      </c>
      <c r="AD31" s="645">
        <v>0.8</v>
      </c>
      <c r="AE31" s="645">
        <v>0.6</v>
      </c>
      <c r="AF31" s="134">
        <f t="shared" si="2"/>
        <v>426.01</v>
      </c>
      <c r="AG31" s="134">
        <f t="shared" si="3"/>
        <v>340.808</v>
      </c>
      <c r="AH31" s="134">
        <f t="shared" si="4"/>
        <v>255.606</v>
      </c>
    </row>
    <row r="32">
      <c r="A32" s="586" t="s">
        <v>163</v>
      </c>
      <c r="B32" s="586" t="s">
        <v>167</v>
      </c>
      <c r="C32" s="586">
        <v>1811046.0</v>
      </c>
      <c r="D32" s="649" t="s">
        <v>479</v>
      </c>
      <c r="E32" s="649" t="s">
        <v>188</v>
      </c>
      <c r="F32" s="586" t="s">
        <v>509</v>
      </c>
      <c r="G32" s="649" t="s">
        <v>117</v>
      </c>
      <c r="H32" s="586" t="s">
        <v>522</v>
      </c>
      <c r="I32" s="650" t="s">
        <v>544</v>
      </c>
      <c r="J32" s="650" t="s">
        <v>139</v>
      </c>
      <c r="K32" s="650" t="s">
        <v>146</v>
      </c>
      <c r="L32" s="650">
        <v>2437.7638937896936</v>
      </c>
      <c r="M32" s="641" t="str">
        <f>VLOOKUP(C32,'ABC Analysis Results'!$A$2:$C$140,2,0)</f>
        <v>C</v>
      </c>
      <c r="N32" s="642" t="str">
        <f>VLOOKUP(C32,'ABC Analysis Results'!$A$2:$C$140,3,0)</f>
        <v>C</v>
      </c>
      <c r="O32" s="643">
        <f>VLOOKUP(C32,'Complexity Cost Adjustment'!$C$2:$I$141,7,0)</f>
        <v>72.62006762</v>
      </c>
      <c r="P32" s="644">
        <f>VLOOKUP(C32,'Complexity Cost Adjustment'!$C$2:$G$141,5,0)</f>
        <v>42097.127</v>
      </c>
      <c r="Q32" s="644">
        <f>VLOOKUP(C32,'Complexity Cost Adjustment'!$C$2:$T$141,18,0)</f>
        <v>7931.821027</v>
      </c>
      <c r="R32" s="642">
        <f>VLOOKUP(C32,'Complexity Cost Adjustment'!$C$2:$H$141,6,0)</f>
        <v>579.69</v>
      </c>
      <c r="S32" s="642">
        <f>VLOOKUP(C32,'Complete Product Info'!$A$2:$AE$141,29,0)</f>
        <v>66</v>
      </c>
      <c r="T32" s="642">
        <f>VLOOKUP(C32,'Complete Product Info'!$A$2:$AE$141,30,0)</f>
        <v>58</v>
      </c>
      <c r="U32" s="642">
        <f>VLOOKUP(C32,'Complete Product Info'!$A$2:$AE$141,31,0)</f>
        <v>95</v>
      </c>
      <c r="V32" s="586">
        <v>1811044.0</v>
      </c>
      <c r="W32" s="644">
        <f>VLOOKUP(V32,'Complexity Cost Adjustment'!$C$2:$I$141,7,0)</f>
        <v>90.93660952</v>
      </c>
      <c r="X32" s="645">
        <v>1.0</v>
      </c>
      <c r="Y32" s="646">
        <f t="shared" si="8"/>
        <v>0.2522242473</v>
      </c>
      <c r="Z32" s="645">
        <v>0.6</v>
      </c>
      <c r="AA32" s="647" t="s">
        <v>729</v>
      </c>
      <c r="AB32" s="652"/>
      <c r="AC32" s="645">
        <v>0.8</v>
      </c>
      <c r="AD32" s="645">
        <v>0.6</v>
      </c>
      <c r="AE32" s="645">
        <v>0.4</v>
      </c>
      <c r="AF32" s="134">
        <f t="shared" si="2"/>
        <v>463.752</v>
      </c>
      <c r="AG32" s="134">
        <f t="shared" si="3"/>
        <v>347.814</v>
      </c>
      <c r="AH32" s="134">
        <f t="shared" si="4"/>
        <v>231.876</v>
      </c>
    </row>
    <row r="33">
      <c r="A33" s="586" t="s">
        <v>133</v>
      </c>
      <c r="B33" s="586" t="s">
        <v>161</v>
      </c>
      <c r="C33" s="586">
        <v>1811042.0</v>
      </c>
      <c r="D33" s="649" t="s">
        <v>479</v>
      </c>
      <c r="E33" s="649" t="s">
        <v>190</v>
      </c>
      <c r="F33" s="586" t="s">
        <v>509</v>
      </c>
      <c r="G33" s="649" t="s">
        <v>117</v>
      </c>
      <c r="H33" s="586" t="s">
        <v>141</v>
      </c>
      <c r="I33" s="650" t="s">
        <v>546</v>
      </c>
      <c r="J33" s="650" t="s">
        <v>139</v>
      </c>
      <c r="K33" s="650"/>
      <c r="L33" s="650">
        <v>252.1856925998932</v>
      </c>
      <c r="M33" s="641" t="str">
        <f>VLOOKUP(C33,'ABC Analysis Results'!$A$2:$C$140,2,0)</f>
        <v>C</v>
      </c>
      <c r="N33" s="642" t="str">
        <f>VLOOKUP(C33,'ABC Analysis Results'!$A$2:$C$140,3,0)</f>
        <v>C</v>
      </c>
      <c r="O33" s="643">
        <f>VLOOKUP(C33,'Complexity Cost Adjustment'!$C$2:$I$141,7,0)</f>
        <v>61.88683991</v>
      </c>
      <c r="P33" s="644">
        <f>VLOOKUP(C33,'Complexity Cost Adjustment'!$C$2:$G$141,5,0)</f>
        <v>42837.625</v>
      </c>
      <c r="Q33" s="644">
        <f>VLOOKUP(C33,'Complexity Cost Adjustment'!$C$2:$T$141,18,0)</f>
        <v>11212.83998</v>
      </c>
      <c r="R33" s="642">
        <f>VLOOKUP(C33,'Complexity Cost Adjustment'!$C$2:$H$141,6,0)</f>
        <v>692.1928</v>
      </c>
      <c r="S33" s="642">
        <f>VLOOKUP(C33,'Complete Product Info'!$A$2:$AE$141,29,0)</f>
        <v>64</v>
      </c>
      <c r="T33" s="642">
        <f>VLOOKUP(C33,'Complete Product Info'!$A$2:$AE$141,30,0)</f>
        <v>60</v>
      </c>
      <c r="U33" s="642">
        <f>VLOOKUP(C33,'Complete Product Info'!$A$2:$AE$141,31,0)</f>
        <v>89</v>
      </c>
      <c r="V33" s="653"/>
      <c r="W33" s="642"/>
      <c r="X33" s="646"/>
      <c r="Y33" s="646"/>
      <c r="Z33" s="646"/>
      <c r="AA33" s="647" t="s">
        <v>730</v>
      </c>
      <c r="AB33" s="648" t="s">
        <v>732</v>
      </c>
      <c r="AC33" s="646"/>
      <c r="AD33" s="646"/>
      <c r="AE33" s="646"/>
      <c r="AF33" s="134">
        <f t="shared" si="2"/>
        <v>0</v>
      </c>
      <c r="AG33" s="134">
        <f t="shared" si="3"/>
        <v>0</v>
      </c>
      <c r="AH33" s="134">
        <f t="shared" si="4"/>
        <v>0</v>
      </c>
    </row>
    <row r="34">
      <c r="A34" s="586" t="s">
        <v>253</v>
      </c>
      <c r="B34" s="586" t="s">
        <v>262</v>
      </c>
      <c r="C34" s="586">
        <v>1811103.0</v>
      </c>
      <c r="D34" s="649" t="s">
        <v>257</v>
      </c>
      <c r="E34" s="649" t="s">
        <v>547</v>
      </c>
      <c r="F34" s="586" t="s">
        <v>516</v>
      </c>
      <c r="G34" s="649" t="s">
        <v>117</v>
      </c>
      <c r="H34" s="586" t="s">
        <v>522</v>
      </c>
      <c r="I34" s="650" t="s">
        <v>551</v>
      </c>
      <c r="J34" s="650" t="s">
        <v>105</v>
      </c>
      <c r="K34" s="650" t="s">
        <v>261</v>
      </c>
      <c r="L34" s="650">
        <v>419.0855677001432</v>
      </c>
      <c r="M34" s="641" t="str">
        <f>VLOOKUP(C34,'ABC Analysis Results'!$A$2:$C$140,2,0)</f>
        <v>C</v>
      </c>
      <c r="N34" s="642" t="str">
        <f>VLOOKUP(C34,'ABC Analysis Results'!$A$2:$C$140,3,0)</f>
        <v>C</v>
      </c>
      <c r="O34" s="643">
        <f>VLOOKUP(C34,'Complexity Cost Adjustment'!$C$2:$I$141,7,0)</f>
        <v>93.88467028</v>
      </c>
      <c r="P34" s="644">
        <f>VLOOKUP(C34,'Complexity Cost Adjustment'!$C$2:$G$141,5,0)</f>
        <v>48345.066</v>
      </c>
      <c r="Q34" s="644">
        <f>VLOOKUP(C34,'Complexity Cost Adjustment'!$C$2:$T$141,18,0)</f>
        <v>11735.60676</v>
      </c>
      <c r="R34" s="642">
        <f>VLOOKUP(C34,'Complexity Cost Adjustment'!$C$2:$H$141,6,0)</f>
        <v>514.941</v>
      </c>
      <c r="S34" s="642">
        <f>VLOOKUP(C34,'Complete Product Info'!$A$2:$AE$141,29,0)</f>
        <v>67</v>
      </c>
      <c r="T34" s="642">
        <f>VLOOKUP(C34,'Complete Product Info'!$A$2:$AE$141,30,0)</f>
        <v>70</v>
      </c>
      <c r="U34" s="642">
        <f>VLOOKUP(C34,'Complete Product Info'!$A$2:$AE$141,31,0)</f>
        <v>95</v>
      </c>
      <c r="V34" s="653"/>
      <c r="W34" s="642"/>
      <c r="X34" s="646"/>
      <c r="Y34" s="646"/>
      <c r="Z34" s="646"/>
      <c r="AA34" s="647" t="s">
        <v>730</v>
      </c>
      <c r="AB34" s="648" t="s">
        <v>732</v>
      </c>
      <c r="AC34" s="646"/>
      <c r="AD34" s="646"/>
      <c r="AE34" s="646"/>
      <c r="AF34" s="134">
        <f t="shared" si="2"/>
        <v>0</v>
      </c>
      <c r="AG34" s="134">
        <f t="shared" si="3"/>
        <v>0</v>
      </c>
      <c r="AH34" s="134">
        <f t="shared" si="4"/>
        <v>0</v>
      </c>
    </row>
    <row r="35">
      <c r="A35" s="586" t="s">
        <v>275</v>
      </c>
      <c r="B35" s="586" t="s">
        <v>300</v>
      </c>
      <c r="C35" s="586">
        <v>1811126.0</v>
      </c>
      <c r="D35" s="649" t="s">
        <v>257</v>
      </c>
      <c r="E35" s="649" t="s">
        <v>548</v>
      </c>
      <c r="F35" s="586" t="s">
        <v>516</v>
      </c>
      <c r="G35" s="649" t="s">
        <v>99</v>
      </c>
      <c r="H35" s="586" t="s">
        <v>522</v>
      </c>
      <c r="I35" s="650" t="s">
        <v>544</v>
      </c>
      <c r="J35" s="650" t="s">
        <v>105</v>
      </c>
      <c r="K35" s="650" t="s">
        <v>108</v>
      </c>
      <c r="L35" s="650">
        <v>183.02567430207952</v>
      </c>
      <c r="M35" s="641" t="str">
        <f>VLOOKUP(C35,'ABC Analysis Results'!$A$2:$C$140,2,0)</f>
        <v>C</v>
      </c>
      <c r="N35" s="642" t="str">
        <f>VLOOKUP(C35,'ABC Analysis Results'!$A$2:$C$140,3,0)</f>
        <v>C</v>
      </c>
      <c r="O35" s="643">
        <f>VLOOKUP(C35,'Complexity Cost Adjustment'!$C$2:$I$141,7,0)</f>
        <v>100.6103978</v>
      </c>
      <c r="P35" s="644">
        <f>VLOOKUP(C35,'Complexity Cost Adjustment'!$C$2:$G$141,5,0)</f>
        <v>51196.768</v>
      </c>
      <c r="Q35" s="644">
        <f>VLOOKUP(C35,'Complexity Cost Adjustment'!$C$2:$T$141,18,0)</f>
        <v>14895.24184</v>
      </c>
      <c r="R35" s="642">
        <f>VLOOKUP(C35,'Complexity Cost Adjustment'!$C$2:$H$141,6,0)</f>
        <v>508.8616</v>
      </c>
      <c r="S35" s="642">
        <f>VLOOKUP(C35,'Complete Product Info'!$A$2:$AE$141,29,0)</f>
        <v>65</v>
      </c>
      <c r="T35" s="642">
        <f>VLOOKUP(C35,'Complete Product Info'!$A$2:$AE$141,30,0)</f>
        <v>60</v>
      </c>
      <c r="U35" s="642">
        <f>VLOOKUP(C35,'Complete Product Info'!$A$2:$AE$141,31,0)</f>
        <v>92</v>
      </c>
      <c r="V35" s="586">
        <v>1811133.0</v>
      </c>
      <c r="W35" s="644">
        <f>VLOOKUP(V35,'Complexity Cost Adjustment'!$C$2:$I$141,7,0)</f>
        <v>119.4920802</v>
      </c>
      <c r="X35" s="645">
        <v>1.0</v>
      </c>
      <c r="Y35" s="646">
        <f>(W35/O35)-1</f>
        <v>0.1876712828</v>
      </c>
      <c r="Z35" s="645">
        <v>0.8</v>
      </c>
      <c r="AA35" s="647" t="s">
        <v>729</v>
      </c>
      <c r="AB35" s="656"/>
      <c r="AC35" s="645">
        <v>1.0</v>
      </c>
      <c r="AD35" s="645">
        <v>0.8</v>
      </c>
      <c r="AE35" s="645">
        <v>0.6</v>
      </c>
      <c r="AF35" s="134">
        <f t="shared" si="2"/>
        <v>508.8616</v>
      </c>
      <c r="AG35" s="134">
        <f t="shared" si="3"/>
        <v>407.08928</v>
      </c>
      <c r="AH35" s="134">
        <f t="shared" si="4"/>
        <v>305.31696</v>
      </c>
    </row>
    <row r="36">
      <c r="A36" s="586" t="s">
        <v>96</v>
      </c>
      <c r="B36" s="586" t="s">
        <v>107</v>
      </c>
      <c r="C36" s="586">
        <v>1811002.0</v>
      </c>
      <c r="D36" s="649" t="s">
        <v>479</v>
      </c>
      <c r="E36" s="649" t="s">
        <v>188</v>
      </c>
      <c r="F36" s="586" t="s">
        <v>509</v>
      </c>
      <c r="G36" s="649" t="s">
        <v>99</v>
      </c>
      <c r="H36" s="586" t="s">
        <v>522</v>
      </c>
      <c r="I36" s="650" t="s">
        <v>544</v>
      </c>
      <c r="J36" s="650" t="s">
        <v>105</v>
      </c>
      <c r="K36" s="650" t="s">
        <v>108</v>
      </c>
      <c r="L36" s="650">
        <v>147.27080155979638</v>
      </c>
      <c r="M36" s="641" t="str">
        <f>VLOOKUP(C36,'ABC Analysis Results'!$A$2:$C$140,2,0)</f>
        <v>C</v>
      </c>
      <c r="N36" s="642" t="str">
        <f>VLOOKUP(C36,'ABC Analysis Results'!$A$2:$C$140,3,0)</f>
        <v>C</v>
      </c>
      <c r="O36" s="643">
        <f>VLOOKUP(C36,'Complexity Cost Adjustment'!$C$2:$I$141,7,0)</f>
        <v>133.9882589</v>
      </c>
      <c r="P36" s="644">
        <f>VLOOKUP(C36,'Complexity Cost Adjustment'!$C$2:$G$141,5,0)</f>
        <v>52353.42</v>
      </c>
      <c r="Q36" s="644">
        <f>VLOOKUP(C36,'Complexity Cost Adjustment'!$C$2:$T$141,18,0)</f>
        <v>22938.45036</v>
      </c>
      <c r="R36" s="642">
        <f>VLOOKUP(C36,'Complexity Cost Adjustment'!$C$2:$H$141,6,0)</f>
        <v>390.7314</v>
      </c>
      <c r="S36" s="642">
        <f>VLOOKUP(C36,'Complete Product Info'!$A$2:$AE$141,29,0)</f>
        <v>56</v>
      </c>
      <c r="T36" s="642">
        <f>VLOOKUP(C36,'Complete Product Info'!$A$2:$AE$141,30,0)</f>
        <v>56</v>
      </c>
      <c r="U36" s="642">
        <f>VLOOKUP(C36,'Complete Product Info'!$A$2:$AE$141,31,0)</f>
        <v>91</v>
      </c>
      <c r="V36" s="586"/>
      <c r="W36" s="642"/>
      <c r="X36" s="645"/>
      <c r="Y36" s="646"/>
      <c r="Z36" s="645"/>
      <c r="AA36" s="647" t="s">
        <v>730</v>
      </c>
      <c r="AB36" s="648" t="s">
        <v>732</v>
      </c>
      <c r="AC36" s="645"/>
      <c r="AD36" s="645"/>
      <c r="AE36" s="645"/>
      <c r="AF36" s="134">
        <f t="shared" si="2"/>
        <v>0</v>
      </c>
      <c r="AG36" s="134">
        <f t="shared" si="3"/>
        <v>0</v>
      </c>
      <c r="AH36" s="134">
        <f t="shared" si="4"/>
        <v>0</v>
      </c>
    </row>
    <row r="37">
      <c r="A37" s="586" t="s">
        <v>264</v>
      </c>
      <c r="B37" s="586" t="s">
        <v>555</v>
      </c>
      <c r="C37" s="586">
        <v>1811107.0</v>
      </c>
      <c r="D37" s="649" t="s">
        <v>257</v>
      </c>
      <c r="E37" s="649" t="s">
        <v>547</v>
      </c>
      <c r="F37" s="586" t="s">
        <v>509</v>
      </c>
      <c r="G37" s="649" t="s">
        <v>117</v>
      </c>
      <c r="H37" s="586" t="s">
        <v>522</v>
      </c>
      <c r="I37" s="650" t="s">
        <v>544</v>
      </c>
      <c r="J37" s="650" t="s">
        <v>105</v>
      </c>
      <c r="K37" s="650" t="s">
        <v>261</v>
      </c>
      <c r="L37" s="650">
        <v>147.99509318404395</v>
      </c>
      <c r="M37" s="641" t="str">
        <f>VLOOKUP(C37,'ABC Analysis Results'!$A$2:$C$140,2,0)</f>
        <v>C</v>
      </c>
      <c r="N37" s="642" t="str">
        <f>VLOOKUP(C37,'ABC Analysis Results'!$A$2:$C$140,3,0)</f>
        <v>C</v>
      </c>
      <c r="O37" s="643">
        <f>VLOOKUP(C37,'Complexity Cost Adjustment'!$C$2:$I$141,7,0)</f>
        <v>140.3563936</v>
      </c>
      <c r="P37" s="644">
        <f>VLOOKUP(C37,'Complexity Cost Adjustment'!$C$2:$G$141,5,0)</f>
        <v>55878.912</v>
      </c>
      <c r="Q37" s="644">
        <f>VLOOKUP(C37,'Complexity Cost Adjustment'!$C$2:$T$141,18,0)</f>
        <v>4104.070988</v>
      </c>
      <c r="R37" s="642">
        <f>VLOOKUP(C37,'Complexity Cost Adjustment'!$C$2:$H$141,6,0)</f>
        <v>398.1216</v>
      </c>
      <c r="S37" s="642">
        <f>VLOOKUP(C37,'Complete Product Info'!$A$2:$AE$141,29,0)</f>
        <v>123</v>
      </c>
      <c r="T37" s="642">
        <f>VLOOKUP(C37,'Complete Product Info'!$A$2:$AE$141,30,0)</f>
        <v>199</v>
      </c>
      <c r="U37" s="642">
        <f>VLOOKUP(C37,'Complete Product Info'!$A$2:$AE$141,31,0)</f>
        <v>90</v>
      </c>
      <c r="V37" s="586">
        <v>1811075.0</v>
      </c>
      <c r="W37" s="644">
        <f>VLOOKUP(V37,'Complexity Cost Adjustment'!$C$2:$I$141,7,0)</f>
        <v>172.7154426</v>
      </c>
      <c r="X37" s="645">
        <v>0.7</v>
      </c>
      <c r="Y37" s="646">
        <f t="shared" ref="Y37:Y49" si="9">(W37/O37)-1</f>
        <v>0.2305491622</v>
      </c>
      <c r="Z37" s="645">
        <v>0.6</v>
      </c>
      <c r="AA37" s="647" t="s">
        <v>729</v>
      </c>
      <c r="AB37" s="652"/>
      <c r="AC37" s="645">
        <v>0.8</v>
      </c>
      <c r="AD37" s="645">
        <v>0.6</v>
      </c>
      <c r="AE37" s="645">
        <v>0.4</v>
      </c>
      <c r="AF37" s="134">
        <f t="shared" si="2"/>
        <v>318.49728</v>
      </c>
      <c r="AG37" s="134">
        <f t="shared" si="3"/>
        <v>238.87296</v>
      </c>
      <c r="AH37" s="134">
        <f t="shared" si="4"/>
        <v>159.24864</v>
      </c>
    </row>
    <row r="38">
      <c r="A38" s="586" t="s">
        <v>246</v>
      </c>
      <c r="B38" s="586" t="s">
        <v>251</v>
      </c>
      <c r="C38" s="586">
        <v>1811097.0</v>
      </c>
      <c r="D38" s="649" t="s">
        <v>257</v>
      </c>
      <c r="E38" s="649" t="s">
        <v>547</v>
      </c>
      <c r="F38" s="586" t="s">
        <v>516</v>
      </c>
      <c r="G38" s="649" t="s">
        <v>117</v>
      </c>
      <c r="H38" s="586" t="s">
        <v>522</v>
      </c>
      <c r="I38" s="650" t="s">
        <v>544</v>
      </c>
      <c r="J38" s="650" t="s">
        <v>105</v>
      </c>
      <c r="K38" s="650"/>
      <c r="L38" s="650">
        <v>655.1732115877065</v>
      </c>
      <c r="M38" s="641" t="str">
        <f>VLOOKUP(C38,'ABC Analysis Results'!$A$2:$C$140,2,0)</f>
        <v>C</v>
      </c>
      <c r="N38" s="642" t="str">
        <f>VLOOKUP(C38,'ABC Analysis Results'!$A$2:$C$140,3,0)</f>
        <v>C</v>
      </c>
      <c r="O38" s="643">
        <f>VLOOKUP(C38,'Complexity Cost Adjustment'!$C$2:$I$141,7,0)</f>
        <v>75.38218235</v>
      </c>
      <c r="P38" s="644">
        <f>VLOOKUP(C38,'Complexity Cost Adjustment'!$C$2:$G$141,5,0)</f>
        <v>56941.522</v>
      </c>
      <c r="Q38" s="644">
        <f>VLOOKUP(C38,'Complexity Cost Adjustment'!$C$2:$T$141,18,0)</f>
        <v>219.1453126</v>
      </c>
      <c r="R38" s="642">
        <f>VLOOKUP(C38,'Complexity Cost Adjustment'!$C$2:$H$141,6,0)</f>
        <v>755.3711</v>
      </c>
      <c r="S38" s="642">
        <f>VLOOKUP(C38,'Complete Product Info'!$A$2:$AE$141,29,0)</f>
        <v>62</v>
      </c>
      <c r="T38" s="642">
        <f>VLOOKUP(C38,'Complete Product Info'!$A$2:$AE$141,30,0)</f>
        <v>65</v>
      </c>
      <c r="U38" s="642">
        <f>VLOOKUP(C38,'Complete Product Info'!$A$2:$AE$141,31,0)</f>
        <v>93</v>
      </c>
      <c r="V38" s="586">
        <v>1811056.0</v>
      </c>
      <c r="W38" s="644">
        <f>VLOOKUP(V38,'Complexity Cost Adjustment'!$C$2:$I$141,7,0)</f>
        <v>72.25023828</v>
      </c>
      <c r="X38" s="645">
        <v>0.7</v>
      </c>
      <c r="Y38" s="646">
        <f t="shared" si="9"/>
        <v>-0.0415475377</v>
      </c>
      <c r="Z38" s="645">
        <v>1.0</v>
      </c>
      <c r="AA38" s="647" t="s">
        <v>729</v>
      </c>
      <c r="AB38" s="656"/>
      <c r="AC38" s="645">
        <v>0.9</v>
      </c>
      <c r="AD38" s="645">
        <v>0.7</v>
      </c>
      <c r="AE38" s="645">
        <v>0.5</v>
      </c>
      <c r="AF38" s="134">
        <f t="shared" si="2"/>
        <v>679.83399</v>
      </c>
      <c r="AG38" s="134">
        <f t="shared" si="3"/>
        <v>528.75977</v>
      </c>
      <c r="AH38" s="134">
        <f t="shared" si="4"/>
        <v>377.68555</v>
      </c>
    </row>
    <row r="39">
      <c r="A39" s="586" t="s">
        <v>275</v>
      </c>
      <c r="B39" s="586" t="s">
        <v>286</v>
      </c>
      <c r="C39" s="586">
        <v>1811121.0</v>
      </c>
      <c r="D39" s="649" t="s">
        <v>257</v>
      </c>
      <c r="E39" s="649" t="s">
        <v>548</v>
      </c>
      <c r="F39" s="586" t="s">
        <v>509</v>
      </c>
      <c r="G39" s="649" t="s">
        <v>117</v>
      </c>
      <c r="H39" s="586" t="s">
        <v>127</v>
      </c>
      <c r="I39" s="650" t="s">
        <v>546</v>
      </c>
      <c r="J39" s="650" t="s">
        <v>105</v>
      </c>
      <c r="K39" s="650"/>
      <c r="L39" s="650">
        <v>324.9319198522267</v>
      </c>
      <c r="M39" s="641" t="str">
        <f>VLOOKUP(C39,'ABC Analysis Results'!$A$2:$C$140,2,0)</f>
        <v>C</v>
      </c>
      <c r="N39" s="642" t="str">
        <f>VLOOKUP(C39,'ABC Analysis Results'!$A$2:$C$140,3,0)</f>
        <v>C</v>
      </c>
      <c r="O39" s="643">
        <f>VLOOKUP(C39,'Complexity Cost Adjustment'!$C$2:$I$141,7,0)</f>
        <v>158.9383928</v>
      </c>
      <c r="P39" s="644">
        <f>VLOOKUP(C39,'Complexity Cost Adjustment'!$C$2:$G$141,5,0)</f>
        <v>57554.739</v>
      </c>
      <c r="Q39" s="644">
        <f>VLOOKUP(C39,'Complexity Cost Adjustment'!$C$2:$T$141,18,0)</f>
        <v>18186.36281</v>
      </c>
      <c r="R39" s="642">
        <f>VLOOKUP(C39,'Complexity Cost Adjustment'!$C$2:$H$141,6,0)</f>
        <v>362.1198</v>
      </c>
      <c r="S39" s="642">
        <f>VLOOKUP(C39,'Complete Product Info'!$A$2:$AE$141,29,0)</f>
        <v>62</v>
      </c>
      <c r="T39" s="642">
        <f>VLOOKUP(C39,'Complete Product Info'!$A$2:$AE$141,30,0)</f>
        <v>58</v>
      </c>
      <c r="U39" s="642">
        <f>VLOOKUP(C39,'Complete Product Info'!$A$2:$AE$141,31,0)</f>
        <v>91</v>
      </c>
      <c r="V39" s="586">
        <v>1811114.0</v>
      </c>
      <c r="W39" s="644">
        <f>VLOOKUP(V39,'Complexity Cost Adjustment'!$C$2:$I$141,7,0)</f>
        <v>96.38095625</v>
      </c>
      <c r="X39" s="645">
        <v>1.0</v>
      </c>
      <c r="Y39" s="646">
        <f t="shared" si="9"/>
        <v>-0.3935955022</v>
      </c>
      <c r="Z39" s="645">
        <v>1.0</v>
      </c>
      <c r="AA39" s="647" t="s">
        <v>729</v>
      </c>
      <c r="AB39" s="652"/>
      <c r="AC39" s="645">
        <v>1.0</v>
      </c>
      <c r="AD39" s="645">
        <v>0.8</v>
      </c>
      <c r="AE39" s="645">
        <v>0.6</v>
      </c>
      <c r="AF39" s="134">
        <f t="shared" si="2"/>
        <v>362.1198</v>
      </c>
      <c r="AG39" s="134">
        <f t="shared" si="3"/>
        <v>289.69584</v>
      </c>
      <c r="AH39" s="134">
        <f t="shared" si="4"/>
        <v>217.27188</v>
      </c>
    </row>
    <row r="40">
      <c r="A40" s="586" t="s">
        <v>275</v>
      </c>
      <c r="B40" s="586" t="s">
        <v>294</v>
      </c>
      <c r="C40" s="586">
        <v>1811123.0</v>
      </c>
      <c r="D40" s="649" t="s">
        <v>257</v>
      </c>
      <c r="E40" s="649" t="s">
        <v>548</v>
      </c>
      <c r="F40" s="586" t="s">
        <v>516</v>
      </c>
      <c r="G40" s="649" t="s">
        <v>99</v>
      </c>
      <c r="H40" s="586" t="s">
        <v>522</v>
      </c>
      <c r="I40" s="650" t="s">
        <v>544</v>
      </c>
      <c r="J40" s="650" t="s">
        <v>105</v>
      </c>
      <c r="K40" s="650"/>
      <c r="L40" s="650">
        <v>142.86558777636412</v>
      </c>
      <c r="M40" s="641" t="str">
        <f>VLOOKUP(C40,'ABC Analysis Results'!$A$2:$C$140,2,0)</f>
        <v>C</v>
      </c>
      <c r="N40" s="642" t="str">
        <f>VLOOKUP(C40,'ABC Analysis Results'!$A$2:$C$140,3,0)</f>
        <v>C</v>
      </c>
      <c r="O40" s="643">
        <f>VLOOKUP(C40,'Complexity Cost Adjustment'!$C$2:$I$141,7,0)</f>
        <v>206.5427066</v>
      </c>
      <c r="P40" s="644">
        <f>VLOOKUP(C40,'Complexity Cost Adjustment'!$C$2:$G$141,5,0)</f>
        <v>61069.68</v>
      </c>
      <c r="Q40" s="644">
        <f>VLOOKUP(C40,'Complexity Cost Adjustment'!$C$2:$T$141,18,0)</f>
        <v>30657.44201</v>
      </c>
      <c r="R40" s="642">
        <f>VLOOKUP(C40,'Complexity Cost Adjustment'!$C$2:$H$141,6,0)</f>
        <v>295.6758</v>
      </c>
      <c r="S40" s="642">
        <f>VLOOKUP(C40,'Complete Product Info'!$A$2:$AE$141,29,0)</f>
        <v>65</v>
      </c>
      <c r="T40" s="642">
        <f>VLOOKUP(C40,'Complete Product Info'!$A$2:$AE$141,30,0)</f>
        <v>60</v>
      </c>
      <c r="U40" s="642">
        <f>VLOOKUP(C40,'Complete Product Info'!$A$2:$AE$141,31,0)</f>
        <v>92</v>
      </c>
      <c r="V40" s="586">
        <v>1811073.0</v>
      </c>
      <c r="W40" s="644">
        <f>VLOOKUP(V40,'Complexity Cost Adjustment'!$C$2:$I$141,7,0)</f>
        <v>211.9867034</v>
      </c>
      <c r="X40" s="645">
        <v>0.7</v>
      </c>
      <c r="Y40" s="646">
        <f t="shared" si="9"/>
        <v>0.02635772976</v>
      </c>
      <c r="Z40" s="645">
        <v>1.0</v>
      </c>
      <c r="AA40" s="647" t="s">
        <v>729</v>
      </c>
      <c r="AB40" s="656"/>
      <c r="AC40" s="645">
        <v>1.0</v>
      </c>
      <c r="AD40" s="645">
        <v>0.7</v>
      </c>
      <c r="AE40" s="645">
        <v>0.5</v>
      </c>
      <c r="AF40" s="134">
        <f t="shared" si="2"/>
        <v>295.6758</v>
      </c>
      <c r="AG40" s="134">
        <f t="shared" si="3"/>
        <v>206.97306</v>
      </c>
      <c r="AH40" s="134">
        <f t="shared" si="4"/>
        <v>147.8379</v>
      </c>
    </row>
    <row r="41">
      <c r="A41" s="586" t="s">
        <v>96</v>
      </c>
      <c r="B41" s="586" t="s">
        <v>124</v>
      </c>
      <c r="C41" s="586">
        <v>1811014.0</v>
      </c>
      <c r="D41" s="649" t="s">
        <v>479</v>
      </c>
      <c r="E41" s="649" t="s">
        <v>190</v>
      </c>
      <c r="F41" s="586" t="s">
        <v>509</v>
      </c>
      <c r="G41" s="649" t="s">
        <v>117</v>
      </c>
      <c r="H41" s="586" t="s">
        <v>522</v>
      </c>
      <c r="I41" s="650" t="s">
        <v>544</v>
      </c>
      <c r="J41" s="650" t="s">
        <v>111</v>
      </c>
      <c r="K41" s="650" t="s">
        <v>108</v>
      </c>
      <c r="L41" s="650">
        <v>12.784546736761122</v>
      </c>
      <c r="M41" s="641" t="str">
        <f>VLOOKUP(C41,'ABC Analysis Results'!$A$2:$C$140,2,0)</f>
        <v>C</v>
      </c>
      <c r="N41" s="642" t="str">
        <f>VLOOKUP(C41,'ABC Analysis Results'!$A$2:$C$140,3,0)</f>
        <v>C</v>
      </c>
      <c r="O41" s="643">
        <f>VLOOKUP(C41,'Complexity Cost Adjustment'!$C$2:$I$141,7,0)</f>
        <v>136.362925</v>
      </c>
      <c r="P41" s="644">
        <f>VLOOKUP(C41,'Complexity Cost Adjustment'!$C$2:$G$141,5,0)</f>
        <v>71728.944</v>
      </c>
      <c r="Q41" s="644">
        <f>VLOOKUP(C41,'Complexity Cost Adjustment'!$C$2:$T$141,18,0)</f>
        <v>43971.65679</v>
      </c>
      <c r="R41" s="642">
        <f>VLOOKUP(C41,'Complexity Cost Adjustment'!$C$2:$H$141,6,0)</f>
        <v>526.015</v>
      </c>
      <c r="S41" s="642">
        <f>VLOOKUP(C41,'Complete Product Info'!$A$2:$AE$141,29,0)</f>
        <v>56</v>
      </c>
      <c r="T41" s="642">
        <f>VLOOKUP(C41,'Complete Product Info'!$A$2:$AE$141,30,0)</f>
        <v>56</v>
      </c>
      <c r="U41" s="642">
        <f>VLOOKUP(C41,'Complete Product Info'!$A$2:$AE$141,31,0)</f>
        <v>91</v>
      </c>
      <c r="V41" s="586">
        <v>1811061.0</v>
      </c>
      <c r="W41" s="644">
        <f>VLOOKUP(V41,'Complexity Cost Adjustment'!$C$2:$I$141,7,0)</f>
        <v>59.3713183</v>
      </c>
      <c r="X41" s="645">
        <v>0.7</v>
      </c>
      <c r="Y41" s="646">
        <f t="shared" si="9"/>
        <v>-0.5646080612</v>
      </c>
      <c r="Z41" s="645">
        <v>1.0</v>
      </c>
      <c r="AA41" s="647" t="s">
        <v>729</v>
      </c>
      <c r="AB41" s="652"/>
      <c r="AC41" s="645">
        <v>0.9</v>
      </c>
      <c r="AD41" s="645">
        <v>0.7</v>
      </c>
      <c r="AE41" s="645">
        <v>0.5</v>
      </c>
      <c r="AF41" s="134">
        <f t="shared" si="2"/>
        <v>473.4135</v>
      </c>
      <c r="AG41" s="134">
        <f t="shared" si="3"/>
        <v>368.2105</v>
      </c>
      <c r="AH41" s="134">
        <f t="shared" si="4"/>
        <v>263.0075</v>
      </c>
    </row>
    <row r="42">
      <c r="A42" s="586" t="s">
        <v>275</v>
      </c>
      <c r="B42" s="586" t="s">
        <v>304</v>
      </c>
      <c r="C42" s="586">
        <v>1811128.0</v>
      </c>
      <c r="D42" s="649" t="s">
        <v>257</v>
      </c>
      <c r="E42" s="649" t="s">
        <v>110</v>
      </c>
      <c r="F42" s="586" t="s">
        <v>516</v>
      </c>
      <c r="G42" s="649" t="s">
        <v>99</v>
      </c>
      <c r="H42" s="586" t="s">
        <v>522</v>
      </c>
      <c r="I42" s="650" t="s">
        <v>544</v>
      </c>
      <c r="J42" s="650" t="s">
        <v>105</v>
      </c>
      <c r="K42" s="650" t="s">
        <v>106</v>
      </c>
      <c r="L42" s="650">
        <v>66.52754709677419</v>
      </c>
      <c r="M42" s="641" t="str">
        <f>VLOOKUP(C42,'ABC Analysis Results'!$A$2:$C$140,2,0)</f>
        <v>C</v>
      </c>
      <c r="N42" s="642" t="str">
        <f>VLOOKUP(C42,'ABC Analysis Results'!$A$2:$C$140,3,0)</f>
        <v>C</v>
      </c>
      <c r="O42" s="643">
        <f>VLOOKUP(C42,'Complexity Cost Adjustment'!$C$2:$I$141,7,0)</f>
        <v>164.7934805</v>
      </c>
      <c r="P42" s="644">
        <f>VLOOKUP(C42,'Complexity Cost Adjustment'!$C$2:$G$141,5,0)</f>
        <v>82791.915</v>
      </c>
      <c r="Q42" s="644">
        <f>VLOOKUP(C42,'Complexity Cost Adjustment'!$C$2:$T$141,18,0)</f>
        <v>42005.42323</v>
      </c>
      <c r="R42" s="642">
        <f>VLOOKUP(C42,'Complexity Cost Adjustment'!$C$2:$H$141,6,0)</f>
        <v>502.398</v>
      </c>
      <c r="S42" s="642">
        <f>VLOOKUP(C42,'Complete Product Info'!$A$2:$AE$141,29,0)</f>
        <v>65</v>
      </c>
      <c r="T42" s="642">
        <f>VLOOKUP(C42,'Complete Product Info'!$A$2:$AE$141,30,0)</f>
        <v>60</v>
      </c>
      <c r="U42" s="642">
        <f>VLOOKUP(C42,'Complete Product Info'!$A$2:$AE$141,31,0)</f>
        <v>92</v>
      </c>
      <c r="V42" s="586">
        <v>1811130.0</v>
      </c>
      <c r="W42" s="644">
        <f>VLOOKUP(V42,'Complexity Cost Adjustment'!$C$2:$I$141,7,0)</f>
        <v>131.6876346</v>
      </c>
      <c r="X42" s="645">
        <v>1.0</v>
      </c>
      <c r="Y42" s="646">
        <f t="shared" si="9"/>
        <v>-0.2008929344</v>
      </c>
      <c r="Z42" s="645">
        <v>1.0</v>
      </c>
      <c r="AA42" s="647" t="s">
        <v>729</v>
      </c>
      <c r="AB42" s="652"/>
      <c r="AC42" s="645">
        <v>1.0</v>
      </c>
      <c r="AD42" s="645">
        <v>0.8</v>
      </c>
      <c r="AE42" s="645">
        <v>0.6</v>
      </c>
      <c r="AF42" s="134">
        <f t="shared" si="2"/>
        <v>502.398</v>
      </c>
      <c r="AG42" s="134">
        <f t="shared" si="3"/>
        <v>401.9184</v>
      </c>
      <c r="AH42" s="134">
        <f t="shared" si="4"/>
        <v>301.4388</v>
      </c>
    </row>
    <row r="43">
      <c r="A43" s="586" t="s">
        <v>96</v>
      </c>
      <c r="B43" s="586" t="s">
        <v>130</v>
      </c>
      <c r="C43" s="586">
        <v>1811018.0</v>
      </c>
      <c r="D43" s="649" t="s">
        <v>479</v>
      </c>
      <c r="E43" s="649" t="s">
        <v>190</v>
      </c>
      <c r="F43" s="586" t="s">
        <v>509</v>
      </c>
      <c r="G43" s="649" t="s">
        <v>117</v>
      </c>
      <c r="H43" s="586" t="s">
        <v>522</v>
      </c>
      <c r="I43" s="650" t="s">
        <v>544</v>
      </c>
      <c r="J43" s="650" t="s">
        <v>105</v>
      </c>
      <c r="K43" s="650" t="s">
        <v>108</v>
      </c>
      <c r="L43" s="650">
        <v>116.28954333726789</v>
      </c>
      <c r="M43" s="641" t="str">
        <f>VLOOKUP(C43,'ABC Analysis Results'!$A$2:$C$140,2,0)</f>
        <v>C</v>
      </c>
      <c r="N43" s="642" t="str">
        <f>VLOOKUP(C43,'ABC Analysis Results'!$A$2:$C$140,3,0)</f>
        <v>C</v>
      </c>
      <c r="O43" s="643">
        <f>VLOOKUP(C43,'Complexity Cost Adjustment'!$C$2:$I$141,7,0)</f>
        <v>93.56633507</v>
      </c>
      <c r="P43" s="644">
        <f>VLOOKUP(C43,'Complexity Cost Adjustment'!$C$2:$G$141,5,0)</f>
        <v>83066.742</v>
      </c>
      <c r="Q43" s="644">
        <f>VLOOKUP(C43,'Complexity Cost Adjustment'!$C$2:$T$141,18,0)</f>
        <v>21765.1408</v>
      </c>
      <c r="R43" s="642">
        <f>VLOOKUP(C43,'Complexity Cost Adjustment'!$C$2:$H$141,6,0)</f>
        <v>887.7845</v>
      </c>
      <c r="S43" s="642">
        <f>VLOOKUP(C43,'Complete Product Info'!$A$2:$AE$141,29,0)</f>
        <v>56</v>
      </c>
      <c r="T43" s="642">
        <f>VLOOKUP(C43,'Complete Product Info'!$A$2:$AE$141,30,0)</f>
        <v>56</v>
      </c>
      <c r="U43" s="642">
        <f>VLOOKUP(C43,'Complete Product Info'!$A$2:$AE$141,31,0)</f>
        <v>91</v>
      </c>
      <c r="V43" s="586">
        <v>1811050.0</v>
      </c>
      <c r="W43" s="644">
        <f>VLOOKUP(V43,'Complexity Cost Adjustment'!$C$2:$I$141,7,0)</f>
        <v>63.06181755</v>
      </c>
      <c r="X43" s="645">
        <v>0.7</v>
      </c>
      <c r="Y43" s="646">
        <f t="shared" si="9"/>
        <v>-0.3260202241</v>
      </c>
      <c r="Z43" s="645">
        <v>1.0</v>
      </c>
      <c r="AA43" s="647" t="s">
        <v>729</v>
      </c>
      <c r="AB43" s="652"/>
      <c r="AC43" s="645">
        <v>0.9</v>
      </c>
      <c r="AD43" s="645">
        <v>0.7</v>
      </c>
      <c r="AE43" s="645">
        <v>0.5</v>
      </c>
      <c r="AF43" s="134">
        <f t="shared" si="2"/>
        <v>799.00605</v>
      </c>
      <c r="AG43" s="134">
        <f t="shared" si="3"/>
        <v>621.44915</v>
      </c>
      <c r="AH43" s="134">
        <f t="shared" si="4"/>
        <v>443.89225</v>
      </c>
    </row>
    <row r="44">
      <c r="A44" s="586" t="s">
        <v>96</v>
      </c>
      <c r="B44" s="586" t="s">
        <v>116</v>
      </c>
      <c r="C44" s="586">
        <v>1811007.0</v>
      </c>
      <c r="D44" s="649" t="s">
        <v>479</v>
      </c>
      <c r="E44" s="649" t="s">
        <v>110</v>
      </c>
      <c r="F44" s="586" t="s">
        <v>509</v>
      </c>
      <c r="G44" s="649" t="s">
        <v>117</v>
      </c>
      <c r="H44" s="586" t="s">
        <v>522</v>
      </c>
      <c r="I44" s="650" t="s">
        <v>544</v>
      </c>
      <c r="J44" s="650" t="s">
        <v>105</v>
      </c>
      <c r="K44" s="650" t="s">
        <v>106</v>
      </c>
      <c r="L44" s="650">
        <v>18.869113619431058</v>
      </c>
      <c r="M44" s="641" t="str">
        <f>VLOOKUP(C44,'ABC Analysis Results'!$A$2:$C$140,2,0)</f>
        <v>C</v>
      </c>
      <c r="N44" s="642" t="str">
        <f>VLOOKUP(C44,'ABC Analysis Results'!$A$2:$C$140,3,0)</f>
        <v>C</v>
      </c>
      <c r="O44" s="643">
        <f>VLOOKUP(C44,'Complexity Cost Adjustment'!$C$2:$I$141,7,0)</f>
        <v>187.7075023</v>
      </c>
      <c r="P44" s="644">
        <f>VLOOKUP(C44,'Complexity Cost Adjustment'!$C$2:$G$141,5,0)</f>
        <v>85268.01</v>
      </c>
      <c r="Q44" s="644">
        <f>VLOOKUP(C44,'Complexity Cost Adjustment'!$C$2:$T$141,18,0)</f>
        <v>45063.34311</v>
      </c>
      <c r="R44" s="642">
        <f>VLOOKUP(C44,'Complexity Cost Adjustment'!$C$2:$H$141,6,0)</f>
        <v>454.26</v>
      </c>
      <c r="S44" s="642">
        <f>VLOOKUP(C44,'Complete Product Info'!$A$2:$AE$141,29,0)</f>
        <v>56</v>
      </c>
      <c r="T44" s="642">
        <f>VLOOKUP(C44,'Complete Product Info'!$A$2:$AE$141,30,0)</f>
        <v>56</v>
      </c>
      <c r="U44" s="642">
        <f>VLOOKUP(C44,'Complete Product Info'!$A$2:$AE$141,31,0)</f>
        <v>91</v>
      </c>
      <c r="V44" s="586">
        <v>1811008.0</v>
      </c>
      <c r="W44" s="644">
        <f>VLOOKUP(V44,'Complexity Cost Adjustment'!$C$2:$I$141,7,0)</f>
        <v>79.33469161</v>
      </c>
      <c r="X44" s="645">
        <v>1.0</v>
      </c>
      <c r="Y44" s="646">
        <f t="shared" si="9"/>
        <v>-0.5773493833</v>
      </c>
      <c r="Z44" s="645">
        <v>1.0</v>
      </c>
      <c r="AA44" s="647" t="s">
        <v>729</v>
      </c>
      <c r="AB44" s="652"/>
      <c r="AC44" s="645">
        <v>1.0</v>
      </c>
      <c r="AD44" s="645">
        <v>0.8</v>
      </c>
      <c r="AE44" s="645">
        <v>0.6</v>
      </c>
      <c r="AF44" s="134">
        <f t="shared" si="2"/>
        <v>454.26</v>
      </c>
      <c r="AG44" s="134">
        <f t="shared" si="3"/>
        <v>363.408</v>
      </c>
      <c r="AH44" s="134">
        <f t="shared" si="4"/>
        <v>272.556</v>
      </c>
    </row>
    <row r="45">
      <c r="A45" s="586" t="s">
        <v>163</v>
      </c>
      <c r="B45" s="586" t="s">
        <v>168</v>
      </c>
      <c r="C45" s="586">
        <v>1811047.0</v>
      </c>
      <c r="D45" s="649" t="s">
        <v>479</v>
      </c>
      <c r="E45" s="649" t="s">
        <v>110</v>
      </c>
      <c r="F45" s="586" t="s">
        <v>509</v>
      </c>
      <c r="G45" s="649" t="s">
        <v>117</v>
      </c>
      <c r="H45" s="586" t="s">
        <v>141</v>
      </c>
      <c r="I45" s="650" t="s">
        <v>546</v>
      </c>
      <c r="J45" s="650" t="s">
        <v>139</v>
      </c>
      <c r="K45" s="650" t="s">
        <v>146</v>
      </c>
      <c r="L45" s="650">
        <v>1125.5884579846038</v>
      </c>
      <c r="M45" s="641" t="str">
        <f>VLOOKUP(C45,'ABC Analysis Results'!$A$2:$C$140,2,0)</f>
        <v>C</v>
      </c>
      <c r="N45" s="642" t="str">
        <f>VLOOKUP(C45,'ABC Analysis Results'!$A$2:$C$140,3,0)</f>
        <v>C</v>
      </c>
      <c r="O45" s="643">
        <f>VLOOKUP(C45,'Complexity Cost Adjustment'!$C$2:$I$141,7,0)</f>
        <v>88.82721843</v>
      </c>
      <c r="P45" s="644">
        <f>VLOOKUP(C45,'Complexity Cost Adjustment'!$C$2:$G$141,5,0)</f>
        <v>86166.71</v>
      </c>
      <c r="Q45" s="644">
        <f>VLOOKUP(C45,'Complexity Cost Adjustment'!$C$2:$T$141,18,0)</f>
        <v>15993.24433</v>
      </c>
      <c r="R45" s="642">
        <f>VLOOKUP(C45,'Complexity Cost Adjustment'!$C$2:$H$141,6,0)</f>
        <v>970.0485</v>
      </c>
      <c r="S45" s="642">
        <f>VLOOKUP(C45,'Complete Product Info'!$A$2:$AE$141,29,0)</f>
        <v>66</v>
      </c>
      <c r="T45" s="642">
        <f>VLOOKUP(C45,'Complete Product Info'!$A$2:$AE$141,30,0)</f>
        <v>58</v>
      </c>
      <c r="U45" s="642">
        <f>VLOOKUP(C45,'Complete Product Info'!$A$2:$AE$141,31,0)</f>
        <v>95</v>
      </c>
      <c r="V45" s="586">
        <v>1811054.0</v>
      </c>
      <c r="W45" s="644">
        <f>VLOOKUP(V45,'Complexity Cost Adjustment'!$C$2:$I$141,7,0)</f>
        <v>84.49960665</v>
      </c>
      <c r="X45" s="645">
        <v>1.0</v>
      </c>
      <c r="Y45" s="646">
        <f t="shared" si="9"/>
        <v>-0.0487194337</v>
      </c>
      <c r="Z45" s="645">
        <v>1.0</v>
      </c>
      <c r="AA45" s="647" t="s">
        <v>729</v>
      </c>
      <c r="AB45" s="652"/>
      <c r="AC45" s="645">
        <v>1.0</v>
      </c>
      <c r="AD45" s="645">
        <v>0.8</v>
      </c>
      <c r="AE45" s="645">
        <v>0.6</v>
      </c>
      <c r="AF45" s="134">
        <f t="shared" si="2"/>
        <v>970.0485</v>
      </c>
      <c r="AG45" s="134">
        <f t="shared" si="3"/>
        <v>776.0388</v>
      </c>
      <c r="AH45" s="134">
        <f t="shared" si="4"/>
        <v>582.0291</v>
      </c>
    </row>
    <row r="46">
      <c r="A46" s="586" t="s">
        <v>264</v>
      </c>
      <c r="B46" s="586" t="s">
        <v>274</v>
      </c>
      <c r="C46" s="586">
        <v>1811110.0</v>
      </c>
      <c r="D46" s="649" t="s">
        <v>257</v>
      </c>
      <c r="E46" s="649" t="s">
        <v>188</v>
      </c>
      <c r="F46" s="586" t="s">
        <v>516</v>
      </c>
      <c r="G46" s="649" t="s">
        <v>117</v>
      </c>
      <c r="H46" s="586" t="s">
        <v>522</v>
      </c>
      <c r="I46" s="650" t="s">
        <v>544</v>
      </c>
      <c r="J46" s="650" t="s">
        <v>105</v>
      </c>
      <c r="K46" s="650" t="s">
        <v>215</v>
      </c>
      <c r="L46" s="650">
        <v>75.03364969899343</v>
      </c>
      <c r="M46" s="641" t="str">
        <f>VLOOKUP(C46,'ABC Analysis Results'!$A$2:$C$140,2,0)</f>
        <v>C</v>
      </c>
      <c r="N46" s="642" t="str">
        <f>VLOOKUP(C46,'ABC Analysis Results'!$A$2:$C$140,3,0)</f>
        <v>C</v>
      </c>
      <c r="O46" s="643">
        <f>VLOOKUP(C46,'Complexity Cost Adjustment'!$C$2:$I$141,7,0)</f>
        <v>282.6473376</v>
      </c>
      <c r="P46" s="644">
        <f>VLOOKUP(C46,'Complexity Cost Adjustment'!$C$2:$G$141,5,0)</f>
        <v>91329.997</v>
      </c>
      <c r="Q46" s="644">
        <f>VLOOKUP(C46,'Complexity Cost Adjustment'!$C$2:$T$141,18,0)</f>
        <v>47095.38481</v>
      </c>
      <c r="R46" s="642">
        <f>VLOOKUP(C46,'Complexity Cost Adjustment'!$C$2:$H$141,6,0)</f>
        <v>323.1235</v>
      </c>
      <c r="S46" s="642">
        <f>VLOOKUP(C46,'Complete Product Info'!$A$2:$AE$141,29,0)</f>
        <v>123</v>
      </c>
      <c r="T46" s="642">
        <f>VLOOKUP(C46,'Complete Product Info'!$A$2:$AE$141,30,0)</f>
        <v>199</v>
      </c>
      <c r="U46" s="642">
        <f>VLOOKUP(C46,'Complete Product Info'!$A$2:$AE$141,31,0)</f>
        <v>90</v>
      </c>
      <c r="V46" s="586">
        <v>1811079.0</v>
      </c>
      <c r="W46" s="644">
        <f>VLOOKUP(V46,'Complexity Cost Adjustment'!$C$2:$I$141,7,0)</f>
        <v>270.7396298</v>
      </c>
      <c r="X46" s="645">
        <v>0.7</v>
      </c>
      <c r="Y46" s="646">
        <f t="shared" si="9"/>
        <v>-0.04212920581</v>
      </c>
      <c r="Z46" s="645">
        <v>1.0</v>
      </c>
      <c r="AA46" s="647" t="s">
        <v>729</v>
      </c>
      <c r="AB46" s="652"/>
      <c r="AC46" s="645">
        <v>0.9</v>
      </c>
      <c r="AD46" s="645">
        <v>0.7</v>
      </c>
      <c r="AE46" s="645">
        <v>0.5</v>
      </c>
      <c r="AF46" s="134">
        <f t="shared" si="2"/>
        <v>290.81115</v>
      </c>
      <c r="AG46" s="134">
        <f t="shared" si="3"/>
        <v>226.18645</v>
      </c>
      <c r="AH46" s="134">
        <f t="shared" si="4"/>
        <v>161.56175</v>
      </c>
    </row>
    <row r="47">
      <c r="A47" s="586" t="s">
        <v>246</v>
      </c>
      <c r="B47" s="586" t="s">
        <v>250</v>
      </c>
      <c r="C47" s="586">
        <v>1811096.0</v>
      </c>
      <c r="D47" s="649" t="s">
        <v>257</v>
      </c>
      <c r="E47" s="649" t="s">
        <v>547</v>
      </c>
      <c r="F47" s="586" t="s">
        <v>516</v>
      </c>
      <c r="G47" s="649" t="s">
        <v>117</v>
      </c>
      <c r="H47" s="586" t="s">
        <v>522</v>
      </c>
      <c r="I47" s="650" t="s">
        <v>544</v>
      </c>
      <c r="J47" s="650" t="s">
        <v>105</v>
      </c>
      <c r="K47" s="650"/>
      <c r="L47" s="650">
        <v>912.9957954006626</v>
      </c>
      <c r="M47" s="641" t="str">
        <f>VLOOKUP(C47,'ABC Analysis Results'!$A$2:$C$140,2,0)</f>
        <v>C</v>
      </c>
      <c r="N47" s="642" t="str">
        <f>VLOOKUP(C47,'ABC Analysis Results'!$A$2:$C$140,3,0)</f>
        <v>C</v>
      </c>
      <c r="O47" s="643">
        <f>VLOOKUP(C47,'Complexity Cost Adjustment'!$C$2:$I$141,7,0)</f>
        <v>69.69131153</v>
      </c>
      <c r="P47" s="644">
        <f>VLOOKUP(C47,'Complexity Cost Adjustment'!$C$2:$G$141,5,0)</f>
        <v>95271.605</v>
      </c>
      <c r="Q47" s="644">
        <f>VLOOKUP(C47,'Complexity Cost Adjustment'!$C$2:$T$141,18,0)</f>
        <v>-7152.668925</v>
      </c>
      <c r="R47" s="642">
        <f>VLOOKUP(C47,'Complexity Cost Adjustment'!$C$2:$H$141,6,0)</f>
        <v>1367.0514</v>
      </c>
      <c r="S47" s="642">
        <f>VLOOKUP(C47,'Complete Product Info'!$A$2:$AE$141,29,0)</f>
        <v>62</v>
      </c>
      <c r="T47" s="642">
        <f>VLOOKUP(C47,'Complete Product Info'!$A$2:$AE$141,30,0)</f>
        <v>65</v>
      </c>
      <c r="U47" s="642">
        <f>VLOOKUP(C47,'Complete Product Info'!$A$2:$AE$141,31,0)</f>
        <v>93</v>
      </c>
      <c r="V47" s="586">
        <v>1811056.0</v>
      </c>
      <c r="W47" s="644">
        <f>VLOOKUP(V47,'Complexity Cost Adjustment'!$C$2:$I$141,7,0)</f>
        <v>72.25023828</v>
      </c>
      <c r="X47" s="645">
        <v>0.7</v>
      </c>
      <c r="Y47" s="646">
        <f t="shared" si="9"/>
        <v>0.03671801684</v>
      </c>
      <c r="Z47" s="645">
        <v>1.0</v>
      </c>
      <c r="AA47" s="647" t="s">
        <v>729</v>
      </c>
      <c r="AB47" s="656"/>
      <c r="AC47" s="645">
        <v>0.9</v>
      </c>
      <c r="AD47" s="645">
        <v>0.7</v>
      </c>
      <c r="AE47" s="645">
        <v>0.5</v>
      </c>
      <c r="AF47" s="134">
        <f t="shared" si="2"/>
        <v>1230.34626</v>
      </c>
      <c r="AG47" s="134">
        <f t="shared" si="3"/>
        <v>956.93598</v>
      </c>
      <c r="AH47" s="134">
        <f t="shared" si="4"/>
        <v>683.5257</v>
      </c>
    </row>
    <row r="48">
      <c r="A48" s="586" t="s">
        <v>133</v>
      </c>
      <c r="B48" s="586" t="s">
        <v>148</v>
      </c>
      <c r="C48" s="586">
        <v>1811029.0</v>
      </c>
      <c r="D48" s="649" t="s">
        <v>479</v>
      </c>
      <c r="E48" s="649" t="s">
        <v>190</v>
      </c>
      <c r="F48" s="586" t="s">
        <v>509</v>
      </c>
      <c r="G48" s="649" t="s">
        <v>117</v>
      </c>
      <c r="H48" s="586" t="s">
        <v>141</v>
      </c>
      <c r="I48" s="650" t="s">
        <v>546</v>
      </c>
      <c r="J48" s="650" t="s">
        <v>105</v>
      </c>
      <c r="K48" s="650" t="s">
        <v>137</v>
      </c>
      <c r="L48" s="650">
        <v>655.3077845129718</v>
      </c>
      <c r="M48" s="641" t="str">
        <f>VLOOKUP(C48,'ABC Analysis Results'!$A$2:$C$140,2,0)</f>
        <v>C</v>
      </c>
      <c r="N48" s="642" t="str">
        <f>VLOOKUP(C48,'ABC Analysis Results'!$A$2:$C$140,3,0)</f>
        <v>C</v>
      </c>
      <c r="O48" s="643">
        <f>VLOOKUP(C48,'Complexity Cost Adjustment'!$C$2:$I$141,7,0)</f>
        <v>101.5226396</v>
      </c>
      <c r="P48" s="644">
        <f>VLOOKUP(C48,'Complexity Cost Adjustment'!$C$2:$G$141,5,0)</f>
        <v>103006.464</v>
      </c>
      <c r="Q48" s="644">
        <f>VLOOKUP(C48,'Complexity Cost Adjustment'!$C$2:$T$141,18,0)</f>
        <v>-702.1155497</v>
      </c>
      <c r="R48" s="642">
        <f>VLOOKUP(C48,'Complexity Cost Adjustment'!$C$2:$H$141,6,0)</f>
        <v>1014.6157</v>
      </c>
      <c r="S48" s="642">
        <f>VLOOKUP(C48,'Complete Product Info'!$A$2:$AE$141,29,0)</f>
        <v>64</v>
      </c>
      <c r="T48" s="642">
        <f>VLOOKUP(C48,'Complete Product Info'!$A$2:$AE$141,30,0)</f>
        <v>60</v>
      </c>
      <c r="U48" s="642">
        <f>VLOOKUP(C48,'Complete Product Info'!$A$2:$AE$141,31,0)</f>
        <v>89</v>
      </c>
      <c r="V48" s="586">
        <v>1811043.0</v>
      </c>
      <c r="W48" s="644">
        <f>VLOOKUP(V48,'Complexity Cost Adjustment'!$C$2:$I$141,7,0)</f>
        <v>101.031672</v>
      </c>
      <c r="X48" s="645">
        <v>1.0</v>
      </c>
      <c r="Y48" s="646">
        <f t="shared" si="9"/>
        <v>-0.004836040346</v>
      </c>
      <c r="Z48" s="645">
        <v>1.0</v>
      </c>
      <c r="AA48" s="647" t="s">
        <v>729</v>
      </c>
      <c r="AB48" s="652"/>
      <c r="AC48" s="645">
        <v>1.0</v>
      </c>
      <c r="AD48" s="645">
        <v>0.8</v>
      </c>
      <c r="AE48" s="645">
        <v>0.6</v>
      </c>
      <c r="AF48" s="134">
        <f t="shared" si="2"/>
        <v>1014.6157</v>
      </c>
      <c r="AG48" s="134">
        <f t="shared" si="3"/>
        <v>811.69256</v>
      </c>
      <c r="AH48" s="134">
        <f t="shared" si="4"/>
        <v>608.76942</v>
      </c>
    </row>
    <row r="49">
      <c r="A49" s="586" t="s">
        <v>163</v>
      </c>
      <c r="B49" s="586" t="s">
        <v>169</v>
      </c>
      <c r="C49" s="586">
        <v>1811048.0</v>
      </c>
      <c r="D49" s="649" t="s">
        <v>479</v>
      </c>
      <c r="E49" s="649" t="s">
        <v>110</v>
      </c>
      <c r="F49" s="586" t="s">
        <v>509</v>
      </c>
      <c r="G49" s="649" t="s">
        <v>117</v>
      </c>
      <c r="H49" s="586" t="s">
        <v>522</v>
      </c>
      <c r="I49" s="650" t="s">
        <v>544</v>
      </c>
      <c r="J49" s="650" t="s">
        <v>105</v>
      </c>
      <c r="K49" s="650"/>
      <c r="L49" s="650">
        <v>2009.0594707186126</v>
      </c>
      <c r="M49" s="641" t="str">
        <f>VLOOKUP(C49,'ABC Analysis Results'!$A$2:$C$140,2,0)</f>
        <v>C</v>
      </c>
      <c r="N49" s="642" t="str">
        <f>VLOOKUP(C49,'ABC Analysis Results'!$A$2:$C$140,3,0)</f>
        <v>C</v>
      </c>
      <c r="O49" s="643">
        <f>VLOOKUP(C49,'Complexity Cost Adjustment'!$C$2:$I$141,7,0)</f>
        <v>71.03226649</v>
      </c>
      <c r="P49" s="644">
        <f>VLOOKUP(C49,'Complexity Cost Adjustment'!$C$2:$G$141,5,0)</f>
        <v>104924.318</v>
      </c>
      <c r="Q49" s="644">
        <f>VLOOKUP(C49,'Complexity Cost Adjustment'!$C$2:$T$141,18,0)</f>
        <v>27143.62685</v>
      </c>
      <c r="R49" s="642">
        <f>VLOOKUP(C49,'Complexity Cost Adjustment'!$C$2:$H$141,6,0)</f>
        <v>1477.136</v>
      </c>
      <c r="S49" s="642">
        <f>VLOOKUP(C49,'Complete Product Info'!$A$2:$AE$141,29,0)</f>
        <v>66</v>
      </c>
      <c r="T49" s="642">
        <f>VLOOKUP(C49,'Complete Product Info'!$A$2:$AE$141,30,0)</f>
        <v>58</v>
      </c>
      <c r="U49" s="642">
        <f>VLOOKUP(C49,'Complete Product Info'!$A$2:$AE$141,31,0)</f>
        <v>95</v>
      </c>
      <c r="V49" s="586">
        <v>1811056.0</v>
      </c>
      <c r="W49" s="644">
        <f>VLOOKUP(V49,'Complexity Cost Adjustment'!$C$2:$I$141,7,0)</f>
        <v>72.25023828</v>
      </c>
      <c r="X49" s="645">
        <v>1.0</v>
      </c>
      <c r="Y49" s="646">
        <f t="shared" si="9"/>
        <v>0.01714673978</v>
      </c>
      <c r="Z49" s="645">
        <v>1.0</v>
      </c>
      <c r="AA49" s="647" t="s">
        <v>729</v>
      </c>
      <c r="AB49" s="656"/>
      <c r="AC49" s="645">
        <v>1.0</v>
      </c>
      <c r="AD49" s="645">
        <v>0.8</v>
      </c>
      <c r="AE49" s="645">
        <v>0.6</v>
      </c>
      <c r="AF49" s="134">
        <f t="shared" si="2"/>
        <v>1477.136</v>
      </c>
      <c r="AG49" s="134">
        <f t="shared" si="3"/>
        <v>1181.7088</v>
      </c>
      <c r="AH49" s="134">
        <f t="shared" si="4"/>
        <v>886.2816</v>
      </c>
    </row>
    <row r="50">
      <c r="A50" s="586" t="s">
        <v>179</v>
      </c>
      <c r="B50" s="586" t="s">
        <v>198</v>
      </c>
      <c r="C50" s="586">
        <v>1811071.0</v>
      </c>
      <c r="D50" s="649" t="s">
        <v>479</v>
      </c>
      <c r="E50" s="649" t="s">
        <v>190</v>
      </c>
      <c r="F50" s="586" t="s">
        <v>509</v>
      </c>
      <c r="G50" s="649" t="s">
        <v>117</v>
      </c>
      <c r="H50" s="586" t="s">
        <v>141</v>
      </c>
      <c r="I50" s="650" t="s">
        <v>546</v>
      </c>
      <c r="J50" s="650" t="s">
        <v>139</v>
      </c>
      <c r="K50" s="650"/>
      <c r="L50" s="650">
        <v>586.8752207643798</v>
      </c>
      <c r="M50" s="641" t="str">
        <f>VLOOKUP(C50,'ABC Analysis Results'!$A$2:$C$140,2,0)</f>
        <v>C</v>
      </c>
      <c r="N50" s="642" t="str">
        <f>VLOOKUP(C50,'ABC Analysis Results'!$A$2:$C$140,3,0)</f>
        <v>C</v>
      </c>
      <c r="O50" s="643">
        <f>VLOOKUP(C50,'Complexity Cost Adjustment'!$C$2:$I$141,7,0)</f>
        <v>57.79517639</v>
      </c>
      <c r="P50" s="644">
        <f>VLOOKUP(C50,'Complexity Cost Adjustment'!$C$2:$G$141,5,0)</f>
        <v>105831.198</v>
      </c>
      <c r="Q50" s="644">
        <f>VLOOKUP(C50,'Complexity Cost Adjustment'!$C$2:$T$141,18,0)</f>
        <v>45241.57564</v>
      </c>
      <c r="R50" s="642">
        <f>VLOOKUP(C50,'Complexity Cost Adjustment'!$C$2:$H$141,6,0)</f>
        <v>1831.1424</v>
      </c>
      <c r="S50" s="642">
        <f>VLOOKUP(C50,'Complete Product Info'!$A$2:$AE$141,29,0)</f>
        <v>55</v>
      </c>
      <c r="T50" s="642">
        <f>VLOOKUP(C50,'Complete Product Info'!$A$2:$AE$141,30,0)</f>
        <v>53</v>
      </c>
      <c r="U50" s="642">
        <f>VLOOKUP(C50,'Complete Product Info'!$A$2:$AE$141,31,0)</f>
        <v>92</v>
      </c>
      <c r="V50" s="653"/>
      <c r="W50" s="642"/>
      <c r="X50" s="646"/>
      <c r="Y50" s="646"/>
      <c r="Z50" s="646"/>
      <c r="AA50" s="647" t="s">
        <v>730</v>
      </c>
      <c r="AB50" s="648" t="s">
        <v>732</v>
      </c>
      <c r="AC50" s="646"/>
      <c r="AD50" s="646"/>
      <c r="AE50" s="646"/>
      <c r="AF50" s="134">
        <f t="shared" si="2"/>
        <v>0</v>
      </c>
      <c r="AG50" s="134">
        <f t="shared" si="3"/>
        <v>0</v>
      </c>
      <c r="AH50" s="134">
        <f t="shared" si="4"/>
        <v>0</v>
      </c>
    </row>
    <row r="51">
      <c r="A51" s="586" t="s">
        <v>133</v>
      </c>
      <c r="B51" s="586" t="s">
        <v>157</v>
      </c>
      <c r="C51" s="586">
        <v>1811038.0</v>
      </c>
      <c r="D51" s="649" t="s">
        <v>479</v>
      </c>
      <c r="E51" s="649" t="s">
        <v>188</v>
      </c>
      <c r="F51" s="586" t="s">
        <v>509</v>
      </c>
      <c r="G51" s="649" t="s">
        <v>117</v>
      </c>
      <c r="H51" s="586" t="s">
        <v>127</v>
      </c>
      <c r="I51" s="650" t="s">
        <v>546</v>
      </c>
      <c r="J51" s="650" t="s">
        <v>139</v>
      </c>
      <c r="K51" s="650"/>
      <c r="L51" s="650">
        <v>1473.2233903958618</v>
      </c>
      <c r="M51" s="641" t="str">
        <f>VLOOKUP(C51,'ABC Analysis Results'!$A$2:$C$140,2,0)</f>
        <v>C</v>
      </c>
      <c r="N51" s="642" t="str">
        <f>VLOOKUP(C51,'ABC Analysis Results'!$A$2:$C$140,3,0)</f>
        <v>C</v>
      </c>
      <c r="O51" s="643">
        <f>VLOOKUP(C51,'Complexity Cost Adjustment'!$C$2:$I$141,7,0)</f>
        <v>86.75206369</v>
      </c>
      <c r="P51" s="644">
        <f>VLOOKUP(C51,'Complexity Cost Adjustment'!$C$2:$G$141,5,0)</f>
        <v>108686.655</v>
      </c>
      <c r="Q51" s="644">
        <f>VLOOKUP(C51,'Complexity Cost Adjustment'!$C$2:$T$141,18,0)</f>
        <v>32918.86068</v>
      </c>
      <c r="R51" s="642">
        <f>VLOOKUP(C51,'Complexity Cost Adjustment'!$C$2:$H$141,6,0)</f>
        <v>1252.8423</v>
      </c>
      <c r="S51" s="642">
        <f>VLOOKUP(C51,'Complete Product Info'!$A$2:$AE$141,29,0)</f>
        <v>64</v>
      </c>
      <c r="T51" s="642">
        <f>VLOOKUP(C51,'Complete Product Info'!$A$2:$AE$141,30,0)</f>
        <v>60</v>
      </c>
      <c r="U51" s="642">
        <f>VLOOKUP(C51,'Complete Product Info'!$A$2:$AE$141,31,0)</f>
        <v>89</v>
      </c>
      <c r="V51" s="586">
        <v>1811057.0</v>
      </c>
      <c r="W51" s="644">
        <f>VLOOKUP(V51,'Complexity Cost Adjustment'!$C$2:$I$141,7,0)</f>
        <v>88.25970171</v>
      </c>
      <c r="X51" s="645">
        <v>0.7</v>
      </c>
      <c r="Y51" s="646">
        <f>(W51/O51)-1</f>
        <v>0.01737869928</v>
      </c>
      <c r="Z51" s="645">
        <v>1.0</v>
      </c>
      <c r="AA51" s="647" t="s">
        <v>729</v>
      </c>
      <c r="AB51" s="652"/>
      <c r="AC51" s="645">
        <v>0.9</v>
      </c>
      <c r="AD51" s="645">
        <v>0.7</v>
      </c>
      <c r="AE51" s="645">
        <v>0.5</v>
      </c>
      <c r="AF51" s="134">
        <f t="shared" si="2"/>
        <v>1127.55807</v>
      </c>
      <c r="AG51" s="134">
        <f t="shared" si="3"/>
        <v>876.98961</v>
      </c>
      <c r="AH51" s="134">
        <f t="shared" si="4"/>
        <v>626.42115</v>
      </c>
    </row>
    <row r="52">
      <c r="A52" s="586" t="s">
        <v>310</v>
      </c>
      <c r="B52" s="586" t="s">
        <v>315</v>
      </c>
      <c r="C52" s="586">
        <v>1811135.0</v>
      </c>
      <c r="D52" s="649" t="s">
        <v>479</v>
      </c>
      <c r="E52" s="649" t="s">
        <v>547</v>
      </c>
      <c r="F52" s="586" t="s">
        <v>509</v>
      </c>
      <c r="G52" s="649" t="s">
        <v>312</v>
      </c>
      <c r="H52" s="586" t="s">
        <v>556</v>
      </c>
      <c r="I52" s="650" t="s">
        <v>557</v>
      </c>
      <c r="J52" s="650"/>
      <c r="K52" s="650"/>
      <c r="L52" s="650">
        <v>15.614964369339766</v>
      </c>
      <c r="M52" s="641" t="str">
        <f>VLOOKUP(C52,'ABC Analysis Results'!$A$2:$C$140,2,0)</f>
        <v>C</v>
      </c>
      <c r="N52" s="642" t="str">
        <f>VLOOKUP(C52,'ABC Analysis Results'!$A$2:$C$140,3,0)</f>
        <v>C</v>
      </c>
      <c r="O52" s="643">
        <f>VLOOKUP(C52,'Complexity Cost Adjustment'!$C$2:$I$141,7,0)</f>
        <v>38.08662443</v>
      </c>
      <c r="P52" s="644">
        <f>VLOOKUP(C52,'Complexity Cost Adjustment'!$C$2:$G$141,5,0)</f>
        <v>108959.015</v>
      </c>
      <c r="Q52" s="644">
        <f>VLOOKUP(C52,'Complexity Cost Adjustment'!$C$2:$T$141,18,0)</f>
        <v>-2471.810085</v>
      </c>
      <c r="R52" s="642">
        <f>VLOOKUP(C52,'Complexity Cost Adjustment'!$C$2:$H$141,6,0)</f>
        <v>2860.821</v>
      </c>
      <c r="S52" s="642">
        <f>VLOOKUP(C52,'Complete Product Info'!$A$2:$AE$141,29,0)</f>
        <v>40</v>
      </c>
      <c r="T52" s="642">
        <f>VLOOKUP(C52,'Complete Product Info'!$A$2:$AE$141,30,0)</f>
        <v>30</v>
      </c>
      <c r="U52" s="642">
        <f>VLOOKUP(C52,'Complete Product Info'!$A$2:$AE$141,31,0)</f>
        <v>89</v>
      </c>
      <c r="V52" s="653"/>
      <c r="W52" s="642"/>
      <c r="X52" s="646"/>
      <c r="Y52" s="646"/>
      <c r="Z52" s="646"/>
      <c r="AA52" s="647" t="s">
        <v>730</v>
      </c>
      <c r="AB52" s="648" t="s">
        <v>732</v>
      </c>
      <c r="AC52" s="646"/>
      <c r="AD52" s="646"/>
      <c r="AE52" s="646"/>
      <c r="AF52" s="134">
        <f t="shared" si="2"/>
        <v>0</v>
      </c>
      <c r="AG52" s="134">
        <f t="shared" si="3"/>
        <v>0</v>
      </c>
      <c r="AH52" s="134">
        <f t="shared" si="4"/>
        <v>0</v>
      </c>
    </row>
    <row r="53">
      <c r="A53" s="586" t="s">
        <v>179</v>
      </c>
      <c r="B53" s="586" t="s">
        <v>192</v>
      </c>
      <c r="C53" s="586">
        <v>1811066.0</v>
      </c>
      <c r="D53" s="649" t="s">
        <v>479</v>
      </c>
      <c r="E53" s="649" t="s">
        <v>110</v>
      </c>
      <c r="F53" s="586" t="s">
        <v>509</v>
      </c>
      <c r="G53" s="649" t="s">
        <v>117</v>
      </c>
      <c r="H53" s="586" t="s">
        <v>141</v>
      </c>
      <c r="I53" s="650" t="s">
        <v>546</v>
      </c>
      <c r="J53" s="650" t="s">
        <v>139</v>
      </c>
      <c r="K53" s="650" t="s">
        <v>108</v>
      </c>
      <c r="L53" s="650">
        <v>125.05326829918117</v>
      </c>
      <c r="M53" s="641" t="str">
        <f>VLOOKUP(C53,'ABC Analysis Results'!$A$2:$C$140,2,0)</f>
        <v>B</v>
      </c>
      <c r="N53" s="642" t="str">
        <f>VLOOKUP(C53,'ABC Analysis Results'!$A$2:$C$140,3,0)</f>
        <v>C</v>
      </c>
      <c r="O53" s="643">
        <f>VLOOKUP(C53,'Complexity Cost Adjustment'!$C$2:$I$141,7,0)</f>
        <v>71.77318123</v>
      </c>
      <c r="P53" s="644">
        <f>VLOOKUP(C53,'Complexity Cost Adjustment'!$C$2:$G$141,5,0)</f>
        <v>110544.336</v>
      </c>
      <c r="Q53" s="644">
        <f>VLOOKUP(C53,'Complexity Cost Adjustment'!$C$2:$T$141,18,0)</f>
        <v>45305.24907</v>
      </c>
      <c r="R53" s="642">
        <f>VLOOKUP(C53,'Complexity Cost Adjustment'!$C$2:$H$141,6,0)</f>
        <v>1540.19</v>
      </c>
      <c r="S53" s="642">
        <f>VLOOKUP(C53,'Complete Product Info'!$A$2:$AE$141,29,0)</f>
        <v>55</v>
      </c>
      <c r="T53" s="642">
        <f>VLOOKUP(C53,'Complete Product Info'!$A$2:$AE$141,30,0)</f>
        <v>53</v>
      </c>
      <c r="U53" s="642">
        <f>VLOOKUP(C53,'Complete Product Info'!$A$2:$AE$141,31,0)</f>
        <v>92</v>
      </c>
      <c r="V53" s="586">
        <v>1811054.0</v>
      </c>
      <c r="W53" s="644">
        <f>VLOOKUP(V53,'Complexity Cost Adjustment'!$C$2:$I$141,7,0)</f>
        <v>84.49960665</v>
      </c>
      <c r="X53" s="645">
        <v>0.7</v>
      </c>
      <c r="Y53" s="646">
        <f t="shared" ref="Y53:Y56" si="10">(W53/O53)-1</f>
        <v>0.1773144955</v>
      </c>
      <c r="Z53" s="645">
        <v>0.8</v>
      </c>
      <c r="AA53" s="647" t="s">
        <v>729</v>
      </c>
      <c r="AB53" s="652"/>
      <c r="AC53" s="645">
        <v>0.9</v>
      </c>
      <c r="AD53" s="645">
        <v>0.7</v>
      </c>
      <c r="AE53" s="645">
        <v>0.5</v>
      </c>
      <c r="AF53" s="134">
        <f t="shared" si="2"/>
        <v>1386.171</v>
      </c>
      <c r="AG53" s="134">
        <f t="shared" si="3"/>
        <v>1078.133</v>
      </c>
      <c r="AH53" s="134">
        <f t="shared" si="4"/>
        <v>770.095</v>
      </c>
    </row>
    <row r="54">
      <c r="A54" s="586" t="s">
        <v>133</v>
      </c>
      <c r="B54" s="586" t="s">
        <v>160</v>
      </c>
      <c r="C54" s="586">
        <v>1811041.0</v>
      </c>
      <c r="D54" s="649" t="s">
        <v>479</v>
      </c>
      <c r="E54" s="649" t="s">
        <v>190</v>
      </c>
      <c r="F54" s="586" t="s">
        <v>509</v>
      </c>
      <c r="G54" s="649" t="s">
        <v>117</v>
      </c>
      <c r="H54" s="586" t="s">
        <v>127</v>
      </c>
      <c r="I54" s="650" t="s">
        <v>546</v>
      </c>
      <c r="J54" s="650" t="s">
        <v>139</v>
      </c>
      <c r="K54" s="650"/>
      <c r="L54" s="650">
        <v>586.59965429238</v>
      </c>
      <c r="M54" s="641" t="str">
        <f>VLOOKUP(C54,'ABC Analysis Results'!$A$2:$C$140,2,0)</f>
        <v>C</v>
      </c>
      <c r="N54" s="642" t="str">
        <f>VLOOKUP(C54,'ABC Analysis Results'!$A$2:$C$140,3,0)</f>
        <v>C</v>
      </c>
      <c r="O54" s="643">
        <f>VLOOKUP(C54,'Complexity Cost Adjustment'!$C$2:$I$141,7,0)</f>
        <v>74.71624102</v>
      </c>
      <c r="P54" s="644">
        <f>VLOOKUP(C54,'Complexity Cost Adjustment'!$C$2:$G$141,5,0)</f>
        <v>113520.33</v>
      </c>
      <c r="Q54" s="644">
        <f>VLOOKUP(C54,'Complexity Cost Adjustment'!$C$2:$T$141,18,0)</f>
        <v>41598.74515</v>
      </c>
      <c r="R54" s="642">
        <f>VLOOKUP(C54,'Complexity Cost Adjustment'!$C$2:$H$141,6,0)</f>
        <v>1519.3528</v>
      </c>
      <c r="S54" s="642">
        <f>VLOOKUP(C54,'Complete Product Info'!$A$2:$AE$141,29,0)</f>
        <v>64</v>
      </c>
      <c r="T54" s="642">
        <f>VLOOKUP(C54,'Complete Product Info'!$A$2:$AE$141,30,0)</f>
        <v>60</v>
      </c>
      <c r="U54" s="642">
        <f>VLOOKUP(C54,'Complete Product Info'!$A$2:$AE$141,31,0)</f>
        <v>89</v>
      </c>
      <c r="V54" s="586">
        <v>1811057.0</v>
      </c>
      <c r="W54" s="644">
        <f>VLOOKUP(V54,'Complexity Cost Adjustment'!$C$2:$I$141,7,0)</f>
        <v>88.25970171</v>
      </c>
      <c r="X54" s="645">
        <v>0.7</v>
      </c>
      <c r="Y54" s="646">
        <f t="shared" si="10"/>
        <v>0.1812652846</v>
      </c>
      <c r="Z54" s="645">
        <v>0.8</v>
      </c>
      <c r="AA54" s="647" t="s">
        <v>729</v>
      </c>
      <c r="AB54" s="652"/>
      <c r="AC54" s="645">
        <v>0.9</v>
      </c>
      <c r="AD54" s="645">
        <v>0.7</v>
      </c>
      <c r="AE54" s="645">
        <v>0.5</v>
      </c>
      <c r="AF54" s="134">
        <f t="shared" si="2"/>
        <v>1367.41752</v>
      </c>
      <c r="AG54" s="134">
        <f t="shared" si="3"/>
        <v>1063.54696</v>
      </c>
      <c r="AH54" s="134">
        <f t="shared" si="4"/>
        <v>759.6764</v>
      </c>
    </row>
    <row r="55">
      <c r="A55" s="586" t="s">
        <v>275</v>
      </c>
      <c r="B55" s="586" t="s">
        <v>296</v>
      </c>
      <c r="C55" s="586">
        <v>1811124.0</v>
      </c>
      <c r="D55" s="649" t="s">
        <v>257</v>
      </c>
      <c r="E55" s="649" t="s">
        <v>548</v>
      </c>
      <c r="F55" s="586" t="s">
        <v>516</v>
      </c>
      <c r="G55" s="649" t="s">
        <v>99</v>
      </c>
      <c r="H55" s="586" t="s">
        <v>522</v>
      </c>
      <c r="I55" s="650" t="s">
        <v>544</v>
      </c>
      <c r="J55" s="650" t="s">
        <v>105</v>
      </c>
      <c r="K55" s="650" t="s">
        <v>108</v>
      </c>
      <c r="L55" s="650">
        <v>25.99103530726257</v>
      </c>
      <c r="M55" s="641" t="str">
        <f>VLOOKUP(C55,'ABC Analysis Results'!$A$2:$C$140,2,0)</f>
        <v>B</v>
      </c>
      <c r="N55" s="642" t="str">
        <f>VLOOKUP(C55,'ABC Analysis Results'!$A$2:$C$140,3,0)</f>
        <v>C</v>
      </c>
      <c r="O55" s="643">
        <f>VLOOKUP(C55,'Complexity Cost Adjustment'!$C$2:$I$141,7,0)</f>
        <v>210.3397678</v>
      </c>
      <c r="P55" s="644">
        <f>VLOOKUP(C55,'Complexity Cost Adjustment'!$C$2:$G$141,5,0)</f>
        <v>119564.528</v>
      </c>
      <c r="Q55" s="644">
        <f>VLOOKUP(C55,'Complexity Cost Adjustment'!$C$2:$T$141,18,0)</f>
        <v>59945.31</v>
      </c>
      <c r="R55" s="642">
        <f>VLOOKUP(C55,'Complexity Cost Adjustment'!$C$2:$H$141,6,0)</f>
        <v>568.4352</v>
      </c>
      <c r="S55" s="642">
        <f>VLOOKUP(C55,'Complete Product Info'!$A$2:$AE$141,29,0)</f>
        <v>65</v>
      </c>
      <c r="T55" s="642">
        <f>VLOOKUP(C55,'Complete Product Info'!$A$2:$AE$141,30,0)</f>
        <v>60</v>
      </c>
      <c r="U55" s="642">
        <f>VLOOKUP(C55,'Complete Product Info'!$A$2:$AE$141,31,0)</f>
        <v>92</v>
      </c>
      <c r="V55" s="586">
        <v>1811133.0</v>
      </c>
      <c r="W55" s="644">
        <f>VLOOKUP(V55,'Complexity Cost Adjustment'!$C$2:$I$141,7,0)</f>
        <v>119.4920802</v>
      </c>
      <c r="X55" s="645">
        <v>1.0</v>
      </c>
      <c r="Y55" s="646">
        <f t="shared" si="10"/>
        <v>-0.4319092322</v>
      </c>
      <c r="Z55" s="645">
        <v>1.0</v>
      </c>
      <c r="AA55" s="647" t="s">
        <v>729</v>
      </c>
      <c r="AB55" s="652"/>
      <c r="AC55" s="645">
        <v>1.0</v>
      </c>
      <c r="AD55" s="645">
        <v>0.8</v>
      </c>
      <c r="AE55" s="645">
        <v>0.6</v>
      </c>
      <c r="AF55" s="134">
        <f t="shared" si="2"/>
        <v>568.4352</v>
      </c>
      <c r="AG55" s="134">
        <f t="shared" si="3"/>
        <v>454.74816</v>
      </c>
      <c r="AH55" s="134">
        <f t="shared" si="4"/>
        <v>341.06112</v>
      </c>
    </row>
    <row r="56">
      <c r="A56" s="586" t="s">
        <v>179</v>
      </c>
      <c r="B56" s="586" t="s">
        <v>199</v>
      </c>
      <c r="C56" s="586">
        <v>1811072.0</v>
      </c>
      <c r="D56" s="649" t="s">
        <v>479</v>
      </c>
      <c r="E56" s="649" t="s">
        <v>548</v>
      </c>
      <c r="F56" s="586" t="s">
        <v>509</v>
      </c>
      <c r="G56" s="649" t="s">
        <v>117</v>
      </c>
      <c r="H56" s="586" t="s">
        <v>127</v>
      </c>
      <c r="I56" s="650" t="s">
        <v>546</v>
      </c>
      <c r="J56" s="650" t="s">
        <v>139</v>
      </c>
      <c r="K56" s="650" t="s">
        <v>201</v>
      </c>
      <c r="L56" s="650">
        <v>122.69069849414386</v>
      </c>
      <c r="M56" s="641" t="str">
        <f>VLOOKUP(C56,'ABC Analysis Results'!$A$2:$C$140,2,0)</f>
        <v>C</v>
      </c>
      <c r="N56" s="642" t="str">
        <f>VLOOKUP(C56,'ABC Analysis Results'!$A$2:$C$140,3,0)</f>
        <v>C</v>
      </c>
      <c r="O56" s="643">
        <f>VLOOKUP(C56,'Complexity Cost Adjustment'!$C$2:$I$141,7,0)</f>
        <v>47.26435473</v>
      </c>
      <c r="P56" s="644">
        <f>VLOOKUP(C56,'Complexity Cost Adjustment'!$C$2:$G$141,5,0)</f>
        <v>120562.176</v>
      </c>
      <c r="Q56" s="644">
        <f>VLOOKUP(C56,'Complexity Cost Adjustment'!$C$2:$T$141,18,0)</f>
        <v>30858.46299</v>
      </c>
      <c r="R56" s="642">
        <f>VLOOKUP(C56,'Complexity Cost Adjustment'!$C$2:$H$141,6,0)</f>
        <v>2550.8055</v>
      </c>
      <c r="S56" s="642">
        <f>VLOOKUP(C56,'Complete Product Info'!$A$2:$AE$141,29,0)</f>
        <v>55</v>
      </c>
      <c r="T56" s="642">
        <f>VLOOKUP(C56,'Complete Product Info'!$A$2:$AE$141,30,0)</f>
        <v>53</v>
      </c>
      <c r="U56" s="642">
        <f>VLOOKUP(C56,'Complete Product Info'!$A$2:$AE$141,31,0)</f>
        <v>92</v>
      </c>
      <c r="V56" s="586">
        <v>1811067.0</v>
      </c>
      <c r="W56" s="644">
        <f>VLOOKUP(V56,'Complexity Cost Adjustment'!$C$2:$I$141,7,0)</f>
        <v>72.01645217</v>
      </c>
      <c r="X56" s="645">
        <v>1.0</v>
      </c>
      <c r="Y56" s="646">
        <f t="shared" si="10"/>
        <v>0.5236948135</v>
      </c>
      <c r="Z56" s="645">
        <v>0.2</v>
      </c>
      <c r="AA56" s="647" t="s">
        <v>729</v>
      </c>
      <c r="AB56" s="652"/>
      <c r="AC56" s="645">
        <v>0.35</v>
      </c>
      <c r="AD56" s="645">
        <v>0.2</v>
      </c>
      <c r="AE56" s="645">
        <v>0.05</v>
      </c>
      <c r="AF56" s="134">
        <f t="shared" si="2"/>
        <v>892.781925</v>
      </c>
      <c r="AG56" s="134">
        <f t="shared" si="3"/>
        <v>510.1611</v>
      </c>
      <c r="AH56" s="134">
        <f t="shared" si="4"/>
        <v>127.540275</v>
      </c>
    </row>
    <row r="57">
      <c r="A57" s="586" t="s">
        <v>133</v>
      </c>
      <c r="B57" s="586" t="s">
        <v>145</v>
      </c>
      <c r="C57" s="586">
        <v>1811027.0</v>
      </c>
      <c r="D57" s="649" t="s">
        <v>479</v>
      </c>
      <c r="E57" s="649" t="s">
        <v>110</v>
      </c>
      <c r="F57" s="586" t="s">
        <v>509</v>
      </c>
      <c r="G57" s="649" t="s">
        <v>117</v>
      </c>
      <c r="H57" s="586" t="s">
        <v>141</v>
      </c>
      <c r="I57" s="650" t="s">
        <v>546</v>
      </c>
      <c r="J57" s="650" t="s">
        <v>105</v>
      </c>
      <c r="K57" s="650" t="s">
        <v>146</v>
      </c>
      <c r="L57" s="650">
        <v>42.53336693181817</v>
      </c>
      <c r="M57" s="641" t="str">
        <f>VLOOKUP(C57,'ABC Analysis Results'!$A$2:$C$140,2,0)</f>
        <v>C</v>
      </c>
      <c r="N57" s="642" t="str">
        <f>VLOOKUP(C57,'ABC Analysis Results'!$A$2:$C$140,3,0)</f>
        <v>C</v>
      </c>
      <c r="O57" s="643">
        <f>VLOOKUP(C57,'Complexity Cost Adjustment'!$C$2:$I$141,7,0)</f>
        <v>77.09949185</v>
      </c>
      <c r="P57" s="644">
        <f>VLOOKUP(C57,'Complexity Cost Adjustment'!$C$2:$G$141,5,0)</f>
        <v>123497.781</v>
      </c>
      <c r="Q57" s="644">
        <f>VLOOKUP(C57,'Complexity Cost Adjustment'!$C$2:$T$141,18,0)</f>
        <v>983.7747191</v>
      </c>
      <c r="R57" s="642">
        <f>VLOOKUP(C57,'Complexity Cost Adjustment'!$C$2:$H$141,6,0)</f>
        <v>1601.7976</v>
      </c>
      <c r="S57" s="642">
        <f>VLOOKUP(C57,'Complete Product Info'!$A$2:$AE$141,29,0)</f>
        <v>64</v>
      </c>
      <c r="T57" s="642">
        <f>VLOOKUP(C57,'Complete Product Info'!$A$2:$AE$141,30,0)</f>
        <v>60</v>
      </c>
      <c r="U57" s="642">
        <f>VLOOKUP(C57,'Complete Product Info'!$A$2:$AE$141,31,0)</f>
        <v>89</v>
      </c>
      <c r="V57" s="653"/>
      <c r="W57" s="642"/>
      <c r="X57" s="646"/>
      <c r="Y57" s="646"/>
      <c r="Z57" s="646"/>
      <c r="AA57" s="647" t="s">
        <v>730</v>
      </c>
      <c r="AB57" s="648" t="s">
        <v>732</v>
      </c>
      <c r="AC57" s="646"/>
      <c r="AD57" s="646"/>
      <c r="AE57" s="646"/>
      <c r="AF57" s="134">
        <f t="shared" si="2"/>
        <v>0</v>
      </c>
      <c r="AG57" s="134">
        <f t="shared" si="3"/>
        <v>0</v>
      </c>
      <c r="AH57" s="134">
        <f t="shared" si="4"/>
        <v>0</v>
      </c>
    </row>
    <row r="58">
      <c r="A58" s="586" t="s">
        <v>133</v>
      </c>
      <c r="B58" s="586" t="s">
        <v>158</v>
      </c>
      <c r="C58" s="586">
        <v>1811039.0</v>
      </c>
      <c r="D58" s="649" t="s">
        <v>479</v>
      </c>
      <c r="E58" s="649" t="s">
        <v>188</v>
      </c>
      <c r="F58" s="586" t="s">
        <v>509</v>
      </c>
      <c r="G58" s="649" t="s">
        <v>117</v>
      </c>
      <c r="H58" s="586" t="s">
        <v>127</v>
      </c>
      <c r="I58" s="650" t="s">
        <v>546</v>
      </c>
      <c r="J58" s="650" t="s">
        <v>139</v>
      </c>
      <c r="K58" s="650"/>
      <c r="L58" s="650">
        <v>393.7221418719941</v>
      </c>
      <c r="M58" s="641" t="str">
        <f>VLOOKUP(C58,'ABC Analysis Results'!$A$2:$C$140,2,0)</f>
        <v>B</v>
      </c>
      <c r="N58" s="642" t="str">
        <f>VLOOKUP(C58,'ABC Analysis Results'!$A$2:$C$140,3,0)</f>
        <v>C</v>
      </c>
      <c r="O58" s="643">
        <f>VLOOKUP(C58,'Complexity Cost Adjustment'!$C$2:$I$141,7,0)</f>
        <v>72.97751103</v>
      </c>
      <c r="P58" s="644">
        <f>VLOOKUP(C58,'Complexity Cost Adjustment'!$C$2:$G$141,5,0)</f>
        <v>129931.204</v>
      </c>
      <c r="Q58" s="644">
        <f>VLOOKUP(C58,'Complexity Cost Adjustment'!$C$2:$T$141,18,0)</f>
        <v>52475.75166</v>
      </c>
      <c r="R58" s="642">
        <f>VLOOKUP(C58,'Complexity Cost Adjustment'!$C$2:$H$141,6,0)</f>
        <v>1780.428</v>
      </c>
      <c r="S58" s="642">
        <f>VLOOKUP(C58,'Complete Product Info'!$A$2:$AE$141,29,0)</f>
        <v>64</v>
      </c>
      <c r="T58" s="642">
        <f>VLOOKUP(C58,'Complete Product Info'!$A$2:$AE$141,30,0)</f>
        <v>60</v>
      </c>
      <c r="U58" s="642">
        <f>VLOOKUP(C58,'Complete Product Info'!$A$2:$AE$141,31,0)</f>
        <v>89</v>
      </c>
      <c r="V58" s="586">
        <v>1811067.0</v>
      </c>
      <c r="W58" s="644">
        <f>VLOOKUP(V58,'Complexity Cost Adjustment'!$C$2:$I$141,7,0)</f>
        <v>72.01645217</v>
      </c>
      <c r="X58" s="645">
        <v>0.7</v>
      </c>
      <c r="Y58" s="646">
        <f t="shared" ref="Y58:Y59" si="11">(W58/O58)-1</f>
        <v>-0.01316924687</v>
      </c>
      <c r="Z58" s="645">
        <v>1.0</v>
      </c>
      <c r="AA58" s="647" t="s">
        <v>729</v>
      </c>
      <c r="AB58" s="652"/>
      <c r="AC58" s="645">
        <v>0.9</v>
      </c>
      <c r="AD58" s="645">
        <v>0.7</v>
      </c>
      <c r="AE58" s="645">
        <v>0.5</v>
      </c>
      <c r="AF58" s="134">
        <f t="shared" si="2"/>
        <v>1602.3852</v>
      </c>
      <c r="AG58" s="134">
        <f t="shared" si="3"/>
        <v>1246.2996</v>
      </c>
      <c r="AH58" s="134">
        <f t="shared" si="4"/>
        <v>890.214</v>
      </c>
    </row>
    <row r="59">
      <c r="A59" s="586" t="s">
        <v>227</v>
      </c>
      <c r="B59" s="586" t="s">
        <v>242</v>
      </c>
      <c r="C59" s="586">
        <v>1811091.0</v>
      </c>
      <c r="D59" s="649" t="s">
        <v>257</v>
      </c>
      <c r="E59" s="649" t="s">
        <v>190</v>
      </c>
      <c r="F59" s="586" t="s">
        <v>516</v>
      </c>
      <c r="G59" s="649" t="s">
        <v>117</v>
      </c>
      <c r="H59" s="586" t="s">
        <v>522</v>
      </c>
      <c r="I59" s="650" t="s">
        <v>544</v>
      </c>
      <c r="J59" s="650" t="s">
        <v>105</v>
      </c>
      <c r="K59" s="650" t="s">
        <v>243</v>
      </c>
      <c r="L59" s="650">
        <v>990.8167357603955</v>
      </c>
      <c r="M59" s="641" t="str">
        <f>VLOOKUP(C59,'ABC Analysis Results'!$A$2:$C$140,2,0)</f>
        <v>B</v>
      </c>
      <c r="N59" s="642" t="str">
        <f>VLOOKUP(C59,'ABC Analysis Results'!$A$2:$C$140,3,0)</f>
        <v>C</v>
      </c>
      <c r="O59" s="643">
        <f>VLOOKUP(C59,'Complexity Cost Adjustment'!$C$2:$I$141,7,0)</f>
        <v>310.9080214</v>
      </c>
      <c r="P59" s="644">
        <f>VLOOKUP(C59,'Complexity Cost Adjustment'!$C$2:$G$141,5,0)</f>
        <v>132555.324</v>
      </c>
      <c r="Q59" s="644">
        <f>VLOOKUP(C59,'Complexity Cost Adjustment'!$C$2:$T$141,18,0)</f>
        <v>98472.27754</v>
      </c>
      <c r="R59" s="642">
        <f>VLOOKUP(C59,'Complexity Cost Adjustment'!$C$2:$H$141,6,0)</f>
        <v>426.349</v>
      </c>
      <c r="S59" s="642">
        <f>VLOOKUP(C59,'Complete Product Info'!$A$2:$AE$141,29,0)</f>
        <v>127</v>
      </c>
      <c r="T59" s="642">
        <f>VLOOKUP(C59,'Complete Product Info'!$A$2:$AE$141,30,0)</f>
        <v>203</v>
      </c>
      <c r="U59" s="642">
        <f>VLOOKUP(C59,'Complete Product Info'!$A$2:$AE$141,31,0)</f>
        <v>91</v>
      </c>
      <c r="V59" s="586">
        <v>1811081.0</v>
      </c>
      <c r="W59" s="644">
        <f>VLOOKUP(V59,'Complexity Cost Adjustment'!$C$2:$I$141,7,0)</f>
        <v>354.4384571</v>
      </c>
      <c r="X59" s="645">
        <v>1.0</v>
      </c>
      <c r="Y59" s="646">
        <f t="shared" si="11"/>
        <v>0.140010655</v>
      </c>
      <c r="Z59" s="645">
        <v>0.8</v>
      </c>
      <c r="AA59" s="647" t="s">
        <v>729</v>
      </c>
      <c r="AB59" s="652"/>
      <c r="AC59" s="645">
        <v>1.0</v>
      </c>
      <c r="AD59" s="645">
        <v>0.8</v>
      </c>
      <c r="AE59" s="645">
        <v>0.6</v>
      </c>
      <c r="AF59" s="134">
        <f t="shared" si="2"/>
        <v>426.349</v>
      </c>
      <c r="AG59" s="134">
        <f t="shared" si="3"/>
        <v>341.0792</v>
      </c>
      <c r="AH59" s="134">
        <f t="shared" si="4"/>
        <v>255.8094</v>
      </c>
    </row>
    <row r="60">
      <c r="A60" s="586" t="s">
        <v>253</v>
      </c>
      <c r="B60" s="586" t="s">
        <v>254</v>
      </c>
      <c r="C60" s="586">
        <v>1811099.0</v>
      </c>
      <c r="D60" s="649" t="s">
        <v>257</v>
      </c>
      <c r="E60" s="649" t="s">
        <v>547</v>
      </c>
      <c r="F60" s="586" t="s">
        <v>516</v>
      </c>
      <c r="G60" s="649" t="s">
        <v>117</v>
      </c>
      <c r="H60" s="586" t="s">
        <v>522</v>
      </c>
      <c r="I60" s="650" t="s">
        <v>551</v>
      </c>
      <c r="J60" s="650" t="s">
        <v>105</v>
      </c>
      <c r="K60" s="650" t="s">
        <v>232</v>
      </c>
      <c r="L60" s="650">
        <v>6.379814145789239</v>
      </c>
      <c r="M60" s="641" t="str">
        <f>VLOOKUP(C60,'ABC Analysis Results'!$A$2:$C$140,2,0)</f>
        <v>B</v>
      </c>
      <c r="N60" s="642" t="str">
        <f>VLOOKUP(C60,'ABC Analysis Results'!$A$2:$C$140,3,0)</f>
        <v>C</v>
      </c>
      <c r="O60" s="643">
        <f>VLOOKUP(C60,'Complexity Cost Adjustment'!$C$2:$I$141,7,0)</f>
        <v>188.854615</v>
      </c>
      <c r="P60" s="644">
        <f>VLOOKUP(C60,'Complexity Cost Adjustment'!$C$2:$G$141,5,0)</f>
        <v>134018.789</v>
      </c>
      <c r="Q60" s="644">
        <f>VLOOKUP(C60,'Complexity Cost Adjustment'!$C$2:$T$141,18,0)</f>
        <v>73793.37772</v>
      </c>
      <c r="R60" s="642">
        <f>VLOOKUP(C60,'Complexity Cost Adjustment'!$C$2:$H$141,6,0)</f>
        <v>709.64</v>
      </c>
      <c r="S60" s="642">
        <f>VLOOKUP(C60,'Complete Product Info'!$A$2:$AE$141,29,0)</f>
        <v>67</v>
      </c>
      <c r="T60" s="642">
        <f>VLOOKUP(C60,'Complete Product Info'!$A$2:$AE$141,30,0)</f>
        <v>70</v>
      </c>
      <c r="U60" s="642">
        <f>VLOOKUP(C60,'Complete Product Info'!$A$2:$AE$141,31,0)</f>
        <v>95</v>
      </c>
      <c r="V60" s="653"/>
      <c r="W60" s="642"/>
      <c r="X60" s="646"/>
      <c r="Y60" s="646"/>
      <c r="Z60" s="646"/>
      <c r="AA60" s="647" t="s">
        <v>730</v>
      </c>
      <c r="AB60" s="648" t="s">
        <v>732</v>
      </c>
      <c r="AC60" s="646"/>
      <c r="AD60" s="646"/>
      <c r="AE60" s="646"/>
      <c r="AF60" s="134">
        <f t="shared" si="2"/>
        <v>0</v>
      </c>
      <c r="AG60" s="134">
        <f t="shared" si="3"/>
        <v>0</v>
      </c>
      <c r="AH60" s="134">
        <f t="shared" si="4"/>
        <v>0</v>
      </c>
    </row>
    <row r="61">
      <c r="A61" s="586" t="s">
        <v>202</v>
      </c>
      <c r="B61" s="586" t="s">
        <v>216</v>
      </c>
      <c r="C61" s="586">
        <v>1811076.0</v>
      </c>
      <c r="D61" s="649" t="s">
        <v>257</v>
      </c>
      <c r="E61" s="649" t="s">
        <v>547</v>
      </c>
      <c r="F61" s="586" t="s">
        <v>509</v>
      </c>
      <c r="G61" s="649" t="s">
        <v>117</v>
      </c>
      <c r="H61" s="586" t="s">
        <v>522</v>
      </c>
      <c r="I61" s="650" t="s">
        <v>544</v>
      </c>
      <c r="J61" s="650" t="s">
        <v>105</v>
      </c>
      <c r="K61" s="650" t="s">
        <v>215</v>
      </c>
      <c r="L61" s="650">
        <v>493.1584707710755</v>
      </c>
      <c r="M61" s="641" t="str">
        <f>VLOOKUP(C61,'ABC Analysis Results'!$A$2:$C$140,2,0)</f>
        <v>B</v>
      </c>
      <c r="N61" s="642" t="str">
        <f>VLOOKUP(C61,'ABC Analysis Results'!$A$2:$C$140,3,0)</f>
        <v>C</v>
      </c>
      <c r="O61" s="643">
        <f>VLOOKUP(C61,'Complexity Cost Adjustment'!$C$2:$I$141,7,0)</f>
        <v>280.9272238</v>
      </c>
      <c r="P61" s="644">
        <f>VLOOKUP(C61,'Complexity Cost Adjustment'!$C$2:$G$141,5,0)</f>
        <v>135943.83</v>
      </c>
      <c r="Q61" s="644">
        <f>VLOOKUP(C61,'Complexity Cost Adjustment'!$C$2:$T$141,18,0)</f>
        <v>92084.5544</v>
      </c>
      <c r="R61" s="642">
        <f>VLOOKUP(C61,'Complexity Cost Adjustment'!$C$2:$H$141,6,0)</f>
        <v>483.9112</v>
      </c>
      <c r="S61" s="642">
        <f>VLOOKUP(C61,'Complete Product Info'!$A$2:$AE$141,29,0)</f>
        <v>172</v>
      </c>
      <c r="T61" s="642">
        <f>VLOOKUP(C61,'Complete Product Info'!$A$2:$AE$141,30,0)</f>
        <v>92</v>
      </c>
      <c r="U61" s="642">
        <f>VLOOKUP(C61,'Complete Product Info'!$A$2:$AE$141,31,0)</f>
        <v>101</v>
      </c>
      <c r="V61" s="586">
        <v>1811079.0</v>
      </c>
      <c r="W61" s="644">
        <f>VLOOKUP(V61,'Complexity Cost Adjustment'!$C$2:$I$141,7,0)</f>
        <v>270.7396298</v>
      </c>
      <c r="X61" s="645">
        <v>1.0</v>
      </c>
      <c r="Y61" s="646">
        <f t="shared" ref="Y61:Y62" si="12">(W61/O61)-1</f>
        <v>-0.03626417522</v>
      </c>
      <c r="Z61" s="645">
        <v>1.0</v>
      </c>
      <c r="AA61" s="647" t="s">
        <v>729</v>
      </c>
      <c r="AB61" s="648"/>
      <c r="AC61" s="645">
        <v>1.0</v>
      </c>
      <c r="AD61" s="645">
        <v>0.8</v>
      </c>
      <c r="AE61" s="645">
        <v>0.6</v>
      </c>
      <c r="AF61" s="134">
        <f t="shared" si="2"/>
        <v>483.9112</v>
      </c>
      <c r="AG61" s="134">
        <f t="shared" si="3"/>
        <v>387.12896</v>
      </c>
      <c r="AH61" s="134">
        <f t="shared" si="4"/>
        <v>290.34672</v>
      </c>
    </row>
    <row r="62">
      <c r="A62" s="586" t="s">
        <v>133</v>
      </c>
      <c r="B62" s="586" t="s">
        <v>144</v>
      </c>
      <c r="C62" s="586">
        <v>1811026.0</v>
      </c>
      <c r="D62" s="649" t="s">
        <v>479</v>
      </c>
      <c r="E62" s="649" t="s">
        <v>110</v>
      </c>
      <c r="F62" s="586" t="s">
        <v>509</v>
      </c>
      <c r="G62" s="649" t="s">
        <v>117</v>
      </c>
      <c r="H62" s="586" t="s">
        <v>141</v>
      </c>
      <c r="I62" s="650" t="s">
        <v>546</v>
      </c>
      <c r="J62" s="650" t="s">
        <v>139</v>
      </c>
      <c r="K62" s="650" t="s">
        <v>112</v>
      </c>
      <c r="L62" s="650">
        <v>180.88008239242816</v>
      </c>
      <c r="M62" s="641" t="str">
        <f>VLOOKUP(C62,'ABC Analysis Results'!$A$2:$C$140,2,0)</f>
        <v>C</v>
      </c>
      <c r="N62" s="642" t="str">
        <f>VLOOKUP(C62,'ABC Analysis Results'!$A$2:$C$140,3,0)</f>
        <v>C</v>
      </c>
      <c r="O62" s="643">
        <f>VLOOKUP(C62,'Complexity Cost Adjustment'!$C$2:$I$141,7,0)</f>
        <v>57.06575234</v>
      </c>
      <c r="P62" s="644">
        <f>VLOOKUP(C62,'Complexity Cost Adjustment'!$C$2:$G$141,5,0)</f>
        <v>135997.389</v>
      </c>
      <c r="Q62" s="644">
        <f>VLOOKUP(C62,'Complexity Cost Adjustment'!$C$2:$T$141,18,0)</f>
        <v>-14833.17748</v>
      </c>
      <c r="R62" s="642">
        <f>VLOOKUP(C62,'Complexity Cost Adjustment'!$C$2:$H$141,6,0)</f>
        <v>2383.17</v>
      </c>
      <c r="S62" s="642">
        <f>VLOOKUP(C62,'Complete Product Info'!$A$2:$AE$141,29,0)</f>
        <v>64</v>
      </c>
      <c r="T62" s="642">
        <f>VLOOKUP(C62,'Complete Product Info'!$A$2:$AE$141,30,0)</f>
        <v>60</v>
      </c>
      <c r="U62" s="642">
        <f>VLOOKUP(C62,'Complete Product Info'!$A$2:$AE$141,31,0)</f>
        <v>89</v>
      </c>
      <c r="V62" s="586">
        <v>1811054.0</v>
      </c>
      <c r="W62" s="644">
        <f>VLOOKUP(V62,'Complexity Cost Adjustment'!$C$2:$I$141,7,0)</f>
        <v>84.49960665</v>
      </c>
      <c r="X62" s="645">
        <v>0.7</v>
      </c>
      <c r="Y62" s="646">
        <f t="shared" si="12"/>
        <v>0.4807411309</v>
      </c>
      <c r="Z62" s="645">
        <v>0.2</v>
      </c>
      <c r="AA62" s="647" t="s">
        <v>729</v>
      </c>
      <c r="AB62" s="656"/>
      <c r="AC62" s="645">
        <v>0.35</v>
      </c>
      <c r="AD62" s="645">
        <v>0.2</v>
      </c>
      <c r="AE62" s="645">
        <v>0.05</v>
      </c>
      <c r="AF62" s="134">
        <f t="shared" si="2"/>
        <v>834.1095</v>
      </c>
      <c r="AG62" s="134">
        <f t="shared" si="3"/>
        <v>476.634</v>
      </c>
      <c r="AH62" s="134">
        <f t="shared" si="4"/>
        <v>119.1585</v>
      </c>
    </row>
    <row r="63">
      <c r="A63" s="586" t="s">
        <v>133</v>
      </c>
      <c r="B63" s="586" t="s">
        <v>147</v>
      </c>
      <c r="C63" s="586">
        <v>1811028.0</v>
      </c>
      <c r="D63" s="649" t="s">
        <v>479</v>
      </c>
      <c r="E63" s="649" t="s">
        <v>110</v>
      </c>
      <c r="F63" s="586" t="s">
        <v>509</v>
      </c>
      <c r="G63" s="649" t="s">
        <v>117</v>
      </c>
      <c r="H63" s="586" t="s">
        <v>141</v>
      </c>
      <c r="I63" s="650" t="s">
        <v>546</v>
      </c>
      <c r="J63" s="650" t="s">
        <v>105</v>
      </c>
      <c r="K63" s="650" t="s">
        <v>146</v>
      </c>
      <c r="L63" s="650">
        <v>128.26002185537473</v>
      </c>
      <c r="M63" s="641" t="str">
        <f>VLOOKUP(C63,'ABC Analysis Results'!$A$2:$C$140,2,0)</f>
        <v>C</v>
      </c>
      <c r="N63" s="642" t="str">
        <f>VLOOKUP(C63,'ABC Analysis Results'!$A$2:$C$140,3,0)</f>
        <v>C</v>
      </c>
      <c r="O63" s="643">
        <f>VLOOKUP(C63,'Complexity Cost Adjustment'!$C$2:$I$141,7,0)</f>
        <v>100.2688178</v>
      </c>
      <c r="P63" s="644">
        <f>VLOOKUP(C63,'Complexity Cost Adjustment'!$C$2:$G$141,5,0)</f>
        <v>136417.732</v>
      </c>
      <c r="Q63" s="644">
        <f>VLOOKUP(C63,'Complexity Cost Adjustment'!$C$2:$T$141,18,0)</f>
        <v>2967.517142</v>
      </c>
      <c r="R63" s="642">
        <f>VLOOKUP(C63,'Complexity Cost Adjustment'!$C$2:$H$141,6,0)</f>
        <v>1360.52</v>
      </c>
      <c r="S63" s="642">
        <f>VLOOKUP(C63,'Complete Product Info'!$A$2:$AE$141,29,0)</f>
        <v>64</v>
      </c>
      <c r="T63" s="642">
        <f>VLOOKUP(C63,'Complete Product Info'!$A$2:$AE$141,30,0)</f>
        <v>60</v>
      </c>
      <c r="U63" s="642">
        <f>VLOOKUP(C63,'Complete Product Info'!$A$2:$AE$141,31,0)</f>
        <v>89</v>
      </c>
      <c r="V63" s="653"/>
      <c r="W63" s="642"/>
      <c r="X63" s="646"/>
      <c r="Y63" s="646"/>
      <c r="Z63" s="646"/>
      <c r="AA63" s="647" t="s">
        <v>730</v>
      </c>
      <c r="AB63" s="648" t="s">
        <v>732</v>
      </c>
      <c r="AC63" s="646"/>
      <c r="AD63" s="646"/>
      <c r="AE63" s="646"/>
      <c r="AF63" s="134">
        <f t="shared" si="2"/>
        <v>0</v>
      </c>
      <c r="AG63" s="134">
        <f t="shared" si="3"/>
        <v>0</v>
      </c>
      <c r="AH63" s="134">
        <f t="shared" si="4"/>
        <v>0</v>
      </c>
    </row>
    <row r="64">
      <c r="A64" s="586" t="s">
        <v>133</v>
      </c>
      <c r="B64" s="586" t="s">
        <v>150</v>
      </c>
      <c r="C64" s="586">
        <v>1811031.0</v>
      </c>
      <c r="D64" s="649" t="s">
        <v>479</v>
      </c>
      <c r="E64" s="649" t="s">
        <v>190</v>
      </c>
      <c r="F64" s="586" t="s">
        <v>509</v>
      </c>
      <c r="G64" s="649" t="s">
        <v>117</v>
      </c>
      <c r="H64" s="586" t="s">
        <v>522</v>
      </c>
      <c r="I64" s="650" t="s">
        <v>544</v>
      </c>
      <c r="J64" s="650" t="s">
        <v>105</v>
      </c>
      <c r="K64" s="650" t="s">
        <v>108</v>
      </c>
      <c r="L64" s="650">
        <v>1739.394609860828</v>
      </c>
      <c r="M64" s="641" t="str">
        <f>VLOOKUP(C64,'ABC Analysis Results'!$A$2:$C$140,2,0)</f>
        <v>C</v>
      </c>
      <c r="N64" s="642" t="str">
        <f>VLOOKUP(C64,'ABC Analysis Results'!$A$2:$C$140,3,0)</f>
        <v>C</v>
      </c>
      <c r="O64" s="643">
        <f>VLOOKUP(C64,'Complexity Cost Adjustment'!$C$2:$I$141,7,0)</f>
        <v>167.2655157</v>
      </c>
      <c r="P64" s="644">
        <f>VLOOKUP(C64,'Complexity Cost Adjustment'!$C$2:$G$141,5,0)</f>
        <v>140804.914</v>
      </c>
      <c r="Q64" s="644">
        <f>VLOOKUP(C64,'Complexity Cost Adjustment'!$C$2:$T$141,18,0)</f>
        <v>19949.1374</v>
      </c>
      <c r="R64" s="642">
        <f>VLOOKUP(C64,'Complexity Cost Adjustment'!$C$2:$H$141,6,0)</f>
        <v>841.8048</v>
      </c>
      <c r="S64" s="642">
        <f>VLOOKUP(C64,'Complete Product Info'!$A$2:$AE$141,29,0)</f>
        <v>64</v>
      </c>
      <c r="T64" s="642">
        <f>VLOOKUP(C64,'Complete Product Info'!$A$2:$AE$141,30,0)</f>
        <v>60</v>
      </c>
      <c r="U64" s="642">
        <f>VLOOKUP(C64,'Complete Product Info'!$A$2:$AE$141,31,0)</f>
        <v>89</v>
      </c>
      <c r="V64" s="586">
        <v>1811050.0</v>
      </c>
      <c r="W64" s="644">
        <f>VLOOKUP(V64,'Complexity Cost Adjustment'!$C$2:$I$141,7,0)</f>
        <v>63.06181755</v>
      </c>
      <c r="X64" s="645">
        <v>0.7</v>
      </c>
      <c r="Y64" s="646">
        <f t="shared" ref="Y64:Y66" si="13">(W64/O64)-1</f>
        <v>-0.6229837496</v>
      </c>
      <c r="Z64" s="645">
        <v>1.0</v>
      </c>
      <c r="AA64" s="647" t="s">
        <v>729</v>
      </c>
      <c r="AB64" s="656"/>
      <c r="AC64" s="645">
        <v>0.9</v>
      </c>
      <c r="AD64" s="645">
        <v>0.7</v>
      </c>
      <c r="AE64" s="645">
        <v>0.5</v>
      </c>
      <c r="AF64" s="134">
        <f t="shared" si="2"/>
        <v>757.62432</v>
      </c>
      <c r="AG64" s="134">
        <f t="shared" si="3"/>
        <v>589.26336</v>
      </c>
      <c r="AH64" s="134">
        <f t="shared" si="4"/>
        <v>420.9024</v>
      </c>
    </row>
    <row r="65">
      <c r="A65" s="586" t="s">
        <v>202</v>
      </c>
      <c r="B65" s="586" t="s">
        <v>224</v>
      </c>
      <c r="C65" s="586">
        <v>1811080.0</v>
      </c>
      <c r="D65" s="649" t="s">
        <v>257</v>
      </c>
      <c r="E65" s="649" t="s">
        <v>547</v>
      </c>
      <c r="F65" s="586" t="s">
        <v>516</v>
      </c>
      <c r="G65" s="649" t="s">
        <v>117</v>
      </c>
      <c r="H65" s="586" t="s">
        <v>522</v>
      </c>
      <c r="I65" s="650" t="s">
        <v>544</v>
      </c>
      <c r="J65" s="650" t="s">
        <v>105</v>
      </c>
      <c r="K65" s="650" t="s">
        <v>226</v>
      </c>
      <c r="L65" s="650">
        <v>541.7341213472173</v>
      </c>
      <c r="M65" s="641" t="str">
        <f>VLOOKUP(C65,'ABC Analysis Results'!$A$2:$C$140,2,0)</f>
        <v>B</v>
      </c>
      <c r="N65" s="642" t="str">
        <f>VLOOKUP(C65,'ABC Analysis Results'!$A$2:$C$140,3,0)</f>
        <v>C</v>
      </c>
      <c r="O65" s="643">
        <f>VLOOKUP(C65,'Complexity Cost Adjustment'!$C$2:$I$141,7,0)</f>
        <v>207.9877206</v>
      </c>
      <c r="P65" s="644">
        <f>VLOOKUP(C65,'Complexity Cost Adjustment'!$C$2:$G$141,5,0)</f>
        <v>157312.386</v>
      </c>
      <c r="Q65" s="644">
        <f>VLOOKUP(C65,'Complexity Cost Adjustment'!$C$2:$T$141,18,0)</f>
        <v>67692.90948</v>
      </c>
      <c r="R65" s="642">
        <f>VLOOKUP(C65,'Complexity Cost Adjustment'!$C$2:$H$141,6,0)</f>
        <v>756.3542</v>
      </c>
      <c r="S65" s="642">
        <f>VLOOKUP(C65,'Complete Product Info'!$A$2:$AE$141,29,0)</f>
        <v>172</v>
      </c>
      <c r="T65" s="642">
        <f>VLOOKUP(C65,'Complete Product Info'!$A$2:$AE$141,30,0)</f>
        <v>92</v>
      </c>
      <c r="U65" s="642">
        <f>VLOOKUP(C65,'Complete Product Info'!$A$2:$AE$141,31,0)</f>
        <v>101</v>
      </c>
      <c r="V65" s="586">
        <v>1811073.0</v>
      </c>
      <c r="W65" s="644">
        <f>VLOOKUP(V65,'Complexity Cost Adjustment'!$C$2:$I$141,7,0)</f>
        <v>211.9867034</v>
      </c>
      <c r="X65" s="645">
        <v>1.0</v>
      </c>
      <c r="Y65" s="646">
        <f t="shared" si="13"/>
        <v>0.01922701416</v>
      </c>
      <c r="Z65" s="645">
        <v>1.0</v>
      </c>
      <c r="AA65" s="647" t="s">
        <v>729</v>
      </c>
      <c r="AB65" s="656"/>
      <c r="AC65" s="645">
        <v>1.0</v>
      </c>
      <c r="AD65" s="645">
        <v>0.8</v>
      </c>
      <c r="AE65" s="645">
        <v>0.6</v>
      </c>
      <c r="AF65" s="134">
        <f t="shared" si="2"/>
        <v>756.3542</v>
      </c>
      <c r="AG65" s="134">
        <f t="shared" si="3"/>
        <v>605.08336</v>
      </c>
      <c r="AH65" s="134">
        <f t="shared" si="4"/>
        <v>453.81252</v>
      </c>
    </row>
    <row r="66">
      <c r="A66" s="586" t="s">
        <v>133</v>
      </c>
      <c r="B66" s="586" t="s">
        <v>154</v>
      </c>
      <c r="C66" s="586">
        <v>1811035.0</v>
      </c>
      <c r="D66" s="649" t="s">
        <v>479</v>
      </c>
      <c r="E66" s="649" t="s">
        <v>110</v>
      </c>
      <c r="F66" s="586" t="s">
        <v>509</v>
      </c>
      <c r="G66" s="649" t="s">
        <v>117</v>
      </c>
      <c r="H66" s="586" t="s">
        <v>127</v>
      </c>
      <c r="I66" s="650" t="s">
        <v>546</v>
      </c>
      <c r="J66" s="650" t="s">
        <v>105</v>
      </c>
      <c r="K66" s="650" t="s">
        <v>146</v>
      </c>
      <c r="L66" s="650">
        <v>1446.131995308619</v>
      </c>
      <c r="M66" s="641" t="str">
        <f>VLOOKUP(C66,'ABC Analysis Results'!$A$2:$C$140,2,0)</f>
        <v>C</v>
      </c>
      <c r="N66" s="642" t="str">
        <f>VLOOKUP(C66,'ABC Analysis Results'!$A$2:$C$140,3,0)</f>
        <v>C</v>
      </c>
      <c r="O66" s="643">
        <f>VLOOKUP(C66,'Complexity Cost Adjustment'!$C$2:$I$141,7,0)</f>
        <v>47.42883324</v>
      </c>
      <c r="P66" s="644">
        <f>VLOOKUP(C66,'Complexity Cost Adjustment'!$C$2:$G$141,5,0)</f>
        <v>158129.741</v>
      </c>
      <c r="Q66" s="644">
        <f>VLOOKUP(C66,'Complexity Cost Adjustment'!$C$2:$T$141,18,0)</f>
        <v>29354.51379</v>
      </c>
      <c r="R66" s="642">
        <f>VLOOKUP(C66,'Complexity Cost Adjustment'!$C$2:$H$141,6,0)</f>
        <v>3334.0424</v>
      </c>
      <c r="S66" s="642">
        <f>VLOOKUP(C66,'Complete Product Info'!$A$2:$AE$141,29,0)</f>
        <v>64</v>
      </c>
      <c r="T66" s="642">
        <f>VLOOKUP(C66,'Complete Product Info'!$A$2:$AE$141,30,0)</f>
        <v>60</v>
      </c>
      <c r="U66" s="642">
        <f>VLOOKUP(C66,'Complete Product Info'!$A$2:$AE$141,31,0)</f>
        <v>89</v>
      </c>
      <c r="V66" s="586">
        <v>1811034.0</v>
      </c>
      <c r="W66" s="644">
        <f>VLOOKUP(V66,'Complexity Cost Adjustment'!$C$2:$I$141,7,0)</f>
        <v>108.2649091</v>
      </c>
      <c r="X66" s="645">
        <v>1.0</v>
      </c>
      <c r="Y66" s="646">
        <f t="shared" si="13"/>
        <v>1.282681266</v>
      </c>
      <c r="Z66" s="645">
        <v>0.0</v>
      </c>
      <c r="AA66" s="647" t="s">
        <v>730</v>
      </c>
      <c r="AB66" s="648" t="s">
        <v>731</v>
      </c>
      <c r="AC66" s="646"/>
      <c r="AD66" s="646"/>
      <c r="AE66" s="646"/>
      <c r="AF66" s="134">
        <f t="shared" si="2"/>
        <v>0</v>
      </c>
      <c r="AG66" s="134">
        <f t="shared" si="3"/>
        <v>0</v>
      </c>
      <c r="AH66" s="134">
        <f t="shared" si="4"/>
        <v>0</v>
      </c>
    </row>
    <row r="67">
      <c r="A67" s="586" t="s">
        <v>253</v>
      </c>
      <c r="B67" s="586" t="s">
        <v>258</v>
      </c>
      <c r="C67" s="586">
        <v>1811100.0</v>
      </c>
      <c r="D67" s="649" t="s">
        <v>257</v>
      </c>
      <c r="E67" s="649" t="s">
        <v>547</v>
      </c>
      <c r="F67" s="586" t="s">
        <v>516</v>
      </c>
      <c r="G67" s="649" t="s">
        <v>117</v>
      </c>
      <c r="H67" s="586" t="s">
        <v>522</v>
      </c>
      <c r="I67" s="650" t="s">
        <v>551</v>
      </c>
      <c r="J67" s="650" t="s">
        <v>105</v>
      </c>
      <c r="K67" s="650" t="s">
        <v>232</v>
      </c>
      <c r="L67" s="650">
        <v>55.80813200300958</v>
      </c>
      <c r="M67" s="641" t="str">
        <f>VLOOKUP(C67,'ABC Analysis Results'!$A$2:$C$140,2,0)</f>
        <v>B</v>
      </c>
      <c r="N67" s="642" t="str">
        <f>VLOOKUP(C67,'ABC Analysis Results'!$A$2:$C$140,3,0)</f>
        <v>C</v>
      </c>
      <c r="O67" s="643">
        <f>VLOOKUP(C67,'Complexity Cost Adjustment'!$C$2:$I$141,7,0)</f>
        <v>166.4379443</v>
      </c>
      <c r="P67" s="644">
        <f>VLOOKUP(C67,'Complexity Cost Adjustment'!$C$2:$G$141,5,0)</f>
        <v>159799.7</v>
      </c>
      <c r="Q67" s="644">
        <f>VLOOKUP(C67,'Complexity Cost Adjustment'!$C$2:$T$141,18,0)</f>
        <v>78240.89914</v>
      </c>
      <c r="R67" s="642">
        <f>VLOOKUP(C67,'Complexity Cost Adjustment'!$C$2:$H$141,6,0)</f>
        <v>960.1158</v>
      </c>
      <c r="S67" s="642">
        <f>VLOOKUP(C67,'Complete Product Info'!$A$2:$AE$141,29,0)</f>
        <v>67</v>
      </c>
      <c r="T67" s="642">
        <f>VLOOKUP(C67,'Complete Product Info'!$A$2:$AE$141,30,0)</f>
        <v>70</v>
      </c>
      <c r="U67" s="642">
        <f>VLOOKUP(C67,'Complete Product Info'!$A$2:$AE$141,31,0)</f>
        <v>95</v>
      </c>
      <c r="V67" s="653"/>
      <c r="W67" s="642"/>
      <c r="X67" s="646"/>
      <c r="Y67" s="646"/>
      <c r="Z67" s="646"/>
      <c r="AA67" s="647" t="s">
        <v>730</v>
      </c>
      <c r="AB67" s="648" t="s">
        <v>732</v>
      </c>
      <c r="AC67" s="646"/>
      <c r="AD67" s="646"/>
      <c r="AE67" s="646"/>
      <c r="AF67" s="134">
        <f t="shared" si="2"/>
        <v>0</v>
      </c>
      <c r="AG67" s="134">
        <f t="shared" si="3"/>
        <v>0</v>
      </c>
      <c r="AH67" s="134">
        <f t="shared" si="4"/>
        <v>0</v>
      </c>
    </row>
    <row r="68">
      <c r="A68" s="586" t="s">
        <v>133</v>
      </c>
      <c r="B68" s="586" t="s">
        <v>149</v>
      </c>
      <c r="C68" s="586">
        <v>1811030.0</v>
      </c>
      <c r="D68" s="649" t="s">
        <v>479</v>
      </c>
      <c r="E68" s="649" t="s">
        <v>190</v>
      </c>
      <c r="F68" s="586" t="s">
        <v>509</v>
      </c>
      <c r="G68" s="649" t="s">
        <v>117</v>
      </c>
      <c r="H68" s="586" t="s">
        <v>522</v>
      </c>
      <c r="I68" s="650" t="s">
        <v>544</v>
      </c>
      <c r="J68" s="650" t="s">
        <v>105</v>
      </c>
      <c r="K68" s="650" t="s">
        <v>106</v>
      </c>
      <c r="L68" s="650">
        <v>1479.7829617391415</v>
      </c>
      <c r="M68" s="641" t="str">
        <f>VLOOKUP(C68,'ABC Analysis Results'!$A$2:$C$140,2,0)</f>
        <v>C</v>
      </c>
      <c r="N68" s="642" t="str">
        <f>VLOOKUP(C68,'ABC Analysis Results'!$A$2:$C$140,3,0)</f>
        <v>C</v>
      </c>
      <c r="O68" s="643">
        <f>VLOOKUP(C68,'Complexity Cost Adjustment'!$C$2:$I$141,7,0)</f>
        <v>147.4084879</v>
      </c>
      <c r="P68" s="644">
        <f>VLOOKUP(C68,'Complexity Cost Adjustment'!$C$2:$G$141,5,0)</f>
        <v>160774.9</v>
      </c>
      <c r="Q68" s="644">
        <f>VLOOKUP(C68,'Complexity Cost Adjustment'!$C$2:$T$141,18,0)</f>
        <v>-4683.742646</v>
      </c>
      <c r="R68" s="642">
        <f>VLOOKUP(C68,'Complexity Cost Adjustment'!$C$2:$H$141,6,0)</f>
        <v>1090.676</v>
      </c>
      <c r="S68" s="642">
        <f>VLOOKUP(C68,'Complete Product Info'!$A$2:$AE$141,29,0)</f>
        <v>64</v>
      </c>
      <c r="T68" s="642">
        <f>VLOOKUP(C68,'Complete Product Info'!$A$2:$AE$141,30,0)</f>
        <v>60</v>
      </c>
      <c r="U68" s="642">
        <f>VLOOKUP(C68,'Complete Product Info'!$A$2:$AE$141,31,0)</f>
        <v>89</v>
      </c>
      <c r="V68" s="586">
        <v>1811050.0</v>
      </c>
      <c r="W68" s="644">
        <f>VLOOKUP(V68,'Complexity Cost Adjustment'!$C$2:$I$141,7,0)</f>
        <v>63.06181755</v>
      </c>
      <c r="X68" s="645">
        <v>0.7</v>
      </c>
      <c r="Y68" s="646">
        <f>(W68/O68)-1</f>
        <v>-0.572196836</v>
      </c>
      <c r="Z68" s="645">
        <v>1.0</v>
      </c>
      <c r="AA68" s="647" t="s">
        <v>729</v>
      </c>
      <c r="AB68" s="656"/>
      <c r="AC68" s="645">
        <v>0.9</v>
      </c>
      <c r="AD68" s="645">
        <v>0.7</v>
      </c>
      <c r="AE68" s="645">
        <v>0.5</v>
      </c>
      <c r="AF68" s="134">
        <f t="shared" si="2"/>
        <v>981.6084</v>
      </c>
      <c r="AG68" s="134">
        <f t="shared" si="3"/>
        <v>763.4732</v>
      </c>
      <c r="AH68" s="134">
        <f t="shared" si="4"/>
        <v>545.338</v>
      </c>
    </row>
    <row r="69">
      <c r="A69" s="586" t="s">
        <v>253</v>
      </c>
      <c r="B69" s="586" t="s">
        <v>259</v>
      </c>
      <c r="C69" s="586">
        <v>1811101.0</v>
      </c>
      <c r="D69" s="649" t="s">
        <v>257</v>
      </c>
      <c r="E69" s="649" t="s">
        <v>547</v>
      </c>
      <c r="F69" s="586" t="s">
        <v>516</v>
      </c>
      <c r="G69" s="649" t="s">
        <v>117</v>
      </c>
      <c r="H69" s="586" t="s">
        <v>522</v>
      </c>
      <c r="I69" s="650" t="s">
        <v>551</v>
      </c>
      <c r="J69" s="650" t="s">
        <v>105</v>
      </c>
      <c r="K69" s="650" t="s">
        <v>232</v>
      </c>
      <c r="L69" s="650">
        <v>1287.8844869303275</v>
      </c>
      <c r="M69" s="641" t="str">
        <f>VLOOKUP(C69,'ABC Analysis Results'!$A$2:$C$140,2,0)</f>
        <v>C</v>
      </c>
      <c r="N69" s="642" t="str">
        <f>VLOOKUP(C69,'ABC Analysis Results'!$A$2:$C$140,3,0)</f>
        <v>C</v>
      </c>
      <c r="O69" s="643">
        <f>VLOOKUP(C69,'Complexity Cost Adjustment'!$C$2:$I$141,7,0)</f>
        <v>79.43179929</v>
      </c>
      <c r="P69" s="644">
        <f>VLOOKUP(C69,'Complexity Cost Adjustment'!$C$2:$G$141,5,0)</f>
        <v>173695.962</v>
      </c>
      <c r="Q69" s="644">
        <f>VLOOKUP(C69,'Complexity Cost Adjustment'!$C$2:$T$141,18,0)</f>
        <v>16971.89266</v>
      </c>
      <c r="R69" s="642">
        <f>VLOOKUP(C69,'Complexity Cost Adjustment'!$C$2:$H$141,6,0)</f>
        <v>2186.7308</v>
      </c>
      <c r="S69" s="642">
        <f>VLOOKUP(C69,'Complete Product Info'!$A$2:$AE$141,29,0)</f>
        <v>67</v>
      </c>
      <c r="T69" s="642">
        <f>VLOOKUP(C69,'Complete Product Info'!$A$2:$AE$141,30,0)</f>
        <v>70</v>
      </c>
      <c r="U69" s="642">
        <f>VLOOKUP(C69,'Complete Product Info'!$A$2:$AE$141,31,0)</f>
        <v>95</v>
      </c>
      <c r="V69" s="653"/>
      <c r="W69" s="642"/>
      <c r="X69" s="646"/>
      <c r="Y69" s="646"/>
      <c r="Z69" s="646"/>
      <c r="AA69" s="647" t="s">
        <v>730</v>
      </c>
      <c r="AB69" s="648" t="s">
        <v>732</v>
      </c>
      <c r="AC69" s="646"/>
      <c r="AD69" s="646"/>
      <c r="AE69" s="646"/>
      <c r="AF69" s="134">
        <f t="shared" si="2"/>
        <v>0</v>
      </c>
      <c r="AG69" s="134">
        <f t="shared" si="3"/>
        <v>0</v>
      </c>
      <c r="AH69" s="134">
        <f t="shared" si="4"/>
        <v>0</v>
      </c>
    </row>
    <row r="70">
      <c r="A70" s="586" t="s">
        <v>179</v>
      </c>
      <c r="B70" s="586" t="s">
        <v>182</v>
      </c>
      <c r="C70" s="586">
        <v>1811058.0</v>
      </c>
      <c r="D70" s="649" t="s">
        <v>479</v>
      </c>
      <c r="E70" s="649" t="s">
        <v>547</v>
      </c>
      <c r="F70" s="586" t="s">
        <v>509</v>
      </c>
      <c r="G70" s="649" t="s">
        <v>117</v>
      </c>
      <c r="H70" s="586" t="s">
        <v>127</v>
      </c>
      <c r="I70" s="650" t="s">
        <v>546</v>
      </c>
      <c r="J70" s="650" t="s">
        <v>111</v>
      </c>
      <c r="K70" s="650"/>
      <c r="L70" s="650">
        <v>669.6589965869789</v>
      </c>
      <c r="M70" s="641" t="str">
        <f>VLOOKUP(C70,'ABC Analysis Results'!$A$2:$C$140,2,0)</f>
        <v>B</v>
      </c>
      <c r="N70" s="642" t="str">
        <f>VLOOKUP(C70,'ABC Analysis Results'!$A$2:$C$140,3,0)</f>
        <v>C</v>
      </c>
      <c r="O70" s="643">
        <f>VLOOKUP(C70,'Complexity Cost Adjustment'!$C$2:$I$141,7,0)</f>
        <v>80.11950244</v>
      </c>
      <c r="P70" s="644">
        <f>VLOOKUP(C70,'Complexity Cost Adjustment'!$C$2:$G$141,5,0)</f>
        <v>176742.02</v>
      </c>
      <c r="Q70" s="644">
        <f>VLOOKUP(C70,'Complexity Cost Adjustment'!$C$2:$T$141,18,0)</f>
        <v>61036.93514</v>
      </c>
      <c r="R70" s="642">
        <f>VLOOKUP(C70,'Complexity Cost Adjustment'!$C$2:$H$141,6,0)</f>
        <v>2205.98</v>
      </c>
      <c r="S70" s="642">
        <f>VLOOKUP(C70,'Complete Product Info'!$A$2:$AE$141,29,0)</f>
        <v>55</v>
      </c>
      <c r="T70" s="642">
        <f>VLOOKUP(C70,'Complete Product Info'!$A$2:$AE$141,30,0)</f>
        <v>53</v>
      </c>
      <c r="U70" s="642">
        <f>VLOOKUP(C70,'Complete Product Info'!$A$2:$AE$141,31,0)</f>
        <v>92</v>
      </c>
      <c r="V70" s="586">
        <v>1811060.0</v>
      </c>
      <c r="W70" s="644">
        <f>VLOOKUP(V70,'Complexity Cost Adjustment'!$C$2:$I$141,7,0)</f>
        <v>53.32416816</v>
      </c>
      <c r="X70" s="645">
        <v>1.0</v>
      </c>
      <c r="Y70" s="646">
        <f>(W70/O70)-1</f>
        <v>-0.3344420955</v>
      </c>
      <c r="Z70" s="645">
        <v>1.0</v>
      </c>
      <c r="AA70" s="647" t="s">
        <v>729</v>
      </c>
      <c r="AB70" s="656"/>
      <c r="AC70" s="645">
        <v>1.0</v>
      </c>
      <c r="AD70" s="645">
        <v>0.8</v>
      </c>
      <c r="AE70" s="645">
        <v>0.6</v>
      </c>
      <c r="AF70" s="134">
        <f t="shared" si="2"/>
        <v>2205.98</v>
      </c>
      <c r="AG70" s="134">
        <f t="shared" si="3"/>
        <v>1764.784</v>
      </c>
      <c r="AH70" s="134">
        <f t="shared" si="4"/>
        <v>1323.588</v>
      </c>
    </row>
    <row r="71">
      <c r="A71" s="586" t="s">
        <v>310</v>
      </c>
      <c r="B71" s="586" t="s">
        <v>316</v>
      </c>
      <c r="C71" s="586">
        <v>1811136.0</v>
      </c>
      <c r="D71" s="649" t="s">
        <v>479</v>
      </c>
      <c r="E71" s="649" t="s">
        <v>547</v>
      </c>
      <c r="F71" s="586" t="s">
        <v>509</v>
      </c>
      <c r="G71" s="649" t="s">
        <v>312</v>
      </c>
      <c r="H71" s="586" t="s">
        <v>556</v>
      </c>
      <c r="I71" s="650" t="s">
        <v>557</v>
      </c>
      <c r="J71" s="650"/>
      <c r="K71" s="650"/>
      <c r="L71" s="650">
        <v>19.852377134707393</v>
      </c>
      <c r="M71" s="641" t="str">
        <f>VLOOKUP(C71,'ABC Analysis Results'!$A$2:$C$140,2,0)</f>
        <v>C</v>
      </c>
      <c r="N71" s="642" t="str">
        <f>VLOOKUP(C71,'ABC Analysis Results'!$A$2:$C$140,3,0)</f>
        <v>C</v>
      </c>
      <c r="O71" s="643">
        <f>VLOOKUP(C71,'Complexity Cost Adjustment'!$C$2:$I$141,7,0)</f>
        <v>28.96379199</v>
      </c>
      <c r="P71" s="644">
        <f>VLOOKUP(C71,'Complexity Cost Adjustment'!$C$2:$G$141,5,0)</f>
        <v>189174.111</v>
      </c>
      <c r="Q71" s="644">
        <f>VLOOKUP(C71,'Complexity Cost Adjustment'!$C$2:$T$141,18,0)</f>
        <v>36748.64979</v>
      </c>
      <c r="R71" s="642">
        <f>VLOOKUP(C71,'Complexity Cost Adjustment'!$C$2:$H$141,6,0)</f>
        <v>6531.4</v>
      </c>
      <c r="S71" s="642">
        <f>VLOOKUP(C71,'Complete Product Info'!$A$2:$AE$141,29,0)</f>
        <v>40</v>
      </c>
      <c r="T71" s="642">
        <f>VLOOKUP(C71,'Complete Product Info'!$A$2:$AE$141,30,0)</f>
        <v>30</v>
      </c>
      <c r="U71" s="642">
        <f>VLOOKUP(C71,'Complete Product Info'!$A$2:$AE$141,31,0)</f>
        <v>89</v>
      </c>
      <c r="V71" s="653"/>
      <c r="W71" s="642"/>
      <c r="X71" s="646"/>
      <c r="Y71" s="646"/>
      <c r="Z71" s="646"/>
      <c r="AA71" s="647" t="s">
        <v>730</v>
      </c>
      <c r="AB71" s="648" t="s">
        <v>732</v>
      </c>
      <c r="AC71" s="646"/>
      <c r="AD71" s="646"/>
      <c r="AE71" s="646"/>
      <c r="AF71" s="134">
        <f t="shared" si="2"/>
        <v>0</v>
      </c>
      <c r="AG71" s="134">
        <f t="shared" si="3"/>
        <v>0</v>
      </c>
      <c r="AH71" s="134">
        <f t="shared" si="4"/>
        <v>0</v>
      </c>
    </row>
    <row r="72">
      <c r="A72" s="586" t="s">
        <v>275</v>
      </c>
      <c r="B72" s="586" t="s">
        <v>289</v>
      </c>
      <c r="C72" s="586">
        <v>1811117.0</v>
      </c>
      <c r="D72" s="649" t="s">
        <v>257</v>
      </c>
      <c r="E72" s="649" t="s">
        <v>110</v>
      </c>
      <c r="F72" s="586" t="s">
        <v>509</v>
      </c>
      <c r="G72" s="649" t="s">
        <v>117</v>
      </c>
      <c r="H72" s="586" t="s">
        <v>127</v>
      </c>
      <c r="I72" s="650" t="s">
        <v>546</v>
      </c>
      <c r="J72" s="650" t="s">
        <v>105</v>
      </c>
      <c r="K72" s="650" t="s">
        <v>106</v>
      </c>
      <c r="L72" s="650">
        <v>113.25420442469822</v>
      </c>
      <c r="M72" s="641" t="str">
        <f>VLOOKUP(C72,'ABC Analysis Results'!$A$2:$C$140,2,0)</f>
        <v>C</v>
      </c>
      <c r="N72" s="642" t="str">
        <f>VLOOKUP(C72,'ABC Analysis Results'!$A$2:$C$140,3,0)</f>
        <v>C</v>
      </c>
      <c r="O72" s="643">
        <f>VLOOKUP(C72,'Complexity Cost Adjustment'!$C$2:$I$141,7,0)</f>
        <v>98.08068931</v>
      </c>
      <c r="P72" s="644">
        <f>VLOOKUP(C72,'Complexity Cost Adjustment'!$C$2:$G$141,5,0)</f>
        <v>191782.272</v>
      </c>
      <c r="Q72" s="644">
        <f>VLOOKUP(C72,'Complexity Cost Adjustment'!$C$2:$T$141,18,0)</f>
        <v>34429.08215</v>
      </c>
      <c r="R72" s="642">
        <f>VLOOKUP(C72,'Complexity Cost Adjustment'!$C$2:$H$141,6,0)</f>
        <v>1955.352</v>
      </c>
      <c r="S72" s="642">
        <f>VLOOKUP(C72,'Complete Product Info'!$A$2:$AE$141,29,0)</f>
        <v>62</v>
      </c>
      <c r="T72" s="642">
        <f>VLOOKUP(C72,'Complete Product Info'!$A$2:$AE$141,30,0)</f>
        <v>58</v>
      </c>
      <c r="U72" s="642">
        <f>VLOOKUP(C72,'Complete Product Info'!$A$2:$AE$141,31,0)</f>
        <v>91</v>
      </c>
      <c r="V72" s="653"/>
      <c r="W72" s="642"/>
      <c r="X72" s="646"/>
      <c r="Y72" s="646"/>
      <c r="Z72" s="646"/>
      <c r="AA72" s="647" t="s">
        <v>730</v>
      </c>
      <c r="AB72" s="648" t="s">
        <v>732</v>
      </c>
      <c r="AC72" s="646"/>
      <c r="AD72" s="646"/>
      <c r="AE72" s="646"/>
      <c r="AF72" s="134">
        <f t="shared" si="2"/>
        <v>0</v>
      </c>
      <c r="AG72" s="134">
        <f t="shared" si="3"/>
        <v>0</v>
      </c>
      <c r="AH72" s="134">
        <f t="shared" si="4"/>
        <v>0</v>
      </c>
    </row>
    <row r="73">
      <c r="A73" s="586" t="s">
        <v>253</v>
      </c>
      <c r="B73" s="586" t="s">
        <v>260</v>
      </c>
      <c r="C73" s="586">
        <v>1811102.0</v>
      </c>
      <c r="D73" s="649" t="s">
        <v>257</v>
      </c>
      <c r="E73" s="649" t="s">
        <v>547</v>
      </c>
      <c r="F73" s="586" t="s">
        <v>516</v>
      </c>
      <c r="G73" s="649" t="s">
        <v>117</v>
      </c>
      <c r="H73" s="586" t="s">
        <v>522</v>
      </c>
      <c r="I73" s="650" t="s">
        <v>551</v>
      </c>
      <c r="J73" s="650" t="s">
        <v>105</v>
      </c>
      <c r="K73" s="650" t="s">
        <v>261</v>
      </c>
      <c r="L73" s="650">
        <v>1296.5666467262056</v>
      </c>
      <c r="M73" s="641" t="str">
        <f>VLOOKUP(C73,'ABC Analysis Results'!$A$2:$C$140,2,0)</f>
        <v>B</v>
      </c>
      <c r="N73" s="642" t="str">
        <f>VLOOKUP(C73,'ABC Analysis Results'!$A$2:$C$140,3,0)</f>
        <v>C</v>
      </c>
      <c r="O73" s="643">
        <f>VLOOKUP(C73,'Complexity Cost Adjustment'!$C$2:$I$141,7,0)</f>
        <v>109.3899932</v>
      </c>
      <c r="P73" s="644">
        <f>VLOOKUP(C73,'Complexity Cost Adjustment'!$C$2:$G$141,5,0)</f>
        <v>206845.188</v>
      </c>
      <c r="Q73" s="644">
        <f>VLOOKUP(C73,'Complexity Cost Adjustment'!$C$2:$T$141,18,0)</f>
        <v>65306.05247</v>
      </c>
      <c r="R73" s="642">
        <f>VLOOKUP(C73,'Complexity Cost Adjustment'!$C$2:$H$141,6,0)</f>
        <v>1890.8968</v>
      </c>
      <c r="S73" s="642">
        <f>VLOOKUP(C73,'Complete Product Info'!$A$2:$AE$141,29,0)</f>
        <v>67</v>
      </c>
      <c r="T73" s="642">
        <f>VLOOKUP(C73,'Complete Product Info'!$A$2:$AE$141,30,0)</f>
        <v>70</v>
      </c>
      <c r="U73" s="642">
        <f>VLOOKUP(C73,'Complete Product Info'!$A$2:$AE$141,31,0)</f>
        <v>95</v>
      </c>
      <c r="V73" s="653"/>
      <c r="W73" s="642"/>
      <c r="X73" s="646"/>
      <c r="Y73" s="646"/>
      <c r="Z73" s="646"/>
      <c r="AA73" s="647" t="s">
        <v>730</v>
      </c>
      <c r="AB73" s="648" t="s">
        <v>732</v>
      </c>
      <c r="AC73" s="646"/>
      <c r="AD73" s="646"/>
      <c r="AE73" s="646"/>
      <c r="AF73" s="134">
        <f t="shared" si="2"/>
        <v>0</v>
      </c>
      <c r="AG73" s="134">
        <f t="shared" si="3"/>
        <v>0</v>
      </c>
      <c r="AH73" s="134">
        <f t="shared" si="4"/>
        <v>0</v>
      </c>
    </row>
    <row r="74">
      <c r="A74" s="586" t="s">
        <v>275</v>
      </c>
      <c r="B74" s="586" t="s">
        <v>293</v>
      </c>
      <c r="C74" s="586">
        <v>1811122.0</v>
      </c>
      <c r="D74" s="649" t="s">
        <v>257</v>
      </c>
      <c r="E74" s="649" t="s">
        <v>190</v>
      </c>
      <c r="F74" s="586" t="s">
        <v>509</v>
      </c>
      <c r="G74" s="649" t="s">
        <v>117</v>
      </c>
      <c r="H74" s="586" t="s">
        <v>127</v>
      </c>
      <c r="I74" s="650" t="s">
        <v>546</v>
      </c>
      <c r="J74" s="650" t="s">
        <v>105</v>
      </c>
      <c r="K74" s="650"/>
      <c r="L74" s="650">
        <v>313.1627105252834</v>
      </c>
      <c r="M74" s="641" t="str">
        <f>VLOOKUP(C74,'ABC Analysis Results'!$A$2:$C$140,2,0)</f>
        <v>B</v>
      </c>
      <c r="N74" s="642" t="str">
        <f>VLOOKUP(C74,'ABC Analysis Results'!$A$2:$C$140,3,0)</f>
        <v>C</v>
      </c>
      <c r="O74" s="643">
        <f>VLOOKUP(C74,'Complexity Cost Adjustment'!$C$2:$I$141,7,0)</f>
        <v>100.8198725</v>
      </c>
      <c r="P74" s="644">
        <f>VLOOKUP(C74,'Complexity Cost Adjustment'!$C$2:$G$141,5,0)</f>
        <v>209698.731</v>
      </c>
      <c r="Q74" s="644">
        <f>VLOOKUP(C74,'Complexity Cost Adjustment'!$C$2:$T$141,18,0)</f>
        <v>66987.63382</v>
      </c>
      <c r="R74" s="642">
        <f>VLOOKUP(C74,'Complexity Cost Adjustment'!$C$2:$H$141,6,0)</f>
        <v>2079.9345</v>
      </c>
      <c r="S74" s="642">
        <f>VLOOKUP(C74,'Complete Product Info'!$A$2:$AE$141,29,0)</f>
        <v>62</v>
      </c>
      <c r="T74" s="642">
        <f>VLOOKUP(C74,'Complete Product Info'!$A$2:$AE$141,30,0)</f>
        <v>58</v>
      </c>
      <c r="U74" s="642">
        <f>VLOOKUP(C74,'Complete Product Info'!$A$2:$AE$141,31,0)</f>
        <v>91</v>
      </c>
      <c r="V74" s="586">
        <v>1811114.0</v>
      </c>
      <c r="W74" s="644">
        <f>VLOOKUP(V74,'Complexity Cost Adjustment'!$C$2:$I$141,7,0)</f>
        <v>96.38095625</v>
      </c>
      <c r="X74" s="645">
        <v>1.0</v>
      </c>
      <c r="Y74" s="646">
        <f>(W74/O74)-1</f>
        <v>-0.04402818709</v>
      </c>
      <c r="Z74" s="645">
        <v>1.0</v>
      </c>
      <c r="AA74" s="647" t="s">
        <v>729</v>
      </c>
      <c r="AB74" s="656"/>
      <c r="AC74" s="645">
        <v>1.0</v>
      </c>
      <c r="AD74" s="645">
        <v>0.8</v>
      </c>
      <c r="AE74" s="645">
        <v>0.6</v>
      </c>
      <c r="AF74" s="134">
        <f t="shared" si="2"/>
        <v>2079.9345</v>
      </c>
      <c r="AG74" s="134">
        <f t="shared" si="3"/>
        <v>1663.9476</v>
      </c>
      <c r="AH74" s="134">
        <f t="shared" si="4"/>
        <v>1247.9607</v>
      </c>
    </row>
    <row r="75">
      <c r="A75" s="586" t="s">
        <v>275</v>
      </c>
      <c r="B75" s="586" t="s">
        <v>290</v>
      </c>
      <c r="C75" s="586">
        <v>1811118.0</v>
      </c>
      <c r="D75" s="649" t="s">
        <v>257</v>
      </c>
      <c r="E75" s="649" t="s">
        <v>110</v>
      </c>
      <c r="F75" s="586" t="s">
        <v>509</v>
      </c>
      <c r="G75" s="649" t="s">
        <v>117</v>
      </c>
      <c r="H75" s="586" t="s">
        <v>127</v>
      </c>
      <c r="I75" s="650" t="s">
        <v>546</v>
      </c>
      <c r="J75" s="650" t="s">
        <v>105</v>
      </c>
      <c r="K75" s="650" t="s">
        <v>106</v>
      </c>
      <c r="L75" s="650">
        <v>404.8427145681537</v>
      </c>
      <c r="M75" s="641" t="str">
        <f>VLOOKUP(C75,'ABC Analysis Results'!$A$2:$C$140,2,0)</f>
        <v>B</v>
      </c>
      <c r="N75" s="642" t="str">
        <f>VLOOKUP(C75,'ABC Analysis Results'!$A$2:$C$140,3,0)</f>
        <v>C</v>
      </c>
      <c r="O75" s="643">
        <f>VLOOKUP(C75,'Complexity Cost Adjustment'!$C$2:$I$141,7,0)</f>
        <v>122.4855789</v>
      </c>
      <c r="P75" s="644">
        <f>VLOOKUP(C75,'Complexity Cost Adjustment'!$C$2:$G$141,5,0)</f>
        <v>217977.1</v>
      </c>
      <c r="Q75" s="644">
        <f>VLOOKUP(C75,'Complexity Cost Adjustment'!$C$2:$T$141,18,0)</f>
        <v>91417.96293</v>
      </c>
      <c r="R75" s="642">
        <f>VLOOKUP(C75,'Complexity Cost Adjustment'!$C$2:$H$141,6,0)</f>
        <v>1779.6144</v>
      </c>
      <c r="S75" s="642">
        <f>VLOOKUP(C75,'Complete Product Info'!$A$2:$AE$141,29,0)</f>
        <v>62</v>
      </c>
      <c r="T75" s="642">
        <f>VLOOKUP(C75,'Complete Product Info'!$A$2:$AE$141,30,0)</f>
        <v>58</v>
      </c>
      <c r="U75" s="642">
        <f>VLOOKUP(C75,'Complete Product Info'!$A$2:$AE$141,31,0)</f>
        <v>91</v>
      </c>
      <c r="V75" s="653"/>
      <c r="W75" s="642"/>
      <c r="X75" s="646"/>
      <c r="Y75" s="646"/>
      <c r="Z75" s="646"/>
      <c r="AA75" s="647" t="s">
        <v>730</v>
      </c>
      <c r="AB75" s="648" t="s">
        <v>732</v>
      </c>
      <c r="AC75" s="646"/>
      <c r="AD75" s="646"/>
      <c r="AE75" s="646"/>
      <c r="AF75" s="134">
        <f t="shared" si="2"/>
        <v>0</v>
      </c>
      <c r="AG75" s="134">
        <f t="shared" si="3"/>
        <v>0</v>
      </c>
      <c r="AH75" s="134">
        <f t="shared" si="4"/>
        <v>0</v>
      </c>
    </row>
    <row r="76">
      <c r="A76" s="586" t="s">
        <v>275</v>
      </c>
      <c r="B76" s="586" t="s">
        <v>302</v>
      </c>
      <c r="C76" s="586">
        <v>1811127.0</v>
      </c>
      <c r="D76" s="649" t="s">
        <v>257</v>
      </c>
      <c r="E76" s="649" t="s">
        <v>548</v>
      </c>
      <c r="F76" s="586" t="s">
        <v>516</v>
      </c>
      <c r="G76" s="649" t="s">
        <v>99</v>
      </c>
      <c r="H76" s="586" t="s">
        <v>522</v>
      </c>
      <c r="I76" s="650" t="s">
        <v>544</v>
      </c>
      <c r="J76" s="650" t="s">
        <v>105</v>
      </c>
      <c r="K76" s="650" t="s">
        <v>106</v>
      </c>
      <c r="L76" s="650">
        <v>81.1444970621099</v>
      </c>
      <c r="M76" s="641" t="str">
        <f>VLOOKUP(C76,'ABC Analysis Results'!$A$2:$C$140,2,0)</f>
        <v>B</v>
      </c>
      <c r="N76" s="642" t="str">
        <f>VLOOKUP(C76,'ABC Analysis Results'!$A$2:$C$140,3,0)</f>
        <v>C</v>
      </c>
      <c r="O76" s="643">
        <f>VLOOKUP(C76,'Complexity Cost Adjustment'!$C$2:$I$141,7,0)</f>
        <v>116.1002064</v>
      </c>
      <c r="P76" s="644">
        <f>VLOOKUP(C76,'Complexity Cost Adjustment'!$C$2:$G$141,5,0)</f>
        <v>229317.9</v>
      </c>
      <c r="Q76" s="644">
        <f>VLOOKUP(C76,'Complexity Cost Adjustment'!$C$2:$T$141,18,0)</f>
        <v>61575.1305</v>
      </c>
      <c r="R76" s="642">
        <f>VLOOKUP(C76,'Complexity Cost Adjustment'!$C$2:$H$141,6,0)</f>
        <v>1975.1722</v>
      </c>
      <c r="S76" s="642">
        <f>VLOOKUP(C76,'Complete Product Info'!$A$2:$AE$141,29,0)</f>
        <v>65</v>
      </c>
      <c r="T76" s="642">
        <f>VLOOKUP(C76,'Complete Product Info'!$A$2:$AE$141,30,0)</f>
        <v>60</v>
      </c>
      <c r="U76" s="642">
        <f>VLOOKUP(C76,'Complete Product Info'!$A$2:$AE$141,31,0)</f>
        <v>92</v>
      </c>
      <c r="V76" s="586">
        <v>1811133.0</v>
      </c>
      <c r="W76" s="644">
        <f>VLOOKUP(V76,'Complexity Cost Adjustment'!$C$2:$I$141,7,0)</f>
        <v>119.4920802</v>
      </c>
      <c r="X76" s="645">
        <v>1.0</v>
      </c>
      <c r="Y76" s="646">
        <f t="shared" ref="Y76:Y77" si="14">(W76/O76)-1</f>
        <v>0.02921505459</v>
      </c>
      <c r="Z76" s="645">
        <v>1.0</v>
      </c>
      <c r="AA76" s="647" t="s">
        <v>729</v>
      </c>
      <c r="AB76" s="656"/>
      <c r="AC76" s="645">
        <v>1.0</v>
      </c>
      <c r="AD76" s="645">
        <v>0.8</v>
      </c>
      <c r="AE76" s="645">
        <v>0.6</v>
      </c>
      <c r="AF76" s="134">
        <f t="shared" si="2"/>
        <v>1975.1722</v>
      </c>
      <c r="AG76" s="134">
        <f t="shared" si="3"/>
        <v>1580.13776</v>
      </c>
      <c r="AH76" s="134">
        <f t="shared" si="4"/>
        <v>1185.10332</v>
      </c>
    </row>
    <row r="77">
      <c r="A77" s="586" t="s">
        <v>275</v>
      </c>
      <c r="B77" s="586" t="s">
        <v>308</v>
      </c>
      <c r="C77" s="586">
        <v>1811132.0</v>
      </c>
      <c r="D77" s="649" t="s">
        <v>257</v>
      </c>
      <c r="E77" s="649" t="s">
        <v>110</v>
      </c>
      <c r="F77" s="586" t="s">
        <v>516</v>
      </c>
      <c r="G77" s="649" t="s">
        <v>99</v>
      </c>
      <c r="H77" s="586" t="s">
        <v>522</v>
      </c>
      <c r="I77" s="650" t="s">
        <v>544</v>
      </c>
      <c r="J77" s="650" t="s">
        <v>105</v>
      </c>
      <c r="K77" s="650" t="s">
        <v>106</v>
      </c>
      <c r="L77" s="650">
        <v>141.9108627049536</v>
      </c>
      <c r="M77" s="641" t="str">
        <f>VLOOKUP(C77,'ABC Analysis Results'!$A$2:$C$140,2,0)</f>
        <v>B</v>
      </c>
      <c r="N77" s="642" t="str">
        <f>VLOOKUP(C77,'ABC Analysis Results'!$A$2:$C$140,3,0)</f>
        <v>C</v>
      </c>
      <c r="O77" s="643">
        <f>VLOOKUP(C77,'Complexity Cost Adjustment'!$C$2:$I$141,7,0)</f>
        <v>129.3560311</v>
      </c>
      <c r="P77" s="644">
        <f>VLOOKUP(C77,'Complexity Cost Adjustment'!$C$2:$G$141,5,0)</f>
        <v>260508.3</v>
      </c>
      <c r="Q77" s="644">
        <f>VLOOKUP(C77,'Complexity Cost Adjustment'!$C$2:$T$141,18,0)</f>
        <v>53827.33344</v>
      </c>
      <c r="R77" s="642">
        <f>VLOOKUP(C77,'Complexity Cost Adjustment'!$C$2:$H$141,6,0)</f>
        <v>2013.886</v>
      </c>
      <c r="S77" s="642">
        <f>VLOOKUP(C77,'Complete Product Info'!$A$2:$AE$141,29,0)</f>
        <v>65</v>
      </c>
      <c r="T77" s="642">
        <f>VLOOKUP(C77,'Complete Product Info'!$A$2:$AE$141,30,0)</f>
        <v>60</v>
      </c>
      <c r="U77" s="642">
        <f>VLOOKUP(C77,'Complete Product Info'!$A$2:$AE$141,31,0)</f>
        <v>92</v>
      </c>
      <c r="V77" s="586">
        <v>1811130.0</v>
      </c>
      <c r="W77" s="644">
        <f>VLOOKUP(V77,'Complexity Cost Adjustment'!$C$2:$I$141,7,0)</f>
        <v>131.6876346</v>
      </c>
      <c r="X77" s="645">
        <v>1.0</v>
      </c>
      <c r="Y77" s="646">
        <f t="shared" si="14"/>
        <v>0.01802469901</v>
      </c>
      <c r="Z77" s="645">
        <v>1.0</v>
      </c>
      <c r="AA77" s="647" t="s">
        <v>729</v>
      </c>
      <c r="AB77" s="656"/>
      <c r="AC77" s="645">
        <v>1.0</v>
      </c>
      <c r="AD77" s="645">
        <v>0.8</v>
      </c>
      <c r="AE77" s="645">
        <v>0.6</v>
      </c>
      <c r="AF77" s="134">
        <f t="shared" si="2"/>
        <v>2013.886</v>
      </c>
      <c r="AG77" s="134">
        <f t="shared" si="3"/>
        <v>1611.1088</v>
      </c>
      <c r="AH77" s="134">
        <f t="shared" si="4"/>
        <v>1208.3316</v>
      </c>
    </row>
    <row r="78">
      <c r="A78" s="586" t="s">
        <v>275</v>
      </c>
      <c r="B78" s="586" t="s">
        <v>292</v>
      </c>
      <c r="C78" s="586">
        <v>1811120.0</v>
      </c>
      <c r="D78" s="649" t="s">
        <v>257</v>
      </c>
      <c r="E78" s="649" t="s">
        <v>110</v>
      </c>
      <c r="F78" s="586" t="s">
        <v>509</v>
      </c>
      <c r="G78" s="649" t="s">
        <v>117</v>
      </c>
      <c r="H78" s="586" t="s">
        <v>127</v>
      </c>
      <c r="I78" s="650" t="s">
        <v>546</v>
      </c>
      <c r="J78" s="650" t="s">
        <v>105</v>
      </c>
      <c r="K78" s="650"/>
      <c r="L78" s="650">
        <v>109.36014737086526</v>
      </c>
      <c r="M78" s="641" t="str">
        <f>VLOOKUP(C78,'ABC Analysis Results'!$A$2:$C$140,2,0)</f>
        <v>B</v>
      </c>
      <c r="N78" s="642" t="str">
        <f>VLOOKUP(C78,'ABC Analysis Results'!$A$2:$C$140,3,0)</f>
        <v>C</v>
      </c>
      <c r="O78" s="643">
        <f>VLOOKUP(C78,'Complexity Cost Adjustment'!$C$2:$I$141,7,0)</f>
        <v>98.75319052</v>
      </c>
      <c r="P78" s="644">
        <f>VLOOKUP(C78,'Complexity Cost Adjustment'!$C$2:$G$141,5,0)</f>
        <v>268203.642</v>
      </c>
      <c r="Q78" s="644">
        <f>VLOOKUP(C78,'Complexity Cost Adjustment'!$C$2:$T$141,18,0)</f>
        <v>69811.33974</v>
      </c>
      <c r="R78" s="642">
        <f>VLOOKUP(C78,'Complexity Cost Adjustment'!$C$2:$H$141,6,0)</f>
        <v>2715.8985</v>
      </c>
      <c r="S78" s="642">
        <f>VLOOKUP(C78,'Complete Product Info'!$A$2:$AE$141,29,0)</f>
        <v>62</v>
      </c>
      <c r="T78" s="642">
        <f>VLOOKUP(C78,'Complete Product Info'!$A$2:$AE$141,30,0)</f>
        <v>58</v>
      </c>
      <c r="U78" s="642">
        <f>VLOOKUP(C78,'Complete Product Info'!$A$2:$AE$141,31,0)</f>
        <v>91</v>
      </c>
      <c r="V78" s="653"/>
      <c r="W78" s="642"/>
      <c r="X78" s="646"/>
      <c r="Y78" s="646"/>
      <c r="Z78" s="646"/>
      <c r="AA78" s="647" t="s">
        <v>730</v>
      </c>
      <c r="AB78" s="648" t="s">
        <v>732</v>
      </c>
      <c r="AC78" s="646"/>
      <c r="AD78" s="646"/>
      <c r="AE78" s="646"/>
      <c r="AF78" s="134">
        <f t="shared" si="2"/>
        <v>0</v>
      </c>
      <c r="AG78" s="134">
        <f t="shared" si="3"/>
        <v>0</v>
      </c>
      <c r="AH78" s="134">
        <f t="shared" si="4"/>
        <v>0</v>
      </c>
    </row>
    <row r="79">
      <c r="A79" s="586" t="s">
        <v>133</v>
      </c>
      <c r="B79" s="586" t="s">
        <v>142</v>
      </c>
      <c r="C79" s="586">
        <v>1811024.0</v>
      </c>
      <c r="D79" s="649" t="s">
        <v>479</v>
      </c>
      <c r="E79" s="649" t="s">
        <v>188</v>
      </c>
      <c r="F79" s="586" t="s">
        <v>509</v>
      </c>
      <c r="G79" s="649" t="s">
        <v>117</v>
      </c>
      <c r="H79" s="586" t="s">
        <v>141</v>
      </c>
      <c r="I79" s="650" t="s">
        <v>546</v>
      </c>
      <c r="J79" s="650" t="s">
        <v>139</v>
      </c>
      <c r="K79" s="650" t="s">
        <v>112</v>
      </c>
      <c r="L79" s="650">
        <v>105.95305247994891</v>
      </c>
      <c r="M79" s="641" t="str">
        <f>VLOOKUP(C79,'ABC Analysis Results'!$A$2:$C$140,2,0)</f>
        <v>C</v>
      </c>
      <c r="N79" s="642" t="str">
        <f>VLOOKUP(C79,'ABC Analysis Results'!$A$2:$C$140,3,0)</f>
        <v>C</v>
      </c>
      <c r="O79" s="643">
        <f>VLOOKUP(C79,'Complexity Cost Adjustment'!$C$2:$I$141,7,0)</f>
        <v>182.670954</v>
      </c>
      <c r="P79" s="644">
        <f>VLOOKUP(C79,'Complexity Cost Adjustment'!$C$2:$G$141,5,0)</f>
        <v>313953.792</v>
      </c>
      <c r="Q79" s="644">
        <f>VLOOKUP(C79,'Complexity Cost Adjustment'!$C$2:$T$141,18,0)</f>
        <v>43426.18488</v>
      </c>
      <c r="R79" s="642">
        <f>VLOOKUP(C79,'Complexity Cost Adjustment'!$C$2:$H$141,6,0)</f>
        <v>1718.6848</v>
      </c>
      <c r="S79" s="642">
        <f>VLOOKUP(C79,'Complete Product Info'!$A$2:$AE$141,29,0)</f>
        <v>64</v>
      </c>
      <c r="T79" s="642">
        <f>VLOOKUP(C79,'Complete Product Info'!$A$2:$AE$141,30,0)</f>
        <v>60</v>
      </c>
      <c r="U79" s="642">
        <f>VLOOKUP(C79,'Complete Product Info'!$A$2:$AE$141,31,0)</f>
        <v>89</v>
      </c>
      <c r="V79" s="586">
        <v>1811070.0</v>
      </c>
      <c r="W79" s="644">
        <f>VLOOKUP(V79,'Complexity Cost Adjustment'!$C$2:$I$141,7,0)</f>
        <v>83.62609571</v>
      </c>
      <c r="X79" s="645">
        <v>0.7</v>
      </c>
      <c r="Y79" s="646">
        <f>(W79/O79)-1</f>
        <v>-0.5422036515</v>
      </c>
      <c r="Z79" s="645">
        <v>1.0</v>
      </c>
      <c r="AA79" s="647" t="s">
        <v>729</v>
      </c>
      <c r="AB79" s="656"/>
      <c r="AC79" s="645">
        <v>0.9</v>
      </c>
      <c r="AD79" s="645">
        <v>0.7</v>
      </c>
      <c r="AE79" s="645">
        <v>0.5</v>
      </c>
      <c r="AF79" s="134">
        <f t="shared" si="2"/>
        <v>1546.81632</v>
      </c>
      <c r="AG79" s="134">
        <f t="shared" si="3"/>
        <v>1203.07936</v>
      </c>
      <c r="AH79" s="134">
        <f t="shared" si="4"/>
        <v>859.3424</v>
      </c>
    </row>
    <row r="80">
      <c r="A80" s="586" t="s">
        <v>133</v>
      </c>
      <c r="B80" s="586" t="s">
        <v>134</v>
      </c>
      <c r="C80" s="586">
        <v>1811021.0</v>
      </c>
      <c r="D80" s="649" t="s">
        <v>479</v>
      </c>
      <c r="E80" s="649" t="s">
        <v>188</v>
      </c>
      <c r="F80" s="586" t="s">
        <v>509</v>
      </c>
      <c r="G80" s="649" t="s">
        <v>117</v>
      </c>
      <c r="H80" s="586" t="s">
        <v>127</v>
      </c>
      <c r="I80" s="650" t="s">
        <v>546</v>
      </c>
      <c r="J80" s="650" t="s">
        <v>105</v>
      </c>
      <c r="K80" s="650" t="s">
        <v>137</v>
      </c>
      <c r="L80" s="650">
        <v>35.26860192897196</v>
      </c>
      <c r="M80" s="641" t="str">
        <f>VLOOKUP(C80,'ABC Analysis Results'!$A$2:$C$140,2,0)</f>
        <v>C</v>
      </c>
      <c r="N80" s="642" t="str">
        <f>VLOOKUP(C80,'ABC Analysis Results'!$A$2:$C$140,3,0)</f>
        <v>C</v>
      </c>
      <c r="O80" s="643">
        <f>VLOOKUP(C80,'Complexity Cost Adjustment'!$C$2:$I$141,7,0)</f>
        <v>135.3971593</v>
      </c>
      <c r="P80" s="644">
        <f>VLOOKUP(C80,'Complexity Cost Adjustment'!$C$2:$G$141,5,0)</f>
        <v>346958.416</v>
      </c>
      <c r="Q80" s="644">
        <f>VLOOKUP(C80,'Complexity Cost Adjustment'!$C$2:$T$141,18,0)</f>
        <v>42196.83584</v>
      </c>
      <c r="R80" s="642">
        <f>VLOOKUP(C80,'Complexity Cost Adjustment'!$C$2:$H$141,6,0)</f>
        <v>2562.5236</v>
      </c>
      <c r="S80" s="642">
        <f>VLOOKUP(C80,'Complete Product Info'!$A$2:$AE$141,29,0)</f>
        <v>64</v>
      </c>
      <c r="T80" s="642">
        <f>VLOOKUP(C80,'Complete Product Info'!$A$2:$AE$141,30,0)</f>
        <v>60</v>
      </c>
      <c r="U80" s="642">
        <f>VLOOKUP(C80,'Complete Product Info'!$A$2:$AE$141,31,0)</f>
        <v>89</v>
      </c>
      <c r="V80" s="653"/>
      <c r="W80" s="642"/>
      <c r="X80" s="646"/>
      <c r="Y80" s="646"/>
      <c r="Z80" s="646"/>
      <c r="AA80" s="647" t="s">
        <v>730</v>
      </c>
      <c r="AB80" s="648" t="s">
        <v>732</v>
      </c>
      <c r="AC80" s="646"/>
      <c r="AD80" s="646"/>
      <c r="AE80" s="646"/>
      <c r="AF80" s="134">
        <f t="shared" si="2"/>
        <v>0</v>
      </c>
      <c r="AG80" s="134">
        <f t="shared" si="3"/>
        <v>0</v>
      </c>
      <c r="AH80" s="134">
        <f t="shared" si="4"/>
        <v>0</v>
      </c>
    </row>
    <row r="81">
      <c r="A81" s="586" t="s">
        <v>179</v>
      </c>
      <c r="B81" s="586" t="s">
        <v>195</v>
      </c>
      <c r="C81" s="586">
        <v>1811068.0</v>
      </c>
      <c r="D81" s="649" t="s">
        <v>479</v>
      </c>
      <c r="E81" s="649" t="s">
        <v>547</v>
      </c>
      <c r="F81" s="586" t="s">
        <v>509</v>
      </c>
      <c r="G81" s="649" t="s">
        <v>117</v>
      </c>
      <c r="H81" s="586" t="s">
        <v>127</v>
      </c>
      <c r="I81" s="650" t="s">
        <v>546</v>
      </c>
      <c r="J81" s="650" t="s">
        <v>139</v>
      </c>
      <c r="K81" s="650" t="s">
        <v>112</v>
      </c>
      <c r="L81" s="650">
        <v>17.390386003430528</v>
      </c>
      <c r="M81" s="641" t="str">
        <f>VLOOKUP(C81,'ABC Analysis Results'!$A$2:$C$140,2,0)</f>
        <v>B</v>
      </c>
      <c r="N81" s="642" t="str">
        <f>VLOOKUP(C81,'ABC Analysis Results'!$A$2:$C$140,3,0)</f>
        <v>C</v>
      </c>
      <c r="O81" s="643">
        <f>VLOOKUP(C81,'Complexity Cost Adjustment'!$C$2:$I$141,7,0)</f>
        <v>56.14370798</v>
      </c>
      <c r="P81" s="644">
        <f>VLOOKUP(C81,'Complexity Cost Adjustment'!$C$2:$G$141,5,0)</f>
        <v>349042.266</v>
      </c>
      <c r="Q81" s="644">
        <f>VLOOKUP(C81,'Complexity Cost Adjustment'!$C$2:$T$141,18,0)</f>
        <v>52529.43522</v>
      </c>
      <c r="R81" s="642">
        <f>VLOOKUP(C81,'Complexity Cost Adjustment'!$C$2:$H$141,6,0)</f>
        <v>6216.9436</v>
      </c>
      <c r="S81" s="642">
        <f>VLOOKUP(C81,'Complete Product Info'!$A$2:$AE$141,29,0)</f>
        <v>55</v>
      </c>
      <c r="T81" s="642">
        <f>VLOOKUP(C81,'Complete Product Info'!$A$2:$AE$141,30,0)</f>
        <v>53</v>
      </c>
      <c r="U81" s="642">
        <f>VLOOKUP(C81,'Complete Product Info'!$A$2:$AE$141,31,0)</f>
        <v>92</v>
      </c>
      <c r="V81" s="586">
        <v>1811067.0</v>
      </c>
      <c r="W81" s="644">
        <f>VLOOKUP(V81,'Complexity Cost Adjustment'!$C$2:$I$141,7,0)</f>
        <v>72.01645217</v>
      </c>
      <c r="X81" s="645">
        <v>1.0</v>
      </c>
      <c r="Y81" s="646">
        <f>(W81/O81)-1</f>
        <v>0.2827163499</v>
      </c>
      <c r="Z81" s="645">
        <v>0.6</v>
      </c>
      <c r="AA81" s="647" t="s">
        <v>729</v>
      </c>
      <c r="AB81" s="656"/>
      <c r="AC81" s="645">
        <v>0.8</v>
      </c>
      <c r="AD81" s="645">
        <v>0.6</v>
      </c>
      <c r="AE81" s="645">
        <v>0.4</v>
      </c>
      <c r="AF81" s="134">
        <f t="shared" si="2"/>
        <v>4973.55488</v>
      </c>
      <c r="AG81" s="134">
        <f t="shared" si="3"/>
        <v>3730.16616</v>
      </c>
      <c r="AH81" s="134">
        <f t="shared" si="4"/>
        <v>2486.77744</v>
      </c>
    </row>
    <row r="82">
      <c r="A82" s="586" t="s">
        <v>96</v>
      </c>
      <c r="B82" s="586" t="s">
        <v>97</v>
      </c>
      <c r="C82" s="586">
        <v>1811001.0</v>
      </c>
      <c r="D82" s="649" t="s">
        <v>479</v>
      </c>
      <c r="E82" s="649" t="s">
        <v>188</v>
      </c>
      <c r="F82" s="586" t="s">
        <v>509</v>
      </c>
      <c r="G82" s="657" t="s">
        <v>99</v>
      </c>
      <c r="H82" s="586" t="s">
        <v>522</v>
      </c>
      <c r="I82" s="650" t="s">
        <v>544</v>
      </c>
      <c r="J82" s="650" t="s">
        <v>105</v>
      </c>
      <c r="K82" s="650" t="s">
        <v>106</v>
      </c>
      <c r="L82" s="650">
        <v>232.11476133552623</v>
      </c>
      <c r="M82" s="641" t="str">
        <f>VLOOKUP(C82,'ABC Analysis Results'!$A$2:$C$140,2,0)</f>
        <v>B</v>
      </c>
      <c r="N82" s="642" t="str">
        <f>VLOOKUP(C82,'ABC Analysis Results'!$A$2:$C$140,3,0)</f>
        <v>C</v>
      </c>
      <c r="O82" s="643">
        <f>VLOOKUP(C82,'Complexity Cost Adjustment'!$C$2:$I$141,7,0)</f>
        <v>95.63306969</v>
      </c>
      <c r="P82" s="644">
        <f>VLOOKUP(C82,'Complexity Cost Adjustment'!$C$2:$G$141,5,0)</f>
        <v>399733.799</v>
      </c>
      <c r="Q82" s="644">
        <f>VLOOKUP(C82,'Complexity Cost Adjustment'!$C$2:$T$141,18,0)</f>
        <v>58482.69345</v>
      </c>
      <c r="R82" s="642">
        <f>VLOOKUP(C82,'Complexity Cost Adjustment'!$C$2:$H$141,6,0)</f>
        <v>4179.87</v>
      </c>
      <c r="S82" s="642">
        <f>VLOOKUP(C82,'Complete Product Info'!$A$2:$AE$141,29,0)</f>
        <v>56</v>
      </c>
      <c r="T82" s="642">
        <f>VLOOKUP(C82,'Complete Product Info'!$A$2:$AE$141,30,0)</f>
        <v>56</v>
      </c>
      <c r="U82" s="642">
        <f>VLOOKUP(C82,'Complete Product Info'!$A$2:$AE$141,31,0)</f>
        <v>91</v>
      </c>
      <c r="V82" s="653"/>
      <c r="W82" s="642"/>
      <c r="X82" s="646"/>
      <c r="Y82" s="646"/>
      <c r="Z82" s="646"/>
      <c r="AA82" s="647" t="s">
        <v>730</v>
      </c>
      <c r="AB82" s="648" t="s">
        <v>732</v>
      </c>
      <c r="AC82" s="646"/>
      <c r="AD82" s="646"/>
      <c r="AE82" s="646"/>
      <c r="AF82" s="134">
        <f t="shared" si="2"/>
        <v>0</v>
      </c>
      <c r="AG82" s="134">
        <f t="shared" si="3"/>
        <v>0</v>
      </c>
      <c r="AH82" s="134">
        <f t="shared" si="4"/>
        <v>0</v>
      </c>
    </row>
    <row r="83">
      <c r="A83" s="586" t="s">
        <v>133</v>
      </c>
      <c r="B83" s="586" t="s">
        <v>140</v>
      </c>
      <c r="C83" s="586">
        <v>1811023.0</v>
      </c>
      <c r="D83" s="649" t="s">
        <v>479</v>
      </c>
      <c r="E83" s="649" t="s">
        <v>188</v>
      </c>
      <c r="F83" s="586" t="s">
        <v>509</v>
      </c>
      <c r="G83" s="657" t="s">
        <v>117</v>
      </c>
      <c r="H83" s="586" t="s">
        <v>141</v>
      </c>
      <c r="I83" s="650" t="s">
        <v>546</v>
      </c>
      <c r="J83" s="650" t="s">
        <v>139</v>
      </c>
      <c r="K83" s="650" t="s">
        <v>108</v>
      </c>
      <c r="L83" s="650">
        <v>343.46375108617804</v>
      </c>
      <c r="M83" s="641" t="str">
        <f>VLOOKUP(C83,'ABC Analysis Results'!$A$2:$C$140,2,0)</f>
        <v>B</v>
      </c>
      <c r="N83" s="642" t="str">
        <f>VLOOKUP(C83,'ABC Analysis Results'!$A$2:$C$140,3,0)</f>
        <v>C</v>
      </c>
      <c r="O83" s="643">
        <f>VLOOKUP(C83,'Complexity Cost Adjustment'!$C$2:$I$141,7,0)</f>
        <v>164.9804244</v>
      </c>
      <c r="P83" s="644">
        <f>VLOOKUP(C83,'Complexity Cost Adjustment'!$C$2:$G$141,5,0)</f>
        <v>435812.454</v>
      </c>
      <c r="Q83" s="644">
        <f>VLOOKUP(C83,'Complexity Cost Adjustment'!$C$2:$T$141,18,0)</f>
        <v>66797.27361</v>
      </c>
      <c r="R83" s="642">
        <f>VLOOKUP(C83,'Complexity Cost Adjustment'!$C$2:$H$141,6,0)</f>
        <v>2641.601</v>
      </c>
      <c r="S83" s="642">
        <f>VLOOKUP(C83,'Complete Product Info'!$A$2:$AE$141,29,0)</f>
        <v>64</v>
      </c>
      <c r="T83" s="642">
        <f>VLOOKUP(C83,'Complete Product Info'!$A$2:$AE$141,30,0)</f>
        <v>60</v>
      </c>
      <c r="U83" s="642">
        <f>VLOOKUP(C83,'Complete Product Info'!$A$2:$AE$141,31,0)</f>
        <v>89</v>
      </c>
      <c r="V83" s="586">
        <v>1811070.0</v>
      </c>
      <c r="W83" s="644">
        <f>VLOOKUP(V83,'Complexity Cost Adjustment'!$C$2:$I$141,7,0)</f>
        <v>83.62609571</v>
      </c>
      <c r="X83" s="645">
        <v>0.7</v>
      </c>
      <c r="Y83" s="646">
        <f t="shared" ref="Y83:Y84" si="15">(W83/O83)-1</f>
        <v>-0.4931150406</v>
      </c>
      <c r="Z83" s="645">
        <v>1.0</v>
      </c>
      <c r="AA83" s="647" t="s">
        <v>729</v>
      </c>
      <c r="AB83" s="656"/>
      <c r="AC83" s="645">
        <v>0.9</v>
      </c>
      <c r="AD83" s="645">
        <v>0.7</v>
      </c>
      <c r="AE83" s="645">
        <v>0.5</v>
      </c>
      <c r="AF83" s="134">
        <f t="shared" si="2"/>
        <v>2377.4409</v>
      </c>
      <c r="AG83" s="134">
        <f t="shared" si="3"/>
        <v>1849.1207</v>
      </c>
      <c r="AH83" s="134">
        <f t="shared" si="4"/>
        <v>1320.8005</v>
      </c>
    </row>
    <row r="84">
      <c r="A84" s="586" t="s">
        <v>96</v>
      </c>
      <c r="B84" s="586" t="s">
        <v>129</v>
      </c>
      <c r="C84" s="586">
        <v>1811017.0</v>
      </c>
      <c r="D84" s="649" t="s">
        <v>479</v>
      </c>
      <c r="E84" s="649" t="s">
        <v>190</v>
      </c>
      <c r="F84" s="586" t="s">
        <v>509</v>
      </c>
      <c r="G84" s="657" t="s">
        <v>117</v>
      </c>
      <c r="H84" s="586" t="s">
        <v>127</v>
      </c>
      <c r="I84" s="650" t="s">
        <v>546</v>
      </c>
      <c r="J84" s="650" t="s">
        <v>105</v>
      </c>
      <c r="K84" s="650" t="s">
        <v>106</v>
      </c>
      <c r="L84" s="650">
        <v>68.77907474424038</v>
      </c>
      <c r="M84" s="641" t="str">
        <f>VLOOKUP(C84,'ABC Analysis Results'!$A$2:$C$140,2,0)</f>
        <v>C</v>
      </c>
      <c r="N84" s="642" t="str">
        <f>VLOOKUP(C84,'ABC Analysis Results'!$A$2:$C$140,3,0)</f>
        <v>C</v>
      </c>
      <c r="O84" s="643">
        <f>VLOOKUP(C84,'Complexity Cost Adjustment'!$C$2:$I$141,7,0)</f>
        <v>64.48184051</v>
      </c>
      <c r="P84" s="644">
        <f>VLOOKUP(C84,'Complexity Cost Adjustment'!$C$2:$G$141,5,0)</f>
        <v>456934.61</v>
      </c>
      <c r="Q84" s="644">
        <f>VLOOKUP(C84,'Complexity Cost Adjustment'!$C$2:$T$141,18,0)</f>
        <v>27559.38894</v>
      </c>
      <c r="R84" s="642">
        <f>VLOOKUP(C84,'Complexity Cost Adjustment'!$C$2:$H$141,6,0)</f>
        <v>7086.2526</v>
      </c>
      <c r="S84" s="642">
        <f>VLOOKUP(C84,'Complete Product Info'!$A$2:$AE$141,29,0)</f>
        <v>56</v>
      </c>
      <c r="T84" s="642">
        <f>VLOOKUP(C84,'Complete Product Info'!$A$2:$AE$141,30,0)</f>
        <v>56</v>
      </c>
      <c r="U84" s="642">
        <f>VLOOKUP(C84,'Complete Product Info'!$A$2:$AE$141,31,0)</f>
        <v>91</v>
      </c>
      <c r="V84" s="586">
        <v>1811015.0</v>
      </c>
      <c r="W84" s="644">
        <f>VLOOKUP(V84,'Complexity Cost Adjustment'!$C$2:$I$141,7,0)</f>
        <v>105.5912123</v>
      </c>
      <c r="X84" s="645">
        <v>1.0</v>
      </c>
      <c r="Y84" s="646">
        <f t="shared" si="15"/>
        <v>0.6375340942</v>
      </c>
      <c r="Z84" s="645">
        <v>0.0</v>
      </c>
      <c r="AA84" s="647" t="s">
        <v>730</v>
      </c>
      <c r="AB84" s="656"/>
      <c r="AC84" s="645"/>
      <c r="AD84" s="645"/>
      <c r="AE84" s="645"/>
      <c r="AF84" s="134">
        <f t="shared" si="2"/>
        <v>0</v>
      </c>
      <c r="AG84" s="134">
        <f t="shared" si="3"/>
        <v>0</v>
      </c>
      <c r="AH84" s="134">
        <f t="shared" si="4"/>
        <v>0</v>
      </c>
    </row>
    <row r="85">
      <c r="A85" s="586" t="s">
        <v>310</v>
      </c>
      <c r="B85" s="586" t="s">
        <v>318</v>
      </c>
      <c r="C85" s="586">
        <v>1811138.0</v>
      </c>
      <c r="D85" s="649" t="s">
        <v>479</v>
      </c>
      <c r="E85" s="649" t="s">
        <v>547</v>
      </c>
      <c r="F85" s="586" t="s">
        <v>509</v>
      </c>
      <c r="G85" s="657" t="s">
        <v>312</v>
      </c>
      <c r="H85" s="586" t="s">
        <v>556</v>
      </c>
      <c r="I85" s="650" t="s">
        <v>557</v>
      </c>
      <c r="J85" s="650"/>
      <c r="K85" s="650" t="s">
        <v>106</v>
      </c>
      <c r="L85" s="650">
        <v>1.6862239006211177</v>
      </c>
      <c r="M85" s="641" t="str">
        <f>VLOOKUP(C85,'ABC Analysis Results'!$A$2:$C$140,2,0)</f>
        <v>B</v>
      </c>
      <c r="N85" s="642" t="str">
        <f>VLOOKUP(C85,'ABC Analysis Results'!$A$2:$C$140,3,0)</f>
        <v>C</v>
      </c>
      <c r="O85" s="643">
        <f>VLOOKUP(C85,'Complexity Cost Adjustment'!$C$2:$I$141,7,0)</f>
        <v>44.0112503</v>
      </c>
      <c r="P85" s="644">
        <f>VLOOKUP(C85,'Complexity Cost Adjustment'!$C$2:$G$141,5,0)</f>
        <v>505548.43</v>
      </c>
      <c r="Q85" s="644">
        <f>VLOOKUP(C85,'Complexity Cost Adjustment'!$C$2:$T$141,18,0)</f>
        <v>98014.01162</v>
      </c>
      <c r="R85" s="642">
        <f>VLOOKUP(C85,'Complexity Cost Adjustment'!$C$2:$H$141,6,0)</f>
        <v>11486.8</v>
      </c>
      <c r="S85" s="642">
        <f>VLOOKUP(C85,'Complete Product Info'!$A$2:$AE$141,29,0)</f>
        <v>40</v>
      </c>
      <c r="T85" s="642">
        <f>VLOOKUP(C85,'Complete Product Info'!$A$2:$AE$141,30,0)</f>
        <v>30</v>
      </c>
      <c r="U85" s="642">
        <f>VLOOKUP(C85,'Complete Product Info'!$A$2:$AE$141,31,0)</f>
        <v>89</v>
      </c>
      <c r="V85" s="653"/>
      <c r="W85" s="642"/>
      <c r="X85" s="646"/>
      <c r="Y85" s="646"/>
      <c r="Z85" s="646"/>
      <c r="AA85" s="647" t="s">
        <v>730</v>
      </c>
      <c r="AB85" s="648" t="s">
        <v>732</v>
      </c>
      <c r="AC85" s="646"/>
      <c r="AD85" s="646"/>
      <c r="AE85" s="646"/>
      <c r="AF85" s="134">
        <f t="shared" si="2"/>
        <v>0</v>
      </c>
      <c r="AG85" s="134">
        <f t="shared" si="3"/>
        <v>0</v>
      </c>
      <c r="AH85" s="134">
        <f t="shared" si="4"/>
        <v>0</v>
      </c>
    </row>
    <row r="86">
      <c r="A86" s="586" t="s">
        <v>275</v>
      </c>
      <c r="B86" s="586" t="s">
        <v>288</v>
      </c>
      <c r="C86" s="586">
        <v>1811116.0</v>
      </c>
      <c r="D86" s="649" t="s">
        <v>257</v>
      </c>
      <c r="E86" s="649" t="s">
        <v>110</v>
      </c>
      <c r="F86" s="586" t="s">
        <v>509</v>
      </c>
      <c r="G86" s="657" t="s">
        <v>117</v>
      </c>
      <c r="H86" s="586" t="s">
        <v>127</v>
      </c>
      <c r="I86" s="650" t="s">
        <v>546</v>
      </c>
      <c r="J86" s="650" t="s">
        <v>105</v>
      </c>
      <c r="K86" s="650" t="s">
        <v>106</v>
      </c>
      <c r="L86" s="650">
        <v>278.0639697231093</v>
      </c>
      <c r="M86" s="641" t="str">
        <f>VLOOKUP(C86,'ABC Analysis Results'!$A$2:$C$140,2,0)</f>
        <v>B</v>
      </c>
      <c r="N86" s="642" t="str">
        <f>VLOOKUP(C86,'ABC Analysis Results'!$A$2:$C$140,3,0)</f>
        <v>C</v>
      </c>
      <c r="O86" s="643">
        <f>VLOOKUP(C86,'Complexity Cost Adjustment'!$C$2:$I$141,7,0)</f>
        <v>107.4185491</v>
      </c>
      <c r="P86" s="644">
        <f>VLOOKUP(C86,'Complexity Cost Adjustment'!$C$2:$G$141,5,0)</f>
        <v>506261.624</v>
      </c>
      <c r="Q86" s="644">
        <f>VLOOKUP(C86,'Complexity Cost Adjustment'!$C$2:$T$141,18,0)</f>
        <v>82286.77564</v>
      </c>
      <c r="R86" s="642">
        <f>VLOOKUP(C86,'Complexity Cost Adjustment'!$C$2:$H$141,6,0)</f>
        <v>4712.9814</v>
      </c>
      <c r="S86" s="642">
        <f>VLOOKUP(C86,'Complete Product Info'!$A$2:$AE$141,29,0)</f>
        <v>62</v>
      </c>
      <c r="T86" s="642">
        <f>VLOOKUP(C86,'Complete Product Info'!$A$2:$AE$141,30,0)</f>
        <v>58</v>
      </c>
      <c r="U86" s="642">
        <f>VLOOKUP(C86,'Complete Product Info'!$A$2:$AE$141,31,0)</f>
        <v>91</v>
      </c>
      <c r="V86" s="653"/>
      <c r="W86" s="642"/>
      <c r="X86" s="646"/>
      <c r="Y86" s="646"/>
      <c r="Z86" s="646"/>
      <c r="AA86" s="647" t="s">
        <v>730</v>
      </c>
      <c r="AB86" s="648" t="s">
        <v>732</v>
      </c>
      <c r="AC86" s="646"/>
      <c r="AD86" s="646"/>
      <c r="AE86" s="646"/>
      <c r="AF86" s="134">
        <f t="shared" si="2"/>
        <v>0</v>
      </c>
      <c r="AG86" s="134">
        <f t="shared" si="3"/>
        <v>0</v>
      </c>
      <c r="AH86" s="134">
        <f t="shared" si="4"/>
        <v>0</v>
      </c>
    </row>
    <row r="87">
      <c r="A87" s="586" t="s">
        <v>133</v>
      </c>
      <c r="B87" s="586" t="s">
        <v>151</v>
      </c>
      <c r="C87" s="586">
        <v>1811032.0</v>
      </c>
      <c r="D87" s="649" t="s">
        <v>479</v>
      </c>
      <c r="E87" s="649" t="s">
        <v>190</v>
      </c>
      <c r="F87" s="586" t="s">
        <v>509</v>
      </c>
      <c r="G87" s="657" t="s">
        <v>117</v>
      </c>
      <c r="H87" s="586" t="s">
        <v>522</v>
      </c>
      <c r="I87" s="650" t="s">
        <v>544</v>
      </c>
      <c r="J87" s="650" t="s">
        <v>105</v>
      </c>
      <c r="K87" s="650" t="s">
        <v>146</v>
      </c>
      <c r="L87" s="650">
        <v>820.1406819861892</v>
      </c>
      <c r="M87" s="641" t="str">
        <f>VLOOKUP(C87,'ABC Analysis Results'!$A$2:$C$140,2,0)</f>
        <v>B</v>
      </c>
      <c r="N87" s="642" t="str">
        <f>VLOOKUP(C87,'ABC Analysis Results'!$A$2:$C$140,3,0)</f>
        <v>C</v>
      </c>
      <c r="O87" s="643">
        <f>VLOOKUP(C87,'Complexity Cost Adjustment'!$C$2:$I$141,7,0)</f>
        <v>81.2656371</v>
      </c>
      <c r="P87" s="644">
        <f>VLOOKUP(C87,'Complexity Cost Adjustment'!$C$2:$G$141,5,0)</f>
        <v>558524.868</v>
      </c>
      <c r="Q87" s="644">
        <f>VLOOKUP(C87,'Complexity Cost Adjustment'!$C$2:$T$141,18,0)</f>
        <v>84331.20997</v>
      </c>
      <c r="R87" s="642">
        <f>VLOOKUP(C87,'Complexity Cost Adjustment'!$C$2:$H$141,6,0)</f>
        <v>6872.8295</v>
      </c>
      <c r="S87" s="642">
        <f>VLOOKUP(C87,'Complete Product Info'!$A$2:$AE$141,29,0)</f>
        <v>64</v>
      </c>
      <c r="T87" s="642">
        <f>VLOOKUP(C87,'Complete Product Info'!$A$2:$AE$141,30,0)</f>
        <v>60</v>
      </c>
      <c r="U87" s="642">
        <f>VLOOKUP(C87,'Complete Product Info'!$A$2:$AE$141,31,0)</f>
        <v>89</v>
      </c>
      <c r="V87" s="586">
        <v>1811050.0</v>
      </c>
      <c r="W87" s="644">
        <f>VLOOKUP(V87,'Complexity Cost Adjustment'!$C$2:$I$141,7,0)</f>
        <v>63.06181755</v>
      </c>
      <c r="X87" s="645">
        <v>0.7</v>
      </c>
      <c r="Y87" s="646">
        <f t="shared" ref="Y87:Y91" si="16">(W87/O87)-1</f>
        <v>-0.2240038988</v>
      </c>
      <c r="Z87" s="645">
        <v>1.0</v>
      </c>
      <c r="AA87" s="647" t="s">
        <v>729</v>
      </c>
      <c r="AB87" s="656"/>
      <c r="AC87" s="645">
        <v>0.9</v>
      </c>
      <c r="AD87" s="645">
        <v>0.7</v>
      </c>
      <c r="AE87" s="645">
        <v>0.5</v>
      </c>
      <c r="AF87" s="134">
        <f t="shared" si="2"/>
        <v>6185.54655</v>
      </c>
      <c r="AG87" s="134">
        <f t="shared" si="3"/>
        <v>4810.98065</v>
      </c>
      <c r="AH87" s="134">
        <f t="shared" si="4"/>
        <v>3436.41475</v>
      </c>
    </row>
    <row r="88">
      <c r="A88" s="586" t="s">
        <v>133</v>
      </c>
      <c r="B88" s="586" t="s">
        <v>138</v>
      </c>
      <c r="C88" s="586">
        <v>1811022.0</v>
      </c>
      <c r="D88" s="649" t="s">
        <v>479</v>
      </c>
      <c r="E88" s="649" t="s">
        <v>188</v>
      </c>
      <c r="F88" s="586" t="s">
        <v>509</v>
      </c>
      <c r="G88" s="657" t="s">
        <v>117</v>
      </c>
      <c r="H88" s="586" t="s">
        <v>522</v>
      </c>
      <c r="I88" s="650" t="s">
        <v>544</v>
      </c>
      <c r="J88" s="650" t="s">
        <v>139</v>
      </c>
      <c r="K88" s="650" t="s">
        <v>106</v>
      </c>
      <c r="L88" s="650">
        <v>75.7060877703777</v>
      </c>
      <c r="M88" s="641" t="str">
        <f>VLOOKUP(C88,'ABC Analysis Results'!$A$2:$C$140,2,0)</f>
        <v>C</v>
      </c>
      <c r="N88" s="642" t="str">
        <f>VLOOKUP(C88,'ABC Analysis Results'!$A$2:$C$140,3,0)</f>
        <v>C</v>
      </c>
      <c r="O88" s="643">
        <f>VLOOKUP(C88,'Complexity Cost Adjustment'!$C$2:$I$141,7,0)</f>
        <v>147.1761603</v>
      </c>
      <c r="P88" s="644">
        <f>VLOOKUP(C88,'Complexity Cost Adjustment'!$C$2:$G$141,5,0)</f>
        <v>596217.984</v>
      </c>
      <c r="Q88" s="644">
        <f>VLOOKUP(C88,'Complexity Cost Adjustment'!$C$2:$T$141,18,0)</f>
        <v>40449.76658</v>
      </c>
      <c r="R88" s="642">
        <f>VLOOKUP(C88,'Complexity Cost Adjustment'!$C$2:$H$141,6,0)</f>
        <v>4051.05</v>
      </c>
      <c r="S88" s="642">
        <f>VLOOKUP(C88,'Complete Product Info'!$A$2:$AE$141,29,0)</f>
        <v>64</v>
      </c>
      <c r="T88" s="642">
        <f>VLOOKUP(C88,'Complete Product Info'!$A$2:$AE$141,30,0)</f>
        <v>60</v>
      </c>
      <c r="U88" s="642">
        <f>VLOOKUP(C88,'Complete Product Info'!$A$2:$AE$141,31,0)</f>
        <v>89</v>
      </c>
      <c r="V88" s="586">
        <v>1811044.0</v>
      </c>
      <c r="W88" s="644">
        <f>VLOOKUP(V88,'Complexity Cost Adjustment'!$C$2:$I$141,7,0)</f>
        <v>90.93660952</v>
      </c>
      <c r="X88" s="645">
        <v>0.7</v>
      </c>
      <c r="Y88" s="646">
        <f t="shared" si="16"/>
        <v>-0.3821240522</v>
      </c>
      <c r="Z88" s="645">
        <v>1.0</v>
      </c>
      <c r="AA88" s="647" t="s">
        <v>729</v>
      </c>
      <c r="AB88" s="652"/>
      <c r="AC88" s="658">
        <v>0.9</v>
      </c>
      <c r="AD88" s="645">
        <v>0.7</v>
      </c>
      <c r="AE88" s="645">
        <v>0.5</v>
      </c>
      <c r="AF88" s="134">
        <f t="shared" si="2"/>
        <v>3645.945</v>
      </c>
      <c r="AG88" s="134">
        <f t="shared" si="3"/>
        <v>2835.735</v>
      </c>
      <c r="AH88" s="134">
        <f t="shared" si="4"/>
        <v>2025.525</v>
      </c>
    </row>
    <row r="89">
      <c r="A89" s="586" t="s">
        <v>264</v>
      </c>
      <c r="B89" s="586" t="s">
        <v>554</v>
      </c>
      <c r="C89" s="586">
        <v>1811106.0</v>
      </c>
      <c r="D89" s="649" t="s">
        <v>257</v>
      </c>
      <c r="E89" s="649" t="s">
        <v>547</v>
      </c>
      <c r="F89" s="586" t="s">
        <v>509</v>
      </c>
      <c r="G89" s="657" t="s">
        <v>117</v>
      </c>
      <c r="H89" s="586" t="s">
        <v>522</v>
      </c>
      <c r="I89" s="650" t="s">
        <v>544</v>
      </c>
      <c r="J89" s="650" t="s">
        <v>105</v>
      </c>
      <c r="K89" s="650" t="s">
        <v>268</v>
      </c>
      <c r="L89" s="650">
        <v>302.7979519061419</v>
      </c>
      <c r="M89" s="641" t="str">
        <f>VLOOKUP(C89,'ABC Analysis Results'!$A$2:$C$140,2,0)</f>
        <v>B</v>
      </c>
      <c r="N89" s="642" t="str">
        <f>VLOOKUP(C89,'ABC Analysis Results'!$A$2:$C$140,3,0)</f>
        <v>C</v>
      </c>
      <c r="O89" s="643">
        <f>VLOOKUP(C89,'Complexity Cost Adjustment'!$C$2:$I$141,7,0)</f>
        <v>190.6983173</v>
      </c>
      <c r="P89" s="644">
        <f>VLOOKUP(C89,'Complexity Cost Adjustment'!$C$2:$G$141,5,0)</f>
        <v>597852.955</v>
      </c>
      <c r="Q89" s="644">
        <f>VLOOKUP(C89,'Complexity Cost Adjustment'!$C$2:$T$141,18,0)</f>
        <v>99942.22103</v>
      </c>
      <c r="R89" s="642">
        <f>VLOOKUP(C89,'Complexity Cost Adjustment'!$C$2:$H$141,6,0)</f>
        <v>3135.072</v>
      </c>
      <c r="S89" s="642">
        <f>VLOOKUP(C89,'Complete Product Info'!$A$2:$AE$141,29,0)</f>
        <v>123</v>
      </c>
      <c r="T89" s="642">
        <f>VLOOKUP(C89,'Complete Product Info'!$A$2:$AE$141,30,0)</f>
        <v>199</v>
      </c>
      <c r="U89" s="642">
        <f>VLOOKUP(C89,'Complete Product Info'!$A$2:$AE$141,31,0)</f>
        <v>90</v>
      </c>
      <c r="V89" s="586">
        <v>1811073.0</v>
      </c>
      <c r="W89" s="644">
        <f>VLOOKUP(V89,'Complexity Cost Adjustment'!$C$2:$I$141,7,0)</f>
        <v>211.9867034</v>
      </c>
      <c r="X89" s="645">
        <v>0.7</v>
      </c>
      <c r="Y89" s="646">
        <f t="shared" si="16"/>
        <v>0.1116338436</v>
      </c>
      <c r="Z89" s="645">
        <v>0.8</v>
      </c>
      <c r="AA89" s="647" t="s">
        <v>729</v>
      </c>
      <c r="AB89" s="652"/>
      <c r="AC89" s="658">
        <v>0.9</v>
      </c>
      <c r="AD89" s="645">
        <v>0.7</v>
      </c>
      <c r="AE89" s="645">
        <v>0.5</v>
      </c>
      <c r="AF89" s="134">
        <f t="shared" si="2"/>
        <v>2821.5648</v>
      </c>
      <c r="AG89" s="134">
        <f t="shared" si="3"/>
        <v>2194.5504</v>
      </c>
      <c r="AH89" s="134">
        <f t="shared" si="4"/>
        <v>1567.536</v>
      </c>
    </row>
    <row r="90">
      <c r="A90" s="586" t="s">
        <v>275</v>
      </c>
      <c r="B90" s="586" t="s">
        <v>307</v>
      </c>
      <c r="C90" s="586">
        <v>1811131.0</v>
      </c>
      <c r="D90" s="649" t="s">
        <v>257</v>
      </c>
      <c r="E90" s="649" t="s">
        <v>110</v>
      </c>
      <c r="F90" s="586" t="s">
        <v>516</v>
      </c>
      <c r="G90" s="657" t="s">
        <v>99</v>
      </c>
      <c r="H90" s="586" t="s">
        <v>522</v>
      </c>
      <c r="I90" s="650" t="s">
        <v>544</v>
      </c>
      <c r="J90" s="650" t="s">
        <v>105</v>
      </c>
      <c r="K90" s="650" t="s">
        <v>106</v>
      </c>
      <c r="L90" s="650">
        <v>43.98046524125125</v>
      </c>
      <c r="M90" s="641" t="str">
        <f>VLOOKUP(C90,'ABC Analysis Results'!$A$2:$C$140,2,0)</f>
        <v>A</v>
      </c>
      <c r="N90" s="642" t="str">
        <f>VLOOKUP(C90,'ABC Analysis Results'!$A$2:$C$140,3,0)</f>
        <v>C</v>
      </c>
      <c r="O90" s="643">
        <f>VLOOKUP(C90,'Complexity Cost Adjustment'!$C$2:$I$141,7,0)</f>
        <v>98.84609783</v>
      </c>
      <c r="P90" s="644">
        <f>VLOOKUP(C90,'Complexity Cost Adjustment'!$C$2:$G$141,5,0)</f>
        <v>629329.283</v>
      </c>
      <c r="Q90" s="644">
        <f>VLOOKUP(C90,'Complexity Cost Adjustment'!$C$2:$T$141,18,0)</f>
        <v>130231.7715</v>
      </c>
      <c r="R90" s="642">
        <f>VLOOKUP(C90,'Complexity Cost Adjustment'!$C$2:$H$141,6,0)</f>
        <v>6366.759</v>
      </c>
      <c r="S90" s="642">
        <f>VLOOKUP(C90,'Complete Product Info'!$A$2:$AE$141,29,0)</f>
        <v>65</v>
      </c>
      <c r="T90" s="642">
        <f>VLOOKUP(C90,'Complete Product Info'!$A$2:$AE$141,30,0)</f>
        <v>60</v>
      </c>
      <c r="U90" s="642">
        <f>VLOOKUP(C90,'Complete Product Info'!$A$2:$AE$141,31,0)</f>
        <v>92</v>
      </c>
      <c r="V90" s="586">
        <v>1811130.0</v>
      </c>
      <c r="W90" s="644">
        <f>VLOOKUP(V90,'Complexity Cost Adjustment'!$C$2:$I$141,7,0)</f>
        <v>131.6876346</v>
      </c>
      <c r="X90" s="645">
        <v>1.0</v>
      </c>
      <c r="Y90" s="646">
        <f t="shared" si="16"/>
        <v>0.3322491984</v>
      </c>
      <c r="Z90" s="645">
        <v>0.4</v>
      </c>
      <c r="AA90" s="647" t="s">
        <v>729</v>
      </c>
      <c r="AB90" s="652"/>
      <c r="AC90" s="658">
        <v>0.6</v>
      </c>
      <c r="AD90" s="645">
        <v>0.4</v>
      </c>
      <c r="AE90" s="645">
        <v>0.2</v>
      </c>
      <c r="AF90" s="134">
        <f t="shared" si="2"/>
        <v>3820.0554</v>
      </c>
      <c r="AG90" s="134">
        <f t="shared" si="3"/>
        <v>2546.7036</v>
      </c>
      <c r="AH90" s="134">
        <f t="shared" si="4"/>
        <v>1273.3518</v>
      </c>
    </row>
    <row r="91">
      <c r="A91" s="659" t="s">
        <v>133</v>
      </c>
      <c r="B91" s="659" t="s">
        <v>152</v>
      </c>
      <c r="C91" s="659">
        <v>1811033.0</v>
      </c>
      <c r="D91" s="660" t="s">
        <v>479</v>
      </c>
      <c r="E91" s="660" t="s">
        <v>110</v>
      </c>
      <c r="F91" s="659" t="s">
        <v>509</v>
      </c>
      <c r="G91" s="661" t="s">
        <v>117</v>
      </c>
      <c r="H91" s="659" t="s">
        <v>522</v>
      </c>
      <c r="I91" s="662" t="s">
        <v>544</v>
      </c>
      <c r="J91" s="662" t="s">
        <v>105</v>
      </c>
      <c r="K91" s="662" t="s">
        <v>112</v>
      </c>
      <c r="L91" s="662">
        <v>2082.740211723956</v>
      </c>
      <c r="M91" s="663" t="str">
        <f>VLOOKUP(C91,'ABC Analysis Results'!$A$2:$C$140,2,0)</f>
        <v>B</v>
      </c>
      <c r="N91" s="664" t="str">
        <f>VLOOKUP(C91,'ABC Analysis Results'!$A$2:$C$140,3,0)</f>
        <v>C</v>
      </c>
      <c r="O91" s="665">
        <f>VLOOKUP(C91,'Complexity Cost Adjustment'!$C$2:$I$141,7,0)</f>
        <v>42.54969879</v>
      </c>
      <c r="P91" s="666">
        <f>VLOOKUP(C91,'Complexity Cost Adjustment'!$C$2:$G$141,5,0)</f>
        <v>1279699.296</v>
      </c>
      <c r="Q91" s="666">
        <f>VLOOKUP(C91,'Complexity Cost Adjustment'!$C$2:$T$141,18,0)</f>
        <v>91242.59706</v>
      </c>
      <c r="R91" s="664">
        <f>VLOOKUP(C91,'Complexity Cost Adjustment'!$C$2:$H$141,6,0)</f>
        <v>30075.402</v>
      </c>
      <c r="S91" s="664">
        <f>VLOOKUP(C91,'Complete Product Info'!$A$2:$AE$141,29,0)</f>
        <v>64</v>
      </c>
      <c r="T91" s="664">
        <f>VLOOKUP(C91,'Complete Product Info'!$A$2:$AE$141,30,0)</f>
        <v>60</v>
      </c>
      <c r="U91" s="664">
        <f>VLOOKUP(C91,'Complete Product Info'!$A$2:$AE$141,31,0)</f>
        <v>89</v>
      </c>
      <c r="V91" s="659">
        <v>1811056.0</v>
      </c>
      <c r="W91" s="666">
        <f>VLOOKUP(V91,'Complexity Cost Adjustment'!$C$2:$I$141,7,0)</f>
        <v>72.25023828</v>
      </c>
      <c r="X91" s="667">
        <v>0.7</v>
      </c>
      <c r="Y91" s="668">
        <f t="shared" si="16"/>
        <v>0.6980199706</v>
      </c>
      <c r="Z91" s="667">
        <v>0.2</v>
      </c>
      <c r="AA91" s="669" t="s">
        <v>730</v>
      </c>
      <c r="AB91" s="648" t="s">
        <v>731</v>
      </c>
      <c r="AC91" s="668"/>
      <c r="AD91" s="668"/>
      <c r="AE91" s="668"/>
      <c r="AF91" s="134">
        <f t="shared" si="2"/>
        <v>0</v>
      </c>
      <c r="AG91" s="134">
        <f t="shared" si="3"/>
        <v>0</v>
      </c>
      <c r="AH91" s="134">
        <f t="shared" si="4"/>
        <v>0</v>
      </c>
    </row>
    <row r="92">
      <c r="A92" s="601" t="s">
        <v>96</v>
      </c>
      <c r="B92" s="601" t="s">
        <v>115</v>
      </c>
      <c r="C92" s="601">
        <v>1811006.0</v>
      </c>
      <c r="D92" s="670" t="s">
        <v>479</v>
      </c>
      <c r="E92" s="670" t="s">
        <v>110</v>
      </c>
      <c r="F92" s="601" t="s">
        <v>509</v>
      </c>
      <c r="G92" s="671" t="s">
        <v>99</v>
      </c>
      <c r="H92" s="601" t="s">
        <v>522</v>
      </c>
      <c r="I92" s="672" t="s">
        <v>544</v>
      </c>
      <c r="J92" s="672" t="s">
        <v>111</v>
      </c>
      <c r="K92" s="672" t="s">
        <v>108</v>
      </c>
      <c r="L92" s="672">
        <v>26.95795108972884</v>
      </c>
      <c r="M92" s="673" t="str">
        <f>VLOOKUP(C92,'ABC Analysis Results'!$A$2:$C$140,2,0)</f>
        <v>B</v>
      </c>
      <c r="N92" s="674" t="str">
        <f>VLOOKUP(C92,'ABC Analysis Results'!$A$2:$C$140,3,0)</f>
        <v>B</v>
      </c>
      <c r="O92" s="675">
        <f>VLOOKUP(C92,'Complexity Cost Adjustment'!$C$2:$I$141,7,0)</f>
        <v>110.2454753</v>
      </c>
      <c r="P92" s="676">
        <f>VLOOKUP(C92,'Complexity Cost Adjustment'!$C$2:$G$141,5,0)</f>
        <v>126819.78</v>
      </c>
      <c r="Q92" s="676">
        <f>VLOOKUP(C92,'Complexity Cost Adjustment'!$C$2:$T$141,18,0)</f>
        <v>78299.56189</v>
      </c>
      <c r="R92" s="674">
        <f>VLOOKUP(C92,'Complexity Cost Adjustment'!$C$2:$H$141,6,0)</f>
        <v>1150.34</v>
      </c>
      <c r="S92" s="674">
        <f>VLOOKUP(C92,'Complete Product Info'!$A$2:$AE$141,29,0)</f>
        <v>56</v>
      </c>
      <c r="T92" s="674">
        <f>VLOOKUP(C92,'Complete Product Info'!$A$2:$AE$141,30,0)</f>
        <v>56</v>
      </c>
      <c r="U92" s="674">
        <f>VLOOKUP(C92,'Complete Product Info'!$A$2:$AE$141,31,0)</f>
        <v>91</v>
      </c>
      <c r="V92" s="677"/>
      <c r="W92" s="674"/>
      <c r="X92" s="678"/>
      <c r="Y92" s="678"/>
      <c r="Z92" s="678"/>
      <c r="AA92" s="679" t="s">
        <v>733</v>
      </c>
      <c r="AB92" s="680"/>
      <c r="AC92" s="678"/>
      <c r="AD92" s="678"/>
      <c r="AE92" s="678"/>
      <c r="AF92" s="134">
        <f t="shared" si="2"/>
        <v>0</v>
      </c>
      <c r="AG92" s="134">
        <f t="shared" si="3"/>
        <v>0</v>
      </c>
      <c r="AH92" s="134">
        <f t="shared" si="4"/>
        <v>0</v>
      </c>
    </row>
    <row r="93" hidden="1">
      <c r="A93" s="269" t="s">
        <v>227</v>
      </c>
      <c r="B93" s="269" t="s">
        <v>550</v>
      </c>
      <c r="C93" s="269">
        <v>1811092.0</v>
      </c>
      <c r="D93" s="270" t="s">
        <v>257</v>
      </c>
      <c r="E93" s="270" t="s">
        <v>110</v>
      </c>
      <c r="F93" s="269" t="s">
        <v>516</v>
      </c>
      <c r="G93" s="274" t="s">
        <v>117</v>
      </c>
      <c r="H93" s="269" t="s">
        <v>522</v>
      </c>
      <c r="I93" s="271" t="s">
        <v>544</v>
      </c>
      <c r="J93" s="271" t="s">
        <v>105</v>
      </c>
      <c r="K93" s="271" t="s">
        <v>232</v>
      </c>
      <c r="L93" s="271">
        <v>1.3963403489116517</v>
      </c>
      <c r="M93" s="61" t="str">
        <f>VLOOKUP(C93,'ABC Analysis Results'!$A$2:$C$140,2,0)</f>
        <v>#N/A</v>
      </c>
      <c r="N93" s="127" t="str">
        <f>VLOOKUP(C93,'ABC Analysis Results'!$A$2:$C$140,3,0)</f>
        <v>#N/A</v>
      </c>
      <c r="O93" s="681" t="str">
        <f>VLOOKUP(C93,'Complexity Cost Adjustment'!$C$2:$I$141,7,0)</f>
        <v/>
      </c>
      <c r="P93" s="534" t="str">
        <f>VLOOKUP(C93,'Complexity Cost Adjustment'!$C$2:$G$141,5,0)</f>
        <v/>
      </c>
      <c r="Q93" s="534" t="str">
        <f>VLOOKUP(C93,'Complexity Cost Adjustment'!$C$2:$T$141,18,0)</f>
        <v/>
      </c>
      <c r="R93" s="127" t="str">
        <f>VLOOKUP(C93,'Complexity Cost Adjustment'!$C$2:$H$141,6,0)</f>
        <v/>
      </c>
      <c r="S93" s="127">
        <f>VLOOKUP(C93,'Complete Product Info'!$A$2:$AE$141,29,0)</f>
        <v>127</v>
      </c>
      <c r="T93" s="127">
        <f>VLOOKUP(C93,'Complete Product Info'!$A$2:$AE$141,30,0)</f>
        <v>203</v>
      </c>
      <c r="U93" s="127">
        <f>VLOOKUP(C93,'Complete Product Info'!$A$2:$AE$141,31,0)</f>
        <v>91</v>
      </c>
      <c r="V93" s="682"/>
      <c r="W93" s="127" t="str">
        <f>VLOOKUP(V93,'Complexity Cost Adjustment'!$C$2:$I$141,7,0)</f>
        <v>#N/A</v>
      </c>
      <c r="X93" s="150"/>
      <c r="Y93" s="150" t="str">
        <f t="shared" ref="Y93:Y94" si="17">(W93/O93)-1</f>
        <v>#N/A</v>
      </c>
      <c r="Z93" s="150"/>
      <c r="AA93" s="683"/>
      <c r="AB93" s="684"/>
      <c r="AC93" s="150"/>
      <c r="AD93" s="150"/>
      <c r="AE93" s="150"/>
      <c r="AF93" s="134">
        <f t="shared" si="2"/>
        <v>0</v>
      </c>
      <c r="AG93" s="134">
        <f t="shared" si="3"/>
        <v>0</v>
      </c>
      <c r="AH93" s="134">
        <f t="shared" si="4"/>
        <v>0</v>
      </c>
    </row>
    <row r="94">
      <c r="A94" s="586" t="s">
        <v>96</v>
      </c>
      <c r="B94" s="586" t="s">
        <v>122</v>
      </c>
      <c r="C94" s="586">
        <v>1811012.0</v>
      </c>
      <c r="D94" s="649" t="s">
        <v>479</v>
      </c>
      <c r="E94" s="649" t="s">
        <v>188</v>
      </c>
      <c r="F94" s="586" t="s">
        <v>509</v>
      </c>
      <c r="G94" s="657" t="s">
        <v>117</v>
      </c>
      <c r="H94" s="586" t="s">
        <v>522</v>
      </c>
      <c r="I94" s="650" t="s">
        <v>544</v>
      </c>
      <c r="J94" s="650" t="s">
        <v>111</v>
      </c>
      <c r="K94" s="650" t="s">
        <v>108</v>
      </c>
      <c r="L94" s="650">
        <v>190.32866112380333</v>
      </c>
      <c r="M94" s="641" t="str">
        <f>VLOOKUP(C94,'ABC Analysis Results'!$A$2:$C$140,2,0)</f>
        <v>B</v>
      </c>
      <c r="N94" s="642" t="str">
        <f>VLOOKUP(C94,'ABC Analysis Results'!$A$2:$C$140,3,0)</f>
        <v>B</v>
      </c>
      <c r="O94" s="643">
        <f>VLOOKUP(C94,'Complexity Cost Adjustment'!$C$2:$I$141,7,0)</f>
        <v>104.0304617</v>
      </c>
      <c r="P94" s="644">
        <f>VLOOKUP(C94,'Complexity Cost Adjustment'!$C$2:$G$141,5,0)</f>
        <v>146156.588</v>
      </c>
      <c r="Q94" s="644">
        <f>VLOOKUP(C94,'Complexity Cost Adjustment'!$C$2:$T$141,18,0)</f>
        <v>86008.39923</v>
      </c>
      <c r="R94" s="642">
        <f>VLOOKUP(C94,'Complexity Cost Adjustment'!$C$2:$H$141,6,0)</f>
        <v>1404.9403</v>
      </c>
      <c r="S94" s="642">
        <f>VLOOKUP(C94,'Complete Product Info'!$A$2:$AE$141,29,0)</f>
        <v>56</v>
      </c>
      <c r="T94" s="642">
        <f>VLOOKUP(C94,'Complete Product Info'!$A$2:$AE$141,30,0)</f>
        <v>56</v>
      </c>
      <c r="U94" s="642">
        <f>VLOOKUP(C94,'Complete Product Info'!$A$2:$AE$141,31,0)</f>
        <v>91</v>
      </c>
      <c r="V94" s="586">
        <v>1811011.0</v>
      </c>
      <c r="W94" s="644">
        <f>VLOOKUP(V94,'Complexity Cost Adjustment'!$C$2:$I$141,7,0)</f>
        <v>104.4048047</v>
      </c>
      <c r="X94" s="645">
        <v>1.0</v>
      </c>
      <c r="Y94" s="646">
        <f t="shared" si="17"/>
        <v>0.003598398144</v>
      </c>
      <c r="Z94" s="645">
        <v>1.0</v>
      </c>
      <c r="AA94" s="647" t="s">
        <v>729</v>
      </c>
      <c r="AB94" s="656"/>
      <c r="AC94" s="645">
        <v>1.0</v>
      </c>
      <c r="AD94" s="645">
        <v>0.8</v>
      </c>
      <c r="AE94" s="645">
        <v>0.6</v>
      </c>
      <c r="AF94" s="134">
        <f t="shared" si="2"/>
        <v>1404.9403</v>
      </c>
      <c r="AG94" s="134">
        <f t="shared" si="3"/>
        <v>1123.95224</v>
      </c>
      <c r="AH94" s="134">
        <f t="shared" si="4"/>
        <v>842.96418</v>
      </c>
    </row>
    <row r="95">
      <c r="A95" s="601" t="s">
        <v>163</v>
      </c>
      <c r="B95" s="601" t="s">
        <v>178</v>
      </c>
      <c r="C95" s="601">
        <v>1811056.0</v>
      </c>
      <c r="D95" s="670" t="s">
        <v>479</v>
      </c>
      <c r="E95" s="670" t="s">
        <v>547</v>
      </c>
      <c r="F95" s="601" t="s">
        <v>509</v>
      </c>
      <c r="G95" s="671" t="s">
        <v>117</v>
      </c>
      <c r="H95" s="601" t="s">
        <v>522</v>
      </c>
      <c r="I95" s="672" t="s">
        <v>544</v>
      </c>
      <c r="J95" s="685" t="s">
        <v>105</v>
      </c>
      <c r="K95" s="672" t="s">
        <v>112</v>
      </c>
      <c r="L95" s="672">
        <v>786.6952979428544</v>
      </c>
      <c r="M95" s="673" t="str">
        <f>VLOOKUP(C95,'ABC Analysis Results'!$A$2:$C$140,2,0)</f>
        <v>B</v>
      </c>
      <c r="N95" s="674" t="str">
        <f>VLOOKUP(C95,'ABC Analysis Results'!$A$2:$C$140,3,0)</f>
        <v>B</v>
      </c>
      <c r="O95" s="675">
        <f>VLOOKUP(C95,'Complexity Cost Adjustment'!$C$2:$I$141,7,0)</f>
        <v>72.25023828</v>
      </c>
      <c r="P95" s="676">
        <f>VLOOKUP(C95,'Complexity Cost Adjustment'!$C$2:$G$141,5,0)</f>
        <v>183942.792</v>
      </c>
      <c r="Q95" s="676">
        <f>VLOOKUP(C95,'Complexity Cost Adjustment'!$C$2:$T$141,18,0)</f>
        <v>93802.97465</v>
      </c>
      <c r="R95" s="674">
        <f>VLOOKUP(C95,'Complexity Cost Adjustment'!$C$2:$H$141,6,0)</f>
        <v>2545.9126</v>
      </c>
      <c r="S95" s="674">
        <f>VLOOKUP(C95,'Complete Product Info'!$A$2:$AE$141,29,0)</f>
        <v>66</v>
      </c>
      <c r="T95" s="674">
        <f>VLOOKUP(C95,'Complete Product Info'!$A$2:$AE$141,30,0)</f>
        <v>58</v>
      </c>
      <c r="U95" s="674">
        <f>VLOOKUP(C95,'Complete Product Info'!$A$2:$AE$141,31,0)</f>
        <v>95</v>
      </c>
      <c r="V95" s="677"/>
      <c r="W95" s="674"/>
      <c r="X95" s="678"/>
      <c r="Y95" s="678"/>
      <c r="Z95" s="678"/>
      <c r="AA95" s="679" t="s">
        <v>733</v>
      </c>
      <c r="AB95" s="680"/>
      <c r="AC95" s="678"/>
      <c r="AD95" s="678"/>
      <c r="AE95" s="678"/>
      <c r="AF95" s="134">
        <f t="shared" si="2"/>
        <v>0</v>
      </c>
      <c r="AG95" s="134">
        <f t="shared" si="3"/>
        <v>0</v>
      </c>
      <c r="AH95" s="134">
        <f t="shared" si="4"/>
        <v>0</v>
      </c>
    </row>
    <row r="96">
      <c r="A96" s="601" t="s">
        <v>96</v>
      </c>
      <c r="B96" s="601" t="s">
        <v>118</v>
      </c>
      <c r="C96" s="601">
        <v>1811008.0</v>
      </c>
      <c r="D96" s="670" t="s">
        <v>479</v>
      </c>
      <c r="E96" s="670" t="s">
        <v>110</v>
      </c>
      <c r="F96" s="601" t="s">
        <v>509</v>
      </c>
      <c r="G96" s="671" t="s">
        <v>117</v>
      </c>
      <c r="H96" s="601" t="s">
        <v>522</v>
      </c>
      <c r="I96" s="672" t="s">
        <v>544</v>
      </c>
      <c r="J96" s="672" t="s">
        <v>105</v>
      </c>
      <c r="K96" s="672" t="s">
        <v>106</v>
      </c>
      <c r="L96" s="672">
        <v>58.436635250263336</v>
      </c>
      <c r="M96" s="673" t="str">
        <f>VLOOKUP(C96,'ABC Analysis Results'!$A$2:$C$140,2,0)</f>
        <v>B</v>
      </c>
      <c r="N96" s="674" t="str">
        <f>VLOOKUP(C96,'ABC Analysis Results'!$A$2:$C$140,3,0)</f>
        <v>B</v>
      </c>
      <c r="O96" s="675">
        <f>VLOOKUP(C96,'Complexity Cost Adjustment'!$C$2:$I$141,7,0)</f>
        <v>79.33469161</v>
      </c>
      <c r="P96" s="676">
        <f>VLOOKUP(C96,'Complexity Cost Adjustment'!$C$2:$G$141,5,0)</f>
        <v>185629.152</v>
      </c>
      <c r="Q96" s="676">
        <f>VLOOKUP(C96,'Complexity Cost Adjustment'!$C$2:$T$141,18,0)</f>
        <v>82159.00183</v>
      </c>
      <c r="R96" s="674">
        <f>VLOOKUP(C96,'Complexity Cost Adjustment'!$C$2:$H$141,6,0)</f>
        <v>2339.8232</v>
      </c>
      <c r="S96" s="674">
        <f>VLOOKUP(C96,'Complete Product Info'!$A$2:$AE$141,29,0)</f>
        <v>56</v>
      </c>
      <c r="T96" s="674">
        <f>VLOOKUP(C96,'Complete Product Info'!$A$2:$AE$141,30,0)</f>
        <v>56</v>
      </c>
      <c r="U96" s="674">
        <f>VLOOKUP(C96,'Complete Product Info'!$A$2:$AE$141,31,0)</f>
        <v>91</v>
      </c>
      <c r="V96" s="677"/>
      <c r="W96" s="674"/>
      <c r="X96" s="678"/>
      <c r="Y96" s="678"/>
      <c r="Z96" s="678"/>
      <c r="AA96" s="679" t="s">
        <v>733</v>
      </c>
      <c r="AB96" s="680"/>
      <c r="AC96" s="678"/>
      <c r="AD96" s="678"/>
      <c r="AE96" s="678"/>
      <c r="AF96" s="134">
        <f t="shared" si="2"/>
        <v>0</v>
      </c>
      <c r="AG96" s="134">
        <f t="shared" si="3"/>
        <v>0</v>
      </c>
      <c r="AH96" s="134">
        <f t="shared" si="4"/>
        <v>0</v>
      </c>
    </row>
    <row r="97">
      <c r="A97" s="586" t="s">
        <v>133</v>
      </c>
      <c r="B97" s="586" t="s">
        <v>159</v>
      </c>
      <c r="C97" s="586">
        <v>1811040.0</v>
      </c>
      <c r="D97" s="649" t="s">
        <v>479</v>
      </c>
      <c r="E97" s="649" t="s">
        <v>188</v>
      </c>
      <c r="F97" s="586" t="s">
        <v>509</v>
      </c>
      <c r="G97" s="657" t="s">
        <v>117</v>
      </c>
      <c r="H97" s="586" t="s">
        <v>127</v>
      </c>
      <c r="I97" s="650" t="s">
        <v>546</v>
      </c>
      <c r="J97" s="650" t="s">
        <v>139</v>
      </c>
      <c r="K97" s="650" t="s">
        <v>106</v>
      </c>
      <c r="L97" s="650">
        <v>626.7634266915152</v>
      </c>
      <c r="M97" s="641" t="str">
        <f>VLOOKUP(C97,'ABC Analysis Results'!$A$2:$C$140,2,0)</f>
        <v>B</v>
      </c>
      <c r="N97" s="642" t="str">
        <f>VLOOKUP(C97,'ABC Analysis Results'!$A$2:$C$140,3,0)</f>
        <v>B</v>
      </c>
      <c r="O97" s="643">
        <f>VLOOKUP(C97,'Complexity Cost Adjustment'!$C$2:$I$141,7,0)</f>
        <v>95.62274212</v>
      </c>
      <c r="P97" s="644">
        <f>VLOOKUP(C97,'Complexity Cost Adjustment'!$C$2:$G$141,5,0)</f>
        <v>208184.9</v>
      </c>
      <c r="Q97" s="644">
        <f>VLOOKUP(C97,'Complexity Cost Adjustment'!$C$2:$T$141,18,0)</f>
        <v>100905.0056</v>
      </c>
      <c r="R97" s="642">
        <f>VLOOKUP(C97,'Complexity Cost Adjustment'!$C$2:$H$141,6,0)</f>
        <v>2177.1484</v>
      </c>
      <c r="S97" s="642">
        <f>VLOOKUP(C97,'Complete Product Info'!$A$2:$AE$141,29,0)</f>
        <v>64</v>
      </c>
      <c r="T97" s="642">
        <f>VLOOKUP(C97,'Complete Product Info'!$A$2:$AE$141,30,0)</f>
        <v>60</v>
      </c>
      <c r="U97" s="642">
        <f>VLOOKUP(C97,'Complete Product Info'!$A$2:$AE$141,31,0)</f>
        <v>89</v>
      </c>
      <c r="V97" s="586">
        <v>1811057.0</v>
      </c>
      <c r="W97" s="644">
        <f>VLOOKUP(V97,'Complexity Cost Adjustment'!$C$2:$I$141,7,0)</f>
        <v>88.25970171</v>
      </c>
      <c r="X97" s="645">
        <v>0.7</v>
      </c>
      <c r="Y97" s="646">
        <f t="shared" ref="Y97:Y101" si="18">(W97/O97)-1</f>
        <v>-0.07700093344</v>
      </c>
      <c r="Z97" s="645">
        <v>1.0</v>
      </c>
      <c r="AA97" s="647" t="s">
        <v>729</v>
      </c>
      <c r="AB97" s="656"/>
      <c r="AC97" s="645">
        <v>0.9</v>
      </c>
      <c r="AD97" s="645">
        <v>0.7</v>
      </c>
      <c r="AE97" s="645">
        <v>0.5</v>
      </c>
      <c r="AF97" s="134">
        <f t="shared" si="2"/>
        <v>1959.43356</v>
      </c>
      <c r="AG97" s="134">
        <f t="shared" si="3"/>
        <v>1524.00388</v>
      </c>
      <c r="AH97" s="134">
        <f t="shared" si="4"/>
        <v>1088.5742</v>
      </c>
    </row>
    <row r="98">
      <c r="A98" s="586" t="s">
        <v>179</v>
      </c>
      <c r="B98" s="586" t="s">
        <v>191</v>
      </c>
      <c r="C98" s="586">
        <v>1811065.0</v>
      </c>
      <c r="D98" s="649" t="s">
        <v>479</v>
      </c>
      <c r="E98" s="649" t="s">
        <v>188</v>
      </c>
      <c r="F98" s="586" t="s">
        <v>509</v>
      </c>
      <c r="G98" s="657" t="s">
        <v>117</v>
      </c>
      <c r="H98" s="586" t="s">
        <v>141</v>
      </c>
      <c r="I98" s="650" t="s">
        <v>546</v>
      </c>
      <c r="J98" s="650" t="s">
        <v>111</v>
      </c>
      <c r="K98" s="650" t="s">
        <v>108</v>
      </c>
      <c r="L98" s="650">
        <v>152.77911089790211</v>
      </c>
      <c r="M98" s="641" t="str">
        <f>VLOOKUP(C98,'ABC Analysis Results'!$A$2:$C$140,2,0)</f>
        <v>B</v>
      </c>
      <c r="N98" s="642" t="str">
        <f>VLOOKUP(C98,'ABC Analysis Results'!$A$2:$C$140,3,0)</f>
        <v>B</v>
      </c>
      <c r="O98" s="643">
        <f>VLOOKUP(C98,'Complexity Cost Adjustment'!$C$2:$I$141,7,0)</f>
        <v>76.24994357</v>
      </c>
      <c r="P98" s="644">
        <f>VLOOKUP(C98,'Complexity Cost Adjustment'!$C$2:$G$141,5,0)</f>
        <v>227156.062</v>
      </c>
      <c r="Q98" s="644">
        <f>VLOOKUP(C98,'Complexity Cost Adjustment'!$C$2:$T$141,18,0)</f>
        <v>103960.594</v>
      </c>
      <c r="R98" s="642">
        <f>VLOOKUP(C98,'Complexity Cost Adjustment'!$C$2:$H$141,6,0)</f>
        <v>2979.0981</v>
      </c>
      <c r="S98" s="642">
        <f>VLOOKUP(C98,'Complete Product Info'!$A$2:$AE$141,29,0)</f>
        <v>55</v>
      </c>
      <c r="T98" s="642">
        <f>VLOOKUP(C98,'Complete Product Info'!$A$2:$AE$141,30,0)</f>
        <v>53</v>
      </c>
      <c r="U98" s="642">
        <f>VLOOKUP(C98,'Complete Product Info'!$A$2:$AE$141,31,0)</f>
        <v>92</v>
      </c>
      <c r="V98" s="586">
        <v>1811063.0</v>
      </c>
      <c r="W98" s="644">
        <f>VLOOKUP(V98,'Complexity Cost Adjustment'!$C$2:$I$141,7,0)</f>
        <v>66.33684203</v>
      </c>
      <c r="X98" s="645">
        <v>1.0</v>
      </c>
      <c r="Y98" s="646">
        <f t="shared" si="18"/>
        <v>-0.1300079852</v>
      </c>
      <c r="Z98" s="645">
        <v>1.0</v>
      </c>
      <c r="AA98" s="647" t="s">
        <v>729</v>
      </c>
      <c r="AB98" s="656"/>
      <c r="AC98" s="645">
        <v>1.0</v>
      </c>
      <c r="AD98" s="645">
        <v>0.8</v>
      </c>
      <c r="AE98" s="645">
        <v>0.6</v>
      </c>
      <c r="AF98" s="134">
        <f t="shared" si="2"/>
        <v>2979.0981</v>
      </c>
      <c r="AG98" s="134">
        <f t="shared" si="3"/>
        <v>2383.27848</v>
      </c>
      <c r="AH98" s="134">
        <f t="shared" si="4"/>
        <v>1787.45886</v>
      </c>
    </row>
    <row r="99">
      <c r="A99" s="586" t="s">
        <v>163</v>
      </c>
      <c r="B99" s="586" t="s">
        <v>174</v>
      </c>
      <c r="C99" s="586">
        <v>1811053.0</v>
      </c>
      <c r="D99" s="649" t="s">
        <v>479</v>
      </c>
      <c r="E99" s="649" t="s">
        <v>188</v>
      </c>
      <c r="F99" s="586" t="s">
        <v>509</v>
      </c>
      <c r="G99" s="657" t="s">
        <v>117</v>
      </c>
      <c r="H99" s="586" t="s">
        <v>141</v>
      </c>
      <c r="I99" s="650" t="s">
        <v>546</v>
      </c>
      <c r="J99" s="650" t="s">
        <v>139</v>
      </c>
      <c r="K99" s="650" t="s">
        <v>108</v>
      </c>
      <c r="L99" s="650">
        <v>653.43404250078</v>
      </c>
      <c r="M99" s="641" t="str">
        <f>VLOOKUP(C99,'ABC Analysis Results'!$A$2:$C$140,2,0)</f>
        <v>B</v>
      </c>
      <c r="N99" s="642" t="str">
        <f>VLOOKUP(C99,'ABC Analysis Results'!$A$2:$C$140,3,0)</f>
        <v>B</v>
      </c>
      <c r="O99" s="643">
        <f>VLOOKUP(C99,'Complexity Cost Adjustment'!$C$2:$I$141,7,0)</f>
        <v>68.10971077</v>
      </c>
      <c r="P99" s="644">
        <f>VLOOKUP(C99,'Complexity Cost Adjustment'!$C$2:$G$141,5,0)</f>
        <v>233078.466</v>
      </c>
      <c r="Q99" s="644">
        <f>VLOOKUP(C99,'Complexity Cost Adjustment'!$C$2:$T$141,18,0)</f>
        <v>124366.2246</v>
      </c>
      <c r="R99" s="642">
        <f>VLOOKUP(C99,'Complexity Cost Adjustment'!$C$2:$H$141,6,0)</f>
        <v>3422.1033</v>
      </c>
      <c r="S99" s="642">
        <f>VLOOKUP(C99,'Complete Product Info'!$A$2:$AE$141,29,0)</f>
        <v>66</v>
      </c>
      <c r="T99" s="642">
        <f>VLOOKUP(C99,'Complete Product Info'!$A$2:$AE$141,30,0)</f>
        <v>58</v>
      </c>
      <c r="U99" s="642">
        <f>VLOOKUP(C99,'Complete Product Info'!$A$2:$AE$141,31,0)</f>
        <v>95</v>
      </c>
      <c r="V99" s="586">
        <v>1811070.0</v>
      </c>
      <c r="W99" s="644">
        <f>VLOOKUP(V99,'Complexity Cost Adjustment'!$C$2:$I$141,7,0)</f>
        <v>83.62609571</v>
      </c>
      <c r="X99" s="645">
        <v>0.7</v>
      </c>
      <c r="Y99" s="646">
        <f t="shared" si="18"/>
        <v>0.2278145768</v>
      </c>
      <c r="Z99" s="645">
        <v>0.5</v>
      </c>
      <c r="AA99" s="647" t="s">
        <v>729</v>
      </c>
      <c r="AB99" s="656"/>
      <c r="AC99" s="645">
        <v>0.7</v>
      </c>
      <c r="AD99" s="645">
        <v>0.5</v>
      </c>
      <c r="AE99" s="645">
        <v>0.3</v>
      </c>
      <c r="AF99" s="134">
        <f t="shared" si="2"/>
        <v>2395.47231</v>
      </c>
      <c r="AG99" s="134">
        <f t="shared" si="3"/>
        <v>1711.05165</v>
      </c>
      <c r="AH99" s="134">
        <f t="shared" si="4"/>
        <v>1026.63099</v>
      </c>
    </row>
    <row r="100">
      <c r="A100" s="586" t="s">
        <v>96</v>
      </c>
      <c r="B100" s="586" t="s">
        <v>128</v>
      </c>
      <c r="C100" s="586">
        <v>1811016.0</v>
      </c>
      <c r="D100" s="649" t="s">
        <v>479</v>
      </c>
      <c r="E100" s="649" t="s">
        <v>190</v>
      </c>
      <c r="F100" s="586" t="s">
        <v>509</v>
      </c>
      <c r="G100" s="657" t="s">
        <v>117</v>
      </c>
      <c r="H100" s="586" t="s">
        <v>127</v>
      </c>
      <c r="I100" s="650" t="s">
        <v>546</v>
      </c>
      <c r="J100" s="650" t="s">
        <v>105</v>
      </c>
      <c r="K100" s="650" t="s">
        <v>106</v>
      </c>
      <c r="L100" s="650">
        <v>3.3722564318181814</v>
      </c>
      <c r="M100" s="641" t="str">
        <f>VLOOKUP(C100,'ABC Analysis Results'!$A$2:$C$140,2,0)</f>
        <v>B</v>
      </c>
      <c r="N100" s="642" t="str">
        <f>VLOOKUP(C100,'ABC Analysis Results'!$A$2:$C$140,3,0)</f>
        <v>B</v>
      </c>
      <c r="O100" s="643">
        <f>VLOOKUP(C100,'Complexity Cost Adjustment'!$C$2:$I$141,7,0)</f>
        <v>117.5457026</v>
      </c>
      <c r="P100" s="644">
        <f>VLOOKUP(C100,'Complexity Cost Adjustment'!$C$2:$G$141,5,0)</f>
        <v>237876.58</v>
      </c>
      <c r="Q100" s="644">
        <f>VLOOKUP(C100,'Complexity Cost Adjustment'!$C$2:$T$141,18,0)</f>
        <v>84581.57187</v>
      </c>
      <c r="R100" s="642">
        <f>VLOOKUP(C100,'Complexity Cost Adjustment'!$C$2:$H$141,6,0)</f>
        <v>2023.6944</v>
      </c>
      <c r="S100" s="642">
        <f>VLOOKUP(C100,'Complete Product Info'!$A$2:$AE$141,29,0)</f>
        <v>56</v>
      </c>
      <c r="T100" s="642">
        <f>VLOOKUP(C100,'Complete Product Info'!$A$2:$AE$141,30,0)</f>
        <v>56</v>
      </c>
      <c r="U100" s="642">
        <f>VLOOKUP(C100,'Complete Product Info'!$A$2:$AE$141,31,0)</f>
        <v>91</v>
      </c>
      <c r="V100" s="586">
        <v>1811015.0</v>
      </c>
      <c r="W100" s="644">
        <f>VLOOKUP(V100,'Complexity Cost Adjustment'!$C$2:$I$141,7,0)</f>
        <v>105.5912123</v>
      </c>
      <c r="X100" s="645">
        <v>1.0</v>
      </c>
      <c r="Y100" s="646">
        <f t="shared" si="18"/>
        <v>-0.1017007852</v>
      </c>
      <c r="Z100" s="645">
        <v>1.0</v>
      </c>
      <c r="AA100" s="647" t="s">
        <v>729</v>
      </c>
      <c r="AB100" s="656"/>
      <c r="AC100" s="645">
        <v>1.0</v>
      </c>
      <c r="AD100" s="645">
        <v>0.8</v>
      </c>
      <c r="AE100" s="645">
        <v>0.6</v>
      </c>
      <c r="AF100" s="134">
        <f t="shared" si="2"/>
        <v>2023.6944</v>
      </c>
      <c r="AG100" s="134">
        <f t="shared" si="3"/>
        <v>1618.95552</v>
      </c>
      <c r="AH100" s="134">
        <f t="shared" si="4"/>
        <v>1214.21664</v>
      </c>
    </row>
    <row r="101">
      <c r="A101" s="586" t="s">
        <v>227</v>
      </c>
      <c r="B101" s="586" t="s">
        <v>238</v>
      </c>
      <c r="C101" s="586">
        <v>1811087.0</v>
      </c>
      <c r="D101" s="649" t="s">
        <v>257</v>
      </c>
      <c r="E101" s="649" t="s">
        <v>188</v>
      </c>
      <c r="F101" s="586" t="s">
        <v>516</v>
      </c>
      <c r="G101" s="657" t="s">
        <v>117</v>
      </c>
      <c r="H101" s="586" t="s">
        <v>522</v>
      </c>
      <c r="I101" s="650" t="s">
        <v>544</v>
      </c>
      <c r="J101" s="650" t="s">
        <v>105</v>
      </c>
      <c r="K101" s="650" t="s">
        <v>226</v>
      </c>
      <c r="L101" s="650">
        <v>1566.432052914264</v>
      </c>
      <c r="M101" s="641" t="str">
        <f>VLOOKUP(C101,'ABC Analysis Results'!$A$2:$C$140,2,0)</f>
        <v>B</v>
      </c>
      <c r="N101" s="642" t="str">
        <f>VLOOKUP(C101,'ABC Analysis Results'!$A$2:$C$140,3,0)</f>
        <v>B</v>
      </c>
      <c r="O101" s="643">
        <f>VLOOKUP(C101,'Complexity Cost Adjustment'!$C$2:$I$141,7,0)</f>
        <v>436.0149336</v>
      </c>
      <c r="P101" s="644">
        <f>VLOOKUP(C101,'Complexity Cost Adjustment'!$C$2:$G$141,5,0)</f>
        <v>239805.423</v>
      </c>
      <c r="Q101" s="644">
        <f>VLOOKUP(C101,'Complexity Cost Adjustment'!$C$2:$T$141,18,0)</f>
        <v>187574.7336</v>
      </c>
      <c r="R101" s="642">
        <f>VLOOKUP(C101,'Complexity Cost Adjustment'!$C$2:$H$141,6,0)</f>
        <v>549.9936</v>
      </c>
      <c r="S101" s="642">
        <f>VLOOKUP(C101,'Complete Product Info'!$A$2:$AE$141,29,0)</f>
        <v>127</v>
      </c>
      <c r="T101" s="642">
        <f>VLOOKUP(C101,'Complete Product Info'!$A$2:$AE$141,30,0)</f>
        <v>203</v>
      </c>
      <c r="U101" s="642">
        <f>VLOOKUP(C101,'Complete Product Info'!$A$2:$AE$141,31,0)</f>
        <v>91</v>
      </c>
      <c r="V101" s="586">
        <v>1811082.0</v>
      </c>
      <c r="W101" s="644">
        <f>VLOOKUP(V101,'Complexity Cost Adjustment'!$C$2:$I$141,7,0)</f>
        <v>403.0255336</v>
      </c>
      <c r="X101" s="645">
        <v>1.0</v>
      </c>
      <c r="Y101" s="646">
        <f t="shared" si="18"/>
        <v>-0.07566117006</v>
      </c>
      <c r="Z101" s="645">
        <v>1.0</v>
      </c>
      <c r="AA101" s="647" t="s">
        <v>729</v>
      </c>
      <c r="AB101" s="656"/>
      <c r="AC101" s="645">
        <v>1.0</v>
      </c>
      <c r="AD101" s="645">
        <v>0.8</v>
      </c>
      <c r="AE101" s="645">
        <v>0.6</v>
      </c>
      <c r="AF101" s="134">
        <f t="shared" si="2"/>
        <v>549.9936</v>
      </c>
      <c r="AG101" s="134">
        <f t="shared" si="3"/>
        <v>439.99488</v>
      </c>
      <c r="AH101" s="134">
        <f t="shared" si="4"/>
        <v>329.99616</v>
      </c>
    </row>
    <row r="102">
      <c r="A102" s="586" t="s">
        <v>96</v>
      </c>
      <c r="B102" s="586" t="s">
        <v>109</v>
      </c>
      <c r="C102" s="586">
        <v>1811003.0</v>
      </c>
      <c r="D102" s="649" t="s">
        <v>479</v>
      </c>
      <c r="E102" s="649" t="s">
        <v>110</v>
      </c>
      <c r="F102" s="586" t="s">
        <v>509</v>
      </c>
      <c r="G102" s="657" t="s">
        <v>99</v>
      </c>
      <c r="H102" s="586" t="s">
        <v>522</v>
      </c>
      <c r="I102" s="650" t="s">
        <v>544</v>
      </c>
      <c r="J102" s="650" t="s">
        <v>111</v>
      </c>
      <c r="K102" s="650" t="s">
        <v>112</v>
      </c>
      <c r="L102" s="650">
        <v>1062.1774832049941</v>
      </c>
      <c r="M102" s="641" t="str">
        <f>VLOOKUP(C102,'ABC Analysis Results'!$A$2:$C$140,2,0)</f>
        <v>B</v>
      </c>
      <c r="N102" s="642" t="str">
        <f>VLOOKUP(C102,'ABC Analysis Results'!$A$2:$C$140,3,0)</f>
        <v>B</v>
      </c>
      <c r="O102" s="643">
        <f>VLOOKUP(C102,'Complexity Cost Adjustment'!$C$2:$I$141,7,0)</f>
        <v>166.1002215</v>
      </c>
      <c r="P102" s="644">
        <f>VLOOKUP(C102,'Complexity Cost Adjustment'!$C$2:$G$141,5,0)</f>
        <v>257331.2</v>
      </c>
      <c r="Q102" s="644">
        <f>VLOOKUP(C102,'Complexity Cost Adjustment'!$C$2:$T$141,18,0)</f>
        <v>123446.216</v>
      </c>
      <c r="R102" s="642">
        <f>VLOOKUP(C102,'Complexity Cost Adjustment'!$C$2:$H$141,6,0)</f>
        <v>1549.2526</v>
      </c>
      <c r="S102" s="642">
        <f>VLOOKUP(C102,'Complete Product Info'!$A$2:$AE$141,29,0)</f>
        <v>56</v>
      </c>
      <c r="T102" s="642">
        <f>VLOOKUP(C102,'Complete Product Info'!$A$2:$AE$141,30,0)</f>
        <v>56</v>
      </c>
      <c r="U102" s="642">
        <f>VLOOKUP(C102,'Complete Product Info'!$A$2:$AE$141,31,0)</f>
        <v>91</v>
      </c>
      <c r="V102" s="653"/>
      <c r="W102" s="642"/>
      <c r="X102" s="646"/>
      <c r="Y102" s="646"/>
      <c r="Z102" s="646"/>
      <c r="AA102" s="647" t="s">
        <v>733</v>
      </c>
      <c r="AB102" s="648" t="s">
        <v>734</v>
      </c>
      <c r="AC102" s="646"/>
      <c r="AD102" s="646"/>
      <c r="AE102" s="646"/>
      <c r="AF102" s="134">
        <f t="shared" si="2"/>
        <v>0</v>
      </c>
      <c r="AG102" s="134">
        <f t="shared" si="3"/>
        <v>0</v>
      </c>
      <c r="AH102" s="134">
        <f t="shared" si="4"/>
        <v>0</v>
      </c>
    </row>
    <row r="103">
      <c r="A103" s="586" t="s">
        <v>227</v>
      </c>
      <c r="B103" s="586" t="s">
        <v>239</v>
      </c>
      <c r="C103" s="586">
        <v>1811088.0</v>
      </c>
      <c r="D103" s="649" t="s">
        <v>257</v>
      </c>
      <c r="E103" s="649" t="s">
        <v>188</v>
      </c>
      <c r="F103" s="586" t="s">
        <v>516</v>
      </c>
      <c r="G103" s="657" t="s">
        <v>117</v>
      </c>
      <c r="H103" s="586" t="s">
        <v>522</v>
      </c>
      <c r="I103" s="650" t="s">
        <v>544</v>
      </c>
      <c r="J103" s="650" t="s">
        <v>105</v>
      </c>
      <c r="K103" s="650" t="s">
        <v>146</v>
      </c>
      <c r="L103" s="650">
        <v>1775.4502132000493</v>
      </c>
      <c r="M103" s="641" t="str">
        <f>VLOOKUP(C103,'ABC Analysis Results'!$A$2:$C$140,2,0)</f>
        <v>A</v>
      </c>
      <c r="N103" s="642" t="str">
        <f>VLOOKUP(C103,'ABC Analysis Results'!$A$2:$C$140,3,0)</f>
        <v>B</v>
      </c>
      <c r="O103" s="643">
        <f>VLOOKUP(C103,'Complexity Cost Adjustment'!$C$2:$I$141,7,0)</f>
        <v>311.1769198</v>
      </c>
      <c r="P103" s="644">
        <f>VLOOKUP(C103,'Complexity Cost Adjustment'!$C$2:$G$141,5,0)</f>
        <v>270403.408</v>
      </c>
      <c r="Q103" s="644">
        <f>VLOOKUP(C103,'Complexity Cost Adjustment'!$C$2:$T$141,18,0)</f>
        <v>173676.6868</v>
      </c>
      <c r="R103" s="642">
        <f>VLOOKUP(C103,'Complexity Cost Adjustment'!$C$2:$H$141,6,0)</f>
        <v>868.97</v>
      </c>
      <c r="S103" s="642">
        <f>VLOOKUP(C103,'Complete Product Info'!$A$2:$AE$141,29,0)</f>
        <v>127</v>
      </c>
      <c r="T103" s="642">
        <f>VLOOKUP(C103,'Complete Product Info'!$A$2:$AE$141,30,0)</f>
        <v>203</v>
      </c>
      <c r="U103" s="642">
        <f>VLOOKUP(C103,'Complete Product Info'!$A$2:$AE$141,31,0)</f>
        <v>91</v>
      </c>
      <c r="V103" s="586">
        <v>1811081.0</v>
      </c>
      <c r="W103" s="644">
        <f>VLOOKUP(V103,'Complexity Cost Adjustment'!$C$2:$I$141,7,0)</f>
        <v>354.4384571</v>
      </c>
      <c r="X103" s="645">
        <v>1.0</v>
      </c>
      <c r="Y103" s="646">
        <f t="shared" ref="Y103:Y104" si="19">(W103/O103)-1</f>
        <v>0.1390255335</v>
      </c>
      <c r="Z103" s="645">
        <v>0.8</v>
      </c>
      <c r="AA103" s="647" t="s">
        <v>729</v>
      </c>
      <c r="AB103" s="656"/>
      <c r="AC103" s="645">
        <v>1.0</v>
      </c>
      <c r="AD103" s="645">
        <v>0.8</v>
      </c>
      <c r="AE103" s="645">
        <v>0.6</v>
      </c>
      <c r="AF103" s="134">
        <f t="shared" si="2"/>
        <v>868.97</v>
      </c>
      <c r="AG103" s="134">
        <f t="shared" si="3"/>
        <v>695.176</v>
      </c>
      <c r="AH103" s="134">
        <f t="shared" si="4"/>
        <v>521.382</v>
      </c>
    </row>
    <row r="104">
      <c r="A104" s="586" t="s">
        <v>264</v>
      </c>
      <c r="B104" s="586" t="s">
        <v>265</v>
      </c>
      <c r="C104" s="586">
        <v>1811105.0</v>
      </c>
      <c r="D104" s="649" t="s">
        <v>257</v>
      </c>
      <c r="E104" s="649" t="s">
        <v>547</v>
      </c>
      <c r="F104" s="586" t="s">
        <v>509</v>
      </c>
      <c r="G104" s="657" t="s">
        <v>117</v>
      </c>
      <c r="H104" s="586" t="s">
        <v>522</v>
      </c>
      <c r="I104" s="650" t="s">
        <v>544</v>
      </c>
      <c r="J104" s="650" t="s">
        <v>105</v>
      </c>
      <c r="K104" s="650" t="s">
        <v>232</v>
      </c>
      <c r="L104" s="650">
        <v>11.888806484043174</v>
      </c>
      <c r="M104" s="641" t="str">
        <f>VLOOKUP(C104,'ABC Analysis Results'!$A$2:$C$140,2,0)</f>
        <v>A</v>
      </c>
      <c r="N104" s="642" t="str">
        <f>VLOOKUP(C104,'ABC Analysis Results'!$A$2:$C$140,3,0)</f>
        <v>B</v>
      </c>
      <c r="O104" s="643">
        <f>VLOOKUP(C104,'Complexity Cost Adjustment'!$C$2:$I$141,7,0)</f>
        <v>259.4980714</v>
      </c>
      <c r="P104" s="644">
        <f>VLOOKUP(C104,'Complexity Cost Adjustment'!$C$2:$G$141,5,0)</f>
        <v>294012.82</v>
      </c>
      <c r="Q104" s="644">
        <f>VLOOKUP(C104,'Complexity Cost Adjustment'!$C$2:$T$141,18,0)</f>
        <v>120201.1953</v>
      </c>
      <c r="R104" s="642">
        <f>VLOOKUP(C104,'Complexity Cost Adjustment'!$C$2:$H$141,6,0)</f>
        <v>1133.0058</v>
      </c>
      <c r="S104" s="642">
        <f>VLOOKUP(C104,'Complete Product Info'!$A$2:$AE$141,29,0)</f>
        <v>123</v>
      </c>
      <c r="T104" s="642">
        <f>VLOOKUP(C104,'Complete Product Info'!$A$2:$AE$141,30,0)</f>
        <v>199</v>
      </c>
      <c r="U104" s="642">
        <f>VLOOKUP(C104,'Complete Product Info'!$A$2:$AE$141,31,0)</f>
        <v>90</v>
      </c>
      <c r="V104" s="586">
        <v>1811079.0</v>
      </c>
      <c r="W104" s="644">
        <f>VLOOKUP(V104,'Complexity Cost Adjustment'!$C$2:$I$141,7,0)</f>
        <v>270.7396298</v>
      </c>
      <c r="X104" s="645">
        <v>0.7</v>
      </c>
      <c r="Y104" s="646">
        <f t="shared" si="19"/>
        <v>0.04332039269</v>
      </c>
      <c r="Z104" s="645">
        <v>1.0</v>
      </c>
      <c r="AA104" s="647" t="s">
        <v>729</v>
      </c>
      <c r="AB104" s="656"/>
      <c r="AC104" s="645">
        <v>0.9</v>
      </c>
      <c r="AD104" s="645">
        <v>0.7</v>
      </c>
      <c r="AE104" s="645">
        <v>0.5</v>
      </c>
      <c r="AF104" s="134">
        <f t="shared" si="2"/>
        <v>1019.70522</v>
      </c>
      <c r="AG104" s="134">
        <f t="shared" si="3"/>
        <v>793.10406</v>
      </c>
      <c r="AH104" s="134">
        <f t="shared" si="4"/>
        <v>566.5029</v>
      </c>
    </row>
    <row r="105">
      <c r="A105" s="586" t="s">
        <v>179</v>
      </c>
      <c r="B105" s="586" t="s">
        <v>189</v>
      </c>
      <c r="C105" s="586">
        <v>1811064.0</v>
      </c>
      <c r="D105" s="649" t="s">
        <v>479</v>
      </c>
      <c r="E105" s="649" t="s">
        <v>190</v>
      </c>
      <c r="F105" s="586" t="s">
        <v>509</v>
      </c>
      <c r="G105" s="657" t="s">
        <v>117</v>
      </c>
      <c r="H105" s="586" t="s">
        <v>141</v>
      </c>
      <c r="I105" s="650" t="s">
        <v>546</v>
      </c>
      <c r="J105" s="650" t="s">
        <v>111</v>
      </c>
      <c r="K105" s="650" t="s">
        <v>108</v>
      </c>
      <c r="L105" s="650">
        <v>126.98400227537093</v>
      </c>
      <c r="M105" s="641" t="str">
        <f>VLOOKUP(C105,'ABC Analysis Results'!$A$2:$C$140,2,0)</f>
        <v>A</v>
      </c>
      <c r="N105" s="642" t="str">
        <f>VLOOKUP(C105,'ABC Analysis Results'!$A$2:$C$140,3,0)</f>
        <v>B</v>
      </c>
      <c r="O105" s="643">
        <f>VLOOKUP(C105,'Complexity Cost Adjustment'!$C$2:$I$141,7,0)</f>
        <v>73.35678447</v>
      </c>
      <c r="P105" s="644">
        <f>VLOOKUP(C105,'Complexity Cost Adjustment'!$C$2:$G$141,5,0)</f>
        <v>313253.276</v>
      </c>
      <c r="Q105" s="644">
        <f>VLOOKUP(C105,'Complexity Cost Adjustment'!$C$2:$T$141,18,0)</f>
        <v>127862.4003</v>
      </c>
      <c r="R105" s="642">
        <f>VLOOKUP(C105,'Complexity Cost Adjustment'!$C$2:$H$141,6,0)</f>
        <v>4270.27</v>
      </c>
      <c r="S105" s="642">
        <f>VLOOKUP(C105,'Complete Product Info'!$A$2:$AE$141,29,0)</f>
        <v>55</v>
      </c>
      <c r="T105" s="642">
        <f>VLOOKUP(C105,'Complete Product Info'!$A$2:$AE$141,30,0)</f>
        <v>53</v>
      </c>
      <c r="U105" s="642">
        <f>VLOOKUP(C105,'Complete Product Info'!$A$2:$AE$141,31,0)</f>
        <v>92</v>
      </c>
      <c r="V105" s="653"/>
      <c r="W105" s="642"/>
      <c r="X105" s="646"/>
      <c r="Y105" s="646"/>
      <c r="Z105" s="646"/>
      <c r="AA105" s="647" t="s">
        <v>733</v>
      </c>
      <c r="AB105" s="648" t="s">
        <v>734</v>
      </c>
      <c r="AC105" s="646"/>
      <c r="AD105" s="646"/>
      <c r="AE105" s="646"/>
      <c r="AF105" s="134">
        <f t="shared" si="2"/>
        <v>0</v>
      </c>
      <c r="AG105" s="134">
        <f t="shared" si="3"/>
        <v>0</v>
      </c>
      <c r="AH105" s="134">
        <f t="shared" si="4"/>
        <v>0</v>
      </c>
    </row>
    <row r="106">
      <c r="A106" s="586" t="s">
        <v>163</v>
      </c>
      <c r="B106" s="586" t="s">
        <v>176</v>
      </c>
      <c r="C106" s="586">
        <v>1811055.0</v>
      </c>
      <c r="D106" s="649" t="s">
        <v>479</v>
      </c>
      <c r="E106" s="649" t="s">
        <v>547</v>
      </c>
      <c r="F106" s="586" t="s">
        <v>509</v>
      </c>
      <c r="G106" s="657" t="s">
        <v>117</v>
      </c>
      <c r="H106" s="586" t="s">
        <v>127</v>
      </c>
      <c r="I106" s="650" t="s">
        <v>546</v>
      </c>
      <c r="J106" s="650" t="s">
        <v>139</v>
      </c>
      <c r="K106" s="650" t="s">
        <v>106</v>
      </c>
      <c r="L106" s="650">
        <v>246.98941116041553</v>
      </c>
      <c r="M106" s="641" t="str">
        <f>VLOOKUP(C106,'ABC Analysis Results'!$A$2:$C$140,2,0)</f>
        <v>A</v>
      </c>
      <c r="N106" s="642" t="str">
        <f>VLOOKUP(C106,'ABC Analysis Results'!$A$2:$C$140,3,0)</f>
        <v>B</v>
      </c>
      <c r="O106" s="643">
        <f>VLOOKUP(C106,'Complexity Cost Adjustment'!$C$2:$I$141,7,0)</f>
        <v>88.81937977</v>
      </c>
      <c r="P106" s="644">
        <f>VLOOKUP(C106,'Complexity Cost Adjustment'!$C$2:$G$141,5,0)</f>
        <v>339337.105</v>
      </c>
      <c r="Q106" s="644">
        <f>VLOOKUP(C106,'Complexity Cost Adjustment'!$C$2:$T$141,18,0)</f>
        <v>148540.0517</v>
      </c>
      <c r="R106" s="642">
        <f>VLOOKUP(C106,'Complexity Cost Adjustment'!$C$2:$H$141,6,0)</f>
        <v>3820.53</v>
      </c>
      <c r="S106" s="642">
        <f>VLOOKUP(C106,'Complete Product Info'!$A$2:$AE$141,29,0)</f>
        <v>66</v>
      </c>
      <c r="T106" s="642">
        <f>VLOOKUP(C106,'Complete Product Info'!$A$2:$AE$141,30,0)</f>
        <v>58</v>
      </c>
      <c r="U106" s="642">
        <f>VLOOKUP(C106,'Complete Product Info'!$A$2:$AE$141,31,0)</f>
        <v>95</v>
      </c>
      <c r="V106" s="586">
        <v>1811057.0</v>
      </c>
      <c r="W106" s="644">
        <f>VLOOKUP(V106,'Complexity Cost Adjustment'!$C$2:$I$141,7,0)</f>
        <v>88.25970171</v>
      </c>
      <c r="X106" s="645">
        <v>0.7</v>
      </c>
      <c r="Y106" s="646">
        <f>(W106/O106)-1</f>
        <v>-0.006301305624</v>
      </c>
      <c r="Z106" s="645">
        <v>1.0</v>
      </c>
      <c r="AA106" s="647" t="s">
        <v>729</v>
      </c>
      <c r="AB106" s="656"/>
      <c r="AC106" s="645">
        <v>0.9</v>
      </c>
      <c r="AD106" s="645">
        <v>0.7</v>
      </c>
      <c r="AE106" s="645">
        <v>0.5</v>
      </c>
      <c r="AF106" s="134">
        <f t="shared" si="2"/>
        <v>3438.477</v>
      </c>
      <c r="AG106" s="134">
        <f t="shared" si="3"/>
        <v>2674.371</v>
      </c>
      <c r="AH106" s="134">
        <f t="shared" si="4"/>
        <v>1910.265</v>
      </c>
    </row>
    <row r="107">
      <c r="A107" s="601" t="s">
        <v>275</v>
      </c>
      <c r="B107" s="601" t="s">
        <v>309</v>
      </c>
      <c r="C107" s="601">
        <v>1811133.0</v>
      </c>
      <c r="D107" s="670" t="s">
        <v>257</v>
      </c>
      <c r="E107" s="670" t="s">
        <v>547</v>
      </c>
      <c r="F107" s="601" t="s">
        <v>516</v>
      </c>
      <c r="G107" s="671" t="s">
        <v>99</v>
      </c>
      <c r="H107" s="601" t="s">
        <v>522</v>
      </c>
      <c r="I107" s="672" t="s">
        <v>544</v>
      </c>
      <c r="J107" s="672" t="s">
        <v>105</v>
      </c>
      <c r="K107" s="672" t="s">
        <v>106</v>
      </c>
      <c r="L107" s="672">
        <v>0.0</v>
      </c>
      <c r="M107" s="673" t="str">
        <f>VLOOKUP(C107,'ABC Analysis Results'!$A$2:$C$140,2,0)</f>
        <v>A</v>
      </c>
      <c r="N107" s="674" t="str">
        <f>VLOOKUP(C107,'ABC Analysis Results'!$A$2:$C$140,3,0)</f>
        <v>B</v>
      </c>
      <c r="O107" s="675">
        <f>VLOOKUP(C107,'Complexity Cost Adjustment'!$C$2:$I$141,7,0)</f>
        <v>119.4920802</v>
      </c>
      <c r="P107" s="676">
        <f>VLOOKUP(C107,'Complexity Cost Adjustment'!$C$2:$G$141,5,0)</f>
        <v>340666.675</v>
      </c>
      <c r="Q107" s="676">
        <f>VLOOKUP(C107,'Complexity Cost Adjustment'!$C$2:$T$141,18,0)</f>
        <v>118726.4173</v>
      </c>
      <c r="R107" s="674">
        <f>VLOOKUP(C107,'Complexity Cost Adjustment'!$C$2:$H$141,6,0)</f>
        <v>2850.9561</v>
      </c>
      <c r="S107" s="674">
        <f>VLOOKUP(C107,'Complete Product Info'!$A$2:$AE$141,29,0)</f>
        <v>65</v>
      </c>
      <c r="T107" s="674">
        <f>VLOOKUP(C107,'Complete Product Info'!$A$2:$AE$141,30,0)</f>
        <v>60</v>
      </c>
      <c r="U107" s="674">
        <f>VLOOKUP(C107,'Complete Product Info'!$A$2:$AE$141,31,0)</f>
        <v>92</v>
      </c>
      <c r="V107" s="677"/>
      <c r="W107" s="674"/>
      <c r="X107" s="678"/>
      <c r="Y107" s="678"/>
      <c r="Z107" s="678"/>
      <c r="AA107" s="679" t="s">
        <v>733</v>
      </c>
      <c r="AB107" s="680"/>
      <c r="AC107" s="678"/>
      <c r="AD107" s="678"/>
      <c r="AE107" s="678"/>
      <c r="AF107" s="134">
        <f t="shared" si="2"/>
        <v>0</v>
      </c>
      <c r="AG107" s="134">
        <f t="shared" si="3"/>
        <v>0</v>
      </c>
      <c r="AH107" s="134">
        <f t="shared" si="4"/>
        <v>0</v>
      </c>
    </row>
    <row r="108">
      <c r="A108" s="586" t="s">
        <v>227</v>
      </c>
      <c r="B108" s="586" t="s">
        <v>237</v>
      </c>
      <c r="C108" s="586">
        <v>1811086.0</v>
      </c>
      <c r="D108" s="649" t="s">
        <v>257</v>
      </c>
      <c r="E108" s="649" t="s">
        <v>188</v>
      </c>
      <c r="F108" s="586" t="s">
        <v>516</v>
      </c>
      <c r="G108" s="649" t="s">
        <v>117</v>
      </c>
      <c r="H108" s="586" t="s">
        <v>522</v>
      </c>
      <c r="I108" s="650" t="s">
        <v>544</v>
      </c>
      <c r="J108" s="650" t="s">
        <v>105</v>
      </c>
      <c r="K108" s="650" t="s">
        <v>215</v>
      </c>
      <c r="L108" s="650">
        <v>1597.7313147433736</v>
      </c>
      <c r="M108" s="641" t="str">
        <f>VLOOKUP(C108,'ABC Analysis Results'!$A$2:$C$140,2,0)</f>
        <v>A</v>
      </c>
      <c r="N108" s="642" t="str">
        <f>VLOOKUP(C108,'ABC Analysis Results'!$A$2:$C$140,3,0)</f>
        <v>B</v>
      </c>
      <c r="O108" s="643">
        <f>VLOOKUP(C108,'Complexity Cost Adjustment'!$C$2:$I$141,7,0)</f>
        <v>779.7051552</v>
      </c>
      <c r="P108" s="644">
        <f>VLOOKUP(C108,'Complexity Cost Adjustment'!$C$2:$G$141,5,0)</f>
        <v>366347.586</v>
      </c>
      <c r="Q108" s="644">
        <f>VLOOKUP(C108,'Complexity Cost Adjustment'!$C$2:$T$141,18,0)</f>
        <v>252005.7484</v>
      </c>
      <c r="R108" s="642">
        <f>VLOOKUP(C108,'Complexity Cost Adjustment'!$C$2:$H$141,6,0)</f>
        <v>469.854</v>
      </c>
      <c r="S108" s="642">
        <f>VLOOKUP(C108,'Complete Product Info'!$A$2:$AE$141,29,0)</f>
        <v>127</v>
      </c>
      <c r="T108" s="642">
        <f>VLOOKUP(C108,'Complete Product Info'!$A$2:$AE$141,30,0)</f>
        <v>203</v>
      </c>
      <c r="U108" s="642">
        <f>VLOOKUP(C108,'Complete Product Info'!$A$2:$AE$141,31,0)</f>
        <v>91</v>
      </c>
      <c r="V108" s="586">
        <v>1811084.0</v>
      </c>
      <c r="W108" s="644">
        <f>VLOOKUP(V108,'Complexity Cost Adjustment'!$C$2:$I$141,7,0)</f>
        <v>701.4735772</v>
      </c>
      <c r="X108" s="645">
        <v>1.0</v>
      </c>
      <c r="Y108" s="646">
        <f t="shared" ref="Y108:Y109" si="20">(W108/O108)-1</f>
        <v>-0.100334822</v>
      </c>
      <c r="Z108" s="645">
        <v>1.0</v>
      </c>
      <c r="AA108" s="647" t="s">
        <v>729</v>
      </c>
      <c r="AB108" s="656"/>
      <c r="AC108" s="645">
        <v>1.0</v>
      </c>
      <c r="AD108" s="645">
        <v>0.8</v>
      </c>
      <c r="AE108" s="645">
        <v>0.6</v>
      </c>
      <c r="AF108" s="134">
        <f t="shared" si="2"/>
        <v>469.854</v>
      </c>
      <c r="AG108" s="134">
        <f t="shared" si="3"/>
        <v>375.8832</v>
      </c>
      <c r="AH108" s="134">
        <f t="shared" si="4"/>
        <v>281.9124</v>
      </c>
    </row>
    <row r="109">
      <c r="A109" s="586" t="s">
        <v>163</v>
      </c>
      <c r="B109" s="586" t="s">
        <v>173</v>
      </c>
      <c r="C109" s="586">
        <v>1811052.0</v>
      </c>
      <c r="D109" s="649" t="s">
        <v>479</v>
      </c>
      <c r="E109" s="649" t="s">
        <v>190</v>
      </c>
      <c r="F109" s="586" t="s">
        <v>509</v>
      </c>
      <c r="G109" s="649" t="s">
        <v>117</v>
      </c>
      <c r="H109" s="586" t="s">
        <v>522</v>
      </c>
      <c r="I109" s="650" t="s">
        <v>544</v>
      </c>
      <c r="J109" s="686" t="s">
        <v>105</v>
      </c>
      <c r="K109" s="650" t="s">
        <v>108</v>
      </c>
      <c r="L109" s="650">
        <v>2692.3951552088674</v>
      </c>
      <c r="M109" s="641" t="str">
        <f>VLOOKUP(C109,'ABC Analysis Results'!$A$2:$C$140,2,0)</f>
        <v>A</v>
      </c>
      <c r="N109" s="642" t="str">
        <f>VLOOKUP(C109,'ABC Analysis Results'!$A$2:$C$140,3,0)</f>
        <v>B</v>
      </c>
      <c r="O109" s="643">
        <f>VLOOKUP(C109,'Complexity Cost Adjustment'!$C$2:$I$141,7,0)</f>
        <v>52.13452412</v>
      </c>
      <c r="P109" s="644">
        <f>VLOOKUP(C109,'Complexity Cost Adjustment'!$C$2:$G$141,5,0)</f>
        <v>430584.952</v>
      </c>
      <c r="Q109" s="644">
        <f>VLOOKUP(C109,'Complexity Cost Adjustment'!$C$2:$T$141,18,0)</f>
        <v>171925.4297</v>
      </c>
      <c r="R109" s="642">
        <f>VLOOKUP(C109,'Complexity Cost Adjustment'!$C$2:$H$141,6,0)</f>
        <v>8259.1135</v>
      </c>
      <c r="S109" s="642">
        <f>VLOOKUP(C109,'Complete Product Info'!$A$2:$AE$141,29,0)</f>
        <v>66</v>
      </c>
      <c r="T109" s="642">
        <f>VLOOKUP(C109,'Complete Product Info'!$A$2:$AE$141,30,0)</f>
        <v>58</v>
      </c>
      <c r="U109" s="642">
        <f>VLOOKUP(C109,'Complete Product Info'!$A$2:$AE$141,31,0)</f>
        <v>95</v>
      </c>
      <c r="V109" s="586">
        <v>1811050.0</v>
      </c>
      <c r="W109" s="644">
        <f>VLOOKUP(V109,'Complexity Cost Adjustment'!$C$2:$I$141,7,0)</f>
        <v>63.06181755</v>
      </c>
      <c r="X109" s="645">
        <v>1.0</v>
      </c>
      <c r="Y109" s="646">
        <f t="shared" si="20"/>
        <v>0.2095980276</v>
      </c>
      <c r="Z109" s="645">
        <v>0.6</v>
      </c>
      <c r="AA109" s="647" t="s">
        <v>729</v>
      </c>
      <c r="AB109" s="656"/>
      <c r="AC109" s="645">
        <v>0.8</v>
      </c>
      <c r="AD109" s="645">
        <v>0.6</v>
      </c>
      <c r="AE109" s="645">
        <v>0.4</v>
      </c>
      <c r="AF109" s="134">
        <f t="shared" si="2"/>
        <v>6607.2908</v>
      </c>
      <c r="AG109" s="134">
        <f t="shared" si="3"/>
        <v>4955.4681</v>
      </c>
      <c r="AH109" s="134">
        <f t="shared" si="4"/>
        <v>3303.6454</v>
      </c>
    </row>
    <row r="110">
      <c r="A110" s="601" t="s">
        <v>163</v>
      </c>
      <c r="B110" s="601" t="s">
        <v>164</v>
      </c>
      <c r="C110" s="601">
        <v>1811044.0</v>
      </c>
      <c r="D110" s="670" t="s">
        <v>479</v>
      </c>
      <c r="E110" s="670" t="s">
        <v>188</v>
      </c>
      <c r="F110" s="601" t="s">
        <v>509</v>
      </c>
      <c r="G110" s="670" t="s">
        <v>117</v>
      </c>
      <c r="H110" s="601" t="s">
        <v>522</v>
      </c>
      <c r="I110" s="672" t="s">
        <v>544</v>
      </c>
      <c r="J110" s="672" t="s">
        <v>139</v>
      </c>
      <c r="K110" s="672" t="s">
        <v>112</v>
      </c>
      <c r="L110" s="672">
        <v>280.291865742115</v>
      </c>
      <c r="M110" s="673" t="str">
        <f>VLOOKUP(C110,'ABC Analysis Results'!$A$2:$C$140,2,0)</f>
        <v>A</v>
      </c>
      <c r="N110" s="674" t="str">
        <f>VLOOKUP(C110,'ABC Analysis Results'!$A$2:$C$140,3,0)</f>
        <v>B</v>
      </c>
      <c r="O110" s="675">
        <f>VLOOKUP(C110,'Complexity Cost Adjustment'!$C$2:$I$141,7,0)</f>
        <v>90.93660952</v>
      </c>
      <c r="P110" s="676">
        <f>VLOOKUP(C110,'Complexity Cost Adjustment'!$C$2:$G$141,5,0)</f>
        <v>604891.248</v>
      </c>
      <c r="Q110" s="676">
        <f>VLOOKUP(C110,'Complexity Cost Adjustment'!$C$2:$T$141,18,0)</f>
        <v>139094.8907</v>
      </c>
      <c r="R110" s="674">
        <f>VLOOKUP(C110,'Complexity Cost Adjustment'!$C$2:$H$141,6,0)</f>
        <v>6651.7902</v>
      </c>
      <c r="S110" s="674">
        <f>VLOOKUP(C110,'Complete Product Info'!$A$2:$AE$141,29,0)</f>
        <v>66</v>
      </c>
      <c r="T110" s="674">
        <f>VLOOKUP(C110,'Complete Product Info'!$A$2:$AE$141,30,0)</f>
        <v>58</v>
      </c>
      <c r="U110" s="674">
        <f>VLOOKUP(C110,'Complete Product Info'!$A$2:$AE$141,31,0)</f>
        <v>95</v>
      </c>
      <c r="V110" s="677"/>
      <c r="W110" s="674"/>
      <c r="X110" s="678"/>
      <c r="Y110" s="678"/>
      <c r="Z110" s="678"/>
      <c r="AA110" s="679" t="s">
        <v>733</v>
      </c>
      <c r="AB110" s="680"/>
      <c r="AC110" s="678"/>
      <c r="AD110" s="678"/>
      <c r="AE110" s="678"/>
      <c r="AF110" s="134">
        <f t="shared" si="2"/>
        <v>0</v>
      </c>
      <c r="AG110" s="134">
        <f t="shared" si="3"/>
        <v>0</v>
      </c>
      <c r="AH110" s="134">
        <f t="shared" si="4"/>
        <v>0</v>
      </c>
    </row>
    <row r="111">
      <c r="A111" s="606" t="s">
        <v>275</v>
      </c>
      <c r="B111" s="606" t="s">
        <v>284</v>
      </c>
      <c r="C111" s="606">
        <v>1811114.0</v>
      </c>
      <c r="D111" s="687" t="s">
        <v>257</v>
      </c>
      <c r="E111" s="687" t="s">
        <v>548</v>
      </c>
      <c r="F111" s="606" t="s">
        <v>509</v>
      </c>
      <c r="G111" s="687" t="s">
        <v>117</v>
      </c>
      <c r="H111" s="606" t="s">
        <v>127</v>
      </c>
      <c r="I111" s="688" t="s">
        <v>546</v>
      </c>
      <c r="J111" s="688" t="s">
        <v>105</v>
      </c>
      <c r="K111" s="688"/>
      <c r="L111" s="688">
        <v>519.0463479444344</v>
      </c>
      <c r="M111" s="689" t="str">
        <f>VLOOKUP(C111,'ABC Analysis Results'!$A$2:$C$140,2,0)</f>
        <v>A</v>
      </c>
      <c r="N111" s="690" t="str">
        <f>VLOOKUP(C111,'ABC Analysis Results'!$A$2:$C$140,3,0)</f>
        <v>B</v>
      </c>
      <c r="O111" s="691">
        <f>VLOOKUP(C111,'Complexity Cost Adjustment'!$C$2:$I$141,7,0)</f>
        <v>96.38095625</v>
      </c>
      <c r="P111" s="692">
        <f>VLOOKUP(C111,'Complexity Cost Adjustment'!$C$2:$G$141,5,0)</f>
        <v>626981.3</v>
      </c>
      <c r="Q111" s="692">
        <f>VLOOKUP(C111,'Complexity Cost Adjustment'!$C$2:$T$141,18,0)</f>
        <v>208254.8205</v>
      </c>
      <c r="R111" s="690">
        <f>VLOOKUP(C111,'Complexity Cost Adjustment'!$C$2:$H$141,6,0)</f>
        <v>6505.2405</v>
      </c>
      <c r="S111" s="690">
        <f>VLOOKUP(C111,'Complete Product Info'!$A$2:$AE$141,29,0)</f>
        <v>62</v>
      </c>
      <c r="T111" s="690">
        <f>VLOOKUP(C111,'Complete Product Info'!$A$2:$AE$141,30,0)</f>
        <v>58</v>
      </c>
      <c r="U111" s="690">
        <f>VLOOKUP(C111,'Complete Product Info'!$A$2:$AE$141,31,0)</f>
        <v>91</v>
      </c>
      <c r="V111" s="693"/>
      <c r="W111" s="690"/>
      <c r="X111" s="694"/>
      <c r="Y111" s="694"/>
      <c r="Z111" s="694"/>
      <c r="AA111" s="695" t="s">
        <v>733</v>
      </c>
      <c r="AB111" s="696"/>
      <c r="AC111" s="694"/>
      <c r="AD111" s="694"/>
      <c r="AE111" s="694"/>
      <c r="AF111" s="134">
        <f t="shared" si="2"/>
        <v>0</v>
      </c>
      <c r="AG111" s="134">
        <f t="shared" si="3"/>
        <v>0</v>
      </c>
      <c r="AH111" s="134">
        <f t="shared" si="4"/>
        <v>0</v>
      </c>
    </row>
    <row r="112">
      <c r="A112" s="274"/>
      <c r="B112" s="274"/>
      <c r="C112" s="274"/>
      <c r="D112" s="274"/>
      <c r="E112" s="274"/>
      <c r="F112" s="274"/>
      <c r="G112" s="274"/>
      <c r="H112" s="274"/>
      <c r="I112" s="274"/>
      <c r="J112" s="274"/>
      <c r="K112" s="274"/>
      <c r="L112" s="274"/>
      <c r="V112" s="697"/>
      <c r="X112" s="166"/>
      <c r="Y112" s="166"/>
      <c r="Z112" s="166"/>
      <c r="AA112" s="698"/>
      <c r="AB112" s="699"/>
      <c r="AC112" s="166"/>
      <c r="AD112" s="166"/>
      <c r="AE112" s="166"/>
    </row>
    <row r="113">
      <c r="A113" s="274"/>
      <c r="B113" s="274"/>
      <c r="C113" s="274"/>
      <c r="D113" s="274"/>
      <c r="E113" s="274"/>
      <c r="F113" s="274"/>
      <c r="G113" s="274"/>
      <c r="H113" s="274"/>
      <c r="I113" s="274"/>
      <c r="J113" s="274"/>
      <c r="K113" s="274"/>
      <c r="L113" s="274"/>
      <c r="V113" s="697"/>
      <c r="X113" s="166"/>
      <c r="Y113" s="166"/>
      <c r="Z113" s="166"/>
      <c r="AA113" s="354" t="s">
        <v>735</v>
      </c>
      <c r="AB113" s="699"/>
      <c r="AC113" s="166"/>
      <c r="AD113" s="166"/>
      <c r="AE113" s="166"/>
    </row>
    <row r="114">
      <c r="A114" s="274"/>
      <c r="B114" s="274"/>
      <c r="C114" s="274"/>
      <c r="D114" s="274"/>
      <c r="E114" s="274"/>
      <c r="F114" s="274"/>
      <c r="G114" s="274"/>
      <c r="H114" s="274"/>
      <c r="I114" s="274"/>
      <c r="J114" s="274"/>
      <c r="K114" s="274"/>
      <c r="L114" s="274"/>
      <c r="V114" s="697"/>
      <c r="X114" s="166"/>
      <c r="Y114" s="166"/>
      <c r="Z114" s="166"/>
      <c r="AA114" s="354" t="s">
        <v>736</v>
      </c>
      <c r="AB114" s="699"/>
      <c r="AC114" s="166"/>
      <c r="AD114" s="166"/>
      <c r="AE114" s="166"/>
    </row>
    <row r="115">
      <c r="A115" s="274"/>
      <c r="B115" s="274"/>
      <c r="C115" s="274"/>
      <c r="D115" s="274"/>
      <c r="E115" s="274"/>
      <c r="F115" s="274"/>
      <c r="G115" s="274"/>
      <c r="H115" s="274"/>
      <c r="I115" s="274"/>
      <c r="J115" s="274"/>
      <c r="K115" s="274"/>
      <c r="L115" s="274"/>
      <c r="V115" s="697"/>
      <c r="X115" s="166"/>
      <c r="Y115" s="166"/>
      <c r="Z115" s="166"/>
      <c r="AA115" s="354" t="s">
        <v>737</v>
      </c>
      <c r="AB115" s="699"/>
      <c r="AC115" s="166"/>
      <c r="AD115" s="166"/>
      <c r="AE115" s="166"/>
    </row>
    <row r="116">
      <c r="A116" s="274"/>
      <c r="B116" s="274"/>
      <c r="C116" s="274"/>
      <c r="D116" s="274"/>
      <c r="E116" s="274"/>
      <c r="F116" s="274"/>
      <c r="G116" s="274"/>
      <c r="H116" s="274"/>
      <c r="I116" s="274"/>
      <c r="J116" s="274"/>
      <c r="K116" s="274"/>
      <c r="L116" s="274"/>
      <c r="V116" s="697"/>
      <c r="X116" s="166"/>
      <c r="Y116" s="166"/>
      <c r="Z116" s="166"/>
      <c r="AA116" s="698"/>
      <c r="AB116" s="699"/>
      <c r="AC116" s="166"/>
      <c r="AD116" s="166"/>
      <c r="AE116" s="166"/>
    </row>
    <row r="117">
      <c r="A117" s="274"/>
      <c r="B117" s="274"/>
      <c r="C117" s="274"/>
      <c r="D117" s="274"/>
      <c r="E117" s="274"/>
      <c r="F117" s="274"/>
      <c r="G117" s="274"/>
      <c r="H117" s="274"/>
      <c r="I117" s="274"/>
      <c r="J117" s="274"/>
      <c r="K117" s="274"/>
      <c r="L117" s="274"/>
      <c r="V117" s="697"/>
      <c r="X117" s="166"/>
      <c r="Y117" s="166"/>
      <c r="Z117" s="166"/>
      <c r="AA117" s="698"/>
      <c r="AB117" s="699"/>
      <c r="AC117" s="166"/>
      <c r="AD117" s="166"/>
      <c r="AE117" s="166"/>
    </row>
    <row r="118">
      <c r="A118" s="274"/>
      <c r="B118" s="274"/>
      <c r="C118" s="274"/>
      <c r="D118" s="274"/>
      <c r="E118" s="274"/>
      <c r="F118" s="274"/>
      <c r="G118" s="274"/>
      <c r="H118" s="274"/>
      <c r="I118" s="274"/>
      <c r="J118" s="274"/>
      <c r="K118" s="274"/>
      <c r="L118" s="274"/>
      <c r="V118" s="697"/>
      <c r="X118" s="166"/>
      <c r="Y118" s="166"/>
      <c r="Z118" s="166"/>
      <c r="AA118" s="698"/>
      <c r="AB118" s="699"/>
      <c r="AC118" s="166"/>
      <c r="AD118" s="166"/>
      <c r="AE118" s="166"/>
    </row>
    <row r="119">
      <c r="A119" s="274"/>
      <c r="B119" s="274"/>
      <c r="C119" s="274"/>
      <c r="D119" s="274"/>
      <c r="E119" s="274"/>
      <c r="F119" s="274"/>
      <c r="G119" s="274"/>
      <c r="H119" s="274"/>
      <c r="I119" s="274"/>
      <c r="J119" s="274"/>
      <c r="K119" s="274"/>
      <c r="L119" s="274"/>
      <c r="V119" s="697"/>
      <c r="X119" s="166"/>
      <c r="Y119" s="166"/>
      <c r="Z119" s="166"/>
      <c r="AA119" s="698"/>
      <c r="AB119" s="699"/>
      <c r="AC119" s="166"/>
      <c r="AD119" s="166"/>
      <c r="AE119" s="166"/>
    </row>
    <row r="120">
      <c r="A120" s="274"/>
      <c r="B120" s="274"/>
      <c r="C120" s="274"/>
      <c r="D120" s="274"/>
      <c r="E120" s="274"/>
      <c r="F120" s="274"/>
      <c r="G120" s="274"/>
      <c r="H120" s="274"/>
      <c r="I120" s="274"/>
      <c r="J120" s="274"/>
      <c r="K120" s="274"/>
      <c r="L120" s="274"/>
      <c r="V120" s="697"/>
      <c r="X120" s="166"/>
      <c r="Y120" s="166"/>
      <c r="Z120" s="166"/>
      <c r="AA120" s="698"/>
      <c r="AB120" s="699"/>
      <c r="AC120" s="166"/>
      <c r="AD120" s="166"/>
      <c r="AE120" s="166"/>
    </row>
    <row r="121">
      <c r="A121" s="274"/>
      <c r="B121" s="274"/>
      <c r="C121" s="274"/>
      <c r="D121" s="274"/>
      <c r="E121" s="274"/>
      <c r="F121" s="274"/>
      <c r="G121" s="274"/>
      <c r="H121" s="274"/>
      <c r="I121" s="274"/>
      <c r="J121" s="274"/>
      <c r="K121" s="274"/>
      <c r="L121" s="274"/>
      <c r="V121" s="697"/>
      <c r="X121" s="166"/>
      <c r="Y121" s="166"/>
      <c r="Z121" s="166"/>
      <c r="AA121" s="698"/>
      <c r="AB121" s="699"/>
      <c r="AC121" s="166"/>
      <c r="AD121" s="166"/>
      <c r="AE121" s="166"/>
    </row>
    <row r="122">
      <c r="A122" s="274"/>
      <c r="B122" s="274"/>
      <c r="C122" s="274"/>
      <c r="D122" s="274"/>
      <c r="E122" s="274"/>
      <c r="F122" s="274"/>
      <c r="G122" s="274"/>
      <c r="H122" s="274"/>
      <c r="I122" s="274"/>
      <c r="J122" s="274"/>
      <c r="K122" s="274"/>
      <c r="L122" s="274"/>
      <c r="V122" s="697"/>
      <c r="X122" s="166"/>
      <c r="Y122" s="166"/>
      <c r="Z122" s="166"/>
      <c r="AA122" s="698"/>
      <c r="AB122" s="699"/>
      <c r="AC122" s="166"/>
      <c r="AD122" s="166"/>
      <c r="AE122" s="166"/>
    </row>
    <row r="123">
      <c r="A123" s="274"/>
      <c r="B123" s="274"/>
      <c r="C123" s="274"/>
      <c r="D123" s="274"/>
      <c r="E123" s="274"/>
      <c r="F123" s="274"/>
      <c r="G123" s="274"/>
      <c r="H123" s="274"/>
      <c r="I123" s="274"/>
      <c r="J123" s="274"/>
      <c r="K123" s="274"/>
      <c r="L123" s="274"/>
      <c r="V123" s="697"/>
      <c r="X123" s="166"/>
      <c r="Y123" s="166"/>
      <c r="Z123" s="166"/>
      <c r="AA123" s="698"/>
      <c r="AB123" s="699"/>
      <c r="AC123" s="166"/>
      <c r="AD123" s="166"/>
      <c r="AE123" s="166"/>
    </row>
    <row r="124">
      <c r="A124" s="274"/>
      <c r="B124" s="274"/>
      <c r="C124" s="274"/>
      <c r="D124" s="274"/>
      <c r="E124" s="274"/>
      <c r="F124" s="274"/>
      <c r="G124" s="274"/>
      <c r="H124" s="274"/>
      <c r="I124" s="274"/>
      <c r="J124" s="274"/>
      <c r="K124" s="274"/>
      <c r="L124" s="274"/>
      <c r="V124" s="697"/>
      <c r="X124" s="166"/>
      <c r="Y124" s="166"/>
      <c r="Z124" s="166"/>
      <c r="AA124" s="698"/>
      <c r="AB124" s="699"/>
      <c r="AC124" s="166"/>
      <c r="AD124" s="166"/>
      <c r="AE124" s="166"/>
    </row>
    <row r="125">
      <c r="A125" s="274"/>
      <c r="B125" s="274"/>
      <c r="C125" s="274"/>
      <c r="D125" s="274"/>
      <c r="E125" s="274"/>
      <c r="F125" s="274"/>
      <c r="G125" s="274"/>
      <c r="H125" s="274"/>
      <c r="I125" s="274"/>
      <c r="J125" s="274"/>
      <c r="K125" s="274"/>
      <c r="L125" s="274"/>
      <c r="V125" s="697"/>
      <c r="X125" s="166"/>
      <c r="Y125" s="166"/>
      <c r="Z125" s="166"/>
      <c r="AA125" s="698"/>
      <c r="AB125" s="699"/>
      <c r="AC125" s="166"/>
      <c r="AD125" s="166"/>
      <c r="AE125" s="166"/>
    </row>
    <row r="126">
      <c r="A126" s="274"/>
      <c r="B126" s="274"/>
      <c r="C126" s="274"/>
      <c r="D126" s="274"/>
      <c r="E126" s="274"/>
      <c r="F126" s="274"/>
      <c r="G126" s="274"/>
      <c r="H126" s="274"/>
      <c r="I126" s="274"/>
      <c r="J126" s="274"/>
      <c r="K126" s="274"/>
      <c r="L126" s="274"/>
      <c r="V126" s="697"/>
      <c r="X126" s="166"/>
      <c r="Y126" s="166"/>
      <c r="Z126" s="166"/>
      <c r="AA126" s="698"/>
      <c r="AB126" s="699"/>
      <c r="AC126" s="166"/>
      <c r="AD126" s="166"/>
      <c r="AE126" s="166"/>
    </row>
    <row r="127">
      <c r="A127" s="274"/>
      <c r="B127" s="274"/>
      <c r="C127" s="274"/>
      <c r="D127" s="274"/>
      <c r="E127" s="274"/>
      <c r="F127" s="274"/>
      <c r="G127" s="274"/>
      <c r="H127" s="274"/>
      <c r="I127" s="274"/>
      <c r="J127" s="274"/>
      <c r="K127" s="274"/>
      <c r="L127" s="274"/>
      <c r="V127" s="697"/>
      <c r="X127" s="166"/>
      <c r="Y127" s="166"/>
      <c r="Z127" s="166"/>
      <c r="AA127" s="698"/>
      <c r="AB127" s="699"/>
      <c r="AC127" s="166"/>
      <c r="AD127" s="166"/>
      <c r="AE127" s="166"/>
    </row>
    <row r="128">
      <c r="A128" s="274"/>
      <c r="B128" s="274"/>
      <c r="C128" s="274"/>
      <c r="D128" s="274"/>
      <c r="E128" s="274"/>
      <c r="F128" s="274"/>
      <c r="G128" s="274"/>
      <c r="H128" s="274"/>
      <c r="I128" s="274"/>
      <c r="J128" s="274"/>
      <c r="K128" s="274"/>
      <c r="L128" s="274"/>
      <c r="V128" s="697"/>
      <c r="X128" s="166"/>
      <c r="Y128" s="166"/>
      <c r="Z128" s="166"/>
      <c r="AA128" s="698"/>
      <c r="AB128" s="699"/>
      <c r="AC128" s="166"/>
      <c r="AD128" s="166"/>
      <c r="AE128" s="166"/>
    </row>
    <row r="129">
      <c r="A129" s="274"/>
      <c r="B129" s="274"/>
      <c r="C129" s="274"/>
      <c r="D129" s="274"/>
      <c r="E129" s="274"/>
      <c r="F129" s="274"/>
      <c r="G129" s="274"/>
      <c r="H129" s="274"/>
      <c r="I129" s="274"/>
      <c r="J129" s="274"/>
      <c r="K129" s="274"/>
      <c r="L129" s="274"/>
      <c r="V129" s="697"/>
      <c r="X129" s="166"/>
      <c r="Y129" s="166"/>
      <c r="Z129" s="166"/>
      <c r="AA129" s="698"/>
      <c r="AB129" s="699"/>
      <c r="AC129" s="166"/>
      <c r="AD129" s="166"/>
      <c r="AE129" s="166"/>
    </row>
    <row r="130">
      <c r="A130" s="274"/>
      <c r="B130" s="274"/>
      <c r="C130" s="274"/>
      <c r="D130" s="274"/>
      <c r="E130" s="274"/>
      <c r="F130" s="274"/>
      <c r="G130" s="274"/>
      <c r="H130" s="274"/>
      <c r="I130" s="274"/>
      <c r="J130" s="274"/>
      <c r="K130" s="274"/>
      <c r="L130" s="274"/>
      <c r="V130" s="697"/>
      <c r="X130" s="166"/>
      <c r="Y130" s="166"/>
      <c r="Z130" s="166"/>
      <c r="AA130" s="698"/>
      <c r="AB130" s="699"/>
      <c r="AC130" s="166"/>
      <c r="AD130" s="166"/>
      <c r="AE130" s="166"/>
    </row>
    <row r="131">
      <c r="A131" s="274"/>
      <c r="B131" s="274"/>
      <c r="C131" s="274"/>
      <c r="D131" s="274"/>
      <c r="E131" s="274"/>
      <c r="F131" s="274"/>
      <c r="G131" s="274"/>
      <c r="H131" s="274"/>
      <c r="I131" s="274"/>
      <c r="J131" s="274"/>
      <c r="K131" s="274"/>
      <c r="L131" s="274"/>
      <c r="V131" s="697"/>
      <c r="X131" s="166"/>
      <c r="Y131" s="166"/>
      <c r="Z131" s="166"/>
      <c r="AA131" s="698"/>
      <c r="AB131" s="699"/>
      <c r="AC131" s="166"/>
      <c r="AD131" s="166"/>
      <c r="AE131" s="166"/>
    </row>
    <row r="132">
      <c r="A132" s="274"/>
      <c r="B132" s="274"/>
      <c r="C132" s="274"/>
      <c r="D132" s="274"/>
      <c r="E132" s="274"/>
      <c r="F132" s="274"/>
      <c r="G132" s="274"/>
      <c r="H132" s="274"/>
      <c r="I132" s="274"/>
      <c r="J132" s="274"/>
      <c r="K132" s="274"/>
      <c r="L132" s="274"/>
      <c r="V132" s="697"/>
      <c r="X132" s="166"/>
      <c r="Y132" s="166"/>
      <c r="Z132" s="166"/>
      <c r="AA132" s="698"/>
      <c r="AB132" s="699"/>
      <c r="AC132" s="166"/>
      <c r="AD132" s="166"/>
      <c r="AE132" s="166"/>
    </row>
    <row r="133">
      <c r="A133" s="274"/>
      <c r="B133" s="274"/>
      <c r="C133" s="274"/>
      <c r="D133" s="274"/>
      <c r="E133" s="274"/>
      <c r="F133" s="274"/>
      <c r="G133" s="274"/>
      <c r="H133" s="274"/>
      <c r="I133" s="274"/>
      <c r="J133" s="274"/>
      <c r="K133" s="274"/>
      <c r="L133" s="274"/>
      <c r="V133" s="697"/>
      <c r="X133" s="166"/>
      <c r="Y133" s="166"/>
      <c r="Z133" s="166"/>
      <c r="AA133" s="698"/>
      <c r="AB133" s="699"/>
      <c r="AC133" s="166"/>
      <c r="AD133" s="166"/>
      <c r="AE133" s="166"/>
    </row>
    <row r="134">
      <c r="A134" s="274"/>
      <c r="B134" s="274"/>
      <c r="C134" s="274"/>
      <c r="D134" s="274"/>
      <c r="E134" s="274"/>
      <c r="F134" s="274"/>
      <c r="G134" s="274"/>
      <c r="H134" s="274"/>
      <c r="I134" s="274"/>
      <c r="J134" s="274"/>
      <c r="K134" s="274"/>
      <c r="L134" s="274"/>
      <c r="V134" s="697"/>
      <c r="X134" s="166"/>
      <c r="Y134" s="166"/>
      <c r="Z134" s="166"/>
      <c r="AA134" s="698"/>
      <c r="AB134" s="699"/>
      <c r="AC134" s="166"/>
      <c r="AD134" s="166"/>
      <c r="AE134" s="166"/>
    </row>
    <row r="135">
      <c r="A135" s="274"/>
      <c r="B135" s="274"/>
      <c r="C135" s="274"/>
      <c r="D135" s="274"/>
      <c r="E135" s="274"/>
      <c r="F135" s="274"/>
      <c r="G135" s="274"/>
      <c r="H135" s="274"/>
      <c r="I135" s="274"/>
      <c r="J135" s="274"/>
      <c r="K135" s="274"/>
      <c r="L135" s="274"/>
      <c r="V135" s="697"/>
      <c r="X135" s="166"/>
      <c r="Y135" s="166"/>
      <c r="Z135" s="166"/>
      <c r="AA135" s="698"/>
      <c r="AB135" s="699"/>
      <c r="AC135" s="166"/>
      <c r="AD135" s="166"/>
      <c r="AE135" s="166"/>
    </row>
    <row r="136">
      <c r="A136" s="274"/>
      <c r="B136" s="274"/>
      <c r="C136" s="274"/>
      <c r="D136" s="274"/>
      <c r="E136" s="274"/>
      <c r="F136" s="274"/>
      <c r="G136" s="274"/>
      <c r="H136" s="274"/>
      <c r="I136" s="274"/>
      <c r="J136" s="274"/>
      <c r="K136" s="274"/>
      <c r="L136" s="274"/>
      <c r="V136" s="697"/>
      <c r="X136" s="166"/>
      <c r="Y136" s="166"/>
      <c r="Z136" s="166"/>
      <c r="AA136" s="698"/>
      <c r="AB136" s="699"/>
      <c r="AC136" s="166"/>
      <c r="AD136" s="166"/>
      <c r="AE136" s="166"/>
    </row>
    <row r="137">
      <c r="A137" s="274"/>
      <c r="B137" s="274"/>
      <c r="C137" s="274"/>
      <c r="D137" s="274"/>
      <c r="E137" s="274"/>
      <c r="F137" s="274"/>
      <c r="G137" s="274"/>
      <c r="H137" s="274"/>
      <c r="I137" s="274"/>
      <c r="J137" s="274"/>
      <c r="K137" s="274"/>
      <c r="L137" s="274"/>
      <c r="V137" s="697"/>
      <c r="X137" s="166"/>
      <c r="Y137" s="166"/>
      <c r="Z137" s="166"/>
      <c r="AA137" s="698"/>
      <c r="AB137" s="699"/>
      <c r="AC137" s="166"/>
      <c r="AD137" s="166"/>
      <c r="AE137" s="166"/>
    </row>
    <row r="138">
      <c r="A138" s="274"/>
      <c r="B138" s="274"/>
      <c r="C138" s="274"/>
      <c r="D138" s="274"/>
      <c r="E138" s="274"/>
      <c r="F138" s="274"/>
      <c r="G138" s="274"/>
      <c r="H138" s="274"/>
      <c r="I138" s="274"/>
      <c r="J138" s="274"/>
      <c r="K138" s="274"/>
      <c r="L138" s="274"/>
      <c r="V138" s="697"/>
      <c r="X138" s="166"/>
      <c r="Y138" s="166"/>
      <c r="Z138" s="166"/>
      <c r="AA138" s="698"/>
      <c r="AB138" s="699"/>
      <c r="AC138" s="166"/>
      <c r="AD138" s="166"/>
      <c r="AE138" s="166"/>
    </row>
    <row r="139">
      <c r="A139" s="274"/>
      <c r="B139" s="274"/>
      <c r="C139" s="274"/>
      <c r="D139" s="274"/>
      <c r="E139" s="274"/>
      <c r="F139" s="274"/>
      <c r="G139" s="274"/>
      <c r="H139" s="274"/>
      <c r="I139" s="274"/>
      <c r="J139" s="274"/>
      <c r="K139" s="274"/>
      <c r="L139" s="274"/>
      <c r="V139" s="697"/>
      <c r="X139" s="166"/>
      <c r="Y139" s="166"/>
      <c r="Z139" s="166"/>
      <c r="AA139" s="698"/>
      <c r="AB139" s="699"/>
      <c r="AC139" s="166"/>
      <c r="AD139" s="166"/>
      <c r="AE139" s="166"/>
    </row>
    <row r="140">
      <c r="A140" s="274"/>
      <c r="B140" s="274"/>
      <c r="C140" s="274"/>
      <c r="D140" s="274"/>
      <c r="E140" s="274"/>
      <c r="F140" s="274"/>
      <c r="G140" s="274"/>
      <c r="H140" s="274"/>
      <c r="I140" s="274"/>
      <c r="J140" s="274"/>
      <c r="K140" s="274"/>
      <c r="L140" s="274"/>
      <c r="V140" s="697"/>
      <c r="X140" s="166"/>
      <c r="Y140" s="166"/>
      <c r="Z140" s="166"/>
      <c r="AA140" s="698"/>
      <c r="AB140" s="699"/>
      <c r="AC140" s="166"/>
      <c r="AD140" s="166"/>
      <c r="AE140" s="166"/>
    </row>
    <row r="141">
      <c r="A141" s="274"/>
      <c r="B141" s="274"/>
      <c r="C141" s="274"/>
      <c r="D141" s="274"/>
      <c r="E141" s="274"/>
      <c r="F141" s="274"/>
      <c r="G141" s="274"/>
      <c r="H141" s="274"/>
      <c r="I141" s="274"/>
      <c r="J141" s="274"/>
      <c r="K141" s="274"/>
      <c r="L141" s="274"/>
      <c r="V141" s="697"/>
      <c r="X141" s="166"/>
      <c r="Y141" s="166"/>
      <c r="Z141" s="166"/>
      <c r="AA141" s="698"/>
      <c r="AB141" s="699"/>
      <c r="AC141" s="166"/>
      <c r="AD141" s="166"/>
      <c r="AE141" s="166"/>
    </row>
    <row r="142">
      <c r="V142" s="697"/>
      <c r="X142" s="166"/>
      <c r="Y142" s="166"/>
      <c r="Z142" s="166"/>
      <c r="AA142" s="698"/>
      <c r="AB142" s="699"/>
      <c r="AC142" s="166"/>
      <c r="AD142" s="166"/>
      <c r="AE142" s="166"/>
    </row>
    <row r="143">
      <c r="V143" s="697"/>
      <c r="X143" s="166"/>
      <c r="Y143" s="166"/>
      <c r="Z143" s="166"/>
      <c r="AA143" s="698"/>
      <c r="AB143" s="699"/>
      <c r="AC143" s="166"/>
      <c r="AD143" s="166"/>
      <c r="AE143" s="166"/>
    </row>
    <row r="144">
      <c r="V144" s="697"/>
      <c r="X144" s="166"/>
      <c r="Y144" s="166"/>
      <c r="Z144" s="166"/>
      <c r="AA144" s="698"/>
      <c r="AB144" s="699"/>
      <c r="AC144" s="166"/>
      <c r="AD144" s="166"/>
      <c r="AE144" s="166"/>
    </row>
    <row r="145">
      <c r="V145" s="697"/>
      <c r="X145" s="166"/>
      <c r="Y145" s="166"/>
      <c r="Z145" s="166"/>
      <c r="AA145" s="698"/>
      <c r="AB145" s="699"/>
      <c r="AC145" s="166"/>
      <c r="AD145" s="166"/>
      <c r="AE145" s="166"/>
    </row>
    <row r="146">
      <c r="V146" s="697"/>
      <c r="X146" s="166"/>
      <c r="Y146" s="166"/>
      <c r="Z146" s="166"/>
      <c r="AA146" s="698"/>
      <c r="AB146" s="699"/>
      <c r="AC146" s="166"/>
      <c r="AD146" s="166"/>
      <c r="AE146" s="166"/>
    </row>
    <row r="147">
      <c r="V147" s="697"/>
      <c r="X147" s="166"/>
      <c r="Y147" s="166"/>
      <c r="Z147" s="166"/>
      <c r="AA147" s="698"/>
      <c r="AB147" s="699"/>
      <c r="AC147" s="166"/>
      <c r="AD147" s="166"/>
      <c r="AE147" s="166"/>
    </row>
    <row r="148">
      <c r="V148" s="697"/>
      <c r="X148" s="166"/>
      <c r="Y148" s="166"/>
      <c r="Z148" s="166"/>
      <c r="AA148" s="698"/>
      <c r="AB148" s="699"/>
      <c r="AC148" s="166"/>
      <c r="AD148" s="166"/>
      <c r="AE148" s="166"/>
    </row>
    <row r="149">
      <c r="V149" s="697"/>
      <c r="X149" s="166"/>
      <c r="Y149" s="166"/>
      <c r="Z149" s="166"/>
      <c r="AA149" s="698"/>
      <c r="AB149" s="699"/>
      <c r="AC149" s="166"/>
      <c r="AD149" s="166"/>
      <c r="AE149" s="166"/>
    </row>
    <row r="150">
      <c r="V150" s="697"/>
      <c r="X150" s="166"/>
      <c r="Y150" s="166"/>
      <c r="Z150" s="166"/>
      <c r="AA150" s="698"/>
      <c r="AB150" s="699"/>
      <c r="AC150" s="166"/>
      <c r="AD150" s="166"/>
      <c r="AE150" s="166"/>
    </row>
    <row r="151">
      <c r="V151" s="697"/>
      <c r="X151" s="166"/>
      <c r="Y151" s="166"/>
      <c r="Z151" s="166"/>
      <c r="AA151" s="698"/>
      <c r="AB151" s="699"/>
      <c r="AC151" s="166"/>
      <c r="AD151" s="166"/>
      <c r="AE151" s="166"/>
    </row>
    <row r="152">
      <c r="V152" s="697"/>
      <c r="X152" s="166"/>
      <c r="Y152" s="166"/>
      <c r="Z152" s="166"/>
      <c r="AA152" s="698"/>
      <c r="AB152" s="699"/>
      <c r="AC152" s="166"/>
      <c r="AD152" s="166"/>
      <c r="AE152" s="166"/>
    </row>
    <row r="153">
      <c r="V153" s="697"/>
      <c r="X153" s="166"/>
      <c r="Y153" s="166"/>
      <c r="Z153" s="166"/>
      <c r="AA153" s="698"/>
      <c r="AB153" s="699"/>
      <c r="AC153" s="166"/>
      <c r="AD153" s="166"/>
      <c r="AE153" s="166"/>
    </row>
    <row r="154">
      <c r="V154" s="697"/>
      <c r="X154" s="166"/>
      <c r="Y154" s="166"/>
      <c r="Z154" s="166"/>
      <c r="AA154" s="698"/>
      <c r="AB154" s="699"/>
      <c r="AC154" s="166"/>
      <c r="AD154" s="166"/>
      <c r="AE154" s="166"/>
    </row>
    <row r="155">
      <c r="V155" s="697"/>
      <c r="X155" s="166"/>
      <c r="Y155" s="166"/>
      <c r="Z155" s="166"/>
      <c r="AA155" s="698"/>
      <c r="AB155" s="699"/>
      <c r="AC155" s="166"/>
      <c r="AD155" s="166"/>
      <c r="AE155" s="166"/>
    </row>
    <row r="156">
      <c r="V156" s="697"/>
      <c r="X156" s="166"/>
      <c r="Y156" s="166"/>
      <c r="Z156" s="166"/>
      <c r="AA156" s="698"/>
      <c r="AB156" s="699"/>
      <c r="AC156" s="166"/>
      <c r="AD156" s="166"/>
      <c r="AE156" s="166"/>
    </row>
    <row r="157">
      <c r="V157" s="697"/>
      <c r="X157" s="166"/>
      <c r="Y157" s="166"/>
      <c r="Z157" s="166"/>
      <c r="AA157" s="698"/>
      <c r="AB157" s="699"/>
      <c r="AC157" s="166"/>
      <c r="AD157" s="166"/>
      <c r="AE157" s="166"/>
    </row>
    <row r="158">
      <c r="V158" s="697"/>
      <c r="X158" s="166"/>
      <c r="Y158" s="166"/>
      <c r="Z158" s="166"/>
      <c r="AA158" s="698"/>
      <c r="AB158" s="699"/>
      <c r="AC158" s="166"/>
      <c r="AD158" s="166"/>
      <c r="AE158" s="166"/>
    </row>
    <row r="159">
      <c r="V159" s="697"/>
      <c r="X159" s="166"/>
      <c r="Y159" s="166"/>
      <c r="Z159" s="166"/>
      <c r="AA159" s="698"/>
      <c r="AB159" s="699"/>
      <c r="AC159" s="166"/>
      <c r="AD159" s="166"/>
      <c r="AE159" s="166"/>
    </row>
    <row r="160">
      <c r="V160" s="697"/>
      <c r="X160" s="166"/>
      <c r="Y160" s="166"/>
      <c r="Z160" s="166"/>
      <c r="AA160" s="698"/>
      <c r="AB160" s="699"/>
      <c r="AC160" s="166"/>
      <c r="AD160" s="166"/>
      <c r="AE160" s="166"/>
    </row>
    <row r="161">
      <c r="V161" s="697"/>
      <c r="X161" s="166"/>
      <c r="Y161" s="166"/>
      <c r="Z161" s="166"/>
      <c r="AA161" s="698"/>
      <c r="AB161" s="699"/>
      <c r="AC161" s="166"/>
      <c r="AD161" s="166"/>
      <c r="AE161" s="166"/>
    </row>
    <row r="162">
      <c r="V162" s="697"/>
      <c r="X162" s="166"/>
      <c r="Y162" s="166"/>
      <c r="Z162" s="166"/>
      <c r="AA162" s="698"/>
      <c r="AB162" s="699"/>
      <c r="AC162" s="166"/>
      <c r="AD162" s="166"/>
      <c r="AE162" s="166"/>
    </row>
    <row r="163">
      <c r="V163" s="697"/>
      <c r="X163" s="166"/>
      <c r="Y163" s="166"/>
      <c r="Z163" s="166"/>
      <c r="AA163" s="698"/>
      <c r="AB163" s="699"/>
      <c r="AC163" s="166"/>
      <c r="AD163" s="166"/>
      <c r="AE163" s="166"/>
    </row>
    <row r="164">
      <c r="A164" s="274"/>
      <c r="B164" s="274"/>
      <c r="C164" s="274"/>
      <c r="V164" s="697"/>
      <c r="X164" s="166"/>
      <c r="Y164" s="166"/>
      <c r="Z164" s="166"/>
      <c r="AA164" s="698"/>
      <c r="AB164" s="699"/>
      <c r="AC164" s="166"/>
      <c r="AD164" s="166"/>
      <c r="AE164" s="166"/>
    </row>
    <row r="165" hidden="1">
      <c r="A165" s="274"/>
      <c r="B165" s="274"/>
      <c r="C165" s="274"/>
      <c r="V165" s="697"/>
      <c r="X165" s="166"/>
      <c r="Y165" s="166"/>
      <c r="Z165" s="166"/>
      <c r="AA165" s="698"/>
      <c r="AB165" s="699"/>
      <c r="AC165" s="166"/>
      <c r="AD165" s="166"/>
      <c r="AE165" s="166"/>
    </row>
    <row r="166">
      <c r="A166" s="274"/>
      <c r="B166" s="274"/>
      <c r="C166" s="274"/>
      <c r="V166" s="697"/>
      <c r="X166" s="166"/>
      <c r="Y166" s="166"/>
      <c r="Z166" s="166"/>
      <c r="AA166" s="698"/>
      <c r="AB166" s="699"/>
      <c r="AC166" s="166"/>
      <c r="AD166" s="166"/>
      <c r="AE166" s="166"/>
    </row>
    <row r="167">
      <c r="A167" s="274"/>
      <c r="B167" s="274"/>
      <c r="C167" s="274"/>
      <c r="V167" s="697"/>
      <c r="X167" s="166"/>
      <c r="Y167" s="166"/>
      <c r="Z167" s="166"/>
      <c r="AA167" s="698"/>
      <c r="AB167" s="699"/>
      <c r="AC167" s="166"/>
      <c r="AD167" s="166"/>
      <c r="AE167" s="166"/>
    </row>
    <row r="168">
      <c r="A168" s="274"/>
      <c r="B168" s="274"/>
      <c r="C168" s="274"/>
      <c r="V168" s="697"/>
      <c r="X168" s="166"/>
      <c r="Y168" s="166"/>
      <c r="Z168" s="166"/>
      <c r="AA168" s="698"/>
      <c r="AB168" s="699"/>
      <c r="AC168" s="166"/>
      <c r="AD168" s="166"/>
      <c r="AE168" s="166"/>
    </row>
    <row r="169">
      <c r="A169" s="274"/>
      <c r="B169" s="274"/>
      <c r="C169" s="274"/>
      <c r="V169" s="697"/>
      <c r="X169" s="166"/>
      <c r="Y169" s="166"/>
      <c r="Z169" s="166"/>
      <c r="AA169" s="698"/>
      <c r="AB169" s="699"/>
      <c r="AC169" s="166"/>
      <c r="AD169" s="166"/>
      <c r="AE169" s="166"/>
    </row>
    <row r="170">
      <c r="A170" s="274"/>
      <c r="B170" s="274"/>
      <c r="C170" s="274"/>
      <c r="V170" s="697"/>
      <c r="X170" s="166"/>
      <c r="Y170" s="166"/>
      <c r="Z170" s="166"/>
      <c r="AA170" s="698"/>
      <c r="AB170" s="699"/>
      <c r="AC170" s="166"/>
      <c r="AD170" s="166"/>
      <c r="AE170" s="166"/>
    </row>
    <row r="171">
      <c r="A171" s="274"/>
      <c r="B171" s="274"/>
      <c r="C171" s="274"/>
      <c r="V171" s="697"/>
      <c r="X171" s="166"/>
      <c r="Y171" s="166"/>
      <c r="Z171" s="166"/>
      <c r="AA171" s="698"/>
      <c r="AB171" s="699"/>
      <c r="AC171" s="166"/>
      <c r="AD171" s="166"/>
      <c r="AE171" s="166"/>
    </row>
    <row r="172">
      <c r="A172" s="274"/>
      <c r="B172" s="274"/>
      <c r="C172" s="274"/>
      <c r="V172" s="697"/>
      <c r="X172" s="166"/>
      <c r="Y172" s="166"/>
      <c r="Z172" s="166"/>
      <c r="AA172" s="698"/>
      <c r="AB172" s="699"/>
      <c r="AC172" s="166"/>
      <c r="AD172" s="166"/>
      <c r="AE172" s="166"/>
    </row>
    <row r="173">
      <c r="A173" s="274"/>
      <c r="B173" s="274"/>
      <c r="C173" s="274"/>
      <c r="V173" s="697"/>
      <c r="X173" s="166"/>
      <c r="Y173" s="166"/>
      <c r="Z173" s="166"/>
      <c r="AA173" s="698"/>
      <c r="AB173" s="699"/>
      <c r="AC173" s="166"/>
      <c r="AD173" s="166"/>
      <c r="AE173" s="166"/>
    </row>
    <row r="174">
      <c r="A174" s="274"/>
      <c r="B174" s="274"/>
      <c r="C174" s="274"/>
      <c r="V174" s="697"/>
      <c r="X174" s="166"/>
      <c r="Y174" s="166"/>
      <c r="Z174" s="166"/>
      <c r="AA174" s="698"/>
      <c r="AB174" s="699"/>
      <c r="AC174" s="166"/>
      <c r="AD174" s="166"/>
      <c r="AE174" s="166"/>
    </row>
    <row r="175">
      <c r="A175" s="274"/>
      <c r="B175" s="274"/>
      <c r="C175" s="274"/>
      <c r="V175" s="697"/>
      <c r="X175" s="166"/>
      <c r="Y175" s="166"/>
      <c r="Z175" s="166"/>
      <c r="AA175" s="698"/>
      <c r="AB175" s="699"/>
      <c r="AC175" s="166"/>
      <c r="AD175" s="166"/>
      <c r="AE175" s="166"/>
    </row>
    <row r="176">
      <c r="A176" s="274"/>
      <c r="B176" s="274"/>
      <c r="C176" s="274"/>
      <c r="V176" s="697"/>
      <c r="X176" s="166"/>
      <c r="Y176" s="166"/>
      <c r="Z176" s="166"/>
      <c r="AA176" s="698"/>
      <c r="AB176" s="699"/>
      <c r="AC176" s="166"/>
      <c r="AD176" s="166"/>
      <c r="AE176" s="166"/>
    </row>
    <row r="177">
      <c r="A177" s="274"/>
      <c r="B177" s="274"/>
      <c r="C177" s="274"/>
      <c r="V177" s="697"/>
      <c r="X177" s="166"/>
      <c r="Y177" s="166"/>
      <c r="Z177" s="166"/>
      <c r="AA177" s="698"/>
      <c r="AB177" s="699"/>
      <c r="AC177" s="166"/>
      <c r="AD177" s="166"/>
      <c r="AE177" s="166"/>
    </row>
    <row r="178">
      <c r="A178" s="274"/>
      <c r="B178" s="274"/>
      <c r="C178" s="274"/>
      <c r="V178" s="697"/>
      <c r="X178" s="166"/>
      <c r="Y178" s="166"/>
      <c r="Z178" s="166"/>
      <c r="AA178" s="698"/>
      <c r="AB178" s="699"/>
      <c r="AC178" s="166"/>
      <c r="AD178" s="166"/>
      <c r="AE178" s="166"/>
    </row>
    <row r="179">
      <c r="A179" s="274"/>
      <c r="B179" s="274"/>
      <c r="C179" s="274"/>
      <c r="V179" s="697"/>
      <c r="X179" s="166"/>
      <c r="Y179" s="166"/>
      <c r="Z179" s="166"/>
      <c r="AA179" s="698"/>
      <c r="AB179" s="699"/>
      <c r="AC179" s="166"/>
      <c r="AD179" s="166"/>
      <c r="AE179" s="166"/>
    </row>
    <row r="180">
      <c r="A180" s="274"/>
      <c r="B180" s="274"/>
      <c r="C180" s="274"/>
      <c r="V180" s="697"/>
      <c r="X180" s="166"/>
      <c r="Y180" s="166"/>
      <c r="Z180" s="166"/>
      <c r="AA180" s="698"/>
      <c r="AB180" s="699"/>
      <c r="AC180" s="166"/>
      <c r="AD180" s="166"/>
      <c r="AE180" s="166"/>
    </row>
    <row r="181">
      <c r="A181" s="274"/>
      <c r="B181" s="274"/>
      <c r="C181" s="274"/>
      <c r="V181" s="697"/>
      <c r="X181" s="166"/>
      <c r="Y181" s="166"/>
      <c r="Z181" s="166"/>
      <c r="AA181" s="698"/>
      <c r="AB181" s="699"/>
      <c r="AC181" s="166"/>
      <c r="AD181" s="166"/>
      <c r="AE181" s="166"/>
    </row>
    <row r="182">
      <c r="A182" s="274"/>
      <c r="B182" s="274"/>
      <c r="C182" s="274"/>
      <c r="V182" s="697"/>
      <c r="X182" s="166"/>
      <c r="Y182" s="166"/>
      <c r="Z182" s="166"/>
      <c r="AA182" s="698"/>
      <c r="AB182" s="699"/>
      <c r="AC182" s="166"/>
      <c r="AD182" s="166"/>
      <c r="AE182" s="166"/>
    </row>
    <row r="183">
      <c r="A183" s="274"/>
      <c r="B183" s="274"/>
      <c r="C183" s="274"/>
      <c r="V183" s="697"/>
      <c r="X183" s="166"/>
      <c r="Y183" s="166"/>
      <c r="Z183" s="166"/>
      <c r="AA183" s="698"/>
      <c r="AB183" s="699"/>
      <c r="AC183" s="166"/>
      <c r="AD183" s="166"/>
      <c r="AE183" s="166"/>
    </row>
    <row r="184">
      <c r="V184" s="697"/>
      <c r="X184" s="166"/>
      <c r="Y184" s="166"/>
      <c r="Z184" s="166"/>
      <c r="AA184" s="698"/>
      <c r="AB184" s="699"/>
      <c r="AC184" s="166"/>
      <c r="AD184" s="166"/>
      <c r="AE184" s="166"/>
    </row>
    <row r="185">
      <c r="V185" s="697"/>
      <c r="X185" s="166"/>
      <c r="Y185" s="166"/>
      <c r="Z185" s="166"/>
      <c r="AA185" s="698"/>
      <c r="AB185" s="699"/>
      <c r="AC185" s="166"/>
      <c r="AD185" s="166"/>
      <c r="AE185" s="166"/>
    </row>
    <row r="186">
      <c r="V186" s="697"/>
      <c r="X186" s="166"/>
      <c r="Y186" s="166"/>
      <c r="Z186" s="166"/>
      <c r="AA186" s="698"/>
      <c r="AB186" s="699"/>
      <c r="AC186" s="166"/>
      <c r="AD186" s="166"/>
      <c r="AE186" s="166"/>
    </row>
    <row r="187">
      <c r="V187" s="697"/>
      <c r="X187" s="166"/>
      <c r="Y187" s="166"/>
      <c r="Z187" s="166"/>
      <c r="AA187" s="698"/>
      <c r="AB187" s="699"/>
      <c r="AC187" s="166"/>
      <c r="AD187" s="166"/>
      <c r="AE187" s="166"/>
    </row>
    <row r="188">
      <c r="V188" s="697"/>
      <c r="X188" s="166"/>
      <c r="Y188" s="166"/>
      <c r="Z188" s="166"/>
      <c r="AA188" s="698"/>
      <c r="AB188" s="699"/>
      <c r="AC188" s="166"/>
      <c r="AD188" s="166"/>
      <c r="AE188" s="166"/>
    </row>
    <row r="189">
      <c r="V189" s="697"/>
      <c r="X189" s="166"/>
      <c r="Y189" s="166"/>
      <c r="Z189" s="166"/>
      <c r="AA189" s="698"/>
      <c r="AB189" s="699"/>
      <c r="AC189" s="166"/>
      <c r="AD189" s="166"/>
      <c r="AE189" s="166"/>
    </row>
    <row r="190">
      <c r="V190" s="697"/>
      <c r="X190" s="166"/>
      <c r="Y190" s="166"/>
      <c r="Z190" s="166"/>
      <c r="AA190" s="698"/>
      <c r="AB190" s="699"/>
      <c r="AC190" s="166"/>
      <c r="AD190" s="166"/>
      <c r="AE190" s="166"/>
    </row>
    <row r="191">
      <c r="V191" s="697"/>
      <c r="X191" s="166"/>
      <c r="Y191" s="166"/>
      <c r="Z191" s="166"/>
      <c r="AA191" s="698"/>
      <c r="AB191" s="699"/>
      <c r="AC191" s="166"/>
      <c r="AD191" s="166"/>
      <c r="AE191" s="166"/>
    </row>
    <row r="192">
      <c r="V192" s="697"/>
      <c r="X192" s="166"/>
      <c r="Y192" s="166"/>
      <c r="Z192" s="166"/>
      <c r="AA192" s="698"/>
      <c r="AB192" s="699"/>
      <c r="AC192" s="166"/>
      <c r="AD192" s="166"/>
      <c r="AE192" s="166"/>
    </row>
    <row r="193">
      <c r="V193" s="697"/>
      <c r="X193" s="166"/>
      <c r="Y193" s="166"/>
      <c r="Z193" s="166"/>
      <c r="AA193" s="698"/>
      <c r="AB193" s="699"/>
      <c r="AC193" s="166"/>
      <c r="AD193" s="166"/>
      <c r="AE193" s="166"/>
    </row>
    <row r="194">
      <c r="V194" s="697"/>
      <c r="X194" s="166"/>
      <c r="Y194" s="166"/>
      <c r="Z194" s="166"/>
      <c r="AA194" s="698"/>
      <c r="AB194" s="699"/>
      <c r="AC194" s="166"/>
      <c r="AD194" s="166"/>
      <c r="AE194" s="166"/>
    </row>
    <row r="195">
      <c r="V195" s="697"/>
      <c r="X195" s="166"/>
      <c r="Y195" s="166"/>
      <c r="Z195" s="166"/>
      <c r="AA195" s="698"/>
      <c r="AB195" s="699"/>
      <c r="AC195" s="166"/>
      <c r="AD195" s="166"/>
      <c r="AE195" s="166"/>
    </row>
    <row r="196">
      <c r="V196" s="697"/>
      <c r="X196" s="166"/>
      <c r="Y196" s="166"/>
      <c r="Z196" s="166"/>
      <c r="AA196" s="698"/>
      <c r="AB196" s="699"/>
      <c r="AC196" s="166"/>
      <c r="AD196" s="166"/>
      <c r="AE196" s="166"/>
    </row>
    <row r="197">
      <c r="V197" s="697"/>
      <c r="X197" s="166"/>
      <c r="Y197" s="166"/>
      <c r="Z197" s="166"/>
      <c r="AA197" s="698"/>
      <c r="AB197" s="699"/>
      <c r="AC197" s="166"/>
      <c r="AD197" s="166"/>
      <c r="AE197" s="166"/>
    </row>
    <row r="198">
      <c r="V198" s="697"/>
      <c r="X198" s="166"/>
      <c r="Y198" s="166"/>
      <c r="Z198" s="166"/>
      <c r="AA198" s="698"/>
      <c r="AB198" s="699"/>
      <c r="AC198" s="166"/>
      <c r="AD198" s="166"/>
      <c r="AE198" s="166"/>
    </row>
    <row r="199">
      <c r="V199" s="697"/>
      <c r="X199" s="166"/>
      <c r="Y199" s="166"/>
      <c r="Z199" s="166"/>
      <c r="AA199" s="698"/>
      <c r="AB199" s="699"/>
      <c r="AC199" s="166"/>
      <c r="AD199" s="166"/>
      <c r="AE199" s="166"/>
    </row>
    <row r="200">
      <c r="V200" s="697"/>
      <c r="X200" s="166"/>
      <c r="Y200" s="166"/>
      <c r="Z200" s="166"/>
      <c r="AA200" s="698"/>
      <c r="AB200" s="699"/>
      <c r="AC200" s="166"/>
      <c r="AD200" s="166"/>
      <c r="AE200" s="166"/>
    </row>
    <row r="201">
      <c r="V201" s="697"/>
      <c r="X201" s="166"/>
      <c r="Y201" s="166"/>
      <c r="Z201" s="166"/>
      <c r="AA201" s="698"/>
      <c r="AB201" s="699"/>
      <c r="AC201" s="166"/>
      <c r="AD201" s="166"/>
      <c r="AE201" s="166"/>
    </row>
    <row r="202">
      <c r="V202" s="697"/>
      <c r="X202" s="166"/>
      <c r="Y202" s="166"/>
      <c r="Z202" s="166"/>
      <c r="AA202" s="698"/>
      <c r="AB202" s="699"/>
      <c r="AC202" s="166"/>
      <c r="AD202" s="166"/>
      <c r="AE202" s="166"/>
    </row>
    <row r="203">
      <c r="V203" s="697"/>
      <c r="X203" s="166"/>
      <c r="Y203" s="166"/>
      <c r="Z203" s="166"/>
      <c r="AA203" s="698"/>
      <c r="AB203" s="699"/>
      <c r="AC203" s="166"/>
      <c r="AD203" s="166"/>
      <c r="AE203" s="166"/>
    </row>
    <row r="204">
      <c r="V204" s="697"/>
      <c r="X204" s="166"/>
      <c r="Y204" s="166"/>
      <c r="Z204" s="166"/>
      <c r="AA204" s="698"/>
      <c r="AB204" s="699"/>
      <c r="AC204" s="166"/>
      <c r="AD204" s="166"/>
      <c r="AE204" s="166"/>
    </row>
    <row r="205">
      <c r="V205" s="697"/>
      <c r="X205" s="166"/>
      <c r="Y205" s="166"/>
      <c r="Z205" s="166"/>
      <c r="AA205" s="698"/>
      <c r="AB205" s="699"/>
      <c r="AC205" s="166"/>
      <c r="AD205" s="166"/>
      <c r="AE205" s="166"/>
    </row>
    <row r="206">
      <c r="V206" s="697"/>
      <c r="X206" s="166"/>
      <c r="Y206" s="166"/>
      <c r="Z206" s="166"/>
      <c r="AA206" s="698"/>
      <c r="AB206" s="699"/>
      <c r="AC206" s="166"/>
      <c r="AD206" s="166"/>
      <c r="AE206" s="166"/>
    </row>
    <row r="207">
      <c r="V207" s="697"/>
      <c r="X207" s="166"/>
      <c r="Y207" s="166"/>
      <c r="Z207" s="166"/>
      <c r="AA207" s="698"/>
      <c r="AB207" s="699"/>
      <c r="AC207" s="166"/>
      <c r="AD207" s="166"/>
      <c r="AE207" s="166"/>
    </row>
    <row r="208">
      <c r="V208" s="697"/>
      <c r="X208" s="166"/>
      <c r="Y208" s="166"/>
      <c r="Z208" s="166"/>
      <c r="AA208" s="698"/>
      <c r="AB208" s="699"/>
      <c r="AC208" s="166"/>
      <c r="AD208" s="166"/>
      <c r="AE208" s="166"/>
    </row>
    <row r="209">
      <c r="V209" s="697"/>
      <c r="X209" s="166"/>
      <c r="Y209" s="166"/>
      <c r="Z209" s="166"/>
      <c r="AA209" s="698"/>
      <c r="AB209" s="699"/>
      <c r="AC209" s="166"/>
      <c r="AD209" s="166"/>
      <c r="AE209" s="166"/>
    </row>
    <row r="210">
      <c r="V210" s="697"/>
      <c r="X210" s="166"/>
      <c r="Y210" s="166"/>
      <c r="Z210" s="166"/>
      <c r="AA210" s="698"/>
      <c r="AB210" s="699"/>
      <c r="AC210" s="166"/>
      <c r="AD210" s="166"/>
      <c r="AE210" s="166"/>
    </row>
    <row r="211">
      <c r="V211" s="697"/>
      <c r="X211" s="166"/>
      <c r="Y211" s="166"/>
      <c r="Z211" s="166"/>
      <c r="AA211" s="698"/>
      <c r="AB211" s="699"/>
      <c r="AC211" s="166"/>
      <c r="AD211" s="166"/>
      <c r="AE211" s="166"/>
    </row>
    <row r="212">
      <c r="V212" s="697"/>
      <c r="X212" s="166"/>
      <c r="Y212" s="166"/>
      <c r="Z212" s="166"/>
      <c r="AA212" s="698"/>
      <c r="AB212" s="699"/>
      <c r="AC212" s="166"/>
      <c r="AD212" s="166"/>
      <c r="AE212" s="166"/>
    </row>
    <row r="213">
      <c r="V213" s="697"/>
      <c r="X213" s="166"/>
      <c r="Y213" s="166"/>
      <c r="Z213" s="166"/>
      <c r="AA213" s="698"/>
      <c r="AB213" s="699"/>
      <c r="AC213" s="166"/>
      <c r="AD213" s="166"/>
      <c r="AE213" s="166"/>
    </row>
    <row r="214">
      <c r="V214" s="697"/>
      <c r="X214" s="166"/>
      <c r="Y214" s="166"/>
      <c r="Z214" s="166"/>
      <c r="AA214" s="698"/>
      <c r="AB214" s="699"/>
      <c r="AC214" s="166"/>
      <c r="AD214" s="166"/>
      <c r="AE214" s="166"/>
    </row>
    <row r="215">
      <c r="V215" s="697"/>
      <c r="X215" s="166"/>
      <c r="Y215" s="166"/>
      <c r="Z215" s="166"/>
      <c r="AA215" s="698"/>
      <c r="AB215" s="699"/>
      <c r="AC215" s="166"/>
      <c r="AD215" s="166"/>
      <c r="AE215" s="166"/>
    </row>
    <row r="216">
      <c r="V216" s="697"/>
      <c r="X216" s="166"/>
      <c r="Y216" s="166"/>
      <c r="Z216" s="166"/>
      <c r="AA216" s="698"/>
      <c r="AB216" s="699"/>
      <c r="AC216" s="166"/>
      <c r="AD216" s="166"/>
      <c r="AE216" s="166"/>
    </row>
    <row r="217">
      <c r="V217" s="697"/>
      <c r="X217" s="166"/>
      <c r="Y217" s="166"/>
      <c r="Z217" s="166"/>
      <c r="AA217" s="698"/>
      <c r="AB217" s="699"/>
      <c r="AC217" s="166"/>
      <c r="AD217" s="166"/>
      <c r="AE217" s="166"/>
    </row>
    <row r="218">
      <c r="V218" s="697"/>
      <c r="X218" s="166"/>
      <c r="Y218" s="166"/>
      <c r="Z218" s="166"/>
      <c r="AA218" s="698"/>
      <c r="AB218" s="699"/>
      <c r="AC218" s="166"/>
      <c r="AD218" s="166"/>
      <c r="AE218" s="166"/>
    </row>
    <row r="219">
      <c r="V219" s="697"/>
      <c r="X219" s="166"/>
      <c r="Y219" s="166"/>
      <c r="Z219" s="166"/>
      <c r="AA219" s="698"/>
      <c r="AB219" s="699"/>
      <c r="AC219" s="166"/>
      <c r="AD219" s="166"/>
      <c r="AE219" s="166"/>
    </row>
    <row r="220">
      <c r="V220" s="697"/>
      <c r="X220" s="166"/>
      <c r="Y220" s="166"/>
      <c r="Z220" s="166"/>
      <c r="AA220" s="698"/>
      <c r="AB220" s="699"/>
      <c r="AC220" s="166"/>
      <c r="AD220" s="166"/>
      <c r="AE220" s="166"/>
    </row>
    <row r="221">
      <c r="V221" s="697"/>
      <c r="X221" s="166"/>
      <c r="Y221" s="166"/>
      <c r="Z221" s="166"/>
      <c r="AA221" s="698"/>
      <c r="AB221" s="699"/>
      <c r="AC221" s="166"/>
      <c r="AD221" s="166"/>
      <c r="AE221" s="166"/>
    </row>
    <row r="222">
      <c r="V222" s="697"/>
      <c r="X222" s="166"/>
      <c r="Y222" s="166"/>
      <c r="Z222" s="166"/>
      <c r="AA222" s="698"/>
      <c r="AB222" s="699"/>
      <c r="AC222" s="166"/>
      <c r="AD222" s="166"/>
      <c r="AE222" s="166"/>
    </row>
    <row r="223">
      <c r="V223" s="697"/>
      <c r="X223" s="166"/>
      <c r="Y223" s="166"/>
      <c r="Z223" s="166"/>
      <c r="AA223" s="698"/>
      <c r="AB223" s="699"/>
      <c r="AC223" s="166"/>
      <c r="AD223" s="166"/>
      <c r="AE223" s="166"/>
    </row>
    <row r="224">
      <c r="V224" s="697"/>
      <c r="X224" s="166"/>
      <c r="Y224" s="166"/>
      <c r="Z224" s="166"/>
      <c r="AA224" s="698"/>
      <c r="AB224" s="699"/>
      <c r="AC224" s="166"/>
      <c r="AD224" s="166"/>
      <c r="AE224" s="166"/>
    </row>
    <row r="225">
      <c r="V225" s="697"/>
      <c r="X225" s="166"/>
      <c r="Y225" s="166"/>
      <c r="Z225" s="166"/>
      <c r="AA225" s="698"/>
      <c r="AB225" s="699"/>
      <c r="AC225" s="166"/>
      <c r="AD225" s="166"/>
      <c r="AE225" s="166"/>
    </row>
    <row r="226">
      <c r="V226" s="697"/>
      <c r="X226" s="166"/>
      <c r="Y226" s="166"/>
      <c r="Z226" s="166"/>
      <c r="AA226" s="698"/>
      <c r="AB226" s="699"/>
      <c r="AC226" s="166"/>
      <c r="AD226" s="166"/>
      <c r="AE226" s="166"/>
    </row>
    <row r="227">
      <c r="V227" s="697"/>
      <c r="X227" s="166"/>
      <c r="Y227" s="166"/>
      <c r="Z227" s="166"/>
      <c r="AA227" s="698"/>
      <c r="AB227" s="699"/>
      <c r="AC227" s="166"/>
      <c r="AD227" s="166"/>
      <c r="AE227" s="166"/>
    </row>
    <row r="228">
      <c r="V228" s="697"/>
      <c r="X228" s="166"/>
      <c r="Y228" s="166"/>
      <c r="Z228" s="166"/>
      <c r="AA228" s="698"/>
      <c r="AB228" s="699"/>
      <c r="AC228" s="166"/>
      <c r="AD228" s="166"/>
      <c r="AE228" s="166"/>
    </row>
    <row r="229">
      <c r="V229" s="697"/>
      <c r="X229" s="166"/>
      <c r="Y229" s="166"/>
      <c r="Z229" s="166"/>
      <c r="AA229" s="698"/>
      <c r="AB229" s="699"/>
      <c r="AC229" s="166"/>
      <c r="AD229" s="166"/>
      <c r="AE229" s="166"/>
    </row>
    <row r="230">
      <c r="V230" s="697"/>
      <c r="X230" s="166"/>
      <c r="Y230" s="166"/>
      <c r="Z230" s="166"/>
      <c r="AA230" s="698"/>
      <c r="AB230" s="699"/>
      <c r="AC230" s="166"/>
      <c r="AD230" s="166"/>
      <c r="AE230" s="166"/>
    </row>
    <row r="231">
      <c r="V231" s="697"/>
      <c r="X231" s="166"/>
      <c r="Y231" s="166"/>
      <c r="Z231" s="166"/>
      <c r="AA231" s="698"/>
      <c r="AB231" s="699"/>
      <c r="AC231" s="166"/>
      <c r="AD231" s="166"/>
      <c r="AE231" s="166"/>
    </row>
    <row r="232">
      <c r="V232" s="697"/>
      <c r="X232" s="166"/>
      <c r="Y232" s="166"/>
      <c r="Z232" s="166"/>
      <c r="AA232" s="698"/>
      <c r="AB232" s="699"/>
      <c r="AC232" s="166"/>
      <c r="AD232" s="166"/>
      <c r="AE232" s="166"/>
    </row>
    <row r="233">
      <c r="V233" s="697"/>
      <c r="X233" s="166"/>
      <c r="Y233" s="166"/>
      <c r="Z233" s="166"/>
      <c r="AA233" s="698"/>
      <c r="AB233" s="699"/>
      <c r="AC233" s="166"/>
      <c r="AD233" s="166"/>
      <c r="AE233" s="166"/>
    </row>
    <row r="234">
      <c r="V234" s="697"/>
      <c r="X234" s="166"/>
      <c r="Y234" s="166"/>
      <c r="Z234" s="166"/>
      <c r="AA234" s="698"/>
      <c r="AB234" s="699"/>
      <c r="AC234" s="166"/>
      <c r="AD234" s="166"/>
      <c r="AE234" s="166"/>
    </row>
    <row r="235">
      <c r="V235" s="697"/>
      <c r="X235" s="166"/>
      <c r="Y235" s="166"/>
      <c r="Z235" s="166"/>
      <c r="AA235" s="698"/>
      <c r="AB235" s="699"/>
      <c r="AC235" s="166"/>
      <c r="AD235" s="166"/>
      <c r="AE235" s="166"/>
    </row>
    <row r="236">
      <c r="V236" s="697"/>
      <c r="X236" s="166"/>
      <c r="Y236" s="166"/>
      <c r="Z236" s="166"/>
      <c r="AA236" s="698"/>
      <c r="AB236" s="699"/>
      <c r="AC236" s="166"/>
      <c r="AD236" s="166"/>
      <c r="AE236" s="166"/>
    </row>
    <row r="237">
      <c r="V237" s="697"/>
      <c r="X237" s="166"/>
      <c r="Y237" s="166"/>
      <c r="Z237" s="166"/>
      <c r="AA237" s="698"/>
      <c r="AB237" s="699"/>
      <c r="AC237" s="166"/>
      <c r="AD237" s="166"/>
      <c r="AE237" s="166"/>
    </row>
    <row r="238">
      <c r="V238" s="697"/>
      <c r="X238" s="166"/>
      <c r="Y238" s="166"/>
      <c r="Z238" s="166"/>
      <c r="AA238" s="698"/>
      <c r="AB238" s="699"/>
      <c r="AC238" s="166"/>
      <c r="AD238" s="166"/>
      <c r="AE238" s="166"/>
    </row>
    <row r="239">
      <c r="V239" s="697"/>
      <c r="X239" s="166"/>
      <c r="Y239" s="166"/>
      <c r="Z239" s="166"/>
      <c r="AA239" s="698"/>
      <c r="AB239" s="699"/>
      <c r="AC239" s="166"/>
      <c r="AD239" s="166"/>
      <c r="AE239" s="166"/>
    </row>
    <row r="240">
      <c r="V240" s="697"/>
      <c r="X240" s="166"/>
      <c r="Y240" s="166"/>
      <c r="Z240" s="166"/>
      <c r="AA240" s="698"/>
      <c r="AB240" s="699"/>
      <c r="AC240" s="166"/>
      <c r="AD240" s="166"/>
      <c r="AE240" s="166"/>
    </row>
    <row r="241">
      <c r="V241" s="697"/>
      <c r="X241" s="166"/>
      <c r="Y241" s="166"/>
      <c r="Z241" s="166"/>
      <c r="AA241" s="698"/>
      <c r="AB241" s="699"/>
      <c r="AC241" s="166"/>
      <c r="AD241" s="166"/>
      <c r="AE241" s="166"/>
    </row>
    <row r="242">
      <c r="V242" s="697"/>
      <c r="X242" s="166"/>
      <c r="Y242" s="166"/>
      <c r="Z242" s="166"/>
      <c r="AA242" s="698"/>
      <c r="AB242" s="699"/>
      <c r="AC242" s="166"/>
      <c r="AD242" s="166"/>
      <c r="AE242" s="166"/>
    </row>
    <row r="243">
      <c r="V243" s="697"/>
      <c r="X243" s="166"/>
      <c r="Y243" s="166"/>
      <c r="Z243" s="166"/>
      <c r="AA243" s="698"/>
      <c r="AB243" s="699"/>
      <c r="AC243" s="166"/>
      <c r="AD243" s="166"/>
      <c r="AE243" s="166"/>
    </row>
    <row r="244">
      <c r="V244" s="697"/>
      <c r="X244" s="166"/>
      <c r="Y244" s="166"/>
      <c r="Z244" s="166"/>
      <c r="AA244" s="698"/>
      <c r="AB244" s="699"/>
      <c r="AC244" s="166"/>
      <c r="AD244" s="166"/>
      <c r="AE244" s="166"/>
    </row>
    <row r="245">
      <c r="V245" s="697"/>
      <c r="X245" s="166"/>
      <c r="Y245" s="166"/>
      <c r="Z245" s="166"/>
      <c r="AA245" s="698"/>
      <c r="AB245" s="699"/>
      <c r="AC245" s="166"/>
      <c r="AD245" s="166"/>
      <c r="AE245" s="166"/>
    </row>
    <row r="246">
      <c r="V246" s="697"/>
      <c r="X246" s="166"/>
      <c r="Y246" s="166"/>
      <c r="Z246" s="166"/>
      <c r="AA246" s="698"/>
      <c r="AB246" s="699"/>
      <c r="AC246" s="166"/>
      <c r="AD246" s="166"/>
      <c r="AE246" s="166"/>
    </row>
    <row r="247">
      <c r="V247" s="697"/>
      <c r="X247" s="166"/>
      <c r="Y247" s="166"/>
      <c r="Z247" s="166"/>
      <c r="AA247" s="698"/>
      <c r="AB247" s="699"/>
      <c r="AC247" s="166"/>
      <c r="AD247" s="166"/>
      <c r="AE247" s="166"/>
    </row>
    <row r="248">
      <c r="V248" s="697"/>
      <c r="X248" s="166"/>
      <c r="Y248" s="166"/>
      <c r="Z248" s="166"/>
      <c r="AA248" s="698"/>
      <c r="AB248" s="699"/>
      <c r="AC248" s="166"/>
      <c r="AD248" s="166"/>
      <c r="AE248" s="166"/>
    </row>
    <row r="249">
      <c r="V249" s="697"/>
      <c r="X249" s="166"/>
      <c r="Y249" s="166"/>
      <c r="Z249" s="166"/>
      <c r="AA249" s="698"/>
      <c r="AB249" s="699"/>
      <c r="AC249" s="166"/>
      <c r="AD249" s="166"/>
      <c r="AE249" s="166"/>
    </row>
    <row r="250">
      <c r="V250" s="697"/>
      <c r="X250" s="166"/>
      <c r="Y250" s="166"/>
      <c r="Z250" s="166"/>
      <c r="AA250" s="698"/>
      <c r="AB250" s="699"/>
      <c r="AC250" s="166"/>
      <c r="AD250" s="166"/>
      <c r="AE250" s="166"/>
    </row>
    <row r="251">
      <c r="V251" s="697"/>
      <c r="X251" s="166"/>
      <c r="Y251" s="166"/>
      <c r="Z251" s="166"/>
      <c r="AA251" s="698"/>
      <c r="AB251" s="699"/>
      <c r="AC251" s="166"/>
      <c r="AD251" s="166"/>
      <c r="AE251" s="166"/>
    </row>
    <row r="252">
      <c r="V252" s="697"/>
      <c r="X252" s="166"/>
      <c r="Y252" s="166"/>
      <c r="Z252" s="166"/>
      <c r="AA252" s="698"/>
      <c r="AB252" s="699"/>
      <c r="AC252" s="166"/>
      <c r="AD252" s="166"/>
      <c r="AE252" s="166"/>
    </row>
    <row r="253">
      <c r="V253" s="697"/>
      <c r="X253" s="166"/>
      <c r="Y253" s="166"/>
      <c r="Z253" s="166"/>
      <c r="AA253" s="698"/>
      <c r="AB253" s="699"/>
      <c r="AC253" s="166"/>
      <c r="AD253" s="166"/>
      <c r="AE253" s="166"/>
    </row>
    <row r="254">
      <c r="V254" s="697"/>
      <c r="X254" s="166"/>
      <c r="Y254" s="166"/>
      <c r="Z254" s="166"/>
      <c r="AA254" s="698"/>
      <c r="AB254" s="699"/>
      <c r="AC254" s="166"/>
      <c r="AD254" s="166"/>
      <c r="AE254" s="166"/>
    </row>
    <row r="255">
      <c r="V255" s="697"/>
      <c r="X255" s="166"/>
      <c r="Y255" s="166"/>
      <c r="Z255" s="166"/>
      <c r="AA255" s="698"/>
      <c r="AB255" s="699"/>
      <c r="AC255" s="166"/>
      <c r="AD255" s="166"/>
      <c r="AE255" s="166"/>
    </row>
    <row r="256">
      <c r="V256" s="697"/>
      <c r="X256" s="166"/>
      <c r="Y256" s="166"/>
      <c r="Z256" s="166"/>
      <c r="AA256" s="698"/>
      <c r="AB256" s="699"/>
      <c r="AC256" s="166"/>
      <c r="AD256" s="166"/>
      <c r="AE256" s="166"/>
    </row>
    <row r="257">
      <c r="V257" s="697"/>
      <c r="X257" s="166"/>
      <c r="Y257" s="166"/>
      <c r="Z257" s="166"/>
      <c r="AA257" s="698"/>
      <c r="AB257" s="699"/>
      <c r="AC257" s="166"/>
      <c r="AD257" s="166"/>
      <c r="AE257" s="166"/>
    </row>
    <row r="258">
      <c r="V258" s="697"/>
      <c r="X258" s="166"/>
      <c r="Y258" s="166"/>
      <c r="Z258" s="166"/>
      <c r="AA258" s="698"/>
      <c r="AB258" s="699"/>
      <c r="AC258" s="166"/>
      <c r="AD258" s="166"/>
      <c r="AE258" s="166"/>
    </row>
    <row r="259">
      <c r="V259" s="697"/>
      <c r="X259" s="166"/>
      <c r="Y259" s="166"/>
      <c r="Z259" s="166"/>
      <c r="AA259" s="698"/>
      <c r="AB259" s="699"/>
      <c r="AC259" s="166"/>
      <c r="AD259" s="166"/>
      <c r="AE259" s="166"/>
    </row>
    <row r="260">
      <c r="V260" s="697"/>
      <c r="X260" s="166"/>
      <c r="Y260" s="166"/>
      <c r="Z260" s="166"/>
      <c r="AA260" s="698"/>
      <c r="AB260" s="699"/>
      <c r="AC260" s="166"/>
      <c r="AD260" s="166"/>
      <c r="AE260" s="166"/>
    </row>
    <row r="261">
      <c r="V261" s="697"/>
      <c r="X261" s="166"/>
      <c r="Y261" s="166"/>
      <c r="Z261" s="166"/>
      <c r="AA261" s="698"/>
      <c r="AB261" s="699"/>
      <c r="AC261" s="166"/>
      <c r="AD261" s="166"/>
      <c r="AE261" s="166"/>
    </row>
    <row r="262">
      <c r="V262" s="697"/>
      <c r="X262" s="166"/>
      <c r="Y262" s="166"/>
      <c r="Z262" s="166"/>
      <c r="AA262" s="698"/>
      <c r="AB262" s="699"/>
      <c r="AC262" s="166"/>
      <c r="AD262" s="166"/>
      <c r="AE262" s="166"/>
    </row>
    <row r="263">
      <c r="V263" s="697"/>
      <c r="X263" s="166"/>
      <c r="Y263" s="166"/>
      <c r="Z263" s="166"/>
      <c r="AA263" s="698"/>
      <c r="AB263" s="699"/>
      <c r="AC263" s="166"/>
      <c r="AD263" s="166"/>
      <c r="AE263" s="166"/>
    </row>
    <row r="264">
      <c r="V264" s="697"/>
      <c r="X264" s="166"/>
      <c r="Y264" s="166"/>
      <c r="Z264" s="166"/>
      <c r="AA264" s="698"/>
      <c r="AB264" s="699"/>
      <c r="AC264" s="166"/>
      <c r="AD264" s="166"/>
      <c r="AE264" s="166"/>
    </row>
    <row r="265">
      <c r="V265" s="697"/>
      <c r="X265" s="166"/>
      <c r="Y265" s="166"/>
      <c r="Z265" s="166"/>
      <c r="AA265" s="698"/>
      <c r="AB265" s="699"/>
      <c r="AC265" s="166"/>
      <c r="AD265" s="166"/>
      <c r="AE265" s="166"/>
    </row>
    <row r="266">
      <c r="V266" s="697"/>
      <c r="X266" s="166"/>
      <c r="Y266" s="166"/>
      <c r="Z266" s="166"/>
      <c r="AA266" s="698"/>
      <c r="AB266" s="699"/>
      <c r="AC266" s="166"/>
      <c r="AD266" s="166"/>
      <c r="AE266" s="166"/>
    </row>
    <row r="267">
      <c r="V267" s="697"/>
      <c r="X267" s="166"/>
      <c r="Y267" s="166"/>
      <c r="Z267" s="166"/>
      <c r="AA267" s="698"/>
      <c r="AB267" s="699"/>
      <c r="AC267" s="166"/>
      <c r="AD267" s="166"/>
      <c r="AE267" s="166"/>
    </row>
    <row r="268">
      <c r="V268" s="697"/>
      <c r="X268" s="166"/>
      <c r="Y268" s="166"/>
      <c r="Z268" s="166"/>
      <c r="AA268" s="698"/>
      <c r="AB268" s="699"/>
      <c r="AC268" s="166"/>
      <c r="AD268" s="166"/>
      <c r="AE268" s="166"/>
    </row>
    <row r="269">
      <c r="V269" s="697"/>
      <c r="X269" s="166"/>
      <c r="Y269" s="166"/>
      <c r="Z269" s="166"/>
      <c r="AA269" s="698"/>
      <c r="AB269" s="699"/>
      <c r="AC269" s="166"/>
      <c r="AD269" s="166"/>
      <c r="AE269" s="166"/>
    </row>
    <row r="270">
      <c r="V270" s="697"/>
      <c r="X270" s="166"/>
      <c r="Y270" s="166"/>
      <c r="Z270" s="166"/>
      <c r="AA270" s="698"/>
      <c r="AB270" s="699"/>
      <c r="AC270" s="166"/>
      <c r="AD270" s="166"/>
      <c r="AE270" s="166"/>
    </row>
    <row r="271">
      <c r="V271" s="697"/>
      <c r="X271" s="166"/>
      <c r="Y271" s="166"/>
      <c r="Z271" s="166"/>
      <c r="AA271" s="698"/>
      <c r="AB271" s="699"/>
      <c r="AC271" s="166"/>
      <c r="AD271" s="166"/>
      <c r="AE271" s="166"/>
    </row>
    <row r="272">
      <c r="V272" s="697"/>
      <c r="X272" s="166"/>
      <c r="Y272" s="166"/>
      <c r="Z272" s="166"/>
      <c r="AA272" s="698"/>
      <c r="AB272" s="699"/>
      <c r="AC272" s="166"/>
      <c r="AD272" s="166"/>
      <c r="AE272" s="166"/>
    </row>
    <row r="273">
      <c r="V273" s="697"/>
      <c r="X273" s="166"/>
      <c r="Y273" s="166"/>
      <c r="Z273" s="166"/>
      <c r="AA273" s="698"/>
      <c r="AB273" s="699"/>
      <c r="AC273" s="166"/>
      <c r="AD273" s="166"/>
      <c r="AE273" s="166"/>
    </row>
    <row r="274">
      <c r="V274" s="697"/>
      <c r="X274" s="166"/>
      <c r="Y274" s="166"/>
      <c r="Z274" s="166"/>
      <c r="AA274" s="698"/>
      <c r="AB274" s="699"/>
      <c r="AC274" s="166"/>
      <c r="AD274" s="166"/>
      <c r="AE274" s="166"/>
    </row>
    <row r="275">
      <c r="V275" s="697"/>
      <c r="X275" s="166"/>
      <c r="Y275" s="166"/>
      <c r="Z275" s="166"/>
      <c r="AA275" s="698"/>
      <c r="AB275" s="699"/>
      <c r="AC275" s="166"/>
      <c r="AD275" s="166"/>
      <c r="AE275" s="166"/>
    </row>
    <row r="276">
      <c r="V276" s="697"/>
      <c r="X276" s="166"/>
      <c r="Y276" s="166"/>
      <c r="Z276" s="166"/>
      <c r="AA276" s="698"/>
      <c r="AB276" s="699"/>
      <c r="AC276" s="166"/>
      <c r="AD276" s="166"/>
      <c r="AE276" s="166"/>
    </row>
    <row r="277">
      <c r="V277" s="697"/>
      <c r="X277" s="166"/>
      <c r="Y277" s="166"/>
      <c r="Z277" s="166"/>
      <c r="AA277" s="698"/>
      <c r="AB277" s="699"/>
      <c r="AC277" s="166"/>
      <c r="AD277" s="166"/>
      <c r="AE277" s="166"/>
    </row>
    <row r="278">
      <c r="V278" s="697"/>
      <c r="X278" s="166"/>
      <c r="Y278" s="166"/>
      <c r="Z278" s="166"/>
      <c r="AA278" s="698"/>
      <c r="AB278" s="699"/>
      <c r="AC278" s="166"/>
      <c r="AD278" s="166"/>
      <c r="AE278" s="166"/>
    </row>
    <row r="279">
      <c r="V279" s="697"/>
      <c r="X279" s="166"/>
      <c r="Y279" s="166"/>
      <c r="Z279" s="166"/>
      <c r="AA279" s="698"/>
      <c r="AB279" s="699"/>
      <c r="AC279" s="166"/>
      <c r="AD279" s="166"/>
      <c r="AE279" s="166"/>
    </row>
    <row r="280">
      <c r="V280" s="697"/>
      <c r="X280" s="166"/>
      <c r="Y280" s="166"/>
      <c r="Z280" s="166"/>
      <c r="AA280" s="698"/>
      <c r="AB280" s="699"/>
      <c r="AC280" s="166"/>
      <c r="AD280" s="166"/>
      <c r="AE280" s="166"/>
    </row>
    <row r="281">
      <c r="V281" s="697"/>
      <c r="X281" s="166"/>
      <c r="Y281" s="166"/>
      <c r="Z281" s="166"/>
      <c r="AA281" s="698"/>
      <c r="AB281" s="699"/>
      <c r="AC281" s="166"/>
      <c r="AD281" s="166"/>
      <c r="AE281" s="166"/>
    </row>
    <row r="282">
      <c r="V282" s="697"/>
      <c r="X282" s="166"/>
      <c r="Y282" s="166"/>
      <c r="Z282" s="166"/>
      <c r="AA282" s="698"/>
      <c r="AB282" s="699"/>
      <c r="AC282" s="166"/>
      <c r="AD282" s="166"/>
      <c r="AE282" s="166"/>
    </row>
    <row r="283">
      <c r="V283" s="697"/>
      <c r="X283" s="166"/>
      <c r="Y283" s="166"/>
      <c r="Z283" s="166"/>
      <c r="AA283" s="698"/>
      <c r="AB283" s="699"/>
      <c r="AC283" s="166"/>
      <c r="AD283" s="166"/>
      <c r="AE283" s="166"/>
    </row>
    <row r="284">
      <c r="V284" s="697"/>
      <c r="X284" s="166"/>
      <c r="Y284" s="166"/>
      <c r="Z284" s="166"/>
      <c r="AA284" s="698"/>
      <c r="AB284" s="699"/>
      <c r="AC284" s="166"/>
      <c r="AD284" s="166"/>
      <c r="AE284" s="166"/>
    </row>
    <row r="285">
      <c r="V285" s="697"/>
      <c r="X285" s="166"/>
      <c r="Y285" s="166"/>
      <c r="Z285" s="166"/>
      <c r="AA285" s="698"/>
      <c r="AB285" s="699"/>
      <c r="AC285" s="166"/>
      <c r="AD285" s="166"/>
      <c r="AE285" s="166"/>
    </row>
    <row r="286">
      <c r="V286" s="697"/>
      <c r="X286" s="166"/>
      <c r="Y286" s="166"/>
      <c r="Z286" s="166"/>
      <c r="AA286" s="698"/>
      <c r="AB286" s="699"/>
      <c r="AC286" s="166"/>
      <c r="AD286" s="166"/>
      <c r="AE286" s="166"/>
    </row>
    <row r="287">
      <c r="V287" s="697"/>
      <c r="X287" s="166"/>
      <c r="Y287" s="166"/>
      <c r="Z287" s="166"/>
      <c r="AA287" s="698"/>
      <c r="AB287" s="699"/>
      <c r="AC287" s="166"/>
      <c r="AD287" s="166"/>
      <c r="AE287" s="166"/>
    </row>
    <row r="288">
      <c r="V288" s="697"/>
      <c r="X288" s="166"/>
      <c r="Y288" s="166"/>
      <c r="Z288" s="166"/>
      <c r="AA288" s="698"/>
      <c r="AB288" s="699"/>
      <c r="AC288" s="166"/>
      <c r="AD288" s="166"/>
      <c r="AE288" s="166"/>
    </row>
    <row r="289">
      <c r="V289" s="697"/>
      <c r="X289" s="166"/>
      <c r="Y289" s="166"/>
      <c r="Z289" s="166"/>
      <c r="AA289" s="698"/>
      <c r="AB289" s="699"/>
      <c r="AC289" s="166"/>
      <c r="AD289" s="166"/>
      <c r="AE289" s="166"/>
    </row>
    <row r="290">
      <c r="V290" s="697"/>
      <c r="X290" s="166"/>
      <c r="Y290" s="166"/>
      <c r="Z290" s="166"/>
      <c r="AA290" s="698"/>
      <c r="AB290" s="699"/>
      <c r="AC290" s="166"/>
      <c r="AD290" s="166"/>
      <c r="AE290" s="166"/>
    </row>
    <row r="291">
      <c r="V291" s="697"/>
      <c r="X291" s="166"/>
      <c r="Y291" s="166"/>
      <c r="Z291" s="166"/>
      <c r="AA291" s="698"/>
      <c r="AB291" s="699"/>
      <c r="AC291" s="166"/>
      <c r="AD291" s="166"/>
      <c r="AE291" s="166"/>
    </row>
    <row r="292">
      <c r="V292" s="697"/>
      <c r="X292" s="166"/>
      <c r="Y292" s="166"/>
      <c r="Z292" s="166"/>
      <c r="AA292" s="698"/>
      <c r="AB292" s="699"/>
      <c r="AC292" s="166"/>
      <c r="AD292" s="166"/>
      <c r="AE292" s="166"/>
    </row>
    <row r="293">
      <c r="V293" s="697"/>
      <c r="X293" s="166"/>
      <c r="Y293" s="166"/>
      <c r="Z293" s="166"/>
      <c r="AA293" s="698"/>
      <c r="AB293" s="699"/>
      <c r="AC293" s="166"/>
      <c r="AD293" s="166"/>
      <c r="AE293" s="166"/>
    </row>
    <row r="294">
      <c r="V294" s="697"/>
      <c r="X294" s="166"/>
      <c r="Y294" s="166"/>
      <c r="Z294" s="166"/>
      <c r="AA294" s="698"/>
      <c r="AB294" s="699"/>
      <c r="AC294" s="166"/>
      <c r="AD294" s="166"/>
      <c r="AE294" s="166"/>
    </row>
    <row r="295">
      <c r="V295" s="697"/>
      <c r="X295" s="166"/>
      <c r="Y295" s="166"/>
      <c r="Z295" s="166"/>
      <c r="AA295" s="698"/>
      <c r="AB295" s="699"/>
      <c r="AC295" s="166"/>
      <c r="AD295" s="166"/>
      <c r="AE295" s="166"/>
    </row>
    <row r="296">
      <c r="V296" s="697"/>
      <c r="X296" s="166"/>
      <c r="Y296" s="166"/>
      <c r="Z296" s="166"/>
      <c r="AA296" s="698"/>
      <c r="AB296" s="699"/>
      <c r="AC296" s="166"/>
      <c r="AD296" s="166"/>
      <c r="AE296" s="166"/>
    </row>
    <row r="297">
      <c r="V297" s="697"/>
      <c r="X297" s="166"/>
      <c r="Y297" s="166"/>
      <c r="Z297" s="166"/>
      <c r="AA297" s="698"/>
      <c r="AB297" s="699"/>
      <c r="AC297" s="166"/>
      <c r="AD297" s="166"/>
      <c r="AE297" s="166"/>
    </row>
    <row r="298">
      <c r="V298" s="697"/>
      <c r="X298" s="166"/>
      <c r="Y298" s="166"/>
      <c r="Z298" s="166"/>
      <c r="AA298" s="698"/>
      <c r="AB298" s="699"/>
      <c r="AC298" s="166"/>
      <c r="AD298" s="166"/>
      <c r="AE298" s="166"/>
    </row>
    <row r="299">
      <c r="V299" s="697"/>
      <c r="X299" s="166"/>
      <c r="Y299" s="166"/>
      <c r="Z299" s="166"/>
      <c r="AA299" s="698"/>
      <c r="AB299" s="699"/>
      <c r="AC299" s="166"/>
      <c r="AD299" s="166"/>
      <c r="AE299" s="166"/>
    </row>
    <row r="300">
      <c r="V300" s="697"/>
      <c r="X300" s="166"/>
      <c r="Y300" s="166"/>
      <c r="Z300" s="166"/>
      <c r="AA300" s="698"/>
      <c r="AB300" s="699"/>
      <c r="AC300" s="166"/>
      <c r="AD300" s="166"/>
      <c r="AE300" s="166"/>
    </row>
    <row r="301">
      <c r="V301" s="697"/>
      <c r="X301" s="166"/>
      <c r="Y301" s="166"/>
      <c r="Z301" s="166"/>
      <c r="AA301" s="698"/>
      <c r="AB301" s="699"/>
      <c r="AC301" s="166"/>
      <c r="AD301" s="166"/>
      <c r="AE301" s="166"/>
    </row>
    <row r="302">
      <c r="V302" s="697"/>
      <c r="X302" s="166"/>
      <c r="Y302" s="166"/>
      <c r="Z302" s="166"/>
      <c r="AA302" s="698"/>
      <c r="AB302" s="699"/>
      <c r="AC302" s="166"/>
      <c r="AD302" s="166"/>
      <c r="AE302" s="166"/>
    </row>
    <row r="303">
      <c r="V303" s="697"/>
      <c r="X303" s="166"/>
      <c r="Y303" s="166"/>
      <c r="Z303" s="166"/>
      <c r="AA303" s="698"/>
      <c r="AB303" s="699"/>
      <c r="AC303" s="166"/>
      <c r="AD303" s="166"/>
      <c r="AE303" s="166"/>
    </row>
    <row r="304">
      <c r="V304" s="697"/>
      <c r="X304" s="166"/>
      <c r="Y304" s="166"/>
      <c r="Z304" s="166"/>
      <c r="AA304" s="698"/>
      <c r="AB304" s="699"/>
      <c r="AC304" s="166"/>
      <c r="AD304" s="166"/>
      <c r="AE304" s="166"/>
    </row>
    <row r="305">
      <c r="V305" s="697"/>
      <c r="X305" s="166"/>
      <c r="Y305" s="166"/>
      <c r="Z305" s="166"/>
      <c r="AA305" s="698"/>
      <c r="AB305" s="699"/>
      <c r="AC305" s="166"/>
      <c r="AD305" s="166"/>
      <c r="AE305" s="166"/>
    </row>
    <row r="306">
      <c r="V306" s="697"/>
      <c r="X306" s="166"/>
      <c r="Y306" s="166"/>
      <c r="Z306" s="166"/>
      <c r="AA306" s="698"/>
      <c r="AB306" s="699"/>
      <c r="AC306" s="166"/>
      <c r="AD306" s="166"/>
      <c r="AE306" s="166"/>
    </row>
    <row r="307">
      <c r="V307" s="697"/>
      <c r="X307" s="166"/>
      <c r="Y307" s="166"/>
      <c r="Z307" s="166"/>
      <c r="AA307" s="698"/>
      <c r="AB307" s="699"/>
      <c r="AC307" s="166"/>
      <c r="AD307" s="166"/>
      <c r="AE307" s="166"/>
    </row>
    <row r="308">
      <c r="V308" s="697"/>
      <c r="X308" s="166"/>
      <c r="Y308" s="166"/>
      <c r="Z308" s="166"/>
      <c r="AA308" s="698"/>
      <c r="AB308" s="699"/>
      <c r="AC308" s="166"/>
      <c r="AD308" s="166"/>
      <c r="AE308" s="166"/>
    </row>
    <row r="309">
      <c r="V309" s="697"/>
      <c r="X309" s="166"/>
      <c r="Y309" s="166"/>
      <c r="Z309" s="166"/>
      <c r="AA309" s="698"/>
      <c r="AB309" s="699"/>
      <c r="AC309" s="166"/>
      <c r="AD309" s="166"/>
      <c r="AE309" s="166"/>
    </row>
    <row r="310">
      <c r="V310" s="697"/>
      <c r="X310" s="166"/>
      <c r="Y310" s="166"/>
      <c r="Z310" s="166"/>
      <c r="AA310" s="698"/>
      <c r="AB310" s="699"/>
      <c r="AC310" s="166"/>
      <c r="AD310" s="166"/>
      <c r="AE310" s="166"/>
    </row>
    <row r="311">
      <c r="V311" s="697"/>
      <c r="X311" s="166"/>
      <c r="Y311" s="166"/>
      <c r="Z311" s="166"/>
      <c r="AA311" s="698"/>
      <c r="AB311" s="699"/>
      <c r="AC311" s="166"/>
      <c r="AD311" s="166"/>
      <c r="AE311" s="166"/>
    </row>
    <row r="312">
      <c r="V312" s="697"/>
      <c r="X312" s="166"/>
      <c r="Y312" s="166"/>
      <c r="Z312" s="166"/>
      <c r="AA312" s="698"/>
      <c r="AB312" s="699"/>
      <c r="AC312" s="166"/>
      <c r="AD312" s="166"/>
      <c r="AE312" s="166"/>
    </row>
    <row r="313">
      <c r="V313" s="697"/>
      <c r="X313" s="166"/>
      <c r="Y313" s="166"/>
      <c r="Z313" s="166"/>
      <c r="AA313" s="698"/>
      <c r="AB313" s="699"/>
      <c r="AC313" s="166"/>
      <c r="AD313" s="166"/>
      <c r="AE313" s="166"/>
    </row>
    <row r="314">
      <c r="V314" s="697"/>
      <c r="X314" s="166"/>
      <c r="Y314" s="166"/>
      <c r="Z314" s="166"/>
      <c r="AA314" s="698"/>
      <c r="AB314" s="699"/>
      <c r="AC314" s="166"/>
      <c r="AD314" s="166"/>
      <c r="AE314" s="166"/>
    </row>
    <row r="315">
      <c r="V315" s="697"/>
      <c r="X315" s="166"/>
      <c r="Y315" s="166"/>
      <c r="Z315" s="166"/>
      <c r="AA315" s="698"/>
      <c r="AB315" s="699"/>
      <c r="AC315" s="166"/>
      <c r="AD315" s="166"/>
      <c r="AE315" s="166"/>
    </row>
    <row r="316">
      <c r="V316" s="697"/>
      <c r="X316" s="166"/>
      <c r="Y316" s="166"/>
      <c r="Z316" s="166"/>
      <c r="AA316" s="698"/>
      <c r="AB316" s="699"/>
      <c r="AC316" s="166"/>
      <c r="AD316" s="166"/>
      <c r="AE316" s="166"/>
    </row>
    <row r="317">
      <c r="V317" s="697"/>
      <c r="X317" s="166"/>
      <c r="Y317" s="166"/>
      <c r="Z317" s="166"/>
      <c r="AA317" s="698"/>
      <c r="AB317" s="699"/>
      <c r="AC317" s="166"/>
      <c r="AD317" s="166"/>
      <c r="AE317" s="166"/>
    </row>
    <row r="318">
      <c r="V318" s="697"/>
      <c r="X318" s="166"/>
      <c r="Y318" s="166"/>
      <c r="Z318" s="166"/>
      <c r="AA318" s="698"/>
      <c r="AB318" s="699"/>
      <c r="AC318" s="166"/>
      <c r="AD318" s="166"/>
      <c r="AE318" s="166"/>
    </row>
    <row r="319">
      <c r="V319" s="697"/>
      <c r="X319" s="166"/>
      <c r="Y319" s="166"/>
      <c r="Z319" s="166"/>
      <c r="AA319" s="698"/>
      <c r="AB319" s="699"/>
      <c r="AC319" s="166"/>
      <c r="AD319" s="166"/>
      <c r="AE319" s="166"/>
    </row>
    <row r="320">
      <c r="V320" s="697"/>
      <c r="X320" s="166"/>
      <c r="Y320" s="166"/>
      <c r="Z320" s="166"/>
      <c r="AA320" s="698"/>
      <c r="AB320" s="699"/>
      <c r="AC320" s="166"/>
      <c r="AD320" s="166"/>
      <c r="AE320" s="166"/>
    </row>
    <row r="321">
      <c r="V321" s="697"/>
      <c r="X321" s="166"/>
      <c r="Y321" s="166"/>
      <c r="Z321" s="166"/>
      <c r="AA321" s="698"/>
      <c r="AB321" s="699"/>
      <c r="AC321" s="166"/>
      <c r="AD321" s="166"/>
      <c r="AE321" s="166"/>
    </row>
    <row r="322">
      <c r="V322" s="697"/>
      <c r="X322" s="166"/>
      <c r="Y322" s="166"/>
      <c r="Z322" s="166"/>
      <c r="AA322" s="698"/>
      <c r="AB322" s="699"/>
      <c r="AC322" s="166"/>
      <c r="AD322" s="166"/>
      <c r="AE322" s="166"/>
    </row>
    <row r="323">
      <c r="V323" s="697"/>
      <c r="X323" s="166"/>
      <c r="Y323" s="166"/>
      <c r="Z323" s="166"/>
      <c r="AA323" s="698"/>
      <c r="AB323" s="699"/>
      <c r="AC323" s="166"/>
      <c r="AD323" s="166"/>
      <c r="AE323" s="166"/>
    </row>
    <row r="324">
      <c r="V324" s="697"/>
      <c r="X324" s="166"/>
      <c r="Y324" s="166"/>
      <c r="Z324" s="166"/>
      <c r="AA324" s="698"/>
      <c r="AB324" s="699"/>
      <c r="AC324" s="166"/>
      <c r="AD324" s="166"/>
      <c r="AE324" s="166"/>
    </row>
    <row r="325">
      <c r="V325" s="697"/>
      <c r="X325" s="166"/>
      <c r="Y325" s="166"/>
      <c r="Z325" s="166"/>
      <c r="AA325" s="698"/>
      <c r="AB325" s="699"/>
      <c r="AC325" s="166"/>
      <c r="AD325" s="166"/>
      <c r="AE325" s="166"/>
    </row>
    <row r="326">
      <c r="V326" s="697"/>
      <c r="X326" s="166"/>
      <c r="Y326" s="166"/>
      <c r="Z326" s="166"/>
      <c r="AA326" s="698"/>
      <c r="AB326" s="699"/>
      <c r="AC326" s="166"/>
      <c r="AD326" s="166"/>
      <c r="AE326" s="166"/>
    </row>
    <row r="327">
      <c r="V327" s="697"/>
      <c r="X327" s="166"/>
      <c r="Y327" s="166"/>
      <c r="Z327" s="166"/>
      <c r="AA327" s="698"/>
      <c r="AB327" s="699"/>
      <c r="AC327" s="166"/>
      <c r="AD327" s="166"/>
      <c r="AE327" s="166"/>
    </row>
    <row r="328">
      <c r="V328" s="697"/>
      <c r="X328" s="166"/>
      <c r="Y328" s="166"/>
      <c r="Z328" s="166"/>
      <c r="AA328" s="698"/>
      <c r="AB328" s="699"/>
      <c r="AC328" s="166"/>
      <c r="AD328" s="166"/>
      <c r="AE328" s="166"/>
    </row>
    <row r="329">
      <c r="V329" s="697"/>
      <c r="X329" s="166"/>
      <c r="Y329" s="166"/>
      <c r="Z329" s="166"/>
      <c r="AA329" s="698"/>
      <c r="AB329" s="699"/>
      <c r="AC329" s="166"/>
      <c r="AD329" s="166"/>
      <c r="AE329" s="166"/>
    </row>
    <row r="330">
      <c r="V330" s="697"/>
      <c r="X330" s="166"/>
      <c r="Y330" s="166"/>
      <c r="Z330" s="166"/>
      <c r="AA330" s="698"/>
      <c r="AB330" s="699"/>
      <c r="AC330" s="166"/>
      <c r="AD330" s="166"/>
      <c r="AE330" s="166"/>
    </row>
    <row r="331">
      <c r="V331" s="697"/>
      <c r="X331" s="166"/>
      <c r="Y331" s="166"/>
      <c r="Z331" s="166"/>
      <c r="AA331" s="698"/>
      <c r="AB331" s="699"/>
      <c r="AC331" s="166"/>
      <c r="AD331" s="166"/>
      <c r="AE331" s="166"/>
    </row>
    <row r="332">
      <c r="V332" s="697"/>
      <c r="X332" s="166"/>
      <c r="Y332" s="166"/>
      <c r="Z332" s="166"/>
      <c r="AA332" s="698"/>
      <c r="AB332" s="699"/>
      <c r="AC332" s="166"/>
      <c r="AD332" s="166"/>
      <c r="AE332" s="166"/>
    </row>
    <row r="333">
      <c r="V333" s="697"/>
      <c r="X333" s="166"/>
      <c r="Y333" s="166"/>
      <c r="Z333" s="166"/>
      <c r="AA333" s="698"/>
      <c r="AB333" s="699"/>
      <c r="AC333" s="166"/>
      <c r="AD333" s="166"/>
      <c r="AE333" s="166"/>
    </row>
    <row r="334">
      <c r="V334" s="697"/>
      <c r="X334" s="166"/>
      <c r="Y334" s="166"/>
      <c r="Z334" s="166"/>
      <c r="AA334" s="698"/>
      <c r="AB334" s="699"/>
      <c r="AC334" s="166"/>
      <c r="AD334" s="166"/>
      <c r="AE334" s="166"/>
    </row>
    <row r="335">
      <c r="V335" s="697"/>
      <c r="X335" s="166"/>
      <c r="Y335" s="166"/>
      <c r="Z335" s="166"/>
      <c r="AA335" s="698"/>
      <c r="AB335" s="699"/>
      <c r="AC335" s="166"/>
      <c r="AD335" s="166"/>
      <c r="AE335" s="166"/>
    </row>
    <row r="336">
      <c r="V336" s="697"/>
      <c r="X336" s="166"/>
      <c r="Y336" s="166"/>
      <c r="Z336" s="166"/>
      <c r="AA336" s="698"/>
      <c r="AB336" s="699"/>
      <c r="AC336" s="166"/>
      <c r="AD336" s="166"/>
      <c r="AE336" s="166"/>
    </row>
    <row r="337">
      <c r="V337" s="697"/>
      <c r="X337" s="166"/>
      <c r="Y337" s="166"/>
      <c r="Z337" s="166"/>
      <c r="AA337" s="698"/>
      <c r="AB337" s="699"/>
      <c r="AC337" s="166"/>
      <c r="AD337" s="166"/>
      <c r="AE337" s="166"/>
    </row>
    <row r="338">
      <c r="V338" s="697"/>
      <c r="X338" s="166"/>
      <c r="Y338" s="166"/>
      <c r="Z338" s="166"/>
      <c r="AA338" s="698"/>
      <c r="AB338" s="699"/>
      <c r="AC338" s="166"/>
      <c r="AD338" s="166"/>
      <c r="AE338" s="166"/>
    </row>
    <row r="339">
      <c r="V339" s="697"/>
      <c r="X339" s="166"/>
      <c r="Y339" s="166"/>
      <c r="Z339" s="166"/>
      <c r="AA339" s="698"/>
      <c r="AB339" s="699"/>
      <c r="AC339" s="166"/>
      <c r="AD339" s="166"/>
      <c r="AE339" s="166"/>
    </row>
    <row r="340">
      <c r="V340" s="697"/>
      <c r="X340" s="166"/>
      <c r="Y340" s="166"/>
      <c r="Z340" s="166"/>
      <c r="AA340" s="698"/>
      <c r="AB340" s="699"/>
      <c r="AC340" s="166"/>
      <c r="AD340" s="166"/>
      <c r="AE340" s="166"/>
    </row>
    <row r="341">
      <c r="V341" s="697"/>
      <c r="X341" s="166"/>
      <c r="Y341" s="166"/>
      <c r="Z341" s="166"/>
      <c r="AA341" s="698"/>
      <c r="AB341" s="699"/>
      <c r="AC341" s="166"/>
      <c r="AD341" s="166"/>
      <c r="AE341" s="166"/>
    </row>
    <row r="342">
      <c r="V342" s="697"/>
      <c r="X342" s="166"/>
      <c r="Y342" s="166"/>
      <c r="Z342" s="166"/>
      <c r="AA342" s="698"/>
      <c r="AB342" s="699"/>
      <c r="AC342" s="166"/>
      <c r="AD342" s="166"/>
      <c r="AE342" s="166"/>
    </row>
    <row r="343">
      <c r="V343" s="697"/>
      <c r="X343" s="166"/>
      <c r="Y343" s="166"/>
      <c r="Z343" s="166"/>
      <c r="AA343" s="698"/>
      <c r="AB343" s="699"/>
      <c r="AC343" s="166"/>
      <c r="AD343" s="166"/>
      <c r="AE343" s="166"/>
    </row>
    <row r="344">
      <c r="V344" s="697"/>
      <c r="X344" s="166"/>
      <c r="Y344" s="166"/>
      <c r="Z344" s="166"/>
      <c r="AA344" s="698"/>
      <c r="AB344" s="699"/>
      <c r="AC344" s="166"/>
      <c r="AD344" s="166"/>
      <c r="AE344" s="166"/>
    </row>
    <row r="345">
      <c r="V345" s="697"/>
      <c r="X345" s="166"/>
      <c r="Y345" s="166"/>
      <c r="Z345" s="166"/>
      <c r="AA345" s="698"/>
      <c r="AB345" s="699"/>
      <c r="AC345" s="166"/>
      <c r="AD345" s="166"/>
      <c r="AE345" s="166"/>
    </row>
    <row r="346">
      <c r="V346" s="697"/>
      <c r="X346" s="166"/>
      <c r="Y346" s="166"/>
      <c r="Z346" s="166"/>
      <c r="AA346" s="698"/>
      <c r="AB346" s="699"/>
      <c r="AC346" s="166"/>
      <c r="AD346" s="166"/>
      <c r="AE346" s="166"/>
    </row>
    <row r="347">
      <c r="V347" s="697"/>
      <c r="X347" s="166"/>
      <c r="Y347" s="166"/>
      <c r="Z347" s="166"/>
      <c r="AA347" s="698"/>
      <c r="AB347" s="699"/>
      <c r="AC347" s="166"/>
      <c r="AD347" s="166"/>
      <c r="AE347" s="166"/>
    </row>
    <row r="348">
      <c r="V348" s="697"/>
      <c r="X348" s="166"/>
      <c r="Y348" s="166"/>
      <c r="Z348" s="166"/>
      <c r="AA348" s="698"/>
      <c r="AB348" s="699"/>
      <c r="AC348" s="166"/>
      <c r="AD348" s="166"/>
      <c r="AE348" s="166"/>
    </row>
    <row r="349">
      <c r="V349" s="697"/>
      <c r="X349" s="166"/>
      <c r="Y349" s="166"/>
      <c r="Z349" s="166"/>
      <c r="AA349" s="698"/>
      <c r="AB349" s="699"/>
      <c r="AC349" s="166"/>
      <c r="AD349" s="166"/>
      <c r="AE349" s="166"/>
    </row>
    <row r="350">
      <c r="V350" s="697"/>
      <c r="X350" s="166"/>
      <c r="Y350" s="166"/>
      <c r="Z350" s="166"/>
      <c r="AA350" s="698"/>
      <c r="AB350" s="699"/>
      <c r="AC350" s="166"/>
      <c r="AD350" s="166"/>
      <c r="AE350" s="166"/>
    </row>
    <row r="351">
      <c r="V351" s="697"/>
      <c r="X351" s="166"/>
      <c r="Y351" s="166"/>
      <c r="Z351" s="166"/>
      <c r="AA351" s="698"/>
      <c r="AB351" s="699"/>
      <c r="AC351" s="166"/>
      <c r="AD351" s="166"/>
      <c r="AE351" s="166"/>
    </row>
    <row r="352">
      <c r="V352" s="697"/>
      <c r="X352" s="166"/>
      <c r="Y352" s="166"/>
      <c r="Z352" s="166"/>
      <c r="AA352" s="698"/>
      <c r="AB352" s="699"/>
      <c r="AC352" s="166"/>
      <c r="AD352" s="166"/>
      <c r="AE352" s="166"/>
    </row>
    <row r="353">
      <c r="V353" s="697"/>
      <c r="X353" s="166"/>
      <c r="Y353" s="166"/>
      <c r="Z353" s="166"/>
      <c r="AA353" s="698"/>
      <c r="AB353" s="699"/>
      <c r="AC353" s="166"/>
      <c r="AD353" s="166"/>
      <c r="AE353" s="166"/>
    </row>
    <row r="354">
      <c r="V354" s="697"/>
      <c r="X354" s="166"/>
      <c r="Y354" s="166"/>
      <c r="Z354" s="166"/>
      <c r="AA354" s="698"/>
      <c r="AB354" s="699"/>
      <c r="AC354" s="166"/>
      <c r="AD354" s="166"/>
      <c r="AE354" s="166"/>
    </row>
    <row r="355">
      <c r="V355" s="697"/>
      <c r="X355" s="166"/>
      <c r="Y355" s="166"/>
      <c r="Z355" s="166"/>
      <c r="AA355" s="698"/>
      <c r="AB355" s="699"/>
      <c r="AC355" s="166"/>
      <c r="AD355" s="166"/>
      <c r="AE355" s="166"/>
    </row>
    <row r="356">
      <c r="V356" s="697"/>
      <c r="X356" s="166"/>
      <c r="Y356" s="166"/>
      <c r="Z356" s="166"/>
      <c r="AA356" s="698"/>
      <c r="AB356" s="699"/>
      <c r="AC356" s="166"/>
      <c r="AD356" s="166"/>
      <c r="AE356" s="166"/>
    </row>
    <row r="357">
      <c r="V357" s="697"/>
      <c r="X357" s="166"/>
      <c r="Y357" s="166"/>
      <c r="Z357" s="166"/>
      <c r="AA357" s="698"/>
      <c r="AB357" s="699"/>
      <c r="AC357" s="166"/>
      <c r="AD357" s="166"/>
      <c r="AE357" s="166"/>
    </row>
    <row r="358">
      <c r="V358" s="697"/>
      <c r="X358" s="166"/>
      <c r="Y358" s="166"/>
      <c r="Z358" s="166"/>
      <c r="AA358" s="698"/>
      <c r="AB358" s="699"/>
      <c r="AC358" s="166"/>
      <c r="AD358" s="166"/>
      <c r="AE358" s="166"/>
    </row>
    <row r="359">
      <c r="V359" s="697"/>
      <c r="X359" s="166"/>
      <c r="Y359" s="166"/>
      <c r="Z359" s="166"/>
      <c r="AA359" s="698"/>
      <c r="AB359" s="699"/>
      <c r="AC359" s="166"/>
      <c r="AD359" s="166"/>
      <c r="AE359" s="166"/>
    </row>
    <row r="360">
      <c r="V360" s="697"/>
      <c r="X360" s="166"/>
      <c r="Y360" s="166"/>
      <c r="Z360" s="166"/>
      <c r="AA360" s="698"/>
      <c r="AB360" s="699"/>
      <c r="AC360" s="166"/>
      <c r="AD360" s="166"/>
      <c r="AE360" s="166"/>
    </row>
    <row r="361">
      <c r="V361" s="697"/>
      <c r="X361" s="166"/>
      <c r="Y361" s="166"/>
      <c r="Z361" s="166"/>
      <c r="AA361" s="698"/>
      <c r="AB361" s="699"/>
      <c r="AC361" s="166"/>
      <c r="AD361" s="166"/>
      <c r="AE361" s="166"/>
    </row>
    <row r="362">
      <c r="V362" s="697"/>
      <c r="X362" s="166"/>
      <c r="Y362" s="166"/>
      <c r="Z362" s="166"/>
      <c r="AA362" s="698"/>
      <c r="AB362" s="699"/>
      <c r="AC362" s="166"/>
      <c r="AD362" s="166"/>
      <c r="AE362" s="166"/>
    </row>
    <row r="363">
      <c r="V363" s="697"/>
      <c r="X363" s="166"/>
      <c r="Y363" s="166"/>
      <c r="Z363" s="166"/>
      <c r="AA363" s="698"/>
      <c r="AB363" s="699"/>
      <c r="AC363" s="166"/>
      <c r="AD363" s="166"/>
      <c r="AE363" s="166"/>
    </row>
    <row r="364">
      <c r="V364" s="697"/>
      <c r="X364" s="166"/>
      <c r="Y364" s="166"/>
      <c r="Z364" s="166"/>
      <c r="AA364" s="698"/>
      <c r="AB364" s="699"/>
      <c r="AC364" s="166"/>
      <c r="AD364" s="166"/>
      <c r="AE364" s="166"/>
    </row>
    <row r="365">
      <c r="V365" s="697"/>
      <c r="X365" s="166"/>
      <c r="Y365" s="166"/>
      <c r="Z365" s="166"/>
      <c r="AA365" s="698"/>
      <c r="AB365" s="699"/>
      <c r="AC365" s="166"/>
      <c r="AD365" s="166"/>
      <c r="AE365" s="166"/>
    </row>
    <row r="366">
      <c r="V366" s="697"/>
      <c r="X366" s="166"/>
      <c r="Y366" s="166"/>
      <c r="Z366" s="166"/>
      <c r="AA366" s="698"/>
      <c r="AB366" s="699"/>
      <c r="AC366" s="166"/>
      <c r="AD366" s="166"/>
      <c r="AE366" s="166"/>
    </row>
    <row r="367">
      <c r="V367" s="697"/>
      <c r="X367" s="166"/>
      <c r="Y367" s="166"/>
      <c r="Z367" s="166"/>
      <c r="AA367" s="698"/>
      <c r="AB367" s="699"/>
      <c r="AC367" s="166"/>
      <c r="AD367" s="166"/>
      <c r="AE367" s="166"/>
    </row>
    <row r="368">
      <c r="V368" s="697"/>
      <c r="X368" s="166"/>
      <c r="Y368" s="166"/>
      <c r="Z368" s="166"/>
      <c r="AA368" s="698"/>
      <c r="AB368" s="699"/>
      <c r="AC368" s="166"/>
      <c r="AD368" s="166"/>
      <c r="AE368" s="166"/>
    </row>
    <row r="369">
      <c r="V369" s="697"/>
      <c r="X369" s="166"/>
      <c r="Y369" s="166"/>
      <c r="Z369" s="166"/>
      <c r="AA369" s="698"/>
      <c r="AB369" s="699"/>
      <c r="AC369" s="166"/>
      <c r="AD369" s="166"/>
      <c r="AE369" s="166"/>
    </row>
    <row r="370">
      <c r="V370" s="697"/>
      <c r="X370" s="166"/>
      <c r="Y370" s="166"/>
      <c r="Z370" s="166"/>
      <c r="AA370" s="698"/>
      <c r="AB370" s="699"/>
      <c r="AC370" s="166"/>
      <c r="AD370" s="166"/>
      <c r="AE370" s="166"/>
    </row>
    <row r="371">
      <c r="V371" s="697"/>
      <c r="X371" s="166"/>
      <c r="Y371" s="166"/>
      <c r="Z371" s="166"/>
      <c r="AA371" s="698"/>
      <c r="AB371" s="699"/>
      <c r="AC371" s="166"/>
      <c r="AD371" s="166"/>
      <c r="AE371" s="166"/>
    </row>
    <row r="372">
      <c r="V372" s="697"/>
      <c r="X372" s="166"/>
      <c r="Y372" s="166"/>
      <c r="Z372" s="166"/>
      <c r="AA372" s="698"/>
      <c r="AB372" s="699"/>
      <c r="AC372" s="166"/>
      <c r="AD372" s="166"/>
      <c r="AE372" s="166"/>
    </row>
    <row r="373">
      <c r="V373" s="697"/>
      <c r="X373" s="166"/>
      <c r="Y373" s="166"/>
      <c r="Z373" s="166"/>
      <c r="AA373" s="698"/>
      <c r="AB373" s="699"/>
      <c r="AC373" s="166"/>
      <c r="AD373" s="166"/>
      <c r="AE373" s="166"/>
    </row>
    <row r="374">
      <c r="V374" s="697"/>
      <c r="X374" s="166"/>
      <c r="Y374" s="166"/>
      <c r="Z374" s="166"/>
      <c r="AA374" s="698"/>
      <c r="AB374" s="699"/>
      <c r="AC374" s="166"/>
      <c r="AD374" s="166"/>
      <c r="AE374" s="166"/>
    </row>
    <row r="375">
      <c r="V375" s="697"/>
      <c r="X375" s="166"/>
      <c r="Y375" s="166"/>
      <c r="Z375" s="166"/>
      <c r="AA375" s="698"/>
      <c r="AB375" s="699"/>
      <c r="AC375" s="166"/>
      <c r="AD375" s="166"/>
      <c r="AE375" s="166"/>
    </row>
    <row r="376">
      <c r="V376" s="697"/>
      <c r="X376" s="166"/>
      <c r="Y376" s="166"/>
      <c r="Z376" s="166"/>
      <c r="AA376" s="698"/>
      <c r="AB376" s="699"/>
      <c r="AC376" s="166"/>
      <c r="AD376" s="166"/>
      <c r="AE376" s="166"/>
    </row>
    <row r="377">
      <c r="V377" s="697"/>
      <c r="X377" s="166"/>
      <c r="Y377" s="166"/>
      <c r="Z377" s="166"/>
      <c r="AA377" s="698"/>
      <c r="AB377" s="699"/>
      <c r="AC377" s="166"/>
      <c r="AD377" s="166"/>
      <c r="AE377" s="166"/>
    </row>
    <row r="378">
      <c r="V378" s="697"/>
      <c r="X378" s="166"/>
      <c r="Y378" s="166"/>
      <c r="Z378" s="166"/>
      <c r="AA378" s="698"/>
      <c r="AB378" s="699"/>
      <c r="AC378" s="166"/>
      <c r="AD378" s="166"/>
      <c r="AE378" s="166"/>
    </row>
    <row r="379">
      <c r="V379" s="697"/>
      <c r="X379" s="166"/>
      <c r="Y379" s="166"/>
      <c r="Z379" s="166"/>
      <c r="AA379" s="698"/>
      <c r="AB379" s="699"/>
      <c r="AC379" s="166"/>
      <c r="AD379" s="166"/>
      <c r="AE379" s="166"/>
    </row>
    <row r="380">
      <c r="V380" s="697"/>
      <c r="X380" s="166"/>
      <c r="Y380" s="166"/>
      <c r="Z380" s="166"/>
      <c r="AA380" s="698"/>
      <c r="AB380" s="699"/>
      <c r="AC380" s="166"/>
      <c r="AD380" s="166"/>
      <c r="AE380" s="166"/>
    </row>
    <row r="381">
      <c r="V381" s="697"/>
      <c r="X381" s="166"/>
      <c r="Y381" s="166"/>
      <c r="Z381" s="166"/>
      <c r="AA381" s="698"/>
      <c r="AB381" s="699"/>
      <c r="AC381" s="166"/>
      <c r="AD381" s="166"/>
      <c r="AE381" s="166"/>
    </row>
    <row r="382">
      <c r="V382" s="697"/>
      <c r="X382" s="166"/>
      <c r="Y382" s="166"/>
      <c r="Z382" s="166"/>
      <c r="AA382" s="698"/>
      <c r="AB382" s="699"/>
      <c r="AC382" s="166"/>
      <c r="AD382" s="166"/>
      <c r="AE382" s="166"/>
    </row>
    <row r="383">
      <c r="V383" s="697"/>
      <c r="X383" s="166"/>
      <c r="Y383" s="166"/>
      <c r="Z383" s="166"/>
      <c r="AA383" s="698"/>
      <c r="AB383" s="699"/>
      <c r="AC383" s="166"/>
      <c r="AD383" s="166"/>
      <c r="AE383" s="166"/>
    </row>
    <row r="384">
      <c r="V384" s="697"/>
      <c r="X384" s="166"/>
      <c r="Y384" s="166"/>
      <c r="Z384" s="166"/>
      <c r="AA384" s="698"/>
      <c r="AB384" s="699"/>
      <c r="AC384" s="166"/>
      <c r="AD384" s="166"/>
      <c r="AE384" s="166"/>
    </row>
    <row r="385">
      <c r="V385" s="697"/>
      <c r="X385" s="166"/>
      <c r="Y385" s="166"/>
      <c r="Z385" s="166"/>
      <c r="AA385" s="698"/>
      <c r="AB385" s="699"/>
      <c r="AC385" s="166"/>
      <c r="AD385" s="166"/>
      <c r="AE385" s="166"/>
    </row>
    <row r="386">
      <c r="V386" s="697"/>
      <c r="X386" s="166"/>
      <c r="Y386" s="166"/>
      <c r="Z386" s="166"/>
      <c r="AA386" s="698"/>
      <c r="AB386" s="699"/>
      <c r="AC386" s="166"/>
      <c r="AD386" s="166"/>
      <c r="AE386" s="166"/>
    </row>
    <row r="387">
      <c r="V387" s="697"/>
      <c r="X387" s="166"/>
      <c r="Y387" s="166"/>
      <c r="Z387" s="166"/>
      <c r="AA387" s="698"/>
      <c r="AB387" s="699"/>
      <c r="AC387" s="166"/>
      <c r="AD387" s="166"/>
      <c r="AE387" s="166"/>
    </row>
    <row r="388">
      <c r="V388" s="697"/>
      <c r="X388" s="166"/>
      <c r="Y388" s="166"/>
      <c r="Z388" s="166"/>
      <c r="AA388" s="698"/>
      <c r="AB388" s="699"/>
      <c r="AC388" s="166"/>
      <c r="AD388" s="166"/>
      <c r="AE388" s="166"/>
    </row>
    <row r="389">
      <c r="V389" s="697"/>
      <c r="X389" s="166"/>
      <c r="Y389" s="166"/>
      <c r="Z389" s="166"/>
      <c r="AA389" s="698"/>
      <c r="AB389" s="699"/>
      <c r="AC389" s="166"/>
      <c r="AD389" s="166"/>
      <c r="AE389" s="166"/>
    </row>
    <row r="390">
      <c r="V390" s="697"/>
      <c r="X390" s="166"/>
      <c r="Y390" s="166"/>
      <c r="Z390" s="166"/>
      <c r="AA390" s="698"/>
      <c r="AB390" s="699"/>
      <c r="AC390" s="166"/>
      <c r="AD390" s="166"/>
      <c r="AE390" s="166"/>
    </row>
    <row r="391">
      <c r="V391" s="697"/>
      <c r="X391" s="166"/>
      <c r="Y391" s="166"/>
      <c r="Z391" s="166"/>
      <c r="AA391" s="698"/>
      <c r="AB391" s="699"/>
      <c r="AC391" s="166"/>
      <c r="AD391" s="166"/>
      <c r="AE391" s="166"/>
    </row>
    <row r="392">
      <c r="V392" s="697"/>
      <c r="X392" s="166"/>
      <c r="Y392" s="166"/>
      <c r="Z392" s="166"/>
      <c r="AA392" s="698"/>
      <c r="AB392" s="699"/>
      <c r="AC392" s="166"/>
      <c r="AD392" s="166"/>
      <c r="AE392" s="166"/>
    </row>
    <row r="393">
      <c r="V393" s="697"/>
      <c r="X393" s="166"/>
      <c r="Y393" s="166"/>
      <c r="Z393" s="166"/>
      <c r="AA393" s="698"/>
      <c r="AB393" s="699"/>
      <c r="AC393" s="166"/>
      <c r="AD393" s="166"/>
      <c r="AE393" s="166"/>
    </row>
    <row r="394">
      <c r="V394" s="697"/>
      <c r="X394" s="166"/>
      <c r="Y394" s="166"/>
      <c r="Z394" s="166"/>
      <c r="AA394" s="698"/>
      <c r="AB394" s="699"/>
      <c r="AC394" s="166"/>
      <c r="AD394" s="166"/>
      <c r="AE394" s="166"/>
    </row>
    <row r="395">
      <c r="V395" s="697"/>
      <c r="X395" s="166"/>
      <c r="Y395" s="166"/>
      <c r="Z395" s="166"/>
      <c r="AA395" s="698"/>
      <c r="AB395" s="699"/>
      <c r="AC395" s="166"/>
      <c r="AD395" s="166"/>
      <c r="AE395" s="166"/>
    </row>
    <row r="396">
      <c r="V396" s="697"/>
      <c r="X396" s="166"/>
      <c r="Y396" s="166"/>
      <c r="Z396" s="166"/>
      <c r="AA396" s="698"/>
      <c r="AB396" s="699"/>
      <c r="AC396" s="166"/>
      <c r="AD396" s="166"/>
      <c r="AE396" s="166"/>
    </row>
    <row r="397">
      <c r="V397" s="697"/>
      <c r="X397" s="166"/>
      <c r="Y397" s="166"/>
      <c r="Z397" s="166"/>
      <c r="AA397" s="698"/>
      <c r="AB397" s="699"/>
      <c r="AC397" s="166"/>
      <c r="AD397" s="166"/>
      <c r="AE397" s="166"/>
    </row>
    <row r="398">
      <c r="V398" s="697"/>
      <c r="X398" s="166"/>
      <c r="Y398" s="166"/>
      <c r="Z398" s="166"/>
      <c r="AA398" s="698"/>
      <c r="AB398" s="699"/>
      <c r="AC398" s="166"/>
      <c r="AD398" s="166"/>
      <c r="AE398" s="166"/>
    </row>
    <row r="399">
      <c r="V399" s="697"/>
      <c r="X399" s="166"/>
      <c r="Y399" s="166"/>
      <c r="Z399" s="166"/>
      <c r="AA399" s="698"/>
      <c r="AB399" s="699"/>
      <c r="AC399" s="166"/>
      <c r="AD399" s="166"/>
      <c r="AE399" s="166"/>
    </row>
    <row r="400">
      <c r="V400" s="697"/>
      <c r="X400" s="166"/>
      <c r="Y400" s="166"/>
      <c r="Z400" s="166"/>
      <c r="AA400" s="698"/>
      <c r="AB400" s="699"/>
      <c r="AC400" s="166"/>
      <c r="AD400" s="166"/>
      <c r="AE400" s="166"/>
    </row>
    <row r="401">
      <c r="V401" s="697"/>
      <c r="X401" s="166"/>
      <c r="Y401" s="166"/>
      <c r="Z401" s="166"/>
      <c r="AA401" s="698"/>
      <c r="AB401" s="699"/>
      <c r="AC401" s="166"/>
      <c r="AD401" s="166"/>
      <c r="AE401" s="166"/>
    </row>
    <row r="402">
      <c r="V402" s="697"/>
      <c r="X402" s="166"/>
      <c r="Y402" s="166"/>
      <c r="Z402" s="166"/>
      <c r="AA402" s="698"/>
      <c r="AB402" s="699"/>
      <c r="AC402" s="166"/>
      <c r="AD402" s="166"/>
      <c r="AE402" s="166"/>
    </row>
    <row r="403">
      <c r="V403" s="697"/>
      <c r="X403" s="166"/>
      <c r="Y403" s="166"/>
      <c r="Z403" s="166"/>
      <c r="AA403" s="698"/>
      <c r="AB403" s="699"/>
      <c r="AC403" s="166"/>
      <c r="AD403" s="166"/>
      <c r="AE403" s="166"/>
    </row>
    <row r="404">
      <c r="V404" s="697"/>
      <c r="X404" s="166"/>
      <c r="Y404" s="166"/>
      <c r="Z404" s="166"/>
      <c r="AA404" s="698"/>
      <c r="AB404" s="699"/>
      <c r="AC404" s="166"/>
      <c r="AD404" s="166"/>
      <c r="AE404" s="166"/>
    </row>
    <row r="405">
      <c r="V405" s="697"/>
      <c r="X405" s="166"/>
      <c r="Y405" s="166"/>
      <c r="Z405" s="166"/>
      <c r="AA405" s="698"/>
      <c r="AB405" s="699"/>
      <c r="AC405" s="166"/>
      <c r="AD405" s="166"/>
      <c r="AE405" s="166"/>
    </row>
    <row r="406">
      <c r="V406" s="697"/>
      <c r="X406" s="166"/>
      <c r="Y406" s="166"/>
      <c r="Z406" s="166"/>
      <c r="AA406" s="698"/>
      <c r="AB406" s="699"/>
      <c r="AC406" s="166"/>
      <c r="AD406" s="166"/>
      <c r="AE406" s="166"/>
    </row>
    <row r="407">
      <c r="V407" s="697"/>
      <c r="X407" s="166"/>
      <c r="Y407" s="166"/>
      <c r="Z407" s="166"/>
      <c r="AA407" s="698"/>
      <c r="AB407" s="699"/>
      <c r="AC407" s="166"/>
      <c r="AD407" s="166"/>
      <c r="AE407" s="166"/>
    </row>
    <row r="408">
      <c r="V408" s="697"/>
      <c r="X408" s="166"/>
      <c r="Y408" s="166"/>
      <c r="Z408" s="166"/>
      <c r="AA408" s="698"/>
      <c r="AB408" s="699"/>
      <c r="AC408" s="166"/>
      <c r="AD408" s="166"/>
      <c r="AE408" s="166"/>
    </row>
    <row r="409">
      <c r="V409" s="697"/>
      <c r="X409" s="166"/>
      <c r="Y409" s="166"/>
      <c r="Z409" s="166"/>
      <c r="AA409" s="698"/>
      <c r="AB409" s="699"/>
      <c r="AC409" s="166"/>
      <c r="AD409" s="166"/>
      <c r="AE409" s="166"/>
    </row>
    <row r="410">
      <c r="V410" s="697"/>
      <c r="X410" s="166"/>
      <c r="Y410" s="166"/>
      <c r="Z410" s="166"/>
      <c r="AA410" s="698"/>
      <c r="AB410" s="699"/>
      <c r="AC410" s="166"/>
      <c r="AD410" s="166"/>
      <c r="AE410" s="166"/>
    </row>
    <row r="411">
      <c r="V411" s="697"/>
      <c r="X411" s="166"/>
      <c r="Y411" s="166"/>
      <c r="Z411" s="166"/>
      <c r="AA411" s="698"/>
      <c r="AB411" s="699"/>
      <c r="AC411" s="166"/>
      <c r="AD411" s="166"/>
      <c r="AE411" s="166"/>
    </row>
    <row r="412">
      <c r="V412" s="697"/>
      <c r="X412" s="166"/>
      <c r="Y412" s="166"/>
      <c r="Z412" s="166"/>
      <c r="AA412" s="698"/>
      <c r="AB412" s="699"/>
      <c r="AC412" s="166"/>
      <c r="AD412" s="166"/>
      <c r="AE412" s="166"/>
    </row>
    <row r="413">
      <c r="V413" s="697"/>
      <c r="X413" s="166"/>
      <c r="Y413" s="166"/>
      <c r="Z413" s="166"/>
      <c r="AA413" s="698"/>
      <c r="AB413" s="699"/>
      <c r="AC413" s="166"/>
      <c r="AD413" s="166"/>
      <c r="AE413" s="166"/>
    </row>
    <row r="414">
      <c r="V414" s="697"/>
      <c r="X414" s="166"/>
      <c r="Y414" s="166"/>
      <c r="Z414" s="166"/>
      <c r="AA414" s="698"/>
      <c r="AB414" s="699"/>
      <c r="AC414" s="166"/>
      <c r="AD414" s="166"/>
      <c r="AE414" s="166"/>
    </row>
    <row r="415">
      <c r="V415" s="697"/>
      <c r="X415" s="166"/>
      <c r="Y415" s="166"/>
      <c r="Z415" s="166"/>
      <c r="AA415" s="698"/>
      <c r="AB415" s="699"/>
      <c r="AC415" s="166"/>
      <c r="AD415" s="166"/>
      <c r="AE415" s="166"/>
    </row>
    <row r="416">
      <c r="V416" s="697"/>
      <c r="X416" s="166"/>
      <c r="Y416" s="166"/>
      <c r="Z416" s="166"/>
      <c r="AA416" s="698"/>
      <c r="AB416" s="699"/>
      <c r="AC416" s="166"/>
      <c r="AD416" s="166"/>
      <c r="AE416" s="166"/>
    </row>
    <row r="417">
      <c r="V417" s="697"/>
      <c r="X417" s="166"/>
      <c r="Y417" s="166"/>
      <c r="Z417" s="166"/>
      <c r="AA417" s="698"/>
      <c r="AB417" s="699"/>
      <c r="AC417" s="166"/>
      <c r="AD417" s="166"/>
      <c r="AE417" s="166"/>
    </row>
    <row r="418">
      <c r="V418" s="697"/>
      <c r="X418" s="166"/>
      <c r="Y418" s="166"/>
      <c r="Z418" s="166"/>
      <c r="AA418" s="698"/>
      <c r="AB418" s="699"/>
      <c r="AC418" s="166"/>
      <c r="AD418" s="166"/>
      <c r="AE418" s="166"/>
    </row>
    <row r="419">
      <c r="V419" s="697"/>
      <c r="X419" s="166"/>
      <c r="Y419" s="166"/>
      <c r="Z419" s="166"/>
      <c r="AA419" s="698"/>
      <c r="AB419" s="699"/>
      <c r="AC419" s="166"/>
      <c r="AD419" s="166"/>
      <c r="AE419" s="166"/>
    </row>
    <row r="420">
      <c r="V420" s="697"/>
      <c r="X420" s="166"/>
      <c r="Y420" s="166"/>
      <c r="Z420" s="166"/>
      <c r="AA420" s="698"/>
      <c r="AB420" s="699"/>
      <c r="AC420" s="166"/>
      <c r="AD420" s="166"/>
      <c r="AE420" s="166"/>
    </row>
    <row r="421">
      <c r="V421" s="697"/>
      <c r="X421" s="166"/>
      <c r="Y421" s="166"/>
      <c r="Z421" s="166"/>
      <c r="AA421" s="698"/>
      <c r="AB421" s="699"/>
      <c r="AC421" s="166"/>
      <c r="AD421" s="166"/>
      <c r="AE421" s="166"/>
    </row>
    <row r="422">
      <c r="V422" s="697"/>
      <c r="X422" s="166"/>
      <c r="Y422" s="166"/>
      <c r="Z422" s="166"/>
      <c r="AA422" s="698"/>
      <c r="AB422" s="699"/>
      <c r="AC422" s="166"/>
      <c r="AD422" s="166"/>
      <c r="AE422" s="166"/>
    </row>
    <row r="423">
      <c r="V423" s="697"/>
      <c r="X423" s="166"/>
      <c r="Y423" s="166"/>
      <c r="Z423" s="166"/>
      <c r="AA423" s="698"/>
      <c r="AB423" s="699"/>
      <c r="AC423" s="166"/>
      <c r="AD423" s="166"/>
      <c r="AE423" s="166"/>
    </row>
    <row r="424">
      <c r="V424" s="697"/>
      <c r="X424" s="166"/>
      <c r="Y424" s="166"/>
      <c r="Z424" s="166"/>
      <c r="AA424" s="698"/>
      <c r="AB424" s="699"/>
      <c r="AC424" s="166"/>
      <c r="AD424" s="166"/>
      <c r="AE424" s="166"/>
    </row>
    <row r="425">
      <c r="V425" s="697"/>
      <c r="X425" s="166"/>
      <c r="Y425" s="166"/>
      <c r="Z425" s="166"/>
      <c r="AA425" s="698"/>
      <c r="AB425" s="699"/>
      <c r="AC425" s="166"/>
      <c r="AD425" s="166"/>
      <c r="AE425" s="166"/>
    </row>
    <row r="426">
      <c r="V426" s="697"/>
      <c r="X426" s="166"/>
      <c r="Y426" s="166"/>
      <c r="Z426" s="166"/>
      <c r="AA426" s="698"/>
      <c r="AB426" s="699"/>
      <c r="AC426" s="166"/>
      <c r="AD426" s="166"/>
      <c r="AE426" s="166"/>
    </row>
    <row r="427">
      <c r="V427" s="697"/>
      <c r="X427" s="166"/>
      <c r="Y427" s="166"/>
      <c r="Z427" s="166"/>
      <c r="AA427" s="698"/>
      <c r="AB427" s="699"/>
      <c r="AC427" s="166"/>
      <c r="AD427" s="166"/>
      <c r="AE427" s="166"/>
    </row>
    <row r="428">
      <c r="V428" s="697"/>
      <c r="X428" s="166"/>
      <c r="Y428" s="166"/>
      <c r="Z428" s="166"/>
      <c r="AA428" s="698"/>
      <c r="AB428" s="699"/>
      <c r="AC428" s="166"/>
      <c r="AD428" s="166"/>
      <c r="AE428" s="166"/>
    </row>
    <row r="429">
      <c r="V429" s="697"/>
      <c r="X429" s="166"/>
      <c r="Y429" s="166"/>
      <c r="Z429" s="166"/>
      <c r="AA429" s="698"/>
      <c r="AB429" s="699"/>
      <c r="AC429" s="166"/>
      <c r="AD429" s="166"/>
      <c r="AE429" s="166"/>
    </row>
    <row r="430">
      <c r="V430" s="697"/>
      <c r="X430" s="166"/>
      <c r="Y430" s="166"/>
      <c r="Z430" s="166"/>
      <c r="AA430" s="698"/>
      <c r="AB430" s="699"/>
      <c r="AC430" s="166"/>
      <c r="AD430" s="166"/>
      <c r="AE430" s="166"/>
    </row>
    <row r="431">
      <c r="V431" s="697"/>
      <c r="X431" s="166"/>
      <c r="Y431" s="166"/>
      <c r="Z431" s="166"/>
      <c r="AA431" s="698"/>
      <c r="AB431" s="699"/>
      <c r="AC431" s="166"/>
      <c r="AD431" s="166"/>
      <c r="AE431" s="166"/>
    </row>
    <row r="432">
      <c r="V432" s="697"/>
      <c r="X432" s="166"/>
      <c r="Y432" s="166"/>
      <c r="Z432" s="166"/>
      <c r="AA432" s="698"/>
      <c r="AB432" s="699"/>
      <c r="AC432" s="166"/>
      <c r="AD432" s="166"/>
      <c r="AE432" s="166"/>
    </row>
    <row r="433">
      <c r="V433" s="697"/>
      <c r="X433" s="166"/>
      <c r="Y433" s="166"/>
      <c r="Z433" s="166"/>
      <c r="AA433" s="698"/>
      <c r="AB433" s="699"/>
      <c r="AC433" s="166"/>
      <c r="AD433" s="166"/>
      <c r="AE433" s="166"/>
    </row>
    <row r="434">
      <c r="V434" s="697"/>
      <c r="X434" s="166"/>
      <c r="Y434" s="166"/>
      <c r="Z434" s="166"/>
      <c r="AA434" s="698"/>
      <c r="AB434" s="699"/>
      <c r="AC434" s="166"/>
      <c r="AD434" s="166"/>
      <c r="AE434" s="166"/>
    </row>
    <row r="435">
      <c r="V435" s="697"/>
      <c r="X435" s="166"/>
      <c r="Y435" s="166"/>
      <c r="Z435" s="166"/>
      <c r="AA435" s="698"/>
      <c r="AB435" s="699"/>
      <c r="AC435" s="166"/>
      <c r="AD435" s="166"/>
      <c r="AE435" s="166"/>
    </row>
    <row r="436">
      <c r="V436" s="697"/>
      <c r="X436" s="166"/>
      <c r="Y436" s="166"/>
      <c r="Z436" s="166"/>
      <c r="AA436" s="698"/>
      <c r="AB436" s="699"/>
      <c r="AC436" s="166"/>
      <c r="AD436" s="166"/>
      <c r="AE436" s="166"/>
    </row>
    <row r="437">
      <c r="V437" s="697"/>
      <c r="X437" s="166"/>
      <c r="Y437" s="166"/>
      <c r="Z437" s="166"/>
      <c r="AA437" s="698"/>
      <c r="AB437" s="699"/>
      <c r="AC437" s="166"/>
      <c r="AD437" s="166"/>
      <c r="AE437" s="166"/>
    </row>
    <row r="438">
      <c r="V438" s="697"/>
      <c r="X438" s="166"/>
      <c r="Y438" s="166"/>
      <c r="Z438" s="166"/>
      <c r="AA438" s="698"/>
      <c r="AB438" s="699"/>
      <c r="AC438" s="166"/>
      <c r="AD438" s="166"/>
      <c r="AE438" s="166"/>
    </row>
    <row r="439">
      <c r="V439" s="697"/>
      <c r="X439" s="166"/>
      <c r="Y439" s="166"/>
      <c r="Z439" s="166"/>
      <c r="AA439" s="698"/>
      <c r="AB439" s="699"/>
      <c r="AC439" s="166"/>
      <c r="AD439" s="166"/>
      <c r="AE439" s="166"/>
    </row>
    <row r="440">
      <c r="V440" s="697"/>
      <c r="X440" s="166"/>
      <c r="Y440" s="166"/>
      <c r="Z440" s="166"/>
      <c r="AA440" s="698"/>
      <c r="AB440" s="699"/>
      <c r="AC440" s="166"/>
      <c r="AD440" s="166"/>
      <c r="AE440" s="166"/>
    </row>
    <row r="441">
      <c r="V441" s="697"/>
      <c r="X441" s="166"/>
      <c r="Y441" s="166"/>
      <c r="Z441" s="166"/>
      <c r="AA441" s="698"/>
      <c r="AB441" s="699"/>
      <c r="AC441" s="166"/>
      <c r="AD441" s="166"/>
      <c r="AE441" s="166"/>
    </row>
    <row r="442">
      <c r="V442" s="697"/>
      <c r="X442" s="166"/>
      <c r="Y442" s="166"/>
      <c r="Z442" s="166"/>
      <c r="AA442" s="698"/>
      <c r="AB442" s="699"/>
      <c r="AC442" s="166"/>
      <c r="AD442" s="166"/>
      <c r="AE442" s="166"/>
    </row>
    <row r="443">
      <c r="V443" s="697"/>
      <c r="X443" s="166"/>
      <c r="Y443" s="166"/>
      <c r="Z443" s="166"/>
      <c r="AA443" s="698"/>
      <c r="AB443" s="699"/>
      <c r="AC443" s="166"/>
      <c r="AD443" s="166"/>
      <c r="AE443" s="166"/>
    </row>
    <row r="444">
      <c r="V444" s="697"/>
      <c r="X444" s="166"/>
      <c r="Y444" s="166"/>
      <c r="Z444" s="166"/>
      <c r="AA444" s="698"/>
      <c r="AB444" s="699"/>
      <c r="AC444" s="166"/>
      <c r="AD444" s="166"/>
      <c r="AE444" s="166"/>
    </row>
    <row r="445">
      <c r="V445" s="697"/>
      <c r="X445" s="166"/>
      <c r="Y445" s="166"/>
      <c r="Z445" s="166"/>
      <c r="AA445" s="698"/>
      <c r="AB445" s="699"/>
      <c r="AC445" s="166"/>
      <c r="AD445" s="166"/>
      <c r="AE445" s="166"/>
    </row>
    <row r="446">
      <c r="V446" s="697"/>
      <c r="X446" s="166"/>
      <c r="Y446" s="166"/>
      <c r="Z446" s="166"/>
      <c r="AA446" s="698"/>
      <c r="AB446" s="699"/>
      <c r="AC446" s="166"/>
      <c r="AD446" s="166"/>
      <c r="AE446" s="166"/>
    </row>
    <row r="447">
      <c r="V447" s="697"/>
      <c r="X447" s="166"/>
      <c r="Y447" s="166"/>
      <c r="Z447" s="166"/>
      <c r="AA447" s="698"/>
      <c r="AB447" s="699"/>
      <c r="AC447" s="166"/>
      <c r="AD447" s="166"/>
      <c r="AE447" s="166"/>
    </row>
    <row r="448">
      <c r="V448" s="697"/>
      <c r="X448" s="166"/>
      <c r="Y448" s="166"/>
      <c r="Z448" s="166"/>
      <c r="AA448" s="698"/>
      <c r="AB448" s="699"/>
      <c r="AC448" s="166"/>
      <c r="AD448" s="166"/>
      <c r="AE448" s="166"/>
    </row>
    <row r="449">
      <c r="V449" s="697"/>
      <c r="X449" s="166"/>
      <c r="Y449" s="166"/>
      <c r="Z449" s="166"/>
      <c r="AA449" s="698"/>
      <c r="AB449" s="699"/>
      <c r="AC449" s="166"/>
      <c r="AD449" s="166"/>
      <c r="AE449" s="166"/>
    </row>
    <row r="450">
      <c r="V450" s="697"/>
      <c r="X450" s="166"/>
      <c r="Y450" s="166"/>
      <c r="Z450" s="166"/>
      <c r="AA450" s="698"/>
      <c r="AB450" s="699"/>
      <c r="AC450" s="166"/>
      <c r="AD450" s="166"/>
      <c r="AE450" s="166"/>
    </row>
    <row r="451">
      <c r="V451" s="697"/>
      <c r="X451" s="166"/>
      <c r="Y451" s="166"/>
      <c r="Z451" s="166"/>
      <c r="AA451" s="698"/>
      <c r="AB451" s="699"/>
      <c r="AC451" s="166"/>
      <c r="AD451" s="166"/>
      <c r="AE451" s="166"/>
    </row>
    <row r="452">
      <c r="V452" s="697"/>
      <c r="X452" s="166"/>
      <c r="Y452" s="166"/>
      <c r="Z452" s="166"/>
      <c r="AA452" s="698"/>
      <c r="AB452" s="699"/>
      <c r="AC452" s="166"/>
      <c r="AD452" s="166"/>
      <c r="AE452" s="166"/>
    </row>
    <row r="453">
      <c r="V453" s="697"/>
      <c r="X453" s="166"/>
      <c r="Y453" s="166"/>
      <c r="Z453" s="166"/>
      <c r="AA453" s="698"/>
      <c r="AB453" s="699"/>
      <c r="AC453" s="166"/>
      <c r="AD453" s="166"/>
      <c r="AE453" s="166"/>
    </row>
    <row r="454">
      <c r="V454" s="697"/>
      <c r="X454" s="166"/>
      <c r="Y454" s="166"/>
      <c r="Z454" s="166"/>
      <c r="AA454" s="698"/>
      <c r="AB454" s="699"/>
      <c r="AC454" s="166"/>
      <c r="AD454" s="166"/>
      <c r="AE454" s="166"/>
    </row>
    <row r="455">
      <c r="V455" s="697"/>
      <c r="X455" s="166"/>
      <c r="Y455" s="166"/>
      <c r="Z455" s="166"/>
      <c r="AA455" s="698"/>
      <c r="AB455" s="699"/>
      <c r="AC455" s="166"/>
      <c r="AD455" s="166"/>
      <c r="AE455" s="166"/>
    </row>
    <row r="456">
      <c r="V456" s="697"/>
      <c r="X456" s="166"/>
      <c r="Y456" s="166"/>
      <c r="Z456" s="166"/>
      <c r="AA456" s="698"/>
      <c r="AB456" s="699"/>
      <c r="AC456" s="166"/>
      <c r="AD456" s="166"/>
      <c r="AE456" s="166"/>
    </row>
    <row r="457">
      <c r="V457" s="697"/>
      <c r="X457" s="166"/>
      <c r="Y457" s="166"/>
      <c r="Z457" s="166"/>
      <c r="AA457" s="698"/>
      <c r="AB457" s="699"/>
      <c r="AC457" s="166"/>
      <c r="AD457" s="166"/>
      <c r="AE457" s="166"/>
    </row>
    <row r="458">
      <c r="V458" s="697"/>
      <c r="X458" s="166"/>
      <c r="Y458" s="166"/>
      <c r="Z458" s="166"/>
      <c r="AA458" s="698"/>
      <c r="AB458" s="699"/>
      <c r="AC458" s="166"/>
      <c r="AD458" s="166"/>
      <c r="AE458" s="166"/>
    </row>
    <row r="459">
      <c r="V459" s="697"/>
      <c r="X459" s="166"/>
      <c r="Y459" s="166"/>
      <c r="Z459" s="166"/>
      <c r="AA459" s="698"/>
      <c r="AB459" s="699"/>
      <c r="AC459" s="166"/>
      <c r="AD459" s="166"/>
      <c r="AE459" s="166"/>
    </row>
    <row r="460">
      <c r="V460" s="697"/>
      <c r="X460" s="166"/>
      <c r="Y460" s="166"/>
      <c r="Z460" s="166"/>
      <c r="AA460" s="698"/>
      <c r="AB460" s="699"/>
      <c r="AC460" s="166"/>
      <c r="AD460" s="166"/>
      <c r="AE460" s="166"/>
    </row>
    <row r="461">
      <c r="V461" s="697"/>
      <c r="X461" s="166"/>
      <c r="Y461" s="166"/>
      <c r="Z461" s="166"/>
      <c r="AA461" s="698"/>
      <c r="AB461" s="699"/>
      <c r="AC461" s="166"/>
      <c r="AD461" s="166"/>
      <c r="AE461" s="166"/>
    </row>
    <row r="462">
      <c r="V462" s="697"/>
      <c r="X462" s="166"/>
      <c r="Y462" s="166"/>
      <c r="Z462" s="166"/>
      <c r="AA462" s="698"/>
      <c r="AB462" s="699"/>
      <c r="AC462" s="166"/>
      <c r="AD462" s="166"/>
      <c r="AE462" s="166"/>
    </row>
    <row r="463">
      <c r="V463" s="697"/>
      <c r="X463" s="166"/>
      <c r="Y463" s="166"/>
      <c r="Z463" s="166"/>
      <c r="AA463" s="698"/>
      <c r="AB463" s="699"/>
      <c r="AC463" s="166"/>
      <c r="AD463" s="166"/>
      <c r="AE463" s="166"/>
    </row>
    <row r="464">
      <c r="V464" s="697"/>
      <c r="X464" s="166"/>
      <c r="Y464" s="166"/>
      <c r="Z464" s="166"/>
      <c r="AA464" s="698"/>
      <c r="AB464" s="699"/>
      <c r="AC464" s="166"/>
      <c r="AD464" s="166"/>
      <c r="AE464" s="166"/>
    </row>
    <row r="465">
      <c r="V465" s="697"/>
      <c r="X465" s="166"/>
      <c r="Y465" s="166"/>
      <c r="Z465" s="166"/>
      <c r="AA465" s="698"/>
      <c r="AB465" s="699"/>
      <c r="AC465" s="166"/>
      <c r="AD465" s="166"/>
      <c r="AE465" s="166"/>
    </row>
    <row r="466">
      <c r="V466" s="697"/>
      <c r="X466" s="166"/>
      <c r="Y466" s="166"/>
      <c r="Z466" s="166"/>
      <c r="AA466" s="698"/>
      <c r="AB466" s="699"/>
      <c r="AC466" s="166"/>
      <c r="AD466" s="166"/>
      <c r="AE466" s="166"/>
    </row>
    <row r="467">
      <c r="V467" s="697"/>
      <c r="X467" s="166"/>
      <c r="Y467" s="166"/>
      <c r="Z467" s="166"/>
      <c r="AA467" s="698"/>
      <c r="AB467" s="699"/>
      <c r="AC467" s="166"/>
      <c r="AD467" s="166"/>
      <c r="AE467" s="166"/>
    </row>
    <row r="468">
      <c r="V468" s="697"/>
      <c r="X468" s="166"/>
      <c r="Y468" s="166"/>
      <c r="Z468" s="166"/>
      <c r="AA468" s="698"/>
      <c r="AB468" s="699"/>
      <c r="AC468" s="166"/>
      <c r="AD468" s="166"/>
      <c r="AE468" s="166"/>
    </row>
    <row r="469">
      <c r="V469" s="697"/>
      <c r="X469" s="166"/>
      <c r="Y469" s="166"/>
      <c r="Z469" s="166"/>
      <c r="AA469" s="698"/>
      <c r="AB469" s="699"/>
      <c r="AC469" s="166"/>
      <c r="AD469" s="166"/>
      <c r="AE469" s="166"/>
    </row>
    <row r="470">
      <c r="V470" s="697"/>
      <c r="X470" s="166"/>
      <c r="Y470" s="166"/>
      <c r="Z470" s="166"/>
      <c r="AA470" s="698"/>
      <c r="AB470" s="699"/>
      <c r="AC470" s="166"/>
      <c r="AD470" s="166"/>
      <c r="AE470" s="166"/>
    </row>
    <row r="471">
      <c r="V471" s="697"/>
      <c r="X471" s="166"/>
      <c r="Y471" s="166"/>
      <c r="Z471" s="166"/>
      <c r="AA471" s="698"/>
      <c r="AB471" s="699"/>
      <c r="AC471" s="166"/>
      <c r="AD471" s="166"/>
      <c r="AE471" s="166"/>
    </row>
    <row r="472">
      <c r="V472" s="697"/>
      <c r="X472" s="166"/>
      <c r="Y472" s="166"/>
      <c r="Z472" s="166"/>
      <c r="AA472" s="698"/>
      <c r="AB472" s="699"/>
      <c r="AC472" s="166"/>
      <c r="AD472" s="166"/>
      <c r="AE472" s="166"/>
    </row>
    <row r="473">
      <c r="V473" s="697"/>
      <c r="X473" s="166"/>
      <c r="Y473" s="166"/>
      <c r="Z473" s="166"/>
      <c r="AA473" s="698"/>
      <c r="AB473" s="699"/>
      <c r="AC473" s="166"/>
      <c r="AD473" s="166"/>
      <c r="AE473" s="166"/>
    </row>
    <row r="474">
      <c r="V474" s="697"/>
      <c r="X474" s="166"/>
      <c r="Y474" s="166"/>
      <c r="Z474" s="166"/>
      <c r="AA474" s="698"/>
      <c r="AB474" s="699"/>
      <c r="AC474" s="166"/>
      <c r="AD474" s="166"/>
      <c r="AE474" s="166"/>
    </row>
    <row r="475">
      <c r="V475" s="697"/>
      <c r="X475" s="166"/>
      <c r="Y475" s="166"/>
      <c r="Z475" s="166"/>
      <c r="AA475" s="698"/>
      <c r="AB475" s="699"/>
      <c r="AC475" s="166"/>
      <c r="AD475" s="166"/>
      <c r="AE475" s="166"/>
    </row>
    <row r="476">
      <c r="V476" s="697"/>
      <c r="X476" s="166"/>
      <c r="Y476" s="166"/>
      <c r="Z476" s="166"/>
      <c r="AA476" s="698"/>
      <c r="AB476" s="699"/>
      <c r="AC476" s="166"/>
      <c r="AD476" s="166"/>
      <c r="AE476" s="166"/>
    </row>
    <row r="477">
      <c r="V477" s="697"/>
      <c r="X477" s="166"/>
      <c r="Y477" s="166"/>
      <c r="Z477" s="166"/>
      <c r="AA477" s="698"/>
      <c r="AB477" s="699"/>
      <c r="AC477" s="166"/>
      <c r="AD477" s="166"/>
      <c r="AE477" s="166"/>
    </row>
    <row r="478">
      <c r="V478" s="697"/>
      <c r="X478" s="166"/>
      <c r="Y478" s="166"/>
      <c r="Z478" s="166"/>
      <c r="AA478" s="698"/>
      <c r="AB478" s="699"/>
      <c r="AC478" s="166"/>
      <c r="AD478" s="166"/>
      <c r="AE478" s="166"/>
    </row>
    <row r="479">
      <c r="V479" s="697"/>
      <c r="X479" s="166"/>
      <c r="Y479" s="166"/>
      <c r="Z479" s="166"/>
      <c r="AA479" s="698"/>
      <c r="AB479" s="699"/>
      <c r="AC479" s="166"/>
      <c r="AD479" s="166"/>
      <c r="AE479" s="166"/>
    </row>
    <row r="480">
      <c r="V480" s="697"/>
      <c r="X480" s="166"/>
      <c r="Y480" s="166"/>
      <c r="Z480" s="166"/>
      <c r="AA480" s="698"/>
      <c r="AB480" s="699"/>
      <c r="AC480" s="166"/>
      <c r="AD480" s="166"/>
      <c r="AE480" s="166"/>
    </row>
    <row r="481">
      <c r="V481" s="697"/>
      <c r="X481" s="166"/>
      <c r="Y481" s="166"/>
      <c r="Z481" s="166"/>
      <c r="AA481" s="698"/>
      <c r="AB481" s="699"/>
      <c r="AC481" s="166"/>
      <c r="AD481" s="166"/>
      <c r="AE481" s="166"/>
    </row>
    <row r="482">
      <c r="V482" s="697"/>
      <c r="X482" s="166"/>
      <c r="Y482" s="166"/>
      <c r="Z482" s="166"/>
      <c r="AA482" s="698"/>
      <c r="AB482" s="699"/>
      <c r="AC482" s="166"/>
      <c r="AD482" s="166"/>
      <c r="AE482" s="166"/>
    </row>
    <row r="483">
      <c r="V483" s="697"/>
      <c r="X483" s="166"/>
      <c r="Y483" s="166"/>
      <c r="Z483" s="166"/>
      <c r="AA483" s="698"/>
      <c r="AB483" s="699"/>
      <c r="AC483" s="166"/>
      <c r="AD483" s="166"/>
      <c r="AE483" s="166"/>
    </row>
    <row r="484">
      <c r="V484" s="697"/>
      <c r="X484" s="166"/>
      <c r="Y484" s="166"/>
      <c r="Z484" s="166"/>
      <c r="AA484" s="698"/>
      <c r="AB484" s="699"/>
      <c r="AC484" s="166"/>
      <c r="AD484" s="166"/>
      <c r="AE484" s="166"/>
    </row>
    <row r="485">
      <c r="V485" s="697"/>
      <c r="X485" s="166"/>
      <c r="Y485" s="166"/>
      <c r="Z485" s="166"/>
      <c r="AA485" s="698"/>
      <c r="AB485" s="699"/>
      <c r="AC485" s="166"/>
      <c r="AD485" s="166"/>
      <c r="AE485" s="166"/>
    </row>
    <row r="486">
      <c r="V486" s="697"/>
      <c r="X486" s="166"/>
      <c r="Y486" s="166"/>
      <c r="Z486" s="166"/>
      <c r="AA486" s="698"/>
      <c r="AB486" s="699"/>
      <c r="AC486" s="166"/>
      <c r="AD486" s="166"/>
      <c r="AE486" s="166"/>
    </row>
    <row r="487">
      <c r="V487" s="697"/>
      <c r="X487" s="166"/>
      <c r="Y487" s="166"/>
      <c r="Z487" s="166"/>
      <c r="AA487" s="698"/>
      <c r="AB487" s="699"/>
      <c r="AC487" s="166"/>
      <c r="AD487" s="166"/>
      <c r="AE487" s="166"/>
    </row>
    <row r="488">
      <c r="V488" s="697"/>
      <c r="X488" s="166"/>
      <c r="Y488" s="166"/>
      <c r="Z488" s="166"/>
      <c r="AA488" s="698"/>
      <c r="AB488" s="699"/>
      <c r="AC488" s="166"/>
      <c r="AD488" s="166"/>
      <c r="AE488" s="166"/>
    </row>
    <row r="489">
      <c r="V489" s="697"/>
      <c r="X489" s="166"/>
      <c r="Y489" s="166"/>
      <c r="Z489" s="166"/>
      <c r="AA489" s="698"/>
      <c r="AB489" s="699"/>
      <c r="AC489" s="166"/>
      <c r="AD489" s="166"/>
      <c r="AE489" s="166"/>
    </row>
    <row r="490">
      <c r="V490" s="697"/>
      <c r="X490" s="166"/>
      <c r="Y490" s="166"/>
      <c r="Z490" s="166"/>
      <c r="AA490" s="698"/>
      <c r="AB490" s="699"/>
      <c r="AC490" s="166"/>
      <c r="AD490" s="166"/>
      <c r="AE490" s="166"/>
    </row>
    <row r="491">
      <c r="V491" s="697"/>
      <c r="X491" s="166"/>
      <c r="Y491" s="166"/>
      <c r="Z491" s="166"/>
      <c r="AA491" s="698"/>
      <c r="AB491" s="699"/>
      <c r="AC491" s="166"/>
      <c r="AD491" s="166"/>
      <c r="AE491" s="166"/>
    </row>
    <row r="492">
      <c r="V492" s="697"/>
      <c r="X492" s="166"/>
      <c r="Y492" s="166"/>
      <c r="Z492" s="166"/>
      <c r="AA492" s="698"/>
      <c r="AB492" s="699"/>
      <c r="AC492" s="166"/>
      <c r="AD492" s="166"/>
      <c r="AE492" s="166"/>
    </row>
    <row r="493">
      <c r="V493" s="697"/>
      <c r="X493" s="166"/>
      <c r="Y493" s="166"/>
      <c r="Z493" s="166"/>
      <c r="AA493" s="698"/>
      <c r="AB493" s="699"/>
      <c r="AC493" s="166"/>
      <c r="AD493" s="166"/>
      <c r="AE493" s="166"/>
    </row>
    <row r="494">
      <c r="V494" s="697"/>
      <c r="X494" s="166"/>
      <c r="Y494" s="166"/>
      <c r="Z494" s="166"/>
      <c r="AA494" s="698"/>
      <c r="AB494" s="699"/>
      <c r="AC494" s="166"/>
      <c r="AD494" s="166"/>
      <c r="AE494" s="166"/>
    </row>
    <row r="495">
      <c r="V495" s="697"/>
      <c r="X495" s="166"/>
      <c r="Y495" s="166"/>
      <c r="Z495" s="166"/>
      <c r="AA495" s="698"/>
      <c r="AB495" s="699"/>
      <c r="AC495" s="166"/>
      <c r="AD495" s="166"/>
      <c r="AE495" s="166"/>
    </row>
    <row r="496">
      <c r="V496" s="697"/>
      <c r="X496" s="166"/>
      <c r="Y496" s="166"/>
      <c r="Z496" s="166"/>
      <c r="AA496" s="698"/>
      <c r="AB496" s="699"/>
      <c r="AC496" s="166"/>
      <c r="AD496" s="166"/>
      <c r="AE496" s="166"/>
    </row>
    <row r="497">
      <c r="V497" s="697"/>
      <c r="X497" s="166"/>
      <c r="Y497" s="166"/>
      <c r="Z497" s="166"/>
      <c r="AA497" s="698"/>
      <c r="AB497" s="699"/>
      <c r="AC497" s="166"/>
      <c r="AD497" s="166"/>
      <c r="AE497" s="166"/>
    </row>
    <row r="498">
      <c r="V498" s="697"/>
      <c r="X498" s="166"/>
      <c r="Y498" s="166"/>
      <c r="Z498" s="166"/>
      <c r="AA498" s="698"/>
      <c r="AB498" s="699"/>
      <c r="AC498" s="166"/>
      <c r="AD498" s="166"/>
      <c r="AE498" s="166"/>
    </row>
    <row r="499">
      <c r="V499" s="697"/>
      <c r="X499" s="166"/>
      <c r="Y499" s="166"/>
      <c r="Z499" s="166"/>
      <c r="AA499" s="698"/>
      <c r="AB499" s="699"/>
      <c r="AC499" s="166"/>
      <c r="AD499" s="166"/>
      <c r="AE499" s="166"/>
    </row>
    <row r="500">
      <c r="V500" s="697"/>
      <c r="X500" s="166"/>
      <c r="Y500" s="166"/>
      <c r="Z500" s="166"/>
      <c r="AA500" s="698"/>
      <c r="AB500" s="699"/>
      <c r="AC500" s="166"/>
      <c r="AD500" s="166"/>
      <c r="AE500" s="166"/>
    </row>
    <row r="501">
      <c r="V501" s="697"/>
      <c r="X501" s="166"/>
      <c r="Y501" s="166"/>
      <c r="Z501" s="166"/>
      <c r="AA501" s="698"/>
      <c r="AB501" s="699"/>
      <c r="AC501" s="166"/>
      <c r="AD501" s="166"/>
      <c r="AE501" s="166"/>
    </row>
    <row r="502">
      <c r="V502" s="697"/>
      <c r="X502" s="166"/>
      <c r="Y502" s="166"/>
      <c r="Z502" s="166"/>
      <c r="AA502" s="698"/>
      <c r="AB502" s="699"/>
      <c r="AC502" s="166"/>
      <c r="AD502" s="166"/>
      <c r="AE502" s="166"/>
    </row>
    <row r="503">
      <c r="V503" s="697"/>
      <c r="X503" s="166"/>
      <c r="Y503" s="166"/>
      <c r="Z503" s="166"/>
      <c r="AA503" s="698"/>
      <c r="AB503" s="699"/>
      <c r="AC503" s="166"/>
      <c r="AD503" s="166"/>
      <c r="AE503" s="166"/>
    </row>
    <row r="504">
      <c r="V504" s="697"/>
      <c r="X504" s="166"/>
      <c r="Y504" s="166"/>
      <c r="Z504" s="166"/>
      <c r="AA504" s="698"/>
      <c r="AB504" s="699"/>
      <c r="AC504" s="166"/>
      <c r="AD504" s="166"/>
      <c r="AE504" s="166"/>
    </row>
    <row r="505">
      <c r="V505" s="697"/>
      <c r="X505" s="166"/>
      <c r="Y505" s="166"/>
      <c r="Z505" s="166"/>
      <c r="AA505" s="698"/>
      <c r="AB505" s="699"/>
      <c r="AC505" s="166"/>
      <c r="AD505" s="166"/>
      <c r="AE505" s="166"/>
    </row>
    <row r="506">
      <c r="V506" s="697"/>
      <c r="X506" s="166"/>
      <c r="Y506" s="166"/>
      <c r="Z506" s="166"/>
      <c r="AA506" s="698"/>
      <c r="AB506" s="699"/>
      <c r="AC506" s="166"/>
      <c r="AD506" s="166"/>
      <c r="AE506" s="166"/>
    </row>
    <row r="507">
      <c r="V507" s="697"/>
      <c r="X507" s="166"/>
      <c r="Y507" s="166"/>
      <c r="Z507" s="166"/>
      <c r="AA507" s="698"/>
      <c r="AB507" s="699"/>
      <c r="AC507" s="166"/>
      <c r="AD507" s="166"/>
      <c r="AE507" s="166"/>
    </row>
    <row r="508">
      <c r="V508" s="697"/>
      <c r="X508" s="166"/>
      <c r="Y508" s="166"/>
      <c r="Z508" s="166"/>
      <c r="AA508" s="698"/>
      <c r="AB508" s="699"/>
      <c r="AC508" s="166"/>
      <c r="AD508" s="166"/>
      <c r="AE508" s="166"/>
    </row>
    <row r="509">
      <c r="V509" s="697"/>
      <c r="X509" s="166"/>
      <c r="Y509" s="166"/>
      <c r="Z509" s="166"/>
      <c r="AA509" s="698"/>
      <c r="AB509" s="699"/>
      <c r="AC509" s="166"/>
      <c r="AD509" s="166"/>
      <c r="AE509" s="166"/>
    </row>
    <row r="510">
      <c r="V510" s="697"/>
      <c r="X510" s="166"/>
      <c r="Y510" s="166"/>
      <c r="Z510" s="166"/>
      <c r="AA510" s="698"/>
      <c r="AB510" s="699"/>
      <c r="AC510" s="166"/>
      <c r="AD510" s="166"/>
      <c r="AE510" s="166"/>
    </row>
    <row r="511">
      <c r="V511" s="697"/>
      <c r="X511" s="166"/>
      <c r="Y511" s="166"/>
      <c r="Z511" s="166"/>
      <c r="AA511" s="698"/>
      <c r="AB511" s="699"/>
      <c r="AC511" s="166"/>
      <c r="AD511" s="166"/>
      <c r="AE511" s="166"/>
    </row>
    <row r="512">
      <c r="V512" s="697"/>
      <c r="X512" s="166"/>
      <c r="Y512" s="166"/>
      <c r="Z512" s="166"/>
      <c r="AA512" s="698"/>
      <c r="AB512" s="699"/>
      <c r="AC512" s="166"/>
      <c r="AD512" s="166"/>
      <c r="AE512" s="166"/>
    </row>
    <row r="513">
      <c r="V513" s="697"/>
      <c r="X513" s="166"/>
      <c r="Y513" s="166"/>
      <c r="Z513" s="166"/>
      <c r="AA513" s="698"/>
      <c r="AB513" s="699"/>
      <c r="AC513" s="166"/>
      <c r="AD513" s="166"/>
      <c r="AE513" s="166"/>
    </row>
    <row r="514">
      <c r="V514" s="697"/>
      <c r="X514" s="166"/>
      <c r="Y514" s="166"/>
      <c r="Z514" s="166"/>
      <c r="AA514" s="698"/>
      <c r="AB514" s="699"/>
      <c r="AC514" s="166"/>
      <c r="AD514" s="166"/>
      <c r="AE514" s="166"/>
    </row>
    <row r="515">
      <c r="V515" s="697"/>
      <c r="X515" s="166"/>
      <c r="Y515" s="166"/>
      <c r="Z515" s="166"/>
      <c r="AA515" s="698"/>
      <c r="AB515" s="699"/>
      <c r="AC515" s="166"/>
      <c r="AD515" s="166"/>
      <c r="AE515" s="166"/>
    </row>
    <row r="516">
      <c r="V516" s="697"/>
      <c r="X516" s="166"/>
      <c r="Y516" s="166"/>
      <c r="Z516" s="166"/>
      <c r="AA516" s="698"/>
      <c r="AB516" s="699"/>
      <c r="AC516" s="166"/>
      <c r="AD516" s="166"/>
      <c r="AE516" s="166"/>
    </row>
    <row r="517">
      <c r="V517" s="697"/>
      <c r="X517" s="166"/>
      <c r="Y517" s="166"/>
      <c r="Z517" s="166"/>
      <c r="AA517" s="698"/>
      <c r="AB517" s="699"/>
      <c r="AC517" s="166"/>
      <c r="AD517" s="166"/>
      <c r="AE517" s="166"/>
    </row>
    <row r="518">
      <c r="V518" s="697"/>
      <c r="X518" s="166"/>
      <c r="Y518" s="166"/>
      <c r="Z518" s="166"/>
      <c r="AA518" s="698"/>
      <c r="AB518" s="699"/>
      <c r="AC518" s="166"/>
      <c r="AD518" s="166"/>
      <c r="AE518" s="166"/>
    </row>
    <row r="519">
      <c r="V519" s="697"/>
      <c r="X519" s="166"/>
      <c r="Y519" s="166"/>
      <c r="Z519" s="166"/>
      <c r="AA519" s="698"/>
      <c r="AB519" s="699"/>
      <c r="AC519" s="166"/>
      <c r="AD519" s="166"/>
      <c r="AE519" s="166"/>
    </row>
    <row r="520">
      <c r="V520" s="697"/>
      <c r="X520" s="166"/>
      <c r="Y520" s="166"/>
      <c r="Z520" s="166"/>
      <c r="AA520" s="698"/>
      <c r="AB520" s="699"/>
      <c r="AC520" s="166"/>
      <c r="AD520" s="166"/>
      <c r="AE520" s="166"/>
    </row>
    <row r="521">
      <c r="V521" s="697"/>
      <c r="X521" s="166"/>
      <c r="Y521" s="166"/>
      <c r="Z521" s="166"/>
      <c r="AA521" s="698"/>
      <c r="AB521" s="699"/>
      <c r="AC521" s="166"/>
      <c r="AD521" s="166"/>
      <c r="AE521" s="166"/>
    </row>
    <row r="522">
      <c r="V522" s="697"/>
      <c r="X522" s="166"/>
      <c r="Y522" s="166"/>
      <c r="Z522" s="166"/>
      <c r="AA522" s="698"/>
      <c r="AB522" s="699"/>
      <c r="AC522" s="166"/>
      <c r="AD522" s="166"/>
      <c r="AE522" s="166"/>
    </row>
    <row r="523">
      <c r="V523" s="697"/>
      <c r="X523" s="166"/>
      <c r="Y523" s="166"/>
      <c r="Z523" s="166"/>
      <c r="AA523" s="698"/>
      <c r="AB523" s="699"/>
      <c r="AC523" s="166"/>
      <c r="AD523" s="166"/>
      <c r="AE523" s="166"/>
    </row>
    <row r="524">
      <c r="V524" s="697"/>
      <c r="X524" s="166"/>
      <c r="Y524" s="166"/>
      <c r="Z524" s="166"/>
      <c r="AA524" s="698"/>
      <c r="AB524" s="699"/>
      <c r="AC524" s="166"/>
      <c r="AD524" s="166"/>
      <c r="AE524" s="166"/>
    </row>
    <row r="525">
      <c r="V525" s="697"/>
      <c r="X525" s="166"/>
      <c r="Y525" s="166"/>
      <c r="Z525" s="166"/>
      <c r="AA525" s="698"/>
      <c r="AB525" s="699"/>
      <c r="AC525" s="166"/>
      <c r="AD525" s="166"/>
      <c r="AE525" s="166"/>
    </row>
    <row r="526">
      <c r="V526" s="697"/>
      <c r="X526" s="166"/>
      <c r="Y526" s="166"/>
      <c r="Z526" s="166"/>
      <c r="AA526" s="698"/>
      <c r="AB526" s="699"/>
      <c r="AC526" s="166"/>
      <c r="AD526" s="166"/>
      <c r="AE526" s="166"/>
    </row>
    <row r="527">
      <c r="V527" s="697"/>
      <c r="X527" s="166"/>
      <c r="Y527" s="166"/>
      <c r="Z527" s="166"/>
      <c r="AA527" s="698"/>
      <c r="AB527" s="699"/>
      <c r="AC527" s="166"/>
      <c r="AD527" s="166"/>
      <c r="AE527" s="166"/>
    </row>
    <row r="528">
      <c r="V528" s="697"/>
      <c r="X528" s="166"/>
      <c r="Y528" s="166"/>
      <c r="Z528" s="166"/>
      <c r="AA528" s="698"/>
      <c r="AB528" s="699"/>
      <c r="AC528" s="166"/>
      <c r="AD528" s="166"/>
      <c r="AE528" s="166"/>
    </row>
    <row r="529">
      <c r="V529" s="697"/>
      <c r="X529" s="166"/>
      <c r="Y529" s="166"/>
      <c r="Z529" s="166"/>
      <c r="AA529" s="698"/>
      <c r="AB529" s="699"/>
      <c r="AC529" s="166"/>
      <c r="AD529" s="166"/>
      <c r="AE529" s="166"/>
    </row>
    <row r="530">
      <c r="V530" s="697"/>
      <c r="X530" s="166"/>
      <c r="Y530" s="166"/>
      <c r="Z530" s="166"/>
      <c r="AA530" s="698"/>
      <c r="AB530" s="699"/>
      <c r="AC530" s="166"/>
      <c r="AD530" s="166"/>
      <c r="AE530" s="166"/>
    </row>
    <row r="531">
      <c r="V531" s="697"/>
      <c r="X531" s="166"/>
      <c r="Y531" s="166"/>
      <c r="Z531" s="166"/>
      <c r="AA531" s="698"/>
      <c r="AB531" s="699"/>
      <c r="AC531" s="166"/>
      <c r="AD531" s="166"/>
      <c r="AE531" s="166"/>
    </row>
    <row r="532">
      <c r="V532" s="697"/>
      <c r="X532" s="166"/>
      <c r="Y532" s="166"/>
      <c r="Z532" s="166"/>
      <c r="AA532" s="698"/>
      <c r="AB532" s="699"/>
      <c r="AC532" s="166"/>
      <c r="AD532" s="166"/>
      <c r="AE532" s="166"/>
    </row>
    <row r="533">
      <c r="V533" s="697"/>
      <c r="X533" s="166"/>
      <c r="Y533" s="166"/>
      <c r="Z533" s="166"/>
      <c r="AA533" s="698"/>
      <c r="AB533" s="699"/>
      <c r="AC533" s="166"/>
      <c r="AD533" s="166"/>
      <c r="AE533" s="166"/>
    </row>
    <row r="534">
      <c r="V534" s="697"/>
      <c r="X534" s="166"/>
      <c r="Y534" s="166"/>
      <c r="Z534" s="166"/>
      <c r="AA534" s="698"/>
      <c r="AB534" s="699"/>
      <c r="AC534" s="166"/>
      <c r="AD534" s="166"/>
      <c r="AE534" s="166"/>
    </row>
    <row r="535">
      <c r="V535" s="697"/>
      <c r="X535" s="166"/>
      <c r="Y535" s="166"/>
      <c r="Z535" s="166"/>
      <c r="AA535" s="698"/>
      <c r="AB535" s="699"/>
      <c r="AC535" s="166"/>
      <c r="AD535" s="166"/>
      <c r="AE535" s="166"/>
    </row>
    <row r="536">
      <c r="V536" s="697"/>
      <c r="X536" s="166"/>
      <c r="Y536" s="166"/>
      <c r="Z536" s="166"/>
      <c r="AA536" s="698"/>
      <c r="AB536" s="699"/>
      <c r="AC536" s="166"/>
      <c r="AD536" s="166"/>
      <c r="AE536" s="166"/>
    </row>
    <row r="537">
      <c r="V537" s="697"/>
      <c r="X537" s="166"/>
      <c r="Y537" s="166"/>
      <c r="Z537" s="166"/>
      <c r="AA537" s="698"/>
      <c r="AB537" s="699"/>
      <c r="AC537" s="166"/>
      <c r="AD537" s="166"/>
      <c r="AE537" s="166"/>
    </row>
    <row r="538">
      <c r="V538" s="697"/>
      <c r="X538" s="166"/>
      <c r="Y538" s="166"/>
      <c r="Z538" s="166"/>
      <c r="AA538" s="698"/>
      <c r="AB538" s="699"/>
      <c r="AC538" s="166"/>
      <c r="AD538" s="166"/>
      <c r="AE538" s="166"/>
    </row>
    <row r="539">
      <c r="V539" s="697"/>
      <c r="X539" s="166"/>
      <c r="Y539" s="166"/>
      <c r="Z539" s="166"/>
      <c r="AA539" s="698"/>
      <c r="AB539" s="699"/>
      <c r="AC539" s="166"/>
      <c r="AD539" s="166"/>
      <c r="AE539" s="166"/>
    </row>
    <row r="540">
      <c r="V540" s="697"/>
      <c r="X540" s="166"/>
      <c r="Y540" s="166"/>
      <c r="Z540" s="166"/>
      <c r="AA540" s="698"/>
      <c r="AB540" s="699"/>
      <c r="AC540" s="166"/>
      <c r="AD540" s="166"/>
      <c r="AE540" s="166"/>
    </row>
    <row r="541">
      <c r="V541" s="697"/>
      <c r="X541" s="166"/>
      <c r="Y541" s="166"/>
      <c r="Z541" s="166"/>
      <c r="AA541" s="698"/>
      <c r="AB541" s="699"/>
      <c r="AC541" s="166"/>
      <c r="AD541" s="166"/>
      <c r="AE541" s="166"/>
    </row>
    <row r="542">
      <c r="V542" s="697"/>
      <c r="X542" s="166"/>
      <c r="Y542" s="166"/>
      <c r="Z542" s="166"/>
      <c r="AA542" s="698"/>
      <c r="AB542" s="699"/>
      <c r="AC542" s="166"/>
      <c r="AD542" s="166"/>
      <c r="AE542" s="166"/>
    </row>
    <row r="543">
      <c r="V543" s="697"/>
      <c r="X543" s="166"/>
      <c r="Y543" s="166"/>
      <c r="Z543" s="166"/>
      <c r="AA543" s="698"/>
      <c r="AB543" s="699"/>
      <c r="AC543" s="166"/>
      <c r="AD543" s="166"/>
      <c r="AE543" s="166"/>
    </row>
    <row r="544">
      <c r="V544" s="697"/>
      <c r="X544" s="166"/>
      <c r="Y544" s="166"/>
      <c r="Z544" s="166"/>
      <c r="AA544" s="698"/>
      <c r="AB544" s="699"/>
      <c r="AC544" s="166"/>
      <c r="AD544" s="166"/>
      <c r="AE544" s="166"/>
    </row>
    <row r="545">
      <c r="V545" s="697"/>
      <c r="X545" s="166"/>
      <c r="Y545" s="166"/>
      <c r="Z545" s="166"/>
      <c r="AA545" s="698"/>
      <c r="AB545" s="699"/>
      <c r="AC545" s="166"/>
      <c r="AD545" s="166"/>
      <c r="AE545" s="166"/>
    </row>
    <row r="546">
      <c r="V546" s="697"/>
      <c r="X546" s="166"/>
      <c r="Y546" s="166"/>
      <c r="Z546" s="166"/>
      <c r="AA546" s="698"/>
      <c r="AB546" s="699"/>
      <c r="AC546" s="166"/>
      <c r="AD546" s="166"/>
      <c r="AE546" s="166"/>
    </row>
    <row r="547">
      <c r="V547" s="697"/>
      <c r="X547" s="166"/>
      <c r="Y547" s="166"/>
      <c r="Z547" s="166"/>
      <c r="AA547" s="698"/>
      <c r="AB547" s="699"/>
      <c r="AC547" s="166"/>
      <c r="AD547" s="166"/>
      <c r="AE547" s="166"/>
    </row>
    <row r="548">
      <c r="V548" s="697"/>
      <c r="X548" s="166"/>
      <c r="Y548" s="166"/>
      <c r="Z548" s="166"/>
      <c r="AA548" s="698"/>
      <c r="AB548" s="699"/>
      <c r="AC548" s="166"/>
      <c r="AD548" s="166"/>
      <c r="AE548" s="166"/>
    </row>
    <row r="549">
      <c r="V549" s="697"/>
      <c r="X549" s="166"/>
      <c r="Y549" s="166"/>
      <c r="Z549" s="166"/>
      <c r="AA549" s="698"/>
      <c r="AB549" s="699"/>
      <c r="AC549" s="166"/>
      <c r="AD549" s="166"/>
      <c r="AE549" s="166"/>
    </row>
    <row r="550">
      <c r="V550" s="697"/>
      <c r="X550" s="166"/>
      <c r="Y550" s="166"/>
      <c r="Z550" s="166"/>
      <c r="AA550" s="698"/>
      <c r="AB550" s="699"/>
      <c r="AC550" s="166"/>
      <c r="AD550" s="166"/>
      <c r="AE550" s="166"/>
    </row>
    <row r="551">
      <c r="V551" s="697"/>
      <c r="X551" s="166"/>
      <c r="Y551" s="166"/>
      <c r="Z551" s="166"/>
      <c r="AA551" s="698"/>
      <c r="AB551" s="699"/>
      <c r="AC551" s="166"/>
      <c r="AD551" s="166"/>
      <c r="AE551" s="166"/>
    </row>
    <row r="552">
      <c r="V552" s="697"/>
      <c r="X552" s="166"/>
      <c r="Y552" s="166"/>
      <c r="Z552" s="166"/>
      <c r="AA552" s="698"/>
      <c r="AB552" s="699"/>
      <c r="AC552" s="166"/>
      <c r="AD552" s="166"/>
      <c r="AE552" s="166"/>
    </row>
    <row r="553">
      <c r="V553" s="697"/>
      <c r="X553" s="166"/>
      <c r="Y553" s="166"/>
      <c r="Z553" s="166"/>
      <c r="AA553" s="698"/>
      <c r="AB553" s="699"/>
      <c r="AC553" s="166"/>
      <c r="AD553" s="166"/>
      <c r="AE553" s="166"/>
    </row>
    <row r="554">
      <c r="V554" s="697"/>
      <c r="X554" s="166"/>
      <c r="Y554" s="166"/>
      <c r="Z554" s="166"/>
      <c r="AA554" s="698"/>
      <c r="AB554" s="699"/>
      <c r="AC554" s="166"/>
      <c r="AD554" s="166"/>
      <c r="AE554" s="166"/>
    </row>
    <row r="555">
      <c r="V555" s="697"/>
      <c r="X555" s="166"/>
      <c r="Y555" s="166"/>
      <c r="Z555" s="166"/>
      <c r="AA555" s="698"/>
      <c r="AB555" s="699"/>
      <c r="AC555" s="166"/>
      <c r="AD555" s="166"/>
      <c r="AE555" s="166"/>
    </row>
    <row r="556">
      <c r="V556" s="697"/>
      <c r="X556" s="166"/>
      <c r="Y556" s="166"/>
      <c r="Z556" s="166"/>
      <c r="AA556" s="698"/>
      <c r="AB556" s="699"/>
      <c r="AC556" s="166"/>
      <c r="AD556" s="166"/>
      <c r="AE556" s="166"/>
    </row>
    <row r="557">
      <c r="V557" s="697"/>
      <c r="X557" s="166"/>
      <c r="Y557" s="166"/>
      <c r="Z557" s="166"/>
      <c r="AA557" s="698"/>
      <c r="AB557" s="699"/>
      <c r="AC557" s="166"/>
      <c r="AD557" s="166"/>
      <c r="AE557" s="166"/>
    </row>
    <row r="558">
      <c r="V558" s="697"/>
      <c r="X558" s="166"/>
      <c r="Y558" s="166"/>
      <c r="Z558" s="166"/>
      <c r="AA558" s="698"/>
      <c r="AB558" s="699"/>
      <c r="AC558" s="166"/>
      <c r="AD558" s="166"/>
      <c r="AE558" s="166"/>
    </row>
    <row r="559">
      <c r="V559" s="697"/>
      <c r="X559" s="166"/>
      <c r="Y559" s="166"/>
      <c r="Z559" s="166"/>
      <c r="AA559" s="698"/>
      <c r="AB559" s="699"/>
      <c r="AC559" s="166"/>
      <c r="AD559" s="166"/>
      <c r="AE559" s="166"/>
    </row>
    <row r="560">
      <c r="V560" s="697"/>
      <c r="X560" s="166"/>
      <c r="Y560" s="166"/>
      <c r="Z560" s="166"/>
      <c r="AA560" s="698"/>
      <c r="AB560" s="699"/>
      <c r="AC560" s="166"/>
      <c r="AD560" s="166"/>
      <c r="AE560" s="166"/>
    </row>
    <row r="561">
      <c r="V561" s="697"/>
      <c r="X561" s="166"/>
      <c r="Y561" s="166"/>
      <c r="Z561" s="166"/>
      <c r="AA561" s="698"/>
      <c r="AB561" s="699"/>
      <c r="AC561" s="166"/>
      <c r="AD561" s="166"/>
      <c r="AE561" s="166"/>
    </row>
    <row r="562">
      <c r="V562" s="697"/>
      <c r="X562" s="166"/>
      <c r="Y562" s="166"/>
      <c r="Z562" s="166"/>
      <c r="AA562" s="698"/>
      <c r="AB562" s="699"/>
      <c r="AC562" s="166"/>
      <c r="AD562" s="166"/>
      <c r="AE562" s="166"/>
    </row>
    <row r="563">
      <c r="V563" s="697"/>
      <c r="X563" s="166"/>
      <c r="Y563" s="166"/>
      <c r="Z563" s="166"/>
      <c r="AA563" s="698"/>
      <c r="AB563" s="699"/>
      <c r="AC563" s="166"/>
      <c r="AD563" s="166"/>
      <c r="AE563" s="166"/>
    </row>
    <row r="564">
      <c r="V564" s="697"/>
      <c r="X564" s="166"/>
      <c r="Y564" s="166"/>
      <c r="Z564" s="166"/>
      <c r="AA564" s="698"/>
      <c r="AB564" s="699"/>
      <c r="AC564" s="166"/>
      <c r="AD564" s="166"/>
      <c r="AE564" s="166"/>
    </row>
    <row r="565">
      <c r="V565" s="697"/>
      <c r="X565" s="166"/>
      <c r="Y565" s="166"/>
      <c r="Z565" s="166"/>
      <c r="AA565" s="698"/>
      <c r="AB565" s="699"/>
      <c r="AC565" s="166"/>
      <c r="AD565" s="166"/>
      <c r="AE565" s="166"/>
    </row>
    <row r="566">
      <c r="V566" s="697"/>
      <c r="X566" s="166"/>
      <c r="Y566" s="166"/>
      <c r="Z566" s="166"/>
      <c r="AA566" s="698"/>
      <c r="AB566" s="699"/>
      <c r="AC566" s="166"/>
      <c r="AD566" s="166"/>
      <c r="AE566" s="166"/>
    </row>
    <row r="567">
      <c r="V567" s="697"/>
      <c r="X567" s="166"/>
      <c r="Y567" s="166"/>
      <c r="Z567" s="166"/>
      <c r="AA567" s="698"/>
      <c r="AB567" s="699"/>
      <c r="AC567" s="166"/>
      <c r="AD567" s="166"/>
      <c r="AE567" s="166"/>
    </row>
    <row r="568">
      <c r="V568" s="697"/>
      <c r="X568" s="166"/>
      <c r="Y568" s="166"/>
      <c r="Z568" s="166"/>
      <c r="AA568" s="698"/>
      <c r="AB568" s="699"/>
      <c r="AC568" s="166"/>
      <c r="AD568" s="166"/>
      <c r="AE568" s="166"/>
    </row>
    <row r="569">
      <c r="V569" s="697"/>
      <c r="X569" s="166"/>
      <c r="Y569" s="166"/>
      <c r="Z569" s="166"/>
      <c r="AA569" s="698"/>
      <c r="AB569" s="699"/>
      <c r="AC569" s="166"/>
      <c r="AD569" s="166"/>
      <c r="AE569" s="166"/>
    </row>
    <row r="570">
      <c r="V570" s="697"/>
      <c r="X570" s="166"/>
      <c r="Y570" s="166"/>
      <c r="Z570" s="166"/>
      <c r="AA570" s="698"/>
      <c r="AB570" s="699"/>
      <c r="AC570" s="166"/>
      <c r="AD570" s="166"/>
      <c r="AE570" s="166"/>
    </row>
    <row r="571">
      <c r="V571" s="697"/>
      <c r="X571" s="166"/>
      <c r="Y571" s="166"/>
      <c r="Z571" s="166"/>
      <c r="AA571" s="698"/>
      <c r="AB571" s="699"/>
      <c r="AC571" s="166"/>
      <c r="AD571" s="166"/>
      <c r="AE571" s="166"/>
    </row>
    <row r="572">
      <c r="V572" s="697"/>
      <c r="X572" s="166"/>
      <c r="Y572" s="166"/>
      <c r="Z572" s="166"/>
      <c r="AA572" s="698"/>
      <c r="AB572" s="699"/>
      <c r="AC572" s="166"/>
      <c r="AD572" s="166"/>
      <c r="AE572" s="166"/>
    </row>
    <row r="573">
      <c r="V573" s="697"/>
      <c r="X573" s="166"/>
      <c r="Y573" s="166"/>
      <c r="Z573" s="166"/>
      <c r="AA573" s="698"/>
      <c r="AB573" s="699"/>
      <c r="AC573" s="166"/>
      <c r="AD573" s="166"/>
      <c r="AE573" s="166"/>
    </row>
    <row r="574">
      <c r="V574" s="697"/>
      <c r="X574" s="166"/>
      <c r="Y574" s="166"/>
      <c r="Z574" s="166"/>
      <c r="AA574" s="698"/>
      <c r="AB574" s="699"/>
      <c r="AC574" s="166"/>
      <c r="AD574" s="166"/>
      <c r="AE574" s="166"/>
    </row>
    <row r="575">
      <c r="V575" s="697"/>
      <c r="X575" s="166"/>
      <c r="Y575" s="166"/>
      <c r="Z575" s="166"/>
      <c r="AA575" s="698"/>
      <c r="AB575" s="699"/>
      <c r="AC575" s="166"/>
      <c r="AD575" s="166"/>
      <c r="AE575" s="166"/>
    </row>
    <row r="576">
      <c r="V576" s="697"/>
      <c r="X576" s="166"/>
      <c r="Y576" s="166"/>
      <c r="Z576" s="166"/>
      <c r="AA576" s="698"/>
      <c r="AB576" s="699"/>
      <c r="AC576" s="166"/>
      <c r="AD576" s="166"/>
      <c r="AE576" s="166"/>
    </row>
    <row r="577">
      <c r="V577" s="697"/>
      <c r="X577" s="166"/>
      <c r="Y577" s="166"/>
      <c r="Z577" s="166"/>
      <c r="AA577" s="698"/>
      <c r="AB577" s="699"/>
      <c r="AC577" s="166"/>
      <c r="AD577" s="166"/>
      <c r="AE577" s="166"/>
    </row>
    <row r="578">
      <c r="V578" s="697"/>
      <c r="X578" s="166"/>
      <c r="Y578" s="166"/>
      <c r="Z578" s="166"/>
      <c r="AA578" s="698"/>
      <c r="AB578" s="699"/>
      <c r="AC578" s="166"/>
      <c r="AD578" s="166"/>
      <c r="AE578" s="166"/>
    </row>
    <row r="579">
      <c r="V579" s="697"/>
      <c r="X579" s="166"/>
      <c r="Y579" s="166"/>
      <c r="Z579" s="166"/>
      <c r="AA579" s="698"/>
      <c r="AB579" s="699"/>
      <c r="AC579" s="166"/>
      <c r="AD579" s="166"/>
      <c r="AE579" s="166"/>
    </row>
    <row r="580">
      <c r="V580" s="697"/>
      <c r="X580" s="166"/>
      <c r="Y580" s="166"/>
      <c r="Z580" s="166"/>
      <c r="AA580" s="698"/>
      <c r="AB580" s="699"/>
      <c r="AC580" s="166"/>
      <c r="AD580" s="166"/>
      <c r="AE580" s="166"/>
    </row>
    <row r="581">
      <c r="V581" s="697"/>
      <c r="X581" s="166"/>
      <c r="Y581" s="166"/>
      <c r="Z581" s="166"/>
      <c r="AA581" s="698"/>
      <c r="AB581" s="699"/>
      <c r="AC581" s="166"/>
      <c r="AD581" s="166"/>
      <c r="AE581" s="166"/>
    </row>
    <row r="582">
      <c r="V582" s="697"/>
      <c r="X582" s="166"/>
      <c r="Y582" s="166"/>
      <c r="Z582" s="166"/>
      <c r="AA582" s="698"/>
      <c r="AB582" s="699"/>
      <c r="AC582" s="166"/>
      <c r="AD582" s="166"/>
      <c r="AE582" s="166"/>
    </row>
    <row r="583">
      <c r="V583" s="697"/>
      <c r="X583" s="166"/>
      <c r="Y583" s="166"/>
      <c r="Z583" s="166"/>
      <c r="AA583" s="698"/>
      <c r="AB583" s="699"/>
      <c r="AC583" s="166"/>
      <c r="AD583" s="166"/>
      <c r="AE583" s="166"/>
    </row>
    <row r="584">
      <c r="V584" s="697"/>
      <c r="X584" s="166"/>
      <c r="Y584" s="166"/>
      <c r="Z584" s="166"/>
      <c r="AA584" s="698"/>
      <c r="AB584" s="699"/>
      <c r="AC584" s="166"/>
      <c r="AD584" s="166"/>
      <c r="AE584" s="166"/>
    </row>
    <row r="585">
      <c r="V585" s="697"/>
      <c r="X585" s="166"/>
      <c r="Y585" s="166"/>
      <c r="Z585" s="166"/>
      <c r="AA585" s="698"/>
      <c r="AB585" s="699"/>
      <c r="AC585" s="166"/>
      <c r="AD585" s="166"/>
      <c r="AE585" s="166"/>
    </row>
    <row r="586">
      <c r="V586" s="697"/>
      <c r="X586" s="166"/>
      <c r="Y586" s="166"/>
      <c r="Z586" s="166"/>
      <c r="AA586" s="698"/>
      <c r="AB586" s="699"/>
      <c r="AC586" s="166"/>
      <c r="AD586" s="166"/>
      <c r="AE586" s="166"/>
    </row>
    <row r="587">
      <c r="V587" s="697"/>
      <c r="X587" s="166"/>
      <c r="Y587" s="166"/>
      <c r="Z587" s="166"/>
      <c r="AA587" s="698"/>
      <c r="AB587" s="699"/>
      <c r="AC587" s="166"/>
      <c r="AD587" s="166"/>
      <c r="AE587" s="166"/>
    </row>
    <row r="588">
      <c r="V588" s="697"/>
      <c r="X588" s="166"/>
      <c r="Y588" s="166"/>
      <c r="Z588" s="166"/>
      <c r="AA588" s="698"/>
      <c r="AB588" s="699"/>
      <c r="AC588" s="166"/>
      <c r="AD588" s="166"/>
      <c r="AE588" s="166"/>
    </row>
    <row r="589">
      <c r="V589" s="697"/>
      <c r="X589" s="166"/>
      <c r="Y589" s="166"/>
      <c r="Z589" s="166"/>
      <c r="AA589" s="698"/>
      <c r="AB589" s="699"/>
      <c r="AC589" s="166"/>
      <c r="AD589" s="166"/>
      <c r="AE589" s="166"/>
    </row>
    <row r="590">
      <c r="V590" s="697"/>
      <c r="X590" s="166"/>
      <c r="Y590" s="166"/>
      <c r="Z590" s="166"/>
      <c r="AA590" s="698"/>
      <c r="AB590" s="699"/>
      <c r="AC590" s="166"/>
      <c r="AD590" s="166"/>
      <c r="AE590" s="166"/>
    </row>
    <row r="591">
      <c r="V591" s="697"/>
      <c r="X591" s="166"/>
      <c r="Y591" s="166"/>
      <c r="Z591" s="166"/>
      <c r="AA591" s="698"/>
      <c r="AB591" s="699"/>
      <c r="AC591" s="166"/>
      <c r="AD591" s="166"/>
      <c r="AE591" s="166"/>
    </row>
    <row r="592">
      <c r="V592" s="697"/>
      <c r="X592" s="166"/>
      <c r="Y592" s="166"/>
      <c r="Z592" s="166"/>
      <c r="AA592" s="698"/>
      <c r="AB592" s="699"/>
      <c r="AC592" s="166"/>
      <c r="AD592" s="166"/>
      <c r="AE592" s="166"/>
    </row>
    <row r="593">
      <c r="V593" s="697"/>
      <c r="X593" s="166"/>
      <c r="Y593" s="166"/>
      <c r="Z593" s="166"/>
      <c r="AA593" s="698"/>
      <c r="AB593" s="699"/>
      <c r="AC593" s="166"/>
      <c r="AD593" s="166"/>
      <c r="AE593" s="166"/>
    </row>
    <row r="594">
      <c r="V594" s="697"/>
      <c r="X594" s="166"/>
      <c r="Y594" s="166"/>
      <c r="Z594" s="166"/>
      <c r="AA594" s="698"/>
      <c r="AB594" s="699"/>
      <c r="AC594" s="166"/>
      <c r="AD594" s="166"/>
      <c r="AE594" s="166"/>
    </row>
    <row r="595">
      <c r="V595" s="697"/>
      <c r="X595" s="166"/>
      <c r="Y595" s="166"/>
      <c r="Z595" s="166"/>
      <c r="AA595" s="698"/>
      <c r="AB595" s="699"/>
      <c r="AC595" s="166"/>
      <c r="AD595" s="166"/>
      <c r="AE595" s="166"/>
    </row>
    <row r="596">
      <c r="V596" s="697"/>
      <c r="X596" s="166"/>
      <c r="Y596" s="166"/>
      <c r="Z596" s="166"/>
      <c r="AA596" s="698"/>
      <c r="AB596" s="699"/>
      <c r="AC596" s="166"/>
      <c r="AD596" s="166"/>
      <c r="AE596" s="166"/>
    </row>
    <row r="597">
      <c r="V597" s="697"/>
      <c r="X597" s="166"/>
      <c r="Y597" s="166"/>
      <c r="Z597" s="166"/>
      <c r="AA597" s="698"/>
      <c r="AB597" s="699"/>
      <c r="AC597" s="166"/>
      <c r="AD597" s="166"/>
      <c r="AE597" s="166"/>
    </row>
    <row r="598">
      <c r="V598" s="697"/>
      <c r="X598" s="166"/>
      <c r="Y598" s="166"/>
      <c r="Z598" s="166"/>
      <c r="AA598" s="698"/>
      <c r="AB598" s="699"/>
      <c r="AC598" s="166"/>
      <c r="AD598" s="166"/>
      <c r="AE598" s="166"/>
    </row>
    <row r="599">
      <c r="V599" s="697"/>
      <c r="X599" s="166"/>
      <c r="Y599" s="166"/>
      <c r="Z599" s="166"/>
      <c r="AA599" s="698"/>
      <c r="AB599" s="699"/>
      <c r="AC599" s="166"/>
      <c r="AD599" s="166"/>
      <c r="AE599" s="166"/>
    </row>
    <row r="600">
      <c r="V600" s="697"/>
      <c r="X600" s="166"/>
      <c r="Y600" s="166"/>
      <c r="Z600" s="166"/>
      <c r="AA600" s="698"/>
      <c r="AB600" s="699"/>
      <c r="AC600" s="166"/>
      <c r="AD600" s="166"/>
      <c r="AE600" s="166"/>
    </row>
    <row r="601">
      <c r="V601" s="697"/>
      <c r="X601" s="166"/>
      <c r="Y601" s="166"/>
      <c r="Z601" s="166"/>
      <c r="AA601" s="698"/>
      <c r="AB601" s="699"/>
      <c r="AC601" s="166"/>
      <c r="AD601" s="166"/>
      <c r="AE601" s="166"/>
    </row>
    <row r="602">
      <c r="V602" s="697"/>
      <c r="X602" s="166"/>
      <c r="Y602" s="166"/>
      <c r="Z602" s="166"/>
      <c r="AA602" s="698"/>
      <c r="AB602" s="699"/>
      <c r="AC602" s="166"/>
      <c r="AD602" s="166"/>
      <c r="AE602" s="166"/>
    </row>
    <row r="603">
      <c r="V603" s="697"/>
      <c r="X603" s="166"/>
      <c r="Y603" s="166"/>
      <c r="Z603" s="166"/>
      <c r="AA603" s="698"/>
      <c r="AB603" s="699"/>
      <c r="AC603" s="166"/>
      <c r="AD603" s="166"/>
      <c r="AE603" s="166"/>
    </row>
    <row r="604">
      <c r="V604" s="697"/>
      <c r="X604" s="166"/>
      <c r="Y604" s="166"/>
      <c r="Z604" s="166"/>
      <c r="AA604" s="698"/>
      <c r="AB604" s="699"/>
      <c r="AC604" s="166"/>
      <c r="AD604" s="166"/>
      <c r="AE604" s="166"/>
    </row>
    <row r="605">
      <c r="V605" s="697"/>
      <c r="X605" s="166"/>
      <c r="Y605" s="166"/>
      <c r="Z605" s="166"/>
      <c r="AA605" s="698"/>
      <c r="AB605" s="699"/>
      <c r="AC605" s="166"/>
      <c r="AD605" s="166"/>
      <c r="AE605" s="166"/>
    </row>
    <row r="606">
      <c r="V606" s="697"/>
      <c r="X606" s="166"/>
      <c r="Y606" s="166"/>
      <c r="Z606" s="166"/>
      <c r="AA606" s="698"/>
      <c r="AB606" s="699"/>
      <c r="AC606" s="166"/>
      <c r="AD606" s="166"/>
      <c r="AE606" s="166"/>
    </row>
    <row r="607">
      <c r="V607" s="697"/>
      <c r="X607" s="166"/>
      <c r="Y607" s="166"/>
      <c r="Z607" s="166"/>
      <c r="AA607" s="698"/>
      <c r="AB607" s="699"/>
      <c r="AC607" s="166"/>
      <c r="AD607" s="166"/>
      <c r="AE607" s="166"/>
    </row>
    <row r="608">
      <c r="V608" s="697"/>
      <c r="X608" s="166"/>
      <c r="Y608" s="166"/>
      <c r="Z608" s="166"/>
      <c r="AA608" s="698"/>
      <c r="AB608" s="699"/>
      <c r="AC608" s="166"/>
      <c r="AD608" s="166"/>
      <c r="AE608" s="166"/>
    </row>
    <row r="609">
      <c r="V609" s="697"/>
      <c r="X609" s="166"/>
      <c r="Y609" s="166"/>
      <c r="Z609" s="166"/>
      <c r="AA609" s="698"/>
      <c r="AB609" s="699"/>
      <c r="AC609" s="166"/>
      <c r="AD609" s="166"/>
      <c r="AE609" s="166"/>
    </row>
    <row r="610">
      <c r="V610" s="697"/>
      <c r="X610" s="166"/>
      <c r="Y610" s="166"/>
      <c r="Z610" s="166"/>
      <c r="AA610" s="698"/>
      <c r="AB610" s="699"/>
      <c r="AC610" s="166"/>
      <c r="AD610" s="166"/>
      <c r="AE610" s="166"/>
    </row>
    <row r="611">
      <c r="V611" s="697"/>
      <c r="X611" s="166"/>
      <c r="Y611" s="166"/>
      <c r="Z611" s="166"/>
      <c r="AA611" s="698"/>
      <c r="AB611" s="699"/>
      <c r="AC611" s="166"/>
      <c r="AD611" s="166"/>
      <c r="AE611" s="166"/>
    </row>
    <row r="612">
      <c r="V612" s="697"/>
      <c r="X612" s="166"/>
      <c r="Y612" s="166"/>
      <c r="Z612" s="166"/>
      <c r="AA612" s="698"/>
      <c r="AB612" s="699"/>
      <c r="AC612" s="166"/>
      <c r="AD612" s="166"/>
      <c r="AE612" s="166"/>
    </row>
    <row r="613">
      <c r="V613" s="697"/>
      <c r="X613" s="166"/>
      <c r="Y613" s="166"/>
      <c r="Z613" s="166"/>
      <c r="AA613" s="698"/>
      <c r="AB613" s="699"/>
      <c r="AC613" s="166"/>
      <c r="AD613" s="166"/>
      <c r="AE613" s="166"/>
    </row>
    <row r="614">
      <c r="V614" s="697"/>
      <c r="X614" s="166"/>
      <c r="Y614" s="166"/>
      <c r="Z614" s="166"/>
      <c r="AA614" s="698"/>
      <c r="AB614" s="699"/>
      <c r="AC614" s="166"/>
      <c r="AD614" s="166"/>
      <c r="AE614" s="166"/>
    </row>
    <row r="615">
      <c r="V615" s="697"/>
      <c r="X615" s="166"/>
      <c r="Y615" s="166"/>
      <c r="Z615" s="166"/>
      <c r="AA615" s="698"/>
      <c r="AB615" s="699"/>
      <c r="AC615" s="166"/>
      <c r="AD615" s="166"/>
      <c r="AE615" s="166"/>
    </row>
    <row r="616">
      <c r="V616" s="697"/>
      <c r="X616" s="166"/>
      <c r="Y616" s="166"/>
      <c r="Z616" s="166"/>
      <c r="AA616" s="698"/>
      <c r="AB616" s="699"/>
      <c r="AC616" s="166"/>
      <c r="AD616" s="166"/>
      <c r="AE616" s="166"/>
    </row>
    <row r="617">
      <c r="V617" s="697"/>
      <c r="X617" s="166"/>
      <c r="Y617" s="166"/>
      <c r="Z617" s="166"/>
      <c r="AA617" s="698"/>
      <c r="AB617" s="699"/>
      <c r="AC617" s="166"/>
      <c r="AD617" s="166"/>
      <c r="AE617" s="166"/>
    </row>
    <row r="618">
      <c r="V618" s="697"/>
      <c r="X618" s="166"/>
      <c r="Y618" s="166"/>
      <c r="Z618" s="166"/>
      <c r="AA618" s="698"/>
      <c r="AB618" s="699"/>
      <c r="AC618" s="166"/>
      <c r="AD618" s="166"/>
      <c r="AE618" s="166"/>
    </row>
    <row r="619">
      <c r="V619" s="697"/>
      <c r="X619" s="166"/>
      <c r="Y619" s="166"/>
      <c r="Z619" s="166"/>
      <c r="AA619" s="698"/>
      <c r="AB619" s="699"/>
      <c r="AC619" s="166"/>
      <c r="AD619" s="166"/>
      <c r="AE619" s="166"/>
    </row>
    <row r="620">
      <c r="V620" s="697"/>
      <c r="X620" s="166"/>
      <c r="Y620" s="166"/>
      <c r="Z620" s="166"/>
      <c r="AA620" s="698"/>
      <c r="AB620" s="699"/>
      <c r="AC620" s="166"/>
      <c r="AD620" s="166"/>
      <c r="AE620" s="166"/>
    </row>
    <row r="621">
      <c r="V621" s="697"/>
      <c r="X621" s="166"/>
      <c r="Y621" s="166"/>
      <c r="Z621" s="166"/>
      <c r="AA621" s="698"/>
      <c r="AB621" s="699"/>
      <c r="AC621" s="166"/>
      <c r="AD621" s="166"/>
      <c r="AE621" s="166"/>
    </row>
    <row r="622">
      <c r="V622" s="697"/>
      <c r="X622" s="166"/>
      <c r="Y622" s="166"/>
      <c r="Z622" s="166"/>
      <c r="AA622" s="698"/>
      <c r="AB622" s="699"/>
      <c r="AC622" s="166"/>
      <c r="AD622" s="166"/>
      <c r="AE622" s="166"/>
    </row>
    <row r="623">
      <c r="V623" s="697"/>
      <c r="X623" s="166"/>
      <c r="Y623" s="166"/>
      <c r="Z623" s="166"/>
      <c r="AA623" s="698"/>
      <c r="AB623" s="699"/>
      <c r="AC623" s="166"/>
      <c r="AD623" s="166"/>
      <c r="AE623" s="166"/>
    </row>
    <row r="624">
      <c r="V624" s="697"/>
      <c r="X624" s="166"/>
      <c r="Y624" s="166"/>
      <c r="Z624" s="166"/>
      <c r="AA624" s="698"/>
      <c r="AB624" s="699"/>
      <c r="AC624" s="166"/>
      <c r="AD624" s="166"/>
      <c r="AE624" s="166"/>
    </row>
    <row r="625">
      <c r="V625" s="697"/>
      <c r="X625" s="166"/>
      <c r="Y625" s="166"/>
      <c r="Z625" s="166"/>
      <c r="AA625" s="698"/>
      <c r="AB625" s="699"/>
      <c r="AC625" s="166"/>
      <c r="AD625" s="166"/>
      <c r="AE625" s="166"/>
    </row>
    <row r="626">
      <c r="V626" s="697"/>
      <c r="X626" s="166"/>
      <c r="Y626" s="166"/>
      <c r="Z626" s="166"/>
      <c r="AA626" s="698"/>
      <c r="AB626" s="699"/>
      <c r="AC626" s="166"/>
      <c r="AD626" s="166"/>
      <c r="AE626" s="166"/>
    </row>
    <row r="627">
      <c r="V627" s="697"/>
      <c r="X627" s="166"/>
      <c r="Y627" s="166"/>
      <c r="Z627" s="166"/>
      <c r="AA627" s="698"/>
      <c r="AB627" s="699"/>
      <c r="AC627" s="166"/>
      <c r="AD627" s="166"/>
      <c r="AE627" s="166"/>
    </row>
    <row r="628">
      <c r="V628" s="697"/>
      <c r="X628" s="166"/>
      <c r="Y628" s="166"/>
      <c r="Z628" s="166"/>
      <c r="AA628" s="698"/>
      <c r="AB628" s="699"/>
      <c r="AC628" s="166"/>
      <c r="AD628" s="166"/>
      <c r="AE628" s="166"/>
    </row>
    <row r="629">
      <c r="V629" s="697"/>
      <c r="X629" s="166"/>
      <c r="Y629" s="166"/>
      <c r="Z629" s="166"/>
      <c r="AA629" s="698"/>
      <c r="AB629" s="699"/>
      <c r="AC629" s="166"/>
      <c r="AD629" s="166"/>
      <c r="AE629" s="166"/>
    </row>
    <row r="630">
      <c r="V630" s="697"/>
      <c r="X630" s="166"/>
      <c r="Y630" s="166"/>
      <c r="Z630" s="166"/>
      <c r="AA630" s="698"/>
      <c r="AB630" s="699"/>
      <c r="AC630" s="166"/>
      <c r="AD630" s="166"/>
      <c r="AE630" s="166"/>
    </row>
    <row r="631">
      <c r="V631" s="697"/>
      <c r="X631" s="166"/>
      <c r="Y631" s="166"/>
      <c r="Z631" s="166"/>
      <c r="AA631" s="698"/>
      <c r="AB631" s="699"/>
      <c r="AC631" s="166"/>
      <c r="AD631" s="166"/>
      <c r="AE631" s="166"/>
    </row>
    <row r="632">
      <c r="V632" s="697"/>
      <c r="X632" s="166"/>
      <c r="Y632" s="166"/>
      <c r="Z632" s="166"/>
      <c r="AA632" s="698"/>
      <c r="AB632" s="699"/>
      <c r="AC632" s="166"/>
      <c r="AD632" s="166"/>
      <c r="AE632" s="166"/>
    </row>
    <row r="633">
      <c r="V633" s="697"/>
      <c r="X633" s="166"/>
      <c r="Y633" s="166"/>
      <c r="Z633" s="166"/>
      <c r="AA633" s="698"/>
      <c r="AB633" s="699"/>
      <c r="AC633" s="166"/>
      <c r="AD633" s="166"/>
      <c r="AE633" s="166"/>
    </row>
    <row r="634">
      <c r="V634" s="697"/>
      <c r="X634" s="166"/>
      <c r="Y634" s="166"/>
      <c r="Z634" s="166"/>
      <c r="AA634" s="698"/>
      <c r="AB634" s="699"/>
      <c r="AC634" s="166"/>
      <c r="AD634" s="166"/>
      <c r="AE634" s="166"/>
    </row>
    <row r="635">
      <c r="V635" s="697"/>
      <c r="X635" s="166"/>
      <c r="Y635" s="166"/>
      <c r="Z635" s="166"/>
      <c r="AA635" s="698"/>
      <c r="AB635" s="699"/>
      <c r="AC635" s="166"/>
      <c r="AD635" s="166"/>
      <c r="AE635" s="166"/>
    </row>
    <row r="636">
      <c r="V636" s="697"/>
      <c r="X636" s="166"/>
      <c r="Y636" s="166"/>
      <c r="Z636" s="166"/>
      <c r="AA636" s="698"/>
      <c r="AB636" s="699"/>
      <c r="AC636" s="166"/>
      <c r="AD636" s="166"/>
      <c r="AE636" s="166"/>
    </row>
    <row r="637">
      <c r="V637" s="697"/>
      <c r="X637" s="166"/>
      <c r="Y637" s="166"/>
      <c r="Z637" s="166"/>
      <c r="AA637" s="698"/>
      <c r="AB637" s="699"/>
      <c r="AC637" s="166"/>
      <c r="AD637" s="166"/>
      <c r="AE637" s="166"/>
    </row>
    <row r="638">
      <c r="V638" s="697"/>
      <c r="X638" s="166"/>
      <c r="Y638" s="166"/>
      <c r="Z638" s="166"/>
      <c r="AA638" s="698"/>
      <c r="AB638" s="699"/>
      <c r="AC638" s="166"/>
      <c r="AD638" s="166"/>
      <c r="AE638" s="166"/>
    </row>
    <row r="639">
      <c r="V639" s="697"/>
      <c r="X639" s="166"/>
      <c r="Y639" s="166"/>
      <c r="Z639" s="166"/>
      <c r="AA639" s="698"/>
      <c r="AB639" s="699"/>
      <c r="AC639" s="166"/>
      <c r="AD639" s="166"/>
      <c r="AE639" s="166"/>
    </row>
    <row r="640">
      <c r="V640" s="697"/>
      <c r="X640" s="166"/>
      <c r="Y640" s="166"/>
      <c r="Z640" s="166"/>
      <c r="AA640" s="698"/>
      <c r="AB640" s="699"/>
      <c r="AC640" s="166"/>
      <c r="AD640" s="166"/>
      <c r="AE640" s="166"/>
    </row>
    <row r="641">
      <c r="V641" s="697"/>
      <c r="X641" s="166"/>
      <c r="Y641" s="166"/>
      <c r="Z641" s="166"/>
      <c r="AA641" s="698"/>
      <c r="AB641" s="699"/>
      <c r="AC641" s="166"/>
      <c r="AD641" s="166"/>
      <c r="AE641" s="166"/>
    </row>
    <row r="642">
      <c r="V642" s="697"/>
      <c r="X642" s="166"/>
      <c r="Y642" s="166"/>
      <c r="Z642" s="166"/>
      <c r="AA642" s="698"/>
      <c r="AB642" s="699"/>
      <c r="AC642" s="166"/>
      <c r="AD642" s="166"/>
      <c r="AE642" s="166"/>
    </row>
    <row r="643">
      <c r="V643" s="697"/>
      <c r="X643" s="166"/>
      <c r="Y643" s="166"/>
      <c r="Z643" s="166"/>
      <c r="AA643" s="698"/>
      <c r="AB643" s="699"/>
      <c r="AC643" s="166"/>
      <c r="AD643" s="166"/>
      <c r="AE643" s="166"/>
    </row>
    <row r="644">
      <c r="V644" s="697"/>
      <c r="X644" s="166"/>
      <c r="Y644" s="166"/>
      <c r="Z644" s="166"/>
      <c r="AA644" s="698"/>
      <c r="AB644" s="699"/>
      <c r="AC644" s="166"/>
      <c r="AD644" s="166"/>
      <c r="AE644" s="166"/>
    </row>
    <row r="645">
      <c r="V645" s="697"/>
      <c r="X645" s="166"/>
      <c r="Y645" s="166"/>
      <c r="Z645" s="166"/>
      <c r="AA645" s="698"/>
      <c r="AB645" s="699"/>
      <c r="AC645" s="166"/>
      <c r="AD645" s="166"/>
      <c r="AE645" s="166"/>
    </row>
    <row r="646">
      <c r="V646" s="697"/>
      <c r="X646" s="166"/>
      <c r="Y646" s="166"/>
      <c r="Z646" s="166"/>
      <c r="AA646" s="698"/>
      <c r="AB646" s="699"/>
      <c r="AC646" s="166"/>
      <c r="AD646" s="166"/>
      <c r="AE646" s="166"/>
    </row>
    <row r="647">
      <c r="V647" s="697"/>
      <c r="X647" s="166"/>
      <c r="Y647" s="166"/>
      <c r="Z647" s="166"/>
      <c r="AA647" s="698"/>
      <c r="AB647" s="699"/>
      <c r="AC647" s="166"/>
      <c r="AD647" s="166"/>
      <c r="AE647" s="166"/>
    </row>
    <row r="648">
      <c r="V648" s="697"/>
      <c r="X648" s="166"/>
      <c r="Y648" s="166"/>
      <c r="Z648" s="166"/>
      <c r="AA648" s="698"/>
      <c r="AB648" s="699"/>
      <c r="AC648" s="166"/>
      <c r="AD648" s="166"/>
      <c r="AE648" s="166"/>
    </row>
    <row r="649">
      <c r="V649" s="697"/>
      <c r="X649" s="166"/>
      <c r="Y649" s="166"/>
      <c r="Z649" s="166"/>
      <c r="AA649" s="698"/>
      <c r="AB649" s="699"/>
      <c r="AC649" s="166"/>
      <c r="AD649" s="166"/>
      <c r="AE649" s="166"/>
    </row>
    <row r="650">
      <c r="V650" s="697"/>
      <c r="X650" s="166"/>
      <c r="Y650" s="166"/>
      <c r="Z650" s="166"/>
      <c r="AA650" s="698"/>
      <c r="AB650" s="699"/>
      <c r="AC650" s="166"/>
      <c r="AD650" s="166"/>
      <c r="AE650" s="166"/>
    </row>
    <row r="651">
      <c r="V651" s="697"/>
      <c r="X651" s="166"/>
      <c r="Y651" s="166"/>
      <c r="Z651" s="166"/>
      <c r="AA651" s="698"/>
      <c r="AB651" s="699"/>
      <c r="AC651" s="166"/>
      <c r="AD651" s="166"/>
      <c r="AE651" s="166"/>
    </row>
    <row r="652">
      <c r="V652" s="697"/>
      <c r="X652" s="166"/>
      <c r="Y652" s="166"/>
      <c r="Z652" s="166"/>
      <c r="AA652" s="698"/>
      <c r="AB652" s="699"/>
      <c r="AC652" s="166"/>
      <c r="AD652" s="166"/>
      <c r="AE652" s="166"/>
    </row>
    <row r="653">
      <c r="V653" s="697"/>
      <c r="X653" s="166"/>
      <c r="Y653" s="166"/>
      <c r="Z653" s="166"/>
      <c r="AA653" s="698"/>
      <c r="AB653" s="699"/>
      <c r="AC653" s="166"/>
      <c r="AD653" s="166"/>
      <c r="AE653" s="166"/>
    </row>
    <row r="654">
      <c r="V654" s="697"/>
      <c r="X654" s="166"/>
      <c r="Y654" s="166"/>
      <c r="Z654" s="166"/>
      <c r="AA654" s="698"/>
      <c r="AB654" s="699"/>
      <c r="AC654" s="166"/>
      <c r="AD654" s="166"/>
      <c r="AE654" s="166"/>
    </row>
    <row r="655">
      <c r="V655" s="697"/>
      <c r="X655" s="166"/>
      <c r="Y655" s="166"/>
      <c r="Z655" s="166"/>
      <c r="AA655" s="698"/>
      <c r="AB655" s="699"/>
      <c r="AC655" s="166"/>
      <c r="AD655" s="166"/>
      <c r="AE655" s="166"/>
    </row>
    <row r="656">
      <c r="V656" s="697"/>
      <c r="X656" s="166"/>
      <c r="Y656" s="166"/>
      <c r="Z656" s="166"/>
      <c r="AA656" s="698"/>
      <c r="AB656" s="699"/>
      <c r="AC656" s="166"/>
      <c r="AD656" s="166"/>
      <c r="AE656" s="166"/>
    </row>
    <row r="657">
      <c r="V657" s="697"/>
      <c r="X657" s="166"/>
      <c r="Y657" s="166"/>
      <c r="Z657" s="166"/>
      <c r="AA657" s="698"/>
      <c r="AB657" s="699"/>
      <c r="AC657" s="166"/>
      <c r="AD657" s="166"/>
      <c r="AE657" s="166"/>
    </row>
    <row r="658">
      <c r="V658" s="697"/>
      <c r="X658" s="166"/>
      <c r="Y658" s="166"/>
      <c r="Z658" s="166"/>
      <c r="AA658" s="698"/>
      <c r="AB658" s="699"/>
      <c r="AC658" s="166"/>
      <c r="AD658" s="166"/>
      <c r="AE658" s="166"/>
    </row>
    <row r="659">
      <c r="V659" s="697"/>
      <c r="X659" s="166"/>
      <c r="Y659" s="166"/>
      <c r="Z659" s="166"/>
      <c r="AA659" s="698"/>
      <c r="AB659" s="699"/>
      <c r="AC659" s="166"/>
      <c r="AD659" s="166"/>
      <c r="AE659" s="166"/>
    </row>
    <row r="660">
      <c r="V660" s="697"/>
      <c r="X660" s="166"/>
      <c r="Y660" s="166"/>
      <c r="Z660" s="166"/>
      <c r="AA660" s="698"/>
      <c r="AB660" s="699"/>
      <c r="AC660" s="166"/>
      <c r="AD660" s="166"/>
      <c r="AE660" s="166"/>
    </row>
    <row r="661">
      <c r="V661" s="697"/>
      <c r="X661" s="166"/>
      <c r="Y661" s="166"/>
      <c r="Z661" s="166"/>
      <c r="AA661" s="698"/>
      <c r="AB661" s="699"/>
      <c r="AC661" s="166"/>
      <c r="AD661" s="166"/>
      <c r="AE661" s="166"/>
    </row>
    <row r="662">
      <c r="V662" s="697"/>
      <c r="X662" s="166"/>
      <c r="Y662" s="166"/>
      <c r="Z662" s="166"/>
      <c r="AA662" s="698"/>
      <c r="AB662" s="699"/>
      <c r="AC662" s="166"/>
      <c r="AD662" s="166"/>
      <c r="AE662" s="166"/>
    </row>
    <row r="663">
      <c r="V663" s="697"/>
      <c r="X663" s="166"/>
      <c r="Y663" s="166"/>
      <c r="Z663" s="166"/>
      <c r="AA663" s="698"/>
      <c r="AB663" s="699"/>
      <c r="AC663" s="166"/>
      <c r="AD663" s="166"/>
      <c r="AE663" s="166"/>
    </row>
    <row r="664">
      <c r="V664" s="697"/>
      <c r="X664" s="166"/>
      <c r="Y664" s="166"/>
      <c r="Z664" s="166"/>
      <c r="AA664" s="698"/>
      <c r="AB664" s="699"/>
      <c r="AC664" s="166"/>
      <c r="AD664" s="166"/>
      <c r="AE664" s="166"/>
    </row>
    <row r="665">
      <c r="V665" s="697"/>
      <c r="X665" s="166"/>
      <c r="Y665" s="166"/>
      <c r="Z665" s="166"/>
      <c r="AA665" s="698"/>
      <c r="AB665" s="699"/>
      <c r="AC665" s="166"/>
      <c r="AD665" s="166"/>
      <c r="AE665" s="166"/>
    </row>
    <row r="666">
      <c r="V666" s="697"/>
      <c r="X666" s="166"/>
      <c r="Y666" s="166"/>
      <c r="Z666" s="166"/>
      <c r="AA666" s="698"/>
      <c r="AB666" s="699"/>
      <c r="AC666" s="166"/>
      <c r="AD666" s="166"/>
      <c r="AE666" s="166"/>
    </row>
    <row r="667">
      <c r="V667" s="697"/>
      <c r="X667" s="166"/>
      <c r="Y667" s="166"/>
      <c r="Z667" s="166"/>
      <c r="AA667" s="698"/>
      <c r="AB667" s="699"/>
      <c r="AC667" s="166"/>
      <c r="AD667" s="166"/>
      <c r="AE667" s="166"/>
    </row>
    <row r="668">
      <c r="V668" s="697"/>
      <c r="X668" s="166"/>
      <c r="Y668" s="166"/>
      <c r="Z668" s="166"/>
      <c r="AA668" s="698"/>
      <c r="AB668" s="699"/>
      <c r="AC668" s="166"/>
      <c r="AD668" s="166"/>
      <c r="AE668" s="166"/>
    </row>
    <row r="669">
      <c r="V669" s="697"/>
      <c r="X669" s="166"/>
      <c r="Y669" s="166"/>
      <c r="Z669" s="166"/>
      <c r="AA669" s="698"/>
      <c r="AB669" s="699"/>
      <c r="AC669" s="166"/>
      <c r="AD669" s="166"/>
      <c r="AE669" s="166"/>
    </row>
    <row r="670">
      <c r="V670" s="697"/>
      <c r="X670" s="166"/>
      <c r="Y670" s="166"/>
      <c r="Z670" s="166"/>
      <c r="AA670" s="698"/>
      <c r="AB670" s="699"/>
      <c r="AC670" s="166"/>
      <c r="AD670" s="166"/>
      <c r="AE670" s="166"/>
    </row>
    <row r="671">
      <c r="V671" s="697"/>
      <c r="X671" s="166"/>
      <c r="Y671" s="166"/>
      <c r="Z671" s="166"/>
      <c r="AA671" s="698"/>
      <c r="AB671" s="699"/>
      <c r="AC671" s="166"/>
      <c r="AD671" s="166"/>
      <c r="AE671" s="166"/>
    </row>
    <row r="672">
      <c r="V672" s="697"/>
      <c r="X672" s="166"/>
      <c r="Y672" s="166"/>
      <c r="Z672" s="166"/>
      <c r="AA672" s="698"/>
      <c r="AB672" s="699"/>
      <c r="AC672" s="166"/>
      <c r="AD672" s="166"/>
      <c r="AE672" s="166"/>
    </row>
    <row r="673">
      <c r="V673" s="697"/>
      <c r="X673" s="166"/>
      <c r="Y673" s="166"/>
      <c r="Z673" s="166"/>
      <c r="AA673" s="698"/>
      <c r="AB673" s="699"/>
      <c r="AC673" s="166"/>
      <c r="AD673" s="166"/>
      <c r="AE673" s="166"/>
    </row>
    <row r="674">
      <c r="V674" s="697"/>
      <c r="X674" s="166"/>
      <c r="Y674" s="166"/>
      <c r="Z674" s="166"/>
      <c r="AA674" s="698"/>
      <c r="AB674" s="699"/>
      <c r="AC674" s="166"/>
      <c r="AD674" s="166"/>
      <c r="AE674" s="166"/>
    </row>
    <row r="675">
      <c r="V675" s="697"/>
      <c r="X675" s="166"/>
      <c r="Y675" s="166"/>
      <c r="Z675" s="166"/>
      <c r="AA675" s="698"/>
      <c r="AB675" s="699"/>
      <c r="AC675" s="166"/>
      <c r="AD675" s="166"/>
      <c r="AE675" s="166"/>
    </row>
    <row r="676">
      <c r="V676" s="697"/>
      <c r="X676" s="166"/>
      <c r="Y676" s="166"/>
      <c r="Z676" s="166"/>
      <c r="AA676" s="698"/>
      <c r="AB676" s="699"/>
      <c r="AC676" s="166"/>
      <c r="AD676" s="166"/>
      <c r="AE676" s="166"/>
    </row>
    <row r="677">
      <c r="V677" s="697"/>
      <c r="X677" s="166"/>
      <c r="Y677" s="166"/>
      <c r="Z677" s="166"/>
      <c r="AA677" s="698"/>
      <c r="AB677" s="699"/>
      <c r="AC677" s="166"/>
      <c r="AD677" s="166"/>
      <c r="AE677" s="166"/>
    </row>
    <row r="678">
      <c r="V678" s="697"/>
      <c r="X678" s="166"/>
      <c r="Y678" s="166"/>
      <c r="Z678" s="166"/>
      <c r="AA678" s="698"/>
      <c r="AB678" s="699"/>
      <c r="AC678" s="166"/>
      <c r="AD678" s="166"/>
      <c r="AE678" s="166"/>
    </row>
    <row r="679">
      <c r="V679" s="697"/>
      <c r="X679" s="166"/>
      <c r="Y679" s="166"/>
      <c r="Z679" s="166"/>
      <c r="AA679" s="698"/>
      <c r="AB679" s="699"/>
      <c r="AC679" s="166"/>
      <c r="AD679" s="166"/>
      <c r="AE679" s="166"/>
    </row>
    <row r="680">
      <c r="V680" s="697"/>
      <c r="X680" s="166"/>
      <c r="Y680" s="166"/>
      <c r="Z680" s="166"/>
      <c r="AA680" s="698"/>
      <c r="AB680" s="699"/>
      <c r="AC680" s="166"/>
      <c r="AD680" s="166"/>
      <c r="AE680" s="166"/>
    </row>
    <row r="681">
      <c r="V681" s="697"/>
      <c r="X681" s="166"/>
      <c r="Y681" s="166"/>
      <c r="Z681" s="166"/>
      <c r="AA681" s="698"/>
      <c r="AB681" s="699"/>
      <c r="AC681" s="166"/>
      <c r="AD681" s="166"/>
      <c r="AE681" s="166"/>
    </row>
    <row r="682">
      <c r="V682" s="697"/>
      <c r="X682" s="166"/>
      <c r="Y682" s="166"/>
      <c r="Z682" s="166"/>
      <c r="AA682" s="698"/>
      <c r="AB682" s="699"/>
      <c r="AC682" s="166"/>
      <c r="AD682" s="166"/>
      <c r="AE682" s="166"/>
    </row>
    <row r="683">
      <c r="V683" s="697"/>
      <c r="X683" s="166"/>
      <c r="Y683" s="166"/>
      <c r="Z683" s="166"/>
      <c r="AA683" s="698"/>
      <c r="AB683" s="699"/>
      <c r="AC683" s="166"/>
      <c r="AD683" s="166"/>
      <c r="AE683" s="166"/>
    </row>
    <row r="684">
      <c r="V684" s="697"/>
      <c r="X684" s="166"/>
      <c r="Y684" s="166"/>
      <c r="Z684" s="166"/>
      <c r="AA684" s="698"/>
      <c r="AB684" s="699"/>
      <c r="AC684" s="166"/>
      <c r="AD684" s="166"/>
      <c r="AE684" s="166"/>
    </row>
    <row r="685">
      <c r="V685" s="697"/>
      <c r="X685" s="166"/>
      <c r="Y685" s="166"/>
      <c r="Z685" s="166"/>
      <c r="AA685" s="698"/>
      <c r="AB685" s="699"/>
      <c r="AC685" s="166"/>
      <c r="AD685" s="166"/>
      <c r="AE685" s="166"/>
    </row>
    <row r="686">
      <c r="V686" s="697"/>
      <c r="X686" s="166"/>
      <c r="Y686" s="166"/>
      <c r="Z686" s="166"/>
      <c r="AA686" s="698"/>
      <c r="AB686" s="699"/>
      <c r="AC686" s="166"/>
      <c r="AD686" s="166"/>
      <c r="AE686" s="166"/>
    </row>
    <row r="687">
      <c r="V687" s="697"/>
      <c r="X687" s="166"/>
      <c r="Y687" s="166"/>
      <c r="Z687" s="166"/>
      <c r="AA687" s="698"/>
      <c r="AB687" s="699"/>
      <c r="AC687" s="166"/>
      <c r="AD687" s="166"/>
      <c r="AE687" s="166"/>
    </row>
    <row r="688">
      <c r="V688" s="697"/>
      <c r="X688" s="166"/>
      <c r="Y688" s="166"/>
      <c r="Z688" s="166"/>
      <c r="AA688" s="698"/>
      <c r="AB688" s="699"/>
      <c r="AC688" s="166"/>
      <c r="AD688" s="166"/>
      <c r="AE688" s="166"/>
    </row>
    <row r="689">
      <c r="V689" s="697"/>
      <c r="X689" s="166"/>
      <c r="Y689" s="166"/>
      <c r="Z689" s="166"/>
      <c r="AA689" s="698"/>
      <c r="AB689" s="699"/>
      <c r="AC689" s="166"/>
      <c r="AD689" s="166"/>
      <c r="AE689" s="166"/>
    </row>
    <row r="690">
      <c r="V690" s="697"/>
      <c r="X690" s="166"/>
      <c r="Y690" s="166"/>
      <c r="Z690" s="166"/>
      <c r="AA690" s="698"/>
      <c r="AB690" s="699"/>
      <c r="AC690" s="166"/>
      <c r="AD690" s="166"/>
      <c r="AE690" s="166"/>
    </row>
    <row r="691">
      <c r="V691" s="697"/>
      <c r="X691" s="166"/>
      <c r="Y691" s="166"/>
      <c r="Z691" s="166"/>
      <c r="AA691" s="698"/>
      <c r="AB691" s="699"/>
      <c r="AC691" s="166"/>
      <c r="AD691" s="166"/>
      <c r="AE691" s="166"/>
    </row>
    <row r="692">
      <c r="V692" s="697"/>
      <c r="X692" s="166"/>
      <c r="Y692" s="166"/>
      <c r="Z692" s="166"/>
      <c r="AA692" s="698"/>
      <c r="AB692" s="699"/>
      <c r="AC692" s="166"/>
      <c r="AD692" s="166"/>
      <c r="AE692" s="166"/>
    </row>
    <row r="693">
      <c r="V693" s="697"/>
      <c r="X693" s="166"/>
      <c r="Y693" s="166"/>
      <c r="Z693" s="166"/>
      <c r="AA693" s="698"/>
      <c r="AB693" s="699"/>
      <c r="AC693" s="166"/>
      <c r="AD693" s="166"/>
      <c r="AE693" s="166"/>
    </row>
    <row r="694">
      <c r="V694" s="697"/>
      <c r="X694" s="166"/>
      <c r="Y694" s="166"/>
      <c r="Z694" s="166"/>
      <c r="AA694" s="698"/>
      <c r="AB694" s="699"/>
      <c r="AC694" s="166"/>
      <c r="AD694" s="166"/>
      <c r="AE694" s="166"/>
    </row>
    <row r="695">
      <c r="V695" s="697"/>
      <c r="X695" s="166"/>
      <c r="Y695" s="166"/>
      <c r="Z695" s="166"/>
      <c r="AA695" s="698"/>
      <c r="AB695" s="699"/>
      <c r="AC695" s="166"/>
      <c r="AD695" s="166"/>
      <c r="AE695" s="166"/>
    </row>
    <row r="696">
      <c r="V696" s="697"/>
      <c r="X696" s="166"/>
      <c r="Y696" s="166"/>
      <c r="Z696" s="166"/>
      <c r="AA696" s="698"/>
      <c r="AB696" s="699"/>
      <c r="AC696" s="166"/>
      <c r="AD696" s="166"/>
      <c r="AE696" s="166"/>
    </row>
    <row r="697">
      <c r="V697" s="697"/>
      <c r="X697" s="166"/>
      <c r="Y697" s="166"/>
      <c r="Z697" s="166"/>
      <c r="AA697" s="698"/>
      <c r="AB697" s="699"/>
      <c r="AC697" s="166"/>
      <c r="AD697" s="166"/>
      <c r="AE697" s="166"/>
    </row>
    <row r="698">
      <c r="V698" s="697"/>
      <c r="X698" s="166"/>
      <c r="Y698" s="166"/>
      <c r="Z698" s="166"/>
      <c r="AA698" s="698"/>
      <c r="AB698" s="699"/>
      <c r="AC698" s="166"/>
      <c r="AD698" s="166"/>
      <c r="AE698" s="166"/>
    </row>
    <row r="699">
      <c r="V699" s="697"/>
      <c r="X699" s="166"/>
      <c r="Y699" s="166"/>
      <c r="Z699" s="166"/>
      <c r="AA699" s="698"/>
      <c r="AB699" s="699"/>
      <c r="AC699" s="166"/>
      <c r="AD699" s="166"/>
      <c r="AE699" s="166"/>
    </row>
    <row r="700">
      <c r="V700" s="697"/>
      <c r="X700" s="166"/>
      <c r="Y700" s="166"/>
      <c r="Z700" s="166"/>
      <c r="AA700" s="698"/>
      <c r="AB700" s="699"/>
      <c r="AC700" s="166"/>
      <c r="AD700" s="166"/>
      <c r="AE700" s="166"/>
    </row>
    <row r="701">
      <c r="V701" s="697"/>
      <c r="X701" s="166"/>
      <c r="Y701" s="166"/>
      <c r="Z701" s="166"/>
      <c r="AA701" s="698"/>
      <c r="AB701" s="699"/>
      <c r="AC701" s="166"/>
      <c r="AD701" s="166"/>
      <c r="AE701" s="166"/>
    </row>
    <row r="702">
      <c r="V702" s="697"/>
      <c r="X702" s="166"/>
      <c r="Y702" s="166"/>
      <c r="Z702" s="166"/>
      <c r="AA702" s="698"/>
      <c r="AB702" s="699"/>
      <c r="AC702" s="166"/>
      <c r="AD702" s="166"/>
      <c r="AE702" s="166"/>
    </row>
    <row r="703">
      <c r="V703" s="697"/>
      <c r="X703" s="166"/>
      <c r="Y703" s="166"/>
      <c r="Z703" s="166"/>
      <c r="AA703" s="698"/>
      <c r="AB703" s="699"/>
      <c r="AC703" s="166"/>
      <c r="AD703" s="166"/>
      <c r="AE703" s="166"/>
    </row>
    <row r="704">
      <c r="V704" s="697"/>
      <c r="X704" s="166"/>
      <c r="Y704" s="166"/>
      <c r="Z704" s="166"/>
      <c r="AA704" s="698"/>
      <c r="AB704" s="699"/>
      <c r="AC704" s="166"/>
      <c r="AD704" s="166"/>
      <c r="AE704" s="166"/>
    </row>
    <row r="705">
      <c r="V705" s="697"/>
      <c r="X705" s="166"/>
      <c r="Y705" s="166"/>
      <c r="Z705" s="166"/>
      <c r="AA705" s="698"/>
      <c r="AB705" s="699"/>
      <c r="AC705" s="166"/>
      <c r="AD705" s="166"/>
      <c r="AE705" s="166"/>
    </row>
    <row r="706">
      <c r="V706" s="697"/>
      <c r="X706" s="166"/>
      <c r="Y706" s="166"/>
      <c r="Z706" s="166"/>
      <c r="AA706" s="698"/>
      <c r="AB706" s="699"/>
      <c r="AC706" s="166"/>
      <c r="AD706" s="166"/>
      <c r="AE706" s="166"/>
    </row>
    <row r="707">
      <c r="V707" s="697"/>
      <c r="X707" s="166"/>
      <c r="Y707" s="166"/>
      <c r="Z707" s="166"/>
      <c r="AA707" s="698"/>
      <c r="AB707" s="699"/>
      <c r="AC707" s="166"/>
      <c r="AD707" s="166"/>
      <c r="AE707" s="166"/>
    </row>
    <row r="708">
      <c r="V708" s="697"/>
      <c r="X708" s="166"/>
      <c r="Y708" s="166"/>
      <c r="Z708" s="166"/>
      <c r="AA708" s="698"/>
      <c r="AB708" s="699"/>
      <c r="AC708" s="166"/>
      <c r="AD708" s="166"/>
      <c r="AE708" s="166"/>
    </row>
    <row r="709">
      <c r="V709" s="697"/>
      <c r="X709" s="166"/>
      <c r="Y709" s="166"/>
      <c r="Z709" s="166"/>
      <c r="AA709" s="698"/>
      <c r="AB709" s="699"/>
      <c r="AC709" s="166"/>
      <c r="AD709" s="166"/>
      <c r="AE709" s="166"/>
    </row>
    <row r="710">
      <c r="V710" s="697"/>
      <c r="X710" s="166"/>
      <c r="Y710" s="166"/>
      <c r="Z710" s="166"/>
      <c r="AA710" s="698"/>
      <c r="AB710" s="699"/>
      <c r="AC710" s="166"/>
      <c r="AD710" s="166"/>
      <c r="AE710" s="166"/>
    </row>
    <row r="711">
      <c r="V711" s="697"/>
      <c r="X711" s="166"/>
      <c r="Y711" s="166"/>
      <c r="Z711" s="166"/>
      <c r="AA711" s="698"/>
      <c r="AB711" s="699"/>
      <c r="AC711" s="166"/>
      <c r="AD711" s="166"/>
      <c r="AE711" s="166"/>
    </row>
    <row r="712">
      <c r="V712" s="697"/>
      <c r="X712" s="166"/>
      <c r="Y712" s="166"/>
      <c r="Z712" s="166"/>
      <c r="AA712" s="698"/>
      <c r="AB712" s="699"/>
      <c r="AC712" s="166"/>
      <c r="AD712" s="166"/>
      <c r="AE712" s="166"/>
    </row>
    <row r="713">
      <c r="V713" s="697"/>
      <c r="X713" s="166"/>
      <c r="Y713" s="166"/>
      <c r="Z713" s="166"/>
      <c r="AA713" s="698"/>
      <c r="AB713" s="699"/>
      <c r="AC713" s="166"/>
      <c r="AD713" s="166"/>
      <c r="AE713" s="166"/>
    </row>
    <row r="714">
      <c r="V714" s="697"/>
      <c r="X714" s="166"/>
      <c r="Y714" s="166"/>
      <c r="Z714" s="166"/>
      <c r="AA714" s="698"/>
      <c r="AB714" s="699"/>
      <c r="AC714" s="166"/>
      <c r="AD714" s="166"/>
      <c r="AE714" s="166"/>
    </row>
    <row r="715">
      <c r="V715" s="697"/>
      <c r="X715" s="166"/>
      <c r="Y715" s="166"/>
      <c r="Z715" s="166"/>
      <c r="AA715" s="698"/>
      <c r="AB715" s="699"/>
      <c r="AC715" s="166"/>
      <c r="AD715" s="166"/>
      <c r="AE715" s="166"/>
    </row>
    <row r="716">
      <c r="V716" s="697"/>
      <c r="X716" s="166"/>
      <c r="Y716" s="166"/>
      <c r="Z716" s="166"/>
      <c r="AA716" s="698"/>
      <c r="AB716" s="699"/>
      <c r="AC716" s="166"/>
      <c r="AD716" s="166"/>
      <c r="AE716" s="166"/>
    </row>
    <row r="717">
      <c r="V717" s="697"/>
      <c r="X717" s="166"/>
      <c r="Y717" s="166"/>
      <c r="Z717" s="166"/>
      <c r="AA717" s="698"/>
      <c r="AB717" s="699"/>
      <c r="AC717" s="166"/>
      <c r="AD717" s="166"/>
      <c r="AE717" s="166"/>
    </row>
    <row r="718">
      <c r="V718" s="697"/>
      <c r="X718" s="166"/>
      <c r="Y718" s="166"/>
      <c r="Z718" s="166"/>
      <c r="AA718" s="698"/>
      <c r="AB718" s="699"/>
      <c r="AC718" s="166"/>
      <c r="AD718" s="166"/>
      <c r="AE718" s="166"/>
    </row>
    <row r="719">
      <c r="V719" s="697"/>
      <c r="X719" s="166"/>
      <c r="Y719" s="166"/>
      <c r="Z719" s="166"/>
      <c r="AA719" s="698"/>
      <c r="AB719" s="699"/>
      <c r="AC719" s="166"/>
      <c r="AD719" s="166"/>
      <c r="AE719" s="166"/>
    </row>
    <row r="720">
      <c r="V720" s="697"/>
      <c r="X720" s="166"/>
      <c r="Y720" s="166"/>
      <c r="Z720" s="166"/>
      <c r="AA720" s="698"/>
      <c r="AB720" s="699"/>
      <c r="AC720" s="166"/>
      <c r="AD720" s="166"/>
      <c r="AE720" s="166"/>
    </row>
    <row r="721">
      <c r="V721" s="697"/>
      <c r="X721" s="166"/>
      <c r="Y721" s="166"/>
      <c r="Z721" s="166"/>
      <c r="AA721" s="698"/>
      <c r="AB721" s="699"/>
      <c r="AC721" s="166"/>
      <c r="AD721" s="166"/>
      <c r="AE721" s="166"/>
    </row>
    <row r="722">
      <c r="V722" s="697"/>
      <c r="X722" s="166"/>
      <c r="Y722" s="166"/>
      <c r="Z722" s="166"/>
      <c r="AA722" s="698"/>
      <c r="AB722" s="699"/>
      <c r="AC722" s="166"/>
      <c r="AD722" s="166"/>
      <c r="AE722" s="166"/>
    </row>
    <row r="723">
      <c r="V723" s="697"/>
      <c r="X723" s="166"/>
      <c r="Y723" s="166"/>
      <c r="Z723" s="166"/>
      <c r="AA723" s="698"/>
      <c r="AB723" s="699"/>
      <c r="AC723" s="166"/>
      <c r="AD723" s="166"/>
      <c r="AE723" s="166"/>
    </row>
    <row r="724">
      <c r="V724" s="697"/>
      <c r="X724" s="166"/>
      <c r="Y724" s="166"/>
      <c r="Z724" s="166"/>
      <c r="AA724" s="698"/>
      <c r="AB724" s="699"/>
      <c r="AC724" s="166"/>
      <c r="AD724" s="166"/>
      <c r="AE724" s="166"/>
    </row>
    <row r="725">
      <c r="V725" s="697"/>
      <c r="X725" s="166"/>
      <c r="Y725" s="166"/>
      <c r="Z725" s="166"/>
      <c r="AA725" s="698"/>
      <c r="AB725" s="699"/>
      <c r="AC725" s="166"/>
      <c r="AD725" s="166"/>
      <c r="AE725" s="166"/>
    </row>
    <row r="726">
      <c r="V726" s="697"/>
      <c r="X726" s="166"/>
      <c r="Y726" s="166"/>
      <c r="Z726" s="166"/>
      <c r="AA726" s="698"/>
      <c r="AB726" s="699"/>
      <c r="AC726" s="166"/>
      <c r="AD726" s="166"/>
      <c r="AE726" s="166"/>
    </row>
    <row r="727">
      <c r="V727" s="697"/>
      <c r="X727" s="166"/>
      <c r="Y727" s="166"/>
      <c r="Z727" s="166"/>
      <c r="AA727" s="698"/>
      <c r="AB727" s="699"/>
      <c r="AC727" s="166"/>
      <c r="AD727" s="166"/>
      <c r="AE727" s="166"/>
    </row>
    <row r="728">
      <c r="V728" s="697"/>
      <c r="X728" s="166"/>
      <c r="Y728" s="166"/>
      <c r="Z728" s="166"/>
      <c r="AA728" s="698"/>
      <c r="AB728" s="699"/>
      <c r="AC728" s="166"/>
      <c r="AD728" s="166"/>
      <c r="AE728" s="166"/>
    </row>
    <row r="729">
      <c r="V729" s="697"/>
      <c r="X729" s="166"/>
      <c r="Y729" s="166"/>
      <c r="Z729" s="166"/>
      <c r="AA729" s="698"/>
      <c r="AB729" s="699"/>
      <c r="AC729" s="166"/>
      <c r="AD729" s="166"/>
      <c r="AE729" s="166"/>
    </row>
    <row r="730">
      <c r="V730" s="697"/>
      <c r="X730" s="166"/>
      <c r="Y730" s="166"/>
      <c r="Z730" s="166"/>
      <c r="AA730" s="698"/>
      <c r="AB730" s="699"/>
      <c r="AC730" s="166"/>
      <c r="AD730" s="166"/>
      <c r="AE730" s="166"/>
    </row>
    <row r="731">
      <c r="V731" s="697"/>
      <c r="X731" s="166"/>
      <c r="Y731" s="166"/>
      <c r="Z731" s="166"/>
      <c r="AA731" s="698"/>
      <c r="AB731" s="699"/>
      <c r="AC731" s="166"/>
      <c r="AD731" s="166"/>
      <c r="AE731" s="166"/>
    </row>
    <row r="732">
      <c r="V732" s="697"/>
      <c r="X732" s="166"/>
      <c r="Y732" s="166"/>
      <c r="Z732" s="166"/>
      <c r="AA732" s="698"/>
      <c r="AB732" s="699"/>
      <c r="AC732" s="166"/>
      <c r="AD732" s="166"/>
      <c r="AE732" s="166"/>
    </row>
    <row r="733">
      <c r="V733" s="697"/>
      <c r="X733" s="166"/>
      <c r="Y733" s="166"/>
      <c r="Z733" s="166"/>
      <c r="AA733" s="698"/>
      <c r="AB733" s="699"/>
      <c r="AC733" s="166"/>
      <c r="AD733" s="166"/>
      <c r="AE733" s="166"/>
    </row>
    <row r="734">
      <c r="V734" s="697"/>
      <c r="X734" s="166"/>
      <c r="Y734" s="166"/>
      <c r="Z734" s="166"/>
      <c r="AA734" s="698"/>
      <c r="AB734" s="699"/>
      <c r="AC734" s="166"/>
      <c r="AD734" s="166"/>
      <c r="AE734" s="166"/>
    </row>
    <row r="735">
      <c r="V735" s="697"/>
      <c r="X735" s="166"/>
      <c r="Y735" s="166"/>
      <c r="Z735" s="166"/>
      <c r="AA735" s="698"/>
      <c r="AB735" s="699"/>
      <c r="AC735" s="166"/>
      <c r="AD735" s="166"/>
      <c r="AE735" s="166"/>
    </row>
    <row r="736">
      <c r="V736" s="697"/>
      <c r="X736" s="166"/>
      <c r="Y736" s="166"/>
      <c r="Z736" s="166"/>
      <c r="AA736" s="698"/>
      <c r="AB736" s="699"/>
      <c r="AC736" s="166"/>
      <c r="AD736" s="166"/>
      <c r="AE736" s="166"/>
    </row>
    <row r="737">
      <c r="V737" s="697"/>
      <c r="X737" s="166"/>
      <c r="Y737" s="166"/>
      <c r="Z737" s="166"/>
      <c r="AA737" s="698"/>
      <c r="AB737" s="699"/>
      <c r="AC737" s="166"/>
      <c r="AD737" s="166"/>
      <c r="AE737" s="166"/>
    </row>
    <row r="738">
      <c r="V738" s="697"/>
      <c r="X738" s="166"/>
      <c r="Y738" s="166"/>
      <c r="Z738" s="166"/>
      <c r="AA738" s="698"/>
      <c r="AB738" s="699"/>
      <c r="AC738" s="166"/>
      <c r="AD738" s="166"/>
      <c r="AE738" s="166"/>
    </row>
    <row r="739">
      <c r="V739" s="697"/>
      <c r="X739" s="166"/>
      <c r="Y739" s="166"/>
      <c r="Z739" s="166"/>
      <c r="AA739" s="698"/>
      <c r="AB739" s="699"/>
      <c r="AC739" s="166"/>
      <c r="AD739" s="166"/>
      <c r="AE739" s="166"/>
    </row>
    <row r="740">
      <c r="V740" s="697"/>
      <c r="X740" s="166"/>
      <c r="Y740" s="166"/>
      <c r="Z740" s="166"/>
      <c r="AA740" s="698"/>
      <c r="AB740" s="699"/>
      <c r="AC740" s="166"/>
      <c r="AD740" s="166"/>
      <c r="AE740" s="166"/>
    </row>
    <row r="741">
      <c r="V741" s="697"/>
      <c r="X741" s="166"/>
      <c r="Y741" s="166"/>
      <c r="Z741" s="166"/>
      <c r="AA741" s="698"/>
      <c r="AB741" s="699"/>
      <c r="AC741" s="166"/>
      <c r="AD741" s="166"/>
      <c r="AE741" s="166"/>
    </row>
    <row r="742">
      <c r="V742" s="697"/>
      <c r="X742" s="166"/>
      <c r="Y742" s="166"/>
      <c r="Z742" s="166"/>
      <c r="AA742" s="698"/>
      <c r="AB742" s="699"/>
      <c r="AC742" s="166"/>
      <c r="AD742" s="166"/>
      <c r="AE742" s="166"/>
    </row>
    <row r="743">
      <c r="V743" s="697"/>
      <c r="X743" s="166"/>
      <c r="Y743" s="166"/>
      <c r="Z743" s="166"/>
      <c r="AA743" s="698"/>
      <c r="AB743" s="699"/>
      <c r="AC743" s="166"/>
      <c r="AD743" s="166"/>
      <c r="AE743" s="166"/>
    </row>
    <row r="744">
      <c r="V744" s="697"/>
      <c r="X744" s="166"/>
      <c r="Y744" s="166"/>
      <c r="Z744" s="166"/>
      <c r="AA744" s="698"/>
      <c r="AB744" s="699"/>
      <c r="AC744" s="166"/>
      <c r="AD744" s="166"/>
      <c r="AE744" s="166"/>
    </row>
    <row r="745">
      <c r="V745" s="697"/>
      <c r="X745" s="166"/>
      <c r="Y745" s="166"/>
      <c r="Z745" s="166"/>
      <c r="AA745" s="698"/>
      <c r="AB745" s="699"/>
      <c r="AC745" s="166"/>
      <c r="AD745" s="166"/>
      <c r="AE745" s="166"/>
    </row>
    <row r="746">
      <c r="V746" s="697"/>
      <c r="X746" s="166"/>
      <c r="Y746" s="166"/>
      <c r="Z746" s="166"/>
      <c r="AA746" s="698"/>
      <c r="AB746" s="699"/>
      <c r="AC746" s="166"/>
      <c r="AD746" s="166"/>
      <c r="AE746" s="166"/>
    </row>
    <row r="747">
      <c r="V747" s="697"/>
      <c r="X747" s="166"/>
      <c r="Y747" s="166"/>
      <c r="Z747" s="166"/>
      <c r="AA747" s="698"/>
      <c r="AB747" s="699"/>
      <c r="AC747" s="166"/>
      <c r="AD747" s="166"/>
      <c r="AE747" s="166"/>
    </row>
    <row r="748">
      <c r="V748" s="697"/>
      <c r="X748" s="166"/>
      <c r="Y748" s="166"/>
      <c r="Z748" s="166"/>
      <c r="AA748" s="698"/>
      <c r="AB748" s="699"/>
      <c r="AC748" s="166"/>
      <c r="AD748" s="166"/>
      <c r="AE748" s="166"/>
    </row>
    <row r="749">
      <c r="V749" s="697"/>
      <c r="X749" s="166"/>
      <c r="Y749" s="166"/>
      <c r="Z749" s="166"/>
      <c r="AA749" s="698"/>
      <c r="AB749" s="699"/>
      <c r="AC749" s="166"/>
      <c r="AD749" s="166"/>
      <c r="AE749" s="166"/>
    </row>
    <row r="750">
      <c r="V750" s="697"/>
      <c r="X750" s="166"/>
      <c r="Y750" s="166"/>
      <c r="Z750" s="166"/>
      <c r="AA750" s="698"/>
      <c r="AB750" s="699"/>
      <c r="AC750" s="166"/>
      <c r="AD750" s="166"/>
      <c r="AE750" s="166"/>
    </row>
    <row r="751">
      <c r="V751" s="697"/>
      <c r="X751" s="166"/>
      <c r="Y751" s="166"/>
      <c r="Z751" s="166"/>
      <c r="AA751" s="698"/>
      <c r="AB751" s="699"/>
      <c r="AC751" s="166"/>
      <c r="AD751" s="166"/>
      <c r="AE751" s="166"/>
    </row>
    <row r="752">
      <c r="V752" s="697"/>
      <c r="X752" s="166"/>
      <c r="Y752" s="166"/>
      <c r="Z752" s="166"/>
      <c r="AA752" s="698"/>
      <c r="AB752" s="699"/>
      <c r="AC752" s="166"/>
      <c r="AD752" s="166"/>
      <c r="AE752" s="166"/>
    </row>
    <row r="753">
      <c r="V753" s="697"/>
      <c r="X753" s="166"/>
      <c r="Y753" s="166"/>
      <c r="Z753" s="166"/>
      <c r="AA753" s="698"/>
      <c r="AB753" s="699"/>
      <c r="AC753" s="166"/>
      <c r="AD753" s="166"/>
      <c r="AE753" s="166"/>
    </row>
    <row r="754">
      <c r="V754" s="697"/>
      <c r="X754" s="166"/>
      <c r="Y754" s="166"/>
      <c r="Z754" s="166"/>
      <c r="AA754" s="698"/>
      <c r="AB754" s="699"/>
      <c r="AC754" s="166"/>
      <c r="AD754" s="166"/>
      <c r="AE754" s="166"/>
    </row>
    <row r="755">
      <c r="V755" s="697"/>
      <c r="X755" s="166"/>
      <c r="Y755" s="166"/>
      <c r="Z755" s="166"/>
      <c r="AA755" s="698"/>
      <c r="AB755" s="699"/>
      <c r="AC755" s="166"/>
      <c r="AD755" s="166"/>
      <c r="AE755" s="166"/>
    </row>
    <row r="756">
      <c r="V756" s="697"/>
      <c r="X756" s="166"/>
      <c r="Y756" s="166"/>
      <c r="Z756" s="166"/>
      <c r="AA756" s="698"/>
      <c r="AB756" s="699"/>
      <c r="AC756" s="166"/>
      <c r="AD756" s="166"/>
      <c r="AE756" s="166"/>
    </row>
    <row r="757">
      <c r="V757" s="697"/>
      <c r="X757" s="166"/>
      <c r="Y757" s="166"/>
      <c r="Z757" s="166"/>
      <c r="AA757" s="698"/>
      <c r="AB757" s="699"/>
      <c r="AC757" s="166"/>
      <c r="AD757" s="166"/>
      <c r="AE757" s="166"/>
    </row>
    <row r="758">
      <c r="V758" s="697"/>
      <c r="X758" s="166"/>
      <c r="Y758" s="166"/>
      <c r="Z758" s="166"/>
      <c r="AA758" s="698"/>
      <c r="AB758" s="699"/>
      <c r="AC758" s="166"/>
      <c r="AD758" s="166"/>
      <c r="AE758" s="166"/>
    </row>
    <row r="759">
      <c r="V759" s="697"/>
      <c r="X759" s="166"/>
      <c r="Y759" s="166"/>
      <c r="Z759" s="166"/>
      <c r="AA759" s="698"/>
      <c r="AB759" s="699"/>
      <c r="AC759" s="166"/>
      <c r="AD759" s="166"/>
      <c r="AE759" s="166"/>
    </row>
    <row r="760">
      <c r="V760" s="697"/>
      <c r="X760" s="166"/>
      <c r="Y760" s="166"/>
      <c r="Z760" s="166"/>
      <c r="AA760" s="698"/>
      <c r="AB760" s="699"/>
      <c r="AC760" s="166"/>
      <c r="AD760" s="166"/>
      <c r="AE760" s="166"/>
    </row>
    <row r="761">
      <c r="V761" s="697"/>
      <c r="X761" s="166"/>
      <c r="Y761" s="166"/>
      <c r="Z761" s="166"/>
      <c r="AA761" s="698"/>
      <c r="AB761" s="699"/>
      <c r="AC761" s="166"/>
      <c r="AD761" s="166"/>
      <c r="AE761" s="166"/>
    </row>
    <row r="762">
      <c r="V762" s="697"/>
      <c r="X762" s="166"/>
      <c r="Y762" s="166"/>
      <c r="Z762" s="166"/>
      <c r="AA762" s="698"/>
      <c r="AB762" s="699"/>
      <c r="AC762" s="166"/>
      <c r="AD762" s="166"/>
      <c r="AE762" s="166"/>
    </row>
    <row r="763">
      <c r="V763" s="697"/>
      <c r="X763" s="166"/>
      <c r="Y763" s="166"/>
      <c r="Z763" s="166"/>
      <c r="AA763" s="698"/>
      <c r="AB763" s="699"/>
      <c r="AC763" s="166"/>
      <c r="AD763" s="166"/>
      <c r="AE763" s="166"/>
    </row>
    <row r="764">
      <c r="V764" s="697"/>
      <c r="X764" s="166"/>
      <c r="Y764" s="166"/>
      <c r="Z764" s="166"/>
      <c r="AA764" s="698"/>
      <c r="AB764" s="699"/>
      <c r="AC764" s="166"/>
      <c r="AD764" s="166"/>
      <c r="AE764" s="166"/>
    </row>
    <row r="765">
      <c r="V765" s="697"/>
      <c r="X765" s="166"/>
      <c r="Y765" s="166"/>
      <c r="Z765" s="166"/>
      <c r="AA765" s="698"/>
      <c r="AB765" s="699"/>
      <c r="AC765" s="166"/>
      <c r="AD765" s="166"/>
      <c r="AE765" s="166"/>
    </row>
    <row r="766">
      <c r="V766" s="697"/>
      <c r="X766" s="166"/>
      <c r="Y766" s="166"/>
      <c r="Z766" s="166"/>
      <c r="AA766" s="698"/>
      <c r="AB766" s="699"/>
      <c r="AC766" s="166"/>
      <c r="AD766" s="166"/>
      <c r="AE766" s="166"/>
    </row>
    <row r="767">
      <c r="V767" s="697"/>
      <c r="X767" s="166"/>
      <c r="Y767" s="166"/>
      <c r="Z767" s="166"/>
      <c r="AA767" s="698"/>
      <c r="AB767" s="699"/>
      <c r="AC767" s="166"/>
      <c r="AD767" s="166"/>
      <c r="AE767" s="166"/>
    </row>
    <row r="768">
      <c r="V768" s="697"/>
      <c r="X768" s="166"/>
      <c r="Y768" s="166"/>
      <c r="Z768" s="166"/>
      <c r="AA768" s="698"/>
      <c r="AB768" s="699"/>
      <c r="AC768" s="166"/>
      <c r="AD768" s="166"/>
      <c r="AE768" s="166"/>
    </row>
    <row r="769">
      <c r="V769" s="697"/>
      <c r="X769" s="166"/>
      <c r="Y769" s="166"/>
      <c r="Z769" s="166"/>
      <c r="AA769" s="698"/>
      <c r="AB769" s="699"/>
      <c r="AC769" s="166"/>
      <c r="AD769" s="166"/>
      <c r="AE769" s="166"/>
    </row>
    <row r="770">
      <c r="V770" s="697"/>
      <c r="X770" s="166"/>
      <c r="Y770" s="166"/>
      <c r="Z770" s="166"/>
      <c r="AA770" s="698"/>
      <c r="AB770" s="699"/>
      <c r="AC770" s="166"/>
      <c r="AD770" s="166"/>
      <c r="AE770" s="166"/>
    </row>
    <row r="771">
      <c r="V771" s="697"/>
      <c r="X771" s="166"/>
      <c r="Y771" s="166"/>
      <c r="Z771" s="166"/>
      <c r="AA771" s="698"/>
      <c r="AB771" s="699"/>
      <c r="AC771" s="166"/>
      <c r="AD771" s="166"/>
      <c r="AE771" s="166"/>
    </row>
    <row r="772">
      <c r="V772" s="697"/>
      <c r="X772" s="166"/>
      <c r="Y772" s="166"/>
      <c r="Z772" s="166"/>
      <c r="AA772" s="698"/>
      <c r="AB772" s="699"/>
      <c r="AC772" s="166"/>
      <c r="AD772" s="166"/>
      <c r="AE772" s="166"/>
    </row>
    <row r="773">
      <c r="V773" s="697"/>
      <c r="X773" s="166"/>
      <c r="Y773" s="166"/>
      <c r="Z773" s="166"/>
      <c r="AA773" s="698"/>
      <c r="AB773" s="699"/>
      <c r="AC773" s="166"/>
      <c r="AD773" s="166"/>
      <c r="AE773" s="166"/>
    </row>
    <row r="774">
      <c r="V774" s="697"/>
      <c r="X774" s="166"/>
      <c r="Y774" s="166"/>
      <c r="Z774" s="166"/>
      <c r="AA774" s="698"/>
      <c r="AB774" s="699"/>
      <c r="AC774" s="166"/>
      <c r="AD774" s="166"/>
      <c r="AE774" s="166"/>
    </row>
    <row r="775">
      <c r="V775" s="697"/>
      <c r="X775" s="166"/>
      <c r="Y775" s="166"/>
      <c r="Z775" s="166"/>
      <c r="AA775" s="698"/>
      <c r="AB775" s="699"/>
      <c r="AC775" s="166"/>
      <c r="AD775" s="166"/>
      <c r="AE775" s="166"/>
    </row>
    <row r="776">
      <c r="V776" s="697"/>
      <c r="X776" s="166"/>
      <c r="Y776" s="166"/>
      <c r="Z776" s="166"/>
      <c r="AA776" s="698"/>
      <c r="AB776" s="699"/>
      <c r="AC776" s="166"/>
      <c r="AD776" s="166"/>
      <c r="AE776" s="166"/>
    </row>
    <row r="777">
      <c r="V777" s="697"/>
      <c r="X777" s="166"/>
      <c r="Y777" s="166"/>
      <c r="Z777" s="166"/>
      <c r="AA777" s="698"/>
      <c r="AB777" s="699"/>
      <c r="AC777" s="166"/>
      <c r="AD777" s="166"/>
      <c r="AE777" s="166"/>
    </row>
    <row r="778">
      <c r="V778" s="697"/>
      <c r="X778" s="166"/>
      <c r="Y778" s="166"/>
      <c r="Z778" s="166"/>
      <c r="AA778" s="698"/>
      <c r="AB778" s="699"/>
      <c r="AC778" s="166"/>
      <c r="AD778" s="166"/>
      <c r="AE778" s="166"/>
    </row>
    <row r="779">
      <c r="V779" s="697"/>
      <c r="X779" s="166"/>
      <c r="Y779" s="166"/>
      <c r="Z779" s="166"/>
      <c r="AA779" s="698"/>
      <c r="AB779" s="699"/>
      <c r="AC779" s="166"/>
      <c r="AD779" s="166"/>
      <c r="AE779" s="166"/>
    </row>
    <row r="780">
      <c r="V780" s="697"/>
      <c r="X780" s="166"/>
      <c r="Y780" s="166"/>
      <c r="Z780" s="166"/>
      <c r="AA780" s="698"/>
      <c r="AB780" s="699"/>
      <c r="AC780" s="166"/>
      <c r="AD780" s="166"/>
      <c r="AE780" s="166"/>
    </row>
    <row r="781">
      <c r="V781" s="697"/>
      <c r="X781" s="166"/>
      <c r="Y781" s="166"/>
      <c r="Z781" s="166"/>
      <c r="AA781" s="698"/>
      <c r="AB781" s="699"/>
      <c r="AC781" s="166"/>
      <c r="AD781" s="166"/>
      <c r="AE781" s="166"/>
    </row>
    <row r="782">
      <c r="V782" s="697"/>
      <c r="X782" s="166"/>
      <c r="Y782" s="166"/>
      <c r="Z782" s="166"/>
      <c r="AA782" s="698"/>
      <c r="AB782" s="699"/>
      <c r="AC782" s="166"/>
      <c r="AD782" s="166"/>
      <c r="AE782" s="166"/>
    </row>
    <row r="783">
      <c r="V783" s="697"/>
      <c r="X783" s="166"/>
      <c r="Y783" s="166"/>
      <c r="Z783" s="166"/>
      <c r="AA783" s="698"/>
      <c r="AB783" s="699"/>
      <c r="AC783" s="166"/>
      <c r="AD783" s="166"/>
      <c r="AE783" s="166"/>
    </row>
    <row r="784">
      <c r="V784" s="697"/>
      <c r="X784" s="166"/>
      <c r="Y784" s="166"/>
      <c r="Z784" s="166"/>
      <c r="AA784" s="698"/>
      <c r="AB784" s="699"/>
      <c r="AC784" s="166"/>
      <c r="AD784" s="166"/>
      <c r="AE784" s="166"/>
    </row>
    <row r="785">
      <c r="V785" s="697"/>
      <c r="X785" s="166"/>
      <c r="Y785" s="166"/>
      <c r="Z785" s="166"/>
      <c r="AA785" s="698"/>
      <c r="AB785" s="699"/>
      <c r="AC785" s="166"/>
      <c r="AD785" s="166"/>
      <c r="AE785" s="166"/>
    </row>
    <row r="786">
      <c r="V786" s="697"/>
      <c r="X786" s="166"/>
      <c r="Y786" s="166"/>
      <c r="Z786" s="166"/>
      <c r="AA786" s="698"/>
      <c r="AB786" s="699"/>
      <c r="AC786" s="166"/>
      <c r="AD786" s="166"/>
      <c r="AE786" s="166"/>
    </row>
    <row r="787">
      <c r="V787" s="697"/>
      <c r="X787" s="166"/>
      <c r="Y787" s="166"/>
      <c r="Z787" s="166"/>
      <c r="AA787" s="698"/>
      <c r="AB787" s="699"/>
      <c r="AC787" s="166"/>
      <c r="AD787" s="166"/>
      <c r="AE787" s="166"/>
    </row>
    <row r="788">
      <c r="V788" s="697"/>
      <c r="X788" s="166"/>
      <c r="Y788" s="166"/>
      <c r="Z788" s="166"/>
      <c r="AA788" s="698"/>
      <c r="AB788" s="699"/>
      <c r="AC788" s="166"/>
      <c r="AD788" s="166"/>
      <c r="AE788" s="166"/>
    </row>
    <row r="789">
      <c r="V789" s="697"/>
      <c r="X789" s="166"/>
      <c r="Y789" s="166"/>
      <c r="Z789" s="166"/>
      <c r="AA789" s="698"/>
      <c r="AB789" s="699"/>
      <c r="AC789" s="166"/>
      <c r="AD789" s="166"/>
      <c r="AE789" s="166"/>
    </row>
    <row r="790">
      <c r="V790" s="697"/>
      <c r="X790" s="166"/>
      <c r="Y790" s="166"/>
      <c r="Z790" s="166"/>
      <c r="AA790" s="698"/>
      <c r="AB790" s="699"/>
      <c r="AC790" s="166"/>
      <c r="AD790" s="166"/>
      <c r="AE790" s="166"/>
    </row>
    <row r="791">
      <c r="V791" s="697"/>
      <c r="X791" s="166"/>
      <c r="Y791" s="166"/>
      <c r="Z791" s="166"/>
      <c r="AA791" s="698"/>
      <c r="AB791" s="699"/>
      <c r="AC791" s="166"/>
      <c r="AD791" s="166"/>
      <c r="AE791" s="166"/>
    </row>
    <row r="792">
      <c r="V792" s="697"/>
      <c r="X792" s="166"/>
      <c r="Y792" s="166"/>
      <c r="Z792" s="166"/>
      <c r="AA792" s="698"/>
      <c r="AB792" s="699"/>
      <c r="AC792" s="166"/>
      <c r="AD792" s="166"/>
      <c r="AE792" s="166"/>
    </row>
    <row r="793">
      <c r="V793" s="697"/>
      <c r="X793" s="166"/>
      <c r="Y793" s="166"/>
      <c r="Z793" s="166"/>
      <c r="AA793" s="698"/>
      <c r="AB793" s="699"/>
      <c r="AC793" s="166"/>
      <c r="AD793" s="166"/>
      <c r="AE793" s="166"/>
    </row>
    <row r="794">
      <c r="V794" s="697"/>
      <c r="X794" s="166"/>
      <c r="Y794" s="166"/>
      <c r="Z794" s="166"/>
      <c r="AA794" s="698"/>
      <c r="AB794" s="699"/>
      <c r="AC794" s="166"/>
      <c r="AD794" s="166"/>
      <c r="AE794" s="166"/>
    </row>
    <row r="795">
      <c r="V795" s="697"/>
      <c r="X795" s="166"/>
      <c r="Y795" s="166"/>
      <c r="Z795" s="166"/>
      <c r="AA795" s="698"/>
      <c r="AB795" s="699"/>
      <c r="AC795" s="166"/>
      <c r="AD795" s="166"/>
      <c r="AE795" s="166"/>
    </row>
    <row r="796">
      <c r="V796" s="697"/>
      <c r="X796" s="166"/>
      <c r="Y796" s="166"/>
      <c r="Z796" s="166"/>
      <c r="AA796" s="698"/>
      <c r="AB796" s="699"/>
      <c r="AC796" s="166"/>
      <c r="AD796" s="166"/>
      <c r="AE796" s="166"/>
    </row>
    <row r="797">
      <c r="V797" s="697"/>
      <c r="X797" s="166"/>
      <c r="Y797" s="166"/>
      <c r="Z797" s="166"/>
      <c r="AA797" s="698"/>
      <c r="AB797" s="699"/>
      <c r="AC797" s="166"/>
      <c r="AD797" s="166"/>
      <c r="AE797" s="166"/>
    </row>
    <row r="798">
      <c r="V798" s="697"/>
      <c r="X798" s="166"/>
      <c r="Y798" s="166"/>
      <c r="Z798" s="166"/>
      <c r="AA798" s="698"/>
      <c r="AB798" s="699"/>
      <c r="AC798" s="166"/>
      <c r="AD798" s="166"/>
      <c r="AE798" s="166"/>
    </row>
    <row r="799">
      <c r="V799" s="697"/>
      <c r="X799" s="166"/>
      <c r="Y799" s="166"/>
      <c r="Z799" s="166"/>
      <c r="AA799" s="698"/>
      <c r="AB799" s="699"/>
      <c r="AC799" s="166"/>
      <c r="AD799" s="166"/>
      <c r="AE799" s="166"/>
    </row>
    <row r="800">
      <c r="V800" s="697"/>
      <c r="X800" s="166"/>
      <c r="Y800" s="166"/>
      <c r="Z800" s="166"/>
      <c r="AA800" s="698"/>
      <c r="AB800" s="699"/>
      <c r="AC800" s="166"/>
      <c r="AD800" s="166"/>
      <c r="AE800" s="166"/>
    </row>
    <row r="801">
      <c r="V801" s="697"/>
      <c r="X801" s="166"/>
      <c r="Y801" s="166"/>
      <c r="Z801" s="166"/>
      <c r="AA801" s="698"/>
      <c r="AB801" s="699"/>
      <c r="AC801" s="166"/>
      <c r="AD801" s="166"/>
      <c r="AE801" s="166"/>
    </row>
    <row r="802">
      <c r="V802" s="697"/>
      <c r="X802" s="166"/>
      <c r="Y802" s="166"/>
      <c r="Z802" s="166"/>
      <c r="AA802" s="698"/>
      <c r="AB802" s="699"/>
      <c r="AC802" s="166"/>
      <c r="AD802" s="166"/>
      <c r="AE802" s="166"/>
    </row>
    <row r="803">
      <c r="V803" s="697"/>
      <c r="X803" s="166"/>
      <c r="Y803" s="166"/>
      <c r="Z803" s="166"/>
      <c r="AA803" s="698"/>
      <c r="AB803" s="699"/>
      <c r="AC803" s="166"/>
      <c r="AD803" s="166"/>
      <c r="AE803" s="166"/>
    </row>
    <row r="804">
      <c r="V804" s="697"/>
      <c r="X804" s="166"/>
      <c r="Y804" s="166"/>
      <c r="Z804" s="166"/>
      <c r="AA804" s="698"/>
      <c r="AB804" s="699"/>
      <c r="AC804" s="166"/>
      <c r="AD804" s="166"/>
      <c r="AE804" s="166"/>
    </row>
    <row r="805">
      <c r="V805" s="697"/>
      <c r="X805" s="166"/>
      <c r="Y805" s="166"/>
      <c r="Z805" s="166"/>
      <c r="AA805" s="698"/>
      <c r="AB805" s="699"/>
      <c r="AC805" s="166"/>
      <c r="AD805" s="166"/>
      <c r="AE805" s="166"/>
    </row>
    <row r="806">
      <c r="V806" s="697"/>
      <c r="X806" s="166"/>
      <c r="Y806" s="166"/>
      <c r="Z806" s="166"/>
      <c r="AA806" s="698"/>
      <c r="AB806" s="699"/>
      <c r="AC806" s="166"/>
      <c r="AD806" s="166"/>
      <c r="AE806" s="166"/>
    </row>
    <row r="807">
      <c r="V807" s="697"/>
      <c r="X807" s="166"/>
      <c r="Y807" s="166"/>
      <c r="Z807" s="166"/>
      <c r="AA807" s="698"/>
      <c r="AB807" s="699"/>
      <c r="AC807" s="166"/>
      <c r="AD807" s="166"/>
      <c r="AE807" s="166"/>
    </row>
    <row r="808">
      <c r="V808" s="697"/>
      <c r="X808" s="166"/>
      <c r="Y808" s="166"/>
      <c r="Z808" s="166"/>
      <c r="AA808" s="698"/>
      <c r="AB808" s="699"/>
      <c r="AC808" s="166"/>
      <c r="AD808" s="166"/>
      <c r="AE808" s="166"/>
    </row>
    <row r="809">
      <c r="V809" s="697"/>
      <c r="X809" s="166"/>
      <c r="Y809" s="166"/>
      <c r="Z809" s="166"/>
      <c r="AA809" s="698"/>
      <c r="AB809" s="699"/>
      <c r="AC809" s="166"/>
      <c r="AD809" s="166"/>
      <c r="AE809" s="166"/>
    </row>
    <row r="810">
      <c r="V810" s="697"/>
      <c r="X810" s="166"/>
      <c r="Y810" s="166"/>
      <c r="Z810" s="166"/>
      <c r="AA810" s="698"/>
      <c r="AB810" s="699"/>
      <c r="AC810" s="166"/>
      <c r="AD810" s="166"/>
      <c r="AE810" s="166"/>
    </row>
    <row r="811">
      <c r="V811" s="697"/>
      <c r="X811" s="166"/>
      <c r="Y811" s="166"/>
      <c r="Z811" s="166"/>
      <c r="AA811" s="698"/>
      <c r="AB811" s="699"/>
      <c r="AC811" s="166"/>
      <c r="AD811" s="166"/>
      <c r="AE811" s="166"/>
    </row>
    <row r="812">
      <c r="V812" s="697"/>
      <c r="X812" s="166"/>
      <c r="Y812" s="166"/>
      <c r="Z812" s="166"/>
      <c r="AA812" s="698"/>
      <c r="AB812" s="699"/>
      <c r="AC812" s="166"/>
      <c r="AD812" s="166"/>
      <c r="AE812" s="166"/>
    </row>
    <row r="813">
      <c r="V813" s="697"/>
      <c r="X813" s="166"/>
      <c r="Y813" s="166"/>
      <c r="Z813" s="166"/>
      <c r="AA813" s="698"/>
      <c r="AB813" s="699"/>
      <c r="AC813" s="166"/>
      <c r="AD813" s="166"/>
      <c r="AE813" s="166"/>
    </row>
    <row r="814">
      <c r="V814" s="697"/>
      <c r="X814" s="166"/>
      <c r="Y814" s="166"/>
      <c r="Z814" s="166"/>
      <c r="AA814" s="698"/>
      <c r="AB814" s="699"/>
      <c r="AC814" s="166"/>
      <c r="AD814" s="166"/>
      <c r="AE814" s="166"/>
    </row>
    <row r="815">
      <c r="V815" s="697"/>
      <c r="X815" s="166"/>
      <c r="Y815" s="166"/>
      <c r="Z815" s="166"/>
      <c r="AA815" s="698"/>
      <c r="AB815" s="699"/>
      <c r="AC815" s="166"/>
      <c r="AD815" s="166"/>
      <c r="AE815" s="166"/>
    </row>
    <row r="816">
      <c r="V816" s="697"/>
      <c r="X816" s="166"/>
      <c r="Y816" s="166"/>
      <c r="Z816" s="166"/>
      <c r="AA816" s="698"/>
      <c r="AB816" s="699"/>
      <c r="AC816" s="166"/>
      <c r="AD816" s="166"/>
      <c r="AE816" s="166"/>
    </row>
    <row r="817">
      <c r="V817" s="697"/>
      <c r="X817" s="166"/>
      <c r="Y817" s="166"/>
      <c r="Z817" s="166"/>
      <c r="AA817" s="698"/>
      <c r="AB817" s="699"/>
      <c r="AC817" s="166"/>
      <c r="AD817" s="166"/>
      <c r="AE817" s="166"/>
    </row>
    <row r="818">
      <c r="V818" s="697"/>
      <c r="X818" s="166"/>
      <c r="Y818" s="166"/>
      <c r="Z818" s="166"/>
      <c r="AA818" s="698"/>
      <c r="AB818" s="699"/>
      <c r="AC818" s="166"/>
      <c r="AD818" s="166"/>
      <c r="AE818" s="166"/>
    </row>
    <row r="819">
      <c r="V819" s="697"/>
      <c r="X819" s="166"/>
      <c r="Y819" s="166"/>
      <c r="Z819" s="166"/>
      <c r="AA819" s="698"/>
      <c r="AB819" s="699"/>
      <c r="AC819" s="166"/>
      <c r="AD819" s="166"/>
      <c r="AE819" s="166"/>
    </row>
    <row r="820">
      <c r="V820" s="697"/>
      <c r="X820" s="166"/>
      <c r="Y820" s="166"/>
      <c r="Z820" s="166"/>
      <c r="AA820" s="698"/>
      <c r="AB820" s="699"/>
      <c r="AC820" s="166"/>
      <c r="AD820" s="166"/>
      <c r="AE820" s="166"/>
    </row>
    <row r="821">
      <c r="V821" s="697"/>
      <c r="X821" s="166"/>
      <c r="Y821" s="166"/>
      <c r="Z821" s="166"/>
      <c r="AA821" s="698"/>
      <c r="AB821" s="699"/>
      <c r="AC821" s="166"/>
      <c r="AD821" s="166"/>
      <c r="AE821" s="166"/>
    </row>
    <row r="822">
      <c r="V822" s="697"/>
      <c r="X822" s="166"/>
      <c r="Y822" s="166"/>
      <c r="Z822" s="166"/>
      <c r="AA822" s="698"/>
      <c r="AB822" s="699"/>
      <c r="AC822" s="166"/>
      <c r="AD822" s="166"/>
      <c r="AE822" s="166"/>
    </row>
    <row r="823">
      <c r="V823" s="697"/>
      <c r="X823" s="166"/>
      <c r="Y823" s="166"/>
      <c r="Z823" s="166"/>
      <c r="AA823" s="698"/>
      <c r="AB823" s="699"/>
      <c r="AC823" s="166"/>
      <c r="AD823" s="166"/>
      <c r="AE823" s="166"/>
    </row>
    <row r="824">
      <c r="V824" s="697"/>
      <c r="X824" s="166"/>
      <c r="Y824" s="166"/>
      <c r="Z824" s="166"/>
      <c r="AA824" s="698"/>
      <c r="AB824" s="699"/>
      <c r="AC824" s="166"/>
      <c r="AD824" s="166"/>
      <c r="AE824" s="166"/>
    </row>
    <row r="825">
      <c r="V825" s="697"/>
      <c r="X825" s="166"/>
      <c r="Y825" s="166"/>
      <c r="Z825" s="166"/>
      <c r="AA825" s="698"/>
      <c r="AB825" s="699"/>
      <c r="AC825" s="166"/>
      <c r="AD825" s="166"/>
      <c r="AE825" s="166"/>
    </row>
    <row r="826">
      <c r="V826" s="697"/>
      <c r="X826" s="166"/>
      <c r="Y826" s="166"/>
      <c r="Z826" s="166"/>
      <c r="AA826" s="698"/>
      <c r="AB826" s="699"/>
      <c r="AC826" s="166"/>
      <c r="AD826" s="166"/>
      <c r="AE826" s="166"/>
    </row>
    <row r="827">
      <c r="V827" s="697"/>
      <c r="X827" s="166"/>
      <c r="Y827" s="166"/>
      <c r="Z827" s="166"/>
      <c r="AA827" s="698"/>
      <c r="AB827" s="699"/>
      <c r="AC827" s="166"/>
      <c r="AD827" s="166"/>
      <c r="AE827" s="166"/>
    </row>
    <row r="828">
      <c r="V828" s="697"/>
      <c r="X828" s="166"/>
      <c r="Y828" s="166"/>
      <c r="Z828" s="166"/>
      <c r="AA828" s="698"/>
      <c r="AB828" s="699"/>
      <c r="AC828" s="166"/>
      <c r="AD828" s="166"/>
      <c r="AE828" s="166"/>
    </row>
    <row r="829">
      <c r="V829" s="697"/>
      <c r="X829" s="166"/>
      <c r="Y829" s="166"/>
      <c r="Z829" s="166"/>
      <c r="AA829" s="698"/>
      <c r="AB829" s="699"/>
      <c r="AC829" s="166"/>
      <c r="AD829" s="166"/>
      <c r="AE829" s="166"/>
    </row>
    <row r="830">
      <c r="V830" s="697"/>
      <c r="X830" s="166"/>
      <c r="Y830" s="166"/>
      <c r="Z830" s="166"/>
      <c r="AA830" s="698"/>
      <c r="AB830" s="699"/>
      <c r="AC830" s="166"/>
      <c r="AD830" s="166"/>
      <c r="AE830" s="166"/>
    </row>
    <row r="831">
      <c r="V831" s="697"/>
      <c r="X831" s="166"/>
      <c r="Y831" s="166"/>
      <c r="Z831" s="166"/>
      <c r="AA831" s="698"/>
      <c r="AB831" s="699"/>
      <c r="AC831" s="166"/>
      <c r="AD831" s="166"/>
      <c r="AE831" s="166"/>
    </row>
    <row r="832">
      <c r="V832" s="697"/>
      <c r="X832" s="166"/>
      <c r="Y832" s="166"/>
      <c r="Z832" s="166"/>
      <c r="AA832" s="698"/>
      <c r="AB832" s="699"/>
      <c r="AC832" s="166"/>
      <c r="AD832" s="166"/>
      <c r="AE832" s="166"/>
    </row>
    <row r="833">
      <c r="V833" s="697"/>
      <c r="X833" s="166"/>
      <c r="Y833" s="166"/>
      <c r="Z833" s="166"/>
      <c r="AA833" s="698"/>
      <c r="AB833" s="699"/>
      <c r="AC833" s="166"/>
      <c r="AD833" s="166"/>
      <c r="AE833" s="166"/>
    </row>
    <row r="834">
      <c r="V834" s="697"/>
      <c r="X834" s="166"/>
      <c r="Y834" s="166"/>
      <c r="Z834" s="166"/>
      <c r="AA834" s="698"/>
      <c r="AB834" s="699"/>
      <c r="AC834" s="166"/>
      <c r="AD834" s="166"/>
      <c r="AE834" s="166"/>
    </row>
    <row r="835">
      <c r="V835" s="697"/>
      <c r="X835" s="166"/>
      <c r="Y835" s="166"/>
      <c r="Z835" s="166"/>
      <c r="AA835" s="698"/>
      <c r="AB835" s="699"/>
      <c r="AC835" s="166"/>
      <c r="AD835" s="166"/>
      <c r="AE835" s="166"/>
    </row>
    <row r="836">
      <c r="V836" s="697"/>
      <c r="X836" s="166"/>
      <c r="Y836" s="166"/>
      <c r="Z836" s="166"/>
      <c r="AA836" s="698"/>
      <c r="AB836" s="699"/>
      <c r="AC836" s="166"/>
      <c r="AD836" s="166"/>
      <c r="AE836" s="166"/>
    </row>
    <row r="837">
      <c r="V837" s="697"/>
      <c r="X837" s="166"/>
      <c r="Y837" s="166"/>
      <c r="Z837" s="166"/>
      <c r="AA837" s="698"/>
      <c r="AB837" s="699"/>
      <c r="AC837" s="166"/>
      <c r="AD837" s="166"/>
      <c r="AE837" s="166"/>
    </row>
    <row r="838">
      <c r="V838" s="697"/>
      <c r="X838" s="166"/>
      <c r="Y838" s="166"/>
      <c r="Z838" s="166"/>
      <c r="AA838" s="698"/>
      <c r="AB838" s="699"/>
      <c r="AC838" s="166"/>
      <c r="AD838" s="166"/>
      <c r="AE838" s="166"/>
    </row>
    <row r="839">
      <c r="V839" s="697"/>
      <c r="X839" s="166"/>
      <c r="Y839" s="166"/>
      <c r="Z839" s="166"/>
      <c r="AA839" s="698"/>
      <c r="AB839" s="699"/>
      <c r="AC839" s="166"/>
      <c r="AD839" s="166"/>
      <c r="AE839" s="166"/>
    </row>
    <row r="840">
      <c r="V840" s="697"/>
      <c r="X840" s="166"/>
      <c r="Y840" s="166"/>
      <c r="Z840" s="166"/>
      <c r="AA840" s="698"/>
      <c r="AB840" s="699"/>
      <c r="AC840" s="166"/>
      <c r="AD840" s="166"/>
      <c r="AE840" s="166"/>
    </row>
    <row r="841">
      <c r="V841" s="697"/>
      <c r="X841" s="166"/>
      <c r="Y841" s="166"/>
      <c r="Z841" s="166"/>
      <c r="AA841" s="698"/>
      <c r="AB841" s="699"/>
      <c r="AC841" s="166"/>
      <c r="AD841" s="166"/>
      <c r="AE841" s="166"/>
    </row>
    <row r="842">
      <c r="V842" s="697"/>
      <c r="X842" s="166"/>
      <c r="Y842" s="166"/>
      <c r="Z842" s="166"/>
      <c r="AA842" s="698"/>
      <c r="AB842" s="699"/>
      <c r="AC842" s="166"/>
      <c r="AD842" s="166"/>
      <c r="AE842" s="166"/>
    </row>
    <row r="843">
      <c r="V843" s="697"/>
      <c r="X843" s="166"/>
      <c r="Y843" s="166"/>
      <c r="Z843" s="166"/>
      <c r="AA843" s="698"/>
      <c r="AB843" s="699"/>
      <c r="AC843" s="166"/>
      <c r="AD843" s="166"/>
      <c r="AE843" s="166"/>
    </row>
    <row r="844">
      <c r="V844" s="697"/>
      <c r="X844" s="166"/>
      <c r="Y844" s="166"/>
      <c r="Z844" s="166"/>
      <c r="AA844" s="698"/>
      <c r="AB844" s="699"/>
      <c r="AC844" s="166"/>
      <c r="AD844" s="166"/>
      <c r="AE844" s="166"/>
    </row>
    <row r="845">
      <c r="V845" s="697"/>
      <c r="X845" s="166"/>
      <c r="Y845" s="166"/>
      <c r="Z845" s="166"/>
      <c r="AA845" s="698"/>
      <c r="AB845" s="699"/>
      <c r="AC845" s="166"/>
      <c r="AD845" s="166"/>
      <c r="AE845" s="166"/>
    </row>
    <row r="846">
      <c r="V846" s="697"/>
      <c r="X846" s="166"/>
      <c r="Y846" s="166"/>
      <c r="Z846" s="166"/>
      <c r="AA846" s="698"/>
      <c r="AB846" s="699"/>
      <c r="AC846" s="166"/>
      <c r="AD846" s="166"/>
      <c r="AE846" s="166"/>
    </row>
    <row r="847">
      <c r="V847" s="697"/>
      <c r="X847" s="166"/>
      <c r="Y847" s="166"/>
      <c r="Z847" s="166"/>
      <c r="AA847" s="698"/>
      <c r="AB847" s="699"/>
      <c r="AC847" s="166"/>
      <c r="AD847" s="166"/>
      <c r="AE847" s="166"/>
    </row>
    <row r="848">
      <c r="V848" s="697"/>
      <c r="X848" s="166"/>
      <c r="Y848" s="166"/>
      <c r="Z848" s="166"/>
      <c r="AA848" s="698"/>
      <c r="AB848" s="699"/>
      <c r="AC848" s="166"/>
      <c r="AD848" s="166"/>
      <c r="AE848" s="166"/>
    </row>
    <row r="849">
      <c r="V849" s="697"/>
      <c r="X849" s="166"/>
      <c r="Y849" s="166"/>
      <c r="Z849" s="166"/>
      <c r="AA849" s="698"/>
      <c r="AB849" s="699"/>
      <c r="AC849" s="166"/>
      <c r="AD849" s="166"/>
      <c r="AE849" s="166"/>
    </row>
    <row r="850">
      <c r="V850" s="697"/>
      <c r="X850" s="166"/>
      <c r="Y850" s="166"/>
      <c r="Z850" s="166"/>
      <c r="AA850" s="698"/>
      <c r="AB850" s="699"/>
      <c r="AC850" s="166"/>
      <c r="AD850" s="166"/>
      <c r="AE850" s="166"/>
    </row>
    <row r="851">
      <c r="V851" s="697"/>
      <c r="X851" s="166"/>
      <c r="Y851" s="166"/>
      <c r="Z851" s="166"/>
      <c r="AA851" s="698"/>
      <c r="AB851" s="699"/>
      <c r="AC851" s="166"/>
      <c r="AD851" s="166"/>
      <c r="AE851" s="166"/>
    </row>
    <row r="852">
      <c r="V852" s="697"/>
      <c r="X852" s="166"/>
      <c r="Y852" s="166"/>
      <c r="Z852" s="166"/>
      <c r="AA852" s="698"/>
      <c r="AB852" s="699"/>
      <c r="AC852" s="166"/>
      <c r="AD852" s="166"/>
      <c r="AE852" s="166"/>
    </row>
    <row r="853">
      <c r="V853" s="697"/>
      <c r="X853" s="166"/>
      <c r="Y853" s="166"/>
      <c r="Z853" s="166"/>
      <c r="AA853" s="698"/>
      <c r="AB853" s="699"/>
      <c r="AC853" s="166"/>
      <c r="AD853" s="166"/>
      <c r="AE853" s="166"/>
    </row>
    <row r="854">
      <c r="V854" s="697"/>
      <c r="X854" s="166"/>
      <c r="Y854" s="166"/>
      <c r="Z854" s="166"/>
      <c r="AA854" s="698"/>
      <c r="AB854" s="699"/>
      <c r="AC854" s="166"/>
      <c r="AD854" s="166"/>
      <c r="AE854" s="166"/>
    </row>
    <row r="855">
      <c r="V855" s="697"/>
      <c r="X855" s="166"/>
      <c r="Y855" s="166"/>
      <c r="Z855" s="166"/>
      <c r="AA855" s="698"/>
      <c r="AB855" s="699"/>
      <c r="AC855" s="166"/>
      <c r="AD855" s="166"/>
      <c r="AE855" s="166"/>
    </row>
    <row r="856">
      <c r="V856" s="697"/>
      <c r="X856" s="166"/>
      <c r="Y856" s="166"/>
      <c r="Z856" s="166"/>
      <c r="AA856" s="698"/>
      <c r="AB856" s="699"/>
      <c r="AC856" s="166"/>
      <c r="AD856" s="166"/>
      <c r="AE856" s="166"/>
    </row>
    <row r="857">
      <c r="V857" s="697"/>
      <c r="X857" s="166"/>
      <c r="Y857" s="166"/>
      <c r="Z857" s="166"/>
      <c r="AA857" s="698"/>
      <c r="AB857" s="699"/>
      <c r="AC857" s="166"/>
      <c r="AD857" s="166"/>
      <c r="AE857" s="166"/>
    </row>
    <row r="858">
      <c r="V858" s="697"/>
      <c r="X858" s="166"/>
      <c r="Y858" s="166"/>
      <c r="Z858" s="166"/>
      <c r="AA858" s="698"/>
      <c r="AB858" s="699"/>
      <c r="AC858" s="166"/>
      <c r="AD858" s="166"/>
      <c r="AE858" s="166"/>
    </row>
    <row r="859">
      <c r="V859" s="697"/>
      <c r="X859" s="166"/>
      <c r="Y859" s="166"/>
      <c r="Z859" s="166"/>
      <c r="AA859" s="698"/>
      <c r="AB859" s="699"/>
      <c r="AC859" s="166"/>
      <c r="AD859" s="166"/>
      <c r="AE859" s="166"/>
    </row>
    <row r="860">
      <c r="V860" s="697"/>
      <c r="X860" s="166"/>
      <c r="Y860" s="166"/>
      <c r="Z860" s="166"/>
      <c r="AA860" s="698"/>
      <c r="AB860" s="699"/>
      <c r="AC860" s="166"/>
      <c r="AD860" s="166"/>
      <c r="AE860" s="166"/>
    </row>
    <row r="861">
      <c r="V861" s="697"/>
      <c r="X861" s="166"/>
      <c r="Y861" s="166"/>
      <c r="Z861" s="166"/>
      <c r="AA861" s="698"/>
      <c r="AB861" s="699"/>
      <c r="AC861" s="166"/>
      <c r="AD861" s="166"/>
      <c r="AE861" s="166"/>
    </row>
    <row r="862">
      <c r="V862" s="697"/>
      <c r="X862" s="166"/>
      <c r="Y862" s="166"/>
      <c r="Z862" s="166"/>
      <c r="AA862" s="698"/>
      <c r="AB862" s="699"/>
      <c r="AC862" s="166"/>
      <c r="AD862" s="166"/>
      <c r="AE862" s="166"/>
    </row>
    <row r="863">
      <c r="V863" s="697"/>
      <c r="X863" s="166"/>
      <c r="Y863" s="166"/>
      <c r="Z863" s="166"/>
      <c r="AA863" s="698"/>
      <c r="AB863" s="699"/>
      <c r="AC863" s="166"/>
      <c r="AD863" s="166"/>
      <c r="AE863" s="166"/>
    </row>
    <row r="864">
      <c r="V864" s="697"/>
      <c r="X864" s="166"/>
      <c r="Y864" s="166"/>
      <c r="Z864" s="166"/>
      <c r="AA864" s="698"/>
      <c r="AB864" s="699"/>
      <c r="AC864" s="166"/>
      <c r="AD864" s="166"/>
      <c r="AE864" s="166"/>
    </row>
    <row r="865">
      <c r="V865" s="697"/>
      <c r="X865" s="166"/>
      <c r="Y865" s="166"/>
      <c r="Z865" s="166"/>
      <c r="AA865" s="698"/>
      <c r="AB865" s="699"/>
      <c r="AC865" s="166"/>
      <c r="AD865" s="166"/>
      <c r="AE865" s="166"/>
    </row>
    <row r="866">
      <c r="V866" s="697"/>
      <c r="X866" s="166"/>
      <c r="Y866" s="166"/>
      <c r="Z866" s="166"/>
      <c r="AA866" s="698"/>
      <c r="AB866" s="699"/>
      <c r="AC866" s="166"/>
      <c r="AD866" s="166"/>
      <c r="AE866" s="166"/>
    </row>
    <row r="867">
      <c r="V867" s="697"/>
      <c r="X867" s="166"/>
      <c r="Y867" s="166"/>
      <c r="Z867" s="166"/>
      <c r="AA867" s="698"/>
      <c r="AB867" s="699"/>
      <c r="AC867" s="166"/>
      <c r="AD867" s="166"/>
      <c r="AE867" s="166"/>
    </row>
    <row r="868">
      <c r="V868" s="697"/>
      <c r="X868" s="166"/>
      <c r="Y868" s="166"/>
      <c r="Z868" s="166"/>
      <c r="AA868" s="698"/>
      <c r="AB868" s="699"/>
      <c r="AC868" s="166"/>
      <c r="AD868" s="166"/>
      <c r="AE868" s="166"/>
    </row>
    <row r="869">
      <c r="V869" s="697"/>
      <c r="X869" s="166"/>
      <c r="Y869" s="166"/>
      <c r="Z869" s="166"/>
      <c r="AA869" s="698"/>
      <c r="AB869" s="699"/>
      <c r="AC869" s="166"/>
      <c r="AD869" s="166"/>
      <c r="AE869" s="166"/>
    </row>
    <row r="870">
      <c r="V870" s="697"/>
      <c r="X870" s="166"/>
      <c r="Y870" s="166"/>
      <c r="Z870" s="166"/>
      <c r="AA870" s="698"/>
      <c r="AB870" s="699"/>
      <c r="AC870" s="166"/>
      <c r="AD870" s="166"/>
      <c r="AE870" s="166"/>
    </row>
    <row r="871">
      <c r="V871" s="697"/>
      <c r="X871" s="166"/>
      <c r="Y871" s="166"/>
      <c r="Z871" s="166"/>
      <c r="AA871" s="698"/>
      <c r="AB871" s="699"/>
      <c r="AC871" s="166"/>
      <c r="AD871" s="166"/>
      <c r="AE871" s="166"/>
    </row>
    <row r="872">
      <c r="V872" s="697"/>
      <c r="X872" s="166"/>
      <c r="Y872" s="166"/>
      <c r="Z872" s="166"/>
      <c r="AA872" s="698"/>
      <c r="AB872" s="699"/>
      <c r="AC872" s="166"/>
      <c r="AD872" s="166"/>
      <c r="AE872" s="166"/>
    </row>
    <row r="873">
      <c r="V873" s="697"/>
      <c r="X873" s="166"/>
      <c r="Y873" s="166"/>
      <c r="Z873" s="166"/>
      <c r="AA873" s="698"/>
      <c r="AB873" s="699"/>
      <c r="AC873" s="166"/>
      <c r="AD873" s="166"/>
      <c r="AE873" s="166"/>
    </row>
    <row r="874">
      <c r="V874" s="697"/>
      <c r="X874" s="166"/>
      <c r="Y874" s="166"/>
      <c r="Z874" s="166"/>
      <c r="AA874" s="698"/>
      <c r="AB874" s="699"/>
      <c r="AC874" s="166"/>
      <c r="AD874" s="166"/>
      <c r="AE874" s="166"/>
    </row>
    <row r="875">
      <c r="V875" s="697"/>
      <c r="X875" s="166"/>
      <c r="Y875" s="166"/>
      <c r="Z875" s="166"/>
      <c r="AA875" s="698"/>
      <c r="AB875" s="699"/>
      <c r="AC875" s="166"/>
      <c r="AD875" s="166"/>
      <c r="AE875" s="166"/>
    </row>
    <row r="876">
      <c r="V876" s="697"/>
      <c r="X876" s="166"/>
      <c r="Y876" s="166"/>
      <c r="Z876" s="166"/>
      <c r="AA876" s="698"/>
      <c r="AB876" s="699"/>
      <c r="AC876" s="166"/>
      <c r="AD876" s="166"/>
      <c r="AE876" s="166"/>
    </row>
    <row r="877">
      <c r="V877" s="697"/>
      <c r="X877" s="166"/>
      <c r="Y877" s="166"/>
      <c r="Z877" s="166"/>
      <c r="AA877" s="698"/>
      <c r="AB877" s="699"/>
      <c r="AC877" s="166"/>
      <c r="AD877" s="166"/>
      <c r="AE877" s="166"/>
    </row>
    <row r="878">
      <c r="V878" s="697"/>
      <c r="X878" s="166"/>
      <c r="Y878" s="166"/>
      <c r="Z878" s="166"/>
      <c r="AA878" s="698"/>
      <c r="AB878" s="699"/>
      <c r="AC878" s="166"/>
      <c r="AD878" s="166"/>
      <c r="AE878" s="166"/>
    </row>
    <row r="879">
      <c r="V879" s="697"/>
      <c r="X879" s="166"/>
      <c r="Y879" s="166"/>
      <c r="Z879" s="166"/>
      <c r="AA879" s="698"/>
      <c r="AB879" s="699"/>
      <c r="AC879" s="166"/>
      <c r="AD879" s="166"/>
      <c r="AE879" s="166"/>
    </row>
    <row r="880">
      <c r="V880" s="697"/>
      <c r="X880" s="166"/>
      <c r="Y880" s="166"/>
      <c r="Z880" s="166"/>
      <c r="AA880" s="698"/>
      <c r="AB880" s="699"/>
      <c r="AC880" s="166"/>
      <c r="AD880" s="166"/>
      <c r="AE880" s="166"/>
    </row>
    <row r="881">
      <c r="V881" s="697"/>
      <c r="X881" s="166"/>
      <c r="Y881" s="166"/>
      <c r="Z881" s="166"/>
      <c r="AA881" s="698"/>
      <c r="AB881" s="699"/>
      <c r="AC881" s="166"/>
      <c r="AD881" s="166"/>
      <c r="AE881" s="166"/>
    </row>
    <row r="882">
      <c r="V882" s="697"/>
      <c r="X882" s="166"/>
      <c r="Y882" s="166"/>
      <c r="Z882" s="166"/>
      <c r="AA882" s="698"/>
      <c r="AB882" s="699"/>
      <c r="AC882" s="166"/>
      <c r="AD882" s="166"/>
      <c r="AE882" s="166"/>
    </row>
    <row r="883">
      <c r="V883" s="697"/>
      <c r="X883" s="166"/>
      <c r="Y883" s="166"/>
      <c r="Z883" s="166"/>
      <c r="AA883" s="698"/>
      <c r="AB883" s="699"/>
      <c r="AC883" s="166"/>
      <c r="AD883" s="166"/>
      <c r="AE883" s="166"/>
    </row>
    <row r="884">
      <c r="V884" s="697"/>
      <c r="X884" s="166"/>
      <c r="Y884" s="166"/>
      <c r="Z884" s="166"/>
      <c r="AA884" s="698"/>
      <c r="AB884" s="699"/>
      <c r="AC884" s="166"/>
      <c r="AD884" s="166"/>
      <c r="AE884" s="166"/>
    </row>
    <row r="885">
      <c r="V885" s="697"/>
      <c r="X885" s="166"/>
      <c r="Y885" s="166"/>
      <c r="Z885" s="166"/>
      <c r="AA885" s="698"/>
      <c r="AB885" s="699"/>
      <c r="AC885" s="166"/>
      <c r="AD885" s="166"/>
      <c r="AE885" s="166"/>
    </row>
    <row r="886">
      <c r="V886" s="697"/>
      <c r="X886" s="166"/>
      <c r="Y886" s="166"/>
      <c r="Z886" s="166"/>
      <c r="AA886" s="698"/>
      <c r="AB886" s="699"/>
      <c r="AC886" s="166"/>
      <c r="AD886" s="166"/>
      <c r="AE886" s="166"/>
    </row>
    <row r="887">
      <c r="V887" s="697"/>
      <c r="X887" s="166"/>
      <c r="Y887" s="166"/>
      <c r="Z887" s="166"/>
      <c r="AA887" s="698"/>
      <c r="AB887" s="699"/>
      <c r="AC887" s="166"/>
      <c r="AD887" s="166"/>
      <c r="AE887" s="166"/>
    </row>
    <row r="888">
      <c r="V888" s="697"/>
      <c r="X888" s="166"/>
      <c r="Y888" s="166"/>
      <c r="Z888" s="166"/>
      <c r="AA888" s="698"/>
      <c r="AB888" s="699"/>
      <c r="AC888" s="166"/>
      <c r="AD888" s="166"/>
      <c r="AE888" s="166"/>
    </row>
    <row r="889">
      <c r="V889" s="697"/>
      <c r="X889" s="166"/>
      <c r="Y889" s="166"/>
      <c r="Z889" s="166"/>
      <c r="AA889" s="698"/>
      <c r="AB889" s="699"/>
      <c r="AC889" s="166"/>
      <c r="AD889" s="166"/>
      <c r="AE889" s="166"/>
    </row>
    <row r="890">
      <c r="V890" s="697"/>
      <c r="X890" s="166"/>
      <c r="Y890" s="166"/>
      <c r="Z890" s="166"/>
      <c r="AA890" s="698"/>
      <c r="AB890" s="699"/>
      <c r="AC890" s="166"/>
      <c r="AD890" s="166"/>
      <c r="AE890" s="166"/>
    </row>
    <row r="891">
      <c r="V891" s="697"/>
      <c r="X891" s="166"/>
      <c r="Y891" s="166"/>
      <c r="Z891" s="166"/>
      <c r="AA891" s="698"/>
      <c r="AB891" s="699"/>
      <c r="AC891" s="166"/>
      <c r="AD891" s="166"/>
      <c r="AE891" s="166"/>
    </row>
    <row r="892">
      <c r="V892" s="697"/>
      <c r="X892" s="166"/>
      <c r="Y892" s="166"/>
      <c r="Z892" s="166"/>
      <c r="AA892" s="698"/>
      <c r="AB892" s="699"/>
      <c r="AC892" s="166"/>
      <c r="AD892" s="166"/>
      <c r="AE892" s="166"/>
    </row>
    <row r="893">
      <c r="V893" s="697"/>
      <c r="X893" s="166"/>
      <c r="Y893" s="166"/>
      <c r="Z893" s="166"/>
      <c r="AA893" s="698"/>
      <c r="AB893" s="699"/>
      <c r="AC893" s="166"/>
      <c r="AD893" s="166"/>
      <c r="AE893" s="166"/>
    </row>
    <row r="894">
      <c r="V894" s="697"/>
      <c r="X894" s="166"/>
      <c r="Y894" s="166"/>
      <c r="Z894" s="166"/>
      <c r="AA894" s="698"/>
      <c r="AB894" s="699"/>
      <c r="AC894" s="166"/>
      <c r="AD894" s="166"/>
      <c r="AE894" s="166"/>
    </row>
    <row r="895">
      <c r="V895" s="697"/>
      <c r="X895" s="166"/>
      <c r="Y895" s="166"/>
      <c r="Z895" s="166"/>
      <c r="AA895" s="698"/>
      <c r="AB895" s="699"/>
      <c r="AC895" s="166"/>
      <c r="AD895" s="166"/>
      <c r="AE895" s="166"/>
    </row>
    <row r="896">
      <c r="V896" s="697"/>
      <c r="X896" s="166"/>
      <c r="Y896" s="166"/>
      <c r="Z896" s="166"/>
      <c r="AA896" s="698"/>
      <c r="AB896" s="699"/>
      <c r="AC896" s="166"/>
      <c r="AD896" s="166"/>
      <c r="AE896" s="166"/>
    </row>
    <row r="897">
      <c r="V897" s="697"/>
      <c r="X897" s="166"/>
      <c r="Y897" s="166"/>
      <c r="Z897" s="166"/>
      <c r="AA897" s="698"/>
      <c r="AB897" s="699"/>
      <c r="AC897" s="166"/>
      <c r="AD897" s="166"/>
      <c r="AE897" s="166"/>
    </row>
    <row r="898">
      <c r="V898" s="697"/>
      <c r="X898" s="166"/>
      <c r="Y898" s="166"/>
      <c r="Z898" s="166"/>
      <c r="AA898" s="698"/>
      <c r="AB898" s="699"/>
      <c r="AC898" s="166"/>
      <c r="AD898" s="166"/>
      <c r="AE898" s="166"/>
    </row>
    <row r="899">
      <c r="V899" s="697"/>
      <c r="X899" s="166"/>
      <c r="Y899" s="166"/>
      <c r="Z899" s="166"/>
      <c r="AA899" s="698"/>
      <c r="AB899" s="699"/>
      <c r="AC899" s="166"/>
      <c r="AD899" s="166"/>
      <c r="AE899" s="166"/>
    </row>
    <row r="900">
      <c r="V900" s="697"/>
      <c r="X900" s="166"/>
      <c r="Y900" s="166"/>
      <c r="Z900" s="166"/>
      <c r="AA900" s="698"/>
      <c r="AB900" s="699"/>
      <c r="AC900" s="166"/>
      <c r="AD900" s="166"/>
      <c r="AE900" s="166"/>
    </row>
    <row r="901">
      <c r="V901" s="697"/>
      <c r="X901" s="166"/>
      <c r="Y901" s="166"/>
      <c r="Z901" s="166"/>
      <c r="AA901" s="698"/>
      <c r="AB901" s="699"/>
      <c r="AC901" s="166"/>
      <c r="AD901" s="166"/>
      <c r="AE901" s="166"/>
    </row>
    <row r="902">
      <c r="V902" s="697"/>
      <c r="X902" s="166"/>
      <c r="Y902" s="166"/>
      <c r="Z902" s="166"/>
      <c r="AA902" s="698"/>
      <c r="AB902" s="699"/>
      <c r="AC902" s="166"/>
      <c r="AD902" s="166"/>
      <c r="AE902" s="166"/>
    </row>
    <row r="903">
      <c r="V903" s="697"/>
      <c r="X903" s="166"/>
      <c r="Y903" s="166"/>
      <c r="Z903" s="166"/>
      <c r="AA903" s="698"/>
      <c r="AB903" s="699"/>
      <c r="AC903" s="166"/>
      <c r="AD903" s="166"/>
      <c r="AE903" s="166"/>
    </row>
    <row r="904">
      <c r="V904" s="697"/>
      <c r="X904" s="166"/>
      <c r="Y904" s="166"/>
      <c r="Z904" s="166"/>
      <c r="AA904" s="698"/>
      <c r="AB904" s="699"/>
      <c r="AC904" s="166"/>
      <c r="AD904" s="166"/>
      <c r="AE904" s="166"/>
    </row>
    <row r="905">
      <c r="V905" s="697"/>
      <c r="X905" s="166"/>
      <c r="Y905" s="166"/>
      <c r="Z905" s="166"/>
      <c r="AA905" s="698"/>
      <c r="AB905" s="699"/>
      <c r="AC905" s="166"/>
      <c r="AD905" s="166"/>
      <c r="AE905" s="166"/>
    </row>
    <row r="906">
      <c r="V906" s="697"/>
      <c r="X906" s="166"/>
      <c r="Y906" s="166"/>
      <c r="Z906" s="166"/>
      <c r="AA906" s="698"/>
      <c r="AB906" s="699"/>
      <c r="AC906" s="166"/>
      <c r="AD906" s="166"/>
      <c r="AE906" s="166"/>
    </row>
    <row r="907">
      <c r="V907" s="697"/>
      <c r="X907" s="166"/>
      <c r="Y907" s="166"/>
      <c r="Z907" s="166"/>
      <c r="AA907" s="698"/>
      <c r="AB907" s="699"/>
      <c r="AC907" s="166"/>
      <c r="AD907" s="166"/>
      <c r="AE907" s="166"/>
    </row>
    <row r="908">
      <c r="V908" s="697"/>
      <c r="X908" s="166"/>
      <c r="Y908" s="166"/>
      <c r="Z908" s="166"/>
      <c r="AA908" s="698"/>
      <c r="AB908" s="699"/>
      <c r="AC908" s="166"/>
      <c r="AD908" s="166"/>
      <c r="AE908" s="166"/>
    </row>
    <row r="909">
      <c r="V909" s="697"/>
      <c r="X909" s="166"/>
      <c r="Y909" s="166"/>
      <c r="Z909" s="166"/>
      <c r="AA909" s="698"/>
      <c r="AB909" s="699"/>
      <c r="AC909" s="166"/>
      <c r="AD909" s="166"/>
      <c r="AE909" s="166"/>
    </row>
    <row r="910">
      <c r="V910" s="697"/>
      <c r="X910" s="166"/>
      <c r="Y910" s="166"/>
      <c r="Z910" s="166"/>
      <c r="AA910" s="698"/>
      <c r="AB910" s="699"/>
      <c r="AC910" s="166"/>
      <c r="AD910" s="166"/>
      <c r="AE910" s="166"/>
    </row>
    <row r="911">
      <c r="V911" s="697"/>
      <c r="X911" s="166"/>
      <c r="Y911" s="166"/>
      <c r="Z911" s="166"/>
      <c r="AA911" s="698"/>
      <c r="AB911" s="699"/>
      <c r="AC911" s="166"/>
      <c r="AD911" s="166"/>
      <c r="AE911" s="166"/>
    </row>
    <row r="912">
      <c r="V912" s="697"/>
      <c r="X912" s="166"/>
      <c r="Y912" s="166"/>
      <c r="Z912" s="166"/>
      <c r="AA912" s="698"/>
      <c r="AB912" s="699"/>
      <c r="AC912" s="166"/>
      <c r="AD912" s="166"/>
      <c r="AE912" s="166"/>
    </row>
    <row r="913">
      <c r="V913" s="697"/>
      <c r="X913" s="166"/>
      <c r="Y913" s="166"/>
      <c r="Z913" s="166"/>
      <c r="AA913" s="698"/>
      <c r="AB913" s="699"/>
      <c r="AC913" s="166"/>
      <c r="AD913" s="166"/>
      <c r="AE913" s="166"/>
    </row>
    <row r="914">
      <c r="V914" s="697"/>
      <c r="X914" s="166"/>
      <c r="Y914" s="166"/>
      <c r="Z914" s="166"/>
      <c r="AA914" s="698"/>
      <c r="AB914" s="699"/>
      <c r="AC914" s="166"/>
      <c r="AD914" s="166"/>
      <c r="AE914" s="166"/>
    </row>
    <row r="915">
      <c r="V915" s="697"/>
      <c r="X915" s="166"/>
      <c r="Y915" s="166"/>
      <c r="Z915" s="166"/>
      <c r="AA915" s="698"/>
      <c r="AB915" s="699"/>
      <c r="AC915" s="166"/>
      <c r="AD915" s="166"/>
      <c r="AE915" s="166"/>
    </row>
    <row r="916">
      <c r="V916" s="697"/>
      <c r="X916" s="166"/>
      <c r="Y916" s="166"/>
      <c r="Z916" s="166"/>
      <c r="AA916" s="698"/>
      <c r="AB916" s="699"/>
      <c r="AC916" s="166"/>
      <c r="AD916" s="166"/>
      <c r="AE916" s="166"/>
    </row>
    <row r="917">
      <c r="V917" s="697"/>
      <c r="X917" s="166"/>
      <c r="Y917" s="166"/>
      <c r="Z917" s="166"/>
      <c r="AA917" s="698"/>
      <c r="AB917" s="699"/>
      <c r="AC917" s="166"/>
      <c r="AD917" s="166"/>
      <c r="AE917" s="166"/>
    </row>
    <row r="918">
      <c r="V918" s="697"/>
      <c r="X918" s="166"/>
      <c r="Y918" s="166"/>
      <c r="Z918" s="166"/>
      <c r="AA918" s="698"/>
      <c r="AB918" s="699"/>
      <c r="AC918" s="166"/>
      <c r="AD918" s="166"/>
      <c r="AE918" s="166"/>
    </row>
    <row r="919">
      <c r="V919" s="697"/>
      <c r="X919" s="166"/>
      <c r="Y919" s="166"/>
      <c r="Z919" s="166"/>
      <c r="AA919" s="698"/>
      <c r="AB919" s="699"/>
      <c r="AC919" s="166"/>
      <c r="AD919" s="166"/>
      <c r="AE919" s="166"/>
    </row>
    <row r="920">
      <c r="V920" s="697"/>
      <c r="X920" s="166"/>
      <c r="Y920" s="166"/>
      <c r="Z920" s="166"/>
      <c r="AA920" s="698"/>
      <c r="AB920" s="699"/>
      <c r="AC920" s="166"/>
      <c r="AD920" s="166"/>
      <c r="AE920" s="166"/>
    </row>
    <row r="921">
      <c r="V921" s="697"/>
      <c r="X921" s="166"/>
      <c r="Y921" s="166"/>
      <c r="Z921" s="166"/>
      <c r="AA921" s="698"/>
      <c r="AB921" s="699"/>
      <c r="AC921" s="166"/>
      <c r="AD921" s="166"/>
      <c r="AE921" s="166"/>
    </row>
    <row r="922">
      <c r="V922" s="697"/>
      <c r="X922" s="166"/>
      <c r="Y922" s="166"/>
      <c r="Z922" s="166"/>
      <c r="AA922" s="698"/>
      <c r="AB922" s="699"/>
      <c r="AC922" s="166"/>
      <c r="AD922" s="166"/>
      <c r="AE922" s="166"/>
    </row>
    <row r="923">
      <c r="V923" s="697"/>
      <c r="X923" s="166"/>
      <c r="Y923" s="166"/>
      <c r="Z923" s="166"/>
      <c r="AA923" s="698"/>
      <c r="AB923" s="699"/>
      <c r="AC923" s="166"/>
      <c r="AD923" s="166"/>
      <c r="AE923" s="166"/>
    </row>
    <row r="924">
      <c r="V924" s="697"/>
      <c r="X924" s="166"/>
      <c r="Y924" s="166"/>
      <c r="Z924" s="166"/>
      <c r="AA924" s="698"/>
      <c r="AB924" s="699"/>
      <c r="AC924" s="166"/>
      <c r="AD924" s="166"/>
      <c r="AE924" s="166"/>
    </row>
    <row r="925">
      <c r="V925" s="697"/>
      <c r="X925" s="166"/>
      <c r="Y925" s="166"/>
      <c r="Z925" s="166"/>
      <c r="AA925" s="698"/>
      <c r="AB925" s="699"/>
      <c r="AC925" s="166"/>
      <c r="AD925" s="166"/>
      <c r="AE925" s="166"/>
    </row>
    <row r="926">
      <c r="V926" s="697"/>
      <c r="X926" s="166"/>
      <c r="Y926" s="166"/>
      <c r="Z926" s="166"/>
      <c r="AA926" s="698"/>
      <c r="AB926" s="699"/>
      <c r="AC926" s="166"/>
      <c r="AD926" s="166"/>
      <c r="AE926" s="166"/>
    </row>
    <row r="927">
      <c r="V927" s="697"/>
      <c r="X927" s="166"/>
      <c r="Y927" s="166"/>
      <c r="Z927" s="166"/>
      <c r="AA927" s="698"/>
      <c r="AB927" s="699"/>
      <c r="AC927" s="166"/>
      <c r="AD927" s="166"/>
      <c r="AE927" s="166"/>
    </row>
    <row r="928">
      <c r="V928" s="697"/>
      <c r="X928" s="166"/>
      <c r="Y928" s="166"/>
      <c r="Z928" s="166"/>
      <c r="AA928" s="698"/>
      <c r="AB928" s="699"/>
      <c r="AC928" s="166"/>
      <c r="AD928" s="166"/>
      <c r="AE928" s="166"/>
    </row>
    <row r="929">
      <c r="V929" s="697"/>
      <c r="X929" s="166"/>
      <c r="Y929" s="166"/>
      <c r="Z929" s="166"/>
      <c r="AA929" s="698"/>
      <c r="AB929" s="699"/>
      <c r="AC929" s="166"/>
      <c r="AD929" s="166"/>
      <c r="AE929" s="166"/>
    </row>
    <row r="930">
      <c r="V930" s="697"/>
      <c r="X930" s="166"/>
      <c r="Y930" s="166"/>
      <c r="Z930" s="166"/>
      <c r="AA930" s="698"/>
      <c r="AB930" s="699"/>
      <c r="AC930" s="166"/>
      <c r="AD930" s="166"/>
      <c r="AE930" s="166"/>
    </row>
    <row r="931">
      <c r="V931" s="697"/>
      <c r="X931" s="166"/>
      <c r="Y931" s="166"/>
      <c r="Z931" s="166"/>
      <c r="AA931" s="698"/>
      <c r="AB931" s="699"/>
      <c r="AC931" s="166"/>
      <c r="AD931" s="166"/>
      <c r="AE931" s="166"/>
    </row>
    <row r="932">
      <c r="V932" s="697"/>
      <c r="X932" s="166"/>
      <c r="Y932" s="166"/>
      <c r="Z932" s="166"/>
      <c r="AA932" s="698"/>
      <c r="AB932" s="699"/>
      <c r="AC932" s="166"/>
      <c r="AD932" s="166"/>
      <c r="AE932" s="166"/>
    </row>
    <row r="933">
      <c r="V933" s="697"/>
      <c r="X933" s="166"/>
      <c r="Y933" s="166"/>
      <c r="Z933" s="166"/>
      <c r="AA933" s="698"/>
      <c r="AB933" s="699"/>
      <c r="AC933" s="166"/>
      <c r="AD933" s="166"/>
      <c r="AE933" s="166"/>
    </row>
    <row r="934">
      <c r="V934" s="697"/>
      <c r="X934" s="166"/>
      <c r="Y934" s="166"/>
      <c r="Z934" s="166"/>
      <c r="AA934" s="698"/>
      <c r="AB934" s="699"/>
      <c r="AC934" s="166"/>
      <c r="AD934" s="166"/>
      <c r="AE934" s="166"/>
    </row>
    <row r="935">
      <c r="V935" s="697"/>
      <c r="X935" s="166"/>
      <c r="Y935" s="166"/>
      <c r="Z935" s="166"/>
      <c r="AA935" s="698"/>
      <c r="AB935" s="699"/>
      <c r="AC935" s="166"/>
      <c r="AD935" s="166"/>
      <c r="AE935" s="166"/>
    </row>
    <row r="936">
      <c r="V936" s="697"/>
      <c r="X936" s="166"/>
      <c r="Y936" s="166"/>
      <c r="Z936" s="166"/>
      <c r="AA936" s="698"/>
      <c r="AB936" s="699"/>
      <c r="AC936" s="166"/>
      <c r="AD936" s="166"/>
      <c r="AE936" s="166"/>
    </row>
    <row r="937">
      <c r="V937" s="697"/>
      <c r="X937" s="166"/>
      <c r="Y937" s="166"/>
      <c r="Z937" s="166"/>
      <c r="AA937" s="698"/>
      <c r="AB937" s="699"/>
      <c r="AC937" s="166"/>
      <c r="AD937" s="166"/>
      <c r="AE937" s="166"/>
    </row>
    <row r="938">
      <c r="V938" s="697"/>
      <c r="X938" s="166"/>
      <c r="Y938" s="166"/>
      <c r="Z938" s="166"/>
      <c r="AA938" s="698"/>
      <c r="AB938" s="699"/>
      <c r="AC938" s="166"/>
      <c r="AD938" s="166"/>
      <c r="AE938" s="166"/>
    </row>
    <row r="939">
      <c r="V939" s="697"/>
      <c r="X939" s="166"/>
      <c r="Y939" s="166"/>
      <c r="Z939" s="166"/>
      <c r="AA939" s="698"/>
      <c r="AB939" s="699"/>
      <c r="AC939" s="166"/>
      <c r="AD939" s="166"/>
      <c r="AE939" s="166"/>
    </row>
    <row r="940">
      <c r="V940" s="697"/>
      <c r="X940" s="166"/>
      <c r="Y940" s="166"/>
      <c r="Z940" s="166"/>
      <c r="AA940" s="698"/>
      <c r="AB940" s="699"/>
      <c r="AC940" s="166"/>
      <c r="AD940" s="166"/>
      <c r="AE940" s="166"/>
    </row>
    <row r="941">
      <c r="V941" s="697"/>
      <c r="X941" s="166"/>
      <c r="Y941" s="166"/>
      <c r="Z941" s="166"/>
      <c r="AA941" s="698"/>
      <c r="AB941" s="699"/>
      <c r="AC941" s="166"/>
      <c r="AD941" s="166"/>
      <c r="AE941" s="166"/>
    </row>
    <row r="942">
      <c r="V942" s="697"/>
      <c r="X942" s="166"/>
      <c r="Y942" s="166"/>
      <c r="Z942" s="166"/>
      <c r="AA942" s="698"/>
      <c r="AB942" s="699"/>
      <c r="AC942" s="166"/>
      <c r="AD942" s="166"/>
      <c r="AE942" s="166"/>
    </row>
    <row r="943">
      <c r="V943" s="697"/>
      <c r="X943" s="166"/>
      <c r="Y943" s="166"/>
      <c r="Z943" s="166"/>
      <c r="AA943" s="698"/>
      <c r="AB943" s="699"/>
      <c r="AC943" s="166"/>
      <c r="AD943" s="166"/>
      <c r="AE943" s="166"/>
    </row>
    <row r="944">
      <c r="V944" s="697"/>
      <c r="X944" s="166"/>
      <c r="Y944" s="166"/>
      <c r="Z944" s="166"/>
      <c r="AA944" s="698"/>
      <c r="AB944" s="699"/>
      <c r="AC944" s="166"/>
      <c r="AD944" s="166"/>
      <c r="AE944" s="166"/>
    </row>
    <row r="945">
      <c r="V945" s="697"/>
      <c r="X945" s="166"/>
      <c r="Y945" s="166"/>
      <c r="Z945" s="166"/>
      <c r="AA945" s="698"/>
      <c r="AB945" s="699"/>
      <c r="AC945" s="166"/>
      <c r="AD945" s="166"/>
      <c r="AE945" s="166"/>
    </row>
    <row r="946">
      <c r="V946" s="697"/>
      <c r="X946" s="166"/>
      <c r="Y946" s="166"/>
      <c r="Z946" s="166"/>
      <c r="AA946" s="698"/>
      <c r="AB946" s="699"/>
      <c r="AC946" s="166"/>
      <c r="AD946" s="166"/>
      <c r="AE946" s="166"/>
    </row>
    <row r="947">
      <c r="V947" s="697"/>
      <c r="X947" s="166"/>
      <c r="Y947" s="166"/>
      <c r="Z947" s="166"/>
      <c r="AA947" s="698"/>
      <c r="AB947" s="699"/>
      <c r="AC947" s="166"/>
      <c r="AD947" s="166"/>
      <c r="AE947" s="166"/>
    </row>
    <row r="948">
      <c r="V948" s="697"/>
      <c r="X948" s="166"/>
      <c r="Y948" s="166"/>
      <c r="Z948" s="166"/>
      <c r="AA948" s="698"/>
      <c r="AB948" s="699"/>
      <c r="AC948" s="166"/>
      <c r="AD948" s="166"/>
      <c r="AE948" s="166"/>
    </row>
    <row r="949">
      <c r="V949" s="697"/>
      <c r="X949" s="166"/>
      <c r="Y949" s="166"/>
      <c r="Z949" s="166"/>
      <c r="AA949" s="698"/>
      <c r="AB949" s="699"/>
      <c r="AC949" s="166"/>
      <c r="AD949" s="166"/>
      <c r="AE949" s="166"/>
    </row>
    <row r="950">
      <c r="V950" s="697"/>
      <c r="X950" s="166"/>
      <c r="Y950" s="166"/>
      <c r="Z950" s="166"/>
      <c r="AA950" s="698"/>
      <c r="AB950" s="699"/>
      <c r="AC950" s="166"/>
      <c r="AD950" s="166"/>
      <c r="AE950" s="166"/>
    </row>
    <row r="951">
      <c r="V951" s="697"/>
      <c r="X951" s="166"/>
      <c r="Y951" s="166"/>
      <c r="Z951" s="166"/>
      <c r="AA951" s="698"/>
      <c r="AB951" s="699"/>
      <c r="AC951" s="166"/>
      <c r="AD951" s="166"/>
      <c r="AE951" s="166"/>
    </row>
    <row r="952">
      <c r="V952" s="697"/>
      <c r="X952" s="166"/>
      <c r="Y952" s="166"/>
      <c r="Z952" s="166"/>
      <c r="AA952" s="698"/>
      <c r="AB952" s="699"/>
      <c r="AC952" s="166"/>
      <c r="AD952" s="166"/>
      <c r="AE952" s="166"/>
    </row>
    <row r="953">
      <c r="V953" s="697"/>
      <c r="X953" s="166"/>
      <c r="Y953" s="166"/>
      <c r="Z953" s="166"/>
      <c r="AA953" s="698"/>
      <c r="AB953" s="699"/>
      <c r="AC953" s="166"/>
      <c r="AD953" s="166"/>
      <c r="AE953" s="166"/>
    </row>
    <row r="954">
      <c r="V954" s="697"/>
      <c r="X954" s="166"/>
      <c r="Y954" s="166"/>
      <c r="Z954" s="166"/>
      <c r="AA954" s="698"/>
      <c r="AB954" s="699"/>
      <c r="AC954" s="166"/>
      <c r="AD954" s="166"/>
      <c r="AE954" s="166"/>
    </row>
    <row r="955">
      <c r="V955" s="697"/>
      <c r="X955" s="166"/>
      <c r="Y955" s="166"/>
      <c r="Z955" s="166"/>
      <c r="AA955" s="698"/>
      <c r="AB955" s="699"/>
      <c r="AC955" s="166"/>
      <c r="AD955" s="166"/>
      <c r="AE955" s="166"/>
    </row>
    <row r="956">
      <c r="V956" s="697"/>
      <c r="X956" s="166"/>
      <c r="Y956" s="166"/>
      <c r="Z956" s="166"/>
      <c r="AA956" s="698"/>
      <c r="AB956" s="699"/>
      <c r="AC956" s="166"/>
      <c r="AD956" s="166"/>
      <c r="AE956" s="166"/>
    </row>
    <row r="957">
      <c r="V957" s="697"/>
      <c r="X957" s="166"/>
      <c r="Y957" s="166"/>
      <c r="Z957" s="166"/>
      <c r="AA957" s="698"/>
      <c r="AB957" s="699"/>
      <c r="AC957" s="166"/>
      <c r="AD957" s="166"/>
      <c r="AE957" s="166"/>
    </row>
    <row r="958">
      <c r="V958" s="697"/>
      <c r="X958" s="166"/>
      <c r="Y958" s="166"/>
      <c r="Z958" s="166"/>
      <c r="AA958" s="698"/>
      <c r="AB958" s="699"/>
      <c r="AC958" s="166"/>
      <c r="AD958" s="166"/>
      <c r="AE958" s="166"/>
    </row>
    <row r="959">
      <c r="V959" s="697"/>
      <c r="X959" s="166"/>
      <c r="Y959" s="166"/>
      <c r="Z959" s="166"/>
      <c r="AA959" s="698"/>
      <c r="AB959" s="699"/>
      <c r="AC959" s="166"/>
      <c r="AD959" s="166"/>
      <c r="AE959" s="166"/>
    </row>
    <row r="960">
      <c r="V960" s="697"/>
      <c r="X960" s="166"/>
      <c r="Y960" s="166"/>
      <c r="Z960" s="166"/>
      <c r="AA960" s="698"/>
      <c r="AB960" s="699"/>
      <c r="AC960" s="166"/>
      <c r="AD960" s="166"/>
      <c r="AE960" s="166"/>
    </row>
    <row r="961">
      <c r="V961" s="697"/>
      <c r="X961" s="166"/>
      <c r="Y961" s="166"/>
      <c r="Z961" s="166"/>
      <c r="AA961" s="698"/>
      <c r="AB961" s="699"/>
      <c r="AC961" s="166"/>
      <c r="AD961" s="166"/>
      <c r="AE961" s="166"/>
    </row>
    <row r="962">
      <c r="V962" s="697"/>
      <c r="X962" s="166"/>
      <c r="Y962" s="166"/>
      <c r="Z962" s="166"/>
      <c r="AA962" s="698"/>
      <c r="AB962" s="699"/>
      <c r="AC962" s="166"/>
      <c r="AD962" s="166"/>
      <c r="AE962" s="166"/>
    </row>
    <row r="963">
      <c r="V963" s="697"/>
      <c r="X963" s="166"/>
      <c r="Y963" s="166"/>
      <c r="Z963" s="166"/>
      <c r="AA963" s="698"/>
      <c r="AB963" s="699"/>
      <c r="AC963" s="166"/>
      <c r="AD963" s="166"/>
      <c r="AE963" s="166"/>
    </row>
    <row r="964">
      <c r="V964" s="697"/>
      <c r="X964" s="166"/>
      <c r="Y964" s="166"/>
      <c r="Z964" s="166"/>
      <c r="AA964" s="698"/>
      <c r="AB964" s="699"/>
      <c r="AC964" s="166"/>
      <c r="AD964" s="166"/>
      <c r="AE964" s="166"/>
    </row>
    <row r="965">
      <c r="V965" s="697"/>
      <c r="X965" s="166"/>
      <c r="Y965" s="166"/>
      <c r="Z965" s="166"/>
      <c r="AA965" s="698"/>
      <c r="AB965" s="699"/>
      <c r="AC965" s="166"/>
      <c r="AD965" s="166"/>
      <c r="AE965" s="166"/>
    </row>
    <row r="966">
      <c r="V966" s="697"/>
      <c r="X966" s="166"/>
      <c r="Y966" s="166"/>
      <c r="Z966" s="166"/>
      <c r="AA966" s="698"/>
      <c r="AB966" s="699"/>
      <c r="AC966" s="166"/>
      <c r="AD966" s="166"/>
      <c r="AE966" s="166"/>
    </row>
    <row r="967">
      <c r="V967" s="697"/>
      <c r="X967" s="166"/>
      <c r="Y967" s="166"/>
      <c r="Z967" s="166"/>
      <c r="AA967" s="698"/>
      <c r="AB967" s="699"/>
      <c r="AC967" s="166"/>
      <c r="AD967" s="166"/>
      <c r="AE967" s="166"/>
    </row>
    <row r="968">
      <c r="V968" s="697"/>
      <c r="X968" s="166"/>
      <c r="Y968" s="166"/>
      <c r="Z968" s="166"/>
      <c r="AA968" s="698"/>
      <c r="AB968" s="699"/>
      <c r="AC968" s="166"/>
      <c r="AD968" s="166"/>
      <c r="AE968" s="166"/>
    </row>
    <row r="969">
      <c r="V969" s="697"/>
      <c r="X969" s="166"/>
      <c r="Y969" s="166"/>
      <c r="Z969" s="166"/>
      <c r="AA969" s="698"/>
      <c r="AB969" s="699"/>
      <c r="AC969" s="166"/>
      <c r="AD969" s="166"/>
      <c r="AE969" s="166"/>
    </row>
    <row r="970">
      <c r="V970" s="697"/>
      <c r="X970" s="166"/>
      <c r="Y970" s="166"/>
      <c r="Z970" s="166"/>
      <c r="AA970" s="698"/>
      <c r="AB970" s="699"/>
      <c r="AC970" s="166"/>
      <c r="AD970" s="166"/>
      <c r="AE970" s="166"/>
    </row>
    <row r="971">
      <c r="V971" s="697"/>
      <c r="X971" s="166"/>
      <c r="Y971" s="166"/>
      <c r="Z971" s="166"/>
      <c r="AA971" s="698"/>
      <c r="AB971" s="699"/>
      <c r="AC971" s="166"/>
      <c r="AD971" s="166"/>
      <c r="AE971" s="166"/>
    </row>
    <row r="972">
      <c r="V972" s="697"/>
      <c r="X972" s="166"/>
      <c r="Y972" s="166"/>
      <c r="Z972" s="166"/>
      <c r="AA972" s="698"/>
      <c r="AB972" s="699"/>
      <c r="AC972" s="166"/>
      <c r="AD972" s="166"/>
      <c r="AE972" s="166"/>
    </row>
    <row r="973">
      <c r="V973" s="697"/>
      <c r="X973" s="166"/>
      <c r="Y973" s="166"/>
      <c r="Z973" s="166"/>
      <c r="AA973" s="698"/>
      <c r="AB973" s="699"/>
      <c r="AC973" s="166"/>
      <c r="AD973" s="166"/>
      <c r="AE973" s="166"/>
    </row>
    <row r="974">
      <c r="V974" s="697"/>
      <c r="X974" s="166"/>
      <c r="Y974" s="166"/>
      <c r="Z974" s="166"/>
      <c r="AA974" s="698"/>
      <c r="AB974" s="699"/>
      <c r="AC974" s="166"/>
      <c r="AD974" s="166"/>
      <c r="AE974" s="166"/>
    </row>
    <row r="975">
      <c r="V975" s="697"/>
      <c r="X975" s="166"/>
      <c r="Y975" s="166"/>
      <c r="Z975" s="166"/>
      <c r="AA975" s="698"/>
      <c r="AB975" s="699"/>
      <c r="AC975" s="166"/>
      <c r="AD975" s="166"/>
      <c r="AE975" s="166"/>
    </row>
    <row r="976">
      <c r="V976" s="697"/>
      <c r="X976" s="166"/>
      <c r="Y976" s="166"/>
      <c r="Z976" s="166"/>
      <c r="AA976" s="698"/>
      <c r="AB976" s="699"/>
      <c r="AC976" s="166"/>
      <c r="AD976" s="166"/>
      <c r="AE976" s="166"/>
    </row>
    <row r="977">
      <c r="V977" s="697"/>
      <c r="X977" s="166"/>
      <c r="Y977" s="166"/>
      <c r="Z977" s="166"/>
      <c r="AA977" s="698"/>
      <c r="AB977" s="699"/>
      <c r="AC977" s="166"/>
      <c r="AD977" s="166"/>
      <c r="AE977" s="166"/>
    </row>
    <row r="978">
      <c r="V978" s="697"/>
      <c r="X978" s="166"/>
      <c r="Y978" s="166"/>
      <c r="Z978" s="166"/>
      <c r="AA978" s="698"/>
      <c r="AB978" s="699"/>
      <c r="AC978" s="166"/>
      <c r="AD978" s="166"/>
      <c r="AE978" s="166"/>
    </row>
    <row r="979">
      <c r="V979" s="697"/>
      <c r="X979" s="166"/>
      <c r="Y979" s="166"/>
      <c r="Z979" s="166"/>
      <c r="AA979" s="698"/>
      <c r="AB979" s="699"/>
      <c r="AC979" s="166"/>
      <c r="AD979" s="166"/>
      <c r="AE979" s="166"/>
    </row>
    <row r="980">
      <c r="V980" s="697"/>
      <c r="X980" s="166"/>
      <c r="Y980" s="166"/>
      <c r="Z980" s="166"/>
      <c r="AA980" s="698"/>
      <c r="AB980" s="699"/>
      <c r="AC980" s="166"/>
      <c r="AD980" s="166"/>
      <c r="AE980" s="166"/>
    </row>
    <row r="981">
      <c r="V981" s="697"/>
      <c r="X981" s="166"/>
      <c r="Y981" s="166"/>
      <c r="Z981" s="166"/>
      <c r="AA981" s="698"/>
      <c r="AB981" s="699"/>
      <c r="AC981" s="166"/>
      <c r="AD981" s="166"/>
      <c r="AE981" s="166"/>
    </row>
    <row r="982">
      <c r="V982" s="697"/>
      <c r="X982" s="166"/>
      <c r="Y982" s="166"/>
      <c r="Z982" s="166"/>
      <c r="AA982" s="698"/>
      <c r="AB982" s="699"/>
      <c r="AC982" s="166"/>
      <c r="AD982" s="166"/>
      <c r="AE982" s="166"/>
    </row>
    <row r="983">
      <c r="V983" s="697"/>
      <c r="X983" s="166"/>
      <c r="Y983" s="166"/>
      <c r="Z983" s="166"/>
      <c r="AA983" s="698"/>
      <c r="AB983" s="699"/>
      <c r="AC983" s="166"/>
      <c r="AD983" s="166"/>
      <c r="AE983" s="166"/>
    </row>
    <row r="984">
      <c r="V984" s="697"/>
      <c r="X984" s="166"/>
      <c r="Y984" s="166"/>
      <c r="Z984" s="166"/>
      <c r="AA984" s="698"/>
      <c r="AB984" s="699"/>
      <c r="AC984" s="166"/>
      <c r="AD984" s="166"/>
      <c r="AE984" s="166"/>
    </row>
    <row r="985">
      <c r="V985" s="697"/>
      <c r="X985" s="166"/>
      <c r="Y985" s="166"/>
      <c r="Z985" s="166"/>
      <c r="AA985" s="698"/>
      <c r="AB985" s="699"/>
      <c r="AC985" s="166"/>
      <c r="AD985" s="166"/>
      <c r="AE985" s="166"/>
    </row>
    <row r="986">
      <c r="V986" s="697"/>
      <c r="X986" s="166"/>
      <c r="Y986" s="166"/>
      <c r="Z986" s="166"/>
      <c r="AA986" s="698"/>
      <c r="AB986" s="699"/>
      <c r="AC986" s="166"/>
      <c r="AD986" s="166"/>
      <c r="AE986" s="166"/>
    </row>
    <row r="987">
      <c r="V987" s="697"/>
      <c r="X987" s="166"/>
      <c r="Y987" s="166"/>
      <c r="Z987" s="166"/>
      <c r="AA987" s="698"/>
      <c r="AB987" s="699"/>
      <c r="AC987" s="166"/>
      <c r="AD987" s="166"/>
      <c r="AE987" s="166"/>
    </row>
    <row r="988">
      <c r="V988" s="697"/>
      <c r="X988" s="166"/>
      <c r="Y988" s="166"/>
      <c r="Z988" s="166"/>
      <c r="AA988" s="698"/>
      <c r="AB988" s="699"/>
      <c r="AC988" s="166"/>
      <c r="AD988" s="166"/>
      <c r="AE988" s="166"/>
    </row>
    <row r="989">
      <c r="V989" s="697"/>
      <c r="X989" s="166"/>
      <c r="Y989" s="166"/>
      <c r="Z989" s="166"/>
      <c r="AA989" s="698"/>
      <c r="AB989" s="699"/>
      <c r="AC989" s="166"/>
      <c r="AD989" s="166"/>
      <c r="AE989" s="166"/>
    </row>
    <row r="990">
      <c r="V990" s="697"/>
      <c r="X990" s="166"/>
      <c r="Y990" s="166"/>
      <c r="Z990" s="166"/>
      <c r="AA990" s="698"/>
      <c r="AB990" s="699"/>
      <c r="AC990" s="166"/>
      <c r="AD990" s="166"/>
      <c r="AE990" s="166"/>
    </row>
    <row r="991">
      <c r="V991" s="697"/>
      <c r="X991" s="166"/>
      <c r="Y991" s="166"/>
      <c r="Z991" s="166"/>
      <c r="AA991" s="698"/>
      <c r="AB991" s="699"/>
      <c r="AC991" s="166"/>
      <c r="AD991" s="166"/>
      <c r="AE991" s="166"/>
    </row>
    <row r="992">
      <c r="V992" s="697"/>
      <c r="X992" s="166"/>
      <c r="Y992" s="166"/>
      <c r="Z992" s="166"/>
      <c r="AA992" s="698"/>
      <c r="AB992" s="699"/>
      <c r="AC992" s="166"/>
      <c r="AD992" s="166"/>
      <c r="AE992" s="166"/>
    </row>
    <row r="993">
      <c r="V993" s="697"/>
      <c r="X993" s="166"/>
      <c r="Y993" s="166"/>
      <c r="Z993" s="166"/>
      <c r="AA993" s="698"/>
      <c r="AB993" s="699"/>
      <c r="AC993" s="166"/>
      <c r="AD993" s="166"/>
      <c r="AE993" s="166"/>
    </row>
    <row r="994">
      <c r="V994" s="697"/>
      <c r="X994" s="166"/>
      <c r="Y994" s="166"/>
      <c r="Z994" s="166"/>
      <c r="AA994" s="698"/>
      <c r="AB994" s="699"/>
      <c r="AC994" s="166"/>
      <c r="AD994" s="166"/>
      <c r="AE994" s="166"/>
    </row>
    <row r="995">
      <c r="V995" s="697"/>
      <c r="X995" s="166"/>
      <c r="Y995" s="166"/>
      <c r="Z995" s="166"/>
      <c r="AA995" s="698"/>
      <c r="AB995" s="699"/>
      <c r="AC995" s="166"/>
      <c r="AD995" s="166"/>
      <c r="AE995" s="166"/>
    </row>
    <row r="996">
      <c r="V996" s="697"/>
      <c r="X996" s="166"/>
      <c r="Y996" s="166"/>
      <c r="Z996" s="166"/>
      <c r="AA996" s="698"/>
      <c r="AB996" s="699"/>
      <c r="AC996" s="166"/>
      <c r="AD996" s="166"/>
      <c r="AE996" s="166"/>
    </row>
    <row r="997">
      <c r="V997" s="697"/>
      <c r="X997" s="166"/>
      <c r="Y997" s="166"/>
      <c r="Z997" s="166"/>
      <c r="AA997" s="698"/>
      <c r="AB997" s="699"/>
      <c r="AC997" s="166"/>
      <c r="AD997" s="166"/>
      <c r="AE997" s="166"/>
    </row>
    <row r="998">
      <c r="V998" s="697"/>
      <c r="X998" s="166"/>
      <c r="Y998" s="166"/>
      <c r="Z998" s="166"/>
      <c r="AA998" s="698"/>
      <c r="AB998" s="699"/>
      <c r="AC998" s="166"/>
      <c r="AD998" s="166"/>
      <c r="AE998" s="166"/>
    </row>
    <row r="999">
      <c r="V999" s="697"/>
      <c r="X999" s="166"/>
      <c r="Y999" s="166"/>
      <c r="Z999" s="166"/>
      <c r="AA999" s="698"/>
      <c r="AB999" s="699"/>
      <c r="AC999" s="166"/>
      <c r="AD999" s="166"/>
      <c r="AE999" s="166"/>
    </row>
    <row r="1000">
      <c r="V1000" s="697"/>
      <c r="X1000" s="166"/>
      <c r="Y1000" s="166"/>
      <c r="Z1000" s="166"/>
      <c r="AA1000" s="698"/>
      <c r="AB1000" s="699"/>
      <c r="AC1000" s="166"/>
      <c r="AD1000" s="166"/>
      <c r="AE1000" s="16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6.14"/>
    <col customWidth="1" min="2" max="2" width="26.14"/>
    <col customWidth="1" min="3" max="3" width="15.57"/>
    <col customWidth="1" min="4" max="4" width="18.14"/>
    <col customWidth="1" min="5" max="5" width="16.43"/>
    <col customWidth="1" min="6" max="6" width="20.29"/>
    <col customWidth="1" min="7" max="7" width="14.71"/>
    <col customWidth="1" min="8" max="8" width="13.29"/>
    <col customWidth="1" min="9" max="9" width="16.0"/>
    <col customWidth="1" min="10" max="11" width="17.71"/>
    <col customWidth="1" min="12" max="12" width="28.0"/>
    <col customWidth="1" min="13" max="14" width="27.0"/>
    <col customWidth="1" min="15" max="15" width="26.0"/>
    <col customWidth="1" min="16" max="16" width="22.0"/>
    <col customWidth="1" min="17" max="17" width="16.0"/>
    <col customWidth="1" min="18" max="23" width="15.43"/>
    <col customWidth="1" min="24" max="24" width="17.71"/>
    <col customWidth="1" min="25" max="26" width="18.71"/>
    <col customWidth="1" min="27" max="27" width="16.86"/>
    <col customWidth="1" min="28" max="31" width="15.43"/>
    <col customWidth="1" min="32" max="34" width="20.86"/>
    <col customWidth="1" min="35" max="37" width="15.43"/>
    <col customWidth="1" min="38" max="38" width="21.57"/>
    <col customWidth="1" min="39" max="39" width="20.0"/>
    <col customWidth="1" min="40" max="40" width="19.71"/>
    <col customWidth="1" min="41" max="58" width="19.0"/>
  </cols>
  <sheetData>
    <row r="1" ht="14.25" customHeight="1">
      <c r="A1" s="237" t="s">
        <v>77</v>
      </c>
      <c r="B1" s="238" t="s">
        <v>78</v>
      </c>
      <c r="C1" s="237" t="s">
        <v>76</v>
      </c>
      <c r="D1" s="237" t="s">
        <v>506</v>
      </c>
      <c r="E1" s="237" t="s">
        <v>526</v>
      </c>
      <c r="F1" s="519" t="s">
        <v>494</v>
      </c>
      <c r="G1" s="700" t="s">
        <v>321</v>
      </c>
      <c r="H1" s="700" t="s">
        <v>322</v>
      </c>
      <c r="I1" s="701" t="s">
        <v>530</v>
      </c>
      <c r="J1" s="702" t="s">
        <v>93</v>
      </c>
      <c r="K1" s="702" t="s">
        <v>94</v>
      </c>
      <c r="L1" s="702" t="s">
        <v>531</v>
      </c>
      <c r="M1" s="703" t="s">
        <v>643</v>
      </c>
      <c r="N1" s="704" t="s">
        <v>644</v>
      </c>
      <c r="O1" s="705" t="s">
        <v>533</v>
      </c>
      <c r="P1" s="705" t="s">
        <v>534</v>
      </c>
      <c r="Q1" s="706" t="s">
        <v>538</v>
      </c>
      <c r="R1" s="707" t="s">
        <v>650</v>
      </c>
      <c r="S1" s="708" t="s">
        <v>651</v>
      </c>
      <c r="T1" s="708" t="s">
        <v>652</v>
      </c>
      <c r="U1" s="708" t="s">
        <v>653</v>
      </c>
      <c r="V1" s="708" t="s">
        <v>654</v>
      </c>
      <c r="W1" s="708" t="s">
        <v>657</v>
      </c>
      <c r="X1" s="708" t="s">
        <v>658</v>
      </c>
      <c r="Y1" s="708" t="s">
        <v>738</v>
      </c>
      <c r="Z1" s="708" t="s">
        <v>739</v>
      </c>
      <c r="AA1" s="709" t="s">
        <v>566</v>
      </c>
      <c r="AB1" s="709" t="s">
        <v>567</v>
      </c>
      <c r="AC1" s="709" t="s">
        <v>568</v>
      </c>
      <c r="AD1" s="709" t="s">
        <v>660</v>
      </c>
      <c r="AE1" s="709" t="s">
        <v>661</v>
      </c>
      <c r="AF1" s="710" t="s">
        <v>740</v>
      </c>
      <c r="AG1" s="711" t="s">
        <v>741</v>
      </c>
      <c r="AH1" s="712" t="s">
        <v>742</v>
      </c>
      <c r="AI1" s="710" t="s">
        <v>743</v>
      </c>
      <c r="AJ1" s="711" t="s">
        <v>744</v>
      </c>
      <c r="AK1" s="712" t="s">
        <v>745</v>
      </c>
      <c r="AL1" s="713" t="s">
        <v>746</v>
      </c>
      <c r="AM1" s="714" t="s">
        <v>747</v>
      </c>
      <c r="AN1" s="715" t="s">
        <v>748</v>
      </c>
      <c r="AO1" s="713" t="s">
        <v>749</v>
      </c>
      <c r="AP1" s="714" t="s">
        <v>750</v>
      </c>
      <c r="AQ1" s="715" t="s">
        <v>751</v>
      </c>
      <c r="AR1" s="713" t="s">
        <v>752</v>
      </c>
      <c r="AS1" s="714" t="s">
        <v>753</v>
      </c>
      <c r="AT1" s="715" t="s">
        <v>754</v>
      </c>
      <c r="AU1" s="713" t="s">
        <v>755</v>
      </c>
      <c r="AV1" s="714" t="s">
        <v>756</v>
      </c>
      <c r="AW1" s="715" t="s">
        <v>757</v>
      </c>
      <c r="AX1" s="713" t="s">
        <v>758</v>
      </c>
      <c r="AY1" s="714" t="s">
        <v>759</v>
      </c>
      <c r="AZ1" s="715" t="s">
        <v>760</v>
      </c>
      <c r="BA1" s="713" t="s">
        <v>761</v>
      </c>
      <c r="BB1" s="714" t="s">
        <v>762</v>
      </c>
      <c r="BC1" s="715" t="s">
        <v>763</v>
      </c>
      <c r="BD1" s="713" t="s">
        <v>764</v>
      </c>
      <c r="BE1" s="714" t="s">
        <v>765</v>
      </c>
      <c r="BF1" s="715" t="s">
        <v>766</v>
      </c>
    </row>
    <row r="2" ht="14.25" customHeight="1">
      <c r="A2" s="269" t="s">
        <v>202</v>
      </c>
      <c r="B2" s="269" t="s">
        <v>213</v>
      </c>
      <c r="C2" s="269">
        <v>1811075.0</v>
      </c>
      <c r="D2" s="269" t="s">
        <v>257</v>
      </c>
      <c r="E2" s="269" t="s">
        <v>547</v>
      </c>
      <c r="F2" s="269">
        <v>1172.0225787974275</v>
      </c>
      <c r="G2" s="259">
        <v>1430252.9530000002</v>
      </c>
      <c r="H2" s="132">
        <v>8280.979</v>
      </c>
      <c r="I2" s="259">
        <f t="shared" ref="I2:I37" si="2">G2/H2</f>
        <v>172.7154426</v>
      </c>
      <c r="J2" s="263">
        <v>440393.32480000006</v>
      </c>
      <c r="K2" s="263">
        <v>103746.5044</v>
      </c>
      <c r="L2" s="263">
        <f t="shared" ref="L2:L37" si="3">SUM(J2:K2)</f>
        <v>544139.8292</v>
      </c>
      <c r="M2" s="259">
        <f>VLOOKUP(C2,'Appendix A -  Costs'!$A$2:$G$141,7,0)</f>
        <v>164524.8145</v>
      </c>
      <c r="N2" s="259">
        <f t="shared" ref="N2:N37" si="4">M2/H2</f>
        <v>19.86779757</v>
      </c>
      <c r="O2" s="263">
        <f t="shared" ref="O2:O37" si="5">SUM(L2:M2)</f>
        <v>708664.6437</v>
      </c>
      <c r="P2" s="259">
        <f t="shared" ref="P2:P37" si="6">O2/H2</f>
        <v>85.57739896</v>
      </c>
      <c r="Q2" s="527">
        <f t="shared" ref="Q2:Q37" si="7">F2*P2</f>
        <v>100298.6438</v>
      </c>
      <c r="R2" s="528">
        <f t="shared" ref="R2:R7" si="8">((1/3)*Q2*0.275)+((1/3)*Q2*0.255)+((1/3)*Q2*0.245)</f>
        <v>25910.48299</v>
      </c>
      <c r="S2" s="528">
        <f>VLOOKUP(C2,'Warehouse Order &amp; Sales Handlin'!$B$2:$J$141,9,0)</f>
        <v>11322.95227</v>
      </c>
      <c r="T2" s="528">
        <f>VLOOKUP(C2,'Warehouse Order &amp; Sales Handlin'!$B$2:$K$141,10,0)</f>
        <v>3920.199036</v>
      </c>
      <c r="U2" s="528">
        <f>VLOOKUP(C2,'Freight Cost'!$AR$2:$AS$141,2,0)</f>
        <v>141445.44</v>
      </c>
      <c r="V2" s="528">
        <f>VLOOKUP(C2,'CI Cost'!EL76:EM214,2,0)</f>
        <v>65.171925</v>
      </c>
      <c r="W2" s="528">
        <f t="shared" ref="W2:W37" si="9">N2-((V2/$M$38)*N2)</f>
        <v>19.86726799</v>
      </c>
      <c r="X2" s="528">
        <f t="shared" ref="X2:X37" si="10">W2*H2</f>
        <v>164520.429</v>
      </c>
      <c r="Y2" s="528">
        <f t="shared" ref="Y2:Y37" si="11">X2+L2+R2+S2+T2+U2+V2</f>
        <v>891324.5044</v>
      </c>
      <c r="Z2" s="528">
        <f>((G2/$H$43)*'Cost Distribution'!$B$22)/H2</f>
        <v>41.04761496</v>
      </c>
      <c r="AA2" s="528">
        <f t="shared" ref="AA2:AA37" si="12">G2-Y2</f>
        <v>538928.4486</v>
      </c>
      <c r="AB2" s="528">
        <f t="shared" ref="AB2:AC2" si="1">AA2/H2</f>
        <v>65.080282</v>
      </c>
      <c r="AC2" s="526">
        <f t="shared" si="1"/>
        <v>0.3768063876</v>
      </c>
      <c r="AD2" s="526" t="str">
        <f>VLOOKUP(C2,'ABC Analysis Results'!$A$2:$B$140,2,0)</f>
        <v>A</v>
      </c>
      <c r="AE2" s="526" t="str">
        <f>VLOOKUP(C2,'ABC Analysis Results'!$A$2:$C$140,3,0)</f>
        <v>A</v>
      </c>
      <c r="AF2" s="716">
        <f>SUMIF('Scenario I - Product Substituti'!$V$2:$V$111,C2,'Scenario I - Product Substituti'!$AF$2:$AF$111)</f>
        <v>496.87343</v>
      </c>
      <c r="AG2" s="716">
        <f>SUMIF('Scenario I - Product Substituti'!$V$2:$V$111,C2,'Scenario I - Product Substituti'!$AG$2:$AG$111)</f>
        <v>355.75451</v>
      </c>
      <c r="AH2" s="716">
        <f>SUMIF('Scenario I - Product Substituti'!$V$2:$V$111,C2,'Scenario I - Product Substituti'!$AH$2:$AH$111)</f>
        <v>214.63559</v>
      </c>
      <c r="AI2" s="716">
        <f t="shared" ref="AI2:AI37" si="14">H2+AF2</f>
        <v>8777.85243</v>
      </c>
      <c r="AJ2" s="716">
        <f t="shared" ref="AJ2:AJ37" si="15">H2+AG2</f>
        <v>8636.73351</v>
      </c>
      <c r="AK2" s="716">
        <f t="shared" ref="AK2:AK37" si="16">H2+AH2</f>
        <v>8495.61459</v>
      </c>
      <c r="AL2" s="185">
        <f t="shared" ref="AL2:AL37" si="17">AI2*I2</f>
        <v>1516070.667</v>
      </c>
      <c r="AM2" s="185">
        <f t="shared" ref="AM2:AM37" si="18">AJ2*I2</f>
        <v>1491697.251</v>
      </c>
      <c r="AN2" s="185">
        <f t="shared" ref="AN2:AN37" si="19">AK2*I2</f>
        <v>1467323.834</v>
      </c>
      <c r="AO2" s="185">
        <f>AI2*VLOOKUP(C2, 'Appendix A -  Costs'!$A$2:$E$141,5,0)</f>
        <v>576789.1842</v>
      </c>
      <c r="AP2" s="185">
        <f>AJ2*VLOOKUP(C2,'Appendix A -  Costs'!$A$2:$E$141,5,0)</f>
        <v>567516.3162</v>
      </c>
      <c r="AQ2" s="185">
        <f>AK2*VLOOKUP(C2,'Appendix A -  Costs'!$A$2:$E$141,5,0)</f>
        <v>558243.4483</v>
      </c>
      <c r="AR2" s="717">
        <f>VLOOKUP(C2,'Complexity Cost Adjustment'!$C$2:$AD$141,28,0)*AI2</f>
        <v>193624.425</v>
      </c>
      <c r="AS2" s="717">
        <f>VLOOKUP(C2,'Complexity Cost Adjustment'!$C$2:$AD$141,28,0)*AJ2</f>
        <v>190511.5828</v>
      </c>
      <c r="AT2" s="717">
        <f>VLOOKUP(C2,'Complexity Cost Adjustment'!$C$2:$AD$141,28,0)*AK2</f>
        <v>187398.7406</v>
      </c>
      <c r="AU2" s="717">
        <f>(AO2/$AO$38)*'Cost Distribution'!$B$13</f>
        <v>251337.0725</v>
      </c>
      <c r="AV2" s="717">
        <f>(AP2/$AP$38)*'Cost Distribution'!$B$13</f>
        <v>263657.0998</v>
      </c>
      <c r="AW2" s="717">
        <f>(AQ2/$AQ$38)*'Cost Distribution'!$B$13</f>
        <v>277635.9967</v>
      </c>
      <c r="AX2" s="717">
        <f>(AL2/$AL$38)*'Cost Distribution'!$B$22</f>
        <v>459225.2768</v>
      </c>
      <c r="AY2" s="717">
        <f>(AM2/$AM$38)*'Cost Distribution'!$B$22</f>
        <v>483157.5243</v>
      </c>
      <c r="AZ2" s="717">
        <f>(AN2/$AN$38)*'Cost Distribution'!$B$22</f>
        <v>510442.5481</v>
      </c>
      <c r="BA2" s="717">
        <f t="shared" ref="BA2:BA37" si="20">W2*AI2</f>
        <v>174391.9466</v>
      </c>
      <c r="BB2" s="717">
        <f t="shared" ref="BB2:BB37" si="21">W2*AJ2</f>
        <v>171588.2992</v>
      </c>
      <c r="BC2" s="717">
        <f t="shared" ref="BC2:BC37" si="22">W2*AK2</f>
        <v>168784.6518</v>
      </c>
      <c r="BD2" s="717">
        <f t="shared" ref="BD2:BD37" si="23">Z2*AI2</f>
        <v>360309.9067</v>
      </c>
      <c r="BE2" s="717">
        <f t="shared" ref="BE2:BE37" si="24">Z2*AJ2</f>
        <v>354517.3116</v>
      </c>
      <c r="BF2" s="717">
        <f t="shared" ref="BF2:BF37" si="25">Z2*AK2</f>
        <v>348724.7165</v>
      </c>
    </row>
    <row r="3" ht="14.25" customHeight="1">
      <c r="A3" s="269" t="s">
        <v>202</v>
      </c>
      <c r="B3" s="269" t="s">
        <v>220</v>
      </c>
      <c r="C3" s="269">
        <v>1811078.0</v>
      </c>
      <c r="D3" s="269" t="s">
        <v>257</v>
      </c>
      <c r="E3" s="269" t="s">
        <v>547</v>
      </c>
      <c r="F3" s="269">
        <v>273.9157164838035</v>
      </c>
      <c r="G3" s="259">
        <v>503187.399</v>
      </c>
      <c r="H3" s="132">
        <v>1953.7247999999997</v>
      </c>
      <c r="I3" s="259">
        <f t="shared" si="2"/>
        <v>257.5528544</v>
      </c>
      <c r="J3" s="263">
        <v>146882.36640000003</v>
      </c>
      <c r="K3" s="263">
        <v>34200.55100000001</v>
      </c>
      <c r="L3" s="263">
        <f t="shared" si="3"/>
        <v>181082.9174</v>
      </c>
      <c r="M3" s="259">
        <f>VLOOKUP(C3,'Appendix A -  Costs'!$A$2:$G$141,7,0)</f>
        <v>54751.79686</v>
      </c>
      <c r="N3" s="259">
        <f t="shared" si="4"/>
        <v>28.02431379</v>
      </c>
      <c r="O3" s="263">
        <f t="shared" si="5"/>
        <v>235834.7143</v>
      </c>
      <c r="P3" s="259">
        <f t="shared" si="6"/>
        <v>120.7103039</v>
      </c>
      <c r="Q3" s="527">
        <f t="shared" si="7"/>
        <v>33064.44937</v>
      </c>
      <c r="R3" s="528">
        <f t="shared" si="8"/>
        <v>8541.64942</v>
      </c>
      <c r="S3" s="528">
        <f>VLOOKUP(C3,'Warehouse Order &amp; Sales Handlin'!$B$2:$J$141,9,0)</f>
        <v>1929.929513</v>
      </c>
      <c r="T3" s="528">
        <f>VLOOKUP(C3,'Warehouse Order &amp; Sales Handlin'!$B$2:$K$141,10,0)</f>
        <v>426.3189041</v>
      </c>
      <c r="U3" s="528">
        <f>VLOOKUP(C3,'Freight Cost'!$AR$2:$AS$141,2,0)</f>
        <v>34369.92</v>
      </c>
      <c r="V3" s="528">
        <f>VLOOKUP(C3,'CI Cost'!EL79:EM217,2,0)</f>
        <v>132.44868</v>
      </c>
      <c r="W3" s="528">
        <f t="shared" si="9"/>
        <v>28.02279566</v>
      </c>
      <c r="X3" s="528">
        <f t="shared" si="10"/>
        <v>54748.83086</v>
      </c>
      <c r="Y3" s="528">
        <f t="shared" si="11"/>
        <v>281232.0148</v>
      </c>
      <c r="Z3" s="528">
        <f>((G3/$H$43)*'Cost Distribution'!$B$22)/H3</f>
        <v>61.21010514</v>
      </c>
      <c r="AA3" s="528">
        <f t="shared" si="12"/>
        <v>221955.3842</v>
      </c>
      <c r="AB3" s="528">
        <f t="shared" ref="AB3:AC3" si="13">AA3/H3</f>
        <v>113.6062685</v>
      </c>
      <c r="AC3" s="526">
        <f t="shared" si="13"/>
        <v>0.4410988524</v>
      </c>
      <c r="AD3" s="526" t="str">
        <f>VLOOKUP(C3,'ABC Analysis Results'!$A$2:$B$140,2,0)</f>
        <v>A</v>
      </c>
      <c r="AE3" s="526" t="str">
        <f>VLOOKUP(C3,'ABC Analysis Results'!$A$2:$C$140,3,0)</f>
        <v>A</v>
      </c>
      <c r="AF3" s="716">
        <f>SUMIF('Scenario I - Product Substituti'!$V$2:$V$111,C3,'Scenario I - Product Substituti'!$AF$2:$AF$111)</f>
        <v>0</v>
      </c>
      <c r="AG3" s="716">
        <f>SUMIF('Scenario I - Product Substituti'!$V$2:$V$111,C3,'Scenario I - Product Substituti'!$AG$2:$AG$111)</f>
        <v>0</v>
      </c>
      <c r="AH3" s="716">
        <f>SUMIF('Scenario I - Product Substituti'!$V$2:$V$111,C3,'Scenario I - Product Substituti'!$AH$2:$AH$111)</f>
        <v>0</v>
      </c>
      <c r="AI3" s="716">
        <f t="shared" si="14"/>
        <v>1953.7248</v>
      </c>
      <c r="AJ3" s="716">
        <f t="shared" si="15"/>
        <v>1953.7248</v>
      </c>
      <c r="AK3" s="716">
        <f t="shared" si="16"/>
        <v>1953.7248</v>
      </c>
      <c r="AL3" s="185">
        <f t="shared" si="17"/>
        <v>503187.399</v>
      </c>
      <c r="AM3" s="185">
        <f t="shared" si="18"/>
        <v>503187.399</v>
      </c>
      <c r="AN3" s="185">
        <f t="shared" si="19"/>
        <v>503187.399</v>
      </c>
      <c r="AO3" s="185">
        <f>AI3*VLOOKUP(C3, 'Appendix A -  Costs'!$A$2:$E$141,5,0)</f>
        <v>181082.9174</v>
      </c>
      <c r="AP3" s="185">
        <f>AJ3*VLOOKUP(C3,'Appendix A -  Costs'!$A$2:$E$141,5,0)</f>
        <v>181082.9174</v>
      </c>
      <c r="AQ3" s="185">
        <f>AK3*VLOOKUP(C3,'Appendix A -  Costs'!$A$2:$E$141,5,0)</f>
        <v>181082.9174</v>
      </c>
      <c r="AR3" s="717">
        <f>VLOOKUP(C3,'Complexity Cost Adjustment'!$C$2:$AD$141,28,0)*AI3</f>
        <v>45400.26652</v>
      </c>
      <c r="AS3" s="717">
        <f>VLOOKUP(C3,'Complexity Cost Adjustment'!$C$2:$AD$141,28,0)*AJ3</f>
        <v>45400.26652</v>
      </c>
      <c r="AT3" s="717">
        <f>VLOOKUP(C3,'Complexity Cost Adjustment'!$C$2:$AD$141,28,0)*AK3</f>
        <v>45400.26652</v>
      </c>
      <c r="AU3" s="717">
        <f>(AO3/$AO$38)*'Cost Distribution'!$B$13</f>
        <v>78907.25345</v>
      </c>
      <c r="AV3" s="717">
        <f>(AP3/$AP$38)*'Cost Distribution'!$B$13</f>
        <v>84127.61969</v>
      </c>
      <c r="AW3" s="717">
        <f>(AQ3/$AQ$38)*'Cost Distribution'!$B$13</f>
        <v>90059.5187</v>
      </c>
      <c r="AX3" s="717">
        <f>(AL3/$AL$38)*'Cost Distribution'!$B$22</f>
        <v>152417.943</v>
      </c>
      <c r="AY3" s="717">
        <f>(AM3/$AM$38)*'Cost Distribution'!$B$22</f>
        <v>162981.314</v>
      </c>
      <c r="AZ3" s="717">
        <f>(AN3/$AN$38)*'Cost Distribution'!$B$22</f>
        <v>175045.38</v>
      </c>
      <c r="BA3" s="717">
        <f t="shared" si="20"/>
        <v>54748.83086</v>
      </c>
      <c r="BB3" s="717">
        <f t="shared" si="21"/>
        <v>54748.83086</v>
      </c>
      <c r="BC3" s="717">
        <f t="shared" si="22"/>
        <v>54748.83086</v>
      </c>
      <c r="BD3" s="717">
        <f t="shared" si="23"/>
        <v>119587.7004</v>
      </c>
      <c r="BE3" s="717">
        <f t="shared" si="24"/>
        <v>119587.7004</v>
      </c>
      <c r="BF3" s="717">
        <f t="shared" si="25"/>
        <v>119587.7004</v>
      </c>
    </row>
    <row r="4" ht="14.25" customHeight="1">
      <c r="A4" s="269" t="s">
        <v>202</v>
      </c>
      <c r="B4" s="269" t="s">
        <v>218</v>
      </c>
      <c r="C4" s="269">
        <v>1811077.0</v>
      </c>
      <c r="D4" s="269" t="s">
        <v>257</v>
      </c>
      <c r="E4" s="269" t="s">
        <v>547</v>
      </c>
      <c r="F4" s="269">
        <v>293.42646886623396</v>
      </c>
      <c r="G4" s="259">
        <v>510807.06599999993</v>
      </c>
      <c r="H4" s="132">
        <v>2028.7567999999999</v>
      </c>
      <c r="I4" s="259">
        <f t="shared" si="2"/>
        <v>251.7832921</v>
      </c>
      <c r="J4" s="263">
        <v>138969.72320000004</v>
      </c>
      <c r="K4" s="263">
        <v>36515.003800000006</v>
      </c>
      <c r="L4" s="263">
        <f t="shared" si="3"/>
        <v>175484.727</v>
      </c>
      <c r="M4" s="259">
        <f>VLOOKUP(C4,'Appendix A -  Costs'!$A$2:$G$141,7,0)</f>
        <v>53059.14143</v>
      </c>
      <c r="N4" s="259">
        <f t="shared" si="4"/>
        <v>26.15352487</v>
      </c>
      <c r="O4" s="263">
        <f t="shared" si="5"/>
        <v>228543.8684</v>
      </c>
      <c r="P4" s="259">
        <f t="shared" si="6"/>
        <v>112.6521762</v>
      </c>
      <c r="Q4" s="527">
        <f t="shared" si="7"/>
        <v>33055.13026</v>
      </c>
      <c r="R4" s="528">
        <f t="shared" si="8"/>
        <v>8539.241984</v>
      </c>
      <c r="S4" s="528">
        <f>VLOOKUP(C4,'Warehouse Order &amp; Sales Handlin'!$B$2:$J$141,9,0)</f>
        <v>1517.744148</v>
      </c>
      <c r="T4" s="528">
        <f>VLOOKUP(C4,'Warehouse Order &amp; Sales Handlin'!$B$2:$K$141,10,0)</f>
        <v>293.2421333</v>
      </c>
      <c r="U4" s="528">
        <f>VLOOKUP(C4,'Freight Cost'!$AR$2:$AS$141,2,0)</f>
        <v>35691.84</v>
      </c>
      <c r="V4" s="528">
        <f>VLOOKUP(C4,'CI Cost'!EL78:EM216,2,0)</f>
        <v>64.96035</v>
      </c>
      <c r="W4" s="528">
        <f t="shared" si="9"/>
        <v>26.15283</v>
      </c>
      <c r="X4" s="528">
        <f t="shared" si="10"/>
        <v>53057.73171</v>
      </c>
      <c r="Y4" s="528">
        <f t="shared" si="11"/>
        <v>274649.4873</v>
      </c>
      <c r="Z4" s="528">
        <f>((G4/$H$43)*'Cost Distribution'!$B$22)/H4</f>
        <v>59.83890886</v>
      </c>
      <c r="AA4" s="528">
        <f t="shared" si="12"/>
        <v>236157.5787</v>
      </c>
      <c r="AB4" s="528">
        <f t="shared" ref="AB4:AC4" si="26">AA4/H4</f>
        <v>116.4050707</v>
      </c>
      <c r="AC4" s="526">
        <f t="shared" si="26"/>
        <v>0.4623224587</v>
      </c>
      <c r="AD4" s="526" t="str">
        <f>VLOOKUP(C4,'ABC Analysis Results'!$A$2:$B$140,2,0)</f>
        <v>A</v>
      </c>
      <c r="AE4" s="526" t="str">
        <f>VLOOKUP(C4,'ABC Analysis Results'!$A$2:$C$140,3,0)</f>
        <v>A</v>
      </c>
      <c r="AF4" s="716">
        <f>SUMIF('Scenario I - Product Substituti'!$V$2:$V$111,C4,'Scenario I - Product Substituti'!$AF$2:$AF$111)</f>
        <v>0</v>
      </c>
      <c r="AG4" s="716">
        <f>SUMIF('Scenario I - Product Substituti'!$V$2:$V$111,C4,'Scenario I - Product Substituti'!$AG$2:$AG$111)</f>
        <v>0</v>
      </c>
      <c r="AH4" s="716">
        <f>SUMIF('Scenario I - Product Substituti'!$V$2:$V$111,C4,'Scenario I - Product Substituti'!$AH$2:$AH$111)</f>
        <v>0</v>
      </c>
      <c r="AI4" s="716">
        <f t="shared" si="14"/>
        <v>2028.7568</v>
      </c>
      <c r="AJ4" s="716">
        <f t="shared" si="15"/>
        <v>2028.7568</v>
      </c>
      <c r="AK4" s="716">
        <f t="shared" si="16"/>
        <v>2028.7568</v>
      </c>
      <c r="AL4" s="185">
        <f t="shared" si="17"/>
        <v>510807.066</v>
      </c>
      <c r="AM4" s="185">
        <f t="shared" si="18"/>
        <v>510807.066</v>
      </c>
      <c r="AN4" s="185">
        <f t="shared" si="19"/>
        <v>510807.066</v>
      </c>
      <c r="AO4" s="185">
        <f>AI4*VLOOKUP(C4, 'Appendix A -  Costs'!$A$2:$E$141,5,0)</f>
        <v>175484.727</v>
      </c>
      <c r="AP4" s="185">
        <f>AJ4*VLOOKUP(C4,'Appendix A -  Costs'!$A$2:$E$141,5,0)</f>
        <v>175484.727</v>
      </c>
      <c r="AQ4" s="185">
        <f>AK4*VLOOKUP(C4,'Appendix A -  Costs'!$A$2:$E$141,5,0)</f>
        <v>175484.727</v>
      </c>
      <c r="AR4" s="717">
        <f>VLOOKUP(C4,'Complexity Cost Adjustment'!$C$2:$AD$141,28,0)*AI4</f>
        <v>46107.02862</v>
      </c>
      <c r="AS4" s="717">
        <f>VLOOKUP(C4,'Complexity Cost Adjustment'!$C$2:$AD$141,28,0)*AJ4</f>
        <v>46107.02862</v>
      </c>
      <c r="AT4" s="717">
        <f>VLOOKUP(C4,'Complexity Cost Adjustment'!$C$2:$AD$141,28,0)*AK4</f>
        <v>46107.02862</v>
      </c>
      <c r="AU4" s="717">
        <f>(AO4/$AO$38)*'Cost Distribution'!$B$13</f>
        <v>76467.83048</v>
      </c>
      <c r="AV4" s="717">
        <f>(AP4/$AP$38)*'Cost Distribution'!$B$13</f>
        <v>81526.80875</v>
      </c>
      <c r="AW4" s="717">
        <f>(AQ4/$AQ$38)*'Cost Distribution'!$B$13</f>
        <v>87275.3227</v>
      </c>
      <c r="AX4" s="717">
        <f>(AL4/$AL$38)*'Cost Distribution'!$B$22</f>
        <v>154725.9777</v>
      </c>
      <c r="AY4" s="717">
        <f>(AM4/$AM$38)*'Cost Distribution'!$B$22</f>
        <v>165449.3077</v>
      </c>
      <c r="AZ4" s="717">
        <f>(AN4/$AN$38)*'Cost Distribution'!$B$22</f>
        <v>177696.0575</v>
      </c>
      <c r="BA4" s="717">
        <f t="shared" si="20"/>
        <v>53057.73171</v>
      </c>
      <c r="BB4" s="717">
        <f t="shared" si="21"/>
        <v>53057.73171</v>
      </c>
      <c r="BC4" s="717">
        <f t="shared" si="22"/>
        <v>53057.73171</v>
      </c>
      <c r="BD4" s="717">
        <f t="shared" si="23"/>
        <v>121398.5933</v>
      </c>
      <c r="BE4" s="717">
        <f t="shared" si="24"/>
        <v>121398.5933</v>
      </c>
      <c r="BF4" s="717">
        <f t="shared" si="25"/>
        <v>121398.5933</v>
      </c>
    </row>
    <row r="5" ht="14.25" customHeight="1">
      <c r="A5" s="269" t="s">
        <v>202</v>
      </c>
      <c r="B5" s="269" t="s">
        <v>210</v>
      </c>
      <c r="C5" s="269">
        <v>1811074.0</v>
      </c>
      <c r="D5" s="269" t="s">
        <v>257</v>
      </c>
      <c r="E5" s="269" t="s">
        <v>547</v>
      </c>
      <c r="F5" s="269">
        <v>579.0820953001052</v>
      </c>
      <c r="G5" s="259">
        <v>335767.12</v>
      </c>
      <c r="H5" s="132">
        <v>1583.6724</v>
      </c>
      <c r="I5" s="259">
        <f t="shared" si="2"/>
        <v>212.0180411</v>
      </c>
      <c r="J5" s="263">
        <v>81840.528</v>
      </c>
      <c r="K5" s="263">
        <v>21080.136000000002</v>
      </c>
      <c r="L5" s="263">
        <f t="shared" si="3"/>
        <v>102920.664</v>
      </c>
      <c r="M5" s="259">
        <f>VLOOKUP(C5,'Appendix A -  Costs'!$A$2:$G$141,7,0)</f>
        <v>31118.84527</v>
      </c>
      <c r="N5" s="259">
        <f t="shared" si="4"/>
        <v>19.64979959</v>
      </c>
      <c r="O5" s="263">
        <f t="shared" si="5"/>
        <v>134039.5093</v>
      </c>
      <c r="P5" s="259">
        <f t="shared" si="6"/>
        <v>84.63840708</v>
      </c>
      <c r="Q5" s="527">
        <f t="shared" si="7"/>
        <v>49012.58611</v>
      </c>
      <c r="R5" s="528">
        <f t="shared" si="8"/>
        <v>12661.58475</v>
      </c>
      <c r="S5" s="528">
        <f>VLOOKUP(C5,'Warehouse Order &amp; Sales Handlin'!$B$2:$J$141,9,0)</f>
        <v>2011.515263</v>
      </c>
      <c r="T5" s="528">
        <f>VLOOKUP(C5,'Warehouse Order &amp; Sales Handlin'!$B$2:$K$141,10,0)</f>
        <v>482.9814371</v>
      </c>
      <c r="U5" s="528">
        <f>VLOOKUP(C5,'Freight Cost'!$AR$2:$AS$141,2,0)</f>
        <v>27760.32</v>
      </c>
      <c r="V5" s="528">
        <f>VLOOKUP(C5,'CI Cost'!EL75:EM213,2,0)</f>
        <v>65.171925</v>
      </c>
      <c r="W5" s="528">
        <f t="shared" si="9"/>
        <v>19.64927581</v>
      </c>
      <c r="X5" s="528">
        <f t="shared" si="10"/>
        <v>31118.01579</v>
      </c>
      <c r="Y5" s="528">
        <f t="shared" si="11"/>
        <v>177020.2532</v>
      </c>
      <c r="Z5" s="528">
        <f>((G5/$H$43)*'Cost Distribution'!$B$22)/H5</f>
        <v>50.38828483</v>
      </c>
      <c r="AA5" s="528">
        <f t="shared" si="12"/>
        <v>158746.8668</v>
      </c>
      <c r="AB5" s="528">
        <f t="shared" ref="AB5:AC5" si="27">AA5/H5</f>
        <v>100.239713</v>
      </c>
      <c r="AC5" s="526">
        <f t="shared" si="27"/>
        <v>0.4727886008</v>
      </c>
      <c r="AD5" s="526" t="str">
        <f>VLOOKUP(C5,'ABC Analysis Results'!$A$2:$B$140,2,0)</f>
        <v>A</v>
      </c>
      <c r="AE5" s="526" t="str">
        <f>VLOOKUP(C5,'ABC Analysis Results'!$A$2:$C$140,3,0)</f>
        <v>A</v>
      </c>
      <c r="AF5" s="716">
        <f>SUMIF('Scenario I - Product Substituti'!$V$2:$V$111,C5,'Scenario I - Product Substituti'!$AF$2:$AF$111)</f>
        <v>0</v>
      </c>
      <c r="AG5" s="716">
        <f>SUMIF('Scenario I - Product Substituti'!$V$2:$V$111,C5,'Scenario I - Product Substituti'!$AG$2:$AG$111)</f>
        <v>0</v>
      </c>
      <c r="AH5" s="716">
        <f>SUMIF('Scenario I - Product Substituti'!$V$2:$V$111,C5,'Scenario I - Product Substituti'!$AH$2:$AH$111)</f>
        <v>0</v>
      </c>
      <c r="AI5" s="716">
        <f t="shared" si="14"/>
        <v>1583.6724</v>
      </c>
      <c r="AJ5" s="716">
        <f t="shared" si="15"/>
        <v>1583.6724</v>
      </c>
      <c r="AK5" s="716">
        <f t="shared" si="16"/>
        <v>1583.6724</v>
      </c>
      <c r="AL5" s="185">
        <f t="shared" si="17"/>
        <v>335767.12</v>
      </c>
      <c r="AM5" s="185">
        <f t="shared" si="18"/>
        <v>335767.12</v>
      </c>
      <c r="AN5" s="185">
        <f t="shared" si="19"/>
        <v>335767.12</v>
      </c>
      <c r="AO5" s="185">
        <f>AI5*VLOOKUP(C5, 'Appendix A -  Costs'!$A$2:$E$141,5,0)</f>
        <v>102920.664</v>
      </c>
      <c r="AP5" s="185">
        <f>AJ5*VLOOKUP(C5,'Appendix A -  Costs'!$A$2:$E$141,5,0)</f>
        <v>102920.664</v>
      </c>
      <c r="AQ5" s="185">
        <f>AK5*VLOOKUP(C5,'Appendix A -  Costs'!$A$2:$E$141,5,0)</f>
        <v>102920.664</v>
      </c>
      <c r="AR5" s="717">
        <f>VLOOKUP(C5,'Complexity Cost Adjustment'!$C$2:$AD$141,28,0)*AI5</f>
        <v>42981.57337</v>
      </c>
      <c r="AS5" s="717">
        <f>VLOOKUP(C5,'Complexity Cost Adjustment'!$C$2:$AD$141,28,0)*AJ5</f>
        <v>42981.57337</v>
      </c>
      <c r="AT5" s="717">
        <f>VLOOKUP(C5,'Complexity Cost Adjustment'!$C$2:$AD$141,28,0)*AK5</f>
        <v>42981.57337</v>
      </c>
      <c r="AU5" s="717">
        <f>(AO5/$AO$38)*'Cost Distribution'!$B$13</f>
        <v>44847.89088</v>
      </c>
      <c r="AV5" s="717">
        <f>(AP5/$AP$38)*'Cost Distribution'!$B$13</f>
        <v>47814.94911</v>
      </c>
      <c r="AW5" s="717">
        <f>(AQ5/$AQ$38)*'Cost Distribution'!$B$13</f>
        <v>51186.41558</v>
      </c>
      <c r="AX5" s="717">
        <f>(AL5/$AL$38)*'Cost Distribution'!$B$22</f>
        <v>101705.5154</v>
      </c>
      <c r="AY5" s="717">
        <f>(AM5/$AM$38)*'Cost Distribution'!$B$22</f>
        <v>108754.2465</v>
      </c>
      <c r="AZ5" s="717">
        <f>(AN5/$AN$38)*'Cost Distribution'!$B$22</f>
        <v>116804.362</v>
      </c>
      <c r="BA5" s="717">
        <f t="shared" si="20"/>
        <v>31118.01579</v>
      </c>
      <c r="BB5" s="717">
        <f t="shared" si="21"/>
        <v>31118.01579</v>
      </c>
      <c r="BC5" s="717">
        <f t="shared" si="22"/>
        <v>31118.01579</v>
      </c>
      <c r="BD5" s="717">
        <f t="shared" si="23"/>
        <v>79798.53597</v>
      </c>
      <c r="BE5" s="717">
        <f t="shared" si="24"/>
        <v>79798.53597</v>
      </c>
      <c r="BF5" s="717">
        <f t="shared" si="25"/>
        <v>79798.53597</v>
      </c>
    </row>
    <row r="6" ht="14.25" customHeight="1">
      <c r="A6" s="269" t="s">
        <v>202</v>
      </c>
      <c r="B6" s="269" t="s">
        <v>222</v>
      </c>
      <c r="C6" s="269">
        <v>1811079.0</v>
      </c>
      <c r="D6" s="269" t="s">
        <v>257</v>
      </c>
      <c r="E6" s="269" t="s">
        <v>547</v>
      </c>
      <c r="F6" s="269">
        <v>229.31536398775987</v>
      </c>
      <c r="G6" s="259">
        <v>610295.994</v>
      </c>
      <c r="H6" s="132">
        <v>2254.1805</v>
      </c>
      <c r="I6" s="259">
        <f t="shared" si="2"/>
        <v>270.7396298</v>
      </c>
      <c r="J6" s="263">
        <v>149554.1344</v>
      </c>
      <c r="K6" s="263">
        <v>36617.636000000006</v>
      </c>
      <c r="L6" s="263">
        <f t="shared" si="3"/>
        <v>186171.7704</v>
      </c>
      <c r="M6" s="259">
        <f>VLOOKUP(C6,'Appendix A -  Costs'!$A$2:$G$141,7,0)</f>
        <v>56290.45026</v>
      </c>
      <c r="N6" s="259">
        <f t="shared" si="4"/>
        <v>24.9715807</v>
      </c>
      <c r="O6" s="263">
        <f t="shared" si="5"/>
        <v>242462.2207</v>
      </c>
      <c r="P6" s="259">
        <f t="shared" si="6"/>
        <v>107.5611384</v>
      </c>
      <c r="Q6" s="527">
        <f t="shared" si="7"/>
        <v>24665.42159</v>
      </c>
      <c r="R6" s="528">
        <f t="shared" si="8"/>
        <v>6371.900579</v>
      </c>
      <c r="S6" s="528">
        <f>VLOOKUP(C6,'Warehouse Order &amp; Sales Handlin'!$B$2:$J$141,9,0)</f>
        <v>1986.962541</v>
      </c>
      <c r="T6" s="528">
        <f>VLOOKUP(C6,'Warehouse Order &amp; Sales Handlin'!$B$2:$K$141,10,0)</f>
        <v>418.1974699</v>
      </c>
      <c r="U6" s="528">
        <f>VLOOKUP(C6,'Freight Cost'!$AR$2:$AS$141,2,0)</f>
        <v>38335.68</v>
      </c>
      <c r="V6" s="528">
        <f>VLOOKUP(C6,'CI Cost'!EL80:EM218,2,0)</f>
        <v>132.44868</v>
      </c>
      <c r="W6" s="528">
        <f t="shared" si="9"/>
        <v>24.97022794</v>
      </c>
      <c r="X6" s="528">
        <f t="shared" si="10"/>
        <v>56287.4009</v>
      </c>
      <c r="Y6" s="528">
        <f t="shared" si="11"/>
        <v>289704.3606</v>
      </c>
      <c r="Z6" s="528">
        <f>((G6/$H$43)*'Cost Distribution'!$B$22)/H6</f>
        <v>64.34407897</v>
      </c>
      <c r="AA6" s="528">
        <f t="shared" si="12"/>
        <v>320591.6334</v>
      </c>
      <c r="AB6" s="528">
        <f t="shared" ref="AB6:AC6" si="28">AA6/H6</f>
        <v>142.2209239</v>
      </c>
      <c r="AC6" s="526">
        <f t="shared" si="28"/>
        <v>0.5253051578</v>
      </c>
      <c r="AD6" s="526" t="str">
        <f>VLOOKUP(C6,'ABC Analysis Results'!$A$2:$B$140,2,0)</f>
        <v>A</v>
      </c>
      <c r="AE6" s="526" t="str">
        <f>VLOOKUP(C6,'ABC Analysis Results'!$A$2:$C$140,3,0)</f>
        <v>A</v>
      </c>
      <c r="AF6" s="716">
        <f>SUMIF('Scenario I - Product Substituti'!$V$2:$V$111,C6,'Scenario I - Product Substituti'!$AF$2:$AF$111)</f>
        <v>1794.42757</v>
      </c>
      <c r="AG6" s="716">
        <f>SUMIF('Scenario I - Product Substituti'!$V$2:$V$111,C6,'Scenario I - Product Substituti'!$AG$2:$AG$111)</f>
        <v>1406.41947</v>
      </c>
      <c r="AH6" s="716">
        <f>SUMIF('Scenario I - Product Substituti'!$V$2:$V$111,C6,'Scenario I - Product Substituti'!$AH$2:$AH$111)</f>
        <v>1018.41137</v>
      </c>
      <c r="AI6" s="716">
        <f t="shared" si="14"/>
        <v>4048.60807</v>
      </c>
      <c r="AJ6" s="716">
        <f t="shared" si="15"/>
        <v>3660.59997</v>
      </c>
      <c r="AK6" s="716">
        <f t="shared" si="16"/>
        <v>3272.59187</v>
      </c>
      <c r="AL6" s="185">
        <f t="shared" si="17"/>
        <v>1096118.65</v>
      </c>
      <c r="AM6" s="185">
        <f t="shared" si="18"/>
        <v>991069.4806</v>
      </c>
      <c r="AN6" s="185">
        <f t="shared" si="19"/>
        <v>886020.3113</v>
      </c>
      <c r="AO6" s="185">
        <f>AI6*VLOOKUP(C6, 'Appendix A -  Costs'!$A$2:$E$141,5,0)</f>
        <v>334372.7497</v>
      </c>
      <c r="AP6" s="185">
        <f>AJ6*VLOOKUP(C6,'Appendix A -  Costs'!$A$2:$E$141,5,0)</f>
        <v>302327.3323</v>
      </c>
      <c r="AQ6" s="185">
        <f>AK6*VLOOKUP(C6,'Appendix A -  Costs'!$A$2:$E$141,5,0)</f>
        <v>270281.915</v>
      </c>
      <c r="AR6" s="717">
        <f>VLOOKUP(C6,'Complexity Cost Adjustment'!$C$2:$AD$141,28,0)*AI6</f>
        <v>84854.45356</v>
      </c>
      <c r="AS6" s="717">
        <f>VLOOKUP(C6,'Complexity Cost Adjustment'!$C$2:$AD$141,28,0)*AJ6</f>
        <v>76722.22274</v>
      </c>
      <c r="AT6" s="717">
        <f>VLOOKUP(C6,'Complexity Cost Adjustment'!$C$2:$AD$141,28,0)*AK6</f>
        <v>68589.99193</v>
      </c>
      <c r="AU6" s="717">
        <f>(AO6/$AO$38)*'Cost Distribution'!$B$13</f>
        <v>145703.6129</v>
      </c>
      <c r="AV6" s="717">
        <f>(AP6/$AP$38)*'Cost Distribution'!$B$13</f>
        <v>140455.4289</v>
      </c>
      <c r="AW6" s="717">
        <f>(AQ6/$AQ$38)*'Cost Distribution'!$B$13</f>
        <v>134421.6203</v>
      </c>
      <c r="AX6" s="717">
        <f>(AL6/$AL$38)*'Cost Distribution'!$B$22</f>
        <v>332019.7411</v>
      </c>
      <c r="AY6" s="717">
        <f>(AM6/$AM$38)*'Cost Distribution'!$B$22</f>
        <v>321005.2686</v>
      </c>
      <c r="AZ6" s="717">
        <f>(AN6/$AN$38)*'Cost Distribution'!$B$22</f>
        <v>308222.6669</v>
      </c>
      <c r="BA6" s="717">
        <f t="shared" si="20"/>
        <v>101094.6663</v>
      </c>
      <c r="BB6" s="717">
        <f t="shared" si="21"/>
        <v>91406.01564</v>
      </c>
      <c r="BC6" s="717">
        <f t="shared" si="22"/>
        <v>81717.36494</v>
      </c>
      <c r="BD6" s="717">
        <f t="shared" si="23"/>
        <v>260503.9574</v>
      </c>
      <c r="BE6" s="717">
        <f t="shared" si="24"/>
        <v>235537.9335</v>
      </c>
      <c r="BF6" s="717">
        <f t="shared" si="25"/>
        <v>210571.9097</v>
      </c>
    </row>
    <row r="7" ht="14.25" customHeight="1">
      <c r="A7" s="275" t="s">
        <v>202</v>
      </c>
      <c r="B7" s="275" t="s">
        <v>203</v>
      </c>
      <c r="C7" s="275">
        <v>1811073.0</v>
      </c>
      <c r="D7" s="275" t="s">
        <v>257</v>
      </c>
      <c r="E7" s="275" t="s">
        <v>547</v>
      </c>
      <c r="F7" s="275">
        <v>518.0918214355277</v>
      </c>
      <c r="G7" s="279">
        <v>323960.624</v>
      </c>
      <c r="H7" s="135">
        <v>1528.212</v>
      </c>
      <c r="I7" s="279">
        <f t="shared" si="2"/>
        <v>211.9867034</v>
      </c>
      <c r="J7" s="281">
        <v>68583.3632</v>
      </c>
      <c r="K7" s="281">
        <v>17315.6016</v>
      </c>
      <c r="L7" s="281">
        <f t="shared" si="3"/>
        <v>85898.9648</v>
      </c>
      <c r="M7" s="259">
        <f>VLOOKUP(C7,'Appendix A -  Costs'!$A$2:$G$141,7,0)</f>
        <v>25972.2051</v>
      </c>
      <c r="N7" s="279">
        <f t="shared" si="4"/>
        <v>16.99515846</v>
      </c>
      <c r="O7" s="281">
        <f t="shared" si="5"/>
        <v>111871.1699</v>
      </c>
      <c r="P7" s="279">
        <f t="shared" si="6"/>
        <v>73.20395986</v>
      </c>
      <c r="Q7" s="530">
        <f t="shared" si="7"/>
        <v>37926.3729</v>
      </c>
      <c r="R7" s="531">
        <f t="shared" si="8"/>
        <v>9797.646332</v>
      </c>
      <c r="S7" s="531">
        <f>VLOOKUP(C7,'Warehouse Order &amp; Sales Handlin'!$B$2:$J$141,9,0)</f>
        <v>1038.996424</v>
      </c>
      <c r="T7" s="531">
        <f>VLOOKUP(C7,'Warehouse Order &amp; Sales Handlin'!$B$2:$K$141,10,0)</f>
        <v>188.8442182</v>
      </c>
      <c r="U7" s="531">
        <f>VLOOKUP(C7,'Freight Cost'!$AR$2:$AS$141,2,0)</f>
        <v>26438.4</v>
      </c>
      <c r="V7" s="531">
        <f>VLOOKUP(C7,'CI Cost'!EL74:EM212,2,0)</f>
        <v>65.171925</v>
      </c>
      <c r="W7" s="531">
        <f t="shared" si="9"/>
        <v>16.99470545</v>
      </c>
      <c r="X7" s="531">
        <f t="shared" si="10"/>
        <v>25971.5128</v>
      </c>
      <c r="Y7" s="531">
        <f t="shared" si="11"/>
        <v>149399.5365</v>
      </c>
      <c r="Z7" s="528">
        <f>((G7/$H$43)*'Cost Distribution'!$B$22)/H7</f>
        <v>50.3808371</v>
      </c>
      <c r="AA7" s="531">
        <f t="shared" si="12"/>
        <v>174561.0875</v>
      </c>
      <c r="AB7" s="531">
        <f t="shared" ref="AB7:AC7" si="29">AA7/H7</f>
        <v>114.2257013</v>
      </c>
      <c r="AC7" s="529">
        <f t="shared" si="29"/>
        <v>0.5388342736</v>
      </c>
      <c r="AD7" s="529" t="str">
        <f>VLOOKUP(C7,'ABC Analysis Results'!$A$2:$B$140,2,0)</f>
        <v>A</v>
      </c>
      <c r="AE7" s="529" t="str">
        <f>VLOOKUP(C7,'ABC Analysis Results'!$A$2:$C$140,3,0)</f>
        <v>A</v>
      </c>
      <c r="AF7" s="718">
        <f>SUMIF('Scenario I - Product Substituti'!$V$2:$V$111,C7,'Scenario I - Product Substituti'!$AF$2:$AF$111)</f>
        <v>3873.5948</v>
      </c>
      <c r="AG7" s="718">
        <f>SUMIF('Scenario I - Product Substituti'!$V$2:$V$111,C7,'Scenario I - Product Substituti'!$AG$2:$AG$111)</f>
        <v>3006.60682</v>
      </c>
      <c r="AH7" s="718">
        <f>SUMIF('Scenario I - Product Substituti'!$V$2:$V$111,C7,'Scenario I - Product Substituti'!$AH$2:$AH$111)</f>
        <v>2169.18642</v>
      </c>
      <c r="AI7" s="718">
        <f t="shared" si="14"/>
        <v>5401.8068</v>
      </c>
      <c r="AJ7" s="718">
        <f t="shared" si="15"/>
        <v>4534.81882</v>
      </c>
      <c r="AK7" s="718">
        <f t="shared" si="16"/>
        <v>3697.39842</v>
      </c>
      <c r="AL7" s="719">
        <f t="shared" si="17"/>
        <v>1145111.216</v>
      </c>
      <c r="AM7" s="719">
        <f t="shared" si="18"/>
        <v>961321.2922</v>
      </c>
      <c r="AN7" s="719">
        <f t="shared" si="19"/>
        <v>783799.3023</v>
      </c>
      <c r="AO7" s="185">
        <f>AI7*VLOOKUP(C7, 'Appendix A -  Costs'!$A$2:$E$141,5,0)</f>
        <v>303629.0856</v>
      </c>
      <c r="AP7" s="185">
        <f>AJ7*VLOOKUP(C7,'Appendix A -  Costs'!$A$2:$E$141,5,0)</f>
        <v>254896.7304</v>
      </c>
      <c r="AQ7" s="185">
        <f>AK7*VLOOKUP(C7,'Appendix A -  Costs'!$A$2:$E$141,5,0)</f>
        <v>207826.3335</v>
      </c>
      <c r="AR7" s="717">
        <f>VLOOKUP(C7,'Complexity Cost Adjustment'!$C$2:$AD$141,28,0)*AI7</f>
        <v>132654.8447</v>
      </c>
      <c r="AS7" s="717">
        <f>VLOOKUP(C7,'Complexity Cost Adjustment'!$C$2:$AD$141,28,0)*AJ7</f>
        <v>111363.7915</v>
      </c>
      <c r="AT7" s="717">
        <f>VLOOKUP(C7,'Complexity Cost Adjustment'!$C$2:$AD$141,28,0)*AK7</f>
        <v>90798.84406</v>
      </c>
      <c r="AU7" s="717">
        <f>(AO7/$AO$38)*'Cost Distribution'!$B$13</f>
        <v>132306.9981</v>
      </c>
      <c r="AV7" s="717">
        <f>(AP7/$AP$38)*'Cost Distribution'!$B$13</f>
        <v>118420.089</v>
      </c>
      <c r="AW7" s="717">
        <f>(AQ7/$AQ$38)*'Cost Distribution'!$B$13</f>
        <v>103360.0509</v>
      </c>
      <c r="AX7" s="717">
        <f>(AL7/$AL$38)*'Cost Distribution'!$B$22</f>
        <v>346859.8308</v>
      </c>
      <c r="AY7" s="717">
        <f>(AM7/$AM$38)*'Cost Distribution'!$B$22</f>
        <v>311369.8945</v>
      </c>
      <c r="AZ7" s="717">
        <f>(AN7/$AN$38)*'Cost Distribution'!$B$22</f>
        <v>272662.7237</v>
      </c>
      <c r="BA7" s="717">
        <f t="shared" si="20"/>
        <v>91802.11545</v>
      </c>
      <c r="BB7" s="717">
        <f t="shared" si="21"/>
        <v>77067.9101</v>
      </c>
      <c r="BC7" s="717">
        <f t="shared" si="22"/>
        <v>62836.19707</v>
      </c>
      <c r="BD7" s="717">
        <f t="shared" si="23"/>
        <v>272147.5485</v>
      </c>
      <c r="BE7" s="717">
        <f t="shared" si="24"/>
        <v>228467.9683</v>
      </c>
      <c r="BF7" s="717">
        <f t="shared" si="25"/>
        <v>186278.0275</v>
      </c>
    </row>
    <row r="8" ht="14.25" customHeight="1">
      <c r="A8" s="269" t="s">
        <v>163</v>
      </c>
      <c r="B8" s="269" t="s">
        <v>164</v>
      </c>
      <c r="C8" s="269">
        <v>1811044.0</v>
      </c>
      <c r="D8" s="269" t="s">
        <v>479</v>
      </c>
      <c r="E8" s="269" t="s">
        <v>188</v>
      </c>
      <c r="F8" s="269">
        <v>280.291865742115</v>
      </c>
      <c r="G8" s="259">
        <v>604891.248</v>
      </c>
      <c r="H8" s="132">
        <v>6651.7901999999995</v>
      </c>
      <c r="I8" s="259">
        <f t="shared" si="2"/>
        <v>90.93660952</v>
      </c>
      <c r="J8" s="263">
        <v>280225.52800000005</v>
      </c>
      <c r="K8" s="263">
        <v>77430.73800000001</v>
      </c>
      <c r="L8" s="263">
        <f t="shared" si="3"/>
        <v>357656.266</v>
      </c>
      <c r="M8" s="259">
        <f>VLOOKUP(C8,'Appendix A -  Costs'!$A$2:$G$141,7,0)</f>
        <v>108140.0913</v>
      </c>
      <c r="N8" s="259">
        <f t="shared" si="4"/>
        <v>16.25729135</v>
      </c>
      <c r="O8" s="263">
        <f t="shared" si="5"/>
        <v>465796.3573</v>
      </c>
      <c r="P8" s="259">
        <f t="shared" si="6"/>
        <v>70.02571388</v>
      </c>
      <c r="Q8" s="527">
        <f t="shared" si="7"/>
        <v>19627.63799</v>
      </c>
      <c r="R8" s="528">
        <f>Q8*0.275</f>
        <v>5397.600448</v>
      </c>
      <c r="S8" s="528">
        <f>VLOOKUP(C8,'Warehouse Order &amp; Sales Handlin'!$B$2:$J$141,9,0)</f>
        <v>7493.323842</v>
      </c>
      <c r="T8" s="528">
        <f>VLOOKUP(C8,'Warehouse Order &amp; Sales Handlin'!$B$2:$K$141,10,0)</f>
        <v>2452.917749</v>
      </c>
      <c r="U8" s="528">
        <f>VLOOKUP(C8,'Freight Cost'!$AR$2:$AS$141,2,0)</f>
        <v>11280.384</v>
      </c>
      <c r="V8" s="528">
        <f>VLOOKUP(C8,'CI Cost'!EL45:EM183,2,0)</f>
        <v>63.130665</v>
      </c>
      <c r="W8" s="528">
        <f t="shared" si="9"/>
        <v>16.25687158</v>
      </c>
      <c r="X8" s="528">
        <f t="shared" si="10"/>
        <v>108137.2991</v>
      </c>
      <c r="Y8" s="528">
        <f t="shared" si="11"/>
        <v>492480.9218</v>
      </c>
      <c r="Z8" s="528">
        <f>((G8/$H$43)*'Cost Distribution'!$B$22)/H8</f>
        <v>21.61202772</v>
      </c>
      <c r="AA8" s="528">
        <f t="shared" si="12"/>
        <v>112410.3262</v>
      </c>
      <c r="AB8" s="528">
        <f t="shared" ref="AB8:AC8" si="30">AA8/H8</f>
        <v>16.89925912</v>
      </c>
      <c r="AC8" s="526">
        <f t="shared" si="30"/>
        <v>0.1858355971</v>
      </c>
      <c r="AD8" s="526" t="str">
        <f>VLOOKUP(C8,'ABC Analysis Results'!$A$2:$B$140,2,0)</f>
        <v>A</v>
      </c>
      <c r="AE8" s="526" t="str">
        <f>VLOOKUP(C8,'ABC Analysis Results'!$A$2:$C$140,3,0)</f>
        <v>B</v>
      </c>
      <c r="AF8" s="716">
        <f>SUMIF('Scenario I - Product Substituti'!$V$2:$V$111,C8,'Scenario I - Product Substituti'!$AF$2:$AF$111)</f>
        <v>4143.83656</v>
      </c>
      <c r="AG8" s="716">
        <f>SUMIF('Scenario I - Product Substituti'!$V$2:$V$111,C8,'Scenario I - Product Substituti'!$AG$2:$AG$111)</f>
        <v>3203.05732</v>
      </c>
      <c r="AH8" s="716">
        <f>SUMIF('Scenario I - Product Substituti'!$V$2:$V$111,C8,'Scenario I - Product Substituti'!$AH$2:$AH$111)</f>
        <v>2262.27808</v>
      </c>
      <c r="AI8" s="716">
        <f t="shared" si="14"/>
        <v>10795.62676</v>
      </c>
      <c r="AJ8" s="716">
        <f t="shared" si="15"/>
        <v>9854.84752</v>
      </c>
      <c r="AK8" s="716">
        <f t="shared" si="16"/>
        <v>8914.06828</v>
      </c>
      <c r="AL8" s="185">
        <f t="shared" si="17"/>
        <v>981717.6952</v>
      </c>
      <c r="AM8" s="185">
        <f t="shared" si="18"/>
        <v>896166.4208</v>
      </c>
      <c r="AN8" s="185">
        <f t="shared" si="19"/>
        <v>810615.1464</v>
      </c>
      <c r="AO8" s="185">
        <f>AI8*VLOOKUP(C8, 'Appendix A -  Costs'!$A$2:$E$141,5,0)</f>
        <v>580463.821</v>
      </c>
      <c r="AP8" s="185">
        <f>AJ8*VLOOKUP(C8,'Appendix A -  Costs'!$A$2:$E$141,5,0)</f>
        <v>529879.6053</v>
      </c>
      <c r="AQ8" s="185">
        <f>AK8*VLOOKUP(C8,'Appendix A -  Costs'!$A$2:$E$141,5,0)</f>
        <v>479295.3897</v>
      </c>
      <c r="AR8" s="717">
        <f>VLOOKUP(C8,'Complexity Cost Adjustment'!$C$2:$AD$141,28,0)*AI8</f>
        <v>43312.66223</v>
      </c>
      <c r="AS8" s="717">
        <f>VLOOKUP(C8,'Complexity Cost Adjustment'!$C$2:$AD$141,28,0)*AJ8</f>
        <v>39538.20297</v>
      </c>
      <c r="AT8" s="717">
        <f>VLOOKUP(C8,'Complexity Cost Adjustment'!$C$2:$AD$141,28,0)*AK8</f>
        <v>35763.7437</v>
      </c>
      <c r="AU8" s="717">
        <f>(AO8/$AO$38)*'Cost Distribution'!$B$13</f>
        <v>252938.3031</v>
      </c>
      <c r="AV8" s="717">
        <f>(AP8/$AP$38)*'Cost Distribution'!$B$13</f>
        <v>246171.8121</v>
      </c>
      <c r="AW8" s="717">
        <f>(AQ8/$AQ$38)*'Cost Distribution'!$B$13</f>
        <v>238372.0824</v>
      </c>
      <c r="AX8" s="717">
        <f>(AL8/$AL$38)*'Cost Distribution'!$B$22</f>
        <v>297367.128</v>
      </c>
      <c r="AY8" s="717">
        <f>(AM8/$AM$38)*'Cost Distribution'!$B$22</f>
        <v>290266.3721</v>
      </c>
      <c r="AZ8" s="717">
        <f>(AN8/$AN$38)*'Cost Distribution'!$B$22</f>
        <v>281991.2355</v>
      </c>
      <c r="BA8" s="717">
        <f t="shared" si="20"/>
        <v>175503.1179</v>
      </c>
      <c r="BB8" s="717">
        <f t="shared" si="21"/>
        <v>160208.9906</v>
      </c>
      <c r="BC8" s="717">
        <f t="shared" si="22"/>
        <v>144914.8633</v>
      </c>
      <c r="BD8" s="717">
        <f t="shared" si="23"/>
        <v>233315.3848</v>
      </c>
      <c r="BE8" s="717">
        <f t="shared" si="24"/>
        <v>212983.2378</v>
      </c>
      <c r="BF8" s="717">
        <f t="shared" si="25"/>
        <v>192651.0908</v>
      </c>
    </row>
    <row r="9" ht="14.25" customHeight="1">
      <c r="A9" s="269" t="s">
        <v>163</v>
      </c>
      <c r="B9" s="269" t="s">
        <v>178</v>
      </c>
      <c r="C9" s="269">
        <v>1811056.0</v>
      </c>
      <c r="D9" s="269" t="s">
        <v>479</v>
      </c>
      <c r="E9" s="269" t="s">
        <v>547</v>
      </c>
      <c r="F9" s="269">
        <v>786.6952979428544</v>
      </c>
      <c r="G9" s="259">
        <v>183942.792</v>
      </c>
      <c r="H9" s="132">
        <v>2545.9125999999997</v>
      </c>
      <c r="I9" s="259">
        <f t="shared" si="2"/>
        <v>72.25023828</v>
      </c>
      <c r="J9" s="263">
        <v>56243.93280000001</v>
      </c>
      <c r="K9" s="263">
        <v>12968.868000000002</v>
      </c>
      <c r="L9" s="263">
        <f t="shared" si="3"/>
        <v>69212.8008</v>
      </c>
      <c r="M9" s="259">
        <f>VLOOKUP(C9,'Appendix A -  Costs'!$A$2:$G$141,7,0)</f>
        <v>20927.01655</v>
      </c>
      <c r="N9" s="259">
        <f t="shared" si="4"/>
        <v>8.219848769</v>
      </c>
      <c r="O9" s="263">
        <f t="shared" si="5"/>
        <v>90139.81735</v>
      </c>
      <c r="P9" s="259">
        <f t="shared" si="6"/>
        <v>35.40569985</v>
      </c>
      <c r="Q9" s="527">
        <f t="shared" si="7"/>
        <v>27853.49759</v>
      </c>
      <c r="R9" s="528">
        <f>((1/3)*Q9*0.275)+((1/3)*Q9*0.255)+((1/3)*Q9*0.245)</f>
        <v>7195.486877</v>
      </c>
      <c r="S9" s="528">
        <f>VLOOKUP(C9,'Warehouse Order &amp; Sales Handlin'!$B$2:$J$141,9,0)</f>
        <v>4449.677944</v>
      </c>
      <c r="T9" s="528">
        <f>VLOOKUP(C9,'Warehouse Order &amp; Sales Handlin'!$B$2:$K$141,10,0)</f>
        <v>1150.128</v>
      </c>
      <c r="U9" s="528">
        <f>VLOOKUP(C9,'Freight Cost'!$AR$2:$AS$141,2,0)</f>
        <v>7138.368</v>
      </c>
      <c r="V9" s="528">
        <f>VLOOKUP(C9,'CI Cost'!EL57:EM195,2,0)</f>
        <v>63.914535</v>
      </c>
      <c r="W9" s="528">
        <f t="shared" si="9"/>
        <v>8.219633892</v>
      </c>
      <c r="X9" s="528">
        <f t="shared" si="10"/>
        <v>20926.46949</v>
      </c>
      <c r="Y9" s="528">
        <f t="shared" si="11"/>
        <v>110136.8457</v>
      </c>
      <c r="Z9" s="528">
        <f>((G9/$H$43)*'Cost Distribution'!$B$22)/H9</f>
        <v>17.17101793</v>
      </c>
      <c r="AA9" s="528">
        <f t="shared" si="12"/>
        <v>73805.94635</v>
      </c>
      <c r="AB9" s="528">
        <f t="shared" ref="AB9:AC9" si="31">AA9/H9</f>
        <v>28.98997646</v>
      </c>
      <c r="AC9" s="526">
        <f t="shared" si="31"/>
        <v>0.4012440256</v>
      </c>
      <c r="AD9" s="526" t="str">
        <f>VLOOKUP(C9,'ABC Analysis Results'!$A$2:$B$140,2,0)</f>
        <v>B</v>
      </c>
      <c r="AE9" s="526" t="str">
        <f>VLOOKUP(C9,'ABC Analysis Results'!$A$2:$C$140,3,0)</f>
        <v>B</v>
      </c>
      <c r="AF9" s="716">
        <f>SUMIF('Scenario I - Product Substituti'!$V$2:$V$111,C9,'Scenario I - Product Substituti'!$AF$2:$AF$111)</f>
        <v>3983.19915</v>
      </c>
      <c r="AG9" s="716">
        <f>SUMIF('Scenario I - Product Substituti'!$V$2:$V$111,C9,'Scenario I - Product Substituti'!$AG$2:$AG$111)</f>
        <v>3127.74395</v>
      </c>
      <c r="AH9" s="716">
        <f>SUMIF('Scenario I - Product Substituti'!$V$2:$V$111,C9,'Scenario I - Product Substituti'!$AH$2:$AH$111)</f>
        <v>2272.28875</v>
      </c>
      <c r="AI9" s="716">
        <f t="shared" si="14"/>
        <v>6529.11175</v>
      </c>
      <c r="AJ9" s="716">
        <f t="shared" si="15"/>
        <v>5673.65655</v>
      </c>
      <c r="AK9" s="716">
        <f t="shared" si="16"/>
        <v>4818.20135</v>
      </c>
      <c r="AL9" s="185">
        <f t="shared" si="17"/>
        <v>471729.8797</v>
      </c>
      <c r="AM9" s="185">
        <f t="shared" si="18"/>
        <v>409923.0377</v>
      </c>
      <c r="AN9" s="185">
        <f t="shared" si="19"/>
        <v>348116.1956</v>
      </c>
      <c r="AO9" s="185">
        <f>AI9*VLOOKUP(C9, 'Appendix A -  Costs'!$A$2:$E$141,5,0)</f>
        <v>177499.4597</v>
      </c>
      <c r="AP9" s="185">
        <f>AJ9*VLOOKUP(C9,'Appendix A -  Costs'!$A$2:$E$141,5,0)</f>
        <v>154243.182</v>
      </c>
      <c r="AQ9" s="185">
        <f>AK9*VLOOKUP(C9,'Appendix A -  Costs'!$A$2:$E$141,5,0)</f>
        <v>130986.9044</v>
      </c>
      <c r="AR9" s="717">
        <f>VLOOKUP(C9,'Complexity Cost Adjustment'!$C$2:$AD$141,28,0)*AI9</f>
        <v>51284.71584</v>
      </c>
      <c r="AS9" s="717">
        <f>VLOOKUP(C9,'Complexity Cost Adjustment'!$C$2:$AD$141,28,0)*AJ9</f>
        <v>44565.30613</v>
      </c>
      <c r="AT9" s="717">
        <f>VLOOKUP(C9,'Complexity Cost Adjustment'!$C$2:$AD$141,28,0)*AK9</f>
        <v>37845.89643</v>
      </c>
      <c r="AU9" s="717">
        <f>(AO9/$AO$38)*'Cost Distribution'!$B$13</f>
        <v>77345.7544</v>
      </c>
      <c r="AV9" s="717">
        <f>(AP9/$AP$38)*'Cost Distribution'!$B$13</f>
        <v>71658.39796</v>
      </c>
      <c r="AW9" s="717">
        <f>(AQ9/$AQ$38)*'Cost Distribution'!$B$13</f>
        <v>65144.83935</v>
      </c>
      <c r="AX9" s="717">
        <f>(AL9/$AL$38)*'Cost Distribution'!$B$22</f>
        <v>142889.3054</v>
      </c>
      <c r="AY9" s="717">
        <f>(AM9/$AM$38)*'Cost Distribution'!$B$22</f>
        <v>132773.1884</v>
      </c>
      <c r="AZ9" s="717">
        <f>(AN9/$AN$38)*'Cost Distribution'!$B$22</f>
        <v>121100.2737</v>
      </c>
      <c r="BA9" s="717">
        <f t="shared" si="20"/>
        <v>53666.90823</v>
      </c>
      <c r="BB9" s="717">
        <f t="shared" si="21"/>
        <v>46635.37967</v>
      </c>
      <c r="BC9" s="717">
        <f t="shared" si="22"/>
        <v>39603.85112</v>
      </c>
      <c r="BD9" s="717">
        <f t="shared" si="23"/>
        <v>112111.4949</v>
      </c>
      <c r="BE9" s="717">
        <f t="shared" si="24"/>
        <v>97422.45836</v>
      </c>
      <c r="BF9" s="717">
        <f t="shared" si="25"/>
        <v>82733.42178</v>
      </c>
    </row>
    <row r="10" ht="14.25" customHeight="1">
      <c r="A10" s="269" t="s">
        <v>163</v>
      </c>
      <c r="B10" s="269" t="s">
        <v>175</v>
      </c>
      <c r="C10" s="269">
        <v>1811054.0</v>
      </c>
      <c r="D10" s="269" t="s">
        <v>479</v>
      </c>
      <c r="E10" s="269" t="s">
        <v>110</v>
      </c>
      <c r="F10" s="269">
        <v>328.6506622440622</v>
      </c>
      <c r="G10" s="259">
        <v>1162854.84</v>
      </c>
      <c r="H10" s="132">
        <v>13761.659799999998</v>
      </c>
      <c r="I10" s="259">
        <f t="shared" si="2"/>
        <v>84.49960665</v>
      </c>
      <c r="J10" s="263">
        <v>384627.83040000004</v>
      </c>
      <c r="K10" s="263">
        <v>92271.828</v>
      </c>
      <c r="L10" s="263">
        <f t="shared" si="3"/>
        <v>476899.6584</v>
      </c>
      <c r="M10" s="259">
        <f>VLOOKUP(C10,'Appendix A -  Costs'!$A$2:$G$141,7,0)</f>
        <v>144194.2376</v>
      </c>
      <c r="N10" s="259">
        <f t="shared" si="4"/>
        <v>10.47796848</v>
      </c>
      <c r="O10" s="263">
        <f t="shared" si="5"/>
        <v>621093.896</v>
      </c>
      <c r="P10" s="259">
        <f t="shared" si="6"/>
        <v>45.13219372</v>
      </c>
      <c r="Q10" s="527">
        <f t="shared" si="7"/>
        <v>14832.72535</v>
      </c>
      <c r="R10" s="528">
        <f>Q10*0.245</f>
        <v>3634.017712</v>
      </c>
      <c r="S10" s="528">
        <f>VLOOKUP(C10,'Warehouse Order &amp; Sales Handlin'!$B$2:$J$141,9,0)</f>
        <v>8465.532196</v>
      </c>
      <c r="T10" s="528">
        <f>VLOOKUP(C10,'Warehouse Order &amp; Sales Handlin'!$B$2:$K$141,10,0)</f>
        <v>2017.237806</v>
      </c>
      <c r="U10" s="528">
        <f>VLOOKUP(C10,'Freight Cost'!$AR$2:$AS$141,2,0)</f>
        <v>46884.096</v>
      </c>
      <c r="V10" s="528">
        <f>VLOOKUP(C10,'CI Cost'!EL55:EM193,2,0)</f>
        <v>123.629415</v>
      </c>
      <c r="W10" s="528">
        <f t="shared" si="9"/>
        <v>10.47743866</v>
      </c>
      <c r="X10" s="528">
        <f t="shared" si="10"/>
        <v>144186.9465</v>
      </c>
      <c r="Y10" s="528">
        <f t="shared" si="11"/>
        <v>682211.118</v>
      </c>
      <c r="Z10" s="528">
        <f>((G10/$H$43)*'Cost Distribution'!$B$22)/H10</f>
        <v>20.08220728</v>
      </c>
      <c r="AA10" s="528">
        <f t="shared" si="12"/>
        <v>480643.722</v>
      </c>
      <c r="AB10" s="528">
        <f t="shared" ref="AB10:AC10" si="32">AA10/H10</f>
        <v>34.92629007</v>
      </c>
      <c r="AC10" s="526">
        <f t="shared" si="32"/>
        <v>0.4133308006</v>
      </c>
      <c r="AD10" s="526" t="str">
        <f>VLOOKUP(C10,'ABC Analysis Results'!$A$2:$B$140,2,0)</f>
        <v>A</v>
      </c>
      <c r="AE10" s="526" t="str">
        <f>VLOOKUP(C10,'ABC Analysis Results'!$A$2:$C$140,3,0)</f>
        <v>A</v>
      </c>
      <c r="AF10" s="716">
        <f>SUMIF('Scenario I - Product Substituti'!$V$2:$V$111,C10,'Scenario I - Product Substituti'!$AF$2:$AF$111)</f>
        <v>3259.72004</v>
      </c>
      <c r="AG10" s="716">
        <f>SUMIF('Scenario I - Product Substituti'!$V$2:$V$111,C10,'Scenario I - Product Substituti'!$AG$2:$AG$111)</f>
        <v>2382.84908</v>
      </c>
      <c r="AH10" s="716">
        <f>SUMIF('Scenario I - Product Substituti'!$V$2:$V$111,C10,'Scenario I - Product Substituti'!$AH$2:$AH$111)</f>
        <v>1505.97812</v>
      </c>
      <c r="AI10" s="716">
        <f t="shared" si="14"/>
        <v>17021.37984</v>
      </c>
      <c r="AJ10" s="716">
        <f t="shared" si="15"/>
        <v>16144.50888</v>
      </c>
      <c r="AK10" s="716">
        <f t="shared" si="16"/>
        <v>15267.63792</v>
      </c>
      <c r="AL10" s="185">
        <f t="shared" si="17"/>
        <v>1438299.901</v>
      </c>
      <c r="AM10" s="185">
        <f t="shared" si="18"/>
        <v>1364204.65</v>
      </c>
      <c r="AN10" s="185">
        <f t="shared" si="19"/>
        <v>1290109.399</v>
      </c>
      <c r="AO10" s="185">
        <f>AI10*VLOOKUP(C10, 'Appendix A -  Costs'!$A$2:$E$141,5,0)</f>
        <v>589862.7309</v>
      </c>
      <c r="AP10" s="185">
        <f>AJ10*VLOOKUP(C10,'Appendix A -  Costs'!$A$2:$E$141,5,0)</f>
        <v>559475.4471</v>
      </c>
      <c r="AQ10" s="185">
        <f>AK10*VLOOKUP(C10,'Appendix A -  Costs'!$A$2:$E$141,5,0)</f>
        <v>529088.1634</v>
      </c>
      <c r="AR10" s="717">
        <f>VLOOKUP(C10,'Complexity Cost Adjustment'!$C$2:$AD$141,28,0)*AI10</f>
        <v>75603.05738</v>
      </c>
      <c r="AS10" s="717">
        <f>VLOOKUP(C10,'Complexity Cost Adjustment'!$C$2:$AD$141,28,0)*AJ10</f>
        <v>71708.30113</v>
      </c>
      <c r="AT10" s="717">
        <f>VLOOKUP(C10,'Complexity Cost Adjustment'!$C$2:$AD$141,28,0)*AK10</f>
        <v>67813.54488</v>
      </c>
      <c r="AU10" s="717">
        <f>(AO10/$AO$38)*'Cost Distribution'!$B$13</f>
        <v>257033.8974</v>
      </c>
      <c r="AV10" s="717">
        <f>(AP10/$AP$38)*'Cost Distribution'!$B$13</f>
        <v>259921.4676</v>
      </c>
      <c r="AW10" s="717">
        <f>(AQ10/$AQ$38)*'Cost Distribution'!$B$13</f>
        <v>263135.9491</v>
      </c>
      <c r="AX10" s="717">
        <f>(AL10/$AL$38)*'Cost Distribution'!$B$22</f>
        <v>435668.1284</v>
      </c>
      <c r="AY10" s="717">
        <f>(AM10/$AM$38)*'Cost Distribution'!$B$22</f>
        <v>441862.9457</v>
      </c>
      <c r="AZ10" s="717">
        <f>(AN10/$AN$38)*'Cost Distribution'!$B$22</f>
        <v>448794.4062</v>
      </c>
      <c r="BA10" s="717">
        <f t="shared" si="20"/>
        <v>178340.4633</v>
      </c>
      <c r="BB10" s="717">
        <f t="shared" si="21"/>
        <v>169153.1016</v>
      </c>
      <c r="BC10" s="717">
        <f t="shared" si="22"/>
        <v>159965.7399</v>
      </c>
      <c r="BD10" s="717">
        <f t="shared" si="23"/>
        <v>341826.8781</v>
      </c>
      <c r="BE10" s="717">
        <f t="shared" si="24"/>
        <v>324217.3737</v>
      </c>
      <c r="BF10" s="717">
        <f t="shared" si="25"/>
        <v>306607.8694</v>
      </c>
    </row>
    <row r="11" ht="14.25" customHeight="1">
      <c r="A11" s="275" t="s">
        <v>163</v>
      </c>
      <c r="B11" s="275" t="s">
        <v>171</v>
      </c>
      <c r="C11" s="275">
        <v>1811050.0</v>
      </c>
      <c r="D11" s="275" t="s">
        <v>479</v>
      </c>
      <c r="E11" s="275" t="s">
        <v>190</v>
      </c>
      <c r="F11" s="275">
        <v>2307.2189682756098</v>
      </c>
      <c r="G11" s="279">
        <v>1230674.778</v>
      </c>
      <c r="H11" s="135">
        <v>19515.371199999998</v>
      </c>
      <c r="I11" s="279">
        <f t="shared" si="2"/>
        <v>63.06181755</v>
      </c>
      <c r="J11" s="281">
        <v>394846.1352</v>
      </c>
      <c r="K11" s="281">
        <v>98711.5338</v>
      </c>
      <c r="L11" s="281">
        <f t="shared" si="3"/>
        <v>493557.669</v>
      </c>
      <c r="M11" s="259">
        <f>VLOOKUP(C11,'Appendix A -  Costs'!$A$2:$G$141,7,0)</f>
        <v>149230.9138</v>
      </c>
      <c r="N11" s="279">
        <f t="shared" si="4"/>
        <v>7.646839624</v>
      </c>
      <c r="O11" s="281">
        <f t="shared" si="5"/>
        <v>642788.5828</v>
      </c>
      <c r="P11" s="279">
        <f t="shared" si="6"/>
        <v>32.93755349</v>
      </c>
      <c r="Q11" s="530">
        <f t="shared" si="7"/>
        <v>75994.14818</v>
      </c>
      <c r="R11" s="531">
        <f>Q11*0.255</f>
        <v>19378.50779</v>
      </c>
      <c r="S11" s="531">
        <f>VLOOKUP(C11,'Warehouse Order &amp; Sales Handlin'!$B$2:$J$141,9,0)</f>
        <v>6091.637397</v>
      </c>
      <c r="T11" s="531">
        <f>VLOOKUP(C11,'Warehouse Order &amp; Sales Handlin'!$B$2:$K$141,10,0)</f>
        <v>291.408</v>
      </c>
      <c r="U11" s="531">
        <f>VLOOKUP(C11,'Freight Cost'!$AR$2:$AS$141,2,0)</f>
        <v>49704.192</v>
      </c>
      <c r="V11" s="531">
        <f>VLOOKUP(C11,'CI Cost'!EL51:EM189,2,0)</f>
        <v>63.733995</v>
      </c>
      <c r="W11" s="531">
        <f t="shared" si="9"/>
        <v>7.646640291</v>
      </c>
      <c r="X11" s="531">
        <f t="shared" si="10"/>
        <v>149227.0237</v>
      </c>
      <c r="Y11" s="531">
        <f t="shared" si="11"/>
        <v>718314.1719</v>
      </c>
      <c r="Z11" s="528">
        <f>((G11/$H$43)*'Cost Distribution'!$B$22)/H11</f>
        <v>14.98729452</v>
      </c>
      <c r="AA11" s="531">
        <f t="shared" si="12"/>
        <v>512360.6061</v>
      </c>
      <c r="AB11" s="531">
        <f t="shared" ref="AB11:AC11" si="33">AA11/H11</f>
        <v>26.25420756</v>
      </c>
      <c r="AC11" s="529">
        <f t="shared" si="33"/>
        <v>0.4163249424</v>
      </c>
      <c r="AD11" s="529" t="str">
        <f>VLOOKUP(C11,'ABC Analysis Results'!$A$2:$B$140,2,0)</f>
        <v>A</v>
      </c>
      <c r="AE11" s="529" t="str">
        <f>VLOOKUP(C11,'ABC Analysis Results'!$A$2:$C$140,3,0)</f>
        <v>A</v>
      </c>
      <c r="AF11" s="718">
        <f>SUMIF('Scenario I - Product Substituti'!$V$2:$V$111,C11,'Scenario I - Product Substituti'!$AF$2:$AF$111)</f>
        <v>15497.70592</v>
      </c>
      <c r="AG11" s="718">
        <f>SUMIF('Scenario I - Product Substituti'!$V$2:$V$111,C11,'Scenario I - Product Substituti'!$AG$2:$AG$111)</f>
        <v>11873.9383</v>
      </c>
      <c r="AH11" s="718">
        <f>SUMIF('Scenario I - Product Substituti'!$V$2:$V$111,C11,'Scenario I - Product Substituti'!$AH$2:$AH$111)</f>
        <v>8250.17068</v>
      </c>
      <c r="AI11" s="718">
        <f t="shared" si="14"/>
        <v>35013.07712</v>
      </c>
      <c r="AJ11" s="718">
        <f t="shared" si="15"/>
        <v>31389.3095</v>
      </c>
      <c r="AK11" s="718">
        <f t="shared" si="16"/>
        <v>27765.54188</v>
      </c>
      <c r="AL11" s="719">
        <f t="shared" si="17"/>
        <v>2207988.281</v>
      </c>
      <c r="AM11" s="719">
        <f t="shared" si="18"/>
        <v>1979466.909</v>
      </c>
      <c r="AN11" s="719">
        <f t="shared" si="19"/>
        <v>1750945.536</v>
      </c>
      <c r="AO11" s="185">
        <f>AI11*VLOOKUP(C11, 'Appendix A -  Costs'!$A$2:$E$141,5,0)</f>
        <v>885505.715</v>
      </c>
      <c r="AP11" s="185">
        <f>AJ11*VLOOKUP(C11,'Appendix A -  Costs'!$A$2:$E$141,5,0)</f>
        <v>793858.045</v>
      </c>
      <c r="AQ11" s="185">
        <f>AK11*VLOOKUP(C11,'Appendix A -  Costs'!$A$2:$E$141,5,0)</f>
        <v>702210.375</v>
      </c>
      <c r="AR11" s="717">
        <f>VLOOKUP(C11,'Complexity Cost Adjustment'!$C$2:$AD$141,28,0)*AI11</f>
        <v>135509.5659</v>
      </c>
      <c r="AS11" s="717">
        <f>VLOOKUP(C11,'Complexity Cost Adjustment'!$C$2:$AD$141,28,0)*AJ11</f>
        <v>121484.6581</v>
      </c>
      <c r="AT11" s="717">
        <f>VLOOKUP(C11,'Complexity Cost Adjustment'!$C$2:$AD$141,28,0)*AK11</f>
        <v>107459.7504</v>
      </c>
      <c r="AU11" s="717">
        <f>(AO11/$AO$38)*'Cost Distribution'!$B$13</f>
        <v>385860.9354</v>
      </c>
      <c r="AV11" s="717">
        <f>(AP11/$AP$38)*'Cost Distribution'!$B$13</f>
        <v>368811.0875</v>
      </c>
      <c r="AW11" s="717">
        <f>(AQ11/$AQ$38)*'Cost Distribution'!$B$13</f>
        <v>349236.3018</v>
      </c>
      <c r="AX11" s="717">
        <f>(AL11/$AL$38)*'Cost Distribution'!$B$22</f>
        <v>668810.5319</v>
      </c>
      <c r="AY11" s="717">
        <f>(AM11/$AM$38)*'Cost Distribution'!$B$22</f>
        <v>641145.0652</v>
      </c>
      <c r="AZ11" s="717">
        <f>(AN11/$AN$38)*'Cost Distribution'!$B$22</f>
        <v>609106.9199</v>
      </c>
      <c r="BA11" s="717">
        <f t="shared" si="20"/>
        <v>267732.4062</v>
      </c>
      <c r="BB11" s="717">
        <f t="shared" si="21"/>
        <v>240022.7587</v>
      </c>
      <c r="BC11" s="717">
        <f t="shared" si="22"/>
        <v>212313.1112</v>
      </c>
      <c r="BD11" s="717">
        <f t="shared" si="23"/>
        <v>524751.2987</v>
      </c>
      <c r="BE11" s="717">
        <f t="shared" si="24"/>
        <v>470440.8261</v>
      </c>
      <c r="BF11" s="717">
        <f t="shared" si="25"/>
        <v>416130.3535</v>
      </c>
    </row>
    <row r="12" ht="14.25" customHeight="1">
      <c r="A12" s="269" t="s">
        <v>96</v>
      </c>
      <c r="B12" s="269" t="s">
        <v>118</v>
      </c>
      <c r="C12" s="269">
        <v>1811008.0</v>
      </c>
      <c r="D12" s="269" t="s">
        <v>479</v>
      </c>
      <c r="E12" s="269" t="s">
        <v>110</v>
      </c>
      <c r="F12" s="269">
        <v>58.436635250263336</v>
      </c>
      <c r="G12" s="259">
        <v>185629.152</v>
      </c>
      <c r="H12" s="132">
        <v>2339.8232</v>
      </c>
      <c r="I12" s="259">
        <f t="shared" si="2"/>
        <v>79.33469161</v>
      </c>
      <c r="J12" s="263">
        <v>63687.333600000005</v>
      </c>
      <c r="K12" s="263">
        <v>15761.006800000001</v>
      </c>
      <c r="L12" s="263">
        <f t="shared" si="3"/>
        <v>79448.3404</v>
      </c>
      <c r="M12" s="259">
        <f>VLOOKUP(C12,'Appendix A -  Costs'!$A$2:$G$141,7,0)</f>
        <v>24021.80977</v>
      </c>
      <c r="N12" s="259">
        <f t="shared" si="4"/>
        <v>10.26650636</v>
      </c>
      <c r="O12" s="263">
        <f t="shared" si="5"/>
        <v>103470.1502</v>
      </c>
      <c r="P12" s="259">
        <f t="shared" si="6"/>
        <v>44.22135406</v>
      </c>
      <c r="Q12" s="527">
        <f t="shared" si="7"/>
        <v>2584.147138</v>
      </c>
      <c r="R12" s="528">
        <f>Q12*0.245</f>
        <v>633.1160487</v>
      </c>
      <c r="S12" s="528">
        <f>VLOOKUP(C12,'Warehouse Order &amp; Sales Handlin'!$B$2:$J$141,9,0)</f>
        <v>867.2118413</v>
      </c>
      <c r="T12" s="528">
        <f>VLOOKUP(C12,'Warehouse Order &amp; Sales Handlin'!$B$2:$K$141,10,0)</f>
        <v>66.768</v>
      </c>
      <c r="U12" s="528">
        <f>VLOOKUP(C12,'Freight Cost'!$AR$2:$AS$141,2,0)</f>
        <v>8107.776</v>
      </c>
      <c r="V12" s="528">
        <f>VLOOKUP(C12,'CI Cost'!EL9:EM147,2,0)</f>
        <v>313.19448</v>
      </c>
      <c r="W12" s="528">
        <f t="shared" si="9"/>
        <v>10.26519125</v>
      </c>
      <c r="X12" s="528">
        <f t="shared" si="10"/>
        <v>24018.73264</v>
      </c>
      <c r="Y12" s="528">
        <f t="shared" si="11"/>
        <v>113455.1394</v>
      </c>
      <c r="Z12" s="528">
        <f>((G12/$H$43)*'Cost Distribution'!$B$22)/H12</f>
        <v>18.85471169</v>
      </c>
      <c r="AA12" s="528">
        <f t="shared" si="12"/>
        <v>72174.01259</v>
      </c>
      <c r="AB12" s="528">
        <f t="shared" ref="AB12:AC12" si="34">AA12/H12</f>
        <v>30.8459257</v>
      </c>
      <c r="AC12" s="526">
        <f t="shared" si="34"/>
        <v>0.3888075327</v>
      </c>
      <c r="AD12" s="526" t="str">
        <f>VLOOKUP(C12,'ABC Analysis Results'!$A$2:$B$140,2,0)</f>
        <v>B</v>
      </c>
      <c r="AE12" s="526" t="str">
        <f>VLOOKUP(C12,'ABC Analysis Results'!$A$2:$C$140,3,0)</f>
        <v>B</v>
      </c>
      <c r="AF12" s="716">
        <f>SUMIF('Scenario I - Product Substituti'!$V$2:$V$111,C12,'Scenario I - Product Substituti'!$AF$2:$AF$111)</f>
        <v>459.8535</v>
      </c>
      <c r="AG12" s="716">
        <f>SUMIF('Scenario I - Product Substituti'!$V$2:$V$111,C12,'Scenario I - Product Substituti'!$AG$2:$AG$111)</f>
        <v>367.8828</v>
      </c>
      <c r="AH12" s="716">
        <f>SUMIF('Scenario I - Product Substituti'!$V$2:$V$111,C12,'Scenario I - Product Substituti'!$AH$2:$AH$111)</f>
        <v>275.9121</v>
      </c>
      <c r="AI12" s="716">
        <f t="shared" si="14"/>
        <v>2799.6767</v>
      </c>
      <c r="AJ12" s="716">
        <f t="shared" si="15"/>
        <v>2707.706</v>
      </c>
      <c r="AK12" s="716">
        <f t="shared" si="16"/>
        <v>2615.7353</v>
      </c>
      <c r="AL12" s="185">
        <f t="shared" si="17"/>
        <v>222111.4876</v>
      </c>
      <c r="AM12" s="185">
        <f t="shared" si="18"/>
        <v>214815.0205</v>
      </c>
      <c r="AN12" s="185">
        <f t="shared" si="19"/>
        <v>207518.5534</v>
      </c>
      <c r="AO12" s="185">
        <f>AI12*VLOOKUP(C12, 'Appendix A -  Costs'!$A$2:$E$141,5,0)</f>
        <v>95062.59596</v>
      </c>
      <c r="AP12" s="185">
        <f>AJ12*VLOOKUP(C12,'Appendix A -  Costs'!$A$2:$E$141,5,0)</f>
        <v>91939.74485</v>
      </c>
      <c r="AQ12" s="185">
        <f>AK12*VLOOKUP(C12,'Appendix A -  Costs'!$A$2:$E$141,5,0)</f>
        <v>88816.89373</v>
      </c>
      <c r="AR12" s="717">
        <f>VLOOKUP(C12,'Complexity Cost Adjustment'!$C$2:$AD$141,28,0)*AI12</f>
        <v>11951.0554</v>
      </c>
      <c r="AS12" s="717">
        <f>VLOOKUP(C12,'Complexity Cost Adjustment'!$C$2:$AD$141,28,0)*AJ12</f>
        <v>11558.4576</v>
      </c>
      <c r="AT12" s="717">
        <f>VLOOKUP(C12,'Complexity Cost Adjustment'!$C$2:$AD$141,28,0)*AK12</f>
        <v>11165.85979</v>
      </c>
      <c r="AU12" s="717">
        <f>(AO12/$AO$38)*'Cost Distribution'!$B$13</f>
        <v>41423.72158</v>
      </c>
      <c r="AV12" s="717">
        <f>(AP12/$AP$38)*'Cost Distribution'!$B$13</f>
        <v>42713.42653</v>
      </c>
      <c r="AW12" s="717">
        <f>(AQ12/$AQ$38)*'Cost Distribution'!$B$13</f>
        <v>44172.06668</v>
      </c>
      <c r="AX12" s="717">
        <f>(AL12/$AL$38)*'Cost Distribution'!$B$22</f>
        <v>67278.66423</v>
      </c>
      <c r="AY12" s="717">
        <f>(AM12/$AM$38)*'Cost Distribution'!$B$22</f>
        <v>69578.12213</v>
      </c>
      <c r="AZ12" s="717">
        <f>(AN12/$AN$38)*'Cost Distribution'!$B$22</f>
        <v>72190.13057</v>
      </c>
      <c r="BA12" s="717">
        <f t="shared" si="20"/>
        <v>28739.21677</v>
      </c>
      <c r="BB12" s="717">
        <f t="shared" si="21"/>
        <v>27795.11994</v>
      </c>
      <c r="BC12" s="717">
        <f t="shared" si="22"/>
        <v>26851.02312</v>
      </c>
      <c r="BD12" s="717">
        <f t="shared" si="23"/>
        <v>52787.097</v>
      </c>
      <c r="BE12" s="717">
        <f t="shared" si="24"/>
        <v>51053.01597</v>
      </c>
      <c r="BF12" s="717">
        <f t="shared" si="25"/>
        <v>49318.93494</v>
      </c>
    </row>
    <row r="13" ht="14.25" customHeight="1">
      <c r="A13" s="269" t="s">
        <v>96</v>
      </c>
      <c r="B13" s="269" t="s">
        <v>120</v>
      </c>
      <c r="C13" s="269">
        <v>1811010.0</v>
      </c>
      <c r="D13" s="269" t="s">
        <v>479</v>
      </c>
      <c r="E13" s="269" t="s">
        <v>188</v>
      </c>
      <c r="F13" s="269">
        <v>2839.216306080038</v>
      </c>
      <c r="G13" s="259">
        <v>323271.624</v>
      </c>
      <c r="H13" s="132">
        <v>3222.9407999999994</v>
      </c>
      <c r="I13" s="259">
        <f t="shared" si="2"/>
        <v>100.3033081</v>
      </c>
      <c r="J13" s="263">
        <v>87820.28640000001</v>
      </c>
      <c r="K13" s="263">
        <v>21524.58</v>
      </c>
      <c r="L13" s="263">
        <f t="shared" si="3"/>
        <v>109344.8664</v>
      </c>
      <c r="M13" s="259">
        <f>VLOOKUP(C13,'Appendix A -  Costs'!$A$2:$G$141,7,0)</f>
        <v>33061.25171</v>
      </c>
      <c r="N13" s="259">
        <f t="shared" si="4"/>
        <v>10.25810084</v>
      </c>
      <c r="O13" s="263">
        <f t="shared" si="5"/>
        <v>142406.1181</v>
      </c>
      <c r="P13" s="259">
        <f t="shared" si="6"/>
        <v>44.18514858</v>
      </c>
      <c r="Q13" s="527">
        <f t="shared" si="7"/>
        <v>125451.1943</v>
      </c>
      <c r="R13" s="528">
        <f t="shared" ref="R13:R16" si="36">Q13*0.275</f>
        <v>34499.07844</v>
      </c>
      <c r="S13" s="528">
        <f>VLOOKUP(C13,'Warehouse Order &amp; Sales Handlin'!$B$2:$J$141,9,0)</f>
        <v>1770.843097</v>
      </c>
      <c r="T13" s="528">
        <f>VLOOKUP(C13,'Warehouse Order &amp; Sales Handlin'!$B$2:$K$141,10,0)</f>
        <v>269.0812251</v>
      </c>
      <c r="U13" s="528">
        <f>VLOOKUP(C13,'Freight Cost'!$AR$2:$AS$141,2,0)</f>
        <v>5463.936</v>
      </c>
      <c r="V13" s="528">
        <f>VLOOKUP(C13,'CI Cost'!EL11:EM149,2,0)</f>
        <v>1015.191795</v>
      </c>
      <c r="W13" s="528">
        <f t="shared" si="9"/>
        <v>10.25384151</v>
      </c>
      <c r="X13" s="528">
        <f t="shared" si="10"/>
        <v>33047.52415</v>
      </c>
      <c r="Y13" s="528">
        <f t="shared" si="11"/>
        <v>185410.5211</v>
      </c>
      <c r="Z13" s="528">
        <f>((G13/$H$43)*'Cost Distribution'!$B$22)/H13</f>
        <v>23.83812071</v>
      </c>
      <c r="AA13" s="528">
        <f t="shared" si="12"/>
        <v>137861.1029</v>
      </c>
      <c r="AB13" s="528">
        <f t="shared" ref="AB13:AC13" si="35">AA13/H13</f>
        <v>42.7749411</v>
      </c>
      <c r="AC13" s="526">
        <f t="shared" si="35"/>
        <v>0.4264559357</v>
      </c>
      <c r="AD13" s="526" t="str">
        <f>VLOOKUP(C13,'ABC Analysis Results'!$A$2:$B$140,2,0)</f>
        <v>A</v>
      </c>
      <c r="AE13" s="526" t="str">
        <f>VLOOKUP(C13,'ABC Analysis Results'!$A$2:$C$140,3,0)</f>
        <v>A</v>
      </c>
      <c r="AF13" s="716">
        <f>SUMIF('Scenario I - Product Substituti'!$V$2:$V$111,C13,'Scenario I - Product Substituti'!$AF$2:$AF$111)</f>
        <v>426.01</v>
      </c>
      <c r="AG13" s="716">
        <f>SUMIF('Scenario I - Product Substituti'!$V$2:$V$111,C13,'Scenario I - Product Substituti'!$AG$2:$AG$111)</f>
        <v>340.808</v>
      </c>
      <c r="AH13" s="716">
        <f>SUMIF('Scenario I - Product Substituti'!$V$2:$V$111,C13,'Scenario I - Product Substituti'!$AH$2:$AH$111)</f>
        <v>255.606</v>
      </c>
      <c r="AI13" s="716">
        <f t="shared" si="14"/>
        <v>3648.9508</v>
      </c>
      <c r="AJ13" s="716">
        <f t="shared" si="15"/>
        <v>3563.7488</v>
      </c>
      <c r="AK13" s="716">
        <f t="shared" si="16"/>
        <v>3478.5468</v>
      </c>
      <c r="AL13" s="185">
        <f t="shared" si="17"/>
        <v>366001.8363</v>
      </c>
      <c r="AM13" s="185">
        <f t="shared" si="18"/>
        <v>357455.7938</v>
      </c>
      <c r="AN13" s="185">
        <f t="shared" si="19"/>
        <v>348909.7514</v>
      </c>
      <c r="AO13" s="185">
        <f>AI13*VLOOKUP(C13, 'Appendix A -  Costs'!$A$2:$E$141,5,0)</f>
        <v>123798.128</v>
      </c>
      <c r="AP13" s="185">
        <f>AJ13*VLOOKUP(C13,'Appendix A -  Costs'!$A$2:$E$141,5,0)</f>
        <v>120907.4757</v>
      </c>
      <c r="AQ13" s="185">
        <f>AK13*VLOOKUP(C13,'Appendix A -  Costs'!$A$2:$E$141,5,0)</f>
        <v>118016.8234</v>
      </c>
      <c r="AR13" s="717">
        <f>VLOOKUP(C13,'Complexity Cost Adjustment'!$C$2:$AD$141,28,0)*AI13</f>
        <v>48704.28955</v>
      </c>
      <c r="AS13" s="717">
        <f>VLOOKUP(C13,'Complexity Cost Adjustment'!$C$2:$AD$141,28,0)*AJ13</f>
        <v>47567.05775</v>
      </c>
      <c r="AT13" s="717">
        <f>VLOOKUP(C13,'Complexity Cost Adjustment'!$C$2:$AD$141,28,0)*AK13</f>
        <v>46429.82595</v>
      </c>
      <c r="AU13" s="717">
        <f>(AO13/$AO$38)*'Cost Distribution'!$B$13</f>
        <v>53945.28873</v>
      </c>
      <c r="AV13" s="717">
        <f>(AP13/$AP$38)*'Cost Distribution'!$B$13</f>
        <v>56171.27379</v>
      </c>
      <c r="AW13" s="717">
        <f>(AQ13/$AQ$38)*'Cost Distribution'!$B$13</f>
        <v>58694.31785</v>
      </c>
      <c r="AX13" s="717">
        <f>(AL13/$AL$38)*'Cost Distribution'!$B$22</f>
        <v>110863.76</v>
      </c>
      <c r="AY13" s="717">
        <f>(AM13/$AM$38)*'Cost Distribution'!$B$22</f>
        <v>115779.1612</v>
      </c>
      <c r="AZ13" s="717">
        <f>(AN13/$AN$38)*'Cost Distribution'!$B$22</f>
        <v>121376.3304</v>
      </c>
      <c r="BA13" s="717">
        <f t="shared" si="20"/>
        <v>37415.76317</v>
      </c>
      <c r="BB13" s="717">
        <f t="shared" si="21"/>
        <v>36542.11537</v>
      </c>
      <c r="BC13" s="717">
        <f t="shared" si="22"/>
        <v>35668.46756</v>
      </c>
      <c r="BD13" s="717">
        <f t="shared" si="23"/>
        <v>86984.12965</v>
      </c>
      <c r="BE13" s="717">
        <f t="shared" si="24"/>
        <v>84953.07409</v>
      </c>
      <c r="BF13" s="717">
        <f t="shared" si="25"/>
        <v>82922.01852</v>
      </c>
    </row>
    <row r="14" ht="14.25" customHeight="1">
      <c r="A14" s="269" t="s">
        <v>96</v>
      </c>
      <c r="B14" s="269" t="s">
        <v>132</v>
      </c>
      <c r="C14" s="269">
        <v>1811020.0</v>
      </c>
      <c r="D14" s="269" t="s">
        <v>479</v>
      </c>
      <c r="E14" s="269" t="s">
        <v>188</v>
      </c>
      <c r="F14" s="269">
        <v>57.38651323623368</v>
      </c>
      <c r="G14" s="259">
        <v>327646.848</v>
      </c>
      <c r="H14" s="132">
        <v>2989.1663999999996</v>
      </c>
      <c r="I14" s="259">
        <f t="shared" si="2"/>
        <v>109.6114448</v>
      </c>
      <c r="J14" s="263">
        <v>91797.04160000003</v>
      </c>
      <c r="K14" s="263">
        <v>21813.158400000004</v>
      </c>
      <c r="L14" s="263">
        <f t="shared" si="3"/>
        <v>113610.2</v>
      </c>
      <c r="M14" s="259">
        <f>VLOOKUP(C14,'Appendix A -  Costs'!$A$2:$G$141,7,0)</f>
        <v>34350.90776</v>
      </c>
      <c r="N14" s="259">
        <f t="shared" si="4"/>
        <v>11.49180178</v>
      </c>
      <c r="O14" s="263">
        <f t="shared" si="5"/>
        <v>147961.1078</v>
      </c>
      <c r="P14" s="259">
        <f t="shared" si="6"/>
        <v>49.49912048</v>
      </c>
      <c r="Q14" s="527">
        <f t="shared" si="7"/>
        <v>2840.581932</v>
      </c>
      <c r="R14" s="528">
        <f t="shared" si="36"/>
        <v>781.1600314</v>
      </c>
      <c r="S14" s="528">
        <f>VLOOKUP(C14,'Warehouse Order &amp; Sales Handlin'!$B$2:$J$141,9,0)</f>
        <v>12773.44829</v>
      </c>
      <c r="T14" s="528">
        <f>VLOOKUP(C14,'Warehouse Order &amp; Sales Handlin'!$B$2:$K$141,10,0)</f>
        <v>3670.326</v>
      </c>
      <c r="U14" s="528">
        <f>VLOOKUP(C14,'Freight Cost'!$AR$2:$AS$141,2,0)</f>
        <v>5111.424</v>
      </c>
      <c r="V14" s="528">
        <f>VLOOKUP(C14,'CI Cost'!EL21:EM159,2,0)</f>
        <v>189.341655</v>
      </c>
      <c r="W14" s="528">
        <f t="shared" si="9"/>
        <v>11.49091184</v>
      </c>
      <c r="X14" s="528">
        <f t="shared" si="10"/>
        <v>34348.24758</v>
      </c>
      <c r="Y14" s="528">
        <f t="shared" si="11"/>
        <v>170484.1476</v>
      </c>
      <c r="Z14" s="528">
        <f>((G14/$H$43)*'Cost Distribution'!$B$22)/H14</f>
        <v>26.05029589</v>
      </c>
      <c r="AA14" s="528">
        <f t="shared" si="12"/>
        <v>157162.7004</v>
      </c>
      <c r="AB14" s="528">
        <f t="shared" ref="AB14:AC14" si="37">AA14/H14</f>
        <v>52.57743445</v>
      </c>
      <c r="AC14" s="526">
        <f t="shared" si="37"/>
        <v>0.4796710281</v>
      </c>
      <c r="AD14" s="526" t="str">
        <f>VLOOKUP(C14,'ABC Analysis Results'!$A$2:$B$140,2,0)</f>
        <v>A</v>
      </c>
      <c r="AE14" s="526" t="str">
        <f>VLOOKUP(C14,'ABC Analysis Results'!$A$2:$C$140,3,0)</f>
        <v>A</v>
      </c>
      <c r="AF14" s="716">
        <f>SUMIF('Scenario I - Product Substituti'!$V$2:$V$111,C14,'Scenario I - Product Substituti'!$AF$2:$AF$111)</f>
        <v>0</v>
      </c>
      <c r="AG14" s="716">
        <f>SUMIF('Scenario I - Product Substituti'!$V$2:$V$111,C14,'Scenario I - Product Substituti'!$AG$2:$AG$111)</f>
        <v>0</v>
      </c>
      <c r="AH14" s="716">
        <f>SUMIF('Scenario I - Product Substituti'!$V$2:$V$111,C14,'Scenario I - Product Substituti'!$AH$2:$AH$111)</f>
        <v>0</v>
      </c>
      <c r="AI14" s="716">
        <f t="shared" si="14"/>
        <v>2989.1664</v>
      </c>
      <c r="AJ14" s="716">
        <f t="shared" si="15"/>
        <v>2989.1664</v>
      </c>
      <c r="AK14" s="716">
        <f t="shared" si="16"/>
        <v>2989.1664</v>
      </c>
      <c r="AL14" s="185">
        <f t="shared" si="17"/>
        <v>327646.848</v>
      </c>
      <c r="AM14" s="185">
        <f t="shared" si="18"/>
        <v>327646.848</v>
      </c>
      <c r="AN14" s="185">
        <f t="shared" si="19"/>
        <v>327646.848</v>
      </c>
      <c r="AO14" s="185">
        <f>AI14*VLOOKUP(C14, 'Appendix A -  Costs'!$A$2:$E$141,5,0)</f>
        <v>113610.2</v>
      </c>
      <c r="AP14" s="185">
        <f>AJ14*VLOOKUP(C14,'Appendix A -  Costs'!$A$2:$E$141,5,0)</f>
        <v>113610.2</v>
      </c>
      <c r="AQ14" s="185">
        <f>AK14*VLOOKUP(C14,'Appendix A -  Costs'!$A$2:$E$141,5,0)</f>
        <v>113610.2</v>
      </c>
      <c r="AR14" s="717">
        <f>VLOOKUP(C14,'Complexity Cost Adjustment'!$C$2:$AD$141,28,0)*AI14</f>
        <v>22525.69997</v>
      </c>
      <c r="AS14" s="717">
        <f>VLOOKUP(C14,'Complexity Cost Adjustment'!$C$2:$AD$141,28,0)*AJ14</f>
        <v>22525.69997</v>
      </c>
      <c r="AT14" s="717">
        <f>VLOOKUP(C14,'Complexity Cost Adjustment'!$C$2:$AD$141,28,0)*AK14</f>
        <v>22525.69997</v>
      </c>
      <c r="AU14" s="717">
        <f>(AO14/$AO$38)*'Cost Distribution'!$B$13</f>
        <v>49505.87816</v>
      </c>
      <c r="AV14" s="717">
        <f>(AP14/$AP$38)*'Cost Distribution'!$B$13</f>
        <v>52781.1007</v>
      </c>
      <c r="AW14" s="717">
        <f>(AQ14/$AQ$38)*'Cost Distribution'!$B$13</f>
        <v>56502.73409</v>
      </c>
      <c r="AX14" s="717">
        <f>(AL14/$AL$38)*'Cost Distribution'!$B$22</f>
        <v>99245.845</v>
      </c>
      <c r="AY14" s="717">
        <f>(AM14/$AM$38)*'Cost Distribution'!$B$22</f>
        <v>106124.1079</v>
      </c>
      <c r="AZ14" s="717">
        <f>(AN14/$AN$38)*'Cost Distribution'!$B$22</f>
        <v>113979.5375</v>
      </c>
      <c r="BA14" s="717">
        <f t="shared" si="20"/>
        <v>34348.24758</v>
      </c>
      <c r="BB14" s="717">
        <f t="shared" si="21"/>
        <v>34348.24758</v>
      </c>
      <c r="BC14" s="717">
        <f t="shared" si="22"/>
        <v>34348.24758</v>
      </c>
      <c r="BD14" s="717">
        <f t="shared" si="23"/>
        <v>77868.66917</v>
      </c>
      <c r="BE14" s="717">
        <f t="shared" si="24"/>
        <v>77868.66917</v>
      </c>
      <c r="BF14" s="717">
        <f t="shared" si="25"/>
        <v>77868.66917</v>
      </c>
    </row>
    <row r="15" ht="14.25" customHeight="1">
      <c r="A15" s="269" t="s">
        <v>96</v>
      </c>
      <c r="B15" s="269" t="s">
        <v>131</v>
      </c>
      <c r="C15" s="269">
        <v>1811019.0</v>
      </c>
      <c r="D15" s="269" t="s">
        <v>479</v>
      </c>
      <c r="E15" s="269" t="s">
        <v>188</v>
      </c>
      <c r="F15" s="269">
        <v>33.94070078133463</v>
      </c>
      <c r="G15" s="259">
        <v>311496.0</v>
      </c>
      <c r="H15" s="132">
        <v>2991.3472999999994</v>
      </c>
      <c r="I15" s="259">
        <f t="shared" si="2"/>
        <v>104.132342</v>
      </c>
      <c r="J15" s="263">
        <v>89152.80000000002</v>
      </c>
      <c r="K15" s="263">
        <v>22733.964000000004</v>
      </c>
      <c r="L15" s="263">
        <f t="shared" si="3"/>
        <v>111886.764</v>
      </c>
      <c r="M15" s="259">
        <f>VLOOKUP(C15,'Appendix A -  Costs'!$A$2:$G$141,7,0)</f>
        <v>33829.81378</v>
      </c>
      <c r="N15" s="259">
        <f t="shared" si="4"/>
        <v>11.30922303</v>
      </c>
      <c r="O15" s="263">
        <f t="shared" si="5"/>
        <v>145716.5778</v>
      </c>
      <c r="P15" s="259">
        <f t="shared" si="6"/>
        <v>48.71269136</v>
      </c>
      <c r="Q15" s="527">
        <f t="shared" si="7"/>
        <v>1653.342882</v>
      </c>
      <c r="R15" s="528">
        <f t="shared" si="36"/>
        <v>454.6692925</v>
      </c>
      <c r="S15" s="528">
        <f>VLOOKUP(C15,'Warehouse Order &amp; Sales Handlin'!$B$2:$J$141,9,0)</f>
        <v>2862.766925</v>
      </c>
      <c r="T15" s="528">
        <f>VLOOKUP(C15,'Warehouse Order &amp; Sales Handlin'!$B$2:$K$141,10,0)</f>
        <v>624.4182366</v>
      </c>
      <c r="U15" s="528">
        <f>VLOOKUP(C15,'Freight Cost'!$AR$2:$AS$141,2,0)</f>
        <v>5111.424</v>
      </c>
      <c r="V15" s="528">
        <f>VLOOKUP(C15,'CI Cost'!EL20:EM158,2,0)</f>
        <v>820.560825</v>
      </c>
      <c r="W15" s="528">
        <f t="shared" si="9"/>
        <v>11.30542753</v>
      </c>
      <c r="X15" s="528">
        <f t="shared" si="10"/>
        <v>33818.46011</v>
      </c>
      <c r="Y15" s="528">
        <f t="shared" si="11"/>
        <v>155579.0634</v>
      </c>
      <c r="Z15" s="528">
        <f>((G15/$H$43)*'Cost Distribution'!$B$22)/H15</f>
        <v>24.7481303</v>
      </c>
      <c r="AA15" s="528">
        <f t="shared" si="12"/>
        <v>155916.9366</v>
      </c>
      <c r="AB15" s="528">
        <f t="shared" ref="AB15:AC15" si="38">AA15/H15</f>
        <v>52.12264608</v>
      </c>
      <c r="AC15" s="526">
        <f t="shared" si="38"/>
        <v>0.5005423396</v>
      </c>
      <c r="AD15" s="526" t="str">
        <f>VLOOKUP(C15,'ABC Analysis Results'!$A$2:$B$140,2,0)</f>
        <v>A</v>
      </c>
      <c r="AE15" s="526" t="str">
        <f>VLOOKUP(C15,'ABC Analysis Results'!$A$2:$C$140,3,0)</f>
        <v>A</v>
      </c>
      <c r="AF15" s="716">
        <f>SUMIF('Scenario I - Product Substituti'!$V$2:$V$111,C15,'Scenario I - Product Substituti'!$AF$2:$AF$111)</f>
        <v>0</v>
      </c>
      <c r="AG15" s="716">
        <f>SUMIF('Scenario I - Product Substituti'!$V$2:$V$111,C15,'Scenario I - Product Substituti'!$AG$2:$AG$111)</f>
        <v>0</v>
      </c>
      <c r="AH15" s="716">
        <f>SUMIF('Scenario I - Product Substituti'!$V$2:$V$111,C15,'Scenario I - Product Substituti'!$AH$2:$AH$111)</f>
        <v>0</v>
      </c>
      <c r="AI15" s="716">
        <f t="shared" si="14"/>
        <v>2991.3473</v>
      </c>
      <c r="AJ15" s="716">
        <f t="shared" si="15"/>
        <v>2991.3473</v>
      </c>
      <c r="AK15" s="716">
        <f t="shared" si="16"/>
        <v>2991.3473</v>
      </c>
      <c r="AL15" s="185">
        <f t="shared" si="17"/>
        <v>311496</v>
      </c>
      <c r="AM15" s="185">
        <f t="shared" si="18"/>
        <v>311496</v>
      </c>
      <c r="AN15" s="185">
        <f t="shared" si="19"/>
        <v>311496</v>
      </c>
      <c r="AO15" s="185">
        <f>AI15*VLOOKUP(C15, 'Appendix A -  Costs'!$A$2:$E$141,5,0)</f>
        <v>111886.764</v>
      </c>
      <c r="AP15" s="185">
        <f>AJ15*VLOOKUP(C15,'Appendix A -  Costs'!$A$2:$E$141,5,0)</f>
        <v>111886.764</v>
      </c>
      <c r="AQ15" s="185">
        <f>AK15*VLOOKUP(C15,'Appendix A -  Costs'!$A$2:$E$141,5,0)</f>
        <v>111886.764</v>
      </c>
      <c r="AR15" s="717">
        <f>VLOOKUP(C15,'Complexity Cost Adjustment'!$C$2:$AD$141,28,0)*AI15</f>
        <v>9873.839279</v>
      </c>
      <c r="AS15" s="717">
        <f>VLOOKUP(C15,'Complexity Cost Adjustment'!$C$2:$AD$141,28,0)*AJ15</f>
        <v>9873.839279</v>
      </c>
      <c r="AT15" s="717">
        <f>VLOOKUP(C15,'Complexity Cost Adjustment'!$C$2:$AD$141,28,0)*AK15</f>
        <v>9873.839279</v>
      </c>
      <c r="AU15" s="717">
        <f>(AO15/$AO$38)*'Cost Distribution'!$B$13</f>
        <v>48754.88738</v>
      </c>
      <c r="AV15" s="717">
        <f>(AP15/$AP$38)*'Cost Distribution'!$B$13</f>
        <v>51980.42568</v>
      </c>
      <c r="AW15" s="717">
        <f>(AQ15/$AQ$38)*'Cost Distribution'!$B$13</f>
        <v>55645.6029</v>
      </c>
      <c r="AX15" s="717">
        <f>(AL15/$AL$38)*'Cost Distribution'!$B$22</f>
        <v>94353.67354</v>
      </c>
      <c r="AY15" s="717">
        <f>(AM15/$AM$38)*'Cost Distribution'!$B$22</f>
        <v>100892.883</v>
      </c>
      <c r="AZ15" s="717">
        <f>(AN15/$AN$38)*'Cost Distribution'!$B$22</f>
        <v>108361.0913</v>
      </c>
      <c r="BA15" s="717">
        <f t="shared" si="20"/>
        <v>33818.46011</v>
      </c>
      <c r="BB15" s="717">
        <f t="shared" si="21"/>
        <v>33818.46011</v>
      </c>
      <c r="BC15" s="717">
        <f t="shared" si="22"/>
        <v>33818.46011</v>
      </c>
      <c r="BD15" s="717">
        <f t="shared" si="23"/>
        <v>74030.25276</v>
      </c>
      <c r="BE15" s="717">
        <f t="shared" si="24"/>
        <v>74030.25276</v>
      </c>
      <c r="BF15" s="717">
        <f t="shared" si="25"/>
        <v>74030.25276</v>
      </c>
    </row>
    <row r="16" ht="14.25" customHeight="1">
      <c r="A16" s="269" t="s">
        <v>96</v>
      </c>
      <c r="B16" s="269" t="s">
        <v>121</v>
      </c>
      <c r="C16" s="269">
        <v>1811011.0</v>
      </c>
      <c r="D16" s="269" t="s">
        <v>479</v>
      </c>
      <c r="E16" s="269" t="s">
        <v>188</v>
      </c>
      <c r="F16" s="269">
        <v>202.257781516611</v>
      </c>
      <c r="G16" s="259">
        <v>782039.345</v>
      </c>
      <c r="H16" s="132">
        <v>7490.4536</v>
      </c>
      <c r="I16" s="259">
        <f t="shared" si="2"/>
        <v>104.4048047</v>
      </c>
      <c r="J16" s="263">
        <v>196132.99200000003</v>
      </c>
      <c r="K16" s="263">
        <v>53119.35200000001</v>
      </c>
      <c r="L16" s="263">
        <f t="shared" si="3"/>
        <v>249252.344</v>
      </c>
      <c r="M16" s="259">
        <f>VLOOKUP(C16,'Appendix A -  Costs'!$A$2:$G$141,7,0)</f>
        <v>75363.34129</v>
      </c>
      <c r="N16" s="259">
        <f t="shared" si="4"/>
        <v>10.061252</v>
      </c>
      <c r="O16" s="263">
        <f t="shared" si="5"/>
        <v>324615.6853</v>
      </c>
      <c r="P16" s="259">
        <f t="shared" si="6"/>
        <v>43.33725334</v>
      </c>
      <c r="Q16" s="527">
        <f t="shared" si="7"/>
        <v>8765.296717</v>
      </c>
      <c r="R16" s="528">
        <f t="shared" si="36"/>
        <v>2410.456597</v>
      </c>
      <c r="S16" s="528">
        <f>VLOOKUP(C16,'Warehouse Order &amp; Sales Handlin'!$B$2:$J$141,9,0)</f>
        <v>4195.513908</v>
      </c>
      <c r="T16" s="528">
        <f>VLOOKUP(C16,'Warehouse Order &amp; Sales Handlin'!$B$2:$K$141,10,0)</f>
        <v>918.8581945</v>
      </c>
      <c r="U16" s="528">
        <f>VLOOKUP(C16,'Freight Cost'!$AR$2:$AS$141,2,0)</f>
        <v>12866.688</v>
      </c>
      <c r="V16" s="528">
        <f>VLOOKUP(C16,'CI Cost'!EL12:EM150,2,0)</f>
        <v>634.37895</v>
      </c>
      <c r="W16" s="528">
        <f t="shared" si="9"/>
        <v>10.05864149</v>
      </c>
      <c r="X16" s="528">
        <f t="shared" si="10"/>
        <v>75343.78732</v>
      </c>
      <c r="Y16" s="528">
        <f t="shared" si="11"/>
        <v>345622.027</v>
      </c>
      <c r="Z16" s="528">
        <f>((G16/$H$43)*'Cost Distribution'!$B$22)/H16</f>
        <v>24.81288388</v>
      </c>
      <c r="AA16" s="528">
        <f t="shared" si="12"/>
        <v>436417.318</v>
      </c>
      <c r="AB16" s="528">
        <f t="shared" ref="AB16:AC16" si="39">AA16/H16</f>
        <v>58.26313616</v>
      </c>
      <c r="AC16" s="526">
        <f t="shared" si="39"/>
        <v>0.5580503344</v>
      </c>
      <c r="AD16" s="526" t="str">
        <f>VLOOKUP(C16,'ABC Analysis Results'!$A$2:$B$140,2,0)</f>
        <v>A</v>
      </c>
      <c r="AE16" s="526" t="str">
        <f>VLOOKUP(C16,'ABC Analysis Results'!$A$2:$C$140,3,0)</f>
        <v>A</v>
      </c>
      <c r="AF16" s="716">
        <f>SUMIF('Scenario I - Product Substituti'!$V$2:$V$111,C16,'Scenario I - Product Substituti'!$AF$2:$AF$111)</f>
        <v>1404.9403</v>
      </c>
      <c r="AG16" s="716">
        <f>SUMIF('Scenario I - Product Substituti'!$V$2:$V$111,C16,'Scenario I - Product Substituti'!$AG$2:$AG$111)</f>
        <v>1123.95224</v>
      </c>
      <c r="AH16" s="716">
        <f>SUMIF('Scenario I - Product Substituti'!$V$2:$V$111,C16,'Scenario I - Product Substituti'!$AH$2:$AH$111)</f>
        <v>842.96418</v>
      </c>
      <c r="AI16" s="716">
        <f t="shared" si="14"/>
        <v>8895.3939</v>
      </c>
      <c r="AJ16" s="716">
        <f t="shared" si="15"/>
        <v>8614.40584</v>
      </c>
      <c r="AK16" s="716">
        <f t="shared" si="16"/>
        <v>8333.41778</v>
      </c>
      <c r="AL16" s="185">
        <f t="shared" si="17"/>
        <v>928721.8626</v>
      </c>
      <c r="AM16" s="185">
        <f t="shared" si="18"/>
        <v>899385.3591</v>
      </c>
      <c r="AN16" s="185">
        <f t="shared" si="19"/>
        <v>870048.8556</v>
      </c>
      <c r="AO16" s="185">
        <f>AI16*VLOOKUP(C16, 'Appendix A -  Costs'!$A$2:$E$141,5,0)</f>
        <v>296003.1393</v>
      </c>
      <c r="AP16" s="185">
        <f>AJ16*VLOOKUP(C16,'Appendix A -  Costs'!$A$2:$E$141,5,0)</f>
        <v>286652.9802</v>
      </c>
      <c r="AQ16" s="185">
        <f>AK16*VLOOKUP(C16,'Appendix A -  Costs'!$A$2:$E$141,5,0)</f>
        <v>277302.8212</v>
      </c>
      <c r="AR16" s="717">
        <f>VLOOKUP(C16,'Complexity Cost Adjustment'!$C$2:$AD$141,28,0)*AI16</f>
        <v>24969.59916</v>
      </c>
      <c r="AS16" s="717">
        <f>VLOOKUP(C16,'Complexity Cost Adjustment'!$C$2:$AD$141,28,0)*AJ16</f>
        <v>24180.85846</v>
      </c>
      <c r="AT16" s="717">
        <f>VLOOKUP(C16,'Complexity Cost Adjustment'!$C$2:$AD$141,28,0)*AK16</f>
        <v>23392.11775</v>
      </c>
      <c r="AU16" s="717">
        <f>(AO16/$AO$38)*'Cost Distribution'!$B$13</f>
        <v>128983.9763</v>
      </c>
      <c r="AV16" s="717">
        <f>(AP16/$AP$38)*'Cost Distribution'!$B$13</f>
        <v>133173.4282</v>
      </c>
      <c r="AW16" s="717">
        <f>(AQ16/$AQ$38)*'Cost Distribution'!$B$13</f>
        <v>137913.3878</v>
      </c>
      <c r="AX16" s="717">
        <f>(AL16/$AL$38)*'Cost Distribution'!$B$22</f>
        <v>281314.4292</v>
      </c>
      <c r="AY16" s="717">
        <f>(AM16/$AM$38)*'Cost Distribution'!$B$22</f>
        <v>291308.9793</v>
      </c>
      <c r="AZ16" s="717">
        <f>(AN16/$AN$38)*'Cost Distribution'!$B$22</f>
        <v>302666.6265</v>
      </c>
      <c r="BA16" s="717">
        <f t="shared" si="20"/>
        <v>89475.57811</v>
      </c>
      <c r="BB16" s="717">
        <f t="shared" si="21"/>
        <v>86649.21995</v>
      </c>
      <c r="BC16" s="717">
        <f t="shared" si="22"/>
        <v>83822.86179</v>
      </c>
      <c r="BD16" s="717">
        <f t="shared" si="23"/>
        <v>220720.376</v>
      </c>
      <c r="BE16" s="717">
        <f t="shared" si="24"/>
        <v>213748.2518</v>
      </c>
      <c r="BF16" s="717">
        <f t="shared" si="25"/>
        <v>206776.1277</v>
      </c>
    </row>
    <row r="17" ht="14.25" customHeight="1">
      <c r="A17" s="269" t="s">
        <v>96</v>
      </c>
      <c r="B17" s="269" t="s">
        <v>115</v>
      </c>
      <c r="C17" s="269">
        <v>1811006.0</v>
      </c>
      <c r="D17" s="269" t="s">
        <v>479</v>
      </c>
      <c r="E17" s="269" t="s">
        <v>110</v>
      </c>
      <c r="F17" s="269">
        <v>26.95795108972884</v>
      </c>
      <c r="G17" s="259">
        <v>126819.78</v>
      </c>
      <c r="H17" s="132">
        <v>1150.34</v>
      </c>
      <c r="I17" s="259">
        <f t="shared" si="2"/>
        <v>110.2454753</v>
      </c>
      <c r="J17" s="263">
        <v>29494.08</v>
      </c>
      <c r="K17" s="263">
        <v>7761.6</v>
      </c>
      <c r="L17" s="263">
        <f t="shared" si="3"/>
        <v>37255.68</v>
      </c>
      <c r="M17" s="259">
        <f>VLOOKUP(C17,'Appendix A -  Costs'!$A$2:$G$141,7,0)</f>
        <v>11264.53811</v>
      </c>
      <c r="N17" s="259">
        <f t="shared" si="4"/>
        <v>9.792355395</v>
      </c>
      <c r="O17" s="263">
        <f t="shared" si="5"/>
        <v>48520.21811</v>
      </c>
      <c r="P17" s="259">
        <f t="shared" si="6"/>
        <v>42.17902368</v>
      </c>
      <c r="Q17" s="527">
        <f t="shared" si="7"/>
        <v>1137.060058</v>
      </c>
      <c r="R17" s="528">
        <f>Q17*0.245</f>
        <v>278.5797141</v>
      </c>
      <c r="S17" s="528">
        <f>VLOOKUP(C17,'Warehouse Order &amp; Sales Handlin'!$B$2:$J$141,9,0)</f>
        <v>1053.791587</v>
      </c>
      <c r="T17" s="528">
        <f>VLOOKUP(C17,'Warehouse Order &amp; Sales Handlin'!$B$2:$K$141,10,0)</f>
        <v>130.304</v>
      </c>
      <c r="U17" s="528">
        <f>VLOOKUP(C17,'Freight Cost'!$AR$2:$AS$141,2,0)</f>
        <v>4230.144</v>
      </c>
      <c r="V17" s="528">
        <f>VLOOKUP(C17,'CI Cost'!EL7:EM145,2,0)</f>
        <v>59.341005</v>
      </c>
      <c r="W17" s="528">
        <f t="shared" si="9"/>
        <v>9.792117729</v>
      </c>
      <c r="X17" s="528">
        <f t="shared" si="10"/>
        <v>11264.26471</v>
      </c>
      <c r="Y17" s="528">
        <f t="shared" si="11"/>
        <v>54272.10501</v>
      </c>
      <c r="Z17" s="528">
        <f>((G17/$H$43)*'Cost Distribution'!$B$22)/H17</f>
        <v>26.20097978</v>
      </c>
      <c r="AA17" s="528">
        <f t="shared" si="12"/>
        <v>72547.67499</v>
      </c>
      <c r="AB17" s="528">
        <f t="shared" ref="AB17:AC17" si="40">AA17/H17</f>
        <v>63.06628908</v>
      </c>
      <c r="AC17" s="526">
        <f t="shared" si="40"/>
        <v>0.5720533105</v>
      </c>
      <c r="AD17" s="526" t="str">
        <f>VLOOKUP(C17,'ABC Analysis Results'!$A$2:$B$140,2,0)</f>
        <v>B</v>
      </c>
      <c r="AE17" s="526" t="str">
        <f>VLOOKUP(C17,'ABC Analysis Results'!$A$2:$C$140,3,0)</f>
        <v>B</v>
      </c>
      <c r="AF17" s="716">
        <f>SUMIF('Scenario I - Product Substituti'!$V$2:$V$111,C17,'Scenario I - Product Substituti'!$AF$2:$AF$111)</f>
        <v>320.9652</v>
      </c>
      <c r="AG17" s="716">
        <f>SUMIF('Scenario I - Product Substituti'!$V$2:$V$111,C17,'Scenario I - Product Substituti'!$AG$2:$AG$111)</f>
        <v>222.9264</v>
      </c>
      <c r="AH17" s="716">
        <f>SUMIF('Scenario I - Product Substituti'!$V$2:$V$111,C17,'Scenario I - Product Substituti'!$AH$2:$AH$111)</f>
        <v>167.1948</v>
      </c>
      <c r="AI17" s="716">
        <f t="shared" si="14"/>
        <v>1471.3052</v>
      </c>
      <c r="AJ17" s="716">
        <f t="shared" si="15"/>
        <v>1373.2664</v>
      </c>
      <c r="AK17" s="716">
        <f t="shared" si="16"/>
        <v>1317.5348</v>
      </c>
      <c r="AL17" s="185">
        <f t="shared" si="17"/>
        <v>162204.741</v>
      </c>
      <c r="AM17" s="185">
        <f t="shared" si="18"/>
        <v>151396.4069</v>
      </c>
      <c r="AN17" s="185">
        <f t="shared" si="19"/>
        <v>145252.2502</v>
      </c>
      <c r="AO17" s="185">
        <f>AI17*VLOOKUP(C17, 'Appendix A -  Costs'!$A$2:$E$141,5,0)</f>
        <v>47650.67346</v>
      </c>
      <c r="AP17" s="185">
        <f>AJ17*VLOOKUP(C17,'Appendix A -  Costs'!$A$2:$E$141,5,0)</f>
        <v>44475.52337</v>
      </c>
      <c r="AQ17" s="185">
        <f>AK17*VLOOKUP(C17,'Appendix A -  Costs'!$A$2:$E$141,5,0)</f>
        <v>42670.56253</v>
      </c>
      <c r="AR17" s="717">
        <f>VLOOKUP(C17,'Complexity Cost Adjustment'!$C$2:$AD$141,28,0)*AI17</f>
        <v>7357.11474</v>
      </c>
      <c r="AS17" s="717">
        <f>VLOOKUP(C17,'Complexity Cost Adjustment'!$C$2:$AD$141,28,0)*AJ17</f>
        <v>6866.88151</v>
      </c>
      <c r="AT17" s="717">
        <f>VLOOKUP(C17,'Complexity Cost Adjustment'!$C$2:$AD$141,28,0)*AK17</f>
        <v>6588.201209</v>
      </c>
      <c r="AU17" s="717">
        <f>(AO17/$AO$38)*'Cost Distribution'!$B$13</f>
        <v>20763.8789</v>
      </c>
      <c r="AV17" s="717">
        <f>(AP17/$AP$38)*'Cost Distribution'!$B$13</f>
        <v>20662.46761</v>
      </c>
      <c r="AW17" s="717">
        <f>(AQ17/$AQ$38)*'Cost Distribution'!$B$13</f>
        <v>21221.71643</v>
      </c>
      <c r="AX17" s="717">
        <f>(AL17/$AL$38)*'Cost Distribution'!$B$22</f>
        <v>49132.61544</v>
      </c>
      <c r="AY17" s="717">
        <f>(AM17/$AM$38)*'Cost Distribution'!$B$22</f>
        <v>49036.96988</v>
      </c>
      <c r="AZ17" s="717">
        <f>(AN17/$AN$38)*'Cost Distribution'!$B$22</f>
        <v>50529.35622</v>
      </c>
      <c r="BA17" s="717">
        <f t="shared" si="20"/>
        <v>14407.19373</v>
      </c>
      <c r="BB17" s="717">
        <f t="shared" si="21"/>
        <v>13447.18626</v>
      </c>
      <c r="BC17" s="717">
        <f t="shared" si="22"/>
        <v>12901.45587</v>
      </c>
      <c r="BD17" s="717">
        <f t="shared" si="23"/>
        <v>38549.6378</v>
      </c>
      <c r="BE17" s="717">
        <f t="shared" si="24"/>
        <v>35980.92518</v>
      </c>
      <c r="BF17" s="717">
        <f t="shared" si="25"/>
        <v>34520.70266</v>
      </c>
    </row>
    <row r="18" ht="14.25" customHeight="1">
      <c r="A18" s="275" t="s">
        <v>96</v>
      </c>
      <c r="B18" s="275" t="s">
        <v>126</v>
      </c>
      <c r="C18" s="275">
        <v>1811015.0</v>
      </c>
      <c r="D18" s="275" t="s">
        <v>479</v>
      </c>
      <c r="E18" s="275" t="s">
        <v>190</v>
      </c>
      <c r="F18" s="275">
        <v>39.64137327933871</v>
      </c>
      <c r="G18" s="279">
        <v>315478.17000000004</v>
      </c>
      <c r="H18" s="135">
        <v>2987.7312999999995</v>
      </c>
      <c r="I18" s="279">
        <f t="shared" si="2"/>
        <v>105.5912123</v>
      </c>
      <c r="J18" s="281">
        <v>73669.07680000001</v>
      </c>
      <c r="K18" s="281">
        <v>18052.5708</v>
      </c>
      <c r="L18" s="281">
        <f t="shared" si="3"/>
        <v>91721.6476</v>
      </c>
      <c r="M18" s="259">
        <f>VLOOKUP(C18,'Appendix A -  Costs'!$A$2:$G$141,7,0)</f>
        <v>27732.73752</v>
      </c>
      <c r="N18" s="279">
        <f t="shared" si="4"/>
        <v>9.28220604</v>
      </c>
      <c r="O18" s="281">
        <f t="shared" si="5"/>
        <v>119454.3851</v>
      </c>
      <c r="P18" s="279">
        <f t="shared" si="6"/>
        <v>39.98163594</v>
      </c>
      <c r="Q18" s="530">
        <f t="shared" si="7"/>
        <v>1584.926955</v>
      </c>
      <c r="R18" s="531">
        <f>Q18*0.255</f>
        <v>404.1563734</v>
      </c>
      <c r="S18" s="531">
        <f>VLOOKUP(C18,'Warehouse Order &amp; Sales Handlin'!$B$2:$J$141,9,0)</f>
        <v>1201.327513</v>
      </c>
      <c r="T18" s="531">
        <f>VLOOKUP(C18,'Warehouse Order &amp; Sales Handlin'!$B$2:$K$141,10,0)</f>
        <v>114.1382224</v>
      </c>
      <c r="U18" s="531">
        <f>VLOOKUP(C18,'Freight Cost'!$AR$2:$AS$141,2,0)</f>
        <v>7667.136</v>
      </c>
      <c r="V18" s="531">
        <f>VLOOKUP(C18,'CI Cost'!EL16:EM154,2,0)</f>
        <v>545.13225</v>
      </c>
      <c r="W18" s="531">
        <f t="shared" si="9"/>
        <v>9.280136475</v>
      </c>
      <c r="X18" s="531">
        <f t="shared" si="10"/>
        <v>27726.55421</v>
      </c>
      <c r="Y18" s="531">
        <f t="shared" si="11"/>
        <v>129380.0922</v>
      </c>
      <c r="Z18" s="528">
        <f>((G18/$H$43)*'Cost Distribution'!$B$22)/H18</f>
        <v>25.09484595</v>
      </c>
      <c r="AA18" s="531">
        <f t="shared" si="12"/>
        <v>186098.0778</v>
      </c>
      <c r="AB18" s="531">
        <f t="shared" ref="AB18:AC18" si="41">AA18/H18</f>
        <v>62.28742117</v>
      </c>
      <c r="AC18" s="529">
        <f t="shared" si="41"/>
        <v>0.5898920925</v>
      </c>
      <c r="AD18" s="529" t="str">
        <f>VLOOKUP(C18,'ABC Analysis Results'!$A$2:$B$140,2,0)</f>
        <v>A</v>
      </c>
      <c r="AE18" s="529" t="str">
        <f>VLOOKUP(C18,'ABC Analysis Results'!$A$2:$C$140,3,0)</f>
        <v>A</v>
      </c>
      <c r="AF18" s="718">
        <f>SUMIF('Scenario I - Product Substituti'!$V$2:$V$111,C18,'Scenario I - Product Substituti'!$AF$2:$AF$111)</f>
        <v>2023.6944</v>
      </c>
      <c r="AG18" s="718">
        <f>SUMIF('Scenario I - Product Substituti'!$V$2:$V$111,C18,'Scenario I - Product Substituti'!$AG$2:$AG$111)</f>
        <v>1618.95552</v>
      </c>
      <c r="AH18" s="718">
        <f>SUMIF('Scenario I - Product Substituti'!$V$2:$V$111,C18,'Scenario I - Product Substituti'!$AH$2:$AH$111)</f>
        <v>1214.21664</v>
      </c>
      <c r="AI18" s="718">
        <f t="shared" si="14"/>
        <v>5011.4257</v>
      </c>
      <c r="AJ18" s="718">
        <f t="shared" si="15"/>
        <v>4606.68682</v>
      </c>
      <c r="AK18" s="718">
        <f t="shared" si="16"/>
        <v>4201.94794</v>
      </c>
      <c r="AL18" s="719">
        <f t="shared" si="17"/>
        <v>529162.515</v>
      </c>
      <c r="AM18" s="719">
        <f t="shared" si="18"/>
        <v>486425.646</v>
      </c>
      <c r="AN18" s="719">
        <f t="shared" si="19"/>
        <v>443688.777</v>
      </c>
      <c r="AO18" s="185">
        <f>AI18*VLOOKUP(C18, 'Appendix A -  Costs'!$A$2:$E$141,5,0)</f>
        <v>153847.912</v>
      </c>
      <c r="AP18" s="185">
        <f>AJ18*VLOOKUP(C18,'Appendix A -  Costs'!$A$2:$E$141,5,0)</f>
        <v>141422.6591</v>
      </c>
      <c r="AQ18" s="185">
        <f>AK18*VLOOKUP(C18,'Appendix A -  Costs'!$A$2:$E$141,5,0)</f>
        <v>128997.4062</v>
      </c>
      <c r="AR18" s="717">
        <f>VLOOKUP(C18,'Complexity Cost Adjustment'!$C$2:$AD$141,28,0)*AI18</f>
        <v>16659.10539</v>
      </c>
      <c r="AS18" s="717">
        <f>VLOOKUP(C18,'Complexity Cost Adjustment'!$C$2:$AD$141,28,0)*AJ18</f>
        <v>15313.66238</v>
      </c>
      <c r="AT18" s="717">
        <f>VLOOKUP(C18,'Complexity Cost Adjustment'!$C$2:$AD$141,28,0)*AK18</f>
        <v>13968.21938</v>
      </c>
      <c r="AU18" s="717">
        <f>(AO18/$AO$38)*'Cost Distribution'!$B$13</f>
        <v>67039.54386</v>
      </c>
      <c r="AV18" s="717">
        <f>(AP18/$AP$38)*'Cost Distribution'!$B$13</f>
        <v>65702.23106</v>
      </c>
      <c r="AW18" s="717">
        <f>(AQ18/$AQ$38)*'Cost Distribution'!$B$13</f>
        <v>64155.38519</v>
      </c>
      <c r="AX18" s="717">
        <f>(AL18/$AL$38)*'Cost Distribution'!$B$22</f>
        <v>160285.9337</v>
      </c>
      <c r="AY18" s="717">
        <f>(AM18/$AM$38)*'Cost Distribution'!$B$22</f>
        <v>157552.2183</v>
      </c>
      <c r="AZ18" s="717">
        <f>(AN18/$AN$38)*'Cost Distribution'!$B$22</f>
        <v>154347.4076</v>
      </c>
      <c r="BA18" s="717">
        <f t="shared" si="20"/>
        <v>46506.71443</v>
      </c>
      <c r="BB18" s="717">
        <f t="shared" si="21"/>
        <v>42750.68239</v>
      </c>
      <c r="BC18" s="717">
        <f t="shared" si="22"/>
        <v>38994.65034</v>
      </c>
      <c r="BD18" s="717">
        <f t="shared" si="23"/>
        <v>125760.956</v>
      </c>
      <c r="BE18" s="717">
        <f t="shared" si="24"/>
        <v>115604.0961</v>
      </c>
      <c r="BF18" s="717">
        <f t="shared" si="25"/>
        <v>105447.2363</v>
      </c>
    </row>
    <row r="19" ht="14.25" customHeight="1">
      <c r="A19" s="269" t="s">
        <v>275</v>
      </c>
      <c r="B19" s="269" t="s">
        <v>284</v>
      </c>
      <c r="C19" s="269">
        <v>1811114.0</v>
      </c>
      <c r="D19" s="269" t="s">
        <v>257</v>
      </c>
      <c r="E19" s="269" t="s">
        <v>548</v>
      </c>
      <c r="F19" s="269">
        <v>519.0463479444344</v>
      </c>
      <c r="G19" s="259">
        <v>626981.3</v>
      </c>
      <c r="H19" s="132">
        <v>6505.2405</v>
      </c>
      <c r="I19" s="259">
        <f t="shared" si="2"/>
        <v>96.38095625</v>
      </c>
      <c r="J19" s="263">
        <v>255630.15280000004</v>
      </c>
      <c r="K19" s="263">
        <v>65884.06000000001</v>
      </c>
      <c r="L19" s="263">
        <f t="shared" si="3"/>
        <v>321514.2128</v>
      </c>
      <c r="M19" s="259">
        <f>VLOOKUP(C19,'Appendix A -  Costs'!$A$2:$G$141,7,0)</f>
        <v>97212.26673</v>
      </c>
      <c r="N19" s="259">
        <f t="shared" si="4"/>
        <v>14.94368528</v>
      </c>
      <c r="O19" s="263">
        <f t="shared" si="5"/>
        <v>418726.4795</v>
      </c>
      <c r="P19" s="259">
        <f t="shared" si="6"/>
        <v>64.36756328</v>
      </c>
      <c r="Q19" s="527">
        <f t="shared" si="7"/>
        <v>33409.74865</v>
      </c>
      <c r="R19" s="528">
        <f>((1/2)*Q19*0.275)+((1/2)*Q19*0.255)</f>
        <v>8853.583391</v>
      </c>
      <c r="S19" s="528">
        <f>VLOOKUP(C19,'Warehouse Order &amp; Sales Handlin'!$B$2:$J$141,9,0)</f>
        <v>2006.614107</v>
      </c>
      <c r="T19" s="528">
        <f>VLOOKUP(C19,'Warehouse Order &amp; Sales Handlin'!$B$2:$K$141,10,0)</f>
        <v>86.724</v>
      </c>
      <c r="U19" s="528">
        <f>VLOOKUP(C19,'Freight Cost'!$AR$2:$AS$141,2,0)</f>
        <v>61072.704</v>
      </c>
      <c r="V19" s="528">
        <f>VLOOKUP(C19,'CI Cost'!EL114:EM253,2,0)</f>
        <v>16660.99871</v>
      </c>
      <c r="W19" s="528">
        <f t="shared" si="9"/>
        <v>14.84185318</v>
      </c>
      <c r="X19" s="528">
        <f t="shared" si="10"/>
        <v>96549.8244</v>
      </c>
      <c r="Y19" s="528">
        <f t="shared" si="11"/>
        <v>506744.6614</v>
      </c>
      <c r="Z19" s="528">
        <f>((G19/$H$43)*'Cost Distribution'!$B$22)/H19</f>
        <v>22.90593315</v>
      </c>
      <c r="AA19" s="528">
        <f t="shared" si="12"/>
        <v>120236.6386</v>
      </c>
      <c r="AB19" s="528">
        <f t="shared" ref="AB19:AC19" si="42">AA19/H19</f>
        <v>18.4830428</v>
      </c>
      <c r="AC19" s="526">
        <f t="shared" si="42"/>
        <v>0.1917706933</v>
      </c>
      <c r="AD19" s="526" t="str">
        <f>VLOOKUP(C19,'ABC Analysis Results'!$A$2:$B$140,2,0)</f>
        <v>A</v>
      </c>
      <c r="AE19" s="526" t="str">
        <f>VLOOKUP(C19,'ABC Analysis Results'!$A$2:$C$140,3,0)</f>
        <v>B</v>
      </c>
      <c r="AF19" s="716">
        <f>SUMIF('Scenario I - Product Substituti'!$V$2:$V$111,C19,'Scenario I - Product Substituti'!$AF$2:$AF$111)</f>
        <v>2763.3359</v>
      </c>
      <c r="AG19" s="716">
        <f>SUMIF('Scenario I - Product Substituti'!$V$2:$V$111,C19,'Scenario I - Product Substituti'!$AG$2:$AG$111)</f>
        <v>2210.66872</v>
      </c>
      <c r="AH19" s="716">
        <f>SUMIF('Scenario I - Product Substituti'!$V$2:$V$111,C19,'Scenario I - Product Substituti'!$AH$2:$AH$111)</f>
        <v>1658.00154</v>
      </c>
      <c r="AI19" s="716">
        <f t="shared" si="14"/>
        <v>9268.5764</v>
      </c>
      <c r="AJ19" s="716">
        <f t="shared" si="15"/>
        <v>8715.90922</v>
      </c>
      <c r="AK19" s="716">
        <f t="shared" si="16"/>
        <v>8163.24204</v>
      </c>
      <c r="AL19" s="185">
        <f t="shared" si="17"/>
        <v>893314.2565</v>
      </c>
      <c r="AM19" s="185">
        <f t="shared" si="18"/>
        <v>840047.6652</v>
      </c>
      <c r="AN19" s="185">
        <f t="shared" si="19"/>
        <v>786781.0739</v>
      </c>
      <c r="AO19" s="185">
        <f>AI19*VLOOKUP(C19, 'Appendix A -  Costs'!$A$2:$E$141,5,0)</f>
        <v>458088.9892</v>
      </c>
      <c r="AP19" s="185">
        <f>AJ19*VLOOKUP(C19,'Appendix A -  Costs'!$A$2:$E$141,5,0)</f>
        <v>430774.0339</v>
      </c>
      <c r="AQ19" s="185">
        <f>AK19*VLOOKUP(C19,'Appendix A -  Costs'!$A$2:$E$141,5,0)</f>
        <v>403459.0786</v>
      </c>
      <c r="AR19" s="717">
        <f>VLOOKUP(C19,'Complexity Cost Adjustment'!$C$2:$AD$141,28,0)*AI19</f>
        <v>126350.9229</v>
      </c>
      <c r="AS19" s="717">
        <f>VLOOKUP(C19,'Complexity Cost Adjustment'!$C$2:$AD$141,28,0)*AJ19</f>
        <v>118816.8631</v>
      </c>
      <c r="AT19" s="717">
        <f>VLOOKUP(C19,'Complexity Cost Adjustment'!$C$2:$AD$141,28,0)*AK19</f>
        <v>111282.8034</v>
      </c>
      <c r="AU19" s="717">
        <f>(AO19/$AO$38)*'Cost Distribution'!$B$13</f>
        <v>199613.2186</v>
      </c>
      <c r="AV19" s="717">
        <f>(AP19/$AP$38)*'Cost Distribution'!$B$13</f>
        <v>200129.2812</v>
      </c>
      <c r="AW19" s="717">
        <f>(AQ19/$AQ$38)*'Cost Distribution'!$B$13</f>
        <v>200655.7601</v>
      </c>
      <c r="AX19" s="717">
        <f>(AL19/$AL$38)*'Cost Distribution'!$B$22</f>
        <v>270589.2908</v>
      </c>
      <c r="AY19" s="717">
        <f>(AM19/$AM$38)*'Cost Distribution'!$B$22</f>
        <v>272089.6281</v>
      </c>
      <c r="AZ19" s="717">
        <f>(AN19/$AN$38)*'Cost Distribution'!$B$22</f>
        <v>273700.0019</v>
      </c>
      <c r="BA19" s="717">
        <f t="shared" si="20"/>
        <v>137562.8501</v>
      </c>
      <c r="BB19" s="717">
        <f t="shared" si="21"/>
        <v>129360.245</v>
      </c>
      <c r="BC19" s="717">
        <f t="shared" si="22"/>
        <v>121157.6398</v>
      </c>
      <c r="BD19" s="717">
        <f t="shared" si="23"/>
        <v>212305.3914</v>
      </c>
      <c r="BE19" s="717">
        <f t="shared" si="24"/>
        <v>199646.0339</v>
      </c>
      <c r="BF19" s="717">
        <f t="shared" si="25"/>
        <v>186986.6764</v>
      </c>
    </row>
    <row r="20" ht="14.25" customHeight="1">
      <c r="A20" s="269" t="s">
        <v>275</v>
      </c>
      <c r="B20" s="269" t="s">
        <v>309</v>
      </c>
      <c r="C20" s="269">
        <v>1811133.0</v>
      </c>
      <c r="D20" s="269" t="s">
        <v>257</v>
      </c>
      <c r="E20" s="269" t="s">
        <v>547</v>
      </c>
      <c r="F20" s="269">
        <v>0.0</v>
      </c>
      <c r="G20" s="259">
        <v>340666.675</v>
      </c>
      <c r="H20" s="132">
        <v>2850.9560999999994</v>
      </c>
      <c r="I20" s="259">
        <f t="shared" si="2"/>
        <v>119.4920802</v>
      </c>
      <c r="J20" s="263">
        <v>137409.09600000002</v>
      </c>
      <c r="K20" s="263">
        <v>33005.126000000004</v>
      </c>
      <c r="L20" s="263">
        <f t="shared" si="3"/>
        <v>170414.222</v>
      </c>
      <c r="M20" s="259">
        <f>VLOOKUP(C20,'Appendix A -  Costs'!$A$2:$G$141,7,0)</f>
        <v>51526.03569</v>
      </c>
      <c r="N20" s="259">
        <f t="shared" si="4"/>
        <v>18.07324767</v>
      </c>
      <c r="O20" s="263">
        <f t="shared" si="5"/>
        <v>221940.2577</v>
      </c>
      <c r="P20" s="259">
        <f t="shared" si="6"/>
        <v>77.84765879</v>
      </c>
      <c r="Q20" s="527">
        <f t="shared" si="7"/>
        <v>0</v>
      </c>
      <c r="R20" s="528">
        <f>((1/3)*Q20*0.275)+((1/3)*Q20*0.255)+((1/3)*Q20*0.245)</f>
        <v>0</v>
      </c>
      <c r="S20" s="528">
        <f>VLOOKUP(C20,'Warehouse Order &amp; Sales Handlin'!$B$2:$J$141,9,0)</f>
        <v>12555.40714</v>
      </c>
      <c r="T20" s="528">
        <f>VLOOKUP(C20,'Warehouse Order &amp; Sales Handlin'!$B$2:$K$141,10,0)</f>
        <v>3615.116675</v>
      </c>
      <c r="U20" s="528">
        <f>VLOOKUP(C20,'Freight Cost'!$AR$2:$AS$141,2,0)</f>
        <v>25116.48</v>
      </c>
      <c r="V20" s="528">
        <f>VLOOKUP(C20,'CI Cost'!EL133:EM272,2,0)</f>
        <v>5045.139645</v>
      </c>
      <c r="W20" s="528">
        <f t="shared" si="9"/>
        <v>18.03595398</v>
      </c>
      <c r="X20" s="528">
        <f t="shared" si="10"/>
        <v>51419.71302</v>
      </c>
      <c r="Y20" s="528">
        <f t="shared" si="11"/>
        <v>268166.0785</v>
      </c>
      <c r="Z20" s="528">
        <f>((G20/$H$43)*'Cost Distribution'!$B$22)/H20</f>
        <v>28.39853128</v>
      </c>
      <c r="AA20" s="528">
        <f t="shared" si="12"/>
        <v>72500.59652</v>
      </c>
      <c r="AB20" s="528">
        <f t="shared" ref="AB20:AC20" si="43">AA20/H20</f>
        <v>25.43027461</v>
      </c>
      <c r="AC20" s="526">
        <f t="shared" si="43"/>
        <v>0.2128197497</v>
      </c>
      <c r="AD20" s="526" t="str">
        <f>VLOOKUP(C20,'ABC Analysis Results'!$A$2:$B$140,2,0)</f>
        <v>A</v>
      </c>
      <c r="AE20" s="526" t="str">
        <f>VLOOKUP(C20,'ABC Analysis Results'!$A$2:$C$140,3,0)</f>
        <v>B</v>
      </c>
      <c r="AF20" s="716">
        <f>SUMIF('Scenario I - Product Substituti'!$V$2:$V$111,C20,'Scenario I - Product Substituti'!$AF$2:$AF$111)</f>
        <v>3108.8786</v>
      </c>
      <c r="AG20" s="716">
        <f>SUMIF('Scenario I - Product Substituti'!$V$2:$V$111,C20,'Scenario I - Product Substituti'!$AG$2:$AG$111)</f>
        <v>2487.10288</v>
      </c>
      <c r="AH20" s="716">
        <f>SUMIF('Scenario I - Product Substituti'!$V$2:$V$111,C20,'Scenario I - Product Substituti'!$AH$2:$AH$111)</f>
        <v>1865.32716</v>
      </c>
      <c r="AI20" s="716">
        <f t="shared" si="14"/>
        <v>5959.8347</v>
      </c>
      <c r="AJ20" s="716">
        <f t="shared" si="15"/>
        <v>5338.05898</v>
      </c>
      <c r="AK20" s="716">
        <f t="shared" si="16"/>
        <v>4716.28326</v>
      </c>
      <c r="AL20" s="185">
        <f t="shared" si="17"/>
        <v>712153.0461</v>
      </c>
      <c r="AM20" s="185">
        <f t="shared" si="18"/>
        <v>637855.7718</v>
      </c>
      <c r="AN20" s="185">
        <f t="shared" si="19"/>
        <v>563558.4976</v>
      </c>
      <c r="AO20" s="185">
        <f>AI20*VLOOKUP(C20, 'Appendix A -  Costs'!$A$2:$E$141,5,0)</f>
        <v>356245.6096</v>
      </c>
      <c r="AP20" s="185">
        <f>AJ20*VLOOKUP(C20,'Appendix A -  Costs'!$A$2:$E$141,5,0)</f>
        <v>319079.332</v>
      </c>
      <c r="AQ20" s="185">
        <f>AK20*VLOOKUP(C20,'Appendix A -  Costs'!$A$2:$E$141,5,0)</f>
        <v>281913.0545</v>
      </c>
      <c r="AR20" s="717">
        <f>VLOOKUP(C20,'Complexity Cost Adjustment'!$C$2:$AD$141,28,0)*AI20</f>
        <v>96855.89909</v>
      </c>
      <c r="AS20" s="717">
        <f>VLOOKUP(C20,'Complexity Cost Adjustment'!$C$2:$AD$141,28,0)*AJ20</f>
        <v>86751.14797</v>
      </c>
      <c r="AT20" s="717">
        <f>VLOOKUP(C20,'Complexity Cost Adjustment'!$C$2:$AD$141,28,0)*AK20</f>
        <v>76646.39684</v>
      </c>
      <c r="AU20" s="717">
        <f>(AO20/$AO$38)*'Cost Distribution'!$B$13</f>
        <v>155234.7566</v>
      </c>
      <c r="AV20" s="717">
        <f>(AP20/$AP$38)*'Cost Distribution'!$B$13</f>
        <v>148238.0839</v>
      </c>
      <c r="AW20" s="717">
        <f>(AQ20/$AQ$38)*'Cost Distribution'!$B$13</f>
        <v>140206.2346</v>
      </c>
      <c r="AX20" s="717">
        <f>(AL20/$AL$38)*'Cost Distribution'!$B$22</f>
        <v>215714.6673</v>
      </c>
      <c r="AY20" s="717">
        <f>(AM20/$AM$38)*'Cost Distribution'!$B$22</f>
        <v>206600.1097</v>
      </c>
      <c r="AZ20" s="717">
        <f>(AN20/$AN$38)*'Cost Distribution'!$B$22</f>
        <v>196046.8636</v>
      </c>
      <c r="BA20" s="717">
        <f t="shared" si="20"/>
        <v>107491.3044</v>
      </c>
      <c r="BB20" s="717">
        <f t="shared" si="21"/>
        <v>96276.9861</v>
      </c>
      <c r="BC20" s="717">
        <f t="shared" si="22"/>
        <v>85062.66783</v>
      </c>
      <c r="BD20" s="717">
        <f t="shared" si="23"/>
        <v>169250.5522</v>
      </c>
      <c r="BE20" s="717">
        <f t="shared" si="24"/>
        <v>151593.0349</v>
      </c>
      <c r="BF20" s="717">
        <f t="shared" si="25"/>
        <v>133935.5177</v>
      </c>
    </row>
    <row r="21" ht="14.25" customHeight="1">
      <c r="A21" s="269" t="s">
        <v>275</v>
      </c>
      <c r="B21" s="269" t="s">
        <v>305</v>
      </c>
      <c r="C21" s="269">
        <v>1811129.0</v>
      </c>
      <c r="D21" s="269" t="s">
        <v>257</v>
      </c>
      <c r="E21" s="269" t="s">
        <v>110</v>
      </c>
      <c r="F21" s="269">
        <v>204.53748356332753</v>
      </c>
      <c r="G21" s="259">
        <v>750754.323</v>
      </c>
      <c r="H21" s="132">
        <v>5688.759</v>
      </c>
      <c r="I21" s="259">
        <f t="shared" si="2"/>
        <v>131.9715465</v>
      </c>
      <c r="J21" s="263">
        <v>180617.05200000003</v>
      </c>
      <c r="K21" s="263">
        <v>45154.263000000006</v>
      </c>
      <c r="L21" s="263">
        <f t="shared" si="3"/>
        <v>225771.315</v>
      </c>
      <c r="M21" s="259">
        <f>VLOOKUP(C21,'Appendix A -  Costs'!$A$2:$G$141,7,0)</f>
        <v>68263.67364</v>
      </c>
      <c r="N21" s="259">
        <f t="shared" si="4"/>
        <v>11.99974786</v>
      </c>
      <c r="O21" s="263">
        <f t="shared" si="5"/>
        <v>294034.9886</v>
      </c>
      <c r="P21" s="259">
        <f t="shared" si="6"/>
        <v>51.68701797</v>
      </c>
      <c r="Q21" s="527">
        <f t="shared" si="7"/>
        <v>10571.93259</v>
      </c>
      <c r="R21" s="528">
        <f t="shared" ref="R21:R22" si="45">Q21*0.245</f>
        <v>2590.123484</v>
      </c>
      <c r="S21" s="528">
        <f>VLOOKUP(C21,'Warehouse Order &amp; Sales Handlin'!$B$2:$J$141,9,0)</f>
        <v>4234.114695</v>
      </c>
      <c r="T21" s="528">
        <f>VLOOKUP(C21,'Warehouse Order &amp; Sales Handlin'!$B$2:$K$141,10,0)</f>
        <v>1153.075471</v>
      </c>
      <c r="U21" s="528">
        <f>VLOOKUP(C21,'Freight Cost'!$AR$2:$AS$141,2,0)</f>
        <v>38776.32</v>
      </c>
      <c r="V21" s="528">
        <f>VLOOKUP(C21,'CI Cost'!EL129:EM268,2,0)</f>
        <v>20463.71379</v>
      </c>
      <c r="W21" s="528">
        <f t="shared" si="9"/>
        <v>11.89931345</v>
      </c>
      <c r="X21" s="528">
        <f t="shared" si="10"/>
        <v>67692.32647</v>
      </c>
      <c r="Y21" s="528">
        <f t="shared" si="11"/>
        <v>360680.9889</v>
      </c>
      <c r="Z21" s="528">
        <f>((G21/$H$43)*'Cost Distribution'!$B$22)/H21</f>
        <v>31.36440579</v>
      </c>
      <c r="AA21" s="528">
        <f t="shared" si="12"/>
        <v>390073.3341</v>
      </c>
      <c r="AB21" s="528">
        <f t="shared" ref="AB21:AC21" si="44">AA21/H21</f>
        <v>68.56914383</v>
      </c>
      <c r="AC21" s="526">
        <f t="shared" si="44"/>
        <v>0.5195752087</v>
      </c>
      <c r="AD21" s="526" t="str">
        <f>VLOOKUP(C21,'ABC Analysis Results'!$A$2:$B$140,2,0)</f>
        <v>A</v>
      </c>
      <c r="AE21" s="526" t="str">
        <f>VLOOKUP(C21,'ABC Analysis Results'!$A$2:$C$140,3,0)</f>
        <v>A</v>
      </c>
      <c r="AF21" s="716">
        <f>SUMIF('Scenario I - Product Substituti'!$V$2:$V$111,C21,'Scenario I - Product Substituti'!$AF$2:$AF$111)</f>
        <v>0</v>
      </c>
      <c r="AG21" s="716">
        <f>SUMIF('Scenario I - Product Substituti'!$V$2:$V$111,C21,'Scenario I - Product Substituti'!$AG$2:$AG$111)</f>
        <v>0</v>
      </c>
      <c r="AH21" s="716">
        <f>SUMIF('Scenario I - Product Substituti'!$V$2:$V$111,C21,'Scenario I - Product Substituti'!$AH$2:$AH$111)</f>
        <v>0</v>
      </c>
      <c r="AI21" s="716">
        <f t="shared" si="14"/>
        <v>5688.759</v>
      </c>
      <c r="AJ21" s="716">
        <f t="shared" si="15"/>
        <v>5688.759</v>
      </c>
      <c r="AK21" s="716">
        <f t="shared" si="16"/>
        <v>5688.759</v>
      </c>
      <c r="AL21" s="185">
        <f t="shared" si="17"/>
        <v>750754.323</v>
      </c>
      <c r="AM21" s="185">
        <f t="shared" si="18"/>
        <v>750754.323</v>
      </c>
      <c r="AN21" s="185">
        <f t="shared" si="19"/>
        <v>750754.323</v>
      </c>
      <c r="AO21" s="185">
        <f>AI21*VLOOKUP(C21, 'Appendix A -  Costs'!$A$2:$E$141,5,0)</f>
        <v>225771.315</v>
      </c>
      <c r="AP21" s="185">
        <f>AJ21*VLOOKUP(C21,'Appendix A -  Costs'!$A$2:$E$141,5,0)</f>
        <v>225771.315</v>
      </c>
      <c r="AQ21" s="185">
        <f>AK21*VLOOKUP(C21,'Appendix A -  Costs'!$A$2:$E$141,5,0)</f>
        <v>225771.315</v>
      </c>
      <c r="AR21" s="717">
        <f>VLOOKUP(C21,'Complexity Cost Adjustment'!$C$2:$AD$141,28,0)*AI21</f>
        <v>67217.34744</v>
      </c>
      <c r="AS21" s="717">
        <f>VLOOKUP(C21,'Complexity Cost Adjustment'!$C$2:$AD$141,28,0)*AJ21</f>
        <v>67217.34744</v>
      </c>
      <c r="AT21" s="717">
        <f>VLOOKUP(C21,'Complexity Cost Adjustment'!$C$2:$AD$141,28,0)*AK21</f>
        <v>67217.34744</v>
      </c>
      <c r="AU21" s="717">
        <f>(AO21/$AO$38)*'Cost Distribution'!$B$13</f>
        <v>98380.31456</v>
      </c>
      <c r="AV21" s="717">
        <f>(AP21/$AP$38)*'Cost Distribution'!$B$13</f>
        <v>104888.9846</v>
      </c>
      <c r="AW21" s="717">
        <f>(AQ21/$AQ$38)*'Cost Distribution'!$B$13</f>
        <v>112284.7823</v>
      </c>
      <c r="AX21" s="717">
        <f>(AL21/$AL$38)*'Cost Distribution'!$B$22</f>
        <v>227407.1844</v>
      </c>
      <c r="AY21" s="717">
        <f>(AM21/$AM$38)*'Cost Distribution'!$B$22</f>
        <v>243167.7071</v>
      </c>
      <c r="AZ21" s="717">
        <f>(AN21/$AN$38)*'Cost Distribution'!$B$22</f>
        <v>261167.263</v>
      </c>
      <c r="BA21" s="717">
        <f t="shared" si="20"/>
        <v>67692.32647</v>
      </c>
      <c r="BB21" s="717">
        <f t="shared" si="21"/>
        <v>67692.32647</v>
      </c>
      <c r="BC21" s="717">
        <f t="shared" si="22"/>
        <v>67692.32647</v>
      </c>
      <c r="BD21" s="717">
        <f t="shared" si="23"/>
        <v>178424.5457</v>
      </c>
      <c r="BE21" s="717">
        <f t="shared" si="24"/>
        <v>178424.5457</v>
      </c>
      <c r="BF21" s="717">
        <f t="shared" si="25"/>
        <v>178424.5457</v>
      </c>
    </row>
    <row r="22" ht="14.25" customHeight="1">
      <c r="A22" s="275" t="s">
        <v>275</v>
      </c>
      <c r="B22" s="275" t="s">
        <v>306</v>
      </c>
      <c r="C22" s="275">
        <v>1811130.0</v>
      </c>
      <c r="D22" s="275" t="s">
        <v>257</v>
      </c>
      <c r="E22" s="275" t="s">
        <v>110</v>
      </c>
      <c r="F22" s="275">
        <v>20.276164761592895</v>
      </c>
      <c r="G22" s="279">
        <v>498317.532</v>
      </c>
      <c r="H22" s="135">
        <v>3784.087499999999</v>
      </c>
      <c r="I22" s="279">
        <f t="shared" si="2"/>
        <v>131.6876346</v>
      </c>
      <c r="J22" s="281">
        <v>118000.64320000002</v>
      </c>
      <c r="K22" s="281">
        <v>29792.241600000005</v>
      </c>
      <c r="L22" s="281">
        <f t="shared" si="3"/>
        <v>147792.8848</v>
      </c>
      <c r="M22" s="259">
        <f>VLOOKUP(C22,'Appendix A -  Costs'!$A$2:$G$141,7,0)</f>
        <v>44686.3024</v>
      </c>
      <c r="N22" s="279">
        <f t="shared" si="4"/>
        <v>11.80900346</v>
      </c>
      <c r="O22" s="281">
        <f t="shared" si="5"/>
        <v>192479.1872</v>
      </c>
      <c r="P22" s="279">
        <f t="shared" si="6"/>
        <v>50.86541662</v>
      </c>
      <c r="Q22" s="530">
        <f t="shared" si="7"/>
        <v>1031.355568</v>
      </c>
      <c r="R22" s="531">
        <f t="shared" si="45"/>
        <v>252.6821142</v>
      </c>
      <c r="S22" s="531">
        <f>VLOOKUP(C22,'Warehouse Order &amp; Sales Handlin'!$B$2:$J$141,9,0)</f>
        <v>3511.795825</v>
      </c>
      <c r="T22" s="531">
        <f>VLOOKUP(C22,'Warehouse Order &amp; Sales Handlin'!$B$2:$K$141,10,0)</f>
        <v>756.2029549</v>
      </c>
      <c r="U22" s="531">
        <f>VLOOKUP(C22,'Freight Cost'!$AR$2:$AS$141,2,0)</f>
        <v>25733.376</v>
      </c>
      <c r="V22" s="531">
        <f>VLOOKUP(C22,'CI Cost'!EL130:EM269,2,0)</f>
        <v>10430.23254</v>
      </c>
      <c r="W22" s="531">
        <f t="shared" si="9"/>
        <v>11.75862636</v>
      </c>
      <c r="X22" s="531">
        <f t="shared" si="10"/>
        <v>44495.67102</v>
      </c>
      <c r="Y22" s="531">
        <f t="shared" si="11"/>
        <v>232972.8453</v>
      </c>
      <c r="Z22" s="528">
        <f>((G22/$H$43)*'Cost Distribution'!$B$22)/H22</f>
        <v>31.29693118</v>
      </c>
      <c r="AA22" s="531">
        <f t="shared" si="12"/>
        <v>265344.6867</v>
      </c>
      <c r="AB22" s="531">
        <f t="shared" ref="AB22:AC22" si="46">AA22/H22</f>
        <v>70.12118159</v>
      </c>
      <c r="AC22" s="529">
        <f t="shared" si="46"/>
        <v>0.5324811384</v>
      </c>
      <c r="AD22" s="529" t="str">
        <f>VLOOKUP(C22,'ABC Analysis Results'!$A$2:$B$140,2,0)</f>
        <v>A</v>
      </c>
      <c r="AE22" s="529" t="str">
        <f>VLOOKUP(C22,'ABC Analysis Results'!$A$2:$C$140,3,0)</f>
        <v>A</v>
      </c>
      <c r="AF22" s="718">
        <f>SUMIF('Scenario I - Product Substituti'!$V$2:$V$111,C22,'Scenario I - Product Substituti'!$AF$2:$AF$111)</f>
        <v>6336.3394</v>
      </c>
      <c r="AG22" s="718">
        <f>SUMIF('Scenario I - Product Substituti'!$V$2:$V$111,C22,'Scenario I - Product Substituti'!$AG$2:$AG$111)</f>
        <v>4559.7308</v>
      </c>
      <c r="AH22" s="718">
        <f>SUMIF('Scenario I - Product Substituti'!$V$2:$V$111,C22,'Scenario I - Product Substituti'!$AH$2:$AH$111)</f>
        <v>2783.1222</v>
      </c>
      <c r="AI22" s="718">
        <f t="shared" si="14"/>
        <v>10120.4269</v>
      </c>
      <c r="AJ22" s="718">
        <f t="shared" si="15"/>
        <v>8343.8183</v>
      </c>
      <c r="AK22" s="718">
        <f t="shared" si="16"/>
        <v>6567.2097</v>
      </c>
      <c r="AL22" s="719">
        <f t="shared" si="17"/>
        <v>1332735.08</v>
      </c>
      <c r="AM22" s="719">
        <f t="shared" si="18"/>
        <v>1098777.695</v>
      </c>
      <c r="AN22" s="719">
        <f t="shared" si="19"/>
        <v>864820.3113</v>
      </c>
      <c r="AO22" s="185">
        <f>AI22*VLOOKUP(C22, 'Appendix A -  Costs'!$A$2:$E$141,5,0)</f>
        <v>395267.5743</v>
      </c>
      <c r="AP22" s="185">
        <f>AJ22*VLOOKUP(C22,'Appendix A -  Costs'!$A$2:$E$141,5,0)</f>
        <v>325879.6148</v>
      </c>
      <c r="AQ22" s="185">
        <f>AK22*VLOOKUP(C22,'Appendix A -  Costs'!$A$2:$E$141,5,0)</f>
        <v>256491.6553</v>
      </c>
      <c r="AR22" s="717">
        <f>VLOOKUP(C22,'Complexity Cost Adjustment'!$C$2:$AD$141,28,0)*AI22</f>
        <v>108808.8944</v>
      </c>
      <c r="AS22" s="717">
        <f>VLOOKUP(C22,'Complexity Cost Adjustment'!$C$2:$AD$141,28,0)*AJ22</f>
        <v>89707.84072</v>
      </c>
      <c r="AT22" s="717">
        <f>VLOOKUP(C22,'Complexity Cost Adjustment'!$C$2:$AD$141,28,0)*AK22</f>
        <v>70606.78703</v>
      </c>
      <c r="AU22" s="717">
        <f>(AO22/$AO$38)*'Cost Distribution'!$B$13</f>
        <v>172238.6579</v>
      </c>
      <c r="AV22" s="717">
        <f>(AP22/$AP$38)*'Cost Distribution'!$B$13</f>
        <v>151397.3637</v>
      </c>
      <c r="AW22" s="717">
        <f>(AQ22/$AQ$38)*'Cost Distribution'!$B$13</f>
        <v>127563.1924</v>
      </c>
      <c r="AX22" s="717">
        <f>(AL22/$AL$38)*'Cost Distribution'!$B$22</f>
        <v>403692.0237</v>
      </c>
      <c r="AY22" s="717">
        <f>(AM22/$AM$38)*'Cost Distribution'!$B$22</f>
        <v>355891.7273</v>
      </c>
      <c r="AZ22" s="717">
        <f>(AN22/$AN$38)*'Cost Distribution'!$B$22</f>
        <v>300847.7564</v>
      </c>
      <c r="BA22" s="717">
        <f t="shared" si="20"/>
        <v>119002.3185</v>
      </c>
      <c r="BB22" s="717">
        <f t="shared" si="21"/>
        <v>98111.84179</v>
      </c>
      <c r="BC22" s="717">
        <f t="shared" si="22"/>
        <v>77221.36508</v>
      </c>
      <c r="BD22" s="717">
        <f t="shared" si="23"/>
        <v>316738.3042</v>
      </c>
      <c r="BE22" s="717">
        <f t="shared" si="24"/>
        <v>261135.9071</v>
      </c>
      <c r="BF22" s="717">
        <f t="shared" si="25"/>
        <v>205533.51</v>
      </c>
    </row>
    <row r="23" ht="14.25" customHeight="1">
      <c r="A23" s="269" t="s">
        <v>179</v>
      </c>
      <c r="B23" s="269" t="s">
        <v>183</v>
      </c>
      <c r="C23" s="269">
        <v>1811059.0</v>
      </c>
      <c r="D23" s="269" t="s">
        <v>479</v>
      </c>
      <c r="E23" s="269" t="s">
        <v>547</v>
      </c>
      <c r="F23" s="269">
        <v>282.25689586220216</v>
      </c>
      <c r="G23" s="259">
        <v>715805.58</v>
      </c>
      <c r="H23" s="132">
        <v>13665.315999999999</v>
      </c>
      <c r="I23" s="259">
        <f t="shared" si="2"/>
        <v>52.38119484</v>
      </c>
      <c r="J23" s="263">
        <v>273209.1648000001</v>
      </c>
      <c r="K23" s="263">
        <v>62391.51600000001</v>
      </c>
      <c r="L23" s="263">
        <f t="shared" si="3"/>
        <v>335600.6808</v>
      </c>
      <c r="M23" s="259">
        <f>VLOOKUP(C23,'Appendix A -  Costs'!$A$2:$G$141,7,0)</f>
        <v>101471.4174</v>
      </c>
      <c r="N23" s="259">
        <f t="shared" si="4"/>
        <v>7.425471715</v>
      </c>
      <c r="O23" s="263">
        <f t="shared" si="5"/>
        <v>437072.0982</v>
      </c>
      <c r="P23" s="259">
        <f t="shared" si="6"/>
        <v>31.9840462</v>
      </c>
      <c r="Q23" s="527">
        <f t="shared" si="7"/>
        <v>9027.717597</v>
      </c>
      <c r="R23" s="528">
        <f t="shared" ref="R23:R24" si="48">((1/3)*Q23*0.275)+((1/3)*Q23*0.255)+((1/3)*Q23*0.245)</f>
        <v>2332.160379</v>
      </c>
      <c r="S23" s="528">
        <f>VLOOKUP(C23,'Warehouse Order &amp; Sales Handlin'!$B$2:$J$141,9,0)</f>
        <v>5521.370572</v>
      </c>
      <c r="T23" s="528">
        <f>VLOOKUP(C23,'Warehouse Order &amp; Sales Handlin'!$B$2:$K$141,10,0)</f>
        <v>749.6780415</v>
      </c>
      <c r="U23" s="528">
        <f>VLOOKUP(C23,'Freight Cost'!$AR$2:$AS$141,2,0)</f>
        <v>34898.688</v>
      </c>
      <c r="V23" s="528">
        <f>VLOOKUP(C23,'CI Cost'!EL60:EM198,2,0)</f>
        <v>10693.5588</v>
      </c>
      <c r="W23" s="528">
        <f t="shared" si="9"/>
        <v>7.392994986</v>
      </c>
      <c r="X23" s="528">
        <f t="shared" si="10"/>
        <v>101027.6127</v>
      </c>
      <c r="Y23" s="528">
        <f t="shared" si="11"/>
        <v>490823.7493</v>
      </c>
      <c r="Z23" s="528">
        <f>((G23/$H$43)*'Cost Distribution'!$B$22)/H23</f>
        <v>12.44893384</v>
      </c>
      <c r="AA23" s="528">
        <f t="shared" si="12"/>
        <v>224981.8307</v>
      </c>
      <c r="AB23" s="528">
        <f t="shared" ref="AB23:AC23" si="47">AA23/H23</f>
        <v>16.46371227</v>
      </c>
      <c r="AC23" s="526">
        <f t="shared" si="47"/>
        <v>0.3143057794</v>
      </c>
      <c r="AD23" s="526" t="str">
        <f>VLOOKUP(C23,'ABC Analysis Results'!$A$2:$B$140,2,0)</f>
        <v>A</v>
      </c>
      <c r="AE23" s="526" t="str">
        <f>VLOOKUP(C23,'ABC Analysis Results'!$A$2:$C$140,3,0)</f>
        <v>A</v>
      </c>
      <c r="AF23" s="716">
        <f>SUMIF('Scenario I - Product Substituti'!$V$2:$V$111,C23,'Scenario I - Product Substituti'!$AF$2:$AF$111)</f>
        <v>0</v>
      </c>
      <c r="AG23" s="716">
        <f>SUMIF('Scenario I - Product Substituti'!$V$2:$V$111,C23,'Scenario I - Product Substituti'!$AG$2:$AG$111)</f>
        <v>0</v>
      </c>
      <c r="AH23" s="716">
        <f>SUMIF('Scenario I - Product Substituti'!$V$2:$V$111,C23,'Scenario I - Product Substituti'!$AH$2:$AH$111)</f>
        <v>0</v>
      </c>
      <c r="AI23" s="716">
        <f t="shared" si="14"/>
        <v>13665.316</v>
      </c>
      <c r="AJ23" s="716">
        <f t="shared" si="15"/>
        <v>13665.316</v>
      </c>
      <c r="AK23" s="716">
        <f t="shared" si="16"/>
        <v>13665.316</v>
      </c>
      <c r="AL23" s="185">
        <f t="shared" si="17"/>
        <v>715805.58</v>
      </c>
      <c r="AM23" s="185">
        <f t="shared" si="18"/>
        <v>715805.58</v>
      </c>
      <c r="AN23" s="185">
        <f t="shared" si="19"/>
        <v>715805.58</v>
      </c>
      <c r="AO23" s="185">
        <f>AI23*VLOOKUP(C23, 'Appendix A -  Costs'!$A$2:$E$141,5,0)</f>
        <v>335600.6808</v>
      </c>
      <c r="AP23" s="185">
        <f>AJ23*VLOOKUP(C23,'Appendix A -  Costs'!$A$2:$E$141,5,0)</f>
        <v>335600.6808</v>
      </c>
      <c r="AQ23" s="185">
        <f>AK23*VLOOKUP(C23,'Appendix A -  Costs'!$A$2:$E$141,5,0)</f>
        <v>335600.6808</v>
      </c>
      <c r="AR23" s="717">
        <f>VLOOKUP(C23,'Complexity Cost Adjustment'!$C$2:$AD$141,28,0)*AI23</f>
        <v>54195.45579</v>
      </c>
      <c r="AS23" s="717">
        <f>VLOOKUP(C23,'Complexity Cost Adjustment'!$C$2:$AD$141,28,0)*AJ23</f>
        <v>54195.45579</v>
      </c>
      <c r="AT23" s="717">
        <f>VLOOKUP(C23,'Complexity Cost Adjustment'!$C$2:$AD$141,28,0)*AK23</f>
        <v>54195.45579</v>
      </c>
      <c r="AU23" s="717">
        <f>(AO23/$AO$38)*'Cost Distribution'!$B$13</f>
        <v>146238.6864</v>
      </c>
      <c r="AV23" s="717">
        <f>(AP23/$AP$38)*'Cost Distribution'!$B$13</f>
        <v>155913.5828</v>
      </c>
      <c r="AW23" s="717">
        <f>(AQ23/$AQ$38)*'Cost Distribution'!$B$13</f>
        <v>166907.1618</v>
      </c>
      <c r="AX23" s="717">
        <f>(AL23/$AL$38)*'Cost Distribution'!$B$22</f>
        <v>216821.0379</v>
      </c>
      <c r="AY23" s="717">
        <f>(AM23/$AM$38)*'Cost Distribution'!$B$22</f>
        <v>231847.8845</v>
      </c>
      <c r="AZ23" s="717">
        <f>(AN23/$AN$38)*'Cost Distribution'!$B$22</f>
        <v>249009.5341</v>
      </c>
      <c r="BA23" s="717">
        <f t="shared" si="20"/>
        <v>101027.6127</v>
      </c>
      <c r="BB23" s="717">
        <f t="shared" si="21"/>
        <v>101027.6127</v>
      </c>
      <c r="BC23" s="717">
        <f t="shared" si="22"/>
        <v>101027.6127</v>
      </c>
      <c r="BD23" s="717">
        <f t="shared" si="23"/>
        <v>170118.6147</v>
      </c>
      <c r="BE23" s="717">
        <f t="shared" si="24"/>
        <v>170118.6147</v>
      </c>
      <c r="BF23" s="717">
        <f t="shared" si="25"/>
        <v>170118.6147</v>
      </c>
    </row>
    <row r="24" ht="14.25" customHeight="1">
      <c r="A24" s="269" t="s">
        <v>179</v>
      </c>
      <c r="B24" s="269" t="s">
        <v>196</v>
      </c>
      <c r="C24" s="269">
        <v>1811069.0</v>
      </c>
      <c r="D24" s="269" t="s">
        <v>479</v>
      </c>
      <c r="E24" s="269" t="s">
        <v>547</v>
      </c>
      <c r="F24" s="269">
        <v>239.0639502415044</v>
      </c>
      <c r="G24" s="259">
        <v>911098.981</v>
      </c>
      <c r="H24" s="132">
        <v>12278.647799999999</v>
      </c>
      <c r="I24" s="259">
        <f t="shared" si="2"/>
        <v>74.20189876</v>
      </c>
      <c r="J24" s="263">
        <v>345687.76</v>
      </c>
      <c r="K24" s="263">
        <v>89878.81760000001</v>
      </c>
      <c r="L24" s="263">
        <f t="shared" si="3"/>
        <v>435566.5776</v>
      </c>
      <c r="M24" s="259">
        <f>VLOOKUP(C24,'Appendix A -  Costs'!$A$2:$G$141,7,0)</f>
        <v>131696.8664</v>
      </c>
      <c r="N24" s="259">
        <f t="shared" si="4"/>
        <v>10.72568157</v>
      </c>
      <c r="O24" s="263">
        <f t="shared" si="5"/>
        <v>567263.444</v>
      </c>
      <c r="P24" s="259">
        <f t="shared" si="6"/>
        <v>46.19917871</v>
      </c>
      <c r="Q24" s="527">
        <f t="shared" si="7"/>
        <v>11044.55816</v>
      </c>
      <c r="R24" s="528">
        <f t="shared" si="48"/>
        <v>2853.177524</v>
      </c>
      <c r="S24" s="528">
        <f>VLOOKUP(C24,'Warehouse Order &amp; Sales Handlin'!$B$2:$J$141,9,0)</f>
        <v>4369.743253</v>
      </c>
      <c r="T24" s="528">
        <f>VLOOKUP(C24,'Warehouse Order &amp; Sales Handlin'!$B$2:$K$141,10,0)</f>
        <v>416.6723339</v>
      </c>
      <c r="U24" s="528">
        <f>VLOOKUP(C24,'Freight Cost'!$AR$2:$AS$141,2,0)</f>
        <v>31726.08</v>
      </c>
      <c r="V24" s="528">
        <f>VLOOKUP(C24,'CI Cost'!EL70:EM208,2,0)</f>
        <v>69.726735</v>
      </c>
      <c r="W24" s="528">
        <f t="shared" si="9"/>
        <v>10.72537569</v>
      </c>
      <c r="X24" s="528">
        <f t="shared" si="10"/>
        <v>131693.1106</v>
      </c>
      <c r="Y24" s="528">
        <f t="shared" si="11"/>
        <v>606695.088</v>
      </c>
      <c r="Z24" s="528">
        <f>((G24/$H$43)*'Cost Distribution'!$B$22)/H24</f>
        <v>17.63485027</v>
      </c>
      <c r="AA24" s="528">
        <f t="shared" si="12"/>
        <v>304403.893</v>
      </c>
      <c r="AB24" s="528">
        <f t="shared" ref="AB24:AC24" si="49">AA24/H24</f>
        <v>24.7913205</v>
      </c>
      <c r="AC24" s="526">
        <f t="shared" si="49"/>
        <v>0.3341062819</v>
      </c>
      <c r="AD24" s="526" t="str">
        <f>VLOOKUP(C24,'ABC Analysis Results'!$A$2:$B$140,2,0)</f>
        <v>A</v>
      </c>
      <c r="AE24" s="526" t="str">
        <f>VLOOKUP(C24,'ABC Analysis Results'!$A$2:$C$140,3,0)</f>
        <v>A</v>
      </c>
      <c r="AF24" s="716">
        <f>SUMIF('Scenario I - Product Substituti'!$V$2:$V$111,C24,'Scenario I - Product Substituti'!$AF$2:$AF$111)</f>
        <v>0</v>
      </c>
      <c r="AG24" s="716">
        <f>SUMIF('Scenario I - Product Substituti'!$V$2:$V$111,C24,'Scenario I - Product Substituti'!$AG$2:$AG$111)</f>
        <v>0</v>
      </c>
      <c r="AH24" s="716">
        <f>SUMIF('Scenario I - Product Substituti'!$V$2:$V$111,C24,'Scenario I - Product Substituti'!$AH$2:$AH$111)</f>
        <v>0</v>
      </c>
      <c r="AI24" s="716">
        <f t="shared" si="14"/>
        <v>12278.6478</v>
      </c>
      <c r="AJ24" s="716">
        <f t="shared" si="15"/>
        <v>12278.6478</v>
      </c>
      <c r="AK24" s="716">
        <f t="shared" si="16"/>
        <v>12278.6478</v>
      </c>
      <c r="AL24" s="185">
        <f t="shared" si="17"/>
        <v>911098.981</v>
      </c>
      <c r="AM24" s="185">
        <f t="shared" si="18"/>
        <v>911098.981</v>
      </c>
      <c r="AN24" s="185">
        <f t="shared" si="19"/>
        <v>911098.981</v>
      </c>
      <c r="AO24" s="185">
        <f>AI24*VLOOKUP(C24, 'Appendix A -  Costs'!$A$2:$E$141,5,0)</f>
        <v>435566.5776</v>
      </c>
      <c r="AP24" s="185">
        <f>AJ24*VLOOKUP(C24,'Appendix A -  Costs'!$A$2:$E$141,5,0)</f>
        <v>435566.5776</v>
      </c>
      <c r="AQ24" s="185">
        <f>AK24*VLOOKUP(C24,'Appendix A -  Costs'!$A$2:$E$141,5,0)</f>
        <v>435566.5776</v>
      </c>
      <c r="AR24" s="717">
        <f>VLOOKUP(C24,'Complexity Cost Adjustment'!$C$2:$AD$141,28,0)*AI24</f>
        <v>39435.39985</v>
      </c>
      <c r="AS24" s="717">
        <f>VLOOKUP(C24,'Complexity Cost Adjustment'!$C$2:$AD$141,28,0)*AJ24</f>
        <v>39435.39985</v>
      </c>
      <c r="AT24" s="717">
        <f>VLOOKUP(C24,'Complexity Cost Adjustment'!$C$2:$AD$141,28,0)*AK24</f>
        <v>39435.39985</v>
      </c>
      <c r="AU24" s="717">
        <f>(AO24/$AO$38)*'Cost Distribution'!$B$13</f>
        <v>189799.0314</v>
      </c>
      <c r="AV24" s="717">
        <f>(AP24/$AP$38)*'Cost Distribution'!$B$13</f>
        <v>202355.8043</v>
      </c>
      <c r="AW24" s="717">
        <f>(AQ24/$AQ$38)*'Cost Distribution'!$B$13</f>
        <v>216624.0577</v>
      </c>
      <c r="AX24" s="717">
        <f>(AL24/$AL$38)*'Cost Distribution'!$B$22</f>
        <v>275976.3715</v>
      </c>
      <c r="AY24" s="717">
        <f>(AM24/$AM$38)*'Cost Distribution'!$B$22</f>
        <v>295102.9962</v>
      </c>
      <c r="AZ24" s="717">
        <f>(AN24/$AN$38)*'Cost Distribution'!$B$22</f>
        <v>316946.8625</v>
      </c>
      <c r="BA24" s="717">
        <f t="shared" si="20"/>
        <v>131693.1106</v>
      </c>
      <c r="BB24" s="717">
        <f t="shared" si="21"/>
        <v>131693.1106</v>
      </c>
      <c r="BC24" s="717">
        <f t="shared" si="22"/>
        <v>131693.1106</v>
      </c>
      <c r="BD24" s="717">
        <f t="shared" si="23"/>
        <v>216532.1155</v>
      </c>
      <c r="BE24" s="717">
        <f t="shared" si="24"/>
        <v>216532.1155</v>
      </c>
      <c r="BF24" s="717">
        <f t="shared" si="25"/>
        <v>216532.1155</v>
      </c>
    </row>
    <row r="25" ht="14.25" customHeight="1">
      <c r="A25" s="269" t="s">
        <v>179</v>
      </c>
      <c r="B25" s="269" t="s">
        <v>186</v>
      </c>
      <c r="C25" s="269">
        <v>1811062.0</v>
      </c>
      <c r="D25" s="269" t="s">
        <v>479</v>
      </c>
      <c r="E25" s="269" t="s">
        <v>110</v>
      </c>
      <c r="F25" s="269">
        <v>227.31114703719362</v>
      </c>
      <c r="G25" s="259">
        <v>2215020.4960000003</v>
      </c>
      <c r="H25" s="132">
        <v>38681.289899999996</v>
      </c>
      <c r="I25" s="259">
        <f t="shared" si="2"/>
        <v>57.26335657</v>
      </c>
      <c r="J25" s="263">
        <v>718520.2640000001</v>
      </c>
      <c r="K25" s="263">
        <v>190975.12280000004</v>
      </c>
      <c r="L25" s="263">
        <f t="shared" si="3"/>
        <v>909495.3868</v>
      </c>
      <c r="M25" s="259">
        <f>VLOOKUP(C25,'Appendix A -  Costs'!$A$2:$G$141,7,0)</f>
        <v>274992.8452</v>
      </c>
      <c r="N25" s="259">
        <f t="shared" si="4"/>
        <v>7.109195321</v>
      </c>
      <c r="O25" s="263">
        <f t="shared" si="5"/>
        <v>1184488.232</v>
      </c>
      <c r="P25" s="259">
        <f t="shared" si="6"/>
        <v>30.6217356</v>
      </c>
      <c r="Q25" s="527">
        <f t="shared" si="7"/>
        <v>6960.661843</v>
      </c>
      <c r="R25" s="528">
        <f>Q25*0.245</f>
        <v>1705.362152</v>
      </c>
      <c r="S25" s="528">
        <f>VLOOKUP(C25,'Warehouse Order &amp; Sales Handlin'!$B$2:$J$141,9,0)</f>
        <v>22336.79648</v>
      </c>
      <c r="T25" s="528">
        <f>VLOOKUP(C25,'Warehouse Order &amp; Sales Handlin'!$B$2:$K$141,10,0)</f>
        <v>5036.521414</v>
      </c>
      <c r="U25" s="528">
        <f>VLOOKUP(C25,'Freight Cost'!$AR$2:$AS$141,2,0)</f>
        <v>131134.464</v>
      </c>
      <c r="V25" s="528">
        <f>VLOOKUP(C25,'CI Cost'!EL63:EM201,2,0)</f>
        <v>44958.10332</v>
      </c>
      <c r="W25" s="528">
        <f t="shared" si="9"/>
        <v>6.978471599</v>
      </c>
      <c r="X25" s="528">
        <f t="shared" si="10"/>
        <v>269936.283</v>
      </c>
      <c r="Y25" s="528">
        <f t="shared" si="11"/>
        <v>1384602.917</v>
      </c>
      <c r="Z25" s="528">
        <f>((G25/$H$43)*'Cost Distribution'!$B$22)/H25</f>
        <v>13.60923017</v>
      </c>
      <c r="AA25" s="528">
        <f t="shared" si="12"/>
        <v>830417.5789</v>
      </c>
      <c r="AB25" s="528">
        <f t="shared" ref="AB25:AC25" si="50">AA25/H25</f>
        <v>21.4681977</v>
      </c>
      <c r="AC25" s="526">
        <f t="shared" si="50"/>
        <v>0.3749028871</v>
      </c>
      <c r="AD25" s="526" t="str">
        <f>VLOOKUP(C25,'ABC Analysis Results'!$A$2:$B$140,2,0)</f>
        <v>A</v>
      </c>
      <c r="AE25" s="526" t="str">
        <f>VLOOKUP(C25,'ABC Analysis Results'!$A$2:$C$140,3,0)</f>
        <v>A</v>
      </c>
      <c r="AF25" s="716">
        <f>SUMIF('Scenario I - Product Substituti'!$V$2:$V$111,C25,'Scenario I - Product Substituti'!$AF$2:$AF$111)</f>
        <v>0</v>
      </c>
      <c r="AG25" s="716">
        <f>SUMIF('Scenario I - Product Substituti'!$V$2:$V$111,C25,'Scenario I - Product Substituti'!$AG$2:$AG$111)</f>
        <v>0</v>
      </c>
      <c r="AH25" s="716">
        <f>SUMIF('Scenario I - Product Substituti'!$V$2:$V$111,C25,'Scenario I - Product Substituti'!$AH$2:$AH$111)</f>
        <v>0</v>
      </c>
      <c r="AI25" s="716">
        <f t="shared" si="14"/>
        <v>38681.2899</v>
      </c>
      <c r="AJ25" s="716">
        <f t="shared" si="15"/>
        <v>38681.2899</v>
      </c>
      <c r="AK25" s="716">
        <f t="shared" si="16"/>
        <v>38681.2899</v>
      </c>
      <c r="AL25" s="185">
        <f t="shared" si="17"/>
        <v>2215020.496</v>
      </c>
      <c r="AM25" s="185">
        <f t="shared" si="18"/>
        <v>2215020.496</v>
      </c>
      <c r="AN25" s="185">
        <f t="shared" si="19"/>
        <v>2215020.496</v>
      </c>
      <c r="AO25" s="185">
        <f>AI25*VLOOKUP(C25, 'Appendix A -  Costs'!$A$2:$E$141,5,0)</f>
        <v>909495.3868</v>
      </c>
      <c r="AP25" s="185">
        <f>AJ25*VLOOKUP(C25,'Appendix A -  Costs'!$A$2:$E$141,5,0)</f>
        <v>909495.3868</v>
      </c>
      <c r="AQ25" s="185">
        <f>AK25*VLOOKUP(C25,'Appendix A -  Costs'!$A$2:$E$141,5,0)</f>
        <v>909495.3868</v>
      </c>
      <c r="AR25" s="717">
        <f>VLOOKUP(C25,'Complexity Cost Adjustment'!$C$2:$AD$141,28,0)*AI25</f>
        <v>205171.2474</v>
      </c>
      <c r="AS25" s="717">
        <f>VLOOKUP(C25,'Complexity Cost Adjustment'!$C$2:$AD$141,28,0)*AJ25</f>
        <v>205171.2474</v>
      </c>
      <c r="AT25" s="717">
        <f>VLOOKUP(C25,'Complexity Cost Adjustment'!$C$2:$AD$141,28,0)*AK25</f>
        <v>205171.2474</v>
      </c>
      <c r="AU25" s="717">
        <f>(AO25/$AO$38)*'Cost Distribution'!$B$13</f>
        <v>396314.4842</v>
      </c>
      <c r="AV25" s="717">
        <f>(AP25/$AP$38)*'Cost Distribution'!$B$13</f>
        <v>422533.9591</v>
      </c>
      <c r="AW25" s="717">
        <f>(AQ25/$AQ$38)*'Cost Distribution'!$B$13</f>
        <v>452327.1326</v>
      </c>
      <c r="AX25" s="717">
        <f>(AL25/$AL$38)*'Cost Distribution'!$B$22</f>
        <v>670940.6245</v>
      </c>
      <c r="AY25" s="717">
        <f>(AM25/$AM$38)*'Cost Distribution'!$B$22</f>
        <v>717440.3644</v>
      </c>
      <c r="AZ25" s="717">
        <f>(AN25/$AN$38)*'Cost Distribution'!$B$22</f>
        <v>770546.133</v>
      </c>
      <c r="BA25" s="717">
        <f t="shared" si="20"/>
        <v>269936.283</v>
      </c>
      <c r="BB25" s="717">
        <f t="shared" si="21"/>
        <v>269936.283</v>
      </c>
      <c r="BC25" s="717">
        <f t="shared" si="22"/>
        <v>269936.283</v>
      </c>
      <c r="BD25" s="717">
        <f t="shared" si="23"/>
        <v>526422.5774</v>
      </c>
      <c r="BE25" s="717">
        <f t="shared" si="24"/>
        <v>526422.5774</v>
      </c>
      <c r="BF25" s="717">
        <f t="shared" si="25"/>
        <v>526422.5774</v>
      </c>
    </row>
    <row r="26" ht="14.25" customHeight="1">
      <c r="A26" s="269" t="s">
        <v>179</v>
      </c>
      <c r="B26" s="269" t="s">
        <v>184</v>
      </c>
      <c r="C26" s="269">
        <v>1811060.0</v>
      </c>
      <c r="D26" s="269" t="s">
        <v>479</v>
      </c>
      <c r="E26" s="269" t="s">
        <v>547</v>
      </c>
      <c r="F26" s="269">
        <v>183.5525547457805</v>
      </c>
      <c r="G26" s="259">
        <v>812827.494</v>
      </c>
      <c r="H26" s="132">
        <v>15243.134999999998</v>
      </c>
      <c r="I26" s="259">
        <f t="shared" si="2"/>
        <v>53.32416816</v>
      </c>
      <c r="J26" s="263">
        <v>270279.3984</v>
      </c>
      <c r="K26" s="263">
        <v>71089.11260000001</v>
      </c>
      <c r="L26" s="263">
        <f t="shared" si="3"/>
        <v>341368.511</v>
      </c>
      <c r="M26" s="259">
        <f>VLOOKUP(C26,'Appendix A -  Costs'!$A$2:$G$141,7,0)</f>
        <v>103215.3647</v>
      </c>
      <c r="N26" s="259">
        <f t="shared" si="4"/>
        <v>6.77126882</v>
      </c>
      <c r="O26" s="263">
        <f t="shared" si="5"/>
        <v>444583.8757</v>
      </c>
      <c r="P26" s="259">
        <f t="shared" si="6"/>
        <v>29.16617059</v>
      </c>
      <c r="Q26" s="527">
        <f t="shared" si="7"/>
        <v>5353.525124</v>
      </c>
      <c r="R26" s="528">
        <f t="shared" ref="R26:R28" si="52">((1/3)*Q26*0.275)+((1/3)*Q26*0.255)+((1/3)*Q26*0.245)</f>
        <v>1382.99399</v>
      </c>
      <c r="S26" s="528">
        <f>VLOOKUP(C26,'Warehouse Order &amp; Sales Handlin'!$B$2:$J$141,9,0)</f>
        <v>8618.045867</v>
      </c>
      <c r="T26" s="528">
        <f>VLOOKUP(C26,'Warehouse Order &amp; Sales Handlin'!$B$2:$K$141,10,0)</f>
        <v>1904.703635</v>
      </c>
      <c r="U26" s="528">
        <f>VLOOKUP(C26,'Freight Cost'!$AR$2:$AS$141,2,0)</f>
        <v>38864.448</v>
      </c>
      <c r="V26" s="528">
        <f>VLOOKUP(C26,'CI Cost'!EL61:EM199,2,0)</f>
        <v>1294.10904</v>
      </c>
      <c r="W26" s="528">
        <f t="shared" si="9"/>
        <v>6.767684829</v>
      </c>
      <c r="X26" s="528">
        <f t="shared" si="10"/>
        <v>103160.7335</v>
      </c>
      <c r="Y26" s="528">
        <f t="shared" si="11"/>
        <v>496593.545</v>
      </c>
      <c r="Z26" s="528">
        <f>((G26/$H$43)*'Cost Distribution'!$B$22)/H26</f>
        <v>12.67304122</v>
      </c>
      <c r="AA26" s="528">
        <f t="shared" si="12"/>
        <v>316233.949</v>
      </c>
      <c r="AB26" s="528">
        <f t="shared" ref="AB26:AC26" si="51">AA26/H26</f>
        <v>20.74599149</v>
      </c>
      <c r="AC26" s="526">
        <f t="shared" si="51"/>
        <v>0.3890541982</v>
      </c>
      <c r="AD26" s="526" t="str">
        <f>VLOOKUP(C26,'ABC Analysis Results'!$A$2:$B$140,2,0)</f>
        <v>A</v>
      </c>
      <c r="AE26" s="526" t="str">
        <f>VLOOKUP(C26,'ABC Analysis Results'!$A$2:$C$140,3,0)</f>
        <v>A</v>
      </c>
      <c r="AF26" s="716">
        <f>SUMIF('Scenario I - Product Substituti'!$V$2:$V$111,C26,'Scenario I - Product Substituti'!$AF$2:$AF$111)</f>
        <v>2205.98</v>
      </c>
      <c r="AG26" s="716">
        <f>SUMIF('Scenario I - Product Substituti'!$V$2:$V$111,C26,'Scenario I - Product Substituti'!$AG$2:$AG$111)</f>
        <v>1764.784</v>
      </c>
      <c r="AH26" s="716">
        <f>SUMIF('Scenario I - Product Substituti'!$V$2:$V$111,C26,'Scenario I - Product Substituti'!$AH$2:$AH$111)</f>
        <v>1323.588</v>
      </c>
      <c r="AI26" s="716">
        <f t="shared" si="14"/>
        <v>17449.115</v>
      </c>
      <c r="AJ26" s="716">
        <f t="shared" si="15"/>
        <v>17007.919</v>
      </c>
      <c r="AK26" s="716">
        <f t="shared" si="16"/>
        <v>16566.723</v>
      </c>
      <c r="AL26" s="185">
        <f t="shared" si="17"/>
        <v>930459.5425</v>
      </c>
      <c r="AM26" s="185">
        <f t="shared" si="18"/>
        <v>906933.1328</v>
      </c>
      <c r="AN26" s="185">
        <f t="shared" si="19"/>
        <v>883406.7231</v>
      </c>
      <c r="AO26" s="185">
        <f>AI26*VLOOKUP(C26, 'Appendix A -  Costs'!$A$2:$E$141,5,0)</f>
        <v>390771.2164</v>
      </c>
      <c r="AP26" s="185">
        <f>AJ26*VLOOKUP(C26,'Appendix A -  Costs'!$A$2:$E$141,5,0)</f>
        <v>380890.6753</v>
      </c>
      <c r="AQ26" s="185">
        <f>AK26*VLOOKUP(C26,'Appendix A -  Costs'!$A$2:$E$141,5,0)</f>
        <v>371010.1342</v>
      </c>
      <c r="AR26" s="717">
        <f>VLOOKUP(C26,'Complexity Cost Adjustment'!$C$2:$AD$141,28,0)*AI26</f>
        <v>59599.02391</v>
      </c>
      <c r="AS26" s="717">
        <f>VLOOKUP(C26,'Complexity Cost Adjustment'!$C$2:$AD$141,28,0)*AJ26</f>
        <v>58092.07924</v>
      </c>
      <c r="AT26" s="717">
        <f>VLOOKUP(C26,'Complexity Cost Adjustment'!$C$2:$AD$141,28,0)*AK26</f>
        <v>56585.13456</v>
      </c>
      <c r="AU26" s="717">
        <f>(AO26/$AO$38)*'Cost Distribution'!$B$13</f>
        <v>170279.3607</v>
      </c>
      <c r="AV26" s="717">
        <f>(AP26/$AP$38)*'Cost Distribution'!$B$13</f>
        <v>176954.438</v>
      </c>
      <c r="AW26" s="717">
        <f>(AQ26/$AQ$38)*'Cost Distribution'!$B$13</f>
        <v>184517.6486</v>
      </c>
      <c r="AX26" s="717">
        <f>(AL26/$AL$38)*'Cost Distribution'!$B$22</f>
        <v>281840.781</v>
      </c>
      <c r="AY26" s="717">
        <f>(AM26/$AM$38)*'Cost Distribution'!$B$22</f>
        <v>293753.6869</v>
      </c>
      <c r="AZ26" s="717">
        <f>(AN26/$AN$38)*'Cost Distribution'!$B$22</f>
        <v>307313.4698</v>
      </c>
      <c r="BA26" s="717">
        <f t="shared" si="20"/>
        <v>118090.1109</v>
      </c>
      <c r="BB26" s="717">
        <f t="shared" si="21"/>
        <v>115104.2354</v>
      </c>
      <c r="BC26" s="717">
        <f t="shared" si="22"/>
        <v>112118.3599</v>
      </c>
      <c r="BD26" s="717">
        <f t="shared" si="23"/>
        <v>221133.3536</v>
      </c>
      <c r="BE26" s="717">
        <f t="shared" si="24"/>
        <v>215542.0585</v>
      </c>
      <c r="BF26" s="717">
        <f t="shared" si="25"/>
        <v>209950.7634</v>
      </c>
    </row>
    <row r="27" ht="14.25" customHeight="1">
      <c r="A27" s="269" t="s">
        <v>179</v>
      </c>
      <c r="B27" s="269" t="s">
        <v>185</v>
      </c>
      <c r="C27" s="269">
        <v>1811061.0</v>
      </c>
      <c r="D27" s="269" t="s">
        <v>479</v>
      </c>
      <c r="E27" s="269" t="s">
        <v>547</v>
      </c>
      <c r="F27" s="269">
        <v>350.00757892542845</v>
      </c>
      <c r="G27" s="259">
        <v>372461.27499999997</v>
      </c>
      <c r="H27" s="132">
        <v>6273.420999999999</v>
      </c>
      <c r="I27" s="259">
        <f t="shared" si="2"/>
        <v>59.3713183</v>
      </c>
      <c r="J27" s="263">
        <v>114569.62</v>
      </c>
      <c r="K27" s="263">
        <v>31657.395000000004</v>
      </c>
      <c r="L27" s="263">
        <f t="shared" si="3"/>
        <v>146227.015</v>
      </c>
      <c r="M27" s="259">
        <f>VLOOKUP(C27,'Appendix A -  Costs'!$A$2:$G$141,7,0)</f>
        <v>44212.84976</v>
      </c>
      <c r="N27" s="259">
        <f t="shared" si="4"/>
        <v>7.047645895</v>
      </c>
      <c r="O27" s="263">
        <f t="shared" si="5"/>
        <v>190439.8648</v>
      </c>
      <c r="P27" s="259">
        <f t="shared" si="6"/>
        <v>30.35662117</v>
      </c>
      <c r="Q27" s="527">
        <f t="shared" si="7"/>
        <v>10625.04748</v>
      </c>
      <c r="R27" s="528">
        <f t="shared" si="52"/>
        <v>2744.803933</v>
      </c>
      <c r="S27" s="528">
        <f>VLOOKUP(C27,'Warehouse Order &amp; Sales Handlin'!$B$2:$J$141,9,0)</f>
        <v>6944.696734</v>
      </c>
      <c r="T27" s="528">
        <f>VLOOKUP(C27,'Warehouse Order &amp; Sales Handlin'!$B$2:$K$141,10,0)</f>
        <v>2260.213978</v>
      </c>
      <c r="U27" s="528">
        <f>VLOOKUP(C27,'Freight Cost'!$AR$2:$AS$141,2,0)</f>
        <v>16656.192</v>
      </c>
      <c r="V27" s="528">
        <f>VLOOKUP(C27,'CI Cost'!EL62:EM200,2,0)</f>
        <v>3838.533465</v>
      </c>
      <c r="W27" s="528">
        <f t="shared" si="9"/>
        <v>7.036581304</v>
      </c>
      <c r="X27" s="528">
        <f t="shared" si="10"/>
        <v>44143.43692</v>
      </c>
      <c r="Y27" s="528">
        <f t="shared" si="11"/>
        <v>222814.892</v>
      </c>
      <c r="Z27" s="528">
        <f>((G27/$H$43)*'Cost Distribution'!$B$22)/H27</f>
        <v>14.11020912</v>
      </c>
      <c r="AA27" s="528">
        <f t="shared" si="12"/>
        <v>149646.383</v>
      </c>
      <c r="AB27" s="528">
        <f t="shared" ref="AB27:AC27" si="53">AA27/H27</f>
        <v>23.85403163</v>
      </c>
      <c r="AC27" s="526">
        <f t="shared" si="53"/>
        <v>0.4017770249</v>
      </c>
      <c r="AD27" s="526" t="str">
        <f>VLOOKUP(C27,'ABC Analysis Results'!$A$2:$B$140,2,0)</f>
        <v>A</v>
      </c>
      <c r="AE27" s="526" t="str">
        <f>VLOOKUP(C27,'ABC Analysis Results'!$A$2:$C$140,3,0)</f>
        <v>A</v>
      </c>
      <c r="AF27" s="716">
        <f>SUMIF('Scenario I - Product Substituti'!$V$2:$V$111,C27,'Scenario I - Product Substituti'!$AF$2:$AF$111)</f>
        <v>473.4135</v>
      </c>
      <c r="AG27" s="716">
        <f>SUMIF('Scenario I - Product Substituti'!$V$2:$V$111,C27,'Scenario I - Product Substituti'!$AG$2:$AG$111)</f>
        <v>368.2105</v>
      </c>
      <c r="AH27" s="716">
        <f>SUMIF('Scenario I - Product Substituti'!$V$2:$V$111,C27,'Scenario I - Product Substituti'!$AH$2:$AH$111)</f>
        <v>263.0075</v>
      </c>
      <c r="AI27" s="716">
        <f t="shared" si="14"/>
        <v>6746.8345</v>
      </c>
      <c r="AJ27" s="716">
        <f t="shared" si="15"/>
        <v>6641.6315</v>
      </c>
      <c r="AK27" s="716">
        <f t="shared" si="16"/>
        <v>6536.4285</v>
      </c>
      <c r="AL27" s="185">
        <f t="shared" si="17"/>
        <v>400568.4586</v>
      </c>
      <c r="AM27" s="185">
        <f t="shared" si="18"/>
        <v>394322.4178</v>
      </c>
      <c r="AN27" s="185">
        <f t="shared" si="19"/>
        <v>388076.377</v>
      </c>
      <c r="AO27" s="185">
        <f>AI27*VLOOKUP(C27, 'Appendix A -  Costs'!$A$2:$E$141,5,0)</f>
        <v>157261.7986</v>
      </c>
      <c r="AP27" s="185">
        <f>AJ27*VLOOKUP(C27,'Appendix A -  Costs'!$A$2:$E$141,5,0)</f>
        <v>154809.6244</v>
      </c>
      <c r="AQ27" s="185">
        <f>AK27*VLOOKUP(C27,'Appendix A -  Costs'!$A$2:$E$141,5,0)</f>
        <v>152357.4503</v>
      </c>
      <c r="AR27" s="717">
        <f>VLOOKUP(C27,'Complexity Cost Adjustment'!$C$2:$AD$141,28,0)*AI27</f>
        <v>34892.80695</v>
      </c>
      <c r="AS27" s="717">
        <f>VLOOKUP(C27,'Complexity Cost Adjustment'!$C$2:$AD$141,28,0)*AJ27</f>
        <v>34348.72543</v>
      </c>
      <c r="AT27" s="717">
        <f>VLOOKUP(C27,'Complexity Cost Adjustment'!$C$2:$AD$141,28,0)*AK27</f>
        <v>33804.64391</v>
      </c>
      <c r="AU27" s="717">
        <f>(AO27/$AO$38)*'Cost Distribution'!$B$13</f>
        <v>68527.15196</v>
      </c>
      <c r="AV27" s="717">
        <f>(AP27/$AP$38)*'Cost Distribution'!$B$13</f>
        <v>71921.55614</v>
      </c>
      <c r="AW27" s="717">
        <f>(AQ27/$AQ$38)*'Cost Distribution'!$B$13</f>
        <v>75773.23605</v>
      </c>
      <c r="AX27" s="717">
        <f>(AL27/$AL$38)*'Cost Distribution'!$B$22</f>
        <v>121334.1602</v>
      </c>
      <c r="AY27" s="717">
        <f>(AM27/$AM$38)*'Cost Distribution'!$B$22</f>
        <v>127720.1812</v>
      </c>
      <c r="AZ27" s="717">
        <f>(AN27/$AN$38)*'Cost Distribution'!$B$22</f>
        <v>135001.3474</v>
      </c>
      <c r="BA27" s="717">
        <f t="shared" si="20"/>
        <v>47474.6495</v>
      </c>
      <c r="BB27" s="717">
        <f t="shared" si="21"/>
        <v>46734.38004</v>
      </c>
      <c r="BC27" s="717">
        <f t="shared" si="22"/>
        <v>45994.11058</v>
      </c>
      <c r="BD27" s="717">
        <f t="shared" si="23"/>
        <v>95199.24569</v>
      </c>
      <c r="BE27" s="717">
        <f t="shared" si="24"/>
        <v>93714.80936</v>
      </c>
      <c r="BF27" s="717">
        <f t="shared" si="25"/>
        <v>92230.37303</v>
      </c>
    </row>
    <row r="28" ht="14.25" customHeight="1">
      <c r="A28" s="269" t="s">
        <v>179</v>
      </c>
      <c r="B28" s="269" t="s">
        <v>193</v>
      </c>
      <c r="C28" s="269">
        <v>1811067.0</v>
      </c>
      <c r="D28" s="269" t="s">
        <v>479</v>
      </c>
      <c r="E28" s="269" t="s">
        <v>547</v>
      </c>
      <c r="F28" s="269">
        <v>167.5670577127389</v>
      </c>
      <c r="G28" s="259">
        <v>469021.44</v>
      </c>
      <c r="H28" s="132">
        <v>6512.6985</v>
      </c>
      <c r="I28" s="259">
        <f t="shared" si="2"/>
        <v>72.01645217</v>
      </c>
      <c r="J28" s="263">
        <v>149694.16000000003</v>
      </c>
      <c r="K28" s="263">
        <v>39787.13200000001</v>
      </c>
      <c r="L28" s="263">
        <f t="shared" si="3"/>
        <v>189481.292</v>
      </c>
      <c r="M28" s="259">
        <f>VLOOKUP(C28,'Appendix A -  Costs'!$A$2:$G$141,7,0)</f>
        <v>57291.10928</v>
      </c>
      <c r="N28" s="259">
        <f t="shared" si="4"/>
        <v>8.796831187</v>
      </c>
      <c r="O28" s="263">
        <f t="shared" si="5"/>
        <v>246772.4013</v>
      </c>
      <c r="P28" s="259">
        <f t="shared" si="6"/>
        <v>37.89096045</v>
      </c>
      <c r="Q28" s="527">
        <f t="shared" si="7"/>
        <v>6349.276756</v>
      </c>
      <c r="R28" s="528">
        <f t="shared" si="52"/>
        <v>1640.229829</v>
      </c>
      <c r="S28" s="528">
        <f>VLOOKUP(C28,'Warehouse Order &amp; Sales Handlin'!$B$2:$J$141,9,0)</f>
        <v>5552.708239</v>
      </c>
      <c r="T28" s="528">
        <f>VLOOKUP(C28,'Warehouse Order &amp; Sales Handlin'!$B$2:$K$141,10,0)</f>
        <v>1626.540657</v>
      </c>
      <c r="U28" s="528">
        <f>VLOOKUP(C28,'Freight Cost'!$AR$2:$AS$141,2,0)</f>
        <v>16656.192</v>
      </c>
      <c r="V28" s="528">
        <f>VLOOKUP(C28,'CI Cost'!EL68:EM206,2,0)</f>
        <v>4193.16924</v>
      </c>
      <c r="W28" s="528">
        <f t="shared" si="9"/>
        <v>8.781744474</v>
      </c>
      <c r="X28" s="528">
        <f t="shared" si="10"/>
        <v>57192.85406</v>
      </c>
      <c r="Y28" s="528">
        <f t="shared" si="11"/>
        <v>276342.986</v>
      </c>
      <c r="Z28" s="528">
        <f>((G28/$H$43)*'Cost Distribution'!$B$22)/H28</f>
        <v>17.11545624</v>
      </c>
      <c r="AA28" s="528">
        <f t="shared" si="12"/>
        <v>192678.454</v>
      </c>
      <c r="AB28" s="528">
        <f t="shared" ref="AB28:AC28" si="54">AA28/H28</f>
        <v>29.58504128</v>
      </c>
      <c r="AC28" s="526">
        <f t="shared" si="54"/>
        <v>0.4108094802</v>
      </c>
      <c r="AD28" s="526" t="str">
        <f>VLOOKUP(C28,'ABC Analysis Results'!$A$2:$B$140,2,0)</f>
        <v>A</v>
      </c>
      <c r="AE28" s="526" t="str">
        <f>VLOOKUP(C28,'ABC Analysis Results'!$A$2:$C$140,3,0)</f>
        <v>A</v>
      </c>
      <c r="AF28" s="716">
        <f>SUMIF('Scenario I - Product Substituti'!$V$2:$V$111,C28,'Scenario I - Product Substituti'!$AF$2:$AF$111)</f>
        <v>7586.185505</v>
      </c>
      <c r="AG28" s="716">
        <f>SUMIF('Scenario I - Product Substituti'!$V$2:$V$111,C28,'Scenario I - Product Substituti'!$AG$2:$AG$111)</f>
        <v>5564.93586</v>
      </c>
      <c r="AH28" s="716">
        <f>SUMIF('Scenario I - Product Substituti'!$V$2:$V$111,C28,'Scenario I - Product Substituti'!$AH$2:$AH$111)</f>
        <v>3543.686215</v>
      </c>
      <c r="AI28" s="716">
        <f t="shared" si="14"/>
        <v>14098.88401</v>
      </c>
      <c r="AJ28" s="716">
        <f t="shared" si="15"/>
        <v>12077.63436</v>
      </c>
      <c r="AK28" s="716">
        <f t="shared" si="16"/>
        <v>10056.38472</v>
      </c>
      <c r="AL28" s="185">
        <f t="shared" si="17"/>
        <v>1015351.606</v>
      </c>
      <c r="AM28" s="185">
        <f t="shared" si="18"/>
        <v>869788.3772</v>
      </c>
      <c r="AN28" s="185">
        <f t="shared" si="19"/>
        <v>724225.1488</v>
      </c>
      <c r="AO28" s="185">
        <f>AI28*VLOOKUP(C28, 'Appendix A -  Costs'!$A$2:$E$141,5,0)</f>
        <v>410194.7537</v>
      </c>
      <c r="AP28" s="185">
        <f>AJ28*VLOOKUP(C28,'Appendix A -  Costs'!$A$2:$E$141,5,0)</f>
        <v>351388.2552</v>
      </c>
      <c r="AQ28" s="185">
        <f>AK28*VLOOKUP(C28,'Appendix A -  Costs'!$A$2:$E$141,5,0)</f>
        <v>292581.7568</v>
      </c>
      <c r="AR28" s="717">
        <f>VLOOKUP(C28,'Complexity Cost Adjustment'!$C$2:$AD$141,28,0)*AI28</f>
        <v>64227.98986</v>
      </c>
      <c r="AS28" s="717">
        <f>VLOOKUP(C28,'Complexity Cost Adjustment'!$C$2:$AD$141,28,0)*AJ28</f>
        <v>55020.11201</v>
      </c>
      <c r="AT28" s="717">
        <f>VLOOKUP(C28,'Complexity Cost Adjustment'!$C$2:$AD$141,28,0)*AK28</f>
        <v>45812.23417</v>
      </c>
      <c r="AU28" s="717">
        <f>(AO28/$AO$38)*'Cost Distribution'!$B$13</f>
        <v>178743.207</v>
      </c>
      <c r="AV28" s="717">
        <f>(AP28/$AP$38)*'Cost Distribution'!$B$13</f>
        <v>163248.1845</v>
      </c>
      <c r="AW28" s="717">
        <f>(AQ28/$AQ$38)*'Cost Distribution'!$B$13</f>
        <v>145512.1917</v>
      </c>
      <c r="AX28" s="717">
        <f>(AL28/$AL$38)*'Cost Distribution'!$B$22</f>
        <v>307555.0053</v>
      </c>
      <c r="AY28" s="717">
        <f>(AM28/$AM$38)*'Cost Distribution'!$B$22</f>
        <v>281722.5806</v>
      </c>
      <c r="AZ28" s="717">
        <f>(AN28/$AN$38)*'Cost Distribution'!$B$22</f>
        <v>251938.4759</v>
      </c>
      <c r="BA28" s="717">
        <f t="shared" si="20"/>
        <v>123812.7967</v>
      </c>
      <c r="BB28" s="717">
        <f t="shared" si="21"/>
        <v>106062.6988</v>
      </c>
      <c r="BC28" s="717">
        <f t="shared" si="22"/>
        <v>88312.6009</v>
      </c>
      <c r="BD28" s="717">
        <f t="shared" si="23"/>
        <v>241308.8322</v>
      </c>
      <c r="BE28" s="717">
        <f t="shared" si="24"/>
        <v>206714.2224</v>
      </c>
      <c r="BF28" s="717">
        <f t="shared" si="25"/>
        <v>172119.6125</v>
      </c>
    </row>
    <row r="29" ht="14.25" customHeight="1">
      <c r="A29" s="269" t="s">
        <v>179</v>
      </c>
      <c r="B29" s="269" t="s">
        <v>197</v>
      </c>
      <c r="C29" s="269">
        <v>1811070.0</v>
      </c>
      <c r="D29" s="269" t="s">
        <v>479</v>
      </c>
      <c r="E29" s="269" t="s">
        <v>188</v>
      </c>
      <c r="F29" s="269">
        <v>912.3574311405484</v>
      </c>
      <c r="G29" s="259">
        <v>375266.535</v>
      </c>
      <c r="H29" s="132">
        <v>4487.433399999999</v>
      </c>
      <c r="I29" s="259">
        <f t="shared" si="2"/>
        <v>83.62609571</v>
      </c>
      <c r="J29" s="263">
        <v>121052.43920000002</v>
      </c>
      <c r="K29" s="263">
        <v>27912.577</v>
      </c>
      <c r="L29" s="263">
        <f t="shared" si="3"/>
        <v>148965.0162</v>
      </c>
      <c r="M29" s="259">
        <f>VLOOKUP(C29,'Appendix A -  Costs'!$A$2:$G$141,7,0)</f>
        <v>45040.70524</v>
      </c>
      <c r="N29" s="259">
        <f t="shared" si="4"/>
        <v>10.03707492</v>
      </c>
      <c r="O29" s="263">
        <f t="shared" si="5"/>
        <v>194005.7214</v>
      </c>
      <c r="P29" s="259">
        <f t="shared" si="6"/>
        <v>43.23311438</v>
      </c>
      <c r="Q29" s="527">
        <f t="shared" si="7"/>
        <v>39444.05317</v>
      </c>
      <c r="R29" s="528">
        <f t="shared" ref="R29:R30" si="56">Q29*0.275</f>
        <v>10847.11462</v>
      </c>
      <c r="S29" s="528">
        <f>VLOOKUP(C29,'Warehouse Order &amp; Sales Handlin'!$B$2:$J$141,9,0)</f>
        <v>2312.917352</v>
      </c>
      <c r="T29" s="528">
        <f>VLOOKUP(C29,'Warehouse Order &amp; Sales Handlin'!$B$2:$K$141,10,0)</f>
        <v>327.7254083</v>
      </c>
      <c r="U29" s="528">
        <f>VLOOKUP(C29,'Freight Cost'!$AR$2:$AS$141,2,0)</f>
        <v>7755.264</v>
      </c>
      <c r="V29" s="528">
        <f>VLOOKUP(C29,'CI Cost'!EL71:EM209,2,0)</f>
        <v>126.00861</v>
      </c>
      <c r="W29" s="528">
        <f t="shared" si="9"/>
        <v>10.03655763</v>
      </c>
      <c r="X29" s="528">
        <f t="shared" si="10"/>
        <v>45038.38394</v>
      </c>
      <c r="Y29" s="528">
        <f t="shared" si="11"/>
        <v>215372.4301</v>
      </c>
      <c r="Z29" s="528">
        <f>((G29/$H$43)*'Cost Distribution'!$B$22)/H29</f>
        <v>19.87460835</v>
      </c>
      <c r="AA29" s="528">
        <f t="shared" si="12"/>
        <v>159894.1049</v>
      </c>
      <c r="AB29" s="528">
        <f t="shared" ref="AB29:AC29" si="55">AA29/H29</f>
        <v>35.63152711</v>
      </c>
      <c r="AC29" s="526">
        <f t="shared" si="55"/>
        <v>0.426081438</v>
      </c>
      <c r="AD29" s="526" t="str">
        <f>VLOOKUP(C29,'ABC Analysis Results'!$A$2:$B$140,2,0)</f>
        <v>A</v>
      </c>
      <c r="AE29" s="526" t="str">
        <f>VLOOKUP(C29,'ABC Analysis Results'!$A$2:$C$140,3,0)</f>
        <v>A</v>
      </c>
      <c r="AF29" s="716">
        <f>SUMIF('Scenario I - Product Substituti'!$V$2:$V$111,C29,'Scenario I - Product Substituti'!$AF$2:$AF$111)</f>
        <v>6319.72953</v>
      </c>
      <c r="AG29" s="716">
        <f>SUMIF('Scenario I - Product Substituti'!$V$2:$V$111,C29,'Scenario I - Product Substituti'!$AG$2:$AG$111)</f>
        <v>4763.25171</v>
      </c>
      <c r="AH29" s="716">
        <f>SUMIF('Scenario I - Product Substituti'!$V$2:$V$111,C29,'Scenario I - Product Substituti'!$AH$2:$AH$111)</f>
        <v>3206.77389</v>
      </c>
      <c r="AI29" s="716">
        <f t="shared" si="14"/>
        <v>10807.16293</v>
      </c>
      <c r="AJ29" s="716">
        <f t="shared" si="15"/>
        <v>9250.68511</v>
      </c>
      <c r="AK29" s="716">
        <f t="shared" si="16"/>
        <v>7694.20729</v>
      </c>
      <c r="AL29" s="185">
        <f t="shared" si="17"/>
        <v>903760.8415</v>
      </c>
      <c r="AM29" s="185">
        <f t="shared" si="18"/>
        <v>773598.6784</v>
      </c>
      <c r="AN29" s="185">
        <f t="shared" si="19"/>
        <v>643436.5152</v>
      </c>
      <c r="AO29" s="185">
        <f>AI29*VLOOKUP(C29, 'Appendix A -  Costs'!$A$2:$E$141,5,0)</f>
        <v>358755.007</v>
      </c>
      <c r="AP29" s="185">
        <f>AJ29*VLOOKUP(C29,'Appendix A -  Costs'!$A$2:$E$141,5,0)</f>
        <v>307086.1079</v>
      </c>
      <c r="AQ29" s="185">
        <f>AK29*VLOOKUP(C29,'Appendix A -  Costs'!$A$2:$E$141,5,0)</f>
        <v>255417.2088</v>
      </c>
      <c r="AR29" s="717">
        <f>VLOOKUP(C29,'Complexity Cost Adjustment'!$C$2:$AD$141,28,0)*AI29</f>
        <v>51463.40195</v>
      </c>
      <c r="AS29" s="717">
        <f>VLOOKUP(C29,'Complexity Cost Adjustment'!$C$2:$AD$141,28,0)*AJ29</f>
        <v>44051.49892</v>
      </c>
      <c r="AT29" s="717">
        <f>VLOOKUP(C29,'Complexity Cost Adjustment'!$C$2:$AD$141,28,0)*AK29</f>
        <v>36639.59589</v>
      </c>
      <c r="AU29" s="717">
        <f>(AO29/$AO$38)*'Cost Distribution'!$B$13</f>
        <v>156328.2317</v>
      </c>
      <c r="AV29" s="717">
        <f>(AP29/$AP$38)*'Cost Distribution'!$B$13</f>
        <v>142666.264</v>
      </c>
      <c r="AW29" s="717">
        <f>(AQ29/$AQ$38)*'Cost Distribution'!$B$13</f>
        <v>127028.8287</v>
      </c>
      <c r="AX29" s="717">
        <f>(AL29/$AL$38)*'Cost Distribution'!$B$22</f>
        <v>273753.6129</v>
      </c>
      <c r="AY29" s="717">
        <f>(AM29/$AM$38)*'Cost Distribution'!$B$22</f>
        <v>250566.9445</v>
      </c>
      <c r="AZ29" s="717">
        <f>(AN29/$AN$38)*'Cost Distribution'!$B$22</f>
        <v>223834.2803</v>
      </c>
      <c r="BA29" s="717">
        <f t="shared" si="20"/>
        <v>108466.7136</v>
      </c>
      <c r="BB29" s="717">
        <f t="shared" si="21"/>
        <v>92845.03424</v>
      </c>
      <c r="BC29" s="717">
        <f t="shared" si="22"/>
        <v>77223.3549</v>
      </c>
      <c r="BD29" s="717">
        <f t="shared" si="23"/>
        <v>214788.1306</v>
      </c>
      <c r="BE29" s="717">
        <f t="shared" si="24"/>
        <v>183853.7435</v>
      </c>
      <c r="BF29" s="717">
        <f t="shared" si="25"/>
        <v>152919.3564</v>
      </c>
    </row>
    <row r="30" ht="14.25" customHeight="1">
      <c r="A30" s="269" t="s">
        <v>179</v>
      </c>
      <c r="B30" s="269" t="s">
        <v>187</v>
      </c>
      <c r="C30" s="269">
        <v>1811063.0</v>
      </c>
      <c r="D30" s="269" t="s">
        <v>479</v>
      </c>
      <c r="E30" s="269" t="s">
        <v>188</v>
      </c>
      <c r="F30" s="269">
        <v>440.8918953008021</v>
      </c>
      <c r="G30" s="259">
        <v>1031681.6719999999</v>
      </c>
      <c r="H30" s="132">
        <v>15552.167399999998</v>
      </c>
      <c r="I30" s="259">
        <f t="shared" si="2"/>
        <v>66.33684203</v>
      </c>
      <c r="J30" s="263">
        <v>320292.9136</v>
      </c>
      <c r="K30" s="263">
        <v>83375.21720000001</v>
      </c>
      <c r="L30" s="263">
        <f t="shared" si="3"/>
        <v>403668.1308</v>
      </c>
      <c r="M30" s="259">
        <f>VLOOKUP(C30,'Appendix A -  Costs'!$A$2:$G$141,7,0)</f>
        <v>122052.1285</v>
      </c>
      <c r="N30" s="259">
        <f t="shared" si="4"/>
        <v>7.847917613</v>
      </c>
      <c r="O30" s="263">
        <f t="shared" si="5"/>
        <v>525720.2593</v>
      </c>
      <c r="P30" s="259">
        <f t="shared" si="6"/>
        <v>33.80366516</v>
      </c>
      <c r="Q30" s="527">
        <f t="shared" si="7"/>
        <v>14903.762</v>
      </c>
      <c r="R30" s="528">
        <f t="shared" si="56"/>
        <v>4098.53455</v>
      </c>
      <c r="S30" s="528">
        <f>VLOOKUP(C30,'Warehouse Order &amp; Sales Handlin'!$B$2:$J$141,9,0)</f>
        <v>13745.37522</v>
      </c>
      <c r="T30" s="528">
        <f>VLOOKUP(C30,'Warehouse Order &amp; Sales Handlin'!$B$2:$K$141,10,0)</f>
        <v>4095.142823</v>
      </c>
      <c r="U30" s="528">
        <f>VLOOKUP(C30,'Freight Cost'!$AR$2:$AS$141,2,0)</f>
        <v>26438.4</v>
      </c>
      <c r="V30" s="528">
        <f>VLOOKUP(C30,'CI Cost'!EL64:EM202,2,0)</f>
        <v>303.029025</v>
      </c>
      <c r="W30" s="528">
        <f t="shared" si="9"/>
        <v>7.846944945</v>
      </c>
      <c r="X30" s="528">
        <f t="shared" si="10"/>
        <v>122037.0014</v>
      </c>
      <c r="Y30" s="528">
        <f t="shared" si="11"/>
        <v>574385.6138</v>
      </c>
      <c r="Z30" s="528">
        <f>((G30/$H$43)*'Cost Distribution'!$B$22)/H30</f>
        <v>15.76563803</v>
      </c>
      <c r="AA30" s="528">
        <f t="shared" si="12"/>
        <v>457296.0582</v>
      </c>
      <c r="AB30" s="528">
        <f t="shared" ref="AB30:AC30" si="57">AA30/H30</f>
        <v>29.40400823</v>
      </c>
      <c r="AC30" s="526">
        <f t="shared" si="57"/>
        <v>0.4432530602</v>
      </c>
      <c r="AD30" s="526" t="str">
        <f>VLOOKUP(C30,'ABC Analysis Results'!$A$2:$B$140,2,0)</f>
        <v>A</v>
      </c>
      <c r="AE30" s="526" t="str">
        <f>VLOOKUP(C30,'ABC Analysis Results'!$A$2:$C$140,3,0)</f>
        <v>A</v>
      </c>
      <c r="AF30" s="716">
        <f>SUMIF('Scenario I - Product Substituti'!$V$2:$V$111,C30,'Scenario I - Product Substituti'!$AF$2:$AF$111)</f>
        <v>2979.0981</v>
      </c>
      <c r="AG30" s="716">
        <f>SUMIF('Scenario I - Product Substituti'!$V$2:$V$111,C30,'Scenario I - Product Substituti'!$AG$2:$AG$111)</f>
        <v>2383.27848</v>
      </c>
      <c r="AH30" s="716">
        <f>SUMIF('Scenario I - Product Substituti'!$V$2:$V$111,C30,'Scenario I - Product Substituti'!$AH$2:$AH$111)</f>
        <v>1787.45886</v>
      </c>
      <c r="AI30" s="716">
        <f t="shared" si="14"/>
        <v>18531.2655</v>
      </c>
      <c r="AJ30" s="716">
        <f t="shared" si="15"/>
        <v>17935.44588</v>
      </c>
      <c r="AK30" s="716">
        <f t="shared" si="16"/>
        <v>17339.62626</v>
      </c>
      <c r="AL30" s="185">
        <f t="shared" si="17"/>
        <v>1229305.632</v>
      </c>
      <c r="AM30" s="185">
        <f t="shared" si="18"/>
        <v>1189780.84</v>
      </c>
      <c r="AN30" s="185">
        <f t="shared" si="19"/>
        <v>1150256.048</v>
      </c>
      <c r="AO30" s="185">
        <f>AI30*VLOOKUP(C30, 'Appendix A -  Costs'!$A$2:$E$141,5,0)</f>
        <v>480992.849</v>
      </c>
      <c r="AP30" s="185">
        <f>AJ30*VLOOKUP(C30,'Appendix A -  Costs'!$A$2:$E$141,5,0)</f>
        <v>465527.9054</v>
      </c>
      <c r="AQ30" s="185">
        <f>AK30*VLOOKUP(C30,'Appendix A -  Costs'!$A$2:$E$141,5,0)</f>
        <v>450062.9617</v>
      </c>
      <c r="AR30" s="717">
        <f>VLOOKUP(C30,'Complexity Cost Adjustment'!$C$2:$AD$141,28,0)*AI30</f>
        <v>58005.47964</v>
      </c>
      <c r="AS30" s="717">
        <f>VLOOKUP(C30,'Complexity Cost Adjustment'!$C$2:$AD$141,28,0)*AJ30</f>
        <v>56140.48004</v>
      </c>
      <c r="AT30" s="717">
        <f>VLOOKUP(C30,'Complexity Cost Adjustment'!$C$2:$AD$141,28,0)*AK30</f>
        <v>54275.48043</v>
      </c>
      <c r="AU30" s="717">
        <f>(AO30/$AO$38)*'Cost Distribution'!$B$13</f>
        <v>209593.6226</v>
      </c>
      <c r="AV30" s="717">
        <f>(AP30/$AP$38)*'Cost Distribution'!$B$13</f>
        <v>216275.2574</v>
      </c>
      <c r="AW30" s="717">
        <f>(AQ30/$AQ$38)*'Cost Distribution'!$B$13</f>
        <v>223833.6686</v>
      </c>
      <c r="AX30" s="717">
        <f>(AL30/$AL$38)*'Cost Distribution'!$B$22</f>
        <v>372362.7343</v>
      </c>
      <c r="AY30" s="717">
        <f>(AM30/$AM$38)*'Cost Distribution'!$B$22</f>
        <v>385367.4497</v>
      </c>
      <c r="AZ30" s="717">
        <f>(AN30/$AN$38)*'Cost Distribution'!$B$22</f>
        <v>400143.1821</v>
      </c>
      <c r="BA30" s="717">
        <f t="shared" si="20"/>
        <v>145413.8201</v>
      </c>
      <c r="BB30" s="717">
        <f t="shared" si="21"/>
        <v>140738.4564</v>
      </c>
      <c r="BC30" s="717">
        <f t="shared" si="22"/>
        <v>136063.0926</v>
      </c>
      <c r="BD30" s="717">
        <f t="shared" si="23"/>
        <v>292157.224</v>
      </c>
      <c r="BE30" s="717">
        <f t="shared" si="24"/>
        <v>282763.7476</v>
      </c>
      <c r="BF30" s="717">
        <f t="shared" si="25"/>
        <v>273370.2711</v>
      </c>
    </row>
    <row r="31" ht="14.25" customHeight="1">
      <c r="A31" s="275" t="s">
        <v>179</v>
      </c>
      <c r="B31" s="275" t="s">
        <v>180</v>
      </c>
      <c r="C31" s="275">
        <v>1811057.0</v>
      </c>
      <c r="D31" s="275" t="s">
        <v>479</v>
      </c>
      <c r="E31" s="275" t="s">
        <v>547</v>
      </c>
      <c r="F31" s="275">
        <v>432.22428849014005</v>
      </c>
      <c r="G31" s="279">
        <v>290623.31100000005</v>
      </c>
      <c r="H31" s="135">
        <v>3292.8199999999997</v>
      </c>
      <c r="I31" s="279">
        <f t="shared" si="2"/>
        <v>88.25970171</v>
      </c>
      <c r="J31" s="281">
        <v>67887.6616</v>
      </c>
      <c r="K31" s="281">
        <v>16971.9154</v>
      </c>
      <c r="L31" s="281">
        <f t="shared" si="3"/>
        <v>84859.577</v>
      </c>
      <c r="M31" s="259">
        <f>VLOOKUP(C31,'Appendix A -  Costs'!$A$2:$G$141,7,0)</f>
        <v>25657.9383</v>
      </c>
      <c r="N31" s="279">
        <f t="shared" si="4"/>
        <v>7.792086509</v>
      </c>
      <c r="O31" s="281">
        <f t="shared" si="5"/>
        <v>110517.5153</v>
      </c>
      <c r="P31" s="279">
        <f t="shared" si="6"/>
        <v>33.5631815</v>
      </c>
      <c r="Q31" s="530">
        <f t="shared" si="7"/>
        <v>14506.82224</v>
      </c>
      <c r="R31" s="531">
        <f t="shared" ref="R31:R35" si="59">((1/3)*Q31*0.275)+((1/3)*Q31*0.255)+((1/3)*Q31*0.245)</f>
        <v>3747.595746</v>
      </c>
      <c r="S31" s="531">
        <f>VLOOKUP(C31,'Warehouse Order &amp; Sales Handlin'!$B$2:$J$141,9,0)</f>
        <v>2640.620858</v>
      </c>
      <c r="T31" s="531">
        <f>VLOOKUP(C31,'Warehouse Order &amp; Sales Handlin'!$B$2:$K$141,10,0)</f>
        <v>530.4134831</v>
      </c>
      <c r="U31" s="531">
        <f>VLOOKUP(C31,'Freight Cost'!$AR$2:$AS$141,2,0)</f>
        <v>8724.672</v>
      </c>
      <c r="V31" s="531">
        <f>VLOOKUP(C31,'CI Cost'!EL58:EM196,2,0)</f>
        <v>7288.2456</v>
      </c>
      <c r="W31" s="531">
        <f t="shared" si="9"/>
        <v>7.768858995</v>
      </c>
      <c r="X31" s="531">
        <f t="shared" si="10"/>
        <v>25581.45427</v>
      </c>
      <c r="Y31" s="531">
        <f t="shared" si="11"/>
        <v>133372.579</v>
      </c>
      <c r="Z31" s="528">
        <f>((G31/$H$43)*'Cost Distribution'!$B$22)/H31</f>
        <v>20.97583284</v>
      </c>
      <c r="AA31" s="531">
        <f t="shared" si="12"/>
        <v>157250.732</v>
      </c>
      <c r="AB31" s="531">
        <f t="shared" ref="AB31:AC31" si="58">AA31/H31</f>
        <v>47.75564168</v>
      </c>
      <c r="AC31" s="529">
        <f t="shared" si="58"/>
        <v>0.5410809322</v>
      </c>
      <c r="AD31" s="529" t="str">
        <f>VLOOKUP(C31,'ABC Analysis Results'!$A$2:$B$140,2,0)</f>
        <v>A</v>
      </c>
      <c r="AE31" s="529" t="str">
        <f>VLOOKUP(C31,'ABC Analysis Results'!$A$2:$C$140,3,0)</f>
        <v>A</v>
      </c>
      <c r="AF31" s="718">
        <f>SUMIF('Scenario I - Product Substituti'!$V$2:$V$111,C31,'Scenario I - Product Substituti'!$AF$2:$AF$111)</f>
        <v>7892.88615</v>
      </c>
      <c r="AG31" s="718">
        <f>SUMIF('Scenario I - Product Substituti'!$V$2:$V$111,C31,'Scenario I - Product Substituti'!$AG$2:$AG$111)</f>
        <v>6138.91145</v>
      </c>
      <c r="AH31" s="718">
        <f>SUMIF('Scenario I - Product Substituti'!$V$2:$V$111,C31,'Scenario I - Product Substituti'!$AH$2:$AH$111)</f>
        <v>4384.93675</v>
      </c>
      <c r="AI31" s="718">
        <f t="shared" si="14"/>
        <v>11185.70615</v>
      </c>
      <c r="AJ31" s="718">
        <f t="shared" si="15"/>
        <v>9431.73145</v>
      </c>
      <c r="AK31" s="718">
        <f t="shared" si="16"/>
        <v>7677.75675</v>
      </c>
      <c r="AL31" s="719">
        <f t="shared" si="17"/>
        <v>987247.0883</v>
      </c>
      <c r="AM31" s="719">
        <f t="shared" si="18"/>
        <v>832441.8044</v>
      </c>
      <c r="AN31" s="719">
        <f t="shared" si="19"/>
        <v>677636.5206</v>
      </c>
      <c r="AO31" s="185">
        <f>AI31*VLOOKUP(C31, 'Appendix A -  Costs'!$A$2:$E$141,5,0)</f>
        <v>288267.8957</v>
      </c>
      <c r="AP31" s="185">
        <f>AJ31*VLOOKUP(C31,'Appendix A -  Costs'!$A$2:$E$141,5,0)</f>
        <v>243066.0471</v>
      </c>
      <c r="AQ31" s="185">
        <f>AK31*VLOOKUP(C31,'Appendix A -  Costs'!$A$2:$E$141,5,0)</f>
        <v>197864.1985</v>
      </c>
      <c r="AR31" s="717">
        <f>VLOOKUP(C31,'Complexity Cost Adjustment'!$C$2:$AD$141,28,0)*AI31</f>
        <v>77898.44388</v>
      </c>
      <c r="AS31" s="717">
        <f>VLOOKUP(C31,'Complexity Cost Adjustment'!$C$2:$AD$141,28,0)*AJ31</f>
        <v>65683.57806</v>
      </c>
      <c r="AT31" s="717">
        <f>VLOOKUP(C31,'Complexity Cost Adjustment'!$C$2:$AD$141,28,0)*AK31</f>
        <v>53468.71224</v>
      </c>
      <c r="AU31" s="717">
        <f>(AO31/$AO$38)*'Cost Distribution'!$B$13</f>
        <v>125613.3281</v>
      </c>
      <c r="AV31" s="717">
        <f>(AP31/$AP$38)*'Cost Distribution'!$B$13</f>
        <v>112923.7825</v>
      </c>
      <c r="AW31" s="717">
        <f>(AQ31/$AQ$38)*'Cost Distribution'!$B$13</f>
        <v>98405.497</v>
      </c>
      <c r="AX31" s="717">
        <f>(AL31/$AL$38)*'Cost Distribution'!$B$22</f>
        <v>299042.0085</v>
      </c>
      <c r="AY31" s="717">
        <f>(AM31/$AM$38)*'Cost Distribution'!$B$22</f>
        <v>269626.1062</v>
      </c>
      <c r="AZ31" s="717">
        <f>(AN31/$AN$38)*'Cost Distribution'!$B$22</f>
        <v>235731.5435</v>
      </c>
      <c r="BA31" s="717">
        <f t="shared" si="20"/>
        <v>86900.17383</v>
      </c>
      <c r="BB31" s="717">
        <f t="shared" si="21"/>
        <v>73273.79171</v>
      </c>
      <c r="BC31" s="717">
        <f t="shared" si="22"/>
        <v>59647.40959</v>
      </c>
      <c r="BD31" s="717">
        <f t="shared" si="23"/>
        <v>234629.5024</v>
      </c>
      <c r="BE31" s="717">
        <f t="shared" si="24"/>
        <v>197838.4223</v>
      </c>
      <c r="BF31" s="717">
        <f t="shared" si="25"/>
        <v>161047.3422</v>
      </c>
    </row>
    <row r="32" ht="14.25" customHeight="1">
      <c r="A32" s="269" t="s">
        <v>227</v>
      </c>
      <c r="B32" s="269" t="s">
        <v>233</v>
      </c>
      <c r="C32" s="269">
        <v>1811082.0</v>
      </c>
      <c r="D32" s="269" t="s">
        <v>257</v>
      </c>
      <c r="E32" s="269" t="s">
        <v>547</v>
      </c>
      <c r="F32" s="269">
        <v>874.6590400815459</v>
      </c>
      <c r="G32" s="259">
        <v>286977.636</v>
      </c>
      <c r="H32" s="132">
        <v>712.0581999999999</v>
      </c>
      <c r="I32" s="259">
        <f t="shared" si="2"/>
        <v>403.0255336</v>
      </c>
      <c r="J32" s="263">
        <v>48565.81840000001</v>
      </c>
      <c r="K32" s="263">
        <v>11552.063600000001</v>
      </c>
      <c r="L32" s="263">
        <f t="shared" si="3"/>
        <v>60117.882</v>
      </c>
      <c r="M32" s="259">
        <f>VLOOKUP(C32,'Appendix A -  Costs'!$A$2:$G$141,7,0)</f>
        <v>18177.0987</v>
      </c>
      <c r="N32" s="259">
        <f t="shared" si="4"/>
        <v>25.52754635</v>
      </c>
      <c r="O32" s="263">
        <f t="shared" si="5"/>
        <v>78294.9807</v>
      </c>
      <c r="P32" s="259">
        <f t="shared" si="6"/>
        <v>109.9558726</v>
      </c>
      <c r="Q32" s="527">
        <f t="shared" si="7"/>
        <v>96173.89796</v>
      </c>
      <c r="R32" s="528">
        <f t="shared" si="59"/>
        <v>24844.92364</v>
      </c>
      <c r="S32" s="528">
        <f>VLOOKUP(C32,'Warehouse Order &amp; Sales Handlin'!$B$2:$J$141,9,0)</f>
        <v>1455.528698</v>
      </c>
      <c r="T32" s="528">
        <f>VLOOKUP(C32,'Warehouse Order &amp; Sales Handlin'!$B$2:$K$141,10,0)</f>
        <v>223.2036323</v>
      </c>
      <c r="U32" s="528">
        <f>VLOOKUP(C32,'Freight Cost'!$AR$2:$AS$141,2,0)</f>
        <v>13219.2</v>
      </c>
      <c r="V32" s="528">
        <f>VLOOKUP(C32,'CI Cost'!EL83:EM221,2,0)</f>
        <v>65.86359</v>
      </c>
      <c r="W32" s="528">
        <f t="shared" si="9"/>
        <v>25.52685868</v>
      </c>
      <c r="X32" s="528">
        <f t="shared" si="10"/>
        <v>18176.60904</v>
      </c>
      <c r="Y32" s="528">
        <f t="shared" si="11"/>
        <v>118103.2106</v>
      </c>
      <c r="Z32" s="528">
        <f>((G32/$H$43)*'Cost Distribution'!$B$22)/H32</f>
        <v>95.78319503</v>
      </c>
      <c r="AA32" s="528">
        <f t="shared" si="12"/>
        <v>168874.4254</v>
      </c>
      <c r="AB32" s="528">
        <f t="shared" ref="AB32:AC32" si="60">AA32/H32</f>
        <v>237.1637956</v>
      </c>
      <c r="AC32" s="526">
        <f t="shared" si="60"/>
        <v>0.5884584867</v>
      </c>
      <c r="AD32" s="526" t="str">
        <f>VLOOKUP(C32,'ABC Analysis Results'!$A$2:$B$140,2,0)</f>
        <v>A</v>
      </c>
      <c r="AE32" s="526" t="str">
        <f>VLOOKUP(C32,'ABC Analysis Results'!$A$2:$C$140,3,0)</f>
        <v>A</v>
      </c>
      <c r="AF32" s="716">
        <f>SUMIF('Scenario I - Product Substituti'!$V$2:$V$111,C32,'Scenario I - Product Substituti'!$AF$2:$AF$111)</f>
        <v>593.8376</v>
      </c>
      <c r="AG32" s="716">
        <f>SUMIF('Scenario I - Product Substituti'!$V$2:$V$111,C32,'Scenario I - Product Substituti'!$AG$2:$AG$111)</f>
        <v>475.07008</v>
      </c>
      <c r="AH32" s="716">
        <f>SUMIF('Scenario I - Product Substituti'!$V$2:$V$111,C32,'Scenario I - Product Substituti'!$AH$2:$AH$111)</f>
        <v>356.30256</v>
      </c>
      <c r="AI32" s="716">
        <f t="shared" si="14"/>
        <v>1305.8958</v>
      </c>
      <c r="AJ32" s="716">
        <f t="shared" si="15"/>
        <v>1187.12828</v>
      </c>
      <c r="AK32" s="716">
        <f t="shared" si="16"/>
        <v>1068.36076</v>
      </c>
      <c r="AL32" s="185">
        <f t="shared" si="17"/>
        <v>526309.3516</v>
      </c>
      <c r="AM32" s="185">
        <f t="shared" si="18"/>
        <v>478443.0085</v>
      </c>
      <c r="AN32" s="185">
        <f t="shared" si="19"/>
        <v>430576.6654</v>
      </c>
      <c r="AO32" s="185">
        <f>AI32*VLOOKUP(C32, 'Appendix A -  Costs'!$A$2:$E$141,5,0)</f>
        <v>110254.5966</v>
      </c>
      <c r="AP32" s="185">
        <f>AJ32*VLOOKUP(C32,'Appendix A -  Costs'!$A$2:$E$141,5,0)</f>
        <v>100227.2537</v>
      </c>
      <c r="AQ32" s="185">
        <f>AK32*VLOOKUP(C32,'Appendix A -  Costs'!$A$2:$E$141,5,0)</f>
        <v>90199.91077</v>
      </c>
      <c r="AR32" s="717">
        <f>VLOOKUP(C32,'Complexity Cost Adjustment'!$C$2:$AD$141,28,0)*AI32</f>
        <v>73008.13287</v>
      </c>
      <c r="AS32" s="717">
        <f>VLOOKUP(C32,'Complexity Cost Adjustment'!$C$2:$AD$141,28,0)*AJ32</f>
        <v>66368.25021</v>
      </c>
      <c r="AT32" s="717">
        <f>VLOOKUP(C32,'Complexity Cost Adjustment'!$C$2:$AD$141,28,0)*AK32</f>
        <v>59728.36754</v>
      </c>
      <c r="AU32" s="717">
        <f>(AO32/$AO$38)*'Cost Distribution'!$B$13</f>
        <v>48043.66709</v>
      </c>
      <c r="AV32" s="717">
        <f>(AP32/$AP$38)*'Cost Distribution'!$B$13</f>
        <v>46563.64279</v>
      </c>
      <c r="AW32" s="717">
        <f>(AQ32/$AQ$38)*'Cost Distribution'!$B$13</f>
        <v>44859.89439</v>
      </c>
      <c r="AX32" s="717">
        <f>(AL32/$AL$38)*'Cost Distribution'!$B$22</f>
        <v>159421.6964</v>
      </c>
      <c r="AY32" s="717">
        <f>(AM32/$AM$38)*'Cost Distribution'!$B$22</f>
        <v>154966.6592</v>
      </c>
      <c r="AZ32" s="717">
        <f>(AN32/$AN$38)*'Cost Distribution'!$B$22</f>
        <v>149786.0562</v>
      </c>
      <c r="BA32" s="717">
        <f t="shared" si="20"/>
        <v>33335.41753</v>
      </c>
      <c r="BB32" s="717">
        <f t="shared" si="21"/>
        <v>30303.65584</v>
      </c>
      <c r="BC32" s="717">
        <f t="shared" si="22"/>
        <v>27271.89414</v>
      </c>
      <c r="BD32" s="717">
        <f t="shared" si="23"/>
        <v>125082.8721</v>
      </c>
      <c r="BE32" s="717">
        <f t="shared" si="24"/>
        <v>113706.9396</v>
      </c>
      <c r="BF32" s="717">
        <f t="shared" si="25"/>
        <v>102331.007</v>
      </c>
    </row>
    <row r="33" ht="14.25" customHeight="1">
      <c r="A33" s="269" t="s">
        <v>227</v>
      </c>
      <c r="B33" s="269" t="s">
        <v>235</v>
      </c>
      <c r="C33" s="269">
        <v>1811084.0</v>
      </c>
      <c r="D33" s="269" t="s">
        <v>257</v>
      </c>
      <c r="E33" s="269" t="s">
        <v>547</v>
      </c>
      <c r="F33" s="269">
        <v>1036.0930592528812</v>
      </c>
      <c r="G33" s="259">
        <v>655185.3</v>
      </c>
      <c r="H33" s="132">
        <v>934.0128</v>
      </c>
      <c r="I33" s="259">
        <f t="shared" si="2"/>
        <v>701.4735772</v>
      </c>
      <c r="J33" s="263">
        <v>106625.58720000002</v>
      </c>
      <c r="K33" s="263">
        <v>29155.43400000001</v>
      </c>
      <c r="L33" s="263">
        <f t="shared" si="3"/>
        <v>135781.0212</v>
      </c>
      <c r="M33" s="259">
        <f>VLOOKUP(C33,'Appendix A -  Costs'!$A$2:$G$141,7,0)</f>
        <v>41054.42411</v>
      </c>
      <c r="N33" s="259">
        <f t="shared" si="4"/>
        <v>43.95488382</v>
      </c>
      <c r="O33" s="263">
        <f t="shared" si="5"/>
        <v>176835.4453</v>
      </c>
      <c r="P33" s="259">
        <f t="shared" si="6"/>
        <v>189.3287172</v>
      </c>
      <c r="Q33" s="527">
        <f t="shared" si="7"/>
        <v>196162.1699</v>
      </c>
      <c r="R33" s="528">
        <f t="shared" si="59"/>
        <v>50675.22721</v>
      </c>
      <c r="S33" s="528">
        <f>VLOOKUP(C33,'Warehouse Order &amp; Sales Handlin'!$B$2:$J$141,9,0)</f>
        <v>1416.093166</v>
      </c>
      <c r="T33" s="528">
        <f>VLOOKUP(C33,'Warehouse Order &amp; Sales Handlin'!$B$2:$K$141,10,0)</f>
        <v>205.2637901</v>
      </c>
      <c r="U33" s="528">
        <f>VLOOKUP(C33,'Freight Cost'!$AR$2:$AS$141,2,0)</f>
        <v>15863.04</v>
      </c>
      <c r="V33" s="528">
        <f>VLOOKUP(C33,'CI Cost'!EL85:EM223,2,0)</f>
        <v>8376.102735</v>
      </c>
      <c r="W33" s="528">
        <f t="shared" si="9"/>
        <v>43.80430111</v>
      </c>
      <c r="X33" s="528">
        <f t="shared" si="10"/>
        <v>40913.77793</v>
      </c>
      <c r="Y33" s="528">
        <f t="shared" si="11"/>
        <v>253230.526</v>
      </c>
      <c r="Z33" s="528">
        <f>((G33/$H$43)*'Cost Distribution'!$B$22)/H33</f>
        <v>166.7124657</v>
      </c>
      <c r="AA33" s="528">
        <f t="shared" si="12"/>
        <v>401954.774</v>
      </c>
      <c r="AB33" s="528">
        <f t="shared" ref="AB33:AC33" si="61">AA33/H33</f>
        <v>430.3525326</v>
      </c>
      <c r="AC33" s="526">
        <f t="shared" si="61"/>
        <v>0.6134978516</v>
      </c>
      <c r="AD33" s="526" t="str">
        <f>VLOOKUP(C33,'ABC Analysis Results'!$A$2:$B$140,2,0)</f>
        <v>A</v>
      </c>
      <c r="AE33" s="526" t="str">
        <f>VLOOKUP(C33,'ABC Analysis Results'!$A$2:$C$140,3,0)</f>
        <v>A</v>
      </c>
      <c r="AF33" s="716">
        <f>SUMIF('Scenario I - Product Substituti'!$V$2:$V$111,C33,'Scenario I - Product Substituti'!$AF$2:$AF$111)</f>
        <v>479.5155</v>
      </c>
      <c r="AG33" s="716">
        <f>SUMIF('Scenario I - Product Substituti'!$V$2:$V$111,C33,'Scenario I - Product Substituti'!$AG$2:$AG$111)</f>
        <v>383.6124</v>
      </c>
      <c r="AH33" s="716">
        <f>SUMIF('Scenario I - Product Substituti'!$V$2:$V$111,C33,'Scenario I - Product Substituti'!$AH$2:$AH$111)</f>
        <v>287.7093</v>
      </c>
      <c r="AI33" s="716">
        <f t="shared" si="14"/>
        <v>1413.5283</v>
      </c>
      <c r="AJ33" s="716">
        <f t="shared" si="15"/>
        <v>1317.6252</v>
      </c>
      <c r="AK33" s="716">
        <f t="shared" si="16"/>
        <v>1221.7221</v>
      </c>
      <c r="AL33" s="185">
        <f t="shared" si="17"/>
        <v>991552.7531</v>
      </c>
      <c r="AM33" s="185">
        <f t="shared" si="18"/>
        <v>924279.2625</v>
      </c>
      <c r="AN33" s="185">
        <f t="shared" si="19"/>
        <v>857005.7719</v>
      </c>
      <c r="AO33" s="185">
        <f>AI33*VLOOKUP(C33, 'Appendix A -  Costs'!$A$2:$E$141,5,0)</f>
        <v>205490.0276</v>
      </c>
      <c r="AP33" s="185">
        <f>AJ33*VLOOKUP(C33,'Appendix A -  Costs'!$A$2:$E$141,5,0)</f>
        <v>191548.2263</v>
      </c>
      <c r="AQ33" s="185">
        <f>AK33*VLOOKUP(C33,'Appendix A -  Costs'!$A$2:$E$141,5,0)</f>
        <v>177606.4251</v>
      </c>
      <c r="AR33" s="717">
        <f>VLOOKUP(C33,'Complexity Cost Adjustment'!$C$2:$AD$141,28,0)*AI33</f>
        <v>115828.6224</v>
      </c>
      <c r="AS33" s="717">
        <f>VLOOKUP(C33,'Complexity Cost Adjustment'!$C$2:$AD$141,28,0)*AJ33</f>
        <v>107970.0433</v>
      </c>
      <c r="AT33" s="717">
        <f>VLOOKUP(C33,'Complexity Cost Adjustment'!$C$2:$AD$141,28,0)*AK33</f>
        <v>100111.4642</v>
      </c>
      <c r="AU33" s="717">
        <f>(AO33/$AO$38)*'Cost Distribution'!$B$13</f>
        <v>89542.7019</v>
      </c>
      <c r="AV33" s="717">
        <f>(AP33/$AP$38)*'Cost Distribution'!$B$13</f>
        <v>88989.59973</v>
      </c>
      <c r="AW33" s="717">
        <f>(AQ33/$AQ$38)*'Cost Distribution'!$B$13</f>
        <v>88330.52497</v>
      </c>
      <c r="AX33" s="717">
        <f>(AL33/$AL$38)*'Cost Distribution'!$B$22</f>
        <v>300346.2156</v>
      </c>
      <c r="AY33" s="717">
        <f>(AM33/$AM$38)*'Cost Distribution'!$B$22</f>
        <v>299372.061</v>
      </c>
      <c r="AZ33" s="717">
        <f>(AN33/$AN$38)*'Cost Distribution'!$B$22</f>
        <v>298129.288</v>
      </c>
      <c r="BA33" s="717">
        <f t="shared" si="20"/>
        <v>61918.61928</v>
      </c>
      <c r="BB33" s="717">
        <f t="shared" si="21"/>
        <v>57717.65101</v>
      </c>
      <c r="BC33" s="717">
        <f t="shared" si="22"/>
        <v>53516.68274</v>
      </c>
      <c r="BD33" s="717">
        <f t="shared" si="23"/>
        <v>235652.7883</v>
      </c>
      <c r="BE33" s="717">
        <f t="shared" si="24"/>
        <v>219664.546</v>
      </c>
      <c r="BF33" s="717">
        <f t="shared" si="25"/>
        <v>203676.3037</v>
      </c>
    </row>
    <row r="34" ht="14.25" customHeight="1">
      <c r="A34" s="269" t="s">
        <v>227</v>
      </c>
      <c r="B34" s="269" t="s">
        <v>228</v>
      </c>
      <c r="C34" s="269">
        <v>1811081.0</v>
      </c>
      <c r="D34" s="269" t="s">
        <v>257</v>
      </c>
      <c r="E34" s="269" t="s">
        <v>547</v>
      </c>
      <c r="F34" s="269">
        <v>952.7150126578747</v>
      </c>
      <c r="G34" s="259">
        <v>545974.66</v>
      </c>
      <c r="H34" s="132">
        <v>1540.3934</v>
      </c>
      <c r="I34" s="259">
        <f t="shared" si="2"/>
        <v>354.4384571</v>
      </c>
      <c r="J34" s="263">
        <v>94692.884</v>
      </c>
      <c r="K34" s="263">
        <v>23922.412800000002</v>
      </c>
      <c r="L34" s="263">
        <f t="shared" si="3"/>
        <v>118615.2968</v>
      </c>
      <c r="M34" s="259">
        <f>VLOOKUP(C34,'Appendix A -  Costs'!$A$2:$G$141,7,0)</f>
        <v>35864.23683</v>
      </c>
      <c r="N34" s="259">
        <f t="shared" si="4"/>
        <v>23.28251785</v>
      </c>
      <c r="O34" s="263">
        <f t="shared" si="5"/>
        <v>154479.5336</v>
      </c>
      <c r="P34" s="259">
        <f t="shared" si="6"/>
        <v>100.285767</v>
      </c>
      <c r="Q34" s="527">
        <f t="shared" si="7"/>
        <v>95543.75579</v>
      </c>
      <c r="R34" s="528">
        <f t="shared" si="59"/>
        <v>24682.13691</v>
      </c>
      <c r="S34" s="528">
        <f>VLOOKUP(C34,'Warehouse Order &amp; Sales Handlin'!$B$2:$J$141,9,0)</f>
        <v>2214.492101</v>
      </c>
      <c r="T34" s="528">
        <f>VLOOKUP(C34,'Warehouse Order &amp; Sales Handlin'!$B$2:$K$141,10,0)</f>
        <v>549.0542335</v>
      </c>
      <c r="U34" s="528">
        <f>VLOOKUP(C34,'Freight Cost'!$AR$2:$AS$141,2,0)</f>
        <v>26438.4</v>
      </c>
      <c r="V34" s="528">
        <f>VLOOKUP(C34,'CI Cost'!EL82:EM220,2,0)</f>
        <v>263.58072</v>
      </c>
      <c r="W34" s="528">
        <f t="shared" si="9"/>
        <v>23.28000787</v>
      </c>
      <c r="X34" s="528">
        <f t="shared" si="10"/>
        <v>35860.37048</v>
      </c>
      <c r="Y34" s="528">
        <f t="shared" si="11"/>
        <v>208623.3312</v>
      </c>
      <c r="Z34" s="528">
        <f>((G34/$H$43)*'Cost Distribution'!$B$22)/H34</f>
        <v>84.23597274</v>
      </c>
      <c r="AA34" s="528">
        <f t="shared" si="12"/>
        <v>337351.3288</v>
      </c>
      <c r="AB34" s="528">
        <f t="shared" ref="AB34:AC34" si="62">AA34/H34</f>
        <v>219.003359</v>
      </c>
      <c r="AC34" s="526">
        <f t="shared" si="62"/>
        <v>0.6178882528</v>
      </c>
      <c r="AD34" s="526" t="str">
        <f>VLOOKUP(C34,'ABC Analysis Results'!$A$2:$B$140,2,0)</f>
        <v>A</v>
      </c>
      <c r="AE34" s="526" t="str">
        <f>VLOOKUP(C34,'ABC Analysis Results'!$A$2:$C$140,3,0)</f>
        <v>A</v>
      </c>
      <c r="AF34" s="716">
        <f>SUMIF('Scenario I - Product Substituti'!$V$2:$V$111,C34,'Scenario I - Product Substituti'!$AF$2:$AF$111)</f>
        <v>1403.6634</v>
      </c>
      <c r="AG34" s="716">
        <f>SUMIF('Scenario I - Product Substituti'!$V$2:$V$111,C34,'Scenario I - Product Substituti'!$AG$2:$AG$111)</f>
        <v>1122.93072</v>
      </c>
      <c r="AH34" s="716">
        <f>SUMIF('Scenario I - Product Substituti'!$V$2:$V$111,C34,'Scenario I - Product Substituti'!$AH$2:$AH$111)</f>
        <v>842.19804</v>
      </c>
      <c r="AI34" s="716">
        <f t="shared" si="14"/>
        <v>2944.0568</v>
      </c>
      <c r="AJ34" s="716">
        <f t="shared" si="15"/>
        <v>2663.32412</v>
      </c>
      <c r="AK34" s="716">
        <f t="shared" si="16"/>
        <v>2382.59144</v>
      </c>
      <c r="AL34" s="185">
        <f t="shared" si="17"/>
        <v>1043486.95</v>
      </c>
      <c r="AM34" s="185">
        <f t="shared" si="18"/>
        <v>943984.4918</v>
      </c>
      <c r="AN34" s="185">
        <f t="shared" si="19"/>
        <v>844482.0339</v>
      </c>
      <c r="AO34" s="185">
        <f>AI34*VLOOKUP(C34, 'Appendix A -  Costs'!$A$2:$E$141,5,0)</f>
        <v>226701.9393</v>
      </c>
      <c r="AP34" s="185">
        <f>AJ34*VLOOKUP(C34,'Appendix A -  Costs'!$A$2:$E$141,5,0)</f>
        <v>205084.6108</v>
      </c>
      <c r="AQ34" s="185">
        <f>AK34*VLOOKUP(C34,'Appendix A -  Costs'!$A$2:$E$141,5,0)</f>
        <v>183467.2823</v>
      </c>
      <c r="AR34" s="717">
        <f>VLOOKUP(C34,'Complexity Cost Adjustment'!$C$2:$AD$141,28,0)*AI34</f>
        <v>103489.0167</v>
      </c>
      <c r="AS34" s="717">
        <f>VLOOKUP(C34,'Complexity Cost Adjustment'!$C$2:$AD$141,28,0)*AJ34</f>
        <v>93620.74616</v>
      </c>
      <c r="AT34" s="717">
        <f>VLOOKUP(C34,'Complexity Cost Adjustment'!$C$2:$AD$141,28,0)*AK34</f>
        <v>83752.47561</v>
      </c>
      <c r="AU34" s="717">
        <f>(AO34/$AO$38)*'Cost Distribution'!$B$13</f>
        <v>98785.83603</v>
      </c>
      <c r="AV34" s="717">
        <f>(AP34/$AP$38)*'Cost Distribution'!$B$13</f>
        <v>95278.34206</v>
      </c>
      <c r="AW34" s="717">
        <f>(AQ34/$AQ$38)*'Cost Distribution'!$B$13</f>
        <v>91245.35533</v>
      </c>
      <c r="AX34" s="717">
        <f>(AL34/$AL$38)*'Cost Distribution'!$B$22</f>
        <v>316077.3397</v>
      </c>
      <c r="AY34" s="717">
        <f>(AM34/$AM$38)*'Cost Distribution'!$B$22</f>
        <v>305754.5423</v>
      </c>
      <c r="AZ34" s="717">
        <f>(AN34/$AN$38)*'Cost Distribution'!$B$22</f>
        <v>293772.616</v>
      </c>
      <c r="BA34" s="717">
        <f t="shared" si="20"/>
        <v>68537.66548</v>
      </c>
      <c r="BB34" s="717">
        <f t="shared" si="21"/>
        <v>62002.20648</v>
      </c>
      <c r="BC34" s="717">
        <f t="shared" si="22"/>
        <v>55466.74748</v>
      </c>
      <c r="BD34" s="717">
        <f t="shared" si="23"/>
        <v>247995.4883</v>
      </c>
      <c r="BE34" s="717">
        <f t="shared" si="24"/>
        <v>224347.698</v>
      </c>
      <c r="BF34" s="717">
        <f t="shared" si="25"/>
        <v>200699.9076</v>
      </c>
    </row>
    <row r="35" ht="14.25" customHeight="1">
      <c r="A35" s="275" t="s">
        <v>227</v>
      </c>
      <c r="B35" s="275" t="s">
        <v>234</v>
      </c>
      <c r="C35" s="275">
        <v>1811083.0</v>
      </c>
      <c r="D35" s="275" t="s">
        <v>257</v>
      </c>
      <c r="E35" s="275" t="s">
        <v>547</v>
      </c>
      <c r="F35" s="275">
        <v>945.4180409822824</v>
      </c>
      <c r="G35" s="279">
        <v>346252.56600000005</v>
      </c>
      <c r="H35" s="135">
        <v>680.034</v>
      </c>
      <c r="I35" s="279">
        <f t="shared" si="2"/>
        <v>509.1694915</v>
      </c>
      <c r="J35" s="281">
        <v>52852.4832</v>
      </c>
      <c r="K35" s="281">
        <v>12435.8784</v>
      </c>
      <c r="L35" s="281">
        <f t="shared" si="3"/>
        <v>65288.3616</v>
      </c>
      <c r="M35" s="259">
        <f>VLOOKUP(C35,'Appendix A -  Costs'!$A$2:$G$141,7,0)</f>
        <v>19740.43252</v>
      </c>
      <c r="N35" s="279">
        <f t="shared" si="4"/>
        <v>29.0285964</v>
      </c>
      <c r="O35" s="281">
        <f t="shared" si="5"/>
        <v>85028.79412</v>
      </c>
      <c r="P35" s="279">
        <f t="shared" si="6"/>
        <v>125.0360925</v>
      </c>
      <c r="Q35" s="530">
        <f t="shared" si="7"/>
        <v>118211.3776</v>
      </c>
      <c r="R35" s="531">
        <f t="shared" si="59"/>
        <v>30537.93922</v>
      </c>
      <c r="S35" s="531">
        <f>VLOOKUP(C35,'Warehouse Order &amp; Sales Handlin'!$B$2:$J$141,9,0)</f>
        <v>691.1089776</v>
      </c>
      <c r="T35" s="531">
        <f>VLOOKUP(C35,'Warehouse Order &amp; Sales Handlin'!$B$2:$K$141,10,0)</f>
        <v>89.12470588</v>
      </c>
      <c r="U35" s="531">
        <f>VLOOKUP(C35,'Freight Cost'!$AR$2:$AS$141,2,0)</f>
        <v>11897.28</v>
      </c>
      <c r="V35" s="531">
        <f>VLOOKUP(C35,'CI Cost'!EL84:EM222,2,0)</f>
        <v>1978.48989</v>
      </c>
      <c r="W35" s="531">
        <f t="shared" si="9"/>
        <v>29.00510624</v>
      </c>
      <c r="X35" s="531">
        <f t="shared" si="10"/>
        <v>19724.45842</v>
      </c>
      <c r="Y35" s="531">
        <f t="shared" si="11"/>
        <v>130206.7628</v>
      </c>
      <c r="Z35" s="528">
        <f>((G35/$H$43)*'Cost Distribution'!$B$22)/H35</f>
        <v>121.0094067</v>
      </c>
      <c r="AA35" s="531">
        <f t="shared" si="12"/>
        <v>216045.8032</v>
      </c>
      <c r="AB35" s="531">
        <f t="shared" ref="AB35:AC35" si="63">AA35/H35</f>
        <v>317.6985315</v>
      </c>
      <c r="AC35" s="529">
        <f t="shared" si="63"/>
        <v>0.6239543744</v>
      </c>
      <c r="AD35" s="529" t="str">
        <f>VLOOKUP(C35,'ABC Analysis Results'!$A$2:$B$140,2,0)</f>
        <v>A</v>
      </c>
      <c r="AE35" s="529" t="str">
        <f>VLOOKUP(C35,'ABC Analysis Results'!$A$2:$C$140,3,0)</f>
        <v>A</v>
      </c>
      <c r="AF35" s="718">
        <f>SUMIF('Scenario I - Product Substituti'!$V$2:$V$111,C35,'Scenario I - Product Substituti'!$AF$2:$AF$111)</f>
        <v>60.9861</v>
      </c>
      <c r="AG35" s="718">
        <f>SUMIF('Scenario I - Product Substituti'!$V$2:$V$111,C35,'Scenario I - Product Substituti'!$AG$2:$AG$111)</f>
        <v>48.78888</v>
      </c>
      <c r="AH35" s="718">
        <f>SUMIF('Scenario I - Product Substituti'!$V$2:$V$111,C35,'Scenario I - Product Substituti'!$AH$2:$AH$111)</f>
        <v>36.59166</v>
      </c>
      <c r="AI35" s="718">
        <f t="shared" si="14"/>
        <v>741.0201</v>
      </c>
      <c r="AJ35" s="718">
        <f t="shared" si="15"/>
        <v>728.82288</v>
      </c>
      <c r="AK35" s="718">
        <f t="shared" si="16"/>
        <v>716.62566</v>
      </c>
      <c r="AL35" s="719">
        <f t="shared" si="17"/>
        <v>377304.8275</v>
      </c>
      <c r="AM35" s="719">
        <f t="shared" si="18"/>
        <v>371094.3752</v>
      </c>
      <c r="AN35" s="719">
        <f t="shared" si="19"/>
        <v>364883.9229</v>
      </c>
      <c r="AO35" s="185">
        <f>AI35*VLOOKUP(C35, 'Appendix A -  Costs'!$A$2:$E$141,5,0)</f>
        <v>71143.48436</v>
      </c>
      <c r="AP35" s="185">
        <f>AJ35*VLOOKUP(C35,'Appendix A -  Costs'!$A$2:$E$141,5,0)</f>
        <v>69972.45981</v>
      </c>
      <c r="AQ35" s="185">
        <f>AK35*VLOOKUP(C35,'Appendix A -  Costs'!$A$2:$E$141,5,0)</f>
        <v>68801.43525</v>
      </c>
      <c r="AR35" s="717">
        <f>VLOOKUP(C35,'Complexity Cost Adjustment'!$C$2:$AD$141,28,0)*AI35</f>
        <v>49246.97884</v>
      </c>
      <c r="AS35" s="717">
        <f>VLOOKUP(C35,'Complexity Cost Adjustment'!$C$2:$AD$141,28,0)*AJ35</f>
        <v>48436.37163</v>
      </c>
      <c r="AT35" s="717">
        <f>VLOOKUP(C35,'Complexity Cost Adjustment'!$C$2:$AD$141,28,0)*AK35</f>
        <v>47625.76442</v>
      </c>
      <c r="AU35" s="717">
        <f>(AO35/$AO$38)*'Cost Distribution'!$B$13</f>
        <v>31000.91954</v>
      </c>
      <c r="AV35" s="717">
        <f>(AP35/$AP$38)*'Cost Distribution'!$B$13</f>
        <v>32507.85094</v>
      </c>
      <c r="AW35" s="717">
        <f>(AQ35/$AQ$38)*'Cost Distribution'!$B$13</f>
        <v>34217.60724</v>
      </c>
      <c r="AX35" s="717">
        <f>(AL35/$AL$38)*'Cost Distribution'!$B$22</f>
        <v>114287.4917</v>
      </c>
      <c r="AY35" s="717">
        <f>(AM35/$AM$38)*'Cost Distribution'!$B$22</f>
        <v>120196.6683</v>
      </c>
      <c r="AZ35" s="717">
        <f>(AN35/$AN$38)*'Cost Distribution'!$B$22</f>
        <v>126933.3156</v>
      </c>
      <c r="BA35" s="717">
        <f t="shared" si="20"/>
        <v>21493.36673</v>
      </c>
      <c r="BB35" s="717">
        <f t="shared" si="21"/>
        <v>21139.58507</v>
      </c>
      <c r="BC35" s="717">
        <f t="shared" si="22"/>
        <v>20785.8034</v>
      </c>
      <c r="BD35" s="717">
        <f t="shared" si="23"/>
        <v>89670.40266</v>
      </c>
      <c r="BE35" s="717">
        <f t="shared" si="24"/>
        <v>88194.42431</v>
      </c>
      <c r="BF35" s="717">
        <f t="shared" si="25"/>
        <v>86718.44595</v>
      </c>
    </row>
    <row r="36" ht="14.25" customHeight="1">
      <c r="A36" s="269" t="s">
        <v>133</v>
      </c>
      <c r="B36" s="269" t="s">
        <v>153</v>
      </c>
      <c r="C36" s="269">
        <v>1811034.0</v>
      </c>
      <c r="D36" s="269" t="s">
        <v>479</v>
      </c>
      <c r="E36" s="269" t="s">
        <v>110</v>
      </c>
      <c r="F36" s="269">
        <v>1221.8008431001654</v>
      </c>
      <c r="G36" s="259">
        <v>279465.88800000004</v>
      </c>
      <c r="H36" s="132">
        <v>2581.3154999999997</v>
      </c>
      <c r="I36" s="259">
        <f t="shared" si="2"/>
        <v>108.2649091</v>
      </c>
      <c r="J36" s="263">
        <v>69188.6272</v>
      </c>
      <c r="K36" s="263">
        <v>17297.1568</v>
      </c>
      <c r="L36" s="263">
        <f t="shared" si="3"/>
        <v>86485.784</v>
      </c>
      <c r="M36" s="259">
        <f>VLOOKUP(C36,'Appendix A -  Costs'!$A$2:$G$141,7,0)</f>
        <v>26149.63435</v>
      </c>
      <c r="N36" s="259">
        <f t="shared" si="4"/>
        <v>10.13035189</v>
      </c>
      <c r="O36" s="263">
        <f t="shared" si="5"/>
        <v>112635.4183</v>
      </c>
      <c r="P36" s="259">
        <f t="shared" si="6"/>
        <v>43.63489018</v>
      </c>
      <c r="Q36" s="527">
        <f t="shared" si="7"/>
        <v>53313.1456</v>
      </c>
      <c r="R36" s="528">
        <f>Q36*0.245</f>
        <v>13061.72067</v>
      </c>
      <c r="S36" s="528">
        <f>VLOOKUP(C36,'Warehouse Order &amp; Sales Handlin'!$B$2:$J$141,9,0)</f>
        <v>1282.420266</v>
      </c>
      <c r="T36" s="528">
        <f>VLOOKUP(C36,'Warehouse Order &amp; Sales Handlin'!$B$2:$K$141,10,0)</f>
        <v>173.7534416</v>
      </c>
      <c r="U36" s="528">
        <f>VLOOKUP(C36,'Freight Cost'!$AR$2:$AS$141,2,0)</f>
        <v>8812.8</v>
      </c>
      <c r="V36" s="528">
        <f>VLOOKUP(C36,'CI Cost'!EL35:EM173,2,0)</f>
        <v>67.16073</v>
      </c>
      <c r="W36" s="528">
        <f t="shared" si="9"/>
        <v>10.13007362</v>
      </c>
      <c r="X36" s="528">
        <f t="shared" si="10"/>
        <v>26148.91605</v>
      </c>
      <c r="Y36" s="528">
        <f t="shared" si="11"/>
        <v>136032.5552</v>
      </c>
      <c r="Z36" s="528">
        <f>((G36/$H$43)*'Cost Distribution'!$B$22)/H36</f>
        <v>25.73027771</v>
      </c>
      <c r="AA36" s="528">
        <f t="shared" si="12"/>
        <v>143433.3328</v>
      </c>
      <c r="AB36" s="528">
        <f t="shared" ref="AB36:AC36" si="64">AA36/H36</f>
        <v>55.56598286</v>
      </c>
      <c r="AC36" s="526">
        <f t="shared" si="64"/>
        <v>0.5132409321</v>
      </c>
      <c r="AD36" s="526" t="str">
        <f>VLOOKUP(C36,'ABC Analysis Results'!$A$2:$B$140,2,0)</f>
        <v>A</v>
      </c>
      <c r="AE36" s="526" t="str">
        <f>VLOOKUP(C36,'ABC Analysis Results'!$A$2:$C$140,3,0)</f>
        <v>A</v>
      </c>
      <c r="AF36" s="716">
        <f>SUMIF('Scenario I - Product Substituti'!$V$2:$V$111,C36,'Scenario I - Product Substituti'!$AF$2:$AF$111)</f>
        <v>0</v>
      </c>
      <c r="AG36" s="716">
        <f>SUMIF('Scenario I - Product Substituti'!$V$2:$V$111,C36,'Scenario I - Product Substituti'!$AG$2:$AG$111)</f>
        <v>0</v>
      </c>
      <c r="AH36" s="716">
        <f>SUMIF('Scenario I - Product Substituti'!$V$2:$V$111,C36,'Scenario I - Product Substituti'!$AH$2:$AH$111)</f>
        <v>0</v>
      </c>
      <c r="AI36" s="716">
        <f t="shared" si="14"/>
        <v>2581.3155</v>
      </c>
      <c r="AJ36" s="716">
        <f t="shared" si="15"/>
        <v>2581.3155</v>
      </c>
      <c r="AK36" s="716">
        <f t="shared" si="16"/>
        <v>2581.3155</v>
      </c>
      <c r="AL36" s="185">
        <f t="shared" si="17"/>
        <v>279465.888</v>
      </c>
      <c r="AM36" s="185">
        <f t="shared" si="18"/>
        <v>279465.888</v>
      </c>
      <c r="AN36" s="185">
        <f t="shared" si="19"/>
        <v>279465.888</v>
      </c>
      <c r="AO36" s="185">
        <f>AI36*VLOOKUP(C36, 'Appendix A -  Costs'!$A$2:$E$141,5,0)</f>
        <v>86485.784</v>
      </c>
      <c r="AP36" s="185">
        <f>AJ36*VLOOKUP(C36,'Appendix A -  Costs'!$A$2:$E$141,5,0)</f>
        <v>86485.784</v>
      </c>
      <c r="AQ36" s="185">
        <f>AK36*VLOOKUP(C36,'Appendix A -  Costs'!$A$2:$E$141,5,0)</f>
        <v>86485.784</v>
      </c>
      <c r="AR36" s="717">
        <f>VLOOKUP(C36,'Complexity Cost Adjustment'!$C$2:$AD$141,28,0)*AI36</f>
        <v>23397.85511</v>
      </c>
      <c r="AS36" s="717">
        <f>VLOOKUP(C36,'Complexity Cost Adjustment'!$C$2:$AD$141,28,0)*AJ36</f>
        <v>23397.85511</v>
      </c>
      <c r="AT36" s="717">
        <f>VLOOKUP(C36,'Complexity Cost Adjustment'!$C$2:$AD$141,28,0)*AK36</f>
        <v>23397.85511</v>
      </c>
      <c r="AU36" s="717">
        <f>(AO36/$AO$38)*'Cost Distribution'!$B$13</f>
        <v>37686.35814</v>
      </c>
      <c r="AV36" s="717">
        <f>(AP36/$AP$38)*'Cost Distribution'!$B$13</f>
        <v>40179.62185</v>
      </c>
      <c r="AW36" s="717">
        <f>(AQ36/$AQ$38)*'Cost Distribution'!$B$13</f>
        <v>43012.7159</v>
      </c>
      <c r="AX36" s="717">
        <f>(AL36/$AL$38)*'Cost Distribution'!$B$22</f>
        <v>84651.59476</v>
      </c>
      <c r="AY36" s="717">
        <f>(AM36/$AM$38)*'Cost Distribution'!$B$22</f>
        <v>90518.39877</v>
      </c>
      <c r="AZ36" s="717">
        <f>(AN36/$AN$38)*'Cost Distribution'!$B$22</f>
        <v>97218.67571</v>
      </c>
      <c r="BA36" s="717">
        <f t="shared" si="20"/>
        <v>26148.91605</v>
      </c>
      <c r="BB36" s="717">
        <f t="shared" si="21"/>
        <v>26148.91605</v>
      </c>
      <c r="BC36" s="717">
        <f t="shared" si="22"/>
        <v>26148.91605</v>
      </c>
      <c r="BD36" s="717">
        <f t="shared" si="23"/>
        <v>66417.96468</v>
      </c>
      <c r="BE36" s="717">
        <f t="shared" si="24"/>
        <v>66417.96468</v>
      </c>
      <c r="BF36" s="717">
        <f t="shared" si="25"/>
        <v>66417.96468</v>
      </c>
    </row>
    <row r="37" ht="14.25" customHeight="1">
      <c r="A37" s="269" t="s">
        <v>133</v>
      </c>
      <c r="B37" s="269" t="s">
        <v>162</v>
      </c>
      <c r="C37" s="269">
        <v>1811043.0</v>
      </c>
      <c r="D37" s="269" t="s">
        <v>479</v>
      </c>
      <c r="E37" s="269" t="s">
        <v>190</v>
      </c>
      <c r="F37" s="269">
        <v>821.23586159868</v>
      </c>
      <c r="G37" s="259">
        <v>939525.0800000001</v>
      </c>
      <c r="H37" s="132">
        <v>9299.3124</v>
      </c>
      <c r="I37" s="259">
        <f t="shared" si="2"/>
        <v>101.031672</v>
      </c>
      <c r="J37" s="263">
        <v>233667.72</v>
      </c>
      <c r="K37" s="263">
        <v>60135.075000000004</v>
      </c>
      <c r="L37" s="263">
        <f t="shared" si="3"/>
        <v>293802.795</v>
      </c>
      <c r="M37" s="259">
        <f>VLOOKUP(C37,'Appendix A -  Costs'!$A$2:$G$141,7,0)</f>
        <v>88833.50887</v>
      </c>
      <c r="N37" s="259">
        <f t="shared" si="4"/>
        <v>9.552696484</v>
      </c>
      <c r="O37" s="263">
        <f t="shared" si="5"/>
        <v>382636.3039</v>
      </c>
      <c r="P37" s="259">
        <f t="shared" si="6"/>
        <v>41.14673079</v>
      </c>
      <c r="Q37" s="527">
        <f t="shared" si="7"/>
        <v>33791.17091</v>
      </c>
      <c r="R37" s="528">
        <f>Q37*0.255</f>
        <v>8616.748583</v>
      </c>
      <c r="S37" s="528">
        <f>VLOOKUP(C37,'Warehouse Order &amp; Sales Handlin'!$B$2:$J$141,9,0)</f>
        <v>8858.176143</v>
      </c>
      <c r="T37" s="528">
        <f>VLOOKUP(C37,'Warehouse Order &amp; Sales Handlin'!$B$2:$K$141,10,0)</f>
        <v>2726.394</v>
      </c>
      <c r="U37" s="528">
        <f>VLOOKUP(C37,'Freight Cost'!$AR$2:$AS$141,2,0)</f>
        <v>23794.56</v>
      </c>
      <c r="V37" s="528">
        <f>VLOOKUP(C37,'CI Cost'!EL44:EM182,2,0)</f>
        <v>60.638145</v>
      </c>
      <c r="W37" s="528">
        <f t="shared" si="9"/>
        <v>9.552459566</v>
      </c>
      <c r="X37" s="528">
        <f t="shared" si="10"/>
        <v>88831.3057</v>
      </c>
      <c r="Y37" s="528">
        <f t="shared" si="11"/>
        <v>426690.6176</v>
      </c>
      <c r="Z37" s="528">
        <f>((G37/$H$43)*'Cost Distribution'!$B$22)/H37</f>
        <v>24.01122394</v>
      </c>
      <c r="AA37" s="528">
        <f t="shared" si="12"/>
        <v>512834.4624</v>
      </c>
      <c r="AB37" s="528">
        <f t="shared" ref="AB37:AC37" si="65">AA37/H37</f>
        <v>55.14756795</v>
      </c>
      <c r="AC37" s="526">
        <f t="shared" si="65"/>
        <v>0.5458443562</v>
      </c>
      <c r="AD37" s="526" t="str">
        <f>VLOOKUP(C37,'ABC Analysis Results'!$A$2:$B$140,2,0)</f>
        <v>A</v>
      </c>
      <c r="AE37" s="526" t="str">
        <f>VLOOKUP(C37,'ABC Analysis Results'!$A$2:$C$140,3,0)</f>
        <v>A</v>
      </c>
      <c r="AF37" s="716">
        <f>SUMIF('Scenario I - Product Substituti'!$V$2:$V$111,C37,'Scenario I - Product Substituti'!$AF$2:$AF$111)</f>
        <v>1014.6157</v>
      </c>
      <c r="AG37" s="716">
        <f>SUMIF('Scenario I - Product Substituti'!$V$2:$V$111,C37,'Scenario I - Product Substituti'!$AG$2:$AG$111)</f>
        <v>811.69256</v>
      </c>
      <c r="AH37" s="716">
        <f>SUMIF('Scenario I - Product Substituti'!$V$2:$V$111,C37,'Scenario I - Product Substituti'!$AH$2:$AH$111)</f>
        <v>608.76942</v>
      </c>
      <c r="AI37" s="716">
        <f t="shared" si="14"/>
        <v>10313.9281</v>
      </c>
      <c r="AJ37" s="716">
        <f t="shared" si="15"/>
        <v>10111.00496</v>
      </c>
      <c r="AK37" s="716">
        <f t="shared" si="16"/>
        <v>9908.08182</v>
      </c>
      <c r="AL37" s="185">
        <f t="shared" si="17"/>
        <v>1042033.401</v>
      </c>
      <c r="AM37" s="185">
        <f t="shared" si="18"/>
        <v>1021531.736</v>
      </c>
      <c r="AN37" s="185">
        <f t="shared" si="19"/>
        <v>1001030.072</v>
      </c>
      <c r="AO37" s="185">
        <f>AI37*VLOOKUP(C37, 'Appendix A -  Costs'!$A$2:$E$141,5,0)</f>
        <v>325858.5982</v>
      </c>
      <c r="AP37" s="185">
        <f>AJ37*VLOOKUP(C37,'Appendix A -  Costs'!$A$2:$E$141,5,0)</f>
        <v>319447.4376</v>
      </c>
      <c r="AQ37" s="185">
        <f>AK37*VLOOKUP(C37,'Appendix A -  Costs'!$A$2:$E$141,5,0)</f>
        <v>313036.2769</v>
      </c>
      <c r="AR37" s="717">
        <f>VLOOKUP(C37,'Complexity Cost Adjustment'!$C$2:$AD$141,28,0)*AI37</f>
        <v>48863.37052</v>
      </c>
      <c r="AS37" s="717">
        <f>VLOOKUP(C37,'Complexity Cost Adjustment'!$C$2:$AD$141,28,0)*AJ37</f>
        <v>47901.99979</v>
      </c>
      <c r="AT37" s="717">
        <f>VLOOKUP(C37,'Complexity Cost Adjustment'!$C$2:$AD$141,28,0)*AK37</f>
        <v>46940.62906</v>
      </c>
      <c r="AU37" s="717">
        <f>(AO37/$AO$38)*'Cost Distribution'!$B$13</f>
        <v>141993.5539</v>
      </c>
      <c r="AV37" s="717">
        <f>(AP37/$AP$38)*'Cost Distribution'!$B$13</f>
        <v>148409.0986</v>
      </c>
      <c r="AW37" s="717">
        <f>(AQ37/$AQ$38)*'Cost Distribution'!$B$13</f>
        <v>155685.0135</v>
      </c>
      <c r="AX37" s="717">
        <f>(AL37/$AL$38)*'Cost Distribution'!$B$22</f>
        <v>315637.0525</v>
      </c>
      <c r="AY37" s="717">
        <f>(AM37/$AM$38)*'Cost Distribution'!$B$22</f>
        <v>330871.9277</v>
      </c>
      <c r="AZ37" s="717">
        <f>(AN37/$AN$38)*'Cost Distribution'!$B$22</f>
        <v>348231.4735</v>
      </c>
      <c r="BA37" s="717">
        <f t="shared" si="20"/>
        <v>98523.38115</v>
      </c>
      <c r="BB37" s="717">
        <f t="shared" si="21"/>
        <v>96584.96606</v>
      </c>
      <c r="BC37" s="717">
        <f t="shared" si="22"/>
        <v>94646.55097</v>
      </c>
      <c r="BD37" s="717">
        <f t="shared" si="23"/>
        <v>247650.0373</v>
      </c>
      <c r="BE37" s="717">
        <f t="shared" si="24"/>
        <v>242777.6044</v>
      </c>
      <c r="BF37" s="717">
        <f t="shared" si="25"/>
        <v>237905.1714</v>
      </c>
    </row>
    <row r="38" ht="48.0" customHeight="1">
      <c r="A38" s="720" t="s">
        <v>332</v>
      </c>
      <c r="C38" s="721"/>
      <c r="D38" s="722"/>
      <c r="E38" s="722"/>
      <c r="F38" s="722"/>
      <c r="G38" s="722"/>
      <c r="H38" s="722"/>
      <c r="I38" s="722"/>
      <c r="J38" s="722"/>
      <c r="K38" s="722"/>
      <c r="L38" s="723">
        <f t="shared" ref="L38:N38" si="66">SUM(L2:L37)</f>
        <v>8086361.072</v>
      </c>
      <c r="M38" s="724">
        <f t="shared" si="66"/>
        <v>2444972.751</v>
      </c>
      <c r="N38" s="724">
        <f t="shared" si="66"/>
        <v>522.5810193</v>
      </c>
      <c r="O38" s="722"/>
      <c r="P38" s="722"/>
      <c r="Q38" s="725">
        <f t="shared" ref="Q38:AC38" si="67">SUM(Q2:Q37)</f>
        <v>1316771.142</v>
      </c>
      <c r="R38" s="726">
        <f t="shared" si="67"/>
        <v>342356.3933</v>
      </c>
      <c r="S38" s="726">
        <f t="shared" si="67"/>
        <v>181301.2004</v>
      </c>
      <c r="T38" s="726">
        <f t="shared" si="67"/>
        <v>43960.89331</v>
      </c>
      <c r="U38" s="726">
        <f t="shared" si="67"/>
        <v>1031185.728</v>
      </c>
      <c r="V38" s="726">
        <f t="shared" si="67"/>
        <v>140593.3274</v>
      </c>
      <c r="W38" s="726">
        <f t="shared" si="67"/>
        <v>521.8737236</v>
      </c>
      <c r="X38" s="726">
        <f t="shared" si="67"/>
        <v>2437373.073</v>
      </c>
      <c r="Y38" s="726">
        <f t="shared" si="67"/>
        <v>12263131.69</v>
      </c>
      <c r="Z38" s="726">
        <f t="shared" si="67"/>
        <v>1346.318489</v>
      </c>
      <c r="AA38" s="726">
        <f t="shared" si="67"/>
        <v>9469791.789</v>
      </c>
      <c r="AB38" s="726">
        <f t="shared" si="67"/>
        <v>2868.020371</v>
      </c>
      <c r="AC38" s="727">
        <f t="shared" si="67"/>
        <v>16.3442658</v>
      </c>
      <c r="AD38" s="726"/>
      <c r="AE38" s="726"/>
      <c r="AF38" s="728">
        <f t="shared" ref="AF38:BF38" si="68">SUM(AF2:AF37)</f>
        <v>80903.28586</v>
      </c>
      <c r="AG38" s="728">
        <f t="shared" si="68"/>
        <v>62113.86345</v>
      </c>
      <c r="AH38" s="728">
        <f t="shared" si="68"/>
        <v>43396.31583</v>
      </c>
      <c r="AI38" s="728">
        <f t="shared" si="68"/>
        <v>314742.4462</v>
      </c>
      <c r="AJ38" s="728">
        <f t="shared" si="68"/>
        <v>295953.0238</v>
      </c>
      <c r="AK38" s="728">
        <f t="shared" si="68"/>
        <v>277235.4761</v>
      </c>
      <c r="AL38" s="729">
        <f t="shared" si="68"/>
        <v>30311871.27</v>
      </c>
      <c r="AM38" s="729">
        <f t="shared" si="68"/>
        <v>28347256.23</v>
      </c>
      <c r="AN38" s="729">
        <f t="shared" si="68"/>
        <v>26393573.29</v>
      </c>
      <c r="AO38" s="729">
        <f t="shared" si="68"/>
        <v>11077684.55</v>
      </c>
      <c r="AP38" s="729">
        <f t="shared" si="68"/>
        <v>10390281.64</v>
      </c>
      <c r="AQ38" s="729">
        <f t="shared" si="68"/>
        <v>9705910.882</v>
      </c>
      <c r="AR38" s="729">
        <f t="shared" si="68"/>
        <v>2451329.586</v>
      </c>
      <c r="AS38" s="729">
        <f t="shared" si="68"/>
        <v>2290596.433</v>
      </c>
      <c r="AT38" s="729">
        <f t="shared" si="68"/>
        <v>2130800.939</v>
      </c>
      <c r="AU38" s="729">
        <f t="shared" si="68"/>
        <v>4827123.812</v>
      </c>
      <c r="AV38" s="729">
        <f t="shared" si="68"/>
        <v>4827123.812</v>
      </c>
      <c r="AW38" s="729">
        <f t="shared" si="68"/>
        <v>4827123.812</v>
      </c>
      <c r="AX38" s="729">
        <f t="shared" si="68"/>
        <v>9181615.192</v>
      </c>
      <c r="AY38" s="729">
        <f t="shared" si="68"/>
        <v>9181615.192</v>
      </c>
      <c r="AZ38" s="729">
        <f t="shared" si="68"/>
        <v>9181615.192</v>
      </c>
      <c r="BA38" s="729">
        <f t="shared" si="68"/>
        <v>3340688.813</v>
      </c>
      <c r="BB38" s="729">
        <f t="shared" si="68"/>
        <v>3133112.048</v>
      </c>
      <c r="BC38" s="729">
        <f t="shared" si="68"/>
        <v>2926452.053</v>
      </c>
      <c r="BD38" s="729">
        <f t="shared" si="68"/>
        <v>7203930.36</v>
      </c>
      <c r="BE38" s="729">
        <f t="shared" si="68"/>
        <v>6737019.234</v>
      </c>
      <c r="BF38" s="729">
        <f t="shared" si="68"/>
        <v>6272706.237</v>
      </c>
    </row>
    <row r="39" ht="14.25" customHeight="1">
      <c r="G39" s="137"/>
      <c r="L39" s="178"/>
      <c r="M39" s="178"/>
      <c r="N39" s="178"/>
      <c r="Q39" s="294"/>
      <c r="R39" s="293"/>
      <c r="S39" s="293"/>
      <c r="T39" s="293"/>
      <c r="U39" s="293"/>
      <c r="V39" s="293"/>
      <c r="W39" s="293"/>
      <c r="X39" s="293"/>
      <c r="Y39" s="293"/>
      <c r="Z39" s="293"/>
      <c r="AA39" s="293"/>
      <c r="AB39" s="293"/>
      <c r="AC39" s="293"/>
      <c r="AD39" s="293"/>
      <c r="AE39" s="293"/>
      <c r="AF39" s="730"/>
      <c r="AG39" s="730"/>
      <c r="AH39" s="730"/>
      <c r="AI39" s="730"/>
      <c r="AJ39" s="730"/>
      <c r="AK39" s="730"/>
      <c r="AL39" s="167"/>
      <c r="AM39" s="167"/>
      <c r="AN39" s="167"/>
      <c r="AO39" s="167"/>
      <c r="AP39" s="167"/>
      <c r="AQ39" s="167"/>
      <c r="AR39" s="167"/>
      <c r="AS39" s="167"/>
      <c r="AT39" s="167"/>
      <c r="AU39" s="167"/>
      <c r="AV39" s="167"/>
      <c r="AW39" s="167"/>
      <c r="AX39" s="167"/>
      <c r="AY39" s="167"/>
      <c r="AZ39" s="167"/>
      <c r="BA39" s="167"/>
      <c r="BB39" s="167"/>
      <c r="BC39" s="167"/>
      <c r="BD39" s="167"/>
      <c r="BE39" s="167"/>
      <c r="BF39" s="167"/>
    </row>
    <row r="40" ht="14.25" customHeight="1">
      <c r="L40" s="178"/>
      <c r="M40" s="178"/>
      <c r="N40" s="178"/>
      <c r="Q40" s="292"/>
      <c r="R40" s="293"/>
      <c r="S40" s="293"/>
      <c r="T40" s="293"/>
      <c r="U40" s="293"/>
      <c r="V40" s="293"/>
      <c r="W40" s="293"/>
      <c r="X40" s="293"/>
      <c r="Y40" s="293"/>
      <c r="Z40" s="293"/>
      <c r="AA40" s="293"/>
      <c r="AB40" s="293"/>
      <c r="AC40" s="293"/>
      <c r="AD40" s="293"/>
      <c r="AE40" s="293"/>
      <c r="AF40" s="730"/>
      <c r="AG40" s="730"/>
      <c r="AH40" s="730"/>
      <c r="AI40" s="730"/>
      <c r="AJ40" s="730"/>
      <c r="AK40" s="730"/>
      <c r="AL40" s="167"/>
      <c r="AM40" s="167"/>
      <c r="AN40" s="167"/>
      <c r="AO40" s="167"/>
      <c r="AP40" s="167"/>
      <c r="AQ40" s="167"/>
      <c r="AR40" s="167"/>
      <c r="AS40" s="167"/>
      <c r="AT40" s="167"/>
      <c r="AU40" s="167"/>
      <c r="AV40" s="167"/>
      <c r="AW40" s="167"/>
      <c r="AX40" s="167"/>
      <c r="AY40" s="167"/>
      <c r="AZ40" s="167"/>
      <c r="BA40" s="167"/>
      <c r="BB40" s="167"/>
      <c r="BC40" s="167"/>
      <c r="BD40" s="167"/>
      <c r="BE40" s="167"/>
      <c r="BF40" s="167"/>
    </row>
    <row r="41" ht="14.25" customHeight="1">
      <c r="AF41" s="731"/>
      <c r="AG41" s="731"/>
      <c r="AH41" s="731"/>
      <c r="AI41" s="731"/>
      <c r="AJ41" s="731"/>
      <c r="AK41" s="731"/>
      <c r="AL41" s="732"/>
      <c r="AM41" s="732"/>
      <c r="AN41" s="732"/>
      <c r="AO41" s="732"/>
      <c r="AP41" s="732"/>
      <c r="AQ41" s="732"/>
      <c r="AR41" s="732"/>
      <c r="AS41" s="732"/>
      <c r="AT41" s="732"/>
      <c r="AU41" s="732"/>
      <c r="AV41" s="732"/>
      <c r="AW41" s="732"/>
      <c r="AX41" s="732"/>
      <c r="AY41" s="732"/>
      <c r="AZ41" s="732"/>
      <c r="BA41" s="732"/>
      <c r="BB41" s="732"/>
      <c r="BC41" s="732"/>
      <c r="BD41" s="732"/>
      <c r="BE41" s="732"/>
      <c r="BF41" s="732"/>
    </row>
    <row r="42" ht="14.25" customHeight="1">
      <c r="D42" s="733" t="s">
        <v>767</v>
      </c>
      <c r="E42" s="734" t="s">
        <v>768</v>
      </c>
      <c r="F42" s="735" t="s">
        <v>769</v>
      </c>
      <c r="G42" s="736" t="s">
        <v>770</v>
      </c>
      <c r="H42" s="737" t="s">
        <v>771</v>
      </c>
      <c r="J42" s="733" t="s">
        <v>767</v>
      </c>
      <c r="K42" s="734" t="s">
        <v>768</v>
      </c>
      <c r="L42" s="735" t="s">
        <v>769</v>
      </c>
      <c r="M42" s="736" t="s">
        <v>770</v>
      </c>
      <c r="N42" s="737" t="s">
        <v>771</v>
      </c>
      <c r="Q42" s="292"/>
      <c r="R42" s="293"/>
      <c r="S42" s="293"/>
      <c r="T42" s="293"/>
      <c r="U42" s="293"/>
      <c r="V42" s="293"/>
      <c r="W42" s="293"/>
      <c r="X42" s="293"/>
      <c r="Y42" s="293"/>
      <c r="Z42" s="293"/>
      <c r="AA42" s="293"/>
      <c r="AB42" s="293"/>
      <c r="AC42" s="293"/>
      <c r="AD42" s="293"/>
      <c r="AE42" s="293"/>
      <c r="AF42" s="730"/>
      <c r="AG42" s="730"/>
      <c r="AH42" s="730"/>
      <c r="AI42" s="730"/>
      <c r="AJ42" s="730"/>
      <c r="AK42" s="730"/>
      <c r="AL42" s="167"/>
      <c r="AM42" s="167"/>
      <c r="AN42" s="167"/>
      <c r="AO42" s="167"/>
      <c r="AP42" s="167"/>
      <c r="AQ42" s="167"/>
      <c r="AR42" s="167"/>
      <c r="AS42" s="167"/>
      <c r="AT42" s="167"/>
      <c r="AU42" s="167"/>
      <c r="AV42" s="167"/>
      <c r="AW42" s="167"/>
      <c r="AX42" s="167"/>
      <c r="AY42" s="167"/>
      <c r="AZ42" s="167"/>
      <c r="BA42" s="167"/>
      <c r="BB42" s="167"/>
      <c r="BC42" s="167"/>
      <c r="BD42" s="167"/>
      <c r="BE42" s="167"/>
      <c r="BF42" s="167"/>
    </row>
    <row r="43" ht="14.25" customHeight="1">
      <c r="D43" s="738" t="s">
        <v>772</v>
      </c>
      <c r="E43" s="739">
        <f t="shared" ref="E43:G43" si="69">AL38</f>
        <v>30311871.27</v>
      </c>
      <c r="F43" s="740">
        <f t="shared" si="69"/>
        <v>28347256.23</v>
      </c>
      <c r="G43" s="741">
        <f t="shared" si="69"/>
        <v>26393573.29</v>
      </c>
      <c r="H43" s="742">
        <f>'Cost Distribution'!B4</f>
        <v>38633346.5</v>
      </c>
      <c r="J43" s="738" t="s">
        <v>772</v>
      </c>
      <c r="K43" s="739">
        <f t="shared" ref="K43:M43" si="70">AL38</f>
        <v>30311871.27</v>
      </c>
      <c r="L43" s="740">
        <f t="shared" si="70"/>
        <v>28347256.23</v>
      </c>
      <c r="M43" s="741">
        <f t="shared" si="70"/>
        <v>26393573.29</v>
      </c>
      <c r="N43" s="742">
        <f>'Cost Distribution'!B4</f>
        <v>38633346.5</v>
      </c>
      <c r="Q43" s="292"/>
      <c r="R43" s="293"/>
      <c r="S43" s="293"/>
      <c r="T43" s="293"/>
      <c r="U43" s="293"/>
      <c r="V43" s="293"/>
      <c r="W43" s="293"/>
      <c r="X43" s="293"/>
      <c r="Y43" s="293"/>
      <c r="Z43" s="293"/>
      <c r="AA43" s="293"/>
      <c r="AB43" s="293"/>
      <c r="AC43" s="293"/>
      <c r="AD43" s="293"/>
      <c r="AE43" s="293"/>
      <c r="AF43" s="730"/>
      <c r="AG43" s="730"/>
      <c r="AH43" s="730"/>
      <c r="AI43" s="730"/>
      <c r="AJ43" s="730"/>
      <c r="AK43" s="730"/>
      <c r="AL43" s="167"/>
      <c r="AM43" s="167"/>
      <c r="AN43" s="167"/>
      <c r="AO43" s="167"/>
      <c r="AP43" s="167"/>
      <c r="AQ43" s="167"/>
      <c r="AR43" s="167"/>
      <c r="AS43" s="167"/>
      <c r="AT43" s="167"/>
      <c r="AU43" s="167"/>
      <c r="AV43" s="167"/>
      <c r="AW43" s="167"/>
      <c r="AX43" s="167"/>
      <c r="AY43" s="167"/>
      <c r="AZ43" s="167"/>
      <c r="BA43" s="167"/>
      <c r="BB43" s="167"/>
      <c r="BC43" s="167"/>
      <c r="BD43" s="167"/>
      <c r="BE43" s="167"/>
      <c r="BF43" s="167"/>
    </row>
    <row r="44" ht="14.25" customHeight="1">
      <c r="D44" s="738" t="s">
        <v>773</v>
      </c>
      <c r="E44" s="743">
        <f>'Cost Distribution'!$B$4-E43</f>
        <v>8321475.23</v>
      </c>
      <c r="F44" s="744">
        <f>'Cost Distribution'!$B$4-F43</f>
        <v>10286090.27</v>
      </c>
      <c r="G44" s="745">
        <f>'Cost Distribution'!$B$4-G43</f>
        <v>12239773.2</v>
      </c>
      <c r="H44" s="746" t="s">
        <v>774</v>
      </c>
      <c r="J44" s="738" t="s">
        <v>773</v>
      </c>
      <c r="K44" s="743">
        <f>N43-K43</f>
        <v>8321475.23</v>
      </c>
      <c r="L44" s="744">
        <f>N43-L43</f>
        <v>10286090.27</v>
      </c>
      <c r="M44" s="745">
        <f>N43-M43</f>
        <v>12239773.2</v>
      </c>
      <c r="N44" s="746" t="s">
        <v>774</v>
      </c>
      <c r="Q44" s="292"/>
      <c r="R44" s="293"/>
      <c r="S44" s="293"/>
      <c r="T44" s="293"/>
      <c r="U44" s="293"/>
      <c r="V44" s="293"/>
      <c r="W44" s="293"/>
      <c r="X44" s="293"/>
      <c r="Y44" s="293"/>
      <c r="Z44" s="293"/>
      <c r="AA44" s="293"/>
      <c r="AB44" s="293"/>
      <c r="AC44" s="293"/>
      <c r="AD44" s="293"/>
      <c r="AE44" s="293"/>
      <c r="AF44" s="730"/>
      <c r="AG44" s="730"/>
      <c r="AH44" s="730"/>
      <c r="AI44" s="730"/>
      <c r="AJ44" s="730"/>
      <c r="AK44" s="730"/>
      <c r="AL44" s="167"/>
      <c r="AM44" s="167"/>
      <c r="AN44" s="167"/>
      <c r="AO44" s="167"/>
      <c r="AP44" s="167"/>
      <c r="AQ44" s="167"/>
      <c r="AR44" s="167"/>
      <c r="AS44" s="167"/>
      <c r="AT44" s="167"/>
      <c r="AU44" s="167"/>
      <c r="AV44" s="167"/>
      <c r="AW44" s="167"/>
      <c r="AX44" s="167"/>
      <c r="AY44" s="167"/>
      <c r="AZ44" s="167"/>
      <c r="BA44" s="167"/>
      <c r="BB44" s="167"/>
      <c r="BC44" s="167"/>
      <c r="BD44" s="167"/>
      <c r="BE44" s="167"/>
      <c r="BF44" s="167"/>
    </row>
    <row r="45" ht="14.25" customHeight="1">
      <c r="D45" s="738" t="s">
        <v>775</v>
      </c>
      <c r="E45" s="739">
        <f t="shared" ref="E45:G45" si="71">AO38</f>
        <v>11077684.55</v>
      </c>
      <c r="F45" s="740">
        <f t="shared" si="71"/>
        <v>10390281.64</v>
      </c>
      <c r="G45" s="741">
        <f t="shared" si="71"/>
        <v>9705910.882</v>
      </c>
      <c r="H45" s="742">
        <f>'Cost Distribution'!B11</f>
        <v>17596894.24</v>
      </c>
      <c r="J45" s="738" t="s">
        <v>775</v>
      </c>
      <c r="K45" s="739">
        <f t="shared" ref="K45:M45" si="72">AO38</f>
        <v>11077684.55</v>
      </c>
      <c r="L45" s="740">
        <f t="shared" si="72"/>
        <v>10390281.64</v>
      </c>
      <c r="M45" s="741">
        <f t="shared" si="72"/>
        <v>9705910.882</v>
      </c>
      <c r="N45" s="742">
        <f t="shared" ref="N45:N47" si="75">H45</f>
        <v>17596894.24</v>
      </c>
      <c r="Q45" s="292"/>
      <c r="R45" s="293"/>
      <c r="S45" s="293"/>
      <c r="T45" s="293"/>
      <c r="U45" s="293"/>
      <c r="V45" s="293"/>
      <c r="W45" s="293"/>
      <c r="X45" s="293"/>
      <c r="Y45" s="293"/>
      <c r="Z45" s="293"/>
      <c r="AA45" s="293"/>
      <c r="AB45" s="293"/>
      <c r="AC45" s="293"/>
      <c r="AD45" s="293"/>
      <c r="AE45" s="293"/>
      <c r="AF45" s="730"/>
      <c r="AG45" s="730"/>
      <c r="AH45" s="730"/>
      <c r="AI45" s="730"/>
      <c r="AJ45" s="730"/>
      <c r="AK45" s="730"/>
      <c r="AL45" s="167"/>
      <c r="AM45" s="167"/>
      <c r="AN45" s="167"/>
      <c r="AO45" s="167"/>
      <c r="AP45" s="167"/>
      <c r="AQ45" s="167"/>
      <c r="AR45" s="167"/>
      <c r="AS45" s="167"/>
      <c r="AT45" s="167"/>
      <c r="AU45" s="167"/>
      <c r="AV45" s="167"/>
      <c r="AW45" s="167"/>
      <c r="AX45" s="167"/>
      <c r="AY45" s="167"/>
      <c r="AZ45" s="167"/>
      <c r="BA45" s="167"/>
      <c r="BB45" s="167"/>
      <c r="BC45" s="167"/>
      <c r="BD45" s="167"/>
      <c r="BE45" s="167"/>
      <c r="BF45" s="167"/>
    </row>
    <row r="46" ht="14.25" customHeight="1">
      <c r="D46" s="738" t="s">
        <v>682</v>
      </c>
      <c r="E46" s="739">
        <f t="shared" ref="E46:G46" si="73">AR38</f>
        <v>2451329.586</v>
      </c>
      <c r="F46" s="740">
        <f t="shared" si="73"/>
        <v>2290596.433</v>
      </c>
      <c r="G46" s="741">
        <f t="shared" si="73"/>
        <v>2130800.939</v>
      </c>
      <c r="H46" s="742">
        <f>'Cost Distribution'!B10</f>
        <v>4380423.166</v>
      </c>
      <c r="J46" s="738" t="s">
        <v>682</v>
      </c>
      <c r="K46" s="739">
        <f t="shared" ref="K46:M46" si="74">AR38</f>
        <v>2451329.586</v>
      </c>
      <c r="L46" s="740">
        <f t="shared" si="74"/>
        <v>2290596.433</v>
      </c>
      <c r="M46" s="741">
        <f t="shared" si="74"/>
        <v>2130800.939</v>
      </c>
      <c r="N46" s="742">
        <f t="shared" si="75"/>
        <v>4380423.166</v>
      </c>
      <c r="Q46" s="292"/>
      <c r="R46" s="293"/>
      <c r="S46" s="293"/>
      <c r="T46" s="293"/>
      <c r="U46" s="293"/>
      <c r="V46" s="293"/>
      <c r="W46" s="293"/>
      <c r="X46" s="293"/>
      <c r="Y46" s="293"/>
      <c r="Z46" s="293"/>
      <c r="AA46" s="293"/>
      <c r="AB46" s="293"/>
      <c r="AC46" s="293"/>
      <c r="AD46" s="293"/>
      <c r="AE46" s="293"/>
      <c r="AF46" s="730"/>
      <c r="AG46" s="730"/>
      <c r="AH46" s="730"/>
      <c r="AI46" s="730"/>
      <c r="AJ46" s="730"/>
      <c r="AK46" s="730"/>
      <c r="AL46" s="167"/>
      <c r="AM46" s="167"/>
      <c r="AN46" s="167"/>
      <c r="AO46" s="167"/>
      <c r="AP46" s="167"/>
      <c r="AQ46" s="167"/>
      <c r="AR46" s="167"/>
      <c r="AS46" s="167"/>
      <c r="AT46" s="167"/>
      <c r="AU46" s="167"/>
      <c r="AV46" s="167"/>
      <c r="AW46" s="167"/>
      <c r="AX46" s="167"/>
      <c r="AY46" s="167"/>
      <c r="AZ46" s="167"/>
      <c r="BA46" s="167"/>
      <c r="BB46" s="167"/>
      <c r="BC46" s="167"/>
      <c r="BD46" s="167"/>
      <c r="BE46" s="167"/>
      <c r="BF46" s="167"/>
    </row>
    <row r="47" ht="14.25" customHeight="1">
      <c r="D47" s="738" t="s">
        <v>776</v>
      </c>
      <c r="E47" s="743">
        <f>H47</f>
        <v>14008739</v>
      </c>
      <c r="F47" s="744">
        <f>H47</f>
        <v>14008739</v>
      </c>
      <c r="G47" s="745">
        <f>H47</f>
        <v>14008739</v>
      </c>
      <c r="H47" s="742">
        <f>'Cost Distribution'!B21</f>
        <v>14008739</v>
      </c>
      <c r="J47" s="738" t="s">
        <v>776</v>
      </c>
      <c r="K47" s="739">
        <f>BD38+BA38</f>
        <v>10544619.17</v>
      </c>
      <c r="L47" s="740">
        <f t="shared" ref="L47:M47" si="76">BB38+BE38</f>
        <v>9870131.282</v>
      </c>
      <c r="M47" s="741">
        <f t="shared" si="76"/>
        <v>9199158.29</v>
      </c>
      <c r="N47" s="742">
        <f t="shared" si="75"/>
        <v>14008739</v>
      </c>
      <c r="Q47" s="292"/>
      <c r="R47" s="293"/>
      <c r="S47" s="293"/>
      <c r="T47" s="293"/>
      <c r="U47" s="293"/>
      <c r="V47" s="293"/>
      <c r="W47" s="293"/>
      <c r="X47" s="293"/>
      <c r="Y47" s="293"/>
      <c r="Z47" s="293"/>
      <c r="AA47" s="293"/>
      <c r="AB47" s="293"/>
      <c r="AC47" s="293"/>
      <c r="AD47" s="293"/>
      <c r="AE47" s="293"/>
      <c r="AF47" s="730"/>
      <c r="AG47" s="730"/>
      <c r="AH47" s="730"/>
      <c r="AI47" s="730"/>
      <c r="AJ47" s="730"/>
      <c r="AK47" s="730"/>
      <c r="AL47" s="167"/>
      <c r="AM47" s="167"/>
      <c r="AN47" s="167"/>
      <c r="AO47" s="167"/>
      <c r="AP47" s="167"/>
      <c r="AQ47" s="167"/>
      <c r="AR47" s="167"/>
      <c r="AS47" s="167"/>
      <c r="AT47" s="167"/>
      <c r="AU47" s="167"/>
      <c r="AV47" s="167"/>
      <c r="AW47" s="167"/>
      <c r="AX47" s="167"/>
      <c r="AY47" s="167"/>
      <c r="AZ47" s="167"/>
      <c r="BA47" s="167"/>
      <c r="BB47" s="167"/>
      <c r="BC47" s="167"/>
      <c r="BD47" s="167"/>
      <c r="BE47" s="167"/>
      <c r="BF47" s="167"/>
    </row>
    <row r="48" ht="14.25" customHeight="1">
      <c r="D48" s="747" t="s">
        <v>777</v>
      </c>
      <c r="E48" s="748">
        <f t="shared" ref="E48:H48" si="77">E45+E46+E47</f>
        <v>27537753.14</v>
      </c>
      <c r="F48" s="749">
        <f t="shared" si="77"/>
        <v>26689617.08</v>
      </c>
      <c r="G48" s="750">
        <f t="shared" si="77"/>
        <v>25845450.82</v>
      </c>
      <c r="H48" s="751">
        <f t="shared" si="77"/>
        <v>35986056.41</v>
      </c>
      <c r="J48" s="747" t="s">
        <v>777</v>
      </c>
      <c r="K48" s="748">
        <f t="shared" ref="K48:N48" si="78">K45+K46+K47</f>
        <v>24073633.31</v>
      </c>
      <c r="L48" s="749">
        <f t="shared" si="78"/>
        <v>22551009.36</v>
      </c>
      <c r="M48" s="750">
        <f t="shared" si="78"/>
        <v>21035870.11</v>
      </c>
      <c r="N48" s="751">
        <f t="shared" si="78"/>
        <v>35986056.41</v>
      </c>
      <c r="Q48" s="292"/>
      <c r="R48" s="293"/>
      <c r="S48" s="293"/>
      <c r="T48" s="293"/>
      <c r="U48" s="293"/>
      <c r="V48" s="293"/>
      <c r="W48" s="293"/>
      <c r="X48" s="293"/>
      <c r="Y48" s="293"/>
      <c r="Z48" s="293"/>
      <c r="AA48" s="293"/>
      <c r="AB48" s="293"/>
      <c r="AC48" s="293"/>
      <c r="AD48" s="293"/>
      <c r="AE48" s="293"/>
      <c r="AF48" s="730"/>
      <c r="AG48" s="730"/>
      <c r="AH48" s="730"/>
      <c r="AI48" s="730"/>
      <c r="AJ48" s="730"/>
      <c r="AK48" s="730"/>
      <c r="AL48" s="167"/>
      <c r="AM48" s="167"/>
      <c r="AN48" s="167"/>
      <c r="AO48" s="167"/>
      <c r="AP48" s="167"/>
      <c r="AQ48" s="167"/>
      <c r="AR48" s="167"/>
      <c r="AS48" s="167"/>
      <c r="AT48" s="167"/>
      <c r="AU48" s="167"/>
      <c r="AV48" s="167"/>
      <c r="AW48" s="167"/>
      <c r="AX48" s="167"/>
      <c r="AY48" s="167"/>
      <c r="AZ48" s="167"/>
      <c r="BA48" s="167"/>
      <c r="BB48" s="167"/>
      <c r="BC48" s="167"/>
      <c r="BD48" s="167"/>
      <c r="BE48" s="167"/>
      <c r="BF48" s="167"/>
    </row>
    <row r="49" ht="14.25" customHeight="1">
      <c r="D49" s="738" t="s">
        <v>504</v>
      </c>
      <c r="E49" s="739">
        <f t="shared" ref="E49:H49" si="79">E43-E48</f>
        <v>2774118.126</v>
      </c>
      <c r="F49" s="740">
        <f t="shared" si="79"/>
        <v>1657639.145</v>
      </c>
      <c r="G49" s="741">
        <f t="shared" si="79"/>
        <v>548122.47</v>
      </c>
      <c r="H49" s="742">
        <f t="shared" si="79"/>
        <v>2647290.082</v>
      </c>
      <c r="J49" s="738" t="s">
        <v>504</v>
      </c>
      <c r="K49" s="739">
        <f t="shared" ref="K49:N49" si="80">K43-K48</f>
        <v>6238237.958</v>
      </c>
      <c r="L49" s="740">
        <f t="shared" si="80"/>
        <v>5796246.868</v>
      </c>
      <c r="M49" s="741">
        <f t="shared" si="80"/>
        <v>5357703.184</v>
      </c>
      <c r="N49" s="742">
        <f t="shared" si="80"/>
        <v>2647290.082</v>
      </c>
      <c r="Q49" s="292"/>
      <c r="R49" s="293"/>
      <c r="S49" s="293"/>
      <c r="T49" s="293"/>
      <c r="U49" s="293"/>
      <c r="V49" s="293"/>
      <c r="W49" s="293"/>
      <c r="X49" s="293"/>
      <c r="Y49" s="293"/>
      <c r="Z49" s="293"/>
      <c r="AA49" s="293"/>
      <c r="AB49" s="293"/>
      <c r="AC49" s="293"/>
      <c r="AD49" s="293"/>
      <c r="AE49" s="293"/>
      <c r="AF49" s="730"/>
      <c r="AG49" s="730"/>
      <c r="AH49" s="730"/>
      <c r="AI49" s="730"/>
      <c r="AJ49" s="730"/>
      <c r="AK49" s="730"/>
      <c r="AL49" s="167"/>
      <c r="AM49" s="167"/>
      <c r="AN49" s="167"/>
      <c r="AO49" s="167"/>
      <c r="AP49" s="167"/>
      <c r="AQ49" s="167"/>
      <c r="AR49" s="167"/>
      <c r="AS49" s="167"/>
      <c r="AT49" s="167"/>
      <c r="AU49" s="167"/>
      <c r="AV49" s="167"/>
      <c r="AW49" s="167"/>
      <c r="AX49" s="167"/>
      <c r="AY49" s="167"/>
      <c r="AZ49" s="167"/>
      <c r="BA49" s="167"/>
      <c r="BB49" s="167"/>
      <c r="BC49" s="167"/>
      <c r="BD49" s="167"/>
      <c r="BE49" s="167"/>
      <c r="BF49" s="167"/>
    </row>
    <row r="50" ht="14.25" customHeight="1">
      <c r="D50" s="752" t="s">
        <v>778</v>
      </c>
      <c r="E50" s="753">
        <f t="shared" ref="E50:H50" si="81">E49/E43</f>
        <v>0.09151919726</v>
      </c>
      <c r="F50" s="754">
        <f t="shared" si="81"/>
        <v>0.05847617605</v>
      </c>
      <c r="G50" s="755">
        <f t="shared" si="81"/>
        <v>0.02076727027</v>
      </c>
      <c r="H50" s="756">
        <f t="shared" si="81"/>
        <v>0.06852344729</v>
      </c>
      <c r="J50" s="752" t="s">
        <v>778</v>
      </c>
      <c r="K50" s="753">
        <f t="shared" ref="K50:N50" si="82">K49/K43</f>
        <v>0.2058018095</v>
      </c>
      <c r="L50" s="754">
        <f t="shared" si="82"/>
        <v>0.2044729416</v>
      </c>
      <c r="M50" s="755">
        <f t="shared" si="82"/>
        <v>0.2029927181</v>
      </c>
      <c r="N50" s="756">
        <f t="shared" si="82"/>
        <v>0.06852344729</v>
      </c>
      <c r="Q50" s="292"/>
      <c r="R50" s="293"/>
      <c r="S50" s="293"/>
      <c r="T50" s="293"/>
      <c r="U50" s="293"/>
      <c r="V50" s="293"/>
      <c r="W50" s="293"/>
      <c r="X50" s="293"/>
      <c r="Y50" s="293"/>
      <c r="Z50" s="293"/>
      <c r="AA50" s="293"/>
      <c r="AB50" s="293"/>
      <c r="AC50" s="293"/>
      <c r="AD50" s="293"/>
      <c r="AE50" s="293"/>
      <c r="AF50" s="730"/>
      <c r="AG50" s="730"/>
      <c r="AH50" s="730"/>
      <c r="AI50" s="730"/>
      <c r="AJ50" s="730"/>
      <c r="AK50" s="730"/>
      <c r="AL50" s="167"/>
      <c r="AM50" s="167"/>
      <c r="AN50" s="167"/>
      <c r="AO50" s="167"/>
      <c r="AP50" s="167"/>
      <c r="AQ50" s="167"/>
      <c r="AR50" s="167"/>
      <c r="AS50" s="167"/>
      <c r="AT50" s="167"/>
      <c r="AU50" s="167"/>
      <c r="AV50" s="167"/>
      <c r="AW50" s="167"/>
      <c r="AX50" s="167"/>
      <c r="AY50" s="167"/>
      <c r="AZ50" s="167"/>
      <c r="BA50" s="167"/>
      <c r="BB50" s="167"/>
      <c r="BC50" s="167"/>
      <c r="BD50" s="167"/>
      <c r="BE50" s="167"/>
      <c r="BF50" s="167"/>
    </row>
    <row r="51" ht="14.25" customHeight="1">
      <c r="D51" s="752" t="s">
        <v>779</v>
      </c>
      <c r="E51" s="753">
        <f>(E50/H50)-1</f>
        <v>0.3355895081</v>
      </c>
      <c r="F51" s="754">
        <f>F50/H50-1</f>
        <v>-0.1466253034</v>
      </c>
      <c r="G51" s="755">
        <f>G50/H50-1</f>
        <v>-0.6969319103</v>
      </c>
      <c r="H51" s="756"/>
      <c r="J51" s="752"/>
      <c r="K51" s="753"/>
      <c r="L51" s="754"/>
      <c r="M51" s="755"/>
      <c r="N51" s="756"/>
      <c r="Q51" s="292"/>
      <c r="R51" s="293"/>
      <c r="S51" s="293"/>
      <c r="T51" s="293"/>
      <c r="U51" s="293"/>
      <c r="V51" s="293"/>
      <c r="W51" s="293"/>
      <c r="X51" s="293"/>
      <c r="Y51" s="293"/>
      <c r="Z51" s="293"/>
      <c r="AA51" s="293"/>
      <c r="AB51" s="293"/>
      <c r="AC51" s="293"/>
      <c r="AD51" s="293"/>
      <c r="AE51" s="293"/>
      <c r="AF51" s="730"/>
      <c r="AG51" s="730"/>
      <c r="AH51" s="730"/>
      <c r="AI51" s="730"/>
      <c r="AJ51" s="730"/>
      <c r="AK51" s="730"/>
      <c r="AL51" s="167"/>
      <c r="AM51" s="167"/>
      <c r="AN51" s="167"/>
      <c r="AO51" s="167"/>
      <c r="AP51" s="167"/>
      <c r="AQ51" s="167"/>
      <c r="AR51" s="167"/>
      <c r="AS51" s="167"/>
      <c r="AT51" s="167"/>
      <c r="AU51" s="167"/>
      <c r="AV51" s="167"/>
      <c r="AW51" s="167"/>
      <c r="AX51" s="167"/>
      <c r="AY51" s="167"/>
      <c r="AZ51" s="167"/>
      <c r="BA51" s="167"/>
      <c r="BB51" s="167"/>
      <c r="BC51" s="167"/>
      <c r="BD51" s="167"/>
      <c r="BE51" s="167"/>
      <c r="BF51" s="167"/>
    </row>
    <row r="52" ht="14.25" customHeight="1">
      <c r="D52" s="757" t="s">
        <v>780</v>
      </c>
      <c r="E52" s="2"/>
      <c r="F52" s="2"/>
      <c r="G52" s="2"/>
      <c r="H52" s="758"/>
      <c r="J52" s="757" t="s">
        <v>781</v>
      </c>
      <c r="K52" s="2"/>
      <c r="L52" s="2"/>
      <c r="M52" s="2"/>
      <c r="N52" s="758"/>
      <c r="Q52" s="292"/>
      <c r="R52" s="293"/>
      <c r="S52" s="293"/>
      <c r="T52" s="293"/>
      <c r="U52" s="293"/>
      <c r="V52" s="293"/>
      <c r="W52" s="293"/>
      <c r="X52" s="293"/>
      <c r="Y52" s="293"/>
      <c r="Z52" s="293"/>
      <c r="AA52" s="293"/>
      <c r="AB52" s="293"/>
      <c r="AC52" s="293"/>
      <c r="AD52" s="293"/>
      <c r="AE52" s="293"/>
      <c r="AF52" s="730"/>
      <c r="AG52" s="730"/>
      <c r="AH52" s="730"/>
      <c r="AI52" s="730"/>
      <c r="AJ52" s="730"/>
      <c r="AK52" s="730"/>
      <c r="AL52" s="167"/>
      <c r="AM52" s="167"/>
      <c r="AN52" s="167"/>
      <c r="AO52" s="167"/>
      <c r="AP52" s="167"/>
      <c r="AQ52" s="167"/>
      <c r="AR52" s="167"/>
      <c r="AS52" s="167"/>
      <c r="AT52" s="167"/>
      <c r="AU52" s="167"/>
      <c r="AV52" s="167"/>
      <c r="AW52" s="167"/>
      <c r="AX52" s="167"/>
      <c r="AY52" s="167"/>
      <c r="AZ52" s="167"/>
      <c r="BA52" s="167"/>
      <c r="BB52" s="167"/>
      <c r="BC52" s="167"/>
      <c r="BD52" s="167"/>
      <c r="BE52" s="167"/>
      <c r="BF52" s="167"/>
    </row>
    <row r="53" ht="14.25" customHeight="1">
      <c r="D53" s="759"/>
      <c r="H53" s="760"/>
      <c r="J53" s="759"/>
      <c r="N53" s="760"/>
      <c r="Q53" s="292"/>
      <c r="R53" s="293"/>
      <c r="S53" s="293"/>
      <c r="T53" s="293"/>
      <c r="U53" s="293"/>
      <c r="V53" s="293"/>
      <c r="W53" s="293"/>
      <c r="X53" s="293"/>
      <c r="Y53" s="293"/>
      <c r="Z53" s="293"/>
      <c r="AA53" s="293"/>
      <c r="AB53" s="293"/>
      <c r="AC53" s="293"/>
      <c r="AD53" s="293"/>
      <c r="AE53" s="293"/>
      <c r="AF53" s="730"/>
      <c r="AG53" s="730"/>
      <c r="AH53" s="730"/>
      <c r="AI53" s="730"/>
      <c r="AJ53" s="730"/>
      <c r="AK53" s="730"/>
      <c r="AL53" s="167"/>
      <c r="AM53" s="167"/>
      <c r="AN53" s="167"/>
      <c r="AO53" s="167"/>
      <c r="AP53" s="167"/>
      <c r="AQ53" s="167"/>
      <c r="AR53" s="167"/>
      <c r="AS53" s="167"/>
      <c r="AT53" s="167"/>
      <c r="AU53" s="167"/>
      <c r="AV53" s="167"/>
      <c r="AW53" s="167"/>
      <c r="AX53" s="167"/>
      <c r="AY53" s="167"/>
      <c r="AZ53" s="167"/>
      <c r="BA53" s="167"/>
      <c r="BB53" s="167"/>
      <c r="BC53" s="167"/>
      <c r="BD53" s="167"/>
      <c r="BE53" s="167"/>
      <c r="BF53" s="167"/>
    </row>
    <row r="54" ht="14.25" customHeight="1">
      <c r="D54" s="759"/>
      <c r="H54" s="760"/>
      <c r="J54" s="759"/>
      <c r="N54" s="760"/>
      <c r="Q54" s="292"/>
      <c r="R54" s="293"/>
      <c r="S54" s="293"/>
      <c r="T54" s="293"/>
      <c r="U54" s="293"/>
      <c r="V54" s="293"/>
      <c r="W54" s="293"/>
      <c r="X54" s="293"/>
      <c r="Y54" s="293"/>
      <c r="Z54" s="293"/>
      <c r="AA54" s="293"/>
      <c r="AB54" s="293"/>
      <c r="AC54" s="293"/>
      <c r="AD54" s="293"/>
      <c r="AE54" s="293"/>
      <c r="AF54" s="730"/>
      <c r="AG54" s="730"/>
      <c r="AH54" s="730"/>
      <c r="AI54" s="730"/>
      <c r="AJ54" s="730"/>
      <c r="AK54" s="730"/>
      <c r="AL54" s="167"/>
      <c r="AM54" s="167"/>
      <c r="AN54" s="167"/>
      <c r="AO54" s="167"/>
      <c r="AP54" s="167"/>
      <c r="AQ54" s="167"/>
      <c r="AR54" s="167"/>
      <c r="AS54" s="167"/>
      <c r="AT54" s="167"/>
      <c r="AU54" s="167"/>
      <c r="AV54" s="167"/>
      <c r="AW54" s="167"/>
      <c r="AX54" s="167"/>
      <c r="AY54" s="167"/>
      <c r="AZ54" s="167"/>
      <c r="BA54" s="167"/>
      <c r="BB54" s="167"/>
      <c r="BC54" s="167"/>
      <c r="BD54" s="167"/>
      <c r="BE54" s="167"/>
      <c r="BF54" s="167"/>
    </row>
    <row r="55" ht="14.25" customHeight="1">
      <c r="D55" s="759"/>
      <c r="H55" s="760"/>
      <c r="J55" s="759"/>
      <c r="N55" s="760"/>
      <c r="Q55" s="292"/>
      <c r="R55" s="293"/>
      <c r="S55" s="293"/>
      <c r="T55" s="293"/>
      <c r="U55" s="293"/>
      <c r="V55" s="293"/>
      <c r="W55" s="293"/>
      <c r="X55" s="293"/>
      <c r="Y55" s="293"/>
      <c r="Z55" s="293"/>
      <c r="AA55" s="293"/>
      <c r="AB55" s="293"/>
      <c r="AC55" s="293"/>
      <c r="AD55" s="293"/>
      <c r="AE55" s="293"/>
      <c r="AF55" s="730"/>
      <c r="AG55" s="730"/>
      <c r="AH55" s="730"/>
      <c r="AI55" s="730"/>
      <c r="AJ55" s="730"/>
      <c r="AK55" s="730"/>
      <c r="AL55" s="167"/>
      <c r="AM55" s="167"/>
      <c r="AN55" s="167"/>
      <c r="AO55" s="167"/>
      <c r="AP55" s="167"/>
      <c r="AQ55" s="167"/>
      <c r="AR55" s="167"/>
      <c r="AS55" s="167"/>
      <c r="AT55" s="167"/>
      <c r="AU55" s="167"/>
      <c r="AV55" s="167"/>
      <c r="AW55" s="167"/>
      <c r="AX55" s="167"/>
      <c r="AY55" s="167"/>
      <c r="AZ55" s="167"/>
      <c r="BA55" s="167"/>
      <c r="BB55" s="167"/>
      <c r="BC55" s="167"/>
      <c r="BD55" s="167"/>
      <c r="BE55" s="167"/>
      <c r="BF55" s="167"/>
    </row>
    <row r="56" ht="14.25" customHeight="1">
      <c r="D56" s="759"/>
      <c r="H56" s="760"/>
      <c r="J56" s="759"/>
      <c r="N56" s="760"/>
      <c r="Q56" s="292"/>
      <c r="R56" s="293"/>
      <c r="S56" s="293"/>
      <c r="T56" s="293"/>
      <c r="U56" s="293"/>
      <c r="V56" s="293"/>
      <c r="W56" s="293"/>
      <c r="X56" s="293"/>
      <c r="Y56" s="293"/>
      <c r="Z56" s="293"/>
      <c r="AA56" s="293"/>
      <c r="AB56" s="293"/>
      <c r="AC56" s="293"/>
      <c r="AD56" s="293"/>
      <c r="AE56" s="293"/>
      <c r="AF56" s="730"/>
      <c r="AG56" s="730"/>
      <c r="AH56" s="730"/>
      <c r="AI56" s="730"/>
      <c r="AJ56" s="730"/>
      <c r="AK56" s="730"/>
      <c r="AL56" s="167"/>
      <c r="AM56" s="167"/>
      <c r="AN56" s="167"/>
      <c r="AO56" s="167"/>
      <c r="AP56" s="167"/>
      <c r="AQ56" s="167"/>
      <c r="AR56" s="167"/>
      <c r="AS56" s="167"/>
      <c r="AT56" s="167"/>
      <c r="AU56" s="167"/>
      <c r="AV56" s="167"/>
      <c r="AW56" s="167"/>
      <c r="AX56" s="167"/>
      <c r="AY56" s="167"/>
      <c r="AZ56" s="167"/>
      <c r="BA56" s="167"/>
      <c r="BB56" s="167"/>
      <c r="BC56" s="167"/>
      <c r="BD56" s="167"/>
      <c r="BE56" s="167"/>
      <c r="BF56" s="167"/>
    </row>
    <row r="57" ht="14.25" customHeight="1">
      <c r="D57" s="3"/>
      <c r="E57" s="4"/>
      <c r="F57" s="4"/>
      <c r="G57" s="4"/>
      <c r="H57" s="761"/>
      <c r="J57" s="3"/>
      <c r="K57" s="4"/>
      <c r="L57" s="4"/>
      <c r="M57" s="4"/>
      <c r="N57" s="761"/>
      <c r="Q57" s="292"/>
      <c r="R57" s="293"/>
      <c r="S57" s="293"/>
      <c r="T57" s="293"/>
      <c r="U57" s="293"/>
      <c r="V57" s="293"/>
      <c r="W57" s="293"/>
      <c r="X57" s="293"/>
      <c r="Y57" s="293"/>
      <c r="Z57" s="293"/>
      <c r="AA57" s="293"/>
      <c r="AB57" s="293"/>
      <c r="AC57" s="293"/>
      <c r="AD57" s="293"/>
      <c r="AE57" s="293"/>
      <c r="AF57" s="730"/>
      <c r="AG57" s="730"/>
      <c r="AH57" s="730"/>
      <c r="AI57" s="730"/>
      <c r="AJ57" s="730"/>
      <c r="AK57" s="730"/>
      <c r="AL57" s="167"/>
      <c r="AM57" s="167"/>
      <c r="AN57" s="167"/>
      <c r="AO57" s="167"/>
      <c r="AP57" s="167"/>
      <c r="AQ57" s="167"/>
      <c r="AR57" s="167"/>
      <c r="AS57" s="167"/>
      <c r="AT57" s="167"/>
      <c r="AU57" s="167"/>
      <c r="AV57" s="167"/>
      <c r="AW57" s="167"/>
      <c r="AX57" s="167"/>
      <c r="AY57" s="167"/>
      <c r="AZ57" s="167"/>
      <c r="BA57" s="167"/>
      <c r="BB57" s="167"/>
      <c r="BC57" s="167"/>
      <c r="BD57" s="167"/>
      <c r="BE57" s="167"/>
      <c r="BF57" s="167"/>
    </row>
    <row r="58" ht="14.25" customHeight="1">
      <c r="L58" s="178"/>
      <c r="M58" s="178"/>
      <c r="N58" s="178"/>
      <c r="Q58" s="292"/>
      <c r="R58" s="293"/>
      <c r="S58" s="293"/>
      <c r="T58" s="293"/>
      <c r="U58" s="293"/>
      <c r="V58" s="293"/>
      <c r="W58" s="293"/>
      <c r="X58" s="293"/>
      <c r="Y58" s="293"/>
      <c r="Z58" s="293"/>
      <c r="AA58" s="293"/>
      <c r="AB58" s="293"/>
      <c r="AC58" s="293"/>
      <c r="AD58" s="293"/>
      <c r="AE58" s="293"/>
      <c r="AF58" s="730"/>
      <c r="AG58" s="730"/>
      <c r="AH58" s="730"/>
      <c r="AI58" s="730"/>
      <c r="AJ58" s="730"/>
      <c r="AK58" s="730"/>
      <c r="AL58" s="167"/>
      <c r="AM58" s="167"/>
      <c r="AN58" s="167"/>
      <c r="AO58" s="167"/>
      <c r="AP58" s="167"/>
      <c r="AQ58" s="167"/>
      <c r="AR58" s="167"/>
      <c r="AS58" s="167"/>
      <c r="AT58" s="167"/>
      <c r="AU58" s="167"/>
      <c r="AV58" s="167"/>
      <c r="AW58" s="167"/>
      <c r="AX58" s="167"/>
      <c r="AY58" s="167"/>
      <c r="AZ58" s="167"/>
      <c r="BA58" s="167"/>
      <c r="BB58" s="167"/>
      <c r="BC58" s="167"/>
      <c r="BD58" s="167"/>
      <c r="BE58" s="167"/>
      <c r="BF58" s="167"/>
    </row>
    <row r="59" ht="14.25" customHeight="1">
      <c r="L59" s="178"/>
      <c r="M59" s="178"/>
      <c r="N59" s="178"/>
      <c r="Q59" s="292"/>
      <c r="R59" s="293"/>
      <c r="S59" s="293"/>
      <c r="T59" s="293"/>
      <c r="U59" s="293"/>
      <c r="V59" s="293"/>
      <c r="W59" s="293"/>
      <c r="X59" s="293"/>
      <c r="Y59" s="293"/>
      <c r="Z59" s="293"/>
      <c r="AA59" s="293"/>
      <c r="AB59" s="293"/>
      <c r="AC59" s="293"/>
      <c r="AD59" s="293"/>
      <c r="AE59" s="293"/>
      <c r="AF59" s="730"/>
      <c r="AG59" s="730"/>
      <c r="AH59" s="730"/>
      <c r="AI59" s="730"/>
      <c r="AJ59" s="730"/>
      <c r="AK59" s="730"/>
      <c r="AL59" s="167"/>
      <c r="AM59" s="167"/>
      <c r="AN59" s="167"/>
      <c r="AO59" s="167"/>
      <c r="AP59" s="167"/>
      <c r="AQ59" s="167"/>
      <c r="AR59" s="167"/>
      <c r="AS59" s="167"/>
      <c r="AT59" s="167"/>
      <c r="AU59" s="167"/>
      <c r="AV59" s="167"/>
      <c r="AW59" s="167"/>
      <c r="AX59" s="167"/>
      <c r="AY59" s="167"/>
      <c r="AZ59" s="167"/>
      <c r="BA59" s="167"/>
      <c r="BB59" s="167"/>
      <c r="BC59" s="167"/>
      <c r="BD59" s="167"/>
      <c r="BE59" s="167"/>
      <c r="BF59" s="167"/>
    </row>
    <row r="60" ht="14.25" customHeight="1">
      <c r="L60" s="178"/>
      <c r="M60" s="178"/>
      <c r="N60" s="178"/>
      <c r="Q60" s="292"/>
      <c r="R60" s="293"/>
      <c r="S60" s="293"/>
      <c r="T60" s="293"/>
      <c r="U60" s="293"/>
      <c r="V60" s="293"/>
      <c r="W60" s="293"/>
      <c r="X60" s="293"/>
      <c r="Y60" s="293"/>
      <c r="Z60" s="293"/>
      <c r="AA60" s="293"/>
      <c r="AB60" s="293"/>
      <c r="AC60" s="293"/>
      <c r="AD60" s="293"/>
      <c r="AE60" s="293"/>
      <c r="AF60" s="730"/>
      <c r="AG60" s="730"/>
      <c r="AH60" s="730"/>
      <c r="AI60" s="730"/>
      <c r="AJ60" s="730"/>
      <c r="AK60" s="730"/>
      <c r="AL60" s="167"/>
      <c r="AM60" s="167"/>
      <c r="AN60" s="167"/>
      <c r="AO60" s="167"/>
      <c r="AP60" s="167"/>
      <c r="AQ60" s="167"/>
      <c r="AR60" s="167"/>
      <c r="AS60" s="167"/>
      <c r="AT60" s="167"/>
      <c r="AU60" s="167"/>
      <c r="AV60" s="167"/>
      <c r="AW60" s="167"/>
      <c r="AX60" s="167"/>
      <c r="AY60" s="167"/>
      <c r="AZ60" s="167"/>
      <c r="BA60" s="167"/>
      <c r="BB60" s="167"/>
      <c r="BC60" s="167"/>
      <c r="BD60" s="167"/>
      <c r="BE60" s="167"/>
      <c r="BF60" s="167"/>
    </row>
    <row r="61" ht="14.25" customHeight="1">
      <c r="L61" s="178"/>
      <c r="M61" s="178"/>
      <c r="N61" s="178"/>
      <c r="Q61" s="292"/>
      <c r="R61" s="293"/>
      <c r="S61" s="293"/>
      <c r="T61" s="293"/>
      <c r="U61" s="293"/>
      <c r="V61" s="293"/>
      <c r="W61" s="293"/>
      <c r="X61" s="293"/>
      <c r="Y61" s="293"/>
      <c r="Z61" s="293"/>
      <c r="AA61" s="293"/>
      <c r="AB61" s="293"/>
      <c r="AC61" s="293"/>
      <c r="AD61" s="293"/>
      <c r="AE61" s="293"/>
      <c r="AF61" s="730"/>
      <c r="AG61" s="730"/>
      <c r="AH61" s="730"/>
      <c r="AI61" s="730"/>
      <c r="AJ61" s="730"/>
      <c r="AK61" s="730"/>
      <c r="AL61" s="167"/>
      <c r="AM61" s="167"/>
      <c r="AN61" s="167"/>
      <c r="AO61" s="167"/>
      <c r="AP61" s="167"/>
      <c r="AQ61" s="167"/>
      <c r="AR61" s="167"/>
      <c r="AS61" s="167"/>
      <c r="AT61" s="167"/>
      <c r="AU61" s="167"/>
      <c r="AV61" s="167"/>
      <c r="AW61" s="167"/>
      <c r="AX61" s="167"/>
      <c r="AY61" s="167"/>
      <c r="AZ61" s="167"/>
      <c r="BA61" s="167"/>
      <c r="BB61" s="167"/>
      <c r="BC61" s="167"/>
      <c r="BD61" s="167"/>
      <c r="BE61" s="167"/>
      <c r="BF61" s="167"/>
    </row>
    <row r="62" ht="14.25" customHeight="1">
      <c r="L62" s="178"/>
      <c r="M62" s="178"/>
      <c r="N62" s="178"/>
      <c r="Q62" s="292"/>
      <c r="R62" s="293"/>
      <c r="S62" s="293"/>
      <c r="T62" s="293"/>
      <c r="U62" s="293"/>
      <c r="V62" s="293"/>
      <c r="W62" s="293"/>
      <c r="X62" s="293"/>
      <c r="Y62" s="293"/>
      <c r="Z62" s="293"/>
      <c r="AA62" s="293"/>
      <c r="AB62" s="293"/>
      <c r="AC62" s="293"/>
      <c r="AD62" s="293"/>
      <c r="AE62" s="293"/>
      <c r="AF62" s="730"/>
      <c r="AG62" s="730"/>
      <c r="AH62" s="730"/>
      <c r="AI62" s="730"/>
      <c r="AJ62" s="730"/>
      <c r="AK62" s="730"/>
      <c r="AL62" s="167"/>
      <c r="AM62" s="167"/>
      <c r="AN62" s="167"/>
      <c r="AO62" s="167"/>
      <c r="AP62" s="167"/>
      <c r="AQ62" s="167"/>
      <c r="AR62" s="167"/>
      <c r="AS62" s="167"/>
      <c r="AT62" s="167"/>
      <c r="AU62" s="167"/>
      <c r="AV62" s="167"/>
      <c r="AW62" s="167"/>
      <c r="AX62" s="167"/>
      <c r="AY62" s="167"/>
      <c r="AZ62" s="167"/>
      <c r="BA62" s="167"/>
      <c r="BB62" s="167"/>
      <c r="BC62" s="167"/>
      <c r="BD62" s="167"/>
      <c r="BE62" s="167"/>
      <c r="BF62" s="167"/>
    </row>
    <row r="63" ht="14.25" customHeight="1">
      <c r="L63" s="178"/>
      <c r="M63" s="178"/>
      <c r="N63" s="178"/>
      <c r="Q63" s="292"/>
      <c r="R63" s="293"/>
      <c r="S63" s="293"/>
      <c r="T63" s="293"/>
      <c r="U63" s="293"/>
      <c r="V63" s="293"/>
      <c r="W63" s="293"/>
      <c r="X63" s="293"/>
      <c r="Y63" s="293"/>
      <c r="Z63" s="293"/>
      <c r="AA63" s="293"/>
      <c r="AB63" s="293"/>
      <c r="AC63" s="293"/>
      <c r="AD63" s="293"/>
      <c r="AE63" s="293"/>
      <c r="AF63" s="730"/>
      <c r="AG63" s="730"/>
      <c r="AH63" s="730"/>
      <c r="AI63" s="730"/>
      <c r="AJ63" s="730"/>
      <c r="AK63" s="730"/>
      <c r="AL63" s="167"/>
      <c r="AM63" s="167"/>
      <c r="AN63" s="167"/>
      <c r="AO63" s="167"/>
      <c r="AP63" s="167"/>
      <c r="AQ63" s="167"/>
      <c r="AR63" s="167"/>
      <c r="AS63" s="167"/>
      <c r="AT63" s="167"/>
      <c r="AU63" s="167"/>
      <c r="AV63" s="167"/>
      <c r="AW63" s="167"/>
      <c r="AX63" s="167"/>
      <c r="AY63" s="167"/>
      <c r="AZ63" s="167"/>
      <c r="BA63" s="167"/>
      <c r="BB63" s="167"/>
      <c r="BC63" s="167"/>
      <c r="BD63" s="167"/>
      <c r="BE63" s="167"/>
      <c r="BF63" s="167"/>
    </row>
    <row r="64" ht="14.25" customHeight="1">
      <c r="L64" s="178"/>
      <c r="M64" s="178"/>
      <c r="N64" s="178"/>
      <c r="Q64" s="292"/>
      <c r="R64" s="293"/>
      <c r="S64" s="293"/>
      <c r="T64" s="293"/>
      <c r="U64" s="293"/>
      <c r="V64" s="293"/>
      <c r="W64" s="293"/>
      <c r="X64" s="293"/>
      <c r="Y64" s="293"/>
      <c r="Z64" s="293"/>
      <c r="AA64" s="293"/>
      <c r="AB64" s="293"/>
      <c r="AC64" s="293"/>
      <c r="AD64" s="293"/>
      <c r="AE64" s="293"/>
      <c r="AF64" s="730"/>
      <c r="AG64" s="730"/>
      <c r="AH64" s="730"/>
      <c r="AI64" s="730"/>
      <c r="AJ64" s="730"/>
      <c r="AK64" s="730"/>
      <c r="AL64" s="167"/>
      <c r="AM64" s="167"/>
      <c r="AN64" s="167"/>
      <c r="AO64" s="167"/>
      <c r="AP64" s="167"/>
      <c r="AQ64" s="167"/>
      <c r="AR64" s="167"/>
      <c r="AS64" s="167"/>
      <c r="AT64" s="167"/>
      <c r="AU64" s="167"/>
      <c r="AV64" s="167"/>
      <c r="AW64" s="167"/>
      <c r="AX64" s="167"/>
      <c r="AY64" s="167"/>
      <c r="AZ64" s="167"/>
      <c r="BA64" s="167"/>
      <c r="BB64" s="167"/>
      <c r="BC64" s="167"/>
      <c r="BD64" s="167"/>
      <c r="BE64" s="167"/>
      <c r="BF64" s="167"/>
    </row>
    <row r="65" ht="14.25" customHeight="1">
      <c r="L65" s="178"/>
      <c r="M65" s="178"/>
      <c r="N65" s="178"/>
      <c r="Q65" s="292"/>
      <c r="R65" s="293"/>
      <c r="S65" s="293"/>
      <c r="T65" s="293"/>
      <c r="U65" s="293"/>
      <c r="V65" s="293"/>
      <c r="W65" s="293"/>
      <c r="X65" s="293"/>
      <c r="Y65" s="293"/>
      <c r="Z65" s="293"/>
      <c r="AA65" s="293"/>
      <c r="AB65" s="293"/>
      <c r="AC65" s="293"/>
      <c r="AD65" s="293"/>
      <c r="AE65" s="293"/>
      <c r="AF65" s="730"/>
      <c r="AG65" s="730"/>
      <c r="AH65" s="730"/>
      <c r="AI65" s="730"/>
      <c r="AJ65" s="730"/>
      <c r="AK65" s="730"/>
      <c r="AL65" s="167"/>
      <c r="AM65" s="167"/>
      <c r="AN65" s="167"/>
      <c r="AO65" s="167"/>
      <c r="AP65" s="167"/>
      <c r="AQ65" s="167"/>
      <c r="AR65" s="167"/>
      <c r="AS65" s="167"/>
      <c r="AT65" s="167"/>
      <c r="AU65" s="167"/>
      <c r="AV65" s="167"/>
      <c r="AW65" s="167"/>
      <c r="AX65" s="167"/>
      <c r="AY65" s="167"/>
      <c r="AZ65" s="167"/>
      <c r="BA65" s="167"/>
      <c r="BB65" s="167"/>
      <c r="BC65" s="167"/>
      <c r="BD65" s="167"/>
      <c r="BE65" s="167"/>
      <c r="BF65" s="167"/>
    </row>
    <row r="66" ht="14.25" customHeight="1">
      <c r="L66" s="178"/>
      <c r="M66" s="178"/>
      <c r="N66" s="178"/>
      <c r="Q66" s="292"/>
      <c r="R66" s="293"/>
      <c r="S66" s="293"/>
      <c r="T66" s="293"/>
      <c r="U66" s="293"/>
      <c r="V66" s="293"/>
      <c r="W66" s="293"/>
      <c r="X66" s="293"/>
      <c r="Y66" s="293"/>
      <c r="Z66" s="293"/>
      <c r="AA66" s="293"/>
      <c r="AB66" s="293"/>
      <c r="AC66" s="293"/>
      <c r="AD66" s="293"/>
      <c r="AE66" s="293"/>
      <c r="AF66" s="730"/>
      <c r="AG66" s="730"/>
      <c r="AH66" s="730"/>
      <c r="AI66" s="730"/>
      <c r="AJ66" s="730"/>
      <c r="AK66" s="730"/>
      <c r="AL66" s="167"/>
      <c r="AM66" s="167"/>
      <c r="AN66" s="167"/>
      <c r="AO66" s="167"/>
      <c r="AP66" s="167"/>
      <c r="AQ66" s="167"/>
      <c r="AR66" s="167"/>
      <c r="AS66" s="167"/>
      <c r="AT66" s="167"/>
      <c r="AU66" s="167"/>
      <c r="AV66" s="167"/>
      <c r="AW66" s="167"/>
      <c r="AX66" s="167"/>
      <c r="AY66" s="167"/>
      <c r="AZ66" s="167"/>
      <c r="BA66" s="167"/>
      <c r="BB66" s="167"/>
      <c r="BC66" s="167"/>
      <c r="BD66" s="167"/>
      <c r="BE66" s="167"/>
      <c r="BF66" s="167"/>
    </row>
    <row r="67" ht="14.25" customHeight="1">
      <c r="L67" s="178"/>
      <c r="M67" s="178"/>
      <c r="N67" s="178"/>
      <c r="Q67" s="292"/>
      <c r="R67" s="293"/>
      <c r="S67" s="293"/>
      <c r="T67" s="293"/>
      <c r="U67" s="293"/>
      <c r="V67" s="293"/>
      <c r="W67" s="293"/>
      <c r="X67" s="293"/>
      <c r="Y67" s="293"/>
      <c r="Z67" s="293"/>
      <c r="AA67" s="293"/>
      <c r="AB67" s="293"/>
      <c r="AC67" s="293"/>
      <c r="AD67" s="293"/>
      <c r="AE67" s="293"/>
      <c r="AF67" s="730"/>
      <c r="AG67" s="730"/>
      <c r="AH67" s="730"/>
      <c r="AI67" s="730"/>
      <c r="AJ67" s="730"/>
      <c r="AK67" s="730"/>
      <c r="AL67" s="167"/>
      <c r="AM67" s="167"/>
      <c r="AN67" s="167"/>
      <c r="AO67" s="167"/>
      <c r="AP67" s="167"/>
      <c r="AQ67" s="167"/>
      <c r="AR67" s="167"/>
      <c r="AS67" s="167"/>
      <c r="AT67" s="167"/>
      <c r="AU67" s="167"/>
      <c r="AV67" s="167"/>
      <c r="AW67" s="167"/>
      <c r="AX67" s="167"/>
      <c r="AY67" s="167"/>
      <c r="AZ67" s="167"/>
      <c r="BA67" s="167"/>
      <c r="BB67" s="167"/>
      <c r="BC67" s="167"/>
      <c r="BD67" s="167"/>
      <c r="BE67" s="167"/>
      <c r="BF67" s="167"/>
    </row>
    <row r="68" ht="14.25" customHeight="1">
      <c r="L68" s="178"/>
      <c r="M68" s="178"/>
      <c r="N68" s="178"/>
      <c r="Q68" s="292"/>
      <c r="R68" s="293"/>
      <c r="S68" s="293"/>
      <c r="T68" s="293"/>
      <c r="U68" s="293"/>
      <c r="V68" s="293"/>
      <c r="W68" s="293"/>
      <c r="X68" s="293"/>
      <c r="Y68" s="293"/>
      <c r="Z68" s="293"/>
      <c r="AA68" s="293"/>
      <c r="AB68" s="293"/>
      <c r="AC68" s="293"/>
      <c r="AD68" s="293"/>
      <c r="AE68" s="293"/>
      <c r="AF68" s="730"/>
      <c r="AG68" s="730"/>
      <c r="AH68" s="730"/>
      <c r="AI68" s="730"/>
      <c r="AJ68" s="730"/>
      <c r="AK68" s="730"/>
      <c r="AL68" s="167"/>
      <c r="AM68" s="167"/>
      <c r="AN68" s="167"/>
      <c r="AO68" s="167"/>
      <c r="AP68" s="167"/>
      <c r="AQ68" s="167"/>
      <c r="AR68" s="167"/>
      <c r="AS68" s="167"/>
      <c r="AT68" s="167"/>
      <c r="AU68" s="167"/>
      <c r="AV68" s="167"/>
      <c r="AW68" s="167"/>
      <c r="AX68" s="167"/>
      <c r="AY68" s="167"/>
      <c r="AZ68" s="167"/>
      <c r="BA68" s="167"/>
      <c r="BB68" s="167"/>
      <c r="BC68" s="167"/>
      <c r="BD68" s="167"/>
      <c r="BE68" s="167"/>
      <c r="BF68" s="167"/>
    </row>
    <row r="69" ht="14.25" customHeight="1">
      <c r="L69" s="178"/>
      <c r="M69" s="178"/>
      <c r="N69" s="178"/>
      <c r="Q69" s="292"/>
      <c r="R69" s="293"/>
      <c r="S69" s="293"/>
      <c r="T69" s="293"/>
      <c r="U69" s="293"/>
      <c r="V69" s="293"/>
      <c r="W69" s="293"/>
      <c r="X69" s="293"/>
      <c r="Y69" s="293"/>
      <c r="Z69" s="293"/>
      <c r="AA69" s="293"/>
      <c r="AB69" s="293"/>
      <c r="AC69" s="293"/>
      <c r="AD69" s="293"/>
      <c r="AE69" s="293"/>
      <c r="AF69" s="730"/>
      <c r="AG69" s="730"/>
      <c r="AH69" s="730"/>
      <c r="AI69" s="730"/>
      <c r="AJ69" s="730"/>
      <c r="AK69" s="730"/>
      <c r="AL69" s="167"/>
      <c r="AM69" s="167"/>
      <c r="AN69" s="167"/>
      <c r="AO69" s="167"/>
      <c r="AP69" s="167"/>
      <c r="AQ69" s="167"/>
      <c r="AR69" s="167"/>
      <c r="AS69" s="167"/>
      <c r="AT69" s="167"/>
      <c r="AU69" s="167"/>
      <c r="AV69" s="167"/>
      <c r="AW69" s="167"/>
      <c r="AX69" s="167"/>
      <c r="AY69" s="167"/>
      <c r="AZ69" s="167"/>
      <c r="BA69" s="167"/>
      <c r="BB69" s="167"/>
      <c r="BC69" s="167"/>
      <c r="BD69" s="167"/>
      <c r="BE69" s="167"/>
      <c r="BF69" s="167"/>
    </row>
    <row r="70" ht="14.25" customHeight="1">
      <c r="L70" s="178"/>
      <c r="M70" s="178"/>
      <c r="N70" s="178"/>
      <c r="Q70" s="292"/>
      <c r="R70" s="293"/>
      <c r="S70" s="293"/>
      <c r="T70" s="293"/>
      <c r="U70" s="293"/>
      <c r="V70" s="293"/>
      <c r="W70" s="293"/>
      <c r="X70" s="293"/>
      <c r="Y70" s="293"/>
      <c r="Z70" s="293"/>
      <c r="AA70" s="293"/>
      <c r="AB70" s="293"/>
      <c r="AC70" s="293"/>
      <c r="AD70" s="293"/>
      <c r="AE70" s="293"/>
      <c r="AF70" s="730"/>
      <c r="AG70" s="730"/>
      <c r="AH70" s="730"/>
      <c r="AI70" s="730"/>
      <c r="AJ70" s="730"/>
      <c r="AK70" s="730"/>
      <c r="AL70" s="167"/>
      <c r="AM70" s="167"/>
      <c r="AN70" s="167"/>
      <c r="AO70" s="167"/>
      <c r="AP70" s="167"/>
      <c r="AQ70" s="167"/>
      <c r="AR70" s="167"/>
      <c r="AS70" s="167"/>
      <c r="AT70" s="167"/>
      <c r="AU70" s="167"/>
      <c r="AV70" s="167"/>
      <c r="AW70" s="167"/>
      <c r="AX70" s="167"/>
      <c r="AY70" s="167"/>
      <c r="AZ70" s="167"/>
      <c r="BA70" s="167"/>
      <c r="BB70" s="167"/>
      <c r="BC70" s="167"/>
      <c r="BD70" s="167"/>
      <c r="BE70" s="167"/>
      <c r="BF70" s="167"/>
    </row>
    <row r="71" ht="14.25" customHeight="1">
      <c r="L71" s="178"/>
      <c r="M71" s="178"/>
      <c r="N71" s="178"/>
      <c r="Q71" s="292"/>
      <c r="R71" s="293"/>
      <c r="S71" s="293"/>
      <c r="T71" s="293"/>
      <c r="U71" s="293"/>
      <c r="V71" s="293"/>
      <c r="W71" s="293"/>
      <c r="X71" s="293"/>
      <c r="Y71" s="293"/>
      <c r="Z71" s="293"/>
      <c r="AA71" s="293"/>
      <c r="AB71" s="293"/>
      <c r="AC71" s="293"/>
      <c r="AD71" s="293"/>
      <c r="AE71" s="293"/>
      <c r="AF71" s="730"/>
      <c r="AG71" s="730"/>
      <c r="AH71" s="730"/>
      <c r="AI71" s="730"/>
      <c r="AJ71" s="730"/>
      <c r="AK71" s="730"/>
      <c r="AL71" s="167"/>
      <c r="AM71" s="167"/>
      <c r="AN71" s="167"/>
      <c r="AO71" s="167"/>
      <c r="AP71" s="167"/>
      <c r="AQ71" s="167"/>
      <c r="AR71" s="167"/>
      <c r="AS71" s="167"/>
      <c r="AT71" s="167"/>
      <c r="AU71" s="167"/>
      <c r="AV71" s="167"/>
      <c r="AW71" s="167"/>
      <c r="AX71" s="167"/>
      <c r="AY71" s="167"/>
      <c r="AZ71" s="167"/>
      <c r="BA71" s="167"/>
      <c r="BB71" s="167"/>
      <c r="BC71" s="167"/>
      <c r="BD71" s="167"/>
      <c r="BE71" s="167"/>
      <c r="BF71" s="167"/>
    </row>
    <row r="72" ht="14.25" customHeight="1">
      <c r="L72" s="178"/>
      <c r="M72" s="178"/>
      <c r="N72" s="178"/>
      <c r="Q72" s="292"/>
      <c r="R72" s="293"/>
      <c r="S72" s="293"/>
      <c r="T72" s="293"/>
      <c r="U72" s="293"/>
      <c r="V72" s="293"/>
      <c r="W72" s="293"/>
      <c r="X72" s="293"/>
      <c r="Y72" s="293"/>
      <c r="Z72" s="293"/>
      <c r="AA72" s="293"/>
      <c r="AB72" s="293"/>
      <c r="AC72" s="293"/>
      <c r="AD72" s="293"/>
      <c r="AE72" s="293"/>
      <c r="AF72" s="730"/>
      <c r="AG72" s="730"/>
      <c r="AH72" s="730"/>
      <c r="AI72" s="730"/>
      <c r="AJ72" s="730"/>
      <c r="AK72" s="730"/>
      <c r="AL72" s="167"/>
      <c r="AM72" s="167"/>
      <c r="AN72" s="167"/>
      <c r="AO72" s="167"/>
      <c r="AP72" s="167"/>
      <c r="AQ72" s="167"/>
      <c r="AR72" s="167"/>
      <c r="AS72" s="167"/>
      <c r="AT72" s="167"/>
      <c r="AU72" s="167"/>
      <c r="AV72" s="167"/>
      <c r="AW72" s="167"/>
      <c r="AX72" s="167"/>
      <c r="AY72" s="167"/>
      <c r="AZ72" s="167"/>
      <c r="BA72" s="167"/>
      <c r="BB72" s="167"/>
      <c r="BC72" s="167"/>
      <c r="BD72" s="167"/>
      <c r="BE72" s="167"/>
      <c r="BF72" s="167"/>
    </row>
    <row r="73" ht="14.25" customHeight="1">
      <c r="L73" s="178"/>
      <c r="M73" s="178"/>
      <c r="N73" s="178"/>
      <c r="Q73" s="292"/>
      <c r="R73" s="293"/>
      <c r="S73" s="293"/>
      <c r="T73" s="293"/>
      <c r="U73" s="293"/>
      <c r="V73" s="293"/>
      <c r="W73" s="293"/>
      <c r="X73" s="293"/>
      <c r="Y73" s="293"/>
      <c r="Z73" s="293"/>
      <c r="AA73" s="293"/>
      <c r="AB73" s="293"/>
      <c r="AC73" s="293"/>
      <c r="AD73" s="293"/>
      <c r="AE73" s="293"/>
      <c r="AF73" s="730"/>
      <c r="AG73" s="730"/>
      <c r="AH73" s="730"/>
      <c r="AI73" s="730"/>
      <c r="AJ73" s="730"/>
      <c r="AK73" s="730"/>
      <c r="AL73" s="167"/>
      <c r="AM73" s="167"/>
      <c r="AN73" s="167"/>
      <c r="AO73" s="167"/>
      <c r="AP73" s="167"/>
      <c r="AQ73" s="167"/>
      <c r="AR73" s="167"/>
      <c r="AS73" s="167"/>
      <c r="AT73" s="167"/>
      <c r="AU73" s="167"/>
      <c r="AV73" s="167"/>
      <c r="AW73" s="167"/>
      <c r="AX73" s="167"/>
      <c r="AY73" s="167"/>
      <c r="AZ73" s="167"/>
      <c r="BA73" s="167"/>
      <c r="BB73" s="167"/>
      <c r="BC73" s="167"/>
      <c r="BD73" s="167"/>
      <c r="BE73" s="167"/>
      <c r="BF73" s="167"/>
    </row>
    <row r="74" ht="14.25" customHeight="1">
      <c r="L74" s="178"/>
      <c r="M74" s="178"/>
      <c r="N74" s="178"/>
      <c r="Q74" s="292"/>
      <c r="R74" s="293"/>
      <c r="S74" s="293"/>
      <c r="T74" s="293"/>
      <c r="U74" s="293"/>
      <c r="V74" s="293"/>
      <c r="W74" s="293"/>
      <c r="X74" s="293"/>
      <c r="Y74" s="293"/>
      <c r="Z74" s="293"/>
      <c r="AA74" s="293"/>
      <c r="AB74" s="293"/>
      <c r="AC74" s="293"/>
      <c r="AD74" s="293"/>
      <c r="AE74" s="293"/>
      <c r="AF74" s="730"/>
      <c r="AG74" s="730"/>
      <c r="AH74" s="730"/>
      <c r="AI74" s="730"/>
      <c r="AJ74" s="730"/>
      <c r="AK74" s="730"/>
      <c r="AL74" s="167"/>
      <c r="AM74" s="167"/>
      <c r="AN74" s="167"/>
      <c r="AO74" s="167"/>
      <c r="AP74" s="167"/>
      <c r="AQ74" s="167"/>
      <c r="AR74" s="167"/>
      <c r="AS74" s="167"/>
      <c r="AT74" s="167"/>
      <c r="AU74" s="167"/>
      <c r="AV74" s="167"/>
      <c r="AW74" s="167"/>
      <c r="AX74" s="167"/>
      <c r="AY74" s="167"/>
      <c r="AZ74" s="167"/>
      <c r="BA74" s="167"/>
      <c r="BB74" s="167"/>
      <c r="BC74" s="167"/>
      <c r="BD74" s="167"/>
      <c r="BE74" s="167"/>
      <c r="BF74" s="167"/>
    </row>
    <row r="75" ht="14.25" customHeight="1">
      <c r="L75" s="178"/>
      <c r="M75" s="178"/>
      <c r="N75" s="178"/>
      <c r="Q75" s="292"/>
      <c r="R75" s="293"/>
      <c r="S75" s="293"/>
      <c r="T75" s="293"/>
      <c r="U75" s="293"/>
      <c r="V75" s="293"/>
      <c r="W75" s="293"/>
      <c r="X75" s="293"/>
      <c r="Y75" s="293"/>
      <c r="Z75" s="293"/>
      <c r="AA75" s="293"/>
      <c r="AB75" s="293"/>
      <c r="AC75" s="293"/>
      <c r="AD75" s="293"/>
      <c r="AE75" s="293"/>
      <c r="AF75" s="730"/>
      <c r="AG75" s="730"/>
      <c r="AH75" s="730"/>
      <c r="AI75" s="730"/>
      <c r="AJ75" s="730"/>
      <c r="AK75" s="730"/>
      <c r="AL75" s="167"/>
      <c r="AM75" s="167"/>
      <c r="AN75" s="167"/>
      <c r="AO75" s="167"/>
      <c r="AP75" s="167"/>
      <c r="AQ75" s="167"/>
      <c r="AR75" s="167"/>
      <c r="AS75" s="167"/>
      <c r="AT75" s="167"/>
      <c r="AU75" s="167"/>
      <c r="AV75" s="167"/>
      <c r="AW75" s="167"/>
      <c r="AX75" s="167"/>
      <c r="AY75" s="167"/>
      <c r="AZ75" s="167"/>
      <c r="BA75" s="167"/>
      <c r="BB75" s="167"/>
      <c r="BC75" s="167"/>
      <c r="BD75" s="167"/>
      <c r="BE75" s="167"/>
      <c r="BF75" s="167"/>
    </row>
    <row r="76" ht="14.25" customHeight="1">
      <c r="L76" s="178"/>
      <c r="M76" s="178"/>
      <c r="N76" s="178"/>
      <c r="Q76" s="292"/>
      <c r="R76" s="293"/>
      <c r="S76" s="293"/>
      <c r="T76" s="293"/>
      <c r="U76" s="293"/>
      <c r="V76" s="293"/>
      <c r="W76" s="293"/>
      <c r="X76" s="293"/>
      <c r="Y76" s="293"/>
      <c r="Z76" s="293"/>
      <c r="AA76" s="293"/>
      <c r="AB76" s="293"/>
      <c r="AC76" s="293"/>
      <c r="AD76" s="293"/>
      <c r="AE76" s="293"/>
      <c r="AF76" s="730"/>
      <c r="AG76" s="730"/>
      <c r="AH76" s="730"/>
      <c r="AI76" s="730"/>
      <c r="AJ76" s="730"/>
      <c r="AK76" s="730"/>
      <c r="AL76" s="167"/>
      <c r="AM76" s="167"/>
      <c r="AN76" s="167"/>
      <c r="AO76" s="167"/>
      <c r="AP76" s="167"/>
      <c r="AQ76" s="167"/>
      <c r="AR76" s="167"/>
      <c r="AS76" s="167"/>
      <c r="AT76" s="167"/>
      <c r="AU76" s="167"/>
      <c r="AV76" s="167"/>
      <c r="AW76" s="167"/>
      <c r="AX76" s="167"/>
      <c r="AY76" s="167"/>
      <c r="AZ76" s="167"/>
      <c r="BA76" s="167"/>
      <c r="BB76" s="167"/>
      <c r="BC76" s="167"/>
      <c r="BD76" s="167"/>
      <c r="BE76" s="167"/>
      <c r="BF76" s="167"/>
    </row>
    <row r="77" ht="14.25" customHeight="1">
      <c r="L77" s="178"/>
      <c r="M77" s="178"/>
      <c r="N77" s="178"/>
      <c r="Q77" s="292"/>
      <c r="R77" s="293"/>
      <c r="S77" s="293"/>
      <c r="T77" s="293"/>
      <c r="U77" s="293"/>
      <c r="V77" s="293"/>
      <c r="W77" s="293"/>
      <c r="X77" s="293"/>
      <c r="Y77" s="293"/>
      <c r="Z77" s="293"/>
      <c r="AA77" s="293"/>
      <c r="AB77" s="293"/>
      <c r="AC77" s="293"/>
      <c r="AD77" s="293"/>
      <c r="AE77" s="293"/>
      <c r="AF77" s="730"/>
      <c r="AG77" s="730"/>
      <c r="AH77" s="730"/>
      <c r="AI77" s="730"/>
      <c r="AJ77" s="730"/>
      <c r="AK77" s="730"/>
      <c r="AL77" s="167"/>
      <c r="AM77" s="167"/>
      <c r="AN77" s="167"/>
      <c r="AO77" s="167"/>
      <c r="AP77" s="167"/>
      <c r="AQ77" s="167"/>
      <c r="AR77" s="167"/>
      <c r="AS77" s="167"/>
      <c r="AT77" s="167"/>
      <c r="AU77" s="167"/>
      <c r="AV77" s="167"/>
      <c r="AW77" s="167"/>
      <c r="AX77" s="167"/>
      <c r="AY77" s="167"/>
      <c r="AZ77" s="167"/>
      <c r="BA77" s="167"/>
      <c r="BB77" s="167"/>
      <c r="BC77" s="167"/>
      <c r="BD77" s="167"/>
      <c r="BE77" s="167"/>
      <c r="BF77" s="167"/>
    </row>
    <row r="78" ht="14.25" customHeight="1">
      <c r="L78" s="178"/>
      <c r="M78" s="178"/>
      <c r="N78" s="178"/>
      <c r="Q78" s="292"/>
      <c r="R78" s="293"/>
      <c r="S78" s="293"/>
      <c r="T78" s="293"/>
      <c r="U78" s="293"/>
      <c r="V78" s="293"/>
      <c r="W78" s="293"/>
      <c r="X78" s="293"/>
      <c r="Y78" s="293"/>
      <c r="Z78" s="293"/>
      <c r="AA78" s="293"/>
      <c r="AB78" s="293"/>
      <c r="AC78" s="293"/>
      <c r="AD78" s="293"/>
      <c r="AE78" s="293"/>
      <c r="AF78" s="730"/>
      <c r="AG78" s="730"/>
      <c r="AH78" s="730"/>
      <c r="AI78" s="730"/>
      <c r="AJ78" s="730"/>
      <c r="AK78" s="730"/>
      <c r="AL78" s="167"/>
      <c r="AM78" s="167"/>
      <c r="AN78" s="167"/>
      <c r="AO78" s="167"/>
      <c r="AP78" s="167"/>
      <c r="AQ78" s="167"/>
      <c r="AR78" s="167"/>
      <c r="AS78" s="167"/>
      <c r="AT78" s="167"/>
      <c r="AU78" s="167"/>
      <c r="AV78" s="167"/>
      <c r="AW78" s="167"/>
      <c r="AX78" s="167"/>
      <c r="AY78" s="167"/>
      <c r="AZ78" s="167"/>
      <c r="BA78" s="167"/>
      <c r="BB78" s="167"/>
      <c r="BC78" s="167"/>
      <c r="BD78" s="167"/>
      <c r="BE78" s="167"/>
      <c r="BF78" s="167"/>
    </row>
    <row r="79" ht="14.25" customHeight="1">
      <c r="L79" s="178"/>
      <c r="M79" s="178"/>
      <c r="N79" s="178"/>
      <c r="Q79" s="292"/>
      <c r="R79" s="293"/>
      <c r="S79" s="293"/>
      <c r="T79" s="293"/>
      <c r="U79" s="293"/>
      <c r="V79" s="293"/>
      <c r="W79" s="293"/>
      <c r="X79" s="293"/>
      <c r="Y79" s="293"/>
      <c r="Z79" s="293"/>
      <c r="AA79" s="293"/>
      <c r="AB79" s="293"/>
      <c r="AC79" s="293"/>
      <c r="AD79" s="293"/>
      <c r="AE79" s="293"/>
      <c r="AF79" s="730"/>
      <c r="AG79" s="730"/>
      <c r="AH79" s="730"/>
      <c r="AI79" s="730"/>
      <c r="AJ79" s="730"/>
      <c r="AK79" s="730"/>
      <c r="AL79" s="167"/>
      <c r="AM79" s="167"/>
      <c r="AN79" s="167"/>
      <c r="AO79" s="167"/>
      <c r="AP79" s="167"/>
      <c r="AQ79" s="167"/>
      <c r="AR79" s="167"/>
      <c r="AS79" s="167"/>
      <c r="AT79" s="167"/>
      <c r="AU79" s="167"/>
      <c r="AV79" s="167"/>
      <c r="AW79" s="167"/>
      <c r="AX79" s="167"/>
      <c r="AY79" s="167"/>
      <c r="AZ79" s="167"/>
      <c r="BA79" s="167"/>
      <c r="BB79" s="167"/>
      <c r="BC79" s="167"/>
      <c r="BD79" s="167"/>
      <c r="BE79" s="167"/>
      <c r="BF79" s="167"/>
    </row>
    <row r="80" ht="14.25" customHeight="1">
      <c r="L80" s="178"/>
      <c r="M80" s="178"/>
      <c r="N80" s="178"/>
      <c r="Q80" s="292"/>
      <c r="R80" s="293"/>
      <c r="S80" s="293"/>
      <c r="T80" s="293"/>
      <c r="U80" s="293"/>
      <c r="V80" s="293"/>
      <c r="W80" s="293"/>
      <c r="X80" s="293"/>
      <c r="Y80" s="293"/>
      <c r="Z80" s="293"/>
      <c r="AA80" s="293"/>
      <c r="AB80" s="293"/>
      <c r="AC80" s="293"/>
      <c r="AD80" s="293"/>
      <c r="AE80" s="293"/>
      <c r="AF80" s="730"/>
      <c r="AG80" s="730"/>
      <c r="AH80" s="730"/>
      <c r="AI80" s="730"/>
      <c r="AJ80" s="730"/>
      <c r="AK80" s="730"/>
      <c r="AL80" s="167"/>
      <c r="AM80" s="167"/>
      <c r="AN80" s="167"/>
      <c r="AO80" s="167"/>
      <c r="AP80" s="167"/>
      <c r="AQ80" s="167"/>
      <c r="AR80" s="167"/>
      <c r="AS80" s="167"/>
      <c r="AT80" s="167"/>
      <c r="AU80" s="167"/>
      <c r="AV80" s="167"/>
      <c r="AW80" s="167"/>
      <c r="AX80" s="167"/>
      <c r="AY80" s="167"/>
      <c r="AZ80" s="167"/>
      <c r="BA80" s="167"/>
      <c r="BB80" s="167"/>
      <c r="BC80" s="167"/>
      <c r="BD80" s="167"/>
      <c r="BE80" s="167"/>
      <c r="BF80" s="167"/>
    </row>
    <row r="81" ht="14.25" customHeight="1">
      <c r="L81" s="178"/>
      <c r="M81" s="178"/>
      <c r="N81" s="178"/>
      <c r="Q81" s="292"/>
      <c r="R81" s="293"/>
      <c r="S81" s="293"/>
      <c r="T81" s="293"/>
      <c r="U81" s="293"/>
      <c r="V81" s="293"/>
      <c r="W81" s="293"/>
      <c r="X81" s="293"/>
      <c r="Y81" s="293"/>
      <c r="Z81" s="293"/>
      <c r="AA81" s="293"/>
      <c r="AB81" s="293"/>
      <c r="AC81" s="293"/>
      <c r="AD81" s="293"/>
      <c r="AE81" s="293"/>
      <c r="AF81" s="730"/>
      <c r="AG81" s="730"/>
      <c r="AH81" s="730"/>
      <c r="AI81" s="730"/>
      <c r="AJ81" s="730"/>
      <c r="AK81" s="730"/>
      <c r="AL81" s="167"/>
      <c r="AM81" s="167"/>
      <c r="AN81" s="167"/>
      <c r="AO81" s="167"/>
      <c r="AP81" s="167"/>
      <c r="AQ81" s="167"/>
      <c r="AR81" s="167"/>
      <c r="AS81" s="167"/>
      <c r="AT81" s="167"/>
      <c r="AU81" s="167"/>
      <c r="AV81" s="167"/>
      <c r="AW81" s="167"/>
      <c r="AX81" s="167"/>
      <c r="AY81" s="167"/>
      <c r="AZ81" s="167"/>
      <c r="BA81" s="167"/>
      <c r="BB81" s="167"/>
      <c r="BC81" s="167"/>
      <c r="BD81" s="167"/>
      <c r="BE81" s="167"/>
      <c r="BF81" s="167"/>
    </row>
    <row r="82" ht="14.25" customHeight="1">
      <c r="L82" s="178"/>
      <c r="M82" s="178"/>
      <c r="N82" s="178"/>
      <c r="Q82" s="292"/>
      <c r="R82" s="293"/>
      <c r="S82" s="293"/>
      <c r="T82" s="293"/>
      <c r="U82" s="293"/>
      <c r="V82" s="293"/>
      <c r="W82" s="293"/>
      <c r="X82" s="293"/>
      <c r="Y82" s="293"/>
      <c r="Z82" s="293"/>
      <c r="AA82" s="293"/>
      <c r="AB82" s="293"/>
      <c r="AC82" s="293"/>
      <c r="AD82" s="293"/>
      <c r="AE82" s="293"/>
      <c r="AF82" s="730"/>
      <c r="AG82" s="730"/>
      <c r="AH82" s="730"/>
      <c r="AI82" s="730"/>
      <c r="AJ82" s="730"/>
      <c r="AK82" s="730"/>
      <c r="AL82" s="167"/>
      <c r="AM82" s="167"/>
      <c r="AN82" s="167"/>
      <c r="AO82" s="167"/>
      <c r="AP82" s="167"/>
      <c r="AQ82" s="167"/>
      <c r="AR82" s="167"/>
      <c r="AS82" s="167"/>
      <c r="AT82" s="167"/>
      <c r="AU82" s="167"/>
      <c r="AV82" s="167"/>
      <c r="AW82" s="167"/>
      <c r="AX82" s="167"/>
      <c r="AY82" s="167"/>
      <c r="AZ82" s="167"/>
      <c r="BA82" s="167"/>
      <c r="BB82" s="167"/>
      <c r="BC82" s="167"/>
      <c r="BD82" s="167"/>
      <c r="BE82" s="167"/>
      <c r="BF82" s="167"/>
    </row>
    <row r="83" ht="14.25" customHeight="1">
      <c r="L83" s="178"/>
      <c r="M83" s="178"/>
      <c r="N83" s="178"/>
      <c r="Q83" s="292"/>
      <c r="R83" s="293"/>
      <c r="S83" s="293"/>
      <c r="T83" s="293"/>
      <c r="U83" s="293"/>
      <c r="V83" s="293"/>
      <c r="W83" s="293"/>
      <c r="X83" s="293"/>
      <c r="Y83" s="293"/>
      <c r="Z83" s="293"/>
      <c r="AA83" s="293"/>
      <c r="AB83" s="293"/>
      <c r="AC83" s="293"/>
      <c r="AD83" s="293"/>
      <c r="AE83" s="293"/>
      <c r="AF83" s="730"/>
      <c r="AG83" s="730"/>
      <c r="AH83" s="730"/>
      <c r="AI83" s="730"/>
      <c r="AJ83" s="730"/>
      <c r="AK83" s="730"/>
      <c r="AL83" s="167"/>
      <c r="AM83" s="167"/>
      <c r="AN83" s="167"/>
      <c r="AO83" s="167"/>
      <c r="AP83" s="167"/>
      <c r="AQ83" s="167"/>
      <c r="AR83" s="167"/>
      <c r="AS83" s="167"/>
      <c r="AT83" s="167"/>
      <c r="AU83" s="167"/>
      <c r="AV83" s="167"/>
      <c r="AW83" s="167"/>
      <c r="AX83" s="167"/>
      <c r="AY83" s="167"/>
      <c r="AZ83" s="167"/>
      <c r="BA83" s="167"/>
      <c r="BB83" s="167"/>
      <c r="BC83" s="167"/>
      <c r="BD83" s="167"/>
      <c r="BE83" s="167"/>
      <c r="BF83" s="167"/>
    </row>
    <row r="84" ht="14.25" customHeight="1">
      <c r="L84" s="178"/>
      <c r="M84" s="178"/>
      <c r="N84" s="178"/>
      <c r="Q84" s="292"/>
      <c r="R84" s="293"/>
      <c r="S84" s="293"/>
      <c r="T84" s="293"/>
      <c r="U84" s="293"/>
      <c r="V84" s="293"/>
      <c r="W84" s="293"/>
      <c r="X84" s="293"/>
      <c r="Y84" s="293"/>
      <c r="Z84" s="293"/>
      <c r="AA84" s="293"/>
      <c r="AB84" s="293"/>
      <c r="AC84" s="293"/>
      <c r="AD84" s="293"/>
      <c r="AE84" s="293"/>
      <c r="AF84" s="730"/>
      <c r="AG84" s="730"/>
      <c r="AH84" s="730"/>
      <c r="AI84" s="730"/>
      <c r="AJ84" s="730"/>
      <c r="AK84" s="730"/>
      <c r="AL84" s="167"/>
      <c r="AM84" s="167"/>
      <c r="AN84" s="167"/>
      <c r="AO84" s="167"/>
      <c r="AP84" s="167"/>
      <c r="AQ84" s="167"/>
      <c r="AR84" s="167"/>
      <c r="AS84" s="167"/>
      <c r="AT84" s="167"/>
      <c r="AU84" s="167"/>
      <c r="AV84" s="167"/>
      <c r="AW84" s="167"/>
      <c r="AX84" s="167"/>
      <c r="AY84" s="167"/>
      <c r="AZ84" s="167"/>
      <c r="BA84" s="167"/>
      <c r="BB84" s="167"/>
      <c r="BC84" s="167"/>
      <c r="BD84" s="167"/>
      <c r="BE84" s="167"/>
      <c r="BF84" s="167"/>
    </row>
    <row r="85" ht="14.25" customHeight="1">
      <c r="L85" s="178"/>
      <c r="M85" s="178"/>
      <c r="N85" s="178"/>
      <c r="Q85" s="292"/>
      <c r="R85" s="293"/>
      <c r="S85" s="293"/>
      <c r="T85" s="293"/>
      <c r="U85" s="293"/>
      <c r="V85" s="293"/>
      <c r="W85" s="293"/>
      <c r="X85" s="293"/>
      <c r="Y85" s="293"/>
      <c r="Z85" s="293"/>
      <c r="AA85" s="293"/>
      <c r="AB85" s="293"/>
      <c r="AC85" s="293"/>
      <c r="AD85" s="293"/>
      <c r="AE85" s="293"/>
      <c r="AF85" s="730"/>
      <c r="AG85" s="730"/>
      <c r="AH85" s="730"/>
      <c r="AI85" s="730"/>
      <c r="AJ85" s="730"/>
      <c r="AK85" s="730"/>
      <c r="AL85" s="167"/>
      <c r="AM85" s="167"/>
      <c r="AN85" s="167"/>
      <c r="AO85" s="167"/>
      <c r="AP85" s="167"/>
      <c r="AQ85" s="167"/>
      <c r="AR85" s="167"/>
      <c r="AS85" s="167"/>
      <c r="AT85" s="167"/>
      <c r="AU85" s="167"/>
      <c r="AV85" s="167"/>
      <c r="AW85" s="167"/>
      <c r="AX85" s="167"/>
      <c r="AY85" s="167"/>
      <c r="AZ85" s="167"/>
      <c r="BA85" s="167"/>
      <c r="BB85" s="167"/>
      <c r="BC85" s="167"/>
      <c r="BD85" s="167"/>
      <c r="BE85" s="167"/>
      <c r="BF85" s="167"/>
    </row>
    <row r="86" ht="14.25" customHeight="1">
      <c r="L86" s="178"/>
      <c r="M86" s="178"/>
      <c r="N86" s="178"/>
      <c r="Q86" s="292"/>
      <c r="R86" s="293"/>
      <c r="S86" s="293"/>
      <c r="T86" s="293"/>
      <c r="U86" s="293"/>
      <c r="V86" s="293"/>
      <c r="W86" s="293"/>
      <c r="X86" s="293"/>
      <c r="Y86" s="293"/>
      <c r="Z86" s="293"/>
      <c r="AA86" s="293"/>
      <c r="AB86" s="293"/>
      <c r="AC86" s="293"/>
      <c r="AD86" s="293"/>
      <c r="AE86" s="293"/>
      <c r="AF86" s="730"/>
      <c r="AG86" s="730"/>
      <c r="AH86" s="730"/>
      <c r="AI86" s="730"/>
      <c r="AJ86" s="730"/>
      <c r="AK86" s="730"/>
      <c r="AL86" s="167"/>
      <c r="AM86" s="167"/>
      <c r="AN86" s="167"/>
      <c r="AO86" s="167"/>
      <c r="AP86" s="167"/>
      <c r="AQ86" s="167"/>
      <c r="AR86" s="167"/>
      <c r="AS86" s="167"/>
      <c r="AT86" s="167"/>
      <c r="AU86" s="167"/>
      <c r="AV86" s="167"/>
      <c r="AW86" s="167"/>
      <c r="AX86" s="167"/>
      <c r="AY86" s="167"/>
      <c r="AZ86" s="167"/>
      <c r="BA86" s="167"/>
      <c r="BB86" s="167"/>
      <c r="BC86" s="167"/>
      <c r="BD86" s="167"/>
      <c r="BE86" s="167"/>
      <c r="BF86" s="167"/>
    </row>
    <row r="87" ht="14.25" customHeight="1">
      <c r="L87" s="178"/>
      <c r="M87" s="178"/>
      <c r="N87" s="178"/>
      <c r="Q87" s="292"/>
      <c r="R87" s="293"/>
      <c r="S87" s="293"/>
      <c r="T87" s="293"/>
      <c r="U87" s="293"/>
      <c r="V87" s="293"/>
      <c r="W87" s="293"/>
      <c r="X87" s="293"/>
      <c r="Y87" s="293"/>
      <c r="Z87" s="293"/>
      <c r="AA87" s="293"/>
      <c r="AB87" s="293"/>
      <c r="AC87" s="293"/>
      <c r="AD87" s="293"/>
      <c r="AE87" s="293"/>
      <c r="AF87" s="730"/>
      <c r="AG87" s="730"/>
      <c r="AH87" s="730"/>
      <c r="AI87" s="730"/>
      <c r="AJ87" s="730"/>
      <c r="AK87" s="730"/>
      <c r="AL87" s="167"/>
      <c r="AM87" s="167"/>
      <c r="AN87" s="167"/>
      <c r="AO87" s="167"/>
      <c r="AP87" s="167"/>
      <c r="AQ87" s="167"/>
      <c r="AR87" s="167"/>
      <c r="AS87" s="167"/>
      <c r="AT87" s="167"/>
      <c r="AU87" s="167"/>
      <c r="AV87" s="167"/>
      <c r="AW87" s="167"/>
      <c r="AX87" s="167"/>
      <c r="AY87" s="167"/>
      <c r="AZ87" s="167"/>
      <c r="BA87" s="167"/>
      <c r="BB87" s="167"/>
      <c r="BC87" s="167"/>
      <c r="BD87" s="167"/>
      <c r="BE87" s="167"/>
      <c r="BF87" s="167"/>
    </row>
    <row r="88" ht="14.25" customHeight="1">
      <c r="L88" s="178"/>
      <c r="M88" s="178"/>
      <c r="N88" s="178"/>
      <c r="Q88" s="292"/>
      <c r="R88" s="293"/>
      <c r="S88" s="293"/>
      <c r="T88" s="293"/>
      <c r="U88" s="293"/>
      <c r="V88" s="293"/>
      <c r="W88" s="293"/>
      <c r="X88" s="293"/>
      <c r="Y88" s="293"/>
      <c r="Z88" s="293"/>
      <c r="AA88" s="293"/>
      <c r="AB88" s="293"/>
      <c r="AC88" s="293"/>
      <c r="AD88" s="293"/>
      <c r="AE88" s="293"/>
      <c r="AF88" s="730"/>
      <c r="AG88" s="730"/>
      <c r="AH88" s="730"/>
      <c r="AI88" s="730"/>
      <c r="AJ88" s="730"/>
      <c r="AK88" s="730"/>
      <c r="AL88" s="167"/>
      <c r="AM88" s="167"/>
      <c r="AN88" s="167"/>
      <c r="AO88" s="167"/>
      <c r="AP88" s="167"/>
      <c r="AQ88" s="167"/>
      <c r="AR88" s="167"/>
      <c r="AS88" s="167"/>
      <c r="AT88" s="167"/>
      <c r="AU88" s="167"/>
      <c r="AV88" s="167"/>
      <c r="AW88" s="167"/>
      <c r="AX88" s="167"/>
      <c r="AY88" s="167"/>
      <c r="AZ88" s="167"/>
      <c r="BA88" s="167"/>
      <c r="BB88" s="167"/>
      <c r="BC88" s="167"/>
      <c r="BD88" s="167"/>
      <c r="BE88" s="167"/>
      <c r="BF88" s="167"/>
    </row>
    <row r="89" ht="14.25" customHeight="1">
      <c r="L89" s="178"/>
      <c r="M89" s="178"/>
      <c r="N89" s="178"/>
      <c r="Q89" s="292"/>
      <c r="R89" s="293"/>
      <c r="S89" s="293"/>
      <c r="T89" s="293"/>
      <c r="U89" s="293"/>
      <c r="V89" s="293"/>
      <c r="W89" s="293"/>
      <c r="X89" s="293"/>
      <c r="Y89" s="293"/>
      <c r="Z89" s="293"/>
      <c r="AA89" s="293"/>
      <c r="AB89" s="293"/>
      <c r="AC89" s="293"/>
      <c r="AD89" s="293"/>
      <c r="AE89" s="293"/>
      <c r="AF89" s="730"/>
      <c r="AG89" s="730"/>
      <c r="AH89" s="730"/>
      <c r="AI89" s="730"/>
      <c r="AJ89" s="730"/>
      <c r="AK89" s="730"/>
      <c r="AL89" s="167"/>
      <c r="AM89" s="167"/>
      <c r="AN89" s="167"/>
      <c r="AO89" s="167"/>
      <c r="AP89" s="167"/>
      <c r="AQ89" s="167"/>
      <c r="AR89" s="167"/>
      <c r="AS89" s="167"/>
      <c r="AT89" s="167"/>
      <c r="AU89" s="167"/>
      <c r="AV89" s="167"/>
      <c r="AW89" s="167"/>
      <c r="AX89" s="167"/>
      <c r="AY89" s="167"/>
      <c r="AZ89" s="167"/>
      <c r="BA89" s="167"/>
      <c r="BB89" s="167"/>
      <c r="BC89" s="167"/>
      <c r="BD89" s="167"/>
      <c r="BE89" s="167"/>
      <c r="BF89" s="167"/>
    </row>
    <row r="90" ht="14.25" customHeight="1">
      <c r="L90" s="178"/>
      <c r="M90" s="178"/>
      <c r="N90" s="178"/>
      <c r="Q90" s="292"/>
      <c r="R90" s="293"/>
      <c r="S90" s="293"/>
      <c r="T90" s="293"/>
      <c r="U90" s="293"/>
      <c r="V90" s="293"/>
      <c r="W90" s="293"/>
      <c r="X90" s="293"/>
      <c r="Y90" s="293"/>
      <c r="Z90" s="293"/>
      <c r="AA90" s="293"/>
      <c r="AB90" s="293"/>
      <c r="AC90" s="293"/>
      <c r="AD90" s="293"/>
      <c r="AE90" s="293"/>
      <c r="AF90" s="730"/>
      <c r="AG90" s="730"/>
      <c r="AH90" s="730"/>
      <c r="AI90" s="730"/>
      <c r="AJ90" s="730"/>
      <c r="AK90" s="730"/>
      <c r="AL90" s="167"/>
      <c r="AM90" s="167"/>
      <c r="AN90" s="167"/>
      <c r="AO90" s="167"/>
      <c r="AP90" s="167"/>
      <c r="AQ90" s="167"/>
      <c r="AR90" s="167"/>
      <c r="AS90" s="167"/>
      <c r="AT90" s="167"/>
      <c r="AU90" s="167"/>
      <c r="AV90" s="167"/>
      <c r="AW90" s="167"/>
      <c r="AX90" s="167"/>
      <c r="AY90" s="167"/>
      <c r="AZ90" s="167"/>
      <c r="BA90" s="167"/>
      <c r="BB90" s="167"/>
      <c r="BC90" s="167"/>
      <c r="BD90" s="167"/>
      <c r="BE90" s="167"/>
      <c r="BF90" s="167"/>
    </row>
    <row r="91" ht="14.25" customHeight="1">
      <c r="L91" s="178"/>
      <c r="M91" s="178"/>
      <c r="N91" s="178"/>
      <c r="Q91" s="292"/>
      <c r="R91" s="293"/>
      <c r="S91" s="293"/>
      <c r="T91" s="293"/>
      <c r="U91" s="293"/>
      <c r="V91" s="293"/>
      <c r="W91" s="293"/>
      <c r="X91" s="293"/>
      <c r="Y91" s="293"/>
      <c r="Z91" s="293"/>
      <c r="AA91" s="293"/>
      <c r="AB91" s="293"/>
      <c r="AC91" s="293"/>
      <c r="AD91" s="293"/>
      <c r="AE91" s="293"/>
      <c r="AF91" s="730"/>
      <c r="AG91" s="730"/>
      <c r="AH91" s="730"/>
      <c r="AI91" s="730"/>
      <c r="AJ91" s="730"/>
      <c r="AK91" s="730"/>
      <c r="AL91" s="167"/>
      <c r="AM91" s="167"/>
      <c r="AN91" s="167"/>
      <c r="AO91" s="167"/>
      <c r="AP91" s="167"/>
      <c r="AQ91" s="167"/>
      <c r="AR91" s="167"/>
      <c r="AS91" s="167"/>
      <c r="AT91" s="167"/>
      <c r="AU91" s="167"/>
      <c r="AV91" s="167"/>
      <c r="AW91" s="167"/>
      <c r="AX91" s="167"/>
      <c r="AY91" s="167"/>
      <c r="AZ91" s="167"/>
      <c r="BA91" s="167"/>
      <c r="BB91" s="167"/>
      <c r="BC91" s="167"/>
      <c r="BD91" s="167"/>
      <c r="BE91" s="167"/>
      <c r="BF91" s="167"/>
    </row>
    <row r="92" ht="14.25" customHeight="1">
      <c r="L92" s="178"/>
      <c r="M92" s="178"/>
      <c r="N92" s="178"/>
      <c r="Q92" s="292"/>
      <c r="R92" s="293"/>
      <c r="S92" s="293"/>
      <c r="T92" s="293"/>
      <c r="U92" s="293"/>
      <c r="V92" s="293"/>
      <c r="W92" s="293"/>
      <c r="X92" s="293"/>
      <c r="Y92" s="293"/>
      <c r="Z92" s="293"/>
      <c r="AA92" s="293"/>
      <c r="AB92" s="293"/>
      <c r="AC92" s="293"/>
      <c r="AD92" s="293"/>
      <c r="AE92" s="293"/>
      <c r="AF92" s="730"/>
      <c r="AG92" s="730"/>
      <c r="AH92" s="730"/>
      <c r="AI92" s="730"/>
      <c r="AJ92" s="730"/>
      <c r="AK92" s="730"/>
      <c r="AL92" s="167"/>
      <c r="AM92" s="167"/>
      <c r="AN92" s="167"/>
      <c r="AO92" s="167"/>
      <c r="AP92" s="167"/>
      <c r="AQ92" s="167"/>
      <c r="AR92" s="167"/>
      <c r="AS92" s="167"/>
      <c r="AT92" s="167"/>
      <c r="AU92" s="167"/>
      <c r="AV92" s="167"/>
      <c r="AW92" s="167"/>
      <c r="AX92" s="167"/>
      <c r="AY92" s="167"/>
      <c r="AZ92" s="167"/>
      <c r="BA92" s="167"/>
      <c r="BB92" s="167"/>
      <c r="BC92" s="167"/>
      <c r="BD92" s="167"/>
      <c r="BE92" s="167"/>
      <c r="BF92" s="167"/>
    </row>
    <row r="93" ht="14.25" customHeight="1">
      <c r="L93" s="178"/>
      <c r="M93" s="178"/>
      <c r="N93" s="178"/>
      <c r="Q93" s="292"/>
      <c r="R93" s="293"/>
      <c r="S93" s="293"/>
      <c r="T93" s="293"/>
      <c r="U93" s="293"/>
      <c r="V93" s="293"/>
      <c r="W93" s="293"/>
      <c r="X93" s="293"/>
      <c r="Y93" s="293"/>
      <c r="Z93" s="293"/>
      <c r="AA93" s="293"/>
      <c r="AB93" s="293"/>
      <c r="AC93" s="293"/>
      <c r="AD93" s="293"/>
      <c r="AE93" s="293"/>
      <c r="AF93" s="730"/>
      <c r="AG93" s="730"/>
      <c r="AH93" s="730"/>
      <c r="AI93" s="730"/>
      <c r="AJ93" s="730"/>
      <c r="AK93" s="730"/>
      <c r="AL93" s="167"/>
      <c r="AM93" s="167"/>
      <c r="AN93" s="167"/>
      <c r="AO93" s="167"/>
      <c r="AP93" s="167"/>
      <c r="AQ93" s="167"/>
      <c r="AR93" s="167"/>
      <c r="AS93" s="167"/>
      <c r="AT93" s="167"/>
      <c r="AU93" s="167"/>
      <c r="AV93" s="167"/>
      <c r="AW93" s="167"/>
      <c r="AX93" s="167"/>
      <c r="AY93" s="167"/>
      <c r="AZ93" s="167"/>
      <c r="BA93" s="167"/>
      <c r="BB93" s="167"/>
      <c r="BC93" s="167"/>
      <c r="BD93" s="167"/>
      <c r="BE93" s="167"/>
      <c r="BF93" s="167"/>
    </row>
    <row r="94" ht="14.25" customHeight="1">
      <c r="L94" s="178"/>
      <c r="M94" s="178"/>
      <c r="N94" s="178"/>
      <c r="Q94" s="292"/>
      <c r="R94" s="293"/>
      <c r="S94" s="293"/>
      <c r="T94" s="293"/>
      <c r="U94" s="293"/>
      <c r="V94" s="293"/>
      <c r="W94" s="293"/>
      <c r="X94" s="293"/>
      <c r="Y94" s="293"/>
      <c r="Z94" s="293"/>
      <c r="AA94" s="293"/>
      <c r="AB94" s="293"/>
      <c r="AC94" s="293"/>
      <c r="AD94" s="293"/>
      <c r="AE94" s="293"/>
      <c r="AF94" s="730"/>
      <c r="AG94" s="730"/>
      <c r="AH94" s="730"/>
      <c r="AI94" s="730"/>
      <c r="AJ94" s="730"/>
      <c r="AK94" s="730"/>
      <c r="AL94" s="167"/>
      <c r="AM94" s="167"/>
      <c r="AN94" s="167"/>
      <c r="AO94" s="167"/>
      <c r="AP94" s="167"/>
      <c r="AQ94" s="167"/>
      <c r="AR94" s="167"/>
      <c r="AS94" s="167"/>
      <c r="AT94" s="167"/>
      <c r="AU94" s="167"/>
      <c r="AV94" s="167"/>
      <c r="AW94" s="167"/>
      <c r="AX94" s="167"/>
      <c r="AY94" s="167"/>
      <c r="AZ94" s="167"/>
      <c r="BA94" s="167"/>
      <c r="BB94" s="167"/>
      <c r="BC94" s="167"/>
      <c r="BD94" s="167"/>
      <c r="BE94" s="167"/>
      <c r="BF94" s="167"/>
    </row>
    <row r="95" ht="14.25" customHeight="1">
      <c r="L95" s="178"/>
      <c r="M95" s="178"/>
      <c r="N95" s="178"/>
      <c r="Q95" s="292"/>
      <c r="R95" s="293"/>
      <c r="S95" s="293"/>
      <c r="T95" s="293"/>
      <c r="U95" s="293"/>
      <c r="V95" s="293"/>
      <c r="W95" s="293"/>
      <c r="X95" s="293"/>
      <c r="Y95" s="293"/>
      <c r="Z95" s="293"/>
      <c r="AA95" s="293"/>
      <c r="AB95" s="293"/>
      <c r="AC95" s="293"/>
      <c r="AD95" s="293"/>
      <c r="AE95" s="293"/>
      <c r="AF95" s="730"/>
      <c r="AG95" s="730"/>
      <c r="AH95" s="730"/>
      <c r="AI95" s="730"/>
      <c r="AJ95" s="730"/>
      <c r="AK95" s="730"/>
      <c r="AL95" s="167"/>
      <c r="AM95" s="167"/>
      <c r="AN95" s="167"/>
      <c r="AO95" s="167"/>
      <c r="AP95" s="167"/>
      <c r="AQ95" s="167"/>
      <c r="AR95" s="167"/>
      <c r="AS95" s="167"/>
      <c r="AT95" s="167"/>
      <c r="AU95" s="167"/>
      <c r="AV95" s="167"/>
      <c r="AW95" s="167"/>
      <c r="AX95" s="167"/>
      <c r="AY95" s="167"/>
      <c r="AZ95" s="167"/>
      <c r="BA95" s="167"/>
      <c r="BB95" s="167"/>
      <c r="BC95" s="167"/>
      <c r="BD95" s="167"/>
      <c r="BE95" s="167"/>
      <c r="BF95" s="167"/>
    </row>
    <row r="96" ht="14.25" customHeight="1">
      <c r="L96" s="178"/>
      <c r="M96" s="178"/>
      <c r="N96" s="178"/>
      <c r="Q96" s="292"/>
      <c r="R96" s="293"/>
      <c r="S96" s="293"/>
      <c r="T96" s="293"/>
      <c r="U96" s="293"/>
      <c r="V96" s="293"/>
      <c r="W96" s="293"/>
      <c r="X96" s="293"/>
      <c r="Y96" s="293"/>
      <c r="Z96" s="293"/>
      <c r="AA96" s="293"/>
      <c r="AB96" s="293"/>
      <c r="AC96" s="293"/>
      <c r="AD96" s="293"/>
      <c r="AE96" s="293"/>
      <c r="AF96" s="730"/>
      <c r="AG96" s="730"/>
      <c r="AH96" s="730"/>
      <c r="AI96" s="730"/>
      <c r="AJ96" s="730"/>
      <c r="AK96" s="730"/>
      <c r="AL96" s="167"/>
      <c r="AM96" s="167"/>
      <c r="AN96" s="167"/>
      <c r="AO96" s="167"/>
      <c r="AP96" s="167"/>
      <c r="AQ96" s="167"/>
      <c r="AR96" s="167"/>
      <c r="AS96" s="167"/>
      <c r="AT96" s="167"/>
      <c r="AU96" s="167"/>
      <c r="AV96" s="167"/>
      <c r="AW96" s="167"/>
      <c r="AX96" s="167"/>
      <c r="AY96" s="167"/>
      <c r="AZ96" s="167"/>
      <c r="BA96" s="167"/>
      <c r="BB96" s="167"/>
      <c r="BC96" s="167"/>
      <c r="BD96" s="167"/>
      <c r="BE96" s="167"/>
      <c r="BF96" s="167"/>
    </row>
    <row r="97" ht="14.25" customHeight="1">
      <c r="L97" s="178"/>
      <c r="M97" s="178"/>
      <c r="N97" s="178"/>
      <c r="Q97" s="292"/>
      <c r="R97" s="293"/>
      <c r="S97" s="293"/>
      <c r="T97" s="293"/>
      <c r="U97" s="293"/>
      <c r="V97" s="293"/>
      <c r="W97" s="293"/>
      <c r="X97" s="293"/>
      <c r="Y97" s="293"/>
      <c r="Z97" s="293"/>
      <c r="AA97" s="293"/>
      <c r="AB97" s="293"/>
      <c r="AC97" s="293"/>
      <c r="AD97" s="293"/>
      <c r="AE97" s="293"/>
      <c r="AF97" s="730"/>
      <c r="AG97" s="730"/>
      <c r="AH97" s="730"/>
      <c r="AI97" s="730"/>
      <c r="AJ97" s="730"/>
      <c r="AK97" s="730"/>
      <c r="AL97" s="167"/>
      <c r="AM97" s="167"/>
      <c r="AN97" s="167"/>
      <c r="AO97" s="167"/>
      <c r="AP97" s="167"/>
      <c r="AQ97" s="167"/>
      <c r="AR97" s="167"/>
      <c r="AS97" s="167"/>
      <c r="AT97" s="167"/>
      <c r="AU97" s="167"/>
      <c r="AV97" s="167"/>
      <c r="AW97" s="167"/>
      <c r="AX97" s="167"/>
      <c r="AY97" s="167"/>
      <c r="AZ97" s="167"/>
      <c r="BA97" s="167"/>
      <c r="BB97" s="167"/>
      <c r="BC97" s="167"/>
      <c r="BD97" s="167"/>
      <c r="BE97" s="167"/>
      <c r="BF97" s="167"/>
    </row>
    <row r="98" ht="14.25" customHeight="1">
      <c r="L98" s="178"/>
      <c r="M98" s="178"/>
      <c r="N98" s="178"/>
      <c r="Q98" s="292"/>
      <c r="R98" s="293"/>
      <c r="S98" s="293"/>
      <c r="T98" s="293"/>
      <c r="U98" s="293"/>
      <c r="V98" s="293"/>
      <c r="W98" s="293"/>
      <c r="X98" s="293"/>
      <c r="Y98" s="293"/>
      <c r="Z98" s="293"/>
      <c r="AA98" s="293"/>
      <c r="AB98" s="293"/>
      <c r="AC98" s="293"/>
      <c r="AD98" s="293"/>
      <c r="AE98" s="293"/>
      <c r="AF98" s="730"/>
      <c r="AG98" s="730"/>
      <c r="AH98" s="730"/>
      <c r="AI98" s="730"/>
      <c r="AJ98" s="730"/>
      <c r="AK98" s="730"/>
      <c r="AL98" s="167"/>
      <c r="AM98" s="167"/>
      <c r="AN98" s="167"/>
      <c r="AO98" s="167"/>
      <c r="AP98" s="167"/>
      <c r="AQ98" s="167"/>
      <c r="AR98" s="167"/>
      <c r="AS98" s="167"/>
      <c r="AT98" s="167"/>
      <c r="AU98" s="167"/>
      <c r="AV98" s="167"/>
      <c r="AW98" s="167"/>
      <c r="AX98" s="167"/>
      <c r="AY98" s="167"/>
      <c r="AZ98" s="167"/>
      <c r="BA98" s="167"/>
      <c r="BB98" s="167"/>
      <c r="BC98" s="167"/>
      <c r="BD98" s="167"/>
      <c r="BE98" s="167"/>
      <c r="BF98" s="167"/>
    </row>
    <row r="99" ht="14.25" customHeight="1">
      <c r="L99" s="178"/>
      <c r="M99" s="178"/>
      <c r="N99" s="178"/>
      <c r="Q99" s="292"/>
      <c r="R99" s="293"/>
      <c r="S99" s="293"/>
      <c r="T99" s="293"/>
      <c r="U99" s="293"/>
      <c r="V99" s="293"/>
      <c r="W99" s="293"/>
      <c r="X99" s="293"/>
      <c r="Y99" s="293"/>
      <c r="Z99" s="293"/>
      <c r="AA99" s="293"/>
      <c r="AB99" s="293"/>
      <c r="AC99" s="293"/>
      <c r="AD99" s="293"/>
      <c r="AE99" s="293"/>
      <c r="AF99" s="730"/>
      <c r="AG99" s="730"/>
      <c r="AH99" s="730"/>
      <c r="AI99" s="730"/>
      <c r="AJ99" s="730"/>
      <c r="AK99" s="730"/>
      <c r="AL99" s="167"/>
      <c r="AM99" s="167"/>
      <c r="AN99" s="167"/>
      <c r="AO99" s="167"/>
      <c r="AP99" s="167"/>
      <c r="AQ99" s="167"/>
      <c r="AR99" s="167"/>
      <c r="AS99" s="167"/>
      <c r="AT99" s="167"/>
      <c r="AU99" s="167"/>
      <c r="AV99" s="167"/>
      <c r="AW99" s="167"/>
      <c r="AX99" s="167"/>
      <c r="AY99" s="167"/>
      <c r="AZ99" s="167"/>
      <c r="BA99" s="167"/>
      <c r="BB99" s="167"/>
      <c r="BC99" s="167"/>
      <c r="BD99" s="167"/>
      <c r="BE99" s="167"/>
      <c r="BF99" s="167"/>
    </row>
    <row r="100" ht="14.25" customHeight="1">
      <c r="L100" s="178"/>
      <c r="M100" s="178"/>
      <c r="N100" s="178"/>
      <c r="Q100" s="292"/>
      <c r="R100" s="293"/>
      <c r="S100" s="293"/>
      <c r="T100" s="293"/>
      <c r="U100" s="293"/>
      <c r="V100" s="293"/>
      <c r="W100" s="293"/>
      <c r="X100" s="293"/>
      <c r="Y100" s="293"/>
      <c r="Z100" s="293"/>
      <c r="AA100" s="293"/>
      <c r="AB100" s="293"/>
      <c r="AC100" s="293"/>
      <c r="AD100" s="293"/>
      <c r="AE100" s="293"/>
      <c r="AF100" s="730"/>
      <c r="AG100" s="730"/>
      <c r="AH100" s="730"/>
      <c r="AI100" s="730"/>
      <c r="AJ100" s="730"/>
      <c r="AK100" s="730"/>
      <c r="AL100" s="167"/>
      <c r="AM100" s="167"/>
      <c r="AN100" s="167"/>
      <c r="AO100" s="167"/>
      <c r="AP100" s="167"/>
      <c r="AQ100" s="167"/>
      <c r="AR100" s="167"/>
      <c r="AS100" s="167"/>
      <c r="AT100" s="167"/>
      <c r="AU100" s="167"/>
      <c r="AV100" s="167"/>
      <c r="AW100" s="167"/>
      <c r="AX100" s="167"/>
      <c r="AY100" s="167"/>
      <c r="AZ100" s="167"/>
      <c r="BA100" s="167"/>
      <c r="BB100" s="167"/>
      <c r="BC100" s="167"/>
      <c r="BD100" s="167"/>
      <c r="BE100" s="167"/>
      <c r="BF100" s="167"/>
    </row>
    <row r="101" ht="14.25" customHeight="1">
      <c r="L101" s="178"/>
      <c r="M101" s="178"/>
      <c r="N101" s="178"/>
      <c r="Q101" s="292"/>
      <c r="R101" s="293"/>
      <c r="S101" s="293"/>
      <c r="T101" s="293"/>
      <c r="U101" s="293"/>
      <c r="V101" s="293"/>
      <c r="W101" s="293"/>
      <c r="X101" s="293"/>
      <c r="Y101" s="293"/>
      <c r="Z101" s="293"/>
      <c r="AA101" s="293"/>
      <c r="AB101" s="293"/>
      <c r="AC101" s="293"/>
      <c r="AD101" s="293"/>
      <c r="AE101" s="293"/>
      <c r="AF101" s="730"/>
      <c r="AG101" s="730"/>
      <c r="AH101" s="730"/>
      <c r="AI101" s="730"/>
      <c r="AJ101" s="730"/>
      <c r="AK101" s="730"/>
      <c r="AL101" s="167"/>
      <c r="AM101" s="167"/>
      <c r="AN101" s="167"/>
      <c r="AO101" s="167"/>
      <c r="AP101" s="167"/>
      <c r="AQ101" s="167"/>
      <c r="AR101" s="167"/>
      <c r="AS101" s="167"/>
      <c r="AT101" s="167"/>
      <c r="AU101" s="167"/>
      <c r="AV101" s="167"/>
      <c r="AW101" s="167"/>
      <c r="AX101" s="167"/>
      <c r="AY101" s="167"/>
      <c r="AZ101" s="167"/>
      <c r="BA101" s="167"/>
      <c r="BB101" s="167"/>
      <c r="BC101" s="167"/>
      <c r="BD101" s="167"/>
      <c r="BE101" s="167"/>
      <c r="BF101" s="167"/>
    </row>
    <row r="102" ht="14.25" customHeight="1">
      <c r="L102" s="178"/>
      <c r="M102" s="178"/>
      <c r="N102" s="178"/>
      <c r="Q102" s="292"/>
      <c r="R102" s="293"/>
      <c r="S102" s="293"/>
      <c r="T102" s="293"/>
      <c r="U102" s="293"/>
      <c r="V102" s="293"/>
      <c r="W102" s="293"/>
      <c r="X102" s="293"/>
      <c r="Y102" s="293"/>
      <c r="Z102" s="293"/>
      <c r="AA102" s="293"/>
      <c r="AB102" s="293"/>
      <c r="AC102" s="293"/>
      <c r="AD102" s="293"/>
      <c r="AE102" s="293"/>
      <c r="AF102" s="730"/>
      <c r="AG102" s="730"/>
      <c r="AH102" s="730"/>
      <c r="AI102" s="730"/>
      <c r="AJ102" s="730"/>
      <c r="AK102" s="730"/>
      <c r="AL102" s="167"/>
      <c r="AM102" s="167"/>
      <c r="AN102" s="167"/>
      <c r="AO102" s="167"/>
      <c r="AP102" s="167"/>
      <c r="AQ102" s="167"/>
      <c r="AR102" s="167"/>
      <c r="AS102" s="167"/>
      <c r="AT102" s="167"/>
      <c r="AU102" s="167"/>
      <c r="AV102" s="167"/>
      <c r="AW102" s="167"/>
      <c r="AX102" s="167"/>
      <c r="AY102" s="167"/>
      <c r="AZ102" s="167"/>
      <c r="BA102" s="167"/>
      <c r="BB102" s="167"/>
      <c r="BC102" s="167"/>
      <c r="BD102" s="167"/>
      <c r="BE102" s="167"/>
      <c r="BF102" s="167"/>
    </row>
    <row r="103" ht="14.25" customHeight="1">
      <c r="L103" s="178"/>
      <c r="M103" s="178"/>
      <c r="N103" s="178"/>
      <c r="Q103" s="292"/>
      <c r="R103" s="293"/>
      <c r="S103" s="293"/>
      <c r="T103" s="293"/>
      <c r="U103" s="293"/>
      <c r="V103" s="293"/>
      <c r="W103" s="293"/>
      <c r="X103" s="293"/>
      <c r="Y103" s="293"/>
      <c r="Z103" s="293"/>
      <c r="AA103" s="293"/>
      <c r="AB103" s="293"/>
      <c r="AC103" s="293"/>
      <c r="AD103" s="293"/>
      <c r="AE103" s="293"/>
      <c r="AF103" s="730"/>
      <c r="AG103" s="730"/>
      <c r="AH103" s="730"/>
      <c r="AI103" s="730"/>
      <c r="AJ103" s="730"/>
      <c r="AK103" s="730"/>
      <c r="AL103" s="167"/>
      <c r="AM103" s="167"/>
      <c r="AN103" s="167"/>
      <c r="AO103" s="167"/>
      <c r="AP103" s="167"/>
      <c r="AQ103" s="167"/>
      <c r="AR103" s="167"/>
      <c r="AS103" s="167"/>
      <c r="AT103" s="167"/>
      <c r="AU103" s="167"/>
      <c r="AV103" s="167"/>
      <c r="AW103" s="167"/>
      <c r="AX103" s="167"/>
      <c r="AY103" s="167"/>
      <c r="AZ103" s="167"/>
      <c r="BA103" s="167"/>
      <c r="BB103" s="167"/>
      <c r="BC103" s="167"/>
      <c r="BD103" s="167"/>
      <c r="BE103" s="167"/>
      <c r="BF103" s="167"/>
    </row>
    <row r="104" ht="14.25" customHeight="1">
      <c r="L104" s="178"/>
      <c r="M104" s="178"/>
      <c r="N104" s="178"/>
      <c r="Q104" s="292"/>
      <c r="R104" s="293"/>
      <c r="S104" s="293"/>
      <c r="T104" s="293"/>
      <c r="U104" s="293"/>
      <c r="V104" s="293"/>
      <c r="W104" s="293"/>
      <c r="X104" s="293"/>
      <c r="Y104" s="293"/>
      <c r="Z104" s="293"/>
      <c r="AA104" s="293"/>
      <c r="AB104" s="293"/>
      <c r="AC104" s="293"/>
      <c r="AD104" s="293"/>
      <c r="AE104" s="293"/>
      <c r="AF104" s="730"/>
      <c r="AG104" s="730"/>
      <c r="AH104" s="730"/>
      <c r="AI104" s="730"/>
      <c r="AJ104" s="730"/>
      <c r="AK104" s="730"/>
      <c r="AL104" s="167"/>
      <c r="AM104" s="167"/>
      <c r="AN104" s="167"/>
      <c r="AO104" s="167"/>
      <c r="AP104" s="167"/>
      <c r="AQ104" s="167"/>
      <c r="AR104" s="167"/>
      <c r="AS104" s="167"/>
      <c r="AT104" s="167"/>
      <c r="AU104" s="167"/>
      <c r="AV104" s="167"/>
      <c r="AW104" s="167"/>
      <c r="AX104" s="167"/>
      <c r="AY104" s="167"/>
      <c r="AZ104" s="167"/>
      <c r="BA104" s="167"/>
      <c r="BB104" s="167"/>
      <c r="BC104" s="167"/>
      <c r="BD104" s="167"/>
      <c r="BE104" s="167"/>
      <c r="BF104" s="167"/>
    </row>
    <row r="105" ht="14.25" customHeight="1">
      <c r="L105" s="178"/>
      <c r="M105" s="178"/>
      <c r="N105" s="178"/>
      <c r="Q105" s="292"/>
      <c r="R105" s="293"/>
      <c r="S105" s="293"/>
      <c r="T105" s="293"/>
      <c r="U105" s="293"/>
      <c r="V105" s="293"/>
      <c r="W105" s="293"/>
      <c r="X105" s="293"/>
      <c r="Y105" s="293"/>
      <c r="Z105" s="293"/>
      <c r="AA105" s="293"/>
      <c r="AB105" s="293"/>
      <c r="AC105" s="293"/>
      <c r="AD105" s="293"/>
      <c r="AE105" s="293"/>
      <c r="AF105" s="730"/>
      <c r="AG105" s="730"/>
      <c r="AH105" s="730"/>
      <c r="AI105" s="730"/>
      <c r="AJ105" s="730"/>
      <c r="AK105" s="730"/>
      <c r="AL105" s="167"/>
      <c r="AM105" s="167"/>
      <c r="AN105" s="167"/>
      <c r="AO105" s="167"/>
      <c r="AP105" s="167"/>
      <c r="AQ105" s="167"/>
      <c r="AR105" s="167"/>
      <c r="AS105" s="167"/>
      <c r="AT105" s="167"/>
      <c r="AU105" s="167"/>
      <c r="AV105" s="167"/>
      <c r="AW105" s="167"/>
      <c r="AX105" s="167"/>
      <c r="AY105" s="167"/>
      <c r="AZ105" s="167"/>
      <c r="BA105" s="167"/>
      <c r="BB105" s="167"/>
      <c r="BC105" s="167"/>
      <c r="BD105" s="167"/>
      <c r="BE105" s="167"/>
      <c r="BF105" s="167"/>
    </row>
    <row r="106" ht="14.25" customHeight="1">
      <c r="L106" s="178"/>
      <c r="M106" s="178"/>
      <c r="N106" s="178"/>
      <c r="Q106" s="292"/>
      <c r="R106" s="293"/>
      <c r="S106" s="293"/>
      <c r="T106" s="293"/>
      <c r="U106" s="293"/>
      <c r="V106" s="293"/>
      <c r="W106" s="293"/>
      <c r="X106" s="293"/>
      <c r="Y106" s="293"/>
      <c r="Z106" s="293"/>
      <c r="AA106" s="293"/>
      <c r="AB106" s="293"/>
      <c r="AC106" s="293"/>
      <c r="AD106" s="293"/>
      <c r="AE106" s="293"/>
      <c r="AF106" s="730"/>
      <c r="AG106" s="730"/>
      <c r="AH106" s="730"/>
      <c r="AI106" s="730"/>
      <c r="AJ106" s="730"/>
      <c r="AK106" s="730"/>
      <c r="AL106" s="167"/>
      <c r="AM106" s="167"/>
      <c r="AN106" s="167"/>
      <c r="AO106" s="167"/>
      <c r="AP106" s="167"/>
      <c r="AQ106" s="167"/>
      <c r="AR106" s="167"/>
      <c r="AS106" s="167"/>
      <c r="AT106" s="167"/>
      <c r="AU106" s="167"/>
      <c r="AV106" s="167"/>
      <c r="AW106" s="167"/>
      <c r="AX106" s="167"/>
      <c r="AY106" s="167"/>
      <c r="AZ106" s="167"/>
      <c r="BA106" s="167"/>
      <c r="BB106" s="167"/>
      <c r="BC106" s="167"/>
      <c r="BD106" s="167"/>
      <c r="BE106" s="167"/>
      <c r="BF106" s="167"/>
    </row>
    <row r="107" ht="14.25" customHeight="1">
      <c r="L107" s="178"/>
      <c r="M107" s="178"/>
      <c r="N107" s="178"/>
      <c r="Q107" s="292"/>
      <c r="R107" s="293"/>
      <c r="S107" s="293"/>
      <c r="T107" s="293"/>
      <c r="U107" s="293"/>
      <c r="V107" s="293"/>
      <c r="W107" s="293"/>
      <c r="X107" s="293"/>
      <c r="Y107" s="293"/>
      <c r="Z107" s="293"/>
      <c r="AA107" s="293"/>
      <c r="AB107" s="293"/>
      <c r="AC107" s="293"/>
      <c r="AD107" s="293"/>
      <c r="AE107" s="293"/>
      <c r="AF107" s="730"/>
      <c r="AG107" s="730"/>
      <c r="AH107" s="730"/>
      <c r="AI107" s="730"/>
      <c r="AJ107" s="730"/>
      <c r="AK107" s="730"/>
      <c r="AL107" s="167"/>
      <c r="AM107" s="167"/>
      <c r="AN107" s="167"/>
      <c r="AO107" s="167"/>
      <c r="AP107" s="167"/>
      <c r="AQ107" s="167"/>
      <c r="AR107" s="167"/>
      <c r="AS107" s="167"/>
      <c r="AT107" s="167"/>
      <c r="AU107" s="167"/>
      <c r="AV107" s="167"/>
      <c r="AW107" s="167"/>
      <c r="AX107" s="167"/>
      <c r="AY107" s="167"/>
      <c r="AZ107" s="167"/>
      <c r="BA107" s="167"/>
      <c r="BB107" s="167"/>
      <c r="BC107" s="167"/>
      <c r="BD107" s="167"/>
      <c r="BE107" s="167"/>
      <c r="BF107" s="167"/>
    </row>
    <row r="108" ht="14.25" customHeight="1">
      <c r="L108" s="178"/>
      <c r="M108" s="178"/>
      <c r="N108" s="178"/>
      <c r="Q108" s="292"/>
      <c r="R108" s="293"/>
      <c r="S108" s="293"/>
      <c r="T108" s="293"/>
      <c r="U108" s="293"/>
      <c r="V108" s="293"/>
      <c r="W108" s="293"/>
      <c r="X108" s="293"/>
      <c r="Y108" s="293"/>
      <c r="Z108" s="293"/>
      <c r="AA108" s="293"/>
      <c r="AB108" s="293"/>
      <c r="AC108" s="293"/>
      <c r="AD108" s="293"/>
      <c r="AE108" s="293"/>
      <c r="AF108" s="730"/>
      <c r="AG108" s="730"/>
      <c r="AH108" s="730"/>
      <c r="AI108" s="730"/>
      <c r="AJ108" s="730"/>
      <c r="AK108" s="730"/>
      <c r="AL108" s="167"/>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row>
    <row r="109" ht="14.25" customHeight="1">
      <c r="L109" s="178"/>
      <c r="M109" s="178"/>
      <c r="N109" s="178"/>
      <c r="Q109" s="292"/>
      <c r="R109" s="293"/>
      <c r="S109" s="293"/>
      <c r="T109" s="293"/>
      <c r="U109" s="293"/>
      <c r="V109" s="293"/>
      <c r="W109" s="293"/>
      <c r="X109" s="293"/>
      <c r="Y109" s="293"/>
      <c r="Z109" s="293"/>
      <c r="AA109" s="293"/>
      <c r="AB109" s="293"/>
      <c r="AC109" s="293"/>
      <c r="AD109" s="293"/>
      <c r="AE109" s="293"/>
      <c r="AF109" s="730"/>
      <c r="AG109" s="730"/>
      <c r="AH109" s="730"/>
      <c r="AI109" s="730"/>
      <c r="AJ109" s="730"/>
      <c r="AK109" s="730"/>
      <c r="AL109" s="167"/>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row>
    <row r="110" ht="14.25" customHeight="1">
      <c r="L110" s="178"/>
      <c r="M110" s="178"/>
      <c r="N110" s="178"/>
      <c r="Q110" s="292"/>
      <c r="R110" s="293"/>
      <c r="S110" s="293"/>
      <c r="T110" s="293"/>
      <c r="U110" s="293"/>
      <c r="V110" s="293"/>
      <c r="W110" s="293"/>
      <c r="X110" s="293"/>
      <c r="Y110" s="293"/>
      <c r="Z110" s="293"/>
      <c r="AA110" s="293"/>
      <c r="AB110" s="293"/>
      <c r="AC110" s="293"/>
      <c r="AD110" s="293"/>
      <c r="AE110" s="293"/>
      <c r="AF110" s="730"/>
      <c r="AG110" s="730"/>
      <c r="AH110" s="730"/>
      <c r="AI110" s="730"/>
      <c r="AJ110" s="730"/>
      <c r="AK110" s="730"/>
      <c r="AL110" s="167"/>
      <c r="AM110" s="167"/>
      <c r="AN110" s="167"/>
      <c r="AO110" s="167"/>
      <c r="AP110" s="167"/>
      <c r="AQ110" s="167"/>
      <c r="AR110" s="167"/>
      <c r="AS110" s="167"/>
      <c r="AT110" s="167"/>
      <c r="AU110" s="167"/>
      <c r="AV110" s="167"/>
      <c r="AW110" s="167"/>
      <c r="AX110" s="167"/>
      <c r="AY110" s="167"/>
      <c r="AZ110" s="167"/>
      <c r="BA110" s="167"/>
      <c r="BB110" s="167"/>
      <c r="BC110" s="167"/>
      <c r="BD110" s="167"/>
      <c r="BE110" s="167"/>
      <c r="BF110" s="167"/>
    </row>
    <row r="111" ht="14.25" customHeight="1">
      <c r="L111" s="178"/>
      <c r="M111" s="178"/>
      <c r="N111" s="178"/>
      <c r="Q111" s="292"/>
      <c r="R111" s="293"/>
      <c r="S111" s="293"/>
      <c r="T111" s="293"/>
      <c r="U111" s="293"/>
      <c r="V111" s="293"/>
      <c r="W111" s="293"/>
      <c r="X111" s="293"/>
      <c r="Y111" s="293"/>
      <c r="Z111" s="293"/>
      <c r="AA111" s="293"/>
      <c r="AB111" s="293"/>
      <c r="AC111" s="293"/>
      <c r="AD111" s="293"/>
      <c r="AE111" s="293"/>
      <c r="AF111" s="730"/>
      <c r="AG111" s="730"/>
      <c r="AH111" s="730"/>
      <c r="AI111" s="730"/>
      <c r="AJ111" s="730"/>
      <c r="AK111" s="730"/>
      <c r="AL111" s="167"/>
      <c r="AM111" s="167"/>
      <c r="AN111" s="167"/>
      <c r="AO111" s="167"/>
      <c r="AP111" s="167"/>
      <c r="AQ111" s="167"/>
      <c r="AR111" s="167"/>
      <c r="AS111" s="167"/>
      <c r="AT111" s="167"/>
      <c r="AU111" s="167"/>
      <c r="AV111" s="167"/>
      <c r="AW111" s="167"/>
      <c r="AX111" s="167"/>
      <c r="AY111" s="167"/>
      <c r="AZ111" s="167"/>
      <c r="BA111" s="167"/>
      <c r="BB111" s="167"/>
      <c r="BC111" s="167"/>
      <c r="BD111" s="167"/>
      <c r="BE111" s="167"/>
      <c r="BF111" s="167"/>
    </row>
    <row r="112" ht="14.25" customHeight="1">
      <c r="L112" s="178"/>
      <c r="M112" s="178"/>
      <c r="N112" s="178"/>
      <c r="Q112" s="292"/>
      <c r="R112" s="293"/>
      <c r="S112" s="293"/>
      <c r="T112" s="293"/>
      <c r="U112" s="293"/>
      <c r="V112" s="293"/>
      <c r="W112" s="293"/>
      <c r="X112" s="293"/>
      <c r="Y112" s="293"/>
      <c r="Z112" s="293"/>
      <c r="AA112" s="293"/>
      <c r="AB112" s="293"/>
      <c r="AC112" s="293"/>
      <c r="AD112" s="293"/>
      <c r="AE112" s="293"/>
      <c r="AF112" s="730"/>
      <c r="AG112" s="730"/>
      <c r="AH112" s="730"/>
      <c r="AI112" s="730"/>
      <c r="AJ112" s="730"/>
      <c r="AK112" s="730"/>
      <c r="AL112" s="167"/>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row>
    <row r="113" ht="14.25" customHeight="1">
      <c r="L113" s="178"/>
      <c r="M113" s="178"/>
      <c r="N113" s="178"/>
      <c r="Q113" s="292"/>
      <c r="R113" s="293"/>
      <c r="S113" s="293"/>
      <c r="T113" s="293"/>
      <c r="U113" s="293"/>
      <c r="V113" s="293"/>
      <c r="W113" s="293"/>
      <c r="X113" s="293"/>
      <c r="Y113" s="293"/>
      <c r="Z113" s="293"/>
      <c r="AA113" s="293"/>
      <c r="AB113" s="293"/>
      <c r="AC113" s="293"/>
      <c r="AD113" s="293"/>
      <c r="AE113" s="293"/>
      <c r="AF113" s="730"/>
      <c r="AG113" s="730"/>
      <c r="AH113" s="730"/>
      <c r="AI113" s="730"/>
      <c r="AJ113" s="730"/>
      <c r="AK113" s="730"/>
      <c r="AL113" s="167"/>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row>
    <row r="114" ht="14.25" customHeight="1">
      <c r="L114" s="178"/>
      <c r="M114" s="178"/>
      <c r="N114" s="178"/>
      <c r="Q114" s="292"/>
      <c r="R114" s="293"/>
      <c r="S114" s="293"/>
      <c r="T114" s="293"/>
      <c r="U114" s="293"/>
      <c r="V114" s="293"/>
      <c r="W114" s="293"/>
      <c r="X114" s="293"/>
      <c r="Y114" s="293"/>
      <c r="Z114" s="293"/>
      <c r="AA114" s="293"/>
      <c r="AB114" s="293"/>
      <c r="AC114" s="293"/>
      <c r="AD114" s="293"/>
      <c r="AE114" s="293"/>
      <c r="AF114" s="730"/>
      <c r="AG114" s="730"/>
      <c r="AH114" s="730"/>
      <c r="AI114" s="730"/>
      <c r="AJ114" s="730"/>
      <c r="AK114" s="730"/>
      <c r="AL114" s="167"/>
      <c r="AM114" s="167"/>
      <c r="AN114" s="167"/>
      <c r="AO114" s="167"/>
      <c r="AP114" s="167"/>
      <c r="AQ114" s="167"/>
      <c r="AR114" s="167"/>
      <c r="AS114" s="167"/>
      <c r="AT114" s="167"/>
      <c r="AU114" s="167"/>
      <c r="AV114" s="167"/>
      <c r="AW114" s="167"/>
      <c r="AX114" s="167"/>
      <c r="AY114" s="167"/>
      <c r="AZ114" s="167"/>
      <c r="BA114" s="167"/>
      <c r="BB114" s="167"/>
      <c r="BC114" s="167"/>
      <c r="BD114" s="167"/>
      <c r="BE114" s="167"/>
      <c r="BF114" s="167"/>
    </row>
    <row r="115" ht="14.25" customHeight="1">
      <c r="L115" s="178"/>
      <c r="M115" s="178"/>
      <c r="N115" s="178"/>
      <c r="Q115" s="292"/>
      <c r="R115" s="293"/>
      <c r="S115" s="293"/>
      <c r="T115" s="293"/>
      <c r="U115" s="293"/>
      <c r="V115" s="293"/>
      <c r="W115" s="293"/>
      <c r="X115" s="293"/>
      <c r="Y115" s="293"/>
      <c r="Z115" s="293"/>
      <c r="AA115" s="293"/>
      <c r="AB115" s="293"/>
      <c r="AC115" s="293"/>
      <c r="AD115" s="293"/>
      <c r="AE115" s="293"/>
      <c r="AF115" s="730"/>
      <c r="AG115" s="730"/>
      <c r="AH115" s="730"/>
      <c r="AI115" s="730"/>
      <c r="AJ115" s="730"/>
      <c r="AK115" s="730"/>
      <c r="AL115" s="167"/>
      <c r="AM115" s="167"/>
      <c r="AN115" s="167"/>
      <c r="AO115" s="167"/>
      <c r="AP115" s="167"/>
      <c r="AQ115" s="167"/>
      <c r="AR115" s="167"/>
      <c r="AS115" s="167"/>
      <c r="AT115" s="167"/>
      <c r="AU115" s="167"/>
      <c r="AV115" s="167"/>
      <c r="AW115" s="167"/>
      <c r="AX115" s="167"/>
      <c r="AY115" s="167"/>
      <c r="AZ115" s="167"/>
      <c r="BA115" s="167"/>
      <c r="BB115" s="167"/>
      <c r="BC115" s="167"/>
      <c r="BD115" s="167"/>
      <c r="BE115" s="167"/>
      <c r="BF115" s="167"/>
    </row>
    <row r="116" ht="14.25" customHeight="1">
      <c r="L116" s="178"/>
      <c r="M116" s="178"/>
      <c r="N116" s="178"/>
      <c r="Q116" s="292"/>
      <c r="R116" s="293"/>
      <c r="S116" s="293"/>
      <c r="T116" s="293"/>
      <c r="U116" s="293"/>
      <c r="V116" s="293"/>
      <c r="W116" s="293"/>
      <c r="X116" s="293"/>
      <c r="Y116" s="293"/>
      <c r="Z116" s="293"/>
      <c r="AA116" s="293"/>
      <c r="AB116" s="293"/>
      <c r="AC116" s="293"/>
      <c r="AD116" s="293"/>
      <c r="AE116" s="293"/>
      <c r="AF116" s="730"/>
      <c r="AG116" s="730"/>
      <c r="AH116" s="730"/>
      <c r="AI116" s="730"/>
      <c r="AJ116" s="730"/>
      <c r="AK116" s="730"/>
      <c r="AL116" s="167"/>
      <c r="AM116" s="167"/>
      <c r="AN116" s="167"/>
      <c r="AO116" s="167"/>
      <c r="AP116" s="167"/>
      <c r="AQ116" s="167"/>
      <c r="AR116" s="167"/>
      <c r="AS116" s="167"/>
      <c r="AT116" s="167"/>
      <c r="AU116" s="167"/>
      <c r="AV116" s="167"/>
      <c r="AW116" s="167"/>
      <c r="AX116" s="167"/>
      <c r="AY116" s="167"/>
      <c r="AZ116" s="167"/>
      <c r="BA116" s="167"/>
      <c r="BB116" s="167"/>
      <c r="BC116" s="167"/>
      <c r="BD116" s="167"/>
      <c r="BE116" s="167"/>
      <c r="BF116" s="167"/>
    </row>
    <row r="117" ht="14.25" customHeight="1">
      <c r="L117" s="178"/>
      <c r="M117" s="178"/>
      <c r="N117" s="178"/>
      <c r="Q117" s="292"/>
      <c r="R117" s="293"/>
      <c r="S117" s="293"/>
      <c r="T117" s="293"/>
      <c r="U117" s="293"/>
      <c r="V117" s="293"/>
      <c r="W117" s="293"/>
      <c r="X117" s="293"/>
      <c r="Y117" s="293"/>
      <c r="Z117" s="293"/>
      <c r="AA117" s="293"/>
      <c r="AB117" s="293"/>
      <c r="AC117" s="293"/>
      <c r="AD117" s="293"/>
      <c r="AE117" s="293"/>
      <c r="AF117" s="730"/>
      <c r="AG117" s="730"/>
      <c r="AH117" s="730"/>
      <c r="AI117" s="730"/>
      <c r="AJ117" s="730"/>
      <c r="AK117" s="730"/>
      <c r="AL117" s="167"/>
      <c r="AM117" s="167"/>
      <c r="AN117" s="167"/>
      <c r="AO117" s="167"/>
      <c r="AP117" s="167"/>
      <c r="AQ117" s="167"/>
      <c r="AR117" s="167"/>
      <c r="AS117" s="167"/>
      <c r="AT117" s="167"/>
      <c r="AU117" s="167"/>
      <c r="AV117" s="167"/>
      <c r="AW117" s="167"/>
      <c r="AX117" s="167"/>
      <c r="AY117" s="167"/>
      <c r="AZ117" s="167"/>
      <c r="BA117" s="167"/>
      <c r="BB117" s="167"/>
      <c r="BC117" s="167"/>
      <c r="BD117" s="167"/>
      <c r="BE117" s="167"/>
      <c r="BF117" s="167"/>
    </row>
    <row r="118" ht="14.25" customHeight="1">
      <c r="L118" s="178"/>
      <c r="M118" s="178"/>
      <c r="N118" s="178"/>
      <c r="Q118" s="292"/>
      <c r="R118" s="293"/>
      <c r="S118" s="293"/>
      <c r="T118" s="293"/>
      <c r="U118" s="293"/>
      <c r="V118" s="293"/>
      <c r="W118" s="293"/>
      <c r="X118" s="293"/>
      <c r="Y118" s="293"/>
      <c r="Z118" s="293"/>
      <c r="AA118" s="293"/>
      <c r="AB118" s="293"/>
      <c r="AC118" s="293"/>
      <c r="AD118" s="293"/>
      <c r="AE118" s="293"/>
      <c r="AF118" s="730"/>
      <c r="AG118" s="730"/>
      <c r="AH118" s="730"/>
      <c r="AI118" s="730"/>
      <c r="AJ118" s="730"/>
      <c r="AK118" s="730"/>
      <c r="AL118" s="167"/>
      <c r="AM118" s="167"/>
      <c r="AN118" s="167"/>
      <c r="AO118" s="167"/>
      <c r="AP118" s="167"/>
      <c r="AQ118" s="167"/>
      <c r="AR118" s="167"/>
      <c r="AS118" s="167"/>
      <c r="AT118" s="167"/>
      <c r="AU118" s="167"/>
      <c r="AV118" s="167"/>
      <c r="AW118" s="167"/>
      <c r="AX118" s="167"/>
      <c r="AY118" s="167"/>
      <c r="AZ118" s="167"/>
      <c r="BA118" s="167"/>
      <c r="BB118" s="167"/>
      <c r="BC118" s="167"/>
      <c r="BD118" s="167"/>
      <c r="BE118" s="167"/>
      <c r="BF118" s="167"/>
    </row>
    <row r="119" ht="14.25" customHeight="1">
      <c r="L119" s="178"/>
      <c r="M119" s="178"/>
      <c r="N119" s="178"/>
      <c r="Q119" s="292"/>
      <c r="R119" s="293"/>
      <c r="S119" s="293"/>
      <c r="T119" s="293"/>
      <c r="U119" s="293"/>
      <c r="V119" s="293"/>
      <c r="W119" s="293"/>
      <c r="X119" s="293"/>
      <c r="Y119" s="293"/>
      <c r="Z119" s="293"/>
      <c r="AA119" s="293"/>
      <c r="AB119" s="293"/>
      <c r="AC119" s="293"/>
      <c r="AD119" s="293"/>
      <c r="AE119" s="293"/>
      <c r="AF119" s="730"/>
      <c r="AG119" s="730"/>
      <c r="AH119" s="730"/>
      <c r="AI119" s="730"/>
      <c r="AJ119" s="730"/>
      <c r="AK119" s="730"/>
      <c r="AL119" s="167"/>
      <c r="AM119" s="167"/>
      <c r="AN119" s="167"/>
      <c r="AO119" s="167"/>
      <c r="AP119" s="167"/>
      <c r="AQ119" s="167"/>
      <c r="AR119" s="167"/>
      <c r="AS119" s="167"/>
      <c r="AT119" s="167"/>
      <c r="AU119" s="167"/>
      <c r="AV119" s="167"/>
      <c r="AW119" s="167"/>
      <c r="AX119" s="167"/>
      <c r="AY119" s="167"/>
      <c r="AZ119" s="167"/>
      <c r="BA119" s="167"/>
      <c r="BB119" s="167"/>
      <c r="BC119" s="167"/>
      <c r="BD119" s="167"/>
      <c r="BE119" s="167"/>
      <c r="BF119" s="167"/>
    </row>
    <row r="120" ht="14.25" customHeight="1">
      <c r="L120" s="178"/>
      <c r="M120" s="178"/>
      <c r="N120" s="178"/>
      <c r="Q120" s="292"/>
      <c r="R120" s="293"/>
      <c r="S120" s="293"/>
      <c r="T120" s="293"/>
      <c r="U120" s="293"/>
      <c r="V120" s="293"/>
      <c r="W120" s="293"/>
      <c r="X120" s="293"/>
      <c r="Y120" s="293"/>
      <c r="Z120" s="293"/>
      <c r="AA120" s="293"/>
      <c r="AB120" s="293"/>
      <c r="AC120" s="293"/>
      <c r="AD120" s="293"/>
      <c r="AE120" s="293"/>
      <c r="AF120" s="730"/>
      <c r="AG120" s="730"/>
      <c r="AH120" s="730"/>
      <c r="AI120" s="730"/>
      <c r="AJ120" s="730"/>
      <c r="AK120" s="730"/>
      <c r="AL120" s="167"/>
      <c r="AM120" s="167"/>
      <c r="AN120" s="167"/>
      <c r="AO120" s="167"/>
      <c r="AP120" s="167"/>
      <c r="AQ120" s="167"/>
      <c r="AR120" s="167"/>
      <c r="AS120" s="167"/>
      <c r="AT120" s="167"/>
      <c r="AU120" s="167"/>
      <c r="AV120" s="167"/>
      <c r="AW120" s="167"/>
      <c r="AX120" s="167"/>
      <c r="AY120" s="167"/>
      <c r="AZ120" s="167"/>
      <c r="BA120" s="167"/>
      <c r="BB120" s="167"/>
      <c r="BC120" s="167"/>
      <c r="BD120" s="167"/>
      <c r="BE120" s="167"/>
      <c r="BF120" s="167"/>
    </row>
    <row r="121" ht="14.25" customHeight="1">
      <c r="L121" s="178"/>
      <c r="M121" s="178"/>
      <c r="N121" s="178"/>
      <c r="Q121" s="292"/>
      <c r="R121" s="293"/>
      <c r="S121" s="293"/>
      <c r="T121" s="293"/>
      <c r="U121" s="293"/>
      <c r="V121" s="293"/>
      <c r="W121" s="293"/>
      <c r="X121" s="293"/>
      <c r="Y121" s="293"/>
      <c r="Z121" s="293"/>
      <c r="AA121" s="293"/>
      <c r="AB121" s="293"/>
      <c r="AC121" s="293"/>
      <c r="AD121" s="293"/>
      <c r="AE121" s="293"/>
      <c r="AF121" s="730"/>
      <c r="AG121" s="730"/>
      <c r="AH121" s="730"/>
      <c r="AI121" s="730"/>
      <c r="AJ121" s="730"/>
      <c r="AK121" s="730"/>
      <c r="AL121" s="167"/>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row>
    <row r="122" ht="14.25" customHeight="1">
      <c r="L122" s="178"/>
      <c r="M122" s="178"/>
      <c r="N122" s="178"/>
      <c r="Q122" s="292"/>
      <c r="R122" s="293"/>
      <c r="S122" s="293"/>
      <c r="T122" s="293"/>
      <c r="U122" s="293"/>
      <c r="V122" s="293"/>
      <c r="W122" s="293"/>
      <c r="X122" s="293"/>
      <c r="Y122" s="293"/>
      <c r="Z122" s="293"/>
      <c r="AA122" s="293"/>
      <c r="AB122" s="293"/>
      <c r="AC122" s="293"/>
      <c r="AD122" s="293"/>
      <c r="AE122" s="293"/>
      <c r="AF122" s="730"/>
      <c r="AG122" s="730"/>
      <c r="AH122" s="730"/>
      <c r="AI122" s="730"/>
      <c r="AJ122" s="730"/>
      <c r="AK122" s="730"/>
      <c r="AL122" s="167"/>
      <c r="AM122" s="167"/>
      <c r="AN122" s="167"/>
      <c r="AO122" s="167"/>
      <c r="AP122" s="167"/>
      <c r="AQ122" s="167"/>
      <c r="AR122" s="167"/>
      <c r="AS122" s="167"/>
      <c r="AT122" s="167"/>
      <c r="AU122" s="167"/>
      <c r="AV122" s="167"/>
      <c r="AW122" s="167"/>
      <c r="AX122" s="167"/>
      <c r="AY122" s="167"/>
      <c r="AZ122" s="167"/>
      <c r="BA122" s="167"/>
      <c r="BB122" s="167"/>
      <c r="BC122" s="167"/>
      <c r="BD122" s="167"/>
      <c r="BE122" s="167"/>
      <c r="BF122" s="167"/>
    </row>
    <row r="123" ht="14.25" customHeight="1">
      <c r="L123" s="178"/>
      <c r="M123" s="178"/>
      <c r="N123" s="178"/>
      <c r="Q123" s="292"/>
      <c r="R123" s="293"/>
      <c r="S123" s="293"/>
      <c r="T123" s="293"/>
      <c r="U123" s="293"/>
      <c r="V123" s="293"/>
      <c r="W123" s="293"/>
      <c r="X123" s="293"/>
      <c r="Y123" s="293"/>
      <c r="Z123" s="293"/>
      <c r="AA123" s="293"/>
      <c r="AB123" s="293"/>
      <c r="AC123" s="293"/>
      <c r="AD123" s="293"/>
      <c r="AE123" s="293"/>
      <c r="AF123" s="730"/>
      <c r="AG123" s="730"/>
      <c r="AH123" s="730"/>
      <c r="AI123" s="730"/>
      <c r="AJ123" s="730"/>
      <c r="AK123" s="730"/>
      <c r="AL123" s="167"/>
      <c r="AM123" s="167"/>
      <c r="AN123" s="167"/>
      <c r="AO123" s="167"/>
      <c r="AP123" s="167"/>
      <c r="AQ123" s="167"/>
      <c r="AR123" s="167"/>
      <c r="AS123" s="167"/>
      <c r="AT123" s="167"/>
      <c r="AU123" s="167"/>
      <c r="AV123" s="167"/>
      <c r="AW123" s="167"/>
      <c r="AX123" s="167"/>
      <c r="AY123" s="167"/>
      <c r="AZ123" s="167"/>
      <c r="BA123" s="167"/>
      <c r="BB123" s="167"/>
      <c r="BC123" s="167"/>
      <c r="BD123" s="167"/>
      <c r="BE123" s="167"/>
      <c r="BF123" s="167"/>
    </row>
    <row r="124" ht="14.25" customHeight="1">
      <c r="L124" s="178"/>
      <c r="M124" s="178"/>
      <c r="N124" s="178"/>
      <c r="Q124" s="292"/>
      <c r="R124" s="293"/>
      <c r="S124" s="293"/>
      <c r="T124" s="293"/>
      <c r="U124" s="293"/>
      <c r="V124" s="293"/>
      <c r="W124" s="293"/>
      <c r="X124" s="293"/>
      <c r="Y124" s="293"/>
      <c r="Z124" s="293"/>
      <c r="AA124" s="293"/>
      <c r="AB124" s="293"/>
      <c r="AC124" s="293"/>
      <c r="AD124" s="293"/>
      <c r="AE124" s="293"/>
      <c r="AF124" s="730"/>
      <c r="AG124" s="730"/>
      <c r="AH124" s="730"/>
      <c r="AI124" s="730"/>
      <c r="AJ124" s="730"/>
      <c r="AK124" s="730"/>
      <c r="AL124" s="167"/>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row>
    <row r="125" ht="14.25" customHeight="1">
      <c r="L125" s="178"/>
      <c r="M125" s="178"/>
      <c r="N125" s="178"/>
      <c r="Q125" s="292"/>
      <c r="R125" s="293"/>
      <c r="S125" s="293"/>
      <c r="T125" s="293"/>
      <c r="U125" s="293"/>
      <c r="V125" s="293"/>
      <c r="W125" s="293"/>
      <c r="X125" s="293"/>
      <c r="Y125" s="293"/>
      <c r="Z125" s="293"/>
      <c r="AA125" s="293"/>
      <c r="AB125" s="293"/>
      <c r="AC125" s="293"/>
      <c r="AD125" s="293"/>
      <c r="AE125" s="293"/>
      <c r="AF125" s="730"/>
      <c r="AG125" s="730"/>
      <c r="AH125" s="730"/>
      <c r="AI125" s="730"/>
      <c r="AJ125" s="730"/>
      <c r="AK125" s="730"/>
      <c r="AL125" s="167"/>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row>
    <row r="126" ht="14.25" customHeight="1">
      <c r="L126" s="178"/>
      <c r="M126" s="178"/>
      <c r="N126" s="178"/>
      <c r="Q126" s="292"/>
      <c r="R126" s="293"/>
      <c r="S126" s="293"/>
      <c r="T126" s="293"/>
      <c r="U126" s="293"/>
      <c r="V126" s="293"/>
      <c r="W126" s="293"/>
      <c r="X126" s="293"/>
      <c r="Y126" s="293"/>
      <c r="Z126" s="293"/>
      <c r="AA126" s="293"/>
      <c r="AB126" s="293"/>
      <c r="AC126" s="293"/>
      <c r="AD126" s="293"/>
      <c r="AE126" s="293"/>
      <c r="AF126" s="730"/>
      <c r="AG126" s="730"/>
      <c r="AH126" s="730"/>
      <c r="AI126" s="730"/>
      <c r="AJ126" s="730"/>
      <c r="AK126" s="730"/>
      <c r="AL126" s="167"/>
      <c r="AM126" s="167"/>
      <c r="AN126" s="167"/>
      <c r="AO126" s="167"/>
      <c r="AP126" s="167"/>
      <c r="AQ126" s="167"/>
      <c r="AR126" s="167"/>
      <c r="AS126" s="167"/>
      <c r="AT126" s="167"/>
      <c r="AU126" s="167"/>
      <c r="AV126" s="167"/>
      <c r="AW126" s="167"/>
      <c r="AX126" s="167"/>
      <c r="AY126" s="167"/>
      <c r="AZ126" s="167"/>
      <c r="BA126" s="167"/>
      <c r="BB126" s="167"/>
      <c r="BC126" s="167"/>
      <c r="BD126" s="167"/>
      <c r="BE126" s="167"/>
      <c r="BF126" s="167"/>
    </row>
    <row r="127" ht="14.25" customHeight="1">
      <c r="L127" s="178"/>
      <c r="M127" s="178"/>
      <c r="N127" s="178"/>
      <c r="Q127" s="292"/>
      <c r="R127" s="293"/>
      <c r="S127" s="293"/>
      <c r="T127" s="293"/>
      <c r="U127" s="293"/>
      <c r="V127" s="293"/>
      <c r="W127" s="293"/>
      <c r="X127" s="293"/>
      <c r="Y127" s="293"/>
      <c r="Z127" s="293"/>
      <c r="AA127" s="293"/>
      <c r="AB127" s="293"/>
      <c r="AC127" s="293"/>
      <c r="AD127" s="293"/>
      <c r="AE127" s="293"/>
      <c r="AF127" s="730"/>
      <c r="AG127" s="730"/>
      <c r="AH127" s="730"/>
      <c r="AI127" s="730"/>
      <c r="AJ127" s="730"/>
      <c r="AK127" s="730"/>
      <c r="AL127" s="167"/>
      <c r="AM127" s="167"/>
      <c r="AN127" s="167"/>
      <c r="AO127" s="167"/>
      <c r="AP127" s="167"/>
      <c r="AQ127" s="167"/>
      <c r="AR127" s="167"/>
      <c r="AS127" s="167"/>
      <c r="AT127" s="167"/>
      <c r="AU127" s="167"/>
      <c r="AV127" s="167"/>
      <c r="AW127" s="167"/>
      <c r="AX127" s="167"/>
      <c r="AY127" s="167"/>
      <c r="AZ127" s="167"/>
      <c r="BA127" s="167"/>
      <c r="BB127" s="167"/>
      <c r="BC127" s="167"/>
      <c r="BD127" s="167"/>
      <c r="BE127" s="167"/>
      <c r="BF127" s="167"/>
    </row>
    <row r="128" ht="14.25" customHeight="1">
      <c r="L128" s="178"/>
      <c r="M128" s="178"/>
      <c r="N128" s="178"/>
      <c r="Q128" s="292"/>
      <c r="R128" s="293"/>
      <c r="S128" s="293"/>
      <c r="T128" s="293"/>
      <c r="U128" s="293"/>
      <c r="V128" s="293"/>
      <c r="W128" s="293"/>
      <c r="X128" s="293"/>
      <c r="Y128" s="293"/>
      <c r="Z128" s="293"/>
      <c r="AA128" s="293"/>
      <c r="AB128" s="293"/>
      <c r="AC128" s="293"/>
      <c r="AD128" s="293"/>
      <c r="AE128" s="293"/>
      <c r="AF128" s="730"/>
      <c r="AG128" s="730"/>
      <c r="AH128" s="730"/>
      <c r="AI128" s="730"/>
      <c r="AJ128" s="730"/>
      <c r="AK128" s="730"/>
      <c r="AL128" s="167"/>
      <c r="AM128" s="167"/>
      <c r="AN128" s="167"/>
      <c r="AO128" s="167"/>
      <c r="AP128" s="167"/>
      <c r="AQ128" s="167"/>
      <c r="AR128" s="167"/>
      <c r="AS128" s="167"/>
      <c r="AT128" s="167"/>
      <c r="AU128" s="167"/>
      <c r="AV128" s="167"/>
      <c r="AW128" s="167"/>
      <c r="AX128" s="167"/>
      <c r="AY128" s="167"/>
      <c r="AZ128" s="167"/>
      <c r="BA128" s="167"/>
      <c r="BB128" s="167"/>
      <c r="BC128" s="167"/>
      <c r="BD128" s="167"/>
      <c r="BE128" s="167"/>
      <c r="BF128" s="167"/>
    </row>
    <row r="129" ht="14.25" customHeight="1">
      <c r="L129" s="178"/>
      <c r="M129" s="178"/>
      <c r="N129" s="178"/>
      <c r="Q129" s="292"/>
      <c r="R129" s="293"/>
      <c r="S129" s="293"/>
      <c r="T129" s="293"/>
      <c r="U129" s="293"/>
      <c r="V129" s="293"/>
      <c r="W129" s="293"/>
      <c r="X129" s="293"/>
      <c r="Y129" s="293"/>
      <c r="Z129" s="293"/>
      <c r="AA129" s="293"/>
      <c r="AB129" s="293"/>
      <c r="AC129" s="293"/>
      <c r="AD129" s="293"/>
      <c r="AE129" s="293"/>
      <c r="AF129" s="730"/>
      <c r="AG129" s="730"/>
      <c r="AH129" s="730"/>
      <c r="AI129" s="730"/>
      <c r="AJ129" s="730"/>
      <c r="AK129" s="730"/>
      <c r="AL129" s="167"/>
      <c r="AM129" s="167"/>
      <c r="AN129" s="167"/>
      <c r="AO129" s="167"/>
      <c r="AP129" s="167"/>
      <c r="AQ129" s="167"/>
      <c r="AR129" s="167"/>
      <c r="AS129" s="167"/>
      <c r="AT129" s="167"/>
      <c r="AU129" s="167"/>
      <c r="AV129" s="167"/>
      <c r="AW129" s="167"/>
      <c r="AX129" s="167"/>
      <c r="AY129" s="167"/>
      <c r="AZ129" s="167"/>
      <c r="BA129" s="167"/>
      <c r="BB129" s="167"/>
      <c r="BC129" s="167"/>
      <c r="BD129" s="167"/>
      <c r="BE129" s="167"/>
      <c r="BF129" s="167"/>
    </row>
    <row r="130" ht="14.25" customHeight="1">
      <c r="L130" s="178"/>
      <c r="M130" s="178"/>
      <c r="N130" s="178"/>
      <c r="Q130" s="292"/>
      <c r="R130" s="293"/>
      <c r="S130" s="293"/>
      <c r="T130" s="293"/>
      <c r="U130" s="293"/>
      <c r="V130" s="293"/>
      <c r="W130" s="293"/>
      <c r="X130" s="293"/>
      <c r="Y130" s="293"/>
      <c r="Z130" s="293"/>
      <c r="AA130" s="293"/>
      <c r="AB130" s="293"/>
      <c r="AC130" s="293"/>
      <c r="AD130" s="293"/>
      <c r="AE130" s="293"/>
      <c r="AF130" s="730"/>
      <c r="AG130" s="730"/>
      <c r="AH130" s="730"/>
      <c r="AI130" s="730"/>
      <c r="AJ130" s="730"/>
      <c r="AK130" s="730"/>
      <c r="AL130" s="167"/>
      <c r="AM130" s="167"/>
      <c r="AN130" s="167"/>
      <c r="AO130" s="167"/>
      <c r="AP130" s="167"/>
      <c r="AQ130" s="167"/>
      <c r="AR130" s="167"/>
      <c r="AS130" s="167"/>
      <c r="AT130" s="167"/>
      <c r="AU130" s="167"/>
      <c r="AV130" s="167"/>
      <c r="AW130" s="167"/>
      <c r="AX130" s="167"/>
      <c r="AY130" s="167"/>
      <c r="AZ130" s="167"/>
      <c r="BA130" s="167"/>
      <c r="BB130" s="167"/>
      <c r="BC130" s="167"/>
      <c r="BD130" s="167"/>
      <c r="BE130" s="167"/>
      <c r="BF130" s="167"/>
    </row>
    <row r="131" ht="14.25" customHeight="1">
      <c r="L131" s="178"/>
      <c r="M131" s="178"/>
      <c r="N131" s="178"/>
      <c r="Q131" s="292"/>
      <c r="R131" s="293"/>
      <c r="S131" s="293"/>
      <c r="T131" s="293"/>
      <c r="U131" s="293"/>
      <c r="V131" s="293"/>
      <c r="W131" s="293"/>
      <c r="X131" s="293"/>
      <c r="Y131" s="293"/>
      <c r="Z131" s="293"/>
      <c r="AA131" s="293"/>
      <c r="AB131" s="293"/>
      <c r="AC131" s="293"/>
      <c r="AD131" s="293"/>
      <c r="AE131" s="293"/>
      <c r="AF131" s="730"/>
      <c r="AG131" s="730"/>
      <c r="AH131" s="730"/>
      <c r="AI131" s="730"/>
      <c r="AJ131" s="730"/>
      <c r="AK131" s="730"/>
      <c r="AL131" s="167"/>
      <c r="AM131" s="167"/>
      <c r="AN131" s="167"/>
      <c r="AO131" s="167"/>
      <c r="AP131" s="167"/>
      <c r="AQ131" s="167"/>
      <c r="AR131" s="167"/>
      <c r="AS131" s="167"/>
      <c r="AT131" s="167"/>
      <c r="AU131" s="167"/>
      <c r="AV131" s="167"/>
      <c r="AW131" s="167"/>
      <c r="AX131" s="167"/>
      <c r="AY131" s="167"/>
      <c r="AZ131" s="167"/>
      <c r="BA131" s="167"/>
      <c r="BB131" s="167"/>
      <c r="BC131" s="167"/>
      <c r="BD131" s="167"/>
      <c r="BE131" s="167"/>
      <c r="BF131" s="167"/>
    </row>
    <row r="132" ht="14.25" customHeight="1">
      <c r="L132" s="178"/>
      <c r="M132" s="178"/>
      <c r="N132" s="178"/>
      <c r="Q132" s="292"/>
      <c r="R132" s="293"/>
      <c r="S132" s="293"/>
      <c r="T132" s="293"/>
      <c r="U132" s="293"/>
      <c r="V132" s="293"/>
      <c r="W132" s="293"/>
      <c r="X132" s="293"/>
      <c r="Y132" s="293"/>
      <c r="Z132" s="293"/>
      <c r="AA132" s="293"/>
      <c r="AB132" s="293"/>
      <c r="AC132" s="293"/>
      <c r="AD132" s="293"/>
      <c r="AE132" s="293"/>
      <c r="AF132" s="730"/>
      <c r="AG132" s="730"/>
      <c r="AH132" s="730"/>
      <c r="AI132" s="730"/>
      <c r="AJ132" s="730"/>
      <c r="AK132" s="730"/>
      <c r="AL132" s="167"/>
      <c r="AM132" s="167"/>
      <c r="AN132" s="167"/>
      <c r="AO132" s="167"/>
      <c r="AP132" s="167"/>
      <c r="AQ132" s="167"/>
      <c r="AR132" s="167"/>
      <c r="AS132" s="167"/>
      <c r="AT132" s="167"/>
      <c r="AU132" s="167"/>
      <c r="AV132" s="167"/>
      <c r="AW132" s="167"/>
      <c r="AX132" s="167"/>
      <c r="AY132" s="167"/>
      <c r="AZ132" s="167"/>
      <c r="BA132" s="167"/>
      <c r="BB132" s="167"/>
      <c r="BC132" s="167"/>
      <c r="BD132" s="167"/>
      <c r="BE132" s="167"/>
      <c r="BF132" s="167"/>
    </row>
    <row r="133" ht="14.25" customHeight="1">
      <c r="L133" s="178"/>
      <c r="M133" s="178"/>
      <c r="N133" s="178"/>
      <c r="Q133" s="292"/>
      <c r="R133" s="293"/>
      <c r="S133" s="293"/>
      <c r="T133" s="293"/>
      <c r="U133" s="293"/>
      <c r="V133" s="293"/>
      <c r="W133" s="293"/>
      <c r="X133" s="293"/>
      <c r="Y133" s="293"/>
      <c r="Z133" s="293"/>
      <c r="AA133" s="293"/>
      <c r="AB133" s="293"/>
      <c r="AC133" s="293"/>
      <c r="AD133" s="293"/>
      <c r="AE133" s="293"/>
      <c r="AF133" s="730"/>
      <c r="AG133" s="730"/>
      <c r="AH133" s="730"/>
      <c r="AI133" s="730"/>
      <c r="AJ133" s="730"/>
      <c r="AK133" s="730"/>
      <c r="AL133" s="167"/>
      <c r="AM133" s="167"/>
      <c r="AN133" s="167"/>
      <c r="AO133" s="167"/>
      <c r="AP133" s="167"/>
      <c r="AQ133" s="167"/>
      <c r="AR133" s="167"/>
      <c r="AS133" s="167"/>
      <c r="AT133" s="167"/>
      <c r="AU133" s="167"/>
      <c r="AV133" s="167"/>
      <c r="AW133" s="167"/>
      <c r="AX133" s="167"/>
      <c r="AY133" s="167"/>
      <c r="AZ133" s="167"/>
      <c r="BA133" s="167"/>
      <c r="BB133" s="167"/>
      <c r="BC133" s="167"/>
      <c r="BD133" s="167"/>
      <c r="BE133" s="167"/>
      <c r="BF133" s="167"/>
    </row>
    <row r="134" ht="14.25" customHeight="1">
      <c r="L134" s="178"/>
      <c r="M134" s="178"/>
      <c r="N134" s="178"/>
      <c r="Q134" s="292"/>
      <c r="R134" s="293"/>
      <c r="S134" s="293"/>
      <c r="T134" s="293"/>
      <c r="U134" s="293"/>
      <c r="V134" s="293"/>
      <c r="W134" s="293"/>
      <c r="X134" s="293"/>
      <c r="Y134" s="293"/>
      <c r="Z134" s="293"/>
      <c r="AA134" s="293"/>
      <c r="AB134" s="293"/>
      <c r="AC134" s="293"/>
      <c r="AD134" s="293"/>
      <c r="AE134" s="293"/>
      <c r="AF134" s="730"/>
      <c r="AG134" s="730"/>
      <c r="AH134" s="730"/>
      <c r="AI134" s="730"/>
      <c r="AJ134" s="730"/>
      <c r="AK134" s="730"/>
      <c r="AL134" s="167"/>
      <c r="AM134" s="167"/>
      <c r="AN134" s="167"/>
      <c r="AO134" s="167"/>
      <c r="AP134" s="167"/>
      <c r="AQ134" s="167"/>
      <c r="AR134" s="167"/>
      <c r="AS134" s="167"/>
      <c r="AT134" s="167"/>
      <c r="AU134" s="167"/>
      <c r="AV134" s="167"/>
      <c r="AW134" s="167"/>
      <c r="AX134" s="167"/>
      <c r="AY134" s="167"/>
      <c r="AZ134" s="167"/>
      <c r="BA134" s="167"/>
      <c r="BB134" s="167"/>
      <c r="BC134" s="167"/>
      <c r="BD134" s="167"/>
      <c r="BE134" s="167"/>
      <c r="BF134" s="167"/>
    </row>
    <row r="135" ht="14.25" customHeight="1">
      <c r="L135" s="178"/>
      <c r="M135" s="178"/>
      <c r="N135" s="178"/>
      <c r="Q135" s="292"/>
      <c r="R135" s="293"/>
      <c r="S135" s="293"/>
      <c r="T135" s="293"/>
      <c r="U135" s="293"/>
      <c r="V135" s="293"/>
      <c r="W135" s="293"/>
      <c r="X135" s="293"/>
      <c r="Y135" s="293"/>
      <c r="Z135" s="293"/>
      <c r="AA135" s="293"/>
      <c r="AB135" s="293"/>
      <c r="AC135" s="293"/>
      <c r="AD135" s="293"/>
      <c r="AE135" s="293"/>
      <c r="AF135" s="730"/>
      <c r="AG135" s="730"/>
      <c r="AH135" s="730"/>
      <c r="AI135" s="730"/>
      <c r="AJ135" s="730"/>
      <c r="AK135" s="730"/>
      <c r="AL135" s="167"/>
      <c r="AM135" s="167"/>
      <c r="AN135" s="167"/>
      <c r="AO135" s="167"/>
      <c r="AP135" s="167"/>
      <c r="AQ135" s="167"/>
      <c r="AR135" s="167"/>
      <c r="AS135" s="167"/>
      <c r="AT135" s="167"/>
      <c r="AU135" s="167"/>
      <c r="AV135" s="167"/>
      <c r="AW135" s="167"/>
      <c r="AX135" s="167"/>
      <c r="AY135" s="167"/>
      <c r="AZ135" s="167"/>
      <c r="BA135" s="167"/>
      <c r="BB135" s="167"/>
      <c r="BC135" s="167"/>
      <c r="BD135" s="167"/>
      <c r="BE135" s="167"/>
      <c r="BF135" s="167"/>
    </row>
    <row r="136" ht="14.25" customHeight="1">
      <c r="L136" s="178"/>
      <c r="M136" s="178"/>
      <c r="N136" s="178"/>
      <c r="Q136" s="292"/>
      <c r="R136" s="293"/>
      <c r="S136" s="293"/>
      <c r="T136" s="293"/>
      <c r="U136" s="293"/>
      <c r="V136" s="293"/>
      <c r="W136" s="293"/>
      <c r="X136" s="293"/>
      <c r="Y136" s="293"/>
      <c r="Z136" s="293"/>
      <c r="AA136" s="293"/>
      <c r="AB136" s="293"/>
      <c r="AC136" s="293"/>
      <c r="AD136" s="293"/>
      <c r="AE136" s="293"/>
      <c r="AF136" s="730"/>
      <c r="AG136" s="730"/>
      <c r="AH136" s="730"/>
      <c r="AI136" s="730"/>
      <c r="AJ136" s="730"/>
      <c r="AK136" s="730"/>
      <c r="AL136" s="167"/>
      <c r="AM136" s="167"/>
      <c r="AN136" s="167"/>
      <c r="AO136" s="167"/>
      <c r="AP136" s="167"/>
      <c r="AQ136" s="167"/>
      <c r="AR136" s="167"/>
      <c r="AS136" s="167"/>
      <c r="AT136" s="167"/>
      <c r="AU136" s="167"/>
      <c r="AV136" s="167"/>
      <c r="AW136" s="167"/>
      <c r="AX136" s="167"/>
      <c r="AY136" s="167"/>
      <c r="AZ136" s="167"/>
      <c r="BA136" s="167"/>
      <c r="BB136" s="167"/>
      <c r="BC136" s="167"/>
      <c r="BD136" s="167"/>
      <c r="BE136" s="167"/>
      <c r="BF136" s="167"/>
    </row>
    <row r="137" ht="14.25" customHeight="1">
      <c r="L137" s="178"/>
      <c r="M137" s="178"/>
      <c r="N137" s="178"/>
      <c r="Q137" s="292"/>
      <c r="R137" s="293"/>
      <c r="S137" s="293"/>
      <c r="T137" s="293"/>
      <c r="U137" s="293"/>
      <c r="V137" s="293"/>
      <c r="W137" s="293"/>
      <c r="X137" s="293"/>
      <c r="Y137" s="293"/>
      <c r="Z137" s="293"/>
      <c r="AA137" s="293"/>
      <c r="AB137" s="293"/>
      <c r="AC137" s="293"/>
      <c r="AD137" s="293"/>
      <c r="AE137" s="293"/>
      <c r="AF137" s="730"/>
      <c r="AG137" s="730"/>
      <c r="AH137" s="730"/>
      <c r="AI137" s="730"/>
      <c r="AJ137" s="730"/>
      <c r="AK137" s="730"/>
      <c r="AL137" s="167"/>
      <c r="AM137" s="167"/>
      <c r="AN137" s="167"/>
      <c r="AO137" s="167"/>
      <c r="AP137" s="167"/>
      <c r="AQ137" s="167"/>
      <c r="AR137" s="167"/>
      <c r="AS137" s="167"/>
      <c r="AT137" s="167"/>
      <c r="AU137" s="167"/>
      <c r="AV137" s="167"/>
      <c r="AW137" s="167"/>
      <c r="AX137" s="167"/>
      <c r="AY137" s="167"/>
      <c r="AZ137" s="167"/>
      <c r="BA137" s="167"/>
      <c r="BB137" s="167"/>
      <c r="BC137" s="167"/>
      <c r="BD137" s="167"/>
      <c r="BE137" s="167"/>
      <c r="BF137" s="167"/>
    </row>
    <row r="138" ht="14.25" customHeight="1">
      <c r="L138" s="178"/>
      <c r="M138" s="178"/>
      <c r="N138" s="178"/>
      <c r="Q138" s="292"/>
      <c r="R138" s="293"/>
      <c r="S138" s="293"/>
      <c r="T138" s="293"/>
      <c r="U138" s="293"/>
      <c r="V138" s="293"/>
      <c r="W138" s="293"/>
      <c r="X138" s="293"/>
      <c r="Y138" s="293"/>
      <c r="Z138" s="293"/>
      <c r="AA138" s="293"/>
      <c r="AB138" s="293"/>
      <c r="AC138" s="293"/>
      <c r="AD138" s="293"/>
      <c r="AE138" s="293"/>
      <c r="AF138" s="730"/>
      <c r="AG138" s="730"/>
      <c r="AH138" s="730"/>
      <c r="AI138" s="730"/>
      <c r="AJ138" s="730"/>
      <c r="AK138" s="730"/>
      <c r="AL138" s="167"/>
      <c r="AM138" s="167"/>
      <c r="AN138" s="167"/>
      <c r="AO138" s="167"/>
      <c r="AP138" s="167"/>
      <c r="AQ138" s="167"/>
      <c r="AR138" s="167"/>
      <c r="AS138" s="167"/>
      <c r="AT138" s="167"/>
      <c r="AU138" s="167"/>
      <c r="AV138" s="167"/>
      <c r="AW138" s="167"/>
      <c r="AX138" s="167"/>
      <c r="AY138" s="167"/>
      <c r="AZ138" s="167"/>
      <c r="BA138" s="167"/>
      <c r="BB138" s="167"/>
      <c r="BC138" s="167"/>
      <c r="BD138" s="167"/>
      <c r="BE138" s="167"/>
      <c r="BF138" s="167"/>
    </row>
    <row r="139" ht="14.25" customHeight="1">
      <c r="L139" s="178"/>
      <c r="M139" s="178"/>
      <c r="N139" s="178"/>
      <c r="Q139" s="292"/>
      <c r="R139" s="293"/>
      <c r="S139" s="293"/>
      <c r="T139" s="293"/>
      <c r="U139" s="293"/>
      <c r="V139" s="293"/>
      <c r="W139" s="293"/>
      <c r="X139" s="293"/>
      <c r="Y139" s="293"/>
      <c r="Z139" s="293"/>
      <c r="AA139" s="293"/>
      <c r="AB139" s="293"/>
      <c r="AC139" s="293"/>
      <c r="AD139" s="293"/>
      <c r="AE139" s="293"/>
      <c r="AF139" s="730"/>
      <c r="AG139" s="730"/>
      <c r="AH139" s="730"/>
      <c r="AI139" s="730"/>
      <c r="AJ139" s="730"/>
      <c r="AK139" s="730"/>
      <c r="AL139" s="167"/>
      <c r="AM139" s="167"/>
      <c r="AN139" s="167"/>
      <c r="AO139" s="167"/>
      <c r="AP139" s="167"/>
      <c r="AQ139" s="167"/>
      <c r="AR139" s="167"/>
      <c r="AS139" s="167"/>
      <c r="AT139" s="167"/>
      <c r="AU139" s="167"/>
      <c r="AV139" s="167"/>
      <c r="AW139" s="167"/>
      <c r="AX139" s="167"/>
      <c r="AY139" s="167"/>
      <c r="AZ139" s="167"/>
      <c r="BA139" s="167"/>
      <c r="BB139" s="167"/>
      <c r="BC139" s="167"/>
      <c r="BD139" s="167"/>
      <c r="BE139" s="167"/>
      <c r="BF139" s="167"/>
    </row>
    <row r="140" ht="14.25" customHeight="1">
      <c r="L140" s="178"/>
      <c r="M140" s="178"/>
      <c r="N140" s="178"/>
      <c r="Q140" s="292"/>
      <c r="R140" s="293"/>
      <c r="S140" s="293"/>
      <c r="T140" s="293"/>
      <c r="U140" s="293"/>
      <c r="V140" s="293"/>
      <c r="W140" s="293"/>
      <c r="X140" s="293"/>
      <c r="Y140" s="293"/>
      <c r="Z140" s="293"/>
      <c r="AA140" s="293"/>
      <c r="AB140" s="293"/>
      <c r="AC140" s="293"/>
      <c r="AD140" s="293"/>
      <c r="AE140" s="293"/>
      <c r="AF140" s="730"/>
      <c r="AG140" s="730"/>
      <c r="AH140" s="730"/>
      <c r="AI140" s="730"/>
      <c r="AJ140" s="730"/>
      <c r="AK140" s="730"/>
      <c r="AL140" s="167"/>
      <c r="AM140" s="167"/>
      <c r="AN140" s="167"/>
      <c r="AO140" s="167"/>
      <c r="AP140" s="167"/>
      <c r="AQ140" s="167"/>
      <c r="AR140" s="167"/>
      <c r="AS140" s="167"/>
      <c r="AT140" s="167"/>
      <c r="AU140" s="167"/>
      <c r="AV140" s="167"/>
      <c r="AW140" s="167"/>
      <c r="AX140" s="167"/>
      <c r="AY140" s="167"/>
      <c r="AZ140" s="167"/>
      <c r="BA140" s="167"/>
      <c r="BB140" s="167"/>
      <c r="BC140" s="167"/>
      <c r="BD140" s="167"/>
      <c r="BE140" s="167"/>
      <c r="BF140" s="167"/>
    </row>
    <row r="141" ht="14.25" customHeight="1">
      <c r="L141" s="178"/>
      <c r="M141" s="178"/>
      <c r="N141" s="178"/>
      <c r="Q141" s="292"/>
      <c r="R141" s="293"/>
      <c r="S141" s="293"/>
      <c r="T141" s="293"/>
      <c r="U141" s="293"/>
      <c r="V141" s="293"/>
      <c r="W141" s="293"/>
      <c r="X141" s="293"/>
      <c r="Y141" s="293"/>
      <c r="Z141" s="293"/>
      <c r="AA141" s="293"/>
      <c r="AB141" s="293"/>
      <c r="AC141" s="293"/>
      <c r="AD141" s="293"/>
      <c r="AE141" s="293"/>
      <c r="AF141" s="730"/>
      <c r="AG141" s="730"/>
      <c r="AH141" s="730"/>
      <c r="AI141" s="730"/>
      <c r="AJ141" s="730"/>
      <c r="AK141" s="730"/>
      <c r="AL141" s="167"/>
      <c r="AM141" s="167"/>
      <c r="AN141" s="167"/>
      <c r="AO141" s="167"/>
      <c r="AP141" s="167"/>
      <c r="AQ141" s="167"/>
      <c r="AR141" s="167"/>
      <c r="AS141" s="167"/>
      <c r="AT141" s="167"/>
      <c r="AU141" s="167"/>
      <c r="AV141" s="167"/>
      <c r="AW141" s="167"/>
      <c r="AX141" s="167"/>
      <c r="AY141" s="167"/>
      <c r="AZ141" s="167"/>
      <c r="BA141" s="167"/>
      <c r="BB141" s="167"/>
      <c r="BC141" s="167"/>
      <c r="BD141" s="167"/>
      <c r="BE141" s="167"/>
      <c r="BF141" s="167"/>
    </row>
    <row r="142" ht="14.25" customHeight="1">
      <c r="L142" s="178"/>
      <c r="M142" s="178"/>
      <c r="N142" s="178"/>
      <c r="Q142" s="292"/>
      <c r="R142" s="293"/>
      <c r="S142" s="293"/>
      <c r="T142" s="293"/>
      <c r="U142" s="293"/>
      <c r="V142" s="293"/>
      <c r="W142" s="293"/>
      <c r="X142" s="293"/>
      <c r="Y142" s="293"/>
      <c r="Z142" s="293"/>
      <c r="AA142" s="293"/>
      <c r="AB142" s="293"/>
      <c r="AC142" s="293"/>
      <c r="AD142" s="293"/>
      <c r="AE142" s="293"/>
      <c r="AF142" s="730"/>
      <c r="AG142" s="730"/>
      <c r="AH142" s="730"/>
      <c r="AI142" s="730"/>
      <c r="AJ142" s="730"/>
      <c r="AK142" s="730"/>
      <c r="AL142" s="167"/>
      <c r="AM142" s="167"/>
      <c r="AN142" s="167"/>
      <c r="AO142" s="167"/>
      <c r="AP142" s="167"/>
      <c r="AQ142" s="167"/>
      <c r="AR142" s="167"/>
      <c r="AS142" s="167"/>
      <c r="AT142" s="167"/>
      <c r="AU142" s="167"/>
      <c r="AV142" s="167"/>
      <c r="AW142" s="167"/>
      <c r="AX142" s="167"/>
      <c r="AY142" s="167"/>
      <c r="AZ142" s="167"/>
      <c r="BA142" s="167"/>
      <c r="BB142" s="167"/>
      <c r="BC142" s="167"/>
      <c r="BD142" s="167"/>
      <c r="BE142" s="167"/>
      <c r="BF142" s="167"/>
    </row>
    <row r="143" ht="14.25" customHeight="1">
      <c r="L143" s="178"/>
      <c r="M143" s="178"/>
      <c r="N143" s="178"/>
      <c r="Q143" s="292"/>
      <c r="R143" s="293"/>
      <c r="S143" s="293"/>
      <c r="T143" s="293"/>
      <c r="U143" s="293"/>
      <c r="V143" s="293"/>
      <c r="W143" s="293"/>
      <c r="X143" s="293"/>
      <c r="Y143" s="293"/>
      <c r="Z143" s="293"/>
      <c r="AA143" s="293"/>
      <c r="AB143" s="293"/>
      <c r="AC143" s="293"/>
      <c r="AD143" s="293"/>
      <c r="AE143" s="293"/>
      <c r="AF143" s="730"/>
      <c r="AG143" s="730"/>
      <c r="AH143" s="730"/>
      <c r="AI143" s="730"/>
      <c r="AJ143" s="730"/>
      <c r="AK143" s="730"/>
      <c r="AL143" s="167"/>
      <c r="AM143" s="167"/>
      <c r="AN143" s="167"/>
      <c r="AO143" s="167"/>
      <c r="AP143" s="167"/>
      <c r="AQ143" s="167"/>
      <c r="AR143" s="167"/>
      <c r="AS143" s="167"/>
      <c r="AT143" s="167"/>
      <c r="AU143" s="167"/>
      <c r="AV143" s="167"/>
      <c r="AW143" s="167"/>
      <c r="AX143" s="167"/>
      <c r="AY143" s="167"/>
      <c r="AZ143" s="167"/>
      <c r="BA143" s="167"/>
      <c r="BB143" s="167"/>
      <c r="BC143" s="167"/>
      <c r="BD143" s="167"/>
      <c r="BE143" s="167"/>
      <c r="BF143" s="167"/>
    </row>
    <row r="144" ht="14.25" customHeight="1">
      <c r="L144" s="178"/>
      <c r="M144" s="178"/>
      <c r="N144" s="178"/>
      <c r="Q144" s="292"/>
      <c r="R144" s="293"/>
      <c r="S144" s="293"/>
      <c r="T144" s="293"/>
      <c r="U144" s="293"/>
      <c r="V144" s="293"/>
      <c r="W144" s="293"/>
      <c r="X144" s="293"/>
      <c r="Y144" s="293"/>
      <c r="Z144" s="293"/>
      <c r="AA144" s="293"/>
      <c r="AB144" s="293"/>
      <c r="AC144" s="293"/>
      <c r="AD144" s="293"/>
      <c r="AE144" s="293"/>
      <c r="AF144" s="730"/>
      <c r="AG144" s="730"/>
      <c r="AH144" s="730"/>
      <c r="AI144" s="730"/>
      <c r="AJ144" s="730"/>
      <c r="AK144" s="730"/>
      <c r="AL144" s="167"/>
      <c r="AM144" s="167"/>
      <c r="AN144" s="167"/>
      <c r="AO144" s="167"/>
      <c r="AP144" s="167"/>
      <c r="AQ144" s="167"/>
      <c r="AR144" s="167"/>
      <c r="AS144" s="167"/>
      <c r="AT144" s="167"/>
      <c r="AU144" s="167"/>
      <c r="AV144" s="167"/>
      <c r="AW144" s="167"/>
      <c r="AX144" s="167"/>
      <c r="AY144" s="167"/>
      <c r="AZ144" s="167"/>
      <c r="BA144" s="167"/>
      <c r="BB144" s="167"/>
      <c r="BC144" s="167"/>
      <c r="BD144" s="167"/>
      <c r="BE144" s="167"/>
      <c r="BF144" s="167"/>
    </row>
    <row r="145" ht="14.25" customHeight="1">
      <c r="L145" s="178"/>
      <c r="M145" s="178"/>
      <c r="N145" s="178"/>
      <c r="Q145" s="292"/>
      <c r="R145" s="293"/>
      <c r="S145" s="293"/>
      <c r="T145" s="293"/>
      <c r="U145" s="293"/>
      <c r="V145" s="293"/>
      <c r="W145" s="293"/>
      <c r="X145" s="293"/>
      <c r="Y145" s="293"/>
      <c r="Z145" s="293"/>
      <c r="AA145" s="293"/>
      <c r="AB145" s="293"/>
      <c r="AC145" s="293"/>
      <c r="AD145" s="293"/>
      <c r="AE145" s="293"/>
      <c r="AF145" s="730"/>
      <c r="AG145" s="730"/>
      <c r="AH145" s="730"/>
      <c r="AI145" s="730"/>
      <c r="AJ145" s="730"/>
      <c r="AK145" s="730"/>
      <c r="AL145" s="167"/>
      <c r="AM145" s="167"/>
      <c r="AN145" s="167"/>
      <c r="AO145" s="167"/>
      <c r="AP145" s="167"/>
      <c r="AQ145" s="167"/>
      <c r="AR145" s="167"/>
      <c r="AS145" s="167"/>
      <c r="AT145" s="167"/>
      <c r="AU145" s="167"/>
      <c r="AV145" s="167"/>
      <c r="AW145" s="167"/>
      <c r="AX145" s="167"/>
      <c r="AY145" s="167"/>
      <c r="AZ145" s="167"/>
      <c r="BA145" s="167"/>
      <c r="BB145" s="167"/>
      <c r="BC145" s="167"/>
      <c r="BD145" s="167"/>
      <c r="BE145" s="167"/>
      <c r="BF145" s="167"/>
    </row>
    <row r="146" ht="14.25" customHeight="1">
      <c r="L146" s="178"/>
      <c r="M146" s="178"/>
      <c r="N146" s="178"/>
      <c r="Q146" s="292"/>
      <c r="R146" s="293"/>
      <c r="S146" s="293"/>
      <c r="T146" s="293"/>
      <c r="U146" s="293"/>
      <c r="V146" s="293"/>
      <c r="W146" s="293"/>
      <c r="X146" s="293"/>
      <c r="Y146" s="293"/>
      <c r="Z146" s="293"/>
      <c r="AA146" s="293"/>
      <c r="AB146" s="293"/>
      <c r="AC146" s="293"/>
      <c r="AD146" s="293"/>
      <c r="AE146" s="293"/>
      <c r="AF146" s="730"/>
      <c r="AG146" s="730"/>
      <c r="AH146" s="730"/>
      <c r="AI146" s="730"/>
      <c r="AJ146" s="730"/>
      <c r="AK146" s="730"/>
      <c r="AL146" s="167"/>
      <c r="AM146" s="167"/>
      <c r="AN146" s="167"/>
      <c r="AO146" s="167"/>
      <c r="AP146" s="167"/>
      <c r="AQ146" s="167"/>
      <c r="AR146" s="167"/>
      <c r="AS146" s="167"/>
      <c r="AT146" s="167"/>
      <c r="AU146" s="167"/>
      <c r="AV146" s="167"/>
      <c r="AW146" s="167"/>
      <c r="AX146" s="167"/>
      <c r="AY146" s="167"/>
      <c r="AZ146" s="167"/>
      <c r="BA146" s="167"/>
      <c r="BB146" s="167"/>
      <c r="BC146" s="167"/>
      <c r="BD146" s="167"/>
      <c r="BE146" s="167"/>
      <c r="BF146" s="167"/>
    </row>
    <row r="147" ht="14.25" customHeight="1">
      <c r="L147" s="178"/>
      <c r="M147" s="178"/>
      <c r="N147" s="178"/>
      <c r="Q147" s="292"/>
      <c r="R147" s="293"/>
      <c r="S147" s="293"/>
      <c r="T147" s="293"/>
      <c r="U147" s="293"/>
      <c r="V147" s="293"/>
      <c r="W147" s="293"/>
      <c r="X147" s="293"/>
      <c r="Y147" s="293"/>
      <c r="Z147" s="293"/>
      <c r="AA147" s="293"/>
      <c r="AB147" s="293"/>
      <c r="AC147" s="293"/>
      <c r="AD147" s="293"/>
      <c r="AE147" s="293"/>
      <c r="AF147" s="730"/>
      <c r="AG147" s="730"/>
      <c r="AH147" s="730"/>
      <c r="AI147" s="730"/>
      <c r="AJ147" s="730"/>
      <c r="AK147" s="730"/>
      <c r="AL147" s="167"/>
      <c r="AM147" s="167"/>
      <c r="AN147" s="167"/>
      <c r="AO147" s="167"/>
      <c r="AP147" s="167"/>
      <c r="AQ147" s="167"/>
      <c r="AR147" s="167"/>
      <c r="AS147" s="167"/>
      <c r="AT147" s="167"/>
      <c r="AU147" s="167"/>
      <c r="AV147" s="167"/>
      <c r="AW147" s="167"/>
      <c r="AX147" s="167"/>
      <c r="AY147" s="167"/>
      <c r="AZ147" s="167"/>
      <c r="BA147" s="167"/>
      <c r="BB147" s="167"/>
      <c r="BC147" s="167"/>
      <c r="BD147" s="167"/>
      <c r="BE147" s="167"/>
      <c r="BF147" s="167"/>
    </row>
    <row r="148" ht="14.25" customHeight="1">
      <c r="L148" s="178"/>
      <c r="M148" s="178"/>
      <c r="N148" s="178"/>
      <c r="Q148" s="292"/>
      <c r="R148" s="293"/>
      <c r="S148" s="293"/>
      <c r="T148" s="293"/>
      <c r="U148" s="293"/>
      <c r="V148" s="293"/>
      <c r="W148" s="293"/>
      <c r="X148" s="293"/>
      <c r="Y148" s="293"/>
      <c r="Z148" s="293"/>
      <c r="AA148" s="293"/>
      <c r="AB148" s="293"/>
      <c r="AC148" s="293"/>
      <c r="AD148" s="293"/>
      <c r="AE148" s="293"/>
      <c r="AF148" s="730"/>
      <c r="AG148" s="730"/>
      <c r="AH148" s="730"/>
      <c r="AI148" s="730"/>
      <c r="AJ148" s="730"/>
      <c r="AK148" s="730"/>
      <c r="AL148" s="167"/>
      <c r="AM148" s="167"/>
      <c r="AN148" s="167"/>
      <c r="AO148" s="167"/>
      <c r="AP148" s="167"/>
      <c r="AQ148" s="167"/>
      <c r="AR148" s="167"/>
      <c r="AS148" s="167"/>
      <c r="AT148" s="167"/>
      <c r="AU148" s="167"/>
      <c r="AV148" s="167"/>
      <c r="AW148" s="167"/>
      <c r="AX148" s="167"/>
      <c r="AY148" s="167"/>
      <c r="AZ148" s="167"/>
      <c r="BA148" s="167"/>
      <c r="BB148" s="167"/>
      <c r="BC148" s="167"/>
      <c r="BD148" s="167"/>
      <c r="BE148" s="167"/>
      <c r="BF148" s="167"/>
    </row>
    <row r="149" ht="14.25" customHeight="1">
      <c r="L149" s="178"/>
      <c r="M149" s="178"/>
      <c r="N149" s="178"/>
      <c r="Q149" s="292"/>
      <c r="R149" s="293"/>
      <c r="S149" s="293"/>
      <c r="T149" s="293"/>
      <c r="U149" s="293"/>
      <c r="V149" s="293"/>
      <c r="W149" s="293"/>
      <c r="X149" s="293"/>
      <c r="Y149" s="293"/>
      <c r="Z149" s="293"/>
      <c r="AA149" s="293"/>
      <c r="AB149" s="293"/>
      <c r="AC149" s="293"/>
      <c r="AD149" s="293"/>
      <c r="AE149" s="293"/>
      <c r="AF149" s="730"/>
      <c r="AG149" s="730"/>
      <c r="AH149" s="730"/>
      <c r="AI149" s="730"/>
      <c r="AJ149" s="730"/>
      <c r="AK149" s="730"/>
      <c r="AL149" s="167"/>
      <c r="AM149" s="167"/>
      <c r="AN149" s="167"/>
      <c r="AO149" s="167"/>
      <c r="AP149" s="167"/>
      <c r="AQ149" s="167"/>
      <c r="AR149" s="167"/>
      <c r="AS149" s="167"/>
      <c r="AT149" s="167"/>
      <c r="AU149" s="167"/>
      <c r="AV149" s="167"/>
      <c r="AW149" s="167"/>
      <c r="AX149" s="167"/>
      <c r="AY149" s="167"/>
      <c r="AZ149" s="167"/>
      <c r="BA149" s="167"/>
      <c r="BB149" s="167"/>
      <c r="BC149" s="167"/>
      <c r="BD149" s="167"/>
      <c r="BE149" s="167"/>
      <c r="BF149" s="167"/>
    </row>
    <row r="150" ht="14.25" customHeight="1">
      <c r="L150" s="178"/>
      <c r="M150" s="178"/>
      <c r="N150" s="178"/>
      <c r="Q150" s="292"/>
      <c r="R150" s="293"/>
      <c r="S150" s="293"/>
      <c r="T150" s="293"/>
      <c r="U150" s="293"/>
      <c r="V150" s="293"/>
      <c r="W150" s="293"/>
      <c r="X150" s="293"/>
      <c r="Y150" s="293"/>
      <c r="Z150" s="293"/>
      <c r="AA150" s="293"/>
      <c r="AB150" s="293"/>
      <c r="AC150" s="293"/>
      <c r="AD150" s="293"/>
      <c r="AE150" s="293"/>
      <c r="AF150" s="730"/>
      <c r="AG150" s="730"/>
      <c r="AH150" s="730"/>
      <c r="AI150" s="730"/>
      <c r="AJ150" s="730"/>
      <c r="AK150" s="730"/>
      <c r="AL150" s="167"/>
      <c r="AM150" s="167"/>
      <c r="AN150" s="167"/>
      <c r="AO150" s="167"/>
      <c r="AP150" s="167"/>
      <c r="AQ150" s="167"/>
      <c r="AR150" s="167"/>
      <c r="AS150" s="167"/>
      <c r="AT150" s="167"/>
      <c r="AU150" s="167"/>
      <c r="AV150" s="167"/>
      <c r="AW150" s="167"/>
      <c r="AX150" s="167"/>
      <c r="AY150" s="167"/>
      <c r="AZ150" s="167"/>
      <c r="BA150" s="167"/>
      <c r="BB150" s="167"/>
      <c r="BC150" s="167"/>
      <c r="BD150" s="167"/>
      <c r="BE150" s="167"/>
      <c r="BF150" s="167"/>
    </row>
    <row r="151" ht="14.25" customHeight="1">
      <c r="L151" s="178"/>
      <c r="M151" s="178"/>
      <c r="N151" s="178"/>
      <c r="Q151" s="292"/>
      <c r="R151" s="293"/>
      <c r="S151" s="293"/>
      <c r="T151" s="293"/>
      <c r="U151" s="293"/>
      <c r="V151" s="293"/>
      <c r="W151" s="293"/>
      <c r="X151" s="293"/>
      <c r="Y151" s="293"/>
      <c r="Z151" s="293"/>
      <c r="AA151" s="293"/>
      <c r="AB151" s="293"/>
      <c r="AC151" s="293"/>
      <c r="AD151" s="293"/>
      <c r="AE151" s="293"/>
      <c r="AF151" s="730"/>
      <c r="AG151" s="730"/>
      <c r="AH151" s="730"/>
      <c r="AI151" s="730"/>
      <c r="AJ151" s="730"/>
      <c r="AK151" s="730"/>
      <c r="AL151" s="167"/>
      <c r="AM151" s="167"/>
      <c r="AN151" s="167"/>
      <c r="AO151" s="167"/>
      <c r="AP151" s="167"/>
      <c r="AQ151" s="167"/>
      <c r="AR151" s="167"/>
      <c r="AS151" s="167"/>
      <c r="AT151" s="167"/>
      <c r="AU151" s="167"/>
      <c r="AV151" s="167"/>
      <c r="AW151" s="167"/>
      <c r="AX151" s="167"/>
      <c r="AY151" s="167"/>
      <c r="AZ151" s="167"/>
      <c r="BA151" s="167"/>
      <c r="BB151" s="167"/>
      <c r="BC151" s="167"/>
      <c r="BD151" s="167"/>
      <c r="BE151" s="167"/>
      <c r="BF151" s="167"/>
    </row>
    <row r="152" ht="14.25" customHeight="1">
      <c r="L152" s="178"/>
      <c r="M152" s="178"/>
      <c r="N152" s="178"/>
      <c r="Q152" s="292"/>
      <c r="R152" s="293"/>
      <c r="S152" s="293"/>
      <c r="T152" s="293"/>
      <c r="U152" s="293"/>
      <c r="V152" s="293"/>
      <c r="W152" s="293"/>
      <c r="X152" s="293"/>
      <c r="Y152" s="293"/>
      <c r="Z152" s="293"/>
      <c r="AA152" s="293"/>
      <c r="AB152" s="293"/>
      <c r="AC152" s="293"/>
      <c r="AD152" s="293"/>
      <c r="AE152" s="293"/>
      <c r="AF152" s="730"/>
      <c r="AG152" s="730"/>
      <c r="AH152" s="730"/>
      <c r="AI152" s="730"/>
      <c r="AJ152" s="730"/>
      <c r="AK152" s="730"/>
      <c r="AL152" s="167"/>
      <c r="AM152" s="167"/>
      <c r="AN152" s="167"/>
      <c r="AO152" s="167"/>
      <c r="AP152" s="167"/>
      <c r="AQ152" s="167"/>
      <c r="AR152" s="167"/>
      <c r="AS152" s="167"/>
      <c r="AT152" s="167"/>
      <c r="AU152" s="167"/>
      <c r="AV152" s="167"/>
      <c r="AW152" s="167"/>
      <c r="AX152" s="167"/>
      <c r="AY152" s="167"/>
      <c r="AZ152" s="167"/>
      <c r="BA152" s="167"/>
      <c r="BB152" s="167"/>
      <c r="BC152" s="167"/>
      <c r="BD152" s="167"/>
      <c r="BE152" s="167"/>
      <c r="BF152" s="167"/>
    </row>
    <row r="153" ht="14.25" customHeight="1">
      <c r="L153" s="178"/>
      <c r="M153" s="178"/>
      <c r="N153" s="178"/>
      <c r="Q153" s="292"/>
      <c r="R153" s="293"/>
      <c r="S153" s="293"/>
      <c r="T153" s="293"/>
      <c r="U153" s="293"/>
      <c r="V153" s="293"/>
      <c r="W153" s="293"/>
      <c r="X153" s="293"/>
      <c r="Y153" s="293"/>
      <c r="Z153" s="293"/>
      <c r="AA153" s="293"/>
      <c r="AB153" s="293"/>
      <c r="AC153" s="293"/>
      <c r="AD153" s="293"/>
      <c r="AE153" s="293"/>
      <c r="AF153" s="730"/>
      <c r="AG153" s="730"/>
      <c r="AH153" s="730"/>
      <c r="AI153" s="730"/>
      <c r="AJ153" s="730"/>
      <c r="AK153" s="730"/>
      <c r="AL153" s="167"/>
      <c r="AM153" s="167"/>
      <c r="AN153" s="167"/>
      <c r="AO153" s="167"/>
      <c r="AP153" s="167"/>
      <c r="AQ153" s="167"/>
      <c r="AR153" s="167"/>
      <c r="AS153" s="167"/>
      <c r="AT153" s="167"/>
      <c r="AU153" s="167"/>
      <c r="AV153" s="167"/>
      <c r="AW153" s="167"/>
      <c r="AX153" s="167"/>
      <c r="AY153" s="167"/>
      <c r="AZ153" s="167"/>
      <c r="BA153" s="167"/>
      <c r="BB153" s="167"/>
      <c r="BC153" s="167"/>
      <c r="BD153" s="167"/>
      <c r="BE153" s="167"/>
      <c r="BF153" s="167"/>
    </row>
    <row r="154" ht="14.25" customHeight="1">
      <c r="L154" s="178"/>
      <c r="M154" s="178"/>
      <c r="N154" s="178"/>
      <c r="Q154" s="292"/>
      <c r="R154" s="293"/>
      <c r="S154" s="293"/>
      <c r="T154" s="293"/>
      <c r="U154" s="293"/>
      <c r="V154" s="293"/>
      <c r="W154" s="293"/>
      <c r="X154" s="293"/>
      <c r="Y154" s="293"/>
      <c r="Z154" s="293"/>
      <c r="AA154" s="293"/>
      <c r="AB154" s="293"/>
      <c r="AC154" s="293"/>
      <c r="AD154" s="293"/>
      <c r="AE154" s="293"/>
      <c r="AF154" s="730"/>
      <c r="AG154" s="730"/>
      <c r="AH154" s="730"/>
      <c r="AI154" s="730"/>
      <c r="AJ154" s="730"/>
      <c r="AK154" s="730"/>
      <c r="AL154" s="167"/>
      <c r="AM154" s="167"/>
      <c r="AN154" s="167"/>
      <c r="AO154" s="167"/>
      <c r="AP154" s="167"/>
      <c r="AQ154" s="167"/>
      <c r="AR154" s="167"/>
      <c r="AS154" s="167"/>
      <c r="AT154" s="167"/>
      <c r="AU154" s="167"/>
      <c r="AV154" s="167"/>
      <c r="AW154" s="167"/>
      <c r="AX154" s="167"/>
      <c r="AY154" s="167"/>
      <c r="AZ154" s="167"/>
      <c r="BA154" s="167"/>
      <c r="BB154" s="167"/>
      <c r="BC154" s="167"/>
      <c r="BD154" s="167"/>
      <c r="BE154" s="167"/>
      <c r="BF154" s="167"/>
    </row>
    <row r="155" ht="14.25" customHeight="1">
      <c r="L155" s="178"/>
      <c r="M155" s="178"/>
      <c r="N155" s="178"/>
      <c r="Q155" s="292"/>
      <c r="R155" s="293"/>
      <c r="S155" s="293"/>
      <c r="T155" s="293"/>
      <c r="U155" s="293"/>
      <c r="V155" s="293"/>
      <c r="W155" s="293"/>
      <c r="X155" s="293"/>
      <c r="Y155" s="293"/>
      <c r="Z155" s="293"/>
      <c r="AA155" s="293"/>
      <c r="AB155" s="293"/>
      <c r="AC155" s="293"/>
      <c r="AD155" s="293"/>
      <c r="AE155" s="293"/>
      <c r="AF155" s="730"/>
      <c r="AG155" s="730"/>
      <c r="AH155" s="730"/>
      <c r="AI155" s="730"/>
      <c r="AJ155" s="730"/>
      <c r="AK155" s="730"/>
      <c r="AL155" s="167"/>
      <c r="AM155" s="167"/>
      <c r="AN155" s="167"/>
      <c r="AO155" s="167"/>
      <c r="AP155" s="167"/>
      <c r="AQ155" s="167"/>
      <c r="AR155" s="167"/>
      <c r="AS155" s="167"/>
      <c r="AT155" s="167"/>
      <c r="AU155" s="167"/>
      <c r="AV155" s="167"/>
      <c r="AW155" s="167"/>
      <c r="AX155" s="167"/>
      <c r="AY155" s="167"/>
      <c r="AZ155" s="167"/>
      <c r="BA155" s="167"/>
      <c r="BB155" s="167"/>
      <c r="BC155" s="167"/>
      <c r="BD155" s="167"/>
      <c r="BE155" s="167"/>
      <c r="BF155" s="167"/>
    </row>
    <row r="156" ht="14.25" customHeight="1">
      <c r="L156" s="178"/>
      <c r="M156" s="178"/>
      <c r="N156" s="178"/>
      <c r="Q156" s="292"/>
      <c r="R156" s="293"/>
      <c r="S156" s="293"/>
      <c r="T156" s="293"/>
      <c r="U156" s="293"/>
      <c r="V156" s="293"/>
      <c r="W156" s="293"/>
      <c r="X156" s="293"/>
      <c r="Y156" s="293"/>
      <c r="Z156" s="293"/>
      <c r="AA156" s="293"/>
      <c r="AB156" s="293"/>
      <c r="AC156" s="293"/>
      <c r="AD156" s="293"/>
      <c r="AE156" s="293"/>
      <c r="AF156" s="730"/>
      <c r="AG156" s="730"/>
      <c r="AH156" s="730"/>
      <c r="AI156" s="730"/>
      <c r="AJ156" s="730"/>
      <c r="AK156" s="730"/>
      <c r="AL156" s="167"/>
      <c r="AM156" s="167"/>
      <c r="AN156" s="167"/>
      <c r="AO156" s="167"/>
      <c r="AP156" s="167"/>
      <c r="AQ156" s="167"/>
      <c r="AR156" s="167"/>
      <c r="AS156" s="167"/>
      <c r="AT156" s="167"/>
      <c r="AU156" s="167"/>
      <c r="AV156" s="167"/>
      <c r="AW156" s="167"/>
      <c r="AX156" s="167"/>
      <c r="AY156" s="167"/>
      <c r="AZ156" s="167"/>
      <c r="BA156" s="167"/>
      <c r="BB156" s="167"/>
      <c r="BC156" s="167"/>
      <c r="BD156" s="167"/>
      <c r="BE156" s="167"/>
      <c r="BF156" s="167"/>
    </row>
    <row r="157" ht="14.25" customHeight="1">
      <c r="L157" s="178"/>
      <c r="M157" s="178"/>
      <c r="N157" s="178"/>
      <c r="Q157" s="292"/>
      <c r="R157" s="293"/>
      <c r="S157" s="293"/>
      <c r="T157" s="293"/>
      <c r="U157" s="293"/>
      <c r="V157" s="293"/>
      <c r="W157" s="293"/>
      <c r="X157" s="293"/>
      <c r="Y157" s="293"/>
      <c r="Z157" s="293"/>
      <c r="AA157" s="293"/>
      <c r="AB157" s="293"/>
      <c r="AC157" s="293"/>
      <c r="AD157" s="293"/>
      <c r="AE157" s="293"/>
      <c r="AF157" s="730"/>
      <c r="AG157" s="730"/>
      <c r="AH157" s="730"/>
      <c r="AI157" s="730"/>
      <c r="AJ157" s="730"/>
      <c r="AK157" s="730"/>
      <c r="AL157" s="167"/>
      <c r="AM157" s="167"/>
      <c r="AN157" s="167"/>
      <c r="AO157" s="167"/>
      <c r="AP157" s="167"/>
      <c r="AQ157" s="167"/>
      <c r="AR157" s="167"/>
      <c r="AS157" s="167"/>
      <c r="AT157" s="167"/>
      <c r="AU157" s="167"/>
      <c r="AV157" s="167"/>
      <c r="AW157" s="167"/>
      <c r="AX157" s="167"/>
      <c r="AY157" s="167"/>
      <c r="AZ157" s="167"/>
      <c r="BA157" s="167"/>
      <c r="BB157" s="167"/>
      <c r="BC157" s="167"/>
      <c r="BD157" s="167"/>
      <c r="BE157" s="167"/>
      <c r="BF157" s="167"/>
    </row>
    <row r="158" ht="14.25" customHeight="1">
      <c r="L158" s="178"/>
      <c r="M158" s="178"/>
      <c r="N158" s="178"/>
      <c r="Q158" s="292"/>
      <c r="R158" s="293"/>
      <c r="S158" s="293"/>
      <c r="T158" s="293"/>
      <c r="U158" s="293"/>
      <c r="V158" s="293"/>
      <c r="W158" s="293"/>
      <c r="X158" s="293"/>
      <c r="Y158" s="293"/>
      <c r="Z158" s="293"/>
      <c r="AA158" s="293"/>
      <c r="AB158" s="293"/>
      <c r="AC158" s="293"/>
      <c r="AD158" s="293"/>
      <c r="AE158" s="293"/>
      <c r="AF158" s="730"/>
      <c r="AG158" s="730"/>
      <c r="AH158" s="730"/>
      <c r="AI158" s="730"/>
      <c r="AJ158" s="730"/>
      <c r="AK158" s="730"/>
      <c r="AL158" s="167"/>
      <c r="AM158" s="167"/>
      <c r="AN158" s="167"/>
      <c r="AO158" s="167"/>
      <c r="AP158" s="167"/>
      <c r="AQ158" s="167"/>
      <c r="AR158" s="167"/>
      <c r="AS158" s="167"/>
      <c r="AT158" s="167"/>
      <c r="AU158" s="167"/>
      <c r="AV158" s="167"/>
      <c r="AW158" s="167"/>
      <c r="AX158" s="167"/>
      <c r="AY158" s="167"/>
      <c r="AZ158" s="167"/>
      <c r="BA158" s="167"/>
      <c r="BB158" s="167"/>
      <c r="BC158" s="167"/>
      <c r="BD158" s="167"/>
      <c r="BE158" s="167"/>
      <c r="BF158" s="167"/>
    </row>
    <row r="159" ht="14.25" customHeight="1">
      <c r="L159" s="178"/>
      <c r="M159" s="178"/>
      <c r="N159" s="178"/>
      <c r="Q159" s="292"/>
      <c r="R159" s="293"/>
      <c r="S159" s="293"/>
      <c r="T159" s="293"/>
      <c r="U159" s="293"/>
      <c r="V159" s="293"/>
      <c r="W159" s="293"/>
      <c r="X159" s="293"/>
      <c r="Y159" s="293"/>
      <c r="Z159" s="293"/>
      <c r="AA159" s="293"/>
      <c r="AB159" s="293"/>
      <c r="AC159" s="293"/>
      <c r="AD159" s="293"/>
      <c r="AE159" s="293"/>
      <c r="AF159" s="730"/>
      <c r="AG159" s="730"/>
      <c r="AH159" s="730"/>
      <c r="AI159" s="730"/>
      <c r="AJ159" s="730"/>
      <c r="AK159" s="730"/>
      <c r="AL159" s="167"/>
      <c r="AM159" s="167"/>
      <c r="AN159" s="167"/>
      <c r="AO159" s="167"/>
      <c r="AP159" s="167"/>
      <c r="AQ159" s="167"/>
      <c r="AR159" s="167"/>
      <c r="AS159" s="167"/>
      <c r="AT159" s="167"/>
      <c r="AU159" s="167"/>
      <c r="AV159" s="167"/>
      <c r="AW159" s="167"/>
      <c r="AX159" s="167"/>
      <c r="AY159" s="167"/>
      <c r="AZ159" s="167"/>
      <c r="BA159" s="167"/>
      <c r="BB159" s="167"/>
      <c r="BC159" s="167"/>
      <c r="BD159" s="167"/>
      <c r="BE159" s="167"/>
      <c r="BF159" s="167"/>
    </row>
    <row r="160" ht="14.25" customHeight="1">
      <c r="L160" s="178"/>
      <c r="M160" s="178"/>
      <c r="N160" s="178"/>
      <c r="Q160" s="292"/>
      <c r="R160" s="293"/>
      <c r="S160" s="293"/>
      <c r="T160" s="293"/>
      <c r="U160" s="293"/>
      <c r="V160" s="293"/>
      <c r="W160" s="293"/>
      <c r="X160" s="293"/>
      <c r="Y160" s="293"/>
      <c r="Z160" s="293"/>
      <c r="AA160" s="293"/>
      <c r="AB160" s="293"/>
      <c r="AC160" s="293"/>
      <c r="AD160" s="293"/>
      <c r="AE160" s="293"/>
      <c r="AF160" s="730"/>
      <c r="AG160" s="730"/>
      <c r="AH160" s="730"/>
      <c r="AI160" s="730"/>
      <c r="AJ160" s="730"/>
      <c r="AK160" s="730"/>
      <c r="AL160" s="167"/>
      <c r="AM160" s="167"/>
      <c r="AN160" s="167"/>
      <c r="AO160" s="167"/>
      <c r="AP160" s="167"/>
      <c r="AQ160" s="167"/>
      <c r="AR160" s="167"/>
      <c r="AS160" s="167"/>
      <c r="AT160" s="167"/>
      <c r="AU160" s="167"/>
      <c r="AV160" s="167"/>
      <c r="AW160" s="167"/>
      <c r="AX160" s="167"/>
      <c r="AY160" s="167"/>
      <c r="AZ160" s="167"/>
      <c r="BA160" s="167"/>
      <c r="BB160" s="167"/>
      <c r="BC160" s="167"/>
      <c r="BD160" s="167"/>
      <c r="BE160" s="167"/>
      <c r="BF160" s="167"/>
    </row>
    <row r="161" ht="14.25" customHeight="1">
      <c r="L161" s="178"/>
      <c r="M161" s="178"/>
      <c r="N161" s="178"/>
      <c r="Q161" s="292"/>
      <c r="R161" s="293"/>
      <c r="S161" s="293"/>
      <c r="T161" s="293"/>
      <c r="U161" s="293"/>
      <c r="V161" s="293"/>
      <c r="W161" s="293"/>
      <c r="X161" s="293"/>
      <c r="Y161" s="293"/>
      <c r="Z161" s="293"/>
      <c r="AA161" s="293"/>
      <c r="AB161" s="293"/>
      <c r="AC161" s="293"/>
      <c r="AD161" s="293"/>
      <c r="AE161" s="293"/>
      <c r="AF161" s="730"/>
      <c r="AG161" s="730"/>
      <c r="AH161" s="730"/>
      <c r="AI161" s="730"/>
      <c r="AJ161" s="730"/>
      <c r="AK161" s="730"/>
      <c r="AL161" s="167"/>
      <c r="AM161" s="167"/>
      <c r="AN161" s="167"/>
      <c r="AO161" s="167"/>
      <c r="AP161" s="167"/>
      <c r="AQ161" s="167"/>
      <c r="AR161" s="167"/>
      <c r="AS161" s="167"/>
      <c r="AT161" s="167"/>
      <c r="AU161" s="167"/>
      <c r="AV161" s="167"/>
      <c r="AW161" s="167"/>
      <c r="AX161" s="167"/>
      <c r="AY161" s="167"/>
      <c r="AZ161" s="167"/>
      <c r="BA161" s="167"/>
      <c r="BB161" s="167"/>
      <c r="BC161" s="167"/>
      <c r="BD161" s="167"/>
      <c r="BE161" s="167"/>
      <c r="BF161" s="167"/>
    </row>
    <row r="162" ht="14.25" customHeight="1">
      <c r="L162" s="178"/>
      <c r="M162" s="178"/>
      <c r="N162" s="178"/>
      <c r="Q162" s="292"/>
      <c r="R162" s="293"/>
      <c r="S162" s="293"/>
      <c r="T162" s="293"/>
      <c r="U162" s="293"/>
      <c r="V162" s="293"/>
      <c r="W162" s="293"/>
      <c r="X162" s="293"/>
      <c r="Y162" s="293"/>
      <c r="Z162" s="293"/>
      <c r="AA162" s="293"/>
      <c r="AB162" s="293"/>
      <c r="AC162" s="293"/>
      <c r="AD162" s="293"/>
      <c r="AE162" s="293"/>
      <c r="AF162" s="730"/>
      <c r="AG162" s="730"/>
      <c r="AH162" s="730"/>
      <c r="AI162" s="730"/>
      <c r="AJ162" s="730"/>
      <c r="AK162" s="730"/>
      <c r="AL162" s="167"/>
      <c r="AM162" s="167"/>
      <c r="AN162" s="167"/>
      <c r="AO162" s="167"/>
      <c r="AP162" s="167"/>
      <c r="AQ162" s="167"/>
      <c r="AR162" s="167"/>
      <c r="AS162" s="167"/>
      <c r="AT162" s="167"/>
      <c r="AU162" s="167"/>
      <c r="AV162" s="167"/>
      <c r="AW162" s="167"/>
      <c r="AX162" s="167"/>
      <c r="AY162" s="167"/>
      <c r="AZ162" s="167"/>
      <c r="BA162" s="167"/>
      <c r="BB162" s="167"/>
      <c r="BC162" s="167"/>
      <c r="BD162" s="167"/>
      <c r="BE162" s="167"/>
      <c r="BF162" s="167"/>
    </row>
    <row r="163" ht="14.25" customHeight="1">
      <c r="L163" s="178"/>
      <c r="M163" s="178"/>
      <c r="N163" s="178"/>
      <c r="Q163" s="292"/>
      <c r="R163" s="293"/>
      <c r="S163" s="293"/>
      <c r="T163" s="293"/>
      <c r="U163" s="293"/>
      <c r="V163" s="293"/>
      <c r="W163" s="293"/>
      <c r="X163" s="293"/>
      <c r="Y163" s="293"/>
      <c r="Z163" s="293"/>
      <c r="AA163" s="293"/>
      <c r="AB163" s="293"/>
      <c r="AC163" s="293"/>
      <c r="AD163" s="293"/>
      <c r="AE163" s="293"/>
      <c r="AF163" s="730"/>
      <c r="AG163" s="730"/>
      <c r="AH163" s="730"/>
      <c r="AI163" s="730"/>
      <c r="AJ163" s="730"/>
      <c r="AK163" s="730"/>
      <c r="AL163" s="167"/>
      <c r="AM163" s="167"/>
      <c r="AN163" s="167"/>
      <c r="AO163" s="167"/>
      <c r="AP163" s="167"/>
      <c r="AQ163" s="167"/>
      <c r="AR163" s="167"/>
      <c r="AS163" s="167"/>
      <c r="AT163" s="167"/>
      <c r="AU163" s="167"/>
      <c r="AV163" s="167"/>
      <c r="AW163" s="167"/>
      <c r="AX163" s="167"/>
      <c r="AY163" s="167"/>
      <c r="AZ163" s="167"/>
      <c r="BA163" s="167"/>
      <c r="BB163" s="167"/>
      <c r="BC163" s="167"/>
      <c r="BD163" s="167"/>
      <c r="BE163" s="167"/>
      <c r="BF163" s="167"/>
    </row>
    <row r="164" ht="14.25" customHeight="1">
      <c r="L164" s="178"/>
      <c r="M164" s="178"/>
      <c r="N164" s="178"/>
      <c r="Q164" s="292"/>
      <c r="R164" s="293"/>
      <c r="S164" s="293"/>
      <c r="T164" s="293"/>
      <c r="U164" s="293"/>
      <c r="V164" s="293"/>
      <c r="W164" s="293"/>
      <c r="X164" s="293"/>
      <c r="Y164" s="293"/>
      <c r="Z164" s="293"/>
      <c r="AA164" s="293"/>
      <c r="AB164" s="293"/>
      <c r="AC164" s="293"/>
      <c r="AD164" s="293"/>
      <c r="AE164" s="293"/>
      <c r="AF164" s="730"/>
      <c r="AG164" s="730"/>
      <c r="AH164" s="730"/>
      <c r="AI164" s="730"/>
      <c r="AJ164" s="730"/>
      <c r="AK164" s="730"/>
      <c r="AL164" s="167"/>
      <c r="AM164" s="167"/>
      <c r="AN164" s="167"/>
      <c r="AO164" s="167"/>
      <c r="AP164" s="167"/>
      <c r="AQ164" s="167"/>
      <c r="AR164" s="167"/>
      <c r="AS164" s="167"/>
      <c r="AT164" s="167"/>
      <c r="AU164" s="167"/>
      <c r="AV164" s="167"/>
      <c r="AW164" s="167"/>
      <c r="AX164" s="167"/>
      <c r="AY164" s="167"/>
      <c r="AZ164" s="167"/>
      <c r="BA164" s="167"/>
      <c r="BB164" s="167"/>
      <c r="BC164" s="167"/>
      <c r="BD164" s="167"/>
      <c r="BE164" s="167"/>
      <c r="BF164" s="167"/>
    </row>
    <row r="165" ht="14.25" customHeight="1">
      <c r="L165" s="178"/>
      <c r="M165" s="178"/>
      <c r="N165" s="178"/>
      <c r="Q165" s="292"/>
      <c r="R165" s="293"/>
      <c r="S165" s="293"/>
      <c r="T165" s="293"/>
      <c r="U165" s="293"/>
      <c r="V165" s="293"/>
      <c r="W165" s="293"/>
      <c r="X165" s="293"/>
      <c r="Y165" s="293"/>
      <c r="Z165" s="293"/>
      <c r="AA165" s="293"/>
      <c r="AB165" s="293"/>
      <c r="AC165" s="293"/>
      <c r="AD165" s="293"/>
      <c r="AE165" s="293"/>
      <c r="AF165" s="730"/>
      <c r="AG165" s="730"/>
      <c r="AH165" s="730"/>
      <c r="AI165" s="730"/>
      <c r="AJ165" s="730"/>
      <c r="AK165" s="730"/>
      <c r="AL165" s="167"/>
      <c r="AM165" s="167"/>
      <c r="AN165" s="167"/>
      <c r="AO165" s="167"/>
      <c r="AP165" s="167"/>
      <c r="AQ165" s="167"/>
      <c r="AR165" s="167"/>
      <c r="AS165" s="167"/>
      <c r="AT165" s="167"/>
      <c r="AU165" s="167"/>
      <c r="AV165" s="167"/>
      <c r="AW165" s="167"/>
      <c r="AX165" s="167"/>
      <c r="AY165" s="167"/>
      <c r="AZ165" s="167"/>
      <c r="BA165" s="167"/>
      <c r="BB165" s="167"/>
      <c r="BC165" s="167"/>
      <c r="BD165" s="167"/>
      <c r="BE165" s="167"/>
      <c r="BF165" s="167"/>
    </row>
    <row r="166" ht="14.25" customHeight="1">
      <c r="L166" s="178"/>
      <c r="M166" s="178"/>
      <c r="N166" s="178"/>
      <c r="Q166" s="292"/>
      <c r="R166" s="293"/>
      <c r="S166" s="293"/>
      <c r="T166" s="293"/>
      <c r="U166" s="293"/>
      <c r="V166" s="293"/>
      <c r="W166" s="293"/>
      <c r="X166" s="293"/>
      <c r="Y166" s="293"/>
      <c r="Z166" s="293"/>
      <c r="AA166" s="293"/>
      <c r="AB166" s="293"/>
      <c r="AC166" s="293"/>
      <c r="AD166" s="293"/>
      <c r="AE166" s="293"/>
      <c r="AF166" s="730"/>
      <c r="AG166" s="730"/>
      <c r="AH166" s="730"/>
      <c r="AI166" s="730"/>
      <c r="AJ166" s="730"/>
      <c r="AK166" s="730"/>
      <c r="AL166" s="167"/>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row>
    <row r="167" ht="14.25" customHeight="1">
      <c r="L167" s="178"/>
      <c r="M167" s="178"/>
      <c r="N167" s="178"/>
      <c r="Q167" s="292"/>
      <c r="R167" s="293"/>
      <c r="S167" s="293"/>
      <c r="T167" s="293"/>
      <c r="U167" s="293"/>
      <c r="V167" s="293"/>
      <c r="W167" s="293"/>
      <c r="X167" s="293"/>
      <c r="Y167" s="293"/>
      <c r="Z167" s="293"/>
      <c r="AA167" s="293"/>
      <c r="AB167" s="293"/>
      <c r="AC167" s="293"/>
      <c r="AD167" s="293"/>
      <c r="AE167" s="293"/>
      <c r="AF167" s="730"/>
      <c r="AG167" s="730"/>
      <c r="AH167" s="730"/>
      <c r="AI167" s="730"/>
      <c r="AJ167" s="730"/>
      <c r="AK167" s="730"/>
      <c r="AL167" s="167"/>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row>
    <row r="168" ht="14.25" customHeight="1">
      <c r="L168" s="178"/>
      <c r="M168" s="178"/>
      <c r="N168" s="178"/>
      <c r="Q168" s="292"/>
      <c r="R168" s="293"/>
      <c r="S168" s="293"/>
      <c r="T168" s="293"/>
      <c r="U168" s="293"/>
      <c r="V168" s="293"/>
      <c r="W168" s="293"/>
      <c r="X168" s="293"/>
      <c r="Y168" s="293"/>
      <c r="Z168" s="293"/>
      <c r="AA168" s="293"/>
      <c r="AB168" s="293"/>
      <c r="AC168" s="293"/>
      <c r="AD168" s="293"/>
      <c r="AE168" s="293"/>
      <c r="AF168" s="730"/>
      <c r="AG168" s="730"/>
      <c r="AH168" s="730"/>
      <c r="AI168" s="730"/>
      <c r="AJ168" s="730"/>
      <c r="AK168" s="730"/>
      <c r="AL168" s="167"/>
      <c r="AM168" s="167"/>
      <c r="AN168" s="167"/>
      <c r="AO168" s="167"/>
      <c r="AP168" s="167"/>
      <c r="AQ168" s="167"/>
      <c r="AR168" s="167"/>
      <c r="AS168" s="167"/>
      <c r="AT168" s="167"/>
      <c r="AU168" s="167"/>
      <c r="AV168" s="167"/>
      <c r="AW168" s="167"/>
      <c r="AX168" s="167"/>
      <c r="AY168" s="167"/>
      <c r="AZ168" s="167"/>
      <c r="BA168" s="167"/>
      <c r="BB168" s="167"/>
      <c r="BC168" s="167"/>
      <c r="BD168" s="167"/>
      <c r="BE168" s="167"/>
      <c r="BF168" s="167"/>
    </row>
    <row r="169" ht="14.25" customHeight="1">
      <c r="L169" s="178"/>
      <c r="M169" s="178"/>
      <c r="N169" s="178"/>
      <c r="Q169" s="292"/>
      <c r="R169" s="293"/>
      <c r="S169" s="293"/>
      <c r="T169" s="293"/>
      <c r="U169" s="293"/>
      <c r="V169" s="293"/>
      <c r="W169" s="293"/>
      <c r="X169" s="293"/>
      <c r="Y169" s="293"/>
      <c r="Z169" s="293"/>
      <c r="AA169" s="293"/>
      <c r="AB169" s="293"/>
      <c r="AC169" s="293"/>
      <c r="AD169" s="293"/>
      <c r="AE169" s="293"/>
      <c r="AF169" s="730"/>
      <c r="AG169" s="730"/>
      <c r="AH169" s="730"/>
      <c r="AI169" s="730"/>
      <c r="AJ169" s="730"/>
      <c r="AK169" s="730"/>
      <c r="AL169" s="167"/>
      <c r="AM169" s="167"/>
      <c r="AN169" s="167"/>
      <c r="AO169" s="167"/>
      <c r="AP169" s="167"/>
      <c r="AQ169" s="167"/>
      <c r="AR169" s="167"/>
      <c r="AS169" s="167"/>
      <c r="AT169" s="167"/>
      <c r="AU169" s="167"/>
      <c r="AV169" s="167"/>
      <c r="AW169" s="167"/>
      <c r="AX169" s="167"/>
      <c r="AY169" s="167"/>
      <c r="AZ169" s="167"/>
      <c r="BA169" s="167"/>
      <c r="BB169" s="167"/>
      <c r="BC169" s="167"/>
      <c r="BD169" s="167"/>
      <c r="BE169" s="167"/>
      <c r="BF169" s="167"/>
    </row>
    <row r="170" ht="14.25" customHeight="1">
      <c r="L170" s="178"/>
      <c r="M170" s="178"/>
      <c r="N170" s="178"/>
      <c r="Q170" s="292"/>
      <c r="R170" s="293"/>
      <c r="S170" s="293"/>
      <c r="T170" s="293"/>
      <c r="U170" s="293"/>
      <c r="V170" s="293"/>
      <c r="W170" s="293"/>
      <c r="X170" s="293"/>
      <c r="Y170" s="293"/>
      <c r="Z170" s="293"/>
      <c r="AA170" s="293"/>
      <c r="AB170" s="293"/>
      <c r="AC170" s="293"/>
      <c r="AD170" s="293"/>
      <c r="AE170" s="293"/>
      <c r="AF170" s="730"/>
      <c r="AG170" s="730"/>
      <c r="AH170" s="730"/>
      <c r="AI170" s="730"/>
      <c r="AJ170" s="730"/>
      <c r="AK170" s="730"/>
      <c r="AL170" s="167"/>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row>
    <row r="171" ht="14.25" customHeight="1">
      <c r="L171" s="178"/>
      <c r="M171" s="178"/>
      <c r="N171" s="178"/>
      <c r="Q171" s="292"/>
      <c r="R171" s="293"/>
      <c r="S171" s="293"/>
      <c r="T171" s="293"/>
      <c r="U171" s="293"/>
      <c r="V171" s="293"/>
      <c r="W171" s="293"/>
      <c r="X171" s="293"/>
      <c r="Y171" s="293"/>
      <c r="Z171" s="293"/>
      <c r="AA171" s="293"/>
      <c r="AB171" s="293"/>
      <c r="AC171" s="293"/>
      <c r="AD171" s="293"/>
      <c r="AE171" s="293"/>
      <c r="AF171" s="730"/>
      <c r="AG171" s="730"/>
      <c r="AH171" s="730"/>
      <c r="AI171" s="730"/>
      <c r="AJ171" s="730"/>
      <c r="AK171" s="730"/>
      <c r="AL171" s="167"/>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row>
    <row r="172" ht="14.25" customHeight="1">
      <c r="L172" s="178"/>
      <c r="M172" s="178"/>
      <c r="N172" s="178"/>
      <c r="Q172" s="292"/>
      <c r="R172" s="293"/>
      <c r="S172" s="293"/>
      <c r="T172" s="293"/>
      <c r="U172" s="293"/>
      <c r="V172" s="293"/>
      <c r="W172" s="293"/>
      <c r="X172" s="293"/>
      <c r="Y172" s="293"/>
      <c r="Z172" s="293"/>
      <c r="AA172" s="293"/>
      <c r="AB172" s="293"/>
      <c r="AC172" s="293"/>
      <c r="AD172" s="293"/>
      <c r="AE172" s="293"/>
      <c r="AF172" s="730"/>
      <c r="AG172" s="730"/>
      <c r="AH172" s="730"/>
      <c r="AI172" s="730"/>
      <c r="AJ172" s="730"/>
      <c r="AK172" s="730"/>
      <c r="AL172" s="167"/>
      <c r="AM172" s="167"/>
      <c r="AN172" s="167"/>
      <c r="AO172" s="167"/>
      <c r="AP172" s="167"/>
      <c r="AQ172" s="167"/>
      <c r="AR172" s="167"/>
      <c r="AS172" s="167"/>
      <c r="AT172" s="167"/>
      <c r="AU172" s="167"/>
      <c r="AV172" s="167"/>
      <c r="AW172" s="167"/>
      <c r="AX172" s="167"/>
      <c r="AY172" s="167"/>
      <c r="AZ172" s="167"/>
      <c r="BA172" s="167"/>
      <c r="BB172" s="167"/>
      <c r="BC172" s="167"/>
      <c r="BD172" s="167"/>
      <c r="BE172" s="167"/>
      <c r="BF172" s="167"/>
    </row>
    <row r="173" ht="14.25" customHeight="1">
      <c r="L173" s="178"/>
      <c r="M173" s="178"/>
      <c r="N173" s="178"/>
      <c r="Q173" s="292"/>
      <c r="R173" s="293"/>
      <c r="S173" s="293"/>
      <c r="T173" s="293"/>
      <c r="U173" s="293"/>
      <c r="V173" s="293"/>
      <c r="W173" s="293"/>
      <c r="X173" s="293"/>
      <c r="Y173" s="293"/>
      <c r="Z173" s="293"/>
      <c r="AA173" s="293"/>
      <c r="AB173" s="293"/>
      <c r="AC173" s="293"/>
      <c r="AD173" s="293"/>
      <c r="AE173" s="293"/>
      <c r="AF173" s="730"/>
      <c r="AG173" s="730"/>
      <c r="AH173" s="730"/>
      <c r="AI173" s="730"/>
      <c r="AJ173" s="730"/>
      <c r="AK173" s="730"/>
      <c r="AL173" s="167"/>
      <c r="AM173" s="167"/>
      <c r="AN173" s="167"/>
      <c r="AO173" s="167"/>
      <c r="AP173" s="167"/>
      <c r="AQ173" s="167"/>
      <c r="AR173" s="167"/>
      <c r="AS173" s="167"/>
      <c r="AT173" s="167"/>
      <c r="AU173" s="167"/>
      <c r="AV173" s="167"/>
      <c r="AW173" s="167"/>
      <c r="AX173" s="167"/>
      <c r="AY173" s="167"/>
      <c r="AZ173" s="167"/>
      <c r="BA173" s="167"/>
      <c r="BB173" s="167"/>
      <c r="BC173" s="167"/>
      <c r="BD173" s="167"/>
      <c r="BE173" s="167"/>
      <c r="BF173" s="167"/>
    </row>
    <row r="174" ht="14.25" customHeight="1">
      <c r="L174" s="178"/>
      <c r="M174" s="178"/>
      <c r="N174" s="178"/>
      <c r="Q174" s="292"/>
      <c r="R174" s="293"/>
      <c r="S174" s="293"/>
      <c r="T174" s="293"/>
      <c r="U174" s="293"/>
      <c r="V174" s="293"/>
      <c r="W174" s="293"/>
      <c r="X174" s="293"/>
      <c r="Y174" s="293"/>
      <c r="Z174" s="293"/>
      <c r="AA174" s="293"/>
      <c r="AB174" s="293"/>
      <c r="AC174" s="293"/>
      <c r="AD174" s="293"/>
      <c r="AE174" s="293"/>
      <c r="AF174" s="730"/>
      <c r="AG174" s="730"/>
      <c r="AH174" s="730"/>
      <c r="AI174" s="730"/>
      <c r="AJ174" s="730"/>
      <c r="AK174" s="730"/>
      <c r="AL174" s="167"/>
      <c r="AM174" s="167"/>
      <c r="AN174" s="167"/>
      <c r="AO174" s="167"/>
      <c r="AP174" s="167"/>
      <c r="AQ174" s="167"/>
      <c r="AR174" s="167"/>
      <c r="AS174" s="167"/>
      <c r="AT174" s="167"/>
      <c r="AU174" s="167"/>
      <c r="AV174" s="167"/>
      <c r="AW174" s="167"/>
      <c r="AX174" s="167"/>
      <c r="AY174" s="167"/>
      <c r="AZ174" s="167"/>
      <c r="BA174" s="167"/>
      <c r="BB174" s="167"/>
      <c r="BC174" s="167"/>
      <c r="BD174" s="167"/>
      <c r="BE174" s="167"/>
      <c r="BF174" s="167"/>
    </row>
    <row r="175" ht="14.25" customHeight="1">
      <c r="L175" s="178"/>
      <c r="M175" s="178"/>
      <c r="N175" s="178"/>
      <c r="Q175" s="292"/>
      <c r="R175" s="293"/>
      <c r="S175" s="293"/>
      <c r="T175" s="293"/>
      <c r="U175" s="293"/>
      <c r="V175" s="293"/>
      <c r="W175" s="293"/>
      <c r="X175" s="293"/>
      <c r="Y175" s="293"/>
      <c r="Z175" s="293"/>
      <c r="AA175" s="293"/>
      <c r="AB175" s="293"/>
      <c r="AC175" s="293"/>
      <c r="AD175" s="293"/>
      <c r="AE175" s="293"/>
      <c r="AF175" s="730"/>
      <c r="AG175" s="730"/>
      <c r="AH175" s="730"/>
      <c r="AI175" s="730"/>
      <c r="AJ175" s="730"/>
      <c r="AK175" s="730"/>
      <c r="AL175" s="167"/>
      <c r="AM175" s="167"/>
      <c r="AN175" s="167"/>
      <c r="AO175" s="167"/>
      <c r="AP175" s="167"/>
      <c r="AQ175" s="167"/>
      <c r="AR175" s="167"/>
      <c r="AS175" s="167"/>
      <c r="AT175" s="167"/>
      <c r="AU175" s="167"/>
      <c r="AV175" s="167"/>
      <c r="AW175" s="167"/>
      <c r="AX175" s="167"/>
      <c r="AY175" s="167"/>
      <c r="AZ175" s="167"/>
      <c r="BA175" s="167"/>
      <c r="BB175" s="167"/>
      <c r="BC175" s="167"/>
      <c r="BD175" s="167"/>
      <c r="BE175" s="167"/>
      <c r="BF175" s="167"/>
    </row>
    <row r="176" ht="14.25" customHeight="1">
      <c r="L176" s="178"/>
      <c r="M176" s="178"/>
      <c r="N176" s="178"/>
      <c r="Q176" s="292"/>
      <c r="R176" s="293"/>
      <c r="S176" s="293"/>
      <c r="T176" s="293"/>
      <c r="U176" s="293"/>
      <c r="V176" s="293"/>
      <c r="W176" s="293"/>
      <c r="X176" s="293"/>
      <c r="Y176" s="293"/>
      <c r="Z176" s="293"/>
      <c r="AA176" s="293"/>
      <c r="AB176" s="293"/>
      <c r="AC176" s="293"/>
      <c r="AD176" s="293"/>
      <c r="AE176" s="293"/>
      <c r="AF176" s="730"/>
      <c r="AG176" s="730"/>
      <c r="AH176" s="730"/>
      <c r="AI176" s="730"/>
      <c r="AJ176" s="730"/>
      <c r="AK176" s="730"/>
      <c r="AL176" s="167"/>
      <c r="AM176" s="167"/>
      <c r="AN176" s="167"/>
      <c r="AO176" s="167"/>
      <c r="AP176" s="167"/>
      <c r="AQ176" s="167"/>
      <c r="AR176" s="167"/>
      <c r="AS176" s="167"/>
      <c r="AT176" s="167"/>
      <c r="AU176" s="167"/>
      <c r="AV176" s="167"/>
      <c r="AW176" s="167"/>
      <c r="AX176" s="167"/>
      <c r="AY176" s="167"/>
      <c r="AZ176" s="167"/>
      <c r="BA176" s="167"/>
      <c r="BB176" s="167"/>
      <c r="BC176" s="167"/>
      <c r="BD176" s="167"/>
      <c r="BE176" s="167"/>
      <c r="BF176" s="167"/>
    </row>
    <row r="177" ht="14.25" customHeight="1">
      <c r="L177" s="178"/>
      <c r="M177" s="178"/>
      <c r="N177" s="178"/>
      <c r="Q177" s="292"/>
      <c r="R177" s="293"/>
      <c r="S177" s="293"/>
      <c r="T177" s="293"/>
      <c r="U177" s="293"/>
      <c r="V177" s="293"/>
      <c r="W177" s="293"/>
      <c r="X177" s="293"/>
      <c r="Y177" s="293"/>
      <c r="Z177" s="293"/>
      <c r="AA177" s="293"/>
      <c r="AB177" s="293"/>
      <c r="AC177" s="293"/>
      <c r="AD177" s="293"/>
      <c r="AE177" s="293"/>
      <c r="AF177" s="730"/>
      <c r="AG177" s="730"/>
      <c r="AH177" s="730"/>
      <c r="AI177" s="730"/>
      <c r="AJ177" s="730"/>
      <c r="AK177" s="730"/>
      <c r="AL177" s="167"/>
      <c r="AM177" s="167"/>
      <c r="AN177" s="167"/>
      <c r="AO177" s="167"/>
      <c r="AP177" s="167"/>
      <c r="AQ177" s="167"/>
      <c r="AR177" s="167"/>
      <c r="AS177" s="167"/>
      <c r="AT177" s="167"/>
      <c r="AU177" s="167"/>
      <c r="AV177" s="167"/>
      <c r="AW177" s="167"/>
      <c r="AX177" s="167"/>
      <c r="AY177" s="167"/>
      <c r="AZ177" s="167"/>
      <c r="BA177" s="167"/>
      <c r="BB177" s="167"/>
      <c r="BC177" s="167"/>
      <c r="BD177" s="167"/>
      <c r="BE177" s="167"/>
      <c r="BF177" s="167"/>
    </row>
    <row r="178" ht="14.25" customHeight="1">
      <c r="L178" s="178"/>
      <c r="M178" s="178"/>
      <c r="N178" s="178"/>
      <c r="Q178" s="292"/>
      <c r="R178" s="293"/>
      <c r="S178" s="293"/>
      <c r="T178" s="293"/>
      <c r="U178" s="293"/>
      <c r="V178" s="293"/>
      <c r="W178" s="293"/>
      <c r="X178" s="293"/>
      <c r="Y178" s="293"/>
      <c r="Z178" s="293"/>
      <c r="AA178" s="293"/>
      <c r="AB178" s="293"/>
      <c r="AC178" s="293"/>
      <c r="AD178" s="293"/>
      <c r="AE178" s="293"/>
      <c r="AF178" s="730"/>
      <c r="AG178" s="730"/>
      <c r="AH178" s="730"/>
      <c r="AI178" s="730"/>
      <c r="AJ178" s="730"/>
      <c r="AK178" s="730"/>
      <c r="AL178" s="167"/>
      <c r="AM178" s="167"/>
      <c r="AN178" s="167"/>
      <c r="AO178" s="167"/>
      <c r="AP178" s="167"/>
      <c r="AQ178" s="167"/>
      <c r="AR178" s="167"/>
      <c r="AS178" s="167"/>
      <c r="AT178" s="167"/>
      <c r="AU178" s="167"/>
      <c r="AV178" s="167"/>
      <c r="AW178" s="167"/>
      <c r="AX178" s="167"/>
      <c r="AY178" s="167"/>
      <c r="AZ178" s="167"/>
      <c r="BA178" s="167"/>
      <c r="BB178" s="167"/>
      <c r="BC178" s="167"/>
      <c r="BD178" s="167"/>
      <c r="BE178" s="167"/>
      <c r="BF178" s="167"/>
    </row>
    <row r="179" ht="14.25" customHeight="1">
      <c r="L179" s="178"/>
      <c r="M179" s="178"/>
      <c r="N179" s="178"/>
      <c r="Q179" s="292"/>
      <c r="R179" s="293"/>
      <c r="S179" s="293"/>
      <c r="T179" s="293"/>
      <c r="U179" s="293"/>
      <c r="V179" s="293"/>
      <c r="W179" s="293"/>
      <c r="X179" s="293"/>
      <c r="Y179" s="293"/>
      <c r="Z179" s="293"/>
      <c r="AA179" s="293"/>
      <c r="AB179" s="293"/>
      <c r="AC179" s="293"/>
      <c r="AD179" s="293"/>
      <c r="AE179" s="293"/>
      <c r="AF179" s="730"/>
      <c r="AG179" s="730"/>
      <c r="AH179" s="730"/>
      <c r="AI179" s="730"/>
      <c r="AJ179" s="730"/>
      <c r="AK179" s="730"/>
      <c r="AL179" s="167"/>
      <c r="AM179" s="167"/>
      <c r="AN179" s="167"/>
      <c r="AO179" s="167"/>
      <c r="AP179" s="167"/>
      <c r="AQ179" s="167"/>
      <c r="AR179" s="167"/>
      <c r="AS179" s="167"/>
      <c r="AT179" s="167"/>
      <c r="AU179" s="167"/>
      <c r="AV179" s="167"/>
      <c r="AW179" s="167"/>
      <c r="AX179" s="167"/>
      <c r="AY179" s="167"/>
      <c r="AZ179" s="167"/>
      <c r="BA179" s="167"/>
      <c r="BB179" s="167"/>
      <c r="BC179" s="167"/>
      <c r="BD179" s="167"/>
      <c r="BE179" s="167"/>
      <c r="BF179" s="167"/>
    </row>
    <row r="180" ht="14.25" customHeight="1">
      <c r="L180" s="178"/>
      <c r="M180" s="178"/>
      <c r="N180" s="178"/>
      <c r="Q180" s="292"/>
      <c r="R180" s="293"/>
      <c r="S180" s="293"/>
      <c r="T180" s="293"/>
      <c r="U180" s="293"/>
      <c r="V180" s="293"/>
      <c r="W180" s="293"/>
      <c r="X180" s="293"/>
      <c r="Y180" s="293"/>
      <c r="Z180" s="293"/>
      <c r="AA180" s="293"/>
      <c r="AB180" s="293"/>
      <c r="AC180" s="293"/>
      <c r="AD180" s="293"/>
      <c r="AE180" s="293"/>
      <c r="AF180" s="730"/>
      <c r="AG180" s="730"/>
      <c r="AH180" s="730"/>
      <c r="AI180" s="730"/>
      <c r="AJ180" s="730"/>
      <c r="AK180" s="730"/>
      <c r="AL180" s="167"/>
      <c r="AM180" s="167"/>
      <c r="AN180" s="167"/>
      <c r="AO180" s="167"/>
      <c r="AP180" s="167"/>
      <c r="AQ180" s="167"/>
      <c r="AR180" s="167"/>
      <c r="AS180" s="167"/>
      <c r="AT180" s="167"/>
      <c r="AU180" s="167"/>
      <c r="AV180" s="167"/>
      <c r="AW180" s="167"/>
      <c r="AX180" s="167"/>
      <c r="AY180" s="167"/>
      <c r="AZ180" s="167"/>
      <c r="BA180" s="167"/>
      <c r="BB180" s="167"/>
      <c r="BC180" s="167"/>
      <c r="BD180" s="167"/>
      <c r="BE180" s="167"/>
      <c r="BF180" s="167"/>
    </row>
    <row r="181" ht="14.25" customHeight="1">
      <c r="L181" s="178"/>
      <c r="M181" s="178"/>
      <c r="N181" s="178"/>
      <c r="Q181" s="292"/>
      <c r="R181" s="293"/>
      <c r="S181" s="293"/>
      <c r="T181" s="293"/>
      <c r="U181" s="293"/>
      <c r="V181" s="293"/>
      <c r="W181" s="293"/>
      <c r="X181" s="293"/>
      <c r="Y181" s="293"/>
      <c r="Z181" s="293"/>
      <c r="AA181" s="293"/>
      <c r="AB181" s="293"/>
      <c r="AC181" s="293"/>
      <c r="AD181" s="293"/>
      <c r="AE181" s="293"/>
      <c r="AF181" s="730"/>
      <c r="AG181" s="730"/>
      <c r="AH181" s="730"/>
      <c r="AI181" s="730"/>
      <c r="AJ181" s="730"/>
      <c r="AK181" s="730"/>
      <c r="AL181" s="167"/>
      <c r="AM181" s="167"/>
      <c r="AN181" s="167"/>
      <c r="AO181" s="167"/>
      <c r="AP181" s="167"/>
      <c r="AQ181" s="167"/>
      <c r="AR181" s="167"/>
      <c r="AS181" s="167"/>
      <c r="AT181" s="167"/>
      <c r="AU181" s="167"/>
      <c r="AV181" s="167"/>
      <c r="AW181" s="167"/>
      <c r="AX181" s="167"/>
      <c r="AY181" s="167"/>
      <c r="AZ181" s="167"/>
      <c r="BA181" s="167"/>
      <c r="BB181" s="167"/>
      <c r="BC181" s="167"/>
      <c r="BD181" s="167"/>
      <c r="BE181" s="167"/>
      <c r="BF181" s="167"/>
    </row>
    <row r="182" ht="14.25" customHeight="1">
      <c r="L182" s="178"/>
      <c r="M182" s="178"/>
      <c r="N182" s="178"/>
      <c r="Q182" s="292"/>
      <c r="R182" s="293"/>
      <c r="S182" s="293"/>
      <c r="T182" s="293"/>
      <c r="U182" s="293"/>
      <c r="V182" s="293"/>
      <c r="W182" s="293"/>
      <c r="X182" s="293"/>
      <c r="Y182" s="293"/>
      <c r="Z182" s="293"/>
      <c r="AA182" s="293"/>
      <c r="AB182" s="293"/>
      <c r="AC182" s="293"/>
      <c r="AD182" s="293"/>
      <c r="AE182" s="293"/>
      <c r="AF182" s="730"/>
      <c r="AG182" s="730"/>
      <c r="AH182" s="730"/>
      <c r="AI182" s="730"/>
      <c r="AJ182" s="730"/>
      <c r="AK182" s="730"/>
      <c r="AL182" s="167"/>
      <c r="AM182" s="167"/>
      <c r="AN182" s="167"/>
      <c r="AO182" s="167"/>
      <c r="AP182" s="167"/>
      <c r="AQ182" s="167"/>
      <c r="AR182" s="167"/>
      <c r="AS182" s="167"/>
      <c r="AT182" s="167"/>
      <c r="AU182" s="167"/>
      <c r="AV182" s="167"/>
      <c r="AW182" s="167"/>
      <c r="AX182" s="167"/>
      <c r="AY182" s="167"/>
      <c r="AZ182" s="167"/>
      <c r="BA182" s="167"/>
      <c r="BB182" s="167"/>
      <c r="BC182" s="167"/>
      <c r="BD182" s="167"/>
      <c r="BE182" s="167"/>
      <c r="BF182" s="167"/>
    </row>
    <row r="183" ht="14.25" customHeight="1">
      <c r="L183" s="178"/>
      <c r="M183" s="178"/>
      <c r="N183" s="178"/>
      <c r="Q183" s="292"/>
      <c r="R183" s="293"/>
      <c r="S183" s="293"/>
      <c r="T183" s="293"/>
      <c r="U183" s="293"/>
      <c r="V183" s="293"/>
      <c r="W183" s="293"/>
      <c r="X183" s="293"/>
      <c r="Y183" s="293"/>
      <c r="Z183" s="293"/>
      <c r="AA183" s="293"/>
      <c r="AB183" s="293"/>
      <c r="AC183" s="293"/>
      <c r="AD183" s="293"/>
      <c r="AE183" s="293"/>
      <c r="AF183" s="730"/>
      <c r="AG183" s="730"/>
      <c r="AH183" s="730"/>
      <c r="AI183" s="730"/>
      <c r="AJ183" s="730"/>
      <c r="AK183" s="730"/>
      <c r="AL183" s="167"/>
      <c r="AM183" s="167"/>
      <c r="AN183" s="167"/>
      <c r="AO183" s="167"/>
      <c r="AP183" s="167"/>
      <c r="AQ183" s="167"/>
      <c r="AR183" s="167"/>
      <c r="AS183" s="167"/>
      <c r="AT183" s="167"/>
      <c r="AU183" s="167"/>
      <c r="AV183" s="167"/>
      <c r="AW183" s="167"/>
      <c r="AX183" s="167"/>
      <c r="AY183" s="167"/>
      <c r="AZ183" s="167"/>
      <c r="BA183" s="167"/>
      <c r="BB183" s="167"/>
      <c r="BC183" s="167"/>
      <c r="BD183" s="167"/>
      <c r="BE183" s="167"/>
      <c r="BF183" s="167"/>
    </row>
    <row r="184" ht="14.25" customHeight="1">
      <c r="L184" s="178"/>
      <c r="M184" s="178"/>
      <c r="N184" s="178"/>
      <c r="Q184" s="292"/>
      <c r="R184" s="293"/>
      <c r="S184" s="293"/>
      <c r="T184" s="293"/>
      <c r="U184" s="293"/>
      <c r="V184" s="293"/>
      <c r="W184" s="293"/>
      <c r="X184" s="293"/>
      <c r="Y184" s="293"/>
      <c r="Z184" s="293"/>
      <c r="AA184" s="293"/>
      <c r="AB184" s="293"/>
      <c r="AC184" s="293"/>
      <c r="AD184" s="293"/>
      <c r="AE184" s="293"/>
      <c r="AF184" s="730"/>
      <c r="AG184" s="730"/>
      <c r="AH184" s="730"/>
      <c r="AI184" s="730"/>
      <c r="AJ184" s="730"/>
      <c r="AK184" s="730"/>
      <c r="AL184" s="167"/>
      <c r="AM184" s="167"/>
      <c r="AN184" s="167"/>
      <c r="AO184" s="167"/>
      <c r="AP184" s="167"/>
      <c r="AQ184" s="167"/>
      <c r="AR184" s="167"/>
      <c r="AS184" s="167"/>
      <c r="AT184" s="167"/>
      <c r="AU184" s="167"/>
      <c r="AV184" s="167"/>
      <c r="AW184" s="167"/>
      <c r="AX184" s="167"/>
      <c r="AY184" s="167"/>
      <c r="AZ184" s="167"/>
      <c r="BA184" s="167"/>
      <c r="BB184" s="167"/>
      <c r="BC184" s="167"/>
      <c r="BD184" s="167"/>
      <c r="BE184" s="167"/>
      <c r="BF184" s="167"/>
    </row>
    <row r="185" ht="14.25" customHeight="1">
      <c r="L185" s="178"/>
      <c r="M185" s="178"/>
      <c r="N185" s="178"/>
      <c r="Q185" s="292"/>
      <c r="R185" s="293"/>
      <c r="S185" s="293"/>
      <c r="T185" s="293"/>
      <c r="U185" s="293"/>
      <c r="V185" s="293"/>
      <c r="W185" s="293"/>
      <c r="X185" s="293"/>
      <c r="Y185" s="293"/>
      <c r="Z185" s="293"/>
      <c r="AA185" s="293"/>
      <c r="AB185" s="293"/>
      <c r="AC185" s="293"/>
      <c r="AD185" s="293"/>
      <c r="AE185" s="293"/>
      <c r="AF185" s="730"/>
      <c r="AG185" s="730"/>
      <c r="AH185" s="730"/>
      <c r="AI185" s="730"/>
      <c r="AJ185" s="730"/>
      <c r="AK185" s="730"/>
      <c r="AL185" s="167"/>
      <c r="AM185" s="167"/>
      <c r="AN185" s="167"/>
      <c r="AO185" s="167"/>
      <c r="AP185" s="167"/>
      <c r="AQ185" s="167"/>
      <c r="AR185" s="167"/>
      <c r="AS185" s="167"/>
      <c r="AT185" s="167"/>
      <c r="AU185" s="167"/>
      <c r="AV185" s="167"/>
      <c r="AW185" s="167"/>
      <c r="AX185" s="167"/>
      <c r="AY185" s="167"/>
      <c r="AZ185" s="167"/>
      <c r="BA185" s="167"/>
      <c r="BB185" s="167"/>
      <c r="BC185" s="167"/>
      <c r="BD185" s="167"/>
      <c r="BE185" s="167"/>
      <c r="BF185" s="167"/>
    </row>
    <row r="186" ht="14.25" customHeight="1">
      <c r="L186" s="178"/>
      <c r="M186" s="178"/>
      <c r="N186" s="178"/>
      <c r="Q186" s="292"/>
      <c r="R186" s="293"/>
      <c r="S186" s="293"/>
      <c r="T186" s="293"/>
      <c r="U186" s="293"/>
      <c r="V186" s="293"/>
      <c r="W186" s="293"/>
      <c r="X186" s="293"/>
      <c r="Y186" s="293"/>
      <c r="Z186" s="293"/>
      <c r="AA186" s="293"/>
      <c r="AB186" s="293"/>
      <c r="AC186" s="293"/>
      <c r="AD186" s="293"/>
      <c r="AE186" s="293"/>
      <c r="AF186" s="730"/>
      <c r="AG186" s="730"/>
      <c r="AH186" s="730"/>
      <c r="AI186" s="730"/>
      <c r="AJ186" s="730"/>
      <c r="AK186" s="730"/>
      <c r="AL186" s="167"/>
      <c r="AM186" s="167"/>
      <c r="AN186" s="167"/>
      <c r="AO186" s="167"/>
      <c r="AP186" s="167"/>
      <c r="AQ186" s="167"/>
      <c r="AR186" s="167"/>
      <c r="AS186" s="167"/>
      <c r="AT186" s="167"/>
      <c r="AU186" s="167"/>
      <c r="AV186" s="167"/>
      <c r="AW186" s="167"/>
      <c r="AX186" s="167"/>
      <c r="AY186" s="167"/>
      <c r="AZ186" s="167"/>
      <c r="BA186" s="167"/>
      <c r="BB186" s="167"/>
      <c r="BC186" s="167"/>
      <c r="BD186" s="167"/>
      <c r="BE186" s="167"/>
      <c r="BF186" s="167"/>
    </row>
    <row r="187" ht="14.25" customHeight="1">
      <c r="L187" s="178"/>
      <c r="M187" s="178"/>
      <c r="N187" s="178"/>
      <c r="Q187" s="292"/>
      <c r="R187" s="293"/>
      <c r="S187" s="293"/>
      <c r="T187" s="293"/>
      <c r="U187" s="293"/>
      <c r="V187" s="293"/>
      <c r="W187" s="293"/>
      <c r="X187" s="293"/>
      <c r="Y187" s="293"/>
      <c r="Z187" s="293"/>
      <c r="AA187" s="293"/>
      <c r="AB187" s="293"/>
      <c r="AC187" s="293"/>
      <c r="AD187" s="293"/>
      <c r="AE187" s="293"/>
      <c r="AF187" s="730"/>
      <c r="AG187" s="730"/>
      <c r="AH187" s="730"/>
      <c r="AI187" s="730"/>
      <c r="AJ187" s="730"/>
      <c r="AK187" s="730"/>
      <c r="AL187" s="167"/>
      <c r="AM187" s="167"/>
      <c r="AN187" s="167"/>
      <c r="AO187" s="167"/>
      <c r="AP187" s="167"/>
      <c r="AQ187" s="167"/>
      <c r="AR187" s="167"/>
      <c r="AS187" s="167"/>
      <c r="AT187" s="167"/>
      <c r="AU187" s="167"/>
      <c r="AV187" s="167"/>
      <c r="AW187" s="167"/>
      <c r="AX187" s="167"/>
      <c r="AY187" s="167"/>
      <c r="AZ187" s="167"/>
      <c r="BA187" s="167"/>
      <c r="BB187" s="167"/>
      <c r="BC187" s="167"/>
      <c r="BD187" s="167"/>
      <c r="BE187" s="167"/>
      <c r="BF187" s="167"/>
    </row>
    <row r="188" ht="14.25" customHeight="1">
      <c r="L188" s="178"/>
      <c r="M188" s="178"/>
      <c r="N188" s="178"/>
      <c r="Q188" s="292"/>
      <c r="R188" s="293"/>
      <c r="S188" s="293"/>
      <c r="T188" s="293"/>
      <c r="U188" s="293"/>
      <c r="V188" s="293"/>
      <c r="W188" s="293"/>
      <c r="X188" s="293"/>
      <c r="Y188" s="293"/>
      <c r="Z188" s="293"/>
      <c r="AA188" s="293"/>
      <c r="AB188" s="293"/>
      <c r="AC188" s="293"/>
      <c r="AD188" s="293"/>
      <c r="AE188" s="293"/>
      <c r="AF188" s="730"/>
      <c r="AG188" s="730"/>
      <c r="AH188" s="730"/>
      <c r="AI188" s="730"/>
      <c r="AJ188" s="730"/>
      <c r="AK188" s="730"/>
      <c r="AL188" s="167"/>
      <c r="AM188" s="167"/>
      <c r="AN188" s="167"/>
      <c r="AO188" s="167"/>
      <c r="AP188" s="167"/>
      <c r="AQ188" s="167"/>
      <c r="AR188" s="167"/>
      <c r="AS188" s="167"/>
      <c r="AT188" s="167"/>
      <c r="AU188" s="167"/>
      <c r="AV188" s="167"/>
      <c r="AW188" s="167"/>
      <c r="AX188" s="167"/>
      <c r="AY188" s="167"/>
      <c r="AZ188" s="167"/>
      <c r="BA188" s="167"/>
      <c r="BB188" s="167"/>
      <c r="BC188" s="167"/>
      <c r="BD188" s="167"/>
      <c r="BE188" s="167"/>
      <c r="BF188" s="167"/>
    </row>
    <row r="189" ht="14.25" customHeight="1">
      <c r="L189" s="178"/>
      <c r="M189" s="178"/>
      <c r="N189" s="178"/>
      <c r="Q189" s="292"/>
      <c r="R189" s="293"/>
      <c r="S189" s="293"/>
      <c r="T189" s="293"/>
      <c r="U189" s="293"/>
      <c r="V189" s="293"/>
      <c r="W189" s="293"/>
      <c r="X189" s="293"/>
      <c r="Y189" s="293"/>
      <c r="Z189" s="293"/>
      <c r="AA189" s="293"/>
      <c r="AB189" s="293"/>
      <c r="AC189" s="293"/>
      <c r="AD189" s="293"/>
      <c r="AE189" s="293"/>
      <c r="AF189" s="730"/>
      <c r="AG189" s="730"/>
      <c r="AH189" s="730"/>
      <c r="AI189" s="730"/>
      <c r="AJ189" s="730"/>
      <c r="AK189" s="730"/>
      <c r="AL189" s="167"/>
      <c r="AM189" s="167"/>
      <c r="AN189" s="167"/>
      <c r="AO189" s="167"/>
      <c r="AP189" s="167"/>
      <c r="AQ189" s="167"/>
      <c r="AR189" s="167"/>
      <c r="AS189" s="167"/>
      <c r="AT189" s="167"/>
      <c r="AU189" s="167"/>
      <c r="AV189" s="167"/>
      <c r="AW189" s="167"/>
      <c r="AX189" s="167"/>
      <c r="AY189" s="167"/>
      <c r="AZ189" s="167"/>
      <c r="BA189" s="167"/>
      <c r="BB189" s="167"/>
      <c r="BC189" s="167"/>
      <c r="BD189" s="167"/>
      <c r="BE189" s="167"/>
      <c r="BF189" s="167"/>
    </row>
    <row r="190" ht="14.25" customHeight="1">
      <c r="L190" s="178"/>
      <c r="M190" s="178"/>
      <c r="N190" s="178"/>
      <c r="Q190" s="292"/>
      <c r="R190" s="293"/>
      <c r="S190" s="293"/>
      <c r="T190" s="293"/>
      <c r="U190" s="293"/>
      <c r="V190" s="293"/>
      <c r="W190" s="293"/>
      <c r="X190" s="293"/>
      <c r="Y190" s="293"/>
      <c r="Z190" s="293"/>
      <c r="AA190" s="293"/>
      <c r="AB190" s="293"/>
      <c r="AC190" s="293"/>
      <c r="AD190" s="293"/>
      <c r="AE190" s="293"/>
      <c r="AF190" s="730"/>
      <c r="AG190" s="730"/>
      <c r="AH190" s="730"/>
      <c r="AI190" s="730"/>
      <c r="AJ190" s="730"/>
      <c r="AK190" s="730"/>
      <c r="AL190" s="167"/>
      <c r="AM190" s="167"/>
      <c r="AN190" s="167"/>
      <c r="AO190" s="167"/>
      <c r="AP190" s="167"/>
      <c r="AQ190" s="167"/>
      <c r="AR190" s="167"/>
      <c r="AS190" s="167"/>
      <c r="AT190" s="167"/>
      <c r="AU190" s="167"/>
      <c r="AV190" s="167"/>
      <c r="AW190" s="167"/>
      <c r="AX190" s="167"/>
      <c r="AY190" s="167"/>
      <c r="AZ190" s="167"/>
      <c r="BA190" s="167"/>
      <c r="BB190" s="167"/>
      <c r="BC190" s="167"/>
      <c r="BD190" s="167"/>
      <c r="BE190" s="167"/>
      <c r="BF190" s="167"/>
    </row>
    <row r="191" ht="14.25" customHeight="1">
      <c r="L191" s="178"/>
      <c r="M191" s="178"/>
      <c r="N191" s="178"/>
      <c r="Q191" s="292"/>
      <c r="R191" s="293"/>
      <c r="S191" s="293"/>
      <c r="T191" s="293"/>
      <c r="U191" s="293"/>
      <c r="V191" s="293"/>
      <c r="W191" s="293"/>
      <c r="X191" s="293"/>
      <c r="Y191" s="293"/>
      <c r="Z191" s="293"/>
      <c r="AA191" s="293"/>
      <c r="AB191" s="293"/>
      <c r="AC191" s="293"/>
      <c r="AD191" s="293"/>
      <c r="AE191" s="293"/>
      <c r="AF191" s="730"/>
      <c r="AG191" s="730"/>
      <c r="AH191" s="730"/>
      <c r="AI191" s="730"/>
      <c r="AJ191" s="730"/>
      <c r="AK191" s="730"/>
      <c r="AL191" s="167"/>
      <c r="AM191" s="167"/>
      <c r="AN191" s="167"/>
      <c r="AO191" s="167"/>
      <c r="AP191" s="167"/>
      <c r="AQ191" s="167"/>
      <c r="AR191" s="167"/>
      <c r="AS191" s="167"/>
      <c r="AT191" s="167"/>
      <c r="AU191" s="167"/>
      <c r="AV191" s="167"/>
      <c r="AW191" s="167"/>
      <c r="AX191" s="167"/>
      <c r="AY191" s="167"/>
      <c r="AZ191" s="167"/>
      <c r="BA191" s="167"/>
      <c r="BB191" s="167"/>
      <c r="BC191" s="167"/>
      <c r="BD191" s="167"/>
      <c r="BE191" s="167"/>
      <c r="BF191" s="167"/>
    </row>
    <row r="192" ht="14.25" customHeight="1">
      <c r="L192" s="178"/>
      <c r="M192" s="178"/>
      <c r="N192" s="178"/>
      <c r="Q192" s="292"/>
      <c r="R192" s="293"/>
      <c r="S192" s="293"/>
      <c r="T192" s="293"/>
      <c r="U192" s="293"/>
      <c r="V192" s="293"/>
      <c r="W192" s="293"/>
      <c r="X192" s="293"/>
      <c r="Y192" s="293"/>
      <c r="Z192" s="293"/>
      <c r="AA192" s="293"/>
      <c r="AB192" s="293"/>
      <c r="AC192" s="293"/>
      <c r="AD192" s="293"/>
      <c r="AE192" s="293"/>
      <c r="AF192" s="730"/>
      <c r="AG192" s="730"/>
      <c r="AH192" s="730"/>
      <c r="AI192" s="730"/>
      <c r="AJ192" s="730"/>
      <c r="AK192" s="730"/>
      <c r="AL192" s="167"/>
      <c r="AM192" s="167"/>
      <c r="AN192" s="167"/>
      <c r="AO192" s="167"/>
      <c r="AP192" s="167"/>
      <c r="AQ192" s="167"/>
      <c r="AR192" s="167"/>
      <c r="AS192" s="167"/>
      <c r="AT192" s="167"/>
      <c r="AU192" s="167"/>
      <c r="AV192" s="167"/>
      <c r="AW192" s="167"/>
      <c r="AX192" s="167"/>
      <c r="AY192" s="167"/>
      <c r="AZ192" s="167"/>
      <c r="BA192" s="167"/>
      <c r="BB192" s="167"/>
      <c r="BC192" s="167"/>
      <c r="BD192" s="167"/>
      <c r="BE192" s="167"/>
      <c r="BF192" s="167"/>
    </row>
    <row r="193" ht="14.25" customHeight="1">
      <c r="L193" s="178"/>
      <c r="M193" s="178"/>
      <c r="N193" s="178"/>
      <c r="Q193" s="292"/>
      <c r="R193" s="293"/>
      <c r="S193" s="293"/>
      <c r="T193" s="293"/>
      <c r="U193" s="293"/>
      <c r="V193" s="293"/>
      <c r="W193" s="293"/>
      <c r="X193" s="293"/>
      <c r="Y193" s="293"/>
      <c r="Z193" s="293"/>
      <c r="AA193" s="293"/>
      <c r="AB193" s="293"/>
      <c r="AC193" s="293"/>
      <c r="AD193" s="293"/>
      <c r="AE193" s="293"/>
      <c r="AF193" s="730"/>
      <c r="AG193" s="730"/>
      <c r="AH193" s="730"/>
      <c r="AI193" s="730"/>
      <c r="AJ193" s="730"/>
      <c r="AK193" s="730"/>
      <c r="AL193" s="167"/>
      <c r="AM193" s="167"/>
      <c r="AN193" s="167"/>
      <c r="AO193" s="167"/>
      <c r="AP193" s="167"/>
      <c r="AQ193" s="167"/>
      <c r="AR193" s="167"/>
      <c r="AS193" s="167"/>
      <c r="AT193" s="167"/>
      <c r="AU193" s="167"/>
      <c r="AV193" s="167"/>
      <c r="AW193" s="167"/>
      <c r="AX193" s="167"/>
      <c r="AY193" s="167"/>
      <c r="AZ193" s="167"/>
      <c r="BA193" s="167"/>
      <c r="BB193" s="167"/>
      <c r="BC193" s="167"/>
      <c r="BD193" s="167"/>
      <c r="BE193" s="167"/>
      <c r="BF193" s="167"/>
    </row>
    <row r="194" ht="14.25" customHeight="1">
      <c r="L194" s="178"/>
      <c r="M194" s="178"/>
      <c r="N194" s="178"/>
      <c r="Q194" s="292"/>
      <c r="R194" s="293"/>
      <c r="S194" s="293"/>
      <c r="T194" s="293"/>
      <c r="U194" s="293"/>
      <c r="V194" s="293"/>
      <c r="W194" s="293"/>
      <c r="X194" s="293"/>
      <c r="Y194" s="293"/>
      <c r="Z194" s="293"/>
      <c r="AA194" s="293"/>
      <c r="AB194" s="293"/>
      <c r="AC194" s="293"/>
      <c r="AD194" s="293"/>
      <c r="AE194" s="293"/>
      <c r="AF194" s="730"/>
      <c r="AG194" s="730"/>
      <c r="AH194" s="730"/>
      <c r="AI194" s="730"/>
      <c r="AJ194" s="730"/>
      <c r="AK194" s="730"/>
      <c r="AL194" s="167"/>
      <c r="AM194" s="167"/>
      <c r="AN194" s="167"/>
      <c r="AO194" s="167"/>
      <c r="AP194" s="167"/>
      <c r="AQ194" s="167"/>
      <c r="AR194" s="167"/>
      <c r="AS194" s="167"/>
      <c r="AT194" s="167"/>
      <c r="AU194" s="167"/>
      <c r="AV194" s="167"/>
      <c r="AW194" s="167"/>
      <c r="AX194" s="167"/>
      <c r="AY194" s="167"/>
      <c r="AZ194" s="167"/>
      <c r="BA194" s="167"/>
      <c r="BB194" s="167"/>
      <c r="BC194" s="167"/>
      <c r="BD194" s="167"/>
      <c r="BE194" s="167"/>
      <c r="BF194" s="167"/>
    </row>
    <row r="195" ht="14.25" customHeight="1">
      <c r="L195" s="178"/>
      <c r="M195" s="178"/>
      <c r="N195" s="178"/>
      <c r="Q195" s="292"/>
      <c r="R195" s="293"/>
      <c r="S195" s="293"/>
      <c r="T195" s="293"/>
      <c r="U195" s="293"/>
      <c r="V195" s="293"/>
      <c r="W195" s="293"/>
      <c r="X195" s="293"/>
      <c r="Y195" s="293"/>
      <c r="Z195" s="293"/>
      <c r="AA195" s="293"/>
      <c r="AB195" s="293"/>
      <c r="AC195" s="293"/>
      <c r="AD195" s="293"/>
      <c r="AE195" s="293"/>
      <c r="AF195" s="730"/>
      <c r="AG195" s="730"/>
      <c r="AH195" s="730"/>
      <c r="AI195" s="730"/>
      <c r="AJ195" s="730"/>
      <c r="AK195" s="730"/>
      <c r="AL195" s="167"/>
      <c r="AM195" s="167"/>
      <c r="AN195" s="167"/>
      <c r="AO195" s="167"/>
      <c r="AP195" s="167"/>
      <c r="AQ195" s="167"/>
      <c r="AR195" s="167"/>
      <c r="AS195" s="167"/>
      <c r="AT195" s="167"/>
      <c r="AU195" s="167"/>
      <c r="AV195" s="167"/>
      <c r="AW195" s="167"/>
      <c r="AX195" s="167"/>
      <c r="AY195" s="167"/>
      <c r="AZ195" s="167"/>
      <c r="BA195" s="167"/>
      <c r="BB195" s="167"/>
      <c r="BC195" s="167"/>
      <c r="BD195" s="167"/>
      <c r="BE195" s="167"/>
      <c r="BF195" s="167"/>
    </row>
    <row r="196" ht="14.25" customHeight="1">
      <c r="L196" s="178"/>
      <c r="M196" s="178"/>
      <c r="N196" s="178"/>
      <c r="Q196" s="292"/>
      <c r="R196" s="293"/>
      <c r="S196" s="293"/>
      <c r="T196" s="293"/>
      <c r="U196" s="293"/>
      <c r="V196" s="293"/>
      <c r="W196" s="293"/>
      <c r="X196" s="293"/>
      <c r="Y196" s="293"/>
      <c r="Z196" s="293"/>
      <c r="AA196" s="293"/>
      <c r="AB196" s="293"/>
      <c r="AC196" s="293"/>
      <c r="AD196" s="293"/>
      <c r="AE196" s="293"/>
      <c r="AF196" s="730"/>
      <c r="AG196" s="730"/>
      <c r="AH196" s="730"/>
      <c r="AI196" s="730"/>
      <c r="AJ196" s="730"/>
      <c r="AK196" s="730"/>
      <c r="AL196" s="167"/>
      <c r="AM196" s="167"/>
      <c r="AN196" s="167"/>
      <c r="AO196" s="167"/>
      <c r="AP196" s="167"/>
      <c r="AQ196" s="167"/>
      <c r="AR196" s="167"/>
      <c r="AS196" s="167"/>
      <c r="AT196" s="167"/>
      <c r="AU196" s="167"/>
      <c r="AV196" s="167"/>
      <c r="AW196" s="167"/>
      <c r="AX196" s="167"/>
      <c r="AY196" s="167"/>
      <c r="AZ196" s="167"/>
      <c r="BA196" s="167"/>
      <c r="BB196" s="167"/>
      <c r="BC196" s="167"/>
      <c r="BD196" s="167"/>
      <c r="BE196" s="167"/>
      <c r="BF196" s="167"/>
    </row>
    <row r="197" ht="14.25" customHeight="1">
      <c r="L197" s="178"/>
      <c r="M197" s="178"/>
      <c r="N197" s="178"/>
      <c r="Q197" s="292"/>
      <c r="R197" s="293"/>
      <c r="S197" s="293"/>
      <c r="T197" s="293"/>
      <c r="U197" s="293"/>
      <c r="V197" s="293"/>
      <c r="W197" s="293"/>
      <c r="X197" s="293"/>
      <c r="Y197" s="293"/>
      <c r="Z197" s="293"/>
      <c r="AA197" s="293"/>
      <c r="AB197" s="293"/>
      <c r="AC197" s="293"/>
      <c r="AD197" s="293"/>
      <c r="AE197" s="293"/>
      <c r="AF197" s="730"/>
      <c r="AG197" s="730"/>
      <c r="AH197" s="730"/>
      <c r="AI197" s="730"/>
      <c r="AJ197" s="730"/>
      <c r="AK197" s="730"/>
      <c r="AL197" s="167"/>
      <c r="AM197" s="167"/>
      <c r="AN197" s="167"/>
      <c r="AO197" s="167"/>
      <c r="AP197" s="167"/>
      <c r="AQ197" s="167"/>
      <c r="AR197" s="167"/>
      <c r="AS197" s="167"/>
      <c r="AT197" s="167"/>
      <c r="AU197" s="167"/>
      <c r="AV197" s="167"/>
      <c r="AW197" s="167"/>
      <c r="AX197" s="167"/>
      <c r="AY197" s="167"/>
      <c r="AZ197" s="167"/>
      <c r="BA197" s="167"/>
      <c r="BB197" s="167"/>
      <c r="BC197" s="167"/>
      <c r="BD197" s="167"/>
      <c r="BE197" s="167"/>
      <c r="BF197" s="167"/>
    </row>
    <row r="198" ht="14.25" customHeight="1">
      <c r="L198" s="178"/>
      <c r="M198" s="178"/>
      <c r="N198" s="178"/>
      <c r="Q198" s="292"/>
      <c r="R198" s="293"/>
      <c r="S198" s="293"/>
      <c r="T198" s="293"/>
      <c r="U198" s="293"/>
      <c r="V198" s="293"/>
      <c r="W198" s="293"/>
      <c r="X198" s="293"/>
      <c r="Y198" s="293"/>
      <c r="Z198" s="293"/>
      <c r="AA198" s="293"/>
      <c r="AB198" s="293"/>
      <c r="AC198" s="293"/>
      <c r="AD198" s="293"/>
      <c r="AE198" s="293"/>
      <c r="AF198" s="730"/>
      <c r="AG198" s="730"/>
      <c r="AH198" s="730"/>
      <c r="AI198" s="730"/>
      <c r="AJ198" s="730"/>
      <c r="AK198" s="730"/>
      <c r="AL198" s="167"/>
      <c r="AM198" s="167"/>
      <c r="AN198" s="167"/>
      <c r="AO198" s="167"/>
      <c r="AP198" s="167"/>
      <c r="AQ198" s="167"/>
      <c r="AR198" s="167"/>
      <c r="AS198" s="167"/>
      <c r="AT198" s="167"/>
      <c r="AU198" s="167"/>
      <c r="AV198" s="167"/>
      <c r="AW198" s="167"/>
      <c r="AX198" s="167"/>
      <c r="AY198" s="167"/>
      <c r="AZ198" s="167"/>
      <c r="BA198" s="167"/>
      <c r="BB198" s="167"/>
      <c r="BC198" s="167"/>
      <c r="BD198" s="167"/>
      <c r="BE198" s="167"/>
      <c r="BF198" s="167"/>
    </row>
    <row r="199" ht="14.25" customHeight="1">
      <c r="L199" s="178"/>
      <c r="M199" s="178"/>
      <c r="N199" s="178"/>
      <c r="Q199" s="292"/>
      <c r="R199" s="293"/>
      <c r="S199" s="293"/>
      <c r="T199" s="293"/>
      <c r="U199" s="293"/>
      <c r="V199" s="293"/>
      <c r="W199" s="293"/>
      <c r="X199" s="293"/>
      <c r="Y199" s="293"/>
      <c r="Z199" s="293"/>
      <c r="AA199" s="293"/>
      <c r="AB199" s="293"/>
      <c r="AC199" s="293"/>
      <c r="AD199" s="293"/>
      <c r="AE199" s="293"/>
      <c r="AF199" s="730"/>
      <c r="AG199" s="730"/>
      <c r="AH199" s="730"/>
      <c r="AI199" s="730"/>
      <c r="AJ199" s="730"/>
      <c r="AK199" s="730"/>
      <c r="AL199" s="167"/>
      <c r="AM199" s="167"/>
      <c r="AN199" s="167"/>
      <c r="AO199" s="167"/>
      <c r="AP199" s="167"/>
      <c r="AQ199" s="167"/>
      <c r="AR199" s="167"/>
      <c r="AS199" s="167"/>
      <c r="AT199" s="167"/>
      <c r="AU199" s="167"/>
      <c r="AV199" s="167"/>
      <c r="AW199" s="167"/>
      <c r="AX199" s="167"/>
      <c r="AY199" s="167"/>
      <c r="AZ199" s="167"/>
      <c r="BA199" s="167"/>
      <c r="BB199" s="167"/>
      <c r="BC199" s="167"/>
      <c r="BD199" s="167"/>
      <c r="BE199" s="167"/>
      <c r="BF199" s="167"/>
    </row>
    <row r="200" ht="14.25" customHeight="1">
      <c r="L200" s="178"/>
      <c r="M200" s="178"/>
      <c r="N200" s="178"/>
      <c r="Q200" s="292"/>
      <c r="R200" s="293"/>
      <c r="S200" s="293"/>
      <c r="T200" s="293"/>
      <c r="U200" s="293"/>
      <c r="V200" s="293"/>
      <c r="W200" s="293"/>
      <c r="X200" s="293"/>
      <c r="Y200" s="293"/>
      <c r="Z200" s="293"/>
      <c r="AA200" s="293"/>
      <c r="AB200" s="293"/>
      <c r="AC200" s="293"/>
      <c r="AD200" s="293"/>
      <c r="AE200" s="293"/>
      <c r="AF200" s="730"/>
      <c r="AG200" s="730"/>
      <c r="AH200" s="730"/>
      <c r="AI200" s="730"/>
      <c r="AJ200" s="730"/>
      <c r="AK200" s="730"/>
      <c r="AL200" s="167"/>
      <c r="AM200" s="167"/>
      <c r="AN200" s="167"/>
      <c r="AO200" s="167"/>
      <c r="AP200" s="167"/>
      <c r="AQ200" s="167"/>
      <c r="AR200" s="167"/>
      <c r="AS200" s="167"/>
      <c r="AT200" s="167"/>
      <c r="AU200" s="167"/>
      <c r="AV200" s="167"/>
      <c r="AW200" s="167"/>
      <c r="AX200" s="167"/>
      <c r="AY200" s="167"/>
      <c r="AZ200" s="167"/>
      <c r="BA200" s="167"/>
      <c r="BB200" s="167"/>
      <c r="BC200" s="167"/>
      <c r="BD200" s="167"/>
      <c r="BE200" s="167"/>
      <c r="BF200" s="167"/>
    </row>
    <row r="201" ht="14.25" customHeight="1">
      <c r="L201" s="178"/>
      <c r="M201" s="178"/>
      <c r="N201" s="178"/>
      <c r="Q201" s="292"/>
      <c r="R201" s="293"/>
      <c r="S201" s="293"/>
      <c r="T201" s="293"/>
      <c r="U201" s="293"/>
      <c r="V201" s="293"/>
      <c r="W201" s="293"/>
      <c r="X201" s="293"/>
      <c r="Y201" s="293"/>
      <c r="Z201" s="293"/>
      <c r="AA201" s="293"/>
      <c r="AB201" s="293"/>
      <c r="AC201" s="293"/>
      <c r="AD201" s="293"/>
      <c r="AE201" s="293"/>
      <c r="AF201" s="730"/>
      <c r="AG201" s="730"/>
      <c r="AH201" s="730"/>
      <c r="AI201" s="730"/>
      <c r="AJ201" s="730"/>
      <c r="AK201" s="730"/>
      <c r="AL201" s="167"/>
      <c r="AM201" s="167"/>
      <c r="AN201" s="167"/>
      <c r="AO201" s="167"/>
      <c r="AP201" s="167"/>
      <c r="AQ201" s="167"/>
      <c r="AR201" s="167"/>
      <c r="AS201" s="167"/>
      <c r="AT201" s="167"/>
      <c r="AU201" s="167"/>
      <c r="AV201" s="167"/>
      <c r="AW201" s="167"/>
      <c r="AX201" s="167"/>
      <c r="AY201" s="167"/>
      <c r="AZ201" s="167"/>
      <c r="BA201" s="167"/>
      <c r="BB201" s="167"/>
      <c r="BC201" s="167"/>
      <c r="BD201" s="167"/>
      <c r="BE201" s="167"/>
      <c r="BF201" s="167"/>
    </row>
    <row r="202" ht="14.25" customHeight="1">
      <c r="L202" s="178"/>
      <c r="M202" s="178"/>
      <c r="N202" s="178"/>
      <c r="Q202" s="292"/>
      <c r="R202" s="293"/>
      <c r="S202" s="293"/>
      <c r="T202" s="293"/>
      <c r="U202" s="293"/>
      <c r="V202" s="293"/>
      <c r="W202" s="293"/>
      <c r="X202" s="293"/>
      <c r="Y202" s="293"/>
      <c r="Z202" s="293"/>
      <c r="AA202" s="293"/>
      <c r="AB202" s="293"/>
      <c r="AC202" s="293"/>
      <c r="AD202" s="293"/>
      <c r="AE202" s="293"/>
      <c r="AF202" s="730"/>
      <c r="AG202" s="730"/>
      <c r="AH202" s="730"/>
      <c r="AI202" s="730"/>
      <c r="AJ202" s="730"/>
      <c r="AK202" s="730"/>
      <c r="AL202" s="167"/>
      <c r="AM202" s="167"/>
      <c r="AN202" s="167"/>
      <c r="AO202" s="167"/>
      <c r="AP202" s="167"/>
      <c r="AQ202" s="167"/>
      <c r="AR202" s="167"/>
      <c r="AS202" s="167"/>
      <c r="AT202" s="167"/>
      <c r="AU202" s="167"/>
      <c r="AV202" s="167"/>
      <c r="AW202" s="167"/>
      <c r="AX202" s="167"/>
      <c r="AY202" s="167"/>
      <c r="AZ202" s="167"/>
      <c r="BA202" s="167"/>
      <c r="BB202" s="167"/>
      <c r="BC202" s="167"/>
      <c r="BD202" s="167"/>
      <c r="BE202" s="167"/>
      <c r="BF202" s="167"/>
    </row>
    <row r="203" ht="14.25" customHeight="1">
      <c r="L203" s="178"/>
      <c r="M203" s="178"/>
      <c r="N203" s="178"/>
      <c r="Q203" s="292"/>
      <c r="R203" s="293"/>
      <c r="S203" s="293"/>
      <c r="T203" s="293"/>
      <c r="U203" s="293"/>
      <c r="V203" s="293"/>
      <c r="W203" s="293"/>
      <c r="X203" s="293"/>
      <c r="Y203" s="293"/>
      <c r="Z203" s="293"/>
      <c r="AA203" s="293"/>
      <c r="AB203" s="293"/>
      <c r="AC203" s="293"/>
      <c r="AD203" s="293"/>
      <c r="AE203" s="293"/>
      <c r="AF203" s="730"/>
      <c r="AG203" s="730"/>
      <c r="AH203" s="730"/>
      <c r="AI203" s="730"/>
      <c r="AJ203" s="730"/>
      <c r="AK203" s="730"/>
      <c r="AL203" s="167"/>
      <c r="AM203" s="167"/>
      <c r="AN203" s="167"/>
      <c r="AO203" s="167"/>
      <c r="AP203" s="167"/>
      <c r="AQ203" s="167"/>
      <c r="AR203" s="167"/>
      <c r="AS203" s="167"/>
      <c r="AT203" s="167"/>
      <c r="AU203" s="167"/>
      <c r="AV203" s="167"/>
      <c r="AW203" s="167"/>
      <c r="AX203" s="167"/>
      <c r="AY203" s="167"/>
      <c r="AZ203" s="167"/>
      <c r="BA203" s="167"/>
      <c r="BB203" s="167"/>
      <c r="BC203" s="167"/>
      <c r="BD203" s="167"/>
      <c r="BE203" s="167"/>
      <c r="BF203" s="167"/>
    </row>
    <row r="204" ht="14.25" customHeight="1">
      <c r="L204" s="178"/>
      <c r="M204" s="178"/>
      <c r="N204" s="178"/>
      <c r="Q204" s="292"/>
      <c r="R204" s="293"/>
      <c r="S204" s="293"/>
      <c r="T204" s="293"/>
      <c r="U204" s="293"/>
      <c r="V204" s="293"/>
      <c r="W204" s="293"/>
      <c r="X204" s="293"/>
      <c r="Y204" s="293"/>
      <c r="Z204" s="293"/>
      <c r="AA204" s="293"/>
      <c r="AB204" s="293"/>
      <c r="AC204" s="293"/>
      <c r="AD204" s="293"/>
      <c r="AE204" s="293"/>
      <c r="AF204" s="730"/>
      <c r="AG204" s="730"/>
      <c r="AH204" s="730"/>
      <c r="AI204" s="730"/>
      <c r="AJ204" s="730"/>
      <c r="AK204" s="730"/>
      <c r="AL204" s="167"/>
      <c r="AM204" s="167"/>
      <c r="AN204" s="167"/>
      <c r="AO204" s="167"/>
      <c r="AP204" s="167"/>
      <c r="AQ204" s="167"/>
      <c r="AR204" s="167"/>
      <c r="AS204" s="167"/>
      <c r="AT204" s="167"/>
      <c r="AU204" s="167"/>
      <c r="AV204" s="167"/>
      <c r="AW204" s="167"/>
      <c r="AX204" s="167"/>
      <c r="AY204" s="167"/>
      <c r="AZ204" s="167"/>
      <c r="BA204" s="167"/>
      <c r="BB204" s="167"/>
      <c r="BC204" s="167"/>
      <c r="BD204" s="167"/>
      <c r="BE204" s="167"/>
      <c r="BF204" s="167"/>
    </row>
    <row r="205" ht="14.25" customHeight="1">
      <c r="L205" s="178"/>
      <c r="M205" s="178"/>
      <c r="N205" s="178"/>
      <c r="Q205" s="292"/>
      <c r="R205" s="293"/>
      <c r="S205" s="293"/>
      <c r="T205" s="293"/>
      <c r="U205" s="293"/>
      <c r="V205" s="293"/>
      <c r="W205" s="293"/>
      <c r="X205" s="293"/>
      <c r="Y205" s="293"/>
      <c r="Z205" s="293"/>
      <c r="AA205" s="293"/>
      <c r="AB205" s="293"/>
      <c r="AC205" s="293"/>
      <c r="AD205" s="293"/>
      <c r="AE205" s="293"/>
      <c r="AF205" s="730"/>
      <c r="AG205" s="730"/>
      <c r="AH205" s="730"/>
      <c r="AI205" s="730"/>
      <c r="AJ205" s="730"/>
      <c r="AK205" s="730"/>
      <c r="AL205" s="167"/>
      <c r="AM205" s="167"/>
      <c r="AN205" s="167"/>
      <c r="AO205" s="167"/>
      <c r="AP205" s="167"/>
      <c r="AQ205" s="167"/>
      <c r="AR205" s="167"/>
      <c r="AS205" s="167"/>
      <c r="AT205" s="167"/>
      <c r="AU205" s="167"/>
      <c r="AV205" s="167"/>
      <c r="AW205" s="167"/>
      <c r="AX205" s="167"/>
      <c r="AY205" s="167"/>
      <c r="AZ205" s="167"/>
      <c r="BA205" s="167"/>
      <c r="BB205" s="167"/>
      <c r="BC205" s="167"/>
      <c r="BD205" s="167"/>
      <c r="BE205" s="167"/>
      <c r="BF205" s="167"/>
    </row>
    <row r="206" ht="14.25" customHeight="1">
      <c r="L206" s="178"/>
      <c r="M206" s="178"/>
      <c r="N206" s="178"/>
      <c r="Q206" s="292"/>
      <c r="R206" s="293"/>
      <c r="S206" s="293"/>
      <c r="T206" s="293"/>
      <c r="U206" s="293"/>
      <c r="V206" s="293"/>
      <c r="W206" s="293"/>
      <c r="X206" s="293"/>
      <c r="Y206" s="293"/>
      <c r="Z206" s="293"/>
      <c r="AA206" s="293"/>
      <c r="AB206" s="293"/>
      <c r="AC206" s="293"/>
      <c r="AD206" s="293"/>
      <c r="AE206" s="293"/>
      <c r="AF206" s="730"/>
      <c r="AG206" s="730"/>
      <c r="AH206" s="730"/>
      <c r="AI206" s="730"/>
      <c r="AJ206" s="730"/>
      <c r="AK206" s="730"/>
      <c r="AL206" s="167"/>
      <c r="AM206" s="167"/>
      <c r="AN206" s="167"/>
      <c r="AO206" s="167"/>
      <c r="AP206" s="167"/>
      <c r="AQ206" s="167"/>
      <c r="AR206" s="167"/>
      <c r="AS206" s="167"/>
      <c r="AT206" s="167"/>
      <c r="AU206" s="167"/>
      <c r="AV206" s="167"/>
      <c r="AW206" s="167"/>
      <c r="AX206" s="167"/>
      <c r="AY206" s="167"/>
      <c r="AZ206" s="167"/>
      <c r="BA206" s="167"/>
      <c r="BB206" s="167"/>
      <c r="BC206" s="167"/>
      <c r="BD206" s="167"/>
      <c r="BE206" s="167"/>
      <c r="BF206" s="167"/>
    </row>
    <row r="207" ht="14.25" customHeight="1">
      <c r="L207" s="178"/>
      <c r="M207" s="178"/>
      <c r="N207" s="178"/>
      <c r="Q207" s="292"/>
      <c r="R207" s="293"/>
      <c r="S207" s="293"/>
      <c r="T207" s="293"/>
      <c r="U207" s="293"/>
      <c r="V207" s="293"/>
      <c r="W207" s="293"/>
      <c r="X207" s="293"/>
      <c r="Y207" s="293"/>
      <c r="Z207" s="293"/>
      <c r="AA207" s="293"/>
      <c r="AB207" s="293"/>
      <c r="AC207" s="293"/>
      <c r="AD207" s="293"/>
      <c r="AE207" s="293"/>
      <c r="AF207" s="730"/>
      <c r="AG207" s="730"/>
      <c r="AH207" s="730"/>
      <c r="AI207" s="730"/>
      <c r="AJ207" s="730"/>
      <c r="AK207" s="730"/>
      <c r="AL207" s="167"/>
      <c r="AM207" s="167"/>
      <c r="AN207" s="167"/>
      <c r="AO207" s="167"/>
      <c r="AP207" s="167"/>
      <c r="AQ207" s="167"/>
      <c r="AR207" s="167"/>
      <c r="AS207" s="167"/>
      <c r="AT207" s="167"/>
      <c r="AU207" s="167"/>
      <c r="AV207" s="167"/>
      <c r="AW207" s="167"/>
      <c r="AX207" s="167"/>
      <c r="AY207" s="167"/>
      <c r="AZ207" s="167"/>
      <c r="BA207" s="167"/>
      <c r="BB207" s="167"/>
      <c r="BC207" s="167"/>
      <c r="BD207" s="167"/>
      <c r="BE207" s="167"/>
      <c r="BF207" s="167"/>
    </row>
    <row r="208" ht="14.25" customHeight="1">
      <c r="L208" s="178"/>
      <c r="M208" s="178"/>
      <c r="N208" s="178"/>
      <c r="Q208" s="292"/>
      <c r="R208" s="293"/>
      <c r="S208" s="293"/>
      <c r="T208" s="293"/>
      <c r="U208" s="293"/>
      <c r="V208" s="293"/>
      <c r="W208" s="293"/>
      <c r="X208" s="293"/>
      <c r="Y208" s="293"/>
      <c r="Z208" s="293"/>
      <c r="AA208" s="293"/>
      <c r="AB208" s="293"/>
      <c r="AC208" s="293"/>
      <c r="AD208" s="293"/>
      <c r="AE208" s="293"/>
      <c r="AF208" s="730"/>
      <c r="AG208" s="730"/>
      <c r="AH208" s="730"/>
      <c r="AI208" s="730"/>
      <c r="AJ208" s="730"/>
      <c r="AK208" s="730"/>
      <c r="AL208" s="167"/>
      <c r="AM208" s="167"/>
      <c r="AN208" s="167"/>
      <c r="AO208" s="167"/>
      <c r="AP208" s="167"/>
      <c r="AQ208" s="167"/>
      <c r="AR208" s="167"/>
      <c r="AS208" s="167"/>
      <c r="AT208" s="167"/>
      <c r="AU208" s="167"/>
      <c r="AV208" s="167"/>
      <c r="AW208" s="167"/>
      <c r="AX208" s="167"/>
      <c r="AY208" s="167"/>
      <c r="AZ208" s="167"/>
      <c r="BA208" s="167"/>
      <c r="BB208" s="167"/>
      <c r="BC208" s="167"/>
      <c r="BD208" s="167"/>
      <c r="BE208" s="167"/>
      <c r="BF208" s="167"/>
    </row>
    <row r="209" ht="14.25" customHeight="1">
      <c r="L209" s="178"/>
      <c r="M209" s="178"/>
      <c r="N209" s="178"/>
      <c r="Q209" s="292"/>
      <c r="R209" s="293"/>
      <c r="S209" s="293"/>
      <c r="T209" s="293"/>
      <c r="U209" s="293"/>
      <c r="V209" s="293"/>
      <c r="W209" s="293"/>
      <c r="X209" s="293"/>
      <c r="Y209" s="293"/>
      <c r="Z209" s="293"/>
      <c r="AA209" s="293"/>
      <c r="AB209" s="293"/>
      <c r="AC209" s="293"/>
      <c r="AD209" s="293"/>
      <c r="AE209" s="293"/>
      <c r="AF209" s="730"/>
      <c r="AG209" s="730"/>
      <c r="AH209" s="730"/>
      <c r="AI209" s="730"/>
      <c r="AJ209" s="730"/>
      <c r="AK209" s="730"/>
      <c r="AL209" s="167"/>
      <c r="AM209" s="167"/>
      <c r="AN209" s="167"/>
      <c r="AO209" s="167"/>
      <c r="AP209" s="167"/>
      <c r="AQ209" s="167"/>
      <c r="AR209" s="167"/>
      <c r="AS209" s="167"/>
      <c r="AT209" s="167"/>
      <c r="AU209" s="167"/>
      <c r="AV209" s="167"/>
      <c r="AW209" s="167"/>
      <c r="AX209" s="167"/>
      <c r="AY209" s="167"/>
      <c r="AZ209" s="167"/>
      <c r="BA209" s="167"/>
      <c r="BB209" s="167"/>
      <c r="BC209" s="167"/>
      <c r="BD209" s="167"/>
      <c r="BE209" s="167"/>
      <c r="BF209" s="167"/>
    </row>
    <row r="210" ht="14.25" customHeight="1">
      <c r="L210" s="178"/>
      <c r="M210" s="178"/>
      <c r="N210" s="178"/>
      <c r="Q210" s="292"/>
      <c r="R210" s="293"/>
      <c r="S210" s="293"/>
      <c r="T210" s="293"/>
      <c r="U210" s="293"/>
      <c r="V210" s="293"/>
      <c r="W210" s="293"/>
      <c r="X210" s="293"/>
      <c r="Y210" s="293"/>
      <c r="Z210" s="293"/>
      <c r="AA210" s="293"/>
      <c r="AB210" s="293"/>
      <c r="AC210" s="293"/>
      <c r="AD210" s="293"/>
      <c r="AE210" s="293"/>
      <c r="AF210" s="730"/>
      <c r="AG210" s="730"/>
      <c r="AH210" s="730"/>
      <c r="AI210" s="730"/>
      <c r="AJ210" s="730"/>
      <c r="AK210" s="730"/>
      <c r="AL210" s="167"/>
      <c r="AM210" s="167"/>
      <c r="AN210" s="167"/>
      <c r="AO210" s="167"/>
      <c r="AP210" s="167"/>
      <c r="AQ210" s="167"/>
      <c r="AR210" s="167"/>
      <c r="AS210" s="167"/>
      <c r="AT210" s="167"/>
      <c r="AU210" s="167"/>
      <c r="AV210" s="167"/>
      <c r="AW210" s="167"/>
      <c r="AX210" s="167"/>
      <c r="AY210" s="167"/>
      <c r="AZ210" s="167"/>
      <c r="BA210" s="167"/>
      <c r="BB210" s="167"/>
      <c r="BC210" s="167"/>
      <c r="BD210" s="167"/>
      <c r="BE210" s="167"/>
      <c r="BF210" s="167"/>
    </row>
    <row r="211" ht="14.25" customHeight="1">
      <c r="L211" s="178"/>
      <c r="M211" s="178"/>
      <c r="N211" s="178"/>
      <c r="Q211" s="292"/>
      <c r="R211" s="293"/>
      <c r="S211" s="293"/>
      <c r="T211" s="293"/>
      <c r="U211" s="293"/>
      <c r="V211" s="293"/>
      <c r="W211" s="293"/>
      <c r="X211" s="293"/>
      <c r="Y211" s="293"/>
      <c r="Z211" s="293"/>
      <c r="AA211" s="293"/>
      <c r="AB211" s="293"/>
      <c r="AC211" s="293"/>
      <c r="AD211" s="293"/>
      <c r="AE211" s="293"/>
      <c r="AF211" s="730"/>
      <c r="AG211" s="730"/>
      <c r="AH211" s="730"/>
      <c r="AI211" s="730"/>
      <c r="AJ211" s="730"/>
      <c r="AK211" s="730"/>
      <c r="AL211" s="167"/>
      <c r="AM211" s="167"/>
      <c r="AN211" s="167"/>
      <c r="AO211" s="167"/>
      <c r="AP211" s="167"/>
      <c r="AQ211" s="167"/>
      <c r="AR211" s="167"/>
      <c r="AS211" s="167"/>
      <c r="AT211" s="167"/>
      <c r="AU211" s="167"/>
      <c r="AV211" s="167"/>
      <c r="AW211" s="167"/>
      <c r="AX211" s="167"/>
      <c r="AY211" s="167"/>
      <c r="AZ211" s="167"/>
      <c r="BA211" s="167"/>
      <c r="BB211" s="167"/>
      <c r="BC211" s="167"/>
      <c r="BD211" s="167"/>
      <c r="BE211" s="167"/>
      <c r="BF211" s="167"/>
    </row>
    <row r="212" ht="14.25" customHeight="1">
      <c r="L212" s="178"/>
      <c r="M212" s="178"/>
      <c r="N212" s="178"/>
      <c r="Q212" s="292"/>
      <c r="R212" s="293"/>
      <c r="S212" s="293"/>
      <c r="T212" s="293"/>
      <c r="U212" s="293"/>
      <c r="V212" s="293"/>
      <c r="W212" s="293"/>
      <c r="X212" s="293"/>
      <c r="Y212" s="293"/>
      <c r="Z212" s="293"/>
      <c r="AA212" s="293"/>
      <c r="AB212" s="293"/>
      <c r="AC212" s="293"/>
      <c r="AD212" s="293"/>
      <c r="AE212" s="293"/>
      <c r="AF212" s="730"/>
      <c r="AG212" s="730"/>
      <c r="AH212" s="730"/>
      <c r="AI212" s="730"/>
      <c r="AJ212" s="730"/>
      <c r="AK212" s="730"/>
      <c r="AL212" s="167"/>
      <c r="AM212" s="167"/>
      <c r="AN212" s="167"/>
      <c r="AO212" s="167"/>
      <c r="AP212" s="167"/>
      <c r="AQ212" s="167"/>
      <c r="AR212" s="167"/>
      <c r="AS212" s="167"/>
      <c r="AT212" s="167"/>
      <c r="AU212" s="167"/>
      <c r="AV212" s="167"/>
      <c r="AW212" s="167"/>
      <c r="AX212" s="167"/>
      <c r="AY212" s="167"/>
      <c r="AZ212" s="167"/>
      <c r="BA212" s="167"/>
      <c r="BB212" s="167"/>
      <c r="BC212" s="167"/>
      <c r="BD212" s="167"/>
      <c r="BE212" s="167"/>
      <c r="BF212" s="167"/>
    </row>
    <row r="213" ht="14.25" customHeight="1">
      <c r="L213" s="178"/>
      <c r="M213" s="178"/>
      <c r="N213" s="178"/>
      <c r="Q213" s="292"/>
      <c r="R213" s="293"/>
      <c r="S213" s="293"/>
      <c r="T213" s="293"/>
      <c r="U213" s="293"/>
      <c r="V213" s="293"/>
      <c r="W213" s="293"/>
      <c r="X213" s="293"/>
      <c r="Y213" s="293"/>
      <c r="Z213" s="293"/>
      <c r="AA213" s="293"/>
      <c r="AB213" s="293"/>
      <c r="AC213" s="293"/>
      <c r="AD213" s="293"/>
      <c r="AE213" s="293"/>
      <c r="AF213" s="730"/>
      <c r="AG213" s="730"/>
      <c r="AH213" s="730"/>
      <c r="AI213" s="730"/>
      <c r="AJ213" s="730"/>
      <c r="AK213" s="730"/>
      <c r="AL213" s="167"/>
      <c r="AM213" s="167"/>
      <c r="AN213" s="167"/>
      <c r="AO213" s="167"/>
      <c r="AP213" s="167"/>
      <c r="AQ213" s="167"/>
      <c r="AR213" s="167"/>
      <c r="AS213" s="167"/>
      <c r="AT213" s="167"/>
      <c r="AU213" s="167"/>
      <c r="AV213" s="167"/>
      <c r="AW213" s="167"/>
      <c r="AX213" s="167"/>
      <c r="AY213" s="167"/>
      <c r="AZ213" s="167"/>
      <c r="BA213" s="167"/>
      <c r="BB213" s="167"/>
      <c r="BC213" s="167"/>
      <c r="BD213" s="167"/>
      <c r="BE213" s="167"/>
      <c r="BF213" s="167"/>
    </row>
    <row r="214" ht="14.25" customHeight="1">
      <c r="L214" s="178"/>
      <c r="M214" s="178"/>
      <c r="N214" s="178"/>
      <c r="Q214" s="292"/>
      <c r="R214" s="293"/>
      <c r="S214" s="293"/>
      <c r="T214" s="293"/>
      <c r="U214" s="293"/>
      <c r="V214" s="293"/>
      <c r="W214" s="293"/>
      <c r="X214" s="293"/>
      <c r="Y214" s="293"/>
      <c r="Z214" s="293"/>
      <c r="AA214" s="293"/>
      <c r="AB214" s="293"/>
      <c r="AC214" s="293"/>
      <c r="AD214" s="293"/>
      <c r="AE214" s="293"/>
      <c r="AF214" s="730"/>
      <c r="AG214" s="730"/>
      <c r="AH214" s="730"/>
      <c r="AI214" s="730"/>
      <c r="AJ214" s="730"/>
      <c r="AK214" s="730"/>
      <c r="AL214" s="167"/>
      <c r="AM214" s="167"/>
      <c r="AN214" s="167"/>
      <c r="AO214" s="167"/>
      <c r="AP214" s="167"/>
      <c r="AQ214" s="167"/>
      <c r="AR214" s="167"/>
      <c r="AS214" s="167"/>
      <c r="AT214" s="167"/>
      <c r="AU214" s="167"/>
      <c r="AV214" s="167"/>
      <c r="AW214" s="167"/>
      <c r="AX214" s="167"/>
      <c r="AY214" s="167"/>
      <c r="AZ214" s="167"/>
      <c r="BA214" s="167"/>
      <c r="BB214" s="167"/>
      <c r="BC214" s="167"/>
      <c r="BD214" s="167"/>
      <c r="BE214" s="167"/>
      <c r="BF214" s="167"/>
    </row>
    <row r="215" ht="14.25" customHeight="1">
      <c r="L215" s="178"/>
      <c r="M215" s="178"/>
      <c r="N215" s="178"/>
      <c r="Q215" s="292"/>
      <c r="R215" s="293"/>
      <c r="S215" s="293"/>
      <c r="T215" s="293"/>
      <c r="U215" s="293"/>
      <c r="V215" s="293"/>
      <c r="W215" s="293"/>
      <c r="X215" s="293"/>
      <c r="Y215" s="293"/>
      <c r="Z215" s="293"/>
      <c r="AA215" s="293"/>
      <c r="AB215" s="293"/>
      <c r="AC215" s="293"/>
      <c r="AD215" s="293"/>
      <c r="AE215" s="293"/>
      <c r="AF215" s="730"/>
      <c r="AG215" s="730"/>
      <c r="AH215" s="730"/>
      <c r="AI215" s="730"/>
      <c r="AJ215" s="730"/>
      <c r="AK215" s="730"/>
      <c r="AL215" s="167"/>
      <c r="AM215" s="167"/>
      <c r="AN215" s="167"/>
      <c r="AO215" s="167"/>
      <c r="AP215" s="167"/>
      <c r="AQ215" s="167"/>
      <c r="AR215" s="167"/>
      <c r="AS215" s="167"/>
      <c r="AT215" s="167"/>
      <c r="AU215" s="167"/>
      <c r="AV215" s="167"/>
      <c r="AW215" s="167"/>
      <c r="AX215" s="167"/>
      <c r="AY215" s="167"/>
      <c r="AZ215" s="167"/>
      <c r="BA215" s="167"/>
      <c r="BB215" s="167"/>
      <c r="BC215" s="167"/>
      <c r="BD215" s="167"/>
      <c r="BE215" s="167"/>
      <c r="BF215" s="167"/>
    </row>
    <row r="216" ht="14.25" customHeight="1">
      <c r="L216" s="178"/>
      <c r="M216" s="178"/>
      <c r="N216" s="178"/>
      <c r="Q216" s="292"/>
      <c r="R216" s="293"/>
      <c r="S216" s="293"/>
      <c r="T216" s="293"/>
      <c r="U216" s="293"/>
      <c r="V216" s="293"/>
      <c r="W216" s="293"/>
      <c r="X216" s="293"/>
      <c r="Y216" s="293"/>
      <c r="Z216" s="293"/>
      <c r="AA216" s="293"/>
      <c r="AB216" s="293"/>
      <c r="AC216" s="293"/>
      <c r="AD216" s="293"/>
      <c r="AE216" s="293"/>
      <c r="AF216" s="730"/>
      <c r="AG216" s="730"/>
      <c r="AH216" s="730"/>
      <c r="AI216" s="730"/>
      <c r="AJ216" s="730"/>
      <c r="AK216" s="730"/>
      <c r="AL216" s="167"/>
      <c r="AM216" s="167"/>
      <c r="AN216" s="167"/>
      <c r="AO216" s="167"/>
      <c r="AP216" s="167"/>
      <c r="AQ216" s="167"/>
      <c r="AR216" s="167"/>
      <c r="AS216" s="167"/>
      <c r="AT216" s="167"/>
      <c r="AU216" s="167"/>
      <c r="AV216" s="167"/>
      <c r="AW216" s="167"/>
      <c r="AX216" s="167"/>
      <c r="AY216" s="167"/>
      <c r="AZ216" s="167"/>
      <c r="BA216" s="167"/>
      <c r="BB216" s="167"/>
      <c r="BC216" s="167"/>
      <c r="BD216" s="167"/>
      <c r="BE216" s="167"/>
      <c r="BF216" s="167"/>
    </row>
    <row r="217" ht="14.25" customHeight="1">
      <c r="L217" s="178"/>
      <c r="M217" s="178"/>
      <c r="N217" s="178"/>
      <c r="Q217" s="292"/>
      <c r="R217" s="293"/>
      <c r="S217" s="293"/>
      <c r="T217" s="293"/>
      <c r="U217" s="293"/>
      <c r="V217" s="293"/>
      <c r="W217" s="293"/>
      <c r="X217" s="293"/>
      <c r="Y217" s="293"/>
      <c r="Z217" s="293"/>
      <c r="AA217" s="293"/>
      <c r="AB217" s="293"/>
      <c r="AC217" s="293"/>
      <c r="AD217" s="293"/>
      <c r="AE217" s="293"/>
      <c r="AF217" s="730"/>
      <c r="AG217" s="730"/>
      <c r="AH217" s="730"/>
      <c r="AI217" s="730"/>
      <c r="AJ217" s="730"/>
      <c r="AK217" s="730"/>
      <c r="AL217" s="167"/>
      <c r="AM217" s="167"/>
      <c r="AN217" s="167"/>
      <c r="AO217" s="167"/>
      <c r="AP217" s="167"/>
      <c r="AQ217" s="167"/>
      <c r="AR217" s="167"/>
      <c r="AS217" s="167"/>
      <c r="AT217" s="167"/>
      <c r="AU217" s="167"/>
      <c r="AV217" s="167"/>
      <c r="AW217" s="167"/>
      <c r="AX217" s="167"/>
      <c r="AY217" s="167"/>
      <c r="AZ217" s="167"/>
      <c r="BA217" s="167"/>
      <c r="BB217" s="167"/>
      <c r="BC217" s="167"/>
      <c r="BD217" s="167"/>
      <c r="BE217" s="167"/>
      <c r="BF217" s="167"/>
    </row>
    <row r="218" ht="14.25" customHeight="1">
      <c r="L218" s="178"/>
      <c r="M218" s="178"/>
      <c r="N218" s="178"/>
      <c r="Q218" s="292"/>
      <c r="R218" s="293"/>
      <c r="S218" s="293"/>
      <c r="T218" s="293"/>
      <c r="U218" s="293"/>
      <c r="V218" s="293"/>
      <c r="W218" s="293"/>
      <c r="X218" s="293"/>
      <c r="Y218" s="293"/>
      <c r="Z218" s="293"/>
      <c r="AA218" s="293"/>
      <c r="AB218" s="293"/>
      <c r="AC218" s="293"/>
      <c r="AD218" s="293"/>
      <c r="AE218" s="293"/>
      <c r="AF218" s="730"/>
      <c r="AG218" s="730"/>
      <c r="AH218" s="730"/>
      <c r="AI218" s="730"/>
      <c r="AJ218" s="730"/>
      <c r="AK218" s="730"/>
      <c r="AL218" s="167"/>
      <c r="AM218" s="167"/>
      <c r="AN218" s="167"/>
      <c r="AO218" s="167"/>
      <c r="AP218" s="167"/>
      <c r="AQ218" s="167"/>
      <c r="AR218" s="167"/>
      <c r="AS218" s="167"/>
      <c r="AT218" s="167"/>
      <c r="AU218" s="167"/>
      <c r="AV218" s="167"/>
      <c r="AW218" s="167"/>
      <c r="AX218" s="167"/>
      <c r="AY218" s="167"/>
      <c r="AZ218" s="167"/>
      <c r="BA218" s="167"/>
      <c r="BB218" s="167"/>
      <c r="BC218" s="167"/>
      <c r="BD218" s="167"/>
      <c r="BE218" s="167"/>
      <c r="BF218" s="167"/>
    </row>
    <row r="219" ht="14.25" customHeight="1">
      <c r="L219" s="178"/>
      <c r="M219" s="178"/>
      <c r="N219" s="178"/>
      <c r="Q219" s="292"/>
      <c r="R219" s="293"/>
      <c r="S219" s="293"/>
      <c r="T219" s="293"/>
      <c r="U219" s="293"/>
      <c r="V219" s="293"/>
      <c r="W219" s="293"/>
      <c r="X219" s="293"/>
      <c r="Y219" s="293"/>
      <c r="Z219" s="293"/>
      <c r="AA219" s="293"/>
      <c r="AB219" s="293"/>
      <c r="AC219" s="293"/>
      <c r="AD219" s="293"/>
      <c r="AE219" s="293"/>
      <c r="AF219" s="730"/>
      <c r="AG219" s="730"/>
      <c r="AH219" s="730"/>
      <c r="AI219" s="730"/>
      <c r="AJ219" s="730"/>
      <c r="AK219" s="730"/>
      <c r="AL219" s="167"/>
      <c r="AM219" s="167"/>
      <c r="AN219" s="167"/>
      <c r="AO219" s="167"/>
      <c r="AP219" s="167"/>
      <c r="AQ219" s="167"/>
      <c r="AR219" s="167"/>
      <c r="AS219" s="167"/>
      <c r="AT219" s="167"/>
      <c r="AU219" s="167"/>
      <c r="AV219" s="167"/>
      <c r="AW219" s="167"/>
      <c r="AX219" s="167"/>
      <c r="AY219" s="167"/>
      <c r="AZ219" s="167"/>
      <c r="BA219" s="167"/>
      <c r="BB219" s="167"/>
      <c r="BC219" s="167"/>
      <c r="BD219" s="167"/>
      <c r="BE219" s="167"/>
      <c r="BF219" s="167"/>
    </row>
    <row r="220" ht="14.25" customHeight="1">
      <c r="L220" s="178"/>
      <c r="M220" s="178"/>
      <c r="N220" s="178"/>
      <c r="Q220" s="292"/>
      <c r="R220" s="293"/>
      <c r="S220" s="293"/>
      <c r="T220" s="293"/>
      <c r="U220" s="293"/>
      <c r="V220" s="293"/>
      <c r="W220" s="293"/>
      <c r="X220" s="293"/>
      <c r="Y220" s="293"/>
      <c r="Z220" s="293"/>
      <c r="AA220" s="293"/>
      <c r="AB220" s="293"/>
      <c r="AC220" s="293"/>
      <c r="AD220" s="293"/>
      <c r="AE220" s="293"/>
      <c r="AF220" s="730"/>
      <c r="AG220" s="730"/>
      <c r="AH220" s="730"/>
      <c r="AI220" s="730"/>
      <c r="AJ220" s="730"/>
      <c r="AK220" s="730"/>
      <c r="AL220" s="167"/>
      <c r="AM220" s="167"/>
      <c r="AN220" s="167"/>
      <c r="AO220" s="167"/>
      <c r="AP220" s="167"/>
      <c r="AQ220" s="167"/>
      <c r="AR220" s="167"/>
      <c r="AS220" s="167"/>
      <c r="AT220" s="167"/>
      <c r="AU220" s="167"/>
      <c r="AV220" s="167"/>
      <c r="AW220" s="167"/>
      <c r="AX220" s="167"/>
      <c r="AY220" s="167"/>
      <c r="AZ220" s="167"/>
      <c r="BA220" s="167"/>
      <c r="BB220" s="167"/>
      <c r="BC220" s="167"/>
      <c r="BD220" s="167"/>
      <c r="BE220" s="167"/>
      <c r="BF220" s="167"/>
    </row>
    <row r="221" ht="14.25" customHeight="1">
      <c r="L221" s="178"/>
      <c r="M221" s="178"/>
      <c r="N221" s="178"/>
      <c r="Q221" s="292"/>
      <c r="R221" s="293"/>
      <c r="S221" s="293"/>
      <c r="T221" s="293"/>
      <c r="U221" s="293"/>
      <c r="V221" s="293"/>
      <c r="W221" s="293"/>
      <c r="X221" s="293"/>
      <c r="Y221" s="293"/>
      <c r="Z221" s="293"/>
      <c r="AA221" s="293"/>
      <c r="AB221" s="293"/>
      <c r="AC221" s="293"/>
      <c r="AD221" s="293"/>
      <c r="AE221" s="293"/>
      <c r="AF221" s="730"/>
      <c r="AG221" s="730"/>
      <c r="AH221" s="730"/>
      <c r="AI221" s="730"/>
      <c r="AJ221" s="730"/>
      <c r="AK221" s="730"/>
      <c r="AL221" s="167"/>
      <c r="AM221" s="167"/>
      <c r="AN221" s="167"/>
      <c r="AO221" s="167"/>
      <c r="AP221" s="167"/>
      <c r="AQ221" s="167"/>
      <c r="AR221" s="167"/>
      <c r="AS221" s="167"/>
      <c r="AT221" s="167"/>
      <c r="AU221" s="167"/>
      <c r="AV221" s="167"/>
      <c r="AW221" s="167"/>
      <c r="AX221" s="167"/>
      <c r="AY221" s="167"/>
      <c r="AZ221" s="167"/>
      <c r="BA221" s="167"/>
      <c r="BB221" s="167"/>
      <c r="BC221" s="167"/>
      <c r="BD221" s="167"/>
      <c r="BE221" s="167"/>
      <c r="BF221" s="167"/>
    </row>
    <row r="222" ht="14.25" customHeight="1">
      <c r="L222" s="178"/>
      <c r="M222" s="178"/>
      <c r="N222" s="178"/>
      <c r="Q222" s="292"/>
      <c r="R222" s="293"/>
      <c r="S222" s="293"/>
      <c r="T222" s="293"/>
      <c r="U222" s="293"/>
      <c r="V222" s="293"/>
      <c r="W222" s="293"/>
      <c r="X222" s="293"/>
      <c r="Y222" s="293"/>
      <c r="Z222" s="293"/>
      <c r="AA222" s="293"/>
      <c r="AB222" s="293"/>
      <c r="AC222" s="293"/>
      <c r="AD222" s="293"/>
      <c r="AE222" s="293"/>
      <c r="AF222" s="730"/>
      <c r="AG222" s="730"/>
      <c r="AH222" s="730"/>
      <c r="AI222" s="730"/>
      <c r="AJ222" s="730"/>
      <c r="AK222" s="730"/>
      <c r="AL222" s="167"/>
      <c r="AM222" s="167"/>
      <c r="AN222" s="167"/>
      <c r="AO222" s="167"/>
      <c r="AP222" s="167"/>
      <c r="AQ222" s="167"/>
      <c r="AR222" s="167"/>
      <c r="AS222" s="167"/>
      <c r="AT222" s="167"/>
      <c r="AU222" s="167"/>
      <c r="AV222" s="167"/>
      <c r="AW222" s="167"/>
      <c r="AX222" s="167"/>
      <c r="AY222" s="167"/>
      <c r="AZ222" s="167"/>
      <c r="BA222" s="167"/>
      <c r="BB222" s="167"/>
      <c r="BC222" s="167"/>
      <c r="BD222" s="167"/>
      <c r="BE222" s="167"/>
      <c r="BF222" s="167"/>
    </row>
    <row r="223" ht="14.25" customHeight="1">
      <c r="L223" s="178"/>
      <c r="M223" s="178"/>
      <c r="N223" s="178"/>
      <c r="Q223" s="292"/>
      <c r="R223" s="293"/>
      <c r="S223" s="293"/>
      <c r="T223" s="293"/>
      <c r="U223" s="293"/>
      <c r="V223" s="293"/>
      <c r="W223" s="293"/>
      <c r="X223" s="293"/>
      <c r="Y223" s="293"/>
      <c r="Z223" s="293"/>
      <c r="AA223" s="293"/>
      <c r="AB223" s="293"/>
      <c r="AC223" s="293"/>
      <c r="AD223" s="293"/>
      <c r="AE223" s="293"/>
      <c r="AF223" s="730"/>
      <c r="AG223" s="730"/>
      <c r="AH223" s="730"/>
      <c r="AI223" s="730"/>
      <c r="AJ223" s="730"/>
      <c r="AK223" s="730"/>
      <c r="AL223" s="167"/>
      <c r="AM223" s="167"/>
      <c r="AN223" s="167"/>
      <c r="AO223" s="167"/>
      <c r="AP223" s="167"/>
      <c r="AQ223" s="167"/>
      <c r="AR223" s="167"/>
      <c r="AS223" s="167"/>
      <c r="AT223" s="167"/>
      <c r="AU223" s="167"/>
      <c r="AV223" s="167"/>
      <c r="AW223" s="167"/>
      <c r="AX223" s="167"/>
      <c r="AY223" s="167"/>
      <c r="AZ223" s="167"/>
      <c r="BA223" s="167"/>
      <c r="BB223" s="167"/>
      <c r="BC223" s="167"/>
      <c r="BD223" s="167"/>
      <c r="BE223" s="167"/>
      <c r="BF223" s="167"/>
    </row>
    <row r="224" ht="14.25" customHeight="1">
      <c r="L224" s="178"/>
      <c r="M224" s="178"/>
      <c r="N224" s="178"/>
      <c r="Q224" s="292"/>
      <c r="R224" s="293"/>
      <c r="S224" s="293"/>
      <c r="T224" s="293"/>
      <c r="U224" s="293"/>
      <c r="V224" s="293"/>
      <c r="W224" s="293"/>
      <c r="X224" s="293"/>
      <c r="Y224" s="293"/>
      <c r="Z224" s="293"/>
      <c r="AA224" s="293"/>
      <c r="AB224" s="293"/>
      <c r="AC224" s="293"/>
      <c r="AD224" s="293"/>
      <c r="AE224" s="293"/>
      <c r="AF224" s="730"/>
      <c r="AG224" s="730"/>
      <c r="AH224" s="730"/>
      <c r="AI224" s="730"/>
      <c r="AJ224" s="730"/>
      <c r="AK224" s="730"/>
      <c r="AL224" s="167"/>
      <c r="AM224" s="167"/>
      <c r="AN224" s="167"/>
      <c r="AO224" s="167"/>
      <c r="AP224" s="167"/>
      <c r="AQ224" s="167"/>
      <c r="AR224" s="167"/>
      <c r="AS224" s="167"/>
      <c r="AT224" s="167"/>
      <c r="AU224" s="167"/>
      <c r="AV224" s="167"/>
      <c r="AW224" s="167"/>
      <c r="AX224" s="167"/>
      <c r="AY224" s="167"/>
      <c r="AZ224" s="167"/>
      <c r="BA224" s="167"/>
      <c r="BB224" s="167"/>
      <c r="BC224" s="167"/>
      <c r="BD224" s="167"/>
      <c r="BE224" s="167"/>
      <c r="BF224" s="167"/>
    </row>
    <row r="225" ht="14.25" customHeight="1">
      <c r="L225" s="178"/>
      <c r="M225" s="178"/>
      <c r="N225" s="178"/>
      <c r="Q225" s="292"/>
      <c r="R225" s="293"/>
      <c r="S225" s="293"/>
      <c r="T225" s="293"/>
      <c r="U225" s="293"/>
      <c r="V225" s="293"/>
      <c r="W225" s="293"/>
      <c r="X225" s="293"/>
      <c r="Y225" s="293"/>
      <c r="Z225" s="293"/>
      <c r="AA225" s="293"/>
      <c r="AB225" s="293"/>
      <c r="AC225" s="293"/>
      <c r="AD225" s="293"/>
      <c r="AE225" s="293"/>
      <c r="AF225" s="730"/>
      <c r="AG225" s="730"/>
      <c r="AH225" s="730"/>
      <c r="AI225" s="730"/>
      <c r="AJ225" s="730"/>
      <c r="AK225" s="730"/>
      <c r="AL225" s="167"/>
      <c r="AM225" s="167"/>
      <c r="AN225" s="167"/>
      <c r="AO225" s="167"/>
      <c r="AP225" s="167"/>
      <c r="AQ225" s="167"/>
      <c r="AR225" s="167"/>
      <c r="AS225" s="167"/>
      <c r="AT225" s="167"/>
      <c r="AU225" s="167"/>
      <c r="AV225" s="167"/>
      <c r="AW225" s="167"/>
      <c r="AX225" s="167"/>
      <c r="AY225" s="167"/>
      <c r="AZ225" s="167"/>
      <c r="BA225" s="167"/>
      <c r="BB225" s="167"/>
      <c r="BC225" s="167"/>
      <c r="BD225" s="167"/>
      <c r="BE225" s="167"/>
      <c r="BF225" s="167"/>
    </row>
    <row r="226" ht="14.25" customHeight="1">
      <c r="L226" s="178"/>
      <c r="M226" s="178"/>
      <c r="N226" s="178"/>
      <c r="Q226" s="292"/>
      <c r="R226" s="293"/>
      <c r="S226" s="293"/>
      <c r="T226" s="293"/>
      <c r="U226" s="293"/>
      <c r="V226" s="293"/>
      <c r="W226" s="293"/>
      <c r="X226" s="293"/>
      <c r="Y226" s="293"/>
      <c r="Z226" s="293"/>
      <c r="AA226" s="293"/>
      <c r="AB226" s="293"/>
      <c r="AC226" s="293"/>
      <c r="AD226" s="293"/>
      <c r="AE226" s="293"/>
      <c r="AF226" s="730"/>
      <c r="AG226" s="730"/>
      <c r="AH226" s="730"/>
      <c r="AI226" s="730"/>
      <c r="AJ226" s="730"/>
      <c r="AK226" s="730"/>
      <c r="AL226" s="167"/>
      <c r="AM226" s="167"/>
      <c r="AN226" s="167"/>
      <c r="AO226" s="167"/>
      <c r="AP226" s="167"/>
      <c r="AQ226" s="167"/>
      <c r="AR226" s="167"/>
      <c r="AS226" s="167"/>
      <c r="AT226" s="167"/>
      <c r="AU226" s="167"/>
      <c r="AV226" s="167"/>
      <c r="AW226" s="167"/>
      <c r="AX226" s="167"/>
      <c r="AY226" s="167"/>
      <c r="AZ226" s="167"/>
      <c r="BA226" s="167"/>
      <c r="BB226" s="167"/>
      <c r="BC226" s="167"/>
      <c r="BD226" s="167"/>
      <c r="BE226" s="167"/>
      <c r="BF226" s="167"/>
    </row>
    <row r="227" ht="14.25" customHeight="1">
      <c r="L227" s="178"/>
      <c r="M227" s="178"/>
      <c r="N227" s="178"/>
      <c r="Q227" s="292"/>
      <c r="R227" s="293"/>
      <c r="S227" s="293"/>
      <c r="T227" s="293"/>
      <c r="U227" s="293"/>
      <c r="V227" s="293"/>
      <c r="W227" s="293"/>
      <c r="X227" s="293"/>
      <c r="Y227" s="293"/>
      <c r="Z227" s="293"/>
      <c r="AA227" s="293"/>
      <c r="AB227" s="293"/>
      <c r="AC227" s="293"/>
      <c r="AD227" s="293"/>
      <c r="AE227" s="293"/>
      <c r="AF227" s="730"/>
      <c r="AG227" s="730"/>
      <c r="AH227" s="730"/>
      <c r="AI227" s="730"/>
      <c r="AJ227" s="730"/>
      <c r="AK227" s="730"/>
      <c r="AL227" s="167"/>
      <c r="AM227" s="167"/>
      <c r="AN227" s="167"/>
      <c r="AO227" s="167"/>
      <c r="AP227" s="167"/>
      <c r="AQ227" s="167"/>
      <c r="AR227" s="167"/>
      <c r="AS227" s="167"/>
      <c r="AT227" s="167"/>
      <c r="AU227" s="167"/>
      <c r="AV227" s="167"/>
      <c r="AW227" s="167"/>
      <c r="AX227" s="167"/>
      <c r="AY227" s="167"/>
      <c r="AZ227" s="167"/>
      <c r="BA227" s="167"/>
      <c r="BB227" s="167"/>
      <c r="BC227" s="167"/>
      <c r="BD227" s="167"/>
      <c r="BE227" s="167"/>
      <c r="BF227" s="167"/>
    </row>
    <row r="228" ht="14.25" customHeight="1">
      <c r="L228" s="178"/>
      <c r="M228" s="178"/>
      <c r="N228" s="178"/>
      <c r="Q228" s="292"/>
      <c r="R228" s="293"/>
      <c r="S228" s="293"/>
      <c r="T228" s="293"/>
      <c r="U228" s="293"/>
      <c r="V228" s="293"/>
      <c r="W228" s="293"/>
      <c r="X228" s="293"/>
      <c r="Y228" s="293"/>
      <c r="Z228" s="293"/>
      <c r="AA228" s="293"/>
      <c r="AB228" s="293"/>
      <c r="AC228" s="293"/>
      <c r="AD228" s="293"/>
      <c r="AE228" s="293"/>
      <c r="AF228" s="730"/>
      <c r="AG228" s="730"/>
      <c r="AH228" s="730"/>
      <c r="AI228" s="730"/>
      <c r="AJ228" s="730"/>
      <c r="AK228" s="730"/>
      <c r="AL228" s="167"/>
      <c r="AM228" s="167"/>
      <c r="AN228" s="167"/>
      <c r="AO228" s="167"/>
      <c r="AP228" s="167"/>
      <c r="AQ228" s="167"/>
      <c r="AR228" s="167"/>
      <c r="AS228" s="167"/>
      <c r="AT228" s="167"/>
      <c r="AU228" s="167"/>
      <c r="AV228" s="167"/>
      <c r="AW228" s="167"/>
      <c r="AX228" s="167"/>
      <c r="AY228" s="167"/>
      <c r="AZ228" s="167"/>
      <c r="BA228" s="167"/>
      <c r="BB228" s="167"/>
      <c r="BC228" s="167"/>
      <c r="BD228" s="167"/>
      <c r="BE228" s="167"/>
      <c r="BF228" s="167"/>
    </row>
    <row r="229" ht="14.25" customHeight="1">
      <c r="L229" s="178"/>
      <c r="M229" s="178"/>
      <c r="N229" s="178"/>
      <c r="Q229" s="292"/>
      <c r="R229" s="293"/>
      <c r="S229" s="293"/>
      <c r="T229" s="293"/>
      <c r="U229" s="293"/>
      <c r="V229" s="293"/>
      <c r="W229" s="293"/>
      <c r="X229" s="293"/>
      <c r="Y229" s="293"/>
      <c r="Z229" s="293"/>
      <c r="AA229" s="293"/>
      <c r="AB229" s="293"/>
      <c r="AC229" s="293"/>
      <c r="AD229" s="293"/>
      <c r="AE229" s="293"/>
      <c r="AF229" s="730"/>
      <c r="AG229" s="730"/>
      <c r="AH229" s="730"/>
      <c r="AI229" s="730"/>
      <c r="AJ229" s="730"/>
      <c r="AK229" s="730"/>
      <c r="AL229" s="167"/>
      <c r="AM229" s="167"/>
      <c r="AN229" s="167"/>
      <c r="AO229" s="167"/>
      <c r="AP229" s="167"/>
      <c r="AQ229" s="167"/>
      <c r="AR229" s="167"/>
      <c r="AS229" s="167"/>
      <c r="AT229" s="167"/>
      <c r="AU229" s="167"/>
      <c r="AV229" s="167"/>
      <c r="AW229" s="167"/>
      <c r="AX229" s="167"/>
      <c r="AY229" s="167"/>
      <c r="AZ229" s="167"/>
      <c r="BA229" s="167"/>
      <c r="BB229" s="167"/>
      <c r="BC229" s="167"/>
      <c r="BD229" s="167"/>
      <c r="BE229" s="167"/>
      <c r="BF229" s="167"/>
    </row>
    <row r="230" ht="14.25" customHeight="1">
      <c r="L230" s="178"/>
      <c r="M230" s="178"/>
      <c r="N230" s="178"/>
      <c r="Q230" s="292"/>
      <c r="R230" s="293"/>
      <c r="S230" s="293"/>
      <c r="T230" s="293"/>
      <c r="U230" s="293"/>
      <c r="V230" s="293"/>
      <c r="W230" s="293"/>
      <c r="X230" s="293"/>
      <c r="Y230" s="293"/>
      <c r="Z230" s="293"/>
      <c r="AA230" s="293"/>
      <c r="AB230" s="293"/>
      <c r="AC230" s="293"/>
      <c r="AD230" s="293"/>
      <c r="AE230" s="293"/>
      <c r="AF230" s="730"/>
      <c r="AG230" s="730"/>
      <c r="AH230" s="730"/>
      <c r="AI230" s="730"/>
      <c r="AJ230" s="730"/>
      <c r="AK230" s="730"/>
      <c r="AL230" s="167"/>
      <c r="AM230" s="167"/>
      <c r="AN230" s="167"/>
      <c r="AO230" s="167"/>
      <c r="AP230" s="167"/>
      <c r="AQ230" s="167"/>
      <c r="AR230" s="167"/>
      <c r="AS230" s="167"/>
      <c r="AT230" s="167"/>
      <c r="AU230" s="167"/>
      <c r="AV230" s="167"/>
      <c r="AW230" s="167"/>
      <c r="AX230" s="167"/>
      <c r="AY230" s="167"/>
      <c r="AZ230" s="167"/>
      <c r="BA230" s="167"/>
      <c r="BB230" s="167"/>
      <c r="BC230" s="167"/>
      <c r="BD230" s="167"/>
      <c r="BE230" s="167"/>
      <c r="BF230" s="167"/>
    </row>
    <row r="231" ht="14.25" customHeight="1">
      <c r="L231" s="178"/>
      <c r="M231" s="178"/>
      <c r="N231" s="178"/>
      <c r="Q231" s="292"/>
      <c r="R231" s="293"/>
      <c r="S231" s="293"/>
      <c r="T231" s="293"/>
      <c r="U231" s="293"/>
      <c r="V231" s="293"/>
      <c r="W231" s="293"/>
      <c r="X231" s="293"/>
      <c r="Y231" s="293"/>
      <c r="Z231" s="293"/>
      <c r="AA231" s="293"/>
      <c r="AB231" s="293"/>
      <c r="AC231" s="293"/>
      <c r="AD231" s="293"/>
      <c r="AE231" s="293"/>
      <c r="AF231" s="730"/>
      <c r="AG231" s="730"/>
      <c r="AH231" s="730"/>
      <c r="AI231" s="730"/>
      <c r="AJ231" s="730"/>
      <c r="AK231" s="730"/>
      <c r="AL231" s="167"/>
      <c r="AM231" s="167"/>
      <c r="AN231" s="167"/>
      <c r="AO231" s="167"/>
      <c r="AP231" s="167"/>
      <c r="AQ231" s="167"/>
      <c r="AR231" s="167"/>
      <c r="AS231" s="167"/>
      <c r="AT231" s="167"/>
      <c r="AU231" s="167"/>
      <c r="AV231" s="167"/>
      <c r="AW231" s="167"/>
      <c r="AX231" s="167"/>
      <c r="AY231" s="167"/>
      <c r="AZ231" s="167"/>
      <c r="BA231" s="167"/>
      <c r="BB231" s="167"/>
      <c r="BC231" s="167"/>
      <c r="BD231" s="167"/>
      <c r="BE231" s="167"/>
      <c r="BF231" s="167"/>
    </row>
    <row r="232" ht="14.25" customHeight="1">
      <c r="L232" s="178"/>
      <c r="M232" s="178"/>
      <c r="N232" s="178"/>
      <c r="Q232" s="292"/>
      <c r="R232" s="293"/>
      <c r="S232" s="293"/>
      <c r="T232" s="293"/>
      <c r="U232" s="293"/>
      <c r="V232" s="293"/>
      <c r="W232" s="293"/>
      <c r="X232" s="293"/>
      <c r="Y232" s="293"/>
      <c r="Z232" s="293"/>
      <c r="AA232" s="293"/>
      <c r="AB232" s="293"/>
      <c r="AC232" s="293"/>
      <c r="AD232" s="293"/>
      <c r="AE232" s="293"/>
      <c r="AF232" s="730"/>
      <c r="AG232" s="730"/>
      <c r="AH232" s="730"/>
      <c r="AI232" s="730"/>
      <c r="AJ232" s="730"/>
      <c r="AK232" s="730"/>
      <c r="AL232" s="167"/>
      <c r="AM232" s="167"/>
      <c r="AN232" s="167"/>
      <c r="AO232" s="167"/>
      <c r="AP232" s="167"/>
      <c r="AQ232" s="167"/>
      <c r="AR232" s="167"/>
      <c r="AS232" s="167"/>
      <c r="AT232" s="167"/>
      <c r="AU232" s="167"/>
      <c r="AV232" s="167"/>
      <c r="AW232" s="167"/>
      <c r="AX232" s="167"/>
      <c r="AY232" s="167"/>
      <c r="AZ232" s="167"/>
      <c r="BA232" s="167"/>
      <c r="BB232" s="167"/>
      <c r="BC232" s="167"/>
      <c r="BD232" s="167"/>
      <c r="BE232" s="167"/>
      <c r="BF232" s="167"/>
    </row>
    <row r="233" ht="14.25" customHeight="1">
      <c r="L233" s="178"/>
      <c r="M233" s="178"/>
      <c r="N233" s="178"/>
      <c r="Q233" s="292"/>
      <c r="R233" s="293"/>
      <c r="S233" s="293"/>
      <c r="T233" s="293"/>
      <c r="U233" s="293"/>
      <c r="V233" s="293"/>
      <c r="W233" s="293"/>
      <c r="X233" s="293"/>
      <c r="Y233" s="293"/>
      <c r="Z233" s="293"/>
      <c r="AA233" s="293"/>
      <c r="AB233" s="293"/>
      <c r="AC233" s="293"/>
      <c r="AD233" s="293"/>
      <c r="AE233" s="293"/>
      <c r="AF233" s="730"/>
      <c r="AG233" s="730"/>
      <c r="AH233" s="730"/>
      <c r="AI233" s="730"/>
      <c r="AJ233" s="730"/>
      <c r="AK233" s="730"/>
      <c r="AL233" s="167"/>
      <c r="AM233" s="167"/>
      <c r="AN233" s="167"/>
      <c r="AO233" s="167"/>
      <c r="AP233" s="167"/>
      <c r="AQ233" s="167"/>
      <c r="AR233" s="167"/>
      <c r="AS233" s="167"/>
      <c r="AT233" s="167"/>
      <c r="AU233" s="167"/>
      <c r="AV233" s="167"/>
      <c r="AW233" s="167"/>
      <c r="AX233" s="167"/>
      <c r="AY233" s="167"/>
      <c r="AZ233" s="167"/>
      <c r="BA233" s="167"/>
      <c r="BB233" s="167"/>
      <c r="BC233" s="167"/>
      <c r="BD233" s="167"/>
      <c r="BE233" s="167"/>
      <c r="BF233" s="167"/>
    </row>
    <row r="234" ht="14.25" customHeight="1">
      <c r="L234" s="178"/>
      <c r="M234" s="178"/>
      <c r="N234" s="178"/>
      <c r="Q234" s="292"/>
      <c r="R234" s="293"/>
      <c r="S234" s="293"/>
      <c r="T234" s="293"/>
      <c r="U234" s="293"/>
      <c r="V234" s="293"/>
      <c r="W234" s="293"/>
      <c r="X234" s="293"/>
      <c r="Y234" s="293"/>
      <c r="Z234" s="293"/>
      <c r="AA234" s="293"/>
      <c r="AB234" s="293"/>
      <c r="AC234" s="293"/>
      <c r="AD234" s="293"/>
      <c r="AE234" s="293"/>
      <c r="AF234" s="730"/>
      <c r="AG234" s="730"/>
      <c r="AH234" s="730"/>
      <c r="AI234" s="730"/>
      <c r="AJ234" s="730"/>
      <c r="AK234" s="730"/>
      <c r="AL234" s="167"/>
      <c r="AM234" s="167"/>
      <c r="AN234" s="167"/>
      <c r="AO234" s="167"/>
      <c r="AP234" s="167"/>
      <c r="AQ234" s="167"/>
      <c r="AR234" s="167"/>
      <c r="AS234" s="167"/>
      <c r="AT234" s="167"/>
      <c r="AU234" s="167"/>
      <c r="AV234" s="167"/>
      <c r="AW234" s="167"/>
      <c r="AX234" s="167"/>
      <c r="AY234" s="167"/>
      <c r="AZ234" s="167"/>
      <c r="BA234" s="167"/>
      <c r="BB234" s="167"/>
      <c r="BC234" s="167"/>
      <c r="BD234" s="167"/>
      <c r="BE234" s="167"/>
      <c r="BF234" s="167"/>
    </row>
    <row r="235" ht="14.25" customHeight="1">
      <c r="L235" s="178"/>
      <c r="M235" s="178"/>
      <c r="N235" s="178"/>
      <c r="Q235" s="292"/>
      <c r="R235" s="293"/>
      <c r="S235" s="293"/>
      <c r="T235" s="293"/>
      <c r="U235" s="293"/>
      <c r="V235" s="293"/>
      <c r="W235" s="293"/>
      <c r="X235" s="293"/>
      <c r="Y235" s="293"/>
      <c r="Z235" s="293"/>
      <c r="AA235" s="293"/>
      <c r="AB235" s="293"/>
      <c r="AC235" s="293"/>
      <c r="AD235" s="293"/>
      <c r="AE235" s="293"/>
      <c r="AF235" s="730"/>
      <c r="AG235" s="730"/>
      <c r="AH235" s="730"/>
      <c r="AI235" s="730"/>
      <c r="AJ235" s="730"/>
      <c r="AK235" s="730"/>
      <c r="AL235" s="167"/>
      <c r="AM235" s="167"/>
      <c r="AN235" s="167"/>
      <c r="AO235" s="167"/>
      <c r="AP235" s="167"/>
      <c r="AQ235" s="167"/>
      <c r="AR235" s="167"/>
      <c r="AS235" s="167"/>
      <c r="AT235" s="167"/>
      <c r="AU235" s="167"/>
      <c r="AV235" s="167"/>
      <c r="AW235" s="167"/>
      <c r="AX235" s="167"/>
      <c r="AY235" s="167"/>
      <c r="AZ235" s="167"/>
      <c r="BA235" s="167"/>
      <c r="BB235" s="167"/>
      <c r="BC235" s="167"/>
      <c r="BD235" s="167"/>
      <c r="BE235" s="167"/>
      <c r="BF235" s="167"/>
    </row>
    <row r="236" ht="14.25" customHeight="1">
      <c r="L236" s="178"/>
      <c r="M236" s="178"/>
      <c r="N236" s="178"/>
      <c r="Q236" s="292"/>
      <c r="R236" s="293"/>
      <c r="S236" s="293"/>
      <c r="T236" s="293"/>
      <c r="U236" s="293"/>
      <c r="V236" s="293"/>
      <c r="W236" s="293"/>
      <c r="X236" s="293"/>
      <c r="Y236" s="293"/>
      <c r="Z236" s="293"/>
      <c r="AA236" s="293"/>
      <c r="AB236" s="293"/>
      <c r="AC236" s="293"/>
      <c r="AD236" s="293"/>
      <c r="AE236" s="293"/>
      <c r="AF236" s="730"/>
      <c r="AG236" s="730"/>
      <c r="AH236" s="730"/>
      <c r="AI236" s="730"/>
      <c r="AJ236" s="730"/>
      <c r="AK236" s="730"/>
      <c r="AL236" s="167"/>
      <c r="AM236" s="167"/>
      <c r="AN236" s="167"/>
      <c r="AO236" s="167"/>
      <c r="AP236" s="167"/>
      <c r="AQ236" s="167"/>
      <c r="AR236" s="167"/>
      <c r="AS236" s="167"/>
      <c r="AT236" s="167"/>
      <c r="AU236" s="167"/>
      <c r="AV236" s="167"/>
      <c r="AW236" s="167"/>
      <c r="AX236" s="167"/>
      <c r="AY236" s="167"/>
      <c r="AZ236" s="167"/>
      <c r="BA236" s="167"/>
      <c r="BB236" s="167"/>
      <c r="BC236" s="167"/>
      <c r="BD236" s="167"/>
      <c r="BE236" s="167"/>
      <c r="BF236" s="167"/>
    </row>
    <row r="237" ht="14.25" customHeight="1">
      <c r="L237" s="178"/>
      <c r="M237" s="178"/>
      <c r="N237" s="178"/>
      <c r="Q237" s="292"/>
      <c r="R237" s="293"/>
      <c r="S237" s="293"/>
      <c r="T237" s="293"/>
      <c r="U237" s="293"/>
      <c r="V237" s="293"/>
      <c r="W237" s="293"/>
      <c r="X237" s="293"/>
      <c r="Y237" s="293"/>
      <c r="Z237" s="293"/>
      <c r="AA237" s="293"/>
      <c r="AB237" s="293"/>
      <c r="AC237" s="293"/>
      <c r="AD237" s="293"/>
      <c r="AE237" s="293"/>
      <c r="AF237" s="730"/>
      <c r="AG237" s="730"/>
      <c r="AH237" s="730"/>
      <c r="AI237" s="730"/>
      <c r="AJ237" s="730"/>
      <c r="AK237" s="730"/>
      <c r="AL237" s="167"/>
      <c r="AM237" s="167"/>
      <c r="AN237" s="167"/>
      <c r="AO237" s="167"/>
      <c r="AP237" s="167"/>
      <c r="AQ237" s="167"/>
      <c r="AR237" s="167"/>
      <c r="AS237" s="167"/>
      <c r="AT237" s="167"/>
      <c r="AU237" s="167"/>
      <c r="AV237" s="167"/>
      <c r="AW237" s="167"/>
      <c r="AX237" s="167"/>
      <c r="AY237" s="167"/>
      <c r="AZ237" s="167"/>
      <c r="BA237" s="167"/>
      <c r="BB237" s="167"/>
      <c r="BC237" s="167"/>
      <c r="BD237" s="167"/>
      <c r="BE237" s="167"/>
      <c r="BF237" s="167"/>
    </row>
    <row r="238" ht="14.25" customHeight="1">
      <c r="L238" s="178"/>
      <c r="M238" s="178"/>
      <c r="N238" s="178"/>
      <c r="Q238" s="292"/>
      <c r="R238" s="293"/>
      <c r="S238" s="293"/>
      <c r="T238" s="293"/>
      <c r="U238" s="293"/>
      <c r="V238" s="293"/>
      <c r="W238" s="293"/>
      <c r="X238" s="293"/>
      <c r="Y238" s="293"/>
      <c r="Z238" s="293"/>
      <c r="AA238" s="293"/>
      <c r="AB238" s="293"/>
      <c r="AC238" s="293"/>
      <c r="AD238" s="293"/>
      <c r="AE238" s="293"/>
      <c r="AF238" s="730"/>
      <c r="AG238" s="730"/>
      <c r="AH238" s="730"/>
      <c r="AI238" s="730"/>
      <c r="AJ238" s="730"/>
      <c r="AK238" s="730"/>
      <c r="AL238" s="167"/>
      <c r="AM238" s="167"/>
      <c r="AN238" s="167"/>
      <c r="AO238" s="167"/>
      <c r="AP238" s="167"/>
      <c r="AQ238" s="167"/>
      <c r="AR238" s="167"/>
      <c r="AS238" s="167"/>
      <c r="AT238" s="167"/>
      <c r="AU238" s="167"/>
      <c r="AV238" s="167"/>
      <c r="AW238" s="167"/>
      <c r="AX238" s="167"/>
      <c r="AY238" s="167"/>
      <c r="AZ238" s="167"/>
      <c r="BA238" s="167"/>
      <c r="BB238" s="167"/>
      <c r="BC238" s="167"/>
      <c r="BD238" s="167"/>
      <c r="BE238" s="167"/>
      <c r="BF238" s="167"/>
    </row>
    <row r="239" ht="14.25" customHeight="1">
      <c r="L239" s="178"/>
      <c r="M239" s="178"/>
      <c r="N239" s="178"/>
      <c r="Q239" s="292"/>
      <c r="R239" s="293"/>
      <c r="S239" s="293"/>
      <c r="T239" s="293"/>
      <c r="U239" s="293"/>
      <c r="V239" s="293"/>
      <c r="W239" s="293"/>
      <c r="X239" s="293"/>
      <c r="Y239" s="293"/>
      <c r="Z239" s="293"/>
      <c r="AA239" s="293"/>
      <c r="AB239" s="293"/>
      <c r="AC239" s="293"/>
      <c r="AD239" s="293"/>
      <c r="AE239" s="293"/>
      <c r="AF239" s="730"/>
      <c r="AG239" s="730"/>
      <c r="AH239" s="730"/>
      <c r="AI239" s="730"/>
      <c r="AJ239" s="730"/>
      <c r="AK239" s="730"/>
      <c r="AL239" s="167"/>
      <c r="AM239" s="167"/>
      <c r="AN239" s="167"/>
      <c r="AO239" s="167"/>
      <c r="AP239" s="167"/>
      <c r="AQ239" s="167"/>
      <c r="AR239" s="167"/>
      <c r="AS239" s="167"/>
      <c r="AT239" s="167"/>
      <c r="AU239" s="167"/>
      <c r="AV239" s="167"/>
      <c r="AW239" s="167"/>
      <c r="AX239" s="167"/>
      <c r="AY239" s="167"/>
      <c r="AZ239" s="167"/>
      <c r="BA239" s="167"/>
      <c r="BB239" s="167"/>
      <c r="BC239" s="167"/>
      <c r="BD239" s="167"/>
      <c r="BE239" s="167"/>
      <c r="BF239" s="167"/>
    </row>
    <row r="240" ht="14.25" customHeight="1">
      <c r="L240" s="178"/>
      <c r="M240" s="178"/>
      <c r="N240" s="178"/>
      <c r="Q240" s="292"/>
      <c r="R240" s="293"/>
      <c r="S240" s="293"/>
      <c r="T240" s="293"/>
      <c r="U240" s="293"/>
      <c r="V240" s="293"/>
      <c r="W240" s="293"/>
      <c r="X240" s="293"/>
      <c r="Y240" s="293"/>
      <c r="Z240" s="293"/>
      <c r="AA240" s="293"/>
      <c r="AB240" s="293"/>
      <c r="AC240" s="293"/>
      <c r="AD240" s="293"/>
      <c r="AE240" s="293"/>
      <c r="AF240" s="730"/>
      <c r="AG240" s="730"/>
      <c r="AH240" s="730"/>
      <c r="AI240" s="730"/>
      <c r="AJ240" s="730"/>
      <c r="AK240" s="730"/>
      <c r="AL240" s="167"/>
      <c r="AM240" s="167"/>
      <c r="AN240" s="167"/>
      <c r="AO240" s="167"/>
      <c r="AP240" s="167"/>
      <c r="AQ240" s="167"/>
      <c r="AR240" s="167"/>
      <c r="AS240" s="167"/>
      <c r="AT240" s="167"/>
      <c r="AU240" s="167"/>
      <c r="AV240" s="167"/>
      <c r="AW240" s="167"/>
      <c r="AX240" s="167"/>
      <c r="AY240" s="167"/>
      <c r="AZ240" s="167"/>
      <c r="BA240" s="167"/>
      <c r="BB240" s="167"/>
      <c r="BC240" s="167"/>
      <c r="BD240" s="167"/>
      <c r="BE240" s="167"/>
      <c r="BF240" s="167"/>
    </row>
    <row r="241" ht="14.25" customHeight="1">
      <c r="L241" s="178"/>
      <c r="M241" s="178"/>
      <c r="N241" s="178"/>
      <c r="Q241" s="292"/>
      <c r="R241" s="293"/>
      <c r="S241" s="293"/>
      <c r="T241" s="293"/>
      <c r="U241" s="293"/>
      <c r="V241" s="293"/>
      <c r="W241" s="293"/>
      <c r="X241" s="293"/>
      <c r="Y241" s="293"/>
      <c r="Z241" s="293"/>
      <c r="AA241" s="293"/>
      <c r="AB241" s="293"/>
      <c r="AC241" s="293"/>
      <c r="AD241" s="293"/>
      <c r="AE241" s="293"/>
      <c r="AF241" s="730"/>
      <c r="AG241" s="730"/>
      <c r="AH241" s="730"/>
      <c r="AI241" s="730"/>
      <c r="AJ241" s="730"/>
      <c r="AK241" s="730"/>
      <c r="AL241" s="167"/>
      <c r="AM241" s="167"/>
      <c r="AN241" s="167"/>
      <c r="AO241" s="167"/>
      <c r="AP241" s="167"/>
      <c r="AQ241" s="167"/>
      <c r="AR241" s="167"/>
      <c r="AS241" s="167"/>
      <c r="AT241" s="167"/>
      <c r="AU241" s="167"/>
      <c r="AV241" s="167"/>
      <c r="AW241" s="167"/>
      <c r="AX241" s="167"/>
      <c r="AY241" s="167"/>
      <c r="AZ241" s="167"/>
      <c r="BA241" s="167"/>
      <c r="BB241" s="167"/>
      <c r="BC241" s="167"/>
      <c r="BD241" s="167"/>
      <c r="BE241" s="167"/>
      <c r="BF241" s="167"/>
    </row>
    <row r="242" ht="14.25" customHeight="1">
      <c r="L242" s="178"/>
      <c r="M242" s="178"/>
      <c r="N242" s="178"/>
      <c r="Q242" s="292"/>
      <c r="R242" s="293"/>
      <c r="S242" s="293"/>
      <c r="T242" s="293"/>
      <c r="U242" s="293"/>
      <c r="V242" s="293"/>
      <c r="W242" s="293"/>
      <c r="X242" s="293"/>
      <c r="Y242" s="293"/>
      <c r="Z242" s="293"/>
      <c r="AA242" s="293"/>
      <c r="AB242" s="293"/>
      <c r="AC242" s="293"/>
      <c r="AD242" s="293"/>
      <c r="AE242" s="293"/>
      <c r="AF242" s="730"/>
      <c r="AG242" s="730"/>
      <c r="AH242" s="730"/>
      <c r="AI242" s="730"/>
      <c r="AJ242" s="730"/>
      <c r="AK242" s="730"/>
      <c r="AL242" s="167"/>
      <c r="AM242" s="167"/>
      <c r="AN242" s="167"/>
      <c r="AO242" s="167"/>
      <c r="AP242" s="167"/>
      <c r="AQ242" s="167"/>
      <c r="AR242" s="167"/>
      <c r="AS242" s="167"/>
      <c r="AT242" s="167"/>
      <c r="AU242" s="167"/>
      <c r="AV242" s="167"/>
      <c r="AW242" s="167"/>
      <c r="AX242" s="167"/>
      <c r="AY242" s="167"/>
      <c r="AZ242" s="167"/>
      <c r="BA242" s="167"/>
      <c r="BB242" s="167"/>
      <c r="BC242" s="167"/>
      <c r="BD242" s="167"/>
      <c r="BE242" s="167"/>
      <c r="BF242" s="167"/>
    </row>
    <row r="243" ht="14.25" customHeight="1">
      <c r="L243" s="178"/>
      <c r="M243" s="178"/>
      <c r="N243" s="178"/>
      <c r="Q243" s="292"/>
      <c r="R243" s="293"/>
      <c r="S243" s="293"/>
      <c r="T243" s="293"/>
      <c r="U243" s="293"/>
      <c r="V243" s="293"/>
      <c r="W243" s="293"/>
      <c r="X243" s="293"/>
      <c r="Y243" s="293"/>
      <c r="Z243" s="293"/>
      <c r="AA243" s="293"/>
      <c r="AB243" s="293"/>
      <c r="AC243" s="293"/>
      <c r="AD243" s="293"/>
      <c r="AE243" s="293"/>
      <c r="AF243" s="730"/>
      <c r="AG243" s="730"/>
      <c r="AH243" s="730"/>
      <c r="AI243" s="730"/>
      <c r="AJ243" s="730"/>
      <c r="AK243" s="730"/>
      <c r="AL243" s="167"/>
      <c r="AM243" s="167"/>
      <c r="AN243" s="167"/>
      <c r="AO243" s="167"/>
      <c r="AP243" s="167"/>
      <c r="AQ243" s="167"/>
      <c r="AR243" s="167"/>
      <c r="AS243" s="167"/>
      <c r="AT243" s="167"/>
      <c r="AU243" s="167"/>
      <c r="AV243" s="167"/>
      <c r="AW243" s="167"/>
      <c r="AX243" s="167"/>
      <c r="AY243" s="167"/>
      <c r="AZ243" s="167"/>
      <c r="BA243" s="167"/>
      <c r="BB243" s="167"/>
      <c r="BC243" s="167"/>
      <c r="BD243" s="167"/>
      <c r="BE243" s="167"/>
      <c r="BF243" s="167"/>
    </row>
    <row r="244" ht="14.25" customHeight="1">
      <c r="L244" s="178"/>
      <c r="M244" s="178"/>
      <c r="N244" s="178"/>
      <c r="Q244" s="292"/>
      <c r="R244" s="293"/>
      <c r="S244" s="293"/>
      <c r="T244" s="293"/>
      <c r="U244" s="293"/>
      <c r="V244" s="293"/>
      <c r="W244" s="293"/>
      <c r="X244" s="293"/>
      <c r="Y244" s="293"/>
      <c r="Z244" s="293"/>
      <c r="AA244" s="293"/>
      <c r="AB244" s="293"/>
      <c r="AC244" s="293"/>
      <c r="AD244" s="293"/>
      <c r="AE244" s="293"/>
      <c r="AF244" s="730"/>
      <c r="AG244" s="730"/>
      <c r="AH244" s="730"/>
      <c r="AI244" s="730"/>
      <c r="AJ244" s="730"/>
      <c r="AK244" s="730"/>
      <c r="AL244" s="167"/>
      <c r="AM244" s="167"/>
      <c r="AN244" s="167"/>
      <c r="AO244" s="167"/>
      <c r="AP244" s="167"/>
      <c r="AQ244" s="167"/>
      <c r="AR244" s="167"/>
      <c r="AS244" s="167"/>
      <c r="AT244" s="167"/>
      <c r="AU244" s="167"/>
      <c r="AV244" s="167"/>
      <c r="AW244" s="167"/>
      <c r="AX244" s="167"/>
      <c r="AY244" s="167"/>
      <c r="AZ244" s="167"/>
      <c r="BA244" s="167"/>
      <c r="BB244" s="167"/>
      <c r="BC244" s="167"/>
      <c r="BD244" s="167"/>
      <c r="BE244" s="167"/>
      <c r="BF244" s="167"/>
    </row>
    <row r="245" ht="14.25" customHeight="1">
      <c r="L245" s="178"/>
      <c r="M245" s="178"/>
      <c r="N245" s="178"/>
      <c r="Q245" s="292"/>
      <c r="R245" s="293"/>
      <c r="S245" s="293"/>
      <c r="T245" s="293"/>
      <c r="U245" s="293"/>
      <c r="V245" s="293"/>
      <c r="W245" s="293"/>
      <c r="X245" s="293"/>
      <c r="Y245" s="293"/>
      <c r="Z245" s="293"/>
      <c r="AA245" s="293"/>
      <c r="AB245" s="293"/>
      <c r="AC245" s="293"/>
      <c r="AD245" s="293"/>
      <c r="AE245" s="293"/>
      <c r="AF245" s="730"/>
      <c r="AG245" s="730"/>
      <c r="AH245" s="730"/>
      <c r="AI245" s="730"/>
      <c r="AJ245" s="730"/>
      <c r="AK245" s="730"/>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row>
    <row r="246" ht="14.25" customHeight="1">
      <c r="L246" s="178"/>
      <c r="M246" s="178"/>
      <c r="N246" s="178"/>
      <c r="Q246" s="292"/>
      <c r="R246" s="293"/>
      <c r="S246" s="293"/>
      <c r="T246" s="293"/>
      <c r="U246" s="293"/>
      <c r="V246" s="293"/>
      <c r="W246" s="293"/>
      <c r="X246" s="293"/>
      <c r="Y246" s="293"/>
      <c r="Z246" s="293"/>
      <c r="AA246" s="293"/>
      <c r="AB246" s="293"/>
      <c r="AC246" s="293"/>
      <c r="AD246" s="293"/>
      <c r="AE246" s="293"/>
      <c r="AF246" s="730"/>
      <c r="AG246" s="730"/>
      <c r="AH246" s="730"/>
      <c r="AI246" s="730"/>
      <c r="AJ246" s="730"/>
      <c r="AK246" s="730"/>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row>
    <row r="247" ht="14.25" customHeight="1">
      <c r="L247" s="178"/>
      <c r="M247" s="178"/>
      <c r="N247" s="178"/>
      <c r="Q247" s="292"/>
      <c r="R247" s="293"/>
      <c r="S247" s="293"/>
      <c r="T247" s="293"/>
      <c r="U247" s="293"/>
      <c r="V247" s="293"/>
      <c r="W247" s="293"/>
      <c r="X247" s="293"/>
      <c r="Y247" s="293"/>
      <c r="Z247" s="293"/>
      <c r="AA247" s="293"/>
      <c r="AB247" s="293"/>
      <c r="AC247" s="293"/>
      <c r="AD247" s="293"/>
      <c r="AE247" s="293"/>
      <c r="AF247" s="730"/>
      <c r="AG247" s="730"/>
      <c r="AH247" s="730"/>
      <c r="AI247" s="730"/>
      <c r="AJ247" s="730"/>
      <c r="AK247" s="730"/>
      <c r="AL247" s="167"/>
      <c r="AM247" s="167"/>
      <c r="AN247" s="167"/>
      <c r="AO247" s="167"/>
      <c r="AP247" s="167"/>
      <c r="AQ247" s="167"/>
      <c r="AR247" s="167"/>
      <c r="AS247" s="167"/>
      <c r="AT247" s="167"/>
      <c r="AU247" s="167"/>
      <c r="AV247" s="167"/>
      <c r="AW247" s="167"/>
      <c r="AX247" s="167"/>
      <c r="AY247" s="167"/>
      <c r="AZ247" s="167"/>
      <c r="BA247" s="167"/>
      <c r="BB247" s="167"/>
      <c r="BC247" s="167"/>
      <c r="BD247" s="167"/>
      <c r="BE247" s="167"/>
      <c r="BF247" s="167"/>
    </row>
    <row r="248" ht="14.25" customHeight="1">
      <c r="L248" s="178"/>
      <c r="M248" s="178"/>
      <c r="N248" s="178"/>
      <c r="Q248" s="292"/>
      <c r="R248" s="293"/>
      <c r="S248" s="293"/>
      <c r="T248" s="293"/>
      <c r="U248" s="293"/>
      <c r="V248" s="293"/>
      <c r="W248" s="293"/>
      <c r="X248" s="293"/>
      <c r="Y248" s="293"/>
      <c r="Z248" s="293"/>
      <c r="AA248" s="293"/>
      <c r="AB248" s="293"/>
      <c r="AC248" s="293"/>
      <c r="AD248" s="293"/>
      <c r="AE248" s="293"/>
      <c r="AF248" s="730"/>
      <c r="AG248" s="730"/>
      <c r="AH248" s="730"/>
      <c r="AI248" s="730"/>
      <c r="AJ248" s="730"/>
      <c r="AK248" s="730"/>
      <c r="AL248" s="167"/>
      <c r="AM248" s="167"/>
      <c r="AN248" s="167"/>
      <c r="AO248" s="167"/>
      <c r="AP248" s="167"/>
      <c r="AQ248" s="167"/>
      <c r="AR248" s="167"/>
      <c r="AS248" s="167"/>
      <c r="AT248" s="167"/>
      <c r="AU248" s="167"/>
      <c r="AV248" s="167"/>
      <c r="AW248" s="167"/>
      <c r="AX248" s="167"/>
      <c r="AY248" s="167"/>
      <c r="AZ248" s="167"/>
      <c r="BA248" s="167"/>
      <c r="BB248" s="167"/>
      <c r="BC248" s="167"/>
      <c r="BD248" s="167"/>
      <c r="BE248" s="167"/>
      <c r="BF248" s="167"/>
    </row>
    <row r="249" ht="14.25" customHeight="1">
      <c r="L249" s="178"/>
      <c r="M249" s="178"/>
      <c r="N249" s="178"/>
      <c r="Q249" s="292"/>
      <c r="R249" s="293"/>
      <c r="S249" s="293"/>
      <c r="T249" s="293"/>
      <c r="U249" s="293"/>
      <c r="V249" s="293"/>
      <c r="W249" s="293"/>
      <c r="X249" s="293"/>
      <c r="Y249" s="293"/>
      <c r="Z249" s="293"/>
      <c r="AA249" s="293"/>
      <c r="AB249" s="293"/>
      <c r="AC249" s="293"/>
      <c r="AD249" s="293"/>
      <c r="AE249" s="293"/>
      <c r="AF249" s="730"/>
      <c r="AG249" s="730"/>
      <c r="AH249" s="730"/>
      <c r="AI249" s="730"/>
      <c r="AJ249" s="730"/>
      <c r="AK249" s="730"/>
      <c r="AL249" s="167"/>
      <c r="AM249" s="167"/>
      <c r="AN249" s="167"/>
      <c r="AO249" s="167"/>
      <c r="AP249" s="167"/>
      <c r="AQ249" s="167"/>
      <c r="AR249" s="167"/>
      <c r="AS249" s="167"/>
      <c r="AT249" s="167"/>
      <c r="AU249" s="167"/>
      <c r="AV249" s="167"/>
      <c r="AW249" s="167"/>
      <c r="AX249" s="167"/>
      <c r="AY249" s="167"/>
      <c r="AZ249" s="167"/>
      <c r="BA249" s="167"/>
      <c r="BB249" s="167"/>
      <c r="BC249" s="167"/>
      <c r="BD249" s="167"/>
      <c r="BE249" s="167"/>
      <c r="BF249" s="167"/>
    </row>
    <row r="250" ht="14.25" customHeight="1">
      <c r="L250" s="178"/>
      <c r="M250" s="178"/>
      <c r="N250" s="178"/>
      <c r="Q250" s="292"/>
      <c r="R250" s="293"/>
      <c r="S250" s="293"/>
      <c r="T250" s="293"/>
      <c r="U250" s="293"/>
      <c r="V250" s="293"/>
      <c r="W250" s="293"/>
      <c r="X250" s="293"/>
      <c r="Y250" s="293"/>
      <c r="Z250" s="293"/>
      <c r="AA250" s="293"/>
      <c r="AB250" s="293"/>
      <c r="AC250" s="293"/>
      <c r="AD250" s="293"/>
      <c r="AE250" s="293"/>
      <c r="AF250" s="730"/>
      <c r="AG250" s="730"/>
      <c r="AH250" s="730"/>
      <c r="AI250" s="730"/>
      <c r="AJ250" s="730"/>
      <c r="AK250" s="730"/>
      <c r="AL250" s="167"/>
      <c r="AM250" s="167"/>
      <c r="AN250" s="167"/>
      <c r="AO250" s="167"/>
      <c r="AP250" s="167"/>
      <c r="AQ250" s="167"/>
      <c r="AR250" s="167"/>
      <c r="AS250" s="167"/>
      <c r="AT250" s="167"/>
      <c r="AU250" s="167"/>
      <c r="AV250" s="167"/>
      <c r="AW250" s="167"/>
      <c r="AX250" s="167"/>
      <c r="AY250" s="167"/>
      <c r="AZ250" s="167"/>
      <c r="BA250" s="167"/>
      <c r="BB250" s="167"/>
      <c r="BC250" s="167"/>
      <c r="BD250" s="167"/>
      <c r="BE250" s="167"/>
      <c r="BF250" s="167"/>
    </row>
    <row r="251" ht="14.25" customHeight="1">
      <c r="L251" s="178"/>
      <c r="M251" s="178"/>
      <c r="N251" s="178"/>
      <c r="Q251" s="292"/>
      <c r="R251" s="293"/>
      <c r="S251" s="293"/>
      <c r="T251" s="293"/>
      <c r="U251" s="293"/>
      <c r="V251" s="293"/>
      <c r="W251" s="293"/>
      <c r="X251" s="293"/>
      <c r="Y251" s="293"/>
      <c r="Z251" s="293"/>
      <c r="AA251" s="293"/>
      <c r="AB251" s="293"/>
      <c r="AC251" s="293"/>
      <c r="AD251" s="293"/>
      <c r="AE251" s="293"/>
      <c r="AF251" s="730"/>
      <c r="AG251" s="730"/>
      <c r="AH251" s="730"/>
      <c r="AI251" s="730"/>
      <c r="AJ251" s="730"/>
      <c r="AK251" s="730"/>
      <c r="AL251" s="167"/>
      <c r="AM251" s="167"/>
      <c r="AN251" s="167"/>
      <c r="AO251" s="167"/>
      <c r="AP251" s="167"/>
      <c r="AQ251" s="167"/>
      <c r="AR251" s="167"/>
      <c r="AS251" s="167"/>
      <c r="AT251" s="167"/>
      <c r="AU251" s="167"/>
      <c r="AV251" s="167"/>
      <c r="AW251" s="167"/>
      <c r="AX251" s="167"/>
      <c r="AY251" s="167"/>
      <c r="AZ251" s="167"/>
      <c r="BA251" s="167"/>
      <c r="BB251" s="167"/>
      <c r="BC251" s="167"/>
      <c r="BD251" s="167"/>
      <c r="BE251" s="167"/>
      <c r="BF251" s="167"/>
    </row>
    <row r="252" ht="14.25" customHeight="1">
      <c r="L252" s="178"/>
      <c r="M252" s="178"/>
      <c r="N252" s="178"/>
      <c r="Q252" s="292"/>
      <c r="R252" s="293"/>
      <c r="S252" s="293"/>
      <c r="T252" s="293"/>
      <c r="U252" s="293"/>
      <c r="V252" s="293"/>
      <c r="W252" s="293"/>
      <c r="X252" s="293"/>
      <c r="Y252" s="293"/>
      <c r="Z252" s="293"/>
      <c r="AA252" s="293"/>
      <c r="AB252" s="293"/>
      <c r="AC252" s="293"/>
      <c r="AD252" s="293"/>
      <c r="AE252" s="293"/>
      <c r="AF252" s="730"/>
      <c r="AG252" s="730"/>
      <c r="AH252" s="730"/>
      <c r="AI252" s="730"/>
      <c r="AJ252" s="730"/>
      <c r="AK252" s="730"/>
      <c r="AL252" s="167"/>
      <c r="AM252" s="167"/>
      <c r="AN252" s="167"/>
      <c r="AO252" s="167"/>
      <c r="AP252" s="167"/>
      <c r="AQ252" s="167"/>
      <c r="AR252" s="167"/>
      <c r="AS252" s="167"/>
      <c r="AT252" s="167"/>
      <c r="AU252" s="167"/>
      <c r="AV252" s="167"/>
      <c r="AW252" s="167"/>
      <c r="AX252" s="167"/>
      <c r="AY252" s="167"/>
      <c r="AZ252" s="167"/>
      <c r="BA252" s="167"/>
      <c r="BB252" s="167"/>
      <c r="BC252" s="167"/>
      <c r="BD252" s="167"/>
      <c r="BE252" s="167"/>
      <c r="BF252" s="167"/>
    </row>
    <row r="253" ht="14.25" customHeight="1">
      <c r="L253" s="178"/>
      <c r="M253" s="178"/>
      <c r="N253" s="178"/>
      <c r="Q253" s="292"/>
      <c r="R253" s="293"/>
      <c r="S253" s="293"/>
      <c r="T253" s="293"/>
      <c r="U253" s="293"/>
      <c r="V253" s="293"/>
      <c r="W253" s="293"/>
      <c r="X253" s="293"/>
      <c r="Y253" s="293"/>
      <c r="Z253" s="293"/>
      <c r="AA253" s="293"/>
      <c r="AB253" s="293"/>
      <c r="AC253" s="293"/>
      <c r="AD253" s="293"/>
      <c r="AE253" s="293"/>
      <c r="AF253" s="730"/>
      <c r="AG253" s="730"/>
      <c r="AH253" s="730"/>
      <c r="AI253" s="730"/>
      <c r="AJ253" s="730"/>
      <c r="AK253" s="730"/>
      <c r="AL253" s="167"/>
      <c r="AM253" s="167"/>
      <c r="AN253" s="167"/>
      <c r="AO253" s="167"/>
      <c r="AP253" s="167"/>
      <c r="AQ253" s="167"/>
      <c r="AR253" s="167"/>
      <c r="AS253" s="167"/>
      <c r="AT253" s="167"/>
      <c r="AU253" s="167"/>
      <c r="AV253" s="167"/>
      <c r="AW253" s="167"/>
      <c r="AX253" s="167"/>
      <c r="AY253" s="167"/>
      <c r="AZ253" s="167"/>
      <c r="BA253" s="167"/>
      <c r="BB253" s="167"/>
      <c r="BC253" s="167"/>
      <c r="BD253" s="167"/>
      <c r="BE253" s="167"/>
      <c r="BF253" s="167"/>
    </row>
    <row r="254" ht="14.25" customHeight="1">
      <c r="L254" s="178"/>
      <c r="M254" s="178"/>
      <c r="N254" s="178"/>
      <c r="Q254" s="292"/>
      <c r="R254" s="293"/>
      <c r="S254" s="293"/>
      <c r="T254" s="293"/>
      <c r="U254" s="293"/>
      <c r="V254" s="293"/>
      <c r="W254" s="293"/>
      <c r="X254" s="293"/>
      <c r="Y254" s="293"/>
      <c r="Z254" s="293"/>
      <c r="AA254" s="293"/>
      <c r="AB254" s="293"/>
      <c r="AC254" s="293"/>
      <c r="AD254" s="293"/>
      <c r="AE254" s="293"/>
      <c r="AF254" s="730"/>
      <c r="AG254" s="730"/>
      <c r="AH254" s="730"/>
      <c r="AI254" s="730"/>
      <c r="AJ254" s="730"/>
      <c r="AK254" s="730"/>
      <c r="AL254" s="167"/>
      <c r="AM254" s="167"/>
      <c r="AN254" s="167"/>
      <c r="AO254" s="167"/>
      <c r="AP254" s="167"/>
      <c r="AQ254" s="167"/>
      <c r="AR254" s="167"/>
      <c r="AS254" s="167"/>
      <c r="AT254" s="167"/>
      <c r="AU254" s="167"/>
      <c r="AV254" s="167"/>
      <c r="AW254" s="167"/>
      <c r="AX254" s="167"/>
      <c r="AY254" s="167"/>
      <c r="AZ254" s="167"/>
      <c r="BA254" s="167"/>
      <c r="BB254" s="167"/>
      <c r="BC254" s="167"/>
      <c r="BD254" s="167"/>
      <c r="BE254" s="167"/>
      <c r="BF254" s="167"/>
    </row>
    <row r="255" ht="14.25" customHeight="1">
      <c r="L255" s="178"/>
      <c r="M255" s="178"/>
      <c r="N255" s="178"/>
      <c r="Q255" s="292"/>
      <c r="R255" s="293"/>
      <c r="S255" s="293"/>
      <c r="T255" s="293"/>
      <c r="U255" s="293"/>
      <c r="V255" s="293"/>
      <c r="W255" s="293"/>
      <c r="X255" s="293"/>
      <c r="Y255" s="293"/>
      <c r="Z255" s="293"/>
      <c r="AA255" s="293"/>
      <c r="AB255" s="293"/>
      <c r="AC255" s="293"/>
      <c r="AD255" s="293"/>
      <c r="AE255" s="293"/>
      <c r="AF255" s="730"/>
      <c r="AG255" s="730"/>
      <c r="AH255" s="730"/>
      <c r="AI255" s="730"/>
      <c r="AJ255" s="730"/>
      <c r="AK255" s="730"/>
      <c r="AL255" s="167"/>
      <c r="AM255" s="167"/>
      <c r="AN255" s="167"/>
      <c r="AO255" s="167"/>
      <c r="AP255" s="167"/>
      <c r="AQ255" s="167"/>
      <c r="AR255" s="167"/>
      <c r="AS255" s="167"/>
      <c r="AT255" s="167"/>
      <c r="AU255" s="167"/>
      <c r="AV255" s="167"/>
      <c r="AW255" s="167"/>
      <c r="AX255" s="167"/>
      <c r="AY255" s="167"/>
      <c r="AZ255" s="167"/>
      <c r="BA255" s="167"/>
      <c r="BB255" s="167"/>
      <c r="BC255" s="167"/>
      <c r="BD255" s="167"/>
      <c r="BE255" s="167"/>
      <c r="BF255" s="167"/>
    </row>
    <row r="256" ht="14.25" customHeight="1">
      <c r="L256" s="178"/>
      <c r="M256" s="178"/>
      <c r="N256" s="178"/>
      <c r="Q256" s="292"/>
      <c r="R256" s="293"/>
      <c r="S256" s="293"/>
      <c r="T256" s="293"/>
      <c r="U256" s="293"/>
      <c r="V256" s="293"/>
      <c r="W256" s="293"/>
      <c r="X256" s="293"/>
      <c r="Y256" s="293"/>
      <c r="Z256" s="293"/>
      <c r="AA256" s="293"/>
      <c r="AB256" s="293"/>
      <c r="AC256" s="293"/>
      <c r="AD256" s="293"/>
      <c r="AE256" s="293"/>
      <c r="AF256" s="730"/>
      <c r="AG256" s="730"/>
      <c r="AH256" s="730"/>
      <c r="AI256" s="730"/>
      <c r="AJ256" s="730"/>
      <c r="AK256" s="730"/>
      <c r="AL256" s="167"/>
      <c r="AM256" s="167"/>
      <c r="AN256" s="167"/>
      <c r="AO256" s="167"/>
      <c r="AP256" s="167"/>
      <c r="AQ256" s="167"/>
      <c r="AR256" s="167"/>
      <c r="AS256" s="167"/>
      <c r="AT256" s="167"/>
      <c r="AU256" s="167"/>
      <c r="AV256" s="167"/>
      <c r="AW256" s="167"/>
      <c r="AX256" s="167"/>
      <c r="AY256" s="167"/>
      <c r="AZ256" s="167"/>
      <c r="BA256" s="167"/>
      <c r="BB256" s="167"/>
      <c r="BC256" s="167"/>
      <c r="BD256" s="167"/>
      <c r="BE256" s="167"/>
      <c r="BF256" s="167"/>
    </row>
    <row r="257" ht="14.25" customHeight="1">
      <c r="L257" s="178"/>
      <c r="M257" s="178"/>
      <c r="N257" s="178"/>
      <c r="Q257" s="292"/>
      <c r="R257" s="293"/>
      <c r="S257" s="293"/>
      <c r="T257" s="293"/>
      <c r="U257" s="293"/>
      <c r="V257" s="293"/>
      <c r="W257" s="293"/>
      <c r="X257" s="293"/>
      <c r="Y257" s="293"/>
      <c r="Z257" s="293"/>
      <c r="AA257" s="293"/>
      <c r="AB257" s="293"/>
      <c r="AC257" s="293"/>
      <c r="AD257" s="293"/>
      <c r="AE257" s="293"/>
      <c r="AF257" s="730"/>
      <c r="AG257" s="730"/>
      <c r="AH257" s="730"/>
      <c r="AI257" s="730"/>
      <c r="AJ257" s="730"/>
      <c r="AK257" s="730"/>
      <c r="AL257" s="167"/>
      <c r="AM257" s="167"/>
      <c r="AN257" s="167"/>
      <c r="AO257" s="167"/>
      <c r="AP257" s="167"/>
      <c r="AQ257" s="167"/>
      <c r="AR257" s="167"/>
      <c r="AS257" s="167"/>
      <c r="AT257" s="167"/>
      <c r="AU257" s="167"/>
      <c r="AV257" s="167"/>
      <c r="AW257" s="167"/>
      <c r="AX257" s="167"/>
      <c r="AY257" s="167"/>
      <c r="AZ257" s="167"/>
      <c r="BA257" s="167"/>
      <c r="BB257" s="167"/>
      <c r="BC257" s="167"/>
      <c r="BD257" s="167"/>
      <c r="BE257" s="167"/>
      <c r="BF257" s="167"/>
    </row>
    <row r="258" ht="14.25" customHeight="1">
      <c r="L258" s="178"/>
      <c r="M258" s="178"/>
      <c r="N258" s="178"/>
      <c r="Q258" s="292"/>
      <c r="R258" s="293"/>
      <c r="S258" s="293"/>
      <c r="T258" s="293"/>
      <c r="U258" s="293"/>
      <c r="V258" s="293"/>
      <c r="W258" s="293"/>
      <c r="X258" s="293"/>
      <c r="Y258" s="293"/>
      <c r="Z258" s="293"/>
      <c r="AA258" s="293"/>
      <c r="AB258" s="293"/>
      <c r="AC258" s="293"/>
      <c r="AD258" s="293"/>
      <c r="AE258" s="293"/>
      <c r="AF258" s="730"/>
      <c r="AG258" s="730"/>
      <c r="AH258" s="730"/>
      <c r="AI258" s="730"/>
      <c r="AJ258" s="730"/>
      <c r="AK258" s="730"/>
      <c r="AL258" s="167"/>
      <c r="AM258" s="167"/>
      <c r="AN258" s="167"/>
      <c r="AO258" s="167"/>
      <c r="AP258" s="167"/>
      <c r="AQ258" s="167"/>
      <c r="AR258" s="167"/>
      <c r="AS258" s="167"/>
      <c r="AT258" s="167"/>
      <c r="AU258" s="167"/>
      <c r="AV258" s="167"/>
      <c r="AW258" s="167"/>
      <c r="AX258" s="167"/>
      <c r="AY258" s="167"/>
      <c r="AZ258" s="167"/>
      <c r="BA258" s="167"/>
      <c r="BB258" s="167"/>
      <c r="BC258" s="167"/>
      <c r="BD258" s="167"/>
      <c r="BE258" s="167"/>
      <c r="BF258" s="167"/>
    </row>
    <row r="259" ht="14.25" customHeight="1">
      <c r="L259" s="178"/>
      <c r="M259" s="178"/>
      <c r="N259" s="178"/>
      <c r="Q259" s="292"/>
      <c r="R259" s="293"/>
      <c r="S259" s="293"/>
      <c r="T259" s="293"/>
      <c r="U259" s="293"/>
      <c r="V259" s="293"/>
      <c r="W259" s="293"/>
      <c r="X259" s="293"/>
      <c r="Y259" s="293"/>
      <c r="Z259" s="293"/>
      <c r="AA259" s="293"/>
      <c r="AB259" s="293"/>
      <c r="AC259" s="293"/>
      <c r="AD259" s="293"/>
      <c r="AE259" s="293"/>
      <c r="AF259" s="730"/>
      <c r="AG259" s="730"/>
      <c r="AH259" s="730"/>
      <c r="AI259" s="730"/>
      <c r="AJ259" s="730"/>
      <c r="AK259" s="730"/>
      <c r="AL259" s="167"/>
      <c r="AM259" s="167"/>
      <c r="AN259" s="167"/>
      <c r="AO259" s="167"/>
      <c r="AP259" s="167"/>
      <c r="AQ259" s="167"/>
      <c r="AR259" s="167"/>
      <c r="AS259" s="167"/>
      <c r="AT259" s="167"/>
      <c r="AU259" s="167"/>
      <c r="AV259" s="167"/>
      <c r="AW259" s="167"/>
      <c r="AX259" s="167"/>
      <c r="AY259" s="167"/>
      <c r="AZ259" s="167"/>
      <c r="BA259" s="167"/>
      <c r="BB259" s="167"/>
      <c r="BC259" s="167"/>
      <c r="BD259" s="167"/>
      <c r="BE259" s="167"/>
      <c r="BF259" s="167"/>
    </row>
    <row r="260" ht="14.25" customHeight="1">
      <c r="L260" s="178"/>
      <c r="M260" s="178"/>
      <c r="N260" s="178"/>
      <c r="Q260" s="292"/>
      <c r="R260" s="293"/>
      <c r="S260" s="293"/>
      <c r="T260" s="293"/>
      <c r="U260" s="293"/>
      <c r="V260" s="293"/>
      <c r="W260" s="293"/>
      <c r="X260" s="293"/>
      <c r="Y260" s="293"/>
      <c r="Z260" s="293"/>
      <c r="AA260" s="293"/>
      <c r="AB260" s="293"/>
      <c r="AC260" s="293"/>
      <c r="AD260" s="293"/>
      <c r="AE260" s="293"/>
      <c r="AF260" s="730"/>
      <c r="AG260" s="730"/>
      <c r="AH260" s="730"/>
      <c r="AI260" s="730"/>
      <c r="AJ260" s="730"/>
      <c r="AK260" s="730"/>
      <c r="AL260" s="167"/>
      <c r="AM260" s="167"/>
      <c r="AN260" s="167"/>
      <c r="AO260" s="167"/>
      <c r="AP260" s="167"/>
      <c r="AQ260" s="167"/>
      <c r="AR260" s="167"/>
      <c r="AS260" s="167"/>
      <c r="AT260" s="167"/>
      <c r="AU260" s="167"/>
      <c r="AV260" s="167"/>
      <c r="AW260" s="167"/>
      <c r="AX260" s="167"/>
      <c r="AY260" s="167"/>
      <c r="AZ260" s="167"/>
      <c r="BA260" s="167"/>
      <c r="BB260" s="167"/>
      <c r="BC260" s="167"/>
      <c r="BD260" s="167"/>
      <c r="BE260" s="167"/>
      <c r="BF260" s="167"/>
    </row>
    <row r="261" ht="14.25" customHeight="1">
      <c r="L261" s="178"/>
      <c r="M261" s="178"/>
      <c r="N261" s="178"/>
      <c r="Q261" s="292"/>
      <c r="R261" s="293"/>
      <c r="S261" s="293"/>
      <c r="T261" s="293"/>
      <c r="U261" s="293"/>
      <c r="V261" s="293"/>
      <c r="W261" s="293"/>
      <c r="X261" s="293"/>
      <c r="Y261" s="293"/>
      <c r="Z261" s="293"/>
      <c r="AA261" s="293"/>
      <c r="AB261" s="293"/>
      <c r="AC261" s="293"/>
      <c r="AD261" s="293"/>
      <c r="AE261" s="293"/>
      <c r="AF261" s="730"/>
      <c r="AG261" s="730"/>
      <c r="AH261" s="730"/>
      <c r="AI261" s="730"/>
      <c r="AJ261" s="730"/>
      <c r="AK261" s="730"/>
      <c r="AL261" s="167"/>
      <c r="AM261" s="167"/>
      <c r="AN261" s="167"/>
      <c r="AO261" s="167"/>
      <c r="AP261" s="167"/>
      <c r="AQ261" s="167"/>
      <c r="AR261" s="167"/>
      <c r="AS261" s="167"/>
      <c r="AT261" s="167"/>
      <c r="AU261" s="167"/>
      <c r="AV261" s="167"/>
      <c r="AW261" s="167"/>
      <c r="AX261" s="167"/>
      <c r="AY261" s="167"/>
      <c r="AZ261" s="167"/>
      <c r="BA261" s="167"/>
      <c r="BB261" s="167"/>
      <c r="BC261" s="167"/>
      <c r="BD261" s="167"/>
      <c r="BE261" s="167"/>
      <c r="BF261" s="167"/>
    </row>
    <row r="262" ht="14.25" customHeight="1">
      <c r="L262" s="178"/>
      <c r="M262" s="178"/>
      <c r="N262" s="178"/>
      <c r="Q262" s="292"/>
      <c r="R262" s="293"/>
      <c r="S262" s="293"/>
      <c r="T262" s="293"/>
      <c r="U262" s="293"/>
      <c r="V262" s="293"/>
      <c r="W262" s="293"/>
      <c r="X262" s="293"/>
      <c r="Y262" s="293"/>
      <c r="Z262" s="293"/>
      <c r="AA262" s="293"/>
      <c r="AB262" s="293"/>
      <c r="AC262" s="293"/>
      <c r="AD262" s="293"/>
      <c r="AE262" s="293"/>
      <c r="AF262" s="730"/>
      <c r="AG262" s="730"/>
      <c r="AH262" s="730"/>
      <c r="AI262" s="730"/>
      <c r="AJ262" s="730"/>
      <c r="AK262" s="730"/>
      <c r="AL262" s="167"/>
      <c r="AM262" s="167"/>
      <c r="AN262" s="167"/>
      <c r="AO262" s="167"/>
      <c r="AP262" s="167"/>
      <c r="AQ262" s="167"/>
      <c r="AR262" s="167"/>
      <c r="AS262" s="167"/>
      <c r="AT262" s="167"/>
      <c r="AU262" s="167"/>
      <c r="AV262" s="167"/>
      <c r="AW262" s="167"/>
      <c r="AX262" s="167"/>
      <c r="AY262" s="167"/>
      <c r="AZ262" s="167"/>
      <c r="BA262" s="167"/>
      <c r="BB262" s="167"/>
      <c r="BC262" s="167"/>
      <c r="BD262" s="167"/>
      <c r="BE262" s="167"/>
      <c r="BF262" s="167"/>
    </row>
    <row r="263" ht="14.25" customHeight="1">
      <c r="L263" s="178"/>
      <c r="M263" s="178"/>
      <c r="N263" s="178"/>
      <c r="Q263" s="292"/>
      <c r="R263" s="293"/>
      <c r="S263" s="293"/>
      <c r="T263" s="293"/>
      <c r="U263" s="293"/>
      <c r="V263" s="293"/>
      <c r="W263" s="293"/>
      <c r="X263" s="293"/>
      <c r="Y263" s="293"/>
      <c r="Z263" s="293"/>
      <c r="AA263" s="293"/>
      <c r="AB263" s="293"/>
      <c r="AC263" s="293"/>
      <c r="AD263" s="293"/>
      <c r="AE263" s="293"/>
      <c r="AF263" s="730"/>
      <c r="AG263" s="730"/>
      <c r="AH263" s="730"/>
      <c r="AI263" s="730"/>
      <c r="AJ263" s="730"/>
      <c r="AK263" s="730"/>
      <c r="AL263" s="167"/>
      <c r="AM263" s="167"/>
      <c r="AN263" s="167"/>
      <c r="AO263" s="167"/>
      <c r="AP263" s="167"/>
      <c r="AQ263" s="167"/>
      <c r="AR263" s="167"/>
      <c r="AS263" s="167"/>
      <c r="AT263" s="167"/>
      <c r="AU263" s="167"/>
      <c r="AV263" s="167"/>
      <c r="AW263" s="167"/>
      <c r="AX263" s="167"/>
      <c r="AY263" s="167"/>
      <c r="AZ263" s="167"/>
      <c r="BA263" s="167"/>
      <c r="BB263" s="167"/>
      <c r="BC263" s="167"/>
      <c r="BD263" s="167"/>
      <c r="BE263" s="167"/>
      <c r="BF263" s="167"/>
    </row>
    <row r="264" ht="14.25" customHeight="1">
      <c r="L264" s="178"/>
      <c r="M264" s="178"/>
      <c r="N264" s="178"/>
      <c r="Q264" s="292"/>
      <c r="R264" s="293"/>
      <c r="S264" s="293"/>
      <c r="T264" s="293"/>
      <c r="U264" s="293"/>
      <c r="V264" s="293"/>
      <c r="W264" s="293"/>
      <c r="X264" s="293"/>
      <c r="Y264" s="293"/>
      <c r="Z264" s="293"/>
      <c r="AA264" s="293"/>
      <c r="AB264" s="293"/>
      <c r="AC264" s="293"/>
      <c r="AD264" s="293"/>
      <c r="AE264" s="293"/>
      <c r="AF264" s="730"/>
      <c r="AG264" s="730"/>
      <c r="AH264" s="730"/>
      <c r="AI264" s="730"/>
      <c r="AJ264" s="730"/>
      <c r="AK264" s="730"/>
      <c r="AL264" s="167"/>
      <c r="AM264" s="167"/>
      <c r="AN264" s="167"/>
      <c r="AO264" s="167"/>
      <c r="AP264" s="167"/>
      <c r="AQ264" s="167"/>
      <c r="AR264" s="167"/>
      <c r="AS264" s="167"/>
      <c r="AT264" s="167"/>
      <c r="AU264" s="167"/>
      <c r="AV264" s="167"/>
      <c r="AW264" s="167"/>
      <c r="AX264" s="167"/>
      <c r="AY264" s="167"/>
      <c r="AZ264" s="167"/>
      <c r="BA264" s="167"/>
      <c r="BB264" s="167"/>
      <c r="BC264" s="167"/>
      <c r="BD264" s="167"/>
      <c r="BE264" s="167"/>
      <c r="BF264" s="167"/>
    </row>
    <row r="265" ht="14.25" customHeight="1">
      <c r="L265" s="178"/>
      <c r="M265" s="178"/>
      <c r="N265" s="178"/>
      <c r="Q265" s="292"/>
      <c r="R265" s="293"/>
      <c r="S265" s="293"/>
      <c r="T265" s="293"/>
      <c r="U265" s="293"/>
      <c r="V265" s="293"/>
      <c r="W265" s="293"/>
      <c r="X265" s="293"/>
      <c r="Y265" s="293"/>
      <c r="Z265" s="293"/>
      <c r="AA265" s="293"/>
      <c r="AB265" s="293"/>
      <c r="AC265" s="293"/>
      <c r="AD265" s="293"/>
      <c r="AE265" s="293"/>
      <c r="AF265" s="730"/>
      <c r="AG265" s="730"/>
      <c r="AH265" s="730"/>
      <c r="AI265" s="730"/>
      <c r="AJ265" s="730"/>
      <c r="AK265" s="730"/>
      <c r="AL265" s="167"/>
      <c r="AM265" s="167"/>
      <c r="AN265" s="167"/>
      <c r="AO265" s="167"/>
      <c r="AP265" s="167"/>
      <c r="AQ265" s="167"/>
      <c r="AR265" s="167"/>
      <c r="AS265" s="167"/>
      <c r="AT265" s="167"/>
      <c r="AU265" s="167"/>
      <c r="AV265" s="167"/>
      <c r="AW265" s="167"/>
      <c r="AX265" s="167"/>
      <c r="AY265" s="167"/>
      <c r="AZ265" s="167"/>
      <c r="BA265" s="167"/>
      <c r="BB265" s="167"/>
      <c r="BC265" s="167"/>
      <c r="BD265" s="167"/>
      <c r="BE265" s="167"/>
      <c r="BF265" s="167"/>
    </row>
    <row r="266" ht="14.25" customHeight="1">
      <c r="L266" s="178"/>
      <c r="M266" s="178"/>
      <c r="N266" s="178"/>
      <c r="Q266" s="292"/>
      <c r="R266" s="293"/>
      <c r="S266" s="293"/>
      <c r="T266" s="293"/>
      <c r="U266" s="293"/>
      <c r="V266" s="293"/>
      <c r="W266" s="293"/>
      <c r="X266" s="293"/>
      <c r="Y266" s="293"/>
      <c r="Z266" s="293"/>
      <c r="AA266" s="293"/>
      <c r="AB266" s="293"/>
      <c r="AC266" s="293"/>
      <c r="AD266" s="293"/>
      <c r="AE266" s="293"/>
      <c r="AF266" s="730"/>
      <c r="AG266" s="730"/>
      <c r="AH266" s="730"/>
      <c r="AI266" s="730"/>
      <c r="AJ266" s="730"/>
      <c r="AK266" s="730"/>
      <c r="AL266" s="167"/>
      <c r="AM266" s="167"/>
      <c r="AN266" s="167"/>
      <c r="AO266" s="167"/>
      <c r="AP266" s="167"/>
      <c r="AQ266" s="167"/>
      <c r="AR266" s="167"/>
      <c r="AS266" s="167"/>
      <c r="AT266" s="167"/>
      <c r="AU266" s="167"/>
      <c r="AV266" s="167"/>
      <c r="AW266" s="167"/>
      <c r="AX266" s="167"/>
      <c r="AY266" s="167"/>
      <c r="AZ266" s="167"/>
      <c r="BA266" s="167"/>
      <c r="BB266" s="167"/>
      <c r="BC266" s="167"/>
      <c r="BD266" s="167"/>
      <c r="BE266" s="167"/>
      <c r="BF266" s="167"/>
    </row>
    <row r="267" ht="14.25" customHeight="1">
      <c r="L267" s="178"/>
      <c r="M267" s="178"/>
      <c r="N267" s="178"/>
      <c r="Q267" s="292"/>
      <c r="R267" s="293"/>
      <c r="S267" s="293"/>
      <c r="T267" s="293"/>
      <c r="U267" s="293"/>
      <c r="V267" s="293"/>
      <c r="W267" s="293"/>
      <c r="X267" s="293"/>
      <c r="Y267" s="293"/>
      <c r="Z267" s="293"/>
      <c r="AA267" s="293"/>
      <c r="AB267" s="293"/>
      <c r="AC267" s="293"/>
      <c r="AD267" s="293"/>
      <c r="AE267" s="293"/>
      <c r="AF267" s="730"/>
      <c r="AG267" s="730"/>
      <c r="AH267" s="730"/>
      <c r="AI267" s="730"/>
      <c r="AJ267" s="730"/>
      <c r="AK267" s="730"/>
      <c r="AL267" s="167"/>
      <c r="AM267" s="167"/>
      <c r="AN267" s="167"/>
      <c r="AO267" s="167"/>
      <c r="AP267" s="167"/>
      <c r="AQ267" s="167"/>
      <c r="AR267" s="167"/>
      <c r="AS267" s="167"/>
      <c r="AT267" s="167"/>
      <c r="AU267" s="167"/>
      <c r="AV267" s="167"/>
      <c r="AW267" s="167"/>
      <c r="AX267" s="167"/>
      <c r="AY267" s="167"/>
      <c r="AZ267" s="167"/>
      <c r="BA267" s="167"/>
      <c r="BB267" s="167"/>
      <c r="BC267" s="167"/>
      <c r="BD267" s="167"/>
      <c r="BE267" s="167"/>
      <c r="BF267" s="167"/>
    </row>
    <row r="268" ht="14.25" customHeight="1">
      <c r="L268" s="178"/>
      <c r="M268" s="178"/>
      <c r="N268" s="178"/>
      <c r="Q268" s="292"/>
      <c r="R268" s="293"/>
      <c r="S268" s="293"/>
      <c r="T268" s="293"/>
      <c r="U268" s="293"/>
      <c r="V268" s="293"/>
      <c r="W268" s="293"/>
      <c r="X268" s="293"/>
      <c r="Y268" s="293"/>
      <c r="Z268" s="293"/>
      <c r="AA268" s="293"/>
      <c r="AB268" s="293"/>
      <c r="AC268" s="293"/>
      <c r="AD268" s="293"/>
      <c r="AE268" s="293"/>
      <c r="AF268" s="730"/>
      <c r="AG268" s="730"/>
      <c r="AH268" s="730"/>
      <c r="AI268" s="730"/>
      <c r="AJ268" s="730"/>
      <c r="AK268" s="730"/>
      <c r="AL268" s="167"/>
      <c r="AM268" s="167"/>
      <c r="AN268" s="167"/>
      <c r="AO268" s="167"/>
      <c r="AP268" s="167"/>
      <c r="AQ268" s="167"/>
      <c r="AR268" s="167"/>
      <c r="AS268" s="167"/>
      <c r="AT268" s="167"/>
      <c r="AU268" s="167"/>
      <c r="AV268" s="167"/>
      <c r="AW268" s="167"/>
      <c r="AX268" s="167"/>
      <c r="AY268" s="167"/>
      <c r="AZ268" s="167"/>
      <c r="BA268" s="167"/>
      <c r="BB268" s="167"/>
      <c r="BC268" s="167"/>
      <c r="BD268" s="167"/>
      <c r="BE268" s="167"/>
      <c r="BF268" s="167"/>
    </row>
    <row r="269" ht="14.25" customHeight="1">
      <c r="L269" s="178"/>
      <c r="M269" s="178"/>
      <c r="N269" s="178"/>
      <c r="Q269" s="292"/>
      <c r="R269" s="293"/>
      <c r="S269" s="293"/>
      <c r="T269" s="293"/>
      <c r="U269" s="293"/>
      <c r="V269" s="293"/>
      <c r="W269" s="293"/>
      <c r="X269" s="293"/>
      <c r="Y269" s="293"/>
      <c r="Z269" s="293"/>
      <c r="AA269" s="293"/>
      <c r="AB269" s="293"/>
      <c r="AC269" s="293"/>
      <c r="AD269" s="293"/>
      <c r="AE269" s="293"/>
      <c r="AF269" s="730"/>
      <c r="AG269" s="730"/>
      <c r="AH269" s="730"/>
      <c r="AI269" s="730"/>
      <c r="AJ269" s="730"/>
      <c r="AK269" s="730"/>
      <c r="AL269" s="167"/>
      <c r="AM269" s="167"/>
      <c r="AN269" s="167"/>
      <c r="AO269" s="167"/>
      <c r="AP269" s="167"/>
      <c r="AQ269" s="167"/>
      <c r="AR269" s="167"/>
      <c r="AS269" s="167"/>
      <c r="AT269" s="167"/>
      <c r="AU269" s="167"/>
      <c r="AV269" s="167"/>
      <c r="AW269" s="167"/>
      <c r="AX269" s="167"/>
      <c r="AY269" s="167"/>
      <c r="AZ269" s="167"/>
      <c r="BA269" s="167"/>
      <c r="BB269" s="167"/>
      <c r="BC269" s="167"/>
      <c r="BD269" s="167"/>
      <c r="BE269" s="167"/>
      <c r="BF269" s="167"/>
    </row>
    <row r="270" ht="14.25" customHeight="1">
      <c r="L270" s="178"/>
      <c r="M270" s="178"/>
      <c r="N270" s="178"/>
      <c r="Q270" s="292"/>
      <c r="R270" s="293"/>
      <c r="S270" s="293"/>
      <c r="T270" s="293"/>
      <c r="U270" s="293"/>
      <c r="V270" s="293"/>
      <c r="W270" s="293"/>
      <c r="X270" s="293"/>
      <c r="Y270" s="293"/>
      <c r="Z270" s="293"/>
      <c r="AA270" s="293"/>
      <c r="AB270" s="293"/>
      <c r="AC270" s="293"/>
      <c r="AD270" s="293"/>
      <c r="AE270" s="293"/>
      <c r="AF270" s="730"/>
      <c r="AG270" s="730"/>
      <c r="AH270" s="730"/>
      <c r="AI270" s="730"/>
      <c r="AJ270" s="730"/>
      <c r="AK270" s="730"/>
      <c r="AL270" s="167"/>
      <c r="AM270" s="167"/>
      <c r="AN270" s="167"/>
      <c r="AO270" s="167"/>
      <c r="AP270" s="167"/>
      <c r="AQ270" s="167"/>
      <c r="AR270" s="167"/>
      <c r="AS270" s="167"/>
      <c r="AT270" s="167"/>
      <c r="AU270" s="167"/>
      <c r="AV270" s="167"/>
      <c r="AW270" s="167"/>
      <c r="AX270" s="167"/>
      <c r="AY270" s="167"/>
      <c r="AZ270" s="167"/>
      <c r="BA270" s="167"/>
      <c r="BB270" s="167"/>
      <c r="BC270" s="167"/>
      <c r="BD270" s="167"/>
      <c r="BE270" s="167"/>
      <c r="BF270" s="167"/>
    </row>
    <row r="271" ht="14.25" customHeight="1">
      <c r="L271" s="178"/>
      <c r="M271" s="178"/>
      <c r="N271" s="178"/>
      <c r="Q271" s="292"/>
      <c r="R271" s="293"/>
      <c r="S271" s="293"/>
      <c r="T271" s="293"/>
      <c r="U271" s="293"/>
      <c r="V271" s="293"/>
      <c r="W271" s="293"/>
      <c r="X271" s="293"/>
      <c r="Y271" s="293"/>
      <c r="Z271" s="293"/>
      <c r="AA271" s="293"/>
      <c r="AB271" s="293"/>
      <c r="AC271" s="293"/>
      <c r="AD271" s="293"/>
      <c r="AE271" s="293"/>
      <c r="AF271" s="730"/>
      <c r="AG271" s="730"/>
      <c r="AH271" s="730"/>
      <c r="AI271" s="730"/>
      <c r="AJ271" s="730"/>
      <c r="AK271" s="730"/>
      <c r="AL271" s="167"/>
      <c r="AM271" s="167"/>
      <c r="AN271" s="167"/>
      <c r="AO271" s="167"/>
      <c r="AP271" s="167"/>
      <c r="AQ271" s="167"/>
      <c r="AR271" s="167"/>
      <c r="AS271" s="167"/>
      <c r="AT271" s="167"/>
      <c r="AU271" s="167"/>
      <c r="AV271" s="167"/>
      <c r="AW271" s="167"/>
      <c r="AX271" s="167"/>
      <c r="AY271" s="167"/>
      <c r="AZ271" s="167"/>
      <c r="BA271" s="167"/>
      <c r="BB271" s="167"/>
      <c r="BC271" s="167"/>
      <c r="BD271" s="167"/>
      <c r="BE271" s="167"/>
      <c r="BF271" s="167"/>
    </row>
    <row r="272" ht="14.25" customHeight="1">
      <c r="L272" s="178"/>
      <c r="M272" s="178"/>
      <c r="N272" s="178"/>
      <c r="Q272" s="292"/>
      <c r="R272" s="293"/>
      <c r="S272" s="293"/>
      <c r="T272" s="293"/>
      <c r="U272" s="293"/>
      <c r="V272" s="293"/>
      <c r="W272" s="293"/>
      <c r="X272" s="293"/>
      <c r="Y272" s="293"/>
      <c r="Z272" s="293"/>
      <c r="AA272" s="293"/>
      <c r="AB272" s="293"/>
      <c r="AC272" s="293"/>
      <c r="AD272" s="293"/>
      <c r="AE272" s="293"/>
      <c r="AF272" s="730"/>
      <c r="AG272" s="730"/>
      <c r="AH272" s="730"/>
      <c r="AI272" s="730"/>
      <c r="AJ272" s="730"/>
      <c r="AK272" s="730"/>
      <c r="AL272" s="167"/>
      <c r="AM272" s="167"/>
      <c r="AN272" s="167"/>
      <c r="AO272" s="167"/>
      <c r="AP272" s="167"/>
      <c r="AQ272" s="167"/>
      <c r="AR272" s="167"/>
      <c r="AS272" s="167"/>
      <c r="AT272" s="167"/>
      <c r="AU272" s="167"/>
      <c r="AV272" s="167"/>
      <c r="AW272" s="167"/>
      <c r="AX272" s="167"/>
      <c r="AY272" s="167"/>
      <c r="AZ272" s="167"/>
      <c r="BA272" s="167"/>
      <c r="BB272" s="167"/>
      <c r="BC272" s="167"/>
      <c r="BD272" s="167"/>
      <c r="BE272" s="167"/>
      <c r="BF272" s="167"/>
    </row>
    <row r="273" ht="14.25" customHeight="1">
      <c r="L273" s="178"/>
      <c r="M273" s="178"/>
      <c r="N273" s="178"/>
      <c r="Q273" s="292"/>
      <c r="R273" s="293"/>
      <c r="S273" s="293"/>
      <c r="T273" s="293"/>
      <c r="U273" s="293"/>
      <c r="V273" s="293"/>
      <c r="W273" s="293"/>
      <c r="X273" s="293"/>
      <c r="Y273" s="293"/>
      <c r="Z273" s="293"/>
      <c r="AA273" s="293"/>
      <c r="AB273" s="293"/>
      <c r="AC273" s="293"/>
      <c r="AD273" s="293"/>
      <c r="AE273" s="293"/>
      <c r="AF273" s="730"/>
      <c r="AG273" s="730"/>
      <c r="AH273" s="730"/>
      <c r="AI273" s="730"/>
      <c r="AJ273" s="730"/>
      <c r="AK273" s="730"/>
      <c r="AL273" s="167"/>
      <c r="AM273" s="167"/>
      <c r="AN273" s="167"/>
      <c r="AO273" s="167"/>
      <c r="AP273" s="167"/>
      <c r="AQ273" s="167"/>
      <c r="AR273" s="167"/>
      <c r="AS273" s="167"/>
      <c r="AT273" s="167"/>
      <c r="AU273" s="167"/>
      <c r="AV273" s="167"/>
      <c r="AW273" s="167"/>
      <c r="AX273" s="167"/>
      <c r="AY273" s="167"/>
      <c r="AZ273" s="167"/>
      <c r="BA273" s="167"/>
      <c r="BB273" s="167"/>
      <c r="BC273" s="167"/>
      <c r="BD273" s="167"/>
      <c r="BE273" s="167"/>
      <c r="BF273" s="167"/>
    </row>
    <row r="274" ht="14.25" customHeight="1">
      <c r="L274" s="178"/>
      <c r="M274" s="178"/>
      <c r="N274" s="178"/>
      <c r="Q274" s="292"/>
      <c r="R274" s="293"/>
      <c r="S274" s="293"/>
      <c r="T274" s="293"/>
      <c r="U274" s="293"/>
      <c r="V274" s="293"/>
      <c r="W274" s="293"/>
      <c r="X274" s="293"/>
      <c r="Y274" s="293"/>
      <c r="Z274" s="293"/>
      <c r="AA274" s="293"/>
      <c r="AB274" s="293"/>
      <c r="AC274" s="293"/>
      <c r="AD274" s="293"/>
      <c r="AE274" s="293"/>
      <c r="AF274" s="730"/>
      <c r="AG274" s="730"/>
      <c r="AH274" s="730"/>
      <c r="AI274" s="730"/>
      <c r="AJ274" s="730"/>
      <c r="AK274" s="730"/>
      <c r="AL274" s="167"/>
      <c r="AM274" s="167"/>
      <c r="AN274" s="167"/>
      <c r="AO274" s="167"/>
      <c r="AP274" s="167"/>
      <c r="AQ274" s="167"/>
      <c r="AR274" s="167"/>
      <c r="AS274" s="167"/>
      <c r="AT274" s="167"/>
      <c r="AU274" s="167"/>
      <c r="AV274" s="167"/>
      <c r="AW274" s="167"/>
      <c r="AX274" s="167"/>
      <c r="AY274" s="167"/>
      <c r="AZ274" s="167"/>
      <c r="BA274" s="167"/>
      <c r="BB274" s="167"/>
      <c r="BC274" s="167"/>
      <c r="BD274" s="167"/>
      <c r="BE274" s="167"/>
      <c r="BF274" s="167"/>
    </row>
    <row r="275" ht="14.25" customHeight="1">
      <c r="L275" s="178"/>
      <c r="M275" s="178"/>
      <c r="N275" s="178"/>
      <c r="Q275" s="292"/>
      <c r="R275" s="293"/>
      <c r="S275" s="293"/>
      <c r="T275" s="293"/>
      <c r="U275" s="293"/>
      <c r="V275" s="293"/>
      <c r="W275" s="293"/>
      <c r="X275" s="293"/>
      <c r="Y275" s="293"/>
      <c r="Z275" s="293"/>
      <c r="AA275" s="293"/>
      <c r="AB275" s="293"/>
      <c r="AC275" s="293"/>
      <c r="AD275" s="293"/>
      <c r="AE275" s="293"/>
      <c r="AF275" s="730"/>
      <c r="AG275" s="730"/>
      <c r="AH275" s="730"/>
      <c r="AI275" s="730"/>
      <c r="AJ275" s="730"/>
      <c r="AK275" s="730"/>
      <c r="AL275" s="167"/>
      <c r="AM275" s="167"/>
      <c r="AN275" s="167"/>
      <c r="AO275" s="167"/>
      <c r="AP275" s="167"/>
      <c r="AQ275" s="167"/>
      <c r="AR275" s="167"/>
      <c r="AS275" s="167"/>
      <c r="AT275" s="167"/>
      <c r="AU275" s="167"/>
      <c r="AV275" s="167"/>
      <c r="AW275" s="167"/>
      <c r="AX275" s="167"/>
      <c r="AY275" s="167"/>
      <c r="AZ275" s="167"/>
      <c r="BA275" s="167"/>
      <c r="BB275" s="167"/>
      <c r="BC275" s="167"/>
      <c r="BD275" s="167"/>
      <c r="BE275" s="167"/>
      <c r="BF275" s="167"/>
    </row>
    <row r="276" ht="14.25" customHeight="1">
      <c r="L276" s="178"/>
      <c r="M276" s="178"/>
      <c r="N276" s="178"/>
      <c r="Q276" s="292"/>
      <c r="R276" s="293"/>
      <c r="S276" s="293"/>
      <c r="T276" s="293"/>
      <c r="U276" s="293"/>
      <c r="V276" s="293"/>
      <c r="W276" s="293"/>
      <c r="X276" s="293"/>
      <c r="Y276" s="293"/>
      <c r="Z276" s="293"/>
      <c r="AA276" s="293"/>
      <c r="AB276" s="293"/>
      <c r="AC276" s="293"/>
      <c r="AD276" s="293"/>
      <c r="AE276" s="293"/>
      <c r="AF276" s="730"/>
      <c r="AG276" s="730"/>
      <c r="AH276" s="730"/>
      <c r="AI276" s="730"/>
      <c r="AJ276" s="730"/>
      <c r="AK276" s="730"/>
      <c r="AL276" s="167"/>
      <c r="AM276" s="167"/>
      <c r="AN276" s="167"/>
      <c r="AO276" s="167"/>
      <c r="AP276" s="167"/>
      <c r="AQ276" s="167"/>
      <c r="AR276" s="167"/>
      <c r="AS276" s="167"/>
      <c r="AT276" s="167"/>
      <c r="AU276" s="167"/>
      <c r="AV276" s="167"/>
      <c r="AW276" s="167"/>
      <c r="AX276" s="167"/>
      <c r="AY276" s="167"/>
      <c r="AZ276" s="167"/>
      <c r="BA276" s="167"/>
      <c r="BB276" s="167"/>
      <c r="BC276" s="167"/>
      <c r="BD276" s="167"/>
      <c r="BE276" s="167"/>
      <c r="BF276" s="167"/>
    </row>
    <row r="277" ht="14.25" customHeight="1">
      <c r="L277" s="178"/>
      <c r="M277" s="178"/>
      <c r="N277" s="178"/>
      <c r="Q277" s="292"/>
      <c r="R277" s="293"/>
      <c r="S277" s="293"/>
      <c r="T277" s="293"/>
      <c r="U277" s="293"/>
      <c r="V277" s="293"/>
      <c r="W277" s="293"/>
      <c r="X277" s="293"/>
      <c r="Y277" s="293"/>
      <c r="Z277" s="293"/>
      <c r="AA277" s="293"/>
      <c r="AB277" s="293"/>
      <c r="AC277" s="293"/>
      <c r="AD277" s="293"/>
      <c r="AE277" s="293"/>
      <c r="AF277" s="730"/>
      <c r="AG277" s="730"/>
      <c r="AH277" s="730"/>
      <c r="AI277" s="730"/>
      <c r="AJ277" s="730"/>
      <c r="AK277" s="730"/>
      <c r="AL277" s="167"/>
      <c r="AM277" s="167"/>
      <c r="AN277" s="167"/>
      <c r="AO277" s="167"/>
      <c r="AP277" s="167"/>
      <c r="AQ277" s="167"/>
      <c r="AR277" s="167"/>
      <c r="AS277" s="167"/>
      <c r="AT277" s="167"/>
      <c r="AU277" s="167"/>
      <c r="AV277" s="167"/>
      <c r="AW277" s="167"/>
      <c r="AX277" s="167"/>
      <c r="AY277" s="167"/>
      <c r="AZ277" s="167"/>
      <c r="BA277" s="167"/>
      <c r="BB277" s="167"/>
      <c r="BC277" s="167"/>
      <c r="BD277" s="167"/>
      <c r="BE277" s="167"/>
      <c r="BF277" s="167"/>
    </row>
    <row r="278" ht="14.25" customHeight="1">
      <c r="L278" s="178"/>
      <c r="M278" s="178"/>
      <c r="N278" s="178"/>
      <c r="Q278" s="292"/>
      <c r="R278" s="293"/>
      <c r="S278" s="293"/>
      <c r="T278" s="293"/>
      <c r="U278" s="293"/>
      <c r="V278" s="293"/>
      <c r="W278" s="293"/>
      <c r="X278" s="293"/>
      <c r="Y278" s="293"/>
      <c r="Z278" s="293"/>
      <c r="AA278" s="293"/>
      <c r="AB278" s="293"/>
      <c r="AC278" s="293"/>
      <c r="AD278" s="293"/>
      <c r="AE278" s="293"/>
      <c r="AF278" s="730"/>
      <c r="AG278" s="730"/>
      <c r="AH278" s="730"/>
      <c r="AI278" s="730"/>
      <c r="AJ278" s="730"/>
      <c r="AK278" s="730"/>
      <c r="AL278" s="167"/>
      <c r="AM278" s="167"/>
      <c r="AN278" s="167"/>
      <c r="AO278" s="167"/>
      <c r="AP278" s="167"/>
      <c r="AQ278" s="167"/>
      <c r="AR278" s="167"/>
      <c r="AS278" s="167"/>
      <c r="AT278" s="167"/>
      <c r="AU278" s="167"/>
      <c r="AV278" s="167"/>
      <c r="AW278" s="167"/>
      <c r="AX278" s="167"/>
      <c r="AY278" s="167"/>
      <c r="AZ278" s="167"/>
      <c r="BA278" s="167"/>
      <c r="BB278" s="167"/>
      <c r="BC278" s="167"/>
      <c r="BD278" s="167"/>
      <c r="BE278" s="167"/>
      <c r="BF278" s="167"/>
    </row>
    <row r="279" ht="14.25" customHeight="1">
      <c r="L279" s="178"/>
      <c r="M279" s="178"/>
      <c r="N279" s="178"/>
      <c r="Q279" s="292"/>
      <c r="R279" s="293"/>
      <c r="S279" s="293"/>
      <c r="T279" s="293"/>
      <c r="U279" s="293"/>
      <c r="V279" s="293"/>
      <c r="W279" s="293"/>
      <c r="X279" s="293"/>
      <c r="Y279" s="293"/>
      <c r="Z279" s="293"/>
      <c r="AA279" s="293"/>
      <c r="AB279" s="293"/>
      <c r="AC279" s="293"/>
      <c r="AD279" s="293"/>
      <c r="AE279" s="293"/>
      <c r="AF279" s="730"/>
      <c r="AG279" s="730"/>
      <c r="AH279" s="730"/>
      <c r="AI279" s="730"/>
      <c r="AJ279" s="730"/>
      <c r="AK279" s="730"/>
      <c r="AL279" s="167"/>
      <c r="AM279" s="167"/>
      <c r="AN279" s="167"/>
      <c r="AO279" s="167"/>
      <c r="AP279" s="167"/>
      <c r="AQ279" s="167"/>
      <c r="AR279" s="167"/>
      <c r="AS279" s="167"/>
      <c r="AT279" s="167"/>
      <c r="AU279" s="167"/>
      <c r="AV279" s="167"/>
      <c r="AW279" s="167"/>
      <c r="AX279" s="167"/>
      <c r="AY279" s="167"/>
      <c r="AZ279" s="167"/>
      <c r="BA279" s="167"/>
      <c r="BB279" s="167"/>
      <c r="BC279" s="167"/>
      <c r="BD279" s="167"/>
      <c r="BE279" s="167"/>
      <c r="BF279" s="167"/>
    </row>
    <row r="280" ht="14.25" customHeight="1">
      <c r="L280" s="178"/>
      <c r="M280" s="178"/>
      <c r="N280" s="178"/>
      <c r="Q280" s="292"/>
      <c r="R280" s="293"/>
      <c r="S280" s="293"/>
      <c r="T280" s="293"/>
      <c r="U280" s="293"/>
      <c r="V280" s="293"/>
      <c r="W280" s="293"/>
      <c r="X280" s="293"/>
      <c r="Y280" s="293"/>
      <c r="Z280" s="293"/>
      <c r="AA280" s="293"/>
      <c r="AB280" s="293"/>
      <c r="AC280" s="293"/>
      <c r="AD280" s="293"/>
      <c r="AE280" s="293"/>
      <c r="AF280" s="730"/>
      <c r="AG280" s="730"/>
      <c r="AH280" s="730"/>
      <c r="AI280" s="730"/>
      <c r="AJ280" s="730"/>
      <c r="AK280" s="730"/>
      <c r="AL280" s="167"/>
      <c r="AM280" s="167"/>
      <c r="AN280" s="167"/>
      <c r="AO280" s="167"/>
      <c r="AP280" s="167"/>
      <c r="AQ280" s="167"/>
      <c r="AR280" s="167"/>
      <c r="AS280" s="167"/>
      <c r="AT280" s="167"/>
      <c r="AU280" s="167"/>
      <c r="AV280" s="167"/>
      <c r="AW280" s="167"/>
      <c r="AX280" s="167"/>
      <c r="AY280" s="167"/>
      <c r="AZ280" s="167"/>
      <c r="BA280" s="167"/>
      <c r="BB280" s="167"/>
      <c r="BC280" s="167"/>
      <c r="BD280" s="167"/>
      <c r="BE280" s="167"/>
      <c r="BF280" s="167"/>
    </row>
    <row r="281" ht="14.25" customHeight="1">
      <c r="L281" s="178"/>
      <c r="M281" s="178"/>
      <c r="N281" s="178"/>
      <c r="Q281" s="292"/>
      <c r="R281" s="293"/>
      <c r="S281" s="293"/>
      <c r="T281" s="293"/>
      <c r="U281" s="293"/>
      <c r="V281" s="293"/>
      <c r="W281" s="293"/>
      <c r="X281" s="293"/>
      <c r="Y281" s="293"/>
      <c r="Z281" s="293"/>
      <c r="AA281" s="293"/>
      <c r="AB281" s="293"/>
      <c r="AC281" s="293"/>
      <c r="AD281" s="293"/>
      <c r="AE281" s="293"/>
      <c r="AF281" s="730"/>
      <c r="AG281" s="730"/>
      <c r="AH281" s="730"/>
      <c r="AI281" s="730"/>
      <c r="AJ281" s="730"/>
      <c r="AK281" s="730"/>
      <c r="AL281" s="167"/>
      <c r="AM281" s="167"/>
      <c r="AN281" s="167"/>
      <c r="AO281" s="167"/>
      <c r="AP281" s="167"/>
      <c r="AQ281" s="167"/>
      <c r="AR281" s="167"/>
      <c r="AS281" s="167"/>
      <c r="AT281" s="167"/>
      <c r="AU281" s="167"/>
      <c r="AV281" s="167"/>
      <c r="AW281" s="167"/>
      <c r="AX281" s="167"/>
      <c r="AY281" s="167"/>
      <c r="AZ281" s="167"/>
      <c r="BA281" s="167"/>
      <c r="BB281" s="167"/>
      <c r="BC281" s="167"/>
      <c r="BD281" s="167"/>
      <c r="BE281" s="167"/>
      <c r="BF281" s="167"/>
    </row>
    <row r="282" ht="14.25" customHeight="1">
      <c r="L282" s="178"/>
      <c r="M282" s="178"/>
      <c r="N282" s="178"/>
      <c r="Q282" s="292"/>
      <c r="R282" s="293"/>
      <c r="S282" s="293"/>
      <c r="T282" s="293"/>
      <c r="U282" s="293"/>
      <c r="V282" s="293"/>
      <c r="W282" s="293"/>
      <c r="X282" s="293"/>
      <c r="Y282" s="293"/>
      <c r="Z282" s="293"/>
      <c r="AA282" s="293"/>
      <c r="AB282" s="293"/>
      <c r="AC282" s="293"/>
      <c r="AD282" s="293"/>
      <c r="AE282" s="293"/>
      <c r="AF282" s="730"/>
      <c r="AG282" s="730"/>
      <c r="AH282" s="730"/>
      <c r="AI282" s="730"/>
      <c r="AJ282" s="730"/>
      <c r="AK282" s="730"/>
      <c r="AL282" s="167"/>
      <c r="AM282" s="167"/>
      <c r="AN282" s="167"/>
      <c r="AO282" s="167"/>
      <c r="AP282" s="167"/>
      <c r="AQ282" s="167"/>
      <c r="AR282" s="167"/>
      <c r="AS282" s="167"/>
      <c r="AT282" s="167"/>
      <c r="AU282" s="167"/>
      <c r="AV282" s="167"/>
      <c r="AW282" s="167"/>
      <c r="AX282" s="167"/>
      <c r="AY282" s="167"/>
      <c r="AZ282" s="167"/>
      <c r="BA282" s="167"/>
      <c r="BB282" s="167"/>
      <c r="BC282" s="167"/>
      <c r="BD282" s="167"/>
      <c r="BE282" s="167"/>
      <c r="BF282" s="167"/>
    </row>
    <row r="283" ht="14.25" customHeight="1">
      <c r="L283" s="178"/>
      <c r="M283" s="178"/>
      <c r="N283" s="178"/>
      <c r="Q283" s="292"/>
      <c r="R283" s="293"/>
      <c r="S283" s="293"/>
      <c r="T283" s="293"/>
      <c r="U283" s="293"/>
      <c r="V283" s="293"/>
      <c r="W283" s="293"/>
      <c r="X283" s="293"/>
      <c r="Y283" s="293"/>
      <c r="Z283" s="293"/>
      <c r="AA283" s="293"/>
      <c r="AB283" s="293"/>
      <c r="AC283" s="293"/>
      <c r="AD283" s="293"/>
      <c r="AE283" s="293"/>
      <c r="AF283" s="730"/>
      <c r="AG283" s="730"/>
      <c r="AH283" s="730"/>
      <c r="AI283" s="730"/>
      <c r="AJ283" s="730"/>
      <c r="AK283" s="730"/>
      <c r="AL283" s="167"/>
      <c r="AM283" s="167"/>
      <c r="AN283" s="167"/>
      <c r="AO283" s="167"/>
      <c r="AP283" s="167"/>
      <c r="AQ283" s="167"/>
      <c r="AR283" s="167"/>
      <c r="AS283" s="167"/>
      <c r="AT283" s="167"/>
      <c r="AU283" s="167"/>
      <c r="AV283" s="167"/>
      <c r="AW283" s="167"/>
      <c r="AX283" s="167"/>
      <c r="AY283" s="167"/>
      <c r="AZ283" s="167"/>
      <c r="BA283" s="167"/>
      <c r="BB283" s="167"/>
      <c r="BC283" s="167"/>
      <c r="BD283" s="167"/>
      <c r="BE283" s="167"/>
      <c r="BF283" s="167"/>
    </row>
    <row r="284" ht="14.25" customHeight="1">
      <c r="L284" s="178"/>
      <c r="M284" s="178"/>
      <c r="N284" s="178"/>
      <c r="Q284" s="292"/>
      <c r="R284" s="293"/>
      <c r="S284" s="293"/>
      <c r="T284" s="293"/>
      <c r="U284" s="293"/>
      <c r="V284" s="293"/>
      <c r="W284" s="293"/>
      <c r="X284" s="293"/>
      <c r="Y284" s="293"/>
      <c r="Z284" s="293"/>
      <c r="AA284" s="293"/>
      <c r="AB284" s="293"/>
      <c r="AC284" s="293"/>
      <c r="AD284" s="293"/>
      <c r="AE284" s="293"/>
      <c r="AF284" s="730"/>
      <c r="AG284" s="730"/>
      <c r="AH284" s="730"/>
      <c r="AI284" s="730"/>
      <c r="AJ284" s="730"/>
      <c r="AK284" s="730"/>
      <c r="AL284" s="167"/>
      <c r="AM284" s="167"/>
      <c r="AN284" s="167"/>
      <c r="AO284" s="167"/>
      <c r="AP284" s="167"/>
      <c r="AQ284" s="167"/>
      <c r="AR284" s="167"/>
      <c r="AS284" s="167"/>
      <c r="AT284" s="167"/>
      <c r="AU284" s="167"/>
      <c r="AV284" s="167"/>
      <c r="AW284" s="167"/>
      <c r="AX284" s="167"/>
      <c r="AY284" s="167"/>
      <c r="AZ284" s="167"/>
      <c r="BA284" s="167"/>
      <c r="BB284" s="167"/>
      <c r="BC284" s="167"/>
      <c r="BD284" s="167"/>
      <c r="BE284" s="167"/>
      <c r="BF284" s="167"/>
    </row>
    <row r="285" ht="14.25" customHeight="1">
      <c r="L285" s="178"/>
      <c r="M285" s="178"/>
      <c r="N285" s="178"/>
      <c r="Q285" s="292"/>
      <c r="R285" s="293"/>
      <c r="S285" s="293"/>
      <c r="T285" s="293"/>
      <c r="U285" s="293"/>
      <c r="V285" s="293"/>
      <c r="W285" s="293"/>
      <c r="X285" s="293"/>
      <c r="Y285" s="293"/>
      <c r="Z285" s="293"/>
      <c r="AA285" s="293"/>
      <c r="AB285" s="293"/>
      <c r="AC285" s="293"/>
      <c r="AD285" s="293"/>
      <c r="AE285" s="293"/>
      <c r="AF285" s="730"/>
      <c r="AG285" s="730"/>
      <c r="AH285" s="730"/>
      <c r="AI285" s="730"/>
      <c r="AJ285" s="730"/>
      <c r="AK285" s="730"/>
      <c r="AL285" s="167"/>
      <c r="AM285" s="167"/>
      <c r="AN285" s="167"/>
      <c r="AO285" s="167"/>
      <c r="AP285" s="167"/>
      <c r="AQ285" s="167"/>
      <c r="AR285" s="167"/>
      <c r="AS285" s="167"/>
      <c r="AT285" s="167"/>
      <c r="AU285" s="167"/>
      <c r="AV285" s="167"/>
      <c r="AW285" s="167"/>
      <c r="AX285" s="167"/>
      <c r="AY285" s="167"/>
      <c r="AZ285" s="167"/>
      <c r="BA285" s="167"/>
      <c r="BB285" s="167"/>
      <c r="BC285" s="167"/>
      <c r="BD285" s="167"/>
      <c r="BE285" s="167"/>
      <c r="BF285" s="167"/>
    </row>
    <row r="286" ht="14.25" customHeight="1">
      <c r="L286" s="178"/>
      <c r="M286" s="178"/>
      <c r="N286" s="178"/>
      <c r="Q286" s="292"/>
      <c r="R286" s="293"/>
      <c r="S286" s="293"/>
      <c r="T286" s="293"/>
      <c r="U286" s="293"/>
      <c r="V286" s="293"/>
      <c r="W286" s="293"/>
      <c r="X286" s="293"/>
      <c r="Y286" s="293"/>
      <c r="Z286" s="293"/>
      <c r="AA286" s="293"/>
      <c r="AB286" s="293"/>
      <c r="AC286" s="293"/>
      <c r="AD286" s="293"/>
      <c r="AE286" s="293"/>
      <c r="AF286" s="730"/>
      <c r="AG286" s="730"/>
      <c r="AH286" s="730"/>
      <c r="AI286" s="730"/>
      <c r="AJ286" s="730"/>
      <c r="AK286" s="730"/>
      <c r="AL286" s="167"/>
      <c r="AM286" s="167"/>
      <c r="AN286" s="167"/>
      <c r="AO286" s="167"/>
      <c r="AP286" s="167"/>
      <c r="AQ286" s="167"/>
      <c r="AR286" s="167"/>
      <c r="AS286" s="167"/>
      <c r="AT286" s="167"/>
      <c r="AU286" s="167"/>
      <c r="AV286" s="167"/>
      <c r="AW286" s="167"/>
      <c r="AX286" s="167"/>
      <c r="AY286" s="167"/>
      <c r="AZ286" s="167"/>
      <c r="BA286" s="167"/>
      <c r="BB286" s="167"/>
      <c r="BC286" s="167"/>
      <c r="BD286" s="167"/>
      <c r="BE286" s="167"/>
      <c r="BF286" s="167"/>
    </row>
    <row r="287" ht="14.25" customHeight="1">
      <c r="L287" s="178"/>
      <c r="M287" s="178"/>
      <c r="N287" s="178"/>
      <c r="Q287" s="292"/>
      <c r="R287" s="293"/>
      <c r="S287" s="293"/>
      <c r="T287" s="293"/>
      <c r="U287" s="293"/>
      <c r="V287" s="293"/>
      <c r="W287" s="293"/>
      <c r="X287" s="293"/>
      <c r="Y287" s="293"/>
      <c r="Z287" s="293"/>
      <c r="AA287" s="293"/>
      <c r="AB287" s="293"/>
      <c r="AC287" s="293"/>
      <c r="AD287" s="293"/>
      <c r="AE287" s="293"/>
      <c r="AF287" s="730"/>
      <c r="AG287" s="730"/>
      <c r="AH287" s="730"/>
      <c r="AI287" s="730"/>
      <c r="AJ287" s="730"/>
      <c r="AK287" s="730"/>
      <c r="AL287" s="167"/>
      <c r="AM287" s="167"/>
      <c r="AN287" s="167"/>
      <c r="AO287" s="167"/>
      <c r="AP287" s="167"/>
      <c r="AQ287" s="167"/>
      <c r="AR287" s="167"/>
      <c r="AS287" s="167"/>
      <c r="AT287" s="167"/>
      <c r="AU287" s="167"/>
      <c r="AV287" s="167"/>
      <c r="AW287" s="167"/>
      <c r="AX287" s="167"/>
      <c r="AY287" s="167"/>
      <c r="AZ287" s="167"/>
      <c r="BA287" s="167"/>
      <c r="BB287" s="167"/>
      <c r="BC287" s="167"/>
      <c r="BD287" s="167"/>
      <c r="BE287" s="167"/>
      <c r="BF287" s="167"/>
    </row>
    <row r="288" ht="14.25" customHeight="1">
      <c r="L288" s="178"/>
      <c r="M288" s="178"/>
      <c r="N288" s="178"/>
      <c r="Q288" s="292"/>
      <c r="R288" s="293"/>
      <c r="S288" s="293"/>
      <c r="T288" s="293"/>
      <c r="U288" s="293"/>
      <c r="V288" s="293"/>
      <c r="W288" s="293"/>
      <c r="X288" s="293"/>
      <c r="Y288" s="293"/>
      <c r="Z288" s="293"/>
      <c r="AA288" s="293"/>
      <c r="AB288" s="293"/>
      <c r="AC288" s="293"/>
      <c r="AD288" s="293"/>
      <c r="AE288" s="293"/>
      <c r="AF288" s="730"/>
      <c r="AG288" s="730"/>
      <c r="AH288" s="730"/>
      <c r="AI288" s="730"/>
      <c r="AJ288" s="730"/>
      <c r="AK288" s="730"/>
      <c r="AL288" s="167"/>
      <c r="AM288" s="167"/>
      <c r="AN288" s="167"/>
      <c r="AO288" s="167"/>
      <c r="AP288" s="167"/>
      <c r="AQ288" s="167"/>
      <c r="AR288" s="167"/>
      <c r="AS288" s="167"/>
      <c r="AT288" s="167"/>
      <c r="AU288" s="167"/>
      <c r="AV288" s="167"/>
      <c r="AW288" s="167"/>
      <c r="AX288" s="167"/>
      <c r="AY288" s="167"/>
      <c r="AZ288" s="167"/>
      <c r="BA288" s="167"/>
      <c r="BB288" s="167"/>
      <c r="BC288" s="167"/>
      <c r="BD288" s="167"/>
      <c r="BE288" s="167"/>
      <c r="BF288" s="167"/>
    </row>
    <row r="289" ht="14.25" customHeight="1">
      <c r="L289" s="178"/>
      <c r="M289" s="178"/>
      <c r="N289" s="178"/>
      <c r="Q289" s="292"/>
      <c r="R289" s="293"/>
      <c r="S289" s="293"/>
      <c r="T289" s="293"/>
      <c r="U289" s="293"/>
      <c r="V289" s="293"/>
      <c r="W289" s="293"/>
      <c r="X289" s="293"/>
      <c r="Y289" s="293"/>
      <c r="Z289" s="293"/>
      <c r="AA289" s="293"/>
      <c r="AB289" s="293"/>
      <c r="AC289" s="293"/>
      <c r="AD289" s="293"/>
      <c r="AE289" s="293"/>
      <c r="AF289" s="730"/>
      <c r="AG289" s="730"/>
      <c r="AH289" s="730"/>
      <c r="AI289" s="730"/>
      <c r="AJ289" s="730"/>
      <c r="AK289" s="730"/>
      <c r="AL289" s="167"/>
      <c r="AM289" s="167"/>
      <c r="AN289" s="167"/>
      <c r="AO289" s="167"/>
      <c r="AP289" s="167"/>
      <c r="AQ289" s="167"/>
      <c r="AR289" s="167"/>
      <c r="AS289" s="167"/>
      <c r="AT289" s="167"/>
      <c r="AU289" s="167"/>
      <c r="AV289" s="167"/>
      <c r="AW289" s="167"/>
      <c r="AX289" s="167"/>
      <c r="AY289" s="167"/>
      <c r="AZ289" s="167"/>
      <c r="BA289" s="167"/>
      <c r="BB289" s="167"/>
      <c r="BC289" s="167"/>
      <c r="BD289" s="167"/>
      <c r="BE289" s="167"/>
      <c r="BF289" s="167"/>
    </row>
    <row r="290" ht="14.25" customHeight="1">
      <c r="L290" s="178"/>
      <c r="M290" s="178"/>
      <c r="N290" s="178"/>
      <c r="Q290" s="292"/>
      <c r="R290" s="293"/>
      <c r="S290" s="293"/>
      <c r="T290" s="293"/>
      <c r="U290" s="293"/>
      <c r="V290" s="293"/>
      <c r="W290" s="293"/>
      <c r="X290" s="293"/>
      <c r="Y290" s="293"/>
      <c r="Z290" s="293"/>
      <c r="AA290" s="293"/>
      <c r="AB290" s="293"/>
      <c r="AC290" s="293"/>
      <c r="AD290" s="293"/>
      <c r="AE290" s="293"/>
      <c r="AF290" s="730"/>
      <c r="AG290" s="730"/>
      <c r="AH290" s="730"/>
      <c r="AI290" s="730"/>
      <c r="AJ290" s="730"/>
      <c r="AK290" s="730"/>
      <c r="AL290" s="167"/>
      <c r="AM290" s="167"/>
      <c r="AN290" s="167"/>
      <c r="AO290" s="167"/>
      <c r="AP290" s="167"/>
      <c r="AQ290" s="167"/>
      <c r="AR290" s="167"/>
      <c r="AS290" s="167"/>
      <c r="AT290" s="167"/>
      <c r="AU290" s="167"/>
      <c r="AV290" s="167"/>
      <c r="AW290" s="167"/>
      <c r="AX290" s="167"/>
      <c r="AY290" s="167"/>
      <c r="AZ290" s="167"/>
      <c r="BA290" s="167"/>
      <c r="BB290" s="167"/>
      <c r="BC290" s="167"/>
      <c r="BD290" s="167"/>
      <c r="BE290" s="167"/>
      <c r="BF290" s="167"/>
    </row>
    <row r="291" ht="14.25" customHeight="1">
      <c r="L291" s="178"/>
      <c r="M291" s="178"/>
      <c r="N291" s="178"/>
      <c r="Q291" s="292"/>
      <c r="R291" s="293"/>
      <c r="S291" s="293"/>
      <c r="T291" s="293"/>
      <c r="U291" s="293"/>
      <c r="V291" s="293"/>
      <c r="W291" s="293"/>
      <c r="X291" s="293"/>
      <c r="Y291" s="293"/>
      <c r="Z291" s="293"/>
      <c r="AA291" s="293"/>
      <c r="AB291" s="293"/>
      <c r="AC291" s="293"/>
      <c r="AD291" s="293"/>
      <c r="AE291" s="293"/>
      <c r="AF291" s="730"/>
      <c r="AG291" s="730"/>
      <c r="AH291" s="730"/>
      <c r="AI291" s="730"/>
      <c r="AJ291" s="730"/>
      <c r="AK291" s="730"/>
      <c r="AL291" s="167"/>
      <c r="AM291" s="167"/>
      <c r="AN291" s="167"/>
      <c r="AO291" s="167"/>
      <c r="AP291" s="167"/>
      <c r="AQ291" s="167"/>
      <c r="AR291" s="167"/>
      <c r="AS291" s="167"/>
      <c r="AT291" s="167"/>
      <c r="AU291" s="167"/>
      <c r="AV291" s="167"/>
      <c r="AW291" s="167"/>
      <c r="AX291" s="167"/>
      <c r="AY291" s="167"/>
      <c r="AZ291" s="167"/>
      <c r="BA291" s="167"/>
      <c r="BB291" s="167"/>
      <c r="BC291" s="167"/>
      <c r="BD291" s="167"/>
      <c r="BE291" s="167"/>
      <c r="BF291" s="167"/>
    </row>
    <row r="292" ht="14.25" customHeight="1">
      <c r="L292" s="178"/>
      <c r="M292" s="178"/>
      <c r="N292" s="178"/>
      <c r="Q292" s="292"/>
      <c r="R292" s="293"/>
      <c r="S292" s="293"/>
      <c r="T292" s="293"/>
      <c r="U292" s="293"/>
      <c r="V292" s="293"/>
      <c r="W292" s="293"/>
      <c r="X292" s="293"/>
      <c r="Y292" s="293"/>
      <c r="Z292" s="293"/>
      <c r="AA292" s="293"/>
      <c r="AB292" s="293"/>
      <c r="AC292" s="293"/>
      <c r="AD292" s="293"/>
      <c r="AE292" s="293"/>
      <c r="AF292" s="730"/>
      <c r="AG292" s="730"/>
      <c r="AH292" s="730"/>
      <c r="AI292" s="730"/>
      <c r="AJ292" s="730"/>
      <c r="AK292" s="730"/>
      <c r="AL292" s="167"/>
      <c r="AM292" s="167"/>
      <c r="AN292" s="167"/>
      <c r="AO292" s="167"/>
      <c r="AP292" s="167"/>
      <c r="AQ292" s="167"/>
      <c r="AR292" s="167"/>
      <c r="AS292" s="167"/>
      <c r="AT292" s="167"/>
      <c r="AU292" s="167"/>
      <c r="AV292" s="167"/>
      <c r="AW292" s="167"/>
      <c r="AX292" s="167"/>
      <c r="AY292" s="167"/>
      <c r="AZ292" s="167"/>
      <c r="BA292" s="167"/>
      <c r="BB292" s="167"/>
      <c r="BC292" s="167"/>
      <c r="BD292" s="167"/>
      <c r="BE292" s="167"/>
      <c r="BF292" s="167"/>
    </row>
    <row r="293" ht="14.25" customHeight="1">
      <c r="L293" s="178"/>
      <c r="M293" s="178"/>
      <c r="N293" s="178"/>
      <c r="Q293" s="292"/>
      <c r="R293" s="293"/>
      <c r="S293" s="293"/>
      <c r="T293" s="293"/>
      <c r="U293" s="293"/>
      <c r="V293" s="293"/>
      <c r="W293" s="293"/>
      <c r="X293" s="293"/>
      <c r="Y293" s="293"/>
      <c r="Z293" s="293"/>
      <c r="AA293" s="293"/>
      <c r="AB293" s="293"/>
      <c r="AC293" s="293"/>
      <c r="AD293" s="293"/>
      <c r="AE293" s="293"/>
      <c r="AF293" s="730"/>
      <c r="AG293" s="730"/>
      <c r="AH293" s="730"/>
      <c r="AI293" s="730"/>
      <c r="AJ293" s="730"/>
      <c r="AK293" s="730"/>
      <c r="AL293" s="167"/>
      <c r="AM293" s="167"/>
      <c r="AN293" s="167"/>
      <c r="AO293" s="167"/>
      <c r="AP293" s="167"/>
      <c r="AQ293" s="167"/>
      <c r="AR293" s="167"/>
      <c r="AS293" s="167"/>
      <c r="AT293" s="167"/>
      <c r="AU293" s="167"/>
      <c r="AV293" s="167"/>
      <c r="AW293" s="167"/>
      <c r="AX293" s="167"/>
      <c r="AY293" s="167"/>
      <c r="AZ293" s="167"/>
      <c r="BA293" s="167"/>
      <c r="BB293" s="167"/>
      <c r="BC293" s="167"/>
      <c r="BD293" s="167"/>
      <c r="BE293" s="167"/>
      <c r="BF293" s="167"/>
    </row>
    <row r="294" ht="14.25" customHeight="1">
      <c r="L294" s="178"/>
      <c r="M294" s="178"/>
      <c r="N294" s="178"/>
      <c r="Q294" s="292"/>
      <c r="R294" s="293"/>
      <c r="S294" s="293"/>
      <c r="T294" s="293"/>
      <c r="U294" s="293"/>
      <c r="V294" s="293"/>
      <c r="W294" s="293"/>
      <c r="X294" s="293"/>
      <c r="Y294" s="293"/>
      <c r="Z294" s="293"/>
      <c r="AA294" s="293"/>
      <c r="AB294" s="293"/>
      <c r="AC294" s="293"/>
      <c r="AD294" s="293"/>
      <c r="AE294" s="293"/>
      <c r="AF294" s="730"/>
      <c r="AG294" s="730"/>
      <c r="AH294" s="730"/>
      <c r="AI294" s="730"/>
      <c r="AJ294" s="730"/>
      <c r="AK294" s="730"/>
      <c r="AL294" s="167"/>
      <c r="AM294" s="167"/>
      <c r="AN294" s="167"/>
      <c r="AO294" s="167"/>
      <c r="AP294" s="167"/>
      <c r="AQ294" s="167"/>
      <c r="AR294" s="167"/>
      <c r="AS294" s="167"/>
      <c r="AT294" s="167"/>
      <c r="AU294" s="167"/>
      <c r="AV294" s="167"/>
      <c r="AW294" s="167"/>
      <c r="AX294" s="167"/>
      <c r="AY294" s="167"/>
      <c r="AZ294" s="167"/>
      <c r="BA294" s="167"/>
      <c r="BB294" s="167"/>
      <c r="BC294" s="167"/>
      <c r="BD294" s="167"/>
      <c r="BE294" s="167"/>
      <c r="BF294" s="167"/>
    </row>
    <row r="295" ht="14.25" customHeight="1">
      <c r="L295" s="178"/>
      <c r="M295" s="178"/>
      <c r="N295" s="178"/>
      <c r="Q295" s="292"/>
      <c r="R295" s="293"/>
      <c r="S295" s="293"/>
      <c r="T295" s="293"/>
      <c r="U295" s="293"/>
      <c r="V295" s="293"/>
      <c r="W295" s="293"/>
      <c r="X295" s="293"/>
      <c r="Y295" s="293"/>
      <c r="Z295" s="293"/>
      <c r="AA295" s="293"/>
      <c r="AB295" s="293"/>
      <c r="AC295" s="293"/>
      <c r="AD295" s="293"/>
      <c r="AE295" s="293"/>
      <c r="AF295" s="730"/>
      <c r="AG295" s="730"/>
      <c r="AH295" s="730"/>
      <c r="AI295" s="730"/>
      <c r="AJ295" s="730"/>
      <c r="AK295" s="730"/>
      <c r="AL295" s="167"/>
      <c r="AM295" s="167"/>
      <c r="AN295" s="167"/>
      <c r="AO295" s="167"/>
      <c r="AP295" s="167"/>
      <c r="AQ295" s="167"/>
      <c r="AR295" s="167"/>
      <c r="AS295" s="167"/>
      <c r="AT295" s="167"/>
      <c r="AU295" s="167"/>
      <c r="AV295" s="167"/>
      <c r="AW295" s="167"/>
      <c r="AX295" s="167"/>
      <c r="AY295" s="167"/>
      <c r="AZ295" s="167"/>
      <c r="BA295" s="167"/>
      <c r="BB295" s="167"/>
      <c r="BC295" s="167"/>
      <c r="BD295" s="167"/>
      <c r="BE295" s="167"/>
      <c r="BF295" s="167"/>
    </row>
    <row r="296" ht="14.25" customHeight="1">
      <c r="L296" s="178"/>
      <c r="M296" s="178"/>
      <c r="N296" s="178"/>
      <c r="Q296" s="292"/>
      <c r="R296" s="293"/>
      <c r="S296" s="293"/>
      <c r="T296" s="293"/>
      <c r="U296" s="293"/>
      <c r="V296" s="293"/>
      <c r="W296" s="293"/>
      <c r="X296" s="293"/>
      <c r="Y296" s="293"/>
      <c r="Z296" s="293"/>
      <c r="AA296" s="293"/>
      <c r="AB296" s="293"/>
      <c r="AC296" s="293"/>
      <c r="AD296" s="293"/>
      <c r="AE296" s="293"/>
      <c r="AF296" s="730"/>
      <c r="AG296" s="730"/>
      <c r="AH296" s="730"/>
      <c r="AI296" s="730"/>
      <c r="AJ296" s="730"/>
      <c r="AK296" s="730"/>
      <c r="AL296" s="167"/>
      <c r="AM296" s="167"/>
      <c r="AN296" s="167"/>
      <c r="AO296" s="167"/>
      <c r="AP296" s="167"/>
      <c r="AQ296" s="167"/>
      <c r="AR296" s="167"/>
      <c r="AS296" s="167"/>
      <c r="AT296" s="167"/>
      <c r="AU296" s="167"/>
      <c r="AV296" s="167"/>
      <c r="AW296" s="167"/>
      <c r="AX296" s="167"/>
      <c r="AY296" s="167"/>
      <c r="AZ296" s="167"/>
      <c r="BA296" s="167"/>
      <c r="BB296" s="167"/>
      <c r="BC296" s="167"/>
      <c r="BD296" s="167"/>
      <c r="BE296" s="167"/>
      <c r="BF296" s="167"/>
    </row>
    <row r="297" ht="14.25" customHeight="1">
      <c r="L297" s="178"/>
      <c r="M297" s="178"/>
      <c r="N297" s="178"/>
      <c r="Q297" s="292"/>
      <c r="R297" s="293"/>
      <c r="S297" s="293"/>
      <c r="T297" s="293"/>
      <c r="U297" s="293"/>
      <c r="V297" s="293"/>
      <c r="W297" s="293"/>
      <c r="X297" s="293"/>
      <c r="Y297" s="293"/>
      <c r="Z297" s="293"/>
      <c r="AA297" s="293"/>
      <c r="AB297" s="293"/>
      <c r="AC297" s="293"/>
      <c r="AD297" s="293"/>
      <c r="AE297" s="293"/>
      <c r="AF297" s="730"/>
      <c r="AG297" s="730"/>
      <c r="AH297" s="730"/>
      <c r="AI297" s="730"/>
      <c r="AJ297" s="730"/>
      <c r="AK297" s="730"/>
      <c r="AL297" s="167"/>
      <c r="AM297" s="167"/>
      <c r="AN297" s="167"/>
      <c r="AO297" s="167"/>
      <c r="AP297" s="167"/>
      <c r="AQ297" s="167"/>
      <c r="AR297" s="167"/>
      <c r="AS297" s="167"/>
      <c r="AT297" s="167"/>
      <c r="AU297" s="167"/>
      <c r="AV297" s="167"/>
      <c r="AW297" s="167"/>
      <c r="AX297" s="167"/>
      <c r="AY297" s="167"/>
      <c r="AZ297" s="167"/>
      <c r="BA297" s="167"/>
      <c r="BB297" s="167"/>
      <c r="BC297" s="167"/>
      <c r="BD297" s="167"/>
      <c r="BE297" s="167"/>
      <c r="BF297" s="167"/>
    </row>
    <row r="298" ht="14.25" customHeight="1">
      <c r="L298" s="178"/>
      <c r="M298" s="178"/>
      <c r="N298" s="178"/>
      <c r="Q298" s="292"/>
      <c r="R298" s="293"/>
      <c r="S298" s="293"/>
      <c r="T298" s="293"/>
      <c r="U298" s="293"/>
      <c r="V298" s="293"/>
      <c r="W298" s="293"/>
      <c r="X298" s="293"/>
      <c r="Y298" s="293"/>
      <c r="Z298" s="293"/>
      <c r="AA298" s="293"/>
      <c r="AB298" s="293"/>
      <c r="AC298" s="293"/>
      <c r="AD298" s="293"/>
      <c r="AE298" s="293"/>
      <c r="AF298" s="730"/>
      <c r="AG298" s="730"/>
      <c r="AH298" s="730"/>
      <c r="AI298" s="730"/>
      <c r="AJ298" s="730"/>
      <c r="AK298" s="730"/>
      <c r="AL298" s="167"/>
      <c r="AM298" s="167"/>
      <c r="AN298" s="167"/>
      <c r="AO298" s="167"/>
      <c r="AP298" s="167"/>
      <c r="AQ298" s="167"/>
      <c r="AR298" s="167"/>
      <c r="AS298" s="167"/>
      <c r="AT298" s="167"/>
      <c r="AU298" s="167"/>
      <c r="AV298" s="167"/>
      <c r="AW298" s="167"/>
      <c r="AX298" s="167"/>
      <c r="AY298" s="167"/>
      <c r="AZ298" s="167"/>
      <c r="BA298" s="167"/>
      <c r="BB298" s="167"/>
      <c r="BC298" s="167"/>
      <c r="BD298" s="167"/>
      <c r="BE298" s="167"/>
      <c r="BF298" s="167"/>
    </row>
    <row r="299" ht="14.25" customHeight="1">
      <c r="L299" s="178"/>
      <c r="M299" s="178"/>
      <c r="N299" s="178"/>
      <c r="Q299" s="292"/>
      <c r="R299" s="293"/>
      <c r="S299" s="293"/>
      <c r="T299" s="293"/>
      <c r="U299" s="293"/>
      <c r="V299" s="293"/>
      <c r="W299" s="293"/>
      <c r="X299" s="293"/>
      <c r="Y299" s="293"/>
      <c r="Z299" s="293"/>
      <c r="AA299" s="293"/>
      <c r="AB299" s="293"/>
      <c r="AC299" s="293"/>
      <c r="AD299" s="293"/>
      <c r="AE299" s="293"/>
      <c r="AF299" s="730"/>
      <c r="AG299" s="730"/>
      <c r="AH299" s="730"/>
      <c r="AI299" s="730"/>
      <c r="AJ299" s="730"/>
      <c r="AK299" s="730"/>
      <c r="AL299" s="167"/>
      <c r="AM299" s="167"/>
      <c r="AN299" s="167"/>
      <c r="AO299" s="167"/>
      <c r="AP299" s="167"/>
      <c r="AQ299" s="167"/>
      <c r="AR299" s="167"/>
      <c r="AS299" s="167"/>
      <c r="AT299" s="167"/>
      <c r="AU299" s="167"/>
      <c r="AV299" s="167"/>
      <c r="AW299" s="167"/>
      <c r="AX299" s="167"/>
      <c r="AY299" s="167"/>
      <c r="AZ299" s="167"/>
      <c r="BA299" s="167"/>
      <c r="BB299" s="167"/>
      <c r="BC299" s="167"/>
      <c r="BD299" s="167"/>
      <c r="BE299" s="167"/>
      <c r="BF299" s="167"/>
    </row>
    <row r="300" ht="14.25" customHeight="1">
      <c r="L300" s="178"/>
      <c r="M300" s="178"/>
      <c r="N300" s="178"/>
      <c r="Q300" s="292"/>
      <c r="R300" s="293"/>
      <c r="S300" s="293"/>
      <c r="T300" s="293"/>
      <c r="U300" s="293"/>
      <c r="V300" s="293"/>
      <c r="W300" s="293"/>
      <c r="X300" s="293"/>
      <c r="Y300" s="293"/>
      <c r="Z300" s="293"/>
      <c r="AA300" s="293"/>
      <c r="AB300" s="293"/>
      <c r="AC300" s="293"/>
      <c r="AD300" s="293"/>
      <c r="AE300" s="293"/>
      <c r="AF300" s="730"/>
      <c r="AG300" s="730"/>
      <c r="AH300" s="730"/>
      <c r="AI300" s="730"/>
      <c r="AJ300" s="730"/>
      <c r="AK300" s="730"/>
      <c r="AL300" s="167"/>
      <c r="AM300" s="167"/>
      <c r="AN300" s="167"/>
      <c r="AO300" s="167"/>
      <c r="AP300" s="167"/>
      <c r="AQ300" s="167"/>
      <c r="AR300" s="167"/>
      <c r="AS300" s="167"/>
      <c r="AT300" s="167"/>
      <c r="AU300" s="167"/>
      <c r="AV300" s="167"/>
      <c r="AW300" s="167"/>
      <c r="AX300" s="167"/>
      <c r="AY300" s="167"/>
      <c r="AZ300" s="167"/>
      <c r="BA300" s="167"/>
      <c r="BB300" s="167"/>
      <c r="BC300" s="167"/>
      <c r="BD300" s="167"/>
      <c r="BE300" s="167"/>
      <c r="BF300" s="167"/>
    </row>
    <row r="301" ht="14.25" customHeight="1">
      <c r="L301" s="178"/>
      <c r="M301" s="178"/>
      <c r="N301" s="178"/>
      <c r="Q301" s="292"/>
      <c r="R301" s="293"/>
      <c r="S301" s="293"/>
      <c r="T301" s="293"/>
      <c r="U301" s="293"/>
      <c r="V301" s="293"/>
      <c r="W301" s="293"/>
      <c r="X301" s="293"/>
      <c r="Y301" s="293"/>
      <c r="Z301" s="293"/>
      <c r="AA301" s="293"/>
      <c r="AB301" s="293"/>
      <c r="AC301" s="293"/>
      <c r="AD301" s="293"/>
      <c r="AE301" s="293"/>
      <c r="AF301" s="730"/>
      <c r="AG301" s="730"/>
      <c r="AH301" s="730"/>
      <c r="AI301" s="730"/>
      <c r="AJ301" s="730"/>
      <c r="AK301" s="730"/>
      <c r="AL301" s="167"/>
      <c r="AM301" s="167"/>
      <c r="AN301" s="167"/>
      <c r="AO301" s="167"/>
      <c r="AP301" s="167"/>
      <c r="AQ301" s="167"/>
      <c r="AR301" s="167"/>
      <c r="AS301" s="167"/>
      <c r="AT301" s="167"/>
      <c r="AU301" s="167"/>
      <c r="AV301" s="167"/>
      <c r="AW301" s="167"/>
      <c r="AX301" s="167"/>
      <c r="AY301" s="167"/>
      <c r="AZ301" s="167"/>
      <c r="BA301" s="167"/>
      <c r="BB301" s="167"/>
      <c r="BC301" s="167"/>
      <c r="BD301" s="167"/>
      <c r="BE301" s="167"/>
      <c r="BF301" s="167"/>
    </row>
    <row r="302" ht="14.25" customHeight="1">
      <c r="L302" s="178"/>
      <c r="M302" s="178"/>
      <c r="N302" s="178"/>
      <c r="Q302" s="292"/>
      <c r="R302" s="293"/>
      <c r="S302" s="293"/>
      <c r="T302" s="293"/>
      <c r="U302" s="293"/>
      <c r="V302" s="293"/>
      <c r="W302" s="293"/>
      <c r="X302" s="293"/>
      <c r="Y302" s="293"/>
      <c r="Z302" s="293"/>
      <c r="AA302" s="293"/>
      <c r="AB302" s="293"/>
      <c r="AC302" s="293"/>
      <c r="AD302" s="293"/>
      <c r="AE302" s="293"/>
      <c r="AF302" s="730"/>
      <c r="AG302" s="730"/>
      <c r="AH302" s="730"/>
      <c r="AI302" s="730"/>
      <c r="AJ302" s="730"/>
      <c r="AK302" s="730"/>
      <c r="AL302" s="167"/>
      <c r="AM302" s="167"/>
      <c r="AN302" s="167"/>
      <c r="AO302" s="167"/>
      <c r="AP302" s="167"/>
      <c r="AQ302" s="167"/>
      <c r="AR302" s="167"/>
      <c r="AS302" s="167"/>
      <c r="AT302" s="167"/>
      <c r="AU302" s="167"/>
      <c r="AV302" s="167"/>
      <c r="AW302" s="167"/>
      <c r="AX302" s="167"/>
      <c r="AY302" s="167"/>
      <c r="AZ302" s="167"/>
      <c r="BA302" s="167"/>
      <c r="BB302" s="167"/>
      <c r="BC302" s="167"/>
      <c r="BD302" s="167"/>
      <c r="BE302" s="167"/>
      <c r="BF302" s="167"/>
    </row>
    <row r="303" ht="14.25" customHeight="1">
      <c r="L303" s="178"/>
      <c r="M303" s="178"/>
      <c r="N303" s="178"/>
      <c r="Q303" s="292"/>
      <c r="R303" s="293"/>
      <c r="S303" s="293"/>
      <c r="T303" s="293"/>
      <c r="U303" s="293"/>
      <c r="V303" s="293"/>
      <c r="W303" s="293"/>
      <c r="X303" s="293"/>
      <c r="Y303" s="293"/>
      <c r="Z303" s="293"/>
      <c r="AA303" s="293"/>
      <c r="AB303" s="293"/>
      <c r="AC303" s="293"/>
      <c r="AD303" s="293"/>
      <c r="AE303" s="293"/>
      <c r="AF303" s="730"/>
      <c r="AG303" s="730"/>
      <c r="AH303" s="730"/>
      <c r="AI303" s="730"/>
      <c r="AJ303" s="730"/>
      <c r="AK303" s="730"/>
      <c r="AL303" s="167"/>
      <c r="AM303" s="167"/>
      <c r="AN303" s="167"/>
      <c r="AO303" s="167"/>
      <c r="AP303" s="167"/>
      <c r="AQ303" s="167"/>
      <c r="AR303" s="167"/>
      <c r="AS303" s="167"/>
      <c r="AT303" s="167"/>
      <c r="AU303" s="167"/>
      <c r="AV303" s="167"/>
      <c r="AW303" s="167"/>
      <c r="AX303" s="167"/>
      <c r="AY303" s="167"/>
      <c r="AZ303" s="167"/>
      <c r="BA303" s="167"/>
      <c r="BB303" s="167"/>
      <c r="BC303" s="167"/>
      <c r="BD303" s="167"/>
      <c r="BE303" s="167"/>
      <c r="BF303" s="167"/>
    </row>
    <row r="304" ht="14.25" customHeight="1">
      <c r="L304" s="178"/>
      <c r="M304" s="178"/>
      <c r="N304" s="178"/>
      <c r="Q304" s="292"/>
      <c r="R304" s="293"/>
      <c r="S304" s="293"/>
      <c r="T304" s="293"/>
      <c r="U304" s="293"/>
      <c r="V304" s="293"/>
      <c r="W304" s="293"/>
      <c r="X304" s="293"/>
      <c r="Y304" s="293"/>
      <c r="Z304" s="293"/>
      <c r="AA304" s="293"/>
      <c r="AB304" s="293"/>
      <c r="AC304" s="293"/>
      <c r="AD304" s="293"/>
      <c r="AE304" s="293"/>
      <c r="AF304" s="730"/>
      <c r="AG304" s="730"/>
      <c r="AH304" s="730"/>
      <c r="AI304" s="730"/>
      <c r="AJ304" s="730"/>
      <c r="AK304" s="730"/>
      <c r="AL304" s="167"/>
      <c r="AM304" s="167"/>
      <c r="AN304" s="167"/>
      <c r="AO304" s="167"/>
      <c r="AP304" s="167"/>
      <c r="AQ304" s="167"/>
      <c r="AR304" s="167"/>
      <c r="AS304" s="167"/>
      <c r="AT304" s="167"/>
      <c r="AU304" s="167"/>
      <c r="AV304" s="167"/>
      <c r="AW304" s="167"/>
      <c r="AX304" s="167"/>
      <c r="AY304" s="167"/>
      <c r="AZ304" s="167"/>
      <c r="BA304" s="167"/>
      <c r="BB304" s="167"/>
      <c r="BC304" s="167"/>
      <c r="BD304" s="167"/>
      <c r="BE304" s="167"/>
      <c r="BF304" s="167"/>
    </row>
    <row r="305" ht="14.25" customHeight="1">
      <c r="L305" s="178"/>
      <c r="M305" s="178"/>
      <c r="N305" s="178"/>
      <c r="Q305" s="292"/>
      <c r="R305" s="293"/>
      <c r="S305" s="293"/>
      <c r="T305" s="293"/>
      <c r="U305" s="293"/>
      <c r="V305" s="293"/>
      <c r="W305" s="293"/>
      <c r="X305" s="293"/>
      <c r="Y305" s="293"/>
      <c r="Z305" s="293"/>
      <c r="AA305" s="293"/>
      <c r="AB305" s="293"/>
      <c r="AC305" s="293"/>
      <c r="AD305" s="293"/>
      <c r="AE305" s="293"/>
      <c r="AF305" s="730"/>
      <c r="AG305" s="730"/>
      <c r="AH305" s="730"/>
      <c r="AI305" s="730"/>
      <c r="AJ305" s="730"/>
      <c r="AK305" s="730"/>
      <c r="AL305" s="167"/>
      <c r="AM305" s="167"/>
      <c r="AN305" s="167"/>
      <c r="AO305" s="167"/>
      <c r="AP305" s="167"/>
      <c r="AQ305" s="167"/>
      <c r="AR305" s="167"/>
      <c r="AS305" s="167"/>
      <c r="AT305" s="167"/>
      <c r="AU305" s="167"/>
      <c r="AV305" s="167"/>
      <c r="AW305" s="167"/>
      <c r="AX305" s="167"/>
      <c r="AY305" s="167"/>
      <c r="AZ305" s="167"/>
      <c r="BA305" s="167"/>
      <c r="BB305" s="167"/>
      <c r="BC305" s="167"/>
      <c r="BD305" s="167"/>
      <c r="BE305" s="167"/>
      <c r="BF305" s="167"/>
    </row>
    <row r="306" ht="14.25" customHeight="1">
      <c r="L306" s="178"/>
      <c r="M306" s="178"/>
      <c r="N306" s="178"/>
      <c r="Q306" s="292"/>
      <c r="R306" s="293"/>
      <c r="S306" s="293"/>
      <c r="T306" s="293"/>
      <c r="U306" s="293"/>
      <c r="V306" s="293"/>
      <c r="W306" s="293"/>
      <c r="X306" s="293"/>
      <c r="Y306" s="293"/>
      <c r="Z306" s="293"/>
      <c r="AA306" s="293"/>
      <c r="AB306" s="293"/>
      <c r="AC306" s="293"/>
      <c r="AD306" s="293"/>
      <c r="AE306" s="293"/>
      <c r="AF306" s="730"/>
      <c r="AG306" s="730"/>
      <c r="AH306" s="730"/>
      <c r="AI306" s="730"/>
      <c r="AJ306" s="730"/>
      <c r="AK306" s="730"/>
      <c r="AL306" s="167"/>
      <c r="AM306" s="167"/>
      <c r="AN306" s="167"/>
      <c r="AO306" s="167"/>
      <c r="AP306" s="167"/>
      <c r="AQ306" s="167"/>
      <c r="AR306" s="167"/>
      <c r="AS306" s="167"/>
      <c r="AT306" s="167"/>
      <c r="AU306" s="167"/>
      <c r="AV306" s="167"/>
      <c r="AW306" s="167"/>
      <c r="AX306" s="167"/>
      <c r="AY306" s="167"/>
      <c r="AZ306" s="167"/>
      <c r="BA306" s="167"/>
      <c r="BB306" s="167"/>
      <c r="BC306" s="167"/>
      <c r="BD306" s="167"/>
      <c r="BE306" s="167"/>
      <c r="BF306" s="167"/>
    </row>
    <row r="307" ht="14.25" customHeight="1">
      <c r="L307" s="178"/>
      <c r="M307" s="178"/>
      <c r="N307" s="178"/>
      <c r="Q307" s="292"/>
      <c r="R307" s="293"/>
      <c r="S307" s="293"/>
      <c r="T307" s="293"/>
      <c r="U307" s="293"/>
      <c r="V307" s="293"/>
      <c r="W307" s="293"/>
      <c r="X307" s="293"/>
      <c r="Y307" s="293"/>
      <c r="Z307" s="293"/>
      <c r="AA307" s="293"/>
      <c r="AB307" s="293"/>
      <c r="AC307" s="293"/>
      <c r="AD307" s="293"/>
      <c r="AE307" s="293"/>
      <c r="AF307" s="730"/>
      <c r="AG307" s="730"/>
      <c r="AH307" s="730"/>
      <c r="AI307" s="730"/>
      <c r="AJ307" s="730"/>
      <c r="AK307" s="730"/>
      <c r="AL307" s="167"/>
      <c r="AM307" s="167"/>
      <c r="AN307" s="167"/>
      <c r="AO307" s="167"/>
      <c r="AP307" s="167"/>
      <c r="AQ307" s="167"/>
      <c r="AR307" s="167"/>
      <c r="AS307" s="167"/>
      <c r="AT307" s="167"/>
      <c r="AU307" s="167"/>
      <c r="AV307" s="167"/>
      <c r="AW307" s="167"/>
      <c r="AX307" s="167"/>
      <c r="AY307" s="167"/>
      <c r="AZ307" s="167"/>
      <c r="BA307" s="167"/>
      <c r="BB307" s="167"/>
      <c r="BC307" s="167"/>
      <c r="BD307" s="167"/>
      <c r="BE307" s="167"/>
      <c r="BF307" s="167"/>
    </row>
    <row r="308" ht="14.25" customHeight="1">
      <c r="L308" s="178"/>
      <c r="M308" s="178"/>
      <c r="N308" s="178"/>
      <c r="Q308" s="292"/>
      <c r="R308" s="293"/>
      <c r="S308" s="293"/>
      <c r="T308" s="293"/>
      <c r="U308" s="293"/>
      <c r="V308" s="293"/>
      <c r="W308" s="293"/>
      <c r="X308" s="293"/>
      <c r="Y308" s="293"/>
      <c r="Z308" s="293"/>
      <c r="AA308" s="293"/>
      <c r="AB308" s="293"/>
      <c r="AC308" s="293"/>
      <c r="AD308" s="293"/>
      <c r="AE308" s="293"/>
      <c r="AF308" s="730"/>
      <c r="AG308" s="730"/>
      <c r="AH308" s="730"/>
      <c r="AI308" s="730"/>
      <c r="AJ308" s="730"/>
      <c r="AK308" s="730"/>
      <c r="AL308" s="167"/>
      <c r="AM308" s="167"/>
      <c r="AN308" s="167"/>
      <c r="AO308" s="167"/>
      <c r="AP308" s="167"/>
      <c r="AQ308" s="167"/>
      <c r="AR308" s="167"/>
      <c r="AS308" s="167"/>
      <c r="AT308" s="167"/>
      <c r="AU308" s="167"/>
      <c r="AV308" s="167"/>
      <c r="AW308" s="167"/>
      <c r="AX308" s="167"/>
      <c r="AY308" s="167"/>
      <c r="AZ308" s="167"/>
      <c r="BA308" s="167"/>
      <c r="BB308" s="167"/>
      <c r="BC308" s="167"/>
      <c r="BD308" s="167"/>
      <c r="BE308" s="167"/>
      <c r="BF308" s="167"/>
    </row>
    <row r="309" ht="14.25" customHeight="1">
      <c r="L309" s="178"/>
      <c r="M309" s="178"/>
      <c r="N309" s="178"/>
      <c r="Q309" s="292"/>
      <c r="R309" s="293"/>
      <c r="S309" s="293"/>
      <c r="T309" s="293"/>
      <c r="U309" s="293"/>
      <c r="V309" s="293"/>
      <c r="W309" s="293"/>
      <c r="X309" s="293"/>
      <c r="Y309" s="293"/>
      <c r="Z309" s="293"/>
      <c r="AA309" s="293"/>
      <c r="AB309" s="293"/>
      <c r="AC309" s="293"/>
      <c r="AD309" s="293"/>
      <c r="AE309" s="293"/>
      <c r="AF309" s="730"/>
      <c r="AG309" s="730"/>
      <c r="AH309" s="730"/>
      <c r="AI309" s="730"/>
      <c r="AJ309" s="730"/>
      <c r="AK309" s="730"/>
      <c r="AL309" s="167"/>
      <c r="AM309" s="167"/>
      <c r="AN309" s="167"/>
      <c r="AO309" s="167"/>
      <c r="AP309" s="167"/>
      <c r="AQ309" s="167"/>
      <c r="AR309" s="167"/>
      <c r="AS309" s="167"/>
      <c r="AT309" s="167"/>
      <c r="AU309" s="167"/>
      <c r="AV309" s="167"/>
      <c r="AW309" s="167"/>
      <c r="AX309" s="167"/>
      <c r="AY309" s="167"/>
      <c r="AZ309" s="167"/>
      <c r="BA309" s="167"/>
      <c r="BB309" s="167"/>
      <c r="BC309" s="167"/>
      <c r="BD309" s="167"/>
      <c r="BE309" s="167"/>
      <c r="BF309" s="167"/>
    </row>
    <row r="310" ht="14.25" customHeight="1">
      <c r="L310" s="178"/>
      <c r="M310" s="178"/>
      <c r="N310" s="178"/>
      <c r="Q310" s="292"/>
      <c r="R310" s="293"/>
      <c r="S310" s="293"/>
      <c r="T310" s="293"/>
      <c r="U310" s="293"/>
      <c r="V310" s="293"/>
      <c r="W310" s="293"/>
      <c r="X310" s="293"/>
      <c r="Y310" s="293"/>
      <c r="Z310" s="293"/>
      <c r="AA310" s="293"/>
      <c r="AB310" s="293"/>
      <c r="AC310" s="293"/>
      <c r="AD310" s="293"/>
      <c r="AE310" s="293"/>
      <c r="AF310" s="730"/>
      <c r="AG310" s="730"/>
      <c r="AH310" s="730"/>
      <c r="AI310" s="730"/>
      <c r="AJ310" s="730"/>
      <c r="AK310" s="730"/>
      <c r="AL310" s="167"/>
      <c r="AM310" s="167"/>
      <c r="AN310" s="167"/>
      <c r="AO310" s="167"/>
      <c r="AP310" s="167"/>
      <c r="AQ310" s="167"/>
      <c r="AR310" s="167"/>
      <c r="AS310" s="167"/>
      <c r="AT310" s="167"/>
      <c r="AU310" s="167"/>
      <c r="AV310" s="167"/>
      <c r="AW310" s="167"/>
      <c r="AX310" s="167"/>
      <c r="AY310" s="167"/>
      <c r="AZ310" s="167"/>
      <c r="BA310" s="167"/>
      <c r="BB310" s="167"/>
      <c r="BC310" s="167"/>
      <c r="BD310" s="167"/>
      <c r="BE310" s="167"/>
      <c r="BF310" s="167"/>
    </row>
    <row r="311" ht="14.25" customHeight="1">
      <c r="L311" s="178"/>
      <c r="M311" s="178"/>
      <c r="N311" s="178"/>
      <c r="Q311" s="292"/>
      <c r="R311" s="293"/>
      <c r="S311" s="293"/>
      <c r="T311" s="293"/>
      <c r="U311" s="293"/>
      <c r="V311" s="293"/>
      <c r="W311" s="293"/>
      <c r="X311" s="293"/>
      <c r="Y311" s="293"/>
      <c r="Z311" s="293"/>
      <c r="AA311" s="293"/>
      <c r="AB311" s="293"/>
      <c r="AC311" s="293"/>
      <c r="AD311" s="293"/>
      <c r="AE311" s="293"/>
      <c r="AF311" s="730"/>
      <c r="AG311" s="730"/>
      <c r="AH311" s="730"/>
      <c r="AI311" s="730"/>
      <c r="AJ311" s="730"/>
      <c r="AK311" s="730"/>
      <c r="AL311" s="167"/>
      <c r="AM311" s="167"/>
      <c r="AN311" s="167"/>
      <c r="AO311" s="167"/>
      <c r="AP311" s="167"/>
      <c r="AQ311" s="167"/>
      <c r="AR311" s="167"/>
      <c r="AS311" s="167"/>
      <c r="AT311" s="167"/>
      <c r="AU311" s="167"/>
      <c r="AV311" s="167"/>
      <c r="AW311" s="167"/>
      <c r="AX311" s="167"/>
      <c r="AY311" s="167"/>
      <c r="AZ311" s="167"/>
      <c r="BA311" s="167"/>
      <c r="BB311" s="167"/>
      <c r="BC311" s="167"/>
      <c r="BD311" s="167"/>
      <c r="BE311" s="167"/>
      <c r="BF311" s="167"/>
    </row>
    <row r="312" ht="14.25" customHeight="1">
      <c r="L312" s="178"/>
      <c r="M312" s="178"/>
      <c r="N312" s="178"/>
      <c r="Q312" s="292"/>
      <c r="R312" s="293"/>
      <c r="S312" s="293"/>
      <c r="T312" s="293"/>
      <c r="U312" s="293"/>
      <c r="V312" s="293"/>
      <c r="W312" s="293"/>
      <c r="X312" s="293"/>
      <c r="Y312" s="293"/>
      <c r="Z312" s="293"/>
      <c r="AA312" s="293"/>
      <c r="AB312" s="293"/>
      <c r="AC312" s="293"/>
      <c r="AD312" s="293"/>
      <c r="AE312" s="293"/>
      <c r="AF312" s="730"/>
      <c r="AG312" s="730"/>
      <c r="AH312" s="730"/>
      <c r="AI312" s="730"/>
      <c r="AJ312" s="730"/>
      <c r="AK312" s="730"/>
      <c r="AL312" s="167"/>
      <c r="AM312" s="167"/>
      <c r="AN312" s="167"/>
      <c r="AO312" s="167"/>
      <c r="AP312" s="167"/>
      <c r="AQ312" s="167"/>
      <c r="AR312" s="167"/>
      <c r="AS312" s="167"/>
      <c r="AT312" s="167"/>
      <c r="AU312" s="167"/>
      <c r="AV312" s="167"/>
      <c r="AW312" s="167"/>
      <c r="AX312" s="167"/>
      <c r="AY312" s="167"/>
      <c r="AZ312" s="167"/>
      <c r="BA312" s="167"/>
      <c r="BB312" s="167"/>
      <c r="BC312" s="167"/>
      <c r="BD312" s="167"/>
      <c r="BE312" s="167"/>
      <c r="BF312" s="167"/>
    </row>
    <row r="313" ht="14.25" customHeight="1">
      <c r="L313" s="178"/>
      <c r="M313" s="178"/>
      <c r="N313" s="178"/>
      <c r="Q313" s="292"/>
      <c r="R313" s="293"/>
      <c r="S313" s="293"/>
      <c r="T313" s="293"/>
      <c r="U313" s="293"/>
      <c r="V313" s="293"/>
      <c r="W313" s="293"/>
      <c r="X313" s="293"/>
      <c r="Y313" s="293"/>
      <c r="Z313" s="293"/>
      <c r="AA313" s="293"/>
      <c r="AB313" s="293"/>
      <c r="AC313" s="293"/>
      <c r="AD313" s="293"/>
      <c r="AE313" s="293"/>
      <c r="AF313" s="730"/>
      <c r="AG313" s="730"/>
      <c r="AH313" s="730"/>
      <c r="AI313" s="730"/>
      <c r="AJ313" s="730"/>
      <c r="AK313" s="730"/>
      <c r="AL313" s="167"/>
      <c r="AM313" s="167"/>
      <c r="AN313" s="167"/>
      <c r="AO313" s="167"/>
      <c r="AP313" s="167"/>
      <c r="AQ313" s="167"/>
      <c r="AR313" s="167"/>
      <c r="AS313" s="167"/>
      <c r="AT313" s="167"/>
      <c r="AU313" s="167"/>
      <c r="AV313" s="167"/>
      <c r="AW313" s="167"/>
      <c r="AX313" s="167"/>
      <c r="AY313" s="167"/>
      <c r="AZ313" s="167"/>
      <c r="BA313" s="167"/>
      <c r="BB313" s="167"/>
      <c r="BC313" s="167"/>
      <c r="BD313" s="167"/>
      <c r="BE313" s="167"/>
      <c r="BF313" s="167"/>
    </row>
    <row r="314" ht="14.25" customHeight="1">
      <c r="L314" s="178"/>
      <c r="M314" s="178"/>
      <c r="N314" s="178"/>
      <c r="Q314" s="292"/>
      <c r="R314" s="293"/>
      <c r="S314" s="293"/>
      <c r="T314" s="293"/>
      <c r="U314" s="293"/>
      <c r="V314" s="293"/>
      <c r="W314" s="293"/>
      <c r="X314" s="293"/>
      <c r="Y314" s="293"/>
      <c r="Z314" s="293"/>
      <c r="AA314" s="293"/>
      <c r="AB314" s="293"/>
      <c r="AC314" s="293"/>
      <c r="AD314" s="293"/>
      <c r="AE314" s="293"/>
      <c r="AF314" s="730"/>
      <c r="AG314" s="730"/>
      <c r="AH314" s="730"/>
      <c r="AI314" s="730"/>
      <c r="AJ314" s="730"/>
      <c r="AK314" s="730"/>
      <c r="AL314" s="167"/>
      <c r="AM314" s="167"/>
      <c r="AN314" s="167"/>
      <c r="AO314" s="167"/>
      <c r="AP314" s="167"/>
      <c r="AQ314" s="167"/>
      <c r="AR314" s="167"/>
      <c r="AS314" s="167"/>
      <c r="AT314" s="167"/>
      <c r="AU314" s="167"/>
      <c r="AV314" s="167"/>
      <c r="AW314" s="167"/>
      <c r="AX314" s="167"/>
      <c r="AY314" s="167"/>
      <c r="AZ314" s="167"/>
      <c r="BA314" s="167"/>
      <c r="BB314" s="167"/>
      <c r="BC314" s="167"/>
      <c r="BD314" s="167"/>
      <c r="BE314" s="167"/>
      <c r="BF314" s="167"/>
    </row>
    <row r="315" ht="14.25" customHeight="1">
      <c r="L315" s="178"/>
      <c r="M315" s="178"/>
      <c r="N315" s="178"/>
      <c r="Q315" s="292"/>
      <c r="R315" s="293"/>
      <c r="S315" s="293"/>
      <c r="T315" s="293"/>
      <c r="U315" s="293"/>
      <c r="V315" s="293"/>
      <c r="W315" s="293"/>
      <c r="X315" s="293"/>
      <c r="Y315" s="293"/>
      <c r="Z315" s="293"/>
      <c r="AA315" s="293"/>
      <c r="AB315" s="293"/>
      <c r="AC315" s="293"/>
      <c r="AD315" s="293"/>
      <c r="AE315" s="293"/>
      <c r="AF315" s="730"/>
      <c r="AG315" s="730"/>
      <c r="AH315" s="730"/>
      <c r="AI315" s="730"/>
      <c r="AJ315" s="730"/>
      <c r="AK315" s="730"/>
      <c r="AL315" s="167"/>
      <c r="AM315" s="167"/>
      <c r="AN315" s="167"/>
      <c r="AO315" s="167"/>
      <c r="AP315" s="167"/>
      <c r="AQ315" s="167"/>
      <c r="AR315" s="167"/>
      <c r="AS315" s="167"/>
      <c r="AT315" s="167"/>
      <c r="AU315" s="167"/>
      <c r="AV315" s="167"/>
      <c r="AW315" s="167"/>
      <c r="AX315" s="167"/>
      <c r="AY315" s="167"/>
      <c r="AZ315" s="167"/>
      <c r="BA315" s="167"/>
      <c r="BB315" s="167"/>
      <c r="BC315" s="167"/>
      <c r="BD315" s="167"/>
      <c r="BE315" s="167"/>
      <c r="BF315" s="167"/>
    </row>
    <row r="316" ht="14.25" customHeight="1">
      <c r="L316" s="178"/>
      <c r="M316" s="178"/>
      <c r="N316" s="178"/>
      <c r="Q316" s="292"/>
      <c r="R316" s="293"/>
      <c r="S316" s="293"/>
      <c r="T316" s="293"/>
      <c r="U316" s="293"/>
      <c r="V316" s="293"/>
      <c r="W316" s="293"/>
      <c r="X316" s="293"/>
      <c r="Y316" s="293"/>
      <c r="Z316" s="293"/>
      <c r="AA316" s="293"/>
      <c r="AB316" s="293"/>
      <c r="AC316" s="293"/>
      <c r="AD316" s="293"/>
      <c r="AE316" s="293"/>
      <c r="AF316" s="730"/>
      <c r="AG316" s="730"/>
      <c r="AH316" s="730"/>
      <c r="AI316" s="730"/>
      <c r="AJ316" s="730"/>
      <c r="AK316" s="730"/>
      <c r="AL316" s="167"/>
      <c r="AM316" s="167"/>
      <c r="AN316" s="167"/>
      <c r="AO316" s="167"/>
      <c r="AP316" s="167"/>
      <c r="AQ316" s="167"/>
      <c r="AR316" s="167"/>
      <c r="AS316" s="167"/>
      <c r="AT316" s="167"/>
      <c r="AU316" s="167"/>
      <c r="AV316" s="167"/>
      <c r="AW316" s="167"/>
      <c r="AX316" s="167"/>
      <c r="AY316" s="167"/>
      <c r="AZ316" s="167"/>
      <c r="BA316" s="167"/>
      <c r="BB316" s="167"/>
      <c r="BC316" s="167"/>
      <c r="BD316" s="167"/>
      <c r="BE316" s="167"/>
      <c r="BF316" s="167"/>
    </row>
    <row r="317" ht="14.25" customHeight="1">
      <c r="L317" s="178"/>
      <c r="M317" s="178"/>
      <c r="N317" s="178"/>
      <c r="Q317" s="292"/>
      <c r="R317" s="293"/>
      <c r="S317" s="293"/>
      <c r="T317" s="293"/>
      <c r="U317" s="293"/>
      <c r="V317" s="293"/>
      <c r="W317" s="293"/>
      <c r="X317" s="293"/>
      <c r="Y317" s="293"/>
      <c r="Z317" s="293"/>
      <c r="AA317" s="293"/>
      <c r="AB317" s="293"/>
      <c r="AC317" s="293"/>
      <c r="AD317" s="293"/>
      <c r="AE317" s="293"/>
      <c r="AF317" s="730"/>
      <c r="AG317" s="730"/>
      <c r="AH317" s="730"/>
      <c r="AI317" s="730"/>
      <c r="AJ317" s="730"/>
      <c r="AK317" s="730"/>
      <c r="AL317" s="167"/>
      <c r="AM317" s="167"/>
      <c r="AN317" s="167"/>
      <c r="AO317" s="167"/>
      <c r="AP317" s="167"/>
      <c r="AQ317" s="167"/>
      <c r="AR317" s="167"/>
      <c r="AS317" s="167"/>
      <c r="AT317" s="167"/>
      <c r="AU317" s="167"/>
      <c r="AV317" s="167"/>
      <c r="AW317" s="167"/>
      <c r="AX317" s="167"/>
      <c r="AY317" s="167"/>
      <c r="AZ317" s="167"/>
      <c r="BA317" s="167"/>
      <c r="BB317" s="167"/>
      <c r="BC317" s="167"/>
      <c r="BD317" s="167"/>
      <c r="BE317" s="167"/>
      <c r="BF317" s="167"/>
    </row>
    <row r="318" ht="14.25" customHeight="1">
      <c r="L318" s="178"/>
      <c r="M318" s="178"/>
      <c r="N318" s="178"/>
      <c r="Q318" s="292"/>
      <c r="R318" s="293"/>
      <c r="S318" s="293"/>
      <c r="T318" s="293"/>
      <c r="U318" s="293"/>
      <c r="V318" s="293"/>
      <c r="W318" s="293"/>
      <c r="X318" s="293"/>
      <c r="Y318" s="293"/>
      <c r="Z318" s="293"/>
      <c r="AA318" s="293"/>
      <c r="AB318" s="293"/>
      <c r="AC318" s="293"/>
      <c r="AD318" s="293"/>
      <c r="AE318" s="293"/>
      <c r="AF318" s="730"/>
      <c r="AG318" s="730"/>
      <c r="AH318" s="730"/>
      <c r="AI318" s="730"/>
      <c r="AJ318" s="730"/>
      <c r="AK318" s="730"/>
      <c r="AL318" s="167"/>
      <c r="AM318" s="167"/>
      <c r="AN318" s="167"/>
      <c r="AO318" s="167"/>
      <c r="AP318" s="167"/>
      <c r="AQ318" s="167"/>
      <c r="AR318" s="167"/>
      <c r="AS318" s="167"/>
      <c r="AT318" s="167"/>
      <c r="AU318" s="167"/>
      <c r="AV318" s="167"/>
      <c r="AW318" s="167"/>
      <c r="AX318" s="167"/>
      <c r="AY318" s="167"/>
      <c r="AZ318" s="167"/>
      <c r="BA318" s="167"/>
      <c r="BB318" s="167"/>
      <c r="BC318" s="167"/>
      <c r="BD318" s="167"/>
      <c r="BE318" s="167"/>
      <c r="BF318" s="167"/>
    </row>
    <row r="319" ht="14.25" customHeight="1">
      <c r="L319" s="178"/>
      <c r="M319" s="178"/>
      <c r="N319" s="178"/>
      <c r="Q319" s="292"/>
      <c r="R319" s="293"/>
      <c r="S319" s="293"/>
      <c r="T319" s="293"/>
      <c r="U319" s="293"/>
      <c r="V319" s="293"/>
      <c r="W319" s="293"/>
      <c r="X319" s="293"/>
      <c r="Y319" s="293"/>
      <c r="Z319" s="293"/>
      <c r="AA319" s="293"/>
      <c r="AB319" s="293"/>
      <c r="AC319" s="293"/>
      <c r="AD319" s="293"/>
      <c r="AE319" s="293"/>
      <c r="AF319" s="730"/>
      <c r="AG319" s="730"/>
      <c r="AH319" s="730"/>
      <c r="AI319" s="730"/>
      <c r="AJ319" s="730"/>
      <c r="AK319" s="730"/>
      <c r="AL319" s="167"/>
      <c r="AM319" s="167"/>
      <c r="AN319" s="167"/>
      <c r="AO319" s="167"/>
      <c r="AP319" s="167"/>
      <c r="AQ319" s="167"/>
      <c r="AR319" s="167"/>
      <c r="AS319" s="167"/>
      <c r="AT319" s="167"/>
      <c r="AU319" s="167"/>
      <c r="AV319" s="167"/>
      <c r="AW319" s="167"/>
      <c r="AX319" s="167"/>
      <c r="AY319" s="167"/>
      <c r="AZ319" s="167"/>
      <c r="BA319" s="167"/>
      <c r="BB319" s="167"/>
      <c r="BC319" s="167"/>
      <c r="BD319" s="167"/>
      <c r="BE319" s="167"/>
      <c r="BF319" s="167"/>
    </row>
    <row r="320" ht="14.25" customHeight="1">
      <c r="L320" s="178"/>
      <c r="M320" s="178"/>
      <c r="N320" s="178"/>
      <c r="Q320" s="292"/>
      <c r="R320" s="293"/>
      <c r="S320" s="293"/>
      <c r="T320" s="293"/>
      <c r="U320" s="293"/>
      <c r="V320" s="293"/>
      <c r="W320" s="293"/>
      <c r="X320" s="293"/>
      <c r="Y320" s="293"/>
      <c r="Z320" s="293"/>
      <c r="AA320" s="293"/>
      <c r="AB320" s="293"/>
      <c r="AC320" s="293"/>
      <c r="AD320" s="293"/>
      <c r="AE320" s="293"/>
      <c r="AF320" s="730"/>
      <c r="AG320" s="730"/>
      <c r="AH320" s="730"/>
      <c r="AI320" s="730"/>
      <c r="AJ320" s="730"/>
      <c r="AK320" s="730"/>
      <c r="AL320" s="167"/>
      <c r="AM320" s="167"/>
      <c r="AN320" s="167"/>
      <c r="AO320" s="167"/>
      <c r="AP320" s="167"/>
      <c r="AQ320" s="167"/>
      <c r="AR320" s="167"/>
      <c r="AS320" s="167"/>
      <c r="AT320" s="167"/>
      <c r="AU320" s="167"/>
      <c r="AV320" s="167"/>
      <c r="AW320" s="167"/>
      <c r="AX320" s="167"/>
      <c r="AY320" s="167"/>
      <c r="AZ320" s="167"/>
      <c r="BA320" s="167"/>
      <c r="BB320" s="167"/>
      <c r="BC320" s="167"/>
      <c r="BD320" s="167"/>
      <c r="BE320" s="167"/>
      <c r="BF320" s="167"/>
    </row>
    <row r="321" ht="14.25" customHeight="1">
      <c r="L321" s="178"/>
      <c r="M321" s="178"/>
      <c r="N321" s="178"/>
      <c r="Q321" s="292"/>
      <c r="R321" s="293"/>
      <c r="S321" s="293"/>
      <c r="T321" s="293"/>
      <c r="U321" s="293"/>
      <c r="V321" s="293"/>
      <c r="W321" s="293"/>
      <c r="X321" s="293"/>
      <c r="Y321" s="293"/>
      <c r="Z321" s="293"/>
      <c r="AA321" s="293"/>
      <c r="AB321" s="293"/>
      <c r="AC321" s="293"/>
      <c r="AD321" s="293"/>
      <c r="AE321" s="293"/>
      <c r="AF321" s="730"/>
      <c r="AG321" s="730"/>
      <c r="AH321" s="730"/>
      <c r="AI321" s="730"/>
      <c r="AJ321" s="730"/>
      <c r="AK321" s="730"/>
      <c r="AL321" s="167"/>
      <c r="AM321" s="167"/>
      <c r="AN321" s="167"/>
      <c r="AO321" s="167"/>
      <c r="AP321" s="167"/>
      <c r="AQ321" s="167"/>
      <c r="AR321" s="167"/>
      <c r="AS321" s="167"/>
      <c r="AT321" s="167"/>
      <c r="AU321" s="167"/>
      <c r="AV321" s="167"/>
      <c r="AW321" s="167"/>
      <c r="AX321" s="167"/>
      <c r="AY321" s="167"/>
      <c r="AZ321" s="167"/>
      <c r="BA321" s="167"/>
      <c r="BB321" s="167"/>
      <c r="BC321" s="167"/>
      <c r="BD321" s="167"/>
      <c r="BE321" s="167"/>
      <c r="BF321" s="167"/>
    </row>
    <row r="322" ht="14.25" customHeight="1">
      <c r="L322" s="178"/>
      <c r="M322" s="178"/>
      <c r="N322" s="178"/>
      <c r="Q322" s="292"/>
      <c r="R322" s="293"/>
      <c r="S322" s="293"/>
      <c r="T322" s="293"/>
      <c r="U322" s="293"/>
      <c r="V322" s="293"/>
      <c r="W322" s="293"/>
      <c r="X322" s="293"/>
      <c r="Y322" s="293"/>
      <c r="Z322" s="293"/>
      <c r="AA322" s="293"/>
      <c r="AB322" s="293"/>
      <c r="AC322" s="293"/>
      <c r="AD322" s="293"/>
      <c r="AE322" s="293"/>
      <c r="AF322" s="730"/>
      <c r="AG322" s="730"/>
      <c r="AH322" s="730"/>
      <c r="AI322" s="730"/>
      <c r="AJ322" s="730"/>
      <c r="AK322" s="730"/>
      <c r="AL322" s="167"/>
      <c r="AM322" s="167"/>
      <c r="AN322" s="167"/>
      <c r="AO322" s="167"/>
      <c r="AP322" s="167"/>
      <c r="AQ322" s="167"/>
      <c r="AR322" s="167"/>
      <c r="AS322" s="167"/>
      <c r="AT322" s="167"/>
      <c r="AU322" s="167"/>
      <c r="AV322" s="167"/>
      <c r="AW322" s="167"/>
      <c r="AX322" s="167"/>
      <c r="AY322" s="167"/>
      <c r="AZ322" s="167"/>
      <c r="BA322" s="167"/>
      <c r="BB322" s="167"/>
      <c r="BC322" s="167"/>
      <c r="BD322" s="167"/>
      <c r="BE322" s="167"/>
      <c r="BF322" s="167"/>
    </row>
    <row r="323" ht="14.25" customHeight="1">
      <c r="L323" s="178"/>
      <c r="M323" s="178"/>
      <c r="N323" s="178"/>
      <c r="Q323" s="292"/>
      <c r="R323" s="293"/>
      <c r="S323" s="293"/>
      <c r="T323" s="293"/>
      <c r="U323" s="293"/>
      <c r="V323" s="293"/>
      <c r="W323" s="293"/>
      <c r="X323" s="293"/>
      <c r="Y323" s="293"/>
      <c r="Z323" s="293"/>
      <c r="AA323" s="293"/>
      <c r="AB323" s="293"/>
      <c r="AC323" s="293"/>
      <c r="AD323" s="293"/>
      <c r="AE323" s="293"/>
      <c r="AF323" s="730"/>
      <c r="AG323" s="730"/>
      <c r="AH323" s="730"/>
      <c r="AI323" s="730"/>
      <c r="AJ323" s="730"/>
      <c r="AK323" s="730"/>
      <c r="AL323" s="167"/>
      <c r="AM323" s="167"/>
      <c r="AN323" s="167"/>
      <c r="AO323" s="167"/>
      <c r="AP323" s="167"/>
      <c r="AQ323" s="167"/>
      <c r="AR323" s="167"/>
      <c r="AS323" s="167"/>
      <c r="AT323" s="167"/>
      <c r="AU323" s="167"/>
      <c r="AV323" s="167"/>
      <c r="AW323" s="167"/>
      <c r="AX323" s="167"/>
      <c r="AY323" s="167"/>
      <c r="AZ323" s="167"/>
      <c r="BA323" s="167"/>
      <c r="BB323" s="167"/>
      <c r="BC323" s="167"/>
      <c r="BD323" s="167"/>
      <c r="BE323" s="167"/>
      <c r="BF323" s="167"/>
    </row>
    <row r="324" ht="14.25" customHeight="1">
      <c r="L324" s="178"/>
      <c r="M324" s="178"/>
      <c r="N324" s="178"/>
      <c r="Q324" s="292"/>
      <c r="R324" s="293"/>
      <c r="S324" s="293"/>
      <c r="T324" s="293"/>
      <c r="U324" s="293"/>
      <c r="V324" s="293"/>
      <c r="W324" s="293"/>
      <c r="X324" s="293"/>
      <c r="Y324" s="293"/>
      <c r="Z324" s="293"/>
      <c r="AA324" s="293"/>
      <c r="AB324" s="293"/>
      <c r="AC324" s="293"/>
      <c r="AD324" s="293"/>
      <c r="AE324" s="293"/>
      <c r="AF324" s="730"/>
      <c r="AG324" s="730"/>
      <c r="AH324" s="730"/>
      <c r="AI324" s="730"/>
      <c r="AJ324" s="730"/>
      <c r="AK324" s="730"/>
      <c r="AL324" s="167"/>
      <c r="AM324" s="167"/>
      <c r="AN324" s="167"/>
      <c r="AO324" s="167"/>
      <c r="AP324" s="167"/>
      <c r="AQ324" s="167"/>
      <c r="AR324" s="167"/>
      <c r="AS324" s="167"/>
      <c r="AT324" s="167"/>
      <c r="AU324" s="167"/>
      <c r="AV324" s="167"/>
      <c r="AW324" s="167"/>
      <c r="AX324" s="167"/>
      <c r="AY324" s="167"/>
      <c r="AZ324" s="167"/>
      <c r="BA324" s="167"/>
      <c r="BB324" s="167"/>
      <c r="BC324" s="167"/>
      <c r="BD324" s="167"/>
      <c r="BE324" s="167"/>
      <c r="BF324" s="167"/>
    </row>
    <row r="325" ht="14.25" customHeight="1">
      <c r="L325" s="178"/>
      <c r="M325" s="178"/>
      <c r="N325" s="178"/>
      <c r="Q325" s="292"/>
      <c r="R325" s="293"/>
      <c r="S325" s="293"/>
      <c r="T325" s="293"/>
      <c r="U325" s="293"/>
      <c r="V325" s="293"/>
      <c r="W325" s="293"/>
      <c r="X325" s="293"/>
      <c r="Y325" s="293"/>
      <c r="Z325" s="293"/>
      <c r="AA325" s="293"/>
      <c r="AB325" s="293"/>
      <c r="AC325" s="293"/>
      <c r="AD325" s="293"/>
      <c r="AE325" s="293"/>
      <c r="AF325" s="730"/>
      <c r="AG325" s="730"/>
      <c r="AH325" s="730"/>
      <c r="AI325" s="730"/>
      <c r="AJ325" s="730"/>
      <c r="AK325" s="730"/>
      <c r="AL325" s="167"/>
      <c r="AM325" s="167"/>
      <c r="AN325" s="167"/>
      <c r="AO325" s="167"/>
      <c r="AP325" s="167"/>
      <c r="AQ325" s="167"/>
      <c r="AR325" s="167"/>
      <c r="AS325" s="167"/>
      <c r="AT325" s="167"/>
      <c r="AU325" s="167"/>
      <c r="AV325" s="167"/>
      <c r="AW325" s="167"/>
      <c r="AX325" s="167"/>
      <c r="AY325" s="167"/>
      <c r="AZ325" s="167"/>
      <c r="BA325" s="167"/>
      <c r="BB325" s="167"/>
      <c r="BC325" s="167"/>
      <c r="BD325" s="167"/>
      <c r="BE325" s="167"/>
      <c r="BF325" s="167"/>
    </row>
    <row r="326" ht="14.25" customHeight="1">
      <c r="L326" s="178"/>
      <c r="M326" s="178"/>
      <c r="N326" s="178"/>
      <c r="Q326" s="292"/>
      <c r="R326" s="293"/>
      <c r="S326" s="293"/>
      <c r="T326" s="293"/>
      <c r="U326" s="293"/>
      <c r="V326" s="293"/>
      <c r="W326" s="293"/>
      <c r="X326" s="293"/>
      <c r="Y326" s="293"/>
      <c r="Z326" s="293"/>
      <c r="AA326" s="293"/>
      <c r="AB326" s="293"/>
      <c r="AC326" s="293"/>
      <c r="AD326" s="293"/>
      <c r="AE326" s="293"/>
      <c r="AF326" s="730"/>
      <c r="AG326" s="730"/>
      <c r="AH326" s="730"/>
      <c r="AI326" s="730"/>
      <c r="AJ326" s="730"/>
      <c r="AK326" s="730"/>
      <c r="AL326" s="167"/>
      <c r="AM326" s="167"/>
      <c r="AN326" s="167"/>
      <c r="AO326" s="167"/>
      <c r="AP326" s="167"/>
      <c r="AQ326" s="167"/>
      <c r="AR326" s="167"/>
      <c r="AS326" s="167"/>
      <c r="AT326" s="167"/>
      <c r="AU326" s="167"/>
      <c r="AV326" s="167"/>
      <c r="AW326" s="167"/>
      <c r="AX326" s="167"/>
      <c r="AY326" s="167"/>
      <c r="AZ326" s="167"/>
      <c r="BA326" s="167"/>
      <c r="BB326" s="167"/>
      <c r="BC326" s="167"/>
      <c r="BD326" s="167"/>
      <c r="BE326" s="167"/>
      <c r="BF326" s="167"/>
    </row>
    <row r="327" ht="14.25" customHeight="1">
      <c r="L327" s="178"/>
      <c r="M327" s="178"/>
      <c r="N327" s="178"/>
      <c r="Q327" s="292"/>
      <c r="R327" s="293"/>
      <c r="S327" s="293"/>
      <c r="T327" s="293"/>
      <c r="U327" s="293"/>
      <c r="V327" s="293"/>
      <c r="W327" s="293"/>
      <c r="X327" s="293"/>
      <c r="Y327" s="293"/>
      <c r="Z327" s="293"/>
      <c r="AA327" s="293"/>
      <c r="AB327" s="293"/>
      <c r="AC327" s="293"/>
      <c r="AD327" s="293"/>
      <c r="AE327" s="293"/>
      <c r="AF327" s="730"/>
      <c r="AG327" s="730"/>
      <c r="AH327" s="730"/>
      <c r="AI327" s="730"/>
      <c r="AJ327" s="730"/>
      <c r="AK327" s="730"/>
      <c r="AL327" s="167"/>
      <c r="AM327" s="167"/>
      <c r="AN327" s="167"/>
      <c r="AO327" s="167"/>
      <c r="AP327" s="167"/>
      <c r="AQ327" s="167"/>
      <c r="AR327" s="167"/>
      <c r="AS327" s="167"/>
      <c r="AT327" s="167"/>
      <c r="AU327" s="167"/>
      <c r="AV327" s="167"/>
      <c r="AW327" s="167"/>
      <c r="AX327" s="167"/>
      <c r="AY327" s="167"/>
      <c r="AZ327" s="167"/>
      <c r="BA327" s="167"/>
      <c r="BB327" s="167"/>
      <c r="BC327" s="167"/>
      <c r="BD327" s="167"/>
      <c r="BE327" s="167"/>
      <c r="BF327" s="167"/>
    </row>
    <row r="328" ht="14.25" customHeight="1">
      <c r="L328" s="178"/>
      <c r="M328" s="178"/>
      <c r="N328" s="178"/>
      <c r="Q328" s="292"/>
      <c r="R328" s="293"/>
      <c r="S328" s="293"/>
      <c r="T328" s="293"/>
      <c r="U328" s="293"/>
      <c r="V328" s="293"/>
      <c r="W328" s="293"/>
      <c r="X328" s="293"/>
      <c r="Y328" s="293"/>
      <c r="Z328" s="293"/>
      <c r="AA328" s="293"/>
      <c r="AB328" s="293"/>
      <c r="AC328" s="293"/>
      <c r="AD328" s="293"/>
      <c r="AE328" s="293"/>
      <c r="AF328" s="730"/>
      <c r="AG328" s="730"/>
      <c r="AH328" s="730"/>
      <c r="AI328" s="730"/>
      <c r="AJ328" s="730"/>
      <c r="AK328" s="730"/>
      <c r="AL328" s="167"/>
      <c r="AM328" s="167"/>
      <c r="AN328" s="167"/>
      <c r="AO328" s="167"/>
      <c r="AP328" s="167"/>
      <c r="AQ328" s="167"/>
      <c r="AR328" s="167"/>
      <c r="AS328" s="167"/>
      <c r="AT328" s="167"/>
      <c r="AU328" s="167"/>
      <c r="AV328" s="167"/>
      <c r="AW328" s="167"/>
      <c r="AX328" s="167"/>
      <c r="AY328" s="167"/>
      <c r="AZ328" s="167"/>
      <c r="BA328" s="167"/>
      <c r="BB328" s="167"/>
      <c r="BC328" s="167"/>
      <c r="BD328" s="167"/>
      <c r="BE328" s="167"/>
      <c r="BF328" s="167"/>
    </row>
    <row r="329" ht="14.25" customHeight="1">
      <c r="L329" s="178"/>
      <c r="M329" s="178"/>
      <c r="N329" s="178"/>
      <c r="Q329" s="292"/>
      <c r="R329" s="293"/>
      <c r="S329" s="293"/>
      <c r="T329" s="293"/>
      <c r="U329" s="293"/>
      <c r="V329" s="293"/>
      <c r="W329" s="293"/>
      <c r="X329" s="293"/>
      <c r="Y329" s="293"/>
      <c r="Z329" s="293"/>
      <c r="AA329" s="293"/>
      <c r="AB329" s="293"/>
      <c r="AC329" s="293"/>
      <c r="AD329" s="293"/>
      <c r="AE329" s="293"/>
      <c r="AF329" s="730"/>
      <c r="AG329" s="730"/>
      <c r="AH329" s="730"/>
      <c r="AI329" s="730"/>
      <c r="AJ329" s="730"/>
      <c r="AK329" s="730"/>
      <c r="AL329" s="167"/>
      <c r="AM329" s="167"/>
      <c r="AN329" s="167"/>
      <c r="AO329" s="167"/>
      <c r="AP329" s="167"/>
      <c r="AQ329" s="167"/>
      <c r="AR329" s="167"/>
      <c r="AS329" s="167"/>
      <c r="AT329" s="167"/>
      <c r="AU329" s="167"/>
      <c r="AV329" s="167"/>
      <c r="AW329" s="167"/>
      <c r="AX329" s="167"/>
      <c r="AY329" s="167"/>
      <c r="AZ329" s="167"/>
      <c r="BA329" s="167"/>
      <c r="BB329" s="167"/>
      <c r="BC329" s="167"/>
      <c r="BD329" s="167"/>
      <c r="BE329" s="167"/>
      <c r="BF329" s="167"/>
    </row>
    <row r="330" ht="14.25" customHeight="1">
      <c r="L330" s="178"/>
      <c r="M330" s="178"/>
      <c r="N330" s="178"/>
      <c r="Q330" s="292"/>
      <c r="R330" s="293"/>
      <c r="S330" s="293"/>
      <c r="T330" s="293"/>
      <c r="U330" s="293"/>
      <c r="V330" s="293"/>
      <c r="W330" s="293"/>
      <c r="X330" s="293"/>
      <c r="Y330" s="293"/>
      <c r="Z330" s="293"/>
      <c r="AA330" s="293"/>
      <c r="AB330" s="293"/>
      <c r="AC330" s="293"/>
      <c r="AD330" s="293"/>
      <c r="AE330" s="293"/>
      <c r="AF330" s="730"/>
      <c r="AG330" s="730"/>
      <c r="AH330" s="730"/>
      <c r="AI330" s="730"/>
      <c r="AJ330" s="730"/>
      <c r="AK330" s="730"/>
      <c r="AL330" s="167"/>
      <c r="AM330" s="167"/>
      <c r="AN330" s="167"/>
      <c r="AO330" s="167"/>
      <c r="AP330" s="167"/>
      <c r="AQ330" s="167"/>
      <c r="AR330" s="167"/>
      <c r="AS330" s="167"/>
      <c r="AT330" s="167"/>
      <c r="AU330" s="167"/>
      <c r="AV330" s="167"/>
      <c r="AW330" s="167"/>
      <c r="AX330" s="167"/>
      <c r="AY330" s="167"/>
      <c r="AZ330" s="167"/>
      <c r="BA330" s="167"/>
      <c r="BB330" s="167"/>
      <c r="BC330" s="167"/>
      <c r="BD330" s="167"/>
      <c r="BE330" s="167"/>
      <c r="BF330" s="167"/>
    </row>
    <row r="331" ht="14.25" customHeight="1">
      <c r="L331" s="178"/>
      <c r="M331" s="178"/>
      <c r="N331" s="178"/>
      <c r="Q331" s="292"/>
      <c r="R331" s="293"/>
      <c r="S331" s="293"/>
      <c r="T331" s="293"/>
      <c r="U331" s="293"/>
      <c r="V331" s="293"/>
      <c r="W331" s="293"/>
      <c r="X331" s="293"/>
      <c r="Y331" s="293"/>
      <c r="Z331" s="293"/>
      <c r="AA331" s="293"/>
      <c r="AB331" s="293"/>
      <c r="AC331" s="293"/>
      <c r="AD331" s="293"/>
      <c r="AE331" s="293"/>
      <c r="AF331" s="730"/>
      <c r="AG331" s="730"/>
      <c r="AH331" s="730"/>
      <c r="AI331" s="730"/>
      <c r="AJ331" s="730"/>
      <c r="AK331" s="730"/>
      <c r="AL331" s="167"/>
      <c r="AM331" s="167"/>
      <c r="AN331" s="167"/>
      <c r="AO331" s="167"/>
      <c r="AP331" s="167"/>
      <c r="AQ331" s="167"/>
      <c r="AR331" s="167"/>
      <c r="AS331" s="167"/>
      <c r="AT331" s="167"/>
      <c r="AU331" s="167"/>
      <c r="AV331" s="167"/>
      <c r="AW331" s="167"/>
      <c r="AX331" s="167"/>
      <c r="AY331" s="167"/>
      <c r="AZ331" s="167"/>
      <c r="BA331" s="167"/>
      <c r="BB331" s="167"/>
      <c r="BC331" s="167"/>
      <c r="BD331" s="167"/>
      <c r="BE331" s="167"/>
      <c r="BF331" s="167"/>
    </row>
    <row r="332" ht="14.25" customHeight="1">
      <c r="L332" s="178"/>
      <c r="M332" s="178"/>
      <c r="N332" s="178"/>
      <c r="Q332" s="292"/>
      <c r="R332" s="293"/>
      <c r="S332" s="293"/>
      <c r="T332" s="293"/>
      <c r="U332" s="293"/>
      <c r="V332" s="293"/>
      <c r="W332" s="293"/>
      <c r="X332" s="293"/>
      <c r="Y332" s="293"/>
      <c r="Z332" s="293"/>
      <c r="AA332" s="293"/>
      <c r="AB332" s="293"/>
      <c r="AC332" s="293"/>
      <c r="AD332" s="293"/>
      <c r="AE332" s="293"/>
      <c r="AF332" s="730"/>
      <c r="AG332" s="730"/>
      <c r="AH332" s="730"/>
      <c r="AI332" s="730"/>
      <c r="AJ332" s="730"/>
      <c r="AK332" s="730"/>
      <c r="AL332" s="167"/>
      <c r="AM332" s="167"/>
      <c r="AN332" s="167"/>
      <c r="AO332" s="167"/>
      <c r="AP332" s="167"/>
      <c r="AQ332" s="167"/>
      <c r="AR332" s="167"/>
      <c r="AS332" s="167"/>
      <c r="AT332" s="167"/>
      <c r="AU332" s="167"/>
      <c r="AV332" s="167"/>
      <c r="AW332" s="167"/>
      <c r="AX332" s="167"/>
      <c r="AY332" s="167"/>
      <c r="AZ332" s="167"/>
      <c r="BA332" s="167"/>
      <c r="BB332" s="167"/>
      <c r="BC332" s="167"/>
      <c r="BD332" s="167"/>
      <c r="BE332" s="167"/>
      <c r="BF332" s="167"/>
    </row>
    <row r="333" ht="14.25" customHeight="1">
      <c r="L333" s="178"/>
      <c r="M333" s="178"/>
      <c r="N333" s="178"/>
      <c r="Q333" s="292"/>
      <c r="R333" s="293"/>
      <c r="S333" s="293"/>
      <c r="T333" s="293"/>
      <c r="U333" s="293"/>
      <c r="V333" s="293"/>
      <c r="W333" s="293"/>
      <c r="X333" s="293"/>
      <c r="Y333" s="293"/>
      <c r="Z333" s="293"/>
      <c r="AA333" s="293"/>
      <c r="AB333" s="293"/>
      <c r="AC333" s="293"/>
      <c r="AD333" s="293"/>
      <c r="AE333" s="293"/>
      <c r="AF333" s="730"/>
      <c r="AG333" s="730"/>
      <c r="AH333" s="730"/>
      <c r="AI333" s="730"/>
      <c r="AJ333" s="730"/>
      <c r="AK333" s="730"/>
      <c r="AL333" s="167"/>
      <c r="AM333" s="167"/>
      <c r="AN333" s="167"/>
      <c r="AO333" s="167"/>
      <c r="AP333" s="167"/>
      <c r="AQ333" s="167"/>
      <c r="AR333" s="167"/>
      <c r="AS333" s="167"/>
      <c r="AT333" s="167"/>
      <c r="AU333" s="167"/>
      <c r="AV333" s="167"/>
      <c r="AW333" s="167"/>
      <c r="AX333" s="167"/>
      <c r="AY333" s="167"/>
      <c r="AZ333" s="167"/>
      <c r="BA333" s="167"/>
      <c r="BB333" s="167"/>
      <c r="BC333" s="167"/>
      <c r="BD333" s="167"/>
      <c r="BE333" s="167"/>
      <c r="BF333" s="167"/>
    </row>
    <row r="334" ht="14.25" customHeight="1">
      <c r="L334" s="178"/>
      <c r="M334" s="178"/>
      <c r="N334" s="178"/>
      <c r="Q334" s="292"/>
      <c r="R334" s="293"/>
      <c r="S334" s="293"/>
      <c r="T334" s="293"/>
      <c r="U334" s="293"/>
      <c r="V334" s="293"/>
      <c r="W334" s="293"/>
      <c r="X334" s="293"/>
      <c r="Y334" s="293"/>
      <c r="Z334" s="293"/>
      <c r="AA334" s="293"/>
      <c r="AB334" s="293"/>
      <c r="AC334" s="293"/>
      <c r="AD334" s="293"/>
      <c r="AE334" s="293"/>
      <c r="AF334" s="730"/>
      <c r="AG334" s="730"/>
      <c r="AH334" s="730"/>
      <c r="AI334" s="730"/>
      <c r="AJ334" s="730"/>
      <c r="AK334" s="730"/>
      <c r="AL334" s="167"/>
      <c r="AM334" s="167"/>
      <c r="AN334" s="167"/>
      <c r="AO334" s="167"/>
      <c r="AP334" s="167"/>
      <c r="AQ334" s="167"/>
      <c r="AR334" s="167"/>
      <c r="AS334" s="167"/>
      <c r="AT334" s="167"/>
      <c r="AU334" s="167"/>
      <c r="AV334" s="167"/>
      <c r="AW334" s="167"/>
      <c r="AX334" s="167"/>
      <c r="AY334" s="167"/>
      <c r="AZ334" s="167"/>
      <c r="BA334" s="167"/>
      <c r="BB334" s="167"/>
      <c r="BC334" s="167"/>
      <c r="BD334" s="167"/>
      <c r="BE334" s="167"/>
      <c r="BF334" s="167"/>
    </row>
    <row r="335" ht="14.25" customHeight="1">
      <c r="L335" s="178"/>
      <c r="M335" s="178"/>
      <c r="N335" s="178"/>
      <c r="Q335" s="292"/>
      <c r="R335" s="293"/>
      <c r="S335" s="293"/>
      <c r="T335" s="293"/>
      <c r="U335" s="293"/>
      <c r="V335" s="293"/>
      <c r="W335" s="293"/>
      <c r="X335" s="293"/>
      <c r="Y335" s="293"/>
      <c r="Z335" s="293"/>
      <c r="AA335" s="293"/>
      <c r="AB335" s="293"/>
      <c r="AC335" s="293"/>
      <c r="AD335" s="293"/>
      <c r="AE335" s="293"/>
      <c r="AF335" s="730"/>
      <c r="AG335" s="730"/>
      <c r="AH335" s="730"/>
      <c r="AI335" s="730"/>
      <c r="AJ335" s="730"/>
      <c r="AK335" s="730"/>
      <c r="AL335" s="167"/>
      <c r="AM335" s="167"/>
      <c r="AN335" s="167"/>
      <c r="AO335" s="167"/>
      <c r="AP335" s="167"/>
      <c r="AQ335" s="167"/>
      <c r="AR335" s="167"/>
      <c r="AS335" s="167"/>
      <c r="AT335" s="167"/>
      <c r="AU335" s="167"/>
      <c r="AV335" s="167"/>
      <c r="AW335" s="167"/>
      <c r="AX335" s="167"/>
      <c r="AY335" s="167"/>
      <c r="AZ335" s="167"/>
      <c r="BA335" s="167"/>
      <c r="BB335" s="167"/>
      <c r="BC335" s="167"/>
      <c r="BD335" s="167"/>
      <c r="BE335" s="167"/>
      <c r="BF335" s="167"/>
    </row>
    <row r="336" ht="14.25" customHeight="1">
      <c r="L336" s="178"/>
      <c r="M336" s="178"/>
      <c r="N336" s="178"/>
      <c r="Q336" s="292"/>
      <c r="R336" s="293"/>
      <c r="S336" s="293"/>
      <c r="T336" s="293"/>
      <c r="U336" s="293"/>
      <c r="V336" s="293"/>
      <c r="W336" s="293"/>
      <c r="X336" s="293"/>
      <c r="Y336" s="293"/>
      <c r="Z336" s="293"/>
      <c r="AA336" s="293"/>
      <c r="AB336" s="293"/>
      <c r="AC336" s="293"/>
      <c r="AD336" s="293"/>
      <c r="AE336" s="293"/>
      <c r="AF336" s="730"/>
      <c r="AG336" s="730"/>
      <c r="AH336" s="730"/>
      <c r="AI336" s="730"/>
      <c r="AJ336" s="730"/>
      <c r="AK336" s="730"/>
      <c r="AL336" s="167"/>
      <c r="AM336" s="167"/>
      <c r="AN336" s="167"/>
      <c r="AO336" s="167"/>
      <c r="AP336" s="167"/>
      <c r="AQ336" s="167"/>
      <c r="AR336" s="167"/>
      <c r="AS336" s="167"/>
      <c r="AT336" s="167"/>
      <c r="AU336" s="167"/>
      <c r="AV336" s="167"/>
      <c r="AW336" s="167"/>
      <c r="AX336" s="167"/>
      <c r="AY336" s="167"/>
      <c r="AZ336" s="167"/>
      <c r="BA336" s="167"/>
      <c r="BB336" s="167"/>
      <c r="BC336" s="167"/>
      <c r="BD336" s="167"/>
      <c r="BE336" s="167"/>
      <c r="BF336" s="167"/>
    </row>
    <row r="337" ht="14.25" customHeight="1">
      <c r="L337" s="178"/>
      <c r="M337" s="178"/>
      <c r="N337" s="178"/>
      <c r="Q337" s="292"/>
      <c r="R337" s="293"/>
      <c r="S337" s="293"/>
      <c r="T337" s="293"/>
      <c r="U337" s="293"/>
      <c r="V337" s="293"/>
      <c r="W337" s="293"/>
      <c r="X337" s="293"/>
      <c r="Y337" s="293"/>
      <c r="Z337" s="293"/>
      <c r="AA337" s="293"/>
      <c r="AB337" s="293"/>
      <c r="AC337" s="293"/>
      <c r="AD337" s="293"/>
      <c r="AE337" s="293"/>
      <c r="AF337" s="730"/>
      <c r="AG337" s="730"/>
      <c r="AH337" s="730"/>
      <c r="AI337" s="730"/>
      <c r="AJ337" s="730"/>
      <c r="AK337" s="730"/>
      <c r="AL337" s="167"/>
      <c r="AM337" s="167"/>
      <c r="AN337" s="167"/>
      <c r="AO337" s="167"/>
      <c r="AP337" s="167"/>
      <c r="AQ337" s="167"/>
      <c r="AR337" s="167"/>
      <c r="AS337" s="167"/>
      <c r="AT337" s="167"/>
      <c r="AU337" s="167"/>
      <c r="AV337" s="167"/>
      <c r="AW337" s="167"/>
      <c r="AX337" s="167"/>
      <c r="AY337" s="167"/>
      <c r="AZ337" s="167"/>
      <c r="BA337" s="167"/>
      <c r="BB337" s="167"/>
      <c r="BC337" s="167"/>
      <c r="BD337" s="167"/>
      <c r="BE337" s="167"/>
      <c r="BF337" s="167"/>
    </row>
    <row r="338" ht="14.25" customHeight="1">
      <c r="L338" s="178"/>
      <c r="M338" s="178"/>
      <c r="N338" s="178"/>
      <c r="Q338" s="292"/>
      <c r="R338" s="293"/>
      <c r="S338" s="293"/>
      <c r="T338" s="293"/>
      <c r="U338" s="293"/>
      <c r="V338" s="293"/>
      <c r="W338" s="293"/>
      <c r="X338" s="293"/>
      <c r="Y338" s="293"/>
      <c r="Z338" s="293"/>
      <c r="AA338" s="293"/>
      <c r="AB338" s="293"/>
      <c r="AC338" s="293"/>
      <c r="AD338" s="293"/>
      <c r="AE338" s="293"/>
      <c r="AF338" s="730"/>
      <c r="AG338" s="730"/>
      <c r="AH338" s="730"/>
      <c r="AI338" s="730"/>
      <c r="AJ338" s="730"/>
      <c r="AK338" s="730"/>
      <c r="AL338" s="167"/>
      <c r="AM338" s="167"/>
      <c r="AN338" s="167"/>
      <c r="AO338" s="167"/>
      <c r="AP338" s="167"/>
      <c r="AQ338" s="167"/>
      <c r="AR338" s="167"/>
      <c r="AS338" s="167"/>
      <c r="AT338" s="167"/>
      <c r="AU338" s="167"/>
      <c r="AV338" s="167"/>
      <c r="AW338" s="167"/>
      <c r="AX338" s="167"/>
      <c r="AY338" s="167"/>
      <c r="AZ338" s="167"/>
      <c r="BA338" s="167"/>
      <c r="BB338" s="167"/>
      <c r="BC338" s="167"/>
      <c r="BD338" s="167"/>
      <c r="BE338" s="167"/>
      <c r="BF338" s="167"/>
    </row>
    <row r="339" ht="14.25" customHeight="1">
      <c r="L339" s="178"/>
      <c r="M339" s="178"/>
      <c r="N339" s="178"/>
      <c r="Q339" s="292"/>
      <c r="R339" s="293"/>
      <c r="S339" s="293"/>
      <c r="T339" s="293"/>
      <c r="U339" s="293"/>
      <c r="V339" s="293"/>
      <c r="W339" s="293"/>
      <c r="X339" s="293"/>
      <c r="Y339" s="293"/>
      <c r="Z339" s="293"/>
      <c r="AA339" s="293"/>
      <c r="AB339" s="293"/>
      <c r="AC339" s="293"/>
      <c r="AD339" s="293"/>
      <c r="AE339" s="293"/>
      <c r="AF339" s="730"/>
      <c r="AG339" s="730"/>
      <c r="AH339" s="730"/>
      <c r="AI339" s="730"/>
      <c r="AJ339" s="730"/>
      <c r="AK339" s="730"/>
      <c r="AL339" s="167"/>
      <c r="AM339" s="167"/>
      <c r="AN339" s="167"/>
      <c r="AO339" s="167"/>
      <c r="AP339" s="167"/>
      <c r="AQ339" s="167"/>
      <c r="AR339" s="167"/>
      <c r="AS339" s="167"/>
      <c r="AT339" s="167"/>
      <c r="AU339" s="167"/>
      <c r="AV339" s="167"/>
      <c r="AW339" s="167"/>
      <c r="AX339" s="167"/>
      <c r="AY339" s="167"/>
      <c r="AZ339" s="167"/>
      <c r="BA339" s="167"/>
      <c r="BB339" s="167"/>
      <c r="BC339" s="167"/>
      <c r="BD339" s="167"/>
      <c r="BE339" s="167"/>
      <c r="BF339" s="167"/>
    </row>
    <row r="340" ht="14.25" customHeight="1">
      <c r="L340" s="178"/>
      <c r="M340" s="178"/>
      <c r="N340" s="178"/>
      <c r="Q340" s="292"/>
      <c r="R340" s="293"/>
      <c r="S340" s="293"/>
      <c r="T340" s="293"/>
      <c r="U340" s="293"/>
      <c r="V340" s="293"/>
      <c r="W340" s="293"/>
      <c r="X340" s="293"/>
      <c r="Y340" s="293"/>
      <c r="Z340" s="293"/>
      <c r="AA340" s="293"/>
      <c r="AB340" s="293"/>
      <c r="AC340" s="293"/>
      <c r="AD340" s="293"/>
      <c r="AE340" s="293"/>
      <c r="AF340" s="730"/>
      <c r="AG340" s="730"/>
      <c r="AH340" s="730"/>
      <c r="AI340" s="730"/>
      <c r="AJ340" s="730"/>
      <c r="AK340" s="730"/>
      <c r="AL340" s="167"/>
      <c r="AM340" s="167"/>
      <c r="AN340" s="167"/>
      <c r="AO340" s="167"/>
      <c r="AP340" s="167"/>
      <c r="AQ340" s="167"/>
      <c r="AR340" s="167"/>
      <c r="AS340" s="167"/>
      <c r="AT340" s="167"/>
      <c r="AU340" s="167"/>
      <c r="AV340" s="167"/>
      <c r="AW340" s="167"/>
      <c r="AX340" s="167"/>
      <c r="AY340" s="167"/>
      <c r="AZ340" s="167"/>
      <c r="BA340" s="167"/>
      <c r="BB340" s="167"/>
      <c r="BC340" s="167"/>
      <c r="BD340" s="167"/>
      <c r="BE340" s="167"/>
      <c r="BF340" s="167"/>
    </row>
    <row r="341" ht="14.25" customHeight="1">
      <c r="L341" s="178"/>
      <c r="M341" s="178"/>
      <c r="N341" s="178"/>
      <c r="Q341" s="292"/>
      <c r="R341" s="293"/>
      <c r="S341" s="293"/>
      <c r="T341" s="293"/>
      <c r="U341" s="293"/>
      <c r="V341" s="293"/>
      <c r="W341" s="293"/>
      <c r="X341" s="293"/>
      <c r="Y341" s="293"/>
      <c r="Z341" s="293"/>
      <c r="AA341" s="293"/>
      <c r="AB341" s="293"/>
      <c r="AC341" s="293"/>
      <c r="AD341" s="293"/>
      <c r="AE341" s="293"/>
      <c r="AF341" s="730"/>
      <c r="AG341" s="730"/>
      <c r="AH341" s="730"/>
      <c r="AI341" s="730"/>
      <c r="AJ341" s="730"/>
      <c r="AK341" s="730"/>
      <c r="AL341" s="167"/>
      <c r="AM341" s="167"/>
      <c r="AN341" s="167"/>
      <c r="AO341" s="167"/>
      <c r="AP341" s="167"/>
      <c r="AQ341" s="167"/>
      <c r="AR341" s="167"/>
      <c r="AS341" s="167"/>
      <c r="AT341" s="167"/>
      <c r="AU341" s="167"/>
      <c r="AV341" s="167"/>
      <c r="AW341" s="167"/>
      <c r="AX341" s="167"/>
      <c r="AY341" s="167"/>
      <c r="AZ341" s="167"/>
      <c r="BA341" s="167"/>
      <c r="BB341" s="167"/>
      <c r="BC341" s="167"/>
      <c r="BD341" s="167"/>
      <c r="BE341" s="167"/>
      <c r="BF341" s="167"/>
    </row>
    <row r="342" ht="14.25" customHeight="1">
      <c r="L342" s="178"/>
      <c r="M342" s="178"/>
      <c r="N342" s="178"/>
      <c r="Q342" s="292"/>
      <c r="R342" s="293"/>
      <c r="S342" s="293"/>
      <c r="T342" s="293"/>
      <c r="U342" s="293"/>
      <c r="V342" s="293"/>
      <c r="W342" s="293"/>
      <c r="X342" s="293"/>
      <c r="Y342" s="293"/>
      <c r="Z342" s="293"/>
      <c r="AA342" s="293"/>
      <c r="AB342" s="293"/>
      <c r="AC342" s="293"/>
      <c r="AD342" s="293"/>
      <c r="AE342" s="293"/>
      <c r="AF342" s="730"/>
      <c r="AG342" s="730"/>
      <c r="AH342" s="730"/>
      <c r="AI342" s="730"/>
      <c r="AJ342" s="730"/>
      <c r="AK342" s="730"/>
      <c r="AL342" s="167"/>
      <c r="AM342" s="167"/>
      <c r="AN342" s="167"/>
      <c r="AO342" s="167"/>
      <c r="AP342" s="167"/>
      <c r="AQ342" s="167"/>
      <c r="AR342" s="167"/>
      <c r="AS342" s="167"/>
      <c r="AT342" s="167"/>
      <c r="AU342" s="167"/>
      <c r="AV342" s="167"/>
      <c r="AW342" s="167"/>
      <c r="AX342" s="167"/>
      <c r="AY342" s="167"/>
      <c r="AZ342" s="167"/>
      <c r="BA342" s="167"/>
      <c r="BB342" s="167"/>
      <c r="BC342" s="167"/>
      <c r="BD342" s="167"/>
      <c r="BE342" s="167"/>
      <c r="BF342" s="167"/>
    </row>
    <row r="343" ht="14.25" customHeight="1">
      <c r="L343" s="178"/>
      <c r="M343" s="178"/>
      <c r="N343" s="178"/>
      <c r="Q343" s="292"/>
      <c r="R343" s="293"/>
      <c r="S343" s="293"/>
      <c r="T343" s="293"/>
      <c r="U343" s="293"/>
      <c r="V343" s="293"/>
      <c r="W343" s="293"/>
      <c r="X343" s="293"/>
      <c r="Y343" s="293"/>
      <c r="Z343" s="293"/>
      <c r="AA343" s="293"/>
      <c r="AB343" s="293"/>
      <c r="AC343" s="293"/>
      <c r="AD343" s="293"/>
      <c r="AE343" s="293"/>
      <c r="AF343" s="730"/>
      <c r="AG343" s="730"/>
      <c r="AH343" s="730"/>
      <c r="AI343" s="730"/>
      <c r="AJ343" s="730"/>
      <c r="AK343" s="730"/>
      <c r="AL343" s="167"/>
      <c r="AM343" s="167"/>
      <c r="AN343" s="167"/>
      <c r="AO343" s="167"/>
      <c r="AP343" s="167"/>
      <c r="AQ343" s="167"/>
      <c r="AR343" s="167"/>
      <c r="AS343" s="167"/>
      <c r="AT343" s="167"/>
      <c r="AU343" s="167"/>
      <c r="AV343" s="167"/>
      <c r="AW343" s="167"/>
      <c r="AX343" s="167"/>
      <c r="AY343" s="167"/>
      <c r="AZ343" s="167"/>
      <c r="BA343" s="167"/>
      <c r="BB343" s="167"/>
      <c r="BC343" s="167"/>
      <c r="BD343" s="167"/>
      <c r="BE343" s="167"/>
      <c r="BF343" s="167"/>
    </row>
    <row r="344" ht="14.25" customHeight="1">
      <c r="L344" s="178"/>
      <c r="M344" s="178"/>
      <c r="N344" s="178"/>
      <c r="Q344" s="292"/>
      <c r="R344" s="293"/>
      <c r="S344" s="293"/>
      <c r="T344" s="293"/>
      <c r="U344" s="293"/>
      <c r="V344" s="293"/>
      <c r="W344" s="293"/>
      <c r="X344" s="293"/>
      <c r="Y344" s="293"/>
      <c r="Z344" s="293"/>
      <c r="AA344" s="293"/>
      <c r="AB344" s="293"/>
      <c r="AC344" s="293"/>
      <c r="AD344" s="293"/>
      <c r="AE344" s="293"/>
      <c r="AF344" s="730"/>
      <c r="AG344" s="730"/>
      <c r="AH344" s="730"/>
      <c r="AI344" s="730"/>
      <c r="AJ344" s="730"/>
      <c r="AK344" s="730"/>
      <c r="AL344" s="167"/>
      <c r="AM344" s="167"/>
      <c r="AN344" s="167"/>
      <c r="AO344" s="167"/>
      <c r="AP344" s="167"/>
      <c r="AQ344" s="167"/>
      <c r="AR344" s="167"/>
      <c r="AS344" s="167"/>
      <c r="AT344" s="167"/>
      <c r="AU344" s="167"/>
      <c r="AV344" s="167"/>
      <c r="AW344" s="167"/>
      <c r="AX344" s="167"/>
      <c r="AY344" s="167"/>
      <c r="AZ344" s="167"/>
      <c r="BA344" s="167"/>
      <c r="BB344" s="167"/>
      <c r="BC344" s="167"/>
      <c r="BD344" s="167"/>
      <c r="BE344" s="167"/>
      <c r="BF344" s="167"/>
    </row>
    <row r="345" ht="14.25" customHeight="1">
      <c r="L345" s="178"/>
      <c r="M345" s="178"/>
      <c r="N345" s="178"/>
      <c r="Q345" s="292"/>
      <c r="R345" s="293"/>
      <c r="S345" s="293"/>
      <c r="T345" s="293"/>
      <c r="U345" s="293"/>
      <c r="V345" s="293"/>
      <c r="W345" s="293"/>
      <c r="X345" s="293"/>
      <c r="Y345" s="293"/>
      <c r="Z345" s="293"/>
      <c r="AA345" s="293"/>
      <c r="AB345" s="293"/>
      <c r="AC345" s="293"/>
      <c r="AD345" s="293"/>
      <c r="AE345" s="293"/>
      <c r="AF345" s="730"/>
      <c r="AG345" s="730"/>
      <c r="AH345" s="730"/>
      <c r="AI345" s="730"/>
      <c r="AJ345" s="730"/>
      <c r="AK345" s="730"/>
      <c r="AL345" s="167"/>
      <c r="AM345" s="167"/>
      <c r="AN345" s="167"/>
      <c r="AO345" s="167"/>
      <c r="AP345" s="167"/>
      <c r="AQ345" s="167"/>
      <c r="AR345" s="167"/>
      <c r="AS345" s="167"/>
      <c r="AT345" s="167"/>
      <c r="AU345" s="167"/>
      <c r="AV345" s="167"/>
      <c r="AW345" s="167"/>
      <c r="AX345" s="167"/>
      <c r="AY345" s="167"/>
      <c r="AZ345" s="167"/>
      <c r="BA345" s="167"/>
      <c r="BB345" s="167"/>
      <c r="BC345" s="167"/>
      <c r="BD345" s="167"/>
      <c r="BE345" s="167"/>
      <c r="BF345" s="167"/>
    </row>
    <row r="346" ht="14.25" customHeight="1">
      <c r="L346" s="178"/>
      <c r="M346" s="178"/>
      <c r="N346" s="178"/>
      <c r="Q346" s="292"/>
      <c r="R346" s="293"/>
      <c r="S346" s="293"/>
      <c r="T346" s="293"/>
      <c r="U346" s="293"/>
      <c r="V346" s="293"/>
      <c r="W346" s="293"/>
      <c r="X346" s="293"/>
      <c r="Y346" s="293"/>
      <c r="Z346" s="293"/>
      <c r="AA346" s="293"/>
      <c r="AB346" s="293"/>
      <c r="AC346" s="293"/>
      <c r="AD346" s="293"/>
      <c r="AE346" s="293"/>
      <c r="AF346" s="730"/>
      <c r="AG346" s="730"/>
      <c r="AH346" s="730"/>
      <c r="AI346" s="730"/>
      <c r="AJ346" s="730"/>
      <c r="AK346" s="730"/>
      <c r="AL346" s="167"/>
      <c r="AM346" s="167"/>
      <c r="AN346" s="167"/>
      <c r="AO346" s="167"/>
      <c r="AP346" s="167"/>
      <c r="AQ346" s="167"/>
      <c r="AR346" s="167"/>
      <c r="AS346" s="167"/>
      <c r="AT346" s="167"/>
      <c r="AU346" s="167"/>
      <c r="AV346" s="167"/>
      <c r="AW346" s="167"/>
      <c r="AX346" s="167"/>
      <c r="AY346" s="167"/>
      <c r="AZ346" s="167"/>
      <c r="BA346" s="167"/>
      <c r="BB346" s="167"/>
      <c r="BC346" s="167"/>
      <c r="BD346" s="167"/>
      <c r="BE346" s="167"/>
      <c r="BF346" s="167"/>
    </row>
    <row r="347" ht="14.25" customHeight="1">
      <c r="L347" s="178"/>
      <c r="M347" s="178"/>
      <c r="N347" s="178"/>
      <c r="Q347" s="292"/>
      <c r="R347" s="293"/>
      <c r="S347" s="293"/>
      <c r="T347" s="293"/>
      <c r="U347" s="293"/>
      <c r="V347" s="293"/>
      <c r="W347" s="293"/>
      <c r="X347" s="293"/>
      <c r="Y347" s="293"/>
      <c r="Z347" s="293"/>
      <c r="AA347" s="293"/>
      <c r="AB347" s="293"/>
      <c r="AC347" s="293"/>
      <c r="AD347" s="293"/>
      <c r="AE347" s="293"/>
      <c r="AF347" s="730"/>
      <c r="AG347" s="730"/>
      <c r="AH347" s="730"/>
      <c r="AI347" s="730"/>
      <c r="AJ347" s="730"/>
      <c r="AK347" s="730"/>
      <c r="AL347" s="167"/>
      <c r="AM347" s="167"/>
      <c r="AN347" s="167"/>
      <c r="AO347" s="167"/>
      <c r="AP347" s="167"/>
      <c r="AQ347" s="167"/>
      <c r="AR347" s="167"/>
      <c r="AS347" s="167"/>
      <c r="AT347" s="167"/>
      <c r="AU347" s="167"/>
      <c r="AV347" s="167"/>
      <c r="AW347" s="167"/>
      <c r="AX347" s="167"/>
      <c r="AY347" s="167"/>
      <c r="AZ347" s="167"/>
      <c r="BA347" s="167"/>
      <c r="BB347" s="167"/>
      <c r="BC347" s="167"/>
      <c r="BD347" s="167"/>
      <c r="BE347" s="167"/>
      <c r="BF347" s="167"/>
    </row>
    <row r="348" ht="14.25" customHeight="1">
      <c r="L348" s="178"/>
      <c r="M348" s="178"/>
      <c r="N348" s="178"/>
      <c r="Q348" s="292"/>
      <c r="R348" s="293"/>
      <c r="S348" s="293"/>
      <c r="T348" s="293"/>
      <c r="U348" s="293"/>
      <c r="V348" s="293"/>
      <c r="W348" s="293"/>
      <c r="X348" s="293"/>
      <c r="Y348" s="293"/>
      <c r="Z348" s="293"/>
      <c r="AA348" s="293"/>
      <c r="AB348" s="293"/>
      <c r="AC348" s="293"/>
      <c r="AD348" s="293"/>
      <c r="AE348" s="293"/>
      <c r="AF348" s="730"/>
      <c r="AG348" s="730"/>
      <c r="AH348" s="730"/>
      <c r="AI348" s="730"/>
      <c r="AJ348" s="730"/>
      <c r="AK348" s="730"/>
      <c r="AL348" s="167"/>
      <c r="AM348" s="167"/>
      <c r="AN348" s="167"/>
      <c r="AO348" s="167"/>
      <c r="AP348" s="167"/>
      <c r="AQ348" s="167"/>
      <c r="AR348" s="167"/>
      <c r="AS348" s="167"/>
      <c r="AT348" s="167"/>
      <c r="AU348" s="167"/>
      <c r="AV348" s="167"/>
      <c r="AW348" s="167"/>
      <c r="AX348" s="167"/>
      <c r="AY348" s="167"/>
      <c r="AZ348" s="167"/>
      <c r="BA348" s="167"/>
      <c r="BB348" s="167"/>
      <c r="BC348" s="167"/>
      <c r="BD348" s="167"/>
      <c r="BE348" s="167"/>
      <c r="BF348" s="167"/>
    </row>
    <row r="349" ht="14.25" customHeight="1">
      <c r="L349" s="178"/>
      <c r="M349" s="178"/>
      <c r="N349" s="178"/>
      <c r="Q349" s="292"/>
      <c r="R349" s="293"/>
      <c r="S349" s="293"/>
      <c r="T349" s="293"/>
      <c r="U349" s="293"/>
      <c r="V349" s="293"/>
      <c r="W349" s="293"/>
      <c r="X349" s="293"/>
      <c r="Y349" s="293"/>
      <c r="Z349" s="293"/>
      <c r="AA349" s="293"/>
      <c r="AB349" s="293"/>
      <c r="AC349" s="293"/>
      <c r="AD349" s="293"/>
      <c r="AE349" s="293"/>
      <c r="AF349" s="730"/>
      <c r="AG349" s="730"/>
      <c r="AH349" s="730"/>
      <c r="AI349" s="730"/>
      <c r="AJ349" s="730"/>
      <c r="AK349" s="730"/>
      <c r="AL349" s="167"/>
      <c r="AM349" s="167"/>
      <c r="AN349" s="167"/>
      <c r="AO349" s="167"/>
      <c r="AP349" s="167"/>
      <c r="AQ349" s="167"/>
      <c r="AR349" s="167"/>
      <c r="AS349" s="167"/>
      <c r="AT349" s="167"/>
      <c r="AU349" s="167"/>
      <c r="AV349" s="167"/>
      <c r="AW349" s="167"/>
      <c r="AX349" s="167"/>
      <c r="AY349" s="167"/>
      <c r="AZ349" s="167"/>
      <c r="BA349" s="167"/>
      <c r="BB349" s="167"/>
      <c r="BC349" s="167"/>
      <c r="BD349" s="167"/>
      <c r="BE349" s="167"/>
      <c r="BF349" s="167"/>
    </row>
    <row r="350" ht="14.25" customHeight="1">
      <c r="L350" s="178"/>
      <c r="M350" s="178"/>
      <c r="N350" s="178"/>
      <c r="Q350" s="292"/>
      <c r="R350" s="293"/>
      <c r="S350" s="293"/>
      <c r="T350" s="293"/>
      <c r="U350" s="293"/>
      <c r="V350" s="293"/>
      <c r="W350" s="293"/>
      <c r="X350" s="293"/>
      <c r="Y350" s="293"/>
      <c r="Z350" s="293"/>
      <c r="AA350" s="293"/>
      <c r="AB350" s="293"/>
      <c r="AC350" s="293"/>
      <c r="AD350" s="293"/>
      <c r="AE350" s="293"/>
      <c r="AF350" s="730"/>
      <c r="AG350" s="730"/>
      <c r="AH350" s="730"/>
      <c r="AI350" s="730"/>
      <c r="AJ350" s="730"/>
      <c r="AK350" s="730"/>
      <c r="AL350" s="167"/>
      <c r="AM350" s="167"/>
      <c r="AN350" s="167"/>
      <c r="AO350" s="167"/>
      <c r="AP350" s="167"/>
      <c r="AQ350" s="167"/>
      <c r="AR350" s="167"/>
      <c r="AS350" s="167"/>
      <c r="AT350" s="167"/>
      <c r="AU350" s="167"/>
      <c r="AV350" s="167"/>
      <c r="AW350" s="167"/>
      <c r="AX350" s="167"/>
      <c r="AY350" s="167"/>
      <c r="AZ350" s="167"/>
      <c r="BA350" s="167"/>
      <c r="BB350" s="167"/>
      <c r="BC350" s="167"/>
      <c r="BD350" s="167"/>
      <c r="BE350" s="167"/>
      <c r="BF350" s="167"/>
    </row>
    <row r="351" ht="14.25" customHeight="1">
      <c r="L351" s="178"/>
      <c r="M351" s="178"/>
      <c r="N351" s="178"/>
      <c r="Q351" s="292"/>
      <c r="R351" s="293"/>
      <c r="S351" s="293"/>
      <c r="T351" s="293"/>
      <c r="U351" s="293"/>
      <c r="V351" s="293"/>
      <c r="W351" s="293"/>
      <c r="X351" s="293"/>
      <c r="Y351" s="293"/>
      <c r="Z351" s="293"/>
      <c r="AA351" s="293"/>
      <c r="AB351" s="293"/>
      <c r="AC351" s="293"/>
      <c r="AD351" s="293"/>
      <c r="AE351" s="293"/>
      <c r="AF351" s="730"/>
      <c r="AG351" s="730"/>
      <c r="AH351" s="730"/>
      <c r="AI351" s="730"/>
      <c r="AJ351" s="730"/>
      <c r="AK351" s="730"/>
      <c r="AL351" s="167"/>
      <c r="AM351" s="167"/>
      <c r="AN351" s="167"/>
      <c r="AO351" s="167"/>
      <c r="AP351" s="167"/>
      <c r="AQ351" s="167"/>
      <c r="AR351" s="167"/>
      <c r="AS351" s="167"/>
      <c r="AT351" s="167"/>
      <c r="AU351" s="167"/>
      <c r="AV351" s="167"/>
      <c r="AW351" s="167"/>
      <c r="AX351" s="167"/>
      <c r="AY351" s="167"/>
      <c r="AZ351" s="167"/>
      <c r="BA351" s="167"/>
      <c r="BB351" s="167"/>
      <c r="BC351" s="167"/>
      <c r="BD351" s="167"/>
      <c r="BE351" s="167"/>
      <c r="BF351" s="167"/>
    </row>
    <row r="352" ht="14.25" customHeight="1">
      <c r="L352" s="178"/>
      <c r="M352" s="178"/>
      <c r="N352" s="178"/>
      <c r="Q352" s="292"/>
      <c r="R352" s="293"/>
      <c r="S352" s="293"/>
      <c r="T352" s="293"/>
      <c r="U352" s="293"/>
      <c r="V352" s="293"/>
      <c r="W352" s="293"/>
      <c r="X352" s="293"/>
      <c r="Y352" s="293"/>
      <c r="Z352" s="293"/>
      <c r="AA352" s="293"/>
      <c r="AB352" s="293"/>
      <c r="AC352" s="293"/>
      <c r="AD352" s="293"/>
      <c r="AE352" s="293"/>
      <c r="AF352" s="730"/>
      <c r="AG352" s="730"/>
      <c r="AH352" s="730"/>
      <c r="AI352" s="730"/>
      <c r="AJ352" s="730"/>
      <c r="AK352" s="730"/>
      <c r="AL352" s="167"/>
      <c r="AM352" s="167"/>
      <c r="AN352" s="167"/>
      <c r="AO352" s="167"/>
      <c r="AP352" s="167"/>
      <c r="AQ352" s="167"/>
      <c r="AR352" s="167"/>
      <c r="AS352" s="167"/>
      <c r="AT352" s="167"/>
      <c r="AU352" s="167"/>
      <c r="AV352" s="167"/>
      <c r="AW352" s="167"/>
      <c r="AX352" s="167"/>
      <c r="AY352" s="167"/>
      <c r="AZ352" s="167"/>
      <c r="BA352" s="167"/>
      <c r="BB352" s="167"/>
      <c r="BC352" s="167"/>
      <c r="BD352" s="167"/>
      <c r="BE352" s="167"/>
      <c r="BF352" s="167"/>
    </row>
    <row r="353" ht="14.25" customHeight="1">
      <c r="L353" s="178"/>
      <c r="M353" s="178"/>
      <c r="N353" s="178"/>
      <c r="Q353" s="292"/>
      <c r="R353" s="293"/>
      <c r="S353" s="293"/>
      <c r="T353" s="293"/>
      <c r="U353" s="293"/>
      <c r="V353" s="293"/>
      <c r="W353" s="293"/>
      <c r="X353" s="293"/>
      <c r="Y353" s="293"/>
      <c r="Z353" s="293"/>
      <c r="AA353" s="293"/>
      <c r="AB353" s="293"/>
      <c r="AC353" s="293"/>
      <c r="AD353" s="293"/>
      <c r="AE353" s="293"/>
      <c r="AF353" s="730"/>
      <c r="AG353" s="730"/>
      <c r="AH353" s="730"/>
      <c r="AI353" s="730"/>
      <c r="AJ353" s="730"/>
      <c r="AK353" s="730"/>
      <c r="AL353" s="167"/>
      <c r="AM353" s="167"/>
      <c r="AN353" s="167"/>
      <c r="AO353" s="167"/>
      <c r="AP353" s="167"/>
      <c r="AQ353" s="167"/>
      <c r="AR353" s="167"/>
      <c r="AS353" s="167"/>
      <c r="AT353" s="167"/>
      <c r="AU353" s="167"/>
      <c r="AV353" s="167"/>
      <c r="AW353" s="167"/>
      <c r="AX353" s="167"/>
      <c r="AY353" s="167"/>
      <c r="AZ353" s="167"/>
      <c r="BA353" s="167"/>
      <c r="BB353" s="167"/>
      <c r="BC353" s="167"/>
      <c r="BD353" s="167"/>
      <c r="BE353" s="167"/>
      <c r="BF353" s="167"/>
    </row>
    <row r="354" ht="14.25" customHeight="1">
      <c r="L354" s="178"/>
      <c r="M354" s="178"/>
      <c r="N354" s="178"/>
      <c r="Q354" s="292"/>
      <c r="R354" s="293"/>
      <c r="S354" s="293"/>
      <c r="T354" s="293"/>
      <c r="U354" s="293"/>
      <c r="V354" s="293"/>
      <c r="W354" s="293"/>
      <c r="X354" s="293"/>
      <c r="Y354" s="293"/>
      <c r="Z354" s="293"/>
      <c r="AA354" s="293"/>
      <c r="AB354" s="293"/>
      <c r="AC354" s="293"/>
      <c r="AD354" s="293"/>
      <c r="AE354" s="293"/>
      <c r="AF354" s="730"/>
      <c r="AG354" s="730"/>
      <c r="AH354" s="730"/>
      <c r="AI354" s="730"/>
      <c r="AJ354" s="730"/>
      <c r="AK354" s="730"/>
      <c r="AL354" s="167"/>
      <c r="AM354" s="167"/>
      <c r="AN354" s="167"/>
      <c r="AO354" s="167"/>
      <c r="AP354" s="167"/>
      <c r="AQ354" s="167"/>
      <c r="AR354" s="167"/>
      <c r="AS354" s="167"/>
      <c r="AT354" s="167"/>
      <c r="AU354" s="167"/>
      <c r="AV354" s="167"/>
      <c r="AW354" s="167"/>
      <c r="AX354" s="167"/>
      <c r="AY354" s="167"/>
      <c r="AZ354" s="167"/>
      <c r="BA354" s="167"/>
      <c r="BB354" s="167"/>
      <c r="BC354" s="167"/>
      <c r="BD354" s="167"/>
      <c r="BE354" s="167"/>
      <c r="BF354" s="167"/>
    </row>
    <row r="355" ht="14.25" customHeight="1">
      <c r="L355" s="178"/>
      <c r="M355" s="178"/>
      <c r="N355" s="178"/>
      <c r="Q355" s="292"/>
      <c r="R355" s="293"/>
      <c r="S355" s="293"/>
      <c r="T355" s="293"/>
      <c r="U355" s="293"/>
      <c r="V355" s="293"/>
      <c r="W355" s="293"/>
      <c r="X355" s="293"/>
      <c r="Y355" s="293"/>
      <c r="Z355" s="293"/>
      <c r="AA355" s="293"/>
      <c r="AB355" s="293"/>
      <c r="AC355" s="293"/>
      <c r="AD355" s="293"/>
      <c r="AE355" s="293"/>
      <c r="AF355" s="730"/>
      <c r="AG355" s="730"/>
      <c r="AH355" s="730"/>
      <c r="AI355" s="730"/>
      <c r="AJ355" s="730"/>
      <c r="AK355" s="730"/>
      <c r="AL355" s="167"/>
      <c r="AM355" s="167"/>
      <c r="AN355" s="167"/>
      <c r="AO355" s="167"/>
      <c r="AP355" s="167"/>
      <c r="AQ355" s="167"/>
      <c r="AR355" s="167"/>
      <c r="AS355" s="167"/>
      <c r="AT355" s="167"/>
      <c r="AU355" s="167"/>
      <c r="AV355" s="167"/>
      <c r="AW355" s="167"/>
      <c r="AX355" s="167"/>
      <c r="AY355" s="167"/>
      <c r="AZ355" s="167"/>
      <c r="BA355" s="167"/>
      <c r="BB355" s="167"/>
      <c r="BC355" s="167"/>
      <c r="BD355" s="167"/>
      <c r="BE355" s="167"/>
      <c r="BF355" s="167"/>
    </row>
    <row r="356" ht="14.25" customHeight="1">
      <c r="L356" s="178"/>
      <c r="M356" s="178"/>
      <c r="N356" s="178"/>
      <c r="Q356" s="292"/>
      <c r="R356" s="293"/>
      <c r="S356" s="293"/>
      <c r="T356" s="293"/>
      <c r="U356" s="293"/>
      <c r="V356" s="293"/>
      <c r="W356" s="293"/>
      <c r="X356" s="293"/>
      <c r="Y356" s="293"/>
      <c r="Z356" s="293"/>
      <c r="AA356" s="293"/>
      <c r="AB356" s="293"/>
      <c r="AC356" s="293"/>
      <c r="AD356" s="293"/>
      <c r="AE356" s="293"/>
      <c r="AF356" s="730"/>
      <c r="AG356" s="730"/>
      <c r="AH356" s="730"/>
      <c r="AI356" s="730"/>
      <c r="AJ356" s="730"/>
      <c r="AK356" s="730"/>
      <c r="AL356" s="167"/>
      <c r="AM356" s="167"/>
      <c r="AN356" s="167"/>
      <c r="AO356" s="167"/>
      <c r="AP356" s="167"/>
      <c r="AQ356" s="167"/>
      <c r="AR356" s="167"/>
      <c r="AS356" s="167"/>
      <c r="AT356" s="167"/>
      <c r="AU356" s="167"/>
      <c r="AV356" s="167"/>
      <c r="AW356" s="167"/>
      <c r="AX356" s="167"/>
      <c r="AY356" s="167"/>
      <c r="AZ356" s="167"/>
      <c r="BA356" s="167"/>
      <c r="BB356" s="167"/>
      <c r="BC356" s="167"/>
      <c r="BD356" s="167"/>
      <c r="BE356" s="167"/>
      <c r="BF356" s="167"/>
    </row>
    <row r="357" ht="14.25" customHeight="1">
      <c r="L357" s="178"/>
      <c r="M357" s="178"/>
      <c r="N357" s="178"/>
      <c r="Q357" s="292"/>
      <c r="R357" s="293"/>
      <c r="S357" s="293"/>
      <c r="T357" s="293"/>
      <c r="U357" s="293"/>
      <c r="V357" s="293"/>
      <c r="W357" s="293"/>
      <c r="X357" s="293"/>
      <c r="Y357" s="293"/>
      <c r="Z357" s="293"/>
      <c r="AA357" s="293"/>
      <c r="AB357" s="293"/>
      <c r="AC357" s="293"/>
      <c r="AD357" s="293"/>
      <c r="AE357" s="293"/>
      <c r="AF357" s="730"/>
      <c r="AG357" s="730"/>
      <c r="AH357" s="730"/>
      <c r="AI357" s="730"/>
      <c r="AJ357" s="730"/>
      <c r="AK357" s="730"/>
      <c r="AL357" s="167"/>
      <c r="AM357" s="167"/>
      <c r="AN357" s="167"/>
      <c r="AO357" s="167"/>
      <c r="AP357" s="167"/>
      <c r="AQ357" s="167"/>
      <c r="AR357" s="167"/>
      <c r="AS357" s="167"/>
      <c r="AT357" s="167"/>
      <c r="AU357" s="167"/>
      <c r="AV357" s="167"/>
      <c r="AW357" s="167"/>
      <c r="AX357" s="167"/>
      <c r="AY357" s="167"/>
      <c r="AZ357" s="167"/>
      <c r="BA357" s="167"/>
      <c r="BB357" s="167"/>
      <c r="BC357" s="167"/>
      <c r="BD357" s="167"/>
      <c r="BE357" s="167"/>
      <c r="BF357" s="167"/>
    </row>
    <row r="358" ht="14.25" customHeight="1">
      <c r="L358" s="178"/>
      <c r="M358" s="178"/>
      <c r="N358" s="178"/>
      <c r="Q358" s="292"/>
      <c r="R358" s="293"/>
      <c r="S358" s="293"/>
      <c r="T358" s="293"/>
      <c r="U358" s="293"/>
      <c r="V358" s="293"/>
      <c r="W358" s="293"/>
      <c r="X358" s="293"/>
      <c r="Y358" s="293"/>
      <c r="Z358" s="293"/>
      <c r="AA358" s="293"/>
      <c r="AB358" s="293"/>
      <c r="AC358" s="293"/>
      <c r="AD358" s="293"/>
      <c r="AE358" s="293"/>
      <c r="AF358" s="730"/>
      <c r="AG358" s="730"/>
      <c r="AH358" s="730"/>
      <c r="AI358" s="730"/>
      <c r="AJ358" s="730"/>
      <c r="AK358" s="730"/>
      <c r="AL358" s="167"/>
      <c r="AM358" s="167"/>
      <c r="AN358" s="167"/>
      <c r="AO358" s="167"/>
      <c r="AP358" s="167"/>
      <c r="AQ358" s="167"/>
      <c r="AR358" s="167"/>
      <c r="AS358" s="167"/>
      <c r="AT358" s="167"/>
      <c r="AU358" s="167"/>
      <c r="AV358" s="167"/>
      <c r="AW358" s="167"/>
      <c r="AX358" s="167"/>
      <c r="AY358" s="167"/>
      <c r="AZ358" s="167"/>
      <c r="BA358" s="167"/>
      <c r="BB358" s="167"/>
      <c r="BC358" s="167"/>
      <c r="BD358" s="167"/>
      <c r="BE358" s="167"/>
      <c r="BF358" s="167"/>
    </row>
    <row r="359" ht="14.25" customHeight="1">
      <c r="L359" s="178"/>
      <c r="M359" s="178"/>
      <c r="N359" s="178"/>
      <c r="Q359" s="292"/>
      <c r="R359" s="293"/>
      <c r="S359" s="293"/>
      <c r="T359" s="293"/>
      <c r="U359" s="293"/>
      <c r="V359" s="293"/>
      <c r="W359" s="293"/>
      <c r="X359" s="293"/>
      <c r="Y359" s="293"/>
      <c r="Z359" s="293"/>
      <c r="AA359" s="293"/>
      <c r="AB359" s="293"/>
      <c r="AC359" s="293"/>
      <c r="AD359" s="293"/>
      <c r="AE359" s="293"/>
      <c r="AF359" s="730"/>
      <c r="AG359" s="730"/>
      <c r="AH359" s="730"/>
      <c r="AI359" s="730"/>
      <c r="AJ359" s="730"/>
      <c r="AK359" s="730"/>
      <c r="AL359" s="167"/>
      <c r="AM359" s="167"/>
      <c r="AN359" s="167"/>
      <c r="AO359" s="167"/>
      <c r="AP359" s="167"/>
      <c r="AQ359" s="167"/>
      <c r="AR359" s="167"/>
      <c r="AS359" s="167"/>
      <c r="AT359" s="167"/>
      <c r="AU359" s="167"/>
      <c r="AV359" s="167"/>
      <c r="AW359" s="167"/>
      <c r="AX359" s="167"/>
      <c r="AY359" s="167"/>
      <c r="AZ359" s="167"/>
      <c r="BA359" s="167"/>
      <c r="BB359" s="167"/>
      <c r="BC359" s="167"/>
      <c r="BD359" s="167"/>
      <c r="BE359" s="167"/>
      <c r="BF359" s="167"/>
    </row>
    <row r="360" ht="14.25" customHeight="1">
      <c r="L360" s="178"/>
      <c r="M360" s="178"/>
      <c r="N360" s="178"/>
      <c r="Q360" s="292"/>
      <c r="R360" s="293"/>
      <c r="S360" s="293"/>
      <c r="T360" s="293"/>
      <c r="U360" s="293"/>
      <c r="V360" s="293"/>
      <c r="W360" s="293"/>
      <c r="X360" s="293"/>
      <c r="Y360" s="293"/>
      <c r="Z360" s="293"/>
      <c r="AA360" s="293"/>
      <c r="AB360" s="293"/>
      <c r="AC360" s="293"/>
      <c r="AD360" s="293"/>
      <c r="AE360" s="293"/>
      <c r="AF360" s="730"/>
      <c r="AG360" s="730"/>
      <c r="AH360" s="730"/>
      <c r="AI360" s="730"/>
      <c r="AJ360" s="730"/>
      <c r="AK360" s="730"/>
      <c r="AL360" s="167"/>
      <c r="AM360" s="167"/>
      <c r="AN360" s="167"/>
      <c r="AO360" s="167"/>
      <c r="AP360" s="167"/>
      <c r="AQ360" s="167"/>
      <c r="AR360" s="167"/>
      <c r="AS360" s="167"/>
      <c r="AT360" s="167"/>
      <c r="AU360" s="167"/>
      <c r="AV360" s="167"/>
      <c r="AW360" s="167"/>
      <c r="AX360" s="167"/>
      <c r="AY360" s="167"/>
      <c r="AZ360" s="167"/>
      <c r="BA360" s="167"/>
      <c r="BB360" s="167"/>
      <c r="BC360" s="167"/>
      <c r="BD360" s="167"/>
      <c r="BE360" s="167"/>
      <c r="BF360" s="167"/>
    </row>
    <row r="361" ht="14.25" customHeight="1">
      <c r="L361" s="178"/>
      <c r="M361" s="178"/>
      <c r="N361" s="178"/>
      <c r="Q361" s="292"/>
      <c r="R361" s="293"/>
      <c r="S361" s="293"/>
      <c r="T361" s="293"/>
      <c r="U361" s="293"/>
      <c r="V361" s="293"/>
      <c r="W361" s="293"/>
      <c r="X361" s="293"/>
      <c r="Y361" s="293"/>
      <c r="Z361" s="293"/>
      <c r="AA361" s="293"/>
      <c r="AB361" s="293"/>
      <c r="AC361" s="293"/>
      <c r="AD361" s="293"/>
      <c r="AE361" s="293"/>
      <c r="AF361" s="730"/>
      <c r="AG361" s="730"/>
      <c r="AH361" s="730"/>
      <c r="AI361" s="730"/>
      <c r="AJ361" s="730"/>
      <c r="AK361" s="730"/>
      <c r="AL361" s="167"/>
      <c r="AM361" s="167"/>
      <c r="AN361" s="167"/>
      <c r="AO361" s="167"/>
      <c r="AP361" s="167"/>
      <c r="AQ361" s="167"/>
      <c r="AR361" s="167"/>
      <c r="AS361" s="167"/>
      <c r="AT361" s="167"/>
      <c r="AU361" s="167"/>
      <c r="AV361" s="167"/>
      <c r="AW361" s="167"/>
      <c r="AX361" s="167"/>
      <c r="AY361" s="167"/>
      <c r="AZ361" s="167"/>
      <c r="BA361" s="167"/>
      <c r="BB361" s="167"/>
      <c r="BC361" s="167"/>
      <c r="BD361" s="167"/>
      <c r="BE361" s="167"/>
      <c r="BF361" s="167"/>
    </row>
    <row r="362" ht="14.25" customHeight="1">
      <c r="L362" s="178"/>
      <c r="M362" s="178"/>
      <c r="N362" s="178"/>
      <c r="Q362" s="292"/>
      <c r="R362" s="293"/>
      <c r="S362" s="293"/>
      <c r="T362" s="293"/>
      <c r="U362" s="293"/>
      <c r="V362" s="293"/>
      <c r="W362" s="293"/>
      <c r="X362" s="293"/>
      <c r="Y362" s="293"/>
      <c r="Z362" s="293"/>
      <c r="AA362" s="293"/>
      <c r="AB362" s="293"/>
      <c r="AC362" s="293"/>
      <c r="AD362" s="293"/>
      <c r="AE362" s="293"/>
      <c r="AF362" s="730"/>
      <c r="AG362" s="730"/>
      <c r="AH362" s="730"/>
      <c r="AI362" s="730"/>
      <c r="AJ362" s="730"/>
      <c r="AK362" s="730"/>
      <c r="AL362" s="167"/>
      <c r="AM362" s="167"/>
      <c r="AN362" s="167"/>
      <c r="AO362" s="167"/>
      <c r="AP362" s="167"/>
      <c r="AQ362" s="167"/>
      <c r="AR362" s="167"/>
      <c r="AS362" s="167"/>
      <c r="AT362" s="167"/>
      <c r="AU362" s="167"/>
      <c r="AV362" s="167"/>
      <c r="AW362" s="167"/>
      <c r="AX362" s="167"/>
      <c r="AY362" s="167"/>
      <c r="AZ362" s="167"/>
      <c r="BA362" s="167"/>
      <c r="BB362" s="167"/>
      <c r="BC362" s="167"/>
      <c r="BD362" s="167"/>
      <c r="BE362" s="167"/>
      <c r="BF362" s="167"/>
    </row>
    <row r="363" ht="14.25" customHeight="1">
      <c r="L363" s="178"/>
      <c r="M363" s="178"/>
      <c r="N363" s="178"/>
      <c r="Q363" s="292"/>
      <c r="R363" s="293"/>
      <c r="S363" s="293"/>
      <c r="T363" s="293"/>
      <c r="U363" s="293"/>
      <c r="V363" s="293"/>
      <c r="W363" s="293"/>
      <c r="X363" s="293"/>
      <c r="Y363" s="293"/>
      <c r="Z363" s="293"/>
      <c r="AA363" s="293"/>
      <c r="AB363" s="293"/>
      <c r="AC363" s="293"/>
      <c r="AD363" s="293"/>
      <c r="AE363" s="293"/>
      <c r="AF363" s="730"/>
      <c r="AG363" s="730"/>
      <c r="AH363" s="730"/>
      <c r="AI363" s="730"/>
      <c r="AJ363" s="730"/>
      <c r="AK363" s="730"/>
      <c r="AL363" s="167"/>
      <c r="AM363" s="167"/>
      <c r="AN363" s="167"/>
      <c r="AO363" s="167"/>
      <c r="AP363" s="167"/>
      <c r="AQ363" s="167"/>
      <c r="AR363" s="167"/>
      <c r="AS363" s="167"/>
      <c r="AT363" s="167"/>
      <c r="AU363" s="167"/>
      <c r="AV363" s="167"/>
      <c r="AW363" s="167"/>
      <c r="AX363" s="167"/>
      <c r="AY363" s="167"/>
      <c r="AZ363" s="167"/>
      <c r="BA363" s="167"/>
      <c r="BB363" s="167"/>
      <c r="BC363" s="167"/>
      <c r="BD363" s="167"/>
      <c r="BE363" s="167"/>
      <c r="BF363" s="167"/>
    </row>
    <row r="364" ht="14.25" customHeight="1">
      <c r="L364" s="178"/>
      <c r="M364" s="178"/>
      <c r="N364" s="178"/>
      <c r="Q364" s="292"/>
      <c r="R364" s="293"/>
      <c r="S364" s="293"/>
      <c r="T364" s="293"/>
      <c r="U364" s="293"/>
      <c r="V364" s="293"/>
      <c r="W364" s="293"/>
      <c r="X364" s="293"/>
      <c r="Y364" s="293"/>
      <c r="Z364" s="293"/>
      <c r="AA364" s="293"/>
      <c r="AB364" s="293"/>
      <c r="AC364" s="293"/>
      <c r="AD364" s="293"/>
      <c r="AE364" s="293"/>
      <c r="AF364" s="730"/>
      <c r="AG364" s="730"/>
      <c r="AH364" s="730"/>
      <c r="AI364" s="730"/>
      <c r="AJ364" s="730"/>
      <c r="AK364" s="730"/>
      <c r="AL364" s="167"/>
      <c r="AM364" s="167"/>
      <c r="AN364" s="167"/>
      <c r="AO364" s="167"/>
      <c r="AP364" s="167"/>
      <c r="AQ364" s="167"/>
      <c r="AR364" s="167"/>
      <c r="AS364" s="167"/>
      <c r="AT364" s="167"/>
      <c r="AU364" s="167"/>
      <c r="AV364" s="167"/>
      <c r="AW364" s="167"/>
      <c r="AX364" s="167"/>
      <c r="AY364" s="167"/>
      <c r="AZ364" s="167"/>
      <c r="BA364" s="167"/>
      <c r="BB364" s="167"/>
      <c r="BC364" s="167"/>
      <c r="BD364" s="167"/>
      <c r="BE364" s="167"/>
      <c r="BF364" s="167"/>
    </row>
    <row r="365" ht="14.25" customHeight="1">
      <c r="L365" s="178"/>
      <c r="M365" s="178"/>
      <c r="N365" s="178"/>
      <c r="Q365" s="292"/>
      <c r="R365" s="293"/>
      <c r="S365" s="293"/>
      <c r="T365" s="293"/>
      <c r="U365" s="293"/>
      <c r="V365" s="293"/>
      <c r="W365" s="293"/>
      <c r="X365" s="293"/>
      <c r="Y365" s="293"/>
      <c r="Z365" s="293"/>
      <c r="AA365" s="293"/>
      <c r="AB365" s="293"/>
      <c r="AC365" s="293"/>
      <c r="AD365" s="293"/>
      <c r="AE365" s="293"/>
      <c r="AF365" s="730"/>
      <c r="AG365" s="730"/>
      <c r="AH365" s="730"/>
      <c r="AI365" s="730"/>
      <c r="AJ365" s="730"/>
      <c r="AK365" s="730"/>
      <c r="AL365" s="167"/>
      <c r="AM365" s="167"/>
      <c r="AN365" s="167"/>
      <c r="AO365" s="167"/>
      <c r="AP365" s="167"/>
      <c r="AQ365" s="167"/>
      <c r="AR365" s="167"/>
      <c r="AS365" s="167"/>
      <c r="AT365" s="167"/>
      <c r="AU365" s="167"/>
      <c r="AV365" s="167"/>
      <c r="AW365" s="167"/>
      <c r="AX365" s="167"/>
      <c r="AY365" s="167"/>
      <c r="AZ365" s="167"/>
      <c r="BA365" s="167"/>
      <c r="BB365" s="167"/>
      <c r="BC365" s="167"/>
      <c r="BD365" s="167"/>
      <c r="BE365" s="167"/>
      <c r="BF365" s="167"/>
    </row>
    <row r="366" ht="14.25" customHeight="1">
      <c r="L366" s="178"/>
      <c r="M366" s="178"/>
      <c r="N366" s="178"/>
      <c r="Q366" s="292"/>
      <c r="R366" s="293"/>
      <c r="S366" s="293"/>
      <c r="T366" s="293"/>
      <c r="U366" s="293"/>
      <c r="V366" s="293"/>
      <c r="W366" s="293"/>
      <c r="X366" s="293"/>
      <c r="Y366" s="293"/>
      <c r="Z366" s="293"/>
      <c r="AA366" s="293"/>
      <c r="AB366" s="293"/>
      <c r="AC366" s="293"/>
      <c r="AD366" s="293"/>
      <c r="AE366" s="293"/>
      <c r="AF366" s="730"/>
      <c r="AG366" s="730"/>
      <c r="AH366" s="730"/>
      <c r="AI366" s="730"/>
      <c r="AJ366" s="730"/>
      <c r="AK366" s="730"/>
      <c r="AL366" s="167"/>
      <c r="AM366" s="167"/>
      <c r="AN366" s="167"/>
      <c r="AO366" s="167"/>
      <c r="AP366" s="167"/>
      <c r="AQ366" s="167"/>
      <c r="AR366" s="167"/>
      <c r="AS366" s="167"/>
      <c r="AT366" s="167"/>
      <c r="AU366" s="167"/>
      <c r="AV366" s="167"/>
      <c r="AW366" s="167"/>
      <c r="AX366" s="167"/>
      <c r="AY366" s="167"/>
      <c r="AZ366" s="167"/>
      <c r="BA366" s="167"/>
      <c r="BB366" s="167"/>
      <c r="BC366" s="167"/>
      <c r="BD366" s="167"/>
      <c r="BE366" s="167"/>
      <c r="BF366" s="167"/>
    </row>
    <row r="367" ht="14.25" customHeight="1">
      <c r="L367" s="178"/>
      <c r="M367" s="178"/>
      <c r="N367" s="178"/>
      <c r="Q367" s="292"/>
      <c r="R367" s="293"/>
      <c r="S367" s="293"/>
      <c r="T367" s="293"/>
      <c r="U367" s="293"/>
      <c r="V367" s="293"/>
      <c r="W367" s="293"/>
      <c r="X367" s="293"/>
      <c r="Y367" s="293"/>
      <c r="Z367" s="293"/>
      <c r="AA367" s="293"/>
      <c r="AB367" s="293"/>
      <c r="AC367" s="293"/>
      <c r="AD367" s="293"/>
      <c r="AE367" s="293"/>
      <c r="AF367" s="730"/>
      <c r="AG367" s="730"/>
      <c r="AH367" s="730"/>
      <c r="AI367" s="730"/>
      <c r="AJ367" s="730"/>
      <c r="AK367" s="730"/>
      <c r="AL367" s="167"/>
      <c r="AM367" s="167"/>
      <c r="AN367" s="167"/>
      <c r="AO367" s="167"/>
      <c r="AP367" s="167"/>
      <c r="AQ367" s="167"/>
      <c r="AR367" s="167"/>
      <c r="AS367" s="167"/>
      <c r="AT367" s="167"/>
      <c r="AU367" s="167"/>
      <c r="AV367" s="167"/>
      <c r="AW367" s="167"/>
      <c r="AX367" s="167"/>
      <c r="AY367" s="167"/>
      <c r="AZ367" s="167"/>
      <c r="BA367" s="167"/>
      <c r="BB367" s="167"/>
      <c r="BC367" s="167"/>
      <c r="BD367" s="167"/>
      <c r="BE367" s="167"/>
      <c r="BF367" s="167"/>
    </row>
    <row r="368" ht="14.25" customHeight="1">
      <c r="L368" s="178"/>
      <c r="M368" s="178"/>
      <c r="N368" s="178"/>
      <c r="Q368" s="292"/>
      <c r="R368" s="293"/>
      <c r="S368" s="293"/>
      <c r="T368" s="293"/>
      <c r="U368" s="293"/>
      <c r="V368" s="293"/>
      <c r="W368" s="293"/>
      <c r="X368" s="293"/>
      <c r="Y368" s="293"/>
      <c r="Z368" s="293"/>
      <c r="AA368" s="293"/>
      <c r="AB368" s="293"/>
      <c r="AC368" s="293"/>
      <c r="AD368" s="293"/>
      <c r="AE368" s="293"/>
      <c r="AF368" s="730"/>
      <c r="AG368" s="730"/>
      <c r="AH368" s="730"/>
      <c r="AI368" s="730"/>
      <c r="AJ368" s="730"/>
      <c r="AK368" s="730"/>
      <c r="AL368" s="167"/>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row>
    <row r="369" ht="14.25" customHeight="1">
      <c r="L369" s="178"/>
      <c r="M369" s="178"/>
      <c r="N369" s="178"/>
      <c r="Q369" s="292"/>
      <c r="R369" s="293"/>
      <c r="S369" s="293"/>
      <c r="T369" s="293"/>
      <c r="U369" s="293"/>
      <c r="V369" s="293"/>
      <c r="W369" s="293"/>
      <c r="X369" s="293"/>
      <c r="Y369" s="293"/>
      <c r="Z369" s="293"/>
      <c r="AA369" s="293"/>
      <c r="AB369" s="293"/>
      <c r="AC369" s="293"/>
      <c r="AD369" s="293"/>
      <c r="AE369" s="293"/>
      <c r="AF369" s="730"/>
      <c r="AG369" s="730"/>
      <c r="AH369" s="730"/>
      <c r="AI369" s="730"/>
      <c r="AJ369" s="730"/>
      <c r="AK369" s="730"/>
      <c r="AL369" s="167"/>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row>
    <row r="370" ht="14.25" customHeight="1">
      <c r="L370" s="178"/>
      <c r="M370" s="178"/>
      <c r="N370" s="178"/>
      <c r="Q370" s="292"/>
      <c r="R370" s="293"/>
      <c r="S370" s="293"/>
      <c r="T370" s="293"/>
      <c r="U370" s="293"/>
      <c r="V370" s="293"/>
      <c r="W370" s="293"/>
      <c r="X370" s="293"/>
      <c r="Y370" s="293"/>
      <c r="Z370" s="293"/>
      <c r="AA370" s="293"/>
      <c r="AB370" s="293"/>
      <c r="AC370" s="293"/>
      <c r="AD370" s="293"/>
      <c r="AE370" s="293"/>
      <c r="AF370" s="730"/>
      <c r="AG370" s="730"/>
      <c r="AH370" s="730"/>
      <c r="AI370" s="730"/>
      <c r="AJ370" s="730"/>
      <c r="AK370" s="730"/>
      <c r="AL370" s="167"/>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row>
    <row r="371" ht="14.25" customHeight="1">
      <c r="L371" s="178"/>
      <c r="M371" s="178"/>
      <c r="N371" s="178"/>
      <c r="Q371" s="292"/>
      <c r="R371" s="293"/>
      <c r="S371" s="293"/>
      <c r="T371" s="293"/>
      <c r="U371" s="293"/>
      <c r="V371" s="293"/>
      <c r="W371" s="293"/>
      <c r="X371" s="293"/>
      <c r="Y371" s="293"/>
      <c r="Z371" s="293"/>
      <c r="AA371" s="293"/>
      <c r="AB371" s="293"/>
      <c r="AC371" s="293"/>
      <c r="AD371" s="293"/>
      <c r="AE371" s="293"/>
      <c r="AF371" s="730"/>
      <c r="AG371" s="730"/>
      <c r="AH371" s="730"/>
      <c r="AI371" s="730"/>
      <c r="AJ371" s="730"/>
      <c r="AK371" s="730"/>
      <c r="AL371" s="167"/>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row>
    <row r="372" ht="14.25" customHeight="1">
      <c r="L372" s="178"/>
      <c r="M372" s="178"/>
      <c r="N372" s="178"/>
      <c r="Q372" s="292"/>
      <c r="R372" s="293"/>
      <c r="S372" s="293"/>
      <c r="T372" s="293"/>
      <c r="U372" s="293"/>
      <c r="V372" s="293"/>
      <c r="W372" s="293"/>
      <c r="X372" s="293"/>
      <c r="Y372" s="293"/>
      <c r="Z372" s="293"/>
      <c r="AA372" s="293"/>
      <c r="AB372" s="293"/>
      <c r="AC372" s="293"/>
      <c r="AD372" s="293"/>
      <c r="AE372" s="293"/>
      <c r="AF372" s="730"/>
      <c r="AG372" s="730"/>
      <c r="AH372" s="730"/>
      <c r="AI372" s="730"/>
      <c r="AJ372" s="730"/>
      <c r="AK372" s="730"/>
      <c r="AL372" s="167"/>
      <c r="AM372" s="167"/>
      <c r="AN372" s="167"/>
      <c r="AO372" s="167"/>
      <c r="AP372" s="167"/>
      <c r="AQ372" s="167"/>
      <c r="AR372" s="167"/>
      <c r="AS372" s="167"/>
      <c r="AT372" s="167"/>
      <c r="AU372" s="167"/>
      <c r="AV372" s="167"/>
      <c r="AW372" s="167"/>
      <c r="AX372" s="167"/>
      <c r="AY372" s="167"/>
      <c r="AZ372" s="167"/>
      <c r="BA372" s="167"/>
      <c r="BB372" s="167"/>
      <c r="BC372" s="167"/>
      <c r="BD372" s="167"/>
      <c r="BE372" s="167"/>
      <c r="BF372" s="167"/>
    </row>
    <row r="373" ht="14.25" customHeight="1">
      <c r="L373" s="178"/>
      <c r="M373" s="178"/>
      <c r="N373" s="178"/>
      <c r="Q373" s="292"/>
      <c r="R373" s="293"/>
      <c r="S373" s="293"/>
      <c r="T373" s="293"/>
      <c r="U373" s="293"/>
      <c r="V373" s="293"/>
      <c r="W373" s="293"/>
      <c r="X373" s="293"/>
      <c r="Y373" s="293"/>
      <c r="Z373" s="293"/>
      <c r="AA373" s="293"/>
      <c r="AB373" s="293"/>
      <c r="AC373" s="293"/>
      <c r="AD373" s="293"/>
      <c r="AE373" s="293"/>
      <c r="AF373" s="730"/>
      <c r="AG373" s="730"/>
      <c r="AH373" s="730"/>
      <c r="AI373" s="730"/>
      <c r="AJ373" s="730"/>
      <c r="AK373" s="730"/>
      <c r="AL373" s="167"/>
      <c r="AM373" s="167"/>
      <c r="AN373" s="167"/>
      <c r="AO373" s="167"/>
      <c r="AP373" s="167"/>
      <c r="AQ373" s="167"/>
      <c r="AR373" s="167"/>
      <c r="AS373" s="167"/>
      <c r="AT373" s="167"/>
      <c r="AU373" s="167"/>
      <c r="AV373" s="167"/>
      <c r="AW373" s="167"/>
      <c r="AX373" s="167"/>
      <c r="AY373" s="167"/>
      <c r="AZ373" s="167"/>
      <c r="BA373" s="167"/>
      <c r="BB373" s="167"/>
      <c r="BC373" s="167"/>
      <c r="BD373" s="167"/>
      <c r="BE373" s="167"/>
      <c r="BF373" s="167"/>
    </row>
    <row r="374" ht="14.25" customHeight="1">
      <c r="L374" s="178"/>
      <c r="M374" s="178"/>
      <c r="N374" s="178"/>
      <c r="Q374" s="292"/>
      <c r="R374" s="293"/>
      <c r="S374" s="293"/>
      <c r="T374" s="293"/>
      <c r="U374" s="293"/>
      <c r="V374" s="293"/>
      <c r="W374" s="293"/>
      <c r="X374" s="293"/>
      <c r="Y374" s="293"/>
      <c r="Z374" s="293"/>
      <c r="AA374" s="293"/>
      <c r="AB374" s="293"/>
      <c r="AC374" s="293"/>
      <c r="AD374" s="293"/>
      <c r="AE374" s="293"/>
      <c r="AF374" s="730"/>
      <c r="AG374" s="730"/>
      <c r="AH374" s="730"/>
      <c r="AI374" s="730"/>
      <c r="AJ374" s="730"/>
      <c r="AK374" s="730"/>
      <c r="AL374" s="167"/>
      <c r="AM374" s="167"/>
      <c r="AN374" s="167"/>
      <c r="AO374" s="167"/>
      <c r="AP374" s="167"/>
      <c r="AQ374" s="167"/>
      <c r="AR374" s="167"/>
      <c r="AS374" s="167"/>
      <c r="AT374" s="167"/>
      <c r="AU374" s="167"/>
      <c r="AV374" s="167"/>
      <c r="AW374" s="167"/>
      <c r="AX374" s="167"/>
      <c r="AY374" s="167"/>
      <c r="AZ374" s="167"/>
      <c r="BA374" s="167"/>
      <c r="BB374" s="167"/>
      <c r="BC374" s="167"/>
      <c r="BD374" s="167"/>
      <c r="BE374" s="167"/>
      <c r="BF374" s="167"/>
    </row>
    <row r="375" ht="14.25" customHeight="1">
      <c r="L375" s="178"/>
      <c r="M375" s="178"/>
      <c r="N375" s="178"/>
      <c r="Q375" s="292"/>
      <c r="R375" s="293"/>
      <c r="S375" s="293"/>
      <c r="T375" s="293"/>
      <c r="U375" s="293"/>
      <c r="V375" s="293"/>
      <c r="W375" s="293"/>
      <c r="X375" s="293"/>
      <c r="Y375" s="293"/>
      <c r="Z375" s="293"/>
      <c r="AA375" s="293"/>
      <c r="AB375" s="293"/>
      <c r="AC375" s="293"/>
      <c r="AD375" s="293"/>
      <c r="AE375" s="293"/>
      <c r="AF375" s="730"/>
      <c r="AG375" s="730"/>
      <c r="AH375" s="730"/>
      <c r="AI375" s="730"/>
      <c r="AJ375" s="730"/>
      <c r="AK375" s="730"/>
      <c r="AL375" s="167"/>
      <c r="AM375" s="167"/>
      <c r="AN375" s="167"/>
      <c r="AO375" s="167"/>
      <c r="AP375" s="167"/>
      <c r="AQ375" s="167"/>
      <c r="AR375" s="167"/>
      <c r="AS375" s="167"/>
      <c r="AT375" s="167"/>
      <c r="AU375" s="167"/>
      <c r="AV375" s="167"/>
      <c r="AW375" s="167"/>
      <c r="AX375" s="167"/>
      <c r="AY375" s="167"/>
      <c r="AZ375" s="167"/>
      <c r="BA375" s="167"/>
      <c r="BB375" s="167"/>
      <c r="BC375" s="167"/>
      <c r="BD375" s="167"/>
      <c r="BE375" s="167"/>
      <c r="BF375" s="167"/>
    </row>
    <row r="376" ht="14.25" customHeight="1">
      <c r="L376" s="178"/>
      <c r="M376" s="178"/>
      <c r="N376" s="178"/>
      <c r="Q376" s="292"/>
      <c r="R376" s="293"/>
      <c r="S376" s="293"/>
      <c r="T376" s="293"/>
      <c r="U376" s="293"/>
      <c r="V376" s="293"/>
      <c r="W376" s="293"/>
      <c r="X376" s="293"/>
      <c r="Y376" s="293"/>
      <c r="Z376" s="293"/>
      <c r="AA376" s="293"/>
      <c r="AB376" s="293"/>
      <c r="AC376" s="293"/>
      <c r="AD376" s="293"/>
      <c r="AE376" s="293"/>
      <c r="AF376" s="730"/>
      <c r="AG376" s="730"/>
      <c r="AH376" s="730"/>
      <c r="AI376" s="730"/>
      <c r="AJ376" s="730"/>
      <c r="AK376" s="730"/>
      <c r="AL376" s="167"/>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row>
    <row r="377" ht="14.25" customHeight="1">
      <c r="L377" s="178"/>
      <c r="M377" s="178"/>
      <c r="N377" s="178"/>
      <c r="Q377" s="292"/>
      <c r="R377" s="293"/>
      <c r="S377" s="293"/>
      <c r="T377" s="293"/>
      <c r="U377" s="293"/>
      <c r="V377" s="293"/>
      <c r="W377" s="293"/>
      <c r="X377" s="293"/>
      <c r="Y377" s="293"/>
      <c r="Z377" s="293"/>
      <c r="AA377" s="293"/>
      <c r="AB377" s="293"/>
      <c r="AC377" s="293"/>
      <c r="AD377" s="293"/>
      <c r="AE377" s="293"/>
      <c r="AF377" s="730"/>
      <c r="AG377" s="730"/>
      <c r="AH377" s="730"/>
      <c r="AI377" s="730"/>
      <c r="AJ377" s="730"/>
      <c r="AK377" s="730"/>
      <c r="AL377" s="167"/>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row>
    <row r="378" ht="14.25" customHeight="1">
      <c r="L378" s="178"/>
      <c r="M378" s="178"/>
      <c r="N378" s="178"/>
      <c r="Q378" s="292"/>
      <c r="R378" s="293"/>
      <c r="S378" s="293"/>
      <c r="T378" s="293"/>
      <c r="U378" s="293"/>
      <c r="V378" s="293"/>
      <c r="W378" s="293"/>
      <c r="X378" s="293"/>
      <c r="Y378" s="293"/>
      <c r="Z378" s="293"/>
      <c r="AA378" s="293"/>
      <c r="AB378" s="293"/>
      <c r="AC378" s="293"/>
      <c r="AD378" s="293"/>
      <c r="AE378" s="293"/>
      <c r="AF378" s="730"/>
      <c r="AG378" s="730"/>
      <c r="AH378" s="730"/>
      <c r="AI378" s="730"/>
      <c r="AJ378" s="730"/>
      <c r="AK378" s="730"/>
      <c r="AL378" s="167"/>
      <c r="AM378" s="167"/>
      <c r="AN378" s="167"/>
      <c r="AO378" s="167"/>
      <c r="AP378" s="167"/>
      <c r="AQ378" s="167"/>
      <c r="AR378" s="167"/>
      <c r="AS378" s="167"/>
      <c r="AT378" s="167"/>
      <c r="AU378" s="167"/>
      <c r="AV378" s="167"/>
      <c r="AW378" s="167"/>
      <c r="AX378" s="167"/>
      <c r="AY378" s="167"/>
      <c r="AZ378" s="167"/>
      <c r="BA378" s="167"/>
      <c r="BB378" s="167"/>
      <c r="BC378" s="167"/>
      <c r="BD378" s="167"/>
      <c r="BE378" s="167"/>
      <c r="BF378" s="167"/>
    </row>
    <row r="379" ht="14.25" customHeight="1">
      <c r="L379" s="178"/>
      <c r="M379" s="178"/>
      <c r="N379" s="178"/>
      <c r="Q379" s="292"/>
      <c r="R379" s="293"/>
      <c r="S379" s="293"/>
      <c r="T379" s="293"/>
      <c r="U379" s="293"/>
      <c r="V379" s="293"/>
      <c r="W379" s="293"/>
      <c r="X379" s="293"/>
      <c r="Y379" s="293"/>
      <c r="Z379" s="293"/>
      <c r="AA379" s="293"/>
      <c r="AB379" s="293"/>
      <c r="AC379" s="293"/>
      <c r="AD379" s="293"/>
      <c r="AE379" s="293"/>
      <c r="AF379" s="730"/>
      <c r="AG379" s="730"/>
      <c r="AH379" s="730"/>
      <c r="AI379" s="730"/>
      <c r="AJ379" s="730"/>
      <c r="AK379" s="730"/>
      <c r="AL379" s="167"/>
      <c r="AM379" s="167"/>
      <c r="AN379" s="167"/>
      <c r="AO379" s="167"/>
      <c r="AP379" s="167"/>
      <c r="AQ379" s="167"/>
      <c r="AR379" s="167"/>
      <c r="AS379" s="167"/>
      <c r="AT379" s="167"/>
      <c r="AU379" s="167"/>
      <c r="AV379" s="167"/>
      <c r="AW379" s="167"/>
      <c r="AX379" s="167"/>
      <c r="AY379" s="167"/>
      <c r="AZ379" s="167"/>
      <c r="BA379" s="167"/>
      <c r="BB379" s="167"/>
      <c r="BC379" s="167"/>
      <c r="BD379" s="167"/>
      <c r="BE379" s="167"/>
      <c r="BF379" s="167"/>
    </row>
    <row r="380" ht="14.25" customHeight="1">
      <c r="L380" s="178"/>
      <c r="M380" s="178"/>
      <c r="N380" s="178"/>
      <c r="Q380" s="292"/>
      <c r="R380" s="293"/>
      <c r="S380" s="293"/>
      <c r="T380" s="293"/>
      <c r="U380" s="293"/>
      <c r="V380" s="293"/>
      <c r="W380" s="293"/>
      <c r="X380" s="293"/>
      <c r="Y380" s="293"/>
      <c r="Z380" s="293"/>
      <c r="AA380" s="293"/>
      <c r="AB380" s="293"/>
      <c r="AC380" s="293"/>
      <c r="AD380" s="293"/>
      <c r="AE380" s="293"/>
      <c r="AF380" s="730"/>
      <c r="AG380" s="730"/>
      <c r="AH380" s="730"/>
      <c r="AI380" s="730"/>
      <c r="AJ380" s="730"/>
      <c r="AK380" s="730"/>
      <c r="AL380" s="167"/>
      <c r="AM380" s="167"/>
      <c r="AN380" s="167"/>
      <c r="AO380" s="167"/>
      <c r="AP380" s="167"/>
      <c r="AQ380" s="167"/>
      <c r="AR380" s="167"/>
      <c r="AS380" s="167"/>
      <c r="AT380" s="167"/>
      <c r="AU380" s="167"/>
      <c r="AV380" s="167"/>
      <c r="AW380" s="167"/>
      <c r="AX380" s="167"/>
      <c r="AY380" s="167"/>
      <c r="AZ380" s="167"/>
      <c r="BA380" s="167"/>
      <c r="BB380" s="167"/>
      <c r="BC380" s="167"/>
      <c r="BD380" s="167"/>
      <c r="BE380" s="167"/>
      <c r="BF380" s="167"/>
    </row>
    <row r="381" ht="14.25" customHeight="1">
      <c r="L381" s="178"/>
      <c r="M381" s="178"/>
      <c r="N381" s="178"/>
      <c r="Q381" s="292"/>
      <c r="R381" s="293"/>
      <c r="S381" s="293"/>
      <c r="T381" s="293"/>
      <c r="U381" s="293"/>
      <c r="V381" s="293"/>
      <c r="W381" s="293"/>
      <c r="X381" s="293"/>
      <c r="Y381" s="293"/>
      <c r="Z381" s="293"/>
      <c r="AA381" s="293"/>
      <c r="AB381" s="293"/>
      <c r="AC381" s="293"/>
      <c r="AD381" s="293"/>
      <c r="AE381" s="293"/>
      <c r="AF381" s="730"/>
      <c r="AG381" s="730"/>
      <c r="AH381" s="730"/>
      <c r="AI381" s="730"/>
      <c r="AJ381" s="730"/>
      <c r="AK381" s="730"/>
      <c r="AL381" s="167"/>
      <c r="AM381" s="167"/>
      <c r="AN381" s="167"/>
      <c r="AO381" s="167"/>
      <c r="AP381" s="167"/>
      <c r="AQ381" s="167"/>
      <c r="AR381" s="167"/>
      <c r="AS381" s="167"/>
      <c r="AT381" s="167"/>
      <c r="AU381" s="167"/>
      <c r="AV381" s="167"/>
      <c r="AW381" s="167"/>
      <c r="AX381" s="167"/>
      <c r="AY381" s="167"/>
      <c r="AZ381" s="167"/>
      <c r="BA381" s="167"/>
      <c r="BB381" s="167"/>
      <c r="BC381" s="167"/>
      <c r="BD381" s="167"/>
      <c r="BE381" s="167"/>
      <c r="BF381" s="167"/>
    </row>
    <row r="382" ht="14.25" customHeight="1">
      <c r="L382" s="178"/>
      <c r="M382" s="178"/>
      <c r="N382" s="178"/>
      <c r="Q382" s="292"/>
      <c r="R382" s="293"/>
      <c r="S382" s="293"/>
      <c r="T382" s="293"/>
      <c r="U382" s="293"/>
      <c r="V382" s="293"/>
      <c r="W382" s="293"/>
      <c r="X382" s="293"/>
      <c r="Y382" s="293"/>
      <c r="Z382" s="293"/>
      <c r="AA382" s="293"/>
      <c r="AB382" s="293"/>
      <c r="AC382" s="293"/>
      <c r="AD382" s="293"/>
      <c r="AE382" s="293"/>
      <c r="AF382" s="730"/>
      <c r="AG382" s="730"/>
      <c r="AH382" s="730"/>
      <c r="AI382" s="730"/>
      <c r="AJ382" s="730"/>
      <c r="AK382" s="730"/>
      <c r="AL382" s="167"/>
      <c r="AM382" s="167"/>
      <c r="AN382" s="167"/>
      <c r="AO382" s="167"/>
      <c r="AP382" s="167"/>
      <c r="AQ382" s="167"/>
      <c r="AR382" s="167"/>
      <c r="AS382" s="167"/>
      <c r="AT382" s="167"/>
      <c r="AU382" s="167"/>
      <c r="AV382" s="167"/>
      <c r="AW382" s="167"/>
      <c r="AX382" s="167"/>
      <c r="AY382" s="167"/>
      <c r="AZ382" s="167"/>
      <c r="BA382" s="167"/>
      <c r="BB382" s="167"/>
      <c r="BC382" s="167"/>
      <c r="BD382" s="167"/>
      <c r="BE382" s="167"/>
      <c r="BF382" s="167"/>
    </row>
    <row r="383" ht="14.25" customHeight="1">
      <c r="L383" s="178"/>
      <c r="M383" s="178"/>
      <c r="N383" s="178"/>
      <c r="Q383" s="292"/>
      <c r="R383" s="293"/>
      <c r="S383" s="293"/>
      <c r="T383" s="293"/>
      <c r="U383" s="293"/>
      <c r="V383" s="293"/>
      <c r="W383" s="293"/>
      <c r="X383" s="293"/>
      <c r="Y383" s="293"/>
      <c r="Z383" s="293"/>
      <c r="AA383" s="293"/>
      <c r="AB383" s="293"/>
      <c r="AC383" s="293"/>
      <c r="AD383" s="293"/>
      <c r="AE383" s="293"/>
      <c r="AF383" s="730"/>
      <c r="AG383" s="730"/>
      <c r="AH383" s="730"/>
      <c r="AI383" s="730"/>
      <c r="AJ383" s="730"/>
      <c r="AK383" s="730"/>
      <c r="AL383" s="167"/>
      <c r="AM383" s="167"/>
      <c r="AN383" s="167"/>
      <c r="AO383" s="167"/>
      <c r="AP383" s="167"/>
      <c r="AQ383" s="167"/>
      <c r="AR383" s="167"/>
      <c r="AS383" s="167"/>
      <c r="AT383" s="167"/>
      <c r="AU383" s="167"/>
      <c r="AV383" s="167"/>
      <c r="AW383" s="167"/>
      <c r="AX383" s="167"/>
      <c r="AY383" s="167"/>
      <c r="AZ383" s="167"/>
      <c r="BA383" s="167"/>
      <c r="BB383" s="167"/>
      <c r="BC383" s="167"/>
      <c r="BD383" s="167"/>
      <c r="BE383" s="167"/>
      <c r="BF383" s="167"/>
    </row>
    <row r="384" ht="14.25" customHeight="1">
      <c r="L384" s="178"/>
      <c r="M384" s="178"/>
      <c r="N384" s="178"/>
      <c r="Q384" s="292"/>
      <c r="R384" s="293"/>
      <c r="S384" s="293"/>
      <c r="T384" s="293"/>
      <c r="U384" s="293"/>
      <c r="V384" s="293"/>
      <c r="W384" s="293"/>
      <c r="X384" s="293"/>
      <c r="Y384" s="293"/>
      <c r="Z384" s="293"/>
      <c r="AA384" s="293"/>
      <c r="AB384" s="293"/>
      <c r="AC384" s="293"/>
      <c r="AD384" s="293"/>
      <c r="AE384" s="293"/>
      <c r="AF384" s="730"/>
      <c r="AG384" s="730"/>
      <c r="AH384" s="730"/>
      <c r="AI384" s="730"/>
      <c r="AJ384" s="730"/>
      <c r="AK384" s="730"/>
      <c r="AL384" s="167"/>
      <c r="AM384" s="167"/>
      <c r="AN384" s="167"/>
      <c r="AO384" s="167"/>
      <c r="AP384" s="167"/>
      <c r="AQ384" s="167"/>
      <c r="AR384" s="167"/>
      <c r="AS384" s="167"/>
      <c r="AT384" s="167"/>
      <c r="AU384" s="167"/>
      <c r="AV384" s="167"/>
      <c r="AW384" s="167"/>
      <c r="AX384" s="167"/>
      <c r="AY384" s="167"/>
      <c r="AZ384" s="167"/>
      <c r="BA384" s="167"/>
      <c r="BB384" s="167"/>
      <c r="BC384" s="167"/>
      <c r="BD384" s="167"/>
      <c r="BE384" s="167"/>
      <c r="BF384" s="167"/>
    </row>
    <row r="385" ht="14.25" customHeight="1">
      <c r="L385" s="178"/>
      <c r="M385" s="178"/>
      <c r="N385" s="178"/>
      <c r="Q385" s="292"/>
      <c r="R385" s="293"/>
      <c r="S385" s="293"/>
      <c r="T385" s="293"/>
      <c r="U385" s="293"/>
      <c r="V385" s="293"/>
      <c r="W385" s="293"/>
      <c r="X385" s="293"/>
      <c r="Y385" s="293"/>
      <c r="Z385" s="293"/>
      <c r="AA385" s="293"/>
      <c r="AB385" s="293"/>
      <c r="AC385" s="293"/>
      <c r="AD385" s="293"/>
      <c r="AE385" s="293"/>
      <c r="AF385" s="730"/>
      <c r="AG385" s="730"/>
      <c r="AH385" s="730"/>
      <c r="AI385" s="730"/>
      <c r="AJ385" s="730"/>
      <c r="AK385" s="730"/>
      <c r="AL385" s="167"/>
      <c r="AM385" s="167"/>
      <c r="AN385" s="167"/>
      <c r="AO385" s="167"/>
      <c r="AP385" s="167"/>
      <c r="AQ385" s="167"/>
      <c r="AR385" s="167"/>
      <c r="AS385" s="167"/>
      <c r="AT385" s="167"/>
      <c r="AU385" s="167"/>
      <c r="AV385" s="167"/>
      <c r="AW385" s="167"/>
      <c r="AX385" s="167"/>
      <c r="AY385" s="167"/>
      <c r="AZ385" s="167"/>
      <c r="BA385" s="167"/>
      <c r="BB385" s="167"/>
      <c r="BC385" s="167"/>
      <c r="BD385" s="167"/>
      <c r="BE385" s="167"/>
      <c r="BF385" s="167"/>
    </row>
    <row r="386" ht="14.25" customHeight="1">
      <c r="L386" s="178"/>
      <c r="M386" s="178"/>
      <c r="N386" s="178"/>
      <c r="Q386" s="292"/>
      <c r="R386" s="293"/>
      <c r="S386" s="293"/>
      <c r="T386" s="293"/>
      <c r="U386" s="293"/>
      <c r="V386" s="293"/>
      <c r="W386" s="293"/>
      <c r="X386" s="293"/>
      <c r="Y386" s="293"/>
      <c r="Z386" s="293"/>
      <c r="AA386" s="293"/>
      <c r="AB386" s="293"/>
      <c r="AC386" s="293"/>
      <c r="AD386" s="293"/>
      <c r="AE386" s="293"/>
      <c r="AF386" s="730"/>
      <c r="AG386" s="730"/>
      <c r="AH386" s="730"/>
      <c r="AI386" s="730"/>
      <c r="AJ386" s="730"/>
      <c r="AK386" s="730"/>
      <c r="AL386" s="167"/>
      <c r="AM386" s="167"/>
      <c r="AN386" s="167"/>
      <c r="AO386" s="167"/>
      <c r="AP386" s="167"/>
      <c r="AQ386" s="167"/>
      <c r="AR386" s="167"/>
      <c r="AS386" s="167"/>
      <c r="AT386" s="167"/>
      <c r="AU386" s="167"/>
      <c r="AV386" s="167"/>
      <c r="AW386" s="167"/>
      <c r="AX386" s="167"/>
      <c r="AY386" s="167"/>
      <c r="AZ386" s="167"/>
      <c r="BA386" s="167"/>
      <c r="BB386" s="167"/>
      <c r="BC386" s="167"/>
      <c r="BD386" s="167"/>
      <c r="BE386" s="167"/>
      <c r="BF386" s="167"/>
    </row>
    <row r="387" ht="14.25" customHeight="1">
      <c r="L387" s="178"/>
      <c r="M387" s="178"/>
      <c r="N387" s="178"/>
      <c r="Q387" s="292"/>
      <c r="R387" s="293"/>
      <c r="S387" s="293"/>
      <c r="T387" s="293"/>
      <c r="U387" s="293"/>
      <c r="V387" s="293"/>
      <c r="W387" s="293"/>
      <c r="X387" s="293"/>
      <c r="Y387" s="293"/>
      <c r="Z387" s="293"/>
      <c r="AA387" s="293"/>
      <c r="AB387" s="293"/>
      <c r="AC387" s="293"/>
      <c r="AD387" s="293"/>
      <c r="AE387" s="293"/>
      <c r="AF387" s="730"/>
      <c r="AG387" s="730"/>
      <c r="AH387" s="730"/>
      <c r="AI387" s="730"/>
      <c r="AJ387" s="730"/>
      <c r="AK387" s="730"/>
      <c r="AL387" s="167"/>
      <c r="AM387" s="167"/>
      <c r="AN387" s="167"/>
      <c r="AO387" s="167"/>
      <c r="AP387" s="167"/>
      <c r="AQ387" s="167"/>
      <c r="AR387" s="167"/>
      <c r="AS387" s="167"/>
      <c r="AT387" s="167"/>
      <c r="AU387" s="167"/>
      <c r="AV387" s="167"/>
      <c r="AW387" s="167"/>
      <c r="AX387" s="167"/>
      <c r="AY387" s="167"/>
      <c r="AZ387" s="167"/>
      <c r="BA387" s="167"/>
      <c r="BB387" s="167"/>
      <c r="BC387" s="167"/>
      <c r="BD387" s="167"/>
      <c r="BE387" s="167"/>
      <c r="BF387" s="167"/>
    </row>
    <row r="388" ht="14.25" customHeight="1">
      <c r="L388" s="178"/>
      <c r="M388" s="178"/>
      <c r="N388" s="178"/>
      <c r="Q388" s="292"/>
      <c r="R388" s="293"/>
      <c r="S388" s="293"/>
      <c r="T388" s="293"/>
      <c r="U388" s="293"/>
      <c r="V388" s="293"/>
      <c r="W388" s="293"/>
      <c r="X388" s="293"/>
      <c r="Y388" s="293"/>
      <c r="Z388" s="293"/>
      <c r="AA388" s="293"/>
      <c r="AB388" s="293"/>
      <c r="AC388" s="293"/>
      <c r="AD388" s="293"/>
      <c r="AE388" s="293"/>
      <c r="AF388" s="730"/>
      <c r="AG388" s="730"/>
      <c r="AH388" s="730"/>
      <c r="AI388" s="730"/>
      <c r="AJ388" s="730"/>
      <c r="AK388" s="730"/>
      <c r="AL388" s="167"/>
      <c r="AM388" s="167"/>
      <c r="AN388" s="167"/>
      <c r="AO388" s="167"/>
      <c r="AP388" s="167"/>
      <c r="AQ388" s="167"/>
      <c r="AR388" s="167"/>
      <c r="AS388" s="167"/>
      <c r="AT388" s="167"/>
      <c r="AU388" s="167"/>
      <c r="AV388" s="167"/>
      <c r="AW388" s="167"/>
      <c r="AX388" s="167"/>
      <c r="AY388" s="167"/>
      <c r="AZ388" s="167"/>
      <c r="BA388" s="167"/>
      <c r="BB388" s="167"/>
      <c r="BC388" s="167"/>
      <c r="BD388" s="167"/>
      <c r="BE388" s="167"/>
      <c r="BF388" s="167"/>
    </row>
    <row r="389" ht="14.25" customHeight="1">
      <c r="L389" s="178"/>
      <c r="M389" s="178"/>
      <c r="N389" s="178"/>
      <c r="Q389" s="292"/>
      <c r="R389" s="293"/>
      <c r="S389" s="293"/>
      <c r="T389" s="293"/>
      <c r="U389" s="293"/>
      <c r="V389" s="293"/>
      <c r="W389" s="293"/>
      <c r="X389" s="293"/>
      <c r="Y389" s="293"/>
      <c r="Z389" s="293"/>
      <c r="AA389" s="293"/>
      <c r="AB389" s="293"/>
      <c r="AC389" s="293"/>
      <c r="AD389" s="293"/>
      <c r="AE389" s="293"/>
      <c r="AF389" s="730"/>
      <c r="AG389" s="730"/>
      <c r="AH389" s="730"/>
      <c r="AI389" s="730"/>
      <c r="AJ389" s="730"/>
      <c r="AK389" s="730"/>
      <c r="AL389" s="167"/>
      <c r="AM389" s="167"/>
      <c r="AN389" s="167"/>
      <c r="AO389" s="167"/>
      <c r="AP389" s="167"/>
      <c r="AQ389" s="167"/>
      <c r="AR389" s="167"/>
      <c r="AS389" s="167"/>
      <c r="AT389" s="167"/>
      <c r="AU389" s="167"/>
      <c r="AV389" s="167"/>
      <c r="AW389" s="167"/>
      <c r="AX389" s="167"/>
      <c r="AY389" s="167"/>
      <c r="AZ389" s="167"/>
      <c r="BA389" s="167"/>
      <c r="BB389" s="167"/>
      <c r="BC389" s="167"/>
      <c r="BD389" s="167"/>
      <c r="BE389" s="167"/>
      <c r="BF389" s="167"/>
    </row>
    <row r="390" ht="14.25" customHeight="1">
      <c r="L390" s="178"/>
      <c r="M390" s="178"/>
      <c r="N390" s="178"/>
      <c r="Q390" s="292"/>
      <c r="R390" s="293"/>
      <c r="S390" s="293"/>
      <c r="T390" s="293"/>
      <c r="U390" s="293"/>
      <c r="V390" s="293"/>
      <c r="W390" s="293"/>
      <c r="X390" s="293"/>
      <c r="Y390" s="293"/>
      <c r="Z390" s="293"/>
      <c r="AA390" s="293"/>
      <c r="AB390" s="293"/>
      <c r="AC390" s="293"/>
      <c r="AD390" s="293"/>
      <c r="AE390" s="293"/>
      <c r="AF390" s="730"/>
      <c r="AG390" s="730"/>
      <c r="AH390" s="730"/>
      <c r="AI390" s="730"/>
      <c r="AJ390" s="730"/>
      <c r="AK390" s="730"/>
      <c r="AL390" s="167"/>
      <c r="AM390" s="167"/>
      <c r="AN390" s="167"/>
      <c r="AO390" s="167"/>
      <c r="AP390" s="167"/>
      <c r="AQ390" s="167"/>
      <c r="AR390" s="167"/>
      <c r="AS390" s="167"/>
      <c r="AT390" s="167"/>
      <c r="AU390" s="167"/>
      <c r="AV390" s="167"/>
      <c r="AW390" s="167"/>
      <c r="AX390" s="167"/>
      <c r="AY390" s="167"/>
      <c r="AZ390" s="167"/>
      <c r="BA390" s="167"/>
      <c r="BB390" s="167"/>
      <c r="BC390" s="167"/>
      <c r="BD390" s="167"/>
      <c r="BE390" s="167"/>
      <c r="BF390" s="167"/>
    </row>
    <row r="391" ht="14.25" customHeight="1">
      <c r="L391" s="178"/>
      <c r="M391" s="178"/>
      <c r="N391" s="178"/>
      <c r="Q391" s="292"/>
      <c r="R391" s="293"/>
      <c r="S391" s="293"/>
      <c r="T391" s="293"/>
      <c r="U391" s="293"/>
      <c r="V391" s="293"/>
      <c r="W391" s="293"/>
      <c r="X391" s="293"/>
      <c r="Y391" s="293"/>
      <c r="Z391" s="293"/>
      <c r="AA391" s="293"/>
      <c r="AB391" s="293"/>
      <c r="AC391" s="293"/>
      <c r="AD391" s="293"/>
      <c r="AE391" s="293"/>
      <c r="AF391" s="730"/>
      <c r="AG391" s="730"/>
      <c r="AH391" s="730"/>
      <c r="AI391" s="730"/>
      <c r="AJ391" s="730"/>
      <c r="AK391" s="730"/>
      <c r="AL391" s="167"/>
      <c r="AM391" s="167"/>
      <c r="AN391" s="167"/>
      <c r="AO391" s="167"/>
      <c r="AP391" s="167"/>
      <c r="AQ391" s="167"/>
      <c r="AR391" s="167"/>
      <c r="AS391" s="167"/>
      <c r="AT391" s="167"/>
      <c r="AU391" s="167"/>
      <c r="AV391" s="167"/>
      <c r="AW391" s="167"/>
      <c r="AX391" s="167"/>
      <c r="AY391" s="167"/>
      <c r="AZ391" s="167"/>
      <c r="BA391" s="167"/>
      <c r="BB391" s="167"/>
      <c r="BC391" s="167"/>
      <c r="BD391" s="167"/>
      <c r="BE391" s="167"/>
      <c r="BF391" s="167"/>
    </row>
    <row r="392" ht="14.25" customHeight="1">
      <c r="L392" s="178"/>
      <c r="M392" s="178"/>
      <c r="N392" s="178"/>
      <c r="Q392" s="292"/>
      <c r="R392" s="293"/>
      <c r="S392" s="293"/>
      <c r="T392" s="293"/>
      <c r="U392" s="293"/>
      <c r="V392" s="293"/>
      <c r="W392" s="293"/>
      <c r="X392" s="293"/>
      <c r="Y392" s="293"/>
      <c r="Z392" s="293"/>
      <c r="AA392" s="293"/>
      <c r="AB392" s="293"/>
      <c r="AC392" s="293"/>
      <c r="AD392" s="293"/>
      <c r="AE392" s="293"/>
      <c r="AF392" s="730"/>
      <c r="AG392" s="730"/>
      <c r="AH392" s="730"/>
      <c r="AI392" s="730"/>
      <c r="AJ392" s="730"/>
      <c r="AK392" s="730"/>
      <c r="AL392" s="167"/>
      <c r="AM392" s="167"/>
      <c r="AN392" s="167"/>
      <c r="AO392" s="167"/>
      <c r="AP392" s="167"/>
      <c r="AQ392" s="167"/>
      <c r="AR392" s="167"/>
      <c r="AS392" s="167"/>
      <c r="AT392" s="167"/>
      <c r="AU392" s="167"/>
      <c r="AV392" s="167"/>
      <c r="AW392" s="167"/>
      <c r="AX392" s="167"/>
      <c r="AY392" s="167"/>
      <c r="AZ392" s="167"/>
      <c r="BA392" s="167"/>
      <c r="BB392" s="167"/>
      <c r="BC392" s="167"/>
      <c r="BD392" s="167"/>
      <c r="BE392" s="167"/>
      <c r="BF392" s="167"/>
    </row>
    <row r="393" ht="14.25" customHeight="1">
      <c r="L393" s="178"/>
      <c r="M393" s="178"/>
      <c r="N393" s="178"/>
      <c r="Q393" s="292"/>
      <c r="R393" s="293"/>
      <c r="S393" s="293"/>
      <c r="T393" s="293"/>
      <c r="U393" s="293"/>
      <c r="V393" s="293"/>
      <c r="W393" s="293"/>
      <c r="X393" s="293"/>
      <c r="Y393" s="293"/>
      <c r="Z393" s="293"/>
      <c r="AA393" s="293"/>
      <c r="AB393" s="293"/>
      <c r="AC393" s="293"/>
      <c r="AD393" s="293"/>
      <c r="AE393" s="293"/>
      <c r="AF393" s="730"/>
      <c r="AG393" s="730"/>
      <c r="AH393" s="730"/>
      <c r="AI393" s="730"/>
      <c r="AJ393" s="730"/>
      <c r="AK393" s="730"/>
      <c r="AL393" s="167"/>
      <c r="AM393" s="167"/>
      <c r="AN393" s="167"/>
      <c r="AO393" s="167"/>
      <c r="AP393" s="167"/>
      <c r="AQ393" s="167"/>
      <c r="AR393" s="167"/>
      <c r="AS393" s="167"/>
      <c r="AT393" s="167"/>
      <c r="AU393" s="167"/>
      <c r="AV393" s="167"/>
      <c r="AW393" s="167"/>
      <c r="AX393" s="167"/>
      <c r="AY393" s="167"/>
      <c r="AZ393" s="167"/>
      <c r="BA393" s="167"/>
      <c r="BB393" s="167"/>
      <c r="BC393" s="167"/>
      <c r="BD393" s="167"/>
      <c r="BE393" s="167"/>
      <c r="BF393" s="167"/>
    </row>
    <row r="394" ht="14.25" customHeight="1">
      <c r="L394" s="178"/>
      <c r="M394" s="178"/>
      <c r="N394" s="178"/>
      <c r="Q394" s="292"/>
      <c r="R394" s="293"/>
      <c r="S394" s="293"/>
      <c r="T394" s="293"/>
      <c r="U394" s="293"/>
      <c r="V394" s="293"/>
      <c r="W394" s="293"/>
      <c r="X394" s="293"/>
      <c r="Y394" s="293"/>
      <c r="Z394" s="293"/>
      <c r="AA394" s="293"/>
      <c r="AB394" s="293"/>
      <c r="AC394" s="293"/>
      <c r="AD394" s="293"/>
      <c r="AE394" s="293"/>
      <c r="AF394" s="730"/>
      <c r="AG394" s="730"/>
      <c r="AH394" s="730"/>
      <c r="AI394" s="730"/>
      <c r="AJ394" s="730"/>
      <c r="AK394" s="730"/>
      <c r="AL394" s="167"/>
      <c r="AM394" s="167"/>
      <c r="AN394" s="167"/>
      <c r="AO394" s="167"/>
      <c r="AP394" s="167"/>
      <c r="AQ394" s="167"/>
      <c r="AR394" s="167"/>
      <c r="AS394" s="167"/>
      <c r="AT394" s="167"/>
      <c r="AU394" s="167"/>
      <c r="AV394" s="167"/>
      <c r="AW394" s="167"/>
      <c r="AX394" s="167"/>
      <c r="AY394" s="167"/>
      <c r="AZ394" s="167"/>
      <c r="BA394" s="167"/>
      <c r="BB394" s="167"/>
      <c r="BC394" s="167"/>
      <c r="BD394" s="167"/>
      <c r="BE394" s="167"/>
      <c r="BF394" s="167"/>
    </row>
    <row r="395" ht="14.25" customHeight="1">
      <c r="L395" s="178"/>
      <c r="M395" s="178"/>
      <c r="N395" s="178"/>
      <c r="Q395" s="292"/>
      <c r="R395" s="293"/>
      <c r="S395" s="293"/>
      <c r="T395" s="293"/>
      <c r="U395" s="293"/>
      <c r="V395" s="293"/>
      <c r="W395" s="293"/>
      <c r="X395" s="293"/>
      <c r="Y395" s="293"/>
      <c r="Z395" s="293"/>
      <c r="AA395" s="293"/>
      <c r="AB395" s="293"/>
      <c r="AC395" s="293"/>
      <c r="AD395" s="293"/>
      <c r="AE395" s="293"/>
      <c r="AF395" s="730"/>
      <c r="AG395" s="730"/>
      <c r="AH395" s="730"/>
      <c r="AI395" s="730"/>
      <c r="AJ395" s="730"/>
      <c r="AK395" s="730"/>
      <c r="AL395" s="167"/>
      <c r="AM395" s="167"/>
      <c r="AN395" s="167"/>
      <c r="AO395" s="167"/>
      <c r="AP395" s="167"/>
      <c r="AQ395" s="167"/>
      <c r="AR395" s="167"/>
      <c r="AS395" s="167"/>
      <c r="AT395" s="167"/>
      <c r="AU395" s="167"/>
      <c r="AV395" s="167"/>
      <c r="AW395" s="167"/>
      <c r="AX395" s="167"/>
      <c r="AY395" s="167"/>
      <c r="AZ395" s="167"/>
      <c r="BA395" s="167"/>
      <c r="BB395" s="167"/>
      <c r="BC395" s="167"/>
      <c r="BD395" s="167"/>
      <c r="BE395" s="167"/>
      <c r="BF395" s="167"/>
    </row>
    <row r="396" ht="14.25" customHeight="1">
      <c r="L396" s="178"/>
      <c r="M396" s="178"/>
      <c r="N396" s="178"/>
      <c r="Q396" s="292"/>
      <c r="R396" s="293"/>
      <c r="S396" s="293"/>
      <c r="T396" s="293"/>
      <c r="U396" s="293"/>
      <c r="V396" s="293"/>
      <c r="W396" s="293"/>
      <c r="X396" s="293"/>
      <c r="Y396" s="293"/>
      <c r="Z396" s="293"/>
      <c r="AA396" s="293"/>
      <c r="AB396" s="293"/>
      <c r="AC396" s="293"/>
      <c r="AD396" s="293"/>
      <c r="AE396" s="293"/>
      <c r="AF396" s="730"/>
      <c r="AG396" s="730"/>
      <c r="AH396" s="730"/>
      <c r="AI396" s="730"/>
      <c r="AJ396" s="730"/>
      <c r="AK396" s="730"/>
      <c r="AL396" s="167"/>
      <c r="AM396" s="167"/>
      <c r="AN396" s="167"/>
      <c r="AO396" s="167"/>
      <c r="AP396" s="167"/>
      <c r="AQ396" s="167"/>
      <c r="AR396" s="167"/>
      <c r="AS396" s="167"/>
      <c r="AT396" s="167"/>
      <c r="AU396" s="167"/>
      <c r="AV396" s="167"/>
      <c r="AW396" s="167"/>
      <c r="AX396" s="167"/>
      <c r="AY396" s="167"/>
      <c r="AZ396" s="167"/>
      <c r="BA396" s="167"/>
      <c r="BB396" s="167"/>
      <c r="BC396" s="167"/>
      <c r="BD396" s="167"/>
      <c r="BE396" s="167"/>
      <c r="BF396" s="167"/>
    </row>
    <row r="397" ht="14.25" customHeight="1">
      <c r="L397" s="178"/>
      <c r="M397" s="178"/>
      <c r="N397" s="178"/>
      <c r="Q397" s="292"/>
      <c r="R397" s="293"/>
      <c r="S397" s="293"/>
      <c r="T397" s="293"/>
      <c r="U397" s="293"/>
      <c r="V397" s="293"/>
      <c r="W397" s="293"/>
      <c r="X397" s="293"/>
      <c r="Y397" s="293"/>
      <c r="Z397" s="293"/>
      <c r="AA397" s="293"/>
      <c r="AB397" s="293"/>
      <c r="AC397" s="293"/>
      <c r="AD397" s="293"/>
      <c r="AE397" s="293"/>
      <c r="AF397" s="730"/>
      <c r="AG397" s="730"/>
      <c r="AH397" s="730"/>
      <c r="AI397" s="730"/>
      <c r="AJ397" s="730"/>
      <c r="AK397" s="730"/>
      <c r="AL397" s="167"/>
      <c r="AM397" s="167"/>
      <c r="AN397" s="167"/>
      <c r="AO397" s="167"/>
      <c r="AP397" s="167"/>
      <c r="AQ397" s="167"/>
      <c r="AR397" s="167"/>
      <c r="AS397" s="167"/>
      <c r="AT397" s="167"/>
      <c r="AU397" s="167"/>
      <c r="AV397" s="167"/>
      <c r="AW397" s="167"/>
      <c r="AX397" s="167"/>
      <c r="AY397" s="167"/>
      <c r="AZ397" s="167"/>
      <c r="BA397" s="167"/>
      <c r="BB397" s="167"/>
      <c r="BC397" s="167"/>
      <c r="BD397" s="167"/>
      <c r="BE397" s="167"/>
      <c r="BF397" s="167"/>
    </row>
    <row r="398" ht="14.25" customHeight="1">
      <c r="L398" s="178"/>
      <c r="M398" s="178"/>
      <c r="N398" s="178"/>
      <c r="Q398" s="292"/>
      <c r="R398" s="293"/>
      <c r="S398" s="293"/>
      <c r="T398" s="293"/>
      <c r="U398" s="293"/>
      <c r="V398" s="293"/>
      <c r="W398" s="293"/>
      <c r="X398" s="293"/>
      <c r="Y398" s="293"/>
      <c r="Z398" s="293"/>
      <c r="AA398" s="293"/>
      <c r="AB398" s="293"/>
      <c r="AC398" s="293"/>
      <c r="AD398" s="293"/>
      <c r="AE398" s="293"/>
      <c r="AF398" s="730"/>
      <c r="AG398" s="730"/>
      <c r="AH398" s="730"/>
      <c r="AI398" s="730"/>
      <c r="AJ398" s="730"/>
      <c r="AK398" s="730"/>
      <c r="AL398" s="167"/>
      <c r="AM398" s="167"/>
      <c r="AN398" s="167"/>
      <c r="AO398" s="167"/>
      <c r="AP398" s="167"/>
      <c r="AQ398" s="167"/>
      <c r="AR398" s="167"/>
      <c r="AS398" s="167"/>
      <c r="AT398" s="167"/>
      <c r="AU398" s="167"/>
      <c r="AV398" s="167"/>
      <c r="AW398" s="167"/>
      <c r="AX398" s="167"/>
      <c r="AY398" s="167"/>
      <c r="AZ398" s="167"/>
      <c r="BA398" s="167"/>
      <c r="BB398" s="167"/>
      <c r="BC398" s="167"/>
      <c r="BD398" s="167"/>
      <c r="BE398" s="167"/>
      <c r="BF398" s="167"/>
    </row>
    <row r="399" ht="14.25" customHeight="1">
      <c r="L399" s="178"/>
      <c r="M399" s="178"/>
      <c r="N399" s="178"/>
      <c r="Q399" s="292"/>
      <c r="R399" s="293"/>
      <c r="S399" s="293"/>
      <c r="T399" s="293"/>
      <c r="U399" s="293"/>
      <c r="V399" s="293"/>
      <c r="W399" s="293"/>
      <c r="X399" s="293"/>
      <c r="Y399" s="293"/>
      <c r="Z399" s="293"/>
      <c r="AA399" s="293"/>
      <c r="AB399" s="293"/>
      <c r="AC399" s="293"/>
      <c r="AD399" s="293"/>
      <c r="AE399" s="293"/>
      <c r="AF399" s="730"/>
      <c r="AG399" s="730"/>
      <c r="AH399" s="730"/>
      <c r="AI399" s="730"/>
      <c r="AJ399" s="730"/>
      <c r="AK399" s="730"/>
      <c r="AL399" s="167"/>
      <c r="AM399" s="167"/>
      <c r="AN399" s="167"/>
      <c r="AO399" s="167"/>
      <c r="AP399" s="167"/>
      <c r="AQ399" s="167"/>
      <c r="AR399" s="167"/>
      <c r="AS399" s="167"/>
      <c r="AT399" s="167"/>
      <c r="AU399" s="167"/>
      <c r="AV399" s="167"/>
      <c r="AW399" s="167"/>
      <c r="AX399" s="167"/>
      <c r="AY399" s="167"/>
      <c r="AZ399" s="167"/>
      <c r="BA399" s="167"/>
      <c r="BB399" s="167"/>
      <c r="BC399" s="167"/>
      <c r="BD399" s="167"/>
      <c r="BE399" s="167"/>
      <c r="BF399" s="167"/>
    </row>
    <row r="400" ht="14.25" customHeight="1">
      <c r="L400" s="178"/>
      <c r="M400" s="178"/>
      <c r="N400" s="178"/>
      <c r="Q400" s="292"/>
      <c r="R400" s="293"/>
      <c r="S400" s="293"/>
      <c r="T400" s="293"/>
      <c r="U400" s="293"/>
      <c r="V400" s="293"/>
      <c r="W400" s="293"/>
      <c r="X400" s="293"/>
      <c r="Y400" s="293"/>
      <c r="Z400" s="293"/>
      <c r="AA400" s="293"/>
      <c r="AB400" s="293"/>
      <c r="AC400" s="293"/>
      <c r="AD400" s="293"/>
      <c r="AE400" s="293"/>
      <c r="AF400" s="730"/>
      <c r="AG400" s="730"/>
      <c r="AH400" s="730"/>
      <c r="AI400" s="730"/>
      <c r="AJ400" s="730"/>
      <c r="AK400" s="730"/>
      <c r="AL400" s="167"/>
      <c r="AM400" s="167"/>
      <c r="AN400" s="167"/>
      <c r="AO400" s="167"/>
      <c r="AP400" s="167"/>
      <c r="AQ400" s="167"/>
      <c r="AR400" s="167"/>
      <c r="AS400" s="167"/>
      <c r="AT400" s="167"/>
      <c r="AU400" s="167"/>
      <c r="AV400" s="167"/>
      <c r="AW400" s="167"/>
      <c r="AX400" s="167"/>
      <c r="AY400" s="167"/>
      <c r="AZ400" s="167"/>
      <c r="BA400" s="167"/>
      <c r="BB400" s="167"/>
      <c r="BC400" s="167"/>
      <c r="BD400" s="167"/>
      <c r="BE400" s="167"/>
      <c r="BF400" s="167"/>
    </row>
    <row r="401" ht="14.25" customHeight="1">
      <c r="L401" s="178"/>
      <c r="M401" s="178"/>
      <c r="N401" s="178"/>
      <c r="Q401" s="292"/>
      <c r="R401" s="293"/>
      <c r="S401" s="293"/>
      <c r="T401" s="293"/>
      <c r="U401" s="293"/>
      <c r="V401" s="293"/>
      <c r="W401" s="293"/>
      <c r="X401" s="293"/>
      <c r="Y401" s="293"/>
      <c r="Z401" s="293"/>
      <c r="AA401" s="293"/>
      <c r="AB401" s="293"/>
      <c r="AC401" s="293"/>
      <c r="AD401" s="293"/>
      <c r="AE401" s="293"/>
      <c r="AF401" s="730"/>
      <c r="AG401" s="730"/>
      <c r="AH401" s="730"/>
      <c r="AI401" s="730"/>
      <c r="AJ401" s="730"/>
      <c r="AK401" s="730"/>
      <c r="AL401" s="167"/>
      <c r="AM401" s="167"/>
      <c r="AN401" s="167"/>
      <c r="AO401" s="167"/>
      <c r="AP401" s="167"/>
      <c r="AQ401" s="167"/>
      <c r="AR401" s="167"/>
      <c r="AS401" s="167"/>
      <c r="AT401" s="167"/>
      <c r="AU401" s="167"/>
      <c r="AV401" s="167"/>
      <c r="AW401" s="167"/>
      <c r="AX401" s="167"/>
      <c r="AY401" s="167"/>
      <c r="AZ401" s="167"/>
      <c r="BA401" s="167"/>
      <c r="BB401" s="167"/>
      <c r="BC401" s="167"/>
      <c r="BD401" s="167"/>
      <c r="BE401" s="167"/>
      <c r="BF401" s="167"/>
    </row>
    <row r="402" ht="14.25" customHeight="1">
      <c r="L402" s="178"/>
      <c r="M402" s="178"/>
      <c r="N402" s="178"/>
      <c r="Q402" s="292"/>
      <c r="R402" s="293"/>
      <c r="S402" s="293"/>
      <c r="T402" s="293"/>
      <c r="U402" s="293"/>
      <c r="V402" s="293"/>
      <c r="W402" s="293"/>
      <c r="X402" s="293"/>
      <c r="Y402" s="293"/>
      <c r="Z402" s="293"/>
      <c r="AA402" s="293"/>
      <c r="AB402" s="293"/>
      <c r="AC402" s="293"/>
      <c r="AD402" s="293"/>
      <c r="AE402" s="293"/>
      <c r="AF402" s="730"/>
      <c r="AG402" s="730"/>
      <c r="AH402" s="730"/>
      <c r="AI402" s="730"/>
      <c r="AJ402" s="730"/>
      <c r="AK402" s="730"/>
      <c r="AL402" s="167"/>
      <c r="AM402" s="167"/>
      <c r="AN402" s="167"/>
      <c r="AO402" s="167"/>
      <c r="AP402" s="167"/>
      <c r="AQ402" s="167"/>
      <c r="AR402" s="167"/>
      <c r="AS402" s="167"/>
      <c r="AT402" s="167"/>
      <c r="AU402" s="167"/>
      <c r="AV402" s="167"/>
      <c r="AW402" s="167"/>
      <c r="AX402" s="167"/>
      <c r="AY402" s="167"/>
      <c r="AZ402" s="167"/>
      <c r="BA402" s="167"/>
      <c r="BB402" s="167"/>
      <c r="BC402" s="167"/>
      <c r="BD402" s="167"/>
      <c r="BE402" s="167"/>
      <c r="BF402" s="167"/>
    </row>
    <row r="403" ht="14.25" customHeight="1">
      <c r="L403" s="178"/>
      <c r="M403" s="178"/>
      <c r="N403" s="178"/>
      <c r="Q403" s="292"/>
      <c r="R403" s="293"/>
      <c r="S403" s="293"/>
      <c r="T403" s="293"/>
      <c r="U403" s="293"/>
      <c r="V403" s="293"/>
      <c r="W403" s="293"/>
      <c r="X403" s="293"/>
      <c r="Y403" s="293"/>
      <c r="Z403" s="293"/>
      <c r="AA403" s="293"/>
      <c r="AB403" s="293"/>
      <c r="AC403" s="293"/>
      <c r="AD403" s="293"/>
      <c r="AE403" s="293"/>
      <c r="AF403" s="730"/>
      <c r="AG403" s="730"/>
      <c r="AH403" s="730"/>
      <c r="AI403" s="730"/>
      <c r="AJ403" s="730"/>
      <c r="AK403" s="730"/>
      <c r="AL403" s="167"/>
      <c r="AM403" s="167"/>
      <c r="AN403" s="167"/>
      <c r="AO403" s="167"/>
      <c r="AP403" s="167"/>
      <c r="AQ403" s="167"/>
      <c r="AR403" s="167"/>
      <c r="AS403" s="167"/>
      <c r="AT403" s="167"/>
      <c r="AU403" s="167"/>
      <c r="AV403" s="167"/>
      <c r="AW403" s="167"/>
      <c r="AX403" s="167"/>
      <c r="AY403" s="167"/>
      <c r="AZ403" s="167"/>
      <c r="BA403" s="167"/>
      <c r="BB403" s="167"/>
      <c r="BC403" s="167"/>
      <c r="BD403" s="167"/>
      <c r="BE403" s="167"/>
      <c r="BF403" s="167"/>
    </row>
    <row r="404" ht="14.25" customHeight="1">
      <c r="L404" s="178"/>
      <c r="M404" s="178"/>
      <c r="N404" s="178"/>
      <c r="Q404" s="292"/>
      <c r="R404" s="293"/>
      <c r="S404" s="293"/>
      <c r="T404" s="293"/>
      <c r="U404" s="293"/>
      <c r="V404" s="293"/>
      <c r="W404" s="293"/>
      <c r="X404" s="293"/>
      <c r="Y404" s="293"/>
      <c r="Z404" s="293"/>
      <c r="AA404" s="293"/>
      <c r="AB404" s="293"/>
      <c r="AC404" s="293"/>
      <c r="AD404" s="293"/>
      <c r="AE404" s="293"/>
      <c r="AF404" s="730"/>
      <c r="AG404" s="730"/>
      <c r="AH404" s="730"/>
      <c r="AI404" s="730"/>
      <c r="AJ404" s="730"/>
      <c r="AK404" s="730"/>
      <c r="AL404" s="167"/>
      <c r="AM404" s="167"/>
      <c r="AN404" s="167"/>
      <c r="AO404" s="167"/>
      <c r="AP404" s="167"/>
      <c r="AQ404" s="167"/>
      <c r="AR404" s="167"/>
      <c r="AS404" s="167"/>
      <c r="AT404" s="167"/>
      <c r="AU404" s="167"/>
      <c r="AV404" s="167"/>
      <c r="AW404" s="167"/>
      <c r="AX404" s="167"/>
      <c r="AY404" s="167"/>
      <c r="AZ404" s="167"/>
      <c r="BA404" s="167"/>
      <c r="BB404" s="167"/>
      <c r="BC404" s="167"/>
      <c r="BD404" s="167"/>
      <c r="BE404" s="167"/>
      <c r="BF404" s="167"/>
    </row>
    <row r="405" ht="14.25" customHeight="1">
      <c r="L405" s="178"/>
      <c r="M405" s="178"/>
      <c r="N405" s="178"/>
      <c r="Q405" s="292"/>
      <c r="R405" s="293"/>
      <c r="S405" s="293"/>
      <c r="T405" s="293"/>
      <c r="U405" s="293"/>
      <c r="V405" s="293"/>
      <c r="W405" s="293"/>
      <c r="X405" s="293"/>
      <c r="Y405" s="293"/>
      <c r="Z405" s="293"/>
      <c r="AA405" s="293"/>
      <c r="AB405" s="293"/>
      <c r="AC405" s="293"/>
      <c r="AD405" s="293"/>
      <c r="AE405" s="293"/>
      <c r="AF405" s="730"/>
      <c r="AG405" s="730"/>
      <c r="AH405" s="730"/>
      <c r="AI405" s="730"/>
      <c r="AJ405" s="730"/>
      <c r="AK405" s="730"/>
      <c r="AL405" s="167"/>
      <c r="AM405" s="167"/>
      <c r="AN405" s="167"/>
      <c r="AO405" s="167"/>
      <c r="AP405" s="167"/>
      <c r="AQ405" s="167"/>
      <c r="AR405" s="167"/>
      <c r="AS405" s="167"/>
      <c r="AT405" s="167"/>
      <c r="AU405" s="167"/>
      <c r="AV405" s="167"/>
      <c r="AW405" s="167"/>
      <c r="AX405" s="167"/>
      <c r="AY405" s="167"/>
      <c r="AZ405" s="167"/>
      <c r="BA405" s="167"/>
      <c r="BB405" s="167"/>
      <c r="BC405" s="167"/>
      <c r="BD405" s="167"/>
      <c r="BE405" s="167"/>
      <c r="BF405" s="167"/>
    </row>
    <row r="406" ht="14.25" customHeight="1">
      <c r="L406" s="178"/>
      <c r="M406" s="178"/>
      <c r="N406" s="178"/>
      <c r="Q406" s="292"/>
      <c r="R406" s="293"/>
      <c r="S406" s="293"/>
      <c r="T406" s="293"/>
      <c r="U406" s="293"/>
      <c r="V406" s="293"/>
      <c r="W406" s="293"/>
      <c r="X406" s="293"/>
      <c r="Y406" s="293"/>
      <c r="Z406" s="293"/>
      <c r="AA406" s="293"/>
      <c r="AB406" s="293"/>
      <c r="AC406" s="293"/>
      <c r="AD406" s="293"/>
      <c r="AE406" s="293"/>
      <c r="AF406" s="730"/>
      <c r="AG406" s="730"/>
      <c r="AH406" s="730"/>
      <c r="AI406" s="730"/>
      <c r="AJ406" s="730"/>
      <c r="AK406" s="730"/>
      <c r="AL406" s="167"/>
      <c r="AM406" s="167"/>
      <c r="AN406" s="167"/>
      <c r="AO406" s="167"/>
      <c r="AP406" s="167"/>
      <c r="AQ406" s="167"/>
      <c r="AR406" s="167"/>
      <c r="AS406" s="167"/>
      <c r="AT406" s="167"/>
      <c r="AU406" s="167"/>
      <c r="AV406" s="167"/>
      <c r="AW406" s="167"/>
      <c r="AX406" s="167"/>
      <c r="AY406" s="167"/>
      <c r="AZ406" s="167"/>
      <c r="BA406" s="167"/>
      <c r="BB406" s="167"/>
      <c r="BC406" s="167"/>
      <c r="BD406" s="167"/>
      <c r="BE406" s="167"/>
      <c r="BF406" s="167"/>
    </row>
    <row r="407" ht="14.25" customHeight="1">
      <c r="L407" s="178"/>
      <c r="M407" s="178"/>
      <c r="N407" s="178"/>
      <c r="Q407" s="292"/>
      <c r="R407" s="293"/>
      <c r="S407" s="293"/>
      <c r="T407" s="293"/>
      <c r="U407" s="293"/>
      <c r="V407" s="293"/>
      <c r="W407" s="293"/>
      <c r="X407" s="293"/>
      <c r="Y407" s="293"/>
      <c r="Z407" s="293"/>
      <c r="AA407" s="293"/>
      <c r="AB407" s="293"/>
      <c r="AC407" s="293"/>
      <c r="AD407" s="293"/>
      <c r="AE407" s="293"/>
      <c r="AF407" s="730"/>
      <c r="AG407" s="730"/>
      <c r="AH407" s="730"/>
      <c r="AI407" s="730"/>
      <c r="AJ407" s="730"/>
      <c r="AK407" s="730"/>
      <c r="AL407" s="167"/>
      <c r="AM407" s="167"/>
      <c r="AN407" s="167"/>
      <c r="AO407" s="167"/>
      <c r="AP407" s="167"/>
      <c r="AQ407" s="167"/>
      <c r="AR407" s="167"/>
      <c r="AS407" s="167"/>
      <c r="AT407" s="167"/>
      <c r="AU407" s="167"/>
      <c r="AV407" s="167"/>
      <c r="AW407" s="167"/>
      <c r="AX407" s="167"/>
      <c r="AY407" s="167"/>
      <c r="AZ407" s="167"/>
      <c r="BA407" s="167"/>
      <c r="BB407" s="167"/>
      <c r="BC407" s="167"/>
      <c r="BD407" s="167"/>
      <c r="BE407" s="167"/>
      <c r="BF407" s="167"/>
    </row>
    <row r="408" ht="14.25" customHeight="1">
      <c r="L408" s="178"/>
      <c r="M408" s="178"/>
      <c r="N408" s="178"/>
      <c r="Q408" s="292"/>
      <c r="R408" s="293"/>
      <c r="S408" s="293"/>
      <c r="T408" s="293"/>
      <c r="U408" s="293"/>
      <c r="V408" s="293"/>
      <c r="W408" s="293"/>
      <c r="X408" s="293"/>
      <c r="Y408" s="293"/>
      <c r="Z408" s="293"/>
      <c r="AA408" s="293"/>
      <c r="AB408" s="293"/>
      <c r="AC408" s="293"/>
      <c r="AD408" s="293"/>
      <c r="AE408" s="293"/>
      <c r="AF408" s="730"/>
      <c r="AG408" s="730"/>
      <c r="AH408" s="730"/>
      <c r="AI408" s="730"/>
      <c r="AJ408" s="730"/>
      <c r="AK408" s="730"/>
      <c r="AL408" s="167"/>
      <c r="AM408" s="167"/>
      <c r="AN408" s="167"/>
      <c r="AO408" s="167"/>
      <c r="AP408" s="167"/>
      <c r="AQ408" s="167"/>
      <c r="AR408" s="167"/>
      <c r="AS408" s="167"/>
      <c r="AT408" s="167"/>
      <c r="AU408" s="167"/>
      <c r="AV408" s="167"/>
      <c r="AW408" s="167"/>
      <c r="AX408" s="167"/>
      <c r="AY408" s="167"/>
      <c r="AZ408" s="167"/>
      <c r="BA408" s="167"/>
      <c r="BB408" s="167"/>
      <c r="BC408" s="167"/>
      <c r="BD408" s="167"/>
      <c r="BE408" s="167"/>
      <c r="BF408" s="167"/>
    </row>
    <row r="409" ht="14.25" customHeight="1">
      <c r="L409" s="178"/>
      <c r="M409" s="178"/>
      <c r="N409" s="178"/>
      <c r="Q409" s="292"/>
      <c r="R409" s="293"/>
      <c r="S409" s="293"/>
      <c r="T409" s="293"/>
      <c r="U409" s="293"/>
      <c r="V409" s="293"/>
      <c r="W409" s="293"/>
      <c r="X409" s="293"/>
      <c r="Y409" s="293"/>
      <c r="Z409" s="293"/>
      <c r="AA409" s="293"/>
      <c r="AB409" s="293"/>
      <c r="AC409" s="293"/>
      <c r="AD409" s="293"/>
      <c r="AE409" s="293"/>
      <c r="AF409" s="730"/>
      <c r="AG409" s="730"/>
      <c r="AH409" s="730"/>
      <c r="AI409" s="730"/>
      <c r="AJ409" s="730"/>
      <c r="AK409" s="730"/>
      <c r="AL409" s="167"/>
      <c r="AM409" s="167"/>
      <c r="AN409" s="167"/>
      <c r="AO409" s="167"/>
      <c r="AP409" s="167"/>
      <c r="AQ409" s="167"/>
      <c r="AR409" s="167"/>
      <c r="AS409" s="167"/>
      <c r="AT409" s="167"/>
      <c r="AU409" s="167"/>
      <c r="AV409" s="167"/>
      <c r="AW409" s="167"/>
      <c r="AX409" s="167"/>
      <c r="AY409" s="167"/>
      <c r="AZ409" s="167"/>
      <c r="BA409" s="167"/>
      <c r="BB409" s="167"/>
      <c r="BC409" s="167"/>
      <c r="BD409" s="167"/>
      <c r="BE409" s="167"/>
      <c r="BF409" s="167"/>
    </row>
    <row r="410" ht="14.25" customHeight="1">
      <c r="L410" s="178"/>
      <c r="M410" s="178"/>
      <c r="N410" s="178"/>
      <c r="Q410" s="292"/>
      <c r="R410" s="293"/>
      <c r="S410" s="293"/>
      <c r="T410" s="293"/>
      <c r="U410" s="293"/>
      <c r="V410" s="293"/>
      <c r="W410" s="293"/>
      <c r="X410" s="293"/>
      <c r="Y410" s="293"/>
      <c r="Z410" s="293"/>
      <c r="AA410" s="293"/>
      <c r="AB410" s="293"/>
      <c r="AC410" s="293"/>
      <c r="AD410" s="293"/>
      <c r="AE410" s="293"/>
      <c r="AF410" s="730"/>
      <c r="AG410" s="730"/>
      <c r="AH410" s="730"/>
      <c r="AI410" s="730"/>
      <c r="AJ410" s="730"/>
      <c r="AK410" s="730"/>
      <c r="AL410" s="167"/>
      <c r="AM410" s="167"/>
      <c r="AN410" s="167"/>
      <c r="AO410" s="167"/>
      <c r="AP410" s="167"/>
      <c r="AQ410" s="167"/>
      <c r="AR410" s="167"/>
      <c r="AS410" s="167"/>
      <c r="AT410" s="167"/>
      <c r="AU410" s="167"/>
      <c r="AV410" s="167"/>
      <c r="AW410" s="167"/>
      <c r="AX410" s="167"/>
      <c r="AY410" s="167"/>
      <c r="AZ410" s="167"/>
      <c r="BA410" s="167"/>
      <c r="BB410" s="167"/>
      <c r="BC410" s="167"/>
      <c r="BD410" s="167"/>
      <c r="BE410" s="167"/>
      <c r="BF410" s="167"/>
    </row>
    <row r="411" ht="14.25" customHeight="1">
      <c r="L411" s="178"/>
      <c r="M411" s="178"/>
      <c r="N411" s="178"/>
      <c r="Q411" s="292"/>
      <c r="R411" s="293"/>
      <c r="S411" s="293"/>
      <c r="T411" s="293"/>
      <c r="U411" s="293"/>
      <c r="V411" s="293"/>
      <c r="W411" s="293"/>
      <c r="X411" s="293"/>
      <c r="Y411" s="293"/>
      <c r="Z411" s="293"/>
      <c r="AA411" s="293"/>
      <c r="AB411" s="293"/>
      <c r="AC411" s="293"/>
      <c r="AD411" s="293"/>
      <c r="AE411" s="293"/>
      <c r="AF411" s="730"/>
      <c r="AG411" s="730"/>
      <c r="AH411" s="730"/>
      <c r="AI411" s="730"/>
      <c r="AJ411" s="730"/>
      <c r="AK411" s="730"/>
      <c r="AL411" s="167"/>
      <c r="AM411" s="167"/>
      <c r="AN411" s="167"/>
      <c r="AO411" s="167"/>
      <c r="AP411" s="167"/>
      <c r="AQ411" s="167"/>
      <c r="AR411" s="167"/>
      <c r="AS411" s="167"/>
      <c r="AT411" s="167"/>
      <c r="AU411" s="167"/>
      <c r="AV411" s="167"/>
      <c r="AW411" s="167"/>
      <c r="AX411" s="167"/>
      <c r="AY411" s="167"/>
      <c r="AZ411" s="167"/>
      <c r="BA411" s="167"/>
      <c r="BB411" s="167"/>
      <c r="BC411" s="167"/>
      <c r="BD411" s="167"/>
      <c r="BE411" s="167"/>
      <c r="BF411" s="167"/>
    </row>
    <row r="412" ht="14.25" customHeight="1">
      <c r="L412" s="178"/>
      <c r="M412" s="178"/>
      <c r="N412" s="178"/>
      <c r="Q412" s="292"/>
      <c r="R412" s="293"/>
      <c r="S412" s="293"/>
      <c r="T412" s="293"/>
      <c r="U412" s="293"/>
      <c r="V412" s="293"/>
      <c r="W412" s="293"/>
      <c r="X412" s="293"/>
      <c r="Y412" s="293"/>
      <c r="Z412" s="293"/>
      <c r="AA412" s="293"/>
      <c r="AB412" s="293"/>
      <c r="AC412" s="293"/>
      <c r="AD412" s="293"/>
      <c r="AE412" s="293"/>
      <c r="AF412" s="730"/>
      <c r="AG412" s="730"/>
      <c r="AH412" s="730"/>
      <c r="AI412" s="730"/>
      <c r="AJ412" s="730"/>
      <c r="AK412" s="730"/>
      <c r="AL412" s="167"/>
      <c r="AM412" s="167"/>
      <c r="AN412" s="167"/>
      <c r="AO412" s="167"/>
      <c r="AP412" s="167"/>
      <c r="AQ412" s="167"/>
      <c r="AR412" s="167"/>
      <c r="AS412" s="167"/>
      <c r="AT412" s="167"/>
      <c r="AU412" s="167"/>
      <c r="AV412" s="167"/>
      <c r="AW412" s="167"/>
      <c r="AX412" s="167"/>
      <c r="AY412" s="167"/>
      <c r="AZ412" s="167"/>
      <c r="BA412" s="167"/>
      <c r="BB412" s="167"/>
      <c r="BC412" s="167"/>
      <c r="BD412" s="167"/>
      <c r="BE412" s="167"/>
      <c r="BF412" s="167"/>
    </row>
    <row r="413" ht="14.25" customHeight="1">
      <c r="L413" s="178"/>
      <c r="M413" s="178"/>
      <c r="N413" s="178"/>
      <c r="Q413" s="292"/>
      <c r="R413" s="293"/>
      <c r="S413" s="293"/>
      <c r="T413" s="293"/>
      <c r="U413" s="293"/>
      <c r="V413" s="293"/>
      <c r="W413" s="293"/>
      <c r="X413" s="293"/>
      <c r="Y413" s="293"/>
      <c r="Z413" s="293"/>
      <c r="AA413" s="293"/>
      <c r="AB413" s="293"/>
      <c r="AC413" s="293"/>
      <c r="AD413" s="293"/>
      <c r="AE413" s="293"/>
      <c r="AF413" s="730"/>
      <c r="AG413" s="730"/>
      <c r="AH413" s="730"/>
      <c r="AI413" s="730"/>
      <c r="AJ413" s="730"/>
      <c r="AK413" s="730"/>
      <c r="AL413" s="167"/>
      <c r="AM413" s="167"/>
      <c r="AN413" s="167"/>
      <c r="AO413" s="167"/>
      <c r="AP413" s="167"/>
      <c r="AQ413" s="167"/>
      <c r="AR413" s="167"/>
      <c r="AS413" s="167"/>
      <c r="AT413" s="167"/>
      <c r="AU413" s="167"/>
      <c r="AV413" s="167"/>
      <c r="AW413" s="167"/>
      <c r="AX413" s="167"/>
      <c r="AY413" s="167"/>
      <c r="AZ413" s="167"/>
      <c r="BA413" s="167"/>
      <c r="BB413" s="167"/>
      <c r="BC413" s="167"/>
      <c r="BD413" s="167"/>
      <c r="BE413" s="167"/>
      <c r="BF413" s="167"/>
    </row>
    <row r="414" ht="14.25" customHeight="1">
      <c r="L414" s="178"/>
      <c r="M414" s="178"/>
      <c r="N414" s="178"/>
      <c r="Q414" s="292"/>
      <c r="R414" s="293"/>
      <c r="S414" s="293"/>
      <c r="T414" s="293"/>
      <c r="U414" s="293"/>
      <c r="V414" s="293"/>
      <c r="W414" s="293"/>
      <c r="X414" s="293"/>
      <c r="Y414" s="293"/>
      <c r="Z414" s="293"/>
      <c r="AA414" s="293"/>
      <c r="AB414" s="293"/>
      <c r="AC414" s="293"/>
      <c r="AD414" s="293"/>
      <c r="AE414" s="293"/>
      <c r="AF414" s="730"/>
      <c r="AG414" s="730"/>
      <c r="AH414" s="730"/>
      <c r="AI414" s="730"/>
      <c r="AJ414" s="730"/>
      <c r="AK414" s="730"/>
      <c r="AL414" s="167"/>
      <c r="AM414" s="167"/>
      <c r="AN414" s="167"/>
      <c r="AO414" s="167"/>
      <c r="AP414" s="167"/>
      <c r="AQ414" s="167"/>
      <c r="AR414" s="167"/>
      <c r="AS414" s="167"/>
      <c r="AT414" s="167"/>
      <c r="AU414" s="167"/>
      <c r="AV414" s="167"/>
      <c r="AW414" s="167"/>
      <c r="AX414" s="167"/>
      <c r="AY414" s="167"/>
      <c r="AZ414" s="167"/>
      <c r="BA414" s="167"/>
      <c r="BB414" s="167"/>
      <c r="BC414" s="167"/>
      <c r="BD414" s="167"/>
      <c r="BE414" s="167"/>
      <c r="BF414" s="167"/>
    </row>
    <row r="415" ht="14.25" customHeight="1">
      <c r="L415" s="178"/>
      <c r="M415" s="178"/>
      <c r="N415" s="178"/>
      <c r="Q415" s="292"/>
      <c r="R415" s="293"/>
      <c r="S415" s="293"/>
      <c r="T415" s="293"/>
      <c r="U415" s="293"/>
      <c r="V415" s="293"/>
      <c r="W415" s="293"/>
      <c r="X415" s="293"/>
      <c r="Y415" s="293"/>
      <c r="Z415" s="293"/>
      <c r="AA415" s="293"/>
      <c r="AB415" s="293"/>
      <c r="AC415" s="293"/>
      <c r="AD415" s="293"/>
      <c r="AE415" s="293"/>
      <c r="AF415" s="730"/>
      <c r="AG415" s="730"/>
      <c r="AH415" s="730"/>
      <c r="AI415" s="730"/>
      <c r="AJ415" s="730"/>
      <c r="AK415" s="730"/>
      <c r="AL415" s="167"/>
      <c r="AM415" s="167"/>
      <c r="AN415" s="167"/>
      <c r="AO415" s="167"/>
      <c r="AP415" s="167"/>
      <c r="AQ415" s="167"/>
      <c r="AR415" s="167"/>
      <c r="AS415" s="167"/>
      <c r="AT415" s="167"/>
      <c r="AU415" s="167"/>
      <c r="AV415" s="167"/>
      <c r="AW415" s="167"/>
      <c r="AX415" s="167"/>
      <c r="AY415" s="167"/>
      <c r="AZ415" s="167"/>
      <c r="BA415" s="167"/>
      <c r="BB415" s="167"/>
      <c r="BC415" s="167"/>
      <c r="BD415" s="167"/>
      <c r="BE415" s="167"/>
      <c r="BF415" s="167"/>
    </row>
    <row r="416" ht="14.25" customHeight="1">
      <c r="L416" s="178"/>
      <c r="M416" s="178"/>
      <c r="N416" s="178"/>
      <c r="Q416" s="292"/>
      <c r="R416" s="293"/>
      <c r="S416" s="293"/>
      <c r="T416" s="293"/>
      <c r="U416" s="293"/>
      <c r="V416" s="293"/>
      <c r="W416" s="293"/>
      <c r="X416" s="293"/>
      <c r="Y416" s="293"/>
      <c r="Z416" s="293"/>
      <c r="AA416" s="293"/>
      <c r="AB416" s="293"/>
      <c r="AC416" s="293"/>
      <c r="AD416" s="293"/>
      <c r="AE416" s="293"/>
      <c r="AF416" s="730"/>
      <c r="AG416" s="730"/>
      <c r="AH416" s="730"/>
      <c r="AI416" s="730"/>
      <c r="AJ416" s="730"/>
      <c r="AK416" s="730"/>
      <c r="AL416" s="167"/>
      <c r="AM416" s="167"/>
      <c r="AN416" s="167"/>
      <c r="AO416" s="167"/>
      <c r="AP416" s="167"/>
      <c r="AQ416" s="167"/>
      <c r="AR416" s="167"/>
      <c r="AS416" s="167"/>
      <c r="AT416" s="167"/>
      <c r="AU416" s="167"/>
      <c r="AV416" s="167"/>
      <c r="AW416" s="167"/>
      <c r="AX416" s="167"/>
      <c r="AY416" s="167"/>
      <c r="AZ416" s="167"/>
      <c r="BA416" s="167"/>
      <c r="BB416" s="167"/>
      <c r="BC416" s="167"/>
      <c r="BD416" s="167"/>
      <c r="BE416" s="167"/>
      <c r="BF416" s="167"/>
    </row>
    <row r="417" ht="14.25" customHeight="1">
      <c r="L417" s="178"/>
      <c r="M417" s="178"/>
      <c r="N417" s="178"/>
      <c r="Q417" s="292"/>
      <c r="R417" s="293"/>
      <c r="S417" s="293"/>
      <c r="T417" s="293"/>
      <c r="U417" s="293"/>
      <c r="V417" s="293"/>
      <c r="W417" s="293"/>
      <c r="X417" s="293"/>
      <c r="Y417" s="293"/>
      <c r="Z417" s="293"/>
      <c r="AA417" s="293"/>
      <c r="AB417" s="293"/>
      <c r="AC417" s="293"/>
      <c r="AD417" s="293"/>
      <c r="AE417" s="293"/>
      <c r="AF417" s="730"/>
      <c r="AG417" s="730"/>
      <c r="AH417" s="730"/>
      <c r="AI417" s="730"/>
      <c r="AJ417" s="730"/>
      <c r="AK417" s="730"/>
      <c r="AL417" s="167"/>
      <c r="AM417" s="167"/>
      <c r="AN417" s="167"/>
      <c r="AO417" s="167"/>
      <c r="AP417" s="167"/>
      <c r="AQ417" s="167"/>
      <c r="AR417" s="167"/>
      <c r="AS417" s="167"/>
      <c r="AT417" s="167"/>
      <c r="AU417" s="167"/>
      <c r="AV417" s="167"/>
      <c r="AW417" s="167"/>
      <c r="AX417" s="167"/>
      <c r="AY417" s="167"/>
      <c r="AZ417" s="167"/>
      <c r="BA417" s="167"/>
      <c r="BB417" s="167"/>
      <c r="BC417" s="167"/>
      <c r="BD417" s="167"/>
      <c r="BE417" s="167"/>
      <c r="BF417" s="167"/>
    </row>
    <row r="418" ht="14.25" customHeight="1">
      <c r="L418" s="178"/>
      <c r="M418" s="178"/>
      <c r="N418" s="178"/>
      <c r="Q418" s="292"/>
      <c r="R418" s="293"/>
      <c r="S418" s="293"/>
      <c r="T418" s="293"/>
      <c r="U418" s="293"/>
      <c r="V418" s="293"/>
      <c r="W418" s="293"/>
      <c r="X418" s="293"/>
      <c r="Y418" s="293"/>
      <c r="Z418" s="293"/>
      <c r="AA418" s="293"/>
      <c r="AB418" s="293"/>
      <c r="AC418" s="293"/>
      <c r="AD418" s="293"/>
      <c r="AE418" s="293"/>
      <c r="AF418" s="730"/>
      <c r="AG418" s="730"/>
      <c r="AH418" s="730"/>
      <c r="AI418" s="730"/>
      <c r="AJ418" s="730"/>
      <c r="AK418" s="730"/>
      <c r="AL418" s="167"/>
      <c r="AM418" s="167"/>
      <c r="AN418" s="167"/>
      <c r="AO418" s="167"/>
      <c r="AP418" s="167"/>
      <c r="AQ418" s="167"/>
      <c r="AR418" s="167"/>
      <c r="AS418" s="167"/>
      <c r="AT418" s="167"/>
      <c r="AU418" s="167"/>
      <c r="AV418" s="167"/>
      <c r="AW418" s="167"/>
      <c r="AX418" s="167"/>
      <c r="AY418" s="167"/>
      <c r="AZ418" s="167"/>
      <c r="BA418" s="167"/>
      <c r="BB418" s="167"/>
      <c r="BC418" s="167"/>
      <c r="BD418" s="167"/>
      <c r="BE418" s="167"/>
      <c r="BF418" s="167"/>
    </row>
    <row r="419" ht="14.25" customHeight="1">
      <c r="L419" s="178"/>
      <c r="M419" s="178"/>
      <c r="N419" s="178"/>
      <c r="Q419" s="292"/>
      <c r="R419" s="293"/>
      <c r="S419" s="293"/>
      <c r="T419" s="293"/>
      <c r="U419" s="293"/>
      <c r="V419" s="293"/>
      <c r="W419" s="293"/>
      <c r="X419" s="293"/>
      <c r="Y419" s="293"/>
      <c r="Z419" s="293"/>
      <c r="AA419" s="293"/>
      <c r="AB419" s="293"/>
      <c r="AC419" s="293"/>
      <c r="AD419" s="293"/>
      <c r="AE419" s="293"/>
      <c r="AF419" s="730"/>
      <c r="AG419" s="730"/>
      <c r="AH419" s="730"/>
      <c r="AI419" s="730"/>
      <c r="AJ419" s="730"/>
      <c r="AK419" s="730"/>
      <c r="AL419" s="167"/>
      <c r="AM419" s="167"/>
      <c r="AN419" s="167"/>
      <c r="AO419" s="167"/>
      <c r="AP419" s="167"/>
      <c r="AQ419" s="167"/>
      <c r="AR419" s="167"/>
      <c r="AS419" s="167"/>
      <c r="AT419" s="167"/>
      <c r="AU419" s="167"/>
      <c r="AV419" s="167"/>
      <c r="AW419" s="167"/>
      <c r="AX419" s="167"/>
      <c r="AY419" s="167"/>
      <c r="AZ419" s="167"/>
      <c r="BA419" s="167"/>
      <c r="BB419" s="167"/>
      <c r="BC419" s="167"/>
      <c r="BD419" s="167"/>
      <c r="BE419" s="167"/>
      <c r="BF419" s="167"/>
    </row>
    <row r="420" ht="14.25" customHeight="1">
      <c r="L420" s="178"/>
      <c r="M420" s="178"/>
      <c r="N420" s="178"/>
      <c r="Q420" s="292"/>
      <c r="R420" s="293"/>
      <c r="S420" s="293"/>
      <c r="T420" s="293"/>
      <c r="U420" s="293"/>
      <c r="V420" s="293"/>
      <c r="W420" s="293"/>
      <c r="X420" s="293"/>
      <c r="Y420" s="293"/>
      <c r="Z420" s="293"/>
      <c r="AA420" s="293"/>
      <c r="AB420" s="293"/>
      <c r="AC420" s="293"/>
      <c r="AD420" s="293"/>
      <c r="AE420" s="293"/>
      <c r="AF420" s="730"/>
      <c r="AG420" s="730"/>
      <c r="AH420" s="730"/>
      <c r="AI420" s="730"/>
      <c r="AJ420" s="730"/>
      <c r="AK420" s="730"/>
      <c r="AL420" s="167"/>
      <c r="AM420" s="167"/>
      <c r="AN420" s="167"/>
      <c r="AO420" s="167"/>
      <c r="AP420" s="167"/>
      <c r="AQ420" s="167"/>
      <c r="AR420" s="167"/>
      <c r="AS420" s="167"/>
      <c r="AT420" s="167"/>
      <c r="AU420" s="167"/>
      <c r="AV420" s="167"/>
      <c r="AW420" s="167"/>
      <c r="AX420" s="167"/>
      <c r="AY420" s="167"/>
      <c r="AZ420" s="167"/>
      <c r="BA420" s="167"/>
      <c r="BB420" s="167"/>
      <c r="BC420" s="167"/>
      <c r="BD420" s="167"/>
      <c r="BE420" s="167"/>
      <c r="BF420" s="167"/>
    </row>
    <row r="421" ht="14.25" customHeight="1">
      <c r="L421" s="178"/>
      <c r="M421" s="178"/>
      <c r="N421" s="178"/>
      <c r="Q421" s="292"/>
      <c r="R421" s="293"/>
      <c r="S421" s="293"/>
      <c r="T421" s="293"/>
      <c r="U421" s="293"/>
      <c r="V421" s="293"/>
      <c r="W421" s="293"/>
      <c r="X421" s="293"/>
      <c r="Y421" s="293"/>
      <c r="Z421" s="293"/>
      <c r="AA421" s="293"/>
      <c r="AB421" s="293"/>
      <c r="AC421" s="293"/>
      <c r="AD421" s="293"/>
      <c r="AE421" s="293"/>
      <c r="AF421" s="730"/>
      <c r="AG421" s="730"/>
      <c r="AH421" s="730"/>
      <c r="AI421" s="730"/>
      <c r="AJ421" s="730"/>
      <c r="AK421" s="730"/>
      <c r="AL421" s="167"/>
      <c r="AM421" s="167"/>
      <c r="AN421" s="167"/>
      <c r="AO421" s="167"/>
      <c r="AP421" s="167"/>
      <c r="AQ421" s="167"/>
      <c r="AR421" s="167"/>
      <c r="AS421" s="167"/>
      <c r="AT421" s="167"/>
      <c r="AU421" s="167"/>
      <c r="AV421" s="167"/>
      <c r="AW421" s="167"/>
      <c r="AX421" s="167"/>
      <c r="AY421" s="167"/>
      <c r="AZ421" s="167"/>
      <c r="BA421" s="167"/>
      <c r="BB421" s="167"/>
      <c r="BC421" s="167"/>
      <c r="BD421" s="167"/>
      <c r="BE421" s="167"/>
      <c r="BF421" s="167"/>
    </row>
    <row r="422" ht="14.25" customHeight="1">
      <c r="L422" s="178"/>
      <c r="M422" s="178"/>
      <c r="N422" s="178"/>
      <c r="Q422" s="292"/>
      <c r="R422" s="293"/>
      <c r="S422" s="293"/>
      <c r="T422" s="293"/>
      <c r="U422" s="293"/>
      <c r="V422" s="293"/>
      <c r="W422" s="293"/>
      <c r="X422" s="293"/>
      <c r="Y422" s="293"/>
      <c r="Z422" s="293"/>
      <c r="AA422" s="293"/>
      <c r="AB422" s="293"/>
      <c r="AC422" s="293"/>
      <c r="AD422" s="293"/>
      <c r="AE422" s="293"/>
      <c r="AF422" s="730"/>
      <c r="AG422" s="730"/>
      <c r="AH422" s="730"/>
      <c r="AI422" s="730"/>
      <c r="AJ422" s="730"/>
      <c r="AK422" s="730"/>
      <c r="AL422" s="167"/>
      <c r="AM422" s="167"/>
      <c r="AN422" s="167"/>
      <c r="AO422" s="167"/>
      <c r="AP422" s="167"/>
      <c r="AQ422" s="167"/>
      <c r="AR422" s="167"/>
      <c r="AS422" s="167"/>
      <c r="AT422" s="167"/>
      <c r="AU422" s="167"/>
      <c r="AV422" s="167"/>
      <c r="AW422" s="167"/>
      <c r="AX422" s="167"/>
      <c r="AY422" s="167"/>
      <c r="AZ422" s="167"/>
      <c r="BA422" s="167"/>
      <c r="BB422" s="167"/>
      <c r="BC422" s="167"/>
      <c r="BD422" s="167"/>
      <c r="BE422" s="167"/>
      <c r="BF422" s="167"/>
    </row>
    <row r="423" ht="14.25" customHeight="1">
      <c r="L423" s="178"/>
      <c r="M423" s="178"/>
      <c r="N423" s="178"/>
      <c r="Q423" s="292"/>
      <c r="R423" s="293"/>
      <c r="S423" s="293"/>
      <c r="T423" s="293"/>
      <c r="U423" s="293"/>
      <c r="V423" s="293"/>
      <c r="W423" s="293"/>
      <c r="X423" s="293"/>
      <c r="Y423" s="293"/>
      <c r="Z423" s="293"/>
      <c r="AA423" s="293"/>
      <c r="AB423" s="293"/>
      <c r="AC423" s="293"/>
      <c r="AD423" s="293"/>
      <c r="AE423" s="293"/>
      <c r="AF423" s="730"/>
      <c r="AG423" s="730"/>
      <c r="AH423" s="730"/>
      <c r="AI423" s="730"/>
      <c r="AJ423" s="730"/>
      <c r="AK423" s="730"/>
      <c r="AL423" s="167"/>
      <c r="AM423" s="167"/>
      <c r="AN423" s="167"/>
      <c r="AO423" s="167"/>
      <c r="AP423" s="167"/>
      <c r="AQ423" s="167"/>
      <c r="AR423" s="167"/>
      <c r="AS423" s="167"/>
      <c r="AT423" s="167"/>
      <c r="AU423" s="167"/>
      <c r="AV423" s="167"/>
      <c r="AW423" s="167"/>
      <c r="AX423" s="167"/>
      <c r="AY423" s="167"/>
      <c r="AZ423" s="167"/>
      <c r="BA423" s="167"/>
      <c r="BB423" s="167"/>
      <c r="BC423" s="167"/>
      <c r="BD423" s="167"/>
      <c r="BE423" s="167"/>
      <c r="BF423" s="167"/>
    </row>
    <row r="424" ht="14.25" customHeight="1">
      <c r="L424" s="178"/>
      <c r="M424" s="178"/>
      <c r="N424" s="178"/>
      <c r="Q424" s="292"/>
      <c r="R424" s="293"/>
      <c r="S424" s="293"/>
      <c r="T424" s="293"/>
      <c r="U424" s="293"/>
      <c r="V424" s="293"/>
      <c r="W424" s="293"/>
      <c r="X424" s="293"/>
      <c r="Y424" s="293"/>
      <c r="Z424" s="293"/>
      <c r="AA424" s="293"/>
      <c r="AB424" s="293"/>
      <c r="AC424" s="293"/>
      <c r="AD424" s="293"/>
      <c r="AE424" s="293"/>
      <c r="AF424" s="730"/>
      <c r="AG424" s="730"/>
      <c r="AH424" s="730"/>
      <c r="AI424" s="730"/>
      <c r="AJ424" s="730"/>
      <c r="AK424" s="730"/>
      <c r="AL424" s="167"/>
      <c r="AM424" s="167"/>
      <c r="AN424" s="167"/>
      <c r="AO424" s="167"/>
      <c r="AP424" s="167"/>
      <c r="AQ424" s="167"/>
      <c r="AR424" s="167"/>
      <c r="AS424" s="167"/>
      <c r="AT424" s="167"/>
      <c r="AU424" s="167"/>
      <c r="AV424" s="167"/>
      <c r="AW424" s="167"/>
      <c r="AX424" s="167"/>
      <c r="AY424" s="167"/>
      <c r="AZ424" s="167"/>
      <c r="BA424" s="167"/>
      <c r="BB424" s="167"/>
      <c r="BC424" s="167"/>
      <c r="BD424" s="167"/>
      <c r="BE424" s="167"/>
      <c r="BF424" s="167"/>
    </row>
    <row r="425" ht="14.25" customHeight="1">
      <c r="L425" s="178"/>
      <c r="M425" s="178"/>
      <c r="N425" s="178"/>
      <c r="Q425" s="292"/>
      <c r="R425" s="293"/>
      <c r="S425" s="293"/>
      <c r="T425" s="293"/>
      <c r="U425" s="293"/>
      <c r="V425" s="293"/>
      <c r="W425" s="293"/>
      <c r="X425" s="293"/>
      <c r="Y425" s="293"/>
      <c r="Z425" s="293"/>
      <c r="AA425" s="293"/>
      <c r="AB425" s="293"/>
      <c r="AC425" s="293"/>
      <c r="AD425" s="293"/>
      <c r="AE425" s="293"/>
      <c r="AF425" s="730"/>
      <c r="AG425" s="730"/>
      <c r="AH425" s="730"/>
      <c r="AI425" s="730"/>
      <c r="AJ425" s="730"/>
      <c r="AK425" s="730"/>
      <c r="AL425" s="167"/>
      <c r="AM425" s="167"/>
      <c r="AN425" s="167"/>
      <c r="AO425" s="167"/>
      <c r="AP425" s="167"/>
      <c r="AQ425" s="167"/>
      <c r="AR425" s="167"/>
      <c r="AS425" s="167"/>
      <c r="AT425" s="167"/>
      <c r="AU425" s="167"/>
      <c r="AV425" s="167"/>
      <c r="AW425" s="167"/>
      <c r="AX425" s="167"/>
      <c r="AY425" s="167"/>
      <c r="AZ425" s="167"/>
      <c r="BA425" s="167"/>
      <c r="BB425" s="167"/>
      <c r="BC425" s="167"/>
      <c r="BD425" s="167"/>
      <c r="BE425" s="167"/>
      <c r="BF425" s="167"/>
    </row>
    <row r="426" ht="14.25" customHeight="1">
      <c r="L426" s="178"/>
      <c r="M426" s="178"/>
      <c r="N426" s="178"/>
      <c r="Q426" s="292"/>
      <c r="R426" s="293"/>
      <c r="S426" s="293"/>
      <c r="T426" s="293"/>
      <c r="U426" s="293"/>
      <c r="V426" s="293"/>
      <c r="W426" s="293"/>
      <c r="X426" s="293"/>
      <c r="Y426" s="293"/>
      <c r="Z426" s="293"/>
      <c r="AA426" s="293"/>
      <c r="AB426" s="293"/>
      <c r="AC426" s="293"/>
      <c r="AD426" s="293"/>
      <c r="AE426" s="293"/>
      <c r="AF426" s="730"/>
      <c r="AG426" s="730"/>
      <c r="AH426" s="730"/>
      <c r="AI426" s="730"/>
      <c r="AJ426" s="730"/>
      <c r="AK426" s="730"/>
      <c r="AL426" s="167"/>
      <c r="AM426" s="167"/>
      <c r="AN426" s="167"/>
      <c r="AO426" s="167"/>
      <c r="AP426" s="167"/>
      <c r="AQ426" s="167"/>
      <c r="AR426" s="167"/>
      <c r="AS426" s="167"/>
      <c r="AT426" s="167"/>
      <c r="AU426" s="167"/>
      <c r="AV426" s="167"/>
      <c r="AW426" s="167"/>
      <c r="AX426" s="167"/>
      <c r="AY426" s="167"/>
      <c r="AZ426" s="167"/>
      <c r="BA426" s="167"/>
      <c r="BB426" s="167"/>
      <c r="BC426" s="167"/>
      <c r="BD426" s="167"/>
      <c r="BE426" s="167"/>
      <c r="BF426" s="167"/>
    </row>
    <row r="427" ht="14.25" customHeight="1">
      <c r="L427" s="178"/>
      <c r="M427" s="178"/>
      <c r="N427" s="178"/>
      <c r="Q427" s="292"/>
      <c r="R427" s="293"/>
      <c r="S427" s="293"/>
      <c r="T427" s="293"/>
      <c r="U427" s="293"/>
      <c r="V427" s="293"/>
      <c r="W427" s="293"/>
      <c r="X427" s="293"/>
      <c r="Y427" s="293"/>
      <c r="Z427" s="293"/>
      <c r="AA427" s="293"/>
      <c r="AB427" s="293"/>
      <c r="AC427" s="293"/>
      <c r="AD427" s="293"/>
      <c r="AE427" s="293"/>
      <c r="AF427" s="730"/>
      <c r="AG427" s="730"/>
      <c r="AH427" s="730"/>
      <c r="AI427" s="730"/>
      <c r="AJ427" s="730"/>
      <c r="AK427" s="730"/>
      <c r="AL427" s="167"/>
      <c r="AM427" s="167"/>
      <c r="AN427" s="167"/>
      <c r="AO427" s="167"/>
      <c r="AP427" s="167"/>
      <c r="AQ427" s="167"/>
      <c r="AR427" s="167"/>
      <c r="AS427" s="167"/>
      <c r="AT427" s="167"/>
      <c r="AU427" s="167"/>
      <c r="AV427" s="167"/>
      <c r="AW427" s="167"/>
      <c r="AX427" s="167"/>
      <c r="AY427" s="167"/>
      <c r="AZ427" s="167"/>
      <c r="BA427" s="167"/>
      <c r="BB427" s="167"/>
      <c r="BC427" s="167"/>
      <c r="BD427" s="167"/>
      <c r="BE427" s="167"/>
      <c r="BF427" s="167"/>
    </row>
    <row r="428" ht="14.25" customHeight="1">
      <c r="L428" s="178"/>
      <c r="M428" s="178"/>
      <c r="N428" s="178"/>
      <c r="Q428" s="292"/>
      <c r="R428" s="293"/>
      <c r="S428" s="293"/>
      <c r="T428" s="293"/>
      <c r="U428" s="293"/>
      <c r="V428" s="293"/>
      <c r="W428" s="293"/>
      <c r="X428" s="293"/>
      <c r="Y428" s="293"/>
      <c r="Z428" s="293"/>
      <c r="AA428" s="293"/>
      <c r="AB428" s="293"/>
      <c r="AC428" s="293"/>
      <c r="AD428" s="293"/>
      <c r="AE428" s="293"/>
      <c r="AF428" s="730"/>
      <c r="AG428" s="730"/>
      <c r="AH428" s="730"/>
      <c r="AI428" s="730"/>
      <c r="AJ428" s="730"/>
      <c r="AK428" s="730"/>
      <c r="AL428" s="167"/>
      <c r="AM428" s="167"/>
      <c r="AN428" s="167"/>
      <c r="AO428" s="167"/>
      <c r="AP428" s="167"/>
      <c r="AQ428" s="167"/>
      <c r="AR428" s="167"/>
      <c r="AS428" s="167"/>
      <c r="AT428" s="167"/>
      <c r="AU428" s="167"/>
      <c r="AV428" s="167"/>
      <c r="AW428" s="167"/>
      <c r="AX428" s="167"/>
      <c r="AY428" s="167"/>
      <c r="AZ428" s="167"/>
      <c r="BA428" s="167"/>
      <c r="BB428" s="167"/>
      <c r="BC428" s="167"/>
      <c r="BD428" s="167"/>
      <c r="BE428" s="167"/>
      <c r="BF428" s="167"/>
    </row>
    <row r="429" ht="14.25" customHeight="1">
      <c r="L429" s="178"/>
      <c r="M429" s="178"/>
      <c r="N429" s="178"/>
      <c r="Q429" s="292"/>
      <c r="R429" s="293"/>
      <c r="S429" s="293"/>
      <c r="T429" s="293"/>
      <c r="U429" s="293"/>
      <c r="V429" s="293"/>
      <c r="W429" s="293"/>
      <c r="X429" s="293"/>
      <c r="Y429" s="293"/>
      <c r="Z429" s="293"/>
      <c r="AA429" s="293"/>
      <c r="AB429" s="293"/>
      <c r="AC429" s="293"/>
      <c r="AD429" s="293"/>
      <c r="AE429" s="293"/>
      <c r="AF429" s="730"/>
      <c r="AG429" s="730"/>
      <c r="AH429" s="730"/>
      <c r="AI429" s="730"/>
      <c r="AJ429" s="730"/>
      <c r="AK429" s="730"/>
      <c r="AL429" s="167"/>
      <c r="AM429" s="167"/>
      <c r="AN429" s="167"/>
      <c r="AO429" s="167"/>
      <c r="AP429" s="167"/>
      <c r="AQ429" s="167"/>
      <c r="AR429" s="167"/>
      <c r="AS429" s="167"/>
      <c r="AT429" s="167"/>
      <c r="AU429" s="167"/>
      <c r="AV429" s="167"/>
      <c r="AW429" s="167"/>
      <c r="AX429" s="167"/>
      <c r="AY429" s="167"/>
      <c r="AZ429" s="167"/>
      <c r="BA429" s="167"/>
      <c r="BB429" s="167"/>
      <c r="BC429" s="167"/>
      <c r="BD429" s="167"/>
      <c r="BE429" s="167"/>
      <c r="BF429" s="167"/>
    </row>
    <row r="430" ht="14.25" customHeight="1">
      <c r="L430" s="178"/>
      <c r="M430" s="178"/>
      <c r="N430" s="178"/>
      <c r="Q430" s="292"/>
      <c r="R430" s="293"/>
      <c r="S430" s="293"/>
      <c r="T430" s="293"/>
      <c r="U430" s="293"/>
      <c r="V430" s="293"/>
      <c r="W430" s="293"/>
      <c r="X430" s="293"/>
      <c r="Y430" s="293"/>
      <c r="Z430" s="293"/>
      <c r="AA430" s="293"/>
      <c r="AB430" s="293"/>
      <c r="AC430" s="293"/>
      <c r="AD430" s="293"/>
      <c r="AE430" s="293"/>
      <c r="AF430" s="730"/>
      <c r="AG430" s="730"/>
      <c r="AH430" s="730"/>
      <c r="AI430" s="730"/>
      <c r="AJ430" s="730"/>
      <c r="AK430" s="730"/>
      <c r="AL430" s="167"/>
      <c r="AM430" s="167"/>
      <c r="AN430" s="167"/>
      <c r="AO430" s="167"/>
      <c r="AP430" s="167"/>
      <c r="AQ430" s="167"/>
      <c r="AR430" s="167"/>
      <c r="AS430" s="167"/>
      <c r="AT430" s="167"/>
      <c r="AU430" s="167"/>
      <c r="AV430" s="167"/>
      <c r="AW430" s="167"/>
      <c r="AX430" s="167"/>
      <c r="AY430" s="167"/>
      <c r="AZ430" s="167"/>
      <c r="BA430" s="167"/>
      <c r="BB430" s="167"/>
      <c r="BC430" s="167"/>
      <c r="BD430" s="167"/>
      <c r="BE430" s="167"/>
      <c r="BF430" s="167"/>
    </row>
    <row r="431" ht="14.25" customHeight="1">
      <c r="L431" s="178"/>
      <c r="M431" s="178"/>
      <c r="N431" s="178"/>
      <c r="Q431" s="292"/>
      <c r="R431" s="293"/>
      <c r="S431" s="293"/>
      <c r="T431" s="293"/>
      <c r="U431" s="293"/>
      <c r="V431" s="293"/>
      <c r="W431" s="293"/>
      <c r="X431" s="293"/>
      <c r="Y431" s="293"/>
      <c r="Z431" s="293"/>
      <c r="AA431" s="293"/>
      <c r="AB431" s="293"/>
      <c r="AC431" s="293"/>
      <c r="AD431" s="293"/>
      <c r="AE431" s="293"/>
      <c r="AF431" s="730"/>
      <c r="AG431" s="730"/>
      <c r="AH431" s="730"/>
      <c r="AI431" s="730"/>
      <c r="AJ431" s="730"/>
      <c r="AK431" s="730"/>
      <c r="AL431" s="167"/>
      <c r="AM431" s="167"/>
      <c r="AN431" s="167"/>
      <c r="AO431" s="167"/>
      <c r="AP431" s="167"/>
      <c r="AQ431" s="167"/>
      <c r="AR431" s="167"/>
      <c r="AS431" s="167"/>
      <c r="AT431" s="167"/>
      <c r="AU431" s="167"/>
      <c r="AV431" s="167"/>
      <c r="AW431" s="167"/>
      <c r="AX431" s="167"/>
      <c r="AY431" s="167"/>
      <c r="AZ431" s="167"/>
      <c r="BA431" s="167"/>
      <c r="BB431" s="167"/>
      <c r="BC431" s="167"/>
      <c r="BD431" s="167"/>
      <c r="BE431" s="167"/>
      <c r="BF431" s="167"/>
    </row>
    <row r="432" ht="14.25" customHeight="1">
      <c r="L432" s="178"/>
      <c r="M432" s="178"/>
      <c r="N432" s="178"/>
      <c r="Q432" s="292"/>
      <c r="R432" s="293"/>
      <c r="S432" s="293"/>
      <c r="T432" s="293"/>
      <c r="U432" s="293"/>
      <c r="V432" s="293"/>
      <c r="W432" s="293"/>
      <c r="X432" s="293"/>
      <c r="Y432" s="293"/>
      <c r="Z432" s="293"/>
      <c r="AA432" s="293"/>
      <c r="AB432" s="293"/>
      <c r="AC432" s="293"/>
      <c r="AD432" s="293"/>
      <c r="AE432" s="293"/>
      <c r="AF432" s="730"/>
      <c r="AG432" s="730"/>
      <c r="AH432" s="730"/>
      <c r="AI432" s="730"/>
      <c r="AJ432" s="730"/>
      <c r="AK432" s="730"/>
      <c r="AL432" s="167"/>
      <c r="AM432" s="167"/>
      <c r="AN432" s="167"/>
      <c r="AO432" s="167"/>
      <c r="AP432" s="167"/>
      <c r="AQ432" s="167"/>
      <c r="AR432" s="167"/>
      <c r="AS432" s="167"/>
      <c r="AT432" s="167"/>
      <c r="AU432" s="167"/>
      <c r="AV432" s="167"/>
      <c r="AW432" s="167"/>
      <c r="AX432" s="167"/>
      <c r="AY432" s="167"/>
      <c r="AZ432" s="167"/>
      <c r="BA432" s="167"/>
      <c r="BB432" s="167"/>
      <c r="BC432" s="167"/>
      <c r="BD432" s="167"/>
      <c r="BE432" s="167"/>
      <c r="BF432" s="167"/>
    </row>
    <row r="433" ht="14.25" customHeight="1">
      <c r="L433" s="178"/>
      <c r="M433" s="178"/>
      <c r="N433" s="178"/>
      <c r="Q433" s="292"/>
      <c r="R433" s="293"/>
      <c r="S433" s="293"/>
      <c r="T433" s="293"/>
      <c r="U433" s="293"/>
      <c r="V433" s="293"/>
      <c r="W433" s="293"/>
      <c r="X433" s="293"/>
      <c r="Y433" s="293"/>
      <c r="Z433" s="293"/>
      <c r="AA433" s="293"/>
      <c r="AB433" s="293"/>
      <c r="AC433" s="293"/>
      <c r="AD433" s="293"/>
      <c r="AE433" s="293"/>
      <c r="AF433" s="730"/>
      <c r="AG433" s="730"/>
      <c r="AH433" s="730"/>
      <c r="AI433" s="730"/>
      <c r="AJ433" s="730"/>
      <c r="AK433" s="730"/>
      <c r="AL433" s="167"/>
      <c r="AM433" s="167"/>
      <c r="AN433" s="167"/>
      <c r="AO433" s="167"/>
      <c r="AP433" s="167"/>
      <c r="AQ433" s="167"/>
      <c r="AR433" s="167"/>
      <c r="AS433" s="167"/>
      <c r="AT433" s="167"/>
      <c r="AU433" s="167"/>
      <c r="AV433" s="167"/>
      <c r="AW433" s="167"/>
      <c r="AX433" s="167"/>
      <c r="AY433" s="167"/>
      <c r="AZ433" s="167"/>
      <c r="BA433" s="167"/>
      <c r="BB433" s="167"/>
      <c r="BC433" s="167"/>
      <c r="BD433" s="167"/>
      <c r="BE433" s="167"/>
      <c r="BF433" s="167"/>
    </row>
    <row r="434" ht="14.25" customHeight="1">
      <c r="L434" s="178"/>
      <c r="M434" s="178"/>
      <c r="N434" s="178"/>
      <c r="Q434" s="292"/>
      <c r="R434" s="293"/>
      <c r="S434" s="293"/>
      <c r="T434" s="293"/>
      <c r="U434" s="293"/>
      <c r="V434" s="293"/>
      <c r="W434" s="293"/>
      <c r="X434" s="293"/>
      <c r="Y434" s="293"/>
      <c r="Z434" s="293"/>
      <c r="AA434" s="293"/>
      <c r="AB434" s="293"/>
      <c r="AC434" s="293"/>
      <c r="AD434" s="293"/>
      <c r="AE434" s="293"/>
      <c r="AF434" s="730"/>
      <c r="AG434" s="730"/>
      <c r="AH434" s="730"/>
      <c r="AI434" s="730"/>
      <c r="AJ434" s="730"/>
      <c r="AK434" s="730"/>
      <c r="AL434" s="167"/>
      <c r="AM434" s="167"/>
      <c r="AN434" s="167"/>
      <c r="AO434" s="167"/>
      <c r="AP434" s="167"/>
      <c r="AQ434" s="167"/>
      <c r="AR434" s="167"/>
      <c r="AS434" s="167"/>
      <c r="AT434" s="167"/>
      <c r="AU434" s="167"/>
      <c r="AV434" s="167"/>
      <c r="AW434" s="167"/>
      <c r="AX434" s="167"/>
      <c r="AY434" s="167"/>
      <c r="AZ434" s="167"/>
      <c r="BA434" s="167"/>
      <c r="BB434" s="167"/>
      <c r="BC434" s="167"/>
      <c r="BD434" s="167"/>
      <c r="BE434" s="167"/>
      <c r="BF434" s="167"/>
    </row>
    <row r="435" ht="14.25" customHeight="1">
      <c r="L435" s="178"/>
      <c r="M435" s="178"/>
      <c r="N435" s="178"/>
      <c r="Q435" s="292"/>
      <c r="R435" s="293"/>
      <c r="S435" s="293"/>
      <c r="T435" s="293"/>
      <c r="U435" s="293"/>
      <c r="V435" s="293"/>
      <c r="W435" s="293"/>
      <c r="X435" s="293"/>
      <c r="Y435" s="293"/>
      <c r="Z435" s="293"/>
      <c r="AA435" s="293"/>
      <c r="AB435" s="293"/>
      <c r="AC435" s="293"/>
      <c r="AD435" s="293"/>
      <c r="AE435" s="293"/>
      <c r="AF435" s="730"/>
      <c r="AG435" s="730"/>
      <c r="AH435" s="730"/>
      <c r="AI435" s="730"/>
      <c r="AJ435" s="730"/>
      <c r="AK435" s="730"/>
      <c r="AL435" s="167"/>
      <c r="AM435" s="167"/>
      <c r="AN435" s="167"/>
      <c r="AO435" s="167"/>
      <c r="AP435" s="167"/>
      <c r="AQ435" s="167"/>
      <c r="AR435" s="167"/>
      <c r="AS435" s="167"/>
      <c r="AT435" s="167"/>
      <c r="AU435" s="167"/>
      <c r="AV435" s="167"/>
      <c r="AW435" s="167"/>
      <c r="AX435" s="167"/>
      <c r="AY435" s="167"/>
      <c r="AZ435" s="167"/>
      <c r="BA435" s="167"/>
      <c r="BB435" s="167"/>
      <c r="BC435" s="167"/>
      <c r="BD435" s="167"/>
      <c r="BE435" s="167"/>
      <c r="BF435" s="167"/>
    </row>
    <row r="436" ht="14.25" customHeight="1">
      <c r="L436" s="178"/>
      <c r="M436" s="178"/>
      <c r="N436" s="178"/>
      <c r="Q436" s="292"/>
      <c r="R436" s="293"/>
      <c r="S436" s="293"/>
      <c r="T436" s="293"/>
      <c r="U436" s="293"/>
      <c r="V436" s="293"/>
      <c r="W436" s="293"/>
      <c r="X436" s="293"/>
      <c r="Y436" s="293"/>
      <c r="Z436" s="293"/>
      <c r="AA436" s="293"/>
      <c r="AB436" s="293"/>
      <c r="AC436" s="293"/>
      <c r="AD436" s="293"/>
      <c r="AE436" s="293"/>
      <c r="AF436" s="730"/>
      <c r="AG436" s="730"/>
      <c r="AH436" s="730"/>
      <c r="AI436" s="730"/>
      <c r="AJ436" s="730"/>
      <c r="AK436" s="730"/>
      <c r="AL436" s="167"/>
      <c r="AM436" s="167"/>
      <c r="AN436" s="167"/>
      <c r="AO436" s="167"/>
      <c r="AP436" s="167"/>
      <c r="AQ436" s="167"/>
      <c r="AR436" s="167"/>
      <c r="AS436" s="167"/>
      <c r="AT436" s="167"/>
      <c r="AU436" s="167"/>
      <c r="AV436" s="167"/>
      <c r="AW436" s="167"/>
      <c r="AX436" s="167"/>
      <c r="AY436" s="167"/>
      <c r="AZ436" s="167"/>
      <c r="BA436" s="167"/>
      <c r="BB436" s="167"/>
      <c r="BC436" s="167"/>
      <c r="BD436" s="167"/>
      <c r="BE436" s="167"/>
      <c r="BF436" s="167"/>
    </row>
    <row r="437" ht="14.25" customHeight="1">
      <c r="L437" s="178"/>
      <c r="M437" s="178"/>
      <c r="N437" s="178"/>
      <c r="Q437" s="292"/>
      <c r="R437" s="293"/>
      <c r="S437" s="293"/>
      <c r="T437" s="293"/>
      <c r="U437" s="293"/>
      <c r="V437" s="293"/>
      <c r="W437" s="293"/>
      <c r="X437" s="293"/>
      <c r="Y437" s="293"/>
      <c r="Z437" s="293"/>
      <c r="AA437" s="293"/>
      <c r="AB437" s="293"/>
      <c r="AC437" s="293"/>
      <c r="AD437" s="293"/>
      <c r="AE437" s="293"/>
      <c r="AF437" s="730"/>
      <c r="AG437" s="730"/>
      <c r="AH437" s="730"/>
      <c r="AI437" s="730"/>
      <c r="AJ437" s="730"/>
      <c r="AK437" s="730"/>
      <c r="AL437" s="167"/>
      <c r="AM437" s="167"/>
      <c r="AN437" s="167"/>
      <c r="AO437" s="167"/>
      <c r="AP437" s="167"/>
      <c r="AQ437" s="167"/>
      <c r="AR437" s="167"/>
      <c r="AS437" s="167"/>
      <c r="AT437" s="167"/>
      <c r="AU437" s="167"/>
      <c r="AV437" s="167"/>
      <c r="AW437" s="167"/>
      <c r="AX437" s="167"/>
      <c r="AY437" s="167"/>
      <c r="AZ437" s="167"/>
      <c r="BA437" s="167"/>
      <c r="BB437" s="167"/>
      <c r="BC437" s="167"/>
      <c r="BD437" s="167"/>
      <c r="BE437" s="167"/>
      <c r="BF437" s="167"/>
    </row>
    <row r="438" ht="14.25" customHeight="1">
      <c r="L438" s="178"/>
      <c r="M438" s="178"/>
      <c r="N438" s="178"/>
      <c r="Q438" s="292"/>
      <c r="R438" s="293"/>
      <c r="S438" s="293"/>
      <c r="T438" s="293"/>
      <c r="U438" s="293"/>
      <c r="V438" s="293"/>
      <c r="W438" s="293"/>
      <c r="X438" s="293"/>
      <c r="Y438" s="293"/>
      <c r="Z438" s="293"/>
      <c r="AA438" s="293"/>
      <c r="AB438" s="293"/>
      <c r="AC438" s="293"/>
      <c r="AD438" s="293"/>
      <c r="AE438" s="293"/>
      <c r="AF438" s="730"/>
      <c r="AG438" s="730"/>
      <c r="AH438" s="730"/>
      <c r="AI438" s="730"/>
      <c r="AJ438" s="730"/>
      <c r="AK438" s="730"/>
      <c r="AL438" s="167"/>
      <c r="AM438" s="167"/>
      <c r="AN438" s="167"/>
      <c r="AO438" s="167"/>
      <c r="AP438" s="167"/>
      <c r="AQ438" s="167"/>
      <c r="AR438" s="167"/>
      <c r="AS438" s="167"/>
      <c r="AT438" s="167"/>
      <c r="AU438" s="167"/>
      <c r="AV438" s="167"/>
      <c r="AW438" s="167"/>
      <c r="AX438" s="167"/>
      <c r="AY438" s="167"/>
      <c r="AZ438" s="167"/>
      <c r="BA438" s="167"/>
      <c r="BB438" s="167"/>
      <c r="BC438" s="167"/>
      <c r="BD438" s="167"/>
      <c r="BE438" s="167"/>
      <c r="BF438" s="167"/>
    </row>
    <row r="439" ht="14.25" customHeight="1">
      <c r="L439" s="178"/>
      <c r="M439" s="178"/>
      <c r="N439" s="178"/>
      <c r="Q439" s="292"/>
      <c r="R439" s="293"/>
      <c r="S439" s="293"/>
      <c r="T439" s="293"/>
      <c r="U439" s="293"/>
      <c r="V439" s="293"/>
      <c r="W439" s="293"/>
      <c r="X439" s="293"/>
      <c r="Y439" s="293"/>
      <c r="Z439" s="293"/>
      <c r="AA439" s="293"/>
      <c r="AB439" s="293"/>
      <c r="AC439" s="293"/>
      <c r="AD439" s="293"/>
      <c r="AE439" s="293"/>
      <c r="AF439" s="730"/>
      <c r="AG439" s="730"/>
      <c r="AH439" s="730"/>
      <c r="AI439" s="730"/>
      <c r="AJ439" s="730"/>
      <c r="AK439" s="730"/>
      <c r="AL439" s="167"/>
      <c r="AM439" s="167"/>
      <c r="AN439" s="167"/>
      <c r="AO439" s="167"/>
      <c r="AP439" s="167"/>
      <c r="AQ439" s="167"/>
      <c r="AR439" s="167"/>
      <c r="AS439" s="167"/>
      <c r="AT439" s="167"/>
      <c r="AU439" s="167"/>
      <c r="AV439" s="167"/>
      <c r="AW439" s="167"/>
      <c r="AX439" s="167"/>
      <c r="AY439" s="167"/>
      <c r="AZ439" s="167"/>
      <c r="BA439" s="167"/>
      <c r="BB439" s="167"/>
      <c r="BC439" s="167"/>
      <c r="BD439" s="167"/>
      <c r="BE439" s="167"/>
      <c r="BF439" s="167"/>
    </row>
    <row r="440" ht="14.25" customHeight="1">
      <c r="L440" s="178"/>
      <c r="M440" s="178"/>
      <c r="N440" s="178"/>
      <c r="Q440" s="292"/>
      <c r="R440" s="293"/>
      <c r="S440" s="293"/>
      <c r="T440" s="293"/>
      <c r="U440" s="293"/>
      <c r="V440" s="293"/>
      <c r="W440" s="293"/>
      <c r="X440" s="293"/>
      <c r="Y440" s="293"/>
      <c r="Z440" s="293"/>
      <c r="AA440" s="293"/>
      <c r="AB440" s="293"/>
      <c r="AC440" s="293"/>
      <c r="AD440" s="293"/>
      <c r="AE440" s="293"/>
      <c r="AF440" s="730"/>
      <c r="AG440" s="730"/>
      <c r="AH440" s="730"/>
      <c r="AI440" s="730"/>
      <c r="AJ440" s="730"/>
      <c r="AK440" s="730"/>
      <c r="AL440" s="167"/>
      <c r="AM440" s="167"/>
      <c r="AN440" s="167"/>
      <c r="AO440" s="167"/>
      <c r="AP440" s="167"/>
      <c r="AQ440" s="167"/>
      <c r="AR440" s="167"/>
      <c r="AS440" s="167"/>
      <c r="AT440" s="167"/>
      <c r="AU440" s="167"/>
      <c r="AV440" s="167"/>
      <c r="AW440" s="167"/>
      <c r="AX440" s="167"/>
      <c r="AY440" s="167"/>
      <c r="AZ440" s="167"/>
      <c r="BA440" s="167"/>
      <c r="BB440" s="167"/>
      <c r="BC440" s="167"/>
      <c r="BD440" s="167"/>
      <c r="BE440" s="167"/>
      <c r="BF440" s="167"/>
    </row>
    <row r="441" ht="14.25" customHeight="1">
      <c r="L441" s="178"/>
      <c r="M441" s="178"/>
      <c r="N441" s="178"/>
      <c r="Q441" s="292"/>
      <c r="R441" s="293"/>
      <c r="S441" s="293"/>
      <c r="T441" s="293"/>
      <c r="U441" s="293"/>
      <c r="V441" s="293"/>
      <c r="W441" s="293"/>
      <c r="X441" s="293"/>
      <c r="Y441" s="293"/>
      <c r="Z441" s="293"/>
      <c r="AA441" s="293"/>
      <c r="AB441" s="293"/>
      <c r="AC441" s="293"/>
      <c r="AD441" s="293"/>
      <c r="AE441" s="293"/>
      <c r="AF441" s="730"/>
      <c r="AG441" s="730"/>
      <c r="AH441" s="730"/>
      <c r="AI441" s="730"/>
      <c r="AJ441" s="730"/>
      <c r="AK441" s="730"/>
      <c r="AL441" s="167"/>
      <c r="AM441" s="167"/>
      <c r="AN441" s="167"/>
      <c r="AO441" s="167"/>
      <c r="AP441" s="167"/>
      <c r="AQ441" s="167"/>
      <c r="AR441" s="167"/>
      <c r="AS441" s="167"/>
      <c r="AT441" s="167"/>
      <c r="AU441" s="167"/>
      <c r="AV441" s="167"/>
      <c r="AW441" s="167"/>
      <c r="AX441" s="167"/>
      <c r="AY441" s="167"/>
      <c r="AZ441" s="167"/>
      <c r="BA441" s="167"/>
      <c r="BB441" s="167"/>
      <c r="BC441" s="167"/>
      <c r="BD441" s="167"/>
      <c r="BE441" s="167"/>
      <c r="BF441" s="167"/>
    </row>
    <row r="442" ht="14.25" customHeight="1">
      <c r="L442" s="178"/>
      <c r="M442" s="178"/>
      <c r="N442" s="178"/>
      <c r="Q442" s="292"/>
      <c r="R442" s="293"/>
      <c r="S442" s="293"/>
      <c r="T442" s="293"/>
      <c r="U442" s="293"/>
      <c r="V442" s="293"/>
      <c r="W442" s="293"/>
      <c r="X442" s="293"/>
      <c r="Y442" s="293"/>
      <c r="Z442" s="293"/>
      <c r="AA442" s="293"/>
      <c r="AB442" s="293"/>
      <c r="AC442" s="293"/>
      <c r="AD442" s="293"/>
      <c r="AE442" s="293"/>
      <c r="AF442" s="730"/>
      <c r="AG442" s="730"/>
      <c r="AH442" s="730"/>
      <c r="AI442" s="730"/>
      <c r="AJ442" s="730"/>
      <c r="AK442" s="730"/>
      <c r="AL442" s="167"/>
      <c r="AM442" s="167"/>
      <c r="AN442" s="167"/>
      <c r="AO442" s="167"/>
      <c r="AP442" s="167"/>
      <c r="AQ442" s="167"/>
      <c r="AR442" s="167"/>
      <c r="AS442" s="167"/>
      <c r="AT442" s="167"/>
      <c r="AU442" s="167"/>
      <c r="AV442" s="167"/>
      <c r="AW442" s="167"/>
      <c r="AX442" s="167"/>
      <c r="AY442" s="167"/>
      <c r="AZ442" s="167"/>
      <c r="BA442" s="167"/>
      <c r="BB442" s="167"/>
      <c r="BC442" s="167"/>
      <c r="BD442" s="167"/>
      <c r="BE442" s="167"/>
      <c r="BF442" s="167"/>
    </row>
    <row r="443" ht="14.25" customHeight="1">
      <c r="L443" s="178"/>
      <c r="M443" s="178"/>
      <c r="N443" s="178"/>
      <c r="Q443" s="292"/>
      <c r="R443" s="293"/>
      <c r="S443" s="293"/>
      <c r="T443" s="293"/>
      <c r="U443" s="293"/>
      <c r="V443" s="293"/>
      <c r="W443" s="293"/>
      <c r="X443" s="293"/>
      <c r="Y443" s="293"/>
      <c r="Z443" s="293"/>
      <c r="AA443" s="293"/>
      <c r="AB443" s="293"/>
      <c r="AC443" s="293"/>
      <c r="AD443" s="293"/>
      <c r="AE443" s="293"/>
      <c r="AF443" s="730"/>
      <c r="AG443" s="730"/>
      <c r="AH443" s="730"/>
      <c r="AI443" s="730"/>
      <c r="AJ443" s="730"/>
      <c r="AK443" s="730"/>
      <c r="AL443" s="167"/>
      <c r="AM443" s="167"/>
      <c r="AN443" s="167"/>
      <c r="AO443" s="167"/>
      <c r="AP443" s="167"/>
      <c r="AQ443" s="167"/>
      <c r="AR443" s="167"/>
      <c r="AS443" s="167"/>
      <c r="AT443" s="167"/>
      <c r="AU443" s="167"/>
      <c r="AV443" s="167"/>
      <c r="AW443" s="167"/>
      <c r="AX443" s="167"/>
      <c r="AY443" s="167"/>
      <c r="AZ443" s="167"/>
      <c r="BA443" s="167"/>
      <c r="BB443" s="167"/>
      <c r="BC443" s="167"/>
      <c r="BD443" s="167"/>
      <c r="BE443" s="167"/>
      <c r="BF443" s="167"/>
    </row>
    <row r="444" ht="14.25" customHeight="1">
      <c r="L444" s="178"/>
      <c r="M444" s="178"/>
      <c r="N444" s="178"/>
      <c r="Q444" s="292"/>
      <c r="R444" s="293"/>
      <c r="S444" s="293"/>
      <c r="T444" s="293"/>
      <c r="U444" s="293"/>
      <c r="V444" s="293"/>
      <c r="W444" s="293"/>
      <c r="X444" s="293"/>
      <c r="Y444" s="293"/>
      <c r="Z444" s="293"/>
      <c r="AA444" s="293"/>
      <c r="AB444" s="293"/>
      <c r="AC444" s="293"/>
      <c r="AD444" s="293"/>
      <c r="AE444" s="293"/>
      <c r="AF444" s="730"/>
      <c r="AG444" s="730"/>
      <c r="AH444" s="730"/>
      <c r="AI444" s="730"/>
      <c r="AJ444" s="730"/>
      <c r="AK444" s="730"/>
      <c r="AL444" s="167"/>
      <c r="AM444" s="167"/>
      <c r="AN444" s="167"/>
      <c r="AO444" s="167"/>
      <c r="AP444" s="167"/>
      <c r="AQ444" s="167"/>
      <c r="AR444" s="167"/>
      <c r="AS444" s="167"/>
      <c r="AT444" s="167"/>
      <c r="AU444" s="167"/>
      <c r="AV444" s="167"/>
      <c r="AW444" s="167"/>
      <c r="AX444" s="167"/>
      <c r="AY444" s="167"/>
      <c r="AZ444" s="167"/>
      <c r="BA444" s="167"/>
      <c r="BB444" s="167"/>
      <c r="BC444" s="167"/>
      <c r="BD444" s="167"/>
      <c r="BE444" s="167"/>
      <c r="BF444" s="167"/>
    </row>
    <row r="445" ht="14.25" customHeight="1">
      <c r="L445" s="178"/>
      <c r="M445" s="178"/>
      <c r="N445" s="178"/>
      <c r="Q445" s="292"/>
      <c r="R445" s="293"/>
      <c r="S445" s="293"/>
      <c r="T445" s="293"/>
      <c r="U445" s="293"/>
      <c r="V445" s="293"/>
      <c r="W445" s="293"/>
      <c r="X445" s="293"/>
      <c r="Y445" s="293"/>
      <c r="Z445" s="293"/>
      <c r="AA445" s="293"/>
      <c r="AB445" s="293"/>
      <c r="AC445" s="293"/>
      <c r="AD445" s="293"/>
      <c r="AE445" s="293"/>
      <c r="AF445" s="730"/>
      <c r="AG445" s="730"/>
      <c r="AH445" s="730"/>
      <c r="AI445" s="730"/>
      <c r="AJ445" s="730"/>
      <c r="AK445" s="730"/>
      <c r="AL445" s="167"/>
      <c r="AM445" s="167"/>
      <c r="AN445" s="167"/>
      <c r="AO445" s="167"/>
      <c r="AP445" s="167"/>
      <c r="AQ445" s="167"/>
      <c r="AR445" s="167"/>
      <c r="AS445" s="167"/>
      <c r="AT445" s="167"/>
      <c r="AU445" s="167"/>
      <c r="AV445" s="167"/>
      <c r="AW445" s="167"/>
      <c r="AX445" s="167"/>
      <c r="AY445" s="167"/>
      <c r="AZ445" s="167"/>
      <c r="BA445" s="167"/>
      <c r="BB445" s="167"/>
      <c r="BC445" s="167"/>
      <c r="BD445" s="167"/>
      <c r="BE445" s="167"/>
      <c r="BF445" s="167"/>
    </row>
    <row r="446" ht="14.25" customHeight="1">
      <c r="L446" s="178"/>
      <c r="M446" s="178"/>
      <c r="N446" s="178"/>
      <c r="Q446" s="292"/>
      <c r="R446" s="293"/>
      <c r="S446" s="293"/>
      <c r="T446" s="293"/>
      <c r="U446" s="293"/>
      <c r="V446" s="293"/>
      <c r="W446" s="293"/>
      <c r="X446" s="293"/>
      <c r="Y446" s="293"/>
      <c r="Z446" s="293"/>
      <c r="AA446" s="293"/>
      <c r="AB446" s="293"/>
      <c r="AC446" s="293"/>
      <c r="AD446" s="293"/>
      <c r="AE446" s="293"/>
      <c r="AF446" s="730"/>
      <c r="AG446" s="730"/>
      <c r="AH446" s="730"/>
      <c r="AI446" s="730"/>
      <c r="AJ446" s="730"/>
      <c r="AK446" s="730"/>
      <c r="AL446" s="167"/>
      <c r="AM446" s="167"/>
      <c r="AN446" s="167"/>
      <c r="AO446" s="167"/>
      <c r="AP446" s="167"/>
      <c r="AQ446" s="167"/>
      <c r="AR446" s="167"/>
      <c r="AS446" s="167"/>
      <c r="AT446" s="167"/>
      <c r="AU446" s="167"/>
      <c r="AV446" s="167"/>
      <c r="AW446" s="167"/>
      <c r="AX446" s="167"/>
      <c r="AY446" s="167"/>
      <c r="AZ446" s="167"/>
      <c r="BA446" s="167"/>
      <c r="BB446" s="167"/>
      <c r="BC446" s="167"/>
      <c r="BD446" s="167"/>
      <c r="BE446" s="167"/>
      <c r="BF446" s="167"/>
    </row>
    <row r="447" ht="14.25" customHeight="1">
      <c r="L447" s="178"/>
      <c r="M447" s="178"/>
      <c r="N447" s="178"/>
      <c r="Q447" s="292"/>
      <c r="R447" s="293"/>
      <c r="S447" s="293"/>
      <c r="T447" s="293"/>
      <c r="U447" s="293"/>
      <c r="V447" s="293"/>
      <c r="W447" s="293"/>
      <c r="X447" s="293"/>
      <c r="Y447" s="293"/>
      <c r="Z447" s="293"/>
      <c r="AA447" s="293"/>
      <c r="AB447" s="293"/>
      <c r="AC447" s="293"/>
      <c r="AD447" s="293"/>
      <c r="AE447" s="293"/>
      <c r="AF447" s="730"/>
      <c r="AG447" s="730"/>
      <c r="AH447" s="730"/>
      <c r="AI447" s="730"/>
      <c r="AJ447" s="730"/>
      <c r="AK447" s="730"/>
      <c r="AL447" s="167"/>
      <c r="AM447" s="167"/>
      <c r="AN447" s="167"/>
      <c r="AO447" s="167"/>
      <c r="AP447" s="167"/>
      <c r="AQ447" s="167"/>
      <c r="AR447" s="167"/>
      <c r="AS447" s="167"/>
      <c r="AT447" s="167"/>
      <c r="AU447" s="167"/>
      <c r="AV447" s="167"/>
      <c r="AW447" s="167"/>
      <c r="AX447" s="167"/>
      <c r="AY447" s="167"/>
      <c r="AZ447" s="167"/>
      <c r="BA447" s="167"/>
      <c r="BB447" s="167"/>
      <c r="BC447" s="167"/>
      <c r="BD447" s="167"/>
      <c r="BE447" s="167"/>
      <c r="BF447" s="167"/>
    </row>
    <row r="448" ht="14.25" customHeight="1">
      <c r="L448" s="178"/>
      <c r="M448" s="178"/>
      <c r="N448" s="178"/>
      <c r="Q448" s="292"/>
      <c r="R448" s="293"/>
      <c r="S448" s="293"/>
      <c r="T448" s="293"/>
      <c r="U448" s="293"/>
      <c r="V448" s="293"/>
      <c r="W448" s="293"/>
      <c r="X448" s="293"/>
      <c r="Y448" s="293"/>
      <c r="Z448" s="293"/>
      <c r="AA448" s="293"/>
      <c r="AB448" s="293"/>
      <c r="AC448" s="293"/>
      <c r="AD448" s="293"/>
      <c r="AE448" s="293"/>
      <c r="AF448" s="730"/>
      <c r="AG448" s="730"/>
      <c r="AH448" s="730"/>
      <c r="AI448" s="730"/>
      <c r="AJ448" s="730"/>
      <c r="AK448" s="730"/>
      <c r="AL448" s="167"/>
      <c r="AM448" s="167"/>
      <c r="AN448" s="167"/>
      <c r="AO448" s="167"/>
      <c r="AP448" s="167"/>
      <c r="AQ448" s="167"/>
      <c r="AR448" s="167"/>
      <c r="AS448" s="167"/>
      <c r="AT448" s="167"/>
      <c r="AU448" s="167"/>
      <c r="AV448" s="167"/>
      <c r="AW448" s="167"/>
      <c r="AX448" s="167"/>
      <c r="AY448" s="167"/>
      <c r="AZ448" s="167"/>
      <c r="BA448" s="167"/>
      <c r="BB448" s="167"/>
      <c r="BC448" s="167"/>
      <c r="BD448" s="167"/>
      <c r="BE448" s="167"/>
      <c r="BF448" s="167"/>
    </row>
    <row r="449" ht="14.25" customHeight="1">
      <c r="L449" s="178"/>
      <c r="M449" s="178"/>
      <c r="N449" s="178"/>
      <c r="Q449" s="292"/>
      <c r="R449" s="293"/>
      <c r="S449" s="293"/>
      <c r="T449" s="293"/>
      <c r="U449" s="293"/>
      <c r="V449" s="293"/>
      <c r="W449" s="293"/>
      <c r="X449" s="293"/>
      <c r="Y449" s="293"/>
      <c r="Z449" s="293"/>
      <c r="AA449" s="293"/>
      <c r="AB449" s="293"/>
      <c r="AC449" s="293"/>
      <c r="AD449" s="293"/>
      <c r="AE449" s="293"/>
      <c r="AF449" s="730"/>
      <c r="AG449" s="730"/>
      <c r="AH449" s="730"/>
      <c r="AI449" s="730"/>
      <c r="AJ449" s="730"/>
      <c r="AK449" s="730"/>
      <c r="AL449" s="167"/>
      <c r="AM449" s="167"/>
      <c r="AN449" s="167"/>
      <c r="AO449" s="167"/>
      <c r="AP449" s="167"/>
      <c r="AQ449" s="167"/>
      <c r="AR449" s="167"/>
      <c r="AS449" s="167"/>
      <c r="AT449" s="167"/>
      <c r="AU449" s="167"/>
      <c r="AV449" s="167"/>
      <c r="AW449" s="167"/>
      <c r="AX449" s="167"/>
      <c r="AY449" s="167"/>
      <c r="AZ449" s="167"/>
      <c r="BA449" s="167"/>
      <c r="BB449" s="167"/>
      <c r="BC449" s="167"/>
      <c r="BD449" s="167"/>
      <c r="BE449" s="167"/>
      <c r="BF449" s="167"/>
    </row>
    <row r="450" ht="14.25" customHeight="1">
      <c r="L450" s="178"/>
      <c r="M450" s="178"/>
      <c r="N450" s="178"/>
      <c r="Q450" s="292"/>
      <c r="R450" s="293"/>
      <c r="S450" s="293"/>
      <c r="T450" s="293"/>
      <c r="U450" s="293"/>
      <c r="V450" s="293"/>
      <c r="W450" s="293"/>
      <c r="X450" s="293"/>
      <c r="Y450" s="293"/>
      <c r="Z450" s="293"/>
      <c r="AA450" s="293"/>
      <c r="AB450" s="293"/>
      <c r="AC450" s="293"/>
      <c r="AD450" s="293"/>
      <c r="AE450" s="293"/>
      <c r="AF450" s="730"/>
      <c r="AG450" s="730"/>
      <c r="AH450" s="730"/>
      <c r="AI450" s="730"/>
      <c r="AJ450" s="730"/>
      <c r="AK450" s="730"/>
      <c r="AL450" s="167"/>
      <c r="AM450" s="167"/>
      <c r="AN450" s="167"/>
      <c r="AO450" s="167"/>
      <c r="AP450" s="167"/>
      <c r="AQ450" s="167"/>
      <c r="AR450" s="167"/>
      <c r="AS450" s="167"/>
      <c r="AT450" s="167"/>
      <c r="AU450" s="167"/>
      <c r="AV450" s="167"/>
      <c r="AW450" s="167"/>
      <c r="AX450" s="167"/>
      <c r="AY450" s="167"/>
      <c r="AZ450" s="167"/>
      <c r="BA450" s="167"/>
      <c r="BB450" s="167"/>
      <c r="BC450" s="167"/>
      <c r="BD450" s="167"/>
      <c r="BE450" s="167"/>
      <c r="BF450" s="167"/>
    </row>
    <row r="451" ht="14.25" customHeight="1">
      <c r="L451" s="178"/>
      <c r="M451" s="178"/>
      <c r="N451" s="178"/>
      <c r="Q451" s="292"/>
      <c r="R451" s="293"/>
      <c r="S451" s="293"/>
      <c r="T451" s="293"/>
      <c r="U451" s="293"/>
      <c r="V451" s="293"/>
      <c r="W451" s="293"/>
      <c r="X451" s="293"/>
      <c r="Y451" s="293"/>
      <c r="Z451" s="293"/>
      <c r="AA451" s="293"/>
      <c r="AB451" s="293"/>
      <c r="AC451" s="293"/>
      <c r="AD451" s="293"/>
      <c r="AE451" s="293"/>
      <c r="AF451" s="730"/>
      <c r="AG451" s="730"/>
      <c r="AH451" s="730"/>
      <c r="AI451" s="730"/>
      <c r="AJ451" s="730"/>
      <c r="AK451" s="730"/>
      <c r="AL451" s="167"/>
      <c r="AM451" s="167"/>
      <c r="AN451" s="167"/>
      <c r="AO451" s="167"/>
      <c r="AP451" s="167"/>
      <c r="AQ451" s="167"/>
      <c r="AR451" s="167"/>
      <c r="AS451" s="167"/>
      <c r="AT451" s="167"/>
      <c r="AU451" s="167"/>
      <c r="AV451" s="167"/>
      <c r="AW451" s="167"/>
      <c r="AX451" s="167"/>
      <c r="AY451" s="167"/>
      <c r="AZ451" s="167"/>
      <c r="BA451" s="167"/>
      <c r="BB451" s="167"/>
      <c r="BC451" s="167"/>
      <c r="BD451" s="167"/>
      <c r="BE451" s="167"/>
      <c r="BF451" s="167"/>
    </row>
    <row r="452" ht="14.25" customHeight="1">
      <c r="L452" s="178"/>
      <c r="M452" s="178"/>
      <c r="N452" s="178"/>
      <c r="Q452" s="292"/>
      <c r="R452" s="293"/>
      <c r="S452" s="293"/>
      <c r="T452" s="293"/>
      <c r="U452" s="293"/>
      <c r="V452" s="293"/>
      <c r="W452" s="293"/>
      <c r="X452" s="293"/>
      <c r="Y452" s="293"/>
      <c r="Z452" s="293"/>
      <c r="AA452" s="293"/>
      <c r="AB452" s="293"/>
      <c r="AC452" s="293"/>
      <c r="AD452" s="293"/>
      <c r="AE452" s="293"/>
      <c r="AF452" s="730"/>
      <c r="AG452" s="730"/>
      <c r="AH452" s="730"/>
      <c r="AI452" s="730"/>
      <c r="AJ452" s="730"/>
      <c r="AK452" s="730"/>
      <c r="AL452" s="167"/>
      <c r="AM452" s="167"/>
      <c r="AN452" s="167"/>
      <c r="AO452" s="167"/>
      <c r="AP452" s="167"/>
      <c r="AQ452" s="167"/>
      <c r="AR452" s="167"/>
      <c r="AS452" s="167"/>
      <c r="AT452" s="167"/>
      <c r="AU452" s="167"/>
      <c r="AV452" s="167"/>
      <c r="AW452" s="167"/>
      <c r="AX452" s="167"/>
      <c r="AY452" s="167"/>
      <c r="AZ452" s="167"/>
      <c r="BA452" s="167"/>
      <c r="BB452" s="167"/>
      <c r="BC452" s="167"/>
      <c r="BD452" s="167"/>
      <c r="BE452" s="167"/>
      <c r="BF452" s="167"/>
    </row>
    <row r="453" ht="14.25" customHeight="1">
      <c r="L453" s="178"/>
      <c r="M453" s="178"/>
      <c r="N453" s="178"/>
      <c r="Q453" s="292"/>
      <c r="R453" s="293"/>
      <c r="S453" s="293"/>
      <c r="T453" s="293"/>
      <c r="U453" s="293"/>
      <c r="V453" s="293"/>
      <c r="W453" s="293"/>
      <c r="X453" s="293"/>
      <c r="Y453" s="293"/>
      <c r="Z453" s="293"/>
      <c r="AA453" s="293"/>
      <c r="AB453" s="293"/>
      <c r="AC453" s="293"/>
      <c r="AD453" s="293"/>
      <c r="AE453" s="293"/>
      <c r="AF453" s="730"/>
      <c r="AG453" s="730"/>
      <c r="AH453" s="730"/>
      <c r="AI453" s="730"/>
      <c r="AJ453" s="730"/>
      <c r="AK453" s="730"/>
      <c r="AL453" s="167"/>
      <c r="AM453" s="167"/>
      <c r="AN453" s="167"/>
      <c r="AO453" s="167"/>
      <c r="AP453" s="167"/>
      <c r="AQ453" s="167"/>
      <c r="AR453" s="167"/>
      <c r="AS453" s="167"/>
      <c r="AT453" s="167"/>
      <c r="AU453" s="167"/>
      <c r="AV453" s="167"/>
      <c r="AW453" s="167"/>
      <c r="AX453" s="167"/>
      <c r="AY453" s="167"/>
      <c r="AZ453" s="167"/>
      <c r="BA453" s="167"/>
      <c r="BB453" s="167"/>
      <c r="BC453" s="167"/>
      <c r="BD453" s="167"/>
      <c r="BE453" s="167"/>
      <c r="BF453" s="167"/>
    </row>
    <row r="454" ht="14.25" customHeight="1">
      <c r="L454" s="178"/>
      <c r="M454" s="178"/>
      <c r="N454" s="178"/>
      <c r="Q454" s="292"/>
      <c r="R454" s="293"/>
      <c r="S454" s="293"/>
      <c r="T454" s="293"/>
      <c r="U454" s="293"/>
      <c r="V454" s="293"/>
      <c r="W454" s="293"/>
      <c r="X454" s="293"/>
      <c r="Y454" s="293"/>
      <c r="Z454" s="293"/>
      <c r="AA454" s="293"/>
      <c r="AB454" s="293"/>
      <c r="AC454" s="293"/>
      <c r="AD454" s="293"/>
      <c r="AE454" s="293"/>
      <c r="AF454" s="730"/>
      <c r="AG454" s="730"/>
      <c r="AH454" s="730"/>
      <c r="AI454" s="730"/>
      <c r="AJ454" s="730"/>
      <c r="AK454" s="730"/>
      <c r="AL454" s="167"/>
      <c r="AM454" s="167"/>
      <c r="AN454" s="167"/>
      <c r="AO454" s="167"/>
      <c r="AP454" s="167"/>
      <c r="AQ454" s="167"/>
      <c r="AR454" s="167"/>
      <c r="AS454" s="167"/>
      <c r="AT454" s="167"/>
      <c r="AU454" s="167"/>
      <c r="AV454" s="167"/>
      <c r="AW454" s="167"/>
      <c r="AX454" s="167"/>
      <c r="AY454" s="167"/>
      <c r="AZ454" s="167"/>
      <c r="BA454" s="167"/>
      <c r="BB454" s="167"/>
      <c r="BC454" s="167"/>
      <c r="BD454" s="167"/>
      <c r="BE454" s="167"/>
      <c r="BF454" s="167"/>
    </row>
    <row r="455" ht="14.25" customHeight="1">
      <c r="L455" s="178"/>
      <c r="M455" s="178"/>
      <c r="N455" s="178"/>
      <c r="Q455" s="292"/>
      <c r="R455" s="293"/>
      <c r="S455" s="293"/>
      <c r="T455" s="293"/>
      <c r="U455" s="293"/>
      <c r="V455" s="293"/>
      <c r="W455" s="293"/>
      <c r="X455" s="293"/>
      <c r="Y455" s="293"/>
      <c r="Z455" s="293"/>
      <c r="AA455" s="293"/>
      <c r="AB455" s="293"/>
      <c r="AC455" s="293"/>
      <c r="AD455" s="293"/>
      <c r="AE455" s="293"/>
      <c r="AF455" s="730"/>
      <c r="AG455" s="730"/>
      <c r="AH455" s="730"/>
      <c r="AI455" s="730"/>
      <c r="AJ455" s="730"/>
      <c r="AK455" s="730"/>
      <c r="AL455" s="167"/>
      <c r="AM455" s="167"/>
      <c r="AN455" s="167"/>
      <c r="AO455" s="167"/>
      <c r="AP455" s="167"/>
      <c r="AQ455" s="167"/>
      <c r="AR455" s="167"/>
      <c r="AS455" s="167"/>
      <c r="AT455" s="167"/>
      <c r="AU455" s="167"/>
      <c r="AV455" s="167"/>
      <c r="AW455" s="167"/>
      <c r="AX455" s="167"/>
      <c r="AY455" s="167"/>
      <c r="AZ455" s="167"/>
      <c r="BA455" s="167"/>
      <c r="BB455" s="167"/>
      <c r="BC455" s="167"/>
      <c r="BD455" s="167"/>
      <c r="BE455" s="167"/>
      <c r="BF455" s="167"/>
    </row>
    <row r="456" ht="14.25" customHeight="1">
      <c r="L456" s="178"/>
      <c r="M456" s="178"/>
      <c r="N456" s="178"/>
      <c r="Q456" s="292"/>
      <c r="R456" s="293"/>
      <c r="S456" s="293"/>
      <c r="T456" s="293"/>
      <c r="U456" s="293"/>
      <c r="V456" s="293"/>
      <c r="W456" s="293"/>
      <c r="X456" s="293"/>
      <c r="Y456" s="293"/>
      <c r="Z456" s="293"/>
      <c r="AA456" s="293"/>
      <c r="AB456" s="293"/>
      <c r="AC456" s="293"/>
      <c r="AD456" s="293"/>
      <c r="AE456" s="293"/>
      <c r="AF456" s="730"/>
      <c r="AG456" s="730"/>
      <c r="AH456" s="730"/>
      <c r="AI456" s="730"/>
      <c r="AJ456" s="730"/>
      <c r="AK456" s="730"/>
      <c r="AL456" s="167"/>
      <c r="AM456" s="167"/>
      <c r="AN456" s="167"/>
      <c r="AO456" s="167"/>
      <c r="AP456" s="167"/>
      <c r="AQ456" s="167"/>
      <c r="AR456" s="167"/>
      <c r="AS456" s="167"/>
      <c r="AT456" s="167"/>
      <c r="AU456" s="167"/>
      <c r="AV456" s="167"/>
      <c r="AW456" s="167"/>
      <c r="AX456" s="167"/>
      <c r="AY456" s="167"/>
      <c r="AZ456" s="167"/>
      <c r="BA456" s="167"/>
      <c r="BB456" s="167"/>
      <c r="BC456" s="167"/>
      <c r="BD456" s="167"/>
      <c r="BE456" s="167"/>
      <c r="BF456" s="167"/>
    </row>
    <row r="457" ht="14.25" customHeight="1">
      <c r="L457" s="178"/>
      <c r="M457" s="178"/>
      <c r="N457" s="178"/>
      <c r="Q457" s="292"/>
      <c r="R457" s="293"/>
      <c r="S457" s="293"/>
      <c r="T457" s="293"/>
      <c r="U457" s="293"/>
      <c r="V457" s="293"/>
      <c r="W457" s="293"/>
      <c r="X457" s="293"/>
      <c r="Y457" s="293"/>
      <c r="Z457" s="293"/>
      <c r="AA457" s="293"/>
      <c r="AB457" s="293"/>
      <c r="AC457" s="293"/>
      <c r="AD457" s="293"/>
      <c r="AE457" s="293"/>
      <c r="AF457" s="730"/>
      <c r="AG457" s="730"/>
      <c r="AH457" s="730"/>
      <c r="AI457" s="730"/>
      <c r="AJ457" s="730"/>
      <c r="AK457" s="730"/>
      <c r="AL457" s="167"/>
      <c r="AM457" s="167"/>
      <c r="AN457" s="167"/>
      <c r="AO457" s="167"/>
      <c r="AP457" s="167"/>
      <c r="AQ457" s="167"/>
      <c r="AR457" s="167"/>
      <c r="AS457" s="167"/>
      <c r="AT457" s="167"/>
      <c r="AU457" s="167"/>
      <c r="AV457" s="167"/>
      <c r="AW457" s="167"/>
      <c r="AX457" s="167"/>
      <c r="AY457" s="167"/>
      <c r="AZ457" s="167"/>
      <c r="BA457" s="167"/>
      <c r="BB457" s="167"/>
      <c r="BC457" s="167"/>
      <c r="BD457" s="167"/>
      <c r="BE457" s="167"/>
      <c r="BF457" s="167"/>
    </row>
    <row r="458" ht="14.25" customHeight="1">
      <c r="L458" s="178"/>
      <c r="M458" s="178"/>
      <c r="N458" s="178"/>
      <c r="Q458" s="292"/>
      <c r="R458" s="293"/>
      <c r="S458" s="293"/>
      <c r="T458" s="293"/>
      <c r="U458" s="293"/>
      <c r="V458" s="293"/>
      <c r="W458" s="293"/>
      <c r="X458" s="293"/>
      <c r="Y458" s="293"/>
      <c r="Z458" s="293"/>
      <c r="AA458" s="293"/>
      <c r="AB458" s="293"/>
      <c r="AC458" s="293"/>
      <c r="AD458" s="293"/>
      <c r="AE458" s="293"/>
      <c r="AF458" s="730"/>
      <c r="AG458" s="730"/>
      <c r="AH458" s="730"/>
      <c r="AI458" s="730"/>
      <c r="AJ458" s="730"/>
      <c r="AK458" s="730"/>
      <c r="AL458" s="167"/>
      <c r="AM458" s="167"/>
      <c r="AN458" s="167"/>
      <c r="AO458" s="167"/>
      <c r="AP458" s="167"/>
      <c r="AQ458" s="167"/>
      <c r="AR458" s="167"/>
      <c r="AS458" s="167"/>
      <c r="AT458" s="167"/>
      <c r="AU458" s="167"/>
      <c r="AV458" s="167"/>
      <c r="AW458" s="167"/>
      <c r="AX458" s="167"/>
      <c r="AY458" s="167"/>
      <c r="AZ458" s="167"/>
      <c r="BA458" s="167"/>
      <c r="BB458" s="167"/>
      <c r="BC458" s="167"/>
      <c r="BD458" s="167"/>
      <c r="BE458" s="167"/>
      <c r="BF458" s="167"/>
    </row>
    <row r="459" ht="14.25" customHeight="1">
      <c r="L459" s="178"/>
      <c r="M459" s="178"/>
      <c r="N459" s="178"/>
      <c r="Q459" s="292"/>
      <c r="R459" s="293"/>
      <c r="S459" s="293"/>
      <c r="T459" s="293"/>
      <c r="U459" s="293"/>
      <c r="V459" s="293"/>
      <c r="W459" s="293"/>
      <c r="X459" s="293"/>
      <c r="Y459" s="293"/>
      <c r="Z459" s="293"/>
      <c r="AA459" s="293"/>
      <c r="AB459" s="293"/>
      <c r="AC459" s="293"/>
      <c r="AD459" s="293"/>
      <c r="AE459" s="293"/>
      <c r="AF459" s="730"/>
      <c r="AG459" s="730"/>
      <c r="AH459" s="730"/>
      <c r="AI459" s="730"/>
      <c r="AJ459" s="730"/>
      <c r="AK459" s="730"/>
      <c r="AL459" s="167"/>
      <c r="AM459" s="167"/>
      <c r="AN459" s="167"/>
      <c r="AO459" s="167"/>
      <c r="AP459" s="167"/>
      <c r="AQ459" s="167"/>
      <c r="AR459" s="167"/>
      <c r="AS459" s="167"/>
      <c r="AT459" s="167"/>
      <c r="AU459" s="167"/>
      <c r="AV459" s="167"/>
      <c r="AW459" s="167"/>
      <c r="AX459" s="167"/>
      <c r="AY459" s="167"/>
      <c r="AZ459" s="167"/>
      <c r="BA459" s="167"/>
      <c r="BB459" s="167"/>
      <c r="BC459" s="167"/>
      <c r="BD459" s="167"/>
      <c r="BE459" s="167"/>
      <c r="BF459" s="167"/>
    </row>
    <row r="460" ht="14.25" customHeight="1">
      <c r="L460" s="178"/>
      <c r="M460" s="178"/>
      <c r="N460" s="178"/>
      <c r="Q460" s="292"/>
      <c r="R460" s="293"/>
      <c r="S460" s="293"/>
      <c r="T460" s="293"/>
      <c r="U460" s="293"/>
      <c r="V460" s="293"/>
      <c r="W460" s="293"/>
      <c r="X460" s="293"/>
      <c r="Y460" s="293"/>
      <c r="Z460" s="293"/>
      <c r="AA460" s="293"/>
      <c r="AB460" s="293"/>
      <c r="AC460" s="293"/>
      <c r="AD460" s="293"/>
      <c r="AE460" s="293"/>
      <c r="AF460" s="730"/>
      <c r="AG460" s="730"/>
      <c r="AH460" s="730"/>
      <c r="AI460" s="730"/>
      <c r="AJ460" s="730"/>
      <c r="AK460" s="730"/>
      <c r="AL460" s="167"/>
      <c r="AM460" s="167"/>
      <c r="AN460" s="167"/>
      <c r="AO460" s="167"/>
      <c r="AP460" s="167"/>
      <c r="AQ460" s="167"/>
      <c r="AR460" s="167"/>
      <c r="AS460" s="167"/>
      <c r="AT460" s="167"/>
      <c r="AU460" s="167"/>
      <c r="AV460" s="167"/>
      <c r="AW460" s="167"/>
      <c r="AX460" s="167"/>
      <c r="AY460" s="167"/>
      <c r="AZ460" s="167"/>
      <c r="BA460" s="167"/>
      <c r="BB460" s="167"/>
      <c r="BC460" s="167"/>
      <c r="BD460" s="167"/>
      <c r="BE460" s="167"/>
      <c r="BF460" s="167"/>
    </row>
    <row r="461" ht="14.25" customHeight="1">
      <c r="L461" s="178"/>
      <c r="M461" s="178"/>
      <c r="N461" s="178"/>
      <c r="Q461" s="292"/>
      <c r="R461" s="293"/>
      <c r="S461" s="293"/>
      <c r="T461" s="293"/>
      <c r="U461" s="293"/>
      <c r="V461" s="293"/>
      <c r="W461" s="293"/>
      <c r="X461" s="293"/>
      <c r="Y461" s="293"/>
      <c r="Z461" s="293"/>
      <c r="AA461" s="293"/>
      <c r="AB461" s="293"/>
      <c r="AC461" s="293"/>
      <c r="AD461" s="293"/>
      <c r="AE461" s="293"/>
      <c r="AF461" s="730"/>
      <c r="AG461" s="730"/>
      <c r="AH461" s="730"/>
      <c r="AI461" s="730"/>
      <c r="AJ461" s="730"/>
      <c r="AK461" s="730"/>
      <c r="AL461" s="167"/>
      <c r="AM461" s="167"/>
      <c r="AN461" s="167"/>
      <c r="AO461" s="167"/>
      <c r="AP461" s="167"/>
      <c r="AQ461" s="167"/>
      <c r="AR461" s="167"/>
      <c r="AS461" s="167"/>
      <c r="AT461" s="167"/>
      <c r="AU461" s="167"/>
      <c r="AV461" s="167"/>
      <c r="AW461" s="167"/>
      <c r="AX461" s="167"/>
      <c r="AY461" s="167"/>
      <c r="AZ461" s="167"/>
      <c r="BA461" s="167"/>
      <c r="BB461" s="167"/>
      <c r="BC461" s="167"/>
      <c r="BD461" s="167"/>
      <c r="BE461" s="167"/>
      <c r="BF461" s="167"/>
    </row>
    <row r="462" ht="14.25" customHeight="1">
      <c r="L462" s="178"/>
      <c r="M462" s="178"/>
      <c r="N462" s="178"/>
      <c r="Q462" s="292"/>
      <c r="R462" s="293"/>
      <c r="S462" s="293"/>
      <c r="T462" s="293"/>
      <c r="U462" s="293"/>
      <c r="V462" s="293"/>
      <c r="W462" s="293"/>
      <c r="X462" s="293"/>
      <c r="Y462" s="293"/>
      <c r="Z462" s="293"/>
      <c r="AA462" s="293"/>
      <c r="AB462" s="293"/>
      <c r="AC462" s="293"/>
      <c r="AD462" s="293"/>
      <c r="AE462" s="293"/>
      <c r="AF462" s="730"/>
      <c r="AG462" s="730"/>
      <c r="AH462" s="730"/>
      <c r="AI462" s="730"/>
      <c r="AJ462" s="730"/>
      <c r="AK462" s="730"/>
      <c r="AL462" s="167"/>
      <c r="AM462" s="167"/>
      <c r="AN462" s="167"/>
      <c r="AO462" s="167"/>
      <c r="AP462" s="167"/>
      <c r="AQ462" s="167"/>
      <c r="AR462" s="167"/>
      <c r="AS462" s="167"/>
      <c r="AT462" s="167"/>
      <c r="AU462" s="167"/>
      <c r="AV462" s="167"/>
      <c r="AW462" s="167"/>
      <c r="AX462" s="167"/>
      <c r="AY462" s="167"/>
      <c r="AZ462" s="167"/>
      <c r="BA462" s="167"/>
      <c r="BB462" s="167"/>
      <c r="BC462" s="167"/>
      <c r="BD462" s="167"/>
      <c r="BE462" s="167"/>
      <c r="BF462" s="167"/>
    </row>
    <row r="463" ht="14.25" customHeight="1">
      <c r="L463" s="178"/>
      <c r="M463" s="178"/>
      <c r="N463" s="178"/>
      <c r="Q463" s="292"/>
      <c r="R463" s="293"/>
      <c r="S463" s="293"/>
      <c r="T463" s="293"/>
      <c r="U463" s="293"/>
      <c r="V463" s="293"/>
      <c r="W463" s="293"/>
      <c r="X463" s="293"/>
      <c r="Y463" s="293"/>
      <c r="Z463" s="293"/>
      <c r="AA463" s="293"/>
      <c r="AB463" s="293"/>
      <c r="AC463" s="293"/>
      <c r="AD463" s="293"/>
      <c r="AE463" s="293"/>
      <c r="AF463" s="730"/>
      <c r="AG463" s="730"/>
      <c r="AH463" s="730"/>
      <c r="AI463" s="730"/>
      <c r="AJ463" s="730"/>
      <c r="AK463" s="730"/>
      <c r="AL463" s="167"/>
      <c r="AM463" s="167"/>
      <c r="AN463" s="167"/>
      <c r="AO463" s="167"/>
      <c r="AP463" s="167"/>
      <c r="AQ463" s="167"/>
      <c r="AR463" s="167"/>
      <c r="AS463" s="167"/>
      <c r="AT463" s="167"/>
      <c r="AU463" s="167"/>
      <c r="AV463" s="167"/>
      <c r="AW463" s="167"/>
      <c r="AX463" s="167"/>
      <c r="AY463" s="167"/>
      <c r="AZ463" s="167"/>
      <c r="BA463" s="167"/>
      <c r="BB463" s="167"/>
      <c r="BC463" s="167"/>
      <c r="BD463" s="167"/>
      <c r="BE463" s="167"/>
      <c r="BF463" s="167"/>
    </row>
    <row r="464" ht="14.25" customHeight="1">
      <c r="L464" s="178"/>
      <c r="M464" s="178"/>
      <c r="N464" s="178"/>
      <c r="Q464" s="292"/>
      <c r="R464" s="293"/>
      <c r="S464" s="293"/>
      <c r="T464" s="293"/>
      <c r="U464" s="293"/>
      <c r="V464" s="293"/>
      <c r="W464" s="293"/>
      <c r="X464" s="293"/>
      <c r="Y464" s="293"/>
      <c r="Z464" s="293"/>
      <c r="AA464" s="293"/>
      <c r="AB464" s="293"/>
      <c r="AC464" s="293"/>
      <c r="AD464" s="293"/>
      <c r="AE464" s="293"/>
      <c r="AF464" s="730"/>
      <c r="AG464" s="730"/>
      <c r="AH464" s="730"/>
      <c r="AI464" s="730"/>
      <c r="AJ464" s="730"/>
      <c r="AK464" s="730"/>
      <c r="AL464" s="167"/>
      <c r="AM464" s="167"/>
      <c r="AN464" s="167"/>
      <c r="AO464" s="167"/>
      <c r="AP464" s="167"/>
      <c r="AQ464" s="167"/>
      <c r="AR464" s="167"/>
      <c r="AS464" s="167"/>
      <c r="AT464" s="167"/>
      <c r="AU464" s="167"/>
      <c r="AV464" s="167"/>
      <c r="AW464" s="167"/>
      <c r="AX464" s="167"/>
      <c r="AY464" s="167"/>
      <c r="AZ464" s="167"/>
      <c r="BA464" s="167"/>
      <c r="BB464" s="167"/>
      <c r="BC464" s="167"/>
      <c r="BD464" s="167"/>
      <c r="BE464" s="167"/>
      <c r="BF464" s="167"/>
    </row>
    <row r="465" ht="14.25" customHeight="1">
      <c r="L465" s="178"/>
      <c r="M465" s="178"/>
      <c r="N465" s="178"/>
      <c r="Q465" s="292"/>
      <c r="R465" s="293"/>
      <c r="S465" s="293"/>
      <c r="T465" s="293"/>
      <c r="U465" s="293"/>
      <c r="V465" s="293"/>
      <c r="W465" s="293"/>
      <c r="X465" s="293"/>
      <c r="Y465" s="293"/>
      <c r="Z465" s="293"/>
      <c r="AA465" s="293"/>
      <c r="AB465" s="293"/>
      <c r="AC465" s="293"/>
      <c r="AD465" s="293"/>
      <c r="AE465" s="293"/>
      <c r="AF465" s="730"/>
      <c r="AG465" s="730"/>
      <c r="AH465" s="730"/>
      <c r="AI465" s="730"/>
      <c r="AJ465" s="730"/>
      <c r="AK465" s="730"/>
      <c r="AL465" s="167"/>
      <c r="AM465" s="167"/>
      <c r="AN465" s="167"/>
      <c r="AO465" s="167"/>
      <c r="AP465" s="167"/>
      <c r="AQ465" s="167"/>
      <c r="AR465" s="167"/>
      <c r="AS465" s="167"/>
      <c r="AT465" s="167"/>
      <c r="AU465" s="167"/>
      <c r="AV465" s="167"/>
      <c r="AW465" s="167"/>
      <c r="AX465" s="167"/>
      <c r="AY465" s="167"/>
      <c r="AZ465" s="167"/>
      <c r="BA465" s="167"/>
      <c r="BB465" s="167"/>
      <c r="BC465" s="167"/>
      <c r="BD465" s="167"/>
      <c r="BE465" s="167"/>
      <c r="BF465" s="167"/>
    </row>
    <row r="466" ht="14.25" customHeight="1">
      <c r="L466" s="178"/>
      <c r="M466" s="178"/>
      <c r="N466" s="178"/>
      <c r="Q466" s="292"/>
      <c r="R466" s="293"/>
      <c r="S466" s="293"/>
      <c r="T466" s="293"/>
      <c r="U466" s="293"/>
      <c r="V466" s="293"/>
      <c r="W466" s="293"/>
      <c r="X466" s="293"/>
      <c r="Y466" s="293"/>
      <c r="Z466" s="293"/>
      <c r="AA466" s="293"/>
      <c r="AB466" s="293"/>
      <c r="AC466" s="293"/>
      <c r="AD466" s="293"/>
      <c r="AE466" s="293"/>
      <c r="AF466" s="730"/>
      <c r="AG466" s="730"/>
      <c r="AH466" s="730"/>
      <c r="AI466" s="730"/>
      <c r="AJ466" s="730"/>
      <c r="AK466" s="730"/>
      <c r="AL466" s="167"/>
      <c r="AM466" s="167"/>
      <c r="AN466" s="167"/>
      <c r="AO466" s="167"/>
      <c r="AP466" s="167"/>
      <c r="AQ466" s="167"/>
      <c r="AR466" s="167"/>
      <c r="AS466" s="167"/>
      <c r="AT466" s="167"/>
      <c r="AU466" s="167"/>
      <c r="AV466" s="167"/>
      <c r="AW466" s="167"/>
      <c r="AX466" s="167"/>
      <c r="AY466" s="167"/>
      <c r="AZ466" s="167"/>
      <c r="BA466" s="167"/>
      <c r="BB466" s="167"/>
      <c r="BC466" s="167"/>
      <c r="BD466" s="167"/>
      <c r="BE466" s="167"/>
      <c r="BF466" s="167"/>
    </row>
    <row r="467" ht="14.25" customHeight="1">
      <c r="L467" s="178"/>
      <c r="M467" s="178"/>
      <c r="N467" s="178"/>
      <c r="Q467" s="292"/>
      <c r="R467" s="293"/>
      <c r="S467" s="293"/>
      <c r="T467" s="293"/>
      <c r="U467" s="293"/>
      <c r="V467" s="293"/>
      <c r="W467" s="293"/>
      <c r="X467" s="293"/>
      <c r="Y467" s="293"/>
      <c r="Z467" s="293"/>
      <c r="AA467" s="293"/>
      <c r="AB467" s="293"/>
      <c r="AC467" s="293"/>
      <c r="AD467" s="293"/>
      <c r="AE467" s="293"/>
      <c r="AF467" s="730"/>
      <c r="AG467" s="730"/>
      <c r="AH467" s="730"/>
      <c r="AI467" s="730"/>
      <c r="AJ467" s="730"/>
      <c r="AK467" s="730"/>
      <c r="AL467" s="167"/>
      <c r="AM467" s="167"/>
      <c r="AN467" s="167"/>
      <c r="AO467" s="167"/>
      <c r="AP467" s="167"/>
      <c r="AQ467" s="167"/>
      <c r="AR467" s="167"/>
      <c r="AS467" s="167"/>
      <c r="AT467" s="167"/>
      <c r="AU467" s="167"/>
      <c r="AV467" s="167"/>
      <c r="AW467" s="167"/>
      <c r="AX467" s="167"/>
      <c r="AY467" s="167"/>
      <c r="AZ467" s="167"/>
      <c r="BA467" s="167"/>
      <c r="BB467" s="167"/>
      <c r="BC467" s="167"/>
      <c r="BD467" s="167"/>
      <c r="BE467" s="167"/>
      <c r="BF467" s="167"/>
    </row>
    <row r="468" ht="14.25" customHeight="1">
      <c r="L468" s="178"/>
      <c r="M468" s="178"/>
      <c r="N468" s="178"/>
      <c r="Q468" s="292"/>
      <c r="R468" s="293"/>
      <c r="S468" s="293"/>
      <c r="T468" s="293"/>
      <c r="U468" s="293"/>
      <c r="V468" s="293"/>
      <c r="W468" s="293"/>
      <c r="X468" s="293"/>
      <c r="Y468" s="293"/>
      <c r="Z468" s="293"/>
      <c r="AA468" s="293"/>
      <c r="AB468" s="293"/>
      <c r="AC468" s="293"/>
      <c r="AD468" s="293"/>
      <c r="AE468" s="293"/>
      <c r="AF468" s="730"/>
      <c r="AG468" s="730"/>
      <c r="AH468" s="730"/>
      <c r="AI468" s="730"/>
      <c r="AJ468" s="730"/>
      <c r="AK468" s="730"/>
      <c r="AL468" s="167"/>
      <c r="AM468" s="167"/>
      <c r="AN468" s="167"/>
      <c r="AO468" s="167"/>
      <c r="AP468" s="167"/>
      <c r="AQ468" s="167"/>
      <c r="AR468" s="167"/>
      <c r="AS468" s="167"/>
      <c r="AT468" s="167"/>
      <c r="AU468" s="167"/>
      <c r="AV468" s="167"/>
      <c r="AW468" s="167"/>
      <c r="AX468" s="167"/>
      <c r="AY468" s="167"/>
      <c r="AZ468" s="167"/>
      <c r="BA468" s="167"/>
      <c r="BB468" s="167"/>
      <c r="BC468" s="167"/>
      <c r="BD468" s="167"/>
      <c r="BE468" s="167"/>
      <c r="BF468" s="167"/>
    </row>
    <row r="469" ht="14.25" customHeight="1">
      <c r="L469" s="178"/>
      <c r="M469" s="178"/>
      <c r="N469" s="178"/>
      <c r="Q469" s="292"/>
      <c r="R469" s="293"/>
      <c r="S469" s="293"/>
      <c r="T469" s="293"/>
      <c r="U469" s="293"/>
      <c r="V469" s="293"/>
      <c r="W469" s="293"/>
      <c r="X469" s="293"/>
      <c r="Y469" s="293"/>
      <c r="Z469" s="293"/>
      <c r="AA469" s="293"/>
      <c r="AB469" s="293"/>
      <c r="AC469" s="293"/>
      <c r="AD469" s="293"/>
      <c r="AE469" s="293"/>
      <c r="AF469" s="730"/>
      <c r="AG469" s="730"/>
      <c r="AH469" s="730"/>
      <c r="AI469" s="730"/>
      <c r="AJ469" s="730"/>
      <c r="AK469" s="730"/>
      <c r="AL469" s="167"/>
      <c r="AM469" s="167"/>
      <c r="AN469" s="167"/>
      <c r="AO469" s="167"/>
      <c r="AP469" s="167"/>
      <c r="AQ469" s="167"/>
      <c r="AR469" s="167"/>
      <c r="AS469" s="167"/>
      <c r="AT469" s="167"/>
      <c r="AU469" s="167"/>
      <c r="AV469" s="167"/>
      <c r="AW469" s="167"/>
      <c r="AX469" s="167"/>
      <c r="AY469" s="167"/>
      <c r="AZ469" s="167"/>
      <c r="BA469" s="167"/>
      <c r="BB469" s="167"/>
      <c r="BC469" s="167"/>
      <c r="BD469" s="167"/>
      <c r="BE469" s="167"/>
      <c r="BF469" s="167"/>
    </row>
    <row r="470" ht="14.25" customHeight="1">
      <c r="L470" s="178"/>
      <c r="M470" s="178"/>
      <c r="N470" s="178"/>
      <c r="Q470" s="292"/>
      <c r="R470" s="293"/>
      <c r="S470" s="293"/>
      <c r="T470" s="293"/>
      <c r="U470" s="293"/>
      <c r="V470" s="293"/>
      <c r="W470" s="293"/>
      <c r="X470" s="293"/>
      <c r="Y470" s="293"/>
      <c r="Z470" s="293"/>
      <c r="AA470" s="293"/>
      <c r="AB470" s="293"/>
      <c r="AC470" s="293"/>
      <c r="AD470" s="293"/>
      <c r="AE470" s="293"/>
      <c r="AF470" s="730"/>
      <c r="AG470" s="730"/>
      <c r="AH470" s="730"/>
      <c r="AI470" s="730"/>
      <c r="AJ470" s="730"/>
      <c r="AK470" s="730"/>
      <c r="AL470" s="167"/>
      <c r="AM470" s="167"/>
      <c r="AN470" s="167"/>
      <c r="AO470" s="167"/>
      <c r="AP470" s="167"/>
      <c r="AQ470" s="167"/>
      <c r="AR470" s="167"/>
      <c r="AS470" s="167"/>
      <c r="AT470" s="167"/>
      <c r="AU470" s="167"/>
      <c r="AV470" s="167"/>
      <c r="AW470" s="167"/>
      <c r="AX470" s="167"/>
      <c r="AY470" s="167"/>
      <c r="AZ470" s="167"/>
      <c r="BA470" s="167"/>
      <c r="BB470" s="167"/>
      <c r="BC470" s="167"/>
      <c r="BD470" s="167"/>
      <c r="BE470" s="167"/>
      <c r="BF470" s="167"/>
    </row>
    <row r="471" ht="14.25" customHeight="1">
      <c r="L471" s="178"/>
      <c r="M471" s="178"/>
      <c r="N471" s="178"/>
      <c r="Q471" s="292"/>
      <c r="R471" s="293"/>
      <c r="S471" s="293"/>
      <c r="T471" s="293"/>
      <c r="U471" s="293"/>
      <c r="V471" s="293"/>
      <c r="W471" s="293"/>
      <c r="X471" s="293"/>
      <c r="Y471" s="293"/>
      <c r="Z471" s="293"/>
      <c r="AA471" s="293"/>
      <c r="AB471" s="293"/>
      <c r="AC471" s="293"/>
      <c r="AD471" s="293"/>
      <c r="AE471" s="293"/>
      <c r="AF471" s="730"/>
      <c r="AG471" s="730"/>
      <c r="AH471" s="730"/>
      <c r="AI471" s="730"/>
      <c r="AJ471" s="730"/>
      <c r="AK471" s="730"/>
      <c r="AL471" s="167"/>
      <c r="AM471" s="167"/>
      <c r="AN471" s="167"/>
      <c r="AO471" s="167"/>
      <c r="AP471" s="167"/>
      <c r="AQ471" s="167"/>
      <c r="AR471" s="167"/>
      <c r="AS471" s="167"/>
      <c r="AT471" s="167"/>
      <c r="AU471" s="167"/>
      <c r="AV471" s="167"/>
      <c r="AW471" s="167"/>
      <c r="AX471" s="167"/>
      <c r="AY471" s="167"/>
      <c r="AZ471" s="167"/>
      <c r="BA471" s="167"/>
      <c r="BB471" s="167"/>
      <c r="BC471" s="167"/>
      <c r="BD471" s="167"/>
      <c r="BE471" s="167"/>
      <c r="BF471" s="167"/>
    </row>
    <row r="472" ht="14.25" customHeight="1">
      <c r="L472" s="178"/>
      <c r="M472" s="178"/>
      <c r="N472" s="178"/>
      <c r="Q472" s="292"/>
      <c r="R472" s="293"/>
      <c r="S472" s="293"/>
      <c r="T472" s="293"/>
      <c r="U472" s="293"/>
      <c r="V472" s="293"/>
      <c r="W472" s="293"/>
      <c r="X472" s="293"/>
      <c r="Y472" s="293"/>
      <c r="Z472" s="293"/>
      <c r="AA472" s="293"/>
      <c r="AB472" s="293"/>
      <c r="AC472" s="293"/>
      <c r="AD472" s="293"/>
      <c r="AE472" s="293"/>
      <c r="AF472" s="730"/>
      <c r="AG472" s="730"/>
      <c r="AH472" s="730"/>
      <c r="AI472" s="730"/>
      <c r="AJ472" s="730"/>
      <c r="AK472" s="730"/>
      <c r="AL472" s="167"/>
      <c r="AM472" s="167"/>
      <c r="AN472" s="167"/>
      <c r="AO472" s="167"/>
      <c r="AP472" s="167"/>
      <c r="AQ472" s="167"/>
      <c r="AR472" s="167"/>
      <c r="AS472" s="167"/>
      <c r="AT472" s="167"/>
      <c r="AU472" s="167"/>
      <c r="AV472" s="167"/>
      <c r="AW472" s="167"/>
      <c r="AX472" s="167"/>
      <c r="AY472" s="167"/>
      <c r="AZ472" s="167"/>
      <c r="BA472" s="167"/>
      <c r="BB472" s="167"/>
      <c r="BC472" s="167"/>
      <c r="BD472" s="167"/>
      <c r="BE472" s="167"/>
      <c r="BF472" s="167"/>
    </row>
    <row r="473" ht="14.25" customHeight="1">
      <c r="L473" s="178"/>
      <c r="M473" s="178"/>
      <c r="N473" s="178"/>
      <c r="Q473" s="292"/>
      <c r="R473" s="293"/>
      <c r="S473" s="293"/>
      <c r="T473" s="293"/>
      <c r="U473" s="293"/>
      <c r="V473" s="293"/>
      <c r="W473" s="293"/>
      <c r="X473" s="293"/>
      <c r="Y473" s="293"/>
      <c r="Z473" s="293"/>
      <c r="AA473" s="293"/>
      <c r="AB473" s="293"/>
      <c r="AC473" s="293"/>
      <c r="AD473" s="293"/>
      <c r="AE473" s="293"/>
      <c r="AF473" s="730"/>
      <c r="AG473" s="730"/>
      <c r="AH473" s="730"/>
      <c r="AI473" s="730"/>
      <c r="AJ473" s="730"/>
      <c r="AK473" s="730"/>
      <c r="AL473" s="167"/>
      <c r="AM473" s="167"/>
      <c r="AN473" s="167"/>
      <c r="AO473" s="167"/>
      <c r="AP473" s="167"/>
      <c r="AQ473" s="167"/>
      <c r="AR473" s="167"/>
      <c r="AS473" s="167"/>
      <c r="AT473" s="167"/>
      <c r="AU473" s="167"/>
      <c r="AV473" s="167"/>
      <c r="AW473" s="167"/>
      <c r="AX473" s="167"/>
      <c r="AY473" s="167"/>
      <c r="AZ473" s="167"/>
      <c r="BA473" s="167"/>
      <c r="BB473" s="167"/>
      <c r="BC473" s="167"/>
      <c r="BD473" s="167"/>
      <c r="BE473" s="167"/>
      <c r="BF473" s="167"/>
    </row>
    <row r="474" ht="14.25" customHeight="1">
      <c r="L474" s="178"/>
      <c r="M474" s="178"/>
      <c r="N474" s="178"/>
      <c r="Q474" s="292"/>
      <c r="R474" s="293"/>
      <c r="S474" s="293"/>
      <c r="T474" s="293"/>
      <c r="U474" s="293"/>
      <c r="V474" s="293"/>
      <c r="W474" s="293"/>
      <c r="X474" s="293"/>
      <c r="Y474" s="293"/>
      <c r="Z474" s="293"/>
      <c r="AA474" s="293"/>
      <c r="AB474" s="293"/>
      <c r="AC474" s="293"/>
      <c r="AD474" s="293"/>
      <c r="AE474" s="293"/>
      <c r="AF474" s="730"/>
      <c r="AG474" s="730"/>
      <c r="AH474" s="730"/>
      <c r="AI474" s="730"/>
      <c r="AJ474" s="730"/>
      <c r="AK474" s="730"/>
      <c r="AL474" s="167"/>
      <c r="AM474" s="167"/>
      <c r="AN474" s="167"/>
      <c r="AO474" s="167"/>
      <c r="AP474" s="167"/>
      <c r="AQ474" s="167"/>
      <c r="AR474" s="167"/>
      <c r="AS474" s="167"/>
      <c r="AT474" s="167"/>
      <c r="AU474" s="167"/>
      <c r="AV474" s="167"/>
      <c r="AW474" s="167"/>
      <c r="AX474" s="167"/>
      <c r="AY474" s="167"/>
      <c r="AZ474" s="167"/>
      <c r="BA474" s="167"/>
      <c r="BB474" s="167"/>
      <c r="BC474" s="167"/>
      <c r="BD474" s="167"/>
      <c r="BE474" s="167"/>
      <c r="BF474" s="167"/>
    </row>
    <row r="475" ht="14.25" customHeight="1">
      <c r="L475" s="178"/>
      <c r="M475" s="178"/>
      <c r="N475" s="178"/>
      <c r="Q475" s="292"/>
      <c r="R475" s="293"/>
      <c r="S475" s="293"/>
      <c r="T475" s="293"/>
      <c r="U475" s="293"/>
      <c r="V475" s="293"/>
      <c r="W475" s="293"/>
      <c r="X475" s="293"/>
      <c r="Y475" s="293"/>
      <c r="Z475" s="293"/>
      <c r="AA475" s="293"/>
      <c r="AB475" s="293"/>
      <c r="AC475" s="293"/>
      <c r="AD475" s="293"/>
      <c r="AE475" s="293"/>
      <c r="AF475" s="730"/>
      <c r="AG475" s="730"/>
      <c r="AH475" s="730"/>
      <c r="AI475" s="730"/>
      <c r="AJ475" s="730"/>
      <c r="AK475" s="730"/>
      <c r="AL475" s="167"/>
      <c r="AM475" s="167"/>
      <c r="AN475" s="167"/>
      <c r="AO475" s="167"/>
      <c r="AP475" s="167"/>
      <c r="AQ475" s="167"/>
      <c r="AR475" s="167"/>
      <c r="AS475" s="167"/>
      <c r="AT475" s="167"/>
      <c r="AU475" s="167"/>
      <c r="AV475" s="167"/>
      <c r="AW475" s="167"/>
      <c r="AX475" s="167"/>
      <c r="AY475" s="167"/>
      <c r="AZ475" s="167"/>
      <c r="BA475" s="167"/>
      <c r="BB475" s="167"/>
      <c r="BC475" s="167"/>
      <c r="BD475" s="167"/>
      <c r="BE475" s="167"/>
      <c r="BF475" s="167"/>
    </row>
    <row r="476" ht="14.25" customHeight="1">
      <c r="L476" s="178"/>
      <c r="M476" s="178"/>
      <c r="N476" s="178"/>
      <c r="Q476" s="292"/>
      <c r="R476" s="293"/>
      <c r="S476" s="293"/>
      <c r="T476" s="293"/>
      <c r="U476" s="293"/>
      <c r="V476" s="293"/>
      <c r="W476" s="293"/>
      <c r="X476" s="293"/>
      <c r="Y476" s="293"/>
      <c r="Z476" s="293"/>
      <c r="AA476" s="293"/>
      <c r="AB476" s="293"/>
      <c r="AC476" s="293"/>
      <c r="AD476" s="293"/>
      <c r="AE476" s="293"/>
      <c r="AF476" s="730"/>
      <c r="AG476" s="730"/>
      <c r="AH476" s="730"/>
      <c r="AI476" s="730"/>
      <c r="AJ476" s="730"/>
      <c r="AK476" s="730"/>
      <c r="AL476" s="167"/>
      <c r="AM476" s="167"/>
      <c r="AN476" s="167"/>
      <c r="AO476" s="167"/>
      <c r="AP476" s="167"/>
      <c r="AQ476" s="167"/>
      <c r="AR476" s="167"/>
      <c r="AS476" s="167"/>
      <c r="AT476" s="167"/>
      <c r="AU476" s="167"/>
      <c r="AV476" s="167"/>
      <c r="AW476" s="167"/>
      <c r="AX476" s="167"/>
      <c r="AY476" s="167"/>
      <c r="AZ476" s="167"/>
      <c r="BA476" s="167"/>
      <c r="BB476" s="167"/>
      <c r="BC476" s="167"/>
      <c r="BD476" s="167"/>
      <c r="BE476" s="167"/>
      <c r="BF476" s="167"/>
    </row>
    <row r="477" ht="14.25" customHeight="1">
      <c r="L477" s="178"/>
      <c r="M477" s="178"/>
      <c r="N477" s="178"/>
      <c r="Q477" s="292"/>
      <c r="R477" s="293"/>
      <c r="S477" s="293"/>
      <c r="T477" s="293"/>
      <c r="U477" s="293"/>
      <c r="V477" s="293"/>
      <c r="W477" s="293"/>
      <c r="X477" s="293"/>
      <c r="Y477" s="293"/>
      <c r="Z477" s="293"/>
      <c r="AA477" s="293"/>
      <c r="AB477" s="293"/>
      <c r="AC477" s="293"/>
      <c r="AD477" s="293"/>
      <c r="AE477" s="293"/>
      <c r="AF477" s="730"/>
      <c r="AG477" s="730"/>
      <c r="AH477" s="730"/>
      <c r="AI477" s="730"/>
      <c r="AJ477" s="730"/>
      <c r="AK477" s="730"/>
      <c r="AL477" s="167"/>
      <c r="AM477" s="167"/>
      <c r="AN477" s="167"/>
      <c r="AO477" s="167"/>
      <c r="AP477" s="167"/>
      <c r="AQ477" s="167"/>
      <c r="AR477" s="167"/>
      <c r="AS477" s="167"/>
      <c r="AT477" s="167"/>
      <c r="AU477" s="167"/>
      <c r="AV477" s="167"/>
      <c r="AW477" s="167"/>
      <c r="AX477" s="167"/>
      <c r="AY477" s="167"/>
      <c r="AZ477" s="167"/>
      <c r="BA477" s="167"/>
      <c r="BB477" s="167"/>
      <c r="BC477" s="167"/>
      <c r="BD477" s="167"/>
      <c r="BE477" s="167"/>
      <c r="BF477" s="167"/>
    </row>
    <row r="478" ht="14.25" customHeight="1">
      <c r="L478" s="178"/>
      <c r="M478" s="178"/>
      <c r="N478" s="178"/>
      <c r="Q478" s="292"/>
      <c r="R478" s="293"/>
      <c r="S478" s="293"/>
      <c r="T478" s="293"/>
      <c r="U478" s="293"/>
      <c r="V478" s="293"/>
      <c r="W478" s="293"/>
      <c r="X478" s="293"/>
      <c r="Y478" s="293"/>
      <c r="Z478" s="293"/>
      <c r="AA478" s="293"/>
      <c r="AB478" s="293"/>
      <c r="AC478" s="293"/>
      <c r="AD478" s="293"/>
      <c r="AE478" s="293"/>
      <c r="AF478" s="730"/>
      <c r="AG478" s="730"/>
      <c r="AH478" s="730"/>
      <c r="AI478" s="730"/>
      <c r="AJ478" s="730"/>
      <c r="AK478" s="730"/>
      <c r="AL478" s="167"/>
      <c r="AM478" s="167"/>
      <c r="AN478" s="167"/>
      <c r="AO478" s="167"/>
      <c r="AP478" s="167"/>
      <c r="AQ478" s="167"/>
      <c r="AR478" s="167"/>
      <c r="AS478" s="167"/>
      <c r="AT478" s="167"/>
      <c r="AU478" s="167"/>
      <c r="AV478" s="167"/>
      <c r="AW478" s="167"/>
      <c r="AX478" s="167"/>
      <c r="AY478" s="167"/>
      <c r="AZ478" s="167"/>
      <c r="BA478" s="167"/>
      <c r="BB478" s="167"/>
      <c r="BC478" s="167"/>
      <c r="BD478" s="167"/>
      <c r="BE478" s="167"/>
      <c r="BF478" s="167"/>
    </row>
    <row r="479" ht="14.25" customHeight="1">
      <c r="L479" s="178"/>
      <c r="M479" s="178"/>
      <c r="N479" s="178"/>
      <c r="Q479" s="292"/>
      <c r="R479" s="293"/>
      <c r="S479" s="293"/>
      <c r="T479" s="293"/>
      <c r="U479" s="293"/>
      <c r="V479" s="293"/>
      <c r="W479" s="293"/>
      <c r="X479" s="293"/>
      <c r="Y479" s="293"/>
      <c r="Z479" s="293"/>
      <c r="AA479" s="293"/>
      <c r="AB479" s="293"/>
      <c r="AC479" s="293"/>
      <c r="AD479" s="293"/>
      <c r="AE479" s="293"/>
      <c r="AF479" s="730"/>
      <c r="AG479" s="730"/>
      <c r="AH479" s="730"/>
      <c r="AI479" s="730"/>
      <c r="AJ479" s="730"/>
      <c r="AK479" s="730"/>
      <c r="AL479" s="167"/>
      <c r="AM479" s="167"/>
      <c r="AN479" s="167"/>
      <c r="AO479" s="167"/>
      <c r="AP479" s="167"/>
      <c r="AQ479" s="167"/>
      <c r="AR479" s="167"/>
      <c r="AS479" s="167"/>
      <c r="AT479" s="167"/>
      <c r="AU479" s="167"/>
      <c r="AV479" s="167"/>
      <c r="AW479" s="167"/>
      <c r="AX479" s="167"/>
      <c r="AY479" s="167"/>
      <c r="AZ479" s="167"/>
      <c r="BA479" s="167"/>
      <c r="BB479" s="167"/>
      <c r="BC479" s="167"/>
      <c r="BD479" s="167"/>
      <c r="BE479" s="167"/>
      <c r="BF479" s="167"/>
    </row>
    <row r="480" ht="14.25" customHeight="1">
      <c r="L480" s="178"/>
      <c r="M480" s="178"/>
      <c r="N480" s="178"/>
      <c r="Q480" s="292"/>
      <c r="R480" s="293"/>
      <c r="S480" s="293"/>
      <c r="T480" s="293"/>
      <c r="U480" s="293"/>
      <c r="V480" s="293"/>
      <c r="W480" s="293"/>
      <c r="X480" s="293"/>
      <c r="Y480" s="293"/>
      <c r="Z480" s="293"/>
      <c r="AA480" s="293"/>
      <c r="AB480" s="293"/>
      <c r="AC480" s="293"/>
      <c r="AD480" s="293"/>
      <c r="AE480" s="293"/>
      <c r="AF480" s="730"/>
      <c r="AG480" s="730"/>
      <c r="AH480" s="730"/>
      <c r="AI480" s="730"/>
      <c r="AJ480" s="730"/>
      <c r="AK480" s="730"/>
      <c r="AL480" s="167"/>
      <c r="AM480" s="167"/>
      <c r="AN480" s="167"/>
      <c r="AO480" s="167"/>
      <c r="AP480" s="167"/>
      <c r="AQ480" s="167"/>
      <c r="AR480" s="167"/>
      <c r="AS480" s="167"/>
      <c r="AT480" s="167"/>
      <c r="AU480" s="167"/>
      <c r="AV480" s="167"/>
      <c r="AW480" s="167"/>
      <c r="AX480" s="167"/>
      <c r="AY480" s="167"/>
      <c r="AZ480" s="167"/>
      <c r="BA480" s="167"/>
      <c r="BB480" s="167"/>
      <c r="BC480" s="167"/>
      <c r="BD480" s="167"/>
      <c r="BE480" s="167"/>
      <c r="BF480" s="167"/>
    </row>
    <row r="481" ht="14.25" customHeight="1">
      <c r="L481" s="178"/>
      <c r="M481" s="178"/>
      <c r="N481" s="178"/>
      <c r="Q481" s="292"/>
      <c r="R481" s="293"/>
      <c r="S481" s="293"/>
      <c r="T481" s="293"/>
      <c r="U481" s="293"/>
      <c r="V481" s="293"/>
      <c r="W481" s="293"/>
      <c r="X481" s="293"/>
      <c r="Y481" s="293"/>
      <c r="Z481" s="293"/>
      <c r="AA481" s="293"/>
      <c r="AB481" s="293"/>
      <c r="AC481" s="293"/>
      <c r="AD481" s="293"/>
      <c r="AE481" s="293"/>
      <c r="AF481" s="730"/>
      <c r="AG481" s="730"/>
      <c r="AH481" s="730"/>
      <c r="AI481" s="730"/>
      <c r="AJ481" s="730"/>
      <c r="AK481" s="730"/>
      <c r="AL481" s="167"/>
      <c r="AM481" s="167"/>
      <c r="AN481" s="167"/>
      <c r="AO481" s="167"/>
      <c r="AP481" s="167"/>
      <c r="AQ481" s="167"/>
      <c r="AR481" s="167"/>
      <c r="AS481" s="167"/>
      <c r="AT481" s="167"/>
      <c r="AU481" s="167"/>
      <c r="AV481" s="167"/>
      <c r="AW481" s="167"/>
      <c r="AX481" s="167"/>
      <c r="AY481" s="167"/>
      <c r="AZ481" s="167"/>
      <c r="BA481" s="167"/>
      <c r="BB481" s="167"/>
      <c r="BC481" s="167"/>
      <c r="BD481" s="167"/>
      <c r="BE481" s="167"/>
      <c r="BF481" s="167"/>
    </row>
    <row r="482" ht="14.25" customHeight="1">
      <c r="L482" s="178"/>
      <c r="M482" s="178"/>
      <c r="N482" s="178"/>
      <c r="Q482" s="292"/>
      <c r="R482" s="293"/>
      <c r="S482" s="293"/>
      <c r="T482" s="293"/>
      <c r="U482" s="293"/>
      <c r="V482" s="293"/>
      <c r="W482" s="293"/>
      <c r="X482" s="293"/>
      <c r="Y482" s="293"/>
      <c r="Z482" s="293"/>
      <c r="AA482" s="293"/>
      <c r="AB482" s="293"/>
      <c r="AC482" s="293"/>
      <c r="AD482" s="293"/>
      <c r="AE482" s="293"/>
      <c r="AF482" s="730"/>
      <c r="AG482" s="730"/>
      <c r="AH482" s="730"/>
      <c r="AI482" s="730"/>
      <c r="AJ482" s="730"/>
      <c r="AK482" s="730"/>
      <c r="AL482" s="167"/>
      <c r="AM482" s="167"/>
      <c r="AN482" s="167"/>
      <c r="AO482" s="167"/>
      <c r="AP482" s="167"/>
      <c r="AQ482" s="167"/>
      <c r="AR482" s="167"/>
      <c r="AS482" s="167"/>
      <c r="AT482" s="167"/>
      <c r="AU482" s="167"/>
      <c r="AV482" s="167"/>
      <c r="AW482" s="167"/>
      <c r="AX482" s="167"/>
      <c r="AY482" s="167"/>
      <c r="AZ482" s="167"/>
      <c r="BA482" s="167"/>
      <c r="BB482" s="167"/>
      <c r="BC482" s="167"/>
      <c r="BD482" s="167"/>
      <c r="BE482" s="167"/>
      <c r="BF482" s="167"/>
    </row>
    <row r="483" ht="14.25" customHeight="1">
      <c r="L483" s="178"/>
      <c r="M483" s="178"/>
      <c r="N483" s="178"/>
      <c r="Q483" s="292"/>
      <c r="R483" s="293"/>
      <c r="S483" s="293"/>
      <c r="T483" s="293"/>
      <c r="U483" s="293"/>
      <c r="V483" s="293"/>
      <c r="W483" s="293"/>
      <c r="X483" s="293"/>
      <c r="Y483" s="293"/>
      <c r="Z483" s="293"/>
      <c r="AA483" s="293"/>
      <c r="AB483" s="293"/>
      <c r="AC483" s="293"/>
      <c r="AD483" s="293"/>
      <c r="AE483" s="293"/>
      <c r="AF483" s="730"/>
      <c r="AG483" s="730"/>
      <c r="AH483" s="730"/>
      <c r="AI483" s="730"/>
      <c r="AJ483" s="730"/>
      <c r="AK483" s="730"/>
      <c r="AL483" s="167"/>
      <c r="AM483" s="167"/>
      <c r="AN483" s="167"/>
      <c r="AO483" s="167"/>
      <c r="AP483" s="167"/>
      <c r="AQ483" s="167"/>
      <c r="AR483" s="167"/>
      <c r="AS483" s="167"/>
      <c r="AT483" s="167"/>
      <c r="AU483" s="167"/>
      <c r="AV483" s="167"/>
      <c r="AW483" s="167"/>
      <c r="AX483" s="167"/>
      <c r="AY483" s="167"/>
      <c r="AZ483" s="167"/>
      <c r="BA483" s="167"/>
      <c r="BB483" s="167"/>
      <c r="BC483" s="167"/>
      <c r="BD483" s="167"/>
      <c r="BE483" s="167"/>
      <c r="BF483" s="167"/>
    </row>
    <row r="484" ht="14.25" customHeight="1">
      <c r="L484" s="178"/>
      <c r="M484" s="178"/>
      <c r="N484" s="178"/>
      <c r="Q484" s="292"/>
      <c r="R484" s="293"/>
      <c r="S484" s="293"/>
      <c r="T484" s="293"/>
      <c r="U484" s="293"/>
      <c r="V484" s="293"/>
      <c r="W484" s="293"/>
      <c r="X484" s="293"/>
      <c r="Y484" s="293"/>
      <c r="Z484" s="293"/>
      <c r="AA484" s="293"/>
      <c r="AB484" s="293"/>
      <c r="AC484" s="293"/>
      <c r="AD484" s="293"/>
      <c r="AE484" s="293"/>
      <c r="AF484" s="730"/>
      <c r="AG484" s="730"/>
      <c r="AH484" s="730"/>
      <c r="AI484" s="730"/>
      <c r="AJ484" s="730"/>
      <c r="AK484" s="730"/>
      <c r="AL484" s="167"/>
      <c r="AM484" s="167"/>
      <c r="AN484" s="167"/>
      <c r="AO484" s="167"/>
      <c r="AP484" s="167"/>
      <c r="AQ484" s="167"/>
      <c r="AR484" s="167"/>
      <c r="AS484" s="167"/>
      <c r="AT484" s="167"/>
      <c r="AU484" s="167"/>
      <c r="AV484" s="167"/>
      <c r="AW484" s="167"/>
      <c r="AX484" s="167"/>
      <c r="AY484" s="167"/>
      <c r="AZ484" s="167"/>
      <c r="BA484" s="167"/>
      <c r="BB484" s="167"/>
      <c r="BC484" s="167"/>
      <c r="BD484" s="167"/>
      <c r="BE484" s="167"/>
      <c r="BF484" s="167"/>
    </row>
    <row r="485" ht="14.25" customHeight="1">
      <c r="L485" s="178"/>
      <c r="M485" s="178"/>
      <c r="N485" s="178"/>
      <c r="Q485" s="292"/>
      <c r="R485" s="293"/>
      <c r="S485" s="293"/>
      <c r="T485" s="293"/>
      <c r="U485" s="293"/>
      <c r="V485" s="293"/>
      <c r="W485" s="293"/>
      <c r="X485" s="293"/>
      <c r="Y485" s="293"/>
      <c r="Z485" s="293"/>
      <c r="AA485" s="293"/>
      <c r="AB485" s="293"/>
      <c r="AC485" s="293"/>
      <c r="AD485" s="293"/>
      <c r="AE485" s="293"/>
      <c r="AF485" s="730"/>
      <c r="AG485" s="730"/>
      <c r="AH485" s="730"/>
      <c r="AI485" s="730"/>
      <c r="AJ485" s="730"/>
      <c r="AK485" s="730"/>
      <c r="AL485" s="167"/>
      <c r="AM485" s="167"/>
      <c r="AN485" s="167"/>
      <c r="AO485" s="167"/>
      <c r="AP485" s="167"/>
      <c r="AQ485" s="167"/>
      <c r="AR485" s="167"/>
      <c r="AS485" s="167"/>
      <c r="AT485" s="167"/>
      <c r="AU485" s="167"/>
      <c r="AV485" s="167"/>
      <c r="AW485" s="167"/>
      <c r="AX485" s="167"/>
      <c r="AY485" s="167"/>
      <c r="AZ485" s="167"/>
      <c r="BA485" s="167"/>
      <c r="BB485" s="167"/>
      <c r="BC485" s="167"/>
      <c r="BD485" s="167"/>
      <c r="BE485" s="167"/>
      <c r="BF485" s="167"/>
    </row>
    <row r="486" ht="14.25" customHeight="1">
      <c r="L486" s="178"/>
      <c r="M486" s="178"/>
      <c r="N486" s="178"/>
      <c r="Q486" s="292"/>
      <c r="R486" s="293"/>
      <c r="S486" s="293"/>
      <c r="T486" s="293"/>
      <c r="U486" s="293"/>
      <c r="V486" s="293"/>
      <c r="W486" s="293"/>
      <c r="X486" s="293"/>
      <c r="Y486" s="293"/>
      <c r="Z486" s="293"/>
      <c r="AA486" s="293"/>
      <c r="AB486" s="293"/>
      <c r="AC486" s="293"/>
      <c r="AD486" s="293"/>
      <c r="AE486" s="293"/>
      <c r="AF486" s="730"/>
      <c r="AG486" s="730"/>
      <c r="AH486" s="730"/>
      <c r="AI486" s="730"/>
      <c r="AJ486" s="730"/>
      <c r="AK486" s="730"/>
      <c r="AL486" s="167"/>
      <c r="AM486" s="167"/>
      <c r="AN486" s="167"/>
      <c r="AO486" s="167"/>
      <c r="AP486" s="167"/>
      <c r="AQ486" s="167"/>
      <c r="AR486" s="167"/>
      <c r="AS486" s="167"/>
      <c r="AT486" s="167"/>
      <c r="AU486" s="167"/>
      <c r="AV486" s="167"/>
      <c r="AW486" s="167"/>
      <c r="AX486" s="167"/>
      <c r="AY486" s="167"/>
      <c r="AZ486" s="167"/>
      <c r="BA486" s="167"/>
      <c r="BB486" s="167"/>
      <c r="BC486" s="167"/>
      <c r="BD486" s="167"/>
      <c r="BE486" s="167"/>
      <c r="BF486" s="167"/>
    </row>
    <row r="487" ht="14.25" customHeight="1">
      <c r="L487" s="178"/>
      <c r="M487" s="178"/>
      <c r="N487" s="178"/>
      <c r="Q487" s="292"/>
      <c r="R487" s="293"/>
      <c r="S487" s="293"/>
      <c r="T487" s="293"/>
      <c r="U487" s="293"/>
      <c r="V487" s="293"/>
      <c r="W487" s="293"/>
      <c r="X487" s="293"/>
      <c r="Y487" s="293"/>
      <c r="Z487" s="293"/>
      <c r="AA487" s="293"/>
      <c r="AB487" s="293"/>
      <c r="AC487" s="293"/>
      <c r="AD487" s="293"/>
      <c r="AE487" s="293"/>
      <c r="AF487" s="730"/>
      <c r="AG487" s="730"/>
      <c r="AH487" s="730"/>
      <c r="AI487" s="730"/>
      <c r="AJ487" s="730"/>
      <c r="AK487" s="730"/>
      <c r="AL487" s="167"/>
      <c r="AM487" s="167"/>
      <c r="AN487" s="167"/>
      <c r="AO487" s="167"/>
      <c r="AP487" s="167"/>
      <c r="AQ487" s="167"/>
      <c r="AR487" s="167"/>
      <c r="AS487" s="167"/>
      <c r="AT487" s="167"/>
      <c r="AU487" s="167"/>
      <c r="AV487" s="167"/>
      <c r="AW487" s="167"/>
      <c r="AX487" s="167"/>
      <c r="AY487" s="167"/>
      <c r="AZ487" s="167"/>
      <c r="BA487" s="167"/>
      <c r="BB487" s="167"/>
      <c r="BC487" s="167"/>
      <c r="BD487" s="167"/>
      <c r="BE487" s="167"/>
      <c r="BF487" s="167"/>
    </row>
    <row r="488" ht="14.25" customHeight="1">
      <c r="L488" s="178"/>
      <c r="M488" s="178"/>
      <c r="N488" s="178"/>
      <c r="Q488" s="292"/>
      <c r="R488" s="293"/>
      <c r="S488" s="293"/>
      <c r="T488" s="293"/>
      <c r="U488" s="293"/>
      <c r="V488" s="293"/>
      <c r="W488" s="293"/>
      <c r="X488" s="293"/>
      <c r="Y488" s="293"/>
      <c r="Z488" s="293"/>
      <c r="AA488" s="293"/>
      <c r="AB488" s="293"/>
      <c r="AC488" s="293"/>
      <c r="AD488" s="293"/>
      <c r="AE488" s="293"/>
      <c r="AF488" s="730"/>
      <c r="AG488" s="730"/>
      <c r="AH488" s="730"/>
      <c r="AI488" s="730"/>
      <c r="AJ488" s="730"/>
      <c r="AK488" s="730"/>
      <c r="AL488" s="167"/>
      <c r="AM488" s="167"/>
      <c r="AN488" s="167"/>
      <c r="AO488" s="167"/>
      <c r="AP488" s="167"/>
      <c r="AQ488" s="167"/>
      <c r="AR488" s="167"/>
      <c r="AS488" s="167"/>
      <c r="AT488" s="167"/>
      <c r="AU488" s="167"/>
      <c r="AV488" s="167"/>
      <c r="AW488" s="167"/>
      <c r="AX488" s="167"/>
      <c r="AY488" s="167"/>
      <c r="AZ488" s="167"/>
      <c r="BA488" s="167"/>
      <c r="BB488" s="167"/>
      <c r="BC488" s="167"/>
      <c r="BD488" s="167"/>
      <c r="BE488" s="167"/>
      <c r="BF488" s="167"/>
    </row>
    <row r="489" ht="14.25" customHeight="1">
      <c r="L489" s="178"/>
      <c r="M489" s="178"/>
      <c r="N489" s="178"/>
      <c r="Q489" s="292"/>
      <c r="R489" s="293"/>
      <c r="S489" s="293"/>
      <c r="T489" s="293"/>
      <c r="U489" s="293"/>
      <c r="V489" s="293"/>
      <c r="W489" s="293"/>
      <c r="X489" s="293"/>
      <c r="Y489" s="293"/>
      <c r="Z489" s="293"/>
      <c r="AA489" s="293"/>
      <c r="AB489" s="293"/>
      <c r="AC489" s="293"/>
      <c r="AD489" s="293"/>
      <c r="AE489" s="293"/>
      <c r="AF489" s="730"/>
      <c r="AG489" s="730"/>
      <c r="AH489" s="730"/>
      <c r="AI489" s="730"/>
      <c r="AJ489" s="730"/>
      <c r="AK489" s="730"/>
      <c r="AL489" s="167"/>
      <c r="AM489" s="167"/>
      <c r="AN489" s="167"/>
      <c r="AO489" s="167"/>
      <c r="AP489" s="167"/>
      <c r="AQ489" s="167"/>
      <c r="AR489" s="167"/>
      <c r="AS489" s="167"/>
      <c r="AT489" s="167"/>
      <c r="AU489" s="167"/>
      <c r="AV489" s="167"/>
      <c r="AW489" s="167"/>
      <c r="AX489" s="167"/>
      <c r="AY489" s="167"/>
      <c r="AZ489" s="167"/>
      <c r="BA489" s="167"/>
      <c r="BB489" s="167"/>
      <c r="BC489" s="167"/>
      <c r="BD489" s="167"/>
      <c r="BE489" s="167"/>
      <c r="BF489" s="167"/>
    </row>
    <row r="490" ht="14.25" customHeight="1">
      <c r="L490" s="178"/>
      <c r="M490" s="178"/>
      <c r="N490" s="178"/>
      <c r="Q490" s="292"/>
      <c r="R490" s="293"/>
      <c r="S490" s="293"/>
      <c r="T490" s="293"/>
      <c r="U490" s="293"/>
      <c r="V490" s="293"/>
      <c r="W490" s="293"/>
      <c r="X490" s="293"/>
      <c r="Y490" s="293"/>
      <c r="Z490" s="293"/>
      <c r="AA490" s="293"/>
      <c r="AB490" s="293"/>
      <c r="AC490" s="293"/>
      <c r="AD490" s="293"/>
      <c r="AE490" s="293"/>
      <c r="AF490" s="730"/>
      <c r="AG490" s="730"/>
      <c r="AH490" s="730"/>
      <c r="AI490" s="730"/>
      <c r="AJ490" s="730"/>
      <c r="AK490" s="730"/>
      <c r="AL490" s="167"/>
      <c r="AM490" s="167"/>
      <c r="AN490" s="167"/>
      <c r="AO490" s="167"/>
      <c r="AP490" s="167"/>
      <c r="AQ490" s="167"/>
      <c r="AR490" s="167"/>
      <c r="AS490" s="167"/>
      <c r="AT490" s="167"/>
      <c r="AU490" s="167"/>
      <c r="AV490" s="167"/>
      <c r="AW490" s="167"/>
      <c r="AX490" s="167"/>
      <c r="AY490" s="167"/>
      <c r="AZ490" s="167"/>
      <c r="BA490" s="167"/>
      <c r="BB490" s="167"/>
      <c r="BC490" s="167"/>
      <c r="BD490" s="167"/>
      <c r="BE490" s="167"/>
      <c r="BF490" s="167"/>
    </row>
    <row r="491" ht="14.25" customHeight="1">
      <c r="L491" s="178"/>
      <c r="M491" s="178"/>
      <c r="N491" s="178"/>
      <c r="Q491" s="292"/>
      <c r="R491" s="293"/>
      <c r="S491" s="293"/>
      <c r="T491" s="293"/>
      <c r="U491" s="293"/>
      <c r="V491" s="293"/>
      <c r="W491" s="293"/>
      <c r="X491" s="293"/>
      <c r="Y491" s="293"/>
      <c r="Z491" s="293"/>
      <c r="AA491" s="293"/>
      <c r="AB491" s="293"/>
      <c r="AC491" s="293"/>
      <c r="AD491" s="293"/>
      <c r="AE491" s="293"/>
      <c r="AF491" s="730"/>
      <c r="AG491" s="730"/>
      <c r="AH491" s="730"/>
      <c r="AI491" s="730"/>
      <c r="AJ491" s="730"/>
      <c r="AK491" s="730"/>
      <c r="AL491" s="167"/>
      <c r="AM491" s="167"/>
      <c r="AN491" s="167"/>
      <c r="AO491" s="167"/>
      <c r="AP491" s="167"/>
      <c r="AQ491" s="167"/>
      <c r="AR491" s="167"/>
      <c r="AS491" s="167"/>
      <c r="AT491" s="167"/>
      <c r="AU491" s="167"/>
      <c r="AV491" s="167"/>
      <c r="AW491" s="167"/>
      <c r="AX491" s="167"/>
      <c r="AY491" s="167"/>
      <c r="AZ491" s="167"/>
      <c r="BA491" s="167"/>
      <c r="BB491" s="167"/>
      <c r="BC491" s="167"/>
      <c r="BD491" s="167"/>
      <c r="BE491" s="167"/>
      <c r="BF491" s="167"/>
    </row>
    <row r="492" ht="14.25" customHeight="1">
      <c r="L492" s="178"/>
      <c r="M492" s="178"/>
      <c r="N492" s="178"/>
      <c r="Q492" s="292"/>
      <c r="R492" s="293"/>
      <c r="S492" s="293"/>
      <c r="T492" s="293"/>
      <c r="U492" s="293"/>
      <c r="V492" s="293"/>
      <c r="W492" s="293"/>
      <c r="X492" s="293"/>
      <c r="Y492" s="293"/>
      <c r="Z492" s="293"/>
      <c r="AA492" s="293"/>
      <c r="AB492" s="293"/>
      <c r="AC492" s="293"/>
      <c r="AD492" s="293"/>
      <c r="AE492" s="293"/>
      <c r="AF492" s="730"/>
      <c r="AG492" s="730"/>
      <c r="AH492" s="730"/>
      <c r="AI492" s="730"/>
      <c r="AJ492" s="730"/>
      <c r="AK492" s="730"/>
      <c r="AL492" s="167"/>
      <c r="AM492" s="167"/>
      <c r="AN492" s="167"/>
      <c r="AO492" s="167"/>
      <c r="AP492" s="167"/>
      <c r="AQ492" s="167"/>
      <c r="AR492" s="167"/>
      <c r="AS492" s="167"/>
      <c r="AT492" s="167"/>
      <c r="AU492" s="167"/>
      <c r="AV492" s="167"/>
      <c r="AW492" s="167"/>
      <c r="AX492" s="167"/>
      <c r="AY492" s="167"/>
      <c r="AZ492" s="167"/>
      <c r="BA492" s="167"/>
      <c r="BB492" s="167"/>
      <c r="BC492" s="167"/>
      <c r="BD492" s="167"/>
      <c r="BE492" s="167"/>
      <c r="BF492" s="167"/>
    </row>
    <row r="493" ht="14.25" customHeight="1">
      <c r="L493" s="178"/>
      <c r="M493" s="178"/>
      <c r="N493" s="178"/>
      <c r="Q493" s="292"/>
      <c r="R493" s="293"/>
      <c r="S493" s="293"/>
      <c r="T493" s="293"/>
      <c r="U493" s="293"/>
      <c r="V493" s="293"/>
      <c r="W493" s="293"/>
      <c r="X493" s="293"/>
      <c r="Y493" s="293"/>
      <c r="Z493" s="293"/>
      <c r="AA493" s="293"/>
      <c r="AB493" s="293"/>
      <c r="AC493" s="293"/>
      <c r="AD493" s="293"/>
      <c r="AE493" s="293"/>
      <c r="AF493" s="730"/>
      <c r="AG493" s="730"/>
      <c r="AH493" s="730"/>
      <c r="AI493" s="730"/>
      <c r="AJ493" s="730"/>
      <c r="AK493" s="730"/>
      <c r="AL493" s="167"/>
      <c r="AM493" s="167"/>
      <c r="AN493" s="167"/>
      <c r="AO493" s="167"/>
      <c r="AP493" s="167"/>
      <c r="AQ493" s="167"/>
      <c r="AR493" s="167"/>
      <c r="AS493" s="167"/>
      <c r="AT493" s="167"/>
      <c r="AU493" s="167"/>
      <c r="AV493" s="167"/>
      <c r="AW493" s="167"/>
      <c r="AX493" s="167"/>
      <c r="AY493" s="167"/>
      <c r="AZ493" s="167"/>
      <c r="BA493" s="167"/>
      <c r="BB493" s="167"/>
      <c r="BC493" s="167"/>
      <c r="BD493" s="167"/>
      <c r="BE493" s="167"/>
      <c r="BF493" s="167"/>
    </row>
    <row r="494" ht="14.25" customHeight="1">
      <c r="L494" s="178"/>
      <c r="M494" s="178"/>
      <c r="N494" s="178"/>
      <c r="Q494" s="292"/>
      <c r="R494" s="293"/>
      <c r="S494" s="293"/>
      <c r="T494" s="293"/>
      <c r="U494" s="293"/>
      <c r="V494" s="293"/>
      <c r="W494" s="293"/>
      <c r="X494" s="293"/>
      <c r="Y494" s="293"/>
      <c r="Z494" s="293"/>
      <c r="AA494" s="293"/>
      <c r="AB494" s="293"/>
      <c r="AC494" s="293"/>
      <c r="AD494" s="293"/>
      <c r="AE494" s="293"/>
      <c r="AF494" s="730"/>
      <c r="AG494" s="730"/>
      <c r="AH494" s="730"/>
      <c r="AI494" s="730"/>
      <c r="AJ494" s="730"/>
      <c r="AK494" s="730"/>
      <c r="AL494" s="167"/>
      <c r="AM494" s="167"/>
      <c r="AN494" s="167"/>
      <c r="AO494" s="167"/>
      <c r="AP494" s="167"/>
      <c r="AQ494" s="167"/>
      <c r="AR494" s="167"/>
      <c r="AS494" s="167"/>
      <c r="AT494" s="167"/>
      <c r="AU494" s="167"/>
      <c r="AV494" s="167"/>
      <c r="AW494" s="167"/>
      <c r="AX494" s="167"/>
      <c r="AY494" s="167"/>
      <c r="AZ494" s="167"/>
      <c r="BA494" s="167"/>
      <c r="BB494" s="167"/>
      <c r="BC494" s="167"/>
      <c r="BD494" s="167"/>
      <c r="BE494" s="167"/>
      <c r="BF494" s="167"/>
    </row>
    <row r="495" ht="14.25" customHeight="1">
      <c r="L495" s="178"/>
      <c r="M495" s="178"/>
      <c r="N495" s="178"/>
      <c r="Q495" s="292"/>
      <c r="R495" s="293"/>
      <c r="S495" s="293"/>
      <c r="T495" s="293"/>
      <c r="U495" s="293"/>
      <c r="V495" s="293"/>
      <c r="W495" s="293"/>
      <c r="X495" s="293"/>
      <c r="Y495" s="293"/>
      <c r="Z495" s="293"/>
      <c r="AA495" s="293"/>
      <c r="AB495" s="293"/>
      <c r="AC495" s="293"/>
      <c r="AD495" s="293"/>
      <c r="AE495" s="293"/>
      <c r="AF495" s="730"/>
      <c r="AG495" s="730"/>
      <c r="AH495" s="730"/>
      <c r="AI495" s="730"/>
      <c r="AJ495" s="730"/>
      <c r="AK495" s="730"/>
      <c r="AL495" s="167"/>
      <c r="AM495" s="167"/>
      <c r="AN495" s="167"/>
      <c r="AO495" s="167"/>
      <c r="AP495" s="167"/>
      <c r="AQ495" s="167"/>
      <c r="AR495" s="167"/>
      <c r="AS495" s="167"/>
      <c r="AT495" s="167"/>
      <c r="AU495" s="167"/>
      <c r="AV495" s="167"/>
      <c r="AW495" s="167"/>
      <c r="AX495" s="167"/>
      <c r="AY495" s="167"/>
      <c r="AZ495" s="167"/>
      <c r="BA495" s="167"/>
      <c r="BB495" s="167"/>
      <c r="BC495" s="167"/>
      <c r="BD495" s="167"/>
      <c r="BE495" s="167"/>
      <c r="BF495" s="167"/>
    </row>
    <row r="496" ht="14.25" customHeight="1">
      <c r="L496" s="178"/>
      <c r="M496" s="178"/>
      <c r="N496" s="178"/>
      <c r="Q496" s="292"/>
      <c r="R496" s="293"/>
      <c r="S496" s="293"/>
      <c r="T496" s="293"/>
      <c r="U496" s="293"/>
      <c r="V496" s="293"/>
      <c r="W496" s="293"/>
      <c r="X496" s="293"/>
      <c r="Y496" s="293"/>
      <c r="Z496" s="293"/>
      <c r="AA496" s="293"/>
      <c r="AB496" s="293"/>
      <c r="AC496" s="293"/>
      <c r="AD496" s="293"/>
      <c r="AE496" s="293"/>
      <c r="AF496" s="730"/>
      <c r="AG496" s="730"/>
      <c r="AH496" s="730"/>
      <c r="AI496" s="730"/>
      <c r="AJ496" s="730"/>
      <c r="AK496" s="730"/>
      <c r="AL496" s="167"/>
      <c r="AM496" s="167"/>
      <c r="AN496" s="167"/>
      <c r="AO496" s="167"/>
      <c r="AP496" s="167"/>
      <c r="AQ496" s="167"/>
      <c r="AR496" s="167"/>
      <c r="AS496" s="167"/>
      <c r="AT496" s="167"/>
      <c r="AU496" s="167"/>
      <c r="AV496" s="167"/>
      <c r="AW496" s="167"/>
      <c r="AX496" s="167"/>
      <c r="AY496" s="167"/>
      <c r="AZ496" s="167"/>
      <c r="BA496" s="167"/>
      <c r="BB496" s="167"/>
      <c r="BC496" s="167"/>
      <c r="BD496" s="167"/>
      <c r="BE496" s="167"/>
      <c r="BF496" s="167"/>
    </row>
    <row r="497" ht="14.25" customHeight="1">
      <c r="L497" s="178"/>
      <c r="M497" s="178"/>
      <c r="N497" s="178"/>
      <c r="Q497" s="292"/>
      <c r="R497" s="293"/>
      <c r="S497" s="293"/>
      <c r="T497" s="293"/>
      <c r="U497" s="293"/>
      <c r="V497" s="293"/>
      <c r="W497" s="293"/>
      <c r="X497" s="293"/>
      <c r="Y497" s="293"/>
      <c r="Z497" s="293"/>
      <c r="AA497" s="293"/>
      <c r="AB497" s="293"/>
      <c r="AC497" s="293"/>
      <c r="AD497" s="293"/>
      <c r="AE497" s="293"/>
      <c r="AF497" s="730"/>
      <c r="AG497" s="730"/>
      <c r="AH497" s="730"/>
      <c r="AI497" s="730"/>
      <c r="AJ497" s="730"/>
      <c r="AK497" s="730"/>
      <c r="AL497" s="167"/>
      <c r="AM497" s="167"/>
      <c r="AN497" s="167"/>
      <c r="AO497" s="167"/>
      <c r="AP497" s="167"/>
      <c r="AQ497" s="167"/>
      <c r="AR497" s="167"/>
      <c r="AS497" s="167"/>
      <c r="AT497" s="167"/>
      <c r="AU497" s="167"/>
      <c r="AV497" s="167"/>
      <c r="AW497" s="167"/>
      <c r="AX497" s="167"/>
      <c r="AY497" s="167"/>
      <c r="AZ497" s="167"/>
      <c r="BA497" s="167"/>
      <c r="BB497" s="167"/>
      <c r="BC497" s="167"/>
      <c r="BD497" s="167"/>
      <c r="BE497" s="167"/>
      <c r="BF497" s="167"/>
    </row>
    <row r="498" ht="14.25" customHeight="1">
      <c r="L498" s="178"/>
      <c r="M498" s="178"/>
      <c r="N498" s="178"/>
      <c r="Q498" s="292"/>
      <c r="R498" s="293"/>
      <c r="S498" s="293"/>
      <c r="T498" s="293"/>
      <c r="U498" s="293"/>
      <c r="V498" s="293"/>
      <c r="W498" s="293"/>
      <c r="X498" s="293"/>
      <c r="Y498" s="293"/>
      <c r="Z498" s="293"/>
      <c r="AA498" s="293"/>
      <c r="AB498" s="293"/>
      <c r="AC498" s="293"/>
      <c r="AD498" s="293"/>
      <c r="AE498" s="293"/>
      <c r="AF498" s="730"/>
      <c r="AG498" s="730"/>
      <c r="AH498" s="730"/>
      <c r="AI498" s="730"/>
      <c r="AJ498" s="730"/>
      <c r="AK498" s="730"/>
      <c r="AL498" s="167"/>
      <c r="AM498" s="167"/>
      <c r="AN498" s="167"/>
      <c r="AO498" s="167"/>
      <c r="AP498" s="167"/>
      <c r="AQ498" s="167"/>
      <c r="AR498" s="167"/>
      <c r="AS498" s="167"/>
      <c r="AT498" s="167"/>
      <c r="AU498" s="167"/>
      <c r="AV498" s="167"/>
      <c r="AW498" s="167"/>
      <c r="AX498" s="167"/>
      <c r="AY498" s="167"/>
      <c r="AZ498" s="167"/>
      <c r="BA498" s="167"/>
      <c r="BB498" s="167"/>
      <c r="BC498" s="167"/>
      <c r="BD498" s="167"/>
      <c r="BE498" s="167"/>
      <c r="BF498" s="167"/>
    </row>
    <row r="499" ht="14.25" customHeight="1">
      <c r="L499" s="178"/>
      <c r="M499" s="178"/>
      <c r="N499" s="178"/>
      <c r="Q499" s="292"/>
      <c r="R499" s="293"/>
      <c r="S499" s="293"/>
      <c r="T499" s="293"/>
      <c r="U499" s="293"/>
      <c r="V499" s="293"/>
      <c r="W499" s="293"/>
      <c r="X499" s="293"/>
      <c r="Y499" s="293"/>
      <c r="Z499" s="293"/>
      <c r="AA499" s="293"/>
      <c r="AB499" s="293"/>
      <c r="AC499" s="293"/>
      <c r="AD499" s="293"/>
      <c r="AE499" s="293"/>
      <c r="AF499" s="730"/>
      <c r="AG499" s="730"/>
      <c r="AH499" s="730"/>
      <c r="AI499" s="730"/>
      <c r="AJ499" s="730"/>
      <c r="AK499" s="730"/>
      <c r="AL499" s="167"/>
      <c r="AM499" s="167"/>
      <c r="AN499" s="167"/>
      <c r="AO499" s="167"/>
      <c r="AP499" s="167"/>
      <c r="AQ499" s="167"/>
      <c r="AR499" s="167"/>
      <c r="AS499" s="167"/>
      <c r="AT499" s="167"/>
      <c r="AU499" s="167"/>
      <c r="AV499" s="167"/>
      <c r="AW499" s="167"/>
      <c r="AX499" s="167"/>
      <c r="AY499" s="167"/>
      <c r="AZ499" s="167"/>
      <c r="BA499" s="167"/>
      <c r="BB499" s="167"/>
      <c r="BC499" s="167"/>
      <c r="BD499" s="167"/>
      <c r="BE499" s="167"/>
      <c r="BF499" s="167"/>
    </row>
    <row r="500" ht="14.25" customHeight="1">
      <c r="L500" s="178"/>
      <c r="M500" s="178"/>
      <c r="N500" s="178"/>
      <c r="Q500" s="292"/>
      <c r="R500" s="293"/>
      <c r="S500" s="293"/>
      <c r="T500" s="293"/>
      <c r="U500" s="293"/>
      <c r="V500" s="293"/>
      <c r="W500" s="293"/>
      <c r="X500" s="293"/>
      <c r="Y500" s="293"/>
      <c r="Z500" s="293"/>
      <c r="AA500" s="293"/>
      <c r="AB500" s="293"/>
      <c r="AC500" s="293"/>
      <c r="AD500" s="293"/>
      <c r="AE500" s="293"/>
      <c r="AF500" s="730"/>
      <c r="AG500" s="730"/>
      <c r="AH500" s="730"/>
      <c r="AI500" s="730"/>
      <c r="AJ500" s="730"/>
      <c r="AK500" s="730"/>
      <c r="AL500" s="167"/>
      <c r="AM500" s="167"/>
      <c r="AN500" s="167"/>
      <c r="AO500" s="167"/>
      <c r="AP500" s="167"/>
      <c r="AQ500" s="167"/>
      <c r="AR500" s="167"/>
      <c r="AS500" s="167"/>
      <c r="AT500" s="167"/>
      <c r="AU500" s="167"/>
      <c r="AV500" s="167"/>
      <c r="AW500" s="167"/>
      <c r="AX500" s="167"/>
      <c r="AY500" s="167"/>
      <c r="AZ500" s="167"/>
      <c r="BA500" s="167"/>
      <c r="BB500" s="167"/>
      <c r="BC500" s="167"/>
      <c r="BD500" s="167"/>
      <c r="BE500" s="167"/>
      <c r="BF500" s="167"/>
    </row>
    <row r="501" ht="14.25" customHeight="1">
      <c r="L501" s="178"/>
      <c r="M501" s="178"/>
      <c r="N501" s="178"/>
      <c r="Q501" s="292"/>
      <c r="R501" s="293"/>
      <c r="S501" s="293"/>
      <c r="T501" s="293"/>
      <c r="U501" s="293"/>
      <c r="V501" s="293"/>
      <c r="W501" s="293"/>
      <c r="X501" s="293"/>
      <c r="Y501" s="293"/>
      <c r="Z501" s="293"/>
      <c r="AA501" s="293"/>
      <c r="AB501" s="293"/>
      <c r="AC501" s="293"/>
      <c r="AD501" s="293"/>
      <c r="AE501" s="293"/>
      <c r="AF501" s="730"/>
      <c r="AG501" s="730"/>
      <c r="AH501" s="730"/>
      <c r="AI501" s="730"/>
      <c r="AJ501" s="730"/>
      <c r="AK501" s="730"/>
      <c r="AL501" s="167"/>
      <c r="AM501" s="167"/>
      <c r="AN501" s="167"/>
      <c r="AO501" s="167"/>
      <c r="AP501" s="167"/>
      <c r="AQ501" s="167"/>
      <c r="AR501" s="167"/>
      <c r="AS501" s="167"/>
      <c r="AT501" s="167"/>
      <c r="AU501" s="167"/>
      <c r="AV501" s="167"/>
      <c r="AW501" s="167"/>
      <c r="AX501" s="167"/>
      <c r="AY501" s="167"/>
      <c r="AZ501" s="167"/>
      <c r="BA501" s="167"/>
      <c r="BB501" s="167"/>
      <c r="BC501" s="167"/>
      <c r="BD501" s="167"/>
      <c r="BE501" s="167"/>
      <c r="BF501" s="167"/>
    </row>
    <row r="502" ht="14.25" customHeight="1">
      <c r="L502" s="178"/>
      <c r="M502" s="178"/>
      <c r="N502" s="178"/>
      <c r="Q502" s="292"/>
      <c r="R502" s="293"/>
      <c r="S502" s="293"/>
      <c r="T502" s="293"/>
      <c r="U502" s="293"/>
      <c r="V502" s="293"/>
      <c r="W502" s="293"/>
      <c r="X502" s="293"/>
      <c r="Y502" s="293"/>
      <c r="Z502" s="293"/>
      <c r="AA502" s="293"/>
      <c r="AB502" s="293"/>
      <c r="AC502" s="293"/>
      <c r="AD502" s="293"/>
      <c r="AE502" s="293"/>
      <c r="AF502" s="730"/>
      <c r="AG502" s="730"/>
      <c r="AH502" s="730"/>
      <c r="AI502" s="730"/>
      <c r="AJ502" s="730"/>
      <c r="AK502" s="730"/>
      <c r="AL502" s="167"/>
      <c r="AM502" s="167"/>
      <c r="AN502" s="167"/>
      <c r="AO502" s="167"/>
      <c r="AP502" s="167"/>
      <c r="AQ502" s="167"/>
      <c r="AR502" s="167"/>
      <c r="AS502" s="167"/>
      <c r="AT502" s="167"/>
      <c r="AU502" s="167"/>
      <c r="AV502" s="167"/>
      <c r="AW502" s="167"/>
      <c r="AX502" s="167"/>
      <c r="AY502" s="167"/>
      <c r="AZ502" s="167"/>
      <c r="BA502" s="167"/>
      <c r="BB502" s="167"/>
      <c r="BC502" s="167"/>
      <c r="BD502" s="167"/>
      <c r="BE502" s="167"/>
      <c r="BF502" s="167"/>
    </row>
    <row r="503" ht="14.25" customHeight="1">
      <c r="L503" s="178"/>
      <c r="M503" s="178"/>
      <c r="N503" s="178"/>
      <c r="Q503" s="292"/>
      <c r="R503" s="293"/>
      <c r="S503" s="293"/>
      <c r="T503" s="293"/>
      <c r="U503" s="293"/>
      <c r="V503" s="293"/>
      <c r="W503" s="293"/>
      <c r="X503" s="293"/>
      <c r="Y503" s="293"/>
      <c r="Z503" s="293"/>
      <c r="AA503" s="293"/>
      <c r="AB503" s="293"/>
      <c r="AC503" s="293"/>
      <c r="AD503" s="293"/>
      <c r="AE503" s="293"/>
      <c r="AF503" s="730"/>
      <c r="AG503" s="730"/>
      <c r="AH503" s="730"/>
      <c r="AI503" s="730"/>
      <c r="AJ503" s="730"/>
      <c r="AK503" s="730"/>
      <c r="AL503" s="167"/>
      <c r="AM503" s="167"/>
      <c r="AN503" s="167"/>
      <c r="AO503" s="167"/>
      <c r="AP503" s="167"/>
      <c r="AQ503" s="167"/>
      <c r="AR503" s="167"/>
      <c r="AS503" s="167"/>
      <c r="AT503" s="167"/>
      <c r="AU503" s="167"/>
      <c r="AV503" s="167"/>
      <c r="AW503" s="167"/>
      <c r="AX503" s="167"/>
      <c r="AY503" s="167"/>
      <c r="AZ503" s="167"/>
      <c r="BA503" s="167"/>
      <c r="BB503" s="167"/>
      <c r="BC503" s="167"/>
      <c r="BD503" s="167"/>
      <c r="BE503" s="167"/>
      <c r="BF503" s="167"/>
    </row>
    <row r="504" ht="14.25" customHeight="1">
      <c r="L504" s="178"/>
      <c r="M504" s="178"/>
      <c r="N504" s="178"/>
      <c r="Q504" s="292"/>
      <c r="R504" s="293"/>
      <c r="S504" s="293"/>
      <c r="T504" s="293"/>
      <c r="U504" s="293"/>
      <c r="V504" s="293"/>
      <c r="W504" s="293"/>
      <c r="X504" s="293"/>
      <c r="Y504" s="293"/>
      <c r="Z504" s="293"/>
      <c r="AA504" s="293"/>
      <c r="AB504" s="293"/>
      <c r="AC504" s="293"/>
      <c r="AD504" s="293"/>
      <c r="AE504" s="293"/>
      <c r="AF504" s="730"/>
      <c r="AG504" s="730"/>
      <c r="AH504" s="730"/>
      <c r="AI504" s="730"/>
      <c r="AJ504" s="730"/>
      <c r="AK504" s="730"/>
      <c r="AL504" s="167"/>
      <c r="AM504" s="167"/>
      <c r="AN504" s="167"/>
      <c r="AO504" s="167"/>
      <c r="AP504" s="167"/>
      <c r="AQ504" s="167"/>
      <c r="AR504" s="167"/>
      <c r="AS504" s="167"/>
      <c r="AT504" s="167"/>
      <c r="AU504" s="167"/>
      <c r="AV504" s="167"/>
      <c r="AW504" s="167"/>
      <c r="AX504" s="167"/>
      <c r="AY504" s="167"/>
      <c r="AZ504" s="167"/>
      <c r="BA504" s="167"/>
      <c r="BB504" s="167"/>
      <c r="BC504" s="167"/>
      <c r="BD504" s="167"/>
      <c r="BE504" s="167"/>
      <c r="BF504" s="167"/>
    </row>
    <row r="505" ht="14.25" customHeight="1">
      <c r="L505" s="178"/>
      <c r="M505" s="178"/>
      <c r="N505" s="178"/>
      <c r="Q505" s="292"/>
      <c r="R505" s="293"/>
      <c r="S505" s="293"/>
      <c r="T505" s="293"/>
      <c r="U505" s="293"/>
      <c r="V505" s="293"/>
      <c r="W505" s="293"/>
      <c r="X505" s="293"/>
      <c r="Y505" s="293"/>
      <c r="Z505" s="293"/>
      <c r="AA505" s="293"/>
      <c r="AB505" s="293"/>
      <c r="AC505" s="293"/>
      <c r="AD505" s="293"/>
      <c r="AE505" s="293"/>
      <c r="AF505" s="730"/>
      <c r="AG505" s="730"/>
      <c r="AH505" s="730"/>
      <c r="AI505" s="730"/>
      <c r="AJ505" s="730"/>
      <c r="AK505" s="730"/>
      <c r="AL505" s="167"/>
      <c r="AM505" s="167"/>
      <c r="AN505" s="167"/>
      <c r="AO505" s="167"/>
      <c r="AP505" s="167"/>
      <c r="AQ505" s="167"/>
      <c r="AR505" s="167"/>
      <c r="AS505" s="167"/>
      <c r="AT505" s="167"/>
      <c r="AU505" s="167"/>
      <c r="AV505" s="167"/>
      <c r="AW505" s="167"/>
      <c r="AX505" s="167"/>
      <c r="AY505" s="167"/>
      <c r="AZ505" s="167"/>
      <c r="BA505" s="167"/>
      <c r="BB505" s="167"/>
      <c r="BC505" s="167"/>
      <c r="BD505" s="167"/>
      <c r="BE505" s="167"/>
      <c r="BF505" s="167"/>
    </row>
    <row r="506" ht="14.25" customHeight="1">
      <c r="L506" s="178"/>
      <c r="M506" s="178"/>
      <c r="N506" s="178"/>
      <c r="Q506" s="292"/>
      <c r="R506" s="293"/>
      <c r="S506" s="293"/>
      <c r="T506" s="293"/>
      <c r="U506" s="293"/>
      <c r="V506" s="293"/>
      <c r="W506" s="293"/>
      <c r="X506" s="293"/>
      <c r="Y506" s="293"/>
      <c r="Z506" s="293"/>
      <c r="AA506" s="293"/>
      <c r="AB506" s="293"/>
      <c r="AC506" s="293"/>
      <c r="AD506" s="293"/>
      <c r="AE506" s="293"/>
      <c r="AF506" s="730"/>
      <c r="AG506" s="730"/>
      <c r="AH506" s="730"/>
      <c r="AI506" s="730"/>
      <c r="AJ506" s="730"/>
      <c r="AK506" s="730"/>
      <c r="AL506" s="167"/>
      <c r="AM506" s="167"/>
      <c r="AN506" s="167"/>
      <c r="AO506" s="167"/>
      <c r="AP506" s="167"/>
      <c r="AQ506" s="167"/>
      <c r="AR506" s="167"/>
      <c r="AS506" s="167"/>
      <c r="AT506" s="167"/>
      <c r="AU506" s="167"/>
      <c r="AV506" s="167"/>
      <c r="AW506" s="167"/>
      <c r="AX506" s="167"/>
      <c r="AY506" s="167"/>
      <c r="AZ506" s="167"/>
      <c r="BA506" s="167"/>
      <c r="BB506" s="167"/>
      <c r="BC506" s="167"/>
      <c r="BD506" s="167"/>
      <c r="BE506" s="167"/>
      <c r="BF506" s="167"/>
    </row>
    <row r="507" ht="14.25" customHeight="1">
      <c r="L507" s="178"/>
      <c r="M507" s="178"/>
      <c r="N507" s="178"/>
      <c r="Q507" s="292"/>
      <c r="R507" s="293"/>
      <c r="S507" s="293"/>
      <c r="T507" s="293"/>
      <c r="U507" s="293"/>
      <c r="V507" s="293"/>
      <c r="W507" s="293"/>
      <c r="X507" s="293"/>
      <c r="Y507" s="293"/>
      <c r="Z507" s="293"/>
      <c r="AA507" s="293"/>
      <c r="AB507" s="293"/>
      <c r="AC507" s="293"/>
      <c r="AD507" s="293"/>
      <c r="AE507" s="293"/>
      <c r="AF507" s="730"/>
      <c r="AG507" s="730"/>
      <c r="AH507" s="730"/>
      <c r="AI507" s="730"/>
      <c r="AJ507" s="730"/>
      <c r="AK507" s="730"/>
      <c r="AL507" s="167"/>
      <c r="AM507" s="167"/>
      <c r="AN507" s="167"/>
      <c r="AO507" s="167"/>
      <c r="AP507" s="167"/>
      <c r="AQ507" s="167"/>
      <c r="AR507" s="167"/>
      <c r="AS507" s="167"/>
      <c r="AT507" s="167"/>
      <c r="AU507" s="167"/>
      <c r="AV507" s="167"/>
      <c r="AW507" s="167"/>
      <c r="AX507" s="167"/>
      <c r="AY507" s="167"/>
      <c r="AZ507" s="167"/>
      <c r="BA507" s="167"/>
      <c r="BB507" s="167"/>
      <c r="BC507" s="167"/>
      <c r="BD507" s="167"/>
      <c r="BE507" s="167"/>
      <c r="BF507" s="167"/>
    </row>
    <row r="508" ht="14.25" customHeight="1">
      <c r="L508" s="178"/>
      <c r="M508" s="178"/>
      <c r="N508" s="178"/>
      <c r="Q508" s="292"/>
      <c r="R508" s="293"/>
      <c r="S508" s="293"/>
      <c r="T508" s="293"/>
      <c r="U508" s="293"/>
      <c r="V508" s="293"/>
      <c r="W508" s="293"/>
      <c r="X508" s="293"/>
      <c r="Y508" s="293"/>
      <c r="Z508" s="293"/>
      <c r="AA508" s="293"/>
      <c r="AB508" s="293"/>
      <c r="AC508" s="293"/>
      <c r="AD508" s="293"/>
      <c r="AE508" s="293"/>
      <c r="AF508" s="730"/>
      <c r="AG508" s="730"/>
      <c r="AH508" s="730"/>
      <c r="AI508" s="730"/>
      <c r="AJ508" s="730"/>
      <c r="AK508" s="730"/>
      <c r="AL508" s="167"/>
      <c r="AM508" s="167"/>
      <c r="AN508" s="167"/>
      <c r="AO508" s="167"/>
      <c r="AP508" s="167"/>
      <c r="AQ508" s="167"/>
      <c r="AR508" s="167"/>
      <c r="AS508" s="167"/>
      <c r="AT508" s="167"/>
      <c r="AU508" s="167"/>
      <c r="AV508" s="167"/>
      <c r="AW508" s="167"/>
      <c r="AX508" s="167"/>
      <c r="AY508" s="167"/>
      <c r="AZ508" s="167"/>
      <c r="BA508" s="167"/>
      <c r="BB508" s="167"/>
      <c r="BC508" s="167"/>
      <c r="BD508" s="167"/>
      <c r="BE508" s="167"/>
      <c r="BF508" s="167"/>
    </row>
    <row r="509" ht="14.25" customHeight="1">
      <c r="L509" s="178"/>
      <c r="M509" s="178"/>
      <c r="N509" s="178"/>
      <c r="Q509" s="292"/>
      <c r="R509" s="293"/>
      <c r="S509" s="293"/>
      <c r="T509" s="293"/>
      <c r="U509" s="293"/>
      <c r="V509" s="293"/>
      <c r="W509" s="293"/>
      <c r="X509" s="293"/>
      <c r="Y509" s="293"/>
      <c r="Z509" s="293"/>
      <c r="AA509" s="293"/>
      <c r="AB509" s="293"/>
      <c r="AC509" s="293"/>
      <c r="AD509" s="293"/>
      <c r="AE509" s="293"/>
      <c r="AF509" s="730"/>
      <c r="AG509" s="730"/>
      <c r="AH509" s="730"/>
      <c r="AI509" s="730"/>
      <c r="AJ509" s="730"/>
      <c r="AK509" s="730"/>
      <c r="AL509" s="167"/>
      <c r="AM509" s="167"/>
      <c r="AN509" s="167"/>
      <c r="AO509" s="167"/>
      <c r="AP509" s="167"/>
      <c r="AQ509" s="167"/>
      <c r="AR509" s="167"/>
      <c r="AS509" s="167"/>
      <c r="AT509" s="167"/>
      <c r="AU509" s="167"/>
      <c r="AV509" s="167"/>
      <c r="AW509" s="167"/>
      <c r="AX509" s="167"/>
      <c r="AY509" s="167"/>
      <c r="AZ509" s="167"/>
      <c r="BA509" s="167"/>
      <c r="BB509" s="167"/>
      <c r="BC509" s="167"/>
      <c r="BD509" s="167"/>
      <c r="BE509" s="167"/>
      <c r="BF509" s="167"/>
    </row>
    <row r="510" ht="14.25" customHeight="1">
      <c r="L510" s="178"/>
      <c r="M510" s="178"/>
      <c r="N510" s="178"/>
      <c r="Q510" s="292"/>
      <c r="R510" s="293"/>
      <c r="S510" s="293"/>
      <c r="T510" s="293"/>
      <c r="U510" s="293"/>
      <c r="V510" s="293"/>
      <c r="W510" s="293"/>
      <c r="X510" s="293"/>
      <c r="Y510" s="293"/>
      <c r="Z510" s="293"/>
      <c r="AA510" s="293"/>
      <c r="AB510" s="293"/>
      <c r="AC510" s="293"/>
      <c r="AD510" s="293"/>
      <c r="AE510" s="293"/>
      <c r="AF510" s="730"/>
      <c r="AG510" s="730"/>
      <c r="AH510" s="730"/>
      <c r="AI510" s="730"/>
      <c r="AJ510" s="730"/>
      <c r="AK510" s="730"/>
      <c r="AL510" s="167"/>
      <c r="AM510" s="167"/>
      <c r="AN510" s="167"/>
      <c r="AO510" s="167"/>
      <c r="AP510" s="167"/>
      <c r="AQ510" s="167"/>
      <c r="AR510" s="167"/>
      <c r="AS510" s="167"/>
      <c r="AT510" s="167"/>
      <c r="AU510" s="167"/>
      <c r="AV510" s="167"/>
      <c r="AW510" s="167"/>
      <c r="AX510" s="167"/>
      <c r="AY510" s="167"/>
      <c r="AZ510" s="167"/>
      <c r="BA510" s="167"/>
      <c r="BB510" s="167"/>
      <c r="BC510" s="167"/>
      <c r="BD510" s="167"/>
      <c r="BE510" s="167"/>
      <c r="BF510" s="167"/>
    </row>
    <row r="511" ht="14.25" customHeight="1">
      <c r="L511" s="178"/>
      <c r="M511" s="178"/>
      <c r="N511" s="178"/>
      <c r="Q511" s="292"/>
      <c r="R511" s="293"/>
      <c r="S511" s="293"/>
      <c r="T511" s="293"/>
      <c r="U511" s="293"/>
      <c r="V511" s="293"/>
      <c r="W511" s="293"/>
      <c r="X511" s="293"/>
      <c r="Y511" s="293"/>
      <c r="Z511" s="293"/>
      <c r="AA511" s="293"/>
      <c r="AB511" s="293"/>
      <c r="AC511" s="293"/>
      <c r="AD511" s="293"/>
      <c r="AE511" s="293"/>
      <c r="AF511" s="730"/>
      <c r="AG511" s="730"/>
      <c r="AH511" s="730"/>
      <c r="AI511" s="730"/>
      <c r="AJ511" s="730"/>
      <c r="AK511" s="730"/>
      <c r="AL511" s="167"/>
      <c r="AM511" s="167"/>
      <c r="AN511" s="167"/>
      <c r="AO511" s="167"/>
      <c r="AP511" s="167"/>
      <c r="AQ511" s="167"/>
      <c r="AR511" s="167"/>
      <c r="AS511" s="167"/>
      <c r="AT511" s="167"/>
      <c r="AU511" s="167"/>
      <c r="AV511" s="167"/>
      <c r="AW511" s="167"/>
      <c r="AX511" s="167"/>
      <c r="AY511" s="167"/>
      <c r="AZ511" s="167"/>
      <c r="BA511" s="167"/>
      <c r="BB511" s="167"/>
      <c r="BC511" s="167"/>
      <c r="BD511" s="167"/>
      <c r="BE511" s="167"/>
      <c r="BF511" s="167"/>
    </row>
    <row r="512" ht="14.25" customHeight="1">
      <c r="L512" s="178"/>
      <c r="M512" s="178"/>
      <c r="N512" s="178"/>
      <c r="Q512" s="292"/>
      <c r="R512" s="293"/>
      <c r="S512" s="293"/>
      <c r="T512" s="293"/>
      <c r="U512" s="293"/>
      <c r="V512" s="293"/>
      <c r="W512" s="293"/>
      <c r="X512" s="293"/>
      <c r="Y512" s="293"/>
      <c r="Z512" s="293"/>
      <c r="AA512" s="293"/>
      <c r="AB512" s="293"/>
      <c r="AC512" s="293"/>
      <c r="AD512" s="293"/>
      <c r="AE512" s="293"/>
      <c r="AF512" s="730"/>
      <c r="AG512" s="730"/>
      <c r="AH512" s="730"/>
      <c r="AI512" s="730"/>
      <c r="AJ512" s="730"/>
      <c r="AK512" s="730"/>
      <c r="AL512" s="167"/>
      <c r="AM512" s="167"/>
      <c r="AN512" s="167"/>
      <c r="AO512" s="167"/>
      <c r="AP512" s="167"/>
      <c r="AQ512" s="167"/>
      <c r="AR512" s="167"/>
      <c r="AS512" s="167"/>
      <c r="AT512" s="167"/>
      <c r="AU512" s="167"/>
      <c r="AV512" s="167"/>
      <c r="AW512" s="167"/>
      <c r="AX512" s="167"/>
      <c r="AY512" s="167"/>
      <c r="AZ512" s="167"/>
      <c r="BA512" s="167"/>
      <c r="BB512" s="167"/>
      <c r="BC512" s="167"/>
      <c r="BD512" s="167"/>
      <c r="BE512" s="167"/>
      <c r="BF512" s="167"/>
    </row>
    <row r="513" ht="14.25" customHeight="1">
      <c r="L513" s="178"/>
      <c r="M513" s="178"/>
      <c r="N513" s="178"/>
      <c r="Q513" s="292"/>
      <c r="R513" s="293"/>
      <c r="S513" s="293"/>
      <c r="T513" s="293"/>
      <c r="U513" s="293"/>
      <c r="V513" s="293"/>
      <c r="W513" s="293"/>
      <c r="X513" s="293"/>
      <c r="Y513" s="293"/>
      <c r="Z513" s="293"/>
      <c r="AA513" s="293"/>
      <c r="AB513" s="293"/>
      <c r="AC513" s="293"/>
      <c r="AD513" s="293"/>
      <c r="AE513" s="293"/>
      <c r="AF513" s="730"/>
      <c r="AG513" s="730"/>
      <c r="AH513" s="730"/>
      <c r="AI513" s="730"/>
      <c r="AJ513" s="730"/>
      <c r="AK513" s="730"/>
      <c r="AL513" s="167"/>
      <c r="AM513" s="167"/>
      <c r="AN513" s="167"/>
      <c r="AO513" s="167"/>
      <c r="AP513" s="167"/>
      <c r="AQ513" s="167"/>
      <c r="AR513" s="167"/>
      <c r="AS513" s="167"/>
      <c r="AT513" s="167"/>
      <c r="AU513" s="167"/>
      <c r="AV513" s="167"/>
      <c r="AW513" s="167"/>
      <c r="AX513" s="167"/>
      <c r="AY513" s="167"/>
      <c r="AZ513" s="167"/>
      <c r="BA513" s="167"/>
      <c r="BB513" s="167"/>
      <c r="BC513" s="167"/>
      <c r="BD513" s="167"/>
      <c r="BE513" s="167"/>
      <c r="BF513" s="167"/>
    </row>
    <row r="514" ht="14.25" customHeight="1">
      <c r="L514" s="178"/>
      <c r="M514" s="178"/>
      <c r="N514" s="178"/>
      <c r="Q514" s="292"/>
      <c r="R514" s="293"/>
      <c r="S514" s="293"/>
      <c r="T514" s="293"/>
      <c r="U514" s="293"/>
      <c r="V514" s="293"/>
      <c r="W514" s="293"/>
      <c r="X514" s="293"/>
      <c r="Y514" s="293"/>
      <c r="Z514" s="293"/>
      <c r="AA514" s="293"/>
      <c r="AB514" s="293"/>
      <c r="AC514" s="293"/>
      <c r="AD514" s="293"/>
      <c r="AE514" s="293"/>
      <c r="AF514" s="730"/>
      <c r="AG514" s="730"/>
      <c r="AH514" s="730"/>
      <c r="AI514" s="730"/>
      <c r="AJ514" s="730"/>
      <c r="AK514" s="730"/>
      <c r="AL514" s="167"/>
      <c r="AM514" s="167"/>
      <c r="AN514" s="167"/>
      <c r="AO514" s="167"/>
      <c r="AP514" s="167"/>
      <c r="AQ514" s="167"/>
      <c r="AR514" s="167"/>
      <c r="AS514" s="167"/>
      <c r="AT514" s="167"/>
      <c r="AU514" s="167"/>
      <c r="AV514" s="167"/>
      <c r="AW514" s="167"/>
      <c r="AX514" s="167"/>
      <c r="AY514" s="167"/>
      <c r="AZ514" s="167"/>
      <c r="BA514" s="167"/>
      <c r="BB514" s="167"/>
      <c r="BC514" s="167"/>
      <c r="BD514" s="167"/>
      <c r="BE514" s="167"/>
      <c r="BF514" s="167"/>
    </row>
    <row r="515" ht="14.25" customHeight="1">
      <c r="L515" s="178"/>
      <c r="M515" s="178"/>
      <c r="N515" s="178"/>
      <c r="Q515" s="292"/>
      <c r="R515" s="293"/>
      <c r="S515" s="293"/>
      <c r="T515" s="293"/>
      <c r="U515" s="293"/>
      <c r="V515" s="293"/>
      <c r="W515" s="293"/>
      <c r="X515" s="293"/>
      <c r="Y515" s="293"/>
      <c r="Z515" s="293"/>
      <c r="AA515" s="293"/>
      <c r="AB515" s="293"/>
      <c r="AC515" s="293"/>
      <c r="AD515" s="293"/>
      <c r="AE515" s="293"/>
      <c r="AF515" s="730"/>
      <c r="AG515" s="730"/>
      <c r="AH515" s="730"/>
      <c r="AI515" s="730"/>
      <c r="AJ515" s="730"/>
      <c r="AK515" s="730"/>
      <c r="AL515" s="167"/>
      <c r="AM515" s="167"/>
      <c r="AN515" s="167"/>
      <c r="AO515" s="167"/>
      <c r="AP515" s="167"/>
      <c r="AQ515" s="167"/>
      <c r="AR515" s="167"/>
      <c r="AS515" s="167"/>
      <c r="AT515" s="167"/>
      <c r="AU515" s="167"/>
      <c r="AV515" s="167"/>
      <c r="AW515" s="167"/>
      <c r="AX515" s="167"/>
      <c r="AY515" s="167"/>
      <c r="AZ515" s="167"/>
      <c r="BA515" s="167"/>
      <c r="BB515" s="167"/>
      <c r="BC515" s="167"/>
      <c r="BD515" s="167"/>
      <c r="BE515" s="167"/>
      <c r="BF515" s="167"/>
    </row>
    <row r="516" ht="14.25" customHeight="1">
      <c r="L516" s="178"/>
      <c r="M516" s="178"/>
      <c r="N516" s="178"/>
      <c r="Q516" s="292"/>
      <c r="R516" s="293"/>
      <c r="S516" s="293"/>
      <c r="T516" s="293"/>
      <c r="U516" s="293"/>
      <c r="V516" s="293"/>
      <c r="W516" s="293"/>
      <c r="X516" s="293"/>
      <c r="Y516" s="293"/>
      <c r="Z516" s="293"/>
      <c r="AA516" s="293"/>
      <c r="AB516" s="293"/>
      <c r="AC516" s="293"/>
      <c r="AD516" s="293"/>
      <c r="AE516" s="293"/>
      <c r="AF516" s="730"/>
      <c r="AG516" s="730"/>
      <c r="AH516" s="730"/>
      <c r="AI516" s="730"/>
      <c r="AJ516" s="730"/>
      <c r="AK516" s="730"/>
      <c r="AL516" s="167"/>
      <c r="AM516" s="167"/>
      <c r="AN516" s="167"/>
      <c r="AO516" s="167"/>
      <c r="AP516" s="167"/>
      <c r="AQ516" s="167"/>
      <c r="AR516" s="167"/>
      <c r="AS516" s="167"/>
      <c r="AT516" s="167"/>
      <c r="AU516" s="167"/>
      <c r="AV516" s="167"/>
      <c r="AW516" s="167"/>
      <c r="AX516" s="167"/>
      <c r="AY516" s="167"/>
      <c r="AZ516" s="167"/>
      <c r="BA516" s="167"/>
      <c r="BB516" s="167"/>
      <c r="BC516" s="167"/>
      <c r="BD516" s="167"/>
      <c r="BE516" s="167"/>
      <c r="BF516" s="167"/>
    </row>
    <row r="517" ht="14.25" customHeight="1">
      <c r="L517" s="178"/>
      <c r="M517" s="178"/>
      <c r="N517" s="178"/>
      <c r="Q517" s="292"/>
      <c r="R517" s="293"/>
      <c r="S517" s="293"/>
      <c r="T517" s="293"/>
      <c r="U517" s="293"/>
      <c r="V517" s="293"/>
      <c r="W517" s="293"/>
      <c r="X517" s="293"/>
      <c r="Y517" s="293"/>
      <c r="Z517" s="293"/>
      <c r="AA517" s="293"/>
      <c r="AB517" s="293"/>
      <c r="AC517" s="293"/>
      <c r="AD517" s="293"/>
      <c r="AE517" s="293"/>
      <c r="AF517" s="730"/>
      <c r="AG517" s="730"/>
      <c r="AH517" s="730"/>
      <c r="AI517" s="730"/>
      <c r="AJ517" s="730"/>
      <c r="AK517" s="730"/>
      <c r="AL517" s="167"/>
      <c r="AM517" s="167"/>
      <c r="AN517" s="167"/>
      <c r="AO517" s="167"/>
      <c r="AP517" s="167"/>
      <c r="AQ517" s="167"/>
      <c r="AR517" s="167"/>
      <c r="AS517" s="167"/>
      <c r="AT517" s="167"/>
      <c r="AU517" s="167"/>
      <c r="AV517" s="167"/>
      <c r="AW517" s="167"/>
      <c r="AX517" s="167"/>
      <c r="AY517" s="167"/>
      <c r="AZ517" s="167"/>
      <c r="BA517" s="167"/>
      <c r="BB517" s="167"/>
      <c r="BC517" s="167"/>
      <c r="BD517" s="167"/>
      <c r="BE517" s="167"/>
      <c r="BF517" s="167"/>
    </row>
    <row r="518" ht="14.25" customHeight="1">
      <c r="L518" s="178"/>
      <c r="M518" s="178"/>
      <c r="N518" s="178"/>
      <c r="Q518" s="292"/>
      <c r="R518" s="293"/>
      <c r="S518" s="293"/>
      <c r="T518" s="293"/>
      <c r="U518" s="293"/>
      <c r="V518" s="293"/>
      <c r="W518" s="293"/>
      <c r="X518" s="293"/>
      <c r="Y518" s="293"/>
      <c r="Z518" s="293"/>
      <c r="AA518" s="293"/>
      <c r="AB518" s="293"/>
      <c r="AC518" s="293"/>
      <c r="AD518" s="293"/>
      <c r="AE518" s="293"/>
      <c r="AF518" s="730"/>
      <c r="AG518" s="730"/>
      <c r="AH518" s="730"/>
      <c r="AI518" s="730"/>
      <c r="AJ518" s="730"/>
      <c r="AK518" s="730"/>
      <c r="AL518" s="167"/>
      <c r="AM518" s="167"/>
      <c r="AN518" s="167"/>
      <c r="AO518" s="167"/>
      <c r="AP518" s="167"/>
      <c r="AQ518" s="167"/>
      <c r="AR518" s="167"/>
      <c r="AS518" s="167"/>
      <c r="AT518" s="167"/>
      <c r="AU518" s="167"/>
      <c r="AV518" s="167"/>
      <c r="AW518" s="167"/>
      <c r="AX518" s="167"/>
      <c r="AY518" s="167"/>
      <c r="AZ518" s="167"/>
      <c r="BA518" s="167"/>
      <c r="BB518" s="167"/>
      <c r="BC518" s="167"/>
      <c r="BD518" s="167"/>
      <c r="BE518" s="167"/>
      <c r="BF518" s="167"/>
    </row>
    <row r="519" ht="14.25" customHeight="1">
      <c r="L519" s="178"/>
      <c r="M519" s="178"/>
      <c r="N519" s="178"/>
      <c r="Q519" s="292"/>
      <c r="R519" s="293"/>
      <c r="S519" s="293"/>
      <c r="T519" s="293"/>
      <c r="U519" s="293"/>
      <c r="V519" s="293"/>
      <c r="W519" s="293"/>
      <c r="X519" s="293"/>
      <c r="Y519" s="293"/>
      <c r="Z519" s="293"/>
      <c r="AA519" s="293"/>
      <c r="AB519" s="293"/>
      <c r="AC519" s="293"/>
      <c r="AD519" s="293"/>
      <c r="AE519" s="293"/>
      <c r="AF519" s="730"/>
      <c r="AG519" s="730"/>
      <c r="AH519" s="730"/>
      <c r="AI519" s="730"/>
      <c r="AJ519" s="730"/>
      <c r="AK519" s="730"/>
      <c r="AL519" s="167"/>
      <c r="AM519" s="167"/>
      <c r="AN519" s="167"/>
      <c r="AO519" s="167"/>
      <c r="AP519" s="167"/>
      <c r="AQ519" s="167"/>
      <c r="AR519" s="167"/>
      <c r="AS519" s="167"/>
      <c r="AT519" s="167"/>
      <c r="AU519" s="167"/>
      <c r="AV519" s="167"/>
      <c r="AW519" s="167"/>
      <c r="AX519" s="167"/>
      <c r="AY519" s="167"/>
      <c r="AZ519" s="167"/>
      <c r="BA519" s="167"/>
      <c r="BB519" s="167"/>
      <c r="BC519" s="167"/>
      <c r="BD519" s="167"/>
      <c r="BE519" s="167"/>
      <c r="BF519" s="167"/>
    </row>
    <row r="520" ht="14.25" customHeight="1">
      <c r="L520" s="178"/>
      <c r="M520" s="178"/>
      <c r="N520" s="178"/>
      <c r="Q520" s="292"/>
      <c r="R520" s="293"/>
      <c r="S520" s="293"/>
      <c r="T520" s="293"/>
      <c r="U520" s="293"/>
      <c r="V520" s="293"/>
      <c r="W520" s="293"/>
      <c r="X520" s="293"/>
      <c r="Y520" s="293"/>
      <c r="Z520" s="293"/>
      <c r="AA520" s="293"/>
      <c r="AB520" s="293"/>
      <c r="AC520" s="293"/>
      <c r="AD520" s="293"/>
      <c r="AE520" s="293"/>
      <c r="AF520" s="730"/>
      <c r="AG520" s="730"/>
      <c r="AH520" s="730"/>
      <c r="AI520" s="730"/>
      <c r="AJ520" s="730"/>
      <c r="AK520" s="730"/>
      <c r="AL520" s="167"/>
      <c r="AM520" s="167"/>
      <c r="AN520" s="167"/>
      <c r="AO520" s="167"/>
      <c r="AP520" s="167"/>
      <c r="AQ520" s="167"/>
      <c r="AR520" s="167"/>
      <c r="AS520" s="167"/>
      <c r="AT520" s="167"/>
      <c r="AU520" s="167"/>
      <c r="AV520" s="167"/>
      <c r="AW520" s="167"/>
      <c r="AX520" s="167"/>
      <c r="AY520" s="167"/>
      <c r="AZ520" s="167"/>
      <c r="BA520" s="167"/>
      <c r="BB520" s="167"/>
      <c r="BC520" s="167"/>
      <c r="BD520" s="167"/>
      <c r="BE520" s="167"/>
      <c r="BF520" s="167"/>
    </row>
    <row r="521" ht="14.25" customHeight="1">
      <c r="L521" s="178"/>
      <c r="M521" s="178"/>
      <c r="N521" s="178"/>
      <c r="Q521" s="292"/>
      <c r="R521" s="293"/>
      <c r="S521" s="293"/>
      <c r="T521" s="293"/>
      <c r="U521" s="293"/>
      <c r="V521" s="293"/>
      <c r="W521" s="293"/>
      <c r="X521" s="293"/>
      <c r="Y521" s="293"/>
      <c r="Z521" s="293"/>
      <c r="AA521" s="293"/>
      <c r="AB521" s="293"/>
      <c r="AC521" s="293"/>
      <c r="AD521" s="293"/>
      <c r="AE521" s="293"/>
      <c r="AF521" s="730"/>
      <c r="AG521" s="730"/>
      <c r="AH521" s="730"/>
      <c r="AI521" s="730"/>
      <c r="AJ521" s="730"/>
      <c r="AK521" s="730"/>
      <c r="AL521" s="167"/>
      <c r="AM521" s="167"/>
      <c r="AN521" s="167"/>
      <c r="AO521" s="167"/>
      <c r="AP521" s="167"/>
      <c r="AQ521" s="167"/>
      <c r="AR521" s="167"/>
      <c r="AS521" s="167"/>
      <c r="AT521" s="167"/>
      <c r="AU521" s="167"/>
      <c r="AV521" s="167"/>
      <c r="AW521" s="167"/>
      <c r="AX521" s="167"/>
      <c r="AY521" s="167"/>
      <c r="AZ521" s="167"/>
      <c r="BA521" s="167"/>
      <c r="BB521" s="167"/>
      <c r="BC521" s="167"/>
      <c r="BD521" s="167"/>
      <c r="BE521" s="167"/>
      <c r="BF521" s="167"/>
    </row>
    <row r="522" ht="14.25" customHeight="1">
      <c r="L522" s="178"/>
      <c r="M522" s="178"/>
      <c r="N522" s="178"/>
      <c r="Q522" s="292"/>
      <c r="R522" s="293"/>
      <c r="S522" s="293"/>
      <c r="T522" s="293"/>
      <c r="U522" s="293"/>
      <c r="V522" s="293"/>
      <c r="W522" s="293"/>
      <c r="X522" s="293"/>
      <c r="Y522" s="293"/>
      <c r="Z522" s="293"/>
      <c r="AA522" s="293"/>
      <c r="AB522" s="293"/>
      <c r="AC522" s="293"/>
      <c r="AD522" s="293"/>
      <c r="AE522" s="293"/>
      <c r="AF522" s="730"/>
      <c r="AG522" s="730"/>
      <c r="AH522" s="730"/>
      <c r="AI522" s="730"/>
      <c r="AJ522" s="730"/>
      <c r="AK522" s="730"/>
      <c r="AL522" s="167"/>
      <c r="AM522" s="167"/>
      <c r="AN522" s="167"/>
      <c r="AO522" s="167"/>
      <c r="AP522" s="167"/>
      <c r="AQ522" s="167"/>
      <c r="AR522" s="167"/>
      <c r="AS522" s="167"/>
      <c r="AT522" s="167"/>
      <c r="AU522" s="167"/>
      <c r="AV522" s="167"/>
      <c r="AW522" s="167"/>
      <c r="AX522" s="167"/>
      <c r="AY522" s="167"/>
      <c r="AZ522" s="167"/>
      <c r="BA522" s="167"/>
      <c r="BB522" s="167"/>
      <c r="BC522" s="167"/>
      <c r="BD522" s="167"/>
      <c r="BE522" s="167"/>
      <c r="BF522" s="167"/>
    </row>
    <row r="523" ht="14.25" customHeight="1">
      <c r="L523" s="178"/>
      <c r="M523" s="178"/>
      <c r="N523" s="178"/>
      <c r="Q523" s="292"/>
      <c r="R523" s="293"/>
      <c r="S523" s="293"/>
      <c r="T523" s="293"/>
      <c r="U523" s="293"/>
      <c r="V523" s="293"/>
      <c r="W523" s="293"/>
      <c r="X523" s="293"/>
      <c r="Y523" s="293"/>
      <c r="Z523" s="293"/>
      <c r="AA523" s="293"/>
      <c r="AB523" s="293"/>
      <c r="AC523" s="293"/>
      <c r="AD523" s="293"/>
      <c r="AE523" s="293"/>
      <c r="AF523" s="730"/>
      <c r="AG523" s="730"/>
      <c r="AH523" s="730"/>
      <c r="AI523" s="730"/>
      <c r="AJ523" s="730"/>
      <c r="AK523" s="730"/>
      <c r="AL523" s="167"/>
      <c r="AM523" s="167"/>
      <c r="AN523" s="167"/>
      <c r="AO523" s="167"/>
      <c r="AP523" s="167"/>
      <c r="AQ523" s="167"/>
      <c r="AR523" s="167"/>
      <c r="AS523" s="167"/>
      <c r="AT523" s="167"/>
      <c r="AU523" s="167"/>
      <c r="AV523" s="167"/>
      <c r="AW523" s="167"/>
      <c r="AX523" s="167"/>
      <c r="AY523" s="167"/>
      <c r="AZ523" s="167"/>
      <c r="BA523" s="167"/>
      <c r="BB523" s="167"/>
      <c r="BC523" s="167"/>
      <c r="BD523" s="167"/>
      <c r="BE523" s="167"/>
      <c r="BF523" s="167"/>
    </row>
    <row r="524" ht="14.25" customHeight="1">
      <c r="L524" s="178"/>
      <c r="M524" s="178"/>
      <c r="N524" s="178"/>
      <c r="Q524" s="292"/>
      <c r="R524" s="293"/>
      <c r="S524" s="293"/>
      <c r="T524" s="293"/>
      <c r="U524" s="293"/>
      <c r="V524" s="293"/>
      <c r="W524" s="293"/>
      <c r="X524" s="293"/>
      <c r="Y524" s="293"/>
      <c r="Z524" s="293"/>
      <c r="AA524" s="293"/>
      <c r="AB524" s="293"/>
      <c r="AC524" s="293"/>
      <c r="AD524" s="293"/>
      <c r="AE524" s="293"/>
      <c r="AF524" s="730"/>
      <c r="AG524" s="730"/>
      <c r="AH524" s="730"/>
      <c r="AI524" s="730"/>
      <c r="AJ524" s="730"/>
      <c r="AK524" s="730"/>
      <c r="AL524" s="167"/>
      <c r="AM524" s="167"/>
      <c r="AN524" s="167"/>
      <c r="AO524" s="167"/>
      <c r="AP524" s="167"/>
      <c r="AQ524" s="167"/>
      <c r="AR524" s="167"/>
      <c r="AS524" s="167"/>
      <c r="AT524" s="167"/>
      <c r="AU524" s="167"/>
      <c r="AV524" s="167"/>
      <c r="AW524" s="167"/>
      <c r="AX524" s="167"/>
      <c r="AY524" s="167"/>
      <c r="AZ524" s="167"/>
      <c r="BA524" s="167"/>
      <c r="BB524" s="167"/>
      <c r="BC524" s="167"/>
      <c r="BD524" s="167"/>
      <c r="BE524" s="167"/>
      <c r="BF524" s="167"/>
    </row>
    <row r="525" ht="14.25" customHeight="1">
      <c r="L525" s="178"/>
      <c r="M525" s="178"/>
      <c r="N525" s="178"/>
      <c r="Q525" s="292"/>
      <c r="R525" s="293"/>
      <c r="S525" s="293"/>
      <c r="T525" s="293"/>
      <c r="U525" s="293"/>
      <c r="V525" s="293"/>
      <c r="W525" s="293"/>
      <c r="X525" s="293"/>
      <c r="Y525" s="293"/>
      <c r="Z525" s="293"/>
      <c r="AA525" s="293"/>
      <c r="AB525" s="293"/>
      <c r="AC525" s="293"/>
      <c r="AD525" s="293"/>
      <c r="AE525" s="293"/>
      <c r="AF525" s="730"/>
      <c r="AG525" s="730"/>
      <c r="AH525" s="730"/>
      <c r="AI525" s="730"/>
      <c r="AJ525" s="730"/>
      <c r="AK525" s="730"/>
      <c r="AL525" s="167"/>
      <c r="AM525" s="167"/>
      <c r="AN525" s="167"/>
      <c r="AO525" s="167"/>
      <c r="AP525" s="167"/>
      <c r="AQ525" s="167"/>
      <c r="AR525" s="167"/>
      <c r="AS525" s="167"/>
      <c r="AT525" s="167"/>
      <c r="AU525" s="167"/>
      <c r="AV525" s="167"/>
      <c r="AW525" s="167"/>
      <c r="AX525" s="167"/>
      <c r="AY525" s="167"/>
      <c r="AZ525" s="167"/>
      <c r="BA525" s="167"/>
      <c r="BB525" s="167"/>
      <c r="BC525" s="167"/>
      <c r="BD525" s="167"/>
      <c r="BE525" s="167"/>
      <c r="BF525" s="167"/>
    </row>
    <row r="526" ht="14.25" customHeight="1">
      <c r="L526" s="178"/>
      <c r="M526" s="178"/>
      <c r="N526" s="178"/>
      <c r="Q526" s="292"/>
      <c r="R526" s="293"/>
      <c r="S526" s="293"/>
      <c r="T526" s="293"/>
      <c r="U526" s="293"/>
      <c r="V526" s="293"/>
      <c r="W526" s="293"/>
      <c r="X526" s="293"/>
      <c r="Y526" s="293"/>
      <c r="Z526" s="293"/>
      <c r="AA526" s="293"/>
      <c r="AB526" s="293"/>
      <c r="AC526" s="293"/>
      <c r="AD526" s="293"/>
      <c r="AE526" s="293"/>
      <c r="AF526" s="730"/>
      <c r="AG526" s="730"/>
      <c r="AH526" s="730"/>
      <c r="AI526" s="730"/>
      <c r="AJ526" s="730"/>
      <c r="AK526" s="730"/>
      <c r="AL526" s="167"/>
      <c r="AM526" s="167"/>
      <c r="AN526" s="167"/>
      <c r="AO526" s="167"/>
      <c r="AP526" s="167"/>
      <c r="AQ526" s="167"/>
      <c r="AR526" s="167"/>
      <c r="AS526" s="167"/>
      <c r="AT526" s="167"/>
      <c r="AU526" s="167"/>
      <c r="AV526" s="167"/>
      <c r="AW526" s="167"/>
      <c r="AX526" s="167"/>
      <c r="AY526" s="167"/>
      <c r="AZ526" s="167"/>
      <c r="BA526" s="167"/>
      <c r="BB526" s="167"/>
      <c r="BC526" s="167"/>
      <c r="BD526" s="167"/>
      <c r="BE526" s="167"/>
      <c r="BF526" s="167"/>
    </row>
    <row r="527" ht="14.25" customHeight="1">
      <c r="L527" s="178"/>
      <c r="M527" s="178"/>
      <c r="N527" s="178"/>
      <c r="Q527" s="292"/>
      <c r="R527" s="293"/>
      <c r="S527" s="293"/>
      <c r="T527" s="293"/>
      <c r="U527" s="293"/>
      <c r="V527" s="293"/>
      <c r="W527" s="293"/>
      <c r="X527" s="293"/>
      <c r="Y527" s="293"/>
      <c r="Z527" s="293"/>
      <c r="AA527" s="293"/>
      <c r="AB527" s="293"/>
      <c r="AC527" s="293"/>
      <c r="AD527" s="293"/>
      <c r="AE527" s="293"/>
      <c r="AF527" s="730"/>
      <c r="AG527" s="730"/>
      <c r="AH527" s="730"/>
      <c r="AI527" s="730"/>
      <c r="AJ527" s="730"/>
      <c r="AK527" s="730"/>
      <c r="AL527" s="167"/>
      <c r="AM527" s="167"/>
      <c r="AN527" s="167"/>
      <c r="AO527" s="167"/>
      <c r="AP527" s="167"/>
      <c r="AQ527" s="167"/>
      <c r="AR527" s="167"/>
      <c r="AS527" s="167"/>
      <c r="AT527" s="167"/>
      <c r="AU527" s="167"/>
      <c r="AV527" s="167"/>
      <c r="AW527" s="167"/>
      <c r="AX527" s="167"/>
      <c r="AY527" s="167"/>
      <c r="AZ527" s="167"/>
      <c r="BA527" s="167"/>
      <c r="BB527" s="167"/>
      <c r="BC527" s="167"/>
      <c r="BD527" s="167"/>
      <c r="BE527" s="167"/>
      <c r="BF527" s="167"/>
    </row>
    <row r="528" ht="14.25" customHeight="1">
      <c r="L528" s="178"/>
      <c r="M528" s="178"/>
      <c r="N528" s="178"/>
      <c r="Q528" s="292"/>
      <c r="R528" s="293"/>
      <c r="S528" s="293"/>
      <c r="T528" s="293"/>
      <c r="U528" s="293"/>
      <c r="V528" s="293"/>
      <c r="W528" s="293"/>
      <c r="X528" s="293"/>
      <c r="Y528" s="293"/>
      <c r="Z528" s="293"/>
      <c r="AA528" s="293"/>
      <c r="AB528" s="293"/>
      <c r="AC528" s="293"/>
      <c r="AD528" s="293"/>
      <c r="AE528" s="293"/>
      <c r="AF528" s="730"/>
      <c r="AG528" s="730"/>
      <c r="AH528" s="730"/>
      <c r="AI528" s="730"/>
      <c r="AJ528" s="730"/>
      <c r="AK528" s="730"/>
      <c r="AL528" s="167"/>
      <c r="AM528" s="167"/>
      <c r="AN528" s="167"/>
      <c r="AO528" s="167"/>
      <c r="AP528" s="167"/>
      <c r="AQ528" s="167"/>
      <c r="AR528" s="167"/>
      <c r="AS528" s="167"/>
      <c r="AT528" s="167"/>
      <c r="AU528" s="167"/>
      <c r="AV528" s="167"/>
      <c r="AW528" s="167"/>
      <c r="AX528" s="167"/>
      <c r="AY528" s="167"/>
      <c r="AZ528" s="167"/>
      <c r="BA528" s="167"/>
      <c r="BB528" s="167"/>
      <c r="BC528" s="167"/>
      <c r="BD528" s="167"/>
      <c r="BE528" s="167"/>
      <c r="BF528" s="167"/>
    </row>
    <row r="529" ht="14.25" customHeight="1">
      <c r="L529" s="178"/>
      <c r="M529" s="178"/>
      <c r="N529" s="178"/>
      <c r="Q529" s="292"/>
      <c r="R529" s="293"/>
      <c r="S529" s="293"/>
      <c r="T529" s="293"/>
      <c r="U529" s="293"/>
      <c r="V529" s="293"/>
      <c r="W529" s="293"/>
      <c r="X529" s="293"/>
      <c r="Y529" s="293"/>
      <c r="Z529" s="293"/>
      <c r="AA529" s="293"/>
      <c r="AB529" s="293"/>
      <c r="AC529" s="293"/>
      <c r="AD529" s="293"/>
      <c r="AE529" s="293"/>
      <c r="AF529" s="730"/>
      <c r="AG529" s="730"/>
      <c r="AH529" s="730"/>
      <c r="AI529" s="730"/>
      <c r="AJ529" s="730"/>
      <c r="AK529" s="730"/>
      <c r="AL529" s="167"/>
      <c r="AM529" s="167"/>
      <c r="AN529" s="167"/>
      <c r="AO529" s="167"/>
      <c r="AP529" s="167"/>
      <c r="AQ529" s="167"/>
      <c r="AR529" s="167"/>
      <c r="AS529" s="167"/>
      <c r="AT529" s="167"/>
      <c r="AU529" s="167"/>
      <c r="AV529" s="167"/>
      <c r="AW529" s="167"/>
      <c r="AX529" s="167"/>
      <c r="AY529" s="167"/>
      <c r="AZ529" s="167"/>
      <c r="BA529" s="167"/>
      <c r="BB529" s="167"/>
      <c r="BC529" s="167"/>
      <c r="BD529" s="167"/>
      <c r="BE529" s="167"/>
      <c r="BF529" s="167"/>
    </row>
    <row r="530" ht="14.25" customHeight="1">
      <c r="L530" s="178"/>
      <c r="M530" s="178"/>
      <c r="N530" s="178"/>
      <c r="Q530" s="292"/>
      <c r="R530" s="293"/>
      <c r="S530" s="293"/>
      <c r="T530" s="293"/>
      <c r="U530" s="293"/>
      <c r="V530" s="293"/>
      <c r="W530" s="293"/>
      <c r="X530" s="293"/>
      <c r="Y530" s="293"/>
      <c r="Z530" s="293"/>
      <c r="AA530" s="293"/>
      <c r="AB530" s="293"/>
      <c r="AC530" s="293"/>
      <c r="AD530" s="293"/>
      <c r="AE530" s="293"/>
      <c r="AF530" s="730"/>
      <c r="AG530" s="730"/>
      <c r="AH530" s="730"/>
      <c r="AI530" s="730"/>
      <c r="AJ530" s="730"/>
      <c r="AK530" s="730"/>
      <c r="AL530" s="167"/>
      <c r="AM530" s="167"/>
      <c r="AN530" s="167"/>
      <c r="AO530" s="167"/>
      <c r="AP530" s="167"/>
      <c r="AQ530" s="167"/>
      <c r="AR530" s="167"/>
      <c r="AS530" s="167"/>
      <c r="AT530" s="167"/>
      <c r="AU530" s="167"/>
      <c r="AV530" s="167"/>
      <c r="AW530" s="167"/>
      <c r="AX530" s="167"/>
      <c r="AY530" s="167"/>
      <c r="AZ530" s="167"/>
      <c r="BA530" s="167"/>
      <c r="BB530" s="167"/>
      <c r="BC530" s="167"/>
      <c r="BD530" s="167"/>
      <c r="BE530" s="167"/>
      <c r="BF530" s="167"/>
    </row>
    <row r="531" ht="14.25" customHeight="1">
      <c r="L531" s="178"/>
      <c r="M531" s="178"/>
      <c r="N531" s="178"/>
      <c r="Q531" s="292"/>
      <c r="R531" s="293"/>
      <c r="S531" s="293"/>
      <c r="T531" s="293"/>
      <c r="U531" s="293"/>
      <c r="V531" s="293"/>
      <c r="W531" s="293"/>
      <c r="X531" s="293"/>
      <c r="Y531" s="293"/>
      <c r="Z531" s="293"/>
      <c r="AA531" s="293"/>
      <c r="AB531" s="293"/>
      <c r="AC531" s="293"/>
      <c r="AD531" s="293"/>
      <c r="AE531" s="293"/>
      <c r="AF531" s="730"/>
      <c r="AG531" s="730"/>
      <c r="AH531" s="730"/>
      <c r="AI531" s="730"/>
      <c r="AJ531" s="730"/>
      <c r="AK531" s="730"/>
      <c r="AL531" s="167"/>
      <c r="AM531" s="167"/>
      <c r="AN531" s="167"/>
      <c r="AO531" s="167"/>
      <c r="AP531" s="167"/>
      <c r="AQ531" s="167"/>
      <c r="AR531" s="167"/>
      <c r="AS531" s="167"/>
      <c r="AT531" s="167"/>
      <c r="AU531" s="167"/>
      <c r="AV531" s="167"/>
      <c r="AW531" s="167"/>
      <c r="AX531" s="167"/>
      <c r="AY531" s="167"/>
      <c r="AZ531" s="167"/>
      <c r="BA531" s="167"/>
      <c r="BB531" s="167"/>
      <c r="BC531" s="167"/>
      <c r="BD531" s="167"/>
      <c r="BE531" s="167"/>
      <c r="BF531" s="167"/>
    </row>
    <row r="532" ht="14.25" customHeight="1">
      <c r="L532" s="178"/>
      <c r="M532" s="178"/>
      <c r="N532" s="178"/>
      <c r="Q532" s="292"/>
      <c r="R532" s="293"/>
      <c r="S532" s="293"/>
      <c r="T532" s="293"/>
      <c r="U532" s="293"/>
      <c r="V532" s="293"/>
      <c r="W532" s="293"/>
      <c r="X532" s="293"/>
      <c r="Y532" s="293"/>
      <c r="Z532" s="293"/>
      <c r="AA532" s="293"/>
      <c r="AB532" s="293"/>
      <c r="AC532" s="293"/>
      <c r="AD532" s="293"/>
      <c r="AE532" s="293"/>
      <c r="AF532" s="730"/>
      <c r="AG532" s="730"/>
      <c r="AH532" s="730"/>
      <c r="AI532" s="730"/>
      <c r="AJ532" s="730"/>
      <c r="AK532" s="730"/>
      <c r="AL532" s="167"/>
      <c r="AM532" s="167"/>
      <c r="AN532" s="167"/>
      <c r="AO532" s="167"/>
      <c r="AP532" s="167"/>
      <c r="AQ532" s="167"/>
      <c r="AR532" s="167"/>
      <c r="AS532" s="167"/>
      <c r="AT532" s="167"/>
      <c r="AU532" s="167"/>
      <c r="AV532" s="167"/>
      <c r="AW532" s="167"/>
      <c r="AX532" s="167"/>
      <c r="AY532" s="167"/>
      <c r="AZ532" s="167"/>
      <c r="BA532" s="167"/>
      <c r="BB532" s="167"/>
      <c r="BC532" s="167"/>
      <c r="BD532" s="167"/>
      <c r="BE532" s="167"/>
      <c r="BF532" s="167"/>
    </row>
    <row r="533" ht="14.25" customHeight="1">
      <c r="L533" s="178"/>
      <c r="M533" s="178"/>
      <c r="N533" s="178"/>
      <c r="Q533" s="292"/>
      <c r="R533" s="293"/>
      <c r="S533" s="293"/>
      <c r="T533" s="293"/>
      <c r="U533" s="293"/>
      <c r="V533" s="293"/>
      <c r="W533" s="293"/>
      <c r="X533" s="293"/>
      <c r="Y533" s="293"/>
      <c r="Z533" s="293"/>
      <c r="AA533" s="293"/>
      <c r="AB533" s="293"/>
      <c r="AC533" s="293"/>
      <c r="AD533" s="293"/>
      <c r="AE533" s="293"/>
      <c r="AF533" s="730"/>
      <c r="AG533" s="730"/>
      <c r="AH533" s="730"/>
      <c r="AI533" s="730"/>
      <c r="AJ533" s="730"/>
      <c r="AK533" s="730"/>
      <c r="AL533" s="167"/>
      <c r="AM533" s="167"/>
      <c r="AN533" s="167"/>
      <c r="AO533" s="167"/>
      <c r="AP533" s="167"/>
      <c r="AQ533" s="167"/>
      <c r="AR533" s="167"/>
      <c r="AS533" s="167"/>
      <c r="AT533" s="167"/>
      <c r="AU533" s="167"/>
      <c r="AV533" s="167"/>
      <c r="AW533" s="167"/>
      <c r="AX533" s="167"/>
      <c r="AY533" s="167"/>
      <c r="AZ533" s="167"/>
      <c r="BA533" s="167"/>
      <c r="BB533" s="167"/>
      <c r="BC533" s="167"/>
      <c r="BD533" s="167"/>
      <c r="BE533" s="167"/>
      <c r="BF533" s="167"/>
    </row>
    <row r="534" ht="14.25" customHeight="1">
      <c r="L534" s="178"/>
      <c r="M534" s="178"/>
      <c r="N534" s="178"/>
      <c r="Q534" s="292"/>
      <c r="R534" s="293"/>
      <c r="S534" s="293"/>
      <c r="T534" s="293"/>
      <c r="U534" s="293"/>
      <c r="V534" s="293"/>
      <c r="W534" s="293"/>
      <c r="X534" s="293"/>
      <c r="Y534" s="293"/>
      <c r="Z534" s="293"/>
      <c r="AA534" s="293"/>
      <c r="AB534" s="293"/>
      <c r="AC534" s="293"/>
      <c r="AD534" s="293"/>
      <c r="AE534" s="293"/>
      <c r="AF534" s="730"/>
      <c r="AG534" s="730"/>
      <c r="AH534" s="730"/>
      <c r="AI534" s="730"/>
      <c r="AJ534" s="730"/>
      <c r="AK534" s="730"/>
      <c r="AL534" s="167"/>
      <c r="AM534" s="167"/>
      <c r="AN534" s="167"/>
      <c r="AO534" s="167"/>
      <c r="AP534" s="167"/>
      <c r="AQ534" s="167"/>
      <c r="AR534" s="167"/>
      <c r="AS534" s="167"/>
      <c r="AT534" s="167"/>
      <c r="AU534" s="167"/>
      <c r="AV534" s="167"/>
      <c r="AW534" s="167"/>
      <c r="AX534" s="167"/>
      <c r="AY534" s="167"/>
      <c r="AZ534" s="167"/>
      <c r="BA534" s="167"/>
      <c r="BB534" s="167"/>
      <c r="BC534" s="167"/>
      <c r="BD534" s="167"/>
      <c r="BE534" s="167"/>
      <c r="BF534" s="167"/>
    </row>
    <row r="535" ht="14.25" customHeight="1">
      <c r="L535" s="178"/>
      <c r="M535" s="178"/>
      <c r="N535" s="178"/>
      <c r="Q535" s="292"/>
      <c r="R535" s="293"/>
      <c r="S535" s="293"/>
      <c r="T535" s="293"/>
      <c r="U535" s="293"/>
      <c r="V535" s="293"/>
      <c r="W535" s="293"/>
      <c r="X535" s="293"/>
      <c r="Y535" s="293"/>
      <c r="Z535" s="293"/>
      <c r="AA535" s="293"/>
      <c r="AB535" s="293"/>
      <c r="AC535" s="293"/>
      <c r="AD535" s="293"/>
      <c r="AE535" s="293"/>
      <c r="AF535" s="730"/>
      <c r="AG535" s="730"/>
      <c r="AH535" s="730"/>
      <c r="AI535" s="730"/>
      <c r="AJ535" s="730"/>
      <c r="AK535" s="730"/>
      <c r="AL535" s="167"/>
      <c r="AM535" s="167"/>
      <c r="AN535" s="167"/>
      <c r="AO535" s="167"/>
      <c r="AP535" s="167"/>
      <c r="AQ535" s="167"/>
      <c r="AR535" s="167"/>
      <c r="AS535" s="167"/>
      <c r="AT535" s="167"/>
      <c r="AU535" s="167"/>
      <c r="AV535" s="167"/>
      <c r="AW535" s="167"/>
      <c r="AX535" s="167"/>
      <c r="AY535" s="167"/>
      <c r="AZ535" s="167"/>
      <c r="BA535" s="167"/>
      <c r="BB535" s="167"/>
      <c r="BC535" s="167"/>
      <c r="BD535" s="167"/>
      <c r="BE535" s="167"/>
      <c r="BF535" s="167"/>
    </row>
    <row r="536" ht="14.25" customHeight="1">
      <c r="L536" s="178"/>
      <c r="M536" s="178"/>
      <c r="N536" s="178"/>
      <c r="Q536" s="292"/>
      <c r="R536" s="293"/>
      <c r="S536" s="293"/>
      <c r="T536" s="293"/>
      <c r="U536" s="293"/>
      <c r="V536" s="293"/>
      <c r="W536" s="293"/>
      <c r="X536" s="293"/>
      <c r="Y536" s="293"/>
      <c r="Z536" s="293"/>
      <c r="AA536" s="293"/>
      <c r="AB536" s="293"/>
      <c r="AC536" s="293"/>
      <c r="AD536" s="293"/>
      <c r="AE536" s="293"/>
      <c r="AF536" s="730"/>
      <c r="AG536" s="730"/>
      <c r="AH536" s="730"/>
      <c r="AI536" s="730"/>
      <c r="AJ536" s="730"/>
      <c r="AK536" s="730"/>
      <c r="AL536" s="167"/>
      <c r="AM536" s="167"/>
      <c r="AN536" s="167"/>
      <c r="AO536" s="167"/>
      <c r="AP536" s="167"/>
      <c r="AQ536" s="167"/>
      <c r="AR536" s="167"/>
      <c r="AS536" s="167"/>
      <c r="AT536" s="167"/>
      <c r="AU536" s="167"/>
      <c r="AV536" s="167"/>
      <c r="AW536" s="167"/>
      <c r="AX536" s="167"/>
      <c r="AY536" s="167"/>
      <c r="AZ536" s="167"/>
      <c r="BA536" s="167"/>
      <c r="BB536" s="167"/>
      <c r="BC536" s="167"/>
      <c r="BD536" s="167"/>
      <c r="BE536" s="167"/>
      <c r="BF536" s="167"/>
    </row>
    <row r="537" ht="14.25" customHeight="1">
      <c r="L537" s="178"/>
      <c r="M537" s="178"/>
      <c r="N537" s="178"/>
      <c r="Q537" s="292"/>
      <c r="R537" s="293"/>
      <c r="S537" s="293"/>
      <c r="T537" s="293"/>
      <c r="U537" s="293"/>
      <c r="V537" s="293"/>
      <c r="W537" s="293"/>
      <c r="X537" s="293"/>
      <c r="Y537" s="293"/>
      <c r="Z537" s="293"/>
      <c r="AA537" s="293"/>
      <c r="AB537" s="293"/>
      <c r="AC537" s="293"/>
      <c r="AD537" s="293"/>
      <c r="AE537" s="293"/>
      <c r="AF537" s="730"/>
      <c r="AG537" s="730"/>
      <c r="AH537" s="730"/>
      <c r="AI537" s="730"/>
      <c r="AJ537" s="730"/>
      <c r="AK537" s="730"/>
      <c r="AL537" s="167"/>
      <c r="AM537" s="167"/>
      <c r="AN537" s="167"/>
      <c r="AO537" s="167"/>
      <c r="AP537" s="167"/>
      <c r="AQ537" s="167"/>
      <c r="AR537" s="167"/>
      <c r="AS537" s="167"/>
      <c r="AT537" s="167"/>
      <c r="AU537" s="167"/>
      <c r="AV537" s="167"/>
      <c r="AW537" s="167"/>
      <c r="AX537" s="167"/>
      <c r="AY537" s="167"/>
      <c r="AZ537" s="167"/>
      <c r="BA537" s="167"/>
      <c r="BB537" s="167"/>
      <c r="BC537" s="167"/>
      <c r="BD537" s="167"/>
      <c r="BE537" s="167"/>
      <c r="BF537" s="167"/>
    </row>
    <row r="538" ht="14.25" customHeight="1">
      <c r="L538" s="178"/>
      <c r="M538" s="178"/>
      <c r="N538" s="178"/>
      <c r="Q538" s="292"/>
      <c r="R538" s="293"/>
      <c r="S538" s="293"/>
      <c r="T538" s="293"/>
      <c r="U538" s="293"/>
      <c r="V538" s="293"/>
      <c r="W538" s="293"/>
      <c r="X538" s="293"/>
      <c r="Y538" s="293"/>
      <c r="Z538" s="293"/>
      <c r="AA538" s="293"/>
      <c r="AB538" s="293"/>
      <c r="AC538" s="293"/>
      <c r="AD538" s="293"/>
      <c r="AE538" s="293"/>
      <c r="AF538" s="730"/>
      <c r="AG538" s="730"/>
      <c r="AH538" s="730"/>
      <c r="AI538" s="730"/>
      <c r="AJ538" s="730"/>
      <c r="AK538" s="730"/>
      <c r="AL538" s="167"/>
      <c r="AM538" s="167"/>
      <c r="AN538" s="167"/>
      <c r="AO538" s="167"/>
      <c r="AP538" s="167"/>
      <c r="AQ538" s="167"/>
      <c r="AR538" s="167"/>
      <c r="AS538" s="167"/>
      <c r="AT538" s="167"/>
      <c r="AU538" s="167"/>
      <c r="AV538" s="167"/>
      <c r="AW538" s="167"/>
      <c r="AX538" s="167"/>
      <c r="AY538" s="167"/>
      <c r="AZ538" s="167"/>
      <c r="BA538" s="167"/>
      <c r="BB538" s="167"/>
      <c r="BC538" s="167"/>
      <c r="BD538" s="167"/>
      <c r="BE538" s="167"/>
      <c r="BF538" s="167"/>
    </row>
    <row r="539" ht="14.25" customHeight="1">
      <c r="L539" s="178"/>
      <c r="M539" s="178"/>
      <c r="N539" s="178"/>
      <c r="Q539" s="292"/>
      <c r="R539" s="293"/>
      <c r="S539" s="293"/>
      <c r="T539" s="293"/>
      <c r="U539" s="293"/>
      <c r="V539" s="293"/>
      <c r="W539" s="293"/>
      <c r="X539" s="293"/>
      <c r="Y539" s="293"/>
      <c r="Z539" s="293"/>
      <c r="AA539" s="293"/>
      <c r="AB539" s="293"/>
      <c r="AC539" s="293"/>
      <c r="AD539" s="293"/>
      <c r="AE539" s="293"/>
      <c r="AF539" s="730"/>
      <c r="AG539" s="730"/>
      <c r="AH539" s="730"/>
      <c r="AI539" s="730"/>
      <c r="AJ539" s="730"/>
      <c r="AK539" s="730"/>
      <c r="AL539" s="167"/>
      <c r="AM539" s="167"/>
      <c r="AN539" s="167"/>
      <c r="AO539" s="167"/>
      <c r="AP539" s="167"/>
      <c r="AQ539" s="167"/>
      <c r="AR539" s="167"/>
      <c r="AS539" s="167"/>
      <c r="AT539" s="167"/>
      <c r="AU539" s="167"/>
      <c r="AV539" s="167"/>
      <c r="AW539" s="167"/>
      <c r="AX539" s="167"/>
      <c r="AY539" s="167"/>
      <c r="AZ539" s="167"/>
      <c r="BA539" s="167"/>
      <c r="BB539" s="167"/>
      <c r="BC539" s="167"/>
      <c r="BD539" s="167"/>
      <c r="BE539" s="167"/>
      <c r="BF539" s="167"/>
    </row>
    <row r="540" ht="14.25" customHeight="1">
      <c r="L540" s="178"/>
      <c r="M540" s="178"/>
      <c r="N540" s="178"/>
      <c r="Q540" s="292"/>
      <c r="R540" s="293"/>
      <c r="S540" s="293"/>
      <c r="T540" s="293"/>
      <c r="U540" s="293"/>
      <c r="V540" s="293"/>
      <c r="W540" s="293"/>
      <c r="X540" s="293"/>
      <c r="Y540" s="293"/>
      <c r="Z540" s="293"/>
      <c r="AA540" s="293"/>
      <c r="AB540" s="293"/>
      <c r="AC540" s="293"/>
      <c r="AD540" s="293"/>
      <c r="AE540" s="293"/>
      <c r="AF540" s="730"/>
      <c r="AG540" s="730"/>
      <c r="AH540" s="730"/>
      <c r="AI540" s="730"/>
      <c r="AJ540" s="730"/>
      <c r="AK540" s="730"/>
      <c r="AL540" s="167"/>
      <c r="AM540" s="167"/>
      <c r="AN540" s="167"/>
      <c r="AO540" s="167"/>
      <c r="AP540" s="167"/>
      <c r="AQ540" s="167"/>
      <c r="AR540" s="167"/>
      <c r="AS540" s="167"/>
      <c r="AT540" s="167"/>
      <c r="AU540" s="167"/>
      <c r="AV540" s="167"/>
      <c r="AW540" s="167"/>
      <c r="AX540" s="167"/>
      <c r="AY540" s="167"/>
      <c r="AZ540" s="167"/>
      <c r="BA540" s="167"/>
      <c r="BB540" s="167"/>
      <c r="BC540" s="167"/>
      <c r="BD540" s="167"/>
      <c r="BE540" s="167"/>
      <c r="BF540" s="167"/>
    </row>
    <row r="541" ht="14.25" customHeight="1">
      <c r="L541" s="178"/>
      <c r="M541" s="178"/>
      <c r="N541" s="178"/>
      <c r="Q541" s="292"/>
      <c r="R541" s="293"/>
      <c r="S541" s="293"/>
      <c r="T541" s="293"/>
      <c r="U541" s="293"/>
      <c r="V541" s="293"/>
      <c r="W541" s="293"/>
      <c r="X541" s="293"/>
      <c r="Y541" s="293"/>
      <c r="Z541" s="293"/>
      <c r="AA541" s="293"/>
      <c r="AB541" s="293"/>
      <c r="AC541" s="293"/>
      <c r="AD541" s="293"/>
      <c r="AE541" s="293"/>
      <c r="AF541" s="730"/>
      <c r="AG541" s="730"/>
      <c r="AH541" s="730"/>
      <c r="AI541" s="730"/>
      <c r="AJ541" s="730"/>
      <c r="AK541" s="730"/>
      <c r="AL541" s="167"/>
      <c r="AM541" s="167"/>
      <c r="AN541" s="167"/>
      <c r="AO541" s="167"/>
      <c r="AP541" s="167"/>
      <c r="AQ541" s="167"/>
      <c r="AR541" s="167"/>
      <c r="AS541" s="167"/>
      <c r="AT541" s="167"/>
      <c r="AU541" s="167"/>
      <c r="AV541" s="167"/>
      <c r="AW541" s="167"/>
      <c r="AX541" s="167"/>
      <c r="AY541" s="167"/>
      <c r="AZ541" s="167"/>
      <c r="BA541" s="167"/>
      <c r="BB541" s="167"/>
      <c r="BC541" s="167"/>
      <c r="BD541" s="167"/>
      <c r="BE541" s="167"/>
      <c r="BF541" s="167"/>
    </row>
    <row r="542" ht="14.25" customHeight="1">
      <c r="L542" s="178"/>
      <c r="M542" s="178"/>
      <c r="N542" s="178"/>
      <c r="Q542" s="292"/>
      <c r="R542" s="293"/>
      <c r="S542" s="293"/>
      <c r="T542" s="293"/>
      <c r="U542" s="293"/>
      <c r="V542" s="293"/>
      <c r="W542" s="293"/>
      <c r="X542" s="293"/>
      <c r="Y542" s="293"/>
      <c r="Z542" s="293"/>
      <c r="AA542" s="293"/>
      <c r="AB542" s="293"/>
      <c r="AC542" s="293"/>
      <c r="AD542" s="293"/>
      <c r="AE542" s="293"/>
      <c r="AF542" s="730"/>
      <c r="AG542" s="730"/>
      <c r="AH542" s="730"/>
      <c r="AI542" s="730"/>
      <c r="AJ542" s="730"/>
      <c r="AK542" s="730"/>
      <c r="AL542" s="167"/>
      <c r="AM542" s="167"/>
      <c r="AN542" s="167"/>
      <c r="AO542" s="167"/>
      <c r="AP542" s="167"/>
      <c r="AQ542" s="167"/>
      <c r="AR542" s="167"/>
      <c r="AS542" s="167"/>
      <c r="AT542" s="167"/>
      <c r="AU542" s="167"/>
      <c r="AV542" s="167"/>
      <c r="AW542" s="167"/>
      <c r="AX542" s="167"/>
      <c r="AY542" s="167"/>
      <c r="AZ542" s="167"/>
      <c r="BA542" s="167"/>
      <c r="BB542" s="167"/>
      <c r="BC542" s="167"/>
      <c r="BD542" s="167"/>
      <c r="BE542" s="167"/>
      <c r="BF542" s="167"/>
    </row>
    <row r="543" ht="14.25" customHeight="1">
      <c r="L543" s="178"/>
      <c r="M543" s="178"/>
      <c r="N543" s="178"/>
      <c r="Q543" s="292"/>
      <c r="R543" s="293"/>
      <c r="S543" s="293"/>
      <c r="T543" s="293"/>
      <c r="U543" s="293"/>
      <c r="V543" s="293"/>
      <c r="W543" s="293"/>
      <c r="X543" s="293"/>
      <c r="Y543" s="293"/>
      <c r="Z543" s="293"/>
      <c r="AA543" s="293"/>
      <c r="AB543" s="293"/>
      <c r="AC543" s="293"/>
      <c r="AD543" s="293"/>
      <c r="AE543" s="293"/>
      <c r="AF543" s="730"/>
      <c r="AG543" s="730"/>
      <c r="AH543" s="730"/>
      <c r="AI543" s="730"/>
      <c r="AJ543" s="730"/>
      <c r="AK543" s="730"/>
      <c r="AL543" s="167"/>
      <c r="AM543" s="167"/>
      <c r="AN543" s="167"/>
      <c r="AO543" s="167"/>
      <c r="AP543" s="167"/>
      <c r="AQ543" s="167"/>
      <c r="AR543" s="167"/>
      <c r="AS543" s="167"/>
      <c r="AT543" s="167"/>
      <c r="AU543" s="167"/>
      <c r="AV543" s="167"/>
      <c r="AW543" s="167"/>
      <c r="AX543" s="167"/>
      <c r="AY543" s="167"/>
      <c r="AZ543" s="167"/>
      <c r="BA543" s="167"/>
      <c r="BB543" s="167"/>
      <c r="BC543" s="167"/>
      <c r="BD543" s="167"/>
      <c r="BE543" s="167"/>
      <c r="BF543" s="167"/>
    </row>
    <row r="544" ht="14.25" customHeight="1">
      <c r="L544" s="178"/>
      <c r="M544" s="178"/>
      <c r="N544" s="178"/>
      <c r="Q544" s="292"/>
      <c r="R544" s="293"/>
      <c r="S544" s="293"/>
      <c r="T544" s="293"/>
      <c r="U544" s="293"/>
      <c r="V544" s="293"/>
      <c r="W544" s="293"/>
      <c r="X544" s="293"/>
      <c r="Y544" s="293"/>
      <c r="Z544" s="293"/>
      <c r="AA544" s="293"/>
      <c r="AB544" s="293"/>
      <c r="AC544" s="293"/>
      <c r="AD544" s="293"/>
      <c r="AE544" s="293"/>
      <c r="AF544" s="730"/>
      <c r="AG544" s="730"/>
      <c r="AH544" s="730"/>
      <c r="AI544" s="730"/>
      <c r="AJ544" s="730"/>
      <c r="AK544" s="730"/>
      <c r="AL544" s="167"/>
      <c r="AM544" s="167"/>
      <c r="AN544" s="167"/>
      <c r="AO544" s="167"/>
      <c r="AP544" s="167"/>
      <c r="AQ544" s="167"/>
      <c r="AR544" s="167"/>
      <c r="AS544" s="167"/>
      <c r="AT544" s="167"/>
      <c r="AU544" s="167"/>
      <c r="AV544" s="167"/>
      <c r="AW544" s="167"/>
      <c r="AX544" s="167"/>
      <c r="AY544" s="167"/>
      <c r="AZ544" s="167"/>
      <c r="BA544" s="167"/>
      <c r="BB544" s="167"/>
      <c r="BC544" s="167"/>
      <c r="BD544" s="167"/>
      <c r="BE544" s="167"/>
      <c r="BF544" s="167"/>
    </row>
    <row r="545" ht="14.25" customHeight="1">
      <c r="L545" s="178"/>
      <c r="M545" s="178"/>
      <c r="N545" s="178"/>
      <c r="Q545" s="292"/>
      <c r="R545" s="293"/>
      <c r="S545" s="293"/>
      <c r="T545" s="293"/>
      <c r="U545" s="293"/>
      <c r="V545" s="293"/>
      <c r="W545" s="293"/>
      <c r="X545" s="293"/>
      <c r="Y545" s="293"/>
      <c r="Z545" s="293"/>
      <c r="AA545" s="293"/>
      <c r="AB545" s="293"/>
      <c r="AC545" s="293"/>
      <c r="AD545" s="293"/>
      <c r="AE545" s="293"/>
      <c r="AF545" s="730"/>
      <c r="AG545" s="730"/>
      <c r="AH545" s="730"/>
      <c r="AI545" s="730"/>
      <c r="AJ545" s="730"/>
      <c r="AK545" s="730"/>
      <c r="AL545" s="167"/>
      <c r="AM545" s="167"/>
      <c r="AN545" s="167"/>
      <c r="AO545" s="167"/>
      <c r="AP545" s="167"/>
      <c r="AQ545" s="167"/>
      <c r="AR545" s="167"/>
      <c r="AS545" s="167"/>
      <c r="AT545" s="167"/>
      <c r="AU545" s="167"/>
      <c r="AV545" s="167"/>
      <c r="AW545" s="167"/>
      <c r="AX545" s="167"/>
      <c r="AY545" s="167"/>
      <c r="AZ545" s="167"/>
      <c r="BA545" s="167"/>
      <c r="BB545" s="167"/>
      <c r="BC545" s="167"/>
      <c r="BD545" s="167"/>
      <c r="BE545" s="167"/>
      <c r="BF545" s="167"/>
    </row>
    <row r="546" ht="14.25" customHeight="1">
      <c r="L546" s="178"/>
      <c r="M546" s="178"/>
      <c r="N546" s="178"/>
      <c r="Q546" s="292"/>
      <c r="R546" s="293"/>
      <c r="S546" s="293"/>
      <c r="T546" s="293"/>
      <c r="U546" s="293"/>
      <c r="V546" s="293"/>
      <c r="W546" s="293"/>
      <c r="X546" s="293"/>
      <c r="Y546" s="293"/>
      <c r="Z546" s="293"/>
      <c r="AA546" s="293"/>
      <c r="AB546" s="293"/>
      <c r="AC546" s="293"/>
      <c r="AD546" s="293"/>
      <c r="AE546" s="293"/>
      <c r="AF546" s="730"/>
      <c r="AG546" s="730"/>
      <c r="AH546" s="730"/>
      <c r="AI546" s="730"/>
      <c r="AJ546" s="730"/>
      <c r="AK546" s="730"/>
      <c r="AL546" s="167"/>
      <c r="AM546" s="167"/>
      <c r="AN546" s="167"/>
      <c r="AO546" s="167"/>
      <c r="AP546" s="167"/>
      <c r="AQ546" s="167"/>
      <c r="AR546" s="167"/>
      <c r="AS546" s="167"/>
      <c r="AT546" s="167"/>
      <c r="AU546" s="167"/>
      <c r="AV546" s="167"/>
      <c r="AW546" s="167"/>
      <c r="AX546" s="167"/>
      <c r="AY546" s="167"/>
      <c r="AZ546" s="167"/>
      <c r="BA546" s="167"/>
      <c r="BB546" s="167"/>
      <c r="BC546" s="167"/>
      <c r="BD546" s="167"/>
      <c r="BE546" s="167"/>
      <c r="BF546" s="167"/>
    </row>
    <row r="547" ht="14.25" customHeight="1">
      <c r="L547" s="178"/>
      <c r="M547" s="178"/>
      <c r="N547" s="178"/>
      <c r="Q547" s="292"/>
      <c r="R547" s="293"/>
      <c r="S547" s="293"/>
      <c r="T547" s="293"/>
      <c r="U547" s="293"/>
      <c r="V547" s="293"/>
      <c r="W547" s="293"/>
      <c r="X547" s="293"/>
      <c r="Y547" s="293"/>
      <c r="Z547" s="293"/>
      <c r="AA547" s="293"/>
      <c r="AB547" s="293"/>
      <c r="AC547" s="293"/>
      <c r="AD547" s="293"/>
      <c r="AE547" s="293"/>
      <c r="AF547" s="730"/>
      <c r="AG547" s="730"/>
      <c r="AH547" s="730"/>
      <c r="AI547" s="730"/>
      <c r="AJ547" s="730"/>
      <c r="AK547" s="730"/>
      <c r="AL547" s="167"/>
      <c r="AM547" s="167"/>
      <c r="AN547" s="167"/>
      <c r="AO547" s="167"/>
      <c r="AP547" s="167"/>
      <c r="AQ547" s="167"/>
      <c r="AR547" s="167"/>
      <c r="AS547" s="167"/>
      <c r="AT547" s="167"/>
      <c r="AU547" s="167"/>
      <c r="AV547" s="167"/>
      <c r="AW547" s="167"/>
      <c r="AX547" s="167"/>
      <c r="AY547" s="167"/>
      <c r="AZ547" s="167"/>
      <c r="BA547" s="167"/>
      <c r="BB547" s="167"/>
      <c r="BC547" s="167"/>
      <c r="BD547" s="167"/>
      <c r="BE547" s="167"/>
      <c r="BF547" s="167"/>
    </row>
    <row r="548" ht="14.25" customHeight="1">
      <c r="L548" s="178"/>
      <c r="M548" s="178"/>
      <c r="N548" s="178"/>
      <c r="Q548" s="292"/>
      <c r="R548" s="293"/>
      <c r="S548" s="293"/>
      <c r="T548" s="293"/>
      <c r="U548" s="293"/>
      <c r="V548" s="293"/>
      <c r="W548" s="293"/>
      <c r="X548" s="293"/>
      <c r="Y548" s="293"/>
      <c r="Z548" s="293"/>
      <c r="AA548" s="293"/>
      <c r="AB548" s="293"/>
      <c r="AC548" s="293"/>
      <c r="AD548" s="293"/>
      <c r="AE548" s="293"/>
      <c r="AF548" s="730"/>
      <c r="AG548" s="730"/>
      <c r="AH548" s="730"/>
      <c r="AI548" s="730"/>
      <c r="AJ548" s="730"/>
      <c r="AK548" s="730"/>
      <c r="AL548" s="167"/>
      <c r="AM548" s="167"/>
      <c r="AN548" s="167"/>
      <c r="AO548" s="167"/>
      <c r="AP548" s="167"/>
      <c r="AQ548" s="167"/>
      <c r="AR548" s="167"/>
      <c r="AS548" s="167"/>
      <c r="AT548" s="167"/>
      <c r="AU548" s="167"/>
      <c r="AV548" s="167"/>
      <c r="AW548" s="167"/>
      <c r="AX548" s="167"/>
      <c r="AY548" s="167"/>
      <c r="AZ548" s="167"/>
      <c r="BA548" s="167"/>
      <c r="BB548" s="167"/>
      <c r="BC548" s="167"/>
      <c r="BD548" s="167"/>
      <c r="BE548" s="167"/>
      <c r="BF548" s="167"/>
    </row>
    <row r="549" ht="14.25" customHeight="1">
      <c r="L549" s="178"/>
      <c r="M549" s="178"/>
      <c r="N549" s="178"/>
      <c r="Q549" s="292"/>
      <c r="R549" s="293"/>
      <c r="S549" s="293"/>
      <c r="T549" s="293"/>
      <c r="U549" s="293"/>
      <c r="V549" s="293"/>
      <c r="W549" s="293"/>
      <c r="X549" s="293"/>
      <c r="Y549" s="293"/>
      <c r="Z549" s="293"/>
      <c r="AA549" s="293"/>
      <c r="AB549" s="293"/>
      <c r="AC549" s="293"/>
      <c r="AD549" s="293"/>
      <c r="AE549" s="293"/>
      <c r="AF549" s="730"/>
      <c r="AG549" s="730"/>
      <c r="AH549" s="730"/>
      <c r="AI549" s="730"/>
      <c r="AJ549" s="730"/>
      <c r="AK549" s="730"/>
      <c r="AL549" s="167"/>
      <c r="AM549" s="167"/>
      <c r="AN549" s="167"/>
      <c r="AO549" s="167"/>
      <c r="AP549" s="167"/>
      <c r="AQ549" s="167"/>
      <c r="AR549" s="167"/>
      <c r="AS549" s="167"/>
      <c r="AT549" s="167"/>
      <c r="AU549" s="167"/>
      <c r="AV549" s="167"/>
      <c r="AW549" s="167"/>
      <c r="AX549" s="167"/>
      <c r="AY549" s="167"/>
      <c r="AZ549" s="167"/>
      <c r="BA549" s="167"/>
      <c r="BB549" s="167"/>
      <c r="BC549" s="167"/>
      <c r="BD549" s="167"/>
      <c r="BE549" s="167"/>
      <c r="BF549" s="167"/>
    </row>
    <row r="550" ht="14.25" customHeight="1">
      <c r="L550" s="178"/>
      <c r="M550" s="178"/>
      <c r="N550" s="178"/>
      <c r="Q550" s="292"/>
      <c r="R550" s="293"/>
      <c r="S550" s="293"/>
      <c r="T550" s="293"/>
      <c r="U550" s="293"/>
      <c r="V550" s="293"/>
      <c r="W550" s="293"/>
      <c r="X550" s="293"/>
      <c r="Y550" s="293"/>
      <c r="Z550" s="293"/>
      <c r="AA550" s="293"/>
      <c r="AB550" s="293"/>
      <c r="AC550" s="293"/>
      <c r="AD550" s="293"/>
      <c r="AE550" s="293"/>
      <c r="AF550" s="730"/>
      <c r="AG550" s="730"/>
      <c r="AH550" s="730"/>
      <c r="AI550" s="730"/>
      <c r="AJ550" s="730"/>
      <c r="AK550" s="730"/>
      <c r="AL550" s="167"/>
      <c r="AM550" s="167"/>
      <c r="AN550" s="167"/>
      <c r="AO550" s="167"/>
      <c r="AP550" s="167"/>
      <c r="AQ550" s="167"/>
      <c r="AR550" s="167"/>
      <c r="AS550" s="167"/>
      <c r="AT550" s="167"/>
      <c r="AU550" s="167"/>
      <c r="AV550" s="167"/>
      <c r="AW550" s="167"/>
      <c r="AX550" s="167"/>
      <c r="AY550" s="167"/>
      <c r="AZ550" s="167"/>
      <c r="BA550" s="167"/>
      <c r="BB550" s="167"/>
      <c r="BC550" s="167"/>
      <c r="BD550" s="167"/>
      <c r="BE550" s="167"/>
      <c r="BF550" s="167"/>
    </row>
    <row r="551" ht="14.25" customHeight="1">
      <c r="L551" s="178"/>
      <c r="M551" s="178"/>
      <c r="N551" s="178"/>
      <c r="Q551" s="292"/>
      <c r="R551" s="293"/>
      <c r="S551" s="293"/>
      <c r="T551" s="293"/>
      <c r="U551" s="293"/>
      <c r="V551" s="293"/>
      <c r="W551" s="293"/>
      <c r="X551" s="293"/>
      <c r="Y551" s="293"/>
      <c r="Z551" s="293"/>
      <c r="AA551" s="293"/>
      <c r="AB551" s="293"/>
      <c r="AC551" s="293"/>
      <c r="AD551" s="293"/>
      <c r="AE551" s="293"/>
      <c r="AF551" s="730"/>
      <c r="AG551" s="730"/>
      <c r="AH551" s="730"/>
      <c r="AI551" s="730"/>
      <c r="AJ551" s="730"/>
      <c r="AK551" s="730"/>
      <c r="AL551" s="167"/>
      <c r="AM551" s="167"/>
      <c r="AN551" s="167"/>
      <c r="AO551" s="167"/>
      <c r="AP551" s="167"/>
      <c r="AQ551" s="167"/>
      <c r="AR551" s="167"/>
      <c r="AS551" s="167"/>
      <c r="AT551" s="167"/>
      <c r="AU551" s="167"/>
      <c r="AV551" s="167"/>
      <c r="AW551" s="167"/>
      <c r="AX551" s="167"/>
      <c r="AY551" s="167"/>
      <c r="AZ551" s="167"/>
      <c r="BA551" s="167"/>
      <c r="BB551" s="167"/>
      <c r="BC551" s="167"/>
      <c r="BD551" s="167"/>
      <c r="BE551" s="167"/>
      <c r="BF551" s="167"/>
    </row>
    <row r="552" ht="14.25" customHeight="1">
      <c r="L552" s="178"/>
      <c r="M552" s="178"/>
      <c r="N552" s="178"/>
      <c r="Q552" s="292"/>
      <c r="R552" s="293"/>
      <c r="S552" s="293"/>
      <c r="T552" s="293"/>
      <c r="U552" s="293"/>
      <c r="V552" s="293"/>
      <c r="W552" s="293"/>
      <c r="X552" s="293"/>
      <c r="Y552" s="293"/>
      <c r="Z552" s="293"/>
      <c r="AA552" s="293"/>
      <c r="AB552" s="293"/>
      <c r="AC552" s="293"/>
      <c r="AD552" s="293"/>
      <c r="AE552" s="293"/>
      <c r="AF552" s="730"/>
      <c r="AG552" s="730"/>
      <c r="AH552" s="730"/>
      <c r="AI552" s="730"/>
      <c r="AJ552" s="730"/>
      <c r="AK552" s="730"/>
      <c r="AL552" s="167"/>
      <c r="AM552" s="167"/>
      <c r="AN552" s="167"/>
      <c r="AO552" s="167"/>
      <c r="AP552" s="167"/>
      <c r="AQ552" s="167"/>
      <c r="AR552" s="167"/>
      <c r="AS552" s="167"/>
      <c r="AT552" s="167"/>
      <c r="AU552" s="167"/>
      <c r="AV552" s="167"/>
      <c r="AW552" s="167"/>
      <c r="AX552" s="167"/>
      <c r="AY552" s="167"/>
      <c r="AZ552" s="167"/>
      <c r="BA552" s="167"/>
      <c r="BB552" s="167"/>
      <c r="BC552" s="167"/>
      <c r="BD552" s="167"/>
      <c r="BE552" s="167"/>
      <c r="BF552" s="167"/>
    </row>
    <row r="553" ht="14.25" customHeight="1">
      <c r="L553" s="178"/>
      <c r="M553" s="178"/>
      <c r="N553" s="178"/>
      <c r="Q553" s="292"/>
      <c r="R553" s="293"/>
      <c r="S553" s="293"/>
      <c r="T553" s="293"/>
      <c r="U553" s="293"/>
      <c r="V553" s="293"/>
      <c r="W553" s="293"/>
      <c r="X553" s="293"/>
      <c r="Y553" s="293"/>
      <c r="Z553" s="293"/>
      <c r="AA553" s="293"/>
      <c r="AB553" s="293"/>
      <c r="AC553" s="293"/>
      <c r="AD553" s="293"/>
      <c r="AE553" s="293"/>
      <c r="AF553" s="730"/>
      <c r="AG553" s="730"/>
      <c r="AH553" s="730"/>
      <c r="AI553" s="730"/>
      <c r="AJ553" s="730"/>
      <c r="AK553" s="730"/>
      <c r="AL553" s="167"/>
      <c r="AM553" s="167"/>
      <c r="AN553" s="167"/>
      <c r="AO553" s="167"/>
      <c r="AP553" s="167"/>
      <c r="AQ553" s="167"/>
      <c r="AR553" s="167"/>
      <c r="AS553" s="167"/>
      <c r="AT553" s="167"/>
      <c r="AU553" s="167"/>
      <c r="AV553" s="167"/>
      <c r="AW553" s="167"/>
      <c r="AX553" s="167"/>
      <c r="AY553" s="167"/>
      <c r="AZ553" s="167"/>
      <c r="BA553" s="167"/>
      <c r="BB553" s="167"/>
      <c r="BC553" s="167"/>
      <c r="BD553" s="167"/>
      <c r="BE553" s="167"/>
      <c r="BF553" s="167"/>
    </row>
    <row r="554" ht="14.25" customHeight="1">
      <c r="L554" s="178"/>
      <c r="M554" s="178"/>
      <c r="N554" s="178"/>
      <c r="Q554" s="292"/>
      <c r="R554" s="293"/>
      <c r="S554" s="293"/>
      <c r="T554" s="293"/>
      <c r="U554" s="293"/>
      <c r="V554" s="293"/>
      <c r="W554" s="293"/>
      <c r="X554" s="293"/>
      <c r="Y554" s="293"/>
      <c r="Z554" s="293"/>
      <c r="AA554" s="293"/>
      <c r="AB554" s="293"/>
      <c r="AC554" s="293"/>
      <c r="AD554" s="293"/>
      <c r="AE554" s="293"/>
      <c r="AF554" s="730"/>
      <c r="AG554" s="730"/>
      <c r="AH554" s="730"/>
      <c r="AI554" s="730"/>
      <c r="AJ554" s="730"/>
      <c r="AK554" s="730"/>
      <c r="AL554" s="167"/>
      <c r="AM554" s="167"/>
      <c r="AN554" s="167"/>
      <c r="AO554" s="167"/>
      <c r="AP554" s="167"/>
      <c r="AQ554" s="167"/>
      <c r="AR554" s="167"/>
      <c r="AS554" s="167"/>
      <c r="AT554" s="167"/>
      <c r="AU554" s="167"/>
      <c r="AV554" s="167"/>
      <c r="AW554" s="167"/>
      <c r="AX554" s="167"/>
      <c r="AY554" s="167"/>
      <c r="AZ554" s="167"/>
      <c r="BA554" s="167"/>
      <c r="BB554" s="167"/>
      <c r="BC554" s="167"/>
      <c r="BD554" s="167"/>
      <c r="BE554" s="167"/>
      <c r="BF554" s="167"/>
    </row>
    <row r="555" ht="14.25" customHeight="1">
      <c r="L555" s="178"/>
      <c r="M555" s="178"/>
      <c r="N555" s="178"/>
      <c r="Q555" s="292"/>
      <c r="R555" s="293"/>
      <c r="S555" s="293"/>
      <c r="T555" s="293"/>
      <c r="U555" s="293"/>
      <c r="V555" s="293"/>
      <c r="W555" s="293"/>
      <c r="X555" s="293"/>
      <c r="Y555" s="293"/>
      <c r="Z555" s="293"/>
      <c r="AA555" s="293"/>
      <c r="AB555" s="293"/>
      <c r="AC555" s="293"/>
      <c r="AD555" s="293"/>
      <c r="AE555" s="293"/>
      <c r="AF555" s="730"/>
      <c r="AG555" s="730"/>
      <c r="AH555" s="730"/>
      <c r="AI555" s="730"/>
      <c r="AJ555" s="730"/>
      <c r="AK555" s="730"/>
      <c r="AL555" s="167"/>
      <c r="AM555" s="167"/>
      <c r="AN555" s="167"/>
      <c r="AO555" s="167"/>
      <c r="AP555" s="167"/>
      <c r="AQ555" s="167"/>
      <c r="AR555" s="167"/>
      <c r="AS555" s="167"/>
      <c r="AT555" s="167"/>
      <c r="AU555" s="167"/>
      <c r="AV555" s="167"/>
      <c r="AW555" s="167"/>
      <c r="AX555" s="167"/>
      <c r="AY555" s="167"/>
      <c r="AZ555" s="167"/>
      <c r="BA555" s="167"/>
      <c r="BB555" s="167"/>
      <c r="BC555" s="167"/>
      <c r="BD555" s="167"/>
      <c r="BE555" s="167"/>
      <c r="BF555" s="167"/>
    </row>
    <row r="556" ht="14.25" customHeight="1">
      <c r="L556" s="178"/>
      <c r="M556" s="178"/>
      <c r="N556" s="178"/>
      <c r="Q556" s="292"/>
      <c r="R556" s="293"/>
      <c r="S556" s="293"/>
      <c r="T556" s="293"/>
      <c r="U556" s="293"/>
      <c r="V556" s="293"/>
      <c r="W556" s="293"/>
      <c r="X556" s="293"/>
      <c r="Y556" s="293"/>
      <c r="Z556" s="293"/>
      <c r="AA556" s="293"/>
      <c r="AB556" s="293"/>
      <c r="AC556" s="293"/>
      <c r="AD556" s="293"/>
      <c r="AE556" s="293"/>
      <c r="AF556" s="730"/>
      <c r="AG556" s="730"/>
      <c r="AH556" s="730"/>
      <c r="AI556" s="730"/>
      <c r="AJ556" s="730"/>
      <c r="AK556" s="730"/>
      <c r="AL556" s="167"/>
      <c r="AM556" s="167"/>
      <c r="AN556" s="167"/>
      <c r="AO556" s="167"/>
      <c r="AP556" s="167"/>
      <c r="AQ556" s="167"/>
      <c r="AR556" s="167"/>
      <c r="AS556" s="167"/>
      <c r="AT556" s="167"/>
      <c r="AU556" s="167"/>
      <c r="AV556" s="167"/>
      <c r="AW556" s="167"/>
      <c r="AX556" s="167"/>
      <c r="AY556" s="167"/>
      <c r="AZ556" s="167"/>
      <c r="BA556" s="167"/>
      <c r="BB556" s="167"/>
      <c r="BC556" s="167"/>
      <c r="BD556" s="167"/>
      <c r="BE556" s="167"/>
      <c r="BF556" s="167"/>
    </row>
    <row r="557" ht="14.25" customHeight="1">
      <c r="L557" s="178"/>
      <c r="M557" s="178"/>
      <c r="N557" s="178"/>
      <c r="Q557" s="292"/>
      <c r="R557" s="293"/>
      <c r="S557" s="293"/>
      <c r="T557" s="293"/>
      <c r="U557" s="293"/>
      <c r="V557" s="293"/>
      <c r="W557" s="293"/>
      <c r="X557" s="293"/>
      <c r="Y557" s="293"/>
      <c r="Z557" s="293"/>
      <c r="AA557" s="293"/>
      <c r="AB557" s="293"/>
      <c r="AC557" s="293"/>
      <c r="AD557" s="293"/>
      <c r="AE557" s="293"/>
      <c r="AF557" s="730"/>
      <c r="AG557" s="730"/>
      <c r="AH557" s="730"/>
      <c r="AI557" s="730"/>
      <c r="AJ557" s="730"/>
      <c r="AK557" s="730"/>
      <c r="AL557" s="167"/>
      <c r="AM557" s="167"/>
      <c r="AN557" s="167"/>
      <c r="AO557" s="167"/>
      <c r="AP557" s="167"/>
      <c r="AQ557" s="167"/>
      <c r="AR557" s="167"/>
      <c r="AS557" s="167"/>
      <c r="AT557" s="167"/>
      <c r="AU557" s="167"/>
      <c r="AV557" s="167"/>
      <c r="AW557" s="167"/>
      <c r="AX557" s="167"/>
      <c r="AY557" s="167"/>
      <c r="AZ557" s="167"/>
      <c r="BA557" s="167"/>
      <c r="BB557" s="167"/>
      <c r="BC557" s="167"/>
      <c r="BD557" s="167"/>
      <c r="BE557" s="167"/>
      <c r="BF557" s="167"/>
    </row>
    <row r="558" ht="14.25" customHeight="1">
      <c r="L558" s="178"/>
      <c r="M558" s="178"/>
      <c r="N558" s="178"/>
      <c r="Q558" s="292"/>
      <c r="R558" s="293"/>
      <c r="S558" s="293"/>
      <c r="T558" s="293"/>
      <c r="U558" s="293"/>
      <c r="V558" s="293"/>
      <c r="W558" s="293"/>
      <c r="X558" s="293"/>
      <c r="Y558" s="293"/>
      <c r="Z558" s="293"/>
      <c r="AA558" s="293"/>
      <c r="AB558" s="293"/>
      <c r="AC558" s="293"/>
      <c r="AD558" s="293"/>
      <c r="AE558" s="293"/>
      <c r="AF558" s="730"/>
      <c r="AG558" s="730"/>
      <c r="AH558" s="730"/>
      <c r="AI558" s="730"/>
      <c r="AJ558" s="730"/>
      <c r="AK558" s="730"/>
      <c r="AL558" s="167"/>
      <c r="AM558" s="167"/>
      <c r="AN558" s="167"/>
      <c r="AO558" s="167"/>
      <c r="AP558" s="167"/>
      <c r="AQ558" s="167"/>
      <c r="AR558" s="167"/>
      <c r="AS558" s="167"/>
      <c r="AT558" s="167"/>
      <c r="AU558" s="167"/>
      <c r="AV558" s="167"/>
      <c r="AW558" s="167"/>
      <c r="AX558" s="167"/>
      <c r="AY558" s="167"/>
      <c r="AZ558" s="167"/>
      <c r="BA558" s="167"/>
      <c r="BB558" s="167"/>
      <c r="BC558" s="167"/>
      <c r="BD558" s="167"/>
      <c r="BE558" s="167"/>
      <c r="BF558" s="167"/>
    </row>
    <row r="559" ht="14.25" customHeight="1">
      <c r="L559" s="178"/>
      <c r="M559" s="178"/>
      <c r="N559" s="178"/>
      <c r="Q559" s="292"/>
      <c r="R559" s="293"/>
      <c r="S559" s="293"/>
      <c r="T559" s="293"/>
      <c r="U559" s="293"/>
      <c r="V559" s="293"/>
      <c r="W559" s="293"/>
      <c r="X559" s="293"/>
      <c r="Y559" s="293"/>
      <c r="Z559" s="293"/>
      <c r="AA559" s="293"/>
      <c r="AB559" s="293"/>
      <c r="AC559" s="293"/>
      <c r="AD559" s="293"/>
      <c r="AE559" s="293"/>
      <c r="AF559" s="730"/>
      <c r="AG559" s="730"/>
      <c r="AH559" s="730"/>
      <c r="AI559" s="730"/>
      <c r="AJ559" s="730"/>
      <c r="AK559" s="730"/>
      <c r="AL559" s="167"/>
      <c r="AM559" s="167"/>
      <c r="AN559" s="167"/>
      <c r="AO559" s="167"/>
      <c r="AP559" s="167"/>
      <c r="AQ559" s="167"/>
      <c r="AR559" s="167"/>
      <c r="AS559" s="167"/>
      <c r="AT559" s="167"/>
      <c r="AU559" s="167"/>
      <c r="AV559" s="167"/>
      <c r="AW559" s="167"/>
      <c r="AX559" s="167"/>
      <c r="AY559" s="167"/>
      <c r="AZ559" s="167"/>
      <c r="BA559" s="167"/>
      <c r="BB559" s="167"/>
      <c r="BC559" s="167"/>
      <c r="BD559" s="167"/>
      <c r="BE559" s="167"/>
      <c r="BF559" s="167"/>
    </row>
    <row r="560" ht="14.25" customHeight="1">
      <c r="L560" s="178"/>
      <c r="M560" s="178"/>
      <c r="N560" s="178"/>
      <c r="Q560" s="292"/>
      <c r="R560" s="293"/>
      <c r="S560" s="293"/>
      <c r="T560" s="293"/>
      <c r="U560" s="293"/>
      <c r="V560" s="293"/>
      <c r="W560" s="293"/>
      <c r="X560" s="293"/>
      <c r="Y560" s="293"/>
      <c r="Z560" s="293"/>
      <c r="AA560" s="293"/>
      <c r="AB560" s="293"/>
      <c r="AC560" s="293"/>
      <c r="AD560" s="293"/>
      <c r="AE560" s="293"/>
      <c r="AF560" s="730"/>
      <c r="AG560" s="730"/>
      <c r="AH560" s="730"/>
      <c r="AI560" s="730"/>
      <c r="AJ560" s="730"/>
      <c r="AK560" s="730"/>
      <c r="AL560" s="167"/>
      <c r="AM560" s="167"/>
      <c r="AN560" s="167"/>
      <c r="AO560" s="167"/>
      <c r="AP560" s="167"/>
      <c r="AQ560" s="167"/>
      <c r="AR560" s="167"/>
      <c r="AS560" s="167"/>
      <c r="AT560" s="167"/>
      <c r="AU560" s="167"/>
      <c r="AV560" s="167"/>
      <c r="AW560" s="167"/>
      <c r="AX560" s="167"/>
      <c r="AY560" s="167"/>
      <c r="AZ560" s="167"/>
      <c r="BA560" s="167"/>
      <c r="BB560" s="167"/>
      <c r="BC560" s="167"/>
      <c r="BD560" s="167"/>
      <c r="BE560" s="167"/>
      <c r="BF560" s="167"/>
    </row>
    <row r="561" ht="14.25" customHeight="1">
      <c r="L561" s="178"/>
      <c r="M561" s="178"/>
      <c r="N561" s="178"/>
      <c r="Q561" s="292"/>
      <c r="R561" s="293"/>
      <c r="S561" s="293"/>
      <c r="T561" s="293"/>
      <c r="U561" s="293"/>
      <c r="V561" s="293"/>
      <c r="W561" s="293"/>
      <c r="X561" s="293"/>
      <c r="Y561" s="293"/>
      <c r="Z561" s="293"/>
      <c r="AA561" s="293"/>
      <c r="AB561" s="293"/>
      <c r="AC561" s="293"/>
      <c r="AD561" s="293"/>
      <c r="AE561" s="293"/>
      <c r="AF561" s="730"/>
      <c r="AG561" s="730"/>
      <c r="AH561" s="730"/>
      <c r="AI561" s="730"/>
      <c r="AJ561" s="730"/>
      <c r="AK561" s="730"/>
      <c r="AL561" s="167"/>
      <c r="AM561" s="167"/>
      <c r="AN561" s="167"/>
      <c r="AO561" s="167"/>
      <c r="AP561" s="167"/>
      <c r="AQ561" s="167"/>
      <c r="AR561" s="167"/>
      <c r="AS561" s="167"/>
      <c r="AT561" s="167"/>
      <c r="AU561" s="167"/>
      <c r="AV561" s="167"/>
      <c r="AW561" s="167"/>
      <c r="AX561" s="167"/>
      <c r="AY561" s="167"/>
      <c r="AZ561" s="167"/>
      <c r="BA561" s="167"/>
      <c r="BB561" s="167"/>
      <c r="BC561" s="167"/>
      <c r="BD561" s="167"/>
      <c r="BE561" s="167"/>
      <c r="BF561" s="167"/>
    </row>
    <row r="562" ht="14.25" customHeight="1">
      <c r="L562" s="178"/>
      <c r="M562" s="178"/>
      <c r="N562" s="178"/>
      <c r="Q562" s="292"/>
      <c r="R562" s="293"/>
      <c r="S562" s="293"/>
      <c r="T562" s="293"/>
      <c r="U562" s="293"/>
      <c r="V562" s="293"/>
      <c r="W562" s="293"/>
      <c r="X562" s="293"/>
      <c r="Y562" s="293"/>
      <c r="Z562" s="293"/>
      <c r="AA562" s="293"/>
      <c r="AB562" s="293"/>
      <c r="AC562" s="293"/>
      <c r="AD562" s="293"/>
      <c r="AE562" s="293"/>
      <c r="AF562" s="730"/>
      <c r="AG562" s="730"/>
      <c r="AH562" s="730"/>
      <c r="AI562" s="730"/>
      <c r="AJ562" s="730"/>
      <c r="AK562" s="730"/>
      <c r="AL562" s="167"/>
      <c r="AM562" s="167"/>
      <c r="AN562" s="167"/>
      <c r="AO562" s="167"/>
      <c r="AP562" s="167"/>
      <c r="AQ562" s="167"/>
      <c r="AR562" s="167"/>
      <c r="AS562" s="167"/>
      <c r="AT562" s="167"/>
      <c r="AU562" s="167"/>
      <c r="AV562" s="167"/>
      <c r="AW562" s="167"/>
      <c r="AX562" s="167"/>
      <c r="AY562" s="167"/>
      <c r="AZ562" s="167"/>
      <c r="BA562" s="167"/>
      <c r="BB562" s="167"/>
      <c r="BC562" s="167"/>
      <c r="BD562" s="167"/>
      <c r="BE562" s="167"/>
      <c r="BF562" s="167"/>
    </row>
    <row r="563" ht="14.25" customHeight="1">
      <c r="L563" s="178"/>
      <c r="M563" s="178"/>
      <c r="N563" s="178"/>
      <c r="Q563" s="292"/>
      <c r="R563" s="293"/>
      <c r="S563" s="293"/>
      <c r="T563" s="293"/>
      <c r="U563" s="293"/>
      <c r="V563" s="293"/>
      <c r="W563" s="293"/>
      <c r="X563" s="293"/>
      <c r="Y563" s="293"/>
      <c r="Z563" s="293"/>
      <c r="AA563" s="293"/>
      <c r="AB563" s="293"/>
      <c r="AC563" s="293"/>
      <c r="AD563" s="293"/>
      <c r="AE563" s="293"/>
      <c r="AF563" s="730"/>
      <c r="AG563" s="730"/>
      <c r="AH563" s="730"/>
      <c r="AI563" s="730"/>
      <c r="AJ563" s="730"/>
      <c r="AK563" s="730"/>
      <c r="AL563" s="167"/>
      <c r="AM563" s="167"/>
      <c r="AN563" s="167"/>
      <c r="AO563" s="167"/>
      <c r="AP563" s="167"/>
      <c r="AQ563" s="167"/>
      <c r="AR563" s="167"/>
      <c r="AS563" s="167"/>
      <c r="AT563" s="167"/>
      <c r="AU563" s="167"/>
      <c r="AV563" s="167"/>
      <c r="AW563" s="167"/>
      <c r="AX563" s="167"/>
      <c r="AY563" s="167"/>
      <c r="AZ563" s="167"/>
      <c r="BA563" s="167"/>
      <c r="BB563" s="167"/>
      <c r="BC563" s="167"/>
      <c r="BD563" s="167"/>
      <c r="BE563" s="167"/>
      <c r="BF563" s="167"/>
    </row>
    <row r="564" ht="14.25" customHeight="1">
      <c r="L564" s="178"/>
      <c r="M564" s="178"/>
      <c r="N564" s="178"/>
      <c r="Q564" s="292"/>
      <c r="R564" s="293"/>
      <c r="S564" s="293"/>
      <c r="T564" s="293"/>
      <c r="U564" s="293"/>
      <c r="V564" s="293"/>
      <c r="W564" s="293"/>
      <c r="X564" s="293"/>
      <c r="Y564" s="293"/>
      <c r="Z564" s="293"/>
      <c r="AA564" s="293"/>
      <c r="AB564" s="293"/>
      <c r="AC564" s="293"/>
      <c r="AD564" s="293"/>
      <c r="AE564" s="293"/>
      <c r="AF564" s="730"/>
      <c r="AG564" s="730"/>
      <c r="AH564" s="730"/>
      <c r="AI564" s="730"/>
      <c r="AJ564" s="730"/>
      <c r="AK564" s="730"/>
      <c r="AL564" s="167"/>
      <c r="AM564" s="167"/>
      <c r="AN564" s="167"/>
      <c r="AO564" s="167"/>
      <c r="AP564" s="167"/>
      <c r="AQ564" s="167"/>
      <c r="AR564" s="167"/>
      <c r="AS564" s="167"/>
      <c r="AT564" s="167"/>
      <c r="AU564" s="167"/>
      <c r="AV564" s="167"/>
      <c r="AW564" s="167"/>
      <c r="AX564" s="167"/>
      <c r="AY564" s="167"/>
      <c r="AZ564" s="167"/>
      <c r="BA564" s="167"/>
      <c r="BB564" s="167"/>
      <c r="BC564" s="167"/>
      <c r="BD564" s="167"/>
      <c r="BE564" s="167"/>
      <c r="BF564" s="167"/>
    </row>
    <row r="565" ht="14.25" customHeight="1">
      <c r="L565" s="178"/>
      <c r="M565" s="178"/>
      <c r="N565" s="178"/>
      <c r="Q565" s="292"/>
      <c r="R565" s="293"/>
      <c r="S565" s="293"/>
      <c r="T565" s="293"/>
      <c r="U565" s="293"/>
      <c r="V565" s="293"/>
      <c r="W565" s="293"/>
      <c r="X565" s="293"/>
      <c r="Y565" s="293"/>
      <c r="Z565" s="293"/>
      <c r="AA565" s="293"/>
      <c r="AB565" s="293"/>
      <c r="AC565" s="293"/>
      <c r="AD565" s="293"/>
      <c r="AE565" s="293"/>
      <c r="AF565" s="730"/>
      <c r="AG565" s="730"/>
      <c r="AH565" s="730"/>
      <c r="AI565" s="730"/>
      <c r="AJ565" s="730"/>
      <c r="AK565" s="730"/>
      <c r="AL565" s="167"/>
      <c r="AM565" s="167"/>
      <c r="AN565" s="167"/>
      <c r="AO565" s="167"/>
      <c r="AP565" s="167"/>
      <c r="AQ565" s="167"/>
      <c r="AR565" s="167"/>
      <c r="AS565" s="167"/>
      <c r="AT565" s="167"/>
      <c r="AU565" s="167"/>
      <c r="AV565" s="167"/>
      <c r="AW565" s="167"/>
      <c r="AX565" s="167"/>
      <c r="AY565" s="167"/>
      <c r="AZ565" s="167"/>
      <c r="BA565" s="167"/>
      <c r="BB565" s="167"/>
      <c r="BC565" s="167"/>
      <c r="BD565" s="167"/>
      <c r="BE565" s="167"/>
      <c r="BF565" s="167"/>
    </row>
    <row r="566" ht="14.25" customHeight="1">
      <c r="L566" s="178"/>
      <c r="M566" s="178"/>
      <c r="N566" s="178"/>
      <c r="Q566" s="292"/>
      <c r="R566" s="293"/>
      <c r="S566" s="293"/>
      <c r="T566" s="293"/>
      <c r="U566" s="293"/>
      <c r="V566" s="293"/>
      <c r="W566" s="293"/>
      <c r="X566" s="293"/>
      <c r="Y566" s="293"/>
      <c r="Z566" s="293"/>
      <c r="AA566" s="293"/>
      <c r="AB566" s="293"/>
      <c r="AC566" s="293"/>
      <c r="AD566" s="293"/>
      <c r="AE566" s="293"/>
      <c r="AF566" s="730"/>
      <c r="AG566" s="730"/>
      <c r="AH566" s="730"/>
      <c r="AI566" s="730"/>
      <c r="AJ566" s="730"/>
      <c r="AK566" s="730"/>
      <c r="AL566" s="167"/>
      <c r="AM566" s="167"/>
      <c r="AN566" s="167"/>
      <c r="AO566" s="167"/>
      <c r="AP566" s="167"/>
      <c r="AQ566" s="167"/>
      <c r="AR566" s="167"/>
      <c r="AS566" s="167"/>
      <c r="AT566" s="167"/>
      <c r="AU566" s="167"/>
      <c r="AV566" s="167"/>
      <c r="AW566" s="167"/>
      <c r="AX566" s="167"/>
      <c r="AY566" s="167"/>
      <c r="AZ566" s="167"/>
      <c r="BA566" s="167"/>
      <c r="BB566" s="167"/>
      <c r="BC566" s="167"/>
      <c r="BD566" s="167"/>
      <c r="BE566" s="167"/>
      <c r="BF566" s="167"/>
    </row>
    <row r="567" ht="14.25" customHeight="1">
      <c r="L567" s="178"/>
      <c r="M567" s="178"/>
      <c r="N567" s="178"/>
      <c r="Q567" s="292"/>
      <c r="R567" s="293"/>
      <c r="S567" s="293"/>
      <c r="T567" s="293"/>
      <c r="U567" s="293"/>
      <c r="V567" s="293"/>
      <c r="W567" s="293"/>
      <c r="X567" s="293"/>
      <c r="Y567" s="293"/>
      <c r="Z567" s="293"/>
      <c r="AA567" s="293"/>
      <c r="AB567" s="293"/>
      <c r="AC567" s="293"/>
      <c r="AD567" s="293"/>
      <c r="AE567" s="293"/>
      <c r="AF567" s="730"/>
      <c r="AG567" s="730"/>
      <c r="AH567" s="730"/>
      <c r="AI567" s="730"/>
      <c r="AJ567" s="730"/>
      <c r="AK567" s="730"/>
      <c r="AL567" s="167"/>
      <c r="AM567" s="167"/>
      <c r="AN567" s="167"/>
      <c r="AO567" s="167"/>
      <c r="AP567" s="167"/>
      <c r="AQ567" s="167"/>
      <c r="AR567" s="167"/>
      <c r="AS567" s="167"/>
      <c r="AT567" s="167"/>
      <c r="AU567" s="167"/>
      <c r="AV567" s="167"/>
      <c r="AW567" s="167"/>
      <c r="AX567" s="167"/>
      <c r="AY567" s="167"/>
      <c r="AZ567" s="167"/>
      <c r="BA567" s="167"/>
      <c r="BB567" s="167"/>
      <c r="BC567" s="167"/>
      <c r="BD567" s="167"/>
      <c r="BE567" s="167"/>
      <c r="BF567" s="167"/>
    </row>
    <row r="568" ht="14.25" customHeight="1">
      <c r="L568" s="178"/>
      <c r="M568" s="178"/>
      <c r="N568" s="178"/>
      <c r="Q568" s="292"/>
      <c r="R568" s="293"/>
      <c r="S568" s="293"/>
      <c r="T568" s="293"/>
      <c r="U568" s="293"/>
      <c r="V568" s="293"/>
      <c r="W568" s="293"/>
      <c r="X568" s="293"/>
      <c r="Y568" s="293"/>
      <c r="Z568" s="293"/>
      <c r="AA568" s="293"/>
      <c r="AB568" s="293"/>
      <c r="AC568" s="293"/>
      <c r="AD568" s="293"/>
      <c r="AE568" s="293"/>
      <c r="AF568" s="730"/>
      <c r="AG568" s="730"/>
      <c r="AH568" s="730"/>
      <c r="AI568" s="730"/>
      <c r="AJ568" s="730"/>
      <c r="AK568" s="730"/>
      <c r="AL568" s="167"/>
      <c r="AM568" s="167"/>
      <c r="AN568" s="167"/>
      <c r="AO568" s="167"/>
      <c r="AP568" s="167"/>
      <c r="AQ568" s="167"/>
      <c r="AR568" s="167"/>
      <c r="AS568" s="167"/>
      <c r="AT568" s="167"/>
      <c r="AU568" s="167"/>
      <c r="AV568" s="167"/>
      <c r="AW568" s="167"/>
      <c r="AX568" s="167"/>
      <c r="AY568" s="167"/>
      <c r="AZ568" s="167"/>
      <c r="BA568" s="167"/>
      <c r="BB568" s="167"/>
      <c r="BC568" s="167"/>
      <c r="BD568" s="167"/>
      <c r="BE568" s="167"/>
      <c r="BF568" s="167"/>
    </row>
    <row r="569" ht="14.25" customHeight="1">
      <c r="L569" s="178"/>
      <c r="M569" s="178"/>
      <c r="N569" s="178"/>
      <c r="Q569" s="292"/>
      <c r="R569" s="293"/>
      <c r="S569" s="293"/>
      <c r="T569" s="293"/>
      <c r="U569" s="293"/>
      <c r="V569" s="293"/>
      <c r="W569" s="293"/>
      <c r="X569" s="293"/>
      <c r="Y569" s="293"/>
      <c r="Z569" s="293"/>
      <c r="AA569" s="293"/>
      <c r="AB569" s="293"/>
      <c r="AC569" s="293"/>
      <c r="AD569" s="293"/>
      <c r="AE569" s="293"/>
      <c r="AF569" s="730"/>
      <c r="AG569" s="730"/>
      <c r="AH569" s="730"/>
      <c r="AI569" s="730"/>
      <c r="AJ569" s="730"/>
      <c r="AK569" s="730"/>
      <c r="AL569" s="167"/>
      <c r="AM569" s="167"/>
      <c r="AN569" s="167"/>
      <c r="AO569" s="167"/>
      <c r="AP569" s="167"/>
      <c r="AQ569" s="167"/>
      <c r="AR569" s="167"/>
      <c r="AS569" s="167"/>
      <c r="AT569" s="167"/>
      <c r="AU569" s="167"/>
      <c r="AV569" s="167"/>
      <c r="AW569" s="167"/>
      <c r="AX569" s="167"/>
      <c r="AY569" s="167"/>
      <c r="AZ569" s="167"/>
      <c r="BA569" s="167"/>
      <c r="BB569" s="167"/>
      <c r="BC569" s="167"/>
      <c r="BD569" s="167"/>
      <c r="BE569" s="167"/>
      <c r="BF569" s="167"/>
    </row>
    <row r="570" ht="14.25" customHeight="1">
      <c r="L570" s="178"/>
      <c r="M570" s="178"/>
      <c r="N570" s="178"/>
      <c r="Q570" s="292"/>
      <c r="R570" s="293"/>
      <c r="S570" s="293"/>
      <c r="T570" s="293"/>
      <c r="U570" s="293"/>
      <c r="V570" s="293"/>
      <c r="W570" s="293"/>
      <c r="X570" s="293"/>
      <c r="Y570" s="293"/>
      <c r="Z570" s="293"/>
      <c r="AA570" s="293"/>
      <c r="AB570" s="293"/>
      <c r="AC570" s="293"/>
      <c r="AD570" s="293"/>
      <c r="AE570" s="293"/>
      <c r="AF570" s="730"/>
      <c r="AG570" s="730"/>
      <c r="AH570" s="730"/>
      <c r="AI570" s="730"/>
      <c r="AJ570" s="730"/>
      <c r="AK570" s="730"/>
      <c r="AL570" s="167"/>
      <c r="AM570" s="167"/>
      <c r="AN570" s="167"/>
      <c r="AO570" s="167"/>
      <c r="AP570" s="167"/>
      <c r="AQ570" s="167"/>
      <c r="AR570" s="167"/>
      <c r="AS570" s="167"/>
      <c r="AT570" s="167"/>
      <c r="AU570" s="167"/>
      <c r="AV570" s="167"/>
      <c r="AW570" s="167"/>
      <c r="AX570" s="167"/>
      <c r="AY570" s="167"/>
      <c r="AZ570" s="167"/>
      <c r="BA570" s="167"/>
      <c r="BB570" s="167"/>
      <c r="BC570" s="167"/>
      <c r="BD570" s="167"/>
      <c r="BE570" s="167"/>
      <c r="BF570" s="167"/>
    </row>
    <row r="571" ht="14.25" customHeight="1">
      <c r="L571" s="178"/>
      <c r="M571" s="178"/>
      <c r="N571" s="178"/>
      <c r="Q571" s="292"/>
      <c r="R571" s="293"/>
      <c r="S571" s="293"/>
      <c r="T571" s="293"/>
      <c r="U571" s="293"/>
      <c r="V571" s="293"/>
      <c r="W571" s="293"/>
      <c r="X571" s="293"/>
      <c r="Y571" s="293"/>
      <c r="Z571" s="293"/>
      <c r="AA571" s="293"/>
      <c r="AB571" s="293"/>
      <c r="AC571" s="293"/>
      <c r="AD571" s="293"/>
      <c r="AE571" s="293"/>
      <c r="AF571" s="730"/>
      <c r="AG571" s="730"/>
      <c r="AH571" s="730"/>
      <c r="AI571" s="730"/>
      <c r="AJ571" s="730"/>
      <c r="AK571" s="730"/>
      <c r="AL571" s="167"/>
      <c r="AM571" s="167"/>
      <c r="AN571" s="167"/>
      <c r="AO571" s="167"/>
      <c r="AP571" s="167"/>
      <c r="AQ571" s="167"/>
      <c r="AR571" s="167"/>
      <c r="AS571" s="167"/>
      <c r="AT571" s="167"/>
      <c r="AU571" s="167"/>
      <c r="AV571" s="167"/>
      <c r="AW571" s="167"/>
      <c r="AX571" s="167"/>
      <c r="AY571" s="167"/>
      <c r="AZ571" s="167"/>
      <c r="BA571" s="167"/>
      <c r="BB571" s="167"/>
      <c r="BC571" s="167"/>
      <c r="BD571" s="167"/>
      <c r="BE571" s="167"/>
      <c r="BF571" s="167"/>
    </row>
    <row r="572" ht="14.25" customHeight="1">
      <c r="L572" s="178"/>
      <c r="M572" s="178"/>
      <c r="N572" s="178"/>
      <c r="Q572" s="292"/>
      <c r="R572" s="293"/>
      <c r="S572" s="293"/>
      <c r="T572" s="293"/>
      <c r="U572" s="293"/>
      <c r="V572" s="293"/>
      <c r="W572" s="293"/>
      <c r="X572" s="293"/>
      <c r="Y572" s="293"/>
      <c r="Z572" s="293"/>
      <c r="AA572" s="293"/>
      <c r="AB572" s="293"/>
      <c r="AC572" s="293"/>
      <c r="AD572" s="293"/>
      <c r="AE572" s="293"/>
      <c r="AF572" s="730"/>
      <c r="AG572" s="730"/>
      <c r="AH572" s="730"/>
      <c r="AI572" s="730"/>
      <c r="AJ572" s="730"/>
      <c r="AK572" s="730"/>
      <c r="AL572" s="167"/>
      <c r="AM572" s="167"/>
      <c r="AN572" s="167"/>
      <c r="AO572" s="167"/>
      <c r="AP572" s="167"/>
      <c r="AQ572" s="167"/>
      <c r="AR572" s="167"/>
      <c r="AS572" s="167"/>
      <c r="AT572" s="167"/>
      <c r="AU572" s="167"/>
      <c r="AV572" s="167"/>
      <c r="AW572" s="167"/>
      <c r="AX572" s="167"/>
      <c r="AY572" s="167"/>
      <c r="AZ572" s="167"/>
      <c r="BA572" s="167"/>
      <c r="BB572" s="167"/>
      <c r="BC572" s="167"/>
      <c r="BD572" s="167"/>
      <c r="BE572" s="167"/>
      <c r="BF572" s="167"/>
    </row>
    <row r="573" ht="14.25" customHeight="1">
      <c r="L573" s="178"/>
      <c r="M573" s="178"/>
      <c r="N573" s="178"/>
      <c r="Q573" s="292"/>
      <c r="R573" s="293"/>
      <c r="S573" s="293"/>
      <c r="T573" s="293"/>
      <c r="U573" s="293"/>
      <c r="V573" s="293"/>
      <c r="W573" s="293"/>
      <c r="X573" s="293"/>
      <c r="Y573" s="293"/>
      <c r="Z573" s="293"/>
      <c r="AA573" s="293"/>
      <c r="AB573" s="293"/>
      <c r="AC573" s="293"/>
      <c r="AD573" s="293"/>
      <c r="AE573" s="293"/>
      <c r="AF573" s="730"/>
      <c r="AG573" s="730"/>
      <c r="AH573" s="730"/>
      <c r="AI573" s="730"/>
      <c r="AJ573" s="730"/>
      <c r="AK573" s="730"/>
      <c r="AL573" s="167"/>
      <c r="AM573" s="167"/>
      <c r="AN573" s="167"/>
      <c r="AO573" s="167"/>
      <c r="AP573" s="167"/>
      <c r="AQ573" s="167"/>
      <c r="AR573" s="167"/>
      <c r="AS573" s="167"/>
      <c r="AT573" s="167"/>
      <c r="AU573" s="167"/>
      <c r="AV573" s="167"/>
      <c r="AW573" s="167"/>
      <c r="AX573" s="167"/>
      <c r="AY573" s="167"/>
      <c r="AZ573" s="167"/>
      <c r="BA573" s="167"/>
      <c r="BB573" s="167"/>
      <c r="BC573" s="167"/>
      <c r="BD573" s="167"/>
      <c r="BE573" s="167"/>
      <c r="BF573" s="167"/>
    </row>
    <row r="574" ht="14.25" customHeight="1">
      <c r="L574" s="178"/>
      <c r="M574" s="178"/>
      <c r="N574" s="178"/>
      <c r="Q574" s="292"/>
      <c r="R574" s="293"/>
      <c r="S574" s="293"/>
      <c r="T574" s="293"/>
      <c r="U574" s="293"/>
      <c r="V574" s="293"/>
      <c r="W574" s="293"/>
      <c r="X574" s="293"/>
      <c r="Y574" s="293"/>
      <c r="Z574" s="293"/>
      <c r="AA574" s="293"/>
      <c r="AB574" s="293"/>
      <c r="AC574" s="293"/>
      <c r="AD574" s="293"/>
      <c r="AE574" s="293"/>
      <c r="AF574" s="730"/>
      <c r="AG574" s="730"/>
      <c r="AH574" s="730"/>
      <c r="AI574" s="730"/>
      <c r="AJ574" s="730"/>
      <c r="AK574" s="730"/>
      <c r="AL574" s="167"/>
      <c r="AM574" s="167"/>
      <c r="AN574" s="167"/>
      <c r="AO574" s="167"/>
      <c r="AP574" s="167"/>
      <c r="AQ574" s="167"/>
      <c r="AR574" s="167"/>
      <c r="AS574" s="167"/>
      <c r="AT574" s="167"/>
      <c r="AU574" s="167"/>
      <c r="AV574" s="167"/>
      <c r="AW574" s="167"/>
      <c r="AX574" s="167"/>
      <c r="AY574" s="167"/>
      <c r="AZ574" s="167"/>
      <c r="BA574" s="167"/>
      <c r="BB574" s="167"/>
      <c r="BC574" s="167"/>
      <c r="BD574" s="167"/>
      <c r="BE574" s="167"/>
      <c r="BF574" s="167"/>
    </row>
    <row r="575" ht="14.25" customHeight="1">
      <c r="L575" s="178"/>
      <c r="M575" s="178"/>
      <c r="N575" s="178"/>
      <c r="Q575" s="292"/>
      <c r="R575" s="293"/>
      <c r="S575" s="293"/>
      <c r="T575" s="293"/>
      <c r="U575" s="293"/>
      <c r="V575" s="293"/>
      <c r="W575" s="293"/>
      <c r="X575" s="293"/>
      <c r="Y575" s="293"/>
      <c r="Z575" s="293"/>
      <c r="AA575" s="293"/>
      <c r="AB575" s="293"/>
      <c r="AC575" s="293"/>
      <c r="AD575" s="293"/>
      <c r="AE575" s="293"/>
      <c r="AF575" s="730"/>
      <c r="AG575" s="730"/>
      <c r="AH575" s="730"/>
      <c r="AI575" s="730"/>
      <c r="AJ575" s="730"/>
      <c r="AK575" s="730"/>
      <c r="AL575" s="167"/>
      <c r="AM575" s="167"/>
      <c r="AN575" s="167"/>
      <c r="AO575" s="167"/>
      <c r="AP575" s="167"/>
      <c r="AQ575" s="167"/>
      <c r="AR575" s="167"/>
      <c r="AS575" s="167"/>
      <c r="AT575" s="167"/>
      <c r="AU575" s="167"/>
      <c r="AV575" s="167"/>
      <c r="AW575" s="167"/>
      <c r="AX575" s="167"/>
      <c r="AY575" s="167"/>
      <c r="AZ575" s="167"/>
      <c r="BA575" s="167"/>
      <c r="BB575" s="167"/>
      <c r="BC575" s="167"/>
      <c r="BD575" s="167"/>
      <c r="BE575" s="167"/>
      <c r="BF575" s="167"/>
    </row>
    <row r="576" ht="14.25" customHeight="1">
      <c r="L576" s="178"/>
      <c r="M576" s="178"/>
      <c r="N576" s="178"/>
      <c r="Q576" s="292"/>
      <c r="R576" s="293"/>
      <c r="S576" s="293"/>
      <c r="T576" s="293"/>
      <c r="U576" s="293"/>
      <c r="V576" s="293"/>
      <c r="W576" s="293"/>
      <c r="X576" s="293"/>
      <c r="Y576" s="293"/>
      <c r="Z576" s="293"/>
      <c r="AA576" s="293"/>
      <c r="AB576" s="293"/>
      <c r="AC576" s="293"/>
      <c r="AD576" s="293"/>
      <c r="AE576" s="293"/>
      <c r="AF576" s="730"/>
      <c r="AG576" s="730"/>
      <c r="AH576" s="730"/>
      <c r="AI576" s="730"/>
      <c r="AJ576" s="730"/>
      <c r="AK576" s="730"/>
      <c r="AL576" s="167"/>
      <c r="AM576" s="167"/>
      <c r="AN576" s="167"/>
      <c r="AO576" s="167"/>
      <c r="AP576" s="167"/>
      <c r="AQ576" s="167"/>
      <c r="AR576" s="167"/>
      <c r="AS576" s="167"/>
      <c r="AT576" s="167"/>
      <c r="AU576" s="167"/>
      <c r="AV576" s="167"/>
      <c r="AW576" s="167"/>
      <c r="AX576" s="167"/>
      <c r="AY576" s="167"/>
      <c r="AZ576" s="167"/>
      <c r="BA576" s="167"/>
      <c r="BB576" s="167"/>
      <c r="BC576" s="167"/>
      <c r="BD576" s="167"/>
      <c r="BE576" s="167"/>
      <c r="BF576" s="167"/>
    </row>
    <row r="577" ht="14.25" customHeight="1">
      <c r="L577" s="178"/>
      <c r="M577" s="178"/>
      <c r="N577" s="178"/>
      <c r="Q577" s="292"/>
      <c r="R577" s="293"/>
      <c r="S577" s="293"/>
      <c r="T577" s="293"/>
      <c r="U577" s="293"/>
      <c r="V577" s="293"/>
      <c r="W577" s="293"/>
      <c r="X577" s="293"/>
      <c r="Y577" s="293"/>
      <c r="Z577" s="293"/>
      <c r="AA577" s="293"/>
      <c r="AB577" s="293"/>
      <c r="AC577" s="293"/>
      <c r="AD577" s="293"/>
      <c r="AE577" s="293"/>
      <c r="AF577" s="730"/>
      <c r="AG577" s="730"/>
      <c r="AH577" s="730"/>
      <c r="AI577" s="730"/>
      <c r="AJ577" s="730"/>
      <c r="AK577" s="730"/>
      <c r="AL577" s="167"/>
      <c r="AM577" s="167"/>
      <c r="AN577" s="167"/>
      <c r="AO577" s="167"/>
      <c r="AP577" s="167"/>
      <c r="AQ577" s="167"/>
      <c r="AR577" s="167"/>
      <c r="AS577" s="167"/>
      <c r="AT577" s="167"/>
      <c r="AU577" s="167"/>
      <c r="AV577" s="167"/>
      <c r="AW577" s="167"/>
      <c r="AX577" s="167"/>
      <c r="AY577" s="167"/>
      <c r="AZ577" s="167"/>
      <c r="BA577" s="167"/>
      <c r="BB577" s="167"/>
      <c r="BC577" s="167"/>
      <c r="BD577" s="167"/>
      <c r="BE577" s="167"/>
      <c r="BF577" s="167"/>
    </row>
    <row r="578" ht="14.25" customHeight="1">
      <c r="L578" s="178"/>
      <c r="M578" s="178"/>
      <c r="N578" s="178"/>
      <c r="Q578" s="292"/>
      <c r="R578" s="293"/>
      <c r="S578" s="293"/>
      <c r="T578" s="293"/>
      <c r="U578" s="293"/>
      <c r="V578" s="293"/>
      <c r="W578" s="293"/>
      <c r="X578" s="293"/>
      <c r="Y578" s="293"/>
      <c r="Z578" s="293"/>
      <c r="AA578" s="293"/>
      <c r="AB578" s="293"/>
      <c r="AC578" s="293"/>
      <c r="AD578" s="293"/>
      <c r="AE578" s="293"/>
      <c r="AF578" s="730"/>
      <c r="AG578" s="730"/>
      <c r="AH578" s="730"/>
      <c r="AI578" s="730"/>
      <c r="AJ578" s="730"/>
      <c r="AK578" s="730"/>
      <c r="AL578" s="167"/>
      <c r="AM578" s="167"/>
      <c r="AN578" s="167"/>
      <c r="AO578" s="167"/>
      <c r="AP578" s="167"/>
      <c r="AQ578" s="167"/>
      <c r="AR578" s="167"/>
      <c r="AS578" s="167"/>
      <c r="AT578" s="167"/>
      <c r="AU578" s="167"/>
      <c r="AV578" s="167"/>
      <c r="AW578" s="167"/>
      <c r="AX578" s="167"/>
      <c r="AY578" s="167"/>
      <c r="AZ578" s="167"/>
      <c r="BA578" s="167"/>
      <c r="BB578" s="167"/>
      <c r="BC578" s="167"/>
      <c r="BD578" s="167"/>
      <c r="BE578" s="167"/>
      <c r="BF578" s="167"/>
    </row>
    <row r="579" ht="14.25" customHeight="1">
      <c r="L579" s="178"/>
      <c r="M579" s="178"/>
      <c r="N579" s="178"/>
      <c r="Q579" s="292"/>
      <c r="R579" s="293"/>
      <c r="S579" s="293"/>
      <c r="T579" s="293"/>
      <c r="U579" s="293"/>
      <c r="V579" s="293"/>
      <c r="W579" s="293"/>
      <c r="X579" s="293"/>
      <c r="Y579" s="293"/>
      <c r="Z579" s="293"/>
      <c r="AA579" s="293"/>
      <c r="AB579" s="293"/>
      <c r="AC579" s="293"/>
      <c r="AD579" s="293"/>
      <c r="AE579" s="293"/>
      <c r="AF579" s="730"/>
      <c r="AG579" s="730"/>
      <c r="AH579" s="730"/>
      <c r="AI579" s="730"/>
      <c r="AJ579" s="730"/>
      <c r="AK579" s="730"/>
      <c r="AL579" s="167"/>
      <c r="AM579" s="167"/>
      <c r="AN579" s="167"/>
      <c r="AO579" s="167"/>
      <c r="AP579" s="167"/>
      <c r="AQ579" s="167"/>
      <c r="AR579" s="167"/>
      <c r="AS579" s="167"/>
      <c r="AT579" s="167"/>
      <c r="AU579" s="167"/>
      <c r="AV579" s="167"/>
      <c r="AW579" s="167"/>
      <c r="AX579" s="167"/>
      <c r="AY579" s="167"/>
      <c r="AZ579" s="167"/>
      <c r="BA579" s="167"/>
      <c r="BB579" s="167"/>
      <c r="BC579" s="167"/>
      <c r="BD579" s="167"/>
      <c r="BE579" s="167"/>
      <c r="BF579" s="167"/>
    </row>
    <row r="580" ht="14.25" customHeight="1">
      <c r="L580" s="178"/>
      <c r="M580" s="178"/>
      <c r="N580" s="178"/>
      <c r="Q580" s="292"/>
      <c r="R580" s="293"/>
      <c r="S580" s="293"/>
      <c r="T580" s="293"/>
      <c r="U580" s="293"/>
      <c r="V580" s="293"/>
      <c r="W580" s="293"/>
      <c r="X580" s="293"/>
      <c r="Y580" s="293"/>
      <c r="Z580" s="293"/>
      <c r="AA580" s="293"/>
      <c r="AB580" s="293"/>
      <c r="AC580" s="293"/>
      <c r="AD580" s="293"/>
      <c r="AE580" s="293"/>
      <c r="AF580" s="730"/>
      <c r="AG580" s="730"/>
      <c r="AH580" s="730"/>
      <c r="AI580" s="730"/>
      <c r="AJ580" s="730"/>
      <c r="AK580" s="730"/>
      <c r="AL580" s="167"/>
      <c r="AM580" s="167"/>
      <c r="AN580" s="167"/>
      <c r="AO580" s="167"/>
      <c r="AP580" s="167"/>
      <c r="AQ580" s="167"/>
      <c r="AR580" s="167"/>
      <c r="AS580" s="167"/>
      <c r="AT580" s="167"/>
      <c r="AU580" s="167"/>
      <c r="AV580" s="167"/>
      <c r="AW580" s="167"/>
      <c r="AX580" s="167"/>
      <c r="AY580" s="167"/>
      <c r="AZ580" s="167"/>
      <c r="BA580" s="167"/>
      <c r="BB580" s="167"/>
      <c r="BC580" s="167"/>
      <c r="BD580" s="167"/>
      <c r="BE580" s="167"/>
      <c r="BF580" s="167"/>
    </row>
    <row r="581" ht="14.25" customHeight="1">
      <c r="L581" s="178"/>
      <c r="M581" s="178"/>
      <c r="N581" s="178"/>
      <c r="Q581" s="292"/>
      <c r="R581" s="293"/>
      <c r="S581" s="293"/>
      <c r="T581" s="293"/>
      <c r="U581" s="293"/>
      <c r="V581" s="293"/>
      <c r="W581" s="293"/>
      <c r="X581" s="293"/>
      <c r="Y581" s="293"/>
      <c r="Z581" s="293"/>
      <c r="AA581" s="293"/>
      <c r="AB581" s="293"/>
      <c r="AC581" s="293"/>
      <c r="AD581" s="293"/>
      <c r="AE581" s="293"/>
      <c r="AF581" s="730"/>
      <c r="AG581" s="730"/>
      <c r="AH581" s="730"/>
      <c r="AI581" s="730"/>
      <c r="AJ581" s="730"/>
      <c r="AK581" s="730"/>
      <c r="AL581" s="167"/>
      <c r="AM581" s="167"/>
      <c r="AN581" s="167"/>
      <c r="AO581" s="167"/>
      <c r="AP581" s="167"/>
      <c r="AQ581" s="167"/>
      <c r="AR581" s="167"/>
      <c r="AS581" s="167"/>
      <c r="AT581" s="167"/>
      <c r="AU581" s="167"/>
      <c r="AV581" s="167"/>
      <c r="AW581" s="167"/>
      <c r="AX581" s="167"/>
      <c r="AY581" s="167"/>
      <c r="AZ581" s="167"/>
      <c r="BA581" s="167"/>
      <c r="BB581" s="167"/>
      <c r="BC581" s="167"/>
      <c r="BD581" s="167"/>
      <c r="BE581" s="167"/>
      <c r="BF581" s="167"/>
    </row>
    <row r="582" ht="14.25" customHeight="1">
      <c r="L582" s="178"/>
      <c r="M582" s="178"/>
      <c r="N582" s="178"/>
      <c r="Q582" s="292"/>
      <c r="R582" s="293"/>
      <c r="S582" s="293"/>
      <c r="T582" s="293"/>
      <c r="U582" s="293"/>
      <c r="V582" s="293"/>
      <c r="W582" s="293"/>
      <c r="X582" s="293"/>
      <c r="Y582" s="293"/>
      <c r="Z582" s="293"/>
      <c r="AA582" s="293"/>
      <c r="AB582" s="293"/>
      <c r="AC582" s="293"/>
      <c r="AD582" s="293"/>
      <c r="AE582" s="293"/>
      <c r="AF582" s="730"/>
      <c r="AG582" s="730"/>
      <c r="AH582" s="730"/>
      <c r="AI582" s="730"/>
      <c r="AJ582" s="730"/>
      <c r="AK582" s="730"/>
      <c r="AL582" s="167"/>
      <c r="AM582" s="167"/>
      <c r="AN582" s="167"/>
      <c r="AO582" s="167"/>
      <c r="AP582" s="167"/>
      <c r="AQ582" s="167"/>
      <c r="AR582" s="167"/>
      <c r="AS582" s="167"/>
      <c r="AT582" s="167"/>
      <c r="AU582" s="167"/>
      <c r="AV582" s="167"/>
      <c r="AW582" s="167"/>
      <c r="AX582" s="167"/>
      <c r="AY582" s="167"/>
      <c r="AZ582" s="167"/>
      <c r="BA582" s="167"/>
      <c r="BB582" s="167"/>
      <c r="BC582" s="167"/>
      <c r="BD582" s="167"/>
      <c r="BE582" s="167"/>
      <c r="BF582" s="167"/>
    </row>
    <row r="583" ht="14.25" customHeight="1">
      <c r="L583" s="178"/>
      <c r="M583" s="178"/>
      <c r="N583" s="178"/>
      <c r="Q583" s="292"/>
      <c r="R583" s="293"/>
      <c r="S583" s="293"/>
      <c r="T583" s="293"/>
      <c r="U583" s="293"/>
      <c r="V583" s="293"/>
      <c r="W583" s="293"/>
      <c r="X583" s="293"/>
      <c r="Y583" s="293"/>
      <c r="Z583" s="293"/>
      <c r="AA583" s="293"/>
      <c r="AB583" s="293"/>
      <c r="AC583" s="293"/>
      <c r="AD583" s="293"/>
      <c r="AE583" s="293"/>
      <c r="AF583" s="730"/>
      <c r="AG583" s="730"/>
      <c r="AH583" s="730"/>
      <c r="AI583" s="730"/>
      <c r="AJ583" s="730"/>
      <c r="AK583" s="730"/>
      <c r="AL583" s="167"/>
      <c r="AM583" s="167"/>
      <c r="AN583" s="167"/>
      <c r="AO583" s="167"/>
      <c r="AP583" s="167"/>
      <c r="AQ583" s="167"/>
      <c r="AR583" s="167"/>
      <c r="AS583" s="167"/>
      <c r="AT583" s="167"/>
      <c r="AU583" s="167"/>
      <c r="AV583" s="167"/>
      <c r="AW583" s="167"/>
      <c r="AX583" s="167"/>
      <c r="AY583" s="167"/>
      <c r="AZ583" s="167"/>
      <c r="BA583" s="167"/>
      <c r="BB583" s="167"/>
      <c r="BC583" s="167"/>
      <c r="BD583" s="167"/>
      <c r="BE583" s="167"/>
      <c r="BF583" s="167"/>
    </row>
    <row r="584" ht="14.25" customHeight="1">
      <c r="L584" s="178"/>
      <c r="M584" s="178"/>
      <c r="N584" s="178"/>
      <c r="Q584" s="292"/>
      <c r="R584" s="293"/>
      <c r="S584" s="293"/>
      <c r="T584" s="293"/>
      <c r="U584" s="293"/>
      <c r="V584" s="293"/>
      <c r="W584" s="293"/>
      <c r="X584" s="293"/>
      <c r="Y584" s="293"/>
      <c r="Z584" s="293"/>
      <c r="AA584" s="293"/>
      <c r="AB584" s="293"/>
      <c r="AC584" s="293"/>
      <c r="AD584" s="293"/>
      <c r="AE584" s="293"/>
      <c r="AF584" s="730"/>
      <c r="AG584" s="730"/>
      <c r="AH584" s="730"/>
      <c r="AI584" s="730"/>
      <c r="AJ584" s="730"/>
      <c r="AK584" s="730"/>
      <c r="AL584" s="167"/>
      <c r="AM584" s="167"/>
      <c r="AN584" s="167"/>
      <c r="AO584" s="167"/>
      <c r="AP584" s="167"/>
      <c r="AQ584" s="167"/>
      <c r="AR584" s="167"/>
      <c r="AS584" s="167"/>
      <c r="AT584" s="167"/>
      <c r="AU584" s="167"/>
      <c r="AV584" s="167"/>
      <c r="AW584" s="167"/>
      <c r="AX584" s="167"/>
      <c r="AY584" s="167"/>
      <c r="AZ584" s="167"/>
      <c r="BA584" s="167"/>
      <c r="BB584" s="167"/>
      <c r="BC584" s="167"/>
      <c r="BD584" s="167"/>
      <c r="BE584" s="167"/>
      <c r="BF584" s="167"/>
    </row>
    <row r="585" ht="14.25" customHeight="1">
      <c r="L585" s="178"/>
      <c r="M585" s="178"/>
      <c r="N585" s="178"/>
      <c r="Q585" s="292"/>
      <c r="R585" s="293"/>
      <c r="S585" s="293"/>
      <c r="T585" s="293"/>
      <c r="U585" s="293"/>
      <c r="V585" s="293"/>
      <c r="W585" s="293"/>
      <c r="X585" s="293"/>
      <c r="Y585" s="293"/>
      <c r="Z585" s="293"/>
      <c r="AA585" s="293"/>
      <c r="AB585" s="293"/>
      <c r="AC585" s="293"/>
      <c r="AD585" s="293"/>
      <c r="AE585" s="293"/>
      <c r="AF585" s="730"/>
      <c r="AG585" s="730"/>
      <c r="AH585" s="730"/>
      <c r="AI585" s="730"/>
      <c r="AJ585" s="730"/>
      <c r="AK585" s="730"/>
      <c r="AL585" s="167"/>
      <c r="AM585" s="167"/>
      <c r="AN585" s="167"/>
      <c r="AO585" s="167"/>
      <c r="AP585" s="167"/>
      <c r="AQ585" s="167"/>
      <c r="AR585" s="167"/>
      <c r="AS585" s="167"/>
      <c r="AT585" s="167"/>
      <c r="AU585" s="167"/>
      <c r="AV585" s="167"/>
      <c r="AW585" s="167"/>
      <c r="AX585" s="167"/>
      <c r="AY585" s="167"/>
      <c r="AZ585" s="167"/>
      <c r="BA585" s="167"/>
      <c r="BB585" s="167"/>
      <c r="BC585" s="167"/>
      <c r="BD585" s="167"/>
      <c r="BE585" s="167"/>
      <c r="BF585" s="167"/>
    </row>
    <row r="586" ht="14.25" customHeight="1">
      <c r="L586" s="178"/>
      <c r="M586" s="178"/>
      <c r="N586" s="178"/>
      <c r="Q586" s="292"/>
      <c r="R586" s="293"/>
      <c r="S586" s="293"/>
      <c r="T586" s="293"/>
      <c r="U586" s="293"/>
      <c r="V586" s="293"/>
      <c r="W586" s="293"/>
      <c r="X586" s="293"/>
      <c r="Y586" s="293"/>
      <c r="Z586" s="293"/>
      <c r="AA586" s="293"/>
      <c r="AB586" s="293"/>
      <c r="AC586" s="293"/>
      <c r="AD586" s="293"/>
      <c r="AE586" s="293"/>
      <c r="AF586" s="730"/>
      <c r="AG586" s="730"/>
      <c r="AH586" s="730"/>
      <c r="AI586" s="730"/>
      <c r="AJ586" s="730"/>
      <c r="AK586" s="730"/>
      <c r="AL586" s="167"/>
      <c r="AM586" s="167"/>
      <c r="AN586" s="167"/>
      <c r="AO586" s="167"/>
      <c r="AP586" s="167"/>
      <c r="AQ586" s="167"/>
      <c r="AR586" s="167"/>
      <c r="AS586" s="167"/>
      <c r="AT586" s="167"/>
      <c r="AU586" s="167"/>
      <c r="AV586" s="167"/>
      <c r="AW586" s="167"/>
      <c r="AX586" s="167"/>
      <c r="AY586" s="167"/>
      <c r="AZ586" s="167"/>
      <c r="BA586" s="167"/>
      <c r="BB586" s="167"/>
      <c r="BC586" s="167"/>
      <c r="BD586" s="167"/>
      <c r="BE586" s="167"/>
      <c r="BF586" s="167"/>
    </row>
    <row r="587" ht="14.25" customHeight="1">
      <c r="L587" s="178"/>
      <c r="M587" s="178"/>
      <c r="N587" s="178"/>
      <c r="Q587" s="292"/>
      <c r="R587" s="293"/>
      <c r="S587" s="293"/>
      <c r="T587" s="293"/>
      <c r="U587" s="293"/>
      <c r="V587" s="293"/>
      <c r="W587" s="293"/>
      <c r="X587" s="293"/>
      <c r="Y587" s="293"/>
      <c r="Z587" s="293"/>
      <c r="AA587" s="293"/>
      <c r="AB587" s="293"/>
      <c r="AC587" s="293"/>
      <c r="AD587" s="293"/>
      <c r="AE587" s="293"/>
      <c r="AF587" s="730"/>
      <c r="AG587" s="730"/>
      <c r="AH587" s="730"/>
      <c r="AI587" s="730"/>
      <c r="AJ587" s="730"/>
      <c r="AK587" s="730"/>
      <c r="AL587" s="167"/>
      <c r="AM587" s="167"/>
      <c r="AN587" s="167"/>
      <c r="AO587" s="167"/>
      <c r="AP587" s="167"/>
      <c r="AQ587" s="167"/>
      <c r="AR587" s="167"/>
      <c r="AS587" s="167"/>
      <c r="AT587" s="167"/>
      <c r="AU587" s="167"/>
      <c r="AV587" s="167"/>
      <c r="AW587" s="167"/>
      <c r="AX587" s="167"/>
      <c r="AY587" s="167"/>
      <c r="AZ587" s="167"/>
      <c r="BA587" s="167"/>
      <c r="BB587" s="167"/>
      <c r="BC587" s="167"/>
      <c r="BD587" s="167"/>
      <c r="BE587" s="167"/>
      <c r="BF587" s="167"/>
    </row>
    <row r="588" ht="14.25" customHeight="1">
      <c r="L588" s="178"/>
      <c r="M588" s="178"/>
      <c r="N588" s="178"/>
      <c r="Q588" s="292"/>
      <c r="R588" s="293"/>
      <c r="S588" s="293"/>
      <c r="T588" s="293"/>
      <c r="U588" s="293"/>
      <c r="V588" s="293"/>
      <c r="W588" s="293"/>
      <c r="X588" s="293"/>
      <c r="Y588" s="293"/>
      <c r="Z588" s="293"/>
      <c r="AA588" s="293"/>
      <c r="AB588" s="293"/>
      <c r="AC588" s="293"/>
      <c r="AD588" s="293"/>
      <c r="AE588" s="293"/>
      <c r="AF588" s="730"/>
      <c r="AG588" s="730"/>
      <c r="AH588" s="730"/>
      <c r="AI588" s="730"/>
      <c r="AJ588" s="730"/>
      <c r="AK588" s="730"/>
      <c r="AL588" s="167"/>
      <c r="AM588" s="167"/>
      <c r="AN588" s="167"/>
      <c r="AO588" s="167"/>
      <c r="AP588" s="167"/>
      <c r="AQ588" s="167"/>
      <c r="AR588" s="167"/>
      <c r="AS588" s="167"/>
      <c r="AT588" s="167"/>
      <c r="AU588" s="167"/>
      <c r="AV588" s="167"/>
      <c r="AW588" s="167"/>
      <c r="AX588" s="167"/>
      <c r="AY588" s="167"/>
      <c r="AZ588" s="167"/>
      <c r="BA588" s="167"/>
      <c r="BB588" s="167"/>
      <c r="BC588" s="167"/>
      <c r="BD588" s="167"/>
      <c r="BE588" s="167"/>
      <c r="BF588" s="167"/>
    </row>
    <row r="589" ht="14.25" customHeight="1">
      <c r="L589" s="178"/>
      <c r="M589" s="178"/>
      <c r="N589" s="178"/>
      <c r="Q589" s="292"/>
      <c r="R589" s="293"/>
      <c r="S589" s="293"/>
      <c r="T589" s="293"/>
      <c r="U589" s="293"/>
      <c r="V589" s="293"/>
      <c r="W589" s="293"/>
      <c r="X589" s="293"/>
      <c r="Y589" s="293"/>
      <c r="Z589" s="293"/>
      <c r="AA589" s="293"/>
      <c r="AB589" s="293"/>
      <c r="AC589" s="293"/>
      <c r="AD589" s="293"/>
      <c r="AE589" s="293"/>
      <c r="AF589" s="730"/>
      <c r="AG589" s="730"/>
      <c r="AH589" s="730"/>
      <c r="AI589" s="730"/>
      <c r="AJ589" s="730"/>
      <c r="AK589" s="730"/>
      <c r="AL589" s="167"/>
      <c r="AM589" s="167"/>
      <c r="AN589" s="167"/>
      <c r="AO589" s="167"/>
      <c r="AP589" s="167"/>
      <c r="AQ589" s="167"/>
      <c r="AR589" s="167"/>
      <c r="AS589" s="167"/>
      <c r="AT589" s="167"/>
      <c r="AU589" s="167"/>
      <c r="AV589" s="167"/>
      <c r="AW589" s="167"/>
      <c r="AX589" s="167"/>
      <c r="AY589" s="167"/>
      <c r="AZ589" s="167"/>
      <c r="BA589" s="167"/>
      <c r="BB589" s="167"/>
      <c r="BC589" s="167"/>
      <c r="BD589" s="167"/>
      <c r="BE589" s="167"/>
      <c r="BF589" s="167"/>
    </row>
    <row r="590" ht="14.25" customHeight="1">
      <c r="L590" s="178"/>
      <c r="M590" s="178"/>
      <c r="N590" s="178"/>
      <c r="Q590" s="292"/>
      <c r="R590" s="293"/>
      <c r="S590" s="293"/>
      <c r="T590" s="293"/>
      <c r="U590" s="293"/>
      <c r="V590" s="293"/>
      <c r="W590" s="293"/>
      <c r="X590" s="293"/>
      <c r="Y590" s="293"/>
      <c r="Z590" s="293"/>
      <c r="AA590" s="293"/>
      <c r="AB590" s="293"/>
      <c r="AC590" s="293"/>
      <c r="AD590" s="293"/>
      <c r="AE590" s="293"/>
      <c r="AF590" s="730"/>
      <c r="AG590" s="730"/>
      <c r="AH590" s="730"/>
      <c r="AI590" s="730"/>
      <c r="AJ590" s="730"/>
      <c r="AK590" s="730"/>
      <c r="AL590" s="167"/>
      <c r="AM590" s="167"/>
      <c r="AN590" s="167"/>
      <c r="AO590" s="167"/>
      <c r="AP590" s="167"/>
      <c r="AQ590" s="167"/>
      <c r="AR590" s="167"/>
      <c r="AS590" s="167"/>
      <c r="AT590" s="167"/>
      <c r="AU590" s="167"/>
      <c r="AV590" s="167"/>
      <c r="AW590" s="167"/>
      <c r="AX590" s="167"/>
      <c r="AY590" s="167"/>
      <c r="AZ590" s="167"/>
      <c r="BA590" s="167"/>
      <c r="BB590" s="167"/>
      <c r="BC590" s="167"/>
      <c r="BD590" s="167"/>
      <c r="BE590" s="167"/>
      <c r="BF590" s="167"/>
    </row>
    <row r="591" ht="14.25" customHeight="1">
      <c r="L591" s="178"/>
      <c r="M591" s="178"/>
      <c r="N591" s="178"/>
      <c r="Q591" s="292"/>
      <c r="R591" s="293"/>
      <c r="S591" s="293"/>
      <c r="T591" s="293"/>
      <c r="U591" s="293"/>
      <c r="V591" s="293"/>
      <c r="W591" s="293"/>
      <c r="X591" s="293"/>
      <c r="Y591" s="293"/>
      <c r="Z591" s="293"/>
      <c r="AA591" s="293"/>
      <c r="AB591" s="293"/>
      <c r="AC591" s="293"/>
      <c r="AD591" s="293"/>
      <c r="AE591" s="293"/>
      <c r="AF591" s="730"/>
      <c r="AG591" s="730"/>
      <c r="AH591" s="730"/>
      <c r="AI591" s="730"/>
      <c r="AJ591" s="730"/>
      <c r="AK591" s="730"/>
      <c r="AL591" s="167"/>
      <c r="AM591" s="167"/>
      <c r="AN591" s="167"/>
      <c r="AO591" s="167"/>
      <c r="AP591" s="167"/>
      <c r="AQ591" s="167"/>
      <c r="AR591" s="167"/>
      <c r="AS591" s="167"/>
      <c r="AT591" s="167"/>
      <c r="AU591" s="167"/>
      <c r="AV591" s="167"/>
      <c r="AW591" s="167"/>
      <c r="AX591" s="167"/>
      <c r="AY591" s="167"/>
      <c r="AZ591" s="167"/>
      <c r="BA591" s="167"/>
      <c r="BB591" s="167"/>
      <c r="BC591" s="167"/>
      <c r="BD591" s="167"/>
      <c r="BE591" s="167"/>
      <c r="BF591" s="167"/>
    </row>
    <row r="592" ht="14.25" customHeight="1">
      <c r="L592" s="178"/>
      <c r="M592" s="178"/>
      <c r="N592" s="178"/>
      <c r="Q592" s="292"/>
      <c r="R592" s="293"/>
      <c r="S592" s="293"/>
      <c r="T592" s="293"/>
      <c r="U592" s="293"/>
      <c r="V592" s="293"/>
      <c r="W592" s="293"/>
      <c r="X592" s="293"/>
      <c r="Y592" s="293"/>
      <c r="Z592" s="293"/>
      <c r="AA592" s="293"/>
      <c r="AB592" s="293"/>
      <c r="AC592" s="293"/>
      <c r="AD592" s="293"/>
      <c r="AE592" s="293"/>
      <c r="AF592" s="730"/>
      <c r="AG592" s="730"/>
      <c r="AH592" s="730"/>
      <c r="AI592" s="730"/>
      <c r="AJ592" s="730"/>
      <c r="AK592" s="730"/>
      <c r="AL592" s="167"/>
      <c r="AM592" s="167"/>
      <c r="AN592" s="167"/>
      <c r="AO592" s="167"/>
      <c r="AP592" s="167"/>
      <c r="AQ592" s="167"/>
      <c r="AR592" s="167"/>
      <c r="AS592" s="167"/>
      <c r="AT592" s="167"/>
      <c r="AU592" s="167"/>
      <c r="AV592" s="167"/>
      <c r="AW592" s="167"/>
      <c r="AX592" s="167"/>
      <c r="AY592" s="167"/>
      <c r="AZ592" s="167"/>
      <c r="BA592" s="167"/>
      <c r="BB592" s="167"/>
      <c r="BC592" s="167"/>
      <c r="BD592" s="167"/>
      <c r="BE592" s="167"/>
      <c r="BF592" s="167"/>
    </row>
    <row r="593" ht="14.25" customHeight="1">
      <c r="L593" s="178"/>
      <c r="M593" s="178"/>
      <c r="N593" s="178"/>
      <c r="Q593" s="292"/>
      <c r="R593" s="293"/>
      <c r="S593" s="293"/>
      <c r="T593" s="293"/>
      <c r="U593" s="293"/>
      <c r="V593" s="293"/>
      <c r="W593" s="293"/>
      <c r="X593" s="293"/>
      <c r="Y593" s="293"/>
      <c r="Z593" s="293"/>
      <c r="AA593" s="293"/>
      <c r="AB593" s="293"/>
      <c r="AC593" s="293"/>
      <c r="AD593" s="293"/>
      <c r="AE593" s="293"/>
      <c r="AF593" s="730"/>
      <c r="AG593" s="730"/>
      <c r="AH593" s="730"/>
      <c r="AI593" s="730"/>
      <c r="AJ593" s="730"/>
      <c r="AK593" s="730"/>
      <c r="AL593" s="167"/>
      <c r="AM593" s="167"/>
      <c r="AN593" s="167"/>
      <c r="AO593" s="167"/>
      <c r="AP593" s="167"/>
      <c r="AQ593" s="167"/>
      <c r="AR593" s="167"/>
      <c r="AS593" s="167"/>
      <c r="AT593" s="167"/>
      <c r="AU593" s="167"/>
      <c r="AV593" s="167"/>
      <c r="AW593" s="167"/>
      <c r="AX593" s="167"/>
      <c r="AY593" s="167"/>
      <c r="AZ593" s="167"/>
      <c r="BA593" s="167"/>
      <c r="BB593" s="167"/>
      <c r="BC593" s="167"/>
      <c r="BD593" s="167"/>
      <c r="BE593" s="167"/>
      <c r="BF593" s="167"/>
    </row>
    <row r="594" ht="14.25" customHeight="1">
      <c r="L594" s="178"/>
      <c r="M594" s="178"/>
      <c r="N594" s="178"/>
      <c r="Q594" s="292"/>
      <c r="R594" s="293"/>
      <c r="S594" s="293"/>
      <c r="T594" s="293"/>
      <c r="U594" s="293"/>
      <c r="V594" s="293"/>
      <c r="W594" s="293"/>
      <c r="X594" s="293"/>
      <c r="Y594" s="293"/>
      <c r="Z594" s="293"/>
      <c r="AA594" s="293"/>
      <c r="AB594" s="293"/>
      <c r="AC594" s="293"/>
      <c r="AD594" s="293"/>
      <c r="AE594" s="293"/>
      <c r="AF594" s="730"/>
      <c r="AG594" s="730"/>
      <c r="AH594" s="730"/>
      <c r="AI594" s="730"/>
      <c r="AJ594" s="730"/>
      <c r="AK594" s="730"/>
      <c r="AL594" s="167"/>
      <c r="AM594" s="167"/>
      <c r="AN594" s="167"/>
      <c r="AO594" s="167"/>
      <c r="AP594" s="167"/>
      <c r="AQ594" s="167"/>
      <c r="AR594" s="167"/>
      <c r="AS594" s="167"/>
      <c r="AT594" s="167"/>
      <c r="AU594" s="167"/>
      <c r="AV594" s="167"/>
      <c r="AW594" s="167"/>
      <c r="AX594" s="167"/>
      <c r="AY594" s="167"/>
      <c r="AZ594" s="167"/>
      <c r="BA594" s="167"/>
      <c r="BB594" s="167"/>
      <c r="BC594" s="167"/>
      <c r="BD594" s="167"/>
      <c r="BE594" s="167"/>
      <c r="BF594" s="167"/>
    </row>
    <row r="595" ht="14.25" customHeight="1">
      <c r="L595" s="178"/>
      <c r="M595" s="178"/>
      <c r="N595" s="178"/>
      <c r="Q595" s="292"/>
      <c r="R595" s="293"/>
      <c r="S595" s="293"/>
      <c r="T595" s="293"/>
      <c r="U595" s="293"/>
      <c r="V595" s="293"/>
      <c r="W595" s="293"/>
      <c r="X595" s="293"/>
      <c r="Y595" s="293"/>
      <c r="Z595" s="293"/>
      <c r="AA595" s="293"/>
      <c r="AB595" s="293"/>
      <c r="AC595" s="293"/>
      <c r="AD595" s="293"/>
      <c r="AE595" s="293"/>
      <c r="AF595" s="730"/>
      <c r="AG595" s="730"/>
      <c r="AH595" s="730"/>
      <c r="AI595" s="730"/>
      <c r="AJ595" s="730"/>
      <c r="AK595" s="730"/>
      <c r="AL595" s="167"/>
      <c r="AM595" s="167"/>
      <c r="AN595" s="167"/>
      <c r="AO595" s="167"/>
      <c r="AP595" s="167"/>
      <c r="AQ595" s="167"/>
      <c r="AR595" s="167"/>
      <c r="AS595" s="167"/>
      <c r="AT595" s="167"/>
      <c r="AU595" s="167"/>
      <c r="AV595" s="167"/>
      <c r="AW595" s="167"/>
      <c r="AX595" s="167"/>
      <c r="AY595" s="167"/>
      <c r="AZ595" s="167"/>
      <c r="BA595" s="167"/>
      <c r="BB595" s="167"/>
      <c r="BC595" s="167"/>
      <c r="BD595" s="167"/>
      <c r="BE595" s="167"/>
      <c r="BF595" s="167"/>
    </row>
    <row r="596" ht="14.25" customHeight="1">
      <c r="L596" s="178"/>
      <c r="M596" s="178"/>
      <c r="N596" s="178"/>
      <c r="Q596" s="292"/>
      <c r="R596" s="293"/>
      <c r="S596" s="293"/>
      <c r="T596" s="293"/>
      <c r="U596" s="293"/>
      <c r="V596" s="293"/>
      <c r="W596" s="293"/>
      <c r="X596" s="293"/>
      <c r="Y596" s="293"/>
      <c r="Z596" s="293"/>
      <c r="AA596" s="293"/>
      <c r="AB596" s="293"/>
      <c r="AC596" s="293"/>
      <c r="AD596" s="293"/>
      <c r="AE596" s="293"/>
      <c r="AF596" s="730"/>
      <c r="AG596" s="730"/>
      <c r="AH596" s="730"/>
      <c r="AI596" s="730"/>
      <c r="AJ596" s="730"/>
      <c r="AK596" s="730"/>
      <c r="AL596" s="167"/>
      <c r="AM596" s="167"/>
      <c r="AN596" s="167"/>
      <c r="AO596" s="167"/>
      <c r="AP596" s="167"/>
      <c r="AQ596" s="167"/>
      <c r="AR596" s="167"/>
      <c r="AS596" s="167"/>
      <c r="AT596" s="167"/>
      <c r="AU596" s="167"/>
      <c r="AV596" s="167"/>
      <c r="AW596" s="167"/>
      <c r="AX596" s="167"/>
      <c r="AY596" s="167"/>
      <c r="AZ596" s="167"/>
      <c r="BA596" s="167"/>
      <c r="BB596" s="167"/>
      <c r="BC596" s="167"/>
      <c r="BD596" s="167"/>
      <c r="BE596" s="167"/>
      <c r="BF596" s="167"/>
    </row>
    <row r="597" ht="14.25" customHeight="1">
      <c r="L597" s="178"/>
      <c r="M597" s="178"/>
      <c r="N597" s="178"/>
      <c r="Q597" s="292"/>
      <c r="R597" s="293"/>
      <c r="S597" s="293"/>
      <c r="T597" s="293"/>
      <c r="U597" s="293"/>
      <c r="V597" s="293"/>
      <c r="W597" s="293"/>
      <c r="X597" s="293"/>
      <c r="Y597" s="293"/>
      <c r="Z597" s="293"/>
      <c r="AA597" s="293"/>
      <c r="AB597" s="293"/>
      <c r="AC597" s="293"/>
      <c r="AD597" s="293"/>
      <c r="AE597" s="293"/>
      <c r="AF597" s="730"/>
      <c r="AG597" s="730"/>
      <c r="AH597" s="730"/>
      <c r="AI597" s="730"/>
      <c r="AJ597" s="730"/>
      <c r="AK597" s="730"/>
      <c r="AL597" s="167"/>
      <c r="AM597" s="167"/>
      <c r="AN597" s="167"/>
      <c r="AO597" s="167"/>
      <c r="AP597" s="167"/>
      <c r="AQ597" s="167"/>
      <c r="AR597" s="167"/>
      <c r="AS597" s="167"/>
      <c r="AT597" s="167"/>
      <c r="AU597" s="167"/>
      <c r="AV597" s="167"/>
      <c r="AW597" s="167"/>
      <c r="AX597" s="167"/>
      <c r="AY597" s="167"/>
      <c r="AZ597" s="167"/>
      <c r="BA597" s="167"/>
      <c r="BB597" s="167"/>
      <c r="BC597" s="167"/>
      <c r="BD597" s="167"/>
      <c r="BE597" s="167"/>
      <c r="BF597" s="167"/>
    </row>
    <row r="598" ht="14.25" customHeight="1">
      <c r="L598" s="178"/>
      <c r="M598" s="178"/>
      <c r="N598" s="178"/>
      <c r="Q598" s="292"/>
      <c r="R598" s="293"/>
      <c r="S598" s="293"/>
      <c r="T598" s="293"/>
      <c r="U598" s="293"/>
      <c r="V598" s="293"/>
      <c r="W598" s="293"/>
      <c r="X598" s="293"/>
      <c r="Y598" s="293"/>
      <c r="Z598" s="293"/>
      <c r="AA598" s="293"/>
      <c r="AB598" s="293"/>
      <c r="AC598" s="293"/>
      <c r="AD598" s="293"/>
      <c r="AE598" s="293"/>
      <c r="AF598" s="730"/>
      <c r="AG598" s="730"/>
      <c r="AH598" s="730"/>
      <c r="AI598" s="730"/>
      <c r="AJ598" s="730"/>
      <c r="AK598" s="730"/>
      <c r="AL598" s="167"/>
      <c r="AM598" s="167"/>
      <c r="AN598" s="167"/>
      <c r="AO598" s="167"/>
      <c r="AP598" s="167"/>
      <c r="AQ598" s="167"/>
      <c r="AR598" s="167"/>
      <c r="AS598" s="167"/>
      <c r="AT598" s="167"/>
      <c r="AU598" s="167"/>
      <c r="AV598" s="167"/>
      <c r="AW598" s="167"/>
      <c r="AX598" s="167"/>
      <c r="AY598" s="167"/>
      <c r="AZ598" s="167"/>
      <c r="BA598" s="167"/>
      <c r="BB598" s="167"/>
      <c r="BC598" s="167"/>
      <c r="BD598" s="167"/>
      <c r="BE598" s="167"/>
      <c r="BF598" s="167"/>
    </row>
    <row r="599" ht="14.25" customHeight="1">
      <c r="L599" s="178"/>
      <c r="M599" s="178"/>
      <c r="N599" s="178"/>
      <c r="Q599" s="292"/>
      <c r="R599" s="293"/>
      <c r="S599" s="293"/>
      <c r="T599" s="293"/>
      <c r="U599" s="293"/>
      <c r="V599" s="293"/>
      <c r="W599" s="293"/>
      <c r="X599" s="293"/>
      <c r="Y599" s="293"/>
      <c r="Z599" s="293"/>
      <c r="AA599" s="293"/>
      <c r="AB599" s="293"/>
      <c r="AC599" s="293"/>
      <c r="AD599" s="293"/>
      <c r="AE599" s="293"/>
      <c r="AF599" s="730"/>
      <c r="AG599" s="730"/>
      <c r="AH599" s="730"/>
      <c r="AI599" s="730"/>
      <c r="AJ599" s="730"/>
      <c r="AK599" s="730"/>
      <c r="AL599" s="167"/>
      <c r="AM599" s="167"/>
      <c r="AN599" s="167"/>
      <c r="AO599" s="167"/>
      <c r="AP599" s="167"/>
      <c r="AQ599" s="167"/>
      <c r="AR599" s="167"/>
      <c r="AS599" s="167"/>
      <c r="AT599" s="167"/>
      <c r="AU599" s="167"/>
      <c r="AV599" s="167"/>
      <c r="AW599" s="167"/>
      <c r="AX599" s="167"/>
      <c r="AY599" s="167"/>
      <c r="AZ599" s="167"/>
      <c r="BA599" s="167"/>
      <c r="BB599" s="167"/>
      <c r="BC599" s="167"/>
      <c r="BD599" s="167"/>
      <c r="BE599" s="167"/>
      <c r="BF599" s="167"/>
    </row>
    <row r="600" ht="14.25" customHeight="1">
      <c r="L600" s="178"/>
      <c r="M600" s="178"/>
      <c r="N600" s="178"/>
      <c r="Q600" s="292"/>
      <c r="R600" s="293"/>
      <c r="S600" s="293"/>
      <c r="T600" s="293"/>
      <c r="U600" s="293"/>
      <c r="V600" s="293"/>
      <c r="W600" s="293"/>
      <c r="X600" s="293"/>
      <c r="Y600" s="293"/>
      <c r="Z600" s="293"/>
      <c r="AA600" s="293"/>
      <c r="AB600" s="293"/>
      <c r="AC600" s="293"/>
      <c r="AD600" s="293"/>
      <c r="AE600" s="293"/>
      <c r="AF600" s="730"/>
      <c r="AG600" s="730"/>
      <c r="AH600" s="730"/>
      <c r="AI600" s="730"/>
      <c r="AJ600" s="730"/>
      <c r="AK600" s="730"/>
      <c r="AL600" s="167"/>
      <c r="AM600" s="167"/>
      <c r="AN600" s="167"/>
      <c r="AO600" s="167"/>
      <c r="AP600" s="167"/>
      <c r="AQ600" s="167"/>
      <c r="AR600" s="167"/>
      <c r="AS600" s="167"/>
      <c r="AT600" s="167"/>
      <c r="AU600" s="167"/>
      <c r="AV600" s="167"/>
      <c r="AW600" s="167"/>
      <c r="AX600" s="167"/>
      <c r="AY600" s="167"/>
      <c r="AZ600" s="167"/>
      <c r="BA600" s="167"/>
      <c r="BB600" s="167"/>
      <c r="BC600" s="167"/>
      <c r="BD600" s="167"/>
      <c r="BE600" s="167"/>
      <c r="BF600" s="167"/>
    </row>
    <row r="601" ht="14.25" customHeight="1">
      <c r="L601" s="178"/>
      <c r="M601" s="178"/>
      <c r="N601" s="178"/>
      <c r="Q601" s="292"/>
      <c r="R601" s="293"/>
      <c r="S601" s="293"/>
      <c r="T601" s="293"/>
      <c r="U601" s="293"/>
      <c r="V601" s="293"/>
      <c r="W601" s="293"/>
      <c r="X601" s="293"/>
      <c r="Y601" s="293"/>
      <c r="Z601" s="293"/>
      <c r="AA601" s="293"/>
      <c r="AB601" s="293"/>
      <c r="AC601" s="293"/>
      <c r="AD601" s="293"/>
      <c r="AE601" s="293"/>
      <c r="AF601" s="730"/>
      <c r="AG601" s="730"/>
      <c r="AH601" s="730"/>
      <c r="AI601" s="730"/>
      <c r="AJ601" s="730"/>
      <c r="AK601" s="730"/>
      <c r="AL601" s="167"/>
      <c r="AM601" s="167"/>
      <c r="AN601" s="167"/>
      <c r="AO601" s="167"/>
      <c r="AP601" s="167"/>
      <c r="AQ601" s="167"/>
      <c r="AR601" s="167"/>
      <c r="AS601" s="167"/>
      <c r="AT601" s="167"/>
      <c r="AU601" s="167"/>
      <c r="AV601" s="167"/>
      <c r="AW601" s="167"/>
      <c r="AX601" s="167"/>
      <c r="AY601" s="167"/>
      <c r="AZ601" s="167"/>
      <c r="BA601" s="167"/>
      <c r="BB601" s="167"/>
      <c r="BC601" s="167"/>
      <c r="BD601" s="167"/>
      <c r="BE601" s="167"/>
      <c r="BF601" s="167"/>
    </row>
    <row r="602" ht="14.25" customHeight="1">
      <c r="L602" s="178"/>
      <c r="M602" s="178"/>
      <c r="N602" s="178"/>
      <c r="Q602" s="292"/>
      <c r="R602" s="293"/>
      <c r="S602" s="293"/>
      <c r="T602" s="293"/>
      <c r="U602" s="293"/>
      <c r="V602" s="293"/>
      <c r="W602" s="293"/>
      <c r="X602" s="293"/>
      <c r="Y602" s="293"/>
      <c r="Z602" s="293"/>
      <c r="AA602" s="293"/>
      <c r="AB602" s="293"/>
      <c r="AC602" s="293"/>
      <c r="AD602" s="293"/>
      <c r="AE602" s="293"/>
      <c r="AF602" s="730"/>
      <c r="AG602" s="730"/>
      <c r="AH602" s="730"/>
      <c r="AI602" s="730"/>
      <c r="AJ602" s="730"/>
      <c r="AK602" s="730"/>
      <c r="AL602" s="167"/>
      <c r="AM602" s="167"/>
      <c r="AN602" s="167"/>
      <c r="AO602" s="167"/>
      <c r="AP602" s="167"/>
      <c r="AQ602" s="167"/>
      <c r="AR602" s="167"/>
      <c r="AS602" s="167"/>
      <c r="AT602" s="167"/>
      <c r="AU602" s="167"/>
      <c r="AV602" s="167"/>
      <c r="AW602" s="167"/>
      <c r="AX602" s="167"/>
      <c r="AY602" s="167"/>
      <c r="AZ602" s="167"/>
      <c r="BA602" s="167"/>
      <c r="BB602" s="167"/>
      <c r="BC602" s="167"/>
      <c r="BD602" s="167"/>
      <c r="BE602" s="167"/>
      <c r="BF602" s="167"/>
    </row>
    <row r="603" ht="14.25" customHeight="1">
      <c r="L603" s="178"/>
      <c r="M603" s="178"/>
      <c r="N603" s="178"/>
      <c r="Q603" s="292"/>
      <c r="R603" s="293"/>
      <c r="S603" s="293"/>
      <c r="T603" s="293"/>
      <c r="U603" s="293"/>
      <c r="V603" s="293"/>
      <c r="W603" s="293"/>
      <c r="X603" s="293"/>
      <c r="Y603" s="293"/>
      <c r="Z603" s="293"/>
      <c r="AA603" s="293"/>
      <c r="AB603" s="293"/>
      <c r="AC603" s="293"/>
      <c r="AD603" s="293"/>
      <c r="AE603" s="293"/>
      <c r="AF603" s="730"/>
      <c r="AG603" s="730"/>
      <c r="AH603" s="730"/>
      <c r="AI603" s="730"/>
      <c r="AJ603" s="730"/>
      <c r="AK603" s="730"/>
      <c r="AL603" s="167"/>
      <c r="AM603" s="167"/>
      <c r="AN603" s="167"/>
      <c r="AO603" s="167"/>
      <c r="AP603" s="167"/>
      <c r="AQ603" s="167"/>
      <c r="AR603" s="167"/>
      <c r="AS603" s="167"/>
      <c r="AT603" s="167"/>
      <c r="AU603" s="167"/>
      <c r="AV603" s="167"/>
      <c r="AW603" s="167"/>
      <c r="AX603" s="167"/>
      <c r="AY603" s="167"/>
      <c r="AZ603" s="167"/>
      <c r="BA603" s="167"/>
      <c r="BB603" s="167"/>
      <c r="BC603" s="167"/>
      <c r="BD603" s="167"/>
      <c r="BE603" s="167"/>
      <c r="BF603" s="167"/>
    </row>
    <row r="604" ht="14.25" customHeight="1">
      <c r="L604" s="178"/>
      <c r="M604" s="178"/>
      <c r="N604" s="178"/>
      <c r="Q604" s="292"/>
      <c r="R604" s="293"/>
      <c r="S604" s="293"/>
      <c r="T604" s="293"/>
      <c r="U604" s="293"/>
      <c r="V604" s="293"/>
      <c r="W604" s="293"/>
      <c r="X604" s="293"/>
      <c r="Y604" s="293"/>
      <c r="Z604" s="293"/>
      <c r="AA604" s="293"/>
      <c r="AB604" s="293"/>
      <c r="AC604" s="293"/>
      <c r="AD604" s="293"/>
      <c r="AE604" s="293"/>
      <c r="AF604" s="730"/>
      <c r="AG604" s="730"/>
      <c r="AH604" s="730"/>
      <c r="AI604" s="730"/>
      <c r="AJ604" s="730"/>
      <c r="AK604" s="730"/>
      <c r="AL604" s="167"/>
      <c r="AM604" s="167"/>
      <c r="AN604" s="167"/>
      <c r="AO604" s="167"/>
      <c r="AP604" s="167"/>
      <c r="AQ604" s="167"/>
      <c r="AR604" s="167"/>
      <c r="AS604" s="167"/>
      <c r="AT604" s="167"/>
      <c r="AU604" s="167"/>
      <c r="AV604" s="167"/>
      <c r="AW604" s="167"/>
      <c r="AX604" s="167"/>
      <c r="AY604" s="167"/>
      <c r="AZ604" s="167"/>
      <c r="BA604" s="167"/>
      <c r="BB604" s="167"/>
      <c r="BC604" s="167"/>
      <c r="BD604" s="167"/>
      <c r="BE604" s="167"/>
      <c r="BF604" s="167"/>
    </row>
    <row r="605" ht="14.25" customHeight="1">
      <c r="L605" s="178"/>
      <c r="M605" s="178"/>
      <c r="N605" s="178"/>
      <c r="Q605" s="292"/>
      <c r="R605" s="293"/>
      <c r="S605" s="293"/>
      <c r="T605" s="293"/>
      <c r="U605" s="293"/>
      <c r="V605" s="293"/>
      <c r="W605" s="293"/>
      <c r="X605" s="293"/>
      <c r="Y605" s="293"/>
      <c r="Z605" s="293"/>
      <c r="AA605" s="293"/>
      <c r="AB605" s="293"/>
      <c r="AC605" s="293"/>
      <c r="AD605" s="293"/>
      <c r="AE605" s="293"/>
      <c r="AF605" s="730"/>
      <c r="AG605" s="730"/>
      <c r="AH605" s="730"/>
      <c r="AI605" s="730"/>
      <c r="AJ605" s="730"/>
      <c r="AK605" s="730"/>
      <c r="AL605" s="167"/>
      <c r="AM605" s="167"/>
      <c r="AN605" s="167"/>
      <c r="AO605" s="167"/>
      <c r="AP605" s="167"/>
      <c r="AQ605" s="167"/>
      <c r="AR605" s="167"/>
      <c r="AS605" s="167"/>
      <c r="AT605" s="167"/>
      <c r="AU605" s="167"/>
      <c r="AV605" s="167"/>
      <c r="AW605" s="167"/>
      <c r="AX605" s="167"/>
      <c r="AY605" s="167"/>
      <c r="AZ605" s="167"/>
      <c r="BA605" s="167"/>
      <c r="BB605" s="167"/>
      <c r="BC605" s="167"/>
      <c r="BD605" s="167"/>
      <c r="BE605" s="167"/>
      <c r="BF605" s="167"/>
    </row>
    <row r="606" ht="14.25" customHeight="1">
      <c r="L606" s="178"/>
      <c r="M606" s="178"/>
      <c r="N606" s="178"/>
      <c r="Q606" s="292"/>
      <c r="R606" s="293"/>
      <c r="S606" s="293"/>
      <c r="T606" s="293"/>
      <c r="U606" s="293"/>
      <c r="V606" s="293"/>
      <c r="W606" s="293"/>
      <c r="X606" s="293"/>
      <c r="Y606" s="293"/>
      <c r="Z606" s="293"/>
      <c r="AA606" s="293"/>
      <c r="AB606" s="293"/>
      <c r="AC606" s="293"/>
      <c r="AD606" s="293"/>
      <c r="AE606" s="293"/>
      <c r="AF606" s="730"/>
      <c r="AG606" s="730"/>
      <c r="AH606" s="730"/>
      <c r="AI606" s="730"/>
      <c r="AJ606" s="730"/>
      <c r="AK606" s="730"/>
      <c r="AL606" s="167"/>
      <c r="AM606" s="167"/>
      <c r="AN606" s="167"/>
      <c r="AO606" s="167"/>
      <c r="AP606" s="167"/>
      <c r="AQ606" s="167"/>
      <c r="AR606" s="167"/>
      <c r="AS606" s="167"/>
      <c r="AT606" s="167"/>
      <c r="AU606" s="167"/>
      <c r="AV606" s="167"/>
      <c r="AW606" s="167"/>
      <c r="AX606" s="167"/>
      <c r="AY606" s="167"/>
      <c r="AZ606" s="167"/>
      <c r="BA606" s="167"/>
      <c r="BB606" s="167"/>
      <c r="BC606" s="167"/>
      <c r="BD606" s="167"/>
      <c r="BE606" s="167"/>
      <c r="BF606" s="167"/>
    </row>
    <row r="607" ht="14.25" customHeight="1">
      <c r="L607" s="178"/>
      <c r="M607" s="178"/>
      <c r="N607" s="178"/>
      <c r="Q607" s="292"/>
      <c r="R607" s="293"/>
      <c r="S607" s="293"/>
      <c r="T607" s="293"/>
      <c r="U607" s="293"/>
      <c r="V607" s="293"/>
      <c r="W607" s="293"/>
      <c r="X607" s="293"/>
      <c r="Y607" s="293"/>
      <c r="Z607" s="293"/>
      <c r="AA607" s="293"/>
      <c r="AB607" s="293"/>
      <c r="AC607" s="293"/>
      <c r="AD607" s="293"/>
      <c r="AE607" s="293"/>
      <c r="AF607" s="730"/>
      <c r="AG607" s="730"/>
      <c r="AH607" s="730"/>
      <c r="AI607" s="730"/>
      <c r="AJ607" s="730"/>
      <c r="AK607" s="730"/>
      <c r="AL607" s="167"/>
      <c r="AM607" s="167"/>
      <c r="AN607" s="167"/>
      <c r="AO607" s="167"/>
      <c r="AP607" s="167"/>
      <c r="AQ607" s="167"/>
      <c r="AR607" s="167"/>
      <c r="AS607" s="167"/>
      <c r="AT607" s="167"/>
      <c r="AU607" s="167"/>
      <c r="AV607" s="167"/>
      <c r="AW607" s="167"/>
      <c r="AX607" s="167"/>
      <c r="AY607" s="167"/>
      <c r="AZ607" s="167"/>
      <c r="BA607" s="167"/>
      <c r="BB607" s="167"/>
      <c r="BC607" s="167"/>
      <c r="BD607" s="167"/>
      <c r="BE607" s="167"/>
      <c r="BF607" s="167"/>
    </row>
    <row r="608" ht="14.25" customHeight="1">
      <c r="L608" s="178"/>
      <c r="M608" s="178"/>
      <c r="N608" s="178"/>
      <c r="Q608" s="292"/>
      <c r="R608" s="293"/>
      <c r="S608" s="293"/>
      <c r="T608" s="293"/>
      <c r="U608" s="293"/>
      <c r="V608" s="293"/>
      <c r="W608" s="293"/>
      <c r="X608" s="293"/>
      <c r="Y608" s="293"/>
      <c r="Z608" s="293"/>
      <c r="AA608" s="293"/>
      <c r="AB608" s="293"/>
      <c r="AC608" s="293"/>
      <c r="AD608" s="293"/>
      <c r="AE608" s="293"/>
      <c r="AF608" s="730"/>
      <c r="AG608" s="730"/>
      <c r="AH608" s="730"/>
      <c r="AI608" s="730"/>
      <c r="AJ608" s="730"/>
      <c r="AK608" s="730"/>
      <c r="AL608" s="167"/>
      <c r="AM608" s="167"/>
      <c r="AN608" s="167"/>
      <c r="AO608" s="167"/>
      <c r="AP608" s="167"/>
      <c r="AQ608" s="167"/>
      <c r="AR608" s="167"/>
      <c r="AS608" s="167"/>
      <c r="AT608" s="167"/>
      <c r="AU608" s="167"/>
      <c r="AV608" s="167"/>
      <c r="AW608" s="167"/>
      <c r="AX608" s="167"/>
      <c r="AY608" s="167"/>
      <c r="AZ608" s="167"/>
      <c r="BA608" s="167"/>
      <c r="BB608" s="167"/>
      <c r="BC608" s="167"/>
      <c r="BD608" s="167"/>
      <c r="BE608" s="167"/>
      <c r="BF608" s="167"/>
    </row>
    <row r="609" ht="14.25" customHeight="1">
      <c r="L609" s="178"/>
      <c r="M609" s="178"/>
      <c r="N609" s="178"/>
      <c r="Q609" s="292"/>
      <c r="R609" s="293"/>
      <c r="S609" s="293"/>
      <c r="T609" s="293"/>
      <c r="U609" s="293"/>
      <c r="V609" s="293"/>
      <c r="W609" s="293"/>
      <c r="X609" s="293"/>
      <c r="Y609" s="293"/>
      <c r="Z609" s="293"/>
      <c r="AA609" s="293"/>
      <c r="AB609" s="293"/>
      <c r="AC609" s="293"/>
      <c r="AD609" s="293"/>
      <c r="AE609" s="293"/>
      <c r="AF609" s="730"/>
      <c r="AG609" s="730"/>
      <c r="AH609" s="730"/>
      <c r="AI609" s="730"/>
      <c r="AJ609" s="730"/>
      <c r="AK609" s="730"/>
      <c r="AL609" s="167"/>
      <c r="AM609" s="167"/>
      <c r="AN609" s="167"/>
      <c r="AO609" s="167"/>
      <c r="AP609" s="167"/>
      <c r="AQ609" s="167"/>
      <c r="AR609" s="167"/>
      <c r="AS609" s="167"/>
      <c r="AT609" s="167"/>
      <c r="AU609" s="167"/>
      <c r="AV609" s="167"/>
      <c r="AW609" s="167"/>
      <c r="AX609" s="167"/>
      <c r="AY609" s="167"/>
      <c r="AZ609" s="167"/>
      <c r="BA609" s="167"/>
      <c r="BB609" s="167"/>
      <c r="BC609" s="167"/>
      <c r="BD609" s="167"/>
      <c r="BE609" s="167"/>
      <c r="BF609" s="167"/>
    </row>
    <row r="610" ht="14.25" customHeight="1">
      <c r="L610" s="178"/>
      <c r="M610" s="178"/>
      <c r="N610" s="178"/>
      <c r="Q610" s="292"/>
      <c r="R610" s="293"/>
      <c r="S610" s="293"/>
      <c r="T610" s="293"/>
      <c r="U610" s="293"/>
      <c r="V610" s="293"/>
      <c r="W610" s="293"/>
      <c r="X610" s="293"/>
      <c r="Y610" s="293"/>
      <c r="Z610" s="293"/>
      <c r="AA610" s="293"/>
      <c r="AB610" s="293"/>
      <c r="AC610" s="293"/>
      <c r="AD610" s="293"/>
      <c r="AE610" s="293"/>
      <c r="AF610" s="730"/>
      <c r="AG610" s="730"/>
      <c r="AH610" s="730"/>
      <c r="AI610" s="730"/>
      <c r="AJ610" s="730"/>
      <c r="AK610" s="730"/>
      <c r="AL610" s="167"/>
      <c r="AM610" s="167"/>
      <c r="AN610" s="167"/>
      <c r="AO610" s="167"/>
      <c r="AP610" s="167"/>
      <c r="AQ610" s="167"/>
      <c r="AR610" s="167"/>
      <c r="AS610" s="167"/>
      <c r="AT610" s="167"/>
      <c r="AU610" s="167"/>
      <c r="AV610" s="167"/>
      <c r="AW610" s="167"/>
      <c r="AX610" s="167"/>
      <c r="AY610" s="167"/>
      <c r="AZ610" s="167"/>
      <c r="BA610" s="167"/>
      <c r="BB610" s="167"/>
      <c r="BC610" s="167"/>
      <c r="BD610" s="167"/>
      <c r="BE610" s="167"/>
      <c r="BF610" s="167"/>
    </row>
    <row r="611" ht="14.25" customHeight="1">
      <c r="L611" s="178"/>
      <c r="M611" s="178"/>
      <c r="N611" s="178"/>
      <c r="Q611" s="292"/>
      <c r="R611" s="293"/>
      <c r="S611" s="293"/>
      <c r="T611" s="293"/>
      <c r="U611" s="293"/>
      <c r="V611" s="293"/>
      <c r="W611" s="293"/>
      <c r="X611" s="293"/>
      <c r="Y611" s="293"/>
      <c r="Z611" s="293"/>
      <c r="AA611" s="293"/>
      <c r="AB611" s="293"/>
      <c r="AC611" s="293"/>
      <c r="AD611" s="293"/>
      <c r="AE611" s="293"/>
      <c r="AF611" s="730"/>
      <c r="AG611" s="730"/>
      <c r="AH611" s="730"/>
      <c r="AI611" s="730"/>
      <c r="AJ611" s="730"/>
      <c r="AK611" s="730"/>
      <c r="AL611" s="167"/>
      <c r="AM611" s="167"/>
      <c r="AN611" s="167"/>
      <c r="AO611" s="167"/>
      <c r="AP611" s="167"/>
      <c r="AQ611" s="167"/>
      <c r="AR611" s="167"/>
      <c r="AS611" s="167"/>
      <c r="AT611" s="167"/>
      <c r="AU611" s="167"/>
      <c r="AV611" s="167"/>
      <c r="AW611" s="167"/>
      <c r="AX611" s="167"/>
      <c r="AY611" s="167"/>
      <c r="AZ611" s="167"/>
      <c r="BA611" s="167"/>
      <c r="BB611" s="167"/>
      <c r="BC611" s="167"/>
      <c r="BD611" s="167"/>
      <c r="BE611" s="167"/>
      <c r="BF611" s="167"/>
    </row>
    <row r="612" ht="14.25" customHeight="1">
      <c r="L612" s="178"/>
      <c r="M612" s="178"/>
      <c r="N612" s="178"/>
      <c r="Q612" s="292"/>
      <c r="R612" s="293"/>
      <c r="S612" s="293"/>
      <c r="T612" s="293"/>
      <c r="U612" s="293"/>
      <c r="V612" s="293"/>
      <c r="W612" s="293"/>
      <c r="X612" s="293"/>
      <c r="Y612" s="293"/>
      <c r="Z612" s="293"/>
      <c r="AA612" s="293"/>
      <c r="AB612" s="293"/>
      <c r="AC612" s="293"/>
      <c r="AD612" s="293"/>
      <c r="AE612" s="293"/>
      <c r="AF612" s="730"/>
      <c r="AG612" s="730"/>
      <c r="AH612" s="730"/>
      <c r="AI612" s="730"/>
      <c r="AJ612" s="730"/>
      <c r="AK612" s="730"/>
      <c r="AL612" s="167"/>
      <c r="AM612" s="167"/>
      <c r="AN612" s="167"/>
      <c r="AO612" s="167"/>
      <c r="AP612" s="167"/>
      <c r="AQ612" s="167"/>
      <c r="AR612" s="167"/>
      <c r="AS612" s="167"/>
      <c r="AT612" s="167"/>
      <c r="AU612" s="167"/>
      <c r="AV612" s="167"/>
      <c r="AW612" s="167"/>
      <c r="AX612" s="167"/>
      <c r="AY612" s="167"/>
      <c r="AZ612" s="167"/>
      <c r="BA612" s="167"/>
      <c r="BB612" s="167"/>
      <c r="BC612" s="167"/>
      <c r="BD612" s="167"/>
      <c r="BE612" s="167"/>
      <c r="BF612" s="167"/>
    </row>
    <row r="613" ht="14.25" customHeight="1">
      <c r="L613" s="178"/>
      <c r="M613" s="178"/>
      <c r="N613" s="178"/>
      <c r="Q613" s="292"/>
      <c r="R613" s="293"/>
      <c r="S613" s="293"/>
      <c r="T613" s="293"/>
      <c r="U613" s="293"/>
      <c r="V613" s="293"/>
      <c r="W613" s="293"/>
      <c r="X613" s="293"/>
      <c r="Y613" s="293"/>
      <c r="Z613" s="293"/>
      <c r="AA613" s="293"/>
      <c r="AB613" s="293"/>
      <c r="AC613" s="293"/>
      <c r="AD613" s="293"/>
      <c r="AE613" s="293"/>
      <c r="AF613" s="730"/>
      <c r="AG613" s="730"/>
      <c r="AH613" s="730"/>
      <c r="AI613" s="730"/>
      <c r="AJ613" s="730"/>
      <c r="AK613" s="730"/>
      <c r="AL613" s="167"/>
      <c r="AM613" s="167"/>
      <c r="AN613" s="167"/>
      <c r="AO613" s="167"/>
      <c r="AP613" s="167"/>
      <c r="AQ613" s="167"/>
      <c r="AR613" s="167"/>
      <c r="AS613" s="167"/>
      <c r="AT613" s="167"/>
      <c r="AU613" s="167"/>
      <c r="AV613" s="167"/>
      <c r="AW613" s="167"/>
      <c r="AX613" s="167"/>
      <c r="AY613" s="167"/>
      <c r="AZ613" s="167"/>
      <c r="BA613" s="167"/>
      <c r="BB613" s="167"/>
      <c r="BC613" s="167"/>
      <c r="BD613" s="167"/>
      <c r="BE613" s="167"/>
      <c r="BF613" s="167"/>
    </row>
    <row r="614" ht="14.25" customHeight="1">
      <c r="L614" s="178"/>
      <c r="M614" s="178"/>
      <c r="N614" s="178"/>
      <c r="Q614" s="292"/>
      <c r="R614" s="293"/>
      <c r="S614" s="293"/>
      <c r="T614" s="293"/>
      <c r="U614" s="293"/>
      <c r="V614" s="293"/>
      <c r="W614" s="293"/>
      <c r="X614" s="293"/>
      <c r="Y614" s="293"/>
      <c r="Z614" s="293"/>
      <c r="AA614" s="293"/>
      <c r="AB614" s="293"/>
      <c r="AC614" s="293"/>
      <c r="AD614" s="293"/>
      <c r="AE614" s="293"/>
      <c r="AF614" s="730"/>
      <c r="AG614" s="730"/>
      <c r="AH614" s="730"/>
      <c r="AI614" s="730"/>
      <c r="AJ614" s="730"/>
      <c r="AK614" s="730"/>
      <c r="AL614" s="167"/>
      <c r="AM614" s="167"/>
      <c r="AN614" s="167"/>
      <c r="AO614" s="167"/>
      <c r="AP614" s="167"/>
      <c r="AQ614" s="167"/>
      <c r="AR614" s="167"/>
      <c r="AS614" s="167"/>
      <c r="AT614" s="167"/>
      <c r="AU614" s="167"/>
      <c r="AV614" s="167"/>
      <c r="AW614" s="167"/>
      <c r="AX614" s="167"/>
      <c r="AY614" s="167"/>
      <c r="AZ614" s="167"/>
      <c r="BA614" s="167"/>
      <c r="BB614" s="167"/>
      <c r="BC614" s="167"/>
      <c r="BD614" s="167"/>
      <c r="BE614" s="167"/>
      <c r="BF614" s="167"/>
    </row>
    <row r="615" ht="14.25" customHeight="1">
      <c r="L615" s="178"/>
      <c r="M615" s="178"/>
      <c r="N615" s="178"/>
      <c r="Q615" s="292"/>
      <c r="R615" s="293"/>
      <c r="S615" s="293"/>
      <c r="T615" s="293"/>
      <c r="U615" s="293"/>
      <c r="V615" s="293"/>
      <c r="W615" s="293"/>
      <c r="X615" s="293"/>
      <c r="Y615" s="293"/>
      <c r="Z615" s="293"/>
      <c r="AA615" s="293"/>
      <c r="AB615" s="293"/>
      <c r="AC615" s="293"/>
      <c r="AD615" s="293"/>
      <c r="AE615" s="293"/>
      <c r="AF615" s="730"/>
      <c r="AG615" s="730"/>
      <c r="AH615" s="730"/>
      <c r="AI615" s="730"/>
      <c r="AJ615" s="730"/>
      <c r="AK615" s="730"/>
      <c r="AL615" s="167"/>
      <c r="AM615" s="167"/>
      <c r="AN615" s="167"/>
      <c r="AO615" s="167"/>
      <c r="AP615" s="167"/>
      <c r="AQ615" s="167"/>
      <c r="AR615" s="167"/>
      <c r="AS615" s="167"/>
      <c r="AT615" s="167"/>
      <c r="AU615" s="167"/>
      <c r="AV615" s="167"/>
      <c r="AW615" s="167"/>
      <c r="AX615" s="167"/>
      <c r="AY615" s="167"/>
      <c r="AZ615" s="167"/>
      <c r="BA615" s="167"/>
      <c r="BB615" s="167"/>
      <c r="BC615" s="167"/>
      <c r="BD615" s="167"/>
      <c r="BE615" s="167"/>
      <c r="BF615" s="167"/>
    </row>
    <row r="616" ht="14.25" customHeight="1">
      <c r="L616" s="178"/>
      <c r="M616" s="178"/>
      <c r="N616" s="178"/>
      <c r="Q616" s="292"/>
      <c r="R616" s="293"/>
      <c r="S616" s="293"/>
      <c r="T616" s="293"/>
      <c r="U616" s="293"/>
      <c r="V616" s="293"/>
      <c r="W616" s="293"/>
      <c r="X616" s="293"/>
      <c r="Y616" s="293"/>
      <c r="Z616" s="293"/>
      <c r="AA616" s="293"/>
      <c r="AB616" s="293"/>
      <c r="AC616" s="293"/>
      <c r="AD616" s="293"/>
      <c r="AE616" s="293"/>
      <c r="AF616" s="730"/>
      <c r="AG616" s="730"/>
      <c r="AH616" s="730"/>
      <c r="AI616" s="730"/>
      <c r="AJ616" s="730"/>
      <c r="AK616" s="730"/>
      <c r="AL616" s="167"/>
      <c r="AM616" s="167"/>
      <c r="AN616" s="167"/>
      <c r="AO616" s="167"/>
      <c r="AP616" s="167"/>
      <c r="AQ616" s="167"/>
      <c r="AR616" s="167"/>
      <c r="AS616" s="167"/>
      <c r="AT616" s="167"/>
      <c r="AU616" s="167"/>
      <c r="AV616" s="167"/>
      <c r="AW616" s="167"/>
      <c r="AX616" s="167"/>
      <c r="AY616" s="167"/>
      <c r="AZ616" s="167"/>
      <c r="BA616" s="167"/>
      <c r="BB616" s="167"/>
      <c r="BC616" s="167"/>
      <c r="BD616" s="167"/>
      <c r="BE616" s="167"/>
      <c r="BF616" s="167"/>
    </row>
    <row r="617" ht="14.25" customHeight="1">
      <c r="L617" s="178"/>
      <c r="M617" s="178"/>
      <c r="N617" s="178"/>
      <c r="Q617" s="292"/>
      <c r="R617" s="293"/>
      <c r="S617" s="293"/>
      <c r="T617" s="293"/>
      <c r="U617" s="293"/>
      <c r="V617" s="293"/>
      <c r="W617" s="293"/>
      <c r="X617" s="293"/>
      <c r="Y617" s="293"/>
      <c r="Z617" s="293"/>
      <c r="AA617" s="293"/>
      <c r="AB617" s="293"/>
      <c r="AC617" s="293"/>
      <c r="AD617" s="293"/>
      <c r="AE617" s="293"/>
      <c r="AF617" s="730"/>
      <c r="AG617" s="730"/>
      <c r="AH617" s="730"/>
      <c r="AI617" s="730"/>
      <c r="AJ617" s="730"/>
      <c r="AK617" s="730"/>
      <c r="AL617" s="167"/>
      <c r="AM617" s="167"/>
      <c r="AN617" s="167"/>
      <c r="AO617" s="167"/>
      <c r="AP617" s="167"/>
      <c r="AQ617" s="167"/>
      <c r="AR617" s="167"/>
      <c r="AS617" s="167"/>
      <c r="AT617" s="167"/>
      <c r="AU617" s="167"/>
      <c r="AV617" s="167"/>
      <c r="AW617" s="167"/>
      <c r="AX617" s="167"/>
      <c r="AY617" s="167"/>
      <c r="AZ617" s="167"/>
      <c r="BA617" s="167"/>
      <c r="BB617" s="167"/>
      <c r="BC617" s="167"/>
      <c r="BD617" s="167"/>
      <c r="BE617" s="167"/>
      <c r="BF617" s="167"/>
    </row>
    <row r="618" ht="14.25" customHeight="1">
      <c r="L618" s="178"/>
      <c r="M618" s="178"/>
      <c r="N618" s="178"/>
      <c r="Q618" s="292"/>
      <c r="R618" s="293"/>
      <c r="S618" s="293"/>
      <c r="T618" s="293"/>
      <c r="U618" s="293"/>
      <c r="V618" s="293"/>
      <c r="W618" s="293"/>
      <c r="X618" s="293"/>
      <c r="Y618" s="293"/>
      <c r="Z618" s="293"/>
      <c r="AA618" s="293"/>
      <c r="AB618" s="293"/>
      <c r="AC618" s="293"/>
      <c r="AD618" s="293"/>
      <c r="AE618" s="293"/>
      <c r="AF618" s="730"/>
      <c r="AG618" s="730"/>
      <c r="AH618" s="730"/>
      <c r="AI618" s="730"/>
      <c r="AJ618" s="730"/>
      <c r="AK618" s="730"/>
      <c r="AL618" s="167"/>
      <c r="AM618" s="167"/>
      <c r="AN618" s="167"/>
      <c r="AO618" s="167"/>
      <c r="AP618" s="167"/>
      <c r="AQ618" s="167"/>
      <c r="AR618" s="167"/>
      <c r="AS618" s="167"/>
      <c r="AT618" s="167"/>
      <c r="AU618" s="167"/>
      <c r="AV618" s="167"/>
      <c r="AW618" s="167"/>
      <c r="AX618" s="167"/>
      <c r="AY618" s="167"/>
      <c r="AZ618" s="167"/>
      <c r="BA618" s="167"/>
      <c r="BB618" s="167"/>
      <c r="BC618" s="167"/>
      <c r="BD618" s="167"/>
      <c r="BE618" s="167"/>
      <c r="BF618" s="167"/>
    </row>
    <row r="619" ht="14.25" customHeight="1">
      <c r="L619" s="178"/>
      <c r="M619" s="178"/>
      <c r="N619" s="178"/>
      <c r="Q619" s="292"/>
      <c r="R619" s="293"/>
      <c r="S619" s="293"/>
      <c r="T619" s="293"/>
      <c r="U619" s="293"/>
      <c r="V619" s="293"/>
      <c r="W619" s="293"/>
      <c r="X619" s="293"/>
      <c r="Y619" s="293"/>
      <c r="Z619" s="293"/>
      <c r="AA619" s="293"/>
      <c r="AB619" s="293"/>
      <c r="AC619" s="293"/>
      <c r="AD619" s="293"/>
      <c r="AE619" s="293"/>
      <c r="AF619" s="730"/>
      <c r="AG619" s="730"/>
      <c r="AH619" s="730"/>
      <c r="AI619" s="730"/>
      <c r="AJ619" s="730"/>
      <c r="AK619" s="730"/>
      <c r="AL619" s="167"/>
      <c r="AM619" s="167"/>
      <c r="AN619" s="167"/>
      <c r="AO619" s="167"/>
      <c r="AP619" s="167"/>
      <c r="AQ619" s="167"/>
      <c r="AR619" s="167"/>
      <c r="AS619" s="167"/>
      <c r="AT619" s="167"/>
      <c r="AU619" s="167"/>
      <c r="AV619" s="167"/>
      <c r="AW619" s="167"/>
      <c r="AX619" s="167"/>
      <c r="AY619" s="167"/>
      <c r="AZ619" s="167"/>
      <c r="BA619" s="167"/>
      <c r="BB619" s="167"/>
      <c r="BC619" s="167"/>
      <c r="BD619" s="167"/>
      <c r="BE619" s="167"/>
      <c r="BF619" s="167"/>
    </row>
    <row r="620" ht="14.25" customHeight="1">
      <c r="L620" s="178"/>
      <c r="M620" s="178"/>
      <c r="N620" s="178"/>
      <c r="Q620" s="292"/>
      <c r="R620" s="293"/>
      <c r="S620" s="293"/>
      <c r="T620" s="293"/>
      <c r="U620" s="293"/>
      <c r="V620" s="293"/>
      <c r="W620" s="293"/>
      <c r="X620" s="293"/>
      <c r="Y620" s="293"/>
      <c r="Z620" s="293"/>
      <c r="AA620" s="293"/>
      <c r="AB620" s="293"/>
      <c r="AC620" s="293"/>
      <c r="AD620" s="293"/>
      <c r="AE620" s="293"/>
      <c r="AF620" s="730"/>
      <c r="AG620" s="730"/>
      <c r="AH620" s="730"/>
      <c r="AI620" s="730"/>
      <c r="AJ620" s="730"/>
      <c r="AK620" s="730"/>
      <c r="AL620" s="167"/>
      <c r="AM620" s="167"/>
      <c r="AN620" s="167"/>
      <c r="AO620" s="167"/>
      <c r="AP620" s="167"/>
      <c r="AQ620" s="167"/>
      <c r="AR620" s="167"/>
      <c r="AS620" s="167"/>
      <c r="AT620" s="167"/>
      <c r="AU620" s="167"/>
      <c r="AV620" s="167"/>
      <c r="AW620" s="167"/>
      <c r="AX620" s="167"/>
      <c r="AY620" s="167"/>
      <c r="AZ620" s="167"/>
      <c r="BA620" s="167"/>
      <c r="BB620" s="167"/>
      <c r="BC620" s="167"/>
      <c r="BD620" s="167"/>
      <c r="BE620" s="167"/>
      <c r="BF620" s="167"/>
    </row>
    <row r="621" ht="14.25" customHeight="1">
      <c r="L621" s="178"/>
      <c r="M621" s="178"/>
      <c r="N621" s="178"/>
      <c r="Q621" s="292"/>
      <c r="R621" s="293"/>
      <c r="S621" s="293"/>
      <c r="T621" s="293"/>
      <c r="U621" s="293"/>
      <c r="V621" s="293"/>
      <c r="W621" s="293"/>
      <c r="X621" s="293"/>
      <c r="Y621" s="293"/>
      <c r="Z621" s="293"/>
      <c r="AA621" s="293"/>
      <c r="AB621" s="293"/>
      <c r="AC621" s="293"/>
      <c r="AD621" s="293"/>
      <c r="AE621" s="293"/>
      <c r="AF621" s="730"/>
      <c r="AG621" s="730"/>
      <c r="AH621" s="730"/>
      <c r="AI621" s="730"/>
      <c r="AJ621" s="730"/>
      <c r="AK621" s="730"/>
      <c r="AL621" s="167"/>
      <c r="AM621" s="167"/>
      <c r="AN621" s="167"/>
      <c r="AO621" s="167"/>
      <c r="AP621" s="167"/>
      <c r="AQ621" s="167"/>
      <c r="AR621" s="167"/>
      <c r="AS621" s="167"/>
      <c r="AT621" s="167"/>
      <c r="AU621" s="167"/>
      <c r="AV621" s="167"/>
      <c r="AW621" s="167"/>
      <c r="AX621" s="167"/>
      <c r="AY621" s="167"/>
      <c r="AZ621" s="167"/>
      <c r="BA621" s="167"/>
      <c r="BB621" s="167"/>
      <c r="BC621" s="167"/>
      <c r="BD621" s="167"/>
      <c r="BE621" s="167"/>
      <c r="BF621" s="167"/>
    </row>
    <row r="622" ht="14.25" customHeight="1">
      <c r="L622" s="178"/>
      <c r="M622" s="178"/>
      <c r="N622" s="178"/>
      <c r="Q622" s="292"/>
      <c r="R622" s="293"/>
      <c r="S622" s="293"/>
      <c r="T622" s="293"/>
      <c r="U622" s="293"/>
      <c r="V622" s="293"/>
      <c r="W622" s="293"/>
      <c r="X622" s="293"/>
      <c r="Y622" s="293"/>
      <c r="Z622" s="293"/>
      <c r="AA622" s="293"/>
      <c r="AB622" s="293"/>
      <c r="AC622" s="293"/>
      <c r="AD622" s="293"/>
      <c r="AE622" s="293"/>
      <c r="AF622" s="730"/>
      <c r="AG622" s="730"/>
      <c r="AH622" s="730"/>
      <c r="AI622" s="730"/>
      <c r="AJ622" s="730"/>
      <c r="AK622" s="730"/>
      <c r="AL622" s="167"/>
      <c r="AM622" s="167"/>
      <c r="AN622" s="167"/>
      <c r="AO622" s="167"/>
      <c r="AP622" s="167"/>
      <c r="AQ622" s="167"/>
      <c r="AR622" s="167"/>
      <c r="AS622" s="167"/>
      <c r="AT622" s="167"/>
      <c r="AU622" s="167"/>
      <c r="AV622" s="167"/>
      <c r="AW622" s="167"/>
      <c r="AX622" s="167"/>
      <c r="AY622" s="167"/>
      <c r="AZ622" s="167"/>
      <c r="BA622" s="167"/>
      <c r="BB622" s="167"/>
      <c r="BC622" s="167"/>
      <c r="BD622" s="167"/>
      <c r="BE622" s="167"/>
      <c r="BF622" s="167"/>
    </row>
    <row r="623" ht="14.25" customHeight="1">
      <c r="L623" s="178"/>
      <c r="M623" s="178"/>
      <c r="N623" s="178"/>
      <c r="Q623" s="292"/>
      <c r="R623" s="293"/>
      <c r="S623" s="293"/>
      <c r="T623" s="293"/>
      <c r="U623" s="293"/>
      <c r="V623" s="293"/>
      <c r="W623" s="293"/>
      <c r="X623" s="293"/>
      <c r="Y623" s="293"/>
      <c r="Z623" s="293"/>
      <c r="AA623" s="293"/>
      <c r="AB623" s="293"/>
      <c r="AC623" s="293"/>
      <c r="AD623" s="293"/>
      <c r="AE623" s="293"/>
      <c r="AF623" s="730"/>
      <c r="AG623" s="730"/>
      <c r="AH623" s="730"/>
      <c r="AI623" s="730"/>
      <c r="AJ623" s="730"/>
      <c r="AK623" s="730"/>
      <c r="AL623" s="167"/>
      <c r="AM623" s="167"/>
      <c r="AN623" s="167"/>
      <c r="AO623" s="167"/>
      <c r="AP623" s="167"/>
      <c r="AQ623" s="167"/>
      <c r="AR623" s="167"/>
      <c r="AS623" s="167"/>
      <c r="AT623" s="167"/>
      <c r="AU623" s="167"/>
      <c r="AV623" s="167"/>
      <c r="AW623" s="167"/>
      <c r="AX623" s="167"/>
      <c r="AY623" s="167"/>
      <c r="AZ623" s="167"/>
      <c r="BA623" s="167"/>
      <c r="BB623" s="167"/>
      <c r="BC623" s="167"/>
      <c r="BD623" s="167"/>
      <c r="BE623" s="167"/>
      <c r="BF623" s="167"/>
    </row>
    <row r="624" ht="14.25" customHeight="1">
      <c r="L624" s="178"/>
      <c r="M624" s="178"/>
      <c r="N624" s="178"/>
      <c r="Q624" s="292"/>
      <c r="R624" s="293"/>
      <c r="S624" s="293"/>
      <c r="T624" s="293"/>
      <c r="U624" s="293"/>
      <c r="V624" s="293"/>
      <c r="W624" s="293"/>
      <c r="X624" s="293"/>
      <c r="Y624" s="293"/>
      <c r="Z624" s="293"/>
      <c r="AA624" s="293"/>
      <c r="AB624" s="293"/>
      <c r="AC624" s="293"/>
      <c r="AD624" s="293"/>
      <c r="AE624" s="293"/>
      <c r="AF624" s="730"/>
      <c r="AG624" s="730"/>
      <c r="AH624" s="730"/>
      <c r="AI624" s="730"/>
      <c r="AJ624" s="730"/>
      <c r="AK624" s="730"/>
      <c r="AL624" s="167"/>
      <c r="AM624" s="167"/>
      <c r="AN624" s="167"/>
      <c r="AO624" s="167"/>
      <c r="AP624" s="167"/>
      <c r="AQ624" s="167"/>
      <c r="AR624" s="167"/>
      <c r="AS624" s="167"/>
      <c r="AT624" s="167"/>
      <c r="AU624" s="167"/>
      <c r="AV624" s="167"/>
      <c r="AW624" s="167"/>
      <c r="AX624" s="167"/>
      <c r="AY624" s="167"/>
      <c r="AZ624" s="167"/>
      <c r="BA624" s="167"/>
      <c r="BB624" s="167"/>
      <c r="BC624" s="167"/>
      <c r="BD624" s="167"/>
      <c r="BE624" s="167"/>
      <c r="BF624" s="167"/>
    </row>
    <row r="625" ht="14.25" customHeight="1">
      <c r="L625" s="178"/>
      <c r="M625" s="178"/>
      <c r="N625" s="178"/>
      <c r="Q625" s="292"/>
      <c r="R625" s="293"/>
      <c r="S625" s="293"/>
      <c r="T625" s="293"/>
      <c r="U625" s="293"/>
      <c r="V625" s="293"/>
      <c r="W625" s="293"/>
      <c r="X625" s="293"/>
      <c r="Y625" s="293"/>
      <c r="Z625" s="293"/>
      <c r="AA625" s="293"/>
      <c r="AB625" s="293"/>
      <c r="AC625" s="293"/>
      <c r="AD625" s="293"/>
      <c r="AE625" s="293"/>
      <c r="AF625" s="730"/>
      <c r="AG625" s="730"/>
      <c r="AH625" s="730"/>
      <c r="AI625" s="730"/>
      <c r="AJ625" s="730"/>
      <c r="AK625" s="730"/>
      <c r="AL625" s="167"/>
      <c r="AM625" s="167"/>
      <c r="AN625" s="167"/>
      <c r="AO625" s="167"/>
      <c r="AP625" s="167"/>
      <c r="AQ625" s="167"/>
      <c r="AR625" s="167"/>
      <c r="AS625" s="167"/>
      <c r="AT625" s="167"/>
      <c r="AU625" s="167"/>
      <c r="AV625" s="167"/>
      <c r="AW625" s="167"/>
      <c r="AX625" s="167"/>
      <c r="AY625" s="167"/>
      <c r="AZ625" s="167"/>
      <c r="BA625" s="167"/>
      <c r="BB625" s="167"/>
      <c r="BC625" s="167"/>
      <c r="BD625" s="167"/>
      <c r="BE625" s="167"/>
      <c r="BF625" s="167"/>
    </row>
    <row r="626" ht="14.25" customHeight="1">
      <c r="L626" s="178"/>
      <c r="M626" s="178"/>
      <c r="N626" s="178"/>
      <c r="Q626" s="292"/>
      <c r="R626" s="293"/>
      <c r="S626" s="293"/>
      <c r="T626" s="293"/>
      <c r="U626" s="293"/>
      <c r="V626" s="293"/>
      <c r="W626" s="293"/>
      <c r="X626" s="293"/>
      <c r="Y626" s="293"/>
      <c r="Z626" s="293"/>
      <c r="AA626" s="293"/>
      <c r="AB626" s="293"/>
      <c r="AC626" s="293"/>
      <c r="AD626" s="293"/>
      <c r="AE626" s="293"/>
      <c r="AF626" s="730"/>
      <c r="AG626" s="730"/>
      <c r="AH626" s="730"/>
      <c r="AI626" s="730"/>
      <c r="AJ626" s="730"/>
      <c r="AK626" s="730"/>
      <c r="AL626" s="167"/>
      <c r="AM626" s="167"/>
      <c r="AN626" s="167"/>
      <c r="AO626" s="167"/>
      <c r="AP626" s="167"/>
      <c r="AQ626" s="167"/>
      <c r="AR626" s="167"/>
      <c r="AS626" s="167"/>
      <c r="AT626" s="167"/>
      <c r="AU626" s="167"/>
      <c r="AV626" s="167"/>
      <c r="AW626" s="167"/>
      <c r="AX626" s="167"/>
      <c r="AY626" s="167"/>
      <c r="AZ626" s="167"/>
      <c r="BA626" s="167"/>
      <c r="BB626" s="167"/>
      <c r="BC626" s="167"/>
      <c r="BD626" s="167"/>
      <c r="BE626" s="167"/>
      <c r="BF626" s="167"/>
    </row>
    <row r="627" ht="14.25" customHeight="1">
      <c r="L627" s="178"/>
      <c r="M627" s="178"/>
      <c r="N627" s="178"/>
      <c r="Q627" s="292"/>
      <c r="R627" s="293"/>
      <c r="S627" s="293"/>
      <c r="T627" s="293"/>
      <c r="U627" s="293"/>
      <c r="V627" s="293"/>
      <c r="W627" s="293"/>
      <c r="X627" s="293"/>
      <c r="Y627" s="293"/>
      <c r="Z627" s="293"/>
      <c r="AA627" s="293"/>
      <c r="AB627" s="293"/>
      <c r="AC627" s="293"/>
      <c r="AD627" s="293"/>
      <c r="AE627" s="293"/>
      <c r="AF627" s="730"/>
      <c r="AG627" s="730"/>
      <c r="AH627" s="730"/>
      <c r="AI627" s="730"/>
      <c r="AJ627" s="730"/>
      <c r="AK627" s="730"/>
      <c r="AL627" s="167"/>
      <c r="AM627" s="167"/>
      <c r="AN627" s="167"/>
      <c r="AO627" s="167"/>
      <c r="AP627" s="167"/>
      <c r="AQ627" s="167"/>
      <c r="AR627" s="167"/>
      <c r="AS627" s="167"/>
      <c r="AT627" s="167"/>
      <c r="AU627" s="167"/>
      <c r="AV627" s="167"/>
      <c r="AW627" s="167"/>
      <c r="AX627" s="167"/>
      <c r="AY627" s="167"/>
      <c r="AZ627" s="167"/>
      <c r="BA627" s="167"/>
      <c r="BB627" s="167"/>
      <c r="BC627" s="167"/>
      <c r="BD627" s="167"/>
      <c r="BE627" s="167"/>
      <c r="BF627" s="167"/>
    </row>
    <row r="628" ht="14.25" customHeight="1">
      <c r="L628" s="178"/>
      <c r="M628" s="178"/>
      <c r="N628" s="178"/>
      <c r="Q628" s="292"/>
      <c r="R628" s="293"/>
      <c r="S628" s="293"/>
      <c r="T628" s="293"/>
      <c r="U628" s="293"/>
      <c r="V628" s="293"/>
      <c r="W628" s="293"/>
      <c r="X628" s="293"/>
      <c r="Y628" s="293"/>
      <c r="Z628" s="293"/>
      <c r="AA628" s="293"/>
      <c r="AB628" s="293"/>
      <c r="AC628" s="293"/>
      <c r="AD628" s="293"/>
      <c r="AE628" s="293"/>
      <c r="AF628" s="730"/>
      <c r="AG628" s="730"/>
      <c r="AH628" s="730"/>
      <c r="AI628" s="730"/>
      <c r="AJ628" s="730"/>
      <c r="AK628" s="730"/>
      <c r="AL628" s="167"/>
      <c r="AM628" s="167"/>
      <c r="AN628" s="167"/>
      <c r="AO628" s="167"/>
      <c r="AP628" s="167"/>
      <c r="AQ628" s="167"/>
      <c r="AR628" s="167"/>
      <c r="AS628" s="167"/>
      <c r="AT628" s="167"/>
      <c r="AU628" s="167"/>
      <c r="AV628" s="167"/>
      <c r="AW628" s="167"/>
      <c r="AX628" s="167"/>
      <c r="AY628" s="167"/>
      <c r="AZ628" s="167"/>
      <c r="BA628" s="167"/>
      <c r="BB628" s="167"/>
      <c r="BC628" s="167"/>
      <c r="BD628" s="167"/>
      <c r="BE628" s="167"/>
      <c r="BF628" s="167"/>
    </row>
    <row r="629" ht="14.25" customHeight="1">
      <c r="L629" s="178"/>
      <c r="M629" s="178"/>
      <c r="N629" s="178"/>
      <c r="Q629" s="292"/>
      <c r="R629" s="293"/>
      <c r="S629" s="293"/>
      <c r="T629" s="293"/>
      <c r="U629" s="293"/>
      <c r="V629" s="293"/>
      <c r="W629" s="293"/>
      <c r="X629" s="293"/>
      <c r="Y629" s="293"/>
      <c r="Z629" s="293"/>
      <c r="AA629" s="293"/>
      <c r="AB629" s="293"/>
      <c r="AC629" s="293"/>
      <c r="AD629" s="293"/>
      <c r="AE629" s="293"/>
      <c r="AF629" s="730"/>
      <c r="AG629" s="730"/>
      <c r="AH629" s="730"/>
      <c r="AI629" s="730"/>
      <c r="AJ629" s="730"/>
      <c r="AK629" s="730"/>
      <c r="AL629" s="167"/>
      <c r="AM629" s="167"/>
      <c r="AN629" s="167"/>
      <c r="AO629" s="167"/>
      <c r="AP629" s="167"/>
      <c r="AQ629" s="167"/>
      <c r="AR629" s="167"/>
      <c r="AS629" s="167"/>
      <c r="AT629" s="167"/>
      <c r="AU629" s="167"/>
      <c r="AV629" s="167"/>
      <c r="AW629" s="167"/>
      <c r="AX629" s="167"/>
      <c r="AY629" s="167"/>
      <c r="AZ629" s="167"/>
      <c r="BA629" s="167"/>
      <c r="BB629" s="167"/>
      <c r="BC629" s="167"/>
      <c r="BD629" s="167"/>
      <c r="BE629" s="167"/>
      <c r="BF629" s="167"/>
    </row>
    <row r="630" ht="14.25" customHeight="1">
      <c r="L630" s="178"/>
      <c r="M630" s="178"/>
      <c r="N630" s="178"/>
      <c r="Q630" s="292"/>
      <c r="R630" s="293"/>
      <c r="S630" s="293"/>
      <c r="T630" s="293"/>
      <c r="U630" s="293"/>
      <c r="V630" s="293"/>
      <c r="W630" s="293"/>
      <c r="X630" s="293"/>
      <c r="Y630" s="293"/>
      <c r="Z630" s="293"/>
      <c r="AA630" s="293"/>
      <c r="AB630" s="293"/>
      <c r="AC630" s="293"/>
      <c r="AD630" s="293"/>
      <c r="AE630" s="293"/>
      <c r="AF630" s="730"/>
      <c r="AG630" s="730"/>
      <c r="AH630" s="730"/>
      <c r="AI630" s="730"/>
      <c r="AJ630" s="730"/>
      <c r="AK630" s="730"/>
      <c r="AL630" s="167"/>
      <c r="AM630" s="167"/>
      <c r="AN630" s="167"/>
      <c r="AO630" s="167"/>
      <c r="AP630" s="167"/>
      <c r="AQ630" s="167"/>
      <c r="AR630" s="167"/>
      <c r="AS630" s="167"/>
      <c r="AT630" s="167"/>
      <c r="AU630" s="167"/>
      <c r="AV630" s="167"/>
      <c r="AW630" s="167"/>
      <c r="AX630" s="167"/>
      <c r="AY630" s="167"/>
      <c r="AZ630" s="167"/>
      <c r="BA630" s="167"/>
      <c r="BB630" s="167"/>
      <c r="BC630" s="167"/>
      <c r="BD630" s="167"/>
      <c r="BE630" s="167"/>
      <c r="BF630" s="167"/>
    </row>
    <row r="631" ht="14.25" customHeight="1">
      <c r="L631" s="178"/>
      <c r="M631" s="178"/>
      <c r="N631" s="178"/>
      <c r="Q631" s="292"/>
      <c r="R631" s="293"/>
      <c r="S631" s="293"/>
      <c r="T631" s="293"/>
      <c r="U631" s="293"/>
      <c r="V631" s="293"/>
      <c r="W631" s="293"/>
      <c r="X631" s="293"/>
      <c r="Y631" s="293"/>
      <c r="Z631" s="293"/>
      <c r="AA631" s="293"/>
      <c r="AB631" s="293"/>
      <c r="AC631" s="293"/>
      <c r="AD631" s="293"/>
      <c r="AE631" s="293"/>
      <c r="AF631" s="730"/>
      <c r="AG631" s="730"/>
      <c r="AH631" s="730"/>
      <c r="AI631" s="730"/>
      <c r="AJ631" s="730"/>
      <c r="AK631" s="730"/>
      <c r="AL631" s="167"/>
      <c r="AM631" s="167"/>
      <c r="AN631" s="167"/>
      <c r="AO631" s="167"/>
      <c r="AP631" s="167"/>
      <c r="AQ631" s="167"/>
      <c r="AR631" s="167"/>
      <c r="AS631" s="167"/>
      <c r="AT631" s="167"/>
      <c r="AU631" s="167"/>
      <c r="AV631" s="167"/>
      <c r="AW631" s="167"/>
      <c r="AX631" s="167"/>
      <c r="AY631" s="167"/>
      <c r="AZ631" s="167"/>
      <c r="BA631" s="167"/>
      <c r="BB631" s="167"/>
      <c r="BC631" s="167"/>
      <c r="BD631" s="167"/>
      <c r="BE631" s="167"/>
      <c r="BF631" s="167"/>
    </row>
    <row r="632" ht="14.25" customHeight="1">
      <c r="L632" s="178"/>
      <c r="M632" s="178"/>
      <c r="N632" s="178"/>
      <c r="Q632" s="292"/>
      <c r="R632" s="293"/>
      <c r="S632" s="293"/>
      <c r="T632" s="293"/>
      <c r="U632" s="293"/>
      <c r="V632" s="293"/>
      <c r="W632" s="293"/>
      <c r="X632" s="293"/>
      <c r="Y632" s="293"/>
      <c r="Z632" s="293"/>
      <c r="AA632" s="293"/>
      <c r="AB632" s="293"/>
      <c r="AC632" s="293"/>
      <c r="AD632" s="293"/>
      <c r="AE632" s="293"/>
      <c r="AF632" s="730"/>
      <c r="AG632" s="730"/>
      <c r="AH632" s="730"/>
      <c r="AI632" s="730"/>
      <c r="AJ632" s="730"/>
      <c r="AK632" s="730"/>
      <c r="AL632" s="167"/>
      <c r="AM632" s="167"/>
      <c r="AN632" s="167"/>
      <c r="AO632" s="167"/>
      <c r="AP632" s="167"/>
      <c r="AQ632" s="167"/>
      <c r="AR632" s="167"/>
      <c r="AS632" s="167"/>
      <c r="AT632" s="167"/>
      <c r="AU632" s="167"/>
      <c r="AV632" s="167"/>
      <c r="AW632" s="167"/>
      <c r="AX632" s="167"/>
      <c r="AY632" s="167"/>
      <c r="AZ632" s="167"/>
      <c r="BA632" s="167"/>
      <c r="BB632" s="167"/>
      <c r="BC632" s="167"/>
      <c r="BD632" s="167"/>
      <c r="BE632" s="167"/>
      <c r="BF632" s="167"/>
    </row>
    <row r="633" ht="14.25" customHeight="1">
      <c r="L633" s="178"/>
      <c r="M633" s="178"/>
      <c r="N633" s="178"/>
      <c r="Q633" s="292"/>
      <c r="R633" s="293"/>
      <c r="S633" s="293"/>
      <c r="T633" s="293"/>
      <c r="U633" s="293"/>
      <c r="V633" s="293"/>
      <c r="W633" s="293"/>
      <c r="X633" s="293"/>
      <c r="Y633" s="293"/>
      <c r="Z633" s="293"/>
      <c r="AA633" s="293"/>
      <c r="AB633" s="293"/>
      <c r="AC633" s="293"/>
      <c r="AD633" s="293"/>
      <c r="AE633" s="293"/>
      <c r="AF633" s="730"/>
      <c r="AG633" s="730"/>
      <c r="AH633" s="730"/>
      <c r="AI633" s="730"/>
      <c r="AJ633" s="730"/>
      <c r="AK633" s="730"/>
      <c r="AL633" s="167"/>
      <c r="AM633" s="167"/>
      <c r="AN633" s="167"/>
      <c r="AO633" s="167"/>
      <c r="AP633" s="167"/>
      <c r="AQ633" s="167"/>
      <c r="AR633" s="167"/>
      <c r="AS633" s="167"/>
      <c r="AT633" s="167"/>
      <c r="AU633" s="167"/>
      <c r="AV633" s="167"/>
      <c r="AW633" s="167"/>
      <c r="AX633" s="167"/>
      <c r="AY633" s="167"/>
      <c r="AZ633" s="167"/>
      <c r="BA633" s="167"/>
      <c r="BB633" s="167"/>
      <c r="BC633" s="167"/>
      <c r="BD633" s="167"/>
      <c r="BE633" s="167"/>
      <c r="BF633" s="167"/>
    </row>
    <row r="634" ht="14.25" customHeight="1">
      <c r="L634" s="178"/>
      <c r="M634" s="178"/>
      <c r="N634" s="178"/>
      <c r="Q634" s="292"/>
      <c r="R634" s="293"/>
      <c r="S634" s="293"/>
      <c r="T634" s="293"/>
      <c r="U634" s="293"/>
      <c r="V634" s="293"/>
      <c r="W634" s="293"/>
      <c r="X634" s="293"/>
      <c r="Y634" s="293"/>
      <c r="Z634" s="293"/>
      <c r="AA634" s="293"/>
      <c r="AB634" s="293"/>
      <c r="AC634" s="293"/>
      <c r="AD634" s="293"/>
      <c r="AE634" s="293"/>
      <c r="AF634" s="730"/>
      <c r="AG634" s="730"/>
      <c r="AH634" s="730"/>
      <c r="AI634" s="730"/>
      <c r="AJ634" s="730"/>
      <c r="AK634" s="730"/>
      <c r="AL634" s="167"/>
      <c r="AM634" s="167"/>
      <c r="AN634" s="167"/>
      <c r="AO634" s="167"/>
      <c r="AP634" s="167"/>
      <c r="AQ634" s="167"/>
      <c r="AR634" s="167"/>
      <c r="AS634" s="167"/>
      <c r="AT634" s="167"/>
      <c r="AU634" s="167"/>
      <c r="AV634" s="167"/>
      <c r="AW634" s="167"/>
      <c r="AX634" s="167"/>
      <c r="AY634" s="167"/>
      <c r="AZ634" s="167"/>
      <c r="BA634" s="167"/>
      <c r="BB634" s="167"/>
      <c r="BC634" s="167"/>
      <c r="BD634" s="167"/>
      <c r="BE634" s="167"/>
      <c r="BF634" s="167"/>
    </row>
    <row r="635" ht="14.25" customHeight="1">
      <c r="L635" s="178"/>
      <c r="M635" s="178"/>
      <c r="N635" s="178"/>
      <c r="Q635" s="292"/>
      <c r="R635" s="293"/>
      <c r="S635" s="293"/>
      <c r="T635" s="293"/>
      <c r="U635" s="293"/>
      <c r="V635" s="293"/>
      <c r="W635" s="293"/>
      <c r="X635" s="293"/>
      <c r="Y635" s="293"/>
      <c r="Z635" s="293"/>
      <c r="AA635" s="293"/>
      <c r="AB635" s="293"/>
      <c r="AC635" s="293"/>
      <c r="AD635" s="293"/>
      <c r="AE635" s="293"/>
      <c r="AF635" s="730"/>
      <c r="AG635" s="730"/>
      <c r="AH635" s="730"/>
      <c r="AI635" s="730"/>
      <c r="AJ635" s="730"/>
      <c r="AK635" s="730"/>
      <c r="AL635" s="167"/>
      <c r="AM635" s="167"/>
      <c r="AN635" s="167"/>
      <c r="AO635" s="167"/>
      <c r="AP635" s="167"/>
      <c r="AQ635" s="167"/>
      <c r="AR635" s="167"/>
      <c r="AS635" s="167"/>
      <c r="AT635" s="167"/>
      <c r="AU635" s="167"/>
      <c r="AV635" s="167"/>
      <c r="AW635" s="167"/>
      <c r="AX635" s="167"/>
      <c r="AY635" s="167"/>
      <c r="AZ635" s="167"/>
      <c r="BA635" s="167"/>
      <c r="BB635" s="167"/>
      <c r="BC635" s="167"/>
      <c r="BD635" s="167"/>
      <c r="BE635" s="167"/>
      <c r="BF635" s="167"/>
    </row>
    <row r="636" ht="14.25" customHeight="1">
      <c r="L636" s="178"/>
      <c r="M636" s="178"/>
      <c r="N636" s="178"/>
      <c r="Q636" s="292"/>
      <c r="R636" s="293"/>
      <c r="S636" s="293"/>
      <c r="T636" s="293"/>
      <c r="U636" s="293"/>
      <c r="V636" s="293"/>
      <c r="W636" s="293"/>
      <c r="X636" s="293"/>
      <c r="Y636" s="293"/>
      <c r="Z636" s="293"/>
      <c r="AA636" s="293"/>
      <c r="AB636" s="293"/>
      <c r="AC636" s="293"/>
      <c r="AD636" s="293"/>
      <c r="AE636" s="293"/>
      <c r="AF636" s="730"/>
      <c r="AG636" s="730"/>
      <c r="AH636" s="730"/>
      <c r="AI636" s="730"/>
      <c r="AJ636" s="730"/>
      <c r="AK636" s="730"/>
      <c r="AL636" s="167"/>
      <c r="AM636" s="167"/>
      <c r="AN636" s="167"/>
      <c r="AO636" s="167"/>
      <c r="AP636" s="167"/>
      <c r="AQ636" s="167"/>
      <c r="AR636" s="167"/>
      <c r="AS636" s="167"/>
      <c r="AT636" s="167"/>
      <c r="AU636" s="167"/>
      <c r="AV636" s="167"/>
      <c r="AW636" s="167"/>
      <c r="AX636" s="167"/>
      <c r="AY636" s="167"/>
      <c r="AZ636" s="167"/>
      <c r="BA636" s="167"/>
      <c r="BB636" s="167"/>
      <c r="BC636" s="167"/>
      <c r="BD636" s="167"/>
      <c r="BE636" s="167"/>
      <c r="BF636" s="167"/>
    </row>
    <row r="637" ht="14.25" customHeight="1">
      <c r="L637" s="178"/>
      <c r="M637" s="178"/>
      <c r="N637" s="178"/>
      <c r="Q637" s="292"/>
      <c r="R637" s="293"/>
      <c r="S637" s="293"/>
      <c r="T637" s="293"/>
      <c r="U637" s="293"/>
      <c r="V637" s="293"/>
      <c r="W637" s="293"/>
      <c r="X637" s="293"/>
      <c r="Y637" s="293"/>
      <c r="Z637" s="293"/>
      <c r="AA637" s="293"/>
      <c r="AB637" s="293"/>
      <c r="AC637" s="293"/>
      <c r="AD637" s="293"/>
      <c r="AE637" s="293"/>
      <c r="AF637" s="730"/>
      <c r="AG637" s="730"/>
      <c r="AH637" s="730"/>
      <c r="AI637" s="730"/>
      <c r="AJ637" s="730"/>
      <c r="AK637" s="730"/>
      <c r="AL637" s="167"/>
      <c r="AM637" s="167"/>
      <c r="AN637" s="167"/>
      <c r="AO637" s="167"/>
      <c r="AP637" s="167"/>
      <c r="AQ637" s="167"/>
      <c r="AR637" s="167"/>
      <c r="AS637" s="167"/>
      <c r="AT637" s="167"/>
      <c r="AU637" s="167"/>
      <c r="AV637" s="167"/>
      <c r="AW637" s="167"/>
      <c r="AX637" s="167"/>
      <c r="AY637" s="167"/>
      <c r="AZ637" s="167"/>
      <c r="BA637" s="167"/>
      <c r="BB637" s="167"/>
      <c r="BC637" s="167"/>
      <c r="BD637" s="167"/>
      <c r="BE637" s="167"/>
      <c r="BF637" s="167"/>
    </row>
    <row r="638" ht="14.25" customHeight="1">
      <c r="L638" s="178"/>
      <c r="M638" s="178"/>
      <c r="N638" s="178"/>
      <c r="Q638" s="292"/>
      <c r="R638" s="293"/>
      <c r="S638" s="293"/>
      <c r="T638" s="293"/>
      <c r="U638" s="293"/>
      <c r="V638" s="293"/>
      <c r="W638" s="293"/>
      <c r="X638" s="293"/>
      <c r="Y638" s="293"/>
      <c r="Z638" s="293"/>
      <c r="AA638" s="293"/>
      <c r="AB638" s="293"/>
      <c r="AC638" s="293"/>
      <c r="AD638" s="293"/>
      <c r="AE638" s="293"/>
      <c r="AF638" s="730"/>
      <c r="AG638" s="730"/>
      <c r="AH638" s="730"/>
      <c r="AI638" s="730"/>
      <c r="AJ638" s="730"/>
      <c r="AK638" s="730"/>
      <c r="AL638" s="167"/>
      <c r="AM638" s="167"/>
      <c r="AN638" s="167"/>
      <c r="AO638" s="167"/>
      <c r="AP638" s="167"/>
      <c r="AQ638" s="167"/>
      <c r="AR638" s="167"/>
      <c r="AS638" s="167"/>
      <c r="AT638" s="167"/>
      <c r="AU638" s="167"/>
      <c r="AV638" s="167"/>
      <c r="AW638" s="167"/>
      <c r="AX638" s="167"/>
      <c r="AY638" s="167"/>
      <c r="AZ638" s="167"/>
      <c r="BA638" s="167"/>
      <c r="BB638" s="167"/>
      <c r="BC638" s="167"/>
      <c r="BD638" s="167"/>
      <c r="BE638" s="167"/>
      <c r="BF638" s="167"/>
    </row>
    <row r="639" ht="14.25" customHeight="1">
      <c r="L639" s="178"/>
      <c r="M639" s="178"/>
      <c r="N639" s="178"/>
      <c r="Q639" s="292"/>
      <c r="R639" s="293"/>
      <c r="S639" s="293"/>
      <c r="T639" s="293"/>
      <c r="U639" s="293"/>
      <c r="V639" s="293"/>
      <c r="W639" s="293"/>
      <c r="X639" s="293"/>
      <c r="Y639" s="293"/>
      <c r="Z639" s="293"/>
      <c r="AA639" s="293"/>
      <c r="AB639" s="293"/>
      <c r="AC639" s="293"/>
      <c r="AD639" s="293"/>
      <c r="AE639" s="293"/>
      <c r="AF639" s="730"/>
      <c r="AG639" s="730"/>
      <c r="AH639" s="730"/>
      <c r="AI639" s="730"/>
      <c r="AJ639" s="730"/>
      <c r="AK639" s="730"/>
      <c r="AL639" s="167"/>
      <c r="AM639" s="167"/>
      <c r="AN639" s="167"/>
      <c r="AO639" s="167"/>
      <c r="AP639" s="167"/>
      <c r="AQ639" s="167"/>
      <c r="AR639" s="167"/>
      <c r="AS639" s="167"/>
      <c r="AT639" s="167"/>
      <c r="AU639" s="167"/>
      <c r="AV639" s="167"/>
      <c r="AW639" s="167"/>
      <c r="AX639" s="167"/>
      <c r="AY639" s="167"/>
      <c r="AZ639" s="167"/>
      <c r="BA639" s="167"/>
      <c r="BB639" s="167"/>
      <c r="BC639" s="167"/>
      <c r="BD639" s="167"/>
      <c r="BE639" s="167"/>
      <c r="BF639" s="167"/>
    </row>
    <row r="640" ht="14.25" customHeight="1">
      <c r="L640" s="178"/>
      <c r="M640" s="178"/>
      <c r="N640" s="178"/>
      <c r="Q640" s="292"/>
      <c r="R640" s="293"/>
      <c r="S640" s="293"/>
      <c r="T640" s="293"/>
      <c r="U640" s="293"/>
      <c r="V640" s="293"/>
      <c r="W640" s="293"/>
      <c r="X640" s="293"/>
      <c r="Y640" s="293"/>
      <c r="Z640" s="293"/>
      <c r="AA640" s="293"/>
      <c r="AB640" s="293"/>
      <c r="AC640" s="293"/>
      <c r="AD640" s="293"/>
      <c r="AE640" s="293"/>
      <c r="AF640" s="730"/>
      <c r="AG640" s="730"/>
      <c r="AH640" s="730"/>
      <c r="AI640" s="730"/>
      <c r="AJ640" s="730"/>
      <c r="AK640" s="730"/>
      <c r="AL640" s="167"/>
      <c r="AM640" s="167"/>
      <c r="AN640" s="167"/>
      <c r="AO640" s="167"/>
      <c r="AP640" s="167"/>
      <c r="AQ640" s="167"/>
      <c r="AR640" s="167"/>
      <c r="AS640" s="167"/>
      <c r="AT640" s="167"/>
      <c r="AU640" s="167"/>
      <c r="AV640" s="167"/>
      <c r="AW640" s="167"/>
      <c r="AX640" s="167"/>
      <c r="AY640" s="167"/>
      <c r="AZ640" s="167"/>
      <c r="BA640" s="167"/>
      <c r="BB640" s="167"/>
      <c r="BC640" s="167"/>
      <c r="BD640" s="167"/>
      <c r="BE640" s="167"/>
      <c r="BF640" s="167"/>
    </row>
    <row r="641" ht="14.25" customHeight="1">
      <c r="L641" s="178"/>
      <c r="M641" s="178"/>
      <c r="N641" s="178"/>
      <c r="Q641" s="292"/>
      <c r="R641" s="293"/>
      <c r="S641" s="293"/>
      <c r="T641" s="293"/>
      <c r="U641" s="293"/>
      <c r="V641" s="293"/>
      <c r="W641" s="293"/>
      <c r="X641" s="293"/>
      <c r="Y641" s="293"/>
      <c r="Z641" s="293"/>
      <c r="AA641" s="293"/>
      <c r="AB641" s="293"/>
      <c r="AC641" s="293"/>
      <c r="AD641" s="293"/>
      <c r="AE641" s="293"/>
      <c r="AF641" s="730"/>
      <c r="AG641" s="730"/>
      <c r="AH641" s="730"/>
      <c r="AI641" s="730"/>
      <c r="AJ641" s="730"/>
      <c r="AK641" s="730"/>
      <c r="AL641" s="167"/>
      <c r="AM641" s="167"/>
      <c r="AN641" s="167"/>
      <c r="AO641" s="167"/>
      <c r="AP641" s="167"/>
      <c r="AQ641" s="167"/>
      <c r="AR641" s="167"/>
      <c r="AS641" s="167"/>
      <c r="AT641" s="167"/>
      <c r="AU641" s="167"/>
      <c r="AV641" s="167"/>
      <c r="AW641" s="167"/>
      <c r="AX641" s="167"/>
      <c r="AY641" s="167"/>
      <c r="AZ641" s="167"/>
      <c r="BA641" s="167"/>
      <c r="BB641" s="167"/>
      <c r="BC641" s="167"/>
      <c r="BD641" s="167"/>
      <c r="BE641" s="167"/>
      <c r="BF641" s="167"/>
    </row>
    <row r="642" ht="14.25" customHeight="1">
      <c r="L642" s="178"/>
      <c r="M642" s="178"/>
      <c r="N642" s="178"/>
      <c r="Q642" s="292"/>
      <c r="R642" s="293"/>
      <c r="S642" s="293"/>
      <c r="T642" s="293"/>
      <c r="U642" s="293"/>
      <c r="V642" s="293"/>
      <c r="W642" s="293"/>
      <c r="X642" s="293"/>
      <c r="Y642" s="293"/>
      <c r="Z642" s="293"/>
      <c r="AA642" s="293"/>
      <c r="AB642" s="293"/>
      <c r="AC642" s="293"/>
      <c r="AD642" s="293"/>
      <c r="AE642" s="293"/>
      <c r="AF642" s="730"/>
      <c r="AG642" s="730"/>
      <c r="AH642" s="730"/>
      <c r="AI642" s="730"/>
      <c r="AJ642" s="730"/>
      <c r="AK642" s="730"/>
      <c r="AL642" s="167"/>
      <c r="AM642" s="167"/>
      <c r="AN642" s="167"/>
      <c r="AO642" s="167"/>
      <c r="AP642" s="167"/>
      <c r="AQ642" s="167"/>
      <c r="AR642" s="167"/>
      <c r="AS642" s="167"/>
      <c r="AT642" s="167"/>
      <c r="AU642" s="167"/>
      <c r="AV642" s="167"/>
      <c r="AW642" s="167"/>
      <c r="AX642" s="167"/>
      <c r="AY642" s="167"/>
      <c r="AZ642" s="167"/>
      <c r="BA642" s="167"/>
      <c r="BB642" s="167"/>
      <c r="BC642" s="167"/>
      <c r="BD642" s="167"/>
      <c r="BE642" s="167"/>
      <c r="BF642" s="167"/>
    </row>
    <row r="643" ht="14.25" customHeight="1">
      <c r="L643" s="178"/>
      <c r="M643" s="178"/>
      <c r="N643" s="178"/>
      <c r="Q643" s="292"/>
      <c r="R643" s="293"/>
      <c r="S643" s="293"/>
      <c r="T643" s="293"/>
      <c r="U643" s="293"/>
      <c r="V643" s="293"/>
      <c r="W643" s="293"/>
      <c r="X643" s="293"/>
      <c r="Y643" s="293"/>
      <c r="Z643" s="293"/>
      <c r="AA643" s="293"/>
      <c r="AB643" s="293"/>
      <c r="AC643" s="293"/>
      <c r="AD643" s="293"/>
      <c r="AE643" s="293"/>
      <c r="AF643" s="730"/>
      <c r="AG643" s="730"/>
      <c r="AH643" s="730"/>
      <c r="AI643" s="730"/>
      <c r="AJ643" s="730"/>
      <c r="AK643" s="730"/>
      <c r="AL643" s="167"/>
      <c r="AM643" s="167"/>
      <c r="AN643" s="167"/>
      <c r="AO643" s="167"/>
      <c r="AP643" s="167"/>
      <c r="AQ643" s="167"/>
      <c r="AR643" s="167"/>
      <c r="AS643" s="167"/>
      <c r="AT643" s="167"/>
      <c r="AU643" s="167"/>
      <c r="AV643" s="167"/>
      <c r="AW643" s="167"/>
      <c r="AX643" s="167"/>
      <c r="AY643" s="167"/>
      <c r="AZ643" s="167"/>
      <c r="BA643" s="167"/>
      <c r="BB643" s="167"/>
      <c r="BC643" s="167"/>
      <c r="BD643" s="167"/>
      <c r="BE643" s="167"/>
      <c r="BF643" s="167"/>
    </row>
    <row r="644" ht="14.25" customHeight="1">
      <c r="L644" s="178"/>
      <c r="M644" s="178"/>
      <c r="N644" s="178"/>
      <c r="Q644" s="292"/>
      <c r="R644" s="293"/>
      <c r="S644" s="293"/>
      <c r="T644" s="293"/>
      <c r="U644" s="293"/>
      <c r="V644" s="293"/>
      <c r="W644" s="293"/>
      <c r="X644" s="293"/>
      <c r="Y644" s="293"/>
      <c r="Z644" s="293"/>
      <c r="AA644" s="293"/>
      <c r="AB644" s="293"/>
      <c r="AC644" s="293"/>
      <c r="AD644" s="293"/>
      <c r="AE644" s="293"/>
      <c r="AF644" s="730"/>
      <c r="AG644" s="730"/>
      <c r="AH644" s="730"/>
      <c r="AI644" s="730"/>
      <c r="AJ644" s="730"/>
      <c r="AK644" s="730"/>
      <c r="AL644" s="167"/>
      <c r="AM644" s="167"/>
      <c r="AN644" s="167"/>
      <c r="AO644" s="167"/>
      <c r="AP644" s="167"/>
      <c r="AQ644" s="167"/>
      <c r="AR644" s="167"/>
      <c r="AS644" s="167"/>
      <c r="AT644" s="167"/>
      <c r="AU644" s="167"/>
      <c r="AV644" s="167"/>
      <c r="AW644" s="167"/>
      <c r="AX644" s="167"/>
      <c r="AY644" s="167"/>
      <c r="AZ644" s="167"/>
      <c r="BA644" s="167"/>
      <c r="BB644" s="167"/>
      <c r="BC644" s="167"/>
      <c r="BD644" s="167"/>
      <c r="BE644" s="167"/>
      <c r="BF644" s="167"/>
    </row>
    <row r="645" ht="14.25" customHeight="1">
      <c r="L645" s="178"/>
      <c r="M645" s="178"/>
      <c r="N645" s="178"/>
      <c r="Q645" s="292"/>
      <c r="R645" s="293"/>
      <c r="S645" s="293"/>
      <c r="T645" s="293"/>
      <c r="U645" s="293"/>
      <c r="V645" s="293"/>
      <c r="W645" s="293"/>
      <c r="X645" s="293"/>
      <c r="Y645" s="293"/>
      <c r="Z645" s="293"/>
      <c r="AA645" s="293"/>
      <c r="AB645" s="293"/>
      <c r="AC645" s="293"/>
      <c r="AD645" s="293"/>
      <c r="AE645" s="293"/>
      <c r="AF645" s="730"/>
      <c r="AG645" s="730"/>
      <c r="AH645" s="730"/>
      <c r="AI645" s="730"/>
      <c r="AJ645" s="730"/>
      <c r="AK645" s="730"/>
      <c r="AL645" s="167"/>
      <c r="AM645" s="167"/>
      <c r="AN645" s="167"/>
      <c r="AO645" s="167"/>
      <c r="AP645" s="167"/>
      <c r="AQ645" s="167"/>
      <c r="AR645" s="167"/>
      <c r="AS645" s="167"/>
      <c r="AT645" s="167"/>
      <c r="AU645" s="167"/>
      <c r="AV645" s="167"/>
      <c r="AW645" s="167"/>
      <c r="AX645" s="167"/>
      <c r="AY645" s="167"/>
      <c r="AZ645" s="167"/>
      <c r="BA645" s="167"/>
      <c r="BB645" s="167"/>
      <c r="BC645" s="167"/>
      <c r="BD645" s="167"/>
      <c r="BE645" s="167"/>
      <c r="BF645" s="167"/>
    </row>
    <row r="646" ht="14.25" customHeight="1">
      <c r="L646" s="178"/>
      <c r="M646" s="178"/>
      <c r="N646" s="178"/>
      <c r="Q646" s="292"/>
      <c r="R646" s="293"/>
      <c r="S646" s="293"/>
      <c r="T646" s="293"/>
      <c r="U646" s="293"/>
      <c r="V646" s="293"/>
      <c r="W646" s="293"/>
      <c r="X646" s="293"/>
      <c r="Y646" s="293"/>
      <c r="Z646" s="293"/>
      <c r="AA646" s="293"/>
      <c r="AB646" s="293"/>
      <c r="AC646" s="293"/>
      <c r="AD646" s="293"/>
      <c r="AE646" s="293"/>
      <c r="AF646" s="730"/>
      <c r="AG646" s="730"/>
      <c r="AH646" s="730"/>
      <c r="AI646" s="730"/>
      <c r="AJ646" s="730"/>
      <c r="AK646" s="730"/>
      <c r="AL646" s="167"/>
      <c r="AM646" s="167"/>
      <c r="AN646" s="167"/>
      <c r="AO646" s="167"/>
      <c r="AP646" s="167"/>
      <c r="AQ646" s="167"/>
      <c r="AR646" s="167"/>
      <c r="AS646" s="167"/>
      <c r="AT646" s="167"/>
      <c r="AU646" s="167"/>
      <c r="AV646" s="167"/>
      <c r="AW646" s="167"/>
      <c r="AX646" s="167"/>
      <c r="AY646" s="167"/>
      <c r="AZ646" s="167"/>
      <c r="BA646" s="167"/>
      <c r="BB646" s="167"/>
      <c r="BC646" s="167"/>
      <c r="BD646" s="167"/>
      <c r="BE646" s="167"/>
      <c r="BF646" s="167"/>
    </row>
    <row r="647" ht="14.25" customHeight="1">
      <c r="L647" s="178"/>
      <c r="M647" s="178"/>
      <c r="N647" s="178"/>
      <c r="Q647" s="292"/>
      <c r="R647" s="293"/>
      <c r="S647" s="293"/>
      <c r="T647" s="293"/>
      <c r="U647" s="293"/>
      <c r="V647" s="293"/>
      <c r="W647" s="293"/>
      <c r="X647" s="293"/>
      <c r="Y647" s="293"/>
      <c r="Z647" s="293"/>
      <c r="AA647" s="293"/>
      <c r="AB647" s="293"/>
      <c r="AC647" s="293"/>
      <c r="AD647" s="293"/>
      <c r="AE647" s="293"/>
      <c r="AF647" s="730"/>
      <c r="AG647" s="730"/>
      <c r="AH647" s="730"/>
      <c r="AI647" s="730"/>
      <c r="AJ647" s="730"/>
      <c r="AK647" s="730"/>
      <c r="AL647" s="167"/>
      <c r="AM647" s="167"/>
      <c r="AN647" s="167"/>
      <c r="AO647" s="167"/>
      <c r="AP647" s="167"/>
      <c r="AQ647" s="167"/>
      <c r="AR647" s="167"/>
      <c r="AS647" s="167"/>
      <c r="AT647" s="167"/>
      <c r="AU647" s="167"/>
      <c r="AV647" s="167"/>
      <c r="AW647" s="167"/>
      <c r="AX647" s="167"/>
      <c r="AY647" s="167"/>
      <c r="AZ647" s="167"/>
      <c r="BA647" s="167"/>
      <c r="BB647" s="167"/>
      <c r="BC647" s="167"/>
      <c r="BD647" s="167"/>
      <c r="BE647" s="167"/>
      <c r="BF647" s="167"/>
    </row>
    <row r="648" ht="14.25" customHeight="1">
      <c r="L648" s="178"/>
      <c r="M648" s="178"/>
      <c r="N648" s="178"/>
      <c r="Q648" s="292"/>
      <c r="R648" s="293"/>
      <c r="S648" s="293"/>
      <c r="T648" s="293"/>
      <c r="U648" s="293"/>
      <c r="V648" s="293"/>
      <c r="W648" s="293"/>
      <c r="X648" s="293"/>
      <c r="Y648" s="293"/>
      <c r="Z648" s="293"/>
      <c r="AA648" s="293"/>
      <c r="AB648" s="293"/>
      <c r="AC648" s="293"/>
      <c r="AD648" s="293"/>
      <c r="AE648" s="293"/>
      <c r="AF648" s="730"/>
      <c r="AG648" s="730"/>
      <c r="AH648" s="730"/>
      <c r="AI648" s="730"/>
      <c r="AJ648" s="730"/>
      <c r="AK648" s="730"/>
      <c r="AL648" s="167"/>
      <c r="AM648" s="167"/>
      <c r="AN648" s="167"/>
      <c r="AO648" s="167"/>
      <c r="AP648" s="167"/>
      <c r="AQ648" s="167"/>
      <c r="AR648" s="167"/>
      <c r="AS648" s="167"/>
      <c r="AT648" s="167"/>
      <c r="AU648" s="167"/>
      <c r="AV648" s="167"/>
      <c r="AW648" s="167"/>
      <c r="AX648" s="167"/>
      <c r="AY648" s="167"/>
      <c r="AZ648" s="167"/>
      <c r="BA648" s="167"/>
      <c r="BB648" s="167"/>
      <c r="BC648" s="167"/>
      <c r="BD648" s="167"/>
      <c r="BE648" s="167"/>
      <c r="BF648" s="167"/>
    </row>
    <row r="649" ht="14.25" customHeight="1">
      <c r="L649" s="178"/>
      <c r="M649" s="178"/>
      <c r="N649" s="178"/>
      <c r="Q649" s="292"/>
      <c r="R649" s="293"/>
      <c r="S649" s="293"/>
      <c r="T649" s="293"/>
      <c r="U649" s="293"/>
      <c r="V649" s="293"/>
      <c r="W649" s="293"/>
      <c r="X649" s="293"/>
      <c r="Y649" s="293"/>
      <c r="Z649" s="293"/>
      <c r="AA649" s="293"/>
      <c r="AB649" s="293"/>
      <c r="AC649" s="293"/>
      <c r="AD649" s="293"/>
      <c r="AE649" s="293"/>
      <c r="AF649" s="730"/>
      <c r="AG649" s="730"/>
      <c r="AH649" s="730"/>
      <c r="AI649" s="730"/>
      <c r="AJ649" s="730"/>
      <c r="AK649" s="730"/>
      <c r="AL649" s="167"/>
      <c r="AM649" s="167"/>
      <c r="AN649" s="167"/>
      <c r="AO649" s="167"/>
      <c r="AP649" s="167"/>
      <c r="AQ649" s="167"/>
      <c r="AR649" s="167"/>
      <c r="AS649" s="167"/>
      <c r="AT649" s="167"/>
      <c r="AU649" s="167"/>
      <c r="AV649" s="167"/>
      <c r="AW649" s="167"/>
      <c r="AX649" s="167"/>
      <c r="AY649" s="167"/>
      <c r="AZ649" s="167"/>
      <c r="BA649" s="167"/>
      <c r="BB649" s="167"/>
      <c r="BC649" s="167"/>
      <c r="BD649" s="167"/>
      <c r="BE649" s="167"/>
      <c r="BF649" s="167"/>
    </row>
    <row r="650" ht="14.25" customHeight="1">
      <c r="L650" s="178"/>
      <c r="M650" s="178"/>
      <c r="N650" s="178"/>
      <c r="Q650" s="292"/>
      <c r="R650" s="293"/>
      <c r="S650" s="293"/>
      <c r="T650" s="293"/>
      <c r="U650" s="293"/>
      <c r="V650" s="293"/>
      <c r="W650" s="293"/>
      <c r="X650" s="293"/>
      <c r="Y650" s="293"/>
      <c r="Z650" s="293"/>
      <c r="AA650" s="293"/>
      <c r="AB650" s="293"/>
      <c r="AC650" s="293"/>
      <c r="AD650" s="293"/>
      <c r="AE650" s="293"/>
      <c r="AF650" s="730"/>
      <c r="AG650" s="730"/>
      <c r="AH650" s="730"/>
      <c r="AI650" s="730"/>
      <c r="AJ650" s="730"/>
      <c r="AK650" s="730"/>
      <c r="AL650" s="167"/>
      <c r="AM650" s="167"/>
      <c r="AN650" s="167"/>
      <c r="AO650" s="167"/>
      <c r="AP650" s="167"/>
      <c r="AQ650" s="167"/>
      <c r="AR650" s="167"/>
      <c r="AS650" s="167"/>
      <c r="AT650" s="167"/>
      <c r="AU650" s="167"/>
      <c r="AV650" s="167"/>
      <c r="AW650" s="167"/>
      <c r="AX650" s="167"/>
      <c r="AY650" s="167"/>
      <c r="AZ650" s="167"/>
      <c r="BA650" s="167"/>
      <c r="BB650" s="167"/>
      <c r="BC650" s="167"/>
      <c r="BD650" s="167"/>
      <c r="BE650" s="167"/>
      <c r="BF650" s="167"/>
    </row>
    <row r="651" ht="14.25" customHeight="1">
      <c r="L651" s="178"/>
      <c r="M651" s="178"/>
      <c r="N651" s="178"/>
      <c r="Q651" s="292"/>
      <c r="R651" s="293"/>
      <c r="S651" s="293"/>
      <c r="T651" s="293"/>
      <c r="U651" s="293"/>
      <c r="V651" s="293"/>
      <c r="W651" s="293"/>
      <c r="X651" s="293"/>
      <c r="Y651" s="293"/>
      <c r="Z651" s="293"/>
      <c r="AA651" s="293"/>
      <c r="AB651" s="293"/>
      <c r="AC651" s="293"/>
      <c r="AD651" s="293"/>
      <c r="AE651" s="293"/>
      <c r="AF651" s="730"/>
      <c r="AG651" s="730"/>
      <c r="AH651" s="730"/>
      <c r="AI651" s="730"/>
      <c r="AJ651" s="730"/>
      <c r="AK651" s="730"/>
      <c r="AL651" s="167"/>
      <c r="AM651" s="167"/>
      <c r="AN651" s="167"/>
      <c r="AO651" s="167"/>
      <c r="AP651" s="167"/>
      <c r="AQ651" s="167"/>
      <c r="AR651" s="167"/>
      <c r="AS651" s="167"/>
      <c r="AT651" s="167"/>
      <c r="AU651" s="167"/>
      <c r="AV651" s="167"/>
      <c r="AW651" s="167"/>
      <c r="AX651" s="167"/>
      <c r="AY651" s="167"/>
      <c r="AZ651" s="167"/>
      <c r="BA651" s="167"/>
      <c r="BB651" s="167"/>
      <c r="BC651" s="167"/>
      <c r="BD651" s="167"/>
      <c r="BE651" s="167"/>
      <c r="BF651" s="167"/>
    </row>
    <row r="652" ht="14.25" customHeight="1">
      <c r="L652" s="178"/>
      <c r="M652" s="178"/>
      <c r="N652" s="178"/>
      <c r="Q652" s="292"/>
      <c r="R652" s="293"/>
      <c r="S652" s="293"/>
      <c r="T652" s="293"/>
      <c r="U652" s="293"/>
      <c r="V652" s="293"/>
      <c r="W652" s="293"/>
      <c r="X652" s="293"/>
      <c r="Y652" s="293"/>
      <c r="Z652" s="293"/>
      <c r="AA652" s="293"/>
      <c r="AB652" s="293"/>
      <c r="AC652" s="293"/>
      <c r="AD652" s="293"/>
      <c r="AE652" s="293"/>
      <c r="AF652" s="730"/>
      <c r="AG652" s="730"/>
      <c r="AH652" s="730"/>
      <c r="AI652" s="730"/>
      <c r="AJ652" s="730"/>
      <c r="AK652" s="730"/>
      <c r="AL652" s="167"/>
      <c r="AM652" s="167"/>
      <c r="AN652" s="167"/>
      <c r="AO652" s="167"/>
      <c r="AP652" s="167"/>
      <c r="AQ652" s="167"/>
      <c r="AR652" s="167"/>
      <c r="AS652" s="167"/>
      <c r="AT652" s="167"/>
      <c r="AU652" s="167"/>
      <c r="AV652" s="167"/>
      <c r="AW652" s="167"/>
      <c r="AX652" s="167"/>
      <c r="AY652" s="167"/>
      <c r="AZ652" s="167"/>
      <c r="BA652" s="167"/>
      <c r="BB652" s="167"/>
      <c r="BC652" s="167"/>
      <c r="BD652" s="167"/>
      <c r="BE652" s="167"/>
      <c r="BF652" s="167"/>
    </row>
    <row r="653" ht="14.25" customHeight="1">
      <c r="L653" s="178"/>
      <c r="M653" s="178"/>
      <c r="N653" s="178"/>
      <c r="Q653" s="292"/>
      <c r="R653" s="293"/>
      <c r="S653" s="293"/>
      <c r="T653" s="293"/>
      <c r="U653" s="293"/>
      <c r="V653" s="293"/>
      <c r="W653" s="293"/>
      <c r="X653" s="293"/>
      <c r="Y653" s="293"/>
      <c r="Z653" s="293"/>
      <c r="AA653" s="293"/>
      <c r="AB653" s="293"/>
      <c r="AC653" s="293"/>
      <c r="AD653" s="293"/>
      <c r="AE653" s="293"/>
      <c r="AF653" s="730"/>
      <c r="AG653" s="730"/>
      <c r="AH653" s="730"/>
      <c r="AI653" s="730"/>
      <c r="AJ653" s="730"/>
      <c r="AK653" s="730"/>
      <c r="AL653" s="167"/>
      <c r="AM653" s="167"/>
      <c r="AN653" s="167"/>
      <c r="AO653" s="167"/>
      <c r="AP653" s="167"/>
      <c r="AQ653" s="167"/>
      <c r="AR653" s="167"/>
      <c r="AS653" s="167"/>
      <c r="AT653" s="167"/>
      <c r="AU653" s="167"/>
      <c r="AV653" s="167"/>
      <c r="AW653" s="167"/>
      <c r="AX653" s="167"/>
      <c r="AY653" s="167"/>
      <c r="AZ653" s="167"/>
      <c r="BA653" s="167"/>
      <c r="BB653" s="167"/>
      <c r="BC653" s="167"/>
      <c r="BD653" s="167"/>
      <c r="BE653" s="167"/>
      <c r="BF653" s="167"/>
    </row>
    <row r="654" ht="14.25" customHeight="1">
      <c r="L654" s="178"/>
      <c r="M654" s="178"/>
      <c r="N654" s="178"/>
      <c r="Q654" s="292"/>
      <c r="R654" s="293"/>
      <c r="S654" s="293"/>
      <c r="T654" s="293"/>
      <c r="U654" s="293"/>
      <c r="V654" s="293"/>
      <c r="W654" s="293"/>
      <c r="X654" s="293"/>
      <c r="Y654" s="293"/>
      <c r="Z654" s="293"/>
      <c r="AA654" s="293"/>
      <c r="AB654" s="293"/>
      <c r="AC654" s="293"/>
      <c r="AD654" s="293"/>
      <c r="AE654" s="293"/>
      <c r="AF654" s="730"/>
      <c r="AG654" s="730"/>
      <c r="AH654" s="730"/>
      <c r="AI654" s="730"/>
      <c r="AJ654" s="730"/>
      <c r="AK654" s="730"/>
      <c r="AL654" s="167"/>
      <c r="AM654" s="167"/>
      <c r="AN654" s="167"/>
      <c r="AO654" s="167"/>
      <c r="AP654" s="167"/>
      <c r="AQ654" s="167"/>
      <c r="AR654" s="167"/>
      <c r="AS654" s="167"/>
      <c r="AT654" s="167"/>
      <c r="AU654" s="167"/>
      <c r="AV654" s="167"/>
      <c r="AW654" s="167"/>
      <c r="AX654" s="167"/>
      <c r="AY654" s="167"/>
      <c r="AZ654" s="167"/>
      <c r="BA654" s="167"/>
      <c r="BB654" s="167"/>
      <c r="BC654" s="167"/>
      <c r="BD654" s="167"/>
      <c r="BE654" s="167"/>
      <c r="BF654" s="167"/>
    </row>
    <row r="655" ht="14.25" customHeight="1">
      <c r="L655" s="178"/>
      <c r="M655" s="178"/>
      <c r="N655" s="178"/>
      <c r="Q655" s="292"/>
      <c r="R655" s="293"/>
      <c r="S655" s="293"/>
      <c r="T655" s="293"/>
      <c r="U655" s="293"/>
      <c r="V655" s="293"/>
      <c r="W655" s="293"/>
      <c r="X655" s="293"/>
      <c r="Y655" s="293"/>
      <c r="Z655" s="293"/>
      <c r="AA655" s="293"/>
      <c r="AB655" s="293"/>
      <c r="AC655" s="293"/>
      <c r="AD655" s="293"/>
      <c r="AE655" s="293"/>
      <c r="AF655" s="730"/>
      <c r="AG655" s="730"/>
      <c r="AH655" s="730"/>
      <c r="AI655" s="730"/>
      <c r="AJ655" s="730"/>
      <c r="AK655" s="730"/>
      <c r="AL655" s="167"/>
      <c r="AM655" s="167"/>
      <c r="AN655" s="167"/>
      <c r="AO655" s="167"/>
      <c r="AP655" s="167"/>
      <c r="AQ655" s="167"/>
      <c r="AR655" s="167"/>
      <c r="AS655" s="167"/>
      <c r="AT655" s="167"/>
      <c r="AU655" s="167"/>
      <c r="AV655" s="167"/>
      <c r="AW655" s="167"/>
      <c r="AX655" s="167"/>
      <c r="AY655" s="167"/>
      <c r="AZ655" s="167"/>
      <c r="BA655" s="167"/>
      <c r="BB655" s="167"/>
      <c r="BC655" s="167"/>
      <c r="BD655" s="167"/>
      <c r="BE655" s="167"/>
      <c r="BF655" s="167"/>
    </row>
    <row r="656" ht="14.25" customHeight="1">
      <c r="L656" s="178"/>
      <c r="M656" s="178"/>
      <c r="N656" s="178"/>
      <c r="Q656" s="292"/>
      <c r="R656" s="293"/>
      <c r="S656" s="293"/>
      <c r="T656" s="293"/>
      <c r="U656" s="293"/>
      <c r="V656" s="293"/>
      <c r="W656" s="293"/>
      <c r="X656" s="293"/>
      <c r="Y656" s="293"/>
      <c r="Z656" s="293"/>
      <c r="AA656" s="293"/>
      <c r="AB656" s="293"/>
      <c r="AC656" s="293"/>
      <c r="AD656" s="293"/>
      <c r="AE656" s="293"/>
      <c r="AF656" s="730"/>
      <c r="AG656" s="730"/>
      <c r="AH656" s="730"/>
      <c r="AI656" s="730"/>
      <c r="AJ656" s="730"/>
      <c r="AK656" s="730"/>
      <c r="AL656" s="167"/>
      <c r="AM656" s="167"/>
      <c r="AN656" s="167"/>
      <c r="AO656" s="167"/>
      <c r="AP656" s="167"/>
      <c r="AQ656" s="167"/>
      <c r="AR656" s="167"/>
      <c r="AS656" s="167"/>
      <c r="AT656" s="167"/>
      <c r="AU656" s="167"/>
      <c r="AV656" s="167"/>
      <c r="AW656" s="167"/>
      <c r="AX656" s="167"/>
      <c r="AY656" s="167"/>
      <c r="AZ656" s="167"/>
      <c r="BA656" s="167"/>
      <c r="BB656" s="167"/>
      <c r="BC656" s="167"/>
      <c r="BD656" s="167"/>
      <c r="BE656" s="167"/>
      <c r="BF656" s="167"/>
    </row>
    <row r="657" ht="14.25" customHeight="1">
      <c r="L657" s="178"/>
      <c r="M657" s="178"/>
      <c r="N657" s="178"/>
      <c r="Q657" s="292"/>
      <c r="R657" s="293"/>
      <c r="S657" s="293"/>
      <c r="T657" s="293"/>
      <c r="U657" s="293"/>
      <c r="V657" s="293"/>
      <c r="W657" s="293"/>
      <c r="X657" s="293"/>
      <c r="Y657" s="293"/>
      <c r="Z657" s="293"/>
      <c r="AA657" s="293"/>
      <c r="AB657" s="293"/>
      <c r="AC657" s="293"/>
      <c r="AD657" s="293"/>
      <c r="AE657" s="293"/>
      <c r="AF657" s="730"/>
      <c r="AG657" s="730"/>
      <c r="AH657" s="730"/>
      <c r="AI657" s="730"/>
      <c r="AJ657" s="730"/>
      <c r="AK657" s="730"/>
      <c r="AL657" s="167"/>
      <c r="AM657" s="167"/>
      <c r="AN657" s="167"/>
      <c r="AO657" s="167"/>
      <c r="AP657" s="167"/>
      <c r="AQ657" s="167"/>
      <c r="AR657" s="167"/>
      <c r="AS657" s="167"/>
      <c r="AT657" s="167"/>
      <c r="AU657" s="167"/>
      <c r="AV657" s="167"/>
      <c r="AW657" s="167"/>
      <c r="AX657" s="167"/>
      <c r="AY657" s="167"/>
      <c r="AZ657" s="167"/>
      <c r="BA657" s="167"/>
      <c r="BB657" s="167"/>
      <c r="BC657" s="167"/>
      <c r="BD657" s="167"/>
      <c r="BE657" s="167"/>
      <c r="BF657" s="167"/>
    </row>
    <row r="658" ht="14.25" customHeight="1">
      <c r="L658" s="178"/>
      <c r="M658" s="178"/>
      <c r="N658" s="178"/>
      <c r="Q658" s="292"/>
      <c r="R658" s="293"/>
      <c r="S658" s="293"/>
      <c r="T658" s="293"/>
      <c r="U658" s="293"/>
      <c r="V658" s="293"/>
      <c r="W658" s="293"/>
      <c r="X658" s="293"/>
      <c r="Y658" s="293"/>
      <c r="Z658" s="293"/>
      <c r="AA658" s="293"/>
      <c r="AB658" s="293"/>
      <c r="AC658" s="293"/>
      <c r="AD658" s="293"/>
      <c r="AE658" s="293"/>
      <c r="AF658" s="730"/>
      <c r="AG658" s="730"/>
      <c r="AH658" s="730"/>
      <c r="AI658" s="730"/>
      <c r="AJ658" s="730"/>
      <c r="AK658" s="730"/>
      <c r="AL658" s="167"/>
      <c r="AM658" s="167"/>
      <c r="AN658" s="167"/>
      <c r="AO658" s="167"/>
      <c r="AP658" s="167"/>
      <c r="AQ658" s="167"/>
      <c r="AR658" s="167"/>
      <c r="AS658" s="167"/>
      <c r="AT658" s="167"/>
      <c r="AU658" s="167"/>
      <c r="AV658" s="167"/>
      <c r="AW658" s="167"/>
      <c r="AX658" s="167"/>
      <c r="AY658" s="167"/>
      <c r="AZ658" s="167"/>
      <c r="BA658" s="167"/>
      <c r="BB658" s="167"/>
      <c r="BC658" s="167"/>
      <c r="BD658" s="167"/>
      <c r="BE658" s="167"/>
      <c r="BF658" s="167"/>
    </row>
    <row r="659" ht="14.25" customHeight="1">
      <c r="L659" s="178"/>
      <c r="M659" s="178"/>
      <c r="N659" s="178"/>
      <c r="Q659" s="292"/>
      <c r="R659" s="293"/>
      <c r="S659" s="293"/>
      <c r="T659" s="293"/>
      <c r="U659" s="293"/>
      <c r="V659" s="293"/>
      <c r="W659" s="293"/>
      <c r="X659" s="293"/>
      <c r="Y659" s="293"/>
      <c r="Z659" s="293"/>
      <c r="AA659" s="293"/>
      <c r="AB659" s="293"/>
      <c r="AC659" s="293"/>
      <c r="AD659" s="293"/>
      <c r="AE659" s="293"/>
      <c r="AF659" s="730"/>
      <c r="AG659" s="730"/>
      <c r="AH659" s="730"/>
      <c r="AI659" s="730"/>
      <c r="AJ659" s="730"/>
      <c r="AK659" s="730"/>
      <c r="AL659" s="167"/>
      <c r="AM659" s="167"/>
      <c r="AN659" s="167"/>
      <c r="AO659" s="167"/>
      <c r="AP659" s="167"/>
      <c r="AQ659" s="167"/>
      <c r="AR659" s="167"/>
      <c r="AS659" s="167"/>
      <c r="AT659" s="167"/>
      <c r="AU659" s="167"/>
      <c r="AV659" s="167"/>
      <c r="AW659" s="167"/>
      <c r="AX659" s="167"/>
      <c r="AY659" s="167"/>
      <c r="AZ659" s="167"/>
      <c r="BA659" s="167"/>
      <c r="BB659" s="167"/>
      <c r="BC659" s="167"/>
      <c r="BD659" s="167"/>
      <c r="BE659" s="167"/>
      <c r="BF659" s="167"/>
    </row>
    <row r="660" ht="14.25" customHeight="1">
      <c r="L660" s="178"/>
      <c r="M660" s="178"/>
      <c r="N660" s="178"/>
      <c r="Q660" s="292"/>
      <c r="R660" s="293"/>
      <c r="S660" s="293"/>
      <c r="T660" s="293"/>
      <c r="U660" s="293"/>
      <c r="V660" s="293"/>
      <c r="W660" s="293"/>
      <c r="X660" s="293"/>
      <c r="Y660" s="293"/>
      <c r="Z660" s="293"/>
      <c r="AA660" s="293"/>
      <c r="AB660" s="293"/>
      <c r="AC660" s="293"/>
      <c r="AD660" s="293"/>
      <c r="AE660" s="293"/>
      <c r="AF660" s="730"/>
      <c r="AG660" s="730"/>
      <c r="AH660" s="730"/>
      <c r="AI660" s="730"/>
      <c r="AJ660" s="730"/>
      <c r="AK660" s="730"/>
      <c r="AL660" s="167"/>
      <c r="AM660" s="167"/>
      <c r="AN660" s="167"/>
      <c r="AO660" s="167"/>
      <c r="AP660" s="167"/>
      <c r="AQ660" s="167"/>
      <c r="AR660" s="167"/>
      <c r="AS660" s="167"/>
      <c r="AT660" s="167"/>
      <c r="AU660" s="167"/>
      <c r="AV660" s="167"/>
      <c r="AW660" s="167"/>
      <c r="AX660" s="167"/>
      <c r="AY660" s="167"/>
      <c r="AZ660" s="167"/>
      <c r="BA660" s="167"/>
      <c r="BB660" s="167"/>
      <c r="BC660" s="167"/>
      <c r="BD660" s="167"/>
      <c r="BE660" s="167"/>
      <c r="BF660" s="167"/>
    </row>
    <row r="661" ht="14.25" customHeight="1">
      <c r="L661" s="178"/>
      <c r="M661" s="178"/>
      <c r="N661" s="178"/>
      <c r="Q661" s="292"/>
      <c r="R661" s="293"/>
      <c r="S661" s="293"/>
      <c r="T661" s="293"/>
      <c r="U661" s="293"/>
      <c r="V661" s="293"/>
      <c r="W661" s="293"/>
      <c r="X661" s="293"/>
      <c r="Y661" s="293"/>
      <c r="Z661" s="293"/>
      <c r="AA661" s="293"/>
      <c r="AB661" s="293"/>
      <c r="AC661" s="293"/>
      <c r="AD661" s="293"/>
      <c r="AE661" s="293"/>
      <c r="AF661" s="730"/>
      <c r="AG661" s="730"/>
      <c r="AH661" s="730"/>
      <c r="AI661" s="730"/>
      <c r="AJ661" s="730"/>
      <c r="AK661" s="730"/>
      <c r="AL661" s="167"/>
      <c r="AM661" s="167"/>
      <c r="AN661" s="167"/>
      <c r="AO661" s="167"/>
      <c r="AP661" s="167"/>
      <c r="AQ661" s="167"/>
      <c r="AR661" s="167"/>
      <c r="AS661" s="167"/>
      <c r="AT661" s="167"/>
      <c r="AU661" s="167"/>
      <c r="AV661" s="167"/>
      <c r="AW661" s="167"/>
      <c r="AX661" s="167"/>
      <c r="AY661" s="167"/>
      <c r="AZ661" s="167"/>
      <c r="BA661" s="167"/>
      <c r="BB661" s="167"/>
      <c r="BC661" s="167"/>
      <c r="BD661" s="167"/>
      <c r="BE661" s="167"/>
      <c r="BF661" s="167"/>
    </row>
    <row r="662" ht="14.25" customHeight="1">
      <c r="L662" s="178"/>
      <c r="M662" s="178"/>
      <c r="N662" s="178"/>
      <c r="Q662" s="292"/>
      <c r="R662" s="293"/>
      <c r="S662" s="293"/>
      <c r="T662" s="293"/>
      <c r="U662" s="293"/>
      <c r="V662" s="293"/>
      <c r="W662" s="293"/>
      <c r="X662" s="293"/>
      <c r="Y662" s="293"/>
      <c r="Z662" s="293"/>
      <c r="AA662" s="293"/>
      <c r="AB662" s="293"/>
      <c r="AC662" s="293"/>
      <c r="AD662" s="293"/>
      <c r="AE662" s="293"/>
      <c r="AF662" s="730"/>
      <c r="AG662" s="730"/>
      <c r="AH662" s="730"/>
      <c r="AI662" s="730"/>
      <c r="AJ662" s="730"/>
      <c r="AK662" s="730"/>
      <c r="AL662" s="167"/>
      <c r="AM662" s="167"/>
      <c r="AN662" s="167"/>
      <c r="AO662" s="167"/>
      <c r="AP662" s="167"/>
      <c r="AQ662" s="167"/>
      <c r="AR662" s="167"/>
      <c r="AS662" s="167"/>
      <c r="AT662" s="167"/>
      <c r="AU662" s="167"/>
      <c r="AV662" s="167"/>
      <c r="AW662" s="167"/>
      <c r="AX662" s="167"/>
      <c r="AY662" s="167"/>
      <c r="AZ662" s="167"/>
      <c r="BA662" s="167"/>
      <c r="BB662" s="167"/>
      <c r="BC662" s="167"/>
      <c r="BD662" s="167"/>
      <c r="BE662" s="167"/>
      <c r="BF662" s="167"/>
    </row>
    <row r="663" ht="14.25" customHeight="1">
      <c r="L663" s="178"/>
      <c r="M663" s="178"/>
      <c r="N663" s="178"/>
      <c r="Q663" s="292"/>
      <c r="R663" s="293"/>
      <c r="S663" s="293"/>
      <c r="T663" s="293"/>
      <c r="U663" s="293"/>
      <c r="V663" s="293"/>
      <c r="W663" s="293"/>
      <c r="X663" s="293"/>
      <c r="Y663" s="293"/>
      <c r="Z663" s="293"/>
      <c r="AA663" s="293"/>
      <c r="AB663" s="293"/>
      <c r="AC663" s="293"/>
      <c r="AD663" s="293"/>
      <c r="AE663" s="293"/>
      <c r="AF663" s="730"/>
      <c r="AG663" s="730"/>
      <c r="AH663" s="730"/>
      <c r="AI663" s="730"/>
      <c r="AJ663" s="730"/>
      <c r="AK663" s="730"/>
      <c r="AL663" s="167"/>
      <c r="AM663" s="167"/>
      <c r="AN663" s="167"/>
      <c r="AO663" s="167"/>
      <c r="AP663" s="167"/>
      <c r="AQ663" s="167"/>
      <c r="AR663" s="167"/>
      <c r="AS663" s="167"/>
      <c r="AT663" s="167"/>
      <c r="AU663" s="167"/>
      <c r="AV663" s="167"/>
      <c r="AW663" s="167"/>
      <c r="AX663" s="167"/>
      <c r="AY663" s="167"/>
      <c r="AZ663" s="167"/>
      <c r="BA663" s="167"/>
      <c r="BB663" s="167"/>
      <c r="BC663" s="167"/>
      <c r="BD663" s="167"/>
      <c r="BE663" s="167"/>
      <c r="BF663" s="167"/>
    </row>
    <row r="664" ht="14.25" customHeight="1">
      <c r="L664" s="178"/>
      <c r="M664" s="178"/>
      <c r="N664" s="178"/>
      <c r="Q664" s="292"/>
      <c r="R664" s="293"/>
      <c r="S664" s="293"/>
      <c r="T664" s="293"/>
      <c r="U664" s="293"/>
      <c r="V664" s="293"/>
      <c r="W664" s="293"/>
      <c r="X664" s="293"/>
      <c r="Y664" s="293"/>
      <c r="Z664" s="293"/>
      <c r="AA664" s="293"/>
      <c r="AB664" s="293"/>
      <c r="AC664" s="293"/>
      <c r="AD664" s="293"/>
      <c r="AE664" s="293"/>
      <c r="AF664" s="730"/>
      <c r="AG664" s="730"/>
      <c r="AH664" s="730"/>
      <c r="AI664" s="730"/>
      <c r="AJ664" s="730"/>
      <c r="AK664" s="730"/>
      <c r="AL664" s="167"/>
      <c r="AM664" s="167"/>
      <c r="AN664" s="167"/>
      <c r="AO664" s="167"/>
      <c r="AP664" s="167"/>
      <c r="AQ664" s="167"/>
      <c r="AR664" s="167"/>
      <c r="AS664" s="167"/>
      <c r="AT664" s="167"/>
      <c r="AU664" s="167"/>
      <c r="AV664" s="167"/>
      <c r="AW664" s="167"/>
      <c r="AX664" s="167"/>
      <c r="AY664" s="167"/>
      <c r="AZ664" s="167"/>
      <c r="BA664" s="167"/>
      <c r="BB664" s="167"/>
      <c r="BC664" s="167"/>
      <c r="BD664" s="167"/>
      <c r="BE664" s="167"/>
      <c r="BF664" s="167"/>
    </row>
    <row r="665" ht="14.25" customHeight="1">
      <c r="L665" s="178"/>
      <c r="M665" s="178"/>
      <c r="N665" s="178"/>
      <c r="Q665" s="292"/>
      <c r="R665" s="293"/>
      <c r="S665" s="293"/>
      <c r="T665" s="293"/>
      <c r="U665" s="293"/>
      <c r="V665" s="293"/>
      <c r="W665" s="293"/>
      <c r="X665" s="293"/>
      <c r="Y665" s="293"/>
      <c r="Z665" s="293"/>
      <c r="AA665" s="293"/>
      <c r="AB665" s="293"/>
      <c r="AC665" s="293"/>
      <c r="AD665" s="293"/>
      <c r="AE665" s="293"/>
      <c r="AF665" s="730"/>
      <c r="AG665" s="730"/>
      <c r="AH665" s="730"/>
      <c r="AI665" s="730"/>
      <c r="AJ665" s="730"/>
      <c r="AK665" s="730"/>
      <c r="AL665" s="167"/>
      <c r="AM665" s="167"/>
      <c r="AN665" s="167"/>
      <c r="AO665" s="167"/>
      <c r="AP665" s="167"/>
      <c r="AQ665" s="167"/>
      <c r="AR665" s="167"/>
      <c r="AS665" s="167"/>
      <c r="AT665" s="167"/>
      <c r="AU665" s="167"/>
      <c r="AV665" s="167"/>
      <c r="AW665" s="167"/>
      <c r="AX665" s="167"/>
      <c r="AY665" s="167"/>
      <c r="AZ665" s="167"/>
      <c r="BA665" s="167"/>
      <c r="BB665" s="167"/>
      <c r="BC665" s="167"/>
      <c r="BD665" s="167"/>
      <c r="BE665" s="167"/>
      <c r="BF665" s="167"/>
    </row>
    <row r="666" ht="14.25" customHeight="1">
      <c r="L666" s="178"/>
      <c r="M666" s="178"/>
      <c r="N666" s="178"/>
      <c r="Q666" s="292"/>
      <c r="R666" s="293"/>
      <c r="S666" s="293"/>
      <c r="T666" s="293"/>
      <c r="U666" s="293"/>
      <c r="V666" s="293"/>
      <c r="W666" s="293"/>
      <c r="X666" s="293"/>
      <c r="Y666" s="293"/>
      <c r="Z666" s="293"/>
      <c r="AA666" s="293"/>
      <c r="AB666" s="293"/>
      <c r="AC666" s="293"/>
      <c r="AD666" s="293"/>
      <c r="AE666" s="293"/>
      <c r="AF666" s="730"/>
      <c r="AG666" s="730"/>
      <c r="AH666" s="730"/>
      <c r="AI666" s="730"/>
      <c r="AJ666" s="730"/>
      <c r="AK666" s="730"/>
      <c r="AL666" s="167"/>
      <c r="AM666" s="167"/>
      <c r="AN666" s="167"/>
      <c r="AO666" s="167"/>
      <c r="AP666" s="167"/>
      <c r="AQ666" s="167"/>
      <c r="AR666" s="167"/>
      <c r="AS666" s="167"/>
      <c r="AT666" s="167"/>
      <c r="AU666" s="167"/>
      <c r="AV666" s="167"/>
      <c r="AW666" s="167"/>
      <c r="AX666" s="167"/>
      <c r="AY666" s="167"/>
      <c r="AZ666" s="167"/>
      <c r="BA666" s="167"/>
      <c r="BB666" s="167"/>
      <c r="BC666" s="167"/>
      <c r="BD666" s="167"/>
      <c r="BE666" s="167"/>
      <c r="BF666" s="167"/>
    </row>
    <row r="667" ht="14.25" customHeight="1">
      <c r="L667" s="178"/>
      <c r="M667" s="178"/>
      <c r="N667" s="178"/>
      <c r="Q667" s="292"/>
      <c r="R667" s="293"/>
      <c r="S667" s="293"/>
      <c r="T667" s="293"/>
      <c r="U667" s="293"/>
      <c r="V667" s="293"/>
      <c r="W667" s="293"/>
      <c r="X667" s="293"/>
      <c r="Y667" s="293"/>
      <c r="Z667" s="293"/>
      <c r="AA667" s="293"/>
      <c r="AB667" s="293"/>
      <c r="AC667" s="293"/>
      <c r="AD667" s="293"/>
      <c r="AE667" s="293"/>
      <c r="AF667" s="730"/>
      <c r="AG667" s="730"/>
      <c r="AH667" s="730"/>
      <c r="AI667" s="730"/>
      <c r="AJ667" s="730"/>
      <c r="AK667" s="730"/>
      <c r="AL667" s="167"/>
      <c r="AM667" s="167"/>
      <c r="AN667" s="167"/>
      <c r="AO667" s="167"/>
      <c r="AP667" s="167"/>
      <c r="AQ667" s="167"/>
      <c r="AR667" s="167"/>
      <c r="AS667" s="167"/>
      <c r="AT667" s="167"/>
      <c r="AU667" s="167"/>
      <c r="AV667" s="167"/>
      <c r="AW667" s="167"/>
      <c r="AX667" s="167"/>
      <c r="AY667" s="167"/>
      <c r="AZ667" s="167"/>
      <c r="BA667" s="167"/>
      <c r="BB667" s="167"/>
      <c r="BC667" s="167"/>
      <c r="BD667" s="167"/>
      <c r="BE667" s="167"/>
      <c r="BF667" s="167"/>
    </row>
    <row r="668" ht="14.25" customHeight="1">
      <c r="L668" s="178"/>
      <c r="M668" s="178"/>
      <c r="N668" s="178"/>
      <c r="Q668" s="292"/>
      <c r="R668" s="293"/>
      <c r="S668" s="293"/>
      <c r="T668" s="293"/>
      <c r="U668" s="293"/>
      <c r="V668" s="293"/>
      <c r="W668" s="293"/>
      <c r="X668" s="293"/>
      <c r="Y668" s="293"/>
      <c r="Z668" s="293"/>
      <c r="AA668" s="293"/>
      <c r="AB668" s="293"/>
      <c r="AC668" s="293"/>
      <c r="AD668" s="293"/>
      <c r="AE668" s="293"/>
      <c r="AF668" s="730"/>
      <c r="AG668" s="730"/>
      <c r="AH668" s="730"/>
      <c r="AI668" s="730"/>
      <c r="AJ668" s="730"/>
      <c r="AK668" s="730"/>
      <c r="AL668" s="167"/>
      <c r="AM668" s="167"/>
      <c r="AN668" s="167"/>
      <c r="AO668" s="167"/>
      <c r="AP668" s="167"/>
      <c r="AQ668" s="167"/>
      <c r="AR668" s="167"/>
      <c r="AS668" s="167"/>
      <c r="AT668" s="167"/>
      <c r="AU668" s="167"/>
      <c r="AV668" s="167"/>
      <c r="AW668" s="167"/>
      <c r="AX668" s="167"/>
      <c r="AY668" s="167"/>
      <c r="AZ668" s="167"/>
      <c r="BA668" s="167"/>
      <c r="BB668" s="167"/>
      <c r="BC668" s="167"/>
      <c r="BD668" s="167"/>
      <c r="BE668" s="167"/>
      <c r="BF668" s="167"/>
    </row>
    <row r="669" ht="14.25" customHeight="1">
      <c r="L669" s="178"/>
      <c r="M669" s="178"/>
      <c r="N669" s="178"/>
      <c r="Q669" s="292"/>
      <c r="R669" s="293"/>
      <c r="S669" s="293"/>
      <c r="T669" s="293"/>
      <c r="U669" s="293"/>
      <c r="V669" s="293"/>
      <c r="W669" s="293"/>
      <c r="X669" s="293"/>
      <c r="Y669" s="293"/>
      <c r="Z669" s="293"/>
      <c r="AA669" s="293"/>
      <c r="AB669" s="293"/>
      <c r="AC669" s="293"/>
      <c r="AD669" s="293"/>
      <c r="AE669" s="293"/>
      <c r="AF669" s="730"/>
      <c r="AG669" s="730"/>
      <c r="AH669" s="730"/>
      <c r="AI669" s="730"/>
      <c r="AJ669" s="730"/>
      <c r="AK669" s="730"/>
      <c r="AL669" s="167"/>
      <c r="AM669" s="167"/>
      <c r="AN669" s="167"/>
      <c r="AO669" s="167"/>
      <c r="AP669" s="167"/>
      <c r="AQ669" s="167"/>
      <c r="AR669" s="167"/>
      <c r="AS669" s="167"/>
      <c r="AT669" s="167"/>
      <c r="AU669" s="167"/>
      <c r="AV669" s="167"/>
      <c r="AW669" s="167"/>
      <c r="AX669" s="167"/>
      <c r="AY669" s="167"/>
      <c r="AZ669" s="167"/>
      <c r="BA669" s="167"/>
      <c r="BB669" s="167"/>
      <c r="BC669" s="167"/>
      <c r="BD669" s="167"/>
      <c r="BE669" s="167"/>
      <c r="BF669" s="167"/>
    </row>
    <row r="670" ht="14.25" customHeight="1">
      <c r="L670" s="178"/>
      <c r="M670" s="178"/>
      <c r="N670" s="178"/>
      <c r="Q670" s="292"/>
      <c r="R670" s="293"/>
      <c r="S670" s="293"/>
      <c r="T670" s="293"/>
      <c r="U670" s="293"/>
      <c r="V670" s="293"/>
      <c r="W670" s="293"/>
      <c r="X670" s="293"/>
      <c r="Y670" s="293"/>
      <c r="Z670" s="293"/>
      <c r="AA670" s="293"/>
      <c r="AB670" s="293"/>
      <c r="AC670" s="293"/>
      <c r="AD670" s="293"/>
      <c r="AE670" s="293"/>
      <c r="AF670" s="730"/>
      <c r="AG670" s="730"/>
      <c r="AH670" s="730"/>
      <c r="AI670" s="730"/>
      <c r="AJ670" s="730"/>
      <c r="AK670" s="730"/>
      <c r="AL670" s="167"/>
      <c r="AM670" s="167"/>
      <c r="AN670" s="167"/>
      <c r="AO670" s="167"/>
      <c r="AP670" s="167"/>
      <c r="AQ670" s="167"/>
      <c r="AR670" s="167"/>
      <c r="AS670" s="167"/>
      <c r="AT670" s="167"/>
      <c r="AU670" s="167"/>
      <c r="AV670" s="167"/>
      <c r="AW670" s="167"/>
      <c r="AX670" s="167"/>
      <c r="AY670" s="167"/>
      <c r="AZ670" s="167"/>
      <c r="BA670" s="167"/>
      <c r="BB670" s="167"/>
      <c r="BC670" s="167"/>
      <c r="BD670" s="167"/>
      <c r="BE670" s="167"/>
      <c r="BF670" s="167"/>
    </row>
    <row r="671" ht="14.25" customHeight="1">
      <c r="L671" s="178"/>
      <c r="M671" s="178"/>
      <c r="N671" s="178"/>
      <c r="Q671" s="292"/>
      <c r="R671" s="293"/>
      <c r="S671" s="293"/>
      <c r="T671" s="293"/>
      <c r="U671" s="293"/>
      <c r="V671" s="293"/>
      <c r="W671" s="293"/>
      <c r="X671" s="293"/>
      <c r="Y671" s="293"/>
      <c r="Z671" s="293"/>
      <c r="AA671" s="293"/>
      <c r="AB671" s="293"/>
      <c r="AC671" s="293"/>
      <c r="AD671" s="293"/>
      <c r="AE671" s="293"/>
      <c r="AF671" s="730"/>
      <c r="AG671" s="730"/>
      <c r="AH671" s="730"/>
      <c r="AI671" s="730"/>
      <c r="AJ671" s="730"/>
      <c r="AK671" s="730"/>
      <c r="AL671" s="167"/>
      <c r="AM671" s="167"/>
      <c r="AN671" s="167"/>
      <c r="AO671" s="167"/>
      <c r="AP671" s="167"/>
      <c r="AQ671" s="167"/>
      <c r="AR671" s="167"/>
      <c r="AS671" s="167"/>
      <c r="AT671" s="167"/>
      <c r="AU671" s="167"/>
      <c r="AV671" s="167"/>
      <c r="AW671" s="167"/>
      <c r="AX671" s="167"/>
      <c r="AY671" s="167"/>
      <c r="AZ671" s="167"/>
      <c r="BA671" s="167"/>
      <c r="BB671" s="167"/>
      <c r="BC671" s="167"/>
      <c r="BD671" s="167"/>
      <c r="BE671" s="167"/>
      <c r="BF671" s="167"/>
    </row>
    <row r="672" ht="14.25" customHeight="1">
      <c r="L672" s="178"/>
      <c r="M672" s="178"/>
      <c r="N672" s="178"/>
      <c r="Q672" s="292"/>
      <c r="R672" s="293"/>
      <c r="S672" s="293"/>
      <c r="T672" s="293"/>
      <c r="U672" s="293"/>
      <c r="V672" s="293"/>
      <c r="W672" s="293"/>
      <c r="X672" s="293"/>
      <c r="Y672" s="293"/>
      <c r="Z672" s="293"/>
      <c r="AA672" s="293"/>
      <c r="AB672" s="293"/>
      <c r="AC672" s="293"/>
      <c r="AD672" s="293"/>
      <c r="AE672" s="293"/>
      <c r="AF672" s="730"/>
      <c r="AG672" s="730"/>
      <c r="AH672" s="730"/>
      <c r="AI672" s="730"/>
      <c r="AJ672" s="730"/>
      <c r="AK672" s="730"/>
      <c r="AL672" s="167"/>
      <c r="AM672" s="167"/>
      <c r="AN672" s="167"/>
      <c r="AO672" s="167"/>
      <c r="AP672" s="167"/>
      <c r="AQ672" s="167"/>
      <c r="AR672" s="167"/>
      <c r="AS672" s="167"/>
      <c r="AT672" s="167"/>
      <c r="AU672" s="167"/>
      <c r="AV672" s="167"/>
      <c r="AW672" s="167"/>
      <c r="AX672" s="167"/>
      <c r="AY672" s="167"/>
      <c r="AZ672" s="167"/>
      <c r="BA672" s="167"/>
      <c r="BB672" s="167"/>
      <c r="BC672" s="167"/>
      <c r="BD672" s="167"/>
      <c r="BE672" s="167"/>
      <c r="BF672" s="167"/>
    </row>
    <row r="673" ht="14.25" customHeight="1">
      <c r="L673" s="178"/>
      <c r="M673" s="178"/>
      <c r="N673" s="178"/>
      <c r="Q673" s="292"/>
      <c r="R673" s="293"/>
      <c r="S673" s="293"/>
      <c r="T673" s="293"/>
      <c r="U673" s="293"/>
      <c r="V673" s="293"/>
      <c r="W673" s="293"/>
      <c r="X673" s="293"/>
      <c r="Y673" s="293"/>
      <c r="Z673" s="293"/>
      <c r="AA673" s="293"/>
      <c r="AB673" s="293"/>
      <c r="AC673" s="293"/>
      <c r="AD673" s="293"/>
      <c r="AE673" s="293"/>
      <c r="AF673" s="730"/>
      <c r="AG673" s="730"/>
      <c r="AH673" s="730"/>
      <c r="AI673" s="730"/>
      <c r="AJ673" s="730"/>
      <c r="AK673" s="730"/>
      <c r="AL673" s="167"/>
      <c r="AM673" s="167"/>
      <c r="AN673" s="167"/>
      <c r="AO673" s="167"/>
      <c r="AP673" s="167"/>
      <c r="AQ673" s="167"/>
      <c r="AR673" s="167"/>
      <c r="AS673" s="167"/>
      <c r="AT673" s="167"/>
      <c r="AU673" s="167"/>
      <c r="AV673" s="167"/>
      <c r="AW673" s="167"/>
      <c r="AX673" s="167"/>
      <c r="AY673" s="167"/>
      <c r="AZ673" s="167"/>
      <c r="BA673" s="167"/>
      <c r="BB673" s="167"/>
      <c r="BC673" s="167"/>
      <c r="BD673" s="167"/>
      <c r="BE673" s="167"/>
      <c r="BF673" s="167"/>
    </row>
    <row r="674" ht="14.25" customHeight="1">
      <c r="L674" s="178"/>
      <c r="M674" s="178"/>
      <c r="N674" s="178"/>
      <c r="Q674" s="292"/>
      <c r="R674" s="293"/>
      <c r="S674" s="293"/>
      <c r="T674" s="293"/>
      <c r="U674" s="293"/>
      <c r="V674" s="293"/>
      <c r="W674" s="293"/>
      <c r="X674" s="293"/>
      <c r="Y674" s="293"/>
      <c r="Z674" s="293"/>
      <c r="AA674" s="293"/>
      <c r="AB674" s="293"/>
      <c r="AC674" s="293"/>
      <c r="AD674" s="293"/>
      <c r="AE674" s="293"/>
      <c r="AF674" s="730"/>
      <c r="AG674" s="730"/>
      <c r="AH674" s="730"/>
      <c r="AI674" s="730"/>
      <c r="AJ674" s="730"/>
      <c r="AK674" s="730"/>
      <c r="AL674" s="167"/>
      <c r="AM674" s="167"/>
      <c r="AN674" s="167"/>
      <c r="AO674" s="167"/>
      <c r="AP674" s="167"/>
      <c r="AQ674" s="167"/>
      <c r="AR674" s="167"/>
      <c r="AS674" s="167"/>
      <c r="AT674" s="167"/>
      <c r="AU674" s="167"/>
      <c r="AV674" s="167"/>
      <c r="AW674" s="167"/>
      <c r="AX674" s="167"/>
      <c r="AY674" s="167"/>
      <c r="AZ674" s="167"/>
      <c r="BA674" s="167"/>
      <c r="BB674" s="167"/>
      <c r="BC674" s="167"/>
      <c r="BD674" s="167"/>
      <c r="BE674" s="167"/>
      <c r="BF674" s="167"/>
    </row>
    <row r="675" ht="14.25" customHeight="1">
      <c r="L675" s="178"/>
      <c r="M675" s="178"/>
      <c r="N675" s="178"/>
      <c r="Q675" s="292"/>
      <c r="R675" s="293"/>
      <c r="S675" s="293"/>
      <c r="T675" s="293"/>
      <c r="U675" s="293"/>
      <c r="V675" s="293"/>
      <c r="W675" s="293"/>
      <c r="X675" s="293"/>
      <c r="Y675" s="293"/>
      <c r="Z675" s="293"/>
      <c r="AA675" s="293"/>
      <c r="AB675" s="293"/>
      <c r="AC675" s="293"/>
      <c r="AD675" s="293"/>
      <c r="AE675" s="293"/>
      <c r="AF675" s="730"/>
      <c r="AG675" s="730"/>
      <c r="AH675" s="730"/>
      <c r="AI675" s="730"/>
      <c r="AJ675" s="730"/>
      <c r="AK675" s="730"/>
      <c r="AL675" s="167"/>
      <c r="AM675" s="167"/>
      <c r="AN675" s="167"/>
      <c r="AO675" s="167"/>
      <c r="AP675" s="167"/>
      <c r="AQ675" s="167"/>
      <c r="AR675" s="167"/>
      <c r="AS675" s="167"/>
      <c r="AT675" s="167"/>
      <c r="AU675" s="167"/>
      <c r="AV675" s="167"/>
      <c r="AW675" s="167"/>
      <c r="AX675" s="167"/>
      <c r="AY675" s="167"/>
      <c r="AZ675" s="167"/>
      <c r="BA675" s="167"/>
      <c r="BB675" s="167"/>
      <c r="BC675" s="167"/>
      <c r="BD675" s="167"/>
      <c r="BE675" s="167"/>
      <c r="BF675" s="167"/>
    </row>
    <row r="676" ht="14.25" customHeight="1">
      <c r="L676" s="178"/>
      <c r="M676" s="178"/>
      <c r="N676" s="178"/>
      <c r="Q676" s="292"/>
      <c r="R676" s="293"/>
      <c r="S676" s="293"/>
      <c r="T676" s="293"/>
      <c r="U676" s="293"/>
      <c r="V676" s="293"/>
      <c r="W676" s="293"/>
      <c r="X676" s="293"/>
      <c r="Y676" s="293"/>
      <c r="Z676" s="293"/>
      <c r="AA676" s="293"/>
      <c r="AB676" s="293"/>
      <c r="AC676" s="293"/>
      <c r="AD676" s="293"/>
      <c r="AE676" s="293"/>
      <c r="AF676" s="730"/>
      <c r="AG676" s="730"/>
      <c r="AH676" s="730"/>
      <c r="AI676" s="730"/>
      <c r="AJ676" s="730"/>
      <c r="AK676" s="730"/>
      <c r="AL676" s="167"/>
      <c r="AM676" s="167"/>
      <c r="AN676" s="167"/>
      <c r="AO676" s="167"/>
      <c r="AP676" s="167"/>
      <c r="AQ676" s="167"/>
      <c r="AR676" s="167"/>
      <c r="AS676" s="167"/>
      <c r="AT676" s="167"/>
      <c r="AU676" s="167"/>
      <c r="AV676" s="167"/>
      <c r="AW676" s="167"/>
      <c r="AX676" s="167"/>
      <c r="AY676" s="167"/>
      <c r="AZ676" s="167"/>
      <c r="BA676" s="167"/>
      <c r="BB676" s="167"/>
      <c r="BC676" s="167"/>
      <c r="BD676" s="167"/>
      <c r="BE676" s="167"/>
      <c r="BF676" s="167"/>
    </row>
    <row r="677" ht="14.25" customHeight="1">
      <c r="L677" s="178"/>
      <c r="M677" s="178"/>
      <c r="N677" s="178"/>
      <c r="Q677" s="292"/>
      <c r="R677" s="293"/>
      <c r="S677" s="293"/>
      <c r="T677" s="293"/>
      <c r="U677" s="293"/>
      <c r="V677" s="293"/>
      <c r="W677" s="293"/>
      <c r="X677" s="293"/>
      <c r="Y677" s="293"/>
      <c r="Z677" s="293"/>
      <c r="AA677" s="293"/>
      <c r="AB677" s="293"/>
      <c r="AC677" s="293"/>
      <c r="AD677" s="293"/>
      <c r="AE677" s="293"/>
      <c r="AF677" s="730"/>
      <c r="AG677" s="730"/>
      <c r="AH677" s="730"/>
      <c r="AI677" s="730"/>
      <c r="AJ677" s="730"/>
      <c r="AK677" s="730"/>
      <c r="AL677" s="167"/>
      <c r="AM677" s="167"/>
      <c r="AN677" s="167"/>
      <c r="AO677" s="167"/>
      <c r="AP677" s="167"/>
      <c r="AQ677" s="167"/>
      <c r="AR677" s="167"/>
      <c r="AS677" s="167"/>
      <c r="AT677" s="167"/>
      <c r="AU677" s="167"/>
      <c r="AV677" s="167"/>
      <c r="AW677" s="167"/>
      <c r="AX677" s="167"/>
      <c r="AY677" s="167"/>
      <c r="AZ677" s="167"/>
      <c r="BA677" s="167"/>
      <c r="BB677" s="167"/>
      <c r="BC677" s="167"/>
      <c r="BD677" s="167"/>
      <c r="BE677" s="167"/>
      <c r="BF677" s="167"/>
    </row>
    <row r="678" ht="14.25" customHeight="1">
      <c r="L678" s="178"/>
      <c r="M678" s="178"/>
      <c r="N678" s="178"/>
      <c r="Q678" s="292"/>
      <c r="R678" s="293"/>
      <c r="S678" s="293"/>
      <c r="T678" s="293"/>
      <c r="U678" s="293"/>
      <c r="V678" s="293"/>
      <c r="W678" s="293"/>
      <c r="X678" s="293"/>
      <c r="Y678" s="293"/>
      <c r="Z678" s="293"/>
      <c r="AA678" s="293"/>
      <c r="AB678" s="293"/>
      <c r="AC678" s="293"/>
      <c r="AD678" s="293"/>
      <c r="AE678" s="293"/>
      <c r="AF678" s="730"/>
      <c r="AG678" s="730"/>
      <c r="AH678" s="730"/>
      <c r="AI678" s="730"/>
      <c r="AJ678" s="730"/>
      <c r="AK678" s="730"/>
      <c r="AL678" s="167"/>
      <c r="AM678" s="167"/>
      <c r="AN678" s="167"/>
      <c r="AO678" s="167"/>
      <c r="AP678" s="167"/>
      <c r="AQ678" s="167"/>
      <c r="AR678" s="167"/>
      <c r="AS678" s="167"/>
      <c r="AT678" s="167"/>
      <c r="AU678" s="167"/>
      <c r="AV678" s="167"/>
      <c r="AW678" s="167"/>
      <c r="AX678" s="167"/>
      <c r="AY678" s="167"/>
      <c r="AZ678" s="167"/>
      <c r="BA678" s="167"/>
      <c r="BB678" s="167"/>
      <c r="BC678" s="167"/>
      <c r="BD678" s="167"/>
      <c r="BE678" s="167"/>
      <c r="BF678" s="167"/>
    </row>
    <row r="679" ht="14.25" customHeight="1">
      <c r="L679" s="178"/>
      <c r="M679" s="178"/>
      <c r="N679" s="178"/>
      <c r="Q679" s="292"/>
      <c r="R679" s="293"/>
      <c r="S679" s="293"/>
      <c r="T679" s="293"/>
      <c r="U679" s="293"/>
      <c r="V679" s="293"/>
      <c r="W679" s="293"/>
      <c r="X679" s="293"/>
      <c r="Y679" s="293"/>
      <c r="Z679" s="293"/>
      <c r="AA679" s="293"/>
      <c r="AB679" s="293"/>
      <c r="AC679" s="293"/>
      <c r="AD679" s="293"/>
      <c r="AE679" s="293"/>
      <c r="AF679" s="730"/>
      <c r="AG679" s="730"/>
      <c r="AH679" s="730"/>
      <c r="AI679" s="730"/>
      <c r="AJ679" s="730"/>
      <c r="AK679" s="730"/>
      <c r="AL679" s="167"/>
      <c r="AM679" s="167"/>
      <c r="AN679" s="167"/>
      <c r="AO679" s="167"/>
      <c r="AP679" s="167"/>
      <c r="AQ679" s="167"/>
      <c r="AR679" s="167"/>
      <c r="AS679" s="167"/>
      <c r="AT679" s="167"/>
      <c r="AU679" s="167"/>
      <c r="AV679" s="167"/>
      <c r="AW679" s="167"/>
      <c r="AX679" s="167"/>
      <c r="AY679" s="167"/>
      <c r="AZ679" s="167"/>
      <c r="BA679" s="167"/>
      <c r="BB679" s="167"/>
      <c r="BC679" s="167"/>
      <c r="BD679" s="167"/>
      <c r="BE679" s="167"/>
      <c r="BF679" s="167"/>
    </row>
    <row r="680" ht="14.25" customHeight="1">
      <c r="L680" s="178"/>
      <c r="M680" s="178"/>
      <c r="N680" s="178"/>
      <c r="Q680" s="292"/>
      <c r="R680" s="293"/>
      <c r="S680" s="293"/>
      <c r="T680" s="293"/>
      <c r="U680" s="293"/>
      <c r="V680" s="293"/>
      <c r="W680" s="293"/>
      <c r="X680" s="293"/>
      <c r="Y680" s="293"/>
      <c r="Z680" s="293"/>
      <c r="AA680" s="293"/>
      <c r="AB680" s="293"/>
      <c r="AC680" s="293"/>
      <c r="AD680" s="293"/>
      <c r="AE680" s="293"/>
      <c r="AF680" s="730"/>
      <c r="AG680" s="730"/>
      <c r="AH680" s="730"/>
      <c r="AI680" s="730"/>
      <c r="AJ680" s="730"/>
      <c r="AK680" s="730"/>
      <c r="AL680" s="167"/>
      <c r="AM680" s="167"/>
      <c r="AN680" s="167"/>
      <c r="AO680" s="167"/>
      <c r="AP680" s="167"/>
      <c r="AQ680" s="167"/>
      <c r="AR680" s="167"/>
      <c r="AS680" s="167"/>
      <c r="AT680" s="167"/>
      <c r="AU680" s="167"/>
      <c r="AV680" s="167"/>
      <c r="AW680" s="167"/>
      <c r="AX680" s="167"/>
      <c r="AY680" s="167"/>
      <c r="AZ680" s="167"/>
      <c r="BA680" s="167"/>
      <c r="BB680" s="167"/>
      <c r="BC680" s="167"/>
      <c r="BD680" s="167"/>
      <c r="BE680" s="167"/>
      <c r="BF680" s="167"/>
    </row>
    <row r="681" ht="14.25" customHeight="1">
      <c r="L681" s="178"/>
      <c r="M681" s="178"/>
      <c r="N681" s="178"/>
      <c r="Q681" s="292"/>
      <c r="R681" s="293"/>
      <c r="S681" s="293"/>
      <c r="T681" s="293"/>
      <c r="U681" s="293"/>
      <c r="V681" s="293"/>
      <c r="W681" s="293"/>
      <c r="X681" s="293"/>
      <c r="Y681" s="293"/>
      <c r="Z681" s="293"/>
      <c r="AA681" s="293"/>
      <c r="AB681" s="293"/>
      <c r="AC681" s="293"/>
      <c r="AD681" s="293"/>
      <c r="AE681" s="293"/>
      <c r="AF681" s="730"/>
      <c r="AG681" s="730"/>
      <c r="AH681" s="730"/>
      <c r="AI681" s="730"/>
      <c r="AJ681" s="730"/>
      <c r="AK681" s="730"/>
      <c r="AL681" s="167"/>
      <c r="AM681" s="167"/>
      <c r="AN681" s="167"/>
      <c r="AO681" s="167"/>
      <c r="AP681" s="167"/>
      <c r="AQ681" s="167"/>
      <c r="AR681" s="167"/>
      <c r="AS681" s="167"/>
      <c r="AT681" s="167"/>
      <c r="AU681" s="167"/>
      <c r="AV681" s="167"/>
      <c r="AW681" s="167"/>
      <c r="AX681" s="167"/>
      <c r="AY681" s="167"/>
      <c r="AZ681" s="167"/>
      <c r="BA681" s="167"/>
      <c r="BB681" s="167"/>
      <c r="BC681" s="167"/>
      <c r="BD681" s="167"/>
      <c r="BE681" s="167"/>
      <c r="BF681" s="167"/>
    </row>
    <row r="682" ht="14.25" customHeight="1">
      <c r="L682" s="178"/>
      <c r="M682" s="178"/>
      <c r="N682" s="178"/>
      <c r="Q682" s="292"/>
      <c r="R682" s="293"/>
      <c r="S682" s="293"/>
      <c r="T682" s="293"/>
      <c r="U682" s="293"/>
      <c r="V682" s="293"/>
      <c r="W682" s="293"/>
      <c r="X682" s="293"/>
      <c r="Y682" s="293"/>
      <c r="Z682" s="293"/>
      <c r="AA682" s="293"/>
      <c r="AB682" s="293"/>
      <c r="AC682" s="293"/>
      <c r="AD682" s="293"/>
      <c r="AE682" s="293"/>
      <c r="AF682" s="730"/>
      <c r="AG682" s="730"/>
      <c r="AH682" s="730"/>
      <c r="AI682" s="730"/>
      <c r="AJ682" s="730"/>
      <c r="AK682" s="730"/>
      <c r="AL682" s="167"/>
      <c r="AM682" s="167"/>
      <c r="AN682" s="167"/>
      <c r="AO682" s="167"/>
      <c r="AP682" s="167"/>
      <c r="AQ682" s="167"/>
      <c r="AR682" s="167"/>
      <c r="AS682" s="167"/>
      <c r="AT682" s="167"/>
      <c r="AU682" s="167"/>
      <c r="AV682" s="167"/>
      <c r="AW682" s="167"/>
      <c r="AX682" s="167"/>
      <c r="AY682" s="167"/>
      <c r="AZ682" s="167"/>
      <c r="BA682" s="167"/>
      <c r="BB682" s="167"/>
      <c r="BC682" s="167"/>
      <c r="BD682" s="167"/>
      <c r="BE682" s="167"/>
      <c r="BF682" s="167"/>
    </row>
    <row r="683" ht="14.25" customHeight="1">
      <c r="L683" s="178"/>
      <c r="M683" s="178"/>
      <c r="N683" s="178"/>
      <c r="Q683" s="292"/>
      <c r="R683" s="293"/>
      <c r="S683" s="293"/>
      <c r="T683" s="293"/>
      <c r="U683" s="293"/>
      <c r="V683" s="293"/>
      <c r="W683" s="293"/>
      <c r="X683" s="293"/>
      <c r="Y683" s="293"/>
      <c r="Z683" s="293"/>
      <c r="AA683" s="293"/>
      <c r="AB683" s="293"/>
      <c r="AC683" s="293"/>
      <c r="AD683" s="293"/>
      <c r="AE683" s="293"/>
      <c r="AF683" s="730"/>
      <c r="AG683" s="730"/>
      <c r="AH683" s="730"/>
      <c r="AI683" s="730"/>
      <c r="AJ683" s="730"/>
      <c r="AK683" s="730"/>
      <c r="AL683" s="167"/>
      <c r="AM683" s="167"/>
      <c r="AN683" s="167"/>
      <c r="AO683" s="167"/>
      <c r="AP683" s="167"/>
      <c r="AQ683" s="167"/>
      <c r="AR683" s="167"/>
      <c r="AS683" s="167"/>
      <c r="AT683" s="167"/>
      <c r="AU683" s="167"/>
      <c r="AV683" s="167"/>
      <c r="AW683" s="167"/>
      <c r="AX683" s="167"/>
      <c r="AY683" s="167"/>
      <c r="AZ683" s="167"/>
      <c r="BA683" s="167"/>
      <c r="BB683" s="167"/>
      <c r="BC683" s="167"/>
      <c r="BD683" s="167"/>
      <c r="BE683" s="167"/>
      <c r="BF683" s="167"/>
    </row>
    <row r="684" ht="14.25" customHeight="1">
      <c r="L684" s="178"/>
      <c r="M684" s="178"/>
      <c r="N684" s="178"/>
      <c r="Q684" s="292"/>
      <c r="R684" s="293"/>
      <c r="S684" s="293"/>
      <c r="T684" s="293"/>
      <c r="U684" s="293"/>
      <c r="V684" s="293"/>
      <c r="W684" s="293"/>
      <c r="X684" s="293"/>
      <c r="Y684" s="293"/>
      <c r="Z684" s="293"/>
      <c r="AA684" s="293"/>
      <c r="AB684" s="293"/>
      <c r="AC684" s="293"/>
      <c r="AD684" s="293"/>
      <c r="AE684" s="293"/>
      <c r="AF684" s="730"/>
      <c r="AG684" s="730"/>
      <c r="AH684" s="730"/>
      <c r="AI684" s="730"/>
      <c r="AJ684" s="730"/>
      <c r="AK684" s="730"/>
      <c r="AL684" s="167"/>
      <c r="AM684" s="167"/>
      <c r="AN684" s="167"/>
      <c r="AO684" s="167"/>
      <c r="AP684" s="167"/>
      <c r="AQ684" s="167"/>
      <c r="AR684" s="167"/>
      <c r="AS684" s="167"/>
      <c r="AT684" s="167"/>
      <c r="AU684" s="167"/>
      <c r="AV684" s="167"/>
      <c r="AW684" s="167"/>
      <c r="AX684" s="167"/>
      <c r="AY684" s="167"/>
      <c r="AZ684" s="167"/>
      <c r="BA684" s="167"/>
      <c r="BB684" s="167"/>
      <c r="BC684" s="167"/>
      <c r="BD684" s="167"/>
      <c r="BE684" s="167"/>
      <c r="BF684" s="167"/>
    </row>
    <row r="685" ht="14.25" customHeight="1">
      <c r="L685" s="178"/>
      <c r="M685" s="178"/>
      <c r="N685" s="178"/>
      <c r="Q685" s="292"/>
      <c r="R685" s="293"/>
      <c r="S685" s="293"/>
      <c r="T685" s="293"/>
      <c r="U685" s="293"/>
      <c r="V685" s="293"/>
      <c r="W685" s="293"/>
      <c r="X685" s="293"/>
      <c r="Y685" s="293"/>
      <c r="Z685" s="293"/>
      <c r="AA685" s="293"/>
      <c r="AB685" s="293"/>
      <c r="AC685" s="293"/>
      <c r="AD685" s="293"/>
      <c r="AE685" s="293"/>
      <c r="AF685" s="730"/>
      <c r="AG685" s="730"/>
      <c r="AH685" s="730"/>
      <c r="AI685" s="730"/>
      <c r="AJ685" s="730"/>
      <c r="AK685" s="730"/>
      <c r="AL685" s="167"/>
      <c r="AM685" s="167"/>
      <c r="AN685" s="167"/>
      <c r="AO685" s="167"/>
      <c r="AP685" s="167"/>
      <c r="AQ685" s="167"/>
      <c r="AR685" s="167"/>
      <c r="AS685" s="167"/>
      <c r="AT685" s="167"/>
      <c r="AU685" s="167"/>
      <c r="AV685" s="167"/>
      <c r="AW685" s="167"/>
      <c r="AX685" s="167"/>
      <c r="AY685" s="167"/>
      <c r="AZ685" s="167"/>
      <c r="BA685" s="167"/>
      <c r="BB685" s="167"/>
      <c r="BC685" s="167"/>
      <c r="BD685" s="167"/>
      <c r="BE685" s="167"/>
      <c r="BF685" s="167"/>
    </row>
    <row r="686" ht="14.25" customHeight="1">
      <c r="L686" s="178"/>
      <c r="M686" s="178"/>
      <c r="N686" s="178"/>
      <c r="Q686" s="292"/>
      <c r="R686" s="293"/>
      <c r="S686" s="293"/>
      <c r="T686" s="293"/>
      <c r="U686" s="293"/>
      <c r="V686" s="293"/>
      <c r="W686" s="293"/>
      <c r="X686" s="293"/>
      <c r="Y686" s="293"/>
      <c r="Z686" s="293"/>
      <c r="AA686" s="293"/>
      <c r="AB686" s="293"/>
      <c r="AC686" s="293"/>
      <c r="AD686" s="293"/>
      <c r="AE686" s="293"/>
      <c r="AF686" s="730"/>
      <c r="AG686" s="730"/>
      <c r="AH686" s="730"/>
      <c r="AI686" s="730"/>
      <c r="AJ686" s="730"/>
      <c r="AK686" s="730"/>
      <c r="AL686" s="167"/>
      <c r="AM686" s="167"/>
      <c r="AN686" s="167"/>
      <c r="AO686" s="167"/>
      <c r="AP686" s="167"/>
      <c r="AQ686" s="167"/>
      <c r="AR686" s="167"/>
      <c r="AS686" s="167"/>
      <c r="AT686" s="167"/>
      <c r="AU686" s="167"/>
      <c r="AV686" s="167"/>
      <c r="AW686" s="167"/>
      <c r="AX686" s="167"/>
      <c r="AY686" s="167"/>
      <c r="AZ686" s="167"/>
      <c r="BA686" s="167"/>
      <c r="BB686" s="167"/>
      <c r="BC686" s="167"/>
      <c r="BD686" s="167"/>
      <c r="BE686" s="167"/>
      <c r="BF686" s="167"/>
    </row>
    <row r="687" ht="14.25" customHeight="1">
      <c r="L687" s="178"/>
      <c r="M687" s="178"/>
      <c r="N687" s="178"/>
      <c r="Q687" s="292"/>
      <c r="R687" s="293"/>
      <c r="S687" s="293"/>
      <c r="T687" s="293"/>
      <c r="U687" s="293"/>
      <c r="V687" s="293"/>
      <c r="W687" s="293"/>
      <c r="X687" s="293"/>
      <c r="Y687" s="293"/>
      <c r="Z687" s="293"/>
      <c r="AA687" s="293"/>
      <c r="AB687" s="293"/>
      <c r="AC687" s="293"/>
      <c r="AD687" s="293"/>
      <c r="AE687" s="293"/>
      <c r="AF687" s="730"/>
      <c r="AG687" s="730"/>
      <c r="AH687" s="730"/>
      <c r="AI687" s="730"/>
      <c r="AJ687" s="730"/>
      <c r="AK687" s="730"/>
      <c r="AL687" s="167"/>
      <c r="AM687" s="167"/>
      <c r="AN687" s="167"/>
      <c r="AO687" s="167"/>
      <c r="AP687" s="167"/>
      <c r="AQ687" s="167"/>
      <c r="AR687" s="167"/>
      <c r="AS687" s="167"/>
      <c r="AT687" s="167"/>
      <c r="AU687" s="167"/>
      <c r="AV687" s="167"/>
      <c r="AW687" s="167"/>
      <c r="AX687" s="167"/>
      <c r="AY687" s="167"/>
      <c r="AZ687" s="167"/>
      <c r="BA687" s="167"/>
      <c r="BB687" s="167"/>
      <c r="BC687" s="167"/>
      <c r="BD687" s="167"/>
      <c r="BE687" s="167"/>
      <c r="BF687" s="167"/>
    </row>
    <row r="688" ht="14.25" customHeight="1">
      <c r="L688" s="178"/>
      <c r="M688" s="178"/>
      <c r="N688" s="178"/>
      <c r="Q688" s="292"/>
      <c r="R688" s="293"/>
      <c r="S688" s="293"/>
      <c r="T688" s="293"/>
      <c r="U688" s="293"/>
      <c r="V688" s="293"/>
      <c r="W688" s="293"/>
      <c r="X688" s="293"/>
      <c r="Y688" s="293"/>
      <c r="Z688" s="293"/>
      <c r="AA688" s="293"/>
      <c r="AB688" s="293"/>
      <c r="AC688" s="293"/>
      <c r="AD688" s="293"/>
      <c r="AE688" s="293"/>
      <c r="AF688" s="730"/>
      <c r="AG688" s="730"/>
      <c r="AH688" s="730"/>
      <c r="AI688" s="730"/>
      <c r="AJ688" s="730"/>
      <c r="AK688" s="730"/>
      <c r="AL688" s="167"/>
      <c r="AM688" s="167"/>
      <c r="AN688" s="167"/>
      <c r="AO688" s="167"/>
      <c r="AP688" s="167"/>
      <c r="AQ688" s="167"/>
      <c r="AR688" s="167"/>
      <c r="AS688" s="167"/>
      <c r="AT688" s="167"/>
      <c r="AU688" s="167"/>
      <c r="AV688" s="167"/>
      <c r="AW688" s="167"/>
      <c r="AX688" s="167"/>
      <c r="AY688" s="167"/>
      <c r="AZ688" s="167"/>
      <c r="BA688" s="167"/>
      <c r="BB688" s="167"/>
      <c r="BC688" s="167"/>
      <c r="BD688" s="167"/>
      <c r="BE688" s="167"/>
      <c r="BF688" s="167"/>
    </row>
    <row r="689" ht="14.25" customHeight="1">
      <c r="L689" s="178"/>
      <c r="M689" s="178"/>
      <c r="N689" s="178"/>
      <c r="Q689" s="292"/>
      <c r="R689" s="293"/>
      <c r="S689" s="293"/>
      <c r="T689" s="293"/>
      <c r="U689" s="293"/>
      <c r="V689" s="293"/>
      <c r="W689" s="293"/>
      <c r="X689" s="293"/>
      <c r="Y689" s="293"/>
      <c r="Z689" s="293"/>
      <c r="AA689" s="293"/>
      <c r="AB689" s="293"/>
      <c r="AC689" s="293"/>
      <c r="AD689" s="293"/>
      <c r="AE689" s="293"/>
      <c r="AF689" s="730"/>
      <c r="AG689" s="730"/>
      <c r="AH689" s="730"/>
      <c r="AI689" s="730"/>
      <c r="AJ689" s="730"/>
      <c r="AK689" s="730"/>
      <c r="AL689" s="167"/>
      <c r="AM689" s="167"/>
      <c r="AN689" s="167"/>
      <c r="AO689" s="167"/>
      <c r="AP689" s="167"/>
      <c r="AQ689" s="167"/>
      <c r="AR689" s="167"/>
      <c r="AS689" s="167"/>
      <c r="AT689" s="167"/>
      <c r="AU689" s="167"/>
      <c r="AV689" s="167"/>
      <c r="AW689" s="167"/>
      <c r="AX689" s="167"/>
      <c r="AY689" s="167"/>
      <c r="AZ689" s="167"/>
      <c r="BA689" s="167"/>
      <c r="BB689" s="167"/>
      <c r="BC689" s="167"/>
      <c r="BD689" s="167"/>
      <c r="BE689" s="167"/>
      <c r="BF689" s="167"/>
    </row>
    <row r="690" ht="14.25" customHeight="1">
      <c r="L690" s="178"/>
      <c r="M690" s="178"/>
      <c r="N690" s="178"/>
      <c r="Q690" s="292"/>
      <c r="R690" s="293"/>
      <c r="S690" s="293"/>
      <c r="T690" s="293"/>
      <c r="U690" s="293"/>
      <c r="V690" s="293"/>
      <c r="W690" s="293"/>
      <c r="X690" s="293"/>
      <c r="Y690" s="293"/>
      <c r="Z690" s="293"/>
      <c r="AA690" s="293"/>
      <c r="AB690" s="293"/>
      <c r="AC690" s="293"/>
      <c r="AD690" s="293"/>
      <c r="AE690" s="293"/>
      <c r="AF690" s="730"/>
      <c r="AG690" s="730"/>
      <c r="AH690" s="730"/>
      <c r="AI690" s="730"/>
      <c r="AJ690" s="730"/>
      <c r="AK690" s="730"/>
      <c r="AL690" s="167"/>
      <c r="AM690" s="167"/>
      <c r="AN690" s="167"/>
      <c r="AO690" s="167"/>
      <c r="AP690" s="167"/>
      <c r="AQ690" s="167"/>
      <c r="AR690" s="167"/>
      <c r="AS690" s="167"/>
      <c r="AT690" s="167"/>
      <c r="AU690" s="167"/>
      <c r="AV690" s="167"/>
      <c r="AW690" s="167"/>
      <c r="AX690" s="167"/>
      <c r="AY690" s="167"/>
      <c r="AZ690" s="167"/>
      <c r="BA690" s="167"/>
      <c r="BB690" s="167"/>
      <c r="BC690" s="167"/>
      <c r="BD690" s="167"/>
      <c r="BE690" s="167"/>
      <c r="BF690" s="167"/>
    </row>
    <row r="691" ht="14.25" customHeight="1">
      <c r="L691" s="178"/>
      <c r="M691" s="178"/>
      <c r="N691" s="178"/>
      <c r="Q691" s="292"/>
      <c r="R691" s="293"/>
      <c r="S691" s="293"/>
      <c r="T691" s="293"/>
      <c r="U691" s="293"/>
      <c r="V691" s="293"/>
      <c r="W691" s="293"/>
      <c r="X691" s="293"/>
      <c r="Y691" s="293"/>
      <c r="Z691" s="293"/>
      <c r="AA691" s="293"/>
      <c r="AB691" s="293"/>
      <c r="AC691" s="293"/>
      <c r="AD691" s="293"/>
      <c r="AE691" s="293"/>
      <c r="AF691" s="730"/>
      <c r="AG691" s="730"/>
      <c r="AH691" s="730"/>
      <c r="AI691" s="730"/>
      <c r="AJ691" s="730"/>
      <c r="AK691" s="730"/>
      <c r="AL691" s="167"/>
      <c r="AM691" s="167"/>
      <c r="AN691" s="167"/>
      <c r="AO691" s="167"/>
      <c r="AP691" s="167"/>
      <c r="AQ691" s="167"/>
      <c r="AR691" s="167"/>
      <c r="AS691" s="167"/>
      <c r="AT691" s="167"/>
      <c r="AU691" s="167"/>
      <c r="AV691" s="167"/>
      <c r="AW691" s="167"/>
      <c r="AX691" s="167"/>
      <c r="AY691" s="167"/>
      <c r="AZ691" s="167"/>
      <c r="BA691" s="167"/>
      <c r="BB691" s="167"/>
      <c r="BC691" s="167"/>
      <c r="BD691" s="167"/>
      <c r="BE691" s="167"/>
      <c r="BF691" s="167"/>
    </row>
    <row r="692" ht="14.25" customHeight="1">
      <c r="L692" s="178"/>
      <c r="M692" s="178"/>
      <c r="N692" s="178"/>
      <c r="Q692" s="292"/>
      <c r="R692" s="293"/>
      <c r="S692" s="293"/>
      <c r="T692" s="293"/>
      <c r="U692" s="293"/>
      <c r="V692" s="293"/>
      <c r="W692" s="293"/>
      <c r="X692" s="293"/>
      <c r="Y692" s="293"/>
      <c r="Z692" s="293"/>
      <c r="AA692" s="293"/>
      <c r="AB692" s="293"/>
      <c r="AC692" s="293"/>
      <c r="AD692" s="293"/>
      <c r="AE692" s="293"/>
      <c r="AF692" s="730"/>
      <c r="AG692" s="730"/>
      <c r="AH692" s="730"/>
      <c r="AI692" s="730"/>
      <c r="AJ692" s="730"/>
      <c r="AK692" s="730"/>
      <c r="AL692" s="167"/>
      <c r="AM692" s="167"/>
      <c r="AN692" s="167"/>
      <c r="AO692" s="167"/>
      <c r="AP692" s="167"/>
      <c r="AQ692" s="167"/>
      <c r="AR692" s="167"/>
      <c r="AS692" s="167"/>
      <c r="AT692" s="167"/>
      <c r="AU692" s="167"/>
      <c r="AV692" s="167"/>
      <c r="AW692" s="167"/>
      <c r="AX692" s="167"/>
      <c r="AY692" s="167"/>
      <c r="AZ692" s="167"/>
      <c r="BA692" s="167"/>
      <c r="BB692" s="167"/>
      <c r="BC692" s="167"/>
      <c r="BD692" s="167"/>
      <c r="BE692" s="167"/>
      <c r="BF692" s="167"/>
    </row>
    <row r="693" ht="14.25" customHeight="1">
      <c r="L693" s="178"/>
      <c r="M693" s="178"/>
      <c r="N693" s="178"/>
      <c r="Q693" s="292"/>
      <c r="R693" s="293"/>
      <c r="S693" s="293"/>
      <c r="T693" s="293"/>
      <c r="U693" s="293"/>
      <c r="V693" s="293"/>
      <c r="W693" s="293"/>
      <c r="X693" s="293"/>
      <c r="Y693" s="293"/>
      <c r="Z693" s="293"/>
      <c r="AA693" s="293"/>
      <c r="AB693" s="293"/>
      <c r="AC693" s="293"/>
      <c r="AD693" s="293"/>
      <c r="AE693" s="293"/>
      <c r="AF693" s="730"/>
      <c r="AG693" s="730"/>
      <c r="AH693" s="730"/>
      <c r="AI693" s="730"/>
      <c r="AJ693" s="730"/>
      <c r="AK693" s="730"/>
      <c r="AL693" s="167"/>
      <c r="AM693" s="167"/>
      <c r="AN693" s="167"/>
      <c r="AO693" s="167"/>
      <c r="AP693" s="167"/>
      <c r="AQ693" s="167"/>
      <c r="AR693" s="167"/>
      <c r="AS693" s="167"/>
      <c r="AT693" s="167"/>
      <c r="AU693" s="167"/>
      <c r="AV693" s="167"/>
      <c r="AW693" s="167"/>
      <c r="AX693" s="167"/>
      <c r="AY693" s="167"/>
      <c r="AZ693" s="167"/>
      <c r="BA693" s="167"/>
      <c r="BB693" s="167"/>
      <c r="BC693" s="167"/>
      <c r="BD693" s="167"/>
      <c r="BE693" s="167"/>
      <c r="BF693" s="167"/>
    </row>
    <row r="694" ht="14.25" customHeight="1">
      <c r="L694" s="178"/>
      <c r="M694" s="178"/>
      <c r="N694" s="178"/>
      <c r="Q694" s="292"/>
      <c r="R694" s="293"/>
      <c r="S694" s="293"/>
      <c r="T694" s="293"/>
      <c r="U694" s="293"/>
      <c r="V694" s="293"/>
      <c r="W694" s="293"/>
      <c r="X694" s="293"/>
      <c r="Y694" s="293"/>
      <c r="Z694" s="293"/>
      <c r="AA694" s="293"/>
      <c r="AB694" s="293"/>
      <c r="AC694" s="293"/>
      <c r="AD694" s="293"/>
      <c r="AE694" s="293"/>
      <c r="AF694" s="730"/>
      <c r="AG694" s="730"/>
      <c r="AH694" s="730"/>
      <c r="AI694" s="730"/>
      <c r="AJ694" s="730"/>
      <c r="AK694" s="730"/>
      <c r="AL694" s="167"/>
      <c r="AM694" s="167"/>
      <c r="AN694" s="167"/>
      <c r="AO694" s="167"/>
      <c r="AP694" s="167"/>
      <c r="AQ694" s="167"/>
      <c r="AR694" s="167"/>
      <c r="AS694" s="167"/>
      <c r="AT694" s="167"/>
      <c r="AU694" s="167"/>
      <c r="AV694" s="167"/>
      <c r="AW694" s="167"/>
      <c r="AX694" s="167"/>
      <c r="AY694" s="167"/>
      <c r="AZ694" s="167"/>
      <c r="BA694" s="167"/>
      <c r="BB694" s="167"/>
      <c r="BC694" s="167"/>
      <c r="BD694" s="167"/>
      <c r="BE694" s="167"/>
      <c r="BF694" s="167"/>
    </row>
    <row r="695" ht="14.25" customHeight="1">
      <c r="L695" s="178"/>
      <c r="M695" s="178"/>
      <c r="N695" s="178"/>
      <c r="Q695" s="292"/>
      <c r="R695" s="293"/>
      <c r="S695" s="293"/>
      <c r="T695" s="293"/>
      <c r="U695" s="293"/>
      <c r="V695" s="293"/>
      <c r="W695" s="293"/>
      <c r="X695" s="293"/>
      <c r="Y695" s="293"/>
      <c r="Z695" s="293"/>
      <c r="AA695" s="293"/>
      <c r="AB695" s="293"/>
      <c r="AC695" s="293"/>
      <c r="AD695" s="293"/>
      <c r="AE695" s="293"/>
      <c r="AF695" s="730"/>
      <c r="AG695" s="730"/>
      <c r="AH695" s="730"/>
      <c r="AI695" s="730"/>
      <c r="AJ695" s="730"/>
      <c r="AK695" s="730"/>
      <c r="AL695" s="167"/>
      <c r="AM695" s="167"/>
      <c r="AN695" s="167"/>
      <c r="AO695" s="167"/>
      <c r="AP695" s="167"/>
      <c r="AQ695" s="167"/>
      <c r="AR695" s="167"/>
      <c r="AS695" s="167"/>
      <c r="AT695" s="167"/>
      <c r="AU695" s="167"/>
      <c r="AV695" s="167"/>
      <c r="AW695" s="167"/>
      <c r="AX695" s="167"/>
      <c r="AY695" s="167"/>
      <c r="AZ695" s="167"/>
      <c r="BA695" s="167"/>
      <c r="BB695" s="167"/>
      <c r="BC695" s="167"/>
      <c r="BD695" s="167"/>
      <c r="BE695" s="167"/>
      <c r="BF695" s="167"/>
    </row>
    <row r="696" ht="14.25" customHeight="1">
      <c r="L696" s="178"/>
      <c r="M696" s="178"/>
      <c r="N696" s="178"/>
      <c r="Q696" s="292"/>
      <c r="R696" s="293"/>
      <c r="S696" s="293"/>
      <c r="T696" s="293"/>
      <c r="U696" s="293"/>
      <c r="V696" s="293"/>
      <c r="W696" s="293"/>
      <c r="X696" s="293"/>
      <c r="Y696" s="293"/>
      <c r="Z696" s="293"/>
      <c r="AA696" s="293"/>
      <c r="AB696" s="293"/>
      <c r="AC696" s="293"/>
      <c r="AD696" s="293"/>
      <c r="AE696" s="293"/>
      <c r="AF696" s="730"/>
      <c r="AG696" s="730"/>
      <c r="AH696" s="730"/>
      <c r="AI696" s="730"/>
      <c r="AJ696" s="730"/>
      <c r="AK696" s="730"/>
      <c r="AL696" s="167"/>
      <c r="AM696" s="167"/>
      <c r="AN696" s="167"/>
      <c r="AO696" s="167"/>
      <c r="AP696" s="167"/>
      <c r="AQ696" s="167"/>
      <c r="AR696" s="167"/>
      <c r="AS696" s="167"/>
      <c r="AT696" s="167"/>
      <c r="AU696" s="167"/>
      <c r="AV696" s="167"/>
      <c r="AW696" s="167"/>
      <c r="AX696" s="167"/>
      <c r="AY696" s="167"/>
      <c r="AZ696" s="167"/>
      <c r="BA696" s="167"/>
      <c r="BB696" s="167"/>
      <c r="BC696" s="167"/>
      <c r="BD696" s="167"/>
      <c r="BE696" s="167"/>
      <c r="BF696" s="167"/>
    </row>
    <row r="697" ht="14.25" customHeight="1">
      <c r="L697" s="178"/>
      <c r="M697" s="178"/>
      <c r="N697" s="178"/>
      <c r="Q697" s="292"/>
      <c r="R697" s="293"/>
      <c r="S697" s="293"/>
      <c r="T697" s="293"/>
      <c r="U697" s="293"/>
      <c r="V697" s="293"/>
      <c r="W697" s="293"/>
      <c r="X697" s="293"/>
      <c r="Y697" s="293"/>
      <c r="Z697" s="293"/>
      <c r="AA697" s="293"/>
      <c r="AB697" s="293"/>
      <c r="AC697" s="293"/>
      <c r="AD697" s="293"/>
      <c r="AE697" s="293"/>
      <c r="AF697" s="730"/>
      <c r="AG697" s="730"/>
      <c r="AH697" s="730"/>
      <c r="AI697" s="730"/>
      <c r="AJ697" s="730"/>
      <c r="AK697" s="730"/>
      <c r="AL697" s="167"/>
      <c r="AM697" s="167"/>
      <c r="AN697" s="167"/>
      <c r="AO697" s="167"/>
      <c r="AP697" s="167"/>
      <c r="AQ697" s="167"/>
      <c r="AR697" s="167"/>
      <c r="AS697" s="167"/>
      <c r="AT697" s="167"/>
      <c r="AU697" s="167"/>
      <c r="AV697" s="167"/>
      <c r="AW697" s="167"/>
      <c r="AX697" s="167"/>
      <c r="AY697" s="167"/>
      <c r="AZ697" s="167"/>
      <c r="BA697" s="167"/>
      <c r="BB697" s="167"/>
      <c r="BC697" s="167"/>
      <c r="BD697" s="167"/>
      <c r="BE697" s="167"/>
      <c r="BF697" s="167"/>
    </row>
    <row r="698" ht="14.25" customHeight="1">
      <c r="L698" s="178"/>
      <c r="M698" s="178"/>
      <c r="N698" s="178"/>
      <c r="Q698" s="292"/>
      <c r="R698" s="293"/>
      <c r="S698" s="293"/>
      <c r="T698" s="293"/>
      <c r="U698" s="293"/>
      <c r="V698" s="293"/>
      <c r="W698" s="293"/>
      <c r="X698" s="293"/>
      <c r="Y698" s="293"/>
      <c r="Z698" s="293"/>
      <c r="AA698" s="293"/>
      <c r="AB698" s="293"/>
      <c r="AC698" s="293"/>
      <c r="AD698" s="293"/>
      <c r="AE698" s="293"/>
      <c r="AF698" s="730"/>
      <c r="AG698" s="730"/>
      <c r="AH698" s="730"/>
      <c r="AI698" s="730"/>
      <c r="AJ698" s="730"/>
      <c r="AK698" s="730"/>
      <c r="AL698" s="167"/>
      <c r="AM698" s="167"/>
      <c r="AN698" s="167"/>
      <c r="AO698" s="167"/>
      <c r="AP698" s="167"/>
      <c r="AQ698" s="167"/>
      <c r="AR698" s="167"/>
      <c r="AS698" s="167"/>
      <c r="AT698" s="167"/>
      <c r="AU698" s="167"/>
      <c r="AV698" s="167"/>
      <c r="AW698" s="167"/>
      <c r="AX698" s="167"/>
      <c r="AY698" s="167"/>
      <c r="AZ698" s="167"/>
      <c r="BA698" s="167"/>
      <c r="BB698" s="167"/>
      <c r="BC698" s="167"/>
      <c r="BD698" s="167"/>
      <c r="BE698" s="167"/>
      <c r="BF698" s="167"/>
    </row>
    <row r="699" ht="14.25" customHeight="1">
      <c r="L699" s="178"/>
      <c r="M699" s="178"/>
      <c r="N699" s="178"/>
      <c r="Q699" s="292"/>
      <c r="R699" s="293"/>
      <c r="S699" s="293"/>
      <c r="T699" s="293"/>
      <c r="U699" s="293"/>
      <c r="V699" s="293"/>
      <c r="W699" s="293"/>
      <c r="X699" s="293"/>
      <c r="Y699" s="293"/>
      <c r="Z699" s="293"/>
      <c r="AA699" s="293"/>
      <c r="AB699" s="293"/>
      <c r="AC699" s="293"/>
      <c r="AD699" s="293"/>
      <c r="AE699" s="293"/>
      <c r="AF699" s="730"/>
      <c r="AG699" s="730"/>
      <c r="AH699" s="730"/>
      <c r="AI699" s="730"/>
      <c r="AJ699" s="730"/>
      <c r="AK699" s="730"/>
      <c r="AL699" s="167"/>
      <c r="AM699" s="167"/>
      <c r="AN699" s="167"/>
      <c r="AO699" s="167"/>
      <c r="AP699" s="167"/>
      <c r="AQ699" s="167"/>
      <c r="AR699" s="167"/>
      <c r="AS699" s="167"/>
      <c r="AT699" s="167"/>
      <c r="AU699" s="167"/>
      <c r="AV699" s="167"/>
      <c r="AW699" s="167"/>
      <c r="AX699" s="167"/>
      <c r="AY699" s="167"/>
      <c r="AZ699" s="167"/>
      <c r="BA699" s="167"/>
      <c r="BB699" s="167"/>
      <c r="BC699" s="167"/>
      <c r="BD699" s="167"/>
      <c r="BE699" s="167"/>
      <c r="BF699" s="167"/>
    </row>
    <row r="700" ht="14.25" customHeight="1">
      <c r="L700" s="178"/>
      <c r="M700" s="178"/>
      <c r="N700" s="178"/>
      <c r="Q700" s="292"/>
      <c r="R700" s="293"/>
      <c r="S700" s="293"/>
      <c r="T700" s="293"/>
      <c r="U700" s="293"/>
      <c r="V700" s="293"/>
      <c r="W700" s="293"/>
      <c r="X700" s="293"/>
      <c r="Y700" s="293"/>
      <c r="Z700" s="293"/>
      <c r="AA700" s="293"/>
      <c r="AB700" s="293"/>
      <c r="AC700" s="293"/>
      <c r="AD700" s="293"/>
      <c r="AE700" s="293"/>
      <c r="AF700" s="730"/>
      <c r="AG700" s="730"/>
      <c r="AH700" s="730"/>
      <c r="AI700" s="730"/>
      <c r="AJ700" s="730"/>
      <c r="AK700" s="730"/>
      <c r="AL700" s="167"/>
      <c r="AM700" s="167"/>
      <c r="AN700" s="167"/>
      <c r="AO700" s="167"/>
      <c r="AP700" s="167"/>
      <c r="AQ700" s="167"/>
      <c r="AR700" s="167"/>
      <c r="AS700" s="167"/>
      <c r="AT700" s="167"/>
      <c r="AU700" s="167"/>
      <c r="AV700" s="167"/>
      <c r="AW700" s="167"/>
      <c r="AX700" s="167"/>
      <c r="AY700" s="167"/>
      <c r="AZ700" s="167"/>
      <c r="BA700" s="167"/>
      <c r="BB700" s="167"/>
      <c r="BC700" s="167"/>
      <c r="BD700" s="167"/>
      <c r="BE700" s="167"/>
      <c r="BF700" s="167"/>
    </row>
    <row r="701" ht="14.25" customHeight="1">
      <c r="L701" s="178"/>
      <c r="M701" s="178"/>
      <c r="N701" s="178"/>
      <c r="Q701" s="292"/>
      <c r="R701" s="293"/>
      <c r="S701" s="293"/>
      <c r="T701" s="293"/>
      <c r="U701" s="293"/>
      <c r="V701" s="293"/>
      <c r="W701" s="293"/>
      <c r="X701" s="293"/>
      <c r="Y701" s="293"/>
      <c r="Z701" s="293"/>
      <c r="AA701" s="293"/>
      <c r="AB701" s="293"/>
      <c r="AC701" s="293"/>
      <c r="AD701" s="293"/>
      <c r="AE701" s="293"/>
      <c r="AF701" s="730"/>
      <c r="AG701" s="730"/>
      <c r="AH701" s="730"/>
      <c r="AI701" s="730"/>
      <c r="AJ701" s="730"/>
      <c r="AK701" s="730"/>
      <c r="AL701" s="167"/>
      <c r="AM701" s="167"/>
      <c r="AN701" s="167"/>
      <c r="AO701" s="167"/>
      <c r="AP701" s="167"/>
      <c r="AQ701" s="167"/>
      <c r="AR701" s="167"/>
      <c r="AS701" s="167"/>
      <c r="AT701" s="167"/>
      <c r="AU701" s="167"/>
      <c r="AV701" s="167"/>
      <c r="AW701" s="167"/>
      <c r="AX701" s="167"/>
      <c r="AY701" s="167"/>
      <c r="AZ701" s="167"/>
      <c r="BA701" s="167"/>
      <c r="BB701" s="167"/>
      <c r="BC701" s="167"/>
      <c r="BD701" s="167"/>
      <c r="BE701" s="167"/>
      <c r="BF701" s="167"/>
    </row>
    <row r="702" ht="14.25" customHeight="1">
      <c r="L702" s="178"/>
      <c r="M702" s="178"/>
      <c r="N702" s="178"/>
      <c r="Q702" s="292"/>
      <c r="R702" s="293"/>
      <c r="S702" s="293"/>
      <c r="T702" s="293"/>
      <c r="U702" s="293"/>
      <c r="V702" s="293"/>
      <c r="W702" s="293"/>
      <c r="X702" s="293"/>
      <c r="Y702" s="293"/>
      <c r="Z702" s="293"/>
      <c r="AA702" s="293"/>
      <c r="AB702" s="293"/>
      <c r="AC702" s="293"/>
      <c r="AD702" s="293"/>
      <c r="AE702" s="293"/>
      <c r="AF702" s="730"/>
      <c r="AG702" s="730"/>
      <c r="AH702" s="730"/>
      <c r="AI702" s="730"/>
      <c r="AJ702" s="730"/>
      <c r="AK702" s="730"/>
      <c r="AL702" s="167"/>
      <c r="AM702" s="167"/>
      <c r="AN702" s="167"/>
      <c r="AO702" s="167"/>
      <c r="AP702" s="167"/>
      <c r="AQ702" s="167"/>
      <c r="AR702" s="167"/>
      <c r="AS702" s="167"/>
      <c r="AT702" s="167"/>
      <c r="AU702" s="167"/>
      <c r="AV702" s="167"/>
      <c r="AW702" s="167"/>
      <c r="AX702" s="167"/>
      <c r="AY702" s="167"/>
      <c r="AZ702" s="167"/>
      <c r="BA702" s="167"/>
      <c r="BB702" s="167"/>
      <c r="BC702" s="167"/>
      <c r="BD702" s="167"/>
      <c r="BE702" s="167"/>
      <c r="BF702" s="167"/>
    </row>
    <row r="703" ht="14.25" customHeight="1">
      <c r="L703" s="178"/>
      <c r="M703" s="178"/>
      <c r="N703" s="178"/>
      <c r="Q703" s="292"/>
      <c r="R703" s="293"/>
      <c r="S703" s="293"/>
      <c r="T703" s="293"/>
      <c r="U703" s="293"/>
      <c r="V703" s="293"/>
      <c r="W703" s="293"/>
      <c r="X703" s="293"/>
      <c r="Y703" s="293"/>
      <c r="Z703" s="293"/>
      <c r="AA703" s="293"/>
      <c r="AB703" s="293"/>
      <c r="AC703" s="293"/>
      <c r="AD703" s="293"/>
      <c r="AE703" s="293"/>
      <c r="AF703" s="730"/>
      <c r="AG703" s="730"/>
      <c r="AH703" s="730"/>
      <c r="AI703" s="730"/>
      <c r="AJ703" s="730"/>
      <c r="AK703" s="730"/>
      <c r="AL703" s="167"/>
      <c r="AM703" s="167"/>
      <c r="AN703" s="167"/>
      <c r="AO703" s="167"/>
      <c r="AP703" s="167"/>
      <c r="AQ703" s="167"/>
      <c r="AR703" s="167"/>
      <c r="AS703" s="167"/>
      <c r="AT703" s="167"/>
      <c r="AU703" s="167"/>
      <c r="AV703" s="167"/>
      <c r="AW703" s="167"/>
      <c r="AX703" s="167"/>
      <c r="AY703" s="167"/>
      <c r="AZ703" s="167"/>
      <c r="BA703" s="167"/>
      <c r="BB703" s="167"/>
      <c r="BC703" s="167"/>
      <c r="BD703" s="167"/>
      <c r="BE703" s="167"/>
      <c r="BF703" s="167"/>
    </row>
    <row r="704" ht="14.25" customHeight="1">
      <c r="L704" s="178"/>
      <c r="M704" s="178"/>
      <c r="N704" s="178"/>
      <c r="Q704" s="292"/>
      <c r="R704" s="293"/>
      <c r="S704" s="293"/>
      <c r="T704" s="293"/>
      <c r="U704" s="293"/>
      <c r="V704" s="293"/>
      <c r="W704" s="293"/>
      <c r="X704" s="293"/>
      <c r="Y704" s="293"/>
      <c r="Z704" s="293"/>
      <c r="AA704" s="293"/>
      <c r="AB704" s="293"/>
      <c r="AC704" s="293"/>
      <c r="AD704" s="293"/>
      <c r="AE704" s="293"/>
      <c r="AF704" s="730"/>
      <c r="AG704" s="730"/>
      <c r="AH704" s="730"/>
      <c r="AI704" s="730"/>
      <c r="AJ704" s="730"/>
      <c r="AK704" s="730"/>
      <c r="AL704" s="167"/>
      <c r="AM704" s="167"/>
      <c r="AN704" s="167"/>
      <c r="AO704" s="167"/>
      <c r="AP704" s="167"/>
      <c r="AQ704" s="167"/>
      <c r="AR704" s="167"/>
      <c r="AS704" s="167"/>
      <c r="AT704" s="167"/>
      <c r="AU704" s="167"/>
      <c r="AV704" s="167"/>
      <c r="AW704" s="167"/>
      <c r="AX704" s="167"/>
      <c r="AY704" s="167"/>
      <c r="AZ704" s="167"/>
      <c r="BA704" s="167"/>
      <c r="BB704" s="167"/>
      <c r="BC704" s="167"/>
      <c r="BD704" s="167"/>
      <c r="BE704" s="167"/>
      <c r="BF704" s="167"/>
    </row>
    <row r="705" ht="14.25" customHeight="1">
      <c r="L705" s="178"/>
      <c r="M705" s="178"/>
      <c r="N705" s="178"/>
      <c r="Q705" s="292"/>
      <c r="R705" s="293"/>
      <c r="S705" s="293"/>
      <c r="T705" s="293"/>
      <c r="U705" s="293"/>
      <c r="V705" s="293"/>
      <c r="W705" s="293"/>
      <c r="X705" s="293"/>
      <c r="Y705" s="293"/>
      <c r="Z705" s="293"/>
      <c r="AA705" s="293"/>
      <c r="AB705" s="293"/>
      <c r="AC705" s="293"/>
      <c r="AD705" s="293"/>
      <c r="AE705" s="293"/>
      <c r="AF705" s="730"/>
      <c r="AG705" s="730"/>
      <c r="AH705" s="730"/>
      <c r="AI705" s="730"/>
      <c r="AJ705" s="730"/>
      <c r="AK705" s="730"/>
      <c r="AL705" s="167"/>
      <c r="AM705" s="167"/>
      <c r="AN705" s="167"/>
      <c r="AO705" s="167"/>
      <c r="AP705" s="167"/>
      <c r="AQ705" s="167"/>
      <c r="AR705" s="167"/>
      <c r="AS705" s="167"/>
      <c r="AT705" s="167"/>
      <c r="AU705" s="167"/>
      <c r="AV705" s="167"/>
      <c r="AW705" s="167"/>
      <c r="AX705" s="167"/>
      <c r="AY705" s="167"/>
      <c r="AZ705" s="167"/>
      <c r="BA705" s="167"/>
      <c r="BB705" s="167"/>
      <c r="BC705" s="167"/>
      <c r="BD705" s="167"/>
      <c r="BE705" s="167"/>
      <c r="BF705" s="167"/>
    </row>
    <row r="706" ht="14.25" customHeight="1">
      <c r="L706" s="178"/>
      <c r="M706" s="178"/>
      <c r="N706" s="178"/>
      <c r="Q706" s="292"/>
      <c r="R706" s="293"/>
      <c r="S706" s="293"/>
      <c r="T706" s="293"/>
      <c r="U706" s="293"/>
      <c r="V706" s="293"/>
      <c r="W706" s="293"/>
      <c r="X706" s="293"/>
      <c r="Y706" s="293"/>
      <c r="Z706" s="293"/>
      <c r="AA706" s="293"/>
      <c r="AB706" s="293"/>
      <c r="AC706" s="293"/>
      <c r="AD706" s="293"/>
      <c r="AE706" s="293"/>
      <c r="AF706" s="730"/>
      <c r="AG706" s="730"/>
      <c r="AH706" s="730"/>
      <c r="AI706" s="730"/>
      <c r="AJ706" s="730"/>
      <c r="AK706" s="730"/>
      <c r="AL706" s="167"/>
      <c r="AM706" s="167"/>
      <c r="AN706" s="167"/>
      <c r="AO706" s="167"/>
      <c r="AP706" s="167"/>
      <c r="AQ706" s="167"/>
      <c r="AR706" s="167"/>
      <c r="AS706" s="167"/>
      <c r="AT706" s="167"/>
      <c r="AU706" s="167"/>
      <c r="AV706" s="167"/>
      <c r="AW706" s="167"/>
      <c r="AX706" s="167"/>
      <c r="AY706" s="167"/>
      <c r="AZ706" s="167"/>
      <c r="BA706" s="167"/>
      <c r="BB706" s="167"/>
      <c r="BC706" s="167"/>
      <c r="BD706" s="167"/>
      <c r="BE706" s="167"/>
      <c r="BF706" s="167"/>
    </row>
    <row r="707" ht="14.25" customHeight="1">
      <c r="L707" s="178"/>
      <c r="M707" s="178"/>
      <c r="N707" s="178"/>
      <c r="Q707" s="292"/>
      <c r="R707" s="293"/>
      <c r="S707" s="293"/>
      <c r="T707" s="293"/>
      <c r="U707" s="293"/>
      <c r="V707" s="293"/>
      <c r="W707" s="293"/>
      <c r="X707" s="293"/>
      <c r="Y707" s="293"/>
      <c r="Z707" s="293"/>
      <c r="AA707" s="293"/>
      <c r="AB707" s="293"/>
      <c r="AC707" s="293"/>
      <c r="AD707" s="293"/>
      <c r="AE707" s="293"/>
      <c r="AF707" s="730"/>
      <c r="AG707" s="730"/>
      <c r="AH707" s="730"/>
      <c r="AI707" s="730"/>
      <c r="AJ707" s="730"/>
      <c r="AK707" s="730"/>
      <c r="AL707" s="167"/>
      <c r="AM707" s="167"/>
      <c r="AN707" s="167"/>
      <c r="AO707" s="167"/>
      <c r="AP707" s="167"/>
      <c r="AQ707" s="167"/>
      <c r="AR707" s="167"/>
      <c r="AS707" s="167"/>
      <c r="AT707" s="167"/>
      <c r="AU707" s="167"/>
      <c r="AV707" s="167"/>
      <c r="AW707" s="167"/>
      <c r="AX707" s="167"/>
      <c r="AY707" s="167"/>
      <c r="AZ707" s="167"/>
      <c r="BA707" s="167"/>
      <c r="BB707" s="167"/>
      <c r="BC707" s="167"/>
      <c r="BD707" s="167"/>
      <c r="BE707" s="167"/>
      <c r="BF707" s="167"/>
    </row>
    <row r="708" ht="14.25" customHeight="1">
      <c r="L708" s="178"/>
      <c r="M708" s="178"/>
      <c r="N708" s="178"/>
      <c r="Q708" s="292"/>
      <c r="R708" s="293"/>
      <c r="S708" s="293"/>
      <c r="T708" s="293"/>
      <c r="U708" s="293"/>
      <c r="V708" s="293"/>
      <c r="W708" s="293"/>
      <c r="X708" s="293"/>
      <c r="Y708" s="293"/>
      <c r="Z708" s="293"/>
      <c r="AA708" s="293"/>
      <c r="AB708" s="293"/>
      <c r="AC708" s="293"/>
      <c r="AD708" s="293"/>
      <c r="AE708" s="293"/>
      <c r="AF708" s="730"/>
      <c r="AG708" s="730"/>
      <c r="AH708" s="730"/>
      <c r="AI708" s="730"/>
      <c r="AJ708" s="730"/>
      <c r="AK708" s="730"/>
      <c r="AL708" s="167"/>
      <c r="AM708" s="167"/>
      <c r="AN708" s="167"/>
      <c r="AO708" s="167"/>
      <c r="AP708" s="167"/>
      <c r="AQ708" s="167"/>
      <c r="AR708" s="167"/>
      <c r="AS708" s="167"/>
      <c r="AT708" s="167"/>
      <c r="AU708" s="167"/>
      <c r="AV708" s="167"/>
      <c r="AW708" s="167"/>
      <c r="AX708" s="167"/>
      <c r="AY708" s="167"/>
      <c r="AZ708" s="167"/>
      <c r="BA708" s="167"/>
      <c r="BB708" s="167"/>
      <c r="BC708" s="167"/>
      <c r="BD708" s="167"/>
      <c r="BE708" s="167"/>
      <c r="BF708" s="167"/>
    </row>
    <row r="709" ht="14.25" customHeight="1">
      <c r="L709" s="178"/>
      <c r="M709" s="178"/>
      <c r="N709" s="178"/>
      <c r="Q709" s="292"/>
      <c r="R709" s="293"/>
      <c r="S709" s="293"/>
      <c r="T709" s="293"/>
      <c r="U709" s="293"/>
      <c r="V709" s="293"/>
      <c r="W709" s="293"/>
      <c r="X709" s="293"/>
      <c r="Y709" s="293"/>
      <c r="Z709" s="293"/>
      <c r="AA709" s="293"/>
      <c r="AB709" s="293"/>
      <c r="AC709" s="293"/>
      <c r="AD709" s="293"/>
      <c r="AE709" s="293"/>
      <c r="AF709" s="730"/>
      <c r="AG709" s="730"/>
      <c r="AH709" s="730"/>
      <c r="AI709" s="730"/>
      <c r="AJ709" s="730"/>
      <c r="AK709" s="730"/>
      <c r="AL709" s="167"/>
      <c r="AM709" s="167"/>
      <c r="AN709" s="167"/>
      <c r="AO709" s="167"/>
      <c r="AP709" s="167"/>
      <c r="AQ709" s="167"/>
      <c r="AR709" s="167"/>
      <c r="AS709" s="167"/>
      <c r="AT709" s="167"/>
      <c r="AU709" s="167"/>
      <c r="AV709" s="167"/>
      <c r="AW709" s="167"/>
      <c r="AX709" s="167"/>
      <c r="AY709" s="167"/>
      <c r="AZ709" s="167"/>
      <c r="BA709" s="167"/>
      <c r="BB709" s="167"/>
      <c r="BC709" s="167"/>
      <c r="BD709" s="167"/>
      <c r="BE709" s="167"/>
      <c r="BF709" s="167"/>
    </row>
    <row r="710" ht="14.25" customHeight="1">
      <c r="L710" s="178"/>
      <c r="M710" s="178"/>
      <c r="N710" s="178"/>
      <c r="Q710" s="292"/>
      <c r="R710" s="293"/>
      <c r="S710" s="293"/>
      <c r="T710" s="293"/>
      <c r="U710" s="293"/>
      <c r="V710" s="293"/>
      <c r="W710" s="293"/>
      <c r="X710" s="293"/>
      <c r="Y710" s="293"/>
      <c r="Z710" s="293"/>
      <c r="AA710" s="293"/>
      <c r="AB710" s="293"/>
      <c r="AC710" s="293"/>
      <c r="AD710" s="293"/>
      <c r="AE710" s="293"/>
      <c r="AF710" s="730"/>
      <c r="AG710" s="730"/>
      <c r="AH710" s="730"/>
      <c r="AI710" s="730"/>
      <c r="AJ710" s="730"/>
      <c r="AK710" s="730"/>
      <c r="AL710" s="167"/>
      <c r="AM710" s="167"/>
      <c r="AN710" s="167"/>
      <c r="AO710" s="167"/>
      <c r="AP710" s="167"/>
      <c r="AQ710" s="167"/>
      <c r="AR710" s="167"/>
      <c r="AS710" s="167"/>
      <c r="AT710" s="167"/>
      <c r="AU710" s="167"/>
      <c r="AV710" s="167"/>
      <c r="AW710" s="167"/>
      <c r="AX710" s="167"/>
      <c r="AY710" s="167"/>
      <c r="AZ710" s="167"/>
      <c r="BA710" s="167"/>
      <c r="BB710" s="167"/>
      <c r="BC710" s="167"/>
      <c r="BD710" s="167"/>
      <c r="BE710" s="167"/>
      <c r="BF710" s="167"/>
    </row>
    <row r="711" ht="14.25" customHeight="1">
      <c r="L711" s="178"/>
      <c r="M711" s="178"/>
      <c r="N711" s="178"/>
      <c r="Q711" s="292"/>
      <c r="R711" s="293"/>
      <c r="S711" s="293"/>
      <c r="T711" s="293"/>
      <c r="U711" s="293"/>
      <c r="V711" s="293"/>
      <c r="W711" s="293"/>
      <c r="X711" s="293"/>
      <c r="Y711" s="293"/>
      <c r="Z711" s="293"/>
      <c r="AA711" s="293"/>
      <c r="AB711" s="293"/>
      <c r="AC711" s="293"/>
      <c r="AD711" s="293"/>
      <c r="AE711" s="293"/>
      <c r="AF711" s="730"/>
      <c r="AG711" s="730"/>
      <c r="AH711" s="730"/>
      <c r="AI711" s="730"/>
      <c r="AJ711" s="730"/>
      <c r="AK711" s="730"/>
      <c r="AL711" s="167"/>
      <c r="AM711" s="167"/>
      <c r="AN711" s="167"/>
      <c r="AO711" s="167"/>
      <c r="AP711" s="167"/>
      <c r="AQ711" s="167"/>
      <c r="AR711" s="167"/>
      <c r="AS711" s="167"/>
      <c r="AT711" s="167"/>
      <c r="AU711" s="167"/>
      <c r="AV711" s="167"/>
      <c r="AW711" s="167"/>
      <c r="AX711" s="167"/>
      <c r="AY711" s="167"/>
      <c r="AZ711" s="167"/>
      <c r="BA711" s="167"/>
      <c r="BB711" s="167"/>
      <c r="BC711" s="167"/>
      <c r="BD711" s="167"/>
      <c r="BE711" s="167"/>
      <c r="BF711" s="167"/>
    </row>
    <row r="712" ht="14.25" customHeight="1">
      <c r="L712" s="178"/>
      <c r="M712" s="178"/>
      <c r="N712" s="178"/>
      <c r="Q712" s="292"/>
      <c r="R712" s="293"/>
      <c r="S712" s="293"/>
      <c r="T712" s="293"/>
      <c r="U712" s="293"/>
      <c r="V712" s="293"/>
      <c r="W712" s="293"/>
      <c r="X712" s="293"/>
      <c r="Y712" s="293"/>
      <c r="Z712" s="293"/>
      <c r="AA712" s="293"/>
      <c r="AB712" s="293"/>
      <c r="AC712" s="293"/>
      <c r="AD712" s="293"/>
      <c r="AE712" s="293"/>
      <c r="AF712" s="730"/>
      <c r="AG712" s="730"/>
      <c r="AH712" s="730"/>
      <c r="AI712" s="730"/>
      <c r="AJ712" s="730"/>
      <c r="AK712" s="730"/>
      <c r="AL712" s="167"/>
      <c r="AM712" s="167"/>
      <c r="AN712" s="167"/>
      <c r="AO712" s="167"/>
      <c r="AP712" s="167"/>
      <c r="AQ712" s="167"/>
      <c r="AR712" s="167"/>
      <c r="AS712" s="167"/>
      <c r="AT712" s="167"/>
      <c r="AU712" s="167"/>
      <c r="AV712" s="167"/>
      <c r="AW712" s="167"/>
      <c r="AX712" s="167"/>
      <c r="AY712" s="167"/>
      <c r="AZ712" s="167"/>
      <c r="BA712" s="167"/>
      <c r="BB712" s="167"/>
      <c r="BC712" s="167"/>
      <c r="BD712" s="167"/>
      <c r="BE712" s="167"/>
      <c r="BF712" s="167"/>
    </row>
    <row r="713" ht="14.25" customHeight="1">
      <c r="L713" s="178"/>
      <c r="M713" s="178"/>
      <c r="N713" s="178"/>
      <c r="Q713" s="292"/>
      <c r="R713" s="293"/>
      <c r="S713" s="293"/>
      <c r="T713" s="293"/>
      <c r="U713" s="293"/>
      <c r="V713" s="293"/>
      <c r="W713" s="293"/>
      <c r="X713" s="293"/>
      <c r="Y713" s="293"/>
      <c r="Z713" s="293"/>
      <c r="AA713" s="293"/>
      <c r="AB713" s="293"/>
      <c r="AC713" s="293"/>
      <c r="AD713" s="293"/>
      <c r="AE713" s="293"/>
      <c r="AF713" s="730"/>
      <c r="AG713" s="730"/>
      <c r="AH713" s="730"/>
      <c r="AI713" s="730"/>
      <c r="AJ713" s="730"/>
      <c r="AK713" s="730"/>
      <c r="AL713" s="167"/>
      <c r="AM713" s="167"/>
      <c r="AN713" s="167"/>
      <c r="AO713" s="167"/>
      <c r="AP713" s="167"/>
      <c r="AQ713" s="167"/>
      <c r="AR713" s="167"/>
      <c r="AS713" s="167"/>
      <c r="AT713" s="167"/>
      <c r="AU713" s="167"/>
      <c r="AV713" s="167"/>
      <c r="AW713" s="167"/>
      <c r="AX713" s="167"/>
      <c r="AY713" s="167"/>
      <c r="AZ713" s="167"/>
      <c r="BA713" s="167"/>
      <c r="BB713" s="167"/>
      <c r="BC713" s="167"/>
      <c r="BD713" s="167"/>
      <c r="BE713" s="167"/>
      <c r="BF713" s="167"/>
    </row>
    <row r="714" ht="14.25" customHeight="1">
      <c r="L714" s="178"/>
      <c r="M714" s="178"/>
      <c r="N714" s="178"/>
      <c r="Q714" s="292"/>
      <c r="R714" s="293"/>
      <c r="S714" s="293"/>
      <c r="T714" s="293"/>
      <c r="U714" s="293"/>
      <c r="V714" s="293"/>
      <c r="W714" s="293"/>
      <c r="X714" s="293"/>
      <c r="Y714" s="293"/>
      <c r="Z714" s="293"/>
      <c r="AA714" s="293"/>
      <c r="AB714" s="293"/>
      <c r="AC714" s="293"/>
      <c r="AD714" s="293"/>
      <c r="AE714" s="293"/>
      <c r="AF714" s="730"/>
      <c r="AG714" s="730"/>
      <c r="AH714" s="730"/>
      <c r="AI714" s="730"/>
      <c r="AJ714" s="730"/>
      <c r="AK714" s="730"/>
      <c r="AL714" s="167"/>
      <c r="AM714" s="167"/>
      <c r="AN714" s="167"/>
      <c r="AO714" s="167"/>
      <c r="AP714" s="167"/>
      <c r="AQ714" s="167"/>
      <c r="AR714" s="167"/>
      <c r="AS714" s="167"/>
      <c r="AT714" s="167"/>
      <c r="AU714" s="167"/>
      <c r="AV714" s="167"/>
      <c r="AW714" s="167"/>
      <c r="AX714" s="167"/>
      <c r="AY714" s="167"/>
      <c r="AZ714" s="167"/>
      <c r="BA714" s="167"/>
      <c r="BB714" s="167"/>
      <c r="BC714" s="167"/>
      <c r="BD714" s="167"/>
      <c r="BE714" s="167"/>
      <c r="BF714" s="167"/>
    </row>
    <row r="715" ht="14.25" customHeight="1">
      <c r="L715" s="178"/>
      <c r="M715" s="178"/>
      <c r="N715" s="178"/>
      <c r="Q715" s="292"/>
      <c r="R715" s="293"/>
      <c r="S715" s="293"/>
      <c r="T715" s="293"/>
      <c r="U715" s="293"/>
      <c r="V715" s="293"/>
      <c r="W715" s="293"/>
      <c r="X715" s="293"/>
      <c r="Y715" s="293"/>
      <c r="Z715" s="293"/>
      <c r="AA715" s="293"/>
      <c r="AB715" s="293"/>
      <c r="AC715" s="293"/>
      <c r="AD715" s="293"/>
      <c r="AE715" s="293"/>
      <c r="AF715" s="730"/>
      <c r="AG715" s="730"/>
      <c r="AH715" s="730"/>
      <c r="AI715" s="730"/>
      <c r="AJ715" s="730"/>
      <c r="AK715" s="730"/>
      <c r="AL715" s="167"/>
      <c r="AM715" s="167"/>
      <c r="AN715" s="167"/>
      <c r="AO715" s="167"/>
      <c r="AP715" s="167"/>
      <c r="AQ715" s="167"/>
      <c r="AR715" s="167"/>
      <c r="AS715" s="167"/>
      <c r="AT715" s="167"/>
      <c r="AU715" s="167"/>
      <c r="AV715" s="167"/>
      <c r="AW715" s="167"/>
      <c r="AX715" s="167"/>
      <c r="AY715" s="167"/>
      <c r="AZ715" s="167"/>
      <c r="BA715" s="167"/>
      <c r="BB715" s="167"/>
      <c r="BC715" s="167"/>
      <c r="BD715" s="167"/>
      <c r="BE715" s="167"/>
      <c r="BF715" s="167"/>
    </row>
    <row r="716" ht="14.25" customHeight="1">
      <c r="L716" s="178"/>
      <c r="M716" s="178"/>
      <c r="N716" s="178"/>
      <c r="Q716" s="292"/>
      <c r="R716" s="293"/>
      <c r="S716" s="293"/>
      <c r="T716" s="293"/>
      <c r="U716" s="293"/>
      <c r="V716" s="293"/>
      <c r="W716" s="293"/>
      <c r="X716" s="293"/>
      <c r="Y716" s="293"/>
      <c r="Z716" s="293"/>
      <c r="AA716" s="293"/>
      <c r="AB716" s="293"/>
      <c r="AC716" s="293"/>
      <c r="AD716" s="293"/>
      <c r="AE716" s="293"/>
      <c r="AF716" s="730"/>
      <c r="AG716" s="730"/>
      <c r="AH716" s="730"/>
      <c r="AI716" s="730"/>
      <c r="AJ716" s="730"/>
      <c r="AK716" s="730"/>
      <c r="AL716" s="167"/>
      <c r="AM716" s="167"/>
      <c r="AN716" s="167"/>
      <c r="AO716" s="167"/>
      <c r="AP716" s="167"/>
      <c r="AQ716" s="167"/>
      <c r="AR716" s="167"/>
      <c r="AS716" s="167"/>
      <c r="AT716" s="167"/>
      <c r="AU716" s="167"/>
      <c r="AV716" s="167"/>
      <c r="AW716" s="167"/>
      <c r="AX716" s="167"/>
      <c r="AY716" s="167"/>
      <c r="AZ716" s="167"/>
      <c r="BA716" s="167"/>
      <c r="BB716" s="167"/>
      <c r="BC716" s="167"/>
      <c r="BD716" s="167"/>
      <c r="BE716" s="167"/>
      <c r="BF716" s="167"/>
    </row>
    <row r="717" ht="14.25" customHeight="1">
      <c r="L717" s="178"/>
      <c r="M717" s="178"/>
      <c r="N717" s="178"/>
      <c r="Q717" s="292"/>
      <c r="R717" s="293"/>
      <c r="S717" s="293"/>
      <c r="T717" s="293"/>
      <c r="U717" s="293"/>
      <c r="V717" s="293"/>
      <c r="W717" s="293"/>
      <c r="X717" s="293"/>
      <c r="Y717" s="293"/>
      <c r="Z717" s="293"/>
      <c r="AA717" s="293"/>
      <c r="AB717" s="293"/>
      <c r="AC717" s="293"/>
      <c r="AD717" s="293"/>
      <c r="AE717" s="293"/>
      <c r="AF717" s="730"/>
      <c r="AG717" s="730"/>
      <c r="AH717" s="730"/>
      <c r="AI717" s="730"/>
      <c r="AJ717" s="730"/>
      <c r="AK717" s="730"/>
      <c r="AL717" s="167"/>
      <c r="AM717" s="167"/>
      <c r="AN717" s="167"/>
      <c r="AO717" s="167"/>
      <c r="AP717" s="167"/>
      <c r="AQ717" s="167"/>
      <c r="AR717" s="167"/>
      <c r="AS717" s="167"/>
      <c r="AT717" s="167"/>
      <c r="AU717" s="167"/>
      <c r="AV717" s="167"/>
      <c r="AW717" s="167"/>
      <c r="AX717" s="167"/>
      <c r="AY717" s="167"/>
      <c r="AZ717" s="167"/>
      <c r="BA717" s="167"/>
      <c r="BB717" s="167"/>
      <c r="BC717" s="167"/>
      <c r="BD717" s="167"/>
      <c r="BE717" s="167"/>
      <c r="BF717" s="167"/>
    </row>
    <row r="718" ht="14.25" customHeight="1">
      <c r="L718" s="178"/>
      <c r="M718" s="178"/>
      <c r="N718" s="178"/>
      <c r="Q718" s="292"/>
      <c r="R718" s="293"/>
      <c r="S718" s="293"/>
      <c r="T718" s="293"/>
      <c r="U718" s="293"/>
      <c r="V718" s="293"/>
      <c r="W718" s="293"/>
      <c r="X718" s="293"/>
      <c r="Y718" s="293"/>
      <c r="Z718" s="293"/>
      <c r="AA718" s="293"/>
      <c r="AB718" s="293"/>
      <c r="AC718" s="293"/>
      <c r="AD718" s="293"/>
      <c r="AE718" s="293"/>
      <c r="AF718" s="730"/>
      <c r="AG718" s="730"/>
      <c r="AH718" s="730"/>
      <c r="AI718" s="730"/>
      <c r="AJ718" s="730"/>
      <c r="AK718" s="730"/>
      <c r="AL718" s="167"/>
      <c r="AM718" s="167"/>
      <c r="AN718" s="167"/>
      <c r="AO718" s="167"/>
      <c r="AP718" s="167"/>
      <c r="AQ718" s="167"/>
      <c r="AR718" s="167"/>
      <c r="AS718" s="167"/>
      <c r="AT718" s="167"/>
      <c r="AU718" s="167"/>
      <c r="AV718" s="167"/>
      <c r="AW718" s="167"/>
      <c r="AX718" s="167"/>
      <c r="AY718" s="167"/>
      <c r="AZ718" s="167"/>
      <c r="BA718" s="167"/>
      <c r="BB718" s="167"/>
      <c r="BC718" s="167"/>
      <c r="BD718" s="167"/>
      <c r="BE718" s="167"/>
      <c r="BF718" s="167"/>
    </row>
    <row r="719" ht="14.25" customHeight="1">
      <c r="L719" s="178"/>
      <c r="M719" s="178"/>
      <c r="N719" s="178"/>
      <c r="Q719" s="292"/>
      <c r="R719" s="293"/>
      <c r="S719" s="293"/>
      <c r="T719" s="293"/>
      <c r="U719" s="293"/>
      <c r="V719" s="293"/>
      <c r="W719" s="293"/>
      <c r="X719" s="293"/>
      <c r="Y719" s="293"/>
      <c r="Z719" s="293"/>
      <c r="AA719" s="293"/>
      <c r="AB719" s="293"/>
      <c r="AC719" s="293"/>
      <c r="AD719" s="293"/>
      <c r="AE719" s="293"/>
      <c r="AF719" s="730"/>
      <c r="AG719" s="730"/>
      <c r="AH719" s="730"/>
      <c r="AI719" s="730"/>
      <c r="AJ719" s="730"/>
      <c r="AK719" s="730"/>
      <c r="AL719" s="167"/>
      <c r="AM719" s="167"/>
      <c r="AN719" s="167"/>
      <c r="AO719" s="167"/>
      <c r="AP719" s="167"/>
      <c r="AQ719" s="167"/>
      <c r="AR719" s="167"/>
      <c r="AS719" s="167"/>
      <c r="AT719" s="167"/>
      <c r="AU719" s="167"/>
      <c r="AV719" s="167"/>
      <c r="AW719" s="167"/>
      <c r="AX719" s="167"/>
      <c r="AY719" s="167"/>
      <c r="AZ719" s="167"/>
      <c r="BA719" s="167"/>
      <c r="BB719" s="167"/>
      <c r="BC719" s="167"/>
      <c r="BD719" s="167"/>
      <c r="BE719" s="167"/>
      <c r="BF719" s="167"/>
    </row>
    <row r="720" ht="14.25" customHeight="1">
      <c r="L720" s="178"/>
      <c r="M720" s="178"/>
      <c r="N720" s="178"/>
      <c r="Q720" s="292"/>
      <c r="R720" s="293"/>
      <c r="S720" s="293"/>
      <c r="T720" s="293"/>
      <c r="U720" s="293"/>
      <c r="V720" s="293"/>
      <c r="W720" s="293"/>
      <c r="X720" s="293"/>
      <c r="Y720" s="293"/>
      <c r="Z720" s="293"/>
      <c r="AA720" s="293"/>
      <c r="AB720" s="293"/>
      <c r="AC720" s="293"/>
      <c r="AD720" s="293"/>
      <c r="AE720" s="293"/>
      <c r="AF720" s="730"/>
      <c r="AG720" s="730"/>
      <c r="AH720" s="730"/>
      <c r="AI720" s="730"/>
      <c r="AJ720" s="730"/>
      <c r="AK720" s="730"/>
      <c r="AL720" s="167"/>
      <c r="AM720" s="167"/>
      <c r="AN720" s="167"/>
      <c r="AO720" s="167"/>
      <c r="AP720" s="167"/>
      <c r="AQ720" s="167"/>
      <c r="AR720" s="167"/>
      <c r="AS720" s="167"/>
      <c r="AT720" s="167"/>
      <c r="AU720" s="167"/>
      <c r="AV720" s="167"/>
      <c r="AW720" s="167"/>
      <c r="AX720" s="167"/>
      <c r="AY720" s="167"/>
      <c r="AZ720" s="167"/>
      <c r="BA720" s="167"/>
      <c r="BB720" s="167"/>
      <c r="BC720" s="167"/>
      <c r="BD720" s="167"/>
      <c r="BE720" s="167"/>
      <c r="BF720" s="167"/>
    </row>
    <row r="721" ht="14.25" customHeight="1">
      <c r="L721" s="178"/>
      <c r="M721" s="178"/>
      <c r="N721" s="178"/>
      <c r="Q721" s="292"/>
      <c r="R721" s="293"/>
      <c r="S721" s="293"/>
      <c r="T721" s="293"/>
      <c r="U721" s="293"/>
      <c r="V721" s="293"/>
      <c r="W721" s="293"/>
      <c r="X721" s="293"/>
      <c r="Y721" s="293"/>
      <c r="Z721" s="293"/>
      <c r="AA721" s="293"/>
      <c r="AB721" s="293"/>
      <c r="AC721" s="293"/>
      <c r="AD721" s="293"/>
      <c r="AE721" s="293"/>
      <c r="AF721" s="730"/>
      <c r="AG721" s="730"/>
      <c r="AH721" s="730"/>
      <c r="AI721" s="730"/>
      <c r="AJ721" s="730"/>
      <c r="AK721" s="730"/>
      <c r="AL721" s="167"/>
      <c r="AM721" s="167"/>
      <c r="AN721" s="167"/>
      <c r="AO721" s="167"/>
      <c r="AP721" s="167"/>
      <c r="AQ721" s="167"/>
      <c r="AR721" s="167"/>
      <c r="AS721" s="167"/>
      <c r="AT721" s="167"/>
      <c r="AU721" s="167"/>
      <c r="AV721" s="167"/>
      <c r="AW721" s="167"/>
      <c r="AX721" s="167"/>
      <c r="AY721" s="167"/>
      <c r="AZ721" s="167"/>
      <c r="BA721" s="167"/>
      <c r="BB721" s="167"/>
      <c r="BC721" s="167"/>
      <c r="BD721" s="167"/>
      <c r="BE721" s="167"/>
      <c r="BF721" s="167"/>
    </row>
    <row r="722" ht="14.25" customHeight="1">
      <c r="L722" s="178"/>
      <c r="M722" s="178"/>
      <c r="N722" s="178"/>
      <c r="Q722" s="292"/>
      <c r="R722" s="293"/>
      <c r="S722" s="293"/>
      <c r="T722" s="293"/>
      <c r="U722" s="293"/>
      <c r="V722" s="293"/>
      <c r="W722" s="293"/>
      <c r="X722" s="293"/>
      <c r="Y722" s="293"/>
      <c r="Z722" s="293"/>
      <c r="AA722" s="293"/>
      <c r="AB722" s="293"/>
      <c r="AC722" s="293"/>
      <c r="AD722" s="293"/>
      <c r="AE722" s="293"/>
      <c r="AF722" s="730"/>
      <c r="AG722" s="730"/>
      <c r="AH722" s="730"/>
      <c r="AI722" s="730"/>
      <c r="AJ722" s="730"/>
      <c r="AK722" s="730"/>
      <c r="AL722" s="167"/>
      <c r="AM722" s="167"/>
      <c r="AN722" s="167"/>
      <c r="AO722" s="167"/>
      <c r="AP722" s="167"/>
      <c r="AQ722" s="167"/>
      <c r="AR722" s="167"/>
      <c r="AS722" s="167"/>
      <c r="AT722" s="167"/>
      <c r="AU722" s="167"/>
      <c r="AV722" s="167"/>
      <c r="AW722" s="167"/>
      <c r="AX722" s="167"/>
      <c r="AY722" s="167"/>
      <c r="AZ722" s="167"/>
      <c r="BA722" s="167"/>
      <c r="BB722" s="167"/>
      <c r="BC722" s="167"/>
      <c r="BD722" s="167"/>
      <c r="BE722" s="167"/>
      <c r="BF722" s="167"/>
    </row>
    <row r="723" ht="14.25" customHeight="1">
      <c r="L723" s="178"/>
      <c r="M723" s="178"/>
      <c r="N723" s="178"/>
      <c r="Q723" s="292"/>
      <c r="R723" s="293"/>
      <c r="S723" s="293"/>
      <c r="T723" s="293"/>
      <c r="U723" s="293"/>
      <c r="V723" s="293"/>
      <c r="W723" s="293"/>
      <c r="X723" s="293"/>
      <c r="Y723" s="293"/>
      <c r="Z723" s="293"/>
      <c r="AA723" s="293"/>
      <c r="AB723" s="293"/>
      <c r="AC723" s="293"/>
      <c r="AD723" s="293"/>
      <c r="AE723" s="293"/>
      <c r="AF723" s="730"/>
      <c r="AG723" s="730"/>
      <c r="AH723" s="730"/>
      <c r="AI723" s="730"/>
      <c r="AJ723" s="730"/>
      <c r="AK723" s="730"/>
      <c r="AL723" s="167"/>
      <c r="AM723" s="167"/>
      <c r="AN723" s="167"/>
      <c r="AO723" s="167"/>
      <c r="AP723" s="167"/>
      <c r="AQ723" s="167"/>
      <c r="AR723" s="167"/>
      <c r="AS723" s="167"/>
      <c r="AT723" s="167"/>
      <c r="AU723" s="167"/>
      <c r="AV723" s="167"/>
      <c r="AW723" s="167"/>
      <c r="AX723" s="167"/>
      <c r="AY723" s="167"/>
      <c r="AZ723" s="167"/>
      <c r="BA723" s="167"/>
      <c r="BB723" s="167"/>
      <c r="BC723" s="167"/>
      <c r="BD723" s="167"/>
      <c r="BE723" s="167"/>
      <c r="BF723" s="167"/>
    </row>
    <row r="724" ht="14.25" customHeight="1">
      <c r="L724" s="178"/>
      <c r="M724" s="178"/>
      <c r="N724" s="178"/>
      <c r="Q724" s="292"/>
      <c r="R724" s="293"/>
      <c r="S724" s="293"/>
      <c r="T724" s="293"/>
      <c r="U724" s="293"/>
      <c r="V724" s="293"/>
      <c r="W724" s="293"/>
      <c r="X724" s="293"/>
      <c r="Y724" s="293"/>
      <c r="Z724" s="293"/>
      <c r="AA724" s="293"/>
      <c r="AB724" s="293"/>
      <c r="AC724" s="293"/>
      <c r="AD724" s="293"/>
      <c r="AE724" s="293"/>
      <c r="AF724" s="730"/>
      <c r="AG724" s="730"/>
      <c r="AH724" s="730"/>
      <c r="AI724" s="730"/>
      <c r="AJ724" s="730"/>
      <c r="AK724" s="730"/>
      <c r="AL724" s="167"/>
      <c r="AM724" s="167"/>
      <c r="AN724" s="167"/>
      <c r="AO724" s="167"/>
      <c r="AP724" s="167"/>
      <c r="AQ724" s="167"/>
      <c r="AR724" s="167"/>
      <c r="AS724" s="167"/>
      <c r="AT724" s="167"/>
      <c r="AU724" s="167"/>
      <c r="AV724" s="167"/>
      <c r="AW724" s="167"/>
      <c r="AX724" s="167"/>
      <c r="AY724" s="167"/>
      <c r="AZ724" s="167"/>
      <c r="BA724" s="167"/>
      <c r="BB724" s="167"/>
      <c r="BC724" s="167"/>
      <c r="BD724" s="167"/>
      <c r="BE724" s="167"/>
      <c r="BF724" s="167"/>
    </row>
    <row r="725" ht="14.25" customHeight="1">
      <c r="L725" s="178"/>
      <c r="M725" s="178"/>
      <c r="N725" s="178"/>
      <c r="Q725" s="292"/>
      <c r="R725" s="293"/>
      <c r="S725" s="293"/>
      <c r="T725" s="293"/>
      <c r="U725" s="293"/>
      <c r="V725" s="293"/>
      <c r="W725" s="293"/>
      <c r="X725" s="293"/>
      <c r="Y725" s="293"/>
      <c r="Z725" s="293"/>
      <c r="AA725" s="293"/>
      <c r="AB725" s="293"/>
      <c r="AC725" s="293"/>
      <c r="AD725" s="293"/>
      <c r="AE725" s="293"/>
      <c r="AF725" s="730"/>
      <c r="AG725" s="730"/>
      <c r="AH725" s="730"/>
      <c r="AI725" s="730"/>
      <c r="AJ725" s="730"/>
      <c r="AK725" s="730"/>
      <c r="AL725" s="167"/>
      <c r="AM725" s="167"/>
      <c r="AN725" s="167"/>
      <c r="AO725" s="167"/>
      <c r="AP725" s="167"/>
      <c r="AQ725" s="167"/>
      <c r="AR725" s="167"/>
      <c r="AS725" s="167"/>
      <c r="AT725" s="167"/>
      <c r="AU725" s="167"/>
      <c r="AV725" s="167"/>
      <c r="AW725" s="167"/>
      <c r="AX725" s="167"/>
      <c r="AY725" s="167"/>
      <c r="AZ725" s="167"/>
      <c r="BA725" s="167"/>
      <c r="BB725" s="167"/>
      <c r="BC725" s="167"/>
      <c r="BD725" s="167"/>
      <c r="BE725" s="167"/>
      <c r="BF725" s="167"/>
    </row>
    <row r="726" ht="14.25" customHeight="1">
      <c r="L726" s="178"/>
      <c r="M726" s="178"/>
      <c r="N726" s="178"/>
      <c r="Q726" s="292"/>
      <c r="R726" s="293"/>
      <c r="S726" s="293"/>
      <c r="T726" s="293"/>
      <c r="U726" s="293"/>
      <c r="V726" s="293"/>
      <c r="W726" s="293"/>
      <c r="X726" s="293"/>
      <c r="Y726" s="293"/>
      <c r="Z726" s="293"/>
      <c r="AA726" s="293"/>
      <c r="AB726" s="293"/>
      <c r="AC726" s="293"/>
      <c r="AD726" s="293"/>
      <c r="AE726" s="293"/>
      <c r="AF726" s="730"/>
      <c r="AG726" s="730"/>
      <c r="AH726" s="730"/>
      <c r="AI726" s="730"/>
      <c r="AJ726" s="730"/>
      <c r="AK726" s="730"/>
      <c r="AL726" s="167"/>
      <c r="AM726" s="167"/>
      <c r="AN726" s="167"/>
      <c r="AO726" s="167"/>
      <c r="AP726" s="167"/>
      <c r="AQ726" s="167"/>
      <c r="AR726" s="167"/>
      <c r="AS726" s="167"/>
      <c r="AT726" s="167"/>
      <c r="AU726" s="167"/>
      <c r="AV726" s="167"/>
      <c r="AW726" s="167"/>
      <c r="AX726" s="167"/>
      <c r="AY726" s="167"/>
      <c r="AZ726" s="167"/>
      <c r="BA726" s="167"/>
      <c r="BB726" s="167"/>
      <c r="BC726" s="167"/>
      <c r="BD726" s="167"/>
      <c r="BE726" s="167"/>
      <c r="BF726" s="167"/>
    </row>
    <row r="727" ht="14.25" customHeight="1">
      <c r="L727" s="178"/>
      <c r="M727" s="178"/>
      <c r="N727" s="178"/>
      <c r="Q727" s="292"/>
      <c r="R727" s="293"/>
      <c r="S727" s="293"/>
      <c r="T727" s="293"/>
      <c r="U727" s="293"/>
      <c r="V727" s="293"/>
      <c r="W727" s="293"/>
      <c r="X727" s="293"/>
      <c r="Y727" s="293"/>
      <c r="Z727" s="293"/>
      <c r="AA727" s="293"/>
      <c r="AB727" s="293"/>
      <c r="AC727" s="293"/>
      <c r="AD727" s="293"/>
      <c r="AE727" s="293"/>
      <c r="AF727" s="730"/>
      <c r="AG727" s="730"/>
      <c r="AH727" s="730"/>
      <c r="AI727" s="730"/>
      <c r="AJ727" s="730"/>
      <c r="AK727" s="730"/>
      <c r="AL727" s="167"/>
      <c r="AM727" s="167"/>
      <c r="AN727" s="167"/>
      <c r="AO727" s="167"/>
      <c r="AP727" s="167"/>
      <c r="AQ727" s="167"/>
      <c r="AR727" s="167"/>
      <c r="AS727" s="167"/>
      <c r="AT727" s="167"/>
      <c r="AU727" s="167"/>
      <c r="AV727" s="167"/>
      <c r="AW727" s="167"/>
      <c r="AX727" s="167"/>
      <c r="AY727" s="167"/>
      <c r="AZ727" s="167"/>
      <c r="BA727" s="167"/>
      <c r="BB727" s="167"/>
      <c r="BC727" s="167"/>
      <c r="BD727" s="167"/>
      <c r="BE727" s="167"/>
      <c r="BF727" s="167"/>
    </row>
    <row r="728" ht="14.25" customHeight="1">
      <c r="L728" s="178"/>
      <c r="M728" s="178"/>
      <c r="N728" s="178"/>
      <c r="Q728" s="292"/>
      <c r="R728" s="293"/>
      <c r="S728" s="293"/>
      <c r="T728" s="293"/>
      <c r="U728" s="293"/>
      <c r="V728" s="293"/>
      <c r="W728" s="293"/>
      <c r="X728" s="293"/>
      <c r="Y728" s="293"/>
      <c r="Z728" s="293"/>
      <c r="AA728" s="293"/>
      <c r="AB728" s="293"/>
      <c r="AC728" s="293"/>
      <c r="AD728" s="293"/>
      <c r="AE728" s="293"/>
      <c r="AF728" s="730"/>
      <c r="AG728" s="730"/>
      <c r="AH728" s="730"/>
      <c r="AI728" s="730"/>
      <c r="AJ728" s="730"/>
      <c r="AK728" s="730"/>
      <c r="AL728" s="167"/>
      <c r="AM728" s="167"/>
      <c r="AN728" s="167"/>
      <c r="AO728" s="167"/>
      <c r="AP728" s="167"/>
      <c r="AQ728" s="167"/>
      <c r="AR728" s="167"/>
      <c r="AS728" s="167"/>
      <c r="AT728" s="167"/>
      <c r="AU728" s="167"/>
      <c r="AV728" s="167"/>
      <c r="AW728" s="167"/>
      <c r="AX728" s="167"/>
      <c r="AY728" s="167"/>
      <c r="AZ728" s="167"/>
      <c r="BA728" s="167"/>
      <c r="BB728" s="167"/>
      <c r="BC728" s="167"/>
      <c r="BD728" s="167"/>
      <c r="BE728" s="167"/>
      <c r="BF728" s="167"/>
    </row>
    <row r="729" ht="14.25" customHeight="1">
      <c r="L729" s="178"/>
      <c r="M729" s="178"/>
      <c r="N729" s="178"/>
      <c r="Q729" s="292"/>
      <c r="R729" s="293"/>
      <c r="S729" s="293"/>
      <c r="T729" s="293"/>
      <c r="U729" s="293"/>
      <c r="V729" s="293"/>
      <c r="W729" s="293"/>
      <c r="X729" s="293"/>
      <c r="Y729" s="293"/>
      <c r="Z729" s="293"/>
      <c r="AA729" s="293"/>
      <c r="AB729" s="293"/>
      <c r="AC729" s="293"/>
      <c r="AD729" s="293"/>
      <c r="AE729" s="293"/>
      <c r="AF729" s="730"/>
      <c r="AG729" s="730"/>
      <c r="AH729" s="730"/>
      <c r="AI729" s="730"/>
      <c r="AJ729" s="730"/>
      <c r="AK729" s="730"/>
      <c r="AL729" s="167"/>
      <c r="AM729" s="167"/>
      <c r="AN729" s="167"/>
      <c r="AO729" s="167"/>
      <c r="AP729" s="167"/>
      <c r="AQ729" s="167"/>
      <c r="AR729" s="167"/>
      <c r="AS729" s="167"/>
      <c r="AT729" s="167"/>
      <c r="AU729" s="167"/>
      <c r="AV729" s="167"/>
      <c r="AW729" s="167"/>
      <c r="AX729" s="167"/>
      <c r="AY729" s="167"/>
      <c r="AZ729" s="167"/>
      <c r="BA729" s="167"/>
      <c r="BB729" s="167"/>
      <c r="BC729" s="167"/>
      <c r="BD729" s="167"/>
      <c r="BE729" s="167"/>
      <c r="BF729" s="167"/>
    </row>
    <row r="730" ht="14.25" customHeight="1">
      <c r="L730" s="178"/>
      <c r="M730" s="178"/>
      <c r="N730" s="178"/>
      <c r="Q730" s="292"/>
      <c r="R730" s="293"/>
      <c r="S730" s="293"/>
      <c r="T730" s="293"/>
      <c r="U730" s="293"/>
      <c r="V730" s="293"/>
      <c r="W730" s="293"/>
      <c r="X730" s="293"/>
      <c r="Y730" s="293"/>
      <c r="Z730" s="293"/>
      <c r="AA730" s="293"/>
      <c r="AB730" s="293"/>
      <c r="AC730" s="293"/>
      <c r="AD730" s="293"/>
      <c r="AE730" s="293"/>
      <c r="AF730" s="730"/>
      <c r="AG730" s="730"/>
      <c r="AH730" s="730"/>
      <c r="AI730" s="730"/>
      <c r="AJ730" s="730"/>
      <c r="AK730" s="730"/>
      <c r="AL730" s="167"/>
      <c r="AM730" s="167"/>
      <c r="AN730" s="167"/>
      <c r="AO730" s="167"/>
      <c r="AP730" s="167"/>
      <c r="AQ730" s="167"/>
      <c r="AR730" s="167"/>
      <c r="AS730" s="167"/>
      <c r="AT730" s="167"/>
      <c r="AU730" s="167"/>
      <c r="AV730" s="167"/>
      <c r="AW730" s="167"/>
      <c r="AX730" s="167"/>
      <c r="AY730" s="167"/>
      <c r="AZ730" s="167"/>
      <c r="BA730" s="167"/>
      <c r="BB730" s="167"/>
      <c r="BC730" s="167"/>
      <c r="BD730" s="167"/>
      <c r="BE730" s="167"/>
      <c r="BF730" s="167"/>
    </row>
    <row r="731" ht="14.25" customHeight="1">
      <c r="L731" s="178"/>
      <c r="M731" s="178"/>
      <c r="N731" s="178"/>
      <c r="Q731" s="292"/>
      <c r="R731" s="293"/>
      <c r="S731" s="293"/>
      <c r="T731" s="293"/>
      <c r="U731" s="293"/>
      <c r="V731" s="293"/>
      <c r="W731" s="293"/>
      <c r="X731" s="293"/>
      <c r="Y731" s="293"/>
      <c r="Z731" s="293"/>
      <c r="AA731" s="293"/>
      <c r="AB731" s="293"/>
      <c r="AC731" s="293"/>
      <c r="AD731" s="293"/>
      <c r="AE731" s="293"/>
      <c r="AF731" s="730"/>
      <c r="AG731" s="730"/>
      <c r="AH731" s="730"/>
      <c r="AI731" s="730"/>
      <c r="AJ731" s="730"/>
      <c r="AK731" s="730"/>
      <c r="AL731" s="167"/>
      <c r="AM731" s="167"/>
      <c r="AN731" s="167"/>
      <c r="AO731" s="167"/>
      <c r="AP731" s="167"/>
      <c r="AQ731" s="167"/>
      <c r="AR731" s="167"/>
      <c r="AS731" s="167"/>
      <c r="AT731" s="167"/>
      <c r="AU731" s="167"/>
      <c r="AV731" s="167"/>
      <c r="AW731" s="167"/>
      <c r="AX731" s="167"/>
      <c r="AY731" s="167"/>
      <c r="AZ731" s="167"/>
      <c r="BA731" s="167"/>
      <c r="BB731" s="167"/>
      <c r="BC731" s="167"/>
      <c r="BD731" s="167"/>
      <c r="BE731" s="167"/>
      <c r="BF731" s="167"/>
    </row>
    <row r="732" ht="14.25" customHeight="1">
      <c r="L732" s="178"/>
      <c r="M732" s="178"/>
      <c r="N732" s="178"/>
      <c r="Q732" s="292"/>
      <c r="R732" s="293"/>
      <c r="S732" s="293"/>
      <c r="T732" s="293"/>
      <c r="U732" s="293"/>
      <c r="V732" s="293"/>
      <c r="W732" s="293"/>
      <c r="X732" s="293"/>
      <c r="Y732" s="293"/>
      <c r="Z732" s="293"/>
      <c r="AA732" s="293"/>
      <c r="AB732" s="293"/>
      <c r="AC732" s="293"/>
      <c r="AD732" s="293"/>
      <c r="AE732" s="293"/>
      <c r="AF732" s="730"/>
      <c r="AG732" s="730"/>
      <c r="AH732" s="730"/>
      <c r="AI732" s="730"/>
      <c r="AJ732" s="730"/>
      <c r="AK732" s="730"/>
      <c r="AL732" s="167"/>
      <c r="AM732" s="167"/>
      <c r="AN732" s="167"/>
      <c r="AO732" s="167"/>
      <c r="AP732" s="167"/>
      <c r="AQ732" s="167"/>
      <c r="AR732" s="167"/>
      <c r="AS732" s="167"/>
      <c r="AT732" s="167"/>
      <c r="AU732" s="167"/>
      <c r="AV732" s="167"/>
      <c r="AW732" s="167"/>
      <c r="AX732" s="167"/>
      <c r="AY732" s="167"/>
      <c r="AZ732" s="167"/>
      <c r="BA732" s="167"/>
      <c r="BB732" s="167"/>
      <c r="BC732" s="167"/>
      <c r="BD732" s="167"/>
      <c r="BE732" s="167"/>
      <c r="BF732" s="167"/>
    </row>
    <row r="733" ht="14.25" customHeight="1">
      <c r="L733" s="178"/>
      <c r="M733" s="178"/>
      <c r="N733" s="178"/>
      <c r="Q733" s="292"/>
      <c r="R733" s="293"/>
      <c r="S733" s="293"/>
      <c r="T733" s="293"/>
      <c r="U733" s="293"/>
      <c r="V733" s="293"/>
      <c r="W733" s="293"/>
      <c r="X733" s="293"/>
      <c r="Y733" s="293"/>
      <c r="Z733" s="293"/>
      <c r="AA733" s="293"/>
      <c r="AB733" s="293"/>
      <c r="AC733" s="293"/>
      <c r="AD733" s="293"/>
      <c r="AE733" s="293"/>
      <c r="AF733" s="730"/>
      <c r="AG733" s="730"/>
      <c r="AH733" s="730"/>
      <c r="AI733" s="730"/>
      <c r="AJ733" s="730"/>
      <c r="AK733" s="730"/>
      <c r="AL733" s="167"/>
      <c r="AM733" s="167"/>
      <c r="AN733" s="167"/>
      <c r="AO733" s="167"/>
      <c r="AP733" s="167"/>
      <c r="AQ733" s="167"/>
      <c r="AR733" s="167"/>
      <c r="AS733" s="167"/>
      <c r="AT733" s="167"/>
      <c r="AU733" s="167"/>
      <c r="AV733" s="167"/>
      <c r="AW733" s="167"/>
      <c r="AX733" s="167"/>
      <c r="AY733" s="167"/>
      <c r="AZ733" s="167"/>
      <c r="BA733" s="167"/>
      <c r="BB733" s="167"/>
      <c r="BC733" s="167"/>
      <c r="BD733" s="167"/>
      <c r="BE733" s="167"/>
      <c r="BF733" s="167"/>
    </row>
    <row r="734" ht="14.25" customHeight="1">
      <c r="L734" s="178"/>
      <c r="M734" s="178"/>
      <c r="N734" s="178"/>
      <c r="Q734" s="292"/>
      <c r="R734" s="293"/>
      <c r="S734" s="293"/>
      <c r="T734" s="293"/>
      <c r="U734" s="293"/>
      <c r="V734" s="293"/>
      <c r="W734" s="293"/>
      <c r="X734" s="293"/>
      <c r="Y734" s="293"/>
      <c r="Z734" s="293"/>
      <c r="AA734" s="293"/>
      <c r="AB734" s="293"/>
      <c r="AC734" s="293"/>
      <c r="AD734" s="293"/>
      <c r="AE734" s="293"/>
      <c r="AF734" s="730"/>
      <c r="AG734" s="730"/>
      <c r="AH734" s="730"/>
      <c r="AI734" s="730"/>
      <c r="AJ734" s="730"/>
      <c r="AK734" s="730"/>
      <c r="AL734" s="167"/>
      <c r="AM734" s="167"/>
      <c r="AN734" s="167"/>
      <c r="AO734" s="167"/>
      <c r="AP734" s="167"/>
      <c r="AQ734" s="167"/>
      <c r="AR734" s="167"/>
      <c r="AS734" s="167"/>
      <c r="AT734" s="167"/>
      <c r="AU734" s="167"/>
      <c r="AV734" s="167"/>
      <c r="AW734" s="167"/>
      <c r="AX734" s="167"/>
      <c r="AY734" s="167"/>
      <c r="AZ734" s="167"/>
      <c r="BA734" s="167"/>
      <c r="BB734" s="167"/>
      <c r="BC734" s="167"/>
      <c r="BD734" s="167"/>
      <c r="BE734" s="167"/>
      <c r="BF734" s="167"/>
    </row>
    <row r="735" ht="14.25" customHeight="1">
      <c r="L735" s="178"/>
      <c r="M735" s="178"/>
      <c r="N735" s="178"/>
      <c r="Q735" s="292"/>
      <c r="R735" s="293"/>
      <c r="S735" s="293"/>
      <c r="T735" s="293"/>
      <c r="U735" s="293"/>
      <c r="V735" s="293"/>
      <c r="W735" s="293"/>
      <c r="X735" s="293"/>
      <c r="Y735" s="293"/>
      <c r="Z735" s="293"/>
      <c r="AA735" s="293"/>
      <c r="AB735" s="293"/>
      <c r="AC735" s="293"/>
      <c r="AD735" s="293"/>
      <c r="AE735" s="293"/>
      <c r="AF735" s="730"/>
      <c r="AG735" s="730"/>
      <c r="AH735" s="730"/>
      <c r="AI735" s="730"/>
      <c r="AJ735" s="730"/>
      <c r="AK735" s="730"/>
      <c r="AL735" s="167"/>
      <c r="AM735" s="167"/>
      <c r="AN735" s="167"/>
      <c r="AO735" s="167"/>
      <c r="AP735" s="167"/>
      <c r="AQ735" s="167"/>
      <c r="AR735" s="167"/>
      <c r="AS735" s="167"/>
      <c r="AT735" s="167"/>
      <c r="AU735" s="167"/>
      <c r="AV735" s="167"/>
      <c r="AW735" s="167"/>
      <c r="AX735" s="167"/>
      <c r="AY735" s="167"/>
      <c r="AZ735" s="167"/>
      <c r="BA735" s="167"/>
      <c r="BB735" s="167"/>
      <c r="BC735" s="167"/>
      <c r="BD735" s="167"/>
      <c r="BE735" s="167"/>
      <c r="BF735" s="167"/>
    </row>
    <row r="736" ht="14.25" customHeight="1">
      <c r="L736" s="178"/>
      <c r="M736" s="178"/>
      <c r="N736" s="178"/>
      <c r="Q736" s="292"/>
      <c r="R736" s="293"/>
      <c r="S736" s="293"/>
      <c r="T736" s="293"/>
      <c r="U736" s="293"/>
      <c r="V736" s="293"/>
      <c r="W736" s="293"/>
      <c r="X736" s="293"/>
      <c r="Y736" s="293"/>
      <c r="Z736" s="293"/>
      <c r="AA736" s="293"/>
      <c r="AB736" s="293"/>
      <c r="AC736" s="293"/>
      <c r="AD736" s="293"/>
      <c r="AE736" s="293"/>
      <c r="AF736" s="730"/>
      <c r="AG736" s="730"/>
      <c r="AH736" s="730"/>
      <c r="AI736" s="730"/>
      <c r="AJ736" s="730"/>
      <c r="AK736" s="730"/>
      <c r="AL736" s="167"/>
      <c r="AM736" s="167"/>
      <c r="AN736" s="167"/>
      <c r="AO736" s="167"/>
      <c r="AP736" s="167"/>
      <c r="AQ736" s="167"/>
      <c r="AR736" s="167"/>
      <c r="AS736" s="167"/>
      <c r="AT736" s="167"/>
      <c r="AU736" s="167"/>
      <c r="AV736" s="167"/>
      <c r="AW736" s="167"/>
      <c r="AX736" s="167"/>
      <c r="AY736" s="167"/>
      <c r="AZ736" s="167"/>
      <c r="BA736" s="167"/>
      <c r="BB736" s="167"/>
      <c r="BC736" s="167"/>
      <c r="BD736" s="167"/>
      <c r="BE736" s="167"/>
      <c r="BF736" s="167"/>
    </row>
    <row r="737" ht="14.25" customHeight="1">
      <c r="L737" s="178"/>
      <c r="M737" s="178"/>
      <c r="N737" s="178"/>
      <c r="Q737" s="292"/>
      <c r="R737" s="293"/>
      <c r="S737" s="293"/>
      <c r="T737" s="293"/>
      <c r="U737" s="293"/>
      <c r="V737" s="293"/>
      <c r="W737" s="293"/>
      <c r="X737" s="293"/>
      <c r="Y737" s="293"/>
      <c r="Z737" s="293"/>
      <c r="AA737" s="293"/>
      <c r="AB737" s="293"/>
      <c r="AC737" s="293"/>
      <c r="AD737" s="293"/>
      <c r="AE737" s="293"/>
      <c r="AF737" s="730"/>
      <c r="AG737" s="730"/>
      <c r="AH737" s="730"/>
      <c r="AI737" s="730"/>
      <c r="AJ737" s="730"/>
      <c r="AK737" s="730"/>
      <c r="AL737" s="167"/>
      <c r="AM737" s="167"/>
      <c r="AN737" s="167"/>
      <c r="AO737" s="167"/>
      <c r="AP737" s="167"/>
      <c r="AQ737" s="167"/>
      <c r="AR737" s="167"/>
      <c r="AS737" s="167"/>
      <c r="AT737" s="167"/>
      <c r="AU737" s="167"/>
      <c r="AV737" s="167"/>
      <c r="AW737" s="167"/>
      <c r="AX737" s="167"/>
      <c r="AY737" s="167"/>
      <c r="AZ737" s="167"/>
      <c r="BA737" s="167"/>
      <c r="BB737" s="167"/>
      <c r="BC737" s="167"/>
      <c r="BD737" s="167"/>
      <c r="BE737" s="167"/>
      <c r="BF737" s="167"/>
    </row>
    <row r="738" ht="14.25" customHeight="1">
      <c r="L738" s="178"/>
      <c r="M738" s="178"/>
      <c r="N738" s="178"/>
      <c r="Q738" s="292"/>
      <c r="R738" s="293"/>
      <c r="S738" s="293"/>
      <c r="T738" s="293"/>
      <c r="U738" s="293"/>
      <c r="V738" s="293"/>
      <c r="W738" s="293"/>
      <c r="X738" s="293"/>
      <c r="Y738" s="293"/>
      <c r="Z738" s="293"/>
      <c r="AA738" s="293"/>
      <c r="AB738" s="293"/>
      <c r="AC738" s="293"/>
      <c r="AD738" s="293"/>
      <c r="AE738" s="293"/>
      <c r="AF738" s="730"/>
      <c r="AG738" s="730"/>
      <c r="AH738" s="730"/>
      <c r="AI738" s="730"/>
      <c r="AJ738" s="730"/>
      <c r="AK738" s="730"/>
      <c r="AL738" s="167"/>
      <c r="AM738" s="167"/>
      <c r="AN738" s="167"/>
      <c r="AO738" s="167"/>
      <c r="AP738" s="167"/>
      <c r="AQ738" s="167"/>
      <c r="AR738" s="167"/>
      <c r="AS738" s="167"/>
      <c r="AT738" s="167"/>
      <c r="AU738" s="167"/>
      <c r="AV738" s="167"/>
      <c r="AW738" s="167"/>
      <c r="AX738" s="167"/>
      <c r="AY738" s="167"/>
      <c r="AZ738" s="167"/>
      <c r="BA738" s="167"/>
      <c r="BB738" s="167"/>
      <c r="BC738" s="167"/>
      <c r="BD738" s="167"/>
      <c r="BE738" s="167"/>
      <c r="BF738" s="167"/>
    </row>
    <row r="739" ht="14.25" customHeight="1">
      <c r="L739" s="178"/>
      <c r="M739" s="178"/>
      <c r="N739" s="178"/>
      <c r="Q739" s="292"/>
      <c r="R739" s="293"/>
      <c r="S739" s="293"/>
      <c r="T739" s="293"/>
      <c r="U739" s="293"/>
      <c r="V739" s="293"/>
      <c r="W739" s="293"/>
      <c r="X739" s="293"/>
      <c r="Y739" s="293"/>
      <c r="Z739" s="293"/>
      <c r="AA739" s="293"/>
      <c r="AB739" s="293"/>
      <c r="AC739" s="293"/>
      <c r="AD739" s="293"/>
      <c r="AE739" s="293"/>
      <c r="AF739" s="730"/>
      <c r="AG739" s="730"/>
      <c r="AH739" s="730"/>
      <c r="AI739" s="730"/>
      <c r="AJ739" s="730"/>
      <c r="AK739" s="730"/>
      <c r="AL739" s="167"/>
      <c r="AM739" s="167"/>
      <c r="AN739" s="167"/>
      <c r="AO739" s="167"/>
      <c r="AP739" s="167"/>
      <c r="AQ739" s="167"/>
      <c r="AR739" s="167"/>
      <c r="AS739" s="167"/>
      <c r="AT739" s="167"/>
      <c r="AU739" s="167"/>
      <c r="AV739" s="167"/>
      <c r="AW739" s="167"/>
      <c r="AX739" s="167"/>
      <c r="AY739" s="167"/>
      <c r="AZ739" s="167"/>
      <c r="BA739" s="167"/>
      <c r="BB739" s="167"/>
      <c r="BC739" s="167"/>
      <c r="BD739" s="167"/>
      <c r="BE739" s="167"/>
      <c r="BF739" s="167"/>
    </row>
    <row r="740" ht="14.25" customHeight="1">
      <c r="L740" s="178"/>
      <c r="M740" s="178"/>
      <c r="N740" s="178"/>
      <c r="Q740" s="292"/>
      <c r="R740" s="293"/>
      <c r="S740" s="293"/>
      <c r="T740" s="293"/>
      <c r="U740" s="293"/>
      <c r="V740" s="293"/>
      <c r="W740" s="293"/>
      <c r="X740" s="293"/>
      <c r="Y740" s="293"/>
      <c r="Z740" s="293"/>
      <c r="AA740" s="293"/>
      <c r="AB740" s="293"/>
      <c r="AC740" s="293"/>
      <c r="AD740" s="293"/>
      <c r="AE740" s="293"/>
      <c r="AF740" s="730"/>
      <c r="AG740" s="730"/>
      <c r="AH740" s="730"/>
      <c r="AI740" s="730"/>
      <c r="AJ740" s="730"/>
      <c r="AK740" s="730"/>
      <c r="AL740" s="167"/>
      <c r="AM740" s="167"/>
      <c r="AN740" s="167"/>
      <c r="AO740" s="167"/>
      <c r="AP740" s="167"/>
      <c r="AQ740" s="167"/>
      <c r="AR740" s="167"/>
      <c r="AS740" s="167"/>
      <c r="AT740" s="167"/>
      <c r="AU740" s="167"/>
      <c r="AV740" s="167"/>
      <c r="AW740" s="167"/>
      <c r="AX740" s="167"/>
      <c r="AY740" s="167"/>
      <c r="AZ740" s="167"/>
      <c r="BA740" s="167"/>
      <c r="BB740" s="167"/>
      <c r="BC740" s="167"/>
      <c r="BD740" s="167"/>
      <c r="BE740" s="167"/>
      <c r="BF740" s="167"/>
    </row>
    <row r="741" ht="14.25" customHeight="1">
      <c r="L741" s="178"/>
      <c r="M741" s="178"/>
      <c r="N741" s="178"/>
      <c r="Q741" s="292"/>
      <c r="R741" s="293"/>
      <c r="S741" s="293"/>
      <c r="T741" s="293"/>
      <c r="U741" s="293"/>
      <c r="V741" s="293"/>
      <c r="W741" s="293"/>
      <c r="X741" s="293"/>
      <c r="Y741" s="293"/>
      <c r="Z741" s="293"/>
      <c r="AA741" s="293"/>
      <c r="AB741" s="293"/>
      <c r="AC741" s="293"/>
      <c r="AD741" s="293"/>
      <c r="AE741" s="293"/>
      <c r="AF741" s="730"/>
      <c r="AG741" s="730"/>
      <c r="AH741" s="730"/>
      <c r="AI741" s="730"/>
      <c r="AJ741" s="730"/>
      <c r="AK741" s="730"/>
      <c r="AL741" s="167"/>
      <c r="AM741" s="167"/>
      <c r="AN741" s="167"/>
      <c r="AO741" s="167"/>
      <c r="AP741" s="167"/>
      <c r="AQ741" s="167"/>
      <c r="AR741" s="167"/>
      <c r="AS741" s="167"/>
      <c r="AT741" s="167"/>
      <c r="AU741" s="167"/>
      <c r="AV741" s="167"/>
      <c r="AW741" s="167"/>
      <c r="AX741" s="167"/>
      <c r="AY741" s="167"/>
      <c r="AZ741" s="167"/>
      <c r="BA741" s="167"/>
      <c r="BB741" s="167"/>
      <c r="BC741" s="167"/>
      <c r="BD741" s="167"/>
      <c r="BE741" s="167"/>
      <c r="BF741" s="167"/>
    </row>
    <row r="742" ht="14.25" customHeight="1">
      <c r="L742" s="178"/>
      <c r="M742" s="178"/>
      <c r="N742" s="178"/>
      <c r="Q742" s="292"/>
      <c r="R742" s="293"/>
      <c r="S742" s="293"/>
      <c r="T742" s="293"/>
      <c r="U742" s="293"/>
      <c r="V742" s="293"/>
      <c r="W742" s="293"/>
      <c r="X742" s="293"/>
      <c r="Y742" s="293"/>
      <c r="Z742" s="293"/>
      <c r="AA742" s="293"/>
      <c r="AB742" s="293"/>
      <c r="AC742" s="293"/>
      <c r="AD742" s="293"/>
      <c r="AE742" s="293"/>
      <c r="AF742" s="730"/>
      <c r="AG742" s="730"/>
      <c r="AH742" s="730"/>
      <c r="AI742" s="730"/>
      <c r="AJ742" s="730"/>
      <c r="AK742" s="730"/>
      <c r="AL742" s="167"/>
      <c r="AM742" s="167"/>
      <c r="AN742" s="167"/>
      <c r="AO742" s="167"/>
      <c r="AP742" s="167"/>
      <c r="AQ742" s="167"/>
      <c r="AR742" s="167"/>
      <c r="AS742" s="167"/>
      <c r="AT742" s="167"/>
      <c r="AU742" s="167"/>
      <c r="AV742" s="167"/>
      <c r="AW742" s="167"/>
      <c r="AX742" s="167"/>
      <c r="AY742" s="167"/>
      <c r="AZ742" s="167"/>
      <c r="BA742" s="167"/>
      <c r="BB742" s="167"/>
      <c r="BC742" s="167"/>
      <c r="BD742" s="167"/>
      <c r="BE742" s="167"/>
      <c r="BF742" s="167"/>
    </row>
    <row r="743" ht="14.25" customHeight="1">
      <c r="L743" s="178"/>
      <c r="M743" s="178"/>
      <c r="N743" s="178"/>
      <c r="Q743" s="292"/>
      <c r="R743" s="293"/>
      <c r="S743" s="293"/>
      <c r="T743" s="293"/>
      <c r="U743" s="293"/>
      <c r="V743" s="293"/>
      <c r="W743" s="293"/>
      <c r="X743" s="293"/>
      <c r="Y743" s="293"/>
      <c r="Z743" s="293"/>
      <c r="AA743" s="293"/>
      <c r="AB743" s="293"/>
      <c r="AC743" s="293"/>
      <c r="AD743" s="293"/>
      <c r="AE743" s="293"/>
      <c r="AF743" s="730"/>
      <c r="AG743" s="730"/>
      <c r="AH743" s="730"/>
      <c r="AI743" s="730"/>
      <c r="AJ743" s="730"/>
      <c r="AK743" s="730"/>
      <c r="AL743" s="167"/>
      <c r="AM743" s="167"/>
      <c r="AN743" s="167"/>
      <c r="AO743" s="167"/>
      <c r="AP743" s="167"/>
      <c r="AQ743" s="167"/>
      <c r="AR743" s="167"/>
      <c r="AS743" s="167"/>
      <c r="AT743" s="167"/>
      <c r="AU743" s="167"/>
      <c r="AV743" s="167"/>
      <c r="AW743" s="167"/>
      <c r="AX743" s="167"/>
      <c r="AY743" s="167"/>
      <c r="AZ743" s="167"/>
      <c r="BA743" s="167"/>
      <c r="BB743" s="167"/>
      <c r="BC743" s="167"/>
      <c r="BD743" s="167"/>
      <c r="BE743" s="167"/>
      <c r="BF743" s="167"/>
    </row>
    <row r="744" ht="14.25" customHeight="1">
      <c r="L744" s="178"/>
      <c r="M744" s="178"/>
      <c r="N744" s="178"/>
      <c r="Q744" s="292"/>
      <c r="R744" s="293"/>
      <c r="S744" s="293"/>
      <c r="T744" s="293"/>
      <c r="U744" s="293"/>
      <c r="V744" s="293"/>
      <c r="W744" s="293"/>
      <c r="X744" s="293"/>
      <c r="Y744" s="293"/>
      <c r="Z744" s="293"/>
      <c r="AA744" s="293"/>
      <c r="AB744" s="293"/>
      <c r="AC744" s="293"/>
      <c r="AD744" s="293"/>
      <c r="AE744" s="293"/>
      <c r="AF744" s="730"/>
      <c r="AG744" s="730"/>
      <c r="AH744" s="730"/>
      <c r="AI744" s="730"/>
      <c r="AJ744" s="730"/>
      <c r="AK744" s="730"/>
      <c r="AL744" s="167"/>
      <c r="AM744" s="167"/>
      <c r="AN744" s="167"/>
      <c r="AO744" s="167"/>
      <c r="AP744" s="167"/>
      <c r="AQ744" s="167"/>
      <c r="AR744" s="167"/>
      <c r="AS744" s="167"/>
      <c r="AT744" s="167"/>
      <c r="AU744" s="167"/>
      <c r="AV744" s="167"/>
      <c r="AW744" s="167"/>
      <c r="AX744" s="167"/>
      <c r="AY744" s="167"/>
      <c r="AZ744" s="167"/>
      <c r="BA744" s="167"/>
      <c r="BB744" s="167"/>
      <c r="BC744" s="167"/>
      <c r="BD744" s="167"/>
      <c r="BE744" s="167"/>
      <c r="BF744" s="167"/>
    </row>
    <row r="745" ht="14.25" customHeight="1">
      <c r="L745" s="178"/>
      <c r="M745" s="178"/>
      <c r="N745" s="178"/>
      <c r="Q745" s="292"/>
      <c r="R745" s="293"/>
      <c r="S745" s="293"/>
      <c r="T745" s="293"/>
      <c r="U745" s="293"/>
      <c r="V745" s="293"/>
      <c r="W745" s="293"/>
      <c r="X745" s="293"/>
      <c r="Y745" s="293"/>
      <c r="Z745" s="293"/>
      <c r="AA745" s="293"/>
      <c r="AB745" s="293"/>
      <c r="AC745" s="293"/>
      <c r="AD745" s="293"/>
      <c r="AE745" s="293"/>
      <c r="AF745" s="730"/>
      <c r="AG745" s="730"/>
      <c r="AH745" s="730"/>
      <c r="AI745" s="730"/>
      <c r="AJ745" s="730"/>
      <c r="AK745" s="730"/>
      <c r="AL745" s="167"/>
      <c r="AM745" s="167"/>
      <c r="AN745" s="167"/>
      <c r="AO745" s="167"/>
      <c r="AP745" s="167"/>
      <c r="AQ745" s="167"/>
      <c r="AR745" s="167"/>
      <c r="AS745" s="167"/>
      <c r="AT745" s="167"/>
      <c r="AU745" s="167"/>
      <c r="AV745" s="167"/>
      <c r="AW745" s="167"/>
      <c r="AX745" s="167"/>
      <c r="AY745" s="167"/>
      <c r="AZ745" s="167"/>
      <c r="BA745" s="167"/>
      <c r="BB745" s="167"/>
      <c r="BC745" s="167"/>
      <c r="BD745" s="167"/>
      <c r="BE745" s="167"/>
      <c r="BF745" s="167"/>
    </row>
    <row r="746" ht="14.25" customHeight="1">
      <c r="L746" s="178"/>
      <c r="M746" s="178"/>
      <c r="N746" s="178"/>
      <c r="Q746" s="292"/>
      <c r="R746" s="293"/>
      <c r="S746" s="293"/>
      <c r="T746" s="293"/>
      <c r="U746" s="293"/>
      <c r="V746" s="293"/>
      <c r="W746" s="293"/>
      <c r="X746" s="293"/>
      <c r="Y746" s="293"/>
      <c r="Z746" s="293"/>
      <c r="AA746" s="293"/>
      <c r="AB746" s="293"/>
      <c r="AC746" s="293"/>
      <c r="AD746" s="293"/>
      <c r="AE746" s="293"/>
      <c r="AF746" s="730"/>
      <c r="AG746" s="730"/>
      <c r="AH746" s="730"/>
      <c r="AI746" s="730"/>
      <c r="AJ746" s="730"/>
      <c r="AK746" s="730"/>
      <c r="AL746" s="167"/>
      <c r="AM746" s="167"/>
      <c r="AN746" s="167"/>
      <c r="AO746" s="167"/>
      <c r="AP746" s="167"/>
      <c r="AQ746" s="167"/>
      <c r="AR746" s="167"/>
      <c r="AS746" s="167"/>
      <c r="AT746" s="167"/>
      <c r="AU746" s="167"/>
      <c r="AV746" s="167"/>
      <c r="AW746" s="167"/>
      <c r="AX746" s="167"/>
      <c r="AY746" s="167"/>
      <c r="AZ746" s="167"/>
      <c r="BA746" s="167"/>
      <c r="BB746" s="167"/>
      <c r="BC746" s="167"/>
      <c r="BD746" s="167"/>
      <c r="BE746" s="167"/>
      <c r="BF746" s="167"/>
    </row>
    <row r="747" ht="14.25" customHeight="1">
      <c r="L747" s="178"/>
      <c r="M747" s="178"/>
      <c r="N747" s="178"/>
      <c r="Q747" s="292"/>
      <c r="R747" s="293"/>
      <c r="S747" s="293"/>
      <c r="T747" s="293"/>
      <c r="U747" s="293"/>
      <c r="V747" s="293"/>
      <c r="W747" s="293"/>
      <c r="X747" s="293"/>
      <c r="Y747" s="293"/>
      <c r="Z747" s="293"/>
      <c r="AA747" s="293"/>
      <c r="AB747" s="293"/>
      <c r="AC747" s="293"/>
      <c r="AD747" s="293"/>
      <c r="AE747" s="293"/>
      <c r="AF747" s="730"/>
      <c r="AG747" s="730"/>
      <c r="AH747" s="730"/>
      <c r="AI747" s="730"/>
      <c r="AJ747" s="730"/>
      <c r="AK747" s="730"/>
      <c r="AL747" s="167"/>
      <c r="AM747" s="167"/>
      <c r="AN747" s="167"/>
      <c r="AO747" s="167"/>
      <c r="AP747" s="167"/>
      <c r="AQ747" s="167"/>
      <c r="AR747" s="167"/>
      <c r="AS747" s="167"/>
      <c r="AT747" s="167"/>
      <c r="AU747" s="167"/>
      <c r="AV747" s="167"/>
      <c r="AW747" s="167"/>
      <c r="AX747" s="167"/>
      <c r="AY747" s="167"/>
      <c r="AZ747" s="167"/>
      <c r="BA747" s="167"/>
      <c r="BB747" s="167"/>
      <c r="BC747" s="167"/>
      <c r="BD747" s="167"/>
      <c r="BE747" s="167"/>
      <c r="BF747" s="167"/>
    </row>
    <row r="748" ht="14.25" customHeight="1">
      <c r="L748" s="178"/>
      <c r="M748" s="178"/>
      <c r="N748" s="178"/>
      <c r="Q748" s="292"/>
      <c r="R748" s="293"/>
      <c r="S748" s="293"/>
      <c r="T748" s="293"/>
      <c r="U748" s="293"/>
      <c r="V748" s="293"/>
      <c r="W748" s="293"/>
      <c r="X748" s="293"/>
      <c r="Y748" s="293"/>
      <c r="Z748" s="293"/>
      <c r="AA748" s="293"/>
      <c r="AB748" s="293"/>
      <c r="AC748" s="293"/>
      <c r="AD748" s="293"/>
      <c r="AE748" s="293"/>
      <c r="AF748" s="730"/>
      <c r="AG748" s="730"/>
      <c r="AH748" s="730"/>
      <c r="AI748" s="730"/>
      <c r="AJ748" s="730"/>
      <c r="AK748" s="730"/>
      <c r="AL748" s="167"/>
      <c r="AM748" s="167"/>
      <c r="AN748" s="167"/>
      <c r="AO748" s="167"/>
      <c r="AP748" s="167"/>
      <c r="AQ748" s="167"/>
      <c r="AR748" s="167"/>
      <c r="AS748" s="167"/>
      <c r="AT748" s="167"/>
      <c r="AU748" s="167"/>
      <c r="AV748" s="167"/>
      <c r="AW748" s="167"/>
      <c r="AX748" s="167"/>
      <c r="AY748" s="167"/>
      <c r="AZ748" s="167"/>
      <c r="BA748" s="167"/>
      <c r="BB748" s="167"/>
      <c r="BC748" s="167"/>
      <c r="BD748" s="167"/>
      <c r="BE748" s="167"/>
      <c r="BF748" s="167"/>
    </row>
    <row r="749" ht="14.25" customHeight="1">
      <c r="L749" s="178"/>
      <c r="M749" s="178"/>
      <c r="N749" s="178"/>
      <c r="Q749" s="292"/>
      <c r="R749" s="293"/>
      <c r="S749" s="293"/>
      <c r="T749" s="293"/>
      <c r="U749" s="293"/>
      <c r="V749" s="293"/>
      <c r="W749" s="293"/>
      <c r="X749" s="293"/>
      <c r="Y749" s="293"/>
      <c r="Z749" s="293"/>
      <c r="AA749" s="293"/>
      <c r="AB749" s="293"/>
      <c r="AC749" s="293"/>
      <c r="AD749" s="293"/>
      <c r="AE749" s="293"/>
      <c r="AF749" s="730"/>
      <c r="AG749" s="730"/>
      <c r="AH749" s="730"/>
      <c r="AI749" s="730"/>
      <c r="AJ749" s="730"/>
      <c r="AK749" s="730"/>
      <c r="AL749" s="167"/>
      <c r="AM749" s="167"/>
      <c r="AN749" s="167"/>
      <c r="AO749" s="167"/>
      <c r="AP749" s="167"/>
      <c r="AQ749" s="167"/>
      <c r="AR749" s="167"/>
      <c r="AS749" s="167"/>
      <c r="AT749" s="167"/>
      <c r="AU749" s="167"/>
      <c r="AV749" s="167"/>
      <c r="AW749" s="167"/>
      <c r="AX749" s="167"/>
      <c r="AY749" s="167"/>
      <c r="AZ749" s="167"/>
      <c r="BA749" s="167"/>
      <c r="BB749" s="167"/>
      <c r="BC749" s="167"/>
      <c r="BD749" s="167"/>
      <c r="BE749" s="167"/>
      <c r="BF749" s="167"/>
    </row>
    <row r="750" ht="14.25" customHeight="1">
      <c r="L750" s="178"/>
      <c r="M750" s="178"/>
      <c r="N750" s="178"/>
      <c r="Q750" s="292"/>
      <c r="R750" s="293"/>
      <c r="S750" s="293"/>
      <c r="T750" s="293"/>
      <c r="U750" s="293"/>
      <c r="V750" s="293"/>
      <c r="W750" s="293"/>
      <c r="X750" s="293"/>
      <c r="Y750" s="293"/>
      <c r="Z750" s="293"/>
      <c r="AA750" s="293"/>
      <c r="AB750" s="293"/>
      <c r="AC750" s="293"/>
      <c r="AD750" s="293"/>
      <c r="AE750" s="293"/>
      <c r="AF750" s="730"/>
      <c r="AG750" s="730"/>
      <c r="AH750" s="730"/>
      <c r="AI750" s="730"/>
      <c r="AJ750" s="730"/>
      <c r="AK750" s="730"/>
      <c r="AL750" s="167"/>
      <c r="AM750" s="167"/>
      <c r="AN750" s="167"/>
      <c r="AO750" s="167"/>
      <c r="AP750" s="167"/>
      <c r="AQ750" s="167"/>
      <c r="AR750" s="167"/>
      <c r="AS750" s="167"/>
      <c r="AT750" s="167"/>
      <c r="AU750" s="167"/>
      <c r="AV750" s="167"/>
      <c r="AW750" s="167"/>
      <c r="AX750" s="167"/>
      <c r="AY750" s="167"/>
      <c r="AZ750" s="167"/>
      <c r="BA750" s="167"/>
      <c r="BB750" s="167"/>
      <c r="BC750" s="167"/>
      <c r="BD750" s="167"/>
      <c r="BE750" s="167"/>
      <c r="BF750" s="167"/>
    </row>
    <row r="751" ht="14.25" customHeight="1">
      <c r="L751" s="178"/>
      <c r="M751" s="178"/>
      <c r="N751" s="178"/>
      <c r="Q751" s="292"/>
      <c r="R751" s="293"/>
      <c r="S751" s="293"/>
      <c r="T751" s="293"/>
      <c r="U751" s="293"/>
      <c r="V751" s="293"/>
      <c r="W751" s="293"/>
      <c r="X751" s="293"/>
      <c r="Y751" s="293"/>
      <c r="Z751" s="293"/>
      <c r="AA751" s="293"/>
      <c r="AB751" s="293"/>
      <c r="AC751" s="293"/>
      <c r="AD751" s="293"/>
      <c r="AE751" s="293"/>
      <c r="AF751" s="730"/>
      <c r="AG751" s="730"/>
      <c r="AH751" s="730"/>
      <c r="AI751" s="730"/>
      <c r="AJ751" s="730"/>
      <c r="AK751" s="730"/>
      <c r="AL751" s="167"/>
      <c r="AM751" s="167"/>
      <c r="AN751" s="167"/>
      <c r="AO751" s="167"/>
      <c r="AP751" s="167"/>
      <c r="AQ751" s="167"/>
      <c r="AR751" s="167"/>
      <c r="AS751" s="167"/>
      <c r="AT751" s="167"/>
      <c r="AU751" s="167"/>
      <c r="AV751" s="167"/>
      <c r="AW751" s="167"/>
      <c r="AX751" s="167"/>
      <c r="AY751" s="167"/>
      <c r="AZ751" s="167"/>
      <c r="BA751" s="167"/>
      <c r="BB751" s="167"/>
      <c r="BC751" s="167"/>
      <c r="BD751" s="167"/>
      <c r="BE751" s="167"/>
      <c r="BF751" s="167"/>
    </row>
    <row r="752" ht="14.25" customHeight="1">
      <c r="L752" s="178"/>
      <c r="M752" s="178"/>
      <c r="N752" s="178"/>
      <c r="Q752" s="292"/>
      <c r="R752" s="293"/>
      <c r="S752" s="293"/>
      <c r="T752" s="293"/>
      <c r="U752" s="293"/>
      <c r="V752" s="293"/>
      <c r="W752" s="293"/>
      <c r="X752" s="293"/>
      <c r="Y752" s="293"/>
      <c r="Z752" s="293"/>
      <c r="AA752" s="293"/>
      <c r="AB752" s="293"/>
      <c r="AC752" s="293"/>
      <c r="AD752" s="293"/>
      <c r="AE752" s="293"/>
      <c r="AF752" s="730"/>
      <c r="AG752" s="730"/>
      <c r="AH752" s="730"/>
      <c r="AI752" s="730"/>
      <c r="AJ752" s="730"/>
      <c r="AK752" s="730"/>
      <c r="AL752" s="167"/>
      <c r="AM752" s="167"/>
      <c r="AN752" s="167"/>
      <c r="AO752" s="167"/>
      <c r="AP752" s="167"/>
      <c r="AQ752" s="167"/>
      <c r="AR752" s="167"/>
      <c r="AS752" s="167"/>
      <c r="AT752" s="167"/>
      <c r="AU752" s="167"/>
      <c r="AV752" s="167"/>
      <c r="AW752" s="167"/>
      <c r="AX752" s="167"/>
      <c r="AY752" s="167"/>
      <c r="AZ752" s="167"/>
      <c r="BA752" s="167"/>
      <c r="BB752" s="167"/>
      <c r="BC752" s="167"/>
      <c r="BD752" s="167"/>
      <c r="BE752" s="167"/>
      <c r="BF752" s="167"/>
    </row>
    <row r="753" ht="14.25" customHeight="1">
      <c r="L753" s="178"/>
      <c r="M753" s="178"/>
      <c r="N753" s="178"/>
      <c r="Q753" s="292"/>
      <c r="R753" s="293"/>
      <c r="S753" s="293"/>
      <c r="T753" s="293"/>
      <c r="U753" s="293"/>
      <c r="V753" s="293"/>
      <c r="W753" s="293"/>
      <c r="X753" s="293"/>
      <c r="Y753" s="293"/>
      <c r="Z753" s="293"/>
      <c r="AA753" s="293"/>
      <c r="AB753" s="293"/>
      <c r="AC753" s="293"/>
      <c r="AD753" s="293"/>
      <c r="AE753" s="293"/>
      <c r="AF753" s="730"/>
      <c r="AG753" s="730"/>
      <c r="AH753" s="730"/>
      <c r="AI753" s="730"/>
      <c r="AJ753" s="730"/>
      <c r="AK753" s="730"/>
      <c r="AL753" s="167"/>
      <c r="AM753" s="167"/>
      <c r="AN753" s="167"/>
      <c r="AO753" s="167"/>
      <c r="AP753" s="167"/>
      <c r="AQ753" s="167"/>
      <c r="AR753" s="167"/>
      <c r="AS753" s="167"/>
      <c r="AT753" s="167"/>
      <c r="AU753" s="167"/>
      <c r="AV753" s="167"/>
      <c r="AW753" s="167"/>
      <c r="AX753" s="167"/>
      <c r="AY753" s="167"/>
      <c r="AZ753" s="167"/>
      <c r="BA753" s="167"/>
      <c r="BB753" s="167"/>
      <c r="BC753" s="167"/>
      <c r="BD753" s="167"/>
      <c r="BE753" s="167"/>
      <c r="BF753" s="167"/>
    </row>
    <row r="754" ht="14.25" customHeight="1">
      <c r="L754" s="178"/>
      <c r="M754" s="178"/>
      <c r="N754" s="178"/>
      <c r="Q754" s="292"/>
      <c r="R754" s="293"/>
      <c r="S754" s="293"/>
      <c r="T754" s="293"/>
      <c r="U754" s="293"/>
      <c r="V754" s="293"/>
      <c r="W754" s="293"/>
      <c r="X754" s="293"/>
      <c r="Y754" s="293"/>
      <c r="Z754" s="293"/>
      <c r="AA754" s="293"/>
      <c r="AB754" s="293"/>
      <c r="AC754" s="293"/>
      <c r="AD754" s="293"/>
      <c r="AE754" s="293"/>
      <c r="AF754" s="730"/>
      <c r="AG754" s="730"/>
      <c r="AH754" s="730"/>
      <c r="AI754" s="730"/>
      <c r="AJ754" s="730"/>
      <c r="AK754" s="730"/>
      <c r="AL754" s="167"/>
      <c r="AM754" s="167"/>
      <c r="AN754" s="167"/>
      <c r="AO754" s="167"/>
      <c r="AP754" s="167"/>
      <c r="AQ754" s="167"/>
      <c r="AR754" s="167"/>
      <c r="AS754" s="167"/>
      <c r="AT754" s="167"/>
      <c r="AU754" s="167"/>
      <c r="AV754" s="167"/>
      <c r="AW754" s="167"/>
      <c r="AX754" s="167"/>
      <c r="AY754" s="167"/>
      <c r="AZ754" s="167"/>
      <c r="BA754" s="167"/>
      <c r="BB754" s="167"/>
      <c r="BC754" s="167"/>
      <c r="BD754" s="167"/>
      <c r="BE754" s="167"/>
      <c r="BF754" s="167"/>
    </row>
    <row r="755" ht="14.25" customHeight="1">
      <c r="L755" s="178"/>
      <c r="M755" s="178"/>
      <c r="N755" s="178"/>
      <c r="Q755" s="292"/>
      <c r="R755" s="293"/>
      <c r="S755" s="293"/>
      <c r="T755" s="293"/>
      <c r="U755" s="293"/>
      <c r="V755" s="293"/>
      <c r="W755" s="293"/>
      <c r="X755" s="293"/>
      <c r="Y755" s="293"/>
      <c r="Z755" s="293"/>
      <c r="AA755" s="293"/>
      <c r="AB755" s="293"/>
      <c r="AC755" s="293"/>
      <c r="AD755" s="293"/>
      <c r="AE755" s="293"/>
      <c r="AF755" s="730"/>
      <c r="AG755" s="730"/>
      <c r="AH755" s="730"/>
      <c r="AI755" s="730"/>
      <c r="AJ755" s="730"/>
      <c r="AK755" s="730"/>
      <c r="AL755" s="167"/>
      <c r="AM755" s="167"/>
      <c r="AN755" s="167"/>
      <c r="AO755" s="167"/>
      <c r="AP755" s="167"/>
      <c r="AQ755" s="167"/>
      <c r="AR755" s="167"/>
      <c r="AS755" s="167"/>
      <c r="AT755" s="167"/>
      <c r="AU755" s="167"/>
      <c r="AV755" s="167"/>
      <c r="AW755" s="167"/>
      <c r="AX755" s="167"/>
      <c r="AY755" s="167"/>
      <c r="AZ755" s="167"/>
      <c r="BA755" s="167"/>
      <c r="BB755" s="167"/>
      <c r="BC755" s="167"/>
      <c r="BD755" s="167"/>
      <c r="BE755" s="167"/>
      <c r="BF755" s="167"/>
    </row>
    <row r="756" ht="14.25" customHeight="1">
      <c r="L756" s="178"/>
      <c r="M756" s="178"/>
      <c r="N756" s="178"/>
      <c r="Q756" s="292"/>
      <c r="R756" s="293"/>
      <c r="S756" s="293"/>
      <c r="T756" s="293"/>
      <c r="U756" s="293"/>
      <c r="V756" s="293"/>
      <c r="W756" s="293"/>
      <c r="X756" s="293"/>
      <c r="Y756" s="293"/>
      <c r="Z756" s="293"/>
      <c r="AA756" s="293"/>
      <c r="AB756" s="293"/>
      <c r="AC756" s="293"/>
      <c r="AD756" s="293"/>
      <c r="AE756" s="293"/>
      <c r="AF756" s="730"/>
      <c r="AG756" s="730"/>
      <c r="AH756" s="730"/>
      <c r="AI756" s="730"/>
      <c r="AJ756" s="730"/>
      <c r="AK756" s="730"/>
      <c r="AL756" s="167"/>
      <c r="AM756" s="167"/>
      <c r="AN756" s="167"/>
      <c r="AO756" s="167"/>
      <c r="AP756" s="167"/>
      <c r="AQ756" s="167"/>
      <c r="AR756" s="167"/>
      <c r="AS756" s="167"/>
      <c r="AT756" s="167"/>
      <c r="AU756" s="167"/>
      <c r="AV756" s="167"/>
      <c r="AW756" s="167"/>
      <c r="AX756" s="167"/>
      <c r="AY756" s="167"/>
      <c r="AZ756" s="167"/>
      <c r="BA756" s="167"/>
      <c r="BB756" s="167"/>
      <c r="BC756" s="167"/>
      <c r="BD756" s="167"/>
      <c r="BE756" s="167"/>
      <c r="BF756" s="167"/>
    </row>
    <row r="757" ht="14.25" customHeight="1">
      <c r="L757" s="178"/>
      <c r="M757" s="178"/>
      <c r="N757" s="178"/>
      <c r="Q757" s="292"/>
      <c r="R757" s="293"/>
      <c r="S757" s="293"/>
      <c r="T757" s="293"/>
      <c r="U757" s="293"/>
      <c r="V757" s="293"/>
      <c r="W757" s="293"/>
      <c r="X757" s="293"/>
      <c r="Y757" s="293"/>
      <c r="Z757" s="293"/>
      <c r="AA757" s="293"/>
      <c r="AB757" s="293"/>
      <c r="AC757" s="293"/>
      <c r="AD757" s="293"/>
      <c r="AE757" s="293"/>
      <c r="AF757" s="730"/>
      <c r="AG757" s="730"/>
      <c r="AH757" s="730"/>
      <c r="AI757" s="730"/>
      <c r="AJ757" s="730"/>
      <c r="AK757" s="730"/>
      <c r="AL757" s="167"/>
      <c r="AM757" s="167"/>
      <c r="AN757" s="167"/>
      <c r="AO757" s="167"/>
      <c r="AP757" s="167"/>
      <c r="AQ757" s="167"/>
      <c r="AR757" s="167"/>
      <c r="AS757" s="167"/>
      <c r="AT757" s="167"/>
      <c r="AU757" s="167"/>
      <c r="AV757" s="167"/>
      <c r="AW757" s="167"/>
      <c r="AX757" s="167"/>
      <c r="AY757" s="167"/>
      <c r="AZ757" s="167"/>
      <c r="BA757" s="167"/>
      <c r="BB757" s="167"/>
      <c r="BC757" s="167"/>
      <c r="BD757" s="167"/>
      <c r="BE757" s="167"/>
      <c r="BF757" s="167"/>
    </row>
    <row r="758" ht="14.25" customHeight="1">
      <c r="L758" s="178"/>
      <c r="M758" s="178"/>
      <c r="N758" s="178"/>
      <c r="Q758" s="292"/>
      <c r="R758" s="293"/>
      <c r="S758" s="293"/>
      <c r="T758" s="293"/>
      <c r="U758" s="293"/>
      <c r="V758" s="293"/>
      <c r="W758" s="293"/>
      <c r="X758" s="293"/>
      <c r="Y758" s="293"/>
      <c r="Z758" s="293"/>
      <c r="AA758" s="293"/>
      <c r="AB758" s="293"/>
      <c r="AC758" s="293"/>
      <c r="AD758" s="293"/>
      <c r="AE758" s="293"/>
      <c r="AF758" s="730"/>
      <c r="AG758" s="730"/>
      <c r="AH758" s="730"/>
      <c r="AI758" s="730"/>
      <c r="AJ758" s="730"/>
      <c r="AK758" s="730"/>
      <c r="AL758" s="167"/>
      <c r="AM758" s="167"/>
      <c r="AN758" s="167"/>
      <c r="AO758" s="167"/>
      <c r="AP758" s="167"/>
      <c r="AQ758" s="167"/>
      <c r="AR758" s="167"/>
      <c r="AS758" s="167"/>
      <c r="AT758" s="167"/>
      <c r="AU758" s="167"/>
      <c r="AV758" s="167"/>
      <c r="AW758" s="167"/>
      <c r="AX758" s="167"/>
      <c r="AY758" s="167"/>
      <c r="AZ758" s="167"/>
      <c r="BA758" s="167"/>
      <c r="BB758" s="167"/>
      <c r="BC758" s="167"/>
      <c r="BD758" s="167"/>
      <c r="BE758" s="167"/>
      <c r="BF758" s="167"/>
    </row>
    <row r="759" ht="14.25" customHeight="1">
      <c r="L759" s="178"/>
      <c r="M759" s="178"/>
      <c r="N759" s="178"/>
      <c r="Q759" s="292"/>
      <c r="R759" s="293"/>
      <c r="S759" s="293"/>
      <c r="T759" s="293"/>
      <c r="U759" s="293"/>
      <c r="V759" s="293"/>
      <c r="W759" s="293"/>
      <c r="X759" s="293"/>
      <c r="Y759" s="293"/>
      <c r="Z759" s="293"/>
      <c r="AA759" s="293"/>
      <c r="AB759" s="293"/>
      <c r="AC759" s="293"/>
      <c r="AD759" s="293"/>
      <c r="AE759" s="293"/>
      <c r="AF759" s="730"/>
      <c r="AG759" s="730"/>
      <c r="AH759" s="730"/>
      <c r="AI759" s="730"/>
      <c r="AJ759" s="730"/>
      <c r="AK759" s="730"/>
      <c r="AL759" s="167"/>
      <c r="AM759" s="167"/>
      <c r="AN759" s="167"/>
      <c r="AO759" s="167"/>
      <c r="AP759" s="167"/>
      <c r="AQ759" s="167"/>
      <c r="AR759" s="167"/>
      <c r="AS759" s="167"/>
      <c r="AT759" s="167"/>
      <c r="AU759" s="167"/>
      <c r="AV759" s="167"/>
      <c r="AW759" s="167"/>
      <c r="AX759" s="167"/>
      <c r="AY759" s="167"/>
      <c r="AZ759" s="167"/>
      <c r="BA759" s="167"/>
      <c r="BB759" s="167"/>
      <c r="BC759" s="167"/>
      <c r="BD759" s="167"/>
      <c r="BE759" s="167"/>
      <c r="BF759" s="167"/>
    </row>
    <row r="760" ht="14.25" customHeight="1">
      <c r="L760" s="178"/>
      <c r="M760" s="178"/>
      <c r="N760" s="178"/>
      <c r="Q760" s="292"/>
      <c r="R760" s="293"/>
      <c r="S760" s="293"/>
      <c r="T760" s="293"/>
      <c r="U760" s="293"/>
      <c r="V760" s="293"/>
      <c r="W760" s="293"/>
      <c r="X760" s="293"/>
      <c r="Y760" s="293"/>
      <c r="Z760" s="293"/>
      <c r="AA760" s="293"/>
      <c r="AB760" s="293"/>
      <c r="AC760" s="293"/>
      <c r="AD760" s="293"/>
      <c r="AE760" s="293"/>
      <c r="AF760" s="730"/>
      <c r="AG760" s="730"/>
      <c r="AH760" s="730"/>
      <c r="AI760" s="730"/>
      <c r="AJ760" s="730"/>
      <c r="AK760" s="730"/>
      <c r="AL760" s="167"/>
      <c r="AM760" s="167"/>
      <c r="AN760" s="167"/>
      <c r="AO760" s="167"/>
      <c r="AP760" s="167"/>
      <c r="AQ760" s="167"/>
      <c r="AR760" s="167"/>
      <c r="AS760" s="167"/>
      <c r="AT760" s="167"/>
      <c r="AU760" s="167"/>
      <c r="AV760" s="167"/>
      <c r="AW760" s="167"/>
      <c r="AX760" s="167"/>
      <c r="AY760" s="167"/>
      <c r="AZ760" s="167"/>
      <c r="BA760" s="167"/>
      <c r="BB760" s="167"/>
      <c r="BC760" s="167"/>
      <c r="BD760" s="167"/>
      <c r="BE760" s="167"/>
      <c r="BF760" s="167"/>
    </row>
    <row r="761" ht="14.25" customHeight="1">
      <c r="L761" s="178"/>
      <c r="M761" s="178"/>
      <c r="N761" s="178"/>
      <c r="Q761" s="292"/>
      <c r="R761" s="293"/>
      <c r="S761" s="293"/>
      <c r="T761" s="293"/>
      <c r="U761" s="293"/>
      <c r="V761" s="293"/>
      <c r="W761" s="293"/>
      <c r="X761" s="293"/>
      <c r="Y761" s="293"/>
      <c r="Z761" s="293"/>
      <c r="AA761" s="293"/>
      <c r="AB761" s="293"/>
      <c r="AC761" s="293"/>
      <c r="AD761" s="293"/>
      <c r="AE761" s="293"/>
      <c r="AF761" s="730"/>
      <c r="AG761" s="730"/>
      <c r="AH761" s="730"/>
      <c r="AI761" s="730"/>
      <c r="AJ761" s="730"/>
      <c r="AK761" s="730"/>
      <c r="AL761" s="167"/>
      <c r="AM761" s="167"/>
      <c r="AN761" s="167"/>
      <c r="AO761" s="167"/>
      <c r="AP761" s="167"/>
      <c r="AQ761" s="167"/>
      <c r="AR761" s="167"/>
      <c r="AS761" s="167"/>
      <c r="AT761" s="167"/>
      <c r="AU761" s="167"/>
      <c r="AV761" s="167"/>
      <c r="AW761" s="167"/>
      <c r="AX761" s="167"/>
      <c r="AY761" s="167"/>
      <c r="AZ761" s="167"/>
      <c r="BA761" s="167"/>
      <c r="BB761" s="167"/>
      <c r="BC761" s="167"/>
      <c r="BD761" s="167"/>
      <c r="BE761" s="167"/>
      <c r="BF761" s="167"/>
    </row>
    <row r="762" ht="14.25" customHeight="1">
      <c r="L762" s="178"/>
      <c r="M762" s="178"/>
      <c r="N762" s="178"/>
      <c r="Q762" s="292"/>
      <c r="R762" s="293"/>
      <c r="S762" s="293"/>
      <c r="T762" s="293"/>
      <c r="U762" s="293"/>
      <c r="V762" s="293"/>
      <c r="W762" s="293"/>
      <c r="X762" s="293"/>
      <c r="Y762" s="293"/>
      <c r="Z762" s="293"/>
      <c r="AA762" s="293"/>
      <c r="AB762" s="293"/>
      <c r="AC762" s="293"/>
      <c r="AD762" s="293"/>
      <c r="AE762" s="293"/>
      <c r="AF762" s="730"/>
      <c r="AG762" s="730"/>
      <c r="AH762" s="730"/>
      <c r="AI762" s="730"/>
      <c r="AJ762" s="730"/>
      <c r="AK762" s="730"/>
      <c r="AL762" s="167"/>
      <c r="AM762" s="167"/>
      <c r="AN762" s="167"/>
      <c r="AO762" s="167"/>
      <c r="AP762" s="167"/>
      <c r="AQ762" s="167"/>
      <c r="AR762" s="167"/>
      <c r="AS762" s="167"/>
      <c r="AT762" s="167"/>
      <c r="AU762" s="167"/>
      <c r="AV762" s="167"/>
      <c r="AW762" s="167"/>
      <c r="AX762" s="167"/>
      <c r="AY762" s="167"/>
      <c r="AZ762" s="167"/>
      <c r="BA762" s="167"/>
      <c r="BB762" s="167"/>
      <c r="BC762" s="167"/>
      <c r="BD762" s="167"/>
      <c r="BE762" s="167"/>
      <c r="BF762" s="167"/>
    </row>
    <row r="763" ht="14.25" customHeight="1">
      <c r="L763" s="178"/>
      <c r="M763" s="178"/>
      <c r="N763" s="178"/>
      <c r="Q763" s="292"/>
      <c r="R763" s="293"/>
      <c r="S763" s="293"/>
      <c r="T763" s="293"/>
      <c r="U763" s="293"/>
      <c r="V763" s="293"/>
      <c r="W763" s="293"/>
      <c r="X763" s="293"/>
      <c r="Y763" s="293"/>
      <c r="Z763" s="293"/>
      <c r="AA763" s="293"/>
      <c r="AB763" s="293"/>
      <c r="AC763" s="293"/>
      <c r="AD763" s="293"/>
      <c r="AE763" s="293"/>
      <c r="AF763" s="730"/>
      <c r="AG763" s="730"/>
      <c r="AH763" s="730"/>
      <c r="AI763" s="730"/>
      <c r="AJ763" s="730"/>
      <c r="AK763" s="730"/>
      <c r="AL763" s="167"/>
      <c r="AM763" s="167"/>
      <c r="AN763" s="167"/>
      <c r="AO763" s="167"/>
      <c r="AP763" s="167"/>
      <c r="AQ763" s="167"/>
      <c r="AR763" s="167"/>
      <c r="AS763" s="167"/>
      <c r="AT763" s="167"/>
      <c r="AU763" s="167"/>
      <c r="AV763" s="167"/>
      <c r="AW763" s="167"/>
      <c r="AX763" s="167"/>
      <c r="AY763" s="167"/>
      <c r="AZ763" s="167"/>
      <c r="BA763" s="167"/>
      <c r="BB763" s="167"/>
      <c r="BC763" s="167"/>
      <c r="BD763" s="167"/>
      <c r="BE763" s="167"/>
      <c r="BF763" s="167"/>
    </row>
    <row r="764" ht="14.25" customHeight="1">
      <c r="L764" s="178"/>
      <c r="M764" s="178"/>
      <c r="N764" s="178"/>
      <c r="Q764" s="292"/>
      <c r="R764" s="293"/>
      <c r="S764" s="293"/>
      <c r="T764" s="293"/>
      <c r="U764" s="293"/>
      <c r="V764" s="293"/>
      <c r="W764" s="293"/>
      <c r="X764" s="293"/>
      <c r="Y764" s="293"/>
      <c r="Z764" s="293"/>
      <c r="AA764" s="293"/>
      <c r="AB764" s="293"/>
      <c r="AC764" s="293"/>
      <c r="AD764" s="293"/>
      <c r="AE764" s="293"/>
      <c r="AF764" s="730"/>
      <c r="AG764" s="730"/>
      <c r="AH764" s="730"/>
      <c r="AI764" s="730"/>
      <c r="AJ764" s="730"/>
      <c r="AK764" s="730"/>
      <c r="AL764" s="167"/>
      <c r="AM764" s="167"/>
      <c r="AN764" s="167"/>
      <c r="AO764" s="167"/>
      <c r="AP764" s="167"/>
      <c r="AQ764" s="167"/>
      <c r="AR764" s="167"/>
      <c r="AS764" s="167"/>
      <c r="AT764" s="167"/>
      <c r="AU764" s="167"/>
      <c r="AV764" s="167"/>
      <c r="AW764" s="167"/>
      <c r="AX764" s="167"/>
      <c r="AY764" s="167"/>
      <c r="AZ764" s="167"/>
      <c r="BA764" s="167"/>
      <c r="BB764" s="167"/>
      <c r="BC764" s="167"/>
      <c r="BD764" s="167"/>
      <c r="BE764" s="167"/>
      <c r="BF764" s="167"/>
    </row>
    <row r="765" ht="14.25" customHeight="1">
      <c r="L765" s="178"/>
      <c r="M765" s="178"/>
      <c r="N765" s="178"/>
      <c r="Q765" s="292"/>
      <c r="R765" s="293"/>
      <c r="S765" s="293"/>
      <c r="T765" s="293"/>
      <c r="U765" s="293"/>
      <c r="V765" s="293"/>
      <c r="W765" s="293"/>
      <c r="X765" s="293"/>
      <c r="Y765" s="293"/>
      <c r="Z765" s="293"/>
      <c r="AA765" s="293"/>
      <c r="AB765" s="293"/>
      <c r="AC765" s="293"/>
      <c r="AD765" s="293"/>
      <c r="AE765" s="293"/>
      <c r="AF765" s="730"/>
      <c r="AG765" s="730"/>
      <c r="AH765" s="730"/>
      <c r="AI765" s="730"/>
      <c r="AJ765" s="730"/>
      <c r="AK765" s="730"/>
      <c r="AL765" s="167"/>
      <c r="AM765" s="167"/>
      <c r="AN765" s="167"/>
      <c r="AO765" s="167"/>
      <c r="AP765" s="167"/>
      <c r="AQ765" s="167"/>
      <c r="AR765" s="167"/>
      <c r="AS765" s="167"/>
      <c r="AT765" s="167"/>
      <c r="AU765" s="167"/>
      <c r="AV765" s="167"/>
      <c r="AW765" s="167"/>
      <c r="AX765" s="167"/>
      <c r="AY765" s="167"/>
      <c r="AZ765" s="167"/>
      <c r="BA765" s="167"/>
      <c r="BB765" s="167"/>
      <c r="BC765" s="167"/>
      <c r="BD765" s="167"/>
      <c r="BE765" s="167"/>
      <c r="BF765" s="167"/>
    </row>
    <row r="766" ht="14.25" customHeight="1">
      <c r="L766" s="178"/>
      <c r="M766" s="178"/>
      <c r="N766" s="178"/>
      <c r="Q766" s="292"/>
      <c r="R766" s="293"/>
      <c r="S766" s="293"/>
      <c r="T766" s="293"/>
      <c r="U766" s="293"/>
      <c r="V766" s="293"/>
      <c r="W766" s="293"/>
      <c r="X766" s="293"/>
      <c r="Y766" s="293"/>
      <c r="Z766" s="293"/>
      <c r="AA766" s="293"/>
      <c r="AB766" s="293"/>
      <c r="AC766" s="293"/>
      <c r="AD766" s="293"/>
      <c r="AE766" s="293"/>
      <c r="AF766" s="730"/>
      <c r="AG766" s="730"/>
      <c r="AH766" s="730"/>
      <c r="AI766" s="730"/>
      <c r="AJ766" s="730"/>
      <c r="AK766" s="730"/>
      <c r="AL766" s="167"/>
      <c r="AM766" s="167"/>
      <c r="AN766" s="167"/>
      <c r="AO766" s="167"/>
      <c r="AP766" s="167"/>
      <c r="AQ766" s="167"/>
      <c r="AR766" s="167"/>
      <c r="AS766" s="167"/>
      <c r="AT766" s="167"/>
      <c r="AU766" s="167"/>
      <c r="AV766" s="167"/>
      <c r="AW766" s="167"/>
      <c r="AX766" s="167"/>
      <c r="AY766" s="167"/>
      <c r="AZ766" s="167"/>
      <c r="BA766" s="167"/>
      <c r="BB766" s="167"/>
      <c r="BC766" s="167"/>
      <c r="BD766" s="167"/>
      <c r="BE766" s="167"/>
      <c r="BF766" s="167"/>
    </row>
    <row r="767" ht="14.25" customHeight="1">
      <c r="L767" s="178"/>
      <c r="M767" s="178"/>
      <c r="N767" s="178"/>
      <c r="Q767" s="292"/>
      <c r="R767" s="293"/>
      <c r="S767" s="293"/>
      <c r="T767" s="293"/>
      <c r="U767" s="293"/>
      <c r="V767" s="293"/>
      <c r="W767" s="293"/>
      <c r="X767" s="293"/>
      <c r="Y767" s="293"/>
      <c r="Z767" s="293"/>
      <c r="AA767" s="293"/>
      <c r="AB767" s="293"/>
      <c r="AC767" s="293"/>
      <c r="AD767" s="293"/>
      <c r="AE767" s="293"/>
      <c r="AF767" s="730"/>
      <c r="AG767" s="730"/>
      <c r="AH767" s="730"/>
      <c r="AI767" s="730"/>
      <c r="AJ767" s="730"/>
      <c r="AK767" s="730"/>
      <c r="AL767" s="167"/>
      <c r="AM767" s="167"/>
      <c r="AN767" s="167"/>
      <c r="AO767" s="167"/>
      <c r="AP767" s="167"/>
      <c r="AQ767" s="167"/>
      <c r="AR767" s="167"/>
      <c r="AS767" s="167"/>
      <c r="AT767" s="167"/>
      <c r="AU767" s="167"/>
      <c r="AV767" s="167"/>
      <c r="AW767" s="167"/>
      <c r="AX767" s="167"/>
      <c r="AY767" s="167"/>
      <c r="AZ767" s="167"/>
      <c r="BA767" s="167"/>
      <c r="BB767" s="167"/>
      <c r="BC767" s="167"/>
      <c r="BD767" s="167"/>
      <c r="BE767" s="167"/>
      <c r="BF767" s="167"/>
    </row>
    <row r="768" ht="14.25" customHeight="1">
      <c r="L768" s="178"/>
      <c r="M768" s="178"/>
      <c r="N768" s="178"/>
      <c r="Q768" s="292"/>
      <c r="R768" s="293"/>
      <c r="S768" s="293"/>
      <c r="T768" s="293"/>
      <c r="U768" s="293"/>
      <c r="V768" s="293"/>
      <c r="W768" s="293"/>
      <c r="X768" s="293"/>
      <c r="Y768" s="293"/>
      <c r="Z768" s="293"/>
      <c r="AA768" s="293"/>
      <c r="AB768" s="293"/>
      <c r="AC768" s="293"/>
      <c r="AD768" s="293"/>
      <c r="AE768" s="293"/>
      <c r="AF768" s="730"/>
      <c r="AG768" s="730"/>
      <c r="AH768" s="730"/>
      <c r="AI768" s="730"/>
      <c r="AJ768" s="730"/>
      <c r="AK768" s="730"/>
      <c r="AL768" s="167"/>
      <c r="AM768" s="167"/>
      <c r="AN768" s="167"/>
      <c r="AO768" s="167"/>
      <c r="AP768" s="167"/>
      <c r="AQ768" s="167"/>
      <c r="AR768" s="167"/>
      <c r="AS768" s="167"/>
      <c r="AT768" s="167"/>
      <c r="AU768" s="167"/>
      <c r="AV768" s="167"/>
      <c r="AW768" s="167"/>
      <c r="AX768" s="167"/>
      <c r="AY768" s="167"/>
      <c r="AZ768" s="167"/>
      <c r="BA768" s="167"/>
      <c r="BB768" s="167"/>
      <c r="BC768" s="167"/>
      <c r="BD768" s="167"/>
      <c r="BE768" s="167"/>
      <c r="BF768" s="167"/>
    </row>
    <row r="769" ht="14.25" customHeight="1">
      <c r="L769" s="178"/>
      <c r="M769" s="178"/>
      <c r="N769" s="178"/>
      <c r="Q769" s="292"/>
      <c r="R769" s="293"/>
      <c r="S769" s="293"/>
      <c r="T769" s="293"/>
      <c r="U769" s="293"/>
      <c r="V769" s="293"/>
      <c r="W769" s="293"/>
      <c r="X769" s="293"/>
      <c r="Y769" s="293"/>
      <c r="Z769" s="293"/>
      <c r="AA769" s="293"/>
      <c r="AB769" s="293"/>
      <c r="AC769" s="293"/>
      <c r="AD769" s="293"/>
      <c r="AE769" s="293"/>
      <c r="AF769" s="730"/>
      <c r="AG769" s="730"/>
      <c r="AH769" s="730"/>
      <c r="AI769" s="730"/>
      <c r="AJ769" s="730"/>
      <c r="AK769" s="730"/>
      <c r="AL769" s="167"/>
      <c r="AM769" s="167"/>
      <c r="AN769" s="167"/>
      <c r="AO769" s="167"/>
      <c r="AP769" s="167"/>
      <c r="AQ769" s="167"/>
      <c r="AR769" s="167"/>
      <c r="AS769" s="167"/>
      <c r="AT769" s="167"/>
      <c r="AU769" s="167"/>
      <c r="AV769" s="167"/>
      <c r="AW769" s="167"/>
      <c r="AX769" s="167"/>
      <c r="AY769" s="167"/>
      <c r="AZ769" s="167"/>
      <c r="BA769" s="167"/>
      <c r="BB769" s="167"/>
      <c r="BC769" s="167"/>
      <c r="BD769" s="167"/>
      <c r="BE769" s="167"/>
      <c r="BF769" s="167"/>
    </row>
    <row r="770" ht="14.25" customHeight="1">
      <c r="L770" s="178"/>
      <c r="M770" s="178"/>
      <c r="N770" s="178"/>
      <c r="Q770" s="292"/>
      <c r="R770" s="293"/>
      <c r="S770" s="293"/>
      <c r="T770" s="293"/>
      <c r="U770" s="293"/>
      <c r="V770" s="293"/>
      <c r="W770" s="293"/>
      <c r="X770" s="293"/>
      <c r="Y770" s="293"/>
      <c r="Z770" s="293"/>
      <c r="AA770" s="293"/>
      <c r="AB770" s="293"/>
      <c r="AC770" s="293"/>
      <c r="AD770" s="293"/>
      <c r="AE770" s="293"/>
      <c r="AF770" s="730"/>
      <c r="AG770" s="730"/>
      <c r="AH770" s="730"/>
      <c r="AI770" s="730"/>
      <c r="AJ770" s="730"/>
      <c r="AK770" s="730"/>
      <c r="AL770" s="167"/>
      <c r="AM770" s="167"/>
      <c r="AN770" s="167"/>
      <c r="AO770" s="167"/>
      <c r="AP770" s="167"/>
      <c r="AQ770" s="167"/>
      <c r="AR770" s="167"/>
      <c r="AS770" s="167"/>
      <c r="AT770" s="167"/>
      <c r="AU770" s="167"/>
      <c r="AV770" s="167"/>
      <c r="AW770" s="167"/>
      <c r="AX770" s="167"/>
      <c r="AY770" s="167"/>
      <c r="AZ770" s="167"/>
      <c r="BA770" s="167"/>
      <c r="BB770" s="167"/>
      <c r="BC770" s="167"/>
      <c r="BD770" s="167"/>
      <c r="BE770" s="167"/>
      <c r="BF770" s="167"/>
    </row>
    <row r="771" ht="14.25" customHeight="1">
      <c r="L771" s="178"/>
      <c r="M771" s="178"/>
      <c r="N771" s="178"/>
      <c r="Q771" s="292"/>
      <c r="R771" s="293"/>
      <c r="S771" s="293"/>
      <c r="T771" s="293"/>
      <c r="U771" s="293"/>
      <c r="V771" s="293"/>
      <c r="W771" s="293"/>
      <c r="X771" s="293"/>
      <c r="Y771" s="293"/>
      <c r="Z771" s="293"/>
      <c r="AA771" s="293"/>
      <c r="AB771" s="293"/>
      <c r="AC771" s="293"/>
      <c r="AD771" s="293"/>
      <c r="AE771" s="293"/>
      <c r="AF771" s="730"/>
      <c r="AG771" s="730"/>
      <c r="AH771" s="730"/>
      <c r="AI771" s="730"/>
      <c r="AJ771" s="730"/>
      <c r="AK771" s="730"/>
      <c r="AL771" s="167"/>
      <c r="AM771" s="167"/>
      <c r="AN771" s="167"/>
      <c r="AO771" s="167"/>
      <c r="AP771" s="167"/>
      <c r="AQ771" s="167"/>
      <c r="AR771" s="167"/>
      <c r="AS771" s="167"/>
      <c r="AT771" s="167"/>
      <c r="AU771" s="167"/>
      <c r="AV771" s="167"/>
      <c r="AW771" s="167"/>
      <c r="AX771" s="167"/>
      <c r="AY771" s="167"/>
      <c r="AZ771" s="167"/>
      <c r="BA771" s="167"/>
      <c r="BB771" s="167"/>
      <c r="BC771" s="167"/>
      <c r="BD771" s="167"/>
      <c r="BE771" s="167"/>
      <c r="BF771" s="167"/>
    </row>
    <row r="772" ht="14.25" customHeight="1">
      <c r="L772" s="178"/>
      <c r="M772" s="178"/>
      <c r="N772" s="178"/>
      <c r="Q772" s="292"/>
      <c r="R772" s="293"/>
      <c r="S772" s="293"/>
      <c r="T772" s="293"/>
      <c r="U772" s="293"/>
      <c r="V772" s="293"/>
      <c r="W772" s="293"/>
      <c r="X772" s="293"/>
      <c r="Y772" s="293"/>
      <c r="Z772" s="293"/>
      <c r="AA772" s="293"/>
      <c r="AB772" s="293"/>
      <c r="AC772" s="293"/>
      <c r="AD772" s="293"/>
      <c r="AE772" s="293"/>
      <c r="AF772" s="730"/>
      <c r="AG772" s="730"/>
      <c r="AH772" s="730"/>
      <c r="AI772" s="730"/>
      <c r="AJ772" s="730"/>
      <c r="AK772" s="730"/>
      <c r="AL772" s="167"/>
      <c r="AM772" s="167"/>
      <c r="AN772" s="167"/>
      <c r="AO772" s="167"/>
      <c r="AP772" s="167"/>
      <c r="AQ772" s="167"/>
      <c r="AR772" s="167"/>
      <c r="AS772" s="167"/>
      <c r="AT772" s="167"/>
      <c r="AU772" s="167"/>
      <c r="AV772" s="167"/>
      <c r="AW772" s="167"/>
      <c r="AX772" s="167"/>
      <c r="AY772" s="167"/>
      <c r="AZ772" s="167"/>
      <c r="BA772" s="167"/>
      <c r="BB772" s="167"/>
      <c r="BC772" s="167"/>
      <c r="BD772" s="167"/>
      <c r="BE772" s="167"/>
      <c r="BF772" s="167"/>
    </row>
    <row r="773" ht="14.25" customHeight="1">
      <c r="L773" s="178"/>
      <c r="M773" s="178"/>
      <c r="N773" s="178"/>
      <c r="Q773" s="292"/>
      <c r="R773" s="293"/>
      <c r="S773" s="293"/>
      <c r="T773" s="293"/>
      <c r="U773" s="293"/>
      <c r="V773" s="293"/>
      <c r="W773" s="293"/>
      <c r="X773" s="293"/>
      <c r="Y773" s="293"/>
      <c r="Z773" s="293"/>
      <c r="AA773" s="293"/>
      <c r="AB773" s="293"/>
      <c r="AC773" s="293"/>
      <c r="AD773" s="293"/>
      <c r="AE773" s="293"/>
      <c r="AF773" s="730"/>
      <c r="AG773" s="730"/>
      <c r="AH773" s="730"/>
      <c r="AI773" s="730"/>
      <c r="AJ773" s="730"/>
      <c r="AK773" s="730"/>
      <c r="AL773" s="167"/>
      <c r="AM773" s="167"/>
      <c r="AN773" s="167"/>
      <c r="AO773" s="167"/>
      <c r="AP773" s="167"/>
      <c r="AQ773" s="167"/>
      <c r="AR773" s="167"/>
      <c r="AS773" s="167"/>
      <c r="AT773" s="167"/>
      <c r="AU773" s="167"/>
      <c r="AV773" s="167"/>
      <c r="AW773" s="167"/>
      <c r="AX773" s="167"/>
      <c r="AY773" s="167"/>
      <c r="AZ773" s="167"/>
      <c r="BA773" s="167"/>
      <c r="BB773" s="167"/>
      <c r="BC773" s="167"/>
      <c r="BD773" s="167"/>
      <c r="BE773" s="167"/>
      <c r="BF773" s="167"/>
    </row>
    <row r="774" ht="14.25" customHeight="1">
      <c r="L774" s="178"/>
      <c r="M774" s="178"/>
      <c r="N774" s="178"/>
      <c r="Q774" s="292"/>
      <c r="R774" s="293"/>
      <c r="S774" s="293"/>
      <c r="T774" s="293"/>
      <c r="U774" s="293"/>
      <c r="V774" s="293"/>
      <c r="W774" s="293"/>
      <c r="X774" s="293"/>
      <c r="Y774" s="293"/>
      <c r="Z774" s="293"/>
      <c r="AA774" s="293"/>
      <c r="AB774" s="293"/>
      <c r="AC774" s="293"/>
      <c r="AD774" s="293"/>
      <c r="AE774" s="293"/>
      <c r="AF774" s="730"/>
      <c r="AG774" s="730"/>
      <c r="AH774" s="730"/>
      <c r="AI774" s="730"/>
      <c r="AJ774" s="730"/>
      <c r="AK774" s="730"/>
      <c r="AL774" s="167"/>
      <c r="AM774" s="167"/>
      <c r="AN774" s="167"/>
      <c r="AO774" s="167"/>
      <c r="AP774" s="167"/>
      <c r="AQ774" s="167"/>
      <c r="AR774" s="167"/>
      <c r="AS774" s="167"/>
      <c r="AT774" s="167"/>
      <c r="AU774" s="167"/>
      <c r="AV774" s="167"/>
      <c r="AW774" s="167"/>
      <c r="AX774" s="167"/>
      <c r="AY774" s="167"/>
      <c r="AZ774" s="167"/>
      <c r="BA774" s="167"/>
      <c r="BB774" s="167"/>
      <c r="BC774" s="167"/>
      <c r="BD774" s="167"/>
      <c r="BE774" s="167"/>
      <c r="BF774" s="167"/>
    </row>
    <row r="775" ht="14.25" customHeight="1">
      <c r="L775" s="178"/>
      <c r="M775" s="178"/>
      <c r="N775" s="178"/>
      <c r="Q775" s="292"/>
      <c r="R775" s="293"/>
      <c r="S775" s="293"/>
      <c r="T775" s="293"/>
      <c r="U775" s="293"/>
      <c r="V775" s="293"/>
      <c r="W775" s="293"/>
      <c r="X775" s="293"/>
      <c r="Y775" s="293"/>
      <c r="Z775" s="293"/>
      <c r="AA775" s="293"/>
      <c r="AB775" s="293"/>
      <c r="AC775" s="293"/>
      <c r="AD775" s="293"/>
      <c r="AE775" s="293"/>
      <c r="AF775" s="730"/>
      <c r="AG775" s="730"/>
      <c r="AH775" s="730"/>
      <c r="AI775" s="730"/>
      <c r="AJ775" s="730"/>
      <c r="AK775" s="730"/>
      <c r="AL775" s="167"/>
      <c r="AM775" s="167"/>
      <c r="AN775" s="167"/>
      <c r="AO775" s="167"/>
      <c r="AP775" s="167"/>
      <c r="AQ775" s="167"/>
      <c r="AR775" s="167"/>
      <c r="AS775" s="167"/>
      <c r="AT775" s="167"/>
      <c r="AU775" s="167"/>
      <c r="AV775" s="167"/>
      <c r="AW775" s="167"/>
      <c r="AX775" s="167"/>
      <c r="AY775" s="167"/>
      <c r="AZ775" s="167"/>
      <c r="BA775" s="167"/>
      <c r="BB775" s="167"/>
      <c r="BC775" s="167"/>
      <c r="BD775" s="167"/>
      <c r="BE775" s="167"/>
      <c r="BF775" s="167"/>
    </row>
    <row r="776" ht="14.25" customHeight="1">
      <c r="L776" s="178"/>
      <c r="M776" s="178"/>
      <c r="N776" s="178"/>
      <c r="Q776" s="292"/>
      <c r="R776" s="293"/>
      <c r="S776" s="293"/>
      <c r="T776" s="293"/>
      <c r="U776" s="293"/>
      <c r="V776" s="293"/>
      <c r="W776" s="293"/>
      <c r="X776" s="293"/>
      <c r="Y776" s="293"/>
      <c r="Z776" s="293"/>
      <c r="AA776" s="293"/>
      <c r="AB776" s="293"/>
      <c r="AC776" s="293"/>
      <c r="AD776" s="293"/>
      <c r="AE776" s="293"/>
      <c r="AF776" s="730"/>
      <c r="AG776" s="730"/>
      <c r="AH776" s="730"/>
      <c r="AI776" s="730"/>
      <c r="AJ776" s="730"/>
      <c r="AK776" s="730"/>
      <c r="AL776" s="167"/>
      <c r="AM776" s="167"/>
      <c r="AN776" s="167"/>
      <c r="AO776" s="167"/>
      <c r="AP776" s="167"/>
      <c r="AQ776" s="167"/>
      <c r="AR776" s="167"/>
      <c r="AS776" s="167"/>
      <c r="AT776" s="167"/>
      <c r="AU776" s="167"/>
      <c r="AV776" s="167"/>
      <c r="AW776" s="167"/>
      <c r="AX776" s="167"/>
      <c r="AY776" s="167"/>
      <c r="AZ776" s="167"/>
      <c r="BA776" s="167"/>
      <c r="BB776" s="167"/>
      <c r="BC776" s="167"/>
      <c r="BD776" s="167"/>
      <c r="BE776" s="167"/>
      <c r="BF776" s="167"/>
    </row>
    <row r="777" ht="14.25" customHeight="1">
      <c r="L777" s="178"/>
      <c r="M777" s="178"/>
      <c r="N777" s="178"/>
      <c r="Q777" s="292"/>
      <c r="R777" s="293"/>
      <c r="S777" s="293"/>
      <c r="T777" s="293"/>
      <c r="U777" s="293"/>
      <c r="V777" s="293"/>
      <c r="W777" s="293"/>
      <c r="X777" s="293"/>
      <c r="Y777" s="293"/>
      <c r="Z777" s="293"/>
      <c r="AA777" s="293"/>
      <c r="AB777" s="293"/>
      <c r="AC777" s="293"/>
      <c r="AD777" s="293"/>
      <c r="AE777" s="293"/>
      <c r="AF777" s="730"/>
      <c r="AG777" s="730"/>
      <c r="AH777" s="730"/>
      <c r="AI777" s="730"/>
      <c r="AJ777" s="730"/>
      <c r="AK777" s="730"/>
      <c r="AL777" s="167"/>
      <c r="AM777" s="167"/>
      <c r="AN777" s="167"/>
      <c r="AO777" s="167"/>
      <c r="AP777" s="167"/>
      <c r="AQ777" s="167"/>
      <c r="AR777" s="167"/>
      <c r="AS777" s="167"/>
      <c r="AT777" s="167"/>
      <c r="AU777" s="167"/>
      <c r="AV777" s="167"/>
      <c r="AW777" s="167"/>
      <c r="AX777" s="167"/>
      <c r="AY777" s="167"/>
      <c r="AZ777" s="167"/>
      <c r="BA777" s="167"/>
      <c r="BB777" s="167"/>
      <c r="BC777" s="167"/>
      <c r="BD777" s="167"/>
      <c r="BE777" s="167"/>
      <c r="BF777" s="167"/>
    </row>
    <row r="778" ht="14.25" customHeight="1">
      <c r="L778" s="178"/>
      <c r="M778" s="178"/>
      <c r="N778" s="178"/>
      <c r="Q778" s="292"/>
      <c r="R778" s="293"/>
      <c r="S778" s="293"/>
      <c r="T778" s="293"/>
      <c r="U778" s="293"/>
      <c r="V778" s="293"/>
      <c r="W778" s="293"/>
      <c r="X778" s="293"/>
      <c r="Y778" s="293"/>
      <c r="Z778" s="293"/>
      <c r="AA778" s="293"/>
      <c r="AB778" s="293"/>
      <c r="AC778" s="293"/>
      <c r="AD778" s="293"/>
      <c r="AE778" s="293"/>
      <c r="AF778" s="730"/>
      <c r="AG778" s="730"/>
      <c r="AH778" s="730"/>
      <c r="AI778" s="730"/>
      <c r="AJ778" s="730"/>
      <c r="AK778" s="730"/>
      <c r="AL778" s="167"/>
      <c r="AM778" s="167"/>
      <c r="AN778" s="167"/>
      <c r="AO778" s="167"/>
      <c r="AP778" s="167"/>
      <c r="AQ778" s="167"/>
      <c r="AR778" s="167"/>
      <c r="AS778" s="167"/>
      <c r="AT778" s="167"/>
      <c r="AU778" s="167"/>
      <c r="AV778" s="167"/>
      <c r="AW778" s="167"/>
      <c r="AX778" s="167"/>
      <c r="AY778" s="167"/>
      <c r="AZ778" s="167"/>
      <c r="BA778" s="167"/>
      <c r="BB778" s="167"/>
      <c r="BC778" s="167"/>
      <c r="BD778" s="167"/>
      <c r="BE778" s="167"/>
      <c r="BF778" s="167"/>
    </row>
    <row r="779" ht="14.25" customHeight="1">
      <c r="L779" s="178"/>
      <c r="M779" s="178"/>
      <c r="N779" s="178"/>
      <c r="Q779" s="292"/>
      <c r="R779" s="293"/>
      <c r="S779" s="293"/>
      <c r="T779" s="293"/>
      <c r="U779" s="293"/>
      <c r="V779" s="293"/>
      <c r="W779" s="293"/>
      <c r="X779" s="293"/>
      <c r="Y779" s="293"/>
      <c r="Z779" s="293"/>
      <c r="AA779" s="293"/>
      <c r="AB779" s="293"/>
      <c r="AC779" s="293"/>
      <c r="AD779" s="293"/>
      <c r="AE779" s="293"/>
      <c r="AF779" s="730"/>
      <c r="AG779" s="730"/>
      <c r="AH779" s="730"/>
      <c r="AI779" s="730"/>
      <c r="AJ779" s="730"/>
      <c r="AK779" s="730"/>
      <c r="AL779" s="167"/>
      <c r="AM779" s="167"/>
      <c r="AN779" s="167"/>
      <c r="AO779" s="167"/>
      <c r="AP779" s="167"/>
      <c r="AQ779" s="167"/>
      <c r="AR779" s="167"/>
      <c r="AS779" s="167"/>
      <c r="AT779" s="167"/>
      <c r="AU779" s="167"/>
      <c r="AV779" s="167"/>
      <c r="AW779" s="167"/>
      <c r="AX779" s="167"/>
      <c r="AY779" s="167"/>
      <c r="AZ779" s="167"/>
      <c r="BA779" s="167"/>
      <c r="BB779" s="167"/>
      <c r="BC779" s="167"/>
      <c r="BD779" s="167"/>
      <c r="BE779" s="167"/>
      <c r="BF779" s="167"/>
    </row>
    <row r="780" ht="14.25" customHeight="1">
      <c r="L780" s="178"/>
      <c r="M780" s="178"/>
      <c r="N780" s="178"/>
      <c r="Q780" s="292"/>
      <c r="R780" s="293"/>
      <c r="S780" s="293"/>
      <c r="T780" s="293"/>
      <c r="U780" s="293"/>
      <c r="V780" s="293"/>
      <c r="W780" s="293"/>
      <c r="X780" s="293"/>
      <c r="Y780" s="293"/>
      <c r="Z780" s="293"/>
      <c r="AA780" s="293"/>
      <c r="AB780" s="293"/>
      <c r="AC780" s="293"/>
      <c r="AD780" s="293"/>
      <c r="AE780" s="293"/>
      <c r="AF780" s="730"/>
      <c r="AG780" s="730"/>
      <c r="AH780" s="730"/>
      <c r="AI780" s="730"/>
      <c r="AJ780" s="730"/>
      <c r="AK780" s="730"/>
      <c r="AL780" s="167"/>
      <c r="AM780" s="167"/>
      <c r="AN780" s="167"/>
      <c r="AO780" s="167"/>
      <c r="AP780" s="167"/>
      <c r="AQ780" s="167"/>
      <c r="AR780" s="167"/>
      <c r="AS780" s="167"/>
      <c r="AT780" s="167"/>
      <c r="AU780" s="167"/>
      <c r="AV780" s="167"/>
      <c r="AW780" s="167"/>
      <c r="AX780" s="167"/>
      <c r="AY780" s="167"/>
      <c r="AZ780" s="167"/>
      <c r="BA780" s="167"/>
      <c r="BB780" s="167"/>
      <c r="BC780" s="167"/>
      <c r="BD780" s="167"/>
      <c r="BE780" s="167"/>
      <c r="BF780" s="167"/>
    </row>
    <row r="781" ht="14.25" customHeight="1">
      <c r="L781" s="178"/>
      <c r="M781" s="178"/>
      <c r="N781" s="178"/>
      <c r="Q781" s="292"/>
      <c r="R781" s="293"/>
      <c r="S781" s="293"/>
      <c r="T781" s="293"/>
      <c r="U781" s="293"/>
      <c r="V781" s="293"/>
      <c r="W781" s="293"/>
      <c r="X781" s="293"/>
      <c r="Y781" s="293"/>
      <c r="Z781" s="293"/>
      <c r="AA781" s="293"/>
      <c r="AB781" s="293"/>
      <c r="AC781" s="293"/>
      <c r="AD781" s="293"/>
      <c r="AE781" s="293"/>
      <c r="AF781" s="730"/>
      <c r="AG781" s="730"/>
      <c r="AH781" s="730"/>
      <c r="AI781" s="730"/>
      <c r="AJ781" s="730"/>
      <c r="AK781" s="730"/>
      <c r="AL781" s="167"/>
      <c r="AM781" s="167"/>
      <c r="AN781" s="167"/>
      <c r="AO781" s="167"/>
      <c r="AP781" s="167"/>
      <c r="AQ781" s="167"/>
      <c r="AR781" s="167"/>
      <c r="AS781" s="167"/>
      <c r="AT781" s="167"/>
      <c r="AU781" s="167"/>
      <c r="AV781" s="167"/>
      <c r="AW781" s="167"/>
      <c r="AX781" s="167"/>
      <c r="AY781" s="167"/>
      <c r="AZ781" s="167"/>
      <c r="BA781" s="167"/>
      <c r="BB781" s="167"/>
      <c r="BC781" s="167"/>
      <c r="BD781" s="167"/>
      <c r="BE781" s="167"/>
      <c r="BF781" s="167"/>
    </row>
    <row r="782" ht="14.25" customHeight="1">
      <c r="L782" s="178"/>
      <c r="M782" s="178"/>
      <c r="N782" s="178"/>
      <c r="Q782" s="292"/>
      <c r="R782" s="293"/>
      <c r="S782" s="293"/>
      <c r="T782" s="293"/>
      <c r="U782" s="293"/>
      <c r="V782" s="293"/>
      <c r="W782" s="293"/>
      <c r="X782" s="293"/>
      <c r="Y782" s="293"/>
      <c r="Z782" s="293"/>
      <c r="AA782" s="293"/>
      <c r="AB782" s="293"/>
      <c r="AC782" s="293"/>
      <c r="AD782" s="293"/>
      <c r="AE782" s="293"/>
      <c r="AF782" s="730"/>
      <c r="AG782" s="730"/>
      <c r="AH782" s="730"/>
      <c r="AI782" s="730"/>
      <c r="AJ782" s="730"/>
      <c r="AK782" s="730"/>
      <c r="AL782" s="167"/>
      <c r="AM782" s="167"/>
      <c r="AN782" s="167"/>
      <c r="AO782" s="167"/>
      <c r="AP782" s="167"/>
      <c r="AQ782" s="167"/>
      <c r="AR782" s="167"/>
      <c r="AS782" s="167"/>
      <c r="AT782" s="167"/>
      <c r="AU782" s="167"/>
      <c r="AV782" s="167"/>
      <c r="AW782" s="167"/>
      <c r="AX782" s="167"/>
      <c r="AY782" s="167"/>
      <c r="AZ782" s="167"/>
      <c r="BA782" s="167"/>
      <c r="BB782" s="167"/>
      <c r="BC782" s="167"/>
      <c r="BD782" s="167"/>
      <c r="BE782" s="167"/>
      <c r="BF782" s="167"/>
    </row>
    <row r="783" ht="14.25" customHeight="1">
      <c r="L783" s="178"/>
      <c r="M783" s="178"/>
      <c r="N783" s="178"/>
      <c r="Q783" s="292"/>
      <c r="R783" s="293"/>
      <c r="S783" s="293"/>
      <c r="T783" s="293"/>
      <c r="U783" s="293"/>
      <c r="V783" s="293"/>
      <c r="W783" s="293"/>
      <c r="X783" s="293"/>
      <c r="Y783" s="293"/>
      <c r="Z783" s="293"/>
      <c r="AA783" s="293"/>
      <c r="AB783" s="293"/>
      <c r="AC783" s="293"/>
      <c r="AD783" s="293"/>
      <c r="AE783" s="293"/>
      <c r="AF783" s="730"/>
      <c r="AG783" s="730"/>
      <c r="AH783" s="730"/>
      <c r="AI783" s="730"/>
      <c r="AJ783" s="730"/>
      <c r="AK783" s="730"/>
      <c r="AL783" s="167"/>
      <c r="AM783" s="167"/>
      <c r="AN783" s="167"/>
      <c r="AO783" s="167"/>
      <c r="AP783" s="167"/>
      <c r="AQ783" s="167"/>
      <c r="AR783" s="167"/>
      <c r="AS783" s="167"/>
      <c r="AT783" s="167"/>
      <c r="AU783" s="167"/>
      <c r="AV783" s="167"/>
      <c r="AW783" s="167"/>
      <c r="AX783" s="167"/>
      <c r="AY783" s="167"/>
      <c r="AZ783" s="167"/>
      <c r="BA783" s="167"/>
      <c r="BB783" s="167"/>
      <c r="BC783" s="167"/>
      <c r="BD783" s="167"/>
      <c r="BE783" s="167"/>
      <c r="BF783" s="167"/>
    </row>
    <row r="784" ht="14.25" customHeight="1">
      <c r="L784" s="178"/>
      <c r="M784" s="178"/>
      <c r="N784" s="178"/>
      <c r="Q784" s="292"/>
      <c r="R784" s="293"/>
      <c r="S784" s="293"/>
      <c r="T784" s="293"/>
      <c r="U784" s="293"/>
      <c r="V784" s="293"/>
      <c r="W784" s="293"/>
      <c r="X784" s="293"/>
      <c r="Y784" s="293"/>
      <c r="Z784" s="293"/>
      <c r="AA784" s="293"/>
      <c r="AB784" s="293"/>
      <c r="AC784" s="293"/>
      <c r="AD784" s="293"/>
      <c r="AE784" s="293"/>
      <c r="AF784" s="730"/>
      <c r="AG784" s="730"/>
      <c r="AH784" s="730"/>
      <c r="AI784" s="730"/>
      <c r="AJ784" s="730"/>
      <c r="AK784" s="730"/>
      <c r="AL784" s="167"/>
      <c r="AM784" s="167"/>
      <c r="AN784" s="167"/>
      <c r="AO784" s="167"/>
      <c r="AP784" s="167"/>
      <c r="AQ784" s="167"/>
      <c r="AR784" s="167"/>
      <c r="AS784" s="167"/>
      <c r="AT784" s="167"/>
      <c r="AU784" s="167"/>
      <c r="AV784" s="167"/>
      <c r="AW784" s="167"/>
      <c r="AX784" s="167"/>
      <c r="AY784" s="167"/>
      <c r="AZ784" s="167"/>
      <c r="BA784" s="167"/>
      <c r="BB784" s="167"/>
      <c r="BC784" s="167"/>
      <c r="BD784" s="167"/>
      <c r="BE784" s="167"/>
      <c r="BF784" s="167"/>
    </row>
    <row r="785" ht="14.25" customHeight="1">
      <c r="L785" s="178"/>
      <c r="M785" s="178"/>
      <c r="N785" s="178"/>
      <c r="Q785" s="292"/>
      <c r="R785" s="293"/>
      <c r="S785" s="293"/>
      <c r="T785" s="293"/>
      <c r="U785" s="293"/>
      <c r="V785" s="293"/>
      <c r="W785" s="293"/>
      <c r="X785" s="293"/>
      <c r="Y785" s="293"/>
      <c r="Z785" s="293"/>
      <c r="AA785" s="293"/>
      <c r="AB785" s="293"/>
      <c r="AC785" s="293"/>
      <c r="AD785" s="293"/>
      <c r="AE785" s="293"/>
      <c r="AF785" s="730"/>
      <c r="AG785" s="730"/>
      <c r="AH785" s="730"/>
      <c r="AI785" s="730"/>
      <c r="AJ785" s="730"/>
      <c r="AK785" s="730"/>
      <c r="AL785" s="167"/>
      <c r="AM785" s="167"/>
      <c r="AN785" s="167"/>
      <c r="AO785" s="167"/>
      <c r="AP785" s="167"/>
      <c r="AQ785" s="167"/>
      <c r="AR785" s="167"/>
      <c r="AS785" s="167"/>
      <c r="AT785" s="167"/>
      <c r="AU785" s="167"/>
      <c r="AV785" s="167"/>
      <c r="AW785" s="167"/>
      <c r="AX785" s="167"/>
      <c r="AY785" s="167"/>
      <c r="AZ785" s="167"/>
      <c r="BA785" s="167"/>
      <c r="BB785" s="167"/>
      <c r="BC785" s="167"/>
      <c r="BD785" s="167"/>
      <c r="BE785" s="167"/>
      <c r="BF785" s="167"/>
    </row>
    <row r="786" ht="14.25" customHeight="1">
      <c r="L786" s="178"/>
      <c r="M786" s="178"/>
      <c r="N786" s="178"/>
      <c r="Q786" s="292"/>
      <c r="R786" s="293"/>
      <c r="S786" s="293"/>
      <c r="T786" s="293"/>
      <c r="U786" s="293"/>
      <c r="V786" s="293"/>
      <c r="W786" s="293"/>
      <c r="X786" s="293"/>
      <c r="Y786" s="293"/>
      <c r="Z786" s="293"/>
      <c r="AA786" s="293"/>
      <c r="AB786" s="293"/>
      <c r="AC786" s="293"/>
      <c r="AD786" s="293"/>
      <c r="AE786" s="293"/>
      <c r="AF786" s="730"/>
      <c r="AG786" s="730"/>
      <c r="AH786" s="730"/>
      <c r="AI786" s="730"/>
      <c r="AJ786" s="730"/>
      <c r="AK786" s="730"/>
      <c r="AL786" s="167"/>
      <c r="AM786" s="167"/>
      <c r="AN786" s="167"/>
      <c r="AO786" s="167"/>
      <c r="AP786" s="167"/>
      <c r="AQ786" s="167"/>
      <c r="AR786" s="167"/>
      <c r="AS786" s="167"/>
      <c r="AT786" s="167"/>
      <c r="AU786" s="167"/>
      <c r="AV786" s="167"/>
      <c r="AW786" s="167"/>
      <c r="AX786" s="167"/>
      <c r="AY786" s="167"/>
      <c r="AZ786" s="167"/>
      <c r="BA786" s="167"/>
      <c r="BB786" s="167"/>
      <c r="BC786" s="167"/>
      <c r="BD786" s="167"/>
      <c r="BE786" s="167"/>
      <c r="BF786" s="167"/>
    </row>
    <row r="787" ht="14.25" customHeight="1">
      <c r="L787" s="178"/>
      <c r="M787" s="178"/>
      <c r="N787" s="178"/>
      <c r="Q787" s="292"/>
      <c r="R787" s="293"/>
      <c r="S787" s="293"/>
      <c r="T787" s="293"/>
      <c r="U787" s="293"/>
      <c r="V787" s="293"/>
      <c r="W787" s="293"/>
      <c r="X787" s="293"/>
      <c r="Y787" s="293"/>
      <c r="Z787" s="293"/>
      <c r="AA787" s="293"/>
      <c r="AB787" s="293"/>
      <c r="AC787" s="293"/>
      <c r="AD787" s="293"/>
      <c r="AE787" s="293"/>
      <c r="AF787" s="730"/>
      <c r="AG787" s="730"/>
      <c r="AH787" s="730"/>
      <c r="AI787" s="730"/>
      <c r="AJ787" s="730"/>
      <c r="AK787" s="730"/>
      <c r="AL787" s="167"/>
      <c r="AM787" s="167"/>
      <c r="AN787" s="167"/>
      <c r="AO787" s="167"/>
      <c r="AP787" s="167"/>
      <c r="AQ787" s="167"/>
      <c r="AR787" s="167"/>
      <c r="AS787" s="167"/>
      <c r="AT787" s="167"/>
      <c r="AU787" s="167"/>
      <c r="AV787" s="167"/>
      <c r="AW787" s="167"/>
      <c r="AX787" s="167"/>
      <c r="AY787" s="167"/>
      <c r="AZ787" s="167"/>
      <c r="BA787" s="167"/>
      <c r="BB787" s="167"/>
      <c r="BC787" s="167"/>
      <c r="BD787" s="167"/>
      <c r="BE787" s="167"/>
      <c r="BF787" s="167"/>
    </row>
    <row r="788" ht="14.25" customHeight="1">
      <c r="L788" s="178"/>
      <c r="M788" s="178"/>
      <c r="N788" s="178"/>
      <c r="Q788" s="292"/>
      <c r="R788" s="293"/>
      <c r="S788" s="293"/>
      <c r="T788" s="293"/>
      <c r="U788" s="293"/>
      <c r="V788" s="293"/>
      <c r="W788" s="293"/>
      <c r="X788" s="293"/>
      <c r="Y788" s="293"/>
      <c r="Z788" s="293"/>
      <c r="AA788" s="293"/>
      <c r="AB788" s="293"/>
      <c r="AC788" s="293"/>
      <c r="AD788" s="293"/>
      <c r="AE788" s="293"/>
      <c r="AF788" s="730"/>
      <c r="AG788" s="730"/>
      <c r="AH788" s="730"/>
      <c r="AI788" s="730"/>
      <c r="AJ788" s="730"/>
      <c r="AK788" s="730"/>
      <c r="AL788" s="167"/>
      <c r="AM788" s="167"/>
      <c r="AN788" s="167"/>
      <c r="AO788" s="167"/>
      <c r="AP788" s="167"/>
      <c r="AQ788" s="167"/>
      <c r="AR788" s="167"/>
      <c r="AS788" s="167"/>
      <c r="AT788" s="167"/>
      <c r="AU788" s="167"/>
      <c r="AV788" s="167"/>
      <c r="AW788" s="167"/>
      <c r="AX788" s="167"/>
      <c r="AY788" s="167"/>
      <c r="AZ788" s="167"/>
      <c r="BA788" s="167"/>
      <c r="BB788" s="167"/>
      <c r="BC788" s="167"/>
      <c r="BD788" s="167"/>
      <c r="BE788" s="167"/>
      <c r="BF788" s="167"/>
    </row>
    <row r="789" ht="14.25" customHeight="1">
      <c r="L789" s="178"/>
      <c r="M789" s="178"/>
      <c r="N789" s="178"/>
      <c r="Q789" s="292"/>
      <c r="R789" s="293"/>
      <c r="S789" s="293"/>
      <c r="T789" s="293"/>
      <c r="U789" s="293"/>
      <c r="V789" s="293"/>
      <c r="W789" s="293"/>
      <c r="X789" s="293"/>
      <c r="Y789" s="293"/>
      <c r="Z789" s="293"/>
      <c r="AA789" s="293"/>
      <c r="AB789" s="293"/>
      <c r="AC789" s="293"/>
      <c r="AD789" s="293"/>
      <c r="AE789" s="293"/>
      <c r="AF789" s="730"/>
      <c r="AG789" s="730"/>
      <c r="AH789" s="730"/>
      <c r="AI789" s="730"/>
      <c r="AJ789" s="730"/>
      <c r="AK789" s="730"/>
      <c r="AL789" s="167"/>
      <c r="AM789" s="167"/>
      <c r="AN789" s="167"/>
      <c r="AO789" s="167"/>
      <c r="AP789" s="167"/>
      <c r="AQ789" s="167"/>
      <c r="AR789" s="167"/>
      <c r="AS789" s="167"/>
      <c r="AT789" s="167"/>
      <c r="AU789" s="167"/>
      <c r="AV789" s="167"/>
      <c r="AW789" s="167"/>
      <c r="AX789" s="167"/>
      <c r="AY789" s="167"/>
      <c r="AZ789" s="167"/>
      <c r="BA789" s="167"/>
      <c r="BB789" s="167"/>
      <c r="BC789" s="167"/>
      <c r="BD789" s="167"/>
      <c r="BE789" s="167"/>
      <c r="BF789" s="167"/>
    </row>
    <row r="790" ht="14.25" customHeight="1">
      <c r="L790" s="178"/>
      <c r="M790" s="178"/>
      <c r="N790" s="178"/>
      <c r="Q790" s="292"/>
      <c r="R790" s="293"/>
      <c r="S790" s="293"/>
      <c r="T790" s="293"/>
      <c r="U790" s="293"/>
      <c r="V790" s="293"/>
      <c r="W790" s="293"/>
      <c r="X790" s="293"/>
      <c r="Y790" s="293"/>
      <c r="Z790" s="293"/>
      <c r="AA790" s="293"/>
      <c r="AB790" s="293"/>
      <c r="AC790" s="293"/>
      <c r="AD790" s="293"/>
      <c r="AE790" s="293"/>
      <c r="AF790" s="730"/>
      <c r="AG790" s="730"/>
      <c r="AH790" s="730"/>
      <c r="AI790" s="730"/>
      <c r="AJ790" s="730"/>
      <c r="AK790" s="730"/>
      <c r="AL790" s="167"/>
      <c r="AM790" s="167"/>
      <c r="AN790" s="167"/>
      <c r="AO790" s="167"/>
      <c r="AP790" s="167"/>
      <c r="AQ790" s="167"/>
      <c r="AR790" s="167"/>
      <c r="AS790" s="167"/>
      <c r="AT790" s="167"/>
      <c r="AU790" s="167"/>
      <c r="AV790" s="167"/>
      <c r="AW790" s="167"/>
      <c r="AX790" s="167"/>
      <c r="AY790" s="167"/>
      <c r="AZ790" s="167"/>
      <c r="BA790" s="167"/>
      <c r="BB790" s="167"/>
      <c r="BC790" s="167"/>
      <c r="BD790" s="167"/>
      <c r="BE790" s="167"/>
      <c r="BF790" s="167"/>
    </row>
    <row r="791" ht="14.25" customHeight="1">
      <c r="L791" s="178"/>
      <c r="M791" s="178"/>
      <c r="N791" s="178"/>
      <c r="Q791" s="292"/>
      <c r="R791" s="293"/>
      <c r="S791" s="293"/>
      <c r="T791" s="293"/>
      <c r="U791" s="293"/>
      <c r="V791" s="293"/>
      <c r="W791" s="293"/>
      <c r="X791" s="293"/>
      <c r="Y791" s="293"/>
      <c r="Z791" s="293"/>
      <c r="AA791" s="293"/>
      <c r="AB791" s="293"/>
      <c r="AC791" s="293"/>
      <c r="AD791" s="293"/>
      <c r="AE791" s="293"/>
      <c r="AF791" s="730"/>
      <c r="AG791" s="730"/>
      <c r="AH791" s="730"/>
      <c r="AI791" s="730"/>
      <c r="AJ791" s="730"/>
      <c r="AK791" s="730"/>
      <c r="AL791" s="167"/>
      <c r="AM791" s="167"/>
      <c r="AN791" s="167"/>
      <c r="AO791" s="167"/>
      <c r="AP791" s="167"/>
      <c r="AQ791" s="167"/>
      <c r="AR791" s="167"/>
      <c r="AS791" s="167"/>
      <c r="AT791" s="167"/>
      <c r="AU791" s="167"/>
      <c r="AV791" s="167"/>
      <c r="AW791" s="167"/>
      <c r="AX791" s="167"/>
      <c r="AY791" s="167"/>
      <c r="AZ791" s="167"/>
      <c r="BA791" s="167"/>
      <c r="BB791" s="167"/>
      <c r="BC791" s="167"/>
      <c r="BD791" s="167"/>
      <c r="BE791" s="167"/>
      <c r="BF791" s="167"/>
    </row>
    <row r="792" ht="14.25" customHeight="1">
      <c r="L792" s="178"/>
      <c r="M792" s="178"/>
      <c r="N792" s="178"/>
      <c r="Q792" s="292"/>
      <c r="R792" s="293"/>
      <c r="S792" s="293"/>
      <c r="T792" s="293"/>
      <c r="U792" s="293"/>
      <c r="V792" s="293"/>
      <c r="W792" s="293"/>
      <c r="X792" s="293"/>
      <c r="Y792" s="293"/>
      <c r="Z792" s="293"/>
      <c r="AA792" s="293"/>
      <c r="AB792" s="293"/>
      <c r="AC792" s="293"/>
      <c r="AD792" s="293"/>
      <c r="AE792" s="293"/>
      <c r="AF792" s="730"/>
      <c r="AG792" s="730"/>
      <c r="AH792" s="730"/>
      <c r="AI792" s="730"/>
      <c r="AJ792" s="730"/>
      <c r="AK792" s="730"/>
      <c r="AL792" s="167"/>
      <c r="AM792" s="167"/>
      <c r="AN792" s="167"/>
      <c r="AO792" s="167"/>
      <c r="AP792" s="167"/>
      <c r="AQ792" s="167"/>
      <c r="AR792" s="167"/>
      <c r="AS792" s="167"/>
      <c r="AT792" s="167"/>
      <c r="AU792" s="167"/>
      <c r="AV792" s="167"/>
      <c r="AW792" s="167"/>
      <c r="AX792" s="167"/>
      <c r="AY792" s="167"/>
      <c r="AZ792" s="167"/>
      <c r="BA792" s="167"/>
      <c r="BB792" s="167"/>
      <c r="BC792" s="167"/>
      <c r="BD792" s="167"/>
      <c r="BE792" s="167"/>
      <c r="BF792" s="167"/>
    </row>
    <row r="793" ht="14.25" customHeight="1">
      <c r="L793" s="178"/>
      <c r="M793" s="178"/>
      <c r="N793" s="178"/>
      <c r="Q793" s="292"/>
      <c r="R793" s="293"/>
      <c r="S793" s="293"/>
      <c r="T793" s="293"/>
      <c r="U793" s="293"/>
      <c r="V793" s="293"/>
      <c r="W793" s="293"/>
      <c r="X793" s="293"/>
      <c r="Y793" s="293"/>
      <c r="Z793" s="293"/>
      <c r="AA793" s="293"/>
      <c r="AB793" s="293"/>
      <c r="AC793" s="293"/>
      <c r="AD793" s="293"/>
      <c r="AE793" s="293"/>
      <c r="AF793" s="730"/>
      <c r="AG793" s="730"/>
      <c r="AH793" s="730"/>
      <c r="AI793" s="730"/>
      <c r="AJ793" s="730"/>
      <c r="AK793" s="730"/>
      <c r="AL793" s="167"/>
      <c r="AM793" s="167"/>
      <c r="AN793" s="167"/>
      <c r="AO793" s="167"/>
      <c r="AP793" s="167"/>
      <c r="AQ793" s="167"/>
      <c r="AR793" s="167"/>
      <c r="AS793" s="167"/>
      <c r="AT793" s="167"/>
      <c r="AU793" s="167"/>
      <c r="AV793" s="167"/>
      <c r="AW793" s="167"/>
      <c r="AX793" s="167"/>
      <c r="AY793" s="167"/>
      <c r="AZ793" s="167"/>
      <c r="BA793" s="167"/>
      <c r="BB793" s="167"/>
      <c r="BC793" s="167"/>
      <c r="BD793" s="167"/>
      <c r="BE793" s="167"/>
      <c r="BF793" s="167"/>
    </row>
    <row r="794" ht="14.25" customHeight="1">
      <c r="L794" s="178"/>
      <c r="M794" s="178"/>
      <c r="N794" s="178"/>
      <c r="Q794" s="292"/>
      <c r="R794" s="293"/>
      <c r="S794" s="293"/>
      <c r="T794" s="293"/>
      <c r="U794" s="293"/>
      <c r="V794" s="293"/>
      <c r="W794" s="293"/>
      <c r="X794" s="293"/>
      <c r="Y794" s="293"/>
      <c r="Z794" s="293"/>
      <c r="AA794" s="293"/>
      <c r="AB794" s="293"/>
      <c r="AC794" s="293"/>
      <c r="AD794" s="293"/>
      <c r="AE794" s="293"/>
      <c r="AF794" s="730"/>
      <c r="AG794" s="730"/>
      <c r="AH794" s="730"/>
      <c r="AI794" s="730"/>
      <c r="AJ794" s="730"/>
      <c r="AK794" s="730"/>
      <c r="AL794" s="167"/>
      <c r="AM794" s="167"/>
      <c r="AN794" s="167"/>
      <c r="AO794" s="167"/>
      <c r="AP794" s="167"/>
      <c r="AQ794" s="167"/>
      <c r="AR794" s="167"/>
      <c r="AS794" s="167"/>
      <c r="AT794" s="167"/>
      <c r="AU794" s="167"/>
      <c r="AV794" s="167"/>
      <c r="AW794" s="167"/>
      <c r="AX794" s="167"/>
      <c r="AY794" s="167"/>
      <c r="AZ794" s="167"/>
      <c r="BA794" s="167"/>
      <c r="BB794" s="167"/>
      <c r="BC794" s="167"/>
      <c r="BD794" s="167"/>
      <c r="BE794" s="167"/>
      <c r="BF794" s="167"/>
    </row>
    <row r="795" ht="14.25" customHeight="1">
      <c r="L795" s="178"/>
      <c r="M795" s="178"/>
      <c r="N795" s="178"/>
      <c r="Q795" s="292"/>
      <c r="R795" s="293"/>
      <c r="S795" s="293"/>
      <c r="T795" s="293"/>
      <c r="U795" s="293"/>
      <c r="V795" s="293"/>
      <c r="W795" s="293"/>
      <c r="X795" s="293"/>
      <c r="Y795" s="293"/>
      <c r="Z795" s="293"/>
      <c r="AA795" s="293"/>
      <c r="AB795" s="293"/>
      <c r="AC795" s="293"/>
      <c r="AD795" s="293"/>
      <c r="AE795" s="293"/>
      <c r="AF795" s="730"/>
      <c r="AG795" s="730"/>
      <c r="AH795" s="730"/>
      <c r="AI795" s="730"/>
      <c r="AJ795" s="730"/>
      <c r="AK795" s="730"/>
      <c r="AL795" s="167"/>
      <c r="AM795" s="167"/>
      <c r="AN795" s="167"/>
      <c r="AO795" s="167"/>
      <c r="AP795" s="167"/>
      <c r="AQ795" s="167"/>
      <c r="AR795" s="167"/>
      <c r="AS795" s="167"/>
      <c r="AT795" s="167"/>
      <c r="AU795" s="167"/>
      <c r="AV795" s="167"/>
      <c r="AW795" s="167"/>
      <c r="AX795" s="167"/>
      <c r="AY795" s="167"/>
      <c r="AZ795" s="167"/>
      <c r="BA795" s="167"/>
      <c r="BB795" s="167"/>
      <c r="BC795" s="167"/>
      <c r="BD795" s="167"/>
      <c r="BE795" s="167"/>
      <c r="BF795" s="167"/>
    </row>
    <row r="796" ht="14.25" customHeight="1">
      <c r="L796" s="178"/>
      <c r="M796" s="178"/>
      <c r="N796" s="178"/>
      <c r="Q796" s="292"/>
      <c r="R796" s="293"/>
      <c r="S796" s="293"/>
      <c r="T796" s="293"/>
      <c r="U796" s="293"/>
      <c r="V796" s="293"/>
      <c r="W796" s="293"/>
      <c r="X796" s="293"/>
      <c r="Y796" s="293"/>
      <c r="Z796" s="293"/>
      <c r="AA796" s="293"/>
      <c r="AB796" s="293"/>
      <c r="AC796" s="293"/>
      <c r="AD796" s="293"/>
      <c r="AE796" s="293"/>
      <c r="AF796" s="730"/>
      <c r="AG796" s="730"/>
      <c r="AH796" s="730"/>
      <c r="AI796" s="730"/>
      <c r="AJ796" s="730"/>
      <c r="AK796" s="730"/>
      <c r="AL796" s="167"/>
      <c r="AM796" s="167"/>
      <c r="AN796" s="167"/>
      <c r="AO796" s="167"/>
      <c r="AP796" s="167"/>
      <c r="AQ796" s="167"/>
      <c r="AR796" s="167"/>
      <c r="AS796" s="167"/>
      <c r="AT796" s="167"/>
      <c r="AU796" s="167"/>
      <c r="AV796" s="167"/>
      <c r="AW796" s="167"/>
      <c r="AX796" s="167"/>
      <c r="AY796" s="167"/>
      <c r="AZ796" s="167"/>
      <c r="BA796" s="167"/>
      <c r="BB796" s="167"/>
      <c r="BC796" s="167"/>
      <c r="BD796" s="167"/>
      <c r="BE796" s="167"/>
      <c r="BF796" s="167"/>
    </row>
    <row r="797" ht="14.25" customHeight="1">
      <c r="L797" s="178"/>
      <c r="M797" s="178"/>
      <c r="N797" s="178"/>
      <c r="Q797" s="292"/>
      <c r="R797" s="293"/>
      <c r="S797" s="293"/>
      <c r="T797" s="293"/>
      <c r="U797" s="293"/>
      <c r="V797" s="293"/>
      <c r="W797" s="293"/>
      <c r="X797" s="293"/>
      <c r="Y797" s="293"/>
      <c r="Z797" s="293"/>
      <c r="AA797" s="293"/>
      <c r="AB797" s="293"/>
      <c r="AC797" s="293"/>
      <c r="AD797" s="293"/>
      <c r="AE797" s="293"/>
      <c r="AF797" s="730"/>
      <c r="AG797" s="730"/>
      <c r="AH797" s="730"/>
      <c r="AI797" s="730"/>
      <c r="AJ797" s="730"/>
      <c r="AK797" s="730"/>
      <c r="AL797" s="167"/>
      <c r="AM797" s="167"/>
      <c r="AN797" s="167"/>
      <c r="AO797" s="167"/>
      <c r="AP797" s="167"/>
      <c r="AQ797" s="167"/>
      <c r="AR797" s="167"/>
      <c r="AS797" s="167"/>
      <c r="AT797" s="167"/>
      <c r="AU797" s="167"/>
      <c r="AV797" s="167"/>
      <c r="AW797" s="167"/>
      <c r="AX797" s="167"/>
      <c r="AY797" s="167"/>
      <c r="AZ797" s="167"/>
      <c r="BA797" s="167"/>
      <c r="BB797" s="167"/>
      <c r="BC797" s="167"/>
      <c r="BD797" s="167"/>
      <c r="BE797" s="167"/>
      <c r="BF797" s="167"/>
    </row>
    <row r="798" ht="14.25" customHeight="1">
      <c r="L798" s="178"/>
      <c r="M798" s="178"/>
      <c r="N798" s="178"/>
      <c r="Q798" s="292"/>
      <c r="R798" s="293"/>
      <c r="S798" s="293"/>
      <c r="T798" s="293"/>
      <c r="U798" s="293"/>
      <c r="V798" s="293"/>
      <c r="W798" s="293"/>
      <c r="X798" s="293"/>
      <c r="Y798" s="293"/>
      <c r="Z798" s="293"/>
      <c r="AA798" s="293"/>
      <c r="AB798" s="293"/>
      <c r="AC798" s="293"/>
      <c r="AD798" s="293"/>
      <c r="AE798" s="293"/>
      <c r="AF798" s="730"/>
      <c r="AG798" s="730"/>
      <c r="AH798" s="730"/>
      <c r="AI798" s="730"/>
      <c r="AJ798" s="730"/>
      <c r="AK798" s="730"/>
      <c r="AL798" s="167"/>
      <c r="AM798" s="167"/>
      <c r="AN798" s="167"/>
      <c r="AO798" s="167"/>
      <c r="AP798" s="167"/>
      <c r="AQ798" s="167"/>
      <c r="AR798" s="167"/>
      <c r="AS798" s="167"/>
      <c r="AT798" s="167"/>
      <c r="AU798" s="167"/>
      <c r="AV798" s="167"/>
      <c r="AW798" s="167"/>
      <c r="AX798" s="167"/>
      <c r="AY798" s="167"/>
      <c r="AZ798" s="167"/>
      <c r="BA798" s="167"/>
      <c r="BB798" s="167"/>
      <c r="BC798" s="167"/>
      <c r="BD798" s="167"/>
      <c r="BE798" s="167"/>
      <c r="BF798" s="167"/>
    </row>
    <row r="799" ht="14.25" customHeight="1">
      <c r="L799" s="178"/>
      <c r="M799" s="178"/>
      <c r="N799" s="178"/>
      <c r="Q799" s="292"/>
      <c r="R799" s="293"/>
      <c r="S799" s="293"/>
      <c r="T799" s="293"/>
      <c r="U799" s="293"/>
      <c r="V799" s="293"/>
      <c r="W799" s="293"/>
      <c r="X799" s="293"/>
      <c r="Y799" s="293"/>
      <c r="Z799" s="293"/>
      <c r="AA799" s="293"/>
      <c r="AB799" s="293"/>
      <c r="AC799" s="293"/>
      <c r="AD799" s="293"/>
      <c r="AE799" s="293"/>
      <c r="AF799" s="730"/>
      <c r="AG799" s="730"/>
      <c r="AH799" s="730"/>
      <c r="AI799" s="730"/>
      <c r="AJ799" s="730"/>
      <c r="AK799" s="730"/>
      <c r="AL799" s="167"/>
      <c r="AM799" s="167"/>
      <c r="AN799" s="167"/>
      <c r="AO799" s="167"/>
      <c r="AP799" s="167"/>
      <c r="AQ799" s="167"/>
      <c r="AR799" s="167"/>
      <c r="AS799" s="167"/>
      <c r="AT799" s="167"/>
      <c r="AU799" s="167"/>
      <c r="AV799" s="167"/>
      <c r="AW799" s="167"/>
      <c r="AX799" s="167"/>
      <c r="AY799" s="167"/>
      <c r="AZ799" s="167"/>
      <c r="BA799" s="167"/>
      <c r="BB799" s="167"/>
      <c r="BC799" s="167"/>
      <c r="BD799" s="167"/>
      <c r="BE799" s="167"/>
      <c r="BF799" s="167"/>
    </row>
    <row r="800" ht="14.25" customHeight="1">
      <c r="L800" s="178"/>
      <c r="M800" s="178"/>
      <c r="N800" s="178"/>
      <c r="Q800" s="292"/>
      <c r="R800" s="293"/>
      <c r="S800" s="293"/>
      <c r="T800" s="293"/>
      <c r="U800" s="293"/>
      <c r="V800" s="293"/>
      <c r="W800" s="293"/>
      <c r="X800" s="293"/>
      <c r="Y800" s="293"/>
      <c r="Z800" s="293"/>
      <c r="AA800" s="293"/>
      <c r="AB800" s="293"/>
      <c r="AC800" s="293"/>
      <c r="AD800" s="293"/>
      <c r="AE800" s="293"/>
      <c r="AF800" s="730"/>
      <c r="AG800" s="730"/>
      <c r="AH800" s="730"/>
      <c r="AI800" s="730"/>
      <c r="AJ800" s="730"/>
      <c r="AK800" s="730"/>
      <c r="AL800" s="167"/>
      <c r="AM800" s="167"/>
      <c r="AN800" s="167"/>
      <c r="AO800" s="167"/>
      <c r="AP800" s="167"/>
      <c r="AQ800" s="167"/>
      <c r="AR800" s="167"/>
      <c r="AS800" s="167"/>
      <c r="AT800" s="167"/>
      <c r="AU800" s="167"/>
      <c r="AV800" s="167"/>
      <c r="AW800" s="167"/>
      <c r="AX800" s="167"/>
      <c r="AY800" s="167"/>
      <c r="AZ800" s="167"/>
      <c r="BA800" s="167"/>
      <c r="BB800" s="167"/>
      <c r="BC800" s="167"/>
      <c r="BD800" s="167"/>
      <c r="BE800" s="167"/>
      <c r="BF800" s="167"/>
    </row>
    <row r="801" ht="14.25" customHeight="1">
      <c r="L801" s="178"/>
      <c r="M801" s="178"/>
      <c r="N801" s="178"/>
      <c r="Q801" s="292"/>
      <c r="R801" s="293"/>
      <c r="S801" s="293"/>
      <c r="T801" s="293"/>
      <c r="U801" s="293"/>
      <c r="V801" s="293"/>
      <c r="W801" s="293"/>
      <c r="X801" s="293"/>
      <c r="Y801" s="293"/>
      <c r="Z801" s="293"/>
      <c r="AA801" s="293"/>
      <c r="AB801" s="293"/>
      <c r="AC801" s="293"/>
      <c r="AD801" s="293"/>
      <c r="AE801" s="293"/>
      <c r="AF801" s="730"/>
      <c r="AG801" s="730"/>
      <c r="AH801" s="730"/>
      <c r="AI801" s="730"/>
      <c r="AJ801" s="730"/>
      <c r="AK801" s="730"/>
      <c r="AL801" s="167"/>
      <c r="AM801" s="167"/>
      <c r="AN801" s="167"/>
      <c r="AO801" s="167"/>
      <c r="AP801" s="167"/>
      <c r="AQ801" s="167"/>
      <c r="AR801" s="167"/>
      <c r="AS801" s="167"/>
      <c r="AT801" s="167"/>
      <c r="AU801" s="167"/>
      <c r="AV801" s="167"/>
      <c r="AW801" s="167"/>
      <c r="AX801" s="167"/>
      <c r="AY801" s="167"/>
      <c r="AZ801" s="167"/>
      <c r="BA801" s="167"/>
      <c r="BB801" s="167"/>
      <c r="BC801" s="167"/>
      <c r="BD801" s="167"/>
      <c r="BE801" s="167"/>
      <c r="BF801" s="167"/>
    </row>
    <row r="802" ht="14.25" customHeight="1">
      <c r="L802" s="178"/>
      <c r="M802" s="178"/>
      <c r="N802" s="178"/>
      <c r="Q802" s="292"/>
      <c r="R802" s="293"/>
      <c r="S802" s="293"/>
      <c r="T802" s="293"/>
      <c r="U802" s="293"/>
      <c r="V802" s="293"/>
      <c r="W802" s="293"/>
      <c r="X802" s="293"/>
      <c r="Y802" s="293"/>
      <c r="Z802" s="293"/>
      <c r="AA802" s="293"/>
      <c r="AB802" s="293"/>
      <c r="AC802" s="293"/>
      <c r="AD802" s="293"/>
      <c r="AE802" s="293"/>
      <c r="AF802" s="730"/>
      <c r="AG802" s="730"/>
      <c r="AH802" s="730"/>
      <c r="AI802" s="730"/>
      <c r="AJ802" s="730"/>
      <c r="AK802" s="730"/>
      <c r="AL802" s="167"/>
      <c r="AM802" s="167"/>
      <c r="AN802" s="167"/>
      <c r="AO802" s="167"/>
      <c r="AP802" s="167"/>
      <c r="AQ802" s="167"/>
      <c r="AR802" s="167"/>
      <c r="AS802" s="167"/>
      <c r="AT802" s="167"/>
      <c r="AU802" s="167"/>
      <c r="AV802" s="167"/>
      <c r="AW802" s="167"/>
      <c r="AX802" s="167"/>
      <c r="AY802" s="167"/>
      <c r="AZ802" s="167"/>
      <c r="BA802" s="167"/>
      <c r="BB802" s="167"/>
      <c r="BC802" s="167"/>
      <c r="BD802" s="167"/>
      <c r="BE802" s="167"/>
      <c r="BF802" s="167"/>
    </row>
    <row r="803" ht="14.25" customHeight="1">
      <c r="L803" s="178"/>
      <c r="M803" s="178"/>
      <c r="N803" s="178"/>
      <c r="Q803" s="292"/>
      <c r="R803" s="293"/>
      <c r="S803" s="293"/>
      <c r="T803" s="293"/>
      <c r="U803" s="293"/>
      <c r="V803" s="293"/>
      <c r="W803" s="293"/>
      <c r="X803" s="293"/>
      <c r="Y803" s="293"/>
      <c r="Z803" s="293"/>
      <c r="AA803" s="293"/>
      <c r="AB803" s="293"/>
      <c r="AC803" s="293"/>
      <c r="AD803" s="293"/>
      <c r="AE803" s="293"/>
      <c r="AF803" s="730"/>
      <c r="AG803" s="730"/>
      <c r="AH803" s="730"/>
      <c r="AI803" s="730"/>
      <c r="AJ803" s="730"/>
      <c r="AK803" s="730"/>
      <c r="AL803" s="167"/>
      <c r="AM803" s="167"/>
      <c r="AN803" s="167"/>
      <c r="AO803" s="167"/>
      <c r="AP803" s="167"/>
      <c r="AQ803" s="167"/>
      <c r="AR803" s="167"/>
      <c r="AS803" s="167"/>
      <c r="AT803" s="167"/>
      <c r="AU803" s="167"/>
      <c r="AV803" s="167"/>
      <c r="AW803" s="167"/>
      <c r="AX803" s="167"/>
      <c r="AY803" s="167"/>
      <c r="AZ803" s="167"/>
      <c r="BA803" s="167"/>
      <c r="BB803" s="167"/>
      <c r="BC803" s="167"/>
      <c r="BD803" s="167"/>
      <c r="BE803" s="167"/>
      <c r="BF803" s="167"/>
    </row>
    <row r="804" ht="14.25" customHeight="1">
      <c r="L804" s="178"/>
      <c r="M804" s="178"/>
      <c r="N804" s="178"/>
      <c r="Q804" s="292"/>
      <c r="R804" s="293"/>
      <c r="S804" s="293"/>
      <c r="T804" s="293"/>
      <c r="U804" s="293"/>
      <c r="V804" s="293"/>
      <c r="W804" s="293"/>
      <c r="X804" s="293"/>
      <c r="Y804" s="293"/>
      <c r="Z804" s="293"/>
      <c r="AA804" s="293"/>
      <c r="AB804" s="293"/>
      <c r="AC804" s="293"/>
      <c r="AD804" s="293"/>
      <c r="AE804" s="293"/>
      <c r="AF804" s="730"/>
      <c r="AG804" s="730"/>
      <c r="AH804" s="730"/>
      <c r="AI804" s="730"/>
      <c r="AJ804" s="730"/>
      <c r="AK804" s="730"/>
      <c r="AL804" s="167"/>
      <c r="AM804" s="167"/>
      <c r="AN804" s="167"/>
      <c r="AO804" s="167"/>
      <c r="AP804" s="167"/>
      <c r="AQ804" s="167"/>
      <c r="AR804" s="167"/>
      <c r="AS804" s="167"/>
      <c r="AT804" s="167"/>
      <c r="AU804" s="167"/>
      <c r="AV804" s="167"/>
      <c r="AW804" s="167"/>
      <c r="AX804" s="167"/>
      <c r="AY804" s="167"/>
      <c r="AZ804" s="167"/>
      <c r="BA804" s="167"/>
      <c r="BB804" s="167"/>
      <c r="BC804" s="167"/>
      <c r="BD804" s="167"/>
      <c r="BE804" s="167"/>
      <c r="BF804" s="167"/>
    </row>
    <row r="805" ht="14.25" customHeight="1">
      <c r="L805" s="178"/>
      <c r="M805" s="178"/>
      <c r="N805" s="178"/>
      <c r="Q805" s="292"/>
      <c r="R805" s="293"/>
      <c r="S805" s="293"/>
      <c r="T805" s="293"/>
      <c r="U805" s="293"/>
      <c r="V805" s="293"/>
      <c r="W805" s="293"/>
      <c r="X805" s="293"/>
      <c r="Y805" s="293"/>
      <c r="Z805" s="293"/>
      <c r="AA805" s="293"/>
      <c r="AB805" s="293"/>
      <c r="AC805" s="293"/>
      <c r="AD805" s="293"/>
      <c r="AE805" s="293"/>
      <c r="AF805" s="730"/>
      <c r="AG805" s="730"/>
      <c r="AH805" s="730"/>
      <c r="AI805" s="730"/>
      <c r="AJ805" s="730"/>
      <c r="AK805" s="730"/>
      <c r="AL805" s="167"/>
      <c r="AM805" s="167"/>
      <c r="AN805" s="167"/>
      <c r="AO805" s="167"/>
      <c r="AP805" s="167"/>
      <c r="AQ805" s="167"/>
      <c r="AR805" s="167"/>
      <c r="AS805" s="167"/>
      <c r="AT805" s="167"/>
      <c r="AU805" s="167"/>
      <c r="AV805" s="167"/>
      <c r="AW805" s="167"/>
      <c r="AX805" s="167"/>
      <c r="AY805" s="167"/>
      <c r="AZ805" s="167"/>
      <c r="BA805" s="167"/>
      <c r="BB805" s="167"/>
      <c r="BC805" s="167"/>
      <c r="BD805" s="167"/>
      <c r="BE805" s="167"/>
      <c r="BF805" s="167"/>
    </row>
    <row r="806" ht="14.25" customHeight="1">
      <c r="L806" s="178"/>
      <c r="M806" s="178"/>
      <c r="N806" s="178"/>
      <c r="Q806" s="292"/>
      <c r="R806" s="293"/>
      <c r="S806" s="293"/>
      <c r="T806" s="293"/>
      <c r="U806" s="293"/>
      <c r="V806" s="293"/>
      <c r="W806" s="293"/>
      <c r="X806" s="293"/>
      <c r="Y806" s="293"/>
      <c r="Z806" s="293"/>
      <c r="AA806" s="293"/>
      <c r="AB806" s="293"/>
      <c r="AC806" s="293"/>
      <c r="AD806" s="293"/>
      <c r="AE806" s="293"/>
      <c r="AF806" s="730"/>
      <c r="AG806" s="730"/>
      <c r="AH806" s="730"/>
      <c r="AI806" s="730"/>
      <c r="AJ806" s="730"/>
      <c r="AK806" s="730"/>
      <c r="AL806" s="167"/>
      <c r="AM806" s="167"/>
      <c r="AN806" s="167"/>
      <c r="AO806" s="167"/>
      <c r="AP806" s="167"/>
      <c r="AQ806" s="167"/>
      <c r="AR806" s="167"/>
      <c r="AS806" s="167"/>
      <c r="AT806" s="167"/>
      <c r="AU806" s="167"/>
      <c r="AV806" s="167"/>
      <c r="AW806" s="167"/>
      <c r="AX806" s="167"/>
      <c r="AY806" s="167"/>
      <c r="AZ806" s="167"/>
      <c r="BA806" s="167"/>
      <c r="BB806" s="167"/>
      <c r="BC806" s="167"/>
      <c r="BD806" s="167"/>
      <c r="BE806" s="167"/>
      <c r="BF806" s="167"/>
    </row>
    <row r="807" ht="14.25" customHeight="1">
      <c r="L807" s="178"/>
      <c r="M807" s="178"/>
      <c r="N807" s="178"/>
      <c r="Q807" s="292"/>
      <c r="R807" s="293"/>
      <c r="S807" s="293"/>
      <c r="T807" s="293"/>
      <c r="U807" s="293"/>
      <c r="V807" s="293"/>
      <c r="W807" s="293"/>
      <c r="X807" s="293"/>
      <c r="Y807" s="293"/>
      <c r="Z807" s="293"/>
      <c r="AA807" s="293"/>
      <c r="AB807" s="293"/>
      <c r="AC807" s="293"/>
      <c r="AD807" s="293"/>
      <c r="AE807" s="293"/>
      <c r="AF807" s="730"/>
      <c r="AG807" s="730"/>
      <c r="AH807" s="730"/>
      <c r="AI807" s="730"/>
      <c r="AJ807" s="730"/>
      <c r="AK807" s="730"/>
      <c r="AL807" s="167"/>
      <c r="AM807" s="167"/>
      <c r="AN807" s="167"/>
      <c r="AO807" s="167"/>
      <c r="AP807" s="167"/>
      <c r="AQ807" s="167"/>
      <c r="AR807" s="167"/>
      <c r="AS807" s="167"/>
      <c r="AT807" s="167"/>
      <c r="AU807" s="167"/>
      <c r="AV807" s="167"/>
      <c r="AW807" s="167"/>
      <c r="AX807" s="167"/>
      <c r="AY807" s="167"/>
      <c r="AZ807" s="167"/>
      <c r="BA807" s="167"/>
      <c r="BB807" s="167"/>
      <c r="BC807" s="167"/>
      <c r="BD807" s="167"/>
      <c r="BE807" s="167"/>
      <c r="BF807" s="167"/>
    </row>
    <row r="808" ht="14.25" customHeight="1">
      <c r="L808" s="178"/>
      <c r="M808" s="178"/>
      <c r="N808" s="178"/>
      <c r="Q808" s="292"/>
      <c r="R808" s="293"/>
      <c r="S808" s="293"/>
      <c r="T808" s="293"/>
      <c r="U808" s="293"/>
      <c r="V808" s="293"/>
      <c r="W808" s="293"/>
      <c r="X808" s="293"/>
      <c r="Y808" s="293"/>
      <c r="Z808" s="293"/>
      <c r="AA808" s="293"/>
      <c r="AB808" s="293"/>
      <c r="AC808" s="293"/>
      <c r="AD808" s="293"/>
      <c r="AE808" s="293"/>
      <c r="AF808" s="730"/>
      <c r="AG808" s="730"/>
      <c r="AH808" s="730"/>
      <c r="AI808" s="730"/>
      <c r="AJ808" s="730"/>
      <c r="AK808" s="730"/>
      <c r="AL808" s="167"/>
      <c r="AM808" s="167"/>
      <c r="AN808" s="167"/>
      <c r="AO808" s="167"/>
      <c r="AP808" s="167"/>
      <c r="AQ808" s="167"/>
      <c r="AR808" s="167"/>
      <c r="AS808" s="167"/>
      <c r="AT808" s="167"/>
      <c r="AU808" s="167"/>
      <c r="AV808" s="167"/>
      <c r="AW808" s="167"/>
      <c r="AX808" s="167"/>
      <c r="AY808" s="167"/>
      <c r="AZ808" s="167"/>
      <c r="BA808" s="167"/>
      <c r="BB808" s="167"/>
      <c r="BC808" s="167"/>
      <c r="BD808" s="167"/>
      <c r="BE808" s="167"/>
      <c r="BF808" s="167"/>
    </row>
    <row r="809" ht="14.25" customHeight="1">
      <c r="L809" s="178"/>
      <c r="M809" s="178"/>
      <c r="N809" s="178"/>
      <c r="Q809" s="292"/>
      <c r="R809" s="293"/>
      <c r="S809" s="293"/>
      <c r="T809" s="293"/>
      <c r="U809" s="293"/>
      <c r="V809" s="293"/>
      <c r="W809" s="293"/>
      <c r="X809" s="293"/>
      <c r="Y809" s="293"/>
      <c r="Z809" s="293"/>
      <c r="AA809" s="293"/>
      <c r="AB809" s="293"/>
      <c r="AC809" s="293"/>
      <c r="AD809" s="293"/>
      <c r="AE809" s="293"/>
      <c r="AF809" s="730"/>
      <c r="AG809" s="730"/>
      <c r="AH809" s="730"/>
      <c r="AI809" s="730"/>
      <c r="AJ809" s="730"/>
      <c r="AK809" s="730"/>
      <c r="AL809" s="167"/>
      <c r="AM809" s="167"/>
      <c r="AN809" s="167"/>
      <c r="AO809" s="167"/>
      <c r="AP809" s="167"/>
      <c r="AQ809" s="167"/>
      <c r="AR809" s="167"/>
      <c r="AS809" s="167"/>
      <c r="AT809" s="167"/>
      <c r="AU809" s="167"/>
      <c r="AV809" s="167"/>
      <c r="AW809" s="167"/>
      <c r="AX809" s="167"/>
      <c r="AY809" s="167"/>
      <c r="AZ809" s="167"/>
      <c r="BA809" s="167"/>
      <c r="BB809" s="167"/>
      <c r="BC809" s="167"/>
      <c r="BD809" s="167"/>
      <c r="BE809" s="167"/>
      <c r="BF809" s="167"/>
    </row>
    <row r="810" ht="14.25" customHeight="1">
      <c r="L810" s="178"/>
      <c r="M810" s="178"/>
      <c r="N810" s="178"/>
      <c r="Q810" s="292"/>
      <c r="R810" s="293"/>
      <c r="S810" s="293"/>
      <c r="T810" s="293"/>
      <c r="U810" s="293"/>
      <c r="V810" s="293"/>
      <c r="W810" s="293"/>
      <c r="X810" s="293"/>
      <c r="Y810" s="293"/>
      <c r="Z810" s="293"/>
      <c r="AA810" s="293"/>
      <c r="AB810" s="293"/>
      <c r="AC810" s="293"/>
      <c r="AD810" s="293"/>
      <c r="AE810" s="293"/>
      <c r="AF810" s="730"/>
      <c r="AG810" s="730"/>
      <c r="AH810" s="730"/>
      <c r="AI810" s="730"/>
      <c r="AJ810" s="730"/>
      <c r="AK810" s="730"/>
      <c r="AL810" s="167"/>
      <c r="AM810" s="167"/>
      <c r="AN810" s="167"/>
      <c r="AO810" s="167"/>
      <c r="AP810" s="167"/>
      <c r="AQ810" s="167"/>
      <c r="AR810" s="167"/>
      <c r="AS810" s="167"/>
      <c r="AT810" s="167"/>
      <c r="AU810" s="167"/>
      <c r="AV810" s="167"/>
      <c r="AW810" s="167"/>
      <c r="AX810" s="167"/>
      <c r="AY810" s="167"/>
      <c r="AZ810" s="167"/>
      <c r="BA810" s="167"/>
      <c r="BB810" s="167"/>
      <c r="BC810" s="167"/>
      <c r="BD810" s="167"/>
      <c r="BE810" s="167"/>
      <c r="BF810" s="167"/>
    </row>
    <row r="811" ht="14.25" customHeight="1">
      <c r="L811" s="178"/>
      <c r="M811" s="178"/>
      <c r="N811" s="178"/>
      <c r="Q811" s="292"/>
      <c r="R811" s="293"/>
      <c r="S811" s="293"/>
      <c r="T811" s="293"/>
      <c r="U811" s="293"/>
      <c r="V811" s="293"/>
      <c r="W811" s="293"/>
      <c r="X811" s="293"/>
      <c r="Y811" s="293"/>
      <c r="Z811" s="293"/>
      <c r="AA811" s="293"/>
      <c r="AB811" s="293"/>
      <c r="AC811" s="293"/>
      <c r="AD811" s="293"/>
      <c r="AE811" s="293"/>
      <c r="AF811" s="730"/>
      <c r="AG811" s="730"/>
      <c r="AH811" s="730"/>
      <c r="AI811" s="730"/>
      <c r="AJ811" s="730"/>
      <c r="AK811" s="730"/>
      <c r="AL811" s="167"/>
      <c r="AM811" s="167"/>
      <c r="AN811" s="167"/>
      <c r="AO811" s="167"/>
      <c r="AP811" s="167"/>
      <c r="AQ811" s="167"/>
      <c r="AR811" s="167"/>
      <c r="AS811" s="167"/>
      <c r="AT811" s="167"/>
      <c r="AU811" s="167"/>
      <c r="AV811" s="167"/>
      <c r="AW811" s="167"/>
      <c r="AX811" s="167"/>
      <c r="AY811" s="167"/>
      <c r="AZ811" s="167"/>
      <c r="BA811" s="167"/>
      <c r="BB811" s="167"/>
      <c r="BC811" s="167"/>
      <c r="BD811" s="167"/>
      <c r="BE811" s="167"/>
      <c r="BF811" s="167"/>
    </row>
    <row r="812" ht="14.25" customHeight="1">
      <c r="L812" s="178"/>
      <c r="M812" s="178"/>
      <c r="N812" s="178"/>
      <c r="Q812" s="292"/>
      <c r="R812" s="293"/>
      <c r="S812" s="293"/>
      <c r="T812" s="293"/>
      <c r="U812" s="293"/>
      <c r="V812" s="293"/>
      <c r="W812" s="293"/>
      <c r="X812" s="293"/>
      <c r="Y812" s="293"/>
      <c r="Z812" s="293"/>
      <c r="AA812" s="293"/>
      <c r="AB812" s="293"/>
      <c r="AC812" s="293"/>
      <c r="AD812" s="293"/>
      <c r="AE812" s="293"/>
      <c r="AF812" s="730"/>
      <c r="AG812" s="730"/>
      <c r="AH812" s="730"/>
      <c r="AI812" s="730"/>
      <c r="AJ812" s="730"/>
      <c r="AK812" s="730"/>
      <c r="AL812" s="167"/>
      <c r="AM812" s="167"/>
      <c r="AN812" s="167"/>
      <c r="AO812" s="167"/>
      <c r="AP812" s="167"/>
      <c r="AQ812" s="167"/>
      <c r="AR812" s="167"/>
      <c r="AS812" s="167"/>
      <c r="AT812" s="167"/>
      <c r="AU812" s="167"/>
      <c r="AV812" s="167"/>
      <c r="AW812" s="167"/>
      <c r="AX812" s="167"/>
      <c r="AY812" s="167"/>
      <c r="AZ812" s="167"/>
      <c r="BA812" s="167"/>
      <c r="BB812" s="167"/>
      <c r="BC812" s="167"/>
      <c r="BD812" s="167"/>
      <c r="BE812" s="167"/>
      <c r="BF812" s="167"/>
    </row>
    <row r="813" ht="14.25" customHeight="1">
      <c r="L813" s="178"/>
      <c r="M813" s="178"/>
      <c r="N813" s="178"/>
      <c r="Q813" s="292"/>
      <c r="R813" s="293"/>
      <c r="S813" s="293"/>
      <c r="T813" s="293"/>
      <c r="U813" s="293"/>
      <c r="V813" s="293"/>
      <c r="W813" s="293"/>
      <c r="X813" s="293"/>
      <c r="Y813" s="293"/>
      <c r="Z813" s="293"/>
      <c r="AA813" s="293"/>
      <c r="AB813" s="293"/>
      <c r="AC813" s="293"/>
      <c r="AD813" s="293"/>
      <c r="AE813" s="293"/>
      <c r="AF813" s="730"/>
      <c r="AG813" s="730"/>
      <c r="AH813" s="730"/>
      <c r="AI813" s="730"/>
      <c r="AJ813" s="730"/>
      <c r="AK813" s="730"/>
      <c r="AL813" s="167"/>
      <c r="AM813" s="167"/>
      <c r="AN813" s="167"/>
      <c r="AO813" s="167"/>
      <c r="AP813" s="167"/>
      <c r="AQ813" s="167"/>
      <c r="AR813" s="167"/>
      <c r="AS813" s="167"/>
      <c r="AT813" s="167"/>
      <c r="AU813" s="167"/>
      <c r="AV813" s="167"/>
      <c r="AW813" s="167"/>
      <c r="AX813" s="167"/>
      <c r="AY813" s="167"/>
      <c r="AZ813" s="167"/>
      <c r="BA813" s="167"/>
      <c r="BB813" s="167"/>
      <c r="BC813" s="167"/>
      <c r="BD813" s="167"/>
      <c r="BE813" s="167"/>
      <c r="BF813" s="167"/>
    </row>
    <row r="814" ht="14.25" customHeight="1">
      <c r="L814" s="178"/>
      <c r="M814" s="178"/>
      <c r="N814" s="178"/>
      <c r="Q814" s="292"/>
      <c r="R814" s="293"/>
      <c r="S814" s="293"/>
      <c r="T814" s="293"/>
      <c r="U814" s="293"/>
      <c r="V814" s="293"/>
      <c r="W814" s="293"/>
      <c r="X814" s="293"/>
      <c r="Y814" s="293"/>
      <c r="Z814" s="293"/>
      <c r="AA814" s="293"/>
      <c r="AB814" s="293"/>
      <c r="AC814" s="293"/>
      <c r="AD814" s="293"/>
      <c r="AE814" s="293"/>
      <c r="AF814" s="730"/>
      <c r="AG814" s="730"/>
      <c r="AH814" s="730"/>
      <c r="AI814" s="730"/>
      <c r="AJ814" s="730"/>
      <c r="AK814" s="730"/>
      <c r="AL814" s="167"/>
      <c r="AM814" s="167"/>
      <c r="AN814" s="167"/>
      <c r="AO814" s="167"/>
      <c r="AP814" s="167"/>
      <c r="AQ814" s="167"/>
      <c r="AR814" s="167"/>
      <c r="AS814" s="167"/>
      <c r="AT814" s="167"/>
      <c r="AU814" s="167"/>
      <c r="AV814" s="167"/>
      <c r="AW814" s="167"/>
      <c r="AX814" s="167"/>
      <c r="AY814" s="167"/>
      <c r="AZ814" s="167"/>
      <c r="BA814" s="167"/>
      <c r="BB814" s="167"/>
      <c r="BC814" s="167"/>
      <c r="BD814" s="167"/>
      <c r="BE814" s="167"/>
      <c r="BF814" s="167"/>
    </row>
    <row r="815" ht="14.25" customHeight="1">
      <c r="L815" s="178"/>
      <c r="M815" s="178"/>
      <c r="N815" s="178"/>
      <c r="Q815" s="292"/>
      <c r="R815" s="293"/>
      <c r="S815" s="293"/>
      <c r="T815" s="293"/>
      <c r="U815" s="293"/>
      <c r="V815" s="293"/>
      <c r="W815" s="293"/>
      <c r="X815" s="293"/>
      <c r="Y815" s="293"/>
      <c r="Z815" s="293"/>
      <c r="AA815" s="293"/>
      <c r="AB815" s="293"/>
      <c r="AC815" s="293"/>
      <c r="AD815" s="293"/>
      <c r="AE815" s="293"/>
      <c r="AF815" s="730"/>
      <c r="AG815" s="730"/>
      <c r="AH815" s="730"/>
      <c r="AI815" s="730"/>
      <c r="AJ815" s="730"/>
      <c r="AK815" s="730"/>
      <c r="AL815" s="167"/>
      <c r="AM815" s="167"/>
      <c r="AN815" s="167"/>
      <c r="AO815" s="167"/>
      <c r="AP815" s="167"/>
      <c r="AQ815" s="167"/>
      <c r="AR815" s="167"/>
      <c r="AS815" s="167"/>
      <c r="AT815" s="167"/>
      <c r="AU815" s="167"/>
      <c r="AV815" s="167"/>
      <c r="AW815" s="167"/>
      <c r="AX815" s="167"/>
      <c r="AY815" s="167"/>
      <c r="AZ815" s="167"/>
      <c r="BA815" s="167"/>
      <c r="BB815" s="167"/>
      <c r="BC815" s="167"/>
      <c r="BD815" s="167"/>
      <c r="BE815" s="167"/>
      <c r="BF815" s="167"/>
    </row>
    <row r="816" ht="14.25" customHeight="1">
      <c r="L816" s="178"/>
      <c r="M816" s="178"/>
      <c r="N816" s="178"/>
      <c r="Q816" s="292"/>
      <c r="R816" s="293"/>
      <c r="S816" s="293"/>
      <c r="T816" s="293"/>
      <c r="U816" s="293"/>
      <c r="V816" s="293"/>
      <c r="W816" s="293"/>
      <c r="X816" s="293"/>
      <c r="Y816" s="293"/>
      <c r="Z816" s="293"/>
      <c r="AA816" s="293"/>
      <c r="AB816" s="293"/>
      <c r="AC816" s="293"/>
      <c r="AD816" s="293"/>
      <c r="AE816" s="293"/>
      <c r="AF816" s="730"/>
      <c r="AG816" s="730"/>
      <c r="AH816" s="730"/>
      <c r="AI816" s="730"/>
      <c r="AJ816" s="730"/>
      <c r="AK816" s="730"/>
      <c r="AL816" s="167"/>
      <c r="AM816" s="167"/>
      <c r="AN816" s="167"/>
      <c r="AO816" s="167"/>
      <c r="AP816" s="167"/>
      <c r="AQ816" s="167"/>
      <c r="AR816" s="167"/>
      <c r="AS816" s="167"/>
      <c r="AT816" s="167"/>
      <c r="AU816" s="167"/>
      <c r="AV816" s="167"/>
      <c r="AW816" s="167"/>
      <c r="AX816" s="167"/>
      <c r="AY816" s="167"/>
      <c r="AZ816" s="167"/>
      <c r="BA816" s="167"/>
      <c r="BB816" s="167"/>
      <c r="BC816" s="167"/>
      <c r="BD816" s="167"/>
      <c r="BE816" s="167"/>
      <c r="BF816" s="167"/>
    </row>
    <row r="817" ht="14.25" customHeight="1">
      <c r="L817" s="178"/>
      <c r="M817" s="178"/>
      <c r="N817" s="178"/>
      <c r="Q817" s="292"/>
      <c r="R817" s="293"/>
      <c r="S817" s="293"/>
      <c r="T817" s="293"/>
      <c r="U817" s="293"/>
      <c r="V817" s="293"/>
      <c r="W817" s="293"/>
      <c r="X817" s="293"/>
      <c r="Y817" s="293"/>
      <c r="Z817" s="293"/>
      <c r="AA817" s="293"/>
      <c r="AB817" s="293"/>
      <c r="AC817" s="293"/>
      <c r="AD817" s="293"/>
      <c r="AE817" s="293"/>
      <c r="AF817" s="730"/>
      <c r="AG817" s="730"/>
      <c r="AH817" s="730"/>
      <c r="AI817" s="730"/>
      <c r="AJ817" s="730"/>
      <c r="AK817" s="730"/>
      <c r="AL817" s="167"/>
      <c r="AM817" s="167"/>
      <c r="AN817" s="167"/>
      <c r="AO817" s="167"/>
      <c r="AP817" s="167"/>
      <c r="AQ817" s="167"/>
      <c r="AR817" s="167"/>
      <c r="AS817" s="167"/>
      <c r="AT817" s="167"/>
      <c r="AU817" s="167"/>
      <c r="AV817" s="167"/>
      <c r="AW817" s="167"/>
      <c r="AX817" s="167"/>
      <c r="AY817" s="167"/>
      <c r="AZ817" s="167"/>
      <c r="BA817" s="167"/>
      <c r="BB817" s="167"/>
      <c r="BC817" s="167"/>
      <c r="BD817" s="167"/>
      <c r="BE817" s="167"/>
      <c r="BF817" s="167"/>
    </row>
    <row r="818" ht="14.25" customHeight="1">
      <c r="L818" s="178"/>
      <c r="M818" s="178"/>
      <c r="N818" s="178"/>
      <c r="Q818" s="292"/>
      <c r="R818" s="293"/>
      <c r="S818" s="293"/>
      <c r="T818" s="293"/>
      <c r="U818" s="293"/>
      <c r="V818" s="293"/>
      <c r="W818" s="293"/>
      <c r="X818" s="293"/>
      <c r="Y818" s="293"/>
      <c r="Z818" s="293"/>
      <c r="AA818" s="293"/>
      <c r="AB818" s="293"/>
      <c r="AC818" s="293"/>
      <c r="AD818" s="293"/>
      <c r="AE818" s="293"/>
      <c r="AF818" s="730"/>
      <c r="AG818" s="730"/>
      <c r="AH818" s="730"/>
      <c r="AI818" s="730"/>
      <c r="AJ818" s="730"/>
      <c r="AK818" s="730"/>
      <c r="AL818" s="167"/>
      <c r="AM818" s="167"/>
      <c r="AN818" s="167"/>
      <c r="AO818" s="167"/>
      <c r="AP818" s="167"/>
      <c r="AQ818" s="167"/>
      <c r="AR818" s="167"/>
      <c r="AS818" s="167"/>
      <c r="AT818" s="167"/>
      <c r="AU818" s="167"/>
      <c r="AV818" s="167"/>
      <c r="AW818" s="167"/>
      <c r="AX818" s="167"/>
      <c r="AY818" s="167"/>
      <c r="AZ818" s="167"/>
      <c r="BA818" s="167"/>
      <c r="BB818" s="167"/>
      <c r="BC818" s="167"/>
      <c r="BD818" s="167"/>
      <c r="BE818" s="167"/>
      <c r="BF818" s="167"/>
    </row>
    <row r="819" ht="14.25" customHeight="1">
      <c r="L819" s="178"/>
      <c r="M819" s="178"/>
      <c r="N819" s="178"/>
      <c r="Q819" s="292"/>
      <c r="R819" s="293"/>
      <c r="S819" s="293"/>
      <c r="T819" s="293"/>
      <c r="U819" s="293"/>
      <c r="V819" s="293"/>
      <c r="W819" s="293"/>
      <c r="X819" s="293"/>
      <c r="Y819" s="293"/>
      <c r="Z819" s="293"/>
      <c r="AA819" s="293"/>
      <c r="AB819" s="293"/>
      <c r="AC819" s="293"/>
      <c r="AD819" s="293"/>
      <c r="AE819" s="293"/>
      <c r="AF819" s="730"/>
      <c r="AG819" s="730"/>
      <c r="AH819" s="730"/>
      <c r="AI819" s="730"/>
      <c r="AJ819" s="730"/>
      <c r="AK819" s="730"/>
      <c r="AL819" s="167"/>
      <c r="AM819" s="167"/>
      <c r="AN819" s="167"/>
      <c r="AO819" s="167"/>
      <c r="AP819" s="167"/>
      <c r="AQ819" s="167"/>
      <c r="AR819" s="167"/>
      <c r="AS819" s="167"/>
      <c r="AT819" s="167"/>
      <c r="AU819" s="167"/>
      <c r="AV819" s="167"/>
      <c r="AW819" s="167"/>
      <c r="AX819" s="167"/>
      <c r="AY819" s="167"/>
      <c r="AZ819" s="167"/>
      <c r="BA819" s="167"/>
      <c r="BB819" s="167"/>
      <c r="BC819" s="167"/>
      <c r="BD819" s="167"/>
      <c r="BE819" s="167"/>
      <c r="BF819" s="167"/>
    </row>
    <row r="820" ht="14.25" customHeight="1">
      <c r="L820" s="178"/>
      <c r="M820" s="178"/>
      <c r="N820" s="178"/>
      <c r="Q820" s="292"/>
      <c r="R820" s="293"/>
      <c r="S820" s="293"/>
      <c r="T820" s="293"/>
      <c r="U820" s="293"/>
      <c r="V820" s="293"/>
      <c r="W820" s="293"/>
      <c r="X820" s="293"/>
      <c r="Y820" s="293"/>
      <c r="Z820" s="293"/>
      <c r="AA820" s="293"/>
      <c r="AB820" s="293"/>
      <c r="AC820" s="293"/>
      <c r="AD820" s="293"/>
      <c r="AE820" s="293"/>
      <c r="AF820" s="730"/>
      <c r="AG820" s="730"/>
      <c r="AH820" s="730"/>
      <c r="AI820" s="730"/>
      <c r="AJ820" s="730"/>
      <c r="AK820" s="730"/>
      <c r="AL820" s="167"/>
      <c r="AM820" s="167"/>
      <c r="AN820" s="167"/>
      <c r="AO820" s="167"/>
      <c r="AP820" s="167"/>
      <c r="AQ820" s="167"/>
      <c r="AR820" s="167"/>
      <c r="AS820" s="167"/>
      <c r="AT820" s="167"/>
      <c r="AU820" s="167"/>
      <c r="AV820" s="167"/>
      <c r="AW820" s="167"/>
      <c r="AX820" s="167"/>
      <c r="AY820" s="167"/>
      <c r="AZ820" s="167"/>
      <c r="BA820" s="167"/>
      <c r="BB820" s="167"/>
      <c r="BC820" s="167"/>
      <c r="BD820" s="167"/>
      <c r="BE820" s="167"/>
      <c r="BF820" s="167"/>
    </row>
    <row r="821" ht="14.25" customHeight="1">
      <c r="L821" s="178"/>
      <c r="M821" s="178"/>
      <c r="N821" s="178"/>
      <c r="Q821" s="292"/>
      <c r="R821" s="293"/>
      <c r="S821" s="293"/>
      <c r="T821" s="293"/>
      <c r="U821" s="293"/>
      <c r="V821" s="293"/>
      <c r="W821" s="293"/>
      <c r="X821" s="293"/>
      <c r="Y821" s="293"/>
      <c r="Z821" s="293"/>
      <c r="AA821" s="293"/>
      <c r="AB821" s="293"/>
      <c r="AC821" s="293"/>
      <c r="AD821" s="293"/>
      <c r="AE821" s="293"/>
      <c r="AF821" s="730"/>
      <c r="AG821" s="730"/>
      <c r="AH821" s="730"/>
      <c r="AI821" s="730"/>
      <c r="AJ821" s="730"/>
      <c r="AK821" s="730"/>
      <c r="AL821" s="167"/>
      <c r="AM821" s="167"/>
      <c r="AN821" s="167"/>
      <c r="AO821" s="167"/>
      <c r="AP821" s="167"/>
      <c r="AQ821" s="167"/>
      <c r="AR821" s="167"/>
      <c r="AS821" s="167"/>
      <c r="AT821" s="167"/>
      <c r="AU821" s="167"/>
      <c r="AV821" s="167"/>
      <c r="AW821" s="167"/>
      <c r="AX821" s="167"/>
      <c r="AY821" s="167"/>
      <c r="AZ821" s="167"/>
      <c r="BA821" s="167"/>
      <c r="BB821" s="167"/>
      <c r="BC821" s="167"/>
      <c r="BD821" s="167"/>
      <c r="BE821" s="167"/>
      <c r="BF821" s="167"/>
    </row>
    <row r="822" ht="14.25" customHeight="1">
      <c r="L822" s="178"/>
      <c r="M822" s="178"/>
      <c r="N822" s="178"/>
      <c r="Q822" s="292"/>
      <c r="R822" s="293"/>
      <c r="S822" s="293"/>
      <c r="T822" s="293"/>
      <c r="U822" s="293"/>
      <c r="V822" s="293"/>
      <c r="W822" s="293"/>
      <c r="X822" s="293"/>
      <c r="Y822" s="293"/>
      <c r="Z822" s="293"/>
      <c r="AA822" s="293"/>
      <c r="AB822" s="293"/>
      <c r="AC822" s="293"/>
      <c r="AD822" s="293"/>
      <c r="AE822" s="293"/>
      <c r="AF822" s="730"/>
      <c r="AG822" s="730"/>
      <c r="AH822" s="730"/>
      <c r="AI822" s="730"/>
      <c r="AJ822" s="730"/>
      <c r="AK822" s="730"/>
      <c r="AL822" s="167"/>
      <c r="AM822" s="167"/>
      <c r="AN822" s="167"/>
      <c r="AO822" s="167"/>
      <c r="AP822" s="167"/>
      <c r="AQ822" s="167"/>
      <c r="AR822" s="167"/>
      <c r="AS822" s="167"/>
      <c r="AT822" s="167"/>
      <c r="AU822" s="167"/>
      <c r="AV822" s="167"/>
      <c r="AW822" s="167"/>
      <c r="AX822" s="167"/>
      <c r="AY822" s="167"/>
      <c r="AZ822" s="167"/>
      <c r="BA822" s="167"/>
      <c r="BB822" s="167"/>
      <c r="BC822" s="167"/>
      <c r="BD822" s="167"/>
      <c r="BE822" s="167"/>
      <c r="BF822" s="167"/>
    </row>
    <row r="823" ht="14.25" customHeight="1">
      <c r="L823" s="178"/>
      <c r="M823" s="178"/>
      <c r="N823" s="178"/>
      <c r="Q823" s="292"/>
      <c r="R823" s="293"/>
      <c r="S823" s="293"/>
      <c r="T823" s="293"/>
      <c r="U823" s="293"/>
      <c r="V823" s="293"/>
      <c r="W823" s="293"/>
      <c r="X823" s="293"/>
      <c r="Y823" s="293"/>
      <c r="Z823" s="293"/>
      <c r="AA823" s="293"/>
      <c r="AB823" s="293"/>
      <c r="AC823" s="293"/>
      <c r="AD823" s="293"/>
      <c r="AE823" s="293"/>
      <c r="AF823" s="730"/>
      <c r="AG823" s="730"/>
      <c r="AH823" s="730"/>
      <c r="AI823" s="730"/>
      <c r="AJ823" s="730"/>
      <c r="AK823" s="730"/>
      <c r="AL823" s="167"/>
      <c r="AM823" s="167"/>
      <c r="AN823" s="167"/>
      <c r="AO823" s="167"/>
      <c r="AP823" s="167"/>
      <c r="AQ823" s="167"/>
      <c r="AR823" s="167"/>
      <c r="AS823" s="167"/>
      <c r="AT823" s="167"/>
      <c r="AU823" s="167"/>
      <c r="AV823" s="167"/>
      <c r="AW823" s="167"/>
      <c r="AX823" s="167"/>
      <c r="AY823" s="167"/>
      <c r="AZ823" s="167"/>
      <c r="BA823" s="167"/>
      <c r="BB823" s="167"/>
      <c r="BC823" s="167"/>
      <c r="BD823" s="167"/>
      <c r="BE823" s="167"/>
      <c r="BF823" s="167"/>
    </row>
    <row r="824" ht="14.25" customHeight="1">
      <c r="L824" s="178"/>
      <c r="M824" s="178"/>
      <c r="N824" s="178"/>
      <c r="Q824" s="292"/>
      <c r="R824" s="293"/>
      <c r="S824" s="293"/>
      <c r="T824" s="293"/>
      <c r="U824" s="293"/>
      <c r="V824" s="293"/>
      <c r="W824" s="293"/>
      <c r="X824" s="293"/>
      <c r="Y824" s="293"/>
      <c r="Z824" s="293"/>
      <c r="AA824" s="293"/>
      <c r="AB824" s="293"/>
      <c r="AC824" s="293"/>
      <c r="AD824" s="293"/>
      <c r="AE824" s="293"/>
      <c r="AF824" s="730"/>
      <c r="AG824" s="730"/>
      <c r="AH824" s="730"/>
      <c r="AI824" s="730"/>
      <c r="AJ824" s="730"/>
      <c r="AK824" s="730"/>
      <c r="AL824" s="167"/>
      <c r="AM824" s="167"/>
      <c r="AN824" s="167"/>
      <c r="AO824" s="167"/>
      <c r="AP824" s="167"/>
      <c r="AQ824" s="167"/>
      <c r="AR824" s="167"/>
      <c r="AS824" s="167"/>
      <c r="AT824" s="167"/>
      <c r="AU824" s="167"/>
      <c r="AV824" s="167"/>
      <c r="AW824" s="167"/>
      <c r="AX824" s="167"/>
      <c r="AY824" s="167"/>
      <c r="AZ824" s="167"/>
      <c r="BA824" s="167"/>
      <c r="BB824" s="167"/>
      <c r="BC824" s="167"/>
      <c r="BD824" s="167"/>
      <c r="BE824" s="167"/>
      <c r="BF824" s="167"/>
    </row>
    <row r="825" ht="14.25" customHeight="1">
      <c r="L825" s="178"/>
      <c r="M825" s="178"/>
      <c r="N825" s="178"/>
      <c r="Q825" s="292"/>
      <c r="R825" s="293"/>
      <c r="S825" s="293"/>
      <c r="T825" s="293"/>
      <c r="U825" s="293"/>
      <c r="V825" s="293"/>
      <c r="W825" s="293"/>
      <c r="X825" s="293"/>
      <c r="Y825" s="293"/>
      <c r="Z825" s="293"/>
      <c r="AA825" s="293"/>
      <c r="AB825" s="293"/>
      <c r="AC825" s="293"/>
      <c r="AD825" s="293"/>
      <c r="AE825" s="293"/>
      <c r="AF825" s="730"/>
      <c r="AG825" s="730"/>
      <c r="AH825" s="730"/>
      <c r="AI825" s="730"/>
      <c r="AJ825" s="730"/>
      <c r="AK825" s="730"/>
      <c r="AL825" s="167"/>
      <c r="AM825" s="167"/>
      <c r="AN825" s="167"/>
      <c r="AO825" s="167"/>
      <c r="AP825" s="167"/>
      <c r="AQ825" s="167"/>
      <c r="AR825" s="167"/>
      <c r="AS825" s="167"/>
      <c r="AT825" s="167"/>
      <c r="AU825" s="167"/>
      <c r="AV825" s="167"/>
      <c r="AW825" s="167"/>
      <c r="AX825" s="167"/>
      <c r="AY825" s="167"/>
      <c r="AZ825" s="167"/>
      <c r="BA825" s="167"/>
      <c r="BB825" s="167"/>
      <c r="BC825" s="167"/>
      <c r="BD825" s="167"/>
      <c r="BE825" s="167"/>
      <c r="BF825" s="167"/>
    </row>
    <row r="826" ht="14.25" customHeight="1">
      <c r="L826" s="178"/>
      <c r="M826" s="178"/>
      <c r="N826" s="178"/>
      <c r="Q826" s="292"/>
      <c r="R826" s="293"/>
      <c r="S826" s="293"/>
      <c r="T826" s="293"/>
      <c r="U826" s="293"/>
      <c r="V826" s="293"/>
      <c r="W826" s="293"/>
      <c r="X826" s="293"/>
      <c r="Y826" s="293"/>
      <c r="Z826" s="293"/>
      <c r="AA826" s="293"/>
      <c r="AB826" s="293"/>
      <c r="AC826" s="293"/>
      <c r="AD826" s="293"/>
      <c r="AE826" s="293"/>
      <c r="AF826" s="730"/>
      <c r="AG826" s="730"/>
      <c r="AH826" s="730"/>
      <c r="AI826" s="730"/>
      <c r="AJ826" s="730"/>
      <c r="AK826" s="730"/>
      <c r="AL826" s="167"/>
      <c r="AM826" s="167"/>
      <c r="AN826" s="167"/>
      <c r="AO826" s="167"/>
      <c r="AP826" s="167"/>
      <c r="AQ826" s="167"/>
      <c r="AR826" s="167"/>
      <c r="AS826" s="167"/>
      <c r="AT826" s="167"/>
      <c r="AU826" s="167"/>
      <c r="AV826" s="167"/>
      <c r="AW826" s="167"/>
      <c r="AX826" s="167"/>
      <c r="AY826" s="167"/>
      <c r="AZ826" s="167"/>
      <c r="BA826" s="167"/>
      <c r="BB826" s="167"/>
      <c r="BC826" s="167"/>
      <c r="BD826" s="167"/>
      <c r="BE826" s="167"/>
      <c r="BF826" s="167"/>
    </row>
    <row r="827" ht="14.25" customHeight="1">
      <c r="L827" s="178"/>
      <c r="M827" s="178"/>
      <c r="N827" s="178"/>
      <c r="Q827" s="292"/>
      <c r="R827" s="293"/>
      <c r="S827" s="293"/>
      <c r="T827" s="293"/>
      <c r="U827" s="293"/>
      <c r="V827" s="293"/>
      <c r="W827" s="293"/>
      <c r="X827" s="293"/>
      <c r="Y827" s="293"/>
      <c r="Z827" s="293"/>
      <c r="AA827" s="293"/>
      <c r="AB827" s="293"/>
      <c r="AC827" s="293"/>
      <c r="AD827" s="293"/>
      <c r="AE827" s="293"/>
      <c r="AF827" s="730"/>
      <c r="AG827" s="730"/>
      <c r="AH827" s="730"/>
      <c r="AI827" s="730"/>
      <c r="AJ827" s="730"/>
      <c r="AK827" s="730"/>
      <c r="AL827" s="167"/>
      <c r="AM827" s="167"/>
      <c r="AN827" s="167"/>
      <c r="AO827" s="167"/>
      <c r="AP827" s="167"/>
      <c r="AQ827" s="167"/>
      <c r="AR827" s="167"/>
      <c r="AS827" s="167"/>
      <c r="AT827" s="167"/>
      <c r="AU827" s="167"/>
      <c r="AV827" s="167"/>
      <c r="AW827" s="167"/>
      <c r="AX827" s="167"/>
      <c r="AY827" s="167"/>
      <c r="AZ827" s="167"/>
      <c r="BA827" s="167"/>
      <c r="BB827" s="167"/>
      <c r="BC827" s="167"/>
      <c r="BD827" s="167"/>
      <c r="BE827" s="167"/>
      <c r="BF827" s="167"/>
    </row>
    <row r="828" ht="14.25" customHeight="1">
      <c r="L828" s="178"/>
      <c r="M828" s="178"/>
      <c r="N828" s="178"/>
      <c r="Q828" s="292"/>
      <c r="R828" s="293"/>
      <c r="S828" s="293"/>
      <c r="T828" s="293"/>
      <c r="U828" s="293"/>
      <c r="V828" s="293"/>
      <c r="W828" s="293"/>
      <c r="X828" s="293"/>
      <c r="Y828" s="293"/>
      <c r="Z828" s="293"/>
      <c r="AA828" s="293"/>
      <c r="AB828" s="293"/>
      <c r="AC828" s="293"/>
      <c r="AD828" s="293"/>
      <c r="AE828" s="293"/>
      <c r="AF828" s="730"/>
      <c r="AG828" s="730"/>
      <c r="AH828" s="730"/>
      <c r="AI828" s="730"/>
      <c r="AJ828" s="730"/>
      <c r="AK828" s="730"/>
      <c r="AL828" s="167"/>
      <c r="AM828" s="167"/>
      <c r="AN828" s="167"/>
      <c r="AO828" s="167"/>
      <c r="AP828" s="167"/>
      <c r="AQ828" s="167"/>
      <c r="AR828" s="167"/>
      <c r="AS828" s="167"/>
      <c r="AT828" s="167"/>
      <c r="AU828" s="167"/>
      <c r="AV828" s="167"/>
      <c r="AW828" s="167"/>
      <c r="AX828" s="167"/>
      <c r="AY828" s="167"/>
      <c r="AZ828" s="167"/>
      <c r="BA828" s="167"/>
      <c r="BB828" s="167"/>
      <c r="BC828" s="167"/>
      <c r="BD828" s="167"/>
      <c r="BE828" s="167"/>
      <c r="BF828" s="167"/>
    </row>
    <row r="829" ht="14.25" customHeight="1">
      <c r="L829" s="178"/>
      <c r="M829" s="178"/>
      <c r="N829" s="178"/>
      <c r="Q829" s="292"/>
      <c r="R829" s="293"/>
      <c r="S829" s="293"/>
      <c r="T829" s="293"/>
      <c r="U829" s="293"/>
      <c r="V829" s="293"/>
      <c r="W829" s="293"/>
      <c r="X829" s="293"/>
      <c r="Y829" s="293"/>
      <c r="Z829" s="293"/>
      <c r="AA829" s="293"/>
      <c r="AB829" s="293"/>
      <c r="AC829" s="293"/>
      <c r="AD829" s="293"/>
      <c r="AE829" s="293"/>
      <c r="AF829" s="730"/>
      <c r="AG829" s="730"/>
      <c r="AH829" s="730"/>
      <c r="AI829" s="730"/>
      <c r="AJ829" s="730"/>
      <c r="AK829" s="730"/>
      <c r="AL829" s="167"/>
      <c r="AM829" s="167"/>
      <c r="AN829" s="167"/>
      <c r="AO829" s="167"/>
      <c r="AP829" s="167"/>
      <c r="AQ829" s="167"/>
      <c r="AR829" s="167"/>
      <c r="AS829" s="167"/>
      <c r="AT829" s="167"/>
      <c r="AU829" s="167"/>
      <c r="AV829" s="167"/>
      <c r="AW829" s="167"/>
      <c r="AX829" s="167"/>
      <c r="AY829" s="167"/>
      <c r="AZ829" s="167"/>
      <c r="BA829" s="167"/>
      <c r="BB829" s="167"/>
      <c r="BC829" s="167"/>
      <c r="BD829" s="167"/>
      <c r="BE829" s="167"/>
      <c r="BF829" s="167"/>
    </row>
    <row r="830" ht="14.25" customHeight="1">
      <c r="L830" s="178"/>
      <c r="M830" s="178"/>
      <c r="N830" s="178"/>
      <c r="Q830" s="292"/>
      <c r="R830" s="293"/>
      <c r="S830" s="293"/>
      <c r="T830" s="293"/>
      <c r="U830" s="293"/>
      <c r="V830" s="293"/>
      <c r="W830" s="293"/>
      <c r="X830" s="293"/>
      <c r="Y830" s="293"/>
      <c r="Z830" s="293"/>
      <c r="AA830" s="293"/>
      <c r="AB830" s="293"/>
      <c r="AC830" s="293"/>
      <c r="AD830" s="293"/>
      <c r="AE830" s="293"/>
      <c r="AF830" s="730"/>
      <c r="AG830" s="730"/>
      <c r="AH830" s="730"/>
      <c r="AI830" s="730"/>
      <c r="AJ830" s="730"/>
      <c r="AK830" s="730"/>
      <c r="AL830" s="167"/>
      <c r="AM830" s="167"/>
      <c r="AN830" s="167"/>
      <c r="AO830" s="167"/>
      <c r="AP830" s="167"/>
      <c r="AQ830" s="167"/>
      <c r="AR830" s="167"/>
      <c r="AS830" s="167"/>
      <c r="AT830" s="167"/>
      <c r="AU830" s="167"/>
      <c r="AV830" s="167"/>
      <c r="AW830" s="167"/>
      <c r="AX830" s="167"/>
      <c r="AY830" s="167"/>
      <c r="AZ830" s="167"/>
      <c r="BA830" s="167"/>
      <c r="BB830" s="167"/>
      <c r="BC830" s="167"/>
      <c r="BD830" s="167"/>
      <c r="BE830" s="167"/>
      <c r="BF830" s="167"/>
    </row>
    <row r="831" ht="14.25" customHeight="1">
      <c r="L831" s="178"/>
      <c r="M831" s="178"/>
      <c r="N831" s="178"/>
      <c r="Q831" s="292"/>
      <c r="R831" s="293"/>
      <c r="S831" s="293"/>
      <c r="T831" s="293"/>
      <c r="U831" s="293"/>
      <c r="V831" s="293"/>
      <c r="W831" s="293"/>
      <c r="X831" s="293"/>
      <c r="Y831" s="293"/>
      <c r="Z831" s="293"/>
      <c r="AA831" s="293"/>
      <c r="AB831" s="293"/>
      <c r="AC831" s="293"/>
      <c r="AD831" s="293"/>
      <c r="AE831" s="293"/>
      <c r="AF831" s="730"/>
      <c r="AG831" s="730"/>
      <c r="AH831" s="730"/>
      <c r="AI831" s="730"/>
      <c r="AJ831" s="730"/>
      <c r="AK831" s="730"/>
      <c r="AL831" s="167"/>
      <c r="AM831" s="167"/>
      <c r="AN831" s="167"/>
      <c r="AO831" s="167"/>
      <c r="AP831" s="167"/>
      <c r="AQ831" s="167"/>
      <c r="AR831" s="167"/>
      <c r="AS831" s="167"/>
      <c r="AT831" s="167"/>
      <c r="AU831" s="167"/>
      <c r="AV831" s="167"/>
      <c r="AW831" s="167"/>
      <c r="AX831" s="167"/>
      <c r="AY831" s="167"/>
      <c r="AZ831" s="167"/>
      <c r="BA831" s="167"/>
      <c r="BB831" s="167"/>
      <c r="BC831" s="167"/>
      <c r="BD831" s="167"/>
      <c r="BE831" s="167"/>
      <c r="BF831" s="167"/>
    </row>
    <row r="832" ht="14.25" customHeight="1">
      <c r="L832" s="178"/>
      <c r="M832" s="178"/>
      <c r="N832" s="178"/>
      <c r="Q832" s="292"/>
      <c r="R832" s="293"/>
      <c r="S832" s="293"/>
      <c r="T832" s="293"/>
      <c r="U832" s="293"/>
      <c r="V832" s="293"/>
      <c r="W832" s="293"/>
      <c r="X832" s="293"/>
      <c r="Y832" s="293"/>
      <c r="Z832" s="293"/>
      <c r="AA832" s="293"/>
      <c r="AB832" s="293"/>
      <c r="AC832" s="293"/>
      <c r="AD832" s="293"/>
      <c r="AE832" s="293"/>
      <c r="AF832" s="730"/>
      <c r="AG832" s="730"/>
      <c r="AH832" s="730"/>
      <c r="AI832" s="730"/>
      <c r="AJ832" s="730"/>
      <c r="AK832" s="730"/>
      <c r="AL832" s="167"/>
      <c r="AM832" s="167"/>
      <c r="AN832" s="167"/>
      <c r="AO832" s="167"/>
      <c r="AP832" s="167"/>
      <c r="AQ832" s="167"/>
      <c r="AR832" s="167"/>
      <c r="AS832" s="167"/>
      <c r="AT832" s="167"/>
      <c r="AU832" s="167"/>
      <c r="AV832" s="167"/>
      <c r="AW832" s="167"/>
      <c r="AX832" s="167"/>
      <c r="AY832" s="167"/>
      <c r="AZ832" s="167"/>
      <c r="BA832" s="167"/>
      <c r="BB832" s="167"/>
      <c r="BC832" s="167"/>
      <c r="BD832" s="167"/>
      <c r="BE832" s="167"/>
      <c r="BF832" s="167"/>
    </row>
    <row r="833" ht="14.25" customHeight="1">
      <c r="L833" s="178"/>
      <c r="M833" s="178"/>
      <c r="N833" s="178"/>
      <c r="Q833" s="292"/>
      <c r="R833" s="293"/>
      <c r="S833" s="293"/>
      <c r="T833" s="293"/>
      <c r="U833" s="293"/>
      <c r="V833" s="293"/>
      <c r="W833" s="293"/>
      <c r="X833" s="293"/>
      <c r="Y833" s="293"/>
      <c r="Z833" s="293"/>
      <c r="AA833" s="293"/>
      <c r="AB833" s="293"/>
      <c r="AC833" s="293"/>
      <c r="AD833" s="293"/>
      <c r="AE833" s="293"/>
      <c r="AF833" s="730"/>
      <c r="AG833" s="730"/>
      <c r="AH833" s="730"/>
      <c r="AI833" s="730"/>
      <c r="AJ833" s="730"/>
      <c r="AK833" s="730"/>
      <c r="AL833" s="167"/>
      <c r="AM833" s="167"/>
      <c r="AN833" s="167"/>
      <c r="AO833" s="167"/>
      <c r="AP833" s="167"/>
      <c r="AQ833" s="167"/>
      <c r="AR833" s="167"/>
      <c r="AS833" s="167"/>
      <c r="AT833" s="167"/>
      <c r="AU833" s="167"/>
      <c r="AV833" s="167"/>
      <c r="AW833" s="167"/>
      <c r="AX833" s="167"/>
      <c r="AY833" s="167"/>
      <c r="AZ833" s="167"/>
      <c r="BA833" s="167"/>
      <c r="BB833" s="167"/>
      <c r="BC833" s="167"/>
      <c r="BD833" s="167"/>
      <c r="BE833" s="167"/>
      <c r="BF833" s="167"/>
    </row>
    <row r="834" ht="14.25" customHeight="1">
      <c r="L834" s="178"/>
      <c r="M834" s="178"/>
      <c r="N834" s="178"/>
      <c r="Q834" s="292"/>
      <c r="R834" s="293"/>
      <c r="S834" s="293"/>
      <c r="T834" s="293"/>
      <c r="U834" s="293"/>
      <c r="V834" s="293"/>
      <c r="W834" s="293"/>
      <c r="X834" s="293"/>
      <c r="Y834" s="293"/>
      <c r="Z834" s="293"/>
      <c r="AA834" s="293"/>
      <c r="AB834" s="293"/>
      <c r="AC834" s="293"/>
      <c r="AD834" s="293"/>
      <c r="AE834" s="293"/>
      <c r="AF834" s="730"/>
      <c r="AG834" s="730"/>
      <c r="AH834" s="730"/>
      <c r="AI834" s="730"/>
      <c r="AJ834" s="730"/>
      <c r="AK834" s="730"/>
      <c r="AL834" s="167"/>
      <c r="AM834" s="167"/>
      <c r="AN834" s="167"/>
      <c r="AO834" s="167"/>
      <c r="AP834" s="167"/>
      <c r="AQ834" s="167"/>
      <c r="AR834" s="167"/>
      <c r="AS834" s="167"/>
      <c r="AT834" s="167"/>
      <c r="AU834" s="167"/>
      <c r="AV834" s="167"/>
      <c r="AW834" s="167"/>
      <c r="AX834" s="167"/>
      <c r="AY834" s="167"/>
      <c r="AZ834" s="167"/>
      <c r="BA834" s="167"/>
      <c r="BB834" s="167"/>
      <c r="BC834" s="167"/>
      <c r="BD834" s="167"/>
      <c r="BE834" s="167"/>
      <c r="BF834" s="167"/>
    </row>
    <row r="835" ht="14.25" customHeight="1">
      <c r="L835" s="178"/>
      <c r="M835" s="178"/>
      <c r="N835" s="178"/>
      <c r="Q835" s="292"/>
      <c r="R835" s="293"/>
      <c r="S835" s="293"/>
      <c r="T835" s="293"/>
      <c r="U835" s="293"/>
      <c r="V835" s="293"/>
      <c r="W835" s="293"/>
      <c r="X835" s="293"/>
      <c r="Y835" s="293"/>
      <c r="Z835" s="293"/>
      <c r="AA835" s="293"/>
      <c r="AB835" s="293"/>
      <c r="AC835" s="293"/>
      <c r="AD835" s="293"/>
      <c r="AE835" s="293"/>
      <c r="AF835" s="730"/>
      <c r="AG835" s="730"/>
      <c r="AH835" s="730"/>
      <c r="AI835" s="730"/>
      <c r="AJ835" s="730"/>
      <c r="AK835" s="730"/>
      <c r="AL835" s="167"/>
      <c r="AM835" s="167"/>
      <c r="AN835" s="167"/>
      <c r="AO835" s="167"/>
      <c r="AP835" s="167"/>
      <c r="AQ835" s="167"/>
      <c r="AR835" s="167"/>
      <c r="AS835" s="167"/>
      <c r="AT835" s="167"/>
      <c r="AU835" s="167"/>
      <c r="AV835" s="167"/>
      <c r="AW835" s="167"/>
      <c r="AX835" s="167"/>
      <c r="AY835" s="167"/>
      <c r="AZ835" s="167"/>
      <c r="BA835" s="167"/>
      <c r="BB835" s="167"/>
      <c r="BC835" s="167"/>
      <c r="BD835" s="167"/>
      <c r="BE835" s="167"/>
      <c r="BF835" s="167"/>
    </row>
    <row r="836" ht="14.25" customHeight="1">
      <c r="L836" s="178"/>
      <c r="M836" s="178"/>
      <c r="N836" s="178"/>
      <c r="Q836" s="292"/>
      <c r="R836" s="293"/>
      <c r="S836" s="293"/>
      <c r="T836" s="293"/>
      <c r="U836" s="293"/>
      <c r="V836" s="293"/>
      <c r="W836" s="293"/>
      <c r="X836" s="293"/>
      <c r="Y836" s="293"/>
      <c r="Z836" s="293"/>
      <c r="AA836" s="293"/>
      <c r="AB836" s="293"/>
      <c r="AC836" s="293"/>
      <c r="AD836" s="293"/>
      <c r="AE836" s="293"/>
      <c r="AF836" s="730"/>
      <c r="AG836" s="730"/>
      <c r="AH836" s="730"/>
      <c r="AI836" s="730"/>
      <c r="AJ836" s="730"/>
      <c r="AK836" s="730"/>
      <c r="AL836" s="167"/>
      <c r="AM836" s="167"/>
      <c r="AN836" s="167"/>
      <c r="AO836" s="167"/>
      <c r="AP836" s="167"/>
      <c r="AQ836" s="167"/>
      <c r="AR836" s="167"/>
      <c r="AS836" s="167"/>
      <c r="AT836" s="167"/>
      <c r="AU836" s="167"/>
      <c r="AV836" s="167"/>
      <c r="AW836" s="167"/>
      <c r="AX836" s="167"/>
      <c r="AY836" s="167"/>
      <c r="AZ836" s="167"/>
      <c r="BA836" s="167"/>
      <c r="BB836" s="167"/>
      <c r="BC836" s="167"/>
      <c r="BD836" s="167"/>
      <c r="BE836" s="167"/>
      <c r="BF836" s="167"/>
    </row>
    <row r="837" ht="14.25" customHeight="1">
      <c r="L837" s="178"/>
      <c r="M837" s="178"/>
      <c r="N837" s="178"/>
      <c r="Q837" s="292"/>
      <c r="R837" s="293"/>
      <c r="S837" s="293"/>
      <c r="T837" s="293"/>
      <c r="U837" s="293"/>
      <c r="V837" s="293"/>
      <c r="W837" s="293"/>
      <c r="X837" s="293"/>
      <c r="Y837" s="293"/>
      <c r="Z837" s="293"/>
      <c r="AA837" s="293"/>
      <c r="AB837" s="293"/>
      <c r="AC837" s="293"/>
      <c r="AD837" s="293"/>
      <c r="AE837" s="293"/>
      <c r="AF837" s="730"/>
      <c r="AG837" s="730"/>
      <c r="AH837" s="730"/>
      <c r="AI837" s="730"/>
      <c r="AJ837" s="730"/>
      <c r="AK837" s="730"/>
      <c r="AL837" s="167"/>
      <c r="AM837" s="167"/>
      <c r="AN837" s="167"/>
      <c r="AO837" s="167"/>
      <c r="AP837" s="167"/>
      <c r="AQ837" s="167"/>
      <c r="AR837" s="167"/>
      <c r="AS837" s="167"/>
      <c r="AT837" s="167"/>
      <c r="AU837" s="167"/>
      <c r="AV837" s="167"/>
      <c r="AW837" s="167"/>
      <c r="AX837" s="167"/>
      <c r="AY837" s="167"/>
      <c r="AZ837" s="167"/>
      <c r="BA837" s="167"/>
      <c r="BB837" s="167"/>
      <c r="BC837" s="167"/>
      <c r="BD837" s="167"/>
      <c r="BE837" s="167"/>
      <c r="BF837" s="167"/>
    </row>
    <row r="838" ht="14.25" customHeight="1">
      <c r="L838" s="178"/>
      <c r="M838" s="178"/>
      <c r="N838" s="178"/>
      <c r="Q838" s="292"/>
      <c r="R838" s="293"/>
      <c r="S838" s="293"/>
      <c r="T838" s="293"/>
      <c r="U838" s="293"/>
      <c r="V838" s="293"/>
      <c r="W838" s="293"/>
      <c r="X838" s="293"/>
      <c r="Y838" s="293"/>
      <c r="Z838" s="293"/>
      <c r="AA838" s="293"/>
      <c r="AB838" s="293"/>
      <c r="AC838" s="293"/>
      <c r="AD838" s="293"/>
      <c r="AE838" s="293"/>
      <c r="AF838" s="730"/>
      <c r="AG838" s="730"/>
      <c r="AH838" s="730"/>
      <c r="AI838" s="730"/>
      <c r="AJ838" s="730"/>
      <c r="AK838" s="730"/>
      <c r="AL838" s="167"/>
      <c r="AM838" s="167"/>
      <c r="AN838" s="167"/>
      <c r="AO838" s="167"/>
      <c r="AP838" s="167"/>
      <c r="AQ838" s="167"/>
      <c r="AR838" s="167"/>
      <c r="AS838" s="167"/>
      <c r="AT838" s="167"/>
      <c r="AU838" s="167"/>
      <c r="AV838" s="167"/>
      <c r="AW838" s="167"/>
      <c r="AX838" s="167"/>
      <c r="AY838" s="167"/>
      <c r="AZ838" s="167"/>
      <c r="BA838" s="167"/>
      <c r="BB838" s="167"/>
      <c r="BC838" s="167"/>
      <c r="BD838" s="167"/>
      <c r="BE838" s="167"/>
      <c r="BF838" s="167"/>
    </row>
    <row r="839" ht="14.25" customHeight="1">
      <c r="L839" s="178"/>
      <c r="M839" s="178"/>
      <c r="N839" s="178"/>
      <c r="Q839" s="292"/>
      <c r="R839" s="293"/>
      <c r="S839" s="293"/>
      <c r="T839" s="293"/>
      <c r="U839" s="293"/>
      <c r="V839" s="293"/>
      <c r="W839" s="293"/>
      <c r="X839" s="293"/>
      <c r="Y839" s="293"/>
      <c r="Z839" s="293"/>
      <c r="AA839" s="293"/>
      <c r="AB839" s="293"/>
      <c r="AC839" s="293"/>
      <c r="AD839" s="293"/>
      <c r="AE839" s="293"/>
      <c r="AF839" s="730"/>
      <c r="AG839" s="730"/>
      <c r="AH839" s="730"/>
      <c r="AI839" s="730"/>
      <c r="AJ839" s="730"/>
      <c r="AK839" s="730"/>
      <c r="AL839" s="167"/>
      <c r="AM839" s="167"/>
      <c r="AN839" s="167"/>
      <c r="AO839" s="167"/>
      <c r="AP839" s="167"/>
      <c r="AQ839" s="167"/>
      <c r="AR839" s="167"/>
      <c r="AS839" s="167"/>
      <c r="AT839" s="167"/>
      <c r="AU839" s="167"/>
      <c r="AV839" s="167"/>
      <c r="AW839" s="167"/>
      <c r="AX839" s="167"/>
      <c r="AY839" s="167"/>
      <c r="AZ839" s="167"/>
      <c r="BA839" s="167"/>
      <c r="BB839" s="167"/>
      <c r="BC839" s="167"/>
      <c r="BD839" s="167"/>
      <c r="BE839" s="167"/>
      <c r="BF839" s="167"/>
    </row>
    <row r="840" ht="14.25" customHeight="1">
      <c r="L840" s="178"/>
      <c r="M840" s="178"/>
      <c r="N840" s="178"/>
      <c r="Q840" s="292"/>
      <c r="R840" s="293"/>
      <c r="S840" s="293"/>
      <c r="T840" s="293"/>
      <c r="U840" s="293"/>
      <c r="V840" s="293"/>
      <c r="W840" s="293"/>
      <c r="X840" s="293"/>
      <c r="Y840" s="293"/>
      <c r="Z840" s="293"/>
      <c r="AA840" s="293"/>
      <c r="AB840" s="293"/>
      <c r="AC840" s="293"/>
      <c r="AD840" s="293"/>
      <c r="AE840" s="293"/>
      <c r="AF840" s="730"/>
      <c r="AG840" s="730"/>
      <c r="AH840" s="730"/>
      <c r="AI840" s="730"/>
      <c r="AJ840" s="730"/>
      <c r="AK840" s="730"/>
      <c r="AL840" s="167"/>
      <c r="AM840" s="167"/>
      <c r="AN840" s="167"/>
      <c r="AO840" s="167"/>
      <c r="AP840" s="167"/>
      <c r="AQ840" s="167"/>
      <c r="AR840" s="167"/>
      <c r="AS840" s="167"/>
      <c r="AT840" s="167"/>
      <c r="AU840" s="167"/>
      <c r="AV840" s="167"/>
      <c r="AW840" s="167"/>
      <c r="AX840" s="167"/>
      <c r="AY840" s="167"/>
      <c r="AZ840" s="167"/>
      <c r="BA840" s="167"/>
      <c r="BB840" s="167"/>
      <c r="BC840" s="167"/>
      <c r="BD840" s="167"/>
      <c r="BE840" s="167"/>
      <c r="BF840" s="167"/>
    </row>
    <row r="841" ht="14.25" customHeight="1">
      <c r="L841" s="178"/>
      <c r="M841" s="178"/>
      <c r="N841" s="178"/>
      <c r="Q841" s="292"/>
      <c r="R841" s="293"/>
      <c r="S841" s="293"/>
      <c r="T841" s="293"/>
      <c r="U841" s="293"/>
      <c r="V841" s="293"/>
      <c r="W841" s="293"/>
      <c r="X841" s="293"/>
      <c r="Y841" s="293"/>
      <c r="Z841" s="293"/>
      <c r="AA841" s="293"/>
      <c r="AB841" s="293"/>
      <c r="AC841" s="293"/>
      <c r="AD841" s="293"/>
      <c r="AE841" s="293"/>
      <c r="AF841" s="730"/>
      <c r="AG841" s="730"/>
      <c r="AH841" s="730"/>
      <c r="AI841" s="730"/>
      <c r="AJ841" s="730"/>
      <c r="AK841" s="730"/>
      <c r="AL841" s="167"/>
      <c r="AM841" s="167"/>
      <c r="AN841" s="167"/>
      <c r="AO841" s="167"/>
      <c r="AP841" s="167"/>
      <c r="AQ841" s="167"/>
      <c r="AR841" s="167"/>
      <c r="AS841" s="167"/>
      <c r="AT841" s="167"/>
      <c r="AU841" s="167"/>
      <c r="AV841" s="167"/>
      <c r="AW841" s="167"/>
      <c r="AX841" s="167"/>
      <c r="AY841" s="167"/>
      <c r="AZ841" s="167"/>
      <c r="BA841" s="167"/>
      <c r="BB841" s="167"/>
      <c r="BC841" s="167"/>
      <c r="BD841" s="167"/>
      <c r="BE841" s="167"/>
      <c r="BF841" s="167"/>
    </row>
    <row r="842" ht="14.25" customHeight="1">
      <c r="L842" s="178"/>
      <c r="M842" s="178"/>
      <c r="N842" s="178"/>
      <c r="Q842" s="292"/>
      <c r="R842" s="293"/>
      <c r="S842" s="293"/>
      <c r="T842" s="293"/>
      <c r="U842" s="293"/>
      <c r="V842" s="293"/>
      <c r="W842" s="293"/>
      <c r="X842" s="293"/>
      <c r="Y842" s="293"/>
      <c r="Z842" s="293"/>
      <c r="AA842" s="293"/>
      <c r="AB842" s="293"/>
      <c r="AC842" s="293"/>
      <c r="AD842" s="293"/>
      <c r="AE842" s="293"/>
      <c r="AF842" s="730"/>
      <c r="AG842" s="730"/>
      <c r="AH842" s="730"/>
      <c r="AI842" s="730"/>
      <c r="AJ842" s="730"/>
      <c r="AK842" s="730"/>
      <c r="AL842" s="167"/>
      <c r="AM842" s="167"/>
      <c r="AN842" s="167"/>
      <c r="AO842" s="167"/>
      <c r="AP842" s="167"/>
      <c r="AQ842" s="167"/>
      <c r="AR842" s="167"/>
      <c r="AS842" s="167"/>
      <c r="AT842" s="167"/>
      <c r="AU842" s="167"/>
      <c r="AV842" s="167"/>
      <c r="AW842" s="167"/>
      <c r="AX842" s="167"/>
      <c r="AY842" s="167"/>
      <c r="AZ842" s="167"/>
      <c r="BA842" s="167"/>
      <c r="BB842" s="167"/>
      <c r="BC842" s="167"/>
      <c r="BD842" s="167"/>
      <c r="BE842" s="167"/>
      <c r="BF842" s="167"/>
    </row>
    <row r="843" ht="14.25" customHeight="1">
      <c r="L843" s="178"/>
      <c r="M843" s="178"/>
      <c r="N843" s="178"/>
      <c r="Q843" s="292"/>
      <c r="R843" s="293"/>
      <c r="S843" s="293"/>
      <c r="T843" s="293"/>
      <c r="U843" s="293"/>
      <c r="V843" s="293"/>
      <c r="W843" s="293"/>
      <c r="X843" s="293"/>
      <c r="Y843" s="293"/>
      <c r="Z843" s="293"/>
      <c r="AA843" s="293"/>
      <c r="AB843" s="293"/>
      <c r="AC843" s="293"/>
      <c r="AD843" s="293"/>
      <c r="AE843" s="293"/>
      <c r="AF843" s="730"/>
      <c r="AG843" s="730"/>
      <c r="AH843" s="730"/>
      <c r="AI843" s="730"/>
      <c r="AJ843" s="730"/>
      <c r="AK843" s="730"/>
      <c r="AL843" s="167"/>
      <c r="AM843" s="167"/>
      <c r="AN843" s="167"/>
      <c r="AO843" s="167"/>
      <c r="AP843" s="167"/>
      <c r="AQ843" s="167"/>
      <c r="AR843" s="167"/>
      <c r="AS843" s="167"/>
      <c r="AT843" s="167"/>
      <c r="AU843" s="167"/>
      <c r="AV843" s="167"/>
      <c r="AW843" s="167"/>
      <c r="AX843" s="167"/>
      <c r="AY843" s="167"/>
      <c r="AZ843" s="167"/>
      <c r="BA843" s="167"/>
      <c r="BB843" s="167"/>
      <c r="BC843" s="167"/>
      <c r="BD843" s="167"/>
      <c r="BE843" s="167"/>
      <c r="BF843" s="167"/>
    </row>
    <row r="844" ht="14.25" customHeight="1">
      <c r="L844" s="178"/>
      <c r="M844" s="178"/>
      <c r="N844" s="178"/>
      <c r="Q844" s="292"/>
      <c r="R844" s="293"/>
      <c r="S844" s="293"/>
      <c r="T844" s="293"/>
      <c r="U844" s="293"/>
      <c r="V844" s="293"/>
      <c r="W844" s="293"/>
      <c r="X844" s="293"/>
      <c r="Y844" s="293"/>
      <c r="Z844" s="293"/>
      <c r="AA844" s="293"/>
      <c r="AB844" s="293"/>
      <c r="AC844" s="293"/>
      <c r="AD844" s="293"/>
      <c r="AE844" s="293"/>
      <c r="AF844" s="730"/>
      <c r="AG844" s="730"/>
      <c r="AH844" s="730"/>
      <c r="AI844" s="730"/>
      <c r="AJ844" s="730"/>
      <c r="AK844" s="730"/>
      <c r="AL844" s="167"/>
      <c r="AM844" s="167"/>
      <c r="AN844" s="167"/>
      <c r="AO844" s="167"/>
      <c r="AP844" s="167"/>
      <c r="AQ844" s="167"/>
      <c r="AR844" s="167"/>
      <c r="AS844" s="167"/>
      <c r="AT844" s="167"/>
      <c r="AU844" s="167"/>
      <c r="AV844" s="167"/>
      <c r="AW844" s="167"/>
      <c r="AX844" s="167"/>
      <c r="AY844" s="167"/>
      <c r="AZ844" s="167"/>
      <c r="BA844" s="167"/>
      <c r="BB844" s="167"/>
      <c r="BC844" s="167"/>
      <c r="BD844" s="167"/>
      <c r="BE844" s="167"/>
      <c r="BF844" s="167"/>
    </row>
    <row r="845" ht="14.25" customHeight="1">
      <c r="L845" s="178"/>
      <c r="M845" s="178"/>
      <c r="N845" s="178"/>
      <c r="Q845" s="292"/>
      <c r="R845" s="293"/>
      <c r="S845" s="293"/>
      <c r="T845" s="293"/>
      <c r="U845" s="293"/>
      <c r="V845" s="293"/>
      <c r="W845" s="293"/>
      <c r="X845" s="293"/>
      <c r="Y845" s="293"/>
      <c r="Z845" s="293"/>
      <c r="AA845" s="293"/>
      <c r="AB845" s="293"/>
      <c r="AC845" s="293"/>
      <c r="AD845" s="293"/>
      <c r="AE845" s="293"/>
      <c r="AF845" s="730"/>
      <c r="AG845" s="730"/>
      <c r="AH845" s="730"/>
      <c r="AI845" s="730"/>
      <c r="AJ845" s="730"/>
      <c r="AK845" s="730"/>
      <c r="AL845" s="167"/>
      <c r="AM845" s="167"/>
      <c r="AN845" s="167"/>
      <c r="AO845" s="167"/>
      <c r="AP845" s="167"/>
      <c r="AQ845" s="167"/>
      <c r="AR845" s="167"/>
      <c r="AS845" s="167"/>
      <c r="AT845" s="167"/>
      <c r="AU845" s="167"/>
      <c r="AV845" s="167"/>
      <c r="AW845" s="167"/>
      <c r="AX845" s="167"/>
      <c r="AY845" s="167"/>
      <c r="AZ845" s="167"/>
      <c r="BA845" s="167"/>
      <c r="BB845" s="167"/>
      <c r="BC845" s="167"/>
      <c r="BD845" s="167"/>
      <c r="BE845" s="167"/>
      <c r="BF845" s="167"/>
    </row>
    <row r="846" ht="14.25" customHeight="1">
      <c r="L846" s="178"/>
      <c r="M846" s="178"/>
      <c r="N846" s="178"/>
      <c r="Q846" s="292"/>
      <c r="R846" s="293"/>
      <c r="S846" s="293"/>
      <c r="T846" s="293"/>
      <c r="U846" s="293"/>
      <c r="V846" s="293"/>
      <c r="W846" s="293"/>
      <c r="X846" s="293"/>
      <c r="Y846" s="293"/>
      <c r="Z846" s="293"/>
      <c r="AA846" s="293"/>
      <c r="AB846" s="293"/>
      <c r="AC846" s="293"/>
      <c r="AD846" s="293"/>
      <c r="AE846" s="293"/>
      <c r="AF846" s="730"/>
      <c r="AG846" s="730"/>
      <c r="AH846" s="730"/>
      <c r="AI846" s="730"/>
      <c r="AJ846" s="730"/>
      <c r="AK846" s="730"/>
      <c r="AL846" s="167"/>
      <c r="AM846" s="167"/>
      <c r="AN846" s="167"/>
      <c r="AO846" s="167"/>
      <c r="AP846" s="167"/>
      <c r="AQ846" s="167"/>
      <c r="AR846" s="167"/>
      <c r="AS846" s="167"/>
      <c r="AT846" s="167"/>
      <c r="AU846" s="167"/>
      <c r="AV846" s="167"/>
      <c r="AW846" s="167"/>
      <c r="AX846" s="167"/>
      <c r="AY846" s="167"/>
      <c r="AZ846" s="167"/>
      <c r="BA846" s="167"/>
      <c r="BB846" s="167"/>
      <c r="BC846" s="167"/>
      <c r="BD846" s="167"/>
      <c r="BE846" s="167"/>
      <c r="BF846" s="167"/>
    </row>
    <row r="847" ht="14.25" customHeight="1">
      <c r="L847" s="178"/>
      <c r="M847" s="178"/>
      <c r="N847" s="178"/>
      <c r="Q847" s="292"/>
      <c r="R847" s="293"/>
      <c r="S847" s="293"/>
      <c r="T847" s="293"/>
      <c r="U847" s="293"/>
      <c r="V847" s="293"/>
      <c r="W847" s="293"/>
      <c r="X847" s="293"/>
      <c r="Y847" s="293"/>
      <c r="Z847" s="293"/>
      <c r="AA847" s="293"/>
      <c r="AB847" s="293"/>
      <c r="AC847" s="293"/>
      <c r="AD847" s="293"/>
      <c r="AE847" s="293"/>
      <c r="AF847" s="730"/>
      <c r="AG847" s="730"/>
      <c r="AH847" s="730"/>
      <c r="AI847" s="730"/>
      <c r="AJ847" s="730"/>
      <c r="AK847" s="730"/>
      <c r="AL847" s="167"/>
      <c r="AM847" s="167"/>
      <c r="AN847" s="167"/>
      <c r="AO847" s="167"/>
      <c r="AP847" s="167"/>
      <c r="AQ847" s="167"/>
      <c r="AR847" s="167"/>
      <c r="AS847" s="167"/>
      <c r="AT847" s="167"/>
      <c r="AU847" s="167"/>
      <c r="AV847" s="167"/>
      <c r="AW847" s="167"/>
      <c r="AX847" s="167"/>
      <c r="AY847" s="167"/>
      <c r="AZ847" s="167"/>
      <c r="BA847" s="167"/>
      <c r="BB847" s="167"/>
      <c r="BC847" s="167"/>
      <c r="BD847" s="167"/>
      <c r="BE847" s="167"/>
      <c r="BF847" s="167"/>
    </row>
    <row r="848" ht="14.25" customHeight="1">
      <c r="L848" s="178"/>
      <c r="M848" s="178"/>
      <c r="N848" s="178"/>
      <c r="Q848" s="292"/>
      <c r="R848" s="293"/>
      <c r="S848" s="293"/>
      <c r="T848" s="293"/>
      <c r="U848" s="293"/>
      <c r="V848" s="293"/>
      <c r="W848" s="293"/>
      <c r="X848" s="293"/>
      <c r="Y848" s="293"/>
      <c r="Z848" s="293"/>
      <c r="AA848" s="293"/>
      <c r="AB848" s="293"/>
      <c r="AC848" s="293"/>
      <c r="AD848" s="293"/>
      <c r="AE848" s="293"/>
      <c r="AF848" s="730"/>
      <c r="AG848" s="730"/>
      <c r="AH848" s="730"/>
      <c r="AI848" s="730"/>
      <c r="AJ848" s="730"/>
      <c r="AK848" s="730"/>
      <c r="AL848" s="167"/>
      <c r="AM848" s="167"/>
      <c r="AN848" s="167"/>
      <c r="AO848" s="167"/>
      <c r="AP848" s="167"/>
      <c r="AQ848" s="167"/>
      <c r="AR848" s="167"/>
      <c r="AS848" s="167"/>
      <c r="AT848" s="167"/>
      <c r="AU848" s="167"/>
      <c r="AV848" s="167"/>
      <c r="AW848" s="167"/>
      <c r="AX848" s="167"/>
      <c r="AY848" s="167"/>
      <c r="AZ848" s="167"/>
      <c r="BA848" s="167"/>
      <c r="BB848" s="167"/>
      <c r="BC848" s="167"/>
      <c r="BD848" s="167"/>
      <c r="BE848" s="167"/>
      <c r="BF848" s="167"/>
    </row>
    <row r="849" ht="14.25" customHeight="1">
      <c r="L849" s="178"/>
      <c r="M849" s="178"/>
      <c r="N849" s="178"/>
      <c r="Q849" s="292"/>
      <c r="R849" s="293"/>
      <c r="S849" s="293"/>
      <c r="T849" s="293"/>
      <c r="U849" s="293"/>
      <c r="V849" s="293"/>
      <c r="W849" s="293"/>
      <c r="X849" s="293"/>
      <c r="Y849" s="293"/>
      <c r="Z849" s="293"/>
      <c r="AA849" s="293"/>
      <c r="AB849" s="293"/>
      <c r="AC849" s="293"/>
      <c r="AD849" s="293"/>
      <c r="AE849" s="293"/>
      <c r="AF849" s="730"/>
      <c r="AG849" s="730"/>
      <c r="AH849" s="730"/>
      <c r="AI849" s="730"/>
      <c r="AJ849" s="730"/>
      <c r="AK849" s="730"/>
      <c r="AL849" s="167"/>
      <c r="AM849" s="167"/>
      <c r="AN849" s="167"/>
      <c r="AO849" s="167"/>
      <c r="AP849" s="167"/>
      <c r="AQ849" s="167"/>
      <c r="AR849" s="167"/>
      <c r="AS849" s="167"/>
      <c r="AT849" s="167"/>
      <c r="AU849" s="167"/>
      <c r="AV849" s="167"/>
      <c r="AW849" s="167"/>
      <c r="AX849" s="167"/>
      <c r="AY849" s="167"/>
      <c r="AZ849" s="167"/>
      <c r="BA849" s="167"/>
      <c r="BB849" s="167"/>
      <c r="BC849" s="167"/>
      <c r="BD849" s="167"/>
      <c r="BE849" s="167"/>
      <c r="BF849" s="167"/>
    </row>
    <row r="850" ht="14.25" customHeight="1">
      <c r="L850" s="178"/>
      <c r="M850" s="178"/>
      <c r="N850" s="178"/>
      <c r="Q850" s="292"/>
      <c r="R850" s="293"/>
      <c r="S850" s="293"/>
      <c r="T850" s="293"/>
      <c r="U850" s="293"/>
      <c r="V850" s="293"/>
      <c r="W850" s="293"/>
      <c r="X850" s="293"/>
      <c r="Y850" s="293"/>
      <c r="Z850" s="293"/>
      <c r="AA850" s="293"/>
      <c r="AB850" s="293"/>
      <c r="AC850" s="293"/>
      <c r="AD850" s="293"/>
      <c r="AE850" s="293"/>
      <c r="AF850" s="730"/>
      <c r="AG850" s="730"/>
      <c r="AH850" s="730"/>
      <c r="AI850" s="730"/>
      <c r="AJ850" s="730"/>
      <c r="AK850" s="730"/>
      <c r="AL850" s="167"/>
      <c r="AM850" s="167"/>
      <c r="AN850" s="167"/>
      <c r="AO850" s="167"/>
      <c r="AP850" s="167"/>
      <c r="AQ850" s="167"/>
      <c r="AR850" s="167"/>
      <c r="AS850" s="167"/>
      <c r="AT850" s="167"/>
      <c r="AU850" s="167"/>
      <c r="AV850" s="167"/>
      <c r="AW850" s="167"/>
      <c r="AX850" s="167"/>
      <c r="AY850" s="167"/>
      <c r="AZ850" s="167"/>
      <c r="BA850" s="167"/>
      <c r="BB850" s="167"/>
      <c r="BC850" s="167"/>
      <c r="BD850" s="167"/>
      <c r="BE850" s="167"/>
      <c r="BF850" s="167"/>
    </row>
    <row r="851" ht="14.25" customHeight="1">
      <c r="L851" s="178"/>
      <c r="M851" s="178"/>
      <c r="N851" s="178"/>
      <c r="Q851" s="292"/>
      <c r="R851" s="293"/>
      <c r="S851" s="293"/>
      <c r="T851" s="293"/>
      <c r="U851" s="293"/>
      <c r="V851" s="293"/>
      <c r="W851" s="293"/>
      <c r="X851" s="293"/>
      <c r="Y851" s="293"/>
      <c r="Z851" s="293"/>
      <c r="AA851" s="293"/>
      <c r="AB851" s="293"/>
      <c r="AC851" s="293"/>
      <c r="AD851" s="293"/>
      <c r="AE851" s="293"/>
      <c r="AF851" s="730"/>
      <c r="AG851" s="730"/>
      <c r="AH851" s="730"/>
      <c r="AI851" s="730"/>
      <c r="AJ851" s="730"/>
      <c r="AK851" s="730"/>
      <c r="AL851" s="167"/>
      <c r="AM851" s="167"/>
      <c r="AN851" s="167"/>
      <c r="AO851" s="167"/>
      <c r="AP851" s="167"/>
      <c r="AQ851" s="167"/>
      <c r="AR851" s="167"/>
      <c r="AS851" s="167"/>
      <c r="AT851" s="167"/>
      <c r="AU851" s="167"/>
      <c r="AV851" s="167"/>
      <c r="AW851" s="167"/>
      <c r="AX851" s="167"/>
      <c r="AY851" s="167"/>
      <c r="AZ851" s="167"/>
      <c r="BA851" s="167"/>
      <c r="BB851" s="167"/>
      <c r="BC851" s="167"/>
      <c r="BD851" s="167"/>
      <c r="BE851" s="167"/>
      <c r="BF851" s="167"/>
    </row>
    <row r="852" ht="14.25" customHeight="1">
      <c r="L852" s="178"/>
      <c r="M852" s="178"/>
      <c r="N852" s="178"/>
      <c r="Q852" s="292"/>
      <c r="R852" s="293"/>
      <c r="S852" s="293"/>
      <c r="T852" s="293"/>
      <c r="U852" s="293"/>
      <c r="V852" s="293"/>
      <c r="W852" s="293"/>
      <c r="X852" s="293"/>
      <c r="Y852" s="293"/>
      <c r="Z852" s="293"/>
      <c r="AA852" s="293"/>
      <c r="AB852" s="293"/>
      <c r="AC852" s="293"/>
      <c r="AD852" s="293"/>
      <c r="AE852" s="293"/>
      <c r="AF852" s="730"/>
      <c r="AG852" s="730"/>
      <c r="AH852" s="730"/>
      <c r="AI852" s="730"/>
      <c r="AJ852" s="730"/>
      <c r="AK852" s="730"/>
      <c r="AL852" s="167"/>
      <c r="AM852" s="167"/>
      <c r="AN852" s="167"/>
      <c r="AO852" s="167"/>
      <c r="AP852" s="167"/>
      <c r="AQ852" s="167"/>
      <c r="AR852" s="167"/>
      <c r="AS852" s="167"/>
      <c r="AT852" s="167"/>
      <c r="AU852" s="167"/>
      <c r="AV852" s="167"/>
      <c r="AW852" s="167"/>
      <c r="AX852" s="167"/>
      <c r="AY852" s="167"/>
      <c r="AZ852" s="167"/>
      <c r="BA852" s="167"/>
      <c r="BB852" s="167"/>
      <c r="BC852" s="167"/>
      <c r="BD852" s="167"/>
      <c r="BE852" s="167"/>
      <c r="BF852" s="167"/>
    </row>
    <row r="853" ht="14.25" customHeight="1">
      <c r="L853" s="178"/>
      <c r="M853" s="178"/>
      <c r="N853" s="178"/>
      <c r="Q853" s="292"/>
      <c r="R853" s="293"/>
      <c r="S853" s="293"/>
      <c r="T853" s="293"/>
      <c r="U853" s="293"/>
      <c r="V853" s="293"/>
      <c r="W853" s="293"/>
      <c r="X853" s="293"/>
      <c r="Y853" s="293"/>
      <c r="Z853" s="293"/>
      <c r="AA853" s="293"/>
      <c r="AB853" s="293"/>
      <c r="AC853" s="293"/>
      <c r="AD853" s="293"/>
      <c r="AE853" s="293"/>
      <c r="AF853" s="730"/>
      <c r="AG853" s="730"/>
      <c r="AH853" s="730"/>
      <c r="AI853" s="730"/>
      <c r="AJ853" s="730"/>
      <c r="AK853" s="730"/>
      <c r="AL853" s="167"/>
      <c r="AM853" s="167"/>
      <c r="AN853" s="167"/>
      <c r="AO853" s="167"/>
      <c r="AP853" s="167"/>
      <c r="AQ853" s="167"/>
      <c r="AR853" s="167"/>
      <c r="AS853" s="167"/>
      <c r="AT853" s="167"/>
      <c r="AU853" s="167"/>
      <c r="AV853" s="167"/>
      <c r="AW853" s="167"/>
      <c r="AX853" s="167"/>
      <c r="AY853" s="167"/>
      <c r="AZ853" s="167"/>
      <c r="BA853" s="167"/>
      <c r="BB853" s="167"/>
      <c r="BC853" s="167"/>
      <c r="BD853" s="167"/>
      <c r="BE853" s="167"/>
      <c r="BF853" s="167"/>
    </row>
    <row r="854" ht="14.25" customHeight="1">
      <c r="L854" s="178"/>
      <c r="M854" s="178"/>
      <c r="N854" s="178"/>
      <c r="Q854" s="292"/>
      <c r="R854" s="293"/>
      <c r="S854" s="293"/>
      <c r="T854" s="293"/>
      <c r="U854" s="293"/>
      <c r="V854" s="293"/>
      <c r="W854" s="293"/>
      <c r="X854" s="293"/>
      <c r="Y854" s="293"/>
      <c r="Z854" s="293"/>
      <c r="AA854" s="293"/>
      <c r="AB854" s="293"/>
      <c r="AC854" s="293"/>
      <c r="AD854" s="293"/>
      <c r="AE854" s="293"/>
      <c r="AF854" s="730"/>
      <c r="AG854" s="730"/>
      <c r="AH854" s="730"/>
      <c r="AI854" s="730"/>
      <c r="AJ854" s="730"/>
      <c r="AK854" s="730"/>
      <c r="AL854" s="167"/>
      <c r="AM854" s="167"/>
      <c r="AN854" s="167"/>
      <c r="AO854" s="167"/>
      <c r="AP854" s="167"/>
      <c r="AQ854" s="167"/>
      <c r="AR854" s="167"/>
      <c r="AS854" s="167"/>
      <c r="AT854" s="167"/>
      <c r="AU854" s="167"/>
      <c r="AV854" s="167"/>
      <c r="AW854" s="167"/>
      <c r="AX854" s="167"/>
      <c r="AY854" s="167"/>
      <c r="AZ854" s="167"/>
      <c r="BA854" s="167"/>
      <c r="BB854" s="167"/>
      <c r="BC854" s="167"/>
      <c r="BD854" s="167"/>
      <c r="BE854" s="167"/>
      <c r="BF854" s="167"/>
    </row>
    <row r="855" ht="14.25" customHeight="1">
      <c r="L855" s="178"/>
      <c r="M855" s="178"/>
      <c r="N855" s="178"/>
      <c r="Q855" s="292"/>
      <c r="R855" s="293"/>
      <c r="S855" s="293"/>
      <c r="T855" s="293"/>
      <c r="U855" s="293"/>
      <c r="V855" s="293"/>
      <c r="W855" s="293"/>
      <c r="X855" s="293"/>
      <c r="Y855" s="293"/>
      <c r="Z855" s="293"/>
      <c r="AA855" s="293"/>
      <c r="AB855" s="293"/>
      <c r="AC855" s="293"/>
      <c r="AD855" s="293"/>
      <c r="AE855" s="293"/>
      <c r="AF855" s="730"/>
      <c r="AG855" s="730"/>
      <c r="AH855" s="730"/>
      <c r="AI855" s="730"/>
      <c r="AJ855" s="730"/>
      <c r="AK855" s="730"/>
      <c r="AL855" s="167"/>
      <c r="AM855" s="167"/>
      <c r="AN855" s="167"/>
      <c r="AO855" s="167"/>
      <c r="AP855" s="167"/>
      <c r="AQ855" s="167"/>
      <c r="AR855" s="167"/>
      <c r="AS855" s="167"/>
      <c r="AT855" s="167"/>
      <c r="AU855" s="167"/>
      <c r="AV855" s="167"/>
      <c r="AW855" s="167"/>
      <c r="AX855" s="167"/>
      <c r="AY855" s="167"/>
      <c r="AZ855" s="167"/>
      <c r="BA855" s="167"/>
      <c r="BB855" s="167"/>
      <c r="BC855" s="167"/>
      <c r="BD855" s="167"/>
      <c r="BE855" s="167"/>
      <c r="BF855" s="167"/>
    </row>
    <row r="856" ht="14.25" customHeight="1">
      <c r="L856" s="178"/>
      <c r="M856" s="178"/>
      <c r="N856" s="178"/>
      <c r="Q856" s="292"/>
      <c r="R856" s="293"/>
      <c r="S856" s="293"/>
      <c r="T856" s="293"/>
      <c r="U856" s="293"/>
      <c r="V856" s="293"/>
      <c r="W856" s="293"/>
      <c r="X856" s="293"/>
      <c r="Y856" s="293"/>
      <c r="Z856" s="293"/>
      <c r="AA856" s="293"/>
      <c r="AB856" s="293"/>
      <c r="AC856" s="293"/>
      <c r="AD856" s="293"/>
      <c r="AE856" s="293"/>
      <c r="AF856" s="730"/>
      <c r="AG856" s="730"/>
      <c r="AH856" s="730"/>
      <c r="AI856" s="730"/>
      <c r="AJ856" s="730"/>
      <c r="AK856" s="730"/>
      <c r="AL856" s="167"/>
      <c r="AM856" s="167"/>
      <c r="AN856" s="167"/>
      <c r="AO856" s="167"/>
      <c r="AP856" s="167"/>
      <c r="AQ856" s="167"/>
      <c r="AR856" s="167"/>
      <c r="AS856" s="167"/>
      <c r="AT856" s="167"/>
      <c r="AU856" s="167"/>
      <c r="AV856" s="167"/>
      <c r="AW856" s="167"/>
      <c r="AX856" s="167"/>
      <c r="AY856" s="167"/>
      <c r="AZ856" s="167"/>
      <c r="BA856" s="167"/>
      <c r="BB856" s="167"/>
      <c r="BC856" s="167"/>
      <c r="BD856" s="167"/>
      <c r="BE856" s="167"/>
      <c r="BF856" s="167"/>
    </row>
    <row r="857" ht="14.25" customHeight="1">
      <c r="L857" s="178"/>
      <c r="M857" s="178"/>
      <c r="N857" s="178"/>
      <c r="Q857" s="292"/>
      <c r="R857" s="293"/>
      <c r="S857" s="293"/>
      <c r="T857" s="293"/>
      <c r="U857" s="293"/>
      <c r="V857" s="293"/>
      <c r="W857" s="293"/>
      <c r="X857" s="293"/>
      <c r="Y857" s="293"/>
      <c r="Z857" s="293"/>
      <c r="AA857" s="293"/>
      <c r="AB857" s="293"/>
      <c r="AC857" s="293"/>
      <c r="AD857" s="293"/>
      <c r="AE857" s="293"/>
      <c r="AF857" s="730"/>
      <c r="AG857" s="730"/>
      <c r="AH857" s="730"/>
      <c r="AI857" s="730"/>
      <c r="AJ857" s="730"/>
      <c r="AK857" s="730"/>
      <c r="AL857" s="167"/>
      <c r="AM857" s="167"/>
      <c r="AN857" s="167"/>
      <c r="AO857" s="167"/>
      <c r="AP857" s="167"/>
      <c r="AQ857" s="167"/>
      <c r="AR857" s="167"/>
      <c r="AS857" s="167"/>
      <c r="AT857" s="167"/>
      <c r="AU857" s="167"/>
      <c r="AV857" s="167"/>
      <c r="AW857" s="167"/>
      <c r="AX857" s="167"/>
      <c r="AY857" s="167"/>
      <c r="AZ857" s="167"/>
      <c r="BA857" s="167"/>
      <c r="BB857" s="167"/>
      <c r="BC857" s="167"/>
      <c r="BD857" s="167"/>
      <c r="BE857" s="167"/>
      <c r="BF857" s="167"/>
    </row>
    <row r="858" ht="14.25" customHeight="1">
      <c r="L858" s="178"/>
      <c r="M858" s="178"/>
      <c r="N858" s="178"/>
      <c r="Q858" s="292"/>
      <c r="R858" s="293"/>
      <c r="S858" s="293"/>
      <c r="T858" s="293"/>
      <c r="U858" s="293"/>
      <c r="V858" s="293"/>
      <c r="W858" s="293"/>
      <c r="X858" s="293"/>
      <c r="Y858" s="293"/>
      <c r="Z858" s="293"/>
      <c r="AA858" s="293"/>
      <c r="AB858" s="293"/>
      <c r="AC858" s="293"/>
      <c r="AD858" s="293"/>
      <c r="AE858" s="293"/>
      <c r="AF858" s="730"/>
      <c r="AG858" s="730"/>
      <c r="AH858" s="730"/>
      <c r="AI858" s="730"/>
      <c r="AJ858" s="730"/>
      <c r="AK858" s="730"/>
      <c r="AL858" s="167"/>
      <c r="AM858" s="167"/>
      <c r="AN858" s="167"/>
      <c r="AO858" s="167"/>
      <c r="AP858" s="167"/>
      <c r="AQ858" s="167"/>
      <c r="AR858" s="167"/>
      <c r="AS858" s="167"/>
      <c r="AT858" s="167"/>
      <c r="AU858" s="167"/>
      <c r="AV858" s="167"/>
      <c r="AW858" s="167"/>
      <c r="AX858" s="167"/>
      <c r="AY858" s="167"/>
      <c r="AZ858" s="167"/>
      <c r="BA858" s="167"/>
      <c r="BB858" s="167"/>
      <c r="BC858" s="167"/>
      <c r="BD858" s="167"/>
      <c r="BE858" s="167"/>
      <c r="BF858" s="167"/>
    </row>
    <row r="859" ht="14.25" customHeight="1">
      <c r="L859" s="178"/>
      <c r="M859" s="178"/>
      <c r="N859" s="178"/>
      <c r="Q859" s="292"/>
      <c r="R859" s="293"/>
      <c r="S859" s="293"/>
      <c r="T859" s="293"/>
      <c r="U859" s="293"/>
      <c r="V859" s="293"/>
      <c r="W859" s="293"/>
      <c r="X859" s="293"/>
      <c r="Y859" s="293"/>
      <c r="Z859" s="293"/>
      <c r="AA859" s="293"/>
      <c r="AB859" s="293"/>
      <c r="AC859" s="293"/>
      <c r="AD859" s="293"/>
      <c r="AE859" s="293"/>
      <c r="AF859" s="730"/>
      <c r="AG859" s="730"/>
      <c r="AH859" s="730"/>
      <c r="AI859" s="730"/>
      <c r="AJ859" s="730"/>
      <c r="AK859" s="730"/>
      <c r="AL859" s="167"/>
      <c r="AM859" s="167"/>
      <c r="AN859" s="167"/>
      <c r="AO859" s="167"/>
      <c r="AP859" s="167"/>
      <c r="AQ859" s="167"/>
      <c r="AR859" s="167"/>
      <c r="AS859" s="167"/>
      <c r="AT859" s="167"/>
      <c r="AU859" s="167"/>
      <c r="AV859" s="167"/>
      <c r="AW859" s="167"/>
      <c r="AX859" s="167"/>
      <c r="AY859" s="167"/>
      <c r="AZ859" s="167"/>
      <c r="BA859" s="167"/>
      <c r="BB859" s="167"/>
      <c r="BC859" s="167"/>
      <c r="BD859" s="167"/>
      <c r="BE859" s="167"/>
      <c r="BF859" s="167"/>
    </row>
    <row r="860" ht="14.25" customHeight="1">
      <c r="L860" s="178"/>
      <c r="M860" s="178"/>
      <c r="N860" s="178"/>
      <c r="Q860" s="292"/>
      <c r="R860" s="293"/>
      <c r="S860" s="293"/>
      <c r="T860" s="293"/>
      <c r="U860" s="293"/>
      <c r="V860" s="293"/>
      <c r="W860" s="293"/>
      <c r="X860" s="293"/>
      <c r="Y860" s="293"/>
      <c r="Z860" s="293"/>
      <c r="AA860" s="293"/>
      <c r="AB860" s="293"/>
      <c r="AC860" s="293"/>
      <c r="AD860" s="293"/>
      <c r="AE860" s="293"/>
      <c r="AF860" s="730"/>
      <c r="AG860" s="730"/>
      <c r="AH860" s="730"/>
      <c r="AI860" s="730"/>
      <c r="AJ860" s="730"/>
      <c r="AK860" s="730"/>
      <c r="AL860" s="167"/>
      <c r="AM860" s="167"/>
      <c r="AN860" s="167"/>
      <c r="AO860" s="167"/>
      <c r="AP860" s="167"/>
      <c r="AQ860" s="167"/>
      <c r="AR860" s="167"/>
      <c r="AS860" s="167"/>
      <c r="AT860" s="167"/>
      <c r="AU860" s="167"/>
      <c r="AV860" s="167"/>
      <c r="AW860" s="167"/>
      <c r="AX860" s="167"/>
      <c r="AY860" s="167"/>
      <c r="AZ860" s="167"/>
      <c r="BA860" s="167"/>
      <c r="BB860" s="167"/>
      <c r="BC860" s="167"/>
      <c r="BD860" s="167"/>
      <c r="BE860" s="167"/>
      <c r="BF860" s="167"/>
    </row>
    <row r="861" ht="14.25" customHeight="1">
      <c r="L861" s="178"/>
      <c r="M861" s="178"/>
      <c r="N861" s="178"/>
      <c r="Q861" s="292"/>
      <c r="R861" s="293"/>
      <c r="S861" s="293"/>
      <c r="T861" s="293"/>
      <c r="U861" s="293"/>
      <c r="V861" s="293"/>
      <c r="W861" s="293"/>
      <c r="X861" s="293"/>
      <c r="Y861" s="293"/>
      <c r="Z861" s="293"/>
      <c r="AA861" s="293"/>
      <c r="AB861" s="293"/>
      <c r="AC861" s="293"/>
      <c r="AD861" s="293"/>
      <c r="AE861" s="293"/>
      <c r="AF861" s="730"/>
      <c r="AG861" s="730"/>
      <c r="AH861" s="730"/>
      <c r="AI861" s="730"/>
      <c r="AJ861" s="730"/>
      <c r="AK861" s="730"/>
      <c r="AL861" s="167"/>
      <c r="AM861" s="167"/>
      <c r="AN861" s="167"/>
      <c r="AO861" s="167"/>
      <c r="AP861" s="167"/>
      <c r="AQ861" s="167"/>
      <c r="AR861" s="167"/>
      <c r="AS861" s="167"/>
      <c r="AT861" s="167"/>
      <c r="AU861" s="167"/>
      <c r="AV861" s="167"/>
      <c r="AW861" s="167"/>
      <c r="AX861" s="167"/>
      <c r="AY861" s="167"/>
      <c r="AZ861" s="167"/>
      <c r="BA861" s="167"/>
      <c r="BB861" s="167"/>
      <c r="BC861" s="167"/>
      <c r="BD861" s="167"/>
      <c r="BE861" s="167"/>
      <c r="BF861" s="167"/>
    </row>
    <row r="862" ht="14.25" customHeight="1">
      <c r="L862" s="178"/>
      <c r="M862" s="178"/>
      <c r="N862" s="178"/>
      <c r="Q862" s="292"/>
      <c r="R862" s="293"/>
      <c r="S862" s="293"/>
      <c r="T862" s="293"/>
      <c r="U862" s="293"/>
      <c r="V862" s="293"/>
      <c r="W862" s="293"/>
      <c r="X862" s="293"/>
      <c r="Y862" s="293"/>
      <c r="Z862" s="293"/>
      <c r="AA862" s="293"/>
      <c r="AB862" s="293"/>
      <c r="AC862" s="293"/>
      <c r="AD862" s="293"/>
      <c r="AE862" s="293"/>
      <c r="AF862" s="730"/>
      <c r="AG862" s="730"/>
      <c r="AH862" s="730"/>
      <c r="AI862" s="730"/>
      <c r="AJ862" s="730"/>
      <c r="AK862" s="730"/>
      <c r="AL862" s="167"/>
      <c r="AM862" s="167"/>
      <c r="AN862" s="167"/>
      <c r="AO862" s="167"/>
      <c r="AP862" s="167"/>
      <c r="AQ862" s="167"/>
      <c r="AR862" s="167"/>
      <c r="AS862" s="167"/>
      <c r="AT862" s="167"/>
      <c r="AU862" s="167"/>
      <c r="AV862" s="167"/>
      <c r="AW862" s="167"/>
      <c r="AX862" s="167"/>
      <c r="AY862" s="167"/>
      <c r="AZ862" s="167"/>
      <c r="BA862" s="167"/>
      <c r="BB862" s="167"/>
      <c r="BC862" s="167"/>
      <c r="BD862" s="167"/>
      <c r="BE862" s="167"/>
      <c r="BF862" s="167"/>
    </row>
    <row r="863" ht="14.25" customHeight="1">
      <c r="L863" s="178"/>
      <c r="M863" s="178"/>
      <c r="N863" s="178"/>
      <c r="Q863" s="292"/>
      <c r="R863" s="293"/>
      <c r="S863" s="293"/>
      <c r="T863" s="293"/>
      <c r="U863" s="293"/>
      <c r="V863" s="293"/>
      <c r="W863" s="293"/>
      <c r="X863" s="293"/>
      <c r="Y863" s="293"/>
      <c r="Z863" s="293"/>
      <c r="AA863" s="293"/>
      <c r="AB863" s="293"/>
      <c r="AC863" s="293"/>
      <c r="AD863" s="293"/>
      <c r="AE863" s="293"/>
      <c r="AF863" s="730"/>
      <c r="AG863" s="730"/>
      <c r="AH863" s="730"/>
      <c r="AI863" s="730"/>
      <c r="AJ863" s="730"/>
      <c r="AK863" s="730"/>
      <c r="AL863" s="167"/>
      <c r="AM863" s="167"/>
      <c r="AN863" s="167"/>
      <c r="AO863" s="167"/>
      <c r="AP863" s="167"/>
      <c r="AQ863" s="167"/>
      <c r="AR863" s="167"/>
      <c r="AS863" s="167"/>
      <c r="AT863" s="167"/>
      <c r="AU863" s="167"/>
      <c r="AV863" s="167"/>
      <c r="AW863" s="167"/>
      <c r="AX863" s="167"/>
      <c r="AY863" s="167"/>
      <c r="AZ863" s="167"/>
      <c r="BA863" s="167"/>
      <c r="BB863" s="167"/>
      <c r="BC863" s="167"/>
      <c r="BD863" s="167"/>
      <c r="BE863" s="167"/>
      <c r="BF863" s="167"/>
    </row>
    <row r="864" ht="14.25" customHeight="1">
      <c r="L864" s="178"/>
      <c r="M864" s="178"/>
      <c r="N864" s="178"/>
      <c r="Q864" s="292"/>
      <c r="R864" s="293"/>
      <c r="S864" s="293"/>
      <c r="T864" s="293"/>
      <c r="U864" s="293"/>
      <c r="V864" s="293"/>
      <c r="W864" s="293"/>
      <c r="X864" s="293"/>
      <c r="Y864" s="293"/>
      <c r="Z864" s="293"/>
      <c r="AA864" s="293"/>
      <c r="AB864" s="293"/>
      <c r="AC864" s="293"/>
      <c r="AD864" s="293"/>
      <c r="AE864" s="293"/>
      <c r="AF864" s="730"/>
      <c r="AG864" s="730"/>
      <c r="AH864" s="730"/>
      <c r="AI864" s="730"/>
      <c r="AJ864" s="730"/>
      <c r="AK864" s="730"/>
      <c r="AL864" s="167"/>
      <c r="AM864" s="167"/>
      <c r="AN864" s="167"/>
      <c r="AO864" s="167"/>
      <c r="AP864" s="167"/>
      <c r="AQ864" s="167"/>
      <c r="AR864" s="167"/>
      <c r="AS864" s="167"/>
      <c r="AT864" s="167"/>
      <c r="AU864" s="167"/>
      <c r="AV864" s="167"/>
      <c r="AW864" s="167"/>
      <c r="AX864" s="167"/>
      <c r="AY864" s="167"/>
      <c r="AZ864" s="167"/>
      <c r="BA864" s="167"/>
      <c r="BB864" s="167"/>
      <c r="BC864" s="167"/>
      <c r="BD864" s="167"/>
      <c r="BE864" s="167"/>
      <c r="BF864" s="167"/>
    </row>
    <row r="865" ht="14.25" customHeight="1">
      <c r="L865" s="178"/>
      <c r="M865" s="178"/>
      <c r="N865" s="178"/>
      <c r="Q865" s="292"/>
      <c r="R865" s="293"/>
      <c r="S865" s="293"/>
      <c r="T865" s="293"/>
      <c r="U865" s="293"/>
      <c r="V865" s="293"/>
      <c r="W865" s="293"/>
      <c r="X865" s="293"/>
      <c r="Y865" s="293"/>
      <c r="Z865" s="293"/>
      <c r="AA865" s="293"/>
      <c r="AB865" s="293"/>
      <c r="AC865" s="293"/>
      <c r="AD865" s="293"/>
      <c r="AE865" s="293"/>
      <c r="AF865" s="730"/>
      <c r="AG865" s="730"/>
      <c r="AH865" s="730"/>
      <c r="AI865" s="730"/>
      <c r="AJ865" s="730"/>
      <c r="AK865" s="730"/>
      <c r="AL865" s="167"/>
      <c r="AM865" s="167"/>
      <c r="AN865" s="167"/>
      <c r="AO865" s="167"/>
      <c r="AP865" s="167"/>
      <c r="AQ865" s="167"/>
      <c r="AR865" s="167"/>
      <c r="AS865" s="167"/>
      <c r="AT865" s="167"/>
      <c r="AU865" s="167"/>
      <c r="AV865" s="167"/>
      <c r="AW865" s="167"/>
      <c r="AX865" s="167"/>
      <c r="AY865" s="167"/>
      <c r="AZ865" s="167"/>
      <c r="BA865" s="167"/>
      <c r="BB865" s="167"/>
      <c r="BC865" s="167"/>
      <c r="BD865" s="167"/>
      <c r="BE865" s="167"/>
      <c r="BF865" s="167"/>
    </row>
    <row r="866" ht="14.25" customHeight="1">
      <c r="L866" s="178"/>
      <c r="M866" s="178"/>
      <c r="N866" s="178"/>
      <c r="Q866" s="292"/>
      <c r="R866" s="293"/>
      <c r="S866" s="293"/>
      <c r="T866" s="293"/>
      <c r="U866" s="293"/>
      <c r="V866" s="293"/>
      <c r="W866" s="293"/>
      <c r="X866" s="293"/>
      <c r="Y866" s="293"/>
      <c r="Z866" s="293"/>
      <c r="AA866" s="293"/>
      <c r="AB866" s="293"/>
      <c r="AC866" s="293"/>
      <c r="AD866" s="293"/>
      <c r="AE866" s="293"/>
      <c r="AF866" s="730"/>
      <c r="AG866" s="730"/>
      <c r="AH866" s="730"/>
      <c r="AI866" s="730"/>
      <c r="AJ866" s="730"/>
      <c r="AK866" s="730"/>
      <c r="AL866" s="167"/>
      <c r="AM866" s="167"/>
      <c r="AN866" s="167"/>
      <c r="AO866" s="167"/>
      <c r="AP866" s="167"/>
      <c r="AQ866" s="167"/>
      <c r="AR866" s="167"/>
      <c r="AS866" s="167"/>
      <c r="AT866" s="167"/>
      <c r="AU866" s="167"/>
      <c r="AV866" s="167"/>
      <c r="AW866" s="167"/>
      <c r="AX866" s="167"/>
      <c r="AY866" s="167"/>
      <c r="AZ866" s="167"/>
      <c r="BA866" s="167"/>
      <c r="BB866" s="167"/>
      <c r="BC866" s="167"/>
      <c r="BD866" s="167"/>
      <c r="BE866" s="167"/>
      <c r="BF866" s="167"/>
    </row>
    <row r="867" ht="14.25" customHeight="1">
      <c r="L867" s="178"/>
      <c r="M867" s="178"/>
      <c r="N867" s="178"/>
      <c r="Q867" s="292"/>
      <c r="R867" s="293"/>
      <c r="S867" s="293"/>
      <c r="T867" s="293"/>
      <c r="U867" s="293"/>
      <c r="V867" s="293"/>
      <c r="W867" s="293"/>
      <c r="X867" s="293"/>
      <c r="Y867" s="293"/>
      <c r="Z867" s="293"/>
      <c r="AA867" s="293"/>
      <c r="AB867" s="293"/>
      <c r="AC867" s="293"/>
      <c r="AD867" s="293"/>
      <c r="AE867" s="293"/>
      <c r="AF867" s="730"/>
      <c r="AG867" s="730"/>
      <c r="AH867" s="730"/>
      <c r="AI867" s="730"/>
      <c r="AJ867" s="730"/>
      <c r="AK867" s="730"/>
      <c r="AL867" s="167"/>
      <c r="AM867" s="167"/>
      <c r="AN867" s="167"/>
      <c r="AO867" s="167"/>
      <c r="AP867" s="167"/>
      <c r="AQ867" s="167"/>
      <c r="AR867" s="167"/>
      <c r="AS867" s="167"/>
      <c r="AT867" s="167"/>
      <c r="AU867" s="167"/>
      <c r="AV867" s="167"/>
      <c r="AW867" s="167"/>
      <c r="AX867" s="167"/>
      <c r="AY867" s="167"/>
      <c r="AZ867" s="167"/>
      <c r="BA867" s="167"/>
      <c r="BB867" s="167"/>
      <c r="BC867" s="167"/>
      <c r="BD867" s="167"/>
      <c r="BE867" s="167"/>
      <c r="BF867" s="167"/>
    </row>
    <row r="868" ht="14.25" customHeight="1">
      <c r="L868" s="178"/>
      <c r="M868" s="178"/>
      <c r="N868" s="178"/>
      <c r="Q868" s="292"/>
      <c r="R868" s="293"/>
      <c r="S868" s="293"/>
      <c r="T868" s="293"/>
      <c r="U868" s="293"/>
      <c r="V868" s="293"/>
      <c r="W868" s="293"/>
      <c r="X868" s="293"/>
      <c r="Y868" s="293"/>
      <c r="Z868" s="293"/>
      <c r="AA868" s="293"/>
      <c r="AB868" s="293"/>
      <c r="AC868" s="293"/>
      <c r="AD868" s="293"/>
      <c r="AE868" s="293"/>
      <c r="AF868" s="730"/>
      <c r="AG868" s="730"/>
      <c r="AH868" s="730"/>
      <c r="AI868" s="730"/>
      <c r="AJ868" s="730"/>
      <c r="AK868" s="730"/>
      <c r="AL868" s="167"/>
      <c r="AM868" s="167"/>
      <c r="AN868" s="167"/>
      <c r="AO868" s="167"/>
      <c r="AP868" s="167"/>
      <c r="AQ868" s="167"/>
      <c r="AR868" s="167"/>
      <c r="AS868" s="167"/>
      <c r="AT868" s="167"/>
      <c r="AU868" s="167"/>
      <c r="AV868" s="167"/>
      <c r="AW868" s="167"/>
      <c r="AX868" s="167"/>
      <c r="AY868" s="167"/>
      <c r="AZ868" s="167"/>
      <c r="BA868" s="167"/>
      <c r="BB868" s="167"/>
      <c r="BC868" s="167"/>
      <c r="BD868" s="167"/>
      <c r="BE868" s="167"/>
      <c r="BF868" s="167"/>
    </row>
    <row r="869" ht="14.25" customHeight="1">
      <c r="L869" s="178"/>
      <c r="M869" s="178"/>
      <c r="N869" s="178"/>
      <c r="Q869" s="292"/>
      <c r="R869" s="293"/>
      <c r="S869" s="293"/>
      <c r="T869" s="293"/>
      <c r="U869" s="293"/>
      <c r="V869" s="293"/>
      <c r="W869" s="293"/>
      <c r="X869" s="293"/>
      <c r="Y869" s="293"/>
      <c r="Z869" s="293"/>
      <c r="AA869" s="293"/>
      <c r="AB869" s="293"/>
      <c r="AC869" s="293"/>
      <c r="AD869" s="293"/>
      <c r="AE869" s="293"/>
      <c r="AF869" s="730"/>
      <c r="AG869" s="730"/>
      <c r="AH869" s="730"/>
      <c r="AI869" s="730"/>
      <c r="AJ869" s="730"/>
      <c r="AK869" s="730"/>
      <c r="AL869" s="167"/>
      <c r="AM869" s="167"/>
      <c r="AN869" s="167"/>
      <c r="AO869" s="167"/>
      <c r="AP869" s="167"/>
      <c r="AQ869" s="167"/>
      <c r="AR869" s="167"/>
      <c r="AS869" s="167"/>
      <c r="AT869" s="167"/>
      <c r="AU869" s="167"/>
      <c r="AV869" s="167"/>
      <c r="AW869" s="167"/>
      <c r="AX869" s="167"/>
      <c r="AY869" s="167"/>
      <c r="AZ869" s="167"/>
      <c r="BA869" s="167"/>
      <c r="BB869" s="167"/>
      <c r="BC869" s="167"/>
      <c r="BD869" s="167"/>
      <c r="BE869" s="167"/>
      <c r="BF869" s="167"/>
    </row>
    <row r="870" ht="14.25" customHeight="1">
      <c r="L870" s="178"/>
      <c r="M870" s="178"/>
      <c r="N870" s="178"/>
      <c r="Q870" s="292"/>
      <c r="R870" s="293"/>
      <c r="S870" s="293"/>
      <c r="T870" s="293"/>
      <c r="U870" s="293"/>
      <c r="V870" s="293"/>
      <c r="W870" s="293"/>
      <c r="X870" s="293"/>
      <c r="Y870" s="293"/>
      <c r="Z870" s="293"/>
      <c r="AA870" s="293"/>
      <c r="AB870" s="293"/>
      <c r="AC870" s="293"/>
      <c r="AD870" s="293"/>
      <c r="AE870" s="293"/>
      <c r="AF870" s="730"/>
      <c r="AG870" s="730"/>
      <c r="AH870" s="730"/>
      <c r="AI870" s="730"/>
      <c r="AJ870" s="730"/>
      <c r="AK870" s="730"/>
      <c r="AL870" s="167"/>
      <c r="AM870" s="167"/>
      <c r="AN870" s="167"/>
      <c r="AO870" s="167"/>
      <c r="AP870" s="167"/>
      <c r="AQ870" s="167"/>
      <c r="AR870" s="167"/>
      <c r="AS870" s="167"/>
      <c r="AT870" s="167"/>
      <c r="AU870" s="167"/>
      <c r="AV870" s="167"/>
      <c r="AW870" s="167"/>
      <c r="AX870" s="167"/>
      <c r="AY870" s="167"/>
      <c r="AZ870" s="167"/>
      <c r="BA870" s="167"/>
      <c r="BB870" s="167"/>
      <c r="BC870" s="167"/>
      <c r="BD870" s="167"/>
      <c r="BE870" s="167"/>
      <c r="BF870" s="167"/>
    </row>
    <row r="871" ht="14.25" customHeight="1">
      <c r="L871" s="178"/>
      <c r="M871" s="178"/>
      <c r="N871" s="178"/>
      <c r="Q871" s="292"/>
      <c r="R871" s="293"/>
      <c r="S871" s="293"/>
      <c r="T871" s="293"/>
      <c r="U871" s="293"/>
      <c r="V871" s="293"/>
      <c r="W871" s="293"/>
      <c r="X871" s="293"/>
      <c r="Y871" s="293"/>
      <c r="Z871" s="293"/>
      <c r="AA871" s="293"/>
      <c r="AB871" s="293"/>
      <c r="AC871" s="293"/>
      <c r="AD871" s="293"/>
      <c r="AE871" s="293"/>
      <c r="AF871" s="730"/>
      <c r="AG871" s="730"/>
      <c r="AH871" s="730"/>
      <c r="AI871" s="730"/>
      <c r="AJ871" s="730"/>
      <c r="AK871" s="730"/>
      <c r="AL871" s="167"/>
      <c r="AM871" s="167"/>
      <c r="AN871" s="167"/>
      <c r="AO871" s="167"/>
      <c r="AP871" s="167"/>
      <c r="AQ871" s="167"/>
      <c r="AR871" s="167"/>
      <c r="AS871" s="167"/>
      <c r="AT871" s="167"/>
      <c r="AU871" s="167"/>
      <c r="AV871" s="167"/>
      <c r="AW871" s="167"/>
      <c r="AX871" s="167"/>
      <c r="AY871" s="167"/>
      <c r="AZ871" s="167"/>
      <c r="BA871" s="167"/>
      <c r="BB871" s="167"/>
      <c r="BC871" s="167"/>
      <c r="BD871" s="167"/>
      <c r="BE871" s="167"/>
      <c r="BF871" s="167"/>
    </row>
    <row r="872" ht="14.25" customHeight="1">
      <c r="L872" s="178"/>
      <c r="M872" s="178"/>
      <c r="N872" s="178"/>
      <c r="Q872" s="292"/>
      <c r="R872" s="293"/>
      <c r="S872" s="293"/>
      <c r="T872" s="293"/>
      <c r="U872" s="293"/>
      <c r="V872" s="293"/>
      <c r="W872" s="293"/>
      <c r="X872" s="293"/>
      <c r="Y872" s="293"/>
      <c r="Z872" s="293"/>
      <c r="AA872" s="293"/>
      <c r="AB872" s="293"/>
      <c r="AC872" s="293"/>
      <c r="AD872" s="293"/>
      <c r="AE872" s="293"/>
      <c r="AF872" s="730"/>
      <c r="AG872" s="730"/>
      <c r="AH872" s="730"/>
      <c r="AI872" s="730"/>
      <c r="AJ872" s="730"/>
      <c r="AK872" s="730"/>
      <c r="AL872" s="167"/>
      <c r="AM872" s="167"/>
      <c r="AN872" s="167"/>
      <c r="AO872" s="167"/>
      <c r="AP872" s="167"/>
      <c r="AQ872" s="167"/>
      <c r="AR872" s="167"/>
      <c r="AS872" s="167"/>
      <c r="AT872" s="167"/>
      <c r="AU872" s="167"/>
      <c r="AV872" s="167"/>
      <c r="AW872" s="167"/>
      <c r="AX872" s="167"/>
      <c r="AY872" s="167"/>
      <c r="AZ872" s="167"/>
      <c r="BA872" s="167"/>
      <c r="BB872" s="167"/>
      <c r="BC872" s="167"/>
      <c r="BD872" s="167"/>
      <c r="BE872" s="167"/>
      <c r="BF872" s="167"/>
    </row>
    <row r="873" ht="14.25" customHeight="1">
      <c r="L873" s="178"/>
      <c r="M873" s="178"/>
      <c r="N873" s="178"/>
      <c r="Q873" s="292"/>
      <c r="R873" s="293"/>
      <c r="S873" s="293"/>
      <c r="T873" s="293"/>
      <c r="U873" s="293"/>
      <c r="V873" s="293"/>
      <c r="W873" s="293"/>
      <c r="X873" s="293"/>
      <c r="Y873" s="293"/>
      <c r="Z873" s="293"/>
      <c r="AA873" s="293"/>
      <c r="AB873" s="293"/>
      <c r="AC873" s="293"/>
      <c r="AD873" s="293"/>
      <c r="AE873" s="293"/>
      <c r="AF873" s="730"/>
      <c r="AG873" s="730"/>
      <c r="AH873" s="730"/>
      <c r="AI873" s="730"/>
      <c r="AJ873" s="730"/>
      <c r="AK873" s="730"/>
      <c r="AL873" s="167"/>
      <c r="AM873" s="167"/>
      <c r="AN873" s="167"/>
      <c r="AO873" s="167"/>
      <c r="AP873" s="167"/>
      <c r="AQ873" s="167"/>
      <c r="AR873" s="167"/>
      <c r="AS873" s="167"/>
      <c r="AT873" s="167"/>
      <c r="AU873" s="167"/>
      <c r="AV873" s="167"/>
      <c r="AW873" s="167"/>
      <c r="AX873" s="167"/>
      <c r="AY873" s="167"/>
      <c r="AZ873" s="167"/>
      <c r="BA873" s="167"/>
      <c r="BB873" s="167"/>
      <c r="BC873" s="167"/>
      <c r="BD873" s="167"/>
      <c r="BE873" s="167"/>
      <c r="BF873" s="167"/>
    </row>
    <row r="874" ht="14.25" customHeight="1">
      <c r="L874" s="178"/>
      <c r="M874" s="178"/>
      <c r="N874" s="178"/>
      <c r="Q874" s="292"/>
      <c r="R874" s="293"/>
      <c r="S874" s="293"/>
      <c r="T874" s="293"/>
      <c r="U874" s="293"/>
      <c r="V874" s="293"/>
      <c r="W874" s="293"/>
      <c r="X874" s="293"/>
      <c r="Y874" s="293"/>
      <c r="Z874" s="293"/>
      <c r="AA874" s="293"/>
      <c r="AB874" s="293"/>
      <c r="AC874" s="293"/>
      <c r="AD874" s="293"/>
      <c r="AE874" s="293"/>
      <c r="AF874" s="730"/>
      <c r="AG874" s="730"/>
      <c r="AH874" s="730"/>
      <c r="AI874" s="730"/>
      <c r="AJ874" s="730"/>
      <c r="AK874" s="730"/>
      <c r="AL874" s="167"/>
      <c r="AM874" s="167"/>
      <c r="AN874" s="167"/>
      <c r="AO874" s="167"/>
      <c r="AP874" s="167"/>
      <c r="AQ874" s="167"/>
      <c r="AR874" s="167"/>
      <c r="AS874" s="167"/>
      <c r="AT874" s="167"/>
      <c r="AU874" s="167"/>
      <c r="AV874" s="167"/>
      <c r="AW874" s="167"/>
      <c r="AX874" s="167"/>
      <c r="AY874" s="167"/>
      <c r="AZ874" s="167"/>
      <c r="BA874" s="167"/>
      <c r="BB874" s="167"/>
      <c r="BC874" s="167"/>
      <c r="BD874" s="167"/>
      <c r="BE874" s="167"/>
      <c r="BF874" s="167"/>
    </row>
    <row r="875" ht="14.25" customHeight="1">
      <c r="L875" s="178"/>
      <c r="M875" s="178"/>
      <c r="N875" s="178"/>
      <c r="Q875" s="292"/>
      <c r="R875" s="293"/>
      <c r="S875" s="293"/>
      <c r="T875" s="293"/>
      <c r="U875" s="293"/>
      <c r="V875" s="293"/>
      <c r="W875" s="293"/>
      <c r="X875" s="293"/>
      <c r="Y875" s="293"/>
      <c r="Z875" s="293"/>
      <c r="AA875" s="293"/>
      <c r="AB875" s="293"/>
      <c r="AC875" s="293"/>
      <c r="AD875" s="293"/>
      <c r="AE875" s="293"/>
      <c r="AF875" s="730"/>
      <c r="AG875" s="730"/>
      <c r="AH875" s="730"/>
      <c r="AI875" s="730"/>
      <c r="AJ875" s="730"/>
      <c r="AK875" s="730"/>
      <c r="AL875" s="167"/>
      <c r="AM875" s="167"/>
      <c r="AN875" s="167"/>
      <c r="AO875" s="167"/>
      <c r="AP875" s="167"/>
      <c r="AQ875" s="167"/>
      <c r="AR875" s="167"/>
      <c r="AS875" s="167"/>
      <c r="AT875" s="167"/>
      <c r="AU875" s="167"/>
      <c r="AV875" s="167"/>
      <c r="AW875" s="167"/>
      <c r="AX875" s="167"/>
      <c r="AY875" s="167"/>
      <c r="AZ875" s="167"/>
      <c r="BA875" s="167"/>
      <c r="BB875" s="167"/>
      <c r="BC875" s="167"/>
      <c r="BD875" s="167"/>
      <c r="BE875" s="167"/>
      <c r="BF875" s="167"/>
    </row>
    <row r="876" ht="14.25" customHeight="1">
      <c r="L876" s="178"/>
      <c r="M876" s="178"/>
      <c r="N876" s="178"/>
      <c r="Q876" s="292"/>
      <c r="R876" s="293"/>
      <c r="S876" s="293"/>
      <c r="T876" s="293"/>
      <c r="U876" s="293"/>
      <c r="V876" s="293"/>
      <c r="W876" s="293"/>
      <c r="X876" s="293"/>
      <c r="Y876" s="293"/>
      <c r="Z876" s="293"/>
      <c r="AA876" s="293"/>
      <c r="AB876" s="293"/>
      <c r="AC876" s="293"/>
      <c r="AD876" s="293"/>
      <c r="AE876" s="293"/>
      <c r="AF876" s="730"/>
      <c r="AG876" s="730"/>
      <c r="AH876" s="730"/>
      <c r="AI876" s="730"/>
      <c r="AJ876" s="730"/>
      <c r="AK876" s="730"/>
      <c r="AL876" s="167"/>
      <c r="AM876" s="167"/>
      <c r="AN876" s="167"/>
      <c r="AO876" s="167"/>
      <c r="AP876" s="167"/>
      <c r="AQ876" s="167"/>
      <c r="AR876" s="167"/>
      <c r="AS876" s="167"/>
      <c r="AT876" s="167"/>
      <c r="AU876" s="167"/>
      <c r="AV876" s="167"/>
      <c r="AW876" s="167"/>
      <c r="AX876" s="167"/>
      <c r="AY876" s="167"/>
      <c r="AZ876" s="167"/>
      <c r="BA876" s="167"/>
      <c r="BB876" s="167"/>
      <c r="BC876" s="167"/>
      <c r="BD876" s="167"/>
      <c r="BE876" s="167"/>
      <c r="BF876" s="167"/>
    </row>
    <row r="877" ht="14.25" customHeight="1">
      <c r="L877" s="178"/>
      <c r="M877" s="178"/>
      <c r="N877" s="178"/>
      <c r="Q877" s="292"/>
      <c r="R877" s="293"/>
      <c r="S877" s="293"/>
      <c r="T877" s="293"/>
      <c r="U877" s="293"/>
      <c r="V877" s="293"/>
      <c r="W877" s="293"/>
      <c r="X877" s="293"/>
      <c r="Y877" s="293"/>
      <c r="Z877" s="293"/>
      <c r="AA877" s="293"/>
      <c r="AB877" s="293"/>
      <c r="AC877" s="293"/>
      <c r="AD877" s="293"/>
      <c r="AE877" s="293"/>
      <c r="AF877" s="730"/>
      <c r="AG877" s="730"/>
      <c r="AH877" s="730"/>
      <c r="AI877" s="730"/>
      <c r="AJ877" s="730"/>
      <c r="AK877" s="730"/>
      <c r="AL877" s="167"/>
      <c r="AM877" s="167"/>
      <c r="AN877" s="167"/>
      <c r="AO877" s="167"/>
      <c r="AP877" s="167"/>
      <c r="AQ877" s="167"/>
      <c r="AR877" s="167"/>
      <c r="AS877" s="167"/>
      <c r="AT877" s="167"/>
      <c r="AU877" s="167"/>
      <c r="AV877" s="167"/>
      <c r="AW877" s="167"/>
      <c r="AX877" s="167"/>
      <c r="AY877" s="167"/>
      <c r="AZ877" s="167"/>
      <c r="BA877" s="167"/>
      <c r="BB877" s="167"/>
      <c r="BC877" s="167"/>
      <c r="BD877" s="167"/>
      <c r="BE877" s="167"/>
      <c r="BF877" s="167"/>
    </row>
    <row r="878" ht="14.25" customHeight="1">
      <c r="L878" s="178"/>
      <c r="M878" s="178"/>
      <c r="N878" s="178"/>
      <c r="Q878" s="292"/>
      <c r="R878" s="293"/>
      <c r="S878" s="293"/>
      <c r="T878" s="293"/>
      <c r="U878" s="293"/>
      <c r="V878" s="293"/>
      <c r="W878" s="293"/>
      <c r="X878" s="293"/>
      <c r="Y878" s="293"/>
      <c r="Z878" s="293"/>
      <c r="AA878" s="293"/>
      <c r="AB878" s="293"/>
      <c r="AC878" s="293"/>
      <c r="AD878" s="293"/>
      <c r="AE878" s="293"/>
      <c r="AF878" s="730"/>
      <c r="AG878" s="730"/>
      <c r="AH878" s="730"/>
      <c r="AI878" s="730"/>
      <c r="AJ878" s="730"/>
      <c r="AK878" s="730"/>
      <c r="AL878" s="167"/>
      <c r="AM878" s="167"/>
      <c r="AN878" s="167"/>
      <c r="AO878" s="167"/>
      <c r="AP878" s="167"/>
      <c r="AQ878" s="167"/>
      <c r="AR878" s="167"/>
      <c r="AS878" s="167"/>
      <c r="AT878" s="167"/>
      <c r="AU878" s="167"/>
      <c r="AV878" s="167"/>
      <c r="AW878" s="167"/>
      <c r="AX878" s="167"/>
      <c r="AY878" s="167"/>
      <c r="AZ878" s="167"/>
      <c r="BA878" s="167"/>
      <c r="BB878" s="167"/>
      <c r="BC878" s="167"/>
      <c r="BD878" s="167"/>
      <c r="BE878" s="167"/>
      <c r="BF878" s="167"/>
    </row>
    <row r="879" ht="14.25" customHeight="1">
      <c r="L879" s="178"/>
      <c r="M879" s="178"/>
      <c r="N879" s="178"/>
      <c r="Q879" s="292"/>
      <c r="R879" s="293"/>
      <c r="S879" s="293"/>
      <c r="T879" s="293"/>
      <c r="U879" s="293"/>
      <c r="V879" s="293"/>
      <c r="W879" s="293"/>
      <c r="X879" s="293"/>
      <c r="Y879" s="293"/>
      <c r="Z879" s="293"/>
      <c r="AA879" s="293"/>
      <c r="AB879" s="293"/>
      <c r="AC879" s="293"/>
      <c r="AD879" s="293"/>
      <c r="AE879" s="293"/>
      <c r="AF879" s="730"/>
      <c r="AG879" s="730"/>
      <c r="AH879" s="730"/>
      <c r="AI879" s="730"/>
      <c r="AJ879" s="730"/>
      <c r="AK879" s="730"/>
      <c r="AL879" s="167"/>
      <c r="AM879" s="167"/>
      <c r="AN879" s="167"/>
      <c r="AO879" s="167"/>
      <c r="AP879" s="167"/>
      <c r="AQ879" s="167"/>
      <c r="AR879" s="167"/>
      <c r="AS879" s="167"/>
      <c r="AT879" s="167"/>
      <c r="AU879" s="167"/>
      <c r="AV879" s="167"/>
      <c r="AW879" s="167"/>
      <c r="AX879" s="167"/>
      <c r="AY879" s="167"/>
      <c r="AZ879" s="167"/>
      <c r="BA879" s="167"/>
      <c r="BB879" s="167"/>
      <c r="BC879" s="167"/>
      <c r="BD879" s="167"/>
      <c r="BE879" s="167"/>
      <c r="BF879" s="167"/>
    </row>
    <row r="880" ht="14.25" customHeight="1">
      <c r="L880" s="178"/>
      <c r="M880" s="178"/>
      <c r="N880" s="178"/>
      <c r="Q880" s="292"/>
      <c r="R880" s="293"/>
      <c r="S880" s="293"/>
      <c r="T880" s="293"/>
      <c r="U880" s="293"/>
      <c r="V880" s="293"/>
      <c r="W880" s="293"/>
      <c r="X880" s="293"/>
      <c r="Y880" s="293"/>
      <c r="Z880" s="293"/>
      <c r="AA880" s="293"/>
      <c r="AB880" s="293"/>
      <c r="AC880" s="293"/>
      <c r="AD880" s="293"/>
      <c r="AE880" s="293"/>
      <c r="AF880" s="730"/>
      <c r="AG880" s="730"/>
      <c r="AH880" s="730"/>
      <c r="AI880" s="730"/>
      <c r="AJ880" s="730"/>
      <c r="AK880" s="730"/>
      <c r="AL880" s="167"/>
      <c r="AM880" s="167"/>
      <c r="AN880" s="167"/>
      <c r="AO880" s="167"/>
      <c r="AP880" s="167"/>
      <c r="AQ880" s="167"/>
      <c r="AR880" s="167"/>
      <c r="AS880" s="167"/>
      <c r="AT880" s="167"/>
      <c r="AU880" s="167"/>
      <c r="AV880" s="167"/>
      <c r="AW880" s="167"/>
      <c r="AX880" s="167"/>
      <c r="AY880" s="167"/>
      <c r="AZ880" s="167"/>
      <c r="BA880" s="167"/>
      <c r="BB880" s="167"/>
      <c r="BC880" s="167"/>
      <c r="BD880" s="167"/>
      <c r="BE880" s="167"/>
      <c r="BF880" s="167"/>
    </row>
    <row r="881" ht="14.25" customHeight="1">
      <c r="L881" s="178"/>
      <c r="M881" s="178"/>
      <c r="N881" s="178"/>
      <c r="Q881" s="292"/>
      <c r="R881" s="293"/>
      <c r="S881" s="293"/>
      <c r="T881" s="293"/>
      <c r="U881" s="293"/>
      <c r="V881" s="293"/>
      <c r="W881" s="293"/>
      <c r="X881" s="293"/>
      <c r="Y881" s="293"/>
      <c r="Z881" s="293"/>
      <c r="AA881" s="293"/>
      <c r="AB881" s="293"/>
      <c r="AC881" s="293"/>
      <c r="AD881" s="293"/>
      <c r="AE881" s="293"/>
      <c r="AF881" s="730"/>
      <c r="AG881" s="730"/>
      <c r="AH881" s="730"/>
      <c r="AI881" s="730"/>
      <c r="AJ881" s="730"/>
      <c r="AK881" s="730"/>
      <c r="AL881" s="167"/>
      <c r="AM881" s="167"/>
      <c r="AN881" s="167"/>
      <c r="AO881" s="167"/>
      <c r="AP881" s="167"/>
      <c r="AQ881" s="167"/>
      <c r="AR881" s="167"/>
      <c r="AS881" s="167"/>
      <c r="AT881" s="167"/>
      <c r="AU881" s="167"/>
      <c r="AV881" s="167"/>
      <c r="AW881" s="167"/>
      <c r="AX881" s="167"/>
      <c r="AY881" s="167"/>
      <c r="AZ881" s="167"/>
      <c r="BA881" s="167"/>
      <c r="BB881" s="167"/>
      <c r="BC881" s="167"/>
      <c r="BD881" s="167"/>
      <c r="BE881" s="167"/>
      <c r="BF881" s="167"/>
    </row>
    <row r="882" ht="14.25" customHeight="1">
      <c r="L882" s="178"/>
      <c r="M882" s="178"/>
      <c r="N882" s="178"/>
      <c r="Q882" s="292"/>
      <c r="R882" s="293"/>
      <c r="S882" s="293"/>
      <c r="T882" s="293"/>
      <c r="U882" s="293"/>
      <c r="V882" s="293"/>
      <c r="W882" s="293"/>
      <c r="X882" s="293"/>
      <c r="Y882" s="293"/>
      <c r="Z882" s="293"/>
      <c r="AA882" s="293"/>
      <c r="AB882" s="293"/>
      <c r="AC882" s="293"/>
      <c r="AD882" s="293"/>
      <c r="AE882" s="293"/>
      <c r="AF882" s="730"/>
      <c r="AG882" s="730"/>
      <c r="AH882" s="730"/>
      <c r="AI882" s="730"/>
      <c r="AJ882" s="730"/>
      <c r="AK882" s="730"/>
      <c r="AL882" s="167"/>
      <c r="AM882" s="167"/>
      <c r="AN882" s="167"/>
      <c r="AO882" s="167"/>
      <c r="AP882" s="167"/>
      <c r="AQ882" s="167"/>
      <c r="AR882" s="167"/>
      <c r="AS882" s="167"/>
      <c r="AT882" s="167"/>
      <c r="AU882" s="167"/>
      <c r="AV882" s="167"/>
      <c r="AW882" s="167"/>
      <c r="AX882" s="167"/>
      <c r="AY882" s="167"/>
      <c r="AZ882" s="167"/>
      <c r="BA882" s="167"/>
      <c r="BB882" s="167"/>
      <c r="BC882" s="167"/>
      <c r="BD882" s="167"/>
      <c r="BE882" s="167"/>
      <c r="BF882" s="167"/>
    </row>
    <row r="883" ht="14.25" customHeight="1">
      <c r="L883" s="178"/>
      <c r="M883" s="178"/>
      <c r="N883" s="178"/>
      <c r="Q883" s="292"/>
      <c r="R883" s="293"/>
      <c r="S883" s="293"/>
      <c r="T883" s="293"/>
      <c r="U883" s="293"/>
      <c r="V883" s="293"/>
      <c r="W883" s="293"/>
      <c r="X883" s="293"/>
      <c r="Y883" s="293"/>
      <c r="Z883" s="293"/>
      <c r="AA883" s="293"/>
      <c r="AB883" s="293"/>
      <c r="AC883" s="293"/>
      <c r="AD883" s="293"/>
      <c r="AE883" s="293"/>
      <c r="AF883" s="730"/>
      <c r="AG883" s="730"/>
      <c r="AH883" s="730"/>
      <c r="AI883" s="730"/>
      <c r="AJ883" s="730"/>
      <c r="AK883" s="730"/>
      <c r="AL883" s="167"/>
      <c r="AM883" s="167"/>
      <c r="AN883" s="167"/>
      <c r="AO883" s="167"/>
      <c r="AP883" s="167"/>
      <c r="AQ883" s="167"/>
      <c r="AR883" s="167"/>
      <c r="AS883" s="167"/>
      <c r="AT883" s="167"/>
      <c r="AU883" s="167"/>
      <c r="AV883" s="167"/>
      <c r="AW883" s="167"/>
      <c r="AX883" s="167"/>
      <c r="AY883" s="167"/>
      <c r="AZ883" s="167"/>
      <c r="BA883" s="167"/>
      <c r="BB883" s="167"/>
      <c r="BC883" s="167"/>
      <c r="BD883" s="167"/>
      <c r="BE883" s="167"/>
      <c r="BF883" s="167"/>
    </row>
    <row r="884" ht="14.25" customHeight="1">
      <c r="L884" s="178"/>
      <c r="M884" s="178"/>
      <c r="N884" s="178"/>
      <c r="Q884" s="292"/>
      <c r="R884" s="293"/>
      <c r="S884" s="293"/>
      <c r="T884" s="293"/>
      <c r="U884" s="293"/>
      <c r="V884" s="293"/>
      <c r="W884" s="293"/>
      <c r="X884" s="293"/>
      <c r="Y884" s="293"/>
      <c r="Z884" s="293"/>
      <c r="AA884" s="293"/>
      <c r="AB884" s="293"/>
      <c r="AC884" s="293"/>
      <c r="AD884" s="293"/>
      <c r="AE884" s="293"/>
      <c r="AF884" s="730"/>
      <c r="AG884" s="730"/>
      <c r="AH884" s="730"/>
      <c r="AI884" s="730"/>
      <c r="AJ884" s="730"/>
      <c r="AK884" s="730"/>
      <c r="AL884" s="167"/>
      <c r="AM884" s="167"/>
      <c r="AN884" s="167"/>
      <c r="AO884" s="167"/>
      <c r="AP884" s="167"/>
      <c r="AQ884" s="167"/>
      <c r="AR884" s="167"/>
      <c r="AS884" s="167"/>
      <c r="AT884" s="167"/>
      <c r="AU884" s="167"/>
      <c r="AV884" s="167"/>
      <c r="AW884" s="167"/>
      <c r="AX884" s="167"/>
      <c r="AY884" s="167"/>
      <c r="AZ884" s="167"/>
      <c r="BA884" s="167"/>
      <c r="BB884" s="167"/>
      <c r="BC884" s="167"/>
      <c r="BD884" s="167"/>
      <c r="BE884" s="167"/>
      <c r="BF884" s="167"/>
    </row>
    <row r="885" ht="14.25" customHeight="1">
      <c r="L885" s="178"/>
      <c r="M885" s="178"/>
      <c r="N885" s="178"/>
      <c r="Q885" s="292"/>
      <c r="R885" s="293"/>
      <c r="S885" s="293"/>
      <c r="T885" s="293"/>
      <c r="U885" s="293"/>
      <c r="V885" s="293"/>
      <c r="W885" s="293"/>
      <c r="X885" s="293"/>
      <c r="Y885" s="293"/>
      <c r="Z885" s="293"/>
      <c r="AA885" s="293"/>
      <c r="AB885" s="293"/>
      <c r="AC885" s="293"/>
      <c r="AD885" s="293"/>
      <c r="AE885" s="293"/>
      <c r="AF885" s="730"/>
      <c r="AG885" s="730"/>
      <c r="AH885" s="730"/>
      <c r="AI885" s="730"/>
      <c r="AJ885" s="730"/>
      <c r="AK885" s="730"/>
      <c r="AL885" s="167"/>
      <c r="AM885" s="167"/>
      <c r="AN885" s="167"/>
      <c r="AO885" s="167"/>
      <c r="AP885" s="167"/>
      <c r="AQ885" s="167"/>
      <c r="AR885" s="167"/>
      <c r="AS885" s="167"/>
      <c r="AT885" s="167"/>
      <c r="AU885" s="167"/>
      <c r="AV885" s="167"/>
      <c r="AW885" s="167"/>
      <c r="AX885" s="167"/>
      <c r="AY885" s="167"/>
      <c r="AZ885" s="167"/>
      <c r="BA885" s="167"/>
      <c r="BB885" s="167"/>
      <c r="BC885" s="167"/>
      <c r="BD885" s="167"/>
      <c r="BE885" s="167"/>
      <c r="BF885" s="167"/>
    </row>
    <row r="886" ht="14.25" customHeight="1">
      <c r="L886" s="178"/>
      <c r="M886" s="178"/>
      <c r="N886" s="178"/>
      <c r="Q886" s="292"/>
      <c r="R886" s="293"/>
      <c r="S886" s="293"/>
      <c r="T886" s="293"/>
      <c r="U886" s="293"/>
      <c r="V886" s="293"/>
      <c r="W886" s="293"/>
      <c r="X886" s="293"/>
      <c r="Y886" s="293"/>
      <c r="Z886" s="293"/>
      <c r="AA886" s="293"/>
      <c r="AB886" s="293"/>
      <c r="AC886" s="293"/>
      <c r="AD886" s="293"/>
      <c r="AE886" s="293"/>
      <c r="AF886" s="730"/>
      <c r="AG886" s="730"/>
      <c r="AH886" s="730"/>
      <c r="AI886" s="730"/>
      <c r="AJ886" s="730"/>
      <c r="AK886" s="730"/>
      <c r="AL886" s="167"/>
      <c r="AM886" s="167"/>
      <c r="AN886" s="167"/>
      <c r="AO886" s="167"/>
      <c r="AP886" s="167"/>
      <c r="AQ886" s="167"/>
      <c r="AR886" s="167"/>
      <c r="AS886" s="167"/>
      <c r="AT886" s="167"/>
      <c r="AU886" s="167"/>
      <c r="AV886" s="167"/>
      <c r="AW886" s="167"/>
      <c r="AX886" s="167"/>
      <c r="AY886" s="167"/>
      <c r="AZ886" s="167"/>
      <c r="BA886" s="167"/>
      <c r="BB886" s="167"/>
      <c r="BC886" s="167"/>
      <c r="BD886" s="167"/>
      <c r="BE886" s="167"/>
      <c r="BF886" s="167"/>
    </row>
    <row r="887" ht="14.25" customHeight="1">
      <c r="L887" s="178"/>
      <c r="M887" s="178"/>
      <c r="N887" s="178"/>
      <c r="Q887" s="292"/>
      <c r="R887" s="293"/>
      <c r="S887" s="293"/>
      <c r="T887" s="293"/>
      <c r="U887" s="293"/>
      <c r="V887" s="293"/>
      <c r="W887" s="293"/>
      <c r="X887" s="293"/>
      <c r="Y887" s="293"/>
      <c r="Z887" s="293"/>
      <c r="AA887" s="293"/>
      <c r="AB887" s="293"/>
      <c r="AC887" s="293"/>
      <c r="AD887" s="293"/>
      <c r="AE887" s="293"/>
      <c r="AF887" s="730"/>
      <c r="AG887" s="730"/>
      <c r="AH887" s="730"/>
      <c r="AI887" s="730"/>
      <c r="AJ887" s="730"/>
      <c r="AK887" s="730"/>
      <c r="AL887" s="167"/>
      <c r="AM887" s="167"/>
      <c r="AN887" s="167"/>
      <c r="AO887" s="167"/>
      <c r="AP887" s="167"/>
      <c r="AQ887" s="167"/>
      <c r="AR887" s="167"/>
      <c r="AS887" s="167"/>
      <c r="AT887" s="167"/>
      <c r="AU887" s="167"/>
      <c r="AV887" s="167"/>
      <c r="AW887" s="167"/>
      <c r="AX887" s="167"/>
      <c r="AY887" s="167"/>
      <c r="AZ887" s="167"/>
      <c r="BA887" s="167"/>
      <c r="BB887" s="167"/>
      <c r="BC887" s="167"/>
      <c r="BD887" s="167"/>
      <c r="BE887" s="167"/>
      <c r="BF887" s="167"/>
    </row>
    <row r="888" ht="14.25" customHeight="1">
      <c r="L888" s="178"/>
      <c r="M888" s="178"/>
      <c r="N888" s="178"/>
      <c r="Q888" s="292"/>
      <c r="R888" s="293"/>
      <c r="S888" s="293"/>
      <c r="T888" s="293"/>
      <c r="U888" s="293"/>
      <c r="V888" s="293"/>
      <c r="W888" s="293"/>
      <c r="X888" s="293"/>
      <c r="Y888" s="293"/>
      <c r="Z888" s="293"/>
      <c r="AA888" s="293"/>
      <c r="AB888" s="293"/>
      <c r="AC888" s="293"/>
      <c r="AD888" s="293"/>
      <c r="AE888" s="293"/>
      <c r="AF888" s="730"/>
      <c r="AG888" s="730"/>
      <c r="AH888" s="730"/>
      <c r="AI888" s="730"/>
      <c r="AJ888" s="730"/>
      <c r="AK888" s="730"/>
      <c r="AL888" s="167"/>
      <c r="AM888" s="167"/>
      <c r="AN888" s="167"/>
      <c r="AO888" s="167"/>
      <c r="AP888" s="167"/>
      <c r="AQ888" s="167"/>
      <c r="AR888" s="167"/>
      <c r="AS888" s="167"/>
      <c r="AT888" s="167"/>
      <c r="AU888" s="167"/>
      <c r="AV888" s="167"/>
      <c r="AW888" s="167"/>
      <c r="AX888" s="167"/>
      <c r="AY888" s="167"/>
      <c r="AZ888" s="167"/>
      <c r="BA888" s="167"/>
      <c r="BB888" s="167"/>
      <c r="BC888" s="167"/>
      <c r="BD888" s="167"/>
      <c r="BE888" s="167"/>
      <c r="BF888" s="167"/>
    </row>
    <row r="889" ht="14.25" customHeight="1">
      <c r="L889" s="178"/>
      <c r="M889" s="178"/>
      <c r="N889" s="178"/>
      <c r="Q889" s="292"/>
      <c r="R889" s="293"/>
      <c r="S889" s="293"/>
      <c r="T889" s="293"/>
      <c r="U889" s="293"/>
      <c r="V889" s="293"/>
      <c r="W889" s="293"/>
      <c r="X889" s="293"/>
      <c r="Y889" s="293"/>
      <c r="Z889" s="293"/>
      <c r="AA889" s="293"/>
      <c r="AB889" s="293"/>
      <c r="AC889" s="293"/>
      <c r="AD889" s="293"/>
      <c r="AE889" s="293"/>
      <c r="AF889" s="730"/>
      <c r="AG889" s="730"/>
      <c r="AH889" s="730"/>
      <c r="AI889" s="730"/>
      <c r="AJ889" s="730"/>
      <c r="AK889" s="730"/>
      <c r="AL889" s="167"/>
      <c r="AM889" s="167"/>
      <c r="AN889" s="167"/>
      <c r="AO889" s="167"/>
      <c r="AP889" s="167"/>
      <c r="AQ889" s="167"/>
      <c r="AR889" s="167"/>
      <c r="AS889" s="167"/>
      <c r="AT889" s="167"/>
      <c r="AU889" s="167"/>
      <c r="AV889" s="167"/>
      <c r="AW889" s="167"/>
      <c r="AX889" s="167"/>
      <c r="AY889" s="167"/>
      <c r="AZ889" s="167"/>
      <c r="BA889" s="167"/>
      <c r="BB889" s="167"/>
      <c r="BC889" s="167"/>
      <c r="BD889" s="167"/>
      <c r="BE889" s="167"/>
      <c r="BF889" s="167"/>
    </row>
    <row r="890" ht="14.25" customHeight="1">
      <c r="L890" s="178"/>
      <c r="M890" s="178"/>
      <c r="N890" s="178"/>
      <c r="Q890" s="292"/>
      <c r="R890" s="293"/>
      <c r="S890" s="293"/>
      <c r="T890" s="293"/>
      <c r="U890" s="293"/>
      <c r="V890" s="293"/>
      <c r="W890" s="293"/>
      <c r="X890" s="293"/>
      <c r="Y890" s="293"/>
      <c r="Z890" s="293"/>
      <c r="AA890" s="293"/>
      <c r="AB890" s="293"/>
      <c r="AC890" s="293"/>
      <c r="AD890" s="293"/>
      <c r="AE890" s="293"/>
      <c r="AF890" s="730"/>
      <c r="AG890" s="730"/>
      <c r="AH890" s="730"/>
      <c r="AI890" s="730"/>
      <c r="AJ890" s="730"/>
      <c r="AK890" s="730"/>
      <c r="AL890" s="167"/>
      <c r="AM890" s="167"/>
      <c r="AN890" s="167"/>
      <c r="AO890" s="167"/>
      <c r="AP890" s="167"/>
      <c r="AQ890" s="167"/>
      <c r="AR890" s="167"/>
      <c r="AS890" s="167"/>
      <c r="AT890" s="167"/>
      <c r="AU890" s="167"/>
      <c r="AV890" s="167"/>
      <c r="AW890" s="167"/>
      <c r="AX890" s="167"/>
      <c r="AY890" s="167"/>
      <c r="AZ890" s="167"/>
      <c r="BA890" s="167"/>
      <c r="BB890" s="167"/>
      <c r="BC890" s="167"/>
      <c r="BD890" s="167"/>
      <c r="BE890" s="167"/>
      <c r="BF890" s="167"/>
    </row>
    <row r="891" ht="14.25" customHeight="1">
      <c r="L891" s="178"/>
      <c r="M891" s="178"/>
      <c r="N891" s="178"/>
      <c r="Q891" s="292"/>
      <c r="R891" s="293"/>
      <c r="S891" s="293"/>
      <c r="T891" s="293"/>
      <c r="U891" s="293"/>
      <c r="V891" s="293"/>
      <c r="W891" s="293"/>
      <c r="X891" s="293"/>
      <c r="Y891" s="293"/>
      <c r="Z891" s="293"/>
      <c r="AA891" s="293"/>
      <c r="AB891" s="293"/>
      <c r="AC891" s="293"/>
      <c r="AD891" s="293"/>
      <c r="AE891" s="293"/>
      <c r="AF891" s="730"/>
      <c r="AG891" s="730"/>
      <c r="AH891" s="730"/>
      <c r="AI891" s="730"/>
      <c r="AJ891" s="730"/>
      <c r="AK891" s="730"/>
      <c r="AL891" s="167"/>
      <c r="AM891" s="167"/>
      <c r="AN891" s="167"/>
      <c r="AO891" s="167"/>
      <c r="AP891" s="167"/>
      <c r="AQ891" s="167"/>
      <c r="AR891" s="167"/>
      <c r="AS891" s="167"/>
      <c r="AT891" s="167"/>
      <c r="AU891" s="167"/>
      <c r="AV891" s="167"/>
      <c r="AW891" s="167"/>
      <c r="AX891" s="167"/>
      <c r="AY891" s="167"/>
      <c r="AZ891" s="167"/>
      <c r="BA891" s="167"/>
      <c r="BB891" s="167"/>
      <c r="BC891" s="167"/>
      <c r="BD891" s="167"/>
      <c r="BE891" s="167"/>
      <c r="BF891" s="167"/>
    </row>
    <row r="892" ht="14.25" customHeight="1">
      <c r="L892" s="178"/>
      <c r="M892" s="178"/>
      <c r="N892" s="178"/>
      <c r="Q892" s="292"/>
      <c r="R892" s="293"/>
      <c r="S892" s="293"/>
      <c r="T892" s="293"/>
      <c r="U892" s="293"/>
      <c r="V892" s="293"/>
      <c r="W892" s="293"/>
      <c r="X892" s="293"/>
      <c r="Y892" s="293"/>
      <c r="Z892" s="293"/>
      <c r="AA892" s="293"/>
      <c r="AB892" s="293"/>
      <c r="AC892" s="293"/>
      <c r="AD892" s="293"/>
      <c r="AE892" s="293"/>
      <c r="AF892" s="730"/>
      <c r="AG892" s="730"/>
      <c r="AH892" s="730"/>
      <c r="AI892" s="730"/>
      <c r="AJ892" s="730"/>
      <c r="AK892" s="730"/>
      <c r="AL892" s="167"/>
      <c r="AM892" s="167"/>
      <c r="AN892" s="167"/>
      <c r="AO892" s="167"/>
      <c r="AP892" s="167"/>
      <c r="AQ892" s="167"/>
      <c r="AR892" s="167"/>
      <c r="AS892" s="167"/>
      <c r="AT892" s="167"/>
      <c r="AU892" s="167"/>
      <c r="AV892" s="167"/>
      <c r="AW892" s="167"/>
      <c r="AX892" s="167"/>
      <c r="AY892" s="167"/>
      <c r="AZ892" s="167"/>
      <c r="BA892" s="167"/>
      <c r="BB892" s="167"/>
      <c r="BC892" s="167"/>
      <c r="BD892" s="167"/>
      <c r="BE892" s="167"/>
      <c r="BF892" s="167"/>
    </row>
    <row r="893" ht="14.25" customHeight="1">
      <c r="L893" s="178"/>
      <c r="M893" s="178"/>
      <c r="N893" s="178"/>
      <c r="Q893" s="292"/>
      <c r="R893" s="293"/>
      <c r="S893" s="293"/>
      <c r="T893" s="293"/>
      <c r="U893" s="293"/>
      <c r="V893" s="293"/>
      <c r="W893" s="293"/>
      <c r="X893" s="293"/>
      <c r="Y893" s="293"/>
      <c r="Z893" s="293"/>
      <c r="AA893" s="293"/>
      <c r="AB893" s="293"/>
      <c r="AC893" s="293"/>
      <c r="AD893" s="293"/>
      <c r="AE893" s="293"/>
      <c r="AF893" s="730"/>
      <c r="AG893" s="730"/>
      <c r="AH893" s="730"/>
      <c r="AI893" s="730"/>
      <c r="AJ893" s="730"/>
      <c r="AK893" s="730"/>
      <c r="AL893" s="167"/>
      <c r="AM893" s="167"/>
      <c r="AN893" s="167"/>
      <c r="AO893" s="167"/>
      <c r="AP893" s="167"/>
      <c r="AQ893" s="167"/>
      <c r="AR893" s="167"/>
      <c r="AS893" s="167"/>
      <c r="AT893" s="167"/>
      <c r="AU893" s="167"/>
      <c r="AV893" s="167"/>
      <c r="AW893" s="167"/>
      <c r="AX893" s="167"/>
      <c r="AY893" s="167"/>
      <c r="AZ893" s="167"/>
      <c r="BA893" s="167"/>
      <c r="BB893" s="167"/>
      <c r="BC893" s="167"/>
      <c r="BD893" s="167"/>
      <c r="BE893" s="167"/>
      <c r="BF893" s="167"/>
    </row>
    <row r="894" ht="14.25" customHeight="1">
      <c r="L894" s="178"/>
      <c r="M894" s="178"/>
      <c r="N894" s="178"/>
      <c r="Q894" s="292"/>
      <c r="R894" s="293"/>
      <c r="S894" s="293"/>
      <c r="T894" s="293"/>
      <c r="U894" s="293"/>
      <c r="V894" s="293"/>
      <c r="W894" s="293"/>
      <c r="X894" s="293"/>
      <c r="Y894" s="293"/>
      <c r="Z894" s="293"/>
      <c r="AA894" s="293"/>
      <c r="AB894" s="293"/>
      <c r="AC894" s="293"/>
      <c r="AD894" s="293"/>
      <c r="AE894" s="293"/>
      <c r="AF894" s="730"/>
      <c r="AG894" s="730"/>
      <c r="AH894" s="730"/>
      <c r="AI894" s="730"/>
      <c r="AJ894" s="730"/>
      <c r="AK894" s="730"/>
      <c r="AL894" s="167"/>
      <c r="AM894" s="167"/>
      <c r="AN894" s="167"/>
      <c r="AO894" s="167"/>
      <c r="AP894" s="167"/>
      <c r="AQ894" s="167"/>
      <c r="AR894" s="167"/>
      <c r="AS894" s="167"/>
      <c r="AT894" s="167"/>
      <c r="AU894" s="167"/>
      <c r="AV894" s="167"/>
      <c r="AW894" s="167"/>
      <c r="AX894" s="167"/>
      <c r="AY894" s="167"/>
      <c r="AZ894" s="167"/>
      <c r="BA894" s="167"/>
      <c r="BB894" s="167"/>
      <c r="BC894" s="167"/>
      <c r="BD894" s="167"/>
      <c r="BE894" s="167"/>
      <c r="BF894" s="167"/>
    </row>
    <row r="895" ht="14.25" customHeight="1">
      <c r="L895" s="178"/>
      <c r="M895" s="178"/>
      <c r="N895" s="178"/>
      <c r="Q895" s="292"/>
      <c r="R895" s="293"/>
      <c r="S895" s="293"/>
      <c r="T895" s="293"/>
      <c r="U895" s="293"/>
      <c r="V895" s="293"/>
      <c r="W895" s="293"/>
      <c r="X895" s="293"/>
      <c r="Y895" s="293"/>
      <c r="Z895" s="293"/>
      <c r="AA895" s="293"/>
      <c r="AB895" s="293"/>
      <c r="AC895" s="293"/>
      <c r="AD895" s="293"/>
      <c r="AE895" s="293"/>
      <c r="AF895" s="730"/>
      <c r="AG895" s="730"/>
      <c r="AH895" s="730"/>
      <c r="AI895" s="730"/>
      <c r="AJ895" s="730"/>
      <c r="AK895" s="730"/>
      <c r="AL895" s="167"/>
      <c r="AM895" s="167"/>
      <c r="AN895" s="167"/>
      <c r="AO895" s="167"/>
      <c r="AP895" s="167"/>
      <c r="AQ895" s="167"/>
      <c r="AR895" s="167"/>
      <c r="AS895" s="167"/>
      <c r="AT895" s="167"/>
      <c r="AU895" s="167"/>
      <c r="AV895" s="167"/>
      <c r="AW895" s="167"/>
      <c r="AX895" s="167"/>
      <c r="AY895" s="167"/>
      <c r="AZ895" s="167"/>
      <c r="BA895" s="167"/>
      <c r="BB895" s="167"/>
      <c r="BC895" s="167"/>
      <c r="BD895" s="167"/>
      <c r="BE895" s="167"/>
      <c r="BF895" s="167"/>
    </row>
    <row r="896" ht="14.25" customHeight="1">
      <c r="L896" s="178"/>
      <c r="M896" s="178"/>
      <c r="N896" s="178"/>
      <c r="Q896" s="292"/>
      <c r="R896" s="293"/>
      <c r="S896" s="293"/>
      <c r="T896" s="293"/>
      <c r="U896" s="293"/>
      <c r="V896" s="293"/>
      <c r="W896" s="293"/>
      <c r="X896" s="293"/>
      <c r="Y896" s="293"/>
      <c r="Z896" s="293"/>
      <c r="AA896" s="293"/>
      <c r="AB896" s="293"/>
      <c r="AC896" s="293"/>
      <c r="AD896" s="293"/>
      <c r="AE896" s="293"/>
      <c r="AF896" s="730"/>
      <c r="AG896" s="730"/>
      <c r="AH896" s="730"/>
      <c r="AI896" s="730"/>
      <c r="AJ896" s="730"/>
      <c r="AK896" s="730"/>
      <c r="AL896" s="167"/>
      <c r="AM896" s="167"/>
      <c r="AN896" s="167"/>
      <c r="AO896" s="167"/>
      <c r="AP896" s="167"/>
      <c r="AQ896" s="167"/>
      <c r="AR896" s="167"/>
      <c r="AS896" s="167"/>
      <c r="AT896" s="167"/>
      <c r="AU896" s="167"/>
      <c r="AV896" s="167"/>
      <c r="AW896" s="167"/>
      <c r="AX896" s="167"/>
      <c r="AY896" s="167"/>
      <c r="AZ896" s="167"/>
      <c r="BA896" s="167"/>
      <c r="BB896" s="167"/>
      <c r="BC896" s="167"/>
      <c r="BD896" s="167"/>
      <c r="BE896" s="167"/>
      <c r="BF896" s="167"/>
    </row>
    <row r="897" ht="14.25" customHeight="1">
      <c r="L897" s="178"/>
      <c r="M897" s="178"/>
      <c r="N897" s="178"/>
      <c r="Q897" s="292"/>
      <c r="R897" s="293"/>
      <c r="S897" s="293"/>
      <c r="T897" s="293"/>
      <c r="U897" s="293"/>
      <c r="V897" s="293"/>
      <c r="W897" s="293"/>
      <c r="X897" s="293"/>
      <c r="Y897" s="293"/>
      <c r="Z897" s="293"/>
      <c r="AA897" s="293"/>
      <c r="AB897" s="293"/>
      <c r="AC897" s="293"/>
      <c r="AD897" s="293"/>
      <c r="AE897" s="293"/>
      <c r="AF897" s="730"/>
      <c r="AG897" s="730"/>
      <c r="AH897" s="730"/>
      <c r="AI897" s="730"/>
      <c r="AJ897" s="730"/>
      <c r="AK897" s="730"/>
      <c r="AL897" s="167"/>
      <c r="AM897" s="167"/>
      <c r="AN897" s="167"/>
      <c r="AO897" s="167"/>
      <c r="AP897" s="167"/>
      <c r="AQ897" s="167"/>
      <c r="AR897" s="167"/>
      <c r="AS897" s="167"/>
      <c r="AT897" s="167"/>
      <c r="AU897" s="167"/>
      <c r="AV897" s="167"/>
      <c r="AW897" s="167"/>
      <c r="AX897" s="167"/>
      <c r="AY897" s="167"/>
      <c r="AZ897" s="167"/>
      <c r="BA897" s="167"/>
      <c r="BB897" s="167"/>
      <c r="BC897" s="167"/>
      <c r="BD897" s="167"/>
      <c r="BE897" s="167"/>
      <c r="BF897" s="167"/>
    </row>
    <row r="898" ht="14.25" customHeight="1">
      <c r="L898" s="178"/>
      <c r="M898" s="178"/>
      <c r="N898" s="178"/>
      <c r="Q898" s="292"/>
      <c r="R898" s="293"/>
      <c r="S898" s="293"/>
      <c r="T898" s="293"/>
      <c r="U898" s="293"/>
      <c r="V898" s="293"/>
      <c r="W898" s="293"/>
      <c r="X898" s="293"/>
      <c r="Y898" s="293"/>
      <c r="Z898" s="293"/>
      <c r="AA898" s="293"/>
      <c r="AB898" s="293"/>
      <c r="AC898" s="293"/>
      <c r="AD898" s="293"/>
      <c r="AE898" s="293"/>
      <c r="AF898" s="730"/>
      <c r="AG898" s="730"/>
      <c r="AH898" s="730"/>
      <c r="AI898" s="730"/>
      <c r="AJ898" s="730"/>
      <c r="AK898" s="730"/>
      <c r="AL898" s="167"/>
      <c r="AM898" s="167"/>
      <c r="AN898" s="167"/>
      <c r="AO898" s="167"/>
      <c r="AP898" s="167"/>
      <c r="AQ898" s="167"/>
      <c r="AR898" s="167"/>
      <c r="AS898" s="167"/>
      <c r="AT898" s="167"/>
      <c r="AU898" s="167"/>
      <c r="AV898" s="167"/>
      <c r="AW898" s="167"/>
      <c r="AX898" s="167"/>
      <c r="AY898" s="167"/>
      <c r="AZ898" s="167"/>
      <c r="BA898" s="167"/>
      <c r="BB898" s="167"/>
      <c r="BC898" s="167"/>
      <c r="BD898" s="167"/>
      <c r="BE898" s="167"/>
      <c r="BF898" s="167"/>
    </row>
    <row r="899" ht="14.25" customHeight="1">
      <c r="L899" s="178"/>
      <c r="M899" s="178"/>
      <c r="N899" s="178"/>
      <c r="Q899" s="292"/>
      <c r="R899" s="293"/>
      <c r="S899" s="293"/>
      <c r="T899" s="293"/>
      <c r="U899" s="293"/>
      <c r="V899" s="293"/>
      <c r="W899" s="293"/>
      <c r="X899" s="293"/>
      <c r="Y899" s="293"/>
      <c r="Z899" s="293"/>
      <c r="AA899" s="293"/>
      <c r="AB899" s="293"/>
      <c r="AC899" s="293"/>
      <c r="AD899" s="293"/>
      <c r="AE899" s="293"/>
      <c r="AF899" s="730"/>
      <c r="AG899" s="730"/>
      <c r="AH899" s="730"/>
      <c r="AI899" s="730"/>
      <c r="AJ899" s="730"/>
      <c r="AK899" s="730"/>
      <c r="AL899" s="167"/>
      <c r="AM899" s="167"/>
      <c r="AN899" s="167"/>
      <c r="AO899" s="167"/>
      <c r="AP899" s="167"/>
      <c r="AQ899" s="167"/>
      <c r="AR899" s="167"/>
      <c r="AS899" s="167"/>
      <c r="AT899" s="167"/>
      <c r="AU899" s="167"/>
      <c r="AV899" s="167"/>
      <c r="AW899" s="167"/>
      <c r="AX899" s="167"/>
      <c r="AY899" s="167"/>
      <c r="AZ899" s="167"/>
      <c r="BA899" s="167"/>
      <c r="BB899" s="167"/>
      <c r="BC899" s="167"/>
      <c r="BD899" s="167"/>
      <c r="BE899" s="167"/>
      <c r="BF899" s="167"/>
    </row>
    <row r="900" ht="14.25" customHeight="1">
      <c r="L900" s="178"/>
      <c r="M900" s="178"/>
      <c r="N900" s="178"/>
      <c r="Q900" s="292"/>
      <c r="R900" s="293"/>
      <c r="S900" s="293"/>
      <c r="T900" s="293"/>
      <c r="U900" s="293"/>
      <c r="V900" s="293"/>
      <c r="W900" s="293"/>
      <c r="X900" s="293"/>
      <c r="Y900" s="293"/>
      <c r="Z900" s="293"/>
      <c r="AA900" s="293"/>
      <c r="AB900" s="293"/>
      <c r="AC900" s="293"/>
      <c r="AD900" s="293"/>
      <c r="AE900" s="293"/>
      <c r="AF900" s="730"/>
      <c r="AG900" s="730"/>
      <c r="AH900" s="730"/>
      <c r="AI900" s="730"/>
      <c r="AJ900" s="730"/>
      <c r="AK900" s="730"/>
      <c r="AL900" s="167"/>
      <c r="AM900" s="167"/>
      <c r="AN900" s="167"/>
      <c r="AO900" s="167"/>
      <c r="AP900" s="167"/>
      <c r="AQ900" s="167"/>
      <c r="AR900" s="167"/>
      <c r="AS900" s="167"/>
      <c r="AT900" s="167"/>
      <c r="AU900" s="167"/>
      <c r="AV900" s="167"/>
      <c r="AW900" s="167"/>
      <c r="AX900" s="167"/>
      <c r="AY900" s="167"/>
      <c r="AZ900" s="167"/>
      <c r="BA900" s="167"/>
      <c r="BB900" s="167"/>
      <c r="BC900" s="167"/>
      <c r="BD900" s="167"/>
      <c r="BE900" s="167"/>
      <c r="BF900" s="167"/>
    </row>
    <row r="901" ht="14.25" customHeight="1">
      <c r="L901" s="178"/>
      <c r="M901" s="178"/>
      <c r="N901" s="178"/>
      <c r="Q901" s="292"/>
      <c r="R901" s="293"/>
      <c r="S901" s="293"/>
      <c r="T901" s="293"/>
      <c r="U901" s="293"/>
      <c r="V901" s="293"/>
      <c r="W901" s="293"/>
      <c r="X901" s="293"/>
      <c r="Y901" s="293"/>
      <c r="Z901" s="293"/>
      <c r="AA901" s="293"/>
      <c r="AB901" s="293"/>
      <c r="AC901" s="293"/>
      <c r="AD901" s="293"/>
      <c r="AE901" s="293"/>
      <c r="AF901" s="730"/>
      <c r="AG901" s="730"/>
      <c r="AH901" s="730"/>
      <c r="AI901" s="730"/>
      <c r="AJ901" s="730"/>
      <c r="AK901" s="730"/>
      <c r="AL901" s="167"/>
      <c r="AM901" s="167"/>
      <c r="AN901" s="167"/>
      <c r="AO901" s="167"/>
      <c r="AP901" s="167"/>
      <c r="AQ901" s="167"/>
      <c r="AR901" s="732"/>
      <c r="AS901" s="732"/>
      <c r="AT901" s="732"/>
      <c r="AU901" s="732"/>
      <c r="AV901" s="732"/>
      <c r="AW901" s="732"/>
      <c r="AX901" s="732"/>
      <c r="AY901" s="732"/>
      <c r="AZ901" s="732"/>
      <c r="BA901" s="732"/>
      <c r="BB901" s="732"/>
      <c r="BC901" s="732"/>
      <c r="BD901" s="732"/>
      <c r="BE901" s="732"/>
      <c r="BF901" s="732"/>
    </row>
  </sheetData>
  <autoFilter ref="$A$1:$AO$38"/>
  <mergeCells count="3">
    <mergeCell ref="A38:C38"/>
    <mergeCell ref="D52:H57"/>
    <mergeCell ref="J52:N57"/>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2" width="26.14"/>
    <col customWidth="1" min="3" max="3" width="15.57"/>
    <col customWidth="1" min="4" max="4" width="13.71"/>
    <col customWidth="1" min="5" max="5" width="13.29"/>
    <col customWidth="1" hidden="1" min="6" max="6" width="13.71"/>
    <col customWidth="1" min="7" max="7" width="10.57"/>
    <col customWidth="1" min="8" max="8" width="27.43"/>
    <col customWidth="1" min="9" max="9" width="16.29"/>
    <col customWidth="1" min="10" max="10" width="17.86"/>
    <col customWidth="1" min="17" max="17" width="15.14"/>
    <col customWidth="1" min="20" max="20" width="16.57"/>
    <col customWidth="1" min="22" max="23" width="15.14"/>
  </cols>
  <sheetData>
    <row r="1">
      <c r="A1" s="237" t="s">
        <v>77</v>
      </c>
      <c r="B1" s="238" t="s">
        <v>78</v>
      </c>
      <c r="C1" s="237" t="s">
        <v>76</v>
      </c>
      <c r="D1" s="239" t="s">
        <v>506</v>
      </c>
      <c r="E1" s="239" t="s">
        <v>526</v>
      </c>
      <c r="F1" s="237" t="s">
        <v>527</v>
      </c>
      <c r="G1" s="240" t="s">
        <v>80</v>
      </c>
      <c r="H1" s="238" t="s">
        <v>81</v>
      </c>
      <c r="I1" s="237" t="s">
        <v>528</v>
      </c>
      <c r="J1" s="238" t="s">
        <v>89</v>
      </c>
      <c r="K1" s="633" t="s">
        <v>661</v>
      </c>
      <c r="L1" s="634" t="s">
        <v>694</v>
      </c>
      <c r="M1" s="635" t="s">
        <v>710</v>
      </c>
      <c r="N1" s="635" t="s">
        <v>782</v>
      </c>
      <c r="O1" s="635" t="s">
        <v>783</v>
      </c>
      <c r="P1" s="635" t="s">
        <v>712</v>
      </c>
      <c r="Q1" s="635" t="s">
        <v>784</v>
      </c>
      <c r="R1" s="636" t="s">
        <v>716</v>
      </c>
      <c r="S1" s="635" t="s">
        <v>717</v>
      </c>
      <c r="T1" s="637" t="s">
        <v>718</v>
      </c>
      <c r="U1" s="637" t="s">
        <v>719</v>
      </c>
      <c r="V1" s="637" t="s">
        <v>720</v>
      </c>
      <c r="W1" s="638" t="s">
        <v>722</v>
      </c>
      <c r="X1" s="635" t="s">
        <v>723</v>
      </c>
      <c r="Y1" s="635" t="s">
        <v>724</v>
      </c>
      <c r="Z1" s="635" t="s">
        <v>725</v>
      </c>
      <c r="AA1" s="635" t="s">
        <v>726</v>
      </c>
      <c r="AB1" s="635" t="s">
        <v>727</v>
      </c>
      <c r="AC1" s="635" t="s">
        <v>728</v>
      </c>
    </row>
    <row r="2">
      <c r="A2" s="762" t="s">
        <v>96</v>
      </c>
      <c r="B2" s="762" t="s">
        <v>119</v>
      </c>
      <c r="C2" s="762">
        <v>1811009.0</v>
      </c>
      <c r="D2" s="763" t="s">
        <v>479</v>
      </c>
      <c r="E2" s="763" t="s">
        <v>110</v>
      </c>
      <c r="F2" s="762" t="s">
        <v>509</v>
      </c>
      <c r="G2" s="763" t="s">
        <v>117</v>
      </c>
      <c r="H2" s="763" t="s">
        <v>522</v>
      </c>
      <c r="I2" s="762" t="s">
        <v>544</v>
      </c>
      <c r="J2" s="764" t="s">
        <v>105</v>
      </c>
      <c r="K2" s="765" t="str">
        <f>VLOOKUP(C2,'ABC Analysis Results'!$A$2:$C$140,3,0)</f>
        <v>C</v>
      </c>
      <c r="L2" s="766">
        <f>VLOOKUP(C2,'Complexity Cost Adjustment'!$C$2:$I$141,7,0)</f>
        <v>272.2025565</v>
      </c>
      <c r="M2" s="767">
        <f>VLOOKUP(C2,'Complexity Cost Adjustment'!$C$2:$G$141,5,0)</f>
        <v>1522.565</v>
      </c>
      <c r="N2" s="767">
        <f>VLOOKUP(C2,'Complexity Cost Adjustment'!$C$2:$T$141,18,0)</f>
        <v>830.4333032</v>
      </c>
      <c r="O2" s="768">
        <f>VLOOKUP(C2,'Complexity Cost Adjustment'!$C$2:$AJ$141,34,0)</f>
        <v>-9.529352472</v>
      </c>
      <c r="P2" s="765">
        <f>VLOOKUP(C2,'Complexity Cost Adjustment'!$C$2:$H$141,6,0)</f>
        <v>5.5935</v>
      </c>
      <c r="Q2" s="769" t="s">
        <v>730</v>
      </c>
      <c r="R2" s="770"/>
      <c r="S2" s="765"/>
      <c r="T2" s="771"/>
      <c r="U2" s="768"/>
      <c r="V2" s="771"/>
      <c r="W2" s="772"/>
      <c r="X2" s="771"/>
      <c r="Y2" s="771"/>
      <c r="Z2" s="771"/>
      <c r="AA2" s="773"/>
      <c r="AB2" s="773"/>
      <c r="AC2" s="773"/>
      <c r="AD2" s="773"/>
      <c r="AE2" s="773"/>
      <c r="AF2" s="773"/>
      <c r="AG2" s="773"/>
      <c r="AH2" s="773"/>
    </row>
    <row r="3">
      <c r="A3" s="770" t="s">
        <v>133</v>
      </c>
      <c r="B3" s="770" t="s">
        <v>155</v>
      </c>
      <c r="C3" s="770">
        <v>1811036.0</v>
      </c>
      <c r="D3" s="774" t="s">
        <v>479</v>
      </c>
      <c r="E3" s="774" t="s">
        <v>110</v>
      </c>
      <c r="F3" s="770" t="s">
        <v>509</v>
      </c>
      <c r="G3" s="774" t="s">
        <v>117</v>
      </c>
      <c r="H3" s="774" t="s">
        <v>127</v>
      </c>
      <c r="I3" s="770" t="s">
        <v>546</v>
      </c>
      <c r="J3" s="775" t="s">
        <v>105</v>
      </c>
      <c r="K3" s="765" t="str">
        <f>VLOOKUP(C3,'ABC Analysis Results'!$A$2:$C$140,3,0)</f>
        <v>C</v>
      </c>
      <c r="L3" s="766">
        <f>VLOOKUP(C3,'Complexity Cost Adjustment'!$C$2:$I$141,7,0)</f>
        <v>43.52924003</v>
      </c>
      <c r="M3" s="767">
        <f>VLOOKUP(C3,'Complexity Cost Adjustment'!$C$2:$G$141,5,0)</f>
        <v>2862.744</v>
      </c>
      <c r="N3" s="767">
        <f>VLOOKUP(C3,'Complexity Cost Adjustment'!$C$2:$T$141,18,0)</f>
        <v>49.38277077</v>
      </c>
      <c r="O3" s="768">
        <f>VLOOKUP(C3,'Complexity Cost Adjustment'!$C$2:$AJ$141,34,0)</f>
        <v>-8.326999878</v>
      </c>
      <c r="P3" s="765">
        <f>VLOOKUP(C3,'Complexity Cost Adjustment'!$C$2:$H$141,6,0)</f>
        <v>65.766</v>
      </c>
      <c r="Q3" s="769" t="str">
        <f t="shared" ref="Q3:Q4" si="1">IF(OR(P3&gt;$C$115, O3 &gt;$C$116),"K", IF(R3="","D","S"))</f>
        <v>D</v>
      </c>
      <c r="R3" s="770"/>
      <c r="S3" s="765"/>
      <c r="T3" s="771"/>
      <c r="U3" s="768"/>
      <c r="V3" s="771"/>
      <c r="W3" s="772"/>
      <c r="X3" s="771"/>
      <c r="Y3" s="771"/>
      <c r="Z3" s="771"/>
      <c r="AA3" s="773"/>
      <c r="AB3" s="773"/>
      <c r="AC3" s="773"/>
      <c r="AD3" s="773"/>
      <c r="AE3" s="773"/>
      <c r="AF3" s="773"/>
      <c r="AG3" s="773"/>
      <c r="AH3" s="773"/>
    </row>
    <row r="4">
      <c r="A4" s="770" t="s">
        <v>310</v>
      </c>
      <c r="B4" s="770" t="s">
        <v>311</v>
      </c>
      <c r="C4" s="770">
        <v>1811134.0</v>
      </c>
      <c r="D4" s="774" t="s">
        <v>479</v>
      </c>
      <c r="E4" s="774" t="s">
        <v>547</v>
      </c>
      <c r="F4" s="770" t="s">
        <v>509</v>
      </c>
      <c r="G4" s="774" t="s">
        <v>312</v>
      </c>
      <c r="H4" s="774" t="s">
        <v>556</v>
      </c>
      <c r="I4" s="770" t="s">
        <v>557</v>
      </c>
      <c r="J4" s="775"/>
      <c r="K4" s="765" t="str">
        <f>VLOOKUP(C4,'ABC Analysis Results'!$A$2:$C$140,3,0)</f>
        <v>C</v>
      </c>
      <c r="L4" s="766">
        <f>VLOOKUP(C4,'Complexity Cost Adjustment'!$C$2:$I$141,7,0)</f>
        <v>33.57102726</v>
      </c>
      <c r="M4" s="767">
        <f>VLOOKUP(C4,'Complexity Cost Adjustment'!$C$2:$G$141,5,0)</f>
        <v>5760.09</v>
      </c>
      <c r="N4" s="767">
        <f>VLOOKUP(C4,'Complexity Cost Adjustment'!$C$2:$T$141,18,0)</f>
        <v>1389.866529</v>
      </c>
      <c r="O4" s="768">
        <f>VLOOKUP(C4,'Complexity Cost Adjustment'!$C$2:$AJ$141,34,0)</f>
        <v>-5.54500261</v>
      </c>
      <c r="P4" s="765">
        <f>VLOOKUP(C4,'Complexity Cost Adjustment'!$C$2:$H$141,6,0)</f>
        <v>171.5792</v>
      </c>
      <c r="Q4" s="769" t="str">
        <f t="shared" si="1"/>
        <v>D</v>
      </c>
      <c r="R4" s="776"/>
      <c r="S4" s="765"/>
      <c r="T4" s="771"/>
      <c r="U4" s="768"/>
      <c r="V4" s="768"/>
      <c r="W4" s="772"/>
      <c r="X4" s="768"/>
      <c r="Y4" s="768"/>
      <c r="Z4" s="768"/>
      <c r="AA4" s="773"/>
      <c r="AB4" s="773"/>
      <c r="AC4" s="773"/>
      <c r="AD4" s="605"/>
      <c r="AE4" s="605"/>
      <c r="AF4" s="605"/>
      <c r="AG4" s="605"/>
      <c r="AH4" s="605"/>
    </row>
    <row r="5">
      <c r="A5" s="770" t="s">
        <v>163</v>
      </c>
      <c r="B5" s="770" t="s">
        <v>170</v>
      </c>
      <c r="C5" s="770">
        <v>1811049.0</v>
      </c>
      <c r="D5" s="774" t="s">
        <v>479</v>
      </c>
      <c r="E5" s="774" t="s">
        <v>110</v>
      </c>
      <c r="F5" s="770" t="s">
        <v>509</v>
      </c>
      <c r="G5" s="774" t="s">
        <v>117</v>
      </c>
      <c r="H5" s="774" t="s">
        <v>522</v>
      </c>
      <c r="I5" s="770" t="s">
        <v>544</v>
      </c>
      <c r="J5" s="775" t="s">
        <v>105</v>
      </c>
      <c r="K5" s="765" t="str">
        <f>VLOOKUP(C5,'ABC Analysis Results'!$A$2:$C$140,3,0)</f>
        <v>C</v>
      </c>
      <c r="L5" s="766">
        <f>VLOOKUP(C5,'Complexity Cost Adjustment'!$C$2:$I$141,7,0)</f>
        <v>69.66142381</v>
      </c>
      <c r="M5" s="767">
        <f>VLOOKUP(C5,'Complexity Cost Adjustment'!$C$2:$G$141,5,0)</f>
        <v>8749.44</v>
      </c>
      <c r="N5" s="767">
        <f>VLOOKUP(C5,'Complexity Cost Adjustment'!$C$2:$T$141,18,0)</f>
        <v>2764.523358</v>
      </c>
      <c r="O5" s="768">
        <f>VLOOKUP(C5,'Complexity Cost Adjustment'!$C$2:$AJ$141,34,0)</f>
        <v>-3.331313976</v>
      </c>
      <c r="P5" s="765">
        <f>VLOOKUP(C5,'Complexity Cost Adjustment'!$C$2:$H$141,6,0)</f>
        <v>125.5995</v>
      </c>
      <c r="Q5" s="769" t="s">
        <v>730</v>
      </c>
      <c r="R5" s="770"/>
      <c r="S5" s="765"/>
      <c r="T5" s="771"/>
      <c r="U5" s="768"/>
      <c r="V5" s="771"/>
      <c r="W5" s="777"/>
      <c r="X5" s="771"/>
      <c r="Y5" s="771"/>
      <c r="Z5" s="771"/>
      <c r="AA5" s="773"/>
      <c r="AB5" s="773"/>
      <c r="AC5" s="773"/>
      <c r="AD5" s="773"/>
      <c r="AE5" s="773"/>
      <c r="AF5" s="773"/>
      <c r="AG5" s="773"/>
      <c r="AH5" s="773"/>
    </row>
    <row r="6">
      <c r="A6" s="770" t="s">
        <v>275</v>
      </c>
      <c r="B6" s="770" t="s">
        <v>291</v>
      </c>
      <c r="C6" s="770">
        <v>1811119.0</v>
      </c>
      <c r="D6" s="774" t="s">
        <v>257</v>
      </c>
      <c r="E6" s="774" t="s">
        <v>110</v>
      </c>
      <c r="F6" s="770" t="s">
        <v>509</v>
      </c>
      <c r="G6" s="774" t="s">
        <v>117</v>
      </c>
      <c r="H6" s="774" t="s">
        <v>127</v>
      </c>
      <c r="I6" s="770" t="s">
        <v>546</v>
      </c>
      <c r="J6" s="775" t="s">
        <v>105</v>
      </c>
      <c r="K6" s="765" t="str">
        <f>VLOOKUP(C6,'ABC Analysis Results'!$A$2:$C$140,3,0)</f>
        <v>C</v>
      </c>
      <c r="L6" s="766">
        <f>VLOOKUP(C6,'Complexity Cost Adjustment'!$C$2:$I$141,7,0)</f>
        <v>162.9302166</v>
      </c>
      <c r="M6" s="767">
        <f>VLOOKUP(C6,'Complexity Cost Adjustment'!$C$2:$G$141,5,0)</f>
        <v>13992.447</v>
      </c>
      <c r="N6" s="767">
        <f>VLOOKUP(C6,'Complexity Cost Adjustment'!$C$2:$T$141,18,0)</f>
        <v>5705.175181</v>
      </c>
      <c r="O6" s="768">
        <f>VLOOKUP(C6,'Complexity Cost Adjustment'!$C$2:$AJ$141,34,0)</f>
        <v>-3.177249665</v>
      </c>
      <c r="P6" s="765">
        <f>VLOOKUP(C6,'Complexity Cost Adjustment'!$C$2:$H$141,6,0)</f>
        <v>85.88</v>
      </c>
      <c r="Q6" s="769" t="str">
        <f t="shared" ref="Q6:Q7" si="2">IF(OR(P6&gt;$C$115, O6 &gt;$C$116),"K", IF(R6="","D","S"))</f>
        <v>D</v>
      </c>
      <c r="R6" s="770"/>
      <c r="S6" s="765"/>
      <c r="T6" s="771"/>
      <c r="U6" s="768"/>
      <c r="V6" s="771"/>
      <c r="W6" s="772"/>
      <c r="X6" s="771"/>
      <c r="Y6" s="771"/>
      <c r="Z6" s="771"/>
      <c r="AA6" s="773"/>
      <c r="AB6" s="773"/>
      <c r="AC6" s="773"/>
      <c r="AD6" s="605"/>
      <c r="AE6" s="605"/>
      <c r="AF6" s="605"/>
      <c r="AG6" s="605"/>
      <c r="AH6" s="605"/>
    </row>
    <row r="7">
      <c r="A7" s="770" t="s">
        <v>253</v>
      </c>
      <c r="B7" s="770" t="s">
        <v>263</v>
      </c>
      <c r="C7" s="770">
        <v>1811104.0</v>
      </c>
      <c r="D7" s="774" t="s">
        <v>257</v>
      </c>
      <c r="E7" s="774" t="s">
        <v>188</v>
      </c>
      <c r="F7" s="770" t="s">
        <v>516</v>
      </c>
      <c r="G7" s="774" t="s">
        <v>117</v>
      </c>
      <c r="H7" s="774" t="s">
        <v>522</v>
      </c>
      <c r="I7" s="770" t="s">
        <v>553</v>
      </c>
      <c r="J7" s="775" t="s">
        <v>105</v>
      </c>
      <c r="K7" s="765" t="str">
        <f>VLOOKUP(C7,'ABC Analysis Results'!$A$2:$C$140,3,0)</f>
        <v>C</v>
      </c>
      <c r="L7" s="766">
        <f>VLOOKUP(C7,'Complexity Cost Adjustment'!$C$2:$I$141,7,0)</f>
        <v>20.286238</v>
      </c>
      <c r="M7" s="767">
        <f>VLOOKUP(C7,'Complexity Cost Adjustment'!$C$2:$G$141,5,0)</f>
        <v>16656.178</v>
      </c>
      <c r="N7" s="767">
        <f>VLOOKUP(C7,'Complexity Cost Adjustment'!$C$2:$T$141,18,0)</f>
        <v>-14021.21583</v>
      </c>
      <c r="O7" s="768">
        <f>VLOOKUP(C7,'Complexity Cost Adjustment'!$C$2:$AJ$141,34,0)</f>
        <v>-1.583293652</v>
      </c>
      <c r="P7" s="765">
        <f>VLOOKUP(C7,'Complexity Cost Adjustment'!$C$2:$H$141,6,0)</f>
        <v>821.058</v>
      </c>
      <c r="Q7" s="769" t="str">
        <f t="shared" si="2"/>
        <v>D</v>
      </c>
      <c r="R7" s="776"/>
      <c r="S7" s="765"/>
      <c r="T7" s="771"/>
      <c r="U7" s="768"/>
      <c r="V7" s="768"/>
      <c r="W7" s="772"/>
      <c r="X7" s="768"/>
      <c r="Y7" s="768"/>
      <c r="Z7" s="768"/>
      <c r="AA7" s="773"/>
      <c r="AB7" s="773"/>
      <c r="AC7" s="773"/>
      <c r="AD7" s="773"/>
      <c r="AE7" s="773"/>
      <c r="AF7" s="773"/>
      <c r="AG7" s="773"/>
      <c r="AH7" s="773"/>
    </row>
    <row r="8">
      <c r="A8" s="770" t="s">
        <v>246</v>
      </c>
      <c r="B8" s="770" t="s">
        <v>252</v>
      </c>
      <c r="C8" s="770">
        <v>1811098.0</v>
      </c>
      <c r="D8" s="774" t="s">
        <v>257</v>
      </c>
      <c r="E8" s="774" t="s">
        <v>547</v>
      </c>
      <c r="F8" s="770" t="s">
        <v>516</v>
      </c>
      <c r="G8" s="774" t="s">
        <v>117</v>
      </c>
      <c r="H8" s="774" t="s">
        <v>522</v>
      </c>
      <c r="I8" s="770" t="s">
        <v>544</v>
      </c>
      <c r="J8" s="775" t="s">
        <v>105</v>
      </c>
      <c r="K8" s="765" t="str">
        <f>VLOOKUP(C8,'ABC Analysis Results'!$A$2:$C$140,3,0)</f>
        <v>C</v>
      </c>
      <c r="L8" s="766">
        <f>VLOOKUP(C8,'Complexity Cost Adjustment'!$C$2:$I$141,7,0)</f>
        <v>57.92535346</v>
      </c>
      <c r="M8" s="767">
        <f>VLOOKUP(C8,'Complexity Cost Adjustment'!$C$2:$G$141,5,0)</f>
        <v>15421.351</v>
      </c>
      <c r="N8" s="767">
        <f>VLOOKUP(C8,'Complexity Cost Adjustment'!$C$2:$T$141,18,0)</f>
        <v>-4084.992091</v>
      </c>
      <c r="O8" s="768">
        <f>VLOOKUP(C8,'Complexity Cost Adjustment'!$C$2:$AJ$141,34,0)</f>
        <v>-0.5335043164</v>
      </c>
      <c r="P8" s="765">
        <f>VLOOKUP(C8,'Complexity Cost Adjustment'!$C$2:$H$141,6,0)</f>
        <v>266.228</v>
      </c>
      <c r="Q8" s="769" t="s">
        <v>730</v>
      </c>
      <c r="R8" s="770"/>
      <c r="S8" s="765"/>
      <c r="T8" s="771"/>
      <c r="U8" s="768"/>
      <c r="V8" s="771"/>
      <c r="W8" s="777"/>
      <c r="X8" s="771"/>
      <c r="Y8" s="771"/>
      <c r="Z8" s="771"/>
      <c r="AA8" s="773"/>
      <c r="AB8" s="773"/>
      <c r="AC8" s="773"/>
      <c r="AD8" s="773"/>
      <c r="AE8" s="773"/>
      <c r="AF8" s="773"/>
      <c r="AG8" s="773"/>
      <c r="AH8" s="773"/>
    </row>
    <row r="9">
      <c r="A9" s="770" t="s">
        <v>246</v>
      </c>
      <c r="B9" s="770" t="s">
        <v>250</v>
      </c>
      <c r="C9" s="770">
        <v>1811096.0</v>
      </c>
      <c r="D9" s="774" t="s">
        <v>257</v>
      </c>
      <c r="E9" s="774" t="s">
        <v>547</v>
      </c>
      <c r="F9" s="770" t="s">
        <v>516</v>
      </c>
      <c r="G9" s="774" t="s">
        <v>117</v>
      </c>
      <c r="H9" s="774" t="s">
        <v>522</v>
      </c>
      <c r="I9" s="770" t="s">
        <v>544</v>
      </c>
      <c r="J9" s="775" t="s">
        <v>105</v>
      </c>
      <c r="K9" s="765" t="str">
        <f>VLOOKUP(C9,'ABC Analysis Results'!$A$2:$C$140,3,0)</f>
        <v>C</v>
      </c>
      <c r="L9" s="766">
        <f>VLOOKUP(C9,'Complexity Cost Adjustment'!$C$2:$I$141,7,0)</f>
        <v>69.69131153</v>
      </c>
      <c r="M9" s="767">
        <f>VLOOKUP(C9,'Complexity Cost Adjustment'!$C$2:$G$141,5,0)</f>
        <v>95271.605</v>
      </c>
      <c r="N9" s="767">
        <f>VLOOKUP(C9,'Complexity Cost Adjustment'!$C$2:$T$141,18,0)</f>
        <v>-7152.668925</v>
      </c>
      <c r="O9" s="768">
        <f>VLOOKUP(C9,'Complexity Cost Adjustment'!$C$2:$AJ$141,34,0)</f>
        <v>-0.4431672052</v>
      </c>
      <c r="P9" s="765">
        <f>VLOOKUP(C9,'Complexity Cost Adjustment'!$C$2:$H$141,6,0)</f>
        <v>1367.0514</v>
      </c>
      <c r="Q9" s="769" t="s">
        <v>730</v>
      </c>
      <c r="R9" s="770"/>
      <c r="S9" s="765"/>
      <c r="T9" s="771"/>
      <c r="U9" s="768"/>
      <c r="V9" s="771"/>
      <c r="W9" s="777"/>
      <c r="X9" s="771"/>
      <c r="Y9" s="771"/>
      <c r="Z9" s="771"/>
      <c r="AA9" s="773"/>
      <c r="AB9" s="773"/>
      <c r="AC9" s="773"/>
      <c r="AD9" s="605"/>
      <c r="AE9" s="605"/>
      <c r="AF9" s="605"/>
      <c r="AG9" s="605"/>
      <c r="AH9" s="605"/>
    </row>
    <row r="10">
      <c r="A10" s="770" t="s">
        <v>310</v>
      </c>
      <c r="B10" s="770" t="s">
        <v>317</v>
      </c>
      <c r="C10" s="770">
        <v>1811137.0</v>
      </c>
      <c r="D10" s="774" t="s">
        <v>479</v>
      </c>
      <c r="E10" s="774" t="s">
        <v>547</v>
      </c>
      <c r="F10" s="770" t="s">
        <v>509</v>
      </c>
      <c r="G10" s="774" t="s">
        <v>312</v>
      </c>
      <c r="H10" s="774" t="s">
        <v>556</v>
      </c>
      <c r="I10" s="770" t="s">
        <v>557</v>
      </c>
      <c r="J10" s="775"/>
      <c r="K10" s="765" t="str">
        <f>VLOOKUP(C10,'ABC Analysis Results'!$A$2:$C$140,3,0)</f>
        <v>C</v>
      </c>
      <c r="L10" s="766">
        <f>VLOOKUP(C10,'Complexity Cost Adjustment'!$C$2:$I$141,7,0)</f>
        <v>43.66452515</v>
      </c>
      <c r="M10" s="767">
        <f>VLOOKUP(C10,'Complexity Cost Adjustment'!$C$2:$G$141,5,0)</f>
        <v>20699.5</v>
      </c>
      <c r="N10" s="767">
        <f>VLOOKUP(C10,'Complexity Cost Adjustment'!$C$2:$T$141,18,0)</f>
        <v>741.1679729</v>
      </c>
      <c r="O10" s="768">
        <f>VLOOKUP(C10,'Complexity Cost Adjustment'!$C$2:$AJ$141,34,0)</f>
        <v>-0.4293469856</v>
      </c>
      <c r="P10" s="765">
        <f>VLOOKUP(C10,'Complexity Cost Adjustment'!$C$2:$H$141,6,0)</f>
        <v>474.0576</v>
      </c>
      <c r="Q10" s="769" t="str">
        <f>IF(OR(P10&gt;$C$115, O10 &gt;$C$116),"K", IF(R10="","D","S"))</f>
        <v>D</v>
      </c>
      <c r="R10" s="776"/>
      <c r="S10" s="765"/>
      <c r="T10" s="771"/>
      <c r="U10" s="768"/>
      <c r="V10" s="768"/>
      <c r="W10" s="772"/>
      <c r="X10" s="768"/>
      <c r="Y10" s="768"/>
      <c r="Z10" s="768"/>
      <c r="AA10" s="773"/>
      <c r="AB10" s="773"/>
      <c r="AC10" s="773"/>
      <c r="AD10" s="605"/>
      <c r="AE10" s="605"/>
      <c r="AF10" s="605"/>
      <c r="AG10" s="605"/>
      <c r="AH10" s="605"/>
    </row>
    <row r="11">
      <c r="A11" s="770" t="s">
        <v>246</v>
      </c>
      <c r="B11" s="770" t="s">
        <v>251</v>
      </c>
      <c r="C11" s="770">
        <v>1811097.0</v>
      </c>
      <c r="D11" s="774" t="s">
        <v>257</v>
      </c>
      <c r="E11" s="774" t="s">
        <v>547</v>
      </c>
      <c r="F11" s="770" t="s">
        <v>516</v>
      </c>
      <c r="G11" s="774" t="s">
        <v>117</v>
      </c>
      <c r="H11" s="774" t="s">
        <v>522</v>
      </c>
      <c r="I11" s="770" t="s">
        <v>544</v>
      </c>
      <c r="J11" s="775" t="s">
        <v>105</v>
      </c>
      <c r="K11" s="765" t="str">
        <f>VLOOKUP(C11,'ABC Analysis Results'!$A$2:$C$140,3,0)</f>
        <v>C</v>
      </c>
      <c r="L11" s="766">
        <f>VLOOKUP(C11,'Complexity Cost Adjustment'!$C$2:$I$141,7,0)</f>
        <v>75.38218235</v>
      </c>
      <c r="M11" s="767">
        <f>VLOOKUP(C11,'Complexity Cost Adjustment'!$C$2:$G$141,5,0)</f>
        <v>56941.522</v>
      </c>
      <c r="N11" s="767">
        <f>VLOOKUP(C11,'Complexity Cost Adjustment'!$C$2:$T$141,18,0)</f>
        <v>219.1453126</v>
      </c>
      <c r="O11" s="768">
        <f>VLOOKUP(C11,'Complexity Cost Adjustment'!$C$2:$AJ$141,34,0)</f>
        <v>-0.4040849658</v>
      </c>
      <c r="P11" s="765">
        <f>VLOOKUP(C11,'Complexity Cost Adjustment'!$C$2:$H$141,6,0)</f>
        <v>755.3711</v>
      </c>
      <c r="Q11" s="769" t="s">
        <v>730</v>
      </c>
      <c r="R11" s="770"/>
      <c r="S11" s="765"/>
      <c r="T11" s="771"/>
      <c r="U11" s="768"/>
      <c r="V11" s="771"/>
      <c r="W11" s="777"/>
      <c r="X11" s="771"/>
      <c r="Y11" s="771"/>
      <c r="Z11" s="771"/>
      <c r="AA11" s="773"/>
      <c r="AB11" s="773"/>
      <c r="AC11" s="773"/>
      <c r="AD11" s="773"/>
      <c r="AE11" s="773"/>
      <c r="AF11" s="773"/>
      <c r="AG11" s="773"/>
      <c r="AH11" s="773"/>
    </row>
    <row r="12">
      <c r="A12" s="770" t="s">
        <v>310</v>
      </c>
      <c r="B12" s="770" t="s">
        <v>320</v>
      </c>
      <c r="C12" s="770">
        <v>1811140.0</v>
      </c>
      <c r="D12" s="774" t="s">
        <v>479</v>
      </c>
      <c r="E12" s="774" t="s">
        <v>110</v>
      </c>
      <c r="F12" s="770" t="s">
        <v>509</v>
      </c>
      <c r="G12" s="774" t="s">
        <v>312</v>
      </c>
      <c r="H12" s="774" t="s">
        <v>556</v>
      </c>
      <c r="I12" s="770" t="s">
        <v>557</v>
      </c>
      <c r="J12" s="775"/>
      <c r="K12" s="765" t="str">
        <f>VLOOKUP(C12,'ABC Analysis Results'!$A$2:$C$140,3,0)</f>
        <v>C</v>
      </c>
      <c r="L12" s="766">
        <f>VLOOKUP(C12,'Complexity Cost Adjustment'!$C$2:$I$141,7,0)</f>
        <v>24.23238337</v>
      </c>
      <c r="M12" s="767">
        <f>VLOOKUP(C12,'Complexity Cost Adjustment'!$C$2:$G$141,5,0)</f>
        <v>14909.822</v>
      </c>
      <c r="N12" s="767">
        <f>VLOOKUP(C12,'Complexity Cost Adjustment'!$C$2:$T$141,18,0)</f>
        <v>-94.24402823</v>
      </c>
      <c r="O12" s="768">
        <f>VLOOKUP(C12,'Complexity Cost Adjustment'!$C$2:$AJ$141,34,0)</f>
        <v>-0.3188274768</v>
      </c>
      <c r="P12" s="765">
        <f>VLOOKUP(C12,'Complexity Cost Adjustment'!$C$2:$H$141,6,0)</f>
        <v>615.285</v>
      </c>
      <c r="Q12" s="769" t="str">
        <f>IF(OR(P12&gt;$C$115, O12 &gt;$C$116),"K", IF(R12="","D","S"))</f>
        <v>D</v>
      </c>
      <c r="R12" s="776"/>
      <c r="S12" s="765"/>
      <c r="T12" s="771"/>
      <c r="U12" s="768"/>
      <c r="V12" s="768"/>
      <c r="W12" s="772"/>
      <c r="X12" s="768"/>
      <c r="Y12" s="768"/>
      <c r="Z12" s="768"/>
      <c r="AA12" s="773"/>
      <c r="AB12" s="773"/>
      <c r="AC12" s="773"/>
      <c r="AD12" s="605"/>
      <c r="AE12" s="605"/>
      <c r="AF12" s="605"/>
      <c r="AG12" s="605"/>
      <c r="AH12" s="605"/>
    </row>
    <row r="13">
      <c r="A13" s="770" t="s">
        <v>246</v>
      </c>
      <c r="B13" s="770" t="s">
        <v>247</v>
      </c>
      <c r="C13" s="770">
        <v>1811095.0</v>
      </c>
      <c r="D13" s="774" t="s">
        <v>257</v>
      </c>
      <c r="E13" s="774" t="s">
        <v>547</v>
      </c>
      <c r="F13" s="770" t="s">
        <v>516</v>
      </c>
      <c r="G13" s="774" t="s">
        <v>117</v>
      </c>
      <c r="H13" s="774" t="s">
        <v>522</v>
      </c>
      <c r="I13" s="770" t="s">
        <v>544</v>
      </c>
      <c r="J13" s="775" t="s">
        <v>105</v>
      </c>
      <c r="K13" s="765" t="str">
        <f>VLOOKUP(C13,'ABC Analysis Results'!$A$2:$C$140,3,0)</f>
        <v>C</v>
      </c>
      <c r="L13" s="766">
        <f>VLOOKUP(C13,'Complexity Cost Adjustment'!$C$2:$I$141,7,0)</f>
        <v>65.82647172</v>
      </c>
      <c r="M13" s="767">
        <f>VLOOKUP(C13,'Complexity Cost Adjustment'!$C$2:$G$141,5,0)</f>
        <v>18819.13</v>
      </c>
      <c r="N13" s="767">
        <f>VLOOKUP(C13,'Complexity Cost Adjustment'!$C$2:$T$141,18,0)</f>
        <v>10.05302085</v>
      </c>
      <c r="O13" s="768">
        <f>VLOOKUP(C13,'Complexity Cost Adjustment'!$C$2:$AJ$141,34,0)</f>
        <v>-0.3153726467</v>
      </c>
      <c r="P13" s="765">
        <f>VLOOKUP(C13,'Complexity Cost Adjustment'!$C$2:$H$141,6,0)</f>
        <v>285.89</v>
      </c>
      <c r="Q13" s="769" t="s">
        <v>730</v>
      </c>
      <c r="R13" s="770"/>
      <c r="S13" s="765"/>
      <c r="T13" s="771"/>
      <c r="U13" s="768"/>
      <c r="V13" s="771"/>
      <c r="W13" s="777"/>
      <c r="X13" s="771"/>
      <c r="Y13" s="771"/>
      <c r="Z13" s="771"/>
      <c r="AA13" s="773"/>
      <c r="AB13" s="773"/>
      <c r="AC13" s="773"/>
      <c r="AD13" s="605"/>
      <c r="AE13" s="605"/>
      <c r="AF13" s="605"/>
      <c r="AG13" s="605"/>
      <c r="AH13" s="605"/>
    </row>
    <row r="14">
      <c r="A14" s="770" t="s">
        <v>310</v>
      </c>
      <c r="B14" s="770" t="s">
        <v>315</v>
      </c>
      <c r="C14" s="770">
        <v>1811135.0</v>
      </c>
      <c r="D14" s="774" t="s">
        <v>479</v>
      </c>
      <c r="E14" s="774" t="s">
        <v>547</v>
      </c>
      <c r="F14" s="770" t="s">
        <v>509</v>
      </c>
      <c r="G14" s="774" t="s">
        <v>312</v>
      </c>
      <c r="H14" s="774" t="s">
        <v>556</v>
      </c>
      <c r="I14" s="770" t="s">
        <v>557</v>
      </c>
      <c r="J14" s="775"/>
      <c r="K14" s="765" t="str">
        <f>VLOOKUP(C14,'ABC Analysis Results'!$A$2:$C$140,3,0)</f>
        <v>C</v>
      </c>
      <c r="L14" s="766">
        <f>VLOOKUP(C14,'Complexity Cost Adjustment'!$C$2:$I$141,7,0)</f>
        <v>38.08662443</v>
      </c>
      <c r="M14" s="767">
        <f>VLOOKUP(C14,'Complexity Cost Adjustment'!$C$2:$G$141,5,0)</f>
        <v>108959.015</v>
      </c>
      <c r="N14" s="767">
        <f>VLOOKUP(C14,'Complexity Cost Adjustment'!$C$2:$T$141,18,0)</f>
        <v>-2471.810085</v>
      </c>
      <c r="O14" s="768">
        <f>VLOOKUP(C14,'Complexity Cost Adjustment'!$C$2:$AJ$141,34,0)</f>
        <v>-0.2968308882</v>
      </c>
      <c r="P14" s="765">
        <f>VLOOKUP(C14,'Complexity Cost Adjustment'!$C$2:$H$141,6,0)</f>
        <v>2860.821</v>
      </c>
      <c r="Q14" s="769" t="str">
        <f t="shared" ref="Q14:Q19" si="3">IF(OR(P14&gt;$C$115, O14 &gt;$C$116),"K", IF(R14="","D","S"))</f>
        <v>D</v>
      </c>
      <c r="R14" s="776"/>
      <c r="S14" s="765"/>
      <c r="T14" s="768"/>
      <c r="U14" s="768"/>
      <c r="V14" s="768"/>
      <c r="W14" s="772"/>
      <c r="X14" s="768"/>
      <c r="Y14" s="768"/>
      <c r="Z14" s="768"/>
      <c r="AA14" s="773"/>
      <c r="AB14" s="773"/>
      <c r="AC14" s="773"/>
      <c r="AD14" s="605"/>
      <c r="AE14" s="605"/>
      <c r="AF14" s="605"/>
      <c r="AG14" s="605"/>
      <c r="AH14" s="605"/>
    </row>
    <row r="15">
      <c r="A15" s="770" t="s">
        <v>253</v>
      </c>
      <c r="B15" s="770" t="s">
        <v>259</v>
      </c>
      <c r="C15" s="770">
        <v>1811101.0</v>
      </c>
      <c r="D15" s="774" t="s">
        <v>257</v>
      </c>
      <c r="E15" s="774" t="s">
        <v>547</v>
      </c>
      <c r="F15" s="770" t="s">
        <v>516</v>
      </c>
      <c r="G15" s="774" t="s">
        <v>117</v>
      </c>
      <c r="H15" s="774" t="s">
        <v>522</v>
      </c>
      <c r="I15" s="770" t="s">
        <v>551</v>
      </c>
      <c r="J15" s="775" t="s">
        <v>105</v>
      </c>
      <c r="K15" s="765" t="str">
        <f>VLOOKUP(C15,'ABC Analysis Results'!$A$2:$C$140,3,0)</f>
        <v>C</v>
      </c>
      <c r="L15" s="766">
        <f>VLOOKUP(C15,'Complexity Cost Adjustment'!$C$2:$I$141,7,0)</f>
        <v>79.43179929</v>
      </c>
      <c r="M15" s="767">
        <f>VLOOKUP(C15,'Complexity Cost Adjustment'!$C$2:$G$141,5,0)</f>
        <v>173695.962</v>
      </c>
      <c r="N15" s="767">
        <f>VLOOKUP(C15,'Complexity Cost Adjustment'!$C$2:$T$141,18,0)</f>
        <v>16971.89266</v>
      </c>
      <c r="O15" s="768">
        <f>VLOOKUP(C15,'Complexity Cost Adjustment'!$C$2:$AJ$141,34,0)</f>
        <v>-0.1677150694</v>
      </c>
      <c r="P15" s="765">
        <f>VLOOKUP(C15,'Complexity Cost Adjustment'!$C$2:$H$141,6,0)</f>
        <v>2186.7308</v>
      </c>
      <c r="Q15" s="769" t="str">
        <f t="shared" si="3"/>
        <v>D</v>
      </c>
      <c r="R15" s="776"/>
      <c r="S15" s="765"/>
      <c r="T15" s="768"/>
      <c r="U15" s="768"/>
      <c r="V15" s="768"/>
      <c r="W15" s="772"/>
      <c r="X15" s="768"/>
      <c r="Y15" s="768"/>
      <c r="Z15" s="768"/>
      <c r="AA15" s="773"/>
      <c r="AB15" s="773"/>
      <c r="AC15" s="773"/>
      <c r="AD15" s="605"/>
      <c r="AE15" s="605"/>
      <c r="AF15" s="605"/>
      <c r="AG15" s="605"/>
      <c r="AH15" s="605"/>
    </row>
    <row r="16">
      <c r="A16" s="770" t="s">
        <v>133</v>
      </c>
      <c r="B16" s="770" t="s">
        <v>145</v>
      </c>
      <c r="C16" s="770">
        <v>1811027.0</v>
      </c>
      <c r="D16" s="774" t="s">
        <v>479</v>
      </c>
      <c r="E16" s="774" t="s">
        <v>110</v>
      </c>
      <c r="F16" s="770" t="s">
        <v>509</v>
      </c>
      <c r="G16" s="774" t="s">
        <v>117</v>
      </c>
      <c r="H16" s="774" t="s">
        <v>141</v>
      </c>
      <c r="I16" s="770" t="s">
        <v>546</v>
      </c>
      <c r="J16" s="775" t="s">
        <v>105</v>
      </c>
      <c r="K16" s="765" t="str">
        <f>VLOOKUP(C16,'ABC Analysis Results'!$A$2:$C$140,3,0)</f>
        <v>C</v>
      </c>
      <c r="L16" s="766">
        <f>VLOOKUP(C16,'Complexity Cost Adjustment'!$C$2:$I$141,7,0)</f>
        <v>77.09949185</v>
      </c>
      <c r="M16" s="767">
        <f>VLOOKUP(C16,'Complexity Cost Adjustment'!$C$2:$G$141,5,0)</f>
        <v>123497.781</v>
      </c>
      <c r="N16" s="767">
        <f>VLOOKUP(C16,'Complexity Cost Adjustment'!$C$2:$T$141,18,0)</f>
        <v>983.7747191</v>
      </c>
      <c r="O16" s="768">
        <f>VLOOKUP(C16,'Complexity Cost Adjustment'!$C$2:$AJ$141,34,0)</f>
        <v>-0.134411723</v>
      </c>
      <c r="P16" s="765">
        <f>VLOOKUP(C16,'Complexity Cost Adjustment'!$C$2:$H$141,6,0)</f>
        <v>1601.7976</v>
      </c>
      <c r="Q16" s="769" t="str">
        <f t="shared" si="3"/>
        <v>D</v>
      </c>
      <c r="R16" s="776"/>
      <c r="S16" s="765"/>
      <c r="T16" s="768"/>
      <c r="U16" s="768"/>
      <c r="V16" s="768"/>
      <c r="W16" s="772"/>
      <c r="X16" s="768"/>
      <c r="Y16" s="768"/>
      <c r="Z16" s="768"/>
      <c r="AA16" s="773"/>
      <c r="AB16" s="773"/>
      <c r="AC16" s="773"/>
      <c r="AD16" s="605"/>
      <c r="AE16" s="605"/>
      <c r="AF16" s="605"/>
      <c r="AG16" s="605"/>
      <c r="AH16" s="605"/>
    </row>
    <row r="17">
      <c r="A17" s="770" t="s">
        <v>310</v>
      </c>
      <c r="B17" s="770" t="s">
        <v>319</v>
      </c>
      <c r="C17" s="770">
        <v>1811139.0</v>
      </c>
      <c r="D17" s="774" t="s">
        <v>479</v>
      </c>
      <c r="E17" s="774" t="s">
        <v>548</v>
      </c>
      <c r="F17" s="770" t="s">
        <v>509</v>
      </c>
      <c r="G17" s="774" t="s">
        <v>312</v>
      </c>
      <c r="H17" s="774" t="s">
        <v>556</v>
      </c>
      <c r="I17" s="770" t="s">
        <v>557</v>
      </c>
      <c r="J17" s="775"/>
      <c r="K17" s="765" t="str">
        <f>VLOOKUP(C17,'ABC Analysis Results'!$A$2:$C$140,3,0)</f>
        <v>C</v>
      </c>
      <c r="L17" s="766">
        <f>VLOOKUP(C17,'Complexity Cost Adjustment'!$C$2:$I$141,7,0)</f>
        <v>44.76662506</v>
      </c>
      <c r="M17" s="767">
        <f>VLOOKUP(C17,'Complexity Cost Adjustment'!$C$2:$G$141,5,0)</f>
        <v>4282.635</v>
      </c>
      <c r="N17" s="767">
        <f>VLOOKUP(C17,'Complexity Cost Adjustment'!$C$2:$T$141,18,0)</f>
        <v>1172.153907</v>
      </c>
      <c r="O17" s="768">
        <f>VLOOKUP(C17,'Complexity Cost Adjustment'!$C$2:$AJ$141,34,0)</f>
        <v>-0.06930981376</v>
      </c>
      <c r="P17" s="765">
        <f>VLOOKUP(C17,'Complexity Cost Adjustment'!$C$2:$H$141,6,0)</f>
        <v>95.6658</v>
      </c>
      <c r="Q17" s="769" t="str">
        <f t="shared" si="3"/>
        <v>D</v>
      </c>
      <c r="R17" s="778"/>
      <c r="S17" s="765"/>
      <c r="T17" s="768"/>
      <c r="U17" s="768"/>
      <c r="V17" s="765"/>
      <c r="W17" s="772"/>
      <c r="X17" s="768"/>
      <c r="Y17" s="768"/>
      <c r="Z17" s="768"/>
      <c r="AA17" s="773"/>
      <c r="AB17" s="773"/>
      <c r="AC17" s="773"/>
      <c r="AD17" s="605"/>
      <c r="AE17" s="605"/>
      <c r="AF17" s="605"/>
      <c r="AG17" s="605"/>
      <c r="AH17" s="605"/>
    </row>
    <row r="18">
      <c r="A18" s="770" t="s">
        <v>133</v>
      </c>
      <c r="B18" s="770" t="s">
        <v>147</v>
      </c>
      <c r="C18" s="770">
        <v>1811028.0</v>
      </c>
      <c r="D18" s="774" t="s">
        <v>479</v>
      </c>
      <c r="E18" s="774" t="s">
        <v>110</v>
      </c>
      <c r="F18" s="770" t="s">
        <v>509</v>
      </c>
      <c r="G18" s="774" t="s">
        <v>117</v>
      </c>
      <c r="H18" s="774" t="s">
        <v>141</v>
      </c>
      <c r="I18" s="770" t="s">
        <v>546</v>
      </c>
      <c r="J18" s="775" t="s">
        <v>105</v>
      </c>
      <c r="K18" s="765" t="str">
        <f>VLOOKUP(C18,'ABC Analysis Results'!$A$2:$C$140,3,0)</f>
        <v>C</v>
      </c>
      <c r="L18" s="766">
        <f>VLOOKUP(C18,'Complexity Cost Adjustment'!$C$2:$I$141,7,0)</f>
        <v>100.2688178</v>
      </c>
      <c r="M18" s="767">
        <f>VLOOKUP(C18,'Complexity Cost Adjustment'!$C$2:$G$141,5,0)</f>
        <v>136417.732</v>
      </c>
      <c r="N18" s="767">
        <f>VLOOKUP(C18,'Complexity Cost Adjustment'!$C$2:$T$141,18,0)</f>
        <v>2967.517142</v>
      </c>
      <c r="O18" s="768">
        <f>VLOOKUP(C18,'Complexity Cost Adjustment'!$C$2:$AJ$141,34,0)</f>
        <v>-0.05522174874</v>
      </c>
      <c r="P18" s="765">
        <f>VLOOKUP(C18,'Complexity Cost Adjustment'!$C$2:$H$141,6,0)</f>
        <v>1360.52</v>
      </c>
      <c r="Q18" s="769" t="str">
        <f t="shared" si="3"/>
        <v>D</v>
      </c>
      <c r="R18" s="776"/>
      <c r="S18" s="765"/>
      <c r="T18" s="768"/>
      <c r="U18" s="768"/>
      <c r="V18" s="768"/>
      <c r="W18" s="772"/>
      <c r="X18" s="768"/>
      <c r="Y18" s="768"/>
      <c r="Z18" s="768"/>
      <c r="AA18" s="773"/>
      <c r="AB18" s="773"/>
      <c r="AC18" s="773"/>
      <c r="AD18" s="773"/>
      <c r="AE18" s="773"/>
      <c r="AF18" s="773"/>
      <c r="AG18" s="773"/>
      <c r="AH18" s="773"/>
    </row>
    <row r="19">
      <c r="A19" s="770" t="s">
        <v>253</v>
      </c>
      <c r="B19" s="770" t="s">
        <v>262</v>
      </c>
      <c r="C19" s="770">
        <v>1811103.0</v>
      </c>
      <c r="D19" s="774" t="s">
        <v>257</v>
      </c>
      <c r="E19" s="774" t="s">
        <v>547</v>
      </c>
      <c r="F19" s="770" t="s">
        <v>516</v>
      </c>
      <c r="G19" s="774" t="s">
        <v>117</v>
      </c>
      <c r="H19" s="774" t="s">
        <v>522</v>
      </c>
      <c r="I19" s="770" t="s">
        <v>551</v>
      </c>
      <c r="J19" s="775" t="s">
        <v>105</v>
      </c>
      <c r="K19" s="765" t="str">
        <f>VLOOKUP(C19,'ABC Analysis Results'!$A$2:$C$140,3,0)</f>
        <v>C</v>
      </c>
      <c r="L19" s="766">
        <f>VLOOKUP(C19,'Complexity Cost Adjustment'!$C$2:$I$141,7,0)</f>
        <v>93.88467028</v>
      </c>
      <c r="M19" s="767">
        <f>VLOOKUP(C19,'Complexity Cost Adjustment'!$C$2:$G$141,5,0)</f>
        <v>48345.066</v>
      </c>
      <c r="N19" s="767">
        <f>VLOOKUP(C19,'Complexity Cost Adjustment'!$C$2:$T$141,18,0)</f>
        <v>11735.60676</v>
      </c>
      <c r="O19" s="768">
        <f>VLOOKUP(C19,'Complexity Cost Adjustment'!$C$2:$AJ$141,34,0)</f>
        <v>-0.05372755788</v>
      </c>
      <c r="P19" s="765">
        <f>VLOOKUP(C19,'Complexity Cost Adjustment'!$C$2:$H$141,6,0)</f>
        <v>514.941</v>
      </c>
      <c r="Q19" s="769" t="str">
        <f t="shared" si="3"/>
        <v>D</v>
      </c>
      <c r="R19" s="776"/>
      <c r="S19" s="765"/>
      <c r="T19" s="768"/>
      <c r="U19" s="768"/>
      <c r="V19" s="768"/>
      <c r="W19" s="772"/>
      <c r="X19" s="768"/>
      <c r="Y19" s="768"/>
      <c r="Z19" s="768"/>
      <c r="AA19" s="773"/>
      <c r="AB19" s="773"/>
      <c r="AC19" s="773"/>
      <c r="AD19" s="773"/>
      <c r="AE19" s="773"/>
      <c r="AF19" s="773"/>
      <c r="AG19" s="773"/>
      <c r="AH19" s="773"/>
    </row>
    <row r="20">
      <c r="A20" s="770" t="s">
        <v>163</v>
      </c>
      <c r="B20" s="770" t="s">
        <v>169</v>
      </c>
      <c r="C20" s="770">
        <v>1811048.0</v>
      </c>
      <c r="D20" s="774" t="s">
        <v>479</v>
      </c>
      <c r="E20" s="774" t="s">
        <v>110</v>
      </c>
      <c r="F20" s="770" t="s">
        <v>509</v>
      </c>
      <c r="G20" s="774" t="s">
        <v>117</v>
      </c>
      <c r="H20" s="774" t="s">
        <v>522</v>
      </c>
      <c r="I20" s="770" t="s">
        <v>544</v>
      </c>
      <c r="J20" s="775" t="s">
        <v>105</v>
      </c>
      <c r="K20" s="765" t="str">
        <f>VLOOKUP(C20,'ABC Analysis Results'!$A$2:$C$140,3,0)</f>
        <v>C</v>
      </c>
      <c r="L20" s="766">
        <f>VLOOKUP(C20,'Complexity Cost Adjustment'!$C$2:$I$141,7,0)</f>
        <v>71.03226649</v>
      </c>
      <c r="M20" s="767">
        <f>VLOOKUP(C20,'Complexity Cost Adjustment'!$C$2:$G$141,5,0)</f>
        <v>104924.318</v>
      </c>
      <c r="N20" s="767">
        <f>VLOOKUP(C20,'Complexity Cost Adjustment'!$C$2:$T$141,18,0)</f>
        <v>27143.62685</v>
      </c>
      <c r="O20" s="768">
        <f>VLOOKUP(C20,'Complexity Cost Adjustment'!$C$2:$AJ$141,34,0)</f>
        <v>-0.04874495518</v>
      </c>
      <c r="P20" s="765">
        <f>VLOOKUP(C20,'Complexity Cost Adjustment'!$C$2:$H$141,6,0)</f>
        <v>1477.136</v>
      </c>
      <c r="Q20" s="769" t="s">
        <v>730</v>
      </c>
      <c r="R20" s="770"/>
      <c r="S20" s="765"/>
      <c r="T20" s="771"/>
      <c r="U20" s="768"/>
      <c r="V20" s="771"/>
      <c r="W20" s="777"/>
      <c r="X20" s="771"/>
      <c r="Y20" s="771"/>
      <c r="Z20" s="771"/>
      <c r="AA20" s="773"/>
      <c r="AB20" s="773"/>
      <c r="AC20" s="773"/>
      <c r="AD20" s="773"/>
      <c r="AE20" s="773"/>
      <c r="AF20" s="773"/>
      <c r="AG20" s="773"/>
      <c r="AH20" s="773"/>
    </row>
    <row r="21">
      <c r="A21" s="770" t="s">
        <v>275</v>
      </c>
      <c r="B21" s="770" t="s">
        <v>289</v>
      </c>
      <c r="C21" s="770">
        <v>1811117.0</v>
      </c>
      <c r="D21" s="774" t="s">
        <v>257</v>
      </c>
      <c r="E21" s="774" t="s">
        <v>110</v>
      </c>
      <c r="F21" s="770" t="s">
        <v>509</v>
      </c>
      <c r="G21" s="774" t="s">
        <v>117</v>
      </c>
      <c r="H21" s="774" t="s">
        <v>127</v>
      </c>
      <c r="I21" s="770" t="s">
        <v>546</v>
      </c>
      <c r="J21" s="775" t="s">
        <v>105</v>
      </c>
      <c r="K21" s="765" t="str">
        <f>VLOOKUP(C21,'ABC Analysis Results'!$A$2:$C$140,3,0)</f>
        <v>C</v>
      </c>
      <c r="L21" s="766">
        <f>VLOOKUP(C21,'Complexity Cost Adjustment'!$C$2:$I$141,7,0)</f>
        <v>98.08068931</v>
      </c>
      <c r="M21" s="767">
        <f>VLOOKUP(C21,'Complexity Cost Adjustment'!$C$2:$G$141,5,0)</f>
        <v>191782.272</v>
      </c>
      <c r="N21" s="767">
        <f>VLOOKUP(C21,'Complexity Cost Adjustment'!$C$2:$T$141,18,0)</f>
        <v>34429.08215</v>
      </c>
      <c r="O21" s="768">
        <f>VLOOKUP(C21,'Complexity Cost Adjustment'!$C$2:$AJ$141,34,0)</f>
        <v>0.05856560629</v>
      </c>
      <c r="P21" s="765">
        <f>VLOOKUP(C21,'Complexity Cost Adjustment'!$C$2:$H$141,6,0)</f>
        <v>1955.352</v>
      </c>
      <c r="Q21" s="769" t="str">
        <f t="shared" ref="Q21:Q23" si="4">IF(OR(P21&gt;$C$115, O21 &gt;$C$116),"K", IF(R21="","D","S"))</f>
        <v>D</v>
      </c>
      <c r="R21" s="776"/>
      <c r="S21" s="765"/>
      <c r="T21" s="768"/>
      <c r="U21" s="768"/>
      <c r="V21" s="768"/>
      <c r="W21" s="772"/>
      <c r="X21" s="768"/>
      <c r="Y21" s="768"/>
      <c r="Z21" s="768"/>
      <c r="AA21" s="773"/>
      <c r="AB21" s="773"/>
      <c r="AC21" s="773"/>
      <c r="AD21" s="605"/>
      <c r="AE21" s="605"/>
      <c r="AF21" s="605"/>
      <c r="AG21" s="605"/>
      <c r="AH21" s="605"/>
    </row>
    <row r="22">
      <c r="A22" s="770" t="s">
        <v>133</v>
      </c>
      <c r="B22" s="770" t="s">
        <v>134</v>
      </c>
      <c r="C22" s="770">
        <v>1811021.0</v>
      </c>
      <c r="D22" s="774" t="s">
        <v>479</v>
      </c>
      <c r="E22" s="774" t="s">
        <v>188</v>
      </c>
      <c r="F22" s="770" t="s">
        <v>509</v>
      </c>
      <c r="G22" s="774" t="s">
        <v>117</v>
      </c>
      <c r="H22" s="770" t="s">
        <v>127</v>
      </c>
      <c r="I22" s="775" t="s">
        <v>546</v>
      </c>
      <c r="J22" s="775" t="s">
        <v>105</v>
      </c>
      <c r="K22" s="765" t="str">
        <f>VLOOKUP(C22,'ABC Analysis Results'!$A$2:$C$140,3,0)</f>
        <v>C</v>
      </c>
      <c r="L22" s="766">
        <f>VLOOKUP(C22,'Complexity Cost Adjustment'!$C$2:$I$141,7,0)</f>
        <v>135.3971593</v>
      </c>
      <c r="M22" s="767">
        <f>VLOOKUP(C22,'Complexity Cost Adjustment'!$C$2:$G$141,5,0)</f>
        <v>346958.416</v>
      </c>
      <c r="N22" s="767">
        <f>VLOOKUP(C22,'Complexity Cost Adjustment'!$C$2:$T$141,18,0)</f>
        <v>42196.83584</v>
      </c>
      <c r="O22" s="768">
        <f>VLOOKUP(C22,'Complexity Cost Adjustment'!$C$2:$AJ$141,34,0)</f>
        <v>0.08789375721</v>
      </c>
      <c r="P22" s="765">
        <f>VLOOKUP(C22,'Complexity Cost Adjustment'!$C$2:$H$141,6,0)</f>
        <v>2562.5236</v>
      </c>
      <c r="Q22" s="769" t="str">
        <f t="shared" si="4"/>
        <v>D</v>
      </c>
      <c r="R22" s="776"/>
      <c r="S22" s="765"/>
      <c r="T22" s="768"/>
      <c r="U22" s="768"/>
      <c r="V22" s="768"/>
      <c r="W22" s="772"/>
      <c r="X22" s="768"/>
      <c r="Y22" s="768"/>
      <c r="Z22" s="768"/>
      <c r="AA22" s="773"/>
      <c r="AB22" s="773"/>
      <c r="AC22" s="773"/>
      <c r="AD22" s="773"/>
      <c r="AE22" s="773"/>
      <c r="AF22" s="773"/>
      <c r="AG22" s="773"/>
      <c r="AH22" s="773"/>
    </row>
    <row r="23">
      <c r="A23" s="770" t="s">
        <v>253</v>
      </c>
      <c r="B23" s="770" t="s">
        <v>260</v>
      </c>
      <c r="C23" s="770">
        <v>1811102.0</v>
      </c>
      <c r="D23" s="774" t="s">
        <v>257</v>
      </c>
      <c r="E23" s="774" t="s">
        <v>547</v>
      </c>
      <c r="F23" s="770" t="s">
        <v>516</v>
      </c>
      <c r="G23" s="774" t="s">
        <v>117</v>
      </c>
      <c r="H23" s="770" t="s">
        <v>522</v>
      </c>
      <c r="I23" s="775" t="s">
        <v>551</v>
      </c>
      <c r="J23" s="775" t="s">
        <v>105</v>
      </c>
      <c r="K23" s="765" t="str">
        <f>VLOOKUP(C23,'ABC Analysis Results'!$A$2:$C$140,3,0)</f>
        <v>C</v>
      </c>
      <c r="L23" s="766">
        <f>VLOOKUP(C23,'Complexity Cost Adjustment'!$C$2:$I$141,7,0)</f>
        <v>109.3899932</v>
      </c>
      <c r="M23" s="767">
        <f>VLOOKUP(C23,'Complexity Cost Adjustment'!$C$2:$G$141,5,0)</f>
        <v>206845.188</v>
      </c>
      <c r="N23" s="767">
        <f>VLOOKUP(C23,'Complexity Cost Adjustment'!$C$2:$T$141,18,0)</f>
        <v>65306.05247</v>
      </c>
      <c r="O23" s="768">
        <f>VLOOKUP(C23,'Complexity Cost Adjustment'!$C$2:$AJ$141,34,0)</f>
        <v>0.09941839409</v>
      </c>
      <c r="P23" s="765">
        <f>VLOOKUP(C23,'Complexity Cost Adjustment'!$C$2:$H$141,6,0)</f>
        <v>1890.8968</v>
      </c>
      <c r="Q23" s="769" t="str">
        <f t="shared" si="4"/>
        <v>D</v>
      </c>
      <c r="R23" s="776"/>
      <c r="S23" s="765"/>
      <c r="T23" s="768"/>
      <c r="U23" s="768"/>
      <c r="V23" s="768"/>
      <c r="W23" s="772"/>
      <c r="X23" s="768"/>
      <c r="Y23" s="768"/>
      <c r="Z23" s="768"/>
      <c r="AA23" s="773"/>
      <c r="AB23" s="773"/>
      <c r="AC23" s="773"/>
      <c r="AD23" s="605"/>
      <c r="AE23" s="605"/>
      <c r="AF23" s="605"/>
      <c r="AG23" s="605"/>
      <c r="AH23" s="605"/>
    </row>
    <row r="24">
      <c r="A24" s="770" t="s">
        <v>275</v>
      </c>
      <c r="B24" s="770" t="s">
        <v>300</v>
      </c>
      <c r="C24" s="770">
        <v>1811126.0</v>
      </c>
      <c r="D24" s="774" t="s">
        <v>257</v>
      </c>
      <c r="E24" s="774" t="s">
        <v>548</v>
      </c>
      <c r="F24" s="770" t="s">
        <v>516</v>
      </c>
      <c r="G24" s="774" t="s">
        <v>99</v>
      </c>
      <c r="H24" s="770" t="s">
        <v>522</v>
      </c>
      <c r="I24" s="775" t="s">
        <v>544</v>
      </c>
      <c r="J24" s="775" t="s">
        <v>105</v>
      </c>
      <c r="K24" s="765" t="str">
        <f>VLOOKUP(C24,'ABC Analysis Results'!$A$2:$C$140,3,0)</f>
        <v>C</v>
      </c>
      <c r="L24" s="766">
        <f>VLOOKUP(C24,'Complexity Cost Adjustment'!$C$2:$I$141,7,0)</f>
        <v>100.6103978</v>
      </c>
      <c r="M24" s="767">
        <f>VLOOKUP(C24,'Complexity Cost Adjustment'!$C$2:$G$141,5,0)</f>
        <v>51196.768</v>
      </c>
      <c r="N24" s="767">
        <f>VLOOKUP(C24,'Complexity Cost Adjustment'!$C$2:$T$141,18,0)</f>
        <v>14895.24184</v>
      </c>
      <c r="O24" s="768">
        <f>VLOOKUP(C24,'Complexity Cost Adjustment'!$C$2:$AJ$141,34,0)</f>
        <v>0.112393161</v>
      </c>
      <c r="P24" s="765">
        <f>VLOOKUP(C24,'Complexity Cost Adjustment'!$C$2:$H$141,6,0)</f>
        <v>508.8616</v>
      </c>
      <c r="Q24" s="769" t="s">
        <v>730</v>
      </c>
      <c r="R24" s="770"/>
      <c r="S24" s="765"/>
      <c r="T24" s="771"/>
      <c r="U24" s="768"/>
      <c r="V24" s="771"/>
      <c r="W24" s="777"/>
      <c r="X24" s="771"/>
      <c r="Y24" s="771"/>
      <c r="Z24" s="771"/>
      <c r="AA24" s="773"/>
      <c r="AB24" s="773"/>
      <c r="AC24" s="773"/>
      <c r="AD24" s="605"/>
      <c r="AE24" s="605"/>
      <c r="AF24" s="605"/>
      <c r="AG24" s="605"/>
      <c r="AH24" s="605"/>
    </row>
    <row r="25">
      <c r="A25" s="770" t="s">
        <v>133</v>
      </c>
      <c r="B25" s="770" t="s">
        <v>161</v>
      </c>
      <c r="C25" s="770">
        <v>1811042.0</v>
      </c>
      <c r="D25" s="774" t="s">
        <v>479</v>
      </c>
      <c r="E25" s="774" t="s">
        <v>190</v>
      </c>
      <c r="F25" s="770" t="s">
        <v>509</v>
      </c>
      <c r="G25" s="774" t="s">
        <v>117</v>
      </c>
      <c r="H25" s="770" t="s">
        <v>141</v>
      </c>
      <c r="I25" s="775" t="s">
        <v>546</v>
      </c>
      <c r="J25" s="775" t="s">
        <v>139</v>
      </c>
      <c r="K25" s="765" t="str">
        <f>VLOOKUP(C25,'ABC Analysis Results'!$A$2:$C$140,3,0)</f>
        <v>C</v>
      </c>
      <c r="L25" s="766">
        <f>VLOOKUP(C25,'Complexity Cost Adjustment'!$C$2:$I$141,7,0)</f>
        <v>61.88683991</v>
      </c>
      <c r="M25" s="767">
        <f>VLOOKUP(C25,'Complexity Cost Adjustment'!$C$2:$G$141,5,0)</f>
        <v>42837.625</v>
      </c>
      <c r="N25" s="767">
        <f>VLOOKUP(C25,'Complexity Cost Adjustment'!$C$2:$T$141,18,0)</f>
        <v>11212.83998</v>
      </c>
      <c r="O25" s="768">
        <f>VLOOKUP(C25,'Complexity Cost Adjustment'!$C$2:$AJ$141,34,0)</f>
        <v>0.1271607915</v>
      </c>
      <c r="P25" s="765">
        <f>VLOOKUP(C25,'Complexity Cost Adjustment'!$C$2:$H$141,6,0)</f>
        <v>692.1928</v>
      </c>
      <c r="Q25" s="769" t="str">
        <f t="shared" ref="Q25:Q26" si="5">IF(OR(P25&gt;$C$115, O25 &gt;$C$116),"K", IF(R25="","D","S"))</f>
        <v>D</v>
      </c>
      <c r="R25" s="776"/>
      <c r="S25" s="765"/>
      <c r="T25" s="768"/>
      <c r="U25" s="768"/>
      <c r="V25" s="768"/>
      <c r="W25" s="772"/>
      <c r="X25" s="768"/>
      <c r="Y25" s="768"/>
      <c r="Z25" s="768"/>
      <c r="AA25" s="773"/>
      <c r="AB25" s="773"/>
      <c r="AC25" s="773"/>
      <c r="AD25" s="605"/>
      <c r="AE25" s="605"/>
      <c r="AF25" s="605"/>
      <c r="AG25" s="605"/>
      <c r="AH25" s="605"/>
    </row>
    <row r="26">
      <c r="A26" s="770" t="s">
        <v>275</v>
      </c>
      <c r="B26" s="770" t="s">
        <v>292</v>
      </c>
      <c r="C26" s="770">
        <v>1811120.0</v>
      </c>
      <c r="D26" s="774" t="s">
        <v>257</v>
      </c>
      <c r="E26" s="774" t="s">
        <v>110</v>
      </c>
      <c r="F26" s="770" t="s">
        <v>509</v>
      </c>
      <c r="G26" s="774" t="s">
        <v>117</v>
      </c>
      <c r="H26" s="770" t="s">
        <v>127</v>
      </c>
      <c r="I26" s="775" t="s">
        <v>546</v>
      </c>
      <c r="J26" s="775" t="s">
        <v>105</v>
      </c>
      <c r="K26" s="765" t="str">
        <f>VLOOKUP(C26,'ABC Analysis Results'!$A$2:$C$140,3,0)</f>
        <v>C</v>
      </c>
      <c r="L26" s="766">
        <f>VLOOKUP(C26,'Complexity Cost Adjustment'!$C$2:$I$141,7,0)</f>
        <v>98.75319052</v>
      </c>
      <c r="M26" s="767">
        <f>VLOOKUP(C26,'Complexity Cost Adjustment'!$C$2:$G$141,5,0)</f>
        <v>268203.642</v>
      </c>
      <c r="N26" s="767">
        <f>VLOOKUP(C26,'Complexity Cost Adjustment'!$C$2:$T$141,18,0)</f>
        <v>69811.33974</v>
      </c>
      <c r="O26" s="768">
        <f>VLOOKUP(C26,'Complexity Cost Adjustment'!$C$2:$AJ$141,34,0)</f>
        <v>0.157110872</v>
      </c>
      <c r="P26" s="765">
        <f>VLOOKUP(C26,'Complexity Cost Adjustment'!$C$2:$H$141,6,0)</f>
        <v>2715.8985</v>
      </c>
      <c r="Q26" s="769" t="str">
        <f t="shared" si="5"/>
        <v>D</v>
      </c>
      <c r="R26" s="776"/>
      <c r="S26" s="765"/>
      <c r="T26" s="768"/>
      <c r="U26" s="768"/>
      <c r="V26" s="768"/>
      <c r="W26" s="772"/>
      <c r="X26" s="768"/>
      <c r="Y26" s="768"/>
      <c r="Z26" s="768"/>
      <c r="AA26" s="773"/>
      <c r="AB26" s="773"/>
      <c r="AC26" s="773"/>
      <c r="AD26" s="773"/>
      <c r="AE26" s="773"/>
      <c r="AF26" s="773"/>
      <c r="AG26" s="773"/>
      <c r="AH26" s="773"/>
    </row>
    <row r="27">
      <c r="A27" s="770" t="s">
        <v>275</v>
      </c>
      <c r="B27" s="770" t="s">
        <v>302</v>
      </c>
      <c r="C27" s="770">
        <v>1811127.0</v>
      </c>
      <c r="D27" s="774" t="s">
        <v>257</v>
      </c>
      <c r="E27" s="774" t="s">
        <v>548</v>
      </c>
      <c r="F27" s="770" t="s">
        <v>516</v>
      </c>
      <c r="G27" s="774" t="s">
        <v>99</v>
      </c>
      <c r="H27" s="770" t="s">
        <v>522</v>
      </c>
      <c r="I27" s="775" t="s">
        <v>544</v>
      </c>
      <c r="J27" s="775" t="s">
        <v>105</v>
      </c>
      <c r="K27" s="765" t="str">
        <f>VLOOKUP(C27,'ABC Analysis Results'!$A$2:$C$140,3,0)</f>
        <v>C</v>
      </c>
      <c r="L27" s="766">
        <f>VLOOKUP(C27,'Complexity Cost Adjustment'!$C$2:$I$141,7,0)</f>
        <v>116.1002064</v>
      </c>
      <c r="M27" s="767">
        <f>VLOOKUP(C27,'Complexity Cost Adjustment'!$C$2:$G$141,5,0)</f>
        <v>229317.9</v>
      </c>
      <c r="N27" s="767">
        <f>VLOOKUP(C27,'Complexity Cost Adjustment'!$C$2:$T$141,18,0)</f>
        <v>61575.1305</v>
      </c>
      <c r="O27" s="768">
        <f>VLOOKUP(C27,'Complexity Cost Adjustment'!$C$2:$AJ$141,34,0)</f>
        <v>0.1651200455</v>
      </c>
      <c r="P27" s="765">
        <f>VLOOKUP(C27,'Complexity Cost Adjustment'!$C$2:$H$141,6,0)</f>
        <v>1975.1722</v>
      </c>
      <c r="Q27" s="769" t="s">
        <v>730</v>
      </c>
      <c r="R27" s="770"/>
      <c r="S27" s="765"/>
      <c r="T27" s="771"/>
      <c r="U27" s="768"/>
      <c r="V27" s="771"/>
      <c r="W27" s="777"/>
      <c r="X27" s="771"/>
      <c r="Y27" s="771"/>
      <c r="Z27" s="771"/>
      <c r="AA27" s="773"/>
      <c r="AB27" s="773"/>
      <c r="AC27" s="773"/>
      <c r="AD27" s="773"/>
      <c r="AE27" s="773"/>
      <c r="AF27" s="773"/>
      <c r="AG27" s="773"/>
      <c r="AH27" s="773"/>
    </row>
    <row r="28">
      <c r="A28" s="770" t="s">
        <v>275</v>
      </c>
      <c r="B28" s="770" t="s">
        <v>309</v>
      </c>
      <c r="C28" s="770">
        <v>1811133.0</v>
      </c>
      <c r="D28" s="774" t="s">
        <v>257</v>
      </c>
      <c r="E28" s="774" t="s">
        <v>547</v>
      </c>
      <c r="F28" s="770" t="s">
        <v>516</v>
      </c>
      <c r="G28" s="774" t="s">
        <v>99</v>
      </c>
      <c r="H28" s="770" t="s">
        <v>522</v>
      </c>
      <c r="I28" s="775" t="s">
        <v>544</v>
      </c>
      <c r="J28" s="775" t="s">
        <v>105</v>
      </c>
      <c r="K28" s="765" t="str">
        <f>VLOOKUP(C28,'ABC Analysis Results'!$A$2:$C$140,3,0)</f>
        <v>B</v>
      </c>
      <c r="L28" s="766">
        <f>VLOOKUP(C28,'Complexity Cost Adjustment'!$C$2:$I$141,7,0)</f>
        <v>119.4920802</v>
      </c>
      <c r="M28" s="767">
        <f>VLOOKUP(C28,'Complexity Cost Adjustment'!$C$2:$G$141,5,0)</f>
        <v>340666.675</v>
      </c>
      <c r="N28" s="767">
        <f>VLOOKUP(C28,'Complexity Cost Adjustment'!$C$2:$T$141,18,0)</f>
        <v>118726.4173</v>
      </c>
      <c r="O28" s="768">
        <f>VLOOKUP(C28,'Complexity Cost Adjustment'!$C$2:$AJ$141,34,0)</f>
        <v>0.2126510665</v>
      </c>
      <c r="P28" s="765">
        <f>VLOOKUP(C28,'Complexity Cost Adjustment'!$C$2:$H$141,6,0)</f>
        <v>2850.9561</v>
      </c>
      <c r="Q28" s="769" t="str">
        <f>IF(OR(P28&gt;$C$115, O28 &gt;$C$116),"K", IF(R28="","D","S"))</f>
        <v>D</v>
      </c>
      <c r="R28" s="776"/>
      <c r="S28" s="765"/>
      <c r="T28" s="768"/>
      <c r="U28" s="768"/>
      <c r="V28" s="768"/>
      <c r="W28" s="777"/>
      <c r="X28" s="768"/>
      <c r="Y28" s="768"/>
      <c r="Z28" s="768"/>
      <c r="AA28" s="773"/>
      <c r="AB28" s="773"/>
      <c r="AC28" s="773"/>
      <c r="AD28" s="605"/>
      <c r="AE28" s="605"/>
      <c r="AF28" s="605"/>
      <c r="AG28" s="605"/>
      <c r="AH28" s="605"/>
    </row>
    <row r="29">
      <c r="A29" s="770" t="s">
        <v>275</v>
      </c>
      <c r="B29" s="770" t="s">
        <v>298</v>
      </c>
      <c r="C29" s="770">
        <v>1811125.0</v>
      </c>
      <c r="D29" s="774" t="s">
        <v>257</v>
      </c>
      <c r="E29" s="774" t="s">
        <v>548</v>
      </c>
      <c r="F29" s="770" t="s">
        <v>516</v>
      </c>
      <c r="G29" s="774" t="s">
        <v>99</v>
      </c>
      <c r="H29" s="770" t="s">
        <v>522</v>
      </c>
      <c r="I29" s="775" t="s">
        <v>544</v>
      </c>
      <c r="J29" s="775" t="s">
        <v>105</v>
      </c>
      <c r="K29" s="765" t="str">
        <f>VLOOKUP(C29,'ABC Analysis Results'!$A$2:$C$140,3,0)</f>
        <v>C</v>
      </c>
      <c r="L29" s="766">
        <f>VLOOKUP(C29,'Complexity Cost Adjustment'!$C$2:$I$141,7,0)</f>
        <v>266.2831858</v>
      </c>
      <c r="M29" s="767">
        <f>VLOOKUP(C29,'Complexity Cost Adjustment'!$C$2:$G$141,5,0)</f>
        <v>15020.928</v>
      </c>
      <c r="N29" s="767">
        <f>VLOOKUP(C29,'Complexity Cost Adjustment'!$C$2:$T$141,18,0)</f>
        <v>10181.41559</v>
      </c>
      <c r="O29" s="768">
        <f>VLOOKUP(C29,'Complexity Cost Adjustment'!$C$2:$AJ$141,34,0)</f>
        <v>0.2448830696</v>
      </c>
      <c r="P29" s="765">
        <f>VLOOKUP(C29,'Complexity Cost Adjustment'!$C$2:$H$141,6,0)</f>
        <v>56.4096</v>
      </c>
      <c r="Q29" s="769" t="s">
        <v>730</v>
      </c>
      <c r="R29" s="770"/>
      <c r="S29" s="765"/>
      <c r="T29" s="771"/>
      <c r="U29" s="768"/>
      <c r="V29" s="771"/>
      <c r="W29" s="777"/>
      <c r="X29" s="771"/>
      <c r="Y29" s="771"/>
      <c r="Z29" s="771"/>
      <c r="AA29" s="773"/>
      <c r="AB29" s="773"/>
      <c r="AC29" s="773"/>
      <c r="AD29" s="773"/>
      <c r="AE29" s="773"/>
      <c r="AF29" s="773"/>
      <c r="AG29" s="773"/>
      <c r="AH29" s="773"/>
    </row>
    <row r="30">
      <c r="A30" s="770" t="s">
        <v>275</v>
      </c>
      <c r="B30" s="770" t="s">
        <v>290</v>
      </c>
      <c r="C30" s="770">
        <v>1811118.0</v>
      </c>
      <c r="D30" s="774" t="s">
        <v>257</v>
      </c>
      <c r="E30" s="774" t="s">
        <v>110</v>
      </c>
      <c r="F30" s="770" t="s">
        <v>509</v>
      </c>
      <c r="G30" s="774" t="s">
        <v>117</v>
      </c>
      <c r="H30" s="770" t="s">
        <v>127</v>
      </c>
      <c r="I30" s="775" t="s">
        <v>546</v>
      </c>
      <c r="J30" s="775" t="s">
        <v>105</v>
      </c>
      <c r="K30" s="765" t="str">
        <f>VLOOKUP(C30,'ABC Analysis Results'!$A$2:$C$140,3,0)</f>
        <v>C</v>
      </c>
      <c r="L30" s="766">
        <f>VLOOKUP(C30,'Complexity Cost Adjustment'!$C$2:$I$141,7,0)</f>
        <v>122.4855789</v>
      </c>
      <c r="M30" s="767">
        <f>VLOOKUP(C30,'Complexity Cost Adjustment'!$C$2:$G$141,5,0)</f>
        <v>217977.1</v>
      </c>
      <c r="N30" s="767">
        <f>VLOOKUP(C30,'Complexity Cost Adjustment'!$C$2:$T$141,18,0)</f>
        <v>91417.96293</v>
      </c>
      <c r="O30" s="768">
        <f>VLOOKUP(C30,'Complexity Cost Adjustment'!$C$2:$AJ$141,34,0)</f>
        <v>0.3042936004</v>
      </c>
      <c r="P30" s="765">
        <f>VLOOKUP(C30,'Complexity Cost Adjustment'!$C$2:$H$141,6,0)</f>
        <v>1779.6144</v>
      </c>
      <c r="Q30" s="769" t="str">
        <f t="shared" ref="Q30:Q34" si="6">IF(OR(P30&gt;$C$115, O30 &gt;$C$116),"K", IF(R30="","D","S"))</f>
        <v>D</v>
      </c>
      <c r="R30" s="776"/>
      <c r="S30" s="765"/>
      <c r="T30" s="768"/>
      <c r="U30" s="768"/>
      <c r="V30" s="768"/>
      <c r="W30" s="772"/>
      <c r="X30" s="768"/>
      <c r="Y30" s="768"/>
      <c r="Z30" s="768"/>
      <c r="AA30" s="773"/>
      <c r="AB30" s="773"/>
      <c r="AC30" s="773"/>
      <c r="AD30" s="605"/>
      <c r="AE30" s="605"/>
      <c r="AF30" s="605"/>
      <c r="AG30" s="605"/>
      <c r="AH30" s="605"/>
    </row>
    <row r="31">
      <c r="A31" s="770" t="s">
        <v>179</v>
      </c>
      <c r="B31" s="770" t="s">
        <v>198</v>
      </c>
      <c r="C31" s="770">
        <v>1811071.0</v>
      </c>
      <c r="D31" s="774" t="s">
        <v>479</v>
      </c>
      <c r="E31" s="774" t="s">
        <v>190</v>
      </c>
      <c r="F31" s="770" t="s">
        <v>509</v>
      </c>
      <c r="G31" s="774" t="s">
        <v>117</v>
      </c>
      <c r="H31" s="770" t="s">
        <v>141</v>
      </c>
      <c r="I31" s="775" t="s">
        <v>546</v>
      </c>
      <c r="J31" s="775" t="s">
        <v>139</v>
      </c>
      <c r="K31" s="765" t="str">
        <f>VLOOKUP(C31,'ABC Analysis Results'!$A$2:$C$140,3,0)</f>
        <v>C</v>
      </c>
      <c r="L31" s="766">
        <f>VLOOKUP(C31,'Complexity Cost Adjustment'!$C$2:$I$141,7,0)</f>
        <v>57.79517639</v>
      </c>
      <c r="M31" s="767">
        <f>VLOOKUP(C31,'Complexity Cost Adjustment'!$C$2:$G$141,5,0)</f>
        <v>105831.198</v>
      </c>
      <c r="N31" s="767">
        <f>VLOOKUP(C31,'Complexity Cost Adjustment'!$C$2:$T$141,18,0)</f>
        <v>45241.57564</v>
      </c>
      <c r="O31" s="768">
        <f>VLOOKUP(C31,'Complexity Cost Adjustment'!$C$2:$AJ$141,34,0)</f>
        <v>0.3275104564</v>
      </c>
      <c r="P31" s="765">
        <f>VLOOKUP(C31,'Complexity Cost Adjustment'!$C$2:$H$141,6,0)</f>
        <v>1831.1424</v>
      </c>
      <c r="Q31" s="769" t="str">
        <f t="shared" si="6"/>
        <v>D</v>
      </c>
      <c r="R31" s="776"/>
      <c r="S31" s="765"/>
      <c r="T31" s="768"/>
      <c r="U31" s="768"/>
      <c r="V31" s="768"/>
      <c r="W31" s="772"/>
      <c r="X31" s="768"/>
      <c r="Y31" s="768"/>
      <c r="Z31" s="768"/>
      <c r="AA31" s="773"/>
      <c r="AB31" s="773"/>
      <c r="AC31" s="773"/>
      <c r="AD31" s="605"/>
      <c r="AE31" s="605"/>
      <c r="AF31" s="605"/>
      <c r="AG31" s="605"/>
      <c r="AH31" s="605"/>
    </row>
    <row r="32">
      <c r="A32" s="770" t="s">
        <v>96</v>
      </c>
      <c r="B32" s="770" t="s">
        <v>107</v>
      </c>
      <c r="C32" s="770">
        <v>1811002.0</v>
      </c>
      <c r="D32" s="774" t="s">
        <v>479</v>
      </c>
      <c r="E32" s="774" t="s">
        <v>188</v>
      </c>
      <c r="F32" s="770" t="s">
        <v>509</v>
      </c>
      <c r="G32" s="774" t="s">
        <v>99</v>
      </c>
      <c r="H32" s="770" t="s">
        <v>522</v>
      </c>
      <c r="I32" s="775" t="s">
        <v>544</v>
      </c>
      <c r="J32" s="775" t="s">
        <v>105</v>
      </c>
      <c r="K32" s="765" t="str">
        <f>VLOOKUP(C32,'ABC Analysis Results'!$A$2:$C$140,3,0)</f>
        <v>C</v>
      </c>
      <c r="L32" s="766">
        <f>VLOOKUP(C32,'Complexity Cost Adjustment'!$C$2:$I$141,7,0)</f>
        <v>133.9882589</v>
      </c>
      <c r="M32" s="767">
        <f>VLOOKUP(C32,'Complexity Cost Adjustment'!$C$2:$G$141,5,0)</f>
        <v>52353.42</v>
      </c>
      <c r="N32" s="767">
        <f>VLOOKUP(C32,'Complexity Cost Adjustment'!$C$2:$T$141,18,0)</f>
        <v>22938.45036</v>
      </c>
      <c r="O32" s="768">
        <f>VLOOKUP(C32,'Complexity Cost Adjustment'!$C$2:$AJ$141,34,0)</f>
        <v>0.3279736617</v>
      </c>
      <c r="P32" s="765">
        <f>VLOOKUP(C32,'Complexity Cost Adjustment'!$C$2:$H$141,6,0)</f>
        <v>390.7314</v>
      </c>
      <c r="Q32" s="769" t="str">
        <f t="shared" si="6"/>
        <v>D</v>
      </c>
      <c r="R32" s="770"/>
      <c r="S32" s="765"/>
      <c r="T32" s="771"/>
      <c r="U32" s="768"/>
      <c r="V32" s="771"/>
      <c r="W32" s="772"/>
      <c r="X32" s="771"/>
      <c r="Y32" s="771"/>
      <c r="Z32" s="771"/>
      <c r="AA32" s="773"/>
      <c r="AB32" s="773"/>
      <c r="AC32" s="773"/>
      <c r="AD32" s="773"/>
      <c r="AE32" s="773"/>
      <c r="AF32" s="773"/>
      <c r="AG32" s="773"/>
      <c r="AH32" s="773"/>
    </row>
    <row r="33">
      <c r="A33" s="770" t="s">
        <v>96</v>
      </c>
      <c r="B33" s="770" t="s">
        <v>109</v>
      </c>
      <c r="C33" s="770">
        <v>1811003.0</v>
      </c>
      <c r="D33" s="774" t="s">
        <v>479</v>
      </c>
      <c r="E33" s="774" t="s">
        <v>110</v>
      </c>
      <c r="F33" s="770" t="s">
        <v>509</v>
      </c>
      <c r="G33" s="774" t="s">
        <v>99</v>
      </c>
      <c r="H33" s="770" t="s">
        <v>522</v>
      </c>
      <c r="I33" s="775" t="s">
        <v>544</v>
      </c>
      <c r="J33" s="775" t="s">
        <v>111</v>
      </c>
      <c r="K33" s="765" t="str">
        <f>VLOOKUP(C33,'ABC Analysis Results'!$A$2:$C$140,3,0)</f>
        <v>B</v>
      </c>
      <c r="L33" s="766">
        <f>VLOOKUP(C33,'Complexity Cost Adjustment'!$C$2:$I$141,7,0)</f>
        <v>166.1002215</v>
      </c>
      <c r="M33" s="767">
        <f>VLOOKUP(C33,'Complexity Cost Adjustment'!$C$2:$G$141,5,0)</f>
        <v>257331.2</v>
      </c>
      <c r="N33" s="767">
        <f>VLOOKUP(C33,'Complexity Cost Adjustment'!$C$2:$T$141,18,0)</f>
        <v>123446.216</v>
      </c>
      <c r="O33" s="768">
        <f>VLOOKUP(C33,'Complexity Cost Adjustment'!$C$2:$AJ$141,34,0)</f>
        <v>0.3637687998</v>
      </c>
      <c r="P33" s="765">
        <f>VLOOKUP(C33,'Complexity Cost Adjustment'!$C$2:$H$141,6,0)</f>
        <v>1549.2526</v>
      </c>
      <c r="Q33" s="769" t="str">
        <f t="shared" si="6"/>
        <v>D</v>
      </c>
      <c r="R33" s="776"/>
      <c r="S33" s="765"/>
      <c r="T33" s="768"/>
      <c r="U33" s="768"/>
      <c r="V33" s="768"/>
      <c r="W33" s="772"/>
      <c r="X33" s="768"/>
      <c r="Y33" s="768"/>
      <c r="Z33" s="768"/>
      <c r="AA33" s="773"/>
      <c r="AB33" s="773"/>
      <c r="AC33" s="773"/>
      <c r="AD33" s="605"/>
      <c r="AE33" s="605"/>
      <c r="AF33" s="605"/>
      <c r="AG33" s="605"/>
      <c r="AH33" s="605"/>
    </row>
    <row r="34">
      <c r="A34" s="770" t="s">
        <v>96</v>
      </c>
      <c r="B34" s="770" t="s">
        <v>118</v>
      </c>
      <c r="C34" s="770">
        <v>1811008.0</v>
      </c>
      <c r="D34" s="774" t="s">
        <v>479</v>
      </c>
      <c r="E34" s="774" t="s">
        <v>110</v>
      </c>
      <c r="F34" s="770" t="s">
        <v>509</v>
      </c>
      <c r="G34" s="774" t="s">
        <v>117</v>
      </c>
      <c r="H34" s="770" t="s">
        <v>522</v>
      </c>
      <c r="I34" s="775" t="s">
        <v>544</v>
      </c>
      <c r="J34" s="775" t="s">
        <v>105</v>
      </c>
      <c r="K34" s="765" t="str">
        <f>VLOOKUP(C34,'ABC Analysis Results'!$A$2:$C$140,3,0)</f>
        <v>B</v>
      </c>
      <c r="L34" s="766">
        <f>VLOOKUP(C34,'Complexity Cost Adjustment'!$C$2:$I$141,7,0)</f>
        <v>79.33469161</v>
      </c>
      <c r="M34" s="767">
        <f>VLOOKUP(C34,'Complexity Cost Adjustment'!$C$2:$G$141,5,0)</f>
        <v>185629.152</v>
      </c>
      <c r="N34" s="767">
        <f>VLOOKUP(C34,'Complexity Cost Adjustment'!$C$2:$T$141,18,0)</f>
        <v>82159.00183</v>
      </c>
      <c r="O34" s="768">
        <f>VLOOKUP(C34,'Complexity Cost Adjustment'!$C$2:$AJ$141,34,0)</f>
        <v>0.3887985734</v>
      </c>
      <c r="P34" s="765">
        <f>VLOOKUP(C34,'Complexity Cost Adjustment'!$C$2:$H$141,6,0)</f>
        <v>2339.8232</v>
      </c>
      <c r="Q34" s="769" t="str">
        <f t="shared" si="6"/>
        <v>D</v>
      </c>
      <c r="R34" s="776"/>
      <c r="S34" s="765"/>
      <c r="T34" s="768"/>
      <c r="U34" s="768"/>
      <c r="V34" s="768"/>
      <c r="W34" s="777"/>
      <c r="X34" s="768"/>
      <c r="Y34" s="768"/>
      <c r="Z34" s="768"/>
      <c r="AA34" s="773"/>
      <c r="AB34" s="773"/>
      <c r="AC34" s="773"/>
      <c r="AD34" s="773"/>
      <c r="AE34" s="773"/>
      <c r="AF34" s="773"/>
      <c r="AG34" s="773"/>
      <c r="AH34" s="773"/>
    </row>
    <row r="35">
      <c r="A35" s="770" t="s">
        <v>163</v>
      </c>
      <c r="B35" s="770" t="s">
        <v>178</v>
      </c>
      <c r="C35" s="770">
        <v>1811056.0</v>
      </c>
      <c r="D35" s="774" t="s">
        <v>479</v>
      </c>
      <c r="E35" s="774" t="s">
        <v>547</v>
      </c>
      <c r="F35" s="770" t="s">
        <v>509</v>
      </c>
      <c r="G35" s="774" t="s">
        <v>117</v>
      </c>
      <c r="H35" s="770" t="s">
        <v>522</v>
      </c>
      <c r="I35" s="775" t="s">
        <v>544</v>
      </c>
      <c r="J35" s="779" t="s">
        <v>105</v>
      </c>
      <c r="K35" s="765" t="str">
        <f>VLOOKUP(C35,'ABC Analysis Results'!$A$2:$C$140,3,0)</f>
        <v>B</v>
      </c>
      <c r="L35" s="766">
        <f>VLOOKUP(C35,'Complexity Cost Adjustment'!$C$2:$I$141,7,0)</f>
        <v>72.25023828</v>
      </c>
      <c r="M35" s="767">
        <f>VLOOKUP(C35,'Complexity Cost Adjustment'!$C$2:$G$141,5,0)</f>
        <v>183942.792</v>
      </c>
      <c r="N35" s="767">
        <f>VLOOKUP(C35,'Complexity Cost Adjustment'!$C$2:$T$141,18,0)</f>
        <v>93802.97465</v>
      </c>
      <c r="O35" s="768">
        <f>VLOOKUP(C35,'Complexity Cost Adjustment'!$C$2:$AJ$141,34,0)</f>
        <v>0.4012424182</v>
      </c>
      <c r="P35" s="765">
        <f>VLOOKUP(C35,'Complexity Cost Adjustment'!$C$2:$H$141,6,0)</f>
        <v>2545.9126</v>
      </c>
      <c r="Q35" s="769" t="s">
        <v>730</v>
      </c>
      <c r="R35" s="776"/>
      <c r="S35" s="765"/>
      <c r="T35" s="768"/>
      <c r="U35" s="768"/>
      <c r="V35" s="768"/>
      <c r="W35" s="777"/>
      <c r="X35" s="768"/>
      <c r="Y35" s="768"/>
      <c r="Z35" s="768"/>
      <c r="AA35" s="773"/>
      <c r="AB35" s="773"/>
      <c r="AC35" s="773"/>
      <c r="AD35" s="605"/>
      <c r="AE35" s="605"/>
      <c r="AF35" s="605"/>
      <c r="AG35" s="605"/>
      <c r="AH35" s="605"/>
    </row>
    <row r="36">
      <c r="A36" s="770" t="s">
        <v>253</v>
      </c>
      <c r="B36" s="770" t="s">
        <v>258</v>
      </c>
      <c r="C36" s="770">
        <v>1811100.0</v>
      </c>
      <c r="D36" s="774" t="s">
        <v>257</v>
      </c>
      <c r="E36" s="774" t="s">
        <v>547</v>
      </c>
      <c r="F36" s="770" t="s">
        <v>516</v>
      </c>
      <c r="G36" s="774" t="s">
        <v>117</v>
      </c>
      <c r="H36" s="770" t="s">
        <v>522</v>
      </c>
      <c r="I36" s="775" t="s">
        <v>551</v>
      </c>
      <c r="J36" s="775" t="s">
        <v>105</v>
      </c>
      <c r="K36" s="765" t="str">
        <f>VLOOKUP(C36,'ABC Analysis Results'!$A$2:$C$140,3,0)</f>
        <v>C</v>
      </c>
      <c r="L36" s="766">
        <f>VLOOKUP(C36,'Complexity Cost Adjustment'!$C$2:$I$141,7,0)</f>
        <v>166.4379443</v>
      </c>
      <c r="M36" s="767">
        <f>VLOOKUP(C36,'Complexity Cost Adjustment'!$C$2:$G$141,5,0)</f>
        <v>159799.7</v>
      </c>
      <c r="N36" s="767">
        <f>VLOOKUP(C36,'Complexity Cost Adjustment'!$C$2:$T$141,18,0)</f>
        <v>78240.89914</v>
      </c>
      <c r="O36" s="768">
        <f>VLOOKUP(C36,'Complexity Cost Adjustment'!$C$2:$AJ$141,34,0)</f>
        <v>0.4169026019</v>
      </c>
      <c r="P36" s="765">
        <f>VLOOKUP(C36,'Complexity Cost Adjustment'!$C$2:$H$141,6,0)</f>
        <v>960.1158</v>
      </c>
      <c r="Q36" s="769" t="str">
        <f>IF(OR(P36&gt;$C$115, O36 &gt;$C$116),"K", IF(R36="","D","S"))</f>
        <v>D</v>
      </c>
      <c r="R36" s="776"/>
      <c r="S36" s="765"/>
      <c r="T36" s="768"/>
      <c r="U36" s="768"/>
      <c r="V36" s="768"/>
      <c r="W36" s="772"/>
      <c r="X36" s="768"/>
      <c r="Y36" s="768"/>
      <c r="Z36" s="768"/>
      <c r="AA36" s="773"/>
      <c r="AB36" s="773"/>
      <c r="AC36" s="773"/>
      <c r="AD36" s="605"/>
      <c r="AE36" s="605"/>
      <c r="AF36" s="605"/>
      <c r="AG36" s="605"/>
      <c r="AH36" s="605"/>
    </row>
    <row r="37">
      <c r="A37" s="770" t="s">
        <v>275</v>
      </c>
      <c r="B37" s="770" t="s">
        <v>296</v>
      </c>
      <c r="C37" s="770">
        <v>1811124.0</v>
      </c>
      <c r="D37" s="774" t="s">
        <v>257</v>
      </c>
      <c r="E37" s="774" t="s">
        <v>548</v>
      </c>
      <c r="F37" s="770" t="s">
        <v>516</v>
      </c>
      <c r="G37" s="774" t="s">
        <v>99</v>
      </c>
      <c r="H37" s="770" t="s">
        <v>522</v>
      </c>
      <c r="I37" s="775" t="s">
        <v>544</v>
      </c>
      <c r="J37" s="775" t="s">
        <v>105</v>
      </c>
      <c r="K37" s="765" t="str">
        <f>VLOOKUP(C37,'ABC Analysis Results'!$A$2:$C$140,3,0)</f>
        <v>C</v>
      </c>
      <c r="L37" s="766">
        <f>VLOOKUP(C37,'Complexity Cost Adjustment'!$C$2:$I$141,7,0)</f>
        <v>210.3397678</v>
      </c>
      <c r="M37" s="767">
        <f>VLOOKUP(C37,'Complexity Cost Adjustment'!$C$2:$G$141,5,0)</f>
        <v>119564.528</v>
      </c>
      <c r="N37" s="767">
        <f>VLOOKUP(C37,'Complexity Cost Adjustment'!$C$2:$T$141,18,0)</f>
        <v>59945.31</v>
      </c>
      <c r="O37" s="768">
        <f>VLOOKUP(C37,'Complexity Cost Adjustment'!$C$2:$AJ$141,34,0)</f>
        <v>0.4343241469</v>
      </c>
      <c r="P37" s="765">
        <f>VLOOKUP(C37,'Complexity Cost Adjustment'!$C$2:$H$141,6,0)</f>
        <v>568.4352</v>
      </c>
      <c r="Q37" s="769" t="s">
        <v>730</v>
      </c>
      <c r="R37" s="770"/>
      <c r="S37" s="765"/>
      <c r="T37" s="771"/>
      <c r="U37" s="768"/>
      <c r="V37" s="771"/>
      <c r="W37" s="780"/>
      <c r="X37" s="771"/>
      <c r="Y37" s="771"/>
      <c r="Z37" s="771"/>
      <c r="AA37" s="773"/>
      <c r="AB37" s="773"/>
      <c r="AC37" s="773"/>
      <c r="AD37" s="773"/>
      <c r="AE37" s="773"/>
      <c r="AF37" s="773"/>
      <c r="AG37" s="773"/>
      <c r="AH37" s="773"/>
    </row>
    <row r="38">
      <c r="A38" s="586" t="s">
        <v>133</v>
      </c>
      <c r="B38" s="586" t="s">
        <v>152</v>
      </c>
      <c r="C38" s="586">
        <v>1811033.0</v>
      </c>
      <c r="D38" s="649" t="s">
        <v>479</v>
      </c>
      <c r="E38" s="649" t="s">
        <v>110</v>
      </c>
      <c r="F38" s="586" t="s">
        <v>509</v>
      </c>
      <c r="G38" s="649" t="s">
        <v>117</v>
      </c>
      <c r="H38" s="586" t="s">
        <v>522</v>
      </c>
      <c r="I38" s="650" t="s">
        <v>544</v>
      </c>
      <c r="J38" s="650" t="s">
        <v>105</v>
      </c>
      <c r="K38" s="642" t="str">
        <f>VLOOKUP(C38,'ABC Analysis Results'!$A$2:$C$140,3,0)</f>
        <v>C</v>
      </c>
      <c r="L38" s="643">
        <f>VLOOKUP(C38,'Complexity Cost Adjustment'!$C$2:$I$141,7,0)</f>
        <v>42.54969879</v>
      </c>
      <c r="M38" s="644">
        <f>VLOOKUP(C38,'Complexity Cost Adjustment'!$C$2:$G$141,5,0)</f>
        <v>1279699.296</v>
      </c>
      <c r="N38" s="644">
        <f>VLOOKUP(C38,'Complexity Cost Adjustment'!$C$2:$T$141,18,0)</f>
        <v>91242.59706</v>
      </c>
      <c r="O38" s="646">
        <f>VLOOKUP(C38,'Complexity Cost Adjustment'!$C$2:$AJ$141,34,0)</f>
        <v>-0.03423414228</v>
      </c>
      <c r="P38" s="642">
        <f>VLOOKUP(C38,'Complexity Cost Adjustment'!$C$2:$H$141,6,0)</f>
        <v>30075.402</v>
      </c>
      <c r="Q38" s="647" t="str">
        <f t="shared" ref="Q38:Q111" si="7">IF(OR(P38&gt;$C$115, O38 &gt;$C$116),"K", IF(R38="","D","S"))</f>
        <v>K</v>
      </c>
      <c r="R38" s="586"/>
      <c r="S38" s="642"/>
      <c r="T38" s="645"/>
      <c r="U38" s="646"/>
      <c r="V38" s="645"/>
      <c r="W38" s="648"/>
      <c r="X38" s="646"/>
      <c r="Y38" s="646"/>
      <c r="Z38" s="646"/>
      <c r="AA38" s="585"/>
      <c r="AB38" s="585"/>
      <c r="AC38" s="585"/>
      <c r="AD38" s="773"/>
      <c r="AE38" s="773"/>
      <c r="AF38" s="773"/>
      <c r="AG38" s="773"/>
      <c r="AH38" s="773"/>
    </row>
    <row r="39">
      <c r="A39" s="586" t="s">
        <v>96</v>
      </c>
      <c r="B39" s="586" t="s">
        <v>129</v>
      </c>
      <c r="C39" s="586">
        <v>1811017.0</v>
      </c>
      <c r="D39" s="649" t="s">
        <v>479</v>
      </c>
      <c r="E39" s="649" t="s">
        <v>190</v>
      </c>
      <c r="F39" s="586" t="s">
        <v>509</v>
      </c>
      <c r="G39" s="649" t="s">
        <v>117</v>
      </c>
      <c r="H39" s="586" t="s">
        <v>127</v>
      </c>
      <c r="I39" s="650" t="s">
        <v>546</v>
      </c>
      <c r="J39" s="650" t="s">
        <v>105</v>
      </c>
      <c r="K39" s="642" t="str">
        <f>VLOOKUP(C39,'ABC Analysis Results'!$A$2:$C$140,3,0)</f>
        <v>C</v>
      </c>
      <c r="L39" s="643">
        <f>VLOOKUP(C39,'Complexity Cost Adjustment'!$C$2:$I$141,7,0)</f>
        <v>64.48184051</v>
      </c>
      <c r="M39" s="644">
        <f>VLOOKUP(C39,'Complexity Cost Adjustment'!$C$2:$G$141,5,0)</f>
        <v>456934.61</v>
      </c>
      <c r="N39" s="644">
        <f>VLOOKUP(C39,'Complexity Cost Adjustment'!$C$2:$T$141,18,0)</f>
        <v>27559.38894</v>
      </c>
      <c r="O39" s="646">
        <f>VLOOKUP(C39,'Complexity Cost Adjustment'!$C$2:$AJ$141,34,0)</f>
        <v>-0.003982865961</v>
      </c>
      <c r="P39" s="642">
        <f>VLOOKUP(C39,'Complexity Cost Adjustment'!$C$2:$H$141,6,0)</f>
        <v>7086.2526</v>
      </c>
      <c r="Q39" s="647" t="str">
        <f t="shared" si="7"/>
        <v>K</v>
      </c>
      <c r="R39" s="586"/>
      <c r="S39" s="642"/>
      <c r="T39" s="645"/>
      <c r="U39" s="646"/>
      <c r="V39" s="645"/>
      <c r="W39" s="656"/>
      <c r="X39" s="645"/>
      <c r="Y39" s="645"/>
      <c r="Z39" s="645"/>
      <c r="AA39" s="585"/>
      <c r="AB39" s="585"/>
      <c r="AC39" s="585"/>
      <c r="AD39" s="773"/>
      <c r="AE39" s="773"/>
      <c r="AF39" s="773"/>
      <c r="AG39" s="773"/>
      <c r="AH39" s="773"/>
    </row>
    <row r="40">
      <c r="A40" s="586" t="s">
        <v>133</v>
      </c>
      <c r="B40" s="586" t="s">
        <v>138</v>
      </c>
      <c r="C40" s="586">
        <v>1811022.0</v>
      </c>
      <c r="D40" s="649" t="s">
        <v>479</v>
      </c>
      <c r="E40" s="649" t="s">
        <v>188</v>
      </c>
      <c r="F40" s="586" t="s">
        <v>509</v>
      </c>
      <c r="G40" s="649" t="s">
        <v>117</v>
      </c>
      <c r="H40" s="586" t="s">
        <v>522</v>
      </c>
      <c r="I40" s="650" t="s">
        <v>544</v>
      </c>
      <c r="J40" s="650" t="s">
        <v>139</v>
      </c>
      <c r="K40" s="642" t="str">
        <f>VLOOKUP(C40,'ABC Analysis Results'!$A$2:$C$140,3,0)</f>
        <v>C</v>
      </c>
      <c r="L40" s="643">
        <f>VLOOKUP(C40,'Complexity Cost Adjustment'!$C$2:$I$141,7,0)</f>
        <v>147.1761603</v>
      </c>
      <c r="M40" s="644">
        <f>VLOOKUP(C40,'Complexity Cost Adjustment'!$C$2:$G$141,5,0)</f>
        <v>596217.984</v>
      </c>
      <c r="N40" s="644">
        <f>VLOOKUP(C40,'Complexity Cost Adjustment'!$C$2:$T$141,18,0)</f>
        <v>40449.76658</v>
      </c>
      <c r="O40" s="646">
        <f>VLOOKUP(C40,'Complexity Cost Adjustment'!$C$2:$AJ$141,34,0)</f>
        <v>0.02137455424</v>
      </c>
      <c r="P40" s="642">
        <f>VLOOKUP(C40,'Complexity Cost Adjustment'!$C$2:$H$141,6,0)</f>
        <v>4051.05</v>
      </c>
      <c r="Q40" s="647" t="str">
        <f t="shared" si="7"/>
        <v>K</v>
      </c>
      <c r="R40" s="586"/>
      <c r="S40" s="642"/>
      <c r="T40" s="645"/>
      <c r="U40" s="646"/>
      <c r="V40" s="645"/>
      <c r="W40" s="652"/>
      <c r="X40" s="658"/>
      <c r="Y40" s="645"/>
      <c r="Z40" s="645"/>
      <c r="AA40" s="585"/>
      <c r="AB40" s="585"/>
      <c r="AC40" s="585"/>
      <c r="AD40" s="773"/>
      <c r="AE40" s="773"/>
      <c r="AF40" s="773"/>
      <c r="AG40" s="773"/>
      <c r="AH40" s="773"/>
    </row>
    <row r="41">
      <c r="A41" s="586" t="s">
        <v>275</v>
      </c>
      <c r="B41" s="586" t="s">
        <v>288</v>
      </c>
      <c r="C41" s="586">
        <v>1811116.0</v>
      </c>
      <c r="D41" s="649" t="s">
        <v>257</v>
      </c>
      <c r="E41" s="649" t="s">
        <v>110</v>
      </c>
      <c r="F41" s="586" t="s">
        <v>509</v>
      </c>
      <c r="G41" s="649" t="s">
        <v>117</v>
      </c>
      <c r="H41" s="586" t="s">
        <v>127</v>
      </c>
      <c r="I41" s="650" t="s">
        <v>546</v>
      </c>
      <c r="J41" s="650" t="s">
        <v>105</v>
      </c>
      <c r="K41" s="642" t="str">
        <f>VLOOKUP(C41,'ABC Analysis Results'!$A$2:$C$140,3,0)</f>
        <v>C</v>
      </c>
      <c r="L41" s="643">
        <f>VLOOKUP(C41,'Complexity Cost Adjustment'!$C$2:$I$141,7,0)</f>
        <v>107.4185491</v>
      </c>
      <c r="M41" s="644">
        <f>VLOOKUP(C41,'Complexity Cost Adjustment'!$C$2:$G$141,5,0)</f>
        <v>506261.624</v>
      </c>
      <c r="N41" s="644">
        <f>VLOOKUP(C41,'Complexity Cost Adjustment'!$C$2:$T$141,18,0)</f>
        <v>82286.77564</v>
      </c>
      <c r="O41" s="646">
        <f>VLOOKUP(C41,'Complexity Cost Adjustment'!$C$2:$AJ$141,34,0)</f>
        <v>0.02602887712</v>
      </c>
      <c r="P41" s="642">
        <f>VLOOKUP(C41,'Complexity Cost Adjustment'!$C$2:$H$141,6,0)</f>
        <v>4712.9814</v>
      </c>
      <c r="Q41" s="647" t="str">
        <f t="shared" si="7"/>
        <v>K</v>
      </c>
      <c r="R41" s="653"/>
      <c r="S41" s="642"/>
      <c r="T41" s="646"/>
      <c r="U41" s="646"/>
      <c r="V41" s="646"/>
      <c r="W41" s="648"/>
      <c r="X41" s="646"/>
      <c r="Y41" s="646"/>
      <c r="Z41" s="646"/>
      <c r="AA41" s="585"/>
      <c r="AB41" s="585"/>
      <c r="AC41" s="585"/>
      <c r="AD41" s="605"/>
      <c r="AE41" s="605"/>
      <c r="AF41" s="605"/>
      <c r="AG41" s="605"/>
      <c r="AH41" s="605"/>
    </row>
    <row r="42">
      <c r="A42" s="586" t="s">
        <v>179</v>
      </c>
      <c r="B42" s="586" t="s">
        <v>195</v>
      </c>
      <c r="C42" s="586">
        <v>1811068.0</v>
      </c>
      <c r="D42" s="649" t="s">
        <v>479</v>
      </c>
      <c r="E42" s="649" t="s">
        <v>547</v>
      </c>
      <c r="F42" s="586" t="s">
        <v>509</v>
      </c>
      <c r="G42" s="649" t="s">
        <v>117</v>
      </c>
      <c r="H42" s="586" t="s">
        <v>127</v>
      </c>
      <c r="I42" s="650" t="s">
        <v>546</v>
      </c>
      <c r="J42" s="650" t="s">
        <v>139</v>
      </c>
      <c r="K42" s="642" t="str">
        <f>VLOOKUP(C42,'ABC Analysis Results'!$A$2:$C$140,3,0)</f>
        <v>C</v>
      </c>
      <c r="L42" s="643">
        <f>VLOOKUP(C42,'Complexity Cost Adjustment'!$C$2:$I$141,7,0)</f>
        <v>56.14370798</v>
      </c>
      <c r="M42" s="644">
        <f>VLOOKUP(C42,'Complexity Cost Adjustment'!$C$2:$G$141,5,0)</f>
        <v>349042.266</v>
      </c>
      <c r="N42" s="644">
        <f>VLOOKUP(C42,'Complexity Cost Adjustment'!$C$2:$T$141,18,0)</f>
        <v>52529.43522</v>
      </c>
      <c r="O42" s="646">
        <f>VLOOKUP(C42,'Complexity Cost Adjustment'!$C$2:$AJ$141,34,0)</f>
        <v>0.04063234947</v>
      </c>
      <c r="P42" s="642">
        <f>VLOOKUP(C42,'Complexity Cost Adjustment'!$C$2:$H$141,6,0)</f>
        <v>6216.9436</v>
      </c>
      <c r="Q42" s="647" t="str">
        <f t="shared" si="7"/>
        <v>K</v>
      </c>
      <c r="R42" s="586"/>
      <c r="S42" s="642"/>
      <c r="T42" s="645"/>
      <c r="U42" s="646"/>
      <c r="V42" s="645"/>
      <c r="W42" s="656"/>
      <c r="X42" s="645"/>
      <c r="Y42" s="645"/>
      <c r="Z42" s="645"/>
      <c r="AA42" s="585"/>
      <c r="AB42" s="585"/>
      <c r="AC42" s="585"/>
      <c r="AD42" s="585"/>
      <c r="AE42" s="585"/>
      <c r="AF42" s="585"/>
      <c r="AG42" s="585"/>
      <c r="AH42" s="585"/>
    </row>
    <row r="43">
      <c r="A43" s="586" t="s">
        <v>275</v>
      </c>
      <c r="B43" s="586" t="s">
        <v>307</v>
      </c>
      <c r="C43" s="586">
        <v>1811131.0</v>
      </c>
      <c r="D43" s="649" t="s">
        <v>257</v>
      </c>
      <c r="E43" s="649" t="s">
        <v>110</v>
      </c>
      <c r="F43" s="586" t="s">
        <v>516</v>
      </c>
      <c r="G43" s="649" t="s">
        <v>99</v>
      </c>
      <c r="H43" s="586" t="s">
        <v>522</v>
      </c>
      <c r="I43" s="650" t="s">
        <v>544</v>
      </c>
      <c r="J43" s="650" t="s">
        <v>105</v>
      </c>
      <c r="K43" s="642" t="str">
        <f>VLOOKUP(C43,'ABC Analysis Results'!$A$2:$C$140,3,0)</f>
        <v>C</v>
      </c>
      <c r="L43" s="643">
        <f>VLOOKUP(C43,'Complexity Cost Adjustment'!$C$2:$I$141,7,0)</f>
        <v>98.84609783</v>
      </c>
      <c r="M43" s="644">
        <f>VLOOKUP(C43,'Complexity Cost Adjustment'!$C$2:$G$141,5,0)</f>
        <v>629329.283</v>
      </c>
      <c r="N43" s="644">
        <f>VLOOKUP(C43,'Complexity Cost Adjustment'!$C$2:$T$141,18,0)</f>
        <v>130231.7715</v>
      </c>
      <c r="O43" s="646">
        <f>VLOOKUP(C43,'Complexity Cost Adjustment'!$C$2:$AJ$141,34,0)</f>
        <v>0.07270310869</v>
      </c>
      <c r="P43" s="642">
        <f>VLOOKUP(C43,'Complexity Cost Adjustment'!$C$2:$H$141,6,0)</f>
        <v>6366.759</v>
      </c>
      <c r="Q43" s="647" t="str">
        <f t="shared" si="7"/>
        <v>K</v>
      </c>
      <c r="R43" s="586"/>
      <c r="S43" s="642"/>
      <c r="T43" s="645"/>
      <c r="U43" s="646"/>
      <c r="V43" s="645"/>
      <c r="W43" s="652"/>
      <c r="X43" s="658"/>
      <c r="Y43" s="645"/>
      <c r="Z43" s="645"/>
      <c r="AA43" s="585"/>
      <c r="AB43" s="585"/>
      <c r="AC43" s="585"/>
      <c r="AD43" s="605"/>
      <c r="AE43" s="605"/>
      <c r="AF43" s="605"/>
      <c r="AG43" s="605"/>
      <c r="AH43" s="605"/>
    </row>
    <row r="44">
      <c r="A44" s="586" t="s">
        <v>133</v>
      </c>
      <c r="B44" s="586" t="s">
        <v>151</v>
      </c>
      <c r="C44" s="586">
        <v>1811032.0</v>
      </c>
      <c r="D44" s="649" t="s">
        <v>479</v>
      </c>
      <c r="E44" s="649" t="s">
        <v>190</v>
      </c>
      <c r="F44" s="586" t="s">
        <v>509</v>
      </c>
      <c r="G44" s="649" t="s">
        <v>117</v>
      </c>
      <c r="H44" s="586" t="s">
        <v>522</v>
      </c>
      <c r="I44" s="650" t="s">
        <v>544</v>
      </c>
      <c r="J44" s="650" t="s">
        <v>105</v>
      </c>
      <c r="K44" s="642" t="str">
        <f>VLOOKUP(C44,'ABC Analysis Results'!$A$2:$C$140,3,0)</f>
        <v>C</v>
      </c>
      <c r="L44" s="643">
        <f>VLOOKUP(C44,'Complexity Cost Adjustment'!$C$2:$I$141,7,0)</f>
        <v>81.2656371</v>
      </c>
      <c r="M44" s="644">
        <f>VLOOKUP(C44,'Complexity Cost Adjustment'!$C$2:$G$141,5,0)</f>
        <v>558524.868</v>
      </c>
      <c r="N44" s="644">
        <f>VLOOKUP(C44,'Complexity Cost Adjustment'!$C$2:$T$141,18,0)</f>
        <v>84331.20997</v>
      </c>
      <c r="O44" s="646">
        <f>VLOOKUP(C44,'Complexity Cost Adjustment'!$C$2:$AJ$141,34,0)</f>
        <v>0.07763784249</v>
      </c>
      <c r="P44" s="642">
        <f>VLOOKUP(C44,'Complexity Cost Adjustment'!$C$2:$H$141,6,0)</f>
        <v>6872.8295</v>
      </c>
      <c r="Q44" s="647" t="str">
        <f t="shared" si="7"/>
        <v>K</v>
      </c>
      <c r="R44" s="586"/>
      <c r="S44" s="642"/>
      <c r="T44" s="645"/>
      <c r="U44" s="646"/>
      <c r="V44" s="645"/>
      <c r="W44" s="656"/>
      <c r="X44" s="645"/>
      <c r="Y44" s="645"/>
      <c r="Z44" s="645"/>
      <c r="AA44" s="585"/>
      <c r="AB44" s="585"/>
      <c r="AC44" s="585"/>
      <c r="AD44" s="605"/>
      <c r="AE44" s="605"/>
      <c r="AF44" s="605"/>
      <c r="AG44" s="605"/>
      <c r="AH44" s="605"/>
    </row>
    <row r="45">
      <c r="A45" s="586" t="s">
        <v>96</v>
      </c>
      <c r="B45" s="586" t="s">
        <v>97</v>
      </c>
      <c r="C45" s="586">
        <v>1811001.0</v>
      </c>
      <c r="D45" s="649" t="s">
        <v>479</v>
      </c>
      <c r="E45" s="649" t="s">
        <v>188</v>
      </c>
      <c r="F45" s="586" t="s">
        <v>509</v>
      </c>
      <c r="G45" s="649" t="s">
        <v>99</v>
      </c>
      <c r="H45" s="586" t="s">
        <v>522</v>
      </c>
      <c r="I45" s="650" t="s">
        <v>544</v>
      </c>
      <c r="J45" s="650" t="s">
        <v>105</v>
      </c>
      <c r="K45" s="642" t="str">
        <f>VLOOKUP(C45,'ABC Analysis Results'!$A$2:$C$140,3,0)</f>
        <v>C</v>
      </c>
      <c r="L45" s="643">
        <f>VLOOKUP(C45,'Complexity Cost Adjustment'!$C$2:$I$141,7,0)</f>
        <v>95.63306969</v>
      </c>
      <c r="M45" s="644">
        <f>VLOOKUP(C45,'Complexity Cost Adjustment'!$C$2:$G$141,5,0)</f>
        <v>399733.799</v>
      </c>
      <c r="N45" s="644">
        <f>VLOOKUP(C45,'Complexity Cost Adjustment'!$C$2:$T$141,18,0)</f>
        <v>58482.69345</v>
      </c>
      <c r="O45" s="646">
        <f>VLOOKUP(C45,'Complexity Cost Adjustment'!$C$2:$AJ$141,34,0)</f>
        <v>0.1012456792</v>
      </c>
      <c r="P45" s="642">
        <f>VLOOKUP(C45,'Complexity Cost Adjustment'!$C$2:$H$141,6,0)</f>
        <v>4179.87</v>
      </c>
      <c r="Q45" s="647" t="str">
        <f t="shared" si="7"/>
        <v>K</v>
      </c>
      <c r="R45" s="653"/>
      <c r="S45" s="642"/>
      <c r="T45" s="646"/>
      <c r="U45" s="646"/>
      <c r="V45" s="646"/>
      <c r="W45" s="648"/>
      <c r="X45" s="646"/>
      <c r="Y45" s="646"/>
      <c r="Z45" s="646"/>
      <c r="AA45" s="585"/>
      <c r="AB45" s="585"/>
      <c r="AC45" s="585"/>
      <c r="AD45" s="585"/>
      <c r="AE45" s="585"/>
      <c r="AF45" s="585"/>
      <c r="AG45" s="585"/>
      <c r="AH45" s="585"/>
    </row>
    <row r="46">
      <c r="A46" s="586" t="s">
        <v>310</v>
      </c>
      <c r="B46" s="586" t="s">
        <v>316</v>
      </c>
      <c r="C46" s="586">
        <v>1811136.0</v>
      </c>
      <c r="D46" s="649" t="s">
        <v>479</v>
      </c>
      <c r="E46" s="649" t="s">
        <v>547</v>
      </c>
      <c r="F46" s="586" t="s">
        <v>509</v>
      </c>
      <c r="G46" s="649" t="s">
        <v>312</v>
      </c>
      <c r="H46" s="586" t="s">
        <v>556</v>
      </c>
      <c r="I46" s="650" t="s">
        <v>557</v>
      </c>
      <c r="J46" s="650"/>
      <c r="K46" s="642" t="str">
        <f>VLOOKUP(C46,'ABC Analysis Results'!$A$2:$C$140,3,0)</f>
        <v>C</v>
      </c>
      <c r="L46" s="643">
        <f>VLOOKUP(C46,'Complexity Cost Adjustment'!$C$2:$I$141,7,0)</f>
        <v>28.96379199</v>
      </c>
      <c r="M46" s="644">
        <f>VLOOKUP(C46,'Complexity Cost Adjustment'!$C$2:$G$141,5,0)</f>
        <v>189174.111</v>
      </c>
      <c r="N46" s="644">
        <f>VLOOKUP(C46,'Complexity Cost Adjustment'!$C$2:$T$141,18,0)</f>
        <v>36748.64979</v>
      </c>
      <c r="O46" s="646">
        <f>VLOOKUP(C46,'Complexity Cost Adjustment'!$C$2:$AJ$141,34,0)</f>
        <v>0.1130015701</v>
      </c>
      <c r="P46" s="642">
        <f>VLOOKUP(C46,'Complexity Cost Adjustment'!$C$2:$H$141,6,0)</f>
        <v>6531.4</v>
      </c>
      <c r="Q46" s="647" t="str">
        <f t="shared" si="7"/>
        <v>K</v>
      </c>
      <c r="R46" s="653"/>
      <c r="S46" s="642"/>
      <c r="T46" s="646"/>
      <c r="U46" s="646"/>
      <c r="V46" s="646"/>
      <c r="W46" s="648"/>
      <c r="X46" s="646"/>
      <c r="Y46" s="646"/>
      <c r="Z46" s="646"/>
      <c r="AA46" s="585"/>
      <c r="AB46" s="585"/>
      <c r="AC46" s="585"/>
      <c r="AD46" s="585"/>
      <c r="AE46" s="585"/>
      <c r="AF46" s="585"/>
      <c r="AG46" s="585"/>
      <c r="AH46" s="585"/>
    </row>
    <row r="47">
      <c r="A47" s="586" t="s">
        <v>310</v>
      </c>
      <c r="B47" s="586" t="s">
        <v>318</v>
      </c>
      <c r="C47" s="586">
        <v>1811138.0</v>
      </c>
      <c r="D47" s="649" t="s">
        <v>479</v>
      </c>
      <c r="E47" s="649" t="s">
        <v>547</v>
      </c>
      <c r="F47" s="586" t="s">
        <v>509</v>
      </c>
      <c r="G47" s="649" t="s">
        <v>312</v>
      </c>
      <c r="H47" s="586" t="s">
        <v>556</v>
      </c>
      <c r="I47" s="650" t="s">
        <v>557</v>
      </c>
      <c r="J47" s="650"/>
      <c r="K47" s="642" t="str">
        <f>VLOOKUP(C47,'ABC Analysis Results'!$A$2:$C$140,3,0)</f>
        <v>C</v>
      </c>
      <c r="L47" s="643">
        <f>VLOOKUP(C47,'Complexity Cost Adjustment'!$C$2:$I$141,7,0)</f>
        <v>44.0112503</v>
      </c>
      <c r="M47" s="644">
        <f>VLOOKUP(C47,'Complexity Cost Adjustment'!$C$2:$G$141,5,0)</f>
        <v>505548.43</v>
      </c>
      <c r="N47" s="644">
        <f>VLOOKUP(C47,'Complexity Cost Adjustment'!$C$2:$T$141,18,0)</f>
        <v>98014.01162</v>
      </c>
      <c r="O47" s="646">
        <f>VLOOKUP(C47,'Complexity Cost Adjustment'!$C$2:$AJ$141,34,0)</f>
        <v>0.1393316767</v>
      </c>
      <c r="P47" s="642">
        <f>VLOOKUP(C47,'Complexity Cost Adjustment'!$C$2:$H$141,6,0)</f>
        <v>11486.8</v>
      </c>
      <c r="Q47" s="647" t="str">
        <f t="shared" si="7"/>
        <v>K</v>
      </c>
      <c r="R47" s="653"/>
      <c r="S47" s="642"/>
      <c r="T47" s="646"/>
      <c r="U47" s="646"/>
      <c r="V47" s="646"/>
      <c r="W47" s="648"/>
      <c r="X47" s="646"/>
      <c r="Y47" s="646"/>
      <c r="Z47" s="646"/>
      <c r="AA47" s="585"/>
      <c r="AB47" s="585"/>
      <c r="AC47" s="585"/>
      <c r="AD47" s="605"/>
      <c r="AE47" s="605"/>
      <c r="AF47" s="605"/>
      <c r="AG47" s="605"/>
      <c r="AH47" s="605"/>
    </row>
    <row r="48">
      <c r="A48" s="586" t="s">
        <v>163</v>
      </c>
      <c r="B48" s="586" t="s">
        <v>164</v>
      </c>
      <c r="C48" s="586">
        <v>1811044.0</v>
      </c>
      <c r="D48" s="649" t="s">
        <v>479</v>
      </c>
      <c r="E48" s="649" t="s">
        <v>188</v>
      </c>
      <c r="F48" s="586" t="s">
        <v>509</v>
      </c>
      <c r="G48" s="649" t="s">
        <v>117</v>
      </c>
      <c r="H48" s="586" t="s">
        <v>522</v>
      </c>
      <c r="I48" s="650" t="s">
        <v>544</v>
      </c>
      <c r="J48" s="650" t="s">
        <v>139</v>
      </c>
      <c r="K48" s="642" t="str">
        <f>VLOOKUP(C48,'ABC Analysis Results'!$A$2:$C$140,3,0)</f>
        <v>B</v>
      </c>
      <c r="L48" s="643">
        <f>VLOOKUP(C48,'Complexity Cost Adjustment'!$C$2:$I$141,7,0)</f>
        <v>90.93660952</v>
      </c>
      <c r="M48" s="644">
        <f>VLOOKUP(C48,'Complexity Cost Adjustment'!$C$2:$G$141,5,0)</f>
        <v>604891.248</v>
      </c>
      <c r="N48" s="644">
        <f>VLOOKUP(C48,'Complexity Cost Adjustment'!$C$2:$T$141,18,0)</f>
        <v>139094.8907</v>
      </c>
      <c r="O48" s="646">
        <f>VLOOKUP(C48,'Complexity Cost Adjustment'!$C$2:$AJ$141,34,0)</f>
        <v>0.1858331022</v>
      </c>
      <c r="P48" s="642">
        <f>VLOOKUP(C48,'Complexity Cost Adjustment'!$C$2:$H$141,6,0)</f>
        <v>6651.7902</v>
      </c>
      <c r="Q48" s="647" t="str">
        <f t="shared" si="7"/>
        <v>K</v>
      </c>
      <c r="R48" s="653"/>
      <c r="S48" s="642"/>
      <c r="T48" s="646"/>
      <c r="U48" s="646"/>
      <c r="V48" s="646"/>
      <c r="W48" s="656"/>
      <c r="X48" s="646"/>
      <c r="Y48" s="646"/>
      <c r="Z48" s="646"/>
      <c r="AA48" s="585"/>
      <c r="AB48" s="585"/>
      <c r="AC48" s="585"/>
      <c r="AD48" s="585"/>
      <c r="AE48" s="585"/>
      <c r="AF48" s="585"/>
      <c r="AG48" s="585"/>
      <c r="AH48" s="585"/>
    </row>
    <row r="49">
      <c r="A49" s="586" t="s">
        <v>275</v>
      </c>
      <c r="B49" s="586" t="s">
        <v>284</v>
      </c>
      <c r="C49" s="586">
        <v>1811114.0</v>
      </c>
      <c r="D49" s="649" t="s">
        <v>257</v>
      </c>
      <c r="E49" s="649" t="s">
        <v>548</v>
      </c>
      <c r="F49" s="586" t="s">
        <v>509</v>
      </c>
      <c r="G49" s="649" t="s">
        <v>117</v>
      </c>
      <c r="H49" s="586" t="s">
        <v>127</v>
      </c>
      <c r="I49" s="650" t="s">
        <v>546</v>
      </c>
      <c r="J49" s="650" t="s">
        <v>105</v>
      </c>
      <c r="K49" s="642" t="str">
        <f>VLOOKUP(C49,'ABC Analysis Results'!$A$2:$C$140,3,0)</f>
        <v>B</v>
      </c>
      <c r="L49" s="643">
        <f>VLOOKUP(C49,'Complexity Cost Adjustment'!$C$2:$I$141,7,0)</f>
        <v>96.38095625</v>
      </c>
      <c r="M49" s="644">
        <f>VLOOKUP(C49,'Complexity Cost Adjustment'!$C$2:$G$141,5,0)</f>
        <v>626981.3</v>
      </c>
      <c r="N49" s="644">
        <f>VLOOKUP(C49,'Complexity Cost Adjustment'!$C$2:$T$141,18,0)</f>
        <v>208254.8205</v>
      </c>
      <c r="O49" s="646">
        <f>VLOOKUP(C49,'Complexity Cost Adjustment'!$C$2:$AJ$141,34,0)</f>
        <v>0.1911996499</v>
      </c>
      <c r="P49" s="642">
        <f>VLOOKUP(C49,'Complexity Cost Adjustment'!$C$2:$H$141,6,0)</f>
        <v>6505.2405</v>
      </c>
      <c r="Q49" s="647" t="str">
        <f t="shared" si="7"/>
        <v>K</v>
      </c>
      <c r="R49" s="653"/>
      <c r="S49" s="642"/>
      <c r="T49" s="646"/>
      <c r="U49" s="646"/>
      <c r="V49" s="646"/>
      <c r="W49" s="656"/>
      <c r="X49" s="646"/>
      <c r="Y49" s="646"/>
      <c r="Z49" s="646"/>
      <c r="AA49" s="585"/>
      <c r="AB49" s="585"/>
      <c r="AC49" s="585"/>
      <c r="AD49" s="605"/>
      <c r="AE49" s="605"/>
      <c r="AF49" s="605"/>
      <c r="AG49" s="605"/>
      <c r="AH49" s="605"/>
    </row>
    <row r="50">
      <c r="A50" s="586" t="s">
        <v>163</v>
      </c>
      <c r="B50" s="586" t="s">
        <v>173</v>
      </c>
      <c r="C50" s="586">
        <v>1811052.0</v>
      </c>
      <c r="D50" s="649" t="s">
        <v>479</v>
      </c>
      <c r="E50" s="649" t="s">
        <v>190</v>
      </c>
      <c r="F50" s="586" t="s">
        <v>509</v>
      </c>
      <c r="G50" s="649" t="s">
        <v>117</v>
      </c>
      <c r="H50" s="586" t="s">
        <v>522</v>
      </c>
      <c r="I50" s="650" t="s">
        <v>544</v>
      </c>
      <c r="J50" s="686" t="s">
        <v>105</v>
      </c>
      <c r="K50" s="642" t="str">
        <f>VLOOKUP(C50,'ABC Analysis Results'!$A$2:$C$140,3,0)</f>
        <v>B</v>
      </c>
      <c r="L50" s="643">
        <f>VLOOKUP(C50,'Complexity Cost Adjustment'!$C$2:$I$141,7,0)</f>
        <v>52.13452412</v>
      </c>
      <c r="M50" s="644">
        <f>VLOOKUP(C50,'Complexity Cost Adjustment'!$C$2:$G$141,5,0)</f>
        <v>430584.952</v>
      </c>
      <c r="N50" s="644">
        <f>VLOOKUP(C50,'Complexity Cost Adjustment'!$C$2:$T$141,18,0)</f>
        <v>171925.4297</v>
      </c>
      <c r="O50" s="646">
        <f>VLOOKUP(C50,'Complexity Cost Adjustment'!$C$2:$AJ$141,34,0)</f>
        <v>0.2917387623</v>
      </c>
      <c r="P50" s="642">
        <f>VLOOKUP(C50,'Complexity Cost Adjustment'!$C$2:$H$141,6,0)</f>
        <v>8259.1135</v>
      </c>
      <c r="Q50" s="647" t="str">
        <f t="shared" si="7"/>
        <v>K</v>
      </c>
      <c r="R50" s="586"/>
      <c r="S50" s="642"/>
      <c r="T50" s="645"/>
      <c r="U50" s="646"/>
      <c r="V50" s="645"/>
      <c r="W50" s="656"/>
      <c r="X50" s="645"/>
      <c r="Y50" s="645"/>
      <c r="Z50" s="645"/>
      <c r="AA50" s="585"/>
      <c r="AB50" s="585"/>
      <c r="AC50" s="585"/>
      <c r="AD50" s="585"/>
      <c r="AE50" s="585"/>
      <c r="AF50" s="585"/>
      <c r="AG50" s="585"/>
      <c r="AH50" s="585"/>
    </row>
    <row r="51">
      <c r="A51" s="586" t="s">
        <v>179</v>
      </c>
      <c r="B51" s="586" t="s">
        <v>189</v>
      </c>
      <c r="C51" s="586">
        <v>1811064.0</v>
      </c>
      <c r="D51" s="649" t="s">
        <v>479</v>
      </c>
      <c r="E51" s="649" t="s">
        <v>190</v>
      </c>
      <c r="F51" s="586" t="s">
        <v>509</v>
      </c>
      <c r="G51" s="649" t="s">
        <v>117</v>
      </c>
      <c r="H51" s="586" t="s">
        <v>141</v>
      </c>
      <c r="I51" s="650" t="s">
        <v>546</v>
      </c>
      <c r="J51" s="650" t="s">
        <v>111</v>
      </c>
      <c r="K51" s="642" t="str">
        <f>VLOOKUP(C51,'ABC Analysis Results'!$A$2:$C$140,3,0)</f>
        <v>B</v>
      </c>
      <c r="L51" s="643">
        <f>VLOOKUP(C51,'Complexity Cost Adjustment'!$C$2:$I$141,7,0)</f>
        <v>73.35678447</v>
      </c>
      <c r="M51" s="644">
        <f>VLOOKUP(C51,'Complexity Cost Adjustment'!$C$2:$G$141,5,0)</f>
        <v>313253.276</v>
      </c>
      <c r="N51" s="644">
        <f>VLOOKUP(C51,'Complexity Cost Adjustment'!$C$2:$T$141,18,0)</f>
        <v>127862.4003</v>
      </c>
      <c r="O51" s="646">
        <f>VLOOKUP(C51,'Complexity Cost Adjustment'!$C$2:$AJ$141,34,0)</f>
        <v>0.3547983602</v>
      </c>
      <c r="P51" s="642">
        <f>VLOOKUP(C51,'Complexity Cost Adjustment'!$C$2:$H$141,6,0)</f>
        <v>4270.27</v>
      </c>
      <c r="Q51" s="647" t="str">
        <f t="shared" si="7"/>
        <v>K</v>
      </c>
      <c r="R51" s="653"/>
      <c r="S51" s="642"/>
      <c r="T51" s="646"/>
      <c r="U51" s="646"/>
      <c r="V51" s="646"/>
      <c r="W51" s="648"/>
      <c r="X51" s="646"/>
      <c r="Y51" s="646"/>
      <c r="Z51" s="646"/>
      <c r="AA51" s="585"/>
      <c r="AB51" s="585"/>
      <c r="AC51" s="585"/>
      <c r="AD51" s="605"/>
      <c r="AE51" s="605"/>
      <c r="AF51" s="605"/>
      <c r="AG51" s="605"/>
      <c r="AH51" s="605"/>
    </row>
    <row r="52">
      <c r="A52" s="586" t="s">
        <v>163</v>
      </c>
      <c r="B52" s="586" t="s">
        <v>174</v>
      </c>
      <c r="C52" s="586">
        <v>1811053.0</v>
      </c>
      <c r="D52" s="649" t="s">
        <v>479</v>
      </c>
      <c r="E52" s="649" t="s">
        <v>188</v>
      </c>
      <c r="F52" s="586" t="s">
        <v>509</v>
      </c>
      <c r="G52" s="649" t="s">
        <v>117</v>
      </c>
      <c r="H52" s="586" t="s">
        <v>141</v>
      </c>
      <c r="I52" s="650" t="s">
        <v>546</v>
      </c>
      <c r="J52" s="650" t="s">
        <v>139</v>
      </c>
      <c r="K52" s="642" t="str">
        <f>VLOOKUP(C52,'ABC Analysis Results'!$A$2:$C$140,3,0)</f>
        <v>B</v>
      </c>
      <c r="L52" s="643">
        <f>VLOOKUP(C52,'Complexity Cost Adjustment'!$C$2:$I$141,7,0)</f>
        <v>68.10971077</v>
      </c>
      <c r="M52" s="644">
        <f>VLOOKUP(C52,'Complexity Cost Adjustment'!$C$2:$G$141,5,0)</f>
        <v>233078.466</v>
      </c>
      <c r="N52" s="644">
        <f>VLOOKUP(C52,'Complexity Cost Adjustment'!$C$2:$T$141,18,0)</f>
        <v>124366.2246</v>
      </c>
      <c r="O52" s="646">
        <f>VLOOKUP(C52,'Complexity Cost Adjustment'!$C$2:$AJ$141,34,0)</f>
        <v>0.4671405422</v>
      </c>
      <c r="P52" s="642">
        <f>VLOOKUP(C52,'Complexity Cost Adjustment'!$C$2:$H$141,6,0)</f>
        <v>3422.1033</v>
      </c>
      <c r="Q52" s="647" t="str">
        <f t="shared" si="7"/>
        <v>K</v>
      </c>
      <c r="R52" s="586"/>
      <c r="S52" s="642"/>
      <c r="T52" s="645"/>
      <c r="U52" s="646"/>
      <c r="V52" s="645"/>
      <c r="W52" s="656"/>
      <c r="X52" s="645"/>
      <c r="Y52" s="645"/>
      <c r="Z52" s="645"/>
      <c r="AA52" s="585"/>
      <c r="AB52" s="585"/>
      <c r="AC52" s="585"/>
      <c r="AD52" s="773"/>
      <c r="AE52" s="773"/>
      <c r="AF52" s="773"/>
      <c r="AG52" s="773"/>
      <c r="AH52" s="773"/>
    </row>
    <row r="53">
      <c r="A53" s="586" t="s">
        <v>253</v>
      </c>
      <c r="B53" s="586" t="s">
        <v>254</v>
      </c>
      <c r="C53" s="586">
        <v>1811099.0</v>
      </c>
      <c r="D53" s="649" t="s">
        <v>257</v>
      </c>
      <c r="E53" s="649" t="s">
        <v>547</v>
      </c>
      <c r="F53" s="586" t="s">
        <v>516</v>
      </c>
      <c r="G53" s="649" t="s">
        <v>117</v>
      </c>
      <c r="H53" s="586" t="s">
        <v>522</v>
      </c>
      <c r="I53" s="650" t="s">
        <v>551</v>
      </c>
      <c r="J53" s="650" t="s">
        <v>105</v>
      </c>
      <c r="K53" s="642" t="str">
        <f>VLOOKUP(C53,'ABC Analysis Results'!$A$2:$C$140,3,0)</f>
        <v>C</v>
      </c>
      <c r="L53" s="643">
        <f>VLOOKUP(C53,'Complexity Cost Adjustment'!$C$2:$I$141,7,0)</f>
        <v>188.854615</v>
      </c>
      <c r="M53" s="644">
        <f>VLOOKUP(C53,'Complexity Cost Adjustment'!$C$2:$G$141,5,0)</f>
        <v>134018.789</v>
      </c>
      <c r="N53" s="644">
        <f>VLOOKUP(C53,'Complexity Cost Adjustment'!$C$2:$T$141,18,0)</f>
        <v>73793.37772</v>
      </c>
      <c r="O53" s="646">
        <f>VLOOKUP(C53,'Complexity Cost Adjustment'!$C$2:$AJ$141,34,0)</f>
        <v>0.4728370997</v>
      </c>
      <c r="P53" s="642">
        <f>VLOOKUP(C53,'Complexity Cost Adjustment'!$C$2:$H$141,6,0)</f>
        <v>709.64</v>
      </c>
      <c r="Q53" s="647" t="str">
        <f t="shared" si="7"/>
        <v>K</v>
      </c>
      <c r="R53" s="653"/>
      <c r="S53" s="642"/>
      <c r="T53" s="646"/>
      <c r="U53" s="646"/>
      <c r="V53" s="646"/>
      <c r="W53" s="648"/>
      <c r="X53" s="646"/>
      <c r="Y53" s="646"/>
      <c r="Z53" s="646"/>
      <c r="AA53" s="585"/>
      <c r="AB53" s="585"/>
      <c r="AC53" s="585"/>
      <c r="AD53" s="605"/>
      <c r="AE53" s="605"/>
      <c r="AF53" s="605"/>
      <c r="AG53" s="605"/>
      <c r="AH53" s="605"/>
    </row>
    <row r="54">
      <c r="A54" s="586" t="s">
        <v>96</v>
      </c>
      <c r="B54" s="586" t="s">
        <v>116</v>
      </c>
      <c r="C54" s="586">
        <v>1811007.0</v>
      </c>
      <c r="D54" s="649" t="s">
        <v>479</v>
      </c>
      <c r="E54" s="649" t="s">
        <v>110</v>
      </c>
      <c r="F54" s="586" t="s">
        <v>509</v>
      </c>
      <c r="G54" s="649" t="s">
        <v>117</v>
      </c>
      <c r="H54" s="586" t="s">
        <v>522</v>
      </c>
      <c r="I54" s="650" t="s">
        <v>544</v>
      </c>
      <c r="J54" s="650" t="s">
        <v>105</v>
      </c>
      <c r="K54" s="642" t="str">
        <f>VLOOKUP(C54,'ABC Analysis Results'!$A$2:$C$140,3,0)</f>
        <v>C</v>
      </c>
      <c r="L54" s="643">
        <f>VLOOKUP(C54,'Complexity Cost Adjustment'!$C$2:$I$141,7,0)</f>
        <v>187.7075023</v>
      </c>
      <c r="M54" s="644">
        <f>VLOOKUP(C54,'Complexity Cost Adjustment'!$C$2:$G$141,5,0)</f>
        <v>85268.01</v>
      </c>
      <c r="N54" s="644">
        <f>VLOOKUP(C54,'Complexity Cost Adjustment'!$C$2:$T$141,18,0)</f>
        <v>45063.34311</v>
      </c>
      <c r="O54" s="646">
        <f>VLOOKUP(C54,'Complexity Cost Adjustment'!$C$2:$AJ$141,34,0)</f>
        <v>0.4907694905</v>
      </c>
      <c r="P54" s="642">
        <f>VLOOKUP(C54,'Complexity Cost Adjustment'!$C$2:$H$141,6,0)</f>
        <v>454.26</v>
      </c>
      <c r="Q54" s="647" t="str">
        <f t="shared" si="7"/>
        <v>K</v>
      </c>
      <c r="R54" s="586"/>
      <c r="S54" s="642"/>
      <c r="T54" s="645"/>
      <c r="U54" s="646"/>
      <c r="V54" s="645"/>
      <c r="W54" s="652"/>
      <c r="X54" s="645"/>
      <c r="Y54" s="645"/>
      <c r="Z54" s="645"/>
      <c r="AA54" s="585"/>
      <c r="AB54" s="585"/>
      <c r="AC54" s="585"/>
      <c r="AD54" s="605"/>
      <c r="AE54" s="605"/>
      <c r="AF54" s="605"/>
      <c r="AG54" s="605"/>
      <c r="AH54" s="605"/>
    </row>
    <row r="55">
      <c r="A55" s="586" t="s">
        <v>227</v>
      </c>
      <c r="B55" s="586" t="s">
        <v>242</v>
      </c>
      <c r="C55" s="586">
        <v>1811091.0</v>
      </c>
      <c r="D55" s="649" t="s">
        <v>257</v>
      </c>
      <c r="E55" s="649" t="s">
        <v>190</v>
      </c>
      <c r="F55" s="586" t="s">
        <v>516</v>
      </c>
      <c r="G55" s="649" t="s">
        <v>117</v>
      </c>
      <c r="H55" s="586" t="s">
        <v>522</v>
      </c>
      <c r="I55" s="650" t="s">
        <v>544</v>
      </c>
      <c r="J55" s="650" t="s">
        <v>105</v>
      </c>
      <c r="K55" s="642" t="str">
        <f>VLOOKUP(C55,'ABC Analysis Results'!$A$2:$C$140,3,0)</f>
        <v>C</v>
      </c>
      <c r="L55" s="643">
        <f>VLOOKUP(C55,'Complexity Cost Adjustment'!$C$2:$I$141,7,0)</f>
        <v>310.9080214</v>
      </c>
      <c r="M55" s="644">
        <f>VLOOKUP(C55,'Complexity Cost Adjustment'!$C$2:$G$141,5,0)</f>
        <v>132555.324</v>
      </c>
      <c r="N55" s="644">
        <f>VLOOKUP(C55,'Complexity Cost Adjustment'!$C$2:$T$141,18,0)</f>
        <v>98472.27754</v>
      </c>
      <c r="O55" s="646">
        <f>VLOOKUP(C55,'Complexity Cost Adjustment'!$C$2:$AJ$141,34,0)</f>
        <v>0.505056528</v>
      </c>
      <c r="P55" s="642">
        <f>VLOOKUP(C55,'Complexity Cost Adjustment'!$C$2:$H$141,6,0)</f>
        <v>426.349</v>
      </c>
      <c r="Q55" s="647" t="str">
        <f t="shared" si="7"/>
        <v>K</v>
      </c>
      <c r="R55" s="586"/>
      <c r="S55" s="642"/>
      <c r="T55" s="645"/>
      <c r="U55" s="646"/>
      <c r="V55" s="645"/>
      <c r="W55" s="652"/>
      <c r="X55" s="645"/>
      <c r="Y55" s="645"/>
      <c r="Z55" s="645"/>
      <c r="AA55" s="585"/>
      <c r="AB55" s="585"/>
      <c r="AC55" s="585"/>
      <c r="AD55" s="585"/>
      <c r="AE55" s="585"/>
      <c r="AF55" s="585"/>
      <c r="AG55" s="585"/>
      <c r="AH55" s="585"/>
    </row>
    <row r="56">
      <c r="A56" s="586" t="s">
        <v>202</v>
      </c>
      <c r="B56" s="586" t="s">
        <v>216</v>
      </c>
      <c r="C56" s="586">
        <v>1811076.0</v>
      </c>
      <c r="D56" s="649" t="s">
        <v>257</v>
      </c>
      <c r="E56" s="649" t="s">
        <v>547</v>
      </c>
      <c r="F56" s="586" t="s">
        <v>509</v>
      </c>
      <c r="G56" s="649" t="s">
        <v>117</v>
      </c>
      <c r="H56" s="586" t="s">
        <v>522</v>
      </c>
      <c r="I56" s="650" t="s">
        <v>544</v>
      </c>
      <c r="J56" s="650" t="s">
        <v>105</v>
      </c>
      <c r="K56" s="642" t="str">
        <f>VLOOKUP(C56,'ABC Analysis Results'!$A$2:$C$140,3,0)</f>
        <v>C</v>
      </c>
      <c r="L56" s="643">
        <f>VLOOKUP(C56,'Complexity Cost Adjustment'!$C$2:$I$141,7,0)</f>
        <v>280.9272238</v>
      </c>
      <c r="M56" s="644">
        <f>VLOOKUP(C56,'Complexity Cost Adjustment'!$C$2:$G$141,5,0)</f>
        <v>135943.83</v>
      </c>
      <c r="N56" s="644">
        <f>VLOOKUP(C56,'Complexity Cost Adjustment'!$C$2:$T$141,18,0)</f>
        <v>92084.5544</v>
      </c>
      <c r="O56" s="646">
        <f>VLOOKUP(C56,'Complexity Cost Adjustment'!$C$2:$AJ$141,34,0)</f>
        <v>0.5192059755</v>
      </c>
      <c r="P56" s="642">
        <f>VLOOKUP(C56,'Complexity Cost Adjustment'!$C$2:$H$141,6,0)</f>
        <v>483.9112</v>
      </c>
      <c r="Q56" s="647" t="str">
        <f t="shared" si="7"/>
        <v>K</v>
      </c>
      <c r="R56" s="586"/>
      <c r="S56" s="642"/>
      <c r="T56" s="645"/>
      <c r="U56" s="646"/>
      <c r="V56" s="645"/>
      <c r="W56" s="648"/>
      <c r="X56" s="645"/>
      <c r="Y56" s="645"/>
      <c r="Z56" s="645"/>
      <c r="AA56" s="585"/>
      <c r="AB56" s="585"/>
      <c r="AC56" s="585"/>
      <c r="AD56" s="585"/>
      <c r="AE56" s="585"/>
      <c r="AF56" s="585"/>
      <c r="AG56" s="585"/>
      <c r="AH56" s="585"/>
    </row>
    <row r="57">
      <c r="A57" s="586" t="s">
        <v>227</v>
      </c>
      <c r="B57" s="586" t="s">
        <v>244</v>
      </c>
      <c r="C57" s="586">
        <v>1811093.0</v>
      </c>
      <c r="D57" s="649" t="s">
        <v>257</v>
      </c>
      <c r="E57" s="649" t="s">
        <v>110</v>
      </c>
      <c r="F57" s="586" t="s">
        <v>516</v>
      </c>
      <c r="G57" s="649" t="s">
        <v>117</v>
      </c>
      <c r="H57" s="586" t="s">
        <v>522</v>
      </c>
      <c r="I57" s="650" t="s">
        <v>544</v>
      </c>
      <c r="J57" s="650" t="s">
        <v>105</v>
      </c>
      <c r="K57" s="642" t="str">
        <f>VLOOKUP(C57,'ABC Analysis Results'!$A$2:$C$140,3,0)</f>
        <v>C</v>
      </c>
      <c r="L57" s="643">
        <f>VLOOKUP(C57,'Complexity Cost Adjustment'!$C$2:$I$141,7,0)</f>
        <v>309.840204</v>
      </c>
      <c r="M57" s="644">
        <f>VLOOKUP(C57,'Complexity Cost Adjustment'!$C$2:$G$141,5,0)</f>
        <v>33569.451</v>
      </c>
      <c r="N57" s="644">
        <f>VLOOKUP(C57,'Complexity Cost Adjustment'!$C$2:$T$141,18,0)</f>
        <v>22372.46745</v>
      </c>
      <c r="O57" s="646">
        <f>VLOOKUP(C57,'Complexity Cost Adjustment'!$C$2:$AJ$141,34,0)</f>
        <v>0.5316939921</v>
      </c>
      <c r="P57" s="642">
        <f>VLOOKUP(C57,'Complexity Cost Adjustment'!$C$2:$H$141,6,0)</f>
        <v>108.3444</v>
      </c>
      <c r="Q57" s="647" t="str">
        <f t="shared" si="7"/>
        <v>K</v>
      </c>
      <c r="R57" s="586"/>
      <c r="S57" s="642"/>
      <c r="T57" s="645"/>
      <c r="U57" s="646"/>
      <c r="V57" s="645"/>
      <c r="W57" s="652"/>
      <c r="X57" s="645"/>
      <c r="Y57" s="645"/>
      <c r="Z57" s="645"/>
      <c r="AA57" s="585"/>
      <c r="AB57" s="585"/>
      <c r="AC57" s="585"/>
      <c r="AD57" s="773"/>
      <c r="AE57" s="773"/>
      <c r="AF57" s="773"/>
      <c r="AG57" s="773"/>
      <c r="AH57" s="773"/>
    </row>
    <row r="58">
      <c r="A58" s="586" t="s">
        <v>227</v>
      </c>
      <c r="B58" s="586" t="s">
        <v>238</v>
      </c>
      <c r="C58" s="586">
        <v>1811087.0</v>
      </c>
      <c r="D58" s="649" t="s">
        <v>257</v>
      </c>
      <c r="E58" s="649" t="s">
        <v>188</v>
      </c>
      <c r="F58" s="586" t="s">
        <v>516</v>
      </c>
      <c r="G58" s="649" t="s">
        <v>117</v>
      </c>
      <c r="H58" s="586" t="s">
        <v>522</v>
      </c>
      <c r="I58" s="650" t="s">
        <v>544</v>
      </c>
      <c r="J58" s="650" t="s">
        <v>105</v>
      </c>
      <c r="K58" s="642" t="str">
        <f>VLOOKUP(C58,'ABC Analysis Results'!$A$2:$C$140,3,0)</f>
        <v>B</v>
      </c>
      <c r="L58" s="643">
        <f>VLOOKUP(C58,'Complexity Cost Adjustment'!$C$2:$I$141,7,0)</f>
        <v>436.0149336</v>
      </c>
      <c r="M58" s="644">
        <f>VLOOKUP(C58,'Complexity Cost Adjustment'!$C$2:$G$141,5,0)</f>
        <v>239805.423</v>
      </c>
      <c r="N58" s="644">
        <f>VLOOKUP(C58,'Complexity Cost Adjustment'!$C$2:$T$141,18,0)</f>
        <v>187574.7336</v>
      </c>
      <c r="O58" s="646">
        <f>VLOOKUP(C58,'Complexity Cost Adjustment'!$C$2:$AJ$141,34,0)</f>
        <v>0.5418545198</v>
      </c>
      <c r="P58" s="642">
        <f>VLOOKUP(C58,'Complexity Cost Adjustment'!$C$2:$H$141,6,0)</f>
        <v>549.9936</v>
      </c>
      <c r="Q58" s="647" t="str">
        <f t="shared" si="7"/>
        <v>K</v>
      </c>
      <c r="R58" s="586"/>
      <c r="S58" s="642"/>
      <c r="T58" s="645"/>
      <c r="U58" s="646"/>
      <c r="V58" s="645"/>
      <c r="W58" s="656"/>
      <c r="X58" s="645"/>
      <c r="Y58" s="645"/>
      <c r="Z58" s="645"/>
      <c r="AA58" s="585"/>
      <c r="AB58" s="585"/>
      <c r="AC58" s="585"/>
      <c r="AD58" s="605"/>
      <c r="AE58" s="605"/>
      <c r="AF58" s="605"/>
      <c r="AG58" s="605"/>
      <c r="AH58" s="605"/>
    </row>
    <row r="59">
      <c r="A59" s="586" t="s">
        <v>96</v>
      </c>
      <c r="B59" s="586" t="s">
        <v>122</v>
      </c>
      <c r="C59" s="586">
        <v>1811012.0</v>
      </c>
      <c r="D59" s="649" t="s">
        <v>479</v>
      </c>
      <c r="E59" s="649" t="s">
        <v>188</v>
      </c>
      <c r="F59" s="586" t="s">
        <v>509</v>
      </c>
      <c r="G59" s="649" t="s">
        <v>117</v>
      </c>
      <c r="H59" s="586" t="s">
        <v>522</v>
      </c>
      <c r="I59" s="650" t="s">
        <v>544</v>
      </c>
      <c r="J59" s="650" t="s">
        <v>111</v>
      </c>
      <c r="K59" s="642" t="str">
        <f>VLOOKUP(C59,'ABC Analysis Results'!$A$2:$C$140,3,0)</f>
        <v>B</v>
      </c>
      <c r="L59" s="643">
        <f>VLOOKUP(C59,'Complexity Cost Adjustment'!$C$2:$I$141,7,0)</f>
        <v>104.0304617</v>
      </c>
      <c r="M59" s="644">
        <f>VLOOKUP(C59,'Complexity Cost Adjustment'!$C$2:$G$141,5,0)</f>
        <v>146156.588</v>
      </c>
      <c r="N59" s="644">
        <f>VLOOKUP(C59,'Complexity Cost Adjustment'!$C$2:$T$141,18,0)</f>
        <v>86008.39923</v>
      </c>
      <c r="O59" s="646">
        <f>VLOOKUP(C59,'Complexity Cost Adjustment'!$C$2:$AJ$141,34,0)</f>
        <v>0.5513336656</v>
      </c>
      <c r="P59" s="642">
        <f>VLOOKUP(C59,'Complexity Cost Adjustment'!$C$2:$H$141,6,0)</f>
        <v>1404.9403</v>
      </c>
      <c r="Q59" s="647" t="str">
        <f t="shared" si="7"/>
        <v>K</v>
      </c>
      <c r="R59" s="586"/>
      <c r="S59" s="642"/>
      <c r="T59" s="645"/>
      <c r="U59" s="646"/>
      <c r="V59" s="645"/>
      <c r="W59" s="656"/>
      <c r="X59" s="645"/>
      <c r="Y59" s="645"/>
      <c r="Z59" s="645"/>
      <c r="AA59" s="585"/>
      <c r="AB59" s="585"/>
      <c r="AC59" s="585"/>
      <c r="AD59" s="773"/>
      <c r="AE59" s="773"/>
      <c r="AF59" s="773"/>
      <c r="AG59" s="773"/>
      <c r="AH59" s="773"/>
    </row>
    <row r="60">
      <c r="A60" s="586" t="s">
        <v>96</v>
      </c>
      <c r="B60" s="586" t="s">
        <v>124</v>
      </c>
      <c r="C60" s="586">
        <v>1811014.0</v>
      </c>
      <c r="D60" s="649" t="s">
        <v>479</v>
      </c>
      <c r="E60" s="649" t="s">
        <v>190</v>
      </c>
      <c r="F60" s="586" t="s">
        <v>509</v>
      </c>
      <c r="G60" s="649" t="s">
        <v>117</v>
      </c>
      <c r="H60" s="586" t="s">
        <v>522</v>
      </c>
      <c r="I60" s="650" t="s">
        <v>544</v>
      </c>
      <c r="J60" s="650" t="s">
        <v>111</v>
      </c>
      <c r="K60" s="642" t="str">
        <f>VLOOKUP(C60,'ABC Analysis Results'!$A$2:$C$140,3,0)</f>
        <v>C</v>
      </c>
      <c r="L60" s="643">
        <f>VLOOKUP(C60,'Complexity Cost Adjustment'!$C$2:$I$141,7,0)</f>
        <v>136.362925</v>
      </c>
      <c r="M60" s="644">
        <f>VLOOKUP(C60,'Complexity Cost Adjustment'!$C$2:$G$141,5,0)</f>
        <v>71728.944</v>
      </c>
      <c r="N60" s="644">
        <f>VLOOKUP(C60,'Complexity Cost Adjustment'!$C$2:$T$141,18,0)</f>
        <v>43971.65679</v>
      </c>
      <c r="O60" s="646">
        <f>VLOOKUP(C60,'Complexity Cost Adjustment'!$C$2:$AJ$141,34,0)</f>
        <v>0.5514551333</v>
      </c>
      <c r="P60" s="642">
        <f>VLOOKUP(C60,'Complexity Cost Adjustment'!$C$2:$H$141,6,0)</f>
        <v>526.015</v>
      </c>
      <c r="Q60" s="647" t="str">
        <f t="shared" si="7"/>
        <v>K</v>
      </c>
      <c r="R60" s="586"/>
      <c r="S60" s="642"/>
      <c r="T60" s="645"/>
      <c r="U60" s="646"/>
      <c r="V60" s="645"/>
      <c r="W60" s="652"/>
      <c r="X60" s="645"/>
      <c r="Y60" s="645"/>
      <c r="Z60" s="645"/>
      <c r="AA60" s="585"/>
      <c r="AB60" s="585"/>
      <c r="AC60" s="585"/>
      <c r="AD60" s="585"/>
      <c r="AE60" s="585"/>
      <c r="AF60" s="585"/>
      <c r="AG60" s="585"/>
      <c r="AH60" s="585"/>
    </row>
    <row r="61">
      <c r="A61" s="586" t="s">
        <v>96</v>
      </c>
      <c r="B61" s="586" t="s">
        <v>115</v>
      </c>
      <c r="C61" s="586">
        <v>1811006.0</v>
      </c>
      <c r="D61" s="649" t="s">
        <v>479</v>
      </c>
      <c r="E61" s="649" t="s">
        <v>110</v>
      </c>
      <c r="F61" s="586" t="s">
        <v>509</v>
      </c>
      <c r="G61" s="649" t="s">
        <v>99</v>
      </c>
      <c r="H61" s="586" t="s">
        <v>522</v>
      </c>
      <c r="I61" s="650" t="s">
        <v>544</v>
      </c>
      <c r="J61" s="650" t="s">
        <v>111</v>
      </c>
      <c r="K61" s="642" t="str">
        <f>VLOOKUP(C61,'ABC Analysis Results'!$A$2:$C$140,3,0)</f>
        <v>B</v>
      </c>
      <c r="L61" s="643">
        <f>VLOOKUP(C61,'Complexity Cost Adjustment'!$C$2:$I$141,7,0)</f>
        <v>110.2454753</v>
      </c>
      <c r="M61" s="644">
        <f>VLOOKUP(C61,'Complexity Cost Adjustment'!$C$2:$G$141,5,0)</f>
        <v>126819.78</v>
      </c>
      <c r="N61" s="644">
        <f>VLOOKUP(C61,'Complexity Cost Adjustment'!$C$2:$T$141,18,0)</f>
        <v>78299.56189</v>
      </c>
      <c r="O61" s="646">
        <f>VLOOKUP(C61,'Complexity Cost Adjustment'!$C$2:$AJ$141,34,0)</f>
        <v>0.5720521453</v>
      </c>
      <c r="P61" s="642">
        <f>VLOOKUP(C61,'Complexity Cost Adjustment'!$C$2:$H$141,6,0)</f>
        <v>1150.34</v>
      </c>
      <c r="Q61" s="647" t="str">
        <f t="shared" si="7"/>
        <v>K</v>
      </c>
      <c r="R61" s="653"/>
      <c r="S61" s="642"/>
      <c r="T61" s="646"/>
      <c r="U61" s="646"/>
      <c r="V61" s="646"/>
      <c r="W61" s="656"/>
      <c r="X61" s="646"/>
      <c r="Y61" s="646"/>
      <c r="Z61" s="646"/>
      <c r="AA61" s="585"/>
      <c r="AB61" s="585"/>
      <c r="AC61" s="585"/>
      <c r="AD61" s="605"/>
      <c r="AE61" s="605"/>
      <c r="AF61" s="605"/>
      <c r="AG61" s="605"/>
      <c r="AH61" s="605"/>
    </row>
    <row r="62">
      <c r="A62" s="601" t="s">
        <v>227</v>
      </c>
      <c r="B62" s="601" t="s">
        <v>240</v>
      </c>
      <c r="C62" s="601">
        <v>1811089.0</v>
      </c>
      <c r="D62" s="670" t="s">
        <v>257</v>
      </c>
      <c r="E62" s="670" t="s">
        <v>190</v>
      </c>
      <c r="F62" s="601" t="s">
        <v>516</v>
      </c>
      <c r="G62" s="670" t="s">
        <v>117</v>
      </c>
      <c r="H62" s="601" t="s">
        <v>522</v>
      </c>
      <c r="I62" s="672" t="s">
        <v>544</v>
      </c>
      <c r="J62" s="672" t="s">
        <v>105</v>
      </c>
      <c r="K62" s="674" t="str">
        <f>VLOOKUP(C62,'ABC Analysis Results'!$A$2:$C$140,3,0)</f>
        <v>C</v>
      </c>
      <c r="L62" s="675">
        <f>VLOOKUP(C62,'Complexity Cost Adjustment'!$C$2:$I$141,7,0)</f>
        <v>643.1858407</v>
      </c>
      <c r="M62" s="676">
        <f>VLOOKUP(C62,'Complexity Cost Adjustment'!$C$2:$G$141,5,0)</f>
        <v>8154.696</v>
      </c>
      <c r="N62" s="676">
        <f>VLOOKUP(C62,'Complexity Cost Adjustment'!$C$2:$T$141,18,0)</f>
        <v>5811.31708</v>
      </c>
      <c r="O62" s="678">
        <f>VLOOKUP(C62,'Complexity Cost Adjustment'!$C$2:$AJ$141,34,0)</f>
        <v>-6.664895371</v>
      </c>
      <c r="P62" s="674">
        <f>VLOOKUP(C62,'Complexity Cost Adjustment'!$C$2:$H$141,6,0)</f>
        <v>12.6786</v>
      </c>
      <c r="Q62" s="679" t="str">
        <f t="shared" si="7"/>
        <v>S</v>
      </c>
      <c r="R62" s="601">
        <v>1811083.0</v>
      </c>
      <c r="S62" s="676">
        <f>VLOOKUP(R62,'Complexity Cost Adjustment'!$C$2:$I$141,7,0)</f>
        <v>509.1694915</v>
      </c>
      <c r="T62" s="781">
        <v>1.0</v>
      </c>
      <c r="U62" s="678">
        <f t="shared" ref="U62:U111" si="8">(S62/L62)-1</f>
        <v>-0.2083633387</v>
      </c>
      <c r="V62" s="781">
        <v>1.0</v>
      </c>
      <c r="W62" s="782"/>
      <c r="X62" s="781">
        <v>1.0</v>
      </c>
      <c r="Y62" s="781">
        <v>0.8</v>
      </c>
      <c r="Z62" s="781">
        <v>0.6</v>
      </c>
      <c r="AA62" s="605">
        <f t="shared" ref="AA62:AA111" si="9">X62*P62</f>
        <v>12.6786</v>
      </c>
      <c r="AB62" s="605">
        <f t="shared" ref="AB62:AB111" si="10">Y62*P62</f>
        <v>10.14288</v>
      </c>
      <c r="AC62" s="605">
        <f t="shared" ref="AC62:AC111" si="11">Z62*P62</f>
        <v>7.60716</v>
      </c>
      <c r="AD62" s="773"/>
      <c r="AE62" s="773"/>
      <c r="AF62" s="773"/>
      <c r="AG62" s="773"/>
      <c r="AH62" s="773"/>
    </row>
    <row r="63">
      <c r="A63" s="601" t="s">
        <v>163</v>
      </c>
      <c r="B63" s="601" t="s">
        <v>166</v>
      </c>
      <c r="C63" s="601">
        <v>1811045.0</v>
      </c>
      <c r="D63" s="670" t="s">
        <v>479</v>
      </c>
      <c r="E63" s="670" t="s">
        <v>188</v>
      </c>
      <c r="F63" s="601" t="s">
        <v>509</v>
      </c>
      <c r="G63" s="670" t="s">
        <v>117</v>
      </c>
      <c r="H63" s="601" t="s">
        <v>522</v>
      </c>
      <c r="I63" s="672" t="s">
        <v>544</v>
      </c>
      <c r="J63" s="672" t="s">
        <v>139</v>
      </c>
      <c r="K63" s="674" t="str">
        <f>VLOOKUP(C63,'ABC Analysis Results'!$A$2:$C$140,3,0)</f>
        <v>C</v>
      </c>
      <c r="L63" s="675">
        <f>VLOOKUP(C63,'Complexity Cost Adjustment'!$C$2:$I$141,7,0)</f>
        <v>60.1958549</v>
      </c>
      <c r="M63" s="676">
        <f>VLOOKUP(C63,'Complexity Cost Adjustment'!$C$2:$G$141,5,0)</f>
        <v>5871.6</v>
      </c>
      <c r="N63" s="676">
        <f>VLOOKUP(C63,'Complexity Cost Adjustment'!$C$2:$T$141,18,0)</f>
        <v>1353.859525</v>
      </c>
      <c r="O63" s="678">
        <f>VLOOKUP(C63,'Complexity Cost Adjustment'!$C$2:$AJ$141,34,0)</f>
        <v>-3.354197738</v>
      </c>
      <c r="P63" s="674">
        <f>VLOOKUP(C63,'Complexity Cost Adjustment'!$C$2:$H$141,6,0)</f>
        <v>97.5416</v>
      </c>
      <c r="Q63" s="679" t="str">
        <f t="shared" si="7"/>
        <v>S</v>
      </c>
      <c r="R63" s="601">
        <v>1811044.0</v>
      </c>
      <c r="S63" s="676">
        <f>VLOOKUP(R63,'Complexity Cost Adjustment'!$C$2:$I$141,7,0)</f>
        <v>90.93660952</v>
      </c>
      <c r="T63" s="781">
        <v>1.0</v>
      </c>
      <c r="U63" s="678">
        <f t="shared" si="8"/>
        <v>0.5106789275</v>
      </c>
      <c r="V63" s="783">
        <v>0.2</v>
      </c>
      <c r="W63" s="784"/>
      <c r="X63" s="781">
        <v>0.35</v>
      </c>
      <c r="Y63" s="781">
        <v>0.2</v>
      </c>
      <c r="Z63" s="781">
        <v>0.05</v>
      </c>
      <c r="AA63" s="605">
        <f t="shared" si="9"/>
        <v>34.13956</v>
      </c>
      <c r="AB63" s="605">
        <f t="shared" si="10"/>
        <v>19.50832</v>
      </c>
      <c r="AC63" s="605">
        <f t="shared" si="11"/>
        <v>4.87708</v>
      </c>
      <c r="AD63" s="585"/>
      <c r="AE63" s="585"/>
      <c r="AF63" s="585"/>
      <c r="AG63" s="585"/>
      <c r="AH63" s="585"/>
    </row>
    <row r="64">
      <c r="A64" s="601" t="s">
        <v>133</v>
      </c>
      <c r="B64" s="601" t="s">
        <v>156</v>
      </c>
      <c r="C64" s="601">
        <v>1811037.0</v>
      </c>
      <c r="D64" s="670" t="s">
        <v>479</v>
      </c>
      <c r="E64" s="670" t="s">
        <v>188</v>
      </c>
      <c r="F64" s="601" t="s">
        <v>509</v>
      </c>
      <c r="G64" s="670" t="s">
        <v>117</v>
      </c>
      <c r="H64" s="601" t="s">
        <v>127</v>
      </c>
      <c r="I64" s="672" t="s">
        <v>546</v>
      </c>
      <c r="J64" s="672" t="s">
        <v>139</v>
      </c>
      <c r="K64" s="674" t="str">
        <f>VLOOKUP(C64,'ABC Analysis Results'!$A$2:$C$140,3,0)</f>
        <v>C</v>
      </c>
      <c r="L64" s="675">
        <f>VLOOKUP(C64,'Complexity Cost Adjustment'!$C$2:$I$141,7,0)</f>
        <v>55.02469448</v>
      </c>
      <c r="M64" s="676">
        <f>VLOOKUP(C64,'Complexity Cost Adjustment'!$C$2:$G$141,5,0)</f>
        <v>10772.322</v>
      </c>
      <c r="N64" s="676">
        <f>VLOOKUP(C64,'Complexity Cost Adjustment'!$C$2:$T$141,18,0)</f>
        <v>-1251.878203</v>
      </c>
      <c r="O64" s="678">
        <f>VLOOKUP(C64,'Complexity Cost Adjustment'!$C$2:$AJ$141,34,0)</f>
        <v>-1.630380941</v>
      </c>
      <c r="P64" s="674">
        <f>VLOOKUP(C64,'Complexity Cost Adjustment'!$C$2:$H$141,6,0)</f>
        <v>195.7725</v>
      </c>
      <c r="Q64" s="679" t="str">
        <f t="shared" si="7"/>
        <v>S</v>
      </c>
      <c r="R64" s="601">
        <v>1811067.0</v>
      </c>
      <c r="S64" s="676">
        <f>VLOOKUP(R64,'Complexity Cost Adjustment'!$C$2:$I$141,7,0)</f>
        <v>72.01645217</v>
      </c>
      <c r="T64" s="781">
        <v>0.9</v>
      </c>
      <c r="U64" s="678">
        <f t="shared" si="8"/>
        <v>0.3088023995</v>
      </c>
      <c r="V64" s="781">
        <v>0.4</v>
      </c>
      <c r="W64" s="782"/>
      <c r="X64" s="781">
        <v>0.6</v>
      </c>
      <c r="Y64" s="781">
        <v>0.4</v>
      </c>
      <c r="Z64" s="781">
        <v>0.2</v>
      </c>
      <c r="AA64" s="605">
        <f t="shared" si="9"/>
        <v>117.4635</v>
      </c>
      <c r="AB64" s="605">
        <f t="shared" si="10"/>
        <v>78.309</v>
      </c>
      <c r="AC64" s="605">
        <f t="shared" si="11"/>
        <v>39.1545</v>
      </c>
      <c r="AD64" s="773"/>
      <c r="AE64" s="773"/>
      <c r="AF64" s="773"/>
      <c r="AG64" s="773"/>
      <c r="AH64" s="773"/>
    </row>
    <row r="65">
      <c r="A65" s="601" t="s">
        <v>275</v>
      </c>
      <c r="B65" s="601" t="s">
        <v>286</v>
      </c>
      <c r="C65" s="601">
        <v>1811115.0</v>
      </c>
      <c r="D65" s="670" t="s">
        <v>257</v>
      </c>
      <c r="E65" s="670" t="s">
        <v>548</v>
      </c>
      <c r="F65" s="601" t="s">
        <v>509</v>
      </c>
      <c r="G65" s="670" t="s">
        <v>117</v>
      </c>
      <c r="H65" s="601" t="s">
        <v>127</v>
      </c>
      <c r="I65" s="672" t="s">
        <v>546</v>
      </c>
      <c r="J65" s="672" t="s">
        <v>105</v>
      </c>
      <c r="K65" s="674" t="str">
        <f>VLOOKUP(C65,'ABC Analysis Results'!$A$2:$C$140,3,0)</f>
        <v>C</v>
      </c>
      <c r="L65" s="675">
        <f>VLOOKUP(C65,'Complexity Cost Adjustment'!$C$2:$I$141,7,0)</f>
        <v>232.6461688</v>
      </c>
      <c r="M65" s="676">
        <f>VLOOKUP(C65,'Complexity Cost Adjustment'!$C$2:$G$141,5,0)</f>
        <v>18320.816</v>
      </c>
      <c r="N65" s="676">
        <f>VLOOKUP(C65,'Complexity Cost Adjustment'!$C$2:$T$141,18,0)</f>
        <v>5515.196286</v>
      </c>
      <c r="O65" s="678">
        <f>VLOOKUP(C65,'Complexity Cost Adjustment'!$C$2:$AJ$141,34,0)</f>
        <v>-1.620658098</v>
      </c>
      <c r="P65" s="674">
        <f>VLOOKUP(C65,'Complexity Cost Adjustment'!$C$2:$H$141,6,0)</f>
        <v>78.7497</v>
      </c>
      <c r="Q65" s="679" t="str">
        <f t="shared" si="7"/>
        <v>S</v>
      </c>
      <c r="R65" s="601">
        <v>1811114.0</v>
      </c>
      <c r="S65" s="676">
        <f>VLOOKUP(R65,'Complexity Cost Adjustment'!$C$2:$I$141,7,0)</f>
        <v>96.38095625</v>
      </c>
      <c r="T65" s="781">
        <v>1.0</v>
      </c>
      <c r="U65" s="678">
        <f t="shared" si="8"/>
        <v>-0.5857187043</v>
      </c>
      <c r="V65" s="781">
        <v>1.0</v>
      </c>
      <c r="W65" s="680"/>
      <c r="X65" s="781">
        <v>1.0</v>
      </c>
      <c r="Y65" s="781">
        <v>0.8</v>
      </c>
      <c r="Z65" s="781">
        <v>0.6</v>
      </c>
      <c r="AA65" s="605">
        <f t="shared" si="9"/>
        <v>78.7497</v>
      </c>
      <c r="AB65" s="605">
        <f t="shared" si="10"/>
        <v>62.99976</v>
      </c>
      <c r="AC65" s="605">
        <f t="shared" si="11"/>
        <v>47.24982</v>
      </c>
      <c r="AD65" s="585"/>
      <c r="AE65" s="585"/>
      <c r="AF65" s="585"/>
      <c r="AG65" s="585"/>
      <c r="AH65" s="585"/>
    </row>
    <row r="66">
      <c r="A66" s="601" t="s">
        <v>264</v>
      </c>
      <c r="B66" s="601" t="s">
        <v>272</v>
      </c>
      <c r="C66" s="601">
        <v>1811109.0</v>
      </c>
      <c r="D66" s="670" t="s">
        <v>257</v>
      </c>
      <c r="E66" s="670" t="s">
        <v>547</v>
      </c>
      <c r="F66" s="601" t="s">
        <v>516</v>
      </c>
      <c r="G66" s="670" t="s">
        <v>117</v>
      </c>
      <c r="H66" s="601" t="s">
        <v>522</v>
      </c>
      <c r="I66" s="672" t="s">
        <v>544</v>
      </c>
      <c r="J66" s="672" t="s">
        <v>105</v>
      </c>
      <c r="K66" s="674" t="str">
        <f>VLOOKUP(C66,'ABC Analysis Results'!$A$2:$C$140,3,0)</f>
        <v>C</v>
      </c>
      <c r="L66" s="675">
        <f>VLOOKUP(C66,'Complexity Cost Adjustment'!$C$2:$I$141,7,0)</f>
        <v>162.2605807</v>
      </c>
      <c r="M66" s="676">
        <f>VLOOKUP(C66,'Complexity Cost Adjustment'!$C$2:$G$141,5,0)</f>
        <v>13064.005</v>
      </c>
      <c r="N66" s="676">
        <f>VLOOKUP(C66,'Complexity Cost Adjustment'!$C$2:$T$141,18,0)</f>
        <v>1377.624638</v>
      </c>
      <c r="O66" s="678">
        <f>VLOOKUP(C66,'Complexity Cost Adjustment'!$C$2:$AJ$141,34,0)</f>
        <v>-0.8886217936</v>
      </c>
      <c r="P66" s="674">
        <f>VLOOKUP(C66,'Complexity Cost Adjustment'!$C$2:$H$141,6,0)</f>
        <v>80.5125</v>
      </c>
      <c r="Q66" s="679" t="str">
        <f t="shared" si="7"/>
        <v>S</v>
      </c>
      <c r="R66" s="601">
        <v>1811075.0</v>
      </c>
      <c r="S66" s="676">
        <f>VLOOKUP(R66,'Complexity Cost Adjustment'!$C$2:$I$141,7,0)</f>
        <v>172.7154426</v>
      </c>
      <c r="T66" s="781">
        <v>0.7</v>
      </c>
      <c r="U66" s="678">
        <f t="shared" si="8"/>
        <v>0.06443254354</v>
      </c>
      <c r="V66" s="781">
        <v>1.0</v>
      </c>
      <c r="W66" s="782"/>
      <c r="X66" s="781">
        <v>0.9</v>
      </c>
      <c r="Y66" s="781">
        <v>0.7</v>
      </c>
      <c r="Z66" s="781">
        <v>0.5</v>
      </c>
      <c r="AA66" s="605">
        <f t="shared" si="9"/>
        <v>72.46125</v>
      </c>
      <c r="AB66" s="605">
        <f t="shared" si="10"/>
        <v>56.35875</v>
      </c>
      <c r="AC66" s="605">
        <f t="shared" si="11"/>
        <v>40.25625</v>
      </c>
      <c r="AD66" s="605"/>
      <c r="AE66" s="605"/>
      <c r="AF66" s="605"/>
      <c r="AG66" s="605"/>
      <c r="AH66" s="605"/>
    </row>
    <row r="67">
      <c r="A67" s="601" t="s">
        <v>163</v>
      </c>
      <c r="B67" s="601" t="s">
        <v>172</v>
      </c>
      <c r="C67" s="601">
        <v>1811051.0</v>
      </c>
      <c r="D67" s="670" t="s">
        <v>479</v>
      </c>
      <c r="E67" s="670" t="s">
        <v>190</v>
      </c>
      <c r="F67" s="601" t="s">
        <v>509</v>
      </c>
      <c r="G67" s="670" t="s">
        <v>117</v>
      </c>
      <c r="H67" s="601" t="s">
        <v>522</v>
      </c>
      <c r="I67" s="672" t="s">
        <v>544</v>
      </c>
      <c r="J67" s="672" t="s">
        <v>105</v>
      </c>
      <c r="K67" s="674" t="str">
        <f>VLOOKUP(C67,'ABC Analysis Results'!$A$2:$C$140,3,0)</f>
        <v>C</v>
      </c>
      <c r="L67" s="675">
        <f>VLOOKUP(C67,'Complexity Cost Adjustment'!$C$2:$I$141,7,0)</f>
        <v>84.57570615</v>
      </c>
      <c r="M67" s="676">
        <f>VLOOKUP(C67,'Complexity Cost Adjustment'!$C$2:$G$141,5,0)</f>
        <v>14092.833</v>
      </c>
      <c r="N67" s="676">
        <f>VLOOKUP(C67,'Complexity Cost Adjustment'!$C$2:$T$141,18,0)</f>
        <v>1790.996203</v>
      </c>
      <c r="O67" s="678">
        <f>VLOOKUP(C67,'Complexity Cost Adjustment'!$C$2:$AJ$141,34,0)</f>
        <v>-0.8770261709</v>
      </c>
      <c r="P67" s="674">
        <f>VLOOKUP(C67,'Complexity Cost Adjustment'!$C$2:$H$141,6,0)</f>
        <v>166.6298</v>
      </c>
      <c r="Q67" s="679" t="str">
        <f t="shared" si="7"/>
        <v>S</v>
      </c>
      <c r="R67" s="601">
        <v>1811050.0</v>
      </c>
      <c r="S67" s="676">
        <f>VLOOKUP(R67,'Complexity Cost Adjustment'!$C$2:$I$141,7,0)</f>
        <v>63.06181755</v>
      </c>
      <c r="T67" s="781">
        <v>1.0</v>
      </c>
      <c r="U67" s="678">
        <f t="shared" si="8"/>
        <v>-0.2543743302</v>
      </c>
      <c r="V67" s="781">
        <v>1.0</v>
      </c>
      <c r="W67" s="782"/>
      <c r="X67" s="781">
        <v>1.0</v>
      </c>
      <c r="Y67" s="781">
        <v>0.8</v>
      </c>
      <c r="Z67" s="781">
        <v>0.6</v>
      </c>
      <c r="AA67" s="605">
        <f t="shared" si="9"/>
        <v>166.6298</v>
      </c>
      <c r="AB67" s="605">
        <f t="shared" si="10"/>
        <v>133.30384</v>
      </c>
      <c r="AC67" s="605">
        <f t="shared" si="11"/>
        <v>99.97788</v>
      </c>
      <c r="AD67" s="773"/>
      <c r="AE67" s="773"/>
      <c r="AF67" s="773"/>
      <c r="AG67" s="773"/>
      <c r="AH67" s="773"/>
    </row>
    <row r="68">
      <c r="A68" s="601" t="s">
        <v>163</v>
      </c>
      <c r="B68" s="601" t="s">
        <v>167</v>
      </c>
      <c r="C68" s="601">
        <v>1811046.0</v>
      </c>
      <c r="D68" s="670" t="s">
        <v>479</v>
      </c>
      <c r="E68" s="670" t="s">
        <v>188</v>
      </c>
      <c r="F68" s="601" t="s">
        <v>509</v>
      </c>
      <c r="G68" s="670" t="s">
        <v>117</v>
      </c>
      <c r="H68" s="601" t="s">
        <v>522</v>
      </c>
      <c r="I68" s="672" t="s">
        <v>544</v>
      </c>
      <c r="J68" s="672" t="s">
        <v>139</v>
      </c>
      <c r="K68" s="674" t="str">
        <f>VLOOKUP(C68,'ABC Analysis Results'!$A$2:$C$140,3,0)</f>
        <v>C</v>
      </c>
      <c r="L68" s="675">
        <f>VLOOKUP(C68,'Complexity Cost Adjustment'!$C$2:$I$141,7,0)</f>
        <v>72.62006762</v>
      </c>
      <c r="M68" s="676">
        <f>VLOOKUP(C68,'Complexity Cost Adjustment'!$C$2:$G$141,5,0)</f>
        <v>42097.127</v>
      </c>
      <c r="N68" s="676">
        <f>VLOOKUP(C68,'Complexity Cost Adjustment'!$C$2:$T$141,18,0)</f>
        <v>7931.821027</v>
      </c>
      <c r="O68" s="678">
        <f>VLOOKUP(C68,'Complexity Cost Adjustment'!$C$2:$AJ$141,34,0)</f>
        <v>-0.7850309247</v>
      </c>
      <c r="P68" s="674">
        <f>VLOOKUP(C68,'Complexity Cost Adjustment'!$C$2:$H$141,6,0)</f>
        <v>579.69</v>
      </c>
      <c r="Q68" s="679" t="str">
        <f t="shared" si="7"/>
        <v>S</v>
      </c>
      <c r="R68" s="601">
        <v>1811044.0</v>
      </c>
      <c r="S68" s="676">
        <f>VLOOKUP(R68,'Complexity Cost Adjustment'!$C$2:$I$141,7,0)</f>
        <v>90.93660952</v>
      </c>
      <c r="T68" s="781">
        <v>1.0</v>
      </c>
      <c r="U68" s="678">
        <f t="shared" si="8"/>
        <v>0.2522242473</v>
      </c>
      <c r="V68" s="781">
        <v>0.6</v>
      </c>
      <c r="W68" s="782"/>
      <c r="X68" s="781">
        <v>0.8</v>
      </c>
      <c r="Y68" s="781">
        <v>0.6</v>
      </c>
      <c r="Z68" s="781">
        <v>0.4</v>
      </c>
      <c r="AA68" s="605">
        <f t="shared" si="9"/>
        <v>463.752</v>
      </c>
      <c r="AB68" s="605">
        <f t="shared" si="10"/>
        <v>347.814</v>
      </c>
      <c r="AC68" s="605">
        <f t="shared" si="11"/>
        <v>231.876</v>
      </c>
      <c r="AD68" s="773"/>
      <c r="AE68" s="773"/>
      <c r="AF68" s="773"/>
      <c r="AG68" s="773"/>
      <c r="AH68" s="773"/>
    </row>
    <row r="69">
      <c r="A69" s="601" t="s">
        <v>227</v>
      </c>
      <c r="B69" s="601" t="s">
        <v>236</v>
      </c>
      <c r="C69" s="601">
        <v>1811085.0</v>
      </c>
      <c r="D69" s="670" t="s">
        <v>257</v>
      </c>
      <c r="E69" s="670" t="s">
        <v>547</v>
      </c>
      <c r="F69" s="601" t="s">
        <v>516</v>
      </c>
      <c r="G69" s="670" t="s">
        <v>117</v>
      </c>
      <c r="H69" s="601" t="s">
        <v>522</v>
      </c>
      <c r="I69" s="672" t="s">
        <v>544</v>
      </c>
      <c r="J69" s="672" t="s">
        <v>105</v>
      </c>
      <c r="K69" s="674" t="str">
        <f>VLOOKUP(C69,'ABC Analysis Results'!$A$2:$C$140,3,0)</f>
        <v>C</v>
      </c>
      <c r="L69" s="675">
        <f>VLOOKUP(C69,'Complexity Cost Adjustment'!$C$2:$I$141,7,0)</f>
        <v>651.7656265</v>
      </c>
      <c r="M69" s="676">
        <f>VLOOKUP(C69,'Complexity Cost Adjustment'!$C$2:$G$141,5,0)</f>
        <v>31485.168</v>
      </c>
      <c r="N69" s="676">
        <f>VLOOKUP(C69,'Complexity Cost Adjustment'!$C$2:$T$141,18,0)</f>
        <v>20894.79033</v>
      </c>
      <c r="O69" s="678">
        <f>VLOOKUP(C69,'Complexity Cost Adjustment'!$C$2:$AJ$141,34,0)</f>
        <v>-0.7578961892</v>
      </c>
      <c r="P69" s="674">
        <f>VLOOKUP(C69,'Complexity Cost Adjustment'!$C$2:$H$141,6,0)</f>
        <v>48.3075</v>
      </c>
      <c r="Q69" s="679" t="str">
        <f t="shared" si="7"/>
        <v>S</v>
      </c>
      <c r="R69" s="601">
        <v>1811083.0</v>
      </c>
      <c r="S69" s="676">
        <f>VLOOKUP(R69,'Complexity Cost Adjustment'!$C$2:$I$141,7,0)</f>
        <v>509.1694915</v>
      </c>
      <c r="T69" s="781">
        <v>1.0</v>
      </c>
      <c r="U69" s="678">
        <f t="shared" si="8"/>
        <v>-0.2187843745</v>
      </c>
      <c r="V69" s="781">
        <v>1.0</v>
      </c>
      <c r="W69" s="782"/>
      <c r="X69" s="781">
        <v>1.0</v>
      </c>
      <c r="Y69" s="781">
        <v>0.8</v>
      </c>
      <c r="Z69" s="781">
        <v>0.6</v>
      </c>
      <c r="AA69" s="605">
        <f t="shared" si="9"/>
        <v>48.3075</v>
      </c>
      <c r="AB69" s="605">
        <f t="shared" si="10"/>
        <v>38.646</v>
      </c>
      <c r="AC69" s="605">
        <f t="shared" si="11"/>
        <v>28.9845</v>
      </c>
      <c r="AD69" s="605"/>
      <c r="AE69" s="605"/>
      <c r="AF69" s="605"/>
      <c r="AG69" s="605"/>
      <c r="AH69" s="605"/>
    </row>
    <row r="70">
      <c r="A70" s="601" t="s">
        <v>264</v>
      </c>
      <c r="B70" s="601" t="s">
        <v>270</v>
      </c>
      <c r="C70" s="601">
        <v>1811108.0</v>
      </c>
      <c r="D70" s="670" t="s">
        <v>257</v>
      </c>
      <c r="E70" s="670" t="s">
        <v>547</v>
      </c>
      <c r="F70" s="601" t="s">
        <v>516</v>
      </c>
      <c r="G70" s="670" t="s">
        <v>117</v>
      </c>
      <c r="H70" s="601" t="s">
        <v>522</v>
      </c>
      <c r="I70" s="672" t="s">
        <v>544</v>
      </c>
      <c r="J70" s="672" t="s">
        <v>105</v>
      </c>
      <c r="K70" s="674" t="str">
        <f>VLOOKUP(C70,'ABC Analysis Results'!$A$2:$C$140,3,0)</f>
        <v>C</v>
      </c>
      <c r="L70" s="675">
        <f>VLOOKUP(C70,'Complexity Cost Adjustment'!$C$2:$I$141,7,0)</f>
        <v>119.4092144</v>
      </c>
      <c r="M70" s="676">
        <f>VLOOKUP(C70,'Complexity Cost Adjustment'!$C$2:$G$141,5,0)</f>
        <v>36134.9</v>
      </c>
      <c r="N70" s="676">
        <f>VLOOKUP(C70,'Complexity Cost Adjustment'!$C$2:$T$141,18,0)</f>
        <v>918.9386497</v>
      </c>
      <c r="O70" s="678">
        <f>VLOOKUP(C70,'Complexity Cost Adjustment'!$C$2:$AJ$141,34,0)</f>
        <v>-0.6846061391</v>
      </c>
      <c r="P70" s="674">
        <f>VLOOKUP(C70,'Complexity Cost Adjustment'!$C$2:$H$141,6,0)</f>
        <v>302.614</v>
      </c>
      <c r="Q70" s="679" t="str">
        <f t="shared" si="7"/>
        <v>S</v>
      </c>
      <c r="R70" s="601">
        <v>1811075.0</v>
      </c>
      <c r="S70" s="676">
        <f>VLOOKUP(R70,'Complexity Cost Adjustment'!$C$2:$I$141,7,0)</f>
        <v>172.7154426</v>
      </c>
      <c r="T70" s="783">
        <v>0.7</v>
      </c>
      <c r="U70" s="678">
        <f t="shared" si="8"/>
        <v>0.4464163715</v>
      </c>
      <c r="V70" s="781">
        <v>0.2</v>
      </c>
      <c r="W70" s="782"/>
      <c r="X70" s="781">
        <v>0.35</v>
      </c>
      <c r="Y70" s="781">
        <v>0.2</v>
      </c>
      <c r="Z70" s="781">
        <v>0.05</v>
      </c>
      <c r="AA70" s="605">
        <f t="shared" si="9"/>
        <v>105.9149</v>
      </c>
      <c r="AB70" s="605">
        <f t="shared" si="10"/>
        <v>60.5228</v>
      </c>
      <c r="AC70" s="605">
        <f t="shared" si="11"/>
        <v>15.1307</v>
      </c>
      <c r="AD70" s="585"/>
      <c r="AE70" s="585"/>
      <c r="AF70" s="585"/>
      <c r="AG70" s="585"/>
      <c r="AH70" s="585"/>
    </row>
    <row r="71">
      <c r="A71" s="601" t="s">
        <v>227</v>
      </c>
      <c r="B71" s="601" t="s">
        <v>245</v>
      </c>
      <c r="C71" s="601">
        <v>1811094.0</v>
      </c>
      <c r="D71" s="670" t="s">
        <v>257</v>
      </c>
      <c r="E71" s="670" t="s">
        <v>110</v>
      </c>
      <c r="F71" s="601" t="s">
        <v>516</v>
      </c>
      <c r="G71" s="670" t="s">
        <v>117</v>
      </c>
      <c r="H71" s="601" t="s">
        <v>522</v>
      </c>
      <c r="I71" s="672" t="s">
        <v>544</v>
      </c>
      <c r="J71" s="672" t="s">
        <v>105</v>
      </c>
      <c r="K71" s="674" t="str">
        <f>VLOOKUP(C71,'ABC Analysis Results'!$A$2:$C$140,3,0)</f>
        <v>C</v>
      </c>
      <c r="L71" s="675">
        <f>VLOOKUP(C71,'Complexity Cost Adjustment'!$C$2:$I$141,7,0)</f>
        <v>894.2977798</v>
      </c>
      <c r="M71" s="676">
        <f>VLOOKUP(C71,'Complexity Cost Adjustment'!$C$2:$G$141,5,0)</f>
        <v>8640.258</v>
      </c>
      <c r="N71" s="676">
        <f>VLOOKUP(C71,'Complexity Cost Adjustment'!$C$2:$T$141,18,0)</f>
        <v>6771.058888</v>
      </c>
      <c r="O71" s="678">
        <f>VLOOKUP(C71,'Complexity Cost Adjustment'!$C$2:$AJ$141,34,0)</f>
        <v>-0.5478476921</v>
      </c>
      <c r="P71" s="674">
        <f>VLOOKUP(C71,'Complexity Cost Adjustment'!$C$2:$H$141,6,0)</f>
        <v>9.6615</v>
      </c>
      <c r="Q71" s="679" t="str">
        <f t="shared" si="7"/>
        <v>S</v>
      </c>
      <c r="R71" s="601">
        <v>1811084.0</v>
      </c>
      <c r="S71" s="676">
        <f>VLOOKUP(R71,'Complexity Cost Adjustment'!$C$2:$I$141,7,0)</f>
        <v>701.4735772</v>
      </c>
      <c r="T71" s="781">
        <v>1.0</v>
      </c>
      <c r="U71" s="678">
        <f t="shared" si="8"/>
        <v>-0.2156152089</v>
      </c>
      <c r="V71" s="781">
        <v>1.0</v>
      </c>
      <c r="W71" s="782"/>
      <c r="X71" s="781">
        <v>1.0</v>
      </c>
      <c r="Y71" s="781">
        <v>0.8</v>
      </c>
      <c r="Z71" s="781">
        <v>0.6</v>
      </c>
      <c r="AA71" s="605">
        <f t="shared" si="9"/>
        <v>9.6615</v>
      </c>
      <c r="AB71" s="605">
        <f t="shared" si="10"/>
        <v>7.7292</v>
      </c>
      <c r="AC71" s="605">
        <f t="shared" si="11"/>
        <v>5.7969</v>
      </c>
      <c r="AD71" s="605"/>
      <c r="AE71" s="605"/>
      <c r="AF71" s="605"/>
      <c r="AG71" s="605"/>
      <c r="AH71" s="605"/>
    </row>
    <row r="72">
      <c r="A72" s="601" t="s">
        <v>133</v>
      </c>
      <c r="B72" s="601" t="s">
        <v>149</v>
      </c>
      <c r="C72" s="601">
        <v>1811030.0</v>
      </c>
      <c r="D72" s="670" t="s">
        <v>479</v>
      </c>
      <c r="E72" s="670" t="s">
        <v>190</v>
      </c>
      <c r="F72" s="601" t="s">
        <v>509</v>
      </c>
      <c r="G72" s="670" t="s">
        <v>117</v>
      </c>
      <c r="H72" s="601" t="s">
        <v>522</v>
      </c>
      <c r="I72" s="672" t="s">
        <v>544</v>
      </c>
      <c r="J72" s="672" t="s">
        <v>105</v>
      </c>
      <c r="K72" s="674" t="str">
        <f>VLOOKUP(C72,'ABC Analysis Results'!$A$2:$C$140,3,0)</f>
        <v>C</v>
      </c>
      <c r="L72" s="675">
        <f>VLOOKUP(C72,'Complexity Cost Adjustment'!$C$2:$I$141,7,0)</f>
        <v>147.4084879</v>
      </c>
      <c r="M72" s="676">
        <f>VLOOKUP(C72,'Complexity Cost Adjustment'!$C$2:$G$141,5,0)</f>
        <v>160774.9</v>
      </c>
      <c r="N72" s="676">
        <f>VLOOKUP(C72,'Complexity Cost Adjustment'!$C$2:$T$141,18,0)</f>
        <v>-4683.742646</v>
      </c>
      <c r="O72" s="678">
        <f>VLOOKUP(C72,'Complexity Cost Adjustment'!$C$2:$AJ$141,34,0)</f>
        <v>-0.4100962669</v>
      </c>
      <c r="P72" s="674">
        <f>VLOOKUP(C72,'Complexity Cost Adjustment'!$C$2:$H$141,6,0)</f>
        <v>1090.676</v>
      </c>
      <c r="Q72" s="679" t="str">
        <f t="shared" si="7"/>
        <v>S</v>
      </c>
      <c r="R72" s="601">
        <v>1811050.0</v>
      </c>
      <c r="S72" s="676">
        <f>VLOOKUP(R72,'Complexity Cost Adjustment'!$C$2:$I$141,7,0)</f>
        <v>63.06181755</v>
      </c>
      <c r="T72" s="781">
        <v>0.7</v>
      </c>
      <c r="U72" s="678">
        <f t="shared" si="8"/>
        <v>-0.572196836</v>
      </c>
      <c r="V72" s="781">
        <v>1.0</v>
      </c>
      <c r="W72" s="680"/>
      <c r="X72" s="781">
        <v>0.9</v>
      </c>
      <c r="Y72" s="781">
        <v>0.7</v>
      </c>
      <c r="Z72" s="781">
        <v>0.5</v>
      </c>
      <c r="AA72" s="605">
        <f t="shared" si="9"/>
        <v>981.6084</v>
      </c>
      <c r="AB72" s="605">
        <f t="shared" si="10"/>
        <v>763.4732</v>
      </c>
      <c r="AC72" s="605">
        <f t="shared" si="11"/>
        <v>545.338</v>
      </c>
      <c r="AD72" s="585"/>
      <c r="AE72" s="585"/>
      <c r="AF72" s="585"/>
      <c r="AG72" s="585"/>
      <c r="AH72" s="585"/>
    </row>
    <row r="73">
      <c r="A73" s="601" t="s">
        <v>275</v>
      </c>
      <c r="B73" s="601" t="s">
        <v>282</v>
      </c>
      <c r="C73" s="601">
        <v>1811113.0</v>
      </c>
      <c r="D73" s="670" t="s">
        <v>257</v>
      </c>
      <c r="E73" s="670" t="s">
        <v>548</v>
      </c>
      <c r="F73" s="601" t="s">
        <v>509</v>
      </c>
      <c r="G73" s="670" t="s">
        <v>117</v>
      </c>
      <c r="H73" s="601" t="s">
        <v>127</v>
      </c>
      <c r="I73" s="672" t="s">
        <v>546</v>
      </c>
      <c r="J73" s="672" t="s">
        <v>105</v>
      </c>
      <c r="K73" s="674" t="str">
        <f>VLOOKUP(C73,'ABC Analysis Results'!$A$2:$C$140,3,0)</f>
        <v>C</v>
      </c>
      <c r="L73" s="675">
        <f>VLOOKUP(C73,'Complexity Cost Adjustment'!$C$2:$I$141,7,0)</f>
        <v>151.7852285</v>
      </c>
      <c r="M73" s="676">
        <f>VLOOKUP(C73,'Complexity Cost Adjustment'!$C$2:$G$141,5,0)</f>
        <v>13278.87</v>
      </c>
      <c r="N73" s="676">
        <f>VLOOKUP(C73,'Complexity Cost Adjustment'!$C$2:$T$141,18,0)</f>
        <v>374.0689827</v>
      </c>
      <c r="O73" s="678">
        <f>VLOOKUP(C73,'Complexity Cost Adjustment'!$C$2:$AJ$141,34,0)</f>
        <v>-0.3389244303</v>
      </c>
      <c r="P73" s="674">
        <f>VLOOKUP(C73,'Complexity Cost Adjustment'!$C$2:$H$141,6,0)</f>
        <v>87.4846</v>
      </c>
      <c r="Q73" s="679" t="str">
        <f t="shared" si="7"/>
        <v>S</v>
      </c>
      <c r="R73" s="601">
        <v>1811114.0</v>
      </c>
      <c r="S73" s="676">
        <f>VLOOKUP(R73,'Complexity Cost Adjustment'!$C$2:$I$141,7,0)</f>
        <v>96.38095625</v>
      </c>
      <c r="T73" s="781">
        <v>1.0</v>
      </c>
      <c r="U73" s="678">
        <f t="shared" si="8"/>
        <v>-0.3650175501</v>
      </c>
      <c r="V73" s="781">
        <v>1.0</v>
      </c>
      <c r="W73" s="785"/>
      <c r="X73" s="781">
        <v>1.0</v>
      </c>
      <c r="Y73" s="781">
        <v>0.8</v>
      </c>
      <c r="Z73" s="781">
        <v>0.6</v>
      </c>
      <c r="AA73" s="605">
        <f t="shared" si="9"/>
        <v>87.4846</v>
      </c>
      <c r="AB73" s="605">
        <f t="shared" si="10"/>
        <v>69.98768</v>
      </c>
      <c r="AC73" s="605">
        <f t="shared" si="11"/>
        <v>52.49076</v>
      </c>
      <c r="AD73" s="605"/>
      <c r="AE73" s="605"/>
      <c r="AF73" s="605"/>
      <c r="AG73" s="605"/>
      <c r="AH73" s="605"/>
    </row>
    <row r="74">
      <c r="A74" s="601" t="s">
        <v>133</v>
      </c>
      <c r="B74" s="601" t="s">
        <v>150</v>
      </c>
      <c r="C74" s="601">
        <v>1811031.0</v>
      </c>
      <c r="D74" s="670" t="s">
        <v>479</v>
      </c>
      <c r="E74" s="670" t="s">
        <v>190</v>
      </c>
      <c r="F74" s="601" t="s">
        <v>509</v>
      </c>
      <c r="G74" s="670" t="s">
        <v>117</v>
      </c>
      <c r="H74" s="601" t="s">
        <v>522</v>
      </c>
      <c r="I74" s="672" t="s">
        <v>544</v>
      </c>
      <c r="J74" s="672" t="s">
        <v>105</v>
      </c>
      <c r="K74" s="674" t="str">
        <f>VLOOKUP(C74,'ABC Analysis Results'!$A$2:$C$140,3,0)</f>
        <v>C</v>
      </c>
      <c r="L74" s="675">
        <f>VLOOKUP(C74,'Complexity Cost Adjustment'!$C$2:$I$141,7,0)</f>
        <v>167.2655157</v>
      </c>
      <c r="M74" s="676">
        <f>VLOOKUP(C74,'Complexity Cost Adjustment'!$C$2:$G$141,5,0)</f>
        <v>140804.914</v>
      </c>
      <c r="N74" s="676">
        <f>VLOOKUP(C74,'Complexity Cost Adjustment'!$C$2:$T$141,18,0)</f>
        <v>19949.1374</v>
      </c>
      <c r="O74" s="678">
        <f>VLOOKUP(C74,'Complexity Cost Adjustment'!$C$2:$AJ$141,34,0)</f>
        <v>-0.3365942166</v>
      </c>
      <c r="P74" s="674">
        <f>VLOOKUP(C74,'Complexity Cost Adjustment'!$C$2:$H$141,6,0)</f>
        <v>841.8048</v>
      </c>
      <c r="Q74" s="679" t="str">
        <f t="shared" si="7"/>
        <v>S</v>
      </c>
      <c r="R74" s="601">
        <v>1811050.0</v>
      </c>
      <c r="S74" s="676">
        <f>VLOOKUP(R74,'Complexity Cost Adjustment'!$C$2:$I$141,7,0)</f>
        <v>63.06181755</v>
      </c>
      <c r="T74" s="781">
        <v>0.7</v>
      </c>
      <c r="U74" s="678">
        <f t="shared" si="8"/>
        <v>-0.6229837496</v>
      </c>
      <c r="V74" s="781">
        <v>1.0</v>
      </c>
      <c r="W74" s="680"/>
      <c r="X74" s="781">
        <v>0.9</v>
      </c>
      <c r="Y74" s="781">
        <v>0.7</v>
      </c>
      <c r="Z74" s="781">
        <v>0.5</v>
      </c>
      <c r="AA74" s="605">
        <f t="shared" si="9"/>
        <v>757.62432</v>
      </c>
      <c r="AB74" s="605">
        <f t="shared" si="10"/>
        <v>589.26336</v>
      </c>
      <c r="AC74" s="605">
        <f t="shared" si="11"/>
        <v>420.9024</v>
      </c>
      <c r="AD74" s="773"/>
      <c r="AE74" s="773"/>
      <c r="AF74" s="773"/>
      <c r="AG74" s="773"/>
      <c r="AH74" s="773"/>
    </row>
    <row r="75">
      <c r="A75" s="601" t="s">
        <v>264</v>
      </c>
      <c r="B75" s="601" t="s">
        <v>555</v>
      </c>
      <c r="C75" s="601">
        <v>1811107.0</v>
      </c>
      <c r="D75" s="670" t="s">
        <v>257</v>
      </c>
      <c r="E75" s="670" t="s">
        <v>547</v>
      </c>
      <c r="F75" s="601" t="s">
        <v>509</v>
      </c>
      <c r="G75" s="670" t="s">
        <v>117</v>
      </c>
      <c r="H75" s="601" t="s">
        <v>522</v>
      </c>
      <c r="I75" s="672" t="s">
        <v>544</v>
      </c>
      <c r="J75" s="672" t="s">
        <v>105</v>
      </c>
      <c r="K75" s="674" t="str">
        <f>VLOOKUP(C75,'ABC Analysis Results'!$A$2:$C$140,3,0)</f>
        <v>C</v>
      </c>
      <c r="L75" s="675">
        <f>VLOOKUP(C75,'Complexity Cost Adjustment'!$C$2:$I$141,7,0)</f>
        <v>140.3563936</v>
      </c>
      <c r="M75" s="676">
        <f>VLOOKUP(C75,'Complexity Cost Adjustment'!$C$2:$G$141,5,0)</f>
        <v>55878.912</v>
      </c>
      <c r="N75" s="676">
        <f>VLOOKUP(C75,'Complexity Cost Adjustment'!$C$2:$T$141,18,0)</f>
        <v>4104.070988</v>
      </c>
      <c r="O75" s="678">
        <f>VLOOKUP(C75,'Complexity Cost Adjustment'!$C$2:$AJ$141,34,0)</f>
        <v>-0.3350776621</v>
      </c>
      <c r="P75" s="674">
        <f>VLOOKUP(C75,'Complexity Cost Adjustment'!$C$2:$H$141,6,0)</f>
        <v>398.1216</v>
      </c>
      <c r="Q75" s="679" t="str">
        <f t="shared" si="7"/>
        <v>S</v>
      </c>
      <c r="R75" s="601">
        <v>1811075.0</v>
      </c>
      <c r="S75" s="676">
        <f>VLOOKUP(R75,'Complexity Cost Adjustment'!$C$2:$I$141,7,0)</f>
        <v>172.7154426</v>
      </c>
      <c r="T75" s="781">
        <v>0.7</v>
      </c>
      <c r="U75" s="678">
        <f t="shared" si="8"/>
        <v>0.2305491622</v>
      </c>
      <c r="V75" s="781">
        <v>0.6</v>
      </c>
      <c r="W75" s="782"/>
      <c r="X75" s="781">
        <v>0.8</v>
      </c>
      <c r="Y75" s="781">
        <v>0.6</v>
      </c>
      <c r="Z75" s="781">
        <v>0.4</v>
      </c>
      <c r="AA75" s="605">
        <f t="shared" si="9"/>
        <v>318.49728</v>
      </c>
      <c r="AB75" s="605">
        <f t="shared" si="10"/>
        <v>238.87296</v>
      </c>
      <c r="AC75" s="605">
        <f t="shared" si="11"/>
        <v>159.24864</v>
      </c>
      <c r="AD75" s="605"/>
      <c r="AE75" s="605"/>
      <c r="AF75" s="605"/>
      <c r="AG75" s="605"/>
      <c r="AH75" s="605"/>
    </row>
    <row r="76">
      <c r="A76" s="601" t="s">
        <v>275</v>
      </c>
      <c r="B76" s="601" t="s">
        <v>280</v>
      </c>
      <c r="C76" s="601">
        <v>1811112.0</v>
      </c>
      <c r="D76" s="670" t="s">
        <v>257</v>
      </c>
      <c r="E76" s="670" t="s">
        <v>548</v>
      </c>
      <c r="F76" s="601" t="s">
        <v>509</v>
      </c>
      <c r="G76" s="670" t="s">
        <v>117</v>
      </c>
      <c r="H76" s="601" t="s">
        <v>127</v>
      </c>
      <c r="I76" s="672" t="s">
        <v>546</v>
      </c>
      <c r="J76" s="672" t="s">
        <v>105</v>
      </c>
      <c r="K76" s="674" t="str">
        <f>VLOOKUP(C76,'ABC Analysis Results'!$A$2:$C$140,3,0)</f>
        <v>C</v>
      </c>
      <c r="L76" s="675">
        <f>VLOOKUP(C76,'Complexity Cost Adjustment'!$C$2:$I$141,7,0)</f>
        <v>109.9712223</v>
      </c>
      <c r="M76" s="676">
        <f>VLOOKUP(C76,'Complexity Cost Adjustment'!$C$2:$G$141,5,0)</f>
        <v>11391.6</v>
      </c>
      <c r="N76" s="676">
        <f>VLOOKUP(C76,'Complexity Cost Adjustment'!$C$2:$T$141,18,0)</f>
        <v>833.0889325</v>
      </c>
      <c r="O76" s="678">
        <f>VLOOKUP(C76,'Complexity Cost Adjustment'!$C$2:$AJ$141,34,0)</f>
        <v>-0.313723645</v>
      </c>
      <c r="P76" s="674">
        <f>VLOOKUP(C76,'Complexity Cost Adjustment'!$C$2:$H$141,6,0)</f>
        <v>103.5871</v>
      </c>
      <c r="Q76" s="679" t="str">
        <f t="shared" si="7"/>
        <v>S</v>
      </c>
      <c r="R76" s="601">
        <v>1811114.0</v>
      </c>
      <c r="S76" s="676">
        <f>VLOOKUP(R76,'Complexity Cost Adjustment'!$C$2:$I$141,7,0)</f>
        <v>96.38095625</v>
      </c>
      <c r="T76" s="781">
        <v>1.0</v>
      </c>
      <c r="U76" s="678">
        <f t="shared" si="8"/>
        <v>-0.1235802036</v>
      </c>
      <c r="V76" s="781">
        <v>1.0</v>
      </c>
      <c r="W76" s="782"/>
      <c r="X76" s="781">
        <v>1.0</v>
      </c>
      <c r="Y76" s="781">
        <v>0.8</v>
      </c>
      <c r="Z76" s="781">
        <v>0.6</v>
      </c>
      <c r="AA76" s="605">
        <f t="shared" si="9"/>
        <v>103.5871</v>
      </c>
      <c r="AB76" s="605">
        <f t="shared" si="10"/>
        <v>82.86968</v>
      </c>
      <c r="AC76" s="605">
        <f t="shared" si="11"/>
        <v>62.15226</v>
      </c>
      <c r="AD76" s="773"/>
      <c r="AE76" s="773"/>
      <c r="AF76" s="773"/>
      <c r="AG76" s="773"/>
      <c r="AH76" s="773"/>
    </row>
    <row r="77">
      <c r="A77" s="601" t="s">
        <v>133</v>
      </c>
      <c r="B77" s="601" t="s">
        <v>144</v>
      </c>
      <c r="C77" s="601">
        <v>1811026.0</v>
      </c>
      <c r="D77" s="670" t="s">
        <v>479</v>
      </c>
      <c r="E77" s="670" t="s">
        <v>110</v>
      </c>
      <c r="F77" s="601" t="s">
        <v>509</v>
      </c>
      <c r="G77" s="670" t="s">
        <v>117</v>
      </c>
      <c r="H77" s="601" t="s">
        <v>141</v>
      </c>
      <c r="I77" s="672" t="s">
        <v>546</v>
      </c>
      <c r="J77" s="672" t="s">
        <v>139</v>
      </c>
      <c r="K77" s="674" t="str">
        <f>VLOOKUP(C77,'ABC Analysis Results'!$A$2:$C$140,3,0)</f>
        <v>C</v>
      </c>
      <c r="L77" s="675">
        <f>VLOOKUP(C77,'Complexity Cost Adjustment'!$C$2:$I$141,7,0)</f>
        <v>57.06575234</v>
      </c>
      <c r="M77" s="676">
        <f>VLOOKUP(C77,'Complexity Cost Adjustment'!$C$2:$G$141,5,0)</f>
        <v>135997.389</v>
      </c>
      <c r="N77" s="676">
        <f>VLOOKUP(C77,'Complexity Cost Adjustment'!$C$2:$T$141,18,0)</f>
        <v>-14833.17748</v>
      </c>
      <c r="O77" s="678">
        <f>VLOOKUP(C77,'Complexity Cost Adjustment'!$C$2:$AJ$141,34,0)</f>
        <v>-0.2238022783</v>
      </c>
      <c r="P77" s="674">
        <f>VLOOKUP(C77,'Complexity Cost Adjustment'!$C$2:$H$141,6,0)</f>
        <v>2383.17</v>
      </c>
      <c r="Q77" s="679" t="str">
        <f t="shared" si="7"/>
        <v>S</v>
      </c>
      <c r="R77" s="601">
        <v>1811054.0</v>
      </c>
      <c r="S77" s="676">
        <f>VLOOKUP(R77,'Complexity Cost Adjustment'!$C$2:$I$141,7,0)</f>
        <v>84.49960665</v>
      </c>
      <c r="T77" s="781">
        <v>0.7</v>
      </c>
      <c r="U77" s="678">
        <f t="shared" si="8"/>
        <v>0.4807411309</v>
      </c>
      <c r="V77" s="781">
        <v>0.2</v>
      </c>
      <c r="W77" s="680"/>
      <c r="X77" s="781">
        <v>0.35</v>
      </c>
      <c r="Y77" s="781">
        <v>0.2</v>
      </c>
      <c r="Z77" s="781">
        <v>0.05</v>
      </c>
      <c r="AA77" s="605">
        <f t="shared" si="9"/>
        <v>834.1095</v>
      </c>
      <c r="AB77" s="605">
        <f t="shared" si="10"/>
        <v>476.634</v>
      </c>
      <c r="AC77" s="605">
        <f t="shared" si="11"/>
        <v>119.1585</v>
      </c>
      <c r="AD77" s="605"/>
      <c r="AE77" s="605"/>
      <c r="AF77" s="605"/>
      <c r="AG77" s="605"/>
      <c r="AH77" s="605"/>
    </row>
    <row r="78">
      <c r="A78" s="601" t="s">
        <v>133</v>
      </c>
      <c r="B78" s="601" t="s">
        <v>148</v>
      </c>
      <c r="C78" s="601">
        <v>1811029.0</v>
      </c>
      <c r="D78" s="670" t="s">
        <v>479</v>
      </c>
      <c r="E78" s="670" t="s">
        <v>190</v>
      </c>
      <c r="F78" s="601" t="s">
        <v>509</v>
      </c>
      <c r="G78" s="670" t="s">
        <v>117</v>
      </c>
      <c r="H78" s="601" t="s">
        <v>141</v>
      </c>
      <c r="I78" s="672" t="s">
        <v>546</v>
      </c>
      <c r="J78" s="672" t="s">
        <v>105</v>
      </c>
      <c r="K78" s="674" t="str">
        <f>VLOOKUP(C78,'ABC Analysis Results'!$A$2:$C$140,3,0)</f>
        <v>C</v>
      </c>
      <c r="L78" s="675">
        <f>VLOOKUP(C78,'Complexity Cost Adjustment'!$C$2:$I$141,7,0)</f>
        <v>101.5226396</v>
      </c>
      <c r="M78" s="676">
        <f>VLOOKUP(C78,'Complexity Cost Adjustment'!$C$2:$G$141,5,0)</f>
        <v>103006.464</v>
      </c>
      <c r="N78" s="676">
        <f>VLOOKUP(C78,'Complexity Cost Adjustment'!$C$2:$T$141,18,0)</f>
        <v>-702.1155497</v>
      </c>
      <c r="O78" s="678">
        <f>VLOOKUP(C78,'Complexity Cost Adjustment'!$C$2:$AJ$141,34,0)</f>
        <v>-0.2195656318</v>
      </c>
      <c r="P78" s="674">
        <f>VLOOKUP(C78,'Complexity Cost Adjustment'!$C$2:$H$141,6,0)</f>
        <v>1014.6157</v>
      </c>
      <c r="Q78" s="679" t="str">
        <f t="shared" si="7"/>
        <v>S</v>
      </c>
      <c r="R78" s="601">
        <v>1811043.0</v>
      </c>
      <c r="S78" s="676">
        <f>VLOOKUP(R78,'Complexity Cost Adjustment'!$C$2:$I$141,7,0)</f>
        <v>101.031672</v>
      </c>
      <c r="T78" s="781">
        <v>1.0</v>
      </c>
      <c r="U78" s="678">
        <f t="shared" si="8"/>
        <v>-0.004836040346</v>
      </c>
      <c r="V78" s="781">
        <v>1.0</v>
      </c>
      <c r="W78" s="782"/>
      <c r="X78" s="781">
        <v>1.0</v>
      </c>
      <c r="Y78" s="781">
        <v>0.8</v>
      </c>
      <c r="Z78" s="781">
        <v>0.6</v>
      </c>
      <c r="AA78" s="605">
        <f t="shared" si="9"/>
        <v>1014.6157</v>
      </c>
      <c r="AB78" s="605">
        <f t="shared" si="10"/>
        <v>811.69256</v>
      </c>
      <c r="AC78" s="605">
        <f t="shared" si="11"/>
        <v>608.76942</v>
      </c>
      <c r="AD78" s="585"/>
      <c r="AE78" s="585"/>
      <c r="AF78" s="585"/>
      <c r="AG78" s="585"/>
      <c r="AH78" s="585"/>
    </row>
    <row r="79">
      <c r="A79" s="601" t="s">
        <v>133</v>
      </c>
      <c r="B79" s="601" t="s">
        <v>143</v>
      </c>
      <c r="C79" s="601">
        <v>1811025.0</v>
      </c>
      <c r="D79" s="670" t="s">
        <v>479</v>
      </c>
      <c r="E79" s="670" t="s">
        <v>110</v>
      </c>
      <c r="F79" s="601" t="s">
        <v>509</v>
      </c>
      <c r="G79" s="670" t="s">
        <v>117</v>
      </c>
      <c r="H79" s="601" t="s">
        <v>141</v>
      </c>
      <c r="I79" s="672" t="s">
        <v>546</v>
      </c>
      <c r="J79" s="672" t="s">
        <v>139</v>
      </c>
      <c r="K79" s="674" t="str">
        <f>VLOOKUP(C79,'ABC Analysis Results'!$A$2:$C$140,3,0)</f>
        <v>C</v>
      </c>
      <c r="L79" s="675">
        <f>VLOOKUP(C79,'Complexity Cost Adjustment'!$C$2:$I$141,7,0)</f>
        <v>64.60566667</v>
      </c>
      <c r="M79" s="676">
        <f>VLOOKUP(C79,'Complexity Cost Adjustment'!$C$2:$G$141,5,0)</f>
        <v>5603.818</v>
      </c>
      <c r="N79" s="676">
        <f>VLOOKUP(C79,'Complexity Cost Adjustment'!$C$2:$T$141,18,0)</f>
        <v>2221.470799</v>
      </c>
      <c r="O79" s="678">
        <f>VLOOKUP(C79,'Complexity Cost Adjustment'!$C$2:$AJ$141,34,0)</f>
        <v>-0.1480505517</v>
      </c>
      <c r="P79" s="674">
        <f>VLOOKUP(C79,'Complexity Cost Adjustment'!$C$2:$H$141,6,0)</f>
        <v>86.7388</v>
      </c>
      <c r="Q79" s="679" t="str">
        <f t="shared" si="7"/>
        <v>S</v>
      </c>
      <c r="R79" s="601">
        <v>1811054.0</v>
      </c>
      <c r="S79" s="676">
        <f>VLOOKUP(R79,'Complexity Cost Adjustment'!$C$2:$I$141,7,0)</f>
        <v>84.49960665</v>
      </c>
      <c r="T79" s="781">
        <v>0.7</v>
      </c>
      <c r="U79" s="678">
        <f t="shared" si="8"/>
        <v>0.307928716</v>
      </c>
      <c r="V79" s="781">
        <v>0.6</v>
      </c>
      <c r="W79" s="782"/>
      <c r="X79" s="781">
        <v>0.8</v>
      </c>
      <c r="Y79" s="781">
        <v>0.6</v>
      </c>
      <c r="Z79" s="781">
        <v>0.4</v>
      </c>
      <c r="AA79" s="605">
        <f t="shared" si="9"/>
        <v>69.39104</v>
      </c>
      <c r="AB79" s="605">
        <f t="shared" si="10"/>
        <v>52.04328</v>
      </c>
      <c r="AC79" s="605">
        <f t="shared" si="11"/>
        <v>34.69552</v>
      </c>
      <c r="AD79" s="605"/>
      <c r="AE79" s="605"/>
      <c r="AF79" s="605"/>
      <c r="AG79" s="605"/>
      <c r="AH79" s="605"/>
    </row>
    <row r="80">
      <c r="A80" s="601" t="s">
        <v>96</v>
      </c>
      <c r="B80" s="601" t="s">
        <v>114</v>
      </c>
      <c r="C80" s="601">
        <v>1811005.0</v>
      </c>
      <c r="D80" s="670" t="s">
        <v>479</v>
      </c>
      <c r="E80" s="670" t="s">
        <v>110</v>
      </c>
      <c r="F80" s="601" t="s">
        <v>509</v>
      </c>
      <c r="G80" s="670" t="s">
        <v>99</v>
      </c>
      <c r="H80" s="601" t="s">
        <v>522</v>
      </c>
      <c r="I80" s="672" t="s">
        <v>544</v>
      </c>
      <c r="J80" s="672" t="s">
        <v>111</v>
      </c>
      <c r="K80" s="674" t="str">
        <f>VLOOKUP(C80,'ABC Analysis Results'!$A$2:$C$140,3,0)</f>
        <v>C</v>
      </c>
      <c r="L80" s="675">
        <f>VLOOKUP(C80,'Complexity Cost Adjustment'!$C$2:$I$141,7,0)</f>
        <v>74.9718984</v>
      </c>
      <c r="M80" s="676">
        <f>VLOOKUP(C80,'Complexity Cost Adjustment'!$C$2:$G$141,5,0)</f>
        <v>31718.511</v>
      </c>
      <c r="N80" s="676">
        <f>VLOOKUP(C80,'Complexity Cost Adjustment'!$C$2:$T$141,18,0)</f>
        <v>4527.419073</v>
      </c>
      <c r="O80" s="678">
        <f>VLOOKUP(C80,'Complexity Cost Adjustment'!$C$2:$AJ$141,34,0)</f>
        <v>-0.1270911882</v>
      </c>
      <c r="P80" s="674">
        <f>VLOOKUP(C80,'Complexity Cost Adjustment'!$C$2:$H$141,6,0)</f>
        <v>423.072</v>
      </c>
      <c r="Q80" s="679" t="str">
        <f t="shared" si="7"/>
        <v>S</v>
      </c>
      <c r="R80" s="601">
        <v>1811006.0</v>
      </c>
      <c r="S80" s="676">
        <f>VLOOKUP(R80,'Complexity Cost Adjustment'!$C$2:$I$141,7,0)</f>
        <v>110.2454753</v>
      </c>
      <c r="T80" s="781">
        <v>1.0</v>
      </c>
      <c r="U80" s="678">
        <f t="shared" si="8"/>
        <v>0.4704906452</v>
      </c>
      <c r="V80" s="781">
        <v>0.2</v>
      </c>
      <c r="W80" s="782"/>
      <c r="X80" s="781">
        <v>0.35</v>
      </c>
      <c r="Y80" s="781">
        <v>0.2</v>
      </c>
      <c r="Z80" s="781">
        <v>0.15</v>
      </c>
      <c r="AA80" s="605">
        <f t="shared" si="9"/>
        <v>148.0752</v>
      </c>
      <c r="AB80" s="605">
        <f t="shared" si="10"/>
        <v>84.6144</v>
      </c>
      <c r="AC80" s="605">
        <f t="shared" si="11"/>
        <v>63.4608</v>
      </c>
      <c r="AD80" s="773"/>
      <c r="AE80" s="773"/>
      <c r="AF80" s="773"/>
      <c r="AG80" s="773"/>
      <c r="AH80" s="773"/>
    </row>
    <row r="81">
      <c r="A81" s="601" t="s">
        <v>163</v>
      </c>
      <c r="B81" s="601" t="s">
        <v>168</v>
      </c>
      <c r="C81" s="601">
        <v>1811047.0</v>
      </c>
      <c r="D81" s="670" t="s">
        <v>479</v>
      </c>
      <c r="E81" s="670" t="s">
        <v>110</v>
      </c>
      <c r="F81" s="601" t="s">
        <v>509</v>
      </c>
      <c r="G81" s="670" t="s">
        <v>117</v>
      </c>
      <c r="H81" s="601" t="s">
        <v>141</v>
      </c>
      <c r="I81" s="672" t="s">
        <v>546</v>
      </c>
      <c r="J81" s="672" t="s">
        <v>139</v>
      </c>
      <c r="K81" s="674" t="str">
        <f>VLOOKUP(C81,'ABC Analysis Results'!$A$2:$C$140,3,0)</f>
        <v>C</v>
      </c>
      <c r="L81" s="675">
        <f>VLOOKUP(C81,'Complexity Cost Adjustment'!$C$2:$I$141,7,0)</f>
        <v>88.82721843</v>
      </c>
      <c r="M81" s="676">
        <f>VLOOKUP(C81,'Complexity Cost Adjustment'!$C$2:$G$141,5,0)</f>
        <v>86166.71</v>
      </c>
      <c r="N81" s="676">
        <f>VLOOKUP(C81,'Complexity Cost Adjustment'!$C$2:$T$141,18,0)</f>
        <v>15993.24433</v>
      </c>
      <c r="O81" s="678">
        <f>VLOOKUP(C81,'Complexity Cost Adjustment'!$C$2:$AJ$141,34,0)</f>
        <v>-0.1001971782</v>
      </c>
      <c r="P81" s="674">
        <f>VLOOKUP(C81,'Complexity Cost Adjustment'!$C$2:$H$141,6,0)</f>
        <v>970.0485</v>
      </c>
      <c r="Q81" s="679" t="str">
        <f t="shared" si="7"/>
        <v>S</v>
      </c>
      <c r="R81" s="601">
        <v>1811054.0</v>
      </c>
      <c r="S81" s="676">
        <f>VLOOKUP(R81,'Complexity Cost Adjustment'!$C$2:$I$141,7,0)</f>
        <v>84.49960665</v>
      </c>
      <c r="T81" s="781">
        <v>1.0</v>
      </c>
      <c r="U81" s="678">
        <f t="shared" si="8"/>
        <v>-0.0487194337</v>
      </c>
      <c r="V81" s="781">
        <v>1.0</v>
      </c>
      <c r="W81" s="782"/>
      <c r="X81" s="781">
        <v>1.0</v>
      </c>
      <c r="Y81" s="781">
        <v>0.8</v>
      </c>
      <c r="Z81" s="781">
        <v>0.6</v>
      </c>
      <c r="AA81" s="605">
        <f t="shared" si="9"/>
        <v>970.0485</v>
      </c>
      <c r="AB81" s="605">
        <f t="shared" si="10"/>
        <v>776.0388</v>
      </c>
      <c r="AC81" s="605">
        <f t="shared" si="11"/>
        <v>582.0291</v>
      </c>
      <c r="AD81" s="605"/>
      <c r="AE81" s="605"/>
      <c r="AF81" s="605"/>
      <c r="AG81" s="605"/>
      <c r="AH81" s="605"/>
    </row>
    <row r="82">
      <c r="A82" s="601" t="s">
        <v>264</v>
      </c>
      <c r="B82" s="601" t="s">
        <v>554</v>
      </c>
      <c r="C82" s="601">
        <v>1811106.0</v>
      </c>
      <c r="D82" s="670" t="s">
        <v>257</v>
      </c>
      <c r="E82" s="670" t="s">
        <v>547</v>
      </c>
      <c r="F82" s="601" t="s">
        <v>509</v>
      </c>
      <c r="G82" s="671" t="s">
        <v>117</v>
      </c>
      <c r="H82" s="601" t="s">
        <v>522</v>
      </c>
      <c r="I82" s="672" t="s">
        <v>544</v>
      </c>
      <c r="J82" s="672" t="s">
        <v>105</v>
      </c>
      <c r="K82" s="674" t="str">
        <f>VLOOKUP(C82,'ABC Analysis Results'!$A$2:$C$140,3,0)</f>
        <v>C</v>
      </c>
      <c r="L82" s="675">
        <f>VLOOKUP(C82,'Complexity Cost Adjustment'!$C$2:$I$141,7,0)</f>
        <v>190.6983173</v>
      </c>
      <c r="M82" s="676">
        <f>VLOOKUP(C82,'Complexity Cost Adjustment'!$C$2:$G$141,5,0)</f>
        <v>597852.955</v>
      </c>
      <c r="N82" s="676">
        <f>VLOOKUP(C82,'Complexity Cost Adjustment'!$C$2:$T$141,18,0)</f>
        <v>99942.22103</v>
      </c>
      <c r="O82" s="678">
        <f>VLOOKUP(C82,'Complexity Cost Adjustment'!$C$2:$AJ$141,34,0)</f>
        <v>-0.03784392977</v>
      </c>
      <c r="P82" s="674">
        <f>VLOOKUP(C82,'Complexity Cost Adjustment'!$C$2:$H$141,6,0)</f>
        <v>3135.072</v>
      </c>
      <c r="Q82" s="679" t="str">
        <f t="shared" si="7"/>
        <v>S</v>
      </c>
      <c r="R82" s="601">
        <v>1811073.0</v>
      </c>
      <c r="S82" s="676">
        <f>VLOOKUP(R82,'Complexity Cost Adjustment'!$C$2:$I$141,7,0)</f>
        <v>211.9867034</v>
      </c>
      <c r="T82" s="781">
        <v>0.7</v>
      </c>
      <c r="U82" s="678">
        <f t="shared" si="8"/>
        <v>0.1116338436</v>
      </c>
      <c r="V82" s="781">
        <v>0.8</v>
      </c>
      <c r="W82" s="782"/>
      <c r="X82" s="786">
        <v>0.9</v>
      </c>
      <c r="Y82" s="781">
        <v>0.7</v>
      </c>
      <c r="Z82" s="781">
        <v>0.5</v>
      </c>
      <c r="AA82" s="605">
        <f t="shared" si="9"/>
        <v>2821.5648</v>
      </c>
      <c r="AB82" s="605">
        <f t="shared" si="10"/>
        <v>2194.5504</v>
      </c>
      <c r="AC82" s="605">
        <f t="shared" si="11"/>
        <v>1567.536</v>
      </c>
      <c r="AD82" s="773"/>
      <c r="AE82" s="773"/>
      <c r="AF82" s="773"/>
      <c r="AG82" s="773"/>
      <c r="AH82" s="773"/>
    </row>
    <row r="83">
      <c r="A83" s="601" t="s">
        <v>133</v>
      </c>
      <c r="B83" s="601" t="s">
        <v>154</v>
      </c>
      <c r="C83" s="601">
        <v>1811035.0</v>
      </c>
      <c r="D83" s="670" t="s">
        <v>479</v>
      </c>
      <c r="E83" s="670" t="s">
        <v>110</v>
      </c>
      <c r="F83" s="601" t="s">
        <v>509</v>
      </c>
      <c r="G83" s="671" t="s">
        <v>117</v>
      </c>
      <c r="H83" s="601" t="s">
        <v>127</v>
      </c>
      <c r="I83" s="672" t="s">
        <v>546</v>
      </c>
      <c r="J83" s="672" t="s">
        <v>105</v>
      </c>
      <c r="K83" s="674" t="str">
        <f>VLOOKUP(C83,'ABC Analysis Results'!$A$2:$C$140,3,0)</f>
        <v>C</v>
      </c>
      <c r="L83" s="675">
        <f>VLOOKUP(C83,'Complexity Cost Adjustment'!$C$2:$I$141,7,0)</f>
        <v>47.42883324</v>
      </c>
      <c r="M83" s="676">
        <f>VLOOKUP(C83,'Complexity Cost Adjustment'!$C$2:$G$141,5,0)</f>
        <v>158129.741</v>
      </c>
      <c r="N83" s="676">
        <f>VLOOKUP(C83,'Complexity Cost Adjustment'!$C$2:$T$141,18,0)</f>
        <v>29354.51379</v>
      </c>
      <c r="O83" s="678">
        <f>VLOOKUP(C83,'Complexity Cost Adjustment'!$C$2:$AJ$141,34,0)</f>
        <v>-0.01547208182</v>
      </c>
      <c r="P83" s="674">
        <f>VLOOKUP(C83,'Complexity Cost Adjustment'!$C$2:$H$141,6,0)</f>
        <v>3334.0424</v>
      </c>
      <c r="Q83" s="679" t="str">
        <f t="shared" si="7"/>
        <v>S</v>
      </c>
      <c r="R83" s="601">
        <v>1811034.0</v>
      </c>
      <c r="S83" s="676">
        <f>VLOOKUP(R83,'Complexity Cost Adjustment'!$C$2:$I$141,7,0)</f>
        <v>108.2649091</v>
      </c>
      <c r="T83" s="781">
        <v>1.0</v>
      </c>
      <c r="U83" s="678">
        <f t="shared" si="8"/>
        <v>1.282681266</v>
      </c>
      <c r="V83" s="781">
        <v>0.0</v>
      </c>
      <c r="W83" s="785" t="s">
        <v>731</v>
      </c>
      <c r="X83" s="678"/>
      <c r="Y83" s="678"/>
      <c r="Z83" s="678"/>
      <c r="AA83" s="605">
        <f t="shared" si="9"/>
        <v>0</v>
      </c>
      <c r="AB83" s="605">
        <f t="shared" si="10"/>
        <v>0</v>
      </c>
      <c r="AC83" s="605">
        <f t="shared" si="11"/>
        <v>0</v>
      </c>
      <c r="AD83" s="773"/>
      <c r="AE83" s="773"/>
      <c r="AF83" s="773"/>
      <c r="AG83" s="773"/>
      <c r="AH83" s="773"/>
    </row>
    <row r="84">
      <c r="A84" s="601" t="s">
        <v>275</v>
      </c>
      <c r="B84" s="601" t="s">
        <v>276</v>
      </c>
      <c r="C84" s="601">
        <v>1811111.0</v>
      </c>
      <c r="D84" s="670" t="s">
        <v>257</v>
      </c>
      <c r="E84" s="670" t="s">
        <v>548</v>
      </c>
      <c r="F84" s="601" t="s">
        <v>509</v>
      </c>
      <c r="G84" s="671" t="s">
        <v>117</v>
      </c>
      <c r="H84" s="601" t="s">
        <v>127</v>
      </c>
      <c r="I84" s="672" t="s">
        <v>546</v>
      </c>
      <c r="J84" s="672" t="s">
        <v>105</v>
      </c>
      <c r="K84" s="674" t="str">
        <f>VLOOKUP(C84,'ABC Analysis Results'!$A$2:$C$140,3,0)</f>
        <v>C</v>
      </c>
      <c r="L84" s="675">
        <f>VLOOKUP(C84,'Complexity Cost Adjustment'!$C$2:$I$141,7,0)</f>
        <v>137.4245728</v>
      </c>
      <c r="M84" s="676">
        <f>VLOOKUP(C84,'Complexity Cost Adjustment'!$C$2:$G$141,5,0)</f>
        <v>7071.896</v>
      </c>
      <c r="N84" s="676">
        <f>VLOOKUP(C84,'Complexity Cost Adjustment'!$C$2:$T$141,18,0)</f>
        <v>2411.030852</v>
      </c>
      <c r="O84" s="678">
        <f>VLOOKUP(C84,'Complexity Cost Adjustment'!$C$2:$AJ$141,34,0)</f>
        <v>-0.007265192015</v>
      </c>
      <c r="P84" s="674">
        <f>VLOOKUP(C84,'Complexity Cost Adjustment'!$C$2:$H$141,6,0)</f>
        <v>51.4602</v>
      </c>
      <c r="Q84" s="679" t="str">
        <f t="shared" si="7"/>
        <v>S</v>
      </c>
      <c r="R84" s="601">
        <v>1811114.0</v>
      </c>
      <c r="S84" s="676">
        <f>VLOOKUP(R84,'Complexity Cost Adjustment'!$C$2:$I$141,7,0)</f>
        <v>96.38095625</v>
      </c>
      <c r="T84" s="781">
        <v>1.0</v>
      </c>
      <c r="U84" s="678">
        <f t="shared" si="8"/>
        <v>-0.2986628643</v>
      </c>
      <c r="V84" s="781">
        <v>1.0</v>
      </c>
      <c r="W84" s="782"/>
      <c r="X84" s="781">
        <v>1.0</v>
      </c>
      <c r="Y84" s="781">
        <v>0.8</v>
      </c>
      <c r="Z84" s="781">
        <v>0.6</v>
      </c>
      <c r="AA84" s="605">
        <f t="shared" si="9"/>
        <v>51.4602</v>
      </c>
      <c r="AB84" s="605">
        <f t="shared" si="10"/>
        <v>41.16816</v>
      </c>
      <c r="AC84" s="605">
        <f t="shared" si="11"/>
        <v>30.87612</v>
      </c>
      <c r="AD84" s="605"/>
      <c r="AE84" s="605"/>
      <c r="AF84" s="605"/>
      <c r="AG84" s="605"/>
      <c r="AH84" s="605"/>
    </row>
    <row r="85">
      <c r="A85" s="601" t="s">
        <v>133</v>
      </c>
      <c r="B85" s="601" t="s">
        <v>157</v>
      </c>
      <c r="C85" s="601">
        <v>1811038.0</v>
      </c>
      <c r="D85" s="670" t="s">
        <v>479</v>
      </c>
      <c r="E85" s="670" t="s">
        <v>188</v>
      </c>
      <c r="F85" s="601" t="s">
        <v>509</v>
      </c>
      <c r="G85" s="671" t="s">
        <v>117</v>
      </c>
      <c r="H85" s="601" t="s">
        <v>127</v>
      </c>
      <c r="I85" s="672" t="s">
        <v>546</v>
      </c>
      <c r="J85" s="672" t="s">
        <v>139</v>
      </c>
      <c r="K85" s="674" t="str">
        <f>VLOOKUP(C85,'ABC Analysis Results'!$A$2:$C$140,3,0)</f>
        <v>C</v>
      </c>
      <c r="L85" s="675">
        <f>VLOOKUP(C85,'Complexity Cost Adjustment'!$C$2:$I$141,7,0)</f>
        <v>86.75206369</v>
      </c>
      <c r="M85" s="676">
        <f>VLOOKUP(C85,'Complexity Cost Adjustment'!$C$2:$G$141,5,0)</f>
        <v>108686.655</v>
      </c>
      <c r="N85" s="676">
        <f>VLOOKUP(C85,'Complexity Cost Adjustment'!$C$2:$T$141,18,0)</f>
        <v>32918.86068</v>
      </c>
      <c r="O85" s="678">
        <f>VLOOKUP(C85,'Complexity Cost Adjustment'!$C$2:$AJ$141,34,0)</f>
        <v>0.02401559104</v>
      </c>
      <c r="P85" s="674">
        <f>VLOOKUP(C85,'Complexity Cost Adjustment'!$C$2:$H$141,6,0)</f>
        <v>1252.8423</v>
      </c>
      <c r="Q85" s="679" t="str">
        <f t="shared" si="7"/>
        <v>S</v>
      </c>
      <c r="R85" s="601">
        <v>1811057.0</v>
      </c>
      <c r="S85" s="676">
        <f>VLOOKUP(R85,'Complexity Cost Adjustment'!$C$2:$I$141,7,0)</f>
        <v>88.25970171</v>
      </c>
      <c r="T85" s="781">
        <v>0.7</v>
      </c>
      <c r="U85" s="678">
        <f t="shared" si="8"/>
        <v>0.01737869928</v>
      </c>
      <c r="V85" s="781">
        <v>1.0</v>
      </c>
      <c r="W85" s="782"/>
      <c r="X85" s="781">
        <v>0.9</v>
      </c>
      <c r="Y85" s="781">
        <v>0.7</v>
      </c>
      <c r="Z85" s="781">
        <v>0.5</v>
      </c>
      <c r="AA85" s="605">
        <f t="shared" si="9"/>
        <v>1127.55807</v>
      </c>
      <c r="AB85" s="605">
        <f t="shared" si="10"/>
        <v>876.98961</v>
      </c>
      <c r="AC85" s="605">
        <f t="shared" si="11"/>
        <v>626.42115</v>
      </c>
      <c r="AD85" s="605"/>
      <c r="AE85" s="605"/>
      <c r="AF85" s="605"/>
      <c r="AG85" s="605"/>
      <c r="AH85" s="605"/>
    </row>
    <row r="86">
      <c r="A86" s="601" t="s">
        <v>227</v>
      </c>
      <c r="B86" s="601" t="s">
        <v>241</v>
      </c>
      <c r="C86" s="601">
        <v>1811090.0</v>
      </c>
      <c r="D86" s="670" t="s">
        <v>257</v>
      </c>
      <c r="E86" s="670" t="s">
        <v>190</v>
      </c>
      <c r="F86" s="601" t="s">
        <v>516</v>
      </c>
      <c r="G86" s="671" t="s">
        <v>117</v>
      </c>
      <c r="H86" s="601" t="s">
        <v>522</v>
      </c>
      <c r="I86" s="672" t="s">
        <v>544</v>
      </c>
      <c r="J86" s="672" t="s">
        <v>105</v>
      </c>
      <c r="K86" s="674" t="str">
        <f>VLOOKUP(C86,'ABC Analysis Results'!$A$2:$C$140,3,0)</f>
        <v>C</v>
      </c>
      <c r="L86" s="675">
        <f>VLOOKUP(C86,'Complexity Cost Adjustment'!$C$2:$I$141,7,0)</f>
        <v>475.6637168</v>
      </c>
      <c r="M86" s="676">
        <f>VLOOKUP(C86,'Complexity Cost Adjustment'!$C$2:$G$141,5,0)</f>
        <v>20855</v>
      </c>
      <c r="N86" s="676">
        <f>VLOOKUP(C86,'Complexity Cost Adjustment'!$C$2:$T$141,18,0)</f>
        <v>15761.84407</v>
      </c>
      <c r="O86" s="678">
        <f>VLOOKUP(C86,'Complexity Cost Adjustment'!$C$2:$AJ$141,34,0)</f>
        <v>0.02985901919</v>
      </c>
      <c r="P86" s="674">
        <f>VLOOKUP(C86,'Complexity Cost Adjustment'!$C$2:$H$141,6,0)</f>
        <v>43.844</v>
      </c>
      <c r="Q86" s="679" t="str">
        <f t="shared" si="7"/>
        <v>S</v>
      </c>
      <c r="R86" s="601">
        <v>1811082.0</v>
      </c>
      <c r="S86" s="676">
        <f>VLOOKUP(R86,'Complexity Cost Adjustment'!$C$2:$I$141,7,0)</f>
        <v>403.0255336</v>
      </c>
      <c r="T86" s="781">
        <v>1.0</v>
      </c>
      <c r="U86" s="678">
        <f t="shared" si="8"/>
        <v>-0.1527091108</v>
      </c>
      <c r="V86" s="781">
        <v>1.0</v>
      </c>
      <c r="W86" s="782"/>
      <c r="X86" s="781">
        <v>1.0</v>
      </c>
      <c r="Y86" s="781">
        <v>0.8</v>
      </c>
      <c r="Z86" s="781">
        <v>0.6</v>
      </c>
      <c r="AA86" s="605">
        <f t="shared" si="9"/>
        <v>43.844</v>
      </c>
      <c r="AB86" s="605">
        <f t="shared" si="10"/>
        <v>35.0752</v>
      </c>
      <c r="AC86" s="605">
        <f t="shared" si="11"/>
        <v>26.3064</v>
      </c>
      <c r="AD86" s="605"/>
      <c r="AE86" s="605"/>
      <c r="AF86" s="605"/>
      <c r="AG86" s="605"/>
      <c r="AH86" s="605"/>
    </row>
    <row r="87">
      <c r="A87" s="601" t="s">
        <v>264</v>
      </c>
      <c r="B87" s="601" t="s">
        <v>274</v>
      </c>
      <c r="C87" s="601">
        <v>1811110.0</v>
      </c>
      <c r="D87" s="670" t="s">
        <v>257</v>
      </c>
      <c r="E87" s="670" t="s">
        <v>188</v>
      </c>
      <c r="F87" s="601" t="s">
        <v>516</v>
      </c>
      <c r="G87" s="671" t="s">
        <v>117</v>
      </c>
      <c r="H87" s="601" t="s">
        <v>522</v>
      </c>
      <c r="I87" s="672" t="s">
        <v>544</v>
      </c>
      <c r="J87" s="672" t="s">
        <v>105</v>
      </c>
      <c r="K87" s="674" t="str">
        <f>VLOOKUP(C87,'ABC Analysis Results'!$A$2:$C$140,3,0)</f>
        <v>C</v>
      </c>
      <c r="L87" s="675">
        <f>VLOOKUP(C87,'Complexity Cost Adjustment'!$C$2:$I$141,7,0)</f>
        <v>282.6473376</v>
      </c>
      <c r="M87" s="676">
        <f>VLOOKUP(C87,'Complexity Cost Adjustment'!$C$2:$G$141,5,0)</f>
        <v>91329.997</v>
      </c>
      <c r="N87" s="676">
        <f>VLOOKUP(C87,'Complexity Cost Adjustment'!$C$2:$T$141,18,0)</f>
        <v>47095.38481</v>
      </c>
      <c r="O87" s="678">
        <f>VLOOKUP(C87,'Complexity Cost Adjustment'!$C$2:$AJ$141,34,0)</f>
        <v>0.04934431946</v>
      </c>
      <c r="P87" s="674">
        <f>VLOOKUP(C87,'Complexity Cost Adjustment'!$C$2:$H$141,6,0)</f>
        <v>323.1235</v>
      </c>
      <c r="Q87" s="679" t="str">
        <f t="shared" si="7"/>
        <v>S</v>
      </c>
      <c r="R87" s="601">
        <v>1811079.0</v>
      </c>
      <c r="S87" s="676">
        <f>VLOOKUP(R87,'Complexity Cost Adjustment'!$C$2:$I$141,7,0)</f>
        <v>270.7396298</v>
      </c>
      <c r="T87" s="781">
        <v>0.7</v>
      </c>
      <c r="U87" s="678">
        <f t="shared" si="8"/>
        <v>-0.04212920581</v>
      </c>
      <c r="V87" s="781">
        <v>1.0</v>
      </c>
      <c r="W87" s="782"/>
      <c r="X87" s="781">
        <v>0.9</v>
      </c>
      <c r="Y87" s="781">
        <v>0.7</v>
      </c>
      <c r="Z87" s="781">
        <v>0.5</v>
      </c>
      <c r="AA87" s="605">
        <f t="shared" si="9"/>
        <v>290.81115</v>
      </c>
      <c r="AB87" s="605">
        <f t="shared" si="10"/>
        <v>226.18645</v>
      </c>
      <c r="AC87" s="605">
        <f t="shared" si="11"/>
        <v>161.56175</v>
      </c>
      <c r="AD87" s="585"/>
      <c r="AE87" s="585"/>
      <c r="AF87" s="585"/>
      <c r="AG87" s="585"/>
      <c r="AH87" s="585"/>
    </row>
    <row r="88">
      <c r="A88" s="601" t="s">
        <v>275</v>
      </c>
      <c r="B88" s="601" t="s">
        <v>286</v>
      </c>
      <c r="C88" s="601">
        <v>1811121.0</v>
      </c>
      <c r="D88" s="670" t="s">
        <v>257</v>
      </c>
      <c r="E88" s="670" t="s">
        <v>548</v>
      </c>
      <c r="F88" s="601" t="s">
        <v>509</v>
      </c>
      <c r="G88" s="671" t="s">
        <v>117</v>
      </c>
      <c r="H88" s="601" t="s">
        <v>127</v>
      </c>
      <c r="I88" s="672" t="s">
        <v>546</v>
      </c>
      <c r="J88" s="672" t="s">
        <v>105</v>
      </c>
      <c r="K88" s="674" t="str">
        <f>VLOOKUP(C88,'ABC Analysis Results'!$A$2:$C$140,3,0)</f>
        <v>C</v>
      </c>
      <c r="L88" s="675">
        <f>VLOOKUP(C88,'Complexity Cost Adjustment'!$C$2:$I$141,7,0)</f>
        <v>158.9383928</v>
      </c>
      <c r="M88" s="676">
        <f>VLOOKUP(C88,'Complexity Cost Adjustment'!$C$2:$G$141,5,0)</f>
        <v>57554.739</v>
      </c>
      <c r="N88" s="676">
        <f>VLOOKUP(C88,'Complexity Cost Adjustment'!$C$2:$T$141,18,0)</f>
        <v>18186.36281</v>
      </c>
      <c r="O88" s="678">
        <f>VLOOKUP(C88,'Complexity Cost Adjustment'!$C$2:$AJ$141,34,0)</f>
        <v>0.05987696897</v>
      </c>
      <c r="P88" s="674">
        <f>VLOOKUP(C88,'Complexity Cost Adjustment'!$C$2:$H$141,6,0)</f>
        <v>362.1198</v>
      </c>
      <c r="Q88" s="679" t="str">
        <f t="shared" si="7"/>
        <v>S</v>
      </c>
      <c r="R88" s="601">
        <v>1811114.0</v>
      </c>
      <c r="S88" s="676">
        <f>VLOOKUP(R88,'Complexity Cost Adjustment'!$C$2:$I$141,7,0)</f>
        <v>96.38095625</v>
      </c>
      <c r="T88" s="781">
        <v>1.0</v>
      </c>
      <c r="U88" s="678">
        <f t="shared" si="8"/>
        <v>-0.3935955022</v>
      </c>
      <c r="V88" s="781">
        <v>1.0</v>
      </c>
      <c r="W88" s="782"/>
      <c r="X88" s="781">
        <v>1.0</v>
      </c>
      <c r="Y88" s="781">
        <v>0.8</v>
      </c>
      <c r="Z88" s="781">
        <v>0.6</v>
      </c>
      <c r="AA88" s="605">
        <f t="shared" si="9"/>
        <v>362.1198</v>
      </c>
      <c r="AB88" s="605">
        <f t="shared" si="10"/>
        <v>289.69584</v>
      </c>
      <c r="AC88" s="605">
        <f t="shared" si="11"/>
        <v>217.27188</v>
      </c>
      <c r="AD88" s="605"/>
      <c r="AE88" s="605"/>
      <c r="AF88" s="605"/>
      <c r="AG88" s="605"/>
      <c r="AH88" s="605"/>
    </row>
    <row r="89">
      <c r="A89" s="601" t="s">
        <v>275</v>
      </c>
      <c r="B89" s="601" t="s">
        <v>308</v>
      </c>
      <c r="C89" s="601">
        <v>1811132.0</v>
      </c>
      <c r="D89" s="670" t="s">
        <v>257</v>
      </c>
      <c r="E89" s="670" t="s">
        <v>110</v>
      </c>
      <c r="F89" s="601" t="s">
        <v>516</v>
      </c>
      <c r="G89" s="671" t="s">
        <v>99</v>
      </c>
      <c r="H89" s="601" t="s">
        <v>522</v>
      </c>
      <c r="I89" s="672" t="s">
        <v>544</v>
      </c>
      <c r="J89" s="672" t="s">
        <v>105</v>
      </c>
      <c r="K89" s="674" t="str">
        <f>VLOOKUP(C89,'ABC Analysis Results'!$A$2:$C$140,3,0)</f>
        <v>C</v>
      </c>
      <c r="L89" s="675">
        <f>VLOOKUP(C89,'Complexity Cost Adjustment'!$C$2:$I$141,7,0)</f>
        <v>129.3560311</v>
      </c>
      <c r="M89" s="676">
        <f>VLOOKUP(C89,'Complexity Cost Adjustment'!$C$2:$G$141,5,0)</f>
        <v>260508.3</v>
      </c>
      <c r="N89" s="676">
        <f>VLOOKUP(C89,'Complexity Cost Adjustment'!$C$2:$T$141,18,0)</f>
        <v>53827.33344</v>
      </c>
      <c r="O89" s="678">
        <f>VLOOKUP(C89,'Complexity Cost Adjustment'!$C$2:$AJ$141,34,0)</f>
        <v>0.07101562615</v>
      </c>
      <c r="P89" s="674">
        <f>VLOOKUP(C89,'Complexity Cost Adjustment'!$C$2:$H$141,6,0)</f>
        <v>2013.886</v>
      </c>
      <c r="Q89" s="679" t="str">
        <f t="shared" si="7"/>
        <v>S</v>
      </c>
      <c r="R89" s="601">
        <v>1811130.0</v>
      </c>
      <c r="S89" s="676">
        <f>VLOOKUP(R89,'Complexity Cost Adjustment'!$C$2:$I$141,7,0)</f>
        <v>131.6876346</v>
      </c>
      <c r="T89" s="781">
        <v>1.0</v>
      </c>
      <c r="U89" s="678">
        <f t="shared" si="8"/>
        <v>0.01802469901</v>
      </c>
      <c r="V89" s="781">
        <v>1.0</v>
      </c>
      <c r="W89" s="680"/>
      <c r="X89" s="781">
        <v>1.0</v>
      </c>
      <c r="Y89" s="781">
        <v>0.8</v>
      </c>
      <c r="Z89" s="781">
        <v>0.6</v>
      </c>
      <c r="AA89" s="605">
        <f t="shared" si="9"/>
        <v>2013.886</v>
      </c>
      <c r="AB89" s="605">
        <f t="shared" si="10"/>
        <v>1611.1088</v>
      </c>
      <c r="AC89" s="605">
        <f t="shared" si="11"/>
        <v>1208.3316</v>
      </c>
      <c r="AD89" s="605"/>
      <c r="AE89" s="605"/>
      <c r="AF89" s="605"/>
      <c r="AG89" s="605"/>
      <c r="AH89" s="605"/>
    </row>
    <row r="90">
      <c r="A90" s="601" t="s">
        <v>133</v>
      </c>
      <c r="B90" s="601" t="s">
        <v>142</v>
      </c>
      <c r="C90" s="601">
        <v>1811024.0</v>
      </c>
      <c r="D90" s="670" t="s">
        <v>479</v>
      </c>
      <c r="E90" s="670" t="s">
        <v>188</v>
      </c>
      <c r="F90" s="601" t="s">
        <v>509</v>
      </c>
      <c r="G90" s="671" t="s">
        <v>117</v>
      </c>
      <c r="H90" s="601" t="s">
        <v>141</v>
      </c>
      <c r="I90" s="672" t="s">
        <v>546</v>
      </c>
      <c r="J90" s="672" t="s">
        <v>139</v>
      </c>
      <c r="K90" s="674" t="str">
        <f>VLOOKUP(C90,'ABC Analysis Results'!$A$2:$C$140,3,0)</f>
        <v>C</v>
      </c>
      <c r="L90" s="675">
        <f>VLOOKUP(C90,'Complexity Cost Adjustment'!$C$2:$I$141,7,0)</f>
        <v>182.670954</v>
      </c>
      <c r="M90" s="676">
        <f>VLOOKUP(C90,'Complexity Cost Adjustment'!$C$2:$G$141,5,0)</f>
        <v>313953.792</v>
      </c>
      <c r="N90" s="676">
        <f>VLOOKUP(C90,'Complexity Cost Adjustment'!$C$2:$T$141,18,0)</f>
        <v>43426.18488</v>
      </c>
      <c r="O90" s="678">
        <f>VLOOKUP(C90,'Complexity Cost Adjustment'!$C$2:$AJ$141,34,0)</f>
        <v>0.0922116834</v>
      </c>
      <c r="P90" s="674">
        <f>VLOOKUP(C90,'Complexity Cost Adjustment'!$C$2:$H$141,6,0)</f>
        <v>1718.6848</v>
      </c>
      <c r="Q90" s="679" t="str">
        <f t="shared" si="7"/>
        <v>S</v>
      </c>
      <c r="R90" s="601">
        <v>1811070.0</v>
      </c>
      <c r="S90" s="676">
        <f>VLOOKUP(R90,'Complexity Cost Adjustment'!$C$2:$I$141,7,0)</f>
        <v>83.62609571</v>
      </c>
      <c r="T90" s="781">
        <v>0.7</v>
      </c>
      <c r="U90" s="678">
        <f t="shared" si="8"/>
        <v>-0.5422036515</v>
      </c>
      <c r="V90" s="781">
        <v>1.0</v>
      </c>
      <c r="W90" s="680"/>
      <c r="X90" s="781">
        <v>0.9</v>
      </c>
      <c r="Y90" s="781">
        <v>0.7</v>
      </c>
      <c r="Z90" s="781">
        <v>0.5</v>
      </c>
      <c r="AA90" s="605">
        <f t="shared" si="9"/>
        <v>1546.81632</v>
      </c>
      <c r="AB90" s="605">
        <f t="shared" si="10"/>
        <v>1203.07936</v>
      </c>
      <c r="AC90" s="605">
        <f t="shared" si="11"/>
        <v>859.3424</v>
      </c>
      <c r="AD90" s="605"/>
      <c r="AE90" s="605"/>
      <c r="AF90" s="605"/>
      <c r="AG90" s="605"/>
      <c r="AH90" s="605"/>
    </row>
    <row r="91">
      <c r="A91" s="612" t="s">
        <v>133</v>
      </c>
      <c r="B91" s="612" t="s">
        <v>140</v>
      </c>
      <c r="C91" s="612">
        <v>1811023.0</v>
      </c>
      <c r="D91" s="787" t="s">
        <v>479</v>
      </c>
      <c r="E91" s="787" t="s">
        <v>188</v>
      </c>
      <c r="F91" s="612" t="s">
        <v>509</v>
      </c>
      <c r="G91" s="788" t="s">
        <v>117</v>
      </c>
      <c r="H91" s="612" t="s">
        <v>141</v>
      </c>
      <c r="I91" s="789" t="s">
        <v>546</v>
      </c>
      <c r="J91" s="789" t="s">
        <v>139</v>
      </c>
      <c r="K91" s="790" t="str">
        <f>VLOOKUP(C91,'ABC Analysis Results'!$A$2:$C$140,3,0)</f>
        <v>C</v>
      </c>
      <c r="L91" s="791">
        <f>VLOOKUP(C91,'Complexity Cost Adjustment'!$C$2:$I$141,7,0)</f>
        <v>164.9804244</v>
      </c>
      <c r="M91" s="792">
        <f>VLOOKUP(C91,'Complexity Cost Adjustment'!$C$2:$G$141,5,0)</f>
        <v>435812.454</v>
      </c>
      <c r="N91" s="792">
        <f>VLOOKUP(C91,'Complexity Cost Adjustment'!$C$2:$T$141,18,0)</f>
        <v>66797.27361</v>
      </c>
      <c r="O91" s="678">
        <f>VLOOKUP(C91,'Complexity Cost Adjustment'!$C$2:$AJ$141,34,0)</f>
        <v>0.1025138876</v>
      </c>
      <c r="P91" s="790">
        <f>VLOOKUP(C91,'Complexity Cost Adjustment'!$C$2:$H$141,6,0)</f>
        <v>2641.601</v>
      </c>
      <c r="Q91" s="679" t="str">
        <f t="shared" si="7"/>
        <v>S</v>
      </c>
      <c r="R91" s="612">
        <v>1811070.0</v>
      </c>
      <c r="S91" s="792">
        <f>VLOOKUP(R91,'Complexity Cost Adjustment'!$C$2:$I$141,7,0)</f>
        <v>83.62609571</v>
      </c>
      <c r="T91" s="793">
        <v>0.7</v>
      </c>
      <c r="U91" s="794">
        <f t="shared" si="8"/>
        <v>-0.4931150406</v>
      </c>
      <c r="V91" s="793">
        <v>1.0</v>
      </c>
      <c r="W91" s="680"/>
      <c r="X91" s="793">
        <v>0.9</v>
      </c>
      <c r="Y91" s="793">
        <v>0.7</v>
      </c>
      <c r="Z91" s="793">
        <v>0.5</v>
      </c>
      <c r="AA91" s="605">
        <f t="shared" si="9"/>
        <v>2377.4409</v>
      </c>
      <c r="AB91" s="605">
        <f t="shared" si="10"/>
        <v>1849.1207</v>
      </c>
      <c r="AC91" s="605">
        <f t="shared" si="11"/>
        <v>1320.8005</v>
      </c>
      <c r="AD91" s="773"/>
      <c r="AE91" s="773"/>
      <c r="AF91" s="773"/>
      <c r="AG91" s="773"/>
      <c r="AH91" s="773"/>
    </row>
    <row r="92">
      <c r="A92" s="601" t="s">
        <v>179</v>
      </c>
      <c r="B92" s="601" t="s">
        <v>182</v>
      </c>
      <c r="C92" s="601">
        <v>1811058.0</v>
      </c>
      <c r="D92" s="670" t="s">
        <v>479</v>
      </c>
      <c r="E92" s="670" t="s">
        <v>547</v>
      </c>
      <c r="F92" s="601" t="s">
        <v>509</v>
      </c>
      <c r="G92" s="671" t="s">
        <v>117</v>
      </c>
      <c r="H92" s="601" t="s">
        <v>127</v>
      </c>
      <c r="I92" s="672" t="s">
        <v>546</v>
      </c>
      <c r="J92" s="672" t="s">
        <v>111</v>
      </c>
      <c r="K92" s="674" t="str">
        <f>VLOOKUP(C92,'ABC Analysis Results'!$A$2:$C$140,3,0)</f>
        <v>C</v>
      </c>
      <c r="L92" s="675">
        <f>VLOOKUP(C92,'Complexity Cost Adjustment'!$C$2:$I$141,7,0)</f>
        <v>80.11950244</v>
      </c>
      <c r="M92" s="676">
        <f>VLOOKUP(C92,'Complexity Cost Adjustment'!$C$2:$G$141,5,0)</f>
        <v>176742.02</v>
      </c>
      <c r="N92" s="676">
        <f>VLOOKUP(C92,'Complexity Cost Adjustment'!$C$2:$T$141,18,0)</f>
        <v>61036.93514</v>
      </c>
      <c r="O92" s="678">
        <f>VLOOKUP(C92,'Complexity Cost Adjustment'!$C$2:$AJ$141,34,0)</f>
        <v>0.1473202341</v>
      </c>
      <c r="P92" s="674">
        <f>VLOOKUP(C92,'Complexity Cost Adjustment'!$C$2:$H$141,6,0)</f>
        <v>2205.98</v>
      </c>
      <c r="Q92" s="679" t="str">
        <f t="shared" si="7"/>
        <v>S</v>
      </c>
      <c r="R92" s="601">
        <v>1811060.0</v>
      </c>
      <c r="S92" s="676">
        <f>VLOOKUP(R92,'Complexity Cost Adjustment'!$C$2:$I$141,7,0)</f>
        <v>53.32416816</v>
      </c>
      <c r="T92" s="781">
        <v>1.0</v>
      </c>
      <c r="U92" s="678">
        <f t="shared" si="8"/>
        <v>-0.3344420955</v>
      </c>
      <c r="V92" s="781">
        <v>1.0</v>
      </c>
      <c r="W92" s="680"/>
      <c r="X92" s="781">
        <v>1.0</v>
      </c>
      <c r="Y92" s="781">
        <v>0.8</v>
      </c>
      <c r="Z92" s="781">
        <v>0.6</v>
      </c>
      <c r="AA92" s="605">
        <f t="shared" si="9"/>
        <v>2205.98</v>
      </c>
      <c r="AB92" s="605">
        <f t="shared" si="10"/>
        <v>1764.784</v>
      </c>
      <c r="AC92" s="605">
        <f t="shared" si="11"/>
        <v>1323.588</v>
      </c>
      <c r="AD92" s="605"/>
      <c r="AE92" s="605"/>
      <c r="AF92" s="605"/>
      <c r="AG92" s="605"/>
      <c r="AH92" s="605"/>
    </row>
    <row r="93" hidden="1">
      <c r="A93" s="770" t="s">
        <v>227</v>
      </c>
      <c r="B93" s="770" t="s">
        <v>550</v>
      </c>
      <c r="C93" s="770">
        <v>1811092.0</v>
      </c>
      <c r="D93" s="774" t="s">
        <v>257</v>
      </c>
      <c r="E93" s="774" t="s">
        <v>110</v>
      </c>
      <c r="F93" s="770" t="s">
        <v>516</v>
      </c>
      <c r="G93" s="795" t="s">
        <v>117</v>
      </c>
      <c r="H93" s="770" t="s">
        <v>522</v>
      </c>
      <c r="I93" s="775" t="s">
        <v>544</v>
      </c>
      <c r="J93" s="775" t="s">
        <v>105</v>
      </c>
      <c r="K93" s="765" t="str">
        <f>VLOOKUP(C93,'ABC Analysis Results'!$A$2:$C$140,3,0)</f>
        <v>#N/A</v>
      </c>
      <c r="L93" s="766" t="str">
        <f>VLOOKUP(C93,'Complexity Cost Adjustment'!$C$2:$I$141,7,0)</f>
        <v/>
      </c>
      <c r="M93" s="767" t="str">
        <f>VLOOKUP(C93,'Complexity Cost Adjustment'!$C$2:$G$141,5,0)</f>
        <v/>
      </c>
      <c r="N93" s="767" t="str">
        <f>VLOOKUP(C93,'Complexity Cost Adjustment'!$C$2:$T$141,18,0)</f>
        <v/>
      </c>
      <c r="O93" s="768" t="str">
        <f>VLOOKUP(C93,'Complexity Cost Adjustment'!$C$2:$AJ$141,34,0)</f>
        <v/>
      </c>
      <c r="P93" s="765" t="str">
        <f>VLOOKUP(C93,'Complexity Cost Adjustment'!$C$2:$H$141,6,0)</f>
        <v/>
      </c>
      <c r="Q93" s="769" t="str">
        <f t="shared" si="7"/>
        <v>D</v>
      </c>
      <c r="R93" s="776"/>
      <c r="S93" s="765" t="str">
        <f>VLOOKUP(R93,'Complexity Cost Adjustment'!$C$2:$I$141,7,0)</f>
        <v>#N/A</v>
      </c>
      <c r="T93" s="768"/>
      <c r="U93" s="768" t="str">
        <f t="shared" si="8"/>
        <v>#N/A</v>
      </c>
      <c r="V93" s="768"/>
      <c r="W93" s="777"/>
      <c r="X93" s="768"/>
      <c r="Y93" s="768"/>
      <c r="Z93" s="768"/>
      <c r="AA93" s="773">
        <f t="shared" si="9"/>
        <v>0</v>
      </c>
      <c r="AB93" s="773">
        <f t="shared" si="10"/>
        <v>0</v>
      </c>
      <c r="AC93" s="773">
        <f t="shared" si="11"/>
        <v>0</v>
      </c>
      <c r="AD93" s="773"/>
      <c r="AE93" s="773"/>
      <c r="AF93" s="773"/>
      <c r="AG93" s="773"/>
      <c r="AH93" s="773"/>
    </row>
    <row r="94">
      <c r="A94" s="601" t="s">
        <v>179</v>
      </c>
      <c r="B94" s="601" t="s">
        <v>199</v>
      </c>
      <c r="C94" s="601">
        <v>1811072.0</v>
      </c>
      <c r="D94" s="670" t="s">
        <v>479</v>
      </c>
      <c r="E94" s="670" t="s">
        <v>548</v>
      </c>
      <c r="F94" s="601" t="s">
        <v>509</v>
      </c>
      <c r="G94" s="671" t="s">
        <v>117</v>
      </c>
      <c r="H94" s="601" t="s">
        <v>127</v>
      </c>
      <c r="I94" s="672" t="s">
        <v>546</v>
      </c>
      <c r="J94" s="672" t="s">
        <v>139</v>
      </c>
      <c r="K94" s="674" t="str">
        <f>VLOOKUP(C94,'ABC Analysis Results'!$A$2:$C$140,3,0)</f>
        <v>C</v>
      </c>
      <c r="L94" s="675">
        <f>VLOOKUP(C94,'Complexity Cost Adjustment'!$C$2:$I$141,7,0)</f>
        <v>47.26435473</v>
      </c>
      <c r="M94" s="676">
        <f>VLOOKUP(C94,'Complexity Cost Adjustment'!$C$2:$G$141,5,0)</f>
        <v>120562.176</v>
      </c>
      <c r="N94" s="676">
        <f>VLOOKUP(C94,'Complexity Cost Adjustment'!$C$2:$T$141,18,0)</f>
        <v>30858.46299</v>
      </c>
      <c r="O94" s="678">
        <f>VLOOKUP(C94,'Complexity Cost Adjustment'!$C$2:$AJ$141,34,0)</f>
        <v>0.1797555215</v>
      </c>
      <c r="P94" s="674">
        <f>VLOOKUP(C94,'Complexity Cost Adjustment'!$C$2:$H$141,6,0)</f>
        <v>2550.8055</v>
      </c>
      <c r="Q94" s="679" t="str">
        <f t="shared" si="7"/>
        <v>S</v>
      </c>
      <c r="R94" s="601">
        <v>1811067.0</v>
      </c>
      <c r="S94" s="676">
        <f>VLOOKUP(R94,'Complexity Cost Adjustment'!$C$2:$I$141,7,0)</f>
        <v>72.01645217</v>
      </c>
      <c r="T94" s="781">
        <v>1.0</v>
      </c>
      <c r="U94" s="678">
        <f t="shared" si="8"/>
        <v>0.5236948135</v>
      </c>
      <c r="V94" s="781">
        <v>0.2</v>
      </c>
      <c r="W94" s="782"/>
      <c r="X94" s="781">
        <v>0.35</v>
      </c>
      <c r="Y94" s="781">
        <v>0.2</v>
      </c>
      <c r="Z94" s="781">
        <v>0.05</v>
      </c>
      <c r="AA94" s="605">
        <f t="shared" si="9"/>
        <v>892.781925</v>
      </c>
      <c r="AB94" s="605">
        <f t="shared" si="10"/>
        <v>510.1611</v>
      </c>
      <c r="AC94" s="605">
        <f t="shared" si="11"/>
        <v>127.540275</v>
      </c>
      <c r="AD94" s="773"/>
      <c r="AE94" s="773"/>
      <c r="AF94" s="773"/>
      <c r="AG94" s="773"/>
      <c r="AH94" s="773"/>
    </row>
    <row r="95">
      <c r="A95" s="601" t="s">
        <v>275</v>
      </c>
      <c r="B95" s="601" t="s">
        <v>293</v>
      </c>
      <c r="C95" s="601">
        <v>1811122.0</v>
      </c>
      <c r="D95" s="670" t="s">
        <v>257</v>
      </c>
      <c r="E95" s="670" t="s">
        <v>190</v>
      </c>
      <c r="F95" s="601" t="s">
        <v>509</v>
      </c>
      <c r="G95" s="671" t="s">
        <v>117</v>
      </c>
      <c r="H95" s="601" t="s">
        <v>127</v>
      </c>
      <c r="I95" s="672" t="s">
        <v>546</v>
      </c>
      <c r="J95" s="672" t="s">
        <v>105</v>
      </c>
      <c r="K95" s="674" t="str">
        <f>VLOOKUP(C95,'ABC Analysis Results'!$A$2:$C$140,3,0)</f>
        <v>C</v>
      </c>
      <c r="L95" s="675">
        <f>VLOOKUP(C95,'Complexity Cost Adjustment'!$C$2:$I$141,7,0)</f>
        <v>100.8198725</v>
      </c>
      <c r="M95" s="676">
        <f>VLOOKUP(C95,'Complexity Cost Adjustment'!$C$2:$G$141,5,0)</f>
        <v>209698.731</v>
      </c>
      <c r="N95" s="676">
        <f>VLOOKUP(C95,'Complexity Cost Adjustment'!$C$2:$T$141,18,0)</f>
        <v>66987.63382</v>
      </c>
      <c r="O95" s="678">
        <f>VLOOKUP(C95,'Complexity Cost Adjustment'!$C$2:$AJ$141,34,0)</f>
        <v>0.1866767966</v>
      </c>
      <c r="P95" s="674">
        <f>VLOOKUP(C95,'Complexity Cost Adjustment'!$C$2:$H$141,6,0)</f>
        <v>2079.9345</v>
      </c>
      <c r="Q95" s="679" t="str">
        <f t="shared" si="7"/>
        <v>S</v>
      </c>
      <c r="R95" s="601">
        <v>1811114.0</v>
      </c>
      <c r="S95" s="676">
        <f>VLOOKUP(R95,'Complexity Cost Adjustment'!$C$2:$I$141,7,0)</f>
        <v>96.38095625</v>
      </c>
      <c r="T95" s="781">
        <v>1.0</v>
      </c>
      <c r="U95" s="678">
        <f t="shared" si="8"/>
        <v>-0.04402818709</v>
      </c>
      <c r="V95" s="781">
        <v>1.0</v>
      </c>
      <c r="W95" s="680"/>
      <c r="X95" s="781">
        <v>1.0</v>
      </c>
      <c r="Y95" s="781">
        <v>0.8</v>
      </c>
      <c r="Z95" s="781">
        <v>0.6</v>
      </c>
      <c r="AA95" s="605">
        <f t="shared" si="9"/>
        <v>2079.9345</v>
      </c>
      <c r="AB95" s="605">
        <f t="shared" si="10"/>
        <v>1663.9476</v>
      </c>
      <c r="AC95" s="605">
        <f t="shared" si="11"/>
        <v>1247.9607</v>
      </c>
      <c r="AD95" s="605"/>
      <c r="AE95" s="605"/>
      <c r="AF95" s="605"/>
      <c r="AG95" s="605"/>
      <c r="AH95" s="605"/>
    </row>
    <row r="96">
      <c r="A96" s="601" t="s">
        <v>96</v>
      </c>
      <c r="B96" s="601" t="s">
        <v>130</v>
      </c>
      <c r="C96" s="601">
        <v>1811018.0</v>
      </c>
      <c r="D96" s="670" t="s">
        <v>479</v>
      </c>
      <c r="E96" s="670" t="s">
        <v>190</v>
      </c>
      <c r="F96" s="601" t="s">
        <v>509</v>
      </c>
      <c r="G96" s="671" t="s">
        <v>117</v>
      </c>
      <c r="H96" s="601" t="s">
        <v>522</v>
      </c>
      <c r="I96" s="672" t="s">
        <v>544</v>
      </c>
      <c r="J96" s="672" t="s">
        <v>105</v>
      </c>
      <c r="K96" s="674" t="str">
        <f>VLOOKUP(C96,'ABC Analysis Results'!$A$2:$C$140,3,0)</f>
        <v>C</v>
      </c>
      <c r="L96" s="675">
        <f>VLOOKUP(C96,'Complexity Cost Adjustment'!$C$2:$I$141,7,0)</f>
        <v>93.56633507</v>
      </c>
      <c r="M96" s="676">
        <f>VLOOKUP(C96,'Complexity Cost Adjustment'!$C$2:$G$141,5,0)</f>
        <v>83066.742</v>
      </c>
      <c r="N96" s="676">
        <f>VLOOKUP(C96,'Complexity Cost Adjustment'!$C$2:$T$141,18,0)</f>
        <v>21765.1408</v>
      </c>
      <c r="O96" s="678">
        <f>VLOOKUP(C96,'Complexity Cost Adjustment'!$C$2:$AJ$141,34,0)</f>
        <v>0.1924953911</v>
      </c>
      <c r="P96" s="674">
        <f>VLOOKUP(C96,'Complexity Cost Adjustment'!$C$2:$H$141,6,0)</f>
        <v>887.7845</v>
      </c>
      <c r="Q96" s="679" t="str">
        <f t="shared" si="7"/>
        <v>S</v>
      </c>
      <c r="R96" s="601">
        <v>1811050.0</v>
      </c>
      <c r="S96" s="676">
        <f>VLOOKUP(R96,'Complexity Cost Adjustment'!$C$2:$I$141,7,0)</f>
        <v>63.06181755</v>
      </c>
      <c r="T96" s="781">
        <v>0.7</v>
      </c>
      <c r="U96" s="678">
        <f t="shared" si="8"/>
        <v>-0.3260202241</v>
      </c>
      <c r="V96" s="781">
        <v>1.0</v>
      </c>
      <c r="W96" s="782"/>
      <c r="X96" s="781">
        <v>0.9</v>
      </c>
      <c r="Y96" s="781">
        <v>0.7</v>
      </c>
      <c r="Z96" s="781">
        <v>0.5</v>
      </c>
      <c r="AA96" s="605">
        <f t="shared" si="9"/>
        <v>799.00605</v>
      </c>
      <c r="AB96" s="605">
        <f t="shared" si="10"/>
        <v>621.44915</v>
      </c>
      <c r="AC96" s="605">
        <f t="shared" si="11"/>
        <v>443.89225</v>
      </c>
      <c r="AD96" s="773"/>
      <c r="AE96" s="773"/>
      <c r="AF96" s="773"/>
      <c r="AG96" s="773"/>
      <c r="AH96" s="773"/>
    </row>
    <row r="97">
      <c r="A97" s="601" t="s">
        <v>202</v>
      </c>
      <c r="B97" s="601" t="s">
        <v>224</v>
      </c>
      <c r="C97" s="601">
        <v>1811080.0</v>
      </c>
      <c r="D97" s="670" t="s">
        <v>257</v>
      </c>
      <c r="E97" s="670" t="s">
        <v>547</v>
      </c>
      <c r="F97" s="601" t="s">
        <v>516</v>
      </c>
      <c r="G97" s="671" t="s">
        <v>117</v>
      </c>
      <c r="H97" s="601" t="s">
        <v>522</v>
      </c>
      <c r="I97" s="672" t="s">
        <v>544</v>
      </c>
      <c r="J97" s="672" t="s">
        <v>105</v>
      </c>
      <c r="K97" s="674" t="str">
        <f>VLOOKUP(C97,'ABC Analysis Results'!$A$2:$C$140,3,0)</f>
        <v>C</v>
      </c>
      <c r="L97" s="675">
        <f>VLOOKUP(C97,'Complexity Cost Adjustment'!$C$2:$I$141,7,0)</f>
        <v>207.9877206</v>
      </c>
      <c r="M97" s="676">
        <f>VLOOKUP(C97,'Complexity Cost Adjustment'!$C$2:$G$141,5,0)</f>
        <v>157312.386</v>
      </c>
      <c r="N97" s="676">
        <f>VLOOKUP(C97,'Complexity Cost Adjustment'!$C$2:$T$141,18,0)</f>
        <v>67692.90948</v>
      </c>
      <c r="O97" s="678">
        <f>VLOOKUP(C97,'Complexity Cost Adjustment'!$C$2:$AJ$141,34,0)</f>
        <v>0.2316040184</v>
      </c>
      <c r="P97" s="674">
        <f>VLOOKUP(C97,'Complexity Cost Adjustment'!$C$2:$H$141,6,0)</f>
        <v>756.3542</v>
      </c>
      <c r="Q97" s="679" t="str">
        <f t="shared" si="7"/>
        <v>S</v>
      </c>
      <c r="R97" s="601">
        <v>1811073.0</v>
      </c>
      <c r="S97" s="676">
        <f>VLOOKUP(R97,'Complexity Cost Adjustment'!$C$2:$I$141,7,0)</f>
        <v>211.9867034</v>
      </c>
      <c r="T97" s="781">
        <v>1.0</v>
      </c>
      <c r="U97" s="678">
        <f t="shared" si="8"/>
        <v>0.01922701416</v>
      </c>
      <c r="V97" s="781">
        <v>1.0</v>
      </c>
      <c r="W97" s="680"/>
      <c r="X97" s="781">
        <v>1.0</v>
      </c>
      <c r="Y97" s="781">
        <v>0.8</v>
      </c>
      <c r="Z97" s="781">
        <v>0.6</v>
      </c>
      <c r="AA97" s="605">
        <f t="shared" si="9"/>
        <v>756.3542</v>
      </c>
      <c r="AB97" s="605">
        <f t="shared" si="10"/>
        <v>605.08336</v>
      </c>
      <c r="AC97" s="605">
        <f t="shared" si="11"/>
        <v>453.81252</v>
      </c>
      <c r="AD97" s="605"/>
      <c r="AE97" s="605"/>
      <c r="AF97" s="605"/>
      <c r="AG97" s="605"/>
      <c r="AH97" s="605"/>
    </row>
    <row r="98">
      <c r="A98" s="601" t="s">
        <v>133</v>
      </c>
      <c r="B98" s="601" t="s">
        <v>160</v>
      </c>
      <c r="C98" s="601">
        <v>1811041.0</v>
      </c>
      <c r="D98" s="670" t="s">
        <v>479</v>
      </c>
      <c r="E98" s="670" t="s">
        <v>190</v>
      </c>
      <c r="F98" s="601" t="s">
        <v>509</v>
      </c>
      <c r="G98" s="671" t="s">
        <v>117</v>
      </c>
      <c r="H98" s="601" t="s">
        <v>127</v>
      </c>
      <c r="I98" s="672" t="s">
        <v>546</v>
      </c>
      <c r="J98" s="672" t="s">
        <v>139</v>
      </c>
      <c r="K98" s="674" t="str">
        <f>VLOOKUP(C98,'ABC Analysis Results'!$A$2:$C$140,3,0)</f>
        <v>C</v>
      </c>
      <c r="L98" s="675">
        <f>VLOOKUP(C98,'Complexity Cost Adjustment'!$C$2:$I$141,7,0)</f>
        <v>74.71624102</v>
      </c>
      <c r="M98" s="676">
        <f>VLOOKUP(C98,'Complexity Cost Adjustment'!$C$2:$G$141,5,0)</f>
        <v>113520.33</v>
      </c>
      <c r="N98" s="676">
        <f>VLOOKUP(C98,'Complexity Cost Adjustment'!$C$2:$T$141,18,0)</f>
        <v>41598.74515</v>
      </c>
      <c r="O98" s="678">
        <f>VLOOKUP(C98,'Complexity Cost Adjustment'!$C$2:$AJ$141,34,0)</f>
        <v>0.2607739499</v>
      </c>
      <c r="P98" s="674">
        <f>VLOOKUP(C98,'Complexity Cost Adjustment'!$C$2:$H$141,6,0)</f>
        <v>1519.3528</v>
      </c>
      <c r="Q98" s="679" t="str">
        <f t="shared" si="7"/>
        <v>S</v>
      </c>
      <c r="R98" s="601">
        <v>1811057.0</v>
      </c>
      <c r="S98" s="676">
        <f>VLOOKUP(R98,'Complexity Cost Adjustment'!$C$2:$I$141,7,0)</f>
        <v>88.25970171</v>
      </c>
      <c r="T98" s="781">
        <v>0.7</v>
      </c>
      <c r="U98" s="678">
        <f t="shared" si="8"/>
        <v>0.1812652846</v>
      </c>
      <c r="V98" s="781">
        <v>0.8</v>
      </c>
      <c r="W98" s="782"/>
      <c r="X98" s="781">
        <v>0.9</v>
      </c>
      <c r="Y98" s="781">
        <v>0.7</v>
      </c>
      <c r="Z98" s="781">
        <v>0.5</v>
      </c>
      <c r="AA98" s="605">
        <f t="shared" si="9"/>
        <v>1367.41752</v>
      </c>
      <c r="AB98" s="605">
        <f t="shared" si="10"/>
        <v>1063.54696</v>
      </c>
      <c r="AC98" s="605">
        <f t="shared" si="11"/>
        <v>759.6764</v>
      </c>
      <c r="AD98" s="605"/>
      <c r="AE98" s="605"/>
      <c r="AF98" s="605"/>
      <c r="AG98" s="605"/>
      <c r="AH98" s="605"/>
    </row>
    <row r="99">
      <c r="A99" s="601" t="s">
        <v>179</v>
      </c>
      <c r="B99" s="601" t="s">
        <v>192</v>
      </c>
      <c r="C99" s="601">
        <v>1811066.0</v>
      </c>
      <c r="D99" s="670" t="s">
        <v>479</v>
      </c>
      <c r="E99" s="670" t="s">
        <v>110</v>
      </c>
      <c r="F99" s="601" t="s">
        <v>509</v>
      </c>
      <c r="G99" s="671" t="s">
        <v>117</v>
      </c>
      <c r="H99" s="601" t="s">
        <v>141</v>
      </c>
      <c r="I99" s="672" t="s">
        <v>546</v>
      </c>
      <c r="J99" s="672" t="s">
        <v>139</v>
      </c>
      <c r="K99" s="674" t="str">
        <f>VLOOKUP(C99,'ABC Analysis Results'!$A$2:$C$140,3,0)</f>
        <v>C</v>
      </c>
      <c r="L99" s="675">
        <f>VLOOKUP(C99,'Complexity Cost Adjustment'!$C$2:$I$141,7,0)</f>
        <v>71.77318123</v>
      </c>
      <c r="M99" s="676">
        <f>VLOOKUP(C99,'Complexity Cost Adjustment'!$C$2:$G$141,5,0)</f>
        <v>110544.336</v>
      </c>
      <c r="N99" s="676">
        <f>VLOOKUP(C99,'Complexity Cost Adjustment'!$C$2:$T$141,18,0)</f>
        <v>45305.24907</v>
      </c>
      <c r="O99" s="678">
        <f>VLOOKUP(C99,'Complexity Cost Adjustment'!$C$2:$AJ$141,34,0)</f>
        <v>0.2966581035</v>
      </c>
      <c r="P99" s="674">
        <f>VLOOKUP(C99,'Complexity Cost Adjustment'!$C$2:$H$141,6,0)</f>
        <v>1540.19</v>
      </c>
      <c r="Q99" s="679" t="str">
        <f t="shared" si="7"/>
        <v>S</v>
      </c>
      <c r="R99" s="601">
        <v>1811054.0</v>
      </c>
      <c r="S99" s="676">
        <f>VLOOKUP(R99,'Complexity Cost Adjustment'!$C$2:$I$141,7,0)</f>
        <v>84.49960665</v>
      </c>
      <c r="T99" s="781">
        <v>0.7</v>
      </c>
      <c r="U99" s="678">
        <f t="shared" si="8"/>
        <v>0.1773144955</v>
      </c>
      <c r="V99" s="781">
        <v>0.8</v>
      </c>
      <c r="W99" s="782"/>
      <c r="X99" s="781">
        <v>0.9</v>
      </c>
      <c r="Y99" s="781">
        <v>0.7</v>
      </c>
      <c r="Z99" s="781">
        <v>0.5</v>
      </c>
      <c r="AA99" s="605">
        <f t="shared" si="9"/>
        <v>1386.171</v>
      </c>
      <c r="AB99" s="605">
        <f t="shared" si="10"/>
        <v>1078.133</v>
      </c>
      <c r="AC99" s="605">
        <f t="shared" si="11"/>
        <v>770.095</v>
      </c>
      <c r="AD99" s="605"/>
      <c r="AE99" s="605"/>
      <c r="AF99" s="605"/>
      <c r="AG99" s="605"/>
      <c r="AH99" s="605"/>
    </row>
    <row r="100">
      <c r="A100" s="601" t="s">
        <v>96</v>
      </c>
      <c r="B100" s="601" t="s">
        <v>113</v>
      </c>
      <c r="C100" s="601">
        <v>1811004.0</v>
      </c>
      <c r="D100" s="670" t="s">
        <v>479</v>
      </c>
      <c r="E100" s="670" t="s">
        <v>110</v>
      </c>
      <c r="F100" s="601" t="s">
        <v>509</v>
      </c>
      <c r="G100" s="671" t="s">
        <v>99</v>
      </c>
      <c r="H100" s="601" t="s">
        <v>522</v>
      </c>
      <c r="I100" s="672" t="s">
        <v>544</v>
      </c>
      <c r="J100" s="672" t="s">
        <v>111</v>
      </c>
      <c r="K100" s="674" t="str">
        <f>VLOOKUP(C100,'ABC Analysis Results'!$A$2:$C$140,3,0)</f>
        <v>C</v>
      </c>
      <c r="L100" s="675">
        <f>VLOOKUP(C100,'Complexity Cost Adjustment'!$C$2:$I$141,7,0)</f>
        <v>151.0720979</v>
      </c>
      <c r="M100" s="676">
        <f>VLOOKUP(C100,'Complexity Cost Adjustment'!$C$2:$G$141,5,0)</f>
        <v>26118.855</v>
      </c>
      <c r="N100" s="676">
        <f>VLOOKUP(C100,'Complexity Cost Adjustment'!$C$2:$T$141,18,0)</f>
        <v>12759.47205</v>
      </c>
      <c r="O100" s="678">
        <f>VLOOKUP(C100,'Complexity Cost Adjustment'!$C$2:$AJ$141,34,0)</f>
        <v>0.3133725427</v>
      </c>
      <c r="P100" s="674">
        <f>VLOOKUP(C100,'Complexity Cost Adjustment'!$C$2:$H$141,6,0)</f>
        <v>172.89</v>
      </c>
      <c r="Q100" s="679" t="str">
        <f t="shared" si="7"/>
        <v>S</v>
      </c>
      <c r="R100" s="601">
        <v>1811006.0</v>
      </c>
      <c r="S100" s="676">
        <f>VLOOKUP(R100,'Complexity Cost Adjustment'!$C$2:$I$141,7,0)</f>
        <v>110.2454753</v>
      </c>
      <c r="T100" s="781">
        <v>1.0</v>
      </c>
      <c r="U100" s="678">
        <f t="shared" si="8"/>
        <v>-0.2702459501</v>
      </c>
      <c r="V100" s="781">
        <v>1.0</v>
      </c>
      <c r="W100" s="782"/>
      <c r="X100" s="781">
        <v>1.0</v>
      </c>
      <c r="Y100" s="781">
        <v>0.8</v>
      </c>
      <c r="Z100" s="781">
        <v>0.6</v>
      </c>
      <c r="AA100" s="605">
        <f t="shared" si="9"/>
        <v>172.89</v>
      </c>
      <c r="AB100" s="605">
        <f t="shared" si="10"/>
        <v>138.312</v>
      </c>
      <c r="AC100" s="605">
        <f t="shared" si="11"/>
        <v>103.734</v>
      </c>
      <c r="AD100" s="773"/>
      <c r="AE100" s="773"/>
      <c r="AF100" s="773"/>
      <c r="AG100" s="773"/>
      <c r="AH100" s="773"/>
    </row>
    <row r="101">
      <c r="A101" s="601" t="s">
        <v>96</v>
      </c>
      <c r="B101" s="601" t="s">
        <v>128</v>
      </c>
      <c r="C101" s="601">
        <v>1811016.0</v>
      </c>
      <c r="D101" s="670" t="s">
        <v>479</v>
      </c>
      <c r="E101" s="670" t="s">
        <v>190</v>
      </c>
      <c r="F101" s="601" t="s">
        <v>509</v>
      </c>
      <c r="G101" s="671" t="s">
        <v>117</v>
      </c>
      <c r="H101" s="601" t="s">
        <v>127</v>
      </c>
      <c r="I101" s="672" t="s">
        <v>546</v>
      </c>
      <c r="J101" s="672" t="s">
        <v>105</v>
      </c>
      <c r="K101" s="674" t="str">
        <f>VLOOKUP(C101,'ABC Analysis Results'!$A$2:$C$140,3,0)</f>
        <v>B</v>
      </c>
      <c r="L101" s="675">
        <f>VLOOKUP(C101,'Complexity Cost Adjustment'!$C$2:$I$141,7,0)</f>
        <v>117.5457026</v>
      </c>
      <c r="M101" s="676">
        <f>VLOOKUP(C101,'Complexity Cost Adjustment'!$C$2:$G$141,5,0)</f>
        <v>237876.58</v>
      </c>
      <c r="N101" s="676">
        <f>VLOOKUP(C101,'Complexity Cost Adjustment'!$C$2:$T$141,18,0)</f>
        <v>84581.57187</v>
      </c>
      <c r="O101" s="678">
        <f>VLOOKUP(C101,'Complexity Cost Adjustment'!$C$2:$AJ$141,34,0)</f>
        <v>0.3294322131</v>
      </c>
      <c r="P101" s="674">
        <f>VLOOKUP(C101,'Complexity Cost Adjustment'!$C$2:$H$141,6,0)</f>
        <v>2023.6944</v>
      </c>
      <c r="Q101" s="679" t="str">
        <f t="shared" si="7"/>
        <v>S</v>
      </c>
      <c r="R101" s="601">
        <v>1811015.0</v>
      </c>
      <c r="S101" s="676">
        <f>VLOOKUP(R101,'Complexity Cost Adjustment'!$C$2:$I$141,7,0)</f>
        <v>105.5912123</v>
      </c>
      <c r="T101" s="781">
        <v>1.0</v>
      </c>
      <c r="U101" s="678">
        <f t="shared" si="8"/>
        <v>-0.1017007852</v>
      </c>
      <c r="V101" s="781">
        <v>1.0</v>
      </c>
      <c r="W101" s="680"/>
      <c r="X101" s="781">
        <v>1.0</v>
      </c>
      <c r="Y101" s="781">
        <v>0.8</v>
      </c>
      <c r="Z101" s="781">
        <v>0.6</v>
      </c>
      <c r="AA101" s="605">
        <f t="shared" si="9"/>
        <v>2023.6944</v>
      </c>
      <c r="AB101" s="605">
        <f t="shared" si="10"/>
        <v>1618.95552</v>
      </c>
      <c r="AC101" s="605">
        <f t="shared" si="11"/>
        <v>1214.21664</v>
      </c>
      <c r="AD101" s="773"/>
      <c r="AE101" s="773"/>
      <c r="AF101" s="773"/>
      <c r="AG101" s="773"/>
      <c r="AH101" s="773"/>
    </row>
    <row r="102">
      <c r="A102" s="601" t="s">
        <v>133</v>
      </c>
      <c r="B102" s="601" t="s">
        <v>158</v>
      </c>
      <c r="C102" s="601">
        <v>1811039.0</v>
      </c>
      <c r="D102" s="670" t="s">
        <v>479</v>
      </c>
      <c r="E102" s="670" t="s">
        <v>188</v>
      </c>
      <c r="F102" s="601" t="s">
        <v>509</v>
      </c>
      <c r="G102" s="671" t="s">
        <v>117</v>
      </c>
      <c r="H102" s="601" t="s">
        <v>127</v>
      </c>
      <c r="I102" s="672" t="s">
        <v>546</v>
      </c>
      <c r="J102" s="672" t="s">
        <v>139</v>
      </c>
      <c r="K102" s="674" t="str">
        <f>VLOOKUP(C102,'ABC Analysis Results'!$A$2:$C$140,3,0)</f>
        <v>C</v>
      </c>
      <c r="L102" s="675">
        <f>VLOOKUP(C102,'Complexity Cost Adjustment'!$C$2:$I$141,7,0)</f>
        <v>72.97751103</v>
      </c>
      <c r="M102" s="676">
        <f>VLOOKUP(C102,'Complexity Cost Adjustment'!$C$2:$G$141,5,0)</f>
        <v>129931.204</v>
      </c>
      <c r="N102" s="676">
        <f>VLOOKUP(C102,'Complexity Cost Adjustment'!$C$2:$T$141,18,0)</f>
        <v>52475.75166</v>
      </c>
      <c r="O102" s="678">
        <f>VLOOKUP(C102,'Complexity Cost Adjustment'!$C$2:$AJ$141,34,0)</f>
        <v>0.3307031064</v>
      </c>
      <c r="P102" s="674">
        <f>VLOOKUP(C102,'Complexity Cost Adjustment'!$C$2:$H$141,6,0)</f>
        <v>1780.428</v>
      </c>
      <c r="Q102" s="679" t="str">
        <f t="shared" si="7"/>
        <v>S</v>
      </c>
      <c r="R102" s="601">
        <v>1811067.0</v>
      </c>
      <c r="S102" s="676">
        <f>VLOOKUP(R102,'Complexity Cost Adjustment'!$C$2:$I$141,7,0)</f>
        <v>72.01645217</v>
      </c>
      <c r="T102" s="781">
        <v>0.7</v>
      </c>
      <c r="U102" s="678">
        <f t="shared" si="8"/>
        <v>-0.01316924687</v>
      </c>
      <c r="V102" s="781">
        <v>1.0</v>
      </c>
      <c r="W102" s="782"/>
      <c r="X102" s="781">
        <v>0.9</v>
      </c>
      <c r="Y102" s="781">
        <v>0.7</v>
      </c>
      <c r="Z102" s="781">
        <v>0.5</v>
      </c>
      <c r="AA102" s="605">
        <f t="shared" si="9"/>
        <v>1602.3852</v>
      </c>
      <c r="AB102" s="605">
        <f t="shared" si="10"/>
        <v>1246.2996</v>
      </c>
      <c r="AC102" s="605">
        <f t="shared" si="11"/>
        <v>890.214</v>
      </c>
      <c r="AD102" s="585"/>
      <c r="AE102" s="585"/>
      <c r="AF102" s="585"/>
      <c r="AG102" s="585"/>
      <c r="AH102" s="585"/>
    </row>
    <row r="103">
      <c r="A103" s="601" t="s">
        <v>264</v>
      </c>
      <c r="B103" s="601" t="s">
        <v>265</v>
      </c>
      <c r="C103" s="601">
        <v>1811105.0</v>
      </c>
      <c r="D103" s="670" t="s">
        <v>257</v>
      </c>
      <c r="E103" s="670" t="s">
        <v>547</v>
      </c>
      <c r="F103" s="601" t="s">
        <v>509</v>
      </c>
      <c r="G103" s="671" t="s">
        <v>117</v>
      </c>
      <c r="H103" s="601" t="s">
        <v>522</v>
      </c>
      <c r="I103" s="672" t="s">
        <v>544</v>
      </c>
      <c r="J103" s="672" t="s">
        <v>105</v>
      </c>
      <c r="K103" s="674" t="str">
        <f>VLOOKUP(C103,'ABC Analysis Results'!$A$2:$C$140,3,0)</f>
        <v>B</v>
      </c>
      <c r="L103" s="675">
        <f>VLOOKUP(C103,'Complexity Cost Adjustment'!$C$2:$I$141,7,0)</f>
        <v>259.4980714</v>
      </c>
      <c r="M103" s="676">
        <f>VLOOKUP(C103,'Complexity Cost Adjustment'!$C$2:$G$141,5,0)</f>
        <v>294012.82</v>
      </c>
      <c r="N103" s="676">
        <f>VLOOKUP(C103,'Complexity Cost Adjustment'!$C$2:$T$141,18,0)</f>
        <v>120201.1953</v>
      </c>
      <c r="O103" s="678">
        <f>VLOOKUP(C103,'Complexity Cost Adjustment'!$C$2:$AJ$141,34,0)</f>
        <v>0.334203943</v>
      </c>
      <c r="P103" s="674">
        <f>VLOOKUP(C103,'Complexity Cost Adjustment'!$C$2:$H$141,6,0)</f>
        <v>1133.0058</v>
      </c>
      <c r="Q103" s="679" t="str">
        <f t="shared" si="7"/>
        <v>S</v>
      </c>
      <c r="R103" s="601">
        <v>1811079.0</v>
      </c>
      <c r="S103" s="676">
        <f>VLOOKUP(R103,'Complexity Cost Adjustment'!$C$2:$I$141,7,0)</f>
        <v>270.7396298</v>
      </c>
      <c r="T103" s="781">
        <v>0.7</v>
      </c>
      <c r="U103" s="678">
        <f t="shared" si="8"/>
        <v>0.04332039269</v>
      </c>
      <c r="V103" s="781">
        <v>1.0</v>
      </c>
      <c r="W103" s="680"/>
      <c r="X103" s="781">
        <v>0.9</v>
      </c>
      <c r="Y103" s="781">
        <v>0.7</v>
      </c>
      <c r="Z103" s="781">
        <v>0.5</v>
      </c>
      <c r="AA103" s="605">
        <f t="shared" si="9"/>
        <v>1019.70522</v>
      </c>
      <c r="AB103" s="605">
        <f t="shared" si="10"/>
        <v>793.10406</v>
      </c>
      <c r="AC103" s="605">
        <f t="shared" si="11"/>
        <v>566.5029</v>
      </c>
      <c r="AD103" s="585"/>
      <c r="AE103" s="585"/>
      <c r="AF103" s="585"/>
      <c r="AG103" s="585"/>
      <c r="AH103" s="585"/>
    </row>
    <row r="104">
      <c r="A104" s="601" t="s">
        <v>227</v>
      </c>
      <c r="B104" s="601" t="s">
        <v>237</v>
      </c>
      <c r="C104" s="601">
        <v>1811086.0</v>
      </c>
      <c r="D104" s="670" t="s">
        <v>257</v>
      </c>
      <c r="E104" s="670" t="s">
        <v>188</v>
      </c>
      <c r="F104" s="601" t="s">
        <v>516</v>
      </c>
      <c r="G104" s="671" t="s">
        <v>117</v>
      </c>
      <c r="H104" s="601" t="s">
        <v>522</v>
      </c>
      <c r="I104" s="672" t="s">
        <v>544</v>
      </c>
      <c r="J104" s="672" t="s">
        <v>105</v>
      </c>
      <c r="K104" s="674" t="str">
        <f>VLOOKUP(C104,'ABC Analysis Results'!$A$2:$C$140,3,0)</f>
        <v>B</v>
      </c>
      <c r="L104" s="675">
        <f>VLOOKUP(C104,'Complexity Cost Adjustment'!$C$2:$I$141,7,0)</f>
        <v>779.7051552</v>
      </c>
      <c r="M104" s="676">
        <f>VLOOKUP(C104,'Complexity Cost Adjustment'!$C$2:$G$141,5,0)</f>
        <v>366347.586</v>
      </c>
      <c r="N104" s="676">
        <f>VLOOKUP(C104,'Complexity Cost Adjustment'!$C$2:$T$141,18,0)</f>
        <v>252005.7484</v>
      </c>
      <c r="O104" s="678">
        <f>VLOOKUP(C104,'Complexity Cost Adjustment'!$C$2:$AJ$141,34,0)</f>
        <v>0.3604108472</v>
      </c>
      <c r="P104" s="674">
        <f>VLOOKUP(C104,'Complexity Cost Adjustment'!$C$2:$H$141,6,0)</f>
        <v>469.854</v>
      </c>
      <c r="Q104" s="679" t="str">
        <f t="shared" si="7"/>
        <v>S</v>
      </c>
      <c r="R104" s="601">
        <v>1811084.0</v>
      </c>
      <c r="S104" s="676">
        <f>VLOOKUP(R104,'Complexity Cost Adjustment'!$C$2:$I$141,7,0)</f>
        <v>701.4735772</v>
      </c>
      <c r="T104" s="781">
        <v>1.0</v>
      </c>
      <c r="U104" s="678">
        <f t="shared" si="8"/>
        <v>-0.100334822</v>
      </c>
      <c r="V104" s="781">
        <v>1.0</v>
      </c>
      <c r="W104" s="680"/>
      <c r="X104" s="781">
        <v>1.0</v>
      </c>
      <c r="Y104" s="781">
        <v>0.8</v>
      </c>
      <c r="Z104" s="781">
        <v>0.6</v>
      </c>
      <c r="AA104" s="605">
        <f t="shared" si="9"/>
        <v>469.854</v>
      </c>
      <c r="AB104" s="605">
        <f t="shared" si="10"/>
        <v>375.8832</v>
      </c>
      <c r="AC104" s="605">
        <f t="shared" si="11"/>
        <v>281.9124</v>
      </c>
      <c r="AD104" s="585"/>
      <c r="AE104" s="585"/>
      <c r="AF104" s="585"/>
      <c r="AG104" s="585"/>
      <c r="AH104" s="585"/>
    </row>
    <row r="105">
      <c r="A105" s="601" t="s">
        <v>227</v>
      </c>
      <c r="B105" s="601" t="s">
        <v>239</v>
      </c>
      <c r="C105" s="601">
        <v>1811088.0</v>
      </c>
      <c r="D105" s="670" t="s">
        <v>257</v>
      </c>
      <c r="E105" s="670" t="s">
        <v>188</v>
      </c>
      <c r="F105" s="601" t="s">
        <v>516</v>
      </c>
      <c r="G105" s="671" t="s">
        <v>117</v>
      </c>
      <c r="H105" s="601" t="s">
        <v>522</v>
      </c>
      <c r="I105" s="672" t="s">
        <v>544</v>
      </c>
      <c r="J105" s="672" t="s">
        <v>105</v>
      </c>
      <c r="K105" s="674" t="str">
        <f>VLOOKUP(C105,'ABC Analysis Results'!$A$2:$C$140,3,0)</f>
        <v>B</v>
      </c>
      <c r="L105" s="675">
        <f>VLOOKUP(C105,'Complexity Cost Adjustment'!$C$2:$I$141,7,0)</f>
        <v>311.1769198</v>
      </c>
      <c r="M105" s="676">
        <f>VLOOKUP(C105,'Complexity Cost Adjustment'!$C$2:$G$141,5,0)</f>
        <v>270403.408</v>
      </c>
      <c r="N105" s="676">
        <f>VLOOKUP(C105,'Complexity Cost Adjustment'!$C$2:$T$141,18,0)</f>
        <v>173676.6868</v>
      </c>
      <c r="O105" s="678">
        <f>VLOOKUP(C105,'Complexity Cost Adjustment'!$C$2:$AJ$141,34,0)</f>
        <v>0.3604133409</v>
      </c>
      <c r="P105" s="674">
        <f>VLOOKUP(C105,'Complexity Cost Adjustment'!$C$2:$H$141,6,0)</f>
        <v>868.97</v>
      </c>
      <c r="Q105" s="679" t="str">
        <f t="shared" si="7"/>
        <v>S</v>
      </c>
      <c r="R105" s="601">
        <v>1811081.0</v>
      </c>
      <c r="S105" s="676">
        <f>VLOOKUP(R105,'Complexity Cost Adjustment'!$C$2:$I$141,7,0)</f>
        <v>354.4384571</v>
      </c>
      <c r="T105" s="781">
        <v>1.0</v>
      </c>
      <c r="U105" s="678">
        <f t="shared" si="8"/>
        <v>0.1390255335</v>
      </c>
      <c r="V105" s="781">
        <v>0.8</v>
      </c>
      <c r="W105" s="680"/>
      <c r="X105" s="781">
        <v>1.0</v>
      </c>
      <c r="Y105" s="781">
        <v>0.8</v>
      </c>
      <c r="Z105" s="781">
        <v>0.6</v>
      </c>
      <c r="AA105" s="605">
        <f t="shared" si="9"/>
        <v>868.97</v>
      </c>
      <c r="AB105" s="605">
        <f t="shared" si="10"/>
        <v>695.176</v>
      </c>
      <c r="AC105" s="605">
        <f t="shared" si="11"/>
        <v>521.382</v>
      </c>
      <c r="AD105" s="585"/>
      <c r="AE105" s="585"/>
      <c r="AF105" s="585"/>
      <c r="AG105" s="585"/>
      <c r="AH105" s="585"/>
    </row>
    <row r="106">
      <c r="A106" s="601" t="s">
        <v>275</v>
      </c>
      <c r="B106" s="601" t="s">
        <v>294</v>
      </c>
      <c r="C106" s="601">
        <v>1811123.0</v>
      </c>
      <c r="D106" s="670" t="s">
        <v>257</v>
      </c>
      <c r="E106" s="670" t="s">
        <v>548</v>
      </c>
      <c r="F106" s="601" t="s">
        <v>516</v>
      </c>
      <c r="G106" s="671" t="s">
        <v>99</v>
      </c>
      <c r="H106" s="601" t="s">
        <v>522</v>
      </c>
      <c r="I106" s="672" t="s">
        <v>544</v>
      </c>
      <c r="J106" s="672" t="s">
        <v>105</v>
      </c>
      <c r="K106" s="674" t="str">
        <f>VLOOKUP(C106,'ABC Analysis Results'!$A$2:$C$140,3,0)</f>
        <v>C</v>
      </c>
      <c r="L106" s="675">
        <f>VLOOKUP(C106,'Complexity Cost Adjustment'!$C$2:$I$141,7,0)</f>
        <v>206.5427066</v>
      </c>
      <c r="M106" s="676">
        <f>VLOOKUP(C106,'Complexity Cost Adjustment'!$C$2:$G$141,5,0)</f>
        <v>61069.68</v>
      </c>
      <c r="N106" s="676">
        <f>VLOOKUP(C106,'Complexity Cost Adjustment'!$C$2:$T$141,18,0)</f>
        <v>30657.44201</v>
      </c>
      <c r="O106" s="678">
        <f>VLOOKUP(C106,'Complexity Cost Adjustment'!$C$2:$AJ$141,34,0)</f>
        <v>0.3610575954</v>
      </c>
      <c r="P106" s="674">
        <f>VLOOKUP(C106,'Complexity Cost Adjustment'!$C$2:$H$141,6,0)</f>
        <v>295.6758</v>
      </c>
      <c r="Q106" s="679" t="str">
        <f t="shared" si="7"/>
        <v>S</v>
      </c>
      <c r="R106" s="601">
        <v>1811073.0</v>
      </c>
      <c r="S106" s="676">
        <f>VLOOKUP(R106,'Complexity Cost Adjustment'!$C$2:$I$141,7,0)</f>
        <v>211.9867034</v>
      </c>
      <c r="T106" s="781">
        <v>0.7</v>
      </c>
      <c r="U106" s="678">
        <f t="shared" si="8"/>
        <v>0.02635772976</v>
      </c>
      <c r="V106" s="781">
        <v>1.0</v>
      </c>
      <c r="W106" s="680"/>
      <c r="X106" s="781">
        <v>1.0</v>
      </c>
      <c r="Y106" s="781">
        <v>0.7</v>
      </c>
      <c r="Z106" s="781">
        <v>0.5</v>
      </c>
      <c r="AA106" s="605">
        <f t="shared" si="9"/>
        <v>295.6758</v>
      </c>
      <c r="AB106" s="605">
        <f t="shared" si="10"/>
        <v>206.97306</v>
      </c>
      <c r="AC106" s="605">
        <f t="shared" si="11"/>
        <v>147.8379</v>
      </c>
      <c r="AD106" s="585"/>
      <c r="AE106" s="585"/>
      <c r="AF106" s="585"/>
      <c r="AG106" s="585"/>
      <c r="AH106" s="585"/>
    </row>
    <row r="107">
      <c r="A107" s="601" t="s">
        <v>179</v>
      </c>
      <c r="B107" s="601" t="s">
        <v>191</v>
      </c>
      <c r="C107" s="601">
        <v>1811065.0</v>
      </c>
      <c r="D107" s="670" t="s">
        <v>479</v>
      </c>
      <c r="E107" s="670" t="s">
        <v>188</v>
      </c>
      <c r="F107" s="601" t="s">
        <v>509</v>
      </c>
      <c r="G107" s="671" t="s">
        <v>117</v>
      </c>
      <c r="H107" s="601" t="s">
        <v>141</v>
      </c>
      <c r="I107" s="672" t="s">
        <v>546</v>
      </c>
      <c r="J107" s="672" t="s">
        <v>111</v>
      </c>
      <c r="K107" s="674" t="str">
        <f>VLOOKUP(C107,'ABC Analysis Results'!$A$2:$C$140,3,0)</f>
        <v>B</v>
      </c>
      <c r="L107" s="675">
        <f>VLOOKUP(C107,'Complexity Cost Adjustment'!$C$2:$I$141,7,0)</f>
        <v>76.24994357</v>
      </c>
      <c r="M107" s="676">
        <f>VLOOKUP(C107,'Complexity Cost Adjustment'!$C$2:$G$141,5,0)</f>
        <v>227156.062</v>
      </c>
      <c r="N107" s="676">
        <f>VLOOKUP(C107,'Complexity Cost Adjustment'!$C$2:$T$141,18,0)</f>
        <v>103960.594</v>
      </c>
      <c r="O107" s="678">
        <f>VLOOKUP(C107,'Complexity Cost Adjustment'!$C$2:$AJ$141,34,0)</f>
        <v>0.3829132237</v>
      </c>
      <c r="P107" s="674">
        <f>VLOOKUP(C107,'Complexity Cost Adjustment'!$C$2:$H$141,6,0)</f>
        <v>2979.0981</v>
      </c>
      <c r="Q107" s="679" t="str">
        <f t="shared" si="7"/>
        <v>S</v>
      </c>
      <c r="R107" s="601">
        <v>1811063.0</v>
      </c>
      <c r="S107" s="676">
        <f>VLOOKUP(R107,'Complexity Cost Adjustment'!$C$2:$I$141,7,0)</f>
        <v>66.33684203</v>
      </c>
      <c r="T107" s="781">
        <v>1.0</v>
      </c>
      <c r="U107" s="678">
        <f t="shared" si="8"/>
        <v>-0.1300079852</v>
      </c>
      <c r="V107" s="781">
        <v>1.0</v>
      </c>
      <c r="W107" s="680"/>
      <c r="X107" s="781">
        <v>1.0</v>
      </c>
      <c r="Y107" s="781">
        <v>0.8</v>
      </c>
      <c r="Z107" s="781">
        <v>0.6</v>
      </c>
      <c r="AA107" s="605">
        <f t="shared" si="9"/>
        <v>2979.0981</v>
      </c>
      <c r="AB107" s="605">
        <f t="shared" si="10"/>
        <v>2383.27848</v>
      </c>
      <c r="AC107" s="605">
        <f t="shared" si="11"/>
        <v>1787.45886</v>
      </c>
      <c r="AD107" s="585"/>
      <c r="AE107" s="585"/>
      <c r="AF107" s="585"/>
      <c r="AG107" s="585"/>
      <c r="AH107" s="585"/>
    </row>
    <row r="108">
      <c r="A108" s="601" t="s">
        <v>163</v>
      </c>
      <c r="B108" s="601" t="s">
        <v>176</v>
      </c>
      <c r="C108" s="601">
        <v>1811055.0</v>
      </c>
      <c r="D108" s="670" t="s">
        <v>479</v>
      </c>
      <c r="E108" s="670" t="s">
        <v>547</v>
      </c>
      <c r="F108" s="601" t="s">
        <v>509</v>
      </c>
      <c r="G108" s="670" t="s">
        <v>117</v>
      </c>
      <c r="H108" s="601" t="s">
        <v>127</v>
      </c>
      <c r="I108" s="672" t="s">
        <v>546</v>
      </c>
      <c r="J108" s="672" t="s">
        <v>139</v>
      </c>
      <c r="K108" s="674" t="str">
        <f>VLOOKUP(C108,'ABC Analysis Results'!$A$2:$C$140,3,0)</f>
        <v>B</v>
      </c>
      <c r="L108" s="675">
        <f>VLOOKUP(C108,'Complexity Cost Adjustment'!$C$2:$I$141,7,0)</f>
        <v>88.81937977</v>
      </c>
      <c r="M108" s="676">
        <f>VLOOKUP(C108,'Complexity Cost Adjustment'!$C$2:$G$141,5,0)</f>
        <v>339337.105</v>
      </c>
      <c r="N108" s="676">
        <f>VLOOKUP(C108,'Complexity Cost Adjustment'!$C$2:$T$141,18,0)</f>
        <v>148540.0517</v>
      </c>
      <c r="O108" s="678">
        <f>VLOOKUP(C108,'Complexity Cost Adjustment'!$C$2:$AJ$141,34,0)</f>
        <v>0.3916020075</v>
      </c>
      <c r="P108" s="674">
        <f>VLOOKUP(C108,'Complexity Cost Adjustment'!$C$2:$H$141,6,0)</f>
        <v>3820.53</v>
      </c>
      <c r="Q108" s="679" t="str">
        <f t="shared" si="7"/>
        <v>S</v>
      </c>
      <c r="R108" s="601">
        <v>1811057.0</v>
      </c>
      <c r="S108" s="676">
        <f>VLOOKUP(R108,'Complexity Cost Adjustment'!$C$2:$I$141,7,0)</f>
        <v>88.25970171</v>
      </c>
      <c r="T108" s="781">
        <v>0.7</v>
      </c>
      <c r="U108" s="678">
        <f t="shared" si="8"/>
        <v>-0.006301305624</v>
      </c>
      <c r="V108" s="781">
        <v>1.0</v>
      </c>
      <c r="W108" s="680"/>
      <c r="X108" s="781">
        <v>0.9</v>
      </c>
      <c r="Y108" s="781">
        <v>0.7</v>
      </c>
      <c r="Z108" s="781">
        <v>0.5</v>
      </c>
      <c r="AA108" s="605">
        <f t="shared" si="9"/>
        <v>3438.477</v>
      </c>
      <c r="AB108" s="605">
        <f t="shared" si="10"/>
        <v>2674.371</v>
      </c>
      <c r="AC108" s="605">
        <f t="shared" si="11"/>
        <v>1910.265</v>
      </c>
      <c r="AD108" s="585"/>
      <c r="AE108" s="585"/>
      <c r="AF108" s="585"/>
      <c r="AG108" s="585"/>
      <c r="AH108" s="585"/>
    </row>
    <row r="109">
      <c r="A109" s="601" t="s">
        <v>275</v>
      </c>
      <c r="B109" s="601" t="s">
        <v>304</v>
      </c>
      <c r="C109" s="601">
        <v>1811128.0</v>
      </c>
      <c r="D109" s="670" t="s">
        <v>257</v>
      </c>
      <c r="E109" s="670" t="s">
        <v>110</v>
      </c>
      <c r="F109" s="601" t="s">
        <v>516</v>
      </c>
      <c r="G109" s="670" t="s">
        <v>99</v>
      </c>
      <c r="H109" s="601" t="s">
        <v>522</v>
      </c>
      <c r="I109" s="672" t="s">
        <v>544</v>
      </c>
      <c r="J109" s="672" t="s">
        <v>105</v>
      </c>
      <c r="K109" s="674" t="str">
        <f>VLOOKUP(C109,'ABC Analysis Results'!$A$2:$C$140,3,0)</f>
        <v>C</v>
      </c>
      <c r="L109" s="675">
        <f>VLOOKUP(C109,'Complexity Cost Adjustment'!$C$2:$I$141,7,0)</f>
        <v>164.7934805</v>
      </c>
      <c r="M109" s="676">
        <f>VLOOKUP(C109,'Complexity Cost Adjustment'!$C$2:$G$141,5,0)</f>
        <v>82791.915</v>
      </c>
      <c r="N109" s="676">
        <f>VLOOKUP(C109,'Complexity Cost Adjustment'!$C$2:$T$141,18,0)</f>
        <v>42005.42323</v>
      </c>
      <c r="O109" s="678">
        <f>VLOOKUP(C109,'Complexity Cost Adjustment'!$C$2:$AJ$141,34,0)</f>
        <v>0.4014615614</v>
      </c>
      <c r="P109" s="674">
        <f>VLOOKUP(C109,'Complexity Cost Adjustment'!$C$2:$H$141,6,0)</f>
        <v>502.398</v>
      </c>
      <c r="Q109" s="679" t="str">
        <f t="shared" si="7"/>
        <v>S</v>
      </c>
      <c r="R109" s="601">
        <v>1811130.0</v>
      </c>
      <c r="S109" s="676">
        <f>VLOOKUP(R109,'Complexity Cost Adjustment'!$C$2:$I$141,7,0)</f>
        <v>131.6876346</v>
      </c>
      <c r="T109" s="781">
        <v>1.0</v>
      </c>
      <c r="U109" s="678">
        <f t="shared" si="8"/>
        <v>-0.2008929344</v>
      </c>
      <c r="V109" s="781">
        <v>1.0</v>
      </c>
      <c r="W109" s="782"/>
      <c r="X109" s="781">
        <v>1.0</v>
      </c>
      <c r="Y109" s="781">
        <v>0.8</v>
      </c>
      <c r="Z109" s="781">
        <v>0.6</v>
      </c>
      <c r="AA109" s="605">
        <f t="shared" si="9"/>
        <v>502.398</v>
      </c>
      <c r="AB109" s="605">
        <f t="shared" si="10"/>
        <v>401.9184</v>
      </c>
      <c r="AC109" s="605">
        <f t="shared" si="11"/>
        <v>301.4388</v>
      </c>
      <c r="AD109" s="585"/>
      <c r="AE109" s="585"/>
      <c r="AF109" s="585"/>
      <c r="AG109" s="585"/>
      <c r="AH109" s="585"/>
    </row>
    <row r="110">
      <c r="A110" s="601" t="s">
        <v>133</v>
      </c>
      <c r="B110" s="601" t="s">
        <v>159</v>
      </c>
      <c r="C110" s="601">
        <v>1811040.0</v>
      </c>
      <c r="D110" s="670" t="s">
        <v>479</v>
      </c>
      <c r="E110" s="670" t="s">
        <v>188</v>
      </c>
      <c r="F110" s="601" t="s">
        <v>509</v>
      </c>
      <c r="G110" s="670" t="s">
        <v>117</v>
      </c>
      <c r="H110" s="601" t="s">
        <v>127</v>
      </c>
      <c r="I110" s="672" t="s">
        <v>546</v>
      </c>
      <c r="J110" s="672" t="s">
        <v>139</v>
      </c>
      <c r="K110" s="674" t="str">
        <f>VLOOKUP(C110,'ABC Analysis Results'!$A$2:$C$140,3,0)</f>
        <v>B</v>
      </c>
      <c r="L110" s="675">
        <f>VLOOKUP(C110,'Complexity Cost Adjustment'!$C$2:$I$141,7,0)</f>
        <v>95.62274212</v>
      </c>
      <c r="M110" s="676">
        <f>VLOOKUP(C110,'Complexity Cost Adjustment'!$C$2:$G$141,5,0)</f>
        <v>208184.9</v>
      </c>
      <c r="N110" s="676">
        <f>VLOOKUP(C110,'Complexity Cost Adjustment'!$C$2:$T$141,18,0)</f>
        <v>100905.0056</v>
      </c>
      <c r="O110" s="678">
        <f>VLOOKUP(C110,'Complexity Cost Adjustment'!$C$2:$AJ$141,34,0)</f>
        <v>0.4029164281</v>
      </c>
      <c r="P110" s="674">
        <f>VLOOKUP(C110,'Complexity Cost Adjustment'!$C$2:$H$141,6,0)</f>
        <v>2177.1484</v>
      </c>
      <c r="Q110" s="679" t="str">
        <f t="shared" si="7"/>
        <v>S</v>
      </c>
      <c r="R110" s="601">
        <v>1811057.0</v>
      </c>
      <c r="S110" s="676">
        <f>VLOOKUP(R110,'Complexity Cost Adjustment'!$C$2:$I$141,7,0)</f>
        <v>88.25970171</v>
      </c>
      <c r="T110" s="781">
        <v>0.7</v>
      </c>
      <c r="U110" s="678">
        <f t="shared" si="8"/>
        <v>-0.07700093344</v>
      </c>
      <c r="V110" s="781">
        <v>1.0</v>
      </c>
      <c r="W110" s="680"/>
      <c r="X110" s="781">
        <v>0.9</v>
      </c>
      <c r="Y110" s="781">
        <v>0.7</v>
      </c>
      <c r="Z110" s="781">
        <v>0.5</v>
      </c>
      <c r="AA110" s="605">
        <f t="shared" si="9"/>
        <v>1959.43356</v>
      </c>
      <c r="AB110" s="605">
        <f t="shared" si="10"/>
        <v>1524.00388</v>
      </c>
      <c r="AC110" s="605">
        <f t="shared" si="11"/>
        <v>1088.5742</v>
      </c>
      <c r="AD110" s="585"/>
      <c r="AE110" s="585"/>
      <c r="AF110" s="585"/>
      <c r="AG110" s="585"/>
      <c r="AH110" s="585"/>
    </row>
    <row r="111">
      <c r="A111" s="606" t="s">
        <v>96</v>
      </c>
      <c r="B111" s="606" t="s">
        <v>123</v>
      </c>
      <c r="C111" s="606">
        <v>1811013.0</v>
      </c>
      <c r="D111" s="687" t="s">
        <v>479</v>
      </c>
      <c r="E111" s="687" t="s">
        <v>188</v>
      </c>
      <c r="F111" s="606" t="s">
        <v>509</v>
      </c>
      <c r="G111" s="687" t="s">
        <v>117</v>
      </c>
      <c r="H111" s="606" t="s">
        <v>522</v>
      </c>
      <c r="I111" s="688" t="s">
        <v>544</v>
      </c>
      <c r="J111" s="688" t="s">
        <v>111</v>
      </c>
      <c r="K111" s="690" t="str">
        <f>VLOOKUP(C111,'ABC Analysis Results'!$A$2:$C$140,3,0)</f>
        <v>C</v>
      </c>
      <c r="L111" s="691">
        <f>VLOOKUP(C111,'Complexity Cost Adjustment'!$C$2:$I$141,7,0)</f>
        <v>88.15926856</v>
      </c>
      <c r="M111" s="692">
        <f>VLOOKUP(C111,'Complexity Cost Adjustment'!$C$2:$G$141,5,0)</f>
        <v>37556.73</v>
      </c>
      <c r="N111" s="692">
        <f>VLOOKUP(C111,'Complexity Cost Adjustment'!$C$2:$T$141,18,0)</f>
        <v>17606.70988</v>
      </c>
      <c r="O111" s="678">
        <f>VLOOKUP(C111,'Complexity Cost Adjustment'!$C$2:$AJ$141,34,0)</f>
        <v>0.4068175402</v>
      </c>
      <c r="P111" s="690">
        <f>VLOOKUP(C111,'Complexity Cost Adjustment'!$C$2:$H$141,6,0)</f>
        <v>426.01</v>
      </c>
      <c r="Q111" s="679" t="str">
        <f t="shared" si="7"/>
        <v>S</v>
      </c>
      <c r="R111" s="606">
        <v>1811010.0</v>
      </c>
      <c r="S111" s="692">
        <f>VLOOKUP(R111,'Complexity Cost Adjustment'!$C$2:$I$141,7,0)</f>
        <v>100.3033081</v>
      </c>
      <c r="T111" s="796">
        <v>1.0</v>
      </c>
      <c r="U111" s="694">
        <f t="shared" si="8"/>
        <v>0.1377511375</v>
      </c>
      <c r="V111" s="796">
        <v>0.8</v>
      </c>
      <c r="W111" s="797"/>
      <c r="X111" s="796">
        <v>1.0</v>
      </c>
      <c r="Y111" s="796">
        <v>0.8</v>
      </c>
      <c r="Z111" s="796">
        <v>0.6</v>
      </c>
      <c r="AA111" s="605">
        <f t="shared" si="9"/>
        <v>426.01</v>
      </c>
      <c r="AB111" s="605">
        <f t="shared" si="10"/>
        <v>340.808</v>
      </c>
      <c r="AC111" s="605">
        <f t="shared" si="11"/>
        <v>255.606</v>
      </c>
      <c r="AD111" s="585"/>
      <c r="AE111" s="585"/>
      <c r="AF111" s="585"/>
      <c r="AG111" s="585"/>
      <c r="AH111" s="585"/>
    </row>
    <row r="112">
      <c r="A112" s="274"/>
      <c r="B112" s="274"/>
      <c r="C112" s="274"/>
      <c r="D112" s="274"/>
      <c r="E112" s="274"/>
      <c r="F112" s="274"/>
      <c r="G112" s="274"/>
      <c r="H112" s="274"/>
      <c r="I112" s="274"/>
      <c r="J112" s="274"/>
      <c r="Q112" s="698"/>
      <c r="R112" s="697"/>
      <c r="T112" s="166"/>
      <c r="U112" s="166"/>
      <c r="V112" s="166"/>
      <c r="W112" s="699"/>
      <c r="X112" s="166"/>
      <c r="Y112" s="166"/>
      <c r="Z112" s="166"/>
    </row>
    <row r="113">
      <c r="A113" s="274"/>
      <c r="B113" s="274"/>
      <c r="C113" s="274"/>
      <c r="D113" s="274"/>
      <c r="E113" s="274"/>
      <c r="F113" s="274"/>
      <c r="G113" s="274"/>
      <c r="H113" s="274"/>
      <c r="I113" s="274"/>
      <c r="J113" s="274"/>
      <c r="Q113" s="354"/>
      <c r="R113" s="697"/>
      <c r="T113" s="166"/>
      <c r="U113" s="166"/>
      <c r="V113" s="166"/>
      <c r="W113" s="699"/>
      <c r="X113" s="166"/>
      <c r="Y113" s="166"/>
      <c r="Z113" s="166"/>
    </row>
    <row r="114">
      <c r="A114" s="274"/>
      <c r="B114" s="274"/>
      <c r="C114" s="274"/>
      <c r="D114" s="274"/>
      <c r="E114" s="274"/>
      <c r="F114" s="274"/>
      <c r="G114" s="274"/>
      <c r="H114" s="274"/>
      <c r="I114" s="274"/>
      <c r="J114" s="274"/>
      <c r="Q114" s="354"/>
      <c r="R114" s="697"/>
      <c r="T114" s="166"/>
      <c r="U114" s="166"/>
      <c r="V114" s="166"/>
      <c r="W114" s="699"/>
      <c r="X114" s="166"/>
      <c r="Y114" s="166"/>
      <c r="Z114" s="166"/>
    </row>
    <row r="115">
      <c r="A115" s="798" t="s">
        <v>785</v>
      </c>
      <c r="C115" s="274">
        <f>PERCENTILE('Complexity Cost Adjustment'!H2:H141,0.8)</f>
        <v>3912.738</v>
      </c>
      <c r="D115" s="274"/>
      <c r="E115" s="274"/>
      <c r="F115" s="274"/>
      <c r="G115" s="274"/>
      <c r="H115" s="274"/>
      <c r="I115" s="274"/>
      <c r="J115" s="274"/>
      <c r="Q115" s="354"/>
      <c r="R115" s="697"/>
      <c r="T115" s="166"/>
      <c r="U115" s="166"/>
      <c r="V115" s="166"/>
      <c r="W115" s="699"/>
      <c r="X115" s="166"/>
      <c r="Y115" s="166"/>
      <c r="Z115" s="166"/>
    </row>
    <row r="116">
      <c r="A116" s="798" t="s">
        <v>786</v>
      </c>
      <c r="B116" s="274"/>
      <c r="C116" s="799">
        <f>PERCENTILE('Complexity Cost Adjustment'!AJ2:AJ141,0.8)</f>
        <v>0.4419554541</v>
      </c>
      <c r="D116" s="274"/>
      <c r="E116" s="274"/>
      <c r="F116" s="274"/>
      <c r="G116" s="274"/>
      <c r="H116" s="274"/>
      <c r="I116" s="274"/>
      <c r="J116" s="274"/>
      <c r="Q116" s="698"/>
      <c r="R116" s="697"/>
      <c r="T116" s="166"/>
      <c r="U116" s="166"/>
      <c r="V116" s="166"/>
      <c r="W116" s="699"/>
      <c r="X116" s="166"/>
      <c r="Y116" s="166"/>
      <c r="Z116" s="166"/>
    </row>
    <row r="117">
      <c r="A117" s="274"/>
      <c r="B117" s="274"/>
      <c r="C117" s="274"/>
      <c r="D117" s="274"/>
      <c r="E117" s="274"/>
      <c r="F117" s="274"/>
      <c r="G117" s="274"/>
      <c r="H117" s="274"/>
      <c r="I117" s="274"/>
      <c r="J117" s="274"/>
      <c r="Q117" s="698"/>
      <c r="R117" s="697"/>
      <c r="T117" s="166"/>
      <c r="U117" s="166"/>
      <c r="V117" s="166"/>
      <c r="W117" s="699"/>
      <c r="X117" s="166"/>
      <c r="Y117" s="166"/>
      <c r="Z117" s="166"/>
    </row>
    <row r="118">
      <c r="A118" s="274"/>
      <c r="B118" s="274"/>
      <c r="C118" s="274"/>
      <c r="D118" s="274"/>
      <c r="E118" s="274"/>
      <c r="F118" s="274"/>
      <c r="G118" s="274"/>
      <c r="H118" s="274"/>
      <c r="I118" s="274"/>
      <c r="J118" s="274"/>
      <c r="Q118" s="698"/>
      <c r="R118" s="697"/>
      <c r="T118" s="166"/>
      <c r="U118" s="166"/>
      <c r="V118" s="166"/>
      <c r="W118" s="699"/>
      <c r="X118" s="166"/>
      <c r="Y118" s="166"/>
      <c r="Z118" s="166"/>
    </row>
    <row r="119">
      <c r="A119" s="274"/>
      <c r="B119" s="274"/>
      <c r="C119" s="274"/>
      <c r="D119" s="274"/>
      <c r="E119" s="274"/>
      <c r="F119" s="274"/>
      <c r="G119" s="274"/>
      <c r="H119" s="274"/>
      <c r="I119" s="274"/>
      <c r="J119" s="274"/>
      <c r="Q119" s="698"/>
      <c r="R119" s="697"/>
      <c r="T119" s="166"/>
      <c r="U119" s="166"/>
      <c r="V119" s="166"/>
      <c r="W119" s="699"/>
      <c r="X119" s="166"/>
      <c r="Y119" s="166"/>
      <c r="Z119" s="166"/>
    </row>
    <row r="120">
      <c r="A120" s="274"/>
      <c r="B120" s="274"/>
      <c r="C120" s="274"/>
      <c r="D120" s="274"/>
      <c r="E120" s="274"/>
      <c r="F120" s="274"/>
      <c r="G120" s="274"/>
      <c r="H120" s="274"/>
      <c r="I120" s="274"/>
      <c r="J120" s="274"/>
      <c r="Q120" s="698"/>
      <c r="R120" s="697"/>
      <c r="T120" s="166"/>
      <c r="U120" s="166"/>
      <c r="V120" s="166"/>
      <c r="W120" s="699"/>
      <c r="X120" s="166"/>
      <c r="Y120" s="166"/>
      <c r="Z120" s="166"/>
    </row>
    <row r="121">
      <c r="A121" s="274"/>
      <c r="B121" s="274"/>
      <c r="C121" s="274"/>
      <c r="D121" s="274"/>
      <c r="E121" s="274"/>
      <c r="F121" s="274"/>
      <c r="G121" s="274"/>
      <c r="H121" s="274"/>
      <c r="I121" s="274"/>
      <c r="J121" s="274"/>
      <c r="Q121" s="698"/>
      <c r="R121" s="697"/>
      <c r="T121" s="166"/>
      <c r="U121" s="166"/>
      <c r="V121" s="166"/>
      <c r="W121" s="699"/>
      <c r="X121" s="166"/>
      <c r="Y121" s="166"/>
      <c r="Z121" s="166"/>
    </row>
    <row r="122">
      <c r="A122" s="274"/>
      <c r="B122" s="274"/>
      <c r="C122" s="274"/>
      <c r="D122" s="274"/>
      <c r="E122" s="274"/>
      <c r="F122" s="274"/>
      <c r="G122" s="274"/>
      <c r="H122" s="274"/>
      <c r="I122" s="274"/>
      <c r="J122" s="274"/>
      <c r="Q122" s="698"/>
      <c r="R122" s="697"/>
      <c r="T122" s="166"/>
      <c r="U122" s="166"/>
      <c r="V122" s="166"/>
      <c r="W122" s="699"/>
      <c r="X122" s="166"/>
      <c r="Y122" s="166"/>
      <c r="Z122" s="166"/>
    </row>
    <row r="123">
      <c r="A123" s="274"/>
      <c r="B123" s="274"/>
      <c r="C123" s="274"/>
      <c r="D123" s="274"/>
      <c r="E123" s="274"/>
      <c r="F123" s="274"/>
      <c r="G123" s="274"/>
      <c r="H123" s="274"/>
      <c r="I123" s="274"/>
      <c r="J123" s="274"/>
      <c r="Q123" s="698"/>
      <c r="R123" s="697"/>
      <c r="T123" s="166"/>
      <c r="U123" s="166"/>
      <c r="V123" s="166"/>
      <c r="W123" s="699"/>
      <c r="X123" s="166"/>
      <c r="Y123" s="166"/>
      <c r="Z123" s="166"/>
    </row>
    <row r="124">
      <c r="A124" s="274"/>
      <c r="B124" s="274"/>
      <c r="C124" s="274"/>
      <c r="D124" s="274"/>
      <c r="E124" s="274"/>
      <c r="F124" s="274"/>
      <c r="G124" s="274"/>
      <c r="H124" s="274"/>
      <c r="I124" s="274"/>
      <c r="J124" s="274"/>
      <c r="Q124" s="698"/>
      <c r="R124" s="697"/>
      <c r="T124" s="166"/>
      <c r="U124" s="166"/>
      <c r="V124" s="166"/>
      <c r="W124" s="699"/>
      <c r="X124" s="166"/>
      <c r="Y124" s="166"/>
      <c r="Z124" s="166"/>
    </row>
    <row r="125">
      <c r="A125" s="274"/>
      <c r="B125" s="274"/>
      <c r="C125" s="274"/>
      <c r="D125" s="274"/>
      <c r="E125" s="274"/>
      <c r="F125" s="274"/>
      <c r="G125" s="274"/>
      <c r="H125" s="274"/>
      <c r="I125" s="274"/>
      <c r="J125" s="274"/>
      <c r="Q125" s="698"/>
      <c r="R125" s="697"/>
      <c r="T125" s="166"/>
      <c r="U125" s="166"/>
      <c r="V125" s="166"/>
      <c r="W125" s="699"/>
      <c r="X125" s="166"/>
      <c r="Y125" s="166"/>
      <c r="Z125" s="166"/>
    </row>
    <row r="126">
      <c r="A126" s="274"/>
      <c r="B126" s="274"/>
      <c r="C126" s="274"/>
      <c r="D126" s="274"/>
      <c r="E126" s="274"/>
      <c r="F126" s="274"/>
      <c r="G126" s="274"/>
      <c r="H126" s="274"/>
      <c r="I126" s="274"/>
      <c r="J126" s="274"/>
      <c r="Q126" s="698"/>
      <c r="R126" s="697"/>
      <c r="T126" s="166"/>
      <c r="U126" s="166"/>
      <c r="V126" s="166"/>
      <c r="W126" s="699"/>
      <c r="X126" s="166"/>
      <c r="Y126" s="166"/>
      <c r="Z126" s="166"/>
    </row>
    <row r="127">
      <c r="A127" s="274"/>
      <c r="B127" s="274"/>
      <c r="C127" s="274"/>
      <c r="D127" s="274"/>
      <c r="E127" s="274"/>
      <c r="F127" s="274"/>
      <c r="G127" s="274"/>
      <c r="H127" s="274"/>
      <c r="I127" s="274"/>
      <c r="J127" s="274"/>
      <c r="Q127" s="698"/>
      <c r="R127" s="697"/>
      <c r="T127" s="166"/>
      <c r="U127" s="166"/>
      <c r="V127" s="166"/>
      <c r="W127" s="699"/>
      <c r="X127" s="166"/>
      <c r="Y127" s="166"/>
      <c r="Z127" s="166"/>
    </row>
    <row r="128">
      <c r="A128" s="274"/>
      <c r="B128" s="274"/>
      <c r="C128" s="274"/>
      <c r="D128" s="274"/>
      <c r="E128" s="274"/>
      <c r="F128" s="274"/>
      <c r="G128" s="274"/>
      <c r="H128" s="274"/>
      <c r="I128" s="274"/>
      <c r="J128" s="274"/>
      <c r="Q128" s="698"/>
      <c r="R128" s="697"/>
      <c r="T128" s="166"/>
      <c r="U128" s="166"/>
      <c r="V128" s="166"/>
      <c r="W128" s="699"/>
      <c r="X128" s="166"/>
      <c r="Y128" s="166"/>
      <c r="Z128" s="166"/>
    </row>
    <row r="129">
      <c r="A129" s="274"/>
      <c r="B129" s="274"/>
      <c r="C129" s="274"/>
      <c r="D129" s="274"/>
      <c r="E129" s="274"/>
      <c r="F129" s="274"/>
      <c r="G129" s="274"/>
      <c r="H129" s="274"/>
      <c r="I129" s="274"/>
      <c r="J129" s="274"/>
      <c r="Q129" s="698"/>
      <c r="R129" s="697"/>
      <c r="T129" s="166"/>
      <c r="U129" s="166"/>
      <c r="V129" s="166"/>
      <c r="W129" s="699"/>
      <c r="X129" s="166"/>
      <c r="Y129" s="166"/>
      <c r="Z129" s="166"/>
    </row>
    <row r="130">
      <c r="A130" s="274"/>
      <c r="B130" s="274"/>
      <c r="C130" s="274"/>
      <c r="D130" s="274"/>
      <c r="E130" s="274"/>
      <c r="F130" s="274"/>
      <c r="G130" s="274"/>
      <c r="H130" s="274"/>
      <c r="I130" s="274"/>
      <c r="J130" s="274"/>
      <c r="Q130" s="698"/>
      <c r="R130" s="697"/>
      <c r="T130" s="166"/>
      <c r="U130" s="166"/>
      <c r="V130" s="166"/>
      <c r="W130" s="699"/>
      <c r="X130" s="166"/>
      <c r="Y130" s="166"/>
      <c r="Z130" s="166"/>
    </row>
    <row r="131">
      <c r="A131" s="274"/>
      <c r="B131" s="274"/>
      <c r="C131" s="274"/>
      <c r="D131" s="274"/>
      <c r="E131" s="274"/>
      <c r="F131" s="274"/>
      <c r="G131" s="274"/>
      <c r="H131" s="274"/>
      <c r="I131" s="274"/>
      <c r="J131" s="274"/>
      <c r="Q131" s="698"/>
      <c r="R131" s="697"/>
      <c r="T131" s="166"/>
      <c r="U131" s="166"/>
      <c r="V131" s="166"/>
      <c r="W131" s="699"/>
      <c r="X131" s="166"/>
      <c r="Y131" s="166"/>
      <c r="Z131" s="166"/>
    </row>
    <row r="132">
      <c r="A132" s="274"/>
      <c r="B132" s="274"/>
      <c r="C132" s="274"/>
      <c r="D132" s="274"/>
      <c r="E132" s="274"/>
      <c r="F132" s="274"/>
      <c r="G132" s="274"/>
      <c r="H132" s="274"/>
      <c r="I132" s="274"/>
      <c r="J132" s="274"/>
      <c r="Q132" s="698"/>
      <c r="R132" s="697"/>
      <c r="T132" s="166"/>
      <c r="U132" s="166"/>
      <c r="V132" s="166"/>
      <c r="W132" s="699"/>
      <c r="X132" s="166"/>
      <c r="Y132" s="166"/>
      <c r="Z132" s="166"/>
    </row>
    <row r="133">
      <c r="A133" s="274"/>
      <c r="B133" s="274"/>
      <c r="C133" s="274"/>
      <c r="D133" s="274"/>
      <c r="E133" s="274"/>
      <c r="F133" s="274"/>
      <c r="G133" s="274"/>
      <c r="H133" s="274"/>
      <c r="I133" s="274"/>
      <c r="J133" s="274"/>
      <c r="Q133" s="698"/>
      <c r="R133" s="697"/>
      <c r="T133" s="166"/>
      <c r="U133" s="166"/>
      <c r="V133" s="166"/>
      <c r="W133" s="699"/>
      <c r="X133" s="166"/>
      <c r="Y133" s="166"/>
      <c r="Z133" s="166"/>
    </row>
    <row r="134">
      <c r="A134" s="274"/>
      <c r="B134" s="274"/>
      <c r="C134" s="274"/>
      <c r="D134" s="274"/>
      <c r="E134" s="274"/>
      <c r="F134" s="274"/>
      <c r="G134" s="274"/>
      <c r="H134" s="274"/>
      <c r="I134" s="274"/>
      <c r="J134" s="274"/>
      <c r="Q134" s="698"/>
      <c r="R134" s="697"/>
      <c r="T134" s="166"/>
      <c r="U134" s="166"/>
      <c r="V134" s="166"/>
      <c r="W134" s="699"/>
      <c r="X134" s="166"/>
      <c r="Y134" s="166"/>
      <c r="Z134" s="166"/>
    </row>
    <row r="135">
      <c r="A135" s="274"/>
      <c r="B135" s="274"/>
      <c r="C135" s="274"/>
      <c r="D135" s="274"/>
      <c r="E135" s="274"/>
      <c r="F135" s="274"/>
      <c r="G135" s="274"/>
      <c r="H135" s="274"/>
      <c r="I135" s="274"/>
      <c r="J135" s="274"/>
      <c r="Q135" s="698"/>
      <c r="R135" s="697"/>
      <c r="T135" s="166"/>
      <c r="U135" s="166"/>
      <c r="V135" s="166"/>
      <c r="W135" s="699"/>
      <c r="X135" s="166"/>
      <c r="Y135" s="166"/>
      <c r="Z135" s="166"/>
    </row>
    <row r="136">
      <c r="A136" s="274"/>
      <c r="B136" s="274"/>
      <c r="C136" s="274"/>
      <c r="D136" s="274"/>
      <c r="E136" s="274"/>
      <c r="F136" s="274"/>
      <c r="G136" s="274"/>
      <c r="H136" s="274"/>
      <c r="I136" s="274"/>
      <c r="J136" s="274"/>
      <c r="Q136" s="698"/>
      <c r="R136" s="697"/>
      <c r="T136" s="166"/>
      <c r="U136" s="166"/>
      <c r="V136" s="166"/>
      <c r="W136" s="699"/>
      <c r="X136" s="166"/>
      <c r="Y136" s="166"/>
      <c r="Z136" s="166"/>
    </row>
    <row r="137">
      <c r="A137" s="274"/>
      <c r="B137" s="274"/>
      <c r="C137" s="274"/>
      <c r="D137" s="274"/>
      <c r="E137" s="274"/>
      <c r="F137" s="274"/>
      <c r="G137" s="274"/>
      <c r="H137" s="274"/>
      <c r="I137" s="274"/>
      <c r="J137" s="274"/>
      <c r="Q137" s="698"/>
      <c r="R137" s="697"/>
      <c r="T137" s="166"/>
      <c r="U137" s="166"/>
      <c r="V137" s="166"/>
      <c r="W137" s="699"/>
      <c r="X137" s="166"/>
      <c r="Y137" s="166"/>
      <c r="Z137" s="166"/>
    </row>
    <row r="138">
      <c r="A138" s="274"/>
      <c r="B138" s="274"/>
      <c r="C138" s="274"/>
      <c r="D138" s="274"/>
      <c r="E138" s="274"/>
      <c r="F138" s="274"/>
      <c r="G138" s="274"/>
      <c r="H138" s="274"/>
      <c r="I138" s="274"/>
      <c r="J138" s="274"/>
      <c r="Q138" s="698"/>
      <c r="R138" s="697"/>
      <c r="T138" s="166"/>
      <c r="U138" s="166"/>
      <c r="V138" s="166"/>
      <c r="W138" s="699"/>
      <c r="X138" s="166"/>
      <c r="Y138" s="166"/>
      <c r="Z138" s="166"/>
    </row>
    <row r="139">
      <c r="A139" s="274"/>
      <c r="B139" s="274"/>
      <c r="C139" s="274"/>
      <c r="D139" s="274"/>
      <c r="E139" s="274"/>
      <c r="F139" s="274"/>
      <c r="G139" s="274"/>
      <c r="H139" s="274"/>
      <c r="I139" s="274"/>
      <c r="J139" s="274"/>
      <c r="Q139" s="698"/>
      <c r="R139" s="697"/>
      <c r="T139" s="166"/>
      <c r="U139" s="166"/>
      <c r="V139" s="166"/>
      <c r="W139" s="699"/>
      <c r="X139" s="166"/>
      <c r="Y139" s="166"/>
      <c r="Z139" s="166"/>
    </row>
    <row r="140">
      <c r="A140" s="274"/>
      <c r="B140" s="274"/>
      <c r="C140" s="274"/>
      <c r="D140" s="274"/>
      <c r="E140" s="274"/>
      <c r="F140" s="274"/>
      <c r="G140" s="274"/>
      <c r="H140" s="274"/>
      <c r="I140" s="274"/>
      <c r="J140" s="274"/>
      <c r="Q140" s="698"/>
      <c r="R140" s="697"/>
      <c r="T140" s="166"/>
      <c r="U140" s="166"/>
      <c r="V140" s="166"/>
      <c r="W140" s="699"/>
      <c r="X140" s="166"/>
      <c r="Y140" s="166"/>
      <c r="Z140" s="166"/>
    </row>
    <row r="141">
      <c r="A141" s="274"/>
      <c r="B141" s="274"/>
      <c r="C141" s="274"/>
      <c r="D141" s="274"/>
      <c r="E141" s="274"/>
      <c r="F141" s="274"/>
      <c r="G141" s="274"/>
      <c r="H141" s="274"/>
      <c r="I141" s="274"/>
      <c r="J141" s="274"/>
      <c r="Q141" s="698"/>
      <c r="R141" s="697"/>
      <c r="T141" s="166"/>
      <c r="U141" s="166"/>
      <c r="V141" s="166"/>
      <c r="W141" s="699"/>
      <c r="X141" s="166"/>
      <c r="Y141" s="166"/>
      <c r="Z141" s="166"/>
    </row>
    <row r="142">
      <c r="Q142" s="698"/>
      <c r="R142" s="697"/>
      <c r="T142" s="166"/>
      <c r="U142" s="166"/>
      <c r="V142" s="166"/>
      <c r="W142" s="699"/>
      <c r="X142" s="166"/>
      <c r="Y142" s="166"/>
      <c r="Z142" s="166"/>
    </row>
    <row r="143">
      <c r="Q143" s="698"/>
      <c r="R143" s="697"/>
      <c r="T143" s="166"/>
      <c r="U143" s="166"/>
      <c r="V143" s="166"/>
      <c r="W143" s="699"/>
      <c r="X143" s="166"/>
      <c r="Y143" s="166"/>
      <c r="Z143" s="166"/>
    </row>
    <row r="144">
      <c r="Q144" s="698"/>
      <c r="R144" s="697"/>
      <c r="T144" s="166"/>
      <c r="U144" s="166"/>
      <c r="V144" s="166"/>
      <c r="W144" s="699"/>
      <c r="X144" s="166"/>
      <c r="Y144" s="166"/>
      <c r="Z144" s="166"/>
    </row>
    <row r="145">
      <c r="Q145" s="698"/>
      <c r="R145" s="697"/>
      <c r="T145" s="166"/>
      <c r="U145" s="166"/>
      <c r="V145" s="166"/>
      <c r="W145" s="699"/>
      <c r="X145" s="166"/>
      <c r="Y145" s="166"/>
      <c r="Z145" s="166"/>
    </row>
    <row r="146">
      <c r="Q146" s="698"/>
      <c r="R146" s="697"/>
      <c r="T146" s="166"/>
      <c r="U146" s="166"/>
      <c r="V146" s="166"/>
      <c r="W146" s="699"/>
      <c r="X146" s="166"/>
      <c r="Y146" s="166"/>
      <c r="Z146" s="166"/>
    </row>
    <row r="147">
      <c r="Q147" s="698"/>
      <c r="R147" s="697"/>
      <c r="T147" s="166"/>
      <c r="U147" s="166"/>
      <c r="V147" s="166"/>
      <c r="W147" s="699"/>
      <c r="X147" s="166"/>
      <c r="Y147" s="166"/>
      <c r="Z147" s="166"/>
    </row>
    <row r="148">
      <c r="Q148" s="698"/>
      <c r="R148" s="697"/>
      <c r="T148" s="166"/>
      <c r="U148" s="166"/>
      <c r="V148" s="166"/>
      <c r="W148" s="699"/>
      <c r="X148" s="166"/>
      <c r="Y148" s="166"/>
      <c r="Z148" s="166"/>
    </row>
    <row r="149">
      <c r="Q149" s="698"/>
      <c r="R149" s="697"/>
      <c r="T149" s="166"/>
      <c r="U149" s="166"/>
      <c r="V149" s="166"/>
      <c r="W149" s="699"/>
      <c r="X149" s="166"/>
      <c r="Y149" s="166"/>
      <c r="Z149" s="166"/>
    </row>
    <row r="150">
      <c r="Q150" s="698"/>
      <c r="R150" s="697"/>
      <c r="T150" s="166"/>
      <c r="U150" s="166"/>
      <c r="V150" s="166"/>
      <c r="W150" s="699"/>
      <c r="X150" s="166"/>
      <c r="Y150" s="166"/>
      <c r="Z150" s="166"/>
    </row>
    <row r="151">
      <c r="Q151" s="698"/>
      <c r="R151" s="697"/>
      <c r="T151" s="166"/>
      <c r="U151" s="166"/>
      <c r="V151" s="166"/>
      <c r="W151" s="699"/>
      <c r="X151" s="166"/>
      <c r="Y151" s="166"/>
      <c r="Z151" s="166"/>
    </row>
    <row r="152">
      <c r="Q152" s="698"/>
      <c r="R152" s="697"/>
      <c r="T152" s="166"/>
      <c r="U152" s="166"/>
      <c r="V152" s="166"/>
      <c r="W152" s="699"/>
      <c r="X152" s="166"/>
      <c r="Y152" s="166"/>
      <c r="Z152" s="166"/>
    </row>
    <row r="153">
      <c r="Q153" s="698"/>
      <c r="R153" s="697"/>
      <c r="T153" s="166"/>
      <c r="U153" s="166"/>
      <c r="V153" s="166"/>
      <c r="W153" s="699"/>
      <c r="X153" s="166"/>
      <c r="Y153" s="166"/>
      <c r="Z153" s="166"/>
    </row>
    <row r="154">
      <c r="Q154" s="698"/>
      <c r="R154" s="697"/>
      <c r="T154" s="166"/>
      <c r="U154" s="166"/>
      <c r="V154" s="166"/>
      <c r="W154" s="699"/>
      <c r="X154" s="166"/>
      <c r="Y154" s="166"/>
      <c r="Z154" s="166"/>
    </row>
    <row r="155">
      <c r="Q155" s="698"/>
      <c r="R155" s="697"/>
      <c r="T155" s="166"/>
      <c r="U155" s="166"/>
      <c r="V155" s="166"/>
      <c r="W155" s="699"/>
      <c r="X155" s="166"/>
      <c r="Y155" s="166"/>
      <c r="Z155" s="166"/>
    </row>
    <row r="156">
      <c r="Q156" s="698"/>
      <c r="R156" s="697"/>
      <c r="T156" s="166"/>
      <c r="U156" s="166"/>
      <c r="V156" s="166"/>
      <c r="W156" s="699"/>
      <c r="X156" s="166"/>
      <c r="Y156" s="166"/>
      <c r="Z156" s="166"/>
    </row>
    <row r="157">
      <c r="Q157" s="698"/>
      <c r="R157" s="697"/>
      <c r="T157" s="166"/>
      <c r="U157" s="166"/>
      <c r="V157" s="166"/>
      <c r="W157" s="699"/>
      <c r="X157" s="166"/>
      <c r="Y157" s="166"/>
      <c r="Z157" s="166"/>
    </row>
    <row r="158">
      <c r="Q158" s="698"/>
      <c r="R158" s="697"/>
      <c r="T158" s="166"/>
      <c r="U158" s="166"/>
      <c r="V158" s="166"/>
      <c r="W158" s="699"/>
      <c r="X158" s="166"/>
      <c r="Y158" s="166"/>
      <c r="Z158" s="166"/>
    </row>
    <row r="159">
      <c r="Q159" s="698"/>
      <c r="R159" s="697"/>
      <c r="T159" s="166"/>
      <c r="U159" s="166"/>
      <c r="V159" s="166"/>
      <c r="W159" s="699"/>
      <c r="X159" s="166"/>
      <c r="Y159" s="166"/>
      <c r="Z159" s="166"/>
    </row>
    <row r="160">
      <c r="Q160" s="698"/>
      <c r="R160" s="697"/>
      <c r="T160" s="166"/>
      <c r="U160" s="166"/>
      <c r="V160" s="166"/>
      <c r="W160" s="699"/>
      <c r="X160" s="166"/>
      <c r="Y160" s="166"/>
      <c r="Z160" s="166"/>
    </row>
    <row r="161">
      <c r="Q161" s="698"/>
      <c r="R161" s="697"/>
      <c r="T161" s="166"/>
      <c r="U161" s="166"/>
      <c r="V161" s="166"/>
      <c r="W161" s="699"/>
      <c r="X161" s="166"/>
      <c r="Y161" s="166"/>
      <c r="Z161" s="166"/>
    </row>
    <row r="162">
      <c r="Q162" s="698"/>
      <c r="R162" s="697"/>
      <c r="T162" s="166"/>
      <c r="U162" s="166"/>
      <c r="V162" s="166"/>
      <c r="W162" s="699"/>
      <c r="X162" s="166"/>
      <c r="Y162" s="166"/>
      <c r="Z162" s="166"/>
    </row>
    <row r="163">
      <c r="Q163" s="698"/>
      <c r="R163" s="697"/>
      <c r="T163" s="166"/>
      <c r="U163" s="166"/>
      <c r="V163" s="166"/>
      <c r="W163" s="699"/>
      <c r="X163" s="166"/>
      <c r="Y163" s="166"/>
      <c r="Z163" s="166"/>
    </row>
    <row r="164">
      <c r="A164" s="274"/>
      <c r="B164" s="274"/>
      <c r="C164" s="274"/>
      <c r="Q164" s="698"/>
      <c r="R164" s="697"/>
      <c r="T164" s="166"/>
      <c r="U164" s="166"/>
      <c r="V164" s="166"/>
      <c r="W164" s="699"/>
      <c r="X164" s="166"/>
      <c r="Y164" s="166"/>
      <c r="Z164" s="166"/>
    </row>
    <row r="165" hidden="1">
      <c r="A165" s="274"/>
      <c r="B165" s="274"/>
      <c r="C165" s="274"/>
      <c r="Q165" s="698"/>
      <c r="R165" s="697"/>
      <c r="T165" s="166"/>
      <c r="U165" s="166"/>
      <c r="V165" s="166"/>
      <c r="W165" s="699"/>
      <c r="X165" s="166"/>
      <c r="Y165" s="166"/>
      <c r="Z165" s="166"/>
    </row>
    <row r="166">
      <c r="A166" s="274"/>
      <c r="B166" s="274"/>
      <c r="C166" s="274"/>
      <c r="Q166" s="698"/>
      <c r="R166" s="697"/>
      <c r="T166" s="166"/>
      <c r="U166" s="166"/>
      <c r="V166" s="166"/>
      <c r="W166" s="699"/>
      <c r="X166" s="166"/>
      <c r="Y166" s="166"/>
      <c r="Z166" s="166"/>
    </row>
    <row r="167">
      <c r="A167" s="274"/>
      <c r="B167" s="274"/>
      <c r="C167" s="274"/>
      <c r="Q167" s="698"/>
      <c r="R167" s="697"/>
      <c r="T167" s="166"/>
      <c r="U167" s="166"/>
      <c r="V167" s="166"/>
      <c r="W167" s="699"/>
      <c r="X167" s="166"/>
      <c r="Y167" s="166"/>
      <c r="Z167" s="166"/>
    </row>
    <row r="168">
      <c r="A168" s="274"/>
      <c r="B168" s="274"/>
      <c r="C168" s="274"/>
      <c r="Q168" s="698"/>
      <c r="R168" s="697"/>
      <c r="T168" s="166"/>
      <c r="U168" s="166"/>
      <c r="V168" s="166"/>
      <c r="W168" s="699"/>
      <c r="X168" s="166"/>
      <c r="Y168" s="166"/>
      <c r="Z168" s="166"/>
    </row>
    <row r="169">
      <c r="A169" s="274"/>
      <c r="B169" s="274"/>
      <c r="C169" s="274"/>
      <c r="Q169" s="698"/>
      <c r="R169" s="697"/>
      <c r="T169" s="166"/>
      <c r="U169" s="166"/>
      <c r="V169" s="166"/>
      <c r="W169" s="699"/>
      <c r="X169" s="166"/>
      <c r="Y169" s="166"/>
      <c r="Z169" s="166"/>
    </row>
    <row r="170">
      <c r="A170" s="274"/>
      <c r="B170" s="274"/>
      <c r="C170" s="274"/>
      <c r="Q170" s="698"/>
      <c r="R170" s="697"/>
      <c r="T170" s="166"/>
      <c r="U170" s="166"/>
      <c r="V170" s="166"/>
      <c r="W170" s="699"/>
      <c r="X170" s="166"/>
      <c r="Y170" s="166"/>
      <c r="Z170" s="166"/>
    </row>
    <row r="171">
      <c r="A171" s="274"/>
      <c r="B171" s="274"/>
      <c r="C171" s="274"/>
      <c r="Q171" s="698"/>
      <c r="R171" s="697"/>
      <c r="T171" s="166"/>
      <c r="U171" s="166"/>
      <c r="V171" s="166"/>
      <c r="W171" s="699"/>
      <c r="X171" s="166"/>
      <c r="Y171" s="166"/>
      <c r="Z171" s="166"/>
    </row>
    <row r="172">
      <c r="A172" s="274"/>
      <c r="B172" s="274"/>
      <c r="C172" s="274"/>
      <c r="Q172" s="698"/>
      <c r="R172" s="697"/>
      <c r="T172" s="166"/>
      <c r="U172" s="166"/>
      <c r="V172" s="166"/>
      <c r="W172" s="699"/>
      <c r="X172" s="166"/>
      <c r="Y172" s="166"/>
      <c r="Z172" s="166"/>
    </row>
    <row r="173">
      <c r="A173" s="274"/>
      <c r="B173" s="274"/>
      <c r="C173" s="274"/>
      <c r="Q173" s="698"/>
      <c r="R173" s="697"/>
      <c r="T173" s="166"/>
      <c r="U173" s="166"/>
      <c r="V173" s="166"/>
      <c r="W173" s="699"/>
      <c r="X173" s="166"/>
      <c r="Y173" s="166"/>
      <c r="Z173" s="166"/>
    </row>
    <row r="174">
      <c r="A174" s="274"/>
      <c r="B174" s="274"/>
      <c r="C174" s="274"/>
      <c r="Q174" s="698"/>
      <c r="R174" s="697"/>
      <c r="T174" s="166"/>
      <c r="U174" s="166"/>
      <c r="V174" s="166"/>
      <c r="W174" s="699"/>
      <c r="X174" s="166"/>
      <c r="Y174" s="166"/>
      <c r="Z174" s="166"/>
    </row>
    <row r="175">
      <c r="A175" s="274"/>
      <c r="B175" s="274"/>
      <c r="C175" s="274"/>
      <c r="Q175" s="698"/>
      <c r="R175" s="697"/>
      <c r="T175" s="166"/>
      <c r="U175" s="166"/>
      <c r="V175" s="166"/>
      <c r="W175" s="699"/>
      <c r="X175" s="166"/>
      <c r="Y175" s="166"/>
      <c r="Z175" s="166"/>
    </row>
    <row r="176">
      <c r="A176" s="274"/>
      <c r="B176" s="274"/>
      <c r="C176" s="274"/>
      <c r="Q176" s="698"/>
      <c r="R176" s="697"/>
      <c r="T176" s="166"/>
      <c r="U176" s="166"/>
      <c r="V176" s="166"/>
      <c r="W176" s="699"/>
      <c r="X176" s="166"/>
      <c r="Y176" s="166"/>
      <c r="Z176" s="166"/>
    </row>
    <row r="177">
      <c r="A177" s="274"/>
      <c r="B177" s="274"/>
      <c r="C177" s="274"/>
      <c r="Q177" s="698"/>
      <c r="R177" s="697"/>
      <c r="T177" s="166"/>
      <c r="U177" s="166"/>
      <c r="V177" s="166"/>
      <c r="W177" s="699"/>
      <c r="X177" s="166"/>
      <c r="Y177" s="166"/>
      <c r="Z177" s="166"/>
    </row>
    <row r="178">
      <c r="A178" s="274"/>
      <c r="B178" s="274"/>
      <c r="C178" s="274"/>
      <c r="Q178" s="698"/>
      <c r="R178" s="697"/>
      <c r="T178" s="166"/>
      <c r="U178" s="166"/>
      <c r="V178" s="166"/>
      <c r="W178" s="699"/>
      <c r="X178" s="166"/>
      <c r="Y178" s="166"/>
      <c r="Z178" s="166"/>
    </row>
    <row r="179">
      <c r="A179" s="274"/>
      <c r="B179" s="274"/>
      <c r="C179" s="274"/>
      <c r="Q179" s="698"/>
      <c r="R179" s="697"/>
      <c r="T179" s="166"/>
      <c r="U179" s="166"/>
      <c r="V179" s="166"/>
      <c r="W179" s="699"/>
      <c r="X179" s="166"/>
      <c r="Y179" s="166"/>
      <c r="Z179" s="166"/>
    </row>
    <row r="180">
      <c r="A180" s="274"/>
      <c r="B180" s="274"/>
      <c r="C180" s="274"/>
      <c r="Q180" s="698"/>
      <c r="R180" s="697"/>
      <c r="T180" s="166"/>
      <c r="U180" s="166"/>
      <c r="V180" s="166"/>
      <c r="W180" s="699"/>
      <c r="X180" s="166"/>
      <c r="Y180" s="166"/>
      <c r="Z180" s="166"/>
    </row>
    <row r="181">
      <c r="A181" s="274"/>
      <c r="B181" s="274"/>
      <c r="C181" s="274"/>
      <c r="Q181" s="698"/>
      <c r="R181" s="697"/>
      <c r="T181" s="166"/>
      <c r="U181" s="166"/>
      <c r="V181" s="166"/>
      <c r="W181" s="699"/>
      <c r="X181" s="166"/>
      <c r="Y181" s="166"/>
      <c r="Z181" s="166"/>
    </row>
    <row r="182">
      <c r="A182" s="274"/>
      <c r="B182" s="274"/>
      <c r="C182" s="274"/>
      <c r="Q182" s="698"/>
      <c r="R182" s="697"/>
      <c r="T182" s="166"/>
      <c r="U182" s="166"/>
      <c r="V182" s="166"/>
      <c r="W182" s="699"/>
      <c r="X182" s="166"/>
      <c r="Y182" s="166"/>
      <c r="Z182" s="166"/>
    </row>
    <row r="183">
      <c r="A183" s="274"/>
      <c r="B183" s="274"/>
      <c r="C183" s="274"/>
      <c r="Q183" s="698"/>
      <c r="R183" s="697"/>
      <c r="T183" s="166"/>
      <c r="U183" s="166"/>
      <c r="V183" s="166"/>
      <c r="W183" s="699"/>
      <c r="X183" s="166"/>
      <c r="Y183" s="166"/>
      <c r="Z183" s="166"/>
    </row>
    <row r="184">
      <c r="Q184" s="698"/>
      <c r="R184" s="697"/>
      <c r="T184" s="166"/>
      <c r="U184" s="166"/>
      <c r="V184" s="166"/>
      <c r="W184" s="699"/>
      <c r="X184" s="166"/>
      <c r="Y184" s="166"/>
      <c r="Z184" s="166"/>
    </row>
    <row r="185">
      <c r="Q185" s="698"/>
      <c r="R185" s="697"/>
      <c r="T185" s="166"/>
      <c r="U185" s="166"/>
      <c r="V185" s="166"/>
      <c r="W185" s="699"/>
      <c r="X185" s="166"/>
      <c r="Y185" s="166"/>
      <c r="Z185" s="166"/>
    </row>
    <row r="186">
      <c r="Q186" s="698"/>
      <c r="R186" s="697"/>
      <c r="T186" s="166"/>
      <c r="U186" s="166"/>
      <c r="V186" s="166"/>
      <c r="W186" s="699"/>
      <c r="X186" s="166"/>
      <c r="Y186" s="166"/>
      <c r="Z186" s="166"/>
    </row>
    <row r="187">
      <c r="Q187" s="698"/>
      <c r="R187" s="697"/>
      <c r="T187" s="166"/>
      <c r="U187" s="166"/>
      <c r="V187" s="166"/>
      <c r="W187" s="699"/>
      <c r="X187" s="166"/>
      <c r="Y187" s="166"/>
      <c r="Z187" s="166"/>
    </row>
    <row r="188">
      <c r="Q188" s="698"/>
      <c r="R188" s="697"/>
      <c r="T188" s="166"/>
      <c r="U188" s="166"/>
      <c r="V188" s="166"/>
      <c r="W188" s="699"/>
      <c r="X188" s="166"/>
      <c r="Y188" s="166"/>
      <c r="Z188" s="166"/>
    </row>
    <row r="189">
      <c r="Q189" s="698"/>
      <c r="R189" s="697"/>
      <c r="T189" s="166"/>
      <c r="U189" s="166"/>
      <c r="V189" s="166"/>
      <c r="W189" s="699"/>
      <c r="X189" s="166"/>
      <c r="Y189" s="166"/>
      <c r="Z189" s="166"/>
    </row>
    <row r="190">
      <c r="Q190" s="698"/>
      <c r="R190" s="697"/>
      <c r="T190" s="166"/>
      <c r="U190" s="166"/>
      <c r="V190" s="166"/>
      <c r="W190" s="699"/>
      <c r="X190" s="166"/>
      <c r="Y190" s="166"/>
      <c r="Z190" s="166"/>
    </row>
    <row r="191">
      <c r="Q191" s="698"/>
      <c r="R191" s="697"/>
      <c r="T191" s="166"/>
      <c r="U191" s="166"/>
      <c r="V191" s="166"/>
      <c r="W191" s="699"/>
      <c r="X191" s="166"/>
      <c r="Y191" s="166"/>
      <c r="Z191" s="166"/>
    </row>
    <row r="192">
      <c r="Q192" s="698"/>
      <c r="R192" s="697"/>
      <c r="T192" s="166"/>
      <c r="U192" s="166"/>
      <c r="V192" s="166"/>
      <c r="W192" s="699"/>
      <c r="X192" s="166"/>
      <c r="Y192" s="166"/>
      <c r="Z192" s="166"/>
    </row>
    <row r="193">
      <c r="Q193" s="698"/>
      <c r="R193" s="697"/>
      <c r="T193" s="166"/>
      <c r="U193" s="166"/>
      <c r="V193" s="166"/>
      <c r="W193" s="699"/>
      <c r="X193" s="166"/>
      <c r="Y193" s="166"/>
      <c r="Z193" s="166"/>
    </row>
    <row r="194">
      <c r="Q194" s="698"/>
      <c r="R194" s="697"/>
      <c r="T194" s="166"/>
      <c r="U194" s="166"/>
      <c r="V194" s="166"/>
      <c r="W194" s="699"/>
      <c r="X194" s="166"/>
      <c r="Y194" s="166"/>
      <c r="Z194" s="166"/>
    </row>
    <row r="195">
      <c r="Q195" s="698"/>
      <c r="R195" s="697"/>
      <c r="T195" s="166"/>
      <c r="U195" s="166"/>
      <c r="V195" s="166"/>
      <c r="W195" s="699"/>
      <c r="X195" s="166"/>
      <c r="Y195" s="166"/>
      <c r="Z195" s="166"/>
    </row>
    <row r="196">
      <c r="Q196" s="698"/>
      <c r="R196" s="697"/>
      <c r="T196" s="166"/>
      <c r="U196" s="166"/>
      <c r="V196" s="166"/>
      <c r="W196" s="699"/>
      <c r="X196" s="166"/>
      <c r="Y196" s="166"/>
      <c r="Z196" s="166"/>
    </row>
    <row r="197">
      <c r="Q197" s="698"/>
      <c r="R197" s="697"/>
      <c r="T197" s="166"/>
      <c r="U197" s="166"/>
      <c r="V197" s="166"/>
      <c r="W197" s="699"/>
      <c r="X197" s="166"/>
      <c r="Y197" s="166"/>
      <c r="Z197" s="166"/>
    </row>
    <row r="198">
      <c r="Q198" s="698"/>
      <c r="R198" s="697"/>
      <c r="T198" s="166"/>
      <c r="U198" s="166"/>
      <c r="V198" s="166"/>
      <c r="W198" s="699"/>
      <c r="X198" s="166"/>
      <c r="Y198" s="166"/>
      <c r="Z198" s="166"/>
    </row>
    <row r="199">
      <c r="Q199" s="698"/>
      <c r="R199" s="697"/>
      <c r="T199" s="166"/>
      <c r="U199" s="166"/>
      <c r="V199" s="166"/>
      <c r="W199" s="699"/>
      <c r="X199" s="166"/>
      <c r="Y199" s="166"/>
      <c r="Z199" s="166"/>
    </row>
    <row r="200">
      <c r="Q200" s="698"/>
      <c r="R200" s="697"/>
      <c r="T200" s="166"/>
      <c r="U200" s="166"/>
      <c r="V200" s="166"/>
      <c r="W200" s="699"/>
      <c r="X200" s="166"/>
      <c r="Y200" s="166"/>
      <c r="Z200" s="166"/>
    </row>
    <row r="201">
      <c r="Q201" s="698"/>
      <c r="R201" s="697"/>
      <c r="T201" s="166"/>
      <c r="U201" s="166"/>
      <c r="V201" s="166"/>
      <c r="W201" s="699"/>
      <c r="X201" s="166"/>
      <c r="Y201" s="166"/>
      <c r="Z201" s="166"/>
    </row>
    <row r="202">
      <c r="Q202" s="698"/>
      <c r="R202" s="697"/>
      <c r="T202" s="166"/>
      <c r="U202" s="166"/>
      <c r="V202" s="166"/>
      <c r="W202" s="699"/>
      <c r="X202" s="166"/>
      <c r="Y202" s="166"/>
      <c r="Z202" s="166"/>
    </row>
    <row r="203">
      <c r="Q203" s="698"/>
      <c r="R203" s="697"/>
      <c r="T203" s="166"/>
      <c r="U203" s="166"/>
      <c r="V203" s="166"/>
      <c r="W203" s="699"/>
      <c r="X203" s="166"/>
      <c r="Y203" s="166"/>
      <c r="Z203" s="166"/>
    </row>
    <row r="204">
      <c r="Q204" s="698"/>
      <c r="R204" s="697"/>
      <c r="T204" s="166"/>
      <c r="U204" s="166"/>
      <c r="V204" s="166"/>
      <c r="W204" s="699"/>
      <c r="X204" s="166"/>
      <c r="Y204" s="166"/>
      <c r="Z204" s="166"/>
    </row>
    <row r="205">
      <c r="Q205" s="698"/>
      <c r="R205" s="697"/>
      <c r="T205" s="166"/>
      <c r="U205" s="166"/>
      <c r="V205" s="166"/>
      <c r="W205" s="699"/>
      <c r="X205" s="166"/>
      <c r="Y205" s="166"/>
      <c r="Z205" s="166"/>
    </row>
    <row r="206">
      <c r="Q206" s="698"/>
      <c r="R206" s="697"/>
      <c r="T206" s="166"/>
      <c r="U206" s="166"/>
      <c r="V206" s="166"/>
      <c r="W206" s="699"/>
      <c r="X206" s="166"/>
      <c r="Y206" s="166"/>
      <c r="Z206" s="166"/>
    </row>
    <row r="207">
      <c r="Q207" s="698"/>
      <c r="R207" s="697"/>
      <c r="T207" s="166"/>
      <c r="U207" s="166"/>
      <c r="V207" s="166"/>
      <c r="W207" s="699"/>
      <c r="X207" s="166"/>
      <c r="Y207" s="166"/>
      <c r="Z207" s="166"/>
    </row>
    <row r="208">
      <c r="Q208" s="698"/>
      <c r="R208" s="697"/>
      <c r="T208" s="166"/>
      <c r="U208" s="166"/>
      <c r="V208" s="166"/>
      <c r="W208" s="699"/>
      <c r="X208" s="166"/>
      <c r="Y208" s="166"/>
      <c r="Z208" s="166"/>
    </row>
    <row r="209">
      <c r="Q209" s="698"/>
      <c r="R209" s="697"/>
      <c r="T209" s="166"/>
      <c r="U209" s="166"/>
      <c r="V209" s="166"/>
      <c r="W209" s="699"/>
      <c r="X209" s="166"/>
      <c r="Y209" s="166"/>
      <c r="Z209" s="166"/>
    </row>
    <row r="210">
      <c r="Q210" s="698"/>
      <c r="R210" s="697"/>
      <c r="T210" s="166"/>
      <c r="U210" s="166"/>
      <c r="V210" s="166"/>
      <c r="W210" s="699"/>
      <c r="X210" s="166"/>
      <c r="Y210" s="166"/>
      <c r="Z210" s="166"/>
    </row>
    <row r="211">
      <c r="Q211" s="698"/>
      <c r="R211" s="697"/>
      <c r="T211" s="166"/>
      <c r="U211" s="166"/>
      <c r="V211" s="166"/>
      <c r="W211" s="699"/>
      <c r="X211" s="166"/>
      <c r="Y211" s="166"/>
      <c r="Z211" s="166"/>
    </row>
    <row r="212">
      <c r="Q212" s="698"/>
      <c r="R212" s="697"/>
      <c r="T212" s="166"/>
      <c r="U212" s="166"/>
      <c r="V212" s="166"/>
      <c r="W212" s="699"/>
      <c r="X212" s="166"/>
      <c r="Y212" s="166"/>
      <c r="Z212" s="166"/>
    </row>
    <row r="213">
      <c r="Q213" s="698"/>
      <c r="R213" s="697"/>
      <c r="T213" s="166"/>
      <c r="U213" s="166"/>
      <c r="V213" s="166"/>
      <c r="W213" s="699"/>
      <c r="X213" s="166"/>
      <c r="Y213" s="166"/>
      <c r="Z213" s="166"/>
    </row>
    <row r="214">
      <c r="Q214" s="698"/>
      <c r="R214" s="697"/>
      <c r="T214" s="166"/>
      <c r="U214" s="166"/>
      <c r="V214" s="166"/>
      <c r="W214" s="699"/>
      <c r="X214" s="166"/>
      <c r="Y214" s="166"/>
      <c r="Z214" s="166"/>
    </row>
    <row r="215">
      <c r="Q215" s="698"/>
      <c r="R215" s="697"/>
      <c r="T215" s="166"/>
      <c r="U215" s="166"/>
      <c r="V215" s="166"/>
      <c r="W215" s="699"/>
      <c r="X215" s="166"/>
      <c r="Y215" s="166"/>
      <c r="Z215" s="166"/>
    </row>
    <row r="216">
      <c r="Q216" s="698"/>
      <c r="R216" s="697"/>
      <c r="T216" s="166"/>
      <c r="U216" s="166"/>
      <c r="V216" s="166"/>
      <c r="W216" s="699"/>
      <c r="X216" s="166"/>
      <c r="Y216" s="166"/>
      <c r="Z216" s="166"/>
    </row>
    <row r="217">
      <c r="Q217" s="698"/>
      <c r="R217" s="697"/>
      <c r="T217" s="166"/>
      <c r="U217" s="166"/>
      <c r="V217" s="166"/>
      <c r="W217" s="699"/>
      <c r="X217" s="166"/>
      <c r="Y217" s="166"/>
      <c r="Z217" s="166"/>
    </row>
    <row r="218">
      <c r="Q218" s="698"/>
      <c r="R218" s="697"/>
      <c r="T218" s="166"/>
      <c r="U218" s="166"/>
      <c r="V218" s="166"/>
      <c r="W218" s="699"/>
      <c r="X218" s="166"/>
      <c r="Y218" s="166"/>
      <c r="Z218" s="166"/>
    </row>
    <row r="219">
      <c r="Q219" s="698"/>
      <c r="R219" s="697"/>
      <c r="T219" s="166"/>
      <c r="U219" s="166"/>
      <c r="V219" s="166"/>
      <c r="W219" s="699"/>
      <c r="X219" s="166"/>
      <c r="Y219" s="166"/>
      <c r="Z219" s="166"/>
    </row>
    <row r="220">
      <c r="Q220" s="698"/>
      <c r="R220" s="697"/>
      <c r="T220" s="166"/>
      <c r="U220" s="166"/>
      <c r="V220" s="166"/>
      <c r="W220" s="699"/>
      <c r="X220" s="166"/>
      <c r="Y220" s="166"/>
      <c r="Z220" s="166"/>
    </row>
    <row r="221">
      <c r="Q221" s="698"/>
      <c r="R221" s="697"/>
      <c r="T221" s="166"/>
      <c r="U221" s="166"/>
      <c r="V221" s="166"/>
      <c r="W221" s="699"/>
      <c r="X221" s="166"/>
      <c r="Y221" s="166"/>
      <c r="Z221" s="166"/>
    </row>
    <row r="222">
      <c r="Q222" s="698"/>
      <c r="R222" s="697"/>
      <c r="T222" s="166"/>
      <c r="U222" s="166"/>
      <c r="V222" s="166"/>
      <c r="W222" s="699"/>
      <c r="X222" s="166"/>
      <c r="Y222" s="166"/>
      <c r="Z222" s="166"/>
    </row>
    <row r="223">
      <c r="Q223" s="698"/>
      <c r="R223" s="697"/>
      <c r="T223" s="166"/>
      <c r="U223" s="166"/>
      <c r="V223" s="166"/>
      <c r="W223" s="699"/>
      <c r="X223" s="166"/>
      <c r="Y223" s="166"/>
      <c r="Z223" s="166"/>
    </row>
    <row r="224">
      <c r="Q224" s="698"/>
      <c r="R224" s="697"/>
      <c r="T224" s="166"/>
      <c r="U224" s="166"/>
      <c r="V224" s="166"/>
      <c r="W224" s="699"/>
      <c r="X224" s="166"/>
      <c r="Y224" s="166"/>
      <c r="Z224" s="166"/>
    </row>
    <row r="225">
      <c r="Q225" s="698"/>
      <c r="R225" s="697"/>
      <c r="T225" s="166"/>
      <c r="U225" s="166"/>
      <c r="V225" s="166"/>
      <c r="W225" s="699"/>
      <c r="X225" s="166"/>
      <c r="Y225" s="166"/>
      <c r="Z225" s="166"/>
    </row>
    <row r="226">
      <c r="Q226" s="698"/>
      <c r="R226" s="697"/>
      <c r="T226" s="166"/>
      <c r="U226" s="166"/>
      <c r="V226" s="166"/>
      <c r="W226" s="699"/>
      <c r="X226" s="166"/>
      <c r="Y226" s="166"/>
      <c r="Z226" s="166"/>
    </row>
    <row r="227">
      <c r="Q227" s="698"/>
      <c r="R227" s="697"/>
      <c r="T227" s="166"/>
      <c r="U227" s="166"/>
      <c r="V227" s="166"/>
      <c r="W227" s="699"/>
      <c r="X227" s="166"/>
      <c r="Y227" s="166"/>
      <c r="Z227" s="166"/>
    </row>
    <row r="228">
      <c r="Q228" s="698"/>
      <c r="R228" s="697"/>
      <c r="T228" s="166"/>
      <c r="U228" s="166"/>
      <c r="V228" s="166"/>
      <c r="W228" s="699"/>
      <c r="X228" s="166"/>
      <c r="Y228" s="166"/>
      <c r="Z228" s="166"/>
    </row>
    <row r="229">
      <c r="Q229" s="698"/>
      <c r="R229" s="697"/>
      <c r="T229" s="166"/>
      <c r="U229" s="166"/>
      <c r="V229" s="166"/>
      <c r="W229" s="699"/>
      <c r="X229" s="166"/>
      <c r="Y229" s="166"/>
      <c r="Z229" s="166"/>
    </row>
    <row r="230">
      <c r="Q230" s="698"/>
      <c r="R230" s="697"/>
      <c r="T230" s="166"/>
      <c r="U230" s="166"/>
      <c r="V230" s="166"/>
      <c r="W230" s="699"/>
      <c r="X230" s="166"/>
      <c r="Y230" s="166"/>
      <c r="Z230" s="166"/>
    </row>
    <row r="231">
      <c r="Q231" s="698"/>
      <c r="R231" s="697"/>
      <c r="T231" s="166"/>
      <c r="U231" s="166"/>
      <c r="V231" s="166"/>
      <c r="W231" s="699"/>
      <c r="X231" s="166"/>
      <c r="Y231" s="166"/>
      <c r="Z231" s="166"/>
    </row>
    <row r="232">
      <c r="Q232" s="698"/>
      <c r="R232" s="697"/>
      <c r="T232" s="166"/>
      <c r="U232" s="166"/>
      <c r="V232" s="166"/>
      <c r="W232" s="699"/>
      <c r="X232" s="166"/>
      <c r="Y232" s="166"/>
      <c r="Z232" s="166"/>
    </row>
    <row r="233">
      <c r="Q233" s="698"/>
      <c r="R233" s="697"/>
      <c r="T233" s="166"/>
      <c r="U233" s="166"/>
      <c r="V233" s="166"/>
      <c r="W233" s="699"/>
      <c r="X233" s="166"/>
      <c r="Y233" s="166"/>
      <c r="Z233" s="166"/>
    </row>
    <row r="234">
      <c r="Q234" s="698"/>
      <c r="R234" s="697"/>
      <c r="T234" s="166"/>
      <c r="U234" s="166"/>
      <c r="V234" s="166"/>
      <c r="W234" s="699"/>
      <c r="X234" s="166"/>
      <c r="Y234" s="166"/>
      <c r="Z234" s="166"/>
    </row>
    <row r="235">
      <c r="Q235" s="698"/>
      <c r="R235" s="697"/>
      <c r="T235" s="166"/>
      <c r="U235" s="166"/>
      <c r="V235" s="166"/>
      <c r="W235" s="699"/>
      <c r="X235" s="166"/>
      <c r="Y235" s="166"/>
      <c r="Z235" s="166"/>
    </row>
    <row r="236">
      <c r="Q236" s="698"/>
      <c r="R236" s="697"/>
      <c r="T236" s="166"/>
      <c r="U236" s="166"/>
      <c r="V236" s="166"/>
      <c r="W236" s="699"/>
      <c r="X236" s="166"/>
      <c r="Y236" s="166"/>
      <c r="Z236" s="166"/>
    </row>
    <row r="237">
      <c r="Q237" s="698"/>
      <c r="R237" s="697"/>
      <c r="T237" s="166"/>
      <c r="U237" s="166"/>
      <c r="V237" s="166"/>
      <c r="W237" s="699"/>
      <c r="X237" s="166"/>
      <c r="Y237" s="166"/>
      <c r="Z237" s="166"/>
    </row>
    <row r="238">
      <c r="Q238" s="698"/>
      <c r="R238" s="697"/>
      <c r="T238" s="166"/>
      <c r="U238" s="166"/>
      <c r="V238" s="166"/>
      <c r="W238" s="699"/>
      <c r="X238" s="166"/>
      <c r="Y238" s="166"/>
      <c r="Z238" s="166"/>
    </row>
    <row r="239">
      <c r="Q239" s="698"/>
      <c r="R239" s="697"/>
      <c r="T239" s="166"/>
      <c r="U239" s="166"/>
      <c r="V239" s="166"/>
      <c r="W239" s="699"/>
      <c r="X239" s="166"/>
      <c r="Y239" s="166"/>
      <c r="Z239" s="166"/>
    </row>
    <row r="240">
      <c r="Q240" s="698"/>
      <c r="R240" s="697"/>
      <c r="T240" s="166"/>
      <c r="U240" s="166"/>
      <c r="V240" s="166"/>
      <c r="W240" s="699"/>
      <c r="X240" s="166"/>
      <c r="Y240" s="166"/>
      <c r="Z240" s="166"/>
    </row>
    <row r="241">
      <c r="Q241" s="698"/>
      <c r="R241" s="697"/>
      <c r="T241" s="166"/>
      <c r="U241" s="166"/>
      <c r="V241" s="166"/>
      <c r="W241" s="699"/>
      <c r="X241" s="166"/>
      <c r="Y241" s="166"/>
      <c r="Z241" s="166"/>
    </row>
    <row r="242">
      <c r="Q242" s="698"/>
      <c r="R242" s="697"/>
      <c r="T242" s="166"/>
      <c r="U242" s="166"/>
      <c r="V242" s="166"/>
      <c r="W242" s="699"/>
      <c r="X242" s="166"/>
      <c r="Y242" s="166"/>
      <c r="Z242" s="166"/>
    </row>
    <row r="243">
      <c r="Q243" s="698"/>
      <c r="R243" s="697"/>
      <c r="T243" s="166"/>
      <c r="U243" s="166"/>
      <c r="V243" s="166"/>
      <c r="W243" s="699"/>
      <c r="X243" s="166"/>
      <c r="Y243" s="166"/>
      <c r="Z243" s="166"/>
    </row>
    <row r="244">
      <c r="Q244" s="698"/>
      <c r="R244" s="697"/>
      <c r="T244" s="166"/>
      <c r="U244" s="166"/>
      <c r="V244" s="166"/>
      <c r="W244" s="699"/>
      <c r="X244" s="166"/>
      <c r="Y244" s="166"/>
      <c r="Z244" s="166"/>
    </row>
    <row r="245">
      <c r="Q245" s="698"/>
      <c r="R245" s="697"/>
      <c r="T245" s="166"/>
      <c r="U245" s="166"/>
      <c r="V245" s="166"/>
      <c r="W245" s="699"/>
      <c r="X245" s="166"/>
      <c r="Y245" s="166"/>
      <c r="Z245" s="166"/>
    </row>
    <row r="246">
      <c r="Q246" s="698"/>
      <c r="R246" s="697"/>
      <c r="T246" s="166"/>
      <c r="U246" s="166"/>
      <c r="V246" s="166"/>
      <c r="W246" s="699"/>
      <c r="X246" s="166"/>
      <c r="Y246" s="166"/>
      <c r="Z246" s="166"/>
    </row>
    <row r="247">
      <c r="Q247" s="698"/>
      <c r="R247" s="697"/>
      <c r="T247" s="166"/>
      <c r="U247" s="166"/>
      <c r="V247" s="166"/>
      <c r="W247" s="699"/>
      <c r="X247" s="166"/>
      <c r="Y247" s="166"/>
      <c r="Z247" s="166"/>
    </row>
    <row r="248">
      <c r="Q248" s="698"/>
      <c r="R248" s="697"/>
      <c r="T248" s="166"/>
      <c r="U248" s="166"/>
      <c r="V248" s="166"/>
      <c r="W248" s="699"/>
      <c r="X248" s="166"/>
      <c r="Y248" s="166"/>
      <c r="Z248" s="166"/>
    </row>
    <row r="249">
      <c r="Q249" s="698"/>
      <c r="R249" s="697"/>
      <c r="T249" s="166"/>
      <c r="U249" s="166"/>
      <c r="V249" s="166"/>
      <c r="W249" s="699"/>
      <c r="X249" s="166"/>
      <c r="Y249" s="166"/>
      <c r="Z249" s="166"/>
    </row>
    <row r="250">
      <c r="Q250" s="698"/>
      <c r="R250" s="697"/>
      <c r="T250" s="166"/>
      <c r="U250" s="166"/>
      <c r="V250" s="166"/>
      <c r="W250" s="699"/>
      <c r="X250" s="166"/>
      <c r="Y250" s="166"/>
      <c r="Z250" s="166"/>
    </row>
    <row r="251">
      <c r="Q251" s="698"/>
      <c r="R251" s="697"/>
      <c r="T251" s="166"/>
      <c r="U251" s="166"/>
      <c r="V251" s="166"/>
      <c r="W251" s="699"/>
      <c r="X251" s="166"/>
      <c r="Y251" s="166"/>
      <c r="Z251" s="166"/>
    </row>
    <row r="252">
      <c r="Q252" s="698"/>
      <c r="R252" s="697"/>
      <c r="T252" s="166"/>
      <c r="U252" s="166"/>
      <c r="V252" s="166"/>
      <c r="W252" s="699"/>
      <c r="X252" s="166"/>
      <c r="Y252" s="166"/>
      <c r="Z252" s="166"/>
    </row>
    <row r="253">
      <c r="Q253" s="698"/>
      <c r="R253" s="697"/>
      <c r="T253" s="166"/>
      <c r="U253" s="166"/>
      <c r="V253" s="166"/>
      <c r="W253" s="699"/>
      <c r="X253" s="166"/>
      <c r="Y253" s="166"/>
      <c r="Z253" s="166"/>
    </row>
    <row r="254">
      <c r="Q254" s="698"/>
      <c r="R254" s="697"/>
      <c r="T254" s="166"/>
      <c r="U254" s="166"/>
      <c r="V254" s="166"/>
      <c r="W254" s="699"/>
      <c r="X254" s="166"/>
      <c r="Y254" s="166"/>
      <c r="Z254" s="166"/>
    </row>
    <row r="255">
      <c r="Q255" s="698"/>
      <c r="R255" s="697"/>
      <c r="T255" s="166"/>
      <c r="U255" s="166"/>
      <c r="V255" s="166"/>
      <c r="W255" s="699"/>
      <c r="X255" s="166"/>
      <c r="Y255" s="166"/>
      <c r="Z255" s="166"/>
    </row>
    <row r="256">
      <c r="Q256" s="698"/>
      <c r="R256" s="697"/>
      <c r="T256" s="166"/>
      <c r="U256" s="166"/>
      <c r="V256" s="166"/>
      <c r="W256" s="699"/>
      <c r="X256" s="166"/>
      <c r="Y256" s="166"/>
      <c r="Z256" s="166"/>
    </row>
    <row r="257">
      <c r="Q257" s="698"/>
      <c r="R257" s="697"/>
      <c r="T257" s="166"/>
      <c r="U257" s="166"/>
      <c r="V257" s="166"/>
      <c r="W257" s="699"/>
      <c r="X257" s="166"/>
      <c r="Y257" s="166"/>
      <c r="Z257" s="166"/>
    </row>
    <row r="258">
      <c r="Q258" s="698"/>
      <c r="R258" s="697"/>
      <c r="T258" s="166"/>
      <c r="U258" s="166"/>
      <c r="V258" s="166"/>
      <c r="W258" s="699"/>
      <c r="X258" s="166"/>
      <c r="Y258" s="166"/>
      <c r="Z258" s="166"/>
    </row>
    <row r="259">
      <c r="Q259" s="698"/>
      <c r="R259" s="697"/>
      <c r="T259" s="166"/>
      <c r="U259" s="166"/>
      <c r="V259" s="166"/>
      <c r="W259" s="699"/>
      <c r="X259" s="166"/>
      <c r="Y259" s="166"/>
      <c r="Z259" s="166"/>
    </row>
    <row r="260">
      <c r="Q260" s="698"/>
      <c r="R260" s="697"/>
      <c r="T260" s="166"/>
      <c r="U260" s="166"/>
      <c r="V260" s="166"/>
      <c r="W260" s="699"/>
      <c r="X260" s="166"/>
      <c r="Y260" s="166"/>
      <c r="Z260" s="166"/>
    </row>
    <row r="261">
      <c r="Q261" s="698"/>
      <c r="R261" s="697"/>
      <c r="T261" s="166"/>
      <c r="U261" s="166"/>
      <c r="V261" s="166"/>
      <c r="W261" s="699"/>
      <c r="X261" s="166"/>
      <c r="Y261" s="166"/>
      <c r="Z261" s="166"/>
    </row>
    <row r="262">
      <c r="Q262" s="698"/>
      <c r="R262" s="697"/>
      <c r="T262" s="166"/>
      <c r="U262" s="166"/>
      <c r="V262" s="166"/>
      <c r="W262" s="699"/>
      <c r="X262" s="166"/>
      <c r="Y262" s="166"/>
      <c r="Z262" s="166"/>
    </row>
    <row r="263">
      <c r="Q263" s="698"/>
      <c r="R263" s="697"/>
      <c r="T263" s="166"/>
      <c r="U263" s="166"/>
      <c r="V263" s="166"/>
      <c r="W263" s="699"/>
      <c r="X263" s="166"/>
      <c r="Y263" s="166"/>
      <c r="Z263" s="166"/>
    </row>
    <row r="264">
      <c r="Q264" s="698"/>
      <c r="R264" s="697"/>
      <c r="T264" s="166"/>
      <c r="U264" s="166"/>
      <c r="V264" s="166"/>
      <c r="W264" s="699"/>
      <c r="X264" s="166"/>
      <c r="Y264" s="166"/>
      <c r="Z264" s="166"/>
    </row>
    <row r="265">
      <c r="Q265" s="698"/>
      <c r="R265" s="697"/>
      <c r="T265" s="166"/>
      <c r="U265" s="166"/>
      <c r="V265" s="166"/>
      <c r="W265" s="699"/>
      <c r="X265" s="166"/>
      <c r="Y265" s="166"/>
      <c r="Z265" s="166"/>
    </row>
    <row r="266">
      <c r="Q266" s="698"/>
      <c r="R266" s="697"/>
      <c r="T266" s="166"/>
      <c r="U266" s="166"/>
      <c r="V266" s="166"/>
      <c r="W266" s="699"/>
      <c r="X266" s="166"/>
      <c r="Y266" s="166"/>
      <c r="Z266" s="166"/>
    </row>
    <row r="267">
      <c r="Q267" s="698"/>
      <c r="R267" s="697"/>
      <c r="T267" s="166"/>
      <c r="U267" s="166"/>
      <c r="V267" s="166"/>
      <c r="W267" s="699"/>
      <c r="X267" s="166"/>
      <c r="Y267" s="166"/>
      <c r="Z267" s="166"/>
    </row>
    <row r="268">
      <c r="Q268" s="698"/>
      <c r="R268" s="697"/>
      <c r="T268" s="166"/>
      <c r="U268" s="166"/>
      <c r="V268" s="166"/>
      <c r="W268" s="699"/>
      <c r="X268" s="166"/>
      <c r="Y268" s="166"/>
      <c r="Z268" s="166"/>
    </row>
    <row r="269">
      <c r="Q269" s="698"/>
      <c r="R269" s="697"/>
      <c r="T269" s="166"/>
      <c r="U269" s="166"/>
      <c r="V269" s="166"/>
      <c r="W269" s="699"/>
      <c r="X269" s="166"/>
      <c r="Y269" s="166"/>
      <c r="Z269" s="166"/>
    </row>
    <row r="270">
      <c r="Q270" s="698"/>
      <c r="R270" s="697"/>
      <c r="T270" s="166"/>
      <c r="U270" s="166"/>
      <c r="V270" s="166"/>
      <c r="W270" s="699"/>
      <c r="X270" s="166"/>
      <c r="Y270" s="166"/>
      <c r="Z270" s="166"/>
    </row>
    <row r="271">
      <c r="Q271" s="698"/>
      <c r="R271" s="697"/>
      <c r="T271" s="166"/>
      <c r="U271" s="166"/>
      <c r="V271" s="166"/>
      <c r="W271" s="699"/>
      <c r="X271" s="166"/>
      <c r="Y271" s="166"/>
      <c r="Z271" s="166"/>
    </row>
    <row r="272">
      <c r="Q272" s="698"/>
      <c r="R272" s="697"/>
      <c r="T272" s="166"/>
      <c r="U272" s="166"/>
      <c r="V272" s="166"/>
      <c r="W272" s="699"/>
      <c r="X272" s="166"/>
      <c r="Y272" s="166"/>
      <c r="Z272" s="166"/>
    </row>
    <row r="273">
      <c r="Q273" s="698"/>
      <c r="R273" s="697"/>
      <c r="T273" s="166"/>
      <c r="U273" s="166"/>
      <c r="V273" s="166"/>
      <c r="W273" s="699"/>
      <c r="X273" s="166"/>
      <c r="Y273" s="166"/>
      <c r="Z273" s="166"/>
    </row>
    <row r="274">
      <c r="Q274" s="698"/>
      <c r="R274" s="697"/>
      <c r="T274" s="166"/>
      <c r="U274" s="166"/>
      <c r="V274" s="166"/>
      <c r="W274" s="699"/>
      <c r="X274" s="166"/>
      <c r="Y274" s="166"/>
      <c r="Z274" s="166"/>
    </row>
    <row r="275">
      <c r="Q275" s="698"/>
      <c r="R275" s="697"/>
      <c r="T275" s="166"/>
      <c r="U275" s="166"/>
      <c r="V275" s="166"/>
      <c r="W275" s="699"/>
      <c r="X275" s="166"/>
      <c r="Y275" s="166"/>
      <c r="Z275" s="166"/>
    </row>
    <row r="276">
      <c r="Q276" s="698"/>
      <c r="R276" s="697"/>
      <c r="T276" s="166"/>
      <c r="U276" s="166"/>
      <c r="V276" s="166"/>
      <c r="W276" s="699"/>
      <c r="X276" s="166"/>
      <c r="Y276" s="166"/>
      <c r="Z276" s="166"/>
    </row>
    <row r="277">
      <c r="Q277" s="698"/>
      <c r="R277" s="697"/>
      <c r="T277" s="166"/>
      <c r="U277" s="166"/>
      <c r="V277" s="166"/>
      <c r="W277" s="699"/>
      <c r="X277" s="166"/>
      <c r="Y277" s="166"/>
      <c r="Z277" s="166"/>
    </row>
    <row r="278">
      <c r="Q278" s="698"/>
      <c r="R278" s="697"/>
      <c r="T278" s="166"/>
      <c r="U278" s="166"/>
      <c r="V278" s="166"/>
      <c r="W278" s="699"/>
      <c r="X278" s="166"/>
      <c r="Y278" s="166"/>
      <c r="Z278" s="166"/>
    </row>
    <row r="279">
      <c r="Q279" s="698"/>
      <c r="R279" s="697"/>
      <c r="T279" s="166"/>
      <c r="U279" s="166"/>
      <c r="V279" s="166"/>
      <c r="W279" s="699"/>
      <c r="X279" s="166"/>
      <c r="Y279" s="166"/>
      <c r="Z279" s="166"/>
    </row>
    <row r="280">
      <c r="Q280" s="698"/>
      <c r="R280" s="697"/>
      <c r="T280" s="166"/>
      <c r="U280" s="166"/>
      <c r="V280" s="166"/>
      <c r="W280" s="699"/>
      <c r="X280" s="166"/>
      <c r="Y280" s="166"/>
      <c r="Z280" s="166"/>
    </row>
    <row r="281">
      <c r="Q281" s="698"/>
      <c r="R281" s="697"/>
      <c r="T281" s="166"/>
      <c r="U281" s="166"/>
      <c r="V281" s="166"/>
      <c r="W281" s="699"/>
      <c r="X281" s="166"/>
      <c r="Y281" s="166"/>
      <c r="Z281" s="166"/>
    </row>
    <row r="282">
      <c r="Q282" s="698"/>
      <c r="R282" s="697"/>
      <c r="T282" s="166"/>
      <c r="U282" s="166"/>
      <c r="V282" s="166"/>
      <c r="W282" s="699"/>
      <c r="X282" s="166"/>
      <c r="Y282" s="166"/>
      <c r="Z282" s="166"/>
    </row>
    <row r="283">
      <c r="Q283" s="698"/>
      <c r="R283" s="697"/>
      <c r="T283" s="166"/>
      <c r="U283" s="166"/>
      <c r="V283" s="166"/>
      <c r="W283" s="699"/>
      <c r="X283" s="166"/>
      <c r="Y283" s="166"/>
      <c r="Z283" s="166"/>
    </row>
    <row r="284">
      <c r="Q284" s="698"/>
      <c r="R284" s="697"/>
      <c r="T284" s="166"/>
      <c r="U284" s="166"/>
      <c r="V284" s="166"/>
      <c r="W284" s="699"/>
      <c r="X284" s="166"/>
      <c r="Y284" s="166"/>
      <c r="Z284" s="166"/>
    </row>
    <row r="285">
      <c r="Q285" s="698"/>
      <c r="R285" s="697"/>
      <c r="T285" s="166"/>
      <c r="U285" s="166"/>
      <c r="V285" s="166"/>
      <c r="W285" s="699"/>
      <c r="X285" s="166"/>
      <c r="Y285" s="166"/>
      <c r="Z285" s="166"/>
    </row>
    <row r="286">
      <c r="Q286" s="698"/>
      <c r="R286" s="697"/>
      <c r="T286" s="166"/>
      <c r="U286" s="166"/>
      <c r="V286" s="166"/>
      <c r="W286" s="699"/>
      <c r="X286" s="166"/>
      <c r="Y286" s="166"/>
      <c r="Z286" s="166"/>
    </row>
    <row r="287">
      <c r="Q287" s="698"/>
      <c r="R287" s="697"/>
      <c r="T287" s="166"/>
      <c r="U287" s="166"/>
      <c r="V287" s="166"/>
      <c r="W287" s="699"/>
      <c r="X287" s="166"/>
      <c r="Y287" s="166"/>
      <c r="Z287" s="166"/>
    </row>
    <row r="288">
      <c r="Q288" s="698"/>
      <c r="R288" s="697"/>
      <c r="T288" s="166"/>
      <c r="U288" s="166"/>
      <c r="V288" s="166"/>
      <c r="W288" s="699"/>
      <c r="X288" s="166"/>
      <c r="Y288" s="166"/>
      <c r="Z288" s="166"/>
    </row>
    <row r="289">
      <c r="Q289" s="698"/>
      <c r="R289" s="697"/>
      <c r="T289" s="166"/>
      <c r="U289" s="166"/>
      <c r="V289" s="166"/>
      <c r="W289" s="699"/>
      <c r="X289" s="166"/>
      <c r="Y289" s="166"/>
      <c r="Z289" s="166"/>
    </row>
    <row r="290">
      <c r="Q290" s="698"/>
      <c r="R290" s="697"/>
      <c r="T290" s="166"/>
      <c r="U290" s="166"/>
      <c r="V290" s="166"/>
      <c r="W290" s="699"/>
      <c r="X290" s="166"/>
      <c r="Y290" s="166"/>
      <c r="Z290" s="166"/>
    </row>
    <row r="291">
      <c r="Q291" s="698"/>
      <c r="R291" s="697"/>
      <c r="T291" s="166"/>
      <c r="U291" s="166"/>
      <c r="V291" s="166"/>
      <c r="W291" s="699"/>
      <c r="X291" s="166"/>
      <c r="Y291" s="166"/>
      <c r="Z291" s="166"/>
    </row>
    <row r="292">
      <c r="Q292" s="698"/>
      <c r="R292" s="697"/>
      <c r="T292" s="166"/>
      <c r="U292" s="166"/>
      <c r="V292" s="166"/>
      <c r="W292" s="699"/>
      <c r="X292" s="166"/>
      <c r="Y292" s="166"/>
      <c r="Z292" s="166"/>
    </row>
    <row r="293">
      <c r="Q293" s="698"/>
      <c r="R293" s="697"/>
      <c r="T293" s="166"/>
      <c r="U293" s="166"/>
      <c r="V293" s="166"/>
      <c r="W293" s="699"/>
      <c r="X293" s="166"/>
      <c r="Y293" s="166"/>
      <c r="Z293" s="166"/>
    </row>
    <row r="294">
      <c r="Q294" s="698"/>
      <c r="R294" s="697"/>
      <c r="T294" s="166"/>
      <c r="U294" s="166"/>
      <c r="V294" s="166"/>
      <c r="W294" s="699"/>
      <c r="X294" s="166"/>
      <c r="Y294" s="166"/>
      <c r="Z294" s="166"/>
    </row>
    <row r="295">
      <c r="Q295" s="698"/>
      <c r="R295" s="697"/>
      <c r="T295" s="166"/>
      <c r="U295" s="166"/>
      <c r="V295" s="166"/>
      <c r="W295" s="699"/>
      <c r="X295" s="166"/>
      <c r="Y295" s="166"/>
      <c r="Z295" s="166"/>
    </row>
    <row r="296">
      <c r="Q296" s="698"/>
      <c r="R296" s="697"/>
      <c r="T296" s="166"/>
      <c r="U296" s="166"/>
      <c r="V296" s="166"/>
      <c r="W296" s="699"/>
      <c r="X296" s="166"/>
      <c r="Y296" s="166"/>
      <c r="Z296" s="166"/>
    </row>
    <row r="297">
      <c r="Q297" s="698"/>
      <c r="R297" s="697"/>
      <c r="T297" s="166"/>
      <c r="U297" s="166"/>
      <c r="V297" s="166"/>
      <c r="W297" s="699"/>
      <c r="X297" s="166"/>
      <c r="Y297" s="166"/>
      <c r="Z297" s="166"/>
    </row>
    <row r="298">
      <c r="Q298" s="698"/>
      <c r="R298" s="697"/>
      <c r="T298" s="166"/>
      <c r="U298" s="166"/>
      <c r="V298" s="166"/>
      <c r="W298" s="699"/>
      <c r="X298" s="166"/>
      <c r="Y298" s="166"/>
      <c r="Z298" s="166"/>
    </row>
    <row r="299">
      <c r="Q299" s="698"/>
      <c r="R299" s="697"/>
      <c r="T299" s="166"/>
      <c r="U299" s="166"/>
      <c r="V299" s="166"/>
      <c r="W299" s="699"/>
      <c r="X299" s="166"/>
      <c r="Y299" s="166"/>
      <c r="Z299" s="166"/>
    </row>
    <row r="300">
      <c r="Q300" s="698"/>
      <c r="R300" s="697"/>
      <c r="T300" s="166"/>
      <c r="U300" s="166"/>
      <c r="V300" s="166"/>
      <c r="W300" s="699"/>
      <c r="X300" s="166"/>
      <c r="Y300" s="166"/>
      <c r="Z300" s="166"/>
    </row>
    <row r="301">
      <c r="Q301" s="698"/>
      <c r="R301" s="697"/>
      <c r="T301" s="166"/>
      <c r="U301" s="166"/>
      <c r="V301" s="166"/>
      <c r="W301" s="699"/>
      <c r="X301" s="166"/>
      <c r="Y301" s="166"/>
      <c r="Z301" s="166"/>
    </row>
    <row r="302">
      <c r="Q302" s="698"/>
      <c r="R302" s="697"/>
      <c r="T302" s="166"/>
      <c r="U302" s="166"/>
      <c r="V302" s="166"/>
      <c r="W302" s="699"/>
      <c r="X302" s="166"/>
      <c r="Y302" s="166"/>
      <c r="Z302" s="166"/>
    </row>
    <row r="303">
      <c r="Q303" s="698"/>
      <c r="R303" s="697"/>
      <c r="T303" s="166"/>
      <c r="U303" s="166"/>
      <c r="V303" s="166"/>
      <c r="W303" s="699"/>
      <c r="X303" s="166"/>
      <c r="Y303" s="166"/>
      <c r="Z303" s="166"/>
    </row>
    <row r="304">
      <c r="Q304" s="698"/>
      <c r="R304" s="697"/>
      <c r="T304" s="166"/>
      <c r="U304" s="166"/>
      <c r="V304" s="166"/>
      <c r="W304" s="699"/>
      <c r="X304" s="166"/>
      <c r="Y304" s="166"/>
      <c r="Z304" s="166"/>
    </row>
    <row r="305">
      <c r="Q305" s="698"/>
      <c r="R305" s="697"/>
      <c r="T305" s="166"/>
      <c r="U305" s="166"/>
      <c r="V305" s="166"/>
      <c r="W305" s="699"/>
      <c r="X305" s="166"/>
      <c r="Y305" s="166"/>
      <c r="Z305" s="166"/>
    </row>
    <row r="306">
      <c r="Q306" s="698"/>
      <c r="R306" s="697"/>
      <c r="T306" s="166"/>
      <c r="U306" s="166"/>
      <c r="V306" s="166"/>
      <c r="W306" s="699"/>
      <c r="X306" s="166"/>
      <c r="Y306" s="166"/>
      <c r="Z306" s="166"/>
    </row>
    <row r="307">
      <c r="Q307" s="698"/>
      <c r="R307" s="697"/>
      <c r="T307" s="166"/>
      <c r="U307" s="166"/>
      <c r="V307" s="166"/>
      <c r="W307" s="699"/>
      <c r="X307" s="166"/>
      <c r="Y307" s="166"/>
      <c r="Z307" s="166"/>
    </row>
    <row r="308">
      <c r="Q308" s="698"/>
      <c r="R308" s="697"/>
      <c r="T308" s="166"/>
      <c r="U308" s="166"/>
      <c r="V308" s="166"/>
      <c r="W308" s="699"/>
      <c r="X308" s="166"/>
      <c r="Y308" s="166"/>
      <c r="Z308" s="166"/>
    </row>
    <row r="309">
      <c r="Q309" s="698"/>
      <c r="R309" s="697"/>
      <c r="T309" s="166"/>
      <c r="U309" s="166"/>
      <c r="V309" s="166"/>
      <c r="W309" s="699"/>
      <c r="X309" s="166"/>
      <c r="Y309" s="166"/>
      <c r="Z309" s="166"/>
    </row>
    <row r="310">
      <c r="Q310" s="698"/>
      <c r="R310" s="697"/>
      <c r="T310" s="166"/>
      <c r="U310" s="166"/>
      <c r="V310" s="166"/>
      <c r="W310" s="699"/>
      <c r="X310" s="166"/>
      <c r="Y310" s="166"/>
      <c r="Z310" s="166"/>
    </row>
    <row r="311">
      <c r="Q311" s="698"/>
      <c r="R311" s="697"/>
      <c r="T311" s="166"/>
      <c r="U311" s="166"/>
      <c r="V311" s="166"/>
      <c r="W311" s="699"/>
      <c r="X311" s="166"/>
      <c r="Y311" s="166"/>
      <c r="Z311" s="166"/>
    </row>
    <row r="312">
      <c r="Q312" s="698"/>
      <c r="R312" s="697"/>
      <c r="T312" s="166"/>
      <c r="U312" s="166"/>
      <c r="V312" s="166"/>
      <c r="W312" s="699"/>
      <c r="X312" s="166"/>
      <c r="Y312" s="166"/>
      <c r="Z312" s="166"/>
    </row>
    <row r="313">
      <c r="Q313" s="698"/>
      <c r="R313" s="697"/>
      <c r="T313" s="166"/>
      <c r="U313" s="166"/>
      <c r="V313" s="166"/>
      <c r="W313" s="699"/>
      <c r="X313" s="166"/>
      <c r="Y313" s="166"/>
      <c r="Z313" s="166"/>
    </row>
    <row r="314">
      <c r="Q314" s="698"/>
      <c r="R314" s="697"/>
      <c r="T314" s="166"/>
      <c r="U314" s="166"/>
      <c r="V314" s="166"/>
      <c r="W314" s="699"/>
      <c r="X314" s="166"/>
      <c r="Y314" s="166"/>
      <c r="Z314" s="166"/>
    </row>
    <row r="315">
      <c r="Q315" s="698"/>
      <c r="R315" s="697"/>
      <c r="T315" s="166"/>
      <c r="U315" s="166"/>
      <c r="V315" s="166"/>
      <c r="W315" s="699"/>
      <c r="X315" s="166"/>
      <c r="Y315" s="166"/>
      <c r="Z315" s="166"/>
    </row>
    <row r="316">
      <c r="Q316" s="698"/>
      <c r="R316" s="697"/>
      <c r="T316" s="166"/>
      <c r="U316" s="166"/>
      <c r="V316" s="166"/>
      <c r="W316" s="699"/>
      <c r="X316" s="166"/>
      <c r="Y316" s="166"/>
      <c r="Z316" s="166"/>
    </row>
    <row r="317">
      <c r="Q317" s="698"/>
      <c r="R317" s="697"/>
      <c r="T317" s="166"/>
      <c r="U317" s="166"/>
      <c r="V317" s="166"/>
      <c r="W317" s="699"/>
      <c r="X317" s="166"/>
      <c r="Y317" s="166"/>
      <c r="Z317" s="166"/>
    </row>
    <row r="318">
      <c r="Q318" s="698"/>
      <c r="R318" s="697"/>
      <c r="T318" s="166"/>
      <c r="U318" s="166"/>
      <c r="V318" s="166"/>
      <c r="W318" s="699"/>
      <c r="X318" s="166"/>
      <c r="Y318" s="166"/>
      <c r="Z318" s="166"/>
    </row>
    <row r="319">
      <c r="Q319" s="698"/>
      <c r="R319" s="697"/>
      <c r="T319" s="166"/>
      <c r="U319" s="166"/>
      <c r="V319" s="166"/>
      <c r="W319" s="699"/>
      <c r="X319" s="166"/>
      <c r="Y319" s="166"/>
      <c r="Z319" s="166"/>
    </row>
    <row r="320">
      <c r="Q320" s="698"/>
      <c r="R320" s="697"/>
      <c r="T320" s="166"/>
      <c r="U320" s="166"/>
      <c r="V320" s="166"/>
      <c r="W320" s="699"/>
      <c r="X320" s="166"/>
      <c r="Y320" s="166"/>
      <c r="Z320" s="166"/>
    </row>
    <row r="321">
      <c r="Q321" s="698"/>
      <c r="R321" s="697"/>
      <c r="T321" s="166"/>
      <c r="U321" s="166"/>
      <c r="V321" s="166"/>
      <c r="W321" s="699"/>
      <c r="X321" s="166"/>
      <c r="Y321" s="166"/>
      <c r="Z321" s="166"/>
    </row>
    <row r="322">
      <c r="Q322" s="698"/>
      <c r="R322" s="697"/>
      <c r="T322" s="166"/>
      <c r="U322" s="166"/>
      <c r="V322" s="166"/>
      <c r="W322" s="699"/>
      <c r="X322" s="166"/>
      <c r="Y322" s="166"/>
      <c r="Z322" s="166"/>
    </row>
    <row r="323">
      <c r="Q323" s="698"/>
      <c r="R323" s="697"/>
      <c r="T323" s="166"/>
      <c r="U323" s="166"/>
      <c r="V323" s="166"/>
      <c r="W323" s="699"/>
      <c r="X323" s="166"/>
      <c r="Y323" s="166"/>
      <c r="Z323" s="166"/>
    </row>
    <row r="324">
      <c r="Q324" s="698"/>
      <c r="R324" s="697"/>
      <c r="T324" s="166"/>
      <c r="U324" s="166"/>
      <c r="V324" s="166"/>
      <c r="W324" s="699"/>
      <c r="X324" s="166"/>
      <c r="Y324" s="166"/>
      <c r="Z324" s="166"/>
    </row>
    <row r="325">
      <c r="Q325" s="698"/>
      <c r="R325" s="697"/>
      <c r="T325" s="166"/>
      <c r="U325" s="166"/>
      <c r="V325" s="166"/>
      <c r="W325" s="699"/>
      <c r="X325" s="166"/>
      <c r="Y325" s="166"/>
      <c r="Z325" s="166"/>
    </row>
    <row r="326">
      <c r="Q326" s="698"/>
      <c r="R326" s="697"/>
      <c r="T326" s="166"/>
      <c r="U326" s="166"/>
      <c r="V326" s="166"/>
      <c r="W326" s="699"/>
      <c r="X326" s="166"/>
      <c r="Y326" s="166"/>
      <c r="Z326" s="166"/>
    </row>
    <row r="327">
      <c r="Q327" s="698"/>
      <c r="R327" s="697"/>
      <c r="T327" s="166"/>
      <c r="U327" s="166"/>
      <c r="V327" s="166"/>
      <c r="W327" s="699"/>
      <c r="X327" s="166"/>
      <c r="Y327" s="166"/>
      <c r="Z327" s="166"/>
    </row>
    <row r="328">
      <c r="Q328" s="698"/>
      <c r="R328" s="697"/>
      <c r="T328" s="166"/>
      <c r="U328" s="166"/>
      <c r="V328" s="166"/>
      <c r="W328" s="699"/>
      <c r="X328" s="166"/>
      <c r="Y328" s="166"/>
      <c r="Z328" s="166"/>
    </row>
    <row r="329">
      <c r="Q329" s="698"/>
      <c r="R329" s="697"/>
      <c r="T329" s="166"/>
      <c r="U329" s="166"/>
      <c r="V329" s="166"/>
      <c r="W329" s="699"/>
      <c r="X329" s="166"/>
      <c r="Y329" s="166"/>
      <c r="Z329" s="166"/>
    </row>
    <row r="330">
      <c r="Q330" s="698"/>
      <c r="R330" s="697"/>
      <c r="T330" s="166"/>
      <c r="U330" s="166"/>
      <c r="V330" s="166"/>
      <c r="W330" s="699"/>
      <c r="X330" s="166"/>
      <c r="Y330" s="166"/>
      <c r="Z330" s="166"/>
    </row>
    <row r="331">
      <c r="Q331" s="698"/>
      <c r="R331" s="697"/>
      <c r="T331" s="166"/>
      <c r="U331" s="166"/>
      <c r="V331" s="166"/>
      <c r="W331" s="699"/>
      <c r="X331" s="166"/>
      <c r="Y331" s="166"/>
      <c r="Z331" s="166"/>
    </row>
    <row r="332">
      <c r="Q332" s="698"/>
      <c r="R332" s="697"/>
      <c r="T332" s="166"/>
      <c r="U332" s="166"/>
      <c r="V332" s="166"/>
      <c r="W332" s="699"/>
      <c r="X332" s="166"/>
      <c r="Y332" s="166"/>
      <c r="Z332" s="166"/>
    </row>
    <row r="333">
      <c r="Q333" s="698"/>
      <c r="R333" s="697"/>
      <c r="T333" s="166"/>
      <c r="U333" s="166"/>
      <c r="V333" s="166"/>
      <c r="W333" s="699"/>
      <c r="X333" s="166"/>
      <c r="Y333" s="166"/>
      <c r="Z333" s="166"/>
    </row>
    <row r="334">
      <c r="Q334" s="698"/>
      <c r="R334" s="697"/>
      <c r="T334" s="166"/>
      <c r="U334" s="166"/>
      <c r="V334" s="166"/>
      <c r="W334" s="699"/>
      <c r="X334" s="166"/>
      <c r="Y334" s="166"/>
      <c r="Z334" s="166"/>
    </row>
    <row r="335">
      <c r="Q335" s="698"/>
      <c r="R335" s="697"/>
      <c r="T335" s="166"/>
      <c r="U335" s="166"/>
      <c r="V335" s="166"/>
      <c r="W335" s="699"/>
      <c r="X335" s="166"/>
      <c r="Y335" s="166"/>
      <c r="Z335" s="166"/>
    </row>
    <row r="336">
      <c r="Q336" s="698"/>
      <c r="R336" s="697"/>
      <c r="T336" s="166"/>
      <c r="U336" s="166"/>
      <c r="V336" s="166"/>
      <c r="W336" s="699"/>
      <c r="X336" s="166"/>
      <c r="Y336" s="166"/>
      <c r="Z336" s="166"/>
    </row>
    <row r="337">
      <c r="Q337" s="698"/>
      <c r="R337" s="697"/>
      <c r="T337" s="166"/>
      <c r="U337" s="166"/>
      <c r="V337" s="166"/>
      <c r="W337" s="699"/>
      <c r="X337" s="166"/>
      <c r="Y337" s="166"/>
      <c r="Z337" s="166"/>
    </row>
    <row r="338">
      <c r="Q338" s="698"/>
      <c r="R338" s="697"/>
      <c r="T338" s="166"/>
      <c r="U338" s="166"/>
      <c r="V338" s="166"/>
      <c r="W338" s="699"/>
      <c r="X338" s="166"/>
      <c r="Y338" s="166"/>
      <c r="Z338" s="166"/>
    </row>
    <row r="339">
      <c r="Q339" s="698"/>
      <c r="R339" s="697"/>
      <c r="T339" s="166"/>
      <c r="U339" s="166"/>
      <c r="V339" s="166"/>
      <c r="W339" s="699"/>
      <c r="X339" s="166"/>
      <c r="Y339" s="166"/>
      <c r="Z339" s="166"/>
    </row>
    <row r="340">
      <c r="Q340" s="698"/>
      <c r="R340" s="697"/>
      <c r="T340" s="166"/>
      <c r="U340" s="166"/>
      <c r="V340" s="166"/>
      <c r="W340" s="699"/>
      <c r="X340" s="166"/>
      <c r="Y340" s="166"/>
      <c r="Z340" s="166"/>
    </row>
    <row r="341">
      <c r="Q341" s="698"/>
      <c r="R341" s="697"/>
      <c r="T341" s="166"/>
      <c r="U341" s="166"/>
      <c r="V341" s="166"/>
      <c r="W341" s="699"/>
      <c r="X341" s="166"/>
      <c r="Y341" s="166"/>
      <c r="Z341" s="166"/>
    </row>
    <row r="342">
      <c r="Q342" s="698"/>
      <c r="R342" s="697"/>
      <c r="T342" s="166"/>
      <c r="U342" s="166"/>
      <c r="V342" s="166"/>
      <c r="W342" s="699"/>
      <c r="X342" s="166"/>
      <c r="Y342" s="166"/>
      <c r="Z342" s="166"/>
    </row>
    <row r="343">
      <c r="Q343" s="698"/>
      <c r="R343" s="697"/>
      <c r="T343" s="166"/>
      <c r="U343" s="166"/>
      <c r="V343" s="166"/>
      <c r="W343" s="699"/>
      <c r="X343" s="166"/>
      <c r="Y343" s="166"/>
      <c r="Z343" s="166"/>
    </row>
    <row r="344">
      <c r="Q344" s="698"/>
      <c r="R344" s="697"/>
      <c r="T344" s="166"/>
      <c r="U344" s="166"/>
      <c r="V344" s="166"/>
      <c r="W344" s="699"/>
      <c r="X344" s="166"/>
      <c r="Y344" s="166"/>
      <c r="Z344" s="166"/>
    </row>
    <row r="345">
      <c r="Q345" s="698"/>
      <c r="R345" s="697"/>
      <c r="T345" s="166"/>
      <c r="U345" s="166"/>
      <c r="V345" s="166"/>
      <c r="W345" s="699"/>
      <c r="X345" s="166"/>
      <c r="Y345" s="166"/>
      <c r="Z345" s="166"/>
    </row>
    <row r="346">
      <c r="Q346" s="698"/>
      <c r="R346" s="697"/>
      <c r="T346" s="166"/>
      <c r="U346" s="166"/>
      <c r="V346" s="166"/>
      <c r="W346" s="699"/>
      <c r="X346" s="166"/>
      <c r="Y346" s="166"/>
      <c r="Z346" s="166"/>
    </row>
    <row r="347">
      <c r="Q347" s="698"/>
      <c r="R347" s="697"/>
      <c r="T347" s="166"/>
      <c r="U347" s="166"/>
      <c r="V347" s="166"/>
      <c r="W347" s="699"/>
      <c r="X347" s="166"/>
      <c r="Y347" s="166"/>
      <c r="Z347" s="166"/>
    </row>
    <row r="348">
      <c r="Q348" s="698"/>
      <c r="R348" s="697"/>
      <c r="T348" s="166"/>
      <c r="U348" s="166"/>
      <c r="V348" s="166"/>
      <c r="W348" s="699"/>
      <c r="X348" s="166"/>
      <c r="Y348" s="166"/>
      <c r="Z348" s="166"/>
    </row>
    <row r="349">
      <c r="Q349" s="698"/>
      <c r="R349" s="697"/>
      <c r="T349" s="166"/>
      <c r="U349" s="166"/>
      <c r="V349" s="166"/>
      <c r="W349" s="699"/>
      <c r="X349" s="166"/>
      <c r="Y349" s="166"/>
      <c r="Z349" s="166"/>
    </row>
    <row r="350">
      <c r="Q350" s="698"/>
      <c r="R350" s="697"/>
      <c r="T350" s="166"/>
      <c r="U350" s="166"/>
      <c r="V350" s="166"/>
      <c r="W350" s="699"/>
      <c r="X350" s="166"/>
      <c r="Y350" s="166"/>
      <c r="Z350" s="166"/>
    </row>
    <row r="351">
      <c r="Q351" s="698"/>
      <c r="R351" s="697"/>
      <c r="T351" s="166"/>
      <c r="U351" s="166"/>
      <c r="V351" s="166"/>
      <c r="W351" s="699"/>
      <c r="X351" s="166"/>
      <c r="Y351" s="166"/>
      <c r="Z351" s="166"/>
    </row>
    <row r="352">
      <c r="Q352" s="698"/>
      <c r="R352" s="697"/>
      <c r="T352" s="166"/>
      <c r="U352" s="166"/>
      <c r="V352" s="166"/>
      <c r="W352" s="699"/>
      <c r="X352" s="166"/>
      <c r="Y352" s="166"/>
      <c r="Z352" s="166"/>
    </row>
    <row r="353">
      <c r="Q353" s="698"/>
      <c r="R353" s="697"/>
      <c r="T353" s="166"/>
      <c r="U353" s="166"/>
      <c r="V353" s="166"/>
      <c r="W353" s="699"/>
      <c r="X353" s="166"/>
      <c r="Y353" s="166"/>
      <c r="Z353" s="166"/>
    </row>
    <row r="354">
      <c r="Q354" s="698"/>
      <c r="R354" s="697"/>
      <c r="T354" s="166"/>
      <c r="U354" s="166"/>
      <c r="V354" s="166"/>
      <c r="W354" s="699"/>
      <c r="X354" s="166"/>
      <c r="Y354" s="166"/>
      <c r="Z354" s="166"/>
    </row>
    <row r="355">
      <c r="Q355" s="698"/>
      <c r="R355" s="697"/>
      <c r="T355" s="166"/>
      <c r="U355" s="166"/>
      <c r="V355" s="166"/>
      <c r="W355" s="699"/>
      <c r="X355" s="166"/>
      <c r="Y355" s="166"/>
      <c r="Z355" s="166"/>
    </row>
    <row r="356">
      <c r="Q356" s="698"/>
      <c r="R356" s="697"/>
      <c r="T356" s="166"/>
      <c r="U356" s="166"/>
      <c r="V356" s="166"/>
      <c r="W356" s="699"/>
      <c r="X356" s="166"/>
      <c r="Y356" s="166"/>
      <c r="Z356" s="166"/>
    </row>
    <row r="357">
      <c r="Q357" s="698"/>
      <c r="R357" s="697"/>
      <c r="T357" s="166"/>
      <c r="U357" s="166"/>
      <c r="V357" s="166"/>
      <c r="W357" s="699"/>
      <c r="X357" s="166"/>
      <c r="Y357" s="166"/>
      <c r="Z357" s="166"/>
    </row>
    <row r="358">
      <c r="Q358" s="698"/>
      <c r="R358" s="697"/>
      <c r="T358" s="166"/>
      <c r="U358" s="166"/>
      <c r="V358" s="166"/>
      <c r="W358" s="699"/>
      <c r="X358" s="166"/>
      <c r="Y358" s="166"/>
      <c r="Z358" s="166"/>
    </row>
    <row r="359">
      <c r="Q359" s="698"/>
      <c r="R359" s="697"/>
      <c r="T359" s="166"/>
      <c r="U359" s="166"/>
      <c r="V359" s="166"/>
      <c r="W359" s="699"/>
      <c r="X359" s="166"/>
      <c r="Y359" s="166"/>
      <c r="Z359" s="166"/>
    </row>
    <row r="360">
      <c r="Q360" s="698"/>
      <c r="R360" s="697"/>
      <c r="T360" s="166"/>
      <c r="U360" s="166"/>
      <c r="V360" s="166"/>
      <c r="W360" s="699"/>
      <c r="X360" s="166"/>
      <c r="Y360" s="166"/>
      <c r="Z360" s="166"/>
    </row>
    <row r="361">
      <c r="Q361" s="698"/>
      <c r="R361" s="697"/>
      <c r="T361" s="166"/>
      <c r="U361" s="166"/>
      <c r="V361" s="166"/>
      <c r="W361" s="699"/>
      <c r="X361" s="166"/>
      <c r="Y361" s="166"/>
      <c r="Z361" s="166"/>
    </row>
    <row r="362">
      <c r="Q362" s="698"/>
      <c r="R362" s="697"/>
      <c r="T362" s="166"/>
      <c r="U362" s="166"/>
      <c r="V362" s="166"/>
      <c r="W362" s="699"/>
      <c r="X362" s="166"/>
      <c r="Y362" s="166"/>
      <c r="Z362" s="166"/>
    </row>
    <row r="363">
      <c r="Q363" s="698"/>
      <c r="R363" s="697"/>
      <c r="T363" s="166"/>
      <c r="U363" s="166"/>
      <c r="V363" s="166"/>
      <c r="W363" s="699"/>
      <c r="X363" s="166"/>
      <c r="Y363" s="166"/>
      <c r="Z363" s="166"/>
    </row>
    <row r="364">
      <c r="Q364" s="698"/>
      <c r="R364" s="697"/>
      <c r="T364" s="166"/>
      <c r="U364" s="166"/>
      <c r="V364" s="166"/>
      <c r="W364" s="699"/>
      <c r="X364" s="166"/>
      <c r="Y364" s="166"/>
      <c r="Z364" s="166"/>
    </row>
    <row r="365">
      <c r="Q365" s="698"/>
      <c r="R365" s="697"/>
      <c r="T365" s="166"/>
      <c r="U365" s="166"/>
      <c r="V365" s="166"/>
      <c r="W365" s="699"/>
      <c r="X365" s="166"/>
      <c r="Y365" s="166"/>
      <c r="Z365" s="166"/>
    </row>
    <row r="366">
      <c r="Q366" s="698"/>
      <c r="R366" s="697"/>
      <c r="T366" s="166"/>
      <c r="U366" s="166"/>
      <c r="V366" s="166"/>
      <c r="W366" s="699"/>
      <c r="X366" s="166"/>
      <c r="Y366" s="166"/>
      <c r="Z366" s="166"/>
    </row>
    <row r="367">
      <c r="Q367" s="698"/>
      <c r="R367" s="697"/>
      <c r="T367" s="166"/>
      <c r="U367" s="166"/>
      <c r="V367" s="166"/>
      <c r="W367" s="699"/>
      <c r="X367" s="166"/>
      <c r="Y367" s="166"/>
      <c r="Z367" s="166"/>
    </row>
    <row r="368">
      <c r="Q368" s="698"/>
      <c r="R368" s="697"/>
      <c r="T368" s="166"/>
      <c r="U368" s="166"/>
      <c r="V368" s="166"/>
      <c r="W368" s="699"/>
      <c r="X368" s="166"/>
      <c r="Y368" s="166"/>
      <c r="Z368" s="166"/>
    </row>
    <row r="369">
      <c r="Q369" s="698"/>
      <c r="R369" s="697"/>
      <c r="T369" s="166"/>
      <c r="U369" s="166"/>
      <c r="V369" s="166"/>
      <c r="W369" s="699"/>
      <c r="X369" s="166"/>
      <c r="Y369" s="166"/>
      <c r="Z369" s="166"/>
    </row>
    <row r="370">
      <c r="Q370" s="698"/>
      <c r="R370" s="697"/>
      <c r="T370" s="166"/>
      <c r="U370" s="166"/>
      <c r="V370" s="166"/>
      <c r="W370" s="699"/>
      <c r="X370" s="166"/>
      <c r="Y370" s="166"/>
      <c r="Z370" s="166"/>
    </row>
    <row r="371">
      <c r="Q371" s="698"/>
      <c r="R371" s="697"/>
      <c r="T371" s="166"/>
      <c r="U371" s="166"/>
      <c r="V371" s="166"/>
      <c r="W371" s="699"/>
      <c r="X371" s="166"/>
      <c r="Y371" s="166"/>
      <c r="Z371" s="166"/>
    </row>
    <row r="372">
      <c r="Q372" s="698"/>
      <c r="R372" s="697"/>
      <c r="T372" s="166"/>
      <c r="U372" s="166"/>
      <c r="V372" s="166"/>
      <c r="W372" s="699"/>
      <c r="X372" s="166"/>
      <c r="Y372" s="166"/>
      <c r="Z372" s="166"/>
    </row>
    <row r="373">
      <c r="Q373" s="698"/>
      <c r="R373" s="697"/>
      <c r="T373" s="166"/>
      <c r="U373" s="166"/>
      <c r="V373" s="166"/>
      <c r="W373" s="699"/>
      <c r="X373" s="166"/>
      <c r="Y373" s="166"/>
      <c r="Z373" s="166"/>
    </row>
    <row r="374">
      <c r="Q374" s="698"/>
      <c r="R374" s="697"/>
      <c r="T374" s="166"/>
      <c r="U374" s="166"/>
      <c r="V374" s="166"/>
      <c r="W374" s="699"/>
      <c r="X374" s="166"/>
      <c r="Y374" s="166"/>
      <c r="Z374" s="166"/>
    </row>
    <row r="375">
      <c r="Q375" s="698"/>
      <c r="R375" s="697"/>
      <c r="T375" s="166"/>
      <c r="U375" s="166"/>
      <c r="V375" s="166"/>
      <c r="W375" s="699"/>
      <c r="X375" s="166"/>
      <c r="Y375" s="166"/>
      <c r="Z375" s="166"/>
    </row>
    <row r="376">
      <c r="Q376" s="698"/>
      <c r="R376" s="697"/>
      <c r="T376" s="166"/>
      <c r="U376" s="166"/>
      <c r="V376" s="166"/>
      <c r="W376" s="699"/>
      <c r="X376" s="166"/>
      <c r="Y376" s="166"/>
      <c r="Z376" s="166"/>
    </row>
    <row r="377">
      <c r="Q377" s="698"/>
      <c r="R377" s="697"/>
      <c r="T377" s="166"/>
      <c r="U377" s="166"/>
      <c r="V377" s="166"/>
      <c r="W377" s="699"/>
      <c r="X377" s="166"/>
      <c r="Y377" s="166"/>
      <c r="Z377" s="166"/>
    </row>
    <row r="378">
      <c r="Q378" s="698"/>
      <c r="R378" s="697"/>
      <c r="T378" s="166"/>
      <c r="U378" s="166"/>
      <c r="V378" s="166"/>
      <c r="W378" s="699"/>
      <c r="X378" s="166"/>
      <c r="Y378" s="166"/>
      <c r="Z378" s="166"/>
    </row>
    <row r="379">
      <c r="Q379" s="698"/>
      <c r="R379" s="697"/>
      <c r="T379" s="166"/>
      <c r="U379" s="166"/>
      <c r="V379" s="166"/>
      <c r="W379" s="699"/>
      <c r="X379" s="166"/>
      <c r="Y379" s="166"/>
      <c r="Z379" s="166"/>
    </row>
    <row r="380">
      <c r="Q380" s="698"/>
      <c r="R380" s="697"/>
      <c r="T380" s="166"/>
      <c r="U380" s="166"/>
      <c r="V380" s="166"/>
      <c r="W380" s="699"/>
      <c r="X380" s="166"/>
      <c r="Y380" s="166"/>
      <c r="Z380" s="166"/>
    </row>
    <row r="381">
      <c r="Q381" s="698"/>
      <c r="R381" s="697"/>
      <c r="T381" s="166"/>
      <c r="U381" s="166"/>
      <c r="V381" s="166"/>
      <c r="W381" s="699"/>
      <c r="X381" s="166"/>
      <c r="Y381" s="166"/>
      <c r="Z381" s="166"/>
    </row>
    <row r="382">
      <c r="Q382" s="698"/>
      <c r="R382" s="697"/>
      <c r="T382" s="166"/>
      <c r="U382" s="166"/>
      <c r="V382" s="166"/>
      <c r="W382" s="699"/>
      <c r="X382" s="166"/>
      <c r="Y382" s="166"/>
      <c r="Z382" s="166"/>
    </row>
    <row r="383">
      <c r="Q383" s="698"/>
      <c r="R383" s="697"/>
      <c r="T383" s="166"/>
      <c r="U383" s="166"/>
      <c r="V383" s="166"/>
      <c r="W383" s="699"/>
      <c r="X383" s="166"/>
      <c r="Y383" s="166"/>
      <c r="Z383" s="166"/>
    </row>
    <row r="384">
      <c r="Q384" s="698"/>
      <c r="R384" s="697"/>
      <c r="T384" s="166"/>
      <c r="U384" s="166"/>
      <c r="V384" s="166"/>
      <c r="W384" s="699"/>
      <c r="X384" s="166"/>
      <c r="Y384" s="166"/>
      <c r="Z384" s="166"/>
    </row>
    <row r="385">
      <c r="Q385" s="698"/>
      <c r="R385" s="697"/>
      <c r="T385" s="166"/>
      <c r="U385" s="166"/>
      <c r="V385" s="166"/>
      <c r="W385" s="699"/>
      <c r="X385" s="166"/>
      <c r="Y385" s="166"/>
      <c r="Z385" s="166"/>
    </row>
    <row r="386">
      <c r="Q386" s="698"/>
      <c r="R386" s="697"/>
      <c r="T386" s="166"/>
      <c r="U386" s="166"/>
      <c r="V386" s="166"/>
      <c r="W386" s="699"/>
      <c r="X386" s="166"/>
      <c r="Y386" s="166"/>
      <c r="Z386" s="166"/>
    </row>
    <row r="387">
      <c r="Q387" s="698"/>
      <c r="R387" s="697"/>
      <c r="T387" s="166"/>
      <c r="U387" s="166"/>
      <c r="V387" s="166"/>
      <c r="W387" s="699"/>
      <c r="X387" s="166"/>
      <c r="Y387" s="166"/>
      <c r="Z387" s="166"/>
    </row>
    <row r="388">
      <c r="Q388" s="698"/>
      <c r="R388" s="697"/>
      <c r="T388" s="166"/>
      <c r="U388" s="166"/>
      <c r="V388" s="166"/>
      <c r="W388" s="699"/>
      <c r="X388" s="166"/>
      <c r="Y388" s="166"/>
      <c r="Z388" s="166"/>
    </row>
    <row r="389">
      <c r="Q389" s="698"/>
      <c r="R389" s="697"/>
      <c r="T389" s="166"/>
      <c r="U389" s="166"/>
      <c r="V389" s="166"/>
      <c r="W389" s="699"/>
      <c r="X389" s="166"/>
      <c r="Y389" s="166"/>
      <c r="Z389" s="166"/>
    </row>
    <row r="390">
      <c r="Q390" s="698"/>
      <c r="R390" s="697"/>
      <c r="T390" s="166"/>
      <c r="U390" s="166"/>
      <c r="V390" s="166"/>
      <c r="W390" s="699"/>
      <c r="X390" s="166"/>
      <c r="Y390" s="166"/>
      <c r="Z390" s="166"/>
    </row>
    <row r="391">
      <c r="Q391" s="698"/>
      <c r="R391" s="697"/>
      <c r="T391" s="166"/>
      <c r="U391" s="166"/>
      <c r="V391" s="166"/>
      <c r="W391" s="699"/>
      <c r="X391" s="166"/>
      <c r="Y391" s="166"/>
      <c r="Z391" s="166"/>
    </row>
    <row r="392">
      <c r="Q392" s="698"/>
      <c r="R392" s="697"/>
      <c r="T392" s="166"/>
      <c r="U392" s="166"/>
      <c r="V392" s="166"/>
      <c r="W392" s="699"/>
      <c r="X392" s="166"/>
      <c r="Y392" s="166"/>
      <c r="Z392" s="166"/>
    </row>
    <row r="393">
      <c r="Q393" s="698"/>
      <c r="R393" s="697"/>
      <c r="T393" s="166"/>
      <c r="U393" s="166"/>
      <c r="V393" s="166"/>
      <c r="W393" s="699"/>
      <c r="X393" s="166"/>
      <c r="Y393" s="166"/>
      <c r="Z393" s="166"/>
    </row>
    <row r="394">
      <c r="Q394" s="698"/>
      <c r="R394" s="697"/>
      <c r="T394" s="166"/>
      <c r="U394" s="166"/>
      <c r="V394" s="166"/>
      <c r="W394" s="699"/>
      <c r="X394" s="166"/>
      <c r="Y394" s="166"/>
      <c r="Z394" s="166"/>
    </row>
    <row r="395">
      <c r="Q395" s="698"/>
      <c r="R395" s="697"/>
      <c r="T395" s="166"/>
      <c r="U395" s="166"/>
      <c r="V395" s="166"/>
      <c r="W395" s="699"/>
      <c r="X395" s="166"/>
      <c r="Y395" s="166"/>
      <c r="Z395" s="166"/>
    </row>
    <row r="396">
      <c r="Q396" s="698"/>
      <c r="R396" s="697"/>
      <c r="T396" s="166"/>
      <c r="U396" s="166"/>
      <c r="V396" s="166"/>
      <c r="W396" s="699"/>
      <c r="X396" s="166"/>
      <c r="Y396" s="166"/>
      <c r="Z396" s="166"/>
    </row>
    <row r="397">
      <c r="Q397" s="698"/>
      <c r="R397" s="697"/>
      <c r="T397" s="166"/>
      <c r="U397" s="166"/>
      <c r="V397" s="166"/>
      <c r="W397" s="699"/>
      <c r="X397" s="166"/>
      <c r="Y397" s="166"/>
      <c r="Z397" s="166"/>
    </row>
    <row r="398">
      <c r="Q398" s="698"/>
      <c r="R398" s="697"/>
      <c r="T398" s="166"/>
      <c r="U398" s="166"/>
      <c r="V398" s="166"/>
      <c r="W398" s="699"/>
      <c r="X398" s="166"/>
      <c r="Y398" s="166"/>
      <c r="Z398" s="166"/>
    </row>
    <row r="399">
      <c r="Q399" s="698"/>
      <c r="R399" s="697"/>
      <c r="T399" s="166"/>
      <c r="U399" s="166"/>
      <c r="V399" s="166"/>
      <c r="W399" s="699"/>
      <c r="X399" s="166"/>
      <c r="Y399" s="166"/>
      <c r="Z399" s="166"/>
    </row>
    <row r="400">
      <c r="Q400" s="698"/>
      <c r="R400" s="697"/>
      <c r="T400" s="166"/>
      <c r="U400" s="166"/>
      <c r="V400" s="166"/>
      <c r="W400" s="699"/>
      <c r="X400" s="166"/>
      <c r="Y400" s="166"/>
      <c r="Z400" s="166"/>
    </row>
    <row r="401">
      <c r="Q401" s="698"/>
      <c r="R401" s="697"/>
      <c r="T401" s="166"/>
      <c r="U401" s="166"/>
      <c r="V401" s="166"/>
      <c r="W401" s="699"/>
      <c r="X401" s="166"/>
      <c r="Y401" s="166"/>
      <c r="Z401" s="166"/>
    </row>
    <row r="402">
      <c r="Q402" s="698"/>
      <c r="R402" s="697"/>
      <c r="T402" s="166"/>
      <c r="U402" s="166"/>
      <c r="V402" s="166"/>
      <c r="W402" s="699"/>
      <c r="X402" s="166"/>
      <c r="Y402" s="166"/>
      <c r="Z402" s="166"/>
    </row>
    <row r="403">
      <c r="Q403" s="698"/>
      <c r="R403" s="697"/>
      <c r="T403" s="166"/>
      <c r="U403" s="166"/>
      <c r="V403" s="166"/>
      <c r="W403" s="699"/>
      <c r="X403" s="166"/>
      <c r="Y403" s="166"/>
      <c r="Z403" s="166"/>
    </row>
    <row r="404">
      <c r="Q404" s="698"/>
      <c r="R404" s="697"/>
      <c r="T404" s="166"/>
      <c r="U404" s="166"/>
      <c r="V404" s="166"/>
      <c r="W404" s="699"/>
      <c r="X404" s="166"/>
      <c r="Y404" s="166"/>
      <c r="Z404" s="166"/>
    </row>
    <row r="405">
      <c r="Q405" s="698"/>
      <c r="R405" s="697"/>
      <c r="T405" s="166"/>
      <c r="U405" s="166"/>
      <c r="V405" s="166"/>
      <c r="W405" s="699"/>
      <c r="X405" s="166"/>
      <c r="Y405" s="166"/>
      <c r="Z405" s="166"/>
    </row>
    <row r="406">
      <c r="Q406" s="698"/>
      <c r="R406" s="697"/>
      <c r="T406" s="166"/>
      <c r="U406" s="166"/>
      <c r="V406" s="166"/>
      <c r="W406" s="699"/>
      <c r="X406" s="166"/>
      <c r="Y406" s="166"/>
      <c r="Z406" s="166"/>
    </row>
    <row r="407">
      <c r="Q407" s="698"/>
      <c r="R407" s="697"/>
      <c r="T407" s="166"/>
      <c r="U407" s="166"/>
      <c r="V407" s="166"/>
      <c r="W407" s="699"/>
      <c r="X407" s="166"/>
      <c r="Y407" s="166"/>
      <c r="Z407" s="166"/>
    </row>
    <row r="408">
      <c r="Q408" s="698"/>
      <c r="R408" s="697"/>
      <c r="T408" s="166"/>
      <c r="U408" s="166"/>
      <c r="V408" s="166"/>
      <c r="W408" s="699"/>
      <c r="X408" s="166"/>
      <c r="Y408" s="166"/>
      <c r="Z408" s="166"/>
    </row>
    <row r="409">
      <c r="Q409" s="698"/>
      <c r="R409" s="697"/>
      <c r="T409" s="166"/>
      <c r="U409" s="166"/>
      <c r="V409" s="166"/>
      <c r="W409" s="699"/>
      <c r="X409" s="166"/>
      <c r="Y409" s="166"/>
      <c r="Z409" s="166"/>
    </row>
    <row r="410">
      <c r="Q410" s="698"/>
      <c r="R410" s="697"/>
      <c r="T410" s="166"/>
      <c r="U410" s="166"/>
      <c r="V410" s="166"/>
      <c r="W410" s="699"/>
      <c r="X410" s="166"/>
      <c r="Y410" s="166"/>
      <c r="Z410" s="166"/>
    </row>
    <row r="411">
      <c r="Q411" s="698"/>
      <c r="R411" s="697"/>
      <c r="T411" s="166"/>
      <c r="U411" s="166"/>
      <c r="V411" s="166"/>
      <c r="W411" s="699"/>
      <c r="X411" s="166"/>
      <c r="Y411" s="166"/>
      <c r="Z411" s="166"/>
    </row>
    <row r="412">
      <c r="Q412" s="698"/>
      <c r="R412" s="697"/>
      <c r="T412" s="166"/>
      <c r="U412" s="166"/>
      <c r="V412" s="166"/>
      <c r="W412" s="699"/>
      <c r="X412" s="166"/>
      <c r="Y412" s="166"/>
      <c r="Z412" s="166"/>
    </row>
    <row r="413">
      <c r="Q413" s="698"/>
      <c r="R413" s="697"/>
      <c r="T413" s="166"/>
      <c r="U413" s="166"/>
      <c r="V413" s="166"/>
      <c r="W413" s="699"/>
      <c r="X413" s="166"/>
      <c r="Y413" s="166"/>
      <c r="Z413" s="166"/>
    </row>
    <row r="414">
      <c r="Q414" s="698"/>
      <c r="R414" s="697"/>
      <c r="T414" s="166"/>
      <c r="U414" s="166"/>
      <c r="V414" s="166"/>
      <c r="W414" s="699"/>
      <c r="X414" s="166"/>
      <c r="Y414" s="166"/>
      <c r="Z414" s="166"/>
    </row>
    <row r="415">
      <c r="Q415" s="698"/>
      <c r="R415" s="697"/>
      <c r="T415" s="166"/>
      <c r="U415" s="166"/>
      <c r="V415" s="166"/>
      <c r="W415" s="699"/>
      <c r="X415" s="166"/>
      <c r="Y415" s="166"/>
      <c r="Z415" s="166"/>
    </row>
    <row r="416">
      <c r="Q416" s="698"/>
      <c r="R416" s="697"/>
      <c r="T416" s="166"/>
      <c r="U416" s="166"/>
      <c r="V416" s="166"/>
      <c r="W416" s="699"/>
      <c r="X416" s="166"/>
      <c r="Y416" s="166"/>
      <c r="Z416" s="166"/>
    </row>
    <row r="417">
      <c r="Q417" s="698"/>
      <c r="R417" s="697"/>
      <c r="T417" s="166"/>
      <c r="U417" s="166"/>
      <c r="V417" s="166"/>
      <c r="W417" s="699"/>
      <c r="X417" s="166"/>
      <c r="Y417" s="166"/>
      <c r="Z417" s="166"/>
    </row>
    <row r="418">
      <c r="Q418" s="698"/>
      <c r="R418" s="697"/>
      <c r="T418" s="166"/>
      <c r="U418" s="166"/>
      <c r="V418" s="166"/>
      <c r="W418" s="699"/>
      <c r="X418" s="166"/>
      <c r="Y418" s="166"/>
      <c r="Z418" s="166"/>
    </row>
    <row r="419">
      <c r="Q419" s="698"/>
      <c r="R419" s="697"/>
      <c r="T419" s="166"/>
      <c r="U419" s="166"/>
      <c r="V419" s="166"/>
      <c r="W419" s="699"/>
      <c r="X419" s="166"/>
      <c r="Y419" s="166"/>
      <c r="Z419" s="166"/>
    </row>
    <row r="420">
      <c r="Q420" s="698"/>
      <c r="R420" s="697"/>
      <c r="T420" s="166"/>
      <c r="U420" s="166"/>
      <c r="V420" s="166"/>
      <c r="W420" s="699"/>
      <c r="X420" s="166"/>
      <c r="Y420" s="166"/>
      <c r="Z420" s="166"/>
    </row>
    <row r="421">
      <c r="Q421" s="698"/>
      <c r="R421" s="697"/>
      <c r="T421" s="166"/>
      <c r="U421" s="166"/>
      <c r="V421" s="166"/>
      <c r="W421" s="699"/>
      <c r="X421" s="166"/>
      <c r="Y421" s="166"/>
      <c r="Z421" s="166"/>
    </row>
    <row r="422">
      <c r="Q422" s="698"/>
      <c r="R422" s="697"/>
      <c r="T422" s="166"/>
      <c r="U422" s="166"/>
      <c r="V422" s="166"/>
      <c r="W422" s="699"/>
      <c r="X422" s="166"/>
      <c r="Y422" s="166"/>
      <c r="Z422" s="166"/>
    </row>
    <row r="423">
      <c r="Q423" s="698"/>
      <c r="R423" s="697"/>
      <c r="T423" s="166"/>
      <c r="U423" s="166"/>
      <c r="V423" s="166"/>
      <c r="W423" s="699"/>
      <c r="X423" s="166"/>
      <c r="Y423" s="166"/>
      <c r="Z423" s="166"/>
    </row>
    <row r="424">
      <c r="Q424" s="698"/>
      <c r="R424" s="697"/>
      <c r="T424" s="166"/>
      <c r="U424" s="166"/>
      <c r="V424" s="166"/>
      <c r="W424" s="699"/>
      <c r="X424" s="166"/>
      <c r="Y424" s="166"/>
      <c r="Z424" s="166"/>
    </row>
    <row r="425">
      <c r="Q425" s="698"/>
      <c r="R425" s="697"/>
      <c r="T425" s="166"/>
      <c r="U425" s="166"/>
      <c r="V425" s="166"/>
      <c r="W425" s="699"/>
      <c r="X425" s="166"/>
      <c r="Y425" s="166"/>
      <c r="Z425" s="166"/>
    </row>
    <row r="426">
      <c r="Q426" s="698"/>
      <c r="R426" s="697"/>
      <c r="T426" s="166"/>
      <c r="U426" s="166"/>
      <c r="V426" s="166"/>
      <c r="W426" s="699"/>
      <c r="X426" s="166"/>
      <c r="Y426" s="166"/>
      <c r="Z426" s="166"/>
    </row>
    <row r="427">
      <c r="Q427" s="698"/>
      <c r="R427" s="697"/>
      <c r="T427" s="166"/>
      <c r="U427" s="166"/>
      <c r="V427" s="166"/>
      <c r="W427" s="699"/>
      <c r="X427" s="166"/>
      <c r="Y427" s="166"/>
      <c r="Z427" s="166"/>
    </row>
    <row r="428">
      <c r="Q428" s="698"/>
      <c r="R428" s="697"/>
      <c r="T428" s="166"/>
      <c r="U428" s="166"/>
      <c r="V428" s="166"/>
      <c r="W428" s="699"/>
      <c r="X428" s="166"/>
      <c r="Y428" s="166"/>
      <c r="Z428" s="166"/>
    </row>
    <row r="429">
      <c r="Q429" s="698"/>
      <c r="R429" s="697"/>
      <c r="T429" s="166"/>
      <c r="U429" s="166"/>
      <c r="V429" s="166"/>
      <c r="W429" s="699"/>
      <c r="X429" s="166"/>
      <c r="Y429" s="166"/>
      <c r="Z429" s="166"/>
    </row>
    <row r="430">
      <c r="Q430" s="698"/>
      <c r="R430" s="697"/>
      <c r="T430" s="166"/>
      <c r="U430" s="166"/>
      <c r="V430" s="166"/>
      <c r="W430" s="699"/>
      <c r="X430" s="166"/>
      <c r="Y430" s="166"/>
      <c r="Z430" s="166"/>
    </row>
    <row r="431">
      <c r="Q431" s="698"/>
      <c r="R431" s="697"/>
      <c r="T431" s="166"/>
      <c r="U431" s="166"/>
      <c r="V431" s="166"/>
      <c r="W431" s="699"/>
      <c r="X431" s="166"/>
      <c r="Y431" s="166"/>
      <c r="Z431" s="166"/>
    </row>
    <row r="432">
      <c r="Q432" s="698"/>
      <c r="R432" s="697"/>
      <c r="T432" s="166"/>
      <c r="U432" s="166"/>
      <c r="V432" s="166"/>
      <c r="W432" s="699"/>
      <c r="X432" s="166"/>
      <c r="Y432" s="166"/>
      <c r="Z432" s="166"/>
    </row>
    <row r="433">
      <c r="Q433" s="698"/>
      <c r="R433" s="697"/>
      <c r="T433" s="166"/>
      <c r="U433" s="166"/>
      <c r="V433" s="166"/>
      <c r="W433" s="699"/>
      <c r="X433" s="166"/>
      <c r="Y433" s="166"/>
      <c r="Z433" s="166"/>
    </row>
    <row r="434">
      <c r="Q434" s="698"/>
      <c r="R434" s="697"/>
      <c r="T434" s="166"/>
      <c r="U434" s="166"/>
      <c r="V434" s="166"/>
      <c r="W434" s="699"/>
      <c r="X434" s="166"/>
      <c r="Y434" s="166"/>
      <c r="Z434" s="166"/>
    </row>
    <row r="435">
      <c r="Q435" s="698"/>
      <c r="R435" s="697"/>
      <c r="T435" s="166"/>
      <c r="U435" s="166"/>
      <c r="V435" s="166"/>
      <c r="W435" s="699"/>
      <c r="X435" s="166"/>
      <c r="Y435" s="166"/>
      <c r="Z435" s="166"/>
    </row>
    <row r="436">
      <c r="Q436" s="698"/>
      <c r="R436" s="697"/>
      <c r="T436" s="166"/>
      <c r="U436" s="166"/>
      <c r="V436" s="166"/>
      <c r="W436" s="699"/>
      <c r="X436" s="166"/>
      <c r="Y436" s="166"/>
      <c r="Z436" s="166"/>
    </row>
    <row r="437">
      <c r="Q437" s="698"/>
      <c r="R437" s="697"/>
      <c r="T437" s="166"/>
      <c r="U437" s="166"/>
      <c r="V437" s="166"/>
      <c r="W437" s="699"/>
      <c r="X437" s="166"/>
      <c r="Y437" s="166"/>
      <c r="Z437" s="166"/>
    </row>
    <row r="438">
      <c r="Q438" s="698"/>
      <c r="R438" s="697"/>
      <c r="T438" s="166"/>
      <c r="U438" s="166"/>
      <c r="V438" s="166"/>
      <c r="W438" s="699"/>
      <c r="X438" s="166"/>
      <c r="Y438" s="166"/>
      <c r="Z438" s="166"/>
    </row>
    <row r="439">
      <c r="Q439" s="698"/>
      <c r="R439" s="697"/>
      <c r="T439" s="166"/>
      <c r="U439" s="166"/>
      <c r="V439" s="166"/>
      <c r="W439" s="699"/>
      <c r="X439" s="166"/>
      <c r="Y439" s="166"/>
      <c r="Z439" s="166"/>
    </row>
    <row r="440">
      <c r="Q440" s="698"/>
      <c r="R440" s="697"/>
      <c r="T440" s="166"/>
      <c r="U440" s="166"/>
      <c r="V440" s="166"/>
      <c r="W440" s="699"/>
      <c r="X440" s="166"/>
      <c r="Y440" s="166"/>
      <c r="Z440" s="166"/>
    </row>
    <row r="441">
      <c r="Q441" s="698"/>
      <c r="R441" s="697"/>
      <c r="T441" s="166"/>
      <c r="U441" s="166"/>
      <c r="V441" s="166"/>
      <c r="W441" s="699"/>
      <c r="X441" s="166"/>
      <c r="Y441" s="166"/>
      <c r="Z441" s="166"/>
    </row>
    <row r="442">
      <c r="Q442" s="698"/>
      <c r="R442" s="697"/>
      <c r="T442" s="166"/>
      <c r="U442" s="166"/>
      <c r="V442" s="166"/>
      <c r="W442" s="699"/>
      <c r="X442" s="166"/>
      <c r="Y442" s="166"/>
      <c r="Z442" s="166"/>
    </row>
    <row r="443">
      <c r="Q443" s="698"/>
      <c r="R443" s="697"/>
      <c r="T443" s="166"/>
      <c r="U443" s="166"/>
      <c r="V443" s="166"/>
      <c r="W443" s="699"/>
      <c r="X443" s="166"/>
      <c r="Y443" s="166"/>
      <c r="Z443" s="166"/>
    </row>
    <row r="444">
      <c r="Q444" s="698"/>
      <c r="R444" s="697"/>
      <c r="T444" s="166"/>
      <c r="U444" s="166"/>
      <c r="V444" s="166"/>
      <c r="W444" s="699"/>
      <c r="X444" s="166"/>
      <c r="Y444" s="166"/>
      <c r="Z444" s="166"/>
    </row>
    <row r="445">
      <c r="Q445" s="698"/>
      <c r="R445" s="697"/>
      <c r="T445" s="166"/>
      <c r="U445" s="166"/>
      <c r="V445" s="166"/>
      <c r="W445" s="699"/>
      <c r="X445" s="166"/>
      <c r="Y445" s="166"/>
      <c r="Z445" s="166"/>
    </row>
    <row r="446">
      <c r="Q446" s="698"/>
      <c r="R446" s="697"/>
      <c r="T446" s="166"/>
      <c r="U446" s="166"/>
      <c r="V446" s="166"/>
      <c r="W446" s="699"/>
      <c r="X446" s="166"/>
      <c r="Y446" s="166"/>
      <c r="Z446" s="166"/>
    </row>
    <row r="447">
      <c r="Q447" s="698"/>
      <c r="R447" s="697"/>
      <c r="T447" s="166"/>
      <c r="U447" s="166"/>
      <c r="V447" s="166"/>
      <c r="W447" s="699"/>
      <c r="X447" s="166"/>
      <c r="Y447" s="166"/>
      <c r="Z447" s="166"/>
    </row>
    <row r="448">
      <c r="Q448" s="698"/>
      <c r="R448" s="697"/>
      <c r="T448" s="166"/>
      <c r="U448" s="166"/>
      <c r="V448" s="166"/>
      <c r="W448" s="699"/>
      <c r="X448" s="166"/>
      <c r="Y448" s="166"/>
      <c r="Z448" s="166"/>
    </row>
    <row r="449">
      <c r="Q449" s="698"/>
      <c r="R449" s="697"/>
      <c r="T449" s="166"/>
      <c r="U449" s="166"/>
      <c r="V449" s="166"/>
      <c r="W449" s="699"/>
      <c r="X449" s="166"/>
      <c r="Y449" s="166"/>
      <c r="Z449" s="166"/>
    </row>
    <row r="450">
      <c r="Q450" s="698"/>
      <c r="R450" s="697"/>
      <c r="T450" s="166"/>
      <c r="U450" s="166"/>
      <c r="V450" s="166"/>
      <c r="W450" s="699"/>
      <c r="X450" s="166"/>
      <c r="Y450" s="166"/>
      <c r="Z450" s="166"/>
    </row>
    <row r="451">
      <c r="Q451" s="698"/>
      <c r="R451" s="697"/>
      <c r="T451" s="166"/>
      <c r="U451" s="166"/>
      <c r="V451" s="166"/>
      <c r="W451" s="699"/>
      <c r="X451" s="166"/>
      <c r="Y451" s="166"/>
      <c r="Z451" s="166"/>
    </row>
    <row r="452">
      <c r="Q452" s="698"/>
      <c r="R452" s="697"/>
      <c r="T452" s="166"/>
      <c r="U452" s="166"/>
      <c r="V452" s="166"/>
      <c r="W452" s="699"/>
      <c r="X452" s="166"/>
      <c r="Y452" s="166"/>
      <c r="Z452" s="166"/>
    </row>
    <row r="453">
      <c r="Q453" s="698"/>
      <c r="R453" s="697"/>
      <c r="T453" s="166"/>
      <c r="U453" s="166"/>
      <c r="V453" s="166"/>
      <c r="W453" s="699"/>
      <c r="X453" s="166"/>
      <c r="Y453" s="166"/>
      <c r="Z453" s="166"/>
    </row>
    <row r="454">
      <c r="Q454" s="698"/>
      <c r="R454" s="697"/>
      <c r="T454" s="166"/>
      <c r="U454" s="166"/>
      <c r="V454" s="166"/>
      <c r="W454" s="699"/>
      <c r="X454" s="166"/>
      <c r="Y454" s="166"/>
      <c r="Z454" s="166"/>
    </row>
    <row r="455">
      <c r="Q455" s="698"/>
      <c r="R455" s="697"/>
      <c r="T455" s="166"/>
      <c r="U455" s="166"/>
      <c r="V455" s="166"/>
      <c r="W455" s="699"/>
      <c r="X455" s="166"/>
      <c r="Y455" s="166"/>
      <c r="Z455" s="166"/>
    </row>
    <row r="456">
      <c r="Q456" s="698"/>
      <c r="R456" s="697"/>
      <c r="T456" s="166"/>
      <c r="U456" s="166"/>
      <c r="V456" s="166"/>
      <c r="W456" s="699"/>
      <c r="X456" s="166"/>
      <c r="Y456" s="166"/>
      <c r="Z456" s="166"/>
    </row>
    <row r="457">
      <c r="Q457" s="698"/>
      <c r="R457" s="697"/>
      <c r="T457" s="166"/>
      <c r="U457" s="166"/>
      <c r="V457" s="166"/>
      <c r="W457" s="699"/>
      <c r="X457" s="166"/>
      <c r="Y457" s="166"/>
      <c r="Z457" s="166"/>
    </row>
    <row r="458">
      <c r="Q458" s="698"/>
      <c r="R458" s="697"/>
      <c r="T458" s="166"/>
      <c r="U458" s="166"/>
      <c r="V458" s="166"/>
      <c r="W458" s="699"/>
      <c r="X458" s="166"/>
      <c r="Y458" s="166"/>
      <c r="Z458" s="166"/>
    </row>
    <row r="459">
      <c r="Q459" s="698"/>
      <c r="R459" s="697"/>
      <c r="T459" s="166"/>
      <c r="U459" s="166"/>
      <c r="V459" s="166"/>
      <c r="W459" s="699"/>
      <c r="X459" s="166"/>
      <c r="Y459" s="166"/>
      <c r="Z459" s="166"/>
    </row>
    <row r="460">
      <c r="Q460" s="698"/>
      <c r="R460" s="697"/>
      <c r="T460" s="166"/>
      <c r="U460" s="166"/>
      <c r="V460" s="166"/>
      <c r="W460" s="699"/>
      <c r="X460" s="166"/>
      <c r="Y460" s="166"/>
      <c r="Z460" s="166"/>
    </row>
    <row r="461">
      <c r="Q461" s="698"/>
      <c r="R461" s="697"/>
      <c r="T461" s="166"/>
      <c r="U461" s="166"/>
      <c r="V461" s="166"/>
      <c r="W461" s="699"/>
      <c r="X461" s="166"/>
      <c r="Y461" s="166"/>
      <c r="Z461" s="166"/>
    </row>
    <row r="462">
      <c r="Q462" s="698"/>
      <c r="R462" s="697"/>
      <c r="T462" s="166"/>
      <c r="U462" s="166"/>
      <c r="V462" s="166"/>
      <c r="W462" s="699"/>
      <c r="X462" s="166"/>
      <c r="Y462" s="166"/>
      <c r="Z462" s="166"/>
    </row>
    <row r="463">
      <c r="Q463" s="698"/>
      <c r="R463" s="697"/>
      <c r="T463" s="166"/>
      <c r="U463" s="166"/>
      <c r="V463" s="166"/>
      <c r="W463" s="699"/>
      <c r="X463" s="166"/>
      <c r="Y463" s="166"/>
      <c r="Z463" s="166"/>
    </row>
    <row r="464">
      <c r="Q464" s="698"/>
      <c r="R464" s="697"/>
      <c r="T464" s="166"/>
      <c r="U464" s="166"/>
      <c r="V464" s="166"/>
      <c r="W464" s="699"/>
      <c r="X464" s="166"/>
      <c r="Y464" s="166"/>
      <c r="Z464" s="166"/>
    </row>
    <row r="465">
      <c r="Q465" s="698"/>
      <c r="R465" s="697"/>
      <c r="T465" s="166"/>
      <c r="U465" s="166"/>
      <c r="V465" s="166"/>
      <c r="W465" s="699"/>
      <c r="X465" s="166"/>
      <c r="Y465" s="166"/>
      <c r="Z465" s="166"/>
    </row>
    <row r="466">
      <c r="Q466" s="698"/>
      <c r="R466" s="697"/>
      <c r="T466" s="166"/>
      <c r="U466" s="166"/>
      <c r="V466" s="166"/>
      <c r="W466" s="699"/>
      <c r="X466" s="166"/>
      <c r="Y466" s="166"/>
      <c r="Z466" s="166"/>
    </row>
    <row r="467">
      <c r="Q467" s="698"/>
      <c r="R467" s="697"/>
      <c r="T467" s="166"/>
      <c r="U467" s="166"/>
      <c r="V467" s="166"/>
      <c r="W467" s="699"/>
      <c r="X467" s="166"/>
      <c r="Y467" s="166"/>
      <c r="Z467" s="166"/>
    </row>
    <row r="468">
      <c r="Q468" s="698"/>
      <c r="R468" s="697"/>
      <c r="T468" s="166"/>
      <c r="U468" s="166"/>
      <c r="V468" s="166"/>
      <c r="W468" s="699"/>
      <c r="X468" s="166"/>
      <c r="Y468" s="166"/>
      <c r="Z468" s="166"/>
    </row>
    <row r="469">
      <c r="Q469" s="698"/>
      <c r="R469" s="697"/>
      <c r="T469" s="166"/>
      <c r="U469" s="166"/>
      <c r="V469" s="166"/>
      <c r="W469" s="699"/>
      <c r="X469" s="166"/>
      <c r="Y469" s="166"/>
      <c r="Z469" s="166"/>
    </row>
    <row r="470">
      <c r="Q470" s="698"/>
      <c r="R470" s="697"/>
      <c r="T470" s="166"/>
      <c r="U470" s="166"/>
      <c r="V470" s="166"/>
      <c r="W470" s="699"/>
      <c r="X470" s="166"/>
      <c r="Y470" s="166"/>
      <c r="Z470" s="166"/>
    </row>
    <row r="471">
      <c r="Q471" s="698"/>
      <c r="R471" s="697"/>
      <c r="T471" s="166"/>
      <c r="U471" s="166"/>
      <c r="V471" s="166"/>
      <c r="W471" s="699"/>
      <c r="X471" s="166"/>
      <c r="Y471" s="166"/>
      <c r="Z471" s="166"/>
    </row>
    <row r="472">
      <c r="Q472" s="698"/>
      <c r="R472" s="697"/>
      <c r="T472" s="166"/>
      <c r="U472" s="166"/>
      <c r="V472" s="166"/>
      <c r="W472" s="699"/>
      <c r="X472" s="166"/>
      <c r="Y472" s="166"/>
      <c r="Z472" s="166"/>
    </row>
    <row r="473">
      <c r="Q473" s="698"/>
      <c r="R473" s="697"/>
      <c r="T473" s="166"/>
      <c r="U473" s="166"/>
      <c r="V473" s="166"/>
      <c r="W473" s="699"/>
      <c r="X473" s="166"/>
      <c r="Y473" s="166"/>
      <c r="Z473" s="166"/>
    </row>
    <row r="474">
      <c r="Q474" s="698"/>
      <c r="R474" s="697"/>
      <c r="T474" s="166"/>
      <c r="U474" s="166"/>
      <c r="V474" s="166"/>
      <c r="W474" s="699"/>
      <c r="X474" s="166"/>
      <c r="Y474" s="166"/>
      <c r="Z474" s="166"/>
    </row>
    <row r="475">
      <c r="Q475" s="698"/>
      <c r="R475" s="697"/>
      <c r="T475" s="166"/>
      <c r="U475" s="166"/>
      <c r="V475" s="166"/>
      <c r="W475" s="699"/>
      <c r="X475" s="166"/>
      <c r="Y475" s="166"/>
      <c r="Z475" s="166"/>
    </row>
    <row r="476">
      <c r="Q476" s="698"/>
      <c r="R476" s="697"/>
      <c r="T476" s="166"/>
      <c r="U476" s="166"/>
      <c r="V476" s="166"/>
      <c r="W476" s="699"/>
      <c r="X476" s="166"/>
      <c r="Y476" s="166"/>
      <c r="Z476" s="166"/>
    </row>
    <row r="477">
      <c r="Q477" s="698"/>
      <c r="R477" s="697"/>
      <c r="T477" s="166"/>
      <c r="U477" s="166"/>
      <c r="V477" s="166"/>
      <c r="W477" s="699"/>
      <c r="X477" s="166"/>
      <c r="Y477" s="166"/>
      <c r="Z477" s="166"/>
    </row>
    <row r="478">
      <c r="Q478" s="698"/>
      <c r="R478" s="697"/>
      <c r="T478" s="166"/>
      <c r="U478" s="166"/>
      <c r="V478" s="166"/>
      <c r="W478" s="699"/>
      <c r="X478" s="166"/>
      <c r="Y478" s="166"/>
      <c r="Z478" s="166"/>
    </row>
    <row r="479">
      <c r="Q479" s="698"/>
      <c r="R479" s="697"/>
      <c r="T479" s="166"/>
      <c r="U479" s="166"/>
      <c r="V479" s="166"/>
      <c r="W479" s="699"/>
      <c r="X479" s="166"/>
      <c r="Y479" s="166"/>
      <c r="Z479" s="166"/>
    </row>
    <row r="480">
      <c r="Q480" s="698"/>
      <c r="R480" s="697"/>
      <c r="T480" s="166"/>
      <c r="U480" s="166"/>
      <c r="V480" s="166"/>
      <c r="W480" s="699"/>
      <c r="X480" s="166"/>
      <c r="Y480" s="166"/>
      <c r="Z480" s="166"/>
    </row>
    <row r="481">
      <c r="Q481" s="698"/>
      <c r="R481" s="697"/>
      <c r="T481" s="166"/>
      <c r="U481" s="166"/>
      <c r="V481" s="166"/>
      <c r="W481" s="699"/>
      <c r="X481" s="166"/>
      <c r="Y481" s="166"/>
      <c r="Z481" s="166"/>
    </row>
    <row r="482">
      <c r="Q482" s="698"/>
      <c r="R482" s="697"/>
      <c r="T482" s="166"/>
      <c r="U482" s="166"/>
      <c r="V482" s="166"/>
      <c r="W482" s="699"/>
      <c r="X482" s="166"/>
      <c r="Y482" s="166"/>
      <c r="Z482" s="166"/>
    </row>
    <row r="483">
      <c r="Q483" s="698"/>
      <c r="R483" s="697"/>
      <c r="T483" s="166"/>
      <c r="U483" s="166"/>
      <c r="V483" s="166"/>
      <c r="W483" s="699"/>
      <c r="X483" s="166"/>
      <c r="Y483" s="166"/>
      <c r="Z483" s="166"/>
    </row>
    <row r="484">
      <c r="Q484" s="698"/>
      <c r="R484" s="697"/>
      <c r="T484" s="166"/>
      <c r="U484" s="166"/>
      <c r="V484" s="166"/>
      <c r="W484" s="699"/>
      <c r="X484" s="166"/>
      <c r="Y484" s="166"/>
      <c r="Z484" s="166"/>
    </row>
    <row r="485">
      <c r="Q485" s="698"/>
      <c r="R485" s="697"/>
      <c r="T485" s="166"/>
      <c r="U485" s="166"/>
      <c r="V485" s="166"/>
      <c r="W485" s="699"/>
      <c r="X485" s="166"/>
      <c r="Y485" s="166"/>
      <c r="Z485" s="166"/>
    </row>
    <row r="486">
      <c r="Q486" s="698"/>
      <c r="R486" s="697"/>
      <c r="T486" s="166"/>
      <c r="U486" s="166"/>
      <c r="V486" s="166"/>
      <c r="W486" s="699"/>
      <c r="X486" s="166"/>
      <c r="Y486" s="166"/>
      <c r="Z486" s="166"/>
    </row>
    <row r="487">
      <c r="Q487" s="698"/>
      <c r="R487" s="697"/>
      <c r="T487" s="166"/>
      <c r="U487" s="166"/>
      <c r="V487" s="166"/>
      <c r="W487" s="699"/>
      <c r="X487" s="166"/>
      <c r="Y487" s="166"/>
      <c r="Z487" s="166"/>
    </row>
    <row r="488">
      <c r="Q488" s="698"/>
      <c r="R488" s="697"/>
      <c r="T488" s="166"/>
      <c r="U488" s="166"/>
      <c r="V488" s="166"/>
      <c r="W488" s="699"/>
      <c r="X488" s="166"/>
      <c r="Y488" s="166"/>
      <c r="Z488" s="166"/>
    </row>
    <row r="489">
      <c r="Q489" s="698"/>
      <c r="R489" s="697"/>
      <c r="T489" s="166"/>
      <c r="U489" s="166"/>
      <c r="V489" s="166"/>
      <c r="W489" s="699"/>
      <c r="X489" s="166"/>
      <c r="Y489" s="166"/>
      <c r="Z489" s="166"/>
    </row>
    <row r="490">
      <c r="Q490" s="698"/>
      <c r="R490" s="697"/>
      <c r="T490" s="166"/>
      <c r="U490" s="166"/>
      <c r="V490" s="166"/>
      <c r="W490" s="699"/>
      <c r="X490" s="166"/>
      <c r="Y490" s="166"/>
      <c r="Z490" s="166"/>
    </row>
    <row r="491">
      <c r="Q491" s="698"/>
      <c r="R491" s="697"/>
      <c r="T491" s="166"/>
      <c r="U491" s="166"/>
      <c r="V491" s="166"/>
      <c r="W491" s="699"/>
      <c r="X491" s="166"/>
      <c r="Y491" s="166"/>
      <c r="Z491" s="166"/>
    </row>
    <row r="492">
      <c r="Q492" s="698"/>
      <c r="R492" s="697"/>
      <c r="T492" s="166"/>
      <c r="U492" s="166"/>
      <c r="V492" s="166"/>
      <c r="W492" s="699"/>
      <c r="X492" s="166"/>
      <c r="Y492" s="166"/>
      <c r="Z492" s="166"/>
    </row>
    <row r="493">
      <c r="Q493" s="698"/>
      <c r="R493" s="697"/>
      <c r="T493" s="166"/>
      <c r="U493" s="166"/>
      <c r="V493" s="166"/>
      <c r="W493" s="699"/>
      <c r="X493" s="166"/>
      <c r="Y493" s="166"/>
      <c r="Z493" s="166"/>
    </row>
    <row r="494">
      <c r="Q494" s="698"/>
      <c r="R494" s="697"/>
      <c r="T494" s="166"/>
      <c r="U494" s="166"/>
      <c r="V494" s="166"/>
      <c r="W494" s="699"/>
      <c r="X494" s="166"/>
      <c r="Y494" s="166"/>
      <c r="Z494" s="166"/>
    </row>
    <row r="495">
      <c r="Q495" s="698"/>
      <c r="R495" s="697"/>
      <c r="T495" s="166"/>
      <c r="U495" s="166"/>
      <c r="V495" s="166"/>
      <c r="W495" s="699"/>
      <c r="X495" s="166"/>
      <c r="Y495" s="166"/>
      <c r="Z495" s="166"/>
    </row>
    <row r="496">
      <c r="Q496" s="698"/>
      <c r="R496" s="697"/>
      <c r="T496" s="166"/>
      <c r="U496" s="166"/>
      <c r="V496" s="166"/>
      <c r="W496" s="699"/>
      <c r="X496" s="166"/>
      <c r="Y496" s="166"/>
      <c r="Z496" s="166"/>
    </row>
    <row r="497">
      <c r="Q497" s="698"/>
      <c r="R497" s="697"/>
      <c r="T497" s="166"/>
      <c r="U497" s="166"/>
      <c r="V497" s="166"/>
      <c r="W497" s="699"/>
      <c r="X497" s="166"/>
      <c r="Y497" s="166"/>
      <c r="Z497" s="166"/>
    </row>
    <row r="498">
      <c r="Q498" s="698"/>
      <c r="R498" s="697"/>
      <c r="T498" s="166"/>
      <c r="U498" s="166"/>
      <c r="V498" s="166"/>
      <c r="W498" s="699"/>
      <c r="X498" s="166"/>
      <c r="Y498" s="166"/>
      <c r="Z498" s="166"/>
    </row>
    <row r="499">
      <c r="Q499" s="698"/>
      <c r="R499" s="697"/>
      <c r="T499" s="166"/>
      <c r="U499" s="166"/>
      <c r="V499" s="166"/>
      <c r="W499" s="699"/>
      <c r="X499" s="166"/>
      <c r="Y499" s="166"/>
      <c r="Z499" s="166"/>
    </row>
    <row r="500">
      <c r="Q500" s="698"/>
      <c r="R500" s="697"/>
      <c r="T500" s="166"/>
      <c r="U500" s="166"/>
      <c r="V500" s="166"/>
      <c r="W500" s="699"/>
      <c r="X500" s="166"/>
      <c r="Y500" s="166"/>
      <c r="Z500" s="166"/>
    </row>
    <row r="501">
      <c r="Q501" s="698"/>
      <c r="R501" s="697"/>
      <c r="T501" s="166"/>
      <c r="U501" s="166"/>
      <c r="V501" s="166"/>
      <c r="W501" s="699"/>
      <c r="X501" s="166"/>
      <c r="Y501" s="166"/>
      <c r="Z501" s="166"/>
    </row>
    <row r="502">
      <c r="Q502" s="698"/>
      <c r="R502" s="697"/>
      <c r="T502" s="166"/>
      <c r="U502" s="166"/>
      <c r="V502" s="166"/>
      <c r="W502" s="699"/>
      <c r="X502" s="166"/>
      <c r="Y502" s="166"/>
      <c r="Z502" s="166"/>
    </row>
    <row r="503">
      <c r="Q503" s="698"/>
      <c r="R503" s="697"/>
      <c r="T503" s="166"/>
      <c r="U503" s="166"/>
      <c r="V503" s="166"/>
      <c r="W503" s="699"/>
      <c r="X503" s="166"/>
      <c r="Y503" s="166"/>
      <c r="Z503" s="166"/>
    </row>
    <row r="504">
      <c r="Q504" s="698"/>
      <c r="R504" s="697"/>
      <c r="T504" s="166"/>
      <c r="U504" s="166"/>
      <c r="V504" s="166"/>
      <c r="W504" s="699"/>
      <c r="X504" s="166"/>
      <c r="Y504" s="166"/>
      <c r="Z504" s="166"/>
    </row>
    <row r="505">
      <c r="Q505" s="698"/>
      <c r="R505" s="697"/>
      <c r="T505" s="166"/>
      <c r="U505" s="166"/>
      <c r="V505" s="166"/>
      <c r="W505" s="699"/>
      <c r="X505" s="166"/>
      <c r="Y505" s="166"/>
      <c r="Z505" s="166"/>
    </row>
    <row r="506">
      <c r="Q506" s="698"/>
      <c r="R506" s="697"/>
      <c r="T506" s="166"/>
      <c r="U506" s="166"/>
      <c r="V506" s="166"/>
      <c r="W506" s="699"/>
      <c r="X506" s="166"/>
      <c r="Y506" s="166"/>
      <c r="Z506" s="166"/>
    </row>
    <row r="507">
      <c r="Q507" s="698"/>
      <c r="R507" s="697"/>
      <c r="T507" s="166"/>
      <c r="U507" s="166"/>
      <c r="V507" s="166"/>
      <c r="W507" s="699"/>
      <c r="X507" s="166"/>
      <c r="Y507" s="166"/>
      <c r="Z507" s="166"/>
    </row>
    <row r="508">
      <c r="Q508" s="698"/>
      <c r="R508" s="697"/>
      <c r="T508" s="166"/>
      <c r="U508" s="166"/>
      <c r="V508" s="166"/>
      <c r="W508" s="699"/>
      <c r="X508" s="166"/>
      <c r="Y508" s="166"/>
      <c r="Z508" s="166"/>
    </row>
    <row r="509">
      <c r="Q509" s="698"/>
      <c r="R509" s="697"/>
      <c r="T509" s="166"/>
      <c r="U509" s="166"/>
      <c r="V509" s="166"/>
      <c r="W509" s="699"/>
      <c r="X509" s="166"/>
      <c r="Y509" s="166"/>
      <c r="Z509" s="166"/>
    </row>
    <row r="510">
      <c r="Q510" s="698"/>
      <c r="R510" s="697"/>
      <c r="T510" s="166"/>
      <c r="U510" s="166"/>
      <c r="V510" s="166"/>
      <c r="W510" s="699"/>
      <c r="X510" s="166"/>
      <c r="Y510" s="166"/>
      <c r="Z510" s="166"/>
    </row>
    <row r="511">
      <c r="Q511" s="698"/>
      <c r="R511" s="697"/>
      <c r="T511" s="166"/>
      <c r="U511" s="166"/>
      <c r="V511" s="166"/>
      <c r="W511" s="699"/>
      <c r="X511" s="166"/>
      <c r="Y511" s="166"/>
      <c r="Z511" s="166"/>
    </row>
    <row r="512">
      <c r="Q512" s="698"/>
      <c r="R512" s="697"/>
      <c r="T512" s="166"/>
      <c r="U512" s="166"/>
      <c r="V512" s="166"/>
      <c r="W512" s="699"/>
      <c r="X512" s="166"/>
      <c r="Y512" s="166"/>
      <c r="Z512" s="166"/>
    </row>
    <row r="513">
      <c r="Q513" s="698"/>
      <c r="R513" s="697"/>
      <c r="T513" s="166"/>
      <c r="U513" s="166"/>
      <c r="V513" s="166"/>
      <c r="W513" s="699"/>
      <c r="X513" s="166"/>
      <c r="Y513" s="166"/>
      <c r="Z513" s="166"/>
    </row>
    <row r="514">
      <c r="Q514" s="698"/>
      <c r="R514" s="697"/>
      <c r="T514" s="166"/>
      <c r="U514" s="166"/>
      <c r="V514" s="166"/>
      <c r="W514" s="699"/>
      <c r="X514" s="166"/>
      <c r="Y514" s="166"/>
      <c r="Z514" s="166"/>
    </row>
    <row r="515">
      <c r="Q515" s="698"/>
      <c r="R515" s="697"/>
      <c r="T515" s="166"/>
      <c r="U515" s="166"/>
      <c r="V515" s="166"/>
      <c r="W515" s="699"/>
      <c r="X515" s="166"/>
      <c r="Y515" s="166"/>
      <c r="Z515" s="166"/>
    </row>
    <row r="516">
      <c r="Q516" s="698"/>
      <c r="R516" s="697"/>
      <c r="T516" s="166"/>
      <c r="U516" s="166"/>
      <c r="V516" s="166"/>
      <c r="W516" s="699"/>
      <c r="X516" s="166"/>
      <c r="Y516" s="166"/>
      <c r="Z516" s="166"/>
    </row>
    <row r="517">
      <c r="Q517" s="698"/>
      <c r="R517" s="697"/>
      <c r="T517" s="166"/>
      <c r="U517" s="166"/>
      <c r="V517" s="166"/>
      <c r="W517" s="699"/>
      <c r="X517" s="166"/>
      <c r="Y517" s="166"/>
      <c r="Z517" s="166"/>
    </row>
    <row r="518">
      <c r="Q518" s="698"/>
      <c r="R518" s="697"/>
      <c r="T518" s="166"/>
      <c r="U518" s="166"/>
      <c r="V518" s="166"/>
      <c r="W518" s="699"/>
      <c r="X518" s="166"/>
      <c r="Y518" s="166"/>
      <c r="Z518" s="166"/>
    </row>
    <row r="519">
      <c r="Q519" s="698"/>
      <c r="R519" s="697"/>
      <c r="T519" s="166"/>
      <c r="U519" s="166"/>
      <c r="V519" s="166"/>
      <c r="W519" s="699"/>
      <c r="X519" s="166"/>
      <c r="Y519" s="166"/>
      <c r="Z519" s="166"/>
    </row>
    <row r="520">
      <c r="Q520" s="698"/>
      <c r="R520" s="697"/>
      <c r="T520" s="166"/>
      <c r="U520" s="166"/>
      <c r="V520" s="166"/>
      <c r="W520" s="699"/>
      <c r="X520" s="166"/>
      <c r="Y520" s="166"/>
      <c r="Z520" s="166"/>
    </row>
    <row r="521">
      <c r="Q521" s="698"/>
      <c r="R521" s="697"/>
      <c r="T521" s="166"/>
      <c r="U521" s="166"/>
      <c r="V521" s="166"/>
      <c r="W521" s="699"/>
      <c r="X521" s="166"/>
      <c r="Y521" s="166"/>
      <c r="Z521" s="166"/>
    </row>
    <row r="522">
      <c r="Q522" s="698"/>
      <c r="R522" s="697"/>
      <c r="T522" s="166"/>
      <c r="U522" s="166"/>
      <c r="V522" s="166"/>
      <c r="W522" s="699"/>
      <c r="X522" s="166"/>
      <c r="Y522" s="166"/>
      <c r="Z522" s="166"/>
    </row>
    <row r="523">
      <c r="Q523" s="698"/>
      <c r="R523" s="697"/>
      <c r="T523" s="166"/>
      <c r="U523" s="166"/>
      <c r="V523" s="166"/>
      <c r="W523" s="699"/>
      <c r="X523" s="166"/>
      <c r="Y523" s="166"/>
      <c r="Z523" s="166"/>
    </row>
    <row r="524">
      <c r="Q524" s="698"/>
      <c r="R524" s="697"/>
      <c r="T524" s="166"/>
      <c r="U524" s="166"/>
      <c r="V524" s="166"/>
      <c r="W524" s="699"/>
      <c r="X524" s="166"/>
      <c r="Y524" s="166"/>
      <c r="Z524" s="166"/>
    </row>
    <row r="525">
      <c r="Q525" s="698"/>
      <c r="R525" s="697"/>
      <c r="T525" s="166"/>
      <c r="U525" s="166"/>
      <c r="V525" s="166"/>
      <c r="W525" s="699"/>
      <c r="X525" s="166"/>
      <c r="Y525" s="166"/>
      <c r="Z525" s="166"/>
    </row>
    <row r="526">
      <c r="Q526" s="698"/>
      <c r="R526" s="697"/>
      <c r="T526" s="166"/>
      <c r="U526" s="166"/>
      <c r="V526" s="166"/>
      <c r="W526" s="699"/>
      <c r="X526" s="166"/>
      <c r="Y526" s="166"/>
      <c r="Z526" s="166"/>
    </row>
    <row r="527">
      <c r="Q527" s="698"/>
      <c r="R527" s="697"/>
      <c r="T527" s="166"/>
      <c r="U527" s="166"/>
      <c r="V527" s="166"/>
      <c r="W527" s="699"/>
      <c r="X527" s="166"/>
      <c r="Y527" s="166"/>
      <c r="Z527" s="166"/>
    </row>
    <row r="528">
      <c r="Q528" s="698"/>
      <c r="R528" s="697"/>
      <c r="T528" s="166"/>
      <c r="U528" s="166"/>
      <c r="V528" s="166"/>
      <c r="W528" s="699"/>
      <c r="X528" s="166"/>
      <c r="Y528" s="166"/>
      <c r="Z528" s="166"/>
    </row>
    <row r="529">
      <c r="Q529" s="698"/>
      <c r="R529" s="697"/>
      <c r="T529" s="166"/>
      <c r="U529" s="166"/>
      <c r="V529" s="166"/>
      <c r="W529" s="699"/>
      <c r="X529" s="166"/>
      <c r="Y529" s="166"/>
      <c r="Z529" s="166"/>
    </row>
    <row r="530">
      <c r="Q530" s="698"/>
      <c r="R530" s="697"/>
      <c r="T530" s="166"/>
      <c r="U530" s="166"/>
      <c r="V530" s="166"/>
      <c r="W530" s="699"/>
      <c r="X530" s="166"/>
      <c r="Y530" s="166"/>
      <c r="Z530" s="166"/>
    </row>
    <row r="531">
      <c r="Q531" s="698"/>
      <c r="R531" s="697"/>
      <c r="T531" s="166"/>
      <c r="U531" s="166"/>
      <c r="V531" s="166"/>
      <c r="W531" s="699"/>
      <c r="X531" s="166"/>
      <c r="Y531" s="166"/>
      <c r="Z531" s="166"/>
    </row>
    <row r="532">
      <c r="Q532" s="698"/>
      <c r="R532" s="697"/>
      <c r="T532" s="166"/>
      <c r="U532" s="166"/>
      <c r="V532" s="166"/>
      <c r="W532" s="699"/>
      <c r="X532" s="166"/>
      <c r="Y532" s="166"/>
      <c r="Z532" s="166"/>
    </row>
    <row r="533">
      <c r="Q533" s="698"/>
      <c r="R533" s="697"/>
      <c r="T533" s="166"/>
      <c r="U533" s="166"/>
      <c r="V533" s="166"/>
      <c r="W533" s="699"/>
      <c r="X533" s="166"/>
      <c r="Y533" s="166"/>
      <c r="Z533" s="166"/>
    </row>
    <row r="534">
      <c r="Q534" s="698"/>
      <c r="R534" s="697"/>
      <c r="T534" s="166"/>
      <c r="U534" s="166"/>
      <c r="V534" s="166"/>
      <c r="W534" s="699"/>
      <c r="X534" s="166"/>
      <c r="Y534" s="166"/>
      <c r="Z534" s="166"/>
    </row>
    <row r="535">
      <c r="Q535" s="698"/>
      <c r="R535" s="697"/>
      <c r="T535" s="166"/>
      <c r="U535" s="166"/>
      <c r="V535" s="166"/>
      <c r="W535" s="699"/>
      <c r="X535" s="166"/>
      <c r="Y535" s="166"/>
      <c r="Z535" s="166"/>
    </row>
    <row r="536">
      <c r="Q536" s="698"/>
      <c r="R536" s="697"/>
      <c r="T536" s="166"/>
      <c r="U536" s="166"/>
      <c r="V536" s="166"/>
      <c r="W536" s="699"/>
      <c r="X536" s="166"/>
      <c r="Y536" s="166"/>
      <c r="Z536" s="166"/>
    </row>
    <row r="537">
      <c r="Q537" s="698"/>
      <c r="R537" s="697"/>
      <c r="T537" s="166"/>
      <c r="U537" s="166"/>
      <c r="V537" s="166"/>
      <c r="W537" s="699"/>
      <c r="X537" s="166"/>
      <c r="Y537" s="166"/>
      <c r="Z537" s="166"/>
    </row>
    <row r="538">
      <c r="Q538" s="698"/>
      <c r="R538" s="697"/>
      <c r="T538" s="166"/>
      <c r="U538" s="166"/>
      <c r="V538" s="166"/>
      <c r="W538" s="699"/>
      <c r="X538" s="166"/>
      <c r="Y538" s="166"/>
      <c r="Z538" s="166"/>
    </row>
    <row r="539">
      <c r="Q539" s="698"/>
      <c r="R539" s="697"/>
      <c r="T539" s="166"/>
      <c r="U539" s="166"/>
      <c r="V539" s="166"/>
      <c r="W539" s="699"/>
      <c r="X539" s="166"/>
      <c r="Y539" s="166"/>
      <c r="Z539" s="166"/>
    </row>
    <row r="540">
      <c r="Q540" s="698"/>
      <c r="R540" s="697"/>
      <c r="T540" s="166"/>
      <c r="U540" s="166"/>
      <c r="V540" s="166"/>
      <c r="W540" s="699"/>
      <c r="X540" s="166"/>
      <c r="Y540" s="166"/>
      <c r="Z540" s="166"/>
    </row>
    <row r="541">
      <c r="Q541" s="698"/>
      <c r="R541" s="697"/>
      <c r="T541" s="166"/>
      <c r="U541" s="166"/>
      <c r="V541" s="166"/>
      <c r="W541" s="699"/>
      <c r="X541" s="166"/>
      <c r="Y541" s="166"/>
      <c r="Z541" s="166"/>
    </row>
    <row r="542">
      <c r="Q542" s="698"/>
      <c r="R542" s="697"/>
      <c r="T542" s="166"/>
      <c r="U542" s="166"/>
      <c r="V542" s="166"/>
      <c r="W542" s="699"/>
      <c r="X542" s="166"/>
      <c r="Y542" s="166"/>
      <c r="Z542" s="166"/>
    </row>
    <row r="543">
      <c r="Q543" s="698"/>
      <c r="R543" s="697"/>
      <c r="T543" s="166"/>
      <c r="U543" s="166"/>
      <c r="V543" s="166"/>
      <c r="W543" s="699"/>
      <c r="X543" s="166"/>
      <c r="Y543" s="166"/>
      <c r="Z543" s="166"/>
    </row>
    <row r="544">
      <c r="Q544" s="698"/>
      <c r="R544" s="697"/>
      <c r="T544" s="166"/>
      <c r="U544" s="166"/>
      <c r="V544" s="166"/>
      <c r="W544" s="699"/>
      <c r="X544" s="166"/>
      <c r="Y544" s="166"/>
      <c r="Z544" s="166"/>
    </row>
    <row r="545">
      <c r="Q545" s="698"/>
      <c r="R545" s="697"/>
      <c r="T545" s="166"/>
      <c r="U545" s="166"/>
      <c r="V545" s="166"/>
      <c r="W545" s="699"/>
      <c r="X545" s="166"/>
      <c r="Y545" s="166"/>
      <c r="Z545" s="166"/>
    </row>
    <row r="546">
      <c r="Q546" s="698"/>
      <c r="R546" s="697"/>
      <c r="T546" s="166"/>
      <c r="U546" s="166"/>
      <c r="V546" s="166"/>
      <c r="W546" s="699"/>
      <c r="X546" s="166"/>
      <c r="Y546" s="166"/>
      <c r="Z546" s="166"/>
    </row>
    <row r="547">
      <c r="Q547" s="698"/>
      <c r="R547" s="697"/>
      <c r="T547" s="166"/>
      <c r="U547" s="166"/>
      <c r="V547" s="166"/>
      <c r="W547" s="699"/>
      <c r="X547" s="166"/>
      <c r="Y547" s="166"/>
      <c r="Z547" s="166"/>
    </row>
    <row r="548">
      <c r="Q548" s="698"/>
      <c r="R548" s="697"/>
      <c r="T548" s="166"/>
      <c r="U548" s="166"/>
      <c r="V548" s="166"/>
      <c r="W548" s="699"/>
      <c r="X548" s="166"/>
      <c r="Y548" s="166"/>
      <c r="Z548" s="166"/>
    </row>
    <row r="549">
      <c r="Q549" s="698"/>
      <c r="R549" s="697"/>
      <c r="T549" s="166"/>
      <c r="U549" s="166"/>
      <c r="V549" s="166"/>
      <c r="W549" s="699"/>
      <c r="X549" s="166"/>
      <c r="Y549" s="166"/>
      <c r="Z549" s="166"/>
    </row>
    <row r="550">
      <c r="Q550" s="698"/>
      <c r="R550" s="697"/>
      <c r="T550" s="166"/>
      <c r="U550" s="166"/>
      <c r="V550" s="166"/>
      <c r="W550" s="699"/>
      <c r="X550" s="166"/>
      <c r="Y550" s="166"/>
      <c r="Z550" s="166"/>
    </row>
    <row r="551">
      <c r="Q551" s="698"/>
      <c r="R551" s="697"/>
      <c r="T551" s="166"/>
      <c r="U551" s="166"/>
      <c r="V551" s="166"/>
      <c r="W551" s="699"/>
      <c r="X551" s="166"/>
      <c r="Y551" s="166"/>
      <c r="Z551" s="166"/>
    </row>
    <row r="552">
      <c r="Q552" s="698"/>
      <c r="R552" s="697"/>
      <c r="T552" s="166"/>
      <c r="U552" s="166"/>
      <c r="V552" s="166"/>
      <c r="W552" s="699"/>
      <c r="X552" s="166"/>
      <c r="Y552" s="166"/>
      <c r="Z552" s="166"/>
    </row>
    <row r="553">
      <c r="Q553" s="698"/>
      <c r="R553" s="697"/>
      <c r="T553" s="166"/>
      <c r="U553" s="166"/>
      <c r="V553" s="166"/>
      <c r="W553" s="699"/>
      <c r="X553" s="166"/>
      <c r="Y553" s="166"/>
      <c r="Z553" s="166"/>
    </row>
    <row r="554">
      <c r="Q554" s="698"/>
      <c r="R554" s="697"/>
      <c r="T554" s="166"/>
      <c r="U554" s="166"/>
      <c r="V554" s="166"/>
      <c r="W554" s="699"/>
      <c r="X554" s="166"/>
      <c r="Y554" s="166"/>
      <c r="Z554" s="166"/>
    </row>
    <row r="555">
      <c r="Q555" s="698"/>
      <c r="R555" s="697"/>
      <c r="T555" s="166"/>
      <c r="U555" s="166"/>
      <c r="V555" s="166"/>
      <c r="W555" s="699"/>
      <c r="X555" s="166"/>
      <c r="Y555" s="166"/>
      <c r="Z555" s="166"/>
    </row>
    <row r="556">
      <c r="Q556" s="698"/>
      <c r="R556" s="697"/>
      <c r="T556" s="166"/>
      <c r="U556" s="166"/>
      <c r="V556" s="166"/>
      <c r="W556" s="699"/>
      <c r="X556" s="166"/>
      <c r="Y556" s="166"/>
      <c r="Z556" s="166"/>
    </row>
    <row r="557">
      <c r="Q557" s="698"/>
      <c r="R557" s="697"/>
      <c r="T557" s="166"/>
      <c r="U557" s="166"/>
      <c r="V557" s="166"/>
      <c r="W557" s="699"/>
      <c r="X557" s="166"/>
      <c r="Y557" s="166"/>
      <c r="Z557" s="166"/>
    </row>
    <row r="558">
      <c r="Q558" s="698"/>
      <c r="R558" s="697"/>
      <c r="T558" s="166"/>
      <c r="U558" s="166"/>
      <c r="V558" s="166"/>
      <c r="W558" s="699"/>
      <c r="X558" s="166"/>
      <c r="Y558" s="166"/>
      <c r="Z558" s="166"/>
    </row>
    <row r="559">
      <c r="Q559" s="698"/>
      <c r="R559" s="697"/>
      <c r="T559" s="166"/>
      <c r="U559" s="166"/>
      <c r="V559" s="166"/>
      <c r="W559" s="699"/>
      <c r="X559" s="166"/>
      <c r="Y559" s="166"/>
      <c r="Z559" s="166"/>
    </row>
    <row r="560">
      <c r="Q560" s="698"/>
      <c r="R560" s="697"/>
      <c r="T560" s="166"/>
      <c r="U560" s="166"/>
      <c r="V560" s="166"/>
      <c r="W560" s="699"/>
      <c r="X560" s="166"/>
      <c r="Y560" s="166"/>
      <c r="Z560" s="166"/>
    </row>
    <row r="561">
      <c r="Q561" s="698"/>
      <c r="R561" s="697"/>
      <c r="T561" s="166"/>
      <c r="U561" s="166"/>
      <c r="V561" s="166"/>
      <c r="W561" s="699"/>
      <c r="X561" s="166"/>
      <c r="Y561" s="166"/>
      <c r="Z561" s="166"/>
    </row>
    <row r="562">
      <c r="Q562" s="698"/>
      <c r="R562" s="697"/>
      <c r="T562" s="166"/>
      <c r="U562" s="166"/>
      <c r="V562" s="166"/>
      <c r="W562" s="699"/>
      <c r="X562" s="166"/>
      <c r="Y562" s="166"/>
      <c r="Z562" s="166"/>
    </row>
    <row r="563">
      <c r="Q563" s="698"/>
      <c r="R563" s="697"/>
      <c r="T563" s="166"/>
      <c r="U563" s="166"/>
      <c r="V563" s="166"/>
      <c r="W563" s="699"/>
      <c r="X563" s="166"/>
      <c r="Y563" s="166"/>
      <c r="Z563" s="166"/>
    </row>
    <row r="564">
      <c r="Q564" s="698"/>
      <c r="R564" s="697"/>
      <c r="T564" s="166"/>
      <c r="U564" s="166"/>
      <c r="V564" s="166"/>
      <c r="W564" s="699"/>
      <c r="X564" s="166"/>
      <c r="Y564" s="166"/>
      <c r="Z564" s="166"/>
    </row>
    <row r="565">
      <c r="Q565" s="698"/>
      <c r="R565" s="697"/>
      <c r="T565" s="166"/>
      <c r="U565" s="166"/>
      <c r="V565" s="166"/>
      <c r="W565" s="699"/>
      <c r="X565" s="166"/>
      <c r="Y565" s="166"/>
      <c r="Z565" s="166"/>
    </row>
    <row r="566">
      <c r="Q566" s="698"/>
      <c r="R566" s="697"/>
      <c r="T566" s="166"/>
      <c r="U566" s="166"/>
      <c r="V566" s="166"/>
      <c r="W566" s="699"/>
      <c r="X566" s="166"/>
      <c r="Y566" s="166"/>
      <c r="Z566" s="166"/>
    </row>
    <row r="567">
      <c r="Q567" s="698"/>
      <c r="R567" s="697"/>
      <c r="T567" s="166"/>
      <c r="U567" s="166"/>
      <c r="V567" s="166"/>
      <c r="W567" s="699"/>
      <c r="X567" s="166"/>
      <c r="Y567" s="166"/>
      <c r="Z567" s="166"/>
    </row>
    <row r="568">
      <c r="Q568" s="698"/>
      <c r="R568" s="697"/>
      <c r="T568" s="166"/>
      <c r="U568" s="166"/>
      <c r="V568" s="166"/>
      <c r="W568" s="699"/>
      <c r="X568" s="166"/>
      <c r="Y568" s="166"/>
      <c r="Z568" s="166"/>
    </row>
    <row r="569">
      <c r="Q569" s="698"/>
      <c r="R569" s="697"/>
      <c r="T569" s="166"/>
      <c r="U569" s="166"/>
      <c r="V569" s="166"/>
      <c r="W569" s="699"/>
      <c r="X569" s="166"/>
      <c r="Y569" s="166"/>
      <c r="Z569" s="166"/>
    </row>
    <row r="570">
      <c r="Q570" s="698"/>
      <c r="R570" s="697"/>
      <c r="T570" s="166"/>
      <c r="U570" s="166"/>
      <c r="V570" s="166"/>
      <c r="W570" s="699"/>
      <c r="X570" s="166"/>
      <c r="Y570" s="166"/>
      <c r="Z570" s="166"/>
    </row>
    <row r="571">
      <c r="Q571" s="698"/>
      <c r="R571" s="697"/>
      <c r="T571" s="166"/>
      <c r="U571" s="166"/>
      <c r="V571" s="166"/>
      <c r="W571" s="699"/>
      <c r="X571" s="166"/>
      <c r="Y571" s="166"/>
      <c r="Z571" s="166"/>
    </row>
    <row r="572">
      <c r="Q572" s="698"/>
      <c r="R572" s="697"/>
      <c r="T572" s="166"/>
      <c r="U572" s="166"/>
      <c r="V572" s="166"/>
      <c r="W572" s="699"/>
      <c r="X572" s="166"/>
      <c r="Y572" s="166"/>
      <c r="Z572" s="166"/>
    </row>
    <row r="573">
      <c r="Q573" s="698"/>
      <c r="R573" s="697"/>
      <c r="T573" s="166"/>
      <c r="U573" s="166"/>
      <c r="V573" s="166"/>
      <c r="W573" s="699"/>
      <c r="X573" s="166"/>
      <c r="Y573" s="166"/>
      <c r="Z573" s="166"/>
    </row>
    <row r="574">
      <c r="Q574" s="698"/>
      <c r="R574" s="697"/>
      <c r="T574" s="166"/>
      <c r="U574" s="166"/>
      <c r="V574" s="166"/>
      <c r="W574" s="699"/>
      <c r="X574" s="166"/>
      <c r="Y574" s="166"/>
      <c r="Z574" s="166"/>
    </row>
    <row r="575">
      <c r="Q575" s="698"/>
      <c r="R575" s="697"/>
      <c r="T575" s="166"/>
      <c r="U575" s="166"/>
      <c r="V575" s="166"/>
      <c r="W575" s="699"/>
      <c r="X575" s="166"/>
      <c r="Y575" s="166"/>
      <c r="Z575" s="166"/>
    </row>
    <row r="576">
      <c r="Q576" s="698"/>
      <c r="R576" s="697"/>
      <c r="T576" s="166"/>
      <c r="U576" s="166"/>
      <c r="V576" s="166"/>
      <c r="W576" s="699"/>
      <c r="X576" s="166"/>
      <c r="Y576" s="166"/>
      <c r="Z576" s="166"/>
    </row>
    <row r="577">
      <c r="Q577" s="698"/>
      <c r="R577" s="697"/>
      <c r="T577" s="166"/>
      <c r="U577" s="166"/>
      <c r="V577" s="166"/>
      <c r="W577" s="699"/>
      <c r="X577" s="166"/>
      <c r="Y577" s="166"/>
      <c r="Z577" s="166"/>
    </row>
    <row r="578">
      <c r="Q578" s="698"/>
      <c r="R578" s="697"/>
      <c r="T578" s="166"/>
      <c r="U578" s="166"/>
      <c r="V578" s="166"/>
      <c r="W578" s="699"/>
      <c r="X578" s="166"/>
      <c r="Y578" s="166"/>
      <c r="Z578" s="166"/>
    </row>
    <row r="579">
      <c r="Q579" s="698"/>
      <c r="R579" s="697"/>
      <c r="T579" s="166"/>
      <c r="U579" s="166"/>
      <c r="V579" s="166"/>
      <c r="W579" s="699"/>
      <c r="X579" s="166"/>
      <c r="Y579" s="166"/>
      <c r="Z579" s="166"/>
    </row>
    <row r="580">
      <c r="Q580" s="698"/>
      <c r="R580" s="697"/>
      <c r="T580" s="166"/>
      <c r="U580" s="166"/>
      <c r="V580" s="166"/>
      <c r="W580" s="699"/>
      <c r="X580" s="166"/>
      <c r="Y580" s="166"/>
      <c r="Z580" s="166"/>
    </row>
    <row r="581">
      <c r="Q581" s="698"/>
      <c r="R581" s="697"/>
      <c r="T581" s="166"/>
      <c r="U581" s="166"/>
      <c r="V581" s="166"/>
      <c r="W581" s="699"/>
      <c r="X581" s="166"/>
      <c r="Y581" s="166"/>
      <c r="Z581" s="166"/>
    </row>
    <row r="582">
      <c r="Q582" s="698"/>
      <c r="R582" s="697"/>
      <c r="T582" s="166"/>
      <c r="U582" s="166"/>
      <c r="V582" s="166"/>
      <c r="W582" s="699"/>
      <c r="X582" s="166"/>
      <c r="Y582" s="166"/>
      <c r="Z582" s="166"/>
    </row>
    <row r="583">
      <c r="Q583" s="698"/>
      <c r="R583" s="697"/>
      <c r="T583" s="166"/>
      <c r="U583" s="166"/>
      <c r="V583" s="166"/>
      <c r="W583" s="699"/>
      <c r="X583" s="166"/>
      <c r="Y583" s="166"/>
      <c r="Z583" s="166"/>
    </row>
    <row r="584">
      <c r="Q584" s="698"/>
      <c r="R584" s="697"/>
      <c r="T584" s="166"/>
      <c r="U584" s="166"/>
      <c r="V584" s="166"/>
      <c r="W584" s="699"/>
      <c r="X584" s="166"/>
      <c r="Y584" s="166"/>
      <c r="Z584" s="166"/>
    </row>
    <row r="585">
      <c r="Q585" s="698"/>
      <c r="R585" s="697"/>
      <c r="T585" s="166"/>
      <c r="U585" s="166"/>
      <c r="V585" s="166"/>
      <c r="W585" s="699"/>
      <c r="X585" s="166"/>
      <c r="Y585" s="166"/>
      <c r="Z585" s="166"/>
    </row>
    <row r="586">
      <c r="Q586" s="698"/>
      <c r="R586" s="697"/>
      <c r="T586" s="166"/>
      <c r="U586" s="166"/>
      <c r="V586" s="166"/>
      <c r="W586" s="699"/>
      <c r="X586" s="166"/>
      <c r="Y586" s="166"/>
      <c r="Z586" s="166"/>
    </row>
    <row r="587">
      <c r="Q587" s="698"/>
      <c r="R587" s="697"/>
      <c r="T587" s="166"/>
      <c r="U587" s="166"/>
      <c r="V587" s="166"/>
      <c r="W587" s="699"/>
      <c r="X587" s="166"/>
      <c r="Y587" s="166"/>
      <c r="Z587" s="166"/>
    </row>
    <row r="588">
      <c r="Q588" s="698"/>
      <c r="R588" s="697"/>
      <c r="T588" s="166"/>
      <c r="U588" s="166"/>
      <c r="V588" s="166"/>
      <c r="W588" s="699"/>
      <c r="X588" s="166"/>
      <c r="Y588" s="166"/>
      <c r="Z588" s="166"/>
    </row>
    <row r="589">
      <c r="Q589" s="698"/>
      <c r="R589" s="697"/>
      <c r="T589" s="166"/>
      <c r="U589" s="166"/>
      <c r="V589" s="166"/>
      <c r="W589" s="699"/>
      <c r="X589" s="166"/>
      <c r="Y589" s="166"/>
      <c r="Z589" s="166"/>
    </row>
    <row r="590">
      <c r="Q590" s="698"/>
      <c r="R590" s="697"/>
      <c r="T590" s="166"/>
      <c r="U590" s="166"/>
      <c r="V590" s="166"/>
      <c r="W590" s="699"/>
      <c r="X590" s="166"/>
      <c r="Y590" s="166"/>
      <c r="Z590" s="166"/>
    </row>
    <row r="591">
      <c r="Q591" s="698"/>
      <c r="R591" s="697"/>
      <c r="T591" s="166"/>
      <c r="U591" s="166"/>
      <c r="V591" s="166"/>
      <c r="W591" s="699"/>
      <c r="X591" s="166"/>
      <c r="Y591" s="166"/>
      <c r="Z591" s="166"/>
    </row>
    <row r="592">
      <c r="Q592" s="698"/>
      <c r="R592" s="697"/>
      <c r="T592" s="166"/>
      <c r="U592" s="166"/>
      <c r="V592" s="166"/>
      <c r="W592" s="699"/>
      <c r="X592" s="166"/>
      <c r="Y592" s="166"/>
      <c r="Z592" s="166"/>
    </row>
    <row r="593">
      <c r="Q593" s="698"/>
      <c r="R593" s="697"/>
      <c r="T593" s="166"/>
      <c r="U593" s="166"/>
      <c r="V593" s="166"/>
      <c r="W593" s="699"/>
      <c r="X593" s="166"/>
      <c r="Y593" s="166"/>
      <c r="Z593" s="166"/>
    </row>
    <row r="594">
      <c r="Q594" s="698"/>
      <c r="R594" s="697"/>
      <c r="T594" s="166"/>
      <c r="U594" s="166"/>
      <c r="V594" s="166"/>
      <c r="W594" s="699"/>
      <c r="X594" s="166"/>
      <c r="Y594" s="166"/>
      <c r="Z594" s="166"/>
    </row>
    <row r="595">
      <c r="Q595" s="698"/>
      <c r="R595" s="697"/>
      <c r="T595" s="166"/>
      <c r="U595" s="166"/>
      <c r="V595" s="166"/>
      <c r="W595" s="699"/>
      <c r="X595" s="166"/>
      <c r="Y595" s="166"/>
      <c r="Z595" s="166"/>
    </row>
    <row r="596">
      <c r="Q596" s="698"/>
      <c r="R596" s="697"/>
      <c r="T596" s="166"/>
      <c r="U596" s="166"/>
      <c r="V596" s="166"/>
      <c r="W596" s="699"/>
      <c r="X596" s="166"/>
      <c r="Y596" s="166"/>
      <c r="Z596" s="166"/>
    </row>
    <row r="597">
      <c r="Q597" s="698"/>
      <c r="R597" s="697"/>
      <c r="T597" s="166"/>
      <c r="U597" s="166"/>
      <c r="V597" s="166"/>
      <c r="W597" s="699"/>
      <c r="X597" s="166"/>
      <c r="Y597" s="166"/>
      <c r="Z597" s="166"/>
    </row>
    <row r="598">
      <c r="Q598" s="698"/>
      <c r="R598" s="697"/>
      <c r="T598" s="166"/>
      <c r="U598" s="166"/>
      <c r="V598" s="166"/>
      <c r="W598" s="699"/>
      <c r="X598" s="166"/>
      <c r="Y598" s="166"/>
      <c r="Z598" s="166"/>
    </row>
    <row r="599">
      <c r="Q599" s="698"/>
      <c r="R599" s="697"/>
      <c r="T599" s="166"/>
      <c r="U599" s="166"/>
      <c r="V599" s="166"/>
      <c r="W599" s="699"/>
      <c r="X599" s="166"/>
      <c r="Y599" s="166"/>
      <c r="Z599" s="166"/>
    </row>
    <row r="600">
      <c r="Q600" s="698"/>
      <c r="R600" s="697"/>
      <c r="T600" s="166"/>
      <c r="U600" s="166"/>
      <c r="V600" s="166"/>
      <c r="W600" s="699"/>
      <c r="X600" s="166"/>
      <c r="Y600" s="166"/>
      <c r="Z600" s="166"/>
    </row>
    <row r="601">
      <c r="Q601" s="698"/>
      <c r="R601" s="697"/>
      <c r="T601" s="166"/>
      <c r="U601" s="166"/>
      <c r="V601" s="166"/>
      <c r="W601" s="699"/>
      <c r="X601" s="166"/>
      <c r="Y601" s="166"/>
      <c r="Z601" s="166"/>
    </row>
    <row r="602">
      <c r="Q602" s="698"/>
      <c r="R602" s="697"/>
      <c r="T602" s="166"/>
      <c r="U602" s="166"/>
      <c r="V602" s="166"/>
      <c r="W602" s="699"/>
      <c r="X602" s="166"/>
      <c r="Y602" s="166"/>
      <c r="Z602" s="166"/>
    </row>
    <row r="603">
      <c r="Q603" s="698"/>
      <c r="R603" s="697"/>
      <c r="T603" s="166"/>
      <c r="U603" s="166"/>
      <c r="V603" s="166"/>
      <c r="W603" s="699"/>
      <c r="X603" s="166"/>
      <c r="Y603" s="166"/>
      <c r="Z603" s="166"/>
    </row>
    <row r="604">
      <c r="Q604" s="698"/>
      <c r="R604" s="697"/>
      <c r="T604" s="166"/>
      <c r="U604" s="166"/>
      <c r="V604" s="166"/>
      <c r="W604" s="699"/>
      <c r="X604" s="166"/>
      <c r="Y604" s="166"/>
      <c r="Z604" s="166"/>
    </row>
    <row r="605">
      <c r="Q605" s="698"/>
      <c r="R605" s="697"/>
      <c r="T605" s="166"/>
      <c r="U605" s="166"/>
      <c r="V605" s="166"/>
      <c r="W605" s="699"/>
      <c r="X605" s="166"/>
      <c r="Y605" s="166"/>
      <c r="Z605" s="166"/>
    </row>
    <row r="606">
      <c r="Q606" s="698"/>
      <c r="R606" s="697"/>
      <c r="T606" s="166"/>
      <c r="U606" s="166"/>
      <c r="V606" s="166"/>
      <c r="W606" s="699"/>
      <c r="X606" s="166"/>
      <c r="Y606" s="166"/>
      <c r="Z606" s="166"/>
    </row>
    <row r="607">
      <c r="Q607" s="698"/>
      <c r="R607" s="697"/>
      <c r="T607" s="166"/>
      <c r="U607" s="166"/>
      <c r="V607" s="166"/>
      <c r="W607" s="699"/>
      <c r="X607" s="166"/>
      <c r="Y607" s="166"/>
      <c r="Z607" s="166"/>
    </row>
    <row r="608">
      <c r="Q608" s="698"/>
      <c r="R608" s="697"/>
      <c r="T608" s="166"/>
      <c r="U608" s="166"/>
      <c r="V608" s="166"/>
      <c r="W608" s="699"/>
      <c r="X608" s="166"/>
      <c r="Y608" s="166"/>
      <c r="Z608" s="166"/>
    </row>
    <row r="609">
      <c r="Q609" s="698"/>
      <c r="R609" s="697"/>
      <c r="T609" s="166"/>
      <c r="U609" s="166"/>
      <c r="V609" s="166"/>
      <c r="W609" s="699"/>
      <c r="X609" s="166"/>
      <c r="Y609" s="166"/>
      <c r="Z609" s="166"/>
    </row>
    <row r="610">
      <c r="Q610" s="698"/>
      <c r="R610" s="697"/>
      <c r="T610" s="166"/>
      <c r="U610" s="166"/>
      <c r="V610" s="166"/>
      <c r="W610" s="699"/>
      <c r="X610" s="166"/>
      <c r="Y610" s="166"/>
      <c r="Z610" s="166"/>
    </row>
    <row r="611">
      <c r="Q611" s="698"/>
      <c r="R611" s="697"/>
      <c r="T611" s="166"/>
      <c r="U611" s="166"/>
      <c r="V611" s="166"/>
      <c r="W611" s="699"/>
      <c r="X611" s="166"/>
      <c r="Y611" s="166"/>
      <c r="Z611" s="166"/>
    </row>
    <row r="612">
      <c r="Q612" s="698"/>
      <c r="R612" s="697"/>
      <c r="T612" s="166"/>
      <c r="U612" s="166"/>
      <c r="V612" s="166"/>
      <c r="W612" s="699"/>
      <c r="X612" s="166"/>
      <c r="Y612" s="166"/>
      <c r="Z612" s="166"/>
    </row>
    <row r="613">
      <c r="Q613" s="698"/>
      <c r="R613" s="697"/>
      <c r="T613" s="166"/>
      <c r="U613" s="166"/>
      <c r="V613" s="166"/>
      <c r="W613" s="699"/>
      <c r="X613" s="166"/>
      <c r="Y613" s="166"/>
      <c r="Z613" s="166"/>
    </row>
    <row r="614">
      <c r="Q614" s="698"/>
      <c r="R614" s="697"/>
      <c r="T614" s="166"/>
      <c r="U614" s="166"/>
      <c r="V614" s="166"/>
      <c r="W614" s="699"/>
      <c r="X614" s="166"/>
      <c r="Y614" s="166"/>
      <c r="Z614" s="166"/>
    </row>
    <row r="615">
      <c r="Q615" s="698"/>
      <c r="R615" s="697"/>
      <c r="T615" s="166"/>
      <c r="U615" s="166"/>
      <c r="V615" s="166"/>
      <c r="W615" s="699"/>
      <c r="X615" s="166"/>
      <c r="Y615" s="166"/>
      <c r="Z615" s="166"/>
    </row>
    <row r="616">
      <c r="Q616" s="698"/>
      <c r="R616" s="697"/>
      <c r="T616" s="166"/>
      <c r="U616" s="166"/>
      <c r="V616" s="166"/>
      <c r="W616" s="699"/>
      <c r="X616" s="166"/>
      <c r="Y616" s="166"/>
      <c r="Z616" s="166"/>
    </row>
    <row r="617">
      <c r="Q617" s="698"/>
      <c r="R617" s="697"/>
      <c r="T617" s="166"/>
      <c r="U617" s="166"/>
      <c r="V617" s="166"/>
      <c r="W617" s="699"/>
      <c r="X617" s="166"/>
      <c r="Y617" s="166"/>
      <c r="Z617" s="166"/>
    </row>
    <row r="618">
      <c r="Q618" s="698"/>
      <c r="R618" s="697"/>
      <c r="T618" s="166"/>
      <c r="U618" s="166"/>
      <c r="V618" s="166"/>
      <c r="W618" s="699"/>
      <c r="X618" s="166"/>
      <c r="Y618" s="166"/>
      <c r="Z618" s="166"/>
    </row>
    <row r="619">
      <c r="Q619" s="698"/>
      <c r="R619" s="697"/>
      <c r="T619" s="166"/>
      <c r="U619" s="166"/>
      <c r="V619" s="166"/>
      <c r="W619" s="699"/>
      <c r="X619" s="166"/>
      <c r="Y619" s="166"/>
      <c r="Z619" s="166"/>
    </row>
    <row r="620">
      <c r="Q620" s="698"/>
      <c r="R620" s="697"/>
      <c r="T620" s="166"/>
      <c r="U620" s="166"/>
      <c r="V620" s="166"/>
      <c r="W620" s="699"/>
      <c r="X620" s="166"/>
      <c r="Y620" s="166"/>
      <c r="Z620" s="166"/>
    </row>
    <row r="621">
      <c r="Q621" s="698"/>
      <c r="R621" s="697"/>
      <c r="T621" s="166"/>
      <c r="U621" s="166"/>
      <c r="V621" s="166"/>
      <c r="W621" s="699"/>
      <c r="X621" s="166"/>
      <c r="Y621" s="166"/>
      <c r="Z621" s="166"/>
    </row>
    <row r="622">
      <c r="Q622" s="698"/>
      <c r="R622" s="697"/>
      <c r="T622" s="166"/>
      <c r="U622" s="166"/>
      <c r="V622" s="166"/>
      <c r="W622" s="699"/>
      <c r="X622" s="166"/>
      <c r="Y622" s="166"/>
      <c r="Z622" s="166"/>
    </row>
    <row r="623">
      <c r="Q623" s="698"/>
      <c r="R623" s="697"/>
      <c r="T623" s="166"/>
      <c r="U623" s="166"/>
      <c r="V623" s="166"/>
      <c r="W623" s="699"/>
      <c r="X623" s="166"/>
      <c r="Y623" s="166"/>
      <c r="Z623" s="166"/>
    </row>
    <row r="624">
      <c r="Q624" s="698"/>
      <c r="R624" s="697"/>
      <c r="T624" s="166"/>
      <c r="U624" s="166"/>
      <c r="V624" s="166"/>
      <c r="W624" s="699"/>
      <c r="X624" s="166"/>
      <c r="Y624" s="166"/>
      <c r="Z624" s="166"/>
    </row>
    <row r="625">
      <c r="Q625" s="698"/>
      <c r="R625" s="697"/>
      <c r="T625" s="166"/>
      <c r="U625" s="166"/>
      <c r="V625" s="166"/>
      <c r="W625" s="699"/>
      <c r="X625" s="166"/>
      <c r="Y625" s="166"/>
      <c r="Z625" s="166"/>
    </row>
    <row r="626">
      <c r="Q626" s="698"/>
      <c r="R626" s="697"/>
      <c r="T626" s="166"/>
      <c r="U626" s="166"/>
      <c r="V626" s="166"/>
      <c r="W626" s="699"/>
      <c r="X626" s="166"/>
      <c r="Y626" s="166"/>
      <c r="Z626" s="166"/>
    </row>
    <row r="627">
      <c r="Q627" s="698"/>
      <c r="R627" s="697"/>
      <c r="T627" s="166"/>
      <c r="U627" s="166"/>
      <c r="V627" s="166"/>
      <c r="W627" s="699"/>
      <c r="X627" s="166"/>
      <c r="Y627" s="166"/>
      <c r="Z627" s="166"/>
    </row>
    <row r="628">
      <c r="Q628" s="698"/>
      <c r="R628" s="697"/>
      <c r="T628" s="166"/>
      <c r="U628" s="166"/>
      <c r="V628" s="166"/>
      <c r="W628" s="699"/>
      <c r="X628" s="166"/>
      <c r="Y628" s="166"/>
      <c r="Z628" s="166"/>
    </row>
    <row r="629">
      <c r="Q629" s="698"/>
      <c r="R629" s="697"/>
      <c r="T629" s="166"/>
      <c r="U629" s="166"/>
      <c r="V629" s="166"/>
      <c r="W629" s="699"/>
      <c r="X629" s="166"/>
      <c r="Y629" s="166"/>
      <c r="Z629" s="166"/>
    </row>
    <row r="630">
      <c r="Q630" s="698"/>
      <c r="R630" s="697"/>
      <c r="T630" s="166"/>
      <c r="U630" s="166"/>
      <c r="V630" s="166"/>
      <c r="W630" s="699"/>
      <c r="X630" s="166"/>
      <c r="Y630" s="166"/>
      <c r="Z630" s="166"/>
    </row>
    <row r="631">
      <c r="Q631" s="698"/>
      <c r="R631" s="697"/>
      <c r="T631" s="166"/>
      <c r="U631" s="166"/>
      <c r="V631" s="166"/>
      <c r="W631" s="699"/>
      <c r="X631" s="166"/>
      <c r="Y631" s="166"/>
      <c r="Z631" s="166"/>
    </row>
    <row r="632">
      <c r="Q632" s="698"/>
      <c r="R632" s="697"/>
      <c r="T632" s="166"/>
      <c r="U632" s="166"/>
      <c r="V632" s="166"/>
      <c r="W632" s="699"/>
      <c r="X632" s="166"/>
      <c r="Y632" s="166"/>
      <c r="Z632" s="166"/>
    </row>
    <row r="633">
      <c r="Q633" s="698"/>
      <c r="R633" s="697"/>
      <c r="T633" s="166"/>
      <c r="U633" s="166"/>
      <c r="V633" s="166"/>
      <c r="W633" s="699"/>
      <c r="X633" s="166"/>
      <c r="Y633" s="166"/>
      <c r="Z633" s="166"/>
    </row>
    <row r="634">
      <c r="Q634" s="698"/>
      <c r="R634" s="697"/>
      <c r="T634" s="166"/>
      <c r="U634" s="166"/>
      <c r="V634" s="166"/>
      <c r="W634" s="699"/>
      <c r="X634" s="166"/>
      <c r="Y634" s="166"/>
      <c r="Z634" s="166"/>
    </row>
    <row r="635">
      <c r="Q635" s="698"/>
      <c r="R635" s="697"/>
      <c r="T635" s="166"/>
      <c r="U635" s="166"/>
      <c r="V635" s="166"/>
      <c r="W635" s="699"/>
      <c r="X635" s="166"/>
      <c r="Y635" s="166"/>
      <c r="Z635" s="166"/>
    </row>
    <row r="636">
      <c r="Q636" s="698"/>
      <c r="R636" s="697"/>
      <c r="T636" s="166"/>
      <c r="U636" s="166"/>
      <c r="V636" s="166"/>
      <c r="W636" s="699"/>
      <c r="X636" s="166"/>
      <c r="Y636" s="166"/>
      <c r="Z636" s="166"/>
    </row>
    <row r="637">
      <c r="Q637" s="698"/>
      <c r="R637" s="697"/>
      <c r="T637" s="166"/>
      <c r="U637" s="166"/>
      <c r="V637" s="166"/>
      <c r="W637" s="699"/>
      <c r="X637" s="166"/>
      <c r="Y637" s="166"/>
      <c r="Z637" s="166"/>
    </row>
    <row r="638">
      <c r="Q638" s="698"/>
      <c r="R638" s="697"/>
      <c r="T638" s="166"/>
      <c r="U638" s="166"/>
      <c r="V638" s="166"/>
      <c r="W638" s="699"/>
      <c r="X638" s="166"/>
      <c r="Y638" s="166"/>
      <c r="Z638" s="166"/>
    </row>
    <row r="639">
      <c r="Q639" s="698"/>
      <c r="R639" s="697"/>
      <c r="T639" s="166"/>
      <c r="U639" s="166"/>
      <c r="V639" s="166"/>
      <c r="W639" s="699"/>
      <c r="X639" s="166"/>
      <c r="Y639" s="166"/>
      <c r="Z639" s="166"/>
    </row>
    <row r="640">
      <c r="Q640" s="698"/>
      <c r="R640" s="697"/>
      <c r="T640" s="166"/>
      <c r="U640" s="166"/>
      <c r="V640" s="166"/>
      <c r="W640" s="699"/>
      <c r="X640" s="166"/>
      <c r="Y640" s="166"/>
      <c r="Z640" s="166"/>
    </row>
    <row r="641">
      <c r="Q641" s="698"/>
      <c r="R641" s="697"/>
      <c r="T641" s="166"/>
      <c r="U641" s="166"/>
      <c r="V641" s="166"/>
      <c r="W641" s="699"/>
      <c r="X641" s="166"/>
      <c r="Y641" s="166"/>
      <c r="Z641" s="166"/>
    </row>
    <row r="642">
      <c r="Q642" s="698"/>
      <c r="R642" s="697"/>
      <c r="T642" s="166"/>
      <c r="U642" s="166"/>
      <c r="V642" s="166"/>
      <c r="W642" s="699"/>
      <c r="X642" s="166"/>
      <c r="Y642" s="166"/>
      <c r="Z642" s="166"/>
    </row>
    <row r="643">
      <c r="Q643" s="698"/>
      <c r="R643" s="697"/>
      <c r="T643" s="166"/>
      <c r="U643" s="166"/>
      <c r="V643" s="166"/>
      <c r="W643" s="699"/>
      <c r="X643" s="166"/>
      <c r="Y643" s="166"/>
      <c r="Z643" s="166"/>
    </row>
    <row r="644">
      <c r="Q644" s="698"/>
      <c r="R644" s="697"/>
      <c r="T644" s="166"/>
      <c r="U644" s="166"/>
      <c r="V644" s="166"/>
      <c r="W644" s="699"/>
      <c r="X644" s="166"/>
      <c r="Y644" s="166"/>
      <c r="Z644" s="166"/>
    </row>
    <row r="645">
      <c r="Q645" s="698"/>
      <c r="R645" s="697"/>
      <c r="T645" s="166"/>
      <c r="U645" s="166"/>
      <c r="V645" s="166"/>
      <c r="W645" s="699"/>
      <c r="X645" s="166"/>
      <c r="Y645" s="166"/>
      <c r="Z645" s="166"/>
    </row>
    <row r="646">
      <c r="Q646" s="698"/>
      <c r="R646" s="697"/>
      <c r="T646" s="166"/>
      <c r="U646" s="166"/>
      <c r="V646" s="166"/>
      <c r="W646" s="699"/>
      <c r="X646" s="166"/>
      <c r="Y646" s="166"/>
      <c r="Z646" s="166"/>
    </row>
    <row r="647">
      <c r="Q647" s="698"/>
      <c r="R647" s="697"/>
      <c r="T647" s="166"/>
      <c r="U647" s="166"/>
      <c r="V647" s="166"/>
      <c r="W647" s="699"/>
      <c r="X647" s="166"/>
      <c r="Y647" s="166"/>
      <c r="Z647" s="166"/>
    </row>
    <row r="648">
      <c r="Q648" s="698"/>
      <c r="R648" s="697"/>
      <c r="T648" s="166"/>
      <c r="U648" s="166"/>
      <c r="V648" s="166"/>
      <c r="W648" s="699"/>
      <c r="X648" s="166"/>
      <c r="Y648" s="166"/>
      <c r="Z648" s="166"/>
    </row>
    <row r="649">
      <c r="Q649" s="698"/>
      <c r="R649" s="697"/>
      <c r="T649" s="166"/>
      <c r="U649" s="166"/>
      <c r="V649" s="166"/>
      <c r="W649" s="699"/>
      <c r="X649" s="166"/>
      <c r="Y649" s="166"/>
      <c r="Z649" s="166"/>
    </row>
    <row r="650">
      <c r="Q650" s="698"/>
      <c r="R650" s="697"/>
      <c r="T650" s="166"/>
      <c r="U650" s="166"/>
      <c r="V650" s="166"/>
      <c r="W650" s="699"/>
      <c r="X650" s="166"/>
      <c r="Y650" s="166"/>
      <c r="Z650" s="166"/>
    </row>
    <row r="651">
      <c r="Q651" s="698"/>
      <c r="R651" s="697"/>
      <c r="T651" s="166"/>
      <c r="U651" s="166"/>
      <c r="V651" s="166"/>
      <c r="W651" s="699"/>
      <c r="X651" s="166"/>
      <c r="Y651" s="166"/>
      <c r="Z651" s="166"/>
    </row>
    <row r="652">
      <c r="Q652" s="698"/>
      <c r="R652" s="697"/>
      <c r="T652" s="166"/>
      <c r="U652" s="166"/>
      <c r="V652" s="166"/>
      <c r="W652" s="699"/>
      <c r="X652" s="166"/>
      <c r="Y652" s="166"/>
      <c r="Z652" s="166"/>
    </row>
    <row r="653">
      <c r="Q653" s="698"/>
      <c r="R653" s="697"/>
      <c r="T653" s="166"/>
      <c r="U653" s="166"/>
      <c r="V653" s="166"/>
      <c r="W653" s="699"/>
      <c r="X653" s="166"/>
      <c r="Y653" s="166"/>
      <c r="Z653" s="166"/>
    </row>
    <row r="654">
      <c r="Q654" s="698"/>
      <c r="R654" s="697"/>
      <c r="T654" s="166"/>
      <c r="U654" s="166"/>
      <c r="V654" s="166"/>
      <c r="W654" s="699"/>
      <c r="X654" s="166"/>
      <c r="Y654" s="166"/>
      <c r="Z654" s="166"/>
    </row>
    <row r="655">
      <c r="Q655" s="698"/>
      <c r="R655" s="697"/>
      <c r="T655" s="166"/>
      <c r="U655" s="166"/>
      <c r="V655" s="166"/>
      <c r="W655" s="699"/>
      <c r="X655" s="166"/>
      <c r="Y655" s="166"/>
      <c r="Z655" s="166"/>
    </row>
    <row r="656">
      <c r="Q656" s="698"/>
      <c r="R656" s="697"/>
      <c r="T656" s="166"/>
      <c r="U656" s="166"/>
      <c r="V656" s="166"/>
      <c r="W656" s="699"/>
      <c r="X656" s="166"/>
      <c r="Y656" s="166"/>
      <c r="Z656" s="166"/>
    </row>
    <row r="657">
      <c r="Q657" s="698"/>
      <c r="R657" s="697"/>
      <c r="T657" s="166"/>
      <c r="U657" s="166"/>
      <c r="V657" s="166"/>
      <c r="W657" s="699"/>
      <c r="X657" s="166"/>
      <c r="Y657" s="166"/>
      <c r="Z657" s="166"/>
    </row>
    <row r="658">
      <c r="Q658" s="698"/>
      <c r="R658" s="697"/>
      <c r="T658" s="166"/>
      <c r="U658" s="166"/>
      <c r="V658" s="166"/>
      <c r="W658" s="699"/>
      <c r="X658" s="166"/>
      <c r="Y658" s="166"/>
      <c r="Z658" s="166"/>
    </row>
    <row r="659">
      <c r="Q659" s="698"/>
      <c r="R659" s="697"/>
      <c r="T659" s="166"/>
      <c r="U659" s="166"/>
      <c r="V659" s="166"/>
      <c r="W659" s="699"/>
      <c r="X659" s="166"/>
      <c r="Y659" s="166"/>
      <c r="Z659" s="166"/>
    </row>
    <row r="660">
      <c r="Q660" s="698"/>
      <c r="R660" s="697"/>
      <c r="T660" s="166"/>
      <c r="U660" s="166"/>
      <c r="V660" s="166"/>
      <c r="W660" s="699"/>
      <c r="X660" s="166"/>
      <c r="Y660" s="166"/>
      <c r="Z660" s="166"/>
    </row>
    <row r="661">
      <c r="Q661" s="698"/>
      <c r="R661" s="697"/>
      <c r="T661" s="166"/>
      <c r="U661" s="166"/>
      <c r="V661" s="166"/>
      <c r="W661" s="699"/>
      <c r="X661" s="166"/>
      <c r="Y661" s="166"/>
      <c r="Z661" s="166"/>
    </row>
    <row r="662">
      <c r="Q662" s="698"/>
      <c r="R662" s="697"/>
      <c r="T662" s="166"/>
      <c r="U662" s="166"/>
      <c r="V662" s="166"/>
      <c r="W662" s="699"/>
      <c r="X662" s="166"/>
      <c r="Y662" s="166"/>
      <c r="Z662" s="166"/>
    </row>
    <row r="663">
      <c r="Q663" s="698"/>
      <c r="R663" s="697"/>
      <c r="T663" s="166"/>
      <c r="U663" s="166"/>
      <c r="V663" s="166"/>
      <c r="W663" s="699"/>
      <c r="X663" s="166"/>
      <c r="Y663" s="166"/>
      <c r="Z663" s="166"/>
    </row>
    <row r="664">
      <c r="Q664" s="698"/>
      <c r="R664" s="697"/>
      <c r="T664" s="166"/>
      <c r="U664" s="166"/>
      <c r="V664" s="166"/>
      <c r="W664" s="699"/>
      <c r="X664" s="166"/>
      <c r="Y664" s="166"/>
      <c r="Z664" s="166"/>
    </row>
    <row r="665">
      <c r="Q665" s="698"/>
      <c r="R665" s="697"/>
      <c r="T665" s="166"/>
      <c r="U665" s="166"/>
      <c r="V665" s="166"/>
      <c r="W665" s="699"/>
      <c r="X665" s="166"/>
      <c r="Y665" s="166"/>
      <c r="Z665" s="166"/>
    </row>
    <row r="666">
      <c r="Q666" s="698"/>
      <c r="R666" s="697"/>
      <c r="T666" s="166"/>
      <c r="U666" s="166"/>
      <c r="V666" s="166"/>
      <c r="W666" s="699"/>
      <c r="X666" s="166"/>
      <c r="Y666" s="166"/>
      <c r="Z666" s="166"/>
    </row>
    <row r="667">
      <c r="Q667" s="698"/>
      <c r="R667" s="697"/>
      <c r="T667" s="166"/>
      <c r="U667" s="166"/>
      <c r="V667" s="166"/>
      <c r="W667" s="699"/>
      <c r="X667" s="166"/>
      <c r="Y667" s="166"/>
      <c r="Z667" s="166"/>
    </row>
    <row r="668">
      <c r="Q668" s="698"/>
      <c r="R668" s="697"/>
      <c r="T668" s="166"/>
      <c r="U668" s="166"/>
      <c r="V668" s="166"/>
      <c r="W668" s="699"/>
      <c r="X668" s="166"/>
      <c r="Y668" s="166"/>
      <c r="Z668" s="166"/>
    </row>
    <row r="669">
      <c r="Q669" s="698"/>
      <c r="R669" s="697"/>
      <c r="T669" s="166"/>
      <c r="U669" s="166"/>
      <c r="V669" s="166"/>
      <c r="W669" s="699"/>
      <c r="X669" s="166"/>
      <c r="Y669" s="166"/>
      <c r="Z669" s="166"/>
    </row>
    <row r="670">
      <c r="Q670" s="698"/>
      <c r="R670" s="697"/>
      <c r="T670" s="166"/>
      <c r="U670" s="166"/>
      <c r="V670" s="166"/>
      <c r="W670" s="699"/>
      <c r="X670" s="166"/>
      <c r="Y670" s="166"/>
      <c r="Z670" s="166"/>
    </row>
    <row r="671">
      <c r="Q671" s="698"/>
      <c r="R671" s="697"/>
      <c r="T671" s="166"/>
      <c r="U671" s="166"/>
      <c r="V671" s="166"/>
      <c r="W671" s="699"/>
      <c r="X671" s="166"/>
      <c r="Y671" s="166"/>
      <c r="Z671" s="166"/>
    </row>
    <row r="672">
      <c r="Q672" s="698"/>
      <c r="R672" s="697"/>
      <c r="T672" s="166"/>
      <c r="U672" s="166"/>
      <c r="V672" s="166"/>
      <c r="W672" s="699"/>
      <c r="X672" s="166"/>
      <c r="Y672" s="166"/>
      <c r="Z672" s="166"/>
    </row>
    <row r="673">
      <c r="Q673" s="698"/>
      <c r="R673" s="697"/>
      <c r="T673" s="166"/>
      <c r="U673" s="166"/>
      <c r="V673" s="166"/>
      <c r="W673" s="699"/>
      <c r="X673" s="166"/>
      <c r="Y673" s="166"/>
      <c r="Z673" s="166"/>
    </row>
    <row r="674">
      <c r="Q674" s="698"/>
      <c r="R674" s="697"/>
      <c r="T674" s="166"/>
      <c r="U674" s="166"/>
      <c r="V674" s="166"/>
      <c r="W674" s="699"/>
      <c r="X674" s="166"/>
      <c r="Y674" s="166"/>
      <c r="Z674" s="166"/>
    </row>
    <row r="675">
      <c r="Q675" s="698"/>
      <c r="R675" s="697"/>
      <c r="T675" s="166"/>
      <c r="U675" s="166"/>
      <c r="V675" s="166"/>
      <c r="W675" s="699"/>
      <c r="X675" s="166"/>
      <c r="Y675" s="166"/>
      <c r="Z675" s="166"/>
    </row>
    <row r="676">
      <c r="Q676" s="698"/>
      <c r="R676" s="697"/>
      <c r="T676" s="166"/>
      <c r="U676" s="166"/>
      <c r="V676" s="166"/>
      <c r="W676" s="699"/>
      <c r="X676" s="166"/>
      <c r="Y676" s="166"/>
      <c r="Z676" s="166"/>
    </row>
    <row r="677">
      <c r="Q677" s="698"/>
      <c r="R677" s="697"/>
      <c r="T677" s="166"/>
      <c r="U677" s="166"/>
      <c r="V677" s="166"/>
      <c r="W677" s="699"/>
      <c r="X677" s="166"/>
      <c r="Y677" s="166"/>
      <c r="Z677" s="166"/>
    </row>
    <row r="678">
      <c r="Q678" s="698"/>
      <c r="R678" s="697"/>
      <c r="T678" s="166"/>
      <c r="U678" s="166"/>
      <c r="V678" s="166"/>
      <c r="W678" s="699"/>
      <c r="X678" s="166"/>
      <c r="Y678" s="166"/>
      <c r="Z678" s="166"/>
    </row>
    <row r="679">
      <c r="Q679" s="698"/>
      <c r="R679" s="697"/>
      <c r="T679" s="166"/>
      <c r="U679" s="166"/>
      <c r="V679" s="166"/>
      <c r="W679" s="699"/>
      <c r="X679" s="166"/>
      <c r="Y679" s="166"/>
      <c r="Z679" s="166"/>
    </row>
    <row r="680">
      <c r="Q680" s="698"/>
      <c r="R680" s="697"/>
      <c r="T680" s="166"/>
      <c r="U680" s="166"/>
      <c r="V680" s="166"/>
      <c r="W680" s="699"/>
      <c r="X680" s="166"/>
      <c r="Y680" s="166"/>
      <c r="Z680" s="166"/>
    </row>
    <row r="681">
      <c r="Q681" s="698"/>
      <c r="R681" s="697"/>
      <c r="T681" s="166"/>
      <c r="U681" s="166"/>
      <c r="V681" s="166"/>
      <c r="W681" s="699"/>
      <c r="X681" s="166"/>
      <c r="Y681" s="166"/>
      <c r="Z681" s="166"/>
    </row>
    <row r="682">
      <c r="Q682" s="698"/>
      <c r="R682" s="697"/>
      <c r="T682" s="166"/>
      <c r="U682" s="166"/>
      <c r="V682" s="166"/>
      <c r="W682" s="699"/>
      <c r="X682" s="166"/>
      <c r="Y682" s="166"/>
      <c r="Z682" s="166"/>
    </row>
    <row r="683">
      <c r="Q683" s="698"/>
      <c r="R683" s="697"/>
      <c r="T683" s="166"/>
      <c r="U683" s="166"/>
      <c r="V683" s="166"/>
      <c r="W683" s="699"/>
      <c r="X683" s="166"/>
      <c r="Y683" s="166"/>
      <c r="Z683" s="166"/>
    </row>
    <row r="684">
      <c r="Q684" s="698"/>
      <c r="R684" s="697"/>
      <c r="T684" s="166"/>
      <c r="U684" s="166"/>
      <c r="V684" s="166"/>
      <c r="W684" s="699"/>
      <c r="X684" s="166"/>
      <c r="Y684" s="166"/>
      <c r="Z684" s="166"/>
    </row>
    <row r="685">
      <c r="Q685" s="698"/>
      <c r="R685" s="697"/>
      <c r="T685" s="166"/>
      <c r="U685" s="166"/>
      <c r="V685" s="166"/>
      <c r="W685" s="699"/>
      <c r="X685" s="166"/>
      <c r="Y685" s="166"/>
      <c r="Z685" s="166"/>
    </row>
    <row r="686">
      <c r="Q686" s="698"/>
      <c r="R686" s="697"/>
      <c r="T686" s="166"/>
      <c r="U686" s="166"/>
      <c r="V686" s="166"/>
      <c r="W686" s="699"/>
      <c r="X686" s="166"/>
      <c r="Y686" s="166"/>
      <c r="Z686" s="166"/>
    </row>
    <row r="687">
      <c r="Q687" s="698"/>
      <c r="R687" s="697"/>
      <c r="T687" s="166"/>
      <c r="U687" s="166"/>
      <c r="V687" s="166"/>
      <c r="W687" s="699"/>
      <c r="X687" s="166"/>
      <c r="Y687" s="166"/>
      <c r="Z687" s="166"/>
    </row>
    <row r="688">
      <c r="Q688" s="698"/>
      <c r="R688" s="697"/>
      <c r="T688" s="166"/>
      <c r="U688" s="166"/>
      <c r="V688" s="166"/>
      <c r="W688" s="699"/>
      <c r="X688" s="166"/>
      <c r="Y688" s="166"/>
      <c r="Z688" s="166"/>
    </row>
    <row r="689">
      <c r="Q689" s="698"/>
      <c r="R689" s="697"/>
      <c r="T689" s="166"/>
      <c r="U689" s="166"/>
      <c r="V689" s="166"/>
      <c r="W689" s="699"/>
      <c r="X689" s="166"/>
      <c r="Y689" s="166"/>
      <c r="Z689" s="166"/>
    </row>
    <row r="690">
      <c r="Q690" s="698"/>
      <c r="R690" s="697"/>
      <c r="T690" s="166"/>
      <c r="U690" s="166"/>
      <c r="V690" s="166"/>
      <c r="W690" s="699"/>
      <c r="X690" s="166"/>
      <c r="Y690" s="166"/>
      <c r="Z690" s="166"/>
    </row>
    <row r="691">
      <c r="Q691" s="698"/>
      <c r="R691" s="697"/>
      <c r="T691" s="166"/>
      <c r="U691" s="166"/>
      <c r="V691" s="166"/>
      <c r="W691" s="699"/>
      <c r="X691" s="166"/>
      <c r="Y691" s="166"/>
      <c r="Z691" s="166"/>
    </row>
    <row r="692">
      <c r="Q692" s="698"/>
      <c r="R692" s="697"/>
      <c r="T692" s="166"/>
      <c r="U692" s="166"/>
      <c r="V692" s="166"/>
      <c r="W692" s="699"/>
      <c r="X692" s="166"/>
      <c r="Y692" s="166"/>
      <c r="Z692" s="166"/>
    </row>
    <row r="693">
      <c r="Q693" s="698"/>
      <c r="R693" s="697"/>
      <c r="T693" s="166"/>
      <c r="U693" s="166"/>
      <c r="V693" s="166"/>
      <c r="W693" s="699"/>
      <c r="X693" s="166"/>
      <c r="Y693" s="166"/>
      <c r="Z693" s="166"/>
    </row>
    <row r="694">
      <c r="Q694" s="698"/>
      <c r="R694" s="697"/>
      <c r="T694" s="166"/>
      <c r="U694" s="166"/>
      <c r="V694" s="166"/>
      <c r="W694" s="699"/>
      <c r="X694" s="166"/>
      <c r="Y694" s="166"/>
      <c r="Z694" s="166"/>
    </row>
    <row r="695">
      <c r="Q695" s="698"/>
      <c r="R695" s="697"/>
      <c r="T695" s="166"/>
      <c r="U695" s="166"/>
      <c r="V695" s="166"/>
      <c r="W695" s="699"/>
      <c r="X695" s="166"/>
      <c r="Y695" s="166"/>
      <c r="Z695" s="166"/>
    </row>
    <row r="696">
      <c r="Q696" s="698"/>
      <c r="R696" s="697"/>
      <c r="T696" s="166"/>
      <c r="U696" s="166"/>
      <c r="V696" s="166"/>
      <c r="W696" s="699"/>
      <c r="X696" s="166"/>
      <c r="Y696" s="166"/>
      <c r="Z696" s="166"/>
    </row>
    <row r="697">
      <c r="Q697" s="698"/>
      <c r="R697" s="697"/>
      <c r="T697" s="166"/>
      <c r="U697" s="166"/>
      <c r="V697" s="166"/>
      <c r="W697" s="699"/>
      <c r="X697" s="166"/>
      <c r="Y697" s="166"/>
      <c r="Z697" s="166"/>
    </row>
    <row r="698">
      <c r="Q698" s="698"/>
      <c r="R698" s="697"/>
      <c r="T698" s="166"/>
      <c r="U698" s="166"/>
      <c r="V698" s="166"/>
      <c r="W698" s="699"/>
      <c r="X698" s="166"/>
      <c r="Y698" s="166"/>
      <c r="Z698" s="166"/>
    </row>
    <row r="699">
      <c r="Q699" s="698"/>
      <c r="R699" s="697"/>
      <c r="T699" s="166"/>
      <c r="U699" s="166"/>
      <c r="V699" s="166"/>
      <c r="W699" s="699"/>
      <c r="X699" s="166"/>
      <c r="Y699" s="166"/>
      <c r="Z699" s="166"/>
    </row>
    <row r="700">
      <c r="Q700" s="698"/>
      <c r="R700" s="697"/>
      <c r="T700" s="166"/>
      <c r="U700" s="166"/>
      <c r="V700" s="166"/>
      <c r="W700" s="699"/>
      <c r="X700" s="166"/>
      <c r="Y700" s="166"/>
      <c r="Z700" s="166"/>
    </row>
    <row r="701">
      <c r="Q701" s="698"/>
      <c r="R701" s="697"/>
      <c r="T701" s="166"/>
      <c r="U701" s="166"/>
      <c r="V701" s="166"/>
      <c r="W701" s="699"/>
      <c r="X701" s="166"/>
      <c r="Y701" s="166"/>
      <c r="Z701" s="166"/>
    </row>
    <row r="702">
      <c r="Q702" s="698"/>
      <c r="R702" s="697"/>
      <c r="T702" s="166"/>
      <c r="U702" s="166"/>
      <c r="V702" s="166"/>
      <c r="W702" s="699"/>
      <c r="X702" s="166"/>
      <c r="Y702" s="166"/>
      <c r="Z702" s="166"/>
    </row>
    <row r="703">
      <c r="Q703" s="698"/>
      <c r="R703" s="697"/>
      <c r="T703" s="166"/>
      <c r="U703" s="166"/>
      <c r="V703" s="166"/>
      <c r="W703" s="699"/>
      <c r="X703" s="166"/>
      <c r="Y703" s="166"/>
      <c r="Z703" s="166"/>
    </row>
    <row r="704">
      <c r="Q704" s="698"/>
      <c r="R704" s="697"/>
      <c r="T704" s="166"/>
      <c r="U704" s="166"/>
      <c r="V704" s="166"/>
      <c r="W704" s="699"/>
      <c r="X704" s="166"/>
      <c r="Y704" s="166"/>
      <c r="Z704" s="166"/>
    </row>
    <row r="705">
      <c r="Q705" s="698"/>
      <c r="R705" s="697"/>
      <c r="T705" s="166"/>
      <c r="U705" s="166"/>
      <c r="V705" s="166"/>
      <c r="W705" s="699"/>
      <c r="X705" s="166"/>
      <c r="Y705" s="166"/>
      <c r="Z705" s="166"/>
    </row>
    <row r="706">
      <c r="Q706" s="698"/>
      <c r="R706" s="697"/>
      <c r="T706" s="166"/>
      <c r="U706" s="166"/>
      <c r="V706" s="166"/>
      <c r="W706" s="699"/>
      <c r="X706" s="166"/>
      <c r="Y706" s="166"/>
      <c r="Z706" s="166"/>
    </row>
    <row r="707">
      <c r="Q707" s="698"/>
      <c r="R707" s="697"/>
      <c r="T707" s="166"/>
      <c r="U707" s="166"/>
      <c r="V707" s="166"/>
      <c r="W707" s="699"/>
      <c r="X707" s="166"/>
      <c r="Y707" s="166"/>
      <c r="Z707" s="166"/>
    </row>
    <row r="708">
      <c r="Q708" s="698"/>
      <c r="R708" s="697"/>
      <c r="T708" s="166"/>
      <c r="U708" s="166"/>
      <c r="V708" s="166"/>
      <c r="W708" s="699"/>
      <c r="X708" s="166"/>
      <c r="Y708" s="166"/>
      <c r="Z708" s="166"/>
    </row>
    <row r="709">
      <c r="Q709" s="698"/>
      <c r="R709" s="697"/>
      <c r="T709" s="166"/>
      <c r="U709" s="166"/>
      <c r="V709" s="166"/>
      <c r="W709" s="699"/>
      <c r="X709" s="166"/>
      <c r="Y709" s="166"/>
      <c r="Z709" s="166"/>
    </row>
    <row r="710">
      <c r="Q710" s="698"/>
      <c r="R710" s="697"/>
      <c r="T710" s="166"/>
      <c r="U710" s="166"/>
      <c r="V710" s="166"/>
      <c r="W710" s="699"/>
      <c r="X710" s="166"/>
      <c r="Y710" s="166"/>
      <c r="Z710" s="166"/>
    </row>
    <row r="711">
      <c r="Q711" s="698"/>
      <c r="R711" s="697"/>
      <c r="T711" s="166"/>
      <c r="U711" s="166"/>
      <c r="V711" s="166"/>
      <c r="W711" s="699"/>
      <c r="X711" s="166"/>
      <c r="Y711" s="166"/>
      <c r="Z711" s="166"/>
    </row>
    <row r="712">
      <c r="Q712" s="698"/>
      <c r="R712" s="697"/>
      <c r="T712" s="166"/>
      <c r="U712" s="166"/>
      <c r="V712" s="166"/>
      <c r="W712" s="699"/>
      <c r="X712" s="166"/>
      <c r="Y712" s="166"/>
      <c r="Z712" s="166"/>
    </row>
    <row r="713">
      <c r="Q713" s="698"/>
      <c r="R713" s="697"/>
      <c r="T713" s="166"/>
      <c r="U713" s="166"/>
      <c r="V713" s="166"/>
      <c r="W713" s="699"/>
      <c r="X713" s="166"/>
      <c r="Y713" s="166"/>
      <c r="Z713" s="166"/>
    </row>
    <row r="714">
      <c r="Q714" s="698"/>
      <c r="R714" s="697"/>
      <c r="T714" s="166"/>
      <c r="U714" s="166"/>
      <c r="V714" s="166"/>
      <c r="W714" s="699"/>
      <c r="X714" s="166"/>
      <c r="Y714" s="166"/>
      <c r="Z714" s="166"/>
    </row>
    <row r="715">
      <c r="Q715" s="698"/>
      <c r="R715" s="697"/>
      <c r="T715" s="166"/>
      <c r="U715" s="166"/>
      <c r="V715" s="166"/>
      <c r="W715" s="699"/>
      <c r="X715" s="166"/>
      <c r="Y715" s="166"/>
      <c r="Z715" s="166"/>
    </row>
    <row r="716">
      <c r="Q716" s="698"/>
      <c r="R716" s="697"/>
      <c r="T716" s="166"/>
      <c r="U716" s="166"/>
      <c r="V716" s="166"/>
      <c r="W716" s="699"/>
      <c r="X716" s="166"/>
      <c r="Y716" s="166"/>
      <c r="Z716" s="166"/>
    </row>
    <row r="717">
      <c r="Q717" s="698"/>
      <c r="R717" s="697"/>
      <c r="T717" s="166"/>
      <c r="U717" s="166"/>
      <c r="V717" s="166"/>
      <c r="W717" s="699"/>
      <c r="X717" s="166"/>
      <c r="Y717" s="166"/>
      <c r="Z717" s="166"/>
    </row>
    <row r="718">
      <c r="Q718" s="698"/>
      <c r="R718" s="697"/>
      <c r="T718" s="166"/>
      <c r="U718" s="166"/>
      <c r="V718" s="166"/>
      <c r="W718" s="699"/>
      <c r="X718" s="166"/>
      <c r="Y718" s="166"/>
      <c r="Z718" s="166"/>
    </row>
    <row r="719">
      <c r="Q719" s="698"/>
      <c r="R719" s="697"/>
      <c r="T719" s="166"/>
      <c r="U719" s="166"/>
      <c r="V719" s="166"/>
      <c r="W719" s="699"/>
      <c r="X719" s="166"/>
      <c r="Y719" s="166"/>
      <c r="Z719" s="166"/>
    </row>
    <row r="720">
      <c r="Q720" s="698"/>
      <c r="R720" s="697"/>
      <c r="T720" s="166"/>
      <c r="U720" s="166"/>
      <c r="V720" s="166"/>
      <c r="W720" s="699"/>
      <c r="X720" s="166"/>
      <c r="Y720" s="166"/>
      <c r="Z720" s="166"/>
    </row>
    <row r="721">
      <c r="Q721" s="698"/>
      <c r="R721" s="697"/>
      <c r="T721" s="166"/>
      <c r="U721" s="166"/>
      <c r="V721" s="166"/>
      <c r="W721" s="699"/>
      <c r="X721" s="166"/>
      <c r="Y721" s="166"/>
      <c r="Z721" s="166"/>
    </row>
    <row r="722">
      <c r="Q722" s="698"/>
      <c r="R722" s="697"/>
      <c r="T722" s="166"/>
      <c r="U722" s="166"/>
      <c r="V722" s="166"/>
      <c r="W722" s="699"/>
      <c r="X722" s="166"/>
      <c r="Y722" s="166"/>
      <c r="Z722" s="166"/>
    </row>
    <row r="723">
      <c r="Q723" s="698"/>
      <c r="R723" s="697"/>
      <c r="T723" s="166"/>
      <c r="U723" s="166"/>
      <c r="V723" s="166"/>
      <c r="W723" s="699"/>
      <c r="X723" s="166"/>
      <c r="Y723" s="166"/>
      <c r="Z723" s="166"/>
    </row>
    <row r="724">
      <c r="Q724" s="698"/>
      <c r="R724" s="697"/>
      <c r="T724" s="166"/>
      <c r="U724" s="166"/>
      <c r="V724" s="166"/>
      <c r="W724" s="699"/>
      <c r="X724" s="166"/>
      <c r="Y724" s="166"/>
      <c r="Z724" s="166"/>
    </row>
    <row r="725">
      <c r="Q725" s="698"/>
      <c r="R725" s="697"/>
      <c r="T725" s="166"/>
      <c r="U725" s="166"/>
      <c r="V725" s="166"/>
      <c r="W725" s="699"/>
      <c r="X725" s="166"/>
      <c r="Y725" s="166"/>
      <c r="Z725" s="166"/>
    </row>
    <row r="726">
      <c r="Q726" s="698"/>
      <c r="R726" s="697"/>
      <c r="T726" s="166"/>
      <c r="U726" s="166"/>
      <c r="V726" s="166"/>
      <c r="W726" s="699"/>
      <c r="X726" s="166"/>
      <c r="Y726" s="166"/>
      <c r="Z726" s="166"/>
    </row>
    <row r="727">
      <c r="Q727" s="698"/>
      <c r="R727" s="697"/>
      <c r="T727" s="166"/>
      <c r="U727" s="166"/>
      <c r="V727" s="166"/>
      <c r="W727" s="699"/>
      <c r="X727" s="166"/>
      <c r="Y727" s="166"/>
      <c r="Z727" s="166"/>
    </row>
    <row r="728">
      <c r="Q728" s="698"/>
      <c r="R728" s="697"/>
      <c r="T728" s="166"/>
      <c r="U728" s="166"/>
      <c r="V728" s="166"/>
      <c r="W728" s="699"/>
      <c r="X728" s="166"/>
      <c r="Y728" s="166"/>
      <c r="Z728" s="166"/>
    </row>
    <row r="729">
      <c r="Q729" s="698"/>
      <c r="R729" s="697"/>
      <c r="T729" s="166"/>
      <c r="U729" s="166"/>
      <c r="V729" s="166"/>
      <c r="W729" s="699"/>
      <c r="X729" s="166"/>
      <c r="Y729" s="166"/>
      <c r="Z729" s="166"/>
    </row>
    <row r="730">
      <c r="Q730" s="698"/>
      <c r="R730" s="697"/>
      <c r="T730" s="166"/>
      <c r="U730" s="166"/>
      <c r="V730" s="166"/>
      <c r="W730" s="699"/>
      <c r="X730" s="166"/>
      <c r="Y730" s="166"/>
      <c r="Z730" s="166"/>
    </row>
    <row r="731">
      <c r="Q731" s="698"/>
      <c r="R731" s="697"/>
      <c r="T731" s="166"/>
      <c r="U731" s="166"/>
      <c r="V731" s="166"/>
      <c r="W731" s="699"/>
      <c r="X731" s="166"/>
      <c r="Y731" s="166"/>
      <c r="Z731" s="166"/>
    </row>
    <row r="732">
      <c r="Q732" s="698"/>
      <c r="R732" s="697"/>
      <c r="T732" s="166"/>
      <c r="U732" s="166"/>
      <c r="V732" s="166"/>
      <c r="W732" s="699"/>
      <c r="X732" s="166"/>
      <c r="Y732" s="166"/>
      <c r="Z732" s="166"/>
    </row>
    <row r="733">
      <c r="Q733" s="698"/>
      <c r="R733" s="697"/>
      <c r="T733" s="166"/>
      <c r="U733" s="166"/>
      <c r="V733" s="166"/>
      <c r="W733" s="699"/>
      <c r="X733" s="166"/>
      <c r="Y733" s="166"/>
      <c r="Z733" s="166"/>
    </row>
    <row r="734">
      <c r="Q734" s="698"/>
      <c r="R734" s="697"/>
      <c r="T734" s="166"/>
      <c r="U734" s="166"/>
      <c r="V734" s="166"/>
      <c r="W734" s="699"/>
      <c r="X734" s="166"/>
      <c r="Y734" s="166"/>
      <c r="Z734" s="166"/>
    </row>
    <row r="735">
      <c r="Q735" s="698"/>
      <c r="R735" s="697"/>
      <c r="T735" s="166"/>
      <c r="U735" s="166"/>
      <c r="V735" s="166"/>
      <c r="W735" s="699"/>
      <c r="X735" s="166"/>
      <c r="Y735" s="166"/>
      <c r="Z735" s="166"/>
    </row>
    <row r="736">
      <c r="Q736" s="698"/>
      <c r="R736" s="697"/>
      <c r="T736" s="166"/>
      <c r="U736" s="166"/>
      <c r="V736" s="166"/>
      <c r="W736" s="699"/>
      <c r="X736" s="166"/>
      <c r="Y736" s="166"/>
      <c r="Z736" s="166"/>
    </row>
    <row r="737">
      <c r="Q737" s="698"/>
      <c r="R737" s="697"/>
      <c r="T737" s="166"/>
      <c r="U737" s="166"/>
      <c r="V737" s="166"/>
      <c r="W737" s="699"/>
      <c r="X737" s="166"/>
      <c r="Y737" s="166"/>
      <c r="Z737" s="166"/>
    </row>
    <row r="738">
      <c r="Q738" s="698"/>
      <c r="R738" s="697"/>
      <c r="T738" s="166"/>
      <c r="U738" s="166"/>
      <c r="V738" s="166"/>
      <c r="W738" s="699"/>
      <c r="X738" s="166"/>
      <c r="Y738" s="166"/>
      <c r="Z738" s="166"/>
    </row>
    <row r="739">
      <c r="Q739" s="698"/>
      <c r="R739" s="697"/>
      <c r="T739" s="166"/>
      <c r="U739" s="166"/>
      <c r="V739" s="166"/>
      <c r="W739" s="699"/>
      <c r="X739" s="166"/>
      <c r="Y739" s="166"/>
      <c r="Z739" s="166"/>
    </row>
    <row r="740">
      <c r="Q740" s="698"/>
      <c r="R740" s="697"/>
      <c r="T740" s="166"/>
      <c r="U740" s="166"/>
      <c r="V740" s="166"/>
      <c r="W740" s="699"/>
      <c r="X740" s="166"/>
      <c r="Y740" s="166"/>
      <c r="Z740" s="166"/>
    </row>
    <row r="741">
      <c r="Q741" s="698"/>
      <c r="R741" s="697"/>
      <c r="T741" s="166"/>
      <c r="U741" s="166"/>
      <c r="V741" s="166"/>
      <c r="W741" s="699"/>
      <c r="X741" s="166"/>
      <c r="Y741" s="166"/>
      <c r="Z741" s="166"/>
    </row>
    <row r="742">
      <c r="Q742" s="698"/>
      <c r="R742" s="697"/>
      <c r="T742" s="166"/>
      <c r="U742" s="166"/>
      <c r="V742" s="166"/>
      <c r="W742" s="699"/>
      <c r="X742" s="166"/>
      <c r="Y742" s="166"/>
      <c r="Z742" s="166"/>
    </row>
    <row r="743">
      <c r="Q743" s="698"/>
      <c r="R743" s="697"/>
      <c r="T743" s="166"/>
      <c r="U743" s="166"/>
      <c r="V743" s="166"/>
      <c r="W743" s="699"/>
      <c r="X743" s="166"/>
      <c r="Y743" s="166"/>
      <c r="Z743" s="166"/>
    </row>
    <row r="744">
      <c r="Q744" s="698"/>
      <c r="R744" s="697"/>
      <c r="T744" s="166"/>
      <c r="U744" s="166"/>
      <c r="V744" s="166"/>
      <c r="W744" s="699"/>
      <c r="X744" s="166"/>
      <c r="Y744" s="166"/>
      <c r="Z744" s="166"/>
    </row>
    <row r="745">
      <c r="Q745" s="698"/>
      <c r="R745" s="697"/>
      <c r="T745" s="166"/>
      <c r="U745" s="166"/>
      <c r="V745" s="166"/>
      <c r="W745" s="699"/>
      <c r="X745" s="166"/>
      <c r="Y745" s="166"/>
      <c r="Z745" s="166"/>
    </row>
    <row r="746">
      <c r="Q746" s="698"/>
      <c r="R746" s="697"/>
      <c r="T746" s="166"/>
      <c r="U746" s="166"/>
      <c r="V746" s="166"/>
      <c r="W746" s="699"/>
      <c r="X746" s="166"/>
      <c r="Y746" s="166"/>
      <c r="Z746" s="166"/>
    </row>
    <row r="747">
      <c r="Q747" s="698"/>
      <c r="R747" s="697"/>
      <c r="T747" s="166"/>
      <c r="U747" s="166"/>
      <c r="V747" s="166"/>
      <c r="W747" s="699"/>
      <c r="X747" s="166"/>
      <c r="Y747" s="166"/>
      <c r="Z747" s="166"/>
    </row>
    <row r="748">
      <c r="Q748" s="698"/>
      <c r="R748" s="697"/>
      <c r="T748" s="166"/>
      <c r="U748" s="166"/>
      <c r="V748" s="166"/>
      <c r="W748" s="699"/>
      <c r="X748" s="166"/>
      <c r="Y748" s="166"/>
      <c r="Z748" s="166"/>
    </row>
    <row r="749">
      <c r="Q749" s="698"/>
      <c r="R749" s="697"/>
      <c r="T749" s="166"/>
      <c r="U749" s="166"/>
      <c r="V749" s="166"/>
      <c r="W749" s="699"/>
      <c r="X749" s="166"/>
      <c r="Y749" s="166"/>
      <c r="Z749" s="166"/>
    </row>
    <row r="750">
      <c r="Q750" s="698"/>
      <c r="R750" s="697"/>
      <c r="T750" s="166"/>
      <c r="U750" s="166"/>
      <c r="V750" s="166"/>
      <c r="W750" s="699"/>
      <c r="X750" s="166"/>
      <c r="Y750" s="166"/>
      <c r="Z750" s="166"/>
    </row>
    <row r="751">
      <c r="Q751" s="698"/>
      <c r="R751" s="697"/>
      <c r="T751" s="166"/>
      <c r="U751" s="166"/>
      <c r="V751" s="166"/>
      <c r="W751" s="699"/>
      <c r="X751" s="166"/>
      <c r="Y751" s="166"/>
      <c r="Z751" s="166"/>
    </row>
    <row r="752">
      <c r="Q752" s="698"/>
      <c r="R752" s="697"/>
      <c r="T752" s="166"/>
      <c r="U752" s="166"/>
      <c r="V752" s="166"/>
      <c r="W752" s="699"/>
      <c r="X752" s="166"/>
      <c r="Y752" s="166"/>
      <c r="Z752" s="166"/>
    </row>
    <row r="753">
      <c r="Q753" s="698"/>
      <c r="R753" s="697"/>
      <c r="T753" s="166"/>
      <c r="U753" s="166"/>
      <c r="V753" s="166"/>
      <c r="W753" s="699"/>
      <c r="X753" s="166"/>
      <c r="Y753" s="166"/>
      <c r="Z753" s="166"/>
    </row>
    <row r="754">
      <c r="Q754" s="698"/>
      <c r="R754" s="697"/>
      <c r="T754" s="166"/>
      <c r="U754" s="166"/>
      <c r="V754" s="166"/>
      <c r="W754" s="699"/>
      <c r="X754" s="166"/>
      <c r="Y754" s="166"/>
      <c r="Z754" s="166"/>
    </row>
    <row r="755">
      <c r="Q755" s="698"/>
      <c r="R755" s="697"/>
      <c r="T755" s="166"/>
      <c r="U755" s="166"/>
      <c r="V755" s="166"/>
      <c r="W755" s="699"/>
      <c r="X755" s="166"/>
      <c r="Y755" s="166"/>
      <c r="Z755" s="166"/>
    </row>
    <row r="756">
      <c r="Q756" s="698"/>
      <c r="R756" s="697"/>
      <c r="T756" s="166"/>
      <c r="U756" s="166"/>
      <c r="V756" s="166"/>
      <c r="W756" s="699"/>
      <c r="X756" s="166"/>
      <c r="Y756" s="166"/>
      <c r="Z756" s="166"/>
    </row>
    <row r="757">
      <c r="Q757" s="698"/>
      <c r="R757" s="697"/>
      <c r="T757" s="166"/>
      <c r="U757" s="166"/>
      <c r="V757" s="166"/>
      <c r="W757" s="699"/>
      <c r="X757" s="166"/>
      <c r="Y757" s="166"/>
      <c r="Z757" s="166"/>
    </row>
    <row r="758">
      <c r="Q758" s="698"/>
      <c r="R758" s="697"/>
      <c r="T758" s="166"/>
      <c r="U758" s="166"/>
      <c r="V758" s="166"/>
      <c r="W758" s="699"/>
      <c r="X758" s="166"/>
      <c r="Y758" s="166"/>
      <c r="Z758" s="166"/>
    </row>
    <row r="759">
      <c r="Q759" s="698"/>
      <c r="R759" s="697"/>
      <c r="T759" s="166"/>
      <c r="U759" s="166"/>
      <c r="V759" s="166"/>
      <c r="W759" s="699"/>
      <c r="X759" s="166"/>
      <c r="Y759" s="166"/>
      <c r="Z759" s="166"/>
    </row>
    <row r="760">
      <c r="Q760" s="698"/>
      <c r="R760" s="697"/>
      <c r="T760" s="166"/>
      <c r="U760" s="166"/>
      <c r="V760" s="166"/>
      <c r="W760" s="699"/>
      <c r="X760" s="166"/>
      <c r="Y760" s="166"/>
      <c r="Z760" s="166"/>
    </row>
    <row r="761">
      <c r="Q761" s="698"/>
      <c r="R761" s="697"/>
      <c r="T761" s="166"/>
      <c r="U761" s="166"/>
      <c r="V761" s="166"/>
      <c r="W761" s="699"/>
      <c r="X761" s="166"/>
      <c r="Y761" s="166"/>
      <c r="Z761" s="166"/>
    </row>
    <row r="762">
      <c r="Q762" s="698"/>
      <c r="R762" s="697"/>
      <c r="T762" s="166"/>
      <c r="U762" s="166"/>
      <c r="V762" s="166"/>
      <c r="W762" s="699"/>
      <c r="X762" s="166"/>
      <c r="Y762" s="166"/>
      <c r="Z762" s="166"/>
    </row>
    <row r="763">
      <c r="Q763" s="698"/>
      <c r="R763" s="697"/>
      <c r="T763" s="166"/>
      <c r="U763" s="166"/>
      <c r="V763" s="166"/>
      <c r="W763" s="699"/>
      <c r="X763" s="166"/>
      <c r="Y763" s="166"/>
      <c r="Z763" s="166"/>
    </row>
    <row r="764">
      <c r="Q764" s="698"/>
      <c r="R764" s="697"/>
      <c r="T764" s="166"/>
      <c r="U764" s="166"/>
      <c r="V764" s="166"/>
      <c r="W764" s="699"/>
      <c r="X764" s="166"/>
      <c r="Y764" s="166"/>
      <c r="Z764" s="166"/>
    </row>
    <row r="765">
      <c r="Q765" s="698"/>
      <c r="R765" s="697"/>
      <c r="T765" s="166"/>
      <c r="U765" s="166"/>
      <c r="V765" s="166"/>
      <c r="W765" s="699"/>
      <c r="X765" s="166"/>
      <c r="Y765" s="166"/>
      <c r="Z765" s="166"/>
    </row>
    <row r="766">
      <c r="Q766" s="698"/>
      <c r="R766" s="697"/>
      <c r="T766" s="166"/>
      <c r="U766" s="166"/>
      <c r="V766" s="166"/>
      <c r="W766" s="699"/>
      <c r="X766" s="166"/>
      <c r="Y766" s="166"/>
      <c r="Z766" s="166"/>
    </row>
    <row r="767">
      <c r="Q767" s="698"/>
      <c r="R767" s="697"/>
      <c r="T767" s="166"/>
      <c r="U767" s="166"/>
      <c r="V767" s="166"/>
      <c r="W767" s="699"/>
      <c r="X767" s="166"/>
      <c r="Y767" s="166"/>
      <c r="Z767" s="166"/>
    </row>
    <row r="768">
      <c r="Q768" s="698"/>
      <c r="R768" s="697"/>
      <c r="T768" s="166"/>
      <c r="U768" s="166"/>
      <c r="V768" s="166"/>
      <c r="W768" s="699"/>
      <c r="X768" s="166"/>
      <c r="Y768" s="166"/>
      <c r="Z768" s="166"/>
    </row>
    <row r="769">
      <c r="Q769" s="698"/>
      <c r="R769" s="697"/>
      <c r="T769" s="166"/>
      <c r="U769" s="166"/>
      <c r="V769" s="166"/>
      <c r="W769" s="699"/>
      <c r="X769" s="166"/>
      <c r="Y769" s="166"/>
      <c r="Z769" s="166"/>
    </row>
    <row r="770">
      <c r="Q770" s="698"/>
      <c r="R770" s="697"/>
      <c r="T770" s="166"/>
      <c r="U770" s="166"/>
      <c r="V770" s="166"/>
      <c r="W770" s="699"/>
      <c r="X770" s="166"/>
      <c r="Y770" s="166"/>
      <c r="Z770" s="166"/>
    </row>
    <row r="771">
      <c r="Q771" s="698"/>
      <c r="R771" s="697"/>
      <c r="T771" s="166"/>
      <c r="U771" s="166"/>
      <c r="V771" s="166"/>
      <c r="W771" s="699"/>
      <c r="X771" s="166"/>
      <c r="Y771" s="166"/>
      <c r="Z771" s="166"/>
    </row>
    <row r="772">
      <c r="Q772" s="698"/>
      <c r="R772" s="697"/>
      <c r="T772" s="166"/>
      <c r="U772" s="166"/>
      <c r="V772" s="166"/>
      <c r="W772" s="699"/>
      <c r="X772" s="166"/>
      <c r="Y772" s="166"/>
      <c r="Z772" s="166"/>
    </row>
    <row r="773">
      <c r="Q773" s="698"/>
      <c r="R773" s="697"/>
      <c r="T773" s="166"/>
      <c r="U773" s="166"/>
      <c r="V773" s="166"/>
      <c r="W773" s="699"/>
      <c r="X773" s="166"/>
      <c r="Y773" s="166"/>
      <c r="Z773" s="166"/>
    </row>
    <row r="774">
      <c r="Q774" s="698"/>
      <c r="R774" s="697"/>
      <c r="T774" s="166"/>
      <c r="U774" s="166"/>
      <c r="V774" s="166"/>
      <c r="W774" s="699"/>
      <c r="X774" s="166"/>
      <c r="Y774" s="166"/>
      <c r="Z774" s="166"/>
    </row>
    <row r="775">
      <c r="Q775" s="698"/>
      <c r="R775" s="697"/>
      <c r="T775" s="166"/>
      <c r="U775" s="166"/>
      <c r="V775" s="166"/>
      <c r="W775" s="699"/>
      <c r="X775" s="166"/>
      <c r="Y775" s="166"/>
      <c r="Z775" s="166"/>
    </row>
    <row r="776">
      <c r="Q776" s="698"/>
      <c r="R776" s="697"/>
      <c r="T776" s="166"/>
      <c r="U776" s="166"/>
      <c r="V776" s="166"/>
      <c r="W776" s="699"/>
      <c r="X776" s="166"/>
      <c r="Y776" s="166"/>
      <c r="Z776" s="166"/>
    </row>
    <row r="777">
      <c r="Q777" s="698"/>
      <c r="R777" s="697"/>
      <c r="T777" s="166"/>
      <c r="U777" s="166"/>
      <c r="V777" s="166"/>
      <c r="W777" s="699"/>
      <c r="X777" s="166"/>
      <c r="Y777" s="166"/>
      <c r="Z777" s="166"/>
    </row>
    <row r="778">
      <c r="Q778" s="698"/>
      <c r="R778" s="697"/>
      <c r="T778" s="166"/>
      <c r="U778" s="166"/>
      <c r="V778" s="166"/>
      <c r="W778" s="699"/>
      <c r="X778" s="166"/>
      <c r="Y778" s="166"/>
      <c r="Z778" s="166"/>
    </row>
    <row r="779">
      <c r="Q779" s="698"/>
      <c r="R779" s="697"/>
      <c r="T779" s="166"/>
      <c r="U779" s="166"/>
      <c r="V779" s="166"/>
      <c r="W779" s="699"/>
      <c r="X779" s="166"/>
      <c r="Y779" s="166"/>
      <c r="Z779" s="166"/>
    </row>
    <row r="780">
      <c r="Q780" s="698"/>
      <c r="R780" s="697"/>
      <c r="T780" s="166"/>
      <c r="U780" s="166"/>
      <c r="V780" s="166"/>
      <c r="W780" s="699"/>
      <c r="X780" s="166"/>
      <c r="Y780" s="166"/>
      <c r="Z780" s="166"/>
    </row>
    <row r="781">
      <c r="Q781" s="698"/>
      <c r="R781" s="697"/>
      <c r="T781" s="166"/>
      <c r="U781" s="166"/>
      <c r="V781" s="166"/>
      <c r="W781" s="699"/>
      <c r="X781" s="166"/>
      <c r="Y781" s="166"/>
      <c r="Z781" s="166"/>
    </row>
    <row r="782">
      <c r="Q782" s="698"/>
      <c r="R782" s="697"/>
      <c r="T782" s="166"/>
      <c r="U782" s="166"/>
      <c r="V782" s="166"/>
      <c r="W782" s="699"/>
      <c r="X782" s="166"/>
      <c r="Y782" s="166"/>
      <c r="Z782" s="166"/>
    </row>
    <row r="783">
      <c r="Q783" s="698"/>
      <c r="R783" s="697"/>
      <c r="T783" s="166"/>
      <c r="U783" s="166"/>
      <c r="V783" s="166"/>
      <c r="W783" s="699"/>
      <c r="X783" s="166"/>
      <c r="Y783" s="166"/>
      <c r="Z783" s="166"/>
    </row>
    <row r="784">
      <c r="Q784" s="698"/>
      <c r="R784" s="697"/>
      <c r="T784" s="166"/>
      <c r="U784" s="166"/>
      <c r="V784" s="166"/>
      <c r="W784" s="699"/>
      <c r="X784" s="166"/>
      <c r="Y784" s="166"/>
      <c r="Z784" s="166"/>
    </row>
    <row r="785">
      <c r="Q785" s="698"/>
      <c r="R785" s="697"/>
      <c r="T785" s="166"/>
      <c r="U785" s="166"/>
      <c r="V785" s="166"/>
      <c r="W785" s="699"/>
      <c r="X785" s="166"/>
      <c r="Y785" s="166"/>
      <c r="Z785" s="166"/>
    </row>
    <row r="786">
      <c r="Q786" s="698"/>
      <c r="R786" s="697"/>
      <c r="T786" s="166"/>
      <c r="U786" s="166"/>
      <c r="V786" s="166"/>
      <c r="W786" s="699"/>
      <c r="X786" s="166"/>
      <c r="Y786" s="166"/>
      <c r="Z786" s="166"/>
    </row>
    <row r="787">
      <c r="Q787" s="698"/>
      <c r="R787" s="697"/>
      <c r="T787" s="166"/>
      <c r="U787" s="166"/>
      <c r="V787" s="166"/>
      <c r="W787" s="699"/>
      <c r="X787" s="166"/>
      <c r="Y787" s="166"/>
      <c r="Z787" s="166"/>
    </row>
    <row r="788">
      <c r="Q788" s="698"/>
      <c r="R788" s="697"/>
      <c r="T788" s="166"/>
      <c r="U788" s="166"/>
      <c r="V788" s="166"/>
      <c r="W788" s="699"/>
      <c r="X788" s="166"/>
      <c r="Y788" s="166"/>
      <c r="Z788" s="166"/>
    </row>
    <row r="789">
      <c r="Q789" s="698"/>
      <c r="R789" s="697"/>
      <c r="T789" s="166"/>
      <c r="U789" s="166"/>
      <c r="V789" s="166"/>
      <c r="W789" s="699"/>
      <c r="X789" s="166"/>
      <c r="Y789" s="166"/>
      <c r="Z789" s="166"/>
    </row>
    <row r="790">
      <c r="Q790" s="698"/>
      <c r="R790" s="697"/>
      <c r="T790" s="166"/>
      <c r="U790" s="166"/>
      <c r="V790" s="166"/>
      <c r="W790" s="699"/>
      <c r="X790" s="166"/>
      <c r="Y790" s="166"/>
      <c r="Z790" s="166"/>
    </row>
    <row r="791">
      <c r="Q791" s="698"/>
      <c r="R791" s="697"/>
      <c r="T791" s="166"/>
      <c r="U791" s="166"/>
      <c r="V791" s="166"/>
      <c r="W791" s="699"/>
      <c r="X791" s="166"/>
      <c r="Y791" s="166"/>
      <c r="Z791" s="166"/>
    </row>
    <row r="792">
      <c r="Q792" s="698"/>
      <c r="R792" s="697"/>
      <c r="T792" s="166"/>
      <c r="U792" s="166"/>
      <c r="V792" s="166"/>
      <c r="W792" s="699"/>
      <c r="X792" s="166"/>
      <c r="Y792" s="166"/>
      <c r="Z792" s="166"/>
    </row>
    <row r="793">
      <c r="Q793" s="698"/>
      <c r="R793" s="697"/>
      <c r="T793" s="166"/>
      <c r="U793" s="166"/>
      <c r="V793" s="166"/>
      <c r="W793" s="699"/>
      <c r="X793" s="166"/>
      <c r="Y793" s="166"/>
      <c r="Z793" s="166"/>
    </row>
    <row r="794">
      <c r="Q794" s="698"/>
      <c r="R794" s="697"/>
      <c r="T794" s="166"/>
      <c r="U794" s="166"/>
      <c r="V794" s="166"/>
      <c r="W794" s="699"/>
      <c r="X794" s="166"/>
      <c r="Y794" s="166"/>
      <c r="Z794" s="166"/>
    </row>
    <row r="795">
      <c r="Q795" s="698"/>
      <c r="R795" s="697"/>
      <c r="T795" s="166"/>
      <c r="U795" s="166"/>
      <c r="V795" s="166"/>
      <c r="W795" s="699"/>
      <c r="X795" s="166"/>
      <c r="Y795" s="166"/>
      <c r="Z795" s="166"/>
    </row>
    <row r="796">
      <c r="Q796" s="698"/>
      <c r="R796" s="697"/>
      <c r="T796" s="166"/>
      <c r="U796" s="166"/>
      <c r="V796" s="166"/>
      <c r="W796" s="699"/>
      <c r="X796" s="166"/>
      <c r="Y796" s="166"/>
      <c r="Z796" s="166"/>
    </row>
    <row r="797">
      <c r="Q797" s="698"/>
      <c r="R797" s="697"/>
      <c r="T797" s="166"/>
      <c r="U797" s="166"/>
      <c r="V797" s="166"/>
      <c r="W797" s="699"/>
      <c r="X797" s="166"/>
      <c r="Y797" s="166"/>
      <c r="Z797" s="166"/>
    </row>
    <row r="798">
      <c r="Q798" s="698"/>
      <c r="R798" s="697"/>
      <c r="T798" s="166"/>
      <c r="U798" s="166"/>
      <c r="V798" s="166"/>
      <c r="W798" s="699"/>
      <c r="X798" s="166"/>
      <c r="Y798" s="166"/>
      <c r="Z798" s="166"/>
    </row>
    <row r="799">
      <c r="Q799" s="698"/>
      <c r="R799" s="697"/>
      <c r="T799" s="166"/>
      <c r="U799" s="166"/>
      <c r="V799" s="166"/>
      <c r="W799" s="699"/>
      <c r="X799" s="166"/>
      <c r="Y799" s="166"/>
      <c r="Z799" s="166"/>
    </row>
    <row r="800">
      <c r="Q800" s="698"/>
      <c r="R800" s="697"/>
      <c r="T800" s="166"/>
      <c r="U800" s="166"/>
      <c r="V800" s="166"/>
      <c r="W800" s="699"/>
      <c r="X800" s="166"/>
      <c r="Y800" s="166"/>
      <c r="Z800" s="166"/>
    </row>
    <row r="801">
      <c r="Q801" s="698"/>
      <c r="R801" s="697"/>
      <c r="T801" s="166"/>
      <c r="U801" s="166"/>
      <c r="V801" s="166"/>
      <c r="W801" s="699"/>
      <c r="X801" s="166"/>
      <c r="Y801" s="166"/>
      <c r="Z801" s="166"/>
    </row>
    <row r="802">
      <c r="Q802" s="698"/>
      <c r="R802" s="697"/>
      <c r="T802" s="166"/>
      <c r="U802" s="166"/>
      <c r="V802" s="166"/>
      <c r="W802" s="699"/>
      <c r="X802" s="166"/>
      <c r="Y802" s="166"/>
      <c r="Z802" s="166"/>
    </row>
    <row r="803">
      <c r="Q803" s="698"/>
      <c r="R803" s="697"/>
      <c r="T803" s="166"/>
      <c r="U803" s="166"/>
      <c r="V803" s="166"/>
      <c r="W803" s="699"/>
      <c r="X803" s="166"/>
      <c r="Y803" s="166"/>
      <c r="Z803" s="166"/>
    </row>
    <row r="804">
      <c r="Q804" s="698"/>
      <c r="R804" s="697"/>
      <c r="T804" s="166"/>
      <c r="U804" s="166"/>
      <c r="V804" s="166"/>
      <c r="W804" s="699"/>
      <c r="X804" s="166"/>
      <c r="Y804" s="166"/>
      <c r="Z804" s="166"/>
    </row>
    <row r="805">
      <c r="Q805" s="698"/>
      <c r="R805" s="697"/>
      <c r="T805" s="166"/>
      <c r="U805" s="166"/>
      <c r="V805" s="166"/>
      <c r="W805" s="699"/>
      <c r="X805" s="166"/>
      <c r="Y805" s="166"/>
      <c r="Z805" s="166"/>
    </row>
    <row r="806">
      <c r="Q806" s="698"/>
      <c r="R806" s="697"/>
      <c r="T806" s="166"/>
      <c r="U806" s="166"/>
      <c r="V806" s="166"/>
      <c r="W806" s="699"/>
      <c r="X806" s="166"/>
      <c r="Y806" s="166"/>
      <c r="Z806" s="166"/>
    </row>
    <row r="807">
      <c r="Q807" s="698"/>
      <c r="R807" s="697"/>
      <c r="T807" s="166"/>
      <c r="U807" s="166"/>
      <c r="V807" s="166"/>
      <c r="W807" s="699"/>
      <c r="X807" s="166"/>
      <c r="Y807" s="166"/>
      <c r="Z807" s="166"/>
    </row>
    <row r="808">
      <c r="Q808" s="698"/>
      <c r="R808" s="697"/>
      <c r="T808" s="166"/>
      <c r="U808" s="166"/>
      <c r="V808" s="166"/>
      <c r="W808" s="699"/>
      <c r="X808" s="166"/>
      <c r="Y808" s="166"/>
      <c r="Z808" s="166"/>
    </row>
    <row r="809">
      <c r="Q809" s="698"/>
      <c r="R809" s="697"/>
      <c r="T809" s="166"/>
      <c r="U809" s="166"/>
      <c r="V809" s="166"/>
      <c r="W809" s="699"/>
      <c r="X809" s="166"/>
      <c r="Y809" s="166"/>
      <c r="Z809" s="166"/>
    </row>
    <row r="810">
      <c r="Q810" s="698"/>
      <c r="R810" s="697"/>
      <c r="T810" s="166"/>
      <c r="U810" s="166"/>
      <c r="V810" s="166"/>
      <c r="W810" s="699"/>
      <c r="X810" s="166"/>
      <c r="Y810" s="166"/>
      <c r="Z810" s="166"/>
    </row>
    <row r="811">
      <c r="Q811" s="698"/>
      <c r="R811" s="697"/>
      <c r="T811" s="166"/>
      <c r="U811" s="166"/>
      <c r="V811" s="166"/>
      <c r="W811" s="699"/>
      <c r="X811" s="166"/>
      <c r="Y811" s="166"/>
      <c r="Z811" s="166"/>
    </row>
    <row r="812">
      <c r="Q812" s="698"/>
      <c r="R812" s="697"/>
      <c r="T812" s="166"/>
      <c r="U812" s="166"/>
      <c r="V812" s="166"/>
      <c r="W812" s="699"/>
      <c r="X812" s="166"/>
      <c r="Y812" s="166"/>
      <c r="Z812" s="166"/>
    </row>
    <row r="813">
      <c r="Q813" s="698"/>
      <c r="R813" s="697"/>
      <c r="T813" s="166"/>
      <c r="U813" s="166"/>
      <c r="V813" s="166"/>
      <c r="W813" s="699"/>
      <c r="X813" s="166"/>
      <c r="Y813" s="166"/>
      <c r="Z813" s="166"/>
    </row>
    <row r="814">
      <c r="Q814" s="698"/>
      <c r="R814" s="697"/>
      <c r="T814" s="166"/>
      <c r="U814" s="166"/>
      <c r="V814" s="166"/>
      <c r="W814" s="699"/>
      <c r="X814" s="166"/>
      <c r="Y814" s="166"/>
      <c r="Z814" s="166"/>
    </row>
    <row r="815">
      <c r="Q815" s="698"/>
      <c r="R815" s="697"/>
      <c r="T815" s="166"/>
      <c r="U815" s="166"/>
      <c r="V815" s="166"/>
      <c r="W815" s="699"/>
      <c r="X815" s="166"/>
      <c r="Y815" s="166"/>
      <c r="Z815" s="166"/>
    </row>
    <row r="816">
      <c r="Q816" s="698"/>
      <c r="R816" s="697"/>
      <c r="T816" s="166"/>
      <c r="U816" s="166"/>
      <c r="V816" s="166"/>
      <c r="W816" s="699"/>
      <c r="X816" s="166"/>
      <c r="Y816" s="166"/>
      <c r="Z816" s="166"/>
    </row>
    <row r="817">
      <c r="Q817" s="698"/>
      <c r="R817" s="697"/>
      <c r="T817" s="166"/>
      <c r="U817" s="166"/>
      <c r="V817" s="166"/>
      <c r="W817" s="699"/>
      <c r="X817" s="166"/>
      <c r="Y817" s="166"/>
      <c r="Z817" s="166"/>
    </row>
    <row r="818">
      <c r="Q818" s="698"/>
      <c r="R818" s="697"/>
      <c r="T818" s="166"/>
      <c r="U818" s="166"/>
      <c r="V818" s="166"/>
      <c r="W818" s="699"/>
      <c r="X818" s="166"/>
      <c r="Y818" s="166"/>
      <c r="Z818" s="166"/>
    </row>
    <row r="819">
      <c r="Q819" s="698"/>
      <c r="R819" s="697"/>
      <c r="T819" s="166"/>
      <c r="U819" s="166"/>
      <c r="V819" s="166"/>
      <c r="W819" s="699"/>
      <c r="X819" s="166"/>
      <c r="Y819" s="166"/>
      <c r="Z819" s="166"/>
    </row>
    <row r="820">
      <c r="Q820" s="698"/>
      <c r="R820" s="697"/>
      <c r="T820" s="166"/>
      <c r="U820" s="166"/>
      <c r="V820" s="166"/>
      <c r="W820" s="699"/>
      <c r="X820" s="166"/>
      <c r="Y820" s="166"/>
      <c r="Z820" s="166"/>
    </row>
    <row r="821">
      <c r="Q821" s="698"/>
      <c r="R821" s="697"/>
      <c r="T821" s="166"/>
      <c r="U821" s="166"/>
      <c r="V821" s="166"/>
      <c r="W821" s="699"/>
      <c r="X821" s="166"/>
      <c r="Y821" s="166"/>
      <c r="Z821" s="166"/>
    </row>
    <row r="822">
      <c r="Q822" s="698"/>
      <c r="R822" s="697"/>
      <c r="T822" s="166"/>
      <c r="U822" s="166"/>
      <c r="V822" s="166"/>
      <c r="W822" s="699"/>
      <c r="X822" s="166"/>
      <c r="Y822" s="166"/>
      <c r="Z822" s="166"/>
    </row>
    <row r="823">
      <c r="Q823" s="698"/>
      <c r="R823" s="697"/>
      <c r="T823" s="166"/>
      <c r="U823" s="166"/>
      <c r="V823" s="166"/>
      <c r="W823" s="699"/>
      <c r="X823" s="166"/>
      <c r="Y823" s="166"/>
      <c r="Z823" s="166"/>
    </row>
    <row r="824">
      <c r="Q824" s="698"/>
      <c r="R824" s="697"/>
      <c r="T824" s="166"/>
      <c r="U824" s="166"/>
      <c r="V824" s="166"/>
      <c r="W824" s="699"/>
      <c r="X824" s="166"/>
      <c r="Y824" s="166"/>
      <c r="Z824" s="166"/>
    </row>
    <row r="825">
      <c r="Q825" s="698"/>
      <c r="R825" s="697"/>
      <c r="T825" s="166"/>
      <c r="U825" s="166"/>
      <c r="V825" s="166"/>
      <c r="W825" s="699"/>
      <c r="X825" s="166"/>
      <c r="Y825" s="166"/>
      <c r="Z825" s="166"/>
    </row>
    <row r="826">
      <c r="Q826" s="698"/>
      <c r="R826" s="697"/>
      <c r="T826" s="166"/>
      <c r="U826" s="166"/>
      <c r="V826" s="166"/>
      <c r="W826" s="699"/>
      <c r="X826" s="166"/>
      <c r="Y826" s="166"/>
      <c r="Z826" s="166"/>
    </row>
    <row r="827">
      <c r="Q827" s="698"/>
      <c r="R827" s="697"/>
      <c r="T827" s="166"/>
      <c r="U827" s="166"/>
      <c r="V827" s="166"/>
      <c r="W827" s="699"/>
      <c r="X827" s="166"/>
      <c r="Y827" s="166"/>
      <c r="Z827" s="166"/>
    </row>
    <row r="828">
      <c r="Q828" s="698"/>
      <c r="R828" s="697"/>
      <c r="T828" s="166"/>
      <c r="U828" s="166"/>
      <c r="V828" s="166"/>
      <c r="W828" s="699"/>
      <c r="X828" s="166"/>
      <c r="Y828" s="166"/>
      <c r="Z828" s="166"/>
    </row>
    <row r="829">
      <c r="Q829" s="698"/>
      <c r="R829" s="697"/>
      <c r="T829" s="166"/>
      <c r="U829" s="166"/>
      <c r="V829" s="166"/>
      <c r="W829" s="699"/>
      <c r="X829" s="166"/>
      <c r="Y829" s="166"/>
      <c r="Z829" s="166"/>
    </row>
    <row r="830">
      <c r="Q830" s="698"/>
      <c r="R830" s="697"/>
      <c r="T830" s="166"/>
      <c r="U830" s="166"/>
      <c r="V830" s="166"/>
      <c r="W830" s="699"/>
      <c r="X830" s="166"/>
      <c r="Y830" s="166"/>
      <c r="Z830" s="166"/>
    </row>
    <row r="831">
      <c r="Q831" s="698"/>
      <c r="R831" s="697"/>
      <c r="T831" s="166"/>
      <c r="U831" s="166"/>
      <c r="V831" s="166"/>
      <c r="W831" s="699"/>
      <c r="X831" s="166"/>
      <c r="Y831" s="166"/>
      <c r="Z831" s="166"/>
    </row>
    <row r="832">
      <c r="Q832" s="698"/>
      <c r="R832" s="697"/>
      <c r="T832" s="166"/>
      <c r="U832" s="166"/>
      <c r="V832" s="166"/>
      <c r="W832" s="699"/>
      <c r="X832" s="166"/>
      <c r="Y832" s="166"/>
      <c r="Z832" s="166"/>
    </row>
    <row r="833">
      <c r="Q833" s="698"/>
      <c r="R833" s="697"/>
      <c r="T833" s="166"/>
      <c r="U833" s="166"/>
      <c r="V833" s="166"/>
      <c r="W833" s="699"/>
      <c r="X833" s="166"/>
      <c r="Y833" s="166"/>
      <c r="Z833" s="166"/>
    </row>
    <row r="834">
      <c r="Q834" s="698"/>
      <c r="R834" s="697"/>
      <c r="T834" s="166"/>
      <c r="U834" s="166"/>
      <c r="V834" s="166"/>
      <c r="W834" s="699"/>
      <c r="X834" s="166"/>
      <c r="Y834" s="166"/>
      <c r="Z834" s="166"/>
    </row>
    <row r="835">
      <c r="Q835" s="698"/>
      <c r="R835" s="697"/>
      <c r="T835" s="166"/>
      <c r="U835" s="166"/>
      <c r="V835" s="166"/>
      <c r="W835" s="699"/>
      <c r="X835" s="166"/>
      <c r="Y835" s="166"/>
      <c r="Z835" s="166"/>
    </row>
    <row r="836">
      <c r="Q836" s="698"/>
      <c r="R836" s="697"/>
      <c r="T836" s="166"/>
      <c r="U836" s="166"/>
      <c r="V836" s="166"/>
      <c r="W836" s="699"/>
      <c r="X836" s="166"/>
      <c r="Y836" s="166"/>
      <c r="Z836" s="166"/>
    </row>
    <row r="837">
      <c r="Q837" s="698"/>
      <c r="R837" s="697"/>
      <c r="T837" s="166"/>
      <c r="U837" s="166"/>
      <c r="V837" s="166"/>
      <c r="W837" s="699"/>
      <c r="X837" s="166"/>
      <c r="Y837" s="166"/>
      <c r="Z837" s="166"/>
    </row>
    <row r="838">
      <c r="Q838" s="698"/>
      <c r="R838" s="697"/>
      <c r="T838" s="166"/>
      <c r="U838" s="166"/>
      <c r="V838" s="166"/>
      <c r="W838" s="699"/>
      <c r="X838" s="166"/>
      <c r="Y838" s="166"/>
      <c r="Z838" s="166"/>
    </row>
    <row r="839">
      <c r="Q839" s="698"/>
      <c r="R839" s="697"/>
      <c r="T839" s="166"/>
      <c r="U839" s="166"/>
      <c r="V839" s="166"/>
      <c r="W839" s="699"/>
      <c r="X839" s="166"/>
      <c r="Y839" s="166"/>
      <c r="Z839" s="166"/>
    </row>
    <row r="840">
      <c r="Q840" s="698"/>
      <c r="R840" s="697"/>
      <c r="T840" s="166"/>
      <c r="U840" s="166"/>
      <c r="V840" s="166"/>
      <c r="W840" s="699"/>
      <c r="X840" s="166"/>
      <c r="Y840" s="166"/>
      <c r="Z840" s="166"/>
    </row>
    <row r="841">
      <c r="Q841" s="698"/>
      <c r="R841" s="697"/>
      <c r="T841" s="166"/>
      <c r="U841" s="166"/>
      <c r="V841" s="166"/>
      <c r="W841" s="699"/>
      <c r="X841" s="166"/>
      <c r="Y841" s="166"/>
      <c r="Z841" s="166"/>
    </row>
    <row r="842">
      <c r="Q842" s="698"/>
      <c r="R842" s="697"/>
      <c r="T842" s="166"/>
      <c r="U842" s="166"/>
      <c r="V842" s="166"/>
      <c r="W842" s="699"/>
      <c r="X842" s="166"/>
      <c r="Y842" s="166"/>
      <c r="Z842" s="166"/>
    </row>
    <row r="843">
      <c r="Q843" s="698"/>
      <c r="R843" s="697"/>
      <c r="T843" s="166"/>
      <c r="U843" s="166"/>
      <c r="V843" s="166"/>
      <c r="W843" s="699"/>
      <c r="X843" s="166"/>
      <c r="Y843" s="166"/>
      <c r="Z843" s="166"/>
    </row>
    <row r="844">
      <c r="Q844" s="698"/>
      <c r="R844" s="697"/>
      <c r="T844" s="166"/>
      <c r="U844" s="166"/>
      <c r="V844" s="166"/>
      <c r="W844" s="699"/>
      <c r="X844" s="166"/>
      <c r="Y844" s="166"/>
      <c r="Z844" s="166"/>
    </row>
    <row r="845">
      <c r="Q845" s="698"/>
      <c r="R845" s="697"/>
      <c r="T845" s="166"/>
      <c r="U845" s="166"/>
      <c r="V845" s="166"/>
      <c r="W845" s="699"/>
      <c r="X845" s="166"/>
      <c r="Y845" s="166"/>
      <c r="Z845" s="166"/>
    </row>
    <row r="846">
      <c r="Q846" s="698"/>
      <c r="R846" s="697"/>
      <c r="T846" s="166"/>
      <c r="U846" s="166"/>
      <c r="V846" s="166"/>
      <c r="W846" s="699"/>
      <c r="X846" s="166"/>
      <c r="Y846" s="166"/>
      <c r="Z846" s="166"/>
    </row>
    <row r="847">
      <c r="Q847" s="698"/>
      <c r="R847" s="697"/>
      <c r="T847" s="166"/>
      <c r="U847" s="166"/>
      <c r="V847" s="166"/>
      <c r="W847" s="699"/>
      <c r="X847" s="166"/>
      <c r="Y847" s="166"/>
      <c r="Z847" s="166"/>
    </row>
    <row r="848">
      <c r="Q848" s="698"/>
      <c r="R848" s="697"/>
      <c r="T848" s="166"/>
      <c r="U848" s="166"/>
      <c r="V848" s="166"/>
      <c r="W848" s="699"/>
      <c r="X848" s="166"/>
      <c r="Y848" s="166"/>
      <c r="Z848" s="166"/>
    </row>
    <row r="849">
      <c r="Q849" s="698"/>
      <c r="R849" s="697"/>
      <c r="T849" s="166"/>
      <c r="U849" s="166"/>
      <c r="V849" s="166"/>
      <c r="W849" s="699"/>
      <c r="X849" s="166"/>
      <c r="Y849" s="166"/>
      <c r="Z849" s="166"/>
    </row>
    <row r="850">
      <c r="Q850" s="698"/>
      <c r="R850" s="697"/>
      <c r="T850" s="166"/>
      <c r="U850" s="166"/>
      <c r="V850" s="166"/>
      <c r="W850" s="699"/>
      <c r="X850" s="166"/>
      <c r="Y850" s="166"/>
      <c r="Z850" s="166"/>
    </row>
    <row r="851">
      <c r="Q851" s="698"/>
      <c r="R851" s="697"/>
      <c r="T851" s="166"/>
      <c r="U851" s="166"/>
      <c r="V851" s="166"/>
      <c r="W851" s="699"/>
      <c r="X851" s="166"/>
      <c r="Y851" s="166"/>
      <c r="Z851" s="166"/>
    </row>
    <row r="852">
      <c r="Q852" s="698"/>
      <c r="R852" s="697"/>
      <c r="T852" s="166"/>
      <c r="U852" s="166"/>
      <c r="V852" s="166"/>
      <c r="W852" s="699"/>
      <c r="X852" s="166"/>
      <c r="Y852" s="166"/>
      <c r="Z852" s="166"/>
    </row>
    <row r="853">
      <c r="Q853" s="698"/>
      <c r="R853" s="697"/>
      <c r="T853" s="166"/>
      <c r="U853" s="166"/>
      <c r="V853" s="166"/>
      <c r="W853" s="699"/>
      <c r="X853" s="166"/>
      <c r="Y853" s="166"/>
      <c r="Z853" s="166"/>
    </row>
    <row r="854">
      <c r="Q854" s="698"/>
      <c r="R854" s="697"/>
      <c r="T854" s="166"/>
      <c r="U854" s="166"/>
      <c r="V854" s="166"/>
      <c r="W854" s="699"/>
      <c r="X854" s="166"/>
      <c r="Y854" s="166"/>
      <c r="Z854" s="166"/>
    </row>
    <row r="855">
      <c r="Q855" s="698"/>
      <c r="R855" s="697"/>
      <c r="T855" s="166"/>
      <c r="U855" s="166"/>
      <c r="V855" s="166"/>
      <c r="W855" s="699"/>
      <c r="X855" s="166"/>
      <c r="Y855" s="166"/>
      <c r="Z855" s="166"/>
    </row>
    <row r="856">
      <c r="Q856" s="698"/>
      <c r="R856" s="697"/>
      <c r="T856" s="166"/>
      <c r="U856" s="166"/>
      <c r="V856" s="166"/>
      <c r="W856" s="699"/>
      <c r="X856" s="166"/>
      <c r="Y856" s="166"/>
      <c r="Z856" s="166"/>
    </row>
    <row r="857">
      <c r="Q857" s="698"/>
      <c r="R857" s="697"/>
      <c r="T857" s="166"/>
      <c r="U857" s="166"/>
      <c r="V857" s="166"/>
      <c r="W857" s="699"/>
      <c r="X857" s="166"/>
      <c r="Y857" s="166"/>
      <c r="Z857" s="166"/>
    </row>
    <row r="858">
      <c r="Q858" s="698"/>
      <c r="R858" s="697"/>
      <c r="T858" s="166"/>
      <c r="U858" s="166"/>
      <c r="V858" s="166"/>
      <c r="W858" s="699"/>
      <c r="X858" s="166"/>
      <c r="Y858" s="166"/>
      <c r="Z858" s="166"/>
    </row>
    <row r="859">
      <c r="Q859" s="698"/>
      <c r="R859" s="697"/>
      <c r="T859" s="166"/>
      <c r="U859" s="166"/>
      <c r="V859" s="166"/>
      <c r="W859" s="699"/>
      <c r="X859" s="166"/>
      <c r="Y859" s="166"/>
      <c r="Z859" s="166"/>
    </row>
    <row r="860">
      <c r="Q860" s="698"/>
      <c r="R860" s="697"/>
      <c r="T860" s="166"/>
      <c r="U860" s="166"/>
      <c r="V860" s="166"/>
      <c r="W860" s="699"/>
      <c r="X860" s="166"/>
      <c r="Y860" s="166"/>
      <c r="Z860" s="166"/>
    </row>
    <row r="861">
      <c r="Q861" s="698"/>
      <c r="R861" s="697"/>
      <c r="T861" s="166"/>
      <c r="U861" s="166"/>
      <c r="V861" s="166"/>
      <c r="W861" s="699"/>
      <c r="X861" s="166"/>
      <c r="Y861" s="166"/>
      <c r="Z861" s="166"/>
    </row>
    <row r="862">
      <c r="Q862" s="698"/>
      <c r="R862" s="697"/>
      <c r="T862" s="166"/>
      <c r="U862" s="166"/>
      <c r="V862" s="166"/>
      <c r="W862" s="699"/>
      <c r="X862" s="166"/>
      <c r="Y862" s="166"/>
      <c r="Z862" s="166"/>
    </row>
    <row r="863">
      <c r="Q863" s="698"/>
      <c r="R863" s="697"/>
      <c r="T863" s="166"/>
      <c r="U863" s="166"/>
      <c r="V863" s="166"/>
      <c r="W863" s="699"/>
      <c r="X863" s="166"/>
      <c r="Y863" s="166"/>
      <c r="Z863" s="166"/>
    </row>
    <row r="864">
      <c r="Q864" s="698"/>
      <c r="R864" s="697"/>
      <c r="T864" s="166"/>
      <c r="U864" s="166"/>
      <c r="V864" s="166"/>
      <c r="W864" s="699"/>
      <c r="X864" s="166"/>
      <c r="Y864" s="166"/>
      <c r="Z864" s="166"/>
    </row>
    <row r="865">
      <c r="Q865" s="698"/>
      <c r="R865" s="697"/>
      <c r="T865" s="166"/>
      <c r="U865" s="166"/>
      <c r="V865" s="166"/>
      <c r="W865" s="699"/>
      <c r="X865" s="166"/>
      <c r="Y865" s="166"/>
      <c r="Z865" s="166"/>
    </row>
    <row r="866">
      <c r="Q866" s="698"/>
      <c r="R866" s="697"/>
      <c r="T866" s="166"/>
      <c r="U866" s="166"/>
      <c r="V866" s="166"/>
      <c r="W866" s="699"/>
      <c r="X866" s="166"/>
      <c r="Y866" s="166"/>
      <c r="Z866" s="166"/>
    </row>
    <row r="867">
      <c r="Q867" s="698"/>
      <c r="R867" s="697"/>
      <c r="T867" s="166"/>
      <c r="U867" s="166"/>
      <c r="V867" s="166"/>
      <c r="W867" s="699"/>
      <c r="X867" s="166"/>
      <c r="Y867" s="166"/>
      <c r="Z867" s="166"/>
    </row>
    <row r="868">
      <c r="Q868" s="698"/>
      <c r="R868" s="697"/>
      <c r="T868" s="166"/>
      <c r="U868" s="166"/>
      <c r="V868" s="166"/>
      <c r="W868" s="699"/>
      <c r="X868" s="166"/>
      <c r="Y868" s="166"/>
      <c r="Z868" s="166"/>
    </row>
    <row r="869">
      <c r="Q869" s="698"/>
      <c r="R869" s="697"/>
      <c r="T869" s="166"/>
      <c r="U869" s="166"/>
      <c r="V869" s="166"/>
      <c r="W869" s="699"/>
      <c r="X869" s="166"/>
      <c r="Y869" s="166"/>
      <c r="Z869" s="166"/>
    </row>
    <row r="870">
      <c r="Q870" s="698"/>
      <c r="R870" s="697"/>
      <c r="T870" s="166"/>
      <c r="U870" s="166"/>
      <c r="V870" s="166"/>
      <c r="W870" s="699"/>
      <c r="X870" s="166"/>
      <c r="Y870" s="166"/>
      <c r="Z870" s="166"/>
    </row>
    <row r="871">
      <c r="Q871" s="698"/>
      <c r="R871" s="697"/>
      <c r="T871" s="166"/>
      <c r="U871" s="166"/>
      <c r="V871" s="166"/>
      <c r="W871" s="699"/>
      <c r="X871" s="166"/>
      <c r="Y871" s="166"/>
      <c r="Z871" s="166"/>
    </row>
    <row r="872">
      <c r="Q872" s="698"/>
      <c r="R872" s="697"/>
      <c r="T872" s="166"/>
      <c r="U872" s="166"/>
      <c r="V872" s="166"/>
      <c r="W872" s="699"/>
      <c r="X872" s="166"/>
      <c r="Y872" s="166"/>
      <c r="Z872" s="166"/>
    </row>
    <row r="873">
      <c r="Q873" s="698"/>
      <c r="R873" s="697"/>
      <c r="T873" s="166"/>
      <c r="U873" s="166"/>
      <c r="V873" s="166"/>
      <c r="W873" s="699"/>
      <c r="X873" s="166"/>
      <c r="Y873" s="166"/>
      <c r="Z873" s="166"/>
    </row>
    <row r="874">
      <c r="Q874" s="698"/>
      <c r="R874" s="697"/>
      <c r="T874" s="166"/>
      <c r="U874" s="166"/>
      <c r="V874" s="166"/>
      <c r="W874" s="699"/>
      <c r="X874" s="166"/>
      <c r="Y874" s="166"/>
      <c r="Z874" s="166"/>
    </row>
    <row r="875">
      <c r="Q875" s="698"/>
      <c r="R875" s="697"/>
      <c r="T875" s="166"/>
      <c r="U875" s="166"/>
      <c r="V875" s="166"/>
      <c r="W875" s="699"/>
      <c r="X875" s="166"/>
      <c r="Y875" s="166"/>
      <c r="Z875" s="166"/>
    </row>
    <row r="876">
      <c r="Q876" s="698"/>
      <c r="R876" s="697"/>
      <c r="T876" s="166"/>
      <c r="U876" s="166"/>
      <c r="V876" s="166"/>
      <c r="W876" s="699"/>
      <c r="X876" s="166"/>
      <c r="Y876" s="166"/>
      <c r="Z876" s="166"/>
    </row>
    <row r="877">
      <c r="Q877" s="698"/>
      <c r="R877" s="697"/>
      <c r="T877" s="166"/>
      <c r="U877" s="166"/>
      <c r="V877" s="166"/>
      <c r="W877" s="699"/>
      <c r="X877" s="166"/>
      <c r="Y877" s="166"/>
      <c r="Z877" s="166"/>
    </row>
    <row r="878">
      <c r="Q878" s="698"/>
      <c r="R878" s="697"/>
      <c r="T878" s="166"/>
      <c r="U878" s="166"/>
      <c r="V878" s="166"/>
      <c r="W878" s="699"/>
      <c r="X878" s="166"/>
      <c r="Y878" s="166"/>
      <c r="Z878" s="166"/>
    </row>
    <row r="879">
      <c r="Q879" s="698"/>
      <c r="R879" s="697"/>
      <c r="T879" s="166"/>
      <c r="U879" s="166"/>
      <c r="V879" s="166"/>
      <c r="W879" s="699"/>
      <c r="X879" s="166"/>
      <c r="Y879" s="166"/>
      <c r="Z879" s="166"/>
    </row>
    <row r="880">
      <c r="Q880" s="698"/>
      <c r="R880" s="697"/>
      <c r="T880" s="166"/>
      <c r="U880" s="166"/>
      <c r="V880" s="166"/>
      <c r="W880" s="699"/>
      <c r="X880" s="166"/>
      <c r="Y880" s="166"/>
      <c r="Z880" s="166"/>
    </row>
    <row r="881">
      <c r="Q881" s="698"/>
      <c r="R881" s="697"/>
      <c r="T881" s="166"/>
      <c r="U881" s="166"/>
      <c r="V881" s="166"/>
      <c r="W881" s="699"/>
      <c r="X881" s="166"/>
      <c r="Y881" s="166"/>
      <c r="Z881" s="166"/>
    </row>
    <row r="882">
      <c r="Q882" s="698"/>
      <c r="R882" s="697"/>
      <c r="T882" s="166"/>
      <c r="U882" s="166"/>
      <c r="V882" s="166"/>
      <c r="W882" s="699"/>
      <c r="X882" s="166"/>
      <c r="Y882" s="166"/>
      <c r="Z882" s="166"/>
    </row>
    <row r="883">
      <c r="Q883" s="698"/>
      <c r="R883" s="697"/>
      <c r="T883" s="166"/>
      <c r="U883" s="166"/>
      <c r="V883" s="166"/>
      <c r="W883" s="699"/>
      <c r="X883" s="166"/>
      <c r="Y883" s="166"/>
      <c r="Z883" s="166"/>
    </row>
    <row r="884">
      <c r="Q884" s="698"/>
      <c r="R884" s="697"/>
      <c r="T884" s="166"/>
      <c r="U884" s="166"/>
      <c r="V884" s="166"/>
      <c r="W884" s="699"/>
      <c r="X884" s="166"/>
      <c r="Y884" s="166"/>
      <c r="Z884" s="166"/>
    </row>
    <row r="885">
      <c r="Q885" s="698"/>
      <c r="R885" s="697"/>
      <c r="T885" s="166"/>
      <c r="U885" s="166"/>
      <c r="V885" s="166"/>
      <c r="W885" s="699"/>
      <c r="X885" s="166"/>
      <c r="Y885" s="166"/>
      <c r="Z885" s="166"/>
    </row>
    <row r="886">
      <c r="Q886" s="698"/>
      <c r="R886" s="697"/>
      <c r="T886" s="166"/>
      <c r="U886" s="166"/>
      <c r="V886" s="166"/>
      <c r="W886" s="699"/>
      <c r="X886" s="166"/>
      <c r="Y886" s="166"/>
      <c r="Z886" s="166"/>
    </row>
    <row r="887">
      <c r="Q887" s="698"/>
      <c r="R887" s="697"/>
      <c r="T887" s="166"/>
      <c r="U887" s="166"/>
      <c r="V887" s="166"/>
      <c r="W887" s="699"/>
      <c r="X887" s="166"/>
      <c r="Y887" s="166"/>
      <c r="Z887" s="166"/>
    </row>
    <row r="888">
      <c r="Q888" s="698"/>
      <c r="R888" s="697"/>
      <c r="T888" s="166"/>
      <c r="U888" s="166"/>
      <c r="V888" s="166"/>
      <c r="W888" s="699"/>
      <c r="X888" s="166"/>
      <c r="Y888" s="166"/>
      <c r="Z888" s="166"/>
    </row>
    <row r="889">
      <c r="Q889" s="698"/>
      <c r="R889" s="697"/>
      <c r="T889" s="166"/>
      <c r="U889" s="166"/>
      <c r="V889" s="166"/>
      <c r="W889" s="699"/>
      <c r="X889" s="166"/>
      <c r="Y889" s="166"/>
      <c r="Z889" s="166"/>
    </row>
    <row r="890">
      <c r="Q890" s="698"/>
      <c r="R890" s="697"/>
      <c r="T890" s="166"/>
      <c r="U890" s="166"/>
      <c r="V890" s="166"/>
      <c r="W890" s="699"/>
      <c r="X890" s="166"/>
      <c r="Y890" s="166"/>
      <c r="Z890" s="166"/>
    </row>
    <row r="891">
      <c r="Q891" s="698"/>
      <c r="R891" s="697"/>
      <c r="T891" s="166"/>
      <c r="U891" s="166"/>
      <c r="V891" s="166"/>
      <c r="W891" s="699"/>
      <c r="X891" s="166"/>
      <c r="Y891" s="166"/>
      <c r="Z891" s="166"/>
    </row>
    <row r="892">
      <c r="Q892" s="698"/>
      <c r="R892" s="697"/>
      <c r="T892" s="166"/>
      <c r="U892" s="166"/>
      <c r="V892" s="166"/>
      <c r="W892" s="699"/>
      <c r="X892" s="166"/>
      <c r="Y892" s="166"/>
      <c r="Z892" s="166"/>
    </row>
    <row r="893">
      <c r="Q893" s="698"/>
      <c r="R893" s="697"/>
      <c r="T893" s="166"/>
      <c r="U893" s="166"/>
      <c r="V893" s="166"/>
      <c r="W893" s="699"/>
      <c r="X893" s="166"/>
      <c r="Y893" s="166"/>
      <c r="Z893" s="166"/>
    </row>
    <row r="894">
      <c r="Q894" s="698"/>
      <c r="R894" s="697"/>
      <c r="T894" s="166"/>
      <c r="U894" s="166"/>
      <c r="V894" s="166"/>
      <c r="W894" s="699"/>
      <c r="X894" s="166"/>
      <c r="Y894" s="166"/>
      <c r="Z894" s="166"/>
    </row>
    <row r="895">
      <c r="Q895" s="698"/>
      <c r="R895" s="697"/>
      <c r="T895" s="166"/>
      <c r="U895" s="166"/>
      <c r="V895" s="166"/>
      <c r="W895" s="699"/>
      <c r="X895" s="166"/>
      <c r="Y895" s="166"/>
      <c r="Z895" s="166"/>
    </row>
    <row r="896">
      <c r="Q896" s="698"/>
      <c r="R896" s="697"/>
      <c r="T896" s="166"/>
      <c r="U896" s="166"/>
      <c r="V896" s="166"/>
      <c r="W896" s="699"/>
      <c r="X896" s="166"/>
      <c r="Y896" s="166"/>
      <c r="Z896" s="166"/>
    </row>
    <row r="897">
      <c r="Q897" s="698"/>
      <c r="R897" s="697"/>
      <c r="T897" s="166"/>
      <c r="U897" s="166"/>
      <c r="V897" s="166"/>
      <c r="W897" s="699"/>
      <c r="X897" s="166"/>
      <c r="Y897" s="166"/>
      <c r="Z897" s="166"/>
    </row>
    <row r="898">
      <c r="Q898" s="698"/>
      <c r="R898" s="697"/>
      <c r="T898" s="166"/>
      <c r="U898" s="166"/>
      <c r="V898" s="166"/>
      <c r="W898" s="699"/>
      <c r="X898" s="166"/>
      <c r="Y898" s="166"/>
      <c r="Z898" s="166"/>
    </row>
    <row r="899">
      <c r="Q899" s="698"/>
      <c r="R899" s="697"/>
      <c r="T899" s="166"/>
      <c r="U899" s="166"/>
      <c r="V899" s="166"/>
      <c r="W899" s="699"/>
      <c r="X899" s="166"/>
      <c r="Y899" s="166"/>
      <c r="Z899" s="166"/>
    </row>
    <row r="900">
      <c r="Q900" s="698"/>
      <c r="R900" s="697"/>
      <c r="T900" s="166"/>
      <c r="U900" s="166"/>
      <c r="V900" s="166"/>
      <c r="W900" s="699"/>
      <c r="X900" s="166"/>
      <c r="Y900" s="166"/>
      <c r="Z900" s="166"/>
    </row>
    <row r="901">
      <c r="Q901" s="698"/>
      <c r="R901" s="697"/>
      <c r="T901" s="166"/>
      <c r="U901" s="166"/>
      <c r="V901" s="166"/>
      <c r="W901" s="699"/>
      <c r="X901" s="166"/>
      <c r="Y901" s="166"/>
      <c r="Z901" s="166"/>
    </row>
    <row r="902">
      <c r="Q902" s="698"/>
      <c r="R902" s="697"/>
      <c r="T902" s="166"/>
      <c r="U902" s="166"/>
      <c r="V902" s="166"/>
      <c r="W902" s="699"/>
      <c r="X902" s="166"/>
      <c r="Y902" s="166"/>
      <c r="Z902" s="166"/>
    </row>
    <row r="903">
      <c r="Q903" s="698"/>
      <c r="R903" s="697"/>
      <c r="T903" s="166"/>
      <c r="U903" s="166"/>
      <c r="V903" s="166"/>
      <c r="W903" s="699"/>
      <c r="X903" s="166"/>
      <c r="Y903" s="166"/>
      <c r="Z903" s="166"/>
    </row>
    <row r="904">
      <c r="Q904" s="698"/>
      <c r="R904" s="697"/>
      <c r="T904" s="166"/>
      <c r="U904" s="166"/>
      <c r="V904" s="166"/>
      <c r="W904" s="699"/>
      <c r="X904" s="166"/>
      <c r="Y904" s="166"/>
      <c r="Z904" s="166"/>
    </row>
    <row r="905">
      <c r="Q905" s="698"/>
      <c r="R905" s="697"/>
      <c r="T905" s="166"/>
      <c r="U905" s="166"/>
      <c r="V905" s="166"/>
      <c r="W905" s="699"/>
      <c r="X905" s="166"/>
      <c r="Y905" s="166"/>
      <c r="Z905" s="166"/>
    </row>
    <row r="906">
      <c r="Q906" s="698"/>
      <c r="R906" s="697"/>
      <c r="T906" s="166"/>
      <c r="U906" s="166"/>
      <c r="V906" s="166"/>
      <c r="W906" s="699"/>
      <c r="X906" s="166"/>
      <c r="Y906" s="166"/>
      <c r="Z906" s="166"/>
    </row>
    <row r="907">
      <c r="Q907" s="698"/>
      <c r="R907" s="697"/>
      <c r="T907" s="166"/>
      <c r="U907" s="166"/>
      <c r="V907" s="166"/>
      <c r="W907" s="699"/>
      <c r="X907" s="166"/>
      <c r="Y907" s="166"/>
      <c r="Z907" s="166"/>
    </row>
    <row r="908">
      <c r="Q908" s="698"/>
      <c r="R908" s="697"/>
      <c r="T908" s="166"/>
      <c r="U908" s="166"/>
      <c r="V908" s="166"/>
      <c r="W908" s="699"/>
      <c r="X908" s="166"/>
      <c r="Y908" s="166"/>
      <c r="Z908" s="166"/>
    </row>
    <row r="909">
      <c r="Q909" s="698"/>
      <c r="R909" s="697"/>
      <c r="T909" s="166"/>
      <c r="U909" s="166"/>
      <c r="V909" s="166"/>
      <c r="W909" s="699"/>
      <c r="X909" s="166"/>
      <c r="Y909" s="166"/>
      <c r="Z909" s="166"/>
    </row>
    <row r="910">
      <c r="Q910" s="698"/>
      <c r="R910" s="697"/>
      <c r="T910" s="166"/>
      <c r="U910" s="166"/>
      <c r="V910" s="166"/>
      <c r="W910" s="699"/>
      <c r="X910" s="166"/>
      <c r="Y910" s="166"/>
      <c r="Z910" s="166"/>
    </row>
    <row r="911">
      <c r="Q911" s="698"/>
      <c r="R911" s="697"/>
      <c r="T911" s="166"/>
      <c r="U911" s="166"/>
      <c r="V911" s="166"/>
      <c r="W911" s="699"/>
      <c r="X911" s="166"/>
      <c r="Y911" s="166"/>
      <c r="Z911" s="166"/>
    </row>
    <row r="912">
      <c r="Q912" s="698"/>
      <c r="R912" s="697"/>
      <c r="T912" s="166"/>
      <c r="U912" s="166"/>
      <c r="V912" s="166"/>
      <c r="W912" s="699"/>
      <c r="X912" s="166"/>
      <c r="Y912" s="166"/>
      <c r="Z912" s="166"/>
    </row>
    <row r="913">
      <c r="Q913" s="698"/>
      <c r="R913" s="697"/>
      <c r="T913" s="166"/>
      <c r="U913" s="166"/>
      <c r="V913" s="166"/>
      <c r="W913" s="699"/>
      <c r="X913" s="166"/>
      <c r="Y913" s="166"/>
      <c r="Z913" s="166"/>
    </row>
    <row r="914">
      <c r="Q914" s="698"/>
      <c r="R914" s="697"/>
      <c r="T914" s="166"/>
      <c r="U914" s="166"/>
      <c r="V914" s="166"/>
      <c r="W914" s="699"/>
      <c r="X914" s="166"/>
      <c r="Y914" s="166"/>
      <c r="Z914" s="166"/>
    </row>
    <row r="915">
      <c r="Q915" s="698"/>
      <c r="R915" s="697"/>
      <c r="T915" s="166"/>
      <c r="U915" s="166"/>
      <c r="V915" s="166"/>
      <c r="W915" s="699"/>
      <c r="X915" s="166"/>
      <c r="Y915" s="166"/>
      <c r="Z915" s="166"/>
    </row>
    <row r="916">
      <c r="Q916" s="698"/>
      <c r="R916" s="697"/>
      <c r="T916" s="166"/>
      <c r="U916" s="166"/>
      <c r="V916" s="166"/>
      <c r="W916" s="699"/>
      <c r="X916" s="166"/>
      <c r="Y916" s="166"/>
      <c r="Z916" s="166"/>
    </row>
    <row r="917">
      <c r="Q917" s="698"/>
      <c r="R917" s="697"/>
      <c r="T917" s="166"/>
      <c r="U917" s="166"/>
      <c r="V917" s="166"/>
      <c r="W917" s="699"/>
      <c r="X917" s="166"/>
      <c r="Y917" s="166"/>
      <c r="Z917" s="166"/>
    </row>
    <row r="918">
      <c r="Q918" s="698"/>
      <c r="R918" s="697"/>
      <c r="T918" s="166"/>
      <c r="U918" s="166"/>
      <c r="V918" s="166"/>
      <c r="W918" s="699"/>
      <c r="X918" s="166"/>
      <c r="Y918" s="166"/>
      <c r="Z918" s="166"/>
    </row>
    <row r="919">
      <c r="Q919" s="698"/>
      <c r="R919" s="697"/>
      <c r="T919" s="166"/>
      <c r="U919" s="166"/>
      <c r="V919" s="166"/>
      <c r="W919" s="699"/>
      <c r="X919" s="166"/>
      <c r="Y919" s="166"/>
      <c r="Z919" s="166"/>
    </row>
    <row r="920">
      <c r="Q920" s="698"/>
      <c r="R920" s="697"/>
      <c r="T920" s="166"/>
      <c r="U920" s="166"/>
      <c r="V920" s="166"/>
      <c r="W920" s="699"/>
      <c r="X920" s="166"/>
      <c r="Y920" s="166"/>
      <c r="Z920" s="166"/>
    </row>
    <row r="921">
      <c r="Q921" s="698"/>
      <c r="R921" s="697"/>
      <c r="T921" s="166"/>
      <c r="U921" s="166"/>
      <c r="V921" s="166"/>
      <c r="W921" s="699"/>
      <c r="X921" s="166"/>
      <c r="Y921" s="166"/>
      <c r="Z921" s="166"/>
    </row>
    <row r="922">
      <c r="Q922" s="698"/>
      <c r="R922" s="697"/>
      <c r="T922" s="166"/>
      <c r="U922" s="166"/>
      <c r="V922" s="166"/>
      <c r="W922" s="699"/>
      <c r="X922" s="166"/>
      <c r="Y922" s="166"/>
      <c r="Z922" s="166"/>
    </row>
    <row r="923">
      <c r="Q923" s="698"/>
      <c r="R923" s="697"/>
      <c r="T923" s="166"/>
      <c r="U923" s="166"/>
      <c r="V923" s="166"/>
      <c r="W923" s="699"/>
      <c r="X923" s="166"/>
      <c r="Y923" s="166"/>
      <c r="Z923" s="166"/>
    </row>
    <row r="924">
      <c r="Q924" s="698"/>
      <c r="R924" s="697"/>
      <c r="T924" s="166"/>
      <c r="U924" s="166"/>
      <c r="V924" s="166"/>
      <c r="W924" s="699"/>
      <c r="X924" s="166"/>
      <c r="Y924" s="166"/>
      <c r="Z924" s="166"/>
    </row>
    <row r="925">
      <c r="Q925" s="698"/>
      <c r="R925" s="697"/>
      <c r="T925" s="166"/>
      <c r="U925" s="166"/>
      <c r="V925" s="166"/>
      <c r="W925" s="699"/>
      <c r="X925" s="166"/>
      <c r="Y925" s="166"/>
      <c r="Z925" s="166"/>
    </row>
    <row r="926">
      <c r="Q926" s="698"/>
      <c r="R926" s="697"/>
      <c r="T926" s="166"/>
      <c r="U926" s="166"/>
      <c r="V926" s="166"/>
      <c r="W926" s="699"/>
      <c r="X926" s="166"/>
      <c r="Y926" s="166"/>
      <c r="Z926" s="166"/>
    </row>
    <row r="927">
      <c r="Q927" s="698"/>
      <c r="R927" s="697"/>
      <c r="T927" s="166"/>
      <c r="U927" s="166"/>
      <c r="V927" s="166"/>
      <c r="W927" s="699"/>
      <c r="X927" s="166"/>
      <c r="Y927" s="166"/>
      <c r="Z927" s="166"/>
    </row>
    <row r="928">
      <c r="Q928" s="698"/>
      <c r="R928" s="697"/>
      <c r="T928" s="166"/>
      <c r="U928" s="166"/>
      <c r="V928" s="166"/>
      <c r="W928" s="699"/>
      <c r="X928" s="166"/>
      <c r="Y928" s="166"/>
      <c r="Z928" s="166"/>
    </row>
    <row r="929">
      <c r="Q929" s="698"/>
      <c r="R929" s="697"/>
      <c r="T929" s="166"/>
      <c r="U929" s="166"/>
      <c r="V929" s="166"/>
      <c r="W929" s="699"/>
      <c r="X929" s="166"/>
      <c r="Y929" s="166"/>
      <c r="Z929" s="166"/>
    </row>
    <row r="930">
      <c r="Q930" s="698"/>
      <c r="R930" s="697"/>
      <c r="T930" s="166"/>
      <c r="U930" s="166"/>
      <c r="V930" s="166"/>
      <c r="W930" s="699"/>
      <c r="X930" s="166"/>
      <c r="Y930" s="166"/>
      <c r="Z930" s="166"/>
    </row>
    <row r="931">
      <c r="Q931" s="698"/>
      <c r="R931" s="697"/>
      <c r="T931" s="166"/>
      <c r="U931" s="166"/>
      <c r="V931" s="166"/>
      <c r="W931" s="699"/>
      <c r="X931" s="166"/>
      <c r="Y931" s="166"/>
      <c r="Z931" s="166"/>
    </row>
    <row r="932">
      <c r="Q932" s="698"/>
      <c r="R932" s="697"/>
      <c r="T932" s="166"/>
      <c r="U932" s="166"/>
      <c r="V932" s="166"/>
      <c r="W932" s="699"/>
      <c r="X932" s="166"/>
      <c r="Y932" s="166"/>
      <c r="Z932" s="166"/>
    </row>
    <row r="933">
      <c r="Q933" s="698"/>
      <c r="R933" s="697"/>
      <c r="T933" s="166"/>
      <c r="U933" s="166"/>
      <c r="V933" s="166"/>
      <c r="W933" s="699"/>
      <c r="X933" s="166"/>
      <c r="Y933" s="166"/>
      <c r="Z933" s="166"/>
    </row>
    <row r="934">
      <c r="Q934" s="698"/>
      <c r="R934" s="697"/>
      <c r="T934" s="166"/>
      <c r="U934" s="166"/>
      <c r="V934" s="166"/>
      <c r="W934" s="699"/>
      <c r="X934" s="166"/>
      <c r="Y934" s="166"/>
      <c r="Z934" s="166"/>
    </row>
    <row r="935">
      <c r="Q935" s="698"/>
      <c r="R935" s="697"/>
      <c r="T935" s="166"/>
      <c r="U935" s="166"/>
      <c r="V935" s="166"/>
      <c r="W935" s="699"/>
      <c r="X935" s="166"/>
      <c r="Y935" s="166"/>
      <c r="Z935" s="166"/>
    </row>
    <row r="936">
      <c r="Q936" s="698"/>
      <c r="R936" s="697"/>
      <c r="T936" s="166"/>
      <c r="U936" s="166"/>
      <c r="V936" s="166"/>
      <c r="W936" s="699"/>
      <c r="X936" s="166"/>
      <c r="Y936" s="166"/>
      <c r="Z936" s="166"/>
    </row>
    <row r="937">
      <c r="Q937" s="698"/>
      <c r="R937" s="697"/>
      <c r="T937" s="166"/>
      <c r="U937" s="166"/>
      <c r="V937" s="166"/>
      <c r="W937" s="699"/>
      <c r="X937" s="166"/>
      <c r="Y937" s="166"/>
      <c r="Z937" s="166"/>
    </row>
    <row r="938">
      <c r="Q938" s="698"/>
      <c r="R938" s="697"/>
      <c r="T938" s="166"/>
      <c r="U938" s="166"/>
      <c r="V938" s="166"/>
      <c r="W938" s="699"/>
      <c r="X938" s="166"/>
      <c r="Y938" s="166"/>
      <c r="Z938" s="166"/>
    </row>
    <row r="939">
      <c r="Q939" s="698"/>
      <c r="R939" s="697"/>
      <c r="T939" s="166"/>
      <c r="U939" s="166"/>
      <c r="V939" s="166"/>
      <c r="W939" s="699"/>
      <c r="X939" s="166"/>
      <c r="Y939" s="166"/>
      <c r="Z939" s="166"/>
    </row>
    <row r="940">
      <c r="Q940" s="698"/>
      <c r="R940" s="697"/>
      <c r="T940" s="166"/>
      <c r="U940" s="166"/>
      <c r="V940" s="166"/>
      <c r="W940" s="699"/>
      <c r="X940" s="166"/>
      <c r="Y940" s="166"/>
      <c r="Z940" s="166"/>
    </row>
    <row r="941">
      <c r="Q941" s="698"/>
      <c r="R941" s="697"/>
      <c r="T941" s="166"/>
      <c r="U941" s="166"/>
      <c r="V941" s="166"/>
      <c r="W941" s="699"/>
      <c r="X941" s="166"/>
      <c r="Y941" s="166"/>
      <c r="Z941" s="166"/>
    </row>
    <row r="942">
      <c r="Q942" s="698"/>
      <c r="R942" s="697"/>
      <c r="T942" s="166"/>
      <c r="U942" s="166"/>
      <c r="V942" s="166"/>
      <c r="W942" s="699"/>
      <c r="X942" s="166"/>
      <c r="Y942" s="166"/>
      <c r="Z942" s="166"/>
    </row>
    <row r="943">
      <c r="Q943" s="698"/>
      <c r="R943" s="697"/>
      <c r="T943" s="166"/>
      <c r="U943" s="166"/>
      <c r="V943" s="166"/>
      <c r="W943" s="699"/>
      <c r="X943" s="166"/>
      <c r="Y943" s="166"/>
      <c r="Z943" s="166"/>
    </row>
    <row r="944">
      <c r="Q944" s="698"/>
      <c r="R944" s="697"/>
      <c r="T944" s="166"/>
      <c r="U944" s="166"/>
      <c r="V944" s="166"/>
      <c r="W944" s="699"/>
      <c r="X944" s="166"/>
      <c r="Y944" s="166"/>
      <c r="Z944" s="166"/>
    </row>
    <row r="945">
      <c r="Q945" s="698"/>
      <c r="R945" s="697"/>
      <c r="T945" s="166"/>
      <c r="U945" s="166"/>
      <c r="V945" s="166"/>
      <c r="W945" s="699"/>
      <c r="X945" s="166"/>
      <c r="Y945" s="166"/>
      <c r="Z945" s="166"/>
    </row>
    <row r="946">
      <c r="Q946" s="698"/>
      <c r="R946" s="697"/>
      <c r="T946" s="166"/>
      <c r="U946" s="166"/>
      <c r="V946" s="166"/>
      <c r="W946" s="699"/>
      <c r="X946" s="166"/>
      <c r="Y946" s="166"/>
      <c r="Z946" s="166"/>
    </row>
    <row r="947">
      <c r="Q947" s="698"/>
      <c r="R947" s="697"/>
      <c r="T947" s="166"/>
      <c r="U947" s="166"/>
      <c r="V947" s="166"/>
      <c r="W947" s="699"/>
      <c r="X947" s="166"/>
      <c r="Y947" s="166"/>
      <c r="Z947" s="166"/>
    </row>
    <row r="948">
      <c r="Q948" s="698"/>
      <c r="R948" s="697"/>
      <c r="T948" s="166"/>
      <c r="U948" s="166"/>
      <c r="V948" s="166"/>
      <c r="W948" s="699"/>
      <c r="X948" s="166"/>
      <c r="Y948" s="166"/>
      <c r="Z948" s="166"/>
    </row>
    <row r="949">
      <c r="Q949" s="698"/>
      <c r="R949" s="697"/>
      <c r="T949" s="166"/>
      <c r="U949" s="166"/>
      <c r="V949" s="166"/>
      <c r="W949" s="699"/>
      <c r="X949" s="166"/>
      <c r="Y949" s="166"/>
      <c r="Z949" s="166"/>
    </row>
    <row r="950">
      <c r="Q950" s="698"/>
      <c r="R950" s="697"/>
      <c r="T950" s="166"/>
      <c r="U950" s="166"/>
      <c r="V950" s="166"/>
      <c r="W950" s="699"/>
      <c r="X950" s="166"/>
      <c r="Y950" s="166"/>
      <c r="Z950" s="166"/>
    </row>
    <row r="951">
      <c r="Q951" s="698"/>
      <c r="R951" s="697"/>
      <c r="T951" s="166"/>
      <c r="U951" s="166"/>
      <c r="V951" s="166"/>
      <c r="W951" s="699"/>
      <c r="X951" s="166"/>
      <c r="Y951" s="166"/>
      <c r="Z951" s="166"/>
    </row>
    <row r="952">
      <c r="Q952" s="698"/>
      <c r="R952" s="697"/>
      <c r="T952" s="166"/>
      <c r="U952" s="166"/>
      <c r="V952" s="166"/>
      <c r="W952" s="699"/>
      <c r="X952" s="166"/>
      <c r="Y952" s="166"/>
      <c r="Z952" s="166"/>
    </row>
    <row r="953">
      <c r="Q953" s="698"/>
      <c r="R953" s="697"/>
      <c r="T953" s="166"/>
      <c r="U953" s="166"/>
      <c r="V953" s="166"/>
      <c r="W953" s="699"/>
      <c r="X953" s="166"/>
      <c r="Y953" s="166"/>
      <c r="Z953" s="166"/>
    </row>
    <row r="954">
      <c r="Q954" s="698"/>
      <c r="R954" s="697"/>
      <c r="T954" s="166"/>
      <c r="U954" s="166"/>
      <c r="V954" s="166"/>
      <c r="W954" s="699"/>
      <c r="X954" s="166"/>
      <c r="Y954" s="166"/>
      <c r="Z954" s="166"/>
    </row>
    <row r="955">
      <c r="Q955" s="698"/>
      <c r="R955" s="697"/>
      <c r="T955" s="166"/>
      <c r="U955" s="166"/>
      <c r="V955" s="166"/>
      <c r="W955" s="699"/>
      <c r="X955" s="166"/>
      <c r="Y955" s="166"/>
      <c r="Z955" s="166"/>
    </row>
    <row r="956">
      <c r="Q956" s="698"/>
      <c r="R956" s="697"/>
      <c r="T956" s="166"/>
      <c r="U956" s="166"/>
      <c r="V956" s="166"/>
      <c r="W956" s="699"/>
      <c r="X956" s="166"/>
      <c r="Y956" s="166"/>
      <c r="Z956" s="166"/>
    </row>
    <row r="957">
      <c r="Q957" s="698"/>
      <c r="R957" s="697"/>
      <c r="T957" s="166"/>
      <c r="U957" s="166"/>
      <c r="V957" s="166"/>
      <c r="W957" s="699"/>
      <c r="X957" s="166"/>
      <c r="Y957" s="166"/>
      <c r="Z957" s="166"/>
    </row>
    <row r="958">
      <c r="Q958" s="698"/>
      <c r="R958" s="697"/>
      <c r="T958" s="166"/>
      <c r="U958" s="166"/>
      <c r="V958" s="166"/>
      <c r="W958" s="699"/>
      <c r="X958" s="166"/>
      <c r="Y958" s="166"/>
      <c r="Z958" s="166"/>
    </row>
    <row r="959">
      <c r="Q959" s="698"/>
      <c r="R959" s="697"/>
      <c r="T959" s="166"/>
      <c r="U959" s="166"/>
      <c r="V959" s="166"/>
      <c r="W959" s="699"/>
      <c r="X959" s="166"/>
      <c r="Y959" s="166"/>
      <c r="Z959" s="166"/>
    </row>
    <row r="960">
      <c r="Q960" s="698"/>
      <c r="R960" s="697"/>
      <c r="T960" s="166"/>
      <c r="U960" s="166"/>
      <c r="V960" s="166"/>
      <c r="W960" s="699"/>
      <c r="X960" s="166"/>
      <c r="Y960" s="166"/>
      <c r="Z960" s="166"/>
    </row>
    <row r="961">
      <c r="Q961" s="698"/>
      <c r="R961" s="697"/>
      <c r="T961" s="166"/>
      <c r="U961" s="166"/>
      <c r="V961" s="166"/>
      <c r="W961" s="699"/>
      <c r="X961" s="166"/>
      <c r="Y961" s="166"/>
      <c r="Z961" s="166"/>
    </row>
    <row r="962">
      <c r="Q962" s="698"/>
      <c r="R962" s="697"/>
      <c r="T962" s="166"/>
      <c r="U962" s="166"/>
      <c r="V962" s="166"/>
      <c r="W962" s="699"/>
      <c r="X962" s="166"/>
      <c r="Y962" s="166"/>
      <c r="Z962" s="166"/>
    </row>
    <row r="963">
      <c r="Q963" s="698"/>
      <c r="R963" s="697"/>
      <c r="T963" s="166"/>
      <c r="U963" s="166"/>
      <c r="V963" s="166"/>
      <c r="W963" s="699"/>
      <c r="X963" s="166"/>
      <c r="Y963" s="166"/>
      <c r="Z963" s="166"/>
    </row>
    <row r="964">
      <c r="Q964" s="698"/>
      <c r="R964" s="697"/>
      <c r="T964" s="166"/>
      <c r="U964" s="166"/>
      <c r="V964" s="166"/>
      <c r="W964" s="699"/>
      <c r="X964" s="166"/>
      <c r="Y964" s="166"/>
      <c r="Z964" s="166"/>
    </row>
    <row r="965">
      <c r="Q965" s="698"/>
      <c r="R965" s="697"/>
      <c r="T965" s="166"/>
      <c r="U965" s="166"/>
      <c r="V965" s="166"/>
      <c r="W965" s="699"/>
      <c r="X965" s="166"/>
      <c r="Y965" s="166"/>
      <c r="Z965" s="166"/>
    </row>
    <row r="966">
      <c r="Q966" s="698"/>
      <c r="R966" s="697"/>
      <c r="T966" s="166"/>
      <c r="U966" s="166"/>
      <c r="V966" s="166"/>
      <c r="W966" s="699"/>
      <c r="X966" s="166"/>
      <c r="Y966" s="166"/>
      <c r="Z966" s="166"/>
    </row>
    <row r="967">
      <c r="Q967" s="698"/>
      <c r="R967" s="697"/>
      <c r="T967" s="166"/>
      <c r="U967" s="166"/>
      <c r="V967" s="166"/>
      <c r="W967" s="699"/>
      <c r="X967" s="166"/>
      <c r="Y967" s="166"/>
      <c r="Z967" s="166"/>
    </row>
    <row r="968">
      <c r="Q968" s="698"/>
      <c r="R968" s="697"/>
      <c r="T968" s="166"/>
      <c r="U968" s="166"/>
      <c r="V968" s="166"/>
      <c r="W968" s="699"/>
      <c r="X968" s="166"/>
      <c r="Y968" s="166"/>
      <c r="Z968" s="166"/>
    </row>
    <row r="969">
      <c r="Q969" s="698"/>
      <c r="R969" s="697"/>
      <c r="T969" s="166"/>
      <c r="U969" s="166"/>
      <c r="V969" s="166"/>
      <c r="W969" s="699"/>
      <c r="X969" s="166"/>
      <c r="Y969" s="166"/>
      <c r="Z969" s="166"/>
    </row>
    <row r="970">
      <c r="Q970" s="698"/>
      <c r="R970" s="697"/>
      <c r="T970" s="166"/>
      <c r="U970" s="166"/>
      <c r="V970" s="166"/>
      <c r="W970" s="699"/>
      <c r="X970" s="166"/>
      <c r="Y970" s="166"/>
      <c r="Z970" s="166"/>
    </row>
    <row r="971">
      <c r="Q971" s="698"/>
      <c r="R971" s="697"/>
      <c r="T971" s="166"/>
      <c r="U971" s="166"/>
      <c r="V971" s="166"/>
      <c r="W971" s="699"/>
      <c r="X971" s="166"/>
      <c r="Y971" s="166"/>
      <c r="Z971" s="166"/>
    </row>
    <row r="972">
      <c r="Q972" s="698"/>
      <c r="R972" s="697"/>
      <c r="T972" s="166"/>
      <c r="U972" s="166"/>
      <c r="V972" s="166"/>
      <c r="W972" s="699"/>
      <c r="X972" s="166"/>
      <c r="Y972" s="166"/>
      <c r="Z972" s="166"/>
    </row>
    <row r="973">
      <c r="Q973" s="698"/>
      <c r="R973" s="697"/>
      <c r="T973" s="166"/>
      <c r="U973" s="166"/>
      <c r="V973" s="166"/>
      <c r="W973" s="699"/>
      <c r="X973" s="166"/>
      <c r="Y973" s="166"/>
      <c r="Z973" s="166"/>
    </row>
    <row r="974">
      <c r="Q974" s="698"/>
      <c r="R974" s="697"/>
      <c r="T974" s="166"/>
      <c r="U974" s="166"/>
      <c r="V974" s="166"/>
      <c r="W974" s="699"/>
      <c r="X974" s="166"/>
      <c r="Y974" s="166"/>
      <c r="Z974" s="166"/>
    </row>
    <row r="975">
      <c r="Q975" s="698"/>
      <c r="R975" s="697"/>
      <c r="T975" s="166"/>
      <c r="U975" s="166"/>
      <c r="V975" s="166"/>
      <c r="W975" s="699"/>
      <c r="X975" s="166"/>
      <c r="Y975" s="166"/>
      <c r="Z975" s="166"/>
    </row>
    <row r="976">
      <c r="Q976" s="698"/>
      <c r="R976" s="697"/>
      <c r="T976" s="166"/>
      <c r="U976" s="166"/>
      <c r="V976" s="166"/>
      <c r="W976" s="699"/>
      <c r="X976" s="166"/>
      <c r="Y976" s="166"/>
      <c r="Z976" s="166"/>
    </row>
    <row r="977">
      <c r="Q977" s="698"/>
      <c r="R977" s="697"/>
      <c r="T977" s="166"/>
      <c r="U977" s="166"/>
      <c r="V977" s="166"/>
      <c r="W977" s="699"/>
      <c r="X977" s="166"/>
      <c r="Y977" s="166"/>
      <c r="Z977" s="166"/>
    </row>
    <row r="978">
      <c r="Q978" s="698"/>
      <c r="R978" s="697"/>
      <c r="T978" s="166"/>
      <c r="U978" s="166"/>
      <c r="V978" s="166"/>
      <c r="W978" s="699"/>
      <c r="X978" s="166"/>
      <c r="Y978" s="166"/>
      <c r="Z978" s="166"/>
    </row>
    <row r="979">
      <c r="Q979" s="698"/>
      <c r="R979" s="697"/>
      <c r="T979" s="166"/>
      <c r="U979" s="166"/>
      <c r="V979" s="166"/>
      <c r="W979" s="699"/>
      <c r="X979" s="166"/>
      <c r="Y979" s="166"/>
      <c r="Z979" s="166"/>
    </row>
    <row r="980">
      <c r="Q980" s="698"/>
      <c r="R980" s="697"/>
      <c r="T980" s="166"/>
      <c r="U980" s="166"/>
      <c r="V980" s="166"/>
      <c r="W980" s="699"/>
      <c r="X980" s="166"/>
      <c r="Y980" s="166"/>
      <c r="Z980" s="166"/>
    </row>
    <row r="981">
      <c r="Q981" s="698"/>
      <c r="R981" s="697"/>
      <c r="T981" s="166"/>
      <c r="U981" s="166"/>
      <c r="V981" s="166"/>
      <c r="W981" s="699"/>
      <c r="X981" s="166"/>
      <c r="Y981" s="166"/>
      <c r="Z981" s="166"/>
    </row>
    <row r="982">
      <c r="Q982" s="698"/>
      <c r="R982" s="697"/>
      <c r="T982" s="166"/>
      <c r="U982" s="166"/>
      <c r="V982" s="166"/>
      <c r="W982" s="699"/>
      <c r="X982" s="166"/>
      <c r="Y982" s="166"/>
      <c r="Z982" s="166"/>
    </row>
    <row r="983">
      <c r="Q983" s="698"/>
      <c r="R983" s="697"/>
      <c r="T983" s="166"/>
      <c r="U983" s="166"/>
      <c r="V983" s="166"/>
      <c r="W983" s="699"/>
      <c r="X983" s="166"/>
      <c r="Y983" s="166"/>
      <c r="Z983" s="166"/>
    </row>
    <row r="984">
      <c r="Q984" s="698"/>
      <c r="R984" s="697"/>
      <c r="T984" s="166"/>
      <c r="U984" s="166"/>
      <c r="V984" s="166"/>
      <c r="W984" s="699"/>
      <c r="X984" s="166"/>
      <c r="Y984" s="166"/>
      <c r="Z984" s="166"/>
    </row>
    <row r="985">
      <c r="Q985" s="698"/>
      <c r="R985" s="697"/>
      <c r="T985" s="166"/>
      <c r="U985" s="166"/>
      <c r="V985" s="166"/>
      <c r="W985" s="699"/>
      <c r="X985" s="166"/>
      <c r="Y985" s="166"/>
      <c r="Z985" s="166"/>
    </row>
    <row r="986">
      <c r="Q986" s="698"/>
      <c r="R986" s="697"/>
      <c r="T986" s="166"/>
      <c r="U986" s="166"/>
      <c r="V986" s="166"/>
      <c r="W986" s="699"/>
      <c r="X986" s="166"/>
      <c r="Y986" s="166"/>
      <c r="Z986" s="166"/>
    </row>
    <row r="987">
      <c r="Q987" s="698"/>
      <c r="R987" s="697"/>
      <c r="T987" s="166"/>
      <c r="U987" s="166"/>
      <c r="V987" s="166"/>
      <c r="W987" s="699"/>
      <c r="X987" s="166"/>
      <c r="Y987" s="166"/>
      <c r="Z987" s="166"/>
    </row>
    <row r="988">
      <c r="Q988" s="698"/>
      <c r="R988" s="697"/>
      <c r="T988" s="166"/>
      <c r="U988" s="166"/>
      <c r="V988" s="166"/>
      <c r="W988" s="699"/>
      <c r="X988" s="166"/>
      <c r="Y988" s="166"/>
      <c r="Z988" s="166"/>
    </row>
    <row r="989">
      <c r="Q989" s="698"/>
      <c r="R989" s="697"/>
      <c r="T989" s="166"/>
      <c r="U989" s="166"/>
      <c r="V989" s="166"/>
      <c r="W989" s="699"/>
      <c r="X989" s="166"/>
      <c r="Y989" s="166"/>
      <c r="Z989" s="166"/>
    </row>
    <row r="990">
      <c r="Q990" s="698"/>
      <c r="R990" s="697"/>
      <c r="T990" s="166"/>
      <c r="U990" s="166"/>
      <c r="V990" s="166"/>
      <c r="W990" s="699"/>
      <c r="X990" s="166"/>
      <c r="Y990" s="166"/>
      <c r="Z990" s="166"/>
    </row>
    <row r="991">
      <c r="Q991" s="698"/>
      <c r="R991" s="697"/>
      <c r="T991" s="166"/>
      <c r="U991" s="166"/>
      <c r="V991" s="166"/>
      <c r="W991" s="699"/>
      <c r="X991" s="166"/>
      <c r="Y991" s="166"/>
      <c r="Z991" s="166"/>
    </row>
    <row r="992">
      <c r="Q992" s="698"/>
      <c r="R992" s="697"/>
      <c r="T992" s="166"/>
      <c r="U992" s="166"/>
      <c r="V992" s="166"/>
      <c r="W992" s="699"/>
      <c r="X992" s="166"/>
      <c r="Y992" s="166"/>
      <c r="Z992" s="166"/>
    </row>
    <row r="993">
      <c r="Q993" s="698"/>
      <c r="R993" s="697"/>
      <c r="T993" s="166"/>
      <c r="U993" s="166"/>
      <c r="V993" s="166"/>
      <c r="W993" s="699"/>
      <c r="X993" s="166"/>
      <c r="Y993" s="166"/>
      <c r="Z993" s="166"/>
    </row>
    <row r="994">
      <c r="Q994" s="698"/>
      <c r="R994" s="697"/>
      <c r="T994" s="166"/>
      <c r="U994" s="166"/>
      <c r="V994" s="166"/>
      <c r="W994" s="699"/>
      <c r="X994" s="166"/>
      <c r="Y994" s="166"/>
      <c r="Z994" s="166"/>
    </row>
    <row r="995">
      <c r="Q995" s="698"/>
      <c r="R995" s="697"/>
      <c r="T995" s="166"/>
      <c r="U995" s="166"/>
      <c r="V995" s="166"/>
      <c r="W995" s="699"/>
      <c r="X995" s="166"/>
      <c r="Y995" s="166"/>
      <c r="Z995" s="166"/>
    </row>
    <row r="996">
      <c r="Q996" s="698"/>
      <c r="R996" s="697"/>
      <c r="T996" s="166"/>
      <c r="U996" s="166"/>
      <c r="V996" s="166"/>
      <c r="W996" s="699"/>
      <c r="X996" s="166"/>
      <c r="Y996" s="166"/>
      <c r="Z996" s="166"/>
    </row>
    <row r="997">
      <c r="Q997" s="698"/>
      <c r="R997" s="697"/>
      <c r="T997" s="166"/>
      <c r="U997" s="166"/>
      <c r="V997" s="166"/>
      <c r="W997" s="699"/>
      <c r="X997" s="166"/>
      <c r="Y997" s="166"/>
      <c r="Z997" s="166"/>
    </row>
    <row r="998">
      <c r="Q998" s="698"/>
      <c r="R998" s="697"/>
      <c r="T998" s="166"/>
      <c r="U998" s="166"/>
      <c r="V998" s="166"/>
      <c r="W998" s="699"/>
      <c r="X998" s="166"/>
      <c r="Y998" s="166"/>
      <c r="Z998" s="166"/>
    </row>
    <row r="999">
      <c r="Q999" s="698"/>
      <c r="R999" s="697"/>
      <c r="T999" s="166"/>
      <c r="U999" s="166"/>
      <c r="V999" s="166"/>
      <c r="W999" s="699"/>
      <c r="X999" s="166"/>
      <c r="Y999" s="166"/>
      <c r="Z999" s="166"/>
    </row>
    <row r="1000">
      <c r="Q1000" s="698"/>
      <c r="R1000" s="697"/>
      <c r="T1000" s="166"/>
      <c r="U1000" s="166"/>
      <c r="V1000" s="166"/>
      <c r="W1000" s="699"/>
      <c r="X1000" s="166"/>
      <c r="Y1000" s="166"/>
      <c r="Z1000" s="166"/>
    </row>
  </sheetData>
  <mergeCells count="1">
    <mergeCell ref="A115:B1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6.14"/>
    <col customWidth="1" min="2" max="2" width="26.14"/>
    <col customWidth="1" min="3" max="3" width="15.57"/>
    <col customWidth="1" min="4" max="4" width="13.71"/>
    <col customWidth="1" min="5" max="5" width="16.43"/>
    <col customWidth="1" min="6" max="6" width="20.29"/>
    <col customWidth="1" min="7" max="7" width="14.71"/>
    <col customWidth="1" min="8" max="8" width="13.29"/>
    <col customWidth="1" min="9" max="9" width="16.0"/>
    <col customWidth="1" min="10" max="11" width="17.71"/>
    <col customWidth="1" min="12" max="12" width="28.0"/>
    <col customWidth="1" min="13" max="14" width="27.0"/>
    <col customWidth="1" min="15" max="15" width="26.0"/>
    <col customWidth="1" min="16" max="16" width="22.0"/>
    <col customWidth="1" min="17" max="17" width="23.86"/>
    <col customWidth="1" min="18" max="18" width="24.57"/>
    <col customWidth="1" min="19" max="19" width="18.57"/>
    <col customWidth="1" min="20" max="22" width="23.86"/>
    <col customWidth="1" min="23" max="23" width="16.0"/>
    <col customWidth="1" min="24" max="33" width="15.43"/>
    <col customWidth="1" min="34" max="34" width="16.86"/>
    <col customWidth="1" min="35" max="37" width="15.43"/>
    <col customWidth="1" hidden="1" min="38" max="38" width="15.43"/>
    <col customWidth="1" min="39" max="44" width="15.43"/>
    <col customWidth="1" min="45" max="45" width="19.14"/>
    <col customWidth="1" min="46" max="46" width="18.14"/>
    <col customWidth="1" min="47" max="47" width="19.71"/>
    <col customWidth="1" min="48" max="48" width="19.14"/>
    <col customWidth="1" min="49" max="49" width="18.86"/>
    <col customWidth="1" min="50" max="50" width="19.0"/>
    <col customWidth="1" min="51" max="51" width="17.86"/>
    <col customWidth="1" min="52" max="52" width="17.43"/>
    <col customWidth="1" min="53" max="53" width="18.14"/>
    <col customWidth="1" min="54" max="59" width="17.43"/>
  </cols>
  <sheetData>
    <row r="1" ht="14.25" customHeight="1">
      <c r="A1" s="237" t="s">
        <v>77</v>
      </c>
      <c r="B1" s="238" t="s">
        <v>78</v>
      </c>
      <c r="C1" s="237" t="s">
        <v>76</v>
      </c>
      <c r="D1" s="237" t="s">
        <v>506</v>
      </c>
      <c r="E1" s="237" t="s">
        <v>526</v>
      </c>
      <c r="F1" s="519" t="s">
        <v>494</v>
      </c>
      <c r="G1" s="244" t="s">
        <v>321</v>
      </c>
      <c r="H1" s="244" t="s">
        <v>322</v>
      </c>
      <c r="I1" s="245" t="s">
        <v>530</v>
      </c>
      <c r="J1" s="246" t="s">
        <v>93</v>
      </c>
      <c r="K1" s="246" t="s">
        <v>94</v>
      </c>
      <c r="L1" s="246" t="s">
        <v>531</v>
      </c>
      <c r="M1" s="520" t="s">
        <v>643</v>
      </c>
      <c r="N1" s="521" t="s">
        <v>644</v>
      </c>
      <c r="O1" s="246" t="s">
        <v>533</v>
      </c>
      <c r="P1" s="246" t="s">
        <v>534</v>
      </c>
      <c r="Q1" s="522" t="s">
        <v>645</v>
      </c>
      <c r="R1" s="522" t="s">
        <v>646</v>
      </c>
      <c r="S1" s="522" t="s">
        <v>647</v>
      </c>
      <c r="T1" s="522" t="s">
        <v>648</v>
      </c>
      <c r="U1" s="522" t="s">
        <v>646</v>
      </c>
      <c r="V1" s="522" t="s">
        <v>649</v>
      </c>
      <c r="W1" s="523" t="s">
        <v>538</v>
      </c>
      <c r="X1" s="524" t="s">
        <v>650</v>
      </c>
      <c r="Y1" s="525" t="s">
        <v>651</v>
      </c>
      <c r="Z1" s="525" t="s">
        <v>652</v>
      </c>
      <c r="AA1" s="525" t="s">
        <v>653</v>
      </c>
      <c r="AB1" s="525" t="s">
        <v>654</v>
      </c>
      <c r="AC1" s="525" t="s">
        <v>655</v>
      </c>
      <c r="AD1" s="525" t="s">
        <v>656</v>
      </c>
      <c r="AE1" s="525" t="s">
        <v>657</v>
      </c>
      <c r="AF1" s="525" t="s">
        <v>658</v>
      </c>
      <c r="AG1" s="525" t="s">
        <v>659</v>
      </c>
      <c r="AH1" s="525" t="s">
        <v>566</v>
      </c>
      <c r="AI1" s="525" t="s">
        <v>567</v>
      </c>
      <c r="AJ1" s="525" t="s">
        <v>568</v>
      </c>
      <c r="AK1" s="525" t="s">
        <v>661</v>
      </c>
      <c r="AL1" s="316" t="s">
        <v>784</v>
      </c>
      <c r="AM1" s="800" t="s">
        <v>740</v>
      </c>
      <c r="AN1" s="801" t="s">
        <v>741</v>
      </c>
      <c r="AO1" s="712" t="s">
        <v>742</v>
      </c>
      <c r="AP1" s="710" t="s">
        <v>743</v>
      </c>
      <c r="AQ1" s="711" t="s">
        <v>744</v>
      </c>
      <c r="AR1" s="712" t="s">
        <v>745</v>
      </c>
      <c r="AS1" s="713" t="s">
        <v>746</v>
      </c>
      <c r="AT1" s="714" t="s">
        <v>747</v>
      </c>
      <c r="AU1" s="715" t="s">
        <v>748</v>
      </c>
      <c r="AV1" s="713" t="s">
        <v>749</v>
      </c>
      <c r="AW1" s="714" t="s">
        <v>750</v>
      </c>
      <c r="AX1" s="715" t="s">
        <v>751</v>
      </c>
      <c r="AY1" s="713" t="s">
        <v>752</v>
      </c>
      <c r="AZ1" s="714" t="s">
        <v>753</v>
      </c>
      <c r="BA1" s="715" t="s">
        <v>754</v>
      </c>
      <c r="BB1" s="713" t="s">
        <v>755</v>
      </c>
      <c r="BC1" s="714" t="s">
        <v>756</v>
      </c>
      <c r="BD1" s="715" t="s">
        <v>757</v>
      </c>
      <c r="BE1" s="713" t="s">
        <v>758</v>
      </c>
      <c r="BF1" s="714" t="s">
        <v>759</v>
      </c>
      <c r="BG1" s="715" t="s">
        <v>760</v>
      </c>
    </row>
    <row r="2" ht="14.25" customHeight="1">
      <c r="A2" s="255" t="s">
        <v>96</v>
      </c>
      <c r="B2" s="255" t="s">
        <v>97</v>
      </c>
      <c r="C2" s="255">
        <v>1811001.0</v>
      </c>
      <c r="D2" s="255" t="s">
        <v>479</v>
      </c>
      <c r="E2" s="255" t="s">
        <v>188</v>
      </c>
      <c r="F2" s="255">
        <v>232.11476133552623</v>
      </c>
      <c r="G2" s="259">
        <v>399733.79899999994</v>
      </c>
      <c r="H2" s="132">
        <v>4179.87</v>
      </c>
      <c r="I2" s="259">
        <f t="shared" ref="I2:I55" si="3">G2/H2</f>
        <v>95.63306969</v>
      </c>
      <c r="J2" s="261">
        <v>210885.84000000005</v>
      </c>
      <c r="K2" s="261">
        <v>51139.81620000001</v>
      </c>
      <c r="L2" s="263">
        <f t="shared" ref="L2:L55" si="4">SUM(J2:K2)</f>
        <v>262025.6562</v>
      </c>
      <c r="M2" s="259">
        <f>VLOOKUP(C2,'Appendix A -  Costs'!$A$2:$G$141,7,0)</f>
        <v>79225.44935</v>
      </c>
      <c r="N2" s="259">
        <f t="shared" ref="N2:N55" si="5">M2/H2</f>
        <v>18.95404626</v>
      </c>
      <c r="O2" s="263">
        <f t="shared" ref="O2:O55" si="6">SUM(L2:M2)</f>
        <v>341251.1056</v>
      </c>
      <c r="P2" s="259">
        <f t="shared" ref="P2:P55" si="7">O2/H2</f>
        <v>81.64155956</v>
      </c>
      <c r="Q2" s="259">
        <f t="shared" ref="Q2:Q55" si="8">G2-L2</f>
        <v>137708.1428</v>
      </c>
      <c r="R2" s="259">
        <f t="shared" ref="R2:S2" si="1">Q2/H2</f>
        <v>32.94555639</v>
      </c>
      <c r="S2" s="526">
        <f t="shared" si="1"/>
        <v>0.3444996224</v>
      </c>
      <c r="T2" s="259">
        <f t="shared" ref="T2:T55" si="10">G2-O2</f>
        <v>58482.69345</v>
      </c>
      <c r="U2" s="259">
        <f t="shared" ref="U2:U55" si="11">T2/H2</f>
        <v>13.99151013</v>
      </c>
      <c r="V2" s="526">
        <f t="shared" ref="V2:V55" si="12">T2/G2</f>
        <v>0.1463040994</v>
      </c>
      <c r="W2" s="527">
        <f t="shared" ref="W2:W55" si="13">F2*P2</f>
        <v>18950.21111</v>
      </c>
      <c r="X2" s="528">
        <f>W2*0.275</f>
        <v>5211.308056</v>
      </c>
      <c r="Y2" s="528">
        <f>VLOOKUP(C2,'Warehouse Order &amp; Sales Handlin'!$B$2:$J$141,9,0)</f>
        <v>3541.27875</v>
      </c>
      <c r="Z2" s="528">
        <f>VLOOKUP(C2,'Warehouse Order &amp; Sales Handlin'!$B$2:$K$141,10,0)</f>
        <v>731.47725</v>
      </c>
      <c r="AA2" s="528">
        <f>VLOOKUP(C2,'Freight Cost'!$AR$2:$AS$141,2,0)</f>
        <v>7226.496</v>
      </c>
      <c r="AB2" s="528">
        <f>VLOOKUP(C2,'CI Cost'!EL2:EM140,2,0)</f>
        <v>1320.475545</v>
      </c>
      <c r="AC2" s="528">
        <f t="shared" ref="AC2:AC55" si="14">X2+Y2+Z2+AA2+AB2</f>
        <v>18031.0356</v>
      </c>
      <c r="AD2" s="528">
        <f t="shared" ref="AD2:AD55" si="15">AC2/H2</f>
        <v>4.313779041</v>
      </c>
      <c r="AE2" s="528">
        <f t="shared" ref="AE2:AE55" si="16">N2-((AB2/$M$56)*N2)</f>
        <v>18.94720877</v>
      </c>
      <c r="AF2" s="528">
        <f t="shared" ref="AF2:AF55" si="17">AE2*H2</f>
        <v>79196.86952</v>
      </c>
      <c r="AG2" s="528">
        <f t="shared" ref="AG2:AG55" si="18">AF2+L2+X2+Y2+Z2+AA2+AB2</f>
        <v>359253.5613</v>
      </c>
      <c r="AH2" s="528">
        <f t="shared" ref="AH2:AH55" si="19">G2-AG2</f>
        <v>40480.23768</v>
      </c>
      <c r="AI2" s="528">
        <f t="shared" ref="AI2:AJ2" si="2">AH2/H2</f>
        <v>9.684568583</v>
      </c>
      <c r="AJ2" s="526">
        <f t="shared" si="2"/>
        <v>0.1012679883</v>
      </c>
      <c r="AK2" s="526" t="str">
        <f>VLOOKUP(C2,'ABC Analysis Results'!$A$2:$C$140,3,0)</f>
        <v>C</v>
      </c>
      <c r="AL2" s="227" t="str">
        <f>VLOOKUP(C2,'Scenario II - Product Substitut'!$C$2:$Q$111,15,0)</f>
        <v>K</v>
      </c>
      <c r="AM2" s="716">
        <f>SUMIF('Scenario II - Product Substitut'!$R$62:$AC$111,C2,'Scenario II - Product Substitut'!$AA$62:$AA$111)</f>
        <v>0</v>
      </c>
      <c r="AN2" s="716">
        <f>SUMIF('Scenario II - Product Substitut'!$R$62:$AC$111,C2,'Scenario II - Product Substitut'!$AB$62:$AB$111)</f>
        <v>0</v>
      </c>
      <c r="AO2" s="716">
        <f>SUMIF('Scenario II - Product Substitut'!$R$62:$AC$111,C2,'Scenario II - Product Substitut'!$AC$62:$AC$111)</f>
        <v>0</v>
      </c>
      <c r="AP2" s="716">
        <f t="shared" ref="AP2:AP55" si="21">H2+AM2</f>
        <v>4179.87</v>
      </c>
      <c r="AQ2" s="716">
        <f t="shared" ref="AQ2:AQ55" si="22">AN2+H2</f>
        <v>4179.87</v>
      </c>
      <c r="AR2" s="716">
        <f t="shared" ref="AR2:AR55" si="23">AO2+H2</f>
        <v>4179.87</v>
      </c>
      <c r="AS2" s="716">
        <f t="shared" ref="AS2:AS55" si="24">AP2*I2</f>
        <v>399733.799</v>
      </c>
      <c r="AT2" s="716">
        <f t="shared" ref="AT2:AT55" si="25">AQ2*I2</f>
        <v>399733.799</v>
      </c>
      <c r="AU2" s="716">
        <f t="shared" ref="AU2:AU55" si="26">AR2*I2</f>
        <v>399733.799</v>
      </c>
      <c r="AV2" s="716">
        <f t="shared" ref="AV2:AV55" si="27">AP2*(L2/H2)</f>
        <v>262025.6562</v>
      </c>
      <c r="AW2" s="716">
        <f t="shared" ref="AW2:AW55" si="28">(L2/H2)*AQ2</f>
        <v>262025.6562</v>
      </c>
      <c r="AX2" s="716">
        <f t="shared" ref="AX2:AX55" si="29">(L2/H2)*AR2</f>
        <v>262025.6562</v>
      </c>
      <c r="AY2" s="716">
        <f>VLOOKUP(C2,'Complexity Cost Adjustment'!$C$2:$AD$141,28,0)*AP2</f>
        <v>18031.0356</v>
      </c>
      <c r="AZ2" s="716">
        <f>VLOOKUP(C2,'Complexity Cost Adjustment'!$C$2:$AD$141,28,0)*AQ2</f>
        <v>18031.0356</v>
      </c>
      <c r="BA2" s="716">
        <f>VLOOKUP(C2,'Complexity Cost Adjustment'!$C$2:$AD$141,28,0)*AR2</f>
        <v>18031.0356</v>
      </c>
      <c r="BB2" s="716">
        <f>(AV2/$AV$56)*'Cost Distribution'!$B$13</f>
        <v>92258.59534</v>
      </c>
      <c r="BC2" s="716">
        <f>(AW2/$AW$56)*'Cost Distribution'!$B$13</f>
        <v>94730.99192</v>
      </c>
      <c r="BD2" s="716">
        <f>(AX2/$AX$56)*'Cost Distribution'!$B$13</f>
        <v>97316.84187</v>
      </c>
      <c r="BE2" s="716">
        <f>(AS2/$AS$56)*'Cost Distribution'!$B$22</f>
        <v>109835.3797</v>
      </c>
      <c r="BF2" s="716">
        <f>(AT2/$AT$56)*'Cost Distribution'!$B$22</f>
        <v>113567.7921</v>
      </c>
      <c r="BG2" s="716">
        <f>(AU2/$AU$56)*'Cost Distribution'!$B$22</f>
        <v>117521.6436</v>
      </c>
    </row>
    <row r="3" ht="14.25" customHeight="1">
      <c r="A3" s="269" t="s">
        <v>96</v>
      </c>
      <c r="B3" s="269" t="s">
        <v>115</v>
      </c>
      <c r="C3" s="269">
        <v>1811006.0</v>
      </c>
      <c r="D3" s="269" t="s">
        <v>479</v>
      </c>
      <c r="E3" s="269" t="s">
        <v>110</v>
      </c>
      <c r="F3" s="269">
        <v>26.95795108972884</v>
      </c>
      <c r="G3" s="259">
        <v>126819.78</v>
      </c>
      <c r="H3" s="132">
        <v>1150.34</v>
      </c>
      <c r="I3" s="259">
        <f t="shared" si="3"/>
        <v>110.2454753</v>
      </c>
      <c r="J3" s="263">
        <v>29494.08</v>
      </c>
      <c r="K3" s="263">
        <v>7761.6</v>
      </c>
      <c r="L3" s="263">
        <f t="shared" si="4"/>
        <v>37255.68</v>
      </c>
      <c r="M3" s="259">
        <f>VLOOKUP(C3,'Appendix A -  Costs'!$A$2:$G$141,7,0)</f>
        <v>11264.53811</v>
      </c>
      <c r="N3" s="259">
        <f t="shared" si="5"/>
        <v>9.792355395</v>
      </c>
      <c r="O3" s="263">
        <f t="shared" si="6"/>
        <v>48520.21811</v>
      </c>
      <c r="P3" s="259">
        <f t="shared" si="7"/>
        <v>42.17902368</v>
      </c>
      <c r="Q3" s="259">
        <f t="shared" si="8"/>
        <v>89564.1</v>
      </c>
      <c r="R3" s="259">
        <f t="shared" ref="R3:S3" si="9">Q3/H3</f>
        <v>77.85880696</v>
      </c>
      <c r="S3" s="526">
        <f t="shared" si="9"/>
        <v>0.706231315</v>
      </c>
      <c r="T3" s="259">
        <f t="shared" si="10"/>
        <v>78299.56189</v>
      </c>
      <c r="U3" s="259">
        <f t="shared" si="11"/>
        <v>68.06645157</v>
      </c>
      <c r="V3" s="526">
        <f t="shared" si="12"/>
        <v>0.6174081196</v>
      </c>
      <c r="W3" s="527">
        <f t="shared" si="13"/>
        <v>1137.060058</v>
      </c>
      <c r="X3" s="528">
        <f t="shared" ref="X3:X4" si="31">W3*0.245</f>
        <v>278.5797141</v>
      </c>
      <c r="Y3" s="528">
        <f>VLOOKUP(C3,'Warehouse Order &amp; Sales Handlin'!$B$2:$J$141,9,0)</f>
        <v>1053.791587</v>
      </c>
      <c r="Z3" s="528">
        <f>VLOOKUP(C3,'Warehouse Order &amp; Sales Handlin'!$B$2:$K$141,10,0)</f>
        <v>130.304</v>
      </c>
      <c r="AA3" s="528">
        <f>VLOOKUP(C3,'Freight Cost'!$AR$2:$AS$141,2,0)</f>
        <v>4230.144</v>
      </c>
      <c r="AB3" s="528">
        <f>VLOOKUP(C3,'CI Cost'!EL7:EM145,2,0)</f>
        <v>59.341005</v>
      </c>
      <c r="AC3" s="528">
        <f t="shared" si="14"/>
        <v>5752.160306</v>
      </c>
      <c r="AD3" s="528">
        <f t="shared" si="15"/>
        <v>5.000400148</v>
      </c>
      <c r="AE3" s="528">
        <f t="shared" si="16"/>
        <v>9.792196648</v>
      </c>
      <c r="AF3" s="528">
        <f t="shared" si="17"/>
        <v>11264.35549</v>
      </c>
      <c r="AG3" s="528">
        <f t="shared" si="18"/>
        <v>54272.1958</v>
      </c>
      <c r="AH3" s="528">
        <f t="shared" si="19"/>
        <v>72547.5842</v>
      </c>
      <c r="AI3" s="528">
        <f t="shared" ref="AI3:AJ3" si="20">AH3/H3</f>
        <v>63.06621017</v>
      </c>
      <c r="AJ3" s="526">
        <f t="shared" si="20"/>
        <v>0.5720525946</v>
      </c>
      <c r="AK3" s="526" t="str">
        <f>VLOOKUP(C3,'ABC Analysis Results'!$A$2:$C$140,3,0)</f>
        <v>B</v>
      </c>
      <c r="AL3" s="227" t="str">
        <f>VLOOKUP(C3,'Scenario II - Product Substitut'!$C$2:$Q$111,15,0)</f>
        <v>K</v>
      </c>
      <c r="AM3" s="716">
        <f>SUMIF('Scenario II - Product Substitut'!$R$62:$AC$111,C3,'Scenario II - Product Substitut'!$AA$62:$AA$111)</f>
        <v>320.9652</v>
      </c>
      <c r="AN3" s="716">
        <f>SUMIF('Scenario II - Product Substitut'!$R$62:$AC$111,C3,'Scenario II - Product Substitut'!$AB$62:$AB$111)</f>
        <v>222.9264</v>
      </c>
      <c r="AO3" s="716">
        <f>SUMIF('Scenario II - Product Substitut'!$R$62:$AC$111,C3,'Scenario II - Product Substitut'!$AC$62:$AC$111)</f>
        <v>167.1948</v>
      </c>
      <c r="AP3" s="716">
        <f t="shared" si="21"/>
        <v>1471.3052</v>
      </c>
      <c r="AQ3" s="716">
        <f t="shared" si="22"/>
        <v>1373.2664</v>
      </c>
      <c r="AR3" s="716">
        <f t="shared" si="23"/>
        <v>1317.5348</v>
      </c>
      <c r="AS3" s="716">
        <f t="shared" si="24"/>
        <v>162204.741</v>
      </c>
      <c r="AT3" s="716">
        <f t="shared" si="25"/>
        <v>151396.4069</v>
      </c>
      <c r="AU3" s="716">
        <f t="shared" si="26"/>
        <v>145252.2502</v>
      </c>
      <c r="AV3" s="716">
        <f t="shared" si="27"/>
        <v>47650.67346</v>
      </c>
      <c r="AW3" s="716">
        <f t="shared" si="28"/>
        <v>44475.52337</v>
      </c>
      <c r="AX3" s="716">
        <f t="shared" si="29"/>
        <v>42670.56253</v>
      </c>
      <c r="AY3" s="716">
        <f>VLOOKUP(C3,'Complexity Cost Adjustment'!$C$2:$AD$141,28,0)*AP3</f>
        <v>7357.11474</v>
      </c>
      <c r="AZ3" s="716">
        <f>VLOOKUP(C3,'Complexity Cost Adjustment'!$C$2:$AD$141,28,0)*AQ3</f>
        <v>6866.88151</v>
      </c>
      <c r="BA3" s="716">
        <f>VLOOKUP(C3,'Complexity Cost Adjustment'!$C$2:$AD$141,28,0)*AR3</f>
        <v>6588.201209</v>
      </c>
      <c r="BB3" s="716">
        <f>(AV3/$AV$56)*'Cost Distribution'!$B$13</f>
        <v>16777.68607</v>
      </c>
      <c r="BC3" s="716">
        <f>(AW3/$AW$56)*'Cost Distribution'!$B$13</f>
        <v>16079.38133</v>
      </c>
      <c r="BD3" s="716">
        <f>(AX3/$AX$56)*'Cost Distribution'!$B$13</f>
        <v>15847.93049</v>
      </c>
      <c r="BE3" s="716">
        <f>(AS3/$AS$56)*'Cost Distribution'!$B$22</f>
        <v>44569.20923</v>
      </c>
      <c r="BF3" s="716">
        <f>(AT3/$AT$56)*'Cost Distribution'!$B$22</f>
        <v>43013.01444</v>
      </c>
      <c r="BG3" s="716">
        <f>(AU3/$AU$56)*'Cost Distribution'!$B$22</f>
        <v>42704.12765</v>
      </c>
    </row>
    <row r="4" ht="14.25" customHeight="1">
      <c r="A4" s="269" t="s">
        <v>96</v>
      </c>
      <c r="B4" s="269" t="s">
        <v>116</v>
      </c>
      <c r="C4" s="269">
        <v>1811007.0</v>
      </c>
      <c r="D4" s="269" t="s">
        <v>479</v>
      </c>
      <c r="E4" s="269" t="s">
        <v>110</v>
      </c>
      <c r="F4" s="269">
        <v>18.869113619431058</v>
      </c>
      <c r="G4" s="259">
        <v>85268.00999999998</v>
      </c>
      <c r="H4" s="132">
        <v>454.25999999999993</v>
      </c>
      <c r="I4" s="259">
        <f t="shared" si="3"/>
        <v>187.7075023</v>
      </c>
      <c r="J4" s="263">
        <v>24237.312000000005</v>
      </c>
      <c r="K4" s="263">
        <v>6633.369600000002</v>
      </c>
      <c r="L4" s="263">
        <f t="shared" si="4"/>
        <v>30870.6816</v>
      </c>
      <c r="M4" s="259">
        <f>VLOOKUP(C4,'Appendix A -  Costs'!$A$2:$G$141,7,0)</f>
        <v>9333.985294</v>
      </c>
      <c r="N4" s="259">
        <f t="shared" si="5"/>
        <v>20.54767158</v>
      </c>
      <c r="O4" s="263">
        <f t="shared" si="6"/>
        <v>40204.66689</v>
      </c>
      <c r="P4" s="259">
        <f t="shared" si="7"/>
        <v>88.50584884</v>
      </c>
      <c r="Q4" s="259">
        <f t="shared" si="8"/>
        <v>54397.3284</v>
      </c>
      <c r="R4" s="259">
        <f t="shared" ref="R4:S4" si="30">Q4/H4</f>
        <v>119.7493251</v>
      </c>
      <c r="S4" s="526">
        <f t="shared" si="30"/>
        <v>0.6379570533</v>
      </c>
      <c r="T4" s="259">
        <f t="shared" si="10"/>
        <v>45063.34311</v>
      </c>
      <c r="U4" s="259">
        <f t="shared" si="11"/>
        <v>99.20165347</v>
      </c>
      <c r="V4" s="526">
        <f t="shared" si="12"/>
        <v>0.5284906157</v>
      </c>
      <c r="W4" s="527">
        <f t="shared" si="13"/>
        <v>1670.026918</v>
      </c>
      <c r="X4" s="528">
        <f t="shared" si="31"/>
        <v>409.1565948</v>
      </c>
      <c r="Y4" s="528">
        <f>VLOOKUP(C4,'Warehouse Order &amp; Sales Handlin'!$B$2:$J$141,9,0)</f>
        <v>853.0880952</v>
      </c>
      <c r="Z4" s="528">
        <f>VLOOKUP(C4,'Warehouse Order &amp; Sales Handlin'!$B$2:$K$141,10,0)</f>
        <v>129</v>
      </c>
      <c r="AA4" s="528">
        <f>VLOOKUP(C4,'Freight Cost'!$AR$2:$AS$141,2,0)</f>
        <v>1762.56</v>
      </c>
      <c r="AB4" s="528">
        <f>VLOOKUP(C4,'CI Cost'!EL8:EM146,2,0)</f>
        <v>62.710605</v>
      </c>
      <c r="AC4" s="528">
        <f t="shared" si="14"/>
        <v>3216.515295</v>
      </c>
      <c r="AD4" s="528">
        <f t="shared" si="15"/>
        <v>7.080780379</v>
      </c>
      <c r="AE4" s="528">
        <f t="shared" si="16"/>
        <v>20.54731956</v>
      </c>
      <c r="AF4" s="528">
        <f t="shared" si="17"/>
        <v>9333.825385</v>
      </c>
      <c r="AG4" s="528">
        <f t="shared" si="18"/>
        <v>43421.02228</v>
      </c>
      <c r="AH4" s="528">
        <f t="shared" si="19"/>
        <v>41846.98772</v>
      </c>
      <c r="AI4" s="528">
        <f t="shared" ref="AI4:AJ4" si="32">AH4/H4</f>
        <v>92.12122511</v>
      </c>
      <c r="AJ4" s="526">
        <f t="shared" si="32"/>
        <v>0.4907700757</v>
      </c>
      <c r="AK4" s="526" t="str">
        <f>VLOOKUP(C4,'ABC Analysis Results'!$A$2:$C$140,3,0)</f>
        <v>C</v>
      </c>
      <c r="AL4" s="227" t="str">
        <f>VLOOKUP(C4,'Scenario II - Product Substitut'!$C$2:$Q$111,15,0)</f>
        <v>K</v>
      </c>
      <c r="AM4" s="716">
        <f>SUMIF('Scenario II - Product Substitut'!$R$62:$AC$111,C4,'Scenario II - Product Substitut'!$AA$62:$AA$111)</f>
        <v>0</v>
      </c>
      <c r="AN4" s="716">
        <f>SUMIF('Scenario II - Product Substitut'!$R$62:$AC$111,C4,'Scenario II - Product Substitut'!$AB$62:$AB$111)</f>
        <v>0</v>
      </c>
      <c r="AO4" s="716">
        <f>SUMIF('Scenario II - Product Substitut'!$R$62:$AC$111,C4,'Scenario II - Product Substitut'!$AC$62:$AC$111)</f>
        <v>0</v>
      </c>
      <c r="AP4" s="716">
        <f t="shared" si="21"/>
        <v>454.26</v>
      </c>
      <c r="AQ4" s="716">
        <f t="shared" si="22"/>
        <v>454.26</v>
      </c>
      <c r="AR4" s="716">
        <f t="shared" si="23"/>
        <v>454.26</v>
      </c>
      <c r="AS4" s="716">
        <f t="shared" si="24"/>
        <v>85268.01</v>
      </c>
      <c r="AT4" s="716">
        <f t="shared" si="25"/>
        <v>85268.01</v>
      </c>
      <c r="AU4" s="716">
        <f t="shared" si="26"/>
        <v>85268.01</v>
      </c>
      <c r="AV4" s="716">
        <f t="shared" si="27"/>
        <v>30870.6816</v>
      </c>
      <c r="AW4" s="716">
        <f t="shared" si="28"/>
        <v>30870.6816</v>
      </c>
      <c r="AX4" s="716">
        <f t="shared" si="29"/>
        <v>30870.6816</v>
      </c>
      <c r="AY4" s="716">
        <f>VLOOKUP(C4,'Complexity Cost Adjustment'!$C$2:$AD$141,28,0)*AP4</f>
        <v>3216.515295</v>
      </c>
      <c r="AZ4" s="716">
        <f>VLOOKUP(C4,'Complexity Cost Adjustment'!$C$2:$AD$141,28,0)*AQ4</f>
        <v>3216.515295</v>
      </c>
      <c r="BA4" s="716">
        <f>VLOOKUP(C4,'Complexity Cost Adjustment'!$C$2:$AD$141,28,0)*AR4</f>
        <v>3216.515295</v>
      </c>
      <c r="BB4" s="716">
        <f>(AV4/$AV$56)*'Cost Distribution'!$B$13</f>
        <v>10869.4918</v>
      </c>
      <c r="BC4" s="716">
        <f>(AW4/$AW$56)*'Cost Distribution'!$B$13</f>
        <v>11160.77842</v>
      </c>
      <c r="BD4" s="716">
        <f>(AX4/$AX$56)*'Cost Distribution'!$B$13</f>
        <v>11465.4316</v>
      </c>
      <c r="BE4" s="716">
        <f>(AS4/$AS$56)*'Cost Distribution'!$B$22</f>
        <v>23429.20283</v>
      </c>
      <c r="BF4" s="716">
        <f>(AT4/$AT$56)*'Cost Distribution'!$B$22</f>
        <v>24225.37113</v>
      </c>
      <c r="BG4" s="716">
        <f>(AU4/$AU$56)*'Cost Distribution'!$B$22</f>
        <v>25068.77504</v>
      </c>
    </row>
    <row r="5" ht="14.25" customHeight="1">
      <c r="A5" s="269" t="s">
        <v>96</v>
      </c>
      <c r="B5" s="269" t="s">
        <v>120</v>
      </c>
      <c r="C5" s="269">
        <v>1811010.0</v>
      </c>
      <c r="D5" s="269" t="s">
        <v>479</v>
      </c>
      <c r="E5" s="269" t="s">
        <v>188</v>
      </c>
      <c r="F5" s="269">
        <v>2839.216306080038</v>
      </c>
      <c r="G5" s="259">
        <v>323271.624</v>
      </c>
      <c r="H5" s="132">
        <v>3222.9407999999994</v>
      </c>
      <c r="I5" s="259">
        <f t="shared" si="3"/>
        <v>100.3033081</v>
      </c>
      <c r="J5" s="263">
        <v>87820.28640000001</v>
      </c>
      <c r="K5" s="263">
        <v>21524.58</v>
      </c>
      <c r="L5" s="263">
        <f t="shared" si="4"/>
        <v>109344.8664</v>
      </c>
      <c r="M5" s="259">
        <f>VLOOKUP(C5,'Appendix A -  Costs'!$A$2:$G$141,7,0)</f>
        <v>33061.25171</v>
      </c>
      <c r="N5" s="259">
        <f t="shared" si="5"/>
        <v>10.25810084</v>
      </c>
      <c r="O5" s="263">
        <f t="shared" si="6"/>
        <v>142406.1181</v>
      </c>
      <c r="P5" s="259">
        <f t="shared" si="7"/>
        <v>44.18514858</v>
      </c>
      <c r="Q5" s="259">
        <f t="shared" si="8"/>
        <v>213926.7576</v>
      </c>
      <c r="R5" s="259">
        <f t="shared" ref="R5:S5" si="33">Q5/H5</f>
        <v>66.37626034</v>
      </c>
      <c r="S5" s="526">
        <f t="shared" si="33"/>
        <v>0.6617554456</v>
      </c>
      <c r="T5" s="259">
        <f t="shared" si="10"/>
        <v>180865.5059</v>
      </c>
      <c r="U5" s="259">
        <f t="shared" si="11"/>
        <v>56.1181595</v>
      </c>
      <c r="V5" s="526">
        <f t="shared" si="12"/>
        <v>0.5594846329</v>
      </c>
      <c r="W5" s="527">
        <f t="shared" si="13"/>
        <v>125451.1943</v>
      </c>
      <c r="X5" s="528">
        <f t="shared" ref="X5:X7" si="36">W5*0.275</f>
        <v>34499.07844</v>
      </c>
      <c r="Y5" s="528">
        <f>VLOOKUP(C5,'Warehouse Order &amp; Sales Handlin'!$B$2:$J$141,9,0)</f>
        <v>1770.843097</v>
      </c>
      <c r="Z5" s="528">
        <f>VLOOKUP(C5,'Warehouse Order &amp; Sales Handlin'!$B$2:$K$141,10,0)</f>
        <v>269.0812251</v>
      </c>
      <c r="AA5" s="528">
        <f>VLOOKUP(C5,'Freight Cost'!$AR$2:$AS$141,2,0)</f>
        <v>5463.936</v>
      </c>
      <c r="AB5" s="528">
        <f>VLOOKUP(C5,'CI Cost'!EL11:EM149,2,0)</f>
        <v>1015.191795</v>
      </c>
      <c r="AC5" s="528">
        <f t="shared" si="14"/>
        <v>43018.13056</v>
      </c>
      <c r="AD5" s="528">
        <f t="shared" si="15"/>
        <v>13.34747773</v>
      </c>
      <c r="AE5" s="528">
        <f t="shared" si="16"/>
        <v>10.25525585</v>
      </c>
      <c r="AF5" s="528">
        <f t="shared" si="17"/>
        <v>33052.0825</v>
      </c>
      <c r="AG5" s="528">
        <f t="shared" si="18"/>
        <v>185415.0795</v>
      </c>
      <c r="AH5" s="528">
        <f t="shared" si="19"/>
        <v>137856.5445</v>
      </c>
      <c r="AI5" s="528">
        <f t="shared" ref="AI5:AJ5" si="34">AH5/H5</f>
        <v>42.77352676</v>
      </c>
      <c r="AJ5" s="526">
        <f t="shared" si="34"/>
        <v>0.426441835</v>
      </c>
      <c r="AK5" s="526" t="str">
        <f>VLOOKUP(C5,'ABC Analysis Results'!$A$2:$C$140,3,0)</f>
        <v>A</v>
      </c>
      <c r="AL5" s="227" t="str">
        <f>VLOOKUP(C5,'Scenario II - Product Substitut'!$C$2:$Q$111,15,0)</f>
        <v>#N/A</v>
      </c>
      <c r="AM5" s="716">
        <f>SUMIF('Scenario II - Product Substitut'!$R$62:$AC$111,C5,'Scenario II - Product Substitut'!$AA$62:$AA$111)</f>
        <v>426.01</v>
      </c>
      <c r="AN5" s="716">
        <f>SUMIF('Scenario II - Product Substitut'!$R$62:$AC$111,C5,'Scenario II - Product Substitut'!$AB$62:$AB$111)</f>
        <v>340.808</v>
      </c>
      <c r="AO5" s="716">
        <f>SUMIF('Scenario II - Product Substitut'!$R$62:$AC$111,C5,'Scenario II - Product Substitut'!$AC$62:$AC$111)</f>
        <v>255.606</v>
      </c>
      <c r="AP5" s="716">
        <f t="shared" si="21"/>
        <v>3648.9508</v>
      </c>
      <c r="AQ5" s="716">
        <f t="shared" si="22"/>
        <v>3563.7488</v>
      </c>
      <c r="AR5" s="716">
        <f t="shared" si="23"/>
        <v>3478.5468</v>
      </c>
      <c r="AS5" s="716">
        <f t="shared" si="24"/>
        <v>366001.8363</v>
      </c>
      <c r="AT5" s="716">
        <f t="shared" si="25"/>
        <v>357455.7938</v>
      </c>
      <c r="AU5" s="716">
        <f t="shared" si="26"/>
        <v>348909.7514</v>
      </c>
      <c r="AV5" s="716">
        <f t="shared" si="27"/>
        <v>123798.128</v>
      </c>
      <c r="AW5" s="716">
        <f t="shared" si="28"/>
        <v>120907.4757</v>
      </c>
      <c r="AX5" s="716">
        <f t="shared" si="29"/>
        <v>118016.8234</v>
      </c>
      <c r="AY5" s="716">
        <f>VLOOKUP(C5,'Complexity Cost Adjustment'!$C$2:$AD$141,28,0)*AP5</f>
        <v>48704.28955</v>
      </c>
      <c r="AZ5" s="716">
        <f>VLOOKUP(C5,'Complexity Cost Adjustment'!$C$2:$AD$141,28,0)*AQ5</f>
        <v>47567.05775</v>
      </c>
      <c r="BA5" s="716">
        <f>VLOOKUP(C5,'Complexity Cost Adjustment'!$C$2:$AD$141,28,0)*AR5</f>
        <v>46429.82595</v>
      </c>
      <c r="BB5" s="716">
        <f>(AV5/$AV$56)*'Cost Distribution'!$B$13</f>
        <v>43589.01934</v>
      </c>
      <c r="BC5" s="716">
        <f>(AW5/$AW$56)*'Cost Distribution'!$B$13</f>
        <v>43712.07487</v>
      </c>
      <c r="BD5" s="716">
        <f>(AX5/$AX$56)*'Cost Distribution'!$B$13</f>
        <v>43831.67932</v>
      </c>
      <c r="BE5" s="716">
        <f>(AS5/$AS$56)*'Cost Distribution'!$B$22</f>
        <v>100566.8041</v>
      </c>
      <c r="BF5" s="716">
        <f>(AT5/$AT$56)*'Cost Distribution'!$B$22</f>
        <v>101556.2491</v>
      </c>
      <c r="BG5" s="716">
        <f>(AU5/$AU$56)*'Cost Distribution'!$B$22</f>
        <v>102579.3855</v>
      </c>
    </row>
    <row r="6" ht="14.25" customHeight="1">
      <c r="A6" s="269" t="s">
        <v>96</v>
      </c>
      <c r="B6" s="269" t="s">
        <v>121</v>
      </c>
      <c r="C6" s="269">
        <v>1811011.0</v>
      </c>
      <c r="D6" s="269" t="s">
        <v>479</v>
      </c>
      <c r="E6" s="269" t="s">
        <v>188</v>
      </c>
      <c r="F6" s="269">
        <v>202.257781516611</v>
      </c>
      <c r="G6" s="259">
        <v>782039.345</v>
      </c>
      <c r="H6" s="132">
        <v>7490.4536</v>
      </c>
      <c r="I6" s="259">
        <f t="shared" si="3"/>
        <v>104.4048047</v>
      </c>
      <c r="J6" s="263">
        <v>196132.99200000003</v>
      </c>
      <c r="K6" s="263">
        <v>53119.35200000001</v>
      </c>
      <c r="L6" s="263">
        <f t="shared" si="4"/>
        <v>249252.344</v>
      </c>
      <c r="M6" s="259">
        <f>VLOOKUP(C6,'Appendix A -  Costs'!$A$2:$G$141,7,0)</f>
        <v>75363.34129</v>
      </c>
      <c r="N6" s="259">
        <f t="shared" si="5"/>
        <v>10.061252</v>
      </c>
      <c r="O6" s="263">
        <f t="shared" si="6"/>
        <v>324615.6853</v>
      </c>
      <c r="P6" s="259">
        <f t="shared" si="7"/>
        <v>43.33725334</v>
      </c>
      <c r="Q6" s="259">
        <f t="shared" si="8"/>
        <v>532787.001</v>
      </c>
      <c r="R6" s="259">
        <f t="shared" ref="R6:S6" si="35">Q6/H6</f>
        <v>71.12880333</v>
      </c>
      <c r="S6" s="526">
        <f t="shared" si="35"/>
        <v>0.6812790231</v>
      </c>
      <c r="T6" s="259">
        <f t="shared" si="10"/>
        <v>457423.6597</v>
      </c>
      <c r="U6" s="259">
        <f t="shared" si="11"/>
        <v>61.06755133</v>
      </c>
      <c r="V6" s="526">
        <f t="shared" si="12"/>
        <v>0.5849113125</v>
      </c>
      <c r="W6" s="527">
        <f t="shared" si="13"/>
        <v>8765.296717</v>
      </c>
      <c r="X6" s="528">
        <f t="shared" si="36"/>
        <v>2410.456597</v>
      </c>
      <c r="Y6" s="528">
        <f>VLOOKUP(C6,'Warehouse Order &amp; Sales Handlin'!$B$2:$J$141,9,0)</f>
        <v>4195.513908</v>
      </c>
      <c r="Z6" s="528">
        <f>VLOOKUP(C6,'Warehouse Order &amp; Sales Handlin'!$B$2:$K$141,10,0)</f>
        <v>918.8581945</v>
      </c>
      <c r="AA6" s="528">
        <f>VLOOKUP(C6,'Freight Cost'!$AR$2:$AS$141,2,0)</f>
        <v>12866.688</v>
      </c>
      <c r="AB6" s="528">
        <f>VLOOKUP(C6,'CI Cost'!EL12:EM150,2,0)</f>
        <v>634.37895</v>
      </c>
      <c r="AC6" s="528">
        <f t="shared" si="14"/>
        <v>21025.89565</v>
      </c>
      <c r="AD6" s="528">
        <f t="shared" si="15"/>
        <v>2.807025685</v>
      </c>
      <c r="AE6" s="528">
        <f t="shared" si="16"/>
        <v>10.05950833</v>
      </c>
      <c r="AF6" s="528">
        <f t="shared" si="17"/>
        <v>75350.28038</v>
      </c>
      <c r="AG6" s="528">
        <f t="shared" si="18"/>
        <v>345628.52</v>
      </c>
      <c r="AH6" s="528">
        <f t="shared" si="19"/>
        <v>436410.825</v>
      </c>
      <c r="AI6" s="528">
        <f t="shared" ref="AI6:AJ6" si="37">AH6/H6</f>
        <v>58.26226932</v>
      </c>
      <c r="AJ6" s="526">
        <f t="shared" si="37"/>
        <v>0.5580420317</v>
      </c>
      <c r="AK6" s="526" t="str">
        <f>VLOOKUP(C6,'ABC Analysis Results'!$A$2:$C$140,3,0)</f>
        <v>A</v>
      </c>
      <c r="AL6" s="227" t="str">
        <f>VLOOKUP(C6,'Scenario II - Product Substitut'!$C$2:$Q$111,15,0)</f>
        <v>#N/A</v>
      </c>
      <c r="AM6" s="716">
        <f>SUMIF('Scenario II - Product Substitut'!$R$62:$AC$111,C6,'Scenario II - Product Substitut'!$AA$62:$AA$111)</f>
        <v>0</v>
      </c>
      <c r="AN6" s="716">
        <f>SUMIF('Scenario II - Product Substitut'!$R$62:$AC$111,C6,'Scenario II - Product Substitut'!$AB$62:$AB$111)</f>
        <v>0</v>
      </c>
      <c r="AO6" s="716">
        <f>SUMIF('Scenario II - Product Substitut'!$R$62:$AC$111,C6,'Scenario II - Product Substitut'!$AC$62:$AC$111)</f>
        <v>0</v>
      </c>
      <c r="AP6" s="716">
        <f t="shared" si="21"/>
        <v>7490.4536</v>
      </c>
      <c r="AQ6" s="716">
        <f t="shared" si="22"/>
        <v>7490.4536</v>
      </c>
      <c r="AR6" s="716">
        <f t="shared" si="23"/>
        <v>7490.4536</v>
      </c>
      <c r="AS6" s="716">
        <f t="shared" si="24"/>
        <v>782039.345</v>
      </c>
      <c r="AT6" s="716">
        <f t="shared" si="25"/>
        <v>782039.345</v>
      </c>
      <c r="AU6" s="716">
        <f t="shared" si="26"/>
        <v>782039.345</v>
      </c>
      <c r="AV6" s="716">
        <f t="shared" si="27"/>
        <v>249252.344</v>
      </c>
      <c r="AW6" s="716">
        <f t="shared" si="28"/>
        <v>249252.344</v>
      </c>
      <c r="AX6" s="716">
        <f t="shared" si="29"/>
        <v>249252.344</v>
      </c>
      <c r="AY6" s="716">
        <f>VLOOKUP(C6,'Complexity Cost Adjustment'!$C$2:$AD$141,28,0)*AP6</f>
        <v>21025.89565</v>
      </c>
      <c r="AZ6" s="716">
        <f>VLOOKUP(C6,'Complexity Cost Adjustment'!$C$2:$AD$141,28,0)*AQ6</f>
        <v>21025.89565</v>
      </c>
      <c r="BA6" s="716">
        <f>VLOOKUP(C6,'Complexity Cost Adjustment'!$C$2:$AD$141,28,0)*AR6</f>
        <v>21025.89565</v>
      </c>
      <c r="BB6" s="716">
        <f>(AV6/$AV$56)*'Cost Distribution'!$B$13</f>
        <v>87761.14323</v>
      </c>
      <c r="BC6" s="716">
        <f>(AW6/$AW$56)*'Cost Distribution'!$B$13</f>
        <v>90113.01461</v>
      </c>
      <c r="BD6" s="716">
        <f>(AX6/$AX$56)*'Cost Distribution'!$B$13</f>
        <v>92572.8087</v>
      </c>
      <c r="BE6" s="716">
        <f>(AS6/$AS$56)*'Cost Distribution'!$B$22</f>
        <v>214881.9755</v>
      </c>
      <c r="BF6" s="716">
        <f>(AT6/$AT$56)*'Cost Distribution'!$B$22</f>
        <v>222184.0685</v>
      </c>
      <c r="BG6" s="716">
        <f>(AU6/$AU$56)*'Cost Distribution'!$B$22</f>
        <v>229919.3849</v>
      </c>
    </row>
    <row r="7" ht="14.25" customHeight="1">
      <c r="A7" s="269" t="s">
        <v>96</v>
      </c>
      <c r="B7" s="269" t="s">
        <v>122</v>
      </c>
      <c r="C7" s="269">
        <v>1811012.0</v>
      </c>
      <c r="D7" s="269" t="s">
        <v>479</v>
      </c>
      <c r="E7" s="269" t="s">
        <v>188</v>
      </c>
      <c r="F7" s="269">
        <v>190.32866112380333</v>
      </c>
      <c r="G7" s="259">
        <v>146156.58800000002</v>
      </c>
      <c r="H7" s="132">
        <v>1404.9403</v>
      </c>
      <c r="I7" s="259">
        <f t="shared" si="3"/>
        <v>104.0304617</v>
      </c>
      <c r="J7" s="263">
        <v>36870.4512</v>
      </c>
      <c r="K7" s="263">
        <v>9313.6296</v>
      </c>
      <c r="L7" s="263">
        <f t="shared" si="4"/>
        <v>46184.0808</v>
      </c>
      <c r="M7" s="259">
        <f>VLOOKUP(C7,'Appendix A -  Costs'!$A$2:$G$141,7,0)</f>
        <v>13964.10797</v>
      </c>
      <c r="N7" s="259">
        <f t="shared" si="5"/>
        <v>9.939289214</v>
      </c>
      <c r="O7" s="263">
        <f t="shared" si="6"/>
        <v>60148.18877</v>
      </c>
      <c r="P7" s="259">
        <f t="shared" si="7"/>
        <v>42.81191789</v>
      </c>
      <c r="Q7" s="259">
        <f t="shared" si="8"/>
        <v>99972.5072</v>
      </c>
      <c r="R7" s="259">
        <f t="shared" ref="R7:S7" si="38">Q7/H7</f>
        <v>71.15783297</v>
      </c>
      <c r="S7" s="526">
        <f t="shared" si="38"/>
        <v>0.6840095857</v>
      </c>
      <c r="T7" s="259">
        <f t="shared" si="10"/>
        <v>86008.39923</v>
      </c>
      <c r="U7" s="259">
        <f t="shared" si="11"/>
        <v>61.21854376</v>
      </c>
      <c r="V7" s="526">
        <f t="shared" si="12"/>
        <v>0.5884674814</v>
      </c>
      <c r="W7" s="527">
        <f t="shared" si="13"/>
        <v>8148.335013</v>
      </c>
      <c r="X7" s="528">
        <f t="shared" si="36"/>
        <v>2240.792129</v>
      </c>
      <c r="Y7" s="528">
        <f>VLOOKUP(C7,'Warehouse Order &amp; Sales Handlin'!$B$2:$J$141,9,0)</f>
        <v>615.6354802</v>
      </c>
      <c r="Z7" s="528">
        <f>VLOOKUP(C7,'Warehouse Order &amp; Sales Handlin'!$B$2:$K$141,10,0)</f>
        <v>39.996</v>
      </c>
      <c r="AA7" s="528">
        <f>VLOOKUP(C7,'Freight Cost'!$AR$2:$AS$141,2,0)</f>
        <v>2467.584</v>
      </c>
      <c r="AB7" s="528">
        <f>VLOOKUP(C7,'CI Cost'!EL13:EM151,2,0)</f>
        <v>63.510885</v>
      </c>
      <c r="AC7" s="528">
        <f t="shared" si="14"/>
        <v>5427.518494</v>
      </c>
      <c r="AD7" s="528">
        <f t="shared" si="15"/>
        <v>3.863166637</v>
      </c>
      <c r="AE7" s="528">
        <f t="shared" si="16"/>
        <v>9.939116762</v>
      </c>
      <c r="AF7" s="528">
        <f t="shared" si="17"/>
        <v>13963.86569</v>
      </c>
      <c r="AG7" s="528">
        <f t="shared" si="18"/>
        <v>65575.46498</v>
      </c>
      <c r="AH7" s="528">
        <f t="shared" si="19"/>
        <v>80581.12302</v>
      </c>
      <c r="AI7" s="528">
        <f t="shared" ref="AI7:AJ7" si="39">AH7/H7</f>
        <v>57.35554957</v>
      </c>
      <c r="AJ7" s="526">
        <f t="shared" si="39"/>
        <v>0.5513341829</v>
      </c>
      <c r="AK7" s="526" t="str">
        <f>VLOOKUP(C7,'ABC Analysis Results'!$A$2:$C$140,3,0)</f>
        <v>B</v>
      </c>
      <c r="AL7" s="227" t="str">
        <f>VLOOKUP(C7,'Scenario II - Product Substitut'!$C$2:$Q$111,15,0)</f>
        <v>K</v>
      </c>
      <c r="AM7" s="716">
        <f>SUMIF('Scenario II - Product Substitut'!$R$62:$AC$111,C7,'Scenario II - Product Substitut'!$AA$62:$AA$111)</f>
        <v>0</v>
      </c>
      <c r="AN7" s="716">
        <f>SUMIF('Scenario II - Product Substitut'!$R$62:$AC$111,C7,'Scenario II - Product Substitut'!$AB$62:$AB$111)</f>
        <v>0</v>
      </c>
      <c r="AO7" s="716">
        <f>SUMIF('Scenario II - Product Substitut'!$R$62:$AC$111,C7,'Scenario II - Product Substitut'!$AC$62:$AC$111)</f>
        <v>0</v>
      </c>
      <c r="AP7" s="716">
        <f t="shared" si="21"/>
        <v>1404.9403</v>
      </c>
      <c r="AQ7" s="716">
        <f t="shared" si="22"/>
        <v>1404.9403</v>
      </c>
      <c r="AR7" s="716">
        <f t="shared" si="23"/>
        <v>1404.9403</v>
      </c>
      <c r="AS7" s="716">
        <f t="shared" si="24"/>
        <v>146156.588</v>
      </c>
      <c r="AT7" s="716">
        <f t="shared" si="25"/>
        <v>146156.588</v>
      </c>
      <c r="AU7" s="716">
        <f t="shared" si="26"/>
        <v>146156.588</v>
      </c>
      <c r="AV7" s="716">
        <f t="shared" si="27"/>
        <v>46184.0808</v>
      </c>
      <c r="AW7" s="716">
        <f t="shared" si="28"/>
        <v>46184.0808</v>
      </c>
      <c r="AX7" s="716">
        <f t="shared" si="29"/>
        <v>46184.0808</v>
      </c>
      <c r="AY7" s="716">
        <f>VLOOKUP(C7,'Complexity Cost Adjustment'!$C$2:$AD$141,28,0)*AP7</f>
        <v>5427.518494</v>
      </c>
      <c r="AZ7" s="716">
        <f>VLOOKUP(C7,'Complexity Cost Adjustment'!$C$2:$AD$141,28,0)*AQ7</f>
        <v>5427.518494</v>
      </c>
      <c r="BA7" s="716">
        <f>VLOOKUP(C7,'Complexity Cost Adjustment'!$C$2:$AD$141,28,0)*AR7</f>
        <v>5427.518494</v>
      </c>
      <c r="BB7" s="716">
        <f>(AV7/$AV$56)*'Cost Distribution'!$B$13</f>
        <v>16261.30236</v>
      </c>
      <c r="BC7" s="716">
        <f>(AW7/$AW$56)*'Cost Distribution'!$B$13</f>
        <v>16697.08168</v>
      </c>
      <c r="BD7" s="716">
        <f>(AX7/$AX$56)*'Cost Distribution'!$B$13</f>
        <v>17152.85806</v>
      </c>
      <c r="BE7" s="716">
        <f>(AS7/$AS$56)*'Cost Distribution'!$B$22</f>
        <v>40159.63719</v>
      </c>
      <c r="BF7" s="716">
        <f>(AT7/$AT$56)*'Cost Distribution'!$B$22</f>
        <v>41524.33706</v>
      </c>
      <c r="BG7" s="716">
        <f>(AU7/$AU$56)*'Cost Distribution'!$B$22</f>
        <v>42970.00276</v>
      </c>
    </row>
    <row r="8" ht="14.25" customHeight="1">
      <c r="A8" s="269" t="s">
        <v>96</v>
      </c>
      <c r="B8" s="269" t="s">
        <v>124</v>
      </c>
      <c r="C8" s="269">
        <v>1811014.0</v>
      </c>
      <c r="D8" s="269" t="s">
        <v>479</v>
      </c>
      <c r="E8" s="269" t="s">
        <v>190</v>
      </c>
      <c r="F8" s="269">
        <v>12.784546736761122</v>
      </c>
      <c r="G8" s="259">
        <v>71728.944</v>
      </c>
      <c r="H8" s="132">
        <v>526.015</v>
      </c>
      <c r="I8" s="259">
        <f t="shared" si="3"/>
        <v>136.362925</v>
      </c>
      <c r="J8" s="263">
        <v>17120.364800000003</v>
      </c>
      <c r="K8" s="263">
        <v>4192.7424</v>
      </c>
      <c r="L8" s="263">
        <f t="shared" si="4"/>
        <v>21313.1072</v>
      </c>
      <c r="M8" s="259">
        <f>VLOOKUP(C8,'Appendix A -  Costs'!$A$2:$G$141,7,0)</f>
        <v>6444.180007</v>
      </c>
      <c r="N8" s="259">
        <f t="shared" si="5"/>
        <v>12.25094343</v>
      </c>
      <c r="O8" s="263">
        <f t="shared" si="6"/>
        <v>27757.28721</v>
      </c>
      <c r="P8" s="259">
        <f t="shared" si="7"/>
        <v>52.76900318</v>
      </c>
      <c r="Q8" s="259">
        <f t="shared" si="8"/>
        <v>50415.8368</v>
      </c>
      <c r="R8" s="259">
        <f t="shared" ref="R8:S8" si="40">Q8/H8</f>
        <v>95.84486526</v>
      </c>
      <c r="S8" s="526">
        <f t="shared" si="40"/>
        <v>0.7028660118</v>
      </c>
      <c r="T8" s="259">
        <f t="shared" si="10"/>
        <v>43971.65679</v>
      </c>
      <c r="U8" s="259">
        <f t="shared" si="11"/>
        <v>83.59392183</v>
      </c>
      <c r="V8" s="526">
        <f t="shared" si="12"/>
        <v>0.6130252913</v>
      </c>
      <c r="W8" s="527">
        <f t="shared" si="13"/>
        <v>674.6277874</v>
      </c>
      <c r="X8" s="528">
        <f t="shared" ref="X8:X10" si="43">W8*0.255</f>
        <v>172.0300858</v>
      </c>
      <c r="Y8" s="528">
        <f>VLOOKUP(C8,'Warehouse Order &amp; Sales Handlin'!$B$2:$J$141,9,0)</f>
        <v>1796.155278</v>
      </c>
      <c r="Z8" s="528">
        <f>VLOOKUP(C8,'Warehouse Order &amp; Sales Handlin'!$B$2:$K$141,10,0)</f>
        <v>292.824</v>
      </c>
      <c r="AA8" s="528">
        <f>VLOOKUP(C8,'Freight Cost'!$AR$2:$AS$141,2,0)</f>
        <v>1586.304</v>
      </c>
      <c r="AB8" s="528">
        <f>VLOOKUP(C8,'CI Cost'!EL15:EM153,2,0)</f>
        <v>569.739105</v>
      </c>
      <c r="AC8" s="528">
        <f t="shared" si="14"/>
        <v>4417.052469</v>
      </c>
      <c r="AD8" s="528">
        <f t="shared" si="15"/>
        <v>8.397198689</v>
      </c>
      <c r="AE8" s="528">
        <f t="shared" si="16"/>
        <v>12.24903661</v>
      </c>
      <c r="AF8" s="528">
        <f t="shared" si="17"/>
        <v>6443.17699</v>
      </c>
      <c r="AG8" s="528">
        <f t="shared" si="18"/>
        <v>32173.33666</v>
      </c>
      <c r="AH8" s="528">
        <f t="shared" si="19"/>
        <v>39555.60734</v>
      </c>
      <c r="AI8" s="528">
        <f t="shared" ref="AI8:AJ8" si="41">AH8/H8</f>
        <v>75.19862997</v>
      </c>
      <c r="AJ8" s="526">
        <f t="shared" si="41"/>
        <v>0.5514594965</v>
      </c>
      <c r="AK8" s="526" t="str">
        <f>VLOOKUP(C8,'ABC Analysis Results'!$A$2:$C$140,3,0)</f>
        <v>C</v>
      </c>
      <c r="AL8" s="227" t="str">
        <f>VLOOKUP(C8,'Scenario II - Product Substitut'!$C$2:$Q$111,15,0)</f>
        <v>K</v>
      </c>
      <c r="AM8" s="716">
        <f>SUMIF('Scenario II - Product Substitut'!$R$62:$AC$111,C8,'Scenario II - Product Substitut'!$AA$62:$AA$111)</f>
        <v>0</v>
      </c>
      <c r="AN8" s="716">
        <f>SUMIF('Scenario II - Product Substitut'!$R$62:$AC$111,C8,'Scenario II - Product Substitut'!$AB$62:$AB$111)</f>
        <v>0</v>
      </c>
      <c r="AO8" s="716">
        <f>SUMIF('Scenario II - Product Substitut'!$R$62:$AC$111,C8,'Scenario II - Product Substitut'!$AC$62:$AC$111)</f>
        <v>0</v>
      </c>
      <c r="AP8" s="716">
        <f t="shared" si="21"/>
        <v>526.015</v>
      </c>
      <c r="AQ8" s="716">
        <f t="shared" si="22"/>
        <v>526.015</v>
      </c>
      <c r="AR8" s="716">
        <f t="shared" si="23"/>
        <v>526.015</v>
      </c>
      <c r="AS8" s="716">
        <f t="shared" si="24"/>
        <v>71728.944</v>
      </c>
      <c r="AT8" s="716">
        <f t="shared" si="25"/>
        <v>71728.944</v>
      </c>
      <c r="AU8" s="716">
        <f t="shared" si="26"/>
        <v>71728.944</v>
      </c>
      <c r="AV8" s="716">
        <f t="shared" si="27"/>
        <v>21313.1072</v>
      </c>
      <c r="AW8" s="716">
        <f t="shared" si="28"/>
        <v>21313.1072</v>
      </c>
      <c r="AX8" s="716">
        <f t="shared" si="29"/>
        <v>21313.1072</v>
      </c>
      <c r="AY8" s="716">
        <f>VLOOKUP(C8,'Complexity Cost Adjustment'!$C$2:$AD$141,28,0)*AP8</f>
        <v>4417.052469</v>
      </c>
      <c r="AZ8" s="716">
        <f>VLOOKUP(C8,'Complexity Cost Adjustment'!$C$2:$AD$141,28,0)*AQ8</f>
        <v>4417.052469</v>
      </c>
      <c r="BA8" s="716">
        <f>VLOOKUP(C8,'Complexity Cost Adjustment'!$C$2:$AD$141,28,0)*AR8</f>
        <v>4417.052469</v>
      </c>
      <c r="BB8" s="716">
        <f>(AV8/$AV$56)*'Cost Distribution'!$B$13</f>
        <v>7504.293134</v>
      </c>
      <c r="BC8" s="716">
        <f>(AW8/$AW$56)*'Cost Distribution'!$B$13</f>
        <v>7705.397308</v>
      </c>
      <c r="BD8" s="716">
        <f>(AX8/$AX$56)*'Cost Distribution'!$B$13</f>
        <v>7915.729754</v>
      </c>
      <c r="BE8" s="716">
        <f>(AS8/$AS$56)*'Cost Distribution'!$B$22</f>
        <v>19709.05593</v>
      </c>
      <c r="BF8" s="716">
        <f>(AT8/$AT$56)*'Cost Distribution'!$B$22</f>
        <v>20378.80665</v>
      </c>
      <c r="BG8" s="716">
        <f>(AU8/$AU$56)*'Cost Distribution'!$B$22</f>
        <v>21088.29279</v>
      </c>
    </row>
    <row r="9" ht="14.25" customHeight="1">
      <c r="A9" s="269" t="s">
        <v>96</v>
      </c>
      <c r="B9" s="269" t="s">
        <v>126</v>
      </c>
      <c r="C9" s="269">
        <v>1811015.0</v>
      </c>
      <c r="D9" s="269" t="s">
        <v>479</v>
      </c>
      <c r="E9" s="269" t="s">
        <v>190</v>
      </c>
      <c r="F9" s="269">
        <v>39.64137327933871</v>
      </c>
      <c r="G9" s="259">
        <v>315478.17000000004</v>
      </c>
      <c r="H9" s="132">
        <v>2987.7312999999995</v>
      </c>
      <c r="I9" s="259">
        <f t="shared" si="3"/>
        <v>105.5912123</v>
      </c>
      <c r="J9" s="263">
        <v>73669.07680000001</v>
      </c>
      <c r="K9" s="263">
        <v>18052.5708</v>
      </c>
      <c r="L9" s="263">
        <f t="shared" si="4"/>
        <v>91721.6476</v>
      </c>
      <c r="M9" s="259">
        <f>VLOOKUP(C9,'Appendix A -  Costs'!$A$2:$G$141,7,0)</f>
        <v>27732.73752</v>
      </c>
      <c r="N9" s="259">
        <f t="shared" si="5"/>
        <v>9.28220604</v>
      </c>
      <c r="O9" s="263">
        <f t="shared" si="6"/>
        <v>119454.3851</v>
      </c>
      <c r="P9" s="259">
        <f t="shared" si="7"/>
        <v>39.98163594</v>
      </c>
      <c r="Q9" s="259">
        <f t="shared" si="8"/>
        <v>223756.5224</v>
      </c>
      <c r="R9" s="259">
        <f t="shared" ref="R9:S9" si="42">Q9/H9</f>
        <v>74.8917824</v>
      </c>
      <c r="S9" s="526">
        <f t="shared" si="42"/>
        <v>0.7092615074</v>
      </c>
      <c r="T9" s="259">
        <f t="shared" si="10"/>
        <v>196023.7849</v>
      </c>
      <c r="U9" s="259">
        <f t="shared" si="11"/>
        <v>65.60957636</v>
      </c>
      <c r="V9" s="526">
        <f t="shared" si="12"/>
        <v>0.6213545136</v>
      </c>
      <c r="W9" s="527">
        <f t="shared" si="13"/>
        <v>1584.926955</v>
      </c>
      <c r="X9" s="528">
        <f t="shared" si="43"/>
        <v>404.1563734</v>
      </c>
      <c r="Y9" s="528">
        <f>VLOOKUP(C9,'Warehouse Order &amp; Sales Handlin'!$B$2:$J$141,9,0)</f>
        <v>1201.327513</v>
      </c>
      <c r="Z9" s="528">
        <f>VLOOKUP(C9,'Warehouse Order &amp; Sales Handlin'!$B$2:$K$141,10,0)</f>
        <v>114.1382224</v>
      </c>
      <c r="AA9" s="528">
        <f>VLOOKUP(C9,'Freight Cost'!$AR$2:$AS$141,2,0)</f>
        <v>7667.136</v>
      </c>
      <c r="AB9" s="528">
        <f>VLOOKUP(C9,'CI Cost'!EL16:EM154,2,0)</f>
        <v>545.13225</v>
      </c>
      <c r="AC9" s="528">
        <f t="shared" si="14"/>
        <v>9931.890359</v>
      </c>
      <c r="AD9" s="528">
        <f t="shared" si="15"/>
        <v>3.324224758</v>
      </c>
      <c r="AE9" s="528">
        <f t="shared" si="16"/>
        <v>9.280823691</v>
      </c>
      <c r="AF9" s="528">
        <f t="shared" si="17"/>
        <v>27728.60743</v>
      </c>
      <c r="AG9" s="528">
        <f t="shared" si="18"/>
        <v>129382.1454</v>
      </c>
      <c r="AH9" s="528">
        <f t="shared" si="19"/>
        <v>186096.0246</v>
      </c>
      <c r="AI9" s="528">
        <f t="shared" ref="AI9:AJ9" si="44">AH9/H9</f>
        <v>62.28673395</v>
      </c>
      <c r="AJ9" s="526">
        <f t="shared" si="44"/>
        <v>0.5898855842</v>
      </c>
      <c r="AK9" s="526" t="str">
        <f>VLOOKUP(C9,'ABC Analysis Results'!$A$2:$C$140,3,0)</f>
        <v>A</v>
      </c>
      <c r="AL9" s="227" t="str">
        <f>VLOOKUP(C9,'Scenario II - Product Substitut'!$C$2:$Q$111,15,0)</f>
        <v>#N/A</v>
      </c>
      <c r="AM9" s="716">
        <f>SUMIF('Scenario II - Product Substitut'!$R$62:$AC$111,C9,'Scenario II - Product Substitut'!$AA$62:$AA$111)</f>
        <v>2023.6944</v>
      </c>
      <c r="AN9" s="716">
        <f>SUMIF('Scenario II - Product Substitut'!$R$62:$AC$111,C9,'Scenario II - Product Substitut'!$AB$62:$AB$111)</f>
        <v>1618.95552</v>
      </c>
      <c r="AO9" s="716">
        <f>SUMIF('Scenario II - Product Substitut'!$R$62:$AC$111,C9,'Scenario II - Product Substitut'!$AC$62:$AC$111)</f>
        <v>1214.21664</v>
      </c>
      <c r="AP9" s="716">
        <f t="shared" si="21"/>
        <v>5011.4257</v>
      </c>
      <c r="AQ9" s="716">
        <f t="shared" si="22"/>
        <v>4606.68682</v>
      </c>
      <c r="AR9" s="716">
        <f t="shared" si="23"/>
        <v>4201.94794</v>
      </c>
      <c r="AS9" s="716">
        <f t="shared" si="24"/>
        <v>529162.515</v>
      </c>
      <c r="AT9" s="716">
        <f t="shared" si="25"/>
        <v>486425.646</v>
      </c>
      <c r="AU9" s="716">
        <f t="shared" si="26"/>
        <v>443688.777</v>
      </c>
      <c r="AV9" s="716">
        <f t="shared" si="27"/>
        <v>153847.912</v>
      </c>
      <c r="AW9" s="716">
        <f t="shared" si="28"/>
        <v>141422.6591</v>
      </c>
      <c r="AX9" s="716">
        <f t="shared" si="29"/>
        <v>128997.4062</v>
      </c>
      <c r="AY9" s="716">
        <f>VLOOKUP(C9,'Complexity Cost Adjustment'!$C$2:$AD$141,28,0)*AP9</f>
        <v>16659.10539</v>
      </c>
      <c r="AZ9" s="716">
        <f>VLOOKUP(C9,'Complexity Cost Adjustment'!$C$2:$AD$141,28,0)*AQ9</f>
        <v>15313.66238</v>
      </c>
      <c r="BA9" s="716">
        <f>VLOOKUP(C9,'Complexity Cost Adjustment'!$C$2:$AD$141,28,0)*AR9</f>
        <v>13968.21938</v>
      </c>
      <c r="BB9" s="716">
        <f>(AV9/$AV$56)*'Cost Distribution'!$B$13</f>
        <v>54169.47508</v>
      </c>
      <c r="BC9" s="716">
        <f>(AW9/$AW$56)*'Cost Distribution'!$B$13</f>
        <v>51128.99618</v>
      </c>
      <c r="BD9" s="716">
        <f>(AX9/$AX$56)*'Cost Distribution'!$B$13</f>
        <v>47909.8893</v>
      </c>
      <c r="BE9" s="716">
        <f>(AS9/$AS$56)*'Cost Distribution'!$B$22</f>
        <v>145398.6776</v>
      </c>
      <c r="BF9" s="716">
        <f>(AT9/$AT$56)*'Cost Distribution'!$B$22</f>
        <v>138197.6875</v>
      </c>
      <c r="BG9" s="716">
        <f>(AU9/$AU$56)*'Cost Distribution'!$B$22</f>
        <v>130444.3969</v>
      </c>
    </row>
    <row r="10" ht="14.25" customHeight="1">
      <c r="A10" s="269" t="s">
        <v>96</v>
      </c>
      <c r="B10" s="269" t="s">
        <v>129</v>
      </c>
      <c r="C10" s="269">
        <v>1811017.0</v>
      </c>
      <c r="D10" s="269" t="s">
        <v>479</v>
      </c>
      <c r="E10" s="269" t="s">
        <v>190</v>
      </c>
      <c r="F10" s="269">
        <v>68.77907474424038</v>
      </c>
      <c r="G10" s="259">
        <v>456934.61000000004</v>
      </c>
      <c r="H10" s="132">
        <v>7086.252599999999</v>
      </c>
      <c r="I10" s="259">
        <f t="shared" si="3"/>
        <v>64.48184051</v>
      </c>
      <c r="J10" s="263">
        <v>263752.57920000004</v>
      </c>
      <c r="K10" s="263">
        <v>65938.14480000001</v>
      </c>
      <c r="L10" s="263">
        <f t="shared" si="4"/>
        <v>329690.724</v>
      </c>
      <c r="M10" s="259">
        <f>VLOOKUP(C10,'Appendix A -  Costs'!$A$2:$G$141,7,0)</f>
        <v>99684.49706</v>
      </c>
      <c r="N10" s="259">
        <f t="shared" si="5"/>
        <v>14.06730788</v>
      </c>
      <c r="O10" s="263">
        <f t="shared" si="6"/>
        <v>429375.2211</v>
      </c>
      <c r="P10" s="259">
        <f t="shared" si="7"/>
        <v>60.59270609</v>
      </c>
      <c r="Q10" s="259">
        <f t="shared" si="8"/>
        <v>127243.886</v>
      </c>
      <c r="R10" s="259">
        <f t="shared" ref="R10:S10" si="45">Q10/H10</f>
        <v>17.95644231</v>
      </c>
      <c r="S10" s="526">
        <f t="shared" si="45"/>
        <v>0.2784728563</v>
      </c>
      <c r="T10" s="259">
        <f t="shared" si="10"/>
        <v>27559.38894</v>
      </c>
      <c r="U10" s="259">
        <f t="shared" si="11"/>
        <v>3.889134426</v>
      </c>
      <c r="V10" s="526">
        <f t="shared" si="12"/>
        <v>0.06031363861</v>
      </c>
      <c r="W10" s="527">
        <f t="shared" si="13"/>
        <v>4167.510261</v>
      </c>
      <c r="X10" s="528">
        <f t="shared" si="43"/>
        <v>1062.715117</v>
      </c>
      <c r="Y10" s="528">
        <f>VLOOKUP(C10,'Warehouse Order &amp; Sales Handlin'!$B$2:$J$141,9,0)</f>
        <v>7387.785889</v>
      </c>
      <c r="Z10" s="528">
        <f>VLOOKUP(C10,'Warehouse Order &amp; Sales Handlin'!$B$2:$K$141,10,0)</f>
        <v>2354.62821</v>
      </c>
      <c r="AA10" s="528">
        <f>VLOOKUP(C10,'Freight Cost'!$AR$2:$AS$141,2,0)</f>
        <v>18242.496</v>
      </c>
      <c r="AB10" s="528">
        <f>VLOOKUP(C10,'CI Cost'!EL18:EM156,2,0)</f>
        <v>338.005695</v>
      </c>
      <c r="AC10" s="528">
        <f t="shared" si="14"/>
        <v>29385.63091</v>
      </c>
      <c r="AD10" s="528">
        <f t="shared" si="15"/>
        <v>4.146850609</v>
      </c>
      <c r="AE10" s="528">
        <f t="shared" si="16"/>
        <v>14.06600891</v>
      </c>
      <c r="AF10" s="528">
        <f t="shared" si="17"/>
        <v>99675.29222</v>
      </c>
      <c r="AG10" s="528">
        <f t="shared" si="18"/>
        <v>458751.6471</v>
      </c>
      <c r="AH10" s="528">
        <f t="shared" si="19"/>
        <v>-1817.037132</v>
      </c>
      <c r="AI10" s="528">
        <f t="shared" ref="AI10:AJ10" si="46">AH10/H10</f>
        <v>-0.2564172115</v>
      </c>
      <c r="AJ10" s="526">
        <f t="shared" si="46"/>
        <v>-0.003976580219</v>
      </c>
      <c r="AK10" s="526" t="str">
        <f>VLOOKUP(C10,'ABC Analysis Results'!$A$2:$C$140,3,0)</f>
        <v>C</v>
      </c>
      <c r="AL10" s="227" t="str">
        <f>VLOOKUP(C10,'Scenario II - Product Substitut'!$C$2:$Q$111,15,0)</f>
        <v>K</v>
      </c>
      <c r="AM10" s="716">
        <f>SUMIF('Scenario II - Product Substitut'!$R$62:$AC$111,C10,'Scenario II - Product Substitut'!$AA$62:$AA$111)</f>
        <v>0</v>
      </c>
      <c r="AN10" s="716">
        <f>SUMIF('Scenario II - Product Substitut'!$R$62:$AC$111,C10,'Scenario II - Product Substitut'!$AB$62:$AB$111)</f>
        <v>0</v>
      </c>
      <c r="AO10" s="716">
        <f>SUMIF('Scenario II - Product Substitut'!$R$62:$AC$111,C10,'Scenario II - Product Substitut'!$AC$62:$AC$111)</f>
        <v>0</v>
      </c>
      <c r="AP10" s="716">
        <f t="shared" si="21"/>
        <v>7086.2526</v>
      </c>
      <c r="AQ10" s="716">
        <f t="shared" si="22"/>
        <v>7086.2526</v>
      </c>
      <c r="AR10" s="716">
        <f t="shared" si="23"/>
        <v>7086.2526</v>
      </c>
      <c r="AS10" s="716">
        <f t="shared" si="24"/>
        <v>456934.61</v>
      </c>
      <c r="AT10" s="716">
        <f t="shared" si="25"/>
        <v>456934.61</v>
      </c>
      <c r="AU10" s="716">
        <f t="shared" si="26"/>
        <v>456934.61</v>
      </c>
      <c r="AV10" s="716">
        <f t="shared" si="27"/>
        <v>329690.724</v>
      </c>
      <c r="AW10" s="716">
        <f t="shared" si="28"/>
        <v>329690.724</v>
      </c>
      <c r="AX10" s="716">
        <f t="shared" si="29"/>
        <v>329690.724</v>
      </c>
      <c r="AY10" s="716">
        <f>VLOOKUP(C10,'Complexity Cost Adjustment'!$C$2:$AD$141,28,0)*AP10</f>
        <v>29385.63091</v>
      </c>
      <c r="AZ10" s="716">
        <f>VLOOKUP(C10,'Complexity Cost Adjustment'!$C$2:$AD$141,28,0)*AQ10</f>
        <v>29385.63091</v>
      </c>
      <c r="BA10" s="716">
        <f>VLOOKUP(C10,'Complexity Cost Adjustment'!$C$2:$AD$141,28,0)*AR10</f>
        <v>29385.63091</v>
      </c>
      <c r="BB10" s="716">
        <f>(AV10/$AV$56)*'Cost Distribution'!$B$13</f>
        <v>116083.3009</v>
      </c>
      <c r="BC10" s="716">
        <f>(AW10/$AW$56)*'Cost Distribution'!$B$13</f>
        <v>119194.165</v>
      </c>
      <c r="BD10" s="716">
        <f>(AX10/$AX$56)*'Cost Distribution'!$B$13</f>
        <v>122447.7806</v>
      </c>
      <c r="BE10" s="716">
        <f>(AS10/$AS$56)*'Cost Distribution'!$B$22</f>
        <v>125552.5215</v>
      </c>
      <c r="BF10" s="716">
        <f>(AT10/$AT$56)*'Cost Distribution'!$B$22</f>
        <v>129819.0319</v>
      </c>
      <c r="BG10" s="716">
        <f>(AU10/$AU$56)*'Cost Distribution'!$B$22</f>
        <v>134338.6687</v>
      </c>
    </row>
    <row r="11" ht="14.25" customHeight="1">
      <c r="A11" s="269" t="s">
        <v>96</v>
      </c>
      <c r="B11" s="269" t="s">
        <v>131</v>
      </c>
      <c r="C11" s="269">
        <v>1811019.0</v>
      </c>
      <c r="D11" s="269" t="s">
        <v>479</v>
      </c>
      <c r="E11" s="269" t="s">
        <v>188</v>
      </c>
      <c r="F11" s="269">
        <v>33.94070078133463</v>
      </c>
      <c r="G11" s="259">
        <v>311496.0</v>
      </c>
      <c r="H11" s="132">
        <v>2991.3472999999994</v>
      </c>
      <c r="I11" s="259">
        <f t="shared" si="3"/>
        <v>104.132342</v>
      </c>
      <c r="J11" s="263">
        <v>89152.80000000002</v>
      </c>
      <c r="K11" s="263">
        <v>22733.964000000004</v>
      </c>
      <c r="L11" s="263">
        <f t="shared" si="4"/>
        <v>111886.764</v>
      </c>
      <c r="M11" s="259">
        <f>VLOOKUP(C11,'Appendix A -  Costs'!$A$2:$G$141,7,0)</f>
        <v>33829.81378</v>
      </c>
      <c r="N11" s="259">
        <f t="shared" si="5"/>
        <v>11.30922303</v>
      </c>
      <c r="O11" s="263">
        <f t="shared" si="6"/>
        <v>145716.5778</v>
      </c>
      <c r="P11" s="259">
        <f t="shared" si="7"/>
        <v>48.71269136</v>
      </c>
      <c r="Q11" s="259">
        <f t="shared" si="8"/>
        <v>199609.236</v>
      </c>
      <c r="R11" s="259">
        <f t="shared" ref="R11:S11" si="47">Q11/H11</f>
        <v>66.72887364</v>
      </c>
      <c r="S11" s="526">
        <f t="shared" si="47"/>
        <v>0.6408083442</v>
      </c>
      <c r="T11" s="259">
        <f t="shared" si="10"/>
        <v>165779.4222</v>
      </c>
      <c r="U11" s="259">
        <f t="shared" si="11"/>
        <v>55.41965061</v>
      </c>
      <c r="V11" s="526">
        <f t="shared" si="12"/>
        <v>0.5322040162</v>
      </c>
      <c r="W11" s="527">
        <f t="shared" si="13"/>
        <v>1653.342882</v>
      </c>
      <c r="X11" s="528">
        <f t="shared" ref="X11:X13" si="50">W11*0.275</f>
        <v>454.6692925</v>
      </c>
      <c r="Y11" s="528">
        <f>VLOOKUP(C11,'Warehouse Order &amp; Sales Handlin'!$B$2:$J$141,9,0)</f>
        <v>2862.766925</v>
      </c>
      <c r="Z11" s="528">
        <f>VLOOKUP(C11,'Warehouse Order &amp; Sales Handlin'!$B$2:$K$141,10,0)</f>
        <v>624.4182366</v>
      </c>
      <c r="AA11" s="528">
        <f>VLOOKUP(C11,'Freight Cost'!$AR$2:$AS$141,2,0)</f>
        <v>5111.424</v>
      </c>
      <c r="AB11" s="528">
        <f>VLOOKUP(C11,'CI Cost'!EL20:EM158,2,0)</f>
        <v>820.560825</v>
      </c>
      <c r="AC11" s="528">
        <f t="shared" si="14"/>
        <v>9873.839279</v>
      </c>
      <c r="AD11" s="528">
        <f t="shared" si="15"/>
        <v>3.300800037</v>
      </c>
      <c r="AE11" s="528">
        <f t="shared" si="16"/>
        <v>11.30668785</v>
      </c>
      <c r="AF11" s="528">
        <f t="shared" si="17"/>
        <v>33822.23018</v>
      </c>
      <c r="AG11" s="528">
        <f t="shared" si="18"/>
        <v>155582.8335</v>
      </c>
      <c r="AH11" s="528">
        <f t="shared" si="19"/>
        <v>155913.1665</v>
      </c>
      <c r="AI11" s="528">
        <f t="shared" ref="AI11:AJ11" si="48">AH11/H11</f>
        <v>52.12138575</v>
      </c>
      <c r="AJ11" s="526">
        <f t="shared" si="48"/>
        <v>0.5005302365</v>
      </c>
      <c r="AK11" s="526" t="str">
        <f>VLOOKUP(C11,'ABC Analysis Results'!$A$2:$C$140,3,0)</f>
        <v>A</v>
      </c>
      <c r="AL11" s="227" t="str">
        <f>VLOOKUP(C11,'Scenario II - Product Substitut'!$C$2:$Q$111,15,0)</f>
        <v>#N/A</v>
      </c>
      <c r="AM11" s="716">
        <f>SUMIF('Scenario II - Product Substitut'!$R$62:$AC$111,C11,'Scenario II - Product Substitut'!$AA$62:$AA$111)</f>
        <v>0</v>
      </c>
      <c r="AN11" s="716">
        <f>SUMIF('Scenario II - Product Substitut'!$R$62:$AC$111,C11,'Scenario II - Product Substitut'!$AB$62:$AB$111)</f>
        <v>0</v>
      </c>
      <c r="AO11" s="716">
        <f>SUMIF('Scenario II - Product Substitut'!$R$62:$AC$111,C11,'Scenario II - Product Substitut'!$AC$62:$AC$111)</f>
        <v>0</v>
      </c>
      <c r="AP11" s="716">
        <f t="shared" si="21"/>
        <v>2991.3473</v>
      </c>
      <c r="AQ11" s="716">
        <f t="shared" si="22"/>
        <v>2991.3473</v>
      </c>
      <c r="AR11" s="716">
        <f t="shared" si="23"/>
        <v>2991.3473</v>
      </c>
      <c r="AS11" s="716">
        <f t="shared" si="24"/>
        <v>311496</v>
      </c>
      <c r="AT11" s="716">
        <f t="shared" si="25"/>
        <v>311496</v>
      </c>
      <c r="AU11" s="716">
        <f t="shared" si="26"/>
        <v>311496</v>
      </c>
      <c r="AV11" s="716">
        <f t="shared" si="27"/>
        <v>111886.764</v>
      </c>
      <c r="AW11" s="716">
        <f t="shared" si="28"/>
        <v>111886.764</v>
      </c>
      <c r="AX11" s="716">
        <f t="shared" si="29"/>
        <v>111886.764</v>
      </c>
      <c r="AY11" s="716">
        <f>VLOOKUP(C11,'Complexity Cost Adjustment'!$C$2:$AD$141,28,0)*AP11</f>
        <v>9873.839279</v>
      </c>
      <c r="AZ11" s="716">
        <f>VLOOKUP(C11,'Complexity Cost Adjustment'!$C$2:$AD$141,28,0)*AQ11</f>
        <v>9873.839279</v>
      </c>
      <c r="BA11" s="716">
        <f>VLOOKUP(C11,'Complexity Cost Adjustment'!$C$2:$AD$141,28,0)*AR11</f>
        <v>9873.839279</v>
      </c>
      <c r="BB11" s="716">
        <f>(AV11/$AV$56)*'Cost Distribution'!$B$13</f>
        <v>39395.05709</v>
      </c>
      <c r="BC11" s="716">
        <f>(AW11/$AW$56)*'Cost Distribution'!$B$13</f>
        <v>40450.78749</v>
      </c>
      <c r="BD11" s="716">
        <f>(AX11/$AX$56)*'Cost Distribution'!$B$13</f>
        <v>41554.96327</v>
      </c>
      <c r="BE11" s="716">
        <f>(AS11/$AS$56)*'Cost Distribution'!$B$22</f>
        <v>85590.16407</v>
      </c>
      <c r="BF11" s="716">
        <f>(AT11/$AT$56)*'Cost Distribution'!$B$22</f>
        <v>88498.67852</v>
      </c>
      <c r="BG11" s="716">
        <f>(AU11/$AU$56)*'Cost Distribution'!$B$22</f>
        <v>91579.7513</v>
      </c>
    </row>
    <row r="12" ht="14.25" customHeight="1">
      <c r="A12" s="275" t="s">
        <v>96</v>
      </c>
      <c r="B12" s="275" t="s">
        <v>132</v>
      </c>
      <c r="C12" s="275">
        <v>1811020.0</v>
      </c>
      <c r="D12" s="275" t="s">
        <v>479</v>
      </c>
      <c r="E12" s="275" t="s">
        <v>188</v>
      </c>
      <c r="F12" s="275">
        <v>57.38651323623368</v>
      </c>
      <c r="G12" s="279">
        <v>327646.848</v>
      </c>
      <c r="H12" s="135">
        <v>2989.1663999999996</v>
      </c>
      <c r="I12" s="279">
        <f t="shared" si="3"/>
        <v>109.6114448</v>
      </c>
      <c r="J12" s="281">
        <v>91797.04160000003</v>
      </c>
      <c r="K12" s="281">
        <v>21813.158400000004</v>
      </c>
      <c r="L12" s="281">
        <f t="shared" si="4"/>
        <v>113610.2</v>
      </c>
      <c r="M12" s="279">
        <f>VLOOKUP(C12,'Appendix A -  Costs'!$A$2:$G$141,7,0)</f>
        <v>34350.90776</v>
      </c>
      <c r="N12" s="279">
        <f t="shared" si="5"/>
        <v>11.49180178</v>
      </c>
      <c r="O12" s="281">
        <f t="shared" si="6"/>
        <v>147961.1078</v>
      </c>
      <c r="P12" s="279">
        <f t="shared" si="7"/>
        <v>49.49912048</v>
      </c>
      <c r="Q12" s="279">
        <f t="shared" si="8"/>
        <v>214036.648</v>
      </c>
      <c r="R12" s="279">
        <f t="shared" ref="R12:S12" si="49">Q12/H12</f>
        <v>71.60412615</v>
      </c>
      <c r="S12" s="529">
        <f t="shared" si="49"/>
        <v>0.6532541036</v>
      </c>
      <c r="T12" s="279">
        <f t="shared" si="10"/>
        <v>179685.7402</v>
      </c>
      <c r="U12" s="279">
        <f t="shared" si="11"/>
        <v>60.11232437</v>
      </c>
      <c r="V12" s="529">
        <f t="shared" si="12"/>
        <v>0.5484128455</v>
      </c>
      <c r="W12" s="530">
        <f t="shared" si="13"/>
        <v>2840.581932</v>
      </c>
      <c r="X12" s="531">
        <f t="shared" si="50"/>
        <v>781.1600314</v>
      </c>
      <c r="Y12" s="531">
        <f>VLOOKUP(C12,'Warehouse Order &amp; Sales Handlin'!$B$2:$J$141,9,0)</f>
        <v>12773.44829</v>
      </c>
      <c r="Z12" s="531">
        <f>VLOOKUP(C12,'Warehouse Order &amp; Sales Handlin'!$B$2:$K$141,10,0)</f>
        <v>3670.326</v>
      </c>
      <c r="AA12" s="531">
        <f>VLOOKUP(C12,'Freight Cost'!$AR$2:$AS$141,2,0)</f>
        <v>5111.424</v>
      </c>
      <c r="AB12" s="531">
        <f>VLOOKUP(C12,'CI Cost'!EL21:EM159,2,0)</f>
        <v>189.341655</v>
      </c>
      <c r="AC12" s="531">
        <f t="shared" si="14"/>
        <v>22525.69997</v>
      </c>
      <c r="AD12" s="531">
        <f t="shared" si="15"/>
        <v>7.535779866</v>
      </c>
      <c r="AE12" s="531">
        <f t="shared" si="16"/>
        <v>11.49120735</v>
      </c>
      <c r="AF12" s="531">
        <f t="shared" si="17"/>
        <v>34349.13091</v>
      </c>
      <c r="AG12" s="531">
        <f t="shared" si="18"/>
        <v>170485.0309</v>
      </c>
      <c r="AH12" s="531">
        <f t="shared" si="19"/>
        <v>157161.8171</v>
      </c>
      <c r="AI12" s="531">
        <f t="shared" ref="AI12:AJ12" si="51">AH12/H12</f>
        <v>52.57713894</v>
      </c>
      <c r="AJ12" s="529">
        <f t="shared" si="51"/>
        <v>0.4796683322</v>
      </c>
      <c r="AK12" s="529" t="str">
        <f>VLOOKUP(C12,'ABC Analysis Results'!$A$2:$C$140,3,0)</f>
        <v>A</v>
      </c>
      <c r="AL12" s="284" t="str">
        <f>VLOOKUP(C12,'Scenario II - Product Substitut'!$C$2:$Q$111,15,0)</f>
        <v>#N/A</v>
      </c>
      <c r="AM12" s="718">
        <f>SUMIF('Scenario II - Product Substitut'!$R$62:$AC$111,C12,'Scenario II - Product Substitut'!$AA$62:$AA$111)</f>
        <v>0</v>
      </c>
      <c r="AN12" s="718">
        <f>SUMIF('Scenario II - Product Substitut'!$R$62:$AC$111,C12,'Scenario II - Product Substitut'!$AB$62:$AB$111)</f>
        <v>0</v>
      </c>
      <c r="AO12" s="718">
        <f>SUMIF('Scenario II - Product Substitut'!$R$62:$AC$111,C12,'Scenario II - Product Substitut'!$AC$62:$AC$111)</f>
        <v>0</v>
      </c>
      <c r="AP12" s="718">
        <f t="shared" si="21"/>
        <v>2989.1664</v>
      </c>
      <c r="AQ12" s="718">
        <f t="shared" si="22"/>
        <v>2989.1664</v>
      </c>
      <c r="AR12" s="718">
        <f t="shared" si="23"/>
        <v>2989.1664</v>
      </c>
      <c r="AS12" s="718">
        <f t="shared" si="24"/>
        <v>327646.848</v>
      </c>
      <c r="AT12" s="718">
        <f t="shared" si="25"/>
        <v>327646.848</v>
      </c>
      <c r="AU12" s="718">
        <f t="shared" si="26"/>
        <v>327646.848</v>
      </c>
      <c r="AV12" s="718">
        <f t="shared" si="27"/>
        <v>113610.2</v>
      </c>
      <c r="AW12" s="718">
        <f t="shared" si="28"/>
        <v>113610.2</v>
      </c>
      <c r="AX12" s="718">
        <f t="shared" si="29"/>
        <v>113610.2</v>
      </c>
      <c r="AY12" s="718">
        <f>VLOOKUP(C12,'Complexity Cost Adjustment'!$C$2:$AD$141,28,0)*AP12</f>
        <v>22525.69997</v>
      </c>
      <c r="AZ12" s="718">
        <f>VLOOKUP(C12,'Complexity Cost Adjustment'!$C$2:$AD$141,28,0)*AQ12</f>
        <v>22525.69997</v>
      </c>
      <c r="BA12" s="718">
        <f>VLOOKUP(C12,'Complexity Cost Adjustment'!$C$2:$AD$141,28,0)*AR12</f>
        <v>22525.69997</v>
      </c>
      <c r="BB12" s="718">
        <f>(AV12/$AV$56)*'Cost Distribution'!$B$13</f>
        <v>40001.8747</v>
      </c>
      <c r="BC12" s="718">
        <f>(AW12/$AW$56)*'Cost Distribution'!$B$13</f>
        <v>41073.86694</v>
      </c>
      <c r="BD12" s="718">
        <f>(AX12/$AX$56)*'Cost Distribution'!$B$13</f>
        <v>42195.05078</v>
      </c>
      <c r="BE12" s="718">
        <f>(AS12/$AS$56)*'Cost Distribution'!$B$22</f>
        <v>90027.95374</v>
      </c>
      <c r="BF12" s="718">
        <f>(AT12/$AT$56)*'Cost Distribution'!$B$22</f>
        <v>93087.27262</v>
      </c>
      <c r="BG12" s="718">
        <f>(AU12/$AU$56)*'Cost Distribution'!$B$22</f>
        <v>96328.09684</v>
      </c>
    </row>
    <row r="13" ht="14.25" customHeight="1">
      <c r="A13" s="269" t="s">
        <v>133</v>
      </c>
      <c r="B13" s="269" t="s">
        <v>138</v>
      </c>
      <c r="C13" s="269">
        <v>1811022.0</v>
      </c>
      <c r="D13" s="269" t="s">
        <v>479</v>
      </c>
      <c r="E13" s="269" t="s">
        <v>188</v>
      </c>
      <c r="F13" s="269">
        <v>75.7060877703777</v>
      </c>
      <c r="G13" s="259">
        <v>596217.9839999999</v>
      </c>
      <c r="H13" s="132">
        <v>4051.0499999999997</v>
      </c>
      <c r="I13" s="259">
        <f t="shared" si="3"/>
        <v>147.1761603</v>
      </c>
      <c r="J13" s="263">
        <v>338709.2368000001</v>
      </c>
      <c r="K13" s="263">
        <v>88030.86600000002</v>
      </c>
      <c r="L13" s="263">
        <f t="shared" si="4"/>
        <v>426740.1028</v>
      </c>
      <c r="M13" s="259">
        <f>VLOOKUP(C13,'Appendix A -  Costs'!$A$2:$G$141,7,0)</f>
        <v>129028.1146</v>
      </c>
      <c r="N13" s="259">
        <f t="shared" si="5"/>
        <v>31.85053619</v>
      </c>
      <c r="O13" s="263">
        <f t="shared" si="6"/>
        <v>555768.2174</v>
      </c>
      <c r="P13" s="259">
        <f t="shared" si="7"/>
        <v>137.1911523</v>
      </c>
      <c r="Q13" s="259">
        <f t="shared" si="8"/>
        <v>169477.8812</v>
      </c>
      <c r="R13" s="259">
        <f t="shared" ref="R13:S13" si="52">Q13/H13</f>
        <v>41.83554417</v>
      </c>
      <c r="S13" s="526">
        <f t="shared" si="52"/>
        <v>0.2842548963</v>
      </c>
      <c r="T13" s="259">
        <f t="shared" si="10"/>
        <v>40449.76658</v>
      </c>
      <c r="U13" s="259">
        <f t="shared" si="11"/>
        <v>9.985007982</v>
      </c>
      <c r="V13" s="526">
        <f t="shared" si="12"/>
        <v>0.06784392231</v>
      </c>
      <c r="W13" s="527">
        <f t="shared" si="13"/>
        <v>10386.20542</v>
      </c>
      <c r="X13" s="528">
        <f t="shared" si="50"/>
        <v>2856.206489</v>
      </c>
      <c r="Y13" s="528">
        <f>VLOOKUP(C13,'Warehouse Order &amp; Sales Handlin'!$B$2:$J$141,9,0)</f>
        <v>13783.57434</v>
      </c>
      <c r="Z13" s="528">
        <f>VLOOKUP(C13,'Warehouse Order &amp; Sales Handlin'!$B$2:$K$141,10,0)</f>
        <v>3890.106383</v>
      </c>
      <c r="AA13" s="528">
        <f>VLOOKUP(C13,'Freight Cost'!$AR$2:$AS$141,2,0)</f>
        <v>6873.984</v>
      </c>
      <c r="AB13" s="528">
        <f>VLOOKUP(C13,'CI Cost'!EL23:EM161,2,0)</f>
        <v>309.50742</v>
      </c>
      <c r="AC13" s="528">
        <f t="shared" si="14"/>
        <v>27713.37863</v>
      </c>
      <c r="AD13" s="528">
        <f t="shared" si="15"/>
        <v>6.841035937</v>
      </c>
      <c r="AE13" s="528">
        <f t="shared" si="16"/>
        <v>31.84784309</v>
      </c>
      <c r="AF13" s="528">
        <f t="shared" si="17"/>
        <v>129017.2047</v>
      </c>
      <c r="AG13" s="528">
        <f t="shared" si="18"/>
        <v>583470.6862</v>
      </c>
      <c r="AH13" s="528">
        <f t="shared" si="19"/>
        <v>12747.29783</v>
      </c>
      <c r="AI13" s="528">
        <f t="shared" ref="AI13:AJ13" si="53">AH13/H13</f>
        <v>3.146665144</v>
      </c>
      <c r="AJ13" s="526">
        <f t="shared" si="53"/>
        <v>0.02138026389</v>
      </c>
      <c r="AK13" s="526" t="str">
        <f>VLOOKUP(C13,'ABC Analysis Results'!$A$2:$C$140,3,0)</f>
        <v>C</v>
      </c>
      <c r="AL13" s="227" t="str">
        <f>VLOOKUP(C13,'Scenario II - Product Substitut'!$C$2:$Q$111,15,0)</f>
        <v>K</v>
      </c>
      <c r="AM13" s="716">
        <f>SUMIF('Scenario II - Product Substitut'!$R$62:$AC$111,C13,'Scenario II - Product Substitut'!$AA$62:$AA$111)</f>
        <v>0</v>
      </c>
      <c r="AN13" s="716">
        <f>SUMIF('Scenario II - Product Substitut'!$R$62:$AC$111,C13,'Scenario II - Product Substitut'!$AB$62:$AB$111)</f>
        <v>0</v>
      </c>
      <c r="AO13" s="716">
        <f>SUMIF('Scenario II - Product Substitut'!$R$62:$AC$111,C13,'Scenario II - Product Substitut'!$AC$62:$AC$111)</f>
        <v>0</v>
      </c>
      <c r="AP13" s="716">
        <f t="shared" si="21"/>
        <v>4051.05</v>
      </c>
      <c r="AQ13" s="716">
        <f t="shared" si="22"/>
        <v>4051.05</v>
      </c>
      <c r="AR13" s="716">
        <f t="shared" si="23"/>
        <v>4051.05</v>
      </c>
      <c r="AS13" s="716">
        <f t="shared" si="24"/>
        <v>596217.984</v>
      </c>
      <c r="AT13" s="716">
        <f t="shared" si="25"/>
        <v>596217.984</v>
      </c>
      <c r="AU13" s="716">
        <f t="shared" si="26"/>
        <v>596217.984</v>
      </c>
      <c r="AV13" s="716">
        <f t="shared" si="27"/>
        <v>426740.1028</v>
      </c>
      <c r="AW13" s="716">
        <f t="shared" si="28"/>
        <v>426740.1028</v>
      </c>
      <c r="AX13" s="716">
        <f t="shared" si="29"/>
        <v>426740.1028</v>
      </c>
      <c r="AY13" s="716">
        <f>VLOOKUP(C13,'Complexity Cost Adjustment'!$C$2:$AD$141,28,0)*AP13</f>
        <v>27713.37863</v>
      </c>
      <c r="AZ13" s="716">
        <f>VLOOKUP(C13,'Complexity Cost Adjustment'!$C$2:$AD$141,28,0)*AQ13</f>
        <v>27713.37863</v>
      </c>
      <c r="BA13" s="716">
        <f>VLOOKUP(C13,'Complexity Cost Adjustment'!$C$2:$AD$141,28,0)*AR13</f>
        <v>27713.37863</v>
      </c>
      <c r="BB13" s="716">
        <f>(AV13/$AV$56)*'Cost Distribution'!$B$13</f>
        <v>150254.1508</v>
      </c>
      <c r="BC13" s="716">
        <f>(AW13/$AW$56)*'Cost Distribution'!$B$13</f>
        <v>154280.7442</v>
      </c>
      <c r="BD13" s="716">
        <f>(AX13/$AX$56)*'Cost Distribution'!$B$13</f>
        <v>158492.1099</v>
      </c>
      <c r="BE13" s="716">
        <f>(AS13/$AS$56)*'Cost Distribution'!$B$22</f>
        <v>163823.5967</v>
      </c>
      <c r="BF13" s="716">
        <f>(AT13/$AT$56)*'Cost Distribution'!$B$22</f>
        <v>169390.63</v>
      </c>
      <c r="BG13" s="716">
        <f>(AU13/$AU$56)*'Cost Distribution'!$B$22</f>
        <v>175287.9481</v>
      </c>
    </row>
    <row r="14" ht="14.25" customHeight="1">
      <c r="A14" s="269" t="s">
        <v>133</v>
      </c>
      <c r="B14" s="269" t="s">
        <v>151</v>
      </c>
      <c r="C14" s="269">
        <v>1811032.0</v>
      </c>
      <c r="D14" s="269" t="s">
        <v>479</v>
      </c>
      <c r="E14" s="269" t="s">
        <v>190</v>
      </c>
      <c r="F14" s="269">
        <v>820.1406819861892</v>
      </c>
      <c r="G14" s="259">
        <v>558524.868</v>
      </c>
      <c r="H14" s="132">
        <v>6872.8295</v>
      </c>
      <c r="I14" s="259">
        <f t="shared" si="3"/>
        <v>81.2656371</v>
      </c>
      <c r="J14" s="263">
        <v>289528.50960000005</v>
      </c>
      <c r="K14" s="263">
        <v>74575.5252</v>
      </c>
      <c r="L14" s="263">
        <f t="shared" si="4"/>
        <v>364104.0348</v>
      </c>
      <c r="M14" s="259">
        <f>VLOOKUP(C14,'Appendix A -  Costs'!$A$2:$G$141,7,0)</f>
        <v>110089.6232</v>
      </c>
      <c r="N14" s="259">
        <f t="shared" si="5"/>
        <v>16.01809316</v>
      </c>
      <c r="O14" s="263">
        <f t="shared" si="6"/>
        <v>474193.658</v>
      </c>
      <c r="P14" s="259">
        <f t="shared" si="7"/>
        <v>68.99540546</v>
      </c>
      <c r="Q14" s="259">
        <f t="shared" si="8"/>
        <v>194420.8332</v>
      </c>
      <c r="R14" s="259">
        <f t="shared" ref="R14:S14" si="54">Q14/H14</f>
        <v>28.2883248</v>
      </c>
      <c r="S14" s="526">
        <f t="shared" si="54"/>
        <v>0.348097004</v>
      </c>
      <c r="T14" s="259">
        <f t="shared" si="10"/>
        <v>84331.20997</v>
      </c>
      <c r="U14" s="259">
        <f t="shared" si="11"/>
        <v>12.27023164</v>
      </c>
      <c r="V14" s="526">
        <f t="shared" si="12"/>
        <v>0.1509891767</v>
      </c>
      <c r="W14" s="527">
        <f t="shared" si="13"/>
        <v>56585.93889</v>
      </c>
      <c r="X14" s="528">
        <f>W14*0.255</f>
        <v>14429.41442</v>
      </c>
      <c r="Y14" s="528">
        <f>VLOOKUP(C14,'Warehouse Order &amp; Sales Handlin'!$B$2:$J$141,9,0)</f>
        <v>6688.59373</v>
      </c>
      <c r="Z14" s="528">
        <f>VLOOKUP(C14,'Warehouse Order &amp; Sales Handlin'!$B$2:$K$141,10,0)</f>
        <v>2076.599233</v>
      </c>
      <c r="AA14" s="528">
        <f>VLOOKUP(C14,'Freight Cost'!$AR$2:$AS$141,2,0)</f>
        <v>17713.728</v>
      </c>
      <c r="AB14" s="528">
        <f>VLOOKUP(C14,'CI Cost'!EL33:EM171,2,0)</f>
        <v>61.480965</v>
      </c>
      <c r="AC14" s="528">
        <f t="shared" si="14"/>
        <v>40969.81634</v>
      </c>
      <c r="AD14" s="528">
        <f t="shared" si="15"/>
        <v>5.961127996</v>
      </c>
      <c r="AE14" s="528">
        <f t="shared" si="16"/>
        <v>16.01782412</v>
      </c>
      <c r="AF14" s="528">
        <f t="shared" si="17"/>
        <v>110087.7742</v>
      </c>
      <c r="AG14" s="528">
        <f t="shared" si="18"/>
        <v>515161.6253</v>
      </c>
      <c r="AH14" s="528">
        <f t="shared" si="19"/>
        <v>43363.24269</v>
      </c>
      <c r="AI14" s="528">
        <f t="shared" ref="AI14:AJ14" si="55">AH14/H14</f>
        <v>6.309372681</v>
      </c>
      <c r="AJ14" s="526">
        <f t="shared" si="55"/>
        <v>0.0776388755</v>
      </c>
      <c r="AK14" s="526" t="str">
        <f>VLOOKUP(C14,'ABC Analysis Results'!$A$2:$C$140,3,0)</f>
        <v>C</v>
      </c>
      <c r="AL14" s="227" t="str">
        <f>VLOOKUP(C14,'Scenario II - Product Substitut'!$C$2:$Q$111,15,0)</f>
        <v>K</v>
      </c>
      <c r="AM14" s="716">
        <f>SUMIF('Scenario II - Product Substitut'!$R$62:$AC$111,C14,'Scenario II - Product Substitut'!$AA$62:$AA$111)</f>
        <v>0</v>
      </c>
      <c r="AN14" s="716">
        <f>SUMIF('Scenario II - Product Substitut'!$R$62:$AC$111,C14,'Scenario II - Product Substitut'!$AB$62:$AB$111)</f>
        <v>0</v>
      </c>
      <c r="AO14" s="716">
        <f>SUMIF('Scenario II - Product Substitut'!$R$62:$AC$111,C14,'Scenario II - Product Substitut'!$AC$62:$AC$111)</f>
        <v>0</v>
      </c>
      <c r="AP14" s="716">
        <f t="shared" si="21"/>
        <v>6872.8295</v>
      </c>
      <c r="AQ14" s="716">
        <f t="shared" si="22"/>
        <v>6872.8295</v>
      </c>
      <c r="AR14" s="716">
        <f t="shared" si="23"/>
        <v>6872.8295</v>
      </c>
      <c r="AS14" s="716">
        <f t="shared" si="24"/>
        <v>558524.868</v>
      </c>
      <c r="AT14" s="716">
        <f t="shared" si="25"/>
        <v>558524.868</v>
      </c>
      <c r="AU14" s="716">
        <f t="shared" si="26"/>
        <v>558524.868</v>
      </c>
      <c r="AV14" s="716">
        <f t="shared" si="27"/>
        <v>364104.0348</v>
      </c>
      <c r="AW14" s="716">
        <f t="shared" si="28"/>
        <v>364104.0348</v>
      </c>
      <c r="AX14" s="716">
        <f t="shared" si="29"/>
        <v>364104.0348</v>
      </c>
      <c r="AY14" s="716">
        <f>VLOOKUP(C14,'Complexity Cost Adjustment'!$C$2:$AD$141,28,0)*AP14</f>
        <v>40969.81634</v>
      </c>
      <c r="AZ14" s="716">
        <f>VLOOKUP(C14,'Complexity Cost Adjustment'!$C$2:$AD$141,28,0)*AQ14</f>
        <v>40969.81634</v>
      </c>
      <c r="BA14" s="716">
        <f>VLOOKUP(C14,'Complexity Cost Adjustment'!$C$2:$AD$141,28,0)*AR14</f>
        <v>40969.81634</v>
      </c>
      <c r="BB14" s="716">
        <f>(AV14/$AV$56)*'Cost Distribution'!$B$13</f>
        <v>128200.1438</v>
      </c>
      <c r="BC14" s="716">
        <f>(AW14/$AW$56)*'Cost Distribution'!$B$13</f>
        <v>131635.7218</v>
      </c>
      <c r="BD14" s="716">
        <f>(AX14/$AX$56)*'Cost Distribution'!$B$13</f>
        <v>135228.9516</v>
      </c>
      <c r="BE14" s="716">
        <f>(AS14/$AS$56)*'Cost Distribution'!$B$22</f>
        <v>153466.6098</v>
      </c>
      <c r="BF14" s="716">
        <f>(AT14/$AT$56)*'Cost Distribution'!$B$22</f>
        <v>158681.6933</v>
      </c>
      <c r="BG14" s="716">
        <f>(AU14/$AU$56)*'Cost Distribution'!$B$22</f>
        <v>164206.1808</v>
      </c>
    </row>
    <row r="15" ht="14.25" customHeight="1">
      <c r="A15" s="269" t="s">
        <v>133</v>
      </c>
      <c r="B15" s="269" t="s">
        <v>152</v>
      </c>
      <c r="C15" s="269">
        <v>1811033.0</v>
      </c>
      <c r="D15" s="269" t="s">
        <v>479</v>
      </c>
      <c r="E15" s="269" t="s">
        <v>110</v>
      </c>
      <c r="F15" s="269">
        <v>2082.740211723956</v>
      </c>
      <c r="G15" s="259">
        <v>1279699.296</v>
      </c>
      <c r="H15" s="132">
        <v>30075.402</v>
      </c>
      <c r="I15" s="259">
        <f t="shared" si="3"/>
        <v>42.54969879</v>
      </c>
      <c r="J15" s="263">
        <v>727125.52</v>
      </c>
      <c r="K15" s="263">
        <v>185417.0076</v>
      </c>
      <c r="L15" s="263">
        <f t="shared" si="4"/>
        <v>912542.5276</v>
      </c>
      <c r="M15" s="259">
        <f>VLOOKUP(C15,'Appendix A -  Costs'!$A$2:$G$141,7,0)</f>
        <v>275914.1713</v>
      </c>
      <c r="N15" s="259">
        <f t="shared" si="5"/>
        <v>9.17408091</v>
      </c>
      <c r="O15" s="263">
        <f t="shared" si="6"/>
        <v>1188456.699</v>
      </c>
      <c r="P15" s="259">
        <f t="shared" si="7"/>
        <v>39.51590402</v>
      </c>
      <c r="Q15" s="259">
        <f t="shared" si="8"/>
        <v>367156.7684</v>
      </c>
      <c r="R15" s="259">
        <f t="shared" ref="R15:S15" si="56">Q15/H15</f>
        <v>12.20787567</v>
      </c>
      <c r="S15" s="526">
        <f t="shared" si="56"/>
        <v>0.2869086273</v>
      </c>
      <c r="T15" s="259">
        <f t="shared" si="10"/>
        <v>91242.59706</v>
      </c>
      <c r="U15" s="259">
        <f t="shared" si="11"/>
        <v>3.033794762</v>
      </c>
      <c r="V15" s="526">
        <f t="shared" si="12"/>
        <v>0.07130002911</v>
      </c>
      <c r="W15" s="527">
        <f t="shared" si="13"/>
        <v>82301.36232</v>
      </c>
      <c r="X15" s="528">
        <f t="shared" ref="X15:X16" si="59">W15*0.245</f>
        <v>20163.83377</v>
      </c>
      <c r="Y15" s="528">
        <f>VLOOKUP(C15,'Warehouse Order &amp; Sales Handlin'!$B$2:$J$141,9,0)</f>
        <v>10990.20384</v>
      </c>
      <c r="Z15" s="528">
        <f>VLOOKUP(C15,'Warehouse Order &amp; Sales Handlin'!$B$2:$K$141,10,0)</f>
        <v>1145.264185</v>
      </c>
      <c r="AA15" s="528">
        <f>VLOOKUP(C15,'Freight Cost'!$AR$2:$AS$141,2,0)</f>
        <v>102228.48</v>
      </c>
      <c r="AB15" s="528">
        <f>VLOOKUP(C15,'CI Cost'!EL34:EM172,2,0)</f>
        <v>552.894615</v>
      </c>
      <c r="AC15" s="528">
        <f t="shared" si="14"/>
        <v>135080.6764</v>
      </c>
      <c r="AD15" s="528">
        <f t="shared" si="15"/>
        <v>4.491400527</v>
      </c>
      <c r="AE15" s="528">
        <f t="shared" si="16"/>
        <v>9.172695209</v>
      </c>
      <c r="AF15" s="528">
        <f t="shared" si="17"/>
        <v>275872.4958</v>
      </c>
      <c r="AG15" s="528">
        <f t="shared" si="18"/>
        <v>1323495.7</v>
      </c>
      <c r="AH15" s="528">
        <f t="shared" si="19"/>
        <v>-43796.40383</v>
      </c>
      <c r="AI15" s="528">
        <f t="shared" ref="AI15:AJ15" si="57">AH15/H15</f>
        <v>-1.456220064</v>
      </c>
      <c r="AJ15" s="526">
        <f t="shared" si="57"/>
        <v>-0.03422398056</v>
      </c>
      <c r="AK15" s="526" t="str">
        <f>VLOOKUP(C15,'ABC Analysis Results'!$A$2:$C$140,3,0)</f>
        <v>C</v>
      </c>
      <c r="AL15" s="227" t="str">
        <f>VLOOKUP(C15,'Scenario II - Product Substitut'!$C$2:$Q$111,15,0)</f>
        <v>K</v>
      </c>
      <c r="AM15" s="716">
        <f>SUMIF('Scenario II - Product Substitut'!$R$62:$AC$111,C15,'Scenario II - Product Substitut'!$AA$62:$AA$111)</f>
        <v>0</v>
      </c>
      <c r="AN15" s="716">
        <f>SUMIF('Scenario II - Product Substitut'!$R$62:$AC$111,C15,'Scenario II - Product Substitut'!$AB$62:$AB$111)</f>
        <v>0</v>
      </c>
      <c r="AO15" s="716">
        <f>SUMIF('Scenario II - Product Substitut'!$R$62:$AC$111,C15,'Scenario II - Product Substitut'!$AC$62:$AC$111)</f>
        <v>0</v>
      </c>
      <c r="AP15" s="716">
        <f t="shared" si="21"/>
        <v>30075.402</v>
      </c>
      <c r="AQ15" s="716">
        <f t="shared" si="22"/>
        <v>30075.402</v>
      </c>
      <c r="AR15" s="716">
        <f t="shared" si="23"/>
        <v>30075.402</v>
      </c>
      <c r="AS15" s="716">
        <f t="shared" si="24"/>
        <v>1279699.296</v>
      </c>
      <c r="AT15" s="716">
        <f t="shared" si="25"/>
        <v>1279699.296</v>
      </c>
      <c r="AU15" s="716">
        <f t="shared" si="26"/>
        <v>1279699.296</v>
      </c>
      <c r="AV15" s="716">
        <f t="shared" si="27"/>
        <v>912542.5276</v>
      </c>
      <c r="AW15" s="716">
        <f t="shared" si="28"/>
        <v>912542.5276</v>
      </c>
      <c r="AX15" s="716">
        <f t="shared" si="29"/>
        <v>912542.5276</v>
      </c>
      <c r="AY15" s="716">
        <f>VLOOKUP(C15,'Complexity Cost Adjustment'!$C$2:$AD$141,28,0)*AP15</f>
        <v>135080.6764</v>
      </c>
      <c r="AZ15" s="716">
        <f>VLOOKUP(C15,'Complexity Cost Adjustment'!$C$2:$AD$141,28,0)*AQ15</f>
        <v>135080.6764</v>
      </c>
      <c r="BA15" s="716">
        <f>VLOOKUP(C15,'Complexity Cost Adjustment'!$C$2:$AD$141,28,0)*AR15</f>
        <v>135080.6764</v>
      </c>
      <c r="BB15" s="716">
        <f>(AV15/$AV$56)*'Cost Distribution'!$B$13</f>
        <v>321304.0013</v>
      </c>
      <c r="BC15" s="716">
        <f>(AW15/$AW$56)*'Cost Distribution'!$B$13</f>
        <v>329914.4827</v>
      </c>
      <c r="BD15" s="716">
        <f>(AX15/$AX$56)*'Cost Distribution'!$B$13</f>
        <v>338920.0819</v>
      </c>
      <c r="BE15" s="716">
        <f>(AS15/$AS$56)*'Cost Distribution'!$B$22</f>
        <v>351624.6524</v>
      </c>
      <c r="BF15" s="716">
        <f>(AT15/$AT$56)*'Cost Distribution'!$B$22</f>
        <v>363573.5181</v>
      </c>
      <c r="BG15" s="716">
        <f>(AU15/$AU$56)*'Cost Distribution'!$B$22</f>
        <v>376231.2943</v>
      </c>
    </row>
    <row r="16" ht="14.25" customHeight="1">
      <c r="A16" s="269" t="s">
        <v>133</v>
      </c>
      <c r="B16" s="269" t="s">
        <v>153</v>
      </c>
      <c r="C16" s="269">
        <v>1811034.0</v>
      </c>
      <c r="D16" s="269" t="s">
        <v>479</v>
      </c>
      <c r="E16" s="269" t="s">
        <v>110</v>
      </c>
      <c r="F16" s="269">
        <v>1221.8008431001654</v>
      </c>
      <c r="G16" s="259">
        <v>279465.88800000004</v>
      </c>
      <c r="H16" s="132">
        <v>2581.3154999999997</v>
      </c>
      <c r="I16" s="259">
        <f t="shared" si="3"/>
        <v>108.2649091</v>
      </c>
      <c r="J16" s="263">
        <v>69188.6272</v>
      </c>
      <c r="K16" s="263">
        <v>17297.1568</v>
      </c>
      <c r="L16" s="263">
        <f t="shared" si="4"/>
        <v>86485.784</v>
      </c>
      <c r="M16" s="259">
        <f>VLOOKUP(C16,'Appendix A -  Costs'!$A$2:$G$141,7,0)</f>
        <v>26149.63435</v>
      </c>
      <c r="N16" s="259">
        <f t="shared" si="5"/>
        <v>10.13035189</v>
      </c>
      <c r="O16" s="263">
        <f t="shared" si="6"/>
        <v>112635.4183</v>
      </c>
      <c r="P16" s="259">
        <f t="shared" si="7"/>
        <v>43.63489018</v>
      </c>
      <c r="Q16" s="259">
        <f t="shared" si="8"/>
        <v>192980.104</v>
      </c>
      <c r="R16" s="259">
        <f t="shared" ref="R16:S16" si="58">Q16/H16</f>
        <v>74.76037083</v>
      </c>
      <c r="S16" s="526">
        <f t="shared" si="58"/>
        <v>0.6905318763</v>
      </c>
      <c r="T16" s="259">
        <f t="shared" si="10"/>
        <v>166830.4697</v>
      </c>
      <c r="U16" s="259">
        <f t="shared" si="11"/>
        <v>64.63001894</v>
      </c>
      <c r="V16" s="526">
        <f t="shared" si="12"/>
        <v>0.5969618362</v>
      </c>
      <c r="W16" s="527">
        <f t="shared" si="13"/>
        <v>53313.1456</v>
      </c>
      <c r="X16" s="528">
        <f t="shared" si="59"/>
        <v>13061.72067</v>
      </c>
      <c r="Y16" s="528">
        <f>VLOOKUP(C16,'Warehouse Order &amp; Sales Handlin'!$B$2:$J$141,9,0)</f>
        <v>1282.420266</v>
      </c>
      <c r="Z16" s="528">
        <f>VLOOKUP(C16,'Warehouse Order &amp; Sales Handlin'!$B$2:$K$141,10,0)</f>
        <v>173.7534416</v>
      </c>
      <c r="AA16" s="528">
        <f>VLOOKUP(C16,'Freight Cost'!$AR$2:$AS$141,2,0)</f>
        <v>8812.8</v>
      </c>
      <c r="AB16" s="528">
        <f>VLOOKUP(C16,'CI Cost'!EL35:EM173,2,0)</f>
        <v>67.16073</v>
      </c>
      <c r="AC16" s="528">
        <f t="shared" si="14"/>
        <v>23397.85511</v>
      </c>
      <c r="AD16" s="528">
        <f t="shared" si="15"/>
        <v>9.064314343</v>
      </c>
      <c r="AE16" s="528">
        <f t="shared" si="16"/>
        <v>10.13016602</v>
      </c>
      <c r="AF16" s="528">
        <f t="shared" si="17"/>
        <v>26149.15457</v>
      </c>
      <c r="AG16" s="528">
        <f t="shared" si="18"/>
        <v>136032.7937</v>
      </c>
      <c r="AH16" s="528">
        <f t="shared" si="19"/>
        <v>143433.0943</v>
      </c>
      <c r="AI16" s="528">
        <f t="shared" ref="AI16:AJ16" si="60">AH16/H16</f>
        <v>55.56589046</v>
      </c>
      <c r="AJ16" s="526">
        <f t="shared" si="60"/>
        <v>0.5132400786</v>
      </c>
      <c r="AK16" s="526" t="str">
        <f>VLOOKUP(C16,'ABC Analysis Results'!$A$2:$C$140,3,0)</f>
        <v>A</v>
      </c>
      <c r="AL16" s="227" t="str">
        <f>VLOOKUP(C16,'Scenario II - Product Substitut'!$C$2:$Q$111,15,0)</f>
        <v>#N/A</v>
      </c>
      <c r="AM16" s="716">
        <f>SUMIF('Scenario II - Product Substitut'!$R$62:$AC$111,C16,'Scenario II - Product Substitut'!$AA$62:$AA$111)</f>
        <v>0</v>
      </c>
      <c r="AN16" s="716">
        <f>SUMIF('Scenario II - Product Substitut'!$R$62:$AC$111,C16,'Scenario II - Product Substitut'!$AB$62:$AB$111)</f>
        <v>0</v>
      </c>
      <c r="AO16" s="716">
        <f>SUMIF('Scenario II - Product Substitut'!$R$62:$AC$111,C16,'Scenario II - Product Substitut'!$AC$62:$AC$111)</f>
        <v>0</v>
      </c>
      <c r="AP16" s="716">
        <f t="shared" si="21"/>
        <v>2581.3155</v>
      </c>
      <c r="AQ16" s="716">
        <f t="shared" si="22"/>
        <v>2581.3155</v>
      </c>
      <c r="AR16" s="716">
        <f t="shared" si="23"/>
        <v>2581.3155</v>
      </c>
      <c r="AS16" s="716">
        <f t="shared" si="24"/>
        <v>279465.888</v>
      </c>
      <c r="AT16" s="716">
        <f t="shared" si="25"/>
        <v>279465.888</v>
      </c>
      <c r="AU16" s="716">
        <f t="shared" si="26"/>
        <v>279465.888</v>
      </c>
      <c r="AV16" s="716">
        <f t="shared" si="27"/>
        <v>86485.784</v>
      </c>
      <c r="AW16" s="716">
        <f t="shared" si="28"/>
        <v>86485.784</v>
      </c>
      <c r="AX16" s="716">
        <f t="shared" si="29"/>
        <v>86485.784</v>
      </c>
      <c r="AY16" s="716">
        <f>VLOOKUP(C16,'Complexity Cost Adjustment'!$C$2:$AD$141,28,0)*AP16</f>
        <v>23397.85511</v>
      </c>
      <c r="AZ16" s="716">
        <f>VLOOKUP(C16,'Complexity Cost Adjustment'!$C$2:$AD$141,28,0)*AQ16</f>
        <v>23397.85511</v>
      </c>
      <c r="BA16" s="716">
        <f>VLOOKUP(C16,'Complexity Cost Adjustment'!$C$2:$AD$141,28,0)*AR16</f>
        <v>23397.85511</v>
      </c>
      <c r="BB16" s="716">
        <f>(AV16/$AV$56)*'Cost Distribution'!$B$13</f>
        <v>30451.4339</v>
      </c>
      <c r="BC16" s="716">
        <f>(AW16/$AW$56)*'Cost Distribution'!$B$13</f>
        <v>31267.48817</v>
      </c>
      <c r="BD16" s="716">
        <f>(AX16/$AX$56)*'Cost Distribution'!$B$13</f>
        <v>32120.98955</v>
      </c>
      <c r="BE16" s="716">
        <f>(AS16/$AS$56)*'Cost Distribution'!$B$22</f>
        <v>76789.20823</v>
      </c>
      <c r="BF16" s="716">
        <f>(AT16/$AT$56)*'Cost Distribution'!$B$22</f>
        <v>79398.64968</v>
      </c>
      <c r="BG16" s="716">
        <f>(AU16/$AU$56)*'Cost Distribution'!$B$22</f>
        <v>82162.90585</v>
      </c>
    </row>
    <row r="17" ht="14.25" customHeight="1">
      <c r="A17" s="275" t="s">
        <v>133</v>
      </c>
      <c r="B17" s="275" t="s">
        <v>162</v>
      </c>
      <c r="C17" s="275">
        <v>1811043.0</v>
      </c>
      <c r="D17" s="275" t="s">
        <v>479</v>
      </c>
      <c r="E17" s="275" t="s">
        <v>190</v>
      </c>
      <c r="F17" s="275">
        <v>821.23586159868</v>
      </c>
      <c r="G17" s="279">
        <v>939525.0800000001</v>
      </c>
      <c r="H17" s="135">
        <v>9299.3124</v>
      </c>
      <c r="I17" s="279">
        <f t="shared" si="3"/>
        <v>101.031672</v>
      </c>
      <c r="J17" s="281">
        <v>233667.72</v>
      </c>
      <c r="K17" s="281">
        <v>60135.075000000004</v>
      </c>
      <c r="L17" s="281">
        <f t="shared" si="4"/>
        <v>293802.795</v>
      </c>
      <c r="M17" s="279">
        <f>VLOOKUP(C17,'Appendix A -  Costs'!$A$2:$G$141,7,0)</f>
        <v>88833.50887</v>
      </c>
      <c r="N17" s="279">
        <f t="shared" si="5"/>
        <v>9.552696484</v>
      </c>
      <c r="O17" s="281">
        <f t="shared" si="6"/>
        <v>382636.3039</v>
      </c>
      <c r="P17" s="279">
        <f t="shared" si="7"/>
        <v>41.14673079</v>
      </c>
      <c r="Q17" s="279">
        <f t="shared" si="8"/>
        <v>645722.285</v>
      </c>
      <c r="R17" s="279">
        <f t="shared" ref="R17:S17" si="61">Q17/H17</f>
        <v>69.43763767</v>
      </c>
      <c r="S17" s="529">
        <f t="shared" si="61"/>
        <v>0.6872858413</v>
      </c>
      <c r="T17" s="279">
        <f t="shared" si="10"/>
        <v>556888.7761</v>
      </c>
      <c r="U17" s="279">
        <f t="shared" si="11"/>
        <v>59.88494118</v>
      </c>
      <c r="V17" s="529">
        <f t="shared" si="12"/>
        <v>0.5927343378</v>
      </c>
      <c r="W17" s="530">
        <f t="shared" si="13"/>
        <v>33791.17091</v>
      </c>
      <c r="X17" s="531">
        <f>W17*0.255</f>
        <v>8616.748583</v>
      </c>
      <c r="Y17" s="531">
        <f>VLOOKUP(C17,'Warehouse Order &amp; Sales Handlin'!$B$2:$J$141,9,0)</f>
        <v>8858.176143</v>
      </c>
      <c r="Z17" s="531">
        <f>VLOOKUP(C17,'Warehouse Order &amp; Sales Handlin'!$B$2:$K$141,10,0)</f>
        <v>2726.394</v>
      </c>
      <c r="AA17" s="531">
        <f>VLOOKUP(C17,'Freight Cost'!$AR$2:$AS$141,2,0)</f>
        <v>23794.56</v>
      </c>
      <c r="AB17" s="531">
        <f>VLOOKUP(C17,'CI Cost'!EL44:EM182,2,0)</f>
        <v>60.638145</v>
      </c>
      <c r="AC17" s="531">
        <f t="shared" si="14"/>
        <v>44056.51687</v>
      </c>
      <c r="AD17" s="531">
        <f t="shared" si="15"/>
        <v>4.737610156</v>
      </c>
      <c r="AE17" s="531">
        <f t="shared" si="16"/>
        <v>9.552538237</v>
      </c>
      <c r="AF17" s="531">
        <f t="shared" si="17"/>
        <v>88832.03728</v>
      </c>
      <c r="AG17" s="531">
        <f t="shared" si="18"/>
        <v>426691.3491</v>
      </c>
      <c r="AH17" s="531">
        <f t="shared" si="19"/>
        <v>512833.7309</v>
      </c>
      <c r="AI17" s="531">
        <f t="shared" ref="AI17:AJ17" si="62">AH17/H17</f>
        <v>55.14748928</v>
      </c>
      <c r="AJ17" s="529">
        <f t="shared" si="62"/>
        <v>0.5458435775</v>
      </c>
      <c r="AK17" s="529" t="str">
        <f>VLOOKUP(C17,'ABC Analysis Results'!$A$2:$C$140,3,0)</f>
        <v>A</v>
      </c>
      <c r="AL17" s="284" t="str">
        <f>VLOOKUP(C17,'Scenario II - Product Substitut'!$C$2:$Q$111,15,0)</f>
        <v>#N/A</v>
      </c>
      <c r="AM17" s="718">
        <f>SUMIF('Scenario II - Product Substitut'!$R$62:$AC$111,C17,'Scenario II - Product Substitut'!$AA$62:$AA$111)</f>
        <v>1014.6157</v>
      </c>
      <c r="AN17" s="718">
        <f>SUMIF('Scenario II - Product Substitut'!$R$62:$AC$111,C17,'Scenario II - Product Substitut'!$AB$62:$AB$111)</f>
        <v>811.69256</v>
      </c>
      <c r="AO17" s="718">
        <f>SUMIF('Scenario II - Product Substitut'!$R$62:$AC$111,C17,'Scenario II - Product Substitut'!$AC$62:$AC$111)</f>
        <v>608.76942</v>
      </c>
      <c r="AP17" s="718">
        <f t="shared" si="21"/>
        <v>10313.9281</v>
      </c>
      <c r="AQ17" s="718">
        <f t="shared" si="22"/>
        <v>10111.00496</v>
      </c>
      <c r="AR17" s="718">
        <f t="shared" si="23"/>
        <v>9908.08182</v>
      </c>
      <c r="AS17" s="718">
        <f t="shared" si="24"/>
        <v>1042033.401</v>
      </c>
      <c r="AT17" s="718">
        <f t="shared" si="25"/>
        <v>1021531.736</v>
      </c>
      <c r="AU17" s="718">
        <f t="shared" si="26"/>
        <v>1001030.072</v>
      </c>
      <c r="AV17" s="718">
        <f t="shared" si="27"/>
        <v>325858.5982</v>
      </c>
      <c r="AW17" s="718">
        <f t="shared" si="28"/>
        <v>319447.4376</v>
      </c>
      <c r="AX17" s="718">
        <f t="shared" si="29"/>
        <v>313036.2769</v>
      </c>
      <c r="AY17" s="718">
        <f>VLOOKUP(C17,'Complexity Cost Adjustment'!$C$2:$AD$141,28,0)*AP17</f>
        <v>48863.37052</v>
      </c>
      <c r="AZ17" s="718">
        <f>VLOOKUP(C17,'Complexity Cost Adjustment'!$C$2:$AD$141,28,0)*AQ17</f>
        <v>47901.99979</v>
      </c>
      <c r="BA17" s="718">
        <f>VLOOKUP(C17,'Complexity Cost Adjustment'!$C$2:$AD$141,28,0)*AR17</f>
        <v>46940.62906</v>
      </c>
      <c r="BB17" s="718">
        <f>(AV17/$AV$56)*'Cost Distribution'!$B$13</f>
        <v>114734.0188</v>
      </c>
      <c r="BC17" s="718">
        <f>(AW17/$AW$56)*'Cost Distribution'!$B$13</f>
        <v>115490.8762</v>
      </c>
      <c r="BD17" s="718">
        <f>(AX17/$AX$56)*'Cost Distribution'!$B$13</f>
        <v>116262.2863</v>
      </c>
      <c r="BE17" s="718">
        <f>(AS17/$AS$56)*'Cost Distribution'!$B$22</f>
        <v>286320.8829</v>
      </c>
      <c r="BF17" s="718">
        <f>(AT17/$AT$56)*'Cost Distribution'!$B$22</f>
        <v>290225.9058</v>
      </c>
      <c r="BG17" s="718">
        <f>(AU17/$AU$56)*'Cost Distribution'!$B$22</f>
        <v>294302.6076</v>
      </c>
    </row>
    <row r="18" ht="14.25" customHeight="1">
      <c r="A18" s="269" t="s">
        <v>163</v>
      </c>
      <c r="B18" s="269" t="s">
        <v>164</v>
      </c>
      <c r="C18" s="269">
        <v>1811044.0</v>
      </c>
      <c r="D18" s="269" t="s">
        <v>479</v>
      </c>
      <c r="E18" s="269" t="s">
        <v>188</v>
      </c>
      <c r="F18" s="269">
        <v>280.291865742115</v>
      </c>
      <c r="G18" s="259">
        <v>604891.248</v>
      </c>
      <c r="H18" s="132">
        <v>6651.7901999999995</v>
      </c>
      <c r="I18" s="259">
        <f t="shared" si="3"/>
        <v>90.93660952</v>
      </c>
      <c r="J18" s="263">
        <v>280225.52800000005</v>
      </c>
      <c r="K18" s="263">
        <v>77430.73800000001</v>
      </c>
      <c r="L18" s="263">
        <f t="shared" si="4"/>
        <v>357656.266</v>
      </c>
      <c r="M18" s="259">
        <f>VLOOKUP(C18,'Appendix A -  Costs'!$A$2:$G$141,7,0)</f>
        <v>108140.0913</v>
      </c>
      <c r="N18" s="259">
        <f t="shared" si="5"/>
        <v>16.25729135</v>
      </c>
      <c r="O18" s="263">
        <f t="shared" si="6"/>
        <v>465796.3573</v>
      </c>
      <c r="P18" s="259">
        <f t="shared" si="7"/>
        <v>70.02571388</v>
      </c>
      <c r="Q18" s="259">
        <f t="shared" si="8"/>
        <v>247234.982</v>
      </c>
      <c r="R18" s="259">
        <f t="shared" ref="R18:S18" si="63">Q18/H18</f>
        <v>37.16818699</v>
      </c>
      <c r="S18" s="526">
        <f t="shared" si="63"/>
        <v>0.4087263336</v>
      </c>
      <c r="T18" s="259">
        <f t="shared" si="10"/>
        <v>139094.8907</v>
      </c>
      <c r="U18" s="259">
        <f t="shared" si="11"/>
        <v>20.91089564</v>
      </c>
      <c r="V18" s="526">
        <f t="shared" si="12"/>
        <v>0.229950245</v>
      </c>
      <c r="W18" s="527">
        <f t="shared" si="13"/>
        <v>19627.63799</v>
      </c>
      <c r="X18" s="528">
        <f>W18*0.275</f>
        <v>5397.600448</v>
      </c>
      <c r="Y18" s="528">
        <f>VLOOKUP(C18,'Warehouse Order &amp; Sales Handlin'!$B$2:$J$141,9,0)</f>
        <v>7493.323842</v>
      </c>
      <c r="Z18" s="528">
        <f>VLOOKUP(C18,'Warehouse Order &amp; Sales Handlin'!$B$2:$K$141,10,0)</f>
        <v>2452.917749</v>
      </c>
      <c r="AA18" s="528">
        <f>VLOOKUP(C18,'Freight Cost'!$AR$2:$AS$141,2,0)</f>
        <v>11280.384</v>
      </c>
      <c r="AB18" s="528">
        <f>VLOOKUP(C18,'CI Cost'!EL45:EM183,2,0)</f>
        <v>63.130665</v>
      </c>
      <c r="AC18" s="528">
        <f t="shared" si="14"/>
        <v>26687.3567</v>
      </c>
      <c r="AD18" s="528">
        <f t="shared" si="15"/>
        <v>4.012056289</v>
      </c>
      <c r="AE18" s="528">
        <f t="shared" si="16"/>
        <v>16.25701097</v>
      </c>
      <c r="AF18" s="528">
        <f t="shared" si="17"/>
        <v>108138.2263</v>
      </c>
      <c r="AG18" s="528">
        <f t="shared" si="18"/>
        <v>492481.849</v>
      </c>
      <c r="AH18" s="528">
        <f t="shared" si="19"/>
        <v>112409.399</v>
      </c>
      <c r="AI18" s="528">
        <f t="shared" ref="AI18:AJ18" si="64">AH18/H18</f>
        <v>16.89911974</v>
      </c>
      <c r="AJ18" s="526">
        <f t="shared" si="64"/>
        <v>0.1858340642</v>
      </c>
      <c r="AK18" s="526" t="str">
        <f>VLOOKUP(C18,'ABC Analysis Results'!$A$2:$C$140,3,0)</f>
        <v>B</v>
      </c>
      <c r="AL18" s="227" t="str">
        <f>VLOOKUP(C18,'Scenario II - Product Substitut'!$C$2:$Q$111,15,0)</f>
        <v>K</v>
      </c>
      <c r="AM18" s="716">
        <f>SUMIF('Scenario II - Product Substitut'!$R$62:$AC$111,C18,'Scenario II - Product Substitut'!$AA$62:$AA$111)</f>
        <v>497.89156</v>
      </c>
      <c r="AN18" s="716">
        <f>SUMIF('Scenario II - Product Substitut'!$R$62:$AC$111,C18,'Scenario II - Product Substitut'!$AB$62:$AB$111)</f>
        <v>367.32232</v>
      </c>
      <c r="AO18" s="716">
        <f>SUMIF('Scenario II - Product Substitut'!$R$62:$AC$111,C18,'Scenario II - Product Substitut'!$AC$62:$AC$111)</f>
        <v>236.75308</v>
      </c>
      <c r="AP18" s="716">
        <f t="shared" si="21"/>
        <v>7149.68176</v>
      </c>
      <c r="AQ18" s="716">
        <f t="shared" si="22"/>
        <v>7019.11252</v>
      </c>
      <c r="AR18" s="716">
        <f t="shared" si="23"/>
        <v>6888.54328</v>
      </c>
      <c r="AS18" s="716">
        <f t="shared" si="24"/>
        <v>650167.8184</v>
      </c>
      <c r="AT18" s="716">
        <f t="shared" si="25"/>
        <v>638294.2944</v>
      </c>
      <c r="AU18" s="716">
        <f t="shared" si="26"/>
        <v>626420.7704</v>
      </c>
      <c r="AV18" s="716">
        <f t="shared" si="27"/>
        <v>384427.1098</v>
      </c>
      <c r="AW18" s="716">
        <f t="shared" si="28"/>
        <v>377406.6077</v>
      </c>
      <c r="AX18" s="716">
        <f t="shared" si="29"/>
        <v>370386.1056</v>
      </c>
      <c r="AY18" s="716">
        <f>VLOOKUP(C18,'Complexity Cost Adjustment'!$C$2:$AD$141,28,0)*AP18</f>
        <v>28684.92567</v>
      </c>
      <c r="AZ18" s="716">
        <f>VLOOKUP(C18,'Complexity Cost Adjustment'!$C$2:$AD$141,28,0)*AQ18</f>
        <v>28161.07453</v>
      </c>
      <c r="BA18" s="716">
        <f>VLOOKUP(C18,'Complexity Cost Adjustment'!$C$2:$AD$141,28,0)*AR18</f>
        <v>27637.22339</v>
      </c>
      <c r="BB18" s="716">
        <f>(AV18/$AV$56)*'Cost Distribution'!$B$13</f>
        <v>135355.849</v>
      </c>
      <c r="BC18" s="716">
        <f>(AW18/$AW$56)*'Cost Distribution'!$B$13</f>
        <v>136445.0444</v>
      </c>
      <c r="BD18" s="716">
        <f>(AX18/$AX$56)*'Cost Distribution'!$B$13</f>
        <v>137562.125</v>
      </c>
      <c r="BE18" s="716">
        <f>(AS18/$AS$56)*'Cost Distribution'!$B$22</f>
        <v>178647.4634</v>
      </c>
      <c r="BF18" s="716">
        <f>(AT18/$AT$56)*'Cost Distribution'!$B$22</f>
        <v>181344.8698</v>
      </c>
      <c r="BG18" s="716">
        <f>(AU18/$AU$56)*'Cost Distribution'!$B$22</f>
        <v>184167.5603</v>
      </c>
    </row>
    <row r="19" ht="14.25" customHeight="1">
      <c r="A19" s="269" t="s">
        <v>163</v>
      </c>
      <c r="B19" s="269" t="s">
        <v>171</v>
      </c>
      <c r="C19" s="269">
        <v>1811050.0</v>
      </c>
      <c r="D19" s="269" t="s">
        <v>479</v>
      </c>
      <c r="E19" s="269" t="s">
        <v>190</v>
      </c>
      <c r="F19" s="269">
        <v>2307.2189682756098</v>
      </c>
      <c r="G19" s="259">
        <v>1230674.778</v>
      </c>
      <c r="H19" s="132">
        <v>19515.371199999998</v>
      </c>
      <c r="I19" s="259">
        <f t="shared" si="3"/>
        <v>63.06181755</v>
      </c>
      <c r="J19" s="263">
        <v>394846.1352</v>
      </c>
      <c r="K19" s="263">
        <v>98711.5338</v>
      </c>
      <c r="L19" s="263">
        <f t="shared" si="4"/>
        <v>493557.669</v>
      </c>
      <c r="M19" s="259">
        <f>VLOOKUP(C19,'Appendix A -  Costs'!$A$2:$G$141,7,0)</f>
        <v>149230.9138</v>
      </c>
      <c r="N19" s="259">
        <f t="shared" si="5"/>
        <v>7.646839624</v>
      </c>
      <c r="O19" s="263">
        <f t="shared" si="6"/>
        <v>642788.5828</v>
      </c>
      <c r="P19" s="259">
        <f t="shared" si="7"/>
        <v>32.93755349</v>
      </c>
      <c r="Q19" s="259">
        <f t="shared" si="8"/>
        <v>737117.109</v>
      </c>
      <c r="R19" s="259">
        <f t="shared" ref="R19:S19" si="65">Q19/H19</f>
        <v>37.77110368</v>
      </c>
      <c r="S19" s="526">
        <f t="shared" si="65"/>
        <v>0.5989536165</v>
      </c>
      <c r="T19" s="259">
        <f t="shared" si="10"/>
        <v>587886.1952</v>
      </c>
      <c r="U19" s="259">
        <f t="shared" si="11"/>
        <v>30.12426406</v>
      </c>
      <c r="V19" s="526">
        <f t="shared" si="12"/>
        <v>0.4776941932</v>
      </c>
      <c r="W19" s="527">
        <f t="shared" si="13"/>
        <v>75994.14818</v>
      </c>
      <c r="X19" s="528">
        <f t="shared" ref="X19:X20" si="68">W19*0.255</f>
        <v>19378.50779</v>
      </c>
      <c r="Y19" s="528">
        <f>VLOOKUP(C19,'Warehouse Order &amp; Sales Handlin'!$B$2:$J$141,9,0)</f>
        <v>6091.637397</v>
      </c>
      <c r="Z19" s="528">
        <f>VLOOKUP(C19,'Warehouse Order &amp; Sales Handlin'!$B$2:$K$141,10,0)</f>
        <v>291.408</v>
      </c>
      <c r="AA19" s="528">
        <f>VLOOKUP(C19,'Freight Cost'!$AR$2:$AS$141,2,0)</f>
        <v>49704.192</v>
      </c>
      <c r="AB19" s="528">
        <f>VLOOKUP(C19,'CI Cost'!EL51:EM189,2,0)</f>
        <v>63.733995</v>
      </c>
      <c r="AC19" s="528">
        <f t="shared" si="14"/>
        <v>75529.47918</v>
      </c>
      <c r="AD19" s="528">
        <f t="shared" si="15"/>
        <v>3.870255831</v>
      </c>
      <c r="AE19" s="528">
        <f t="shared" si="16"/>
        <v>7.646706481</v>
      </c>
      <c r="AF19" s="528">
        <f t="shared" si="17"/>
        <v>149228.3154</v>
      </c>
      <c r="AG19" s="528">
        <f t="shared" si="18"/>
        <v>718315.4636</v>
      </c>
      <c r="AH19" s="528">
        <f t="shared" si="19"/>
        <v>512359.3144</v>
      </c>
      <c r="AI19" s="528">
        <f t="shared" ref="AI19:AJ19" si="66">AH19/H19</f>
        <v>26.25414137</v>
      </c>
      <c r="AJ19" s="526">
        <f t="shared" si="66"/>
        <v>0.4163238928</v>
      </c>
      <c r="AK19" s="526" t="str">
        <f>VLOOKUP(C19,'ABC Analysis Results'!$A$2:$C$140,3,0)</f>
        <v>A</v>
      </c>
      <c r="AL19" s="227" t="str">
        <f>VLOOKUP(C19,'Scenario II - Product Substitut'!$C$2:$Q$111,15,0)</f>
        <v>#N/A</v>
      </c>
      <c r="AM19" s="716">
        <f>SUMIF('Scenario II - Product Substitut'!$R$62:$AC$111,C19,'Scenario II - Product Substitut'!$AA$62:$AA$111)</f>
        <v>2704.86857</v>
      </c>
      <c r="AN19" s="716">
        <f>SUMIF('Scenario II - Product Substitut'!$R$62:$AC$111,C19,'Scenario II - Product Substitut'!$AB$62:$AB$111)</f>
        <v>2107.48955</v>
      </c>
      <c r="AO19" s="716">
        <f>SUMIF('Scenario II - Product Substitut'!$R$62:$AC$111,C19,'Scenario II - Product Substitut'!$AC$62:$AC$111)</f>
        <v>1510.11053</v>
      </c>
      <c r="AP19" s="716">
        <f t="shared" si="21"/>
        <v>22220.23977</v>
      </c>
      <c r="AQ19" s="716">
        <f t="shared" si="22"/>
        <v>21622.86075</v>
      </c>
      <c r="AR19" s="716">
        <f t="shared" si="23"/>
        <v>21025.48173</v>
      </c>
      <c r="AS19" s="716">
        <f t="shared" si="24"/>
        <v>1401248.706</v>
      </c>
      <c r="AT19" s="716">
        <f t="shared" si="25"/>
        <v>1363576.899</v>
      </c>
      <c r="AU19" s="716">
        <f t="shared" si="26"/>
        <v>1325905.093</v>
      </c>
      <c r="AV19" s="716">
        <f t="shared" si="27"/>
        <v>561965.726</v>
      </c>
      <c r="AW19" s="716">
        <f t="shared" si="28"/>
        <v>546857.5842</v>
      </c>
      <c r="AX19" s="716">
        <f t="shared" si="29"/>
        <v>531749.4423</v>
      </c>
      <c r="AY19" s="716">
        <f>VLOOKUP(C19,'Complexity Cost Adjustment'!$C$2:$AD$141,28,0)*AP19</f>
        <v>85998.01253</v>
      </c>
      <c r="AZ19" s="716">
        <f>VLOOKUP(C19,'Complexity Cost Adjustment'!$C$2:$AD$141,28,0)*AQ19</f>
        <v>83686.0029</v>
      </c>
      <c r="BA19" s="716">
        <f>VLOOKUP(C19,'Complexity Cost Adjustment'!$C$2:$AD$141,28,0)*AR19</f>
        <v>81373.99326</v>
      </c>
      <c r="BB19" s="716">
        <f>(AV19/$AV$56)*'Cost Distribution'!$B$13</f>
        <v>197866.7634</v>
      </c>
      <c r="BC19" s="716">
        <f>(AW19/$AW$56)*'Cost Distribution'!$B$13</f>
        <v>197707.2098</v>
      </c>
      <c r="BD19" s="716">
        <f>(AX19/$AX$56)*'Cost Distribution'!$B$13</f>
        <v>197492.7843</v>
      </c>
      <c r="BE19" s="716">
        <f>(AS19/$AS$56)*'Cost Distribution'!$B$22</f>
        <v>385022.9431</v>
      </c>
      <c r="BF19" s="716">
        <f>(AT19/$AT$56)*'Cost Distribution'!$B$22</f>
        <v>387403.8629</v>
      </c>
      <c r="BG19" s="716">
        <f>(AU19/$AU$56)*'Cost Distribution'!$B$22</f>
        <v>389815.7878</v>
      </c>
    </row>
    <row r="20" ht="14.25" customHeight="1">
      <c r="A20" s="269" t="s">
        <v>163</v>
      </c>
      <c r="B20" s="269" t="s">
        <v>173</v>
      </c>
      <c r="C20" s="269">
        <v>1811052.0</v>
      </c>
      <c r="D20" s="269" t="s">
        <v>479</v>
      </c>
      <c r="E20" s="269" t="s">
        <v>190</v>
      </c>
      <c r="F20" s="269">
        <v>2692.3951552088674</v>
      </c>
      <c r="G20" s="259">
        <v>430584.952</v>
      </c>
      <c r="H20" s="132">
        <v>8259.1135</v>
      </c>
      <c r="I20" s="259">
        <f t="shared" si="3"/>
        <v>52.13452412</v>
      </c>
      <c r="J20" s="263">
        <v>158227.6608</v>
      </c>
      <c r="K20" s="263">
        <v>40381.0176</v>
      </c>
      <c r="L20" s="263">
        <f t="shared" si="4"/>
        <v>198608.6784</v>
      </c>
      <c r="M20" s="259">
        <f>VLOOKUP(C20,'Appendix A -  Costs'!$A$2:$G$141,7,0)</f>
        <v>60050.84395</v>
      </c>
      <c r="N20" s="259">
        <f t="shared" si="5"/>
        <v>7.270858301</v>
      </c>
      <c r="O20" s="263">
        <f t="shared" si="6"/>
        <v>258659.5223</v>
      </c>
      <c r="P20" s="259">
        <f t="shared" si="7"/>
        <v>31.31807334</v>
      </c>
      <c r="Q20" s="259">
        <f t="shared" si="8"/>
        <v>231976.2736</v>
      </c>
      <c r="R20" s="259">
        <f t="shared" ref="R20:S20" si="67">Q20/H20</f>
        <v>28.08730908</v>
      </c>
      <c r="S20" s="526">
        <f t="shared" si="67"/>
        <v>0.5387468199</v>
      </c>
      <c r="T20" s="259">
        <f t="shared" si="10"/>
        <v>171925.4297</v>
      </c>
      <c r="U20" s="259">
        <f t="shared" si="11"/>
        <v>20.81645078</v>
      </c>
      <c r="V20" s="526">
        <f t="shared" si="12"/>
        <v>0.399283414</v>
      </c>
      <c r="W20" s="527">
        <f t="shared" si="13"/>
        <v>84320.62894</v>
      </c>
      <c r="X20" s="528">
        <f t="shared" si="68"/>
        <v>21501.76038</v>
      </c>
      <c r="Y20" s="528">
        <f>VLOOKUP(C20,'Warehouse Order &amp; Sales Handlin'!$B$2:$J$141,9,0)</f>
        <v>2978.694861</v>
      </c>
      <c r="Z20" s="528">
        <f>VLOOKUP(C20,'Warehouse Order &amp; Sales Handlin'!$B$2:$K$141,10,0)</f>
        <v>297.402</v>
      </c>
      <c r="AA20" s="528">
        <f>VLOOKUP(C20,'Freight Cost'!$AR$2:$AS$141,2,0)</f>
        <v>21150.72</v>
      </c>
      <c r="AB20" s="528">
        <f>VLOOKUP(C20,'CI Cost'!EL53:EM191,2,0)</f>
        <v>382.85247</v>
      </c>
      <c r="AC20" s="528">
        <f t="shared" si="14"/>
        <v>46311.42971</v>
      </c>
      <c r="AD20" s="528">
        <f t="shared" si="15"/>
        <v>5.607312421</v>
      </c>
      <c r="AE20" s="528">
        <f t="shared" si="16"/>
        <v>7.270097831</v>
      </c>
      <c r="AF20" s="528">
        <f t="shared" si="17"/>
        <v>60044.56315</v>
      </c>
      <c r="AG20" s="528">
        <f t="shared" si="18"/>
        <v>304964.6713</v>
      </c>
      <c r="AH20" s="528">
        <f t="shared" si="19"/>
        <v>125620.2807</v>
      </c>
      <c r="AI20" s="528">
        <f t="shared" ref="AI20:AJ20" si="69">AH20/H20</f>
        <v>15.20989883</v>
      </c>
      <c r="AJ20" s="526">
        <f t="shared" si="69"/>
        <v>0.2917433137</v>
      </c>
      <c r="AK20" s="526" t="str">
        <f>VLOOKUP(C20,'ABC Analysis Results'!$A$2:$C$140,3,0)</f>
        <v>B</v>
      </c>
      <c r="AL20" s="227" t="str">
        <f>VLOOKUP(C20,'Scenario II - Product Substitut'!$C$2:$Q$111,15,0)</f>
        <v>K</v>
      </c>
      <c r="AM20" s="716">
        <f>SUMIF('Scenario II - Product Substitut'!$R$62:$AC$111,C20,'Scenario II - Product Substitut'!$AA$62:$AA$111)</f>
        <v>0</v>
      </c>
      <c r="AN20" s="716">
        <f>SUMIF('Scenario II - Product Substitut'!$R$62:$AC$111,C20,'Scenario II - Product Substitut'!$AB$62:$AB$111)</f>
        <v>0</v>
      </c>
      <c r="AO20" s="716">
        <f>SUMIF('Scenario II - Product Substitut'!$R$62:$AC$111,C20,'Scenario II - Product Substitut'!$AC$62:$AC$111)</f>
        <v>0</v>
      </c>
      <c r="AP20" s="716">
        <f t="shared" si="21"/>
        <v>8259.1135</v>
      </c>
      <c r="AQ20" s="716">
        <f t="shared" si="22"/>
        <v>8259.1135</v>
      </c>
      <c r="AR20" s="716">
        <f t="shared" si="23"/>
        <v>8259.1135</v>
      </c>
      <c r="AS20" s="716">
        <f t="shared" si="24"/>
        <v>430584.952</v>
      </c>
      <c r="AT20" s="716">
        <f t="shared" si="25"/>
        <v>430584.952</v>
      </c>
      <c r="AU20" s="716">
        <f t="shared" si="26"/>
        <v>430584.952</v>
      </c>
      <c r="AV20" s="716">
        <f t="shared" si="27"/>
        <v>198608.6784</v>
      </c>
      <c r="AW20" s="716">
        <f t="shared" si="28"/>
        <v>198608.6784</v>
      </c>
      <c r="AX20" s="716">
        <f t="shared" si="29"/>
        <v>198608.6784</v>
      </c>
      <c r="AY20" s="716">
        <f>VLOOKUP(C20,'Complexity Cost Adjustment'!$C$2:$AD$141,28,0)*AP20</f>
        <v>46311.42971</v>
      </c>
      <c r="AZ20" s="716">
        <f>VLOOKUP(C20,'Complexity Cost Adjustment'!$C$2:$AD$141,28,0)*AQ20</f>
        <v>46311.42971</v>
      </c>
      <c r="BA20" s="716">
        <f>VLOOKUP(C20,'Complexity Cost Adjustment'!$C$2:$AD$141,28,0)*AR20</f>
        <v>46311.42971</v>
      </c>
      <c r="BB20" s="716">
        <f>(AV20/$AV$56)*'Cost Distribution'!$B$13</f>
        <v>69929.63192</v>
      </c>
      <c r="BC20" s="716">
        <f>(AW20/$AW$56)*'Cost Distribution'!$B$13</f>
        <v>71803.64466</v>
      </c>
      <c r="BD20" s="716">
        <f>(AX20/$AX$56)*'Cost Distribution'!$B$13</f>
        <v>73763.65212</v>
      </c>
      <c r="BE20" s="716">
        <f>(AS20/$AS$56)*'Cost Distribution'!$B$22</f>
        <v>118312.3915</v>
      </c>
      <c r="BF20" s="716">
        <f>(AT20/$AT$56)*'Cost Distribution'!$B$22</f>
        <v>122332.8686</v>
      </c>
      <c r="BG20" s="716">
        <f>(AU20/$AU$56)*'Cost Distribution'!$B$22</f>
        <v>126591.8754</v>
      </c>
    </row>
    <row r="21" ht="14.25" customHeight="1">
      <c r="A21" s="269" t="s">
        <v>163</v>
      </c>
      <c r="B21" s="269" t="s">
        <v>174</v>
      </c>
      <c r="C21" s="269">
        <v>1811053.0</v>
      </c>
      <c r="D21" s="269" t="s">
        <v>479</v>
      </c>
      <c r="E21" s="269" t="s">
        <v>188</v>
      </c>
      <c r="F21" s="269">
        <v>653.43404250078</v>
      </c>
      <c r="G21" s="259">
        <v>233078.466</v>
      </c>
      <c r="H21" s="132">
        <v>3422.1032999999998</v>
      </c>
      <c r="I21" s="259">
        <f t="shared" si="3"/>
        <v>68.10971077</v>
      </c>
      <c r="J21" s="263">
        <v>66243.43440000001</v>
      </c>
      <c r="K21" s="263">
        <v>17229.984200000003</v>
      </c>
      <c r="L21" s="263">
        <f t="shared" si="4"/>
        <v>83473.4186</v>
      </c>
      <c r="M21" s="259">
        <f>VLOOKUP(C21,'Appendix A -  Costs'!$A$2:$G$141,7,0)</f>
        <v>25238.82277</v>
      </c>
      <c r="N21" s="259">
        <f t="shared" si="5"/>
        <v>7.375236968</v>
      </c>
      <c r="O21" s="263">
        <f t="shared" si="6"/>
        <v>108712.2414</v>
      </c>
      <c r="P21" s="259">
        <f t="shared" si="7"/>
        <v>31.76766796</v>
      </c>
      <c r="Q21" s="259">
        <f t="shared" si="8"/>
        <v>149605.0474</v>
      </c>
      <c r="R21" s="259">
        <f t="shared" ref="R21:S21" si="70">Q21/H21</f>
        <v>43.71727978</v>
      </c>
      <c r="S21" s="526">
        <f t="shared" si="70"/>
        <v>0.6418655913</v>
      </c>
      <c r="T21" s="259">
        <f t="shared" si="10"/>
        <v>124366.2246</v>
      </c>
      <c r="U21" s="259">
        <f t="shared" si="11"/>
        <v>36.34204281</v>
      </c>
      <c r="V21" s="526">
        <f t="shared" si="12"/>
        <v>0.5335809299</v>
      </c>
      <c r="W21" s="527">
        <f t="shared" si="13"/>
        <v>20758.0757</v>
      </c>
      <c r="X21" s="528">
        <f>W21*0.275</f>
        <v>5708.470817</v>
      </c>
      <c r="Y21" s="528">
        <f>VLOOKUP(C21,'Warehouse Order &amp; Sales Handlin'!$B$2:$J$141,9,0)</f>
        <v>3206.228536</v>
      </c>
      <c r="Z21" s="528">
        <f>VLOOKUP(C21,'Warehouse Order &amp; Sales Handlin'!$B$2:$K$141,10,0)</f>
        <v>693.198</v>
      </c>
      <c r="AA21" s="528">
        <f>VLOOKUP(C21,'Freight Cost'!$AR$2:$AS$141,2,0)</f>
        <v>5816.448</v>
      </c>
      <c r="AB21" s="528">
        <f>VLOOKUP(C21,'CI Cost'!EL54:EM192,2,0)</f>
        <v>61.77132</v>
      </c>
      <c r="AC21" s="528">
        <f t="shared" si="14"/>
        <v>15486.11667</v>
      </c>
      <c r="AD21" s="528">
        <f t="shared" si="15"/>
        <v>4.525321218</v>
      </c>
      <c r="AE21" s="528">
        <f t="shared" si="16"/>
        <v>7.375112509</v>
      </c>
      <c r="AF21" s="528">
        <f t="shared" si="17"/>
        <v>25238.39685</v>
      </c>
      <c r="AG21" s="528">
        <f t="shared" si="18"/>
        <v>124197.9321</v>
      </c>
      <c r="AH21" s="528">
        <f t="shared" si="19"/>
        <v>108880.5339</v>
      </c>
      <c r="AI21" s="528">
        <f t="shared" ref="AI21:AJ21" si="71">AH21/H21</f>
        <v>31.81684605</v>
      </c>
      <c r="AJ21" s="526">
        <f t="shared" si="71"/>
        <v>0.4671411124</v>
      </c>
      <c r="AK21" s="526" t="str">
        <f>VLOOKUP(C21,'ABC Analysis Results'!$A$2:$C$140,3,0)</f>
        <v>B</v>
      </c>
      <c r="AL21" s="227" t="str">
        <f>VLOOKUP(C21,'Scenario II - Product Substitut'!$C$2:$Q$111,15,0)</f>
        <v>K</v>
      </c>
      <c r="AM21" s="716">
        <f>SUMIF('Scenario II - Product Substitut'!$R$62:$AC$111,C21,'Scenario II - Product Substitut'!$AA$62:$AA$111)</f>
        <v>0</v>
      </c>
      <c r="AN21" s="716">
        <f>SUMIF('Scenario II - Product Substitut'!$R$62:$AC$111,C21,'Scenario II - Product Substitut'!$AB$62:$AB$111)</f>
        <v>0</v>
      </c>
      <c r="AO21" s="716">
        <f>SUMIF('Scenario II - Product Substitut'!$R$62:$AC$111,C21,'Scenario II - Product Substitut'!$AC$62:$AC$111)</f>
        <v>0</v>
      </c>
      <c r="AP21" s="716">
        <f t="shared" si="21"/>
        <v>3422.1033</v>
      </c>
      <c r="AQ21" s="716">
        <f t="shared" si="22"/>
        <v>3422.1033</v>
      </c>
      <c r="AR21" s="716">
        <f t="shared" si="23"/>
        <v>3422.1033</v>
      </c>
      <c r="AS21" s="716">
        <f t="shared" si="24"/>
        <v>233078.466</v>
      </c>
      <c r="AT21" s="716">
        <f t="shared" si="25"/>
        <v>233078.466</v>
      </c>
      <c r="AU21" s="716">
        <f t="shared" si="26"/>
        <v>233078.466</v>
      </c>
      <c r="AV21" s="716">
        <f t="shared" si="27"/>
        <v>83473.4186</v>
      </c>
      <c r="AW21" s="716">
        <f t="shared" si="28"/>
        <v>83473.4186</v>
      </c>
      <c r="AX21" s="716">
        <f t="shared" si="29"/>
        <v>83473.4186</v>
      </c>
      <c r="AY21" s="716">
        <f>VLOOKUP(C21,'Complexity Cost Adjustment'!$C$2:$AD$141,28,0)*AP21</f>
        <v>15486.11667</v>
      </c>
      <c r="AZ21" s="716">
        <f>VLOOKUP(C21,'Complexity Cost Adjustment'!$C$2:$AD$141,28,0)*AQ21</f>
        <v>15486.11667</v>
      </c>
      <c r="BA21" s="716">
        <f>VLOOKUP(C21,'Complexity Cost Adjustment'!$C$2:$AD$141,28,0)*AR21</f>
        <v>15486.11667</v>
      </c>
      <c r="BB21" s="716">
        <f>(AV21/$AV$56)*'Cost Distribution'!$B$13</f>
        <v>29390.78738</v>
      </c>
      <c r="BC21" s="716">
        <f>(AW21/$AW$56)*'Cost Distribution'!$B$13</f>
        <v>30178.41786</v>
      </c>
      <c r="BD21" s="716">
        <f>(AX21/$AX$56)*'Cost Distribution'!$B$13</f>
        <v>31002.19114</v>
      </c>
      <c r="BE21" s="716">
        <f>(AS21/$AS$56)*'Cost Distribution'!$B$22</f>
        <v>64043.27551</v>
      </c>
      <c r="BF21" s="716">
        <f>(AT21/$AT$56)*'Cost Distribution'!$B$22</f>
        <v>66219.58623</v>
      </c>
      <c r="BG21" s="716">
        <f>(AU21/$AU$56)*'Cost Distribution'!$B$22</f>
        <v>68525.0146</v>
      </c>
    </row>
    <row r="22" ht="14.25" customHeight="1">
      <c r="A22" s="275" t="s">
        <v>163</v>
      </c>
      <c r="B22" s="275" t="s">
        <v>175</v>
      </c>
      <c r="C22" s="275">
        <v>1811054.0</v>
      </c>
      <c r="D22" s="275" t="s">
        <v>479</v>
      </c>
      <c r="E22" s="275" t="s">
        <v>110</v>
      </c>
      <c r="F22" s="275">
        <v>328.6506622440622</v>
      </c>
      <c r="G22" s="279">
        <v>1162854.84</v>
      </c>
      <c r="H22" s="135">
        <v>13761.659799999998</v>
      </c>
      <c r="I22" s="279">
        <f t="shared" si="3"/>
        <v>84.49960665</v>
      </c>
      <c r="J22" s="281">
        <v>384627.83040000004</v>
      </c>
      <c r="K22" s="281">
        <v>92271.828</v>
      </c>
      <c r="L22" s="281">
        <f t="shared" si="4"/>
        <v>476899.6584</v>
      </c>
      <c r="M22" s="279">
        <f>VLOOKUP(C22,'Appendix A -  Costs'!$A$2:$G$141,7,0)</f>
        <v>144194.2376</v>
      </c>
      <c r="N22" s="279">
        <f t="shared" si="5"/>
        <v>10.47796848</v>
      </c>
      <c r="O22" s="281">
        <f t="shared" si="6"/>
        <v>621093.896</v>
      </c>
      <c r="P22" s="279">
        <f t="shared" si="7"/>
        <v>45.13219372</v>
      </c>
      <c r="Q22" s="279">
        <f t="shared" si="8"/>
        <v>685955.1816</v>
      </c>
      <c r="R22" s="279">
        <f t="shared" ref="R22:S22" si="72">Q22/H22</f>
        <v>49.84538141</v>
      </c>
      <c r="S22" s="529">
        <f t="shared" si="72"/>
        <v>0.5898889165</v>
      </c>
      <c r="T22" s="279">
        <f t="shared" si="10"/>
        <v>541760.944</v>
      </c>
      <c r="U22" s="279">
        <f t="shared" si="11"/>
        <v>39.36741293</v>
      </c>
      <c r="V22" s="529">
        <f t="shared" si="12"/>
        <v>0.4658887123</v>
      </c>
      <c r="W22" s="530">
        <f t="shared" si="13"/>
        <v>14832.72535</v>
      </c>
      <c r="X22" s="531">
        <f>W22*0.245</f>
        <v>3634.017712</v>
      </c>
      <c r="Y22" s="531">
        <f>VLOOKUP(C22,'Warehouse Order &amp; Sales Handlin'!$B$2:$J$141,9,0)</f>
        <v>8465.532196</v>
      </c>
      <c r="Z22" s="531">
        <f>VLOOKUP(C22,'Warehouse Order &amp; Sales Handlin'!$B$2:$K$141,10,0)</f>
        <v>2017.237806</v>
      </c>
      <c r="AA22" s="531">
        <f>VLOOKUP(C22,'Freight Cost'!$AR$2:$AS$141,2,0)</f>
        <v>46884.096</v>
      </c>
      <c r="AB22" s="531">
        <f>VLOOKUP(C22,'CI Cost'!EL55:EM193,2,0)</f>
        <v>123.629415</v>
      </c>
      <c r="AC22" s="531">
        <f t="shared" si="14"/>
        <v>61124.51313</v>
      </c>
      <c r="AD22" s="531">
        <f t="shared" si="15"/>
        <v>4.44165268</v>
      </c>
      <c r="AE22" s="531">
        <f t="shared" si="16"/>
        <v>10.47761459</v>
      </c>
      <c r="AF22" s="531">
        <f t="shared" si="17"/>
        <v>144189.3676</v>
      </c>
      <c r="AG22" s="531">
        <f t="shared" si="18"/>
        <v>682213.5391</v>
      </c>
      <c r="AH22" s="531">
        <f t="shared" si="19"/>
        <v>480641.3009</v>
      </c>
      <c r="AI22" s="531">
        <f t="shared" ref="AI22:AJ22" si="73">AH22/H22</f>
        <v>34.92611414</v>
      </c>
      <c r="AJ22" s="529">
        <f t="shared" si="73"/>
        <v>0.4133287186</v>
      </c>
      <c r="AK22" s="529" t="str">
        <f>VLOOKUP(C22,'ABC Analysis Results'!$A$2:$C$140,3,0)</f>
        <v>A</v>
      </c>
      <c r="AL22" s="284" t="str">
        <f>VLOOKUP(C22,'Scenario II - Product Substitut'!$C$2:$Q$111,15,0)</f>
        <v>#N/A</v>
      </c>
      <c r="AM22" s="718">
        <f>SUMIF('Scenario II - Product Substitut'!$R$62:$AC$111,C22,'Scenario II - Product Substitut'!$AA$62:$AA$111)</f>
        <v>3259.72004</v>
      </c>
      <c r="AN22" s="718">
        <f>SUMIF('Scenario II - Product Substitut'!$R$62:$AC$111,C22,'Scenario II - Product Substitut'!$AB$62:$AB$111)</f>
        <v>2382.84908</v>
      </c>
      <c r="AO22" s="718">
        <f>SUMIF('Scenario II - Product Substitut'!$R$62:$AC$111,C22,'Scenario II - Product Substitut'!$AC$62:$AC$111)</f>
        <v>1505.97812</v>
      </c>
      <c r="AP22" s="718">
        <f t="shared" si="21"/>
        <v>17021.37984</v>
      </c>
      <c r="AQ22" s="718">
        <f t="shared" si="22"/>
        <v>16144.50888</v>
      </c>
      <c r="AR22" s="718">
        <f t="shared" si="23"/>
        <v>15267.63792</v>
      </c>
      <c r="AS22" s="718">
        <f t="shared" si="24"/>
        <v>1438299.901</v>
      </c>
      <c r="AT22" s="718">
        <f t="shared" si="25"/>
        <v>1364204.65</v>
      </c>
      <c r="AU22" s="718">
        <f t="shared" si="26"/>
        <v>1290109.399</v>
      </c>
      <c r="AV22" s="718">
        <f t="shared" si="27"/>
        <v>589862.7309</v>
      </c>
      <c r="AW22" s="718">
        <f t="shared" si="28"/>
        <v>559475.4471</v>
      </c>
      <c r="AX22" s="718">
        <f t="shared" si="29"/>
        <v>529088.1634</v>
      </c>
      <c r="AY22" s="718">
        <f>VLOOKUP(C22,'Complexity Cost Adjustment'!$C$2:$AD$141,28,0)*AP22</f>
        <v>75603.05738</v>
      </c>
      <c r="AZ22" s="718">
        <f>VLOOKUP(C22,'Complexity Cost Adjustment'!$C$2:$AD$141,28,0)*AQ22</f>
        <v>71708.30113</v>
      </c>
      <c r="BA22" s="718">
        <f>VLOOKUP(C22,'Complexity Cost Adjustment'!$C$2:$AD$141,28,0)*AR22</f>
        <v>67813.54488</v>
      </c>
      <c r="BB22" s="718">
        <f>(AV22/$AV$56)*'Cost Distribution'!$B$13</f>
        <v>207689.2308</v>
      </c>
      <c r="BC22" s="718">
        <f>(AW22/$AW$56)*'Cost Distribution'!$B$13</f>
        <v>202268.9871</v>
      </c>
      <c r="BD22" s="718">
        <f>(AX22/$AX$56)*'Cost Distribution'!$B$13</f>
        <v>196504.3801</v>
      </c>
      <c r="BE22" s="718">
        <f>(AS22/$AS$56)*'Cost Distribution'!$B$22</f>
        <v>395203.5485</v>
      </c>
      <c r="BF22" s="718">
        <f>(AT22/$AT$56)*'Cost Distribution'!$B$22</f>
        <v>387582.2122</v>
      </c>
      <c r="BG22" s="718">
        <f>(AU22/$AU$56)*'Cost Distribution'!$B$22</f>
        <v>379291.8621</v>
      </c>
    </row>
    <row r="23" ht="14.25" customHeight="1">
      <c r="A23" s="269" t="s">
        <v>179</v>
      </c>
      <c r="B23" s="269" t="s">
        <v>180</v>
      </c>
      <c r="C23" s="269">
        <v>1811057.0</v>
      </c>
      <c r="D23" s="269" t="s">
        <v>479</v>
      </c>
      <c r="E23" s="269" t="s">
        <v>547</v>
      </c>
      <c r="F23" s="269">
        <v>432.22428849014005</v>
      </c>
      <c r="G23" s="259">
        <v>290623.31100000005</v>
      </c>
      <c r="H23" s="132">
        <v>3292.8199999999997</v>
      </c>
      <c r="I23" s="259">
        <f t="shared" si="3"/>
        <v>88.25970171</v>
      </c>
      <c r="J23" s="263">
        <v>67887.6616</v>
      </c>
      <c r="K23" s="263">
        <v>16971.9154</v>
      </c>
      <c r="L23" s="263">
        <f t="shared" si="4"/>
        <v>84859.577</v>
      </c>
      <c r="M23" s="259">
        <f>VLOOKUP(C23,'Appendix A -  Costs'!$A$2:$G$141,7,0)</f>
        <v>25657.9383</v>
      </c>
      <c r="N23" s="259">
        <f t="shared" si="5"/>
        <v>7.792086509</v>
      </c>
      <c r="O23" s="263">
        <f t="shared" si="6"/>
        <v>110517.5153</v>
      </c>
      <c r="P23" s="259">
        <f t="shared" si="7"/>
        <v>33.5631815</v>
      </c>
      <c r="Q23" s="259">
        <f t="shared" si="8"/>
        <v>205763.734</v>
      </c>
      <c r="R23" s="259">
        <f t="shared" ref="R23:S23" si="74">Q23/H23</f>
        <v>62.48860673</v>
      </c>
      <c r="S23" s="526">
        <f t="shared" si="74"/>
        <v>0.7080083607</v>
      </c>
      <c r="T23" s="259">
        <f t="shared" si="10"/>
        <v>180105.7957</v>
      </c>
      <c r="U23" s="259">
        <f t="shared" si="11"/>
        <v>54.69652022</v>
      </c>
      <c r="V23" s="526">
        <f t="shared" si="12"/>
        <v>0.6197224685</v>
      </c>
      <c r="W23" s="527">
        <f t="shared" si="13"/>
        <v>14506.82224</v>
      </c>
      <c r="X23" s="532">
        <f t="shared" ref="X23:X26" si="77">((1/3)*W23*0.275)+((1/3)*W23*0.255)+((1/3)*W23*0.245)</f>
        <v>3747.595746</v>
      </c>
      <c r="Y23" s="528">
        <f>VLOOKUP(C23,'Warehouse Order &amp; Sales Handlin'!$B$2:$J$141,9,0)</f>
        <v>2640.620858</v>
      </c>
      <c r="Z23" s="528">
        <f>VLOOKUP(C23,'Warehouse Order &amp; Sales Handlin'!$B$2:$K$141,10,0)</f>
        <v>530.4134831</v>
      </c>
      <c r="AA23" s="528">
        <f>VLOOKUP(C23,'Freight Cost'!$AR$2:$AS$141,2,0)</f>
        <v>8724.672</v>
      </c>
      <c r="AB23" s="528">
        <f>VLOOKUP(C23,'CI Cost'!EL58:EM196,2,0)</f>
        <v>7288.2456</v>
      </c>
      <c r="AC23" s="528">
        <f t="shared" si="14"/>
        <v>22931.54769</v>
      </c>
      <c r="AD23" s="528">
        <f t="shared" si="15"/>
        <v>6.964106051</v>
      </c>
      <c r="AE23" s="528">
        <f t="shared" si="16"/>
        <v>7.77657188</v>
      </c>
      <c r="AF23" s="528">
        <f t="shared" si="17"/>
        <v>25606.85142</v>
      </c>
      <c r="AG23" s="528">
        <f t="shared" si="18"/>
        <v>133397.9761</v>
      </c>
      <c r="AH23" s="528">
        <f t="shared" si="19"/>
        <v>157225.3349</v>
      </c>
      <c r="AI23" s="528">
        <f t="shared" ref="AI23:AJ23" si="75">AH23/H23</f>
        <v>47.7479288</v>
      </c>
      <c r="AJ23" s="526">
        <f t="shared" si="75"/>
        <v>0.5409935437</v>
      </c>
      <c r="AK23" s="526" t="str">
        <f>VLOOKUP(C23,'ABC Analysis Results'!$A$2:$C$140,3,0)</f>
        <v>A</v>
      </c>
      <c r="AL23" s="227" t="str">
        <f>VLOOKUP(C23,'Scenario II - Product Substitut'!$C$2:$Q$111,15,0)</f>
        <v>#N/A</v>
      </c>
      <c r="AM23" s="716">
        <f>SUMIF('Scenario II - Product Substitut'!$R$62:$AC$111,C23,'Scenario II - Product Substitut'!$AA$62:$AA$111)</f>
        <v>7892.88615</v>
      </c>
      <c r="AN23" s="716">
        <f>SUMIF('Scenario II - Product Substitut'!$R$62:$AC$111,C23,'Scenario II - Product Substitut'!$AB$62:$AB$111)</f>
        <v>6138.91145</v>
      </c>
      <c r="AO23" s="716">
        <f>SUMIF('Scenario II - Product Substitut'!$R$62:$AC$111,C23,'Scenario II - Product Substitut'!$AC$62:$AC$111)</f>
        <v>4384.93675</v>
      </c>
      <c r="AP23" s="716">
        <f t="shared" si="21"/>
        <v>11185.70615</v>
      </c>
      <c r="AQ23" s="716">
        <f t="shared" si="22"/>
        <v>9431.73145</v>
      </c>
      <c r="AR23" s="716">
        <f t="shared" si="23"/>
        <v>7677.75675</v>
      </c>
      <c r="AS23" s="716">
        <f t="shared" si="24"/>
        <v>987247.0883</v>
      </c>
      <c r="AT23" s="716">
        <f t="shared" si="25"/>
        <v>832441.8044</v>
      </c>
      <c r="AU23" s="716">
        <f t="shared" si="26"/>
        <v>677636.5206</v>
      </c>
      <c r="AV23" s="716">
        <f t="shared" si="27"/>
        <v>288267.8957</v>
      </c>
      <c r="AW23" s="716">
        <f t="shared" si="28"/>
        <v>243066.0471</v>
      </c>
      <c r="AX23" s="716">
        <f t="shared" si="29"/>
        <v>197864.1985</v>
      </c>
      <c r="AY23" s="716">
        <f>VLOOKUP(C23,'Complexity Cost Adjustment'!$C$2:$AD$141,28,0)*AP23</f>
        <v>77898.44388</v>
      </c>
      <c r="AZ23" s="716">
        <f>VLOOKUP(C23,'Complexity Cost Adjustment'!$C$2:$AD$141,28,0)*AQ23</f>
        <v>65683.57806</v>
      </c>
      <c r="BA23" s="716">
        <f>VLOOKUP(C23,'Complexity Cost Adjustment'!$C$2:$AD$141,28,0)*AR23</f>
        <v>53468.71224</v>
      </c>
      <c r="BB23" s="716">
        <f>(AV23/$AV$56)*'Cost Distribution'!$B$13</f>
        <v>101498.424</v>
      </c>
      <c r="BC23" s="716">
        <f>(AW23/$AW$56)*'Cost Distribution'!$B$13</f>
        <v>87876.46247</v>
      </c>
      <c r="BD23" s="716">
        <f>(AX23/$AX$56)*'Cost Distribution'!$B$13</f>
        <v>73487.15083</v>
      </c>
      <c r="BE23" s="716">
        <f>(AS23/$AS$56)*'Cost Distribution'!$B$22</f>
        <v>271267.176</v>
      </c>
      <c r="BF23" s="716">
        <f>(AT23/$AT$56)*'Cost Distribution'!$B$22</f>
        <v>236503.8384</v>
      </c>
      <c r="BG23" s="716">
        <f>(AU23/$AU$56)*'Cost Distribution'!$B$22</f>
        <v>199224.9789</v>
      </c>
    </row>
    <row r="24" ht="14.25" customHeight="1">
      <c r="A24" s="269" t="s">
        <v>179</v>
      </c>
      <c r="B24" s="269" t="s">
        <v>183</v>
      </c>
      <c r="C24" s="269">
        <v>1811059.0</v>
      </c>
      <c r="D24" s="269" t="s">
        <v>479</v>
      </c>
      <c r="E24" s="269" t="s">
        <v>547</v>
      </c>
      <c r="F24" s="269">
        <v>282.25689586220216</v>
      </c>
      <c r="G24" s="259">
        <v>715805.58</v>
      </c>
      <c r="H24" s="132">
        <v>13665.315999999999</v>
      </c>
      <c r="I24" s="259">
        <f t="shared" si="3"/>
        <v>52.38119484</v>
      </c>
      <c r="J24" s="263">
        <v>273209.1648000001</v>
      </c>
      <c r="K24" s="263">
        <v>62391.51600000001</v>
      </c>
      <c r="L24" s="263">
        <f t="shared" si="4"/>
        <v>335600.6808</v>
      </c>
      <c r="M24" s="259">
        <f>VLOOKUP(C24,'Appendix A -  Costs'!$A$2:$G$141,7,0)</f>
        <v>101471.4174</v>
      </c>
      <c r="N24" s="259">
        <f t="shared" si="5"/>
        <v>7.425471715</v>
      </c>
      <c r="O24" s="263">
        <f t="shared" si="6"/>
        <v>437072.0982</v>
      </c>
      <c r="P24" s="259">
        <f t="shared" si="7"/>
        <v>31.9840462</v>
      </c>
      <c r="Q24" s="259">
        <f t="shared" si="8"/>
        <v>380204.8992</v>
      </c>
      <c r="R24" s="259">
        <f t="shared" ref="R24:S24" si="76">Q24/H24</f>
        <v>27.82262036</v>
      </c>
      <c r="S24" s="526">
        <f t="shared" si="76"/>
        <v>0.5311566574</v>
      </c>
      <c r="T24" s="259">
        <f t="shared" si="10"/>
        <v>278733.4818</v>
      </c>
      <c r="U24" s="259">
        <f t="shared" si="11"/>
        <v>20.39714865</v>
      </c>
      <c r="V24" s="526">
        <f t="shared" si="12"/>
        <v>0.3893983081</v>
      </c>
      <c r="W24" s="527">
        <f t="shared" si="13"/>
        <v>9027.717597</v>
      </c>
      <c r="X24" s="532">
        <f t="shared" si="77"/>
        <v>2332.160379</v>
      </c>
      <c r="Y24" s="528">
        <f>VLOOKUP(C24,'Warehouse Order &amp; Sales Handlin'!$B$2:$J$141,9,0)</f>
        <v>5521.370572</v>
      </c>
      <c r="Z24" s="528">
        <f>VLOOKUP(C24,'Warehouse Order &amp; Sales Handlin'!$B$2:$K$141,10,0)</f>
        <v>749.6780415</v>
      </c>
      <c r="AA24" s="528">
        <f>VLOOKUP(C24,'Freight Cost'!$AR$2:$AS$141,2,0)</f>
        <v>34898.688</v>
      </c>
      <c r="AB24" s="528">
        <f>VLOOKUP(C24,'CI Cost'!EL60:EM198,2,0)</f>
        <v>10693.5588</v>
      </c>
      <c r="AC24" s="528">
        <f t="shared" si="14"/>
        <v>54195.45579</v>
      </c>
      <c r="AD24" s="528">
        <f t="shared" si="15"/>
        <v>3.965913104</v>
      </c>
      <c r="AE24" s="528">
        <f t="shared" si="16"/>
        <v>7.403779148</v>
      </c>
      <c r="AF24" s="528">
        <f t="shared" si="17"/>
        <v>101174.9816</v>
      </c>
      <c r="AG24" s="528">
        <f t="shared" si="18"/>
        <v>490971.1182</v>
      </c>
      <c r="AH24" s="528">
        <f t="shared" si="19"/>
        <v>224834.4618</v>
      </c>
      <c r="AI24" s="528">
        <f t="shared" ref="AI24:AJ24" si="78">AH24/H24</f>
        <v>16.45292811</v>
      </c>
      <c r="AJ24" s="526">
        <f t="shared" si="78"/>
        <v>0.3140999009</v>
      </c>
      <c r="AK24" s="526" t="str">
        <f>VLOOKUP(C24,'ABC Analysis Results'!$A$2:$C$140,3,0)</f>
        <v>A</v>
      </c>
      <c r="AL24" s="227" t="str">
        <f>VLOOKUP(C24,'Scenario II - Product Substitut'!$C$2:$Q$111,15,0)</f>
        <v>#N/A</v>
      </c>
      <c r="AM24" s="716">
        <f>SUMIF('Scenario II - Product Substitut'!$R$62:$AC$111,C24,'Scenario II - Product Substitut'!$AA$62:$AA$111)</f>
        <v>0</v>
      </c>
      <c r="AN24" s="716">
        <f>SUMIF('Scenario II - Product Substitut'!$R$62:$AC$111,C24,'Scenario II - Product Substitut'!$AB$62:$AB$111)</f>
        <v>0</v>
      </c>
      <c r="AO24" s="716">
        <f>SUMIF('Scenario II - Product Substitut'!$R$62:$AC$111,C24,'Scenario II - Product Substitut'!$AC$62:$AC$111)</f>
        <v>0</v>
      </c>
      <c r="AP24" s="716">
        <f t="shared" si="21"/>
        <v>13665.316</v>
      </c>
      <c r="AQ24" s="716">
        <f t="shared" si="22"/>
        <v>13665.316</v>
      </c>
      <c r="AR24" s="716">
        <f t="shared" si="23"/>
        <v>13665.316</v>
      </c>
      <c r="AS24" s="716">
        <f t="shared" si="24"/>
        <v>715805.58</v>
      </c>
      <c r="AT24" s="716">
        <f t="shared" si="25"/>
        <v>715805.58</v>
      </c>
      <c r="AU24" s="716">
        <f t="shared" si="26"/>
        <v>715805.58</v>
      </c>
      <c r="AV24" s="716">
        <f t="shared" si="27"/>
        <v>335600.6808</v>
      </c>
      <c r="AW24" s="716">
        <f t="shared" si="28"/>
        <v>335600.6808</v>
      </c>
      <c r="AX24" s="716">
        <f t="shared" si="29"/>
        <v>335600.6808</v>
      </c>
      <c r="AY24" s="716">
        <f>VLOOKUP(C24,'Complexity Cost Adjustment'!$C$2:$AD$141,28,0)*AP24</f>
        <v>54195.45579</v>
      </c>
      <c r="AZ24" s="716">
        <f>VLOOKUP(C24,'Complexity Cost Adjustment'!$C$2:$AD$141,28,0)*AQ24</f>
        <v>54195.45579</v>
      </c>
      <c r="BA24" s="716">
        <f>VLOOKUP(C24,'Complexity Cost Adjustment'!$C$2:$AD$141,28,0)*AR24</f>
        <v>54195.45579</v>
      </c>
      <c r="BB24" s="716">
        <f>(AV24/$AV$56)*'Cost Distribution'!$B$13</f>
        <v>118164.1823</v>
      </c>
      <c r="BC24" s="716">
        <f>(AW24/$AW$56)*'Cost Distribution'!$B$13</f>
        <v>121330.811</v>
      </c>
      <c r="BD24" s="716">
        <f>(AX24/$AX$56)*'Cost Distribution'!$B$13</f>
        <v>124642.7501</v>
      </c>
      <c r="BE24" s="716">
        <f>(AS24/$AS$56)*'Cost Distribution'!$B$22</f>
        <v>196682.8371</v>
      </c>
      <c r="BF24" s="716">
        <f>(AT24/$AT$56)*'Cost Distribution'!$B$22</f>
        <v>203366.4892</v>
      </c>
      <c r="BG24" s="716">
        <f>(AU24/$AU$56)*'Cost Distribution'!$B$22</f>
        <v>210446.6735</v>
      </c>
    </row>
    <row r="25" ht="14.25" customHeight="1">
      <c r="A25" s="269" t="s">
        <v>179</v>
      </c>
      <c r="B25" s="269" t="s">
        <v>184</v>
      </c>
      <c r="C25" s="269">
        <v>1811060.0</v>
      </c>
      <c r="D25" s="269" t="s">
        <v>479</v>
      </c>
      <c r="E25" s="269" t="s">
        <v>547</v>
      </c>
      <c r="F25" s="269">
        <v>183.5525547457805</v>
      </c>
      <c r="G25" s="259">
        <v>812827.494</v>
      </c>
      <c r="H25" s="132">
        <v>15243.134999999998</v>
      </c>
      <c r="I25" s="259">
        <f t="shared" si="3"/>
        <v>53.32416816</v>
      </c>
      <c r="J25" s="263">
        <v>270279.3984</v>
      </c>
      <c r="K25" s="263">
        <v>71089.11260000001</v>
      </c>
      <c r="L25" s="263">
        <f t="shared" si="4"/>
        <v>341368.511</v>
      </c>
      <c r="M25" s="259">
        <f>VLOOKUP(C25,'Appendix A -  Costs'!$A$2:$G$141,7,0)</f>
        <v>103215.3647</v>
      </c>
      <c r="N25" s="259">
        <f t="shared" si="5"/>
        <v>6.77126882</v>
      </c>
      <c r="O25" s="263">
        <f t="shared" si="6"/>
        <v>444583.8757</v>
      </c>
      <c r="P25" s="259">
        <f t="shared" si="7"/>
        <v>29.16617059</v>
      </c>
      <c r="Q25" s="259">
        <f t="shared" si="8"/>
        <v>471458.983</v>
      </c>
      <c r="R25" s="259">
        <f t="shared" ref="R25:S25" si="79">Q25/H25</f>
        <v>30.92926639</v>
      </c>
      <c r="S25" s="526">
        <f t="shared" si="79"/>
        <v>0.5800234201</v>
      </c>
      <c r="T25" s="259">
        <f t="shared" si="10"/>
        <v>368243.6183</v>
      </c>
      <c r="U25" s="259">
        <f t="shared" si="11"/>
        <v>24.15799757</v>
      </c>
      <c r="V25" s="526">
        <f t="shared" si="12"/>
        <v>0.453040308</v>
      </c>
      <c r="W25" s="527">
        <f t="shared" si="13"/>
        <v>5353.525124</v>
      </c>
      <c r="X25" s="532">
        <f t="shared" si="77"/>
        <v>1382.99399</v>
      </c>
      <c r="Y25" s="528">
        <f>VLOOKUP(C25,'Warehouse Order &amp; Sales Handlin'!$B$2:$J$141,9,0)</f>
        <v>8618.045867</v>
      </c>
      <c r="Z25" s="528">
        <f>VLOOKUP(C25,'Warehouse Order &amp; Sales Handlin'!$B$2:$K$141,10,0)</f>
        <v>1904.703635</v>
      </c>
      <c r="AA25" s="528">
        <f>VLOOKUP(C25,'Freight Cost'!$AR$2:$AS$141,2,0)</f>
        <v>38864.448</v>
      </c>
      <c r="AB25" s="528">
        <f>VLOOKUP(C25,'CI Cost'!EL61:EM199,2,0)</f>
        <v>1294.10904</v>
      </c>
      <c r="AC25" s="528">
        <f t="shared" si="14"/>
        <v>52064.30053</v>
      </c>
      <c r="AD25" s="528">
        <f t="shared" si="15"/>
        <v>3.415590069</v>
      </c>
      <c r="AE25" s="528">
        <f t="shared" si="16"/>
        <v>6.768874923</v>
      </c>
      <c r="AF25" s="528">
        <f t="shared" si="17"/>
        <v>103178.8742</v>
      </c>
      <c r="AG25" s="528">
        <f t="shared" si="18"/>
        <v>496611.6858</v>
      </c>
      <c r="AH25" s="528">
        <f t="shared" si="19"/>
        <v>316215.8082</v>
      </c>
      <c r="AI25" s="528">
        <f t="shared" ref="AI25:AJ25" si="80">AH25/H25</f>
        <v>20.7448014</v>
      </c>
      <c r="AJ25" s="526">
        <f t="shared" si="80"/>
        <v>0.3890318801</v>
      </c>
      <c r="AK25" s="526" t="str">
        <f>VLOOKUP(C25,'ABC Analysis Results'!$A$2:$C$140,3,0)</f>
        <v>A</v>
      </c>
      <c r="AL25" s="227" t="str">
        <f>VLOOKUP(C25,'Scenario II - Product Substitut'!$C$2:$Q$111,15,0)</f>
        <v>#N/A</v>
      </c>
      <c r="AM25" s="716">
        <f>SUMIF('Scenario II - Product Substitut'!$R$62:$AC$111,C25,'Scenario II - Product Substitut'!$AA$62:$AA$111)</f>
        <v>2205.98</v>
      </c>
      <c r="AN25" s="716">
        <f>SUMIF('Scenario II - Product Substitut'!$R$62:$AC$111,C25,'Scenario II - Product Substitut'!$AB$62:$AB$111)</f>
        <v>1764.784</v>
      </c>
      <c r="AO25" s="716">
        <f>SUMIF('Scenario II - Product Substitut'!$R$62:$AC$111,C25,'Scenario II - Product Substitut'!$AC$62:$AC$111)</f>
        <v>1323.588</v>
      </c>
      <c r="AP25" s="716">
        <f t="shared" si="21"/>
        <v>17449.115</v>
      </c>
      <c r="AQ25" s="716">
        <f t="shared" si="22"/>
        <v>17007.919</v>
      </c>
      <c r="AR25" s="716">
        <f t="shared" si="23"/>
        <v>16566.723</v>
      </c>
      <c r="AS25" s="716">
        <f t="shared" si="24"/>
        <v>930459.5425</v>
      </c>
      <c r="AT25" s="716">
        <f t="shared" si="25"/>
        <v>906933.1328</v>
      </c>
      <c r="AU25" s="716">
        <f t="shared" si="26"/>
        <v>883406.7231</v>
      </c>
      <c r="AV25" s="716">
        <f t="shared" si="27"/>
        <v>390771.2164</v>
      </c>
      <c r="AW25" s="716">
        <f t="shared" si="28"/>
        <v>380890.6753</v>
      </c>
      <c r="AX25" s="716">
        <f t="shared" si="29"/>
        <v>371010.1342</v>
      </c>
      <c r="AY25" s="716">
        <f>VLOOKUP(C25,'Complexity Cost Adjustment'!$C$2:$AD$141,28,0)*AP25</f>
        <v>59599.02391</v>
      </c>
      <c r="AZ25" s="716">
        <f>VLOOKUP(C25,'Complexity Cost Adjustment'!$C$2:$AD$141,28,0)*AQ25</f>
        <v>58092.07924</v>
      </c>
      <c r="BA25" s="716">
        <f>VLOOKUP(C25,'Complexity Cost Adjustment'!$C$2:$AD$141,28,0)*AR25</f>
        <v>56585.13456</v>
      </c>
      <c r="BB25" s="716">
        <f>(AV25/$AV$56)*'Cost Distribution'!$B$13</f>
        <v>137589.5935</v>
      </c>
      <c r="BC25" s="716">
        <f>(AW25/$AW$56)*'Cost Distribution'!$B$13</f>
        <v>137704.6508</v>
      </c>
      <c r="BD25" s="716">
        <f>(AX25/$AX$56)*'Cost Distribution'!$B$13</f>
        <v>137793.8905</v>
      </c>
      <c r="BE25" s="716">
        <f>(AS25/$AS$56)*'Cost Distribution'!$B$22</f>
        <v>255663.5877</v>
      </c>
      <c r="BF25" s="716">
        <f>(AT25/$AT$56)*'Cost Distribution'!$B$22</f>
        <v>257667.4621</v>
      </c>
      <c r="BG25" s="716">
        <f>(AU25/$AU$56)*'Cost Distribution'!$B$22</f>
        <v>259721.3704</v>
      </c>
    </row>
    <row r="26" ht="14.25" customHeight="1">
      <c r="A26" s="269" t="s">
        <v>179</v>
      </c>
      <c r="B26" s="269" t="s">
        <v>185</v>
      </c>
      <c r="C26" s="269">
        <v>1811061.0</v>
      </c>
      <c r="D26" s="269" t="s">
        <v>479</v>
      </c>
      <c r="E26" s="269" t="s">
        <v>547</v>
      </c>
      <c r="F26" s="269">
        <v>350.00757892542845</v>
      </c>
      <c r="G26" s="259">
        <v>372461.27499999997</v>
      </c>
      <c r="H26" s="132">
        <v>6273.420999999999</v>
      </c>
      <c r="I26" s="259">
        <f t="shared" si="3"/>
        <v>59.3713183</v>
      </c>
      <c r="J26" s="263">
        <v>114569.62</v>
      </c>
      <c r="K26" s="263">
        <v>31657.395000000004</v>
      </c>
      <c r="L26" s="263">
        <f t="shared" si="4"/>
        <v>146227.015</v>
      </c>
      <c r="M26" s="259">
        <f>VLOOKUP(C26,'Appendix A -  Costs'!$A$2:$G$141,7,0)</f>
        <v>44212.84976</v>
      </c>
      <c r="N26" s="259">
        <f t="shared" si="5"/>
        <v>7.047645895</v>
      </c>
      <c r="O26" s="263">
        <f t="shared" si="6"/>
        <v>190439.8648</v>
      </c>
      <c r="P26" s="259">
        <f t="shared" si="7"/>
        <v>30.35662117</v>
      </c>
      <c r="Q26" s="259">
        <f t="shared" si="8"/>
        <v>226234.26</v>
      </c>
      <c r="R26" s="259">
        <f t="shared" ref="R26:S26" si="81">Q26/H26</f>
        <v>36.06234302</v>
      </c>
      <c r="S26" s="526">
        <f t="shared" si="81"/>
        <v>0.6074034408</v>
      </c>
      <c r="T26" s="259">
        <f t="shared" si="10"/>
        <v>182021.4102</v>
      </c>
      <c r="U26" s="259">
        <f t="shared" si="11"/>
        <v>29.01469712</v>
      </c>
      <c r="V26" s="526">
        <f t="shared" si="12"/>
        <v>0.4886988862</v>
      </c>
      <c r="W26" s="527">
        <f t="shared" si="13"/>
        <v>10625.04748</v>
      </c>
      <c r="X26" s="532">
        <f t="shared" si="77"/>
        <v>2744.803933</v>
      </c>
      <c r="Y26" s="528">
        <f>VLOOKUP(C26,'Warehouse Order &amp; Sales Handlin'!$B$2:$J$141,9,0)</f>
        <v>6944.696734</v>
      </c>
      <c r="Z26" s="528">
        <f>VLOOKUP(C26,'Warehouse Order &amp; Sales Handlin'!$B$2:$K$141,10,0)</f>
        <v>2260.213978</v>
      </c>
      <c r="AA26" s="528">
        <f>VLOOKUP(C26,'Freight Cost'!$AR$2:$AS$141,2,0)</f>
        <v>16656.192</v>
      </c>
      <c r="AB26" s="528">
        <f>VLOOKUP(C26,'CI Cost'!EL62:EM200,2,0)</f>
        <v>3838.533465</v>
      </c>
      <c r="AC26" s="528">
        <f t="shared" si="14"/>
        <v>32444.44011</v>
      </c>
      <c r="AD26" s="528">
        <f t="shared" si="15"/>
        <v>5.171730083</v>
      </c>
      <c r="AE26" s="528">
        <f t="shared" si="16"/>
        <v>7.040255391</v>
      </c>
      <c r="AF26" s="528">
        <f t="shared" si="17"/>
        <v>44166.48602</v>
      </c>
      <c r="AG26" s="528">
        <f t="shared" si="18"/>
        <v>222837.9411</v>
      </c>
      <c r="AH26" s="528">
        <f t="shared" si="19"/>
        <v>149623.3339</v>
      </c>
      <c r="AI26" s="528">
        <f t="shared" ref="AI26:AJ26" si="82">AH26/H26</f>
        <v>23.85035754</v>
      </c>
      <c r="AJ26" s="526">
        <f t="shared" si="82"/>
        <v>0.4017151417</v>
      </c>
      <c r="AK26" s="526" t="str">
        <f>VLOOKUP(C26,'ABC Analysis Results'!$A$2:$C$140,3,0)</f>
        <v>A</v>
      </c>
      <c r="AL26" s="227" t="str">
        <f>VLOOKUP(C26,'Scenario II - Product Substitut'!$C$2:$Q$111,15,0)</f>
        <v>#N/A</v>
      </c>
      <c r="AM26" s="716">
        <f>SUMIF('Scenario II - Product Substitut'!$R$62:$AC$111,C26,'Scenario II - Product Substitut'!$AA$62:$AA$111)</f>
        <v>0</v>
      </c>
      <c r="AN26" s="716">
        <f>SUMIF('Scenario II - Product Substitut'!$R$62:$AC$111,C26,'Scenario II - Product Substitut'!$AB$62:$AB$111)</f>
        <v>0</v>
      </c>
      <c r="AO26" s="716">
        <f>SUMIF('Scenario II - Product Substitut'!$R$62:$AC$111,C26,'Scenario II - Product Substitut'!$AC$62:$AC$111)</f>
        <v>0</v>
      </c>
      <c r="AP26" s="716">
        <f t="shared" si="21"/>
        <v>6273.421</v>
      </c>
      <c r="AQ26" s="716">
        <f t="shared" si="22"/>
        <v>6273.421</v>
      </c>
      <c r="AR26" s="716">
        <f t="shared" si="23"/>
        <v>6273.421</v>
      </c>
      <c r="AS26" s="716">
        <f t="shared" si="24"/>
        <v>372461.275</v>
      </c>
      <c r="AT26" s="716">
        <f t="shared" si="25"/>
        <v>372461.275</v>
      </c>
      <c r="AU26" s="716">
        <f t="shared" si="26"/>
        <v>372461.275</v>
      </c>
      <c r="AV26" s="716">
        <f t="shared" si="27"/>
        <v>146227.015</v>
      </c>
      <c r="AW26" s="716">
        <f t="shared" si="28"/>
        <v>146227.015</v>
      </c>
      <c r="AX26" s="716">
        <f t="shared" si="29"/>
        <v>146227.015</v>
      </c>
      <c r="AY26" s="716">
        <f>VLOOKUP(C26,'Complexity Cost Adjustment'!$C$2:$AD$141,28,0)*AP26</f>
        <v>32444.44011</v>
      </c>
      <c r="AZ26" s="716">
        <f>VLOOKUP(C26,'Complexity Cost Adjustment'!$C$2:$AD$141,28,0)*AQ26</f>
        <v>32444.44011</v>
      </c>
      <c r="BA26" s="716">
        <f>VLOOKUP(C26,'Complexity Cost Adjustment'!$C$2:$AD$141,28,0)*AR26</f>
        <v>32444.44011</v>
      </c>
      <c r="BB26" s="716">
        <f>(AV26/$AV$56)*'Cost Distribution'!$B$13</f>
        <v>51486.17582</v>
      </c>
      <c r="BC26" s="716">
        <f>(AW26/$AW$56)*'Cost Distribution'!$B$13</f>
        <v>52865.93068</v>
      </c>
      <c r="BD26" s="716">
        <f>(AX26/$AX$56)*'Cost Distribution'!$B$13</f>
        <v>54308.99975</v>
      </c>
      <c r="BE26" s="716">
        <f>(AS26/$AS$56)*'Cost Distribution'!$B$22</f>
        <v>102341.6726</v>
      </c>
      <c r="BF26" s="716">
        <f>(AT26/$AT$56)*'Cost Distribution'!$B$22</f>
        <v>105819.4347</v>
      </c>
      <c r="BG26" s="716">
        <f>(AU26/$AU$56)*'Cost Distribution'!$B$22</f>
        <v>109503.5279</v>
      </c>
    </row>
    <row r="27" ht="14.25" customHeight="1">
      <c r="A27" s="269" t="s">
        <v>179</v>
      </c>
      <c r="B27" s="269" t="s">
        <v>186</v>
      </c>
      <c r="C27" s="269">
        <v>1811062.0</v>
      </c>
      <c r="D27" s="269" t="s">
        <v>479</v>
      </c>
      <c r="E27" s="269" t="s">
        <v>110</v>
      </c>
      <c r="F27" s="269">
        <v>227.31114703719362</v>
      </c>
      <c r="G27" s="259">
        <v>2215020.4960000003</v>
      </c>
      <c r="H27" s="132">
        <v>38681.289899999996</v>
      </c>
      <c r="I27" s="259">
        <f t="shared" si="3"/>
        <v>57.26335657</v>
      </c>
      <c r="J27" s="263">
        <v>718520.2640000001</v>
      </c>
      <c r="K27" s="263">
        <v>190975.12280000004</v>
      </c>
      <c r="L27" s="263">
        <f t="shared" si="4"/>
        <v>909495.3868</v>
      </c>
      <c r="M27" s="259">
        <f>VLOOKUP(C27,'Appendix A -  Costs'!$A$2:$G$141,7,0)</f>
        <v>274992.8452</v>
      </c>
      <c r="N27" s="259">
        <f t="shared" si="5"/>
        <v>7.109195321</v>
      </c>
      <c r="O27" s="263">
        <f t="shared" si="6"/>
        <v>1184488.232</v>
      </c>
      <c r="P27" s="259">
        <f t="shared" si="7"/>
        <v>30.6217356</v>
      </c>
      <c r="Q27" s="259">
        <f t="shared" si="8"/>
        <v>1305525.109</v>
      </c>
      <c r="R27" s="259">
        <f t="shared" ref="R27:S27" si="83">Q27/H27</f>
        <v>33.75081629</v>
      </c>
      <c r="S27" s="526">
        <f t="shared" si="83"/>
        <v>0.5893964013</v>
      </c>
      <c r="T27" s="259">
        <f t="shared" si="10"/>
        <v>1030532.264</v>
      </c>
      <c r="U27" s="259">
        <f t="shared" si="11"/>
        <v>26.64162097</v>
      </c>
      <c r="V27" s="526">
        <f t="shared" si="12"/>
        <v>0.4652472814</v>
      </c>
      <c r="W27" s="527">
        <f t="shared" si="13"/>
        <v>6960.661843</v>
      </c>
      <c r="X27" s="528">
        <f>W27*0.245</f>
        <v>1705.362152</v>
      </c>
      <c r="Y27" s="528">
        <f>VLOOKUP(C27,'Warehouse Order &amp; Sales Handlin'!$B$2:$J$141,9,0)</f>
        <v>22336.79648</v>
      </c>
      <c r="Z27" s="528">
        <f>VLOOKUP(C27,'Warehouse Order &amp; Sales Handlin'!$B$2:$K$141,10,0)</f>
        <v>5036.521414</v>
      </c>
      <c r="AA27" s="528">
        <f>VLOOKUP(C27,'Freight Cost'!$AR$2:$AS$141,2,0)</f>
        <v>131134.464</v>
      </c>
      <c r="AB27" s="528">
        <f>VLOOKUP(C27,'CI Cost'!EL63:EM201,2,0)</f>
        <v>44958.10332</v>
      </c>
      <c r="AC27" s="528">
        <f t="shared" si="14"/>
        <v>205171.2474</v>
      </c>
      <c r="AD27" s="528">
        <f t="shared" si="15"/>
        <v>5.304146989</v>
      </c>
      <c r="AE27" s="528">
        <f t="shared" si="16"/>
        <v>7.021879473</v>
      </c>
      <c r="AF27" s="528">
        <f t="shared" si="17"/>
        <v>271615.3555</v>
      </c>
      <c r="AG27" s="528">
        <f t="shared" si="18"/>
        <v>1386281.99</v>
      </c>
      <c r="AH27" s="528">
        <f t="shared" si="19"/>
        <v>828738.5063</v>
      </c>
      <c r="AI27" s="528">
        <f t="shared" ref="AI27:AJ27" si="84">AH27/H27</f>
        <v>21.42478983</v>
      </c>
      <c r="AJ27" s="526">
        <f t="shared" si="84"/>
        <v>0.3741448478</v>
      </c>
      <c r="AK27" s="526" t="str">
        <f>VLOOKUP(C27,'ABC Analysis Results'!$A$2:$C$140,3,0)</f>
        <v>A</v>
      </c>
      <c r="AL27" s="227" t="str">
        <f>VLOOKUP(C27,'Scenario II - Product Substitut'!$C$2:$Q$111,15,0)</f>
        <v>#N/A</v>
      </c>
      <c r="AM27" s="716">
        <f>SUMIF('Scenario II - Product Substitut'!$R$62:$AC$111,C27,'Scenario II - Product Substitut'!$AA$62:$AA$111)</f>
        <v>0</v>
      </c>
      <c r="AN27" s="716">
        <f>SUMIF('Scenario II - Product Substitut'!$R$62:$AC$111,C27,'Scenario II - Product Substitut'!$AB$62:$AB$111)</f>
        <v>0</v>
      </c>
      <c r="AO27" s="716">
        <f>SUMIF('Scenario II - Product Substitut'!$R$62:$AC$111,C27,'Scenario II - Product Substitut'!$AC$62:$AC$111)</f>
        <v>0</v>
      </c>
      <c r="AP27" s="716">
        <f t="shared" si="21"/>
        <v>38681.2899</v>
      </c>
      <c r="AQ27" s="716">
        <f t="shared" si="22"/>
        <v>38681.2899</v>
      </c>
      <c r="AR27" s="716">
        <f t="shared" si="23"/>
        <v>38681.2899</v>
      </c>
      <c r="AS27" s="716">
        <f t="shared" si="24"/>
        <v>2215020.496</v>
      </c>
      <c r="AT27" s="716">
        <f t="shared" si="25"/>
        <v>2215020.496</v>
      </c>
      <c r="AU27" s="716">
        <f t="shared" si="26"/>
        <v>2215020.496</v>
      </c>
      <c r="AV27" s="716">
        <f t="shared" si="27"/>
        <v>909495.3868</v>
      </c>
      <c r="AW27" s="716">
        <f t="shared" si="28"/>
        <v>909495.3868</v>
      </c>
      <c r="AX27" s="716">
        <f t="shared" si="29"/>
        <v>909495.3868</v>
      </c>
      <c r="AY27" s="716">
        <f>VLOOKUP(C27,'Complexity Cost Adjustment'!$C$2:$AD$141,28,0)*AP27</f>
        <v>205171.2474</v>
      </c>
      <c r="AZ27" s="716">
        <f>VLOOKUP(C27,'Complexity Cost Adjustment'!$C$2:$AD$141,28,0)*AQ27</f>
        <v>205171.2474</v>
      </c>
      <c r="BA27" s="716">
        <f>VLOOKUP(C27,'Complexity Cost Adjustment'!$C$2:$AD$141,28,0)*AR27</f>
        <v>205171.2474</v>
      </c>
      <c r="BB27" s="716">
        <f>(AV27/$AV$56)*'Cost Distribution'!$B$13</f>
        <v>320231.1105</v>
      </c>
      <c r="BC27" s="716">
        <f>(AW27/$AW$56)*'Cost Distribution'!$B$13</f>
        <v>328812.8399</v>
      </c>
      <c r="BD27" s="716">
        <f>(AX27/$AX$56)*'Cost Distribution'!$B$13</f>
        <v>337788.3678</v>
      </c>
      <c r="BE27" s="716">
        <f>(AS27/$AS$56)*'Cost Distribution'!$B$22</f>
        <v>608624.084</v>
      </c>
      <c r="BF27" s="716">
        <f>(AT27/$AT$56)*'Cost Distribution'!$B$22</f>
        <v>629306.273</v>
      </c>
      <c r="BG27" s="716">
        <f>(AU27/$AU$56)*'Cost Distribution'!$B$22</f>
        <v>651215.5089</v>
      </c>
    </row>
    <row r="28" ht="14.25" customHeight="1">
      <c r="A28" s="269" t="s">
        <v>179</v>
      </c>
      <c r="B28" s="269" t="s">
        <v>187</v>
      </c>
      <c r="C28" s="269">
        <v>1811063.0</v>
      </c>
      <c r="D28" s="269" t="s">
        <v>479</v>
      </c>
      <c r="E28" s="269" t="s">
        <v>188</v>
      </c>
      <c r="F28" s="269">
        <v>440.8918953008021</v>
      </c>
      <c r="G28" s="259">
        <v>1031681.6719999999</v>
      </c>
      <c r="H28" s="132">
        <v>15552.167399999998</v>
      </c>
      <c r="I28" s="259">
        <f t="shared" si="3"/>
        <v>66.33684203</v>
      </c>
      <c r="J28" s="263">
        <v>320292.9136</v>
      </c>
      <c r="K28" s="263">
        <v>83375.21720000001</v>
      </c>
      <c r="L28" s="263">
        <f t="shared" si="4"/>
        <v>403668.1308</v>
      </c>
      <c r="M28" s="259">
        <f>VLOOKUP(C28,'Appendix A -  Costs'!$A$2:$G$141,7,0)</f>
        <v>122052.1285</v>
      </c>
      <c r="N28" s="259">
        <f t="shared" si="5"/>
        <v>7.847917613</v>
      </c>
      <c r="O28" s="263">
        <f t="shared" si="6"/>
        <v>525720.2593</v>
      </c>
      <c r="P28" s="259">
        <f t="shared" si="7"/>
        <v>33.80366516</v>
      </c>
      <c r="Q28" s="259">
        <f t="shared" si="8"/>
        <v>628013.5412</v>
      </c>
      <c r="R28" s="259">
        <f t="shared" ref="R28:S28" si="85">Q28/H28</f>
        <v>40.38109448</v>
      </c>
      <c r="S28" s="526">
        <f t="shared" si="85"/>
        <v>0.6087280197</v>
      </c>
      <c r="T28" s="259">
        <f t="shared" si="10"/>
        <v>505961.4127</v>
      </c>
      <c r="U28" s="259">
        <f t="shared" si="11"/>
        <v>32.53317687</v>
      </c>
      <c r="V28" s="526">
        <f t="shared" si="12"/>
        <v>0.4904239616</v>
      </c>
      <c r="W28" s="527">
        <f t="shared" si="13"/>
        <v>14903.762</v>
      </c>
      <c r="X28" s="528">
        <f>W28*0.275</f>
        <v>4098.53455</v>
      </c>
      <c r="Y28" s="528">
        <f>VLOOKUP(C28,'Warehouse Order &amp; Sales Handlin'!$B$2:$J$141,9,0)</f>
        <v>13745.37522</v>
      </c>
      <c r="Z28" s="528">
        <f>VLOOKUP(C28,'Warehouse Order &amp; Sales Handlin'!$B$2:$K$141,10,0)</f>
        <v>4095.142823</v>
      </c>
      <c r="AA28" s="528">
        <f>VLOOKUP(C28,'Freight Cost'!$AR$2:$AS$141,2,0)</f>
        <v>26438.4</v>
      </c>
      <c r="AB28" s="528">
        <f>VLOOKUP(C28,'CI Cost'!EL64:EM202,2,0)</f>
        <v>303.029025</v>
      </c>
      <c r="AC28" s="528">
        <f t="shared" si="14"/>
        <v>48680.48162</v>
      </c>
      <c r="AD28" s="528">
        <f t="shared" si="15"/>
        <v>3.130141309</v>
      </c>
      <c r="AE28" s="528">
        <f t="shared" si="16"/>
        <v>7.847267928</v>
      </c>
      <c r="AF28" s="528">
        <f t="shared" si="17"/>
        <v>122042.0244</v>
      </c>
      <c r="AG28" s="528">
        <f t="shared" si="18"/>
        <v>574390.6369</v>
      </c>
      <c r="AH28" s="528">
        <f t="shared" si="19"/>
        <v>457291.0351</v>
      </c>
      <c r="AI28" s="528">
        <f t="shared" ref="AI28:AJ28" si="86">AH28/H28</f>
        <v>29.40368525</v>
      </c>
      <c r="AJ28" s="526">
        <f t="shared" si="86"/>
        <v>0.4432481913</v>
      </c>
      <c r="AK28" s="526" t="str">
        <f>VLOOKUP(C28,'ABC Analysis Results'!$A$2:$C$140,3,0)</f>
        <v>A</v>
      </c>
      <c r="AL28" s="227" t="str">
        <f>VLOOKUP(C28,'Scenario II - Product Substitut'!$C$2:$Q$111,15,0)</f>
        <v>#N/A</v>
      </c>
      <c r="AM28" s="716">
        <f>SUMIF('Scenario II - Product Substitut'!$R$62:$AC$111,C28,'Scenario II - Product Substitut'!$AA$62:$AA$111)</f>
        <v>2979.0981</v>
      </c>
      <c r="AN28" s="716">
        <f>SUMIF('Scenario II - Product Substitut'!$R$62:$AC$111,C28,'Scenario II - Product Substitut'!$AB$62:$AB$111)</f>
        <v>2383.27848</v>
      </c>
      <c r="AO28" s="716">
        <f>SUMIF('Scenario II - Product Substitut'!$R$62:$AC$111,C28,'Scenario II - Product Substitut'!$AC$62:$AC$111)</f>
        <v>1787.45886</v>
      </c>
      <c r="AP28" s="716">
        <f t="shared" si="21"/>
        <v>18531.2655</v>
      </c>
      <c r="AQ28" s="716">
        <f t="shared" si="22"/>
        <v>17935.44588</v>
      </c>
      <c r="AR28" s="716">
        <f t="shared" si="23"/>
        <v>17339.62626</v>
      </c>
      <c r="AS28" s="716">
        <f t="shared" si="24"/>
        <v>1229305.632</v>
      </c>
      <c r="AT28" s="716">
        <f t="shared" si="25"/>
        <v>1189780.84</v>
      </c>
      <c r="AU28" s="716">
        <f t="shared" si="26"/>
        <v>1150256.048</v>
      </c>
      <c r="AV28" s="716">
        <f t="shared" si="27"/>
        <v>480992.849</v>
      </c>
      <c r="AW28" s="716">
        <f t="shared" si="28"/>
        <v>465527.9054</v>
      </c>
      <c r="AX28" s="716">
        <f t="shared" si="29"/>
        <v>450062.9617</v>
      </c>
      <c r="AY28" s="716">
        <f>VLOOKUP(C28,'Complexity Cost Adjustment'!$C$2:$AD$141,28,0)*AP28</f>
        <v>58005.47964</v>
      </c>
      <c r="AZ28" s="716">
        <f>VLOOKUP(C28,'Complexity Cost Adjustment'!$C$2:$AD$141,28,0)*AQ28</f>
        <v>56140.48004</v>
      </c>
      <c r="BA28" s="716">
        <f>VLOOKUP(C28,'Complexity Cost Adjustment'!$C$2:$AD$141,28,0)*AR28</f>
        <v>54275.48043</v>
      </c>
      <c r="BB28" s="716">
        <f>(AV28/$AV$56)*'Cost Distribution'!$B$13</f>
        <v>169356.4106</v>
      </c>
      <c r="BC28" s="716">
        <f>(AW28/$AW$56)*'Cost Distribution'!$B$13</f>
        <v>168303.8252</v>
      </c>
      <c r="BD28" s="716">
        <f>(AX28/$AX$56)*'Cost Distribution'!$B$13</f>
        <v>167154.2654</v>
      </c>
      <c r="BE28" s="716">
        <f>(AS28/$AS$56)*'Cost Distribution'!$B$22</f>
        <v>337777.9193</v>
      </c>
      <c r="BF28" s="716">
        <f>(AT28/$AT$56)*'Cost Distribution'!$B$22</f>
        <v>338026.9155</v>
      </c>
      <c r="BG28" s="716">
        <f>(AU28/$AU$56)*'Cost Distribution'!$B$22</f>
        <v>338175.0097</v>
      </c>
    </row>
    <row r="29" ht="14.25" customHeight="1">
      <c r="A29" s="269" t="s">
        <v>179</v>
      </c>
      <c r="B29" s="269" t="s">
        <v>189</v>
      </c>
      <c r="C29" s="269">
        <v>1811064.0</v>
      </c>
      <c r="D29" s="269" t="s">
        <v>479</v>
      </c>
      <c r="E29" s="269" t="s">
        <v>190</v>
      </c>
      <c r="F29" s="269">
        <v>126.98400227537093</v>
      </c>
      <c r="G29" s="259">
        <v>313253.27599999995</v>
      </c>
      <c r="H29" s="132">
        <v>4270.2699999999995</v>
      </c>
      <c r="I29" s="259">
        <f t="shared" si="3"/>
        <v>73.35678447</v>
      </c>
      <c r="J29" s="263">
        <v>115007.69280000002</v>
      </c>
      <c r="K29" s="263">
        <v>27342.5152</v>
      </c>
      <c r="L29" s="263">
        <f t="shared" si="4"/>
        <v>142350.208</v>
      </c>
      <c r="M29" s="259">
        <f>VLOOKUP(C29,'Appendix A -  Costs'!$A$2:$G$141,7,0)</f>
        <v>43040.66769</v>
      </c>
      <c r="N29" s="259">
        <f t="shared" si="5"/>
        <v>10.07914434</v>
      </c>
      <c r="O29" s="263">
        <f t="shared" si="6"/>
        <v>185390.8757</v>
      </c>
      <c r="P29" s="259">
        <f t="shared" si="7"/>
        <v>43.41432174</v>
      </c>
      <c r="Q29" s="259">
        <f t="shared" si="8"/>
        <v>170903.068</v>
      </c>
      <c r="R29" s="259">
        <f t="shared" ref="R29:S29" si="87">Q29/H29</f>
        <v>40.02160706</v>
      </c>
      <c r="S29" s="526">
        <f t="shared" si="87"/>
        <v>0.5455747189</v>
      </c>
      <c r="T29" s="259">
        <f t="shared" si="10"/>
        <v>127862.4003</v>
      </c>
      <c r="U29" s="259">
        <f t="shared" si="11"/>
        <v>29.94246273</v>
      </c>
      <c r="V29" s="526">
        <f t="shared" si="12"/>
        <v>0.4081757801</v>
      </c>
      <c r="W29" s="527">
        <f t="shared" si="13"/>
        <v>5512.92433</v>
      </c>
      <c r="X29" s="528">
        <f>W29*0.255</f>
        <v>1405.795704</v>
      </c>
      <c r="Y29" s="528">
        <f>VLOOKUP(C29,'Warehouse Order &amp; Sales Handlin'!$B$2:$J$141,9,0)</f>
        <v>3314.469078</v>
      </c>
      <c r="Z29" s="528">
        <f>VLOOKUP(C29,'Warehouse Order &amp; Sales Handlin'!$B$2:$K$141,10,0)</f>
        <v>654.0576923</v>
      </c>
      <c r="AA29" s="528">
        <f>VLOOKUP(C29,'Freight Cost'!$AR$2:$AS$141,2,0)</f>
        <v>11104.128</v>
      </c>
      <c r="AB29" s="528">
        <f>VLOOKUP(C29,'CI Cost'!EL65:EM203,2,0)</f>
        <v>244.176405</v>
      </c>
      <c r="AC29" s="528">
        <f t="shared" si="14"/>
        <v>16722.62688</v>
      </c>
      <c r="AD29" s="528">
        <f t="shared" si="15"/>
        <v>3.916058441</v>
      </c>
      <c r="AE29" s="528">
        <f t="shared" si="16"/>
        <v>10.07847199</v>
      </c>
      <c r="AF29" s="528">
        <f t="shared" si="17"/>
        <v>43037.79659</v>
      </c>
      <c r="AG29" s="528">
        <f t="shared" si="18"/>
        <v>202110.6315</v>
      </c>
      <c r="AH29" s="528">
        <f t="shared" si="19"/>
        <v>111142.6445</v>
      </c>
      <c r="AI29" s="528">
        <f t="shared" ref="AI29:AJ29" si="88">AH29/H29</f>
        <v>26.02707663</v>
      </c>
      <c r="AJ29" s="526">
        <f t="shared" si="88"/>
        <v>0.3548012201</v>
      </c>
      <c r="AK29" s="526" t="str">
        <f>VLOOKUP(C29,'ABC Analysis Results'!$A$2:$C$140,3,0)</f>
        <v>B</v>
      </c>
      <c r="AL29" s="227" t="str">
        <f>VLOOKUP(C29,'Scenario II - Product Substitut'!$C$2:$Q$111,15,0)</f>
        <v>K</v>
      </c>
      <c r="AM29" s="716">
        <f>SUMIF('Scenario II - Product Substitut'!$R$62:$AC$111,C29,'Scenario II - Product Substitut'!$AA$62:$AA$111)</f>
        <v>0</v>
      </c>
      <c r="AN29" s="716">
        <f>SUMIF('Scenario II - Product Substitut'!$R$62:$AC$111,C29,'Scenario II - Product Substitut'!$AB$62:$AB$111)</f>
        <v>0</v>
      </c>
      <c r="AO29" s="716">
        <f>SUMIF('Scenario II - Product Substitut'!$R$62:$AC$111,C29,'Scenario II - Product Substitut'!$AC$62:$AC$111)</f>
        <v>0</v>
      </c>
      <c r="AP29" s="716">
        <f t="shared" si="21"/>
        <v>4270.27</v>
      </c>
      <c r="AQ29" s="716">
        <f t="shared" si="22"/>
        <v>4270.27</v>
      </c>
      <c r="AR29" s="716">
        <f t="shared" si="23"/>
        <v>4270.27</v>
      </c>
      <c r="AS29" s="716">
        <f t="shared" si="24"/>
        <v>313253.276</v>
      </c>
      <c r="AT29" s="716">
        <f t="shared" si="25"/>
        <v>313253.276</v>
      </c>
      <c r="AU29" s="716">
        <f t="shared" si="26"/>
        <v>313253.276</v>
      </c>
      <c r="AV29" s="716">
        <f t="shared" si="27"/>
        <v>142350.208</v>
      </c>
      <c r="AW29" s="716">
        <f t="shared" si="28"/>
        <v>142350.208</v>
      </c>
      <c r="AX29" s="716">
        <f t="shared" si="29"/>
        <v>142350.208</v>
      </c>
      <c r="AY29" s="716">
        <f>VLOOKUP(C29,'Complexity Cost Adjustment'!$C$2:$AD$141,28,0)*AP29</f>
        <v>16722.62688</v>
      </c>
      <c r="AZ29" s="716">
        <f>VLOOKUP(C29,'Complexity Cost Adjustment'!$C$2:$AD$141,28,0)*AQ29</f>
        <v>16722.62688</v>
      </c>
      <c r="BA29" s="716">
        <f>VLOOKUP(C29,'Complexity Cost Adjustment'!$C$2:$AD$141,28,0)*AR29</f>
        <v>16722.62688</v>
      </c>
      <c r="BB29" s="716">
        <f>(AV29/$AV$56)*'Cost Distribution'!$B$13</f>
        <v>50121.16152</v>
      </c>
      <c r="BC29" s="716">
        <f>(AW29/$AW$56)*'Cost Distribution'!$B$13</f>
        <v>51464.33597</v>
      </c>
      <c r="BD29" s="716">
        <f>(AX29/$AX$56)*'Cost Distribution'!$B$13</f>
        <v>52869.14603</v>
      </c>
      <c r="BE29" s="716">
        <f>(AS29/$AS$56)*'Cost Distribution'!$B$22</f>
        <v>86073.0131</v>
      </c>
      <c r="BF29" s="716">
        <f>(AT29/$AT$56)*'Cost Distribution'!$B$22</f>
        <v>88997.93567</v>
      </c>
      <c r="BG29" s="716">
        <f>(AU29/$AU$56)*'Cost Distribution'!$B$22</f>
        <v>92096.39003</v>
      </c>
    </row>
    <row r="30" ht="14.25" customHeight="1">
      <c r="A30" s="269" t="s">
        <v>179</v>
      </c>
      <c r="B30" s="269" t="s">
        <v>193</v>
      </c>
      <c r="C30" s="269">
        <v>1811067.0</v>
      </c>
      <c r="D30" s="269" t="s">
        <v>479</v>
      </c>
      <c r="E30" s="269" t="s">
        <v>547</v>
      </c>
      <c r="F30" s="269">
        <v>167.5670577127389</v>
      </c>
      <c r="G30" s="259">
        <v>469021.44</v>
      </c>
      <c r="H30" s="132">
        <v>6512.6985</v>
      </c>
      <c r="I30" s="259">
        <f t="shared" si="3"/>
        <v>72.01645217</v>
      </c>
      <c r="J30" s="263">
        <v>149694.16000000003</v>
      </c>
      <c r="K30" s="263">
        <v>39787.13200000001</v>
      </c>
      <c r="L30" s="263">
        <f t="shared" si="4"/>
        <v>189481.292</v>
      </c>
      <c r="M30" s="259">
        <f>VLOOKUP(C30,'Appendix A -  Costs'!$A$2:$G$141,7,0)</f>
        <v>57291.10928</v>
      </c>
      <c r="N30" s="259">
        <f t="shared" si="5"/>
        <v>8.796831187</v>
      </c>
      <c r="O30" s="263">
        <f t="shared" si="6"/>
        <v>246772.4013</v>
      </c>
      <c r="P30" s="259">
        <f t="shared" si="7"/>
        <v>37.89096045</v>
      </c>
      <c r="Q30" s="259">
        <f t="shared" si="8"/>
        <v>279540.148</v>
      </c>
      <c r="R30" s="259">
        <f t="shared" ref="R30:S30" si="89">Q30/H30</f>
        <v>42.92232291</v>
      </c>
      <c r="S30" s="526">
        <f t="shared" si="89"/>
        <v>0.5960071847</v>
      </c>
      <c r="T30" s="259">
        <f t="shared" si="10"/>
        <v>222249.0387</v>
      </c>
      <c r="U30" s="259">
        <f t="shared" si="11"/>
        <v>34.12549172</v>
      </c>
      <c r="V30" s="526">
        <f t="shared" si="12"/>
        <v>0.4738568854</v>
      </c>
      <c r="W30" s="527">
        <f t="shared" si="13"/>
        <v>6349.276756</v>
      </c>
      <c r="X30" s="532">
        <f t="shared" ref="X30:X32" si="92">((1/3)*W30*0.275)+((1/3)*W30*0.255)+((1/3)*W30*0.245)</f>
        <v>1640.229829</v>
      </c>
      <c r="Y30" s="528">
        <f>VLOOKUP(C30,'Warehouse Order &amp; Sales Handlin'!$B$2:$J$141,9,0)</f>
        <v>5552.708239</v>
      </c>
      <c r="Z30" s="528">
        <f>VLOOKUP(C30,'Warehouse Order &amp; Sales Handlin'!$B$2:$K$141,10,0)</f>
        <v>1626.540657</v>
      </c>
      <c r="AA30" s="528">
        <f>VLOOKUP(C30,'Freight Cost'!$AR$2:$AS$141,2,0)</f>
        <v>16656.192</v>
      </c>
      <c r="AB30" s="528">
        <f>VLOOKUP(C30,'CI Cost'!EL68:EM206,2,0)</f>
        <v>4193.16924</v>
      </c>
      <c r="AC30" s="528">
        <f t="shared" si="14"/>
        <v>29668.83996</v>
      </c>
      <c r="AD30" s="528">
        <f t="shared" si="15"/>
        <v>4.55553715</v>
      </c>
      <c r="AE30" s="528">
        <f t="shared" si="16"/>
        <v>8.78675414</v>
      </c>
      <c r="AF30" s="528">
        <f t="shared" si="17"/>
        <v>57225.4805</v>
      </c>
      <c r="AG30" s="528">
        <f t="shared" si="18"/>
        <v>276375.6125</v>
      </c>
      <c r="AH30" s="528">
        <f t="shared" si="19"/>
        <v>192645.8275</v>
      </c>
      <c r="AI30" s="528">
        <f t="shared" ref="AI30:AJ30" si="90">AH30/H30</f>
        <v>29.58003162</v>
      </c>
      <c r="AJ30" s="526">
        <f t="shared" si="90"/>
        <v>0.4107399174</v>
      </c>
      <c r="AK30" s="526" t="str">
        <f>VLOOKUP(C30,'ABC Analysis Results'!$A$2:$C$140,3,0)</f>
        <v>A</v>
      </c>
      <c r="AL30" s="227" t="str">
        <f>VLOOKUP(C30,'Scenario II - Product Substitut'!$C$2:$Q$111,15,0)</f>
        <v>#N/A</v>
      </c>
      <c r="AM30" s="716">
        <f>SUMIF('Scenario II - Product Substitut'!$R$62:$AC$111,C30,'Scenario II - Product Substitut'!$AA$62:$AA$111)</f>
        <v>2612.630625</v>
      </c>
      <c r="AN30" s="716">
        <f>SUMIF('Scenario II - Product Substitut'!$R$62:$AC$111,C30,'Scenario II - Product Substitut'!$AB$62:$AB$111)</f>
        <v>1834.7697</v>
      </c>
      <c r="AO30" s="716">
        <f>SUMIF('Scenario II - Product Substitut'!$R$62:$AC$111,C30,'Scenario II - Product Substitut'!$AC$62:$AC$111)</f>
        <v>1056.908775</v>
      </c>
      <c r="AP30" s="716">
        <f t="shared" si="21"/>
        <v>9125.329125</v>
      </c>
      <c r="AQ30" s="716">
        <f t="shared" si="22"/>
        <v>8347.4682</v>
      </c>
      <c r="AR30" s="716">
        <f t="shared" si="23"/>
        <v>7569.607275</v>
      </c>
      <c r="AS30" s="716">
        <f t="shared" si="24"/>
        <v>657173.8284</v>
      </c>
      <c r="AT30" s="716">
        <f t="shared" si="25"/>
        <v>601155.0443</v>
      </c>
      <c r="AU30" s="716">
        <f t="shared" si="26"/>
        <v>545136.2602</v>
      </c>
      <c r="AV30" s="716">
        <f t="shared" si="27"/>
        <v>265493.5051</v>
      </c>
      <c r="AW30" s="716">
        <f t="shared" si="28"/>
        <v>242862.3188</v>
      </c>
      <c r="AX30" s="716">
        <f t="shared" si="29"/>
        <v>220231.1325</v>
      </c>
      <c r="AY30" s="716">
        <f>VLOOKUP(C30,'Complexity Cost Adjustment'!$C$2:$AD$141,28,0)*AP30</f>
        <v>41570.77584</v>
      </c>
      <c r="AZ30" s="716">
        <f>VLOOKUP(C30,'Complexity Cost Adjustment'!$C$2:$AD$141,28,0)*AQ30</f>
        <v>38027.2015</v>
      </c>
      <c r="BA30" s="716">
        <f>VLOOKUP(C30,'Complexity Cost Adjustment'!$C$2:$AD$141,28,0)*AR30</f>
        <v>34483.62715</v>
      </c>
      <c r="BB30" s="716">
        <f>(AV30/$AV$56)*'Cost Distribution'!$B$13</f>
        <v>93479.6165</v>
      </c>
      <c r="BC30" s="716">
        <f>(AW30/$AW$56)*'Cost Distribution'!$B$13</f>
        <v>87802.80792</v>
      </c>
      <c r="BD30" s="716">
        <f>(AX30/$AX$56)*'Cost Distribution'!$B$13</f>
        <v>81794.27392</v>
      </c>
      <c r="BE30" s="716">
        <f>(AS30/$AS$56)*'Cost Distribution'!$B$22</f>
        <v>180572.5139</v>
      </c>
      <c r="BF30" s="716">
        <f>(AT30/$AT$56)*'Cost Distribution'!$B$22</f>
        <v>170793.2911</v>
      </c>
      <c r="BG30" s="716">
        <f>(AU30/$AU$56)*'Cost Distribution'!$B$22</f>
        <v>160269.9333</v>
      </c>
    </row>
    <row r="31" ht="14.25" customHeight="1">
      <c r="A31" s="269" t="s">
        <v>179</v>
      </c>
      <c r="B31" s="269" t="s">
        <v>195</v>
      </c>
      <c r="C31" s="269">
        <v>1811068.0</v>
      </c>
      <c r="D31" s="269" t="s">
        <v>479</v>
      </c>
      <c r="E31" s="269" t="s">
        <v>547</v>
      </c>
      <c r="F31" s="269">
        <v>17.390386003430528</v>
      </c>
      <c r="G31" s="259">
        <v>349042.266</v>
      </c>
      <c r="H31" s="132">
        <v>6216.9436</v>
      </c>
      <c r="I31" s="259">
        <f t="shared" si="3"/>
        <v>56.14370798</v>
      </c>
      <c r="J31" s="263">
        <v>182139.1176</v>
      </c>
      <c r="K31" s="263">
        <v>45534.7794</v>
      </c>
      <c r="L31" s="263">
        <f t="shared" si="4"/>
        <v>227673.897</v>
      </c>
      <c r="M31" s="259">
        <f>VLOOKUP(C31,'Appendix A -  Costs'!$A$2:$G$141,7,0)</f>
        <v>68838.93378</v>
      </c>
      <c r="N31" s="259">
        <f t="shared" si="5"/>
        <v>11.07279368</v>
      </c>
      <c r="O31" s="263">
        <f t="shared" si="6"/>
        <v>296512.8308</v>
      </c>
      <c r="P31" s="259">
        <f t="shared" si="7"/>
        <v>47.69430927</v>
      </c>
      <c r="Q31" s="259">
        <f t="shared" si="8"/>
        <v>121368.369</v>
      </c>
      <c r="R31" s="259">
        <f t="shared" ref="R31:S31" si="91">Q31/H31</f>
        <v>19.52219238</v>
      </c>
      <c r="S31" s="526">
        <f t="shared" si="91"/>
        <v>0.3477182589</v>
      </c>
      <c r="T31" s="259">
        <f t="shared" si="10"/>
        <v>52529.43522</v>
      </c>
      <c r="U31" s="259">
        <f t="shared" si="11"/>
        <v>8.449398708</v>
      </c>
      <c r="V31" s="526">
        <f t="shared" si="12"/>
        <v>0.1504959151</v>
      </c>
      <c r="W31" s="527">
        <f t="shared" si="13"/>
        <v>829.4224484</v>
      </c>
      <c r="X31" s="532">
        <f t="shared" si="92"/>
        <v>214.2674658</v>
      </c>
      <c r="Y31" s="528">
        <f>VLOOKUP(C31,'Warehouse Order &amp; Sales Handlin'!$B$2:$J$141,9,0)</f>
        <v>15710.94172</v>
      </c>
      <c r="Z31" s="528">
        <f>VLOOKUP(C31,'Warehouse Order &amp; Sales Handlin'!$B$2:$K$141,10,0)</f>
        <v>6075.812522</v>
      </c>
      <c r="AA31" s="528">
        <f>VLOOKUP(C31,'Freight Cost'!$AR$2:$AS$141,2,0)</f>
        <v>15863.04</v>
      </c>
      <c r="AB31" s="528">
        <f>VLOOKUP(C31,'CI Cost'!EL69:EM207,2,0)</f>
        <v>489.29673</v>
      </c>
      <c r="AC31" s="528">
        <f t="shared" si="14"/>
        <v>38353.35844</v>
      </c>
      <c r="AD31" s="528">
        <f t="shared" si="15"/>
        <v>6.169166219</v>
      </c>
      <c r="AE31" s="528">
        <f t="shared" si="16"/>
        <v>11.07131357</v>
      </c>
      <c r="AF31" s="528">
        <f t="shared" si="17"/>
        <v>68829.73201</v>
      </c>
      <c r="AG31" s="528">
        <f t="shared" si="18"/>
        <v>334856.9875</v>
      </c>
      <c r="AH31" s="528">
        <f t="shared" si="19"/>
        <v>14185.27854</v>
      </c>
      <c r="AI31" s="528">
        <f t="shared" ref="AI31:AJ31" si="93">AH31/H31</f>
        <v>2.2817126</v>
      </c>
      <c r="AJ31" s="526">
        <f t="shared" si="93"/>
        <v>0.04064057544</v>
      </c>
      <c r="AK31" s="526" t="str">
        <f>VLOOKUP(C31,'ABC Analysis Results'!$A$2:$C$140,3,0)</f>
        <v>C</v>
      </c>
      <c r="AL31" s="227" t="str">
        <f>VLOOKUP(C31,'Scenario II - Product Substitut'!$C$2:$Q$111,15,0)</f>
        <v>K</v>
      </c>
      <c r="AM31" s="716">
        <f>SUMIF('Scenario II - Product Substitut'!$R$62:$AC$111,C31,'Scenario II - Product Substitut'!$AA$62:$AA$111)</f>
        <v>0</v>
      </c>
      <c r="AN31" s="716">
        <f>SUMIF('Scenario II - Product Substitut'!$R$62:$AC$111,C31,'Scenario II - Product Substitut'!$AB$62:$AB$111)</f>
        <v>0</v>
      </c>
      <c r="AO31" s="716">
        <f>SUMIF('Scenario II - Product Substitut'!$R$62:$AC$111,C31,'Scenario II - Product Substitut'!$AC$62:$AC$111)</f>
        <v>0</v>
      </c>
      <c r="AP31" s="716">
        <f t="shared" si="21"/>
        <v>6216.9436</v>
      </c>
      <c r="AQ31" s="716">
        <f t="shared" si="22"/>
        <v>6216.9436</v>
      </c>
      <c r="AR31" s="716">
        <f t="shared" si="23"/>
        <v>6216.9436</v>
      </c>
      <c r="AS31" s="716">
        <f t="shared" si="24"/>
        <v>349042.266</v>
      </c>
      <c r="AT31" s="716">
        <f t="shared" si="25"/>
        <v>349042.266</v>
      </c>
      <c r="AU31" s="716">
        <f t="shared" si="26"/>
        <v>349042.266</v>
      </c>
      <c r="AV31" s="716">
        <f t="shared" si="27"/>
        <v>227673.897</v>
      </c>
      <c r="AW31" s="716">
        <f t="shared" si="28"/>
        <v>227673.897</v>
      </c>
      <c r="AX31" s="716">
        <f t="shared" si="29"/>
        <v>227673.897</v>
      </c>
      <c r="AY31" s="716">
        <f>VLOOKUP(C31,'Complexity Cost Adjustment'!$C$2:$AD$141,28,0)*AP31</f>
        <v>38353.35844</v>
      </c>
      <c r="AZ31" s="716">
        <f>VLOOKUP(C31,'Complexity Cost Adjustment'!$C$2:$AD$141,28,0)*AQ31</f>
        <v>38353.35844</v>
      </c>
      <c r="BA31" s="716">
        <f>VLOOKUP(C31,'Complexity Cost Adjustment'!$C$2:$AD$141,28,0)*AR31</f>
        <v>38353.35844</v>
      </c>
      <c r="BB31" s="716">
        <f>(AV31/$AV$56)*'Cost Distribution'!$B$13</f>
        <v>80163.4246</v>
      </c>
      <c r="BC31" s="716">
        <f>(AW31/$AW$56)*'Cost Distribution'!$B$13</f>
        <v>82311.68814</v>
      </c>
      <c r="BD31" s="716">
        <f>(AX31/$AX$56)*'Cost Distribution'!$B$13</f>
        <v>84558.53123</v>
      </c>
      <c r="BE31" s="716">
        <f>(AS31/$AS$56)*'Cost Distribution'!$B$22</f>
        <v>95906.80078</v>
      </c>
      <c r="BF31" s="716">
        <f>(AT31/$AT$56)*'Cost Distribution'!$B$22</f>
        <v>99165.89391</v>
      </c>
      <c r="BG31" s="716">
        <f>(AU31/$AU$56)*'Cost Distribution'!$B$22</f>
        <v>102618.3447</v>
      </c>
    </row>
    <row r="32" ht="14.25" customHeight="1">
      <c r="A32" s="269" t="s">
        <v>179</v>
      </c>
      <c r="B32" s="269" t="s">
        <v>196</v>
      </c>
      <c r="C32" s="269">
        <v>1811069.0</v>
      </c>
      <c r="D32" s="269" t="s">
        <v>479</v>
      </c>
      <c r="E32" s="269" t="s">
        <v>547</v>
      </c>
      <c r="F32" s="269">
        <v>239.0639502415044</v>
      </c>
      <c r="G32" s="259">
        <v>911098.981</v>
      </c>
      <c r="H32" s="132">
        <v>12278.647799999999</v>
      </c>
      <c r="I32" s="259">
        <f t="shared" si="3"/>
        <v>74.20189876</v>
      </c>
      <c r="J32" s="263">
        <v>345687.76</v>
      </c>
      <c r="K32" s="263">
        <v>89878.81760000001</v>
      </c>
      <c r="L32" s="263">
        <f t="shared" si="4"/>
        <v>435566.5776</v>
      </c>
      <c r="M32" s="259">
        <f>VLOOKUP(C32,'Appendix A -  Costs'!$A$2:$G$141,7,0)</f>
        <v>131696.8664</v>
      </c>
      <c r="N32" s="259">
        <f t="shared" si="5"/>
        <v>10.72568157</v>
      </c>
      <c r="O32" s="263">
        <f t="shared" si="6"/>
        <v>567263.444</v>
      </c>
      <c r="P32" s="259">
        <f t="shared" si="7"/>
        <v>46.19917871</v>
      </c>
      <c r="Q32" s="259">
        <f t="shared" si="8"/>
        <v>475532.4034</v>
      </c>
      <c r="R32" s="259">
        <f t="shared" ref="R32:S32" si="94">Q32/H32</f>
        <v>38.72840162</v>
      </c>
      <c r="S32" s="526">
        <f t="shared" si="94"/>
        <v>0.5219327574</v>
      </c>
      <c r="T32" s="259">
        <f t="shared" si="10"/>
        <v>343835.537</v>
      </c>
      <c r="U32" s="259">
        <f t="shared" si="11"/>
        <v>28.00272006</v>
      </c>
      <c r="V32" s="526">
        <f t="shared" si="12"/>
        <v>0.3773854918</v>
      </c>
      <c r="W32" s="527">
        <f t="shared" si="13"/>
        <v>11044.55816</v>
      </c>
      <c r="X32" s="532">
        <f t="shared" si="92"/>
        <v>2853.177524</v>
      </c>
      <c r="Y32" s="528">
        <f>VLOOKUP(C32,'Warehouse Order &amp; Sales Handlin'!$B$2:$J$141,9,0)</f>
        <v>4369.743253</v>
      </c>
      <c r="Z32" s="528">
        <f>VLOOKUP(C32,'Warehouse Order &amp; Sales Handlin'!$B$2:$K$141,10,0)</f>
        <v>416.6723339</v>
      </c>
      <c r="AA32" s="528">
        <f>VLOOKUP(C32,'Freight Cost'!$AR$2:$AS$141,2,0)</f>
        <v>31726.08</v>
      </c>
      <c r="AB32" s="528">
        <f>VLOOKUP(C32,'CI Cost'!EL70:EM208,2,0)</f>
        <v>69.726735</v>
      </c>
      <c r="AC32" s="528">
        <f t="shared" si="14"/>
        <v>39435.39985</v>
      </c>
      <c r="AD32" s="528">
        <f t="shared" si="15"/>
        <v>3.211705433</v>
      </c>
      <c r="AE32" s="528">
        <f t="shared" si="16"/>
        <v>10.72547726</v>
      </c>
      <c r="AF32" s="528">
        <f t="shared" si="17"/>
        <v>131694.3577</v>
      </c>
      <c r="AG32" s="528">
        <f t="shared" si="18"/>
        <v>606696.3352</v>
      </c>
      <c r="AH32" s="528">
        <f t="shared" si="19"/>
        <v>304402.6458</v>
      </c>
      <c r="AI32" s="528">
        <f t="shared" ref="AI32:AJ32" si="95">AH32/H32</f>
        <v>24.79121893</v>
      </c>
      <c r="AJ32" s="526">
        <f t="shared" si="95"/>
        <v>0.334104913</v>
      </c>
      <c r="AK32" s="526" t="str">
        <f>VLOOKUP(C32,'ABC Analysis Results'!$A$2:$C$140,3,0)</f>
        <v>A</v>
      </c>
      <c r="AL32" s="227" t="str">
        <f>VLOOKUP(C32,'Scenario II - Product Substitut'!$C$2:$Q$111,15,0)</f>
        <v>#N/A</v>
      </c>
      <c r="AM32" s="716">
        <f>SUMIF('Scenario II - Product Substitut'!$R$62:$AC$111,C32,'Scenario II - Product Substitut'!$AA$62:$AA$111)</f>
        <v>0</v>
      </c>
      <c r="AN32" s="716">
        <f>SUMIF('Scenario II - Product Substitut'!$R$62:$AC$111,C32,'Scenario II - Product Substitut'!$AB$62:$AB$111)</f>
        <v>0</v>
      </c>
      <c r="AO32" s="716">
        <f>SUMIF('Scenario II - Product Substitut'!$R$62:$AC$111,C32,'Scenario II - Product Substitut'!$AC$62:$AC$111)</f>
        <v>0</v>
      </c>
      <c r="AP32" s="716">
        <f t="shared" si="21"/>
        <v>12278.6478</v>
      </c>
      <c r="AQ32" s="716">
        <f t="shared" si="22"/>
        <v>12278.6478</v>
      </c>
      <c r="AR32" s="716">
        <f t="shared" si="23"/>
        <v>12278.6478</v>
      </c>
      <c r="AS32" s="716">
        <f t="shared" si="24"/>
        <v>911098.981</v>
      </c>
      <c r="AT32" s="716">
        <f t="shared" si="25"/>
        <v>911098.981</v>
      </c>
      <c r="AU32" s="716">
        <f t="shared" si="26"/>
        <v>911098.981</v>
      </c>
      <c r="AV32" s="716">
        <f t="shared" si="27"/>
        <v>435566.5776</v>
      </c>
      <c r="AW32" s="716">
        <f t="shared" si="28"/>
        <v>435566.5776</v>
      </c>
      <c r="AX32" s="716">
        <f t="shared" si="29"/>
        <v>435566.5776</v>
      </c>
      <c r="AY32" s="716">
        <f>VLOOKUP(C32,'Complexity Cost Adjustment'!$C$2:$AD$141,28,0)*AP32</f>
        <v>39435.39985</v>
      </c>
      <c r="AZ32" s="716">
        <f>VLOOKUP(C32,'Complexity Cost Adjustment'!$C$2:$AD$141,28,0)*AQ32</f>
        <v>39435.39985</v>
      </c>
      <c r="BA32" s="716">
        <f>VLOOKUP(C32,'Complexity Cost Adjustment'!$C$2:$AD$141,28,0)*AR32</f>
        <v>39435.39985</v>
      </c>
      <c r="BB32" s="716">
        <f>(AV32/$AV$56)*'Cost Distribution'!$B$13</f>
        <v>153361.9311</v>
      </c>
      <c r="BC32" s="716">
        <f>(AW32/$AW$56)*'Cost Distribution'!$B$13</f>
        <v>157471.8085</v>
      </c>
      <c r="BD32" s="716">
        <f>(AX32/$AX$56)*'Cost Distribution'!$B$13</f>
        <v>161770.2799</v>
      </c>
      <c r="BE32" s="716">
        <f>(AS32/$AS$56)*'Cost Distribution'!$B$22</f>
        <v>250343.8608</v>
      </c>
      <c r="BF32" s="716">
        <f>(AT32/$AT$56)*'Cost Distribution'!$B$22</f>
        <v>258851.0152</v>
      </c>
      <c r="BG32" s="716">
        <f>(AU32/$AU$56)*'Cost Distribution'!$B$22</f>
        <v>267862.8878</v>
      </c>
    </row>
    <row r="33" ht="14.25" customHeight="1">
      <c r="A33" s="275" t="s">
        <v>179</v>
      </c>
      <c r="B33" s="275" t="s">
        <v>197</v>
      </c>
      <c r="C33" s="275">
        <v>1811070.0</v>
      </c>
      <c r="D33" s="275" t="s">
        <v>479</v>
      </c>
      <c r="E33" s="275" t="s">
        <v>188</v>
      </c>
      <c r="F33" s="275">
        <v>912.3574311405484</v>
      </c>
      <c r="G33" s="279">
        <v>375266.535</v>
      </c>
      <c r="H33" s="135">
        <v>4487.433399999999</v>
      </c>
      <c r="I33" s="279">
        <f t="shared" si="3"/>
        <v>83.62609571</v>
      </c>
      <c r="J33" s="281">
        <v>121052.43920000002</v>
      </c>
      <c r="K33" s="281">
        <v>27912.577</v>
      </c>
      <c r="L33" s="281">
        <f t="shared" si="4"/>
        <v>148965.0162</v>
      </c>
      <c r="M33" s="279">
        <f>VLOOKUP(C33,'Appendix A -  Costs'!$A$2:$G$141,7,0)</f>
        <v>45040.70524</v>
      </c>
      <c r="N33" s="279">
        <f t="shared" si="5"/>
        <v>10.03707492</v>
      </c>
      <c r="O33" s="281">
        <f t="shared" si="6"/>
        <v>194005.7214</v>
      </c>
      <c r="P33" s="279">
        <f t="shared" si="7"/>
        <v>43.23311438</v>
      </c>
      <c r="Q33" s="279">
        <f t="shared" si="8"/>
        <v>226301.5188</v>
      </c>
      <c r="R33" s="279">
        <f t="shared" ref="R33:S33" si="96">Q33/H33</f>
        <v>50.43005625</v>
      </c>
      <c r="S33" s="529">
        <f t="shared" si="96"/>
        <v>0.6030420986</v>
      </c>
      <c r="T33" s="279">
        <f t="shared" si="10"/>
        <v>181260.8136</v>
      </c>
      <c r="U33" s="279">
        <f t="shared" si="11"/>
        <v>40.39298133</v>
      </c>
      <c r="V33" s="529">
        <f t="shared" si="12"/>
        <v>0.483018859</v>
      </c>
      <c r="W33" s="530">
        <f t="shared" si="13"/>
        <v>39444.05317</v>
      </c>
      <c r="X33" s="531">
        <f>W33*0.275</f>
        <v>10847.11462</v>
      </c>
      <c r="Y33" s="531">
        <f>VLOOKUP(C33,'Warehouse Order &amp; Sales Handlin'!$B$2:$J$141,9,0)</f>
        <v>2312.917352</v>
      </c>
      <c r="Z33" s="531">
        <f>VLOOKUP(C33,'Warehouse Order &amp; Sales Handlin'!$B$2:$K$141,10,0)</f>
        <v>327.7254083</v>
      </c>
      <c r="AA33" s="531">
        <f>VLOOKUP(C33,'Freight Cost'!$AR$2:$AS$141,2,0)</f>
        <v>7755.264</v>
      </c>
      <c r="AB33" s="531">
        <f>VLOOKUP(C33,'CI Cost'!EL71:EM209,2,0)</f>
        <v>126.00861</v>
      </c>
      <c r="AC33" s="531">
        <f t="shared" si="14"/>
        <v>21369.02999</v>
      </c>
      <c r="AD33" s="531">
        <f t="shared" si="15"/>
        <v>4.761971508</v>
      </c>
      <c r="AE33" s="531">
        <f t="shared" si="16"/>
        <v>10.0367294</v>
      </c>
      <c r="AF33" s="531">
        <f t="shared" si="17"/>
        <v>45039.15475</v>
      </c>
      <c r="AG33" s="531">
        <f t="shared" si="18"/>
        <v>215373.2009</v>
      </c>
      <c r="AH33" s="531">
        <f t="shared" si="19"/>
        <v>159893.3341</v>
      </c>
      <c r="AI33" s="531">
        <f t="shared" ref="AI33:AJ33" si="97">AH33/H33</f>
        <v>35.63135534</v>
      </c>
      <c r="AJ33" s="529">
        <f t="shared" si="97"/>
        <v>0.426079384</v>
      </c>
      <c r="AK33" s="529" t="str">
        <f>VLOOKUP(C33,'ABC Analysis Results'!$A$2:$C$140,3,0)</f>
        <v>A</v>
      </c>
      <c r="AL33" s="284" t="str">
        <f>VLOOKUP(C33,'Scenario II - Product Substitut'!$C$2:$Q$111,15,0)</f>
        <v>#N/A</v>
      </c>
      <c r="AM33" s="718">
        <f>SUMIF('Scenario II - Product Substitut'!$R$62:$AC$111,C33,'Scenario II - Product Substitut'!$AA$62:$AA$111)</f>
        <v>3924.25722</v>
      </c>
      <c r="AN33" s="718">
        <f>SUMIF('Scenario II - Product Substitut'!$R$62:$AC$111,C33,'Scenario II - Product Substitut'!$AB$62:$AB$111)</f>
        <v>3052.20006</v>
      </c>
      <c r="AO33" s="718">
        <f>SUMIF('Scenario II - Product Substitut'!$R$62:$AC$111,C33,'Scenario II - Product Substitut'!$AC$62:$AC$111)</f>
        <v>2180.1429</v>
      </c>
      <c r="AP33" s="718">
        <f t="shared" si="21"/>
        <v>8411.69062</v>
      </c>
      <c r="AQ33" s="718">
        <f t="shared" si="22"/>
        <v>7539.63346</v>
      </c>
      <c r="AR33" s="718">
        <f t="shared" si="23"/>
        <v>6667.5763</v>
      </c>
      <c r="AS33" s="718">
        <f t="shared" si="24"/>
        <v>703436.8449</v>
      </c>
      <c r="AT33" s="718">
        <f t="shared" si="25"/>
        <v>630510.1093</v>
      </c>
      <c r="AU33" s="718">
        <f t="shared" si="26"/>
        <v>557583.3738</v>
      </c>
      <c r="AV33" s="718">
        <f t="shared" si="27"/>
        <v>279234.8137</v>
      </c>
      <c r="AW33" s="718">
        <f t="shared" si="28"/>
        <v>250285.9698</v>
      </c>
      <c r="AX33" s="718">
        <f t="shared" si="29"/>
        <v>221337.1259</v>
      </c>
      <c r="AY33" s="718">
        <f>VLOOKUP(C33,'Complexity Cost Adjustment'!$C$2:$AD$141,28,0)*AP33</f>
        <v>40056.23106</v>
      </c>
      <c r="AZ33" s="718">
        <f>VLOOKUP(C33,'Complexity Cost Adjustment'!$C$2:$AD$141,28,0)*AQ33</f>
        <v>35903.51971</v>
      </c>
      <c r="BA33" s="718">
        <f>VLOOKUP(C33,'Complexity Cost Adjustment'!$C$2:$AD$141,28,0)*AR33</f>
        <v>31750.80837</v>
      </c>
      <c r="BB33" s="718">
        <f>(AV33/$AV$56)*'Cost Distribution'!$B$13</f>
        <v>98317.89779</v>
      </c>
      <c r="BC33" s="718">
        <f>(AW33/$AW$56)*'Cost Distribution'!$B$13</f>
        <v>90486.70473</v>
      </c>
      <c r="BD33" s="718">
        <f>(AX33/$AX$56)*'Cost Distribution'!$B$13</f>
        <v>82205.04204</v>
      </c>
      <c r="BE33" s="718">
        <f>(AS33/$AS$56)*'Cost Distribution'!$B$22</f>
        <v>193284.2636</v>
      </c>
      <c r="BF33" s="718">
        <f>(AT33/$AT$56)*'Cost Distribution'!$B$22</f>
        <v>179133.3162</v>
      </c>
      <c r="BG33" s="718">
        <f>(AU33/$AU$56)*'Cost Distribution'!$B$22</f>
        <v>163929.3818</v>
      </c>
    </row>
    <row r="34" ht="14.25" customHeight="1">
      <c r="A34" s="269" t="s">
        <v>202</v>
      </c>
      <c r="B34" s="269" t="s">
        <v>203</v>
      </c>
      <c r="C34" s="269">
        <v>1811073.0</v>
      </c>
      <c r="D34" s="269" t="s">
        <v>257</v>
      </c>
      <c r="E34" s="269" t="s">
        <v>547</v>
      </c>
      <c r="F34" s="269">
        <v>518.0918214355277</v>
      </c>
      <c r="G34" s="259">
        <v>323960.624</v>
      </c>
      <c r="H34" s="132">
        <v>1528.212</v>
      </c>
      <c r="I34" s="259">
        <f t="shared" si="3"/>
        <v>211.9867034</v>
      </c>
      <c r="J34" s="263">
        <v>68583.3632</v>
      </c>
      <c r="K34" s="263">
        <v>17315.6016</v>
      </c>
      <c r="L34" s="263">
        <f t="shared" si="4"/>
        <v>85898.9648</v>
      </c>
      <c r="M34" s="259">
        <f>VLOOKUP(C34,'Appendix A -  Costs'!$A$2:$G$141,7,0)</f>
        <v>25972.2051</v>
      </c>
      <c r="N34" s="259">
        <f t="shared" si="5"/>
        <v>16.99515846</v>
      </c>
      <c r="O34" s="263">
        <f t="shared" si="6"/>
        <v>111871.1699</v>
      </c>
      <c r="P34" s="259">
        <f t="shared" si="7"/>
        <v>73.20395986</v>
      </c>
      <c r="Q34" s="259">
        <f t="shared" si="8"/>
        <v>238061.6592</v>
      </c>
      <c r="R34" s="259">
        <f t="shared" ref="R34:S34" si="98">Q34/H34</f>
        <v>155.777902</v>
      </c>
      <c r="S34" s="526">
        <f t="shared" si="98"/>
        <v>0.7348475141</v>
      </c>
      <c r="T34" s="259">
        <f t="shared" si="10"/>
        <v>212089.4541</v>
      </c>
      <c r="U34" s="259">
        <f t="shared" si="11"/>
        <v>138.7827436</v>
      </c>
      <c r="V34" s="526">
        <f t="shared" si="12"/>
        <v>0.654676644</v>
      </c>
      <c r="W34" s="527">
        <f t="shared" si="13"/>
        <v>37926.3729</v>
      </c>
      <c r="X34" s="532">
        <f t="shared" ref="X34:X44" si="101">((1/3)*W34*0.275)+((1/3)*W34*0.255)+((1/3)*W34*0.245)</f>
        <v>9797.646332</v>
      </c>
      <c r="Y34" s="528">
        <f>VLOOKUP(C34,'Warehouse Order &amp; Sales Handlin'!$B$2:$J$141,9,0)</f>
        <v>1038.996424</v>
      </c>
      <c r="Z34" s="528">
        <f>VLOOKUP(C34,'Warehouse Order &amp; Sales Handlin'!$B$2:$K$141,10,0)</f>
        <v>188.8442182</v>
      </c>
      <c r="AA34" s="528">
        <f>VLOOKUP(C34,'Freight Cost'!$AR$2:$AS$141,2,0)</f>
        <v>26438.4</v>
      </c>
      <c r="AB34" s="528">
        <f>VLOOKUP(C34,'CI Cost'!EL74:EM212,2,0)</f>
        <v>65.171925</v>
      </c>
      <c r="AC34" s="528">
        <f t="shared" si="14"/>
        <v>37529.0589</v>
      </c>
      <c r="AD34" s="528">
        <f t="shared" si="15"/>
        <v>24.55749523</v>
      </c>
      <c r="AE34" s="528">
        <f t="shared" si="16"/>
        <v>16.99485587</v>
      </c>
      <c r="AF34" s="528">
        <f t="shared" si="17"/>
        <v>25971.74269</v>
      </c>
      <c r="AG34" s="528">
        <f t="shared" si="18"/>
        <v>149399.7664</v>
      </c>
      <c r="AH34" s="528">
        <f t="shared" si="19"/>
        <v>174560.8576</v>
      </c>
      <c r="AI34" s="528">
        <f t="shared" ref="AI34:AJ34" si="99">AH34/H34</f>
        <v>114.2255509</v>
      </c>
      <c r="AJ34" s="526">
        <f t="shared" si="99"/>
        <v>0.538833564</v>
      </c>
      <c r="AK34" s="526" t="str">
        <f>VLOOKUP(C34,'ABC Analysis Results'!$A$2:$C$140,3,0)</f>
        <v>A</v>
      </c>
      <c r="AL34" s="227" t="str">
        <f>VLOOKUP(C34,'Scenario II - Product Substitut'!$C$2:$Q$111,15,0)</f>
        <v>#N/A</v>
      </c>
      <c r="AM34" s="716">
        <f>SUMIF('Scenario II - Product Substitut'!$R$62:$AC$111,C34,'Scenario II - Product Substitut'!$AA$62:$AA$111)</f>
        <v>3873.5948</v>
      </c>
      <c r="AN34" s="716">
        <f>SUMIF('Scenario II - Product Substitut'!$R$62:$AC$111,C34,'Scenario II - Product Substitut'!$AB$62:$AB$111)</f>
        <v>3006.60682</v>
      </c>
      <c r="AO34" s="716">
        <f>SUMIF('Scenario II - Product Substitut'!$R$62:$AC$111,C34,'Scenario II - Product Substitut'!$AC$62:$AC$111)</f>
        <v>2169.18642</v>
      </c>
      <c r="AP34" s="716">
        <f t="shared" si="21"/>
        <v>5401.8068</v>
      </c>
      <c r="AQ34" s="716">
        <f t="shared" si="22"/>
        <v>4534.81882</v>
      </c>
      <c r="AR34" s="716">
        <f t="shared" si="23"/>
        <v>3697.39842</v>
      </c>
      <c r="AS34" s="716">
        <f t="shared" si="24"/>
        <v>1145111.216</v>
      </c>
      <c r="AT34" s="716">
        <f t="shared" si="25"/>
        <v>961321.2922</v>
      </c>
      <c r="AU34" s="716">
        <f t="shared" si="26"/>
        <v>783799.3023</v>
      </c>
      <c r="AV34" s="716">
        <f t="shared" si="27"/>
        <v>303629.0856</v>
      </c>
      <c r="AW34" s="716">
        <f t="shared" si="28"/>
        <v>254896.7304</v>
      </c>
      <c r="AX34" s="716">
        <f t="shared" si="29"/>
        <v>207826.3335</v>
      </c>
      <c r="AY34" s="716">
        <f>VLOOKUP(C34,'Complexity Cost Adjustment'!$C$2:$AD$141,28,0)*AP34</f>
        <v>132654.8447</v>
      </c>
      <c r="AZ34" s="716">
        <f>VLOOKUP(C34,'Complexity Cost Adjustment'!$C$2:$AD$141,28,0)*AQ34</f>
        <v>111363.7915</v>
      </c>
      <c r="BA34" s="716">
        <f>VLOOKUP(C34,'Complexity Cost Adjustment'!$C$2:$AD$141,28,0)*AR34</f>
        <v>90798.84406</v>
      </c>
      <c r="BB34" s="716">
        <f>(AV34/$AV$56)*'Cost Distribution'!$B$13</f>
        <v>106907.0615</v>
      </c>
      <c r="BC34" s="716">
        <f>(AW34/$AW$56)*'Cost Distribution'!$B$13</f>
        <v>92153.64808</v>
      </c>
      <c r="BD34" s="716">
        <f>(AX34/$AX$56)*'Cost Distribution'!$B$13</f>
        <v>77187.10726</v>
      </c>
      <c r="BE34" s="716">
        <f>(AS34/$AS$56)*'Cost Distribution'!$B$22</f>
        <v>314643.7093</v>
      </c>
      <c r="BF34" s="716">
        <f>(AT34/$AT$56)*'Cost Distribution'!$B$22</f>
        <v>273119.6035</v>
      </c>
      <c r="BG34" s="716">
        <f>(AU34/$AU$56)*'Cost Distribution'!$B$22</f>
        <v>230436.8119</v>
      </c>
    </row>
    <row r="35" ht="14.25" customHeight="1">
      <c r="A35" s="269" t="s">
        <v>202</v>
      </c>
      <c r="B35" s="269" t="s">
        <v>210</v>
      </c>
      <c r="C35" s="269">
        <v>1811074.0</v>
      </c>
      <c r="D35" s="269" t="s">
        <v>257</v>
      </c>
      <c r="E35" s="269" t="s">
        <v>547</v>
      </c>
      <c r="F35" s="269">
        <v>579.0820953001052</v>
      </c>
      <c r="G35" s="259">
        <v>335767.12</v>
      </c>
      <c r="H35" s="132">
        <v>1583.6724</v>
      </c>
      <c r="I35" s="259">
        <f t="shared" si="3"/>
        <v>212.0180411</v>
      </c>
      <c r="J35" s="263">
        <v>81840.528</v>
      </c>
      <c r="K35" s="263">
        <v>21080.136000000002</v>
      </c>
      <c r="L35" s="263">
        <f t="shared" si="4"/>
        <v>102920.664</v>
      </c>
      <c r="M35" s="259">
        <f>VLOOKUP(C35,'Appendix A -  Costs'!$A$2:$G$141,7,0)</f>
        <v>31118.84527</v>
      </c>
      <c r="N35" s="259">
        <f t="shared" si="5"/>
        <v>19.64979959</v>
      </c>
      <c r="O35" s="263">
        <f t="shared" si="6"/>
        <v>134039.5093</v>
      </c>
      <c r="P35" s="259">
        <f t="shared" si="7"/>
        <v>84.63840708</v>
      </c>
      <c r="Q35" s="259">
        <f t="shared" si="8"/>
        <v>232846.456</v>
      </c>
      <c r="R35" s="259">
        <f t="shared" ref="R35:S35" si="100">Q35/H35</f>
        <v>147.0294336</v>
      </c>
      <c r="S35" s="526">
        <f t="shared" si="100"/>
        <v>0.6934760497</v>
      </c>
      <c r="T35" s="259">
        <f t="shared" si="10"/>
        <v>201727.6107</v>
      </c>
      <c r="U35" s="259">
        <f t="shared" si="11"/>
        <v>127.379634</v>
      </c>
      <c r="V35" s="526">
        <f t="shared" si="12"/>
        <v>0.6007962028</v>
      </c>
      <c r="W35" s="527">
        <f t="shared" si="13"/>
        <v>49012.58611</v>
      </c>
      <c r="X35" s="532">
        <f t="shared" si="101"/>
        <v>12661.58475</v>
      </c>
      <c r="Y35" s="528">
        <f>VLOOKUP(C35,'Warehouse Order &amp; Sales Handlin'!$B$2:$J$141,9,0)</f>
        <v>2011.515263</v>
      </c>
      <c r="Z35" s="528">
        <f>VLOOKUP(C35,'Warehouse Order &amp; Sales Handlin'!$B$2:$K$141,10,0)</f>
        <v>482.9814371</v>
      </c>
      <c r="AA35" s="528">
        <f>VLOOKUP(C35,'Freight Cost'!$AR$2:$AS$141,2,0)</f>
        <v>27760.32</v>
      </c>
      <c r="AB35" s="528">
        <f>VLOOKUP(C35,'CI Cost'!EL75:EM213,2,0)</f>
        <v>65.171925</v>
      </c>
      <c r="AC35" s="528">
        <f t="shared" si="14"/>
        <v>42981.57337</v>
      </c>
      <c r="AD35" s="528">
        <f t="shared" si="15"/>
        <v>27.14044481</v>
      </c>
      <c r="AE35" s="528">
        <f t="shared" si="16"/>
        <v>19.64944974</v>
      </c>
      <c r="AF35" s="528">
        <f t="shared" si="17"/>
        <v>31118.29122</v>
      </c>
      <c r="AG35" s="528">
        <f t="shared" si="18"/>
        <v>177020.5286</v>
      </c>
      <c r="AH35" s="528">
        <f t="shared" si="19"/>
        <v>158746.5914</v>
      </c>
      <c r="AI35" s="528">
        <f t="shared" ref="AI35:AJ35" si="102">AH35/H35</f>
        <v>100.2395391</v>
      </c>
      <c r="AJ35" s="526">
        <f t="shared" si="102"/>
        <v>0.4727877804</v>
      </c>
      <c r="AK35" s="526" t="str">
        <f>VLOOKUP(C35,'ABC Analysis Results'!$A$2:$C$140,3,0)</f>
        <v>A</v>
      </c>
      <c r="AL35" s="227" t="str">
        <f>VLOOKUP(C35,'Scenario II - Product Substitut'!$C$2:$Q$111,15,0)</f>
        <v>#N/A</v>
      </c>
      <c r="AM35" s="716">
        <f>SUMIF('Scenario II - Product Substitut'!$R$62:$AC$111,C35,'Scenario II - Product Substitut'!$AA$62:$AA$111)</f>
        <v>0</v>
      </c>
      <c r="AN35" s="716">
        <f>SUMIF('Scenario II - Product Substitut'!$R$62:$AC$111,C35,'Scenario II - Product Substitut'!$AB$62:$AB$111)</f>
        <v>0</v>
      </c>
      <c r="AO35" s="716">
        <f>SUMIF('Scenario II - Product Substitut'!$R$62:$AC$111,C35,'Scenario II - Product Substitut'!$AC$62:$AC$111)</f>
        <v>0</v>
      </c>
      <c r="AP35" s="716">
        <f t="shared" si="21"/>
        <v>1583.6724</v>
      </c>
      <c r="AQ35" s="716">
        <f t="shared" si="22"/>
        <v>1583.6724</v>
      </c>
      <c r="AR35" s="716">
        <f t="shared" si="23"/>
        <v>1583.6724</v>
      </c>
      <c r="AS35" s="716">
        <f t="shared" si="24"/>
        <v>335767.12</v>
      </c>
      <c r="AT35" s="716">
        <f t="shared" si="25"/>
        <v>335767.12</v>
      </c>
      <c r="AU35" s="716">
        <f t="shared" si="26"/>
        <v>335767.12</v>
      </c>
      <c r="AV35" s="716">
        <f t="shared" si="27"/>
        <v>102920.664</v>
      </c>
      <c r="AW35" s="716">
        <f t="shared" si="28"/>
        <v>102920.664</v>
      </c>
      <c r="AX35" s="716">
        <f t="shared" si="29"/>
        <v>102920.664</v>
      </c>
      <c r="AY35" s="716">
        <f>VLOOKUP(C35,'Complexity Cost Adjustment'!$C$2:$AD$141,28,0)*AP35</f>
        <v>42981.57337</v>
      </c>
      <c r="AZ35" s="716">
        <f>VLOOKUP(C35,'Complexity Cost Adjustment'!$C$2:$AD$141,28,0)*AQ35</f>
        <v>42981.57337</v>
      </c>
      <c r="BA35" s="716">
        <f>VLOOKUP(C35,'Complexity Cost Adjustment'!$C$2:$AD$141,28,0)*AR35</f>
        <v>42981.57337</v>
      </c>
      <c r="BB35" s="716">
        <f>(AV35/$AV$56)*'Cost Distribution'!$B$13</f>
        <v>36238.11512</v>
      </c>
      <c r="BC35" s="716">
        <f>(AW35/$AW$56)*'Cost Distribution'!$B$13</f>
        <v>37209.24405</v>
      </c>
      <c r="BD35" s="716">
        <f>(AX35/$AX$56)*'Cost Distribution'!$B$13</f>
        <v>38224.93617</v>
      </c>
      <c r="BE35" s="716">
        <f>(AS35/$AS$56)*'Cost Distribution'!$B$22</f>
        <v>92259.17152</v>
      </c>
      <c r="BF35" s="716">
        <f>(AT35/$AT$56)*'Cost Distribution'!$B$22</f>
        <v>95394.31136</v>
      </c>
      <c r="BG35" s="716">
        <f>(AU35/$AU$56)*'Cost Distribution'!$B$22</f>
        <v>98715.45491</v>
      </c>
    </row>
    <row r="36" ht="14.25" customHeight="1">
      <c r="A36" s="269" t="s">
        <v>202</v>
      </c>
      <c r="B36" s="269" t="s">
        <v>213</v>
      </c>
      <c r="C36" s="269">
        <v>1811075.0</v>
      </c>
      <c r="D36" s="269" t="s">
        <v>257</v>
      </c>
      <c r="E36" s="269" t="s">
        <v>547</v>
      </c>
      <c r="F36" s="269">
        <v>1172.0225787974275</v>
      </c>
      <c r="G36" s="259">
        <v>1430252.9530000002</v>
      </c>
      <c r="H36" s="132">
        <v>8280.979</v>
      </c>
      <c r="I36" s="259">
        <f t="shared" si="3"/>
        <v>172.7154426</v>
      </c>
      <c r="J36" s="263">
        <v>440393.32480000006</v>
      </c>
      <c r="K36" s="263">
        <v>103746.5044</v>
      </c>
      <c r="L36" s="263">
        <f t="shared" si="4"/>
        <v>544139.8292</v>
      </c>
      <c r="M36" s="259">
        <f>VLOOKUP(C36,'Appendix A -  Costs'!$A$2:$G$141,7,0)</f>
        <v>164524.8145</v>
      </c>
      <c r="N36" s="259">
        <f t="shared" si="5"/>
        <v>19.86779757</v>
      </c>
      <c r="O36" s="263">
        <f t="shared" si="6"/>
        <v>708664.6437</v>
      </c>
      <c r="P36" s="259">
        <f t="shared" si="7"/>
        <v>85.57739896</v>
      </c>
      <c r="Q36" s="259">
        <f t="shared" si="8"/>
        <v>886113.1238</v>
      </c>
      <c r="R36" s="259">
        <f t="shared" ref="R36:S36" si="103">Q36/H36</f>
        <v>107.0058412</v>
      </c>
      <c r="S36" s="526">
        <f t="shared" si="103"/>
        <v>0.6195499348</v>
      </c>
      <c r="T36" s="259">
        <f t="shared" si="10"/>
        <v>721588.3093</v>
      </c>
      <c r="U36" s="259">
        <f t="shared" si="11"/>
        <v>87.13804362</v>
      </c>
      <c r="V36" s="526">
        <f t="shared" si="12"/>
        <v>0.504517965</v>
      </c>
      <c r="W36" s="527">
        <f t="shared" si="13"/>
        <v>100298.6438</v>
      </c>
      <c r="X36" s="532">
        <f t="shared" si="101"/>
        <v>25910.48299</v>
      </c>
      <c r="Y36" s="528">
        <f>VLOOKUP(C36,'Warehouse Order &amp; Sales Handlin'!$B$2:$J$141,9,0)</f>
        <v>11322.95227</v>
      </c>
      <c r="Z36" s="528">
        <f>VLOOKUP(C36,'Warehouse Order &amp; Sales Handlin'!$B$2:$K$141,10,0)</f>
        <v>3920.199036</v>
      </c>
      <c r="AA36" s="528">
        <f>VLOOKUP(C36,'Freight Cost'!$AR$2:$AS$141,2,0)</f>
        <v>141445.44</v>
      </c>
      <c r="AB36" s="528">
        <f>VLOOKUP(C36,'CI Cost'!EL76:EM214,2,0)</f>
        <v>65.171925</v>
      </c>
      <c r="AC36" s="528">
        <f t="shared" si="14"/>
        <v>182664.2462</v>
      </c>
      <c r="AD36" s="528">
        <f t="shared" si="15"/>
        <v>22.0582912</v>
      </c>
      <c r="AE36" s="528">
        <f t="shared" si="16"/>
        <v>19.86744384</v>
      </c>
      <c r="AF36" s="528">
        <f t="shared" si="17"/>
        <v>164521.8852</v>
      </c>
      <c r="AG36" s="528">
        <f t="shared" si="18"/>
        <v>891325.9607</v>
      </c>
      <c r="AH36" s="528">
        <f t="shared" si="19"/>
        <v>538926.9923</v>
      </c>
      <c r="AI36" s="528">
        <f t="shared" ref="AI36:AJ36" si="104">AH36/H36</f>
        <v>65.08010615</v>
      </c>
      <c r="AJ36" s="526">
        <f t="shared" si="104"/>
        <v>0.3768053694</v>
      </c>
      <c r="AK36" s="526" t="str">
        <f>VLOOKUP(C36,'ABC Analysis Results'!$A$2:$C$140,3,0)</f>
        <v>A</v>
      </c>
      <c r="AL36" s="227" t="str">
        <f>VLOOKUP(C36,'Scenario II - Product Substitut'!$C$2:$Q$111,15,0)</f>
        <v>#N/A</v>
      </c>
      <c r="AM36" s="716">
        <f>SUMIF('Scenario II - Product Substitut'!$R$62:$AC$111,C36,'Scenario II - Product Substitut'!$AA$62:$AA$111)</f>
        <v>496.87343</v>
      </c>
      <c r="AN36" s="716">
        <f>SUMIF('Scenario II - Product Substitut'!$R$62:$AC$111,C36,'Scenario II - Product Substitut'!$AB$62:$AB$111)</f>
        <v>355.75451</v>
      </c>
      <c r="AO36" s="716">
        <f>SUMIF('Scenario II - Product Substitut'!$R$62:$AC$111,C36,'Scenario II - Product Substitut'!$AC$62:$AC$111)</f>
        <v>214.63559</v>
      </c>
      <c r="AP36" s="716">
        <f t="shared" si="21"/>
        <v>8777.85243</v>
      </c>
      <c r="AQ36" s="716">
        <f t="shared" si="22"/>
        <v>8636.73351</v>
      </c>
      <c r="AR36" s="716">
        <f t="shared" si="23"/>
        <v>8495.61459</v>
      </c>
      <c r="AS36" s="716">
        <f t="shared" si="24"/>
        <v>1516070.667</v>
      </c>
      <c r="AT36" s="716">
        <f t="shared" si="25"/>
        <v>1491697.251</v>
      </c>
      <c r="AU36" s="716">
        <f t="shared" si="26"/>
        <v>1467323.834</v>
      </c>
      <c r="AV36" s="716">
        <f t="shared" si="27"/>
        <v>576789.1842</v>
      </c>
      <c r="AW36" s="716">
        <f t="shared" si="28"/>
        <v>567516.3162</v>
      </c>
      <c r="AX36" s="716">
        <f t="shared" si="29"/>
        <v>558243.4483</v>
      </c>
      <c r="AY36" s="716">
        <f>VLOOKUP(C36,'Complexity Cost Adjustment'!$C$2:$AD$141,28,0)*AP36</f>
        <v>193624.425</v>
      </c>
      <c r="AZ36" s="716">
        <f>VLOOKUP(C36,'Complexity Cost Adjustment'!$C$2:$AD$141,28,0)*AQ36</f>
        <v>190511.5828</v>
      </c>
      <c r="BA36" s="716">
        <f>VLOOKUP(C36,'Complexity Cost Adjustment'!$C$2:$AD$141,28,0)*AR36</f>
        <v>187398.7406</v>
      </c>
      <c r="BB36" s="716">
        <f>(AV36/$AV$56)*'Cost Distribution'!$B$13</f>
        <v>203086.0669</v>
      </c>
      <c r="BC36" s="716">
        <f>(AW36/$AW$56)*'Cost Distribution'!$B$13</f>
        <v>205176.0287</v>
      </c>
      <c r="BD36" s="716">
        <f>(AX36/$AX$56)*'Cost Distribution'!$B$13</f>
        <v>207332.71</v>
      </c>
      <c r="BE36" s="716">
        <f>(AS36/$AS$56)*'Cost Distribution'!$B$22</f>
        <v>416572.7238</v>
      </c>
      <c r="BF36" s="716">
        <f>(AT36/$AT$56)*'Cost Distribution'!$B$22</f>
        <v>423803.9507</v>
      </c>
      <c r="BG36" s="716">
        <f>(AU36/$AU$56)*'Cost Distribution'!$B$22</f>
        <v>431392.8647</v>
      </c>
    </row>
    <row r="37" ht="14.25" customHeight="1">
      <c r="A37" s="269" t="s">
        <v>202</v>
      </c>
      <c r="B37" s="269" t="s">
        <v>216</v>
      </c>
      <c r="C37" s="269">
        <v>1811076.0</v>
      </c>
      <c r="D37" s="269" t="s">
        <v>257</v>
      </c>
      <c r="E37" s="269" t="s">
        <v>547</v>
      </c>
      <c r="F37" s="269">
        <v>493.1584707710755</v>
      </c>
      <c r="G37" s="259">
        <v>135943.83</v>
      </c>
      <c r="H37" s="132">
        <v>483.91119999999995</v>
      </c>
      <c r="I37" s="259">
        <f t="shared" si="3"/>
        <v>280.9272238</v>
      </c>
      <c r="J37" s="263">
        <v>26777.52</v>
      </c>
      <c r="K37" s="263">
        <v>6899.31</v>
      </c>
      <c r="L37" s="263">
        <f t="shared" si="4"/>
        <v>33676.83</v>
      </c>
      <c r="M37" s="259">
        <f>VLOOKUP(C37,'Appendix A -  Costs'!$A$2:$G$141,7,0)</f>
        <v>10182.4456</v>
      </c>
      <c r="N37" s="259">
        <f t="shared" si="5"/>
        <v>21.04197133</v>
      </c>
      <c r="O37" s="263">
        <f t="shared" si="6"/>
        <v>43859.2756</v>
      </c>
      <c r="P37" s="259">
        <f t="shared" si="7"/>
        <v>90.63496691</v>
      </c>
      <c r="Q37" s="259">
        <f t="shared" si="8"/>
        <v>102267</v>
      </c>
      <c r="R37" s="259">
        <f t="shared" ref="R37:S37" si="105">Q37/H37</f>
        <v>211.3342283</v>
      </c>
      <c r="S37" s="526">
        <f t="shared" si="105"/>
        <v>0.7522739355</v>
      </c>
      <c r="T37" s="259">
        <f t="shared" si="10"/>
        <v>92084.5544</v>
      </c>
      <c r="U37" s="259">
        <f t="shared" si="11"/>
        <v>190.2922569</v>
      </c>
      <c r="V37" s="526">
        <f t="shared" si="12"/>
        <v>0.6773720764</v>
      </c>
      <c r="W37" s="527">
        <f t="shared" si="13"/>
        <v>44697.40168</v>
      </c>
      <c r="X37" s="532">
        <f t="shared" si="101"/>
        <v>11546.82877</v>
      </c>
      <c r="Y37" s="528">
        <f>VLOOKUP(C37,'Warehouse Order &amp; Sales Handlin'!$B$2:$J$141,9,0)</f>
        <v>560.7338307</v>
      </c>
      <c r="Z37" s="528">
        <f>VLOOKUP(C37,'Warehouse Order &amp; Sales Handlin'!$B$2:$K$141,10,0)</f>
        <v>75.65573333</v>
      </c>
      <c r="AA37" s="528">
        <f>VLOOKUP(C37,'Freight Cost'!$AR$2:$AS$141,2,0)</f>
        <v>9253.44</v>
      </c>
      <c r="AB37" s="528">
        <f>VLOOKUP(C37,'CI Cost'!EL77:EM215,2,0)</f>
        <v>65.171925</v>
      </c>
      <c r="AC37" s="528">
        <f t="shared" si="14"/>
        <v>21501.83026</v>
      </c>
      <c r="AD37" s="528">
        <f t="shared" si="15"/>
        <v>44.43342137</v>
      </c>
      <c r="AE37" s="528">
        <f t="shared" si="16"/>
        <v>21.04159669</v>
      </c>
      <c r="AF37" s="528">
        <f t="shared" si="17"/>
        <v>10182.26431</v>
      </c>
      <c r="AG37" s="528">
        <f t="shared" si="18"/>
        <v>65360.92456</v>
      </c>
      <c r="AH37" s="528">
        <f t="shared" si="19"/>
        <v>70582.90544</v>
      </c>
      <c r="AI37" s="528">
        <f t="shared" ref="AI37:AJ37" si="106">AH37/H37</f>
        <v>145.8592102</v>
      </c>
      <c r="AJ37" s="526">
        <f t="shared" si="106"/>
        <v>0.5192063916</v>
      </c>
      <c r="AK37" s="526" t="str">
        <f>VLOOKUP(C37,'ABC Analysis Results'!$A$2:$C$140,3,0)</f>
        <v>C</v>
      </c>
      <c r="AL37" s="227" t="str">
        <f>VLOOKUP(C37,'Scenario II - Product Substitut'!$C$2:$Q$111,15,0)</f>
        <v>K</v>
      </c>
      <c r="AM37" s="716">
        <f>SUMIF('Scenario II - Product Substitut'!$R$62:$AC$111,C37,'Scenario II - Product Substitut'!$AA$62:$AA$111)</f>
        <v>0</v>
      </c>
      <c r="AN37" s="716">
        <f>SUMIF('Scenario II - Product Substitut'!$R$62:$AC$111,C37,'Scenario II - Product Substitut'!$AB$62:$AB$111)</f>
        <v>0</v>
      </c>
      <c r="AO37" s="716">
        <f>SUMIF('Scenario II - Product Substitut'!$R$62:$AC$111,C37,'Scenario II - Product Substitut'!$AC$62:$AC$111)</f>
        <v>0</v>
      </c>
      <c r="AP37" s="716">
        <f t="shared" si="21"/>
        <v>483.9112</v>
      </c>
      <c r="AQ37" s="716">
        <f t="shared" si="22"/>
        <v>483.9112</v>
      </c>
      <c r="AR37" s="716">
        <f t="shared" si="23"/>
        <v>483.9112</v>
      </c>
      <c r="AS37" s="716">
        <f t="shared" si="24"/>
        <v>135943.83</v>
      </c>
      <c r="AT37" s="716">
        <f t="shared" si="25"/>
        <v>135943.83</v>
      </c>
      <c r="AU37" s="716">
        <f t="shared" si="26"/>
        <v>135943.83</v>
      </c>
      <c r="AV37" s="716">
        <f t="shared" si="27"/>
        <v>33676.83</v>
      </c>
      <c r="AW37" s="716">
        <f t="shared" si="28"/>
        <v>33676.83</v>
      </c>
      <c r="AX37" s="716">
        <f t="shared" si="29"/>
        <v>33676.83</v>
      </c>
      <c r="AY37" s="716">
        <f>VLOOKUP(C37,'Complexity Cost Adjustment'!$C$2:$AD$141,28,0)*AP37</f>
        <v>21501.83026</v>
      </c>
      <c r="AZ37" s="716">
        <f>VLOOKUP(C37,'Complexity Cost Adjustment'!$C$2:$AD$141,28,0)*AQ37</f>
        <v>21501.83026</v>
      </c>
      <c r="BA37" s="716">
        <f>VLOOKUP(C37,'Complexity Cost Adjustment'!$C$2:$AD$141,28,0)*AR37</f>
        <v>21501.83026</v>
      </c>
      <c r="BB37" s="716">
        <f>(AV37/$AV$56)*'Cost Distribution'!$B$13</f>
        <v>11857.52982</v>
      </c>
      <c r="BC37" s="716">
        <f>(AW37/$AW$56)*'Cost Distribution'!$B$13</f>
        <v>12175.29442</v>
      </c>
      <c r="BD37" s="716">
        <f>(AX37/$AX$56)*'Cost Distribution'!$B$13</f>
        <v>12507.64062</v>
      </c>
      <c r="BE37" s="716">
        <f>(AS37/$AS$56)*'Cost Distribution'!$B$22</f>
        <v>37353.4643</v>
      </c>
      <c r="BF37" s="716">
        <f>(AT37/$AT$56)*'Cost Distribution'!$B$22</f>
        <v>38622.80514</v>
      </c>
      <c r="BG37" s="716">
        <f>(AU37/$AU$56)*'Cost Distribution'!$B$22</f>
        <v>39967.45429</v>
      </c>
    </row>
    <row r="38" ht="14.25" customHeight="1">
      <c r="A38" s="269" t="s">
        <v>202</v>
      </c>
      <c r="B38" s="269" t="s">
        <v>218</v>
      </c>
      <c r="C38" s="269">
        <v>1811077.0</v>
      </c>
      <c r="D38" s="269" t="s">
        <v>257</v>
      </c>
      <c r="E38" s="269" t="s">
        <v>547</v>
      </c>
      <c r="F38" s="269">
        <v>293.42646886623396</v>
      </c>
      <c r="G38" s="259">
        <v>510807.06599999993</v>
      </c>
      <c r="H38" s="132">
        <v>2028.7567999999999</v>
      </c>
      <c r="I38" s="259">
        <f t="shared" si="3"/>
        <v>251.7832921</v>
      </c>
      <c r="J38" s="263">
        <v>138969.72320000004</v>
      </c>
      <c r="K38" s="263">
        <v>36515.003800000006</v>
      </c>
      <c r="L38" s="263">
        <f t="shared" si="4"/>
        <v>175484.727</v>
      </c>
      <c r="M38" s="259">
        <f>VLOOKUP(C38,'Appendix A -  Costs'!$A$2:$G$141,7,0)</f>
        <v>53059.14143</v>
      </c>
      <c r="N38" s="259">
        <f t="shared" si="5"/>
        <v>26.15352487</v>
      </c>
      <c r="O38" s="263">
        <f t="shared" si="6"/>
        <v>228543.8684</v>
      </c>
      <c r="P38" s="259">
        <f t="shared" si="7"/>
        <v>112.6521762</v>
      </c>
      <c r="Q38" s="259">
        <f t="shared" si="8"/>
        <v>335322.339</v>
      </c>
      <c r="R38" s="259">
        <f t="shared" ref="R38:S38" si="107">Q38/H38</f>
        <v>165.2846408</v>
      </c>
      <c r="S38" s="526">
        <f t="shared" si="107"/>
        <v>0.6564559524</v>
      </c>
      <c r="T38" s="259">
        <f t="shared" si="10"/>
        <v>282263.1976</v>
      </c>
      <c r="U38" s="259">
        <f t="shared" si="11"/>
        <v>139.1311159</v>
      </c>
      <c r="V38" s="526">
        <f t="shared" si="12"/>
        <v>0.5525827976</v>
      </c>
      <c r="W38" s="527">
        <f t="shared" si="13"/>
        <v>33055.13026</v>
      </c>
      <c r="X38" s="532">
        <f t="shared" si="101"/>
        <v>8539.241984</v>
      </c>
      <c r="Y38" s="528">
        <f>VLOOKUP(C38,'Warehouse Order &amp; Sales Handlin'!$B$2:$J$141,9,0)</f>
        <v>1517.744148</v>
      </c>
      <c r="Z38" s="528">
        <f>VLOOKUP(C38,'Warehouse Order &amp; Sales Handlin'!$B$2:$K$141,10,0)</f>
        <v>293.2421333</v>
      </c>
      <c r="AA38" s="528">
        <f>VLOOKUP(C38,'Freight Cost'!$AR$2:$AS$141,2,0)</f>
        <v>35691.84</v>
      </c>
      <c r="AB38" s="528">
        <f>VLOOKUP(C38,'CI Cost'!EL78:EM216,2,0)</f>
        <v>64.96035</v>
      </c>
      <c r="AC38" s="528">
        <f t="shared" si="14"/>
        <v>46107.02862</v>
      </c>
      <c r="AD38" s="528">
        <f t="shared" si="15"/>
        <v>22.72674015</v>
      </c>
      <c r="AE38" s="528">
        <f t="shared" si="16"/>
        <v>26.15306074</v>
      </c>
      <c r="AF38" s="528">
        <f t="shared" si="17"/>
        <v>53058.19982</v>
      </c>
      <c r="AG38" s="528">
        <f t="shared" si="18"/>
        <v>274649.9554</v>
      </c>
      <c r="AH38" s="528">
        <f t="shared" si="19"/>
        <v>236157.1106</v>
      </c>
      <c r="AI38" s="528">
        <f t="shared" ref="AI38:AJ38" si="108">AH38/H38</f>
        <v>116.4048399</v>
      </c>
      <c r="AJ38" s="526">
        <f t="shared" si="108"/>
        <v>0.4623215423</v>
      </c>
      <c r="AK38" s="526" t="str">
        <f>VLOOKUP(C38,'ABC Analysis Results'!$A$2:$C$140,3,0)</f>
        <v>A</v>
      </c>
      <c r="AL38" s="227" t="str">
        <f>VLOOKUP(C38,'Scenario II - Product Substitut'!$C$2:$Q$111,15,0)</f>
        <v>#N/A</v>
      </c>
      <c r="AM38" s="716">
        <f>SUMIF('Scenario II - Product Substitut'!$R$62:$AC$111,C38,'Scenario II - Product Substitut'!$AA$62:$AA$111)</f>
        <v>0</v>
      </c>
      <c r="AN38" s="716">
        <f>SUMIF('Scenario II - Product Substitut'!$R$62:$AC$111,C38,'Scenario II - Product Substitut'!$AB$62:$AB$111)</f>
        <v>0</v>
      </c>
      <c r="AO38" s="716">
        <f>SUMIF('Scenario II - Product Substitut'!$R$62:$AC$111,C38,'Scenario II - Product Substitut'!$AC$62:$AC$111)</f>
        <v>0</v>
      </c>
      <c r="AP38" s="716">
        <f t="shared" si="21"/>
        <v>2028.7568</v>
      </c>
      <c r="AQ38" s="716">
        <f t="shared" si="22"/>
        <v>2028.7568</v>
      </c>
      <c r="AR38" s="716">
        <f t="shared" si="23"/>
        <v>2028.7568</v>
      </c>
      <c r="AS38" s="716">
        <f t="shared" si="24"/>
        <v>510807.066</v>
      </c>
      <c r="AT38" s="716">
        <f t="shared" si="25"/>
        <v>510807.066</v>
      </c>
      <c r="AU38" s="716">
        <f t="shared" si="26"/>
        <v>510807.066</v>
      </c>
      <c r="AV38" s="716">
        <f t="shared" si="27"/>
        <v>175484.727</v>
      </c>
      <c r="AW38" s="716">
        <f t="shared" si="28"/>
        <v>175484.727</v>
      </c>
      <c r="AX38" s="716">
        <f t="shared" si="29"/>
        <v>175484.727</v>
      </c>
      <c r="AY38" s="716">
        <f>VLOOKUP(C38,'Complexity Cost Adjustment'!$C$2:$AD$141,28,0)*AP38</f>
        <v>46107.02862</v>
      </c>
      <c r="AZ38" s="716">
        <f>VLOOKUP(C38,'Complexity Cost Adjustment'!$C$2:$AD$141,28,0)*AQ38</f>
        <v>46107.02862</v>
      </c>
      <c r="BA38" s="716">
        <f>VLOOKUP(C38,'Complexity Cost Adjustment'!$C$2:$AD$141,28,0)*AR38</f>
        <v>46107.02862</v>
      </c>
      <c r="BB38" s="716">
        <f>(AV38/$AV$56)*'Cost Distribution'!$B$13</f>
        <v>61787.74496</v>
      </c>
      <c r="BC38" s="716">
        <f>(AW38/$AW$56)*'Cost Distribution'!$B$13</f>
        <v>63443.56693</v>
      </c>
      <c r="BD38" s="716">
        <f>(AX38/$AX$56)*'Cost Distribution'!$B$13</f>
        <v>65175.37128</v>
      </c>
      <c r="BE38" s="716">
        <f>(AS38/$AS$56)*'Cost Distribution'!$B$22</f>
        <v>140355.1268</v>
      </c>
      <c r="BF38" s="716">
        <f>(AT38/$AT$56)*'Cost Distribution'!$B$22</f>
        <v>145124.6575</v>
      </c>
      <c r="BG38" s="716">
        <f>(AU38/$AU$56)*'Cost Distribution'!$B$22</f>
        <v>150177.1582</v>
      </c>
    </row>
    <row r="39" ht="14.25" customHeight="1">
      <c r="A39" s="269" t="s">
        <v>202</v>
      </c>
      <c r="B39" s="269" t="s">
        <v>220</v>
      </c>
      <c r="C39" s="269">
        <v>1811078.0</v>
      </c>
      <c r="D39" s="269" t="s">
        <v>257</v>
      </c>
      <c r="E39" s="269" t="s">
        <v>547</v>
      </c>
      <c r="F39" s="269">
        <v>273.9157164838035</v>
      </c>
      <c r="G39" s="259">
        <v>503187.399</v>
      </c>
      <c r="H39" s="132">
        <v>1953.7247999999997</v>
      </c>
      <c r="I39" s="259">
        <f t="shared" si="3"/>
        <v>257.5528544</v>
      </c>
      <c r="J39" s="263">
        <v>146882.36640000003</v>
      </c>
      <c r="K39" s="263">
        <v>34200.55100000001</v>
      </c>
      <c r="L39" s="263">
        <f t="shared" si="4"/>
        <v>181082.9174</v>
      </c>
      <c r="M39" s="259">
        <f>VLOOKUP(C39,'Appendix A -  Costs'!$A$2:$G$141,7,0)</f>
        <v>54751.79686</v>
      </c>
      <c r="N39" s="259">
        <f t="shared" si="5"/>
        <v>28.02431379</v>
      </c>
      <c r="O39" s="263">
        <f t="shared" si="6"/>
        <v>235834.7143</v>
      </c>
      <c r="P39" s="259">
        <f t="shared" si="7"/>
        <v>120.7103039</v>
      </c>
      <c r="Q39" s="259">
        <f t="shared" si="8"/>
        <v>322104.4816</v>
      </c>
      <c r="R39" s="259">
        <f t="shared" ref="R39:S39" si="109">Q39/H39</f>
        <v>164.8668644</v>
      </c>
      <c r="S39" s="526">
        <f t="shared" si="109"/>
        <v>0.6401282748</v>
      </c>
      <c r="T39" s="259">
        <f t="shared" si="10"/>
        <v>267352.6847</v>
      </c>
      <c r="U39" s="259">
        <f t="shared" si="11"/>
        <v>136.8425506</v>
      </c>
      <c r="V39" s="526">
        <f t="shared" si="12"/>
        <v>0.5313183225</v>
      </c>
      <c r="W39" s="527">
        <f t="shared" si="13"/>
        <v>33064.44937</v>
      </c>
      <c r="X39" s="532">
        <f t="shared" si="101"/>
        <v>8541.64942</v>
      </c>
      <c r="Y39" s="528">
        <f>VLOOKUP(C39,'Warehouse Order &amp; Sales Handlin'!$B$2:$J$141,9,0)</f>
        <v>1929.929513</v>
      </c>
      <c r="Z39" s="528">
        <f>VLOOKUP(C39,'Warehouse Order &amp; Sales Handlin'!$B$2:$K$141,10,0)</f>
        <v>426.3189041</v>
      </c>
      <c r="AA39" s="528">
        <f>VLOOKUP(C39,'Freight Cost'!$AR$2:$AS$141,2,0)</f>
        <v>34369.92</v>
      </c>
      <c r="AB39" s="528">
        <f>VLOOKUP(C39,'CI Cost'!EL79:EM217,2,0)</f>
        <v>132.44868</v>
      </c>
      <c r="AC39" s="528">
        <f t="shared" si="14"/>
        <v>45400.26652</v>
      </c>
      <c r="AD39" s="528">
        <f t="shared" si="15"/>
        <v>23.23780018</v>
      </c>
      <c r="AE39" s="528">
        <f t="shared" si="16"/>
        <v>28.02329977</v>
      </c>
      <c r="AF39" s="528">
        <f t="shared" si="17"/>
        <v>54749.81574</v>
      </c>
      <c r="AG39" s="528">
        <f t="shared" si="18"/>
        <v>281232.9997</v>
      </c>
      <c r="AH39" s="528">
        <f t="shared" si="19"/>
        <v>221954.3993</v>
      </c>
      <c r="AI39" s="528">
        <f t="shared" ref="AI39:AJ39" si="110">AH39/H39</f>
        <v>113.6057644</v>
      </c>
      <c r="AJ39" s="526">
        <f t="shared" si="110"/>
        <v>0.4410968951</v>
      </c>
      <c r="AK39" s="526" t="str">
        <f>VLOOKUP(C39,'ABC Analysis Results'!$A$2:$C$140,3,0)</f>
        <v>A</v>
      </c>
      <c r="AL39" s="227" t="str">
        <f>VLOOKUP(C39,'Scenario II - Product Substitut'!$C$2:$Q$111,15,0)</f>
        <v>#N/A</v>
      </c>
      <c r="AM39" s="716">
        <f>SUMIF('Scenario II - Product Substitut'!$R$62:$AC$111,C39,'Scenario II - Product Substitut'!$AA$62:$AA$111)</f>
        <v>0</v>
      </c>
      <c r="AN39" s="716">
        <f>SUMIF('Scenario II - Product Substitut'!$R$62:$AC$111,C39,'Scenario II - Product Substitut'!$AB$62:$AB$111)</f>
        <v>0</v>
      </c>
      <c r="AO39" s="716">
        <f>SUMIF('Scenario II - Product Substitut'!$R$62:$AC$111,C39,'Scenario II - Product Substitut'!$AC$62:$AC$111)</f>
        <v>0</v>
      </c>
      <c r="AP39" s="716">
        <f t="shared" si="21"/>
        <v>1953.7248</v>
      </c>
      <c r="AQ39" s="716">
        <f t="shared" si="22"/>
        <v>1953.7248</v>
      </c>
      <c r="AR39" s="716">
        <f t="shared" si="23"/>
        <v>1953.7248</v>
      </c>
      <c r="AS39" s="716">
        <f t="shared" si="24"/>
        <v>503187.399</v>
      </c>
      <c r="AT39" s="716">
        <f t="shared" si="25"/>
        <v>503187.399</v>
      </c>
      <c r="AU39" s="716">
        <f t="shared" si="26"/>
        <v>503187.399</v>
      </c>
      <c r="AV39" s="716">
        <f t="shared" si="27"/>
        <v>181082.9174</v>
      </c>
      <c r="AW39" s="716">
        <f t="shared" si="28"/>
        <v>181082.9174</v>
      </c>
      <c r="AX39" s="716">
        <f t="shared" si="29"/>
        <v>181082.9174</v>
      </c>
      <c r="AY39" s="716">
        <f>VLOOKUP(C39,'Complexity Cost Adjustment'!$C$2:$AD$141,28,0)*AP39</f>
        <v>45400.26652</v>
      </c>
      <c r="AZ39" s="716">
        <f>VLOOKUP(C39,'Complexity Cost Adjustment'!$C$2:$AD$141,28,0)*AQ39</f>
        <v>45400.26652</v>
      </c>
      <c r="BA39" s="716">
        <f>VLOOKUP(C39,'Complexity Cost Adjustment'!$C$2:$AD$141,28,0)*AR39</f>
        <v>45400.26652</v>
      </c>
      <c r="BB39" s="716">
        <f>(AV39/$AV$56)*'Cost Distribution'!$B$13</f>
        <v>63758.85416</v>
      </c>
      <c r="BC39" s="716">
        <f>(AW39/$AW$56)*'Cost Distribution'!$B$13</f>
        <v>65467.499</v>
      </c>
      <c r="BD39" s="716">
        <f>(AX39/$AX$56)*'Cost Distribution'!$B$13</f>
        <v>67254.55016</v>
      </c>
      <c r="BE39" s="716">
        <f>(AS39/$AS$56)*'Cost Distribution'!$B$22</f>
        <v>138261.461</v>
      </c>
      <c r="BF39" s="716">
        <f>(AT39/$AT$56)*'Cost Distribution'!$B$22</f>
        <v>142959.8449</v>
      </c>
      <c r="BG39" s="716">
        <f>(AU39/$AU$56)*'Cost Distribution'!$B$22</f>
        <v>147936.9779</v>
      </c>
    </row>
    <row r="40" ht="14.25" customHeight="1">
      <c r="A40" s="275" t="s">
        <v>202</v>
      </c>
      <c r="B40" s="275" t="s">
        <v>222</v>
      </c>
      <c r="C40" s="275">
        <v>1811079.0</v>
      </c>
      <c r="D40" s="275" t="s">
        <v>257</v>
      </c>
      <c r="E40" s="275" t="s">
        <v>547</v>
      </c>
      <c r="F40" s="275">
        <v>229.31536398775987</v>
      </c>
      <c r="G40" s="279">
        <v>610295.994</v>
      </c>
      <c r="H40" s="135">
        <v>2254.1805</v>
      </c>
      <c r="I40" s="279">
        <f t="shared" si="3"/>
        <v>270.7396298</v>
      </c>
      <c r="J40" s="281">
        <v>149554.1344</v>
      </c>
      <c r="K40" s="281">
        <v>36617.636000000006</v>
      </c>
      <c r="L40" s="281">
        <f t="shared" si="4"/>
        <v>186171.7704</v>
      </c>
      <c r="M40" s="279">
        <f>VLOOKUP(C40,'Appendix A -  Costs'!$A$2:$G$141,7,0)</f>
        <v>56290.45026</v>
      </c>
      <c r="N40" s="279">
        <f t="shared" si="5"/>
        <v>24.9715807</v>
      </c>
      <c r="O40" s="281">
        <f t="shared" si="6"/>
        <v>242462.2207</v>
      </c>
      <c r="P40" s="279">
        <f t="shared" si="7"/>
        <v>107.5611384</v>
      </c>
      <c r="Q40" s="279">
        <f t="shared" si="8"/>
        <v>424124.2236</v>
      </c>
      <c r="R40" s="279">
        <f t="shared" ref="R40:S40" si="111">Q40/H40</f>
        <v>188.1500721</v>
      </c>
      <c r="S40" s="529">
        <f t="shared" si="111"/>
        <v>0.6949483984</v>
      </c>
      <c r="T40" s="279">
        <f t="shared" si="10"/>
        <v>367833.7733</v>
      </c>
      <c r="U40" s="279">
        <f t="shared" si="11"/>
        <v>163.1784914</v>
      </c>
      <c r="V40" s="529">
        <f t="shared" si="12"/>
        <v>0.6027137274</v>
      </c>
      <c r="W40" s="530">
        <f t="shared" si="13"/>
        <v>24665.42159</v>
      </c>
      <c r="X40" s="533">
        <f t="shared" si="101"/>
        <v>6371.900579</v>
      </c>
      <c r="Y40" s="531">
        <f>VLOOKUP(C40,'Warehouse Order &amp; Sales Handlin'!$B$2:$J$141,9,0)</f>
        <v>1986.962541</v>
      </c>
      <c r="Z40" s="531">
        <f>VLOOKUP(C40,'Warehouse Order &amp; Sales Handlin'!$B$2:$K$141,10,0)</f>
        <v>418.1974699</v>
      </c>
      <c r="AA40" s="531">
        <f>VLOOKUP(C40,'Freight Cost'!$AR$2:$AS$141,2,0)</f>
        <v>38335.68</v>
      </c>
      <c r="AB40" s="531">
        <f>VLOOKUP(C40,'CI Cost'!EL80:EM218,2,0)</f>
        <v>132.44868</v>
      </c>
      <c r="AC40" s="531">
        <f t="shared" si="14"/>
        <v>47245.18927</v>
      </c>
      <c r="AD40" s="531">
        <f t="shared" si="15"/>
        <v>20.95892022</v>
      </c>
      <c r="AE40" s="531">
        <f t="shared" si="16"/>
        <v>24.97067713</v>
      </c>
      <c r="AF40" s="531">
        <f t="shared" si="17"/>
        <v>56288.41346</v>
      </c>
      <c r="AG40" s="531">
        <f t="shared" si="18"/>
        <v>289705.3731</v>
      </c>
      <c r="AH40" s="531">
        <f t="shared" si="19"/>
        <v>320590.6209</v>
      </c>
      <c r="AI40" s="531">
        <f t="shared" ref="AI40:AJ40" si="112">AH40/H40</f>
        <v>142.2204747</v>
      </c>
      <c r="AJ40" s="529">
        <f t="shared" si="112"/>
        <v>0.5253034987</v>
      </c>
      <c r="AK40" s="529" t="str">
        <f>VLOOKUP(C40,'ABC Analysis Results'!$A$2:$C$140,3,0)</f>
        <v>A</v>
      </c>
      <c r="AL40" s="284" t="str">
        <f>VLOOKUP(C40,'Scenario II - Product Substitut'!$C$2:$Q$111,15,0)</f>
        <v>#N/A</v>
      </c>
      <c r="AM40" s="718">
        <f>SUMIF('Scenario II - Product Substitut'!$R$62:$AC$111,C40,'Scenario II - Product Substitut'!$AA$62:$AA$111)</f>
        <v>1310.51637</v>
      </c>
      <c r="AN40" s="718">
        <f>SUMIF('Scenario II - Product Substitut'!$R$62:$AC$111,C40,'Scenario II - Product Substitut'!$AB$62:$AB$111)</f>
        <v>1019.29051</v>
      </c>
      <c r="AO40" s="718">
        <f>SUMIF('Scenario II - Product Substitut'!$R$62:$AC$111,C40,'Scenario II - Product Substitut'!$AC$62:$AC$111)</f>
        <v>728.06465</v>
      </c>
      <c r="AP40" s="718">
        <f t="shared" si="21"/>
        <v>3564.69687</v>
      </c>
      <c r="AQ40" s="718">
        <f t="shared" si="22"/>
        <v>3273.47101</v>
      </c>
      <c r="AR40" s="718">
        <f t="shared" si="23"/>
        <v>2982.24515</v>
      </c>
      <c r="AS40" s="718">
        <f t="shared" si="24"/>
        <v>965104.7108</v>
      </c>
      <c r="AT40" s="718">
        <f t="shared" si="25"/>
        <v>886258.3293</v>
      </c>
      <c r="AU40" s="718">
        <f t="shared" si="26"/>
        <v>807411.9478</v>
      </c>
      <c r="AV40" s="718">
        <f t="shared" si="27"/>
        <v>294406.7377</v>
      </c>
      <c r="AW40" s="718">
        <f t="shared" si="28"/>
        <v>270354.5228</v>
      </c>
      <c r="AX40" s="718">
        <f t="shared" si="29"/>
        <v>246302.3078</v>
      </c>
      <c r="AY40" s="718">
        <f>VLOOKUP(C40,'Complexity Cost Adjustment'!$C$2:$AD$141,28,0)*AP40</f>
        <v>74712.19732</v>
      </c>
      <c r="AZ40" s="718">
        <f>VLOOKUP(C40,'Complexity Cost Adjustment'!$C$2:$AD$141,28,0)*AQ40</f>
        <v>68608.41775</v>
      </c>
      <c r="BA40" s="718">
        <f>VLOOKUP(C40,'Complexity Cost Adjustment'!$C$2:$AD$141,28,0)*AR40</f>
        <v>62504.63819</v>
      </c>
      <c r="BB40" s="718">
        <f>(AV40/$AV$56)*'Cost Distribution'!$B$13</f>
        <v>103659.8953</v>
      </c>
      <c r="BC40" s="718">
        <f>(AW40/$AW$56)*'Cost Distribution'!$B$13</f>
        <v>97742.15427</v>
      </c>
      <c r="BD40" s="718">
        <f>(AX40/$AX$56)*'Cost Distribution'!$B$13</f>
        <v>91477.15948</v>
      </c>
      <c r="BE40" s="718">
        <f>(AS40/$AS$56)*'Cost Distribution'!$B$22</f>
        <v>265183.086</v>
      </c>
      <c r="BF40" s="718">
        <f>(AT40/$AT$56)*'Cost Distribution'!$B$22</f>
        <v>251793.5735</v>
      </c>
      <c r="BG40" s="718">
        <f>(AU40/$AU$56)*'Cost Distribution'!$B$22</f>
        <v>237378.9242</v>
      </c>
    </row>
    <row r="41" ht="14.25" customHeight="1">
      <c r="A41" s="269" t="s">
        <v>227</v>
      </c>
      <c r="B41" s="269" t="s">
        <v>228</v>
      </c>
      <c r="C41" s="269">
        <v>1811081.0</v>
      </c>
      <c r="D41" s="269" t="s">
        <v>257</v>
      </c>
      <c r="E41" s="269" t="s">
        <v>547</v>
      </c>
      <c r="F41" s="269">
        <v>952.7150126578747</v>
      </c>
      <c r="G41" s="259">
        <v>545974.66</v>
      </c>
      <c r="H41" s="132">
        <v>1540.3934</v>
      </c>
      <c r="I41" s="259">
        <f t="shared" si="3"/>
        <v>354.4384571</v>
      </c>
      <c r="J41" s="263">
        <v>94692.884</v>
      </c>
      <c r="K41" s="263">
        <v>23922.412800000002</v>
      </c>
      <c r="L41" s="263">
        <f t="shared" si="4"/>
        <v>118615.2968</v>
      </c>
      <c r="M41" s="259">
        <f>VLOOKUP(C41,'Appendix A -  Costs'!$A$2:$G$141,7,0)</f>
        <v>35864.23683</v>
      </c>
      <c r="N41" s="259">
        <f t="shared" si="5"/>
        <v>23.28251785</v>
      </c>
      <c r="O41" s="263">
        <f t="shared" si="6"/>
        <v>154479.5336</v>
      </c>
      <c r="P41" s="259">
        <f t="shared" si="7"/>
        <v>100.285767</v>
      </c>
      <c r="Q41" s="259">
        <f t="shared" si="8"/>
        <v>427359.3632</v>
      </c>
      <c r="R41" s="259">
        <f t="shared" ref="R41:S41" si="113">Q41/H41</f>
        <v>277.4352079</v>
      </c>
      <c r="S41" s="526">
        <f t="shared" si="113"/>
        <v>0.7827457838</v>
      </c>
      <c r="T41" s="259">
        <f t="shared" si="10"/>
        <v>391495.1264</v>
      </c>
      <c r="U41" s="259">
        <f t="shared" si="11"/>
        <v>254.1526901</v>
      </c>
      <c r="V41" s="526">
        <f t="shared" si="12"/>
        <v>0.7170573198</v>
      </c>
      <c r="W41" s="527">
        <f t="shared" si="13"/>
        <v>95543.75579</v>
      </c>
      <c r="X41" s="532">
        <f t="shared" si="101"/>
        <v>24682.13691</v>
      </c>
      <c r="Y41" s="528">
        <f>VLOOKUP(C41,'Warehouse Order &amp; Sales Handlin'!$B$2:$J$141,9,0)</f>
        <v>2214.492101</v>
      </c>
      <c r="Z41" s="528">
        <f>VLOOKUP(C41,'Warehouse Order &amp; Sales Handlin'!$B$2:$K$141,10,0)</f>
        <v>549.0542335</v>
      </c>
      <c r="AA41" s="528">
        <f>VLOOKUP(C41,'Freight Cost'!$AR$2:$AS$141,2,0)</f>
        <v>26438.4</v>
      </c>
      <c r="AB41" s="528">
        <f>VLOOKUP(C41,'CI Cost'!EL82:EM220,2,0)</f>
        <v>263.58072</v>
      </c>
      <c r="AC41" s="528">
        <f t="shared" si="14"/>
        <v>54147.66397</v>
      </c>
      <c r="AD41" s="528">
        <f t="shared" si="15"/>
        <v>35.15184106</v>
      </c>
      <c r="AE41" s="528">
        <f t="shared" si="16"/>
        <v>23.28084133</v>
      </c>
      <c r="AF41" s="528">
        <f t="shared" si="17"/>
        <v>35861.65433</v>
      </c>
      <c r="AG41" s="528">
        <f t="shared" si="18"/>
        <v>208624.6151</v>
      </c>
      <c r="AH41" s="528">
        <f t="shared" si="19"/>
        <v>337350.0449</v>
      </c>
      <c r="AI41" s="528">
        <f t="shared" ref="AI41:AJ41" si="114">AH41/H41</f>
        <v>219.0025255</v>
      </c>
      <c r="AJ41" s="526">
        <f t="shared" si="114"/>
        <v>0.6178859013</v>
      </c>
      <c r="AK41" s="526" t="str">
        <f>VLOOKUP(C41,'ABC Analysis Results'!$A$2:$C$140,3,0)</f>
        <v>A</v>
      </c>
      <c r="AL41" s="227" t="str">
        <f>VLOOKUP(C41,'Scenario II - Product Substitut'!$C$2:$Q$111,15,0)</f>
        <v>#N/A</v>
      </c>
      <c r="AM41" s="716">
        <f>SUMIF('Scenario II - Product Substitut'!$R$62:$AC$111,C41,'Scenario II - Product Substitut'!$AA$62:$AA$111)</f>
        <v>868.97</v>
      </c>
      <c r="AN41" s="716">
        <f>SUMIF('Scenario II - Product Substitut'!$R$62:$AC$111,C41,'Scenario II - Product Substitut'!$AB$62:$AB$111)</f>
        <v>695.176</v>
      </c>
      <c r="AO41" s="716">
        <f>SUMIF('Scenario II - Product Substitut'!$R$62:$AC$111,C41,'Scenario II - Product Substitut'!$AC$62:$AC$111)</f>
        <v>521.382</v>
      </c>
      <c r="AP41" s="716">
        <f t="shared" si="21"/>
        <v>2409.3634</v>
      </c>
      <c r="AQ41" s="716">
        <f t="shared" si="22"/>
        <v>2235.5694</v>
      </c>
      <c r="AR41" s="716">
        <f t="shared" si="23"/>
        <v>2061.7754</v>
      </c>
      <c r="AS41" s="716">
        <f t="shared" si="24"/>
        <v>853971.0461</v>
      </c>
      <c r="AT41" s="716">
        <f t="shared" si="25"/>
        <v>792371.7688</v>
      </c>
      <c r="AU41" s="716">
        <f t="shared" si="26"/>
        <v>730772.4916</v>
      </c>
      <c r="AV41" s="716">
        <f t="shared" si="27"/>
        <v>185528.8102</v>
      </c>
      <c r="AW41" s="716">
        <f t="shared" si="28"/>
        <v>172146.1075</v>
      </c>
      <c r="AX41" s="716">
        <f t="shared" si="29"/>
        <v>158763.4049</v>
      </c>
      <c r="AY41" s="716">
        <f>VLOOKUP(C41,'Complexity Cost Adjustment'!$C$2:$AD$141,28,0)*AP41</f>
        <v>84693.55929</v>
      </c>
      <c r="AZ41" s="716">
        <f>VLOOKUP(C41,'Complexity Cost Adjustment'!$C$2:$AD$141,28,0)*AQ41</f>
        <v>78584.38023</v>
      </c>
      <c r="BA41" s="716">
        <f>VLOOKUP(C41,'Complexity Cost Adjustment'!$C$2:$AD$141,28,0)*AR41</f>
        <v>72475.20116</v>
      </c>
      <c r="BB41" s="716">
        <f>(AV41/$AV$56)*'Cost Distribution'!$B$13</f>
        <v>65324.2422</v>
      </c>
      <c r="BC41" s="716">
        <f>(AW41/$AW$56)*'Cost Distribution'!$B$13</f>
        <v>62236.54492</v>
      </c>
      <c r="BD41" s="716">
        <f>(AX41/$AX$56)*'Cost Distribution'!$B$13</f>
        <v>58965.03949</v>
      </c>
      <c r="BE41" s="716">
        <f>(AS41/$AS$56)*'Cost Distribution'!$B$22</f>
        <v>234646.7433</v>
      </c>
      <c r="BF41" s="716">
        <f>(AT41/$AT$56)*'Cost Distribution'!$B$22</f>
        <v>225119.5985</v>
      </c>
      <c r="BG41" s="716">
        <f>(AU41/$AU$56)*'Cost Distribution'!$B$22</f>
        <v>214846.942</v>
      </c>
    </row>
    <row r="42" ht="14.25" customHeight="1">
      <c r="A42" s="269" t="s">
        <v>227</v>
      </c>
      <c r="B42" s="269" t="s">
        <v>233</v>
      </c>
      <c r="C42" s="269">
        <v>1811082.0</v>
      </c>
      <c r="D42" s="269" t="s">
        <v>257</v>
      </c>
      <c r="E42" s="269" t="s">
        <v>547</v>
      </c>
      <c r="F42" s="269">
        <v>874.6590400815459</v>
      </c>
      <c r="G42" s="259">
        <v>286977.636</v>
      </c>
      <c r="H42" s="132">
        <v>712.0581999999999</v>
      </c>
      <c r="I42" s="259">
        <f t="shared" si="3"/>
        <v>403.0255336</v>
      </c>
      <c r="J42" s="263">
        <v>48565.81840000001</v>
      </c>
      <c r="K42" s="263">
        <v>11552.063600000001</v>
      </c>
      <c r="L42" s="263">
        <f t="shared" si="4"/>
        <v>60117.882</v>
      </c>
      <c r="M42" s="259">
        <f>VLOOKUP(C42,'Appendix A -  Costs'!$A$2:$G$141,7,0)</f>
        <v>18177.0987</v>
      </c>
      <c r="N42" s="259">
        <f t="shared" si="5"/>
        <v>25.52754635</v>
      </c>
      <c r="O42" s="263">
        <f t="shared" si="6"/>
        <v>78294.9807</v>
      </c>
      <c r="P42" s="259">
        <f t="shared" si="7"/>
        <v>109.9558726</v>
      </c>
      <c r="Q42" s="259">
        <f t="shared" si="8"/>
        <v>226859.754</v>
      </c>
      <c r="R42" s="259">
        <f t="shared" ref="R42:S42" si="115">Q42/H42</f>
        <v>318.5972074</v>
      </c>
      <c r="S42" s="526">
        <f t="shared" si="115"/>
        <v>0.790513704</v>
      </c>
      <c r="T42" s="259">
        <f t="shared" si="10"/>
        <v>208682.6553</v>
      </c>
      <c r="U42" s="259">
        <f t="shared" si="11"/>
        <v>293.069661</v>
      </c>
      <c r="V42" s="526">
        <f t="shared" si="12"/>
        <v>0.7271739297</v>
      </c>
      <c r="W42" s="527">
        <f t="shared" si="13"/>
        <v>96173.89796</v>
      </c>
      <c r="X42" s="532">
        <f t="shared" si="101"/>
        <v>24844.92364</v>
      </c>
      <c r="Y42" s="528">
        <f>VLOOKUP(C42,'Warehouse Order &amp; Sales Handlin'!$B$2:$J$141,9,0)</f>
        <v>1455.528698</v>
      </c>
      <c r="Z42" s="528">
        <f>VLOOKUP(C42,'Warehouse Order &amp; Sales Handlin'!$B$2:$K$141,10,0)</f>
        <v>223.2036323</v>
      </c>
      <c r="AA42" s="528">
        <f>VLOOKUP(C42,'Freight Cost'!$AR$2:$AS$141,2,0)</f>
        <v>13219.2</v>
      </c>
      <c r="AB42" s="528">
        <f>VLOOKUP(C42,'CI Cost'!EL83:EM221,2,0)</f>
        <v>65.86359</v>
      </c>
      <c r="AC42" s="528">
        <f t="shared" si="14"/>
        <v>39808.71956</v>
      </c>
      <c r="AD42" s="528">
        <f t="shared" si="15"/>
        <v>55.90655309</v>
      </c>
      <c r="AE42" s="528">
        <f t="shared" si="16"/>
        <v>25.52708702</v>
      </c>
      <c r="AF42" s="528">
        <f t="shared" si="17"/>
        <v>18176.77164</v>
      </c>
      <c r="AG42" s="528">
        <f t="shared" si="18"/>
        <v>118103.3732</v>
      </c>
      <c r="AH42" s="528">
        <f t="shared" si="19"/>
        <v>168874.2628</v>
      </c>
      <c r="AI42" s="528">
        <f t="shared" ref="AI42:AJ42" si="116">AH42/H42</f>
        <v>237.1635673</v>
      </c>
      <c r="AJ42" s="526">
        <f t="shared" si="116"/>
        <v>0.5884579201</v>
      </c>
      <c r="AK42" s="526" t="str">
        <f>VLOOKUP(C42,'ABC Analysis Results'!$A$2:$C$140,3,0)</f>
        <v>A</v>
      </c>
      <c r="AL42" s="227" t="str">
        <f>VLOOKUP(C42,'Scenario II - Product Substitut'!$C$2:$Q$111,15,0)</f>
        <v>#N/A</v>
      </c>
      <c r="AM42" s="716">
        <f>SUMIF('Scenario II - Product Substitut'!$R$62:$AC$111,C42,'Scenario II - Product Substitut'!$AA$62:$AA$111)</f>
        <v>43.844</v>
      </c>
      <c r="AN42" s="716">
        <f>SUMIF('Scenario II - Product Substitut'!$R$62:$AC$111,C42,'Scenario II - Product Substitut'!$AB$62:$AB$111)</f>
        <v>35.0752</v>
      </c>
      <c r="AO42" s="716">
        <f>SUMIF('Scenario II - Product Substitut'!$R$62:$AC$111,C42,'Scenario II - Product Substitut'!$AC$62:$AC$111)</f>
        <v>26.3064</v>
      </c>
      <c r="AP42" s="716">
        <f t="shared" si="21"/>
        <v>755.9022</v>
      </c>
      <c r="AQ42" s="716">
        <f t="shared" si="22"/>
        <v>747.1334</v>
      </c>
      <c r="AR42" s="716">
        <f t="shared" si="23"/>
        <v>738.3646</v>
      </c>
      <c r="AS42" s="716">
        <f t="shared" si="24"/>
        <v>304647.8875</v>
      </c>
      <c r="AT42" s="716">
        <f t="shared" si="25"/>
        <v>301113.8372</v>
      </c>
      <c r="AU42" s="716">
        <f t="shared" si="26"/>
        <v>297579.7869</v>
      </c>
      <c r="AV42" s="716">
        <f t="shared" si="27"/>
        <v>63819.55753</v>
      </c>
      <c r="AW42" s="716">
        <f t="shared" si="28"/>
        <v>63079.22243</v>
      </c>
      <c r="AX42" s="716">
        <f t="shared" si="29"/>
        <v>62338.88732</v>
      </c>
      <c r="AY42" s="716">
        <f>VLOOKUP(C42,'Complexity Cost Adjustment'!$C$2:$AD$141,28,0)*AP42</f>
        <v>42259.88647</v>
      </c>
      <c r="AZ42" s="716">
        <f>VLOOKUP(C42,'Complexity Cost Adjustment'!$C$2:$AD$141,28,0)*AQ42</f>
        <v>41769.65309</v>
      </c>
      <c r="BA42" s="716">
        <f>VLOOKUP(C42,'Complexity Cost Adjustment'!$C$2:$AD$141,28,0)*AR42</f>
        <v>41279.41971</v>
      </c>
      <c r="BB42" s="716">
        <f>(AV42/$AV$56)*'Cost Distribution'!$B$13</f>
        <v>22470.71077</v>
      </c>
      <c r="BC42" s="716">
        <f>(AW42/$AW$56)*'Cost Distribution'!$B$13</f>
        <v>22805.23746</v>
      </c>
      <c r="BD42" s="716">
        <f>(AX42/$AX$56)*'Cost Distribution'!$B$13</f>
        <v>23152.78484</v>
      </c>
      <c r="BE42" s="716">
        <f>(AS42/$AS$56)*'Cost Distribution'!$B$22</f>
        <v>83708.49923</v>
      </c>
      <c r="BF42" s="716">
        <f>(AT42/$AT$56)*'Cost Distribution'!$B$22</f>
        <v>85549.01725</v>
      </c>
      <c r="BG42" s="716">
        <f>(AU42/$AU$56)*'Cost Distribution'!$B$22</f>
        <v>87488.38789</v>
      </c>
    </row>
    <row r="43" ht="14.25" customHeight="1">
      <c r="A43" s="269" t="s">
        <v>227</v>
      </c>
      <c r="B43" s="269" t="s">
        <v>234</v>
      </c>
      <c r="C43" s="269">
        <v>1811083.0</v>
      </c>
      <c r="D43" s="269" t="s">
        <v>257</v>
      </c>
      <c r="E43" s="269" t="s">
        <v>547</v>
      </c>
      <c r="F43" s="269">
        <v>945.4180409822824</v>
      </c>
      <c r="G43" s="259">
        <v>346252.56600000005</v>
      </c>
      <c r="H43" s="132">
        <v>680.034</v>
      </c>
      <c r="I43" s="259">
        <f t="shared" si="3"/>
        <v>509.1694915</v>
      </c>
      <c r="J43" s="263">
        <v>52852.4832</v>
      </c>
      <c r="K43" s="263">
        <v>12435.8784</v>
      </c>
      <c r="L43" s="263">
        <f t="shared" si="4"/>
        <v>65288.3616</v>
      </c>
      <c r="M43" s="259">
        <f>VLOOKUP(C43,'Appendix A -  Costs'!$A$2:$G$141,7,0)</f>
        <v>19740.43252</v>
      </c>
      <c r="N43" s="259">
        <f t="shared" si="5"/>
        <v>29.0285964</v>
      </c>
      <c r="O43" s="263">
        <f t="shared" si="6"/>
        <v>85028.79412</v>
      </c>
      <c r="P43" s="259">
        <f t="shared" si="7"/>
        <v>125.0360925</v>
      </c>
      <c r="Q43" s="259">
        <f t="shared" si="8"/>
        <v>280964.2044</v>
      </c>
      <c r="R43" s="259">
        <f t="shared" ref="R43:S43" si="117">Q43/H43</f>
        <v>413.1619954</v>
      </c>
      <c r="S43" s="526">
        <f t="shared" si="117"/>
        <v>0.8114429523</v>
      </c>
      <c r="T43" s="259">
        <f t="shared" si="10"/>
        <v>261223.7719</v>
      </c>
      <c r="U43" s="259">
        <f t="shared" si="11"/>
        <v>384.133399</v>
      </c>
      <c r="V43" s="526">
        <f t="shared" si="12"/>
        <v>0.7544312953</v>
      </c>
      <c r="W43" s="527">
        <f t="shared" si="13"/>
        <v>118211.3776</v>
      </c>
      <c r="X43" s="532">
        <f t="shared" si="101"/>
        <v>30537.93922</v>
      </c>
      <c r="Y43" s="528">
        <f>VLOOKUP(C43,'Warehouse Order &amp; Sales Handlin'!$B$2:$J$141,9,0)</f>
        <v>691.1089776</v>
      </c>
      <c r="Z43" s="528">
        <f>VLOOKUP(C43,'Warehouse Order &amp; Sales Handlin'!$B$2:$K$141,10,0)</f>
        <v>89.12470588</v>
      </c>
      <c r="AA43" s="528">
        <f>VLOOKUP(C43,'Freight Cost'!$AR$2:$AS$141,2,0)</f>
        <v>11897.28</v>
      </c>
      <c r="AB43" s="528">
        <f>VLOOKUP(C43,'CI Cost'!EL84:EM222,2,0)</f>
        <v>1978.48989</v>
      </c>
      <c r="AC43" s="528">
        <f t="shared" si="14"/>
        <v>45193.94279</v>
      </c>
      <c r="AD43" s="528">
        <f t="shared" si="15"/>
        <v>66.45835766</v>
      </c>
      <c r="AE43" s="528">
        <f t="shared" si="16"/>
        <v>29.01290634</v>
      </c>
      <c r="AF43" s="528">
        <f t="shared" si="17"/>
        <v>19729.76275</v>
      </c>
      <c r="AG43" s="528">
        <f t="shared" si="18"/>
        <v>130212.0671</v>
      </c>
      <c r="AH43" s="528">
        <f t="shared" si="19"/>
        <v>216040.4989</v>
      </c>
      <c r="AI43" s="528">
        <f t="shared" ref="AI43:AJ43" si="118">AH43/H43</f>
        <v>317.6907314</v>
      </c>
      <c r="AJ43" s="526">
        <f t="shared" si="118"/>
        <v>0.6239390551</v>
      </c>
      <c r="AK43" s="526" t="str">
        <f>VLOOKUP(C43,'ABC Analysis Results'!$A$2:$C$140,3,0)</f>
        <v>A</v>
      </c>
      <c r="AL43" s="227" t="str">
        <f>VLOOKUP(C43,'Scenario II - Product Substitut'!$C$2:$Q$111,15,0)</f>
        <v>#N/A</v>
      </c>
      <c r="AM43" s="716">
        <f>SUMIF('Scenario II - Product Substitut'!$R$62:$AC$111,C43,'Scenario II - Product Substitut'!$AA$62:$AA$111)</f>
        <v>60.9861</v>
      </c>
      <c r="AN43" s="716">
        <f>SUMIF('Scenario II - Product Substitut'!$R$62:$AC$111,C43,'Scenario II - Product Substitut'!$AB$62:$AB$111)</f>
        <v>48.78888</v>
      </c>
      <c r="AO43" s="716">
        <f>SUMIF('Scenario II - Product Substitut'!$R$62:$AC$111,C43,'Scenario II - Product Substitut'!$AC$62:$AC$111)</f>
        <v>36.59166</v>
      </c>
      <c r="AP43" s="716">
        <f t="shared" si="21"/>
        <v>741.0201</v>
      </c>
      <c r="AQ43" s="716">
        <f t="shared" si="22"/>
        <v>728.82288</v>
      </c>
      <c r="AR43" s="716">
        <f t="shared" si="23"/>
        <v>716.62566</v>
      </c>
      <c r="AS43" s="716">
        <f t="shared" si="24"/>
        <v>377304.8275</v>
      </c>
      <c r="AT43" s="716">
        <f t="shared" si="25"/>
        <v>371094.3752</v>
      </c>
      <c r="AU43" s="716">
        <f t="shared" si="26"/>
        <v>364883.9229</v>
      </c>
      <c r="AV43" s="716">
        <f t="shared" si="27"/>
        <v>71143.48436</v>
      </c>
      <c r="AW43" s="716">
        <f t="shared" si="28"/>
        <v>69972.45981</v>
      </c>
      <c r="AX43" s="716">
        <f t="shared" si="29"/>
        <v>68801.43525</v>
      </c>
      <c r="AY43" s="716">
        <f>VLOOKUP(C43,'Complexity Cost Adjustment'!$C$2:$AD$141,28,0)*AP43</f>
        <v>49246.97884</v>
      </c>
      <c r="AZ43" s="716">
        <f>VLOOKUP(C43,'Complexity Cost Adjustment'!$C$2:$AD$141,28,0)*AQ43</f>
        <v>48436.37163</v>
      </c>
      <c r="BA43" s="716">
        <f>VLOOKUP(C43,'Complexity Cost Adjustment'!$C$2:$AD$141,28,0)*AR43</f>
        <v>47625.76442</v>
      </c>
      <c r="BB43" s="716">
        <f>(AV43/$AV$56)*'Cost Distribution'!$B$13</f>
        <v>25049.44756</v>
      </c>
      <c r="BC43" s="716">
        <f>(AW43/$AW$56)*'Cost Distribution'!$B$13</f>
        <v>25297.3721</v>
      </c>
      <c r="BD43" s="716">
        <f>(AX43/$AX$56)*'Cost Distribution'!$B$13</f>
        <v>25552.9878</v>
      </c>
      <c r="BE43" s="716">
        <f>(AS43/$AS$56)*'Cost Distribution'!$B$22</f>
        <v>103672.5418</v>
      </c>
      <c r="BF43" s="716">
        <f>(AT43/$AT$56)*'Cost Distribution'!$B$22</f>
        <v>105431.0868</v>
      </c>
      <c r="BG43" s="716">
        <f>(AU43/$AU$56)*'Cost Distribution'!$B$22</f>
        <v>107275.7882</v>
      </c>
    </row>
    <row r="44" ht="14.25" customHeight="1">
      <c r="A44" s="269" t="s">
        <v>227</v>
      </c>
      <c r="B44" s="269" t="s">
        <v>235</v>
      </c>
      <c r="C44" s="269">
        <v>1811084.0</v>
      </c>
      <c r="D44" s="269" t="s">
        <v>257</v>
      </c>
      <c r="E44" s="269" t="s">
        <v>547</v>
      </c>
      <c r="F44" s="269">
        <v>1036.0930592528812</v>
      </c>
      <c r="G44" s="259">
        <v>655185.3</v>
      </c>
      <c r="H44" s="132">
        <v>934.0128</v>
      </c>
      <c r="I44" s="259">
        <f t="shared" si="3"/>
        <v>701.4735772</v>
      </c>
      <c r="J44" s="263">
        <v>106625.58720000002</v>
      </c>
      <c r="K44" s="263">
        <v>29155.43400000001</v>
      </c>
      <c r="L44" s="263">
        <f t="shared" si="4"/>
        <v>135781.0212</v>
      </c>
      <c r="M44" s="259">
        <f>VLOOKUP(C44,'Appendix A -  Costs'!$A$2:$G$141,7,0)</f>
        <v>41054.42411</v>
      </c>
      <c r="N44" s="259">
        <f t="shared" si="5"/>
        <v>43.95488382</v>
      </c>
      <c r="O44" s="263">
        <f t="shared" si="6"/>
        <v>176835.4453</v>
      </c>
      <c r="P44" s="259">
        <f t="shared" si="7"/>
        <v>189.3287172</v>
      </c>
      <c r="Q44" s="259">
        <f t="shared" si="8"/>
        <v>519404.2788</v>
      </c>
      <c r="R44" s="259">
        <f t="shared" ref="R44:S44" si="119">Q44/H44</f>
        <v>556.0997438</v>
      </c>
      <c r="S44" s="526">
        <f t="shared" si="119"/>
        <v>0.7927593595</v>
      </c>
      <c r="T44" s="259">
        <f t="shared" si="10"/>
        <v>478349.8547</v>
      </c>
      <c r="U44" s="259">
        <f t="shared" si="11"/>
        <v>512.14486</v>
      </c>
      <c r="V44" s="526">
        <f t="shared" si="12"/>
        <v>0.7300985762</v>
      </c>
      <c r="W44" s="527">
        <f t="shared" si="13"/>
        <v>196162.1699</v>
      </c>
      <c r="X44" s="532">
        <f t="shared" si="101"/>
        <v>50675.22721</v>
      </c>
      <c r="Y44" s="528">
        <f>VLOOKUP(C44,'Warehouse Order &amp; Sales Handlin'!$B$2:$J$141,9,0)</f>
        <v>1416.093166</v>
      </c>
      <c r="Z44" s="528">
        <f>VLOOKUP(C44,'Warehouse Order &amp; Sales Handlin'!$B$2:$K$141,10,0)</f>
        <v>205.2637901</v>
      </c>
      <c r="AA44" s="528">
        <f>VLOOKUP(C44,'Freight Cost'!$AR$2:$AS$141,2,0)</f>
        <v>15863.04</v>
      </c>
      <c r="AB44" s="528">
        <f>VLOOKUP(C44,'CI Cost'!EL85:EM223,2,0)</f>
        <v>8376.102735</v>
      </c>
      <c r="AC44" s="528">
        <f t="shared" si="14"/>
        <v>76535.7269</v>
      </c>
      <c r="AD44" s="528">
        <f t="shared" si="15"/>
        <v>81.9429101</v>
      </c>
      <c r="AE44" s="528">
        <f t="shared" si="16"/>
        <v>43.85430332</v>
      </c>
      <c r="AF44" s="528">
        <f t="shared" si="17"/>
        <v>40960.48064</v>
      </c>
      <c r="AG44" s="528">
        <f t="shared" si="18"/>
        <v>253277.2287</v>
      </c>
      <c r="AH44" s="528">
        <f t="shared" si="19"/>
        <v>401908.0713</v>
      </c>
      <c r="AI44" s="528">
        <f t="shared" ref="AI44:AJ44" si="120">AH44/H44</f>
        <v>430.3025304</v>
      </c>
      <c r="AJ44" s="526">
        <f t="shared" si="120"/>
        <v>0.6134265699</v>
      </c>
      <c r="AK44" s="526" t="str">
        <f>VLOOKUP(C44,'ABC Analysis Results'!$A$2:$C$140,3,0)</f>
        <v>A</v>
      </c>
      <c r="AL44" s="227" t="str">
        <f>VLOOKUP(C44,'Scenario II - Product Substitut'!$C$2:$Q$111,15,0)</f>
        <v>#N/A</v>
      </c>
      <c r="AM44" s="716">
        <f>SUMIF('Scenario II - Product Substitut'!$R$62:$AC$111,C44,'Scenario II - Product Substitut'!$AA$62:$AA$111)</f>
        <v>479.5155</v>
      </c>
      <c r="AN44" s="716">
        <f>SUMIF('Scenario II - Product Substitut'!$R$62:$AC$111,C44,'Scenario II - Product Substitut'!$AB$62:$AB$111)</f>
        <v>383.6124</v>
      </c>
      <c r="AO44" s="716">
        <f>SUMIF('Scenario II - Product Substitut'!$R$62:$AC$111,C44,'Scenario II - Product Substitut'!$AC$62:$AC$111)</f>
        <v>287.7093</v>
      </c>
      <c r="AP44" s="716">
        <f t="shared" si="21"/>
        <v>1413.5283</v>
      </c>
      <c r="AQ44" s="716">
        <f t="shared" si="22"/>
        <v>1317.6252</v>
      </c>
      <c r="AR44" s="716">
        <f t="shared" si="23"/>
        <v>1221.7221</v>
      </c>
      <c r="AS44" s="716">
        <f t="shared" si="24"/>
        <v>991552.7531</v>
      </c>
      <c r="AT44" s="716">
        <f t="shared" si="25"/>
        <v>924279.2625</v>
      </c>
      <c r="AU44" s="716">
        <f t="shared" si="26"/>
        <v>857005.7719</v>
      </c>
      <c r="AV44" s="716">
        <f t="shared" si="27"/>
        <v>205490.0276</v>
      </c>
      <c r="AW44" s="716">
        <f t="shared" si="28"/>
        <v>191548.2263</v>
      </c>
      <c r="AX44" s="716">
        <f t="shared" si="29"/>
        <v>177606.4251</v>
      </c>
      <c r="AY44" s="716">
        <f>VLOOKUP(C44,'Complexity Cost Adjustment'!$C$2:$AD$141,28,0)*AP44</f>
        <v>115828.6224</v>
      </c>
      <c r="AZ44" s="716">
        <f>VLOOKUP(C44,'Complexity Cost Adjustment'!$C$2:$AD$141,28,0)*AQ44</f>
        <v>107970.0433</v>
      </c>
      <c r="BA44" s="716">
        <f>VLOOKUP(C44,'Complexity Cost Adjustment'!$C$2:$AD$141,28,0)*AR44</f>
        <v>100111.4642</v>
      </c>
      <c r="BB44" s="716">
        <f>(AV44/$AV$56)*'Cost Distribution'!$B$13</f>
        <v>72352.53822</v>
      </c>
      <c r="BC44" s="716">
        <f>(AW44/$AW$56)*'Cost Distribution'!$B$13</f>
        <v>69251.05635</v>
      </c>
      <c r="BD44" s="716">
        <f>(AX44/$AX$56)*'Cost Distribution'!$B$13</f>
        <v>65963.37409</v>
      </c>
      <c r="BE44" s="716">
        <f>(AS44/$AS$56)*'Cost Distribution'!$B$22</f>
        <v>272450.2492</v>
      </c>
      <c r="BF44" s="716">
        <f>(AT44/$AT$56)*'Cost Distribution'!$B$22</f>
        <v>262595.6459</v>
      </c>
      <c r="BG44" s="716">
        <f>(AU44/$AU$56)*'Cost Distribution'!$B$22</f>
        <v>251959.4969</v>
      </c>
    </row>
    <row r="45" ht="14.25" customHeight="1">
      <c r="A45" s="269" t="s">
        <v>227</v>
      </c>
      <c r="B45" s="269" t="s">
        <v>238</v>
      </c>
      <c r="C45" s="269">
        <v>1811087.0</v>
      </c>
      <c r="D45" s="269" t="s">
        <v>257</v>
      </c>
      <c r="E45" s="269" t="s">
        <v>188</v>
      </c>
      <c r="F45" s="269">
        <v>1566.432052914264</v>
      </c>
      <c r="G45" s="259">
        <v>239805.423</v>
      </c>
      <c r="H45" s="132">
        <v>549.9935999999999</v>
      </c>
      <c r="I45" s="259">
        <f t="shared" si="3"/>
        <v>436.0149336</v>
      </c>
      <c r="J45" s="263">
        <v>31683.564000000002</v>
      </c>
      <c r="K45" s="263">
        <v>8421.1578</v>
      </c>
      <c r="L45" s="263">
        <f t="shared" si="4"/>
        <v>40104.7218</v>
      </c>
      <c r="M45" s="259">
        <f>VLOOKUP(C45,'Appendix A -  Costs'!$A$2:$G$141,7,0)</f>
        <v>12125.96756</v>
      </c>
      <c r="N45" s="259">
        <f t="shared" si="5"/>
        <v>22.04747029</v>
      </c>
      <c r="O45" s="263">
        <f t="shared" si="6"/>
        <v>52230.68936</v>
      </c>
      <c r="P45" s="259">
        <f t="shared" si="7"/>
        <v>94.9659948</v>
      </c>
      <c r="Q45" s="259">
        <f t="shared" si="8"/>
        <v>199700.7012</v>
      </c>
      <c r="R45" s="259">
        <f t="shared" ref="R45:S45" si="121">Q45/H45</f>
        <v>363.0964091</v>
      </c>
      <c r="S45" s="526">
        <f t="shared" si="121"/>
        <v>0.8327614059</v>
      </c>
      <c r="T45" s="259">
        <f t="shared" si="10"/>
        <v>187574.7336</v>
      </c>
      <c r="U45" s="259">
        <f t="shared" si="11"/>
        <v>341.0489388</v>
      </c>
      <c r="V45" s="526">
        <f t="shared" si="12"/>
        <v>0.7821955454</v>
      </c>
      <c r="W45" s="527">
        <f t="shared" si="13"/>
        <v>148757.7782</v>
      </c>
      <c r="X45" s="528">
        <f>W45*0.275</f>
        <v>40908.389</v>
      </c>
      <c r="Y45" s="528">
        <f>VLOOKUP(C45,'Warehouse Order &amp; Sales Handlin'!$B$2:$J$141,9,0)</f>
        <v>289.54965</v>
      </c>
      <c r="Z45" s="528">
        <f>VLOOKUP(C45,'Warehouse Order &amp; Sales Handlin'!$B$2:$K$141,10,0)</f>
        <v>24.2725069</v>
      </c>
      <c r="AA45" s="528">
        <f>VLOOKUP(C45,'Freight Cost'!$AR$2:$AS$141,2,0)</f>
        <v>11632.896</v>
      </c>
      <c r="AB45" s="528">
        <f>VLOOKUP(C45,'CI Cost'!EL88:EM226,2,0)</f>
        <v>4790.892795</v>
      </c>
      <c r="AC45" s="528">
        <f t="shared" si="14"/>
        <v>57645.99995</v>
      </c>
      <c r="AD45" s="528">
        <f t="shared" si="15"/>
        <v>104.8121286</v>
      </c>
      <c r="AE45" s="528">
        <f t="shared" si="16"/>
        <v>22.01861404</v>
      </c>
      <c r="AF45" s="528">
        <f t="shared" si="17"/>
        <v>12110.0968</v>
      </c>
      <c r="AG45" s="528">
        <f t="shared" si="18"/>
        <v>109860.8186</v>
      </c>
      <c r="AH45" s="528">
        <f t="shared" si="19"/>
        <v>129944.6044</v>
      </c>
      <c r="AI45" s="528">
        <f t="shared" ref="AI45:AJ45" si="122">AH45/H45</f>
        <v>236.2656664</v>
      </c>
      <c r="AJ45" s="526">
        <f t="shared" si="122"/>
        <v>0.5418751704</v>
      </c>
      <c r="AK45" s="526" t="str">
        <f>VLOOKUP(C45,'ABC Analysis Results'!$A$2:$C$140,3,0)</f>
        <v>B</v>
      </c>
      <c r="AL45" s="227" t="str">
        <f>VLOOKUP(C45,'Scenario II - Product Substitut'!$C$2:$Q$111,15,0)</f>
        <v>K</v>
      </c>
      <c r="AM45" s="716">
        <f>SUMIF('Scenario II - Product Substitut'!$R$62:$AC$111,C45,'Scenario II - Product Substitut'!$AA$62:$AA$111)</f>
        <v>0</v>
      </c>
      <c r="AN45" s="716">
        <f>SUMIF('Scenario II - Product Substitut'!$R$62:$AC$111,C45,'Scenario II - Product Substitut'!$AB$62:$AB$111)</f>
        <v>0</v>
      </c>
      <c r="AO45" s="716">
        <f>SUMIF('Scenario II - Product Substitut'!$R$62:$AC$111,C45,'Scenario II - Product Substitut'!$AC$62:$AC$111)</f>
        <v>0</v>
      </c>
      <c r="AP45" s="716">
        <f t="shared" si="21"/>
        <v>549.9936</v>
      </c>
      <c r="AQ45" s="716">
        <f t="shared" si="22"/>
        <v>549.9936</v>
      </c>
      <c r="AR45" s="716">
        <f t="shared" si="23"/>
        <v>549.9936</v>
      </c>
      <c r="AS45" s="716">
        <f t="shared" si="24"/>
        <v>239805.423</v>
      </c>
      <c r="AT45" s="716">
        <f t="shared" si="25"/>
        <v>239805.423</v>
      </c>
      <c r="AU45" s="716">
        <f t="shared" si="26"/>
        <v>239805.423</v>
      </c>
      <c r="AV45" s="716">
        <f t="shared" si="27"/>
        <v>40104.7218</v>
      </c>
      <c r="AW45" s="716">
        <f t="shared" si="28"/>
        <v>40104.7218</v>
      </c>
      <c r="AX45" s="716">
        <f t="shared" si="29"/>
        <v>40104.7218</v>
      </c>
      <c r="AY45" s="716">
        <f>VLOOKUP(C45,'Complexity Cost Adjustment'!$C$2:$AD$141,28,0)*AP45</f>
        <v>57645.99995</v>
      </c>
      <c r="AZ45" s="716">
        <f>VLOOKUP(C45,'Complexity Cost Adjustment'!$C$2:$AD$141,28,0)*AQ45</f>
        <v>57645.99995</v>
      </c>
      <c r="BA45" s="716">
        <f>VLOOKUP(C45,'Complexity Cost Adjustment'!$C$2:$AD$141,28,0)*AR45</f>
        <v>57645.99995</v>
      </c>
      <c r="BB45" s="716">
        <f>(AV45/$AV$56)*'Cost Distribution'!$B$13</f>
        <v>14120.77486</v>
      </c>
      <c r="BC45" s="716">
        <f>(AW45/$AW$56)*'Cost Distribution'!$B$13</f>
        <v>14499.19116</v>
      </c>
      <c r="BD45" s="716">
        <f>(AX45/$AX$56)*'Cost Distribution'!$B$13</f>
        <v>14894.97222</v>
      </c>
      <c r="BE45" s="716">
        <f>(AS45/$AS$56)*'Cost Distribution'!$B$22</f>
        <v>65891.6503</v>
      </c>
      <c r="BF45" s="716">
        <f>(AT45/$AT$56)*'Cost Distribution'!$B$22</f>
        <v>68130.77227</v>
      </c>
      <c r="BG45" s="716">
        <f>(AU45/$AU$56)*'Cost Distribution'!$B$22</f>
        <v>70502.73839</v>
      </c>
    </row>
    <row r="46" ht="14.25" customHeight="1">
      <c r="A46" s="269" t="s">
        <v>227</v>
      </c>
      <c r="B46" s="269" t="s">
        <v>242</v>
      </c>
      <c r="C46" s="269">
        <v>1811091.0</v>
      </c>
      <c r="D46" s="269" t="s">
        <v>257</v>
      </c>
      <c r="E46" s="269" t="s">
        <v>190</v>
      </c>
      <c r="F46" s="269">
        <v>990.8167357603955</v>
      </c>
      <c r="G46" s="259">
        <v>132555.324</v>
      </c>
      <c r="H46" s="132">
        <v>426.34899999999993</v>
      </c>
      <c r="I46" s="259">
        <f t="shared" si="3"/>
        <v>310.9080214</v>
      </c>
      <c r="J46" s="263">
        <v>20851.107200000002</v>
      </c>
      <c r="K46" s="263">
        <v>5319.160000000001</v>
      </c>
      <c r="L46" s="263">
        <f t="shared" si="4"/>
        <v>26170.2672</v>
      </c>
      <c r="M46" s="259">
        <f>VLOOKUP(C46,'Appendix A -  Costs'!$A$2:$G$141,7,0)</f>
        <v>7912.779262</v>
      </c>
      <c r="N46" s="259">
        <f t="shared" si="5"/>
        <v>18.55939444</v>
      </c>
      <c r="O46" s="263">
        <f t="shared" si="6"/>
        <v>34083.04646</v>
      </c>
      <c r="P46" s="259">
        <f t="shared" si="7"/>
        <v>79.94165921</v>
      </c>
      <c r="Q46" s="259">
        <f t="shared" si="8"/>
        <v>106385.0568</v>
      </c>
      <c r="R46" s="259">
        <f t="shared" ref="R46:S46" si="123">Q46/H46</f>
        <v>249.5257566</v>
      </c>
      <c r="S46" s="526">
        <f t="shared" si="123"/>
        <v>0.8025709839</v>
      </c>
      <c r="T46" s="259">
        <f t="shared" si="10"/>
        <v>98472.27754</v>
      </c>
      <c r="U46" s="259">
        <f t="shared" si="11"/>
        <v>230.9663622</v>
      </c>
      <c r="V46" s="526">
        <f t="shared" si="12"/>
        <v>0.7428768198</v>
      </c>
      <c r="W46" s="527">
        <f t="shared" si="13"/>
        <v>79207.53383</v>
      </c>
      <c r="X46" s="528">
        <f>W46*0.255</f>
        <v>20197.92113</v>
      </c>
      <c r="Y46" s="528">
        <f>VLOOKUP(C46,'Warehouse Order &amp; Sales Handlin'!$B$2:$J$141,9,0)</f>
        <v>1023.865517</v>
      </c>
      <c r="Z46" s="528">
        <f>VLOOKUP(C46,'Warehouse Order &amp; Sales Handlin'!$B$2:$K$141,10,0)</f>
        <v>160.6828735</v>
      </c>
      <c r="AA46" s="528">
        <f>VLOOKUP(C46,'Freight Cost'!$AR$2:$AS$141,2,0)</f>
        <v>7490.88</v>
      </c>
      <c r="AB46" s="528">
        <f>VLOOKUP(C46,'CI Cost'!EL92:EM230,2,0)</f>
        <v>2654.944695</v>
      </c>
      <c r="AC46" s="528">
        <f t="shared" si="14"/>
        <v>31528.29421</v>
      </c>
      <c r="AD46" s="528">
        <f t="shared" si="15"/>
        <v>73.94949727</v>
      </c>
      <c r="AE46" s="528">
        <f t="shared" si="16"/>
        <v>18.54593324</v>
      </c>
      <c r="AF46" s="528">
        <f t="shared" si="17"/>
        <v>7907.040091</v>
      </c>
      <c r="AG46" s="528">
        <f t="shared" si="18"/>
        <v>65605.6015</v>
      </c>
      <c r="AH46" s="528">
        <f t="shared" si="19"/>
        <v>66949.7225</v>
      </c>
      <c r="AI46" s="528">
        <f t="shared" ref="AI46:AJ46" si="124">AH46/H46</f>
        <v>157.0303261</v>
      </c>
      <c r="AJ46" s="526">
        <f t="shared" si="124"/>
        <v>0.5050700378</v>
      </c>
      <c r="AK46" s="526" t="str">
        <f>VLOOKUP(C46,'ABC Analysis Results'!$A$2:$C$140,3,0)</f>
        <v>C</v>
      </c>
      <c r="AL46" s="227" t="str">
        <f>VLOOKUP(C46,'Scenario II - Product Substitut'!$C$2:$Q$111,15,0)</f>
        <v>K</v>
      </c>
      <c r="AM46" s="716">
        <f>SUMIF('Scenario II - Product Substitut'!$R$62:$AC$111,C46,'Scenario II - Product Substitut'!$AA$62:$AA$111)</f>
        <v>0</v>
      </c>
      <c r="AN46" s="716">
        <f>SUMIF('Scenario II - Product Substitut'!$R$62:$AC$111,C46,'Scenario II - Product Substitut'!$AB$62:$AB$111)</f>
        <v>0</v>
      </c>
      <c r="AO46" s="716">
        <f>SUMIF('Scenario II - Product Substitut'!$R$62:$AC$111,C46,'Scenario II - Product Substitut'!$AC$62:$AC$111)</f>
        <v>0</v>
      </c>
      <c r="AP46" s="716">
        <f t="shared" si="21"/>
        <v>426.349</v>
      </c>
      <c r="AQ46" s="716">
        <f t="shared" si="22"/>
        <v>426.349</v>
      </c>
      <c r="AR46" s="716">
        <f t="shared" si="23"/>
        <v>426.349</v>
      </c>
      <c r="AS46" s="716">
        <f t="shared" si="24"/>
        <v>132555.324</v>
      </c>
      <c r="AT46" s="716">
        <f t="shared" si="25"/>
        <v>132555.324</v>
      </c>
      <c r="AU46" s="716">
        <f t="shared" si="26"/>
        <v>132555.324</v>
      </c>
      <c r="AV46" s="716">
        <f t="shared" si="27"/>
        <v>26170.2672</v>
      </c>
      <c r="AW46" s="716">
        <f t="shared" si="28"/>
        <v>26170.2672</v>
      </c>
      <c r="AX46" s="716">
        <f t="shared" si="29"/>
        <v>26170.2672</v>
      </c>
      <c r="AY46" s="716">
        <f>VLOOKUP(C46,'Complexity Cost Adjustment'!$C$2:$AD$141,28,0)*AP46</f>
        <v>31528.29421</v>
      </c>
      <c r="AZ46" s="716">
        <f>VLOOKUP(C46,'Complexity Cost Adjustment'!$C$2:$AD$141,28,0)*AQ46</f>
        <v>31528.29421</v>
      </c>
      <c r="BA46" s="716">
        <f>VLOOKUP(C46,'Complexity Cost Adjustment'!$C$2:$AD$141,28,0)*AR46</f>
        <v>31528.29421</v>
      </c>
      <c r="BB46" s="716">
        <f>(AV46/$AV$56)*'Cost Distribution'!$B$13</f>
        <v>9214.487339</v>
      </c>
      <c r="BC46" s="716">
        <f>(AW46/$AW$56)*'Cost Distribution'!$B$13</f>
        <v>9461.422239</v>
      </c>
      <c r="BD46" s="716">
        <f>(AX46/$AX$56)*'Cost Distribution'!$B$13</f>
        <v>9719.68849</v>
      </c>
      <c r="BE46" s="716">
        <f>(AS46/$AS$56)*'Cost Distribution'!$B$22</f>
        <v>36422.40006</v>
      </c>
      <c r="BF46" s="716">
        <f>(AT46/$AT$56)*'Cost Distribution'!$B$22</f>
        <v>37660.10159</v>
      </c>
      <c r="BG46" s="716">
        <f>(AU46/$AU$56)*'Cost Distribution'!$B$22</f>
        <v>38971.23432</v>
      </c>
    </row>
    <row r="47" ht="14.25" customHeight="1">
      <c r="A47" s="275" t="s">
        <v>227</v>
      </c>
      <c r="B47" s="275" t="s">
        <v>244</v>
      </c>
      <c r="C47" s="275">
        <v>1811093.0</v>
      </c>
      <c r="D47" s="275" t="s">
        <v>257</v>
      </c>
      <c r="E47" s="275" t="s">
        <v>110</v>
      </c>
      <c r="F47" s="275">
        <v>93.43336278676387</v>
      </c>
      <c r="G47" s="279">
        <v>33569.451</v>
      </c>
      <c r="H47" s="135">
        <v>108.3444</v>
      </c>
      <c r="I47" s="279">
        <f t="shared" si="3"/>
        <v>309.840204</v>
      </c>
      <c r="J47" s="281">
        <v>6891.359200000002</v>
      </c>
      <c r="K47" s="281">
        <v>1706.1132000000002</v>
      </c>
      <c r="L47" s="281">
        <f t="shared" si="4"/>
        <v>8597.4724</v>
      </c>
      <c r="M47" s="279">
        <f>VLOOKUP(C47,'Appendix A -  Costs'!$A$2:$G$141,7,0)</f>
        <v>2599.511147</v>
      </c>
      <c r="N47" s="279">
        <f t="shared" si="5"/>
        <v>23.99303653</v>
      </c>
      <c r="O47" s="281">
        <f t="shared" si="6"/>
        <v>11196.98355</v>
      </c>
      <c r="P47" s="279">
        <f t="shared" si="7"/>
        <v>103.346214</v>
      </c>
      <c r="Q47" s="279">
        <f t="shared" si="8"/>
        <v>24971.9786</v>
      </c>
      <c r="R47" s="279">
        <f t="shared" ref="R47:S47" si="125">Q47/H47</f>
        <v>230.4870266</v>
      </c>
      <c r="S47" s="529">
        <f t="shared" si="125"/>
        <v>0.7438899909</v>
      </c>
      <c r="T47" s="279">
        <f t="shared" si="10"/>
        <v>22372.46745</v>
      </c>
      <c r="U47" s="279">
        <f t="shared" si="11"/>
        <v>206.49399</v>
      </c>
      <c r="V47" s="529">
        <f t="shared" si="12"/>
        <v>0.6664531825</v>
      </c>
      <c r="W47" s="530">
        <f t="shared" si="13"/>
        <v>9655.984305</v>
      </c>
      <c r="X47" s="531">
        <f>W47*0.245</f>
        <v>2365.716155</v>
      </c>
      <c r="Y47" s="531">
        <f>VLOOKUP(C47,'Warehouse Order &amp; Sales Handlin'!$B$2:$J$141,9,0)</f>
        <v>115.2011197</v>
      </c>
      <c r="Z47" s="531">
        <f>VLOOKUP(C47,'Warehouse Order &amp; Sales Handlin'!$B$2:$K$141,10,0)</f>
        <v>15.10322124</v>
      </c>
      <c r="AA47" s="531">
        <f>VLOOKUP(C47,'Freight Cost'!$AR$2:$AS$141,2,0)</f>
        <v>1762.56</v>
      </c>
      <c r="AB47" s="531">
        <f>VLOOKUP(C47,'CI Cost'!EL93:EM232,2,0)</f>
        <v>265.34118</v>
      </c>
      <c r="AC47" s="531">
        <f t="shared" si="14"/>
        <v>4523.921676</v>
      </c>
      <c r="AD47" s="531">
        <f t="shared" si="15"/>
        <v>41.75501157</v>
      </c>
      <c r="AE47" s="531">
        <f t="shared" si="16"/>
        <v>23.99129731</v>
      </c>
      <c r="AF47" s="531">
        <f t="shared" si="17"/>
        <v>2599.322713</v>
      </c>
      <c r="AG47" s="531">
        <f t="shared" si="18"/>
        <v>15720.71679</v>
      </c>
      <c r="AH47" s="531">
        <f t="shared" si="19"/>
        <v>17848.73421</v>
      </c>
      <c r="AI47" s="531">
        <f t="shared" ref="AI47:AJ47" si="126">AH47/H47</f>
        <v>164.7407177</v>
      </c>
      <c r="AJ47" s="529">
        <f t="shared" si="126"/>
        <v>0.5316957436</v>
      </c>
      <c r="AK47" s="529" t="str">
        <f>VLOOKUP(C47,'ABC Analysis Results'!$A$2:$C$140,3,0)</f>
        <v>C</v>
      </c>
      <c r="AL47" s="284" t="str">
        <f>VLOOKUP(C47,'Scenario II - Product Substitut'!$C$2:$Q$111,15,0)</f>
        <v>K</v>
      </c>
      <c r="AM47" s="718">
        <f>SUMIF('Scenario II - Product Substitut'!$R$62:$AC$111,C47,'Scenario II - Product Substitut'!$AA$62:$AA$111)</f>
        <v>0</v>
      </c>
      <c r="AN47" s="718">
        <f>SUMIF('Scenario II - Product Substitut'!$R$62:$AC$111,C47,'Scenario II - Product Substitut'!$AB$62:$AB$111)</f>
        <v>0</v>
      </c>
      <c r="AO47" s="718">
        <f>SUMIF('Scenario II - Product Substitut'!$R$62:$AC$111,C47,'Scenario II - Product Substitut'!$AC$62:$AC$111)</f>
        <v>0</v>
      </c>
      <c r="AP47" s="718">
        <f t="shared" si="21"/>
        <v>108.3444</v>
      </c>
      <c r="AQ47" s="718">
        <f t="shared" si="22"/>
        <v>108.3444</v>
      </c>
      <c r="AR47" s="718">
        <f t="shared" si="23"/>
        <v>108.3444</v>
      </c>
      <c r="AS47" s="718">
        <f t="shared" si="24"/>
        <v>33569.451</v>
      </c>
      <c r="AT47" s="718">
        <f t="shared" si="25"/>
        <v>33569.451</v>
      </c>
      <c r="AU47" s="718">
        <f t="shared" si="26"/>
        <v>33569.451</v>
      </c>
      <c r="AV47" s="718">
        <f t="shared" si="27"/>
        <v>8597.4724</v>
      </c>
      <c r="AW47" s="718">
        <f t="shared" si="28"/>
        <v>8597.4724</v>
      </c>
      <c r="AX47" s="718">
        <f t="shared" si="29"/>
        <v>8597.4724</v>
      </c>
      <c r="AY47" s="718">
        <f>VLOOKUP(C47,'Complexity Cost Adjustment'!$C$2:$AD$141,28,0)*AP47</f>
        <v>4523.921676</v>
      </c>
      <c r="AZ47" s="718">
        <f>VLOOKUP(C47,'Complexity Cost Adjustment'!$C$2:$AD$141,28,0)*AQ47</f>
        <v>4523.921676</v>
      </c>
      <c r="BA47" s="718">
        <f>VLOOKUP(C47,'Complexity Cost Adjustment'!$C$2:$AD$141,28,0)*AR47</f>
        <v>4523.921676</v>
      </c>
      <c r="BB47" s="718">
        <f>(AV47/$AV$56)*'Cost Distribution'!$B$13</f>
        <v>3027.149092</v>
      </c>
      <c r="BC47" s="718">
        <f>(AW47/$AW$56)*'Cost Distribution'!$B$13</f>
        <v>3108.272298</v>
      </c>
      <c r="BD47" s="718">
        <f>(AX47/$AX$56)*'Cost Distribution'!$B$13</f>
        <v>3193.118087</v>
      </c>
      <c r="BE47" s="718">
        <f>(AS47/$AS$56)*'Cost Distribution'!$B$22</f>
        <v>9223.922037</v>
      </c>
      <c r="BF47" s="718">
        <f>(AT47/$AT$56)*'Cost Distribution'!$B$22</f>
        <v>9537.368224</v>
      </c>
      <c r="BG47" s="718">
        <f>(AU47/$AU$56)*'Cost Distribution'!$B$22</f>
        <v>9869.410759</v>
      </c>
    </row>
    <row r="48" ht="14.25" customHeight="1">
      <c r="A48" s="275" t="s">
        <v>253</v>
      </c>
      <c r="B48" s="275" t="s">
        <v>254</v>
      </c>
      <c r="C48" s="275">
        <v>1811099.0</v>
      </c>
      <c r="D48" s="275" t="s">
        <v>257</v>
      </c>
      <c r="E48" s="275" t="s">
        <v>547</v>
      </c>
      <c r="F48" s="275">
        <v>6.379814145789239</v>
      </c>
      <c r="G48" s="279">
        <v>134018.78900000002</v>
      </c>
      <c r="H48" s="135">
        <v>709.64</v>
      </c>
      <c r="I48" s="279">
        <f t="shared" si="3"/>
        <v>188.854615</v>
      </c>
      <c r="J48" s="281">
        <v>36468.3528</v>
      </c>
      <c r="K48" s="281">
        <v>9775.022400000002</v>
      </c>
      <c r="L48" s="281">
        <f t="shared" si="4"/>
        <v>46243.3752</v>
      </c>
      <c r="M48" s="279">
        <f>VLOOKUP(C48,'Appendix A -  Costs'!$A$2:$G$141,7,0)</f>
        <v>13982.03608</v>
      </c>
      <c r="N48" s="279">
        <f t="shared" si="5"/>
        <v>19.70299882</v>
      </c>
      <c r="O48" s="281">
        <f t="shared" si="6"/>
        <v>60225.41128</v>
      </c>
      <c r="P48" s="279">
        <f t="shared" si="7"/>
        <v>84.86755437</v>
      </c>
      <c r="Q48" s="279">
        <f t="shared" si="8"/>
        <v>87775.4138</v>
      </c>
      <c r="R48" s="279">
        <f t="shared" ref="R48:S48" si="127">Q48/H48</f>
        <v>123.6900595</v>
      </c>
      <c r="S48" s="529">
        <f t="shared" si="127"/>
        <v>0.654948567</v>
      </c>
      <c r="T48" s="279">
        <f t="shared" si="10"/>
        <v>73793.37772</v>
      </c>
      <c r="U48" s="279">
        <f t="shared" si="11"/>
        <v>103.9870606</v>
      </c>
      <c r="V48" s="529">
        <f t="shared" si="12"/>
        <v>0.5506196427</v>
      </c>
      <c r="W48" s="530">
        <f t="shared" si="13"/>
        <v>541.4392239</v>
      </c>
      <c r="X48" s="533">
        <f>((1/3)*W48*0.275)+((1/3)*W48*0.255)+((1/3)*W48*0.245)</f>
        <v>139.8717995</v>
      </c>
      <c r="Y48" s="531">
        <f>VLOOKUP(C48,'Warehouse Order &amp; Sales Handlin'!$B$2:$J$141,9,0)</f>
        <v>3036.953175</v>
      </c>
      <c r="Z48" s="531">
        <f>VLOOKUP(C48,'Warehouse Order &amp; Sales Handlin'!$B$2:$K$141,10,0)</f>
        <v>503.97</v>
      </c>
      <c r="AA48" s="531">
        <f>VLOOKUP(C48,'Freight Cost'!$AR$2:$AS$141,2,0)</f>
        <v>6609.6</v>
      </c>
      <c r="AB48" s="531">
        <f>VLOOKUP(C48,'CI Cost'!EL99:EM238,2,0)</f>
        <v>134.28012</v>
      </c>
      <c r="AC48" s="531">
        <f t="shared" si="14"/>
        <v>10424.67509</v>
      </c>
      <c r="AD48" s="531">
        <f t="shared" si="15"/>
        <v>14.69008947</v>
      </c>
      <c r="AE48" s="531">
        <f t="shared" si="16"/>
        <v>19.70227604</v>
      </c>
      <c r="AF48" s="531">
        <f t="shared" si="17"/>
        <v>13981.52317</v>
      </c>
      <c r="AG48" s="531">
        <f t="shared" si="18"/>
        <v>70649.57346</v>
      </c>
      <c r="AH48" s="531">
        <f t="shared" si="19"/>
        <v>63369.21554</v>
      </c>
      <c r="AI48" s="531">
        <f t="shared" ref="AI48:AJ48" si="128">AH48/H48</f>
        <v>89.29769396</v>
      </c>
      <c r="AJ48" s="529">
        <f t="shared" si="128"/>
        <v>0.4728382939</v>
      </c>
      <c r="AK48" s="529" t="str">
        <f>VLOOKUP(C48,'ABC Analysis Results'!$A$2:$C$140,3,0)</f>
        <v>C</v>
      </c>
      <c r="AL48" s="284" t="str">
        <f>VLOOKUP(C48,'Scenario II - Product Substitut'!$C$2:$Q$111,15,0)</f>
        <v>K</v>
      </c>
      <c r="AM48" s="718">
        <f>SUMIF('Scenario II - Product Substitut'!$R$62:$AC$111,C48,'Scenario II - Product Substitut'!$AA$62:$AA$111)</f>
        <v>0</v>
      </c>
      <c r="AN48" s="718">
        <f>SUMIF('Scenario II - Product Substitut'!$R$62:$AC$111,C48,'Scenario II - Product Substitut'!$AB$62:$AB$111)</f>
        <v>0</v>
      </c>
      <c r="AO48" s="718">
        <f>SUMIF('Scenario II - Product Substitut'!$R$62:$AC$111,C48,'Scenario II - Product Substitut'!$AC$62:$AC$111)</f>
        <v>0</v>
      </c>
      <c r="AP48" s="718">
        <f t="shared" si="21"/>
        <v>709.64</v>
      </c>
      <c r="AQ48" s="718">
        <f t="shared" si="22"/>
        <v>709.64</v>
      </c>
      <c r="AR48" s="718">
        <f t="shared" si="23"/>
        <v>709.64</v>
      </c>
      <c r="AS48" s="718">
        <f t="shared" si="24"/>
        <v>134018.789</v>
      </c>
      <c r="AT48" s="718">
        <f t="shared" si="25"/>
        <v>134018.789</v>
      </c>
      <c r="AU48" s="718">
        <f t="shared" si="26"/>
        <v>134018.789</v>
      </c>
      <c r="AV48" s="718">
        <f t="shared" si="27"/>
        <v>46243.3752</v>
      </c>
      <c r="AW48" s="718">
        <f t="shared" si="28"/>
        <v>46243.3752</v>
      </c>
      <c r="AX48" s="718">
        <f t="shared" si="29"/>
        <v>46243.3752</v>
      </c>
      <c r="AY48" s="718">
        <f>VLOOKUP(C48,'Complexity Cost Adjustment'!$C$2:$AD$141,28,0)*AP48</f>
        <v>10424.67509</v>
      </c>
      <c r="AZ48" s="718">
        <f>VLOOKUP(C48,'Complexity Cost Adjustment'!$C$2:$AD$141,28,0)*AQ48</f>
        <v>10424.67509</v>
      </c>
      <c r="BA48" s="718">
        <f>VLOOKUP(C48,'Complexity Cost Adjustment'!$C$2:$AD$141,28,0)*AR48</f>
        <v>10424.67509</v>
      </c>
      <c r="BB48" s="718">
        <f>(AV48/$AV$56)*'Cost Distribution'!$B$13</f>
        <v>16282.17978</v>
      </c>
      <c r="BC48" s="718">
        <f>(AW48/$AW$56)*'Cost Distribution'!$B$13</f>
        <v>16718.51858</v>
      </c>
      <c r="BD48" s="718">
        <f>(AX48/$AX$56)*'Cost Distribution'!$B$13</f>
        <v>17174.88011</v>
      </c>
      <c r="BE48" s="718">
        <f>(AS48/$AS$56)*'Cost Distribution'!$B$22</f>
        <v>36824.51826</v>
      </c>
      <c r="BF48" s="718">
        <f>(AT48/$AT$56)*'Cost Distribution'!$B$22</f>
        <v>38075.88452</v>
      </c>
      <c r="BG48" s="718">
        <f>(AU48/$AU$56)*'Cost Distribution'!$B$22</f>
        <v>39401.49269</v>
      </c>
    </row>
    <row r="49" ht="14.25" customHeight="1">
      <c r="A49" s="269" t="s">
        <v>275</v>
      </c>
      <c r="B49" s="269" t="s">
        <v>284</v>
      </c>
      <c r="C49" s="269">
        <v>1811114.0</v>
      </c>
      <c r="D49" s="269" t="s">
        <v>257</v>
      </c>
      <c r="E49" s="269" t="s">
        <v>548</v>
      </c>
      <c r="F49" s="269">
        <v>519.0463479444344</v>
      </c>
      <c r="G49" s="259">
        <v>626981.3</v>
      </c>
      <c r="H49" s="132">
        <v>6505.2405</v>
      </c>
      <c r="I49" s="259">
        <f t="shared" si="3"/>
        <v>96.38095625</v>
      </c>
      <c r="J49" s="263">
        <v>255630.15280000004</v>
      </c>
      <c r="K49" s="263">
        <v>65884.06000000001</v>
      </c>
      <c r="L49" s="263">
        <f t="shared" si="4"/>
        <v>321514.2128</v>
      </c>
      <c r="M49" s="259">
        <f>VLOOKUP(C49,'Appendix A -  Costs'!$A$2:$G$141,7,0)</f>
        <v>97212.26673</v>
      </c>
      <c r="N49" s="259">
        <f t="shared" si="5"/>
        <v>14.94368528</v>
      </c>
      <c r="O49" s="263">
        <f t="shared" si="6"/>
        <v>418726.4795</v>
      </c>
      <c r="P49" s="259">
        <f t="shared" si="7"/>
        <v>64.36756328</v>
      </c>
      <c r="Q49" s="259">
        <f t="shared" si="8"/>
        <v>305467.0872</v>
      </c>
      <c r="R49" s="259">
        <f t="shared" ref="R49:S49" si="129">Q49/H49</f>
        <v>46.95707825</v>
      </c>
      <c r="S49" s="526">
        <f t="shared" si="129"/>
        <v>0.4872028675</v>
      </c>
      <c r="T49" s="259">
        <f t="shared" si="10"/>
        <v>208254.8205</v>
      </c>
      <c r="U49" s="259">
        <f t="shared" si="11"/>
        <v>32.01339297</v>
      </c>
      <c r="V49" s="526">
        <f t="shared" si="12"/>
        <v>0.3321547556</v>
      </c>
      <c r="W49" s="527">
        <f t="shared" si="13"/>
        <v>33409.74865</v>
      </c>
      <c r="X49" s="532">
        <f>((1/2)*W49*0.275)+((1/2)*W49*0.255)</f>
        <v>8853.583391</v>
      </c>
      <c r="Y49" s="528">
        <f>VLOOKUP(C49,'Warehouse Order &amp; Sales Handlin'!$B$2:$J$141,9,0)</f>
        <v>2006.614107</v>
      </c>
      <c r="Z49" s="528">
        <f>VLOOKUP(C49,'Warehouse Order &amp; Sales Handlin'!$B$2:$K$141,10,0)</f>
        <v>86.724</v>
      </c>
      <c r="AA49" s="528">
        <f>VLOOKUP(C49,'Freight Cost'!$AR$2:$AS$141,2,0)</f>
        <v>61072.704</v>
      </c>
      <c r="AB49" s="528">
        <f>VLOOKUP(C49,'CI Cost'!EL114:EM253,2,0)</f>
        <v>16660.99871</v>
      </c>
      <c r="AC49" s="528">
        <f t="shared" si="14"/>
        <v>88680.6242</v>
      </c>
      <c r="AD49" s="528">
        <f t="shared" si="15"/>
        <v>13.63218227</v>
      </c>
      <c r="AE49" s="528">
        <f t="shared" si="16"/>
        <v>14.87566736</v>
      </c>
      <c r="AF49" s="528">
        <f t="shared" si="17"/>
        <v>96769.79376</v>
      </c>
      <c r="AG49" s="528">
        <f t="shared" si="18"/>
        <v>506964.6308</v>
      </c>
      <c r="AH49" s="528">
        <f t="shared" si="19"/>
        <v>120016.6692</v>
      </c>
      <c r="AI49" s="528">
        <f t="shared" ref="AI49:AJ49" si="130">AH49/H49</f>
        <v>18.44922862</v>
      </c>
      <c r="AJ49" s="526">
        <f t="shared" si="130"/>
        <v>0.1914198545</v>
      </c>
      <c r="AK49" s="526" t="str">
        <f>VLOOKUP(C49,'ABC Analysis Results'!$A$2:$C$140,3,0)</f>
        <v>B</v>
      </c>
      <c r="AL49" s="227" t="str">
        <f>VLOOKUP(C49,'Scenario II - Product Substitut'!$C$2:$Q$111,15,0)</f>
        <v>K</v>
      </c>
      <c r="AM49" s="716">
        <f>SUMIF('Scenario II - Product Substitut'!$R$62:$AC$111,C49,'Scenario II - Product Substitut'!$AA$62:$AA$111)</f>
        <v>2763.3359</v>
      </c>
      <c r="AN49" s="716">
        <f>SUMIF('Scenario II - Product Substitut'!$R$62:$AC$111,C49,'Scenario II - Product Substitut'!$AB$62:$AB$111)</f>
        <v>2210.66872</v>
      </c>
      <c r="AO49" s="716">
        <f>SUMIF('Scenario II - Product Substitut'!$R$62:$AC$111,C49,'Scenario II - Product Substitut'!$AC$62:$AC$111)</f>
        <v>1658.00154</v>
      </c>
      <c r="AP49" s="716">
        <f t="shared" si="21"/>
        <v>9268.5764</v>
      </c>
      <c r="AQ49" s="716">
        <f t="shared" si="22"/>
        <v>8715.90922</v>
      </c>
      <c r="AR49" s="716">
        <f t="shared" si="23"/>
        <v>8163.24204</v>
      </c>
      <c r="AS49" s="716">
        <f t="shared" si="24"/>
        <v>893314.2565</v>
      </c>
      <c r="AT49" s="716">
        <f t="shared" si="25"/>
        <v>840047.6652</v>
      </c>
      <c r="AU49" s="716">
        <f t="shared" si="26"/>
        <v>786781.0739</v>
      </c>
      <c r="AV49" s="716">
        <f t="shared" si="27"/>
        <v>458088.9892</v>
      </c>
      <c r="AW49" s="716">
        <f t="shared" si="28"/>
        <v>430774.0339</v>
      </c>
      <c r="AX49" s="716">
        <f t="shared" si="29"/>
        <v>403459.0786</v>
      </c>
      <c r="AY49" s="716">
        <f>VLOOKUP(C49,'Complexity Cost Adjustment'!$C$2:$AD$141,28,0)*AP49</f>
        <v>126350.9229</v>
      </c>
      <c r="AZ49" s="716">
        <f>VLOOKUP(C49,'Complexity Cost Adjustment'!$C$2:$AD$141,28,0)*AQ49</f>
        <v>118816.8631</v>
      </c>
      <c r="BA49" s="716">
        <f>VLOOKUP(C49,'Complexity Cost Adjustment'!$C$2:$AD$141,28,0)*AR49</f>
        <v>111282.8034</v>
      </c>
      <c r="BB49" s="716">
        <f>(AV49/$AV$56)*'Cost Distribution'!$B$13</f>
        <v>161292.0173</v>
      </c>
      <c r="BC49" s="716">
        <f>(AW49/$AW$56)*'Cost Distribution'!$B$13</f>
        <v>155739.1445</v>
      </c>
      <c r="BD49" s="716">
        <f>(AX49/$AX$56)*'Cost Distribution'!$B$13</f>
        <v>149845.4919</v>
      </c>
      <c r="BE49" s="716">
        <f>(AS49/$AS$56)*'Cost Distribution'!$B$22</f>
        <v>245457.1288</v>
      </c>
      <c r="BF49" s="716">
        <f>(AT49/$AT$56)*'Cost Distribution'!$B$22</f>
        <v>238664.7285</v>
      </c>
      <c r="BG49" s="716">
        <f>(AU49/$AU$56)*'Cost Distribution'!$B$22</f>
        <v>231313.4521</v>
      </c>
    </row>
    <row r="50" ht="14.25" customHeight="1">
      <c r="A50" s="269" t="s">
        <v>275</v>
      </c>
      <c r="B50" s="269" t="s">
        <v>288</v>
      </c>
      <c r="C50" s="269">
        <v>1811116.0</v>
      </c>
      <c r="D50" s="269" t="s">
        <v>257</v>
      </c>
      <c r="E50" s="269" t="s">
        <v>110</v>
      </c>
      <c r="F50" s="269">
        <v>278.0639697231093</v>
      </c>
      <c r="G50" s="259">
        <v>506261.62400000007</v>
      </c>
      <c r="H50" s="132">
        <v>4712.9814</v>
      </c>
      <c r="I50" s="259">
        <f t="shared" si="3"/>
        <v>107.4185491</v>
      </c>
      <c r="J50" s="263">
        <v>258260.46400000004</v>
      </c>
      <c r="K50" s="263">
        <v>67283.6472</v>
      </c>
      <c r="L50" s="263">
        <f t="shared" si="4"/>
        <v>325544.1112</v>
      </c>
      <c r="M50" s="259">
        <f>VLOOKUP(C50,'Appendix A -  Costs'!$A$2:$G$141,7,0)</f>
        <v>98430.73716</v>
      </c>
      <c r="N50" s="259">
        <f t="shared" si="5"/>
        <v>20.88502559</v>
      </c>
      <c r="O50" s="263">
        <f t="shared" si="6"/>
        <v>423974.8484</v>
      </c>
      <c r="P50" s="259">
        <f t="shared" si="7"/>
        <v>89.95894793</v>
      </c>
      <c r="Q50" s="259">
        <f t="shared" si="8"/>
        <v>180717.5128</v>
      </c>
      <c r="R50" s="259">
        <f t="shared" ref="R50:S50" si="131">Q50/H50</f>
        <v>38.34462678</v>
      </c>
      <c r="S50" s="526">
        <f t="shared" si="131"/>
        <v>0.3569646685</v>
      </c>
      <c r="T50" s="259">
        <f t="shared" si="10"/>
        <v>82286.77564</v>
      </c>
      <c r="U50" s="259">
        <f t="shared" si="11"/>
        <v>17.45960119</v>
      </c>
      <c r="V50" s="526">
        <f t="shared" si="12"/>
        <v>0.162538047</v>
      </c>
      <c r="W50" s="527">
        <f t="shared" si="13"/>
        <v>25014.34217</v>
      </c>
      <c r="X50" s="528">
        <f t="shared" ref="X50:X53" si="134">W50*0.245</f>
        <v>6128.513832</v>
      </c>
      <c r="Y50" s="528">
        <f>VLOOKUP(C50,'Warehouse Order &amp; Sales Handlin'!$B$2:$J$141,9,0)</f>
        <v>3483.8015</v>
      </c>
      <c r="Z50" s="528">
        <f>VLOOKUP(C50,'Warehouse Order &amp; Sales Handlin'!$B$2:$K$141,10,0)</f>
        <v>668.304</v>
      </c>
      <c r="AA50" s="528">
        <f>VLOOKUP(C50,'Freight Cost'!$AR$2:$AS$141,2,0)</f>
        <v>32078.592</v>
      </c>
      <c r="AB50" s="528">
        <f>VLOOKUP(C50,'CI Cost'!EL116:EM255,2,0)</f>
        <v>27254.34114</v>
      </c>
      <c r="AC50" s="528">
        <f t="shared" si="14"/>
        <v>69613.55247</v>
      </c>
      <c r="AD50" s="528">
        <f t="shared" si="15"/>
        <v>14.77059775</v>
      </c>
      <c r="AE50" s="528">
        <f t="shared" si="16"/>
        <v>20.72952382</v>
      </c>
      <c r="AF50" s="528">
        <f t="shared" si="17"/>
        <v>97697.86019</v>
      </c>
      <c r="AG50" s="528">
        <f t="shared" si="18"/>
        <v>492855.5239</v>
      </c>
      <c r="AH50" s="528">
        <f t="shared" si="19"/>
        <v>13406.10014</v>
      </c>
      <c r="AI50" s="528">
        <f t="shared" ref="AI50:AJ50" si="132">AH50/H50</f>
        <v>2.844505208</v>
      </c>
      <c r="AJ50" s="526">
        <f t="shared" si="132"/>
        <v>0.02648057744</v>
      </c>
      <c r="AK50" s="526" t="str">
        <f>VLOOKUP(C50,'ABC Analysis Results'!$A$2:$C$140,3,0)</f>
        <v>C</v>
      </c>
      <c r="AL50" s="227" t="str">
        <f>VLOOKUP(C50,'Scenario II - Product Substitut'!$C$2:$Q$111,15,0)</f>
        <v>K</v>
      </c>
      <c r="AM50" s="716">
        <f>SUMIF('Scenario II - Product Substitut'!$R$62:$AC$111,C50,'Scenario II - Product Substitut'!$AA$62:$AA$111)</f>
        <v>0</v>
      </c>
      <c r="AN50" s="716">
        <f>SUMIF('Scenario II - Product Substitut'!$R$62:$AC$111,C50,'Scenario II - Product Substitut'!$AB$62:$AB$111)</f>
        <v>0</v>
      </c>
      <c r="AO50" s="716">
        <f>SUMIF('Scenario II - Product Substitut'!$R$62:$AC$111,C50,'Scenario II - Product Substitut'!$AC$62:$AC$111)</f>
        <v>0</v>
      </c>
      <c r="AP50" s="716">
        <f t="shared" si="21"/>
        <v>4712.9814</v>
      </c>
      <c r="AQ50" s="716">
        <f t="shared" si="22"/>
        <v>4712.9814</v>
      </c>
      <c r="AR50" s="716">
        <f t="shared" si="23"/>
        <v>4712.9814</v>
      </c>
      <c r="AS50" s="716">
        <f t="shared" si="24"/>
        <v>506261.624</v>
      </c>
      <c r="AT50" s="716">
        <f t="shared" si="25"/>
        <v>506261.624</v>
      </c>
      <c r="AU50" s="716">
        <f t="shared" si="26"/>
        <v>506261.624</v>
      </c>
      <c r="AV50" s="716">
        <f t="shared" si="27"/>
        <v>325544.1112</v>
      </c>
      <c r="AW50" s="716">
        <f t="shared" si="28"/>
        <v>325544.1112</v>
      </c>
      <c r="AX50" s="716">
        <f t="shared" si="29"/>
        <v>325544.1112</v>
      </c>
      <c r="AY50" s="716">
        <f>VLOOKUP(C50,'Complexity Cost Adjustment'!$C$2:$AD$141,28,0)*AP50</f>
        <v>69613.55247</v>
      </c>
      <c r="AZ50" s="716">
        <f>VLOOKUP(C50,'Complexity Cost Adjustment'!$C$2:$AD$141,28,0)*AQ50</f>
        <v>69613.55247</v>
      </c>
      <c r="BA50" s="716">
        <f>VLOOKUP(C50,'Complexity Cost Adjustment'!$C$2:$AD$141,28,0)*AR50</f>
        <v>69613.55247</v>
      </c>
      <c r="BB50" s="716">
        <f>(AV50/$AV$56)*'Cost Distribution'!$B$13</f>
        <v>114623.2886</v>
      </c>
      <c r="BC50" s="716">
        <f>(AW50/$AW$56)*'Cost Distribution'!$B$13</f>
        <v>117695.0266</v>
      </c>
      <c r="BD50" s="716">
        <f>(AX50/$AX$56)*'Cost Distribution'!$B$13</f>
        <v>120907.7205</v>
      </c>
      <c r="BE50" s="716">
        <f>(AS50/$AS$56)*'Cost Distribution'!$B$22</f>
        <v>139106.1698</v>
      </c>
      <c r="BF50" s="716">
        <f>(AT50/$AT$56)*'Cost Distribution'!$B$22</f>
        <v>143833.2586</v>
      </c>
      <c r="BG50" s="716">
        <f>(AU50/$AU$56)*'Cost Distribution'!$B$22</f>
        <v>148840.7993</v>
      </c>
    </row>
    <row r="51" ht="14.25" customHeight="1">
      <c r="A51" s="269" t="s">
        <v>275</v>
      </c>
      <c r="B51" s="269" t="s">
        <v>305</v>
      </c>
      <c r="C51" s="269">
        <v>1811129.0</v>
      </c>
      <c r="D51" s="269" t="s">
        <v>257</v>
      </c>
      <c r="E51" s="269" t="s">
        <v>110</v>
      </c>
      <c r="F51" s="269">
        <v>204.53748356332753</v>
      </c>
      <c r="G51" s="259">
        <v>750754.323</v>
      </c>
      <c r="H51" s="132">
        <v>5688.759</v>
      </c>
      <c r="I51" s="259">
        <f t="shared" si="3"/>
        <v>131.9715465</v>
      </c>
      <c r="J51" s="263">
        <v>180617.05200000003</v>
      </c>
      <c r="K51" s="263">
        <v>45154.263000000006</v>
      </c>
      <c r="L51" s="263">
        <f t="shared" si="4"/>
        <v>225771.315</v>
      </c>
      <c r="M51" s="259">
        <f>VLOOKUP(C51,'Appendix A -  Costs'!$A$2:$G$141,7,0)</f>
        <v>68263.67364</v>
      </c>
      <c r="N51" s="259">
        <f t="shared" si="5"/>
        <v>11.99974786</v>
      </c>
      <c r="O51" s="263">
        <f t="shared" si="6"/>
        <v>294034.9886</v>
      </c>
      <c r="P51" s="259">
        <f t="shared" si="7"/>
        <v>51.68701797</v>
      </c>
      <c r="Q51" s="259">
        <f t="shared" si="8"/>
        <v>524983.008</v>
      </c>
      <c r="R51" s="259">
        <f t="shared" ref="R51:S51" si="133">Q51/H51</f>
        <v>92.28427641</v>
      </c>
      <c r="S51" s="526">
        <f t="shared" si="133"/>
        <v>0.6992740393</v>
      </c>
      <c r="T51" s="259">
        <f t="shared" si="10"/>
        <v>456719.3344</v>
      </c>
      <c r="U51" s="259">
        <f t="shared" si="11"/>
        <v>80.28452855</v>
      </c>
      <c r="V51" s="526">
        <f t="shared" si="12"/>
        <v>0.6083472587</v>
      </c>
      <c r="W51" s="527">
        <f t="shared" si="13"/>
        <v>10571.93259</v>
      </c>
      <c r="X51" s="528">
        <f t="shared" si="134"/>
        <v>2590.123484</v>
      </c>
      <c r="Y51" s="528">
        <f>VLOOKUP(C51,'Warehouse Order &amp; Sales Handlin'!$B$2:$J$141,9,0)</f>
        <v>4234.114695</v>
      </c>
      <c r="Z51" s="528">
        <f>VLOOKUP(C51,'Warehouse Order &amp; Sales Handlin'!$B$2:$K$141,10,0)</f>
        <v>1153.075471</v>
      </c>
      <c r="AA51" s="528">
        <f>VLOOKUP(C51,'Freight Cost'!$AR$2:$AS$141,2,0)</f>
        <v>38776.32</v>
      </c>
      <c r="AB51" s="528">
        <f>VLOOKUP(C51,'CI Cost'!EL129:EM268,2,0)</f>
        <v>20463.71379</v>
      </c>
      <c r="AC51" s="528">
        <f t="shared" si="14"/>
        <v>67217.34744</v>
      </c>
      <c r="AD51" s="528">
        <f t="shared" si="15"/>
        <v>11.81581913</v>
      </c>
      <c r="AE51" s="528">
        <f t="shared" si="16"/>
        <v>11.93266351</v>
      </c>
      <c r="AF51" s="528">
        <f t="shared" si="17"/>
        <v>67882.04694</v>
      </c>
      <c r="AG51" s="528">
        <f t="shared" si="18"/>
        <v>360870.7094</v>
      </c>
      <c r="AH51" s="528">
        <f t="shared" si="19"/>
        <v>389883.6136</v>
      </c>
      <c r="AI51" s="528">
        <f t="shared" ref="AI51:AJ51" si="135">AH51/H51</f>
        <v>68.53579377</v>
      </c>
      <c r="AJ51" s="526">
        <f t="shared" si="135"/>
        <v>0.5193225023</v>
      </c>
      <c r="AK51" s="526" t="str">
        <f>VLOOKUP(C51,'ABC Analysis Results'!$A$2:$C$140,3,0)</f>
        <v>A</v>
      </c>
      <c r="AL51" s="227" t="str">
        <f>VLOOKUP(C51,'Scenario II - Product Substitut'!$C$2:$Q$111,15,0)</f>
        <v>#N/A</v>
      </c>
      <c r="AM51" s="716">
        <f>SUMIF('Scenario II - Product Substitut'!$R$62:$AC$111,C51,'Scenario II - Product Substitut'!$AA$62:$AA$111)</f>
        <v>0</v>
      </c>
      <c r="AN51" s="716">
        <f>SUMIF('Scenario II - Product Substitut'!$R$62:$AC$111,C51,'Scenario II - Product Substitut'!$AB$62:$AB$111)</f>
        <v>0</v>
      </c>
      <c r="AO51" s="716">
        <f>SUMIF('Scenario II - Product Substitut'!$R$62:$AC$111,C51,'Scenario II - Product Substitut'!$AC$62:$AC$111)</f>
        <v>0</v>
      </c>
      <c r="AP51" s="716">
        <f t="shared" si="21"/>
        <v>5688.759</v>
      </c>
      <c r="AQ51" s="716">
        <f t="shared" si="22"/>
        <v>5688.759</v>
      </c>
      <c r="AR51" s="716">
        <f t="shared" si="23"/>
        <v>5688.759</v>
      </c>
      <c r="AS51" s="716">
        <f t="shared" si="24"/>
        <v>750754.323</v>
      </c>
      <c r="AT51" s="716">
        <f t="shared" si="25"/>
        <v>750754.323</v>
      </c>
      <c r="AU51" s="716">
        <f t="shared" si="26"/>
        <v>750754.323</v>
      </c>
      <c r="AV51" s="716">
        <f t="shared" si="27"/>
        <v>225771.315</v>
      </c>
      <c r="AW51" s="716">
        <f t="shared" si="28"/>
        <v>225771.315</v>
      </c>
      <c r="AX51" s="716">
        <f t="shared" si="29"/>
        <v>225771.315</v>
      </c>
      <c r="AY51" s="716">
        <f>VLOOKUP(C51,'Complexity Cost Adjustment'!$C$2:$AD$141,28,0)*AP51</f>
        <v>67217.34744</v>
      </c>
      <c r="AZ51" s="716">
        <f>VLOOKUP(C51,'Complexity Cost Adjustment'!$C$2:$AD$141,28,0)*AQ51</f>
        <v>67217.34744</v>
      </c>
      <c r="BA51" s="716">
        <f>VLOOKUP(C51,'Complexity Cost Adjustment'!$C$2:$AD$141,28,0)*AR51</f>
        <v>67217.34744</v>
      </c>
      <c r="BB51" s="716">
        <f>(AV51/$AV$56)*'Cost Distribution'!$B$13</f>
        <v>79493.53011</v>
      </c>
      <c r="BC51" s="716">
        <f>(AW51/$AW$56)*'Cost Distribution'!$B$13</f>
        <v>81623.84145</v>
      </c>
      <c r="BD51" s="716">
        <f>(AX51/$AX$56)*'Cost Distribution'!$B$13</f>
        <v>83851.90855</v>
      </c>
      <c r="BE51" s="716">
        <f>(AS51/$AS$56)*'Cost Distribution'!$B$22</f>
        <v>206285.749</v>
      </c>
      <c r="BF51" s="716">
        <f>(AT51/$AT$56)*'Cost Distribution'!$B$22</f>
        <v>213295.7261</v>
      </c>
      <c r="BG51" s="716">
        <f>(AU51/$AU$56)*'Cost Distribution'!$B$22</f>
        <v>220721.5957</v>
      </c>
    </row>
    <row r="52" ht="14.25" customHeight="1">
      <c r="A52" s="269" t="s">
        <v>275</v>
      </c>
      <c r="B52" s="269" t="s">
        <v>306</v>
      </c>
      <c r="C52" s="269">
        <v>1811130.0</v>
      </c>
      <c r="D52" s="269" t="s">
        <v>257</v>
      </c>
      <c r="E52" s="269" t="s">
        <v>110</v>
      </c>
      <c r="F52" s="269">
        <v>20.276164761592895</v>
      </c>
      <c r="G52" s="259">
        <v>498317.532</v>
      </c>
      <c r="H52" s="132">
        <v>3784.087499999999</v>
      </c>
      <c r="I52" s="259">
        <f t="shared" si="3"/>
        <v>131.6876346</v>
      </c>
      <c r="J52" s="263">
        <v>118000.64320000002</v>
      </c>
      <c r="K52" s="263">
        <v>29792.241600000005</v>
      </c>
      <c r="L52" s="263">
        <f t="shared" si="4"/>
        <v>147792.8848</v>
      </c>
      <c r="M52" s="259">
        <f>VLOOKUP(C52,'Appendix A -  Costs'!$A$2:$G$141,7,0)</f>
        <v>44686.3024</v>
      </c>
      <c r="N52" s="259">
        <f t="shared" si="5"/>
        <v>11.80900346</v>
      </c>
      <c r="O52" s="263">
        <f t="shared" si="6"/>
        <v>192479.1872</v>
      </c>
      <c r="P52" s="259">
        <f t="shared" si="7"/>
        <v>50.86541662</v>
      </c>
      <c r="Q52" s="259">
        <f t="shared" si="8"/>
        <v>350524.6472</v>
      </c>
      <c r="R52" s="259">
        <f t="shared" ref="R52:S52" si="136">Q52/H52</f>
        <v>92.63122145</v>
      </c>
      <c r="S52" s="526">
        <f t="shared" si="136"/>
        <v>0.703416245</v>
      </c>
      <c r="T52" s="259">
        <f t="shared" si="10"/>
        <v>305838.3448</v>
      </c>
      <c r="U52" s="259">
        <f t="shared" si="11"/>
        <v>80.82221799</v>
      </c>
      <c r="V52" s="526">
        <f t="shared" si="12"/>
        <v>0.6137418918</v>
      </c>
      <c r="W52" s="527">
        <f t="shared" si="13"/>
        <v>1031.355568</v>
      </c>
      <c r="X52" s="528">
        <f t="shared" si="134"/>
        <v>252.6821142</v>
      </c>
      <c r="Y52" s="528">
        <f>VLOOKUP(C52,'Warehouse Order &amp; Sales Handlin'!$B$2:$J$141,9,0)</f>
        <v>3511.795825</v>
      </c>
      <c r="Z52" s="528">
        <f>VLOOKUP(C52,'Warehouse Order &amp; Sales Handlin'!$B$2:$K$141,10,0)</f>
        <v>756.2029549</v>
      </c>
      <c r="AA52" s="528">
        <f>VLOOKUP(C52,'Freight Cost'!$AR$2:$AS$141,2,0)</f>
        <v>25733.376</v>
      </c>
      <c r="AB52" s="528">
        <f>VLOOKUP(C52,'CI Cost'!EL130:EM269,2,0)</f>
        <v>10430.23254</v>
      </c>
      <c r="AC52" s="528">
        <f t="shared" si="14"/>
        <v>40684.28943</v>
      </c>
      <c r="AD52" s="528">
        <f t="shared" si="15"/>
        <v>10.7514135</v>
      </c>
      <c r="AE52" s="528">
        <f t="shared" si="16"/>
        <v>11.77535449</v>
      </c>
      <c r="AF52" s="528">
        <f t="shared" si="17"/>
        <v>44558.97172</v>
      </c>
      <c r="AG52" s="528">
        <f t="shared" si="18"/>
        <v>233036.146</v>
      </c>
      <c r="AH52" s="528">
        <f t="shared" si="19"/>
        <v>265281.386</v>
      </c>
      <c r="AI52" s="528">
        <f t="shared" ref="AI52:AJ52" si="137">AH52/H52</f>
        <v>70.10445346</v>
      </c>
      <c r="AJ52" s="526">
        <f t="shared" si="137"/>
        <v>0.5323541096</v>
      </c>
      <c r="AK52" s="526" t="str">
        <f>VLOOKUP(C52,'ABC Analysis Results'!$A$2:$C$140,3,0)</f>
        <v>A</v>
      </c>
      <c r="AL52" s="227" t="str">
        <f>VLOOKUP(C52,'Scenario II - Product Substitut'!$C$2:$Q$111,15,0)</f>
        <v>#N/A</v>
      </c>
      <c r="AM52" s="716">
        <f>SUMIF('Scenario II - Product Substitut'!$R$62:$AC$111,C52,'Scenario II - Product Substitut'!$AA$62:$AA$111)</f>
        <v>2516.284</v>
      </c>
      <c r="AN52" s="716">
        <f>SUMIF('Scenario II - Product Substitut'!$R$62:$AC$111,C52,'Scenario II - Product Substitut'!$AB$62:$AB$111)</f>
        <v>2013.0272</v>
      </c>
      <c r="AO52" s="716">
        <f>SUMIF('Scenario II - Product Substitut'!$R$62:$AC$111,C52,'Scenario II - Product Substitut'!$AC$62:$AC$111)</f>
        <v>1509.7704</v>
      </c>
      <c r="AP52" s="716">
        <f t="shared" si="21"/>
        <v>6300.3715</v>
      </c>
      <c r="AQ52" s="716">
        <f t="shared" si="22"/>
        <v>5797.1147</v>
      </c>
      <c r="AR52" s="716">
        <f t="shared" si="23"/>
        <v>5293.8579</v>
      </c>
      <c r="AS52" s="716">
        <f t="shared" si="24"/>
        <v>829681.0199</v>
      </c>
      <c r="AT52" s="716">
        <f t="shared" si="25"/>
        <v>763408.3224</v>
      </c>
      <c r="AU52" s="716">
        <f t="shared" si="26"/>
        <v>697135.6248</v>
      </c>
      <c r="AV52" s="716">
        <f t="shared" si="27"/>
        <v>246069.9123</v>
      </c>
      <c r="AW52" s="716">
        <f t="shared" si="28"/>
        <v>226414.5068</v>
      </c>
      <c r="AX52" s="716">
        <f t="shared" si="29"/>
        <v>206759.1013</v>
      </c>
      <c r="AY52" s="716">
        <f>VLOOKUP(C52,'Complexity Cost Adjustment'!$C$2:$AD$141,28,0)*AP52</f>
        <v>67737.8992</v>
      </c>
      <c r="AZ52" s="716">
        <f>VLOOKUP(C52,'Complexity Cost Adjustment'!$C$2:$AD$141,28,0)*AQ52</f>
        <v>62327.17725</v>
      </c>
      <c r="BA52" s="716">
        <f>VLOOKUP(C52,'Complexity Cost Adjustment'!$C$2:$AD$141,28,0)*AR52</f>
        <v>56916.4553</v>
      </c>
      <c r="BB52" s="716">
        <f>(AV52/$AV$56)*'Cost Distribution'!$B$13</f>
        <v>86640.61678</v>
      </c>
      <c r="BC52" s="716">
        <f>(AW52/$AW$56)*'Cost Distribution'!$B$13</f>
        <v>81856.37669</v>
      </c>
      <c r="BD52" s="716">
        <f>(AX52/$AX$56)*'Cost Distribution'!$B$13</f>
        <v>76790.73515</v>
      </c>
      <c r="BE52" s="716">
        <f>(AS52/$AS$56)*'Cost Distribution'!$B$22</f>
        <v>227972.541</v>
      </c>
      <c r="BF52" s="716">
        <f>(AT52/$AT$56)*'Cost Distribution'!$B$22</f>
        <v>216890.8355</v>
      </c>
      <c r="BG52" s="716">
        <f>(AU52/$AU$56)*'Cost Distribution'!$B$22</f>
        <v>204957.711</v>
      </c>
    </row>
    <row r="53" ht="14.25" customHeight="1">
      <c r="A53" s="275" t="s">
        <v>275</v>
      </c>
      <c r="B53" s="275" t="s">
        <v>307</v>
      </c>
      <c r="C53" s="275">
        <v>1811131.0</v>
      </c>
      <c r="D53" s="275" t="s">
        <v>257</v>
      </c>
      <c r="E53" s="275" t="s">
        <v>110</v>
      </c>
      <c r="F53" s="275">
        <v>43.98046524125125</v>
      </c>
      <c r="G53" s="279">
        <v>629329.283</v>
      </c>
      <c r="H53" s="135">
        <v>6366.758999999999</v>
      </c>
      <c r="I53" s="279">
        <f t="shared" si="3"/>
        <v>98.84609783</v>
      </c>
      <c r="J53" s="281">
        <v>309053.36000000004</v>
      </c>
      <c r="K53" s="281">
        <v>74172.8064</v>
      </c>
      <c r="L53" s="281">
        <f t="shared" si="4"/>
        <v>383226.1664</v>
      </c>
      <c r="M53" s="279">
        <f>VLOOKUP(C53,'Appendix A -  Costs'!$A$2:$G$141,7,0)</f>
        <v>115871.3451</v>
      </c>
      <c r="N53" s="279">
        <f t="shared" si="5"/>
        <v>18.19942377</v>
      </c>
      <c r="O53" s="281">
        <f t="shared" si="6"/>
        <v>499097.5115</v>
      </c>
      <c r="P53" s="279">
        <f t="shared" si="7"/>
        <v>78.39114242</v>
      </c>
      <c r="Q53" s="279">
        <f t="shared" si="8"/>
        <v>246103.1166</v>
      </c>
      <c r="R53" s="279">
        <f t="shared" ref="R53:S53" si="138">Q53/H53</f>
        <v>38.65437919</v>
      </c>
      <c r="S53" s="529">
        <f t="shared" si="138"/>
        <v>0.3910561978</v>
      </c>
      <c r="T53" s="279">
        <f t="shared" si="10"/>
        <v>130231.7715</v>
      </c>
      <c r="U53" s="279">
        <f t="shared" si="11"/>
        <v>20.45495542</v>
      </c>
      <c r="V53" s="529">
        <f t="shared" si="12"/>
        <v>0.2069374094</v>
      </c>
      <c r="W53" s="530">
        <f t="shared" si="13"/>
        <v>3447.678914</v>
      </c>
      <c r="X53" s="531">
        <f t="shared" si="134"/>
        <v>844.681334</v>
      </c>
      <c r="Y53" s="531">
        <f>VLOOKUP(C53,'Warehouse Order &amp; Sales Handlin'!$B$2:$J$141,9,0)</f>
        <v>23032.46575</v>
      </c>
      <c r="Z53" s="531">
        <f>VLOOKUP(C53,'Warehouse Order &amp; Sales Handlin'!$B$2:$K$141,10,0)</f>
        <v>9238.807308</v>
      </c>
      <c r="AA53" s="531">
        <f>VLOOKUP(C53,'Freight Cost'!$AR$2:$AS$141,2,0)</f>
        <v>43358.976</v>
      </c>
      <c r="AB53" s="531">
        <f>VLOOKUP(C53,'CI Cost'!EL131:EM270,2,0)</f>
        <v>8180.80458</v>
      </c>
      <c r="AC53" s="531">
        <f t="shared" si="14"/>
        <v>84655.73497</v>
      </c>
      <c r="AD53" s="531">
        <f t="shared" si="15"/>
        <v>13.29651946</v>
      </c>
      <c r="AE53" s="531">
        <f t="shared" si="16"/>
        <v>18.15874964</v>
      </c>
      <c r="AF53" s="531">
        <f t="shared" si="17"/>
        <v>115612.3827</v>
      </c>
      <c r="AG53" s="531">
        <f t="shared" si="18"/>
        <v>583494.2841</v>
      </c>
      <c r="AH53" s="531">
        <f t="shared" si="19"/>
        <v>45834.99893</v>
      </c>
      <c r="AI53" s="531">
        <f t="shared" ref="AI53:AJ53" si="139">AH53/H53</f>
        <v>7.199110085</v>
      </c>
      <c r="AJ53" s="529">
        <f t="shared" si="139"/>
        <v>0.07283150517</v>
      </c>
      <c r="AK53" s="529" t="str">
        <f>VLOOKUP(C53,'ABC Analysis Results'!$A$2:$C$140,3,0)</f>
        <v>C</v>
      </c>
      <c r="AL53" s="284" t="str">
        <f>VLOOKUP(C53,'Scenario II - Product Substitut'!$C$2:$Q$111,15,0)</f>
        <v>K</v>
      </c>
      <c r="AM53" s="718">
        <f>SUMIF('Scenario II - Product Substitut'!$R$62:$AC$111,C53,'Scenario II - Product Substitut'!$AA$62:$AA$111)</f>
        <v>0</v>
      </c>
      <c r="AN53" s="718">
        <f>SUMIF('Scenario II - Product Substitut'!$R$62:$AC$111,C53,'Scenario II - Product Substitut'!$AB$62:$AB$111)</f>
        <v>0</v>
      </c>
      <c r="AO53" s="718">
        <f>SUMIF('Scenario II - Product Substitut'!$R$62:$AC$111,C53,'Scenario II - Product Substitut'!$AC$62:$AC$111)</f>
        <v>0</v>
      </c>
      <c r="AP53" s="718">
        <f t="shared" si="21"/>
        <v>6366.759</v>
      </c>
      <c r="AQ53" s="718">
        <f t="shared" si="22"/>
        <v>6366.759</v>
      </c>
      <c r="AR53" s="718">
        <f t="shared" si="23"/>
        <v>6366.759</v>
      </c>
      <c r="AS53" s="718">
        <f t="shared" si="24"/>
        <v>629329.283</v>
      </c>
      <c r="AT53" s="718">
        <f t="shared" si="25"/>
        <v>629329.283</v>
      </c>
      <c r="AU53" s="718">
        <f t="shared" si="26"/>
        <v>629329.283</v>
      </c>
      <c r="AV53" s="718">
        <f t="shared" si="27"/>
        <v>383226.1664</v>
      </c>
      <c r="AW53" s="718">
        <f t="shared" si="28"/>
        <v>383226.1664</v>
      </c>
      <c r="AX53" s="718">
        <f t="shared" si="29"/>
        <v>383226.1664</v>
      </c>
      <c r="AY53" s="718">
        <f>VLOOKUP(C53,'Complexity Cost Adjustment'!$C$2:$AD$141,28,0)*AP53</f>
        <v>84655.73497</v>
      </c>
      <c r="AZ53" s="718">
        <f>VLOOKUP(C53,'Complexity Cost Adjustment'!$C$2:$AD$141,28,0)*AQ53</f>
        <v>84655.73497</v>
      </c>
      <c r="BA53" s="718">
        <f>VLOOKUP(C53,'Complexity Cost Adjustment'!$C$2:$AD$141,28,0)*AR53</f>
        <v>84655.73497</v>
      </c>
      <c r="BB53" s="718">
        <f>(AV53/$AV$56)*'Cost Distribution'!$B$13</f>
        <v>134932.9998</v>
      </c>
      <c r="BC53" s="718">
        <f>(AW53/$AW$56)*'Cost Distribution'!$B$13</f>
        <v>138549.0085</v>
      </c>
      <c r="BD53" s="718">
        <f>(AX53/$AX$56)*'Cost Distribution'!$B$13</f>
        <v>142330.9487</v>
      </c>
      <c r="BE53" s="718">
        <f>(AS53/$AS$56)*'Cost Distribution'!$B$22</f>
        <v>172921.6317</v>
      </c>
      <c r="BF53" s="718">
        <f>(AT53/$AT$56)*'Cost Distribution'!$B$22</f>
        <v>178797.8334</v>
      </c>
      <c r="BG53" s="718">
        <f>(AU53/$AU$56)*'Cost Distribution'!$B$22</f>
        <v>185022.6623</v>
      </c>
    </row>
    <row r="54" ht="14.25" customHeight="1">
      <c r="A54" s="269" t="s">
        <v>310</v>
      </c>
      <c r="B54" s="269" t="s">
        <v>316</v>
      </c>
      <c r="C54" s="269">
        <v>1811136.0</v>
      </c>
      <c r="D54" s="269" t="s">
        <v>479</v>
      </c>
      <c r="E54" s="269" t="s">
        <v>547</v>
      </c>
      <c r="F54" s="269">
        <v>19.852377134707393</v>
      </c>
      <c r="G54" s="259">
        <v>189174.11099999998</v>
      </c>
      <c r="H54" s="132">
        <v>6531.4</v>
      </c>
      <c r="I54" s="259">
        <f t="shared" si="3"/>
        <v>28.96379199</v>
      </c>
      <c r="J54" s="263">
        <v>92111.12240000001</v>
      </c>
      <c r="K54" s="263">
        <v>24926.979000000003</v>
      </c>
      <c r="L54" s="263">
        <f t="shared" si="4"/>
        <v>117038.1014</v>
      </c>
      <c r="M54" s="259">
        <f>VLOOKUP(C54,'Appendix A -  Costs'!$A$2:$G$141,7,0)</f>
        <v>35387.35981</v>
      </c>
      <c r="N54" s="259">
        <f t="shared" si="5"/>
        <v>5.41803592</v>
      </c>
      <c r="O54" s="263">
        <f t="shared" si="6"/>
        <v>152425.4612</v>
      </c>
      <c r="P54" s="259">
        <f t="shared" si="7"/>
        <v>23.33733368</v>
      </c>
      <c r="Q54" s="259">
        <f t="shared" si="8"/>
        <v>72136.0096</v>
      </c>
      <c r="R54" s="259">
        <f t="shared" ref="R54:S54" si="140">Q54/H54</f>
        <v>11.04449423</v>
      </c>
      <c r="S54" s="526">
        <f t="shared" si="140"/>
        <v>0.3813207273</v>
      </c>
      <c r="T54" s="259">
        <f t="shared" si="10"/>
        <v>36748.64979</v>
      </c>
      <c r="U54" s="259">
        <f t="shared" si="11"/>
        <v>5.626458308</v>
      </c>
      <c r="V54" s="526">
        <f t="shared" si="12"/>
        <v>0.1942583454</v>
      </c>
      <c r="W54" s="527">
        <f t="shared" si="13"/>
        <v>463.3015496</v>
      </c>
      <c r="X54" s="532">
        <f t="shared" ref="X54:X55" si="143">((1/3)*W54*0.275)+((1/3)*W54*0.255)+((1/3)*W54*0.245)</f>
        <v>119.6862336</v>
      </c>
      <c r="Y54" s="528">
        <f>VLOOKUP(C54,'Warehouse Order &amp; Sales Handlin'!$B$2:$J$141,9,0)</f>
        <v>3410.65873</v>
      </c>
      <c r="Z54" s="528">
        <f>VLOOKUP(C54,'Warehouse Order &amp; Sales Handlin'!$B$2:$K$141,10,0)</f>
        <v>693.6</v>
      </c>
      <c r="AA54" s="528">
        <f>VLOOKUP(C54,'Freight Cost'!$AR$2:$AS$141,2,0)</f>
        <v>11104.128</v>
      </c>
      <c r="AB54" s="528">
        <f>VLOOKUP(C54,'CI Cost'!EL136:EM275,2,0)</f>
        <v>43.89723</v>
      </c>
      <c r="AC54" s="528">
        <f t="shared" si="14"/>
        <v>15371.97019</v>
      </c>
      <c r="AD54" s="528">
        <f t="shared" si="15"/>
        <v>2.353549039</v>
      </c>
      <c r="AE54" s="528">
        <f t="shared" si="16"/>
        <v>5.417970945</v>
      </c>
      <c r="AF54" s="528">
        <f t="shared" si="17"/>
        <v>35386.93543</v>
      </c>
      <c r="AG54" s="528">
        <f t="shared" si="18"/>
        <v>167797.007</v>
      </c>
      <c r="AH54" s="528">
        <f t="shared" si="19"/>
        <v>21377.10397</v>
      </c>
      <c r="AI54" s="528">
        <f t="shared" ref="AI54:AJ54" si="141">AH54/H54</f>
        <v>3.272974244</v>
      </c>
      <c r="AJ54" s="526">
        <f t="shared" si="141"/>
        <v>0.11300227</v>
      </c>
      <c r="AK54" s="526" t="str">
        <f>VLOOKUP(C54,'ABC Analysis Results'!$A$2:$C$140,3,0)</f>
        <v>C</v>
      </c>
      <c r="AL54" s="227" t="str">
        <f>VLOOKUP(C54,'Scenario II - Product Substitut'!$C$2:$Q$111,15,0)</f>
        <v>K</v>
      </c>
      <c r="AM54" s="716">
        <f>SUMIF('Scenario II - Product Substitut'!$R$62:$AC$111,C54,'Scenario II - Product Substitut'!$AA$62:$AA$111)</f>
        <v>0</v>
      </c>
      <c r="AN54" s="716">
        <f>SUMIF('Scenario II - Product Substitut'!$R$62:$AC$111,C54,'Scenario II - Product Substitut'!$AB$62:$AB$111)</f>
        <v>0</v>
      </c>
      <c r="AO54" s="716">
        <f>SUMIF('Scenario II - Product Substitut'!$R$62:$AC$111,C54,'Scenario II - Product Substitut'!$AC$62:$AC$111)</f>
        <v>0</v>
      </c>
      <c r="AP54" s="716">
        <f t="shared" si="21"/>
        <v>6531.4</v>
      </c>
      <c r="AQ54" s="716">
        <f t="shared" si="22"/>
        <v>6531.4</v>
      </c>
      <c r="AR54" s="716">
        <f t="shared" si="23"/>
        <v>6531.4</v>
      </c>
      <c r="AS54" s="716">
        <f t="shared" si="24"/>
        <v>189174.111</v>
      </c>
      <c r="AT54" s="716">
        <f t="shared" si="25"/>
        <v>189174.111</v>
      </c>
      <c r="AU54" s="716">
        <f t="shared" si="26"/>
        <v>189174.111</v>
      </c>
      <c r="AV54" s="716">
        <f t="shared" si="27"/>
        <v>117038.1014</v>
      </c>
      <c r="AW54" s="716">
        <f t="shared" si="28"/>
        <v>117038.1014</v>
      </c>
      <c r="AX54" s="716">
        <f t="shared" si="29"/>
        <v>117038.1014</v>
      </c>
      <c r="AY54" s="716">
        <f>VLOOKUP(C54,'Complexity Cost Adjustment'!$C$2:$AD$141,28,0)*AP54</f>
        <v>15371.97019</v>
      </c>
      <c r="AZ54" s="716">
        <f>VLOOKUP(C54,'Complexity Cost Adjustment'!$C$2:$AD$141,28,0)*AQ54</f>
        <v>15371.97019</v>
      </c>
      <c r="BA54" s="716">
        <f>VLOOKUP(C54,'Complexity Cost Adjustment'!$C$2:$AD$141,28,0)*AR54</f>
        <v>15371.97019</v>
      </c>
      <c r="BB54" s="716">
        <f>(AV54/$AV$56)*'Cost Distribution'!$B$13</f>
        <v>41208.83044</v>
      </c>
      <c r="BC54" s="716">
        <f>(AW54/$AW$56)*'Cost Distribution'!$B$13</f>
        <v>42313.16734</v>
      </c>
      <c r="BD54" s="716">
        <f>(AX54/$AX$56)*'Cost Distribution'!$B$13</f>
        <v>43468.18007</v>
      </c>
      <c r="BE54" s="716">
        <f>(AS54/$AS$56)*'Cost Distribution'!$B$22</f>
        <v>51979.61835</v>
      </c>
      <c r="BF54" s="716">
        <f>(AT54/$AT$56)*'Cost Distribution'!$B$22</f>
        <v>53745.98337</v>
      </c>
      <c r="BG54" s="716">
        <f>(AU54/$AU$56)*'Cost Distribution'!$B$22</f>
        <v>55617.14448</v>
      </c>
    </row>
    <row r="55" ht="14.25" customHeight="1">
      <c r="A55" s="802" t="s">
        <v>310</v>
      </c>
      <c r="B55" s="802" t="s">
        <v>318</v>
      </c>
      <c r="C55" s="802">
        <v>1811138.0</v>
      </c>
      <c r="D55" s="802" t="s">
        <v>479</v>
      </c>
      <c r="E55" s="802" t="s">
        <v>547</v>
      </c>
      <c r="F55" s="802">
        <v>1.6862239006211177</v>
      </c>
      <c r="G55" s="803">
        <v>505548.43</v>
      </c>
      <c r="H55" s="804">
        <v>11486.800000000001</v>
      </c>
      <c r="I55" s="803">
        <f t="shared" si="3"/>
        <v>44.0112503</v>
      </c>
      <c r="J55" s="805">
        <v>249841.68</v>
      </c>
      <c r="K55" s="805">
        <v>63078.840000000004</v>
      </c>
      <c r="L55" s="805">
        <f t="shared" si="4"/>
        <v>312920.52</v>
      </c>
      <c r="M55" s="803">
        <f>VLOOKUP(C55,'Appendix A -  Costs'!$A$2:$G$141,7,0)</f>
        <v>94613.89838</v>
      </c>
      <c r="N55" s="803">
        <f t="shared" si="5"/>
        <v>8.236749867</v>
      </c>
      <c r="O55" s="805">
        <f t="shared" si="6"/>
        <v>407534.4184</v>
      </c>
      <c r="P55" s="803">
        <f t="shared" si="7"/>
        <v>35.47849866</v>
      </c>
      <c r="Q55" s="803">
        <f t="shared" si="8"/>
        <v>192627.91</v>
      </c>
      <c r="R55" s="803">
        <f t="shared" ref="R55:S55" si="142">Q55/H55</f>
        <v>16.76950151</v>
      </c>
      <c r="S55" s="806">
        <f t="shared" si="142"/>
        <v>0.38102761</v>
      </c>
      <c r="T55" s="803">
        <f t="shared" si="10"/>
        <v>98014.01162</v>
      </c>
      <c r="U55" s="803">
        <f t="shared" si="11"/>
        <v>8.532751647</v>
      </c>
      <c r="V55" s="806">
        <f t="shared" si="12"/>
        <v>0.1938766017</v>
      </c>
      <c r="W55" s="807">
        <f t="shared" si="13"/>
        <v>59.82469239</v>
      </c>
      <c r="X55" s="808">
        <f t="shared" si="143"/>
        <v>15.4547122</v>
      </c>
      <c r="Y55" s="809">
        <f>VLOOKUP(C55,'Warehouse Order &amp; Sales Handlin'!$B$2:$J$141,9,0)</f>
        <v>5743.106629</v>
      </c>
      <c r="Z55" s="809">
        <f>VLOOKUP(C55,'Warehouse Order &amp; Sales Handlin'!$B$2:$K$141,10,0)</f>
        <v>1108.94288</v>
      </c>
      <c r="AA55" s="809">
        <f>VLOOKUP(C55,'Freight Cost'!$AR$2:$AS$141,2,0)</f>
        <v>19828.8</v>
      </c>
      <c r="AB55" s="809">
        <f>VLOOKUP(C55,'CI Cost'!EL138:EM277,2,0)</f>
        <v>894.706995</v>
      </c>
      <c r="AC55" s="809">
        <f t="shared" si="14"/>
        <v>27591.01122</v>
      </c>
      <c r="AD55" s="809">
        <f t="shared" si="15"/>
        <v>2.401975417</v>
      </c>
      <c r="AE55" s="809">
        <f t="shared" si="16"/>
        <v>8.234736601</v>
      </c>
      <c r="AF55" s="809">
        <f t="shared" si="17"/>
        <v>94590.77238</v>
      </c>
      <c r="AG55" s="809">
        <f t="shared" si="18"/>
        <v>435102.3036</v>
      </c>
      <c r="AH55" s="809">
        <f t="shared" si="19"/>
        <v>70446.1264</v>
      </c>
      <c r="AI55" s="809">
        <f t="shared" ref="AI55:AJ55" si="144">AH55/H55</f>
        <v>6.132789498</v>
      </c>
      <c r="AJ55" s="806">
        <f t="shared" si="144"/>
        <v>0.1393459503</v>
      </c>
      <c r="AK55" s="806" t="str">
        <f>VLOOKUP(C55,'ABC Analysis Results'!$A$2:$C$140,3,0)</f>
        <v>C</v>
      </c>
      <c r="AL55" s="810" t="str">
        <f>VLOOKUP(C55,'Scenario II - Product Substitut'!$C$2:$Q$111,15,0)</f>
        <v>K</v>
      </c>
      <c r="AM55" s="811">
        <f>SUMIF('Scenario II - Product Substitut'!$R$62:$AC$111,C55,'Scenario II - Product Substitut'!$AA$62:$AA$111)</f>
        <v>0</v>
      </c>
      <c r="AN55" s="716">
        <f>SUMIF('Scenario II - Product Substitut'!$R$62:$AC$111,C55,'Scenario II - Product Substitut'!$AB$62:$AB$111)</f>
        <v>0</v>
      </c>
      <c r="AO55" s="716">
        <f>SUMIF('Scenario II - Product Substitut'!$R$62:$AC$111,C55,'Scenario II - Product Substitut'!$AC$62:$AC$111)</f>
        <v>0</v>
      </c>
      <c r="AP55" s="811">
        <f t="shared" si="21"/>
        <v>11486.8</v>
      </c>
      <c r="AQ55" s="716">
        <f t="shared" si="22"/>
        <v>11486.8</v>
      </c>
      <c r="AR55" s="716">
        <f t="shared" si="23"/>
        <v>11486.8</v>
      </c>
      <c r="AS55" s="716">
        <f t="shared" si="24"/>
        <v>505548.43</v>
      </c>
      <c r="AT55" s="716">
        <f t="shared" si="25"/>
        <v>505548.43</v>
      </c>
      <c r="AU55" s="716">
        <f t="shared" si="26"/>
        <v>505548.43</v>
      </c>
      <c r="AV55" s="716">
        <f t="shared" si="27"/>
        <v>312920.52</v>
      </c>
      <c r="AW55" s="716">
        <f t="shared" si="28"/>
        <v>312920.52</v>
      </c>
      <c r="AX55" s="716">
        <f t="shared" si="29"/>
        <v>312920.52</v>
      </c>
      <c r="AY55" s="716">
        <f>VLOOKUP(C55,'Complexity Cost Adjustment'!$C$2:$AD$141,28,0)*AP55</f>
        <v>27591.01122</v>
      </c>
      <c r="AZ55" s="716">
        <f>VLOOKUP(C55,'Complexity Cost Adjustment'!$C$2:$AD$141,28,0)*AQ55</f>
        <v>27591.01122</v>
      </c>
      <c r="BA55" s="716">
        <f>VLOOKUP(C55,'Complexity Cost Adjustment'!$C$2:$AD$141,28,0)*AR55</f>
        <v>27591.01122</v>
      </c>
      <c r="BB55" s="716">
        <f>(AV55/$AV$56)*'Cost Distribution'!$B$13</f>
        <v>110178.5529</v>
      </c>
      <c r="BC55" s="716">
        <f>(AW55/$AW$56)*'Cost Distribution'!$B$13</f>
        <v>113131.1784</v>
      </c>
      <c r="BD55" s="716">
        <f>(AX55/$AX$56)*'Cost Distribution'!$B$13</f>
        <v>116219.294</v>
      </c>
      <c r="BE55" s="716">
        <f>(AS55/$AS$56)*'Cost Distribution'!$B$22</f>
        <v>138910.2045</v>
      </c>
      <c r="BF55" s="716">
        <f>(AT55/$AT$56)*'Cost Distribution'!$B$22</f>
        <v>143630.6341</v>
      </c>
      <c r="BG55" s="716">
        <f>(AU55/$AU$56)*'Cost Distribution'!$B$22</f>
        <v>148631.1204</v>
      </c>
    </row>
    <row r="56" ht="35.25" customHeight="1">
      <c r="A56" s="812"/>
      <c r="B56" s="812"/>
      <c r="C56" s="812"/>
      <c r="D56" s="812"/>
      <c r="E56" s="812"/>
      <c r="F56" s="812"/>
      <c r="G56" s="812"/>
      <c r="H56" s="812"/>
      <c r="I56" s="812"/>
      <c r="J56" s="812"/>
      <c r="K56" s="812"/>
      <c r="L56" s="813"/>
      <c r="M56" s="814">
        <f t="shared" ref="M56:N56" si="145">SUM(M2:M55)</f>
        <v>3660457.366</v>
      </c>
      <c r="N56" s="814">
        <f t="shared" si="145"/>
        <v>812.705525</v>
      </c>
      <c r="O56" s="812"/>
      <c r="P56" s="812"/>
      <c r="Q56" s="815">
        <f>SUM(Q2:Q55)</f>
        <v>16342729.79</v>
      </c>
      <c r="R56" s="812"/>
      <c r="S56" s="812"/>
      <c r="T56" s="815">
        <f t="shared" ref="T56:U56" si="146">SUM(T2:T55)</f>
        <v>12682272.42</v>
      </c>
      <c r="U56" s="815">
        <f t="shared" si="146"/>
        <v>4807.943458</v>
      </c>
      <c r="V56" s="812"/>
      <c r="W56" s="816">
        <f t="shared" ref="W56:AC56" si="147">SUM(W2:W55)</f>
        <v>1892484.051</v>
      </c>
      <c r="X56" s="817">
        <f t="shared" si="147"/>
        <v>492170.6044</v>
      </c>
      <c r="Y56" s="817">
        <f t="shared" si="147"/>
        <v>274991.889</v>
      </c>
      <c r="Z56" s="817">
        <f t="shared" si="147"/>
        <v>69998.58463</v>
      </c>
      <c r="AA56" s="817">
        <f t="shared" si="147"/>
        <v>1345978.944</v>
      </c>
      <c r="AB56" s="817">
        <f t="shared" si="147"/>
        <v>183911.8811</v>
      </c>
      <c r="AC56" s="817">
        <f t="shared" si="147"/>
        <v>2367051.903</v>
      </c>
      <c r="AD56" s="817"/>
      <c r="AE56" s="817">
        <f t="shared" ref="AE56:AJ56" si="148">SUM(AE2:AE55)</f>
        <v>811.9976633</v>
      </c>
      <c r="AF56" s="817">
        <f t="shared" si="148"/>
        <v>3654304.375</v>
      </c>
      <c r="AG56" s="817">
        <f t="shared" si="148"/>
        <v>18127740.67</v>
      </c>
      <c r="AH56" s="817">
        <f t="shared" si="148"/>
        <v>10321373.51</v>
      </c>
      <c r="AI56" s="817">
        <f t="shared" si="148"/>
        <v>3912.614124</v>
      </c>
      <c r="AJ56" s="818">
        <f t="shared" si="148"/>
        <v>21.17162571</v>
      </c>
      <c r="AK56" s="817"/>
      <c r="AL56" s="819"/>
      <c r="AM56" s="819"/>
      <c r="AN56" s="820"/>
      <c r="AO56" s="819"/>
      <c r="AP56" s="820"/>
      <c r="AQ56" s="819"/>
      <c r="AR56" s="819"/>
      <c r="AS56" s="819">
        <f t="shared" ref="AS56:BG56" si="149">SUM(AS2:AS55)</f>
        <v>33415479.88</v>
      </c>
      <c r="AT56" s="819">
        <f t="shared" si="149"/>
        <v>32317278.11</v>
      </c>
      <c r="AU56" s="819">
        <f t="shared" si="149"/>
        <v>31230008.44</v>
      </c>
      <c r="AV56" s="819">
        <f t="shared" si="149"/>
        <v>13709620.01</v>
      </c>
      <c r="AW56" s="819">
        <f t="shared" si="149"/>
        <v>13351810.84</v>
      </c>
      <c r="AX56" s="819">
        <f t="shared" si="149"/>
        <v>12997033.81</v>
      </c>
      <c r="AY56" s="819">
        <f t="shared" si="149"/>
        <v>2789857.361</v>
      </c>
      <c r="AZ56" s="819">
        <f t="shared" si="149"/>
        <v>2697188.314</v>
      </c>
      <c r="BA56" s="819">
        <f t="shared" si="149"/>
        <v>2605456.926</v>
      </c>
      <c r="BB56" s="819">
        <f t="shared" si="149"/>
        <v>4827123.812</v>
      </c>
      <c r="BC56" s="819">
        <f t="shared" si="149"/>
        <v>4827123.812</v>
      </c>
      <c r="BD56" s="819">
        <f t="shared" si="149"/>
        <v>4827123.812</v>
      </c>
      <c r="BE56" s="819">
        <f t="shared" si="149"/>
        <v>9181615.192</v>
      </c>
      <c r="BF56" s="819">
        <f t="shared" si="149"/>
        <v>9181615.192</v>
      </c>
      <c r="BG56" s="819">
        <f t="shared" si="149"/>
        <v>9181615.192</v>
      </c>
    </row>
    <row r="57" ht="14.25" customHeight="1">
      <c r="G57" s="137"/>
      <c r="L57" s="178"/>
      <c r="M57" s="178"/>
      <c r="N57" s="178"/>
      <c r="W57" s="294"/>
      <c r="X57" s="293"/>
      <c r="Y57" s="293"/>
      <c r="Z57" s="293"/>
      <c r="AA57" s="293"/>
      <c r="AB57" s="293"/>
      <c r="AC57" s="293"/>
      <c r="AD57" s="293"/>
      <c r="AE57" s="293"/>
      <c r="AF57" s="293"/>
      <c r="AG57" s="293"/>
      <c r="AH57" s="293"/>
      <c r="AI57" s="293"/>
      <c r="AJ57" s="293"/>
      <c r="AK57" s="293"/>
      <c r="AL57" s="293"/>
      <c r="AM57" s="293"/>
      <c r="AN57" s="293"/>
      <c r="AO57" s="293"/>
      <c r="AP57" s="293"/>
      <c r="AQ57" s="293"/>
      <c r="AR57" s="293"/>
      <c r="AS57" s="293"/>
      <c r="AT57" s="293"/>
      <c r="AU57" s="293"/>
      <c r="AV57" s="293"/>
      <c r="AW57" s="293"/>
      <c r="AX57" s="293"/>
      <c r="AY57" s="293"/>
      <c r="AZ57" s="293"/>
      <c r="BA57" s="293"/>
      <c r="BB57" s="293"/>
      <c r="BC57" s="293"/>
      <c r="BD57" s="293"/>
      <c r="BE57" s="293"/>
      <c r="BF57" s="293"/>
      <c r="BG57" s="293"/>
    </row>
    <row r="58" ht="14.25" customHeight="1">
      <c r="A58" s="538" t="s">
        <v>662</v>
      </c>
      <c r="L58" s="178"/>
      <c r="M58" s="178"/>
      <c r="N58" s="178"/>
      <c r="W58" s="292"/>
      <c r="X58" s="293"/>
      <c r="Y58" s="293"/>
      <c r="Z58" s="293"/>
      <c r="AA58" s="293"/>
      <c r="AB58" s="293"/>
      <c r="AC58" s="293"/>
      <c r="AD58" s="293"/>
      <c r="AE58" s="293"/>
      <c r="AF58" s="293"/>
      <c r="AG58" s="293"/>
      <c r="AH58" s="293"/>
      <c r="AI58" s="293"/>
      <c r="AJ58" s="293"/>
      <c r="AK58" s="293"/>
      <c r="AL58" s="293"/>
      <c r="AM58" s="293"/>
      <c r="AN58" s="293"/>
      <c r="AO58" s="293"/>
      <c r="AP58" s="293"/>
      <c r="AQ58" s="293"/>
      <c r="AR58" s="293"/>
      <c r="AS58" s="293"/>
      <c r="AT58" s="293"/>
      <c r="AU58" s="293"/>
      <c r="AV58" s="293"/>
      <c r="AW58" s="293"/>
      <c r="AX58" s="293"/>
      <c r="AY58" s="293"/>
      <c r="AZ58" s="293"/>
      <c r="BA58" s="293"/>
      <c r="BB58" s="293"/>
      <c r="BC58" s="293"/>
      <c r="BD58" s="293"/>
      <c r="BE58" s="293"/>
      <c r="BF58" s="293"/>
      <c r="BG58" s="293"/>
    </row>
    <row r="59" ht="14.25" customHeight="1">
      <c r="A59" s="538">
        <v>1.0</v>
      </c>
      <c r="B59" s="538">
        <v>2.0</v>
      </c>
      <c r="C59" s="538">
        <v>3.0</v>
      </c>
      <c r="D59" s="538">
        <v>4.0</v>
      </c>
      <c r="E59" s="538">
        <v>5.0</v>
      </c>
      <c r="F59" s="538">
        <v>6.0</v>
      </c>
      <c r="G59" s="538">
        <v>7.0</v>
      </c>
      <c r="H59" s="538">
        <v>8.0</v>
      </c>
      <c r="I59" s="538">
        <v>9.0</v>
      </c>
      <c r="J59" s="538">
        <v>10.0</v>
      </c>
      <c r="K59" s="538">
        <v>11.0</v>
      </c>
      <c r="L59" s="538">
        <v>12.0</v>
      </c>
      <c r="M59" s="538">
        <v>13.0</v>
      </c>
      <c r="N59" s="538">
        <v>14.0</v>
      </c>
      <c r="O59" s="538">
        <v>15.0</v>
      </c>
      <c r="P59" s="538">
        <v>16.0</v>
      </c>
      <c r="Q59" s="538">
        <v>17.0</v>
      </c>
      <c r="R59" s="538">
        <v>18.0</v>
      </c>
      <c r="S59" s="538">
        <v>19.0</v>
      </c>
      <c r="T59" s="538">
        <v>20.0</v>
      </c>
      <c r="U59" s="538">
        <v>21.0</v>
      </c>
      <c r="V59" s="538">
        <v>22.0</v>
      </c>
      <c r="W59" s="538">
        <v>23.0</v>
      </c>
      <c r="X59" s="538">
        <v>24.0</v>
      </c>
      <c r="Y59" s="538">
        <v>25.0</v>
      </c>
      <c r="Z59" s="538">
        <v>26.0</v>
      </c>
      <c r="AA59" s="538">
        <v>27.0</v>
      </c>
      <c r="AB59" s="538">
        <v>28.0</v>
      </c>
      <c r="AC59" s="538">
        <v>29.0</v>
      </c>
      <c r="AD59" s="538">
        <v>30.0</v>
      </c>
      <c r="AE59" s="538">
        <v>31.0</v>
      </c>
      <c r="AF59" s="538">
        <v>32.0</v>
      </c>
      <c r="AG59" s="538">
        <v>33.0</v>
      </c>
      <c r="AH59" s="538">
        <v>34.0</v>
      </c>
      <c r="AI59" s="538">
        <v>35.0</v>
      </c>
      <c r="AJ59" s="538">
        <v>36.0</v>
      </c>
      <c r="AK59" s="538">
        <v>37.0</v>
      </c>
      <c r="AL59" s="538">
        <v>38.0</v>
      </c>
      <c r="AM59" s="538">
        <v>39.0</v>
      </c>
      <c r="AN59" s="538">
        <v>40.0</v>
      </c>
      <c r="AO59" s="538">
        <v>41.0</v>
      </c>
      <c r="AP59" s="538">
        <v>42.0</v>
      </c>
      <c r="AQ59" s="538">
        <v>43.0</v>
      </c>
      <c r="AR59" s="538">
        <v>44.0</v>
      </c>
      <c r="AS59" s="538">
        <v>45.0</v>
      </c>
      <c r="AT59" s="538">
        <v>46.0</v>
      </c>
      <c r="AU59" s="538">
        <v>47.0</v>
      </c>
      <c r="AV59" s="538">
        <v>48.0</v>
      </c>
      <c r="AW59" s="538">
        <v>49.0</v>
      </c>
      <c r="AX59" s="538">
        <v>50.0</v>
      </c>
      <c r="AY59" s="538">
        <v>51.0</v>
      </c>
      <c r="AZ59" s="538">
        <v>52.0</v>
      </c>
      <c r="BA59" s="538">
        <v>53.0</v>
      </c>
      <c r="BB59" s="538">
        <v>54.0</v>
      </c>
      <c r="BC59" s="538">
        <v>55.0</v>
      </c>
      <c r="BD59" s="538">
        <v>56.0</v>
      </c>
      <c r="BE59" s="538">
        <v>57.0</v>
      </c>
      <c r="BF59" s="538">
        <v>58.0</v>
      </c>
      <c r="BG59" s="538">
        <v>59.0</v>
      </c>
    </row>
    <row r="60" ht="14.25" customHeight="1">
      <c r="L60" s="178"/>
      <c r="M60" s="178"/>
      <c r="N60" s="178"/>
      <c r="W60" s="292"/>
      <c r="X60" s="293"/>
      <c r="Y60" s="293"/>
      <c r="Z60" s="293"/>
      <c r="AA60" s="293"/>
      <c r="AB60" s="293"/>
      <c r="AC60" s="293"/>
      <c r="AD60" s="293"/>
      <c r="AE60" s="293"/>
      <c r="AF60" s="293"/>
      <c r="AG60" s="293"/>
      <c r="AH60" s="293"/>
      <c r="AI60" s="293"/>
      <c r="AJ60" s="293"/>
      <c r="AK60" s="293"/>
      <c r="AL60" s="293"/>
      <c r="AM60" s="293"/>
      <c r="AN60" s="293"/>
      <c r="AO60" s="293"/>
      <c r="AP60" s="293"/>
      <c r="AQ60" s="293"/>
      <c r="AR60" s="293"/>
      <c r="AS60" s="293"/>
      <c r="AT60" s="293"/>
      <c r="AU60" s="293"/>
      <c r="AV60" s="293"/>
      <c r="AW60" s="293"/>
      <c r="AX60" s="293"/>
      <c r="AY60" s="293"/>
      <c r="AZ60" s="293"/>
      <c r="BA60" s="293"/>
      <c r="BB60" s="293"/>
      <c r="BC60" s="293"/>
      <c r="BD60" s="293"/>
      <c r="BE60" s="293"/>
      <c r="BF60" s="293"/>
      <c r="BG60" s="293"/>
    </row>
    <row r="61" ht="14.25" customHeight="1">
      <c r="L61" s="178"/>
      <c r="M61" s="178"/>
      <c r="N61" s="178"/>
      <c r="W61" s="292"/>
      <c r="X61" s="293"/>
      <c r="Y61" s="293"/>
      <c r="Z61" s="293"/>
      <c r="AA61" s="293"/>
      <c r="AB61" s="293"/>
      <c r="AC61" s="293"/>
      <c r="AD61" s="293"/>
      <c r="AE61" s="293"/>
      <c r="AF61" s="293"/>
      <c r="AG61" s="293"/>
      <c r="AH61" s="293"/>
      <c r="AI61" s="293"/>
      <c r="AJ61" s="293"/>
      <c r="AK61" s="293"/>
      <c r="AL61" s="293"/>
      <c r="AM61" s="293"/>
      <c r="AN61" s="293"/>
      <c r="AO61" s="293"/>
      <c r="AP61" s="293"/>
      <c r="AQ61" s="293"/>
      <c r="AR61" s="293"/>
      <c r="AS61" s="293"/>
      <c r="AT61" s="293"/>
      <c r="AU61" s="293"/>
      <c r="AV61" s="293"/>
      <c r="AW61" s="293"/>
      <c r="AX61" s="293"/>
      <c r="AY61" s="293"/>
      <c r="AZ61" s="293"/>
      <c r="BA61" s="293"/>
      <c r="BB61" s="293"/>
      <c r="BC61" s="293"/>
      <c r="BD61" s="293"/>
      <c r="BE61" s="293"/>
      <c r="BF61" s="293"/>
      <c r="BG61" s="293"/>
    </row>
    <row r="62" ht="14.25" customHeight="1">
      <c r="D62" s="733" t="s">
        <v>767</v>
      </c>
      <c r="E62" s="734" t="s">
        <v>768</v>
      </c>
      <c r="F62" s="735" t="s">
        <v>769</v>
      </c>
      <c r="G62" s="736" t="s">
        <v>770</v>
      </c>
      <c r="H62" s="737" t="s">
        <v>771</v>
      </c>
      <c r="J62" s="157" t="s">
        <v>77</v>
      </c>
      <c r="K62" s="157" t="s">
        <v>787</v>
      </c>
      <c r="L62" s="178"/>
      <c r="M62" s="178"/>
      <c r="N62" s="178"/>
      <c r="W62" s="292"/>
      <c r="X62" s="293"/>
      <c r="Y62" s="293"/>
      <c r="Z62" s="293"/>
      <c r="AA62" s="293"/>
      <c r="AB62" s="293"/>
      <c r="AC62" s="293"/>
      <c r="AD62" s="293"/>
      <c r="AE62" s="293"/>
      <c r="AF62" s="293"/>
      <c r="AG62" s="293"/>
      <c r="AH62" s="293"/>
      <c r="AI62" s="293"/>
      <c r="AJ62" s="293"/>
      <c r="AK62" s="293"/>
      <c r="AL62" s="293"/>
      <c r="AM62" s="293"/>
      <c r="AN62" s="293"/>
      <c r="AO62" s="293"/>
      <c r="AP62" s="293"/>
      <c r="AQ62" s="293"/>
      <c r="AR62" s="293"/>
      <c r="AS62" s="293"/>
      <c r="AT62" s="293"/>
      <c r="AU62" s="293"/>
      <c r="AV62" s="293"/>
      <c r="AW62" s="293"/>
      <c r="AX62" s="293"/>
      <c r="AY62" s="293"/>
      <c r="AZ62" s="293"/>
      <c r="BA62" s="293"/>
      <c r="BB62" s="293"/>
      <c r="BC62" s="293"/>
      <c r="BD62" s="293"/>
      <c r="BE62" s="293"/>
      <c r="BF62" s="293"/>
      <c r="BG62" s="293"/>
    </row>
    <row r="63" ht="14.25" customHeight="1">
      <c r="D63" s="738" t="s">
        <v>772</v>
      </c>
      <c r="E63" s="821">
        <f t="shared" ref="E63:G63" si="150">AS56</f>
        <v>33415479.88</v>
      </c>
      <c r="F63" s="822">
        <f t="shared" si="150"/>
        <v>32317278.11</v>
      </c>
      <c r="G63" s="823">
        <f t="shared" si="150"/>
        <v>31230008.44</v>
      </c>
      <c r="H63" s="742">
        <f>'Cost Distribution'!B4</f>
        <v>38633346.5</v>
      </c>
      <c r="J63" s="134" t="str">
        <f>A12</f>
        <v>Mercury</v>
      </c>
      <c r="K63" s="824">
        <f t="shared" ref="K63:K70" si="151">COUNTIF($A$2:$A$55,J63)</f>
        <v>11</v>
      </c>
      <c r="L63" s="178"/>
      <c r="M63" s="178"/>
      <c r="N63" s="178"/>
      <c r="W63" s="292"/>
      <c r="X63" s="293"/>
      <c r="Y63" s="293"/>
      <c r="Z63" s="293"/>
      <c r="AA63" s="293"/>
      <c r="AB63" s="293"/>
      <c r="AC63" s="293"/>
      <c r="AD63" s="293"/>
      <c r="AE63" s="293"/>
      <c r="AF63" s="293"/>
      <c r="AG63" s="293"/>
      <c r="AH63" s="293"/>
      <c r="AI63" s="293"/>
      <c r="AJ63" s="293"/>
      <c r="AK63" s="293"/>
      <c r="AL63" s="293"/>
      <c r="AM63" s="293"/>
      <c r="AN63" s="293"/>
      <c r="AO63" s="293"/>
      <c r="AP63" s="293"/>
      <c r="AQ63" s="293"/>
      <c r="AR63" s="293"/>
      <c r="AS63" s="293"/>
      <c r="AT63" s="293"/>
      <c r="AU63" s="293"/>
      <c r="AV63" s="293"/>
      <c r="AW63" s="293"/>
      <c r="AX63" s="293"/>
      <c r="AY63" s="293"/>
      <c r="AZ63" s="293"/>
      <c r="BA63" s="293"/>
      <c r="BB63" s="293"/>
      <c r="BC63" s="293"/>
      <c r="BD63" s="293"/>
      <c r="BE63" s="293"/>
      <c r="BF63" s="293"/>
      <c r="BG63" s="293"/>
    </row>
    <row r="64" ht="14.25" customHeight="1">
      <c r="D64" s="738" t="s">
        <v>773</v>
      </c>
      <c r="E64" s="821">
        <f>E63-H63</f>
        <v>-5217866.612</v>
      </c>
      <c r="F64" s="822">
        <f>F63-H63</f>
        <v>-6316068.391</v>
      </c>
      <c r="G64" s="823">
        <f>G63-H63</f>
        <v>-7403338.057</v>
      </c>
      <c r="H64" s="746" t="s">
        <v>774</v>
      </c>
      <c r="J64" s="134" t="str">
        <f>A15</f>
        <v>Venus</v>
      </c>
      <c r="K64" s="824">
        <f t="shared" si="151"/>
        <v>5</v>
      </c>
      <c r="L64" s="178"/>
      <c r="M64" s="178"/>
      <c r="N64" s="178"/>
      <c r="W64" s="292"/>
      <c r="X64" s="293"/>
      <c r="Y64" s="293"/>
      <c r="Z64" s="293"/>
      <c r="AA64" s="293"/>
      <c r="AB64" s="293"/>
      <c r="AC64" s="293"/>
      <c r="AD64" s="293"/>
      <c r="AE64" s="293"/>
      <c r="AF64" s="293"/>
      <c r="AG64" s="293"/>
      <c r="AH64" s="293"/>
      <c r="AI64" s="293"/>
      <c r="AJ64" s="293"/>
      <c r="AK64" s="293"/>
      <c r="AL64" s="293"/>
      <c r="AM64" s="293"/>
      <c r="AN64" s="293"/>
      <c r="AO64" s="293"/>
      <c r="AP64" s="293"/>
      <c r="AQ64" s="293"/>
      <c r="AR64" s="293"/>
      <c r="AS64" s="293"/>
      <c r="AT64" s="293"/>
      <c r="AU64" s="293"/>
      <c r="AV64" s="293"/>
      <c r="AW64" s="293"/>
      <c r="AX64" s="293"/>
      <c r="AY64" s="293"/>
      <c r="AZ64" s="293"/>
      <c r="BA64" s="293"/>
      <c r="BB64" s="293"/>
      <c r="BC64" s="293"/>
      <c r="BD64" s="293"/>
      <c r="BE64" s="293"/>
      <c r="BF64" s="293"/>
      <c r="BG64" s="293"/>
    </row>
    <row r="65" ht="14.25" customHeight="1">
      <c r="D65" s="738" t="s">
        <v>775</v>
      </c>
      <c r="E65" s="821">
        <f t="shared" ref="E65:F65" si="152">AV56</f>
        <v>13709620.01</v>
      </c>
      <c r="F65" s="822">
        <f t="shared" si="152"/>
        <v>13351810.84</v>
      </c>
      <c r="G65" s="823">
        <f>AW56</f>
        <v>13351810.84</v>
      </c>
      <c r="H65" s="742">
        <f>'Cost Distribution'!B11</f>
        <v>17596894.24</v>
      </c>
      <c r="J65" s="134" t="str">
        <f>A27</f>
        <v>Neptune</v>
      </c>
      <c r="K65" s="824">
        <f t="shared" si="151"/>
        <v>11</v>
      </c>
      <c r="L65" s="178"/>
      <c r="M65" s="178"/>
      <c r="N65" s="178"/>
      <c r="W65" s="292"/>
      <c r="X65" s="293"/>
      <c r="Y65" s="293"/>
      <c r="Z65" s="293"/>
      <c r="AA65" s="293"/>
      <c r="AB65" s="293"/>
      <c r="AC65" s="293"/>
      <c r="AD65" s="293"/>
      <c r="AE65" s="293"/>
      <c r="AF65" s="293"/>
      <c r="AG65" s="293"/>
      <c r="AH65" s="293"/>
      <c r="AI65" s="293"/>
      <c r="AJ65" s="293"/>
      <c r="AK65" s="293"/>
      <c r="AL65" s="293"/>
      <c r="AM65" s="293"/>
      <c r="AN65" s="293"/>
      <c r="AO65" s="293"/>
      <c r="AP65" s="293"/>
      <c r="AQ65" s="293"/>
      <c r="AR65" s="293"/>
      <c r="AS65" s="293"/>
      <c r="AT65" s="293"/>
      <c r="AU65" s="293"/>
      <c r="AV65" s="293"/>
      <c r="AW65" s="293"/>
      <c r="AX65" s="293"/>
      <c r="AY65" s="293"/>
      <c r="AZ65" s="293"/>
      <c r="BA65" s="293"/>
      <c r="BB65" s="293"/>
      <c r="BC65" s="293"/>
      <c r="BD65" s="293"/>
      <c r="BE65" s="293"/>
      <c r="BF65" s="293"/>
      <c r="BG65" s="293"/>
    </row>
    <row r="66" ht="14.25" customHeight="1">
      <c r="D66" s="738" t="s">
        <v>682</v>
      </c>
      <c r="E66" s="821">
        <f t="shared" ref="E66:G66" si="153">AY56</f>
        <v>2789857.361</v>
      </c>
      <c r="F66" s="822">
        <f t="shared" si="153"/>
        <v>2697188.314</v>
      </c>
      <c r="G66" s="823">
        <f t="shared" si="153"/>
        <v>2605456.926</v>
      </c>
      <c r="H66" s="742">
        <f>'Cost Distribution'!B10</f>
        <v>4380423.166</v>
      </c>
      <c r="J66" s="134" t="str">
        <f>A37</f>
        <v>Jupiter</v>
      </c>
      <c r="K66" s="824">
        <f t="shared" si="151"/>
        <v>7</v>
      </c>
      <c r="L66" s="178"/>
      <c r="M66" s="178"/>
      <c r="N66" s="178"/>
      <c r="W66" s="292"/>
      <c r="X66" s="293"/>
      <c r="Y66" s="293"/>
      <c r="Z66" s="293"/>
      <c r="AA66" s="293"/>
      <c r="AB66" s="293"/>
      <c r="AC66" s="293"/>
      <c r="AD66" s="293"/>
      <c r="AE66" s="293"/>
      <c r="AF66" s="293"/>
      <c r="AG66" s="293"/>
      <c r="AH66" s="293"/>
      <c r="AI66" s="293"/>
      <c r="AJ66" s="293"/>
      <c r="AK66" s="293"/>
      <c r="AL66" s="293"/>
      <c r="AM66" s="293"/>
      <c r="AN66" s="293"/>
      <c r="AO66" s="293"/>
      <c r="AP66" s="293"/>
      <c r="AQ66" s="293"/>
      <c r="AR66" s="293"/>
      <c r="AS66" s="293"/>
      <c r="AT66" s="293"/>
      <c r="AU66" s="293"/>
      <c r="AV66" s="293"/>
      <c r="AW66" s="293"/>
      <c r="AX66" s="293"/>
      <c r="AY66" s="293"/>
      <c r="AZ66" s="293"/>
      <c r="BA66" s="293"/>
      <c r="BB66" s="293"/>
      <c r="BC66" s="293"/>
      <c r="BD66" s="293"/>
      <c r="BE66" s="293"/>
      <c r="BF66" s="293"/>
      <c r="BG66" s="293"/>
    </row>
    <row r="67" ht="14.25" customHeight="1">
      <c r="D67" s="738" t="s">
        <v>776</v>
      </c>
      <c r="E67" s="821">
        <f>BB56+BE56</f>
        <v>14008739</v>
      </c>
      <c r="F67" s="744">
        <f>H67</f>
        <v>14008739</v>
      </c>
      <c r="G67" s="745">
        <f>H67</f>
        <v>14008739</v>
      </c>
      <c r="H67" s="742">
        <f>'Cost Distribution'!B21</f>
        <v>14008739</v>
      </c>
      <c r="J67" s="134" t="str">
        <f>A44</f>
        <v>Saturn</v>
      </c>
      <c r="K67" s="824">
        <f t="shared" si="151"/>
        <v>7</v>
      </c>
      <c r="L67" s="178"/>
      <c r="M67" s="178"/>
      <c r="N67" s="178"/>
      <c r="W67" s="292"/>
      <c r="X67" s="293"/>
      <c r="Y67" s="293"/>
      <c r="Z67" s="293"/>
      <c r="AA67" s="293"/>
      <c r="AB67" s="293"/>
      <c r="AC67" s="293"/>
      <c r="AD67" s="293"/>
      <c r="AE67" s="293"/>
      <c r="AF67" s="293"/>
      <c r="AG67" s="293"/>
      <c r="AH67" s="293"/>
      <c r="AI67" s="293"/>
      <c r="AJ67" s="293"/>
      <c r="AK67" s="293"/>
      <c r="AL67" s="293"/>
      <c r="AM67" s="293"/>
      <c r="AN67" s="293"/>
      <c r="AO67" s="293"/>
      <c r="AP67" s="293"/>
      <c r="AQ67" s="293"/>
      <c r="AR67" s="293"/>
      <c r="AS67" s="293"/>
      <c r="AT67" s="293"/>
      <c r="AU67" s="293"/>
      <c r="AV67" s="293"/>
      <c r="AW67" s="293"/>
      <c r="AX67" s="293"/>
      <c r="AY67" s="293"/>
      <c r="AZ67" s="293"/>
      <c r="BA67" s="293"/>
      <c r="BB67" s="293"/>
      <c r="BC67" s="293"/>
      <c r="BD67" s="293"/>
      <c r="BE67" s="293"/>
      <c r="BF67" s="293"/>
      <c r="BG67" s="293"/>
    </row>
    <row r="68" ht="14.25" customHeight="1">
      <c r="D68" s="747" t="s">
        <v>777</v>
      </c>
      <c r="E68" s="825">
        <f t="shared" ref="E68:G68" si="154">E65+E66+E67</f>
        <v>30508216.37</v>
      </c>
      <c r="F68" s="826">
        <f t="shared" si="154"/>
        <v>30057738.15</v>
      </c>
      <c r="G68" s="827">
        <f t="shared" si="154"/>
        <v>29966006.77</v>
      </c>
      <c r="H68" s="751">
        <f>H67+H66+H65</f>
        <v>35986056.41</v>
      </c>
      <c r="J68" s="134" t="str">
        <f>A48</f>
        <v>Sun</v>
      </c>
      <c r="K68" s="824">
        <f t="shared" si="151"/>
        <v>1</v>
      </c>
      <c r="L68" s="178"/>
      <c r="M68" s="178"/>
      <c r="N68" s="178"/>
      <c r="W68" s="292"/>
      <c r="X68" s="293"/>
      <c r="Y68" s="293"/>
      <c r="Z68" s="293"/>
      <c r="AA68" s="293"/>
      <c r="AB68" s="293"/>
      <c r="AC68" s="293"/>
      <c r="AD68" s="293"/>
      <c r="AE68" s="293"/>
      <c r="AF68" s="293"/>
      <c r="AG68" s="293"/>
      <c r="AH68" s="293"/>
      <c r="AI68" s="293"/>
      <c r="AJ68" s="293"/>
      <c r="AK68" s="293"/>
      <c r="AL68" s="293"/>
      <c r="AM68" s="293"/>
      <c r="AN68" s="293"/>
      <c r="AO68" s="293"/>
      <c r="AP68" s="293"/>
      <c r="AQ68" s="293"/>
      <c r="AR68" s="293"/>
      <c r="AS68" s="293"/>
      <c r="AT68" s="293"/>
      <c r="AU68" s="293"/>
      <c r="AV68" s="293"/>
      <c r="AW68" s="293"/>
      <c r="AX68" s="293"/>
      <c r="AY68" s="293"/>
      <c r="AZ68" s="293"/>
      <c r="BA68" s="293"/>
      <c r="BB68" s="293"/>
      <c r="BC68" s="293"/>
      <c r="BD68" s="293"/>
      <c r="BE68" s="293"/>
      <c r="BF68" s="293"/>
      <c r="BG68" s="293"/>
    </row>
    <row r="69" ht="14.25" customHeight="1">
      <c r="D69" s="738" t="s">
        <v>504</v>
      </c>
      <c r="E69" s="821">
        <f t="shared" ref="E69:H69" si="155">E63-E68</f>
        <v>2907263.514</v>
      </c>
      <c r="F69" s="822">
        <f t="shared" si="155"/>
        <v>2259539.952</v>
      </c>
      <c r="G69" s="823">
        <f t="shared" si="155"/>
        <v>1264001.674</v>
      </c>
      <c r="H69" s="742">
        <f t="shared" si="155"/>
        <v>2647290.082</v>
      </c>
      <c r="J69" s="134" t="str">
        <f>A50</f>
        <v>Moon</v>
      </c>
      <c r="K69" s="824">
        <f t="shared" si="151"/>
        <v>5</v>
      </c>
      <c r="L69" s="178"/>
      <c r="M69" s="178"/>
      <c r="N69" s="178"/>
      <c r="W69" s="292"/>
      <c r="X69" s="293"/>
      <c r="Y69" s="293"/>
      <c r="Z69" s="293"/>
      <c r="AA69" s="293"/>
      <c r="AB69" s="293"/>
      <c r="AC69" s="293"/>
      <c r="AD69" s="293"/>
      <c r="AE69" s="293"/>
      <c r="AF69" s="293"/>
      <c r="AG69" s="293"/>
      <c r="AH69" s="293"/>
      <c r="AI69" s="293"/>
      <c r="AJ69" s="293"/>
      <c r="AK69" s="293"/>
      <c r="AL69" s="293"/>
      <c r="AM69" s="293"/>
      <c r="AN69" s="293"/>
      <c r="AO69" s="293"/>
      <c r="AP69" s="293"/>
      <c r="AQ69" s="293"/>
      <c r="AR69" s="293"/>
      <c r="AS69" s="293"/>
      <c r="AT69" s="293"/>
      <c r="AU69" s="293"/>
      <c r="AV69" s="293"/>
      <c r="AW69" s="293"/>
      <c r="AX69" s="293"/>
      <c r="AY69" s="293"/>
      <c r="AZ69" s="293"/>
      <c r="BA69" s="293"/>
      <c r="BB69" s="293"/>
      <c r="BC69" s="293"/>
      <c r="BD69" s="293"/>
      <c r="BE69" s="293"/>
      <c r="BF69" s="293"/>
      <c r="BG69" s="293"/>
    </row>
    <row r="70" ht="14.25" customHeight="1">
      <c r="D70" s="752" t="s">
        <v>778</v>
      </c>
      <c r="E70" s="753">
        <f t="shared" ref="E70:H70" si="156">E69/E63</f>
        <v>0.0870034943</v>
      </c>
      <c r="F70" s="754">
        <f t="shared" si="156"/>
        <v>0.06991739666</v>
      </c>
      <c r="G70" s="755">
        <f t="shared" si="156"/>
        <v>0.04047394595</v>
      </c>
      <c r="H70" s="756">
        <f t="shared" si="156"/>
        <v>0.06852344729</v>
      </c>
      <c r="J70" s="134" t="str">
        <f>A54</f>
        <v>Earth</v>
      </c>
      <c r="K70" s="824">
        <f t="shared" si="151"/>
        <v>2</v>
      </c>
      <c r="L70" s="178"/>
      <c r="M70" s="178"/>
      <c r="N70" s="178"/>
      <c r="W70" s="292"/>
      <c r="X70" s="293"/>
      <c r="Y70" s="293"/>
      <c r="Z70" s="293"/>
      <c r="AA70" s="293"/>
      <c r="AB70" s="293"/>
      <c r="AC70" s="293"/>
      <c r="AD70" s="293"/>
      <c r="AE70" s="293"/>
      <c r="AF70" s="293"/>
      <c r="AG70" s="293"/>
      <c r="AH70" s="293"/>
      <c r="AI70" s="293"/>
      <c r="AJ70" s="293"/>
      <c r="AK70" s="293"/>
      <c r="AL70" s="293"/>
      <c r="AM70" s="293"/>
      <c r="AN70" s="293"/>
      <c r="AO70" s="293"/>
      <c r="AP70" s="293"/>
      <c r="AQ70" s="293"/>
      <c r="AR70" s="293"/>
      <c r="AS70" s="293"/>
      <c r="AT70" s="293"/>
      <c r="AU70" s="293"/>
      <c r="AV70" s="293"/>
      <c r="AW70" s="293"/>
      <c r="AX70" s="293"/>
      <c r="AY70" s="293"/>
      <c r="AZ70" s="293"/>
      <c r="BA70" s="293"/>
      <c r="BB70" s="293"/>
      <c r="BC70" s="293"/>
      <c r="BD70" s="293"/>
      <c r="BE70" s="293"/>
      <c r="BF70" s="293"/>
      <c r="BG70" s="293"/>
    </row>
    <row r="71" ht="14.25" customHeight="1">
      <c r="D71" s="752" t="s">
        <v>779</v>
      </c>
      <c r="E71" s="753">
        <f>(E70/H70)-1</f>
        <v>0.2696893945</v>
      </c>
      <c r="F71" s="754">
        <f>F70/H70-1</f>
        <v>0.02034266258</v>
      </c>
      <c r="G71" s="755">
        <f>G70/H70-1</f>
        <v>-0.4093416553</v>
      </c>
      <c r="H71" s="828"/>
      <c r="J71" s="157" t="s">
        <v>507</v>
      </c>
      <c r="K71" s="134">
        <f>SUM(K63:K70)</f>
        <v>49</v>
      </c>
      <c r="L71" s="178"/>
      <c r="M71" s="178"/>
      <c r="N71" s="178"/>
      <c r="W71" s="292"/>
      <c r="X71" s="293"/>
      <c r="Y71" s="293"/>
      <c r="Z71" s="293"/>
      <c r="AA71" s="293"/>
      <c r="AB71" s="293"/>
      <c r="AC71" s="293"/>
      <c r="AD71" s="293"/>
      <c r="AE71" s="293"/>
      <c r="AF71" s="293"/>
      <c r="AG71" s="293"/>
      <c r="AH71" s="293"/>
      <c r="AI71" s="293"/>
      <c r="AJ71" s="293"/>
      <c r="AK71" s="293"/>
      <c r="AL71" s="293"/>
      <c r="AM71" s="293"/>
      <c r="AN71" s="293"/>
      <c r="AO71" s="293"/>
      <c r="AP71" s="293"/>
      <c r="AQ71" s="293"/>
      <c r="AR71" s="293"/>
      <c r="AS71" s="293"/>
      <c r="AT71" s="293"/>
      <c r="AU71" s="293"/>
      <c r="AV71" s="293"/>
      <c r="AW71" s="293"/>
      <c r="AX71" s="293"/>
      <c r="AY71" s="293"/>
      <c r="AZ71" s="293"/>
      <c r="BA71" s="293"/>
      <c r="BB71" s="293"/>
      <c r="BC71" s="293"/>
      <c r="BD71" s="293"/>
      <c r="BE71" s="293"/>
      <c r="BF71" s="293"/>
      <c r="BG71" s="293"/>
    </row>
    <row r="72" ht="14.25" customHeight="1">
      <c r="D72" s="757"/>
      <c r="E72" s="2"/>
      <c r="F72" s="2"/>
      <c r="G72" s="2"/>
      <c r="H72" s="758"/>
      <c r="L72" s="178"/>
      <c r="M72" s="178"/>
      <c r="N72" s="178"/>
      <c r="W72" s="292"/>
      <c r="X72" s="293"/>
      <c r="Y72" s="293"/>
      <c r="Z72" s="293"/>
      <c r="AA72" s="293"/>
      <c r="AB72" s="293"/>
      <c r="AC72" s="293"/>
      <c r="AD72" s="293"/>
      <c r="AE72" s="293"/>
      <c r="AF72" s="293"/>
      <c r="AG72" s="293"/>
      <c r="AH72" s="293"/>
      <c r="AI72" s="293"/>
      <c r="AJ72" s="293"/>
      <c r="AK72" s="293"/>
      <c r="AL72" s="293"/>
      <c r="AM72" s="293"/>
      <c r="AN72" s="293"/>
      <c r="AO72" s="293"/>
      <c r="AP72" s="293"/>
      <c r="AQ72" s="293"/>
      <c r="AR72" s="293"/>
      <c r="AS72" s="293"/>
      <c r="AT72" s="293"/>
      <c r="AU72" s="293"/>
      <c r="AV72" s="293"/>
      <c r="AW72" s="293"/>
      <c r="AX72" s="293"/>
      <c r="AY72" s="293"/>
      <c r="AZ72" s="293"/>
      <c r="BA72" s="293"/>
      <c r="BB72" s="293"/>
      <c r="BC72" s="293"/>
      <c r="BD72" s="293"/>
      <c r="BE72" s="293"/>
      <c r="BF72" s="293"/>
      <c r="BG72" s="293"/>
    </row>
    <row r="73" ht="14.25" customHeight="1">
      <c r="D73" s="759"/>
      <c r="H73" s="760"/>
      <c r="L73" s="178"/>
      <c r="M73" s="178"/>
      <c r="N73" s="178"/>
      <c r="W73" s="292"/>
      <c r="X73" s="293"/>
      <c r="Y73" s="293"/>
      <c r="Z73" s="293"/>
      <c r="AA73" s="293"/>
      <c r="AB73" s="293"/>
      <c r="AC73" s="293"/>
      <c r="AD73" s="293"/>
      <c r="AE73" s="293"/>
      <c r="AF73" s="293"/>
      <c r="AG73" s="293"/>
      <c r="AH73" s="293"/>
      <c r="AI73" s="293"/>
      <c r="AJ73" s="293"/>
      <c r="AK73" s="293"/>
      <c r="AL73" s="293"/>
      <c r="AM73" s="293"/>
      <c r="AN73" s="293"/>
      <c r="AO73" s="293"/>
      <c r="AP73" s="293"/>
      <c r="AQ73" s="293"/>
      <c r="AR73" s="293"/>
      <c r="AS73" s="293"/>
      <c r="AT73" s="293"/>
      <c r="AU73" s="293"/>
      <c r="AV73" s="293"/>
      <c r="AW73" s="293"/>
      <c r="AX73" s="293"/>
      <c r="AY73" s="293"/>
      <c r="AZ73" s="293"/>
      <c r="BA73" s="293"/>
      <c r="BB73" s="293"/>
      <c r="BC73" s="293"/>
      <c r="BD73" s="293"/>
      <c r="BE73" s="293"/>
      <c r="BF73" s="293"/>
      <c r="BG73" s="293"/>
    </row>
    <row r="74" ht="14.25" customHeight="1">
      <c r="D74" s="759"/>
      <c r="H74" s="760"/>
      <c r="L74" s="178"/>
      <c r="M74" s="178"/>
      <c r="N74" s="178"/>
      <c r="W74" s="292"/>
      <c r="X74" s="293"/>
      <c r="Y74" s="293"/>
      <c r="Z74" s="293"/>
      <c r="AA74" s="293"/>
      <c r="AB74" s="293"/>
      <c r="AC74" s="293"/>
      <c r="AD74" s="293"/>
      <c r="AE74" s="293"/>
      <c r="AF74" s="293"/>
      <c r="AG74" s="293"/>
      <c r="AH74" s="293"/>
      <c r="AI74" s="293"/>
      <c r="AJ74" s="293"/>
      <c r="AK74" s="293"/>
      <c r="AL74" s="293"/>
      <c r="AM74" s="293"/>
      <c r="AN74" s="293"/>
      <c r="AO74" s="293"/>
      <c r="AP74" s="293"/>
      <c r="AQ74" s="293"/>
      <c r="AR74" s="293"/>
      <c r="AS74" s="293"/>
      <c r="AT74" s="293"/>
      <c r="AU74" s="293"/>
      <c r="AV74" s="293"/>
      <c r="AW74" s="293"/>
      <c r="AX74" s="293"/>
      <c r="AY74" s="293"/>
      <c r="AZ74" s="293"/>
      <c r="BA74" s="293"/>
      <c r="BB74" s="293"/>
      <c r="BC74" s="293"/>
      <c r="BD74" s="293"/>
      <c r="BE74" s="293"/>
      <c r="BF74" s="293"/>
      <c r="BG74" s="293"/>
    </row>
    <row r="75" ht="14.25" customHeight="1">
      <c r="D75" s="759"/>
      <c r="H75" s="760"/>
      <c r="L75" s="178"/>
      <c r="M75" s="178"/>
      <c r="N75" s="178"/>
      <c r="W75" s="292"/>
      <c r="X75" s="293"/>
      <c r="Y75" s="293"/>
      <c r="Z75" s="293"/>
      <c r="AA75" s="293"/>
      <c r="AB75" s="293"/>
      <c r="AC75" s="293"/>
      <c r="AD75" s="293"/>
      <c r="AE75" s="293"/>
      <c r="AF75" s="293"/>
      <c r="AG75" s="293"/>
      <c r="AH75" s="293"/>
      <c r="AI75" s="293"/>
      <c r="AJ75" s="293"/>
      <c r="AK75" s="293"/>
      <c r="AL75" s="293"/>
      <c r="AM75" s="293"/>
      <c r="AN75" s="293"/>
      <c r="AO75" s="293"/>
      <c r="AP75" s="293"/>
      <c r="AQ75" s="293"/>
      <c r="AR75" s="293"/>
      <c r="AS75" s="293"/>
      <c r="AT75" s="293"/>
      <c r="AU75" s="293"/>
      <c r="AV75" s="293"/>
      <c r="AW75" s="293"/>
      <c r="AX75" s="293"/>
      <c r="AY75" s="293"/>
      <c r="AZ75" s="293"/>
      <c r="BA75" s="293"/>
      <c r="BB75" s="293"/>
      <c r="BC75" s="293"/>
      <c r="BD75" s="293"/>
      <c r="BE75" s="293"/>
      <c r="BF75" s="293"/>
      <c r="BG75" s="293"/>
    </row>
    <row r="76" ht="14.25" customHeight="1">
      <c r="D76" s="759"/>
      <c r="H76" s="760"/>
      <c r="L76" s="178"/>
      <c r="M76" s="178"/>
      <c r="N76" s="178"/>
      <c r="W76" s="292"/>
      <c r="X76" s="293"/>
      <c r="Y76" s="293"/>
      <c r="Z76" s="293"/>
      <c r="AA76" s="293"/>
      <c r="AB76" s="293"/>
      <c r="AC76" s="293"/>
      <c r="AD76" s="293"/>
      <c r="AE76" s="293"/>
      <c r="AF76" s="293"/>
      <c r="AG76" s="293"/>
      <c r="AH76" s="293"/>
      <c r="AI76" s="293"/>
      <c r="AJ76" s="293"/>
      <c r="AK76" s="293"/>
      <c r="AL76" s="293"/>
      <c r="AM76" s="293"/>
      <c r="AN76" s="293"/>
      <c r="AO76" s="293"/>
      <c r="AP76" s="293"/>
      <c r="AQ76" s="293"/>
      <c r="AR76" s="293"/>
      <c r="AS76" s="293"/>
      <c r="AT76" s="293"/>
      <c r="AU76" s="293"/>
      <c r="AV76" s="293"/>
      <c r="AW76" s="293"/>
      <c r="AX76" s="293"/>
      <c r="AY76" s="293"/>
      <c r="AZ76" s="293"/>
      <c r="BA76" s="293"/>
      <c r="BB76" s="293"/>
      <c r="BC76" s="293"/>
      <c r="BD76" s="293"/>
      <c r="BE76" s="293"/>
      <c r="BF76" s="293"/>
      <c r="BG76" s="293"/>
    </row>
    <row r="77" ht="14.25" customHeight="1">
      <c r="D77" s="3"/>
      <c r="E77" s="4"/>
      <c r="F77" s="4"/>
      <c r="G77" s="4"/>
      <c r="H77" s="761"/>
      <c r="L77" s="178"/>
      <c r="M77" s="178"/>
      <c r="N77" s="178"/>
      <c r="W77" s="292"/>
      <c r="X77" s="293"/>
      <c r="Y77" s="293"/>
      <c r="Z77" s="293"/>
      <c r="AA77" s="293"/>
      <c r="AB77" s="293"/>
      <c r="AC77" s="293"/>
      <c r="AD77" s="293"/>
      <c r="AE77" s="293"/>
      <c r="AF77" s="293"/>
      <c r="AG77" s="293"/>
      <c r="AH77" s="293"/>
      <c r="AI77" s="293"/>
      <c r="AJ77" s="293"/>
      <c r="AK77" s="293"/>
      <c r="AL77" s="293"/>
      <c r="AM77" s="293"/>
      <c r="AN77" s="293"/>
      <c r="AO77" s="293"/>
      <c r="AP77" s="293"/>
      <c r="AQ77" s="293"/>
      <c r="AR77" s="293"/>
      <c r="AS77" s="293"/>
      <c r="AT77" s="293"/>
      <c r="AU77" s="293"/>
      <c r="AV77" s="293"/>
      <c r="AW77" s="293"/>
      <c r="AX77" s="293"/>
      <c r="AY77" s="293"/>
      <c r="AZ77" s="293"/>
      <c r="BA77" s="293"/>
      <c r="BB77" s="293"/>
      <c r="BC77" s="293"/>
      <c r="BD77" s="293"/>
      <c r="BE77" s="293"/>
      <c r="BF77" s="293"/>
      <c r="BG77" s="293"/>
    </row>
    <row r="78" ht="14.25" customHeight="1">
      <c r="L78" s="178"/>
      <c r="M78" s="178"/>
      <c r="N78" s="178"/>
      <c r="W78" s="292"/>
      <c r="X78" s="293"/>
      <c r="Y78" s="293"/>
      <c r="Z78" s="293"/>
      <c r="AA78" s="293"/>
      <c r="AB78" s="293"/>
      <c r="AC78" s="293"/>
      <c r="AD78" s="293"/>
      <c r="AE78" s="293"/>
      <c r="AF78" s="293"/>
      <c r="AG78" s="293"/>
      <c r="AH78" s="293"/>
      <c r="AI78" s="293"/>
      <c r="AJ78" s="293"/>
      <c r="AK78" s="293"/>
      <c r="AL78" s="293"/>
      <c r="AM78" s="293"/>
      <c r="AN78" s="293"/>
      <c r="AO78" s="293"/>
      <c r="AP78" s="293"/>
      <c r="AQ78" s="293"/>
      <c r="AR78" s="293"/>
      <c r="AS78" s="293"/>
      <c r="AT78" s="293"/>
      <c r="AU78" s="293"/>
      <c r="AV78" s="293"/>
      <c r="AW78" s="293"/>
      <c r="AX78" s="293"/>
      <c r="AY78" s="293"/>
      <c r="AZ78" s="293"/>
      <c r="BA78" s="293"/>
      <c r="BB78" s="293"/>
      <c r="BC78" s="293"/>
      <c r="BD78" s="293"/>
      <c r="BE78" s="293"/>
      <c r="BF78" s="293"/>
      <c r="BG78" s="293"/>
    </row>
    <row r="79" ht="14.25" customHeight="1">
      <c r="L79" s="178"/>
      <c r="M79" s="178"/>
      <c r="N79" s="178"/>
      <c r="W79" s="292"/>
      <c r="X79" s="293"/>
      <c r="Y79" s="293"/>
      <c r="Z79" s="293"/>
      <c r="AA79" s="293"/>
      <c r="AB79" s="293"/>
      <c r="AC79" s="293"/>
      <c r="AD79" s="293"/>
      <c r="AE79" s="293"/>
      <c r="AF79" s="293"/>
      <c r="AG79" s="293"/>
      <c r="AH79" s="293"/>
      <c r="AI79" s="293"/>
      <c r="AJ79" s="293"/>
      <c r="AK79" s="293"/>
      <c r="AL79" s="293"/>
      <c r="AM79" s="293"/>
      <c r="AN79" s="293"/>
      <c r="AO79" s="293"/>
      <c r="AP79" s="293"/>
      <c r="AQ79" s="293"/>
      <c r="AR79" s="293"/>
      <c r="AS79" s="293"/>
      <c r="AT79" s="293"/>
      <c r="AU79" s="293"/>
      <c r="AV79" s="293"/>
      <c r="AW79" s="293"/>
      <c r="AX79" s="293"/>
      <c r="AY79" s="293"/>
      <c r="AZ79" s="293"/>
      <c r="BA79" s="293"/>
      <c r="BB79" s="293"/>
      <c r="BC79" s="293"/>
      <c r="BD79" s="293"/>
      <c r="BE79" s="293"/>
      <c r="BF79" s="293"/>
      <c r="BG79" s="293"/>
    </row>
    <row r="80" ht="14.25" customHeight="1">
      <c r="L80" s="178"/>
      <c r="M80" s="178"/>
      <c r="N80" s="178"/>
      <c r="W80" s="292"/>
      <c r="X80" s="293"/>
      <c r="Y80" s="293"/>
      <c r="Z80" s="293"/>
      <c r="AA80" s="293"/>
      <c r="AB80" s="293"/>
      <c r="AC80" s="293"/>
      <c r="AD80" s="293"/>
      <c r="AE80" s="293"/>
      <c r="AF80" s="293"/>
      <c r="AG80" s="293"/>
      <c r="AH80" s="293"/>
      <c r="AI80" s="293"/>
      <c r="AJ80" s="293"/>
      <c r="AK80" s="293"/>
      <c r="AL80" s="293"/>
      <c r="AM80" s="293"/>
      <c r="AN80" s="293"/>
      <c r="AO80" s="293"/>
      <c r="AP80" s="293"/>
      <c r="AQ80" s="293"/>
      <c r="AR80" s="293"/>
      <c r="AS80" s="293"/>
      <c r="AT80" s="293"/>
      <c r="AU80" s="293"/>
      <c r="AV80" s="293"/>
      <c r="AW80" s="293"/>
      <c r="AX80" s="293"/>
      <c r="AY80" s="293"/>
      <c r="AZ80" s="293"/>
      <c r="BA80" s="293"/>
      <c r="BB80" s="293"/>
      <c r="BC80" s="293"/>
      <c r="BD80" s="293"/>
      <c r="BE80" s="293"/>
      <c r="BF80" s="293"/>
      <c r="BG80" s="293"/>
    </row>
    <row r="81" ht="14.25" customHeight="1">
      <c r="D81" s="733" t="s">
        <v>767</v>
      </c>
      <c r="E81" s="734" t="s">
        <v>768</v>
      </c>
      <c r="F81" s="735" t="s">
        <v>769</v>
      </c>
      <c r="G81" s="736" t="s">
        <v>770</v>
      </c>
      <c r="H81" s="737" t="s">
        <v>771</v>
      </c>
      <c r="L81" s="178"/>
      <c r="M81" s="178"/>
      <c r="N81" s="178"/>
      <c r="W81" s="292"/>
      <c r="X81" s="293"/>
      <c r="Y81" s="293"/>
      <c r="Z81" s="293"/>
      <c r="AA81" s="293"/>
      <c r="AB81" s="293"/>
      <c r="AC81" s="293"/>
      <c r="AD81" s="293"/>
      <c r="AE81" s="293"/>
      <c r="AF81" s="293"/>
      <c r="AG81" s="293"/>
      <c r="AH81" s="293"/>
      <c r="AI81" s="293"/>
      <c r="AJ81" s="293"/>
      <c r="AK81" s="293"/>
      <c r="AL81" s="293"/>
      <c r="AM81" s="293"/>
      <c r="AN81" s="293"/>
      <c r="AO81" s="293"/>
      <c r="AP81" s="293"/>
      <c r="AQ81" s="293"/>
      <c r="AR81" s="293"/>
      <c r="AS81" s="293"/>
      <c r="AT81" s="293"/>
      <c r="AU81" s="293"/>
      <c r="AV81" s="293"/>
      <c r="AW81" s="293"/>
      <c r="AX81" s="293"/>
      <c r="AY81" s="293"/>
      <c r="AZ81" s="293"/>
      <c r="BA81" s="293"/>
      <c r="BB81" s="293"/>
      <c r="BC81" s="293"/>
      <c r="BD81" s="293"/>
      <c r="BE81" s="293"/>
      <c r="BF81" s="293"/>
      <c r="BG81" s="293"/>
    </row>
    <row r="82" ht="14.25" customHeight="1">
      <c r="D82" s="738" t="s">
        <v>776</v>
      </c>
      <c r="E82" s="588">
        <f t="shared" ref="E82:H82" si="157">E67/E87</f>
        <v>0.4192290236</v>
      </c>
      <c r="F82" s="595">
        <f t="shared" si="157"/>
        <v>0.4334752128</v>
      </c>
      <c r="G82" s="829">
        <f t="shared" si="157"/>
        <v>0.4485666096</v>
      </c>
      <c r="H82" s="830">
        <f t="shared" si="157"/>
        <v>0.3626074434</v>
      </c>
      <c r="L82" s="178"/>
      <c r="M82" s="178"/>
      <c r="N82" s="178"/>
      <c r="W82" s="292"/>
      <c r="X82" s="293"/>
      <c r="Y82" s="293"/>
      <c r="Z82" s="293"/>
      <c r="AA82" s="293"/>
      <c r="AB82" s="293"/>
      <c r="AC82" s="293"/>
      <c r="AD82" s="293"/>
      <c r="AE82" s="293"/>
      <c r="AF82" s="293"/>
      <c r="AG82" s="293"/>
      <c r="AH82" s="293"/>
      <c r="AI82" s="293"/>
      <c r="AJ82" s="293"/>
      <c r="AK82" s="293"/>
      <c r="AL82" s="293"/>
      <c r="AM82" s="293"/>
      <c r="AN82" s="293"/>
      <c r="AO82" s="293"/>
      <c r="AP82" s="293"/>
      <c r="AQ82" s="293"/>
      <c r="AR82" s="293"/>
      <c r="AS82" s="293"/>
      <c r="AT82" s="293"/>
      <c r="AU82" s="293"/>
      <c r="AV82" s="293"/>
      <c r="AW82" s="293"/>
      <c r="AX82" s="293"/>
      <c r="AY82" s="293"/>
      <c r="AZ82" s="293"/>
      <c r="BA82" s="293"/>
      <c r="BB82" s="293"/>
      <c r="BC82" s="293"/>
      <c r="BD82" s="293"/>
      <c r="BE82" s="293"/>
      <c r="BF82" s="293"/>
      <c r="BG82" s="293"/>
    </row>
    <row r="83" ht="14.25" customHeight="1">
      <c r="D83" s="738" t="s">
        <v>775</v>
      </c>
      <c r="E83" s="588">
        <f t="shared" ref="E83:H83" si="158">E65/E87</f>
        <v>0.4102775137</v>
      </c>
      <c r="F83" s="595">
        <f t="shared" si="158"/>
        <v>0.4131477531</v>
      </c>
      <c r="G83" s="829">
        <f t="shared" si="158"/>
        <v>0.4275314514</v>
      </c>
      <c r="H83" s="830">
        <f t="shared" si="158"/>
        <v>0.4554845966</v>
      </c>
      <c r="L83" s="178"/>
      <c r="M83" s="178"/>
      <c r="N83" s="178"/>
      <c r="W83" s="292"/>
      <c r="X83" s="293"/>
      <c r="Y83" s="293"/>
      <c r="Z83" s="293"/>
      <c r="AA83" s="293"/>
      <c r="AB83" s="293"/>
      <c r="AC83" s="293"/>
      <c r="AD83" s="293"/>
      <c r="AE83" s="293"/>
      <c r="AF83" s="293"/>
      <c r="AG83" s="293"/>
      <c r="AH83" s="293"/>
      <c r="AI83" s="293"/>
      <c r="AJ83" s="293"/>
      <c r="AK83" s="293"/>
      <c r="AL83" s="293"/>
      <c r="AM83" s="293"/>
      <c r="AN83" s="293"/>
      <c r="AO83" s="293"/>
      <c r="AP83" s="293"/>
      <c r="AQ83" s="293"/>
      <c r="AR83" s="293"/>
      <c r="AS83" s="293"/>
      <c r="AT83" s="293"/>
      <c r="AU83" s="293"/>
      <c r="AV83" s="293"/>
      <c r="AW83" s="293"/>
      <c r="AX83" s="293"/>
      <c r="AY83" s="293"/>
      <c r="AZ83" s="293"/>
      <c r="BA83" s="293"/>
      <c r="BB83" s="293"/>
      <c r="BC83" s="293"/>
      <c r="BD83" s="293"/>
      <c r="BE83" s="293"/>
      <c r="BF83" s="293"/>
      <c r="BG83" s="293"/>
    </row>
    <row r="84" ht="14.25" customHeight="1">
      <c r="D84" s="738" t="s">
        <v>682</v>
      </c>
      <c r="E84" s="588">
        <f t="shared" ref="E84:H84" si="159">E66/E87</f>
        <v>0.08348996845</v>
      </c>
      <c r="F84" s="595">
        <f t="shared" si="159"/>
        <v>0.08345963745</v>
      </c>
      <c r="G84" s="829">
        <f t="shared" si="159"/>
        <v>0.08342799301</v>
      </c>
      <c r="H84" s="830">
        <f t="shared" si="159"/>
        <v>0.1133845127</v>
      </c>
      <c r="L84" s="178"/>
      <c r="M84" s="178"/>
      <c r="N84" s="178"/>
      <c r="W84" s="292"/>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293"/>
    </row>
    <row r="85" ht="14.25" customHeight="1">
      <c r="D85" s="738" t="s">
        <v>504</v>
      </c>
      <c r="E85" s="600">
        <f t="shared" ref="E85:H85" si="160">E69/E87</f>
        <v>0.0870034943</v>
      </c>
      <c r="F85" s="831">
        <f t="shared" si="160"/>
        <v>0.06991739666</v>
      </c>
      <c r="G85" s="832">
        <f t="shared" si="160"/>
        <v>0.04047394595</v>
      </c>
      <c r="H85" s="833">
        <f t="shared" si="160"/>
        <v>0.06852344729</v>
      </c>
      <c r="L85" s="178"/>
      <c r="M85" s="178"/>
      <c r="N85" s="178"/>
      <c r="W85" s="292"/>
      <c r="X85" s="293"/>
      <c r="Y85" s="293"/>
      <c r="Z85" s="293"/>
      <c r="AA85" s="293"/>
      <c r="AB85" s="293"/>
      <c r="AC85" s="293"/>
      <c r="AD85" s="293"/>
      <c r="AE85" s="293"/>
      <c r="AF85" s="293"/>
      <c r="AG85" s="293"/>
      <c r="AH85" s="293"/>
      <c r="AI85" s="293"/>
      <c r="AJ85" s="293"/>
      <c r="AK85" s="293"/>
      <c r="AL85" s="293"/>
      <c r="AM85" s="293"/>
      <c r="AN85" s="293"/>
      <c r="AO85" s="293"/>
      <c r="AP85" s="293"/>
      <c r="AQ85" s="293"/>
      <c r="AR85" s="293"/>
      <c r="AS85" s="293"/>
      <c r="AT85" s="293"/>
      <c r="AU85" s="293"/>
      <c r="AV85" s="293"/>
      <c r="AW85" s="293"/>
      <c r="AX85" s="293"/>
      <c r="AY85" s="293"/>
      <c r="AZ85" s="293"/>
      <c r="BA85" s="293"/>
      <c r="BB85" s="293"/>
      <c r="BC85" s="293"/>
      <c r="BD85" s="293"/>
      <c r="BE85" s="293"/>
      <c r="BF85" s="293"/>
      <c r="BG85" s="293"/>
    </row>
    <row r="86" ht="14.25" customHeight="1">
      <c r="D86" s="834" t="s">
        <v>788</v>
      </c>
      <c r="E86" s="835">
        <f t="shared" ref="E86:H86" si="161">SUM(E82:E85)</f>
        <v>1</v>
      </c>
      <c r="F86" s="835">
        <f t="shared" si="161"/>
        <v>1</v>
      </c>
      <c r="G86" s="835">
        <f t="shared" si="161"/>
        <v>1</v>
      </c>
      <c r="H86" s="835">
        <f t="shared" si="161"/>
        <v>1</v>
      </c>
      <c r="L86" s="178"/>
      <c r="M86" s="178"/>
      <c r="N86" s="178"/>
      <c r="W86" s="292"/>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293"/>
    </row>
    <row r="87" ht="14.25" customHeight="1">
      <c r="D87" s="752" t="s">
        <v>772</v>
      </c>
      <c r="E87" s="836">
        <f t="shared" ref="E87:H87" si="162">E63</f>
        <v>33415479.88</v>
      </c>
      <c r="F87" s="837">
        <f t="shared" si="162"/>
        <v>32317278.11</v>
      </c>
      <c r="G87" s="838">
        <f t="shared" si="162"/>
        <v>31230008.44</v>
      </c>
      <c r="H87" s="839">
        <f t="shared" si="162"/>
        <v>38633346.5</v>
      </c>
      <c r="L87" s="178"/>
      <c r="M87" s="178"/>
      <c r="N87" s="178"/>
      <c r="W87" s="292"/>
      <c r="X87" s="293"/>
      <c r="Y87" s="293"/>
      <c r="Z87" s="293"/>
      <c r="AA87" s="293"/>
      <c r="AB87" s="293"/>
      <c r="AC87" s="293"/>
      <c r="AD87" s="293"/>
      <c r="AE87" s="293"/>
      <c r="AF87" s="293"/>
      <c r="AG87" s="293"/>
      <c r="AH87" s="293"/>
      <c r="AI87" s="293"/>
      <c r="AJ87" s="293"/>
      <c r="AK87" s="293"/>
      <c r="AL87" s="293"/>
      <c r="AM87" s="293"/>
      <c r="AN87" s="293"/>
      <c r="AO87" s="293"/>
      <c r="AP87" s="293"/>
      <c r="AQ87" s="293"/>
      <c r="AR87" s="293"/>
      <c r="AS87" s="293"/>
      <c r="AT87" s="293"/>
      <c r="AU87" s="293"/>
      <c r="AV87" s="293"/>
      <c r="AW87" s="293"/>
      <c r="AX87" s="293"/>
      <c r="AY87" s="293"/>
      <c r="AZ87" s="293"/>
      <c r="BA87" s="293"/>
      <c r="BB87" s="293"/>
      <c r="BC87" s="293"/>
      <c r="BD87" s="293"/>
      <c r="BE87" s="293"/>
      <c r="BF87" s="293"/>
      <c r="BG87" s="293"/>
    </row>
    <row r="88" ht="14.25" customHeight="1">
      <c r="L88" s="178"/>
      <c r="M88" s="178"/>
      <c r="N88" s="178"/>
      <c r="W88" s="292"/>
      <c r="X88" s="293"/>
      <c r="Y88" s="293"/>
      <c r="Z88" s="293"/>
      <c r="AA88" s="293"/>
      <c r="AB88" s="293"/>
      <c r="AC88" s="293"/>
      <c r="AD88" s="293"/>
      <c r="AE88" s="293"/>
      <c r="AF88" s="293"/>
      <c r="AG88" s="293"/>
      <c r="AH88" s="293"/>
      <c r="AI88" s="293"/>
      <c r="AJ88" s="293"/>
      <c r="AK88" s="293"/>
      <c r="AL88" s="293"/>
      <c r="AM88" s="293"/>
      <c r="AN88" s="293"/>
      <c r="AO88" s="293"/>
      <c r="AP88" s="293"/>
      <c r="AQ88" s="293"/>
      <c r="AR88" s="293"/>
      <c r="AS88" s="293"/>
      <c r="AT88" s="293"/>
      <c r="AU88" s="293"/>
      <c r="AV88" s="293"/>
      <c r="AW88" s="293"/>
      <c r="AX88" s="293"/>
      <c r="AY88" s="293"/>
      <c r="AZ88" s="293"/>
      <c r="BA88" s="293"/>
      <c r="BB88" s="293"/>
      <c r="BC88" s="293"/>
      <c r="BD88" s="293"/>
      <c r="BE88" s="293"/>
      <c r="BF88" s="293"/>
      <c r="BG88" s="293"/>
    </row>
    <row r="89" ht="14.25" customHeight="1">
      <c r="L89" s="178"/>
      <c r="M89" s="178"/>
      <c r="N89" s="178"/>
      <c r="W89" s="292"/>
      <c r="X89" s="293"/>
      <c r="Y89" s="293"/>
      <c r="Z89" s="293"/>
      <c r="AA89" s="293"/>
      <c r="AB89" s="293"/>
      <c r="AC89" s="293"/>
      <c r="AD89" s="293"/>
      <c r="AE89" s="293"/>
      <c r="AF89" s="293"/>
      <c r="AG89" s="293"/>
      <c r="AH89" s="293"/>
      <c r="AI89" s="293"/>
      <c r="AJ89" s="293"/>
      <c r="AK89" s="293"/>
      <c r="AL89" s="293"/>
      <c r="AM89" s="293"/>
      <c r="AN89" s="293"/>
      <c r="AO89" s="293"/>
      <c r="AP89" s="293"/>
      <c r="AQ89" s="293"/>
      <c r="AR89" s="293"/>
      <c r="AS89" s="293"/>
      <c r="AT89" s="293"/>
      <c r="AU89" s="293"/>
      <c r="AV89" s="293"/>
      <c r="AW89" s="293"/>
      <c r="AX89" s="293"/>
      <c r="AY89" s="293"/>
      <c r="AZ89" s="293"/>
      <c r="BA89" s="293"/>
      <c r="BB89" s="293"/>
      <c r="BC89" s="293"/>
      <c r="BD89" s="293"/>
      <c r="BE89" s="293"/>
      <c r="BF89" s="293"/>
      <c r="BG89" s="293"/>
    </row>
    <row r="90" ht="14.25" customHeight="1">
      <c r="L90" s="178"/>
      <c r="M90" s="178"/>
      <c r="N90" s="178"/>
      <c r="W90" s="292"/>
      <c r="X90" s="293"/>
      <c r="Y90" s="293"/>
      <c r="Z90" s="293"/>
      <c r="AA90" s="293"/>
      <c r="AB90" s="293"/>
      <c r="AC90" s="293"/>
      <c r="AD90" s="293"/>
      <c r="AE90" s="293"/>
      <c r="AF90" s="293"/>
      <c r="AG90" s="293"/>
      <c r="AH90" s="293"/>
      <c r="AI90" s="293"/>
      <c r="AJ90" s="293"/>
      <c r="AK90" s="293"/>
      <c r="AL90" s="293"/>
      <c r="AM90" s="293"/>
      <c r="AN90" s="293"/>
      <c r="AO90" s="293"/>
      <c r="AP90" s="293"/>
      <c r="AQ90" s="293"/>
      <c r="AR90" s="293"/>
      <c r="AS90" s="293"/>
      <c r="AT90" s="293"/>
      <c r="AU90" s="293"/>
      <c r="AV90" s="293"/>
      <c r="AW90" s="293"/>
      <c r="AX90" s="293"/>
      <c r="AY90" s="293"/>
      <c r="AZ90" s="293"/>
      <c r="BA90" s="293"/>
      <c r="BB90" s="293"/>
      <c r="BC90" s="293"/>
      <c r="BD90" s="293"/>
      <c r="BE90" s="293"/>
      <c r="BF90" s="293"/>
      <c r="BG90" s="293"/>
    </row>
    <row r="91" ht="14.25" customHeight="1">
      <c r="L91" s="178"/>
      <c r="M91" s="178"/>
      <c r="N91" s="178"/>
      <c r="W91" s="292"/>
      <c r="X91" s="293"/>
      <c r="Y91" s="293"/>
      <c r="Z91" s="293"/>
      <c r="AA91" s="293"/>
      <c r="AB91" s="293"/>
      <c r="AC91" s="293"/>
      <c r="AD91" s="293"/>
      <c r="AE91" s="293"/>
      <c r="AF91" s="293"/>
      <c r="AG91" s="293"/>
      <c r="AH91" s="293"/>
      <c r="AI91" s="293"/>
      <c r="AJ91" s="293"/>
      <c r="AK91" s="293"/>
      <c r="AL91" s="293"/>
      <c r="AM91" s="293"/>
      <c r="AN91" s="293"/>
      <c r="AO91" s="293"/>
      <c r="AP91" s="293"/>
      <c r="AQ91" s="293"/>
      <c r="AR91" s="293"/>
      <c r="AS91" s="293"/>
      <c r="AT91" s="293"/>
      <c r="AU91" s="293"/>
      <c r="AV91" s="293"/>
      <c r="AW91" s="293"/>
      <c r="AX91" s="293"/>
      <c r="AY91" s="293"/>
      <c r="AZ91" s="293"/>
      <c r="BA91" s="293"/>
      <c r="BB91" s="293"/>
      <c r="BC91" s="293"/>
      <c r="BD91" s="293"/>
      <c r="BE91" s="293"/>
      <c r="BF91" s="293"/>
      <c r="BG91" s="293"/>
    </row>
    <row r="92" ht="14.25" customHeight="1">
      <c r="L92" s="178"/>
      <c r="M92" s="178"/>
      <c r="N92" s="178"/>
      <c r="W92" s="292"/>
      <c r="X92" s="293"/>
      <c r="Y92" s="293"/>
      <c r="Z92" s="293"/>
      <c r="AA92" s="293"/>
      <c r="AB92" s="293"/>
      <c r="AC92" s="293"/>
      <c r="AD92" s="293"/>
      <c r="AE92" s="293"/>
      <c r="AF92" s="293"/>
      <c r="AG92" s="293"/>
      <c r="AH92" s="293"/>
      <c r="AI92" s="293"/>
      <c r="AJ92" s="293"/>
      <c r="AK92" s="293"/>
      <c r="AL92" s="293"/>
      <c r="AM92" s="293"/>
      <c r="AN92" s="293"/>
      <c r="AO92" s="293"/>
      <c r="AP92" s="293"/>
      <c r="AQ92" s="293"/>
      <c r="AR92" s="293"/>
      <c r="AS92" s="293"/>
      <c r="AT92" s="293"/>
      <c r="AU92" s="293"/>
      <c r="AV92" s="293"/>
      <c r="AW92" s="293"/>
      <c r="AX92" s="293"/>
      <c r="AY92" s="293"/>
      <c r="AZ92" s="293"/>
      <c r="BA92" s="293"/>
      <c r="BB92" s="293"/>
      <c r="BC92" s="293"/>
      <c r="BD92" s="293"/>
      <c r="BE92" s="293"/>
      <c r="BF92" s="293"/>
      <c r="BG92" s="293"/>
    </row>
    <row r="93" ht="14.25" customHeight="1">
      <c r="L93" s="178"/>
      <c r="M93" s="178"/>
      <c r="N93" s="178"/>
      <c r="W93" s="292"/>
      <c r="X93" s="293"/>
      <c r="Y93" s="293"/>
      <c r="Z93" s="293"/>
      <c r="AA93" s="293"/>
      <c r="AB93" s="293"/>
      <c r="AC93" s="293"/>
      <c r="AD93" s="293"/>
      <c r="AE93" s="293"/>
      <c r="AF93" s="293"/>
      <c r="AG93" s="293"/>
      <c r="AH93" s="293"/>
      <c r="AI93" s="293"/>
      <c r="AJ93" s="293"/>
      <c r="AK93" s="293"/>
      <c r="AL93" s="293"/>
      <c r="AM93" s="293"/>
      <c r="AN93" s="293"/>
      <c r="AO93" s="293"/>
      <c r="AP93" s="293"/>
      <c r="AQ93" s="293"/>
      <c r="AR93" s="293"/>
      <c r="AS93" s="293"/>
      <c r="AT93" s="293"/>
      <c r="AU93" s="293"/>
      <c r="AV93" s="293"/>
      <c r="AW93" s="293"/>
      <c r="AX93" s="293"/>
      <c r="AY93" s="293"/>
      <c r="AZ93" s="293"/>
      <c r="BA93" s="293"/>
      <c r="BB93" s="293"/>
      <c r="BC93" s="293"/>
      <c r="BD93" s="293"/>
      <c r="BE93" s="293"/>
      <c r="BF93" s="293"/>
      <c r="BG93" s="293"/>
    </row>
    <row r="94" ht="14.25" customHeight="1">
      <c r="L94" s="178"/>
      <c r="M94" s="178"/>
      <c r="N94" s="178"/>
      <c r="W94" s="292"/>
      <c r="X94" s="293"/>
      <c r="Y94" s="293"/>
      <c r="Z94" s="293"/>
      <c r="AA94" s="293"/>
      <c r="AB94" s="293"/>
      <c r="AC94" s="293"/>
      <c r="AD94" s="293"/>
      <c r="AE94" s="293"/>
      <c r="AF94" s="293"/>
      <c r="AG94" s="293"/>
      <c r="AH94" s="293"/>
      <c r="AI94" s="293"/>
      <c r="AJ94" s="293"/>
      <c r="AK94" s="293"/>
      <c r="AL94" s="293"/>
      <c r="AM94" s="293"/>
      <c r="AN94" s="293"/>
      <c r="AO94" s="293"/>
      <c r="AP94" s="293"/>
      <c r="AQ94" s="293"/>
      <c r="AR94" s="293"/>
      <c r="AS94" s="293"/>
      <c r="AT94" s="293"/>
      <c r="AU94" s="293"/>
      <c r="AV94" s="293"/>
      <c r="AW94" s="293"/>
      <c r="AX94" s="293"/>
      <c r="AY94" s="293"/>
      <c r="AZ94" s="293"/>
      <c r="BA94" s="293"/>
      <c r="BB94" s="293"/>
      <c r="BC94" s="293"/>
      <c r="BD94" s="293"/>
      <c r="BE94" s="293"/>
      <c r="BF94" s="293"/>
      <c r="BG94" s="293"/>
    </row>
    <row r="95" ht="14.25" customHeight="1">
      <c r="L95" s="178"/>
      <c r="M95" s="178"/>
      <c r="N95" s="178"/>
      <c r="W95" s="292"/>
      <c r="X95" s="293"/>
      <c r="Y95" s="293"/>
      <c r="Z95" s="293"/>
      <c r="AA95" s="293"/>
      <c r="AB95" s="293"/>
      <c r="AC95" s="293"/>
      <c r="AD95" s="293"/>
      <c r="AE95" s="293"/>
      <c r="AF95" s="293"/>
      <c r="AG95" s="293"/>
      <c r="AH95" s="293"/>
      <c r="AI95" s="293"/>
      <c r="AJ95" s="293"/>
      <c r="AK95" s="293"/>
      <c r="AL95" s="293"/>
      <c r="AM95" s="293"/>
      <c r="AN95" s="293"/>
      <c r="AO95" s="293"/>
      <c r="AP95" s="293"/>
      <c r="AQ95" s="293"/>
      <c r="AR95" s="293"/>
      <c r="AS95" s="293"/>
      <c r="AT95" s="293"/>
      <c r="AU95" s="293"/>
      <c r="AV95" s="293"/>
      <c r="AW95" s="293"/>
      <c r="AX95" s="293"/>
      <c r="AY95" s="293"/>
      <c r="AZ95" s="293"/>
      <c r="BA95" s="293"/>
      <c r="BB95" s="293"/>
      <c r="BC95" s="293"/>
      <c r="BD95" s="293"/>
      <c r="BE95" s="293"/>
      <c r="BF95" s="293"/>
      <c r="BG95" s="293"/>
    </row>
    <row r="96" ht="14.25" customHeight="1">
      <c r="L96" s="178"/>
      <c r="M96" s="178"/>
      <c r="N96" s="178"/>
      <c r="W96" s="292"/>
      <c r="X96" s="293"/>
      <c r="Y96" s="293"/>
      <c r="Z96" s="293"/>
      <c r="AA96" s="293"/>
      <c r="AB96" s="293"/>
      <c r="AC96" s="293"/>
      <c r="AD96" s="293"/>
      <c r="AE96" s="293"/>
      <c r="AF96" s="293"/>
      <c r="AG96" s="293"/>
      <c r="AH96" s="293"/>
      <c r="AI96" s="293"/>
      <c r="AJ96" s="293"/>
      <c r="AK96" s="293"/>
      <c r="AL96" s="293"/>
      <c r="AM96" s="293"/>
      <c r="AN96" s="293"/>
      <c r="AO96" s="293"/>
      <c r="AP96" s="293"/>
      <c r="AQ96" s="293"/>
      <c r="AR96" s="293"/>
      <c r="AS96" s="293"/>
      <c r="AT96" s="293"/>
      <c r="AU96" s="293"/>
      <c r="AV96" s="293"/>
      <c r="AW96" s="293"/>
      <c r="AX96" s="293"/>
      <c r="AY96" s="293"/>
      <c r="AZ96" s="293"/>
      <c r="BA96" s="293"/>
      <c r="BB96" s="293"/>
      <c r="BC96" s="293"/>
      <c r="BD96" s="293"/>
      <c r="BE96" s="293"/>
      <c r="BF96" s="293"/>
      <c r="BG96" s="293"/>
    </row>
    <row r="97" ht="14.25" customHeight="1">
      <c r="L97" s="178"/>
      <c r="M97" s="178"/>
      <c r="N97" s="178"/>
      <c r="W97" s="292"/>
      <c r="X97" s="293"/>
      <c r="Y97" s="293"/>
      <c r="Z97" s="293"/>
      <c r="AA97" s="293"/>
      <c r="AB97" s="293"/>
      <c r="AC97" s="293"/>
      <c r="AD97" s="293"/>
      <c r="AE97" s="293"/>
      <c r="AF97" s="293"/>
      <c r="AG97" s="293"/>
      <c r="AH97" s="293"/>
      <c r="AI97" s="293"/>
      <c r="AJ97" s="293"/>
      <c r="AK97" s="293"/>
      <c r="AL97" s="293"/>
      <c r="AM97" s="293"/>
      <c r="AN97" s="293"/>
      <c r="AO97" s="293"/>
      <c r="AP97" s="293"/>
      <c r="AQ97" s="293"/>
      <c r="AR97" s="293"/>
      <c r="AS97" s="293"/>
      <c r="AT97" s="293"/>
      <c r="AU97" s="293"/>
      <c r="AV97" s="293"/>
      <c r="AW97" s="293"/>
      <c r="AX97" s="293"/>
      <c r="AY97" s="293"/>
      <c r="AZ97" s="293"/>
      <c r="BA97" s="293"/>
      <c r="BB97" s="293"/>
      <c r="BC97" s="293"/>
      <c r="BD97" s="293"/>
      <c r="BE97" s="293"/>
      <c r="BF97" s="293"/>
      <c r="BG97" s="293"/>
    </row>
    <row r="98" ht="14.25" customHeight="1">
      <c r="L98" s="178"/>
      <c r="M98" s="178"/>
      <c r="N98" s="178"/>
      <c r="W98" s="292"/>
      <c r="X98" s="293"/>
      <c r="Y98" s="293"/>
      <c r="Z98" s="293"/>
      <c r="AA98" s="293"/>
      <c r="AB98" s="293"/>
      <c r="AC98" s="293"/>
      <c r="AD98" s="293"/>
      <c r="AE98" s="293"/>
      <c r="AF98" s="293"/>
      <c r="AG98" s="293"/>
      <c r="AH98" s="293"/>
      <c r="AI98" s="293"/>
      <c r="AJ98" s="293"/>
      <c r="AK98" s="293"/>
      <c r="AL98" s="293"/>
      <c r="AM98" s="293"/>
      <c r="AN98" s="293"/>
      <c r="AO98" s="293"/>
      <c r="AP98" s="293"/>
      <c r="AQ98" s="293"/>
      <c r="AR98" s="293"/>
      <c r="AS98" s="293"/>
      <c r="AT98" s="293"/>
      <c r="AU98" s="293"/>
      <c r="AV98" s="293"/>
      <c r="AW98" s="293"/>
      <c r="AX98" s="293"/>
      <c r="AY98" s="293"/>
      <c r="AZ98" s="293"/>
      <c r="BA98" s="293"/>
      <c r="BB98" s="293"/>
      <c r="BC98" s="293"/>
      <c r="BD98" s="293"/>
      <c r="BE98" s="293"/>
      <c r="BF98" s="293"/>
      <c r="BG98" s="293"/>
    </row>
    <row r="99" ht="14.25" customHeight="1">
      <c r="L99" s="178"/>
      <c r="M99" s="178"/>
      <c r="N99" s="178"/>
      <c r="W99" s="292"/>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row>
    <row r="100" ht="14.25" customHeight="1">
      <c r="L100" s="178"/>
      <c r="M100" s="178"/>
      <c r="N100" s="178"/>
      <c r="W100" s="292"/>
      <c r="X100" s="293"/>
      <c r="Y100" s="293"/>
      <c r="Z100" s="293"/>
      <c r="AA100" s="293"/>
      <c r="AB100" s="293"/>
      <c r="AC100" s="293"/>
      <c r="AD100" s="293"/>
      <c r="AE100" s="293"/>
      <c r="AF100" s="293"/>
      <c r="AG100" s="293"/>
      <c r="AH100" s="293"/>
      <c r="AI100" s="293"/>
      <c r="AJ100" s="293"/>
      <c r="AK100" s="293"/>
      <c r="AL100" s="293"/>
      <c r="AM100" s="293"/>
      <c r="AN100" s="293"/>
      <c r="AO100" s="293"/>
      <c r="AP100" s="293"/>
      <c r="AQ100" s="293"/>
      <c r="AR100" s="293"/>
      <c r="AS100" s="293"/>
      <c r="AT100" s="293"/>
      <c r="AU100" s="293"/>
      <c r="AV100" s="293"/>
      <c r="AW100" s="293"/>
      <c r="AX100" s="293"/>
      <c r="AY100" s="293"/>
      <c r="AZ100" s="293"/>
      <c r="BA100" s="293"/>
      <c r="BB100" s="293"/>
      <c r="BC100" s="293"/>
      <c r="BD100" s="293"/>
      <c r="BE100" s="293"/>
      <c r="BF100" s="293"/>
      <c r="BG100" s="293"/>
    </row>
    <row r="101" ht="14.25" customHeight="1">
      <c r="L101" s="178"/>
      <c r="M101" s="178"/>
      <c r="N101" s="178"/>
      <c r="W101" s="292"/>
      <c r="X101" s="293"/>
      <c r="Y101" s="293"/>
      <c r="Z101" s="293"/>
      <c r="AA101" s="293"/>
      <c r="AB101" s="293"/>
      <c r="AC101" s="293"/>
      <c r="AD101" s="293"/>
      <c r="AE101" s="293"/>
      <c r="AF101" s="293"/>
      <c r="AG101" s="293"/>
      <c r="AH101" s="293"/>
      <c r="AI101" s="293"/>
      <c r="AJ101" s="293"/>
      <c r="AK101" s="293"/>
      <c r="AL101" s="293"/>
      <c r="AM101" s="293"/>
      <c r="AN101" s="293"/>
      <c r="AO101" s="293"/>
      <c r="AP101" s="293"/>
      <c r="AQ101" s="293"/>
      <c r="AR101" s="293"/>
      <c r="AS101" s="293"/>
      <c r="AT101" s="293"/>
      <c r="AU101" s="293"/>
      <c r="AV101" s="293"/>
      <c r="AW101" s="293"/>
      <c r="AX101" s="293"/>
      <c r="AY101" s="293"/>
      <c r="AZ101" s="293"/>
      <c r="BA101" s="293"/>
      <c r="BB101" s="293"/>
      <c r="BC101" s="293"/>
      <c r="BD101" s="293"/>
      <c r="BE101" s="293"/>
      <c r="BF101" s="293"/>
      <c r="BG101" s="293"/>
    </row>
    <row r="102" ht="14.25" customHeight="1">
      <c r="L102" s="178"/>
      <c r="M102" s="178"/>
      <c r="N102" s="178"/>
      <c r="W102" s="292"/>
      <c r="X102" s="293"/>
      <c r="Y102" s="293"/>
      <c r="Z102" s="293"/>
      <c r="AA102" s="293"/>
      <c r="AB102" s="293"/>
      <c r="AC102" s="293"/>
      <c r="AD102" s="293"/>
      <c r="AE102" s="293"/>
      <c r="AF102" s="293"/>
      <c r="AG102" s="293"/>
      <c r="AH102" s="293"/>
      <c r="AI102" s="293"/>
      <c r="AJ102" s="293"/>
      <c r="AK102" s="293"/>
      <c r="AL102" s="293"/>
      <c r="AM102" s="293"/>
      <c r="AN102" s="293"/>
      <c r="AO102" s="293"/>
      <c r="AP102" s="293"/>
      <c r="AQ102" s="293"/>
      <c r="AR102" s="293"/>
      <c r="AS102" s="293"/>
      <c r="AT102" s="293"/>
      <c r="AU102" s="293"/>
      <c r="AV102" s="293"/>
      <c r="AW102" s="293"/>
      <c r="AX102" s="293"/>
      <c r="AY102" s="293"/>
      <c r="AZ102" s="293"/>
      <c r="BA102" s="293"/>
      <c r="BB102" s="293"/>
      <c r="BC102" s="293"/>
      <c r="BD102" s="293"/>
      <c r="BE102" s="293"/>
      <c r="BF102" s="293"/>
      <c r="BG102" s="293"/>
    </row>
    <row r="103" ht="14.25" customHeight="1">
      <c r="L103" s="178"/>
      <c r="M103" s="178"/>
      <c r="N103" s="178"/>
      <c r="W103" s="292"/>
      <c r="X103" s="293"/>
      <c r="Y103" s="293"/>
      <c r="Z103" s="293"/>
      <c r="AA103" s="293"/>
      <c r="AB103" s="293"/>
      <c r="AC103" s="293"/>
      <c r="AD103" s="293"/>
      <c r="AE103" s="293"/>
      <c r="AF103" s="293"/>
      <c r="AG103" s="293"/>
      <c r="AH103" s="293"/>
      <c r="AI103" s="293"/>
      <c r="AJ103" s="293"/>
      <c r="AK103" s="293"/>
      <c r="AL103" s="293"/>
      <c r="AM103" s="293"/>
      <c r="AN103" s="293"/>
      <c r="AO103" s="293"/>
      <c r="AP103" s="293"/>
      <c r="AQ103" s="293"/>
      <c r="AR103" s="293"/>
      <c r="AS103" s="293"/>
      <c r="AT103" s="293"/>
      <c r="AU103" s="293"/>
      <c r="AV103" s="293"/>
      <c r="AW103" s="293"/>
      <c r="AX103" s="293"/>
      <c r="AY103" s="293"/>
      <c r="AZ103" s="293"/>
      <c r="BA103" s="293"/>
      <c r="BB103" s="293"/>
      <c r="BC103" s="293"/>
      <c r="BD103" s="293"/>
      <c r="BE103" s="293"/>
      <c r="BF103" s="293"/>
      <c r="BG103" s="293"/>
    </row>
    <row r="104" ht="14.25" customHeight="1">
      <c r="L104" s="178"/>
      <c r="M104" s="178"/>
      <c r="N104" s="178"/>
      <c r="W104" s="292"/>
      <c r="X104" s="293"/>
      <c r="Y104" s="293"/>
      <c r="Z104" s="293"/>
      <c r="AA104" s="293"/>
      <c r="AB104" s="293"/>
      <c r="AC104" s="293"/>
      <c r="AD104" s="293"/>
      <c r="AE104" s="293"/>
      <c r="AF104" s="293"/>
      <c r="AG104" s="293"/>
      <c r="AH104" s="293"/>
      <c r="AI104" s="293"/>
      <c r="AJ104" s="293"/>
      <c r="AK104" s="293"/>
      <c r="AL104" s="293"/>
      <c r="AM104" s="293"/>
      <c r="AN104" s="293"/>
      <c r="AO104" s="293"/>
      <c r="AP104" s="293"/>
      <c r="AQ104" s="293"/>
      <c r="AR104" s="293"/>
      <c r="AS104" s="293"/>
      <c r="AT104" s="293"/>
      <c r="AU104" s="293"/>
      <c r="AV104" s="293"/>
      <c r="AW104" s="293"/>
      <c r="AX104" s="293"/>
      <c r="AY104" s="293"/>
      <c r="AZ104" s="293"/>
      <c r="BA104" s="293"/>
      <c r="BB104" s="293"/>
      <c r="BC104" s="293"/>
      <c r="BD104" s="293"/>
      <c r="BE104" s="293"/>
      <c r="BF104" s="293"/>
      <c r="BG104" s="293"/>
    </row>
    <row r="105" ht="14.25" customHeight="1">
      <c r="L105" s="178"/>
      <c r="M105" s="178"/>
      <c r="N105" s="178"/>
      <c r="W105" s="292"/>
      <c r="X105" s="293"/>
      <c r="Y105" s="293"/>
      <c r="Z105" s="293"/>
      <c r="AA105" s="293"/>
      <c r="AB105" s="293"/>
      <c r="AC105" s="293"/>
      <c r="AD105" s="293"/>
      <c r="AE105" s="293"/>
      <c r="AF105" s="293"/>
      <c r="AG105" s="293"/>
      <c r="AH105" s="293"/>
      <c r="AI105" s="293"/>
      <c r="AJ105" s="293"/>
      <c r="AK105" s="293"/>
      <c r="AL105" s="293"/>
      <c r="AM105" s="293"/>
      <c r="AN105" s="293"/>
      <c r="AO105" s="293"/>
      <c r="AP105" s="293"/>
      <c r="AQ105" s="293"/>
      <c r="AR105" s="293"/>
      <c r="AS105" s="293"/>
      <c r="AT105" s="293"/>
      <c r="AU105" s="293"/>
      <c r="AV105" s="293"/>
      <c r="AW105" s="293"/>
      <c r="AX105" s="293"/>
      <c r="AY105" s="293"/>
      <c r="AZ105" s="293"/>
      <c r="BA105" s="293"/>
      <c r="BB105" s="293"/>
      <c r="BC105" s="293"/>
      <c r="BD105" s="293"/>
      <c r="BE105" s="293"/>
      <c r="BF105" s="293"/>
      <c r="BG105" s="293"/>
    </row>
    <row r="106" ht="14.25" customHeight="1">
      <c r="L106" s="178"/>
      <c r="M106" s="178"/>
      <c r="N106" s="178"/>
      <c r="W106" s="292"/>
      <c r="X106" s="293"/>
      <c r="Y106" s="293"/>
      <c r="Z106" s="293"/>
      <c r="AA106" s="293"/>
      <c r="AB106" s="293"/>
      <c r="AC106" s="293"/>
      <c r="AD106" s="293"/>
      <c r="AE106" s="293"/>
      <c r="AF106" s="293"/>
      <c r="AG106" s="293"/>
      <c r="AH106" s="293"/>
      <c r="AI106" s="293"/>
      <c r="AJ106" s="293"/>
      <c r="AK106" s="293"/>
      <c r="AL106" s="293"/>
      <c r="AM106" s="293"/>
      <c r="AN106" s="293"/>
      <c r="AO106" s="293"/>
      <c r="AP106" s="293"/>
      <c r="AQ106" s="293"/>
      <c r="AR106" s="293"/>
      <c r="AS106" s="293"/>
      <c r="AT106" s="293"/>
      <c r="AU106" s="293"/>
      <c r="AV106" s="293"/>
      <c r="AW106" s="293"/>
      <c r="AX106" s="293"/>
      <c r="AY106" s="293"/>
      <c r="AZ106" s="293"/>
      <c r="BA106" s="293"/>
      <c r="BB106" s="293"/>
      <c r="BC106" s="293"/>
      <c r="BD106" s="293"/>
      <c r="BE106" s="293"/>
      <c r="BF106" s="293"/>
      <c r="BG106" s="293"/>
    </row>
    <row r="107" ht="14.25" customHeight="1">
      <c r="L107" s="178"/>
      <c r="M107" s="178"/>
      <c r="N107" s="178"/>
      <c r="W107" s="292"/>
      <c r="X107" s="293"/>
      <c r="Y107" s="293"/>
      <c r="Z107" s="293"/>
      <c r="AA107" s="293"/>
      <c r="AB107" s="293"/>
      <c r="AC107" s="293"/>
      <c r="AD107" s="293"/>
      <c r="AE107" s="293"/>
      <c r="AF107" s="293"/>
      <c r="AG107" s="293"/>
      <c r="AH107" s="293"/>
      <c r="AI107" s="293"/>
      <c r="AJ107" s="293"/>
      <c r="AK107" s="293"/>
      <c r="AL107" s="293"/>
      <c r="AM107" s="293"/>
      <c r="AN107" s="293"/>
      <c r="AO107" s="293"/>
      <c r="AP107" s="293"/>
      <c r="AQ107" s="293"/>
      <c r="AR107" s="293"/>
      <c r="AS107" s="293"/>
      <c r="AT107" s="293"/>
      <c r="AU107" s="293"/>
      <c r="AV107" s="293"/>
      <c r="AW107" s="293"/>
      <c r="AX107" s="293"/>
      <c r="AY107" s="293"/>
      <c r="AZ107" s="293"/>
      <c r="BA107" s="293"/>
      <c r="BB107" s="293"/>
      <c r="BC107" s="293"/>
      <c r="BD107" s="293"/>
      <c r="BE107" s="293"/>
      <c r="BF107" s="293"/>
      <c r="BG107" s="293"/>
    </row>
    <row r="108" ht="14.25" customHeight="1">
      <c r="L108" s="178"/>
      <c r="M108" s="178"/>
      <c r="N108" s="178"/>
      <c r="W108" s="292"/>
      <c r="X108" s="293"/>
      <c r="Y108" s="293"/>
      <c r="Z108" s="293"/>
      <c r="AA108" s="293"/>
      <c r="AB108" s="293"/>
      <c r="AC108" s="293"/>
      <c r="AD108" s="293"/>
      <c r="AE108" s="293"/>
      <c r="AF108" s="293"/>
      <c r="AG108" s="293"/>
      <c r="AH108" s="293"/>
      <c r="AI108" s="293"/>
      <c r="AJ108" s="293"/>
      <c r="AK108" s="293"/>
      <c r="AL108" s="293"/>
      <c r="AM108" s="293"/>
      <c r="AN108" s="293"/>
      <c r="AO108" s="293"/>
      <c r="AP108" s="293"/>
      <c r="AQ108" s="293"/>
      <c r="AR108" s="293"/>
      <c r="AS108" s="293"/>
      <c r="AT108" s="293"/>
      <c r="AU108" s="293"/>
      <c r="AV108" s="293"/>
      <c r="AW108" s="293"/>
      <c r="AX108" s="293"/>
      <c r="AY108" s="293"/>
      <c r="AZ108" s="293"/>
      <c r="BA108" s="293"/>
      <c r="BB108" s="293"/>
      <c r="BC108" s="293"/>
      <c r="BD108" s="293"/>
      <c r="BE108" s="293"/>
      <c r="BF108" s="293"/>
      <c r="BG108" s="293"/>
    </row>
    <row r="109" ht="14.25" customHeight="1">
      <c r="L109" s="178"/>
      <c r="M109" s="178"/>
      <c r="N109" s="178"/>
      <c r="W109" s="292"/>
      <c r="X109" s="293"/>
      <c r="Y109" s="293"/>
      <c r="Z109" s="293"/>
      <c r="AA109" s="293"/>
      <c r="AB109" s="293"/>
      <c r="AC109" s="293"/>
      <c r="AD109" s="293"/>
      <c r="AE109" s="293"/>
      <c r="AF109" s="293"/>
      <c r="AG109" s="293"/>
      <c r="AH109" s="293"/>
      <c r="AI109" s="293"/>
      <c r="AJ109" s="293"/>
      <c r="AK109" s="293"/>
      <c r="AL109" s="293"/>
      <c r="AM109" s="293"/>
      <c r="AN109" s="293"/>
      <c r="AO109" s="293"/>
      <c r="AP109" s="293"/>
      <c r="AQ109" s="293"/>
      <c r="AR109" s="293"/>
      <c r="AS109" s="293"/>
      <c r="AT109" s="293"/>
      <c r="AU109" s="293"/>
      <c r="AV109" s="293"/>
      <c r="AW109" s="293"/>
      <c r="AX109" s="293"/>
      <c r="AY109" s="293"/>
      <c r="AZ109" s="293"/>
      <c r="BA109" s="293"/>
      <c r="BB109" s="293"/>
      <c r="BC109" s="293"/>
      <c r="BD109" s="293"/>
      <c r="BE109" s="293"/>
      <c r="BF109" s="293"/>
      <c r="BG109" s="293"/>
    </row>
    <row r="110" ht="14.25" customHeight="1">
      <c r="L110" s="178"/>
      <c r="M110" s="178"/>
      <c r="N110" s="178"/>
      <c r="W110" s="292"/>
      <c r="X110" s="293"/>
      <c r="Y110" s="293"/>
      <c r="Z110" s="293"/>
      <c r="AA110" s="293"/>
      <c r="AB110" s="293"/>
      <c r="AC110" s="293"/>
      <c r="AD110" s="293"/>
      <c r="AE110" s="293"/>
      <c r="AF110" s="293"/>
      <c r="AG110" s="293"/>
      <c r="AH110" s="293"/>
      <c r="AI110" s="293"/>
      <c r="AJ110" s="293"/>
      <c r="AK110" s="293"/>
      <c r="AL110" s="293"/>
      <c r="AM110" s="293"/>
      <c r="AN110" s="293"/>
      <c r="AO110" s="293"/>
      <c r="AP110" s="293"/>
      <c r="AQ110" s="293"/>
      <c r="AR110" s="293"/>
      <c r="AS110" s="293"/>
      <c r="AT110" s="293"/>
      <c r="AU110" s="293"/>
      <c r="AV110" s="293"/>
      <c r="AW110" s="293"/>
      <c r="AX110" s="293"/>
      <c r="AY110" s="293"/>
      <c r="AZ110" s="293"/>
      <c r="BA110" s="293"/>
      <c r="BB110" s="293"/>
      <c r="BC110" s="293"/>
      <c r="BD110" s="293"/>
      <c r="BE110" s="293"/>
      <c r="BF110" s="293"/>
      <c r="BG110" s="293"/>
    </row>
    <row r="111" ht="14.25" customHeight="1">
      <c r="L111" s="178"/>
      <c r="M111" s="178"/>
      <c r="N111" s="178"/>
      <c r="W111" s="292"/>
      <c r="X111" s="293"/>
      <c r="Y111" s="293"/>
      <c r="Z111" s="293"/>
      <c r="AA111" s="293"/>
      <c r="AB111" s="293"/>
      <c r="AC111" s="293"/>
      <c r="AD111" s="293"/>
      <c r="AE111" s="293"/>
      <c r="AF111" s="293"/>
      <c r="AG111" s="293"/>
      <c r="AH111" s="293"/>
      <c r="AI111" s="293"/>
      <c r="AJ111" s="293"/>
      <c r="AK111" s="293"/>
      <c r="AL111" s="293"/>
      <c r="AM111" s="293"/>
      <c r="AN111" s="293"/>
      <c r="AO111" s="293"/>
      <c r="AP111" s="293"/>
      <c r="AQ111" s="293"/>
      <c r="AR111" s="293"/>
      <c r="AS111" s="293"/>
      <c r="AT111" s="293"/>
      <c r="AU111" s="293"/>
      <c r="AV111" s="293"/>
      <c r="AW111" s="293"/>
      <c r="AX111" s="293"/>
      <c r="AY111" s="293"/>
      <c r="AZ111" s="293"/>
      <c r="BA111" s="293"/>
      <c r="BB111" s="293"/>
      <c r="BC111" s="293"/>
      <c r="BD111" s="293"/>
      <c r="BE111" s="293"/>
      <c r="BF111" s="293"/>
      <c r="BG111" s="293"/>
    </row>
    <row r="112" ht="14.25" customHeight="1">
      <c r="L112" s="178"/>
      <c r="M112" s="178"/>
      <c r="N112" s="178"/>
      <c r="W112" s="292"/>
      <c r="X112" s="293"/>
      <c r="Y112" s="293"/>
      <c r="Z112" s="293"/>
      <c r="AA112" s="293"/>
      <c r="AB112" s="293"/>
      <c r="AC112" s="293"/>
      <c r="AD112" s="293"/>
      <c r="AE112" s="293"/>
      <c r="AF112" s="293"/>
      <c r="AG112" s="293"/>
      <c r="AH112" s="293"/>
      <c r="AI112" s="293"/>
      <c r="AJ112" s="293"/>
      <c r="AK112" s="293"/>
      <c r="AL112" s="293"/>
      <c r="AM112" s="293"/>
      <c r="AN112" s="293"/>
      <c r="AO112" s="293"/>
      <c r="AP112" s="293"/>
      <c r="AQ112" s="293"/>
      <c r="AR112" s="293"/>
      <c r="AS112" s="293"/>
      <c r="AT112" s="293"/>
      <c r="AU112" s="293"/>
      <c r="AV112" s="293"/>
      <c r="AW112" s="293"/>
      <c r="AX112" s="293"/>
      <c r="AY112" s="293"/>
      <c r="AZ112" s="293"/>
      <c r="BA112" s="293"/>
      <c r="BB112" s="293"/>
      <c r="BC112" s="293"/>
      <c r="BD112" s="293"/>
      <c r="BE112" s="293"/>
      <c r="BF112" s="293"/>
      <c r="BG112" s="293"/>
    </row>
    <row r="113" ht="14.25" customHeight="1">
      <c r="L113" s="178"/>
      <c r="M113" s="178"/>
      <c r="N113" s="178"/>
      <c r="W113" s="292"/>
      <c r="X113" s="293"/>
      <c r="Y113" s="293"/>
      <c r="Z113" s="293"/>
      <c r="AA113" s="293"/>
      <c r="AB113" s="293"/>
      <c r="AC113" s="293"/>
      <c r="AD113" s="293"/>
      <c r="AE113" s="293"/>
      <c r="AF113" s="293"/>
      <c r="AG113" s="293"/>
      <c r="AH113" s="293"/>
      <c r="AI113" s="293"/>
      <c r="AJ113" s="293"/>
      <c r="AK113" s="293"/>
      <c r="AL113" s="293"/>
      <c r="AM113" s="293"/>
      <c r="AN113" s="293"/>
      <c r="AO113" s="293"/>
      <c r="AP113" s="293"/>
      <c r="AQ113" s="293"/>
      <c r="AR113" s="293"/>
      <c r="AS113" s="293"/>
      <c r="AT113" s="293"/>
      <c r="AU113" s="293"/>
      <c r="AV113" s="293"/>
      <c r="AW113" s="293"/>
      <c r="AX113" s="293"/>
      <c r="AY113" s="293"/>
      <c r="AZ113" s="293"/>
      <c r="BA113" s="293"/>
      <c r="BB113" s="293"/>
      <c r="BC113" s="293"/>
      <c r="BD113" s="293"/>
      <c r="BE113" s="293"/>
      <c r="BF113" s="293"/>
      <c r="BG113" s="293"/>
    </row>
    <row r="114" ht="14.25" customHeight="1">
      <c r="L114" s="178"/>
      <c r="M114" s="178"/>
      <c r="N114" s="178"/>
      <c r="W114" s="292"/>
      <c r="X114" s="293"/>
      <c r="Y114" s="293"/>
      <c r="Z114" s="293"/>
      <c r="AA114" s="293"/>
      <c r="AB114" s="293"/>
      <c r="AC114" s="293"/>
      <c r="AD114" s="293"/>
      <c r="AE114" s="293"/>
      <c r="AF114" s="293"/>
      <c r="AG114" s="293"/>
      <c r="AH114" s="293"/>
      <c r="AI114" s="293"/>
      <c r="AJ114" s="293"/>
      <c r="AK114" s="293"/>
      <c r="AL114" s="293"/>
      <c r="AM114" s="293"/>
      <c r="AN114" s="293"/>
      <c r="AO114" s="293"/>
      <c r="AP114" s="293"/>
      <c r="AQ114" s="293"/>
      <c r="AR114" s="293"/>
      <c r="AS114" s="293"/>
      <c r="AT114" s="293"/>
      <c r="AU114" s="293"/>
      <c r="AV114" s="293"/>
      <c r="AW114" s="293"/>
      <c r="AX114" s="293"/>
      <c r="AY114" s="293"/>
      <c r="AZ114" s="293"/>
      <c r="BA114" s="293"/>
      <c r="BB114" s="293"/>
      <c r="BC114" s="293"/>
      <c r="BD114" s="293"/>
      <c r="BE114" s="293"/>
      <c r="BF114" s="293"/>
      <c r="BG114" s="293"/>
    </row>
    <row r="115" ht="14.25" customHeight="1">
      <c r="L115" s="178"/>
      <c r="M115" s="178"/>
      <c r="N115" s="178"/>
      <c r="W115" s="292"/>
      <c r="X115" s="293"/>
      <c r="Y115" s="293"/>
      <c r="Z115" s="293"/>
      <c r="AA115" s="293"/>
      <c r="AB115" s="293"/>
      <c r="AC115" s="293"/>
      <c r="AD115" s="293"/>
      <c r="AE115" s="293"/>
      <c r="AF115" s="293"/>
      <c r="AG115" s="293"/>
      <c r="AH115" s="293"/>
      <c r="AI115" s="293"/>
      <c r="AJ115" s="293"/>
      <c r="AK115" s="293"/>
      <c r="AL115" s="293"/>
      <c r="AM115" s="293"/>
      <c r="AN115" s="293"/>
      <c r="AO115" s="293"/>
      <c r="AP115" s="293"/>
      <c r="AQ115" s="293"/>
      <c r="AR115" s="293"/>
      <c r="AS115" s="293"/>
      <c r="AT115" s="293"/>
      <c r="AU115" s="293"/>
      <c r="AV115" s="293"/>
      <c r="AW115" s="293"/>
      <c r="AX115" s="293"/>
      <c r="AY115" s="293"/>
      <c r="AZ115" s="293"/>
      <c r="BA115" s="293"/>
      <c r="BB115" s="293"/>
      <c r="BC115" s="293"/>
      <c r="BD115" s="293"/>
      <c r="BE115" s="293"/>
      <c r="BF115" s="293"/>
      <c r="BG115" s="293"/>
    </row>
    <row r="116" ht="14.25" customHeight="1">
      <c r="L116" s="178"/>
      <c r="M116" s="178"/>
      <c r="N116" s="178"/>
      <c r="W116" s="292"/>
      <c r="X116" s="293"/>
      <c r="Y116" s="293"/>
      <c r="Z116" s="293"/>
      <c r="AA116" s="293"/>
      <c r="AB116" s="293"/>
      <c r="AC116" s="293"/>
      <c r="AD116" s="293"/>
      <c r="AE116" s="293"/>
      <c r="AF116" s="293"/>
      <c r="AG116" s="293"/>
      <c r="AH116" s="293"/>
      <c r="AI116" s="293"/>
      <c r="AJ116" s="293"/>
      <c r="AK116" s="293"/>
      <c r="AL116" s="293"/>
      <c r="AM116" s="293"/>
      <c r="AN116" s="293"/>
      <c r="AO116" s="293"/>
      <c r="AP116" s="293"/>
      <c r="AQ116" s="293"/>
      <c r="AR116" s="293"/>
      <c r="AS116" s="293"/>
      <c r="AT116" s="293"/>
      <c r="AU116" s="293"/>
      <c r="AV116" s="293"/>
      <c r="AW116" s="293"/>
      <c r="AX116" s="293"/>
      <c r="AY116" s="293"/>
      <c r="AZ116" s="293"/>
      <c r="BA116" s="293"/>
      <c r="BB116" s="293"/>
      <c r="BC116" s="293"/>
      <c r="BD116" s="293"/>
      <c r="BE116" s="293"/>
      <c r="BF116" s="293"/>
      <c r="BG116" s="293"/>
    </row>
    <row r="117" ht="14.25" customHeight="1">
      <c r="L117" s="178"/>
      <c r="M117" s="178"/>
      <c r="N117" s="178"/>
      <c r="W117" s="292"/>
      <c r="X117" s="293"/>
      <c r="Y117" s="293"/>
      <c r="Z117" s="293"/>
      <c r="AA117" s="293"/>
      <c r="AB117" s="293"/>
      <c r="AC117" s="293"/>
      <c r="AD117" s="293"/>
      <c r="AE117" s="293"/>
      <c r="AF117" s="293"/>
      <c r="AG117" s="293"/>
      <c r="AH117" s="293"/>
      <c r="AI117" s="293"/>
      <c r="AJ117" s="293"/>
      <c r="AK117" s="293"/>
      <c r="AL117" s="293"/>
      <c r="AM117" s="293"/>
      <c r="AN117" s="293"/>
      <c r="AO117" s="293"/>
      <c r="AP117" s="293"/>
      <c r="AQ117" s="293"/>
      <c r="AR117" s="293"/>
      <c r="AS117" s="293"/>
      <c r="AT117" s="293"/>
      <c r="AU117" s="293"/>
      <c r="AV117" s="293"/>
      <c r="AW117" s="293"/>
      <c r="AX117" s="293"/>
      <c r="AY117" s="293"/>
      <c r="AZ117" s="293"/>
      <c r="BA117" s="293"/>
      <c r="BB117" s="293"/>
      <c r="BC117" s="293"/>
      <c r="BD117" s="293"/>
      <c r="BE117" s="293"/>
      <c r="BF117" s="293"/>
      <c r="BG117" s="293"/>
    </row>
    <row r="118" ht="14.25" customHeight="1">
      <c r="L118" s="178"/>
      <c r="M118" s="178"/>
      <c r="N118" s="178"/>
      <c r="W118" s="292"/>
      <c r="X118" s="293"/>
      <c r="Y118" s="293"/>
      <c r="Z118" s="293"/>
      <c r="AA118" s="293"/>
      <c r="AB118" s="293"/>
      <c r="AC118" s="293"/>
      <c r="AD118" s="293"/>
      <c r="AE118" s="293"/>
      <c r="AF118" s="293"/>
      <c r="AG118" s="293"/>
      <c r="AH118" s="293"/>
      <c r="AI118" s="293"/>
      <c r="AJ118" s="293"/>
      <c r="AK118" s="293"/>
      <c r="AL118" s="293"/>
      <c r="AM118" s="293"/>
      <c r="AN118" s="293"/>
      <c r="AO118" s="293"/>
      <c r="AP118" s="293"/>
      <c r="AQ118" s="293"/>
      <c r="AR118" s="293"/>
      <c r="AS118" s="293"/>
      <c r="AT118" s="293"/>
      <c r="AU118" s="293"/>
      <c r="AV118" s="293"/>
      <c r="AW118" s="293"/>
      <c r="AX118" s="293"/>
      <c r="AY118" s="293"/>
      <c r="AZ118" s="293"/>
      <c r="BA118" s="293"/>
      <c r="BB118" s="293"/>
      <c r="BC118" s="293"/>
      <c r="BD118" s="293"/>
      <c r="BE118" s="293"/>
      <c r="BF118" s="293"/>
      <c r="BG118" s="293"/>
    </row>
    <row r="119" ht="14.25" customHeight="1">
      <c r="L119" s="178"/>
      <c r="M119" s="178"/>
      <c r="N119" s="178"/>
      <c r="W119" s="292"/>
      <c r="X119" s="293"/>
      <c r="Y119" s="293"/>
      <c r="Z119" s="293"/>
      <c r="AA119" s="293"/>
      <c r="AB119" s="293"/>
      <c r="AC119" s="293"/>
      <c r="AD119" s="293"/>
      <c r="AE119" s="293"/>
      <c r="AF119" s="293"/>
      <c r="AG119" s="293"/>
      <c r="AH119" s="293"/>
      <c r="AI119" s="293"/>
      <c r="AJ119" s="293"/>
      <c r="AK119" s="293"/>
      <c r="AL119" s="293"/>
      <c r="AM119" s="293"/>
      <c r="AN119" s="293"/>
      <c r="AO119" s="293"/>
      <c r="AP119" s="293"/>
      <c r="AQ119" s="293"/>
      <c r="AR119" s="293"/>
      <c r="AS119" s="293"/>
      <c r="AT119" s="293"/>
      <c r="AU119" s="293"/>
      <c r="AV119" s="293"/>
      <c r="AW119" s="293"/>
      <c r="AX119" s="293"/>
      <c r="AY119" s="293"/>
      <c r="AZ119" s="293"/>
      <c r="BA119" s="293"/>
      <c r="BB119" s="293"/>
      <c r="BC119" s="293"/>
      <c r="BD119" s="293"/>
      <c r="BE119" s="293"/>
      <c r="BF119" s="293"/>
      <c r="BG119" s="293"/>
    </row>
    <row r="120" ht="14.25" customHeight="1">
      <c r="L120" s="178"/>
      <c r="M120" s="178"/>
      <c r="N120" s="178"/>
      <c r="W120" s="292"/>
      <c r="X120" s="293"/>
      <c r="Y120" s="293"/>
      <c r="Z120" s="293"/>
      <c r="AA120" s="293"/>
      <c r="AB120" s="293"/>
      <c r="AC120" s="293"/>
      <c r="AD120" s="293"/>
      <c r="AE120" s="293"/>
      <c r="AF120" s="293"/>
      <c r="AG120" s="293"/>
      <c r="AH120" s="293"/>
      <c r="AI120" s="293"/>
      <c r="AJ120" s="293"/>
      <c r="AK120" s="293"/>
      <c r="AL120" s="293"/>
      <c r="AM120" s="293"/>
      <c r="AN120" s="293"/>
      <c r="AO120" s="293"/>
      <c r="AP120" s="293"/>
      <c r="AQ120" s="293"/>
      <c r="AR120" s="293"/>
      <c r="AS120" s="293"/>
      <c r="AT120" s="293"/>
      <c r="AU120" s="293"/>
      <c r="AV120" s="293"/>
      <c r="AW120" s="293"/>
      <c r="AX120" s="293"/>
      <c r="AY120" s="293"/>
      <c r="AZ120" s="293"/>
      <c r="BA120" s="293"/>
      <c r="BB120" s="293"/>
      <c r="BC120" s="293"/>
      <c r="BD120" s="293"/>
      <c r="BE120" s="293"/>
      <c r="BF120" s="293"/>
      <c r="BG120" s="293"/>
    </row>
    <row r="121" ht="14.25" customHeight="1">
      <c r="L121" s="178"/>
      <c r="M121" s="178"/>
      <c r="N121" s="178"/>
      <c r="W121" s="292"/>
      <c r="X121" s="293"/>
      <c r="Y121" s="293"/>
      <c r="Z121" s="293"/>
      <c r="AA121" s="293"/>
      <c r="AB121" s="293"/>
      <c r="AC121" s="293"/>
      <c r="AD121" s="293"/>
      <c r="AE121" s="293"/>
      <c r="AF121" s="293"/>
      <c r="AG121" s="293"/>
      <c r="AH121" s="293"/>
      <c r="AI121" s="293"/>
      <c r="AJ121" s="293"/>
      <c r="AK121" s="293"/>
      <c r="AL121" s="293"/>
      <c r="AM121" s="293"/>
      <c r="AN121" s="293"/>
      <c r="AO121" s="293"/>
      <c r="AP121" s="293"/>
      <c r="AQ121" s="293"/>
      <c r="AR121" s="293"/>
      <c r="AS121" s="293"/>
      <c r="AT121" s="293"/>
      <c r="AU121" s="293"/>
      <c r="AV121" s="293"/>
      <c r="AW121" s="293"/>
      <c r="AX121" s="293"/>
      <c r="AY121" s="293"/>
      <c r="AZ121" s="293"/>
      <c r="BA121" s="293"/>
      <c r="BB121" s="293"/>
      <c r="BC121" s="293"/>
      <c r="BD121" s="293"/>
      <c r="BE121" s="293"/>
      <c r="BF121" s="293"/>
      <c r="BG121" s="293"/>
    </row>
    <row r="122" ht="14.25" customHeight="1">
      <c r="L122" s="178"/>
      <c r="M122" s="178"/>
      <c r="N122" s="178"/>
      <c r="W122" s="292"/>
      <c r="X122" s="293"/>
      <c r="Y122" s="293"/>
      <c r="Z122" s="293"/>
      <c r="AA122" s="293"/>
      <c r="AB122" s="293"/>
      <c r="AC122" s="293"/>
      <c r="AD122" s="293"/>
      <c r="AE122" s="293"/>
      <c r="AF122" s="293"/>
      <c r="AG122" s="293"/>
      <c r="AH122" s="293"/>
      <c r="AI122" s="293"/>
      <c r="AJ122" s="293"/>
      <c r="AK122" s="293"/>
      <c r="AL122" s="293"/>
      <c r="AM122" s="293"/>
      <c r="AN122" s="293"/>
      <c r="AO122" s="293"/>
      <c r="AP122" s="293"/>
      <c r="AQ122" s="293"/>
      <c r="AR122" s="293"/>
      <c r="AS122" s="293"/>
      <c r="AT122" s="293"/>
      <c r="AU122" s="293"/>
      <c r="AV122" s="293"/>
      <c r="AW122" s="293"/>
      <c r="AX122" s="293"/>
      <c r="AY122" s="293"/>
      <c r="AZ122" s="293"/>
      <c r="BA122" s="293"/>
      <c r="BB122" s="293"/>
      <c r="BC122" s="293"/>
      <c r="BD122" s="293"/>
      <c r="BE122" s="293"/>
      <c r="BF122" s="293"/>
      <c r="BG122" s="293"/>
    </row>
    <row r="123" ht="14.25" customHeight="1">
      <c r="L123" s="178"/>
      <c r="M123" s="178"/>
      <c r="N123" s="178"/>
      <c r="W123" s="292"/>
      <c r="X123" s="293"/>
      <c r="Y123" s="293"/>
      <c r="Z123" s="293"/>
      <c r="AA123" s="293"/>
      <c r="AB123" s="293"/>
      <c r="AC123" s="293"/>
      <c r="AD123" s="293"/>
      <c r="AE123" s="293"/>
      <c r="AF123" s="293"/>
      <c r="AG123" s="293"/>
      <c r="AH123" s="293"/>
      <c r="AI123" s="293"/>
      <c r="AJ123" s="293"/>
      <c r="AK123" s="293"/>
      <c r="AL123" s="293"/>
      <c r="AM123" s="293"/>
      <c r="AN123" s="293"/>
      <c r="AO123" s="293"/>
      <c r="AP123" s="293"/>
      <c r="AQ123" s="293"/>
      <c r="AR123" s="293"/>
      <c r="AS123" s="293"/>
      <c r="AT123" s="293"/>
      <c r="AU123" s="293"/>
      <c r="AV123" s="293"/>
      <c r="AW123" s="293"/>
      <c r="AX123" s="293"/>
      <c r="AY123" s="293"/>
      <c r="AZ123" s="293"/>
      <c r="BA123" s="293"/>
      <c r="BB123" s="293"/>
      <c r="BC123" s="293"/>
      <c r="BD123" s="293"/>
      <c r="BE123" s="293"/>
      <c r="BF123" s="293"/>
      <c r="BG123" s="293"/>
    </row>
    <row r="124" ht="14.25" customHeight="1">
      <c r="L124" s="178"/>
      <c r="M124" s="178"/>
      <c r="N124" s="178"/>
      <c r="W124" s="292"/>
      <c r="X124" s="293"/>
      <c r="Y124" s="293"/>
      <c r="Z124" s="293"/>
      <c r="AA124" s="293"/>
      <c r="AB124" s="293"/>
      <c r="AC124" s="293"/>
      <c r="AD124" s="293"/>
      <c r="AE124" s="293"/>
      <c r="AF124" s="293"/>
      <c r="AG124" s="293"/>
      <c r="AH124" s="293"/>
      <c r="AI124" s="293"/>
      <c r="AJ124" s="293"/>
      <c r="AK124" s="293"/>
      <c r="AL124" s="293"/>
      <c r="AM124" s="293"/>
      <c r="AN124" s="293"/>
      <c r="AO124" s="293"/>
      <c r="AP124" s="293"/>
      <c r="AQ124" s="293"/>
      <c r="AR124" s="293"/>
      <c r="AS124" s="293"/>
      <c r="AT124" s="293"/>
      <c r="AU124" s="293"/>
      <c r="AV124" s="293"/>
      <c r="AW124" s="293"/>
      <c r="AX124" s="293"/>
      <c r="AY124" s="293"/>
      <c r="AZ124" s="293"/>
      <c r="BA124" s="293"/>
      <c r="BB124" s="293"/>
      <c r="BC124" s="293"/>
      <c r="BD124" s="293"/>
      <c r="BE124" s="293"/>
      <c r="BF124" s="293"/>
      <c r="BG124" s="293"/>
    </row>
    <row r="125" ht="14.25" customHeight="1">
      <c r="L125" s="178"/>
      <c r="M125" s="178"/>
      <c r="N125" s="178"/>
      <c r="W125" s="292"/>
      <c r="X125" s="293"/>
      <c r="Y125" s="293"/>
      <c r="Z125" s="293"/>
      <c r="AA125" s="293"/>
      <c r="AB125" s="293"/>
      <c r="AC125" s="293"/>
      <c r="AD125" s="293"/>
      <c r="AE125" s="293"/>
      <c r="AF125" s="293"/>
      <c r="AG125" s="293"/>
      <c r="AH125" s="293"/>
      <c r="AI125" s="293"/>
      <c r="AJ125" s="293"/>
      <c r="AK125" s="293"/>
      <c r="AL125" s="293"/>
      <c r="AM125" s="293"/>
      <c r="AN125" s="293"/>
      <c r="AO125" s="293"/>
      <c r="AP125" s="293"/>
      <c r="AQ125" s="293"/>
      <c r="AR125" s="293"/>
      <c r="AS125" s="293"/>
      <c r="AT125" s="293"/>
      <c r="AU125" s="293"/>
      <c r="AV125" s="293"/>
      <c r="AW125" s="293"/>
      <c r="AX125" s="293"/>
      <c r="AY125" s="293"/>
      <c r="AZ125" s="293"/>
      <c r="BA125" s="293"/>
      <c r="BB125" s="293"/>
      <c r="BC125" s="293"/>
      <c r="BD125" s="293"/>
      <c r="BE125" s="293"/>
      <c r="BF125" s="293"/>
      <c r="BG125" s="293"/>
    </row>
    <row r="126" ht="14.25" customHeight="1">
      <c r="L126" s="178"/>
      <c r="M126" s="178"/>
      <c r="N126" s="178"/>
      <c r="W126" s="292"/>
      <c r="X126" s="293"/>
      <c r="Y126" s="293"/>
      <c r="Z126" s="293"/>
      <c r="AA126" s="293"/>
      <c r="AB126" s="293"/>
      <c r="AC126" s="293"/>
      <c r="AD126" s="293"/>
      <c r="AE126" s="293"/>
      <c r="AF126" s="293"/>
      <c r="AG126" s="293"/>
      <c r="AH126" s="293"/>
      <c r="AI126" s="293"/>
      <c r="AJ126" s="293"/>
      <c r="AK126" s="293"/>
      <c r="AL126" s="293"/>
      <c r="AM126" s="293"/>
      <c r="AN126" s="293"/>
      <c r="AO126" s="293"/>
      <c r="AP126" s="293"/>
      <c r="AQ126" s="293"/>
      <c r="AR126" s="293"/>
      <c r="AS126" s="293"/>
      <c r="AT126" s="293"/>
      <c r="AU126" s="293"/>
      <c r="AV126" s="293"/>
      <c r="AW126" s="293"/>
      <c r="AX126" s="293"/>
      <c r="AY126" s="293"/>
      <c r="AZ126" s="293"/>
      <c r="BA126" s="293"/>
      <c r="BB126" s="293"/>
      <c r="BC126" s="293"/>
      <c r="BD126" s="293"/>
      <c r="BE126" s="293"/>
      <c r="BF126" s="293"/>
      <c r="BG126" s="293"/>
    </row>
    <row r="127" ht="14.25" customHeight="1">
      <c r="L127" s="178"/>
      <c r="M127" s="178"/>
      <c r="N127" s="178"/>
      <c r="W127" s="292"/>
      <c r="X127" s="293"/>
      <c r="Y127" s="293"/>
      <c r="Z127" s="293"/>
      <c r="AA127" s="293"/>
      <c r="AB127" s="293"/>
      <c r="AC127" s="293"/>
      <c r="AD127" s="293"/>
      <c r="AE127" s="293"/>
      <c r="AF127" s="293"/>
      <c r="AG127" s="293"/>
      <c r="AH127" s="293"/>
      <c r="AI127" s="293"/>
      <c r="AJ127" s="293"/>
      <c r="AK127" s="293"/>
      <c r="AL127" s="293"/>
      <c r="AM127" s="293"/>
      <c r="AN127" s="293"/>
      <c r="AO127" s="293"/>
      <c r="AP127" s="293"/>
      <c r="AQ127" s="293"/>
      <c r="AR127" s="293"/>
      <c r="AS127" s="293"/>
      <c r="AT127" s="293"/>
      <c r="AU127" s="293"/>
      <c r="AV127" s="293"/>
      <c r="AW127" s="293"/>
      <c r="AX127" s="293"/>
      <c r="AY127" s="293"/>
      <c r="AZ127" s="293"/>
      <c r="BA127" s="293"/>
      <c r="BB127" s="293"/>
      <c r="BC127" s="293"/>
      <c r="BD127" s="293"/>
      <c r="BE127" s="293"/>
      <c r="BF127" s="293"/>
      <c r="BG127" s="293"/>
    </row>
    <row r="128" ht="14.25" customHeight="1">
      <c r="L128" s="178"/>
      <c r="M128" s="178"/>
      <c r="N128" s="178"/>
      <c r="W128" s="292"/>
      <c r="X128" s="293"/>
      <c r="Y128" s="293"/>
      <c r="Z128" s="293"/>
      <c r="AA128" s="293"/>
      <c r="AB128" s="293"/>
      <c r="AC128" s="293"/>
      <c r="AD128" s="293"/>
      <c r="AE128" s="293"/>
      <c r="AF128" s="293"/>
      <c r="AG128" s="293"/>
      <c r="AH128" s="293"/>
      <c r="AI128" s="293"/>
      <c r="AJ128" s="293"/>
      <c r="AK128" s="293"/>
      <c r="AL128" s="293"/>
      <c r="AM128" s="293"/>
      <c r="AN128" s="293"/>
      <c r="AO128" s="293"/>
      <c r="AP128" s="293"/>
      <c r="AQ128" s="293"/>
      <c r="AR128" s="293"/>
      <c r="AS128" s="293"/>
      <c r="AT128" s="293"/>
      <c r="AU128" s="293"/>
      <c r="AV128" s="293"/>
      <c r="AW128" s="293"/>
      <c r="AX128" s="293"/>
      <c r="AY128" s="293"/>
      <c r="AZ128" s="293"/>
      <c r="BA128" s="293"/>
      <c r="BB128" s="293"/>
      <c r="BC128" s="293"/>
      <c r="BD128" s="293"/>
      <c r="BE128" s="293"/>
      <c r="BF128" s="293"/>
      <c r="BG128" s="293"/>
    </row>
    <row r="129" ht="14.25" customHeight="1">
      <c r="L129" s="178"/>
      <c r="M129" s="178"/>
      <c r="N129" s="178"/>
      <c r="W129" s="292"/>
      <c r="X129" s="293"/>
      <c r="Y129" s="293"/>
      <c r="Z129" s="293"/>
      <c r="AA129" s="293"/>
      <c r="AB129" s="293"/>
      <c r="AC129" s="293"/>
      <c r="AD129" s="293"/>
      <c r="AE129" s="293"/>
      <c r="AF129" s="293"/>
      <c r="AG129" s="293"/>
      <c r="AH129" s="293"/>
      <c r="AI129" s="293"/>
      <c r="AJ129" s="293"/>
      <c r="AK129" s="293"/>
      <c r="AL129" s="293"/>
      <c r="AM129" s="293"/>
      <c r="AN129" s="293"/>
      <c r="AO129" s="293"/>
      <c r="AP129" s="293"/>
      <c r="AQ129" s="293"/>
      <c r="AR129" s="293"/>
      <c r="AS129" s="293"/>
      <c r="AT129" s="293"/>
      <c r="AU129" s="293"/>
      <c r="AV129" s="293"/>
      <c r="AW129" s="293"/>
      <c r="AX129" s="293"/>
      <c r="AY129" s="293"/>
      <c r="AZ129" s="293"/>
      <c r="BA129" s="293"/>
      <c r="BB129" s="293"/>
      <c r="BC129" s="293"/>
      <c r="BD129" s="293"/>
      <c r="BE129" s="293"/>
      <c r="BF129" s="293"/>
      <c r="BG129" s="293"/>
    </row>
    <row r="130" ht="14.25" customHeight="1">
      <c r="L130" s="178"/>
      <c r="M130" s="178"/>
      <c r="N130" s="178"/>
      <c r="W130" s="292"/>
      <c r="X130" s="293"/>
      <c r="Y130" s="293"/>
      <c r="Z130" s="293"/>
      <c r="AA130" s="293"/>
      <c r="AB130" s="293"/>
      <c r="AC130" s="293"/>
      <c r="AD130" s="293"/>
      <c r="AE130" s="293"/>
      <c r="AF130" s="293"/>
      <c r="AG130" s="293"/>
      <c r="AH130" s="293"/>
      <c r="AI130" s="293"/>
      <c r="AJ130" s="293"/>
      <c r="AK130" s="293"/>
      <c r="AL130" s="293"/>
      <c r="AM130" s="293"/>
      <c r="AN130" s="293"/>
      <c r="AO130" s="293"/>
      <c r="AP130" s="293"/>
      <c r="AQ130" s="293"/>
      <c r="AR130" s="293"/>
      <c r="AS130" s="293"/>
      <c r="AT130" s="293"/>
      <c r="AU130" s="293"/>
      <c r="AV130" s="293"/>
      <c r="AW130" s="293"/>
      <c r="AX130" s="293"/>
      <c r="AY130" s="293"/>
      <c r="AZ130" s="293"/>
      <c r="BA130" s="293"/>
      <c r="BB130" s="293"/>
      <c r="BC130" s="293"/>
      <c r="BD130" s="293"/>
      <c r="BE130" s="293"/>
      <c r="BF130" s="293"/>
      <c r="BG130" s="293"/>
    </row>
    <row r="131" ht="14.25" customHeight="1">
      <c r="L131" s="178"/>
      <c r="M131" s="178"/>
      <c r="N131" s="178"/>
      <c r="W131" s="292"/>
      <c r="X131" s="293"/>
      <c r="Y131" s="293"/>
      <c r="Z131" s="293"/>
      <c r="AA131" s="293"/>
      <c r="AB131" s="293"/>
      <c r="AC131" s="293"/>
      <c r="AD131" s="293"/>
      <c r="AE131" s="293"/>
      <c r="AF131" s="293"/>
      <c r="AG131" s="293"/>
      <c r="AH131" s="293"/>
      <c r="AI131" s="293"/>
      <c r="AJ131" s="293"/>
      <c r="AK131" s="293"/>
      <c r="AL131" s="293"/>
      <c r="AM131" s="293"/>
      <c r="AN131" s="293"/>
      <c r="AO131" s="293"/>
      <c r="AP131" s="293"/>
      <c r="AQ131" s="293"/>
      <c r="AR131" s="293"/>
      <c r="AS131" s="293"/>
      <c r="AT131" s="293"/>
      <c r="AU131" s="293"/>
      <c r="AV131" s="293"/>
      <c r="AW131" s="293"/>
      <c r="AX131" s="293"/>
      <c r="AY131" s="293"/>
      <c r="AZ131" s="293"/>
      <c r="BA131" s="293"/>
      <c r="BB131" s="293"/>
      <c r="BC131" s="293"/>
      <c r="BD131" s="293"/>
      <c r="BE131" s="293"/>
      <c r="BF131" s="293"/>
      <c r="BG131" s="293"/>
    </row>
    <row r="132" ht="14.25" customHeight="1">
      <c r="L132" s="178"/>
      <c r="M132" s="178"/>
      <c r="N132" s="178"/>
      <c r="W132" s="292"/>
      <c r="X132" s="293"/>
      <c r="Y132" s="293"/>
      <c r="Z132" s="293"/>
      <c r="AA132" s="293"/>
      <c r="AB132" s="293"/>
      <c r="AC132" s="293"/>
      <c r="AD132" s="293"/>
      <c r="AE132" s="293"/>
      <c r="AF132" s="293"/>
      <c r="AG132" s="293"/>
      <c r="AH132" s="293"/>
      <c r="AI132" s="293"/>
      <c r="AJ132" s="293"/>
      <c r="AK132" s="293"/>
      <c r="AL132" s="293"/>
      <c r="AM132" s="293"/>
      <c r="AN132" s="293"/>
      <c r="AO132" s="293"/>
      <c r="AP132" s="293"/>
      <c r="AQ132" s="293"/>
      <c r="AR132" s="293"/>
      <c r="AS132" s="293"/>
      <c r="AT132" s="293"/>
      <c r="AU132" s="293"/>
      <c r="AV132" s="293"/>
      <c r="AW132" s="293"/>
      <c r="AX132" s="293"/>
      <c r="AY132" s="293"/>
      <c r="AZ132" s="293"/>
      <c r="BA132" s="293"/>
      <c r="BB132" s="293"/>
      <c r="BC132" s="293"/>
      <c r="BD132" s="293"/>
      <c r="BE132" s="293"/>
      <c r="BF132" s="293"/>
      <c r="BG132" s="293"/>
    </row>
    <row r="133" ht="14.25" customHeight="1">
      <c r="L133" s="178"/>
      <c r="M133" s="178"/>
      <c r="N133" s="178"/>
      <c r="W133" s="292"/>
      <c r="X133" s="293"/>
      <c r="Y133" s="293"/>
      <c r="Z133" s="293"/>
      <c r="AA133" s="293"/>
      <c r="AB133" s="293"/>
      <c r="AC133" s="293"/>
      <c r="AD133" s="293"/>
      <c r="AE133" s="293"/>
      <c r="AF133" s="293"/>
      <c r="AG133" s="293"/>
      <c r="AH133" s="293"/>
      <c r="AI133" s="293"/>
      <c r="AJ133" s="293"/>
      <c r="AK133" s="293"/>
      <c r="AL133" s="293"/>
      <c r="AM133" s="293"/>
      <c r="AN133" s="293"/>
      <c r="AO133" s="293"/>
      <c r="AP133" s="293"/>
      <c r="AQ133" s="293"/>
      <c r="AR133" s="293"/>
      <c r="AS133" s="293"/>
      <c r="AT133" s="293"/>
      <c r="AU133" s="293"/>
      <c r="AV133" s="293"/>
      <c r="AW133" s="293"/>
      <c r="AX133" s="293"/>
      <c r="AY133" s="293"/>
      <c r="AZ133" s="293"/>
      <c r="BA133" s="293"/>
      <c r="BB133" s="293"/>
      <c r="BC133" s="293"/>
      <c r="BD133" s="293"/>
      <c r="BE133" s="293"/>
      <c r="BF133" s="293"/>
      <c r="BG133" s="293"/>
    </row>
    <row r="134" ht="14.25" customHeight="1">
      <c r="L134" s="178"/>
      <c r="M134" s="178"/>
      <c r="N134" s="178"/>
      <c r="W134" s="292"/>
      <c r="X134" s="293"/>
      <c r="Y134" s="293"/>
      <c r="Z134" s="293"/>
      <c r="AA134" s="293"/>
      <c r="AB134" s="293"/>
      <c r="AC134" s="293"/>
      <c r="AD134" s="293"/>
      <c r="AE134" s="293"/>
      <c r="AF134" s="293"/>
      <c r="AG134" s="293"/>
      <c r="AH134" s="293"/>
      <c r="AI134" s="293"/>
      <c r="AJ134" s="293"/>
      <c r="AK134" s="293"/>
      <c r="AL134" s="293"/>
      <c r="AM134" s="293"/>
      <c r="AN134" s="293"/>
      <c r="AO134" s="293"/>
      <c r="AP134" s="293"/>
      <c r="AQ134" s="293"/>
      <c r="AR134" s="293"/>
      <c r="AS134" s="293"/>
      <c r="AT134" s="293"/>
      <c r="AU134" s="293"/>
      <c r="AV134" s="293"/>
      <c r="AW134" s="293"/>
      <c r="AX134" s="293"/>
      <c r="AY134" s="293"/>
      <c r="AZ134" s="293"/>
      <c r="BA134" s="293"/>
      <c r="BB134" s="293"/>
      <c r="BC134" s="293"/>
      <c r="BD134" s="293"/>
      <c r="BE134" s="293"/>
      <c r="BF134" s="293"/>
      <c r="BG134" s="293"/>
    </row>
    <row r="135" ht="14.25" customHeight="1">
      <c r="L135" s="178"/>
      <c r="M135" s="178"/>
      <c r="N135" s="178"/>
      <c r="W135" s="292"/>
      <c r="X135" s="293"/>
      <c r="Y135" s="293"/>
      <c r="Z135" s="293"/>
      <c r="AA135" s="293"/>
      <c r="AB135" s="293"/>
      <c r="AC135" s="293"/>
      <c r="AD135" s="293"/>
      <c r="AE135" s="293"/>
      <c r="AF135" s="293"/>
      <c r="AG135" s="293"/>
      <c r="AH135" s="293"/>
      <c r="AI135" s="293"/>
      <c r="AJ135" s="293"/>
      <c r="AK135" s="293"/>
      <c r="AL135" s="293"/>
      <c r="AM135" s="293"/>
      <c r="AN135" s="293"/>
      <c r="AO135" s="293"/>
      <c r="AP135" s="293"/>
      <c r="AQ135" s="293"/>
      <c r="AR135" s="293"/>
      <c r="AS135" s="293"/>
      <c r="AT135" s="293"/>
      <c r="AU135" s="293"/>
      <c r="AV135" s="293"/>
      <c r="AW135" s="293"/>
      <c r="AX135" s="293"/>
      <c r="AY135" s="293"/>
      <c r="AZ135" s="293"/>
      <c r="BA135" s="293"/>
      <c r="BB135" s="293"/>
      <c r="BC135" s="293"/>
      <c r="BD135" s="293"/>
      <c r="BE135" s="293"/>
      <c r="BF135" s="293"/>
      <c r="BG135" s="293"/>
    </row>
    <row r="136" ht="14.25" customHeight="1">
      <c r="L136" s="178"/>
      <c r="M136" s="178"/>
      <c r="N136" s="178"/>
      <c r="W136" s="292"/>
      <c r="X136" s="293"/>
      <c r="Y136" s="293"/>
      <c r="Z136" s="293"/>
      <c r="AA136" s="293"/>
      <c r="AB136" s="293"/>
      <c r="AC136" s="293"/>
      <c r="AD136" s="293"/>
      <c r="AE136" s="293"/>
      <c r="AF136" s="293"/>
      <c r="AG136" s="293"/>
      <c r="AH136" s="293"/>
      <c r="AI136" s="293"/>
      <c r="AJ136" s="293"/>
      <c r="AK136" s="293"/>
      <c r="AL136" s="293"/>
      <c r="AM136" s="293"/>
      <c r="AN136" s="293"/>
      <c r="AO136" s="293"/>
      <c r="AP136" s="293"/>
      <c r="AQ136" s="293"/>
      <c r="AR136" s="293"/>
      <c r="AS136" s="293"/>
      <c r="AT136" s="293"/>
      <c r="AU136" s="293"/>
      <c r="AV136" s="293"/>
      <c r="AW136" s="293"/>
      <c r="AX136" s="293"/>
      <c r="AY136" s="293"/>
      <c r="AZ136" s="293"/>
      <c r="BA136" s="293"/>
      <c r="BB136" s="293"/>
      <c r="BC136" s="293"/>
      <c r="BD136" s="293"/>
      <c r="BE136" s="293"/>
      <c r="BF136" s="293"/>
      <c r="BG136" s="293"/>
    </row>
    <row r="137" ht="14.25" customHeight="1">
      <c r="L137" s="178"/>
      <c r="M137" s="178"/>
      <c r="N137" s="178"/>
      <c r="W137" s="292"/>
      <c r="X137" s="293"/>
      <c r="Y137" s="293"/>
      <c r="Z137" s="293"/>
      <c r="AA137" s="293"/>
      <c r="AB137" s="293"/>
      <c r="AC137" s="293"/>
      <c r="AD137" s="293"/>
      <c r="AE137" s="293"/>
      <c r="AF137" s="293"/>
      <c r="AG137" s="293"/>
      <c r="AH137" s="293"/>
      <c r="AI137" s="293"/>
      <c r="AJ137" s="293"/>
      <c r="AK137" s="293"/>
      <c r="AL137" s="293"/>
      <c r="AM137" s="293"/>
      <c r="AN137" s="293"/>
      <c r="AO137" s="293"/>
      <c r="AP137" s="293"/>
      <c r="AQ137" s="293"/>
      <c r="AR137" s="293"/>
      <c r="AS137" s="293"/>
      <c r="AT137" s="293"/>
      <c r="AU137" s="293"/>
      <c r="AV137" s="293"/>
      <c r="AW137" s="293"/>
      <c r="AX137" s="293"/>
      <c r="AY137" s="293"/>
      <c r="AZ137" s="293"/>
      <c r="BA137" s="293"/>
      <c r="BB137" s="293"/>
      <c r="BC137" s="293"/>
      <c r="BD137" s="293"/>
      <c r="BE137" s="293"/>
      <c r="BF137" s="293"/>
      <c r="BG137" s="293"/>
    </row>
    <row r="138" ht="14.25" customHeight="1">
      <c r="L138" s="178"/>
      <c r="M138" s="178"/>
      <c r="N138" s="178"/>
      <c r="W138" s="292"/>
      <c r="X138" s="293"/>
      <c r="Y138" s="293"/>
      <c r="Z138" s="293"/>
      <c r="AA138" s="293"/>
      <c r="AB138" s="293"/>
      <c r="AC138" s="293"/>
      <c r="AD138" s="293"/>
      <c r="AE138" s="293"/>
      <c r="AF138" s="293"/>
      <c r="AG138" s="293"/>
      <c r="AH138" s="293"/>
      <c r="AI138" s="293"/>
      <c r="AJ138" s="293"/>
      <c r="AK138" s="293"/>
      <c r="AL138" s="293"/>
      <c r="AM138" s="293"/>
      <c r="AN138" s="293"/>
      <c r="AO138" s="293"/>
      <c r="AP138" s="293"/>
      <c r="AQ138" s="293"/>
      <c r="AR138" s="293"/>
      <c r="AS138" s="293"/>
      <c r="AT138" s="293"/>
      <c r="AU138" s="293"/>
      <c r="AV138" s="293"/>
      <c r="AW138" s="293"/>
      <c r="AX138" s="293"/>
      <c r="AY138" s="293"/>
      <c r="AZ138" s="293"/>
      <c r="BA138" s="293"/>
      <c r="BB138" s="293"/>
      <c r="BC138" s="293"/>
      <c r="BD138" s="293"/>
      <c r="BE138" s="293"/>
      <c r="BF138" s="293"/>
      <c r="BG138" s="293"/>
    </row>
    <row r="139" ht="14.25" customHeight="1">
      <c r="L139" s="178"/>
      <c r="M139" s="178"/>
      <c r="N139" s="178"/>
      <c r="W139" s="292"/>
      <c r="X139" s="293"/>
      <c r="Y139" s="293"/>
      <c r="Z139" s="293"/>
      <c r="AA139" s="293"/>
      <c r="AB139" s="293"/>
      <c r="AC139" s="293"/>
      <c r="AD139" s="293"/>
      <c r="AE139" s="293"/>
      <c r="AF139" s="293"/>
      <c r="AG139" s="293"/>
      <c r="AH139" s="293"/>
      <c r="AI139" s="293"/>
      <c r="AJ139" s="293"/>
      <c r="AK139" s="293"/>
      <c r="AL139" s="293"/>
      <c r="AM139" s="293"/>
      <c r="AN139" s="293"/>
      <c r="AO139" s="293"/>
      <c r="AP139" s="293"/>
      <c r="AQ139" s="293"/>
      <c r="AR139" s="293"/>
      <c r="AS139" s="293"/>
      <c r="AT139" s="293"/>
      <c r="AU139" s="293"/>
      <c r="AV139" s="293"/>
      <c r="AW139" s="293"/>
      <c r="AX139" s="293"/>
      <c r="AY139" s="293"/>
      <c r="AZ139" s="293"/>
      <c r="BA139" s="293"/>
      <c r="BB139" s="293"/>
      <c r="BC139" s="293"/>
      <c r="BD139" s="293"/>
      <c r="BE139" s="293"/>
      <c r="BF139" s="293"/>
      <c r="BG139" s="293"/>
    </row>
    <row r="140" ht="14.25" customHeight="1">
      <c r="L140" s="178"/>
      <c r="M140" s="178"/>
      <c r="N140" s="178"/>
      <c r="W140" s="292"/>
      <c r="X140" s="293"/>
      <c r="Y140" s="293"/>
      <c r="Z140" s="293"/>
      <c r="AA140" s="293"/>
      <c r="AB140" s="293"/>
      <c r="AC140" s="293"/>
      <c r="AD140" s="293"/>
      <c r="AE140" s="293"/>
      <c r="AF140" s="293"/>
      <c r="AG140" s="293"/>
      <c r="AH140" s="293"/>
      <c r="AI140" s="293"/>
      <c r="AJ140" s="293"/>
      <c r="AK140" s="293"/>
      <c r="AL140" s="293"/>
      <c r="AM140" s="293"/>
      <c r="AN140" s="293"/>
      <c r="AO140" s="293"/>
      <c r="AP140" s="293"/>
      <c r="AQ140" s="293"/>
      <c r="AR140" s="293"/>
      <c r="AS140" s="293"/>
      <c r="AT140" s="293"/>
      <c r="AU140" s="293"/>
      <c r="AV140" s="293"/>
      <c r="AW140" s="293"/>
      <c r="AX140" s="293"/>
      <c r="AY140" s="293"/>
      <c r="AZ140" s="293"/>
      <c r="BA140" s="293"/>
      <c r="BB140" s="293"/>
      <c r="BC140" s="293"/>
      <c r="BD140" s="293"/>
      <c r="BE140" s="293"/>
      <c r="BF140" s="293"/>
      <c r="BG140" s="293"/>
    </row>
    <row r="141" ht="14.25" customHeight="1">
      <c r="L141" s="178"/>
      <c r="M141" s="178"/>
      <c r="N141" s="178"/>
      <c r="W141" s="292"/>
      <c r="X141" s="293"/>
      <c r="Y141" s="293"/>
      <c r="Z141" s="293"/>
      <c r="AA141" s="293"/>
      <c r="AB141" s="293"/>
      <c r="AC141" s="293"/>
      <c r="AD141" s="293"/>
      <c r="AE141" s="293"/>
      <c r="AF141" s="293"/>
      <c r="AG141" s="293"/>
      <c r="AH141" s="293"/>
      <c r="AI141" s="293"/>
      <c r="AJ141" s="293"/>
      <c r="AK141" s="293"/>
      <c r="AL141" s="293"/>
      <c r="AM141" s="293"/>
      <c r="AN141" s="293"/>
      <c r="AO141" s="293"/>
      <c r="AP141" s="293"/>
      <c r="AQ141" s="293"/>
      <c r="AR141" s="293"/>
      <c r="AS141" s="293"/>
      <c r="AT141" s="293"/>
      <c r="AU141" s="293"/>
      <c r="AV141" s="293"/>
      <c r="AW141" s="293"/>
      <c r="AX141" s="293"/>
      <c r="AY141" s="293"/>
      <c r="AZ141" s="293"/>
      <c r="BA141" s="293"/>
      <c r="BB141" s="293"/>
      <c r="BC141" s="293"/>
      <c r="BD141" s="293"/>
      <c r="BE141" s="293"/>
      <c r="BF141" s="293"/>
      <c r="BG141" s="293"/>
    </row>
    <row r="142" ht="14.25" customHeight="1">
      <c r="L142" s="178"/>
      <c r="M142" s="178"/>
      <c r="N142" s="178"/>
      <c r="W142" s="292"/>
      <c r="X142" s="293"/>
      <c r="Y142" s="293"/>
      <c r="Z142" s="293"/>
      <c r="AA142" s="293"/>
      <c r="AB142" s="293"/>
      <c r="AC142" s="293"/>
      <c r="AD142" s="293"/>
      <c r="AE142" s="293"/>
      <c r="AF142" s="293"/>
      <c r="AG142" s="293"/>
      <c r="AH142" s="293"/>
      <c r="AI142" s="293"/>
      <c r="AJ142" s="293"/>
      <c r="AK142" s="293"/>
      <c r="AL142" s="293"/>
      <c r="AM142" s="293"/>
      <c r="AN142" s="293"/>
      <c r="AO142" s="293"/>
      <c r="AP142" s="293"/>
      <c r="AQ142" s="293"/>
      <c r="AR142" s="293"/>
      <c r="AS142" s="293"/>
      <c r="AT142" s="293"/>
      <c r="AU142" s="293"/>
      <c r="AV142" s="293"/>
      <c r="AW142" s="293"/>
      <c r="AX142" s="293"/>
      <c r="AY142" s="293"/>
      <c r="AZ142" s="293"/>
      <c r="BA142" s="293"/>
      <c r="BB142" s="293"/>
      <c r="BC142" s="293"/>
      <c r="BD142" s="293"/>
      <c r="BE142" s="293"/>
      <c r="BF142" s="293"/>
      <c r="BG142" s="293"/>
    </row>
    <row r="143" ht="14.25" customHeight="1">
      <c r="L143" s="178"/>
      <c r="M143" s="178"/>
      <c r="N143" s="178"/>
      <c r="W143" s="292"/>
      <c r="X143" s="293"/>
      <c r="Y143" s="293"/>
      <c r="Z143" s="293"/>
      <c r="AA143" s="293"/>
      <c r="AB143" s="293"/>
      <c r="AC143" s="293"/>
      <c r="AD143" s="293"/>
      <c r="AE143" s="293"/>
      <c r="AF143" s="293"/>
      <c r="AG143" s="293"/>
      <c r="AH143" s="293"/>
      <c r="AI143" s="293"/>
      <c r="AJ143" s="293"/>
      <c r="AK143" s="293"/>
      <c r="AL143" s="293"/>
      <c r="AM143" s="293"/>
      <c r="AN143" s="293"/>
      <c r="AO143" s="293"/>
      <c r="AP143" s="293"/>
      <c r="AQ143" s="293"/>
      <c r="AR143" s="293"/>
      <c r="AS143" s="293"/>
      <c r="AT143" s="293"/>
      <c r="AU143" s="293"/>
      <c r="AV143" s="293"/>
      <c r="AW143" s="293"/>
      <c r="AX143" s="293"/>
      <c r="AY143" s="293"/>
      <c r="AZ143" s="293"/>
      <c r="BA143" s="293"/>
      <c r="BB143" s="293"/>
      <c r="BC143" s="293"/>
      <c r="BD143" s="293"/>
      <c r="BE143" s="293"/>
      <c r="BF143" s="293"/>
      <c r="BG143" s="293"/>
    </row>
    <row r="144" ht="14.25" customHeight="1">
      <c r="L144" s="178"/>
      <c r="M144" s="178"/>
      <c r="N144" s="178"/>
      <c r="W144" s="292"/>
      <c r="X144" s="293"/>
      <c r="Y144" s="293"/>
      <c r="Z144" s="293"/>
      <c r="AA144" s="293"/>
      <c r="AB144" s="293"/>
      <c r="AC144" s="293"/>
      <c r="AD144" s="293"/>
      <c r="AE144" s="293"/>
      <c r="AF144" s="293"/>
      <c r="AG144" s="293"/>
      <c r="AH144" s="293"/>
      <c r="AI144" s="293"/>
      <c r="AJ144" s="293"/>
      <c r="AK144" s="293"/>
      <c r="AL144" s="293"/>
      <c r="AM144" s="293"/>
      <c r="AN144" s="293"/>
      <c r="AO144" s="293"/>
      <c r="AP144" s="293"/>
      <c r="AQ144" s="293"/>
      <c r="AR144" s="293"/>
      <c r="AS144" s="293"/>
      <c r="AT144" s="293"/>
      <c r="AU144" s="293"/>
      <c r="AV144" s="293"/>
      <c r="AW144" s="293"/>
      <c r="AX144" s="293"/>
      <c r="AY144" s="293"/>
      <c r="AZ144" s="293"/>
      <c r="BA144" s="293"/>
      <c r="BB144" s="293"/>
      <c r="BC144" s="293"/>
      <c r="BD144" s="293"/>
      <c r="BE144" s="293"/>
      <c r="BF144" s="293"/>
      <c r="BG144" s="293"/>
    </row>
    <row r="145" ht="14.25" customHeight="1">
      <c r="L145" s="178"/>
      <c r="M145" s="178"/>
      <c r="N145" s="178"/>
      <c r="W145" s="292"/>
      <c r="X145" s="293"/>
      <c r="Y145" s="293"/>
      <c r="Z145" s="293"/>
      <c r="AA145" s="293"/>
      <c r="AB145" s="293"/>
      <c r="AC145" s="293"/>
      <c r="AD145" s="293"/>
      <c r="AE145" s="293"/>
      <c r="AF145" s="293"/>
      <c r="AG145" s="293"/>
      <c r="AH145" s="293"/>
      <c r="AI145" s="293"/>
      <c r="AJ145" s="293"/>
      <c r="AK145" s="293"/>
      <c r="AL145" s="293"/>
      <c r="AM145" s="293"/>
      <c r="AN145" s="293"/>
      <c r="AO145" s="293"/>
      <c r="AP145" s="293"/>
      <c r="AQ145" s="293"/>
      <c r="AR145" s="293"/>
      <c r="AS145" s="293"/>
      <c r="AT145" s="293"/>
      <c r="AU145" s="293"/>
      <c r="AV145" s="293"/>
      <c r="AW145" s="293"/>
      <c r="AX145" s="293"/>
      <c r="AY145" s="293"/>
      <c r="AZ145" s="293"/>
      <c r="BA145" s="293"/>
      <c r="BB145" s="293"/>
      <c r="BC145" s="293"/>
      <c r="BD145" s="293"/>
      <c r="BE145" s="293"/>
      <c r="BF145" s="293"/>
      <c r="BG145" s="293"/>
    </row>
    <row r="146" ht="14.25" customHeight="1">
      <c r="L146" s="178"/>
      <c r="M146" s="178"/>
      <c r="N146" s="178"/>
      <c r="W146" s="292"/>
      <c r="X146" s="293"/>
      <c r="Y146" s="293"/>
      <c r="Z146" s="293"/>
      <c r="AA146" s="293"/>
      <c r="AB146" s="293"/>
      <c r="AC146" s="293"/>
      <c r="AD146" s="293"/>
      <c r="AE146" s="293"/>
      <c r="AF146" s="293"/>
      <c r="AG146" s="293"/>
      <c r="AH146" s="293"/>
      <c r="AI146" s="293"/>
      <c r="AJ146" s="293"/>
      <c r="AK146" s="293"/>
      <c r="AL146" s="293"/>
      <c r="AM146" s="293"/>
      <c r="AN146" s="293"/>
      <c r="AO146" s="293"/>
      <c r="AP146" s="293"/>
      <c r="AQ146" s="293"/>
      <c r="AR146" s="293"/>
      <c r="AS146" s="293"/>
      <c r="AT146" s="293"/>
      <c r="AU146" s="293"/>
      <c r="AV146" s="293"/>
      <c r="AW146" s="293"/>
      <c r="AX146" s="293"/>
      <c r="AY146" s="293"/>
      <c r="AZ146" s="293"/>
      <c r="BA146" s="293"/>
      <c r="BB146" s="293"/>
      <c r="BC146" s="293"/>
      <c r="BD146" s="293"/>
      <c r="BE146" s="293"/>
      <c r="BF146" s="293"/>
      <c r="BG146" s="293"/>
    </row>
    <row r="147" ht="14.25" customHeight="1">
      <c r="L147" s="178"/>
      <c r="M147" s="178"/>
      <c r="N147" s="178"/>
      <c r="W147" s="292"/>
      <c r="X147" s="293"/>
      <c r="Y147" s="293"/>
      <c r="Z147" s="293"/>
      <c r="AA147" s="293"/>
      <c r="AB147" s="293"/>
      <c r="AC147" s="293"/>
      <c r="AD147" s="293"/>
      <c r="AE147" s="293"/>
      <c r="AF147" s="293"/>
      <c r="AG147" s="293"/>
      <c r="AH147" s="293"/>
      <c r="AI147" s="293"/>
      <c r="AJ147" s="293"/>
      <c r="AK147" s="293"/>
      <c r="AL147" s="293"/>
      <c r="AM147" s="293"/>
      <c r="AN147" s="293"/>
      <c r="AO147" s="293"/>
      <c r="AP147" s="293"/>
      <c r="AQ147" s="293"/>
      <c r="AR147" s="293"/>
      <c r="AS147" s="293"/>
      <c r="AT147" s="293"/>
      <c r="AU147" s="293"/>
      <c r="AV147" s="293"/>
      <c r="AW147" s="293"/>
      <c r="AX147" s="293"/>
      <c r="AY147" s="293"/>
      <c r="AZ147" s="293"/>
      <c r="BA147" s="293"/>
      <c r="BB147" s="293"/>
      <c r="BC147" s="293"/>
      <c r="BD147" s="293"/>
      <c r="BE147" s="293"/>
      <c r="BF147" s="293"/>
      <c r="BG147" s="293"/>
    </row>
    <row r="148" ht="14.25" customHeight="1">
      <c r="L148" s="178"/>
      <c r="M148" s="178"/>
      <c r="N148" s="178"/>
      <c r="W148" s="292"/>
      <c r="X148" s="293"/>
      <c r="Y148" s="293"/>
      <c r="Z148" s="293"/>
      <c r="AA148" s="293"/>
      <c r="AB148" s="293"/>
      <c r="AC148" s="293"/>
      <c r="AD148" s="293"/>
      <c r="AE148" s="293"/>
      <c r="AF148" s="293"/>
      <c r="AG148" s="293"/>
      <c r="AH148" s="293"/>
      <c r="AI148" s="293"/>
      <c r="AJ148" s="293"/>
      <c r="AK148" s="293"/>
      <c r="AL148" s="293"/>
      <c r="AM148" s="293"/>
      <c r="AN148" s="293"/>
      <c r="AO148" s="293"/>
      <c r="AP148" s="293"/>
      <c r="AQ148" s="293"/>
      <c r="AR148" s="293"/>
      <c r="AS148" s="293"/>
      <c r="AT148" s="293"/>
      <c r="AU148" s="293"/>
      <c r="AV148" s="293"/>
      <c r="AW148" s="293"/>
      <c r="AX148" s="293"/>
      <c r="AY148" s="293"/>
      <c r="AZ148" s="293"/>
      <c r="BA148" s="293"/>
      <c r="BB148" s="293"/>
      <c r="BC148" s="293"/>
      <c r="BD148" s="293"/>
      <c r="BE148" s="293"/>
      <c r="BF148" s="293"/>
      <c r="BG148" s="293"/>
    </row>
    <row r="149" ht="14.25" customHeight="1">
      <c r="L149" s="178"/>
      <c r="M149" s="178"/>
      <c r="N149" s="178"/>
      <c r="W149" s="292"/>
      <c r="X149" s="293"/>
      <c r="Y149" s="293"/>
      <c r="Z149" s="293"/>
      <c r="AA149" s="293"/>
      <c r="AB149" s="293"/>
      <c r="AC149" s="293"/>
      <c r="AD149" s="293"/>
      <c r="AE149" s="293"/>
      <c r="AF149" s="293"/>
      <c r="AG149" s="293"/>
      <c r="AH149" s="293"/>
      <c r="AI149" s="293"/>
      <c r="AJ149" s="293"/>
      <c r="AK149" s="293"/>
      <c r="AL149" s="293"/>
      <c r="AM149" s="293"/>
      <c r="AN149" s="293"/>
      <c r="AO149" s="293"/>
      <c r="AP149" s="293"/>
      <c r="AQ149" s="293"/>
      <c r="AR149" s="293"/>
      <c r="AS149" s="293"/>
      <c r="AT149" s="293"/>
      <c r="AU149" s="293"/>
      <c r="AV149" s="293"/>
      <c r="AW149" s="293"/>
      <c r="AX149" s="293"/>
      <c r="AY149" s="293"/>
      <c r="AZ149" s="293"/>
      <c r="BA149" s="293"/>
      <c r="BB149" s="293"/>
      <c r="BC149" s="293"/>
      <c r="BD149" s="293"/>
      <c r="BE149" s="293"/>
      <c r="BF149" s="293"/>
      <c r="BG149" s="293"/>
    </row>
    <row r="150" ht="14.25" customHeight="1">
      <c r="L150" s="178"/>
      <c r="M150" s="178"/>
      <c r="N150" s="178"/>
      <c r="W150" s="292"/>
      <c r="X150" s="293"/>
      <c r="Y150" s="293"/>
      <c r="Z150" s="293"/>
      <c r="AA150" s="293"/>
      <c r="AB150" s="293"/>
      <c r="AC150" s="293"/>
      <c r="AD150" s="293"/>
      <c r="AE150" s="293"/>
      <c r="AF150" s="293"/>
      <c r="AG150" s="293"/>
      <c r="AH150" s="293"/>
      <c r="AI150" s="293"/>
      <c r="AJ150" s="293"/>
      <c r="AK150" s="293"/>
      <c r="AL150" s="293"/>
      <c r="AM150" s="293"/>
      <c r="AN150" s="293"/>
      <c r="AO150" s="293"/>
      <c r="AP150" s="293"/>
      <c r="AQ150" s="293"/>
      <c r="AR150" s="293"/>
      <c r="AS150" s="293"/>
      <c r="AT150" s="293"/>
      <c r="AU150" s="293"/>
      <c r="AV150" s="293"/>
      <c r="AW150" s="293"/>
      <c r="AX150" s="293"/>
      <c r="AY150" s="293"/>
      <c r="AZ150" s="293"/>
      <c r="BA150" s="293"/>
      <c r="BB150" s="293"/>
      <c r="BC150" s="293"/>
      <c r="BD150" s="293"/>
      <c r="BE150" s="293"/>
      <c r="BF150" s="293"/>
      <c r="BG150" s="293"/>
    </row>
    <row r="151" ht="14.25" customHeight="1">
      <c r="L151" s="178"/>
      <c r="M151" s="178"/>
      <c r="N151" s="178"/>
      <c r="W151" s="292"/>
      <c r="X151" s="293"/>
      <c r="Y151" s="293"/>
      <c r="Z151" s="293"/>
      <c r="AA151" s="293"/>
      <c r="AB151" s="293"/>
      <c r="AC151" s="293"/>
      <c r="AD151" s="293"/>
      <c r="AE151" s="293"/>
      <c r="AF151" s="293"/>
      <c r="AG151" s="293"/>
      <c r="AH151" s="293"/>
      <c r="AI151" s="293"/>
      <c r="AJ151" s="293"/>
      <c r="AK151" s="293"/>
      <c r="AL151" s="293"/>
      <c r="AM151" s="293"/>
      <c r="AN151" s="293"/>
      <c r="AO151" s="293"/>
      <c r="AP151" s="293"/>
      <c r="AQ151" s="293"/>
      <c r="AR151" s="293"/>
      <c r="AS151" s="293"/>
      <c r="AT151" s="293"/>
      <c r="AU151" s="293"/>
      <c r="AV151" s="293"/>
      <c r="AW151" s="293"/>
      <c r="AX151" s="293"/>
      <c r="AY151" s="293"/>
      <c r="AZ151" s="293"/>
      <c r="BA151" s="293"/>
      <c r="BB151" s="293"/>
      <c r="BC151" s="293"/>
      <c r="BD151" s="293"/>
      <c r="BE151" s="293"/>
      <c r="BF151" s="293"/>
      <c r="BG151" s="293"/>
    </row>
    <row r="152" ht="14.25" customHeight="1">
      <c r="L152" s="178"/>
      <c r="M152" s="178"/>
      <c r="N152" s="178"/>
      <c r="W152" s="292"/>
      <c r="X152" s="293"/>
      <c r="Y152" s="293"/>
      <c r="Z152" s="293"/>
      <c r="AA152" s="293"/>
      <c r="AB152" s="293"/>
      <c r="AC152" s="293"/>
      <c r="AD152" s="293"/>
      <c r="AE152" s="293"/>
      <c r="AF152" s="293"/>
      <c r="AG152" s="293"/>
      <c r="AH152" s="293"/>
      <c r="AI152" s="293"/>
      <c r="AJ152" s="293"/>
      <c r="AK152" s="293"/>
      <c r="AL152" s="293"/>
      <c r="AM152" s="293"/>
      <c r="AN152" s="293"/>
      <c r="AO152" s="293"/>
      <c r="AP152" s="293"/>
      <c r="AQ152" s="293"/>
      <c r="AR152" s="293"/>
      <c r="AS152" s="293"/>
      <c r="AT152" s="293"/>
      <c r="AU152" s="293"/>
      <c r="AV152" s="293"/>
      <c r="AW152" s="293"/>
      <c r="AX152" s="293"/>
      <c r="AY152" s="293"/>
      <c r="AZ152" s="293"/>
      <c r="BA152" s="293"/>
      <c r="BB152" s="293"/>
      <c r="BC152" s="293"/>
      <c r="BD152" s="293"/>
      <c r="BE152" s="293"/>
      <c r="BF152" s="293"/>
      <c r="BG152" s="293"/>
    </row>
    <row r="153" ht="14.25" customHeight="1">
      <c r="L153" s="178"/>
      <c r="M153" s="178"/>
      <c r="N153" s="178"/>
      <c r="W153" s="292"/>
      <c r="X153" s="293"/>
      <c r="Y153" s="293"/>
      <c r="Z153" s="293"/>
      <c r="AA153" s="293"/>
      <c r="AB153" s="293"/>
      <c r="AC153" s="293"/>
      <c r="AD153" s="293"/>
      <c r="AE153" s="293"/>
      <c r="AF153" s="293"/>
      <c r="AG153" s="293"/>
      <c r="AH153" s="293"/>
      <c r="AI153" s="293"/>
      <c r="AJ153" s="293"/>
      <c r="AK153" s="293"/>
      <c r="AL153" s="293"/>
      <c r="AM153" s="293"/>
      <c r="AN153" s="293"/>
      <c r="AO153" s="293"/>
      <c r="AP153" s="293"/>
      <c r="AQ153" s="293"/>
      <c r="AR153" s="293"/>
      <c r="AS153" s="293"/>
      <c r="AT153" s="293"/>
      <c r="AU153" s="293"/>
      <c r="AV153" s="293"/>
      <c r="AW153" s="293"/>
      <c r="AX153" s="293"/>
      <c r="AY153" s="293"/>
      <c r="AZ153" s="293"/>
      <c r="BA153" s="293"/>
      <c r="BB153" s="293"/>
      <c r="BC153" s="293"/>
      <c r="BD153" s="293"/>
      <c r="BE153" s="293"/>
      <c r="BF153" s="293"/>
      <c r="BG153" s="293"/>
    </row>
    <row r="154" ht="14.25" customHeight="1">
      <c r="L154" s="178"/>
      <c r="M154" s="178"/>
      <c r="N154" s="178"/>
      <c r="W154" s="292"/>
      <c r="X154" s="293"/>
      <c r="Y154" s="293"/>
      <c r="Z154" s="293"/>
      <c r="AA154" s="293"/>
      <c r="AB154" s="293"/>
      <c r="AC154" s="293"/>
      <c r="AD154" s="293"/>
      <c r="AE154" s="293"/>
      <c r="AF154" s="293"/>
      <c r="AG154" s="293"/>
      <c r="AH154" s="293"/>
      <c r="AI154" s="293"/>
      <c r="AJ154" s="293"/>
      <c r="AK154" s="293"/>
      <c r="AL154" s="293"/>
      <c r="AM154" s="293"/>
      <c r="AN154" s="293"/>
      <c r="AO154" s="293"/>
      <c r="AP154" s="293"/>
      <c r="AQ154" s="293"/>
      <c r="AR154" s="293"/>
      <c r="AS154" s="293"/>
      <c r="AT154" s="293"/>
      <c r="AU154" s="293"/>
      <c r="AV154" s="293"/>
      <c r="AW154" s="293"/>
      <c r="AX154" s="293"/>
      <c r="AY154" s="293"/>
      <c r="AZ154" s="293"/>
      <c r="BA154" s="293"/>
      <c r="BB154" s="293"/>
      <c r="BC154" s="293"/>
      <c r="BD154" s="293"/>
      <c r="BE154" s="293"/>
      <c r="BF154" s="293"/>
      <c r="BG154" s="293"/>
    </row>
    <row r="155" ht="14.25" customHeight="1">
      <c r="L155" s="178"/>
      <c r="M155" s="178"/>
      <c r="N155" s="178"/>
      <c r="W155" s="292"/>
      <c r="X155" s="293"/>
      <c r="Y155" s="293"/>
      <c r="Z155" s="293"/>
      <c r="AA155" s="293"/>
      <c r="AB155" s="293"/>
      <c r="AC155" s="293"/>
      <c r="AD155" s="293"/>
      <c r="AE155" s="293"/>
      <c r="AF155" s="293"/>
      <c r="AG155" s="293"/>
      <c r="AH155" s="293"/>
      <c r="AI155" s="293"/>
      <c r="AJ155" s="293"/>
      <c r="AK155" s="293"/>
      <c r="AL155" s="293"/>
      <c r="AM155" s="293"/>
      <c r="AN155" s="293"/>
      <c r="AO155" s="293"/>
      <c r="AP155" s="293"/>
      <c r="AQ155" s="293"/>
      <c r="AR155" s="293"/>
      <c r="AS155" s="293"/>
      <c r="AT155" s="293"/>
      <c r="AU155" s="293"/>
      <c r="AV155" s="293"/>
      <c r="AW155" s="293"/>
      <c r="AX155" s="293"/>
      <c r="AY155" s="293"/>
      <c r="AZ155" s="293"/>
      <c r="BA155" s="293"/>
      <c r="BB155" s="293"/>
      <c r="BC155" s="293"/>
      <c r="BD155" s="293"/>
      <c r="BE155" s="293"/>
      <c r="BF155" s="293"/>
      <c r="BG155" s="293"/>
    </row>
    <row r="156" ht="14.25" customHeight="1">
      <c r="L156" s="178"/>
      <c r="M156" s="178"/>
      <c r="N156" s="178"/>
      <c r="W156" s="292"/>
      <c r="X156" s="293"/>
      <c r="Y156" s="293"/>
      <c r="Z156" s="293"/>
      <c r="AA156" s="293"/>
      <c r="AB156" s="293"/>
      <c r="AC156" s="293"/>
      <c r="AD156" s="293"/>
      <c r="AE156" s="293"/>
      <c r="AF156" s="293"/>
      <c r="AG156" s="293"/>
      <c r="AH156" s="293"/>
      <c r="AI156" s="293"/>
      <c r="AJ156" s="293"/>
      <c r="AK156" s="293"/>
      <c r="AL156" s="293"/>
      <c r="AM156" s="293"/>
      <c r="AN156" s="293"/>
      <c r="AO156" s="293"/>
      <c r="AP156" s="293"/>
      <c r="AQ156" s="293"/>
      <c r="AR156" s="293"/>
      <c r="AS156" s="293"/>
      <c r="AT156" s="293"/>
      <c r="AU156" s="293"/>
      <c r="AV156" s="293"/>
      <c r="AW156" s="293"/>
      <c r="AX156" s="293"/>
      <c r="AY156" s="293"/>
      <c r="AZ156" s="293"/>
      <c r="BA156" s="293"/>
      <c r="BB156" s="293"/>
      <c r="BC156" s="293"/>
      <c r="BD156" s="293"/>
      <c r="BE156" s="293"/>
      <c r="BF156" s="293"/>
      <c r="BG156" s="293"/>
    </row>
    <row r="157" ht="14.25" customHeight="1">
      <c r="L157" s="178"/>
      <c r="M157" s="178"/>
      <c r="N157" s="178"/>
      <c r="W157" s="292"/>
      <c r="X157" s="293"/>
      <c r="Y157" s="293"/>
      <c r="Z157" s="293"/>
      <c r="AA157" s="293"/>
      <c r="AB157" s="293"/>
      <c r="AC157" s="293"/>
      <c r="AD157" s="293"/>
      <c r="AE157" s="293"/>
      <c r="AF157" s="293"/>
      <c r="AG157" s="293"/>
      <c r="AH157" s="293"/>
      <c r="AI157" s="293"/>
      <c r="AJ157" s="293"/>
      <c r="AK157" s="293"/>
      <c r="AL157" s="293"/>
      <c r="AM157" s="293"/>
      <c r="AN157" s="293"/>
      <c r="AO157" s="293"/>
      <c r="AP157" s="293"/>
      <c r="AQ157" s="293"/>
      <c r="AR157" s="293"/>
      <c r="AS157" s="293"/>
      <c r="AT157" s="293"/>
      <c r="AU157" s="293"/>
      <c r="AV157" s="293"/>
      <c r="AW157" s="293"/>
      <c r="AX157" s="293"/>
      <c r="AY157" s="293"/>
      <c r="AZ157" s="293"/>
      <c r="BA157" s="293"/>
      <c r="BB157" s="293"/>
      <c r="BC157" s="293"/>
      <c r="BD157" s="293"/>
      <c r="BE157" s="293"/>
      <c r="BF157" s="293"/>
      <c r="BG157" s="293"/>
    </row>
    <row r="158" ht="14.25" customHeight="1">
      <c r="L158" s="178"/>
      <c r="M158" s="178"/>
      <c r="N158" s="178"/>
      <c r="W158" s="292"/>
      <c r="X158" s="293"/>
      <c r="Y158" s="293"/>
      <c r="Z158" s="293"/>
      <c r="AA158" s="293"/>
      <c r="AB158" s="293"/>
      <c r="AC158" s="293"/>
      <c r="AD158" s="293"/>
      <c r="AE158" s="293"/>
      <c r="AF158" s="293"/>
      <c r="AG158" s="293"/>
      <c r="AH158" s="293"/>
      <c r="AI158" s="293"/>
      <c r="AJ158" s="293"/>
      <c r="AK158" s="293"/>
      <c r="AL158" s="293"/>
      <c r="AM158" s="293"/>
      <c r="AN158" s="293"/>
      <c r="AO158" s="293"/>
      <c r="AP158" s="293"/>
      <c r="AQ158" s="293"/>
      <c r="AR158" s="293"/>
      <c r="AS158" s="293"/>
      <c r="AT158" s="293"/>
      <c r="AU158" s="293"/>
      <c r="AV158" s="293"/>
      <c r="AW158" s="293"/>
      <c r="AX158" s="293"/>
      <c r="AY158" s="293"/>
      <c r="AZ158" s="293"/>
      <c r="BA158" s="293"/>
      <c r="BB158" s="293"/>
      <c r="BC158" s="293"/>
      <c r="BD158" s="293"/>
      <c r="BE158" s="293"/>
      <c r="BF158" s="293"/>
      <c r="BG158" s="293"/>
    </row>
    <row r="159" ht="14.25" customHeight="1">
      <c r="L159" s="178"/>
      <c r="M159" s="178"/>
      <c r="N159" s="178"/>
      <c r="W159" s="292"/>
      <c r="X159" s="293"/>
      <c r="Y159" s="293"/>
      <c r="Z159" s="293"/>
      <c r="AA159" s="293"/>
      <c r="AB159" s="293"/>
      <c r="AC159" s="293"/>
      <c r="AD159" s="293"/>
      <c r="AE159" s="293"/>
      <c r="AF159" s="293"/>
      <c r="AG159" s="293"/>
      <c r="AH159" s="293"/>
      <c r="AI159" s="293"/>
      <c r="AJ159" s="293"/>
      <c r="AK159" s="293"/>
      <c r="AL159" s="293"/>
      <c r="AM159" s="293"/>
      <c r="AN159" s="293"/>
      <c r="AO159" s="293"/>
      <c r="AP159" s="293"/>
      <c r="AQ159" s="293"/>
      <c r="AR159" s="293"/>
      <c r="AS159" s="293"/>
      <c r="AT159" s="293"/>
      <c r="AU159" s="293"/>
      <c r="AV159" s="293"/>
      <c r="AW159" s="293"/>
      <c r="AX159" s="293"/>
      <c r="AY159" s="293"/>
      <c r="AZ159" s="293"/>
      <c r="BA159" s="293"/>
      <c r="BB159" s="293"/>
      <c r="BC159" s="293"/>
      <c r="BD159" s="293"/>
      <c r="BE159" s="293"/>
      <c r="BF159" s="293"/>
      <c r="BG159" s="293"/>
    </row>
    <row r="160" ht="14.25" customHeight="1">
      <c r="L160" s="178"/>
      <c r="M160" s="178"/>
      <c r="N160" s="178"/>
      <c r="W160" s="292"/>
      <c r="X160" s="293"/>
      <c r="Y160" s="293"/>
      <c r="Z160" s="293"/>
      <c r="AA160" s="293"/>
      <c r="AB160" s="293"/>
      <c r="AC160" s="293"/>
      <c r="AD160" s="293"/>
      <c r="AE160" s="293"/>
      <c r="AF160" s="293"/>
      <c r="AG160" s="293"/>
      <c r="AH160" s="293"/>
      <c r="AI160" s="293"/>
      <c r="AJ160" s="293"/>
      <c r="AK160" s="293"/>
      <c r="AL160" s="293"/>
      <c r="AM160" s="293"/>
      <c r="AN160" s="293"/>
      <c r="AO160" s="293"/>
      <c r="AP160" s="293"/>
      <c r="AQ160" s="293"/>
      <c r="AR160" s="293"/>
      <c r="AS160" s="293"/>
      <c r="AT160" s="293"/>
      <c r="AU160" s="293"/>
      <c r="AV160" s="293"/>
      <c r="AW160" s="293"/>
      <c r="AX160" s="293"/>
      <c r="AY160" s="293"/>
      <c r="AZ160" s="293"/>
      <c r="BA160" s="293"/>
      <c r="BB160" s="293"/>
      <c r="BC160" s="293"/>
      <c r="BD160" s="293"/>
      <c r="BE160" s="293"/>
      <c r="BF160" s="293"/>
      <c r="BG160" s="293"/>
    </row>
    <row r="161" ht="14.25" customHeight="1">
      <c r="L161" s="178"/>
      <c r="M161" s="178"/>
      <c r="N161" s="178"/>
      <c r="W161" s="292"/>
      <c r="X161" s="293"/>
      <c r="Y161" s="293"/>
      <c r="Z161" s="293"/>
      <c r="AA161" s="293"/>
      <c r="AB161" s="293"/>
      <c r="AC161" s="293"/>
      <c r="AD161" s="293"/>
      <c r="AE161" s="293"/>
      <c r="AF161" s="293"/>
      <c r="AG161" s="293"/>
      <c r="AH161" s="293"/>
      <c r="AI161" s="293"/>
      <c r="AJ161" s="293"/>
      <c r="AK161" s="293"/>
      <c r="AL161" s="293"/>
      <c r="AM161" s="293"/>
      <c r="AN161" s="293"/>
      <c r="AO161" s="293"/>
      <c r="AP161" s="293"/>
      <c r="AQ161" s="293"/>
      <c r="AR161" s="293"/>
      <c r="AS161" s="293"/>
      <c r="AT161" s="293"/>
      <c r="AU161" s="293"/>
      <c r="AV161" s="293"/>
      <c r="AW161" s="293"/>
      <c r="AX161" s="293"/>
      <c r="AY161" s="293"/>
      <c r="AZ161" s="293"/>
      <c r="BA161" s="293"/>
      <c r="BB161" s="293"/>
      <c r="BC161" s="293"/>
      <c r="BD161" s="293"/>
      <c r="BE161" s="293"/>
      <c r="BF161" s="293"/>
      <c r="BG161" s="293"/>
    </row>
    <row r="162" ht="14.25" customHeight="1">
      <c r="L162" s="178"/>
      <c r="M162" s="178"/>
      <c r="N162" s="178"/>
      <c r="W162" s="292"/>
      <c r="X162" s="293"/>
      <c r="Y162" s="293"/>
      <c r="Z162" s="293"/>
      <c r="AA162" s="293"/>
      <c r="AB162" s="293"/>
      <c r="AC162" s="293"/>
      <c r="AD162" s="293"/>
      <c r="AE162" s="293"/>
      <c r="AF162" s="293"/>
      <c r="AG162" s="293"/>
      <c r="AH162" s="293"/>
      <c r="AI162" s="293"/>
      <c r="AJ162" s="293"/>
      <c r="AK162" s="293"/>
      <c r="AL162" s="293"/>
      <c r="AM162" s="293"/>
      <c r="AN162" s="293"/>
      <c r="AO162" s="293"/>
      <c r="AP162" s="293"/>
      <c r="AQ162" s="293"/>
      <c r="AR162" s="293"/>
      <c r="AS162" s="293"/>
      <c r="AT162" s="293"/>
      <c r="AU162" s="293"/>
      <c r="AV162" s="293"/>
      <c r="AW162" s="293"/>
      <c r="AX162" s="293"/>
      <c r="AY162" s="293"/>
      <c r="AZ162" s="293"/>
      <c r="BA162" s="293"/>
      <c r="BB162" s="293"/>
      <c r="BC162" s="293"/>
      <c r="BD162" s="293"/>
      <c r="BE162" s="293"/>
      <c r="BF162" s="293"/>
      <c r="BG162" s="293"/>
    </row>
    <row r="163" ht="14.25" customHeight="1">
      <c r="L163" s="178"/>
      <c r="M163" s="178"/>
      <c r="N163" s="178"/>
      <c r="W163" s="292"/>
      <c r="X163" s="293"/>
      <c r="Y163" s="293"/>
      <c r="Z163" s="293"/>
      <c r="AA163" s="293"/>
      <c r="AB163" s="293"/>
      <c r="AC163" s="293"/>
      <c r="AD163" s="293"/>
      <c r="AE163" s="293"/>
      <c r="AF163" s="293"/>
      <c r="AG163" s="293"/>
      <c r="AH163" s="293"/>
      <c r="AI163" s="293"/>
      <c r="AJ163" s="293"/>
      <c r="AK163" s="293"/>
      <c r="AL163" s="293"/>
      <c r="AM163" s="293"/>
      <c r="AN163" s="293"/>
      <c r="AO163" s="293"/>
      <c r="AP163" s="293"/>
      <c r="AQ163" s="293"/>
      <c r="AR163" s="293"/>
      <c r="AS163" s="293"/>
      <c r="AT163" s="293"/>
      <c r="AU163" s="293"/>
      <c r="AV163" s="293"/>
      <c r="AW163" s="293"/>
      <c r="AX163" s="293"/>
      <c r="AY163" s="293"/>
      <c r="AZ163" s="293"/>
      <c r="BA163" s="293"/>
      <c r="BB163" s="293"/>
      <c r="BC163" s="293"/>
      <c r="BD163" s="293"/>
      <c r="BE163" s="293"/>
      <c r="BF163" s="293"/>
      <c r="BG163" s="293"/>
    </row>
    <row r="164" ht="14.25" customHeight="1">
      <c r="L164" s="178"/>
      <c r="M164" s="178"/>
      <c r="N164" s="178"/>
      <c r="W164" s="292"/>
      <c r="X164" s="293"/>
      <c r="Y164" s="293"/>
      <c r="Z164" s="293"/>
      <c r="AA164" s="293"/>
      <c r="AB164" s="293"/>
      <c r="AC164" s="293"/>
      <c r="AD164" s="293"/>
      <c r="AE164" s="293"/>
      <c r="AF164" s="293"/>
      <c r="AG164" s="293"/>
      <c r="AH164" s="293"/>
      <c r="AI164" s="293"/>
      <c r="AJ164" s="293"/>
      <c r="AK164" s="293"/>
      <c r="AL164" s="293"/>
      <c r="AM164" s="293"/>
      <c r="AN164" s="293"/>
      <c r="AO164" s="293"/>
      <c r="AP164" s="293"/>
      <c r="AQ164" s="293"/>
      <c r="AR164" s="293"/>
      <c r="AS164" s="293"/>
      <c r="AT164" s="293"/>
      <c r="AU164" s="293"/>
      <c r="AV164" s="293"/>
      <c r="AW164" s="293"/>
      <c r="AX164" s="293"/>
      <c r="AY164" s="293"/>
      <c r="AZ164" s="293"/>
      <c r="BA164" s="293"/>
      <c r="BB164" s="293"/>
      <c r="BC164" s="293"/>
      <c r="BD164" s="293"/>
      <c r="BE164" s="293"/>
      <c r="BF164" s="293"/>
      <c r="BG164" s="293"/>
    </row>
    <row r="165" ht="14.25" customHeight="1">
      <c r="L165" s="178"/>
      <c r="M165" s="178"/>
      <c r="N165" s="178"/>
      <c r="W165" s="292"/>
      <c r="X165" s="293"/>
      <c r="Y165" s="293"/>
      <c r="Z165" s="293"/>
      <c r="AA165" s="293"/>
      <c r="AB165" s="293"/>
      <c r="AC165" s="293"/>
      <c r="AD165" s="293"/>
      <c r="AE165" s="293"/>
      <c r="AF165" s="293"/>
      <c r="AG165" s="293"/>
      <c r="AH165" s="293"/>
      <c r="AI165" s="293"/>
      <c r="AJ165" s="293"/>
      <c r="AK165" s="293"/>
      <c r="AL165" s="293"/>
      <c r="AM165" s="293"/>
      <c r="AN165" s="293"/>
      <c r="AO165" s="293"/>
      <c r="AP165" s="293"/>
      <c r="AQ165" s="293"/>
      <c r="AR165" s="293"/>
      <c r="AS165" s="293"/>
      <c r="AT165" s="293"/>
      <c r="AU165" s="293"/>
      <c r="AV165" s="293"/>
      <c r="AW165" s="293"/>
      <c r="AX165" s="293"/>
      <c r="AY165" s="293"/>
      <c r="AZ165" s="293"/>
      <c r="BA165" s="293"/>
      <c r="BB165" s="293"/>
      <c r="BC165" s="293"/>
      <c r="BD165" s="293"/>
      <c r="BE165" s="293"/>
      <c r="BF165" s="293"/>
      <c r="BG165" s="293"/>
    </row>
    <row r="166" ht="14.25" customHeight="1">
      <c r="L166" s="178"/>
      <c r="M166" s="178"/>
      <c r="N166" s="178"/>
      <c r="W166" s="292"/>
      <c r="X166" s="293"/>
      <c r="Y166" s="293"/>
      <c r="Z166" s="293"/>
      <c r="AA166" s="293"/>
      <c r="AB166" s="293"/>
      <c r="AC166" s="293"/>
      <c r="AD166" s="293"/>
      <c r="AE166" s="293"/>
      <c r="AF166" s="293"/>
      <c r="AG166" s="293"/>
      <c r="AH166" s="293"/>
      <c r="AI166" s="293"/>
      <c r="AJ166" s="293"/>
      <c r="AK166" s="293"/>
      <c r="AL166" s="293"/>
      <c r="AM166" s="293"/>
      <c r="AN166" s="293"/>
      <c r="AO166" s="293"/>
      <c r="AP166" s="293"/>
      <c r="AQ166" s="293"/>
      <c r="AR166" s="293"/>
      <c r="AS166" s="293"/>
      <c r="AT166" s="293"/>
      <c r="AU166" s="293"/>
      <c r="AV166" s="293"/>
      <c r="AW166" s="293"/>
      <c r="AX166" s="293"/>
      <c r="AY166" s="293"/>
      <c r="AZ166" s="293"/>
      <c r="BA166" s="293"/>
      <c r="BB166" s="293"/>
      <c r="BC166" s="293"/>
      <c r="BD166" s="293"/>
      <c r="BE166" s="293"/>
      <c r="BF166" s="293"/>
      <c r="BG166" s="293"/>
    </row>
    <row r="167" ht="14.25" customHeight="1">
      <c r="L167" s="178"/>
      <c r="M167" s="178"/>
      <c r="N167" s="178"/>
      <c r="W167" s="292"/>
      <c r="X167" s="293"/>
      <c r="Y167" s="293"/>
      <c r="Z167" s="293"/>
      <c r="AA167" s="293"/>
      <c r="AB167" s="293"/>
      <c r="AC167" s="293"/>
      <c r="AD167" s="293"/>
      <c r="AE167" s="293"/>
      <c r="AF167" s="293"/>
      <c r="AG167" s="293"/>
      <c r="AH167" s="293"/>
      <c r="AI167" s="293"/>
      <c r="AJ167" s="293"/>
      <c r="AK167" s="293"/>
      <c r="AL167" s="293"/>
      <c r="AM167" s="293"/>
      <c r="AN167" s="293"/>
      <c r="AO167" s="293"/>
      <c r="AP167" s="293"/>
      <c r="AQ167" s="293"/>
      <c r="AR167" s="293"/>
      <c r="AS167" s="293"/>
      <c r="AT167" s="293"/>
      <c r="AU167" s="293"/>
      <c r="AV167" s="293"/>
      <c r="AW167" s="293"/>
      <c r="AX167" s="293"/>
      <c r="AY167" s="293"/>
      <c r="AZ167" s="293"/>
      <c r="BA167" s="293"/>
      <c r="BB167" s="293"/>
      <c r="BC167" s="293"/>
      <c r="BD167" s="293"/>
      <c r="BE167" s="293"/>
      <c r="BF167" s="293"/>
      <c r="BG167" s="293"/>
    </row>
    <row r="168" ht="14.25" customHeight="1">
      <c r="L168" s="178"/>
      <c r="M168" s="178"/>
      <c r="N168" s="178"/>
      <c r="W168" s="292"/>
      <c r="X168" s="293"/>
      <c r="Y168" s="293"/>
      <c r="Z168" s="293"/>
      <c r="AA168" s="293"/>
      <c r="AB168" s="293"/>
      <c r="AC168" s="293"/>
      <c r="AD168" s="293"/>
      <c r="AE168" s="293"/>
      <c r="AF168" s="293"/>
      <c r="AG168" s="293"/>
      <c r="AH168" s="293"/>
      <c r="AI168" s="293"/>
      <c r="AJ168" s="293"/>
      <c r="AK168" s="293"/>
      <c r="AL168" s="293"/>
      <c r="AM168" s="293"/>
      <c r="AN168" s="293"/>
      <c r="AO168" s="293"/>
      <c r="AP168" s="293"/>
      <c r="AQ168" s="293"/>
      <c r="AR168" s="293"/>
      <c r="AS168" s="293"/>
      <c r="AT168" s="293"/>
      <c r="AU168" s="293"/>
      <c r="AV168" s="293"/>
      <c r="AW168" s="293"/>
      <c r="AX168" s="293"/>
      <c r="AY168" s="293"/>
      <c r="AZ168" s="293"/>
      <c r="BA168" s="293"/>
      <c r="BB168" s="293"/>
      <c r="BC168" s="293"/>
      <c r="BD168" s="293"/>
      <c r="BE168" s="293"/>
      <c r="BF168" s="293"/>
      <c r="BG168" s="293"/>
    </row>
    <row r="169" ht="14.25" customHeight="1">
      <c r="L169" s="178"/>
      <c r="M169" s="178"/>
      <c r="N169" s="178"/>
      <c r="W169" s="292"/>
      <c r="X169" s="293"/>
      <c r="Y169" s="293"/>
      <c r="Z169" s="293"/>
      <c r="AA169" s="293"/>
      <c r="AB169" s="293"/>
      <c r="AC169" s="293"/>
      <c r="AD169" s="293"/>
      <c r="AE169" s="293"/>
      <c r="AF169" s="293"/>
      <c r="AG169" s="293"/>
      <c r="AH169" s="293"/>
      <c r="AI169" s="293"/>
      <c r="AJ169" s="293"/>
      <c r="AK169" s="293"/>
      <c r="AL169" s="293"/>
      <c r="AM169" s="293"/>
      <c r="AN169" s="293"/>
      <c r="AO169" s="293"/>
      <c r="AP169" s="293"/>
      <c r="AQ169" s="293"/>
      <c r="AR169" s="293"/>
      <c r="AS169" s="293"/>
      <c r="AT169" s="293"/>
      <c r="AU169" s="293"/>
      <c r="AV169" s="293"/>
      <c r="AW169" s="293"/>
      <c r="AX169" s="293"/>
      <c r="AY169" s="293"/>
      <c r="AZ169" s="293"/>
      <c r="BA169" s="293"/>
      <c r="BB169" s="293"/>
      <c r="BC169" s="293"/>
      <c r="BD169" s="293"/>
      <c r="BE169" s="293"/>
      <c r="BF169" s="293"/>
      <c r="BG169" s="293"/>
    </row>
    <row r="170" ht="14.25" customHeight="1">
      <c r="L170" s="178"/>
      <c r="M170" s="178"/>
      <c r="N170" s="178"/>
      <c r="W170" s="292"/>
      <c r="X170" s="293"/>
      <c r="Y170" s="293"/>
      <c r="Z170" s="293"/>
      <c r="AA170" s="293"/>
      <c r="AB170" s="293"/>
      <c r="AC170" s="293"/>
      <c r="AD170" s="293"/>
      <c r="AE170" s="293"/>
      <c r="AF170" s="293"/>
      <c r="AG170" s="293"/>
      <c r="AH170" s="293"/>
      <c r="AI170" s="293"/>
      <c r="AJ170" s="293"/>
      <c r="AK170" s="293"/>
      <c r="AL170" s="293"/>
      <c r="AM170" s="293"/>
      <c r="AN170" s="293"/>
      <c r="AO170" s="293"/>
      <c r="AP170" s="293"/>
      <c r="AQ170" s="293"/>
      <c r="AR170" s="293"/>
      <c r="AS170" s="293"/>
      <c r="AT170" s="293"/>
      <c r="AU170" s="293"/>
      <c r="AV170" s="293"/>
      <c r="AW170" s="293"/>
      <c r="AX170" s="293"/>
      <c r="AY170" s="293"/>
      <c r="AZ170" s="293"/>
      <c r="BA170" s="293"/>
      <c r="BB170" s="293"/>
      <c r="BC170" s="293"/>
      <c r="BD170" s="293"/>
      <c r="BE170" s="293"/>
      <c r="BF170" s="293"/>
      <c r="BG170" s="293"/>
    </row>
    <row r="171" ht="14.25" customHeight="1">
      <c r="L171" s="178"/>
      <c r="M171" s="178"/>
      <c r="N171" s="178"/>
      <c r="W171" s="292"/>
      <c r="X171" s="293"/>
      <c r="Y171" s="293"/>
      <c r="Z171" s="293"/>
      <c r="AA171" s="293"/>
      <c r="AB171" s="293"/>
      <c r="AC171" s="293"/>
      <c r="AD171" s="293"/>
      <c r="AE171" s="293"/>
      <c r="AF171" s="293"/>
      <c r="AG171" s="293"/>
      <c r="AH171" s="293"/>
      <c r="AI171" s="293"/>
      <c r="AJ171" s="293"/>
      <c r="AK171" s="293"/>
      <c r="AL171" s="293"/>
      <c r="AM171" s="293"/>
      <c r="AN171" s="293"/>
      <c r="AO171" s="293"/>
      <c r="AP171" s="293"/>
      <c r="AQ171" s="293"/>
      <c r="AR171" s="293"/>
      <c r="AS171" s="293"/>
      <c r="AT171" s="293"/>
      <c r="AU171" s="293"/>
      <c r="AV171" s="293"/>
      <c r="AW171" s="293"/>
      <c r="AX171" s="293"/>
      <c r="AY171" s="293"/>
      <c r="AZ171" s="293"/>
      <c r="BA171" s="293"/>
      <c r="BB171" s="293"/>
      <c r="BC171" s="293"/>
      <c r="BD171" s="293"/>
      <c r="BE171" s="293"/>
      <c r="BF171" s="293"/>
      <c r="BG171" s="293"/>
    </row>
    <row r="172" ht="14.25" customHeight="1">
      <c r="L172" s="178"/>
      <c r="M172" s="178"/>
      <c r="N172" s="178"/>
      <c r="W172" s="292"/>
      <c r="X172" s="293"/>
      <c r="Y172" s="293"/>
      <c r="Z172" s="293"/>
      <c r="AA172" s="293"/>
      <c r="AB172" s="293"/>
      <c r="AC172" s="293"/>
      <c r="AD172" s="293"/>
      <c r="AE172" s="293"/>
      <c r="AF172" s="293"/>
      <c r="AG172" s="293"/>
      <c r="AH172" s="293"/>
      <c r="AI172" s="293"/>
      <c r="AJ172" s="293"/>
      <c r="AK172" s="293"/>
      <c r="AL172" s="293"/>
      <c r="AM172" s="293"/>
      <c r="AN172" s="293"/>
      <c r="AO172" s="293"/>
      <c r="AP172" s="293"/>
      <c r="AQ172" s="293"/>
      <c r="AR172" s="293"/>
      <c r="AS172" s="293"/>
      <c r="AT172" s="293"/>
      <c r="AU172" s="293"/>
      <c r="AV172" s="293"/>
      <c r="AW172" s="293"/>
      <c r="AX172" s="293"/>
      <c r="AY172" s="293"/>
      <c r="AZ172" s="293"/>
      <c r="BA172" s="293"/>
      <c r="BB172" s="293"/>
      <c r="BC172" s="293"/>
      <c r="BD172" s="293"/>
      <c r="BE172" s="293"/>
      <c r="BF172" s="293"/>
      <c r="BG172" s="293"/>
    </row>
    <row r="173" ht="14.25" customHeight="1">
      <c r="L173" s="178"/>
      <c r="M173" s="178"/>
      <c r="N173" s="178"/>
      <c r="W173" s="292"/>
      <c r="X173" s="293"/>
      <c r="Y173" s="293"/>
      <c r="Z173" s="293"/>
      <c r="AA173" s="293"/>
      <c r="AB173" s="293"/>
      <c r="AC173" s="293"/>
      <c r="AD173" s="293"/>
      <c r="AE173" s="293"/>
      <c r="AF173" s="293"/>
      <c r="AG173" s="293"/>
      <c r="AH173" s="293"/>
      <c r="AI173" s="293"/>
      <c r="AJ173" s="293"/>
      <c r="AK173" s="293"/>
      <c r="AL173" s="293"/>
      <c r="AM173" s="293"/>
      <c r="AN173" s="293"/>
      <c r="AO173" s="293"/>
      <c r="AP173" s="293"/>
      <c r="AQ173" s="293"/>
      <c r="AR173" s="293"/>
      <c r="AS173" s="293"/>
      <c r="AT173" s="293"/>
      <c r="AU173" s="293"/>
      <c r="AV173" s="293"/>
      <c r="AW173" s="293"/>
      <c r="AX173" s="293"/>
      <c r="AY173" s="293"/>
      <c r="AZ173" s="293"/>
      <c r="BA173" s="293"/>
      <c r="BB173" s="293"/>
      <c r="BC173" s="293"/>
      <c r="BD173" s="293"/>
      <c r="BE173" s="293"/>
      <c r="BF173" s="293"/>
      <c r="BG173" s="293"/>
    </row>
    <row r="174" ht="14.25" customHeight="1">
      <c r="L174" s="178"/>
      <c r="M174" s="178"/>
      <c r="N174" s="178"/>
      <c r="W174" s="292"/>
      <c r="X174" s="293"/>
      <c r="Y174" s="293"/>
      <c r="Z174" s="293"/>
      <c r="AA174" s="293"/>
      <c r="AB174" s="293"/>
      <c r="AC174" s="293"/>
      <c r="AD174" s="293"/>
      <c r="AE174" s="293"/>
      <c r="AF174" s="293"/>
      <c r="AG174" s="293"/>
      <c r="AH174" s="293"/>
      <c r="AI174" s="293"/>
      <c r="AJ174" s="293"/>
      <c r="AK174" s="293"/>
      <c r="AL174" s="293"/>
      <c r="AM174" s="293"/>
      <c r="AN174" s="293"/>
      <c r="AO174" s="293"/>
      <c r="AP174" s="293"/>
      <c r="AQ174" s="293"/>
      <c r="AR174" s="293"/>
      <c r="AS174" s="293"/>
      <c r="AT174" s="293"/>
      <c r="AU174" s="293"/>
      <c r="AV174" s="293"/>
      <c r="AW174" s="293"/>
      <c r="AX174" s="293"/>
      <c r="AY174" s="293"/>
      <c r="AZ174" s="293"/>
      <c r="BA174" s="293"/>
      <c r="BB174" s="293"/>
      <c r="BC174" s="293"/>
      <c r="BD174" s="293"/>
      <c r="BE174" s="293"/>
      <c r="BF174" s="293"/>
      <c r="BG174" s="293"/>
    </row>
    <row r="175" ht="14.25" customHeight="1">
      <c r="L175" s="178"/>
      <c r="M175" s="178"/>
      <c r="N175" s="178"/>
      <c r="W175" s="292"/>
      <c r="X175" s="293"/>
      <c r="Y175" s="293"/>
      <c r="Z175" s="293"/>
      <c r="AA175" s="293"/>
      <c r="AB175" s="293"/>
      <c r="AC175" s="293"/>
      <c r="AD175" s="293"/>
      <c r="AE175" s="293"/>
      <c r="AF175" s="293"/>
      <c r="AG175" s="293"/>
      <c r="AH175" s="293"/>
      <c r="AI175" s="293"/>
      <c r="AJ175" s="293"/>
      <c r="AK175" s="293"/>
      <c r="AL175" s="293"/>
      <c r="AM175" s="293"/>
      <c r="AN175" s="293"/>
      <c r="AO175" s="293"/>
      <c r="AP175" s="293"/>
      <c r="AQ175" s="293"/>
      <c r="AR175" s="293"/>
      <c r="AS175" s="293"/>
      <c r="AT175" s="293"/>
      <c r="AU175" s="293"/>
      <c r="AV175" s="293"/>
      <c r="AW175" s="293"/>
      <c r="AX175" s="293"/>
      <c r="AY175" s="293"/>
      <c r="AZ175" s="293"/>
      <c r="BA175" s="293"/>
      <c r="BB175" s="293"/>
      <c r="BC175" s="293"/>
      <c r="BD175" s="293"/>
      <c r="BE175" s="293"/>
      <c r="BF175" s="293"/>
      <c r="BG175" s="293"/>
    </row>
    <row r="176" ht="14.25" customHeight="1">
      <c r="L176" s="178"/>
      <c r="M176" s="178"/>
      <c r="N176" s="178"/>
      <c r="W176" s="292"/>
      <c r="X176" s="293"/>
      <c r="Y176" s="293"/>
      <c r="Z176" s="293"/>
      <c r="AA176" s="293"/>
      <c r="AB176" s="293"/>
      <c r="AC176" s="293"/>
      <c r="AD176" s="293"/>
      <c r="AE176" s="293"/>
      <c r="AF176" s="293"/>
      <c r="AG176" s="293"/>
      <c r="AH176" s="293"/>
      <c r="AI176" s="293"/>
      <c r="AJ176" s="293"/>
      <c r="AK176" s="293"/>
      <c r="AL176" s="293"/>
      <c r="AM176" s="293"/>
      <c r="AN176" s="293"/>
      <c r="AO176" s="293"/>
      <c r="AP176" s="293"/>
      <c r="AQ176" s="293"/>
      <c r="AR176" s="293"/>
      <c r="AS176" s="293"/>
      <c r="AT176" s="293"/>
      <c r="AU176" s="293"/>
      <c r="AV176" s="293"/>
      <c r="AW176" s="293"/>
      <c r="AX176" s="293"/>
      <c r="AY176" s="293"/>
      <c r="AZ176" s="293"/>
      <c r="BA176" s="293"/>
      <c r="BB176" s="293"/>
      <c r="BC176" s="293"/>
      <c r="BD176" s="293"/>
      <c r="BE176" s="293"/>
      <c r="BF176" s="293"/>
      <c r="BG176" s="293"/>
    </row>
    <row r="177" ht="14.25" customHeight="1">
      <c r="L177" s="178"/>
      <c r="M177" s="178"/>
      <c r="N177" s="178"/>
      <c r="W177" s="292"/>
      <c r="X177" s="293"/>
      <c r="Y177" s="293"/>
      <c r="Z177" s="293"/>
      <c r="AA177" s="293"/>
      <c r="AB177" s="293"/>
      <c r="AC177" s="293"/>
      <c r="AD177" s="293"/>
      <c r="AE177" s="293"/>
      <c r="AF177" s="293"/>
      <c r="AG177" s="293"/>
      <c r="AH177" s="293"/>
      <c r="AI177" s="293"/>
      <c r="AJ177" s="293"/>
      <c r="AK177" s="293"/>
      <c r="AL177" s="293"/>
      <c r="AM177" s="293"/>
      <c r="AN177" s="293"/>
      <c r="AO177" s="293"/>
      <c r="AP177" s="293"/>
      <c r="AQ177" s="293"/>
      <c r="AR177" s="293"/>
      <c r="AS177" s="293"/>
      <c r="AT177" s="293"/>
      <c r="AU177" s="293"/>
      <c r="AV177" s="293"/>
      <c r="AW177" s="293"/>
      <c r="AX177" s="293"/>
      <c r="AY177" s="293"/>
      <c r="AZ177" s="293"/>
      <c r="BA177" s="293"/>
      <c r="BB177" s="293"/>
      <c r="BC177" s="293"/>
      <c r="BD177" s="293"/>
      <c r="BE177" s="293"/>
      <c r="BF177" s="293"/>
      <c r="BG177" s="293"/>
    </row>
    <row r="178" ht="14.25" customHeight="1">
      <c r="L178" s="178"/>
      <c r="M178" s="178"/>
      <c r="N178" s="178"/>
      <c r="W178" s="292"/>
      <c r="X178" s="293"/>
      <c r="Y178" s="293"/>
      <c r="Z178" s="293"/>
      <c r="AA178" s="293"/>
      <c r="AB178" s="293"/>
      <c r="AC178" s="293"/>
      <c r="AD178" s="293"/>
      <c r="AE178" s="293"/>
      <c r="AF178" s="293"/>
      <c r="AG178" s="293"/>
      <c r="AH178" s="293"/>
      <c r="AI178" s="293"/>
      <c r="AJ178" s="293"/>
      <c r="AK178" s="293"/>
      <c r="AL178" s="293"/>
      <c r="AM178" s="293"/>
      <c r="AN178" s="293"/>
      <c r="AO178" s="293"/>
      <c r="AP178" s="293"/>
      <c r="AQ178" s="293"/>
      <c r="AR178" s="293"/>
      <c r="AS178" s="293"/>
      <c r="AT178" s="293"/>
      <c r="AU178" s="293"/>
      <c r="AV178" s="293"/>
      <c r="AW178" s="293"/>
      <c r="AX178" s="293"/>
      <c r="AY178" s="293"/>
      <c r="AZ178" s="293"/>
      <c r="BA178" s="293"/>
      <c r="BB178" s="293"/>
      <c r="BC178" s="293"/>
      <c r="BD178" s="293"/>
      <c r="BE178" s="293"/>
      <c r="BF178" s="293"/>
      <c r="BG178" s="293"/>
    </row>
    <row r="179" ht="14.25" customHeight="1">
      <c r="L179" s="178"/>
      <c r="M179" s="178"/>
      <c r="N179" s="178"/>
      <c r="W179" s="292"/>
      <c r="X179" s="293"/>
      <c r="Y179" s="293"/>
      <c r="Z179" s="293"/>
      <c r="AA179" s="293"/>
      <c r="AB179" s="293"/>
      <c r="AC179" s="293"/>
      <c r="AD179" s="293"/>
      <c r="AE179" s="293"/>
      <c r="AF179" s="293"/>
      <c r="AG179" s="293"/>
      <c r="AH179" s="293"/>
      <c r="AI179" s="293"/>
      <c r="AJ179" s="293"/>
      <c r="AK179" s="293"/>
      <c r="AL179" s="293"/>
      <c r="AM179" s="293"/>
      <c r="AN179" s="293"/>
      <c r="AO179" s="293"/>
      <c r="AP179" s="293"/>
      <c r="AQ179" s="293"/>
      <c r="AR179" s="293"/>
      <c r="AS179" s="293"/>
      <c r="AT179" s="293"/>
      <c r="AU179" s="293"/>
      <c r="AV179" s="293"/>
      <c r="AW179" s="293"/>
      <c r="AX179" s="293"/>
      <c r="AY179" s="293"/>
      <c r="AZ179" s="293"/>
      <c r="BA179" s="293"/>
      <c r="BB179" s="293"/>
      <c r="BC179" s="293"/>
      <c r="BD179" s="293"/>
      <c r="BE179" s="293"/>
      <c r="BF179" s="293"/>
      <c r="BG179" s="293"/>
    </row>
    <row r="180" ht="14.25" customHeight="1">
      <c r="L180" s="178"/>
      <c r="M180" s="178"/>
      <c r="N180" s="178"/>
      <c r="W180" s="292"/>
      <c r="X180" s="293"/>
      <c r="Y180" s="293"/>
      <c r="Z180" s="293"/>
      <c r="AA180" s="293"/>
      <c r="AB180" s="293"/>
      <c r="AC180" s="293"/>
      <c r="AD180" s="293"/>
      <c r="AE180" s="293"/>
      <c r="AF180" s="293"/>
      <c r="AG180" s="293"/>
      <c r="AH180" s="293"/>
      <c r="AI180" s="293"/>
      <c r="AJ180" s="293"/>
      <c r="AK180" s="293"/>
      <c r="AL180" s="293"/>
      <c r="AM180" s="293"/>
      <c r="AN180" s="293"/>
      <c r="AO180" s="293"/>
      <c r="AP180" s="293"/>
      <c r="AQ180" s="293"/>
      <c r="AR180" s="293"/>
      <c r="AS180" s="293"/>
      <c r="AT180" s="293"/>
      <c r="AU180" s="293"/>
      <c r="AV180" s="293"/>
      <c r="AW180" s="293"/>
      <c r="AX180" s="293"/>
      <c r="AY180" s="293"/>
      <c r="AZ180" s="293"/>
      <c r="BA180" s="293"/>
      <c r="BB180" s="293"/>
      <c r="BC180" s="293"/>
      <c r="BD180" s="293"/>
      <c r="BE180" s="293"/>
      <c r="BF180" s="293"/>
      <c r="BG180" s="293"/>
    </row>
    <row r="181" ht="14.25" customHeight="1">
      <c r="L181" s="178"/>
      <c r="M181" s="178"/>
      <c r="N181" s="178"/>
      <c r="W181" s="292"/>
      <c r="X181" s="293"/>
      <c r="Y181" s="293"/>
      <c r="Z181" s="293"/>
      <c r="AA181" s="293"/>
      <c r="AB181" s="293"/>
      <c r="AC181" s="293"/>
      <c r="AD181" s="293"/>
      <c r="AE181" s="293"/>
      <c r="AF181" s="293"/>
      <c r="AG181" s="293"/>
      <c r="AH181" s="293"/>
      <c r="AI181" s="293"/>
      <c r="AJ181" s="293"/>
      <c r="AK181" s="293"/>
      <c r="AL181" s="293"/>
      <c r="AM181" s="293"/>
      <c r="AN181" s="293"/>
      <c r="AO181" s="293"/>
      <c r="AP181" s="293"/>
      <c r="AQ181" s="293"/>
      <c r="AR181" s="293"/>
      <c r="AS181" s="293"/>
      <c r="AT181" s="293"/>
      <c r="AU181" s="293"/>
      <c r="AV181" s="293"/>
      <c r="AW181" s="293"/>
      <c r="AX181" s="293"/>
      <c r="AY181" s="293"/>
      <c r="AZ181" s="293"/>
      <c r="BA181" s="293"/>
      <c r="BB181" s="293"/>
      <c r="BC181" s="293"/>
      <c r="BD181" s="293"/>
      <c r="BE181" s="293"/>
      <c r="BF181" s="293"/>
      <c r="BG181" s="293"/>
    </row>
    <row r="182" ht="14.25" customHeight="1">
      <c r="L182" s="178"/>
      <c r="M182" s="178"/>
      <c r="N182" s="178"/>
      <c r="W182" s="292"/>
      <c r="X182" s="293"/>
      <c r="Y182" s="293"/>
      <c r="Z182" s="293"/>
      <c r="AA182" s="293"/>
      <c r="AB182" s="293"/>
      <c r="AC182" s="293"/>
      <c r="AD182" s="293"/>
      <c r="AE182" s="293"/>
      <c r="AF182" s="293"/>
      <c r="AG182" s="293"/>
      <c r="AH182" s="293"/>
      <c r="AI182" s="293"/>
      <c r="AJ182" s="293"/>
      <c r="AK182" s="293"/>
      <c r="AL182" s="293"/>
      <c r="AM182" s="293"/>
      <c r="AN182" s="293"/>
      <c r="AO182" s="293"/>
      <c r="AP182" s="293"/>
      <c r="AQ182" s="293"/>
      <c r="AR182" s="293"/>
      <c r="AS182" s="293"/>
      <c r="AT182" s="293"/>
      <c r="AU182" s="293"/>
      <c r="AV182" s="293"/>
      <c r="AW182" s="293"/>
      <c r="AX182" s="293"/>
      <c r="AY182" s="293"/>
      <c r="AZ182" s="293"/>
      <c r="BA182" s="293"/>
      <c r="BB182" s="293"/>
      <c r="BC182" s="293"/>
      <c r="BD182" s="293"/>
      <c r="BE182" s="293"/>
      <c r="BF182" s="293"/>
      <c r="BG182" s="293"/>
    </row>
    <row r="183" ht="14.25" customHeight="1">
      <c r="L183" s="178"/>
      <c r="M183" s="178"/>
      <c r="N183" s="178"/>
      <c r="W183" s="292"/>
      <c r="X183" s="293"/>
      <c r="Y183" s="293"/>
      <c r="Z183" s="293"/>
      <c r="AA183" s="293"/>
      <c r="AB183" s="293"/>
      <c r="AC183" s="293"/>
      <c r="AD183" s="293"/>
      <c r="AE183" s="293"/>
      <c r="AF183" s="293"/>
      <c r="AG183" s="293"/>
      <c r="AH183" s="293"/>
      <c r="AI183" s="293"/>
      <c r="AJ183" s="293"/>
      <c r="AK183" s="293"/>
      <c r="AL183" s="293"/>
      <c r="AM183" s="293"/>
      <c r="AN183" s="293"/>
      <c r="AO183" s="293"/>
      <c r="AP183" s="293"/>
      <c r="AQ183" s="293"/>
      <c r="AR183" s="293"/>
      <c r="AS183" s="293"/>
      <c r="AT183" s="293"/>
      <c r="AU183" s="293"/>
      <c r="AV183" s="293"/>
      <c r="AW183" s="293"/>
      <c r="AX183" s="293"/>
      <c r="AY183" s="293"/>
      <c r="AZ183" s="293"/>
      <c r="BA183" s="293"/>
      <c r="BB183" s="293"/>
      <c r="BC183" s="293"/>
      <c r="BD183" s="293"/>
      <c r="BE183" s="293"/>
      <c r="BF183" s="293"/>
      <c r="BG183" s="293"/>
    </row>
    <row r="184" ht="14.25" customHeight="1">
      <c r="L184" s="178"/>
      <c r="M184" s="178"/>
      <c r="N184" s="178"/>
      <c r="W184" s="292"/>
      <c r="X184" s="293"/>
      <c r="Y184" s="293"/>
      <c r="Z184" s="293"/>
      <c r="AA184" s="293"/>
      <c r="AB184" s="293"/>
      <c r="AC184" s="293"/>
      <c r="AD184" s="293"/>
      <c r="AE184" s="293"/>
      <c r="AF184" s="293"/>
      <c r="AG184" s="293"/>
      <c r="AH184" s="293"/>
      <c r="AI184" s="293"/>
      <c r="AJ184" s="293"/>
      <c r="AK184" s="293"/>
      <c r="AL184" s="293"/>
      <c r="AM184" s="293"/>
      <c r="AN184" s="293"/>
      <c r="AO184" s="293"/>
      <c r="AP184" s="293"/>
      <c r="AQ184" s="293"/>
      <c r="AR184" s="293"/>
      <c r="AS184" s="293"/>
      <c r="AT184" s="293"/>
      <c r="AU184" s="293"/>
      <c r="AV184" s="293"/>
      <c r="AW184" s="293"/>
      <c r="AX184" s="293"/>
      <c r="AY184" s="293"/>
      <c r="AZ184" s="293"/>
      <c r="BA184" s="293"/>
      <c r="BB184" s="293"/>
      <c r="BC184" s="293"/>
      <c r="BD184" s="293"/>
      <c r="BE184" s="293"/>
      <c r="BF184" s="293"/>
      <c r="BG184" s="293"/>
    </row>
    <row r="185" ht="14.25" customHeight="1">
      <c r="L185" s="178"/>
      <c r="M185" s="178"/>
      <c r="N185" s="178"/>
      <c r="W185" s="292"/>
      <c r="X185" s="293"/>
      <c r="Y185" s="293"/>
      <c r="Z185" s="293"/>
      <c r="AA185" s="293"/>
      <c r="AB185" s="293"/>
      <c r="AC185" s="293"/>
      <c r="AD185" s="293"/>
      <c r="AE185" s="293"/>
      <c r="AF185" s="293"/>
      <c r="AG185" s="293"/>
      <c r="AH185" s="293"/>
      <c r="AI185" s="293"/>
      <c r="AJ185" s="293"/>
      <c r="AK185" s="293"/>
      <c r="AL185" s="293"/>
      <c r="AM185" s="293"/>
      <c r="AN185" s="293"/>
      <c r="AO185" s="293"/>
      <c r="AP185" s="293"/>
      <c r="AQ185" s="293"/>
      <c r="AR185" s="293"/>
      <c r="AS185" s="293"/>
      <c r="AT185" s="293"/>
      <c r="AU185" s="293"/>
      <c r="AV185" s="293"/>
      <c r="AW185" s="293"/>
      <c r="AX185" s="293"/>
      <c r="AY185" s="293"/>
      <c r="AZ185" s="293"/>
      <c r="BA185" s="293"/>
      <c r="BB185" s="293"/>
      <c r="BC185" s="293"/>
      <c r="BD185" s="293"/>
      <c r="BE185" s="293"/>
      <c r="BF185" s="293"/>
      <c r="BG185" s="293"/>
    </row>
    <row r="186" ht="14.25" customHeight="1">
      <c r="L186" s="178"/>
      <c r="M186" s="178"/>
      <c r="N186" s="178"/>
      <c r="W186" s="292"/>
      <c r="X186" s="293"/>
      <c r="Y186" s="293"/>
      <c r="Z186" s="293"/>
      <c r="AA186" s="293"/>
      <c r="AB186" s="293"/>
      <c r="AC186" s="293"/>
      <c r="AD186" s="293"/>
      <c r="AE186" s="293"/>
      <c r="AF186" s="293"/>
      <c r="AG186" s="293"/>
      <c r="AH186" s="293"/>
      <c r="AI186" s="293"/>
      <c r="AJ186" s="293"/>
      <c r="AK186" s="293"/>
      <c r="AL186" s="293"/>
      <c r="AM186" s="293"/>
      <c r="AN186" s="293"/>
      <c r="AO186" s="293"/>
      <c r="AP186" s="293"/>
      <c r="AQ186" s="293"/>
      <c r="AR186" s="293"/>
      <c r="AS186" s="293"/>
      <c r="AT186" s="293"/>
      <c r="AU186" s="293"/>
      <c r="AV186" s="293"/>
      <c r="AW186" s="293"/>
      <c r="AX186" s="293"/>
      <c r="AY186" s="293"/>
      <c r="AZ186" s="293"/>
      <c r="BA186" s="293"/>
      <c r="BB186" s="293"/>
      <c r="BC186" s="293"/>
      <c r="BD186" s="293"/>
      <c r="BE186" s="293"/>
      <c r="BF186" s="293"/>
      <c r="BG186" s="293"/>
    </row>
    <row r="187" ht="14.25" customHeight="1">
      <c r="L187" s="178"/>
      <c r="M187" s="178"/>
      <c r="N187" s="178"/>
      <c r="W187" s="292"/>
      <c r="X187" s="293"/>
      <c r="Y187" s="293"/>
      <c r="Z187" s="293"/>
      <c r="AA187" s="293"/>
      <c r="AB187" s="293"/>
      <c r="AC187" s="293"/>
      <c r="AD187" s="293"/>
      <c r="AE187" s="293"/>
      <c r="AF187" s="293"/>
      <c r="AG187" s="293"/>
      <c r="AH187" s="293"/>
      <c r="AI187" s="293"/>
      <c r="AJ187" s="293"/>
      <c r="AK187" s="293"/>
      <c r="AL187" s="293"/>
      <c r="AM187" s="293"/>
      <c r="AN187" s="293"/>
      <c r="AO187" s="293"/>
      <c r="AP187" s="293"/>
      <c r="AQ187" s="293"/>
      <c r="AR187" s="293"/>
      <c r="AS187" s="293"/>
      <c r="AT187" s="293"/>
      <c r="AU187" s="293"/>
      <c r="AV187" s="293"/>
      <c r="AW187" s="293"/>
      <c r="AX187" s="293"/>
      <c r="AY187" s="293"/>
      <c r="AZ187" s="293"/>
      <c r="BA187" s="293"/>
      <c r="BB187" s="293"/>
      <c r="BC187" s="293"/>
      <c r="BD187" s="293"/>
      <c r="BE187" s="293"/>
      <c r="BF187" s="293"/>
      <c r="BG187" s="293"/>
    </row>
    <row r="188" ht="14.25" customHeight="1">
      <c r="L188" s="178"/>
      <c r="M188" s="178"/>
      <c r="N188" s="178"/>
      <c r="W188" s="292"/>
      <c r="X188" s="293"/>
      <c r="Y188" s="293"/>
      <c r="Z188" s="293"/>
      <c r="AA188" s="293"/>
      <c r="AB188" s="293"/>
      <c r="AC188" s="293"/>
      <c r="AD188" s="293"/>
      <c r="AE188" s="293"/>
      <c r="AF188" s="293"/>
      <c r="AG188" s="293"/>
      <c r="AH188" s="293"/>
      <c r="AI188" s="293"/>
      <c r="AJ188" s="293"/>
      <c r="AK188" s="293"/>
      <c r="AL188" s="293"/>
      <c r="AM188" s="293"/>
      <c r="AN188" s="293"/>
      <c r="AO188" s="293"/>
      <c r="AP188" s="293"/>
      <c r="AQ188" s="293"/>
      <c r="AR188" s="293"/>
      <c r="AS188" s="293"/>
      <c r="AT188" s="293"/>
      <c r="AU188" s="293"/>
      <c r="AV188" s="293"/>
      <c r="AW188" s="293"/>
      <c r="AX188" s="293"/>
      <c r="AY188" s="293"/>
      <c r="AZ188" s="293"/>
      <c r="BA188" s="293"/>
      <c r="BB188" s="293"/>
      <c r="BC188" s="293"/>
      <c r="BD188" s="293"/>
      <c r="BE188" s="293"/>
      <c r="BF188" s="293"/>
      <c r="BG188" s="293"/>
    </row>
    <row r="189" ht="14.25" customHeight="1">
      <c r="L189" s="178"/>
      <c r="M189" s="178"/>
      <c r="N189" s="178"/>
      <c r="W189" s="292"/>
      <c r="X189" s="293"/>
      <c r="Y189" s="293"/>
      <c r="Z189" s="293"/>
      <c r="AA189" s="293"/>
      <c r="AB189" s="293"/>
      <c r="AC189" s="293"/>
      <c r="AD189" s="293"/>
      <c r="AE189" s="293"/>
      <c r="AF189" s="293"/>
      <c r="AG189" s="293"/>
      <c r="AH189" s="293"/>
      <c r="AI189" s="293"/>
      <c r="AJ189" s="293"/>
      <c r="AK189" s="293"/>
      <c r="AL189" s="293"/>
      <c r="AM189" s="293"/>
      <c r="AN189" s="293"/>
      <c r="AO189" s="293"/>
      <c r="AP189" s="293"/>
      <c r="AQ189" s="293"/>
      <c r="AR189" s="293"/>
      <c r="AS189" s="293"/>
      <c r="AT189" s="293"/>
      <c r="AU189" s="293"/>
      <c r="AV189" s="293"/>
      <c r="AW189" s="293"/>
      <c r="AX189" s="293"/>
      <c r="AY189" s="293"/>
      <c r="AZ189" s="293"/>
      <c r="BA189" s="293"/>
      <c r="BB189" s="293"/>
      <c r="BC189" s="293"/>
      <c r="BD189" s="293"/>
      <c r="BE189" s="293"/>
      <c r="BF189" s="293"/>
      <c r="BG189" s="293"/>
    </row>
    <row r="190" ht="14.25" customHeight="1">
      <c r="L190" s="178"/>
      <c r="M190" s="178"/>
      <c r="N190" s="178"/>
      <c r="W190" s="292"/>
      <c r="X190" s="293"/>
      <c r="Y190" s="293"/>
      <c r="Z190" s="293"/>
      <c r="AA190" s="293"/>
      <c r="AB190" s="293"/>
      <c r="AC190" s="293"/>
      <c r="AD190" s="293"/>
      <c r="AE190" s="293"/>
      <c r="AF190" s="293"/>
      <c r="AG190" s="293"/>
      <c r="AH190" s="293"/>
      <c r="AI190" s="293"/>
      <c r="AJ190" s="293"/>
      <c r="AK190" s="293"/>
      <c r="AL190" s="293"/>
      <c r="AM190" s="293"/>
      <c r="AN190" s="293"/>
      <c r="AO190" s="293"/>
      <c r="AP190" s="293"/>
      <c r="AQ190" s="293"/>
      <c r="AR190" s="293"/>
      <c r="AS190" s="293"/>
      <c r="AT190" s="293"/>
      <c r="AU190" s="293"/>
      <c r="AV190" s="293"/>
      <c r="AW190" s="293"/>
      <c r="AX190" s="293"/>
      <c r="AY190" s="293"/>
      <c r="AZ190" s="293"/>
      <c r="BA190" s="293"/>
      <c r="BB190" s="293"/>
      <c r="BC190" s="293"/>
      <c r="BD190" s="293"/>
      <c r="BE190" s="293"/>
      <c r="BF190" s="293"/>
      <c r="BG190" s="293"/>
    </row>
    <row r="191" ht="14.25" customHeight="1">
      <c r="L191" s="178"/>
      <c r="M191" s="178"/>
      <c r="N191" s="178"/>
      <c r="W191" s="292"/>
      <c r="X191" s="293"/>
      <c r="Y191" s="293"/>
      <c r="Z191" s="293"/>
      <c r="AA191" s="293"/>
      <c r="AB191" s="293"/>
      <c r="AC191" s="293"/>
      <c r="AD191" s="293"/>
      <c r="AE191" s="293"/>
      <c r="AF191" s="293"/>
      <c r="AG191" s="293"/>
      <c r="AH191" s="293"/>
      <c r="AI191" s="293"/>
      <c r="AJ191" s="293"/>
      <c r="AK191" s="293"/>
      <c r="AL191" s="293"/>
      <c r="AM191" s="293"/>
      <c r="AN191" s="293"/>
      <c r="AO191" s="293"/>
      <c r="AP191" s="293"/>
      <c r="AQ191" s="293"/>
      <c r="AR191" s="293"/>
      <c r="AS191" s="293"/>
      <c r="AT191" s="293"/>
      <c r="AU191" s="293"/>
      <c r="AV191" s="293"/>
      <c r="AW191" s="293"/>
      <c r="AX191" s="293"/>
      <c r="AY191" s="293"/>
      <c r="AZ191" s="293"/>
      <c r="BA191" s="293"/>
      <c r="BB191" s="293"/>
      <c r="BC191" s="293"/>
      <c r="BD191" s="293"/>
      <c r="BE191" s="293"/>
      <c r="BF191" s="293"/>
      <c r="BG191" s="293"/>
    </row>
    <row r="192" ht="14.25" customHeight="1">
      <c r="L192" s="178"/>
      <c r="M192" s="178"/>
      <c r="N192" s="178"/>
      <c r="W192" s="292"/>
      <c r="X192" s="293"/>
      <c r="Y192" s="293"/>
      <c r="Z192" s="293"/>
      <c r="AA192" s="293"/>
      <c r="AB192" s="293"/>
      <c r="AC192" s="293"/>
      <c r="AD192" s="293"/>
      <c r="AE192" s="293"/>
      <c r="AF192" s="293"/>
      <c r="AG192" s="293"/>
      <c r="AH192" s="293"/>
      <c r="AI192" s="293"/>
      <c r="AJ192" s="293"/>
      <c r="AK192" s="293"/>
      <c r="AL192" s="293"/>
      <c r="AM192" s="293"/>
      <c r="AN192" s="293"/>
      <c r="AO192" s="293"/>
      <c r="AP192" s="293"/>
      <c r="AQ192" s="293"/>
      <c r="AR192" s="293"/>
      <c r="AS192" s="293"/>
      <c r="AT192" s="293"/>
      <c r="AU192" s="293"/>
      <c r="AV192" s="293"/>
      <c r="AW192" s="293"/>
      <c r="AX192" s="293"/>
      <c r="AY192" s="293"/>
      <c r="AZ192" s="293"/>
      <c r="BA192" s="293"/>
      <c r="BB192" s="293"/>
      <c r="BC192" s="293"/>
      <c r="BD192" s="293"/>
      <c r="BE192" s="293"/>
      <c r="BF192" s="293"/>
      <c r="BG192" s="293"/>
    </row>
    <row r="193" ht="14.25" customHeight="1">
      <c r="L193" s="178"/>
      <c r="M193" s="178"/>
      <c r="N193" s="178"/>
      <c r="W193" s="292"/>
      <c r="X193" s="293"/>
      <c r="Y193" s="293"/>
      <c r="Z193" s="293"/>
      <c r="AA193" s="293"/>
      <c r="AB193" s="293"/>
      <c r="AC193" s="293"/>
      <c r="AD193" s="293"/>
      <c r="AE193" s="293"/>
      <c r="AF193" s="293"/>
      <c r="AG193" s="293"/>
      <c r="AH193" s="293"/>
      <c r="AI193" s="293"/>
      <c r="AJ193" s="293"/>
      <c r="AK193" s="293"/>
      <c r="AL193" s="293"/>
      <c r="AM193" s="293"/>
      <c r="AN193" s="293"/>
      <c r="AO193" s="293"/>
      <c r="AP193" s="293"/>
      <c r="AQ193" s="293"/>
      <c r="AR193" s="293"/>
      <c r="AS193" s="293"/>
      <c r="AT193" s="293"/>
      <c r="AU193" s="293"/>
      <c r="AV193" s="293"/>
      <c r="AW193" s="293"/>
      <c r="AX193" s="293"/>
      <c r="AY193" s="293"/>
      <c r="AZ193" s="293"/>
      <c r="BA193" s="293"/>
      <c r="BB193" s="293"/>
      <c r="BC193" s="293"/>
      <c r="BD193" s="293"/>
      <c r="BE193" s="293"/>
      <c r="BF193" s="293"/>
      <c r="BG193" s="293"/>
    </row>
    <row r="194" ht="14.25" customHeight="1">
      <c r="L194" s="178"/>
      <c r="M194" s="178"/>
      <c r="N194" s="178"/>
      <c r="W194" s="292"/>
      <c r="X194" s="293"/>
      <c r="Y194" s="293"/>
      <c r="Z194" s="293"/>
      <c r="AA194" s="293"/>
      <c r="AB194" s="293"/>
      <c r="AC194" s="293"/>
      <c r="AD194" s="293"/>
      <c r="AE194" s="293"/>
      <c r="AF194" s="293"/>
      <c r="AG194" s="293"/>
      <c r="AH194" s="293"/>
      <c r="AI194" s="293"/>
      <c r="AJ194" s="293"/>
      <c r="AK194" s="293"/>
      <c r="AL194" s="293"/>
      <c r="AM194" s="293"/>
      <c r="AN194" s="293"/>
      <c r="AO194" s="293"/>
      <c r="AP194" s="293"/>
      <c r="AQ194" s="293"/>
      <c r="AR194" s="293"/>
      <c r="AS194" s="293"/>
      <c r="AT194" s="293"/>
      <c r="AU194" s="293"/>
      <c r="AV194" s="293"/>
      <c r="AW194" s="293"/>
      <c r="AX194" s="293"/>
      <c r="AY194" s="293"/>
      <c r="AZ194" s="293"/>
      <c r="BA194" s="293"/>
      <c r="BB194" s="293"/>
      <c r="BC194" s="293"/>
      <c r="BD194" s="293"/>
      <c r="BE194" s="293"/>
      <c r="BF194" s="293"/>
      <c r="BG194" s="293"/>
    </row>
    <row r="195" ht="14.25" customHeight="1">
      <c r="L195" s="178"/>
      <c r="M195" s="178"/>
      <c r="N195" s="178"/>
      <c r="W195" s="292"/>
      <c r="X195" s="293"/>
      <c r="Y195" s="293"/>
      <c r="Z195" s="293"/>
      <c r="AA195" s="293"/>
      <c r="AB195" s="293"/>
      <c r="AC195" s="293"/>
      <c r="AD195" s="293"/>
      <c r="AE195" s="293"/>
      <c r="AF195" s="293"/>
      <c r="AG195" s="293"/>
      <c r="AH195" s="293"/>
      <c r="AI195" s="293"/>
      <c r="AJ195" s="293"/>
      <c r="AK195" s="293"/>
      <c r="AL195" s="293"/>
      <c r="AM195" s="293"/>
      <c r="AN195" s="293"/>
      <c r="AO195" s="293"/>
      <c r="AP195" s="293"/>
      <c r="AQ195" s="293"/>
      <c r="AR195" s="293"/>
      <c r="AS195" s="293"/>
      <c r="AT195" s="293"/>
      <c r="AU195" s="293"/>
      <c r="AV195" s="293"/>
      <c r="AW195" s="293"/>
      <c r="AX195" s="293"/>
      <c r="AY195" s="293"/>
      <c r="AZ195" s="293"/>
      <c r="BA195" s="293"/>
      <c r="BB195" s="293"/>
      <c r="BC195" s="293"/>
      <c r="BD195" s="293"/>
      <c r="BE195" s="293"/>
      <c r="BF195" s="293"/>
      <c r="BG195" s="293"/>
    </row>
    <row r="196" ht="14.25" customHeight="1">
      <c r="L196" s="178"/>
      <c r="M196" s="178"/>
      <c r="N196" s="178"/>
      <c r="W196" s="292"/>
      <c r="X196" s="293"/>
      <c r="Y196" s="293"/>
      <c r="Z196" s="293"/>
      <c r="AA196" s="293"/>
      <c r="AB196" s="293"/>
      <c r="AC196" s="293"/>
      <c r="AD196" s="293"/>
      <c r="AE196" s="293"/>
      <c r="AF196" s="293"/>
      <c r="AG196" s="293"/>
      <c r="AH196" s="293"/>
      <c r="AI196" s="293"/>
      <c r="AJ196" s="293"/>
      <c r="AK196" s="293"/>
      <c r="AL196" s="293"/>
      <c r="AM196" s="293"/>
      <c r="AN196" s="293"/>
      <c r="AO196" s="293"/>
      <c r="AP196" s="293"/>
      <c r="AQ196" s="293"/>
      <c r="AR196" s="293"/>
      <c r="AS196" s="293"/>
      <c r="AT196" s="293"/>
      <c r="AU196" s="293"/>
      <c r="AV196" s="293"/>
      <c r="AW196" s="293"/>
      <c r="AX196" s="293"/>
      <c r="AY196" s="293"/>
      <c r="AZ196" s="293"/>
      <c r="BA196" s="293"/>
      <c r="BB196" s="293"/>
      <c r="BC196" s="293"/>
      <c r="BD196" s="293"/>
      <c r="BE196" s="293"/>
      <c r="BF196" s="293"/>
      <c r="BG196" s="293"/>
    </row>
    <row r="197" ht="14.25" customHeight="1">
      <c r="L197" s="178"/>
      <c r="M197" s="178"/>
      <c r="N197" s="178"/>
      <c r="W197" s="292"/>
      <c r="X197" s="293"/>
      <c r="Y197" s="293"/>
      <c r="Z197" s="293"/>
      <c r="AA197" s="293"/>
      <c r="AB197" s="293"/>
      <c r="AC197" s="293"/>
      <c r="AD197" s="293"/>
      <c r="AE197" s="293"/>
      <c r="AF197" s="293"/>
      <c r="AG197" s="293"/>
      <c r="AH197" s="293"/>
      <c r="AI197" s="293"/>
      <c r="AJ197" s="293"/>
      <c r="AK197" s="293"/>
      <c r="AL197" s="293"/>
      <c r="AM197" s="293"/>
      <c r="AN197" s="293"/>
      <c r="AO197" s="293"/>
      <c r="AP197" s="293"/>
      <c r="AQ197" s="293"/>
      <c r="AR197" s="293"/>
      <c r="AS197" s="293"/>
      <c r="AT197" s="293"/>
      <c r="AU197" s="293"/>
      <c r="AV197" s="293"/>
      <c r="AW197" s="293"/>
      <c r="AX197" s="293"/>
      <c r="AY197" s="293"/>
      <c r="AZ197" s="293"/>
      <c r="BA197" s="293"/>
      <c r="BB197" s="293"/>
      <c r="BC197" s="293"/>
      <c r="BD197" s="293"/>
      <c r="BE197" s="293"/>
      <c r="BF197" s="293"/>
      <c r="BG197" s="293"/>
    </row>
    <row r="198" ht="14.25" customHeight="1">
      <c r="L198" s="178"/>
      <c r="M198" s="178"/>
      <c r="N198" s="178"/>
      <c r="W198" s="292"/>
      <c r="X198" s="293"/>
      <c r="Y198" s="293"/>
      <c r="Z198" s="293"/>
      <c r="AA198" s="293"/>
      <c r="AB198" s="293"/>
      <c r="AC198" s="293"/>
      <c r="AD198" s="293"/>
      <c r="AE198" s="293"/>
      <c r="AF198" s="293"/>
      <c r="AG198" s="293"/>
      <c r="AH198" s="293"/>
      <c r="AI198" s="293"/>
      <c r="AJ198" s="293"/>
      <c r="AK198" s="293"/>
      <c r="AL198" s="293"/>
      <c r="AM198" s="293"/>
      <c r="AN198" s="293"/>
      <c r="AO198" s="293"/>
      <c r="AP198" s="293"/>
      <c r="AQ198" s="293"/>
      <c r="AR198" s="293"/>
      <c r="AS198" s="293"/>
      <c r="AT198" s="293"/>
      <c r="AU198" s="293"/>
      <c r="AV198" s="293"/>
      <c r="AW198" s="293"/>
      <c r="AX198" s="293"/>
      <c r="AY198" s="293"/>
      <c r="AZ198" s="293"/>
      <c r="BA198" s="293"/>
      <c r="BB198" s="293"/>
      <c r="BC198" s="293"/>
      <c r="BD198" s="293"/>
      <c r="BE198" s="293"/>
      <c r="BF198" s="293"/>
      <c r="BG198" s="293"/>
    </row>
    <row r="199" ht="14.25" customHeight="1">
      <c r="L199" s="178"/>
      <c r="M199" s="178"/>
      <c r="N199" s="178"/>
      <c r="W199" s="292"/>
      <c r="X199" s="293"/>
      <c r="Y199" s="293"/>
      <c r="Z199" s="293"/>
      <c r="AA199" s="293"/>
      <c r="AB199" s="293"/>
      <c r="AC199" s="293"/>
      <c r="AD199" s="293"/>
      <c r="AE199" s="293"/>
      <c r="AF199" s="293"/>
      <c r="AG199" s="293"/>
      <c r="AH199" s="293"/>
      <c r="AI199" s="293"/>
      <c r="AJ199" s="293"/>
      <c r="AK199" s="293"/>
      <c r="AL199" s="293"/>
      <c r="AM199" s="293"/>
      <c r="AN199" s="293"/>
      <c r="AO199" s="293"/>
      <c r="AP199" s="293"/>
      <c r="AQ199" s="293"/>
      <c r="AR199" s="293"/>
      <c r="AS199" s="293"/>
      <c r="AT199" s="293"/>
      <c r="AU199" s="293"/>
      <c r="AV199" s="293"/>
      <c r="AW199" s="293"/>
      <c r="AX199" s="293"/>
      <c r="AY199" s="293"/>
      <c r="AZ199" s="293"/>
      <c r="BA199" s="293"/>
      <c r="BB199" s="293"/>
      <c r="BC199" s="293"/>
      <c r="BD199" s="293"/>
      <c r="BE199" s="293"/>
      <c r="BF199" s="293"/>
      <c r="BG199" s="293"/>
    </row>
    <row r="200" ht="14.25" customHeight="1">
      <c r="L200" s="178"/>
      <c r="M200" s="178"/>
      <c r="N200" s="178"/>
      <c r="W200" s="292"/>
      <c r="X200" s="293"/>
      <c r="Y200" s="293"/>
      <c r="Z200" s="293"/>
      <c r="AA200" s="293"/>
      <c r="AB200" s="293"/>
      <c r="AC200" s="293"/>
      <c r="AD200" s="293"/>
      <c r="AE200" s="293"/>
      <c r="AF200" s="293"/>
      <c r="AG200" s="293"/>
      <c r="AH200" s="293"/>
      <c r="AI200" s="293"/>
      <c r="AJ200" s="293"/>
      <c r="AK200" s="293"/>
      <c r="AL200" s="293"/>
      <c r="AM200" s="293"/>
      <c r="AN200" s="293"/>
      <c r="AO200" s="293"/>
      <c r="AP200" s="293"/>
      <c r="AQ200" s="293"/>
      <c r="AR200" s="293"/>
      <c r="AS200" s="293"/>
      <c r="AT200" s="293"/>
      <c r="AU200" s="293"/>
      <c r="AV200" s="293"/>
      <c r="AW200" s="293"/>
      <c r="AX200" s="293"/>
      <c r="AY200" s="293"/>
      <c r="AZ200" s="293"/>
      <c r="BA200" s="293"/>
      <c r="BB200" s="293"/>
      <c r="BC200" s="293"/>
      <c r="BD200" s="293"/>
      <c r="BE200" s="293"/>
      <c r="BF200" s="293"/>
      <c r="BG200" s="293"/>
    </row>
    <row r="201" ht="14.25" customHeight="1">
      <c r="L201" s="178"/>
      <c r="M201" s="178"/>
      <c r="N201" s="178"/>
      <c r="W201" s="292"/>
      <c r="X201" s="293"/>
      <c r="Y201" s="293"/>
      <c r="Z201" s="293"/>
      <c r="AA201" s="293"/>
      <c r="AB201" s="293"/>
      <c r="AC201" s="293"/>
      <c r="AD201" s="293"/>
      <c r="AE201" s="293"/>
      <c r="AF201" s="293"/>
      <c r="AG201" s="293"/>
      <c r="AH201" s="293"/>
      <c r="AI201" s="293"/>
      <c r="AJ201" s="293"/>
      <c r="AK201" s="293"/>
      <c r="AL201" s="293"/>
      <c r="AM201" s="293"/>
      <c r="AN201" s="293"/>
      <c r="AO201" s="293"/>
      <c r="AP201" s="293"/>
      <c r="AQ201" s="293"/>
      <c r="AR201" s="293"/>
      <c r="AS201" s="293"/>
      <c r="AT201" s="293"/>
      <c r="AU201" s="293"/>
      <c r="AV201" s="293"/>
      <c r="AW201" s="293"/>
      <c r="AX201" s="293"/>
      <c r="AY201" s="293"/>
      <c r="AZ201" s="293"/>
      <c r="BA201" s="293"/>
      <c r="BB201" s="293"/>
      <c r="BC201" s="293"/>
      <c r="BD201" s="293"/>
      <c r="BE201" s="293"/>
      <c r="BF201" s="293"/>
      <c r="BG201" s="293"/>
    </row>
    <row r="202" ht="14.25" customHeight="1">
      <c r="L202" s="178"/>
      <c r="M202" s="178"/>
      <c r="N202" s="178"/>
      <c r="W202" s="292"/>
      <c r="X202" s="293"/>
      <c r="Y202" s="293"/>
      <c r="Z202" s="293"/>
      <c r="AA202" s="293"/>
      <c r="AB202" s="293"/>
      <c r="AC202" s="293"/>
      <c r="AD202" s="293"/>
      <c r="AE202" s="293"/>
      <c r="AF202" s="293"/>
      <c r="AG202" s="293"/>
      <c r="AH202" s="293"/>
      <c r="AI202" s="293"/>
      <c r="AJ202" s="293"/>
      <c r="AK202" s="293"/>
      <c r="AL202" s="293"/>
      <c r="AM202" s="293"/>
      <c r="AN202" s="293"/>
      <c r="AO202" s="293"/>
      <c r="AP202" s="293"/>
      <c r="AQ202" s="293"/>
      <c r="AR202" s="293"/>
      <c r="AS202" s="293"/>
      <c r="AT202" s="293"/>
      <c r="AU202" s="293"/>
      <c r="AV202" s="293"/>
      <c r="AW202" s="293"/>
      <c r="AX202" s="293"/>
      <c r="AY202" s="293"/>
      <c r="AZ202" s="293"/>
      <c r="BA202" s="293"/>
      <c r="BB202" s="293"/>
      <c r="BC202" s="293"/>
      <c r="BD202" s="293"/>
      <c r="BE202" s="293"/>
      <c r="BF202" s="293"/>
      <c r="BG202" s="293"/>
    </row>
    <row r="203" ht="14.25" customHeight="1">
      <c r="L203" s="178"/>
      <c r="M203" s="178"/>
      <c r="N203" s="178"/>
      <c r="W203" s="292"/>
      <c r="X203" s="293"/>
      <c r="Y203" s="293"/>
      <c r="Z203" s="293"/>
      <c r="AA203" s="293"/>
      <c r="AB203" s="293"/>
      <c r="AC203" s="293"/>
      <c r="AD203" s="293"/>
      <c r="AE203" s="293"/>
      <c r="AF203" s="293"/>
      <c r="AG203" s="293"/>
      <c r="AH203" s="293"/>
      <c r="AI203" s="293"/>
      <c r="AJ203" s="293"/>
      <c r="AK203" s="293"/>
      <c r="AL203" s="293"/>
      <c r="AM203" s="293"/>
      <c r="AN203" s="293"/>
      <c r="AO203" s="293"/>
      <c r="AP203" s="293"/>
      <c r="AQ203" s="293"/>
      <c r="AR203" s="293"/>
      <c r="AS203" s="293"/>
      <c r="AT203" s="293"/>
      <c r="AU203" s="293"/>
      <c r="AV203" s="293"/>
      <c r="AW203" s="293"/>
      <c r="AX203" s="293"/>
      <c r="AY203" s="293"/>
      <c r="AZ203" s="293"/>
      <c r="BA203" s="293"/>
      <c r="BB203" s="293"/>
      <c r="BC203" s="293"/>
      <c r="BD203" s="293"/>
      <c r="BE203" s="293"/>
      <c r="BF203" s="293"/>
      <c r="BG203" s="293"/>
    </row>
    <row r="204" ht="14.25" customHeight="1">
      <c r="L204" s="178"/>
      <c r="M204" s="178"/>
      <c r="N204" s="178"/>
      <c r="W204" s="292"/>
      <c r="X204" s="293"/>
      <c r="Y204" s="293"/>
      <c r="Z204" s="293"/>
      <c r="AA204" s="293"/>
      <c r="AB204" s="293"/>
      <c r="AC204" s="293"/>
      <c r="AD204" s="293"/>
      <c r="AE204" s="293"/>
      <c r="AF204" s="293"/>
      <c r="AG204" s="293"/>
      <c r="AH204" s="293"/>
      <c r="AI204" s="293"/>
      <c r="AJ204" s="293"/>
      <c r="AK204" s="293"/>
      <c r="AL204" s="293"/>
      <c r="AM204" s="293"/>
      <c r="AN204" s="293"/>
      <c r="AO204" s="293"/>
      <c r="AP204" s="293"/>
      <c r="AQ204" s="293"/>
      <c r="AR204" s="293"/>
      <c r="AS204" s="293"/>
      <c r="AT204" s="293"/>
      <c r="AU204" s="293"/>
      <c r="AV204" s="293"/>
      <c r="AW204" s="293"/>
      <c r="AX204" s="293"/>
      <c r="AY204" s="293"/>
      <c r="AZ204" s="293"/>
      <c r="BA204" s="293"/>
      <c r="BB204" s="293"/>
      <c r="BC204" s="293"/>
      <c r="BD204" s="293"/>
      <c r="BE204" s="293"/>
      <c r="BF204" s="293"/>
      <c r="BG204" s="293"/>
    </row>
    <row r="205" ht="14.25" customHeight="1">
      <c r="L205" s="178"/>
      <c r="M205" s="178"/>
      <c r="N205" s="178"/>
      <c r="W205" s="292"/>
      <c r="X205" s="293"/>
      <c r="Y205" s="293"/>
      <c r="Z205" s="293"/>
      <c r="AA205" s="293"/>
      <c r="AB205" s="293"/>
      <c r="AC205" s="293"/>
      <c r="AD205" s="293"/>
      <c r="AE205" s="293"/>
      <c r="AF205" s="293"/>
      <c r="AG205" s="293"/>
      <c r="AH205" s="293"/>
      <c r="AI205" s="293"/>
      <c r="AJ205" s="293"/>
      <c r="AK205" s="293"/>
      <c r="AL205" s="293"/>
      <c r="AM205" s="293"/>
      <c r="AN205" s="293"/>
      <c r="AO205" s="293"/>
      <c r="AP205" s="293"/>
      <c r="AQ205" s="293"/>
      <c r="AR205" s="293"/>
      <c r="AS205" s="293"/>
      <c r="AT205" s="293"/>
      <c r="AU205" s="293"/>
      <c r="AV205" s="293"/>
      <c r="AW205" s="293"/>
      <c r="AX205" s="293"/>
      <c r="AY205" s="293"/>
      <c r="AZ205" s="293"/>
      <c r="BA205" s="293"/>
      <c r="BB205" s="293"/>
      <c r="BC205" s="293"/>
      <c r="BD205" s="293"/>
      <c r="BE205" s="293"/>
      <c r="BF205" s="293"/>
      <c r="BG205" s="293"/>
    </row>
    <row r="206" ht="14.25" customHeight="1">
      <c r="L206" s="178"/>
      <c r="M206" s="178"/>
      <c r="N206" s="178"/>
      <c r="W206" s="292"/>
      <c r="X206" s="293"/>
      <c r="Y206" s="293"/>
      <c r="Z206" s="293"/>
      <c r="AA206" s="293"/>
      <c r="AB206" s="293"/>
      <c r="AC206" s="293"/>
      <c r="AD206" s="293"/>
      <c r="AE206" s="293"/>
      <c r="AF206" s="293"/>
      <c r="AG206" s="293"/>
      <c r="AH206" s="293"/>
      <c r="AI206" s="293"/>
      <c r="AJ206" s="293"/>
      <c r="AK206" s="293"/>
      <c r="AL206" s="293"/>
      <c r="AM206" s="293"/>
      <c r="AN206" s="293"/>
      <c r="AO206" s="293"/>
      <c r="AP206" s="293"/>
      <c r="AQ206" s="293"/>
      <c r="AR206" s="293"/>
      <c r="AS206" s="293"/>
      <c r="AT206" s="293"/>
      <c r="AU206" s="293"/>
      <c r="AV206" s="293"/>
      <c r="AW206" s="293"/>
      <c r="AX206" s="293"/>
      <c r="AY206" s="293"/>
      <c r="AZ206" s="293"/>
      <c r="BA206" s="293"/>
      <c r="BB206" s="293"/>
      <c r="BC206" s="293"/>
      <c r="BD206" s="293"/>
      <c r="BE206" s="293"/>
      <c r="BF206" s="293"/>
      <c r="BG206" s="293"/>
    </row>
    <row r="207" ht="14.25" customHeight="1">
      <c r="L207" s="178"/>
      <c r="M207" s="178"/>
      <c r="N207" s="178"/>
      <c r="W207" s="292"/>
      <c r="X207" s="293"/>
      <c r="Y207" s="293"/>
      <c r="Z207" s="293"/>
      <c r="AA207" s="293"/>
      <c r="AB207" s="293"/>
      <c r="AC207" s="293"/>
      <c r="AD207" s="293"/>
      <c r="AE207" s="293"/>
      <c r="AF207" s="293"/>
      <c r="AG207" s="293"/>
      <c r="AH207" s="293"/>
      <c r="AI207" s="293"/>
      <c r="AJ207" s="293"/>
      <c r="AK207" s="293"/>
      <c r="AL207" s="293"/>
      <c r="AM207" s="293"/>
      <c r="AN207" s="293"/>
      <c r="AO207" s="293"/>
      <c r="AP207" s="293"/>
      <c r="AQ207" s="293"/>
      <c r="AR207" s="293"/>
      <c r="AS207" s="293"/>
      <c r="AT207" s="293"/>
      <c r="AU207" s="293"/>
      <c r="AV207" s="293"/>
      <c r="AW207" s="293"/>
      <c r="AX207" s="293"/>
      <c r="AY207" s="293"/>
      <c r="AZ207" s="293"/>
      <c r="BA207" s="293"/>
      <c r="BB207" s="293"/>
      <c r="BC207" s="293"/>
      <c r="BD207" s="293"/>
      <c r="BE207" s="293"/>
      <c r="BF207" s="293"/>
      <c r="BG207" s="293"/>
    </row>
    <row r="208" ht="14.25" customHeight="1">
      <c r="L208" s="178"/>
      <c r="M208" s="178"/>
      <c r="N208" s="178"/>
      <c r="W208" s="292"/>
      <c r="X208" s="293"/>
      <c r="Y208" s="293"/>
      <c r="Z208" s="293"/>
      <c r="AA208" s="293"/>
      <c r="AB208" s="293"/>
      <c r="AC208" s="293"/>
      <c r="AD208" s="293"/>
      <c r="AE208" s="293"/>
      <c r="AF208" s="293"/>
      <c r="AG208" s="293"/>
      <c r="AH208" s="293"/>
      <c r="AI208" s="293"/>
      <c r="AJ208" s="293"/>
      <c r="AK208" s="293"/>
      <c r="AL208" s="293"/>
      <c r="AM208" s="293"/>
      <c r="AN208" s="293"/>
      <c r="AO208" s="293"/>
      <c r="AP208" s="293"/>
      <c r="AQ208" s="293"/>
      <c r="AR208" s="293"/>
      <c r="AS208" s="293"/>
      <c r="AT208" s="293"/>
      <c r="AU208" s="293"/>
      <c r="AV208" s="293"/>
      <c r="AW208" s="293"/>
      <c r="AX208" s="293"/>
      <c r="AY208" s="293"/>
      <c r="AZ208" s="293"/>
      <c r="BA208" s="293"/>
      <c r="BB208" s="293"/>
      <c r="BC208" s="293"/>
      <c r="BD208" s="293"/>
      <c r="BE208" s="293"/>
      <c r="BF208" s="293"/>
      <c r="BG208" s="293"/>
    </row>
    <row r="209" ht="14.25" customHeight="1">
      <c r="L209" s="178"/>
      <c r="M209" s="178"/>
      <c r="N209" s="178"/>
      <c r="W209" s="292"/>
      <c r="X209" s="293"/>
      <c r="Y209" s="293"/>
      <c r="Z209" s="293"/>
      <c r="AA209" s="293"/>
      <c r="AB209" s="293"/>
      <c r="AC209" s="293"/>
      <c r="AD209" s="293"/>
      <c r="AE209" s="293"/>
      <c r="AF209" s="293"/>
      <c r="AG209" s="293"/>
      <c r="AH209" s="293"/>
      <c r="AI209" s="293"/>
      <c r="AJ209" s="293"/>
      <c r="AK209" s="293"/>
      <c r="AL209" s="293"/>
      <c r="AM209" s="293"/>
      <c r="AN209" s="293"/>
      <c r="AO209" s="293"/>
      <c r="AP209" s="293"/>
      <c r="AQ209" s="293"/>
      <c r="AR209" s="293"/>
      <c r="AS209" s="293"/>
      <c r="AT209" s="293"/>
      <c r="AU209" s="293"/>
      <c r="AV209" s="293"/>
      <c r="AW209" s="293"/>
      <c r="AX209" s="293"/>
      <c r="AY209" s="293"/>
      <c r="AZ209" s="293"/>
      <c r="BA209" s="293"/>
      <c r="BB209" s="293"/>
      <c r="BC209" s="293"/>
      <c r="BD209" s="293"/>
      <c r="BE209" s="293"/>
      <c r="BF209" s="293"/>
      <c r="BG209" s="293"/>
    </row>
    <row r="210" ht="14.25" customHeight="1">
      <c r="L210" s="178"/>
      <c r="M210" s="178"/>
      <c r="N210" s="178"/>
      <c r="W210" s="292"/>
      <c r="X210" s="293"/>
      <c r="Y210" s="293"/>
      <c r="Z210" s="293"/>
      <c r="AA210" s="293"/>
      <c r="AB210" s="293"/>
      <c r="AC210" s="293"/>
      <c r="AD210" s="293"/>
      <c r="AE210" s="293"/>
      <c r="AF210" s="293"/>
      <c r="AG210" s="293"/>
      <c r="AH210" s="293"/>
      <c r="AI210" s="293"/>
      <c r="AJ210" s="293"/>
      <c r="AK210" s="293"/>
      <c r="AL210" s="293"/>
      <c r="AM210" s="293"/>
      <c r="AN210" s="293"/>
      <c r="AO210" s="293"/>
      <c r="AP210" s="293"/>
      <c r="AQ210" s="293"/>
      <c r="AR210" s="293"/>
      <c r="AS210" s="293"/>
      <c r="AT210" s="293"/>
      <c r="AU210" s="293"/>
      <c r="AV210" s="293"/>
      <c r="AW210" s="293"/>
      <c r="AX210" s="293"/>
      <c r="AY210" s="293"/>
      <c r="AZ210" s="293"/>
      <c r="BA210" s="293"/>
      <c r="BB210" s="293"/>
      <c r="BC210" s="293"/>
      <c r="BD210" s="293"/>
      <c r="BE210" s="293"/>
      <c r="BF210" s="293"/>
      <c r="BG210" s="293"/>
    </row>
    <row r="211" ht="14.25" customHeight="1">
      <c r="L211" s="178"/>
      <c r="M211" s="178"/>
      <c r="N211" s="178"/>
      <c r="W211" s="292"/>
      <c r="X211" s="293"/>
      <c r="Y211" s="293"/>
      <c r="Z211" s="293"/>
      <c r="AA211" s="293"/>
      <c r="AB211" s="293"/>
      <c r="AC211" s="293"/>
      <c r="AD211" s="293"/>
      <c r="AE211" s="293"/>
      <c r="AF211" s="293"/>
      <c r="AG211" s="293"/>
      <c r="AH211" s="293"/>
      <c r="AI211" s="293"/>
      <c r="AJ211" s="293"/>
      <c r="AK211" s="293"/>
      <c r="AL211" s="293"/>
      <c r="AM211" s="293"/>
      <c r="AN211" s="293"/>
      <c r="AO211" s="293"/>
      <c r="AP211" s="293"/>
      <c r="AQ211" s="293"/>
      <c r="AR211" s="293"/>
      <c r="AS211" s="293"/>
      <c r="AT211" s="293"/>
      <c r="AU211" s="293"/>
      <c r="AV211" s="293"/>
      <c r="AW211" s="293"/>
      <c r="AX211" s="293"/>
      <c r="AY211" s="293"/>
      <c r="AZ211" s="293"/>
      <c r="BA211" s="293"/>
      <c r="BB211" s="293"/>
      <c r="BC211" s="293"/>
      <c r="BD211" s="293"/>
      <c r="BE211" s="293"/>
      <c r="BF211" s="293"/>
      <c r="BG211" s="293"/>
    </row>
    <row r="212" ht="14.25" customHeight="1">
      <c r="L212" s="178"/>
      <c r="M212" s="178"/>
      <c r="N212" s="178"/>
      <c r="W212" s="292"/>
      <c r="X212" s="293"/>
      <c r="Y212" s="293"/>
      <c r="Z212" s="293"/>
      <c r="AA212" s="293"/>
      <c r="AB212" s="293"/>
      <c r="AC212" s="293"/>
      <c r="AD212" s="293"/>
      <c r="AE212" s="293"/>
      <c r="AF212" s="293"/>
      <c r="AG212" s="293"/>
      <c r="AH212" s="293"/>
      <c r="AI212" s="293"/>
      <c r="AJ212" s="293"/>
      <c r="AK212" s="293"/>
      <c r="AL212" s="293"/>
      <c r="AM212" s="293"/>
      <c r="AN212" s="293"/>
      <c r="AO212" s="293"/>
      <c r="AP212" s="293"/>
      <c r="AQ212" s="293"/>
      <c r="AR212" s="293"/>
      <c r="AS212" s="293"/>
      <c r="AT212" s="293"/>
      <c r="AU212" s="293"/>
      <c r="AV212" s="293"/>
      <c r="AW212" s="293"/>
      <c r="AX212" s="293"/>
      <c r="AY212" s="293"/>
      <c r="AZ212" s="293"/>
      <c r="BA212" s="293"/>
      <c r="BB212" s="293"/>
      <c r="BC212" s="293"/>
      <c r="BD212" s="293"/>
      <c r="BE212" s="293"/>
      <c r="BF212" s="293"/>
      <c r="BG212" s="293"/>
    </row>
    <row r="213" ht="14.25" customHeight="1">
      <c r="L213" s="178"/>
      <c r="M213" s="178"/>
      <c r="N213" s="178"/>
      <c r="W213" s="292"/>
      <c r="X213" s="293"/>
      <c r="Y213" s="293"/>
      <c r="Z213" s="293"/>
      <c r="AA213" s="293"/>
      <c r="AB213" s="293"/>
      <c r="AC213" s="293"/>
      <c r="AD213" s="293"/>
      <c r="AE213" s="293"/>
      <c r="AF213" s="293"/>
      <c r="AG213" s="293"/>
      <c r="AH213" s="293"/>
      <c r="AI213" s="293"/>
      <c r="AJ213" s="293"/>
      <c r="AK213" s="293"/>
      <c r="AL213" s="293"/>
      <c r="AM213" s="293"/>
      <c r="AN213" s="293"/>
      <c r="AO213" s="293"/>
      <c r="AP213" s="293"/>
      <c r="AQ213" s="293"/>
      <c r="AR213" s="293"/>
      <c r="AS213" s="293"/>
      <c r="AT213" s="293"/>
      <c r="AU213" s="293"/>
      <c r="AV213" s="293"/>
      <c r="AW213" s="293"/>
      <c r="AX213" s="293"/>
      <c r="AY213" s="293"/>
      <c r="AZ213" s="293"/>
      <c r="BA213" s="293"/>
      <c r="BB213" s="293"/>
      <c r="BC213" s="293"/>
      <c r="BD213" s="293"/>
      <c r="BE213" s="293"/>
      <c r="BF213" s="293"/>
      <c r="BG213" s="293"/>
    </row>
    <row r="214" ht="14.25" customHeight="1">
      <c r="L214" s="178"/>
      <c r="M214" s="178"/>
      <c r="N214" s="178"/>
      <c r="W214" s="292"/>
      <c r="X214" s="293"/>
      <c r="Y214" s="293"/>
      <c r="Z214" s="293"/>
      <c r="AA214" s="293"/>
      <c r="AB214" s="293"/>
      <c r="AC214" s="293"/>
      <c r="AD214" s="293"/>
      <c r="AE214" s="293"/>
      <c r="AF214" s="293"/>
      <c r="AG214" s="293"/>
      <c r="AH214" s="293"/>
      <c r="AI214" s="293"/>
      <c r="AJ214" s="293"/>
      <c r="AK214" s="293"/>
      <c r="AL214" s="293"/>
      <c r="AM214" s="293"/>
      <c r="AN214" s="293"/>
      <c r="AO214" s="293"/>
      <c r="AP214" s="293"/>
      <c r="AQ214" s="293"/>
      <c r="AR214" s="293"/>
      <c r="AS214" s="293"/>
      <c r="AT214" s="293"/>
      <c r="AU214" s="293"/>
      <c r="AV214" s="293"/>
      <c r="AW214" s="293"/>
      <c r="AX214" s="293"/>
      <c r="AY214" s="293"/>
      <c r="AZ214" s="293"/>
      <c r="BA214" s="293"/>
      <c r="BB214" s="293"/>
      <c r="BC214" s="293"/>
      <c r="BD214" s="293"/>
      <c r="BE214" s="293"/>
      <c r="BF214" s="293"/>
      <c r="BG214" s="293"/>
    </row>
    <row r="215" ht="14.25" customHeight="1">
      <c r="L215" s="178"/>
      <c r="M215" s="178"/>
      <c r="N215" s="178"/>
      <c r="W215" s="292"/>
      <c r="X215" s="293"/>
      <c r="Y215" s="293"/>
      <c r="Z215" s="293"/>
      <c r="AA215" s="293"/>
      <c r="AB215" s="293"/>
      <c r="AC215" s="293"/>
      <c r="AD215" s="293"/>
      <c r="AE215" s="293"/>
      <c r="AF215" s="293"/>
      <c r="AG215" s="293"/>
      <c r="AH215" s="293"/>
      <c r="AI215" s="293"/>
      <c r="AJ215" s="293"/>
      <c r="AK215" s="293"/>
      <c r="AL215" s="293"/>
      <c r="AM215" s="293"/>
      <c r="AN215" s="293"/>
      <c r="AO215" s="293"/>
      <c r="AP215" s="293"/>
      <c r="AQ215" s="293"/>
      <c r="AR215" s="293"/>
      <c r="AS215" s="293"/>
      <c r="AT215" s="293"/>
      <c r="AU215" s="293"/>
      <c r="AV215" s="293"/>
      <c r="AW215" s="293"/>
      <c r="AX215" s="293"/>
      <c r="AY215" s="293"/>
      <c r="AZ215" s="293"/>
      <c r="BA215" s="293"/>
      <c r="BB215" s="293"/>
      <c r="BC215" s="293"/>
      <c r="BD215" s="293"/>
      <c r="BE215" s="293"/>
      <c r="BF215" s="293"/>
      <c r="BG215" s="293"/>
    </row>
    <row r="216" ht="14.25" customHeight="1">
      <c r="L216" s="178"/>
      <c r="M216" s="178"/>
      <c r="N216" s="178"/>
      <c r="W216" s="292"/>
      <c r="X216" s="293"/>
      <c r="Y216" s="293"/>
      <c r="Z216" s="293"/>
      <c r="AA216" s="293"/>
      <c r="AB216" s="293"/>
      <c r="AC216" s="293"/>
      <c r="AD216" s="293"/>
      <c r="AE216" s="293"/>
      <c r="AF216" s="293"/>
      <c r="AG216" s="293"/>
      <c r="AH216" s="293"/>
      <c r="AI216" s="293"/>
      <c r="AJ216" s="293"/>
      <c r="AK216" s="293"/>
      <c r="AL216" s="293"/>
      <c r="AM216" s="293"/>
      <c r="AN216" s="293"/>
      <c r="AO216" s="293"/>
      <c r="AP216" s="293"/>
      <c r="AQ216" s="293"/>
      <c r="AR216" s="293"/>
      <c r="AS216" s="293"/>
      <c r="AT216" s="293"/>
      <c r="AU216" s="293"/>
      <c r="AV216" s="293"/>
      <c r="AW216" s="293"/>
      <c r="AX216" s="293"/>
      <c r="AY216" s="293"/>
      <c r="AZ216" s="293"/>
      <c r="BA216" s="293"/>
      <c r="BB216" s="293"/>
      <c r="BC216" s="293"/>
      <c r="BD216" s="293"/>
      <c r="BE216" s="293"/>
      <c r="BF216" s="293"/>
      <c r="BG216" s="293"/>
    </row>
    <row r="217" ht="14.25" customHeight="1">
      <c r="L217" s="178"/>
      <c r="M217" s="178"/>
      <c r="N217" s="178"/>
      <c r="W217" s="292"/>
      <c r="X217" s="293"/>
      <c r="Y217" s="293"/>
      <c r="Z217" s="293"/>
      <c r="AA217" s="293"/>
      <c r="AB217" s="293"/>
      <c r="AC217" s="293"/>
      <c r="AD217" s="293"/>
      <c r="AE217" s="293"/>
      <c r="AF217" s="293"/>
      <c r="AG217" s="293"/>
      <c r="AH217" s="293"/>
      <c r="AI217" s="293"/>
      <c r="AJ217" s="293"/>
      <c r="AK217" s="293"/>
      <c r="AL217" s="293"/>
      <c r="AM217" s="293"/>
      <c r="AN217" s="293"/>
      <c r="AO217" s="293"/>
      <c r="AP217" s="293"/>
      <c r="AQ217" s="293"/>
      <c r="AR217" s="293"/>
      <c r="AS217" s="293"/>
      <c r="AT217" s="293"/>
      <c r="AU217" s="293"/>
      <c r="AV217" s="293"/>
      <c r="AW217" s="293"/>
      <c r="AX217" s="293"/>
      <c r="AY217" s="293"/>
      <c r="AZ217" s="293"/>
      <c r="BA217" s="293"/>
      <c r="BB217" s="293"/>
      <c r="BC217" s="293"/>
      <c r="BD217" s="293"/>
      <c r="BE217" s="293"/>
      <c r="BF217" s="293"/>
      <c r="BG217" s="293"/>
    </row>
    <row r="218" ht="14.25" customHeight="1">
      <c r="L218" s="178"/>
      <c r="M218" s="178"/>
      <c r="N218" s="178"/>
      <c r="W218" s="292"/>
      <c r="X218" s="293"/>
      <c r="Y218" s="293"/>
      <c r="Z218" s="293"/>
      <c r="AA218" s="293"/>
      <c r="AB218" s="293"/>
      <c r="AC218" s="293"/>
      <c r="AD218" s="293"/>
      <c r="AE218" s="293"/>
      <c r="AF218" s="293"/>
      <c r="AG218" s="293"/>
      <c r="AH218" s="293"/>
      <c r="AI218" s="293"/>
      <c r="AJ218" s="293"/>
      <c r="AK218" s="293"/>
      <c r="AL218" s="293"/>
      <c r="AM218" s="293"/>
      <c r="AN218" s="293"/>
      <c r="AO218" s="293"/>
      <c r="AP218" s="293"/>
      <c r="AQ218" s="293"/>
      <c r="AR218" s="293"/>
      <c r="AS218" s="293"/>
      <c r="AT218" s="293"/>
      <c r="AU218" s="293"/>
      <c r="AV218" s="293"/>
      <c r="AW218" s="293"/>
      <c r="AX218" s="293"/>
      <c r="AY218" s="293"/>
      <c r="AZ218" s="293"/>
      <c r="BA218" s="293"/>
      <c r="BB218" s="293"/>
      <c r="BC218" s="293"/>
      <c r="BD218" s="293"/>
      <c r="BE218" s="293"/>
      <c r="BF218" s="293"/>
      <c r="BG218" s="293"/>
    </row>
    <row r="219" ht="14.25" customHeight="1">
      <c r="L219" s="178"/>
      <c r="M219" s="178"/>
      <c r="N219" s="178"/>
      <c r="W219" s="292"/>
      <c r="X219" s="293"/>
      <c r="Y219" s="293"/>
      <c r="Z219" s="293"/>
      <c r="AA219" s="293"/>
      <c r="AB219" s="293"/>
      <c r="AC219" s="293"/>
      <c r="AD219" s="293"/>
      <c r="AE219" s="293"/>
      <c r="AF219" s="293"/>
      <c r="AG219" s="293"/>
      <c r="AH219" s="293"/>
      <c r="AI219" s="293"/>
      <c r="AJ219" s="293"/>
      <c r="AK219" s="293"/>
      <c r="AL219" s="293"/>
      <c r="AM219" s="293"/>
      <c r="AN219" s="293"/>
      <c r="AO219" s="293"/>
      <c r="AP219" s="293"/>
      <c r="AQ219" s="293"/>
      <c r="AR219" s="293"/>
      <c r="AS219" s="293"/>
      <c r="AT219" s="293"/>
      <c r="AU219" s="293"/>
      <c r="AV219" s="293"/>
      <c r="AW219" s="293"/>
      <c r="AX219" s="293"/>
      <c r="AY219" s="293"/>
      <c r="AZ219" s="293"/>
      <c r="BA219" s="293"/>
      <c r="BB219" s="293"/>
      <c r="BC219" s="293"/>
      <c r="BD219" s="293"/>
      <c r="BE219" s="293"/>
      <c r="BF219" s="293"/>
      <c r="BG219" s="293"/>
    </row>
    <row r="220" ht="14.25" customHeight="1">
      <c r="L220" s="178"/>
      <c r="M220" s="178"/>
      <c r="N220" s="178"/>
      <c r="W220" s="292"/>
      <c r="X220" s="293"/>
      <c r="Y220" s="293"/>
      <c r="Z220" s="293"/>
      <c r="AA220" s="293"/>
      <c r="AB220" s="293"/>
      <c r="AC220" s="293"/>
      <c r="AD220" s="293"/>
      <c r="AE220" s="293"/>
      <c r="AF220" s="293"/>
      <c r="AG220" s="293"/>
      <c r="AH220" s="293"/>
      <c r="AI220" s="293"/>
      <c r="AJ220" s="293"/>
      <c r="AK220" s="293"/>
      <c r="AL220" s="293"/>
      <c r="AM220" s="293"/>
      <c r="AN220" s="293"/>
      <c r="AO220" s="293"/>
      <c r="AP220" s="293"/>
      <c r="AQ220" s="293"/>
      <c r="AR220" s="293"/>
      <c r="AS220" s="293"/>
      <c r="AT220" s="293"/>
      <c r="AU220" s="293"/>
      <c r="AV220" s="293"/>
      <c r="AW220" s="293"/>
      <c r="AX220" s="293"/>
      <c r="AY220" s="293"/>
      <c r="AZ220" s="293"/>
      <c r="BA220" s="293"/>
      <c r="BB220" s="293"/>
      <c r="BC220" s="293"/>
      <c r="BD220" s="293"/>
      <c r="BE220" s="293"/>
      <c r="BF220" s="293"/>
      <c r="BG220" s="293"/>
    </row>
    <row r="221" ht="14.25" customHeight="1">
      <c r="L221" s="178"/>
      <c r="M221" s="178"/>
      <c r="N221" s="178"/>
      <c r="W221" s="292"/>
      <c r="X221" s="293"/>
      <c r="Y221" s="293"/>
      <c r="Z221" s="293"/>
      <c r="AA221" s="293"/>
      <c r="AB221" s="293"/>
      <c r="AC221" s="293"/>
      <c r="AD221" s="293"/>
      <c r="AE221" s="293"/>
      <c r="AF221" s="293"/>
      <c r="AG221" s="293"/>
      <c r="AH221" s="293"/>
      <c r="AI221" s="293"/>
      <c r="AJ221" s="293"/>
      <c r="AK221" s="293"/>
      <c r="AL221" s="293"/>
      <c r="AM221" s="293"/>
      <c r="AN221" s="293"/>
      <c r="AO221" s="293"/>
      <c r="AP221" s="293"/>
      <c r="AQ221" s="293"/>
      <c r="AR221" s="293"/>
      <c r="AS221" s="293"/>
      <c r="AT221" s="293"/>
      <c r="AU221" s="293"/>
      <c r="AV221" s="293"/>
      <c r="AW221" s="293"/>
      <c r="AX221" s="293"/>
      <c r="AY221" s="293"/>
      <c r="AZ221" s="293"/>
      <c r="BA221" s="293"/>
      <c r="BB221" s="293"/>
      <c r="BC221" s="293"/>
      <c r="BD221" s="293"/>
      <c r="BE221" s="293"/>
      <c r="BF221" s="293"/>
      <c r="BG221" s="293"/>
    </row>
    <row r="222" ht="14.25" customHeight="1">
      <c r="L222" s="178"/>
      <c r="M222" s="178"/>
      <c r="N222" s="178"/>
      <c r="W222" s="292"/>
      <c r="X222" s="293"/>
      <c r="Y222" s="293"/>
      <c r="Z222" s="293"/>
      <c r="AA222" s="293"/>
      <c r="AB222" s="293"/>
      <c r="AC222" s="293"/>
      <c r="AD222" s="293"/>
      <c r="AE222" s="293"/>
      <c r="AF222" s="293"/>
      <c r="AG222" s="293"/>
      <c r="AH222" s="293"/>
      <c r="AI222" s="293"/>
      <c r="AJ222" s="293"/>
      <c r="AK222" s="293"/>
      <c r="AL222" s="293"/>
      <c r="AM222" s="293"/>
      <c r="AN222" s="293"/>
      <c r="AO222" s="293"/>
      <c r="AP222" s="293"/>
      <c r="AQ222" s="293"/>
      <c r="AR222" s="293"/>
      <c r="AS222" s="293"/>
      <c r="AT222" s="293"/>
      <c r="AU222" s="293"/>
      <c r="AV222" s="293"/>
      <c r="AW222" s="293"/>
      <c r="AX222" s="293"/>
      <c r="AY222" s="293"/>
      <c r="AZ222" s="293"/>
      <c r="BA222" s="293"/>
      <c r="BB222" s="293"/>
      <c r="BC222" s="293"/>
      <c r="BD222" s="293"/>
      <c r="BE222" s="293"/>
      <c r="BF222" s="293"/>
      <c r="BG222" s="293"/>
    </row>
    <row r="223" ht="14.25" customHeight="1">
      <c r="L223" s="178"/>
      <c r="M223" s="178"/>
      <c r="N223" s="178"/>
      <c r="W223" s="292"/>
      <c r="X223" s="293"/>
      <c r="Y223" s="293"/>
      <c r="Z223" s="293"/>
      <c r="AA223" s="293"/>
      <c r="AB223" s="293"/>
      <c r="AC223" s="293"/>
      <c r="AD223" s="293"/>
      <c r="AE223" s="293"/>
      <c r="AF223" s="293"/>
      <c r="AG223" s="293"/>
      <c r="AH223" s="293"/>
      <c r="AI223" s="293"/>
      <c r="AJ223" s="293"/>
      <c r="AK223" s="293"/>
      <c r="AL223" s="293"/>
      <c r="AM223" s="293"/>
      <c r="AN223" s="293"/>
      <c r="AO223" s="293"/>
      <c r="AP223" s="293"/>
      <c r="AQ223" s="293"/>
      <c r="AR223" s="293"/>
      <c r="AS223" s="293"/>
      <c r="AT223" s="293"/>
      <c r="AU223" s="293"/>
      <c r="AV223" s="293"/>
      <c r="AW223" s="293"/>
      <c r="AX223" s="293"/>
      <c r="AY223" s="293"/>
      <c r="AZ223" s="293"/>
      <c r="BA223" s="293"/>
      <c r="BB223" s="293"/>
      <c r="BC223" s="293"/>
      <c r="BD223" s="293"/>
      <c r="BE223" s="293"/>
      <c r="BF223" s="293"/>
      <c r="BG223" s="293"/>
    </row>
    <row r="224" ht="14.25" customHeight="1">
      <c r="L224" s="178"/>
      <c r="M224" s="178"/>
      <c r="N224" s="178"/>
      <c r="W224" s="292"/>
      <c r="X224" s="293"/>
      <c r="Y224" s="293"/>
      <c r="Z224" s="293"/>
      <c r="AA224" s="293"/>
      <c r="AB224" s="293"/>
      <c r="AC224" s="293"/>
      <c r="AD224" s="293"/>
      <c r="AE224" s="293"/>
      <c r="AF224" s="293"/>
      <c r="AG224" s="293"/>
      <c r="AH224" s="293"/>
      <c r="AI224" s="293"/>
      <c r="AJ224" s="293"/>
      <c r="AK224" s="293"/>
      <c r="AL224" s="293"/>
      <c r="AM224" s="293"/>
      <c r="AN224" s="293"/>
      <c r="AO224" s="293"/>
      <c r="AP224" s="293"/>
      <c r="AQ224" s="293"/>
      <c r="AR224" s="293"/>
      <c r="AS224" s="293"/>
      <c r="AT224" s="293"/>
      <c r="AU224" s="293"/>
      <c r="AV224" s="293"/>
      <c r="AW224" s="293"/>
      <c r="AX224" s="293"/>
      <c r="AY224" s="293"/>
      <c r="AZ224" s="293"/>
      <c r="BA224" s="293"/>
      <c r="BB224" s="293"/>
      <c r="BC224" s="293"/>
      <c r="BD224" s="293"/>
      <c r="BE224" s="293"/>
      <c r="BF224" s="293"/>
      <c r="BG224" s="293"/>
    </row>
    <row r="225" ht="14.25" customHeight="1">
      <c r="L225" s="178"/>
      <c r="M225" s="178"/>
      <c r="N225" s="178"/>
      <c r="W225" s="292"/>
      <c r="X225" s="293"/>
      <c r="Y225" s="293"/>
      <c r="Z225" s="293"/>
      <c r="AA225" s="293"/>
      <c r="AB225" s="293"/>
      <c r="AC225" s="293"/>
      <c r="AD225" s="293"/>
      <c r="AE225" s="293"/>
      <c r="AF225" s="293"/>
      <c r="AG225" s="293"/>
      <c r="AH225" s="293"/>
      <c r="AI225" s="293"/>
      <c r="AJ225" s="293"/>
      <c r="AK225" s="293"/>
      <c r="AL225" s="293"/>
      <c r="AM225" s="293"/>
      <c r="AN225" s="293"/>
      <c r="AO225" s="293"/>
      <c r="AP225" s="293"/>
      <c r="AQ225" s="293"/>
      <c r="AR225" s="293"/>
      <c r="AS225" s="293"/>
      <c r="AT225" s="293"/>
      <c r="AU225" s="293"/>
      <c r="AV225" s="293"/>
      <c r="AW225" s="293"/>
      <c r="AX225" s="293"/>
      <c r="AY225" s="293"/>
      <c r="AZ225" s="293"/>
      <c r="BA225" s="293"/>
      <c r="BB225" s="293"/>
      <c r="BC225" s="293"/>
      <c r="BD225" s="293"/>
      <c r="BE225" s="293"/>
      <c r="BF225" s="293"/>
      <c r="BG225" s="293"/>
    </row>
    <row r="226" ht="14.25" customHeight="1">
      <c r="L226" s="178"/>
      <c r="M226" s="178"/>
      <c r="N226" s="178"/>
      <c r="W226" s="292"/>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93"/>
      <c r="AT226" s="293"/>
      <c r="AU226" s="293"/>
      <c r="AV226" s="293"/>
      <c r="AW226" s="293"/>
      <c r="AX226" s="293"/>
      <c r="AY226" s="293"/>
      <c r="AZ226" s="293"/>
      <c r="BA226" s="293"/>
      <c r="BB226" s="293"/>
      <c r="BC226" s="293"/>
      <c r="BD226" s="293"/>
      <c r="BE226" s="293"/>
      <c r="BF226" s="293"/>
      <c r="BG226" s="293"/>
    </row>
    <row r="227" ht="14.25" customHeight="1">
      <c r="L227" s="178"/>
      <c r="M227" s="178"/>
      <c r="N227" s="178"/>
      <c r="W227" s="292"/>
      <c r="X227" s="293"/>
      <c r="Y227" s="293"/>
      <c r="Z227" s="293"/>
      <c r="AA227" s="293"/>
      <c r="AB227" s="293"/>
      <c r="AC227" s="293"/>
      <c r="AD227" s="293"/>
      <c r="AE227" s="293"/>
      <c r="AF227" s="293"/>
      <c r="AG227" s="293"/>
      <c r="AH227" s="293"/>
      <c r="AI227" s="293"/>
      <c r="AJ227" s="293"/>
      <c r="AK227" s="293"/>
      <c r="AL227" s="293"/>
      <c r="AM227" s="293"/>
      <c r="AN227" s="293"/>
      <c r="AO227" s="293"/>
      <c r="AP227" s="293"/>
      <c r="AQ227" s="293"/>
      <c r="AR227" s="293"/>
      <c r="AS227" s="293"/>
      <c r="AT227" s="293"/>
      <c r="AU227" s="293"/>
      <c r="AV227" s="293"/>
      <c r="AW227" s="293"/>
      <c r="AX227" s="293"/>
      <c r="AY227" s="293"/>
      <c r="AZ227" s="293"/>
      <c r="BA227" s="293"/>
      <c r="BB227" s="293"/>
      <c r="BC227" s="293"/>
      <c r="BD227" s="293"/>
      <c r="BE227" s="293"/>
      <c r="BF227" s="293"/>
      <c r="BG227" s="293"/>
    </row>
    <row r="228" ht="14.25" customHeight="1">
      <c r="L228" s="178"/>
      <c r="M228" s="178"/>
      <c r="N228" s="178"/>
      <c r="W228" s="292"/>
      <c r="X228" s="293"/>
      <c r="Y228" s="293"/>
      <c r="Z228" s="293"/>
      <c r="AA228" s="293"/>
      <c r="AB228" s="293"/>
      <c r="AC228" s="293"/>
      <c r="AD228" s="293"/>
      <c r="AE228" s="293"/>
      <c r="AF228" s="293"/>
      <c r="AG228" s="293"/>
      <c r="AH228" s="293"/>
      <c r="AI228" s="293"/>
      <c r="AJ228" s="293"/>
      <c r="AK228" s="293"/>
      <c r="AL228" s="293"/>
      <c r="AM228" s="293"/>
      <c r="AN228" s="293"/>
      <c r="AO228" s="293"/>
      <c r="AP228" s="293"/>
      <c r="AQ228" s="293"/>
      <c r="AR228" s="293"/>
      <c r="AS228" s="293"/>
      <c r="AT228" s="293"/>
      <c r="AU228" s="293"/>
      <c r="AV228" s="293"/>
      <c r="AW228" s="293"/>
      <c r="AX228" s="293"/>
      <c r="AY228" s="293"/>
      <c r="AZ228" s="293"/>
      <c r="BA228" s="293"/>
      <c r="BB228" s="293"/>
      <c r="BC228" s="293"/>
      <c r="BD228" s="293"/>
      <c r="BE228" s="293"/>
      <c r="BF228" s="293"/>
      <c r="BG228" s="293"/>
    </row>
    <row r="229" ht="14.25" customHeight="1">
      <c r="L229" s="178"/>
      <c r="M229" s="178"/>
      <c r="N229" s="178"/>
      <c r="W229" s="292"/>
      <c r="X229" s="293"/>
      <c r="Y229" s="293"/>
      <c r="Z229" s="293"/>
      <c r="AA229" s="293"/>
      <c r="AB229" s="293"/>
      <c r="AC229" s="293"/>
      <c r="AD229" s="293"/>
      <c r="AE229" s="293"/>
      <c r="AF229" s="293"/>
      <c r="AG229" s="293"/>
      <c r="AH229" s="293"/>
      <c r="AI229" s="293"/>
      <c r="AJ229" s="293"/>
      <c r="AK229" s="293"/>
      <c r="AL229" s="293"/>
      <c r="AM229" s="293"/>
      <c r="AN229" s="293"/>
      <c r="AO229" s="293"/>
      <c r="AP229" s="293"/>
      <c r="AQ229" s="293"/>
      <c r="AR229" s="293"/>
      <c r="AS229" s="293"/>
      <c r="AT229" s="293"/>
      <c r="AU229" s="293"/>
      <c r="AV229" s="293"/>
      <c r="AW229" s="293"/>
      <c r="AX229" s="293"/>
      <c r="AY229" s="293"/>
      <c r="AZ229" s="293"/>
      <c r="BA229" s="293"/>
      <c r="BB229" s="293"/>
      <c r="BC229" s="293"/>
      <c r="BD229" s="293"/>
      <c r="BE229" s="293"/>
      <c r="BF229" s="293"/>
      <c r="BG229" s="293"/>
    </row>
    <row r="230" ht="14.25" customHeight="1">
      <c r="L230" s="178"/>
      <c r="M230" s="178"/>
      <c r="N230" s="178"/>
      <c r="W230" s="292"/>
      <c r="X230" s="293"/>
      <c r="Y230" s="293"/>
      <c r="Z230" s="293"/>
      <c r="AA230" s="293"/>
      <c r="AB230" s="293"/>
      <c r="AC230" s="293"/>
      <c r="AD230" s="293"/>
      <c r="AE230" s="293"/>
      <c r="AF230" s="293"/>
      <c r="AG230" s="293"/>
      <c r="AH230" s="293"/>
      <c r="AI230" s="293"/>
      <c r="AJ230" s="293"/>
      <c r="AK230" s="293"/>
      <c r="AL230" s="293"/>
      <c r="AM230" s="293"/>
      <c r="AN230" s="293"/>
      <c r="AO230" s="293"/>
      <c r="AP230" s="293"/>
      <c r="AQ230" s="293"/>
      <c r="AR230" s="293"/>
      <c r="AS230" s="293"/>
      <c r="AT230" s="293"/>
      <c r="AU230" s="293"/>
      <c r="AV230" s="293"/>
      <c r="AW230" s="293"/>
      <c r="AX230" s="293"/>
      <c r="AY230" s="293"/>
      <c r="AZ230" s="293"/>
      <c r="BA230" s="293"/>
      <c r="BB230" s="293"/>
      <c r="BC230" s="293"/>
      <c r="BD230" s="293"/>
      <c r="BE230" s="293"/>
      <c r="BF230" s="293"/>
      <c r="BG230" s="293"/>
    </row>
    <row r="231" ht="14.25" customHeight="1">
      <c r="L231" s="178"/>
      <c r="M231" s="178"/>
      <c r="N231" s="178"/>
      <c r="W231" s="292"/>
      <c r="X231" s="293"/>
      <c r="Y231" s="293"/>
      <c r="Z231" s="293"/>
      <c r="AA231" s="293"/>
      <c r="AB231" s="293"/>
      <c r="AC231" s="293"/>
      <c r="AD231" s="293"/>
      <c r="AE231" s="293"/>
      <c r="AF231" s="293"/>
      <c r="AG231" s="293"/>
      <c r="AH231" s="293"/>
      <c r="AI231" s="293"/>
      <c r="AJ231" s="293"/>
      <c r="AK231" s="293"/>
      <c r="AL231" s="293"/>
      <c r="AM231" s="293"/>
      <c r="AN231" s="293"/>
      <c r="AO231" s="293"/>
      <c r="AP231" s="293"/>
      <c r="AQ231" s="293"/>
      <c r="AR231" s="293"/>
      <c r="AS231" s="293"/>
      <c r="AT231" s="293"/>
      <c r="AU231" s="293"/>
      <c r="AV231" s="293"/>
      <c r="AW231" s="293"/>
      <c r="AX231" s="293"/>
      <c r="AY231" s="293"/>
      <c r="AZ231" s="293"/>
      <c r="BA231" s="293"/>
      <c r="BB231" s="293"/>
      <c r="BC231" s="293"/>
      <c r="BD231" s="293"/>
      <c r="BE231" s="293"/>
      <c r="BF231" s="293"/>
      <c r="BG231" s="293"/>
    </row>
    <row r="232" ht="14.25" customHeight="1">
      <c r="L232" s="178"/>
      <c r="M232" s="178"/>
      <c r="N232" s="178"/>
      <c r="W232" s="292"/>
      <c r="X232" s="293"/>
      <c r="Y232" s="293"/>
      <c r="Z232" s="293"/>
      <c r="AA232" s="293"/>
      <c r="AB232" s="293"/>
      <c r="AC232" s="293"/>
      <c r="AD232" s="293"/>
      <c r="AE232" s="293"/>
      <c r="AF232" s="293"/>
      <c r="AG232" s="293"/>
      <c r="AH232" s="293"/>
      <c r="AI232" s="293"/>
      <c r="AJ232" s="293"/>
      <c r="AK232" s="293"/>
      <c r="AL232" s="293"/>
      <c r="AM232" s="293"/>
      <c r="AN232" s="293"/>
      <c r="AO232" s="293"/>
      <c r="AP232" s="293"/>
      <c r="AQ232" s="293"/>
      <c r="AR232" s="293"/>
      <c r="AS232" s="293"/>
      <c r="AT232" s="293"/>
      <c r="AU232" s="293"/>
      <c r="AV232" s="293"/>
      <c r="AW232" s="293"/>
      <c r="AX232" s="293"/>
      <c r="AY232" s="293"/>
      <c r="AZ232" s="293"/>
      <c r="BA232" s="293"/>
      <c r="BB232" s="293"/>
      <c r="BC232" s="293"/>
      <c r="BD232" s="293"/>
      <c r="BE232" s="293"/>
      <c r="BF232" s="293"/>
      <c r="BG232" s="293"/>
    </row>
    <row r="233" ht="14.25" customHeight="1">
      <c r="L233" s="178"/>
      <c r="M233" s="178"/>
      <c r="N233" s="178"/>
      <c r="W233" s="292"/>
      <c r="X233" s="293"/>
      <c r="Y233" s="293"/>
      <c r="Z233" s="293"/>
      <c r="AA233" s="293"/>
      <c r="AB233" s="293"/>
      <c r="AC233" s="293"/>
      <c r="AD233" s="293"/>
      <c r="AE233" s="293"/>
      <c r="AF233" s="293"/>
      <c r="AG233" s="293"/>
      <c r="AH233" s="293"/>
      <c r="AI233" s="293"/>
      <c r="AJ233" s="293"/>
      <c r="AK233" s="293"/>
      <c r="AL233" s="293"/>
      <c r="AM233" s="293"/>
      <c r="AN233" s="293"/>
      <c r="AO233" s="293"/>
      <c r="AP233" s="293"/>
      <c r="AQ233" s="293"/>
      <c r="AR233" s="293"/>
      <c r="AS233" s="293"/>
      <c r="AT233" s="293"/>
      <c r="AU233" s="293"/>
      <c r="AV233" s="293"/>
      <c r="AW233" s="293"/>
      <c r="AX233" s="293"/>
      <c r="AY233" s="293"/>
      <c r="AZ233" s="293"/>
      <c r="BA233" s="293"/>
      <c r="BB233" s="293"/>
      <c r="BC233" s="293"/>
      <c r="BD233" s="293"/>
      <c r="BE233" s="293"/>
      <c r="BF233" s="293"/>
      <c r="BG233" s="293"/>
    </row>
    <row r="234" ht="14.25" customHeight="1">
      <c r="L234" s="178"/>
      <c r="M234" s="178"/>
      <c r="N234" s="178"/>
      <c r="W234" s="292"/>
      <c r="X234" s="293"/>
      <c r="Y234" s="293"/>
      <c r="Z234" s="293"/>
      <c r="AA234" s="293"/>
      <c r="AB234" s="293"/>
      <c r="AC234" s="293"/>
      <c r="AD234" s="293"/>
      <c r="AE234" s="293"/>
      <c r="AF234" s="293"/>
      <c r="AG234" s="293"/>
      <c r="AH234" s="293"/>
      <c r="AI234" s="293"/>
      <c r="AJ234" s="293"/>
      <c r="AK234" s="293"/>
      <c r="AL234" s="293"/>
      <c r="AM234" s="293"/>
      <c r="AN234" s="293"/>
      <c r="AO234" s="293"/>
      <c r="AP234" s="293"/>
      <c r="AQ234" s="293"/>
      <c r="AR234" s="293"/>
      <c r="AS234" s="293"/>
      <c r="AT234" s="293"/>
      <c r="AU234" s="293"/>
      <c r="AV234" s="293"/>
      <c r="AW234" s="293"/>
      <c r="AX234" s="293"/>
      <c r="AY234" s="293"/>
      <c r="AZ234" s="293"/>
      <c r="BA234" s="293"/>
      <c r="BB234" s="293"/>
      <c r="BC234" s="293"/>
      <c r="BD234" s="293"/>
      <c r="BE234" s="293"/>
      <c r="BF234" s="293"/>
      <c r="BG234" s="293"/>
    </row>
    <row r="235" ht="14.25" customHeight="1">
      <c r="L235" s="178"/>
      <c r="M235" s="178"/>
      <c r="N235" s="178"/>
      <c r="W235" s="292"/>
      <c r="X235" s="293"/>
      <c r="Y235" s="293"/>
      <c r="Z235" s="293"/>
      <c r="AA235" s="293"/>
      <c r="AB235" s="293"/>
      <c r="AC235" s="293"/>
      <c r="AD235" s="293"/>
      <c r="AE235" s="293"/>
      <c r="AF235" s="293"/>
      <c r="AG235" s="293"/>
      <c r="AH235" s="293"/>
      <c r="AI235" s="293"/>
      <c r="AJ235" s="293"/>
      <c r="AK235" s="293"/>
      <c r="AL235" s="293"/>
      <c r="AM235" s="293"/>
      <c r="AN235" s="293"/>
      <c r="AO235" s="293"/>
      <c r="AP235" s="293"/>
      <c r="AQ235" s="293"/>
      <c r="AR235" s="293"/>
      <c r="AS235" s="293"/>
      <c r="AT235" s="293"/>
      <c r="AU235" s="293"/>
      <c r="AV235" s="293"/>
      <c r="AW235" s="293"/>
      <c r="AX235" s="293"/>
      <c r="AY235" s="293"/>
      <c r="AZ235" s="293"/>
      <c r="BA235" s="293"/>
      <c r="BB235" s="293"/>
      <c r="BC235" s="293"/>
      <c r="BD235" s="293"/>
      <c r="BE235" s="293"/>
      <c r="BF235" s="293"/>
      <c r="BG235" s="293"/>
    </row>
    <row r="236" ht="14.25" customHeight="1">
      <c r="L236" s="178"/>
      <c r="M236" s="178"/>
      <c r="N236" s="178"/>
      <c r="W236" s="292"/>
      <c r="X236" s="293"/>
      <c r="Y236" s="293"/>
      <c r="Z236" s="293"/>
      <c r="AA236" s="293"/>
      <c r="AB236" s="293"/>
      <c r="AC236" s="293"/>
      <c r="AD236" s="293"/>
      <c r="AE236" s="293"/>
      <c r="AF236" s="293"/>
      <c r="AG236" s="293"/>
      <c r="AH236" s="293"/>
      <c r="AI236" s="293"/>
      <c r="AJ236" s="293"/>
      <c r="AK236" s="293"/>
      <c r="AL236" s="293"/>
      <c r="AM236" s="293"/>
      <c r="AN236" s="293"/>
      <c r="AO236" s="293"/>
      <c r="AP236" s="293"/>
      <c r="AQ236" s="293"/>
      <c r="AR236" s="293"/>
      <c r="AS236" s="293"/>
      <c r="AT236" s="293"/>
      <c r="AU236" s="293"/>
      <c r="AV236" s="293"/>
      <c r="AW236" s="293"/>
      <c r="AX236" s="293"/>
      <c r="AY236" s="293"/>
      <c r="AZ236" s="293"/>
      <c r="BA236" s="293"/>
      <c r="BB236" s="293"/>
      <c r="BC236" s="293"/>
      <c r="BD236" s="293"/>
      <c r="BE236" s="293"/>
      <c r="BF236" s="293"/>
      <c r="BG236" s="293"/>
    </row>
    <row r="237" ht="14.25" customHeight="1">
      <c r="L237" s="178"/>
      <c r="M237" s="178"/>
      <c r="N237" s="178"/>
      <c r="W237" s="292"/>
      <c r="X237" s="293"/>
      <c r="Y237" s="293"/>
      <c r="Z237" s="293"/>
      <c r="AA237" s="293"/>
      <c r="AB237" s="293"/>
      <c r="AC237" s="293"/>
      <c r="AD237" s="293"/>
      <c r="AE237" s="293"/>
      <c r="AF237" s="293"/>
      <c r="AG237" s="293"/>
      <c r="AH237" s="293"/>
      <c r="AI237" s="293"/>
      <c r="AJ237" s="293"/>
      <c r="AK237" s="293"/>
      <c r="AL237" s="293"/>
      <c r="AM237" s="293"/>
      <c r="AN237" s="293"/>
      <c r="AO237" s="293"/>
      <c r="AP237" s="293"/>
      <c r="AQ237" s="293"/>
      <c r="AR237" s="293"/>
      <c r="AS237" s="293"/>
      <c r="AT237" s="293"/>
      <c r="AU237" s="293"/>
      <c r="AV237" s="293"/>
      <c r="AW237" s="293"/>
      <c r="AX237" s="293"/>
      <c r="AY237" s="293"/>
      <c r="AZ237" s="293"/>
      <c r="BA237" s="293"/>
      <c r="BB237" s="293"/>
      <c r="BC237" s="293"/>
      <c r="BD237" s="293"/>
      <c r="BE237" s="293"/>
      <c r="BF237" s="293"/>
      <c r="BG237" s="293"/>
    </row>
    <row r="238" ht="14.25" customHeight="1">
      <c r="L238" s="178"/>
      <c r="M238" s="178"/>
      <c r="N238" s="178"/>
      <c r="W238" s="292"/>
      <c r="X238" s="293"/>
      <c r="Y238" s="293"/>
      <c r="Z238" s="293"/>
      <c r="AA238" s="293"/>
      <c r="AB238" s="293"/>
      <c r="AC238" s="293"/>
      <c r="AD238" s="293"/>
      <c r="AE238" s="293"/>
      <c r="AF238" s="293"/>
      <c r="AG238" s="293"/>
      <c r="AH238" s="293"/>
      <c r="AI238" s="293"/>
      <c r="AJ238" s="293"/>
      <c r="AK238" s="293"/>
      <c r="AL238" s="293"/>
      <c r="AM238" s="293"/>
      <c r="AN238" s="293"/>
      <c r="AO238" s="293"/>
      <c r="AP238" s="293"/>
      <c r="AQ238" s="293"/>
      <c r="AR238" s="293"/>
      <c r="AS238" s="293"/>
      <c r="AT238" s="293"/>
      <c r="AU238" s="293"/>
      <c r="AV238" s="293"/>
      <c r="AW238" s="293"/>
      <c r="AX238" s="293"/>
      <c r="AY238" s="293"/>
      <c r="AZ238" s="293"/>
      <c r="BA238" s="293"/>
      <c r="BB238" s="293"/>
      <c r="BC238" s="293"/>
      <c r="BD238" s="293"/>
      <c r="BE238" s="293"/>
      <c r="BF238" s="293"/>
      <c r="BG238" s="293"/>
    </row>
    <row r="239" ht="14.25" customHeight="1">
      <c r="L239" s="178"/>
      <c r="M239" s="178"/>
      <c r="N239" s="178"/>
      <c r="W239" s="292"/>
      <c r="X239" s="293"/>
      <c r="Y239" s="293"/>
      <c r="Z239" s="293"/>
      <c r="AA239" s="293"/>
      <c r="AB239" s="293"/>
      <c r="AC239" s="293"/>
      <c r="AD239" s="293"/>
      <c r="AE239" s="293"/>
      <c r="AF239" s="293"/>
      <c r="AG239" s="293"/>
      <c r="AH239" s="293"/>
      <c r="AI239" s="293"/>
      <c r="AJ239" s="293"/>
      <c r="AK239" s="293"/>
      <c r="AL239" s="293"/>
      <c r="AM239" s="293"/>
      <c r="AN239" s="293"/>
      <c r="AO239" s="293"/>
      <c r="AP239" s="293"/>
      <c r="AQ239" s="293"/>
      <c r="AR239" s="293"/>
      <c r="AS239" s="293"/>
      <c r="AT239" s="293"/>
      <c r="AU239" s="293"/>
      <c r="AV239" s="293"/>
      <c r="AW239" s="293"/>
      <c r="AX239" s="293"/>
      <c r="AY239" s="293"/>
      <c r="AZ239" s="293"/>
      <c r="BA239" s="293"/>
      <c r="BB239" s="293"/>
      <c r="BC239" s="293"/>
      <c r="BD239" s="293"/>
      <c r="BE239" s="293"/>
      <c r="BF239" s="293"/>
      <c r="BG239" s="293"/>
    </row>
    <row r="240" ht="14.25" customHeight="1">
      <c r="L240" s="178"/>
      <c r="M240" s="178"/>
      <c r="N240" s="178"/>
      <c r="W240" s="292"/>
      <c r="X240" s="293"/>
      <c r="Y240" s="293"/>
      <c r="Z240" s="293"/>
      <c r="AA240" s="293"/>
      <c r="AB240" s="293"/>
      <c r="AC240" s="293"/>
      <c r="AD240" s="293"/>
      <c r="AE240" s="293"/>
      <c r="AF240" s="293"/>
      <c r="AG240" s="293"/>
      <c r="AH240" s="293"/>
      <c r="AI240" s="293"/>
      <c r="AJ240" s="293"/>
      <c r="AK240" s="293"/>
      <c r="AL240" s="293"/>
      <c r="AM240" s="293"/>
      <c r="AN240" s="293"/>
      <c r="AO240" s="293"/>
      <c r="AP240" s="293"/>
      <c r="AQ240" s="293"/>
      <c r="AR240" s="293"/>
      <c r="AS240" s="293"/>
      <c r="AT240" s="293"/>
      <c r="AU240" s="293"/>
      <c r="AV240" s="293"/>
      <c r="AW240" s="293"/>
      <c r="AX240" s="293"/>
      <c r="AY240" s="293"/>
      <c r="AZ240" s="293"/>
      <c r="BA240" s="293"/>
      <c r="BB240" s="293"/>
      <c r="BC240" s="293"/>
      <c r="BD240" s="293"/>
      <c r="BE240" s="293"/>
      <c r="BF240" s="293"/>
      <c r="BG240" s="293"/>
    </row>
    <row r="241" ht="14.25" customHeight="1">
      <c r="L241" s="178"/>
      <c r="M241" s="178"/>
      <c r="N241" s="178"/>
      <c r="W241" s="292"/>
      <c r="X241" s="293"/>
      <c r="Y241" s="293"/>
      <c r="Z241" s="293"/>
      <c r="AA241" s="293"/>
      <c r="AB241" s="293"/>
      <c r="AC241" s="293"/>
      <c r="AD241" s="293"/>
      <c r="AE241" s="293"/>
      <c r="AF241" s="293"/>
      <c r="AG241" s="293"/>
      <c r="AH241" s="293"/>
      <c r="AI241" s="293"/>
      <c r="AJ241" s="293"/>
      <c r="AK241" s="293"/>
      <c r="AL241" s="293"/>
      <c r="AM241" s="293"/>
      <c r="AN241" s="293"/>
      <c r="AO241" s="293"/>
      <c r="AP241" s="293"/>
      <c r="AQ241" s="293"/>
      <c r="AR241" s="293"/>
      <c r="AS241" s="293"/>
      <c r="AT241" s="293"/>
      <c r="AU241" s="293"/>
      <c r="AV241" s="293"/>
      <c r="AW241" s="293"/>
      <c r="AX241" s="293"/>
      <c r="AY241" s="293"/>
      <c r="AZ241" s="293"/>
      <c r="BA241" s="293"/>
      <c r="BB241" s="293"/>
      <c r="BC241" s="293"/>
      <c r="BD241" s="293"/>
      <c r="BE241" s="293"/>
      <c r="BF241" s="293"/>
      <c r="BG241" s="293"/>
    </row>
    <row r="242" ht="14.25" customHeight="1">
      <c r="L242" s="178"/>
      <c r="M242" s="178"/>
      <c r="N242" s="178"/>
      <c r="W242" s="292"/>
      <c r="X242" s="293"/>
      <c r="Y242" s="293"/>
      <c r="Z242" s="293"/>
      <c r="AA242" s="293"/>
      <c r="AB242" s="293"/>
      <c r="AC242" s="293"/>
      <c r="AD242" s="293"/>
      <c r="AE242" s="293"/>
      <c r="AF242" s="293"/>
      <c r="AG242" s="293"/>
      <c r="AH242" s="293"/>
      <c r="AI242" s="293"/>
      <c r="AJ242" s="293"/>
      <c r="AK242" s="293"/>
      <c r="AL242" s="293"/>
      <c r="AM242" s="293"/>
      <c r="AN242" s="293"/>
      <c r="AO242" s="293"/>
      <c r="AP242" s="293"/>
      <c r="AQ242" s="293"/>
      <c r="AR242" s="293"/>
      <c r="AS242" s="293"/>
      <c r="AT242" s="293"/>
      <c r="AU242" s="293"/>
      <c r="AV242" s="293"/>
      <c r="AW242" s="293"/>
      <c r="AX242" s="293"/>
      <c r="AY242" s="293"/>
      <c r="AZ242" s="293"/>
      <c r="BA242" s="293"/>
      <c r="BB242" s="293"/>
      <c r="BC242" s="293"/>
      <c r="BD242" s="293"/>
      <c r="BE242" s="293"/>
      <c r="BF242" s="293"/>
      <c r="BG242" s="293"/>
    </row>
    <row r="243" ht="14.25" customHeight="1">
      <c r="L243" s="178"/>
      <c r="M243" s="178"/>
      <c r="N243" s="178"/>
      <c r="W243" s="292"/>
      <c r="X243" s="293"/>
      <c r="Y243" s="293"/>
      <c r="Z243" s="293"/>
      <c r="AA243" s="293"/>
      <c r="AB243" s="293"/>
      <c r="AC243" s="293"/>
      <c r="AD243" s="293"/>
      <c r="AE243" s="293"/>
      <c r="AF243" s="293"/>
      <c r="AG243" s="293"/>
      <c r="AH243" s="293"/>
      <c r="AI243" s="293"/>
      <c r="AJ243" s="293"/>
      <c r="AK243" s="293"/>
      <c r="AL243" s="293"/>
      <c r="AM243" s="293"/>
      <c r="AN243" s="293"/>
      <c r="AO243" s="293"/>
      <c r="AP243" s="293"/>
      <c r="AQ243" s="293"/>
      <c r="AR243" s="293"/>
      <c r="AS243" s="293"/>
      <c r="AT243" s="293"/>
      <c r="AU243" s="293"/>
      <c r="AV243" s="293"/>
      <c r="AW243" s="293"/>
      <c r="AX243" s="293"/>
      <c r="AY243" s="293"/>
      <c r="AZ243" s="293"/>
      <c r="BA243" s="293"/>
      <c r="BB243" s="293"/>
      <c r="BC243" s="293"/>
      <c r="BD243" s="293"/>
      <c r="BE243" s="293"/>
      <c r="BF243" s="293"/>
      <c r="BG243" s="293"/>
    </row>
    <row r="244" ht="14.25" customHeight="1">
      <c r="L244" s="178"/>
      <c r="M244" s="178"/>
      <c r="N244" s="178"/>
      <c r="W244" s="292"/>
      <c r="X244" s="293"/>
      <c r="Y244" s="293"/>
      <c r="Z244" s="293"/>
      <c r="AA244" s="293"/>
      <c r="AB244" s="293"/>
      <c r="AC244" s="293"/>
      <c r="AD244" s="293"/>
      <c r="AE244" s="293"/>
      <c r="AF244" s="293"/>
      <c r="AG244" s="293"/>
      <c r="AH244" s="293"/>
      <c r="AI244" s="293"/>
      <c r="AJ244" s="293"/>
      <c r="AK244" s="293"/>
      <c r="AL244" s="293"/>
      <c r="AM244" s="293"/>
      <c r="AN244" s="293"/>
      <c r="AO244" s="293"/>
      <c r="AP244" s="293"/>
      <c r="AQ244" s="293"/>
      <c r="AR244" s="293"/>
      <c r="AS244" s="293"/>
      <c r="AT244" s="293"/>
      <c r="AU244" s="293"/>
      <c r="AV244" s="293"/>
      <c r="AW244" s="293"/>
      <c r="AX244" s="293"/>
      <c r="AY244" s="293"/>
      <c r="AZ244" s="293"/>
      <c r="BA244" s="293"/>
      <c r="BB244" s="293"/>
      <c r="BC244" s="293"/>
      <c r="BD244" s="293"/>
      <c r="BE244" s="293"/>
      <c r="BF244" s="293"/>
      <c r="BG244" s="293"/>
    </row>
    <row r="245" ht="14.25" customHeight="1">
      <c r="L245" s="178"/>
      <c r="M245" s="178"/>
      <c r="N245" s="178"/>
      <c r="W245" s="292"/>
      <c r="X245" s="293"/>
      <c r="Y245" s="293"/>
      <c r="Z245" s="293"/>
      <c r="AA245" s="293"/>
      <c r="AB245" s="293"/>
      <c r="AC245" s="293"/>
      <c r="AD245" s="293"/>
      <c r="AE245" s="293"/>
      <c r="AF245" s="293"/>
      <c r="AG245" s="293"/>
      <c r="AH245" s="293"/>
      <c r="AI245" s="293"/>
      <c r="AJ245" s="293"/>
      <c r="AK245" s="293"/>
      <c r="AL245" s="293"/>
      <c r="AM245" s="293"/>
      <c r="AN245" s="293"/>
      <c r="AO245" s="293"/>
      <c r="AP245" s="293"/>
      <c r="AQ245" s="293"/>
      <c r="AR245" s="293"/>
      <c r="AS245" s="293"/>
      <c r="AT245" s="293"/>
      <c r="AU245" s="293"/>
      <c r="AV245" s="293"/>
      <c r="AW245" s="293"/>
      <c r="AX245" s="293"/>
      <c r="AY245" s="293"/>
      <c r="AZ245" s="293"/>
      <c r="BA245" s="293"/>
      <c r="BB245" s="293"/>
      <c r="BC245" s="293"/>
      <c r="BD245" s="293"/>
      <c r="BE245" s="293"/>
      <c r="BF245" s="293"/>
      <c r="BG245" s="293"/>
    </row>
    <row r="246" ht="14.25" customHeight="1">
      <c r="L246" s="178"/>
      <c r="M246" s="178"/>
      <c r="N246" s="178"/>
      <c r="W246" s="292"/>
      <c r="X246" s="293"/>
      <c r="Y246" s="293"/>
      <c r="Z246" s="293"/>
      <c r="AA246" s="293"/>
      <c r="AB246" s="293"/>
      <c r="AC246" s="293"/>
      <c r="AD246" s="293"/>
      <c r="AE246" s="293"/>
      <c r="AF246" s="293"/>
      <c r="AG246" s="293"/>
      <c r="AH246" s="293"/>
      <c r="AI246" s="293"/>
      <c r="AJ246" s="293"/>
      <c r="AK246" s="293"/>
      <c r="AL246" s="293"/>
      <c r="AM246" s="293"/>
      <c r="AN246" s="293"/>
      <c r="AO246" s="293"/>
      <c r="AP246" s="293"/>
      <c r="AQ246" s="293"/>
      <c r="AR246" s="293"/>
      <c r="AS246" s="293"/>
      <c r="AT246" s="293"/>
      <c r="AU246" s="293"/>
      <c r="AV246" s="293"/>
      <c r="AW246" s="293"/>
      <c r="AX246" s="293"/>
      <c r="AY246" s="293"/>
      <c r="AZ246" s="293"/>
      <c r="BA246" s="293"/>
      <c r="BB246" s="293"/>
      <c r="BC246" s="293"/>
      <c r="BD246" s="293"/>
      <c r="BE246" s="293"/>
      <c r="BF246" s="293"/>
      <c r="BG246" s="293"/>
    </row>
    <row r="247" ht="14.25" customHeight="1">
      <c r="L247" s="178"/>
      <c r="M247" s="178"/>
      <c r="N247" s="178"/>
      <c r="W247" s="292"/>
      <c r="X247" s="293"/>
      <c r="Y247" s="293"/>
      <c r="Z247" s="293"/>
      <c r="AA247" s="293"/>
      <c r="AB247" s="293"/>
      <c r="AC247" s="293"/>
      <c r="AD247" s="293"/>
      <c r="AE247" s="293"/>
      <c r="AF247" s="293"/>
      <c r="AG247" s="293"/>
      <c r="AH247" s="293"/>
      <c r="AI247" s="293"/>
      <c r="AJ247" s="293"/>
      <c r="AK247" s="293"/>
      <c r="AL247" s="293"/>
      <c r="AM247" s="293"/>
      <c r="AN247" s="293"/>
      <c r="AO247" s="293"/>
      <c r="AP247" s="293"/>
      <c r="AQ247" s="293"/>
      <c r="AR247" s="293"/>
      <c r="AS247" s="293"/>
      <c r="AT247" s="293"/>
      <c r="AU247" s="293"/>
      <c r="AV247" s="293"/>
      <c r="AW247" s="293"/>
      <c r="AX247" s="293"/>
      <c r="AY247" s="293"/>
      <c r="AZ247" s="293"/>
      <c r="BA247" s="293"/>
      <c r="BB247" s="293"/>
      <c r="BC247" s="293"/>
      <c r="BD247" s="293"/>
      <c r="BE247" s="293"/>
      <c r="BF247" s="293"/>
      <c r="BG247" s="293"/>
    </row>
    <row r="248" ht="14.25" customHeight="1">
      <c r="L248" s="178"/>
      <c r="M248" s="178"/>
      <c r="N248" s="178"/>
      <c r="W248" s="292"/>
      <c r="X248" s="293"/>
      <c r="Y248" s="293"/>
      <c r="Z248" s="293"/>
      <c r="AA248" s="293"/>
      <c r="AB248" s="293"/>
      <c r="AC248" s="293"/>
      <c r="AD248" s="293"/>
      <c r="AE248" s="293"/>
      <c r="AF248" s="293"/>
      <c r="AG248" s="293"/>
      <c r="AH248" s="293"/>
      <c r="AI248" s="293"/>
      <c r="AJ248" s="293"/>
      <c r="AK248" s="293"/>
      <c r="AL248" s="293"/>
      <c r="AM248" s="293"/>
      <c r="AN248" s="293"/>
      <c r="AO248" s="293"/>
      <c r="AP248" s="293"/>
      <c r="AQ248" s="293"/>
      <c r="AR248" s="293"/>
      <c r="AS248" s="293"/>
      <c r="AT248" s="293"/>
      <c r="AU248" s="293"/>
      <c r="AV248" s="293"/>
      <c r="AW248" s="293"/>
      <c r="AX248" s="293"/>
      <c r="AY248" s="293"/>
      <c r="AZ248" s="293"/>
      <c r="BA248" s="293"/>
      <c r="BB248" s="293"/>
      <c r="BC248" s="293"/>
      <c r="BD248" s="293"/>
      <c r="BE248" s="293"/>
      <c r="BF248" s="293"/>
      <c r="BG248" s="293"/>
    </row>
    <row r="249" ht="14.25" customHeight="1">
      <c r="L249" s="178"/>
      <c r="M249" s="178"/>
      <c r="N249" s="178"/>
      <c r="W249" s="292"/>
      <c r="X249" s="293"/>
      <c r="Y249" s="293"/>
      <c r="Z249" s="293"/>
      <c r="AA249" s="293"/>
      <c r="AB249" s="293"/>
      <c r="AC249" s="293"/>
      <c r="AD249" s="293"/>
      <c r="AE249" s="293"/>
      <c r="AF249" s="293"/>
      <c r="AG249" s="293"/>
      <c r="AH249" s="293"/>
      <c r="AI249" s="293"/>
      <c r="AJ249" s="293"/>
      <c r="AK249" s="293"/>
      <c r="AL249" s="293"/>
      <c r="AM249" s="293"/>
      <c r="AN249" s="293"/>
      <c r="AO249" s="293"/>
      <c r="AP249" s="293"/>
      <c r="AQ249" s="293"/>
      <c r="AR249" s="293"/>
      <c r="AS249" s="293"/>
      <c r="AT249" s="293"/>
      <c r="AU249" s="293"/>
      <c r="AV249" s="293"/>
      <c r="AW249" s="293"/>
      <c r="AX249" s="293"/>
      <c r="AY249" s="293"/>
      <c r="AZ249" s="293"/>
      <c r="BA249" s="293"/>
      <c r="BB249" s="293"/>
      <c r="BC249" s="293"/>
      <c r="BD249" s="293"/>
      <c r="BE249" s="293"/>
      <c r="BF249" s="293"/>
      <c r="BG249" s="293"/>
    </row>
    <row r="250" ht="14.25" customHeight="1">
      <c r="L250" s="178"/>
      <c r="M250" s="178"/>
      <c r="N250" s="178"/>
      <c r="W250" s="292"/>
      <c r="X250" s="293"/>
      <c r="Y250" s="293"/>
      <c r="Z250" s="293"/>
      <c r="AA250" s="293"/>
      <c r="AB250" s="293"/>
      <c r="AC250" s="293"/>
      <c r="AD250" s="293"/>
      <c r="AE250" s="293"/>
      <c r="AF250" s="293"/>
      <c r="AG250" s="293"/>
      <c r="AH250" s="293"/>
      <c r="AI250" s="293"/>
      <c r="AJ250" s="293"/>
      <c r="AK250" s="293"/>
      <c r="AL250" s="293"/>
      <c r="AM250" s="293"/>
      <c r="AN250" s="293"/>
      <c r="AO250" s="293"/>
      <c r="AP250" s="293"/>
      <c r="AQ250" s="293"/>
      <c r="AR250" s="293"/>
      <c r="AS250" s="293"/>
      <c r="AT250" s="293"/>
      <c r="AU250" s="293"/>
      <c r="AV250" s="293"/>
      <c r="AW250" s="293"/>
      <c r="AX250" s="293"/>
      <c r="AY250" s="293"/>
      <c r="AZ250" s="293"/>
      <c r="BA250" s="293"/>
      <c r="BB250" s="293"/>
      <c r="BC250" s="293"/>
      <c r="BD250" s="293"/>
      <c r="BE250" s="293"/>
      <c r="BF250" s="293"/>
      <c r="BG250" s="293"/>
    </row>
    <row r="251" ht="14.25" customHeight="1">
      <c r="L251" s="178"/>
      <c r="M251" s="178"/>
      <c r="N251" s="178"/>
      <c r="W251" s="292"/>
      <c r="X251" s="293"/>
      <c r="Y251" s="293"/>
      <c r="Z251" s="293"/>
      <c r="AA251" s="293"/>
      <c r="AB251" s="293"/>
      <c r="AC251" s="293"/>
      <c r="AD251" s="293"/>
      <c r="AE251" s="293"/>
      <c r="AF251" s="293"/>
      <c r="AG251" s="293"/>
      <c r="AH251" s="293"/>
      <c r="AI251" s="293"/>
      <c r="AJ251" s="293"/>
      <c r="AK251" s="293"/>
      <c r="AL251" s="293"/>
      <c r="AM251" s="293"/>
      <c r="AN251" s="293"/>
      <c r="AO251" s="293"/>
      <c r="AP251" s="293"/>
      <c r="AQ251" s="293"/>
      <c r="AR251" s="293"/>
      <c r="AS251" s="293"/>
      <c r="AT251" s="293"/>
      <c r="AU251" s="293"/>
      <c r="AV251" s="293"/>
      <c r="AW251" s="293"/>
      <c r="AX251" s="293"/>
      <c r="AY251" s="293"/>
      <c r="AZ251" s="293"/>
      <c r="BA251" s="293"/>
      <c r="BB251" s="293"/>
      <c r="BC251" s="293"/>
      <c r="BD251" s="293"/>
      <c r="BE251" s="293"/>
      <c r="BF251" s="293"/>
      <c r="BG251" s="293"/>
    </row>
    <row r="252" ht="14.25" customHeight="1">
      <c r="L252" s="178"/>
      <c r="M252" s="178"/>
      <c r="N252" s="178"/>
      <c r="W252" s="292"/>
      <c r="X252" s="293"/>
      <c r="Y252" s="293"/>
      <c r="Z252" s="293"/>
      <c r="AA252" s="293"/>
      <c r="AB252" s="293"/>
      <c r="AC252" s="293"/>
      <c r="AD252" s="293"/>
      <c r="AE252" s="293"/>
      <c r="AF252" s="293"/>
      <c r="AG252" s="293"/>
      <c r="AH252" s="293"/>
      <c r="AI252" s="293"/>
      <c r="AJ252" s="293"/>
      <c r="AK252" s="293"/>
      <c r="AL252" s="293"/>
      <c r="AM252" s="293"/>
      <c r="AN252" s="293"/>
      <c r="AO252" s="293"/>
      <c r="AP252" s="293"/>
      <c r="AQ252" s="293"/>
      <c r="AR252" s="293"/>
      <c r="AS252" s="293"/>
      <c r="AT252" s="293"/>
      <c r="AU252" s="293"/>
      <c r="AV252" s="293"/>
      <c r="AW252" s="293"/>
      <c r="AX252" s="293"/>
      <c r="AY252" s="293"/>
      <c r="AZ252" s="293"/>
      <c r="BA252" s="293"/>
      <c r="BB252" s="293"/>
      <c r="BC252" s="293"/>
      <c r="BD252" s="293"/>
      <c r="BE252" s="293"/>
      <c r="BF252" s="293"/>
      <c r="BG252" s="293"/>
    </row>
    <row r="253" ht="14.25" customHeight="1">
      <c r="L253" s="178"/>
      <c r="M253" s="178"/>
      <c r="N253" s="178"/>
      <c r="W253" s="292"/>
      <c r="X253" s="293"/>
      <c r="Y253" s="293"/>
      <c r="Z253" s="293"/>
      <c r="AA253" s="293"/>
      <c r="AB253" s="293"/>
      <c r="AC253" s="293"/>
      <c r="AD253" s="293"/>
      <c r="AE253" s="293"/>
      <c r="AF253" s="293"/>
      <c r="AG253" s="293"/>
      <c r="AH253" s="293"/>
      <c r="AI253" s="293"/>
      <c r="AJ253" s="293"/>
      <c r="AK253" s="293"/>
      <c r="AL253" s="293"/>
      <c r="AM253" s="293"/>
      <c r="AN253" s="293"/>
      <c r="AO253" s="293"/>
      <c r="AP253" s="293"/>
      <c r="AQ253" s="293"/>
      <c r="AR253" s="293"/>
      <c r="AS253" s="293"/>
      <c r="AT253" s="293"/>
      <c r="AU253" s="293"/>
      <c r="AV253" s="293"/>
      <c r="AW253" s="293"/>
      <c r="AX253" s="293"/>
      <c r="AY253" s="293"/>
      <c r="AZ253" s="293"/>
      <c r="BA253" s="293"/>
      <c r="BB253" s="293"/>
      <c r="BC253" s="293"/>
      <c r="BD253" s="293"/>
      <c r="BE253" s="293"/>
      <c r="BF253" s="293"/>
      <c r="BG253" s="293"/>
    </row>
    <row r="254" ht="14.25" customHeight="1">
      <c r="L254" s="178"/>
      <c r="M254" s="178"/>
      <c r="N254" s="178"/>
      <c r="W254" s="292"/>
      <c r="X254" s="293"/>
      <c r="Y254" s="293"/>
      <c r="Z254" s="293"/>
      <c r="AA254" s="293"/>
      <c r="AB254" s="293"/>
      <c r="AC254" s="293"/>
      <c r="AD254" s="293"/>
      <c r="AE254" s="293"/>
      <c r="AF254" s="293"/>
      <c r="AG254" s="293"/>
      <c r="AH254" s="293"/>
      <c r="AI254" s="293"/>
      <c r="AJ254" s="293"/>
      <c r="AK254" s="293"/>
      <c r="AL254" s="293"/>
      <c r="AM254" s="293"/>
      <c r="AN254" s="293"/>
      <c r="AO254" s="293"/>
      <c r="AP254" s="293"/>
      <c r="AQ254" s="293"/>
      <c r="AR254" s="293"/>
      <c r="AS254" s="293"/>
      <c r="AT254" s="293"/>
      <c r="AU254" s="293"/>
      <c r="AV254" s="293"/>
      <c r="AW254" s="293"/>
      <c r="AX254" s="293"/>
      <c r="AY254" s="293"/>
      <c r="AZ254" s="293"/>
      <c r="BA254" s="293"/>
      <c r="BB254" s="293"/>
      <c r="BC254" s="293"/>
      <c r="BD254" s="293"/>
      <c r="BE254" s="293"/>
      <c r="BF254" s="293"/>
      <c r="BG254" s="293"/>
    </row>
    <row r="255" ht="14.25" customHeight="1">
      <c r="L255" s="178"/>
      <c r="M255" s="178"/>
      <c r="N255" s="178"/>
      <c r="W255" s="292"/>
      <c r="X255" s="293"/>
      <c r="Y255" s="293"/>
      <c r="Z255" s="293"/>
      <c r="AA255" s="293"/>
      <c r="AB255" s="293"/>
      <c r="AC255" s="293"/>
      <c r="AD255" s="293"/>
      <c r="AE255" s="293"/>
      <c r="AF255" s="293"/>
      <c r="AG255" s="293"/>
      <c r="AH255" s="293"/>
      <c r="AI255" s="293"/>
      <c r="AJ255" s="293"/>
      <c r="AK255" s="293"/>
      <c r="AL255" s="293"/>
      <c r="AM255" s="293"/>
      <c r="AN255" s="293"/>
      <c r="AO255" s="293"/>
      <c r="AP255" s="293"/>
      <c r="AQ255" s="293"/>
      <c r="AR255" s="293"/>
      <c r="AS255" s="293"/>
      <c r="AT255" s="293"/>
      <c r="AU255" s="293"/>
      <c r="AV255" s="293"/>
      <c r="AW255" s="293"/>
      <c r="AX255" s="293"/>
      <c r="AY255" s="293"/>
      <c r="AZ255" s="293"/>
      <c r="BA255" s="293"/>
      <c r="BB255" s="293"/>
      <c r="BC255" s="293"/>
      <c r="BD255" s="293"/>
      <c r="BE255" s="293"/>
      <c r="BF255" s="293"/>
      <c r="BG255" s="293"/>
    </row>
    <row r="256" ht="14.25" customHeight="1">
      <c r="L256" s="178"/>
      <c r="M256" s="178"/>
      <c r="N256" s="178"/>
      <c r="W256" s="292"/>
      <c r="X256" s="293"/>
      <c r="Y256" s="293"/>
      <c r="Z256" s="293"/>
      <c r="AA256" s="293"/>
      <c r="AB256" s="293"/>
      <c r="AC256" s="293"/>
      <c r="AD256" s="293"/>
      <c r="AE256" s="293"/>
      <c r="AF256" s="293"/>
      <c r="AG256" s="293"/>
      <c r="AH256" s="293"/>
      <c r="AI256" s="293"/>
      <c r="AJ256" s="293"/>
      <c r="AK256" s="293"/>
      <c r="AL256" s="293"/>
      <c r="AM256" s="293"/>
      <c r="AN256" s="293"/>
      <c r="AO256" s="293"/>
      <c r="AP256" s="293"/>
      <c r="AQ256" s="293"/>
      <c r="AR256" s="293"/>
      <c r="AS256" s="293"/>
      <c r="AT256" s="293"/>
      <c r="AU256" s="293"/>
      <c r="AV256" s="293"/>
      <c r="AW256" s="293"/>
      <c r="AX256" s="293"/>
      <c r="AY256" s="293"/>
      <c r="AZ256" s="293"/>
      <c r="BA256" s="293"/>
      <c r="BB256" s="293"/>
      <c r="BC256" s="293"/>
      <c r="BD256" s="293"/>
      <c r="BE256" s="293"/>
      <c r="BF256" s="293"/>
      <c r="BG256" s="293"/>
    </row>
    <row r="257" ht="14.25" customHeight="1">
      <c r="L257" s="178"/>
      <c r="M257" s="178"/>
      <c r="N257" s="178"/>
      <c r="W257" s="292"/>
      <c r="X257" s="293"/>
      <c r="Y257" s="293"/>
      <c r="Z257" s="293"/>
      <c r="AA257" s="293"/>
      <c r="AB257" s="293"/>
      <c r="AC257" s="293"/>
      <c r="AD257" s="293"/>
      <c r="AE257" s="293"/>
      <c r="AF257" s="293"/>
      <c r="AG257" s="293"/>
      <c r="AH257" s="293"/>
      <c r="AI257" s="293"/>
      <c r="AJ257" s="293"/>
      <c r="AK257" s="293"/>
      <c r="AL257" s="293"/>
      <c r="AM257" s="293"/>
      <c r="AN257" s="293"/>
      <c r="AO257" s="293"/>
      <c r="AP257" s="293"/>
      <c r="AQ257" s="293"/>
      <c r="AR257" s="293"/>
      <c r="AS257" s="293"/>
      <c r="AT257" s="293"/>
      <c r="AU257" s="293"/>
      <c r="AV257" s="293"/>
      <c r="AW257" s="293"/>
      <c r="AX257" s="293"/>
      <c r="AY257" s="293"/>
      <c r="AZ257" s="293"/>
      <c r="BA257" s="293"/>
      <c r="BB257" s="293"/>
      <c r="BC257" s="293"/>
      <c r="BD257" s="293"/>
      <c r="BE257" s="293"/>
      <c r="BF257" s="293"/>
      <c r="BG257" s="293"/>
    </row>
    <row r="258" ht="14.25" customHeight="1">
      <c r="L258" s="178"/>
      <c r="M258" s="178"/>
      <c r="N258" s="178"/>
      <c r="W258" s="292"/>
      <c r="X258" s="293"/>
      <c r="Y258" s="293"/>
      <c r="Z258" s="293"/>
      <c r="AA258" s="293"/>
      <c r="AB258" s="293"/>
      <c r="AC258" s="293"/>
      <c r="AD258" s="293"/>
      <c r="AE258" s="293"/>
      <c r="AF258" s="293"/>
      <c r="AG258" s="293"/>
      <c r="AH258" s="293"/>
      <c r="AI258" s="293"/>
      <c r="AJ258" s="293"/>
      <c r="AK258" s="293"/>
      <c r="AL258" s="293"/>
      <c r="AM258" s="293"/>
      <c r="AN258" s="293"/>
      <c r="AO258" s="293"/>
      <c r="AP258" s="293"/>
      <c r="AQ258" s="293"/>
      <c r="AR258" s="293"/>
      <c r="AS258" s="293"/>
      <c r="AT258" s="293"/>
      <c r="AU258" s="293"/>
      <c r="AV258" s="293"/>
      <c r="AW258" s="293"/>
      <c r="AX258" s="293"/>
      <c r="AY258" s="293"/>
      <c r="AZ258" s="293"/>
      <c r="BA258" s="293"/>
      <c r="BB258" s="293"/>
      <c r="BC258" s="293"/>
      <c r="BD258" s="293"/>
      <c r="BE258" s="293"/>
      <c r="BF258" s="293"/>
      <c r="BG258" s="293"/>
    </row>
    <row r="259" ht="14.25" customHeight="1">
      <c r="L259" s="178"/>
      <c r="M259" s="178"/>
      <c r="N259" s="178"/>
      <c r="W259" s="292"/>
      <c r="X259" s="293"/>
      <c r="Y259" s="293"/>
      <c r="Z259" s="293"/>
      <c r="AA259" s="293"/>
      <c r="AB259" s="293"/>
      <c r="AC259" s="293"/>
      <c r="AD259" s="293"/>
      <c r="AE259" s="293"/>
      <c r="AF259" s="293"/>
      <c r="AG259" s="293"/>
      <c r="AH259" s="293"/>
      <c r="AI259" s="293"/>
      <c r="AJ259" s="293"/>
      <c r="AK259" s="293"/>
      <c r="AL259" s="293"/>
      <c r="AM259" s="293"/>
      <c r="AN259" s="293"/>
      <c r="AO259" s="293"/>
      <c r="AP259" s="293"/>
      <c r="AQ259" s="293"/>
      <c r="AR259" s="293"/>
      <c r="AS259" s="293"/>
      <c r="AT259" s="293"/>
      <c r="AU259" s="293"/>
      <c r="AV259" s="293"/>
      <c r="AW259" s="293"/>
      <c r="AX259" s="293"/>
      <c r="AY259" s="293"/>
      <c r="AZ259" s="293"/>
      <c r="BA259" s="293"/>
      <c r="BB259" s="293"/>
      <c r="BC259" s="293"/>
      <c r="BD259" s="293"/>
      <c r="BE259" s="293"/>
      <c r="BF259" s="293"/>
      <c r="BG259" s="293"/>
    </row>
    <row r="260" ht="14.25" customHeight="1">
      <c r="L260" s="178"/>
      <c r="M260" s="178"/>
      <c r="N260" s="178"/>
      <c r="W260" s="292"/>
      <c r="X260" s="293"/>
      <c r="Y260" s="293"/>
      <c r="Z260" s="293"/>
      <c r="AA260" s="293"/>
      <c r="AB260" s="293"/>
      <c r="AC260" s="293"/>
      <c r="AD260" s="293"/>
      <c r="AE260" s="293"/>
      <c r="AF260" s="293"/>
      <c r="AG260" s="293"/>
      <c r="AH260" s="293"/>
      <c r="AI260" s="293"/>
      <c r="AJ260" s="293"/>
      <c r="AK260" s="293"/>
      <c r="AL260" s="293"/>
      <c r="AM260" s="293"/>
      <c r="AN260" s="293"/>
      <c r="AO260" s="293"/>
      <c r="AP260" s="293"/>
      <c r="AQ260" s="293"/>
      <c r="AR260" s="293"/>
      <c r="AS260" s="293"/>
      <c r="AT260" s="293"/>
      <c r="AU260" s="293"/>
      <c r="AV260" s="293"/>
      <c r="AW260" s="293"/>
      <c r="AX260" s="293"/>
      <c r="AY260" s="293"/>
      <c r="AZ260" s="293"/>
      <c r="BA260" s="293"/>
      <c r="BB260" s="293"/>
      <c r="BC260" s="293"/>
      <c r="BD260" s="293"/>
      <c r="BE260" s="293"/>
      <c r="BF260" s="293"/>
      <c r="BG260" s="293"/>
    </row>
    <row r="261" ht="14.25" customHeight="1">
      <c r="L261" s="178"/>
      <c r="M261" s="178"/>
      <c r="N261" s="178"/>
      <c r="W261" s="292"/>
      <c r="X261" s="293"/>
      <c r="Y261" s="293"/>
      <c r="Z261" s="293"/>
      <c r="AA261" s="293"/>
      <c r="AB261" s="293"/>
      <c r="AC261" s="293"/>
      <c r="AD261" s="293"/>
      <c r="AE261" s="293"/>
      <c r="AF261" s="293"/>
      <c r="AG261" s="293"/>
      <c r="AH261" s="293"/>
      <c r="AI261" s="293"/>
      <c r="AJ261" s="293"/>
      <c r="AK261" s="293"/>
      <c r="AL261" s="293"/>
      <c r="AM261" s="293"/>
      <c r="AN261" s="293"/>
      <c r="AO261" s="293"/>
      <c r="AP261" s="293"/>
      <c r="AQ261" s="293"/>
      <c r="AR261" s="293"/>
      <c r="AS261" s="293"/>
      <c r="AT261" s="293"/>
      <c r="AU261" s="293"/>
      <c r="AV261" s="293"/>
      <c r="AW261" s="293"/>
      <c r="AX261" s="293"/>
      <c r="AY261" s="293"/>
      <c r="AZ261" s="293"/>
      <c r="BA261" s="293"/>
      <c r="BB261" s="293"/>
      <c r="BC261" s="293"/>
      <c r="BD261" s="293"/>
      <c r="BE261" s="293"/>
      <c r="BF261" s="293"/>
      <c r="BG261" s="293"/>
    </row>
    <row r="262" ht="14.25" customHeight="1">
      <c r="L262" s="178"/>
      <c r="M262" s="178"/>
      <c r="N262" s="178"/>
      <c r="W262" s="292"/>
      <c r="X262" s="293"/>
      <c r="Y262" s="293"/>
      <c r="Z262" s="293"/>
      <c r="AA262" s="293"/>
      <c r="AB262" s="293"/>
      <c r="AC262" s="293"/>
      <c r="AD262" s="293"/>
      <c r="AE262" s="293"/>
      <c r="AF262" s="293"/>
      <c r="AG262" s="293"/>
      <c r="AH262" s="293"/>
      <c r="AI262" s="293"/>
      <c r="AJ262" s="293"/>
      <c r="AK262" s="293"/>
      <c r="AL262" s="293"/>
      <c r="AM262" s="293"/>
      <c r="AN262" s="293"/>
      <c r="AO262" s="293"/>
      <c r="AP262" s="293"/>
      <c r="AQ262" s="293"/>
      <c r="AR262" s="293"/>
      <c r="AS262" s="293"/>
      <c r="AT262" s="293"/>
      <c r="AU262" s="293"/>
      <c r="AV262" s="293"/>
      <c r="AW262" s="293"/>
      <c r="AX262" s="293"/>
      <c r="AY262" s="293"/>
      <c r="AZ262" s="293"/>
      <c r="BA262" s="293"/>
      <c r="BB262" s="293"/>
      <c r="BC262" s="293"/>
      <c r="BD262" s="293"/>
      <c r="BE262" s="293"/>
      <c r="BF262" s="293"/>
      <c r="BG262" s="293"/>
    </row>
    <row r="263" ht="14.25" customHeight="1">
      <c r="L263" s="178"/>
      <c r="M263" s="178"/>
      <c r="N263" s="178"/>
      <c r="W263" s="292"/>
      <c r="X263" s="293"/>
      <c r="Y263" s="293"/>
      <c r="Z263" s="293"/>
      <c r="AA263" s="293"/>
      <c r="AB263" s="293"/>
      <c r="AC263" s="293"/>
      <c r="AD263" s="293"/>
      <c r="AE263" s="293"/>
      <c r="AF263" s="293"/>
      <c r="AG263" s="293"/>
      <c r="AH263" s="293"/>
      <c r="AI263" s="293"/>
      <c r="AJ263" s="293"/>
      <c r="AK263" s="293"/>
      <c r="AL263" s="293"/>
      <c r="AM263" s="293"/>
      <c r="AN263" s="293"/>
      <c r="AO263" s="293"/>
      <c r="AP263" s="293"/>
      <c r="AQ263" s="293"/>
      <c r="AR263" s="293"/>
      <c r="AS263" s="293"/>
      <c r="AT263" s="293"/>
      <c r="AU263" s="293"/>
      <c r="AV263" s="293"/>
      <c r="AW263" s="293"/>
      <c r="AX263" s="293"/>
      <c r="AY263" s="293"/>
      <c r="AZ263" s="293"/>
      <c r="BA263" s="293"/>
      <c r="BB263" s="293"/>
      <c r="BC263" s="293"/>
      <c r="BD263" s="293"/>
      <c r="BE263" s="293"/>
      <c r="BF263" s="293"/>
      <c r="BG263" s="293"/>
    </row>
    <row r="264" ht="14.25" customHeight="1">
      <c r="L264" s="178"/>
      <c r="M264" s="178"/>
      <c r="N264" s="178"/>
      <c r="W264" s="292"/>
      <c r="X264" s="293"/>
      <c r="Y264" s="293"/>
      <c r="Z264" s="293"/>
      <c r="AA264" s="293"/>
      <c r="AB264" s="293"/>
      <c r="AC264" s="293"/>
      <c r="AD264" s="293"/>
      <c r="AE264" s="293"/>
      <c r="AF264" s="293"/>
      <c r="AG264" s="293"/>
      <c r="AH264" s="293"/>
      <c r="AI264" s="293"/>
      <c r="AJ264" s="293"/>
      <c r="AK264" s="293"/>
      <c r="AL264" s="293"/>
      <c r="AM264" s="293"/>
      <c r="AN264" s="293"/>
      <c r="AO264" s="293"/>
      <c r="AP264" s="293"/>
      <c r="AQ264" s="293"/>
      <c r="AR264" s="293"/>
      <c r="AS264" s="293"/>
      <c r="AT264" s="293"/>
      <c r="AU264" s="293"/>
      <c r="AV264" s="293"/>
      <c r="AW264" s="293"/>
      <c r="AX264" s="293"/>
      <c r="AY264" s="293"/>
      <c r="AZ264" s="293"/>
      <c r="BA264" s="293"/>
      <c r="BB264" s="293"/>
      <c r="BC264" s="293"/>
      <c r="BD264" s="293"/>
      <c r="BE264" s="293"/>
      <c r="BF264" s="293"/>
      <c r="BG264" s="293"/>
    </row>
    <row r="265" ht="14.25" customHeight="1">
      <c r="L265" s="178"/>
      <c r="M265" s="178"/>
      <c r="N265" s="178"/>
      <c r="W265" s="292"/>
      <c r="X265" s="293"/>
      <c r="Y265" s="293"/>
      <c r="Z265" s="293"/>
      <c r="AA265" s="293"/>
      <c r="AB265" s="293"/>
      <c r="AC265" s="293"/>
      <c r="AD265" s="293"/>
      <c r="AE265" s="293"/>
      <c r="AF265" s="293"/>
      <c r="AG265" s="293"/>
      <c r="AH265" s="293"/>
      <c r="AI265" s="293"/>
      <c r="AJ265" s="293"/>
      <c r="AK265" s="293"/>
      <c r="AL265" s="293"/>
      <c r="AM265" s="293"/>
      <c r="AN265" s="293"/>
      <c r="AO265" s="293"/>
      <c r="AP265" s="293"/>
      <c r="AQ265" s="293"/>
      <c r="AR265" s="293"/>
      <c r="AS265" s="293"/>
      <c r="AT265" s="293"/>
      <c r="AU265" s="293"/>
      <c r="AV265" s="293"/>
      <c r="AW265" s="293"/>
      <c r="AX265" s="293"/>
      <c r="AY265" s="293"/>
      <c r="AZ265" s="293"/>
      <c r="BA265" s="293"/>
      <c r="BB265" s="293"/>
      <c r="BC265" s="293"/>
      <c r="BD265" s="293"/>
      <c r="BE265" s="293"/>
      <c r="BF265" s="293"/>
      <c r="BG265" s="293"/>
    </row>
    <row r="266" ht="14.25" customHeight="1">
      <c r="L266" s="178"/>
      <c r="M266" s="178"/>
      <c r="N266" s="178"/>
      <c r="W266" s="292"/>
      <c r="X266" s="293"/>
      <c r="Y266" s="293"/>
      <c r="Z266" s="293"/>
      <c r="AA266" s="293"/>
      <c r="AB266" s="293"/>
      <c r="AC266" s="293"/>
      <c r="AD266" s="293"/>
      <c r="AE266" s="293"/>
      <c r="AF266" s="293"/>
      <c r="AG266" s="293"/>
      <c r="AH266" s="293"/>
      <c r="AI266" s="293"/>
      <c r="AJ266" s="293"/>
      <c r="AK266" s="293"/>
      <c r="AL266" s="293"/>
      <c r="AM266" s="293"/>
      <c r="AN266" s="293"/>
      <c r="AO266" s="293"/>
      <c r="AP266" s="293"/>
      <c r="AQ266" s="293"/>
      <c r="AR266" s="293"/>
      <c r="AS266" s="293"/>
      <c r="AT266" s="293"/>
      <c r="AU266" s="293"/>
      <c r="AV266" s="293"/>
      <c r="AW266" s="293"/>
      <c r="AX266" s="293"/>
      <c r="AY266" s="293"/>
      <c r="AZ266" s="293"/>
      <c r="BA266" s="293"/>
      <c r="BB266" s="293"/>
      <c r="BC266" s="293"/>
      <c r="BD266" s="293"/>
      <c r="BE266" s="293"/>
      <c r="BF266" s="293"/>
      <c r="BG266" s="293"/>
    </row>
    <row r="267" ht="14.25" customHeight="1">
      <c r="L267" s="178"/>
      <c r="M267" s="178"/>
      <c r="N267" s="178"/>
      <c r="W267" s="292"/>
      <c r="X267" s="293"/>
      <c r="Y267" s="293"/>
      <c r="Z267" s="293"/>
      <c r="AA267" s="293"/>
      <c r="AB267" s="293"/>
      <c r="AC267" s="293"/>
      <c r="AD267" s="293"/>
      <c r="AE267" s="293"/>
      <c r="AF267" s="293"/>
      <c r="AG267" s="293"/>
      <c r="AH267" s="293"/>
      <c r="AI267" s="293"/>
      <c r="AJ267" s="293"/>
      <c r="AK267" s="293"/>
      <c r="AL267" s="293"/>
      <c r="AM267" s="293"/>
      <c r="AN267" s="293"/>
      <c r="AO267" s="293"/>
      <c r="AP267" s="293"/>
      <c r="AQ267" s="293"/>
      <c r="AR267" s="293"/>
      <c r="AS267" s="293"/>
      <c r="AT267" s="293"/>
      <c r="AU267" s="293"/>
      <c r="AV267" s="293"/>
      <c r="AW267" s="293"/>
      <c r="AX267" s="293"/>
      <c r="AY267" s="293"/>
      <c r="AZ267" s="293"/>
      <c r="BA267" s="293"/>
      <c r="BB267" s="293"/>
      <c r="BC267" s="293"/>
      <c r="BD267" s="293"/>
      <c r="BE267" s="293"/>
      <c r="BF267" s="293"/>
      <c r="BG267" s="293"/>
    </row>
    <row r="268" ht="14.25" customHeight="1">
      <c r="L268" s="178"/>
      <c r="M268" s="178"/>
      <c r="N268" s="178"/>
      <c r="W268" s="292"/>
      <c r="X268" s="293"/>
      <c r="Y268" s="293"/>
      <c r="Z268" s="293"/>
      <c r="AA268" s="293"/>
      <c r="AB268" s="293"/>
      <c r="AC268" s="293"/>
      <c r="AD268" s="293"/>
      <c r="AE268" s="293"/>
      <c r="AF268" s="293"/>
      <c r="AG268" s="293"/>
      <c r="AH268" s="293"/>
      <c r="AI268" s="293"/>
      <c r="AJ268" s="293"/>
      <c r="AK268" s="293"/>
      <c r="AL268" s="293"/>
      <c r="AM268" s="293"/>
      <c r="AN268" s="293"/>
      <c r="AO268" s="293"/>
      <c r="AP268" s="293"/>
      <c r="AQ268" s="293"/>
      <c r="AR268" s="293"/>
      <c r="AS268" s="293"/>
      <c r="AT268" s="293"/>
      <c r="AU268" s="293"/>
      <c r="AV268" s="293"/>
      <c r="AW268" s="293"/>
      <c r="AX268" s="293"/>
      <c r="AY268" s="293"/>
      <c r="AZ268" s="293"/>
      <c r="BA268" s="293"/>
      <c r="BB268" s="293"/>
      <c r="BC268" s="293"/>
      <c r="BD268" s="293"/>
      <c r="BE268" s="293"/>
      <c r="BF268" s="293"/>
      <c r="BG268" s="293"/>
    </row>
    <row r="269" ht="14.25" customHeight="1">
      <c r="L269" s="178"/>
      <c r="M269" s="178"/>
      <c r="N269" s="178"/>
      <c r="W269" s="292"/>
      <c r="X269" s="293"/>
      <c r="Y269" s="293"/>
      <c r="Z269" s="293"/>
      <c r="AA269" s="293"/>
      <c r="AB269" s="293"/>
      <c r="AC269" s="293"/>
      <c r="AD269" s="293"/>
      <c r="AE269" s="293"/>
      <c r="AF269" s="293"/>
      <c r="AG269" s="293"/>
      <c r="AH269" s="293"/>
      <c r="AI269" s="293"/>
      <c r="AJ269" s="293"/>
      <c r="AK269" s="293"/>
      <c r="AL269" s="293"/>
      <c r="AM269" s="293"/>
      <c r="AN269" s="293"/>
      <c r="AO269" s="293"/>
      <c r="AP269" s="293"/>
      <c r="AQ269" s="293"/>
      <c r="AR269" s="293"/>
      <c r="AS269" s="293"/>
      <c r="AT269" s="293"/>
      <c r="AU269" s="293"/>
      <c r="AV269" s="293"/>
      <c r="AW269" s="293"/>
      <c r="AX269" s="293"/>
      <c r="AY269" s="293"/>
      <c r="AZ269" s="293"/>
      <c r="BA269" s="293"/>
      <c r="BB269" s="293"/>
      <c r="BC269" s="293"/>
      <c r="BD269" s="293"/>
      <c r="BE269" s="293"/>
      <c r="BF269" s="293"/>
      <c r="BG269" s="293"/>
    </row>
    <row r="270" ht="14.25" customHeight="1">
      <c r="L270" s="178"/>
      <c r="M270" s="178"/>
      <c r="N270" s="178"/>
      <c r="W270" s="292"/>
      <c r="X270" s="293"/>
      <c r="Y270" s="293"/>
      <c r="Z270" s="293"/>
      <c r="AA270" s="293"/>
      <c r="AB270" s="293"/>
      <c r="AC270" s="293"/>
      <c r="AD270" s="293"/>
      <c r="AE270" s="293"/>
      <c r="AF270" s="293"/>
      <c r="AG270" s="293"/>
      <c r="AH270" s="293"/>
      <c r="AI270" s="293"/>
      <c r="AJ270" s="293"/>
      <c r="AK270" s="293"/>
      <c r="AL270" s="293"/>
      <c r="AM270" s="293"/>
      <c r="AN270" s="293"/>
      <c r="AO270" s="293"/>
      <c r="AP270" s="293"/>
      <c r="AQ270" s="293"/>
      <c r="AR270" s="293"/>
      <c r="AS270" s="293"/>
      <c r="AT270" s="293"/>
      <c r="AU270" s="293"/>
      <c r="AV270" s="293"/>
      <c r="AW270" s="293"/>
      <c r="AX270" s="293"/>
      <c r="AY270" s="293"/>
      <c r="AZ270" s="293"/>
      <c r="BA270" s="293"/>
      <c r="BB270" s="293"/>
      <c r="BC270" s="293"/>
      <c r="BD270" s="293"/>
      <c r="BE270" s="293"/>
      <c r="BF270" s="293"/>
      <c r="BG270" s="293"/>
    </row>
    <row r="271" ht="14.25" customHeight="1">
      <c r="L271" s="178"/>
      <c r="M271" s="178"/>
      <c r="N271" s="178"/>
      <c r="W271" s="292"/>
      <c r="X271" s="293"/>
      <c r="Y271" s="293"/>
      <c r="Z271" s="293"/>
      <c r="AA271" s="293"/>
      <c r="AB271" s="293"/>
      <c r="AC271" s="293"/>
      <c r="AD271" s="293"/>
      <c r="AE271" s="293"/>
      <c r="AF271" s="293"/>
      <c r="AG271" s="293"/>
      <c r="AH271" s="293"/>
      <c r="AI271" s="293"/>
      <c r="AJ271" s="293"/>
      <c r="AK271" s="293"/>
      <c r="AL271" s="293"/>
      <c r="AM271" s="293"/>
      <c r="AN271" s="293"/>
      <c r="AO271" s="293"/>
      <c r="AP271" s="293"/>
      <c r="AQ271" s="293"/>
      <c r="AR271" s="293"/>
      <c r="AS271" s="293"/>
      <c r="AT271" s="293"/>
      <c r="AU271" s="293"/>
      <c r="AV271" s="293"/>
      <c r="AW271" s="293"/>
      <c r="AX271" s="293"/>
      <c r="AY271" s="293"/>
      <c r="AZ271" s="293"/>
      <c r="BA271" s="293"/>
      <c r="BB271" s="293"/>
      <c r="BC271" s="293"/>
      <c r="BD271" s="293"/>
      <c r="BE271" s="293"/>
      <c r="BF271" s="293"/>
      <c r="BG271" s="293"/>
    </row>
    <row r="272" ht="14.25" customHeight="1">
      <c r="L272" s="178"/>
      <c r="M272" s="178"/>
      <c r="N272" s="178"/>
      <c r="W272" s="292"/>
      <c r="X272" s="293"/>
      <c r="Y272" s="293"/>
      <c r="Z272" s="293"/>
      <c r="AA272" s="293"/>
      <c r="AB272" s="293"/>
      <c r="AC272" s="293"/>
      <c r="AD272" s="293"/>
      <c r="AE272" s="293"/>
      <c r="AF272" s="293"/>
      <c r="AG272" s="293"/>
      <c r="AH272" s="293"/>
      <c r="AI272" s="293"/>
      <c r="AJ272" s="293"/>
      <c r="AK272" s="293"/>
      <c r="AL272" s="293"/>
      <c r="AM272" s="293"/>
      <c r="AN272" s="293"/>
      <c r="AO272" s="293"/>
      <c r="AP272" s="293"/>
      <c r="AQ272" s="293"/>
      <c r="AR272" s="293"/>
      <c r="AS272" s="293"/>
      <c r="AT272" s="293"/>
      <c r="AU272" s="293"/>
      <c r="AV272" s="293"/>
      <c r="AW272" s="293"/>
      <c r="AX272" s="293"/>
      <c r="AY272" s="293"/>
      <c r="AZ272" s="293"/>
      <c r="BA272" s="293"/>
      <c r="BB272" s="293"/>
      <c r="BC272" s="293"/>
      <c r="BD272" s="293"/>
      <c r="BE272" s="293"/>
      <c r="BF272" s="293"/>
      <c r="BG272" s="293"/>
    </row>
    <row r="273" ht="14.25" customHeight="1">
      <c r="L273" s="178"/>
      <c r="M273" s="178"/>
      <c r="N273" s="178"/>
      <c r="W273" s="292"/>
      <c r="X273" s="293"/>
      <c r="Y273" s="293"/>
      <c r="Z273" s="293"/>
      <c r="AA273" s="293"/>
      <c r="AB273" s="293"/>
      <c r="AC273" s="293"/>
      <c r="AD273" s="293"/>
      <c r="AE273" s="293"/>
      <c r="AF273" s="293"/>
      <c r="AG273" s="293"/>
      <c r="AH273" s="293"/>
      <c r="AI273" s="293"/>
      <c r="AJ273" s="293"/>
      <c r="AK273" s="293"/>
      <c r="AL273" s="293"/>
      <c r="AM273" s="293"/>
      <c r="AN273" s="293"/>
      <c r="AO273" s="293"/>
      <c r="AP273" s="293"/>
      <c r="AQ273" s="293"/>
      <c r="AR273" s="293"/>
      <c r="AS273" s="293"/>
      <c r="AT273" s="293"/>
      <c r="AU273" s="293"/>
      <c r="AV273" s="293"/>
      <c r="AW273" s="293"/>
      <c r="AX273" s="293"/>
      <c r="AY273" s="293"/>
      <c r="AZ273" s="293"/>
      <c r="BA273" s="293"/>
      <c r="BB273" s="293"/>
      <c r="BC273" s="293"/>
      <c r="BD273" s="293"/>
      <c r="BE273" s="293"/>
      <c r="BF273" s="293"/>
      <c r="BG273" s="293"/>
    </row>
    <row r="274" ht="14.25" customHeight="1">
      <c r="L274" s="178"/>
      <c r="M274" s="178"/>
      <c r="N274" s="178"/>
      <c r="W274" s="292"/>
      <c r="X274" s="293"/>
      <c r="Y274" s="293"/>
      <c r="Z274" s="293"/>
      <c r="AA274" s="293"/>
      <c r="AB274" s="293"/>
      <c r="AC274" s="293"/>
      <c r="AD274" s="293"/>
      <c r="AE274" s="293"/>
      <c r="AF274" s="293"/>
      <c r="AG274" s="293"/>
      <c r="AH274" s="293"/>
      <c r="AI274" s="293"/>
      <c r="AJ274" s="293"/>
      <c r="AK274" s="293"/>
      <c r="AL274" s="293"/>
      <c r="AM274" s="293"/>
      <c r="AN274" s="293"/>
      <c r="AO274" s="293"/>
      <c r="AP274" s="293"/>
      <c r="AQ274" s="293"/>
      <c r="AR274" s="293"/>
      <c r="AS274" s="293"/>
      <c r="AT274" s="293"/>
      <c r="AU274" s="293"/>
      <c r="AV274" s="293"/>
      <c r="AW274" s="293"/>
      <c r="AX274" s="293"/>
      <c r="AY274" s="293"/>
      <c r="AZ274" s="293"/>
      <c r="BA274" s="293"/>
      <c r="BB274" s="293"/>
      <c r="BC274" s="293"/>
      <c r="BD274" s="293"/>
      <c r="BE274" s="293"/>
      <c r="BF274" s="293"/>
      <c r="BG274" s="293"/>
    </row>
    <row r="275" ht="14.25" customHeight="1">
      <c r="L275" s="178"/>
      <c r="M275" s="178"/>
      <c r="N275" s="178"/>
      <c r="W275" s="292"/>
      <c r="X275" s="293"/>
      <c r="Y275" s="293"/>
      <c r="Z275" s="293"/>
      <c r="AA275" s="293"/>
      <c r="AB275" s="293"/>
      <c r="AC275" s="293"/>
      <c r="AD275" s="293"/>
      <c r="AE275" s="293"/>
      <c r="AF275" s="293"/>
      <c r="AG275" s="293"/>
      <c r="AH275" s="293"/>
      <c r="AI275" s="293"/>
      <c r="AJ275" s="293"/>
      <c r="AK275" s="293"/>
      <c r="AL275" s="293"/>
      <c r="AM275" s="293"/>
      <c r="AN275" s="293"/>
      <c r="AO275" s="293"/>
      <c r="AP275" s="293"/>
      <c r="AQ275" s="293"/>
      <c r="AR275" s="293"/>
      <c r="AS275" s="293"/>
      <c r="AT275" s="293"/>
      <c r="AU275" s="293"/>
      <c r="AV275" s="293"/>
      <c r="AW275" s="293"/>
      <c r="AX275" s="293"/>
      <c r="AY275" s="293"/>
      <c r="AZ275" s="293"/>
      <c r="BA275" s="293"/>
      <c r="BB275" s="293"/>
      <c r="BC275" s="293"/>
      <c r="BD275" s="293"/>
      <c r="BE275" s="293"/>
      <c r="BF275" s="293"/>
      <c r="BG275" s="293"/>
    </row>
    <row r="276" ht="14.25" customHeight="1">
      <c r="L276" s="178"/>
      <c r="M276" s="178"/>
      <c r="N276" s="178"/>
      <c r="W276" s="292"/>
      <c r="X276" s="293"/>
      <c r="Y276" s="293"/>
      <c r="Z276" s="293"/>
      <c r="AA276" s="293"/>
      <c r="AB276" s="293"/>
      <c r="AC276" s="293"/>
      <c r="AD276" s="293"/>
      <c r="AE276" s="293"/>
      <c r="AF276" s="293"/>
      <c r="AG276" s="293"/>
      <c r="AH276" s="293"/>
      <c r="AI276" s="293"/>
      <c r="AJ276" s="293"/>
      <c r="AK276" s="293"/>
      <c r="AL276" s="293"/>
      <c r="AM276" s="293"/>
      <c r="AN276" s="293"/>
      <c r="AO276" s="293"/>
      <c r="AP276" s="293"/>
      <c r="AQ276" s="293"/>
      <c r="AR276" s="293"/>
      <c r="AS276" s="293"/>
      <c r="AT276" s="293"/>
      <c r="AU276" s="293"/>
      <c r="AV276" s="293"/>
      <c r="AW276" s="293"/>
      <c r="AX276" s="293"/>
      <c r="AY276" s="293"/>
      <c r="AZ276" s="293"/>
      <c r="BA276" s="293"/>
      <c r="BB276" s="293"/>
      <c r="BC276" s="293"/>
      <c r="BD276" s="293"/>
      <c r="BE276" s="293"/>
      <c r="BF276" s="293"/>
      <c r="BG276" s="293"/>
    </row>
    <row r="277" ht="14.25" customHeight="1">
      <c r="L277" s="178"/>
      <c r="M277" s="178"/>
      <c r="N277" s="178"/>
      <c r="W277" s="292"/>
      <c r="X277" s="293"/>
      <c r="Y277" s="293"/>
      <c r="Z277" s="293"/>
      <c r="AA277" s="293"/>
      <c r="AB277" s="293"/>
      <c r="AC277" s="293"/>
      <c r="AD277" s="293"/>
      <c r="AE277" s="293"/>
      <c r="AF277" s="293"/>
      <c r="AG277" s="293"/>
      <c r="AH277" s="293"/>
      <c r="AI277" s="293"/>
      <c r="AJ277" s="293"/>
      <c r="AK277" s="293"/>
      <c r="AL277" s="293"/>
      <c r="AM277" s="293"/>
      <c r="AN277" s="293"/>
      <c r="AO277" s="293"/>
      <c r="AP277" s="293"/>
      <c r="AQ277" s="293"/>
      <c r="AR277" s="293"/>
      <c r="AS277" s="293"/>
      <c r="AT277" s="293"/>
      <c r="AU277" s="293"/>
      <c r="AV277" s="293"/>
      <c r="AW277" s="293"/>
      <c r="AX277" s="293"/>
      <c r="AY277" s="293"/>
      <c r="AZ277" s="293"/>
      <c r="BA277" s="293"/>
      <c r="BB277" s="293"/>
      <c r="BC277" s="293"/>
      <c r="BD277" s="293"/>
      <c r="BE277" s="293"/>
      <c r="BF277" s="293"/>
      <c r="BG277" s="293"/>
    </row>
    <row r="278" ht="14.25" customHeight="1">
      <c r="L278" s="178"/>
      <c r="M278" s="178"/>
      <c r="N278" s="178"/>
      <c r="W278" s="292"/>
      <c r="X278" s="293"/>
      <c r="Y278" s="293"/>
      <c r="Z278" s="293"/>
      <c r="AA278" s="293"/>
      <c r="AB278" s="293"/>
      <c r="AC278" s="293"/>
      <c r="AD278" s="293"/>
      <c r="AE278" s="293"/>
      <c r="AF278" s="293"/>
      <c r="AG278" s="293"/>
      <c r="AH278" s="293"/>
      <c r="AI278" s="293"/>
      <c r="AJ278" s="293"/>
      <c r="AK278" s="293"/>
      <c r="AL278" s="293"/>
      <c r="AM278" s="293"/>
      <c r="AN278" s="293"/>
      <c r="AO278" s="293"/>
      <c r="AP278" s="293"/>
      <c r="AQ278" s="293"/>
      <c r="AR278" s="293"/>
      <c r="AS278" s="293"/>
      <c r="AT278" s="293"/>
      <c r="AU278" s="293"/>
      <c r="AV278" s="293"/>
      <c r="AW278" s="293"/>
      <c r="AX278" s="293"/>
      <c r="AY278" s="293"/>
      <c r="AZ278" s="293"/>
      <c r="BA278" s="293"/>
      <c r="BB278" s="293"/>
      <c r="BC278" s="293"/>
      <c r="BD278" s="293"/>
      <c r="BE278" s="293"/>
      <c r="BF278" s="293"/>
      <c r="BG278" s="293"/>
    </row>
    <row r="279" ht="14.25" customHeight="1">
      <c r="L279" s="178"/>
      <c r="M279" s="178"/>
      <c r="N279" s="178"/>
      <c r="W279" s="292"/>
      <c r="X279" s="293"/>
      <c r="Y279" s="293"/>
      <c r="Z279" s="293"/>
      <c r="AA279" s="293"/>
      <c r="AB279" s="293"/>
      <c r="AC279" s="293"/>
      <c r="AD279" s="293"/>
      <c r="AE279" s="293"/>
      <c r="AF279" s="293"/>
      <c r="AG279" s="293"/>
      <c r="AH279" s="293"/>
      <c r="AI279" s="293"/>
      <c r="AJ279" s="293"/>
      <c r="AK279" s="293"/>
      <c r="AL279" s="293"/>
      <c r="AM279" s="293"/>
      <c r="AN279" s="293"/>
      <c r="AO279" s="293"/>
      <c r="AP279" s="293"/>
      <c r="AQ279" s="293"/>
      <c r="AR279" s="293"/>
      <c r="AS279" s="293"/>
      <c r="AT279" s="293"/>
      <c r="AU279" s="293"/>
      <c r="AV279" s="293"/>
      <c r="AW279" s="293"/>
      <c r="AX279" s="293"/>
      <c r="AY279" s="293"/>
      <c r="AZ279" s="293"/>
      <c r="BA279" s="293"/>
      <c r="BB279" s="293"/>
      <c r="BC279" s="293"/>
      <c r="BD279" s="293"/>
      <c r="BE279" s="293"/>
      <c r="BF279" s="293"/>
      <c r="BG279" s="293"/>
    </row>
    <row r="280" ht="14.25" customHeight="1">
      <c r="L280" s="178"/>
      <c r="M280" s="178"/>
      <c r="N280" s="178"/>
      <c r="W280" s="292"/>
      <c r="X280" s="293"/>
      <c r="Y280" s="293"/>
      <c r="Z280" s="293"/>
      <c r="AA280" s="293"/>
      <c r="AB280" s="293"/>
      <c r="AC280" s="293"/>
      <c r="AD280" s="293"/>
      <c r="AE280" s="293"/>
      <c r="AF280" s="293"/>
      <c r="AG280" s="293"/>
      <c r="AH280" s="293"/>
      <c r="AI280" s="293"/>
      <c r="AJ280" s="293"/>
      <c r="AK280" s="293"/>
      <c r="AL280" s="293"/>
      <c r="AM280" s="293"/>
      <c r="AN280" s="293"/>
      <c r="AO280" s="293"/>
      <c r="AP280" s="293"/>
      <c r="AQ280" s="293"/>
      <c r="AR280" s="293"/>
      <c r="AS280" s="293"/>
      <c r="AT280" s="293"/>
      <c r="AU280" s="293"/>
      <c r="AV280" s="293"/>
      <c r="AW280" s="293"/>
      <c r="AX280" s="293"/>
      <c r="AY280" s="293"/>
      <c r="AZ280" s="293"/>
      <c r="BA280" s="293"/>
      <c r="BB280" s="293"/>
      <c r="BC280" s="293"/>
      <c r="BD280" s="293"/>
      <c r="BE280" s="293"/>
      <c r="BF280" s="293"/>
      <c r="BG280" s="293"/>
    </row>
    <row r="281" ht="14.25" customHeight="1">
      <c r="L281" s="178"/>
      <c r="M281" s="178"/>
      <c r="N281" s="178"/>
      <c r="W281" s="292"/>
      <c r="X281" s="293"/>
      <c r="Y281" s="293"/>
      <c r="Z281" s="293"/>
      <c r="AA281" s="293"/>
      <c r="AB281" s="293"/>
      <c r="AC281" s="293"/>
      <c r="AD281" s="293"/>
      <c r="AE281" s="293"/>
      <c r="AF281" s="293"/>
      <c r="AG281" s="293"/>
      <c r="AH281" s="293"/>
      <c r="AI281" s="293"/>
      <c r="AJ281" s="293"/>
      <c r="AK281" s="293"/>
      <c r="AL281" s="293"/>
      <c r="AM281" s="293"/>
      <c r="AN281" s="293"/>
      <c r="AO281" s="293"/>
      <c r="AP281" s="293"/>
      <c r="AQ281" s="293"/>
      <c r="AR281" s="293"/>
      <c r="AS281" s="293"/>
      <c r="AT281" s="293"/>
      <c r="AU281" s="293"/>
      <c r="AV281" s="293"/>
      <c r="AW281" s="293"/>
      <c r="AX281" s="293"/>
      <c r="AY281" s="293"/>
      <c r="AZ281" s="293"/>
      <c r="BA281" s="293"/>
      <c r="BB281" s="293"/>
      <c r="BC281" s="293"/>
      <c r="BD281" s="293"/>
      <c r="BE281" s="293"/>
      <c r="BF281" s="293"/>
      <c r="BG281" s="293"/>
    </row>
    <row r="282" ht="14.25" customHeight="1">
      <c r="L282" s="178"/>
      <c r="M282" s="178"/>
      <c r="N282" s="178"/>
      <c r="W282" s="292"/>
      <c r="X282" s="293"/>
      <c r="Y282" s="293"/>
      <c r="Z282" s="293"/>
      <c r="AA282" s="293"/>
      <c r="AB282" s="293"/>
      <c r="AC282" s="293"/>
      <c r="AD282" s="293"/>
      <c r="AE282" s="293"/>
      <c r="AF282" s="293"/>
      <c r="AG282" s="293"/>
      <c r="AH282" s="293"/>
      <c r="AI282" s="293"/>
      <c r="AJ282" s="293"/>
      <c r="AK282" s="293"/>
      <c r="AL282" s="293"/>
      <c r="AM282" s="293"/>
      <c r="AN282" s="293"/>
      <c r="AO282" s="293"/>
      <c r="AP282" s="293"/>
      <c r="AQ282" s="293"/>
      <c r="AR282" s="293"/>
      <c r="AS282" s="293"/>
      <c r="AT282" s="293"/>
      <c r="AU282" s="293"/>
      <c r="AV282" s="293"/>
      <c r="AW282" s="293"/>
      <c r="AX282" s="293"/>
      <c r="AY282" s="293"/>
      <c r="AZ282" s="293"/>
      <c r="BA282" s="293"/>
      <c r="BB282" s="293"/>
      <c r="BC282" s="293"/>
      <c r="BD282" s="293"/>
      <c r="BE282" s="293"/>
      <c r="BF282" s="293"/>
      <c r="BG282" s="293"/>
    </row>
    <row r="283" ht="14.25" customHeight="1">
      <c r="L283" s="178"/>
      <c r="M283" s="178"/>
      <c r="N283" s="178"/>
      <c r="W283" s="292"/>
      <c r="X283" s="293"/>
      <c r="Y283" s="293"/>
      <c r="Z283" s="293"/>
      <c r="AA283" s="293"/>
      <c r="AB283" s="293"/>
      <c r="AC283" s="293"/>
      <c r="AD283" s="293"/>
      <c r="AE283" s="293"/>
      <c r="AF283" s="293"/>
      <c r="AG283" s="293"/>
      <c r="AH283" s="293"/>
      <c r="AI283" s="293"/>
      <c r="AJ283" s="293"/>
      <c r="AK283" s="293"/>
      <c r="AL283" s="293"/>
      <c r="AM283" s="293"/>
      <c r="AN283" s="293"/>
      <c r="AO283" s="293"/>
      <c r="AP283" s="293"/>
      <c r="AQ283" s="293"/>
      <c r="AR283" s="293"/>
      <c r="AS283" s="293"/>
      <c r="AT283" s="293"/>
      <c r="AU283" s="293"/>
      <c r="AV283" s="293"/>
      <c r="AW283" s="293"/>
      <c r="AX283" s="293"/>
      <c r="AY283" s="293"/>
      <c r="AZ283" s="293"/>
      <c r="BA283" s="293"/>
      <c r="BB283" s="293"/>
      <c r="BC283" s="293"/>
      <c r="BD283" s="293"/>
      <c r="BE283" s="293"/>
      <c r="BF283" s="293"/>
      <c r="BG283" s="293"/>
    </row>
    <row r="284" ht="14.25" customHeight="1">
      <c r="L284" s="178"/>
      <c r="M284" s="178"/>
      <c r="N284" s="178"/>
      <c r="W284" s="292"/>
      <c r="X284" s="293"/>
      <c r="Y284" s="293"/>
      <c r="Z284" s="293"/>
      <c r="AA284" s="293"/>
      <c r="AB284" s="293"/>
      <c r="AC284" s="293"/>
      <c r="AD284" s="293"/>
      <c r="AE284" s="293"/>
      <c r="AF284" s="293"/>
      <c r="AG284" s="293"/>
      <c r="AH284" s="293"/>
      <c r="AI284" s="293"/>
      <c r="AJ284" s="293"/>
      <c r="AK284" s="293"/>
      <c r="AL284" s="293"/>
      <c r="AM284" s="293"/>
      <c r="AN284" s="293"/>
      <c r="AO284" s="293"/>
      <c r="AP284" s="293"/>
      <c r="AQ284" s="293"/>
      <c r="AR284" s="293"/>
      <c r="AS284" s="293"/>
      <c r="AT284" s="293"/>
      <c r="AU284" s="293"/>
      <c r="AV284" s="293"/>
      <c r="AW284" s="293"/>
      <c r="AX284" s="293"/>
      <c r="AY284" s="293"/>
      <c r="AZ284" s="293"/>
      <c r="BA284" s="293"/>
      <c r="BB284" s="293"/>
      <c r="BC284" s="293"/>
      <c r="BD284" s="293"/>
      <c r="BE284" s="293"/>
      <c r="BF284" s="293"/>
      <c r="BG284" s="293"/>
    </row>
    <row r="285" ht="14.25" customHeight="1">
      <c r="L285" s="178"/>
      <c r="M285" s="178"/>
      <c r="N285" s="178"/>
      <c r="W285" s="292"/>
      <c r="X285" s="293"/>
      <c r="Y285" s="293"/>
      <c r="Z285" s="293"/>
      <c r="AA285" s="293"/>
      <c r="AB285" s="293"/>
      <c r="AC285" s="293"/>
      <c r="AD285" s="293"/>
      <c r="AE285" s="293"/>
      <c r="AF285" s="293"/>
      <c r="AG285" s="293"/>
      <c r="AH285" s="293"/>
      <c r="AI285" s="293"/>
      <c r="AJ285" s="293"/>
      <c r="AK285" s="293"/>
      <c r="AL285" s="293"/>
      <c r="AM285" s="293"/>
      <c r="AN285" s="293"/>
      <c r="AO285" s="293"/>
      <c r="AP285" s="293"/>
      <c r="AQ285" s="293"/>
      <c r="AR285" s="293"/>
      <c r="AS285" s="293"/>
      <c r="AT285" s="293"/>
      <c r="AU285" s="293"/>
      <c r="AV285" s="293"/>
      <c r="AW285" s="293"/>
      <c r="AX285" s="293"/>
      <c r="AY285" s="293"/>
      <c r="AZ285" s="293"/>
      <c r="BA285" s="293"/>
      <c r="BB285" s="293"/>
      <c r="BC285" s="293"/>
      <c r="BD285" s="293"/>
      <c r="BE285" s="293"/>
      <c r="BF285" s="293"/>
      <c r="BG285" s="293"/>
    </row>
    <row r="286" ht="14.25" customHeight="1">
      <c r="L286" s="178"/>
      <c r="M286" s="178"/>
      <c r="N286" s="178"/>
      <c r="W286" s="292"/>
      <c r="X286" s="293"/>
      <c r="Y286" s="293"/>
      <c r="Z286" s="293"/>
      <c r="AA286" s="293"/>
      <c r="AB286" s="293"/>
      <c r="AC286" s="293"/>
      <c r="AD286" s="293"/>
      <c r="AE286" s="293"/>
      <c r="AF286" s="293"/>
      <c r="AG286" s="293"/>
      <c r="AH286" s="293"/>
      <c r="AI286" s="293"/>
      <c r="AJ286" s="293"/>
      <c r="AK286" s="293"/>
      <c r="AL286" s="293"/>
      <c r="AM286" s="293"/>
      <c r="AN286" s="293"/>
      <c r="AO286" s="293"/>
      <c r="AP286" s="293"/>
      <c r="AQ286" s="293"/>
      <c r="AR286" s="293"/>
      <c r="AS286" s="293"/>
      <c r="AT286" s="293"/>
      <c r="AU286" s="293"/>
      <c r="AV286" s="293"/>
      <c r="AW286" s="293"/>
      <c r="AX286" s="293"/>
      <c r="AY286" s="293"/>
      <c r="AZ286" s="293"/>
      <c r="BA286" s="293"/>
      <c r="BB286" s="293"/>
      <c r="BC286" s="293"/>
      <c r="BD286" s="293"/>
      <c r="BE286" s="293"/>
      <c r="BF286" s="293"/>
      <c r="BG286" s="293"/>
    </row>
    <row r="287" ht="14.25" customHeight="1">
      <c r="L287" s="178"/>
      <c r="M287" s="178"/>
      <c r="N287" s="178"/>
      <c r="W287" s="292"/>
      <c r="X287" s="293"/>
      <c r="Y287" s="293"/>
      <c r="Z287" s="293"/>
      <c r="AA287" s="293"/>
      <c r="AB287" s="293"/>
      <c r="AC287" s="293"/>
      <c r="AD287" s="293"/>
      <c r="AE287" s="293"/>
      <c r="AF287" s="293"/>
      <c r="AG287" s="293"/>
      <c r="AH287" s="293"/>
      <c r="AI287" s="293"/>
      <c r="AJ287" s="293"/>
      <c r="AK287" s="293"/>
      <c r="AL287" s="293"/>
      <c r="AM287" s="293"/>
      <c r="AN287" s="293"/>
      <c r="AO287" s="293"/>
      <c r="AP287" s="293"/>
      <c r="AQ287" s="293"/>
      <c r="AR287" s="293"/>
      <c r="AS287" s="293"/>
      <c r="AT287" s="293"/>
      <c r="AU287" s="293"/>
      <c r="AV287" s="293"/>
      <c r="AW287" s="293"/>
      <c r="AX287" s="293"/>
      <c r="AY287" s="293"/>
      <c r="AZ287" s="293"/>
      <c r="BA287" s="293"/>
      <c r="BB287" s="293"/>
      <c r="BC287" s="293"/>
      <c r="BD287" s="293"/>
      <c r="BE287" s="293"/>
      <c r="BF287" s="293"/>
      <c r="BG287" s="293"/>
    </row>
    <row r="288" ht="14.25" customHeight="1">
      <c r="L288" s="178"/>
      <c r="M288" s="178"/>
      <c r="N288" s="178"/>
      <c r="W288" s="292"/>
      <c r="X288" s="293"/>
      <c r="Y288" s="293"/>
      <c r="Z288" s="293"/>
      <c r="AA288" s="293"/>
      <c r="AB288" s="293"/>
      <c r="AC288" s="293"/>
      <c r="AD288" s="293"/>
      <c r="AE288" s="293"/>
      <c r="AF288" s="293"/>
      <c r="AG288" s="293"/>
      <c r="AH288" s="293"/>
      <c r="AI288" s="293"/>
      <c r="AJ288" s="293"/>
      <c r="AK288" s="293"/>
      <c r="AL288" s="293"/>
      <c r="AM288" s="293"/>
      <c r="AN288" s="293"/>
      <c r="AO288" s="293"/>
      <c r="AP288" s="293"/>
      <c r="AQ288" s="293"/>
      <c r="AR288" s="293"/>
      <c r="AS288" s="293"/>
      <c r="AT288" s="293"/>
      <c r="AU288" s="293"/>
      <c r="AV288" s="293"/>
      <c r="AW288" s="293"/>
      <c r="AX288" s="293"/>
      <c r="AY288" s="293"/>
      <c r="AZ288" s="293"/>
      <c r="BA288" s="293"/>
      <c r="BB288" s="293"/>
      <c r="BC288" s="293"/>
      <c r="BD288" s="293"/>
      <c r="BE288" s="293"/>
      <c r="BF288" s="293"/>
      <c r="BG288" s="293"/>
    </row>
    <row r="289" ht="14.25" customHeight="1">
      <c r="L289" s="178"/>
      <c r="M289" s="178"/>
      <c r="N289" s="178"/>
      <c r="W289" s="292"/>
      <c r="X289" s="293"/>
      <c r="Y289" s="293"/>
      <c r="Z289" s="293"/>
      <c r="AA289" s="293"/>
      <c r="AB289" s="293"/>
      <c r="AC289" s="293"/>
      <c r="AD289" s="293"/>
      <c r="AE289" s="293"/>
      <c r="AF289" s="293"/>
      <c r="AG289" s="293"/>
      <c r="AH289" s="293"/>
      <c r="AI289" s="293"/>
      <c r="AJ289" s="293"/>
      <c r="AK289" s="293"/>
      <c r="AL289" s="293"/>
      <c r="AM289" s="293"/>
      <c r="AN289" s="293"/>
      <c r="AO289" s="293"/>
      <c r="AP289" s="293"/>
      <c r="AQ289" s="293"/>
      <c r="AR289" s="293"/>
      <c r="AS289" s="293"/>
      <c r="AT289" s="293"/>
      <c r="AU289" s="293"/>
      <c r="AV289" s="293"/>
      <c r="AW289" s="293"/>
      <c r="AX289" s="293"/>
      <c r="AY289" s="293"/>
      <c r="AZ289" s="293"/>
      <c r="BA289" s="293"/>
      <c r="BB289" s="293"/>
      <c r="BC289" s="293"/>
      <c r="BD289" s="293"/>
      <c r="BE289" s="293"/>
      <c r="BF289" s="293"/>
      <c r="BG289" s="293"/>
    </row>
    <row r="290" ht="14.25" customHeight="1">
      <c r="L290" s="178"/>
      <c r="M290" s="178"/>
      <c r="N290" s="178"/>
      <c r="W290" s="292"/>
      <c r="X290" s="293"/>
      <c r="Y290" s="293"/>
      <c r="Z290" s="293"/>
      <c r="AA290" s="293"/>
      <c r="AB290" s="293"/>
      <c r="AC290" s="293"/>
      <c r="AD290" s="293"/>
      <c r="AE290" s="293"/>
      <c r="AF290" s="293"/>
      <c r="AG290" s="293"/>
      <c r="AH290" s="293"/>
      <c r="AI290" s="293"/>
      <c r="AJ290" s="293"/>
      <c r="AK290" s="293"/>
      <c r="AL290" s="293"/>
      <c r="AM290" s="293"/>
      <c r="AN290" s="293"/>
      <c r="AO290" s="293"/>
      <c r="AP290" s="293"/>
      <c r="AQ290" s="293"/>
      <c r="AR290" s="293"/>
      <c r="AS290" s="293"/>
      <c r="AT290" s="293"/>
      <c r="AU290" s="293"/>
      <c r="AV290" s="293"/>
      <c r="AW290" s="293"/>
      <c r="AX290" s="293"/>
      <c r="AY290" s="293"/>
      <c r="AZ290" s="293"/>
      <c r="BA290" s="293"/>
      <c r="BB290" s="293"/>
      <c r="BC290" s="293"/>
      <c r="BD290" s="293"/>
      <c r="BE290" s="293"/>
      <c r="BF290" s="293"/>
      <c r="BG290" s="293"/>
    </row>
    <row r="291" ht="14.25" customHeight="1">
      <c r="L291" s="178"/>
      <c r="M291" s="178"/>
      <c r="N291" s="178"/>
      <c r="W291" s="292"/>
      <c r="X291" s="293"/>
      <c r="Y291" s="293"/>
      <c r="Z291" s="293"/>
      <c r="AA291" s="293"/>
      <c r="AB291" s="293"/>
      <c r="AC291" s="293"/>
      <c r="AD291" s="293"/>
      <c r="AE291" s="293"/>
      <c r="AF291" s="293"/>
      <c r="AG291" s="293"/>
      <c r="AH291" s="293"/>
      <c r="AI291" s="293"/>
      <c r="AJ291" s="293"/>
      <c r="AK291" s="293"/>
      <c r="AL291" s="293"/>
      <c r="AM291" s="293"/>
      <c r="AN291" s="293"/>
      <c r="AO291" s="293"/>
      <c r="AP291" s="293"/>
      <c r="AQ291" s="293"/>
      <c r="AR291" s="293"/>
      <c r="AS291" s="293"/>
      <c r="AT291" s="293"/>
      <c r="AU291" s="293"/>
      <c r="AV291" s="293"/>
      <c r="AW291" s="293"/>
      <c r="AX291" s="293"/>
      <c r="AY291" s="293"/>
      <c r="AZ291" s="293"/>
      <c r="BA291" s="293"/>
      <c r="BB291" s="293"/>
      <c r="BC291" s="293"/>
      <c r="BD291" s="293"/>
      <c r="BE291" s="293"/>
      <c r="BF291" s="293"/>
      <c r="BG291" s="293"/>
    </row>
    <row r="292" ht="14.25" customHeight="1">
      <c r="L292" s="178"/>
      <c r="M292" s="178"/>
      <c r="N292" s="178"/>
      <c r="W292" s="292"/>
      <c r="X292" s="293"/>
      <c r="Y292" s="293"/>
      <c r="Z292" s="293"/>
      <c r="AA292" s="293"/>
      <c r="AB292" s="293"/>
      <c r="AC292" s="293"/>
      <c r="AD292" s="293"/>
      <c r="AE292" s="293"/>
      <c r="AF292" s="293"/>
      <c r="AG292" s="293"/>
      <c r="AH292" s="293"/>
      <c r="AI292" s="293"/>
      <c r="AJ292" s="293"/>
      <c r="AK292" s="293"/>
      <c r="AL292" s="293"/>
      <c r="AM292" s="293"/>
      <c r="AN292" s="293"/>
      <c r="AO292" s="293"/>
      <c r="AP292" s="293"/>
      <c r="AQ292" s="293"/>
      <c r="AR292" s="293"/>
      <c r="AS292" s="293"/>
      <c r="AT292" s="293"/>
      <c r="AU292" s="293"/>
      <c r="AV292" s="293"/>
      <c r="AW292" s="293"/>
      <c r="AX292" s="293"/>
      <c r="AY292" s="293"/>
      <c r="AZ292" s="293"/>
      <c r="BA292" s="293"/>
      <c r="BB292" s="293"/>
      <c r="BC292" s="293"/>
      <c r="BD292" s="293"/>
      <c r="BE292" s="293"/>
      <c r="BF292" s="293"/>
      <c r="BG292" s="293"/>
    </row>
    <row r="293" ht="14.25" customHeight="1">
      <c r="L293" s="178"/>
      <c r="M293" s="178"/>
      <c r="N293" s="178"/>
      <c r="W293" s="292"/>
      <c r="X293" s="293"/>
      <c r="Y293" s="293"/>
      <c r="Z293" s="293"/>
      <c r="AA293" s="293"/>
      <c r="AB293" s="293"/>
      <c r="AC293" s="293"/>
      <c r="AD293" s="293"/>
      <c r="AE293" s="293"/>
      <c r="AF293" s="293"/>
      <c r="AG293" s="293"/>
      <c r="AH293" s="293"/>
      <c r="AI293" s="293"/>
      <c r="AJ293" s="293"/>
      <c r="AK293" s="293"/>
      <c r="AL293" s="293"/>
      <c r="AM293" s="293"/>
      <c r="AN293" s="293"/>
      <c r="AO293" s="293"/>
      <c r="AP293" s="293"/>
      <c r="AQ293" s="293"/>
      <c r="AR293" s="293"/>
      <c r="AS293" s="293"/>
      <c r="AT293" s="293"/>
      <c r="AU293" s="293"/>
      <c r="AV293" s="293"/>
      <c r="AW293" s="293"/>
      <c r="AX293" s="293"/>
      <c r="AY293" s="293"/>
      <c r="AZ293" s="293"/>
      <c r="BA293" s="293"/>
      <c r="BB293" s="293"/>
      <c r="BC293" s="293"/>
      <c r="BD293" s="293"/>
      <c r="BE293" s="293"/>
      <c r="BF293" s="293"/>
      <c r="BG293" s="293"/>
    </row>
    <row r="294" ht="14.25" customHeight="1">
      <c r="L294" s="178"/>
      <c r="M294" s="178"/>
      <c r="N294" s="178"/>
      <c r="W294" s="292"/>
      <c r="X294" s="293"/>
      <c r="Y294" s="293"/>
      <c r="Z294" s="293"/>
      <c r="AA294" s="293"/>
      <c r="AB294" s="293"/>
      <c r="AC294" s="293"/>
      <c r="AD294" s="293"/>
      <c r="AE294" s="293"/>
      <c r="AF294" s="293"/>
      <c r="AG294" s="293"/>
      <c r="AH294" s="293"/>
      <c r="AI294" s="293"/>
      <c r="AJ294" s="293"/>
      <c r="AK294" s="293"/>
      <c r="AL294" s="293"/>
      <c r="AM294" s="293"/>
      <c r="AN294" s="293"/>
      <c r="AO294" s="293"/>
      <c r="AP294" s="293"/>
      <c r="AQ294" s="293"/>
      <c r="AR294" s="293"/>
      <c r="AS294" s="293"/>
      <c r="AT294" s="293"/>
      <c r="AU294" s="293"/>
      <c r="AV294" s="293"/>
      <c r="AW294" s="293"/>
      <c r="AX294" s="293"/>
      <c r="AY294" s="293"/>
      <c r="AZ294" s="293"/>
      <c r="BA294" s="293"/>
      <c r="BB294" s="293"/>
      <c r="BC294" s="293"/>
      <c r="BD294" s="293"/>
      <c r="BE294" s="293"/>
      <c r="BF294" s="293"/>
      <c r="BG294" s="293"/>
    </row>
    <row r="295" ht="14.25" customHeight="1">
      <c r="L295" s="178"/>
      <c r="M295" s="178"/>
      <c r="N295" s="178"/>
      <c r="W295" s="292"/>
      <c r="X295" s="293"/>
      <c r="Y295" s="293"/>
      <c r="Z295" s="293"/>
      <c r="AA295" s="293"/>
      <c r="AB295" s="293"/>
      <c r="AC295" s="293"/>
      <c r="AD295" s="293"/>
      <c r="AE295" s="293"/>
      <c r="AF295" s="293"/>
      <c r="AG295" s="293"/>
      <c r="AH295" s="293"/>
      <c r="AI295" s="293"/>
      <c r="AJ295" s="293"/>
      <c r="AK295" s="293"/>
      <c r="AL295" s="293"/>
      <c r="AM295" s="293"/>
      <c r="AN295" s="293"/>
      <c r="AO295" s="293"/>
      <c r="AP295" s="293"/>
      <c r="AQ295" s="293"/>
      <c r="AR295" s="293"/>
      <c r="AS295" s="293"/>
      <c r="AT295" s="293"/>
      <c r="AU295" s="293"/>
      <c r="AV295" s="293"/>
      <c r="AW295" s="293"/>
      <c r="AX295" s="293"/>
      <c r="AY295" s="293"/>
      <c r="AZ295" s="293"/>
      <c r="BA295" s="293"/>
      <c r="BB295" s="293"/>
      <c r="BC295" s="293"/>
      <c r="BD295" s="293"/>
      <c r="BE295" s="293"/>
      <c r="BF295" s="293"/>
      <c r="BG295" s="293"/>
    </row>
    <row r="296" ht="14.25" customHeight="1">
      <c r="L296" s="178"/>
      <c r="M296" s="178"/>
      <c r="N296" s="178"/>
      <c r="W296" s="292"/>
      <c r="X296" s="293"/>
      <c r="Y296" s="293"/>
      <c r="Z296" s="293"/>
      <c r="AA296" s="293"/>
      <c r="AB296" s="293"/>
      <c r="AC296" s="293"/>
      <c r="AD296" s="293"/>
      <c r="AE296" s="293"/>
      <c r="AF296" s="293"/>
      <c r="AG296" s="293"/>
      <c r="AH296" s="293"/>
      <c r="AI296" s="293"/>
      <c r="AJ296" s="293"/>
      <c r="AK296" s="293"/>
      <c r="AL296" s="293"/>
      <c r="AM296" s="293"/>
      <c r="AN296" s="293"/>
      <c r="AO296" s="293"/>
      <c r="AP296" s="293"/>
      <c r="AQ296" s="293"/>
      <c r="AR296" s="293"/>
      <c r="AS296" s="293"/>
      <c r="AT296" s="293"/>
      <c r="AU296" s="293"/>
      <c r="AV296" s="293"/>
      <c r="AW296" s="293"/>
      <c r="AX296" s="293"/>
      <c r="AY296" s="293"/>
      <c r="AZ296" s="293"/>
      <c r="BA296" s="293"/>
      <c r="BB296" s="293"/>
      <c r="BC296" s="293"/>
      <c r="BD296" s="293"/>
      <c r="BE296" s="293"/>
      <c r="BF296" s="293"/>
      <c r="BG296" s="293"/>
    </row>
    <row r="297" ht="14.25" customHeight="1">
      <c r="L297" s="178"/>
      <c r="M297" s="178"/>
      <c r="N297" s="178"/>
      <c r="W297" s="292"/>
      <c r="X297" s="293"/>
      <c r="Y297" s="293"/>
      <c r="Z297" s="293"/>
      <c r="AA297" s="293"/>
      <c r="AB297" s="293"/>
      <c r="AC297" s="293"/>
      <c r="AD297" s="293"/>
      <c r="AE297" s="293"/>
      <c r="AF297" s="293"/>
      <c r="AG297" s="293"/>
      <c r="AH297" s="293"/>
      <c r="AI297" s="293"/>
      <c r="AJ297" s="293"/>
      <c r="AK297" s="293"/>
      <c r="AL297" s="293"/>
      <c r="AM297" s="293"/>
      <c r="AN297" s="293"/>
      <c r="AO297" s="293"/>
      <c r="AP297" s="293"/>
      <c r="AQ297" s="293"/>
      <c r="AR297" s="293"/>
      <c r="AS297" s="293"/>
      <c r="AT297" s="293"/>
      <c r="AU297" s="293"/>
      <c r="AV297" s="293"/>
      <c r="AW297" s="293"/>
      <c r="AX297" s="293"/>
      <c r="AY297" s="293"/>
      <c r="AZ297" s="293"/>
      <c r="BA297" s="293"/>
      <c r="BB297" s="293"/>
      <c r="BC297" s="293"/>
      <c r="BD297" s="293"/>
      <c r="BE297" s="293"/>
      <c r="BF297" s="293"/>
      <c r="BG297" s="293"/>
    </row>
    <row r="298" ht="14.25" customHeight="1">
      <c r="L298" s="178"/>
      <c r="M298" s="178"/>
      <c r="N298" s="178"/>
      <c r="W298" s="292"/>
      <c r="X298" s="293"/>
      <c r="Y298" s="293"/>
      <c r="Z298" s="293"/>
      <c r="AA298" s="293"/>
      <c r="AB298" s="293"/>
      <c r="AC298" s="293"/>
      <c r="AD298" s="293"/>
      <c r="AE298" s="293"/>
      <c r="AF298" s="293"/>
      <c r="AG298" s="293"/>
      <c r="AH298" s="293"/>
      <c r="AI298" s="293"/>
      <c r="AJ298" s="293"/>
      <c r="AK298" s="293"/>
      <c r="AL298" s="293"/>
      <c r="AM298" s="293"/>
      <c r="AN298" s="293"/>
      <c r="AO298" s="293"/>
      <c r="AP298" s="293"/>
      <c r="AQ298" s="293"/>
      <c r="AR298" s="293"/>
      <c r="AS298" s="293"/>
      <c r="AT298" s="293"/>
      <c r="AU298" s="293"/>
      <c r="AV298" s="293"/>
      <c r="AW298" s="293"/>
      <c r="AX298" s="293"/>
      <c r="AY298" s="293"/>
      <c r="AZ298" s="293"/>
      <c r="BA298" s="293"/>
      <c r="BB298" s="293"/>
      <c r="BC298" s="293"/>
      <c r="BD298" s="293"/>
      <c r="BE298" s="293"/>
      <c r="BF298" s="293"/>
      <c r="BG298" s="293"/>
    </row>
    <row r="299" ht="14.25" customHeight="1">
      <c r="L299" s="178"/>
      <c r="M299" s="178"/>
      <c r="N299" s="178"/>
      <c r="W299" s="292"/>
      <c r="X299" s="293"/>
      <c r="Y299" s="293"/>
      <c r="Z299" s="293"/>
      <c r="AA299" s="293"/>
      <c r="AB299" s="293"/>
      <c r="AC299" s="293"/>
      <c r="AD299" s="293"/>
      <c r="AE299" s="293"/>
      <c r="AF299" s="293"/>
      <c r="AG299" s="293"/>
      <c r="AH299" s="293"/>
      <c r="AI299" s="293"/>
      <c r="AJ299" s="293"/>
      <c r="AK299" s="293"/>
      <c r="AL299" s="293"/>
      <c r="AM299" s="293"/>
      <c r="AN299" s="293"/>
      <c r="AO299" s="293"/>
      <c r="AP299" s="293"/>
      <c r="AQ299" s="293"/>
      <c r="AR299" s="293"/>
      <c r="AS299" s="293"/>
      <c r="AT299" s="293"/>
      <c r="AU299" s="293"/>
      <c r="AV299" s="293"/>
      <c r="AW299" s="293"/>
      <c r="AX299" s="293"/>
      <c r="AY299" s="293"/>
      <c r="AZ299" s="293"/>
      <c r="BA299" s="293"/>
      <c r="BB299" s="293"/>
      <c r="BC299" s="293"/>
      <c r="BD299" s="293"/>
      <c r="BE299" s="293"/>
      <c r="BF299" s="293"/>
      <c r="BG299" s="293"/>
    </row>
    <row r="300" ht="14.25" customHeight="1">
      <c r="L300" s="178"/>
      <c r="M300" s="178"/>
      <c r="N300" s="178"/>
      <c r="W300" s="292"/>
      <c r="X300" s="293"/>
      <c r="Y300" s="293"/>
      <c r="Z300" s="293"/>
      <c r="AA300" s="293"/>
      <c r="AB300" s="293"/>
      <c r="AC300" s="293"/>
      <c r="AD300" s="293"/>
      <c r="AE300" s="293"/>
      <c r="AF300" s="293"/>
      <c r="AG300" s="293"/>
      <c r="AH300" s="293"/>
      <c r="AI300" s="293"/>
      <c r="AJ300" s="293"/>
      <c r="AK300" s="293"/>
      <c r="AL300" s="293"/>
      <c r="AM300" s="293"/>
      <c r="AN300" s="293"/>
      <c r="AO300" s="293"/>
      <c r="AP300" s="293"/>
      <c r="AQ300" s="293"/>
      <c r="AR300" s="293"/>
      <c r="AS300" s="293"/>
      <c r="AT300" s="293"/>
      <c r="AU300" s="293"/>
      <c r="AV300" s="293"/>
      <c r="AW300" s="293"/>
      <c r="AX300" s="293"/>
      <c r="AY300" s="293"/>
      <c r="AZ300" s="293"/>
      <c r="BA300" s="293"/>
      <c r="BB300" s="293"/>
      <c r="BC300" s="293"/>
      <c r="BD300" s="293"/>
      <c r="BE300" s="293"/>
      <c r="BF300" s="293"/>
      <c r="BG300" s="293"/>
    </row>
    <row r="301" ht="14.25" customHeight="1">
      <c r="L301" s="178"/>
      <c r="M301" s="178"/>
      <c r="N301" s="178"/>
      <c r="W301" s="292"/>
      <c r="X301" s="293"/>
      <c r="Y301" s="293"/>
      <c r="Z301" s="293"/>
      <c r="AA301" s="293"/>
      <c r="AB301" s="293"/>
      <c r="AC301" s="293"/>
      <c r="AD301" s="293"/>
      <c r="AE301" s="293"/>
      <c r="AF301" s="293"/>
      <c r="AG301" s="293"/>
      <c r="AH301" s="293"/>
      <c r="AI301" s="293"/>
      <c r="AJ301" s="293"/>
      <c r="AK301" s="293"/>
      <c r="AL301" s="293"/>
      <c r="AM301" s="293"/>
      <c r="AN301" s="293"/>
      <c r="AO301" s="293"/>
      <c r="AP301" s="293"/>
      <c r="AQ301" s="293"/>
      <c r="AR301" s="293"/>
      <c r="AS301" s="293"/>
      <c r="AT301" s="293"/>
      <c r="AU301" s="293"/>
      <c r="AV301" s="293"/>
      <c r="AW301" s="293"/>
      <c r="AX301" s="293"/>
      <c r="AY301" s="293"/>
      <c r="AZ301" s="293"/>
      <c r="BA301" s="293"/>
      <c r="BB301" s="293"/>
      <c r="BC301" s="293"/>
      <c r="BD301" s="293"/>
      <c r="BE301" s="293"/>
      <c r="BF301" s="293"/>
      <c r="BG301" s="293"/>
    </row>
    <row r="302" ht="14.25" customHeight="1">
      <c r="L302" s="178"/>
      <c r="M302" s="178"/>
      <c r="N302" s="178"/>
      <c r="W302" s="292"/>
      <c r="X302" s="293"/>
      <c r="Y302" s="293"/>
      <c r="Z302" s="293"/>
      <c r="AA302" s="293"/>
      <c r="AB302" s="293"/>
      <c r="AC302" s="293"/>
      <c r="AD302" s="293"/>
      <c r="AE302" s="293"/>
      <c r="AF302" s="293"/>
      <c r="AG302" s="293"/>
      <c r="AH302" s="293"/>
      <c r="AI302" s="293"/>
      <c r="AJ302" s="293"/>
      <c r="AK302" s="293"/>
      <c r="AL302" s="293"/>
      <c r="AM302" s="293"/>
      <c r="AN302" s="293"/>
      <c r="AO302" s="293"/>
      <c r="AP302" s="293"/>
      <c r="AQ302" s="293"/>
      <c r="AR302" s="293"/>
      <c r="AS302" s="293"/>
      <c r="AT302" s="293"/>
      <c r="AU302" s="293"/>
      <c r="AV302" s="293"/>
      <c r="AW302" s="293"/>
      <c r="AX302" s="293"/>
      <c r="AY302" s="293"/>
      <c r="AZ302" s="293"/>
      <c r="BA302" s="293"/>
      <c r="BB302" s="293"/>
      <c r="BC302" s="293"/>
      <c r="BD302" s="293"/>
      <c r="BE302" s="293"/>
      <c r="BF302" s="293"/>
      <c r="BG302" s="293"/>
    </row>
    <row r="303" ht="14.25" customHeight="1">
      <c r="L303" s="178"/>
      <c r="M303" s="178"/>
      <c r="N303" s="178"/>
      <c r="W303" s="292"/>
      <c r="X303" s="293"/>
      <c r="Y303" s="293"/>
      <c r="Z303" s="293"/>
      <c r="AA303" s="293"/>
      <c r="AB303" s="293"/>
      <c r="AC303" s="293"/>
      <c r="AD303" s="293"/>
      <c r="AE303" s="293"/>
      <c r="AF303" s="293"/>
      <c r="AG303" s="293"/>
      <c r="AH303" s="293"/>
      <c r="AI303" s="293"/>
      <c r="AJ303" s="293"/>
      <c r="AK303" s="293"/>
      <c r="AL303" s="293"/>
      <c r="AM303" s="293"/>
      <c r="AN303" s="293"/>
      <c r="AO303" s="293"/>
      <c r="AP303" s="293"/>
      <c r="AQ303" s="293"/>
      <c r="AR303" s="293"/>
      <c r="AS303" s="293"/>
      <c r="AT303" s="293"/>
      <c r="AU303" s="293"/>
      <c r="AV303" s="293"/>
      <c r="AW303" s="293"/>
      <c r="AX303" s="293"/>
      <c r="AY303" s="293"/>
      <c r="AZ303" s="293"/>
      <c r="BA303" s="293"/>
      <c r="BB303" s="293"/>
      <c r="BC303" s="293"/>
      <c r="BD303" s="293"/>
      <c r="BE303" s="293"/>
      <c r="BF303" s="293"/>
      <c r="BG303" s="293"/>
    </row>
    <row r="304" ht="14.25" customHeight="1">
      <c r="L304" s="178"/>
      <c r="M304" s="178"/>
      <c r="N304" s="178"/>
      <c r="W304" s="292"/>
      <c r="X304" s="293"/>
      <c r="Y304" s="293"/>
      <c r="Z304" s="293"/>
      <c r="AA304" s="293"/>
      <c r="AB304" s="293"/>
      <c r="AC304" s="293"/>
      <c r="AD304" s="293"/>
      <c r="AE304" s="293"/>
      <c r="AF304" s="293"/>
      <c r="AG304" s="293"/>
      <c r="AH304" s="293"/>
      <c r="AI304" s="293"/>
      <c r="AJ304" s="293"/>
      <c r="AK304" s="293"/>
      <c r="AL304" s="293"/>
      <c r="AM304" s="293"/>
      <c r="AN304" s="293"/>
      <c r="AO304" s="293"/>
      <c r="AP304" s="293"/>
      <c r="AQ304" s="293"/>
      <c r="AR304" s="293"/>
      <c r="AS304" s="293"/>
      <c r="AT304" s="293"/>
      <c r="AU304" s="293"/>
      <c r="AV304" s="293"/>
      <c r="AW304" s="293"/>
      <c r="AX304" s="293"/>
      <c r="AY304" s="293"/>
      <c r="AZ304" s="293"/>
      <c r="BA304" s="293"/>
      <c r="BB304" s="293"/>
      <c r="BC304" s="293"/>
      <c r="BD304" s="293"/>
      <c r="BE304" s="293"/>
      <c r="BF304" s="293"/>
      <c r="BG304" s="293"/>
    </row>
    <row r="305" ht="14.25" customHeight="1">
      <c r="L305" s="178"/>
      <c r="M305" s="178"/>
      <c r="N305" s="178"/>
      <c r="W305" s="292"/>
      <c r="X305" s="293"/>
      <c r="Y305" s="293"/>
      <c r="Z305" s="293"/>
      <c r="AA305" s="293"/>
      <c r="AB305" s="293"/>
      <c r="AC305" s="293"/>
      <c r="AD305" s="293"/>
      <c r="AE305" s="293"/>
      <c r="AF305" s="293"/>
      <c r="AG305" s="293"/>
      <c r="AH305" s="293"/>
      <c r="AI305" s="293"/>
      <c r="AJ305" s="293"/>
      <c r="AK305" s="293"/>
      <c r="AL305" s="293"/>
      <c r="AM305" s="293"/>
      <c r="AN305" s="293"/>
      <c r="AO305" s="293"/>
      <c r="AP305" s="293"/>
      <c r="AQ305" s="293"/>
      <c r="AR305" s="293"/>
      <c r="AS305" s="293"/>
      <c r="AT305" s="293"/>
      <c r="AU305" s="293"/>
      <c r="AV305" s="293"/>
      <c r="AW305" s="293"/>
      <c r="AX305" s="293"/>
      <c r="AY305" s="293"/>
      <c r="AZ305" s="293"/>
      <c r="BA305" s="293"/>
      <c r="BB305" s="293"/>
      <c r="BC305" s="293"/>
      <c r="BD305" s="293"/>
      <c r="BE305" s="293"/>
      <c r="BF305" s="293"/>
      <c r="BG305" s="293"/>
    </row>
    <row r="306" ht="14.25" customHeight="1">
      <c r="L306" s="178"/>
      <c r="M306" s="178"/>
      <c r="N306" s="178"/>
      <c r="W306" s="292"/>
      <c r="X306" s="293"/>
      <c r="Y306" s="293"/>
      <c r="Z306" s="293"/>
      <c r="AA306" s="293"/>
      <c r="AB306" s="293"/>
      <c r="AC306" s="293"/>
      <c r="AD306" s="293"/>
      <c r="AE306" s="293"/>
      <c r="AF306" s="293"/>
      <c r="AG306" s="293"/>
      <c r="AH306" s="293"/>
      <c r="AI306" s="293"/>
      <c r="AJ306" s="293"/>
      <c r="AK306" s="293"/>
      <c r="AL306" s="293"/>
      <c r="AM306" s="293"/>
      <c r="AN306" s="293"/>
      <c r="AO306" s="293"/>
      <c r="AP306" s="293"/>
      <c r="AQ306" s="293"/>
      <c r="AR306" s="293"/>
      <c r="AS306" s="293"/>
      <c r="AT306" s="293"/>
      <c r="AU306" s="293"/>
      <c r="AV306" s="293"/>
      <c r="AW306" s="293"/>
      <c r="AX306" s="293"/>
      <c r="AY306" s="293"/>
      <c r="AZ306" s="293"/>
      <c r="BA306" s="293"/>
      <c r="BB306" s="293"/>
      <c r="BC306" s="293"/>
      <c r="BD306" s="293"/>
      <c r="BE306" s="293"/>
      <c r="BF306" s="293"/>
      <c r="BG306" s="293"/>
    </row>
    <row r="307" ht="14.25" customHeight="1">
      <c r="L307" s="178"/>
      <c r="M307" s="178"/>
      <c r="N307" s="178"/>
      <c r="W307" s="292"/>
      <c r="X307" s="293"/>
      <c r="Y307" s="293"/>
      <c r="Z307" s="293"/>
      <c r="AA307" s="293"/>
      <c r="AB307" s="293"/>
      <c r="AC307" s="293"/>
      <c r="AD307" s="293"/>
      <c r="AE307" s="293"/>
      <c r="AF307" s="293"/>
      <c r="AG307" s="293"/>
      <c r="AH307" s="293"/>
      <c r="AI307" s="293"/>
      <c r="AJ307" s="293"/>
      <c r="AK307" s="293"/>
      <c r="AL307" s="293"/>
      <c r="AM307" s="293"/>
      <c r="AN307" s="293"/>
      <c r="AO307" s="293"/>
      <c r="AP307" s="293"/>
      <c r="AQ307" s="293"/>
      <c r="AR307" s="293"/>
      <c r="AS307" s="293"/>
      <c r="AT307" s="293"/>
      <c r="AU307" s="293"/>
      <c r="AV307" s="293"/>
      <c r="AW307" s="293"/>
      <c r="AX307" s="293"/>
      <c r="AY307" s="293"/>
      <c r="AZ307" s="293"/>
      <c r="BA307" s="293"/>
      <c r="BB307" s="293"/>
      <c r="BC307" s="293"/>
      <c r="BD307" s="293"/>
      <c r="BE307" s="293"/>
      <c r="BF307" s="293"/>
      <c r="BG307" s="293"/>
    </row>
    <row r="308" ht="14.25" customHeight="1">
      <c r="L308" s="178"/>
      <c r="M308" s="178"/>
      <c r="N308" s="178"/>
      <c r="W308" s="292"/>
      <c r="X308" s="293"/>
      <c r="Y308" s="293"/>
      <c r="Z308" s="293"/>
      <c r="AA308" s="293"/>
      <c r="AB308" s="293"/>
      <c r="AC308" s="293"/>
      <c r="AD308" s="293"/>
      <c r="AE308" s="293"/>
      <c r="AF308" s="293"/>
      <c r="AG308" s="293"/>
      <c r="AH308" s="293"/>
      <c r="AI308" s="293"/>
      <c r="AJ308" s="293"/>
      <c r="AK308" s="293"/>
      <c r="AL308" s="293"/>
      <c r="AM308" s="293"/>
      <c r="AN308" s="293"/>
      <c r="AO308" s="293"/>
      <c r="AP308" s="293"/>
      <c r="AQ308" s="293"/>
      <c r="AR308" s="293"/>
      <c r="AS308" s="293"/>
      <c r="AT308" s="293"/>
      <c r="AU308" s="293"/>
      <c r="AV308" s="293"/>
      <c r="AW308" s="293"/>
      <c r="AX308" s="293"/>
      <c r="AY308" s="293"/>
      <c r="AZ308" s="293"/>
      <c r="BA308" s="293"/>
      <c r="BB308" s="293"/>
      <c r="BC308" s="293"/>
      <c r="BD308" s="293"/>
      <c r="BE308" s="293"/>
      <c r="BF308" s="293"/>
      <c r="BG308" s="293"/>
    </row>
    <row r="309" ht="14.25" customHeight="1">
      <c r="L309" s="178"/>
      <c r="M309" s="178"/>
      <c r="N309" s="178"/>
      <c r="W309" s="292"/>
      <c r="X309" s="293"/>
      <c r="Y309" s="293"/>
      <c r="Z309" s="293"/>
      <c r="AA309" s="293"/>
      <c r="AB309" s="293"/>
      <c r="AC309" s="293"/>
      <c r="AD309" s="293"/>
      <c r="AE309" s="293"/>
      <c r="AF309" s="293"/>
      <c r="AG309" s="293"/>
      <c r="AH309" s="293"/>
      <c r="AI309" s="293"/>
      <c r="AJ309" s="293"/>
      <c r="AK309" s="293"/>
      <c r="AL309" s="293"/>
      <c r="AM309" s="293"/>
      <c r="AN309" s="293"/>
      <c r="AO309" s="293"/>
      <c r="AP309" s="293"/>
      <c r="AQ309" s="293"/>
      <c r="AR309" s="293"/>
      <c r="AS309" s="293"/>
      <c r="AT309" s="293"/>
      <c r="AU309" s="293"/>
      <c r="AV309" s="293"/>
      <c r="AW309" s="293"/>
      <c r="AX309" s="293"/>
      <c r="AY309" s="293"/>
      <c r="AZ309" s="293"/>
      <c r="BA309" s="293"/>
      <c r="BB309" s="293"/>
      <c r="BC309" s="293"/>
      <c r="BD309" s="293"/>
      <c r="BE309" s="293"/>
      <c r="BF309" s="293"/>
      <c r="BG309" s="293"/>
    </row>
    <row r="310" ht="14.25" customHeight="1">
      <c r="L310" s="178"/>
      <c r="M310" s="178"/>
      <c r="N310" s="178"/>
      <c r="W310" s="292"/>
      <c r="X310" s="293"/>
      <c r="Y310" s="293"/>
      <c r="Z310" s="293"/>
      <c r="AA310" s="293"/>
      <c r="AB310" s="293"/>
      <c r="AC310" s="293"/>
      <c r="AD310" s="293"/>
      <c r="AE310" s="293"/>
      <c r="AF310" s="293"/>
      <c r="AG310" s="293"/>
      <c r="AH310" s="293"/>
      <c r="AI310" s="293"/>
      <c r="AJ310" s="293"/>
      <c r="AK310" s="293"/>
      <c r="AL310" s="293"/>
      <c r="AM310" s="293"/>
      <c r="AN310" s="293"/>
      <c r="AO310" s="293"/>
      <c r="AP310" s="293"/>
      <c r="AQ310" s="293"/>
      <c r="AR310" s="293"/>
      <c r="AS310" s="293"/>
      <c r="AT310" s="293"/>
      <c r="AU310" s="293"/>
      <c r="AV310" s="293"/>
      <c r="AW310" s="293"/>
      <c r="AX310" s="293"/>
      <c r="AY310" s="293"/>
      <c r="AZ310" s="293"/>
      <c r="BA310" s="293"/>
      <c r="BB310" s="293"/>
      <c r="BC310" s="293"/>
      <c r="BD310" s="293"/>
      <c r="BE310" s="293"/>
      <c r="BF310" s="293"/>
      <c r="BG310" s="293"/>
    </row>
    <row r="311" ht="14.25" customHeight="1">
      <c r="L311" s="178"/>
      <c r="M311" s="178"/>
      <c r="N311" s="178"/>
      <c r="W311" s="292"/>
      <c r="X311" s="293"/>
      <c r="Y311" s="293"/>
      <c r="Z311" s="293"/>
      <c r="AA311" s="293"/>
      <c r="AB311" s="293"/>
      <c r="AC311" s="293"/>
      <c r="AD311" s="293"/>
      <c r="AE311" s="293"/>
      <c r="AF311" s="293"/>
      <c r="AG311" s="293"/>
      <c r="AH311" s="293"/>
      <c r="AI311" s="293"/>
      <c r="AJ311" s="293"/>
      <c r="AK311" s="293"/>
      <c r="AL311" s="293"/>
      <c r="AM311" s="293"/>
      <c r="AN311" s="293"/>
      <c r="AO311" s="293"/>
      <c r="AP311" s="293"/>
      <c r="AQ311" s="293"/>
      <c r="AR311" s="293"/>
      <c r="AS311" s="293"/>
      <c r="AT311" s="293"/>
      <c r="AU311" s="293"/>
      <c r="AV311" s="293"/>
      <c r="AW311" s="293"/>
      <c r="AX311" s="293"/>
      <c r="AY311" s="293"/>
      <c r="AZ311" s="293"/>
      <c r="BA311" s="293"/>
      <c r="BB311" s="293"/>
      <c r="BC311" s="293"/>
      <c r="BD311" s="293"/>
      <c r="BE311" s="293"/>
      <c r="BF311" s="293"/>
      <c r="BG311" s="293"/>
    </row>
    <row r="312" ht="14.25" customHeight="1">
      <c r="L312" s="178"/>
      <c r="M312" s="178"/>
      <c r="N312" s="178"/>
      <c r="W312" s="292"/>
      <c r="X312" s="293"/>
      <c r="Y312" s="293"/>
      <c r="Z312" s="293"/>
      <c r="AA312" s="293"/>
      <c r="AB312" s="293"/>
      <c r="AC312" s="293"/>
      <c r="AD312" s="293"/>
      <c r="AE312" s="293"/>
      <c r="AF312" s="293"/>
      <c r="AG312" s="293"/>
      <c r="AH312" s="293"/>
      <c r="AI312" s="293"/>
      <c r="AJ312" s="293"/>
      <c r="AK312" s="293"/>
      <c r="AL312" s="293"/>
      <c r="AM312" s="293"/>
      <c r="AN312" s="293"/>
      <c r="AO312" s="293"/>
      <c r="AP312" s="293"/>
      <c r="AQ312" s="293"/>
      <c r="AR312" s="293"/>
      <c r="AS312" s="293"/>
      <c r="AT312" s="293"/>
      <c r="AU312" s="293"/>
      <c r="AV312" s="293"/>
      <c r="AW312" s="293"/>
      <c r="AX312" s="293"/>
      <c r="AY312" s="293"/>
      <c r="AZ312" s="293"/>
      <c r="BA312" s="293"/>
      <c r="BB312" s="293"/>
      <c r="BC312" s="293"/>
      <c r="BD312" s="293"/>
      <c r="BE312" s="293"/>
      <c r="BF312" s="293"/>
      <c r="BG312" s="293"/>
    </row>
    <row r="313" ht="14.25" customHeight="1">
      <c r="L313" s="178"/>
      <c r="M313" s="178"/>
      <c r="N313" s="178"/>
      <c r="W313" s="292"/>
      <c r="X313" s="293"/>
      <c r="Y313" s="293"/>
      <c r="Z313" s="293"/>
      <c r="AA313" s="293"/>
      <c r="AB313" s="293"/>
      <c r="AC313" s="293"/>
      <c r="AD313" s="293"/>
      <c r="AE313" s="293"/>
      <c r="AF313" s="293"/>
      <c r="AG313" s="293"/>
      <c r="AH313" s="293"/>
      <c r="AI313" s="293"/>
      <c r="AJ313" s="293"/>
      <c r="AK313" s="293"/>
      <c r="AL313" s="293"/>
      <c r="AM313" s="293"/>
      <c r="AN313" s="293"/>
      <c r="AO313" s="293"/>
      <c r="AP313" s="293"/>
      <c r="AQ313" s="293"/>
      <c r="AR313" s="293"/>
      <c r="AS313" s="293"/>
      <c r="AT313" s="293"/>
      <c r="AU313" s="293"/>
      <c r="AV313" s="293"/>
      <c r="AW313" s="293"/>
      <c r="AX313" s="293"/>
      <c r="AY313" s="293"/>
      <c r="AZ313" s="293"/>
      <c r="BA313" s="293"/>
      <c r="BB313" s="293"/>
      <c r="BC313" s="293"/>
      <c r="BD313" s="293"/>
      <c r="BE313" s="293"/>
      <c r="BF313" s="293"/>
      <c r="BG313" s="293"/>
    </row>
    <row r="314" ht="14.25" customHeight="1">
      <c r="L314" s="178"/>
      <c r="M314" s="178"/>
      <c r="N314" s="178"/>
      <c r="W314" s="292"/>
      <c r="X314" s="293"/>
      <c r="Y314" s="293"/>
      <c r="Z314" s="293"/>
      <c r="AA314" s="293"/>
      <c r="AB314" s="293"/>
      <c r="AC314" s="293"/>
      <c r="AD314" s="293"/>
      <c r="AE314" s="293"/>
      <c r="AF314" s="293"/>
      <c r="AG314" s="293"/>
      <c r="AH314" s="293"/>
      <c r="AI314" s="293"/>
      <c r="AJ314" s="293"/>
      <c r="AK314" s="293"/>
      <c r="AL314" s="293"/>
      <c r="AM314" s="293"/>
      <c r="AN314" s="293"/>
      <c r="AO314" s="293"/>
      <c r="AP314" s="293"/>
      <c r="AQ314" s="293"/>
      <c r="AR314" s="293"/>
      <c r="AS314" s="293"/>
      <c r="AT314" s="293"/>
      <c r="AU314" s="293"/>
      <c r="AV314" s="293"/>
      <c r="AW314" s="293"/>
      <c r="AX314" s="293"/>
      <c r="AY314" s="293"/>
      <c r="AZ314" s="293"/>
      <c r="BA314" s="293"/>
      <c r="BB314" s="293"/>
      <c r="BC314" s="293"/>
      <c r="BD314" s="293"/>
      <c r="BE314" s="293"/>
      <c r="BF314" s="293"/>
      <c r="BG314" s="293"/>
    </row>
    <row r="315" ht="14.25" customHeight="1">
      <c r="L315" s="178"/>
      <c r="M315" s="178"/>
      <c r="N315" s="178"/>
      <c r="W315" s="292"/>
      <c r="X315" s="293"/>
      <c r="Y315" s="293"/>
      <c r="Z315" s="293"/>
      <c r="AA315" s="293"/>
      <c r="AB315" s="293"/>
      <c r="AC315" s="293"/>
      <c r="AD315" s="293"/>
      <c r="AE315" s="293"/>
      <c r="AF315" s="293"/>
      <c r="AG315" s="293"/>
      <c r="AH315" s="293"/>
      <c r="AI315" s="293"/>
      <c r="AJ315" s="293"/>
      <c r="AK315" s="293"/>
      <c r="AL315" s="293"/>
      <c r="AM315" s="293"/>
      <c r="AN315" s="293"/>
      <c r="AO315" s="293"/>
      <c r="AP315" s="293"/>
      <c r="AQ315" s="293"/>
      <c r="AR315" s="293"/>
      <c r="AS315" s="293"/>
      <c r="AT315" s="293"/>
      <c r="AU315" s="293"/>
      <c r="AV315" s="293"/>
      <c r="AW315" s="293"/>
      <c r="AX315" s="293"/>
      <c r="AY315" s="293"/>
      <c r="AZ315" s="293"/>
      <c r="BA315" s="293"/>
      <c r="BB315" s="293"/>
      <c r="BC315" s="293"/>
      <c r="BD315" s="293"/>
      <c r="BE315" s="293"/>
      <c r="BF315" s="293"/>
      <c r="BG315" s="293"/>
    </row>
    <row r="316" ht="14.25" customHeight="1">
      <c r="L316" s="178"/>
      <c r="M316" s="178"/>
      <c r="N316" s="178"/>
      <c r="W316" s="292"/>
      <c r="X316" s="293"/>
      <c r="Y316" s="293"/>
      <c r="Z316" s="293"/>
      <c r="AA316" s="293"/>
      <c r="AB316" s="293"/>
      <c r="AC316" s="293"/>
      <c r="AD316" s="293"/>
      <c r="AE316" s="293"/>
      <c r="AF316" s="293"/>
      <c r="AG316" s="293"/>
      <c r="AH316" s="293"/>
      <c r="AI316" s="293"/>
      <c r="AJ316" s="293"/>
      <c r="AK316" s="293"/>
      <c r="AL316" s="293"/>
      <c r="AM316" s="293"/>
      <c r="AN316" s="293"/>
      <c r="AO316" s="293"/>
      <c r="AP316" s="293"/>
      <c r="AQ316" s="293"/>
      <c r="AR316" s="293"/>
      <c r="AS316" s="293"/>
      <c r="AT316" s="293"/>
      <c r="AU316" s="293"/>
      <c r="AV316" s="293"/>
      <c r="AW316" s="293"/>
      <c r="AX316" s="293"/>
      <c r="AY316" s="293"/>
      <c r="AZ316" s="293"/>
      <c r="BA316" s="293"/>
      <c r="BB316" s="293"/>
      <c r="BC316" s="293"/>
      <c r="BD316" s="293"/>
      <c r="BE316" s="293"/>
      <c r="BF316" s="293"/>
      <c r="BG316" s="293"/>
    </row>
    <row r="317" ht="14.25" customHeight="1">
      <c r="L317" s="178"/>
      <c r="M317" s="178"/>
      <c r="N317" s="178"/>
      <c r="W317" s="292"/>
      <c r="X317" s="293"/>
      <c r="Y317" s="293"/>
      <c r="Z317" s="293"/>
      <c r="AA317" s="293"/>
      <c r="AB317" s="293"/>
      <c r="AC317" s="293"/>
      <c r="AD317" s="293"/>
      <c r="AE317" s="293"/>
      <c r="AF317" s="293"/>
      <c r="AG317" s="293"/>
      <c r="AH317" s="293"/>
      <c r="AI317" s="293"/>
      <c r="AJ317" s="293"/>
      <c r="AK317" s="293"/>
      <c r="AL317" s="293"/>
      <c r="AM317" s="293"/>
      <c r="AN317" s="293"/>
      <c r="AO317" s="293"/>
      <c r="AP317" s="293"/>
      <c r="AQ317" s="293"/>
      <c r="AR317" s="293"/>
      <c r="AS317" s="293"/>
      <c r="AT317" s="293"/>
      <c r="AU317" s="293"/>
      <c r="AV317" s="293"/>
      <c r="AW317" s="293"/>
      <c r="AX317" s="293"/>
      <c r="AY317" s="293"/>
      <c r="AZ317" s="293"/>
      <c r="BA317" s="293"/>
      <c r="BB317" s="293"/>
      <c r="BC317" s="293"/>
      <c r="BD317" s="293"/>
      <c r="BE317" s="293"/>
      <c r="BF317" s="293"/>
      <c r="BG317" s="293"/>
    </row>
    <row r="318" ht="14.25" customHeight="1">
      <c r="L318" s="178"/>
      <c r="M318" s="178"/>
      <c r="N318" s="178"/>
      <c r="W318" s="292"/>
      <c r="X318" s="293"/>
      <c r="Y318" s="293"/>
      <c r="Z318" s="293"/>
      <c r="AA318" s="293"/>
      <c r="AB318" s="293"/>
      <c r="AC318" s="293"/>
      <c r="AD318" s="293"/>
      <c r="AE318" s="293"/>
      <c r="AF318" s="293"/>
      <c r="AG318" s="293"/>
      <c r="AH318" s="293"/>
      <c r="AI318" s="293"/>
      <c r="AJ318" s="293"/>
      <c r="AK318" s="293"/>
      <c r="AL318" s="293"/>
      <c r="AM318" s="293"/>
      <c r="AN318" s="293"/>
      <c r="AO318" s="293"/>
      <c r="AP318" s="293"/>
      <c r="AQ318" s="293"/>
      <c r="AR318" s="293"/>
      <c r="AS318" s="293"/>
      <c r="AT318" s="293"/>
      <c r="AU318" s="293"/>
      <c r="AV318" s="293"/>
      <c r="AW318" s="293"/>
      <c r="AX318" s="293"/>
      <c r="AY318" s="293"/>
      <c r="AZ318" s="293"/>
      <c r="BA318" s="293"/>
      <c r="BB318" s="293"/>
      <c r="BC318" s="293"/>
      <c r="BD318" s="293"/>
      <c r="BE318" s="293"/>
      <c r="BF318" s="293"/>
      <c r="BG318" s="293"/>
    </row>
    <row r="319" ht="14.25" customHeight="1">
      <c r="L319" s="178"/>
      <c r="M319" s="178"/>
      <c r="N319" s="178"/>
      <c r="W319" s="292"/>
      <c r="X319" s="293"/>
      <c r="Y319" s="293"/>
      <c r="Z319" s="293"/>
      <c r="AA319" s="293"/>
      <c r="AB319" s="293"/>
      <c r="AC319" s="293"/>
      <c r="AD319" s="293"/>
      <c r="AE319" s="293"/>
      <c r="AF319" s="293"/>
      <c r="AG319" s="293"/>
      <c r="AH319" s="293"/>
      <c r="AI319" s="293"/>
      <c r="AJ319" s="293"/>
      <c r="AK319" s="293"/>
      <c r="AL319" s="293"/>
      <c r="AM319" s="293"/>
      <c r="AN319" s="293"/>
      <c r="AO319" s="293"/>
      <c r="AP319" s="293"/>
      <c r="AQ319" s="293"/>
      <c r="AR319" s="293"/>
      <c r="AS319" s="293"/>
      <c r="AT319" s="293"/>
      <c r="AU319" s="293"/>
      <c r="AV319" s="293"/>
      <c r="AW319" s="293"/>
      <c r="AX319" s="293"/>
      <c r="AY319" s="293"/>
      <c r="AZ319" s="293"/>
      <c r="BA319" s="293"/>
      <c r="BB319" s="293"/>
      <c r="BC319" s="293"/>
      <c r="BD319" s="293"/>
      <c r="BE319" s="293"/>
      <c r="BF319" s="293"/>
      <c r="BG319" s="293"/>
    </row>
    <row r="320" ht="14.25" customHeight="1">
      <c r="L320" s="178"/>
      <c r="M320" s="178"/>
      <c r="N320" s="178"/>
      <c r="W320" s="292"/>
      <c r="X320" s="293"/>
      <c r="Y320" s="293"/>
      <c r="Z320" s="293"/>
      <c r="AA320" s="293"/>
      <c r="AB320" s="293"/>
      <c r="AC320" s="293"/>
      <c r="AD320" s="293"/>
      <c r="AE320" s="293"/>
      <c r="AF320" s="293"/>
      <c r="AG320" s="293"/>
      <c r="AH320" s="293"/>
      <c r="AI320" s="293"/>
      <c r="AJ320" s="293"/>
      <c r="AK320" s="293"/>
      <c r="AL320" s="293"/>
      <c r="AM320" s="293"/>
      <c r="AN320" s="293"/>
      <c r="AO320" s="293"/>
      <c r="AP320" s="293"/>
      <c r="AQ320" s="293"/>
      <c r="AR320" s="293"/>
      <c r="AS320" s="293"/>
      <c r="AT320" s="293"/>
      <c r="AU320" s="293"/>
      <c r="AV320" s="293"/>
      <c r="AW320" s="293"/>
      <c r="AX320" s="293"/>
      <c r="AY320" s="293"/>
      <c r="AZ320" s="293"/>
      <c r="BA320" s="293"/>
      <c r="BB320" s="293"/>
      <c r="BC320" s="293"/>
      <c r="BD320" s="293"/>
      <c r="BE320" s="293"/>
      <c r="BF320" s="293"/>
      <c r="BG320" s="293"/>
    </row>
    <row r="321" ht="14.25" customHeight="1">
      <c r="L321" s="178"/>
      <c r="M321" s="178"/>
      <c r="N321" s="178"/>
      <c r="W321" s="292"/>
      <c r="X321" s="293"/>
      <c r="Y321" s="293"/>
      <c r="Z321" s="293"/>
      <c r="AA321" s="293"/>
      <c r="AB321" s="293"/>
      <c r="AC321" s="293"/>
      <c r="AD321" s="293"/>
      <c r="AE321" s="293"/>
      <c r="AF321" s="293"/>
      <c r="AG321" s="293"/>
      <c r="AH321" s="293"/>
      <c r="AI321" s="293"/>
      <c r="AJ321" s="293"/>
      <c r="AK321" s="293"/>
      <c r="AL321" s="293"/>
      <c r="AM321" s="293"/>
      <c r="AN321" s="293"/>
      <c r="AO321" s="293"/>
      <c r="AP321" s="293"/>
      <c r="AQ321" s="293"/>
      <c r="AR321" s="293"/>
      <c r="AS321" s="293"/>
      <c r="AT321" s="293"/>
      <c r="AU321" s="293"/>
      <c r="AV321" s="293"/>
      <c r="AW321" s="293"/>
      <c r="AX321" s="293"/>
      <c r="AY321" s="293"/>
      <c r="AZ321" s="293"/>
      <c r="BA321" s="293"/>
      <c r="BB321" s="293"/>
      <c r="BC321" s="293"/>
      <c r="BD321" s="293"/>
      <c r="BE321" s="293"/>
      <c r="BF321" s="293"/>
      <c r="BG321" s="293"/>
    </row>
    <row r="322" ht="14.25" customHeight="1">
      <c r="L322" s="178"/>
      <c r="M322" s="178"/>
      <c r="N322" s="178"/>
      <c r="W322" s="292"/>
      <c r="X322" s="293"/>
      <c r="Y322" s="293"/>
      <c r="Z322" s="293"/>
      <c r="AA322" s="293"/>
      <c r="AB322" s="293"/>
      <c r="AC322" s="293"/>
      <c r="AD322" s="293"/>
      <c r="AE322" s="293"/>
      <c r="AF322" s="293"/>
      <c r="AG322" s="293"/>
      <c r="AH322" s="293"/>
      <c r="AI322" s="293"/>
      <c r="AJ322" s="293"/>
      <c r="AK322" s="293"/>
      <c r="AL322" s="293"/>
      <c r="AM322" s="293"/>
      <c r="AN322" s="293"/>
      <c r="AO322" s="293"/>
      <c r="AP322" s="293"/>
      <c r="AQ322" s="293"/>
      <c r="AR322" s="293"/>
      <c r="AS322" s="293"/>
      <c r="AT322" s="293"/>
      <c r="AU322" s="293"/>
      <c r="AV322" s="293"/>
      <c r="AW322" s="293"/>
      <c r="AX322" s="293"/>
      <c r="AY322" s="293"/>
      <c r="AZ322" s="293"/>
      <c r="BA322" s="293"/>
      <c r="BB322" s="293"/>
      <c r="BC322" s="293"/>
      <c r="BD322" s="293"/>
      <c r="BE322" s="293"/>
      <c r="BF322" s="293"/>
      <c r="BG322" s="293"/>
    </row>
    <row r="323" ht="14.25" customHeight="1">
      <c r="L323" s="178"/>
      <c r="M323" s="178"/>
      <c r="N323" s="178"/>
      <c r="W323" s="292"/>
      <c r="X323" s="293"/>
      <c r="Y323" s="293"/>
      <c r="Z323" s="293"/>
      <c r="AA323" s="293"/>
      <c r="AB323" s="293"/>
      <c r="AC323" s="293"/>
      <c r="AD323" s="293"/>
      <c r="AE323" s="293"/>
      <c r="AF323" s="293"/>
      <c r="AG323" s="293"/>
      <c r="AH323" s="293"/>
      <c r="AI323" s="293"/>
      <c r="AJ323" s="293"/>
      <c r="AK323" s="293"/>
      <c r="AL323" s="293"/>
      <c r="AM323" s="293"/>
      <c r="AN323" s="293"/>
      <c r="AO323" s="293"/>
      <c r="AP323" s="293"/>
      <c r="AQ323" s="293"/>
      <c r="AR323" s="293"/>
      <c r="AS323" s="293"/>
      <c r="AT323" s="293"/>
      <c r="AU323" s="293"/>
      <c r="AV323" s="293"/>
      <c r="AW323" s="293"/>
      <c r="AX323" s="293"/>
      <c r="AY323" s="293"/>
      <c r="AZ323" s="293"/>
      <c r="BA323" s="293"/>
      <c r="BB323" s="293"/>
      <c r="BC323" s="293"/>
      <c r="BD323" s="293"/>
      <c r="BE323" s="293"/>
      <c r="BF323" s="293"/>
      <c r="BG323" s="293"/>
    </row>
    <row r="324" ht="14.25" customHeight="1">
      <c r="L324" s="178"/>
      <c r="M324" s="178"/>
      <c r="N324" s="178"/>
      <c r="W324" s="292"/>
      <c r="X324" s="293"/>
      <c r="Y324" s="293"/>
      <c r="Z324" s="293"/>
      <c r="AA324" s="293"/>
      <c r="AB324" s="293"/>
      <c r="AC324" s="293"/>
      <c r="AD324" s="293"/>
      <c r="AE324" s="293"/>
      <c r="AF324" s="293"/>
      <c r="AG324" s="293"/>
      <c r="AH324" s="293"/>
      <c r="AI324" s="293"/>
      <c r="AJ324" s="293"/>
      <c r="AK324" s="293"/>
      <c r="AL324" s="293"/>
      <c r="AM324" s="293"/>
      <c r="AN324" s="293"/>
      <c r="AO324" s="293"/>
      <c r="AP324" s="293"/>
      <c r="AQ324" s="293"/>
      <c r="AR324" s="293"/>
      <c r="AS324" s="293"/>
      <c r="AT324" s="293"/>
      <c r="AU324" s="293"/>
      <c r="AV324" s="293"/>
      <c r="AW324" s="293"/>
      <c r="AX324" s="293"/>
      <c r="AY324" s="293"/>
      <c r="AZ324" s="293"/>
      <c r="BA324" s="293"/>
      <c r="BB324" s="293"/>
      <c r="BC324" s="293"/>
      <c r="BD324" s="293"/>
      <c r="BE324" s="293"/>
      <c r="BF324" s="293"/>
      <c r="BG324" s="293"/>
    </row>
    <row r="325" ht="14.25" customHeight="1">
      <c r="L325" s="178"/>
      <c r="M325" s="178"/>
      <c r="N325" s="178"/>
      <c r="W325" s="292"/>
      <c r="X325" s="293"/>
      <c r="Y325" s="293"/>
      <c r="Z325" s="293"/>
      <c r="AA325" s="293"/>
      <c r="AB325" s="293"/>
      <c r="AC325" s="293"/>
      <c r="AD325" s="293"/>
      <c r="AE325" s="293"/>
      <c r="AF325" s="293"/>
      <c r="AG325" s="293"/>
      <c r="AH325" s="293"/>
      <c r="AI325" s="293"/>
      <c r="AJ325" s="293"/>
      <c r="AK325" s="293"/>
      <c r="AL325" s="293"/>
      <c r="AM325" s="293"/>
      <c r="AN325" s="293"/>
      <c r="AO325" s="293"/>
      <c r="AP325" s="293"/>
      <c r="AQ325" s="293"/>
      <c r="AR325" s="293"/>
      <c r="AS325" s="293"/>
      <c r="AT325" s="293"/>
      <c r="AU325" s="293"/>
      <c r="AV325" s="293"/>
      <c r="AW325" s="293"/>
      <c r="AX325" s="293"/>
      <c r="AY325" s="293"/>
      <c r="AZ325" s="293"/>
      <c r="BA325" s="293"/>
      <c r="BB325" s="293"/>
      <c r="BC325" s="293"/>
      <c r="BD325" s="293"/>
      <c r="BE325" s="293"/>
      <c r="BF325" s="293"/>
      <c r="BG325" s="293"/>
    </row>
    <row r="326" ht="14.25" customHeight="1">
      <c r="L326" s="178"/>
      <c r="M326" s="178"/>
      <c r="N326" s="178"/>
      <c r="W326" s="292"/>
      <c r="X326" s="293"/>
      <c r="Y326" s="293"/>
      <c r="Z326" s="293"/>
      <c r="AA326" s="293"/>
      <c r="AB326" s="293"/>
      <c r="AC326" s="293"/>
      <c r="AD326" s="293"/>
      <c r="AE326" s="293"/>
      <c r="AF326" s="293"/>
      <c r="AG326" s="293"/>
      <c r="AH326" s="293"/>
      <c r="AI326" s="293"/>
      <c r="AJ326" s="293"/>
      <c r="AK326" s="293"/>
      <c r="AL326" s="293"/>
      <c r="AM326" s="293"/>
      <c r="AN326" s="293"/>
      <c r="AO326" s="293"/>
      <c r="AP326" s="293"/>
      <c r="AQ326" s="293"/>
      <c r="AR326" s="293"/>
      <c r="AS326" s="293"/>
      <c r="AT326" s="293"/>
      <c r="AU326" s="293"/>
      <c r="AV326" s="293"/>
      <c r="AW326" s="293"/>
      <c r="AX326" s="293"/>
      <c r="AY326" s="293"/>
      <c r="AZ326" s="293"/>
      <c r="BA326" s="293"/>
      <c r="BB326" s="293"/>
      <c r="BC326" s="293"/>
      <c r="BD326" s="293"/>
      <c r="BE326" s="293"/>
      <c r="BF326" s="293"/>
      <c r="BG326" s="293"/>
    </row>
    <row r="327" ht="14.25" customHeight="1">
      <c r="L327" s="178"/>
      <c r="M327" s="178"/>
      <c r="N327" s="178"/>
      <c r="W327" s="292"/>
      <c r="X327" s="293"/>
      <c r="Y327" s="293"/>
      <c r="Z327" s="293"/>
      <c r="AA327" s="293"/>
      <c r="AB327" s="293"/>
      <c r="AC327" s="293"/>
      <c r="AD327" s="293"/>
      <c r="AE327" s="293"/>
      <c r="AF327" s="293"/>
      <c r="AG327" s="293"/>
      <c r="AH327" s="293"/>
      <c r="AI327" s="293"/>
      <c r="AJ327" s="293"/>
      <c r="AK327" s="293"/>
      <c r="AL327" s="293"/>
      <c r="AM327" s="293"/>
      <c r="AN327" s="293"/>
      <c r="AO327" s="293"/>
      <c r="AP327" s="293"/>
      <c r="AQ327" s="293"/>
      <c r="AR327" s="293"/>
      <c r="AS327" s="293"/>
      <c r="AT327" s="293"/>
      <c r="AU327" s="293"/>
      <c r="AV327" s="293"/>
      <c r="AW327" s="293"/>
      <c r="AX327" s="293"/>
      <c r="AY327" s="293"/>
      <c r="AZ327" s="293"/>
      <c r="BA327" s="293"/>
      <c r="BB327" s="293"/>
      <c r="BC327" s="293"/>
      <c r="BD327" s="293"/>
      <c r="BE327" s="293"/>
      <c r="BF327" s="293"/>
      <c r="BG327" s="293"/>
    </row>
    <row r="328" ht="14.25" customHeight="1">
      <c r="L328" s="178"/>
      <c r="M328" s="178"/>
      <c r="N328" s="178"/>
      <c r="W328" s="292"/>
      <c r="X328" s="293"/>
      <c r="Y328" s="293"/>
      <c r="Z328" s="293"/>
      <c r="AA328" s="293"/>
      <c r="AB328" s="293"/>
      <c r="AC328" s="293"/>
      <c r="AD328" s="293"/>
      <c r="AE328" s="293"/>
      <c r="AF328" s="293"/>
      <c r="AG328" s="293"/>
      <c r="AH328" s="293"/>
      <c r="AI328" s="293"/>
      <c r="AJ328" s="293"/>
      <c r="AK328" s="293"/>
      <c r="AL328" s="293"/>
      <c r="AM328" s="293"/>
      <c r="AN328" s="293"/>
      <c r="AO328" s="293"/>
      <c r="AP328" s="293"/>
      <c r="AQ328" s="293"/>
      <c r="AR328" s="293"/>
      <c r="AS328" s="293"/>
      <c r="AT328" s="293"/>
      <c r="AU328" s="293"/>
      <c r="AV328" s="293"/>
      <c r="AW328" s="293"/>
      <c r="AX328" s="293"/>
      <c r="AY328" s="293"/>
      <c r="AZ328" s="293"/>
      <c r="BA328" s="293"/>
      <c r="BB328" s="293"/>
      <c r="BC328" s="293"/>
      <c r="BD328" s="293"/>
      <c r="BE328" s="293"/>
      <c r="BF328" s="293"/>
      <c r="BG328" s="293"/>
    </row>
    <row r="329" ht="14.25" customHeight="1">
      <c r="L329" s="178"/>
      <c r="M329" s="178"/>
      <c r="N329" s="178"/>
      <c r="W329" s="292"/>
      <c r="X329" s="293"/>
      <c r="Y329" s="293"/>
      <c r="Z329" s="293"/>
      <c r="AA329" s="293"/>
      <c r="AB329" s="293"/>
      <c r="AC329" s="293"/>
      <c r="AD329" s="293"/>
      <c r="AE329" s="293"/>
      <c r="AF329" s="293"/>
      <c r="AG329" s="293"/>
      <c r="AH329" s="293"/>
      <c r="AI329" s="293"/>
      <c r="AJ329" s="293"/>
      <c r="AK329" s="293"/>
      <c r="AL329" s="293"/>
      <c r="AM329" s="293"/>
      <c r="AN329" s="293"/>
      <c r="AO329" s="293"/>
      <c r="AP329" s="293"/>
      <c r="AQ329" s="293"/>
      <c r="AR329" s="293"/>
      <c r="AS329" s="293"/>
      <c r="AT329" s="293"/>
      <c r="AU329" s="293"/>
      <c r="AV329" s="293"/>
      <c r="AW329" s="293"/>
      <c r="AX329" s="293"/>
      <c r="AY329" s="293"/>
      <c r="AZ329" s="293"/>
      <c r="BA329" s="293"/>
      <c r="BB329" s="293"/>
      <c r="BC329" s="293"/>
      <c r="BD329" s="293"/>
      <c r="BE329" s="293"/>
      <c r="BF329" s="293"/>
      <c r="BG329" s="293"/>
    </row>
    <row r="330" ht="14.25" customHeight="1">
      <c r="L330" s="178"/>
      <c r="M330" s="178"/>
      <c r="N330" s="178"/>
      <c r="W330" s="292"/>
      <c r="X330" s="293"/>
      <c r="Y330" s="293"/>
      <c r="Z330" s="293"/>
      <c r="AA330" s="293"/>
      <c r="AB330" s="293"/>
      <c r="AC330" s="293"/>
      <c r="AD330" s="293"/>
      <c r="AE330" s="293"/>
      <c r="AF330" s="293"/>
      <c r="AG330" s="293"/>
      <c r="AH330" s="293"/>
      <c r="AI330" s="293"/>
      <c r="AJ330" s="293"/>
      <c r="AK330" s="293"/>
      <c r="AL330" s="293"/>
      <c r="AM330" s="293"/>
      <c r="AN330" s="293"/>
      <c r="AO330" s="293"/>
      <c r="AP330" s="293"/>
      <c r="AQ330" s="293"/>
      <c r="AR330" s="293"/>
      <c r="AS330" s="293"/>
      <c r="AT330" s="293"/>
      <c r="AU330" s="293"/>
      <c r="AV330" s="293"/>
      <c r="AW330" s="293"/>
      <c r="AX330" s="293"/>
      <c r="AY330" s="293"/>
      <c r="AZ330" s="293"/>
      <c r="BA330" s="293"/>
      <c r="BB330" s="293"/>
      <c r="BC330" s="293"/>
      <c r="BD330" s="293"/>
      <c r="BE330" s="293"/>
      <c r="BF330" s="293"/>
      <c r="BG330" s="293"/>
    </row>
    <row r="331" ht="14.25" customHeight="1">
      <c r="L331" s="178"/>
      <c r="M331" s="178"/>
      <c r="N331" s="178"/>
      <c r="W331" s="292"/>
      <c r="X331" s="293"/>
      <c r="Y331" s="293"/>
      <c r="Z331" s="293"/>
      <c r="AA331" s="293"/>
      <c r="AB331" s="293"/>
      <c r="AC331" s="293"/>
      <c r="AD331" s="293"/>
      <c r="AE331" s="293"/>
      <c r="AF331" s="293"/>
      <c r="AG331" s="293"/>
      <c r="AH331" s="293"/>
      <c r="AI331" s="293"/>
      <c r="AJ331" s="293"/>
      <c r="AK331" s="293"/>
      <c r="AL331" s="293"/>
      <c r="AM331" s="293"/>
      <c r="AN331" s="293"/>
      <c r="AO331" s="293"/>
      <c r="AP331" s="293"/>
      <c r="AQ331" s="293"/>
      <c r="AR331" s="293"/>
      <c r="AS331" s="293"/>
      <c r="AT331" s="293"/>
      <c r="AU331" s="293"/>
      <c r="AV331" s="293"/>
      <c r="AW331" s="293"/>
      <c r="AX331" s="293"/>
      <c r="AY331" s="293"/>
      <c r="AZ331" s="293"/>
      <c r="BA331" s="293"/>
      <c r="BB331" s="293"/>
      <c r="BC331" s="293"/>
      <c r="BD331" s="293"/>
      <c r="BE331" s="293"/>
      <c r="BF331" s="293"/>
      <c r="BG331" s="293"/>
    </row>
    <row r="332" ht="14.25" customHeight="1">
      <c r="L332" s="178"/>
      <c r="M332" s="178"/>
      <c r="N332" s="178"/>
      <c r="W332" s="292"/>
      <c r="X332" s="293"/>
      <c r="Y332" s="293"/>
      <c r="Z332" s="293"/>
      <c r="AA332" s="293"/>
      <c r="AB332" s="293"/>
      <c r="AC332" s="293"/>
      <c r="AD332" s="293"/>
      <c r="AE332" s="293"/>
      <c r="AF332" s="293"/>
      <c r="AG332" s="293"/>
      <c r="AH332" s="293"/>
      <c r="AI332" s="293"/>
      <c r="AJ332" s="293"/>
      <c r="AK332" s="293"/>
      <c r="AL332" s="293"/>
      <c r="AM332" s="293"/>
      <c r="AN332" s="293"/>
      <c r="AO332" s="293"/>
      <c r="AP332" s="293"/>
      <c r="AQ332" s="293"/>
      <c r="AR332" s="293"/>
      <c r="AS332" s="293"/>
      <c r="AT332" s="293"/>
      <c r="AU332" s="293"/>
      <c r="AV332" s="293"/>
      <c r="AW332" s="293"/>
      <c r="AX332" s="293"/>
      <c r="AY332" s="293"/>
      <c r="AZ332" s="293"/>
      <c r="BA332" s="293"/>
      <c r="BB332" s="293"/>
      <c r="BC332" s="293"/>
      <c r="BD332" s="293"/>
      <c r="BE332" s="293"/>
      <c r="BF332" s="293"/>
      <c r="BG332" s="293"/>
    </row>
    <row r="333" ht="14.25" customHeight="1">
      <c r="L333" s="178"/>
      <c r="M333" s="178"/>
      <c r="N333" s="178"/>
      <c r="W333" s="292"/>
      <c r="X333" s="293"/>
      <c r="Y333" s="293"/>
      <c r="Z333" s="293"/>
      <c r="AA333" s="293"/>
      <c r="AB333" s="293"/>
      <c r="AC333" s="293"/>
      <c r="AD333" s="293"/>
      <c r="AE333" s="293"/>
      <c r="AF333" s="293"/>
      <c r="AG333" s="293"/>
      <c r="AH333" s="293"/>
      <c r="AI333" s="293"/>
      <c r="AJ333" s="293"/>
      <c r="AK333" s="293"/>
      <c r="AL333" s="293"/>
      <c r="AM333" s="293"/>
      <c r="AN333" s="293"/>
      <c r="AO333" s="293"/>
      <c r="AP333" s="293"/>
      <c r="AQ333" s="293"/>
      <c r="AR333" s="293"/>
      <c r="AS333" s="293"/>
      <c r="AT333" s="293"/>
      <c r="AU333" s="293"/>
      <c r="AV333" s="293"/>
      <c r="AW333" s="293"/>
      <c r="AX333" s="293"/>
      <c r="AY333" s="293"/>
      <c r="AZ333" s="293"/>
      <c r="BA333" s="293"/>
      <c r="BB333" s="293"/>
      <c r="BC333" s="293"/>
      <c r="BD333" s="293"/>
      <c r="BE333" s="293"/>
      <c r="BF333" s="293"/>
      <c r="BG333" s="293"/>
    </row>
    <row r="334" ht="14.25" customHeight="1">
      <c r="L334" s="178"/>
      <c r="M334" s="178"/>
      <c r="N334" s="178"/>
      <c r="W334" s="292"/>
      <c r="X334" s="293"/>
      <c r="Y334" s="293"/>
      <c r="Z334" s="293"/>
      <c r="AA334" s="293"/>
      <c r="AB334" s="293"/>
      <c r="AC334" s="293"/>
      <c r="AD334" s="293"/>
      <c r="AE334" s="293"/>
      <c r="AF334" s="293"/>
      <c r="AG334" s="293"/>
      <c r="AH334" s="293"/>
      <c r="AI334" s="293"/>
      <c r="AJ334" s="293"/>
      <c r="AK334" s="293"/>
      <c r="AL334" s="293"/>
      <c r="AM334" s="293"/>
      <c r="AN334" s="293"/>
      <c r="AO334" s="293"/>
      <c r="AP334" s="293"/>
      <c r="AQ334" s="293"/>
      <c r="AR334" s="293"/>
      <c r="AS334" s="293"/>
      <c r="AT334" s="293"/>
      <c r="AU334" s="293"/>
      <c r="AV334" s="293"/>
      <c r="AW334" s="293"/>
      <c r="AX334" s="293"/>
      <c r="AY334" s="293"/>
      <c r="AZ334" s="293"/>
      <c r="BA334" s="293"/>
      <c r="BB334" s="293"/>
      <c r="BC334" s="293"/>
      <c r="BD334" s="293"/>
      <c r="BE334" s="293"/>
      <c r="BF334" s="293"/>
      <c r="BG334" s="293"/>
    </row>
    <row r="335" ht="14.25" customHeight="1">
      <c r="L335" s="178"/>
      <c r="M335" s="178"/>
      <c r="N335" s="178"/>
      <c r="W335" s="292"/>
      <c r="X335" s="293"/>
      <c r="Y335" s="293"/>
      <c r="Z335" s="293"/>
      <c r="AA335" s="293"/>
      <c r="AB335" s="293"/>
      <c r="AC335" s="293"/>
      <c r="AD335" s="293"/>
      <c r="AE335" s="293"/>
      <c r="AF335" s="293"/>
      <c r="AG335" s="293"/>
      <c r="AH335" s="293"/>
      <c r="AI335" s="293"/>
      <c r="AJ335" s="293"/>
      <c r="AK335" s="293"/>
      <c r="AL335" s="293"/>
      <c r="AM335" s="293"/>
      <c r="AN335" s="293"/>
      <c r="AO335" s="293"/>
      <c r="AP335" s="293"/>
      <c r="AQ335" s="293"/>
      <c r="AR335" s="293"/>
      <c r="AS335" s="293"/>
      <c r="AT335" s="293"/>
      <c r="AU335" s="293"/>
      <c r="AV335" s="293"/>
      <c r="AW335" s="293"/>
      <c r="AX335" s="293"/>
      <c r="AY335" s="293"/>
      <c r="AZ335" s="293"/>
      <c r="BA335" s="293"/>
      <c r="BB335" s="293"/>
      <c r="BC335" s="293"/>
      <c r="BD335" s="293"/>
      <c r="BE335" s="293"/>
      <c r="BF335" s="293"/>
      <c r="BG335" s="293"/>
    </row>
    <row r="336" ht="14.25" customHeight="1">
      <c r="L336" s="178"/>
      <c r="M336" s="178"/>
      <c r="N336" s="178"/>
      <c r="W336" s="292"/>
      <c r="X336" s="293"/>
      <c r="Y336" s="293"/>
      <c r="Z336" s="293"/>
      <c r="AA336" s="293"/>
      <c r="AB336" s="293"/>
      <c r="AC336" s="293"/>
      <c r="AD336" s="293"/>
      <c r="AE336" s="293"/>
      <c r="AF336" s="293"/>
      <c r="AG336" s="293"/>
      <c r="AH336" s="293"/>
      <c r="AI336" s="293"/>
      <c r="AJ336" s="293"/>
      <c r="AK336" s="293"/>
      <c r="AL336" s="293"/>
      <c r="AM336" s="293"/>
      <c r="AN336" s="293"/>
      <c r="AO336" s="293"/>
      <c r="AP336" s="293"/>
      <c r="AQ336" s="293"/>
      <c r="AR336" s="293"/>
      <c r="AS336" s="293"/>
      <c r="AT336" s="293"/>
      <c r="AU336" s="293"/>
      <c r="AV336" s="293"/>
      <c r="AW336" s="293"/>
      <c r="AX336" s="293"/>
      <c r="AY336" s="293"/>
      <c r="AZ336" s="293"/>
      <c r="BA336" s="293"/>
      <c r="BB336" s="293"/>
      <c r="BC336" s="293"/>
      <c r="BD336" s="293"/>
      <c r="BE336" s="293"/>
      <c r="BF336" s="293"/>
      <c r="BG336" s="293"/>
    </row>
    <row r="337" ht="14.25" customHeight="1">
      <c r="L337" s="178"/>
      <c r="M337" s="178"/>
      <c r="N337" s="178"/>
      <c r="W337" s="292"/>
      <c r="X337" s="293"/>
      <c r="Y337" s="293"/>
      <c r="Z337" s="293"/>
      <c r="AA337" s="293"/>
      <c r="AB337" s="293"/>
      <c r="AC337" s="293"/>
      <c r="AD337" s="293"/>
      <c r="AE337" s="293"/>
      <c r="AF337" s="293"/>
      <c r="AG337" s="293"/>
      <c r="AH337" s="293"/>
      <c r="AI337" s="293"/>
      <c r="AJ337" s="293"/>
      <c r="AK337" s="293"/>
      <c r="AL337" s="293"/>
      <c r="AM337" s="293"/>
      <c r="AN337" s="293"/>
      <c r="AO337" s="293"/>
      <c r="AP337" s="293"/>
      <c r="AQ337" s="293"/>
      <c r="AR337" s="293"/>
      <c r="AS337" s="293"/>
      <c r="AT337" s="293"/>
      <c r="AU337" s="293"/>
      <c r="AV337" s="293"/>
      <c r="AW337" s="293"/>
      <c r="AX337" s="293"/>
      <c r="AY337" s="293"/>
      <c r="AZ337" s="293"/>
      <c r="BA337" s="293"/>
      <c r="BB337" s="293"/>
      <c r="BC337" s="293"/>
      <c r="BD337" s="293"/>
      <c r="BE337" s="293"/>
      <c r="BF337" s="293"/>
      <c r="BG337" s="293"/>
    </row>
    <row r="338" ht="14.25" customHeight="1">
      <c r="L338" s="178"/>
      <c r="M338" s="178"/>
      <c r="N338" s="178"/>
      <c r="W338" s="292"/>
      <c r="X338" s="293"/>
      <c r="Y338" s="293"/>
      <c r="Z338" s="293"/>
      <c r="AA338" s="293"/>
      <c r="AB338" s="293"/>
      <c r="AC338" s="293"/>
      <c r="AD338" s="293"/>
      <c r="AE338" s="293"/>
      <c r="AF338" s="293"/>
      <c r="AG338" s="293"/>
      <c r="AH338" s="293"/>
      <c r="AI338" s="293"/>
      <c r="AJ338" s="293"/>
      <c r="AK338" s="293"/>
      <c r="AL338" s="293"/>
      <c r="AM338" s="293"/>
      <c r="AN338" s="293"/>
      <c r="AO338" s="293"/>
      <c r="AP338" s="293"/>
      <c r="AQ338" s="293"/>
      <c r="AR338" s="293"/>
      <c r="AS338" s="293"/>
      <c r="AT338" s="293"/>
      <c r="AU338" s="293"/>
      <c r="AV338" s="293"/>
      <c r="AW338" s="293"/>
      <c r="AX338" s="293"/>
      <c r="AY338" s="293"/>
      <c r="AZ338" s="293"/>
      <c r="BA338" s="293"/>
      <c r="BB338" s="293"/>
      <c r="BC338" s="293"/>
      <c r="BD338" s="293"/>
      <c r="BE338" s="293"/>
      <c r="BF338" s="293"/>
      <c r="BG338" s="293"/>
    </row>
    <row r="339" ht="14.25" customHeight="1">
      <c r="L339" s="178"/>
      <c r="M339" s="178"/>
      <c r="N339" s="178"/>
      <c r="W339" s="292"/>
      <c r="X339" s="293"/>
      <c r="Y339" s="293"/>
      <c r="Z339" s="293"/>
      <c r="AA339" s="293"/>
      <c r="AB339" s="293"/>
      <c r="AC339" s="293"/>
      <c r="AD339" s="293"/>
      <c r="AE339" s="293"/>
      <c r="AF339" s="293"/>
      <c r="AG339" s="293"/>
      <c r="AH339" s="293"/>
      <c r="AI339" s="293"/>
      <c r="AJ339" s="293"/>
      <c r="AK339" s="293"/>
      <c r="AL339" s="293"/>
      <c r="AM339" s="293"/>
      <c r="AN339" s="293"/>
      <c r="AO339" s="293"/>
      <c r="AP339" s="293"/>
      <c r="AQ339" s="293"/>
      <c r="AR339" s="293"/>
      <c r="AS339" s="293"/>
      <c r="AT339" s="293"/>
      <c r="AU339" s="293"/>
      <c r="AV339" s="293"/>
      <c r="AW339" s="293"/>
      <c r="AX339" s="293"/>
      <c r="AY339" s="293"/>
      <c r="AZ339" s="293"/>
      <c r="BA339" s="293"/>
      <c r="BB339" s="293"/>
      <c r="BC339" s="293"/>
      <c r="BD339" s="293"/>
      <c r="BE339" s="293"/>
      <c r="BF339" s="293"/>
      <c r="BG339" s="293"/>
    </row>
    <row r="340" ht="14.25" customHeight="1">
      <c r="L340" s="178"/>
      <c r="M340" s="178"/>
      <c r="N340" s="178"/>
      <c r="W340" s="292"/>
      <c r="X340" s="293"/>
      <c r="Y340" s="293"/>
      <c r="Z340" s="293"/>
      <c r="AA340" s="293"/>
      <c r="AB340" s="293"/>
      <c r="AC340" s="293"/>
      <c r="AD340" s="293"/>
      <c r="AE340" s="293"/>
      <c r="AF340" s="293"/>
      <c r="AG340" s="293"/>
      <c r="AH340" s="293"/>
      <c r="AI340" s="293"/>
      <c r="AJ340" s="293"/>
      <c r="AK340" s="293"/>
      <c r="AL340" s="293"/>
      <c r="AM340" s="293"/>
      <c r="AN340" s="293"/>
      <c r="AO340" s="293"/>
      <c r="AP340" s="293"/>
      <c r="AQ340" s="293"/>
      <c r="AR340" s="293"/>
      <c r="AS340" s="293"/>
      <c r="AT340" s="293"/>
      <c r="AU340" s="293"/>
      <c r="AV340" s="293"/>
      <c r="AW340" s="293"/>
      <c r="AX340" s="293"/>
      <c r="AY340" s="293"/>
      <c r="AZ340" s="293"/>
      <c r="BA340" s="293"/>
      <c r="BB340" s="293"/>
      <c r="BC340" s="293"/>
      <c r="BD340" s="293"/>
      <c r="BE340" s="293"/>
      <c r="BF340" s="293"/>
      <c r="BG340" s="293"/>
    </row>
    <row r="341" ht="14.25" customHeight="1">
      <c r="L341" s="178"/>
      <c r="M341" s="178"/>
      <c r="N341" s="178"/>
      <c r="W341" s="292"/>
      <c r="X341" s="293"/>
      <c r="Y341" s="293"/>
      <c r="Z341" s="293"/>
      <c r="AA341" s="293"/>
      <c r="AB341" s="293"/>
      <c r="AC341" s="293"/>
      <c r="AD341" s="293"/>
      <c r="AE341" s="293"/>
      <c r="AF341" s="293"/>
      <c r="AG341" s="293"/>
      <c r="AH341" s="293"/>
      <c r="AI341" s="293"/>
      <c r="AJ341" s="293"/>
      <c r="AK341" s="293"/>
      <c r="AL341" s="293"/>
      <c r="AM341" s="293"/>
      <c r="AN341" s="293"/>
      <c r="AO341" s="293"/>
      <c r="AP341" s="293"/>
      <c r="AQ341" s="293"/>
      <c r="AR341" s="293"/>
      <c r="AS341" s="293"/>
      <c r="AT341" s="293"/>
      <c r="AU341" s="293"/>
      <c r="AV341" s="293"/>
      <c r="AW341" s="293"/>
      <c r="AX341" s="293"/>
      <c r="AY341" s="293"/>
      <c r="AZ341" s="293"/>
      <c r="BA341" s="293"/>
      <c r="BB341" s="293"/>
      <c r="BC341" s="293"/>
      <c r="BD341" s="293"/>
      <c r="BE341" s="293"/>
      <c r="BF341" s="293"/>
      <c r="BG341" s="293"/>
    </row>
    <row r="342" ht="14.25" customHeight="1">
      <c r="L342" s="178"/>
      <c r="M342" s="178"/>
      <c r="N342" s="178"/>
      <c r="W342" s="292"/>
      <c r="X342" s="293"/>
      <c r="Y342" s="293"/>
      <c r="Z342" s="293"/>
      <c r="AA342" s="293"/>
      <c r="AB342" s="293"/>
      <c r="AC342" s="293"/>
      <c r="AD342" s="293"/>
      <c r="AE342" s="293"/>
      <c r="AF342" s="293"/>
      <c r="AG342" s="293"/>
      <c r="AH342" s="293"/>
      <c r="AI342" s="293"/>
      <c r="AJ342" s="293"/>
      <c r="AK342" s="293"/>
      <c r="AL342" s="293"/>
      <c r="AM342" s="293"/>
      <c r="AN342" s="293"/>
      <c r="AO342" s="293"/>
      <c r="AP342" s="293"/>
      <c r="AQ342" s="293"/>
      <c r="AR342" s="293"/>
      <c r="AS342" s="293"/>
      <c r="AT342" s="293"/>
      <c r="AU342" s="293"/>
      <c r="AV342" s="293"/>
      <c r="AW342" s="293"/>
      <c r="AX342" s="293"/>
      <c r="AY342" s="293"/>
      <c r="AZ342" s="293"/>
      <c r="BA342" s="293"/>
      <c r="BB342" s="293"/>
      <c r="BC342" s="293"/>
      <c r="BD342" s="293"/>
      <c r="BE342" s="293"/>
      <c r="BF342" s="293"/>
      <c r="BG342" s="293"/>
    </row>
    <row r="343" ht="14.25" customHeight="1">
      <c r="L343" s="178"/>
      <c r="M343" s="178"/>
      <c r="N343" s="178"/>
      <c r="W343" s="292"/>
      <c r="X343" s="293"/>
      <c r="Y343" s="293"/>
      <c r="Z343" s="293"/>
      <c r="AA343" s="293"/>
      <c r="AB343" s="293"/>
      <c r="AC343" s="293"/>
      <c r="AD343" s="293"/>
      <c r="AE343" s="293"/>
      <c r="AF343" s="293"/>
      <c r="AG343" s="293"/>
      <c r="AH343" s="293"/>
      <c r="AI343" s="293"/>
      <c r="AJ343" s="293"/>
      <c r="AK343" s="293"/>
      <c r="AL343" s="293"/>
      <c r="AM343" s="293"/>
      <c r="AN343" s="293"/>
      <c r="AO343" s="293"/>
      <c r="AP343" s="293"/>
      <c r="AQ343" s="293"/>
      <c r="AR343" s="293"/>
      <c r="AS343" s="293"/>
      <c r="AT343" s="293"/>
      <c r="AU343" s="293"/>
      <c r="AV343" s="293"/>
      <c r="AW343" s="293"/>
      <c r="AX343" s="293"/>
      <c r="AY343" s="293"/>
      <c r="AZ343" s="293"/>
      <c r="BA343" s="293"/>
      <c r="BB343" s="293"/>
      <c r="BC343" s="293"/>
      <c r="BD343" s="293"/>
      <c r="BE343" s="293"/>
      <c r="BF343" s="293"/>
      <c r="BG343" s="293"/>
    </row>
    <row r="344" ht="14.25" customHeight="1">
      <c r="L344" s="178"/>
      <c r="M344" s="178"/>
      <c r="N344" s="178"/>
      <c r="W344" s="292"/>
      <c r="X344" s="293"/>
      <c r="Y344" s="293"/>
      <c r="Z344" s="293"/>
      <c r="AA344" s="293"/>
      <c r="AB344" s="293"/>
      <c r="AC344" s="293"/>
      <c r="AD344" s="293"/>
      <c r="AE344" s="293"/>
      <c r="AF344" s="293"/>
      <c r="AG344" s="293"/>
      <c r="AH344" s="293"/>
      <c r="AI344" s="293"/>
      <c r="AJ344" s="293"/>
      <c r="AK344" s="293"/>
      <c r="AL344" s="293"/>
      <c r="AM344" s="293"/>
      <c r="AN344" s="293"/>
      <c r="AO344" s="293"/>
      <c r="AP344" s="293"/>
      <c r="AQ344" s="293"/>
      <c r="AR344" s="293"/>
      <c r="AS344" s="293"/>
      <c r="AT344" s="293"/>
      <c r="AU344" s="293"/>
      <c r="AV344" s="293"/>
      <c r="AW344" s="293"/>
      <c r="AX344" s="293"/>
      <c r="AY344" s="293"/>
      <c r="AZ344" s="293"/>
      <c r="BA344" s="293"/>
      <c r="BB344" s="293"/>
      <c r="BC344" s="293"/>
      <c r="BD344" s="293"/>
      <c r="BE344" s="293"/>
      <c r="BF344" s="293"/>
      <c r="BG344" s="293"/>
    </row>
    <row r="345" ht="14.25" customHeight="1">
      <c r="L345" s="178"/>
      <c r="M345" s="178"/>
      <c r="N345" s="178"/>
      <c r="W345" s="292"/>
      <c r="X345" s="293"/>
      <c r="Y345" s="293"/>
      <c r="Z345" s="293"/>
      <c r="AA345" s="293"/>
      <c r="AB345" s="293"/>
      <c r="AC345" s="293"/>
      <c r="AD345" s="293"/>
      <c r="AE345" s="293"/>
      <c r="AF345" s="293"/>
      <c r="AG345" s="293"/>
      <c r="AH345" s="293"/>
      <c r="AI345" s="293"/>
      <c r="AJ345" s="293"/>
      <c r="AK345" s="293"/>
      <c r="AL345" s="293"/>
      <c r="AM345" s="293"/>
      <c r="AN345" s="293"/>
      <c r="AO345" s="293"/>
      <c r="AP345" s="293"/>
      <c r="AQ345" s="293"/>
      <c r="AR345" s="293"/>
      <c r="AS345" s="293"/>
      <c r="AT345" s="293"/>
      <c r="AU345" s="293"/>
      <c r="AV345" s="293"/>
      <c r="AW345" s="293"/>
      <c r="AX345" s="293"/>
      <c r="AY345" s="293"/>
      <c r="AZ345" s="293"/>
      <c r="BA345" s="293"/>
      <c r="BB345" s="293"/>
      <c r="BC345" s="293"/>
      <c r="BD345" s="293"/>
      <c r="BE345" s="293"/>
      <c r="BF345" s="293"/>
      <c r="BG345" s="293"/>
    </row>
    <row r="346" ht="14.25" customHeight="1">
      <c r="L346" s="178"/>
      <c r="M346" s="178"/>
      <c r="N346" s="178"/>
      <c r="W346" s="292"/>
      <c r="X346" s="293"/>
      <c r="Y346" s="293"/>
      <c r="Z346" s="293"/>
      <c r="AA346" s="293"/>
      <c r="AB346" s="293"/>
      <c r="AC346" s="293"/>
      <c r="AD346" s="293"/>
      <c r="AE346" s="293"/>
      <c r="AF346" s="293"/>
      <c r="AG346" s="293"/>
      <c r="AH346" s="293"/>
      <c r="AI346" s="293"/>
      <c r="AJ346" s="293"/>
      <c r="AK346" s="293"/>
      <c r="AL346" s="293"/>
      <c r="AM346" s="293"/>
      <c r="AN346" s="293"/>
      <c r="AO346" s="293"/>
      <c r="AP346" s="293"/>
      <c r="AQ346" s="293"/>
      <c r="AR346" s="293"/>
      <c r="AS346" s="293"/>
      <c r="AT346" s="293"/>
      <c r="AU346" s="293"/>
      <c r="AV346" s="293"/>
      <c r="AW346" s="293"/>
      <c r="AX346" s="293"/>
      <c r="AY346" s="293"/>
      <c r="AZ346" s="293"/>
      <c r="BA346" s="293"/>
      <c r="BB346" s="293"/>
      <c r="BC346" s="293"/>
      <c r="BD346" s="293"/>
      <c r="BE346" s="293"/>
      <c r="BF346" s="293"/>
      <c r="BG346" s="293"/>
    </row>
    <row r="347" ht="14.25" customHeight="1">
      <c r="L347" s="178"/>
      <c r="M347" s="178"/>
      <c r="N347" s="178"/>
      <c r="W347" s="292"/>
      <c r="X347" s="293"/>
      <c r="Y347" s="293"/>
      <c r="Z347" s="293"/>
      <c r="AA347" s="293"/>
      <c r="AB347" s="293"/>
      <c r="AC347" s="293"/>
      <c r="AD347" s="293"/>
      <c r="AE347" s="293"/>
      <c r="AF347" s="293"/>
      <c r="AG347" s="293"/>
      <c r="AH347" s="293"/>
      <c r="AI347" s="293"/>
      <c r="AJ347" s="293"/>
      <c r="AK347" s="293"/>
      <c r="AL347" s="293"/>
      <c r="AM347" s="293"/>
      <c r="AN347" s="293"/>
      <c r="AO347" s="293"/>
      <c r="AP347" s="293"/>
      <c r="AQ347" s="293"/>
      <c r="AR347" s="293"/>
      <c r="AS347" s="293"/>
      <c r="AT347" s="293"/>
      <c r="AU347" s="293"/>
      <c r="AV347" s="293"/>
      <c r="AW347" s="293"/>
      <c r="AX347" s="293"/>
      <c r="AY347" s="293"/>
      <c r="AZ347" s="293"/>
      <c r="BA347" s="293"/>
      <c r="BB347" s="293"/>
      <c r="BC347" s="293"/>
      <c r="BD347" s="293"/>
      <c r="BE347" s="293"/>
      <c r="BF347" s="293"/>
      <c r="BG347" s="293"/>
    </row>
    <row r="348" ht="14.25" customHeight="1">
      <c r="L348" s="178"/>
      <c r="M348" s="178"/>
      <c r="N348" s="178"/>
      <c r="W348" s="292"/>
      <c r="X348" s="293"/>
      <c r="Y348" s="293"/>
      <c r="Z348" s="293"/>
      <c r="AA348" s="293"/>
      <c r="AB348" s="293"/>
      <c r="AC348" s="293"/>
      <c r="AD348" s="293"/>
      <c r="AE348" s="293"/>
      <c r="AF348" s="293"/>
      <c r="AG348" s="293"/>
      <c r="AH348" s="293"/>
      <c r="AI348" s="293"/>
      <c r="AJ348" s="293"/>
      <c r="AK348" s="293"/>
      <c r="AL348" s="293"/>
      <c r="AM348" s="293"/>
      <c r="AN348" s="293"/>
      <c r="AO348" s="293"/>
      <c r="AP348" s="293"/>
      <c r="AQ348" s="293"/>
      <c r="AR348" s="293"/>
      <c r="AS348" s="293"/>
      <c r="AT348" s="293"/>
      <c r="AU348" s="293"/>
      <c r="AV348" s="293"/>
      <c r="AW348" s="293"/>
      <c r="AX348" s="293"/>
      <c r="AY348" s="293"/>
      <c r="AZ348" s="293"/>
      <c r="BA348" s="293"/>
      <c r="BB348" s="293"/>
      <c r="BC348" s="293"/>
      <c r="BD348" s="293"/>
      <c r="BE348" s="293"/>
      <c r="BF348" s="293"/>
      <c r="BG348" s="293"/>
    </row>
    <row r="349" ht="14.25" customHeight="1">
      <c r="L349" s="178"/>
      <c r="M349" s="178"/>
      <c r="N349" s="178"/>
      <c r="W349" s="292"/>
      <c r="X349" s="293"/>
      <c r="Y349" s="293"/>
      <c r="Z349" s="293"/>
      <c r="AA349" s="293"/>
      <c r="AB349" s="293"/>
      <c r="AC349" s="293"/>
      <c r="AD349" s="293"/>
      <c r="AE349" s="293"/>
      <c r="AF349" s="293"/>
      <c r="AG349" s="293"/>
      <c r="AH349" s="293"/>
      <c r="AI349" s="293"/>
      <c r="AJ349" s="293"/>
      <c r="AK349" s="293"/>
      <c r="AL349" s="293"/>
      <c r="AM349" s="293"/>
      <c r="AN349" s="293"/>
      <c r="AO349" s="293"/>
      <c r="AP349" s="293"/>
      <c r="AQ349" s="293"/>
      <c r="AR349" s="293"/>
      <c r="AS349" s="293"/>
      <c r="AT349" s="293"/>
      <c r="AU349" s="293"/>
      <c r="AV349" s="293"/>
      <c r="AW349" s="293"/>
      <c r="AX349" s="293"/>
      <c r="AY349" s="293"/>
      <c r="AZ349" s="293"/>
      <c r="BA349" s="293"/>
      <c r="BB349" s="293"/>
      <c r="BC349" s="293"/>
      <c r="BD349" s="293"/>
      <c r="BE349" s="293"/>
      <c r="BF349" s="293"/>
      <c r="BG349" s="293"/>
    </row>
    <row r="350" ht="14.25" customHeight="1">
      <c r="L350" s="178"/>
      <c r="M350" s="178"/>
      <c r="N350" s="178"/>
      <c r="W350" s="292"/>
      <c r="X350" s="293"/>
      <c r="Y350" s="293"/>
      <c r="Z350" s="293"/>
      <c r="AA350" s="293"/>
      <c r="AB350" s="293"/>
      <c r="AC350" s="293"/>
      <c r="AD350" s="293"/>
      <c r="AE350" s="293"/>
      <c r="AF350" s="293"/>
      <c r="AG350" s="293"/>
      <c r="AH350" s="293"/>
      <c r="AI350" s="293"/>
      <c r="AJ350" s="293"/>
      <c r="AK350" s="293"/>
      <c r="AL350" s="293"/>
      <c r="AM350" s="293"/>
      <c r="AN350" s="293"/>
      <c r="AO350" s="293"/>
      <c r="AP350" s="293"/>
      <c r="AQ350" s="293"/>
      <c r="AR350" s="293"/>
      <c r="AS350" s="293"/>
      <c r="AT350" s="293"/>
      <c r="AU350" s="293"/>
      <c r="AV350" s="293"/>
      <c r="AW350" s="293"/>
      <c r="AX350" s="293"/>
      <c r="AY350" s="293"/>
      <c r="AZ350" s="293"/>
      <c r="BA350" s="293"/>
      <c r="BB350" s="293"/>
      <c r="BC350" s="293"/>
      <c r="BD350" s="293"/>
      <c r="BE350" s="293"/>
      <c r="BF350" s="293"/>
      <c r="BG350" s="293"/>
    </row>
    <row r="351" ht="14.25" customHeight="1">
      <c r="L351" s="178"/>
      <c r="M351" s="178"/>
      <c r="N351" s="178"/>
      <c r="W351" s="292"/>
      <c r="X351" s="293"/>
      <c r="Y351" s="293"/>
      <c r="Z351" s="293"/>
      <c r="AA351" s="293"/>
      <c r="AB351" s="293"/>
      <c r="AC351" s="293"/>
      <c r="AD351" s="293"/>
      <c r="AE351" s="293"/>
      <c r="AF351" s="293"/>
      <c r="AG351" s="293"/>
      <c r="AH351" s="293"/>
      <c r="AI351" s="293"/>
      <c r="AJ351" s="293"/>
      <c r="AK351" s="293"/>
      <c r="AL351" s="293"/>
      <c r="AM351" s="293"/>
      <c r="AN351" s="293"/>
      <c r="AO351" s="293"/>
      <c r="AP351" s="293"/>
      <c r="AQ351" s="293"/>
      <c r="AR351" s="293"/>
      <c r="AS351" s="293"/>
      <c r="AT351" s="293"/>
      <c r="AU351" s="293"/>
      <c r="AV351" s="293"/>
      <c r="AW351" s="293"/>
      <c r="AX351" s="293"/>
      <c r="AY351" s="293"/>
      <c r="AZ351" s="293"/>
      <c r="BA351" s="293"/>
      <c r="BB351" s="293"/>
      <c r="BC351" s="293"/>
      <c r="BD351" s="293"/>
      <c r="BE351" s="293"/>
      <c r="BF351" s="293"/>
      <c r="BG351" s="293"/>
    </row>
    <row r="352" ht="14.25" customHeight="1">
      <c r="L352" s="178"/>
      <c r="M352" s="178"/>
      <c r="N352" s="178"/>
      <c r="W352" s="292"/>
      <c r="X352" s="293"/>
      <c r="Y352" s="293"/>
      <c r="Z352" s="293"/>
      <c r="AA352" s="293"/>
      <c r="AB352" s="293"/>
      <c r="AC352" s="293"/>
      <c r="AD352" s="293"/>
      <c r="AE352" s="293"/>
      <c r="AF352" s="293"/>
      <c r="AG352" s="293"/>
      <c r="AH352" s="293"/>
      <c r="AI352" s="293"/>
      <c r="AJ352" s="293"/>
      <c r="AK352" s="293"/>
      <c r="AL352" s="293"/>
      <c r="AM352" s="293"/>
      <c r="AN352" s="293"/>
      <c r="AO352" s="293"/>
      <c r="AP352" s="293"/>
      <c r="AQ352" s="293"/>
      <c r="AR352" s="293"/>
      <c r="AS352" s="293"/>
      <c r="AT352" s="293"/>
      <c r="AU352" s="293"/>
      <c r="AV352" s="293"/>
      <c r="AW352" s="293"/>
      <c r="AX352" s="293"/>
      <c r="AY352" s="293"/>
      <c r="AZ352" s="293"/>
      <c r="BA352" s="293"/>
      <c r="BB352" s="293"/>
      <c r="BC352" s="293"/>
      <c r="BD352" s="293"/>
      <c r="BE352" s="293"/>
      <c r="BF352" s="293"/>
      <c r="BG352" s="293"/>
    </row>
    <row r="353" ht="14.25" customHeight="1">
      <c r="L353" s="178"/>
      <c r="M353" s="178"/>
      <c r="N353" s="178"/>
      <c r="W353" s="292"/>
      <c r="X353" s="293"/>
      <c r="Y353" s="293"/>
      <c r="Z353" s="293"/>
      <c r="AA353" s="293"/>
      <c r="AB353" s="293"/>
      <c r="AC353" s="293"/>
      <c r="AD353" s="293"/>
      <c r="AE353" s="293"/>
      <c r="AF353" s="293"/>
      <c r="AG353" s="293"/>
      <c r="AH353" s="293"/>
      <c r="AI353" s="293"/>
      <c r="AJ353" s="293"/>
      <c r="AK353" s="293"/>
      <c r="AL353" s="293"/>
      <c r="AM353" s="293"/>
      <c r="AN353" s="293"/>
      <c r="AO353" s="293"/>
      <c r="AP353" s="293"/>
      <c r="AQ353" s="293"/>
      <c r="AR353" s="293"/>
      <c r="AS353" s="293"/>
      <c r="AT353" s="293"/>
      <c r="AU353" s="293"/>
      <c r="AV353" s="293"/>
      <c r="AW353" s="293"/>
      <c r="AX353" s="293"/>
      <c r="AY353" s="293"/>
      <c r="AZ353" s="293"/>
      <c r="BA353" s="293"/>
      <c r="BB353" s="293"/>
      <c r="BC353" s="293"/>
      <c r="BD353" s="293"/>
      <c r="BE353" s="293"/>
      <c r="BF353" s="293"/>
      <c r="BG353" s="293"/>
    </row>
    <row r="354" ht="14.25" customHeight="1">
      <c r="L354" s="178"/>
      <c r="M354" s="178"/>
      <c r="N354" s="178"/>
      <c r="W354" s="292"/>
      <c r="X354" s="293"/>
      <c r="Y354" s="293"/>
      <c r="Z354" s="293"/>
      <c r="AA354" s="293"/>
      <c r="AB354" s="293"/>
      <c r="AC354" s="293"/>
      <c r="AD354" s="293"/>
      <c r="AE354" s="293"/>
      <c r="AF354" s="293"/>
      <c r="AG354" s="293"/>
      <c r="AH354" s="293"/>
      <c r="AI354" s="293"/>
      <c r="AJ354" s="293"/>
      <c r="AK354" s="293"/>
      <c r="AL354" s="293"/>
      <c r="AM354" s="293"/>
      <c r="AN354" s="293"/>
      <c r="AO354" s="293"/>
      <c r="AP354" s="293"/>
      <c r="AQ354" s="293"/>
      <c r="AR354" s="293"/>
      <c r="AS354" s="293"/>
      <c r="AT354" s="293"/>
      <c r="AU354" s="293"/>
      <c r="AV354" s="293"/>
      <c r="AW354" s="293"/>
      <c r="AX354" s="293"/>
      <c r="AY354" s="293"/>
      <c r="AZ354" s="293"/>
      <c r="BA354" s="293"/>
      <c r="BB354" s="293"/>
      <c r="BC354" s="293"/>
      <c r="BD354" s="293"/>
      <c r="BE354" s="293"/>
      <c r="BF354" s="293"/>
      <c r="BG354" s="293"/>
    </row>
    <row r="355" ht="14.25" customHeight="1">
      <c r="L355" s="178"/>
      <c r="M355" s="178"/>
      <c r="N355" s="178"/>
      <c r="W355" s="292"/>
      <c r="X355" s="293"/>
      <c r="Y355" s="293"/>
      <c r="Z355" s="293"/>
      <c r="AA355" s="293"/>
      <c r="AB355" s="293"/>
      <c r="AC355" s="293"/>
      <c r="AD355" s="293"/>
      <c r="AE355" s="293"/>
      <c r="AF355" s="293"/>
      <c r="AG355" s="293"/>
      <c r="AH355" s="293"/>
      <c r="AI355" s="293"/>
      <c r="AJ355" s="293"/>
      <c r="AK355" s="293"/>
      <c r="AL355" s="293"/>
      <c r="AM355" s="293"/>
      <c r="AN355" s="293"/>
      <c r="AO355" s="293"/>
      <c r="AP355" s="293"/>
      <c r="AQ355" s="293"/>
      <c r="AR355" s="293"/>
      <c r="AS355" s="293"/>
      <c r="AT355" s="293"/>
      <c r="AU355" s="293"/>
      <c r="AV355" s="293"/>
      <c r="AW355" s="293"/>
      <c r="AX355" s="293"/>
      <c r="AY355" s="293"/>
      <c r="AZ355" s="293"/>
      <c r="BA355" s="293"/>
      <c r="BB355" s="293"/>
      <c r="BC355" s="293"/>
      <c r="BD355" s="293"/>
      <c r="BE355" s="293"/>
      <c r="BF355" s="293"/>
      <c r="BG355" s="293"/>
    </row>
    <row r="356" ht="14.25" customHeight="1">
      <c r="L356" s="178"/>
      <c r="M356" s="178"/>
      <c r="N356" s="178"/>
      <c r="W356" s="292"/>
      <c r="X356" s="293"/>
      <c r="Y356" s="293"/>
      <c r="Z356" s="293"/>
      <c r="AA356" s="293"/>
      <c r="AB356" s="293"/>
      <c r="AC356" s="293"/>
      <c r="AD356" s="293"/>
      <c r="AE356" s="293"/>
      <c r="AF356" s="293"/>
      <c r="AG356" s="293"/>
      <c r="AH356" s="293"/>
      <c r="AI356" s="293"/>
      <c r="AJ356" s="293"/>
      <c r="AK356" s="293"/>
      <c r="AL356" s="293"/>
      <c r="AM356" s="293"/>
      <c r="AN356" s="293"/>
      <c r="AO356" s="293"/>
      <c r="AP356" s="293"/>
      <c r="AQ356" s="293"/>
      <c r="AR356" s="293"/>
      <c r="AS356" s="293"/>
      <c r="AT356" s="293"/>
      <c r="AU356" s="293"/>
      <c r="AV356" s="293"/>
      <c r="AW356" s="293"/>
      <c r="AX356" s="293"/>
      <c r="AY356" s="293"/>
      <c r="AZ356" s="293"/>
      <c r="BA356" s="293"/>
      <c r="BB356" s="293"/>
      <c r="BC356" s="293"/>
      <c r="BD356" s="293"/>
      <c r="BE356" s="293"/>
      <c r="BF356" s="293"/>
      <c r="BG356" s="293"/>
    </row>
    <row r="357" ht="14.25" customHeight="1">
      <c r="L357" s="178"/>
      <c r="M357" s="178"/>
      <c r="N357" s="178"/>
      <c r="W357" s="292"/>
      <c r="X357" s="293"/>
      <c r="Y357" s="293"/>
      <c r="Z357" s="293"/>
      <c r="AA357" s="293"/>
      <c r="AB357" s="293"/>
      <c r="AC357" s="293"/>
      <c r="AD357" s="293"/>
      <c r="AE357" s="293"/>
      <c r="AF357" s="293"/>
      <c r="AG357" s="293"/>
      <c r="AH357" s="293"/>
      <c r="AI357" s="293"/>
      <c r="AJ357" s="293"/>
      <c r="AK357" s="293"/>
      <c r="AL357" s="293"/>
      <c r="AM357" s="293"/>
      <c r="AN357" s="293"/>
      <c r="AO357" s="293"/>
      <c r="AP357" s="293"/>
      <c r="AQ357" s="293"/>
      <c r="AR357" s="293"/>
      <c r="AS357" s="293"/>
      <c r="AT357" s="293"/>
      <c r="AU357" s="293"/>
      <c r="AV357" s="293"/>
      <c r="AW357" s="293"/>
      <c r="AX357" s="293"/>
      <c r="AY357" s="293"/>
      <c r="AZ357" s="293"/>
      <c r="BA357" s="293"/>
      <c r="BB357" s="293"/>
      <c r="BC357" s="293"/>
      <c r="BD357" s="293"/>
      <c r="BE357" s="293"/>
      <c r="BF357" s="293"/>
      <c r="BG357" s="293"/>
    </row>
    <row r="358" ht="14.25" customHeight="1">
      <c r="L358" s="178"/>
      <c r="M358" s="178"/>
      <c r="N358" s="178"/>
      <c r="W358" s="292"/>
      <c r="X358" s="293"/>
      <c r="Y358" s="293"/>
      <c r="Z358" s="293"/>
      <c r="AA358" s="293"/>
      <c r="AB358" s="293"/>
      <c r="AC358" s="293"/>
      <c r="AD358" s="293"/>
      <c r="AE358" s="293"/>
      <c r="AF358" s="293"/>
      <c r="AG358" s="293"/>
      <c r="AH358" s="293"/>
      <c r="AI358" s="293"/>
      <c r="AJ358" s="293"/>
      <c r="AK358" s="293"/>
      <c r="AL358" s="293"/>
      <c r="AM358" s="293"/>
      <c r="AN358" s="293"/>
      <c r="AO358" s="293"/>
      <c r="AP358" s="293"/>
      <c r="AQ358" s="293"/>
      <c r="AR358" s="293"/>
      <c r="AS358" s="293"/>
      <c r="AT358" s="293"/>
      <c r="AU358" s="293"/>
      <c r="AV358" s="293"/>
      <c r="AW358" s="293"/>
      <c r="AX358" s="293"/>
      <c r="AY358" s="293"/>
      <c r="AZ358" s="293"/>
      <c r="BA358" s="293"/>
      <c r="BB358" s="293"/>
      <c r="BC358" s="293"/>
      <c r="BD358" s="293"/>
      <c r="BE358" s="293"/>
      <c r="BF358" s="293"/>
      <c r="BG358" s="293"/>
    </row>
    <row r="359" ht="14.25" customHeight="1">
      <c r="L359" s="178"/>
      <c r="M359" s="178"/>
      <c r="N359" s="178"/>
      <c r="W359" s="292"/>
      <c r="X359" s="293"/>
      <c r="Y359" s="293"/>
      <c r="Z359" s="293"/>
      <c r="AA359" s="293"/>
      <c r="AB359" s="293"/>
      <c r="AC359" s="293"/>
      <c r="AD359" s="293"/>
      <c r="AE359" s="293"/>
      <c r="AF359" s="293"/>
      <c r="AG359" s="293"/>
      <c r="AH359" s="293"/>
      <c r="AI359" s="293"/>
      <c r="AJ359" s="293"/>
      <c r="AK359" s="293"/>
      <c r="AL359" s="293"/>
      <c r="AM359" s="293"/>
      <c r="AN359" s="293"/>
      <c r="AO359" s="293"/>
      <c r="AP359" s="293"/>
      <c r="AQ359" s="293"/>
      <c r="AR359" s="293"/>
      <c r="AS359" s="293"/>
      <c r="AT359" s="293"/>
      <c r="AU359" s="293"/>
      <c r="AV359" s="293"/>
      <c r="AW359" s="293"/>
      <c r="AX359" s="293"/>
      <c r="AY359" s="293"/>
      <c r="AZ359" s="293"/>
      <c r="BA359" s="293"/>
      <c r="BB359" s="293"/>
      <c r="BC359" s="293"/>
      <c r="BD359" s="293"/>
      <c r="BE359" s="293"/>
      <c r="BF359" s="293"/>
      <c r="BG359" s="293"/>
    </row>
    <row r="360" ht="14.25" customHeight="1">
      <c r="L360" s="178"/>
      <c r="M360" s="178"/>
      <c r="N360" s="178"/>
      <c r="W360" s="292"/>
      <c r="X360" s="293"/>
      <c r="Y360" s="293"/>
      <c r="Z360" s="293"/>
      <c r="AA360" s="293"/>
      <c r="AB360" s="293"/>
      <c r="AC360" s="293"/>
      <c r="AD360" s="293"/>
      <c r="AE360" s="293"/>
      <c r="AF360" s="293"/>
      <c r="AG360" s="293"/>
      <c r="AH360" s="293"/>
      <c r="AI360" s="293"/>
      <c r="AJ360" s="293"/>
      <c r="AK360" s="293"/>
      <c r="AL360" s="293"/>
      <c r="AM360" s="293"/>
      <c r="AN360" s="293"/>
      <c r="AO360" s="293"/>
      <c r="AP360" s="293"/>
      <c r="AQ360" s="293"/>
      <c r="AR360" s="293"/>
      <c r="AS360" s="293"/>
      <c r="AT360" s="293"/>
      <c r="AU360" s="293"/>
      <c r="AV360" s="293"/>
      <c r="AW360" s="293"/>
      <c r="AX360" s="293"/>
      <c r="AY360" s="293"/>
      <c r="AZ360" s="293"/>
      <c r="BA360" s="293"/>
      <c r="BB360" s="293"/>
      <c r="BC360" s="293"/>
      <c r="BD360" s="293"/>
      <c r="BE360" s="293"/>
      <c r="BF360" s="293"/>
      <c r="BG360" s="293"/>
    </row>
    <row r="361" ht="14.25" customHeight="1">
      <c r="L361" s="178"/>
      <c r="M361" s="178"/>
      <c r="N361" s="178"/>
      <c r="W361" s="292"/>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row>
    <row r="362" ht="14.25" customHeight="1">
      <c r="L362" s="178"/>
      <c r="M362" s="178"/>
      <c r="N362" s="178"/>
      <c r="W362" s="292"/>
      <c r="X362" s="293"/>
      <c r="Y362" s="293"/>
      <c r="Z362" s="293"/>
      <c r="AA362" s="293"/>
      <c r="AB362" s="293"/>
      <c r="AC362" s="293"/>
      <c r="AD362" s="293"/>
      <c r="AE362" s="293"/>
      <c r="AF362" s="293"/>
      <c r="AG362" s="293"/>
      <c r="AH362" s="293"/>
      <c r="AI362" s="293"/>
      <c r="AJ362" s="293"/>
      <c r="AK362" s="293"/>
      <c r="AL362" s="293"/>
      <c r="AM362" s="293"/>
      <c r="AN362" s="293"/>
      <c r="AO362" s="293"/>
      <c r="AP362" s="293"/>
      <c r="AQ362" s="293"/>
      <c r="AR362" s="293"/>
      <c r="AS362" s="293"/>
      <c r="AT362" s="293"/>
      <c r="AU362" s="293"/>
      <c r="AV362" s="293"/>
      <c r="AW362" s="293"/>
      <c r="AX362" s="293"/>
      <c r="AY362" s="293"/>
      <c r="AZ362" s="293"/>
      <c r="BA362" s="293"/>
      <c r="BB362" s="293"/>
      <c r="BC362" s="293"/>
      <c r="BD362" s="293"/>
      <c r="BE362" s="293"/>
      <c r="BF362" s="293"/>
      <c r="BG362" s="293"/>
    </row>
    <row r="363" ht="14.25" customHeight="1">
      <c r="L363" s="178"/>
      <c r="M363" s="178"/>
      <c r="N363" s="178"/>
      <c r="W363" s="292"/>
      <c r="X363" s="293"/>
      <c r="Y363" s="293"/>
      <c r="Z363" s="293"/>
      <c r="AA363" s="293"/>
      <c r="AB363" s="293"/>
      <c r="AC363" s="293"/>
      <c r="AD363" s="293"/>
      <c r="AE363" s="293"/>
      <c r="AF363" s="293"/>
      <c r="AG363" s="293"/>
      <c r="AH363" s="293"/>
      <c r="AI363" s="293"/>
      <c r="AJ363" s="293"/>
      <c r="AK363" s="293"/>
      <c r="AL363" s="293"/>
      <c r="AM363" s="293"/>
      <c r="AN363" s="293"/>
      <c r="AO363" s="293"/>
      <c r="AP363" s="293"/>
      <c r="AQ363" s="293"/>
      <c r="AR363" s="293"/>
      <c r="AS363" s="293"/>
      <c r="AT363" s="293"/>
      <c r="AU363" s="293"/>
      <c r="AV363" s="293"/>
      <c r="AW363" s="293"/>
      <c r="AX363" s="293"/>
      <c r="AY363" s="293"/>
      <c r="AZ363" s="293"/>
      <c r="BA363" s="293"/>
      <c r="BB363" s="293"/>
      <c r="BC363" s="293"/>
      <c r="BD363" s="293"/>
      <c r="BE363" s="293"/>
      <c r="BF363" s="293"/>
      <c r="BG363" s="293"/>
    </row>
    <row r="364" ht="14.25" customHeight="1">
      <c r="L364" s="178"/>
      <c r="M364" s="178"/>
      <c r="N364" s="178"/>
      <c r="W364" s="292"/>
      <c r="X364" s="293"/>
      <c r="Y364" s="293"/>
      <c r="Z364" s="293"/>
      <c r="AA364" s="293"/>
      <c r="AB364" s="293"/>
      <c r="AC364" s="293"/>
      <c r="AD364" s="293"/>
      <c r="AE364" s="293"/>
      <c r="AF364" s="293"/>
      <c r="AG364" s="293"/>
      <c r="AH364" s="293"/>
      <c r="AI364" s="293"/>
      <c r="AJ364" s="293"/>
      <c r="AK364" s="293"/>
      <c r="AL364" s="293"/>
      <c r="AM364" s="293"/>
      <c r="AN364" s="293"/>
      <c r="AO364" s="293"/>
      <c r="AP364" s="293"/>
      <c r="AQ364" s="293"/>
      <c r="AR364" s="293"/>
      <c r="AS364" s="293"/>
      <c r="AT364" s="293"/>
      <c r="AU364" s="293"/>
      <c r="AV364" s="293"/>
      <c r="AW364" s="293"/>
      <c r="AX364" s="293"/>
      <c r="AY364" s="293"/>
      <c r="AZ364" s="293"/>
      <c r="BA364" s="293"/>
      <c r="BB364" s="293"/>
      <c r="BC364" s="293"/>
      <c r="BD364" s="293"/>
      <c r="BE364" s="293"/>
      <c r="BF364" s="293"/>
      <c r="BG364" s="293"/>
    </row>
    <row r="365" ht="14.25" customHeight="1">
      <c r="L365" s="178"/>
      <c r="M365" s="178"/>
      <c r="N365" s="178"/>
      <c r="W365" s="292"/>
      <c r="X365" s="293"/>
      <c r="Y365" s="293"/>
      <c r="Z365" s="293"/>
      <c r="AA365" s="293"/>
      <c r="AB365" s="293"/>
      <c r="AC365" s="293"/>
      <c r="AD365" s="293"/>
      <c r="AE365" s="293"/>
      <c r="AF365" s="293"/>
      <c r="AG365" s="293"/>
      <c r="AH365" s="293"/>
      <c r="AI365" s="293"/>
      <c r="AJ365" s="293"/>
      <c r="AK365" s="293"/>
      <c r="AL365" s="293"/>
      <c r="AM365" s="293"/>
      <c r="AN365" s="293"/>
      <c r="AO365" s="293"/>
      <c r="AP365" s="293"/>
      <c r="AQ365" s="293"/>
      <c r="AR365" s="293"/>
      <c r="AS365" s="293"/>
      <c r="AT365" s="293"/>
      <c r="AU365" s="293"/>
      <c r="AV365" s="293"/>
      <c r="AW365" s="293"/>
      <c r="AX365" s="293"/>
      <c r="AY365" s="293"/>
      <c r="AZ365" s="293"/>
      <c r="BA365" s="293"/>
      <c r="BB365" s="293"/>
      <c r="BC365" s="293"/>
      <c r="BD365" s="293"/>
      <c r="BE365" s="293"/>
      <c r="BF365" s="293"/>
      <c r="BG365" s="293"/>
    </row>
    <row r="366" ht="14.25" customHeight="1">
      <c r="L366" s="178"/>
      <c r="M366" s="178"/>
      <c r="N366" s="178"/>
      <c r="W366" s="292"/>
      <c r="X366" s="293"/>
      <c r="Y366" s="293"/>
      <c r="Z366" s="293"/>
      <c r="AA366" s="293"/>
      <c r="AB366" s="293"/>
      <c r="AC366" s="293"/>
      <c r="AD366" s="293"/>
      <c r="AE366" s="293"/>
      <c r="AF366" s="293"/>
      <c r="AG366" s="293"/>
      <c r="AH366" s="293"/>
      <c r="AI366" s="293"/>
      <c r="AJ366" s="293"/>
      <c r="AK366" s="293"/>
      <c r="AL366" s="293"/>
      <c r="AM366" s="293"/>
      <c r="AN366" s="293"/>
      <c r="AO366" s="293"/>
      <c r="AP366" s="293"/>
      <c r="AQ366" s="293"/>
      <c r="AR366" s="293"/>
      <c r="AS366" s="293"/>
      <c r="AT366" s="293"/>
      <c r="AU366" s="293"/>
      <c r="AV366" s="293"/>
      <c r="AW366" s="293"/>
      <c r="AX366" s="293"/>
      <c r="AY366" s="293"/>
      <c r="AZ366" s="293"/>
      <c r="BA366" s="293"/>
      <c r="BB366" s="293"/>
      <c r="BC366" s="293"/>
      <c r="BD366" s="293"/>
      <c r="BE366" s="293"/>
      <c r="BF366" s="293"/>
      <c r="BG366" s="293"/>
    </row>
    <row r="367" ht="14.25" customHeight="1">
      <c r="L367" s="178"/>
      <c r="M367" s="178"/>
      <c r="N367" s="178"/>
      <c r="W367" s="292"/>
      <c r="X367" s="293"/>
      <c r="Y367" s="293"/>
      <c r="Z367" s="293"/>
      <c r="AA367" s="293"/>
      <c r="AB367" s="293"/>
      <c r="AC367" s="293"/>
      <c r="AD367" s="293"/>
      <c r="AE367" s="293"/>
      <c r="AF367" s="293"/>
      <c r="AG367" s="293"/>
      <c r="AH367" s="293"/>
      <c r="AI367" s="293"/>
      <c r="AJ367" s="293"/>
      <c r="AK367" s="293"/>
      <c r="AL367" s="293"/>
      <c r="AM367" s="293"/>
      <c r="AN367" s="293"/>
      <c r="AO367" s="293"/>
      <c r="AP367" s="293"/>
      <c r="AQ367" s="293"/>
      <c r="AR367" s="293"/>
      <c r="AS367" s="293"/>
      <c r="AT367" s="293"/>
      <c r="AU367" s="293"/>
      <c r="AV367" s="293"/>
      <c r="AW367" s="293"/>
      <c r="AX367" s="293"/>
      <c r="AY367" s="293"/>
      <c r="AZ367" s="293"/>
      <c r="BA367" s="293"/>
      <c r="BB367" s="293"/>
      <c r="BC367" s="293"/>
      <c r="BD367" s="293"/>
      <c r="BE367" s="293"/>
      <c r="BF367" s="293"/>
      <c r="BG367" s="293"/>
    </row>
    <row r="368" ht="14.25" customHeight="1">
      <c r="L368" s="178"/>
      <c r="M368" s="178"/>
      <c r="N368" s="178"/>
      <c r="W368" s="292"/>
      <c r="X368" s="293"/>
      <c r="Y368" s="293"/>
      <c r="Z368" s="293"/>
      <c r="AA368" s="293"/>
      <c r="AB368" s="293"/>
      <c r="AC368" s="293"/>
      <c r="AD368" s="293"/>
      <c r="AE368" s="293"/>
      <c r="AF368" s="293"/>
      <c r="AG368" s="293"/>
      <c r="AH368" s="293"/>
      <c r="AI368" s="293"/>
      <c r="AJ368" s="293"/>
      <c r="AK368" s="293"/>
      <c r="AL368" s="293"/>
      <c r="AM368" s="293"/>
      <c r="AN368" s="293"/>
      <c r="AO368" s="293"/>
      <c r="AP368" s="293"/>
      <c r="AQ368" s="293"/>
      <c r="AR368" s="293"/>
      <c r="AS368" s="293"/>
      <c r="AT368" s="293"/>
      <c r="AU368" s="293"/>
      <c r="AV368" s="293"/>
      <c r="AW368" s="293"/>
      <c r="AX368" s="293"/>
      <c r="AY368" s="293"/>
      <c r="AZ368" s="293"/>
      <c r="BA368" s="293"/>
      <c r="BB368" s="293"/>
      <c r="BC368" s="293"/>
      <c r="BD368" s="293"/>
      <c r="BE368" s="293"/>
      <c r="BF368" s="293"/>
      <c r="BG368" s="293"/>
    </row>
    <row r="369" ht="14.25" customHeight="1">
      <c r="L369" s="178"/>
      <c r="M369" s="178"/>
      <c r="N369" s="178"/>
      <c r="W369" s="292"/>
      <c r="X369" s="293"/>
      <c r="Y369" s="293"/>
      <c r="Z369" s="293"/>
      <c r="AA369" s="293"/>
      <c r="AB369" s="293"/>
      <c r="AC369" s="293"/>
      <c r="AD369" s="293"/>
      <c r="AE369" s="293"/>
      <c r="AF369" s="293"/>
      <c r="AG369" s="293"/>
      <c r="AH369" s="293"/>
      <c r="AI369" s="293"/>
      <c r="AJ369" s="293"/>
      <c r="AK369" s="293"/>
      <c r="AL369" s="293"/>
      <c r="AM369" s="293"/>
      <c r="AN369" s="293"/>
      <c r="AO369" s="293"/>
      <c r="AP369" s="293"/>
      <c r="AQ369" s="293"/>
      <c r="AR369" s="293"/>
      <c r="AS369" s="293"/>
      <c r="AT369" s="293"/>
      <c r="AU369" s="293"/>
      <c r="AV369" s="293"/>
      <c r="AW369" s="293"/>
      <c r="AX369" s="293"/>
      <c r="AY369" s="293"/>
      <c r="AZ369" s="293"/>
      <c r="BA369" s="293"/>
      <c r="BB369" s="293"/>
      <c r="BC369" s="293"/>
      <c r="BD369" s="293"/>
      <c r="BE369" s="293"/>
      <c r="BF369" s="293"/>
      <c r="BG369" s="293"/>
    </row>
    <row r="370" ht="14.25" customHeight="1">
      <c r="L370" s="178"/>
      <c r="M370" s="178"/>
      <c r="N370" s="178"/>
      <c r="W370" s="292"/>
      <c r="X370" s="293"/>
      <c r="Y370" s="293"/>
      <c r="Z370" s="293"/>
      <c r="AA370" s="293"/>
      <c r="AB370" s="293"/>
      <c r="AC370" s="293"/>
      <c r="AD370" s="293"/>
      <c r="AE370" s="293"/>
      <c r="AF370" s="293"/>
      <c r="AG370" s="293"/>
      <c r="AH370" s="293"/>
      <c r="AI370" s="293"/>
      <c r="AJ370" s="293"/>
      <c r="AK370" s="293"/>
      <c r="AL370" s="293"/>
      <c r="AM370" s="293"/>
      <c r="AN370" s="293"/>
      <c r="AO370" s="293"/>
      <c r="AP370" s="293"/>
      <c r="AQ370" s="293"/>
      <c r="AR370" s="293"/>
      <c r="AS370" s="293"/>
      <c r="AT370" s="293"/>
      <c r="AU370" s="293"/>
      <c r="AV370" s="293"/>
      <c r="AW370" s="293"/>
      <c r="AX370" s="293"/>
      <c r="AY370" s="293"/>
      <c r="AZ370" s="293"/>
      <c r="BA370" s="293"/>
      <c r="BB370" s="293"/>
      <c r="BC370" s="293"/>
      <c r="BD370" s="293"/>
      <c r="BE370" s="293"/>
      <c r="BF370" s="293"/>
      <c r="BG370" s="293"/>
    </row>
    <row r="371" ht="14.25" customHeight="1">
      <c r="L371" s="178"/>
      <c r="M371" s="178"/>
      <c r="N371" s="178"/>
      <c r="W371" s="292"/>
      <c r="X371" s="293"/>
      <c r="Y371" s="293"/>
      <c r="Z371" s="293"/>
      <c r="AA371" s="293"/>
      <c r="AB371" s="293"/>
      <c r="AC371" s="293"/>
      <c r="AD371" s="293"/>
      <c r="AE371" s="293"/>
      <c r="AF371" s="293"/>
      <c r="AG371" s="293"/>
      <c r="AH371" s="293"/>
      <c r="AI371" s="293"/>
      <c r="AJ371" s="293"/>
      <c r="AK371" s="293"/>
      <c r="AL371" s="293"/>
      <c r="AM371" s="293"/>
      <c r="AN371" s="293"/>
      <c r="AO371" s="293"/>
      <c r="AP371" s="293"/>
      <c r="AQ371" s="293"/>
      <c r="AR371" s="293"/>
      <c r="AS371" s="293"/>
      <c r="AT371" s="293"/>
      <c r="AU371" s="293"/>
      <c r="AV371" s="293"/>
      <c r="AW371" s="293"/>
      <c r="AX371" s="293"/>
      <c r="AY371" s="293"/>
      <c r="AZ371" s="293"/>
      <c r="BA371" s="293"/>
      <c r="BB371" s="293"/>
      <c r="BC371" s="293"/>
      <c r="BD371" s="293"/>
      <c r="BE371" s="293"/>
      <c r="BF371" s="293"/>
      <c r="BG371" s="293"/>
    </row>
    <row r="372" ht="14.25" customHeight="1">
      <c r="L372" s="178"/>
      <c r="M372" s="178"/>
      <c r="N372" s="178"/>
      <c r="W372" s="292"/>
      <c r="X372" s="293"/>
      <c r="Y372" s="293"/>
      <c r="Z372" s="293"/>
      <c r="AA372" s="293"/>
      <c r="AB372" s="293"/>
      <c r="AC372" s="293"/>
      <c r="AD372" s="293"/>
      <c r="AE372" s="293"/>
      <c r="AF372" s="293"/>
      <c r="AG372" s="293"/>
      <c r="AH372" s="293"/>
      <c r="AI372" s="293"/>
      <c r="AJ372" s="293"/>
      <c r="AK372" s="293"/>
      <c r="AL372" s="293"/>
      <c r="AM372" s="293"/>
      <c r="AN372" s="293"/>
      <c r="AO372" s="293"/>
      <c r="AP372" s="293"/>
      <c r="AQ372" s="293"/>
      <c r="AR372" s="293"/>
      <c r="AS372" s="293"/>
      <c r="AT372" s="293"/>
      <c r="AU372" s="293"/>
      <c r="AV372" s="293"/>
      <c r="AW372" s="293"/>
      <c r="AX372" s="293"/>
      <c r="AY372" s="293"/>
      <c r="AZ372" s="293"/>
      <c r="BA372" s="293"/>
      <c r="BB372" s="293"/>
      <c r="BC372" s="293"/>
      <c r="BD372" s="293"/>
      <c r="BE372" s="293"/>
      <c r="BF372" s="293"/>
      <c r="BG372" s="293"/>
    </row>
    <row r="373" ht="14.25" customHeight="1">
      <c r="L373" s="178"/>
      <c r="M373" s="178"/>
      <c r="N373" s="178"/>
      <c r="W373" s="292"/>
      <c r="X373" s="293"/>
      <c r="Y373" s="293"/>
      <c r="Z373" s="293"/>
      <c r="AA373" s="293"/>
      <c r="AB373" s="293"/>
      <c r="AC373" s="293"/>
      <c r="AD373" s="293"/>
      <c r="AE373" s="293"/>
      <c r="AF373" s="293"/>
      <c r="AG373" s="293"/>
      <c r="AH373" s="293"/>
      <c r="AI373" s="293"/>
      <c r="AJ373" s="293"/>
      <c r="AK373" s="293"/>
      <c r="AL373" s="293"/>
      <c r="AM373" s="293"/>
      <c r="AN373" s="293"/>
      <c r="AO373" s="293"/>
      <c r="AP373" s="293"/>
      <c r="AQ373" s="293"/>
      <c r="AR373" s="293"/>
      <c r="AS373" s="293"/>
      <c r="AT373" s="293"/>
      <c r="AU373" s="293"/>
      <c r="AV373" s="293"/>
      <c r="AW373" s="293"/>
      <c r="AX373" s="293"/>
      <c r="AY373" s="293"/>
      <c r="AZ373" s="293"/>
      <c r="BA373" s="293"/>
      <c r="BB373" s="293"/>
      <c r="BC373" s="293"/>
      <c r="BD373" s="293"/>
      <c r="BE373" s="293"/>
      <c r="BF373" s="293"/>
      <c r="BG373" s="293"/>
    </row>
    <row r="374" ht="14.25" customHeight="1">
      <c r="L374" s="178"/>
      <c r="M374" s="178"/>
      <c r="N374" s="178"/>
      <c r="W374" s="292"/>
      <c r="X374" s="293"/>
      <c r="Y374" s="293"/>
      <c r="Z374" s="293"/>
      <c r="AA374" s="293"/>
      <c r="AB374" s="293"/>
      <c r="AC374" s="293"/>
      <c r="AD374" s="293"/>
      <c r="AE374" s="293"/>
      <c r="AF374" s="293"/>
      <c r="AG374" s="293"/>
      <c r="AH374" s="293"/>
      <c r="AI374" s="293"/>
      <c r="AJ374" s="293"/>
      <c r="AK374" s="293"/>
      <c r="AL374" s="293"/>
      <c r="AM374" s="293"/>
      <c r="AN374" s="293"/>
      <c r="AO374" s="293"/>
      <c r="AP374" s="293"/>
      <c r="AQ374" s="293"/>
      <c r="AR374" s="293"/>
      <c r="AS374" s="293"/>
      <c r="AT374" s="293"/>
      <c r="AU374" s="293"/>
      <c r="AV374" s="293"/>
      <c r="AW374" s="293"/>
      <c r="AX374" s="293"/>
      <c r="AY374" s="293"/>
      <c r="AZ374" s="293"/>
      <c r="BA374" s="293"/>
      <c r="BB374" s="293"/>
      <c r="BC374" s="293"/>
      <c r="BD374" s="293"/>
      <c r="BE374" s="293"/>
      <c r="BF374" s="293"/>
      <c r="BG374" s="293"/>
    </row>
    <row r="375" ht="14.25" customHeight="1">
      <c r="L375" s="178"/>
      <c r="M375" s="178"/>
      <c r="N375" s="178"/>
      <c r="W375" s="292"/>
      <c r="X375" s="293"/>
      <c r="Y375" s="293"/>
      <c r="Z375" s="293"/>
      <c r="AA375" s="293"/>
      <c r="AB375" s="293"/>
      <c r="AC375" s="293"/>
      <c r="AD375" s="293"/>
      <c r="AE375" s="293"/>
      <c r="AF375" s="293"/>
      <c r="AG375" s="293"/>
      <c r="AH375" s="293"/>
      <c r="AI375" s="293"/>
      <c r="AJ375" s="293"/>
      <c r="AK375" s="293"/>
      <c r="AL375" s="293"/>
      <c r="AM375" s="293"/>
      <c r="AN375" s="293"/>
      <c r="AO375" s="293"/>
      <c r="AP375" s="293"/>
      <c r="AQ375" s="293"/>
      <c r="AR375" s="293"/>
      <c r="AS375" s="293"/>
      <c r="AT375" s="293"/>
      <c r="AU375" s="293"/>
      <c r="AV375" s="293"/>
      <c r="AW375" s="293"/>
      <c r="AX375" s="293"/>
      <c r="AY375" s="293"/>
      <c r="AZ375" s="293"/>
      <c r="BA375" s="293"/>
      <c r="BB375" s="293"/>
      <c r="BC375" s="293"/>
      <c r="BD375" s="293"/>
      <c r="BE375" s="293"/>
      <c r="BF375" s="293"/>
      <c r="BG375" s="293"/>
    </row>
    <row r="376" ht="14.25" customHeight="1">
      <c r="L376" s="178"/>
      <c r="M376" s="178"/>
      <c r="N376" s="178"/>
      <c r="W376" s="292"/>
      <c r="X376" s="293"/>
      <c r="Y376" s="293"/>
      <c r="Z376" s="293"/>
      <c r="AA376" s="293"/>
      <c r="AB376" s="293"/>
      <c r="AC376" s="293"/>
      <c r="AD376" s="293"/>
      <c r="AE376" s="293"/>
      <c r="AF376" s="293"/>
      <c r="AG376" s="293"/>
      <c r="AH376" s="293"/>
      <c r="AI376" s="293"/>
      <c r="AJ376" s="293"/>
      <c r="AK376" s="293"/>
      <c r="AL376" s="293"/>
      <c r="AM376" s="293"/>
      <c r="AN376" s="293"/>
      <c r="AO376" s="293"/>
      <c r="AP376" s="293"/>
      <c r="AQ376" s="293"/>
      <c r="AR376" s="293"/>
      <c r="AS376" s="293"/>
      <c r="AT376" s="293"/>
      <c r="AU376" s="293"/>
      <c r="AV376" s="293"/>
      <c r="AW376" s="293"/>
      <c r="AX376" s="293"/>
      <c r="AY376" s="293"/>
      <c r="AZ376" s="293"/>
      <c r="BA376" s="293"/>
      <c r="BB376" s="293"/>
      <c r="BC376" s="293"/>
      <c r="BD376" s="293"/>
      <c r="BE376" s="293"/>
      <c r="BF376" s="293"/>
      <c r="BG376" s="293"/>
    </row>
    <row r="377" ht="14.25" customHeight="1">
      <c r="L377" s="178"/>
      <c r="M377" s="178"/>
      <c r="N377" s="178"/>
      <c r="W377" s="292"/>
      <c r="X377" s="293"/>
      <c r="Y377" s="293"/>
      <c r="Z377" s="293"/>
      <c r="AA377" s="293"/>
      <c r="AB377" s="293"/>
      <c r="AC377" s="293"/>
      <c r="AD377" s="293"/>
      <c r="AE377" s="293"/>
      <c r="AF377" s="293"/>
      <c r="AG377" s="293"/>
      <c r="AH377" s="293"/>
      <c r="AI377" s="293"/>
      <c r="AJ377" s="293"/>
      <c r="AK377" s="293"/>
      <c r="AL377" s="293"/>
      <c r="AM377" s="293"/>
      <c r="AN377" s="293"/>
      <c r="AO377" s="293"/>
      <c r="AP377" s="293"/>
      <c r="AQ377" s="293"/>
      <c r="AR377" s="293"/>
      <c r="AS377" s="293"/>
      <c r="AT377" s="293"/>
      <c r="AU377" s="293"/>
      <c r="AV377" s="293"/>
      <c r="AW377" s="293"/>
      <c r="AX377" s="293"/>
      <c r="AY377" s="293"/>
      <c r="AZ377" s="293"/>
      <c r="BA377" s="293"/>
      <c r="BB377" s="293"/>
      <c r="BC377" s="293"/>
      <c r="BD377" s="293"/>
      <c r="BE377" s="293"/>
      <c r="BF377" s="293"/>
      <c r="BG377" s="293"/>
    </row>
    <row r="378" ht="14.25" customHeight="1">
      <c r="L378" s="178"/>
      <c r="M378" s="178"/>
      <c r="N378" s="178"/>
      <c r="W378" s="292"/>
      <c r="X378" s="293"/>
      <c r="Y378" s="293"/>
      <c r="Z378" s="293"/>
      <c r="AA378" s="293"/>
      <c r="AB378" s="293"/>
      <c r="AC378" s="293"/>
      <c r="AD378" s="293"/>
      <c r="AE378" s="293"/>
      <c r="AF378" s="293"/>
      <c r="AG378" s="293"/>
      <c r="AH378" s="293"/>
      <c r="AI378" s="293"/>
      <c r="AJ378" s="293"/>
      <c r="AK378" s="293"/>
      <c r="AL378" s="293"/>
      <c r="AM378" s="293"/>
      <c r="AN378" s="293"/>
      <c r="AO378" s="293"/>
      <c r="AP378" s="293"/>
      <c r="AQ378" s="293"/>
      <c r="AR378" s="293"/>
      <c r="AS378" s="293"/>
      <c r="AT378" s="293"/>
      <c r="AU378" s="293"/>
      <c r="AV378" s="293"/>
      <c r="AW378" s="293"/>
      <c r="AX378" s="293"/>
      <c r="AY378" s="293"/>
      <c r="AZ378" s="293"/>
      <c r="BA378" s="293"/>
      <c r="BB378" s="293"/>
      <c r="BC378" s="293"/>
      <c r="BD378" s="293"/>
      <c r="BE378" s="293"/>
      <c r="BF378" s="293"/>
      <c r="BG378" s="293"/>
    </row>
    <row r="379" ht="14.25" customHeight="1">
      <c r="L379" s="178"/>
      <c r="M379" s="178"/>
      <c r="N379" s="178"/>
      <c r="W379" s="292"/>
      <c r="X379" s="293"/>
      <c r="Y379" s="293"/>
      <c r="Z379" s="293"/>
      <c r="AA379" s="293"/>
      <c r="AB379" s="293"/>
      <c r="AC379" s="293"/>
      <c r="AD379" s="293"/>
      <c r="AE379" s="293"/>
      <c r="AF379" s="293"/>
      <c r="AG379" s="293"/>
      <c r="AH379" s="293"/>
      <c r="AI379" s="293"/>
      <c r="AJ379" s="293"/>
      <c r="AK379" s="293"/>
      <c r="AL379" s="293"/>
      <c r="AM379" s="293"/>
      <c r="AN379" s="293"/>
      <c r="AO379" s="293"/>
      <c r="AP379" s="293"/>
      <c r="AQ379" s="293"/>
      <c r="AR379" s="293"/>
      <c r="AS379" s="293"/>
      <c r="AT379" s="293"/>
      <c r="AU379" s="293"/>
      <c r="AV379" s="293"/>
      <c r="AW379" s="293"/>
      <c r="AX379" s="293"/>
      <c r="AY379" s="293"/>
      <c r="AZ379" s="293"/>
      <c r="BA379" s="293"/>
      <c r="BB379" s="293"/>
      <c r="BC379" s="293"/>
      <c r="BD379" s="293"/>
      <c r="BE379" s="293"/>
      <c r="BF379" s="293"/>
      <c r="BG379" s="293"/>
    </row>
    <row r="380" ht="14.25" customHeight="1">
      <c r="L380" s="178"/>
      <c r="M380" s="178"/>
      <c r="N380" s="178"/>
      <c r="W380" s="292"/>
      <c r="X380" s="293"/>
      <c r="Y380" s="293"/>
      <c r="Z380" s="293"/>
      <c r="AA380" s="293"/>
      <c r="AB380" s="293"/>
      <c r="AC380" s="293"/>
      <c r="AD380" s="293"/>
      <c r="AE380" s="293"/>
      <c r="AF380" s="293"/>
      <c r="AG380" s="293"/>
      <c r="AH380" s="293"/>
      <c r="AI380" s="293"/>
      <c r="AJ380" s="293"/>
      <c r="AK380" s="293"/>
      <c r="AL380" s="293"/>
      <c r="AM380" s="293"/>
      <c r="AN380" s="293"/>
      <c r="AO380" s="293"/>
      <c r="AP380" s="293"/>
      <c r="AQ380" s="293"/>
      <c r="AR380" s="293"/>
      <c r="AS380" s="293"/>
      <c r="AT380" s="293"/>
      <c r="AU380" s="293"/>
      <c r="AV380" s="293"/>
      <c r="AW380" s="293"/>
      <c r="AX380" s="293"/>
      <c r="AY380" s="293"/>
      <c r="AZ380" s="293"/>
      <c r="BA380" s="293"/>
      <c r="BB380" s="293"/>
      <c r="BC380" s="293"/>
      <c r="BD380" s="293"/>
      <c r="BE380" s="293"/>
      <c r="BF380" s="293"/>
      <c r="BG380" s="293"/>
    </row>
    <row r="381" ht="14.25" customHeight="1">
      <c r="L381" s="178"/>
      <c r="M381" s="178"/>
      <c r="N381" s="178"/>
      <c r="W381" s="292"/>
      <c r="X381" s="293"/>
      <c r="Y381" s="293"/>
      <c r="Z381" s="293"/>
      <c r="AA381" s="293"/>
      <c r="AB381" s="293"/>
      <c r="AC381" s="293"/>
      <c r="AD381" s="293"/>
      <c r="AE381" s="293"/>
      <c r="AF381" s="293"/>
      <c r="AG381" s="293"/>
      <c r="AH381" s="293"/>
      <c r="AI381" s="293"/>
      <c r="AJ381" s="293"/>
      <c r="AK381" s="293"/>
      <c r="AL381" s="293"/>
      <c r="AM381" s="293"/>
      <c r="AN381" s="293"/>
      <c r="AO381" s="293"/>
      <c r="AP381" s="293"/>
      <c r="AQ381" s="293"/>
      <c r="AR381" s="293"/>
      <c r="AS381" s="293"/>
      <c r="AT381" s="293"/>
      <c r="AU381" s="293"/>
      <c r="AV381" s="293"/>
      <c r="AW381" s="293"/>
      <c r="AX381" s="293"/>
      <c r="AY381" s="293"/>
      <c r="AZ381" s="293"/>
      <c r="BA381" s="293"/>
      <c r="BB381" s="293"/>
      <c r="BC381" s="293"/>
      <c r="BD381" s="293"/>
      <c r="BE381" s="293"/>
      <c r="BF381" s="293"/>
      <c r="BG381" s="293"/>
    </row>
    <row r="382" ht="14.25" customHeight="1">
      <c r="L382" s="178"/>
      <c r="M382" s="178"/>
      <c r="N382" s="178"/>
      <c r="W382" s="292"/>
      <c r="X382" s="293"/>
      <c r="Y382" s="293"/>
      <c r="Z382" s="293"/>
      <c r="AA382" s="293"/>
      <c r="AB382" s="293"/>
      <c r="AC382" s="293"/>
      <c r="AD382" s="293"/>
      <c r="AE382" s="293"/>
      <c r="AF382" s="293"/>
      <c r="AG382" s="293"/>
      <c r="AH382" s="293"/>
      <c r="AI382" s="293"/>
      <c r="AJ382" s="293"/>
      <c r="AK382" s="293"/>
      <c r="AL382" s="293"/>
      <c r="AM382" s="293"/>
      <c r="AN382" s="293"/>
      <c r="AO382" s="293"/>
      <c r="AP382" s="293"/>
      <c r="AQ382" s="293"/>
      <c r="AR382" s="293"/>
      <c r="AS382" s="293"/>
      <c r="AT382" s="293"/>
      <c r="AU382" s="293"/>
      <c r="AV382" s="293"/>
      <c r="AW382" s="293"/>
      <c r="AX382" s="293"/>
      <c r="AY382" s="293"/>
      <c r="AZ382" s="293"/>
      <c r="BA382" s="293"/>
      <c r="BB382" s="293"/>
      <c r="BC382" s="293"/>
      <c r="BD382" s="293"/>
      <c r="BE382" s="293"/>
      <c r="BF382" s="293"/>
      <c r="BG382" s="293"/>
    </row>
    <row r="383" ht="14.25" customHeight="1">
      <c r="L383" s="178"/>
      <c r="M383" s="178"/>
      <c r="N383" s="178"/>
      <c r="W383" s="292"/>
      <c r="X383" s="293"/>
      <c r="Y383" s="293"/>
      <c r="Z383" s="293"/>
      <c r="AA383" s="293"/>
      <c r="AB383" s="293"/>
      <c r="AC383" s="293"/>
      <c r="AD383" s="293"/>
      <c r="AE383" s="293"/>
      <c r="AF383" s="293"/>
      <c r="AG383" s="293"/>
      <c r="AH383" s="293"/>
      <c r="AI383" s="293"/>
      <c r="AJ383" s="293"/>
      <c r="AK383" s="293"/>
      <c r="AL383" s="293"/>
      <c r="AM383" s="293"/>
      <c r="AN383" s="293"/>
      <c r="AO383" s="293"/>
      <c r="AP383" s="293"/>
      <c r="AQ383" s="293"/>
      <c r="AR383" s="293"/>
      <c r="AS383" s="293"/>
      <c r="AT383" s="293"/>
      <c r="AU383" s="293"/>
      <c r="AV383" s="293"/>
      <c r="AW383" s="293"/>
      <c r="AX383" s="293"/>
      <c r="AY383" s="293"/>
      <c r="AZ383" s="293"/>
      <c r="BA383" s="293"/>
      <c r="BB383" s="293"/>
      <c r="BC383" s="293"/>
      <c r="BD383" s="293"/>
      <c r="BE383" s="293"/>
      <c r="BF383" s="293"/>
      <c r="BG383" s="293"/>
    </row>
    <row r="384" ht="14.25" customHeight="1">
      <c r="L384" s="178"/>
      <c r="M384" s="178"/>
      <c r="N384" s="178"/>
      <c r="W384" s="292"/>
      <c r="X384" s="293"/>
      <c r="Y384" s="293"/>
      <c r="Z384" s="293"/>
      <c r="AA384" s="293"/>
      <c r="AB384" s="293"/>
      <c r="AC384" s="293"/>
      <c r="AD384" s="293"/>
      <c r="AE384" s="293"/>
      <c r="AF384" s="293"/>
      <c r="AG384" s="293"/>
      <c r="AH384" s="293"/>
      <c r="AI384" s="293"/>
      <c r="AJ384" s="293"/>
      <c r="AK384" s="293"/>
      <c r="AL384" s="293"/>
      <c r="AM384" s="293"/>
      <c r="AN384" s="293"/>
      <c r="AO384" s="293"/>
      <c r="AP384" s="293"/>
      <c r="AQ384" s="293"/>
      <c r="AR384" s="293"/>
      <c r="AS384" s="293"/>
      <c r="AT384" s="293"/>
      <c r="AU384" s="293"/>
      <c r="AV384" s="293"/>
      <c r="AW384" s="293"/>
      <c r="AX384" s="293"/>
      <c r="AY384" s="293"/>
      <c r="AZ384" s="293"/>
      <c r="BA384" s="293"/>
      <c r="BB384" s="293"/>
      <c r="BC384" s="293"/>
      <c r="BD384" s="293"/>
      <c r="BE384" s="293"/>
      <c r="BF384" s="293"/>
      <c r="BG384" s="293"/>
    </row>
    <row r="385" ht="14.25" customHeight="1">
      <c r="L385" s="178"/>
      <c r="M385" s="178"/>
      <c r="N385" s="178"/>
      <c r="W385" s="292"/>
      <c r="X385" s="293"/>
      <c r="Y385" s="293"/>
      <c r="Z385" s="293"/>
      <c r="AA385" s="293"/>
      <c r="AB385" s="293"/>
      <c r="AC385" s="293"/>
      <c r="AD385" s="293"/>
      <c r="AE385" s="293"/>
      <c r="AF385" s="293"/>
      <c r="AG385" s="293"/>
      <c r="AH385" s="293"/>
      <c r="AI385" s="293"/>
      <c r="AJ385" s="293"/>
      <c r="AK385" s="293"/>
      <c r="AL385" s="293"/>
      <c r="AM385" s="293"/>
      <c r="AN385" s="293"/>
      <c r="AO385" s="293"/>
      <c r="AP385" s="293"/>
      <c r="AQ385" s="293"/>
      <c r="AR385" s="293"/>
      <c r="AS385" s="293"/>
      <c r="AT385" s="293"/>
      <c r="AU385" s="293"/>
      <c r="AV385" s="293"/>
      <c r="AW385" s="293"/>
      <c r="AX385" s="293"/>
      <c r="AY385" s="293"/>
      <c r="AZ385" s="293"/>
      <c r="BA385" s="293"/>
      <c r="BB385" s="293"/>
      <c r="BC385" s="293"/>
      <c r="BD385" s="293"/>
      <c r="BE385" s="293"/>
      <c r="BF385" s="293"/>
      <c r="BG385" s="293"/>
    </row>
    <row r="386" ht="14.25" customHeight="1">
      <c r="L386" s="178"/>
      <c r="M386" s="178"/>
      <c r="N386" s="178"/>
      <c r="W386" s="292"/>
      <c r="X386" s="293"/>
      <c r="Y386" s="293"/>
      <c r="Z386" s="293"/>
      <c r="AA386" s="293"/>
      <c r="AB386" s="293"/>
      <c r="AC386" s="293"/>
      <c r="AD386" s="293"/>
      <c r="AE386" s="293"/>
      <c r="AF386" s="293"/>
      <c r="AG386" s="293"/>
      <c r="AH386" s="293"/>
      <c r="AI386" s="293"/>
      <c r="AJ386" s="293"/>
      <c r="AK386" s="293"/>
      <c r="AL386" s="293"/>
      <c r="AM386" s="293"/>
      <c r="AN386" s="293"/>
      <c r="AO386" s="293"/>
      <c r="AP386" s="293"/>
      <c r="AQ386" s="293"/>
      <c r="AR386" s="293"/>
      <c r="AS386" s="293"/>
      <c r="AT386" s="293"/>
      <c r="AU386" s="293"/>
      <c r="AV386" s="293"/>
      <c r="AW386" s="293"/>
      <c r="AX386" s="293"/>
      <c r="AY386" s="293"/>
      <c r="AZ386" s="293"/>
      <c r="BA386" s="293"/>
      <c r="BB386" s="293"/>
      <c r="BC386" s="293"/>
      <c r="BD386" s="293"/>
      <c r="BE386" s="293"/>
      <c r="BF386" s="293"/>
      <c r="BG386" s="293"/>
    </row>
    <row r="387" ht="14.25" customHeight="1">
      <c r="L387" s="178"/>
      <c r="M387" s="178"/>
      <c r="N387" s="178"/>
      <c r="W387" s="292"/>
      <c r="X387" s="293"/>
      <c r="Y387" s="293"/>
      <c r="Z387" s="293"/>
      <c r="AA387" s="293"/>
      <c r="AB387" s="293"/>
      <c r="AC387" s="293"/>
      <c r="AD387" s="293"/>
      <c r="AE387" s="293"/>
      <c r="AF387" s="293"/>
      <c r="AG387" s="293"/>
      <c r="AH387" s="293"/>
      <c r="AI387" s="293"/>
      <c r="AJ387" s="293"/>
      <c r="AK387" s="293"/>
      <c r="AL387" s="293"/>
      <c r="AM387" s="293"/>
      <c r="AN387" s="293"/>
      <c r="AO387" s="293"/>
      <c r="AP387" s="293"/>
      <c r="AQ387" s="293"/>
      <c r="AR387" s="293"/>
      <c r="AS387" s="293"/>
      <c r="AT387" s="293"/>
      <c r="AU387" s="293"/>
      <c r="AV387" s="293"/>
      <c r="AW387" s="293"/>
      <c r="AX387" s="293"/>
      <c r="AY387" s="293"/>
      <c r="AZ387" s="293"/>
      <c r="BA387" s="293"/>
      <c r="BB387" s="293"/>
      <c r="BC387" s="293"/>
      <c r="BD387" s="293"/>
      <c r="BE387" s="293"/>
      <c r="BF387" s="293"/>
      <c r="BG387" s="293"/>
    </row>
    <row r="388" ht="14.25" customHeight="1">
      <c r="L388" s="178"/>
      <c r="M388" s="178"/>
      <c r="N388" s="178"/>
      <c r="W388" s="292"/>
      <c r="X388" s="293"/>
      <c r="Y388" s="293"/>
      <c r="Z388" s="293"/>
      <c r="AA388" s="293"/>
      <c r="AB388" s="293"/>
      <c r="AC388" s="293"/>
      <c r="AD388" s="293"/>
      <c r="AE388" s="293"/>
      <c r="AF388" s="293"/>
      <c r="AG388" s="293"/>
      <c r="AH388" s="293"/>
      <c r="AI388" s="293"/>
      <c r="AJ388" s="293"/>
      <c r="AK388" s="293"/>
      <c r="AL388" s="293"/>
      <c r="AM388" s="293"/>
      <c r="AN388" s="293"/>
      <c r="AO388" s="293"/>
      <c r="AP388" s="293"/>
      <c r="AQ388" s="293"/>
      <c r="AR388" s="293"/>
      <c r="AS388" s="293"/>
      <c r="AT388" s="293"/>
      <c r="AU388" s="293"/>
      <c r="AV388" s="293"/>
      <c r="AW388" s="293"/>
      <c r="AX388" s="293"/>
      <c r="AY388" s="293"/>
      <c r="AZ388" s="293"/>
      <c r="BA388" s="293"/>
      <c r="BB388" s="293"/>
      <c r="BC388" s="293"/>
      <c r="BD388" s="293"/>
      <c r="BE388" s="293"/>
      <c r="BF388" s="293"/>
      <c r="BG388" s="293"/>
    </row>
    <row r="389" ht="14.25" customHeight="1">
      <c r="L389" s="178"/>
      <c r="M389" s="178"/>
      <c r="N389" s="178"/>
      <c r="W389" s="292"/>
      <c r="X389" s="293"/>
      <c r="Y389" s="293"/>
      <c r="Z389" s="293"/>
      <c r="AA389" s="293"/>
      <c r="AB389" s="293"/>
      <c r="AC389" s="293"/>
      <c r="AD389" s="293"/>
      <c r="AE389" s="293"/>
      <c r="AF389" s="293"/>
      <c r="AG389" s="293"/>
      <c r="AH389" s="293"/>
      <c r="AI389" s="293"/>
      <c r="AJ389" s="293"/>
      <c r="AK389" s="293"/>
      <c r="AL389" s="293"/>
      <c r="AM389" s="293"/>
      <c r="AN389" s="293"/>
      <c r="AO389" s="293"/>
      <c r="AP389" s="293"/>
      <c r="AQ389" s="293"/>
      <c r="AR389" s="293"/>
      <c r="AS389" s="293"/>
      <c r="AT389" s="293"/>
      <c r="AU389" s="293"/>
      <c r="AV389" s="293"/>
      <c r="AW389" s="293"/>
      <c r="AX389" s="293"/>
      <c r="AY389" s="293"/>
      <c r="AZ389" s="293"/>
      <c r="BA389" s="293"/>
      <c r="BB389" s="293"/>
      <c r="BC389" s="293"/>
      <c r="BD389" s="293"/>
      <c r="BE389" s="293"/>
      <c r="BF389" s="293"/>
      <c r="BG389" s="293"/>
    </row>
    <row r="390" ht="14.25" customHeight="1">
      <c r="L390" s="178"/>
      <c r="M390" s="178"/>
      <c r="N390" s="178"/>
      <c r="W390" s="292"/>
      <c r="X390" s="293"/>
      <c r="Y390" s="293"/>
      <c r="Z390" s="293"/>
      <c r="AA390" s="293"/>
      <c r="AB390" s="293"/>
      <c r="AC390" s="293"/>
      <c r="AD390" s="293"/>
      <c r="AE390" s="293"/>
      <c r="AF390" s="293"/>
      <c r="AG390" s="293"/>
      <c r="AH390" s="293"/>
      <c r="AI390" s="293"/>
      <c r="AJ390" s="293"/>
      <c r="AK390" s="293"/>
      <c r="AL390" s="293"/>
      <c r="AM390" s="293"/>
      <c r="AN390" s="293"/>
      <c r="AO390" s="293"/>
      <c r="AP390" s="293"/>
      <c r="AQ390" s="293"/>
      <c r="AR390" s="293"/>
      <c r="AS390" s="293"/>
      <c r="AT390" s="293"/>
      <c r="AU390" s="293"/>
      <c r="AV390" s="293"/>
      <c r="AW390" s="293"/>
      <c r="AX390" s="293"/>
      <c r="AY390" s="293"/>
      <c r="AZ390" s="293"/>
      <c r="BA390" s="293"/>
      <c r="BB390" s="293"/>
      <c r="BC390" s="293"/>
      <c r="BD390" s="293"/>
      <c r="BE390" s="293"/>
      <c r="BF390" s="293"/>
      <c r="BG390" s="293"/>
    </row>
    <row r="391" ht="14.25" customHeight="1">
      <c r="L391" s="178"/>
      <c r="M391" s="178"/>
      <c r="N391" s="178"/>
      <c r="W391" s="292"/>
      <c r="X391" s="293"/>
      <c r="Y391" s="293"/>
      <c r="Z391" s="293"/>
      <c r="AA391" s="293"/>
      <c r="AB391" s="293"/>
      <c r="AC391" s="293"/>
      <c r="AD391" s="293"/>
      <c r="AE391" s="293"/>
      <c r="AF391" s="293"/>
      <c r="AG391" s="293"/>
      <c r="AH391" s="293"/>
      <c r="AI391" s="293"/>
      <c r="AJ391" s="293"/>
      <c r="AK391" s="293"/>
      <c r="AL391" s="293"/>
      <c r="AM391" s="293"/>
      <c r="AN391" s="293"/>
      <c r="AO391" s="293"/>
      <c r="AP391" s="293"/>
      <c r="AQ391" s="293"/>
      <c r="AR391" s="293"/>
      <c r="AS391" s="293"/>
      <c r="AT391" s="293"/>
      <c r="AU391" s="293"/>
      <c r="AV391" s="293"/>
      <c r="AW391" s="293"/>
      <c r="AX391" s="293"/>
      <c r="AY391" s="293"/>
      <c r="AZ391" s="293"/>
      <c r="BA391" s="293"/>
      <c r="BB391" s="293"/>
      <c r="BC391" s="293"/>
      <c r="BD391" s="293"/>
      <c r="BE391" s="293"/>
      <c r="BF391" s="293"/>
      <c r="BG391" s="293"/>
    </row>
    <row r="392" ht="14.25" customHeight="1">
      <c r="L392" s="178"/>
      <c r="M392" s="178"/>
      <c r="N392" s="178"/>
      <c r="W392" s="292"/>
      <c r="X392" s="293"/>
      <c r="Y392" s="293"/>
      <c r="Z392" s="293"/>
      <c r="AA392" s="293"/>
      <c r="AB392" s="293"/>
      <c r="AC392" s="293"/>
      <c r="AD392" s="293"/>
      <c r="AE392" s="293"/>
      <c r="AF392" s="293"/>
      <c r="AG392" s="293"/>
      <c r="AH392" s="293"/>
      <c r="AI392" s="293"/>
      <c r="AJ392" s="293"/>
      <c r="AK392" s="293"/>
      <c r="AL392" s="293"/>
      <c r="AM392" s="293"/>
      <c r="AN392" s="293"/>
      <c r="AO392" s="293"/>
      <c r="AP392" s="293"/>
      <c r="AQ392" s="293"/>
      <c r="AR392" s="293"/>
      <c r="AS392" s="293"/>
      <c r="AT392" s="293"/>
      <c r="AU392" s="293"/>
      <c r="AV392" s="293"/>
      <c r="AW392" s="293"/>
      <c r="AX392" s="293"/>
      <c r="AY392" s="293"/>
      <c r="AZ392" s="293"/>
      <c r="BA392" s="293"/>
      <c r="BB392" s="293"/>
      <c r="BC392" s="293"/>
      <c r="BD392" s="293"/>
      <c r="BE392" s="293"/>
      <c r="BF392" s="293"/>
      <c r="BG392" s="293"/>
    </row>
    <row r="393" ht="14.25" customHeight="1">
      <c r="L393" s="178"/>
      <c r="M393" s="178"/>
      <c r="N393" s="178"/>
      <c r="W393" s="292"/>
      <c r="X393" s="293"/>
      <c r="Y393" s="293"/>
      <c r="Z393" s="293"/>
      <c r="AA393" s="293"/>
      <c r="AB393" s="293"/>
      <c r="AC393" s="293"/>
      <c r="AD393" s="293"/>
      <c r="AE393" s="293"/>
      <c r="AF393" s="293"/>
      <c r="AG393" s="293"/>
      <c r="AH393" s="293"/>
      <c r="AI393" s="293"/>
      <c r="AJ393" s="293"/>
      <c r="AK393" s="293"/>
      <c r="AL393" s="293"/>
      <c r="AM393" s="293"/>
      <c r="AN393" s="293"/>
      <c r="AO393" s="293"/>
      <c r="AP393" s="293"/>
      <c r="AQ393" s="293"/>
      <c r="AR393" s="293"/>
      <c r="AS393" s="293"/>
      <c r="AT393" s="293"/>
      <c r="AU393" s="293"/>
      <c r="AV393" s="293"/>
      <c r="AW393" s="293"/>
      <c r="AX393" s="293"/>
      <c r="AY393" s="293"/>
      <c r="AZ393" s="293"/>
      <c r="BA393" s="293"/>
      <c r="BB393" s="293"/>
      <c r="BC393" s="293"/>
      <c r="BD393" s="293"/>
      <c r="BE393" s="293"/>
      <c r="BF393" s="293"/>
      <c r="BG393" s="293"/>
    </row>
    <row r="394" ht="14.25" customHeight="1">
      <c r="L394" s="178"/>
      <c r="M394" s="178"/>
      <c r="N394" s="178"/>
      <c r="W394" s="292"/>
      <c r="X394" s="293"/>
      <c r="Y394" s="293"/>
      <c r="Z394" s="293"/>
      <c r="AA394" s="293"/>
      <c r="AB394" s="293"/>
      <c r="AC394" s="293"/>
      <c r="AD394" s="293"/>
      <c r="AE394" s="293"/>
      <c r="AF394" s="293"/>
      <c r="AG394" s="293"/>
      <c r="AH394" s="293"/>
      <c r="AI394" s="293"/>
      <c r="AJ394" s="293"/>
      <c r="AK394" s="293"/>
      <c r="AL394" s="293"/>
      <c r="AM394" s="293"/>
      <c r="AN394" s="293"/>
      <c r="AO394" s="293"/>
      <c r="AP394" s="293"/>
      <c r="AQ394" s="293"/>
      <c r="AR394" s="293"/>
      <c r="AS394" s="293"/>
      <c r="AT394" s="293"/>
      <c r="AU394" s="293"/>
      <c r="AV394" s="293"/>
      <c r="AW394" s="293"/>
      <c r="AX394" s="293"/>
      <c r="AY394" s="293"/>
      <c r="AZ394" s="293"/>
      <c r="BA394" s="293"/>
      <c r="BB394" s="293"/>
      <c r="BC394" s="293"/>
      <c r="BD394" s="293"/>
      <c r="BE394" s="293"/>
      <c r="BF394" s="293"/>
      <c r="BG394" s="293"/>
    </row>
    <row r="395" ht="14.25" customHeight="1">
      <c r="L395" s="178"/>
      <c r="M395" s="178"/>
      <c r="N395" s="178"/>
      <c r="W395" s="292"/>
      <c r="X395" s="293"/>
      <c r="Y395" s="293"/>
      <c r="Z395" s="293"/>
      <c r="AA395" s="293"/>
      <c r="AB395" s="293"/>
      <c r="AC395" s="293"/>
      <c r="AD395" s="293"/>
      <c r="AE395" s="293"/>
      <c r="AF395" s="293"/>
      <c r="AG395" s="293"/>
      <c r="AH395" s="293"/>
      <c r="AI395" s="293"/>
      <c r="AJ395" s="293"/>
      <c r="AK395" s="293"/>
      <c r="AL395" s="293"/>
      <c r="AM395" s="293"/>
      <c r="AN395" s="293"/>
      <c r="AO395" s="293"/>
      <c r="AP395" s="293"/>
      <c r="AQ395" s="293"/>
      <c r="AR395" s="293"/>
      <c r="AS395" s="293"/>
      <c r="AT395" s="293"/>
      <c r="AU395" s="293"/>
      <c r="AV395" s="293"/>
      <c r="AW395" s="293"/>
      <c r="AX395" s="293"/>
      <c r="AY395" s="293"/>
      <c r="AZ395" s="293"/>
      <c r="BA395" s="293"/>
      <c r="BB395" s="293"/>
      <c r="BC395" s="293"/>
      <c r="BD395" s="293"/>
      <c r="BE395" s="293"/>
      <c r="BF395" s="293"/>
      <c r="BG395" s="293"/>
    </row>
    <row r="396" ht="14.25" customHeight="1">
      <c r="L396" s="178"/>
      <c r="M396" s="178"/>
      <c r="N396" s="178"/>
      <c r="W396" s="292"/>
      <c r="X396" s="293"/>
      <c r="Y396" s="293"/>
      <c r="Z396" s="293"/>
      <c r="AA396" s="293"/>
      <c r="AB396" s="293"/>
      <c r="AC396" s="293"/>
      <c r="AD396" s="293"/>
      <c r="AE396" s="293"/>
      <c r="AF396" s="293"/>
      <c r="AG396" s="293"/>
      <c r="AH396" s="293"/>
      <c r="AI396" s="293"/>
      <c r="AJ396" s="293"/>
      <c r="AK396" s="293"/>
      <c r="AL396" s="293"/>
      <c r="AM396" s="293"/>
      <c r="AN396" s="293"/>
      <c r="AO396" s="293"/>
      <c r="AP396" s="293"/>
      <c r="AQ396" s="293"/>
      <c r="AR396" s="293"/>
      <c r="AS396" s="293"/>
      <c r="AT396" s="293"/>
      <c r="AU396" s="293"/>
      <c r="AV396" s="293"/>
      <c r="AW396" s="293"/>
      <c r="AX396" s="293"/>
      <c r="AY396" s="293"/>
      <c r="AZ396" s="293"/>
      <c r="BA396" s="293"/>
      <c r="BB396" s="293"/>
      <c r="BC396" s="293"/>
      <c r="BD396" s="293"/>
      <c r="BE396" s="293"/>
      <c r="BF396" s="293"/>
      <c r="BG396" s="293"/>
    </row>
    <row r="397" ht="14.25" customHeight="1">
      <c r="L397" s="178"/>
      <c r="M397" s="178"/>
      <c r="N397" s="178"/>
      <c r="W397" s="292"/>
      <c r="X397" s="293"/>
      <c r="Y397" s="293"/>
      <c r="Z397" s="293"/>
      <c r="AA397" s="293"/>
      <c r="AB397" s="293"/>
      <c r="AC397" s="293"/>
      <c r="AD397" s="293"/>
      <c r="AE397" s="293"/>
      <c r="AF397" s="293"/>
      <c r="AG397" s="293"/>
      <c r="AH397" s="293"/>
      <c r="AI397" s="293"/>
      <c r="AJ397" s="293"/>
      <c r="AK397" s="293"/>
      <c r="AL397" s="293"/>
      <c r="AM397" s="293"/>
      <c r="AN397" s="293"/>
      <c r="AO397" s="293"/>
      <c r="AP397" s="293"/>
      <c r="AQ397" s="293"/>
      <c r="AR397" s="293"/>
      <c r="AS397" s="293"/>
      <c r="AT397" s="293"/>
      <c r="AU397" s="293"/>
      <c r="AV397" s="293"/>
      <c r="AW397" s="293"/>
      <c r="AX397" s="293"/>
      <c r="AY397" s="293"/>
      <c r="AZ397" s="293"/>
      <c r="BA397" s="293"/>
      <c r="BB397" s="293"/>
      <c r="BC397" s="293"/>
      <c r="BD397" s="293"/>
      <c r="BE397" s="293"/>
      <c r="BF397" s="293"/>
      <c r="BG397" s="293"/>
    </row>
    <row r="398" ht="14.25" customHeight="1">
      <c r="L398" s="178"/>
      <c r="M398" s="178"/>
      <c r="N398" s="178"/>
      <c r="W398" s="292"/>
      <c r="X398" s="293"/>
      <c r="Y398" s="293"/>
      <c r="Z398" s="293"/>
      <c r="AA398" s="293"/>
      <c r="AB398" s="293"/>
      <c r="AC398" s="293"/>
      <c r="AD398" s="293"/>
      <c r="AE398" s="293"/>
      <c r="AF398" s="293"/>
      <c r="AG398" s="293"/>
      <c r="AH398" s="293"/>
      <c r="AI398" s="293"/>
      <c r="AJ398" s="293"/>
      <c r="AK398" s="293"/>
      <c r="AL398" s="293"/>
      <c r="AM398" s="293"/>
      <c r="AN398" s="293"/>
      <c r="AO398" s="293"/>
      <c r="AP398" s="293"/>
      <c r="AQ398" s="293"/>
      <c r="AR398" s="293"/>
      <c r="AS398" s="293"/>
      <c r="AT398" s="293"/>
      <c r="AU398" s="293"/>
      <c r="AV398" s="293"/>
      <c r="AW398" s="293"/>
      <c r="AX398" s="293"/>
      <c r="AY398" s="293"/>
      <c r="AZ398" s="293"/>
      <c r="BA398" s="293"/>
      <c r="BB398" s="293"/>
      <c r="BC398" s="293"/>
      <c r="BD398" s="293"/>
      <c r="BE398" s="293"/>
      <c r="BF398" s="293"/>
      <c r="BG398" s="293"/>
    </row>
    <row r="399" ht="14.25" customHeight="1">
      <c r="L399" s="178"/>
      <c r="M399" s="178"/>
      <c r="N399" s="178"/>
      <c r="W399" s="292"/>
      <c r="X399" s="293"/>
      <c r="Y399" s="293"/>
      <c r="Z399" s="293"/>
      <c r="AA399" s="293"/>
      <c r="AB399" s="293"/>
      <c r="AC399" s="293"/>
      <c r="AD399" s="293"/>
      <c r="AE399" s="293"/>
      <c r="AF399" s="293"/>
      <c r="AG399" s="293"/>
      <c r="AH399" s="293"/>
      <c r="AI399" s="293"/>
      <c r="AJ399" s="293"/>
      <c r="AK399" s="293"/>
      <c r="AL399" s="293"/>
      <c r="AM399" s="293"/>
      <c r="AN399" s="293"/>
      <c r="AO399" s="293"/>
      <c r="AP399" s="293"/>
      <c r="AQ399" s="293"/>
      <c r="AR399" s="293"/>
      <c r="AS399" s="293"/>
      <c r="AT399" s="293"/>
      <c r="AU399" s="293"/>
      <c r="AV399" s="293"/>
      <c r="AW399" s="293"/>
      <c r="AX399" s="293"/>
      <c r="AY399" s="293"/>
      <c r="AZ399" s="293"/>
      <c r="BA399" s="293"/>
      <c r="BB399" s="293"/>
      <c r="BC399" s="293"/>
      <c r="BD399" s="293"/>
      <c r="BE399" s="293"/>
      <c r="BF399" s="293"/>
      <c r="BG399" s="293"/>
    </row>
    <row r="400" ht="14.25" customHeight="1">
      <c r="L400" s="178"/>
      <c r="M400" s="178"/>
      <c r="N400" s="178"/>
      <c r="W400" s="292"/>
      <c r="X400" s="293"/>
      <c r="Y400" s="293"/>
      <c r="Z400" s="293"/>
      <c r="AA400" s="293"/>
      <c r="AB400" s="293"/>
      <c r="AC400" s="293"/>
      <c r="AD400" s="293"/>
      <c r="AE400" s="293"/>
      <c r="AF400" s="293"/>
      <c r="AG400" s="293"/>
      <c r="AH400" s="293"/>
      <c r="AI400" s="293"/>
      <c r="AJ400" s="293"/>
      <c r="AK400" s="293"/>
      <c r="AL400" s="293"/>
      <c r="AM400" s="293"/>
      <c r="AN400" s="293"/>
      <c r="AO400" s="293"/>
      <c r="AP400" s="293"/>
      <c r="AQ400" s="293"/>
      <c r="AR400" s="293"/>
      <c r="AS400" s="293"/>
      <c r="AT400" s="293"/>
      <c r="AU400" s="293"/>
      <c r="AV400" s="293"/>
      <c r="AW400" s="293"/>
      <c r="AX400" s="293"/>
      <c r="AY400" s="293"/>
      <c r="AZ400" s="293"/>
      <c r="BA400" s="293"/>
      <c r="BB400" s="293"/>
      <c r="BC400" s="293"/>
      <c r="BD400" s="293"/>
      <c r="BE400" s="293"/>
      <c r="BF400" s="293"/>
      <c r="BG400" s="293"/>
    </row>
    <row r="401" ht="14.25" customHeight="1">
      <c r="L401" s="178"/>
      <c r="M401" s="178"/>
      <c r="N401" s="178"/>
      <c r="W401" s="292"/>
      <c r="X401" s="293"/>
      <c r="Y401" s="293"/>
      <c r="Z401" s="293"/>
      <c r="AA401" s="293"/>
      <c r="AB401" s="293"/>
      <c r="AC401" s="293"/>
      <c r="AD401" s="293"/>
      <c r="AE401" s="293"/>
      <c r="AF401" s="293"/>
      <c r="AG401" s="293"/>
      <c r="AH401" s="293"/>
      <c r="AI401" s="293"/>
      <c r="AJ401" s="293"/>
      <c r="AK401" s="293"/>
      <c r="AL401" s="293"/>
      <c r="AM401" s="293"/>
      <c r="AN401" s="293"/>
      <c r="AO401" s="293"/>
      <c r="AP401" s="293"/>
      <c r="AQ401" s="293"/>
      <c r="AR401" s="293"/>
      <c r="AS401" s="293"/>
      <c r="AT401" s="293"/>
      <c r="AU401" s="293"/>
      <c r="AV401" s="293"/>
      <c r="AW401" s="293"/>
      <c r="AX401" s="293"/>
      <c r="AY401" s="293"/>
      <c r="AZ401" s="293"/>
      <c r="BA401" s="293"/>
      <c r="BB401" s="293"/>
      <c r="BC401" s="293"/>
      <c r="BD401" s="293"/>
      <c r="BE401" s="293"/>
      <c r="BF401" s="293"/>
      <c r="BG401" s="293"/>
    </row>
    <row r="402" ht="14.25" customHeight="1">
      <c r="L402" s="178"/>
      <c r="M402" s="178"/>
      <c r="N402" s="178"/>
      <c r="W402" s="292"/>
      <c r="X402" s="293"/>
      <c r="Y402" s="293"/>
      <c r="Z402" s="293"/>
      <c r="AA402" s="293"/>
      <c r="AB402" s="293"/>
      <c r="AC402" s="293"/>
      <c r="AD402" s="293"/>
      <c r="AE402" s="293"/>
      <c r="AF402" s="293"/>
      <c r="AG402" s="293"/>
      <c r="AH402" s="293"/>
      <c r="AI402" s="293"/>
      <c r="AJ402" s="293"/>
      <c r="AK402" s="293"/>
      <c r="AL402" s="293"/>
      <c r="AM402" s="293"/>
      <c r="AN402" s="293"/>
      <c r="AO402" s="293"/>
      <c r="AP402" s="293"/>
      <c r="AQ402" s="293"/>
      <c r="AR402" s="293"/>
      <c r="AS402" s="293"/>
      <c r="AT402" s="293"/>
      <c r="AU402" s="293"/>
      <c r="AV402" s="293"/>
      <c r="AW402" s="293"/>
      <c r="AX402" s="293"/>
      <c r="AY402" s="293"/>
      <c r="AZ402" s="293"/>
      <c r="BA402" s="293"/>
      <c r="BB402" s="293"/>
      <c r="BC402" s="293"/>
      <c r="BD402" s="293"/>
      <c r="BE402" s="293"/>
      <c r="BF402" s="293"/>
      <c r="BG402" s="293"/>
    </row>
    <row r="403" ht="14.25" customHeight="1">
      <c r="L403" s="178"/>
      <c r="M403" s="178"/>
      <c r="N403" s="178"/>
      <c r="W403" s="292"/>
      <c r="X403" s="293"/>
      <c r="Y403" s="293"/>
      <c r="Z403" s="293"/>
      <c r="AA403" s="293"/>
      <c r="AB403" s="293"/>
      <c r="AC403" s="293"/>
      <c r="AD403" s="293"/>
      <c r="AE403" s="293"/>
      <c r="AF403" s="293"/>
      <c r="AG403" s="293"/>
      <c r="AH403" s="293"/>
      <c r="AI403" s="293"/>
      <c r="AJ403" s="293"/>
      <c r="AK403" s="293"/>
      <c r="AL403" s="293"/>
      <c r="AM403" s="293"/>
      <c r="AN403" s="293"/>
      <c r="AO403" s="293"/>
      <c r="AP403" s="293"/>
      <c r="AQ403" s="293"/>
      <c r="AR403" s="293"/>
      <c r="AS403" s="293"/>
      <c r="AT403" s="293"/>
      <c r="AU403" s="293"/>
      <c r="AV403" s="293"/>
      <c r="AW403" s="293"/>
      <c r="AX403" s="293"/>
      <c r="AY403" s="293"/>
      <c r="AZ403" s="293"/>
      <c r="BA403" s="293"/>
      <c r="BB403" s="293"/>
      <c r="BC403" s="293"/>
      <c r="BD403" s="293"/>
      <c r="BE403" s="293"/>
      <c r="BF403" s="293"/>
      <c r="BG403" s="293"/>
    </row>
    <row r="404" ht="14.25" customHeight="1">
      <c r="L404" s="178"/>
      <c r="M404" s="178"/>
      <c r="N404" s="178"/>
      <c r="W404" s="292"/>
      <c r="X404" s="293"/>
      <c r="Y404" s="293"/>
      <c r="Z404" s="293"/>
      <c r="AA404" s="293"/>
      <c r="AB404" s="293"/>
      <c r="AC404" s="293"/>
      <c r="AD404" s="293"/>
      <c r="AE404" s="293"/>
      <c r="AF404" s="293"/>
      <c r="AG404" s="293"/>
      <c r="AH404" s="293"/>
      <c r="AI404" s="293"/>
      <c r="AJ404" s="293"/>
      <c r="AK404" s="293"/>
      <c r="AL404" s="293"/>
      <c r="AM404" s="293"/>
      <c r="AN404" s="293"/>
      <c r="AO404" s="293"/>
      <c r="AP404" s="293"/>
      <c r="AQ404" s="293"/>
      <c r="AR404" s="293"/>
      <c r="AS404" s="293"/>
      <c r="AT404" s="293"/>
      <c r="AU404" s="293"/>
      <c r="AV404" s="293"/>
      <c r="AW404" s="293"/>
      <c r="AX404" s="293"/>
      <c r="AY404" s="293"/>
      <c r="AZ404" s="293"/>
      <c r="BA404" s="293"/>
      <c r="BB404" s="293"/>
      <c r="BC404" s="293"/>
      <c r="BD404" s="293"/>
      <c r="BE404" s="293"/>
      <c r="BF404" s="293"/>
      <c r="BG404" s="293"/>
    </row>
    <row r="405" ht="14.25" customHeight="1">
      <c r="L405" s="178"/>
      <c r="M405" s="178"/>
      <c r="N405" s="178"/>
      <c r="W405" s="292"/>
      <c r="X405" s="293"/>
      <c r="Y405" s="293"/>
      <c r="Z405" s="293"/>
      <c r="AA405" s="293"/>
      <c r="AB405" s="293"/>
      <c r="AC405" s="293"/>
      <c r="AD405" s="293"/>
      <c r="AE405" s="293"/>
      <c r="AF405" s="293"/>
      <c r="AG405" s="293"/>
      <c r="AH405" s="293"/>
      <c r="AI405" s="293"/>
      <c r="AJ405" s="293"/>
      <c r="AK405" s="293"/>
      <c r="AL405" s="293"/>
      <c r="AM405" s="293"/>
      <c r="AN405" s="293"/>
      <c r="AO405" s="293"/>
      <c r="AP405" s="293"/>
      <c r="AQ405" s="293"/>
      <c r="AR405" s="293"/>
      <c r="AS405" s="293"/>
      <c r="AT405" s="293"/>
      <c r="AU405" s="293"/>
      <c r="AV405" s="293"/>
      <c r="AW405" s="293"/>
      <c r="AX405" s="293"/>
      <c r="AY405" s="293"/>
      <c r="AZ405" s="293"/>
      <c r="BA405" s="293"/>
      <c r="BB405" s="293"/>
      <c r="BC405" s="293"/>
      <c r="BD405" s="293"/>
      <c r="BE405" s="293"/>
      <c r="BF405" s="293"/>
      <c r="BG405" s="293"/>
    </row>
    <row r="406" ht="14.25" customHeight="1">
      <c r="L406" s="178"/>
      <c r="M406" s="178"/>
      <c r="N406" s="178"/>
      <c r="W406" s="292"/>
      <c r="X406" s="293"/>
      <c r="Y406" s="293"/>
      <c r="Z406" s="293"/>
      <c r="AA406" s="293"/>
      <c r="AB406" s="293"/>
      <c r="AC406" s="293"/>
      <c r="AD406" s="293"/>
      <c r="AE406" s="293"/>
      <c r="AF406" s="293"/>
      <c r="AG406" s="293"/>
      <c r="AH406" s="293"/>
      <c r="AI406" s="293"/>
      <c r="AJ406" s="293"/>
      <c r="AK406" s="293"/>
      <c r="AL406" s="293"/>
      <c r="AM406" s="293"/>
      <c r="AN406" s="293"/>
      <c r="AO406" s="293"/>
      <c r="AP406" s="293"/>
      <c r="AQ406" s="293"/>
      <c r="AR406" s="293"/>
      <c r="AS406" s="293"/>
      <c r="AT406" s="293"/>
      <c r="AU406" s="293"/>
      <c r="AV406" s="293"/>
      <c r="AW406" s="293"/>
      <c r="AX406" s="293"/>
      <c r="AY406" s="293"/>
      <c r="AZ406" s="293"/>
      <c r="BA406" s="293"/>
      <c r="BB406" s="293"/>
      <c r="BC406" s="293"/>
      <c r="BD406" s="293"/>
      <c r="BE406" s="293"/>
      <c r="BF406" s="293"/>
      <c r="BG406" s="293"/>
    </row>
    <row r="407" ht="14.25" customHeight="1">
      <c r="L407" s="178"/>
      <c r="M407" s="178"/>
      <c r="N407" s="178"/>
      <c r="W407" s="292"/>
      <c r="X407" s="293"/>
      <c r="Y407" s="293"/>
      <c r="Z407" s="293"/>
      <c r="AA407" s="293"/>
      <c r="AB407" s="293"/>
      <c r="AC407" s="293"/>
      <c r="AD407" s="293"/>
      <c r="AE407" s="293"/>
      <c r="AF407" s="293"/>
      <c r="AG407" s="293"/>
      <c r="AH407" s="293"/>
      <c r="AI407" s="293"/>
      <c r="AJ407" s="293"/>
      <c r="AK407" s="293"/>
      <c r="AL407" s="293"/>
      <c r="AM407" s="293"/>
      <c r="AN407" s="293"/>
      <c r="AO407" s="293"/>
      <c r="AP407" s="293"/>
      <c r="AQ407" s="293"/>
      <c r="AR407" s="293"/>
      <c r="AS407" s="293"/>
      <c r="AT407" s="293"/>
      <c r="AU407" s="293"/>
      <c r="AV407" s="293"/>
      <c r="AW407" s="293"/>
      <c r="AX407" s="293"/>
      <c r="AY407" s="293"/>
      <c r="AZ407" s="293"/>
      <c r="BA407" s="293"/>
      <c r="BB407" s="293"/>
      <c r="BC407" s="293"/>
      <c r="BD407" s="293"/>
      <c r="BE407" s="293"/>
      <c r="BF407" s="293"/>
      <c r="BG407" s="293"/>
    </row>
    <row r="408" ht="14.25" customHeight="1">
      <c r="L408" s="178"/>
      <c r="M408" s="178"/>
      <c r="N408" s="178"/>
      <c r="W408" s="292"/>
      <c r="X408" s="293"/>
      <c r="Y408" s="293"/>
      <c r="Z408" s="293"/>
      <c r="AA408" s="293"/>
      <c r="AB408" s="293"/>
      <c r="AC408" s="293"/>
      <c r="AD408" s="293"/>
      <c r="AE408" s="293"/>
      <c r="AF408" s="293"/>
      <c r="AG408" s="293"/>
      <c r="AH408" s="293"/>
      <c r="AI408" s="293"/>
      <c r="AJ408" s="293"/>
      <c r="AK408" s="293"/>
      <c r="AL408" s="293"/>
      <c r="AM408" s="293"/>
      <c r="AN408" s="293"/>
      <c r="AO408" s="293"/>
      <c r="AP408" s="293"/>
      <c r="AQ408" s="293"/>
      <c r="AR408" s="293"/>
      <c r="AS408" s="293"/>
      <c r="AT408" s="293"/>
      <c r="AU408" s="293"/>
      <c r="AV408" s="293"/>
      <c r="AW408" s="293"/>
      <c r="AX408" s="293"/>
      <c r="AY408" s="293"/>
      <c r="AZ408" s="293"/>
      <c r="BA408" s="293"/>
      <c r="BB408" s="293"/>
      <c r="BC408" s="293"/>
      <c r="BD408" s="293"/>
      <c r="BE408" s="293"/>
      <c r="BF408" s="293"/>
      <c r="BG408" s="293"/>
    </row>
    <row r="409" ht="14.25" customHeight="1">
      <c r="L409" s="178"/>
      <c r="M409" s="178"/>
      <c r="N409" s="178"/>
      <c r="W409" s="292"/>
      <c r="X409" s="293"/>
      <c r="Y409" s="293"/>
      <c r="Z409" s="293"/>
      <c r="AA409" s="293"/>
      <c r="AB409" s="293"/>
      <c r="AC409" s="293"/>
      <c r="AD409" s="293"/>
      <c r="AE409" s="293"/>
      <c r="AF409" s="293"/>
      <c r="AG409" s="293"/>
      <c r="AH409" s="293"/>
      <c r="AI409" s="293"/>
      <c r="AJ409" s="293"/>
      <c r="AK409" s="293"/>
      <c r="AL409" s="293"/>
      <c r="AM409" s="293"/>
      <c r="AN409" s="293"/>
      <c r="AO409" s="293"/>
      <c r="AP409" s="293"/>
      <c r="AQ409" s="293"/>
      <c r="AR409" s="293"/>
      <c r="AS409" s="293"/>
      <c r="AT409" s="293"/>
      <c r="AU409" s="293"/>
      <c r="AV409" s="293"/>
      <c r="AW409" s="293"/>
      <c r="AX409" s="293"/>
      <c r="AY409" s="293"/>
      <c r="AZ409" s="293"/>
      <c r="BA409" s="293"/>
      <c r="BB409" s="293"/>
      <c r="BC409" s="293"/>
      <c r="BD409" s="293"/>
      <c r="BE409" s="293"/>
      <c r="BF409" s="293"/>
      <c r="BG409" s="293"/>
    </row>
    <row r="410" ht="14.25" customHeight="1">
      <c r="L410" s="178"/>
      <c r="M410" s="178"/>
      <c r="N410" s="178"/>
      <c r="W410" s="292"/>
      <c r="X410" s="293"/>
      <c r="Y410" s="293"/>
      <c r="Z410" s="293"/>
      <c r="AA410" s="293"/>
      <c r="AB410" s="293"/>
      <c r="AC410" s="293"/>
      <c r="AD410" s="293"/>
      <c r="AE410" s="293"/>
      <c r="AF410" s="293"/>
      <c r="AG410" s="293"/>
      <c r="AH410" s="293"/>
      <c r="AI410" s="293"/>
      <c r="AJ410" s="293"/>
      <c r="AK410" s="293"/>
      <c r="AL410" s="293"/>
      <c r="AM410" s="293"/>
      <c r="AN410" s="293"/>
      <c r="AO410" s="293"/>
      <c r="AP410" s="293"/>
      <c r="AQ410" s="293"/>
      <c r="AR410" s="293"/>
      <c r="AS410" s="293"/>
      <c r="AT410" s="293"/>
      <c r="AU410" s="293"/>
      <c r="AV410" s="293"/>
      <c r="AW410" s="293"/>
      <c r="AX410" s="293"/>
      <c r="AY410" s="293"/>
      <c r="AZ410" s="293"/>
      <c r="BA410" s="293"/>
      <c r="BB410" s="293"/>
      <c r="BC410" s="293"/>
      <c r="BD410" s="293"/>
      <c r="BE410" s="293"/>
      <c r="BF410" s="293"/>
      <c r="BG410" s="293"/>
    </row>
    <row r="411" ht="14.25" customHeight="1">
      <c r="L411" s="178"/>
      <c r="M411" s="178"/>
      <c r="N411" s="178"/>
      <c r="W411" s="292"/>
      <c r="X411" s="293"/>
      <c r="Y411" s="293"/>
      <c r="Z411" s="293"/>
      <c r="AA411" s="293"/>
      <c r="AB411" s="293"/>
      <c r="AC411" s="293"/>
      <c r="AD411" s="293"/>
      <c r="AE411" s="293"/>
      <c r="AF411" s="293"/>
      <c r="AG411" s="293"/>
      <c r="AH411" s="293"/>
      <c r="AI411" s="293"/>
      <c r="AJ411" s="293"/>
      <c r="AK411" s="293"/>
      <c r="AL411" s="293"/>
      <c r="AM411" s="293"/>
      <c r="AN411" s="293"/>
      <c r="AO411" s="293"/>
      <c r="AP411" s="293"/>
      <c r="AQ411" s="293"/>
      <c r="AR411" s="293"/>
      <c r="AS411" s="293"/>
      <c r="AT411" s="293"/>
      <c r="AU411" s="293"/>
      <c r="AV411" s="293"/>
      <c r="AW411" s="293"/>
      <c r="AX411" s="293"/>
      <c r="AY411" s="293"/>
      <c r="AZ411" s="293"/>
      <c r="BA411" s="293"/>
      <c r="BB411" s="293"/>
      <c r="BC411" s="293"/>
      <c r="BD411" s="293"/>
      <c r="BE411" s="293"/>
      <c r="BF411" s="293"/>
      <c r="BG411" s="293"/>
    </row>
    <row r="412" ht="14.25" customHeight="1">
      <c r="L412" s="178"/>
      <c r="M412" s="178"/>
      <c r="N412" s="178"/>
      <c r="W412" s="292"/>
      <c r="X412" s="293"/>
      <c r="Y412" s="293"/>
      <c r="Z412" s="293"/>
      <c r="AA412" s="293"/>
      <c r="AB412" s="293"/>
      <c r="AC412" s="293"/>
      <c r="AD412" s="293"/>
      <c r="AE412" s="293"/>
      <c r="AF412" s="293"/>
      <c r="AG412" s="293"/>
      <c r="AH412" s="293"/>
      <c r="AI412" s="293"/>
      <c r="AJ412" s="293"/>
      <c r="AK412" s="293"/>
      <c r="AL412" s="293"/>
      <c r="AM412" s="293"/>
      <c r="AN412" s="293"/>
      <c r="AO412" s="293"/>
      <c r="AP412" s="293"/>
      <c r="AQ412" s="293"/>
      <c r="AR412" s="293"/>
      <c r="AS412" s="293"/>
      <c r="AT412" s="293"/>
      <c r="AU412" s="293"/>
      <c r="AV412" s="293"/>
      <c r="AW412" s="293"/>
      <c r="AX412" s="293"/>
      <c r="AY412" s="293"/>
      <c r="AZ412" s="293"/>
      <c r="BA412" s="293"/>
      <c r="BB412" s="293"/>
      <c r="BC412" s="293"/>
      <c r="BD412" s="293"/>
      <c r="BE412" s="293"/>
      <c r="BF412" s="293"/>
      <c r="BG412" s="293"/>
    </row>
    <row r="413" ht="14.25" customHeight="1">
      <c r="L413" s="178"/>
      <c r="M413" s="178"/>
      <c r="N413" s="178"/>
      <c r="W413" s="292"/>
      <c r="X413" s="293"/>
      <c r="Y413" s="293"/>
      <c r="Z413" s="293"/>
      <c r="AA413" s="293"/>
      <c r="AB413" s="293"/>
      <c r="AC413" s="293"/>
      <c r="AD413" s="293"/>
      <c r="AE413" s="293"/>
      <c r="AF413" s="293"/>
      <c r="AG413" s="293"/>
      <c r="AH413" s="293"/>
      <c r="AI413" s="293"/>
      <c r="AJ413" s="293"/>
      <c r="AK413" s="293"/>
      <c r="AL413" s="293"/>
      <c r="AM413" s="293"/>
      <c r="AN413" s="293"/>
      <c r="AO413" s="293"/>
      <c r="AP413" s="293"/>
      <c r="AQ413" s="293"/>
      <c r="AR413" s="293"/>
      <c r="AS413" s="293"/>
      <c r="AT413" s="293"/>
      <c r="AU413" s="293"/>
      <c r="AV413" s="293"/>
      <c r="AW413" s="293"/>
      <c r="AX413" s="293"/>
      <c r="AY413" s="293"/>
      <c r="AZ413" s="293"/>
      <c r="BA413" s="293"/>
      <c r="BB413" s="293"/>
      <c r="BC413" s="293"/>
      <c r="BD413" s="293"/>
      <c r="BE413" s="293"/>
      <c r="BF413" s="293"/>
      <c r="BG413" s="293"/>
    </row>
    <row r="414" ht="14.25" customHeight="1">
      <c r="L414" s="178"/>
      <c r="M414" s="178"/>
      <c r="N414" s="178"/>
      <c r="W414" s="292"/>
      <c r="X414" s="293"/>
      <c r="Y414" s="293"/>
      <c r="Z414" s="293"/>
      <c r="AA414" s="293"/>
      <c r="AB414" s="293"/>
      <c r="AC414" s="293"/>
      <c r="AD414" s="293"/>
      <c r="AE414" s="293"/>
      <c r="AF414" s="293"/>
      <c r="AG414" s="293"/>
      <c r="AH414" s="293"/>
      <c r="AI414" s="293"/>
      <c r="AJ414" s="293"/>
      <c r="AK414" s="293"/>
      <c r="AL414" s="293"/>
      <c r="AM414" s="293"/>
      <c r="AN414" s="293"/>
      <c r="AO414" s="293"/>
      <c r="AP414" s="293"/>
      <c r="AQ414" s="293"/>
      <c r="AR414" s="293"/>
      <c r="AS414" s="293"/>
      <c r="AT414" s="293"/>
      <c r="AU414" s="293"/>
      <c r="AV414" s="293"/>
      <c r="AW414" s="293"/>
      <c r="AX414" s="293"/>
      <c r="AY414" s="293"/>
      <c r="AZ414" s="293"/>
      <c r="BA414" s="293"/>
      <c r="BB414" s="293"/>
      <c r="BC414" s="293"/>
      <c r="BD414" s="293"/>
      <c r="BE414" s="293"/>
      <c r="BF414" s="293"/>
      <c r="BG414" s="293"/>
    </row>
    <row r="415" ht="14.25" customHeight="1">
      <c r="L415" s="178"/>
      <c r="M415" s="178"/>
      <c r="N415" s="178"/>
      <c r="W415" s="292"/>
      <c r="X415" s="293"/>
      <c r="Y415" s="293"/>
      <c r="Z415" s="293"/>
      <c r="AA415" s="293"/>
      <c r="AB415" s="293"/>
      <c r="AC415" s="293"/>
      <c r="AD415" s="293"/>
      <c r="AE415" s="293"/>
      <c r="AF415" s="293"/>
      <c r="AG415" s="293"/>
      <c r="AH415" s="293"/>
      <c r="AI415" s="293"/>
      <c r="AJ415" s="293"/>
      <c r="AK415" s="293"/>
      <c r="AL415" s="293"/>
      <c r="AM415" s="293"/>
      <c r="AN415" s="293"/>
      <c r="AO415" s="293"/>
      <c r="AP415" s="293"/>
      <c r="AQ415" s="293"/>
      <c r="AR415" s="293"/>
      <c r="AS415" s="293"/>
      <c r="AT415" s="293"/>
      <c r="AU415" s="293"/>
      <c r="AV415" s="293"/>
      <c r="AW415" s="293"/>
      <c r="AX415" s="293"/>
      <c r="AY415" s="293"/>
      <c r="AZ415" s="293"/>
      <c r="BA415" s="293"/>
      <c r="BB415" s="293"/>
      <c r="BC415" s="293"/>
      <c r="BD415" s="293"/>
      <c r="BE415" s="293"/>
      <c r="BF415" s="293"/>
      <c r="BG415" s="293"/>
    </row>
    <row r="416" ht="14.25" customHeight="1">
      <c r="L416" s="178"/>
      <c r="M416" s="178"/>
      <c r="N416" s="178"/>
      <c r="W416" s="292"/>
      <c r="X416" s="293"/>
      <c r="Y416" s="293"/>
      <c r="Z416" s="293"/>
      <c r="AA416" s="293"/>
      <c r="AB416" s="293"/>
      <c r="AC416" s="293"/>
      <c r="AD416" s="293"/>
      <c r="AE416" s="293"/>
      <c r="AF416" s="293"/>
      <c r="AG416" s="293"/>
      <c r="AH416" s="293"/>
      <c r="AI416" s="293"/>
      <c r="AJ416" s="293"/>
      <c r="AK416" s="293"/>
      <c r="AL416" s="293"/>
      <c r="AM416" s="293"/>
      <c r="AN416" s="293"/>
      <c r="AO416" s="293"/>
      <c r="AP416" s="293"/>
      <c r="AQ416" s="293"/>
      <c r="AR416" s="293"/>
      <c r="AS416" s="293"/>
      <c r="AT416" s="293"/>
      <c r="AU416" s="293"/>
      <c r="AV416" s="293"/>
      <c r="AW416" s="293"/>
      <c r="AX416" s="293"/>
      <c r="AY416" s="293"/>
      <c r="AZ416" s="293"/>
      <c r="BA416" s="293"/>
      <c r="BB416" s="293"/>
      <c r="BC416" s="293"/>
      <c r="BD416" s="293"/>
      <c r="BE416" s="293"/>
      <c r="BF416" s="293"/>
      <c r="BG416" s="293"/>
    </row>
    <row r="417" ht="14.25" customHeight="1">
      <c r="L417" s="178"/>
      <c r="M417" s="178"/>
      <c r="N417" s="178"/>
      <c r="W417" s="292"/>
      <c r="X417" s="293"/>
      <c r="Y417" s="293"/>
      <c r="Z417" s="293"/>
      <c r="AA417" s="293"/>
      <c r="AB417" s="293"/>
      <c r="AC417" s="293"/>
      <c r="AD417" s="293"/>
      <c r="AE417" s="293"/>
      <c r="AF417" s="293"/>
      <c r="AG417" s="293"/>
      <c r="AH417" s="293"/>
      <c r="AI417" s="293"/>
      <c r="AJ417" s="293"/>
      <c r="AK417" s="293"/>
      <c r="AL417" s="293"/>
      <c r="AM417" s="293"/>
      <c r="AN417" s="293"/>
      <c r="AO417" s="293"/>
      <c r="AP417" s="293"/>
      <c r="AQ417" s="293"/>
      <c r="AR417" s="293"/>
      <c r="AS417" s="293"/>
      <c r="AT417" s="293"/>
      <c r="AU417" s="293"/>
      <c r="AV417" s="293"/>
      <c r="AW417" s="293"/>
      <c r="AX417" s="293"/>
      <c r="AY417" s="293"/>
      <c r="AZ417" s="293"/>
      <c r="BA417" s="293"/>
      <c r="BB417" s="293"/>
      <c r="BC417" s="293"/>
      <c r="BD417" s="293"/>
      <c r="BE417" s="293"/>
      <c r="BF417" s="293"/>
      <c r="BG417" s="293"/>
    </row>
    <row r="418" ht="14.25" customHeight="1">
      <c r="L418" s="178"/>
      <c r="M418" s="178"/>
      <c r="N418" s="178"/>
      <c r="W418" s="292"/>
      <c r="X418" s="293"/>
      <c r="Y418" s="293"/>
      <c r="Z418" s="293"/>
      <c r="AA418" s="293"/>
      <c r="AB418" s="293"/>
      <c r="AC418" s="293"/>
      <c r="AD418" s="293"/>
      <c r="AE418" s="293"/>
      <c r="AF418" s="293"/>
      <c r="AG418" s="293"/>
      <c r="AH418" s="293"/>
      <c r="AI418" s="293"/>
      <c r="AJ418" s="293"/>
      <c r="AK418" s="293"/>
      <c r="AL418" s="293"/>
      <c r="AM418" s="293"/>
      <c r="AN418" s="293"/>
      <c r="AO418" s="293"/>
      <c r="AP418" s="293"/>
      <c r="AQ418" s="293"/>
      <c r="AR418" s="293"/>
      <c r="AS418" s="293"/>
      <c r="AT418" s="293"/>
      <c r="AU418" s="293"/>
      <c r="AV418" s="293"/>
      <c r="AW418" s="293"/>
      <c r="AX418" s="293"/>
      <c r="AY418" s="293"/>
      <c r="AZ418" s="293"/>
      <c r="BA418" s="293"/>
      <c r="BB418" s="293"/>
      <c r="BC418" s="293"/>
      <c r="BD418" s="293"/>
      <c r="BE418" s="293"/>
      <c r="BF418" s="293"/>
      <c r="BG418" s="293"/>
    </row>
    <row r="419" ht="14.25" customHeight="1">
      <c r="L419" s="178"/>
      <c r="M419" s="178"/>
      <c r="N419" s="178"/>
      <c r="W419" s="292"/>
      <c r="X419" s="293"/>
      <c r="Y419" s="293"/>
      <c r="Z419" s="293"/>
      <c r="AA419" s="293"/>
      <c r="AB419" s="293"/>
      <c r="AC419" s="293"/>
      <c r="AD419" s="293"/>
      <c r="AE419" s="293"/>
      <c r="AF419" s="293"/>
      <c r="AG419" s="293"/>
      <c r="AH419" s="293"/>
      <c r="AI419" s="293"/>
      <c r="AJ419" s="293"/>
      <c r="AK419" s="293"/>
      <c r="AL419" s="293"/>
      <c r="AM419" s="293"/>
      <c r="AN419" s="293"/>
      <c r="AO419" s="293"/>
      <c r="AP419" s="293"/>
      <c r="AQ419" s="293"/>
      <c r="AR419" s="293"/>
      <c r="AS419" s="293"/>
      <c r="AT419" s="293"/>
      <c r="AU419" s="293"/>
      <c r="AV419" s="293"/>
      <c r="AW419" s="293"/>
      <c r="AX419" s="293"/>
      <c r="AY419" s="293"/>
      <c r="AZ419" s="293"/>
      <c r="BA419" s="293"/>
      <c r="BB419" s="293"/>
      <c r="BC419" s="293"/>
      <c r="BD419" s="293"/>
      <c r="BE419" s="293"/>
      <c r="BF419" s="293"/>
      <c r="BG419" s="293"/>
    </row>
    <row r="420" ht="14.25" customHeight="1">
      <c r="L420" s="178"/>
      <c r="M420" s="178"/>
      <c r="N420" s="178"/>
      <c r="W420" s="292"/>
      <c r="X420" s="293"/>
      <c r="Y420" s="293"/>
      <c r="Z420" s="293"/>
      <c r="AA420" s="293"/>
      <c r="AB420" s="293"/>
      <c r="AC420" s="293"/>
      <c r="AD420" s="293"/>
      <c r="AE420" s="293"/>
      <c r="AF420" s="293"/>
      <c r="AG420" s="293"/>
      <c r="AH420" s="293"/>
      <c r="AI420" s="293"/>
      <c r="AJ420" s="293"/>
      <c r="AK420" s="293"/>
      <c r="AL420" s="293"/>
      <c r="AM420" s="293"/>
      <c r="AN420" s="293"/>
      <c r="AO420" s="293"/>
      <c r="AP420" s="293"/>
      <c r="AQ420" s="293"/>
      <c r="AR420" s="293"/>
      <c r="AS420" s="293"/>
      <c r="AT420" s="293"/>
      <c r="AU420" s="293"/>
      <c r="AV420" s="293"/>
      <c r="AW420" s="293"/>
      <c r="AX420" s="293"/>
      <c r="AY420" s="293"/>
      <c r="AZ420" s="293"/>
      <c r="BA420" s="293"/>
      <c r="BB420" s="293"/>
      <c r="BC420" s="293"/>
      <c r="BD420" s="293"/>
      <c r="BE420" s="293"/>
      <c r="BF420" s="293"/>
      <c r="BG420" s="293"/>
    </row>
    <row r="421" ht="14.25" customHeight="1">
      <c r="L421" s="178"/>
      <c r="M421" s="178"/>
      <c r="N421" s="178"/>
      <c r="W421" s="292"/>
      <c r="X421" s="293"/>
      <c r="Y421" s="293"/>
      <c r="Z421" s="293"/>
      <c r="AA421" s="293"/>
      <c r="AB421" s="293"/>
      <c r="AC421" s="293"/>
      <c r="AD421" s="293"/>
      <c r="AE421" s="293"/>
      <c r="AF421" s="293"/>
      <c r="AG421" s="293"/>
      <c r="AH421" s="293"/>
      <c r="AI421" s="293"/>
      <c r="AJ421" s="293"/>
      <c r="AK421" s="293"/>
      <c r="AL421" s="293"/>
      <c r="AM421" s="293"/>
      <c r="AN421" s="293"/>
      <c r="AO421" s="293"/>
      <c r="AP421" s="293"/>
      <c r="AQ421" s="293"/>
      <c r="AR421" s="293"/>
      <c r="AS421" s="293"/>
      <c r="AT421" s="293"/>
      <c r="AU421" s="293"/>
      <c r="AV421" s="293"/>
      <c r="AW421" s="293"/>
      <c r="AX421" s="293"/>
      <c r="AY421" s="293"/>
      <c r="AZ421" s="293"/>
      <c r="BA421" s="293"/>
      <c r="BB421" s="293"/>
      <c r="BC421" s="293"/>
      <c r="BD421" s="293"/>
      <c r="BE421" s="293"/>
      <c r="BF421" s="293"/>
      <c r="BG421" s="293"/>
    </row>
    <row r="422" ht="14.25" customHeight="1">
      <c r="L422" s="178"/>
      <c r="M422" s="178"/>
      <c r="N422" s="178"/>
      <c r="W422" s="292"/>
      <c r="X422" s="293"/>
      <c r="Y422" s="293"/>
      <c r="Z422" s="293"/>
      <c r="AA422" s="293"/>
      <c r="AB422" s="293"/>
      <c r="AC422" s="293"/>
      <c r="AD422" s="293"/>
      <c r="AE422" s="293"/>
      <c r="AF422" s="293"/>
      <c r="AG422" s="293"/>
      <c r="AH422" s="293"/>
      <c r="AI422" s="293"/>
      <c r="AJ422" s="293"/>
      <c r="AK422" s="293"/>
      <c r="AL422" s="293"/>
      <c r="AM422" s="293"/>
      <c r="AN422" s="293"/>
      <c r="AO422" s="293"/>
      <c r="AP422" s="293"/>
      <c r="AQ422" s="293"/>
      <c r="AR422" s="293"/>
      <c r="AS422" s="293"/>
      <c r="AT422" s="293"/>
      <c r="AU422" s="293"/>
      <c r="AV422" s="293"/>
      <c r="AW422" s="293"/>
      <c r="AX422" s="293"/>
      <c r="AY422" s="293"/>
      <c r="AZ422" s="293"/>
      <c r="BA422" s="293"/>
      <c r="BB422" s="293"/>
      <c r="BC422" s="293"/>
      <c r="BD422" s="293"/>
      <c r="BE422" s="293"/>
      <c r="BF422" s="293"/>
      <c r="BG422" s="293"/>
    </row>
    <row r="423" ht="14.25" customHeight="1">
      <c r="L423" s="178"/>
      <c r="M423" s="178"/>
      <c r="N423" s="178"/>
      <c r="W423" s="292"/>
      <c r="X423" s="293"/>
      <c r="Y423" s="293"/>
      <c r="Z423" s="293"/>
      <c r="AA423" s="293"/>
      <c r="AB423" s="293"/>
      <c r="AC423" s="293"/>
      <c r="AD423" s="293"/>
      <c r="AE423" s="293"/>
      <c r="AF423" s="293"/>
      <c r="AG423" s="293"/>
      <c r="AH423" s="293"/>
      <c r="AI423" s="293"/>
      <c r="AJ423" s="293"/>
      <c r="AK423" s="293"/>
      <c r="AL423" s="293"/>
      <c r="AM423" s="293"/>
      <c r="AN423" s="293"/>
      <c r="AO423" s="293"/>
      <c r="AP423" s="293"/>
      <c r="AQ423" s="293"/>
      <c r="AR423" s="293"/>
      <c r="AS423" s="293"/>
      <c r="AT423" s="293"/>
      <c r="AU423" s="293"/>
      <c r="AV423" s="293"/>
      <c r="AW423" s="293"/>
      <c r="AX423" s="293"/>
      <c r="AY423" s="293"/>
      <c r="AZ423" s="293"/>
      <c r="BA423" s="293"/>
      <c r="BB423" s="293"/>
      <c r="BC423" s="293"/>
      <c r="BD423" s="293"/>
      <c r="BE423" s="293"/>
      <c r="BF423" s="293"/>
      <c r="BG423" s="293"/>
    </row>
    <row r="424" ht="14.25" customHeight="1">
      <c r="L424" s="178"/>
      <c r="M424" s="178"/>
      <c r="N424" s="178"/>
      <c r="W424" s="292"/>
      <c r="X424" s="293"/>
      <c r="Y424" s="293"/>
      <c r="Z424" s="293"/>
      <c r="AA424" s="293"/>
      <c r="AB424" s="293"/>
      <c r="AC424" s="293"/>
      <c r="AD424" s="293"/>
      <c r="AE424" s="293"/>
      <c r="AF424" s="293"/>
      <c r="AG424" s="293"/>
      <c r="AH424" s="293"/>
      <c r="AI424" s="293"/>
      <c r="AJ424" s="293"/>
      <c r="AK424" s="293"/>
      <c r="AL424" s="293"/>
      <c r="AM424" s="293"/>
      <c r="AN424" s="293"/>
      <c r="AO424" s="293"/>
      <c r="AP424" s="293"/>
      <c r="AQ424" s="293"/>
      <c r="AR424" s="293"/>
      <c r="AS424" s="293"/>
      <c r="AT424" s="293"/>
      <c r="AU424" s="293"/>
      <c r="AV424" s="293"/>
      <c r="AW424" s="293"/>
      <c r="AX424" s="293"/>
      <c r="AY424" s="293"/>
      <c r="AZ424" s="293"/>
      <c r="BA424" s="293"/>
      <c r="BB424" s="293"/>
      <c r="BC424" s="293"/>
      <c r="BD424" s="293"/>
      <c r="BE424" s="293"/>
      <c r="BF424" s="293"/>
      <c r="BG424" s="293"/>
    </row>
    <row r="425" ht="14.25" customHeight="1">
      <c r="L425" s="178"/>
      <c r="M425" s="178"/>
      <c r="N425" s="178"/>
      <c r="W425" s="292"/>
      <c r="X425" s="293"/>
      <c r="Y425" s="293"/>
      <c r="Z425" s="293"/>
      <c r="AA425" s="293"/>
      <c r="AB425" s="293"/>
      <c r="AC425" s="293"/>
      <c r="AD425" s="293"/>
      <c r="AE425" s="293"/>
      <c r="AF425" s="293"/>
      <c r="AG425" s="293"/>
      <c r="AH425" s="293"/>
      <c r="AI425" s="293"/>
      <c r="AJ425" s="293"/>
      <c r="AK425" s="293"/>
      <c r="AL425" s="293"/>
      <c r="AM425" s="293"/>
      <c r="AN425" s="293"/>
      <c r="AO425" s="293"/>
      <c r="AP425" s="293"/>
      <c r="AQ425" s="293"/>
      <c r="AR425" s="293"/>
      <c r="AS425" s="293"/>
      <c r="AT425" s="293"/>
      <c r="AU425" s="293"/>
      <c r="AV425" s="293"/>
      <c r="AW425" s="293"/>
      <c r="AX425" s="293"/>
      <c r="AY425" s="293"/>
      <c r="AZ425" s="293"/>
      <c r="BA425" s="293"/>
      <c r="BB425" s="293"/>
      <c r="BC425" s="293"/>
      <c r="BD425" s="293"/>
      <c r="BE425" s="293"/>
      <c r="BF425" s="293"/>
      <c r="BG425" s="293"/>
    </row>
    <row r="426" ht="14.25" customHeight="1">
      <c r="L426" s="178"/>
      <c r="M426" s="178"/>
      <c r="N426" s="178"/>
      <c r="W426" s="292"/>
      <c r="X426" s="293"/>
      <c r="Y426" s="293"/>
      <c r="Z426" s="293"/>
      <c r="AA426" s="293"/>
      <c r="AB426" s="293"/>
      <c r="AC426" s="293"/>
      <c r="AD426" s="293"/>
      <c r="AE426" s="293"/>
      <c r="AF426" s="293"/>
      <c r="AG426" s="293"/>
      <c r="AH426" s="293"/>
      <c r="AI426" s="293"/>
      <c r="AJ426" s="293"/>
      <c r="AK426" s="293"/>
      <c r="AL426" s="293"/>
      <c r="AM426" s="293"/>
      <c r="AN426" s="293"/>
      <c r="AO426" s="293"/>
      <c r="AP426" s="293"/>
      <c r="AQ426" s="293"/>
      <c r="AR426" s="293"/>
      <c r="AS426" s="293"/>
      <c r="AT426" s="293"/>
      <c r="AU426" s="293"/>
      <c r="AV426" s="293"/>
      <c r="AW426" s="293"/>
      <c r="AX426" s="293"/>
      <c r="AY426" s="293"/>
      <c r="AZ426" s="293"/>
      <c r="BA426" s="293"/>
      <c r="BB426" s="293"/>
      <c r="BC426" s="293"/>
      <c r="BD426" s="293"/>
      <c r="BE426" s="293"/>
      <c r="BF426" s="293"/>
      <c r="BG426" s="293"/>
    </row>
    <row r="427" ht="14.25" customHeight="1">
      <c r="L427" s="178"/>
      <c r="M427" s="178"/>
      <c r="N427" s="178"/>
      <c r="W427" s="292"/>
      <c r="X427" s="293"/>
      <c r="Y427" s="293"/>
      <c r="Z427" s="293"/>
      <c r="AA427" s="293"/>
      <c r="AB427" s="293"/>
      <c r="AC427" s="293"/>
      <c r="AD427" s="293"/>
      <c r="AE427" s="293"/>
      <c r="AF427" s="293"/>
      <c r="AG427" s="293"/>
      <c r="AH427" s="293"/>
      <c r="AI427" s="293"/>
      <c r="AJ427" s="293"/>
      <c r="AK427" s="293"/>
      <c r="AL427" s="293"/>
      <c r="AM427" s="293"/>
      <c r="AN427" s="293"/>
      <c r="AO427" s="293"/>
      <c r="AP427" s="293"/>
      <c r="AQ427" s="293"/>
      <c r="AR427" s="293"/>
      <c r="AS427" s="293"/>
      <c r="AT427" s="293"/>
      <c r="AU427" s="293"/>
      <c r="AV427" s="293"/>
      <c r="AW427" s="293"/>
      <c r="AX427" s="293"/>
      <c r="AY427" s="293"/>
      <c r="AZ427" s="293"/>
      <c r="BA427" s="293"/>
      <c r="BB427" s="293"/>
      <c r="BC427" s="293"/>
      <c r="BD427" s="293"/>
      <c r="BE427" s="293"/>
      <c r="BF427" s="293"/>
      <c r="BG427" s="293"/>
    </row>
    <row r="428" ht="14.25" customHeight="1">
      <c r="L428" s="178"/>
      <c r="M428" s="178"/>
      <c r="N428" s="178"/>
      <c r="W428" s="292"/>
      <c r="X428" s="293"/>
      <c r="Y428" s="293"/>
      <c r="Z428" s="293"/>
      <c r="AA428" s="293"/>
      <c r="AB428" s="293"/>
      <c r="AC428" s="293"/>
      <c r="AD428" s="293"/>
      <c r="AE428" s="293"/>
      <c r="AF428" s="293"/>
      <c r="AG428" s="293"/>
      <c r="AH428" s="293"/>
      <c r="AI428" s="293"/>
      <c r="AJ428" s="293"/>
      <c r="AK428" s="293"/>
      <c r="AL428" s="293"/>
      <c r="AM428" s="293"/>
      <c r="AN428" s="293"/>
      <c r="AO428" s="293"/>
      <c r="AP428" s="293"/>
      <c r="AQ428" s="293"/>
      <c r="AR428" s="293"/>
      <c r="AS428" s="293"/>
      <c r="AT428" s="293"/>
      <c r="AU428" s="293"/>
      <c r="AV428" s="293"/>
      <c r="AW428" s="293"/>
      <c r="AX428" s="293"/>
      <c r="AY428" s="293"/>
      <c r="AZ428" s="293"/>
      <c r="BA428" s="293"/>
      <c r="BB428" s="293"/>
      <c r="BC428" s="293"/>
      <c r="BD428" s="293"/>
      <c r="BE428" s="293"/>
      <c r="BF428" s="293"/>
      <c r="BG428" s="293"/>
    </row>
    <row r="429" ht="14.25" customHeight="1">
      <c r="L429" s="178"/>
      <c r="M429" s="178"/>
      <c r="N429" s="178"/>
      <c r="W429" s="292"/>
      <c r="X429" s="293"/>
      <c r="Y429" s="293"/>
      <c r="Z429" s="293"/>
      <c r="AA429" s="293"/>
      <c r="AB429" s="293"/>
      <c r="AC429" s="293"/>
      <c r="AD429" s="293"/>
      <c r="AE429" s="293"/>
      <c r="AF429" s="293"/>
      <c r="AG429" s="293"/>
      <c r="AH429" s="293"/>
      <c r="AI429" s="293"/>
      <c r="AJ429" s="293"/>
      <c r="AK429" s="293"/>
      <c r="AL429" s="293"/>
      <c r="AM429" s="293"/>
      <c r="AN429" s="293"/>
      <c r="AO429" s="293"/>
      <c r="AP429" s="293"/>
      <c r="AQ429" s="293"/>
      <c r="AR429" s="293"/>
      <c r="AS429" s="293"/>
      <c r="AT429" s="293"/>
      <c r="AU429" s="293"/>
      <c r="AV429" s="293"/>
      <c r="AW429" s="293"/>
      <c r="AX429" s="293"/>
      <c r="AY429" s="293"/>
      <c r="AZ429" s="293"/>
      <c r="BA429" s="293"/>
      <c r="BB429" s="293"/>
      <c r="BC429" s="293"/>
      <c r="BD429" s="293"/>
      <c r="BE429" s="293"/>
      <c r="BF429" s="293"/>
      <c r="BG429" s="293"/>
    </row>
    <row r="430" ht="14.25" customHeight="1">
      <c r="L430" s="178"/>
      <c r="M430" s="178"/>
      <c r="N430" s="178"/>
      <c r="W430" s="292"/>
      <c r="X430" s="293"/>
      <c r="Y430" s="293"/>
      <c r="Z430" s="293"/>
      <c r="AA430" s="293"/>
      <c r="AB430" s="293"/>
      <c r="AC430" s="293"/>
      <c r="AD430" s="293"/>
      <c r="AE430" s="293"/>
      <c r="AF430" s="293"/>
      <c r="AG430" s="293"/>
      <c r="AH430" s="293"/>
      <c r="AI430" s="293"/>
      <c r="AJ430" s="293"/>
      <c r="AK430" s="293"/>
      <c r="AL430" s="293"/>
      <c r="AM430" s="293"/>
      <c r="AN430" s="293"/>
      <c r="AO430" s="293"/>
      <c r="AP430" s="293"/>
      <c r="AQ430" s="293"/>
      <c r="AR430" s="293"/>
      <c r="AS430" s="293"/>
      <c r="AT430" s="293"/>
      <c r="AU430" s="293"/>
      <c r="AV430" s="293"/>
      <c r="AW430" s="293"/>
      <c r="AX430" s="293"/>
      <c r="AY430" s="293"/>
      <c r="AZ430" s="293"/>
      <c r="BA430" s="293"/>
      <c r="BB430" s="293"/>
      <c r="BC430" s="293"/>
      <c r="BD430" s="293"/>
      <c r="BE430" s="293"/>
      <c r="BF430" s="293"/>
      <c r="BG430" s="293"/>
    </row>
    <row r="431" ht="14.25" customHeight="1">
      <c r="L431" s="178"/>
      <c r="M431" s="178"/>
      <c r="N431" s="178"/>
      <c r="W431" s="292"/>
      <c r="X431" s="293"/>
      <c r="Y431" s="293"/>
      <c r="Z431" s="293"/>
      <c r="AA431" s="293"/>
      <c r="AB431" s="293"/>
      <c r="AC431" s="293"/>
      <c r="AD431" s="293"/>
      <c r="AE431" s="293"/>
      <c r="AF431" s="293"/>
      <c r="AG431" s="293"/>
      <c r="AH431" s="293"/>
      <c r="AI431" s="293"/>
      <c r="AJ431" s="293"/>
      <c r="AK431" s="293"/>
      <c r="AL431" s="293"/>
      <c r="AM431" s="293"/>
      <c r="AN431" s="293"/>
      <c r="AO431" s="293"/>
      <c r="AP431" s="293"/>
      <c r="AQ431" s="293"/>
      <c r="AR431" s="293"/>
      <c r="AS431" s="293"/>
      <c r="AT431" s="293"/>
      <c r="AU431" s="293"/>
      <c r="AV431" s="293"/>
      <c r="AW431" s="293"/>
      <c r="AX431" s="293"/>
      <c r="AY431" s="293"/>
      <c r="AZ431" s="293"/>
      <c r="BA431" s="293"/>
      <c r="BB431" s="293"/>
      <c r="BC431" s="293"/>
      <c r="BD431" s="293"/>
      <c r="BE431" s="293"/>
      <c r="BF431" s="293"/>
      <c r="BG431" s="293"/>
    </row>
    <row r="432" ht="14.25" customHeight="1">
      <c r="L432" s="178"/>
      <c r="M432" s="178"/>
      <c r="N432" s="178"/>
      <c r="W432" s="292"/>
      <c r="X432" s="293"/>
      <c r="Y432" s="293"/>
      <c r="Z432" s="293"/>
      <c r="AA432" s="293"/>
      <c r="AB432" s="293"/>
      <c r="AC432" s="293"/>
      <c r="AD432" s="293"/>
      <c r="AE432" s="293"/>
      <c r="AF432" s="293"/>
      <c r="AG432" s="293"/>
      <c r="AH432" s="293"/>
      <c r="AI432" s="293"/>
      <c r="AJ432" s="293"/>
      <c r="AK432" s="293"/>
      <c r="AL432" s="293"/>
      <c r="AM432" s="293"/>
      <c r="AN432" s="293"/>
      <c r="AO432" s="293"/>
      <c r="AP432" s="293"/>
      <c r="AQ432" s="293"/>
      <c r="AR432" s="293"/>
      <c r="AS432" s="293"/>
      <c r="AT432" s="293"/>
      <c r="AU432" s="293"/>
      <c r="AV432" s="293"/>
      <c r="AW432" s="293"/>
      <c r="AX432" s="293"/>
      <c r="AY432" s="293"/>
      <c r="AZ432" s="293"/>
      <c r="BA432" s="293"/>
      <c r="BB432" s="293"/>
      <c r="BC432" s="293"/>
      <c r="BD432" s="293"/>
      <c r="BE432" s="293"/>
      <c r="BF432" s="293"/>
      <c r="BG432" s="293"/>
    </row>
    <row r="433" ht="14.25" customHeight="1">
      <c r="L433" s="178"/>
      <c r="M433" s="178"/>
      <c r="N433" s="178"/>
      <c r="W433" s="292"/>
      <c r="X433" s="293"/>
      <c r="Y433" s="293"/>
      <c r="Z433" s="293"/>
      <c r="AA433" s="293"/>
      <c r="AB433" s="293"/>
      <c r="AC433" s="293"/>
      <c r="AD433" s="293"/>
      <c r="AE433" s="293"/>
      <c r="AF433" s="293"/>
      <c r="AG433" s="293"/>
      <c r="AH433" s="293"/>
      <c r="AI433" s="293"/>
      <c r="AJ433" s="293"/>
      <c r="AK433" s="293"/>
      <c r="AL433" s="293"/>
      <c r="AM433" s="293"/>
      <c r="AN433" s="293"/>
      <c r="AO433" s="293"/>
      <c r="AP433" s="293"/>
      <c r="AQ433" s="293"/>
      <c r="AR433" s="293"/>
      <c r="AS433" s="293"/>
      <c r="AT433" s="293"/>
      <c r="AU433" s="293"/>
      <c r="AV433" s="293"/>
      <c r="AW433" s="293"/>
      <c r="AX433" s="293"/>
      <c r="AY433" s="293"/>
      <c r="AZ433" s="293"/>
      <c r="BA433" s="293"/>
      <c r="BB433" s="293"/>
      <c r="BC433" s="293"/>
      <c r="BD433" s="293"/>
      <c r="BE433" s="293"/>
      <c r="BF433" s="293"/>
      <c r="BG433" s="293"/>
    </row>
    <row r="434" ht="14.25" customHeight="1">
      <c r="L434" s="178"/>
      <c r="M434" s="178"/>
      <c r="N434" s="178"/>
      <c r="W434" s="292"/>
      <c r="X434" s="293"/>
      <c r="Y434" s="293"/>
      <c r="Z434" s="293"/>
      <c r="AA434" s="293"/>
      <c r="AB434" s="293"/>
      <c r="AC434" s="293"/>
      <c r="AD434" s="293"/>
      <c r="AE434" s="293"/>
      <c r="AF434" s="293"/>
      <c r="AG434" s="293"/>
      <c r="AH434" s="293"/>
      <c r="AI434" s="293"/>
      <c r="AJ434" s="293"/>
      <c r="AK434" s="293"/>
      <c r="AL434" s="293"/>
      <c r="AM434" s="293"/>
      <c r="AN434" s="293"/>
      <c r="AO434" s="293"/>
      <c r="AP434" s="293"/>
      <c r="AQ434" s="293"/>
      <c r="AR434" s="293"/>
      <c r="AS434" s="293"/>
      <c r="AT434" s="293"/>
      <c r="AU434" s="293"/>
      <c r="AV434" s="293"/>
      <c r="AW434" s="293"/>
      <c r="AX434" s="293"/>
      <c r="AY434" s="293"/>
      <c r="AZ434" s="293"/>
      <c r="BA434" s="293"/>
      <c r="BB434" s="293"/>
      <c r="BC434" s="293"/>
      <c r="BD434" s="293"/>
      <c r="BE434" s="293"/>
      <c r="BF434" s="293"/>
      <c r="BG434" s="293"/>
    </row>
    <row r="435" ht="14.25" customHeight="1">
      <c r="L435" s="178"/>
      <c r="M435" s="178"/>
      <c r="N435" s="178"/>
      <c r="W435" s="292"/>
      <c r="X435" s="293"/>
      <c r="Y435" s="293"/>
      <c r="Z435" s="293"/>
      <c r="AA435" s="293"/>
      <c r="AB435" s="293"/>
      <c r="AC435" s="293"/>
      <c r="AD435" s="293"/>
      <c r="AE435" s="293"/>
      <c r="AF435" s="293"/>
      <c r="AG435" s="293"/>
      <c r="AH435" s="293"/>
      <c r="AI435" s="293"/>
      <c r="AJ435" s="293"/>
      <c r="AK435" s="293"/>
      <c r="AL435" s="293"/>
      <c r="AM435" s="293"/>
      <c r="AN435" s="293"/>
      <c r="AO435" s="293"/>
      <c r="AP435" s="293"/>
      <c r="AQ435" s="293"/>
      <c r="AR435" s="293"/>
      <c r="AS435" s="293"/>
      <c r="AT435" s="293"/>
      <c r="AU435" s="293"/>
      <c r="AV435" s="293"/>
      <c r="AW435" s="293"/>
      <c r="AX435" s="293"/>
      <c r="AY435" s="293"/>
      <c r="AZ435" s="293"/>
      <c r="BA435" s="293"/>
      <c r="BB435" s="293"/>
      <c r="BC435" s="293"/>
      <c r="BD435" s="293"/>
      <c r="BE435" s="293"/>
      <c r="BF435" s="293"/>
      <c r="BG435" s="293"/>
    </row>
    <row r="436" ht="14.25" customHeight="1">
      <c r="L436" s="178"/>
      <c r="M436" s="178"/>
      <c r="N436" s="178"/>
      <c r="W436" s="292"/>
      <c r="X436" s="293"/>
      <c r="Y436" s="293"/>
      <c r="Z436" s="293"/>
      <c r="AA436" s="293"/>
      <c r="AB436" s="293"/>
      <c r="AC436" s="293"/>
      <c r="AD436" s="293"/>
      <c r="AE436" s="293"/>
      <c r="AF436" s="293"/>
      <c r="AG436" s="293"/>
      <c r="AH436" s="293"/>
      <c r="AI436" s="293"/>
      <c r="AJ436" s="293"/>
      <c r="AK436" s="293"/>
      <c r="AL436" s="293"/>
      <c r="AM436" s="293"/>
      <c r="AN436" s="293"/>
      <c r="AO436" s="293"/>
      <c r="AP436" s="293"/>
      <c r="AQ436" s="293"/>
      <c r="AR436" s="293"/>
      <c r="AS436" s="293"/>
      <c r="AT436" s="293"/>
      <c r="AU436" s="293"/>
      <c r="AV436" s="293"/>
      <c r="AW436" s="293"/>
      <c r="AX436" s="293"/>
      <c r="AY436" s="293"/>
      <c r="AZ436" s="293"/>
      <c r="BA436" s="293"/>
      <c r="BB436" s="293"/>
      <c r="BC436" s="293"/>
      <c r="BD436" s="293"/>
      <c r="BE436" s="293"/>
      <c r="BF436" s="293"/>
      <c r="BG436" s="293"/>
    </row>
    <row r="437" ht="14.25" customHeight="1">
      <c r="L437" s="178"/>
      <c r="M437" s="178"/>
      <c r="N437" s="178"/>
      <c r="W437" s="292"/>
      <c r="X437" s="293"/>
      <c r="Y437" s="293"/>
      <c r="Z437" s="293"/>
      <c r="AA437" s="293"/>
      <c r="AB437" s="293"/>
      <c r="AC437" s="293"/>
      <c r="AD437" s="293"/>
      <c r="AE437" s="293"/>
      <c r="AF437" s="293"/>
      <c r="AG437" s="293"/>
      <c r="AH437" s="293"/>
      <c r="AI437" s="293"/>
      <c r="AJ437" s="293"/>
      <c r="AK437" s="293"/>
      <c r="AL437" s="293"/>
      <c r="AM437" s="293"/>
      <c r="AN437" s="293"/>
      <c r="AO437" s="293"/>
      <c r="AP437" s="293"/>
      <c r="AQ437" s="293"/>
      <c r="AR437" s="293"/>
      <c r="AS437" s="293"/>
      <c r="AT437" s="293"/>
      <c r="AU437" s="293"/>
      <c r="AV437" s="293"/>
      <c r="AW437" s="293"/>
      <c r="AX437" s="293"/>
      <c r="AY437" s="293"/>
      <c r="AZ437" s="293"/>
      <c r="BA437" s="293"/>
      <c r="BB437" s="293"/>
      <c r="BC437" s="293"/>
      <c r="BD437" s="293"/>
      <c r="BE437" s="293"/>
      <c r="BF437" s="293"/>
      <c r="BG437" s="293"/>
    </row>
    <row r="438" ht="14.25" customHeight="1">
      <c r="L438" s="178"/>
      <c r="M438" s="178"/>
      <c r="N438" s="178"/>
      <c r="W438" s="292"/>
      <c r="X438" s="293"/>
      <c r="Y438" s="293"/>
      <c r="Z438" s="293"/>
      <c r="AA438" s="293"/>
      <c r="AB438" s="293"/>
      <c r="AC438" s="293"/>
      <c r="AD438" s="293"/>
      <c r="AE438" s="293"/>
      <c r="AF438" s="293"/>
      <c r="AG438" s="293"/>
      <c r="AH438" s="293"/>
      <c r="AI438" s="293"/>
      <c r="AJ438" s="293"/>
      <c r="AK438" s="293"/>
      <c r="AL438" s="293"/>
      <c r="AM438" s="293"/>
      <c r="AN438" s="293"/>
      <c r="AO438" s="293"/>
      <c r="AP438" s="293"/>
      <c r="AQ438" s="293"/>
      <c r="AR438" s="293"/>
      <c r="AS438" s="293"/>
      <c r="AT438" s="293"/>
      <c r="AU438" s="293"/>
      <c r="AV438" s="293"/>
      <c r="AW438" s="293"/>
      <c r="AX438" s="293"/>
      <c r="AY438" s="293"/>
      <c r="AZ438" s="293"/>
      <c r="BA438" s="293"/>
      <c r="BB438" s="293"/>
      <c r="BC438" s="293"/>
      <c r="BD438" s="293"/>
      <c r="BE438" s="293"/>
      <c r="BF438" s="293"/>
      <c r="BG438" s="293"/>
    </row>
    <row r="439" ht="14.25" customHeight="1">
      <c r="L439" s="178"/>
      <c r="M439" s="178"/>
      <c r="N439" s="178"/>
      <c r="W439" s="292"/>
      <c r="X439" s="293"/>
      <c r="Y439" s="293"/>
      <c r="Z439" s="293"/>
      <c r="AA439" s="293"/>
      <c r="AB439" s="293"/>
      <c r="AC439" s="293"/>
      <c r="AD439" s="293"/>
      <c r="AE439" s="293"/>
      <c r="AF439" s="293"/>
      <c r="AG439" s="293"/>
      <c r="AH439" s="293"/>
      <c r="AI439" s="293"/>
      <c r="AJ439" s="293"/>
      <c r="AK439" s="293"/>
      <c r="AL439" s="293"/>
      <c r="AM439" s="293"/>
      <c r="AN439" s="293"/>
      <c r="AO439" s="293"/>
      <c r="AP439" s="293"/>
      <c r="AQ439" s="293"/>
      <c r="AR439" s="293"/>
      <c r="AS439" s="293"/>
      <c r="AT439" s="293"/>
      <c r="AU439" s="293"/>
      <c r="AV439" s="293"/>
      <c r="AW439" s="293"/>
      <c r="AX439" s="293"/>
      <c r="AY439" s="293"/>
      <c r="AZ439" s="293"/>
      <c r="BA439" s="293"/>
      <c r="BB439" s="293"/>
      <c r="BC439" s="293"/>
      <c r="BD439" s="293"/>
      <c r="BE439" s="293"/>
      <c r="BF439" s="293"/>
      <c r="BG439" s="293"/>
    </row>
    <row r="440" ht="14.25" customHeight="1">
      <c r="L440" s="178"/>
      <c r="M440" s="178"/>
      <c r="N440" s="178"/>
      <c r="W440" s="292"/>
      <c r="X440" s="293"/>
      <c r="Y440" s="293"/>
      <c r="Z440" s="293"/>
      <c r="AA440" s="293"/>
      <c r="AB440" s="293"/>
      <c r="AC440" s="293"/>
      <c r="AD440" s="293"/>
      <c r="AE440" s="293"/>
      <c r="AF440" s="293"/>
      <c r="AG440" s="293"/>
      <c r="AH440" s="293"/>
      <c r="AI440" s="293"/>
      <c r="AJ440" s="293"/>
      <c r="AK440" s="293"/>
      <c r="AL440" s="293"/>
      <c r="AM440" s="293"/>
      <c r="AN440" s="293"/>
      <c r="AO440" s="293"/>
      <c r="AP440" s="293"/>
      <c r="AQ440" s="293"/>
      <c r="AR440" s="293"/>
      <c r="AS440" s="293"/>
      <c r="AT440" s="293"/>
      <c r="AU440" s="293"/>
      <c r="AV440" s="293"/>
      <c r="AW440" s="293"/>
      <c r="AX440" s="293"/>
      <c r="AY440" s="293"/>
      <c r="AZ440" s="293"/>
      <c r="BA440" s="293"/>
      <c r="BB440" s="293"/>
      <c r="BC440" s="293"/>
      <c r="BD440" s="293"/>
      <c r="BE440" s="293"/>
      <c r="BF440" s="293"/>
      <c r="BG440" s="293"/>
    </row>
    <row r="441" ht="14.25" customHeight="1">
      <c r="L441" s="178"/>
      <c r="M441" s="178"/>
      <c r="N441" s="178"/>
      <c r="W441" s="292"/>
      <c r="X441" s="293"/>
      <c r="Y441" s="293"/>
      <c r="Z441" s="293"/>
      <c r="AA441" s="293"/>
      <c r="AB441" s="293"/>
      <c r="AC441" s="293"/>
      <c r="AD441" s="293"/>
      <c r="AE441" s="293"/>
      <c r="AF441" s="293"/>
      <c r="AG441" s="293"/>
      <c r="AH441" s="293"/>
      <c r="AI441" s="293"/>
      <c r="AJ441" s="293"/>
      <c r="AK441" s="293"/>
      <c r="AL441" s="293"/>
      <c r="AM441" s="293"/>
      <c r="AN441" s="293"/>
      <c r="AO441" s="293"/>
      <c r="AP441" s="293"/>
      <c r="AQ441" s="293"/>
      <c r="AR441" s="293"/>
      <c r="AS441" s="293"/>
      <c r="AT441" s="293"/>
      <c r="AU441" s="293"/>
      <c r="AV441" s="293"/>
      <c r="AW441" s="293"/>
      <c r="AX441" s="293"/>
      <c r="AY441" s="293"/>
      <c r="AZ441" s="293"/>
      <c r="BA441" s="293"/>
      <c r="BB441" s="293"/>
      <c r="BC441" s="293"/>
      <c r="BD441" s="293"/>
      <c r="BE441" s="293"/>
      <c r="BF441" s="293"/>
      <c r="BG441" s="293"/>
    </row>
    <row r="442" ht="14.25" customHeight="1">
      <c r="L442" s="178"/>
      <c r="M442" s="178"/>
      <c r="N442" s="178"/>
      <c r="W442" s="292"/>
      <c r="X442" s="293"/>
      <c r="Y442" s="293"/>
      <c r="Z442" s="293"/>
      <c r="AA442" s="293"/>
      <c r="AB442" s="293"/>
      <c r="AC442" s="293"/>
      <c r="AD442" s="293"/>
      <c r="AE442" s="293"/>
      <c r="AF442" s="293"/>
      <c r="AG442" s="293"/>
      <c r="AH442" s="293"/>
      <c r="AI442" s="293"/>
      <c r="AJ442" s="293"/>
      <c r="AK442" s="293"/>
      <c r="AL442" s="293"/>
      <c r="AM442" s="293"/>
      <c r="AN442" s="293"/>
      <c r="AO442" s="293"/>
      <c r="AP442" s="293"/>
      <c r="AQ442" s="293"/>
      <c r="AR442" s="293"/>
      <c r="AS442" s="293"/>
      <c r="AT442" s="293"/>
      <c r="AU442" s="293"/>
      <c r="AV442" s="293"/>
      <c r="AW442" s="293"/>
      <c r="AX442" s="293"/>
      <c r="AY442" s="293"/>
      <c r="AZ442" s="293"/>
      <c r="BA442" s="293"/>
      <c r="BB442" s="293"/>
      <c r="BC442" s="293"/>
      <c r="BD442" s="293"/>
      <c r="BE442" s="293"/>
      <c r="BF442" s="293"/>
      <c r="BG442" s="293"/>
    </row>
    <row r="443" ht="14.25" customHeight="1">
      <c r="L443" s="178"/>
      <c r="M443" s="178"/>
      <c r="N443" s="178"/>
      <c r="W443" s="292"/>
      <c r="X443" s="293"/>
      <c r="Y443" s="293"/>
      <c r="Z443" s="293"/>
      <c r="AA443" s="293"/>
      <c r="AB443" s="293"/>
      <c r="AC443" s="293"/>
      <c r="AD443" s="293"/>
      <c r="AE443" s="293"/>
      <c r="AF443" s="293"/>
      <c r="AG443" s="293"/>
      <c r="AH443" s="293"/>
      <c r="AI443" s="293"/>
      <c r="AJ443" s="293"/>
      <c r="AK443" s="293"/>
      <c r="AL443" s="293"/>
      <c r="AM443" s="293"/>
      <c r="AN443" s="293"/>
      <c r="AO443" s="293"/>
      <c r="AP443" s="293"/>
      <c r="AQ443" s="293"/>
      <c r="AR443" s="293"/>
      <c r="AS443" s="293"/>
      <c r="AT443" s="293"/>
      <c r="AU443" s="293"/>
      <c r="AV443" s="293"/>
      <c r="AW443" s="293"/>
      <c r="AX443" s="293"/>
      <c r="AY443" s="293"/>
      <c r="AZ443" s="293"/>
      <c r="BA443" s="293"/>
      <c r="BB443" s="293"/>
      <c r="BC443" s="293"/>
      <c r="BD443" s="293"/>
      <c r="BE443" s="293"/>
      <c r="BF443" s="293"/>
      <c r="BG443" s="293"/>
    </row>
    <row r="444" ht="14.25" customHeight="1">
      <c r="L444" s="178"/>
      <c r="M444" s="178"/>
      <c r="N444" s="178"/>
      <c r="W444" s="292"/>
      <c r="X444" s="293"/>
      <c r="Y444" s="293"/>
      <c r="Z444" s="293"/>
      <c r="AA444" s="293"/>
      <c r="AB444" s="293"/>
      <c r="AC444" s="293"/>
      <c r="AD444" s="293"/>
      <c r="AE444" s="293"/>
      <c r="AF444" s="293"/>
      <c r="AG444" s="293"/>
      <c r="AH444" s="293"/>
      <c r="AI444" s="293"/>
      <c r="AJ444" s="293"/>
      <c r="AK444" s="293"/>
      <c r="AL444" s="293"/>
      <c r="AM444" s="293"/>
      <c r="AN444" s="293"/>
      <c r="AO444" s="293"/>
      <c r="AP444" s="293"/>
      <c r="AQ444" s="293"/>
      <c r="AR444" s="293"/>
      <c r="AS444" s="293"/>
      <c r="AT444" s="293"/>
      <c r="AU444" s="293"/>
      <c r="AV444" s="293"/>
      <c r="AW444" s="293"/>
      <c r="AX444" s="293"/>
      <c r="AY444" s="293"/>
      <c r="AZ444" s="293"/>
      <c r="BA444" s="293"/>
      <c r="BB444" s="293"/>
      <c r="BC444" s="293"/>
      <c r="BD444" s="293"/>
      <c r="BE444" s="293"/>
      <c r="BF444" s="293"/>
      <c r="BG444" s="293"/>
    </row>
    <row r="445" ht="14.25" customHeight="1">
      <c r="L445" s="178"/>
      <c r="M445" s="178"/>
      <c r="N445" s="178"/>
      <c r="W445" s="292"/>
      <c r="X445" s="293"/>
      <c r="Y445" s="293"/>
      <c r="Z445" s="293"/>
      <c r="AA445" s="293"/>
      <c r="AB445" s="293"/>
      <c r="AC445" s="293"/>
      <c r="AD445" s="293"/>
      <c r="AE445" s="293"/>
      <c r="AF445" s="293"/>
      <c r="AG445" s="293"/>
      <c r="AH445" s="293"/>
      <c r="AI445" s="293"/>
      <c r="AJ445" s="293"/>
      <c r="AK445" s="293"/>
      <c r="AL445" s="293"/>
      <c r="AM445" s="293"/>
      <c r="AN445" s="293"/>
      <c r="AO445" s="293"/>
      <c r="AP445" s="293"/>
      <c r="AQ445" s="293"/>
      <c r="AR445" s="293"/>
      <c r="AS445" s="293"/>
      <c r="AT445" s="293"/>
      <c r="AU445" s="293"/>
      <c r="AV445" s="293"/>
      <c r="AW445" s="293"/>
      <c r="AX445" s="293"/>
      <c r="AY445" s="293"/>
      <c r="AZ445" s="293"/>
      <c r="BA445" s="293"/>
      <c r="BB445" s="293"/>
      <c r="BC445" s="293"/>
      <c r="BD445" s="293"/>
      <c r="BE445" s="293"/>
      <c r="BF445" s="293"/>
      <c r="BG445" s="293"/>
    </row>
    <row r="446" ht="14.25" customHeight="1">
      <c r="L446" s="178"/>
      <c r="M446" s="178"/>
      <c r="N446" s="178"/>
      <c r="W446" s="292"/>
      <c r="X446" s="293"/>
      <c r="Y446" s="293"/>
      <c r="Z446" s="293"/>
      <c r="AA446" s="293"/>
      <c r="AB446" s="293"/>
      <c r="AC446" s="293"/>
      <c r="AD446" s="293"/>
      <c r="AE446" s="293"/>
      <c r="AF446" s="293"/>
      <c r="AG446" s="293"/>
      <c r="AH446" s="293"/>
      <c r="AI446" s="293"/>
      <c r="AJ446" s="293"/>
      <c r="AK446" s="293"/>
      <c r="AL446" s="293"/>
      <c r="AM446" s="293"/>
      <c r="AN446" s="293"/>
      <c r="AO446" s="293"/>
      <c r="AP446" s="293"/>
      <c r="AQ446" s="293"/>
      <c r="AR446" s="293"/>
      <c r="AS446" s="293"/>
      <c r="AT446" s="293"/>
      <c r="AU446" s="293"/>
      <c r="AV446" s="293"/>
      <c r="AW446" s="293"/>
      <c r="AX446" s="293"/>
      <c r="AY446" s="293"/>
      <c r="AZ446" s="293"/>
      <c r="BA446" s="293"/>
      <c r="BB446" s="293"/>
      <c r="BC446" s="293"/>
      <c r="BD446" s="293"/>
      <c r="BE446" s="293"/>
      <c r="BF446" s="293"/>
      <c r="BG446" s="293"/>
    </row>
    <row r="447" ht="14.25" customHeight="1">
      <c r="L447" s="178"/>
      <c r="M447" s="178"/>
      <c r="N447" s="178"/>
      <c r="W447" s="292"/>
      <c r="X447" s="293"/>
      <c r="Y447" s="293"/>
      <c r="Z447" s="293"/>
      <c r="AA447" s="293"/>
      <c r="AB447" s="293"/>
      <c r="AC447" s="293"/>
      <c r="AD447" s="293"/>
      <c r="AE447" s="293"/>
      <c r="AF447" s="293"/>
      <c r="AG447" s="293"/>
      <c r="AH447" s="293"/>
      <c r="AI447" s="293"/>
      <c r="AJ447" s="293"/>
      <c r="AK447" s="293"/>
      <c r="AL447" s="293"/>
      <c r="AM447" s="293"/>
      <c r="AN447" s="293"/>
      <c r="AO447" s="293"/>
      <c r="AP447" s="293"/>
      <c r="AQ447" s="293"/>
      <c r="AR447" s="293"/>
      <c r="AS447" s="293"/>
      <c r="AT447" s="293"/>
      <c r="AU447" s="293"/>
      <c r="AV447" s="293"/>
      <c r="AW447" s="293"/>
      <c r="AX447" s="293"/>
      <c r="AY447" s="293"/>
      <c r="AZ447" s="293"/>
      <c r="BA447" s="293"/>
      <c r="BB447" s="293"/>
      <c r="BC447" s="293"/>
      <c r="BD447" s="293"/>
      <c r="BE447" s="293"/>
      <c r="BF447" s="293"/>
      <c r="BG447" s="293"/>
    </row>
    <row r="448" ht="14.25" customHeight="1">
      <c r="L448" s="178"/>
      <c r="M448" s="178"/>
      <c r="N448" s="178"/>
      <c r="W448" s="292"/>
      <c r="X448" s="293"/>
      <c r="Y448" s="293"/>
      <c r="Z448" s="293"/>
      <c r="AA448" s="293"/>
      <c r="AB448" s="293"/>
      <c r="AC448" s="293"/>
      <c r="AD448" s="293"/>
      <c r="AE448" s="293"/>
      <c r="AF448" s="293"/>
      <c r="AG448" s="293"/>
      <c r="AH448" s="293"/>
      <c r="AI448" s="293"/>
      <c r="AJ448" s="293"/>
      <c r="AK448" s="293"/>
      <c r="AL448" s="293"/>
      <c r="AM448" s="293"/>
      <c r="AN448" s="293"/>
      <c r="AO448" s="293"/>
      <c r="AP448" s="293"/>
      <c r="AQ448" s="293"/>
      <c r="AR448" s="293"/>
      <c r="AS448" s="293"/>
      <c r="AT448" s="293"/>
      <c r="AU448" s="293"/>
      <c r="AV448" s="293"/>
      <c r="AW448" s="293"/>
      <c r="AX448" s="293"/>
      <c r="AY448" s="293"/>
      <c r="AZ448" s="293"/>
      <c r="BA448" s="293"/>
      <c r="BB448" s="293"/>
      <c r="BC448" s="293"/>
      <c r="BD448" s="293"/>
      <c r="BE448" s="293"/>
      <c r="BF448" s="293"/>
      <c r="BG448" s="293"/>
    </row>
    <row r="449" ht="14.25" customHeight="1">
      <c r="L449" s="178"/>
      <c r="M449" s="178"/>
      <c r="N449" s="178"/>
      <c r="W449" s="292"/>
      <c r="X449" s="293"/>
      <c r="Y449" s="293"/>
      <c r="Z449" s="293"/>
      <c r="AA449" s="293"/>
      <c r="AB449" s="293"/>
      <c r="AC449" s="293"/>
      <c r="AD449" s="293"/>
      <c r="AE449" s="293"/>
      <c r="AF449" s="293"/>
      <c r="AG449" s="293"/>
      <c r="AH449" s="293"/>
      <c r="AI449" s="293"/>
      <c r="AJ449" s="293"/>
      <c r="AK449" s="293"/>
      <c r="AL449" s="293"/>
      <c r="AM449" s="293"/>
      <c r="AN449" s="293"/>
      <c r="AO449" s="293"/>
      <c r="AP449" s="293"/>
      <c r="AQ449" s="293"/>
      <c r="AR449" s="293"/>
      <c r="AS449" s="293"/>
      <c r="AT449" s="293"/>
      <c r="AU449" s="293"/>
      <c r="AV449" s="293"/>
      <c r="AW449" s="293"/>
      <c r="AX449" s="293"/>
      <c r="AY449" s="293"/>
      <c r="AZ449" s="293"/>
      <c r="BA449" s="293"/>
      <c r="BB449" s="293"/>
      <c r="BC449" s="293"/>
      <c r="BD449" s="293"/>
      <c r="BE449" s="293"/>
      <c r="BF449" s="293"/>
      <c r="BG449" s="293"/>
    </row>
    <row r="450" ht="14.25" customHeight="1">
      <c r="L450" s="178"/>
      <c r="M450" s="178"/>
      <c r="N450" s="178"/>
      <c r="W450" s="292"/>
      <c r="X450" s="293"/>
      <c r="Y450" s="293"/>
      <c r="Z450" s="293"/>
      <c r="AA450" s="293"/>
      <c r="AB450" s="293"/>
      <c r="AC450" s="293"/>
      <c r="AD450" s="293"/>
      <c r="AE450" s="293"/>
      <c r="AF450" s="293"/>
      <c r="AG450" s="293"/>
      <c r="AH450" s="293"/>
      <c r="AI450" s="293"/>
      <c r="AJ450" s="293"/>
      <c r="AK450" s="293"/>
      <c r="AL450" s="293"/>
      <c r="AM450" s="293"/>
      <c r="AN450" s="293"/>
      <c r="AO450" s="293"/>
      <c r="AP450" s="293"/>
      <c r="AQ450" s="293"/>
      <c r="AR450" s="293"/>
      <c r="AS450" s="293"/>
      <c r="AT450" s="293"/>
      <c r="AU450" s="293"/>
      <c r="AV450" s="293"/>
      <c r="AW450" s="293"/>
      <c r="AX450" s="293"/>
      <c r="AY450" s="293"/>
      <c r="AZ450" s="293"/>
      <c r="BA450" s="293"/>
      <c r="BB450" s="293"/>
      <c r="BC450" s="293"/>
      <c r="BD450" s="293"/>
      <c r="BE450" s="293"/>
      <c r="BF450" s="293"/>
      <c r="BG450" s="293"/>
    </row>
    <row r="451" ht="14.25" customHeight="1">
      <c r="L451" s="178"/>
      <c r="M451" s="178"/>
      <c r="N451" s="178"/>
      <c r="W451" s="292"/>
      <c r="X451" s="293"/>
      <c r="Y451" s="293"/>
      <c r="Z451" s="293"/>
      <c r="AA451" s="293"/>
      <c r="AB451" s="293"/>
      <c r="AC451" s="293"/>
      <c r="AD451" s="293"/>
      <c r="AE451" s="293"/>
      <c r="AF451" s="293"/>
      <c r="AG451" s="293"/>
      <c r="AH451" s="293"/>
      <c r="AI451" s="293"/>
      <c r="AJ451" s="293"/>
      <c r="AK451" s="293"/>
      <c r="AL451" s="293"/>
      <c r="AM451" s="293"/>
      <c r="AN451" s="293"/>
      <c r="AO451" s="293"/>
      <c r="AP451" s="293"/>
      <c r="AQ451" s="293"/>
      <c r="AR451" s="293"/>
      <c r="AS451" s="293"/>
      <c r="AT451" s="293"/>
      <c r="AU451" s="293"/>
      <c r="AV451" s="293"/>
      <c r="AW451" s="293"/>
      <c r="AX451" s="293"/>
      <c r="AY451" s="293"/>
      <c r="AZ451" s="293"/>
      <c r="BA451" s="293"/>
      <c r="BB451" s="293"/>
      <c r="BC451" s="293"/>
      <c r="BD451" s="293"/>
      <c r="BE451" s="293"/>
      <c r="BF451" s="293"/>
      <c r="BG451" s="293"/>
    </row>
    <row r="452" ht="14.25" customHeight="1">
      <c r="L452" s="178"/>
      <c r="M452" s="178"/>
      <c r="N452" s="178"/>
      <c r="W452" s="292"/>
      <c r="X452" s="293"/>
      <c r="Y452" s="293"/>
      <c r="Z452" s="293"/>
      <c r="AA452" s="293"/>
      <c r="AB452" s="293"/>
      <c r="AC452" s="293"/>
      <c r="AD452" s="293"/>
      <c r="AE452" s="293"/>
      <c r="AF452" s="293"/>
      <c r="AG452" s="293"/>
      <c r="AH452" s="293"/>
      <c r="AI452" s="293"/>
      <c r="AJ452" s="293"/>
      <c r="AK452" s="293"/>
      <c r="AL452" s="293"/>
      <c r="AM452" s="293"/>
      <c r="AN452" s="293"/>
      <c r="AO452" s="293"/>
      <c r="AP452" s="293"/>
      <c r="AQ452" s="293"/>
      <c r="AR452" s="293"/>
      <c r="AS452" s="293"/>
      <c r="AT452" s="293"/>
      <c r="AU452" s="293"/>
      <c r="AV452" s="293"/>
      <c r="AW452" s="293"/>
      <c r="AX452" s="293"/>
      <c r="AY452" s="293"/>
      <c r="AZ452" s="293"/>
      <c r="BA452" s="293"/>
      <c r="BB452" s="293"/>
      <c r="BC452" s="293"/>
      <c r="BD452" s="293"/>
      <c r="BE452" s="293"/>
      <c r="BF452" s="293"/>
      <c r="BG452" s="293"/>
    </row>
    <row r="453" ht="14.25" customHeight="1">
      <c r="L453" s="178"/>
      <c r="M453" s="178"/>
      <c r="N453" s="178"/>
      <c r="W453" s="292"/>
      <c r="X453" s="293"/>
      <c r="Y453" s="293"/>
      <c r="Z453" s="293"/>
      <c r="AA453" s="293"/>
      <c r="AB453" s="293"/>
      <c r="AC453" s="293"/>
      <c r="AD453" s="293"/>
      <c r="AE453" s="293"/>
      <c r="AF453" s="293"/>
      <c r="AG453" s="293"/>
      <c r="AH453" s="293"/>
      <c r="AI453" s="293"/>
      <c r="AJ453" s="293"/>
      <c r="AK453" s="293"/>
      <c r="AL453" s="293"/>
      <c r="AM453" s="293"/>
      <c r="AN453" s="293"/>
      <c r="AO453" s="293"/>
      <c r="AP453" s="293"/>
      <c r="AQ453" s="293"/>
      <c r="AR453" s="293"/>
      <c r="AS453" s="293"/>
      <c r="AT453" s="293"/>
      <c r="AU453" s="293"/>
      <c r="AV453" s="293"/>
      <c r="AW453" s="293"/>
      <c r="AX453" s="293"/>
      <c r="AY453" s="293"/>
      <c r="AZ453" s="293"/>
      <c r="BA453" s="293"/>
      <c r="BB453" s="293"/>
      <c r="BC453" s="293"/>
      <c r="BD453" s="293"/>
      <c r="BE453" s="293"/>
      <c r="BF453" s="293"/>
      <c r="BG453" s="293"/>
    </row>
    <row r="454" ht="14.25" customHeight="1">
      <c r="L454" s="178"/>
      <c r="M454" s="178"/>
      <c r="N454" s="178"/>
      <c r="W454" s="292"/>
      <c r="X454" s="293"/>
      <c r="Y454" s="293"/>
      <c r="Z454" s="293"/>
      <c r="AA454" s="293"/>
      <c r="AB454" s="293"/>
      <c r="AC454" s="293"/>
      <c r="AD454" s="293"/>
      <c r="AE454" s="293"/>
      <c r="AF454" s="293"/>
      <c r="AG454" s="293"/>
      <c r="AH454" s="293"/>
      <c r="AI454" s="293"/>
      <c r="AJ454" s="293"/>
      <c r="AK454" s="293"/>
      <c r="AL454" s="293"/>
      <c r="AM454" s="293"/>
      <c r="AN454" s="293"/>
      <c r="AO454" s="293"/>
      <c r="AP454" s="293"/>
      <c r="AQ454" s="293"/>
      <c r="AR454" s="293"/>
      <c r="AS454" s="293"/>
      <c r="AT454" s="293"/>
      <c r="AU454" s="293"/>
      <c r="AV454" s="293"/>
      <c r="AW454" s="293"/>
      <c r="AX454" s="293"/>
      <c r="AY454" s="293"/>
      <c r="AZ454" s="293"/>
      <c r="BA454" s="293"/>
      <c r="BB454" s="293"/>
      <c r="BC454" s="293"/>
      <c r="BD454" s="293"/>
      <c r="BE454" s="293"/>
      <c r="BF454" s="293"/>
      <c r="BG454" s="293"/>
    </row>
    <row r="455" ht="14.25" customHeight="1">
      <c r="L455" s="178"/>
      <c r="M455" s="178"/>
      <c r="N455" s="178"/>
      <c r="W455" s="292"/>
      <c r="X455" s="293"/>
      <c r="Y455" s="293"/>
      <c r="Z455" s="293"/>
      <c r="AA455" s="293"/>
      <c r="AB455" s="293"/>
      <c r="AC455" s="293"/>
      <c r="AD455" s="293"/>
      <c r="AE455" s="293"/>
      <c r="AF455" s="293"/>
      <c r="AG455" s="293"/>
      <c r="AH455" s="293"/>
      <c r="AI455" s="293"/>
      <c r="AJ455" s="293"/>
      <c r="AK455" s="293"/>
      <c r="AL455" s="293"/>
      <c r="AM455" s="293"/>
      <c r="AN455" s="293"/>
      <c r="AO455" s="293"/>
      <c r="AP455" s="293"/>
      <c r="AQ455" s="293"/>
      <c r="AR455" s="293"/>
      <c r="AS455" s="293"/>
      <c r="AT455" s="293"/>
      <c r="AU455" s="293"/>
      <c r="AV455" s="293"/>
      <c r="AW455" s="293"/>
      <c r="AX455" s="293"/>
      <c r="AY455" s="293"/>
      <c r="AZ455" s="293"/>
      <c r="BA455" s="293"/>
      <c r="BB455" s="293"/>
      <c r="BC455" s="293"/>
      <c r="BD455" s="293"/>
      <c r="BE455" s="293"/>
      <c r="BF455" s="293"/>
      <c r="BG455" s="293"/>
    </row>
    <row r="456" ht="14.25" customHeight="1">
      <c r="L456" s="178"/>
      <c r="M456" s="178"/>
      <c r="N456" s="178"/>
      <c r="W456" s="292"/>
      <c r="X456" s="293"/>
      <c r="Y456" s="293"/>
      <c r="Z456" s="293"/>
      <c r="AA456" s="293"/>
      <c r="AB456" s="293"/>
      <c r="AC456" s="293"/>
      <c r="AD456" s="293"/>
      <c r="AE456" s="293"/>
      <c r="AF456" s="293"/>
      <c r="AG456" s="293"/>
      <c r="AH456" s="293"/>
      <c r="AI456" s="293"/>
      <c r="AJ456" s="293"/>
      <c r="AK456" s="293"/>
      <c r="AL456" s="293"/>
      <c r="AM456" s="293"/>
      <c r="AN456" s="293"/>
      <c r="AO456" s="293"/>
      <c r="AP456" s="293"/>
      <c r="AQ456" s="293"/>
      <c r="AR456" s="293"/>
      <c r="AS456" s="293"/>
      <c r="AT456" s="293"/>
      <c r="AU456" s="293"/>
      <c r="AV456" s="293"/>
      <c r="AW456" s="293"/>
      <c r="AX456" s="293"/>
      <c r="AY456" s="293"/>
      <c r="AZ456" s="293"/>
      <c r="BA456" s="293"/>
      <c r="BB456" s="293"/>
      <c r="BC456" s="293"/>
      <c r="BD456" s="293"/>
      <c r="BE456" s="293"/>
      <c r="BF456" s="293"/>
      <c r="BG456" s="293"/>
    </row>
    <row r="457" ht="14.25" customHeight="1">
      <c r="L457" s="178"/>
      <c r="M457" s="178"/>
      <c r="N457" s="178"/>
      <c r="W457" s="292"/>
      <c r="X457" s="293"/>
      <c r="Y457" s="293"/>
      <c r="Z457" s="293"/>
      <c r="AA457" s="293"/>
      <c r="AB457" s="293"/>
      <c r="AC457" s="293"/>
      <c r="AD457" s="293"/>
      <c r="AE457" s="293"/>
      <c r="AF457" s="293"/>
      <c r="AG457" s="293"/>
      <c r="AH457" s="293"/>
      <c r="AI457" s="293"/>
      <c r="AJ457" s="293"/>
      <c r="AK457" s="293"/>
      <c r="AL457" s="293"/>
      <c r="AM457" s="293"/>
      <c r="AN457" s="293"/>
      <c r="AO457" s="293"/>
      <c r="AP457" s="293"/>
      <c r="AQ457" s="293"/>
      <c r="AR457" s="293"/>
      <c r="AS457" s="293"/>
      <c r="AT457" s="293"/>
      <c r="AU457" s="293"/>
      <c r="AV457" s="293"/>
      <c r="AW457" s="293"/>
      <c r="AX457" s="293"/>
      <c r="AY457" s="293"/>
      <c r="AZ457" s="293"/>
      <c r="BA457" s="293"/>
      <c r="BB457" s="293"/>
      <c r="BC457" s="293"/>
      <c r="BD457" s="293"/>
      <c r="BE457" s="293"/>
      <c r="BF457" s="293"/>
      <c r="BG457" s="293"/>
    </row>
    <row r="458" ht="14.25" customHeight="1">
      <c r="L458" s="178"/>
      <c r="M458" s="178"/>
      <c r="N458" s="178"/>
      <c r="W458" s="292"/>
      <c r="X458" s="293"/>
      <c r="Y458" s="293"/>
      <c r="Z458" s="293"/>
      <c r="AA458" s="293"/>
      <c r="AB458" s="293"/>
      <c r="AC458" s="293"/>
      <c r="AD458" s="293"/>
      <c r="AE458" s="293"/>
      <c r="AF458" s="293"/>
      <c r="AG458" s="293"/>
      <c r="AH458" s="293"/>
      <c r="AI458" s="293"/>
      <c r="AJ458" s="293"/>
      <c r="AK458" s="293"/>
      <c r="AL458" s="293"/>
      <c r="AM458" s="293"/>
      <c r="AN458" s="293"/>
      <c r="AO458" s="293"/>
      <c r="AP458" s="293"/>
      <c r="AQ458" s="293"/>
      <c r="AR458" s="293"/>
      <c r="AS458" s="293"/>
      <c r="AT458" s="293"/>
      <c r="AU458" s="293"/>
      <c r="AV458" s="293"/>
      <c r="AW458" s="293"/>
      <c r="AX458" s="293"/>
      <c r="AY458" s="293"/>
      <c r="AZ458" s="293"/>
      <c r="BA458" s="293"/>
      <c r="BB458" s="293"/>
      <c r="BC458" s="293"/>
      <c r="BD458" s="293"/>
      <c r="BE458" s="293"/>
      <c r="BF458" s="293"/>
      <c r="BG458" s="293"/>
    </row>
    <row r="459" ht="14.25" customHeight="1">
      <c r="L459" s="178"/>
      <c r="M459" s="178"/>
      <c r="N459" s="178"/>
      <c r="W459" s="292"/>
      <c r="X459" s="293"/>
      <c r="Y459" s="293"/>
      <c r="Z459" s="293"/>
      <c r="AA459" s="293"/>
      <c r="AB459" s="293"/>
      <c r="AC459" s="293"/>
      <c r="AD459" s="293"/>
      <c r="AE459" s="293"/>
      <c r="AF459" s="293"/>
      <c r="AG459" s="293"/>
      <c r="AH459" s="293"/>
      <c r="AI459" s="293"/>
      <c r="AJ459" s="293"/>
      <c r="AK459" s="293"/>
      <c r="AL459" s="293"/>
      <c r="AM459" s="293"/>
      <c r="AN459" s="293"/>
      <c r="AO459" s="293"/>
      <c r="AP459" s="293"/>
      <c r="AQ459" s="293"/>
      <c r="AR459" s="293"/>
      <c r="AS459" s="293"/>
      <c r="AT459" s="293"/>
      <c r="AU459" s="293"/>
      <c r="AV459" s="293"/>
      <c r="AW459" s="293"/>
      <c r="AX459" s="293"/>
      <c r="AY459" s="293"/>
      <c r="AZ459" s="293"/>
      <c r="BA459" s="293"/>
      <c r="BB459" s="293"/>
      <c r="BC459" s="293"/>
      <c r="BD459" s="293"/>
      <c r="BE459" s="293"/>
      <c r="BF459" s="293"/>
      <c r="BG459" s="293"/>
    </row>
    <row r="460" ht="14.25" customHeight="1">
      <c r="L460" s="178"/>
      <c r="M460" s="178"/>
      <c r="N460" s="178"/>
      <c r="W460" s="292"/>
      <c r="X460" s="293"/>
      <c r="Y460" s="293"/>
      <c r="Z460" s="293"/>
      <c r="AA460" s="293"/>
      <c r="AB460" s="293"/>
      <c r="AC460" s="293"/>
      <c r="AD460" s="293"/>
      <c r="AE460" s="293"/>
      <c r="AF460" s="293"/>
      <c r="AG460" s="293"/>
      <c r="AH460" s="293"/>
      <c r="AI460" s="293"/>
      <c r="AJ460" s="293"/>
      <c r="AK460" s="293"/>
      <c r="AL460" s="293"/>
      <c r="AM460" s="293"/>
      <c r="AN460" s="293"/>
      <c r="AO460" s="293"/>
      <c r="AP460" s="293"/>
      <c r="AQ460" s="293"/>
      <c r="AR460" s="293"/>
      <c r="AS460" s="293"/>
      <c r="AT460" s="293"/>
      <c r="AU460" s="293"/>
      <c r="AV460" s="293"/>
      <c r="AW460" s="293"/>
      <c r="AX460" s="293"/>
      <c r="AY460" s="293"/>
      <c r="AZ460" s="293"/>
      <c r="BA460" s="293"/>
      <c r="BB460" s="293"/>
      <c r="BC460" s="293"/>
      <c r="BD460" s="293"/>
      <c r="BE460" s="293"/>
      <c r="BF460" s="293"/>
      <c r="BG460" s="293"/>
    </row>
    <row r="461" ht="14.25" customHeight="1">
      <c r="L461" s="178"/>
      <c r="M461" s="178"/>
      <c r="N461" s="178"/>
      <c r="W461" s="292"/>
      <c r="X461" s="293"/>
      <c r="Y461" s="293"/>
      <c r="Z461" s="293"/>
      <c r="AA461" s="293"/>
      <c r="AB461" s="293"/>
      <c r="AC461" s="293"/>
      <c r="AD461" s="293"/>
      <c r="AE461" s="293"/>
      <c r="AF461" s="293"/>
      <c r="AG461" s="293"/>
      <c r="AH461" s="293"/>
      <c r="AI461" s="293"/>
      <c r="AJ461" s="293"/>
      <c r="AK461" s="293"/>
      <c r="AL461" s="293"/>
      <c r="AM461" s="293"/>
      <c r="AN461" s="293"/>
      <c r="AO461" s="293"/>
      <c r="AP461" s="293"/>
      <c r="AQ461" s="293"/>
      <c r="AR461" s="293"/>
      <c r="AS461" s="293"/>
      <c r="AT461" s="293"/>
      <c r="AU461" s="293"/>
      <c r="AV461" s="293"/>
      <c r="AW461" s="293"/>
      <c r="AX461" s="293"/>
      <c r="AY461" s="293"/>
      <c r="AZ461" s="293"/>
      <c r="BA461" s="293"/>
      <c r="BB461" s="293"/>
      <c r="BC461" s="293"/>
      <c r="BD461" s="293"/>
      <c r="BE461" s="293"/>
      <c r="BF461" s="293"/>
      <c r="BG461" s="293"/>
    </row>
    <row r="462" ht="14.25" customHeight="1">
      <c r="L462" s="178"/>
      <c r="M462" s="178"/>
      <c r="N462" s="178"/>
      <c r="W462" s="292"/>
      <c r="X462" s="293"/>
      <c r="Y462" s="293"/>
      <c r="Z462" s="293"/>
      <c r="AA462" s="293"/>
      <c r="AB462" s="293"/>
      <c r="AC462" s="293"/>
      <c r="AD462" s="293"/>
      <c r="AE462" s="293"/>
      <c r="AF462" s="293"/>
      <c r="AG462" s="293"/>
      <c r="AH462" s="293"/>
      <c r="AI462" s="293"/>
      <c r="AJ462" s="293"/>
      <c r="AK462" s="293"/>
      <c r="AL462" s="293"/>
      <c r="AM462" s="293"/>
      <c r="AN462" s="293"/>
      <c r="AO462" s="293"/>
      <c r="AP462" s="293"/>
      <c r="AQ462" s="293"/>
      <c r="AR462" s="293"/>
      <c r="AS462" s="293"/>
      <c r="AT462" s="293"/>
      <c r="AU462" s="293"/>
      <c r="AV462" s="293"/>
      <c r="AW462" s="293"/>
      <c r="AX462" s="293"/>
      <c r="AY462" s="293"/>
      <c r="AZ462" s="293"/>
      <c r="BA462" s="293"/>
      <c r="BB462" s="293"/>
      <c r="BC462" s="293"/>
      <c r="BD462" s="293"/>
      <c r="BE462" s="293"/>
      <c r="BF462" s="293"/>
      <c r="BG462" s="293"/>
    </row>
    <row r="463" ht="14.25" customHeight="1">
      <c r="L463" s="178"/>
      <c r="M463" s="178"/>
      <c r="N463" s="178"/>
      <c r="W463" s="292"/>
      <c r="X463" s="293"/>
      <c r="Y463" s="293"/>
      <c r="Z463" s="293"/>
      <c r="AA463" s="293"/>
      <c r="AB463" s="293"/>
      <c r="AC463" s="293"/>
      <c r="AD463" s="293"/>
      <c r="AE463" s="293"/>
      <c r="AF463" s="293"/>
      <c r="AG463" s="293"/>
      <c r="AH463" s="293"/>
      <c r="AI463" s="293"/>
      <c r="AJ463" s="293"/>
      <c r="AK463" s="293"/>
      <c r="AL463" s="293"/>
      <c r="AM463" s="293"/>
      <c r="AN463" s="293"/>
      <c r="AO463" s="293"/>
      <c r="AP463" s="293"/>
      <c r="AQ463" s="293"/>
      <c r="AR463" s="293"/>
      <c r="AS463" s="293"/>
      <c r="AT463" s="293"/>
      <c r="AU463" s="293"/>
      <c r="AV463" s="293"/>
      <c r="AW463" s="293"/>
      <c r="AX463" s="293"/>
      <c r="AY463" s="293"/>
      <c r="AZ463" s="293"/>
      <c r="BA463" s="293"/>
      <c r="BB463" s="293"/>
      <c r="BC463" s="293"/>
      <c r="BD463" s="293"/>
      <c r="BE463" s="293"/>
      <c r="BF463" s="293"/>
      <c r="BG463" s="293"/>
    </row>
    <row r="464" ht="14.25" customHeight="1">
      <c r="L464" s="178"/>
      <c r="M464" s="178"/>
      <c r="N464" s="178"/>
      <c r="W464" s="292"/>
      <c r="X464" s="293"/>
      <c r="Y464" s="293"/>
      <c r="Z464" s="293"/>
      <c r="AA464" s="293"/>
      <c r="AB464" s="293"/>
      <c r="AC464" s="293"/>
      <c r="AD464" s="293"/>
      <c r="AE464" s="293"/>
      <c r="AF464" s="293"/>
      <c r="AG464" s="293"/>
      <c r="AH464" s="293"/>
      <c r="AI464" s="293"/>
      <c r="AJ464" s="293"/>
      <c r="AK464" s="293"/>
      <c r="AL464" s="293"/>
      <c r="AM464" s="293"/>
      <c r="AN464" s="293"/>
      <c r="AO464" s="293"/>
      <c r="AP464" s="293"/>
      <c r="AQ464" s="293"/>
      <c r="AR464" s="293"/>
      <c r="AS464" s="293"/>
      <c r="AT464" s="293"/>
      <c r="AU464" s="293"/>
      <c r="AV464" s="293"/>
      <c r="AW464" s="293"/>
      <c r="AX464" s="293"/>
      <c r="AY464" s="293"/>
      <c r="AZ464" s="293"/>
      <c r="BA464" s="293"/>
      <c r="BB464" s="293"/>
      <c r="BC464" s="293"/>
      <c r="BD464" s="293"/>
      <c r="BE464" s="293"/>
      <c r="BF464" s="293"/>
      <c r="BG464" s="293"/>
    </row>
    <row r="465" ht="14.25" customHeight="1">
      <c r="L465" s="178"/>
      <c r="M465" s="178"/>
      <c r="N465" s="178"/>
      <c r="W465" s="292"/>
      <c r="X465" s="293"/>
      <c r="Y465" s="293"/>
      <c r="Z465" s="293"/>
      <c r="AA465" s="293"/>
      <c r="AB465" s="293"/>
      <c r="AC465" s="293"/>
      <c r="AD465" s="293"/>
      <c r="AE465" s="293"/>
      <c r="AF465" s="293"/>
      <c r="AG465" s="293"/>
      <c r="AH465" s="293"/>
      <c r="AI465" s="293"/>
      <c r="AJ465" s="293"/>
      <c r="AK465" s="293"/>
      <c r="AL465" s="293"/>
      <c r="AM465" s="293"/>
      <c r="AN465" s="293"/>
      <c r="AO465" s="293"/>
      <c r="AP465" s="293"/>
      <c r="AQ465" s="293"/>
      <c r="AR465" s="293"/>
      <c r="AS465" s="293"/>
      <c r="AT465" s="293"/>
      <c r="AU465" s="293"/>
      <c r="AV465" s="293"/>
      <c r="AW465" s="293"/>
      <c r="AX465" s="293"/>
      <c r="AY465" s="293"/>
      <c r="AZ465" s="293"/>
      <c r="BA465" s="293"/>
      <c r="BB465" s="293"/>
      <c r="BC465" s="293"/>
      <c r="BD465" s="293"/>
      <c r="BE465" s="293"/>
      <c r="BF465" s="293"/>
      <c r="BG465" s="293"/>
    </row>
    <row r="466" ht="14.25" customHeight="1">
      <c r="L466" s="178"/>
      <c r="M466" s="178"/>
      <c r="N466" s="178"/>
      <c r="W466" s="292"/>
      <c r="X466" s="293"/>
      <c r="Y466" s="293"/>
      <c r="Z466" s="293"/>
      <c r="AA466" s="293"/>
      <c r="AB466" s="293"/>
      <c r="AC466" s="293"/>
      <c r="AD466" s="293"/>
      <c r="AE466" s="293"/>
      <c r="AF466" s="293"/>
      <c r="AG466" s="293"/>
      <c r="AH466" s="293"/>
      <c r="AI466" s="293"/>
      <c r="AJ466" s="293"/>
      <c r="AK466" s="293"/>
      <c r="AL466" s="293"/>
      <c r="AM466" s="293"/>
      <c r="AN466" s="293"/>
      <c r="AO466" s="293"/>
      <c r="AP466" s="293"/>
      <c r="AQ466" s="293"/>
      <c r="AR466" s="293"/>
      <c r="AS466" s="293"/>
      <c r="AT466" s="293"/>
      <c r="AU466" s="293"/>
      <c r="AV466" s="293"/>
      <c r="AW466" s="293"/>
      <c r="AX466" s="293"/>
      <c r="AY466" s="293"/>
      <c r="AZ466" s="293"/>
      <c r="BA466" s="293"/>
      <c r="BB466" s="293"/>
      <c r="BC466" s="293"/>
      <c r="BD466" s="293"/>
      <c r="BE466" s="293"/>
      <c r="BF466" s="293"/>
      <c r="BG466" s="293"/>
    </row>
    <row r="467" ht="14.25" customHeight="1">
      <c r="L467" s="178"/>
      <c r="M467" s="178"/>
      <c r="N467" s="178"/>
      <c r="W467" s="292"/>
      <c r="X467" s="293"/>
      <c r="Y467" s="293"/>
      <c r="Z467" s="293"/>
      <c r="AA467" s="293"/>
      <c r="AB467" s="293"/>
      <c r="AC467" s="293"/>
      <c r="AD467" s="293"/>
      <c r="AE467" s="293"/>
      <c r="AF467" s="293"/>
      <c r="AG467" s="293"/>
      <c r="AH467" s="293"/>
      <c r="AI467" s="293"/>
      <c r="AJ467" s="293"/>
      <c r="AK467" s="293"/>
      <c r="AL467" s="293"/>
      <c r="AM467" s="293"/>
      <c r="AN467" s="293"/>
      <c r="AO467" s="293"/>
      <c r="AP467" s="293"/>
      <c r="AQ467" s="293"/>
      <c r="AR467" s="293"/>
      <c r="AS467" s="293"/>
      <c r="AT467" s="293"/>
      <c r="AU467" s="293"/>
      <c r="AV467" s="293"/>
      <c r="AW467" s="293"/>
      <c r="AX467" s="293"/>
      <c r="AY467" s="293"/>
      <c r="AZ467" s="293"/>
      <c r="BA467" s="293"/>
      <c r="BB467" s="293"/>
      <c r="BC467" s="293"/>
      <c r="BD467" s="293"/>
      <c r="BE467" s="293"/>
      <c r="BF467" s="293"/>
      <c r="BG467" s="293"/>
    </row>
    <row r="468" ht="14.25" customHeight="1">
      <c r="L468" s="178"/>
      <c r="M468" s="178"/>
      <c r="N468" s="178"/>
      <c r="W468" s="292"/>
      <c r="X468" s="293"/>
      <c r="Y468" s="293"/>
      <c r="Z468" s="293"/>
      <c r="AA468" s="293"/>
      <c r="AB468" s="293"/>
      <c r="AC468" s="293"/>
      <c r="AD468" s="293"/>
      <c r="AE468" s="293"/>
      <c r="AF468" s="293"/>
      <c r="AG468" s="293"/>
      <c r="AH468" s="293"/>
      <c r="AI468" s="293"/>
      <c r="AJ468" s="293"/>
      <c r="AK468" s="293"/>
      <c r="AL468" s="293"/>
      <c r="AM468" s="293"/>
      <c r="AN468" s="293"/>
      <c r="AO468" s="293"/>
      <c r="AP468" s="293"/>
      <c r="AQ468" s="293"/>
      <c r="AR468" s="293"/>
      <c r="AS468" s="293"/>
      <c r="AT468" s="293"/>
      <c r="AU468" s="293"/>
      <c r="AV468" s="293"/>
      <c r="AW468" s="293"/>
      <c r="AX468" s="293"/>
      <c r="AY468" s="293"/>
      <c r="AZ468" s="293"/>
      <c r="BA468" s="293"/>
      <c r="BB468" s="293"/>
      <c r="BC468" s="293"/>
      <c r="BD468" s="293"/>
      <c r="BE468" s="293"/>
      <c r="BF468" s="293"/>
      <c r="BG468" s="293"/>
    </row>
    <row r="469" ht="14.25" customHeight="1">
      <c r="L469" s="178"/>
      <c r="M469" s="178"/>
      <c r="N469" s="178"/>
      <c r="W469" s="292"/>
      <c r="X469" s="293"/>
      <c r="Y469" s="293"/>
      <c r="Z469" s="293"/>
      <c r="AA469" s="293"/>
      <c r="AB469" s="293"/>
      <c r="AC469" s="293"/>
      <c r="AD469" s="293"/>
      <c r="AE469" s="293"/>
      <c r="AF469" s="293"/>
      <c r="AG469" s="293"/>
      <c r="AH469" s="293"/>
      <c r="AI469" s="293"/>
      <c r="AJ469" s="293"/>
      <c r="AK469" s="293"/>
      <c r="AL469" s="293"/>
      <c r="AM469" s="293"/>
      <c r="AN469" s="293"/>
      <c r="AO469" s="293"/>
      <c r="AP469" s="293"/>
      <c r="AQ469" s="293"/>
      <c r="AR469" s="293"/>
      <c r="AS469" s="293"/>
      <c r="AT469" s="293"/>
      <c r="AU469" s="293"/>
      <c r="AV469" s="293"/>
      <c r="AW469" s="293"/>
      <c r="AX469" s="293"/>
      <c r="AY469" s="293"/>
      <c r="AZ469" s="293"/>
      <c r="BA469" s="293"/>
      <c r="BB469" s="293"/>
      <c r="BC469" s="293"/>
      <c r="BD469" s="293"/>
      <c r="BE469" s="293"/>
      <c r="BF469" s="293"/>
      <c r="BG469" s="293"/>
    </row>
    <row r="470" ht="14.25" customHeight="1">
      <c r="L470" s="178"/>
      <c r="M470" s="178"/>
      <c r="N470" s="178"/>
      <c r="W470" s="292"/>
      <c r="X470" s="293"/>
      <c r="Y470" s="293"/>
      <c r="Z470" s="293"/>
      <c r="AA470" s="293"/>
      <c r="AB470" s="293"/>
      <c r="AC470" s="293"/>
      <c r="AD470" s="293"/>
      <c r="AE470" s="293"/>
      <c r="AF470" s="293"/>
      <c r="AG470" s="293"/>
      <c r="AH470" s="293"/>
      <c r="AI470" s="293"/>
      <c r="AJ470" s="293"/>
      <c r="AK470" s="293"/>
      <c r="AL470" s="293"/>
      <c r="AM470" s="293"/>
      <c r="AN470" s="293"/>
      <c r="AO470" s="293"/>
      <c r="AP470" s="293"/>
      <c r="AQ470" s="293"/>
      <c r="AR470" s="293"/>
      <c r="AS470" s="293"/>
      <c r="AT470" s="293"/>
      <c r="AU470" s="293"/>
      <c r="AV470" s="293"/>
      <c r="AW470" s="293"/>
      <c r="AX470" s="293"/>
      <c r="AY470" s="293"/>
      <c r="AZ470" s="293"/>
      <c r="BA470" s="293"/>
      <c r="BB470" s="293"/>
      <c r="BC470" s="293"/>
      <c r="BD470" s="293"/>
      <c r="BE470" s="293"/>
      <c r="BF470" s="293"/>
      <c r="BG470" s="293"/>
    </row>
    <row r="471" ht="14.25" customHeight="1">
      <c r="L471" s="178"/>
      <c r="M471" s="178"/>
      <c r="N471" s="178"/>
      <c r="W471" s="292"/>
      <c r="X471" s="293"/>
      <c r="Y471" s="293"/>
      <c r="Z471" s="293"/>
      <c r="AA471" s="293"/>
      <c r="AB471" s="293"/>
      <c r="AC471" s="293"/>
      <c r="AD471" s="293"/>
      <c r="AE471" s="293"/>
      <c r="AF471" s="293"/>
      <c r="AG471" s="293"/>
      <c r="AH471" s="293"/>
      <c r="AI471" s="293"/>
      <c r="AJ471" s="293"/>
      <c r="AK471" s="293"/>
      <c r="AL471" s="293"/>
      <c r="AM471" s="293"/>
      <c r="AN471" s="293"/>
      <c r="AO471" s="293"/>
      <c r="AP471" s="293"/>
      <c r="AQ471" s="293"/>
      <c r="AR471" s="293"/>
      <c r="AS471" s="293"/>
      <c r="AT471" s="293"/>
      <c r="AU471" s="293"/>
      <c r="AV471" s="293"/>
      <c r="AW471" s="293"/>
      <c r="AX471" s="293"/>
      <c r="AY471" s="293"/>
      <c r="AZ471" s="293"/>
      <c r="BA471" s="293"/>
      <c r="BB471" s="293"/>
      <c r="BC471" s="293"/>
      <c r="BD471" s="293"/>
      <c r="BE471" s="293"/>
      <c r="BF471" s="293"/>
      <c r="BG471" s="293"/>
    </row>
    <row r="472" ht="14.25" customHeight="1">
      <c r="L472" s="178"/>
      <c r="M472" s="178"/>
      <c r="N472" s="178"/>
      <c r="W472" s="292"/>
      <c r="X472" s="293"/>
      <c r="Y472" s="293"/>
      <c r="Z472" s="293"/>
      <c r="AA472" s="293"/>
      <c r="AB472" s="293"/>
      <c r="AC472" s="293"/>
      <c r="AD472" s="293"/>
      <c r="AE472" s="293"/>
      <c r="AF472" s="293"/>
      <c r="AG472" s="293"/>
      <c r="AH472" s="293"/>
      <c r="AI472" s="293"/>
      <c r="AJ472" s="293"/>
      <c r="AK472" s="293"/>
      <c r="AL472" s="293"/>
      <c r="AM472" s="293"/>
      <c r="AN472" s="293"/>
      <c r="AO472" s="293"/>
      <c r="AP472" s="293"/>
      <c r="AQ472" s="293"/>
      <c r="AR472" s="293"/>
      <c r="AS472" s="293"/>
      <c r="AT472" s="293"/>
      <c r="AU472" s="293"/>
      <c r="AV472" s="293"/>
      <c r="AW472" s="293"/>
      <c r="AX472" s="293"/>
      <c r="AY472" s="293"/>
      <c r="AZ472" s="293"/>
      <c r="BA472" s="293"/>
      <c r="BB472" s="293"/>
      <c r="BC472" s="293"/>
      <c r="BD472" s="293"/>
      <c r="BE472" s="293"/>
      <c r="BF472" s="293"/>
      <c r="BG472" s="293"/>
    </row>
    <row r="473" ht="14.25" customHeight="1">
      <c r="L473" s="178"/>
      <c r="M473" s="178"/>
      <c r="N473" s="178"/>
      <c r="W473" s="292"/>
      <c r="X473" s="293"/>
      <c r="Y473" s="293"/>
      <c r="Z473" s="293"/>
      <c r="AA473" s="293"/>
      <c r="AB473" s="293"/>
      <c r="AC473" s="293"/>
      <c r="AD473" s="293"/>
      <c r="AE473" s="293"/>
      <c r="AF473" s="293"/>
      <c r="AG473" s="293"/>
      <c r="AH473" s="293"/>
      <c r="AI473" s="293"/>
      <c r="AJ473" s="293"/>
      <c r="AK473" s="293"/>
      <c r="AL473" s="293"/>
      <c r="AM473" s="293"/>
      <c r="AN473" s="293"/>
      <c r="AO473" s="293"/>
      <c r="AP473" s="293"/>
      <c r="AQ473" s="293"/>
      <c r="AR473" s="293"/>
      <c r="AS473" s="293"/>
      <c r="AT473" s="293"/>
      <c r="AU473" s="293"/>
      <c r="AV473" s="293"/>
      <c r="AW473" s="293"/>
      <c r="AX473" s="293"/>
      <c r="AY473" s="293"/>
      <c r="AZ473" s="293"/>
      <c r="BA473" s="293"/>
      <c r="BB473" s="293"/>
      <c r="BC473" s="293"/>
      <c r="BD473" s="293"/>
      <c r="BE473" s="293"/>
      <c r="BF473" s="293"/>
      <c r="BG473" s="293"/>
    </row>
    <row r="474" ht="14.25" customHeight="1">
      <c r="L474" s="178"/>
      <c r="M474" s="178"/>
      <c r="N474" s="178"/>
      <c r="W474" s="292"/>
      <c r="X474" s="293"/>
      <c r="Y474" s="293"/>
      <c r="Z474" s="293"/>
      <c r="AA474" s="293"/>
      <c r="AB474" s="293"/>
      <c r="AC474" s="293"/>
      <c r="AD474" s="293"/>
      <c r="AE474" s="293"/>
      <c r="AF474" s="293"/>
      <c r="AG474" s="293"/>
      <c r="AH474" s="293"/>
      <c r="AI474" s="293"/>
      <c r="AJ474" s="293"/>
      <c r="AK474" s="293"/>
      <c r="AL474" s="293"/>
      <c r="AM474" s="293"/>
      <c r="AN474" s="293"/>
      <c r="AO474" s="293"/>
      <c r="AP474" s="293"/>
      <c r="AQ474" s="293"/>
      <c r="AR474" s="293"/>
      <c r="AS474" s="293"/>
      <c r="AT474" s="293"/>
      <c r="AU474" s="293"/>
      <c r="AV474" s="293"/>
      <c r="AW474" s="293"/>
      <c r="AX474" s="293"/>
      <c r="AY474" s="293"/>
      <c r="AZ474" s="293"/>
      <c r="BA474" s="293"/>
      <c r="BB474" s="293"/>
      <c r="BC474" s="293"/>
      <c r="BD474" s="293"/>
      <c r="BE474" s="293"/>
      <c r="BF474" s="293"/>
      <c r="BG474" s="293"/>
    </row>
    <row r="475" ht="14.25" customHeight="1">
      <c r="L475" s="178"/>
      <c r="M475" s="178"/>
      <c r="N475" s="178"/>
      <c r="W475" s="292"/>
      <c r="X475" s="293"/>
      <c r="Y475" s="293"/>
      <c r="Z475" s="293"/>
      <c r="AA475" s="293"/>
      <c r="AB475" s="293"/>
      <c r="AC475" s="293"/>
      <c r="AD475" s="293"/>
      <c r="AE475" s="293"/>
      <c r="AF475" s="293"/>
      <c r="AG475" s="293"/>
      <c r="AH475" s="293"/>
      <c r="AI475" s="293"/>
      <c r="AJ475" s="293"/>
      <c r="AK475" s="293"/>
      <c r="AL475" s="293"/>
      <c r="AM475" s="293"/>
      <c r="AN475" s="293"/>
      <c r="AO475" s="293"/>
      <c r="AP475" s="293"/>
      <c r="AQ475" s="293"/>
      <c r="AR475" s="293"/>
      <c r="AS475" s="293"/>
      <c r="AT475" s="293"/>
      <c r="AU475" s="293"/>
      <c r="AV475" s="293"/>
      <c r="AW475" s="293"/>
      <c r="AX475" s="293"/>
      <c r="AY475" s="293"/>
      <c r="AZ475" s="293"/>
      <c r="BA475" s="293"/>
      <c r="BB475" s="293"/>
      <c r="BC475" s="293"/>
      <c r="BD475" s="293"/>
      <c r="BE475" s="293"/>
      <c r="BF475" s="293"/>
      <c r="BG475" s="293"/>
    </row>
    <row r="476" ht="14.25" customHeight="1">
      <c r="L476" s="178"/>
      <c r="M476" s="178"/>
      <c r="N476" s="178"/>
      <c r="W476" s="292"/>
      <c r="X476" s="293"/>
      <c r="Y476" s="293"/>
      <c r="Z476" s="293"/>
      <c r="AA476" s="293"/>
      <c r="AB476" s="293"/>
      <c r="AC476" s="293"/>
      <c r="AD476" s="293"/>
      <c r="AE476" s="293"/>
      <c r="AF476" s="293"/>
      <c r="AG476" s="293"/>
      <c r="AH476" s="293"/>
      <c r="AI476" s="293"/>
      <c r="AJ476" s="293"/>
      <c r="AK476" s="293"/>
      <c r="AL476" s="293"/>
      <c r="AM476" s="293"/>
      <c r="AN476" s="293"/>
      <c r="AO476" s="293"/>
      <c r="AP476" s="293"/>
      <c r="AQ476" s="293"/>
      <c r="AR476" s="293"/>
      <c r="AS476" s="293"/>
      <c r="AT476" s="293"/>
      <c r="AU476" s="293"/>
      <c r="AV476" s="293"/>
      <c r="AW476" s="293"/>
      <c r="AX476" s="293"/>
      <c r="AY476" s="293"/>
      <c r="AZ476" s="293"/>
      <c r="BA476" s="293"/>
      <c r="BB476" s="293"/>
      <c r="BC476" s="293"/>
      <c r="BD476" s="293"/>
      <c r="BE476" s="293"/>
      <c r="BF476" s="293"/>
      <c r="BG476" s="293"/>
    </row>
    <row r="477" ht="14.25" customHeight="1">
      <c r="L477" s="178"/>
      <c r="M477" s="178"/>
      <c r="N477" s="178"/>
      <c r="W477" s="292"/>
      <c r="X477" s="293"/>
      <c r="Y477" s="293"/>
      <c r="Z477" s="293"/>
      <c r="AA477" s="293"/>
      <c r="AB477" s="293"/>
      <c r="AC477" s="293"/>
      <c r="AD477" s="293"/>
      <c r="AE477" s="293"/>
      <c r="AF477" s="293"/>
      <c r="AG477" s="293"/>
      <c r="AH477" s="293"/>
      <c r="AI477" s="293"/>
      <c r="AJ477" s="293"/>
      <c r="AK477" s="293"/>
      <c r="AL477" s="293"/>
      <c r="AM477" s="293"/>
      <c r="AN477" s="293"/>
      <c r="AO477" s="293"/>
      <c r="AP477" s="293"/>
      <c r="AQ477" s="293"/>
      <c r="AR477" s="293"/>
      <c r="AS477" s="293"/>
      <c r="AT477" s="293"/>
      <c r="AU477" s="293"/>
      <c r="AV477" s="293"/>
      <c r="AW477" s="293"/>
      <c r="AX477" s="293"/>
      <c r="AY477" s="293"/>
      <c r="AZ477" s="293"/>
      <c r="BA477" s="293"/>
      <c r="BB477" s="293"/>
      <c r="BC477" s="293"/>
      <c r="BD477" s="293"/>
      <c r="BE477" s="293"/>
      <c r="BF477" s="293"/>
      <c r="BG477" s="293"/>
    </row>
    <row r="478" ht="14.25" customHeight="1">
      <c r="L478" s="178"/>
      <c r="M478" s="178"/>
      <c r="N478" s="178"/>
      <c r="W478" s="292"/>
      <c r="X478" s="293"/>
      <c r="Y478" s="293"/>
      <c r="Z478" s="293"/>
      <c r="AA478" s="293"/>
      <c r="AB478" s="293"/>
      <c r="AC478" s="293"/>
      <c r="AD478" s="293"/>
      <c r="AE478" s="293"/>
      <c r="AF478" s="293"/>
      <c r="AG478" s="293"/>
      <c r="AH478" s="293"/>
      <c r="AI478" s="293"/>
      <c r="AJ478" s="293"/>
      <c r="AK478" s="293"/>
      <c r="AL478" s="293"/>
      <c r="AM478" s="293"/>
      <c r="AN478" s="293"/>
      <c r="AO478" s="293"/>
      <c r="AP478" s="293"/>
      <c r="AQ478" s="293"/>
      <c r="AR478" s="293"/>
      <c r="AS478" s="293"/>
      <c r="AT478" s="293"/>
      <c r="AU478" s="293"/>
      <c r="AV478" s="293"/>
      <c r="AW478" s="293"/>
      <c r="AX478" s="293"/>
      <c r="AY478" s="293"/>
      <c r="AZ478" s="293"/>
      <c r="BA478" s="293"/>
      <c r="BB478" s="293"/>
      <c r="BC478" s="293"/>
      <c r="BD478" s="293"/>
      <c r="BE478" s="293"/>
      <c r="BF478" s="293"/>
      <c r="BG478" s="293"/>
    </row>
    <row r="479" ht="14.25" customHeight="1">
      <c r="L479" s="178"/>
      <c r="M479" s="178"/>
      <c r="N479" s="178"/>
      <c r="W479" s="292"/>
      <c r="X479" s="293"/>
      <c r="Y479" s="293"/>
      <c r="Z479" s="293"/>
      <c r="AA479" s="293"/>
      <c r="AB479" s="293"/>
      <c r="AC479" s="293"/>
      <c r="AD479" s="293"/>
      <c r="AE479" s="293"/>
      <c r="AF479" s="293"/>
      <c r="AG479" s="293"/>
      <c r="AH479" s="293"/>
      <c r="AI479" s="293"/>
      <c r="AJ479" s="293"/>
      <c r="AK479" s="293"/>
      <c r="AL479" s="293"/>
      <c r="AM479" s="293"/>
      <c r="AN479" s="293"/>
      <c r="AO479" s="293"/>
      <c r="AP479" s="293"/>
      <c r="AQ479" s="293"/>
      <c r="AR479" s="293"/>
      <c r="AS479" s="293"/>
      <c r="AT479" s="293"/>
      <c r="AU479" s="293"/>
      <c r="AV479" s="293"/>
      <c r="AW479" s="293"/>
      <c r="AX479" s="293"/>
      <c r="AY479" s="293"/>
      <c r="AZ479" s="293"/>
      <c r="BA479" s="293"/>
      <c r="BB479" s="293"/>
      <c r="BC479" s="293"/>
      <c r="BD479" s="293"/>
      <c r="BE479" s="293"/>
      <c r="BF479" s="293"/>
      <c r="BG479" s="293"/>
    </row>
    <row r="480" ht="14.25" customHeight="1">
      <c r="L480" s="178"/>
      <c r="M480" s="178"/>
      <c r="N480" s="178"/>
      <c r="W480" s="292"/>
      <c r="X480" s="293"/>
      <c r="Y480" s="293"/>
      <c r="Z480" s="293"/>
      <c r="AA480" s="293"/>
      <c r="AB480" s="293"/>
      <c r="AC480" s="293"/>
      <c r="AD480" s="293"/>
      <c r="AE480" s="293"/>
      <c r="AF480" s="293"/>
      <c r="AG480" s="293"/>
      <c r="AH480" s="293"/>
      <c r="AI480" s="293"/>
      <c r="AJ480" s="293"/>
      <c r="AK480" s="293"/>
      <c r="AL480" s="293"/>
      <c r="AM480" s="293"/>
      <c r="AN480" s="293"/>
      <c r="AO480" s="293"/>
      <c r="AP480" s="293"/>
      <c r="AQ480" s="293"/>
      <c r="AR480" s="293"/>
      <c r="AS480" s="293"/>
      <c r="AT480" s="293"/>
      <c r="AU480" s="293"/>
      <c r="AV480" s="293"/>
      <c r="AW480" s="293"/>
      <c r="AX480" s="293"/>
      <c r="AY480" s="293"/>
      <c r="AZ480" s="293"/>
      <c r="BA480" s="293"/>
      <c r="BB480" s="293"/>
      <c r="BC480" s="293"/>
      <c r="BD480" s="293"/>
      <c r="BE480" s="293"/>
      <c r="BF480" s="293"/>
      <c r="BG480" s="293"/>
    </row>
    <row r="481" ht="14.25" customHeight="1">
      <c r="L481" s="178"/>
      <c r="M481" s="178"/>
      <c r="N481" s="178"/>
      <c r="W481" s="292"/>
      <c r="X481" s="293"/>
      <c r="Y481" s="293"/>
      <c r="Z481" s="293"/>
      <c r="AA481" s="293"/>
      <c r="AB481" s="293"/>
      <c r="AC481" s="293"/>
      <c r="AD481" s="293"/>
      <c r="AE481" s="293"/>
      <c r="AF481" s="293"/>
      <c r="AG481" s="293"/>
      <c r="AH481" s="293"/>
      <c r="AI481" s="293"/>
      <c r="AJ481" s="293"/>
      <c r="AK481" s="293"/>
      <c r="AL481" s="293"/>
      <c r="AM481" s="293"/>
      <c r="AN481" s="293"/>
      <c r="AO481" s="293"/>
      <c r="AP481" s="293"/>
      <c r="AQ481" s="293"/>
      <c r="AR481" s="293"/>
      <c r="AS481" s="293"/>
      <c r="AT481" s="293"/>
      <c r="AU481" s="293"/>
      <c r="AV481" s="293"/>
      <c r="AW481" s="293"/>
      <c r="AX481" s="293"/>
      <c r="AY481" s="293"/>
      <c r="AZ481" s="293"/>
      <c r="BA481" s="293"/>
      <c r="BB481" s="293"/>
      <c r="BC481" s="293"/>
      <c r="BD481" s="293"/>
      <c r="BE481" s="293"/>
      <c r="BF481" s="293"/>
      <c r="BG481" s="293"/>
    </row>
    <row r="482" ht="14.25" customHeight="1">
      <c r="L482" s="178"/>
      <c r="M482" s="178"/>
      <c r="N482" s="178"/>
      <c r="W482" s="292"/>
      <c r="X482" s="293"/>
      <c r="Y482" s="293"/>
      <c r="Z482" s="293"/>
      <c r="AA482" s="293"/>
      <c r="AB482" s="293"/>
      <c r="AC482" s="293"/>
      <c r="AD482" s="293"/>
      <c r="AE482" s="293"/>
      <c r="AF482" s="293"/>
      <c r="AG482" s="293"/>
      <c r="AH482" s="293"/>
      <c r="AI482" s="293"/>
      <c r="AJ482" s="293"/>
      <c r="AK482" s="293"/>
      <c r="AL482" s="293"/>
      <c r="AM482" s="293"/>
      <c r="AN482" s="293"/>
      <c r="AO482" s="293"/>
      <c r="AP482" s="293"/>
      <c r="AQ482" s="293"/>
      <c r="AR482" s="293"/>
      <c r="AS482" s="293"/>
      <c r="AT482" s="293"/>
      <c r="AU482" s="293"/>
      <c r="AV482" s="293"/>
      <c r="AW482" s="293"/>
      <c r="AX482" s="293"/>
      <c r="AY482" s="293"/>
      <c r="AZ482" s="293"/>
      <c r="BA482" s="293"/>
      <c r="BB482" s="293"/>
      <c r="BC482" s="293"/>
      <c r="BD482" s="293"/>
      <c r="BE482" s="293"/>
      <c r="BF482" s="293"/>
      <c r="BG482" s="293"/>
    </row>
    <row r="483" ht="14.25" customHeight="1">
      <c r="L483" s="178"/>
      <c r="M483" s="178"/>
      <c r="N483" s="178"/>
      <c r="W483" s="292"/>
      <c r="X483" s="293"/>
      <c r="Y483" s="293"/>
      <c r="Z483" s="293"/>
      <c r="AA483" s="293"/>
      <c r="AB483" s="293"/>
      <c r="AC483" s="293"/>
      <c r="AD483" s="293"/>
      <c r="AE483" s="293"/>
      <c r="AF483" s="293"/>
      <c r="AG483" s="293"/>
      <c r="AH483" s="293"/>
      <c r="AI483" s="293"/>
      <c r="AJ483" s="293"/>
      <c r="AK483" s="293"/>
      <c r="AL483" s="293"/>
      <c r="AM483" s="293"/>
      <c r="AN483" s="293"/>
      <c r="AO483" s="293"/>
      <c r="AP483" s="293"/>
      <c r="AQ483" s="293"/>
      <c r="AR483" s="293"/>
      <c r="AS483" s="293"/>
      <c r="AT483" s="293"/>
      <c r="AU483" s="293"/>
      <c r="AV483" s="293"/>
      <c r="AW483" s="293"/>
      <c r="AX483" s="293"/>
      <c r="AY483" s="293"/>
      <c r="AZ483" s="293"/>
      <c r="BA483" s="293"/>
      <c r="BB483" s="293"/>
      <c r="BC483" s="293"/>
      <c r="BD483" s="293"/>
      <c r="BE483" s="293"/>
      <c r="BF483" s="293"/>
      <c r="BG483" s="293"/>
    </row>
    <row r="484" ht="14.25" customHeight="1">
      <c r="L484" s="178"/>
      <c r="M484" s="178"/>
      <c r="N484" s="178"/>
      <c r="W484" s="292"/>
      <c r="X484" s="293"/>
      <c r="Y484" s="293"/>
      <c r="Z484" s="293"/>
      <c r="AA484" s="293"/>
      <c r="AB484" s="293"/>
      <c r="AC484" s="293"/>
      <c r="AD484" s="293"/>
      <c r="AE484" s="293"/>
      <c r="AF484" s="293"/>
      <c r="AG484" s="293"/>
      <c r="AH484" s="293"/>
      <c r="AI484" s="293"/>
      <c r="AJ484" s="293"/>
      <c r="AK484" s="293"/>
      <c r="AL484" s="293"/>
      <c r="AM484" s="293"/>
      <c r="AN484" s="293"/>
      <c r="AO484" s="293"/>
      <c r="AP484" s="293"/>
      <c r="AQ484" s="293"/>
      <c r="AR484" s="293"/>
      <c r="AS484" s="293"/>
      <c r="AT484" s="293"/>
      <c r="AU484" s="293"/>
      <c r="AV484" s="293"/>
      <c r="AW484" s="293"/>
      <c r="AX484" s="293"/>
      <c r="AY484" s="293"/>
      <c r="AZ484" s="293"/>
      <c r="BA484" s="293"/>
      <c r="BB484" s="293"/>
      <c r="BC484" s="293"/>
      <c r="BD484" s="293"/>
      <c r="BE484" s="293"/>
      <c r="BF484" s="293"/>
      <c r="BG484" s="293"/>
    </row>
    <row r="485" ht="14.25" customHeight="1">
      <c r="L485" s="178"/>
      <c r="M485" s="178"/>
      <c r="N485" s="178"/>
      <c r="W485" s="292"/>
      <c r="X485" s="293"/>
      <c r="Y485" s="293"/>
      <c r="Z485" s="293"/>
      <c r="AA485" s="293"/>
      <c r="AB485" s="293"/>
      <c r="AC485" s="293"/>
      <c r="AD485" s="293"/>
      <c r="AE485" s="293"/>
      <c r="AF485" s="293"/>
      <c r="AG485" s="293"/>
      <c r="AH485" s="293"/>
      <c r="AI485" s="293"/>
      <c r="AJ485" s="293"/>
      <c r="AK485" s="293"/>
      <c r="AL485" s="293"/>
      <c r="AM485" s="293"/>
      <c r="AN485" s="293"/>
      <c r="AO485" s="293"/>
      <c r="AP485" s="293"/>
      <c r="AQ485" s="293"/>
      <c r="AR485" s="293"/>
      <c r="AS485" s="293"/>
      <c r="AT485" s="293"/>
      <c r="AU485" s="293"/>
      <c r="AV485" s="293"/>
      <c r="AW485" s="293"/>
      <c r="AX485" s="293"/>
      <c r="AY485" s="293"/>
      <c r="AZ485" s="293"/>
      <c r="BA485" s="293"/>
      <c r="BB485" s="293"/>
      <c r="BC485" s="293"/>
      <c r="BD485" s="293"/>
      <c r="BE485" s="293"/>
      <c r="BF485" s="293"/>
      <c r="BG485" s="293"/>
    </row>
    <row r="486" ht="14.25" customHeight="1">
      <c r="L486" s="178"/>
      <c r="M486" s="178"/>
      <c r="N486" s="178"/>
      <c r="W486" s="292"/>
      <c r="X486" s="293"/>
      <c r="Y486" s="293"/>
      <c r="Z486" s="293"/>
      <c r="AA486" s="293"/>
      <c r="AB486" s="293"/>
      <c r="AC486" s="293"/>
      <c r="AD486" s="293"/>
      <c r="AE486" s="293"/>
      <c r="AF486" s="293"/>
      <c r="AG486" s="293"/>
      <c r="AH486" s="293"/>
      <c r="AI486" s="293"/>
      <c r="AJ486" s="293"/>
      <c r="AK486" s="293"/>
      <c r="AL486" s="293"/>
      <c r="AM486" s="293"/>
      <c r="AN486" s="293"/>
      <c r="AO486" s="293"/>
      <c r="AP486" s="293"/>
      <c r="AQ486" s="293"/>
      <c r="AR486" s="293"/>
      <c r="AS486" s="293"/>
      <c r="AT486" s="293"/>
      <c r="AU486" s="293"/>
      <c r="AV486" s="293"/>
      <c r="AW486" s="293"/>
      <c r="AX486" s="293"/>
      <c r="AY486" s="293"/>
      <c r="AZ486" s="293"/>
      <c r="BA486" s="293"/>
      <c r="BB486" s="293"/>
      <c r="BC486" s="293"/>
      <c r="BD486" s="293"/>
      <c r="BE486" s="293"/>
      <c r="BF486" s="293"/>
      <c r="BG486" s="293"/>
    </row>
    <row r="487" ht="14.25" customHeight="1">
      <c r="L487" s="178"/>
      <c r="M487" s="178"/>
      <c r="N487" s="178"/>
      <c r="W487" s="292"/>
      <c r="X487" s="293"/>
      <c r="Y487" s="293"/>
      <c r="Z487" s="293"/>
      <c r="AA487" s="293"/>
      <c r="AB487" s="293"/>
      <c r="AC487" s="293"/>
      <c r="AD487" s="293"/>
      <c r="AE487" s="293"/>
      <c r="AF487" s="293"/>
      <c r="AG487" s="293"/>
      <c r="AH487" s="293"/>
      <c r="AI487" s="293"/>
      <c r="AJ487" s="293"/>
      <c r="AK487" s="293"/>
      <c r="AL487" s="293"/>
      <c r="AM487" s="293"/>
      <c r="AN487" s="293"/>
      <c r="AO487" s="293"/>
      <c r="AP487" s="293"/>
      <c r="AQ487" s="293"/>
      <c r="AR487" s="293"/>
      <c r="AS487" s="293"/>
      <c r="AT487" s="293"/>
      <c r="AU487" s="293"/>
      <c r="AV487" s="293"/>
      <c r="AW487" s="293"/>
      <c r="AX487" s="293"/>
      <c r="AY487" s="293"/>
      <c r="AZ487" s="293"/>
      <c r="BA487" s="293"/>
      <c r="BB487" s="293"/>
      <c r="BC487" s="293"/>
      <c r="BD487" s="293"/>
      <c r="BE487" s="293"/>
      <c r="BF487" s="293"/>
      <c r="BG487" s="293"/>
    </row>
    <row r="488" ht="14.25" customHeight="1">
      <c r="L488" s="178"/>
      <c r="M488" s="178"/>
      <c r="N488" s="178"/>
      <c r="W488" s="292"/>
      <c r="X488" s="293"/>
      <c r="Y488" s="293"/>
      <c r="Z488" s="293"/>
      <c r="AA488" s="293"/>
      <c r="AB488" s="293"/>
      <c r="AC488" s="293"/>
      <c r="AD488" s="293"/>
      <c r="AE488" s="293"/>
      <c r="AF488" s="293"/>
      <c r="AG488" s="293"/>
      <c r="AH488" s="293"/>
      <c r="AI488" s="293"/>
      <c r="AJ488" s="293"/>
      <c r="AK488" s="293"/>
      <c r="AL488" s="293"/>
      <c r="AM488" s="293"/>
      <c r="AN488" s="293"/>
      <c r="AO488" s="293"/>
      <c r="AP488" s="293"/>
      <c r="AQ488" s="293"/>
      <c r="AR488" s="293"/>
      <c r="AS488" s="293"/>
      <c r="AT488" s="293"/>
      <c r="AU488" s="293"/>
      <c r="AV488" s="293"/>
      <c r="AW488" s="293"/>
      <c r="AX488" s="293"/>
      <c r="AY488" s="293"/>
      <c r="AZ488" s="293"/>
      <c r="BA488" s="293"/>
      <c r="BB488" s="293"/>
      <c r="BC488" s="293"/>
      <c r="BD488" s="293"/>
      <c r="BE488" s="293"/>
      <c r="BF488" s="293"/>
      <c r="BG488" s="293"/>
    </row>
    <row r="489" ht="14.25" customHeight="1">
      <c r="L489" s="178"/>
      <c r="M489" s="178"/>
      <c r="N489" s="178"/>
      <c r="W489" s="292"/>
      <c r="X489" s="293"/>
      <c r="Y489" s="293"/>
      <c r="Z489" s="293"/>
      <c r="AA489" s="293"/>
      <c r="AB489" s="293"/>
      <c r="AC489" s="293"/>
      <c r="AD489" s="293"/>
      <c r="AE489" s="293"/>
      <c r="AF489" s="293"/>
      <c r="AG489" s="293"/>
      <c r="AH489" s="293"/>
      <c r="AI489" s="293"/>
      <c r="AJ489" s="293"/>
      <c r="AK489" s="293"/>
      <c r="AL489" s="293"/>
      <c r="AM489" s="293"/>
      <c r="AN489" s="293"/>
      <c r="AO489" s="293"/>
      <c r="AP489" s="293"/>
      <c r="AQ489" s="293"/>
      <c r="AR489" s="293"/>
      <c r="AS489" s="293"/>
      <c r="AT489" s="293"/>
      <c r="AU489" s="293"/>
      <c r="AV489" s="293"/>
      <c r="AW489" s="293"/>
      <c r="AX489" s="293"/>
      <c r="AY489" s="293"/>
      <c r="AZ489" s="293"/>
      <c r="BA489" s="293"/>
      <c r="BB489" s="293"/>
      <c r="BC489" s="293"/>
      <c r="BD489" s="293"/>
      <c r="BE489" s="293"/>
      <c r="BF489" s="293"/>
      <c r="BG489" s="293"/>
    </row>
    <row r="490" ht="14.25" customHeight="1">
      <c r="L490" s="178"/>
      <c r="M490" s="178"/>
      <c r="N490" s="178"/>
      <c r="W490" s="292"/>
      <c r="X490" s="293"/>
      <c r="Y490" s="293"/>
      <c r="Z490" s="293"/>
      <c r="AA490" s="293"/>
      <c r="AB490" s="293"/>
      <c r="AC490" s="293"/>
      <c r="AD490" s="293"/>
      <c r="AE490" s="293"/>
      <c r="AF490" s="293"/>
      <c r="AG490" s="293"/>
      <c r="AH490" s="293"/>
      <c r="AI490" s="293"/>
      <c r="AJ490" s="293"/>
      <c r="AK490" s="293"/>
      <c r="AL490" s="293"/>
      <c r="AM490" s="293"/>
      <c r="AN490" s="293"/>
      <c r="AO490" s="293"/>
      <c r="AP490" s="293"/>
      <c r="AQ490" s="293"/>
      <c r="AR490" s="293"/>
      <c r="AS490" s="293"/>
      <c r="AT490" s="293"/>
      <c r="AU490" s="293"/>
      <c r="AV490" s="293"/>
      <c r="AW490" s="293"/>
      <c r="AX490" s="293"/>
      <c r="AY490" s="293"/>
      <c r="AZ490" s="293"/>
      <c r="BA490" s="293"/>
      <c r="BB490" s="293"/>
      <c r="BC490" s="293"/>
      <c r="BD490" s="293"/>
      <c r="BE490" s="293"/>
      <c r="BF490" s="293"/>
      <c r="BG490" s="293"/>
    </row>
    <row r="491" ht="14.25" customHeight="1">
      <c r="L491" s="178"/>
      <c r="M491" s="178"/>
      <c r="N491" s="178"/>
      <c r="W491" s="292"/>
      <c r="X491" s="293"/>
      <c r="Y491" s="293"/>
      <c r="Z491" s="293"/>
      <c r="AA491" s="293"/>
      <c r="AB491" s="293"/>
      <c r="AC491" s="293"/>
      <c r="AD491" s="293"/>
      <c r="AE491" s="293"/>
      <c r="AF491" s="293"/>
      <c r="AG491" s="293"/>
      <c r="AH491" s="293"/>
      <c r="AI491" s="293"/>
      <c r="AJ491" s="293"/>
      <c r="AK491" s="293"/>
      <c r="AL491" s="293"/>
      <c r="AM491" s="293"/>
      <c r="AN491" s="293"/>
      <c r="AO491" s="293"/>
      <c r="AP491" s="293"/>
      <c r="AQ491" s="293"/>
      <c r="AR491" s="293"/>
      <c r="AS491" s="293"/>
      <c r="AT491" s="293"/>
      <c r="AU491" s="293"/>
      <c r="AV491" s="293"/>
      <c r="AW491" s="293"/>
      <c r="AX491" s="293"/>
      <c r="AY491" s="293"/>
      <c r="AZ491" s="293"/>
      <c r="BA491" s="293"/>
      <c r="BB491" s="293"/>
      <c r="BC491" s="293"/>
      <c r="BD491" s="293"/>
      <c r="BE491" s="293"/>
      <c r="BF491" s="293"/>
      <c r="BG491" s="293"/>
    </row>
    <row r="492" ht="14.25" customHeight="1">
      <c r="L492" s="178"/>
      <c r="M492" s="178"/>
      <c r="N492" s="178"/>
      <c r="W492" s="292"/>
      <c r="X492" s="293"/>
      <c r="Y492" s="293"/>
      <c r="Z492" s="293"/>
      <c r="AA492" s="293"/>
      <c r="AB492" s="293"/>
      <c r="AC492" s="293"/>
      <c r="AD492" s="293"/>
      <c r="AE492" s="293"/>
      <c r="AF492" s="293"/>
      <c r="AG492" s="293"/>
      <c r="AH492" s="293"/>
      <c r="AI492" s="293"/>
      <c r="AJ492" s="293"/>
      <c r="AK492" s="293"/>
      <c r="AL492" s="293"/>
      <c r="AM492" s="293"/>
      <c r="AN492" s="293"/>
      <c r="AO492" s="293"/>
      <c r="AP492" s="293"/>
      <c r="AQ492" s="293"/>
      <c r="AR492" s="293"/>
      <c r="AS492" s="293"/>
      <c r="AT492" s="293"/>
      <c r="AU492" s="293"/>
      <c r="AV492" s="293"/>
      <c r="AW492" s="293"/>
      <c r="AX492" s="293"/>
      <c r="AY492" s="293"/>
      <c r="AZ492" s="293"/>
      <c r="BA492" s="293"/>
      <c r="BB492" s="293"/>
      <c r="BC492" s="293"/>
      <c r="BD492" s="293"/>
      <c r="BE492" s="293"/>
      <c r="BF492" s="293"/>
      <c r="BG492" s="293"/>
    </row>
    <row r="493" ht="14.25" customHeight="1">
      <c r="L493" s="178"/>
      <c r="M493" s="178"/>
      <c r="N493" s="178"/>
      <c r="W493" s="292"/>
      <c r="X493" s="293"/>
      <c r="Y493" s="293"/>
      <c r="Z493" s="293"/>
      <c r="AA493" s="293"/>
      <c r="AB493" s="293"/>
      <c r="AC493" s="293"/>
      <c r="AD493" s="293"/>
      <c r="AE493" s="293"/>
      <c r="AF493" s="293"/>
      <c r="AG493" s="293"/>
      <c r="AH493" s="293"/>
      <c r="AI493" s="293"/>
      <c r="AJ493" s="293"/>
      <c r="AK493" s="293"/>
      <c r="AL493" s="293"/>
      <c r="AM493" s="293"/>
      <c r="AN493" s="293"/>
      <c r="AO493" s="293"/>
      <c r="AP493" s="293"/>
      <c r="AQ493" s="293"/>
      <c r="AR493" s="293"/>
      <c r="AS493" s="293"/>
      <c r="AT493" s="293"/>
      <c r="AU493" s="293"/>
      <c r="AV493" s="293"/>
      <c r="AW493" s="293"/>
      <c r="AX493" s="293"/>
      <c r="AY493" s="293"/>
      <c r="AZ493" s="293"/>
      <c r="BA493" s="293"/>
      <c r="BB493" s="293"/>
      <c r="BC493" s="293"/>
      <c r="BD493" s="293"/>
      <c r="BE493" s="293"/>
      <c r="BF493" s="293"/>
      <c r="BG493" s="293"/>
    </row>
    <row r="494" ht="14.25" customHeight="1">
      <c r="L494" s="178"/>
      <c r="M494" s="178"/>
      <c r="N494" s="178"/>
      <c r="W494" s="292"/>
      <c r="X494" s="293"/>
      <c r="Y494" s="293"/>
      <c r="Z494" s="293"/>
      <c r="AA494" s="293"/>
      <c r="AB494" s="293"/>
      <c r="AC494" s="293"/>
      <c r="AD494" s="293"/>
      <c r="AE494" s="293"/>
      <c r="AF494" s="293"/>
      <c r="AG494" s="293"/>
      <c r="AH494" s="293"/>
      <c r="AI494" s="293"/>
      <c r="AJ494" s="293"/>
      <c r="AK494" s="293"/>
      <c r="AL494" s="293"/>
      <c r="AM494" s="293"/>
      <c r="AN494" s="293"/>
      <c r="AO494" s="293"/>
      <c r="AP494" s="293"/>
      <c r="AQ494" s="293"/>
      <c r="AR494" s="293"/>
      <c r="AS494" s="293"/>
      <c r="AT494" s="293"/>
      <c r="AU494" s="293"/>
      <c r="AV494" s="293"/>
      <c r="AW494" s="293"/>
      <c r="AX494" s="293"/>
      <c r="AY494" s="293"/>
      <c r="AZ494" s="293"/>
      <c r="BA494" s="293"/>
      <c r="BB494" s="293"/>
      <c r="BC494" s="293"/>
      <c r="BD494" s="293"/>
      <c r="BE494" s="293"/>
      <c r="BF494" s="293"/>
      <c r="BG494" s="293"/>
    </row>
    <row r="495" ht="14.25" customHeight="1">
      <c r="L495" s="178"/>
      <c r="M495" s="178"/>
      <c r="N495" s="178"/>
      <c r="W495" s="292"/>
      <c r="X495" s="293"/>
      <c r="Y495" s="293"/>
      <c r="Z495" s="293"/>
      <c r="AA495" s="293"/>
      <c r="AB495" s="293"/>
      <c r="AC495" s="293"/>
      <c r="AD495" s="293"/>
      <c r="AE495" s="293"/>
      <c r="AF495" s="293"/>
      <c r="AG495" s="293"/>
      <c r="AH495" s="293"/>
      <c r="AI495" s="293"/>
      <c r="AJ495" s="293"/>
      <c r="AK495" s="293"/>
      <c r="AL495" s="293"/>
      <c r="AM495" s="293"/>
      <c r="AN495" s="293"/>
      <c r="AO495" s="293"/>
      <c r="AP495" s="293"/>
      <c r="AQ495" s="293"/>
      <c r="AR495" s="293"/>
      <c r="AS495" s="293"/>
      <c r="AT495" s="293"/>
      <c r="AU495" s="293"/>
      <c r="AV495" s="293"/>
      <c r="AW495" s="293"/>
      <c r="AX495" s="293"/>
      <c r="AY495" s="293"/>
      <c r="AZ495" s="293"/>
      <c r="BA495" s="293"/>
      <c r="BB495" s="293"/>
      <c r="BC495" s="293"/>
      <c r="BD495" s="293"/>
      <c r="BE495" s="293"/>
      <c r="BF495" s="293"/>
      <c r="BG495" s="293"/>
    </row>
    <row r="496" ht="14.25" customHeight="1">
      <c r="L496" s="178"/>
      <c r="M496" s="178"/>
      <c r="N496" s="178"/>
      <c r="W496" s="292"/>
      <c r="X496" s="293"/>
      <c r="Y496" s="293"/>
      <c r="Z496" s="293"/>
      <c r="AA496" s="293"/>
      <c r="AB496" s="293"/>
      <c r="AC496" s="293"/>
      <c r="AD496" s="293"/>
      <c r="AE496" s="293"/>
      <c r="AF496" s="293"/>
      <c r="AG496" s="293"/>
      <c r="AH496" s="293"/>
      <c r="AI496" s="293"/>
      <c r="AJ496" s="293"/>
      <c r="AK496" s="293"/>
      <c r="AL496" s="293"/>
      <c r="AM496" s="293"/>
      <c r="AN496" s="293"/>
      <c r="AO496" s="293"/>
      <c r="AP496" s="293"/>
      <c r="AQ496" s="293"/>
      <c r="AR496" s="293"/>
      <c r="AS496" s="293"/>
      <c r="AT496" s="293"/>
      <c r="AU496" s="293"/>
      <c r="AV496" s="293"/>
      <c r="AW496" s="293"/>
      <c r="AX496" s="293"/>
      <c r="AY496" s="293"/>
      <c r="AZ496" s="293"/>
      <c r="BA496" s="293"/>
      <c r="BB496" s="293"/>
      <c r="BC496" s="293"/>
      <c r="BD496" s="293"/>
      <c r="BE496" s="293"/>
      <c r="BF496" s="293"/>
      <c r="BG496" s="293"/>
    </row>
    <row r="497" ht="14.25" customHeight="1">
      <c r="L497" s="178"/>
      <c r="M497" s="178"/>
      <c r="N497" s="178"/>
      <c r="W497" s="292"/>
      <c r="X497" s="293"/>
      <c r="Y497" s="293"/>
      <c r="Z497" s="293"/>
      <c r="AA497" s="293"/>
      <c r="AB497" s="293"/>
      <c r="AC497" s="293"/>
      <c r="AD497" s="293"/>
      <c r="AE497" s="293"/>
      <c r="AF497" s="293"/>
      <c r="AG497" s="293"/>
      <c r="AH497" s="293"/>
      <c r="AI497" s="293"/>
      <c r="AJ497" s="293"/>
      <c r="AK497" s="293"/>
      <c r="AL497" s="293"/>
      <c r="AM497" s="293"/>
      <c r="AN497" s="293"/>
      <c r="AO497" s="293"/>
      <c r="AP497" s="293"/>
      <c r="AQ497" s="293"/>
      <c r="AR497" s="293"/>
      <c r="AS497" s="293"/>
      <c r="AT497" s="293"/>
      <c r="AU497" s="293"/>
      <c r="AV497" s="293"/>
      <c r="AW497" s="293"/>
      <c r="AX497" s="293"/>
      <c r="AY497" s="293"/>
      <c r="AZ497" s="293"/>
      <c r="BA497" s="293"/>
      <c r="BB497" s="293"/>
      <c r="BC497" s="293"/>
      <c r="BD497" s="293"/>
      <c r="BE497" s="293"/>
      <c r="BF497" s="293"/>
      <c r="BG497" s="293"/>
    </row>
    <row r="498" ht="14.25" customHeight="1">
      <c r="L498" s="178"/>
      <c r="M498" s="178"/>
      <c r="N498" s="178"/>
      <c r="W498" s="292"/>
      <c r="X498" s="293"/>
      <c r="Y498" s="293"/>
      <c r="Z498" s="293"/>
      <c r="AA498" s="293"/>
      <c r="AB498" s="293"/>
      <c r="AC498" s="293"/>
      <c r="AD498" s="293"/>
      <c r="AE498" s="293"/>
      <c r="AF498" s="293"/>
      <c r="AG498" s="293"/>
      <c r="AH498" s="293"/>
      <c r="AI498" s="293"/>
      <c r="AJ498" s="293"/>
      <c r="AK498" s="293"/>
      <c r="AL498" s="293"/>
      <c r="AM498" s="293"/>
      <c r="AN498" s="293"/>
      <c r="AO498" s="293"/>
      <c r="AP498" s="293"/>
      <c r="AQ498" s="293"/>
      <c r="AR498" s="293"/>
      <c r="AS498" s="293"/>
      <c r="AT498" s="293"/>
      <c r="AU498" s="293"/>
      <c r="AV498" s="293"/>
      <c r="AW498" s="293"/>
      <c r="AX498" s="293"/>
      <c r="AY498" s="293"/>
      <c r="AZ498" s="293"/>
      <c r="BA498" s="293"/>
      <c r="BB498" s="293"/>
      <c r="BC498" s="293"/>
      <c r="BD498" s="293"/>
      <c r="BE498" s="293"/>
      <c r="BF498" s="293"/>
      <c r="BG498" s="293"/>
    </row>
    <row r="499" ht="14.25" customHeight="1">
      <c r="L499" s="178"/>
      <c r="M499" s="178"/>
      <c r="N499" s="178"/>
      <c r="W499" s="292"/>
      <c r="X499" s="293"/>
      <c r="Y499" s="293"/>
      <c r="Z499" s="293"/>
      <c r="AA499" s="293"/>
      <c r="AB499" s="293"/>
      <c r="AC499" s="293"/>
      <c r="AD499" s="293"/>
      <c r="AE499" s="293"/>
      <c r="AF499" s="293"/>
      <c r="AG499" s="293"/>
      <c r="AH499" s="293"/>
      <c r="AI499" s="293"/>
      <c r="AJ499" s="293"/>
      <c r="AK499" s="293"/>
      <c r="AL499" s="293"/>
      <c r="AM499" s="293"/>
      <c r="AN499" s="293"/>
      <c r="AO499" s="293"/>
      <c r="AP499" s="293"/>
      <c r="AQ499" s="293"/>
      <c r="AR499" s="293"/>
      <c r="AS499" s="293"/>
      <c r="AT499" s="293"/>
      <c r="AU499" s="293"/>
      <c r="AV499" s="293"/>
      <c r="AW499" s="293"/>
      <c r="AX499" s="293"/>
      <c r="AY499" s="293"/>
      <c r="AZ499" s="293"/>
      <c r="BA499" s="293"/>
      <c r="BB499" s="293"/>
      <c r="BC499" s="293"/>
      <c r="BD499" s="293"/>
      <c r="BE499" s="293"/>
      <c r="BF499" s="293"/>
      <c r="BG499" s="293"/>
    </row>
    <row r="500" ht="14.25" customHeight="1">
      <c r="L500" s="178"/>
      <c r="M500" s="178"/>
      <c r="N500" s="178"/>
      <c r="W500" s="292"/>
      <c r="X500" s="293"/>
      <c r="Y500" s="293"/>
      <c r="Z500" s="293"/>
      <c r="AA500" s="293"/>
      <c r="AB500" s="293"/>
      <c r="AC500" s="293"/>
      <c r="AD500" s="293"/>
      <c r="AE500" s="293"/>
      <c r="AF500" s="293"/>
      <c r="AG500" s="293"/>
      <c r="AH500" s="293"/>
      <c r="AI500" s="293"/>
      <c r="AJ500" s="293"/>
      <c r="AK500" s="293"/>
      <c r="AL500" s="293"/>
      <c r="AM500" s="293"/>
      <c r="AN500" s="293"/>
      <c r="AO500" s="293"/>
      <c r="AP500" s="293"/>
      <c r="AQ500" s="293"/>
      <c r="AR500" s="293"/>
      <c r="AS500" s="293"/>
      <c r="AT500" s="293"/>
      <c r="AU500" s="293"/>
      <c r="AV500" s="293"/>
      <c r="AW500" s="293"/>
      <c r="AX500" s="293"/>
      <c r="AY500" s="293"/>
      <c r="AZ500" s="293"/>
      <c r="BA500" s="293"/>
      <c r="BB500" s="293"/>
      <c r="BC500" s="293"/>
      <c r="BD500" s="293"/>
      <c r="BE500" s="293"/>
      <c r="BF500" s="293"/>
      <c r="BG500" s="293"/>
    </row>
    <row r="501" ht="14.25" customHeight="1">
      <c r="L501" s="178"/>
      <c r="M501" s="178"/>
      <c r="N501" s="178"/>
      <c r="W501" s="292"/>
      <c r="X501" s="293"/>
      <c r="Y501" s="293"/>
      <c r="Z501" s="293"/>
      <c r="AA501" s="293"/>
      <c r="AB501" s="293"/>
      <c r="AC501" s="293"/>
      <c r="AD501" s="293"/>
      <c r="AE501" s="293"/>
      <c r="AF501" s="293"/>
      <c r="AG501" s="293"/>
      <c r="AH501" s="293"/>
      <c r="AI501" s="293"/>
      <c r="AJ501" s="293"/>
      <c r="AK501" s="293"/>
      <c r="AL501" s="293"/>
      <c r="AM501" s="293"/>
      <c r="AN501" s="293"/>
      <c r="AO501" s="293"/>
      <c r="AP501" s="293"/>
      <c r="AQ501" s="293"/>
      <c r="AR501" s="293"/>
      <c r="AS501" s="293"/>
      <c r="AT501" s="293"/>
      <c r="AU501" s="293"/>
      <c r="AV501" s="293"/>
      <c r="AW501" s="293"/>
      <c r="AX501" s="293"/>
      <c r="AY501" s="293"/>
      <c r="AZ501" s="293"/>
      <c r="BA501" s="293"/>
      <c r="BB501" s="293"/>
      <c r="BC501" s="293"/>
      <c r="BD501" s="293"/>
      <c r="BE501" s="293"/>
      <c r="BF501" s="293"/>
      <c r="BG501" s="293"/>
    </row>
    <row r="502" ht="14.25" customHeight="1">
      <c r="L502" s="178"/>
      <c r="M502" s="178"/>
      <c r="N502" s="178"/>
      <c r="W502" s="292"/>
      <c r="X502" s="293"/>
      <c r="Y502" s="293"/>
      <c r="Z502" s="293"/>
      <c r="AA502" s="293"/>
      <c r="AB502" s="293"/>
      <c r="AC502" s="293"/>
      <c r="AD502" s="293"/>
      <c r="AE502" s="293"/>
      <c r="AF502" s="293"/>
      <c r="AG502" s="293"/>
      <c r="AH502" s="293"/>
      <c r="AI502" s="293"/>
      <c r="AJ502" s="293"/>
      <c r="AK502" s="293"/>
      <c r="AL502" s="293"/>
      <c r="AM502" s="293"/>
      <c r="AN502" s="293"/>
      <c r="AO502" s="293"/>
      <c r="AP502" s="293"/>
      <c r="AQ502" s="293"/>
      <c r="AR502" s="293"/>
      <c r="AS502" s="293"/>
      <c r="AT502" s="293"/>
      <c r="AU502" s="293"/>
      <c r="AV502" s="293"/>
      <c r="AW502" s="293"/>
      <c r="AX502" s="293"/>
      <c r="AY502" s="293"/>
      <c r="AZ502" s="293"/>
      <c r="BA502" s="293"/>
      <c r="BB502" s="293"/>
      <c r="BC502" s="293"/>
      <c r="BD502" s="293"/>
      <c r="BE502" s="293"/>
      <c r="BF502" s="293"/>
      <c r="BG502" s="293"/>
    </row>
    <row r="503" ht="14.25" customHeight="1">
      <c r="L503" s="178"/>
      <c r="M503" s="178"/>
      <c r="N503" s="178"/>
      <c r="W503" s="292"/>
      <c r="X503" s="293"/>
      <c r="Y503" s="293"/>
      <c r="Z503" s="293"/>
      <c r="AA503" s="293"/>
      <c r="AB503" s="293"/>
      <c r="AC503" s="293"/>
      <c r="AD503" s="293"/>
      <c r="AE503" s="293"/>
      <c r="AF503" s="293"/>
      <c r="AG503" s="293"/>
      <c r="AH503" s="293"/>
      <c r="AI503" s="293"/>
      <c r="AJ503" s="293"/>
      <c r="AK503" s="293"/>
      <c r="AL503" s="293"/>
      <c r="AM503" s="293"/>
      <c r="AN503" s="293"/>
      <c r="AO503" s="293"/>
      <c r="AP503" s="293"/>
      <c r="AQ503" s="293"/>
      <c r="AR503" s="293"/>
      <c r="AS503" s="293"/>
      <c r="AT503" s="293"/>
      <c r="AU503" s="293"/>
      <c r="AV503" s="293"/>
      <c r="AW503" s="293"/>
      <c r="AX503" s="293"/>
      <c r="AY503" s="293"/>
      <c r="AZ503" s="293"/>
      <c r="BA503" s="293"/>
      <c r="BB503" s="293"/>
      <c r="BC503" s="293"/>
      <c r="BD503" s="293"/>
      <c r="BE503" s="293"/>
      <c r="BF503" s="293"/>
      <c r="BG503" s="293"/>
    </row>
    <row r="504" ht="14.25" customHeight="1">
      <c r="L504" s="178"/>
      <c r="M504" s="178"/>
      <c r="N504" s="178"/>
      <c r="W504" s="292"/>
      <c r="X504" s="293"/>
      <c r="Y504" s="293"/>
      <c r="Z504" s="293"/>
      <c r="AA504" s="293"/>
      <c r="AB504" s="293"/>
      <c r="AC504" s="293"/>
      <c r="AD504" s="293"/>
      <c r="AE504" s="293"/>
      <c r="AF504" s="293"/>
      <c r="AG504" s="293"/>
      <c r="AH504" s="293"/>
      <c r="AI504" s="293"/>
      <c r="AJ504" s="293"/>
      <c r="AK504" s="293"/>
      <c r="AL504" s="293"/>
      <c r="AM504" s="293"/>
      <c r="AN504" s="293"/>
      <c r="AO504" s="293"/>
      <c r="AP504" s="293"/>
      <c r="AQ504" s="293"/>
      <c r="AR504" s="293"/>
      <c r="AS504" s="293"/>
      <c r="AT504" s="293"/>
      <c r="AU504" s="293"/>
      <c r="AV504" s="293"/>
      <c r="AW504" s="293"/>
      <c r="AX504" s="293"/>
      <c r="AY504" s="293"/>
      <c r="AZ504" s="293"/>
      <c r="BA504" s="293"/>
      <c r="BB504" s="293"/>
      <c r="BC504" s="293"/>
      <c r="BD504" s="293"/>
      <c r="BE504" s="293"/>
      <c r="BF504" s="293"/>
      <c r="BG504" s="293"/>
    </row>
    <row r="505" ht="14.25" customHeight="1">
      <c r="L505" s="178"/>
      <c r="M505" s="178"/>
      <c r="N505" s="178"/>
      <c r="W505" s="292"/>
      <c r="X505" s="293"/>
      <c r="Y505" s="293"/>
      <c r="Z505" s="293"/>
      <c r="AA505" s="293"/>
      <c r="AB505" s="293"/>
      <c r="AC505" s="293"/>
      <c r="AD505" s="293"/>
      <c r="AE505" s="293"/>
      <c r="AF505" s="293"/>
      <c r="AG505" s="293"/>
      <c r="AH505" s="293"/>
      <c r="AI505" s="293"/>
      <c r="AJ505" s="293"/>
      <c r="AK505" s="293"/>
      <c r="AL505" s="293"/>
      <c r="AM505" s="293"/>
      <c r="AN505" s="293"/>
      <c r="AO505" s="293"/>
      <c r="AP505" s="293"/>
      <c r="AQ505" s="293"/>
      <c r="AR505" s="293"/>
      <c r="AS505" s="293"/>
      <c r="AT505" s="293"/>
      <c r="AU505" s="293"/>
      <c r="AV505" s="293"/>
      <c r="AW505" s="293"/>
      <c r="AX505" s="293"/>
      <c r="AY505" s="293"/>
      <c r="AZ505" s="293"/>
      <c r="BA505" s="293"/>
      <c r="BB505" s="293"/>
      <c r="BC505" s="293"/>
      <c r="BD505" s="293"/>
      <c r="BE505" s="293"/>
      <c r="BF505" s="293"/>
      <c r="BG505" s="293"/>
    </row>
    <row r="506" ht="14.25" customHeight="1">
      <c r="L506" s="178"/>
      <c r="M506" s="178"/>
      <c r="N506" s="178"/>
      <c r="W506" s="292"/>
      <c r="X506" s="293"/>
      <c r="Y506" s="293"/>
      <c r="Z506" s="293"/>
      <c r="AA506" s="293"/>
      <c r="AB506" s="293"/>
      <c r="AC506" s="293"/>
      <c r="AD506" s="293"/>
      <c r="AE506" s="293"/>
      <c r="AF506" s="293"/>
      <c r="AG506" s="293"/>
      <c r="AH506" s="293"/>
      <c r="AI506" s="293"/>
      <c r="AJ506" s="293"/>
      <c r="AK506" s="293"/>
      <c r="AL506" s="293"/>
      <c r="AM506" s="293"/>
      <c r="AN506" s="293"/>
      <c r="AO506" s="293"/>
      <c r="AP506" s="293"/>
      <c r="AQ506" s="293"/>
      <c r="AR506" s="293"/>
      <c r="AS506" s="293"/>
      <c r="AT506" s="293"/>
      <c r="AU506" s="293"/>
      <c r="AV506" s="293"/>
      <c r="AW506" s="293"/>
      <c r="AX506" s="293"/>
      <c r="AY506" s="293"/>
      <c r="AZ506" s="293"/>
      <c r="BA506" s="293"/>
      <c r="BB506" s="293"/>
      <c r="BC506" s="293"/>
      <c r="BD506" s="293"/>
      <c r="BE506" s="293"/>
      <c r="BF506" s="293"/>
      <c r="BG506" s="293"/>
    </row>
    <row r="507" ht="14.25" customHeight="1">
      <c r="L507" s="178"/>
      <c r="M507" s="178"/>
      <c r="N507" s="178"/>
      <c r="W507" s="292"/>
      <c r="X507" s="293"/>
      <c r="Y507" s="293"/>
      <c r="Z507" s="293"/>
      <c r="AA507" s="293"/>
      <c r="AB507" s="293"/>
      <c r="AC507" s="293"/>
      <c r="AD507" s="293"/>
      <c r="AE507" s="293"/>
      <c r="AF507" s="293"/>
      <c r="AG507" s="293"/>
      <c r="AH507" s="293"/>
      <c r="AI507" s="293"/>
      <c r="AJ507" s="293"/>
      <c r="AK507" s="293"/>
      <c r="AL507" s="293"/>
      <c r="AM507" s="293"/>
      <c r="AN507" s="293"/>
      <c r="AO507" s="293"/>
      <c r="AP507" s="293"/>
      <c r="AQ507" s="293"/>
      <c r="AR507" s="293"/>
      <c r="AS507" s="293"/>
      <c r="AT507" s="293"/>
      <c r="AU507" s="293"/>
      <c r="AV507" s="293"/>
      <c r="AW507" s="293"/>
      <c r="AX507" s="293"/>
      <c r="AY507" s="293"/>
      <c r="AZ507" s="293"/>
      <c r="BA507" s="293"/>
      <c r="BB507" s="293"/>
      <c r="BC507" s="293"/>
      <c r="BD507" s="293"/>
      <c r="BE507" s="293"/>
      <c r="BF507" s="293"/>
      <c r="BG507" s="293"/>
    </row>
    <row r="508" ht="14.25" customHeight="1">
      <c r="L508" s="178"/>
      <c r="M508" s="178"/>
      <c r="N508" s="178"/>
      <c r="W508" s="292"/>
      <c r="X508" s="293"/>
      <c r="Y508" s="293"/>
      <c r="Z508" s="293"/>
      <c r="AA508" s="293"/>
      <c r="AB508" s="293"/>
      <c r="AC508" s="293"/>
      <c r="AD508" s="293"/>
      <c r="AE508" s="293"/>
      <c r="AF508" s="293"/>
      <c r="AG508" s="293"/>
      <c r="AH508" s="293"/>
      <c r="AI508" s="293"/>
      <c r="AJ508" s="293"/>
      <c r="AK508" s="293"/>
      <c r="AL508" s="293"/>
      <c r="AM508" s="293"/>
      <c r="AN508" s="293"/>
      <c r="AO508" s="293"/>
      <c r="AP508" s="293"/>
      <c r="AQ508" s="293"/>
      <c r="AR508" s="293"/>
      <c r="AS508" s="293"/>
      <c r="AT508" s="293"/>
      <c r="AU508" s="293"/>
      <c r="AV508" s="293"/>
      <c r="AW508" s="293"/>
      <c r="AX508" s="293"/>
      <c r="AY508" s="293"/>
      <c r="AZ508" s="293"/>
      <c r="BA508" s="293"/>
      <c r="BB508" s="293"/>
      <c r="BC508" s="293"/>
      <c r="BD508" s="293"/>
      <c r="BE508" s="293"/>
      <c r="BF508" s="293"/>
      <c r="BG508" s="293"/>
    </row>
    <row r="509" ht="14.25" customHeight="1">
      <c r="L509" s="178"/>
      <c r="M509" s="178"/>
      <c r="N509" s="178"/>
      <c r="W509" s="292"/>
      <c r="X509" s="293"/>
      <c r="Y509" s="293"/>
      <c r="Z509" s="293"/>
      <c r="AA509" s="293"/>
      <c r="AB509" s="293"/>
      <c r="AC509" s="293"/>
      <c r="AD509" s="293"/>
      <c r="AE509" s="293"/>
      <c r="AF509" s="293"/>
      <c r="AG509" s="293"/>
      <c r="AH509" s="293"/>
      <c r="AI509" s="293"/>
      <c r="AJ509" s="293"/>
      <c r="AK509" s="293"/>
      <c r="AL509" s="293"/>
      <c r="AM509" s="293"/>
      <c r="AN509" s="293"/>
      <c r="AO509" s="293"/>
      <c r="AP509" s="293"/>
      <c r="AQ509" s="293"/>
      <c r="AR509" s="293"/>
      <c r="AS509" s="293"/>
      <c r="AT509" s="293"/>
      <c r="AU509" s="293"/>
      <c r="AV509" s="293"/>
      <c r="AW509" s="293"/>
      <c r="AX509" s="293"/>
      <c r="AY509" s="293"/>
      <c r="AZ509" s="293"/>
      <c r="BA509" s="293"/>
      <c r="BB509" s="293"/>
      <c r="BC509" s="293"/>
      <c r="BD509" s="293"/>
      <c r="BE509" s="293"/>
      <c r="BF509" s="293"/>
      <c r="BG509" s="293"/>
    </row>
    <row r="510" ht="14.25" customHeight="1">
      <c r="L510" s="178"/>
      <c r="M510" s="178"/>
      <c r="N510" s="178"/>
      <c r="W510" s="292"/>
      <c r="X510" s="293"/>
      <c r="Y510" s="293"/>
      <c r="Z510" s="293"/>
      <c r="AA510" s="293"/>
      <c r="AB510" s="293"/>
      <c r="AC510" s="293"/>
      <c r="AD510" s="293"/>
      <c r="AE510" s="293"/>
      <c r="AF510" s="293"/>
      <c r="AG510" s="293"/>
      <c r="AH510" s="293"/>
      <c r="AI510" s="293"/>
      <c r="AJ510" s="293"/>
      <c r="AK510" s="293"/>
      <c r="AL510" s="293"/>
      <c r="AM510" s="293"/>
      <c r="AN510" s="293"/>
      <c r="AO510" s="293"/>
      <c r="AP510" s="293"/>
      <c r="AQ510" s="293"/>
      <c r="AR510" s="293"/>
      <c r="AS510" s="293"/>
      <c r="AT510" s="293"/>
      <c r="AU510" s="293"/>
      <c r="AV510" s="293"/>
      <c r="AW510" s="293"/>
      <c r="AX510" s="293"/>
      <c r="AY510" s="293"/>
      <c r="AZ510" s="293"/>
      <c r="BA510" s="293"/>
      <c r="BB510" s="293"/>
      <c r="BC510" s="293"/>
      <c r="BD510" s="293"/>
      <c r="BE510" s="293"/>
      <c r="BF510" s="293"/>
      <c r="BG510" s="293"/>
    </row>
    <row r="511" ht="14.25" customHeight="1">
      <c r="L511" s="178"/>
      <c r="M511" s="178"/>
      <c r="N511" s="178"/>
      <c r="W511" s="292"/>
      <c r="X511" s="293"/>
      <c r="Y511" s="293"/>
      <c r="Z511" s="293"/>
      <c r="AA511" s="293"/>
      <c r="AB511" s="293"/>
      <c r="AC511" s="293"/>
      <c r="AD511" s="293"/>
      <c r="AE511" s="293"/>
      <c r="AF511" s="293"/>
      <c r="AG511" s="293"/>
      <c r="AH511" s="293"/>
      <c r="AI511" s="293"/>
      <c r="AJ511" s="293"/>
      <c r="AK511" s="293"/>
      <c r="AL511" s="293"/>
      <c r="AM511" s="293"/>
      <c r="AN511" s="293"/>
      <c r="AO511" s="293"/>
      <c r="AP511" s="293"/>
      <c r="AQ511" s="293"/>
      <c r="AR511" s="293"/>
      <c r="AS511" s="293"/>
      <c r="AT511" s="293"/>
      <c r="AU511" s="293"/>
      <c r="AV511" s="293"/>
      <c r="AW511" s="293"/>
      <c r="AX511" s="293"/>
      <c r="AY511" s="293"/>
      <c r="AZ511" s="293"/>
      <c r="BA511" s="293"/>
      <c r="BB511" s="293"/>
      <c r="BC511" s="293"/>
      <c r="BD511" s="293"/>
      <c r="BE511" s="293"/>
      <c r="BF511" s="293"/>
      <c r="BG511" s="293"/>
    </row>
    <row r="512" ht="14.25" customHeight="1">
      <c r="L512" s="178"/>
      <c r="M512" s="178"/>
      <c r="N512" s="178"/>
      <c r="W512" s="292"/>
      <c r="X512" s="293"/>
      <c r="Y512" s="293"/>
      <c r="Z512" s="293"/>
      <c r="AA512" s="293"/>
      <c r="AB512" s="293"/>
      <c r="AC512" s="293"/>
      <c r="AD512" s="293"/>
      <c r="AE512" s="293"/>
      <c r="AF512" s="293"/>
      <c r="AG512" s="293"/>
      <c r="AH512" s="293"/>
      <c r="AI512" s="293"/>
      <c r="AJ512" s="293"/>
      <c r="AK512" s="293"/>
      <c r="AL512" s="293"/>
      <c r="AM512" s="293"/>
      <c r="AN512" s="293"/>
      <c r="AO512" s="293"/>
      <c r="AP512" s="293"/>
      <c r="AQ512" s="293"/>
      <c r="AR512" s="293"/>
      <c r="AS512" s="293"/>
      <c r="AT512" s="293"/>
      <c r="AU512" s="293"/>
      <c r="AV512" s="293"/>
      <c r="AW512" s="293"/>
      <c r="AX512" s="293"/>
      <c r="AY512" s="293"/>
      <c r="AZ512" s="293"/>
      <c r="BA512" s="293"/>
      <c r="BB512" s="293"/>
      <c r="BC512" s="293"/>
      <c r="BD512" s="293"/>
      <c r="BE512" s="293"/>
      <c r="BF512" s="293"/>
      <c r="BG512" s="293"/>
    </row>
    <row r="513" ht="14.25" customHeight="1">
      <c r="L513" s="178"/>
      <c r="M513" s="178"/>
      <c r="N513" s="178"/>
      <c r="W513" s="292"/>
      <c r="X513" s="293"/>
      <c r="Y513" s="293"/>
      <c r="Z513" s="293"/>
      <c r="AA513" s="293"/>
      <c r="AB513" s="293"/>
      <c r="AC513" s="293"/>
      <c r="AD513" s="293"/>
      <c r="AE513" s="293"/>
      <c r="AF513" s="293"/>
      <c r="AG513" s="293"/>
      <c r="AH513" s="293"/>
      <c r="AI513" s="293"/>
      <c r="AJ513" s="293"/>
      <c r="AK513" s="293"/>
      <c r="AL513" s="293"/>
      <c r="AM513" s="293"/>
      <c r="AN513" s="293"/>
      <c r="AO513" s="293"/>
      <c r="AP513" s="293"/>
      <c r="AQ513" s="293"/>
      <c r="AR513" s="293"/>
      <c r="AS513" s="293"/>
      <c r="AT513" s="293"/>
      <c r="AU513" s="293"/>
      <c r="AV513" s="293"/>
      <c r="AW513" s="293"/>
      <c r="AX513" s="293"/>
      <c r="AY513" s="293"/>
      <c r="AZ513" s="293"/>
      <c r="BA513" s="293"/>
      <c r="BB513" s="293"/>
      <c r="BC513" s="293"/>
      <c r="BD513" s="293"/>
      <c r="BE513" s="293"/>
      <c r="BF513" s="293"/>
      <c r="BG513" s="293"/>
    </row>
    <row r="514" ht="14.25" customHeight="1">
      <c r="L514" s="178"/>
      <c r="M514" s="178"/>
      <c r="N514" s="178"/>
      <c r="W514" s="292"/>
      <c r="X514" s="293"/>
      <c r="Y514" s="293"/>
      <c r="Z514" s="293"/>
      <c r="AA514" s="293"/>
      <c r="AB514" s="293"/>
      <c r="AC514" s="293"/>
      <c r="AD514" s="293"/>
      <c r="AE514" s="293"/>
      <c r="AF514" s="293"/>
      <c r="AG514" s="293"/>
      <c r="AH514" s="293"/>
      <c r="AI514" s="293"/>
      <c r="AJ514" s="293"/>
      <c r="AK514" s="293"/>
      <c r="AL514" s="293"/>
      <c r="AM514" s="293"/>
      <c r="AN514" s="293"/>
      <c r="AO514" s="293"/>
      <c r="AP514" s="293"/>
      <c r="AQ514" s="293"/>
      <c r="AR514" s="293"/>
      <c r="AS514" s="293"/>
      <c r="AT514" s="293"/>
      <c r="AU514" s="293"/>
      <c r="AV514" s="293"/>
      <c r="AW514" s="293"/>
      <c r="AX514" s="293"/>
      <c r="AY514" s="293"/>
      <c r="AZ514" s="293"/>
      <c r="BA514" s="293"/>
      <c r="BB514" s="293"/>
      <c r="BC514" s="293"/>
      <c r="BD514" s="293"/>
      <c r="BE514" s="293"/>
      <c r="BF514" s="293"/>
      <c r="BG514" s="293"/>
    </row>
    <row r="515" ht="14.25" customHeight="1">
      <c r="L515" s="178"/>
      <c r="M515" s="178"/>
      <c r="N515" s="178"/>
      <c r="W515" s="292"/>
      <c r="X515" s="293"/>
      <c r="Y515" s="293"/>
      <c r="Z515" s="293"/>
      <c r="AA515" s="293"/>
      <c r="AB515" s="293"/>
      <c r="AC515" s="293"/>
      <c r="AD515" s="293"/>
      <c r="AE515" s="293"/>
      <c r="AF515" s="293"/>
      <c r="AG515" s="293"/>
      <c r="AH515" s="293"/>
      <c r="AI515" s="293"/>
      <c r="AJ515" s="293"/>
      <c r="AK515" s="293"/>
      <c r="AL515" s="293"/>
      <c r="AM515" s="293"/>
      <c r="AN515" s="293"/>
      <c r="AO515" s="293"/>
      <c r="AP515" s="293"/>
      <c r="AQ515" s="293"/>
      <c r="AR515" s="293"/>
      <c r="AS515" s="293"/>
      <c r="AT515" s="293"/>
      <c r="AU515" s="293"/>
      <c r="AV515" s="293"/>
      <c r="AW515" s="293"/>
      <c r="AX515" s="293"/>
      <c r="AY515" s="293"/>
      <c r="AZ515" s="293"/>
      <c r="BA515" s="293"/>
      <c r="BB515" s="293"/>
      <c r="BC515" s="293"/>
      <c r="BD515" s="293"/>
      <c r="BE515" s="293"/>
      <c r="BF515" s="293"/>
      <c r="BG515" s="293"/>
    </row>
    <row r="516" ht="14.25" customHeight="1">
      <c r="L516" s="178"/>
      <c r="M516" s="178"/>
      <c r="N516" s="178"/>
      <c r="W516" s="292"/>
      <c r="X516" s="293"/>
      <c r="Y516" s="293"/>
      <c r="Z516" s="293"/>
      <c r="AA516" s="293"/>
      <c r="AB516" s="293"/>
      <c r="AC516" s="293"/>
      <c r="AD516" s="293"/>
      <c r="AE516" s="293"/>
      <c r="AF516" s="293"/>
      <c r="AG516" s="293"/>
      <c r="AH516" s="293"/>
      <c r="AI516" s="293"/>
      <c r="AJ516" s="293"/>
      <c r="AK516" s="293"/>
      <c r="AL516" s="293"/>
      <c r="AM516" s="293"/>
      <c r="AN516" s="293"/>
      <c r="AO516" s="293"/>
      <c r="AP516" s="293"/>
      <c r="AQ516" s="293"/>
      <c r="AR516" s="293"/>
      <c r="AS516" s="293"/>
      <c r="AT516" s="293"/>
      <c r="AU516" s="293"/>
      <c r="AV516" s="293"/>
      <c r="AW516" s="293"/>
      <c r="AX516" s="293"/>
      <c r="AY516" s="293"/>
      <c r="AZ516" s="293"/>
      <c r="BA516" s="293"/>
      <c r="BB516" s="293"/>
      <c r="BC516" s="293"/>
      <c r="BD516" s="293"/>
      <c r="BE516" s="293"/>
      <c r="BF516" s="293"/>
      <c r="BG516" s="293"/>
    </row>
    <row r="517" ht="14.25" customHeight="1">
      <c r="L517" s="178"/>
      <c r="M517" s="178"/>
      <c r="N517" s="178"/>
      <c r="W517" s="292"/>
      <c r="X517" s="293"/>
      <c r="Y517" s="293"/>
      <c r="Z517" s="293"/>
      <c r="AA517" s="293"/>
      <c r="AB517" s="293"/>
      <c r="AC517" s="293"/>
      <c r="AD517" s="293"/>
      <c r="AE517" s="293"/>
      <c r="AF517" s="293"/>
      <c r="AG517" s="293"/>
      <c r="AH517" s="293"/>
      <c r="AI517" s="293"/>
      <c r="AJ517" s="293"/>
      <c r="AK517" s="293"/>
      <c r="AL517" s="293"/>
      <c r="AM517" s="293"/>
      <c r="AN517" s="293"/>
      <c r="AO517" s="293"/>
      <c r="AP517" s="293"/>
      <c r="AQ517" s="293"/>
      <c r="AR517" s="293"/>
      <c r="AS517" s="293"/>
      <c r="AT517" s="293"/>
      <c r="AU517" s="293"/>
      <c r="AV517" s="293"/>
      <c r="AW517" s="293"/>
      <c r="AX517" s="293"/>
      <c r="AY517" s="293"/>
      <c r="AZ517" s="293"/>
      <c r="BA517" s="293"/>
      <c r="BB517" s="293"/>
      <c r="BC517" s="293"/>
      <c r="BD517" s="293"/>
      <c r="BE517" s="293"/>
      <c r="BF517" s="293"/>
      <c r="BG517" s="293"/>
    </row>
    <row r="518" ht="14.25" customHeight="1">
      <c r="L518" s="178"/>
      <c r="M518" s="178"/>
      <c r="N518" s="178"/>
      <c r="W518" s="292"/>
      <c r="X518" s="293"/>
      <c r="Y518" s="293"/>
      <c r="Z518" s="293"/>
      <c r="AA518" s="293"/>
      <c r="AB518" s="293"/>
      <c r="AC518" s="293"/>
      <c r="AD518" s="293"/>
      <c r="AE518" s="293"/>
      <c r="AF518" s="293"/>
      <c r="AG518" s="293"/>
      <c r="AH518" s="293"/>
      <c r="AI518" s="293"/>
      <c r="AJ518" s="293"/>
      <c r="AK518" s="293"/>
      <c r="AL518" s="293"/>
      <c r="AM518" s="293"/>
      <c r="AN518" s="293"/>
      <c r="AO518" s="293"/>
      <c r="AP518" s="293"/>
      <c r="AQ518" s="293"/>
      <c r="AR518" s="293"/>
      <c r="AS518" s="293"/>
      <c r="AT518" s="293"/>
      <c r="AU518" s="293"/>
      <c r="AV518" s="293"/>
      <c r="AW518" s="293"/>
      <c r="AX518" s="293"/>
      <c r="AY518" s="293"/>
      <c r="AZ518" s="293"/>
      <c r="BA518" s="293"/>
      <c r="BB518" s="293"/>
      <c r="BC518" s="293"/>
      <c r="BD518" s="293"/>
      <c r="BE518" s="293"/>
      <c r="BF518" s="293"/>
      <c r="BG518" s="293"/>
    </row>
    <row r="519" ht="14.25" customHeight="1">
      <c r="L519" s="178"/>
      <c r="M519" s="178"/>
      <c r="N519" s="178"/>
      <c r="W519" s="292"/>
      <c r="X519" s="293"/>
      <c r="Y519" s="293"/>
      <c r="Z519" s="293"/>
      <c r="AA519" s="293"/>
      <c r="AB519" s="293"/>
      <c r="AC519" s="293"/>
      <c r="AD519" s="293"/>
      <c r="AE519" s="293"/>
      <c r="AF519" s="293"/>
      <c r="AG519" s="293"/>
      <c r="AH519" s="293"/>
      <c r="AI519" s="293"/>
      <c r="AJ519" s="293"/>
      <c r="AK519" s="293"/>
      <c r="AL519" s="293"/>
      <c r="AM519" s="293"/>
      <c r="AN519" s="293"/>
      <c r="AO519" s="293"/>
      <c r="AP519" s="293"/>
      <c r="AQ519" s="293"/>
      <c r="AR519" s="293"/>
      <c r="AS519" s="293"/>
      <c r="AT519" s="293"/>
      <c r="AU519" s="293"/>
      <c r="AV519" s="293"/>
      <c r="AW519" s="293"/>
      <c r="AX519" s="293"/>
      <c r="AY519" s="293"/>
      <c r="AZ519" s="293"/>
      <c r="BA519" s="293"/>
      <c r="BB519" s="293"/>
      <c r="BC519" s="293"/>
      <c r="BD519" s="293"/>
      <c r="BE519" s="293"/>
      <c r="BF519" s="293"/>
      <c r="BG519" s="293"/>
    </row>
    <row r="520" ht="14.25" customHeight="1">
      <c r="L520" s="178"/>
      <c r="M520" s="178"/>
      <c r="N520" s="178"/>
      <c r="W520" s="292"/>
      <c r="X520" s="293"/>
      <c r="Y520" s="293"/>
      <c r="Z520" s="293"/>
      <c r="AA520" s="293"/>
      <c r="AB520" s="293"/>
      <c r="AC520" s="293"/>
      <c r="AD520" s="293"/>
      <c r="AE520" s="293"/>
      <c r="AF520" s="293"/>
      <c r="AG520" s="293"/>
      <c r="AH520" s="293"/>
      <c r="AI520" s="293"/>
      <c r="AJ520" s="293"/>
      <c r="AK520" s="293"/>
      <c r="AL520" s="293"/>
      <c r="AM520" s="293"/>
      <c r="AN520" s="293"/>
      <c r="AO520" s="293"/>
      <c r="AP520" s="293"/>
      <c r="AQ520" s="293"/>
      <c r="AR520" s="293"/>
      <c r="AS520" s="293"/>
      <c r="AT520" s="293"/>
      <c r="AU520" s="293"/>
      <c r="AV520" s="293"/>
      <c r="AW520" s="293"/>
      <c r="AX520" s="293"/>
      <c r="AY520" s="293"/>
      <c r="AZ520" s="293"/>
      <c r="BA520" s="293"/>
      <c r="BB520" s="293"/>
      <c r="BC520" s="293"/>
      <c r="BD520" s="293"/>
      <c r="BE520" s="293"/>
      <c r="BF520" s="293"/>
      <c r="BG520" s="293"/>
    </row>
    <row r="521" ht="14.25" customHeight="1">
      <c r="L521" s="178"/>
      <c r="M521" s="178"/>
      <c r="N521" s="178"/>
      <c r="W521" s="292"/>
      <c r="X521" s="293"/>
      <c r="Y521" s="293"/>
      <c r="Z521" s="293"/>
      <c r="AA521" s="293"/>
      <c r="AB521" s="293"/>
      <c r="AC521" s="293"/>
      <c r="AD521" s="293"/>
      <c r="AE521" s="293"/>
      <c r="AF521" s="293"/>
      <c r="AG521" s="293"/>
      <c r="AH521" s="293"/>
      <c r="AI521" s="293"/>
      <c r="AJ521" s="293"/>
      <c r="AK521" s="293"/>
      <c r="AL521" s="293"/>
      <c r="AM521" s="293"/>
      <c r="AN521" s="293"/>
      <c r="AO521" s="293"/>
      <c r="AP521" s="293"/>
      <c r="AQ521" s="293"/>
      <c r="AR521" s="293"/>
      <c r="AS521" s="293"/>
      <c r="AT521" s="293"/>
      <c r="AU521" s="293"/>
      <c r="AV521" s="293"/>
      <c r="AW521" s="293"/>
      <c r="AX521" s="293"/>
      <c r="AY521" s="293"/>
      <c r="AZ521" s="293"/>
      <c r="BA521" s="293"/>
      <c r="BB521" s="293"/>
      <c r="BC521" s="293"/>
      <c r="BD521" s="293"/>
      <c r="BE521" s="293"/>
      <c r="BF521" s="293"/>
      <c r="BG521" s="293"/>
    </row>
    <row r="522" ht="14.25" customHeight="1">
      <c r="L522" s="178"/>
      <c r="M522" s="178"/>
      <c r="N522" s="178"/>
      <c r="W522" s="292"/>
      <c r="X522" s="293"/>
      <c r="Y522" s="293"/>
      <c r="Z522" s="293"/>
      <c r="AA522" s="293"/>
      <c r="AB522" s="293"/>
      <c r="AC522" s="293"/>
      <c r="AD522" s="293"/>
      <c r="AE522" s="293"/>
      <c r="AF522" s="293"/>
      <c r="AG522" s="293"/>
      <c r="AH522" s="293"/>
      <c r="AI522" s="293"/>
      <c r="AJ522" s="293"/>
      <c r="AK522" s="293"/>
      <c r="AL522" s="293"/>
      <c r="AM522" s="293"/>
      <c r="AN522" s="293"/>
      <c r="AO522" s="293"/>
      <c r="AP522" s="293"/>
      <c r="AQ522" s="293"/>
      <c r="AR522" s="293"/>
      <c r="AS522" s="293"/>
      <c r="AT522" s="293"/>
      <c r="AU522" s="293"/>
      <c r="AV522" s="293"/>
      <c r="AW522" s="293"/>
      <c r="AX522" s="293"/>
      <c r="AY522" s="293"/>
      <c r="AZ522" s="293"/>
      <c r="BA522" s="293"/>
      <c r="BB522" s="293"/>
      <c r="BC522" s="293"/>
      <c r="BD522" s="293"/>
      <c r="BE522" s="293"/>
      <c r="BF522" s="293"/>
      <c r="BG522" s="293"/>
    </row>
    <row r="523" ht="14.25" customHeight="1">
      <c r="L523" s="178"/>
      <c r="M523" s="178"/>
      <c r="N523" s="178"/>
      <c r="W523" s="292"/>
      <c r="X523" s="293"/>
      <c r="Y523" s="293"/>
      <c r="Z523" s="293"/>
      <c r="AA523" s="293"/>
      <c r="AB523" s="293"/>
      <c r="AC523" s="293"/>
      <c r="AD523" s="293"/>
      <c r="AE523" s="293"/>
      <c r="AF523" s="293"/>
      <c r="AG523" s="293"/>
      <c r="AH523" s="293"/>
      <c r="AI523" s="293"/>
      <c r="AJ523" s="293"/>
      <c r="AK523" s="293"/>
      <c r="AL523" s="293"/>
      <c r="AM523" s="293"/>
      <c r="AN523" s="293"/>
      <c r="AO523" s="293"/>
      <c r="AP523" s="293"/>
      <c r="AQ523" s="293"/>
      <c r="AR523" s="293"/>
      <c r="AS523" s="293"/>
      <c r="AT523" s="293"/>
      <c r="AU523" s="293"/>
      <c r="AV523" s="293"/>
      <c r="AW523" s="293"/>
      <c r="AX523" s="293"/>
      <c r="AY523" s="293"/>
      <c r="AZ523" s="293"/>
      <c r="BA523" s="293"/>
      <c r="BB523" s="293"/>
      <c r="BC523" s="293"/>
      <c r="BD523" s="293"/>
      <c r="BE523" s="293"/>
      <c r="BF523" s="293"/>
      <c r="BG523" s="293"/>
    </row>
    <row r="524" ht="14.25" customHeight="1">
      <c r="L524" s="178"/>
      <c r="M524" s="178"/>
      <c r="N524" s="178"/>
      <c r="W524" s="292"/>
      <c r="X524" s="293"/>
      <c r="Y524" s="293"/>
      <c r="Z524" s="293"/>
      <c r="AA524" s="293"/>
      <c r="AB524" s="293"/>
      <c r="AC524" s="293"/>
      <c r="AD524" s="293"/>
      <c r="AE524" s="293"/>
      <c r="AF524" s="293"/>
      <c r="AG524" s="293"/>
      <c r="AH524" s="293"/>
      <c r="AI524" s="293"/>
      <c r="AJ524" s="293"/>
      <c r="AK524" s="293"/>
      <c r="AL524" s="293"/>
      <c r="AM524" s="293"/>
      <c r="AN524" s="293"/>
      <c r="AO524" s="293"/>
      <c r="AP524" s="293"/>
      <c r="AQ524" s="293"/>
      <c r="AR524" s="293"/>
      <c r="AS524" s="293"/>
      <c r="AT524" s="293"/>
      <c r="AU524" s="293"/>
      <c r="AV524" s="293"/>
      <c r="AW524" s="293"/>
      <c r="AX524" s="293"/>
      <c r="AY524" s="293"/>
      <c r="AZ524" s="293"/>
      <c r="BA524" s="293"/>
      <c r="BB524" s="293"/>
      <c r="BC524" s="293"/>
      <c r="BD524" s="293"/>
      <c r="BE524" s="293"/>
      <c r="BF524" s="293"/>
      <c r="BG524" s="293"/>
    </row>
    <row r="525" ht="14.25" customHeight="1">
      <c r="L525" s="178"/>
      <c r="M525" s="178"/>
      <c r="N525" s="178"/>
      <c r="W525" s="292"/>
      <c r="X525" s="293"/>
      <c r="Y525" s="293"/>
      <c r="Z525" s="293"/>
      <c r="AA525" s="293"/>
      <c r="AB525" s="293"/>
      <c r="AC525" s="293"/>
      <c r="AD525" s="293"/>
      <c r="AE525" s="293"/>
      <c r="AF525" s="293"/>
      <c r="AG525" s="293"/>
      <c r="AH525" s="293"/>
      <c r="AI525" s="293"/>
      <c r="AJ525" s="293"/>
      <c r="AK525" s="293"/>
      <c r="AL525" s="293"/>
      <c r="AM525" s="293"/>
      <c r="AN525" s="293"/>
      <c r="AO525" s="293"/>
      <c r="AP525" s="293"/>
      <c r="AQ525" s="293"/>
      <c r="AR525" s="293"/>
      <c r="AS525" s="293"/>
      <c r="AT525" s="293"/>
      <c r="AU525" s="293"/>
      <c r="AV525" s="293"/>
      <c r="AW525" s="293"/>
      <c r="AX525" s="293"/>
      <c r="AY525" s="293"/>
      <c r="AZ525" s="293"/>
      <c r="BA525" s="293"/>
      <c r="BB525" s="293"/>
      <c r="BC525" s="293"/>
      <c r="BD525" s="293"/>
      <c r="BE525" s="293"/>
      <c r="BF525" s="293"/>
      <c r="BG525" s="293"/>
    </row>
    <row r="526" ht="14.25" customHeight="1">
      <c r="L526" s="178"/>
      <c r="M526" s="178"/>
      <c r="N526" s="178"/>
      <c r="W526" s="292"/>
      <c r="X526" s="293"/>
      <c r="Y526" s="293"/>
      <c r="Z526" s="293"/>
      <c r="AA526" s="293"/>
      <c r="AB526" s="293"/>
      <c r="AC526" s="293"/>
      <c r="AD526" s="293"/>
      <c r="AE526" s="293"/>
      <c r="AF526" s="293"/>
      <c r="AG526" s="293"/>
      <c r="AH526" s="293"/>
      <c r="AI526" s="293"/>
      <c r="AJ526" s="293"/>
      <c r="AK526" s="293"/>
      <c r="AL526" s="293"/>
      <c r="AM526" s="293"/>
      <c r="AN526" s="293"/>
      <c r="AO526" s="293"/>
      <c r="AP526" s="293"/>
      <c r="AQ526" s="293"/>
      <c r="AR526" s="293"/>
      <c r="AS526" s="293"/>
      <c r="AT526" s="293"/>
      <c r="AU526" s="293"/>
      <c r="AV526" s="293"/>
      <c r="AW526" s="293"/>
      <c r="AX526" s="293"/>
      <c r="AY526" s="293"/>
      <c r="AZ526" s="293"/>
      <c r="BA526" s="293"/>
      <c r="BB526" s="293"/>
      <c r="BC526" s="293"/>
      <c r="BD526" s="293"/>
      <c r="BE526" s="293"/>
      <c r="BF526" s="293"/>
      <c r="BG526" s="293"/>
    </row>
    <row r="527" ht="14.25" customHeight="1">
      <c r="L527" s="178"/>
      <c r="M527" s="178"/>
      <c r="N527" s="178"/>
      <c r="W527" s="292"/>
      <c r="X527" s="293"/>
      <c r="Y527" s="293"/>
      <c r="Z527" s="293"/>
      <c r="AA527" s="293"/>
      <c r="AB527" s="293"/>
      <c r="AC527" s="293"/>
      <c r="AD527" s="293"/>
      <c r="AE527" s="293"/>
      <c r="AF527" s="293"/>
      <c r="AG527" s="293"/>
      <c r="AH527" s="293"/>
      <c r="AI527" s="293"/>
      <c r="AJ527" s="293"/>
      <c r="AK527" s="293"/>
      <c r="AL527" s="293"/>
      <c r="AM527" s="293"/>
      <c r="AN527" s="293"/>
      <c r="AO527" s="293"/>
      <c r="AP527" s="293"/>
      <c r="AQ527" s="293"/>
      <c r="AR527" s="293"/>
      <c r="AS527" s="293"/>
      <c r="AT527" s="293"/>
      <c r="AU527" s="293"/>
      <c r="AV527" s="293"/>
      <c r="AW527" s="293"/>
      <c r="AX527" s="293"/>
      <c r="AY527" s="293"/>
      <c r="AZ527" s="293"/>
      <c r="BA527" s="293"/>
      <c r="BB527" s="293"/>
      <c r="BC527" s="293"/>
      <c r="BD527" s="293"/>
      <c r="BE527" s="293"/>
      <c r="BF527" s="293"/>
      <c r="BG527" s="293"/>
    </row>
    <row r="528" ht="14.25" customHeight="1">
      <c r="L528" s="178"/>
      <c r="M528" s="178"/>
      <c r="N528" s="178"/>
      <c r="W528" s="292"/>
      <c r="X528" s="293"/>
      <c r="Y528" s="293"/>
      <c r="Z528" s="293"/>
      <c r="AA528" s="293"/>
      <c r="AB528" s="293"/>
      <c r="AC528" s="293"/>
      <c r="AD528" s="293"/>
      <c r="AE528" s="293"/>
      <c r="AF528" s="293"/>
      <c r="AG528" s="293"/>
      <c r="AH528" s="293"/>
      <c r="AI528" s="293"/>
      <c r="AJ528" s="293"/>
      <c r="AK528" s="293"/>
      <c r="AL528" s="293"/>
      <c r="AM528" s="293"/>
      <c r="AN528" s="293"/>
      <c r="AO528" s="293"/>
      <c r="AP528" s="293"/>
      <c r="AQ528" s="293"/>
      <c r="AR528" s="293"/>
      <c r="AS528" s="293"/>
      <c r="AT528" s="293"/>
      <c r="AU528" s="293"/>
      <c r="AV528" s="293"/>
      <c r="AW528" s="293"/>
      <c r="AX528" s="293"/>
      <c r="AY528" s="293"/>
      <c r="AZ528" s="293"/>
      <c r="BA528" s="293"/>
      <c r="BB528" s="293"/>
      <c r="BC528" s="293"/>
      <c r="BD528" s="293"/>
      <c r="BE528" s="293"/>
      <c r="BF528" s="293"/>
      <c r="BG528" s="293"/>
    </row>
    <row r="529" ht="14.25" customHeight="1">
      <c r="L529" s="178"/>
      <c r="M529" s="178"/>
      <c r="N529" s="178"/>
      <c r="W529" s="292"/>
      <c r="X529" s="293"/>
      <c r="Y529" s="293"/>
      <c r="Z529" s="293"/>
      <c r="AA529" s="293"/>
      <c r="AB529" s="293"/>
      <c r="AC529" s="293"/>
      <c r="AD529" s="293"/>
      <c r="AE529" s="293"/>
      <c r="AF529" s="293"/>
      <c r="AG529" s="293"/>
      <c r="AH529" s="293"/>
      <c r="AI529" s="293"/>
      <c r="AJ529" s="293"/>
      <c r="AK529" s="293"/>
      <c r="AL529" s="293"/>
      <c r="AM529" s="293"/>
      <c r="AN529" s="293"/>
      <c r="AO529" s="293"/>
      <c r="AP529" s="293"/>
      <c r="AQ529" s="293"/>
      <c r="AR529" s="293"/>
      <c r="AS529" s="293"/>
      <c r="AT529" s="293"/>
      <c r="AU529" s="293"/>
      <c r="AV529" s="293"/>
      <c r="AW529" s="293"/>
      <c r="AX529" s="293"/>
      <c r="AY529" s="293"/>
      <c r="AZ529" s="293"/>
      <c r="BA529" s="293"/>
      <c r="BB529" s="293"/>
      <c r="BC529" s="293"/>
      <c r="BD529" s="293"/>
      <c r="BE529" s="293"/>
      <c r="BF529" s="293"/>
      <c r="BG529" s="293"/>
    </row>
    <row r="530" ht="14.25" customHeight="1">
      <c r="L530" s="178"/>
      <c r="M530" s="178"/>
      <c r="N530" s="178"/>
      <c r="W530" s="292"/>
      <c r="X530" s="293"/>
      <c r="Y530" s="293"/>
      <c r="Z530" s="293"/>
      <c r="AA530" s="293"/>
      <c r="AB530" s="293"/>
      <c r="AC530" s="293"/>
      <c r="AD530" s="293"/>
      <c r="AE530" s="293"/>
      <c r="AF530" s="293"/>
      <c r="AG530" s="293"/>
      <c r="AH530" s="293"/>
      <c r="AI530" s="293"/>
      <c r="AJ530" s="293"/>
      <c r="AK530" s="293"/>
      <c r="AL530" s="293"/>
      <c r="AM530" s="293"/>
      <c r="AN530" s="293"/>
      <c r="AO530" s="293"/>
      <c r="AP530" s="293"/>
      <c r="AQ530" s="293"/>
      <c r="AR530" s="293"/>
      <c r="AS530" s="293"/>
      <c r="AT530" s="293"/>
      <c r="AU530" s="293"/>
      <c r="AV530" s="293"/>
      <c r="AW530" s="293"/>
      <c r="AX530" s="293"/>
      <c r="AY530" s="293"/>
      <c r="AZ530" s="293"/>
      <c r="BA530" s="293"/>
      <c r="BB530" s="293"/>
      <c r="BC530" s="293"/>
      <c r="BD530" s="293"/>
      <c r="BE530" s="293"/>
      <c r="BF530" s="293"/>
      <c r="BG530" s="293"/>
    </row>
    <row r="531" ht="14.25" customHeight="1">
      <c r="L531" s="178"/>
      <c r="M531" s="178"/>
      <c r="N531" s="178"/>
      <c r="W531" s="292"/>
      <c r="X531" s="293"/>
      <c r="Y531" s="293"/>
      <c r="Z531" s="293"/>
      <c r="AA531" s="293"/>
      <c r="AB531" s="293"/>
      <c r="AC531" s="293"/>
      <c r="AD531" s="293"/>
      <c r="AE531" s="293"/>
      <c r="AF531" s="293"/>
      <c r="AG531" s="293"/>
      <c r="AH531" s="293"/>
      <c r="AI531" s="293"/>
      <c r="AJ531" s="293"/>
      <c r="AK531" s="293"/>
      <c r="AL531" s="293"/>
      <c r="AM531" s="293"/>
      <c r="AN531" s="293"/>
      <c r="AO531" s="293"/>
      <c r="AP531" s="293"/>
      <c r="AQ531" s="293"/>
      <c r="AR531" s="293"/>
      <c r="AS531" s="293"/>
      <c r="AT531" s="293"/>
      <c r="AU531" s="293"/>
      <c r="AV531" s="293"/>
      <c r="AW531" s="293"/>
      <c r="AX531" s="293"/>
      <c r="AY531" s="293"/>
      <c r="AZ531" s="293"/>
      <c r="BA531" s="293"/>
      <c r="BB531" s="293"/>
      <c r="BC531" s="293"/>
      <c r="BD531" s="293"/>
      <c r="BE531" s="293"/>
      <c r="BF531" s="293"/>
      <c r="BG531" s="293"/>
    </row>
    <row r="532" ht="14.25" customHeight="1">
      <c r="L532" s="178"/>
      <c r="M532" s="178"/>
      <c r="N532" s="178"/>
      <c r="W532" s="292"/>
      <c r="X532" s="293"/>
      <c r="Y532" s="293"/>
      <c r="Z532" s="293"/>
      <c r="AA532" s="293"/>
      <c r="AB532" s="293"/>
      <c r="AC532" s="293"/>
      <c r="AD532" s="293"/>
      <c r="AE532" s="293"/>
      <c r="AF532" s="293"/>
      <c r="AG532" s="293"/>
      <c r="AH532" s="293"/>
      <c r="AI532" s="293"/>
      <c r="AJ532" s="293"/>
      <c r="AK532" s="293"/>
      <c r="AL532" s="293"/>
      <c r="AM532" s="293"/>
      <c r="AN532" s="293"/>
      <c r="AO532" s="293"/>
      <c r="AP532" s="293"/>
      <c r="AQ532" s="293"/>
      <c r="AR532" s="293"/>
      <c r="AS532" s="293"/>
      <c r="AT532" s="293"/>
      <c r="AU532" s="293"/>
      <c r="AV532" s="293"/>
      <c r="AW532" s="293"/>
      <c r="AX532" s="293"/>
      <c r="AY532" s="293"/>
      <c r="AZ532" s="293"/>
      <c r="BA532" s="293"/>
      <c r="BB532" s="293"/>
      <c r="BC532" s="293"/>
      <c r="BD532" s="293"/>
      <c r="BE532" s="293"/>
      <c r="BF532" s="293"/>
      <c r="BG532" s="293"/>
    </row>
    <row r="533" ht="14.25" customHeight="1">
      <c r="L533" s="178"/>
      <c r="M533" s="178"/>
      <c r="N533" s="178"/>
      <c r="W533" s="292"/>
      <c r="X533" s="293"/>
      <c r="Y533" s="293"/>
      <c r="Z533" s="293"/>
      <c r="AA533" s="293"/>
      <c r="AB533" s="293"/>
      <c r="AC533" s="293"/>
      <c r="AD533" s="293"/>
      <c r="AE533" s="293"/>
      <c r="AF533" s="293"/>
      <c r="AG533" s="293"/>
      <c r="AH533" s="293"/>
      <c r="AI533" s="293"/>
      <c r="AJ533" s="293"/>
      <c r="AK533" s="293"/>
      <c r="AL533" s="293"/>
      <c r="AM533" s="293"/>
      <c r="AN533" s="293"/>
      <c r="AO533" s="293"/>
      <c r="AP533" s="293"/>
      <c r="AQ533" s="293"/>
      <c r="AR533" s="293"/>
      <c r="AS533" s="293"/>
      <c r="AT533" s="293"/>
      <c r="AU533" s="293"/>
      <c r="AV533" s="293"/>
      <c r="AW533" s="293"/>
      <c r="AX533" s="293"/>
      <c r="AY533" s="293"/>
      <c r="AZ533" s="293"/>
      <c r="BA533" s="293"/>
      <c r="BB533" s="293"/>
      <c r="BC533" s="293"/>
      <c r="BD533" s="293"/>
      <c r="BE533" s="293"/>
      <c r="BF533" s="293"/>
      <c r="BG533" s="293"/>
    </row>
    <row r="534" ht="14.25" customHeight="1">
      <c r="L534" s="178"/>
      <c r="M534" s="178"/>
      <c r="N534" s="178"/>
      <c r="W534" s="292"/>
      <c r="X534" s="293"/>
      <c r="Y534" s="293"/>
      <c r="Z534" s="293"/>
      <c r="AA534" s="293"/>
      <c r="AB534" s="293"/>
      <c r="AC534" s="293"/>
      <c r="AD534" s="293"/>
      <c r="AE534" s="293"/>
      <c r="AF534" s="293"/>
      <c r="AG534" s="293"/>
      <c r="AH534" s="293"/>
      <c r="AI534" s="293"/>
      <c r="AJ534" s="293"/>
      <c r="AK534" s="293"/>
      <c r="AL534" s="293"/>
      <c r="AM534" s="293"/>
      <c r="AN534" s="293"/>
      <c r="AO534" s="293"/>
      <c r="AP534" s="293"/>
      <c r="AQ534" s="293"/>
      <c r="AR534" s="293"/>
      <c r="AS534" s="293"/>
      <c r="AT534" s="293"/>
      <c r="AU534" s="293"/>
      <c r="AV534" s="293"/>
      <c r="AW534" s="293"/>
      <c r="AX534" s="293"/>
      <c r="AY534" s="293"/>
      <c r="AZ534" s="293"/>
      <c r="BA534" s="293"/>
      <c r="BB534" s="293"/>
      <c r="BC534" s="293"/>
      <c r="BD534" s="293"/>
      <c r="BE534" s="293"/>
      <c r="BF534" s="293"/>
      <c r="BG534" s="293"/>
    </row>
    <row r="535" ht="14.25" customHeight="1">
      <c r="L535" s="178"/>
      <c r="M535" s="178"/>
      <c r="N535" s="178"/>
      <c r="W535" s="292"/>
      <c r="X535" s="293"/>
      <c r="Y535" s="293"/>
      <c r="Z535" s="293"/>
      <c r="AA535" s="293"/>
      <c r="AB535" s="293"/>
      <c r="AC535" s="293"/>
      <c r="AD535" s="293"/>
      <c r="AE535" s="293"/>
      <c r="AF535" s="293"/>
      <c r="AG535" s="293"/>
      <c r="AH535" s="293"/>
      <c r="AI535" s="293"/>
      <c r="AJ535" s="293"/>
      <c r="AK535" s="293"/>
      <c r="AL535" s="293"/>
      <c r="AM535" s="293"/>
      <c r="AN535" s="293"/>
      <c r="AO535" s="293"/>
      <c r="AP535" s="293"/>
      <c r="AQ535" s="293"/>
      <c r="AR535" s="293"/>
      <c r="AS535" s="293"/>
      <c r="AT535" s="293"/>
      <c r="AU535" s="293"/>
      <c r="AV535" s="293"/>
      <c r="AW535" s="293"/>
      <c r="AX535" s="293"/>
      <c r="AY535" s="293"/>
      <c r="AZ535" s="293"/>
      <c r="BA535" s="293"/>
      <c r="BB535" s="293"/>
      <c r="BC535" s="293"/>
      <c r="BD535" s="293"/>
      <c r="BE535" s="293"/>
      <c r="BF535" s="293"/>
      <c r="BG535" s="293"/>
    </row>
    <row r="536" ht="14.25" customHeight="1">
      <c r="L536" s="178"/>
      <c r="M536" s="178"/>
      <c r="N536" s="178"/>
      <c r="W536" s="292"/>
      <c r="X536" s="293"/>
      <c r="Y536" s="293"/>
      <c r="Z536" s="293"/>
      <c r="AA536" s="293"/>
      <c r="AB536" s="293"/>
      <c r="AC536" s="293"/>
      <c r="AD536" s="293"/>
      <c r="AE536" s="293"/>
      <c r="AF536" s="293"/>
      <c r="AG536" s="293"/>
      <c r="AH536" s="293"/>
      <c r="AI536" s="293"/>
      <c r="AJ536" s="293"/>
      <c r="AK536" s="293"/>
      <c r="AL536" s="293"/>
      <c r="AM536" s="293"/>
      <c r="AN536" s="293"/>
      <c r="AO536" s="293"/>
      <c r="AP536" s="293"/>
      <c r="AQ536" s="293"/>
      <c r="AR536" s="293"/>
      <c r="AS536" s="293"/>
      <c r="AT536" s="293"/>
      <c r="AU536" s="293"/>
      <c r="AV536" s="293"/>
      <c r="AW536" s="293"/>
      <c r="AX536" s="293"/>
      <c r="AY536" s="293"/>
      <c r="AZ536" s="293"/>
      <c r="BA536" s="293"/>
      <c r="BB536" s="293"/>
      <c r="BC536" s="293"/>
      <c r="BD536" s="293"/>
      <c r="BE536" s="293"/>
      <c r="BF536" s="293"/>
      <c r="BG536" s="293"/>
    </row>
    <row r="537" ht="14.25" customHeight="1">
      <c r="L537" s="178"/>
      <c r="M537" s="178"/>
      <c r="N537" s="178"/>
      <c r="W537" s="292"/>
      <c r="X537" s="293"/>
      <c r="Y537" s="293"/>
      <c r="Z537" s="293"/>
      <c r="AA537" s="293"/>
      <c r="AB537" s="293"/>
      <c r="AC537" s="293"/>
      <c r="AD537" s="293"/>
      <c r="AE537" s="293"/>
      <c r="AF537" s="293"/>
      <c r="AG537" s="293"/>
      <c r="AH537" s="293"/>
      <c r="AI537" s="293"/>
      <c r="AJ537" s="293"/>
      <c r="AK537" s="293"/>
      <c r="AL537" s="293"/>
      <c r="AM537" s="293"/>
      <c r="AN537" s="293"/>
      <c r="AO537" s="293"/>
      <c r="AP537" s="293"/>
      <c r="AQ537" s="293"/>
      <c r="AR537" s="293"/>
      <c r="AS537" s="293"/>
      <c r="AT537" s="293"/>
      <c r="AU537" s="293"/>
      <c r="AV537" s="293"/>
      <c r="AW537" s="293"/>
      <c r="AX537" s="293"/>
      <c r="AY537" s="293"/>
      <c r="AZ537" s="293"/>
      <c r="BA537" s="293"/>
      <c r="BB537" s="293"/>
      <c r="BC537" s="293"/>
      <c r="BD537" s="293"/>
      <c r="BE537" s="293"/>
      <c r="BF537" s="293"/>
      <c r="BG537" s="293"/>
    </row>
    <row r="538" ht="14.25" customHeight="1">
      <c r="L538" s="178"/>
      <c r="M538" s="178"/>
      <c r="N538" s="178"/>
      <c r="W538" s="292"/>
      <c r="X538" s="293"/>
      <c r="Y538" s="293"/>
      <c r="Z538" s="293"/>
      <c r="AA538" s="293"/>
      <c r="AB538" s="293"/>
      <c r="AC538" s="293"/>
      <c r="AD538" s="293"/>
      <c r="AE538" s="293"/>
      <c r="AF538" s="293"/>
      <c r="AG538" s="293"/>
      <c r="AH538" s="293"/>
      <c r="AI538" s="293"/>
      <c r="AJ538" s="293"/>
      <c r="AK538" s="293"/>
      <c r="AL538" s="293"/>
      <c r="AM538" s="293"/>
      <c r="AN538" s="293"/>
      <c r="AO538" s="293"/>
      <c r="AP538" s="293"/>
      <c r="AQ538" s="293"/>
      <c r="AR538" s="293"/>
      <c r="AS538" s="293"/>
      <c r="AT538" s="293"/>
      <c r="AU538" s="293"/>
      <c r="AV538" s="293"/>
      <c r="AW538" s="293"/>
      <c r="AX538" s="293"/>
      <c r="AY538" s="293"/>
      <c r="AZ538" s="293"/>
      <c r="BA538" s="293"/>
      <c r="BB538" s="293"/>
      <c r="BC538" s="293"/>
      <c r="BD538" s="293"/>
      <c r="BE538" s="293"/>
      <c r="BF538" s="293"/>
      <c r="BG538" s="293"/>
    </row>
    <row r="539" ht="14.25" customHeight="1">
      <c r="L539" s="178"/>
      <c r="M539" s="178"/>
      <c r="N539" s="178"/>
      <c r="W539" s="292"/>
      <c r="X539" s="293"/>
      <c r="Y539" s="293"/>
      <c r="Z539" s="293"/>
      <c r="AA539" s="293"/>
      <c r="AB539" s="293"/>
      <c r="AC539" s="293"/>
      <c r="AD539" s="293"/>
      <c r="AE539" s="293"/>
      <c r="AF539" s="293"/>
      <c r="AG539" s="293"/>
      <c r="AH539" s="293"/>
      <c r="AI539" s="293"/>
      <c r="AJ539" s="293"/>
      <c r="AK539" s="293"/>
      <c r="AL539" s="293"/>
      <c r="AM539" s="293"/>
      <c r="AN539" s="293"/>
      <c r="AO539" s="293"/>
      <c r="AP539" s="293"/>
      <c r="AQ539" s="293"/>
      <c r="AR539" s="293"/>
      <c r="AS539" s="293"/>
      <c r="AT539" s="293"/>
      <c r="AU539" s="293"/>
      <c r="AV539" s="293"/>
      <c r="AW539" s="293"/>
      <c r="AX539" s="293"/>
      <c r="AY539" s="293"/>
      <c r="AZ539" s="293"/>
      <c r="BA539" s="293"/>
      <c r="BB539" s="293"/>
      <c r="BC539" s="293"/>
      <c r="BD539" s="293"/>
      <c r="BE539" s="293"/>
      <c r="BF539" s="293"/>
      <c r="BG539" s="293"/>
    </row>
    <row r="540" ht="14.25" customHeight="1">
      <c r="L540" s="178"/>
      <c r="M540" s="178"/>
      <c r="N540" s="178"/>
      <c r="W540" s="292"/>
      <c r="X540" s="293"/>
      <c r="Y540" s="293"/>
      <c r="Z540" s="293"/>
      <c r="AA540" s="293"/>
      <c r="AB540" s="293"/>
      <c r="AC540" s="293"/>
      <c r="AD540" s="293"/>
      <c r="AE540" s="293"/>
      <c r="AF540" s="293"/>
      <c r="AG540" s="293"/>
      <c r="AH540" s="293"/>
      <c r="AI540" s="293"/>
      <c r="AJ540" s="293"/>
      <c r="AK540" s="293"/>
      <c r="AL540" s="293"/>
      <c r="AM540" s="293"/>
      <c r="AN540" s="293"/>
      <c r="AO540" s="293"/>
      <c r="AP540" s="293"/>
      <c r="AQ540" s="293"/>
      <c r="AR540" s="293"/>
      <c r="AS540" s="293"/>
      <c r="AT540" s="293"/>
      <c r="AU540" s="293"/>
      <c r="AV540" s="293"/>
      <c r="AW540" s="293"/>
      <c r="AX540" s="293"/>
      <c r="AY540" s="293"/>
      <c r="AZ540" s="293"/>
      <c r="BA540" s="293"/>
      <c r="BB540" s="293"/>
      <c r="BC540" s="293"/>
      <c r="BD540" s="293"/>
      <c r="BE540" s="293"/>
      <c r="BF540" s="293"/>
      <c r="BG540" s="293"/>
    </row>
    <row r="541" ht="14.25" customHeight="1">
      <c r="L541" s="178"/>
      <c r="M541" s="178"/>
      <c r="N541" s="178"/>
      <c r="W541" s="292"/>
      <c r="X541" s="293"/>
      <c r="Y541" s="293"/>
      <c r="Z541" s="293"/>
      <c r="AA541" s="293"/>
      <c r="AB541" s="293"/>
      <c r="AC541" s="293"/>
      <c r="AD541" s="293"/>
      <c r="AE541" s="293"/>
      <c r="AF541" s="293"/>
      <c r="AG541" s="293"/>
      <c r="AH541" s="293"/>
      <c r="AI541" s="293"/>
      <c r="AJ541" s="293"/>
      <c r="AK541" s="293"/>
      <c r="AL541" s="293"/>
      <c r="AM541" s="293"/>
      <c r="AN541" s="293"/>
      <c r="AO541" s="293"/>
      <c r="AP541" s="293"/>
      <c r="AQ541" s="293"/>
      <c r="AR541" s="293"/>
      <c r="AS541" s="293"/>
      <c r="AT541" s="293"/>
      <c r="AU541" s="293"/>
      <c r="AV541" s="293"/>
      <c r="AW541" s="293"/>
      <c r="AX541" s="293"/>
      <c r="AY541" s="293"/>
      <c r="AZ541" s="293"/>
      <c r="BA541" s="293"/>
      <c r="BB541" s="293"/>
      <c r="BC541" s="293"/>
      <c r="BD541" s="293"/>
      <c r="BE541" s="293"/>
      <c r="BF541" s="293"/>
      <c r="BG541" s="293"/>
    </row>
    <row r="542" ht="14.25" customHeight="1">
      <c r="L542" s="178"/>
      <c r="M542" s="178"/>
      <c r="N542" s="178"/>
      <c r="W542" s="292"/>
      <c r="X542" s="293"/>
      <c r="Y542" s="293"/>
      <c r="Z542" s="293"/>
      <c r="AA542" s="293"/>
      <c r="AB542" s="293"/>
      <c r="AC542" s="293"/>
      <c r="AD542" s="293"/>
      <c r="AE542" s="293"/>
      <c r="AF542" s="293"/>
      <c r="AG542" s="293"/>
      <c r="AH542" s="293"/>
      <c r="AI542" s="293"/>
      <c r="AJ542" s="293"/>
      <c r="AK542" s="293"/>
      <c r="AL542" s="293"/>
      <c r="AM542" s="293"/>
      <c r="AN542" s="293"/>
      <c r="AO542" s="293"/>
      <c r="AP542" s="293"/>
      <c r="AQ542" s="293"/>
      <c r="AR542" s="293"/>
      <c r="AS542" s="293"/>
      <c r="AT542" s="293"/>
      <c r="AU542" s="293"/>
      <c r="AV542" s="293"/>
      <c r="AW542" s="293"/>
      <c r="AX542" s="293"/>
      <c r="AY542" s="293"/>
      <c r="AZ542" s="293"/>
      <c r="BA542" s="293"/>
      <c r="BB542" s="293"/>
      <c r="BC542" s="293"/>
      <c r="BD542" s="293"/>
      <c r="BE542" s="293"/>
      <c r="BF542" s="293"/>
      <c r="BG542" s="293"/>
    </row>
    <row r="543" ht="14.25" customHeight="1">
      <c r="L543" s="178"/>
      <c r="M543" s="178"/>
      <c r="N543" s="178"/>
      <c r="W543" s="292"/>
      <c r="X543" s="293"/>
      <c r="Y543" s="293"/>
      <c r="Z543" s="293"/>
      <c r="AA543" s="293"/>
      <c r="AB543" s="293"/>
      <c r="AC543" s="293"/>
      <c r="AD543" s="293"/>
      <c r="AE543" s="293"/>
      <c r="AF543" s="293"/>
      <c r="AG543" s="293"/>
      <c r="AH543" s="293"/>
      <c r="AI543" s="293"/>
      <c r="AJ543" s="293"/>
      <c r="AK543" s="293"/>
      <c r="AL543" s="293"/>
      <c r="AM543" s="293"/>
      <c r="AN543" s="293"/>
      <c r="AO543" s="293"/>
      <c r="AP543" s="293"/>
      <c r="AQ543" s="293"/>
      <c r="AR543" s="293"/>
      <c r="AS543" s="293"/>
      <c r="AT543" s="293"/>
      <c r="AU543" s="293"/>
      <c r="AV543" s="293"/>
      <c r="AW543" s="293"/>
      <c r="AX543" s="293"/>
      <c r="AY543" s="293"/>
      <c r="AZ543" s="293"/>
      <c r="BA543" s="293"/>
      <c r="BB543" s="293"/>
      <c r="BC543" s="293"/>
      <c r="BD543" s="293"/>
      <c r="BE543" s="293"/>
      <c r="BF543" s="293"/>
      <c r="BG543" s="293"/>
    </row>
    <row r="544" ht="14.25" customHeight="1">
      <c r="L544" s="178"/>
      <c r="M544" s="178"/>
      <c r="N544" s="178"/>
      <c r="W544" s="292"/>
      <c r="X544" s="293"/>
      <c r="Y544" s="293"/>
      <c r="Z544" s="293"/>
      <c r="AA544" s="293"/>
      <c r="AB544" s="293"/>
      <c r="AC544" s="293"/>
      <c r="AD544" s="293"/>
      <c r="AE544" s="293"/>
      <c r="AF544" s="293"/>
      <c r="AG544" s="293"/>
      <c r="AH544" s="293"/>
      <c r="AI544" s="293"/>
      <c r="AJ544" s="293"/>
      <c r="AK544" s="293"/>
      <c r="AL544" s="293"/>
      <c r="AM544" s="293"/>
      <c r="AN544" s="293"/>
      <c r="AO544" s="293"/>
      <c r="AP544" s="293"/>
      <c r="AQ544" s="293"/>
      <c r="AR544" s="293"/>
      <c r="AS544" s="293"/>
      <c r="AT544" s="293"/>
      <c r="AU544" s="293"/>
      <c r="AV544" s="293"/>
      <c r="AW544" s="293"/>
      <c r="AX544" s="293"/>
      <c r="AY544" s="293"/>
      <c r="AZ544" s="293"/>
      <c r="BA544" s="293"/>
      <c r="BB544" s="293"/>
      <c r="BC544" s="293"/>
      <c r="BD544" s="293"/>
      <c r="BE544" s="293"/>
      <c r="BF544" s="293"/>
      <c r="BG544" s="293"/>
    </row>
    <row r="545" ht="14.25" customHeight="1">
      <c r="L545" s="178"/>
      <c r="M545" s="178"/>
      <c r="N545" s="178"/>
      <c r="W545" s="292"/>
      <c r="X545" s="293"/>
      <c r="Y545" s="293"/>
      <c r="Z545" s="293"/>
      <c r="AA545" s="293"/>
      <c r="AB545" s="293"/>
      <c r="AC545" s="293"/>
      <c r="AD545" s="293"/>
      <c r="AE545" s="293"/>
      <c r="AF545" s="293"/>
      <c r="AG545" s="293"/>
      <c r="AH545" s="293"/>
      <c r="AI545" s="293"/>
      <c r="AJ545" s="293"/>
      <c r="AK545" s="293"/>
      <c r="AL545" s="293"/>
      <c r="AM545" s="293"/>
      <c r="AN545" s="293"/>
      <c r="AO545" s="293"/>
      <c r="AP545" s="293"/>
      <c r="AQ545" s="293"/>
      <c r="AR545" s="293"/>
      <c r="AS545" s="293"/>
      <c r="AT545" s="293"/>
      <c r="AU545" s="293"/>
      <c r="AV545" s="293"/>
      <c r="AW545" s="293"/>
      <c r="AX545" s="293"/>
      <c r="AY545" s="293"/>
      <c r="AZ545" s="293"/>
      <c r="BA545" s="293"/>
      <c r="BB545" s="293"/>
      <c r="BC545" s="293"/>
      <c r="BD545" s="293"/>
      <c r="BE545" s="293"/>
      <c r="BF545" s="293"/>
      <c r="BG545" s="293"/>
    </row>
    <row r="546" ht="14.25" customHeight="1">
      <c r="L546" s="178"/>
      <c r="M546" s="178"/>
      <c r="N546" s="178"/>
      <c r="W546" s="292"/>
      <c r="X546" s="293"/>
      <c r="Y546" s="293"/>
      <c r="Z546" s="293"/>
      <c r="AA546" s="293"/>
      <c r="AB546" s="293"/>
      <c r="AC546" s="293"/>
      <c r="AD546" s="293"/>
      <c r="AE546" s="293"/>
      <c r="AF546" s="293"/>
      <c r="AG546" s="293"/>
      <c r="AH546" s="293"/>
      <c r="AI546" s="293"/>
      <c r="AJ546" s="293"/>
      <c r="AK546" s="293"/>
      <c r="AL546" s="293"/>
      <c r="AM546" s="293"/>
      <c r="AN546" s="293"/>
      <c r="AO546" s="293"/>
      <c r="AP546" s="293"/>
      <c r="AQ546" s="293"/>
      <c r="AR546" s="293"/>
      <c r="AS546" s="293"/>
      <c r="AT546" s="293"/>
      <c r="AU546" s="293"/>
      <c r="AV546" s="293"/>
      <c r="AW546" s="293"/>
      <c r="AX546" s="293"/>
      <c r="AY546" s="293"/>
      <c r="AZ546" s="293"/>
      <c r="BA546" s="293"/>
      <c r="BB546" s="293"/>
      <c r="BC546" s="293"/>
      <c r="BD546" s="293"/>
      <c r="BE546" s="293"/>
      <c r="BF546" s="293"/>
      <c r="BG546" s="293"/>
    </row>
    <row r="547" ht="14.25" customHeight="1">
      <c r="L547" s="178"/>
      <c r="M547" s="178"/>
      <c r="N547" s="178"/>
      <c r="W547" s="292"/>
      <c r="X547" s="293"/>
      <c r="Y547" s="293"/>
      <c r="Z547" s="293"/>
      <c r="AA547" s="293"/>
      <c r="AB547" s="293"/>
      <c r="AC547" s="293"/>
      <c r="AD547" s="293"/>
      <c r="AE547" s="293"/>
      <c r="AF547" s="293"/>
      <c r="AG547" s="293"/>
      <c r="AH547" s="293"/>
      <c r="AI547" s="293"/>
      <c r="AJ547" s="293"/>
      <c r="AK547" s="293"/>
      <c r="AL547" s="293"/>
      <c r="AM547" s="293"/>
      <c r="AN547" s="293"/>
      <c r="AO547" s="293"/>
      <c r="AP547" s="293"/>
      <c r="AQ547" s="293"/>
      <c r="AR547" s="293"/>
      <c r="AS547" s="293"/>
      <c r="AT547" s="293"/>
      <c r="AU547" s="293"/>
      <c r="AV547" s="293"/>
      <c r="AW547" s="293"/>
      <c r="AX547" s="293"/>
      <c r="AY547" s="293"/>
      <c r="AZ547" s="293"/>
      <c r="BA547" s="293"/>
      <c r="BB547" s="293"/>
      <c r="BC547" s="293"/>
      <c r="BD547" s="293"/>
      <c r="BE547" s="293"/>
      <c r="BF547" s="293"/>
      <c r="BG547" s="293"/>
    </row>
    <row r="548" ht="14.25" customHeight="1">
      <c r="L548" s="178"/>
      <c r="M548" s="178"/>
      <c r="N548" s="178"/>
      <c r="W548" s="292"/>
      <c r="X548" s="293"/>
      <c r="Y548" s="293"/>
      <c r="Z548" s="293"/>
      <c r="AA548" s="293"/>
      <c r="AB548" s="293"/>
      <c r="AC548" s="293"/>
      <c r="AD548" s="293"/>
      <c r="AE548" s="293"/>
      <c r="AF548" s="293"/>
      <c r="AG548" s="293"/>
      <c r="AH548" s="293"/>
      <c r="AI548" s="293"/>
      <c r="AJ548" s="293"/>
      <c r="AK548" s="293"/>
      <c r="AL548" s="293"/>
      <c r="AM548" s="293"/>
      <c r="AN548" s="293"/>
      <c r="AO548" s="293"/>
      <c r="AP548" s="293"/>
      <c r="AQ548" s="293"/>
      <c r="AR548" s="293"/>
      <c r="AS548" s="293"/>
      <c r="AT548" s="293"/>
      <c r="AU548" s="293"/>
      <c r="AV548" s="293"/>
      <c r="AW548" s="293"/>
      <c r="AX548" s="293"/>
      <c r="AY548" s="293"/>
      <c r="AZ548" s="293"/>
      <c r="BA548" s="293"/>
      <c r="BB548" s="293"/>
      <c r="BC548" s="293"/>
      <c r="BD548" s="293"/>
      <c r="BE548" s="293"/>
      <c r="BF548" s="293"/>
      <c r="BG548" s="293"/>
    </row>
    <row r="549" ht="14.25" customHeight="1">
      <c r="L549" s="178"/>
      <c r="M549" s="178"/>
      <c r="N549" s="178"/>
      <c r="W549" s="292"/>
      <c r="X549" s="293"/>
      <c r="Y549" s="293"/>
      <c r="Z549" s="293"/>
      <c r="AA549" s="293"/>
      <c r="AB549" s="293"/>
      <c r="AC549" s="293"/>
      <c r="AD549" s="293"/>
      <c r="AE549" s="293"/>
      <c r="AF549" s="293"/>
      <c r="AG549" s="293"/>
      <c r="AH549" s="293"/>
      <c r="AI549" s="293"/>
      <c r="AJ549" s="293"/>
      <c r="AK549" s="293"/>
      <c r="AL549" s="293"/>
      <c r="AM549" s="293"/>
      <c r="AN549" s="293"/>
      <c r="AO549" s="293"/>
      <c r="AP549" s="293"/>
      <c r="AQ549" s="293"/>
      <c r="AR549" s="293"/>
      <c r="AS549" s="293"/>
      <c r="AT549" s="293"/>
      <c r="AU549" s="293"/>
      <c r="AV549" s="293"/>
      <c r="AW549" s="293"/>
      <c r="AX549" s="293"/>
      <c r="AY549" s="293"/>
      <c r="AZ549" s="293"/>
      <c r="BA549" s="293"/>
      <c r="BB549" s="293"/>
      <c r="BC549" s="293"/>
      <c r="BD549" s="293"/>
      <c r="BE549" s="293"/>
      <c r="BF549" s="293"/>
      <c r="BG549" s="293"/>
    </row>
    <row r="550" ht="14.25" customHeight="1">
      <c r="L550" s="178"/>
      <c r="M550" s="178"/>
      <c r="N550" s="178"/>
      <c r="W550" s="292"/>
      <c r="X550" s="293"/>
      <c r="Y550" s="293"/>
      <c r="Z550" s="293"/>
      <c r="AA550" s="293"/>
      <c r="AB550" s="293"/>
      <c r="AC550" s="293"/>
      <c r="AD550" s="293"/>
      <c r="AE550" s="293"/>
      <c r="AF550" s="293"/>
      <c r="AG550" s="293"/>
      <c r="AH550" s="293"/>
      <c r="AI550" s="293"/>
      <c r="AJ550" s="293"/>
      <c r="AK550" s="293"/>
      <c r="AL550" s="293"/>
      <c r="AM550" s="293"/>
      <c r="AN550" s="293"/>
      <c r="AO550" s="293"/>
      <c r="AP550" s="293"/>
      <c r="AQ550" s="293"/>
      <c r="AR550" s="293"/>
      <c r="AS550" s="293"/>
      <c r="AT550" s="293"/>
      <c r="AU550" s="293"/>
      <c r="AV550" s="293"/>
      <c r="AW550" s="293"/>
      <c r="AX550" s="293"/>
      <c r="AY550" s="293"/>
      <c r="AZ550" s="293"/>
      <c r="BA550" s="293"/>
      <c r="BB550" s="293"/>
      <c r="BC550" s="293"/>
      <c r="BD550" s="293"/>
      <c r="BE550" s="293"/>
      <c r="BF550" s="293"/>
      <c r="BG550" s="293"/>
    </row>
    <row r="551" ht="14.25" customHeight="1">
      <c r="L551" s="178"/>
      <c r="M551" s="178"/>
      <c r="N551" s="178"/>
      <c r="W551" s="292"/>
      <c r="X551" s="293"/>
      <c r="Y551" s="293"/>
      <c r="Z551" s="293"/>
      <c r="AA551" s="293"/>
      <c r="AB551" s="293"/>
      <c r="AC551" s="293"/>
      <c r="AD551" s="293"/>
      <c r="AE551" s="293"/>
      <c r="AF551" s="293"/>
      <c r="AG551" s="293"/>
      <c r="AH551" s="293"/>
      <c r="AI551" s="293"/>
      <c r="AJ551" s="293"/>
      <c r="AK551" s="293"/>
      <c r="AL551" s="293"/>
      <c r="AM551" s="293"/>
      <c r="AN551" s="293"/>
      <c r="AO551" s="293"/>
      <c r="AP551" s="293"/>
      <c r="AQ551" s="293"/>
      <c r="AR551" s="293"/>
      <c r="AS551" s="293"/>
      <c r="AT551" s="293"/>
      <c r="AU551" s="293"/>
      <c r="AV551" s="293"/>
      <c r="AW551" s="293"/>
      <c r="AX551" s="293"/>
      <c r="AY551" s="293"/>
      <c r="AZ551" s="293"/>
      <c r="BA551" s="293"/>
      <c r="BB551" s="293"/>
      <c r="BC551" s="293"/>
      <c r="BD551" s="293"/>
      <c r="BE551" s="293"/>
      <c r="BF551" s="293"/>
      <c r="BG551" s="293"/>
    </row>
    <row r="552" ht="14.25" customHeight="1">
      <c r="L552" s="178"/>
      <c r="M552" s="178"/>
      <c r="N552" s="178"/>
      <c r="W552" s="292"/>
      <c r="X552" s="293"/>
      <c r="Y552" s="293"/>
      <c r="Z552" s="293"/>
      <c r="AA552" s="293"/>
      <c r="AB552" s="293"/>
      <c r="AC552" s="293"/>
      <c r="AD552" s="293"/>
      <c r="AE552" s="293"/>
      <c r="AF552" s="293"/>
      <c r="AG552" s="293"/>
      <c r="AH552" s="293"/>
      <c r="AI552" s="293"/>
      <c r="AJ552" s="293"/>
      <c r="AK552" s="293"/>
      <c r="AL552" s="293"/>
      <c r="AM552" s="293"/>
      <c r="AN552" s="293"/>
      <c r="AO552" s="293"/>
      <c r="AP552" s="293"/>
      <c r="AQ552" s="293"/>
      <c r="AR552" s="293"/>
      <c r="AS552" s="293"/>
      <c r="AT552" s="293"/>
      <c r="AU552" s="293"/>
      <c r="AV552" s="293"/>
      <c r="AW552" s="293"/>
      <c r="AX552" s="293"/>
      <c r="AY552" s="293"/>
      <c r="AZ552" s="293"/>
      <c r="BA552" s="293"/>
      <c r="BB552" s="293"/>
      <c r="BC552" s="293"/>
      <c r="BD552" s="293"/>
      <c r="BE552" s="293"/>
      <c r="BF552" s="293"/>
      <c r="BG552" s="293"/>
    </row>
    <row r="553" ht="14.25" customHeight="1">
      <c r="L553" s="178"/>
      <c r="M553" s="178"/>
      <c r="N553" s="178"/>
      <c r="W553" s="292"/>
      <c r="X553" s="293"/>
      <c r="Y553" s="293"/>
      <c r="Z553" s="293"/>
      <c r="AA553" s="293"/>
      <c r="AB553" s="293"/>
      <c r="AC553" s="293"/>
      <c r="AD553" s="293"/>
      <c r="AE553" s="293"/>
      <c r="AF553" s="293"/>
      <c r="AG553" s="293"/>
      <c r="AH553" s="293"/>
      <c r="AI553" s="293"/>
      <c r="AJ553" s="293"/>
      <c r="AK553" s="293"/>
      <c r="AL553" s="293"/>
      <c r="AM553" s="293"/>
      <c r="AN553" s="293"/>
      <c r="AO553" s="293"/>
      <c r="AP553" s="293"/>
      <c r="AQ553" s="293"/>
      <c r="AR553" s="293"/>
      <c r="AS553" s="293"/>
      <c r="AT553" s="293"/>
      <c r="AU553" s="293"/>
      <c r="AV553" s="293"/>
      <c r="AW553" s="293"/>
      <c r="AX553" s="293"/>
      <c r="AY553" s="293"/>
      <c r="AZ553" s="293"/>
      <c r="BA553" s="293"/>
      <c r="BB553" s="293"/>
      <c r="BC553" s="293"/>
      <c r="BD553" s="293"/>
      <c r="BE553" s="293"/>
      <c r="BF553" s="293"/>
      <c r="BG553" s="293"/>
    </row>
    <row r="554" ht="14.25" customHeight="1">
      <c r="L554" s="178"/>
      <c r="M554" s="178"/>
      <c r="N554" s="178"/>
      <c r="W554" s="292"/>
      <c r="X554" s="293"/>
      <c r="Y554" s="293"/>
      <c r="Z554" s="293"/>
      <c r="AA554" s="293"/>
      <c r="AB554" s="293"/>
      <c r="AC554" s="293"/>
      <c r="AD554" s="293"/>
      <c r="AE554" s="293"/>
      <c r="AF554" s="293"/>
      <c r="AG554" s="293"/>
      <c r="AH554" s="293"/>
      <c r="AI554" s="293"/>
      <c r="AJ554" s="293"/>
      <c r="AK554" s="293"/>
      <c r="AL554" s="293"/>
      <c r="AM554" s="293"/>
      <c r="AN554" s="293"/>
      <c r="AO554" s="293"/>
      <c r="AP554" s="293"/>
      <c r="AQ554" s="293"/>
      <c r="AR554" s="293"/>
      <c r="AS554" s="293"/>
      <c r="AT554" s="293"/>
      <c r="AU554" s="293"/>
      <c r="AV554" s="293"/>
      <c r="AW554" s="293"/>
      <c r="AX554" s="293"/>
      <c r="AY554" s="293"/>
      <c r="AZ554" s="293"/>
      <c r="BA554" s="293"/>
      <c r="BB554" s="293"/>
      <c r="BC554" s="293"/>
      <c r="BD554" s="293"/>
      <c r="BE554" s="293"/>
      <c r="BF554" s="293"/>
      <c r="BG554" s="293"/>
    </row>
    <row r="555" ht="14.25" customHeight="1">
      <c r="L555" s="178"/>
      <c r="M555" s="178"/>
      <c r="N555" s="178"/>
      <c r="W555" s="292"/>
      <c r="X555" s="293"/>
      <c r="Y555" s="293"/>
      <c r="Z555" s="293"/>
      <c r="AA555" s="293"/>
      <c r="AB555" s="293"/>
      <c r="AC555" s="293"/>
      <c r="AD555" s="293"/>
      <c r="AE555" s="293"/>
      <c r="AF555" s="293"/>
      <c r="AG555" s="293"/>
      <c r="AH555" s="293"/>
      <c r="AI555" s="293"/>
      <c r="AJ555" s="293"/>
      <c r="AK555" s="293"/>
      <c r="AL555" s="293"/>
      <c r="AM555" s="293"/>
      <c r="AN555" s="293"/>
      <c r="AO555" s="293"/>
      <c r="AP555" s="293"/>
      <c r="AQ555" s="293"/>
      <c r="AR555" s="293"/>
      <c r="AS555" s="293"/>
      <c r="AT555" s="293"/>
      <c r="AU555" s="293"/>
      <c r="AV555" s="293"/>
      <c r="AW555" s="293"/>
      <c r="AX555" s="293"/>
      <c r="AY555" s="293"/>
      <c r="AZ555" s="293"/>
      <c r="BA555" s="293"/>
      <c r="BB555" s="293"/>
      <c r="BC555" s="293"/>
      <c r="BD555" s="293"/>
      <c r="BE555" s="293"/>
      <c r="BF555" s="293"/>
      <c r="BG555" s="293"/>
    </row>
    <row r="556" ht="14.25" customHeight="1">
      <c r="L556" s="178"/>
      <c r="M556" s="178"/>
      <c r="N556" s="178"/>
      <c r="W556" s="292"/>
      <c r="X556" s="293"/>
      <c r="Y556" s="293"/>
      <c r="Z556" s="293"/>
      <c r="AA556" s="293"/>
      <c r="AB556" s="293"/>
      <c r="AC556" s="293"/>
      <c r="AD556" s="293"/>
      <c r="AE556" s="293"/>
      <c r="AF556" s="293"/>
      <c r="AG556" s="293"/>
      <c r="AH556" s="293"/>
      <c r="AI556" s="293"/>
      <c r="AJ556" s="293"/>
      <c r="AK556" s="293"/>
      <c r="AL556" s="293"/>
      <c r="AM556" s="293"/>
      <c r="AN556" s="293"/>
      <c r="AO556" s="293"/>
      <c r="AP556" s="293"/>
      <c r="AQ556" s="293"/>
      <c r="AR556" s="293"/>
      <c r="AS556" s="293"/>
      <c r="AT556" s="293"/>
      <c r="AU556" s="293"/>
      <c r="AV556" s="293"/>
      <c r="AW556" s="293"/>
      <c r="AX556" s="293"/>
      <c r="AY556" s="293"/>
      <c r="AZ556" s="293"/>
      <c r="BA556" s="293"/>
      <c r="BB556" s="293"/>
      <c r="BC556" s="293"/>
      <c r="BD556" s="293"/>
      <c r="BE556" s="293"/>
      <c r="BF556" s="293"/>
      <c r="BG556" s="293"/>
    </row>
    <row r="557" ht="14.25" customHeight="1">
      <c r="L557" s="178"/>
      <c r="M557" s="178"/>
      <c r="N557" s="178"/>
      <c r="W557" s="292"/>
      <c r="X557" s="293"/>
      <c r="Y557" s="293"/>
      <c r="Z557" s="293"/>
      <c r="AA557" s="293"/>
      <c r="AB557" s="293"/>
      <c r="AC557" s="293"/>
      <c r="AD557" s="293"/>
      <c r="AE557" s="293"/>
      <c r="AF557" s="293"/>
      <c r="AG557" s="293"/>
      <c r="AH557" s="293"/>
      <c r="AI557" s="293"/>
      <c r="AJ557" s="293"/>
      <c r="AK557" s="293"/>
      <c r="AL557" s="293"/>
      <c r="AM557" s="293"/>
      <c r="AN557" s="293"/>
      <c r="AO557" s="293"/>
      <c r="AP557" s="293"/>
      <c r="AQ557" s="293"/>
      <c r="AR557" s="293"/>
      <c r="AS557" s="293"/>
      <c r="AT557" s="293"/>
      <c r="AU557" s="293"/>
      <c r="AV557" s="293"/>
      <c r="AW557" s="293"/>
      <c r="AX557" s="293"/>
      <c r="AY557" s="293"/>
      <c r="AZ557" s="293"/>
      <c r="BA557" s="293"/>
      <c r="BB557" s="293"/>
      <c r="BC557" s="293"/>
      <c r="BD557" s="293"/>
      <c r="BE557" s="293"/>
      <c r="BF557" s="293"/>
      <c r="BG557" s="293"/>
    </row>
    <row r="558" ht="14.25" customHeight="1">
      <c r="L558" s="178"/>
      <c r="M558" s="178"/>
      <c r="N558" s="178"/>
      <c r="W558" s="292"/>
      <c r="X558" s="293"/>
      <c r="Y558" s="293"/>
      <c r="Z558" s="293"/>
      <c r="AA558" s="293"/>
      <c r="AB558" s="293"/>
      <c r="AC558" s="293"/>
      <c r="AD558" s="293"/>
      <c r="AE558" s="293"/>
      <c r="AF558" s="293"/>
      <c r="AG558" s="293"/>
      <c r="AH558" s="293"/>
      <c r="AI558" s="293"/>
      <c r="AJ558" s="293"/>
      <c r="AK558" s="293"/>
      <c r="AL558" s="293"/>
      <c r="AM558" s="293"/>
      <c r="AN558" s="293"/>
      <c r="AO558" s="293"/>
      <c r="AP558" s="293"/>
      <c r="AQ558" s="293"/>
      <c r="AR558" s="293"/>
      <c r="AS558" s="293"/>
      <c r="AT558" s="293"/>
      <c r="AU558" s="293"/>
      <c r="AV558" s="293"/>
      <c r="AW558" s="293"/>
      <c r="AX558" s="293"/>
      <c r="AY558" s="293"/>
      <c r="AZ558" s="293"/>
      <c r="BA558" s="293"/>
      <c r="BB558" s="293"/>
      <c r="BC558" s="293"/>
      <c r="BD558" s="293"/>
      <c r="BE558" s="293"/>
      <c r="BF558" s="293"/>
      <c r="BG558" s="293"/>
    </row>
    <row r="559" ht="14.25" customHeight="1">
      <c r="L559" s="178"/>
      <c r="M559" s="178"/>
      <c r="N559" s="178"/>
      <c r="W559" s="292"/>
      <c r="X559" s="293"/>
      <c r="Y559" s="293"/>
      <c r="Z559" s="293"/>
      <c r="AA559" s="293"/>
      <c r="AB559" s="293"/>
      <c r="AC559" s="293"/>
      <c r="AD559" s="293"/>
      <c r="AE559" s="293"/>
      <c r="AF559" s="293"/>
      <c r="AG559" s="293"/>
      <c r="AH559" s="293"/>
      <c r="AI559" s="293"/>
      <c r="AJ559" s="293"/>
      <c r="AK559" s="293"/>
      <c r="AL559" s="293"/>
      <c r="AM559" s="293"/>
      <c r="AN559" s="293"/>
      <c r="AO559" s="293"/>
      <c r="AP559" s="293"/>
      <c r="AQ559" s="293"/>
      <c r="AR559" s="293"/>
      <c r="AS559" s="293"/>
      <c r="AT559" s="293"/>
      <c r="AU559" s="293"/>
      <c r="AV559" s="293"/>
      <c r="AW559" s="293"/>
      <c r="AX559" s="293"/>
      <c r="AY559" s="293"/>
      <c r="AZ559" s="293"/>
      <c r="BA559" s="293"/>
      <c r="BB559" s="293"/>
      <c r="BC559" s="293"/>
      <c r="BD559" s="293"/>
      <c r="BE559" s="293"/>
      <c r="BF559" s="293"/>
      <c r="BG559" s="293"/>
    </row>
    <row r="560" ht="14.25" customHeight="1">
      <c r="L560" s="178"/>
      <c r="M560" s="178"/>
      <c r="N560" s="178"/>
      <c r="W560" s="292"/>
      <c r="X560" s="293"/>
      <c r="Y560" s="293"/>
      <c r="Z560" s="293"/>
      <c r="AA560" s="293"/>
      <c r="AB560" s="293"/>
      <c r="AC560" s="293"/>
      <c r="AD560" s="293"/>
      <c r="AE560" s="293"/>
      <c r="AF560" s="293"/>
      <c r="AG560" s="293"/>
      <c r="AH560" s="293"/>
      <c r="AI560" s="293"/>
      <c r="AJ560" s="293"/>
      <c r="AK560" s="293"/>
      <c r="AL560" s="293"/>
      <c r="AM560" s="293"/>
      <c r="AN560" s="293"/>
      <c r="AO560" s="293"/>
      <c r="AP560" s="293"/>
      <c r="AQ560" s="293"/>
      <c r="AR560" s="293"/>
      <c r="AS560" s="293"/>
      <c r="AT560" s="293"/>
      <c r="AU560" s="293"/>
      <c r="AV560" s="293"/>
      <c r="AW560" s="293"/>
      <c r="AX560" s="293"/>
      <c r="AY560" s="293"/>
      <c r="AZ560" s="293"/>
      <c r="BA560" s="293"/>
      <c r="BB560" s="293"/>
      <c r="BC560" s="293"/>
      <c r="BD560" s="293"/>
      <c r="BE560" s="293"/>
      <c r="BF560" s="293"/>
      <c r="BG560" s="293"/>
    </row>
    <row r="561" ht="14.25" customHeight="1">
      <c r="L561" s="178"/>
      <c r="M561" s="178"/>
      <c r="N561" s="178"/>
      <c r="W561" s="292"/>
      <c r="X561" s="293"/>
      <c r="Y561" s="293"/>
      <c r="Z561" s="293"/>
      <c r="AA561" s="293"/>
      <c r="AB561" s="293"/>
      <c r="AC561" s="293"/>
      <c r="AD561" s="293"/>
      <c r="AE561" s="293"/>
      <c r="AF561" s="293"/>
      <c r="AG561" s="293"/>
      <c r="AH561" s="293"/>
      <c r="AI561" s="293"/>
      <c r="AJ561" s="293"/>
      <c r="AK561" s="293"/>
      <c r="AL561" s="293"/>
      <c r="AM561" s="293"/>
      <c r="AN561" s="293"/>
      <c r="AO561" s="293"/>
      <c r="AP561" s="293"/>
      <c r="AQ561" s="293"/>
      <c r="AR561" s="293"/>
      <c r="AS561" s="293"/>
      <c r="AT561" s="293"/>
      <c r="AU561" s="293"/>
      <c r="AV561" s="293"/>
      <c r="AW561" s="293"/>
      <c r="AX561" s="293"/>
      <c r="AY561" s="293"/>
      <c r="AZ561" s="293"/>
      <c r="BA561" s="293"/>
      <c r="BB561" s="293"/>
      <c r="BC561" s="293"/>
      <c r="BD561" s="293"/>
      <c r="BE561" s="293"/>
      <c r="BF561" s="293"/>
      <c r="BG561" s="293"/>
    </row>
    <row r="562" ht="14.25" customHeight="1">
      <c r="L562" s="178"/>
      <c r="M562" s="178"/>
      <c r="N562" s="178"/>
      <c r="W562" s="292"/>
      <c r="X562" s="293"/>
      <c r="Y562" s="293"/>
      <c r="Z562" s="293"/>
      <c r="AA562" s="293"/>
      <c r="AB562" s="293"/>
      <c r="AC562" s="293"/>
      <c r="AD562" s="293"/>
      <c r="AE562" s="293"/>
      <c r="AF562" s="293"/>
      <c r="AG562" s="293"/>
      <c r="AH562" s="293"/>
      <c r="AI562" s="293"/>
      <c r="AJ562" s="293"/>
      <c r="AK562" s="293"/>
      <c r="AL562" s="293"/>
      <c r="AM562" s="293"/>
      <c r="AN562" s="293"/>
      <c r="AO562" s="293"/>
      <c r="AP562" s="293"/>
      <c r="AQ562" s="293"/>
      <c r="AR562" s="293"/>
      <c r="AS562" s="293"/>
      <c r="AT562" s="293"/>
      <c r="AU562" s="293"/>
      <c r="AV562" s="293"/>
      <c r="AW562" s="293"/>
      <c r="AX562" s="293"/>
      <c r="AY562" s="293"/>
      <c r="AZ562" s="293"/>
      <c r="BA562" s="293"/>
      <c r="BB562" s="293"/>
      <c r="BC562" s="293"/>
      <c r="BD562" s="293"/>
      <c r="BE562" s="293"/>
      <c r="BF562" s="293"/>
      <c r="BG562" s="293"/>
    </row>
    <row r="563" ht="14.25" customHeight="1">
      <c r="L563" s="178"/>
      <c r="M563" s="178"/>
      <c r="N563" s="178"/>
      <c r="W563" s="292"/>
      <c r="X563" s="293"/>
      <c r="Y563" s="293"/>
      <c r="Z563" s="293"/>
      <c r="AA563" s="293"/>
      <c r="AB563" s="293"/>
      <c r="AC563" s="293"/>
      <c r="AD563" s="293"/>
      <c r="AE563" s="293"/>
      <c r="AF563" s="293"/>
      <c r="AG563" s="293"/>
      <c r="AH563" s="293"/>
      <c r="AI563" s="293"/>
      <c r="AJ563" s="293"/>
      <c r="AK563" s="293"/>
      <c r="AL563" s="293"/>
      <c r="AM563" s="293"/>
      <c r="AN563" s="293"/>
      <c r="AO563" s="293"/>
      <c r="AP563" s="293"/>
      <c r="AQ563" s="293"/>
      <c r="AR563" s="293"/>
      <c r="AS563" s="293"/>
      <c r="AT563" s="293"/>
      <c r="AU563" s="293"/>
      <c r="AV563" s="293"/>
      <c r="AW563" s="293"/>
      <c r="AX563" s="293"/>
      <c r="AY563" s="293"/>
      <c r="AZ563" s="293"/>
      <c r="BA563" s="293"/>
      <c r="BB563" s="293"/>
      <c r="BC563" s="293"/>
      <c r="BD563" s="293"/>
      <c r="BE563" s="293"/>
      <c r="BF563" s="293"/>
      <c r="BG563" s="293"/>
    </row>
    <row r="564" ht="14.25" customHeight="1">
      <c r="L564" s="178"/>
      <c r="M564" s="178"/>
      <c r="N564" s="178"/>
      <c r="W564" s="292"/>
      <c r="X564" s="293"/>
      <c r="Y564" s="293"/>
      <c r="Z564" s="293"/>
      <c r="AA564" s="293"/>
      <c r="AB564" s="293"/>
      <c r="AC564" s="293"/>
      <c r="AD564" s="293"/>
      <c r="AE564" s="293"/>
      <c r="AF564" s="293"/>
      <c r="AG564" s="293"/>
      <c r="AH564" s="293"/>
      <c r="AI564" s="293"/>
      <c r="AJ564" s="293"/>
      <c r="AK564" s="293"/>
      <c r="AL564" s="293"/>
      <c r="AM564" s="293"/>
      <c r="AN564" s="293"/>
      <c r="AO564" s="293"/>
      <c r="AP564" s="293"/>
      <c r="AQ564" s="293"/>
      <c r="AR564" s="293"/>
      <c r="AS564" s="293"/>
      <c r="AT564" s="293"/>
      <c r="AU564" s="293"/>
      <c r="AV564" s="293"/>
      <c r="AW564" s="293"/>
      <c r="AX564" s="293"/>
      <c r="AY564" s="293"/>
      <c r="AZ564" s="293"/>
      <c r="BA564" s="293"/>
      <c r="BB564" s="293"/>
      <c r="BC564" s="293"/>
      <c r="BD564" s="293"/>
      <c r="BE564" s="293"/>
      <c r="BF564" s="293"/>
      <c r="BG564" s="293"/>
    </row>
    <row r="565" ht="14.25" customHeight="1">
      <c r="L565" s="178"/>
      <c r="M565" s="178"/>
      <c r="N565" s="178"/>
      <c r="W565" s="292"/>
      <c r="X565" s="293"/>
      <c r="Y565" s="293"/>
      <c r="Z565" s="293"/>
      <c r="AA565" s="293"/>
      <c r="AB565" s="293"/>
      <c r="AC565" s="293"/>
      <c r="AD565" s="293"/>
      <c r="AE565" s="293"/>
      <c r="AF565" s="293"/>
      <c r="AG565" s="293"/>
      <c r="AH565" s="293"/>
      <c r="AI565" s="293"/>
      <c r="AJ565" s="293"/>
      <c r="AK565" s="293"/>
      <c r="AL565" s="293"/>
      <c r="AM565" s="293"/>
      <c r="AN565" s="293"/>
      <c r="AO565" s="293"/>
      <c r="AP565" s="293"/>
      <c r="AQ565" s="293"/>
      <c r="AR565" s="293"/>
      <c r="AS565" s="293"/>
      <c r="AT565" s="293"/>
      <c r="AU565" s="293"/>
      <c r="AV565" s="293"/>
      <c r="AW565" s="293"/>
      <c r="AX565" s="293"/>
      <c r="AY565" s="293"/>
      <c r="AZ565" s="293"/>
      <c r="BA565" s="293"/>
      <c r="BB565" s="293"/>
      <c r="BC565" s="293"/>
      <c r="BD565" s="293"/>
      <c r="BE565" s="293"/>
      <c r="BF565" s="293"/>
      <c r="BG565" s="293"/>
    </row>
    <row r="566" ht="14.25" customHeight="1">
      <c r="L566" s="178"/>
      <c r="M566" s="178"/>
      <c r="N566" s="178"/>
      <c r="W566" s="292"/>
      <c r="X566" s="293"/>
      <c r="Y566" s="293"/>
      <c r="Z566" s="293"/>
      <c r="AA566" s="293"/>
      <c r="AB566" s="293"/>
      <c r="AC566" s="293"/>
      <c r="AD566" s="293"/>
      <c r="AE566" s="293"/>
      <c r="AF566" s="293"/>
      <c r="AG566" s="293"/>
      <c r="AH566" s="293"/>
      <c r="AI566" s="293"/>
      <c r="AJ566" s="293"/>
      <c r="AK566" s="293"/>
      <c r="AL566" s="293"/>
      <c r="AM566" s="293"/>
      <c r="AN566" s="293"/>
      <c r="AO566" s="293"/>
      <c r="AP566" s="293"/>
      <c r="AQ566" s="293"/>
      <c r="AR566" s="293"/>
      <c r="AS566" s="293"/>
      <c r="AT566" s="293"/>
      <c r="AU566" s="293"/>
      <c r="AV566" s="293"/>
      <c r="AW566" s="293"/>
      <c r="AX566" s="293"/>
      <c r="AY566" s="293"/>
      <c r="AZ566" s="293"/>
      <c r="BA566" s="293"/>
      <c r="BB566" s="293"/>
      <c r="BC566" s="293"/>
      <c r="BD566" s="293"/>
      <c r="BE566" s="293"/>
      <c r="BF566" s="293"/>
      <c r="BG566" s="293"/>
    </row>
    <row r="567" ht="14.25" customHeight="1">
      <c r="L567" s="178"/>
      <c r="M567" s="178"/>
      <c r="N567" s="178"/>
      <c r="W567" s="292"/>
      <c r="X567" s="293"/>
      <c r="Y567" s="293"/>
      <c r="Z567" s="293"/>
      <c r="AA567" s="293"/>
      <c r="AB567" s="293"/>
      <c r="AC567" s="293"/>
      <c r="AD567" s="293"/>
      <c r="AE567" s="293"/>
      <c r="AF567" s="293"/>
      <c r="AG567" s="293"/>
      <c r="AH567" s="293"/>
      <c r="AI567" s="293"/>
      <c r="AJ567" s="293"/>
      <c r="AK567" s="293"/>
      <c r="AL567" s="293"/>
      <c r="AM567" s="293"/>
      <c r="AN567" s="293"/>
      <c r="AO567" s="293"/>
      <c r="AP567" s="293"/>
      <c r="AQ567" s="293"/>
      <c r="AR567" s="293"/>
      <c r="AS567" s="293"/>
      <c r="AT567" s="293"/>
      <c r="AU567" s="293"/>
      <c r="AV567" s="293"/>
      <c r="AW567" s="293"/>
      <c r="AX567" s="293"/>
      <c r="AY567" s="293"/>
      <c r="AZ567" s="293"/>
      <c r="BA567" s="293"/>
      <c r="BB567" s="293"/>
      <c r="BC567" s="293"/>
      <c r="BD567" s="293"/>
      <c r="BE567" s="293"/>
      <c r="BF567" s="293"/>
      <c r="BG567" s="293"/>
    </row>
    <row r="568" ht="14.25" customHeight="1">
      <c r="L568" s="178"/>
      <c r="M568" s="178"/>
      <c r="N568" s="178"/>
      <c r="W568" s="292"/>
      <c r="X568" s="293"/>
      <c r="Y568" s="293"/>
      <c r="Z568" s="293"/>
      <c r="AA568" s="293"/>
      <c r="AB568" s="293"/>
      <c r="AC568" s="293"/>
      <c r="AD568" s="293"/>
      <c r="AE568" s="293"/>
      <c r="AF568" s="293"/>
      <c r="AG568" s="293"/>
      <c r="AH568" s="293"/>
      <c r="AI568" s="293"/>
      <c r="AJ568" s="293"/>
      <c r="AK568" s="293"/>
      <c r="AL568" s="293"/>
      <c r="AM568" s="293"/>
      <c r="AN568" s="293"/>
      <c r="AO568" s="293"/>
      <c r="AP568" s="293"/>
      <c r="AQ568" s="293"/>
      <c r="AR568" s="293"/>
      <c r="AS568" s="293"/>
      <c r="AT568" s="293"/>
      <c r="AU568" s="293"/>
      <c r="AV568" s="293"/>
      <c r="AW568" s="293"/>
      <c r="AX568" s="293"/>
      <c r="AY568" s="293"/>
      <c r="AZ568" s="293"/>
      <c r="BA568" s="293"/>
      <c r="BB568" s="293"/>
      <c r="BC568" s="293"/>
      <c r="BD568" s="293"/>
      <c r="BE568" s="293"/>
      <c r="BF568" s="293"/>
      <c r="BG568" s="293"/>
    </row>
    <row r="569" ht="14.25" customHeight="1">
      <c r="L569" s="178"/>
      <c r="M569" s="178"/>
      <c r="N569" s="178"/>
      <c r="W569" s="292"/>
      <c r="X569" s="293"/>
      <c r="Y569" s="293"/>
      <c r="Z569" s="293"/>
      <c r="AA569" s="293"/>
      <c r="AB569" s="293"/>
      <c r="AC569" s="293"/>
      <c r="AD569" s="293"/>
      <c r="AE569" s="293"/>
      <c r="AF569" s="293"/>
      <c r="AG569" s="293"/>
      <c r="AH569" s="293"/>
      <c r="AI569" s="293"/>
      <c r="AJ569" s="293"/>
      <c r="AK569" s="293"/>
      <c r="AL569" s="293"/>
      <c r="AM569" s="293"/>
      <c r="AN569" s="293"/>
      <c r="AO569" s="293"/>
      <c r="AP569" s="293"/>
      <c r="AQ569" s="293"/>
      <c r="AR569" s="293"/>
      <c r="AS569" s="293"/>
      <c r="AT569" s="293"/>
      <c r="AU569" s="293"/>
      <c r="AV569" s="293"/>
      <c r="AW569" s="293"/>
      <c r="AX569" s="293"/>
      <c r="AY569" s="293"/>
      <c r="AZ569" s="293"/>
      <c r="BA569" s="293"/>
      <c r="BB569" s="293"/>
      <c r="BC569" s="293"/>
      <c r="BD569" s="293"/>
      <c r="BE569" s="293"/>
      <c r="BF569" s="293"/>
      <c r="BG569" s="293"/>
    </row>
    <row r="570" ht="14.25" customHeight="1">
      <c r="L570" s="178"/>
      <c r="M570" s="178"/>
      <c r="N570" s="178"/>
      <c r="W570" s="292"/>
      <c r="X570" s="293"/>
      <c r="Y570" s="293"/>
      <c r="Z570" s="293"/>
      <c r="AA570" s="293"/>
      <c r="AB570" s="293"/>
      <c r="AC570" s="293"/>
      <c r="AD570" s="293"/>
      <c r="AE570" s="293"/>
      <c r="AF570" s="293"/>
      <c r="AG570" s="293"/>
      <c r="AH570" s="293"/>
      <c r="AI570" s="293"/>
      <c r="AJ570" s="293"/>
      <c r="AK570" s="293"/>
      <c r="AL570" s="293"/>
      <c r="AM570" s="293"/>
      <c r="AN570" s="293"/>
      <c r="AO570" s="293"/>
      <c r="AP570" s="293"/>
      <c r="AQ570" s="293"/>
      <c r="AR570" s="293"/>
      <c r="AS570" s="293"/>
      <c r="AT570" s="293"/>
      <c r="AU570" s="293"/>
      <c r="AV570" s="293"/>
      <c r="AW570" s="293"/>
      <c r="AX570" s="293"/>
      <c r="AY570" s="293"/>
      <c r="AZ570" s="293"/>
      <c r="BA570" s="293"/>
      <c r="BB570" s="293"/>
      <c r="BC570" s="293"/>
      <c r="BD570" s="293"/>
      <c r="BE570" s="293"/>
      <c r="BF570" s="293"/>
      <c r="BG570" s="293"/>
    </row>
    <row r="571" ht="14.25" customHeight="1">
      <c r="L571" s="178"/>
      <c r="M571" s="178"/>
      <c r="N571" s="178"/>
      <c r="W571" s="292"/>
      <c r="X571" s="293"/>
      <c r="Y571" s="293"/>
      <c r="Z571" s="293"/>
      <c r="AA571" s="293"/>
      <c r="AB571" s="293"/>
      <c r="AC571" s="293"/>
      <c r="AD571" s="293"/>
      <c r="AE571" s="293"/>
      <c r="AF571" s="293"/>
      <c r="AG571" s="293"/>
      <c r="AH571" s="293"/>
      <c r="AI571" s="293"/>
      <c r="AJ571" s="293"/>
      <c r="AK571" s="293"/>
      <c r="AL571" s="293"/>
      <c r="AM571" s="293"/>
      <c r="AN571" s="293"/>
      <c r="AO571" s="293"/>
      <c r="AP571" s="293"/>
      <c r="AQ571" s="293"/>
      <c r="AR571" s="293"/>
      <c r="AS571" s="293"/>
      <c r="AT571" s="293"/>
      <c r="AU571" s="293"/>
      <c r="AV571" s="293"/>
      <c r="AW571" s="293"/>
      <c r="AX571" s="293"/>
      <c r="AY571" s="293"/>
      <c r="AZ571" s="293"/>
      <c r="BA571" s="293"/>
      <c r="BB571" s="293"/>
      <c r="BC571" s="293"/>
      <c r="BD571" s="293"/>
      <c r="BE571" s="293"/>
      <c r="BF571" s="293"/>
      <c r="BG571" s="293"/>
    </row>
    <row r="572" ht="14.25" customHeight="1">
      <c r="L572" s="178"/>
      <c r="M572" s="178"/>
      <c r="N572" s="178"/>
      <c r="W572" s="292"/>
      <c r="X572" s="293"/>
      <c r="Y572" s="293"/>
      <c r="Z572" s="293"/>
      <c r="AA572" s="293"/>
      <c r="AB572" s="293"/>
      <c r="AC572" s="293"/>
      <c r="AD572" s="293"/>
      <c r="AE572" s="293"/>
      <c r="AF572" s="293"/>
      <c r="AG572" s="293"/>
      <c r="AH572" s="293"/>
      <c r="AI572" s="293"/>
      <c r="AJ572" s="293"/>
      <c r="AK572" s="293"/>
      <c r="AL572" s="293"/>
      <c r="AM572" s="293"/>
      <c r="AN572" s="293"/>
      <c r="AO572" s="293"/>
      <c r="AP572" s="293"/>
      <c r="AQ572" s="293"/>
      <c r="AR572" s="293"/>
      <c r="AS572" s="293"/>
      <c r="AT572" s="293"/>
      <c r="AU572" s="293"/>
      <c r="AV572" s="293"/>
      <c r="AW572" s="293"/>
      <c r="AX572" s="293"/>
      <c r="AY572" s="293"/>
      <c r="AZ572" s="293"/>
      <c r="BA572" s="293"/>
      <c r="BB572" s="293"/>
      <c r="BC572" s="293"/>
      <c r="BD572" s="293"/>
      <c r="BE572" s="293"/>
      <c r="BF572" s="293"/>
      <c r="BG572" s="293"/>
    </row>
    <row r="573" ht="14.25" customHeight="1">
      <c r="L573" s="178"/>
      <c r="M573" s="178"/>
      <c r="N573" s="178"/>
      <c r="W573" s="292"/>
      <c r="X573" s="293"/>
      <c r="Y573" s="293"/>
      <c r="Z573" s="293"/>
      <c r="AA573" s="293"/>
      <c r="AB573" s="293"/>
      <c r="AC573" s="293"/>
      <c r="AD573" s="293"/>
      <c r="AE573" s="293"/>
      <c r="AF573" s="293"/>
      <c r="AG573" s="293"/>
      <c r="AH573" s="293"/>
      <c r="AI573" s="293"/>
      <c r="AJ573" s="293"/>
      <c r="AK573" s="293"/>
      <c r="AL573" s="293"/>
      <c r="AM573" s="293"/>
      <c r="AN573" s="293"/>
      <c r="AO573" s="293"/>
      <c r="AP573" s="293"/>
      <c r="AQ573" s="293"/>
      <c r="AR573" s="293"/>
      <c r="AS573" s="293"/>
      <c r="AT573" s="293"/>
      <c r="AU573" s="293"/>
      <c r="AV573" s="293"/>
      <c r="AW573" s="293"/>
      <c r="AX573" s="293"/>
      <c r="AY573" s="293"/>
      <c r="AZ573" s="293"/>
      <c r="BA573" s="293"/>
      <c r="BB573" s="293"/>
      <c r="BC573" s="293"/>
      <c r="BD573" s="293"/>
      <c r="BE573" s="293"/>
      <c r="BF573" s="293"/>
      <c r="BG573" s="293"/>
    </row>
    <row r="574" ht="14.25" customHeight="1">
      <c r="L574" s="178"/>
      <c r="M574" s="178"/>
      <c r="N574" s="178"/>
      <c r="W574" s="292"/>
      <c r="X574" s="293"/>
      <c r="Y574" s="293"/>
      <c r="Z574" s="293"/>
      <c r="AA574" s="293"/>
      <c r="AB574" s="293"/>
      <c r="AC574" s="293"/>
      <c r="AD574" s="293"/>
      <c r="AE574" s="293"/>
      <c r="AF574" s="293"/>
      <c r="AG574" s="293"/>
      <c r="AH574" s="293"/>
      <c r="AI574" s="293"/>
      <c r="AJ574" s="293"/>
      <c r="AK574" s="293"/>
      <c r="AL574" s="293"/>
      <c r="AM574" s="293"/>
      <c r="AN574" s="293"/>
      <c r="AO574" s="293"/>
      <c r="AP574" s="293"/>
      <c r="AQ574" s="293"/>
      <c r="AR574" s="293"/>
      <c r="AS574" s="293"/>
      <c r="AT574" s="293"/>
      <c r="AU574" s="293"/>
      <c r="AV574" s="293"/>
      <c r="AW574" s="293"/>
      <c r="AX574" s="293"/>
      <c r="AY574" s="293"/>
      <c r="AZ574" s="293"/>
      <c r="BA574" s="293"/>
      <c r="BB574" s="293"/>
      <c r="BC574" s="293"/>
      <c r="BD574" s="293"/>
      <c r="BE574" s="293"/>
      <c r="BF574" s="293"/>
      <c r="BG574" s="293"/>
    </row>
    <row r="575" ht="14.25" customHeight="1">
      <c r="L575" s="178"/>
      <c r="M575" s="178"/>
      <c r="N575" s="178"/>
      <c r="W575" s="292"/>
      <c r="X575" s="293"/>
      <c r="Y575" s="293"/>
      <c r="Z575" s="293"/>
      <c r="AA575" s="293"/>
      <c r="AB575" s="293"/>
      <c r="AC575" s="293"/>
      <c r="AD575" s="293"/>
      <c r="AE575" s="293"/>
      <c r="AF575" s="293"/>
      <c r="AG575" s="293"/>
      <c r="AH575" s="293"/>
      <c r="AI575" s="293"/>
      <c r="AJ575" s="293"/>
      <c r="AK575" s="293"/>
      <c r="AL575" s="293"/>
      <c r="AM575" s="293"/>
      <c r="AN575" s="293"/>
      <c r="AO575" s="293"/>
      <c r="AP575" s="293"/>
      <c r="AQ575" s="293"/>
      <c r="AR575" s="293"/>
      <c r="AS575" s="293"/>
      <c r="AT575" s="293"/>
      <c r="AU575" s="293"/>
      <c r="AV575" s="293"/>
      <c r="AW575" s="293"/>
      <c r="AX575" s="293"/>
      <c r="AY575" s="293"/>
      <c r="AZ575" s="293"/>
      <c r="BA575" s="293"/>
      <c r="BB575" s="293"/>
      <c r="BC575" s="293"/>
      <c r="BD575" s="293"/>
      <c r="BE575" s="293"/>
      <c r="BF575" s="293"/>
      <c r="BG575" s="293"/>
    </row>
    <row r="576" ht="14.25" customHeight="1">
      <c r="L576" s="178"/>
      <c r="M576" s="178"/>
      <c r="N576" s="178"/>
      <c r="W576" s="292"/>
      <c r="X576" s="293"/>
      <c r="Y576" s="293"/>
      <c r="Z576" s="293"/>
      <c r="AA576" s="293"/>
      <c r="AB576" s="293"/>
      <c r="AC576" s="293"/>
      <c r="AD576" s="293"/>
      <c r="AE576" s="293"/>
      <c r="AF576" s="293"/>
      <c r="AG576" s="293"/>
      <c r="AH576" s="293"/>
      <c r="AI576" s="293"/>
      <c r="AJ576" s="293"/>
      <c r="AK576" s="293"/>
      <c r="AL576" s="293"/>
      <c r="AM576" s="293"/>
      <c r="AN576" s="293"/>
      <c r="AO576" s="293"/>
      <c r="AP576" s="293"/>
      <c r="AQ576" s="293"/>
      <c r="AR576" s="293"/>
      <c r="AS576" s="293"/>
      <c r="AT576" s="293"/>
      <c r="AU576" s="293"/>
      <c r="AV576" s="293"/>
      <c r="AW576" s="293"/>
      <c r="AX576" s="293"/>
      <c r="AY576" s="293"/>
      <c r="AZ576" s="293"/>
      <c r="BA576" s="293"/>
      <c r="BB576" s="293"/>
      <c r="BC576" s="293"/>
      <c r="BD576" s="293"/>
      <c r="BE576" s="293"/>
      <c r="BF576" s="293"/>
      <c r="BG576" s="293"/>
    </row>
    <row r="577" ht="14.25" customHeight="1">
      <c r="L577" s="178"/>
      <c r="M577" s="178"/>
      <c r="N577" s="178"/>
      <c r="W577" s="292"/>
      <c r="X577" s="293"/>
      <c r="Y577" s="293"/>
      <c r="Z577" s="293"/>
      <c r="AA577" s="293"/>
      <c r="AB577" s="293"/>
      <c r="AC577" s="293"/>
      <c r="AD577" s="293"/>
      <c r="AE577" s="293"/>
      <c r="AF577" s="293"/>
      <c r="AG577" s="293"/>
      <c r="AH577" s="293"/>
      <c r="AI577" s="293"/>
      <c r="AJ577" s="293"/>
      <c r="AK577" s="293"/>
      <c r="AL577" s="293"/>
      <c r="AM577" s="293"/>
      <c r="AN577" s="293"/>
      <c r="AO577" s="293"/>
      <c r="AP577" s="293"/>
      <c r="AQ577" s="293"/>
      <c r="AR577" s="293"/>
      <c r="AS577" s="293"/>
      <c r="AT577" s="293"/>
      <c r="AU577" s="293"/>
      <c r="AV577" s="293"/>
      <c r="AW577" s="293"/>
      <c r="AX577" s="293"/>
      <c r="AY577" s="293"/>
      <c r="AZ577" s="293"/>
      <c r="BA577" s="293"/>
      <c r="BB577" s="293"/>
      <c r="BC577" s="293"/>
      <c r="BD577" s="293"/>
      <c r="BE577" s="293"/>
      <c r="BF577" s="293"/>
      <c r="BG577" s="293"/>
    </row>
    <row r="578" ht="14.25" customHeight="1">
      <c r="L578" s="178"/>
      <c r="M578" s="178"/>
      <c r="N578" s="178"/>
      <c r="W578" s="292"/>
      <c r="X578" s="293"/>
      <c r="Y578" s="293"/>
      <c r="Z578" s="293"/>
      <c r="AA578" s="293"/>
      <c r="AB578" s="293"/>
      <c r="AC578" s="293"/>
      <c r="AD578" s="293"/>
      <c r="AE578" s="293"/>
      <c r="AF578" s="293"/>
      <c r="AG578" s="293"/>
      <c r="AH578" s="293"/>
      <c r="AI578" s="293"/>
      <c r="AJ578" s="293"/>
      <c r="AK578" s="293"/>
      <c r="AL578" s="293"/>
      <c r="AM578" s="293"/>
      <c r="AN578" s="293"/>
      <c r="AO578" s="293"/>
      <c r="AP578" s="293"/>
      <c r="AQ578" s="293"/>
      <c r="AR578" s="293"/>
      <c r="AS578" s="293"/>
      <c r="AT578" s="293"/>
      <c r="AU578" s="293"/>
      <c r="AV578" s="293"/>
      <c r="AW578" s="293"/>
      <c r="AX578" s="293"/>
      <c r="AY578" s="293"/>
      <c r="AZ578" s="293"/>
      <c r="BA578" s="293"/>
      <c r="BB578" s="293"/>
      <c r="BC578" s="293"/>
      <c r="BD578" s="293"/>
      <c r="BE578" s="293"/>
      <c r="BF578" s="293"/>
      <c r="BG578" s="293"/>
    </row>
    <row r="579" ht="14.25" customHeight="1">
      <c r="L579" s="178"/>
      <c r="M579" s="178"/>
      <c r="N579" s="178"/>
      <c r="W579" s="292"/>
      <c r="X579" s="293"/>
      <c r="Y579" s="293"/>
      <c r="Z579" s="293"/>
      <c r="AA579" s="293"/>
      <c r="AB579" s="293"/>
      <c r="AC579" s="293"/>
      <c r="AD579" s="293"/>
      <c r="AE579" s="293"/>
      <c r="AF579" s="293"/>
      <c r="AG579" s="293"/>
      <c r="AH579" s="293"/>
      <c r="AI579" s="293"/>
      <c r="AJ579" s="293"/>
      <c r="AK579" s="293"/>
      <c r="AL579" s="293"/>
      <c r="AM579" s="293"/>
      <c r="AN579" s="293"/>
      <c r="AO579" s="293"/>
      <c r="AP579" s="293"/>
      <c r="AQ579" s="293"/>
      <c r="AR579" s="293"/>
      <c r="AS579" s="293"/>
      <c r="AT579" s="293"/>
      <c r="AU579" s="293"/>
      <c r="AV579" s="293"/>
      <c r="AW579" s="293"/>
      <c r="AX579" s="293"/>
      <c r="AY579" s="293"/>
      <c r="AZ579" s="293"/>
      <c r="BA579" s="293"/>
      <c r="BB579" s="293"/>
      <c r="BC579" s="293"/>
      <c r="BD579" s="293"/>
      <c r="BE579" s="293"/>
      <c r="BF579" s="293"/>
      <c r="BG579" s="293"/>
    </row>
    <row r="580" ht="14.25" customHeight="1">
      <c r="L580" s="178"/>
      <c r="M580" s="178"/>
      <c r="N580" s="178"/>
      <c r="W580" s="292"/>
      <c r="X580" s="293"/>
      <c r="Y580" s="293"/>
      <c r="Z580" s="293"/>
      <c r="AA580" s="293"/>
      <c r="AB580" s="293"/>
      <c r="AC580" s="293"/>
      <c r="AD580" s="293"/>
      <c r="AE580" s="293"/>
      <c r="AF580" s="293"/>
      <c r="AG580" s="293"/>
      <c r="AH580" s="293"/>
      <c r="AI580" s="293"/>
      <c r="AJ580" s="293"/>
      <c r="AK580" s="293"/>
      <c r="AL580" s="293"/>
      <c r="AM580" s="293"/>
      <c r="AN580" s="293"/>
      <c r="AO580" s="293"/>
      <c r="AP580" s="293"/>
      <c r="AQ580" s="293"/>
      <c r="AR580" s="293"/>
      <c r="AS580" s="293"/>
      <c r="AT580" s="293"/>
      <c r="AU580" s="293"/>
      <c r="AV580" s="293"/>
      <c r="AW580" s="293"/>
      <c r="AX580" s="293"/>
      <c r="AY580" s="293"/>
      <c r="AZ580" s="293"/>
      <c r="BA580" s="293"/>
      <c r="BB580" s="293"/>
      <c r="BC580" s="293"/>
      <c r="BD580" s="293"/>
      <c r="BE580" s="293"/>
      <c r="BF580" s="293"/>
      <c r="BG580" s="293"/>
    </row>
    <row r="581" ht="14.25" customHeight="1">
      <c r="L581" s="178"/>
      <c r="M581" s="178"/>
      <c r="N581" s="178"/>
      <c r="W581" s="292"/>
      <c r="X581" s="293"/>
      <c r="Y581" s="293"/>
      <c r="Z581" s="293"/>
      <c r="AA581" s="293"/>
      <c r="AB581" s="293"/>
      <c r="AC581" s="293"/>
      <c r="AD581" s="293"/>
      <c r="AE581" s="293"/>
      <c r="AF581" s="293"/>
      <c r="AG581" s="293"/>
      <c r="AH581" s="293"/>
      <c r="AI581" s="293"/>
      <c r="AJ581" s="293"/>
      <c r="AK581" s="293"/>
      <c r="AL581" s="293"/>
      <c r="AM581" s="293"/>
      <c r="AN581" s="293"/>
      <c r="AO581" s="293"/>
      <c r="AP581" s="293"/>
      <c r="AQ581" s="293"/>
      <c r="AR581" s="293"/>
      <c r="AS581" s="293"/>
      <c r="AT581" s="293"/>
      <c r="AU581" s="293"/>
      <c r="AV581" s="293"/>
      <c r="AW581" s="293"/>
      <c r="AX581" s="293"/>
      <c r="AY581" s="293"/>
      <c r="AZ581" s="293"/>
      <c r="BA581" s="293"/>
      <c r="BB581" s="293"/>
      <c r="BC581" s="293"/>
      <c r="BD581" s="293"/>
      <c r="BE581" s="293"/>
      <c r="BF581" s="293"/>
      <c r="BG581" s="293"/>
    </row>
    <row r="582" ht="14.25" customHeight="1">
      <c r="L582" s="178"/>
      <c r="M582" s="178"/>
      <c r="N582" s="178"/>
      <c r="W582" s="292"/>
      <c r="X582" s="293"/>
      <c r="Y582" s="293"/>
      <c r="Z582" s="293"/>
      <c r="AA582" s="293"/>
      <c r="AB582" s="293"/>
      <c r="AC582" s="293"/>
      <c r="AD582" s="293"/>
      <c r="AE582" s="293"/>
      <c r="AF582" s="293"/>
      <c r="AG582" s="293"/>
      <c r="AH582" s="293"/>
      <c r="AI582" s="293"/>
      <c r="AJ582" s="293"/>
      <c r="AK582" s="293"/>
      <c r="AL582" s="293"/>
      <c r="AM582" s="293"/>
      <c r="AN582" s="293"/>
      <c r="AO582" s="293"/>
      <c r="AP582" s="293"/>
      <c r="AQ582" s="293"/>
      <c r="AR582" s="293"/>
      <c r="AS582" s="293"/>
      <c r="AT582" s="293"/>
      <c r="AU582" s="293"/>
      <c r="AV582" s="293"/>
      <c r="AW582" s="293"/>
      <c r="AX582" s="293"/>
      <c r="AY582" s="293"/>
      <c r="AZ582" s="293"/>
      <c r="BA582" s="293"/>
      <c r="BB582" s="293"/>
      <c r="BC582" s="293"/>
      <c r="BD582" s="293"/>
      <c r="BE582" s="293"/>
      <c r="BF582" s="293"/>
      <c r="BG582" s="293"/>
    </row>
    <row r="583" ht="14.25" customHeight="1">
      <c r="L583" s="178"/>
      <c r="M583" s="178"/>
      <c r="N583" s="178"/>
      <c r="W583" s="292"/>
      <c r="X583" s="293"/>
      <c r="Y583" s="293"/>
      <c r="Z583" s="293"/>
      <c r="AA583" s="293"/>
      <c r="AB583" s="293"/>
      <c r="AC583" s="293"/>
      <c r="AD583" s="293"/>
      <c r="AE583" s="293"/>
      <c r="AF583" s="293"/>
      <c r="AG583" s="293"/>
      <c r="AH583" s="293"/>
      <c r="AI583" s="293"/>
      <c r="AJ583" s="293"/>
      <c r="AK583" s="293"/>
      <c r="AL583" s="293"/>
      <c r="AM583" s="293"/>
      <c r="AN583" s="293"/>
      <c r="AO583" s="293"/>
      <c r="AP583" s="293"/>
      <c r="AQ583" s="293"/>
      <c r="AR583" s="293"/>
      <c r="AS583" s="293"/>
      <c r="AT583" s="293"/>
      <c r="AU583" s="293"/>
      <c r="AV583" s="293"/>
      <c r="AW583" s="293"/>
      <c r="AX583" s="293"/>
      <c r="AY583" s="293"/>
      <c r="AZ583" s="293"/>
      <c r="BA583" s="293"/>
      <c r="BB583" s="293"/>
      <c r="BC583" s="293"/>
      <c r="BD583" s="293"/>
      <c r="BE583" s="293"/>
      <c r="BF583" s="293"/>
      <c r="BG583" s="293"/>
    </row>
    <row r="584" ht="14.25" customHeight="1">
      <c r="L584" s="178"/>
      <c r="M584" s="178"/>
      <c r="N584" s="178"/>
      <c r="W584" s="292"/>
      <c r="X584" s="293"/>
      <c r="Y584" s="293"/>
      <c r="Z584" s="293"/>
      <c r="AA584" s="293"/>
      <c r="AB584" s="293"/>
      <c r="AC584" s="293"/>
      <c r="AD584" s="293"/>
      <c r="AE584" s="293"/>
      <c r="AF584" s="293"/>
      <c r="AG584" s="293"/>
      <c r="AH584" s="293"/>
      <c r="AI584" s="293"/>
      <c r="AJ584" s="293"/>
      <c r="AK584" s="293"/>
      <c r="AL584" s="293"/>
      <c r="AM584" s="293"/>
      <c r="AN584" s="293"/>
      <c r="AO584" s="293"/>
      <c r="AP584" s="293"/>
      <c r="AQ584" s="293"/>
      <c r="AR584" s="293"/>
      <c r="AS584" s="293"/>
      <c r="AT584" s="293"/>
      <c r="AU584" s="293"/>
      <c r="AV584" s="293"/>
      <c r="AW584" s="293"/>
      <c r="AX584" s="293"/>
      <c r="AY584" s="293"/>
      <c r="AZ584" s="293"/>
      <c r="BA584" s="293"/>
      <c r="BB584" s="293"/>
      <c r="BC584" s="293"/>
      <c r="BD584" s="293"/>
      <c r="BE584" s="293"/>
      <c r="BF584" s="293"/>
      <c r="BG584" s="293"/>
    </row>
    <row r="585" ht="14.25" customHeight="1">
      <c r="L585" s="178"/>
      <c r="M585" s="178"/>
      <c r="N585" s="178"/>
      <c r="W585" s="292"/>
      <c r="X585" s="293"/>
      <c r="Y585" s="293"/>
      <c r="Z585" s="293"/>
      <c r="AA585" s="293"/>
      <c r="AB585" s="293"/>
      <c r="AC585" s="293"/>
      <c r="AD585" s="293"/>
      <c r="AE585" s="293"/>
      <c r="AF585" s="293"/>
      <c r="AG585" s="293"/>
      <c r="AH585" s="293"/>
      <c r="AI585" s="293"/>
      <c r="AJ585" s="293"/>
      <c r="AK585" s="293"/>
      <c r="AL585" s="293"/>
      <c r="AM585" s="293"/>
      <c r="AN585" s="293"/>
      <c r="AO585" s="293"/>
      <c r="AP585" s="293"/>
      <c r="AQ585" s="293"/>
      <c r="AR585" s="293"/>
      <c r="AS585" s="293"/>
      <c r="AT585" s="293"/>
      <c r="AU585" s="293"/>
      <c r="AV585" s="293"/>
      <c r="AW585" s="293"/>
      <c r="AX585" s="293"/>
      <c r="AY585" s="293"/>
      <c r="AZ585" s="293"/>
      <c r="BA585" s="293"/>
      <c r="BB585" s="293"/>
      <c r="BC585" s="293"/>
      <c r="BD585" s="293"/>
      <c r="BE585" s="293"/>
      <c r="BF585" s="293"/>
      <c r="BG585" s="293"/>
    </row>
    <row r="586" ht="14.25" customHeight="1">
      <c r="L586" s="178"/>
      <c r="M586" s="178"/>
      <c r="N586" s="178"/>
      <c r="W586" s="292"/>
      <c r="X586" s="293"/>
      <c r="Y586" s="293"/>
      <c r="Z586" s="293"/>
      <c r="AA586" s="293"/>
      <c r="AB586" s="293"/>
      <c r="AC586" s="293"/>
      <c r="AD586" s="293"/>
      <c r="AE586" s="293"/>
      <c r="AF586" s="293"/>
      <c r="AG586" s="293"/>
      <c r="AH586" s="293"/>
      <c r="AI586" s="293"/>
      <c r="AJ586" s="293"/>
      <c r="AK586" s="293"/>
      <c r="AL586" s="293"/>
      <c r="AM586" s="293"/>
      <c r="AN586" s="293"/>
      <c r="AO586" s="293"/>
      <c r="AP586" s="293"/>
      <c r="AQ586" s="293"/>
      <c r="AR586" s="293"/>
      <c r="AS586" s="293"/>
      <c r="AT586" s="293"/>
      <c r="AU586" s="293"/>
      <c r="AV586" s="293"/>
      <c r="AW586" s="293"/>
      <c r="AX586" s="293"/>
      <c r="AY586" s="293"/>
      <c r="AZ586" s="293"/>
      <c r="BA586" s="293"/>
      <c r="BB586" s="293"/>
      <c r="BC586" s="293"/>
      <c r="BD586" s="293"/>
      <c r="BE586" s="293"/>
      <c r="BF586" s="293"/>
      <c r="BG586" s="293"/>
    </row>
    <row r="587" ht="14.25" customHeight="1">
      <c r="L587" s="178"/>
      <c r="M587" s="178"/>
      <c r="N587" s="178"/>
      <c r="W587" s="292"/>
      <c r="X587" s="293"/>
      <c r="Y587" s="293"/>
      <c r="Z587" s="293"/>
      <c r="AA587" s="293"/>
      <c r="AB587" s="293"/>
      <c r="AC587" s="293"/>
      <c r="AD587" s="293"/>
      <c r="AE587" s="293"/>
      <c r="AF587" s="293"/>
      <c r="AG587" s="293"/>
      <c r="AH587" s="293"/>
      <c r="AI587" s="293"/>
      <c r="AJ587" s="293"/>
      <c r="AK587" s="293"/>
      <c r="AL587" s="293"/>
      <c r="AM587" s="293"/>
      <c r="AN587" s="293"/>
      <c r="AO587" s="293"/>
      <c r="AP587" s="293"/>
      <c r="AQ587" s="293"/>
      <c r="AR587" s="293"/>
      <c r="AS587" s="293"/>
      <c r="AT587" s="293"/>
      <c r="AU587" s="293"/>
      <c r="AV587" s="293"/>
      <c r="AW587" s="293"/>
      <c r="AX587" s="293"/>
      <c r="AY587" s="293"/>
      <c r="AZ587" s="293"/>
      <c r="BA587" s="293"/>
      <c r="BB587" s="293"/>
      <c r="BC587" s="293"/>
      <c r="BD587" s="293"/>
      <c r="BE587" s="293"/>
      <c r="BF587" s="293"/>
      <c r="BG587" s="293"/>
    </row>
    <row r="588" ht="14.25" customHeight="1">
      <c r="L588" s="178"/>
      <c r="M588" s="178"/>
      <c r="N588" s="178"/>
      <c r="W588" s="292"/>
      <c r="X588" s="293"/>
      <c r="Y588" s="293"/>
      <c r="Z588" s="293"/>
      <c r="AA588" s="293"/>
      <c r="AB588" s="293"/>
      <c r="AC588" s="293"/>
      <c r="AD588" s="293"/>
      <c r="AE588" s="293"/>
      <c r="AF588" s="293"/>
      <c r="AG588" s="293"/>
      <c r="AH588" s="293"/>
      <c r="AI588" s="293"/>
      <c r="AJ588" s="293"/>
      <c r="AK588" s="293"/>
      <c r="AL588" s="293"/>
      <c r="AM588" s="293"/>
      <c r="AN588" s="293"/>
      <c r="AO588" s="293"/>
      <c r="AP588" s="293"/>
      <c r="AQ588" s="293"/>
      <c r="AR588" s="293"/>
      <c r="AS588" s="293"/>
      <c r="AT588" s="293"/>
      <c r="AU588" s="293"/>
      <c r="AV588" s="293"/>
      <c r="AW588" s="293"/>
      <c r="AX588" s="293"/>
      <c r="AY588" s="293"/>
      <c r="AZ588" s="293"/>
      <c r="BA588" s="293"/>
      <c r="BB588" s="293"/>
      <c r="BC588" s="293"/>
      <c r="BD588" s="293"/>
      <c r="BE588" s="293"/>
      <c r="BF588" s="293"/>
      <c r="BG588" s="293"/>
    </row>
    <row r="589" ht="14.25" customHeight="1">
      <c r="L589" s="178"/>
      <c r="M589" s="178"/>
      <c r="N589" s="178"/>
      <c r="W589" s="292"/>
      <c r="X589" s="293"/>
      <c r="Y589" s="293"/>
      <c r="Z589" s="293"/>
      <c r="AA589" s="293"/>
      <c r="AB589" s="293"/>
      <c r="AC589" s="293"/>
      <c r="AD589" s="293"/>
      <c r="AE589" s="293"/>
      <c r="AF589" s="293"/>
      <c r="AG589" s="293"/>
      <c r="AH589" s="293"/>
      <c r="AI589" s="293"/>
      <c r="AJ589" s="293"/>
      <c r="AK589" s="293"/>
      <c r="AL589" s="293"/>
      <c r="AM589" s="293"/>
      <c r="AN589" s="293"/>
      <c r="AO589" s="293"/>
      <c r="AP589" s="293"/>
      <c r="AQ589" s="293"/>
      <c r="AR589" s="293"/>
      <c r="AS589" s="293"/>
      <c r="AT589" s="293"/>
      <c r="AU589" s="293"/>
      <c r="AV589" s="293"/>
      <c r="AW589" s="293"/>
      <c r="AX589" s="293"/>
      <c r="AY589" s="293"/>
      <c r="AZ589" s="293"/>
      <c r="BA589" s="293"/>
      <c r="BB589" s="293"/>
      <c r="BC589" s="293"/>
      <c r="BD589" s="293"/>
      <c r="BE589" s="293"/>
      <c r="BF589" s="293"/>
      <c r="BG589" s="293"/>
    </row>
    <row r="590" ht="14.25" customHeight="1">
      <c r="L590" s="178"/>
      <c r="M590" s="178"/>
      <c r="N590" s="178"/>
      <c r="W590" s="292"/>
      <c r="X590" s="293"/>
      <c r="Y590" s="293"/>
      <c r="Z590" s="293"/>
      <c r="AA590" s="293"/>
      <c r="AB590" s="293"/>
      <c r="AC590" s="293"/>
      <c r="AD590" s="293"/>
      <c r="AE590" s="293"/>
      <c r="AF590" s="293"/>
      <c r="AG590" s="293"/>
      <c r="AH590" s="293"/>
      <c r="AI590" s="293"/>
      <c r="AJ590" s="293"/>
      <c r="AK590" s="293"/>
      <c r="AL590" s="293"/>
      <c r="AM590" s="293"/>
      <c r="AN590" s="293"/>
      <c r="AO590" s="293"/>
      <c r="AP590" s="293"/>
      <c r="AQ590" s="293"/>
      <c r="AR590" s="293"/>
      <c r="AS590" s="293"/>
      <c r="AT590" s="293"/>
      <c r="AU590" s="293"/>
      <c r="AV590" s="293"/>
      <c r="AW590" s="293"/>
      <c r="AX590" s="293"/>
      <c r="AY590" s="293"/>
      <c r="AZ590" s="293"/>
      <c r="BA590" s="293"/>
      <c r="BB590" s="293"/>
      <c r="BC590" s="293"/>
      <c r="BD590" s="293"/>
      <c r="BE590" s="293"/>
      <c r="BF590" s="293"/>
      <c r="BG590" s="293"/>
    </row>
    <row r="591" ht="14.25" customHeight="1">
      <c r="L591" s="178"/>
      <c r="M591" s="178"/>
      <c r="N591" s="178"/>
      <c r="W591" s="292"/>
      <c r="X591" s="293"/>
      <c r="Y591" s="293"/>
      <c r="Z591" s="293"/>
      <c r="AA591" s="293"/>
      <c r="AB591" s="293"/>
      <c r="AC591" s="293"/>
      <c r="AD591" s="293"/>
      <c r="AE591" s="293"/>
      <c r="AF591" s="293"/>
      <c r="AG591" s="293"/>
      <c r="AH591" s="293"/>
      <c r="AI591" s="293"/>
      <c r="AJ591" s="293"/>
      <c r="AK591" s="293"/>
      <c r="AL591" s="293"/>
      <c r="AM591" s="293"/>
      <c r="AN591" s="293"/>
      <c r="AO591" s="293"/>
      <c r="AP591" s="293"/>
      <c r="AQ591" s="293"/>
      <c r="AR591" s="293"/>
      <c r="AS591" s="293"/>
      <c r="AT591" s="293"/>
      <c r="AU591" s="293"/>
      <c r="AV591" s="293"/>
      <c r="AW591" s="293"/>
      <c r="AX591" s="293"/>
      <c r="AY591" s="293"/>
      <c r="AZ591" s="293"/>
      <c r="BA591" s="293"/>
      <c r="BB591" s="293"/>
      <c r="BC591" s="293"/>
      <c r="BD591" s="293"/>
      <c r="BE591" s="293"/>
      <c r="BF591" s="293"/>
      <c r="BG591" s="293"/>
    </row>
    <row r="592" ht="14.25" customHeight="1">
      <c r="L592" s="178"/>
      <c r="M592" s="178"/>
      <c r="N592" s="178"/>
      <c r="W592" s="292"/>
      <c r="X592" s="293"/>
      <c r="Y592" s="293"/>
      <c r="Z592" s="293"/>
      <c r="AA592" s="293"/>
      <c r="AB592" s="293"/>
      <c r="AC592" s="293"/>
      <c r="AD592" s="293"/>
      <c r="AE592" s="293"/>
      <c r="AF592" s="293"/>
      <c r="AG592" s="293"/>
      <c r="AH592" s="293"/>
      <c r="AI592" s="293"/>
      <c r="AJ592" s="293"/>
      <c r="AK592" s="293"/>
      <c r="AL592" s="293"/>
      <c r="AM592" s="293"/>
      <c r="AN592" s="293"/>
      <c r="AO592" s="293"/>
      <c r="AP592" s="293"/>
      <c r="AQ592" s="293"/>
      <c r="AR592" s="293"/>
      <c r="AS592" s="293"/>
      <c r="AT592" s="293"/>
      <c r="AU592" s="293"/>
      <c r="AV592" s="293"/>
      <c r="AW592" s="293"/>
      <c r="AX592" s="293"/>
      <c r="AY592" s="293"/>
      <c r="AZ592" s="293"/>
      <c r="BA592" s="293"/>
      <c r="BB592" s="293"/>
      <c r="BC592" s="293"/>
      <c r="BD592" s="293"/>
      <c r="BE592" s="293"/>
      <c r="BF592" s="293"/>
      <c r="BG592" s="293"/>
    </row>
    <row r="593" ht="14.25" customHeight="1">
      <c r="L593" s="178"/>
      <c r="M593" s="178"/>
      <c r="N593" s="178"/>
      <c r="W593" s="292"/>
      <c r="X593" s="293"/>
      <c r="Y593" s="293"/>
      <c r="Z593" s="293"/>
      <c r="AA593" s="293"/>
      <c r="AB593" s="293"/>
      <c r="AC593" s="293"/>
      <c r="AD593" s="293"/>
      <c r="AE593" s="293"/>
      <c r="AF593" s="293"/>
      <c r="AG593" s="293"/>
      <c r="AH593" s="293"/>
      <c r="AI593" s="293"/>
      <c r="AJ593" s="293"/>
      <c r="AK593" s="293"/>
      <c r="AL593" s="293"/>
      <c r="AM593" s="293"/>
      <c r="AN593" s="293"/>
      <c r="AO593" s="293"/>
      <c r="AP593" s="293"/>
      <c r="AQ593" s="293"/>
      <c r="AR593" s="293"/>
      <c r="AS593" s="293"/>
      <c r="AT593" s="293"/>
      <c r="AU593" s="293"/>
      <c r="AV593" s="293"/>
      <c r="AW593" s="293"/>
      <c r="AX593" s="293"/>
      <c r="AY593" s="293"/>
      <c r="AZ593" s="293"/>
      <c r="BA593" s="293"/>
      <c r="BB593" s="293"/>
      <c r="BC593" s="293"/>
      <c r="BD593" s="293"/>
      <c r="BE593" s="293"/>
      <c r="BF593" s="293"/>
      <c r="BG593" s="293"/>
    </row>
    <row r="594" ht="14.25" customHeight="1">
      <c r="L594" s="178"/>
      <c r="M594" s="178"/>
      <c r="N594" s="178"/>
      <c r="W594" s="292"/>
      <c r="X594" s="293"/>
      <c r="Y594" s="293"/>
      <c r="Z594" s="293"/>
      <c r="AA594" s="293"/>
      <c r="AB594" s="293"/>
      <c r="AC594" s="293"/>
      <c r="AD594" s="293"/>
      <c r="AE594" s="293"/>
      <c r="AF594" s="293"/>
      <c r="AG594" s="293"/>
      <c r="AH594" s="293"/>
      <c r="AI594" s="293"/>
      <c r="AJ594" s="293"/>
      <c r="AK594" s="293"/>
      <c r="AL594" s="293"/>
      <c r="AM594" s="293"/>
      <c r="AN594" s="293"/>
      <c r="AO594" s="293"/>
      <c r="AP594" s="293"/>
      <c r="AQ594" s="293"/>
      <c r="AR594" s="293"/>
      <c r="AS594" s="293"/>
      <c r="AT594" s="293"/>
      <c r="AU594" s="293"/>
      <c r="AV594" s="293"/>
      <c r="AW594" s="293"/>
      <c r="AX594" s="293"/>
      <c r="AY594" s="293"/>
      <c r="AZ594" s="293"/>
      <c r="BA594" s="293"/>
      <c r="BB594" s="293"/>
      <c r="BC594" s="293"/>
      <c r="BD594" s="293"/>
      <c r="BE594" s="293"/>
      <c r="BF594" s="293"/>
      <c r="BG594" s="293"/>
    </row>
    <row r="595" ht="14.25" customHeight="1">
      <c r="L595" s="178"/>
      <c r="M595" s="178"/>
      <c r="N595" s="178"/>
      <c r="W595" s="292"/>
      <c r="X595" s="293"/>
      <c r="Y595" s="293"/>
      <c r="Z595" s="293"/>
      <c r="AA595" s="293"/>
      <c r="AB595" s="293"/>
      <c r="AC595" s="293"/>
      <c r="AD595" s="293"/>
      <c r="AE595" s="293"/>
      <c r="AF595" s="293"/>
      <c r="AG595" s="293"/>
      <c r="AH595" s="293"/>
      <c r="AI595" s="293"/>
      <c r="AJ595" s="293"/>
      <c r="AK595" s="293"/>
      <c r="AL595" s="293"/>
      <c r="AM595" s="293"/>
      <c r="AN595" s="293"/>
      <c r="AO595" s="293"/>
      <c r="AP595" s="293"/>
      <c r="AQ595" s="293"/>
      <c r="AR595" s="293"/>
      <c r="AS595" s="293"/>
      <c r="AT595" s="293"/>
      <c r="AU595" s="293"/>
      <c r="AV595" s="293"/>
      <c r="AW595" s="293"/>
      <c r="AX595" s="293"/>
      <c r="AY595" s="293"/>
      <c r="AZ595" s="293"/>
      <c r="BA595" s="293"/>
      <c r="BB595" s="293"/>
      <c r="BC595" s="293"/>
      <c r="BD595" s="293"/>
      <c r="BE595" s="293"/>
      <c r="BF595" s="293"/>
      <c r="BG595" s="293"/>
    </row>
    <row r="596" ht="14.25" customHeight="1">
      <c r="L596" s="178"/>
      <c r="M596" s="178"/>
      <c r="N596" s="178"/>
      <c r="W596" s="292"/>
      <c r="X596" s="293"/>
      <c r="Y596" s="293"/>
      <c r="Z596" s="293"/>
      <c r="AA596" s="293"/>
      <c r="AB596" s="293"/>
      <c r="AC596" s="293"/>
      <c r="AD596" s="293"/>
      <c r="AE596" s="293"/>
      <c r="AF596" s="293"/>
      <c r="AG596" s="293"/>
      <c r="AH596" s="293"/>
      <c r="AI596" s="293"/>
      <c r="AJ596" s="293"/>
      <c r="AK596" s="293"/>
      <c r="AL596" s="293"/>
      <c r="AM596" s="293"/>
      <c r="AN596" s="293"/>
      <c r="AO596" s="293"/>
      <c r="AP596" s="293"/>
      <c r="AQ596" s="293"/>
      <c r="AR596" s="293"/>
      <c r="AS596" s="293"/>
      <c r="AT596" s="293"/>
      <c r="AU596" s="293"/>
      <c r="AV596" s="293"/>
      <c r="AW596" s="293"/>
      <c r="AX596" s="293"/>
      <c r="AY596" s="293"/>
      <c r="AZ596" s="293"/>
      <c r="BA596" s="293"/>
      <c r="BB596" s="293"/>
      <c r="BC596" s="293"/>
      <c r="BD596" s="293"/>
      <c r="BE596" s="293"/>
      <c r="BF596" s="293"/>
      <c r="BG596" s="293"/>
    </row>
    <row r="597" ht="14.25" customHeight="1">
      <c r="L597" s="178"/>
      <c r="M597" s="178"/>
      <c r="N597" s="178"/>
      <c r="W597" s="292"/>
      <c r="X597" s="293"/>
      <c r="Y597" s="293"/>
      <c r="Z597" s="293"/>
      <c r="AA597" s="293"/>
      <c r="AB597" s="293"/>
      <c r="AC597" s="293"/>
      <c r="AD597" s="293"/>
      <c r="AE597" s="293"/>
      <c r="AF597" s="293"/>
      <c r="AG597" s="293"/>
      <c r="AH597" s="293"/>
      <c r="AI597" s="293"/>
      <c r="AJ597" s="293"/>
      <c r="AK597" s="293"/>
      <c r="AL597" s="293"/>
      <c r="AM597" s="293"/>
      <c r="AN597" s="293"/>
      <c r="AO597" s="293"/>
      <c r="AP597" s="293"/>
      <c r="AQ597" s="293"/>
      <c r="AR597" s="293"/>
      <c r="AS597" s="293"/>
      <c r="AT597" s="293"/>
      <c r="AU597" s="293"/>
      <c r="AV597" s="293"/>
      <c r="AW597" s="293"/>
      <c r="AX597" s="293"/>
      <c r="AY597" s="293"/>
      <c r="AZ597" s="293"/>
      <c r="BA597" s="293"/>
      <c r="BB597" s="293"/>
      <c r="BC597" s="293"/>
      <c r="BD597" s="293"/>
      <c r="BE597" s="293"/>
      <c r="BF597" s="293"/>
      <c r="BG597" s="293"/>
    </row>
    <row r="598" ht="14.25" customHeight="1">
      <c r="L598" s="178"/>
      <c r="M598" s="178"/>
      <c r="N598" s="178"/>
      <c r="W598" s="292"/>
      <c r="X598" s="293"/>
      <c r="Y598" s="293"/>
      <c r="Z598" s="293"/>
      <c r="AA598" s="293"/>
      <c r="AB598" s="293"/>
      <c r="AC598" s="293"/>
      <c r="AD598" s="293"/>
      <c r="AE598" s="293"/>
      <c r="AF598" s="293"/>
      <c r="AG598" s="293"/>
      <c r="AH598" s="293"/>
      <c r="AI598" s="293"/>
      <c r="AJ598" s="293"/>
      <c r="AK598" s="293"/>
      <c r="AL598" s="293"/>
      <c r="AM598" s="293"/>
      <c r="AN598" s="293"/>
      <c r="AO598" s="293"/>
      <c r="AP598" s="293"/>
      <c r="AQ598" s="293"/>
      <c r="AR598" s="293"/>
      <c r="AS598" s="293"/>
      <c r="AT598" s="293"/>
      <c r="AU598" s="293"/>
      <c r="AV598" s="293"/>
      <c r="AW598" s="293"/>
      <c r="AX598" s="293"/>
      <c r="AY598" s="293"/>
      <c r="AZ598" s="293"/>
      <c r="BA598" s="293"/>
      <c r="BB598" s="293"/>
      <c r="BC598" s="293"/>
      <c r="BD598" s="293"/>
      <c r="BE598" s="293"/>
      <c r="BF598" s="293"/>
      <c r="BG598" s="293"/>
    </row>
    <row r="599" ht="14.25" customHeight="1">
      <c r="L599" s="178"/>
      <c r="M599" s="178"/>
      <c r="N599" s="178"/>
      <c r="W599" s="292"/>
      <c r="X599" s="293"/>
      <c r="Y599" s="293"/>
      <c r="Z599" s="293"/>
      <c r="AA599" s="293"/>
      <c r="AB599" s="293"/>
      <c r="AC599" s="293"/>
      <c r="AD599" s="293"/>
      <c r="AE599" s="293"/>
      <c r="AF599" s="293"/>
      <c r="AG599" s="293"/>
      <c r="AH599" s="293"/>
      <c r="AI599" s="293"/>
      <c r="AJ599" s="293"/>
      <c r="AK599" s="293"/>
      <c r="AL599" s="293"/>
      <c r="AM599" s="293"/>
      <c r="AN599" s="293"/>
      <c r="AO599" s="293"/>
      <c r="AP599" s="293"/>
      <c r="AQ599" s="293"/>
      <c r="AR599" s="293"/>
      <c r="AS599" s="293"/>
      <c r="AT599" s="293"/>
      <c r="AU599" s="293"/>
      <c r="AV599" s="293"/>
      <c r="AW599" s="293"/>
      <c r="AX599" s="293"/>
      <c r="AY599" s="293"/>
      <c r="AZ599" s="293"/>
      <c r="BA599" s="293"/>
      <c r="BB599" s="293"/>
      <c r="BC599" s="293"/>
      <c r="BD599" s="293"/>
      <c r="BE599" s="293"/>
      <c r="BF599" s="293"/>
      <c r="BG599" s="293"/>
    </row>
    <row r="600" ht="14.25" customHeight="1">
      <c r="L600" s="178"/>
      <c r="M600" s="178"/>
      <c r="N600" s="178"/>
      <c r="W600" s="292"/>
      <c r="X600" s="293"/>
      <c r="Y600" s="293"/>
      <c r="Z600" s="293"/>
      <c r="AA600" s="293"/>
      <c r="AB600" s="293"/>
      <c r="AC600" s="293"/>
      <c r="AD600" s="293"/>
      <c r="AE600" s="293"/>
      <c r="AF600" s="293"/>
      <c r="AG600" s="293"/>
      <c r="AH600" s="293"/>
      <c r="AI600" s="293"/>
      <c r="AJ600" s="293"/>
      <c r="AK600" s="293"/>
      <c r="AL600" s="293"/>
      <c r="AM600" s="293"/>
      <c r="AN600" s="293"/>
      <c r="AO600" s="293"/>
      <c r="AP600" s="293"/>
      <c r="AQ600" s="293"/>
      <c r="AR600" s="293"/>
      <c r="AS600" s="293"/>
      <c r="AT600" s="293"/>
      <c r="AU600" s="293"/>
      <c r="AV600" s="293"/>
      <c r="AW600" s="293"/>
      <c r="AX600" s="293"/>
      <c r="AY600" s="293"/>
      <c r="AZ600" s="293"/>
      <c r="BA600" s="293"/>
      <c r="BB600" s="293"/>
      <c r="BC600" s="293"/>
      <c r="BD600" s="293"/>
      <c r="BE600" s="293"/>
      <c r="BF600" s="293"/>
      <c r="BG600" s="293"/>
    </row>
    <row r="601" ht="14.25" customHeight="1">
      <c r="L601" s="178"/>
      <c r="M601" s="178"/>
      <c r="N601" s="178"/>
      <c r="W601" s="292"/>
      <c r="X601" s="293"/>
      <c r="Y601" s="293"/>
      <c r="Z601" s="293"/>
      <c r="AA601" s="293"/>
      <c r="AB601" s="293"/>
      <c r="AC601" s="293"/>
      <c r="AD601" s="293"/>
      <c r="AE601" s="293"/>
      <c r="AF601" s="293"/>
      <c r="AG601" s="293"/>
      <c r="AH601" s="293"/>
      <c r="AI601" s="293"/>
      <c r="AJ601" s="293"/>
      <c r="AK601" s="293"/>
      <c r="AL601" s="293"/>
      <c r="AM601" s="293"/>
      <c r="AN601" s="293"/>
      <c r="AO601" s="293"/>
      <c r="AP601" s="293"/>
      <c r="AQ601" s="293"/>
      <c r="AR601" s="293"/>
      <c r="AS601" s="293"/>
      <c r="AT601" s="293"/>
      <c r="AU601" s="293"/>
      <c r="AV601" s="293"/>
      <c r="AW601" s="293"/>
      <c r="AX601" s="293"/>
      <c r="AY601" s="293"/>
      <c r="AZ601" s="293"/>
      <c r="BA601" s="293"/>
      <c r="BB601" s="293"/>
      <c r="BC601" s="293"/>
      <c r="BD601" s="293"/>
      <c r="BE601" s="293"/>
      <c r="BF601" s="293"/>
      <c r="BG601" s="293"/>
    </row>
    <row r="602" ht="14.25" customHeight="1">
      <c r="L602" s="178"/>
      <c r="M602" s="178"/>
      <c r="N602" s="178"/>
      <c r="W602" s="292"/>
      <c r="X602" s="293"/>
      <c r="Y602" s="293"/>
      <c r="Z602" s="293"/>
      <c r="AA602" s="293"/>
      <c r="AB602" s="293"/>
      <c r="AC602" s="293"/>
      <c r="AD602" s="293"/>
      <c r="AE602" s="293"/>
      <c r="AF602" s="293"/>
      <c r="AG602" s="293"/>
      <c r="AH602" s="293"/>
      <c r="AI602" s="293"/>
      <c r="AJ602" s="293"/>
      <c r="AK602" s="293"/>
      <c r="AL602" s="293"/>
      <c r="AM602" s="293"/>
      <c r="AN602" s="293"/>
      <c r="AO602" s="293"/>
      <c r="AP602" s="293"/>
      <c r="AQ602" s="293"/>
      <c r="AR602" s="293"/>
      <c r="AS602" s="293"/>
      <c r="AT602" s="293"/>
      <c r="AU602" s="293"/>
      <c r="AV602" s="293"/>
      <c r="AW602" s="293"/>
      <c r="AX602" s="293"/>
      <c r="AY602" s="293"/>
      <c r="AZ602" s="293"/>
      <c r="BA602" s="293"/>
      <c r="BB602" s="293"/>
      <c r="BC602" s="293"/>
      <c r="BD602" s="293"/>
      <c r="BE602" s="293"/>
      <c r="BF602" s="293"/>
      <c r="BG602" s="293"/>
    </row>
    <row r="603" ht="14.25" customHeight="1">
      <c r="L603" s="178"/>
      <c r="M603" s="178"/>
      <c r="N603" s="178"/>
      <c r="W603" s="292"/>
      <c r="X603" s="293"/>
      <c r="Y603" s="293"/>
      <c r="Z603" s="293"/>
      <c r="AA603" s="293"/>
      <c r="AB603" s="293"/>
      <c r="AC603" s="293"/>
      <c r="AD603" s="293"/>
      <c r="AE603" s="293"/>
      <c r="AF603" s="293"/>
      <c r="AG603" s="293"/>
      <c r="AH603" s="293"/>
      <c r="AI603" s="293"/>
      <c r="AJ603" s="293"/>
      <c r="AK603" s="293"/>
      <c r="AL603" s="293"/>
      <c r="AM603" s="293"/>
      <c r="AN603" s="293"/>
      <c r="AO603" s="293"/>
      <c r="AP603" s="293"/>
      <c r="AQ603" s="293"/>
      <c r="AR603" s="293"/>
      <c r="AS603" s="293"/>
      <c r="AT603" s="293"/>
      <c r="AU603" s="293"/>
      <c r="AV603" s="293"/>
      <c r="AW603" s="293"/>
      <c r="AX603" s="293"/>
      <c r="AY603" s="293"/>
      <c r="AZ603" s="293"/>
      <c r="BA603" s="293"/>
      <c r="BB603" s="293"/>
      <c r="BC603" s="293"/>
      <c r="BD603" s="293"/>
      <c r="BE603" s="293"/>
      <c r="BF603" s="293"/>
      <c r="BG603" s="293"/>
    </row>
    <row r="604" ht="14.25" customHeight="1">
      <c r="L604" s="178"/>
      <c r="M604" s="178"/>
      <c r="N604" s="178"/>
      <c r="W604" s="292"/>
      <c r="X604" s="293"/>
      <c r="Y604" s="293"/>
      <c r="Z604" s="293"/>
      <c r="AA604" s="293"/>
      <c r="AB604" s="293"/>
      <c r="AC604" s="293"/>
      <c r="AD604" s="293"/>
      <c r="AE604" s="293"/>
      <c r="AF604" s="293"/>
      <c r="AG604" s="293"/>
      <c r="AH604" s="293"/>
      <c r="AI604" s="293"/>
      <c r="AJ604" s="293"/>
      <c r="AK604" s="293"/>
      <c r="AL604" s="293"/>
      <c r="AM604" s="293"/>
      <c r="AN604" s="293"/>
      <c r="AO604" s="293"/>
      <c r="AP604" s="293"/>
      <c r="AQ604" s="293"/>
      <c r="AR604" s="293"/>
      <c r="AS604" s="293"/>
      <c r="AT604" s="293"/>
      <c r="AU604" s="293"/>
      <c r="AV604" s="293"/>
      <c r="AW604" s="293"/>
      <c r="AX604" s="293"/>
      <c r="AY604" s="293"/>
      <c r="AZ604" s="293"/>
      <c r="BA604" s="293"/>
      <c r="BB604" s="293"/>
      <c r="BC604" s="293"/>
      <c r="BD604" s="293"/>
      <c r="BE604" s="293"/>
      <c r="BF604" s="293"/>
      <c r="BG604" s="293"/>
    </row>
    <row r="605" ht="14.25" customHeight="1">
      <c r="L605" s="178"/>
      <c r="M605" s="178"/>
      <c r="N605" s="178"/>
      <c r="W605" s="292"/>
      <c r="X605" s="293"/>
      <c r="Y605" s="293"/>
      <c r="Z605" s="293"/>
      <c r="AA605" s="293"/>
      <c r="AB605" s="293"/>
      <c r="AC605" s="293"/>
      <c r="AD605" s="293"/>
      <c r="AE605" s="293"/>
      <c r="AF605" s="293"/>
      <c r="AG605" s="293"/>
      <c r="AH605" s="293"/>
      <c r="AI605" s="293"/>
      <c r="AJ605" s="293"/>
      <c r="AK605" s="293"/>
      <c r="AL605" s="293"/>
      <c r="AM605" s="293"/>
      <c r="AN605" s="293"/>
      <c r="AO605" s="293"/>
      <c r="AP605" s="293"/>
      <c r="AQ605" s="293"/>
      <c r="AR605" s="293"/>
      <c r="AS605" s="293"/>
      <c r="AT605" s="293"/>
      <c r="AU605" s="293"/>
      <c r="AV605" s="293"/>
      <c r="AW605" s="293"/>
      <c r="AX605" s="293"/>
      <c r="AY605" s="293"/>
      <c r="AZ605" s="293"/>
      <c r="BA605" s="293"/>
      <c r="BB605" s="293"/>
      <c r="BC605" s="293"/>
      <c r="BD605" s="293"/>
      <c r="BE605" s="293"/>
      <c r="BF605" s="293"/>
      <c r="BG605" s="293"/>
    </row>
    <row r="606" ht="14.25" customHeight="1">
      <c r="L606" s="178"/>
      <c r="M606" s="178"/>
      <c r="N606" s="178"/>
      <c r="W606" s="292"/>
      <c r="X606" s="293"/>
      <c r="Y606" s="293"/>
      <c r="Z606" s="293"/>
      <c r="AA606" s="293"/>
      <c r="AB606" s="293"/>
      <c r="AC606" s="293"/>
      <c r="AD606" s="293"/>
      <c r="AE606" s="293"/>
      <c r="AF606" s="293"/>
      <c r="AG606" s="293"/>
      <c r="AH606" s="293"/>
      <c r="AI606" s="293"/>
      <c r="AJ606" s="293"/>
      <c r="AK606" s="293"/>
      <c r="AL606" s="293"/>
      <c r="AM606" s="293"/>
      <c r="AN606" s="293"/>
      <c r="AO606" s="293"/>
      <c r="AP606" s="293"/>
      <c r="AQ606" s="293"/>
      <c r="AR606" s="293"/>
      <c r="AS606" s="293"/>
      <c r="AT606" s="293"/>
      <c r="AU606" s="293"/>
      <c r="AV606" s="293"/>
      <c r="AW606" s="293"/>
      <c r="AX606" s="293"/>
      <c r="AY606" s="293"/>
      <c r="AZ606" s="293"/>
      <c r="BA606" s="293"/>
      <c r="BB606" s="293"/>
      <c r="BC606" s="293"/>
      <c r="BD606" s="293"/>
      <c r="BE606" s="293"/>
      <c r="BF606" s="293"/>
      <c r="BG606" s="293"/>
    </row>
    <row r="607" ht="14.25" customHeight="1">
      <c r="L607" s="178"/>
      <c r="M607" s="178"/>
      <c r="N607" s="178"/>
      <c r="W607" s="292"/>
      <c r="X607" s="293"/>
      <c r="Y607" s="293"/>
      <c r="Z607" s="293"/>
      <c r="AA607" s="293"/>
      <c r="AB607" s="293"/>
      <c r="AC607" s="293"/>
      <c r="AD607" s="293"/>
      <c r="AE607" s="293"/>
      <c r="AF607" s="293"/>
      <c r="AG607" s="293"/>
      <c r="AH607" s="293"/>
      <c r="AI607" s="293"/>
      <c r="AJ607" s="293"/>
      <c r="AK607" s="293"/>
      <c r="AL607" s="293"/>
      <c r="AM607" s="293"/>
      <c r="AN607" s="293"/>
      <c r="AO607" s="293"/>
      <c r="AP607" s="293"/>
      <c r="AQ607" s="293"/>
      <c r="AR607" s="293"/>
      <c r="AS607" s="293"/>
      <c r="AT607" s="293"/>
      <c r="AU607" s="293"/>
      <c r="AV607" s="293"/>
      <c r="AW607" s="293"/>
      <c r="AX607" s="293"/>
      <c r="AY607" s="293"/>
      <c r="AZ607" s="293"/>
      <c r="BA607" s="293"/>
      <c r="BB607" s="293"/>
      <c r="BC607" s="293"/>
      <c r="BD607" s="293"/>
      <c r="BE607" s="293"/>
      <c r="BF607" s="293"/>
      <c r="BG607" s="293"/>
    </row>
    <row r="608" ht="14.25" customHeight="1">
      <c r="L608" s="178"/>
      <c r="M608" s="178"/>
      <c r="N608" s="178"/>
      <c r="W608" s="292"/>
      <c r="X608" s="293"/>
      <c r="Y608" s="293"/>
      <c r="Z608" s="293"/>
      <c r="AA608" s="293"/>
      <c r="AB608" s="293"/>
      <c r="AC608" s="293"/>
      <c r="AD608" s="293"/>
      <c r="AE608" s="293"/>
      <c r="AF608" s="293"/>
      <c r="AG608" s="293"/>
      <c r="AH608" s="293"/>
      <c r="AI608" s="293"/>
      <c r="AJ608" s="293"/>
      <c r="AK608" s="293"/>
      <c r="AL608" s="293"/>
      <c r="AM608" s="293"/>
      <c r="AN608" s="293"/>
      <c r="AO608" s="293"/>
      <c r="AP608" s="293"/>
      <c r="AQ608" s="293"/>
      <c r="AR608" s="293"/>
      <c r="AS608" s="293"/>
      <c r="AT608" s="293"/>
      <c r="AU608" s="293"/>
      <c r="AV608" s="293"/>
      <c r="AW608" s="293"/>
      <c r="AX608" s="293"/>
      <c r="AY608" s="293"/>
      <c r="AZ608" s="293"/>
      <c r="BA608" s="293"/>
      <c r="BB608" s="293"/>
      <c r="BC608" s="293"/>
      <c r="BD608" s="293"/>
      <c r="BE608" s="293"/>
      <c r="BF608" s="293"/>
      <c r="BG608" s="293"/>
    </row>
    <row r="609" ht="14.25" customHeight="1">
      <c r="L609" s="178"/>
      <c r="M609" s="178"/>
      <c r="N609" s="178"/>
      <c r="W609" s="292"/>
      <c r="X609" s="293"/>
      <c r="Y609" s="293"/>
      <c r="Z609" s="293"/>
      <c r="AA609" s="293"/>
      <c r="AB609" s="293"/>
      <c r="AC609" s="293"/>
      <c r="AD609" s="293"/>
      <c r="AE609" s="293"/>
      <c r="AF609" s="293"/>
      <c r="AG609" s="293"/>
      <c r="AH609" s="293"/>
      <c r="AI609" s="293"/>
      <c r="AJ609" s="293"/>
      <c r="AK609" s="293"/>
      <c r="AL609" s="293"/>
      <c r="AM609" s="293"/>
      <c r="AN609" s="293"/>
      <c r="AO609" s="293"/>
      <c r="AP609" s="293"/>
      <c r="AQ609" s="293"/>
      <c r="AR609" s="293"/>
      <c r="AS609" s="293"/>
      <c r="AT609" s="293"/>
      <c r="AU609" s="293"/>
      <c r="AV609" s="293"/>
      <c r="AW609" s="293"/>
      <c r="AX609" s="293"/>
      <c r="AY609" s="293"/>
      <c r="AZ609" s="293"/>
      <c r="BA609" s="293"/>
      <c r="BB609" s="293"/>
      <c r="BC609" s="293"/>
      <c r="BD609" s="293"/>
      <c r="BE609" s="293"/>
      <c r="BF609" s="293"/>
      <c r="BG609" s="293"/>
    </row>
    <row r="610" ht="14.25" customHeight="1">
      <c r="L610" s="178"/>
      <c r="M610" s="178"/>
      <c r="N610" s="178"/>
      <c r="W610" s="292"/>
      <c r="X610" s="293"/>
      <c r="Y610" s="293"/>
      <c r="Z610" s="293"/>
      <c r="AA610" s="293"/>
      <c r="AB610" s="293"/>
      <c r="AC610" s="293"/>
      <c r="AD610" s="293"/>
      <c r="AE610" s="293"/>
      <c r="AF610" s="293"/>
      <c r="AG610" s="293"/>
      <c r="AH610" s="293"/>
      <c r="AI610" s="293"/>
      <c r="AJ610" s="293"/>
      <c r="AK610" s="293"/>
      <c r="AL610" s="293"/>
      <c r="AM610" s="293"/>
      <c r="AN610" s="293"/>
      <c r="AO610" s="293"/>
      <c r="AP610" s="293"/>
      <c r="AQ610" s="293"/>
      <c r="AR610" s="293"/>
      <c r="AS610" s="293"/>
      <c r="AT610" s="293"/>
      <c r="AU610" s="293"/>
      <c r="AV610" s="293"/>
      <c r="AW610" s="293"/>
      <c r="AX610" s="293"/>
      <c r="AY610" s="293"/>
      <c r="AZ610" s="293"/>
      <c r="BA610" s="293"/>
      <c r="BB610" s="293"/>
      <c r="BC610" s="293"/>
      <c r="BD610" s="293"/>
      <c r="BE610" s="293"/>
      <c r="BF610" s="293"/>
      <c r="BG610" s="293"/>
    </row>
    <row r="611" ht="14.25" customHeight="1">
      <c r="L611" s="178"/>
      <c r="M611" s="178"/>
      <c r="N611" s="178"/>
      <c r="W611" s="292"/>
      <c r="X611" s="293"/>
      <c r="Y611" s="293"/>
      <c r="Z611" s="293"/>
      <c r="AA611" s="293"/>
      <c r="AB611" s="293"/>
      <c r="AC611" s="293"/>
      <c r="AD611" s="293"/>
      <c r="AE611" s="293"/>
      <c r="AF611" s="293"/>
      <c r="AG611" s="293"/>
      <c r="AH611" s="293"/>
      <c r="AI611" s="293"/>
      <c r="AJ611" s="293"/>
      <c r="AK611" s="293"/>
      <c r="AL611" s="293"/>
      <c r="AM611" s="293"/>
      <c r="AN611" s="293"/>
      <c r="AO611" s="293"/>
      <c r="AP611" s="293"/>
      <c r="AQ611" s="293"/>
      <c r="AR611" s="293"/>
      <c r="AS611" s="293"/>
      <c r="AT611" s="293"/>
      <c r="AU611" s="293"/>
      <c r="AV611" s="293"/>
      <c r="AW611" s="293"/>
      <c r="AX611" s="293"/>
      <c r="AY611" s="293"/>
      <c r="AZ611" s="293"/>
      <c r="BA611" s="293"/>
      <c r="BB611" s="293"/>
      <c r="BC611" s="293"/>
      <c r="BD611" s="293"/>
      <c r="BE611" s="293"/>
      <c r="BF611" s="293"/>
      <c r="BG611" s="293"/>
    </row>
    <row r="612" ht="14.25" customHeight="1">
      <c r="L612" s="178"/>
      <c r="M612" s="178"/>
      <c r="N612" s="178"/>
      <c r="W612" s="292"/>
      <c r="X612" s="293"/>
      <c r="Y612" s="293"/>
      <c r="Z612" s="293"/>
      <c r="AA612" s="293"/>
      <c r="AB612" s="293"/>
      <c r="AC612" s="293"/>
      <c r="AD612" s="293"/>
      <c r="AE612" s="293"/>
      <c r="AF612" s="293"/>
      <c r="AG612" s="293"/>
      <c r="AH612" s="293"/>
      <c r="AI612" s="293"/>
      <c r="AJ612" s="293"/>
      <c r="AK612" s="293"/>
      <c r="AL612" s="293"/>
      <c r="AM612" s="293"/>
      <c r="AN612" s="293"/>
      <c r="AO612" s="293"/>
      <c r="AP612" s="293"/>
      <c r="AQ612" s="293"/>
      <c r="AR612" s="293"/>
      <c r="AS612" s="293"/>
      <c r="AT612" s="293"/>
      <c r="AU612" s="293"/>
      <c r="AV612" s="293"/>
      <c r="AW612" s="293"/>
      <c r="AX612" s="293"/>
      <c r="AY612" s="293"/>
      <c r="AZ612" s="293"/>
      <c r="BA612" s="293"/>
      <c r="BB612" s="293"/>
      <c r="BC612" s="293"/>
      <c r="BD612" s="293"/>
      <c r="BE612" s="293"/>
      <c r="BF612" s="293"/>
      <c r="BG612" s="293"/>
    </row>
    <row r="613" ht="14.25" customHeight="1">
      <c r="L613" s="178"/>
      <c r="M613" s="178"/>
      <c r="N613" s="178"/>
      <c r="W613" s="292"/>
      <c r="X613" s="293"/>
      <c r="Y613" s="293"/>
      <c r="Z613" s="293"/>
      <c r="AA613" s="293"/>
      <c r="AB613" s="293"/>
      <c r="AC613" s="293"/>
      <c r="AD613" s="293"/>
      <c r="AE613" s="293"/>
      <c r="AF613" s="293"/>
      <c r="AG613" s="293"/>
      <c r="AH613" s="293"/>
      <c r="AI613" s="293"/>
      <c r="AJ613" s="293"/>
      <c r="AK613" s="293"/>
      <c r="AL613" s="293"/>
      <c r="AM613" s="293"/>
      <c r="AN613" s="293"/>
      <c r="AO613" s="293"/>
      <c r="AP613" s="293"/>
      <c r="AQ613" s="293"/>
      <c r="AR613" s="293"/>
      <c r="AS613" s="293"/>
      <c r="AT613" s="293"/>
      <c r="AU613" s="293"/>
      <c r="AV613" s="293"/>
      <c r="AW613" s="293"/>
      <c r="AX613" s="293"/>
      <c r="AY613" s="293"/>
      <c r="AZ613" s="293"/>
      <c r="BA613" s="293"/>
      <c r="BB613" s="293"/>
      <c r="BC613" s="293"/>
      <c r="BD613" s="293"/>
      <c r="BE613" s="293"/>
      <c r="BF613" s="293"/>
      <c r="BG613" s="293"/>
    </row>
    <row r="614" ht="14.25" customHeight="1">
      <c r="L614" s="178"/>
      <c r="M614" s="178"/>
      <c r="N614" s="178"/>
      <c r="W614" s="292"/>
      <c r="X614" s="293"/>
      <c r="Y614" s="293"/>
      <c r="Z614" s="293"/>
      <c r="AA614" s="293"/>
      <c r="AB614" s="293"/>
      <c r="AC614" s="293"/>
      <c r="AD614" s="293"/>
      <c r="AE614" s="293"/>
      <c r="AF614" s="293"/>
      <c r="AG614" s="293"/>
      <c r="AH614" s="293"/>
      <c r="AI614" s="293"/>
      <c r="AJ614" s="293"/>
      <c r="AK614" s="293"/>
      <c r="AL614" s="293"/>
      <c r="AM614" s="293"/>
      <c r="AN614" s="293"/>
      <c r="AO614" s="293"/>
      <c r="AP614" s="293"/>
      <c r="AQ614" s="293"/>
      <c r="AR614" s="293"/>
      <c r="AS614" s="293"/>
      <c r="AT614" s="293"/>
      <c r="AU614" s="293"/>
      <c r="AV614" s="293"/>
      <c r="AW614" s="293"/>
      <c r="AX614" s="293"/>
      <c r="AY614" s="293"/>
      <c r="AZ614" s="293"/>
      <c r="BA614" s="293"/>
      <c r="BB614" s="293"/>
      <c r="BC614" s="293"/>
      <c r="BD614" s="293"/>
      <c r="BE614" s="293"/>
      <c r="BF614" s="293"/>
      <c r="BG614" s="293"/>
    </row>
    <row r="615" ht="14.25" customHeight="1">
      <c r="L615" s="178"/>
      <c r="M615" s="178"/>
      <c r="N615" s="178"/>
      <c r="W615" s="292"/>
      <c r="X615" s="293"/>
      <c r="Y615" s="293"/>
      <c r="Z615" s="293"/>
      <c r="AA615" s="293"/>
      <c r="AB615" s="293"/>
      <c r="AC615" s="293"/>
      <c r="AD615" s="293"/>
      <c r="AE615" s="293"/>
      <c r="AF615" s="293"/>
      <c r="AG615" s="293"/>
      <c r="AH615" s="293"/>
      <c r="AI615" s="293"/>
      <c r="AJ615" s="293"/>
      <c r="AK615" s="293"/>
      <c r="AL615" s="293"/>
      <c r="AM615" s="293"/>
      <c r="AN615" s="293"/>
      <c r="AO615" s="293"/>
      <c r="AP615" s="293"/>
      <c r="AQ615" s="293"/>
      <c r="AR615" s="293"/>
      <c r="AS615" s="293"/>
      <c r="AT615" s="293"/>
      <c r="AU615" s="293"/>
      <c r="AV615" s="293"/>
      <c r="AW615" s="293"/>
      <c r="AX615" s="293"/>
      <c r="AY615" s="293"/>
      <c r="AZ615" s="293"/>
      <c r="BA615" s="293"/>
      <c r="BB615" s="293"/>
      <c r="BC615" s="293"/>
      <c r="BD615" s="293"/>
      <c r="BE615" s="293"/>
      <c r="BF615" s="293"/>
      <c r="BG615" s="293"/>
    </row>
    <row r="616" ht="14.25" customHeight="1">
      <c r="L616" s="178"/>
      <c r="M616" s="178"/>
      <c r="N616" s="178"/>
      <c r="W616" s="292"/>
      <c r="X616" s="293"/>
      <c r="Y616" s="293"/>
      <c r="Z616" s="293"/>
      <c r="AA616" s="293"/>
      <c r="AB616" s="293"/>
      <c r="AC616" s="293"/>
      <c r="AD616" s="293"/>
      <c r="AE616" s="293"/>
      <c r="AF616" s="293"/>
      <c r="AG616" s="293"/>
      <c r="AH616" s="293"/>
      <c r="AI616" s="293"/>
      <c r="AJ616" s="293"/>
      <c r="AK616" s="293"/>
      <c r="AL616" s="293"/>
      <c r="AM616" s="293"/>
      <c r="AN616" s="293"/>
      <c r="AO616" s="293"/>
      <c r="AP616" s="293"/>
      <c r="AQ616" s="293"/>
      <c r="AR616" s="293"/>
      <c r="AS616" s="293"/>
      <c r="AT616" s="293"/>
      <c r="AU616" s="293"/>
      <c r="AV616" s="293"/>
      <c r="AW616" s="293"/>
      <c r="AX616" s="293"/>
      <c r="AY616" s="293"/>
      <c r="AZ616" s="293"/>
      <c r="BA616" s="293"/>
      <c r="BB616" s="293"/>
      <c r="BC616" s="293"/>
      <c r="BD616" s="293"/>
      <c r="BE616" s="293"/>
      <c r="BF616" s="293"/>
      <c r="BG616" s="293"/>
    </row>
    <row r="617" ht="14.25" customHeight="1">
      <c r="L617" s="178"/>
      <c r="M617" s="178"/>
      <c r="N617" s="178"/>
      <c r="W617" s="292"/>
      <c r="X617" s="293"/>
      <c r="Y617" s="293"/>
      <c r="Z617" s="293"/>
      <c r="AA617" s="293"/>
      <c r="AB617" s="293"/>
      <c r="AC617" s="293"/>
      <c r="AD617" s="293"/>
      <c r="AE617" s="293"/>
      <c r="AF617" s="293"/>
      <c r="AG617" s="293"/>
      <c r="AH617" s="293"/>
      <c r="AI617" s="293"/>
      <c r="AJ617" s="293"/>
      <c r="AK617" s="293"/>
      <c r="AL617" s="293"/>
      <c r="AM617" s="293"/>
      <c r="AN617" s="293"/>
      <c r="AO617" s="293"/>
      <c r="AP617" s="293"/>
      <c r="AQ617" s="293"/>
      <c r="AR617" s="293"/>
      <c r="AS617" s="293"/>
      <c r="AT617" s="293"/>
      <c r="AU617" s="293"/>
      <c r="AV617" s="293"/>
      <c r="AW617" s="293"/>
      <c r="AX617" s="293"/>
      <c r="AY617" s="293"/>
      <c r="AZ617" s="293"/>
      <c r="BA617" s="293"/>
      <c r="BB617" s="293"/>
      <c r="BC617" s="293"/>
      <c r="BD617" s="293"/>
      <c r="BE617" s="293"/>
      <c r="BF617" s="293"/>
      <c r="BG617" s="293"/>
    </row>
    <row r="618" ht="14.25" customHeight="1">
      <c r="L618" s="178"/>
      <c r="M618" s="178"/>
      <c r="N618" s="178"/>
      <c r="W618" s="292"/>
      <c r="X618" s="293"/>
      <c r="Y618" s="293"/>
      <c r="Z618" s="293"/>
      <c r="AA618" s="293"/>
      <c r="AB618" s="293"/>
      <c r="AC618" s="293"/>
      <c r="AD618" s="293"/>
      <c r="AE618" s="293"/>
      <c r="AF618" s="293"/>
      <c r="AG618" s="293"/>
      <c r="AH618" s="293"/>
      <c r="AI618" s="293"/>
      <c r="AJ618" s="293"/>
      <c r="AK618" s="293"/>
      <c r="AL618" s="293"/>
      <c r="AM618" s="293"/>
      <c r="AN618" s="293"/>
      <c r="AO618" s="293"/>
      <c r="AP618" s="293"/>
      <c r="AQ618" s="293"/>
      <c r="AR618" s="293"/>
      <c r="AS618" s="293"/>
      <c r="AT618" s="293"/>
      <c r="AU618" s="293"/>
      <c r="AV618" s="293"/>
      <c r="AW618" s="293"/>
      <c r="AX618" s="293"/>
      <c r="AY618" s="293"/>
      <c r="AZ618" s="293"/>
      <c r="BA618" s="293"/>
      <c r="BB618" s="293"/>
      <c r="BC618" s="293"/>
      <c r="BD618" s="293"/>
      <c r="BE618" s="293"/>
      <c r="BF618" s="293"/>
      <c r="BG618" s="293"/>
    </row>
    <row r="619" ht="14.25" customHeight="1">
      <c r="L619" s="178"/>
      <c r="M619" s="178"/>
      <c r="N619" s="178"/>
      <c r="W619" s="292"/>
      <c r="X619" s="293"/>
      <c r="Y619" s="293"/>
      <c r="Z619" s="293"/>
      <c r="AA619" s="293"/>
      <c r="AB619" s="293"/>
      <c r="AC619" s="293"/>
      <c r="AD619" s="293"/>
      <c r="AE619" s="293"/>
      <c r="AF619" s="293"/>
      <c r="AG619" s="293"/>
      <c r="AH619" s="293"/>
      <c r="AI619" s="293"/>
      <c r="AJ619" s="293"/>
      <c r="AK619" s="293"/>
      <c r="AL619" s="293"/>
      <c r="AM619" s="293"/>
      <c r="AN619" s="293"/>
      <c r="AO619" s="293"/>
      <c r="AP619" s="293"/>
      <c r="AQ619" s="293"/>
      <c r="AR619" s="293"/>
      <c r="AS619" s="293"/>
      <c r="AT619" s="293"/>
      <c r="AU619" s="293"/>
      <c r="AV619" s="293"/>
      <c r="AW619" s="293"/>
      <c r="AX619" s="293"/>
      <c r="AY619" s="293"/>
      <c r="AZ619" s="293"/>
      <c r="BA619" s="293"/>
      <c r="BB619" s="293"/>
      <c r="BC619" s="293"/>
      <c r="BD619" s="293"/>
      <c r="BE619" s="293"/>
      <c r="BF619" s="293"/>
      <c r="BG619" s="293"/>
    </row>
    <row r="620" ht="14.25" customHeight="1">
      <c r="L620" s="178"/>
      <c r="M620" s="178"/>
      <c r="N620" s="178"/>
      <c r="W620" s="292"/>
      <c r="X620" s="293"/>
      <c r="Y620" s="293"/>
      <c r="Z620" s="293"/>
      <c r="AA620" s="293"/>
      <c r="AB620" s="293"/>
      <c r="AC620" s="293"/>
      <c r="AD620" s="293"/>
      <c r="AE620" s="293"/>
      <c r="AF620" s="293"/>
      <c r="AG620" s="293"/>
      <c r="AH620" s="293"/>
      <c r="AI620" s="293"/>
      <c r="AJ620" s="293"/>
      <c r="AK620" s="293"/>
      <c r="AL620" s="293"/>
      <c r="AM620" s="293"/>
      <c r="AN620" s="293"/>
      <c r="AO620" s="293"/>
      <c r="AP620" s="293"/>
      <c r="AQ620" s="293"/>
      <c r="AR620" s="293"/>
      <c r="AS620" s="293"/>
      <c r="AT620" s="293"/>
      <c r="AU620" s="293"/>
      <c r="AV620" s="293"/>
      <c r="AW620" s="293"/>
      <c r="AX620" s="293"/>
      <c r="AY620" s="293"/>
      <c r="AZ620" s="293"/>
      <c r="BA620" s="293"/>
      <c r="BB620" s="293"/>
      <c r="BC620" s="293"/>
      <c r="BD620" s="293"/>
      <c r="BE620" s="293"/>
      <c r="BF620" s="293"/>
      <c r="BG620" s="293"/>
    </row>
    <row r="621" ht="14.25" customHeight="1">
      <c r="L621" s="178"/>
      <c r="M621" s="178"/>
      <c r="N621" s="178"/>
      <c r="W621" s="292"/>
      <c r="X621" s="293"/>
      <c r="Y621" s="293"/>
      <c r="Z621" s="293"/>
      <c r="AA621" s="293"/>
      <c r="AB621" s="293"/>
      <c r="AC621" s="293"/>
      <c r="AD621" s="293"/>
      <c r="AE621" s="293"/>
      <c r="AF621" s="293"/>
      <c r="AG621" s="293"/>
      <c r="AH621" s="293"/>
      <c r="AI621" s="293"/>
      <c r="AJ621" s="293"/>
      <c r="AK621" s="293"/>
      <c r="AL621" s="293"/>
      <c r="AM621" s="293"/>
      <c r="AN621" s="293"/>
      <c r="AO621" s="293"/>
      <c r="AP621" s="293"/>
      <c r="AQ621" s="293"/>
      <c r="AR621" s="293"/>
      <c r="AS621" s="293"/>
      <c r="AT621" s="293"/>
      <c r="AU621" s="293"/>
      <c r="AV621" s="293"/>
      <c r="AW621" s="293"/>
      <c r="AX621" s="293"/>
      <c r="AY621" s="293"/>
      <c r="AZ621" s="293"/>
      <c r="BA621" s="293"/>
      <c r="BB621" s="293"/>
      <c r="BC621" s="293"/>
      <c r="BD621" s="293"/>
      <c r="BE621" s="293"/>
      <c r="BF621" s="293"/>
      <c r="BG621" s="293"/>
    </row>
    <row r="622" ht="14.25" customHeight="1">
      <c r="L622" s="178"/>
      <c r="M622" s="178"/>
      <c r="N622" s="178"/>
      <c r="W622" s="292"/>
      <c r="X622" s="293"/>
      <c r="Y622" s="293"/>
      <c r="Z622" s="293"/>
      <c r="AA622" s="293"/>
      <c r="AB622" s="293"/>
      <c r="AC622" s="293"/>
      <c r="AD622" s="293"/>
      <c r="AE622" s="293"/>
      <c r="AF622" s="293"/>
      <c r="AG622" s="293"/>
      <c r="AH622" s="293"/>
      <c r="AI622" s="293"/>
      <c r="AJ622" s="293"/>
      <c r="AK622" s="293"/>
      <c r="AL622" s="293"/>
      <c r="AM622" s="293"/>
      <c r="AN622" s="293"/>
      <c r="AO622" s="293"/>
      <c r="AP622" s="293"/>
      <c r="AQ622" s="293"/>
      <c r="AR622" s="293"/>
      <c r="AS622" s="293"/>
      <c r="AT622" s="293"/>
      <c r="AU622" s="293"/>
      <c r="AV622" s="293"/>
      <c r="AW622" s="293"/>
      <c r="AX622" s="293"/>
      <c r="AY622" s="293"/>
      <c r="AZ622" s="293"/>
      <c r="BA622" s="293"/>
      <c r="BB622" s="293"/>
      <c r="BC622" s="293"/>
      <c r="BD622" s="293"/>
      <c r="BE622" s="293"/>
      <c r="BF622" s="293"/>
      <c r="BG622" s="293"/>
    </row>
    <row r="623" ht="14.25" customHeight="1">
      <c r="L623" s="178"/>
      <c r="M623" s="178"/>
      <c r="N623" s="178"/>
      <c r="W623" s="292"/>
      <c r="X623" s="293"/>
      <c r="Y623" s="293"/>
      <c r="Z623" s="293"/>
      <c r="AA623" s="293"/>
      <c r="AB623" s="293"/>
      <c r="AC623" s="293"/>
      <c r="AD623" s="293"/>
      <c r="AE623" s="293"/>
      <c r="AF623" s="293"/>
      <c r="AG623" s="293"/>
      <c r="AH623" s="293"/>
      <c r="AI623" s="293"/>
      <c r="AJ623" s="293"/>
      <c r="AK623" s="293"/>
      <c r="AL623" s="293"/>
      <c r="AM623" s="293"/>
      <c r="AN623" s="293"/>
      <c r="AO623" s="293"/>
      <c r="AP623" s="293"/>
      <c r="AQ623" s="293"/>
      <c r="AR623" s="293"/>
      <c r="AS623" s="293"/>
      <c r="AT623" s="293"/>
      <c r="AU623" s="293"/>
      <c r="AV623" s="293"/>
      <c r="AW623" s="293"/>
      <c r="AX623" s="293"/>
      <c r="AY623" s="293"/>
      <c r="AZ623" s="293"/>
      <c r="BA623" s="293"/>
      <c r="BB623" s="293"/>
      <c r="BC623" s="293"/>
      <c r="BD623" s="293"/>
      <c r="BE623" s="293"/>
      <c r="BF623" s="293"/>
      <c r="BG623" s="293"/>
    </row>
    <row r="624" ht="14.25" customHeight="1">
      <c r="L624" s="178"/>
      <c r="M624" s="178"/>
      <c r="N624" s="178"/>
      <c r="W624" s="292"/>
      <c r="X624" s="293"/>
      <c r="Y624" s="293"/>
      <c r="Z624" s="293"/>
      <c r="AA624" s="293"/>
      <c r="AB624" s="293"/>
      <c r="AC624" s="293"/>
      <c r="AD624" s="293"/>
      <c r="AE624" s="293"/>
      <c r="AF624" s="293"/>
      <c r="AG624" s="293"/>
      <c r="AH624" s="293"/>
      <c r="AI624" s="293"/>
      <c r="AJ624" s="293"/>
      <c r="AK624" s="293"/>
      <c r="AL624" s="293"/>
      <c r="AM624" s="293"/>
      <c r="AN624" s="293"/>
      <c r="AO624" s="293"/>
      <c r="AP624" s="293"/>
      <c r="AQ624" s="293"/>
      <c r="AR624" s="293"/>
      <c r="AS624" s="293"/>
      <c r="AT624" s="293"/>
      <c r="AU624" s="293"/>
      <c r="AV624" s="293"/>
      <c r="AW624" s="293"/>
      <c r="AX624" s="293"/>
      <c r="AY624" s="293"/>
      <c r="AZ624" s="293"/>
      <c r="BA624" s="293"/>
      <c r="BB624" s="293"/>
      <c r="BC624" s="293"/>
      <c r="BD624" s="293"/>
      <c r="BE624" s="293"/>
      <c r="BF624" s="293"/>
      <c r="BG624" s="293"/>
    </row>
    <row r="625" ht="14.25" customHeight="1">
      <c r="L625" s="178"/>
      <c r="M625" s="178"/>
      <c r="N625" s="178"/>
      <c r="W625" s="292"/>
      <c r="X625" s="293"/>
      <c r="Y625" s="293"/>
      <c r="Z625" s="293"/>
      <c r="AA625" s="293"/>
      <c r="AB625" s="293"/>
      <c r="AC625" s="293"/>
      <c r="AD625" s="293"/>
      <c r="AE625" s="293"/>
      <c r="AF625" s="293"/>
      <c r="AG625" s="293"/>
      <c r="AH625" s="293"/>
      <c r="AI625" s="293"/>
      <c r="AJ625" s="293"/>
      <c r="AK625" s="293"/>
      <c r="AL625" s="293"/>
      <c r="AM625" s="293"/>
      <c r="AN625" s="293"/>
      <c r="AO625" s="293"/>
      <c r="AP625" s="293"/>
      <c r="AQ625" s="293"/>
      <c r="AR625" s="293"/>
      <c r="AS625" s="293"/>
      <c r="AT625" s="293"/>
      <c r="AU625" s="293"/>
      <c r="AV625" s="293"/>
      <c r="AW625" s="293"/>
      <c r="AX625" s="293"/>
      <c r="AY625" s="293"/>
      <c r="AZ625" s="293"/>
      <c r="BA625" s="293"/>
      <c r="BB625" s="293"/>
      <c r="BC625" s="293"/>
      <c r="BD625" s="293"/>
      <c r="BE625" s="293"/>
      <c r="BF625" s="293"/>
      <c r="BG625" s="293"/>
    </row>
    <row r="626" ht="14.25" customHeight="1">
      <c r="L626" s="178"/>
      <c r="M626" s="178"/>
      <c r="N626" s="178"/>
      <c r="W626" s="292"/>
      <c r="X626" s="293"/>
      <c r="Y626" s="293"/>
      <c r="Z626" s="293"/>
      <c r="AA626" s="293"/>
      <c r="AB626" s="293"/>
      <c r="AC626" s="293"/>
      <c r="AD626" s="293"/>
      <c r="AE626" s="293"/>
      <c r="AF626" s="293"/>
      <c r="AG626" s="293"/>
      <c r="AH626" s="293"/>
      <c r="AI626" s="293"/>
      <c r="AJ626" s="293"/>
      <c r="AK626" s="293"/>
      <c r="AL626" s="293"/>
      <c r="AM626" s="293"/>
      <c r="AN626" s="293"/>
      <c r="AO626" s="293"/>
      <c r="AP626" s="293"/>
      <c r="AQ626" s="293"/>
      <c r="AR626" s="293"/>
      <c r="AS626" s="293"/>
      <c r="AT626" s="293"/>
      <c r="AU626" s="293"/>
      <c r="AV626" s="293"/>
      <c r="AW626" s="293"/>
      <c r="AX626" s="293"/>
      <c r="AY626" s="293"/>
      <c r="AZ626" s="293"/>
      <c r="BA626" s="293"/>
      <c r="BB626" s="293"/>
      <c r="BC626" s="293"/>
      <c r="BD626" s="293"/>
      <c r="BE626" s="293"/>
      <c r="BF626" s="293"/>
      <c r="BG626" s="293"/>
    </row>
    <row r="627" ht="14.25" customHeight="1">
      <c r="L627" s="178"/>
      <c r="M627" s="178"/>
      <c r="N627" s="178"/>
      <c r="W627" s="292"/>
      <c r="X627" s="293"/>
      <c r="Y627" s="293"/>
      <c r="Z627" s="293"/>
      <c r="AA627" s="293"/>
      <c r="AB627" s="293"/>
      <c r="AC627" s="293"/>
      <c r="AD627" s="293"/>
      <c r="AE627" s="293"/>
      <c r="AF627" s="293"/>
      <c r="AG627" s="293"/>
      <c r="AH627" s="293"/>
      <c r="AI627" s="293"/>
      <c r="AJ627" s="293"/>
      <c r="AK627" s="293"/>
      <c r="AL627" s="293"/>
      <c r="AM627" s="293"/>
      <c r="AN627" s="293"/>
      <c r="AO627" s="293"/>
      <c r="AP627" s="293"/>
      <c r="AQ627" s="293"/>
      <c r="AR627" s="293"/>
      <c r="AS627" s="293"/>
      <c r="AT627" s="293"/>
      <c r="AU627" s="293"/>
      <c r="AV627" s="293"/>
      <c r="AW627" s="293"/>
      <c r="AX627" s="293"/>
      <c r="AY627" s="293"/>
      <c r="AZ627" s="293"/>
      <c r="BA627" s="293"/>
      <c r="BB627" s="293"/>
      <c r="BC627" s="293"/>
      <c r="BD627" s="293"/>
      <c r="BE627" s="293"/>
      <c r="BF627" s="293"/>
      <c r="BG627" s="293"/>
    </row>
    <row r="628" ht="14.25" customHeight="1">
      <c r="L628" s="178"/>
      <c r="M628" s="178"/>
      <c r="N628" s="178"/>
      <c r="W628" s="292"/>
      <c r="X628" s="293"/>
      <c r="Y628" s="293"/>
      <c r="Z628" s="293"/>
      <c r="AA628" s="293"/>
      <c r="AB628" s="293"/>
      <c r="AC628" s="293"/>
      <c r="AD628" s="293"/>
      <c r="AE628" s="293"/>
      <c r="AF628" s="293"/>
      <c r="AG628" s="293"/>
      <c r="AH628" s="293"/>
      <c r="AI628" s="293"/>
      <c r="AJ628" s="293"/>
      <c r="AK628" s="293"/>
      <c r="AL628" s="293"/>
      <c r="AM628" s="293"/>
      <c r="AN628" s="293"/>
      <c r="AO628" s="293"/>
      <c r="AP628" s="293"/>
      <c r="AQ628" s="293"/>
      <c r="AR628" s="293"/>
      <c r="AS628" s="293"/>
      <c r="AT628" s="293"/>
      <c r="AU628" s="293"/>
      <c r="AV628" s="293"/>
      <c r="AW628" s="293"/>
      <c r="AX628" s="293"/>
      <c r="AY628" s="293"/>
      <c r="AZ628" s="293"/>
      <c r="BA628" s="293"/>
      <c r="BB628" s="293"/>
      <c r="BC628" s="293"/>
      <c r="BD628" s="293"/>
      <c r="BE628" s="293"/>
      <c r="BF628" s="293"/>
      <c r="BG628" s="293"/>
    </row>
    <row r="629" ht="14.25" customHeight="1">
      <c r="L629" s="178"/>
      <c r="M629" s="178"/>
      <c r="N629" s="178"/>
      <c r="W629" s="292"/>
      <c r="X629" s="293"/>
      <c r="Y629" s="293"/>
      <c r="Z629" s="293"/>
      <c r="AA629" s="293"/>
      <c r="AB629" s="293"/>
      <c r="AC629" s="293"/>
      <c r="AD629" s="293"/>
      <c r="AE629" s="293"/>
      <c r="AF629" s="293"/>
      <c r="AG629" s="293"/>
      <c r="AH629" s="293"/>
      <c r="AI629" s="293"/>
      <c r="AJ629" s="293"/>
      <c r="AK629" s="293"/>
      <c r="AL629" s="293"/>
      <c r="AM629" s="293"/>
      <c r="AN629" s="293"/>
      <c r="AO629" s="293"/>
      <c r="AP629" s="293"/>
      <c r="AQ629" s="293"/>
      <c r="AR629" s="293"/>
      <c r="AS629" s="293"/>
      <c r="AT629" s="293"/>
      <c r="AU629" s="293"/>
      <c r="AV629" s="293"/>
      <c r="AW629" s="293"/>
      <c r="AX629" s="293"/>
      <c r="AY629" s="293"/>
      <c r="AZ629" s="293"/>
      <c r="BA629" s="293"/>
      <c r="BB629" s="293"/>
      <c r="BC629" s="293"/>
      <c r="BD629" s="293"/>
      <c r="BE629" s="293"/>
      <c r="BF629" s="293"/>
      <c r="BG629" s="293"/>
    </row>
    <row r="630" ht="14.25" customHeight="1">
      <c r="L630" s="178"/>
      <c r="M630" s="178"/>
      <c r="N630" s="178"/>
      <c r="W630" s="292"/>
      <c r="X630" s="293"/>
      <c r="Y630" s="293"/>
      <c r="Z630" s="293"/>
      <c r="AA630" s="293"/>
      <c r="AB630" s="293"/>
      <c r="AC630" s="293"/>
      <c r="AD630" s="293"/>
      <c r="AE630" s="293"/>
      <c r="AF630" s="293"/>
      <c r="AG630" s="293"/>
      <c r="AH630" s="293"/>
      <c r="AI630" s="293"/>
      <c r="AJ630" s="293"/>
      <c r="AK630" s="293"/>
      <c r="AL630" s="293"/>
      <c r="AM630" s="293"/>
      <c r="AN630" s="293"/>
      <c r="AO630" s="293"/>
      <c r="AP630" s="293"/>
      <c r="AQ630" s="293"/>
      <c r="AR630" s="293"/>
      <c r="AS630" s="293"/>
      <c r="AT630" s="293"/>
      <c r="AU630" s="293"/>
      <c r="AV630" s="293"/>
      <c r="AW630" s="293"/>
      <c r="AX630" s="293"/>
      <c r="AY630" s="293"/>
      <c r="AZ630" s="293"/>
      <c r="BA630" s="293"/>
      <c r="BB630" s="293"/>
      <c r="BC630" s="293"/>
      <c r="BD630" s="293"/>
      <c r="BE630" s="293"/>
      <c r="BF630" s="293"/>
      <c r="BG630" s="293"/>
    </row>
    <row r="631" ht="14.25" customHeight="1">
      <c r="L631" s="178"/>
      <c r="M631" s="178"/>
      <c r="N631" s="178"/>
      <c r="W631" s="292"/>
      <c r="X631" s="293"/>
      <c r="Y631" s="293"/>
      <c r="Z631" s="293"/>
      <c r="AA631" s="293"/>
      <c r="AB631" s="293"/>
      <c r="AC631" s="293"/>
      <c r="AD631" s="293"/>
      <c r="AE631" s="293"/>
      <c r="AF631" s="293"/>
      <c r="AG631" s="293"/>
      <c r="AH631" s="293"/>
      <c r="AI631" s="293"/>
      <c r="AJ631" s="293"/>
      <c r="AK631" s="293"/>
      <c r="AL631" s="293"/>
      <c r="AM631" s="293"/>
      <c r="AN631" s="293"/>
      <c r="AO631" s="293"/>
      <c r="AP631" s="293"/>
      <c r="AQ631" s="293"/>
      <c r="AR631" s="293"/>
      <c r="AS631" s="293"/>
      <c r="AT631" s="293"/>
      <c r="AU631" s="293"/>
      <c r="AV631" s="293"/>
      <c r="AW631" s="293"/>
      <c r="AX631" s="293"/>
      <c r="AY631" s="293"/>
      <c r="AZ631" s="293"/>
      <c r="BA631" s="293"/>
      <c r="BB631" s="293"/>
      <c r="BC631" s="293"/>
      <c r="BD631" s="293"/>
      <c r="BE631" s="293"/>
      <c r="BF631" s="293"/>
      <c r="BG631" s="293"/>
    </row>
    <row r="632" ht="14.25" customHeight="1">
      <c r="L632" s="178"/>
      <c r="M632" s="178"/>
      <c r="N632" s="178"/>
      <c r="W632" s="292"/>
      <c r="X632" s="293"/>
      <c r="Y632" s="293"/>
      <c r="Z632" s="293"/>
      <c r="AA632" s="293"/>
      <c r="AB632" s="293"/>
      <c r="AC632" s="293"/>
      <c r="AD632" s="293"/>
      <c r="AE632" s="293"/>
      <c r="AF632" s="293"/>
      <c r="AG632" s="293"/>
      <c r="AH632" s="293"/>
      <c r="AI632" s="293"/>
      <c r="AJ632" s="293"/>
      <c r="AK632" s="293"/>
      <c r="AL632" s="293"/>
      <c r="AM632" s="293"/>
      <c r="AN632" s="293"/>
      <c r="AO632" s="293"/>
      <c r="AP632" s="293"/>
      <c r="AQ632" s="293"/>
      <c r="AR632" s="293"/>
      <c r="AS632" s="293"/>
      <c r="AT632" s="293"/>
      <c r="AU632" s="293"/>
      <c r="AV632" s="293"/>
      <c r="AW632" s="293"/>
      <c r="AX632" s="293"/>
      <c r="AY632" s="293"/>
      <c r="AZ632" s="293"/>
      <c r="BA632" s="293"/>
      <c r="BB632" s="293"/>
      <c r="BC632" s="293"/>
      <c r="BD632" s="293"/>
      <c r="BE632" s="293"/>
      <c r="BF632" s="293"/>
      <c r="BG632" s="293"/>
    </row>
    <row r="633" ht="14.25" customHeight="1">
      <c r="L633" s="178"/>
      <c r="M633" s="178"/>
      <c r="N633" s="178"/>
      <c r="W633" s="292"/>
      <c r="X633" s="293"/>
      <c r="Y633" s="293"/>
      <c r="Z633" s="293"/>
      <c r="AA633" s="293"/>
      <c r="AB633" s="293"/>
      <c r="AC633" s="293"/>
      <c r="AD633" s="293"/>
      <c r="AE633" s="293"/>
      <c r="AF633" s="293"/>
      <c r="AG633" s="293"/>
      <c r="AH633" s="293"/>
      <c r="AI633" s="293"/>
      <c r="AJ633" s="293"/>
      <c r="AK633" s="293"/>
      <c r="AL633" s="293"/>
      <c r="AM633" s="293"/>
      <c r="AN633" s="293"/>
      <c r="AO633" s="293"/>
      <c r="AP633" s="293"/>
      <c r="AQ633" s="293"/>
      <c r="AR633" s="293"/>
      <c r="AS633" s="293"/>
      <c r="AT633" s="293"/>
      <c r="AU633" s="293"/>
      <c r="AV633" s="293"/>
      <c r="AW633" s="293"/>
      <c r="AX633" s="293"/>
      <c r="AY633" s="293"/>
      <c r="AZ633" s="293"/>
      <c r="BA633" s="293"/>
      <c r="BB633" s="293"/>
      <c r="BC633" s="293"/>
      <c r="BD633" s="293"/>
      <c r="BE633" s="293"/>
      <c r="BF633" s="293"/>
      <c r="BG633" s="293"/>
    </row>
    <row r="634" ht="14.25" customHeight="1">
      <c r="L634" s="178"/>
      <c r="M634" s="178"/>
      <c r="N634" s="178"/>
      <c r="W634" s="292"/>
      <c r="X634" s="293"/>
      <c r="Y634" s="293"/>
      <c r="Z634" s="293"/>
      <c r="AA634" s="293"/>
      <c r="AB634" s="293"/>
      <c r="AC634" s="293"/>
      <c r="AD634" s="293"/>
      <c r="AE634" s="293"/>
      <c r="AF634" s="293"/>
      <c r="AG634" s="293"/>
      <c r="AH634" s="293"/>
      <c r="AI634" s="293"/>
      <c r="AJ634" s="293"/>
      <c r="AK634" s="293"/>
      <c r="AL634" s="293"/>
      <c r="AM634" s="293"/>
      <c r="AN634" s="293"/>
      <c r="AO634" s="293"/>
      <c r="AP634" s="293"/>
      <c r="AQ634" s="293"/>
      <c r="AR634" s="293"/>
      <c r="AS634" s="293"/>
      <c r="AT634" s="293"/>
      <c r="AU634" s="293"/>
      <c r="AV634" s="293"/>
      <c r="AW634" s="293"/>
      <c r="AX634" s="293"/>
      <c r="AY634" s="293"/>
      <c r="AZ634" s="293"/>
      <c r="BA634" s="293"/>
      <c r="BB634" s="293"/>
      <c r="BC634" s="293"/>
      <c r="BD634" s="293"/>
      <c r="BE634" s="293"/>
      <c r="BF634" s="293"/>
      <c r="BG634" s="293"/>
    </row>
    <row r="635" ht="14.25" customHeight="1">
      <c r="L635" s="178"/>
      <c r="M635" s="178"/>
      <c r="N635" s="178"/>
      <c r="W635" s="292"/>
      <c r="X635" s="293"/>
      <c r="Y635" s="293"/>
      <c r="Z635" s="293"/>
      <c r="AA635" s="293"/>
      <c r="AB635" s="293"/>
      <c r="AC635" s="293"/>
      <c r="AD635" s="293"/>
      <c r="AE635" s="293"/>
      <c r="AF635" s="293"/>
      <c r="AG635" s="293"/>
      <c r="AH635" s="293"/>
      <c r="AI635" s="293"/>
      <c r="AJ635" s="293"/>
      <c r="AK635" s="293"/>
      <c r="AL635" s="293"/>
      <c r="AM635" s="293"/>
      <c r="AN635" s="293"/>
      <c r="AO635" s="293"/>
      <c r="AP635" s="293"/>
      <c r="AQ635" s="293"/>
      <c r="AR635" s="293"/>
      <c r="AS635" s="293"/>
      <c r="AT635" s="293"/>
      <c r="AU635" s="293"/>
      <c r="AV635" s="293"/>
      <c r="AW635" s="293"/>
      <c r="AX635" s="293"/>
      <c r="AY635" s="293"/>
      <c r="AZ635" s="293"/>
      <c r="BA635" s="293"/>
      <c r="BB635" s="293"/>
      <c r="BC635" s="293"/>
      <c r="BD635" s="293"/>
      <c r="BE635" s="293"/>
      <c r="BF635" s="293"/>
      <c r="BG635" s="293"/>
    </row>
    <row r="636" ht="14.25" customHeight="1">
      <c r="L636" s="178"/>
      <c r="M636" s="178"/>
      <c r="N636" s="178"/>
      <c r="W636" s="292"/>
      <c r="X636" s="293"/>
      <c r="Y636" s="293"/>
      <c r="Z636" s="293"/>
      <c r="AA636" s="293"/>
      <c r="AB636" s="293"/>
      <c r="AC636" s="293"/>
      <c r="AD636" s="293"/>
      <c r="AE636" s="293"/>
      <c r="AF636" s="293"/>
      <c r="AG636" s="293"/>
      <c r="AH636" s="293"/>
      <c r="AI636" s="293"/>
      <c r="AJ636" s="293"/>
      <c r="AK636" s="293"/>
      <c r="AL636" s="293"/>
      <c r="AM636" s="293"/>
      <c r="AN636" s="293"/>
      <c r="AO636" s="293"/>
      <c r="AP636" s="293"/>
      <c r="AQ636" s="293"/>
      <c r="AR636" s="293"/>
      <c r="AS636" s="293"/>
      <c r="AT636" s="293"/>
      <c r="AU636" s="293"/>
      <c r="AV636" s="293"/>
      <c r="AW636" s="293"/>
      <c r="AX636" s="293"/>
      <c r="AY636" s="293"/>
      <c r="AZ636" s="293"/>
      <c r="BA636" s="293"/>
      <c r="BB636" s="293"/>
      <c r="BC636" s="293"/>
      <c r="BD636" s="293"/>
      <c r="BE636" s="293"/>
      <c r="BF636" s="293"/>
      <c r="BG636" s="293"/>
    </row>
    <row r="637" ht="14.25" customHeight="1">
      <c r="L637" s="178"/>
      <c r="M637" s="178"/>
      <c r="N637" s="178"/>
      <c r="W637" s="292"/>
      <c r="X637" s="293"/>
      <c r="Y637" s="293"/>
      <c r="Z637" s="293"/>
      <c r="AA637" s="293"/>
      <c r="AB637" s="293"/>
      <c r="AC637" s="293"/>
      <c r="AD637" s="293"/>
      <c r="AE637" s="293"/>
      <c r="AF637" s="293"/>
      <c r="AG637" s="293"/>
      <c r="AH637" s="293"/>
      <c r="AI637" s="293"/>
      <c r="AJ637" s="293"/>
      <c r="AK637" s="293"/>
      <c r="AL637" s="293"/>
      <c r="AM637" s="293"/>
      <c r="AN637" s="293"/>
      <c r="AO637" s="293"/>
      <c r="AP637" s="293"/>
      <c r="AQ637" s="293"/>
      <c r="AR637" s="293"/>
      <c r="AS637" s="293"/>
      <c r="AT637" s="293"/>
      <c r="AU637" s="293"/>
      <c r="AV637" s="293"/>
      <c r="AW637" s="293"/>
      <c r="AX637" s="293"/>
      <c r="AY637" s="293"/>
      <c r="AZ637" s="293"/>
      <c r="BA637" s="293"/>
      <c r="BB637" s="293"/>
      <c r="BC637" s="293"/>
      <c r="BD637" s="293"/>
      <c r="BE637" s="293"/>
      <c r="BF637" s="293"/>
      <c r="BG637" s="293"/>
    </row>
    <row r="638" ht="14.25" customHeight="1">
      <c r="L638" s="178"/>
      <c r="M638" s="178"/>
      <c r="N638" s="178"/>
      <c r="W638" s="292"/>
      <c r="X638" s="293"/>
      <c r="Y638" s="293"/>
      <c r="Z638" s="293"/>
      <c r="AA638" s="293"/>
      <c r="AB638" s="293"/>
      <c r="AC638" s="293"/>
      <c r="AD638" s="293"/>
      <c r="AE638" s="293"/>
      <c r="AF638" s="293"/>
      <c r="AG638" s="293"/>
      <c r="AH638" s="293"/>
      <c r="AI638" s="293"/>
      <c r="AJ638" s="293"/>
      <c r="AK638" s="293"/>
      <c r="AL638" s="293"/>
      <c r="AM638" s="293"/>
      <c r="AN638" s="293"/>
      <c r="AO638" s="293"/>
      <c r="AP638" s="293"/>
      <c r="AQ638" s="293"/>
      <c r="AR638" s="293"/>
      <c r="AS638" s="293"/>
      <c r="AT638" s="293"/>
      <c r="AU638" s="293"/>
      <c r="AV638" s="293"/>
      <c r="AW638" s="293"/>
      <c r="AX638" s="293"/>
      <c r="AY638" s="293"/>
      <c r="AZ638" s="293"/>
      <c r="BA638" s="293"/>
      <c r="BB638" s="293"/>
      <c r="BC638" s="293"/>
      <c r="BD638" s="293"/>
      <c r="BE638" s="293"/>
      <c r="BF638" s="293"/>
      <c r="BG638" s="293"/>
    </row>
    <row r="639" ht="14.25" customHeight="1">
      <c r="L639" s="178"/>
      <c r="M639" s="178"/>
      <c r="N639" s="178"/>
      <c r="W639" s="292"/>
      <c r="X639" s="293"/>
      <c r="Y639" s="293"/>
      <c r="Z639" s="293"/>
      <c r="AA639" s="293"/>
      <c r="AB639" s="293"/>
      <c r="AC639" s="293"/>
      <c r="AD639" s="293"/>
      <c r="AE639" s="293"/>
      <c r="AF639" s="293"/>
      <c r="AG639" s="293"/>
      <c r="AH639" s="293"/>
      <c r="AI639" s="293"/>
      <c r="AJ639" s="293"/>
      <c r="AK639" s="293"/>
      <c r="AL639" s="293"/>
      <c r="AM639" s="293"/>
      <c r="AN639" s="293"/>
      <c r="AO639" s="293"/>
      <c r="AP639" s="293"/>
      <c r="AQ639" s="293"/>
      <c r="AR639" s="293"/>
      <c r="AS639" s="293"/>
      <c r="AT639" s="293"/>
      <c r="AU639" s="293"/>
      <c r="AV639" s="293"/>
      <c r="AW639" s="293"/>
      <c r="AX639" s="293"/>
      <c r="AY639" s="293"/>
      <c r="AZ639" s="293"/>
      <c r="BA639" s="293"/>
      <c r="BB639" s="293"/>
      <c r="BC639" s="293"/>
      <c r="BD639" s="293"/>
      <c r="BE639" s="293"/>
      <c r="BF639" s="293"/>
      <c r="BG639" s="293"/>
    </row>
    <row r="640" ht="14.25" customHeight="1">
      <c r="L640" s="178"/>
      <c r="M640" s="178"/>
      <c r="N640" s="178"/>
      <c r="W640" s="292"/>
      <c r="X640" s="293"/>
      <c r="Y640" s="293"/>
      <c r="Z640" s="293"/>
      <c r="AA640" s="293"/>
      <c r="AB640" s="293"/>
      <c r="AC640" s="293"/>
      <c r="AD640" s="293"/>
      <c r="AE640" s="293"/>
      <c r="AF640" s="293"/>
      <c r="AG640" s="293"/>
      <c r="AH640" s="293"/>
      <c r="AI640" s="293"/>
      <c r="AJ640" s="293"/>
      <c r="AK640" s="293"/>
      <c r="AL640" s="293"/>
      <c r="AM640" s="293"/>
      <c r="AN640" s="293"/>
      <c r="AO640" s="293"/>
      <c r="AP640" s="293"/>
      <c r="AQ640" s="293"/>
      <c r="AR640" s="293"/>
      <c r="AS640" s="293"/>
      <c r="AT640" s="293"/>
      <c r="AU640" s="293"/>
      <c r="AV640" s="293"/>
      <c r="AW640" s="293"/>
      <c r="AX640" s="293"/>
      <c r="AY640" s="293"/>
      <c r="AZ640" s="293"/>
      <c r="BA640" s="293"/>
      <c r="BB640" s="293"/>
      <c r="BC640" s="293"/>
      <c r="BD640" s="293"/>
      <c r="BE640" s="293"/>
      <c r="BF640" s="293"/>
      <c r="BG640" s="293"/>
    </row>
    <row r="641" ht="14.25" customHeight="1">
      <c r="L641" s="178"/>
      <c r="M641" s="178"/>
      <c r="N641" s="178"/>
      <c r="W641" s="292"/>
      <c r="X641" s="293"/>
      <c r="Y641" s="293"/>
      <c r="Z641" s="293"/>
      <c r="AA641" s="293"/>
      <c r="AB641" s="293"/>
      <c r="AC641" s="293"/>
      <c r="AD641" s="293"/>
      <c r="AE641" s="293"/>
      <c r="AF641" s="293"/>
      <c r="AG641" s="293"/>
      <c r="AH641" s="293"/>
      <c r="AI641" s="293"/>
      <c r="AJ641" s="293"/>
      <c r="AK641" s="293"/>
      <c r="AL641" s="293"/>
      <c r="AM641" s="293"/>
      <c r="AN641" s="293"/>
      <c r="AO641" s="293"/>
      <c r="AP641" s="293"/>
      <c r="AQ641" s="293"/>
      <c r="AR641" s="293"/>
      <c r="AS641" s="293"/>
      <c r="AT641" s="293"/>
      <c r="AU641" s="293"/>
      <c r="AV641" s="293"/>
      <c r="AW641" s="293"/>
      <c r="AX641" s="293"/>
      <c r="AY641" s="293"/>
      <c r="AZ641" s="293"/>
      <c r="BA641" s="293"/>
      <c r="BB641" s="293"/>
      <c r="BC641" s="293"/>
      <c r="BD641" s="293"/>
      <c r="BE641" s="293"/>
      <c r="BF641" s="293"/>
      <c r="BG641" s="293"/>
    </row>
    <row r="642" ht="14.25" customHeight="1">
      <c r="L642" s="178"/>
      <c r="M642" s="178"/>
      <c r="N642" s="178"/>
      <c r="W642" s="292"/>
      <c r="X642" s="293"/>
      <c r="Y642" s="293"/>
      <c r="Z642" s="293"/>
      <c r="AA642" s="293"/>
      <c r="AB642" s="293"/>
      <c r="AC642" s="293"/>
      <c r="AD642" s="293"/>
      <c r="AE642" s="293"/>
      <c r="AF642" s="293"/>
      <c r="AG642" s="293"/>
      <c r="AH642" s="293"/>
      <c r="AI642" s="293"/>
      <c r="AJ642" s="293"/>
      <c r="AK642" s="293"/>
      <c r="AL642" s="293"/>
      <c r="AM642" s="293"/>
      <c r="AN642" s="293"/>
      <c r="AO642" s="293"/>
      <c r="AP642" s="293"/>
      <c r="AQ642" s="293"/>
      <c r="AR642" s="293"/>
      <c r="AS642" s="293"/>
      <c r="AT642" s="293"/>
      <c r="AU642" s="293"/>
      <c r="AV642" s="293"/>
      <c r="AW642" s="293"/>
      <c r="AX642" s="293"/>
      <c r="AY642" s="293"/>
      <c r="AZ642" s="293"/>
      <c r="BA642" s="293"/>
      <c r="BB642" s="293"/>
      <c r="BC642" s="293"/>
      <c r="BD642" s="293"/>
      <c r="BE642" s="293"/>
      <c r="BF642" s="293"/>
      <c r="BG642" s="293"/>
    </row>
    <row r="643" ht="14.25" customHeight="1">
      <c r="L643" s="178"/>
      <c r="M643" s="178"/>
      <c r="N643" s="178"/>
      <c r="W643" s="292"/>
      <c r="X643" s="293"/>
      <c r="Y643" s="293"/>
      <c r="Z643" s="293"/>
      <c r="AA643" s="293"/>
      <c r="AB643" s="293"/>
      <c r="AC643" s="293"/>
      <c r="AD643" s="293"/>
      <c r="AE643" s="293"/>
      <c r="AF643" s="293"/>
      <c r="AG643" s="293"/>
      <c r="AH643" s="293"/>
      <c r="AI643" s="293"/>
      <c r="AJ643" s="293"/>
      <c r="AK643" s="293"/>
      <c r="AL643" s="293"/>
      <c r="AM643" s="293"/>
      <c r="AN643" s="293"/>
      <c r="AO643" s="293"/>
      <c r="AP643" s="293"/>
      <c r="AQ643" s="293"/>
      <c r="AR643" s="293"/>
      <c r="AS643" s="293"/>
      <c r="AT643" s="293"/>
      <c r="AU643" s="293"/>
      <c r="AV643" s="293"/>
      <c r="AW643" s="293"/>
      <c r="AX643" s="293"/>
      <c r="AY643" s="293"/>
      <c r="AZ643" s="293"/>
      <c r="BA643" s="293"/>
      <c r="BB643" s="293"/>
      <c r="BC643" s="293"/>
      <c r="BD643" s="293"/>
      <c r="BE643" s="293"/>
      <c r="BF643" s="293"/>
      <c r="BG643" s="293"/>
    </row>
    <row r="644" ht="14.25" customHeight="1">
      <c r="L644" s="178"/>
      <c r="M644" s="178"/>
      <c r="N644" s="178"/>
      <c r="W644" s="292"/>
      <c r="X644" s="293"/>
      <c r="Y644" s="293"/>
      <c r="Z644" s="293"/>
      <c r="AA644" s="293"/>
      <c r="AB644" s="293"/>
      <c r="AC644" s="293"/>
      <c r="AD644" s="293"/>
      <c r="AE644" s="293"/>
      <c r="AF644" s="293"/>
      <c r="AG644" s="293"/>
      <c r="AH644" s="293"/>
      <c r="AI644" s="293"/>
      <c r="AJ644" s="293"/>
      <c r="AK644" s="293"/>
      <c r="AL644" s="293"/>
      <c r="AM644" s="293"/>
      <c r="AN644" s="293"/>
      <c r="AO644" s="293"/>
      <c r="AP644" s="293"/>
      <c r="AQ644" s="293"/>
      <c r="AR644" s="293"/>
      <c r="AS644" s="293"/>
      <c r="AT644" s="293"/>
      <c r="AU644" s="293"/>
      <c r="AV644" s="293"/>
      <c r="AW644" s="293"/>
      <c r="AX644" s="293"/>
      <c r="AY644" s="293"/>
      <c r="AZ644" s="293"/>
      <c r="BA644" s="293"/>
      <c r="BB644" s="293"/>
      <c r="BC644" s="293"/>
      <c r="BD644" s="293"/>
      <c r="BE644" s="293"/>
      <c r="BF644" s="293"/>
      <c r="BG644" s="293"/>
    </row>
    <row r="645" ht="14.25" customHeight="1">
      <c r="L645" s="178"/>
      <c r="M645" s="178"/>
      <c r="N645" s="178"/>
      <c r="W645" s="292"/>
      <c r="X645" s="293"/>
      <c r="Y645" s="293"/>
      <c r="Z645" s="293"/>
      <c r="AA645" s="293"/>
      <c r="AB645" s="293"/>
      <c r="AC645" s="293"/>
      <c r="AD645" s="293"/>
      <c r="AE645" s="293"/>
      <c r="AF645" s="293"/>
      <c r="AG645" s="293"/>
      <c r="AH645" s="293"/>
      <c r="AI645" s="293"/>
      <c r="AJ645" s="293"/>
      <c r="AK645" s="293"/>
      <c r="AL645" s="293"/>
      <c r="AM645" s="293"/>
      <c r="AN645" s="293"/>
      <c r="AO645" s="293"/>
      <c r="AP645" s="293"/>
      <c r="AQ645" s="293"/>
      <c r="AR645" s="293"/>
      <c r="AS645" s="293"/>
      <c r="AT645" s="293"/>
      <c r="AU645" s="293"/>
      <c r="AV645" s="293"/>
      <c r="AW645" s="293"/>
      <c r="AX645" s="293"/>
      <c r="AY645" s="293"/>
      <c r="AZ645" s="293"/>
      <c r="BA645" s="293"/>
      <c r="BB645" s="293"/>
      <c r="BC645" s="293"/>
      <c r="BD645" s="293"/>
      <c r="BE645" s="293"/>
      <c r="BF645" s="293"/>
      <c r="BG645" s="293"/>
    </row>
    <row r="646" ht="14.25" customHeight="1">
      <c r="L646" s="178"/>
      <c r="M646" s="178"/>
      <c r="N646" s="178"/>
      <c r="W646" s="292"/>
      <c r="X646" s="293"/>
      <c r="Y646" s="293"/>
      <c r="Z646" s="293"/>
      <c r="AA646" s="293"/>
      <c r="AB646" s="293"/>
      <c r="AC646" s="293"/>
      <c r="AD646" s="293"/>
      <c r="AE646" s="293"/>
      <c r="AF646" s="293"/>
      <c r="AG646" s="293"/>
      <c r="AH646" s="293"/>
      <c r="AI646" s="293"/>
      <c r="AJ646" s="293"/>
      <c r="AK646" s="293"/>
      <c r="AL646" s="293"/>
      <c r="AM646" s="293"/>
      <c r="AN646" s="293"/>
      <c r="AO646" s="293"/>
      <c r="AP646" s="293"/>
      <c r="AQ646" s="293"/>
      <c r="AR646" s="293"/>
      <c r="AS646" s="293"/>
      <c r="AT646" s="293"/>
      <c r="AU646" s="293"/>
      <c r="AV646" s="293"/>
      <c r="AW646" s="293"/>
      <c r="AX646" s="293"/>
      <c r="AY646" s="293"/>
      <c r="AZ646" s="293"/>
      <c r="BA646" s="293"/>
      <c r="BB646" s="293"/>
      <c r="BC646" s="293"/>
      <c r="BD646" s="293"/>
      <c r="BE646" s="293"/>
      <c r="BF646" s="293"/>
      <c r="BG646" s="293"/>
    </row>
    <row r="647" ht="14.25" customHeight="1">
      <c r="L647" s="178"/>
      <c r="M647" s="178"/>
      <c r="N647" s="178"/>
      <c r="W647" s="292"/>
      <c r="X647" s="293"/>
      <c r="Y647" s="293"/>
      <c r="Z647" s="293"/>
      <c r="AA647" s="293"/>
      <c r="AB647" s="293"/>
      <c r="AC647" s="293"/>
      <c r="AD647" s="293"/>
      <c r="AE647" s="293"/>
      <c r="AF647" s="293"/>
      <c r="AG647" s="293"/>
      <c r="AH647" s="293"/>
      <c r="AI647" s="293"/>
      <c r="AJ647" s="293"/>
      <c r="AK647" s="293"/>
      <c r="AL647" s="293"/>
      <c r="AM647" s="293"/>
      <c r="AN647" s="293"/>
      <c r="AO647" s="293"/>
      <c r="AP647" s="293"/>
      <c r="AQ647" s="293"/>
      <c r="AR647" s="293"/>
      <c r="AS647" s="293"/>
      <c r="AT647" s="293"/>
      <c r="AU647" s="293"/>
      <c r="AV647" s="293"/>
      <c r="AW647" s="293"/>
      <c r="AX647" s="293"/>
      <c r="AY647" s="293"/>
      <c r="AZ647" s="293"/>
      <c r="BA647" s="293"/>
      <c r="BB647" s="293"/>
      <c r="BC647" s="293"/>
      <c r="BD647" s="293"/>
      <c r="BE647" s="293"/>
      <c r="BF647" s="293"/>
      <c r="BG647" s="293"/>
    </row>
    <row r="648" ht="14.25" customHeight="1">
      <c r="L648" s="178"/>
      <c r="M648" s="178"/>
      <c r="N648" s="178"/>
      <c r="W648" s="292"/>
      <c r="X648" s="293"/>
      <c r="Y648" s="293"/>
      <c r="Z648" s="293"/>
      <c r="AA648" s="293"/>
      <c r="AB648" s="293"/>
      <c r="AC648" s="293"/>
      <c r="AD648" s="293"/>
      <c r="AE648" s="293"/>
      <c r="AF648" s="293"/>
      <c r="AG648" s="293"/>
      <c r="AH648" s="293"/>
      <c r="AI648" s="293"/>
      <c r="AJ648" s="293"/>
      <c r="AK648" s="293"/>
      <c r="AL648" s="293"/>
      <c r="AM648" s="293"/>
      <c r="AN648" s="293"/>
      <c r="AO648" s="293"/>
      <c r="AP648" s="293"/>
      <c r="AQ648" s="293"/>
      <c r="AR648" s="293"/>
      <c r="AS648" s="293"/>
      <c r="AT648" s="293"/>
      <c r="AU648" s="293"/>
      <c r="AV648" s="293"/>
      <c r="AW648" s="293"/>
      <c r="AX648" s="293"/>
      <c r="AY648" s="293"/>
      <c r="AZ648" s="293"/>
      <c r="BA648" s="293"/>
      <c r="BB648" s="293"/>
      <c r="BC648" s="293"/>
      <c r="BD648" s="293"/>
      <c r="BE648" s="293"/>
      <c r="BF648" s="293"/>
      <c r="BG648" s="293"/>
    </row>
    <row r="649" ht="14.25" customHeight="1">
      <c r="L649" s="178"/>
      <c r="M649" s="178"/>
      <c r="N649" s="178"/>
      <c r="W649" s="292"/>
      <c r="X649" s="293"/>
      <c r="Y649" s="293"/>
      <c r="Z649" s="293"/>
      <c r="AA649" s="293"/>
      <c r="AB649" s="293"/>
      <c r="AC649" s="293"/>
      <c r="AD649" s="293"/>
      <c r="AE649" s="293"/>
      <c r="AF649" s="293"/>
      <c r="AG649" s="293"/>
      <c r="AH649" s="293"/>
      <c r="AI649" s="293"/>
      <c r="AJ649" s="293"/>
      <c r="AK649" s="293"/>
      <c r="AL649" s="293"/>
      <c r="AM649" s="293"/>
      <c r="AN649" s="293"/>
      <c r="AO649" s="293"/>
      <c r="AP649" s="293"/>
      <c r="AQ649" s="293"/>
      <c r="AR649" s="293"/>
      <c r="AS649" s="293"/>
      <c r="AT649" s="293"/>
      <c r="AU649" s="293"/>
      <c r="AV649" s="293"/>
      <c r="AW649" s="293"/>
      <c r="AX649" s="293"/>
      <c r="AY649" s="293"/>
      <c r="AZ649" s="293"/>
      <c r="BA649" s="293"/>
      <c r="BB649" s="293"/>
      <c r="BC649" s="293"/>
      <c r="BD649" s="293"/>
      <c r="BE649" s="293"/>
      <c r="BF649" s="293"/>
      <c r="BG649" s="293"/>
    </row>
    <row r="650" ht="14.25" customHeight="1">
      <c r="L650" s="178"/>
      <c r="M650" s="178"/>
      <c r="N650" s="178"/>
      <c r="W650" s="292"/>
      <c r="X650" s="293"/>
      <c r="Y650" s="293"/>
      <c r="Z650" s="293"/>
      <c r="AA650" s="293"/>
      <c r="AB650" s="293"/>
      <c r="AC650" s="293"/>
      <c r="AD650" s="293"/>
      <c r="AE650" s="293"/>
      <c r="AF650" s="293"/>
      <c r="AG650" s="293"/>
      <c r="AH650" s="293"/>
      <c r="AI650" s="293"/>
      <c r="AJ650" s="293"/>
      <c r="AK650" s="293"/>
      <c r="AL650" s="293"/>
      <c r="AM650" s="293"/>
      <c r="AN650" s="293"/>
      <c r="AO650" s="293"/>
      <c r="AP650" s="293"/>
      <c r="AQ650" s="293"/>
      <c r="AR650" s="293"/>
      <c r="AS650" s="293"/>
      <c r="AT650" s="293"/>
      <c r="AU650" s="293"/>
      <c r="AV650" s="293"/>
      <c r="AW650" s="293"/>
      <c r="AX650" s="293"/>
      <c r="AY650" s="293"/>
      <c r="AZ650" s="293"/>
      <c r="BA650" s="293"/>
      <c r="BB650" s="293"/>
      <c r="BC650" s="293"/>
      <c r="BD650" s="293"/>
      <c r="BE650" s="293"/>
      <c r="BF650" s="293"/>
      <c r="BG650" s="293"/>
    </row>
    <row r="651" ht="14.25" customHeight="1">
      <c r="L651" s="178"/>
      <c r="M651" s="178"/>
      <c r="N651" s="178"/>
      <c r="W651" s="292"/>
      <c r="X651" s="293"/>
      <c r="Y651" s="293"/>
      <c r="Z651" s="293"/>
      <c r="AA651" s="293"/>
      <c r="AB651" s="293"/>
      <c r="AC651" s="293"/>
      <c r="AD651" s="293"/>
      <c r="AE651" s="293"/>
      <c r="AF651" s="293"/>
      <c r="AG651" s="293"/>
      <c r="AH651" s="293"/>
      <c r="AI651" s="293"/>
      <c r="AJ651" s="293"/>
      <c r="AK651" s="293"/>
      <c r="AL651" s="293"/>
      <c r="AM651" s="293"/>
      <c r="AN651" s="293"/>
      <c r="AO651" s="293"/>
      <c r="AP651" s="293"/>
      <c r="AQ651" s="293"/>
      <c r="AR651" s="293"/>
      <c r="AS651" s="293"/>
      <c r="AT651" s="293"/>
      <c r="AU651" s="293"/>
      <c r="AV651" s="293"/>
      <c r="AW651" s="293"/>
      <c r="AX651" s="293"/>
      <c r="AY651" s="293"/>
      <c r="AZ651" s="293"/>
      <c r="BA651" s="293"/>
      <c r="BB651" s="293"/>
      <c r="BC651" s="293"/>
      <c r="BD651" s="293"/>
      <c r="BE651" s="293"/>
      <c r="BF651" s="293"/>
      <c r="BG651" s="293"/>
    </row>
    <row r="652" ht="14.25" customHeight="1">
      <c r="L652" s="178"/>
      <c r="M652" s="178"/>
      <c r="N652" s="178"/>
      <c r="W652" s="292"/>
      <c r="X652" s="293"/>
      <c r="Y652" s="293"/>
      <c r="Z652" s="293"/>
      <c r="AA652" s="293"/>
      <c r="AB652" s="293"/>
      <c r="AC652" s="293"/>
      <c r="AD652" s="293"/>
      <c r="AE652" s="293"/>
      <c r="AF652" s="293"/>
      <c r="AG652" s="293"/>
      <c r="AH652" s="293"/>
      <c r="AI652" s="293"/>
      <c r="AJ652" s="293"/>
      <c r="AK652" s="293"/>
      <c r="AL652" s="293"/>
      <c r="AM652" s="293"/>
      <c r="AN652" s="293"/>
      <c r="AO652" s="293"/>
      <c r="AP652" s="293"/>
      <c r="AQ652" s="293"/>
      <c r="AR652" s="293"/>
      <c r="AS652" s="293"/>
      <c r="AT652" s="293"/>
      <c r="AU652" s="293"/>
      <c r="AV652" s="293"/>
      <c r="AW652" s="293"/>
      <c r="AX652" s="293"/>
      <c r="AY652" s="293"/>
      <c r="AZ652" s="293"/>
      <c r="BA652" s="293"/>
      <c r="BB652" s="293"/>
      <c r="BC652" s="293"/>
      <c r="BD652" s="293"/>
      <c r="BE652" s="293"/>
      <c r="BF652" s="293"/>
      <c r="BG652" s="293"/>
    </row>
    <row r="653" ht="14.25" customHeight="1">
      <c r="L653" s="178"/>
      <c r="M653" s="178"/>
      <c r="N653" s="178"/>
      <c r="W653" s="292"/>
      <c r="X653" s="293"/>
      <c r="Y653" s="293"/>
      <c r="Z653" s="293"/>
      <c r="AA653" s="293"/>
      <c r="AB653" s="293"/>
      <c r="AC653" s="293"/>
      <c r="AD653" s="293"/>
      <c r="AE653" s="293"/>
      <c r="AF653" s="293"/>
      <c r="AG653" s="293"/>
      <c r="AH653" s="293"/>
      <c r="AI653" s="293"/>
      <c r="AJ653" s="293"/>
      <c r="AK653" s="293"/>
      <c r="AL653" s="293"/>
      <c r="AM653" s="293"/>
      <c r="AN653" s="293"/>
      <c r="AO653" s="293"/>
      <c r="AP653" s="293"/>
      <c r="AQ653" s="293"/>
      <c r="AR653" s="293"/>
      <c r="AS653" s="293"/>
      <c r="AT653" s="293"/>
      <c r="AU653" s="293"/>
      <c r="AV653" s="293"/>
      <c r="AW653" s="293"/>
      <c r="AX653" s="293"/>
      <c r="AY653" s="293"/>
      <c r="AZ653" s="293"/>
      <c r="BA653" s="293"/>
      <c r="BB653" s="293"/>
      <c r="BC653" s="293"/>
      <c r="BD653" s="293"/>
      <c r="BE653" s="293"/>
      <c r="BF653" s="293"/>
      <c r="BG653" s="293"/>
    </row>
    <row r="654" ht="14.25" customHeight="1">
      <c r="L654" s="178"/>
      <c r="M654" s="178"/>
      <c r="N654" s="178"/>
      <c r="W654" s="292"/>
      <c r="X654" s="293"/>
      <c r="Y654" s="293"/>
      <c r="Z654" s="293"/>
      <c r="AA654" s="293"/>
      <c r="AB654" s="293"/>
      <c r="AC654" s="293"/>
      <c r="AD654" s="293"/>
      <c r="AE654" s="293"/>
      <c r="AF654" s="293"/>
      <c r="AG654" s="293"/>
      <c r="AH654" s="293"/>
      <c r="AI654" s="293"/>
      <c r="AJ654" s="293"/>
      <c r="AK654" s="293"/>
      <c r="AL654" s="293"/>
      <c r="AM654" s="293"/>
      <c r="AN654" s="293"/>
      <c r="AO654" s="293"/>
      <c r="AP654" s="293"/>
      <c r="AQ654" s="293"/>
      <c r="AR654" s="293"/>
      <c r="AS654" s="293"/>
      <c r="AT654" s="293"/>
      <c r="AU654" s="293"/>
      <c r="AV654" s="293"/>
      <c r="AW654" s="293"/>
      <c r="AX654" s="293"/>
      <c r="AY654" s="293"/>
      <c r="AZ654" s="293"/>
      <c r="BA654" s="293"/>
      <c r="BB654" s="293"/>
      <c r="BC654" s="293"/>
      <c r="BD654" s="293"/>
      <c r="BE654" s="293"/>
      <c r="BF654" s="293"/>
      <c r="BG654" s="293"/>
    </row>
    <row r="655" ht="14.25" customHeight="1">
      <c r="L655" s="178"/>
      <c r="M655" s="178"/>
      <c r="N655" s="178"/>
      <c r="W655" s="292"/>
      <c r="X655" s="293"/>
      <c r="Y655" s="293"/>
      <c r="Z655" s="293"/>
      <c r="AA655" s="293"/>
      <c r="AB655" s="293"/>
      <c r="AC655" s="293"/>
      <c r="AD655" s="293"/>
      <c r="AE655" s="293"/>
      <c r="AF655" s="293"/>
      <c r="AG655" s="293"/>
      <c r="AH655" s="293"/>
      <c r="AI655" s="293"/>
      <c r="AJ655" s="293"/>
      <c r="AK655" s="293"/>
      <c r="AL655" s="293"/>
      <c r="AM655" s="293"/>
      <c r="AN655" s="293"/>
      <c r="AO655" s="293"/>
      <c r="AP655" s="293"/>
      <c r="AQ655" s="293"/>
      <c r="AR655" s="293"/>
      <c r="AS655" s="293"/>
      <c r="AT655" s="293"/>
      <c r="AU655" s="293"/>
      <c r="AV655" s="293"/>
      <c r="AW655" s="293"/>
      <c r="AX655" s="293"/>
      <c r="AY655" s="293"/>
      <c r="AZ655" s="293"/>
      <c r="BA655" s="293"/>
      <c r="BB655" s="293"/>
      <c r="BC655" s="293"/>
      <c r="BD655" s="293"/>
      <c r="BE655" s="293"/>
      <c r="BF655" s="293"/>
      <c r="BG655" s="293"/>
    </row>
    <row r="656" ht="14.25" customHeight="1">
      <c r="L656" s="178"/>
      <c r="M656" s="178"/>
      <c r="N656" s="178"/>
      <c r="W656" s="292"/>
      <c r="X656" s="293"/>
      <c r="Y656" s="293"/>
      <c r="Z656" s="293"/>
      <c r="AA656" s="293"/>
      <c r="AB656" s="293"/>
      <c r="AC656" s="293"/>
      <c r="AD656" s="293"/>
      <c r="AE656" s="293"/>
      <c r="AF656" s="293"/>
      <c r="AG656" s="293"/>
      <c r="AH656" s="293"/>
      <c r="AI656" s="293"/>
      <c r="AJ656" s="293"/>
      <c r="AK656" s="293"/>
      <c r="AL656" s="293"/>
      <c r="AM656" s="293"/>
      <c r="AN656" s="293"/>
      <c r="AO656" s="293"/>
      <c r="AP656" s="293"/>
      <c r="AQ656" s="293"/>
      <c r="AR656" s="293"/>
      <c r="AS656" s="293"/>
      <c r="AT656" s="293"/>
      <c r="AU656" s="293"/>
      <c r="AV656" s="293"/>
      <c r="AW656" s="293"/>
      <c r="AX656" s="293"/>
      <c r="AY656" s="293"/>
      <c r="AZ656" s="293"/>
      <c r="BA656" s="293"/>
      <c r="BB656" s="293"/>
      <c r="BC656" s="293"/>
      <c r="BD656" s="293"/>
      <c r="BE656" s="293"/>
      <c r="BF656" s="293"/>
      <c r="BG656" s="293"/>
    </row>
    <row r="657" ht="14.25" customHeight="1">
      <c r="L657" s="178"/>
      <c r="M657" s="178"/>
      <c r="N657" s="178"/>
      <c r="W657" s="292"/>
      <c r="X657" s="293"/>
      <c r="Y657" s="293"/>
      <c r="Z657" s="293"/>
      <c r="AA657" s="293"/>
      <c r="AB657" s="293"/>
      <c r="AC657" s="293"/>
      <c r="AD657" s="293"/>
      <c r="AE657" s="293"/>
      <c r="AF657" s="293"/>
      <c r="AG657" s="293"/>
      <c r="AH657" s="293"/>
      <c r="AI657" s="293"/>
      <c r="AJ657" s="293"/>
      <c r="AK657" s="293"/>
      <c r="AL657" s="293"/>
      <c r="AM657" s="293"/>
      <c r="AN657" s="293"/>
      <c r="AO657" s="293"/>
      <c r="AP657" s="293"/>
      <c r="AQ657" s="293"/>
      <c r="AR657" s="293"/>
      <c r="AS657" s="293"/>
      <c r="AT657" s="293"/>
      <c r="AU657" s="293"/>
      <c r="AV657" s="293"/>
      <c r="AW657" s="293"/>
      <c r="AX657" s="293"/>
      <c r="AY657" s="293"/>
      <c r="AZ657" s="293"/>
      <c r="BA657" s="293"/>
      <c r="BB657" s="293"/>
      <c r="BC657" s="293"/>
      <c r="BD657" s="293"/>
      <c r="BE657" s="293"/>
      <c r="BF657" s="293"/>
      <c r="BG657" s="293"/>
    </row>
    <row r="658" ht="14.25" customHeight="1">
      <c r="L658" s="178"/>
      <c r="M658" s="178"/>
      <c r="N658" s="178"/>
      <c r="W658" s="292"/>
      <c r="X658" s="293"/>
      <c r="Y658" s="293"/>
      <c r="Z658" s="293"/>
      <c r="AA658" s="293"/>
      <c r="AB658" s="293"/>
      <c r="AC658" s="293"/>
      <c r="AD658" s="293"/>
      <c r="AE658" s="293"/>
      <c r="AF658" s="293"/>
      <c r="AG658" s="293"/>
      <c r="AH658" s="293"/>
      <c r="AI658" s="293"/>
      <c r="AJ658" s="293"/>
      <c r="AK658" s="293"/>
      <c r="AL658" s="293"/>
      <c r="AM658" s="293"/>
      <c r="AN658" s="293"/>
      <c r="AO658" s="293"/>
      <c r="AP658" s="293"/>
      <c r="AQ658" s="293"/>
      <c r="AR658" s="293"/>
      <c r="AS658" s="293"/>
      <c r="AT658" s="293"/>
      <c r="AU658" s="293"/>
      <c r="AV658" s="293"/>
      <c r="AW658" s="293"/>
      <c r="AX658" s="293"/>
      <c r="AY658" s="293"/>
      <c r="AZ658" s="293"/>
      <c r="BA658" s="293"/>
      <c r="BB658" s="293"/>
      <c r="BC658" s="293"/>
      <c r="BD658" s="293"/>
      <c r="BE658" s="293"/>
      <c r="BF658" s="293"/>
      <c r="BG658" s="293"/>
    </row>
    <row r="659" ht="14.25" customHeight="1">
      <c r="L659" s="178"/>
      <c r="M659" s="178"/>
      <c r="N659" s="178"/>
      <c r="W659" s="292"/>
      <c r="X659" s="293"/>
      <c r="Y659" s="293"/>
      <c r="Z659" s="293"/>
      <c r="AA659" s="293"/>
      <c r="AB659" s="293"/>
      <c r="AC659" s="293"/>
      <c r="AD659" s="293"/>
      <c r="AE659" s="293"/>
      <c r="AF659" s="293"/>
      <c r="AG659" s="293"/>
      <c r="AH659" s="293"/>
      <c r="AI659" s="293"/>
      <c r="AJ659" s="293"/>
      <c r="AK659" s="293"/>
      <c r="AL659" s="293"/>
      <c r="AM659" s="293"/>
      <c r="AN659" s="293"/>
      <c r="AO659" s="293"/>
      <c r="AP659" s="293"/>
      <c r="AQ659" s="293"/>
      <c r="AR659" s="293"/>
      <c r="AS659" s="293"/>
      <c r="AT659" s="293"/>
      <c r="AU659" s="293"/>
      <c r="AV659" s="293"/>
      <c r="AW659" s="293"/>
      <c r="AX659" s="293"/>
      <c r="AY659" s="293"/>
      <c r="AZ659" s="293"/>
      <c r="BA659" s="293"/>
      <c r="BB659" s="293"/>
      <c r="BC659" s="293"/>
      <c r="BD659" s="293"/>
      <c r="BE659" s="293"/>
      <c r="BF659" s="293"/>
      <c r="BG659" s="293"/>
    </row>
    <row r="660" ht="14.25" customHeight="1">
      <c r="L660" s="178"/>
      <c r="M660" s="178"/>
      <c r="N660" s="178"/>
      <c r="W660" s="292"/>
      <c r="X660" s="293"/>
      <c r="Y660" s="293"/>
      <c r="Z660" s="293"/>
      <c r="AA660" s="293"/>
      <c r="AB660" s="293"/>
      <c r="AC660" s="293"/>
      <c r="AD660" s="293"/>
      <c r="AE660" s="293"/>
      <c r="AF660" s="293"/>
      <c r="AG660" s="293"/>
      <c r="AH660" s="293"/>
      <c r="AI660" s="293"/>
      <c r="AJ660" s="293"/>
      <c r="AK660" s="293"/>
      <c r="AL660" s="293"/>
      <c r="AM660" s="293"/>
      <c r="AN660" s="293"/>
      <c r="AO660" s="293"/>
      <c r="AP660" s="293"/>
      <c r="AQ660" s="293"/>
      <c r="AR660" s="293"/>
      <c r="AS660" s="293"/>
      <c r="AT660" s="293"/>
      <c r="AU660" s="293"/>
      <c r="AV660" s="293"/>
      <c r="AW660" s="293"/>
      <c r="AX660" s="293"/>
      <c r="AY660" s="293"/>
      <c r="AZ660" s="293"/>
      <c r="BA660" s="293"/>
      <c r="BB660" s="293"/>
      <c r="BC660" s="293"/>
      <c r="BD660" s="293"/>
      <c r="BE660" s="293"/>
      <c r="BF660" s="293"/>
      <c r="BG660" s="293"/>
    </row>
    <row r="661" ht="14.25" customHeight="1">
      <c r="L661" s="178"/>
      <c r="M661" s="178"/>
      <c r="N661" s="178"/>
      <c r="W661" s="292"/>
      <c r="X661" s="293"/>
      <c r="Y661" s="293"/>
      <c r="Z661" s="293"/>
      <c r="AA661" s="293"/>
      <c r="AB661" s="293"/>
      <c r="AC661" s="293"/>
      <c r="AD661" s="293"/>
      <c r="AE661" s="293"/>
      <c r="AF661" s="293"/>
      <c r="AG661" s="293"/>
      <c r="AH661" s="293"/>
      <c r="AI661" s="293"/>
      <c r="AJ661" s="293"/>
      <c r="AK661" s="293"/>
      <c r="AL661" s="293"/>
      <c r="AM661" s="293"/>
      <c r="AN661" s="293"/>
      <c r="AO661" s="293"/>
      <c r="AP661" s="293"/>
      <c r="AQ661" s="293"/>
      <c r="AR661" s="293"/>
      <c r="AS661" s="293"/>
      <c r="AT661" s="293"/>
      <c r="AU661" s="293"/>
      <c r="AV661" s="293"/>
      <c r="AW661" s="293"/>
      <c r="AX661" s="293"/>
      <c r="AY661" s="293"/>
      <c r="AZ661" s="293"/>
      <c r="BA661" s="293"/>
      <c r="BB661" s="293"/>
      <c r="BC661" s="293"/>
      <c r="BD661" s="293"/>
      <c r="BE661" s="293"/>
      <c r="BF661" s="293"/>
      <c r="BG661" s="293"/>
    </row>
    <row r="662" ht="14.25" customHeight="1">
      <c r="L662" s="178"/>
      <c r="M662" s="178"/>
      <c r="N662" s="178"/>
      <c r="W662" s="292"/>
      <c r="X662" s="293"/>
      <c r="Y662" s="293"/>
      <c r="Z662" s="293"/>
      <c r="AA662" s="293"/>
      <c r="AB662" s="293"/>
      <c r="AC662" s="293"/>
      <c r="AD662" s="293"/>
      <c r="AE662" s="293"/>
      <c r="AF662" s="293"/>
      <c r="AG662" s="293"/>
      <c r="AH662" s="293"/>
      <c r="AI662" s="293"/>
      <c r="AJ662" s="293"/>
      <c r="AK662" s="293"/>
      <c r="AL662" s="293"/>
      <c r="AM662" s="293"/>
      <c r="AN662" s="293"/>
      <c r="AO662" s="293"/>
      <c r="AP662" s="293"/>
      <c r="AQ662" s="293"/>
      <c r="AR662" s="293"/>
      <c r="AS662" s="293"/>
      <c r="AT662" s="293"/>
      <c r="AU662" s="293"/>
      <c r="AV662" s="293"/>
      <c r="AW662" s="293"/>
      <c r="AX662" s="293"/>
      <c r="AY662" s="293"/>
      <c r="AZ662" s="293"/>
      <c r="BA662" s="293"/>
      <c r="BB662" s="293"/>
      <c r="BC662" s="293"/>
      <c r="BD662" s="293"/>
      <c r="BE662" s="293"/>
      <c r="BF662" s="293"/>
      <c r="BG662" s="293"/>
    </row>
    <row r="663" ht="14.25" customHeight="1">
      <c r="L663" s="178"/>
      <c r="M663" s="178"/>
      <c r="N663" s="178"/>
      <c r="W663" s="292"/>
      <c r="X663" s="293"/>
      <c r="Y663" s="293"/>
      <c r="Z663" s="293"/>
      <c r="AA663" s="293"/>
      <c r="AB663" s="293"/>
      <c r="AC663" s="293"/>
      <c r="AD663" s="293"/>
      <c r="AE663" s="293"/>
      <c r="AF663" s="293"/>
      <c r="AG663" s="293"/>
      <c r="AH663" s="293"/>
      <c r="AI663" s="293"/>
      <c r="AJ663" s="293"/>
      <c r="AK663" s="293"/>
      <c r="AL663" s="293"/>
      <c r="AM663" s="293"/>
      <c r="AN663" s="293"/>
      <c r="AO663" s="293"/>
      <c r="AP663" s="293"/>
      <c r="AQ663" s="293"/>
      <c r="AR663" s="293"/>
      <c r="AS663" s="293"/>
      <c r="AT663" s="293"/>
      <c r="AU663" s="293"/>
      <c r="AV663" s="293"/>
      <c r="AW663" s="293"/>
      <c r="AX663" s="293"/>
      <c r="AY663" s="293"/>
      <c r="AZ663" s="293"/>
      <c r="BA663" s="293"/>
      <c r="BB663" s="293"/>
      <c r="BC663" s="293"/>
      <c r="BD663" s="293"/>
      <c r="BE663" s="293"/>
      <c r="BF663" s="293"/>
      <c r="BG663" s="293"/>
    </row>
    <row r="664" ht="14.25" customHeight="1">
      <c r="L664" s="178"/>
      <c r="M664" s="178"/>
      <c r="N664" s="178"/>
      <c r="W664" s="292"/>
      <c r="X664" s="293"/>
      <c r="Y664" s="293"/>
      <c r="Z664" s="293"/>
      <c r="AA664" s="293"/>
      <c r="AB664" s="293"/>
      <c r="AC664" s="293"/>
      <c r="AD664" s="293"/>
      <c r="AE664" s="293"/>
      <c r="AF664" s="293"/>
      <c r="AG664" s="293"/>
      <c r="AH664" s="293"/>
      <c r="AI664" s="293"/>
      <c r="AJ664" s="293"/>
      <c r="AK664" s="293"/>
      <c r="AL664" s="293"/>
      <c r="AM664" s="293"/>
      <c r="AN664" s="293"/>
      <c r="AO664" s="293"/>
      <c r="AP664" s="293"/>
      <c r="AQ664" s="293"/>
      <c r="AR664" s="293"/>
      <c r="AS664" s="293"/>
      <c r="AT664" s="293"/>
      <c r="AU664" s="293"/>
      <c r="AV664" s="293"/>
      <c r="AW664" s="293"/>
      <c r="AX664" s="293"/>
      <c r="AY664" s="293"/>
      <c r="AZ664" s="293"/>
      <c r="BA664" s="293"/>
      <c r="BB664" s="293"/>
      <c r="BC664" s="293"/>
      <c r="BD664" s="293"/>
      <c r="BE664" s="293"/>
      <c r="BF664" s="293"/>
      <c r="BG664" s="293"/>
    </row>
    <row r="665" ht="14.25" customHeight="1">
      <c r="L665" s="178"/>
      <c r="M665" s="178"/>
      <c r="N665" s="178"/>
      <c r="W665" s="292"/>
      <c r="X665" s="293"/>
      <c r="Y665" s="293"/>
      <c r="Z665" s="293"/>
      <c r="AA665" s="293"/>
      <c r="AB665" s="293"/>
      <c r="AC665" s="293"/>
      <c r="AD665" s="293"/>
      <c r="AE665" s="293"/>
      <c r="AF665" s="293"/>
      <c r="AG665" s="293"/>
      <c r="AH665" s="293"/>
      <c r="AI665" s="293"/>
      <c r="AJ665" s="293"/>
      <c r="AK665" s="293"/>
      <c r="AL665" s="293"/>
      <c r="AM665" s="293"/>
      <c r="AN665" s="293"/>
      <c r="AO665" s="293"/>
      <c r="AP665" s="293"/>
      <c r="AQ665" s="293"/>
      <c r="AR665" s="293"/>
      <c r="AS665" s="293"/>
      <c r="AT665" s="293"/>
      <c r="AU665" s="293"/>
      <c r="AV665" s="293"/>
      <c r="AW665" s="293"/>
      <c r="AX665" s="293"/>
      <c r="AY665" s="293"/>
      <c r="AZ665" s="293"/>
      <c r="BA665" s="293"/>
      <c r="BB665" s="293"/>
      <c r="BC665" s="293"/>
      <c r="BD665" s="293"/>
      <c r="BE665" s="293"/>
      <c r="BF665" s="293"/>
      <c r="BG665" s="293"/>
    </row>
    <row r="666" ht="14.25" customHeight="1">
      <c r="L666" s="178"/>
      <c r="M666" s="178"/>
      <c r="N666" s="178"/>
      <c r="W666" s="292"/>
      <c r="X666" s="293"/>
      <c r="Y666" s="293"/>
      <c r="Z666" s="293"/>
      <c r="AA666" s="293"/>
      <c r="AB666" s="293"/>
      <c r="AC666" s="293"/>
      <c r="AD666" s="293"/>
      <c r="AE666" s="293"/>
      <c r="AF666" s="293"/>
      <c r="AG666" s="293"/>
      <c r="AH666" s="293"/>
      <c r="AI666" s="293"/>
      <c r="AJ666" s="293"/>
      <c r="AK666" s="293"/>
      <c r="AL666" s="293"/>
      <c r="AM666" s="293"/>
      <c r="AN666" s="293"/>
      <c r="AO666" s="293"/>
      <c r="AP666" s="293"/>
      <c r="AQ666" s="293"/>
      <c r="AR666" s="293"/>
      <c r="AS666" s="293"/>
      <c r="AT666" s="293"/>
      <c r="AU666" s="293"/>
      <c r="AV666" s="293"/>
      <c r="AW666" s="293"/>
      <c r="AX666" s="293"/>
      <c r="AY666" s="293"/>
      <c r="AZ666" s="293"/>
      <c r="BA666" s="293"/>
      <c r="BB666" s="293"/>
      <c r="BC666" s="293"/>
      <c r="BD666" s="293"/>
      <c r="BE666" s="293"/>
      <c r="BF666" s="293"/>
      <c r="BG666" s="293"/>
    </row>
    <row r="667" ht="14.25" customHeight="1">
      <c r="L667" s="178"/>
      <c r="M667" s="178"/>
      <c r="N667" s="178"/>
      <c r="W667" s="292"/>
      <c r="X667" s="293"/>
      <c r="Y667" s="293"/>
      <c r="Z667" s="293"/>
      <c r="AA667" s="293"/>
      <c r="AB667" s="293"/>
      <c r="AC667" s="293"/>
      <c r="AD667" s="293"/>
      <c r="AE667" s="293"/>
      <c r="AF667" s="293"/>
      <c r="AG667" s="293"/>
      <c r="AH667" s="293"/>
      <c r="AI667" s="293"/>
      <c r="AJ667" s="293"/>
      <c r="AK667" s="293"/>
      <c r="AL667" s="293"/>
      <c r="AM667" s="293"/>
      <c r="AN667" s="293"/>
      <c r="AO667" s="293"/>
      <c r="AP667" s="293"/>
      <c r="AQ667" s="293"/>
      <c r="AR667" s="293"/>
      <c r="AS667" s="293"/>
      <c r="AT667" s="293"/>
      <c r="AU667" s="293"/>
      <c r="AV667" s="293"/>
      <c r="AW667" s="293"/>
      <c r="AX667" s="293"/>
      <c r="AY667" s="293"/>
      <c r="AZ667" s="293"/>
      <c r="BA667" s="293"/>
      <c r="BB667" s="293"/>
      <c r="BC667" s="293"/>
      <c r="BD667" s="293"/>
      <c r="BE667" s="293"/>
      <c r="BF667" s="293"/>
      <c r="BG667" s="293"/>
    </row>
    <row r="668" ht="14.25" customHeight="1">
      <c r="L668" s="178"/>
      <c r="M668" s="178"/>
      <c r="N668" s="178"/>
      <c r="W668" s="292"/>
      <c r="X668" s="293"/>
      <c r="Y668" s="293"/>
      <c r="Z668" s="293"/>
      <c r="AA668" s="293"/>
      <c r="AB668" s="293"/>
      <c r="AC668" s="293"/>
      <c r="AD668" s="293"/>
      <c r="AE668" s="293"/>
      <c r="AF668" s="293"/>
      <c r="AG668" s="293"/>
      <c r="AH668" s="293"/>
      <c r="AI668" s="293"/>
      <c r="AJ668" s="293"/>
      <c r="AK668" s="293"/>
      <c r="AL668" s="293"/>
      <c r="AM668" s="293"/>
      <c r="AN668" s="293"/>
      <c r="AO668" s="293"/>
      <c r="AP668" s="293"/>
      <c r="AQ668" s="293"/>
      <c r="AR668" s="293"/>
      <c r="AS668" s="293"/>
      <c r="AT668" s="293"/>
      <c r="AU668" s="293"/>
      <c r="AV668" s="293"/>
      <c r="AW668" s="293"/>
      <c r="AX668" s="293"/>
      <c r="AY668" s="293"/>
      <c r="AZ668" s="293"/>
      <c r="BA668" s="293"/>
      <c r="BB668" s="293"/>
      <c r="BC668" s="293"/>
      <c r="BD668" s="293"/>
      <c r="BE668" s="293"/>
      <c r="BF668" s="293"/>
      <c r="BG668" s="293"/>
    </row>
    <row r="669" ht="14.25" customHeight="1">
      <c r="L669" s="178"/>
      <c r="M669" s="178"/>
      <c r="N669" s="178"/>
      <c r="W669" s="292"/>
      <c r="X669" s="293"/>
      <c r="Y669" s="293"/>
      <c r="Z669" s="293"/>
      <c r="AA669" s="293"/>
      <c r="AB669" s="293"/>
      <c r="AC669" s="293"/>
      <c r="AD669" s="293"/>
      <c r="AE669" s="293"/>
      <c r="AF669" s="293"/>
      <c r="AG669" s="293"/>
      <c r="AH669" s="293"/>
      <c r="AI669" s="293"/>
      <c r="AJ669" s="293"/>
      <c r="AK669" s="293"/>
      <c r="AL669" s="293"/>
      <c r="AM669" s="293"/>
      <c r="AN669" s="293"/>
      <c r="AO669" s="293"/>
      <c r="AP669" s="293"/>
      <c r="AQ669" s="293"/>
      <c r="AR669" s="293"/>
      <c r="AS669" s="293"/>
      <c r="AT669" s="293"/>
      <c r="AU669" s="293"/>
      <c r="AV669" s="293"/>
      <c r="AW669" s="293"/>
      <c r="AX669" s="293"/>
      <c r="AY669" s="293"/>
      <c r="AZ669" s="293"/>
      <c r="BA669" s="293"/>
      <c r="BB669" s="293"/>
      <c r="BC669" s="293"/>
      <c r="BD669" s="293"/>
      <c r="BE669" s="293"/>
      <c r="BF669" s="293"/>
      <c r="BG669" s="293"/>
    </row>
    <row r="670" ht="14.25" customHeight="1">
      <c r="L670" s="178"/>
      <c r="M670" s="178"/>
      <c r="N670" s="178"/>
      <c r="W670" s="292"/>
      <c r="X670" s="293"/>
      <c r="Y670" s="293"/>
      <c r="Z670" s="293"/>
      <c r="AA670" s="293"/>
      <c r="AB670" s="293"/>
      <c r="AC670" s="293"/>
      <c r="AD670" s="293"/>
      <c r="AE670" s="293"/>
      <c r="AF670" s="293"/>
      <c r="AG670" s="293"/>
      <c r="AH670" s="293"/>
      <c r="AI670" s="293"/>
      <c r="AJ670" s="293"/>
      <c r="AK670" s="293"/>
      <c r="AL670" s="293"/>
      <c r="AM670" s="293"/>
      <c r="AN670" s="293"/>
      <c r="AO670" s="293"/>
      <c r="AP670" s="293"/>
      <c r="AQ670" s="293"/>
      <c r="AR670" s="293"/>
      <c r="AS670" s="293"/>
      <c r="AT670" s="293"/>
      <c r="AU670" s="293"/>
      <c r="AV670" s="293"/>
      <c r="AW670" s="293"/>
      <c r="AX670" s="293"/>
      <c r="AY670" s="293"/>
      <c r="AZ670" s="293"/>
      <c r="BA670" s="293"/>
      <c r="BB670" s="293"/>
      <c r="BC670" s="293"/>
      <c r="BD670" s="293"/>
      <c r="BE670" s="293"/>
      <c r="BF670" s="293"/>
      <c r="BG670" s="293"/>
    </row>
    <row r="671" ht="14.25" customHeight="1">
      <c r="L671" s="178"/>
      <c r="M671" s="178"/>
      <c r="N671" s="178"/>
      <c r="W671" s="292"/>
      <c r="X671" s="293"/>
      <c r="Y671" s="293"/>
      <c r="Z671" s="293"/>
      <c r="AA671" s="293"/>
      <c r="AB671" s="293"/>
      <c r="AC671" s="293"/>
      <c r="AD671" s="293"/>
      <c r="AE671" s="293"/>
      <c r="AF671" s="293"/>
      <c r="AG671" s="293"/>
      <c r="AH671" s="293"/>
      <c r="AI671" s="293"/>
      <c r="AJ671" s="293"/>
      <c r="AK671" s="293"/>
      <c r="AL671" s="293"/>
      <c r="AM671" s="293"/>
      <c r="AN671" s="293"/>
      <c r="AO671" s="293"/>
      <c r="AP671" s="293"/>
      <c r="AQ671" s="293"/>
      <c r="AR671" s="293"/>
      <c r="AS671" s="293"/>
      <c r="AT671" s="293"/>
      <c r="AU671" s="293"/>
      <c r="AV671" s="293"/>
      <c r="AW671" s="293"/>
      <c r="AX671" s="293"/>
      <c r="AY671" s="293"/>
      <c r="AZ671" s="293"/>
      <c r="BA671" s="293"/>
      <c r="BB671" s="293"/>
      <c r="BC671" s="293"/>
      <c r="BD671" s="293"/>
      <c r="BE671" s="293"/>
      <c r="BF671" s="293"/>
      <c r="BG671" s="293"/>
    </row>
    <row r="672" ht="14.25" customHeight="1">
      <c r="L672" s="178"/>
      <c r="M672" s="178"/>
      <c r="N672" s="178"/>
      <c r="W672" s="292"/>
      <c r="X672" s="293"/>
      <c r="Y672" s="293"/>
      <c r="Z672" s="293"/>
      <c r="AA672" s="293"/>
      <c r="AB672" s="293"/>
      <c r="AC672" s="293"/>
      <c r="AD672" s="293"/>
      <c r="AE672" s="293"/>
      <c r="AF672" s="293"/>
      <c r="AG672" s="293"/>
      <c r="AH672" s="293"/>
      <c r="AI672" s="293"/>
      <c r="AJ672" s="293"/>
      <c r="AK672" s="293"/>
      <c r="AL672" s="293"/>
      <c r="AM672" s="293"/>
      <c r="AN672" s="293"/>
      <c r="AO672" s="293"/>
      <c r="AP672" s="293"/>
      <c r="AQ672" s="293"/>
      <c r="AR672" s="293"/>
      <c r="AS672" s="293"/>
      <c r="AT672" s="293"/>
      <c r="AU672" s="293"/>
      <c r="AV672" s="293"/>
      <c r="AW672" s="293"/>
      <c r="AX672" s="293"/>
      <c r="AY672" s="293"/>
      <c r="AZ672" s="293"/>
      <c r="BA672" s="293"/>
      <c r="BB672" s="293"/>
      <c r="BC672" s="293"/>
      <c r="BD672" s="293"/>
      <c r="BE672" s="293"/>
      <c r="BF672" s="293"/>
      <c r="BG672" s="293"/>
    </row>
    <row r="673" ht="14.25" customHeight="1">
      <c r="L673" s="178"/>
      <c r="M673" s="178"/>
      <c r="N673" s="178"/>
      <c r="W673" s="292"/>
      <c r="X673" s="293"/>
      <c r="Y673" s="293"/>
      <c r="Z673" s="293"/>
      <c r="AA673" s="293"/>
      <c r="AB673" s="293"/>
      <c r="AC673" s="293"/>
      <c r="AD673" s="293"/>
      <c r="AE673" s="293"/>
      <c r="AF673" s="293"/>
      <c r="AG673" s="293"/>
      <c r="AH673" s="293"/>
      <c r="AI673" s="293"/>
      <c r="AJ673" s="293"/>
      <c r="AK673" s="293"/>
      <c r="AL673" s="293"/>
      <c r="AM673" s="293"/>
      <c r="AN673" s="293"/>
      <c r="AO673" s="293"/>
      <c r="AP673" s="293"/>
      <c r="AQ673" s="293"/>
      <c r="AR673" s="293"/>
      <c r="AS673" s="293"/>
      <c r="AT673" s="293"/>
      <c r="AU673" s="293"/>
      <c r="AV673" s="293"/>
      <c r="AW673" s="293"/>
      <c r="AX673" s="293"/>
      <c r="AY673" s="293"/>
      <c r="AZ673" s="293"/>
      <c r="BA673" s="293"/>
      <c r="BB673" s="293"/>
      <c r="BC673" s="293"/>
      <c r="BD673" s="293"/>
      <c r="BE673" s="293"/>
      <c r="BF673" s="293"/>
      <c r="BG673" s="293"/>
    </row>
    <row r="674" ht="14.25" customHeight="1">
      <c r="L674" s="178"/>
      <c r="M674" s="178"/>
      <c r="N674" s="178"/>
      <c r="W674" s="292"/>
      <c r="X674" s="293"/>
      <c r="Y674" s="293"/>
      <c r="Z674" s="293"/>
      <c r="AA674" s="293"/>
      <c r="AB674" s="293"/>
      <c r="AC674" s="293"/>
      <c r="AD674" s="293"/>
      <c r="AE674" s="293"/>
      <c r="AF674" s="293"/>
      <c r="AG674" s="293"/>
      <c r="AH674" s="293"/>
      <c r="AI674" s="293"/>
      <c r="AJ674" s="293"/>
      <c r="AK674" s="293"/>
      <c r="AL674" s="293"/>
      <c r="AM674" s="293"/>
      <c r="AN674" s="293"/>
      <c r="AO674" s="293"/>
      <c r="AP674" s="293"/>
      <c r="AQ674" s="293"/>
      <c r="AR674" s="293"/>
      <c r="AS674" s="293"/>
      <c r="AT674" s="293"/>
      <c r="AU674" s="293"/>
      <c r="AV674" s="293"/>
      <c r="AW674" s="293"/>
      <c r="AX674" s="293"/>
      <c r="AY674" s="293"/>
      <c r="AZ674" s="293"/>
      <c r="BA674" s="293"/>
      <c r="BB674" s="293"/>
      <c r="BC674" s="293"/>
      <c r="BD674" s="293"/>
      <c r="BE674" s="293"/>
      <c r="BF674" s="293"/>
      <c r="BG674" s="293"/>
    </row>
    <row r="675" ht="14.25" customHeight="1">
      <c r="L675" s="178"/>
      <c r="M675" s="178"/>
      <c r="N675" s="178"/>
      <c r="W675" s="292"/>
      <c r="X675" s="293"/>
      <c r="Y675" s="293"/>
      <c r="Z675" s="293"/>
      <c r="AA675" s="293"/>
      <c r="AB675" s="293"/>
      <c r="AC675" s="293"/>
      <c r="AD675" s="293"/>
      <c r="AE675" s="293"/>
      <c r="AF675" s="293"/>
      <c r="AG675" s="293"/>
      <c r="AH675" s="293"/>
      <c r="AI675" s="293"/>
      <c r="AJ675" s="293"/>
      <c r="AK675" s="293"/>
      <c r="AL675" s="293"/>
      <c r="AM675" s="293"/>
      <c r="AN675" s="293"/>
      <c r="AO675" s="293"/>
      <c r="AP675" s="293"/>
      <c r="AQ675" s="293"/>
      <c r="AR675" s="293"/>
      <c r="AS675" s="293"/>
      <c r="AT675" s="293"/>
      <c r="AU675" s="293"/>
      <c r="AV675" s="293"/>
      <c r="AW675" s="293"/>
      <c r="AX675" s="293"/>
      <c r="AY675" s="293"/>
      <c r="AZ675" s="293"/>
      <c r="BA675" s="293"/>
      <c r="BB675" s="293"/>
      <c r="BC675" s="293"/>
      <c r="BD675" s="293"/>
      <c r="BE675" s="293"/>
      <c r="BF675" s="293"/>
      <c r="BG675" s="293"/>
    </row>
    <row r="676" ht="14.25" customHeight="1">
      <c r="L676" s="178"/>
      <c r="M676" s="178"/>
      <c r="N676" s="178"/>
      <c r="W676" s="292"/>
      <c r="X676" s="293"/>
      <c r="Y676" s="293"/>
      <c r="Z676" s="293"/>
      <c r="AA676" s="293"/>
      <c r="AB676" s="293"/>
      <c r="AC676" s="293"/>
      <c r="AD676" s="293"/>
      <c r="AE676" s="293"/>
      <c r="AF676" s="293"/>
      <c r="AG676" s="293"/>
      <c r="AH676" s="293"/>
      <c r="AI676" s="293"/>
      <c r="AJ676" s="293"/>
      <c r="AK676" s="293"/>
      <c r="AL676" s="293"/>
      <c r="AM676" s="293"/>
      <c r="AN676" s="293"/>
      <c r="AO676" s="293"/>
      <c r="AP676" s="293"/>
      <c r="AQ676" s="293"/>
      <c r="AR676" s="293"/>
      <c r="AS676" s="293"/>
      <c r="AT676" s="293"/>
      <c r="AU676" s="293"/>
      <c r="AV676" s="293"/>
      <c r="AW676" s="293"/>
      <c r="AX676" s="293"/>
      <c r="AY676" s="293"/>
      <c r="AZ676" s="293"/>
      <c r="BA676" s="293"/>
      <c r="BB676" s="293"/>
      <c r="BC676" s="293"/>
      <c r="BD676" s="293"/>
      <c r="BE676" s="293"/>
      <c r="BF676" s="293"/>
      <c r="BG676" s="293"/>
    </row>
    <row r="677" ht="14.25" customHeight="1">
      <c r="L677" s="178"/>
      <c r="M677" s="178"/>
      <c r="N677" s="178"/>
      <c r="W677" s="292"/>
      <c r="X677" s="293"/>
      <c r="Y677" s="293"/>
      <c r="Z677" s="293"/>
      <c r="AA677" s="293"/>
      <c r="AB677" s="293"/>
      <c r="AC677" s="293"/>
      <c r="AD677" s="293"/>
      <c r="AE677" s="293"/>
      <c r="AF677" s="293"/>
      <c r="AG677" s="293"/>
      <c r="AH677" s="293"/>
      <c r="AI677" s="293"/>
      <c r="AJ677" s="293"/>
      <c r="AK677" s="293"/>
      <c r="AL677" s="293"/>
      <c r="AM677" s="293"/>
      <c r="AN677" s="293"/>
      <c r="AO677" s="293"/>
      <c r="AP677" s="293"/>
      <c r="AQ677" s="293"/>
      <c r="AR677" s="293"/>
      <c r="AS677" s="293"/>
      <c r="AT677" s="293"/>
      <c r="AU677" s="293"/>
      <c r="AV677" s="293"/>
      <c r="AW677" s="293"/>
      <c r="AX677" s="293"/>
      <c r="AY677" s="293"/>
      <c r="AZ677" s="293"/>
      <c r="BA677" s="293"/>
      <c r="BB677" s="293"/>
      <c r="BC677" s="293"/>
      <c r="BD677" s="293"/>
      <c r="BE677" s="293"/>
      <c r="BF677" s="293"/>
      <c r="BG677" s="293"/>
    </row>
    <row r="678" ht="14.25" customHeight="1">
      <c r="L678" s="178"/>
      <c r="M678" s="178"/>
      <c r="N678" s="178"/>
      <c r="W678" s="292"/>
      <c r="X678" s="293"/>
      <c r="Y678" s="293"/>
      <c r="Z678" s="293"/>
      <c r="AA678" s="293"/>
      <c r="AB678" s="293"/>
      <c r="AC678" s="293"/>
      <c r="AD678" s="293"/>
      <c r="AE678" s="293"/>
      <c r="AF678" s="293"/>
      <c r="AG678" s="293"/>
      <c r="AH678" s="293"/>
      <c r="AI678" s="293"/>
      <c r="AJ678" s="293"/>
      <c r="AK678" s="293"/>
      <c r="AL678" s="293"/>
      <c r="AM678" s="293"/>
      <c r="AN678" s="293"/>
      <c r="AO678" s="293"/>
      <c r="AP678" s="293"/>
      <c r="AQ678" s="293"/>
      <c r="AR678" s="293"/>
      <c r="AS678" s="293"/>
      <c r="AT678" s="293"/>
      <c r="AU678" s="293"/>
      <c r="AV678" s="293"/>
      <c r="AW678" s="293"/>
      <c r="AX678" s="293"/>
      <c r="AY678" s="293"/>
      <c r="AZ678" s="293"/>
      <c r="BA678" s="293"/>
      <c r="BB678" s="293"/>
      <c r="BC678" s="293"/>
      <c r="BD678" s="293"/>
      <c r="BE678" s="293"/>
      <c r="BF678" s="293"/>
      <c r="BG678" s="293"/>
    </row>
    <row r="679" ht="14.25" customHeight="1">
      <c r="L679" s="178"/>
      <c r="M679" s="178"/>
      <c r="N679" s="178"/>
      <c r="W679" s="292"/>
      <c r="X679" s="293"/>
      <c r="Y679" s="293"/>
      <c r="Z679" s="293"/>
      <c r="AA679" s="293"/>
      <c r="AB679" s="293"/>
      <c r="AC679" s="293"/>
      <c r="AD679" s="293"/>
      <c r="AE679" s="293"/>
      <c r="AF679" s="293"/>
      <c r="AG679" s="293"/>
      <c r="AH679" s="293"/>
      <c r="AI679" s="293"/>
      <c r="AJ679" s="293"/>
      <c r="AK679" s="293"/>
      <c r="AL679" s="293"/>
      <c r="AM679" s="293"/>
      <c r="AN679" s="293"/>
      <c r="AO679" s="293"/>
      <c r="AP679" s="293"/>
      <c r="AQ679" s="293"/>
      <c r="AR679" s="293"/>
      <c r="AS679" s="293"/>
      <c r="AT679" s="293"/>
      <c r="AU679" s="293"/>
      <c r="AV679" s="293"/>
      <c r="AW679" s="293"/>
      <c r="AX679" s="293"/>
      <c r="AY679" s="293"/>
      <c r="AZ679" s="293"/>
      <c r="BA679" s="293"/>
      <c r="BB679" s="293"/>
      <c r="BC679" s="293"/>
      <c r="BD679" s="293"/>
      <c r="BE679" s="293"/>
      <c r="BF679" s="293"/>
      <c r="BG679" s="293"/>
    </row>
    <row r="680" ht="14.25" customHeight="1">
      <c r="L680" s="178"/>
      <c r="M680" s="178"/>
      <c r="N680" s="178"/>
      <c r="W680" s="292"/>
      <c r="X680" s="293"/>
      <c r="Y680" s="293"/>
      <c r="Z680" s="293"/>
      <c r="AA680" s="293"/>
      <c r="AB680" s="293"/>
      <c r="AC680" s="293"/>
      <c r="AD680" s="293"/>
      <c r="AE680" s="293"/>
      <c r="AF680" s="293"/>
      <c r="AG680" s="293"/>
      <c r="AH680" s="293"/>
      <c r="AI680" s="293"/>
      <c r="AJ680" s="293"/>
      <c r="AK680" s="293"/>
      <c r="AL680" s="293"/>
      <c r="AM680" s="293"/>
      <c r="AN680" s="293"/>
      <c r="AO680" s="293"/>
      <c r="AP680" s="293"/>
      <c r="AQ680" s="293"/>
      <c r="AR680" s="293"/>
      <c r="AS680" s="293"/>
      <c r="AT680" s="293"/>
      <c r="AU680" s="293"/>
      <c r="AV680" s="293"/>
      <c r="AW680" s="293"/>
      <c r="AX680" s="293"/>
      <c r="AY680" s="293"/>
      <c r="AZ680" s="293"/>
      <c r="BA680" s="293"/>
      <c r="BB680" s="293"/>
      <c r="BC680" s="293"/>
      <c r="BD680" s="293"/>
      <c r="BE680" s="293"/>
      <c r="BF680" s="293"/>
      <c r="BG680" s="293"/>
    </row>
    <row r="681" ht="14.25" customHeight="1">
      <c r="L681" s="178"/>
      <c r="M681" s="178"/>
      <c r="N681" s="178"/>
      <c r="W681" s="292"/>
      <c r="X681" s="293"/>
      <c r="Y681" s="293"/>
      <c r="Z681" s="293"/>
      <c r="AA681" s="293"/>
      <c r="AB681" s="293"/>
      <c r="AC681" s="293"/>
      <c r="AD681" s="293"/>
      <c r="AE681" s="293"/>
      <c r="AF681" s="293"/>
      <c r="AG681" s="293"/>
      <c r="AH681" s="293"/>
      <c r="AI681" s="293"/>
      <c r="AJ681" s="293"/>
      <c r="AK681" s="293"/>
      <c r="AL681" s="293"/>
      <c r="AM681" s="293"/>
      <c r="AN681" s="293"/>
      <c r="AO681" s="293"/>
      <c r="AP681" s="293"/>
      <c r="AQ681" s="293"/>
      <c r="AR681" s="293"/>
      <c r="AS681" s="293"/>
      <c r="AT681" s="293"/>
      <c r="AU681" s="293"/>
      <c r="AV681" s="293"/>
      <c r="AW681" s="293"/>
      <c r="AX681" s="293"/>
      <c r="AY681" s="293"/>
      <c r="AZ681" s="293"/>
      <c r="BA681" s="293"/>
      <c r="BB681" s="293"/>
      <c r="BC681" s="293"/>
      <c r="BD681" s="293"/>
      <c r="BE681" s="293"/>
      <c r="BF681" s="293"/>
      <c r="BG681" s="293"/>
    </row>
    <row r="682" ht="14.25" customHeight="1">
      <c r="L682" s="178"/>
      <c r="M682" s="178"/>
      <c r="N682" s="178"/>
      <c r="W682" s="292"/>
      <c r="X682" s="293"/>
      <c r="Y682" s="293"/>
      <c r="Z682" s="293"/>
      <c r="AA682" s="293"/>
      <c r="AB682" s="293"/>
      <c r="AC682" s="293"/>
      <c r="AD682" s="293"/>
      <c r="AE682" s="293"/>
      <c r="AF682" s="293"/>
      <c r="AG682" s="293"/>
      <c r="AH682" s="293"/>
      <c r="AI682" s="293"/>
      <c r="AJ682" s="293"/>
      <c r="AK682" s="293"/>
      <c r="AL682" s="293"/>
      <c r="AM682" s="293"/>
      <c r="AN682" s="293"/>
      <c r="AO682" s="293"/>
      <c r="AP682" s="293"/>
      <c r="AQ682" s="293"/>
      <c r="AR682" s="293"/>
      <c r="AS682" s="293"/>
      <c r="AT682" s="293"/>
      <c r="AU682" s="293"/>
      <c r="AV682" s="293"/>
      <c r="AW682" s="293"/>
      <c r="AX682" s="293"/>
      <c r="AY682" s="293"/>
      <c r="AZ682" s="293"/>
      <c r="BA682" s="293"/>
      <c r="BB682" s="293"/>
      <c r="BC682" s="293"/>
      <c r="BD682" s="293"/>
      <c r="BE682" s="293"/>
      <c r="BF682" s="293"/>
      <c r="BG682" s="293"/>
    </row>
    <row r="683" ht="14.25" customHeight="1">
      <c r="L683" s="178"/>
      <c r="M683" s="178"/>
      <c r="N683" s="178"/>
      <c r="W683" s="292"/>
      <c r="X683" s="293"/>
      <c r="Y683" s="293"/>
      <c r="Z683" s="293"/>
      <c r="AA683" s="293"/>
      <c r="AB683" s="293"/>
      <c r="AC683" s="293"/>
      <c r="AD683" s="293"/>
      <c r="AE683" s="293"/>
      <c r="AF683" s="293"/>
      <c r="AG683" s="293"/>
      <c r="AH683" s="293"/>
      <c r="AI683" s="293"/>
      <c r="AJ683" s="293"/>
      <c r="AK683" s="293"/>
      <c r="AL683" s="293"/>
      <c r="AM683" s="293"/>
      <c r="AN683" s="293"/>
      <c r="AO683" s="293"/>
      <c r="AP683" s="293"/>
      <c r="AQ683" s="293"/>
      <c r="AR683" s="293"/>
      <c r="AS683" s="293"/>
      <c r="AT683" s="293"/>
      <c r="AU683" s="293"/>
      <c r="AV683" s="293"/>
      <c r="AW683" s="293"/>
      <c r="AX683" s="293"/>
      <c r="AY683" s="293"/>
      <c r="AZ683" s="293"/>
      <c r="BA683" s="293"/>
      <c r="BB683" s="293"/>
      <c r="BC683" s="293"/>
      <c r="BD683" s="293"/>
      <c r="BE683" s="293"/>
      <c r="BF683" s="293"/>
      <c r="BG683" s="293"/>
    </row>
    <row r="684" ht="14.25" customHeight="1">
      <c r="L684" s="178"/>
      <c r="M684" s="178"/>
      <c r="N684" s="178"/>
      <c r="W684" s="292"/>
      <c r="X684" s="293"/>
      <c r="Y684" s="293"/>
      <c r="Z684" s="293"/>
      <c r="AA684" s="293"/>
      <c r="AB684" s="293"/>
      <c r="AC684" s="293"/>
      <c r="AD684" s="293"/>
      <c r="AE684" s="293"/>
      <c r="AF684" s="293"/>
      <c r="AG684" s="293"/>
      <c r="AH684" s="293"/>
      <c r="AI684" s="293"/>
      <c r="AJ684" s="293"/>
      <c r="AK684" s="293"/>
      <c r="AL684" s="293"/>
      <c r="AM684" s="293"/>
      <c r="AN684" s="293"/>
      <c r="AO684" s="293"/>
      <c r="AP684" s="293"/>
      <c r="AQ684" s="293"/>
      <c r="AR684" s="293"/>
      <c r="AS684" s="293"/>
      <c r="AT684" s="293"/>
      <c r="AU684" s="293"/>
      <c r="AV684" s="293"/>
      <c r="AW684" s="293"/>
      <c r="AX684" s="293"/>
      <c r="AY684" s="293"/>
      <c r="AZ684" s="293"/>
      <c r="BA684" s="293"/>
      <c r="BB684" s="293"/>
      <c r="BC684" s="293"/>
      <c r="BD684" s="293"/>
      <c r="BE684" s="293"/>
      <c r="BF684" s="293"/>
      <c r="BG684" s="293"/>
    </row>
    <row r="685" ht="14.25" customHeight="1">
      <c r="L685" s="178"/>
      <c r="M685" s="178"/>
      <c r="N685" s="178"/>
      <c r="W685" s="292"/>
      <c r="X685" s="293"/>
      <c r="Y685" s="293"/>
      <c r="Z685" s="293"/>
      <c r="AA685" s="293"/>
      <c r="AB685" s="293"/>
      <c r="AC685" s="293"/>
      <c r="AD685" s="293"/>
      <c r="AE685" s="293"/>
      <c r="AF685" s="293"/>
      <c r="AG685" s="293"/>
      <c r="AH685" s="293"/>
      <c r="AI685" s="293"/>
      <c r="AJ685" s="293"/>
      <c r="AK685" s="293"/>
      <c r="AL685" s="293"/>
      <c r="AM685" s="293"/>
      <c r="AN685" s="293"/>
      <c r="AO685" s="293"/>
      <c r="AP685" s="293"/>
      <c r="AQ685" s="293"/>
      <c r="AR685" s="293"/>
      <c r="AS685" s="293"/>
      <c r="AT685" s="293"/>
      <c r="AU685" s="293"/>
      <c r="AV685" s="293"/>
      <c r="AW685" s="293"/>
      <c r="AX685" s="293"/>
      <c r="AY685" s="293"/>
      <c r="AZ685" s="293"/>
      <c r="BA685" s="293"/>
      <c r="BB685" s="293"/>
      <c r="BC685" s="293"/>
      <c r="BD685" s="293"/>
      <c r="BE685" s="293"/>
      <c r="BF685" s="293"/>
      <c r="BG685" s="293"/>
    </row>
    <row r="686" ht="14.25" customHeight="1">
      <c r="L686" s="178"/>
      <c r="M686" s="178"/>
      <c r="N686" s="178"/>
      <c r="W686" s="292"/>
      <c r="X686" s="293"/>
      <c r="Y686" s="293"/>
      <c r="Z686" s="293"/>
      <c r="AA686" s="293"/>
      <c r="AB686" s="293"/>
      <c r="AC686" s="293"/>
      <c r="AD686" s="293"/>
      <c r="AE686" s="293"/>
      <c r="AF686" s="293"/>
      <c r="AG686" s="293"/>
      <c r="AH686" s="293"/>
      <c r="AI686" s="293"/>
      <c r="AJ686" s="293"/>
      <c r="AK686" s="293"/>
      <c r="AL686" s="293"/>
      <c r="AM686" s="293"/>
      <c r="AN686" s="293"/>
      <c r="AO686" s="293"/>
      <c r="AP686" s="293"/>
      <c r="AQ686" s="293"/>
      <c r="AR686" s="293"/>
      <c r="AS686" s="293"/>
      <c r="AT686" s="293"/>
      <c r="AU686" s="293"/>
      <c r="AV686" s="293"/>
      <c r="AW686" s="293"/>
      <c r="AX686" s="293"/>
      <c r="AY686" s="293"/>
      <c r="AZ686" s="293"/>
      <c r="BA686" s="293"/>
      <c r="BB686" s="293"/>
      <c r="BC686" s="293"/>
      <c r="BD686" s="293"/>
      <c r="BE686" s="293"/>
      <c r="BF686" s="293"/>
      <c r="BG686" s="293"/>
    </row>
    <row r="687" ht="14.25" customHeight="1">
      <c r="L687" s="178"/>
      <c r="M687" s="178"/>
      <c r="N687" s="178"/>
      <c r="W687" s="292"/>
      <c r="X687" s="293"/>
      <c r="Y687" s="293"/>
      <c r="Z687" s="293"/>
      <c r="AA687" s="293"/>
      <c r="AB687" s="293"/>
      <c r="AC687" s="293"/>
      <c r="AD687" s="293"/>
      <c r="AE687" s="293"/>
      <c r="AF687" s="293"/>
      <c r="AG687" s="293"/>
      <c r="AH687" s="293"/>
      <c r="AI687" s="293"/>
      <c r="AJ687" s="293"/>
      <c r="AK687" s="293"/>
      <c r="AL687" s="293"/>
      <c r="AM687" s="293"/>
      <c r="AN687" s="293"/>
      <c r="AO687" s="293"/>
      <c r="AP687" s="293"/>
      <c r="AQ687" s="293"/>
      <c r="AR687" s="293"/>
      <c r="AS687" s="293"/>
      <c r="AT687" s="293"/>
      <c r="AU687" s="293"/>
      <c r="AV687" s="293"/>
      <c r="AW687" s="293"/>
      <c r="AX687" s="293"/>
      <c r="AY687" s="293"/>
      <c r="AZ687" s="293"/>
      <c r="BA687" s="293"/>
      <c r="BB687" s="293"/>
      <c r="BC687" s="293"/>
      <c r="BD687" s="293"/>
      <c r="BE687" s="293"/>
      <c r="BF687" s="293"/>
      <c r="BG687" s="293"/>
    </row>
    <row r="688" ht="14.25" customHeight="1">
      <c r="L688" s="178"/>
      <c r="M688" s="178"/>
      <c r="N688" s="178"/>
      <c r="W688" s="292"/>
      <c r="X688" s="293"/>
      <c r="Y688" s="293"/>
      <c r="Z688" s="293"/>
      <c r="AA688" s="293"/>
      <c r="AB688" s="293"/>
      <c r="AC688" s="293"/>
      <c r="AD688" s="293"/>
      <c r="AE688" s="293"/>
      <c r="AF688" s="293"/>
      <c r="AG688" s="293"/>
      <c r="AH688" s="293"/>
      <c r="AI688" s="293"/>
      <c r="AJ688" s="293"/>
      <c r="AK688" s="293"/>
      <c r="AL688" s="293"/>
      <c r="AM688" s="293"/>
      <c r="AN688" s="293"/>
      <c r="AO688" s="293"/>
      <c r="AP688" s="293"/>
      <c r="AQ688" s="293"/>
      <c r="AR688" s="293"/>
      <c r="AS688" s="293"/>
      <c r="AT688" s="293"/>
      <c r="AU688" s="293"/>
      <c r="AV688" s="293"/>
      <c r="AW688" s="293"/>
      <c r="AX688" s="293"/>
      <c r="AY688" s="293"/>
      <c r="AZ688" s="293"/>
      <c r="BA688" s="293"/>
      <c r="BB688" s="293"/>
      <c r="BC688" s="293"/>
      <c r="BD688" s="293"/>
      <c r="BE688" s="293"/>
      <c r="BF688" s="293"/>
      <c r="BG688" s="293"/>
    </row>
    <row r="689" ht="14.25" customHeight="1">
      <c r="L689" s="178"/>
      <c r="M689" s="178"/>
      <c r="N689" s="178"/>
      <c r="W689" s="292"/>
      <c r="X689" s="293"/>
      <c r="Y689" s="293"/>
      <c r="Z689" s="293"/>
      <c r="AA689" s="293"/>
      <c r="AB689" s="293"/>
      <c r="AC689" s="293"/>
      <c r="AD689" s="293"/>
      <c r="AE689" s="293"/>
      <c r="AF689" s="293"/>
      <c r="AG689" s="293"/>
      <c r="AH689" s="293"/>
      <c r="AI689" s="293"/>
      <c r="AJ689" s="293"/>
      <c r="AK689" s="293"/>
      <c r="AL689" s="293"/>
      <c r="AM689" s="293"/>
      <c r="AN689" s="293"/>
      <c r="AO689" s="293"/>
      <c r="AP689" s="293"/>
      <c r="AQ689" s="293"/>
      <c r="AR689" s="293"/>
      <c r="AS689" s="293"/>
      <c r="AT689" s="293"/>
      <c r="AU689" s="293"/>
      <c r="AV689" s="293"/>
      <c r="AW689" s="293"/>
      <c r="AX689" s="293"/>
      <c r="AY689" s="293"/>
      <c r="AZ689" s="293"/>
      <c r="BA689" s="293"/>
      <c r="BB689" s="293"/>
      <c r="BC689" s="293"/>
      <c r="BD689" s="293"/>
      <c r="BE689" s="293"/>
      <c r="BF689" s="293"/>
      <c r="BG689" s="293"/>
    </row>
    <row r="690" ht="14.25" customHeight="1">
      <c r="L690" s="178"/>
      <c r="M690" s="178"/>
      <c r="N690" s="178"/>
      <c r="W690" s="292"/>
      <c r="X690" s="293"/>
      <c r="Y690" s="293"/>
      <c r="Z690" s="293"/>
      <c r="AA690" s="293"/>
      <c r="AB690" s="293"/>
      <c r="AC690" s="293"/>
      <c r="AD690" s="293"/>
      <c r="AE690" s="293"/>
      <c r="AF690" s="293"/>
      <c r="AG690" s="293"/>
      <c r="AH690" s="293"/>
      <c r="AI690" s="293"/>
      <c r="AJ690" s="293"/>
      <c r="AK690" s="293"/>
      <c r="AL690" s="293"/>
      <c r="AM690" s="293"/>
      <c r="AN690" s="293"/>
      <c r="AO690" s="293"/>
      <c r="AP690" s="293"/>
      <c r="AQ690" s="293"/>
      <c r="AR690" s="293"/>
      <c r="AS690" s="293"/>
      <c r="AT690" s="293"/>
      <c r="AU690" s="293"/>
      <c r="AV690" s="293"/>
      <c r="AW690" s="293"/>
      <c r="AX690" s="293"/>
      <c r="AY690" s="293"/>
      <c r="AZ690" s="293"/>
      <c r="BA690" s="293"/>
      <c r="BB690" s="293"/>
      <c r="BC690" s="293"/>
      <c r="BD690" s="293"/>
      <c r="BE690" s="293"/>
      <c r="BF690" s="293"/>
      <c r="BG690" s="293"/>
    </row>
    <row r="691" ht="14.25" customHeight="1">
      <c r="L691" s="178"/>
      <c r="M691" s="178"/>
      <c r="N691" s="178"/>
      <c r="W691" s="292"/>
      <c r="X691" s="293"/>
      <c r="Y691" s="293"/>
      <c r="Z691" s="293"/>
      <c r="AA691" s="293"/>
      <c r="AB691" s="293"/>
      <c r="AC691" s="293"/>
      <c r="AD691" s="293"/>
      <c r="AE691" s="293"/>
      <c r="AF691" s="293"/>
      <c r="AG691" s="293"/>
      <c r="AH691" s="293"/>
      <c r="AI691" s="293"/>
      <c r="AJ691" s="293"/>
      <c r="AK691" s="293"/>
      <c r="AL691" s="293"/>
      <c r="AM691" s="293"/>
      <c r="AN691" s="293"/>
      <c r="AO691" s="293"/>
      <c r="AP691" s="293"/>
      <c r="AQ691" s="293"/>
      <c r="AR691" s="293"/>
      <c r="AS691" s="293"/>
      <c r="AT691" s="293"/>
      <c r="AU691" s="293"/>
      <c r="AV691" s="293"/>
      <c r="AW691" s="293"/>
      <c r="AX691" s="293"/>
      <c r="AY691" s="293"/>
      <c r="AZ691" s="293"/>
      <c r="BA691" s="293"/>
      <c r="BB691" s="293"/>
      <c r="BC691" s="293"/>
      <c r="BD691" s="293"/>
      <c r="BE691" s="293"/>
      <c r="BF691" s="293"/>
      <c r="BG691" s="293"/>
    </row>
    <row r="692" ht="14.25" customHeight="1">
      <c r="L692" s="178"/>
      <c r="M692" s="178"/>
      <c r="N692" s="178"/>
      <c r="W692" s="292"/>
      <c r="X692" s="293"/>
      <c r="Y692" s="293"/>
      <c r="Z692" s="293"/>
      <c r="AA692" s="293"/>
      <c r="AB692" s="293"/>
      <c r="AC692" s="293"/>
      <c r="AD692" s="293"/>
      <c r="AE692" s="293"/>
      <c r="AF692" s="293"/>
      <c r="AG692" s="293"/>
      <c r="AH692" s="293"/>
      <c r="AI692" s="293"/>
      <c r="AJ692" s="293"/>
      <c r="AK692" s="293"/>
      <c r="AL692" s="293"/>
      <c r="AM692" s="293"/>
      <c r="AN692" s="293"/>
      <c r="AO692" s="293"/>
      <c r="AP692" s="293"/>
      <c r="AQ692" s="293"/>
      <c r="AR692" s="293"/>
      <c r="AS692" s="293"/>
      <c r="AT692" s="293"/>
      <c r="AU692" s="293"/>
      <c r="AV692" s="293"/>
      <c r="AW692" s="293"/>
      <c r="AX692" s="293"/>
      <c r="AY692" s="293"/>
      <c r="AZ692" s="293"/>
      <c r="BA692" s="293"/>
      <c r="BB692" s="293"/>
      <c r="BC692" s="293"/>
      <c r="BD692" s="293"/>
      <c r="BE692" s="293"/>
      <c r="BF692" s="293"/>
      <c r="BG692" s="293"/>
    </row>
    <row r="693" ht="14.25" customHeight="1">
      <c r="L693" s="178"/>
      <c r="M693" s="178"/>
      <c r="N693" s="178"/>
      <c r="W693" s="292"/>
      <c r="X693" s="293"/>
      <c r="Y693" s="293"/>
      <c r="Z693" s="293"/>
      <c r="AA693" s="293"/>
      <c r="AB693" s="293"/>
      <c r="AC693" s="293"/>
      <c r="AD693" s="293"/>
      <c r="AE693" s="293"/>
      <c r="AF693" s="293"/>
      <c r="AG693" s="293"/>
      <c r="AH693" s="293"/>
      <c r="AI693" s="293"/>
      <c r="AJ693" s="293"/>
      <c r="AK693" s="293"/>
      <c r="AL693" s="293"/>
      <c r="AM693" s="293"/>
      <c r="AN693" s="293"/>
      <c r="AO693" s="293"/>
      <c r="AP693" s="293"/>
      <c r="AQ693" s="293"/>
      <c r="AR693" s="293"/>
      <c r="AS693" s="293"/>
      <c r="AT693" s="293"/>
      <c r="AU693" s="293"/>
      <c r="AV693" s="293"/>
      <c r="AW693" s="293"/>
      <c r="AX693" s="293"/>
      <c r="AY693" s="293"/>
      <c r="AZ693" s="293"/>
      <c r="BA693" s="293"/>
      <c r="BB693" s="293"/>
      <c r="BC693" s="293"/>
      <c r="BD693" s="293"/>
      <c r="BE693" s="293"/>
      <c r="BF693" s="293"/>
      <c r="BG693" s="293"/>
    </row>
    <row r="694" ht="14.25" customHeight="1">
      <c r="L694" s="178"/>
      <c r="M694" s="178"/>
      <c r="N694" s="178"/>
      <c r="W694" s="292"/>
      <c r="X694" s="293"/>
      <c r="Y694" s="293"/>
      <c r="Z694" s="293"/>
      <c r="AA694" s="293"/>
      <c r="AB694" s="293"/>
      <c r="AC694" s="293"/>
      <c r="AD694" s="293"/>
      <c r="AE694" s="293"/>
      <c r="AF694" s="293"/>
      <c r="AG694" s="293"/>
      <c r="AH694" s="293"/>
      <c r="AI694" s="293"/>
      <c r="AJ694" s="293"/>
      <c r="AK694" s="293"/>
      <c r="AL694" s="293"/>
      <c r="AM694" s="293"/>
      <c r="AN694" s="293"/>
      <c r="AO694" s="293"/>
      <c r="AP694" s="293"/>
      <c r="AQ694" s="293"/>
      <c r="AR694" s="293"/>
      <c r="AS694" s="293"/>
      <c r="AT694" s="293"/>
      <c r="AU694" s="293"/>
      <c r="AV694" s="293"/>
      <c r="AW694" s="293"/>
      <c r="AX694" s="293"/>
      <c r="AY694" s="293"/>
      <c r="AZ694" s="293"/>
      <c r="BA694" s="293"/>
      <c r="BB694" s="293"/>
      <c r="BC694" s="293"/>
      <c r="BD694" s="293"/>
      <c r="BE694" s="293"/>
      <c r="BF694" s="293"/>
      <c r="BG694" s="293"/>
    </row>
    <row r="695" ht="14.25" customHeight="1">
      <c r="L695" s="178"/>
      <c r="M695" s="178"/>
      <c r="N695" s="178"/>
      <c r="W695" s="292"/>
      <c r="X695" s="293"/>
      <c r="Y695" s="293"/>
      <c r="Z695" s="293"/>
      <c r="AA695" s="293"/>
      <c r="AB695" s="293"/>
      <c r="AC695" s="293"/>
      <c r="AD695" s="293"/>
      <c r="AE695" s="293"/>
      <c r="AF695" s="293"/>
      <c r="AG695" s="293"/>
      <c r="AH695" s="293"/>
      <c r="AI695" s="293"/>
      <c r="AJ695" s="293"/>
      <c r="AK695" s="293"/>
      <c r="AL695" s="293"/>
      <c r="AM695" s="293"/>
      <c r="AN695" s="293"/>
      <c r="AO695" s="293"/>
      <c r="AP695" s="293"/>
      <c r="AQ695" s="293"/>
      <c r="AR695" s="293"/>
      <c r="AS695" s="293"/>
      <c r="AT695" s="293"/>
      <c r="AU695" s="293"/>
      <c r="AV695" s="293"/>
      <c r="AW695" s="293"/>
      <c r="AX695" s="293"/>
      <c r="AY695" s="293"/>
      <c r="AZ695" s="293"/>
      <c r="BA695" s="293"/>
      <c r="BB695" s="293"/>
      <c r="BC695" s="293"/>
      <c r="BD695" s="293"/>
      <c r="BE695" s="293"/>
      <c r="BF695" s="293"/>
      <c r="BG695" s="293"/>
    </row>
    <row r="696" ht="14.25" customHeight="1">
      <c r="L696" s="178"/>
      <c r="M696" s="178"/>
      <c r="N696" s="178"/>
      <c r="W696" s="292"/>
      <c r="X696" s="293"/>
      <c r="Y696" s="293"/>
      <c r="Z696" s="293"/>
      <c r="AA696" s="293"/>
      <c r="AB696" s="293"/>
      <c r="AC696" s="293"/>
      <c r="AD696" s="293"/>
      <c r="AE696" s="293"/>
      <c r="AF696" s="293"/>
      <c r="AG696" s="293"/>
      <c r="AH696" s="293"/>
      <c r="AI696" s="293"/>
      <c r="AJ696" s="293"/>
      <c r="AK696" s="293"/>
      <c r="AL696" s="293"/>
      <c r="AM696" s="293"/>
      <c r="AN696" s="293"/>
      <c r="AO696" s="293"/>
      <c r="AP696" s="293"/>
      <c r="AQ696" s="293"/>
      <c r="AR696" s="293"/>
      <c r="AS696" s="293"/>
      <c r="AT696" s="293"/>
      <c r="AU696" s="293"/>
      <c r="AV696" s="293"/>
      <c r="AW696" s="293"/>
      <c r="AX696" s="293"/>
      <c r="AY696" s="293"/>
      <c r="AZ696" s="293"/>
      <c r="BA696" s="293"/>
      <c r="BB696" s="293"/>
      <c r="BC696" s="293"/>
      <c r="BD696" s="293"/>
      <c r="BE696" s="293"/>
      <c r="BF696" s="293"/>
      <c r="BG696" s="293"/>
    </row>
    <row r="697" ht="14.25" customHeight="1">
      <c r="L697" s="178"/>
      <c r="M697" s="178"/>
      <c r="N697" s="178"/>
      <c r="W697" s="292"/>
      <c r="X697" s="293"/>
      <c r="Y697" s="293"/>
      <c r="Z697" s="293"/>
      <c r="AA697" s="293"/>
      <c r="AB697" s="293"/>
      <c r="AC697" s="293"/>
      <c r="AD697" s="293"/>
      <c r="AE697" s="293"/>
      <c r="AF697" s="293"/>
      <c r="AG697" s="293"/>
      <c r="AH697" s="293"/>
      <c r="AI697" s="293"/>
      <c r="AJ697" s="293"/>
      <c r="AK697" s="293"/>
      <c r="AL697" s="293"/>
      <c r="AM697" s="293"/>
      <c r="AN697" s="293"/>
      <c r="AO697" s="293"/>
      <c r="AP697" s="293"/>
      <c r="AQ697" s="293"/>
      <c r="AR697" s="293"/>
      <c r="AS697" s="293"/>
      <c r="AT697" s="293"/>
      <c r="AU697" s="293"/>
      <c r="AV697" s="293"/>
      <c r="AW697" s="293"/>
      <c r="AX697" s="293"/>
      <c r="AY697" s="293"/>
      <c r="AZ697" s="293"/>
      <c r="BA697" s="293"/>
      <c r="BB697" s="293"/>
      <c r="BC697" s="293"/>
      <c r="BD697" s="293"/>
      <c r="BE697" s="293"/>
      <c r="BF697" s="293"/>
      <c r="BG697" s="293"/>
    </row>
    <row r="698" ht="14.25" customHeight="1">
      <c r="L698" s="178"/>
      <c r="M698" s="178"/>
      <c r="N698" s="178"/>
      <c r="W698" s="292"/>
      <c r="X698" s="293"/>
      <c r="Y698" s="293"/>
      <c r="Z698" s="293"/>
      <c r="AA698" s="293"/>
      <c r="AB698" s="293"/>
      <c r="AC698" s="293"/>
      <c r="AD698" s="293"/>
      <c r="AE698" s="293"/>
      <c r="AF698" s="293"/>
      <c r="AG698" s="293"/>
      <c r="AH698" s="293"/>
      <c r="AI698" s="293"/>
      <c r="AJ698" s="293"/>
      <c r="AK698" s="293"/>
      <c r="AL698" s="293"/>
      <c r="AM698" s="293"/>
      <c r="AN698" s="293"/>
      <c r="AO698" s="293"/>
      <c r="AP698" s="293"/>
      <c r="AQ698" s="293"/>
      <c r="AR698" s="293"/>
      <c r="AS698" s="293"/>
      <c r="AT698" s="293"/>
      <c r="AU698" s="293"/>
      <c r="AV698" s="293"/>
      <c r="AW698" s="293"/>
      <c r="AX698" s="293"/>
      <c r="AY698" s="293"/>
      <c r="AZ698" s="293"/>
      <c r="BA698" s="293"/>
      <c r="BB698" s="293"/>
      <c r="BC698" s="293"/>
      <c r="BD698" s="293"/>
      <c r="BE698" s="293"/>
      <c r="BF698" s="293"/>
      <c r="BG698" s="293"/>
    </row>
    <row r="699" ht="14.25" customHeight="1">
      <c r="L699" s="178"/>
      <c r="M699" s="178"/>
      <c r="N699" s="178"/>
      <c r="W699" s="292"/>
      <c r="X699" s="293"/>
      <c r="Y699" s="293"/>
      <c r="Z699" s="293"/>
      <c r="AA699" s="293"/>
      <c r="AB699" s="293"/>
      <c r="AC699" s="293"/>
      <c r="AD699" s="293"/>
      <c r="AE699" s="293"/>
      <c r="AF699" s="293"/>
      <c r="AG699" s="293"/>
      <c r="AH699" s="293"/>
      <c r="AI699" s="293"/>
      <c r="AJ699" s="293"/>
      <c r="AK699" s="293"/>
      <c r="AL699" s="293"/>
      <c r="AM699" s="293"/>
      <c r="AN699" s="293"/>
      <c r="AO699" s="293"/>
      <c r="AP699" s="293"/>
      <c r="AQ699" s="293"/>
      <c r="AR699" s="293"/>
      <c r="AS699" s="293"/>
      <c r="AT699" s="293"/>
      <c r="AU699" s="293"/>
      <c r="AV699" s="293"/>
      <c r="AW699" s="293"/>
      <c r="AX699" s="293"/>
      <c r="AY699" s="293"/>
      <c r="AZ699" s="293"/>
      <c r="BA699" s="293"/>
      <c r="BB699" s="293"/>
      <c r="BC699" s="293"/>
      <c r="BD699" s="293"/>
      <c r="BE699" s="293"/>
      <c r="BF699" s="293"/>
      <c r="BG699" s="293"/>
    </row>
    <row r="700" ht="14.25" customHeight="1">
      <c r="L700" s="178"/>
      <c r="M700" s="178"/>
      <c r="N700" s="178"/>
      <c r="W700" s="292"/>
      <c r="X700" s="293"/>
      <c r="Y700" s="293"/>
      <c r="Z700" s="293"/>
      <c r="AA700" s="293"/>
      <c r="AB700" s="293"/>
      <c r="AC700" s="293"/>
      <c r="AD700" s="293"/>
      <c r="AE700" s="293"/>
      <c r="AF700" s="293"/>
      <c r="AG700" s="293"/>
      <c r="AH700" s="293"/>
      <c r="AI700" s="293"/>
      <c r="AJ700" s="293"/>
      <c r="AK700" s="293"/>
      <c r="AL700" s="293"/>
      <c r="AM700" s="293"/>
      <c r="AN700" s="293"/>
      <c r="AO700" s="293"/>
      <c r="AP700" s="293"/>
      <c r="AQ700" s="293"/>
      <c r="AR700" s="293"/>
      <c r="AS700" s="293"/>
      <c r="AT700" s="293"/>
      <c r="AU700" s="293"/>
      <c r="AV700" s="293"/>
      <c r="AW700" s="293"/>
      <c r="AX700" s="293"/>
      <c r="AY700" s="293"/>
      <c r="AZ700" s="293"/>
      <c r="BA700" s="293"/>
      <c r="BB700" s="293"/>
      <c r="BC700" s="293"/>
      <c r="BD700" s="293"/>
      <c r="BE700" s="293"/>
      <c r="BF700" s="293"/>
      <c r="BG700" s="293"/>
    </row>
    <row r="701" ht="14.25" customHeight="1">
      <c r="L701" s="178"/>
      <c r="M701" s="178"/>
      <c r="N701" s="178"/>
      <c r="W701" s="292"/>
      <c r="X701" s="293"/>
      <c r="Y701" s="293"/>
      <c r="Z701" s="293"/>
      <c r="AA701" s="293"/>
      <c r="AB701" s="293"/>
      <c r="AC701" s="293"/>
      <c r="AD701" s="293"/>
      <c r="AE701" s="293"/>
      <c r="AF701" s="293"/>
      <c r="AG701" s="293"/>
      <c r="AH701" s="293"/>
      <c r="AI701" s="293"/>
      <c r="AJ701" s="293"/>
      <c r="AK701" s="293"/>
      <c r="AL701" s="293"/>
      <c r="AM701" s="293"/>
      <c r="AN701" s="293"/>
      <c r="AO701" s="293"/>
      <c r="AP701" s="293"/>
      <c r="AQ701" s="293"/>
      <c r="AR701" s="293"/>
      <c r="AS701" s="293"/>
      <c r="AT701" s="293"/>
      <c r="AU701" s="293"/>
      <c r="AV701" s="293"/>
      <c r="AW701" s="293"/>
      <c r="AX701" s="293"/>
      <c r="AY701" s="293"/>
      <c r="AZ701" s="293"/>
      <c r="BA701" s="293"/>
      <c r="BB701" s="293"/>
      <c r="BC701" s="293"/>
      <c r="BD701" s="293"/>
      <c r="BE701" s="293"/>
      <c r="BF701" s="293"/>
      <c r="BG701" s="293"/>
    </row>
    <row r="702" ht="14.25" customHeight="1">
      <c r="L702" s="178"/>
      <c r="M702" s="178"/>
      <c r="N702" s="178"/>
      <c r="W702" s="292"/>
      <c r="X702" s="293"/>
      <c r="Y702" s="293"/>
      <c r="Z702" s="293"/>
      <c r="AA702" s="293"/>
      <c r="AB702" s="293"/>
      <c r="AC702" s="293"/>
      <c r="AD702" s="293"/>
      <c r="AE702" s="293"/>
      <c r="AF702" s="293"/>
      <c r="AG702" s="293"/>
      <c r="AH702" s="293"/>
      <c r="AI702" s="293"/>
      <c r="AJ702" s="293"/>
      <c r="AK702" s="293"/>
      <c r="AL702" s="293"/>
      <c r="AM702" s="293"/>
      <c r="AN702" s="293"/>
      <c r="AO702" s="293"/>
      <c r="AP702" s="293"/>
      <c r="AQ702" s="293"/>
      <c r="AR702" s="293"/>
      <c r="AS702" s="293"/>
      <c r="AT702" s="293"/>
      <c r="AU702" s="293"/>
      <c r="AV702" s="293"/>
      <c r="AW702" s="293"/>
      <c r="AX702" s="293"/>
      <c r="AY702" s="293"/>
      <c r="AZ702" s="293"/>
      <c r="BA702" s="293"/>
      <c r="BB702" s="293"/>
      <c r="BC702" s="293"/>
      <c r="BD702" s="293"/>
      <c r="BE702" s="293"/>
      <c r="BF702" s="293"/>
      <c r="BG702" s="293"/>
    </row>
    <row r="703" ht="14.25" customHeight="1">
      <c r="L703" s="178"/>
      <c r="M703" s="178"/>
      <c r="N703" s="178"/>
      <c r="W703" s="292"/>
      <c r="X703" s="293"/>
      <c r="Y703" s="293"/>
      <c r="Z703" s="293"/>
      <c r="AA703" s="293"/>
      <c r="AB703" s="293"/>
      <c r="AC703" s="293"/>
      <c r="AD703" s="293"/>
      <c r="AE703" s="293"/>
      <c r="AF703" s="293"/>
      <c r="AG703" s="293"/>
      <c r="AH703" s="293"/>
      <c r="AI703" s="293"/>
      <c r="AJ703" s="293"/>
      <c r="AK703" s="293"/>
      <c r="AL703" s="293"/>
      <c r="AM703" s="293"/>
      <c r="AN703" s="293"/>
      <c r="AO703" s="293"/>
      <c r="AP703" s="293"/>
      <c r="AQ703" s="293"/>
      <c r="AR703" s="293"/>
      <c r="AS703" s="293"/>
      <c r="AT703" s="293"/>
      <c r="AU703" s="293"/>
      <c r="AV703" s="293"/>
      <c r="AW703" s="293"/>
      <c r="AX703" s="293"/>
      <c r="AY703" s="293"/>
      <c r="AZ703" s="293"/>
      <c r="BA703" s="293"/>
      <c r="BB703" s="293"/>
      <c r="BC703" s="293"/>
      <c r="BD703" s="293"/>
      <c r="BE703" s="293"/>
      <c r="BF703" s="293"/>
      <c r="BG703" s="293"/>
    </row>
    <row r="704" ht="14.25" customHeight="1">
      <c r="L704" s="178"/>
      <c r="M704" s="178"/>
      <c r="N704" s="178"/>
      <c r="W704" s="292"/>
      <c r="X704" s="293"/>
      <c r="Y704" s="293"/>
      <c r="Z704" s="293"/>
      <c r="AA704" s="293"/>
      <c r="AB704" s="293"/>
      <c r="AC704" s="293"/>
      <c r="AD704" s="293"/>
      <c r="AE704" s="293"/>
      <c r="AF704" s="293"/>
      <c r="AG704" s="293"/>
      <c r="AH704" s="293"/>
      <c r="AI704" s="293"/>
      <c r="AJ704" s="293"/>
      <c r="AK704" s="293"/>
      <c r="AL704" s="293"/>
      <c r="AM704" s="293"/>
      <c r="AN704" s="293"/>
      <c r="AO704" s="293"/>
      <c r="AP704" s="293"/>
      <c r="AQ704" s="293"/>
      <c r="AR704" s="293"/>
      <c r="AS704" s="293"/>
      <c r="AT704" s="293"/>
      <c r="AU704" s="293"/>
      <c r="AV704" s="293"/>
      <c r="AW704" s="293"/>
      <c r="AX704" s="293"/>
      <c r="AY704" s="293"/>
      <c r="AZ704" s="293"/>
      <c r="BA704" s="293"/>
      <c r="BB704" s="293"/>
      <c r="BC704" s="293"/>
      <c r="BD704" s="293"/>
      <c r="BE704" s="293"/>
      <c r="BF704" s="293"/>
      <c r="BG704" s="293"/>
    </row>
    <row r="705" ht="14.25" customHeight="1">
      <c r="L705" s="178"/>
      <c r="M705" s="178"/>
      <c r="N705" s="178"/>
      <c r="W705" s="292"/>
      <c r="X705" s="293"/>
      <c r="Y705" s="293"/>
      <c r="Z705" s="293"/>
      <c r="AA705" s="293"/>
      <c r="AB705" s="293"/>
      <c r="AC705" s="293"/>
      <c r="AD705" s="293"/>
      <c r="AE705" s="293"/>
      <c r="AF705" s="293"/>
      <c r="AG705" s="293"/>
      <c r="AH705" s="293"/>
      <c r="AI705" s="293"/>
      <c r="AJ705" s="293"/>
      <c r="AK705" s="293"/>
      <c r="AL705" s="293"/>
      <c r="AM705" s="293"/>
      <c r="AN705" s="293"/>
      <c r="AO705" s="293"/>
      <c r="AP705" s="293"/>
      <c r="AQ705" s="293"/>
      <c r="AR705" s="293"/>
      <c r="AS705" s="293"/>
      <c r="AT705" s="293"/>
      <c r="AU705" s="293"/>
      <c r="AV705" s="293"/>
      <c r="AW705" s="293"/>
      <c r="AX705" s="293"/>
      <c r="AY705" s="293"/>
      <c r="AZ705" s="293"/>
      <c r="BA705" s="293"/>
      <c r="BB705" s="293"/>
      <c r="BC705" s="293"/>
      <c r="BD705" s="293"/>
      <c r="BE705" s="293"/>
      <c r="BF705" s="293"/>
      <c r="BG705" s="293"/>
    </row>
    <row r="706" ht="14.25" customHeight="1">
      <c r="L706" s="178"/>
      <c r="M706" s="178"/>
      <c r="N706" s="178"/>
      <c r="W706" s="292"/>
      <c r="X706" s="293"/>
      <c r="Y706" s="293"/>
      <c r="Z706" s="293"/>
      <c r="AA706" s="293"/>
      <c r="AB706" s="293"/>
      <c r="AC706" s="293"/>
      <c r="AD706" s="293"/>
      <c r="AE706" s="293"/>
      <c r="AF706" s="293"/>
      <c r="AG706" s="293"/>
      <c r="AH706" s="293"/>
      <c r="AI706" s="293"/>
      <c r="AJ706" s="293"/>
      <c r="AK706" s="293"/>
      <c r="AL706" s="293"/>
      <c r="AM706" s="293"/>
      <c r="AN706" s="293"/>
      <c r="AO706" s="293"/>
      <c r="AP706" s="293"/>
      <c r="AQ706" s="293"/>
      <c r="AR706" s="293"/>
      <c r="AS706" s="293"/>
      <c r="AT706" s="293"/>
      <c r="AU706" s="293"/>
      <c r="AV706" s="293"/>
      <c r="AW706" s="293"/>
      <c r="AX706" s="293"/>
      <c r="AY706" s="293"/>
      <c r="AZ706" s="293"/>
      <c r="BA706" s="293"/>
      <c r="BB706" s="293"/>
      <c r="BC706" s="293"/>
      <c r="BD706" s="293"/>
      <c r="BE706" s="293"/>
      <c r="BF706" s="293"/>
      <c r="BG706" s="293"/>
    </row>
    <row r="707" ht="14.25" customHeight="1">
      <c r="L707" s="178"/>
      <c r="M707" s="178"/>
      <c r="N707" s="178"/>
      <c r="W707" s="292"/>
      <c r="X707" s="293"/>
      <c r="Y707" s="293"/>
      <c r="Z707" s="293"/>
      <c r="AA707" s="293"/>
      <c r="AB707" s="293"/>
      <c r="AC707" s="293"/>
      <c r="AD707" s="293"/>
      <c r="AE707" s="293"/>
      <c r="AF707" s="293"/>
      <c r="AG707" s="293"/>
      <c r="AH707" s="293"/>
      <c r="AI707" s="293"/>
      <c r="AJ707" s="293"/>
      <c r="AK707" s="293"/>
      <c r="AL707" s="293"/>
      <c r="AM707" s="293"/>
      <c r="AN707" s="293"/>
      <c r="AO707" s="293"/>
      <c r="AP707" s="293"/>
      <c r="AQ707" s="293"/>
      <c r="AR707" s="293"/>
      <c r="AS707" s="293"/>
      <c r="AT707" s="293"/>
      <c r="AU707" s="293"/>
      <c r="AV707" s="293"/>
      <c r="AW707" s="293"/>
      <c r="AX707" s="293"/>
      <c r="AY707" s="293"/>
      <c r="AZ707" s="293"/>
      <c r="BA707" s="293"/>
      <c r="BB707" s="293"/>
      <c r="BC707" s="293"/>
      <c r="BD707" s="293"/>
      <c r="BE707" s="293"/>
      <c r="BF707" s="293"/>
      <c r="BG707" s="293"/>
    </row>
    <row r="708" ht="14.25" customHeight="1">
      <c r="L708" s="178"/>
      <c r="M708" s="178"/>
      <c r="N708" s="178"/>
      <c r="W708" s="292"/>
      <c r="X708" s="293"/>
      <c r="Y708" s="293"/>
      <c r="Z708" s="293"/>
      <c r="AA708" s="293"/>
      <c r="AB708" s="293"/>
      <c r="AC708" s="293"/>
      <c r="AD708" s="293"/>
      <c r="AE708" s="293"/>
      <c r="AF708" s="293"/>
      <c r="AG708" s="293"/>
      <c r="AH708" s="293"/>
      <c r="AI708" s="293"/>
      <c r="AJ708" s="293"/>
      <c r="AK708" s="293"/>
      <c r="AL708" s="293"/>
      <c r="AM708" s="293"/>
      <c r="AN708" s="293"/>
      <c r="AO708" s="293"/>
      <c r="AP708" s="293"/>
      <c r="AQ708" s="293"/>
      <c r="AR708" s="293"/>
      <c r="AS708" s="293"/>
      <c r="AT708" s="293"/>
      <c r="AU708" s="293"/>
      <c r="AV708" s="293"/>
      <c r="AW708" s="293"/>
      <c r="AX708" s="293"/>
      <c r="AY708" s="293"/>
      <c r="AZ708" s="293"/>
      <c r="BA708" s="293"/>
      <c r="BB708" s="293"/>
      <c r="BC708" s="293"/>
      <c r="BD708" s="293"/>
      <c r="BE708" s="293"/>
      <c r="BF708" s="293"/>
      <c r="BG708" s="293"/>
    </row>
    <row r="709" ht="14.25" customHeight="1">
      <c r="L709" s="178"/>
      <c r="M709" s="178"/>
      <c r="N709" s="178"/>
      <c r="W709" s="292"/>
      <c r="X709" s="293"/>
      <c r="Y709" s="293"/>
      <c r="Z709" s="293"/>
      <c r="AA709" s="293"/>
      <c r="AB709" s="293"/>
      <c r="AC709" s="293"/>
      <c r="AD709" s="293"/>
      <c r="AE709" s="293"/>
      <c r="AF709" s="293"/>
      <c r="AG709" s="293"/>
      <c r="AH709" s="293"/>
      <c r="AI709" s="293"/>
      <c r="AJ709" s="293"/>
      <c r="AK709" s="293"/>
      <c r="AL709" s="293"/>
      <c r="AM709" s="293"/>
      <c r="AN709" s="293"/>
      <c r="AO709" s="293"/>
      <c r="AP709" s="293"/>
      <c r="AQ709" s="293"/>
      <c r="AR709" s="293"/>
      <c r="AS709" s="293"/>
      <c r="AT709" s="293"/>
      <c r="AU709" s="293"/>
      <c r="AV709" s="293"/>
      <c r="AW709" s="293"/>
      <c r="AX709" s="293"/>
      <c r="AY709" s="293"/>
      <c r="AZ709" s="293"/>
      <c r="BA709" s="293"/>
      <c r="BB709" s="293"/>
      <c r="BC709" s="293"/>
      <c r="BD709" s="293"/>
      <c r="BE709" s="293"/>
      <c r="BF709" s="293"/>
      <c r="BG709" s="293"/>
    </row>
    <row r="710" ht="14.25" customHeight="1">
      <c r="L710" s="178"/>
      <c r="M710" s="178"/>
      <c r="N710" s="178"/>
      <c r="W710" s="292"/>
      <c r="X710" s="293"/>
      <c r="Y710" s="293"/>
      <c r="Z710" s="293"/>
      <c r="AA710" s="293"/>
      <c r="AB710" s="293"/>
      <c r="AC710" s="293"/>
      <c r="AD710" s="293"/>
      <c r="AE710" s="293"/>
      <c r="AF710" s="293"/>
      <c r="AG710" s="293"/>
      <c r="AH710" s="293"/>
      <c r="AI710" s="293"/>
      <c r="AJ710" s="293"/>
      <c r="AK710" s="293"/>
      <c r="AL710" s="293"/>
      <c r="AM710" s="293"/>
      <c r="AN710" s="293"/>
      <c r="AO710" s="293"/>
      <c r="AP710" s="293"/>
      <c r="AQ710" s="293"/>
      <c r="AR710" s="293"/>
      <c r="AS710" s="293"/>
      <c r="AT710" s="293"/>
      <c r="AU710" s="293"/>
      <c r="AV710" s="293"/>
      <c r="AW710" s="293"/>
      <c r="AX710" s="293"/>
      <c r="AY710" s="293"/>
      <c r="AZ710" s="293"/>
      <c r="BA710" s="293"/>
      <c r="BB710" s="293"/>
      <c r="BC710" s="293"/>
      <c r="BD710" s="293"/>
      <c r="BE710" s="293"/>
      <c r="BF710" s="293"/>
      <c r="BG710" s="293"/>
    </row>
    <row r="711" ht="14.25" customHeight="1">
      <c r="L711" s="178"/>
      <c r="M711" s="178"/>
      <c r="N711" s="178"/>
      <c r="W711" s="292"/>
      <c r="X711" s="293"/>
      <c r="Y711" s="293"/>
      <c r="Z711" s="293"/>
      <c r="AA711" s="293"/>
      <c r="AB711" s="293"/>
      <c r="AC711" s="293"/>
      <c r="AD711" s="293"/>
      <c r="AE711" s="293"/>
      <c r="AF711" s="293"/>
      <c r="AG711" s="293"/>
      <c r="AH711" s="293"/>
      <c r="AI711" s="293"/>
      <c r="AJ711" s="293"/>
      <c r="AK711" s="293"/>
      <c r="AL711" s="293"/>
      <c r="AM711" s="293"/>
      <c r="AN711" s="293"/>
      <c r="AO711" s="293"/>
      <c r="AP711" s="293"/>
      <c r="AQ711" s="293"/>
      <c r="AR711" s="293"/>
      <c r="AS711" s="293"/>
      <c r="AT711" s="293"/>
      <c r="AU711" s="293"/>
      <c r="AV711" s="293"/>
      <c r="AW711" s="293"/>
      <c r="AX711" s="293"/>
      <c r="AY711" s="293"/>
      <c r="AZ711" s="293"/>
      <c r="BA711" s="293"/>
      <c r="BB711" s="293"/>
      <c r="BC711" s="293"/>
      <c r="BD711" s="293"/>
      <c r="BE711" s="293"/>
      <c r="BF711" s="293"/>
      <c r="BG711" s="293"/>
    </row>
    <row r="712" ht="14.25" customHeight="1">
      <c r="L712" s="178"/>
      <c r="M712" s="178"/>
      <c r="N712" s="178"/>
      <c r="W712" s="292"/>
      <c r="X712" s="293"/>
      <c r="Y712" s="293"/>
      <c r="Z712" s="293"/>
      <c r="AA712" s="293"/>
      <c r="AB712" s="293"/>
      <c r="AC712" s="293"/>
      <c r="AD712" s="293"/>
      <c r="AE712" s="293"/>
      <c r="AF712" s="293"/>
      <c r="AG712" s="293"/>
      <c r="AH712" s="293"/>
      <c r="AI712" s="293"/>
      <c r="AJ712" s="293"/>
      <c r="AK712" s="293"/>
      <c r="AL712" s="293"/>
      <c r="AM712" s="293"/>
      <c r="AN712" s="293"/>
      <c r="AO712" s="293"/>
      <c r="AP712" s="293"/>
      <c r="AQ712" s="293"/>
      <c r="AR712" s="293"/>
      <c r="AS712" s="293"/>
      <c r="AT712" s="293"/>
      <c r="AU712" s="293"/>
      <c r="AV712" s="293"/>
      <c r="AW712" s="293"/>
      <c r="AX712" s="293"/>
      <c r="AY712" s="293"/>
      <c r="AZ712" s="293"/>
      <c r="BA712" s="293"/>
      <c r="BB712" s="293"/>
      <c r="BC712" s="293"/>
      <c r="BD712" s="293"/>
      <c r="BE712" s="293"/>
      <c r="BF712" s="293"/>
      <c r="BG712" s="293"/>
    </row>
    <row r="713" ht="14.25" customHeight="1">
      <c r="L713" s="178"/>
      <c r="M713" s="178"/>
      <c r="N713" s="178"/>
      <c r="W713" s="292"/>
      <c r="X713" s="293"/>
      <c r="Y713" s="293"/>
      <c r="Z713" s="293"/>
      <c r="AA713" s="293"/>
      <c r="AB713" s="293"/>
      <c r="AC713" s="293"/>
      <c r="AD713" s="293"/>
      <c r="AE713" s="293"/>
      <c r="AF713" s="293"/>
      <c r="AG713" s="293"/>
      <c r="AH713" s="293"/>
      <c r="AI713" s="293"/>
      <c r="AJ713" s="293"/>
      <c r="AK713" s="293"/>
      <c r="AL713" s="293"/>
      <c r="AM713" s="293"/>
      <c r="AN713" s="293"/>
      <c r="AO713" s="293"/>
      <c r="AP713" s="293"/>
      <c r="AQ713" s="293"/>
      <c r="AR713" s="293"/>
      <c r="AS713" s="293"/>
      <c r="AT713" s="293"/>
      <c r="AU713" s="293"/>
      <c r="AV713" s="293"/>
      <c r="AW713" s="293"/>
      <c r="AX713" s="293"/>
      <c r="AY713" s="293"/>
      <c r="AZ713" s="293"/>
      <c r="BA713" s="293"/>
      <c r="BB713" s="293"/>
      <c r="BC713" s="293"/>
      <c r="BD713" s="293"/>
      <c r="BE713" s="293"/>
      <c r="BF713" s="293"/>
      <c r="BG713" s="293"/>
    </row>
    <row r="714" ht="14.25" customHeight="1">
      <c r="L714" s="178"/>
      <c r="M714" s="178"/>
      <c r="N714" s="178"/>
      <c r="W714" s="292"/>
      <c r="X714" s="293"/>
      <c r="Y714" s="293"/>
      <c r="Z714" s="293"/>
      <c r="AA714" s="293"/>
      <c r="AB714" s="293"/>
      <c r="AC714" s="293"/>
      <c r="AD714" s="293"/>
      <c r="AE714" s="293"/>
      <c r="AF714" s="293"/>
      <c r="AG714" s="293"/>
      <c r="AH714" s="293"/>
      <c r="AI714" s="293"/>
      <c r="AJ714" s="293"/>
      <c r="AK714" s="293"/>
      <c r="AL714" s="293"/>
      <c r="AM714" s="293"/>
      <c r="AN714" s="293"/>
      <c r="AO714" s="293"/>
      <c r="AP714" s="293"/>
      <c r="AQ714" s="293"/>
      <c r="AR714" s="293"/>
      <c r="AS714" s="293"/>
      <c r="AT714" s="293"/>
      <c r="AU714" s="293"/>
      <c r="AV714" s="293"/>
      <c r="AW714" s="293"/>
      <c r="AX714" s="293"/>
      <c r="AY714" s="293"/>
      <c r="AZ714" s="293"/>
      <c r="BA714" s="293"/>
      <c r="BB714" s="293"/>
      <c r="BC714" s="293"/>
      <c r="BD714" s="293"/>
      <c r="BE714" s="293"/>
      <c r="BF714" s="293"/>
      <c r="BG714" s="293"/>
    </row>
    <row r="715" ht="14.25" customHeight="1">
      <c r="L715" s="178"/>
      <c r="M715" s="178"/>
      <c r="N715" s="178"/>
      <c r="W715" s="292"/>
      <c r="X715" s="293"/>
      <c r="Y715" s="293"/>
      <c r="Z715" s="293"/>
      <c r="AA715" s="293"/>
      <c r="AB715" s="293"/>
      <c r="AC715" s="293"/>
      <c r="AD715" s="293"/>
      <c r="AE715" s="293"/>
      <c r="AF715" s="293"/>
      <c r="AG715" s="293"/>
      <c r="AH715" s="293"/>
      <c r="AI715" s="293"/>
      <c r="AJ715" s="293"/>
      <c r="AK715" s="293"/>
      <c r="AL715" s="293"/>
      <c r="AM715" s="293"/>
      <c r="AN715" s="293"/>
      <c r="AO715" s="293"/>
      <c r="AP715" s="293"/>
      <c r="AQ715" s="293"/>
      <c r="AR715" s="293"/>
      <c r="AS715" s="293"/>
      <c r="AT715" s="293"/>
      <c r="AU715" s="293"/>
      <c r="AV715" s="293"/>
      <c r="AW715" s="293"/>
      <c r="AX715" s="293"/>
      <c r="AY715" s="293"/>
      <c r="AZ715" s="293"/>
      <c r="BA715" s="293"/>
      <c r="BB715" s="293"/>
      <c r="BC715" s="293"/>
      <c r="BD715" s="293"/>
      <c r="BE715" s="293"/>
      <c r="BF715" s="293"/>
      <c r="BG715" s="293"/>
    </row>
    <row r="716" ht="14.25" customHeight="1">
      <c r="L716" s="178"/>
      <c r="M716" s="178"/>
      <c r="N716" s="178"/>
      <c r="W716" s="292"/>
      <c r="X716" s="293"/>
      <c r="Y716" s="293"/>
      <c r="Z716" s="293"/>
      <c r="AA716" s="293"/>
      <c r="AB716" s="293"/>
      <c r="AC716" s="293"/>
      <c r="AD716" s="293"/>
      <c r="AE716" s="293"/>
      <c r="AF716" s="293"/>
      <c r="AG716" s="293"/>
      <c r="AH716" s="293"/>
      <c r="AI716" s="293"/>
      <c r="AJ716" s="293"/>
      <c r="AK716" s="293"/>
      <c r="AL716" s="293"/>
      <c r="AM716" s="293"/>
      <c r="AN716" s="293"/>
      <c r="AO716" s="293"/>
      <c r="AP716" s="293"/>
      <c r="AQ716" s="293"/>
      <c r="AR716" s="293"/>
      <c r="AS716" s="293"/>
      <c r="AT716" s="293"/>
      <c r="AU716" s="293"/>
      <c r="AV716" s="293"/>
      <c r="AW716" s="293"/>
      <c r="AX716" s="293"/>
      <c r="AY716" s="293"/>
      <c r="AZ716" s="293"/>
      <c r="BA716" s="293"/>
      <c r="BB716" s="293"/>
      <c r="BC716" s="293"/>
      <c r="BD716" s="293"/>
      <c r="BE716" s="293"/>
      <c r="BF716" s="293"/>
      <c r="BG716" s="293"/>
    </row>
    <row r="717" ht="14.25" customHeight="1">
      <c r="L717" s="178"/>
      <c r="M717" s="178"/>
      <c r="N717" s="178"/>
      <c r="W717" s="292"/>
      <c r="X717" s="293"/>
      <c r="Y717" s="293"/>
      <c r="Z717" s="293"/>
      <c r="AA717" s="293"/>
      <c r="AB717" s="293"/>
      <c r="AC717" s="293"/>
      <c r="AD717" s="293"/>
      <c r="AE717" s="293"/>
      <c r="AF717" s="293"/>
      <c r="AG717" s="293"/>
      <c r="AH717" s="293"/>
      <c r="AI717" s="293"/>
      <c r="AJ717" s="293"/>
      <c r="AK717" s="293"/>
      <c r="AL717" s="293"/>
      <c r="AM717" s="293"/>
      <c r="AN717" s="293"/>
      <c r="AO717" s="293"/>
      <c r="AP717" s="293"/>
      <c r="AQ717" s="293"/>
      <c r="AR717" s="293"/>
      <c r="AS717" s="293"/>
      <c r="AT717" s="293"/>
      <c r="AU717" s="293"/>
      <c r="AV717" s="293"/>
      <c r="AW717" s="293"/>
      <c r="AX717" s="293"/>
      <c r="AY717" s="293"/>
      <c r="AZ717" s="293"/>
      <c r="BA717" s="293"/>
      <c r="BB717" s="293"/>
      <c r="BC717" s="293"/>
      <c r="BD717" s="293"/>
      <c r="BE717" s="293"/>
      <c r="BF717" s="293"/>
      <c r="BG717" s="293"/>
    </row>
    <row r="718" ht="14.25" customHeight="1">
      <c r="L718" s="178"/>
      <c r="M718" s="178"/>
      <c r="N718" s="178"/>
      <c r="W718" s="292"/>
      <c r="X718" s="293"/>
      <c r="Y718" s="293"/>
      <c r="Z718" s="293"/>
      <c r="AA718" s="293"/>
      <c r="AB718" s="293"/>
      <c r="AC718" s="293"/>
      <c r="AD718" s="293"/>
      <c r="AE718" s="293"/>
      <c r="AF718" s="293"/>
      <c r="AG718" s="293"/>
      <c r="AH718" s="293"/>
      <c r="AI718" s="293"/>
      <c r="AJ718" s="293"/>
      <c r="AK718" s="293"/>
      <c r="AL718" s="293"/>
      <c r="AM718" s="293"/>
      <c r="AN718" s="293"/>
      <c r="AO718" s="293"/>
      <c r="AP718" s="293"/>
      <c r="AQ718" s="293"/>
      <c r="AR718" s="293"/>
      <c r="AS718" s="293"/>
      <c r="AT718" s="293"/>
      <c r="AU718" s="293"/>
      <c r="AV718" s="293"/>
      <c r="AW718" s="293"/>
      <c r="AX718" s="293"/>
      <c r="AY718" s="293"/>
      <c r="AZ718" s="293"/>
      <c r="BA718" s="293"/>
      <c r="BB718" s="293"/>
      <c r="BC718" s="293"/>
      <c r="BD718" s="293"/>
      <c r="BE718" s="293"/>
      <c r="BF718" s="293"/>
      <c r="BG718" s="293"/>
    </row>
    <row r="719" ht="14.25" customHeight="1">
      <c r="L719" s="178"/>
      <c r="M719" s="178"/>
      <c r="N719" s="178"/>
      <c r="W719" s="292"/>
      <c r="X719" s="293"/>
      <c r="Y719" s="293"/>
      <c r="Z719" s="293"/>
      <c r="AA719" s="293"/>
      <c r="AB719" s="293"/>
      <c r="AC719" s="293"/>
      <c r="AD719" s="293"/>
      <c r="AE719" s="293"/>
      <c r="AF719" s="293"/>
      <c r="AG719" s="293"/>
      <c r="AH719" s="293"/>
      <c r="AI719" s="293"/>
      <c r="AJ719" s="293"/>
      <c r="AK719" s="293"/>
      <c r="AL719" s="293"/>
      <c r="AM719" s="293"/>
      <c r="AN719" s="293"/>
      <c r="AO719" s="293"/>
      <c r="AP719" s="293"/>
      <c r="AQ719" s="293"/>
      <c r="AR719" s="293"/>
      <c r="AS719" s="293"/>
      <c r="AT719" s="293"/>
      <c r="AU719" s="293"/>
      <c r="AV719" s="293"/>
      <c r="AW719" s="293"/>
      <c r="AX719" s="293"/>
      <c r="AY719" s="293"/>
      <c r="AZ719" s="293"/>
      <c r="BA719" s="293"/>
      <c r="BB719" s="293"/>
      <c r="BC719" s="293"/>
      <c r="BD719" s="293"/>
      <c r="BE719" s="293"/>
      <c r="BF719" s="293"/>
      <c r="BG719" s="293"/>
    </row>
    <row r="720" ht="14.25" customHeight="1">
      <c r="L720" s="178"/>
      <c r="M720" s="178"/>
      <c r="N720" s="178"/>
      <c r="W720" s="292"/>
      <c r="X720" s="293"/>
      <c r="Y720" s="293"/>
      <c r="Z720" s="293"/>
      <c r="AA720" s="293"/>
      <c r="AB720" s="293"/>
      <c r="AC720" s="293"/>
      <c r="AD720" s="293"/>
      <c r="AE720" s="293"/>
      <c r="AF720" s="293"/>
      <c r="AG720" s="293"/>
      <c r="AH720" s="293"/>
      <c r="AI720" s="293"/>
      <c r="AJ720" s="293"/>
      <c r="AK720" s="293"/>
      <c r="AL720" s="293"/>
      <c r="AM720" s="293"/>
      <c r="AN720" s="293"/>
      <c r="AO720" s="293"/>
      <c r="AP720" s="293"/>
      <c r="AQ720" s="293"/>
      <c r="AR720" s="293"/>
      <c r="AS720" s="293"/>
      <c r="AT720" s="293"/>
      <c r="AU720" s="293"/>
      <c r="AV720" s="293"/>
      <c r="AW720" s="293"/>
      <c r="AX720" s="293"/>
      <c r="AY720" s="293"/>
      <c r="AZ720" s="293"/>
      <c r="BA720" s="293"/>
      <c r="BB720" s="293"/>
      <c r="BC720" s="293"/>
      <c r="BD720" s="293"/>
      <c r="BE720" s="293"/>
      <c r="BF720" s="293"/>
      <c r="BG720" s="293"/>
    </row>
    <row r="721" ht="14.25" customHeight="1">
      <c r="L721" s="178"/>
      <c r="M721" s="178"/>
      <c r="N721" s="178"/>
      <c r="W721" s="292"/>
      <c r="X721" s="293"/>
      <c r="Y721" s="293"/>
      <c r="Z721" s="293"/>
      <c r="AA721" s="293"/>
      <c r="AB721" s="293"/>
      <c r="AC721" s="293"/>
      <c r="AD721" s="293"/>
      <c r="AE721" s="293"/>
      <c r="AF721" s="293"/>
      <c r="AG721" s="293"/>
      <c r="AH721" s="293"/>
      <c r="AI721" s="293"/>
      <c r="AJ721" s="293"/>
      <c r="AK721" s="293"/>
      <c r="AL721" s="293"/>
      <c r="AM721" s="293"/>
      <c r="AN721" s="293"/>
      <c r="AO721" s="293"/>
      <c r="AP721" s="293"/>
      <c r="AQ721" s="293"/>
      <c r="AR721" s="293"/>
      <c r="AS721" s="293"/>
      <c r="AT721" s="293"/>
      <c r="AU721" s="293"/>
      <c r="AV721" s="293"/>
      <c r="AW721" s="293"/>
      <c r="AX721" s="293"/>
      <c r="AY721" s="293"/>
      <c r="AZ721" s="293"/>
      <c r="BA721" s="293"/>
      <c r="BB721" s="293"/>
      <c r="BC721" s="293"/>
      <c r="BD721" s="293"/>
      <c r="BE721" s="293"/>
      <c r="BF721" s="293"/>
      <c r="BG721" s="293"/>
    </row>
    <row r="722" ht="14.25" customHeight="1">
      <c r="L722" s="178"/>
      <c r="M722" s="178"/>
      <c r="N722" s="178"/>
      <c r="W722" s="292"/>
      <c r="X722" s="293"/>
      <c r="Y722" s="293"/>
      <c r="Z722" s="293"/>
      <c r="AA722" s="293"/>
      <c r="AB722" s="293"/>
      <c r="AC722" s="293"/>
      <c r="AD722" s="293"/>
      <c r="AE722" s="293"/>
      <c r="AF722" s="293"/>
      <c r="AG722" s="293"/>
      <c r="AH722" s="293"/>
      <c r="AI722" s="293"/>
      <c r="AJ722" s="293"/>
      <c r="AK722" s="293"/>
      <c r="AL722" s="293"/>
      <c r="AM722" s="293"/>
      <c r="AN722" s="293"/>
      <c r="AO722" s="293"/>
      <c r="AP722" s="293"/>
      <c r="AQ722" s="293"/>
      <c r="AR722" s="293"/>
      <c r="AS722" s="293"/>
      <c r="AT722" s="293"/>
      <c r="AU722" s="293"/>
      <c r="AV722" s="293"/>
      <c r="AW722" s="293"/>
      <c r="AX722" s="293"/>
      <c r="AY722" s="293"/>
      <c r="AZ722" s="293"/>
      <c r="BA722" s="293"/>
      <c r="BB722" s="293"/>
      <c r="BC722" s="293"/>
      <c r="BD722" s="293"/>
      <c r="BE722" s="293"/>
      <c r="BF722" s="293"/>
      <c r="BG722" s="293"/>
    </row>
    <row r="723" ht="14.25" customHeight="1">
      <c r="L723" s="178"/>
      <c r="M723" s="178"/>
      <c r="N723" s="178"/>
      <c r="W723" s="292"/>
      <c r="X723" s="293"/>
      <c r="Y723" s="293"/>
      <c r="Z723" s="293"/>
      <c r="AA723" s="293"/>
      <c r="AB723" s="293"/>
      <c r="AC723" s="293"/>
      <c r="AD723" s="293"/>
      <c r="AE723" s="293"/>
      <c r="AF723" s="293"/>
      <c r="AG723" s="293"/>
      <c r="AH723" s="293"/>
      <c r="AI723" s="293"/>
      <c r="AJ723" s="293"/>
      <c r="AK723" s="293"/>
      <c r="AL723" s="293"/>
      <c r="AM723" s="293"/>
      <c r="AN723" s="293"/>
      <c r="AO723" s="293"/>
      <c r="AP723" s="293"/>
      <c r="AQ723" s="293"/>
      <c r="AR723" s="293"/>
      <c r="AS723" s="293"/>
      <c r="AT723" s="293"/>
      <c r="AU723" s="293"/>
      <c r="AV723" s="293"/>
      <c r="AW723" s="293"/>
      <c r="AX723" s="293"/>
      <c r="AY723" s="293"/>
      <c r="AZ723" s="293"/>
      <c r="BA723" s="293"/>
      <c r="BB723" s="293"/>
      <c r="BC723" s="293"/>
      <c r="BD723" s="293"/>
      <c r="BE723" s="293"/>
      <c r="BF723" s="293"/>
      <c r="BG723" s="293"/>
    </row>
    <row r="724" ht="14.25" customHeight="1">
      <c r="L724" s="178"/>
      <c r="M724" s="178"/>
      <c r="N724" s="178"/>
      <c r="W724" s="292"/>
      <c r="X724" s="293"/>
      <c r="Y724" s="293"/>
      <c r="Z724" s="293"/>
      <c r="AA724" s="293"/>
      <c r="AB724" s="293"/>
      <c r="AC724" s="293"/>
      <c r="AD724" s="293"/>
      <c r="AE724" s="293"/>
      <c r="AF724" s="293"/>
      <c r="AG724" s="293"/>
      <c r="AH724" s="293"/>
      <c r="AI724" s="293"/>
      <c r="AJ724" s="293"/>
      <c r="AK724" s="293"/>
      <c r="AL724" s="293"/>
      <c r="AM724" s="293"/>
      <c r="AN724" s="293"/>
      <c r="AO724" s="293"/>
      <c r="AP724" s="293"/>
      <c r="AQ724" s="293"/>
      <c r="AR724" s="293"/>
      <c r="AS724" s="293"/>
      <c r="AT724" s="293"/>
      <c r="AU724" s="293"/>
      <c r="AV724" s="293"/>
      <c r="AW724" s="293"/>
      <c r="AX724" s="293"/>
      <c r="AY724" s="293"/>
      <c r="AZ724" s="293"/>
      <c r="BA724" s="293"/>
      <c r="BB724" s="293"/>
      <c r="BC724" s="293"/>
      <c r="BD724" s="293"/>
      <c r="BE724" s="293"/>
      <c r="BF724" s="293"/>
      <c r="BG724" s="293"/>
    </row>
    <row r="725" ht="14.25" customHeight="1">
      <c r="L725" s="178"/>
      <c r="M725" s="178"/>
      <c r="N725" s="178"/>
      <c r="W725" s="292"/>
      <c r="X725" s="293"/>
      <c r="Y725" s="293"/>
      <c r="Z725" s="293"/>
      <c r="AA725" s="293"/>
      <c r="AB725" s="293"/>
      <c r="AC725" s="293"/>
      <c r="AD725" s="293"/>
      <c r="AE725" s="293"/>
      <c r="AF725" s="293"/>
      <c r="AG725" s="293"/>
      <c r="AH725" s="293"/>
      <c r="AI725" s="293"/>
      <c r="AJ725" s="293"/>
      <c r="AK725" s="293"/>
      <c r="AL725" s="293"/>
      <c r="AM725" s="293"/>
      <c r="AN725" s="293"/>
      <c r="AO725" s="293"/>
      <c r="AP725" s="293"/>
      <c r="AQ725" s="293"/>
      <c r="AR725" s="293"/>
      <c r="AS725" s="293"/>
      <c r="AT725" s="293"/>
      <c r="AU725" s="293"/>
      <c r="AV725" s="293"/>
      <c r="AW725" s="293"/>
      <c r="AX725" s="293"/>
      <c r="AY725" s="293"/>
      <c r="AZ725" s="293"/>
      <c r="BA725" s="293"/>
      <c r="BB725" s="293"/>
      <c r="BC725" s="293"/>
      <c r="BD725" s="293"/>
      <c r="BE725" s="293"/>
      <c r="BF725" s="293"/>
      <c r="BG725" s="293"/>
    </row>
    <row r="726" ht="14.25" customHeight="1">
      <c r="L726" s="178"/>
      <c r="M726" s="178"/>
      <c r="N726" s="178"/>
      <c r="W726" s="292"/>
      <c r="X726" s="293"/>
      <c r="Y726" s="293"/>
      <c r="Z726" s="293"/>
      <c r="AA726" s="293"/>
      <c r="AB726" s="293"/>
      <c r="AC726" s="293"/>
      <c r="AD726" s="293"/>
      <c r="AE726" s="293"/>
      <c r="AF726" s="293"/>
      <c r="AG726" s="293"/>
      <c r="AH726" s="293"/>
      <c r="AI726" s="293"/>
      <c r="AJ726" s="293"/>
      <c r="AK726" s="293"/>
      <c r="AL726" s="293"/>
      <c r="AM726" s="293"/>
      <c r="AN726" s="293"/>
      <c r="AO726" s="293"/>
      <c r="AP726" s="293"/>
      <c r="AQ726" s="293"/>
      <c r="AR726" s="293"/>
      <c r="AS726" s="293"/>
      <c r="AT726" s="293"/>
      <c r="AU726" s="293"/>
      <c r="AV726" s="293"/>
      <c r="AW726" s="293"/>
      <c r="AX726" s="293"/>
      <c r="AY726" s="293"/>
      <c r="AZ726" s="293"/>
      <c r="BA726" s="293"/>
      <c r="BB726" s="293"/>
      <c r="BC726" s="293"/>
      <c r="BD726" s="293"/>
      <c r="BE726" s="293"/>
      <c r="BF726" s="293"/>
      <c r="BG726" s="293"/>
    </row>
    <row r="727" ht="14.25" customHeight="1">
      <c r="L727" s="178"/>
      <c r="M727" s="178"/>
      <c r="N727" s="178"/>
      <c r="W727" s="292"/>
      <c r="X727" s="293"/>
      <c r="Y727" s="293"/>
      <c r="Z727" s="293"/>
      <c r="AA727" s="293"/>
      <c r="AB727" s="293"/>
      <c r="AC727" s="293"/>
      <c r="AD727" s="293"/>
      <c r="AE727" s="293"/>
      <c r="AF727" s="293"/>
      <c r="AG727" s="293"/>
      <c r="AH727" s="293"/>
      <c r="AI727" s="293"/>
      <c r="AJ727" s="293"/>
      <c r="AK727" s="293"/>
      <c r="AL727" s="293"/>
      <c r="AM727" s="293"/>
      <c r="AN727" s="293"/>
      <c r="AO727" s="293"/>
      <c r="AP727" s="293"/>
      <c r="AQ727" s="293"/>
      <c r="AR727" s="293"/>
      <c r="AS727" s="293"/>
      <c r="AT727" s="293"/>
      <c r="AU727" s="293"/>
      <c r="AV727" s="293"/>
      <c r="AW727" s="293"/>
      <c r="AX727" s="293"/>
      <c r="AY727" s="293"/>
      <c r="AZ727" s="293"/>
      <c r="BA727" s="293"/>
      <c r="BB727" s="293"/>
      <c r="BC727" s="293"/>
      <c r="BD727" s="293"/>
      <c r="BE727" s="293"/>
      <c r="BF727" s="293"/>
      <c r="BG727" s="293"/>
    </row>
    <row r="728" ht="14.25" customHeight="1">
      <c r="L728" s="178"/>
      <c r="M728" s="178"/>
      <c r="N728" s="178"/>
      <c r="W728" s="292"/>
      <c r="X728" s="293"/>
      <c r="Y728" s="293"/>
      <c r="Z728" s="293"/>
      <c r="AA728" s="293"/>
      <c r="AB728" s="293"/>
      <c r="AC728" s="293"/>
      <c r="AD728" s="293"/>
      <c r="AE728" s="293"/>
      <c r="AF728" s="293"/>
      <c r="AG728" s="293"/>
      <c r="AH728" s="293"/>
      <c r="AI728" s="293"/>
      <c r="AJ728" s="293"/>
      <c r="AK728" s="293"/>
      <c r="AL728" s="293"/>
      <c r="AM728" s="293"/>
      <c r="AN728" s="293"/>
      <c r="AO728" s="293"/>
      <c r="AP728" s="293"/>
      <c r="AQ728" s="293"/>
      <c r="AR728" s="293"/>
      <c r="AS728" s="293"/>
      <c r="AT728" s="293"/>
      <c r="AU728" s="293"/>
      <c r="AV728" s="293"/>
      <c r="AW728" s="293"/>
      <c r="AX728" s="293"/>
      <c r="AY728" s="293"/>
      <c r="AZ728" s="293"/>
      <c r="BA728" s="293"/>
      <c r="BB728" s="293"/>
      <c r="BC728" s="293"/>
      <c r="BD728" s="293"/>
      <c r="BE728" s="293"/>
      <c r="BF728" s="293"/>
      <c r="BG728" s="293"/>
    </row>
    <row r="729" ht="14.25" customHeight="1">
      <c r="L729" s="178"/>
      <c r="M729" s="178"/>
      <c r="N729" s="178"/>
      <c r="W729" s="292"/>
      <c r="X729" s="293"/>
      <c r="Y729" s="293"/>
      <c r="Z729" s="293"/>
      <c r="AA729" s="293"/>
      <c r="AB729" s="293"/>
      <c r="AC729" s="293"/>
      <c r="AD729" s="293"/>
      <c r="AE729" s="293"/>
      <c r="AF729" s="293"/>
      <c r="AG729" s="293"/>
      <c r="AH729" s="293"/>
      <c r="AI729" s="293"/>
      <c r="AJ729" s="293"/>
      <c r="AK729" s="293"/>
      <c r="AL729" s="293"/>
      <c r="AM729" s="293"/>
      <c r="AN729" s="293"/>
      <c r="AO729" s="293"/>
      <c r="AP729" s="293"/>
      <c r="AQ729" s="293"/>
      <c r="AR729" s="293"/>
      <c r="AS729" s="293"/>
      <c r="AT729" s="293"/>
      <c r="AU729" s="293"/>
      <c r="AV729" s="293"/>
      <c r="AW729" s="293"/>
      <c r="AX729" s="293"/>
      <c r="AY729" s="293"/>
      <c r="AZ729" s="293"/>
      <c r="BA729" s="293"/>
      <c r="BB729" s="293"/>
      <c r="BC729" s="293"/>
      <c r="BD729" s="293"/>
      <c r="BE729" s="293"/>
      <c r="BF729" s="293"/>
      <c r="BG729" s="293"/>
    </row>
    <row r="730" ht="14.25" customHeight="1">
      <c r="L730" s="178"/>
      <c r="M730" s="178"/>
      <c r="N730" s="178"/>
      <c r="W730" s="292"/>
      <c r="X730" s="293"/>
      <c r="Y730" s="293"/>
      <c r="Z730" s="293"/>
      <c r="AA730" s="293"/>
      <c r="AB730" s="293"/>
      <c r="AC730" s="293"/>
      <c r="AD730" s="293"/>
      <c r="AE730" s="293"/>
      <c r="AF730" s="293"/>
      <c r="AG730" s="293"/>
      <c r="AH730" s="293"/>
      <c r="AI730" s="293"/>
      <c r="AJ730" s="293"/>
      <c r="AK730" s="293"/>
      <c r="AL730" s="293"/>
      <c r="AM730" s="293"/>
      <c r="AN730" s="293"/>
      <c r="AO730" s="293"/>
      <c r="AP730" s="293"/>
      <c r="AQ730" s="293"/>
      <c r="AR730" s="293"/>
      <c r="AS730" s="293"/>
      <c r="AT730" s="293"/>
      <c r="AU730" s="293"/>
      <c r="AV730" s="293"/>
      <c r="AW730" s="293"/>
      <c r="AX730" s="293"/>
      <c r="AY730" s="293"/>
      <c r="AZ730" s="293"/>
      <c r="BA730" s="293"/>
      <c r="BB730" s="293"/>
      <c r="BC730" s="293"/>
      <c r="BD730" s="293"/>
      <c r="BE730" s="293"/>
      <c r="BF730" s="293"/>
      <c r="BG730" s="293"/>
    </row>
    <row r="731" ht="14.25" customHeight="1">
      <c r="L731" s="178"/>
      <c r="M731" s="178"/>
      <c r="N731" s="178"/>
      <c r="W731" s="292"/>
      <c r="X731" s="293"/>
      <c r="Y731" s="293"/>
      <c r="Z731" s="293"/>
      <c r="AA731" s="293"/>
      <c r="AB731" s="293"/>
      <c r="AC731" s="293"/>
      <c r="AD731" s="293"/>
      <c r="AE731" s="293"/>
      <c r="AF731" s="293"/>
      <c r="AG731" s="293"/>
      <c r="AH731" s="293"/>
      <c r="AI731" s="293"/>
      <c r="AJ731" s="293"/>
      <c r="AK731" s="293"/>
      <c r="AL731" s="293"/>
      <c r="AM731" s="293"/>
      <c r="AN731" s="293"/>
      <c r="AO731" s="293"/>
      <c r="AP731" s="293"/>
      <c r="AQ731" s="293"/>
      <c r="AR731" s="293"/>
      <c r="AS731" s="293"/>
      <c r="AT731" s="293"/>
      <c r="AU731" s="293"/>
      <c r="AV731" s="293"/>
      <c r="AW731" s="293"/>
      <c r="AX731" s="293"/>
      <c r="AY731" s="293"/>
      <c r="AZ731" s="293"/>
      <c r="BA731" s="293"/>
      <c r="BB731" s="293"/>
      <c r="BC731" s="293"/>
      <c r="BD731" s="293"/>
      <c r="BE731" s="293"/>
      <c r="BF731" s="293"/>
      <c r="BG731" s="293"/>
    </row>
    <row r="732" ht="14.25" customHeight="1">
      <c r="L732" s="178"/>
      <c r="M732" s="178"/>
      <c r="N732" s="178"/>
      <c r="W732" s="292"/>
      <c r="X732" s="293"/>
      <c r="Y732" s="293"/>
      <c r="Z732" s="293"/>
      <c r="AA732" s="293"/>
      <c r="AB732" s="293"/>
      <c r="AC732" s="293"/>
      <c r="AD732" s="293"/>
      <c r="AE732" s="293"/>
      <c r="AF732" s="293"/>
      <c r="AG732" s="293"/>
      <c r="AH732" s="293"/>
      <c r="AI732" s="293"/>
      <c r="AJ732" s="293"/>
      <c r="AK732" s="293"/>
      <c r="AL732" s="293"/>
      <c r="AM732" s="293"/>
      <c r="AN732" s="293"/>
      <c r="AO732" s="293"/>
      <c r="AP732" s="293"/>
      <c r="AQ732" s="293"/>
      <c r="AR732" s="293"/>
      <c r="AS732" s="293"/>
      <c r="AT732" s="293"/>
      <c r="AU732" s="293"/>
      <c r="AV732" s="293"/>
      <c r="AW732" s="293"/>
      <c r="AX732" s="293"/>
      <c r="AY732" s="293"/>
      <c r="AZ732" s="293"/>
      <c r="BA732" s="293"/>
      <c r="BB732" s="293"/>
      <c r="BC732" s="293"/>
      <c r="BD732" s="293"/>
      <c r="BE732" s="293"/>
      <c r="BF732" s="293"/>
      <c r="BG732" s="293"/>
    </row>
    <row r="733" ht="14.25" customHeight="1">
      <c r="L733" s="178"/>
      <c r="M733" s="178"/>
      <c r="N733" s="178"/>
      <c r="W733" s="292"/>
      <c r="X733" s="293"/>
      <c r="Y733" s="293"/>
      <c r="Z733" s="293"/>
      <c r="AA733" s="293"/>
      <c r="AB733" s="293"/>
      <c r="AC733" s="293"/>
      <c r="AD733" s="293"/>
      <c r="AE733" s="293"/>
      <c r="AF733" s="293"/>
      <c r="AG733" s="293"/>
      <c r="AH733" s="293"/>
      <c r="AI733" s="293"/>
      <c r="AJ733" s="293"/>
      <c r="AK733" s="293"/>
      <c r="AL733" s="293"/>
      <c r="AM733" s="293"/>
      <c r="AN733" s="293"/>
      <c r="AO733" s="293"/>
      <c r="AP733" s="293"/>
      <c r="AQ733" s="293"/>
      <c r="AR733" s="293"/>
      <c r="AS733" s="293"/>
      <c r="AT733" s="293"/>
      <c r="AU733" s="293"/>
      <c r="AV733" s="293"/>
      <c r="AW733" s="293"/>
      <c r="AX733" s="293"/>
      <c r="AY733" s="293"/>
      <c r="AZ733" s="293"/>
      <c r="BA733" s="293"/>
      <c r="BB733" s="293"/>
      <c r="BC733" s="293"/>
      <c r="BD733" s="293"/>
      <c r="BE733" s="293"/>
      <c r="BF733" s="293"/>
      <c r="BG733" s="293"/>
    </row>
    <row r="734" ht="14.25" customHeight="1">
      <c r="L734" s="178"/>
      <c r="M734" s="178"/>
      <c r="N734" s="178"/>
      <c r="W734" s="292"/>
      <c r="X734" s="293"/>
      <c r="Y734" s="293"/>
      <c r="Z734" s="293"/>
      <c r="AA734" s="293"/>
      <c r="AB734" s="293"/>
      <c r="AC734" s="293"/>
      <c r="AD734" s="293"/>
      <c r="AE734" s="293"/>
      <c r="AF734" s="293"/>
      <c r="AG734" s="293"/>
      <c r="AH734" s="293"/>
      <c r="AI734" s="293"/>
      <c r="AJ734" s="293"/>
      <c r="AK734" s="293"/>
      <c r="AL734" s="293"/>
      <c r="AM734" s="293"/>
      <c r="AN734" s="293"/>
      <c r="AO734" s="293"/>
      <c r="AP734" s="293"/>
      <c r="AQ734" s="293"/>
      <c r="AR734" s="293"/>
      <c r="AS734" s="293"/>
      <c r="AT734" s="293"/>
      <c r="AU734" s="293"/>
      <c r="AV734" s="293"/>
      <c r="AW734" s="293"/>
      <c r="AX734" s="293"/>
      <c r="AY734" s="293"/>
      <c r="AZ734" s="293"/>
      <c r="BA734" s="293"/>
      <c r="BB734" s="293"/>
      <c r="BC734" s="293"/>
      <c r="BD734" s="293"/>
      <c r="BE734" s="293"/>
      <c r="BF734" s="293"/>
      <c r="BG734" s="293"/>
    </row>
    <row r="735" ht="14.25" customHeight="1">
      <c r="L735" s="178"/>
      <c r="M735" s="178"/>
      <c r="N735" s="178"/>
      <c r="W735" s="292"/>
      <c r="X735" s="293"/>
      <c r="Y735" s="293"/>
      <c r="Z735" s="293"/>
      <c r="AA735" s="293"/>
      <c r="AB735" s="293"/>
      <c r="AC735" s="293"/>
      <c r="AD735" s="293"/>
      <c r="AE735" s="293"/>
      <c r="AF735" s="293"/>
      <c r="AG735" s="293"/>
      <c r="AH735" s="293"/>
      <c r="AI735" s="293"/>
      <c r="AJ735" s="293"/>
      <c r="AK735" s="293"/>
      <c r="AL735" s="293"/>
      <c r="AM735" s="293"/>
      <c r="AN735" s="293"/>
      <c r="AO735" s="293"/>
      <c r="AP735" s="293"/>
      <c r="AQ735" s="293"/>
      <c r="AR735" s="293"/>
      <c r="AS735" s="293"/>
      <c r="AT735" s="293"/>
      <c r="AU735" s="293"/>
      <c r="AV735" s="293"/>
      <c r="AW735" s="293"/>
      <c r="AX735" s="293"/>
      <c r="AY735" s="293"/>
      <c r="AZ735" s="293"/>
      <c r="BA735" s="293"/>
      <c r="BB735" s="293"/>
      <c r="BC735" s="293"/>
      <c r="BD735" s="293"/>
      <c r="BE735" s="293"/>
      <c r="BF735" s="293"/>
      <c r="BG735" s="293"/>
    </row>
    <row r="736" ht="14.25" customHeight="1">
      <c r="L736" s="178"/>
      <c r="M736" s="178"/>
      <c r="N736" s="178"/>
      <c r="W736" s="292"/>
      <c r="X736" s="293"/>
      <c r="Y736" s="293"/>
      <c r="Z736" s="293"/>
      <c r="AA736" s="293"/>
      <c r="AB736" s="293"/>
      <c r="AC736" s="293"/>
      <c r="AD736" s="293"/>
      <c r="AE736" s="293"/>
      <c r="AF736" s="293"/>
      <c r="AG736" s="293"/>
      <c r="AH736" s="293"/>
      <c r="AI736" s="293"/>
      <c r="AJ736" s="293"/>
      <c r="AK736" s="293"/>
      <c r="AL736" s="293"/>
      <c r="AM736" s="293"/>
      <c r="AN736" s="293"/>
      <c r="AO736" s="293"/>
      <c r="AP736" s="293"/>
      <c r="AQ736" s="293"/>
      <c r="AR736" s="293"/>
      <c r="AS736" s="293"/>
      <c r="AT736" s="293"/>
      <c r="AU736" s="293"/>
      <c r="AV736" s="293"/>
      <c r="AW736" s="293"/>
      <c r="AX736" s="293"/>
      <c r="AY736" s="293"/>
      <c r="AZ736" s="293"/>
      <c r="BA736" s="293"/>
      <c r="BB736" s="293"/>
      <c r="BC736" s="293"/>
      <c r="BD736" s="293"/>
      <c r="BE736" s="293"/>
      <c r="BF736" s="293"/>
      <c r="BG736" s="293"/>
    </row>
    <row r="737" ht="14.25" customHeight="1">
      <c r="L737" s="178"/>
      <c r="M737" s="178"/>
      <c r="N737" s="178"/>
      <c r="W737" s="292"/>
      <c r="X737" s="293"/>
      <c r="Y737" s="293"/>
      <c r="Z737" s="293"/>
      <c r="AA737" s="293"/>
      <c r="AB737" s="293"/>
      <c r="AC737" s="293"/>
      <c r="AD737" s="293"/>
      <c r="AE737" s="293"/>
      <c r="AF737" s="293"/>
      <c r="AG737" s="293"/>
      <c r="AH737" s="293"/>
      <c r="AI737" s="293"/>
      <c r="AJ737" s="293"/>
      <c r="AK737" s="293"/>
      <c r="AL737" s="293"/>
      <c r="AM737" s="293"/>
      <c r="AN737" s="293"/>
      <c r="AO737" s="293"/>
      <c r="AP737" s="293"/>
      <c r="AQ737" s="293"/>
      <c r="AR737" s="293"/>
      <c r="AS737" s="293"/>
      <c r="AT737" s="293"/>
      <c r="AU737" s="293"/>
      <c r="AV737" s="293"/>
      <c r="AW737" s="293"/>
      <c r="AX737" s="293"/>
      <c r="AY737" s="293"/>
      <c r="AZ737" s="293"/>
      <c r="BA737" s="293"/>
      <c r="BB737" s="293"/>
      <c r="BC737" s="293"/>
      <c r="BD737" s="293"/>
      <c r="BE737" s="293"/>
      <c r="BF737" s="293"/>
      <c r="BG737" s="293"/>
    </row>
    <row r="738" ht="14.25" customHeight="1">
      <c r="L738" s="178"/>
      <c r="M738" s="178"/>
      <c r="N738" s="178"/>
      <c r="W738" s="292"/>
      <c r="X738" s="293"/>
      <c r="Y738" s="293"/>
      <c r="Z738" s="293"/>
      <c r="AA738" s="293"/>
      <c r="AB738" s="293"/>
      <c r="AC738" s="293"/>
      <c r="AD738" s="293"/>
      <c r="AE738" s="293"/>
      <c r="AF738" s="293"/>
      <c r="AG738" s="293"/>
      <c r="AH738" s="293"/>
      <c r="AI738" s="293"/>
      <c r="AJ738" s="293"/>
      <c r="AK738" s="293"/>
      <c r="AL738" s="293"/>
      <c r="AM738" s="293"/>
      <c r="AN738" s="293"/>
      <c r="AO738" s="293"/>
      <c r="AP738" s="293"/>
      <c r="AQ738" s="293"/>
      <c r="AR738" s="293"/>
      <c r="AS738" s="293"/>
      <c r="AT738" s="293"/>
      <c r="AU738" s="293"/>
      <c r="AV738" s="293"/>
      <c r="AW738" s="293"/>
      <c r="AX738" s="293"/>
      <c r="AY738" s="293"/>
      <c r="AZ738" s="293"/>
      <c r="BA738" s="293"/>
      <c r="BB738" s="293"/>
      <c r="BC738" s="293"/>
      <c r="BD738" s="293"/>
      <c r="BE738" s="293"/>
      <c r="BF738" s="293"/>
      <c r="BG738" s="293"/>
    </row>
    <row r="739" ht="14.25" customHeight="1">
      <c r="L739" s="178"/>
      <c r="M739" s="178"/>
      <c r="N739" s="178"/>
      <c r="W739" s="292"/>
      <c r="X739" s="293"/>
      <c r="Y739" s="293"/>
      <c r="Z739" s="293"/>
      <c r="AA739" s="293"/>
      <c r="AB739" s="293"/>
      <c r="AC739" s="293"/>
      <c r="AD739" s="293"/>
      <c r="AE739" s="293"/>
      <c r="AF739" s="293"/>
      <c r="AG739" s="293"/>
      <c r="AH739" s="293"/>
      <c r="AI739" s="293"/>
      <c r="AJ739" s="293"/>
      <c r="AK739" s="293"/>
      <c r="AL739" s="293"/>
      <c r="AM739" s="293"/>
      <c r="AN739" s="293"/>
      <c r="AO739" s="293"/>
      <c r="AP739" s="293"/>
      <c r="AQ739" s="293"/>
      <c r="AR739" s="293"/>
      <c r="AS739" s="293"/>
      <c r="AT739" s="293"/>
      <c r="AU739" s="293"/>
      <c r="AV739" s="293"/>
      <c r="AW739" s="293"/>
      <c r="AX739" s="293"/>
      <c r="AY739" s="293"/>
      <c r="AZ739" s="293"/>
      <c r="BA739" s="293"/>
      <c r="BB739" s="293"/>
      <c r="BC739" s="293"/>
      <c r="BD739" s="293"/>
      <c r="BE739" s="293"/>
      <c r="BF739" s="293"/>
      <c r="BG739" s="293"/>
    </row>
    <row r="740" ht="14.25" customHeight="1">
      <c r="L740" s="178"/>
      <c r="M740" s="178"/>
      <c r="N740" s="178"/>
      <c r="W740" s="292"/>
      <c r="X740" s="293"/>
      <c r="Y740" s="293"/>
      <c r="Z740" s="293"/>
      <c r="AA740" s="293"/>
      <c r="AB740" s="293"/>
      <c r="AC740" s="293"/>
      <c r="AD740" s="293"/>
      <c r="AE740" s="293"/>
      <c r="AF740" s="293"/>
      <c r="AG740" s="293"/>
      <c r="AH740" s="293"/>
      <c r="AI740" s="293"/>
      <c r="AJ740" s="293"/>
      <c r="AK740" s="293"/>
      <c r="AL740" s="293"/>
      <c r="AM740" s="293"/>
      <c r="AN740" s="293"/>
      <c r="AO740" s="293"/>
      <c r="AP740" s="293"/>
      <c r="AQ740" s="293"/>
      <c r="AR740" s="293"/>
      <c r="AS740" s="293"/>
      <c r="AT740" s="293"/>
      <c r="AU740" s="293"/>
      <c r="AV740" s="293"/>
      <c r="AW740" s="293"/>
      <c r="AX740" s="293"/>
      <c r="AY740" s="293"/>
      <c r="AZ740" s="293"/>
      <c r="BA740" s="293"/>
      <c r="BB740" s="293"/>
      <c r="BC740" s="293"/>
      <c r="BD740" s="293"/>
      <c r="BE740" s="293"/>
      <c r="BF740" s="293"/>
      <c r="BG740" s="293"/>
    </row>
    <row r="741" ht="14.25" customHeight="1">
      <c r="L741" s="178"/>
      <c r="M741" s="178"/>
      <c r="N741" s="178"/>
      <c r="W741" s="292"/>
      <c r="X741" s="293"/>
      <c r="Y741" s="293"/>
      <c r="Z741" s="293"/>
      <c r="AA741" s="293"/>
      <c r="AB741" s="293"/>
      <c r="AC741" s="293"/>
      <c r="AD741" s="293"/>
      <c r="AE741" s="293"/>
      <c r="AF741" s="293"/>
      <c r="AG741" s="293"/>
      <c r="AH741" s="293"/>
      <c r="AI741" s="293"/>
      <c r="AJ741" s="293"/>
      <c r="AK741" s="293"/>
      <c r="AL741" s="293"/>
      <c r="AM741" s="293"/>
      <c r="AN741" s="293"/>
      <c r="AO741" s="293"/>
      <c r="AP741" s="293"/>
      <c r="AQ741" s="293"/>
      <c r="AR741" s="293"/>
      <c r="AS741" s="293"/>
      <c r="AT741" s="293"/>
      <c r="AU741" s="293"/>
      <c r="AV741" s="293"/>
      <c r="AW741" s="293"/>
      <c r="AX741" s="293"/>
      <c r="AY741" s="293"/>
      <c r="AZ741" s="293"/>
      <c r="BA741" s="293"/>
      <c r="BB741" s="293"/>
      <c r="BC741" s="293"/>
      <c r="BD741" s="293"/>
      <c r="BE741" s="293"/>
      <c r="BF741" s="293"/>
      <c r="BG741" s="293"/>
    </row>
    <row r="742" ht="14.25" customHeight="1">
      <c r="L742" s="178"/>
      <c r="M742" s="178"/>
      <c r="N742" s="178"/>
      <c r="W742" s="292"/>
      <c r="X742" s="293"/>
      <c r="Y742" s="293"/>
      <c r="Z742" s="293"/>
      <c r="AA742" s="293"/>
      <c r="AB742" s="293"/>
      <c r="AC742" s="293"/>
      <c r="AD742" s="293"/>
      <c r="AE742" s="293"/>
      <c r="AF742" s="293"/>
      <c r="AG742" s="293"/>
      <c r="AH742" s="293"/>
      <c r="AI742" s="293"/>
      <c r="AJ742" s="293"/>
      <c r="AK742" s="293"/>
      <c r="AL742" s="293"/>
      <c r="AM742" s="293"/>
      <c r="AN742" s="293"/>
      <c r="AO742" s="293"/>
      <c r="AP742" s="293"/>
      <c r="AQ742" s="293"/>
      <c r="AR742" s="293"/>
      <c r="AS742" s="293"/>
      <c r="AT742" s="293"/>
      <c r="AU742" s="293"/>
      <c r="AV742" s="293"/>
      <c r="AW742" s="293"/>
      <c r="AX742" s="293"/>
      <c r="AY742" s="293"/>
      <c r="AZ742" s="293"/>
      <c r="BA742" s="293"/>
      <c r="BB742" s="293"/>
      <c r="BC742" s="293"/>
      <c r="BD742" s="293"/>
      <c r="BE742" s="293"/>
      <c r="BF742" s="293"/>
      <c r="BG742" s="293"/>
    </row>
    <row r="743" ht="14.25" customHeight="1">
      <c r="L743" s="178"/>
      <c r="M743" s="178"/>
      <c r="N743" s="178"/>
      <c r="W743" s="292"/>
      <c r="X743" s="293"/>
      <c r="Y743" s="293"/>
      <c r="Z743" s="293"/>
      <c r="AA743" s="293"/>
      <c r="AB743" s="293"/>
      <c r="AC743" s="293"/>
      <c r="AD743" s="293"/>
      <c r="AE743" s="293"/>
      <c r="AF743" s="293"/>
      <c r="AG743" s="293"/>
      <c r="AH743" s="293"/>
      <c r="AI743" s="293"/>
      <c r="AJ743" s="293"/>
      <c r="AK743" s="293"/>
      <c r="AL743" s="293"/>
      <c r="AM743" s="293"/>
      <c r="AN743" s="293"/>
      <c r="AO743" s="293"/>
      <c r="AP743" s="293"/>
      <c r="AQ743" s="293"/>
      <c r="AR743" s="293"/>
      <c r="AS743" s="293"/>
      <c r="AT743" s="293"/>
      <c r="AU743" s="293"/>
      <c r="AV743" s="293"/>
      <c r="AW743" s="293"/>
      <c r="AX743" s="293"/>
      <c r="AY743" s="293"/>
      <c r="AZ743" s="293"/>
      <c r="BA743" s="293"/>
      <c r="BB743" s="293"/>
      <c r="BC743" s="293"/>
      <c r="BD743" s="293"/>
      <c r="BE743" s="293"/>
      <c r="BF743" s="293"/>
      <c r="BG743" s="293"/>
    </row>
    <row r="744" ht="14.25" customHeight="1">
      <c r="L744" s="178"/>
      <c r="M744" s="178"/>
      <c r="N744" s="178"/>
      <c r="W744" s="292"/>
      <c r="X744" s="293"/>
      <c r="Y744" s="293"/>
      <c r="Z744" s="293"/>
      <c r="AA744" s="293"/>
      <c r="AB744" s="293"/>
      <c r="AC744" s="293"/>
      <c r="AD744" s="293"/>
      <c r="AE744" s="293"/>
      <c r="AF744" s="293"/>
      <c r="AG744" s="293"/>
      <c r="AH744" s="293"/>
      <c r="AI744" s="293"/>
      <c r="AJ744" s="293"/>
      <c r="AK744" s="293"/>
      <c r="AL744" s="293"/>
      <c r="AM744" s="293"/>
      <c r="AN744" s="293"/>
      <c r="AO744" s="293"/>
      <c r="AP744" s="293"/>
      <c r="AQ744" s="293"/>
      <c r="AR744" s="293"/>
      <c r="AS744" s="293"/>
      <c r="AT744" s="293"/>
      <c r="AU744" s="293"/>
      <c r="AV744" s="293"/>
      <c r="AW744" s="293"/>
      <c r="AX744" s="293"/>
      <c r="AY744" s="293"/>
      <c r="AZ744" s="293"/>
      <c r="BA744" s="293"/>
      <c r="BB744" s="293"/>
      <c r="BC744" s="293"/>
      <c r="BD744" s="293"/>
      <c r="BE744" s="293"/>
      <c r="BF744" s="293"/>
      <c r="BG744" s="293"/>
    </row>
    <row r="745" ht="14.25" customHeight="1">
      <c r="L745" s="178"/>
      <c r="M745" s="178"/>
      <c r="N745" s="178"/>
      <c r="W745" s="292"/>
      <c r="X745" s="293"/>
      <c r="Y745" s="293"/>
      <c r="Z745" s="293"/>
      <c r="AA745" s="293"/>
      <c r="AB745" s="293"/>
      <c r="AC745" s="293"/>
      <c r="AD745" s="293"/>
      <c r="AE745" s="293"/>
      <c r="AF745" s="293"/>
      <c r="AG745" s="293"/>
      <c r="AH745" s="293"/>
      <c r="AI745" s="293"/>
      <c r="AJ745" s="293"/>
      <c r="AK745" s="293"/>
      <c r="AL745" s="293"/>
      <c r="AM745" s="293"/>
      <c r="AN745" s="293"/>
      <c r="AO745" s="293"/>
      <c r="AP745" s="293"/>
      <c r="AQ745" s="293"/>
      <c r="AR745" s="293"/>
      <c r="AS745" s="293"/>
      <c r="AT745" s="293"/>
      <c r="AU745" s="293"/>
      <c r="AV745" s="293"/>
      <c r="AW745" s="293"/>
      <c r="AX745" s="293"/>
      <c r="AY745" s="293"/>
      <c r="AZ745" s="293"/>
      <c r="BA745" s="293"/>
      <c r="BB745" s="293"/>
      <c r="BC745" s="293"/>
      <c r="BD745" s="293"/>
      <c r="BE745" s="293"/>
      <c r="BF745" s="293"/>
      <c r="BG745" s="293"/>
    </row>
    <row r="746" ht="14.25" customHeight="1">
      <c r="L746" s="178"/>
      <c r="M746" s="178"/>
      <c r="N746" s="178"/>
      <c r="W746" s="292"/>
      <c r="X746" s="293"/>
      <c r="Y746" s="293"/>
      <c r="Z746" s="293"/>
      <c r="AA746" s="293"/>
      <c r="AB746" s="293"/>
      <c r="AC746" s="293"/>
      <c r="AD746" s="293"/>
      <c r="AE746" s="293"/>
      <c r="AF746" s="293"/>
      <c r="AG746" s="293"/>
      <c r="AH746" s="293"/>
      <c r="AI746" s="293"/>
      <c r="AJ746" s="293"/>
      <c r="AK746" s="293"/>
      <c r="AL746" s="293"/>
      <c r="AM746" s="293"/>
      <c r="AN746" s="293"/>
      <c r="AO746" s="293"/>
      <c r="AP746" s="293"/>
      <c r="AQ746" s="293"/>
      <c r="AR746" s="293"/>
      <c r="AS746" s="293"/>
      <c r="AT746" s="293"/>
      <c r="AU746" s="293"/>
      <c r="AV746" s="293"/>
      <c r="AW746" s="293"/>
      <c r="AX746" s="293"/>
      <c r="AY746" s="293"/>
      <c r="AZ746" s="293"/>
      <c r="BA746" s="293"/>
      <c r="BB746" s="293"/>
      <c r="BC746" s="293"/>
      <c r="BD746" s="293"/>
      <c r="BE746" s="293"/>
      <c r="BF746" s="293"/>
      <c r="BG746" s="293"/>
    </row>
    <row r="747" ht="14.25" customHeight="1">
      <c r="L747" s="178"/>
      <c r="M747" s="178"/>
      <c r="N747" s="178"/>
      <c r="W747" s="292"/>
      <c r="X747" s="293"/>
      <c r="Y747" s="293"/>
      <c r="Z747" s="293"/>
      <c r="AA747" s="293"/>
      <c r="AB747" s="293"/>
      <c r="AC747" s="293"/>
      <c r="AD747" s="293"/>
      <c r="AE747" s="293"/>
      <c r="AF747" s="293"/>
      <c r="AG747" s="293"/>
      <c r="AH747" s="293"/>
      <c r="AI747" s="293"/>
      <c r="AJ747" s="293"/>
      <c r="AK747" s="293"/>
      <c r="AL747" s="293"/>
      <c r="AM747" s="293"/>
      <c r="AN747" s="293"/>
      <c r="AO747" s="293"/>
      <c r="AP747" s="293"/>
      <c r="AQ747" s="293"/>
      <c r="AR747" s="293"/>
      <c r="AS747" s="293"/>
      <c r="AT747" s="293"/>
      <c r="AU747" s="293"/>
      <c r="AV747" s="293"/>
      <c r="AW747" s="293"/>
      <c r="AX747" s="293"/>
      <c r="AY747" s="293"/>
      <c r="AZ747" s="293"/>
      <c r="BA747" s="293"/>
      <c r="BB747" s="293"/>
      <c r="BC747" s="293"/>
      <c r="BD747" s="293"/>
      <c r="BE747" s="293"/>
      <c r="BF747" s="293"/>
      <c r="BG747" s="293"/>
    </row>
    <row r="748" ht="14.25" customHeight="1">
      <c r="L748" s="178"/>
      <c r="M748" s="178"/>
      <c r="N748" s="178"/>
      <c r="W748" s="292"/>
      <c r="X748" s="293"/>
      <c r="Y748" s="293"/>
      <c r="Z748" s="293"/>
      <c r="AA748" s="293"/>
      <c r="AB748" s="293"/>
      <c r="AC748" s="293"/>
      <c r="AD748" s="293"/>
      <c r="AE748" s="293"/>
      <c r="AF748" s="293"/>
      <c r="AG748" s="293"/>
      <c r="AH748" s="293"/>
      <c r="AI748" s="293"/>
      <c r="AJ748" s="293"/>
      <c r="AK748" s="293"/>
      <c r="AL748" s="293"/>
      <c r="AM748" s="293"/>
      <c r="AN748" s="293"/>
      <c r="AO748" s="293"/>
      <c r="AP748" s="293"/>
      <c r="AQ748" s="293"/>
      <c r="AR748" s="293"/>
      <c r="AS748" s="293"/>
      <c r="AT748" s="293"/>
      <c r="AU748" s="293"/>
      <c r="AV748" s="293"/>
      <c r="AW748" s="293"/>
      <c r="AX748" s="293"/>
      <c r="AY748" s="293"/>
      <c r="AZ748" s="293"/>
      <c r="BA748" s="293"/>
      <c r="BB748" s="293"/>
      <c r="BC748" s="293"/>
      <c r="BD748" s="293"/>
      <c r="BE748" s="293"/>
      <c r="BF748" s="293"/>
      <c r="BG748" s="293"/>
    </row>
    <row r="749" ht="14.25" customHeight="1">
      <c r="L749" s="178"/>
      <c r="M749" s="178"/>
      <c r="N749" s="178"/>
      <c r="W749" s="292"/>
      <c r="X749" s="293"/>
      <c r="Y749" s="293"/>
      <c r="Z749" s="293"/>
      <c r="AA749" s="293"/>
      <c r="AB749" s="293"/>
      <c r="AC749" s="293"/>
      <c r="AD749" s="293"/>
      <c r="AE749" s="293"/>
      <c r="AF749" s="293"/>
      <c r="AG749" s="293"/>
      <c r="AH749" s="293"/>
      <c r="AI749" s="293"/>
      <c r="AJ749" s="293"/>
      <c r="AK749" s="293"/>
      <c r="AL749" s="293"/>
      <c r="AM749" s="293"/>
      <c r="AN749" s="293"/>
      <c r="AO749" s="293"/>
      <c r="AP749" s="293"/>
      <c r="AQ749" s="293"/>
      <c r="AR749" s="293"/>
      <c r="AS749" s="293"/>
      <c r="AT749" s="293"/>
      <c r="AU749" s="293"/>
      <c r="AV749" s="293"/>
      <c r="AW749" s="293"/>
      <c r="AX749" s="293"/>
      <c r="AY749" s="293"/>
      <c r="AZ749" s="293"/>
      <c r="BA749" s="293"/>
      <c r="BB749" s="293"/>
      <c r="BC749" s="293"/>
      <c r="BD749" s="293"/>
      <c r="BE749" s="293"/>
      <c r="BF749" s="293"/>
      <c r="BG749" s="293"/>
    </row>
    <row r="750" ht="14.25" customHeight="1">
      <c r="L750" s="178"/>
      <c r="M750" s="178"/>
      <c r="N750" s="178"/>
      <c r="W750" s="292"/>
      <c r="X750" s="293"/>
      <c r="Y750" s="293"/>
      <c r="Z750" s="293"/>
      <c r="AA750" s="293"/>
      <c r="AB750" s="293"/>
      <c r="AC750" s="293"/>
      <c r="AD750" s="293"/>
      <c r="AE750" s="293"/>
      <c r="AF750" s="293"/>
      <c r="AG750" s="293"/>
      <c r="AH750" s="293"/>
      <c r="AI750" s="293"/>
      <c r="AJ750" s="293"/>
      <c r="AK750" s="293"/>
      <c r="AL750" s="293"/>
      <c r="AM750" s="293"/>
      <c r="AN750" s="293"/>
      <c r="AO750" s="293"/>
      <c r="AP750" s="293"/>
      <c r="AQ750" s="293"/>
      <c r="AR750" s="293"/>
      <c r="AS750" s="293"/>
      <c r="AT750" s="293"/>
      <c r="AU750" s="293"/>
      <c r="AV750" s="293"/>
      <c r="AW750" s="293"/>
      <c r="AX750" s="293"/>
      <c r="AY750" s="293"/>
      <c r="AZ750" s="293"/>
      <c r="BA750" s="293"/>
      <c r="BB750" s="293"/>
      <c r="BC750" s="293"/>
      <c r="BD750" s="293"/>
      <c r="BE750" s="293"/>
      <c r="BF750" s="293"/>
      <c r="BG750" s="293"/>
    </row>
    <row r="751" ht="14.25" customHeight="1">
      <c r="L751" s="178"/>
      <c r="M751" s="178"/>
      <c r="N751" s="178"/>
      <c r="W751" s="292"/>
      <c r="X751" s="293"/>
      <c r="Y751" s="293"/>
      <c r="Z751" s="293"/>
      <c r="AA751" s="293"/>
      <c r="AB751" s="293"/>
      <c r="AC751" s="293"/>
      <c r="AD751" s="293"/>
      <c r="AE751" s="293"/>
      <c r="AF751" s="293"/>
      <c r="AG751" s="293"/>
      <c r="AH751" s="293"/>
      <c r="AI751" s="293"/>
      <c r="AJ751" s="293"/>
      <c r="AK751" s="293"/>
      <c r="AL751" s="293"/>
      <c r="AM751" s="293"/>
      <c r="AN751" s="293"/>
      <c r="AO751" s="293"/>
      <c r="AP751" s="293"/>
      <c r="AQ751" s="293"/>
      <c r="AR751" s="293"/>
      <c r="AS751" s="293"/>
      <c r="AT751" s="293"/>
      <c r="AU751" s="293"/>
      <c r="AV751" s="293"/>
      <c r="AW751" s="293"/>
      <c r="AX751" s="293"/>
      <c r="AY751" s="293"/>
      <c r="AZ751" s="293"/>
      <c r="BA751" s="293"/>
      <c r="BB751" s="293"/>
      <c r="BC751" s="293"/>
      <c r="BD751" s="293"/>
      <c r="BE751" s="293"/>
      <c r="BF751" s="293"/>
      <c r="BG751" s="293"/>
    </row>
    <row r="752" ht="14.25" customHeight="1">
      <c r="L752" s="178"/>
      <c r="M752" s="178"/>
      <c r="N752" s="178"/>
      <c r="W752" s="292"/>
      <c r="X752" s="293"/>
      <c r="Y752" s="293"/>
      <c r="Z752" s="293"/>
      <c r="AA752" s="293"/>
      <c r="AB752" s="293"/>
      <c r="AC752" s="293"/>
      <c r="AD752" s="293"/>
      <c r="AE752" s="293"/>
      <c r="AF752" s="293"/>
      <c r="AG752" s="293"/>
      <c r="AH752" s="293"/>
      <c r="AI752" s="293"/>
      <c r="AJ752" s="293"/>
      <c r="AK752" s="293"/>
      <c r="AL752" s="293"/>
      <c r="AM752" s="293"/>
      <c r="AN752" s="293"/>
      <c r="AO752" s="293"/>
      <c r="AP752" s="293"/>
      <c r="AQ752" s="293"/>
      <c r="AR752" s="293"/>
      <c r="AS752" s="293"/>
      <c r="AT752" s="293"/>
      <c r="AU752" s="293"/>
      <c r="AV752" s="293"/>
      <c r="AW752" s="293"/>
      <c r="AX752" s="293"/>
      <c r="AY752" s="293"/>
      <c r="AZ752" s="293"/>
      <c r="BA752" s="293"/>
      <c r="BB752" s="293"/>
      <c r="BC752" s="293"/>
      <c r="BD752" s="293"/>
      <c r="BE752" s="293"/>
      <c r="BF752" s="293"/>
      <c r="BG752" s="293"/>
    </row>
    <row r="753" ht="14.25" customHeight="1">
      <c r="L753" s="178"/>
      <c r="M753" s="178"/>
      <c r="N753" s="178"/>
      <c r="W753" s="292"/>
      <c r="X753" s="293"/>
      <c r="Y753" s="293"/>
      <c r="Z753" s="293"/>
      <c r="AA753" s="293"/>
      <c r="AB753" s="293"/>
      <c r="AC753" s="293"/>
      <c r="AD753" s="293"/>
      <c r="AE753" s="293"/>
      <c r="AF753" s="293"/>
      <c r="AG753" s="293"/>
      <c r="AH753" s="293"/>
      <c r="AI753" s="293"/>
      <c r="AJ753" s="293"/>
      <c r="AK753" s="293"/>
      <c r="AL753" s="293"/>
      <c r="AM753" s="293"/>
      <c r="AN753" s="293"/>
      <c r="AO753" s="293"/>
      <c r="AP753" s="293"/>
      <c r="AQ753" s="293"/>
      <c r="AR753" s="293"/>
      <c r="AS753" s="293"/>
      <c r="AT753" s="293"/>
      <c r="AU753" s="293"/>
      <c r="AV753" s="293"/>
      <c r="AW753" s="293"/>
      <c r="AX753" s="293"/>
      <c r="AY753" s="293"/>
      <c r="AZ753" s="293"/>
      <c r="BA753" s="293"/>
      <c r="BB753" s="293"/>
      <c r="BC753" s="293"/>
      <c r="BD753" s="293"/>
      <c r="BE753" s="293"/>
      <c r="BF753" s="293"/>
      <c r="BG753" s="293"/>
    </row>
    <row r="754" ht="14.25" customHeight="1">
      <c r="L754" s="178"/>
      <c r="M754" s="178"/>
      <c r="N754" s="178"/>
      <c r="W754" s="292"/>
      <c r="X754" s="293"/>
      <c r="Y754" s="293"/>
      <c r="Z754" s="293"/>
      <c r="AA754" s="293"/>
      <c r="AB754" s="293"/>
      <c r="AC754" s="293"/>
      <c r="AD754" s="293"/>
      <c r="AE754" s="293"/>
      <c r="AF754" s="293"/>
      <c r="AG754" s="293"/>
      <c r="AH754" s="293"/>
      <c r="AI754" s="293"/>
      <c r="AJ754" s="293"/>
      <c r="AK754" s="293"/>
      <c r="AL754" s="293"/>
      <c r="AM754" s="293"/>
      <c r="AN754" s="293"/>
      <c r="AO754" s="293"/>
      <c r="AP754" s="293"/>
      <c r="AQ754" s="293"/>
      <c r="AR754" s="293"/>
      <c r="AS754" s="293"/>
      <c r="AT754" s="293"/>
      <c r="AU754" s="293"/>
      <c r="AV754" s="293"/>
      <c r="AW754" s="293"/>
      <c r="AX754" s="293"/>
      <c r="AY754" s="293"/>
      <c r="AZ754" s="293"/>
      <c r="BA754" s="293"/>
      <c r="BB754" s="293"/>
      <c r="BC754" s="293"/>
      <c r="BD754" s="293"/>
      <c r="BE754" s="293"/>
      <c r="BF754" s="293"/>
      <c r="BG754" s="293"/>
    </row>
    <row r="755" ht="14.25" customHeight="1">
      <c r="L755" s="178"/>
      <c r="M755" s="178"/>
      <c r="N755" s="178"/>
      <c r="W755" s="292"/>
      <c r="X755" s="293"/>
      <c r="Y755" s="293"/>
      <c r="Z755" s="293"/>
      <c r="AA755" s="293"/>
      <c r="AB755" s="293"/>
      <c r="AC755" s="293"/>
      <c r="AD755" s="293"/>
      <c r="AE755" s="293"/>
      <c r="AF755" s="293"/>
      <c r="AG755" s="293"/>
      <c r="AH755" s="293"/>
      <c r="AI755" s="293"/>
      <c r="AJ755" s="293"/>
      <c r="AK755" s="293"/>
      <c r="AL755" s="293"/>
      <c r="AM755" s="293"/>
      <c r="AN755" s="293"/>
      <c r="AO755" s="293"/>
      <c r="AP755" s="293"/>
      <c r="AQ755" s="293"/>
      <c r="AR755" s="293"/>
      <c r="AS755" s="293"/>
      <c r="AT755" s="293"/>
      <c r="AU755" s="293"/>
      <c r="AV755" s="293"/>
      <c r="AW755" s="293"/>
      <c r="AX755" s="293"/>
      <c r="AY755" s="293"/>
      <c r="AZ755" s="293"/>
      <c r="BA755" s="293"/>
      <c r="BB755" s="293"/>
      <c r="BC755" s="293"/>
      <c r="BD755" s="293"/>
      <c r="BE755" s="293"/>
      <c r="BF755" s="293"/>
      <c r="BG755" s="293"/>
    </row>
    <row r="756" ht="14.25" customHeight="1">
      <c r="L756" s="178"/>
      <c r="M756" s="178"/>
      <c r="N756" s="178"/>
      <c r="W756" s="292"/>
      <c r="X756" s="293"/>
      <c r="Y756" s="293"/>
      <c r="Z756" s="293"/>
      <c r="AA756" s="293"/>
      <c r="AB756" s="293"/>
      <c r="AC756" s="293"/>
      <c r="AD756" s="293"/>
      <c r="AE756" s="293"/>
      <c r="AF756" s="293"/>
      <c r="AG756" s="293"/>
      <c r="AH756" s="293"/>
      <c r="AI756" s="293"/>
      <c r="AJ756" s="293"/>
      <c r="AK756" s="293"/>
      <c r="AL756" s="293"/>
      <c r="AM756" s="293"/>
      <c r="AN756" s="293"/>
      <c r="AO756" s="293"/>
      <c r="AP756" s="293"/>
      <c r="AQ756" s="293"/>
      <c r="AR756" s="293"/>
      <c r="AS756" s="293"/>
      <c r="AT756" s="293"/>
      <c r="AU756" s="293"/>
      <c r="AV756" s="293"/>
      <c r="AW756" s="293"/>
      <c r="AX756" s="293"/>
      <c r="AY756" s="293"/>
      <c r="AZ756" s="293"/>
      <c r="BA756" s="293"/>
      <c r="BB756" s="293"/>
      <c r="BC756" s="293"/>
      <c r="BD756" s="293"/>
      <c r="BE756" s="293"/>
      <c r="BF756" s="293"/>
      <c r="BG756" s="293"/>
    </row>
    <row r="757" ht="14.25" customHeight="1">
      <c r="L757" s="178"/>
      <c r="M757" s="178"/>
      <c r="N757" s="178"/>
      <c r="W757" s="292"/>
      <c r="X757" s="293"/>
      <c r="Y757" s="293"/>
      <c r="Z757" s="293"/>
      <c r="AA757" s="293"/>
      <c r="AB757" s="293"/>
      <c r="AC757" s="293"/>
      <c r="AD757" s="293"/>
      <c r="AE757" s="293"/>
      <c r="AF757" s="293"/>
      <c r="AG757" s="293"/>
      <c r="AH757" s="293"/>
      <c r="AI757" s="293"/>
      <c r="AJ757" s="293"/>
      <c r="AK757" s="293"/>
      <c r="AL757" s="293"/>
      <c r="AM757" s="293"/>
      <c r="AN757" s="293"/>
      <c r="AO757" s="293"/>
      <c r="AP757" s="293"/>
      <c r="AQ757" s="293"/>
      <c r="AR757" s="293"/>
      <c r="AS757" s="293"/>
      <c r="AT757" s="293"/>
      <c r="AU757" s="293"/>
      <c r="AV757" s="293"/>
      <c r="AW757" s="293"/>
      <c r="AX757" s="293"/>
      <c r="AY757" s="293"/>
      <c r="AZ757" s="293"/>
      <c r="BA757" s="293"/>
      <c r="BB757" s="293"/>
      <c r="BC757" s="293"/>
      <c r="BD757" s="293"/>
      <c r="BE757" s="293"/>
      <c r="BF757" s="293"/>
      <c r="BG757" s="293"/>
    </row>
    <row r="758" ht="14.25" customHeight="1">
      <c r="L758" s="178"/>
      <c r="M758" s="178"/>
      <c r="N758" s="178"/>
      <c r="W758" s="292"/>
      <c r="X758" s="293"/>
      <c r="Y758" s="293"/>
      <c r="Z758" s="293"/>
      <c r="AA758" s="293"/>
      <c r="AB758" s="293"/>
      <c r="AC758" s="293"/>
      <c r="AD758" s="293"/>
      <c r="AE758" s="293"/>
      <c r="AF758" s="293"/>
      <c r="AG758" s="293"/>
      <c r="AH758" s="293"/>
      <c r="AI758" s="293"/>
      <c r="AJ758" s="293"/>
      <c r="AK758" s="293"/>
      <c r="AL758" s="293"/>
      <c r="AM758" s="293"/>
      <c r="AN758" s="293"/>
      <c r="AO758" s="293"/>
      <c r="AP758" s="293"/>
      <c r="AQ758" s="293"/>
      <c r="AR758" s="293"/>
      <c r="AS758" s="293"/>
      <c r="AT758" s="293"/>
      <c r="AU758" s="293"/>
      <c r="AV758" s="293"/>
      <c r="AW758" s="293"/>
      <c r="AX758" s="293"/>
      <c r="AY758" s="293"/>
      <c r="AZ758" s="293"/>
      <c r="BA758" s="293"/>
      <c r="BB758" s="293"/>
      <c r="BC758" s="293"/>
      <c r="BD758" s="293"/>
      <c r="BE758" s="293"/>
      <c r="BF758" s="293"/>
      <c r="BG758" s="293"/>
    </row>
    <row r="759" ht="14.25" customHeight="1">
      <c r="L759" s="178"/>
      <c r="M759" s="178"/>
      <c r="N759" s="178"/>
      <c r="W759" s="292"/>
      <c r="X759" s="293"/>
      <c r="Y759" s="293"/>
      <c r="Z759" s="293"/>
      <c r="AA759" s="293"/>
      <c r="AB759" s="293"/>
      <c r="AC759" s="293"/>
      <c r="AD759" s="293"/>
      <c r="AE759" s="293"/>
      <c r="AF759" s="293"/>
      <c r="AG759" s="293"/>
      <c r="AH759" s="293"/>
      <c r="AI759" s="293"/>
      <c r="AJ759" s="293"/>
      <c r="AK759" s="293"/>
      <c r="AL759" s="293"/>
      <c r="AM759" s="293"/>
      <c r="AN759" s="293"/>
      <c r="AO759" s="293"/>
      <c r="AP759" s="293"/>
      <c r="AQ759" s="293"/>
      <c r="AR759" s="293"/>
      <c r="AS759" s="293"/>
      <c r="AT759" s="293"/>
      <c r="AU759" s="293"/>
      <c r="AV759" s="293"/>
      <c r="AW759" s="293"/>
      <c r="AX759" s="293"/>
      <c r="AY759" s="293"/>
      <c r="AZ759" s="293"/>
      <c r="BA759" s="293"/>
      <c r="BB759" s="293"/>
      <c r="BC759" s="293"/>
      <c r="BD759" s="293"/>
      <c r="BE759" s="293"/>
      <c r="BF759" s="293"/>
      <c r="BG759" s="293"/>
    </row>
    <row r="760" ht="14.25" customHeight="1">
      <c r="L760" s="178"/>
      <c r="M760" s="178"/>
      <c r="N760" s="178"/>
      <c r="W760" s="292"/>
      <c r="X760" s="293"/>
      <c r="Y760" s="293"/>
      <c r="Z760" s="293"/>
      <c r="AA760" s="293"/>
      <c r="AB760" s="293"/>
      <c r="AC760" s="293"/>
      <c r="AD760" s="293"/>
      <c r="AE760" s="293"/>
      <c r="AF760" s="293"/>
      <c r="AG760" s="293"/>
      <c r="AH760" s="293"/>
      <c r="AI760" s="293"/>
      <c r="AJ760" s="293"/>
      <c r="AK760" s="293"/>
      <c r="AL760" s="293"/>
      <c r="AM760" s="293"/>
      <c r="AN760" s="293"/>
      <c r="AO760" s="293"/>
      <c r="AP760" s="293"/>
      <c r="AQ760" s="293"/>
      <c r="AR760" s="293"/>
      <c r="AS760" s="293"/>
      <c r="AT760" s="293"/>
      <c r="AU760" s="293"/>
      <c r="AV760" s="293"/>
      <c r="AW760" s="293"/>
      <c r="AX760" s="293"/>
      <c r="AY760" s="293"/>
      <c r="AZ760" s="293"/>
      <c r="BA760" s="293"/>
      <c r="BB760" s="293"/>
      <c r="BC760" s="293"/>
      <c r="BD760" s="293"/>
      <c r="BE760" s="293"/>
      <c r="BF760" s="293"/>
      <c r="BG760" s="293"/>
    </row>
    <row r="761" ht="14.25" customHeight="1">
      <c r="L761" s="178"/>
      <c r="M761" s="178"/>
      <c r="N761" s="178"/>
      <c r="W761" s="292"/>
      <c r="X761" s="293"/>
      <c r="Y761" s="293"/>
      <c r="Z761" s="293"/>
      <c r="AA761" s="293"/>
      <c r="AB761" s="293"/>
      <c r="AC761" s="293"/>
      <c r="AD761" s="293"/>
      <c r="AE761" s="293"/>
      <c r="AF761" s="293"/>
      <c r="AG761" s="293"/>
      <c r="AH761" s="293"/>
      <c r="AI761" s="293"/>
      <c r="AJ761" s="293"/>
      <c r="AK761" s="293"/>
      <c r="AL761" s="293"/>
      <c r="AM761" s="293"/>
      <c r="AN761" s="293"/>
      <c r="AO761" s="293"/>
      <c r="AP761" s="293"/>
      <c r="AQ761" s="293"/>
      <c r="AR761" s="293"/>
      <c r="AS761" s="293"/>
      <c r="AT761" s="293"/>
      <c r="AU761" s="293"/>
      <c r="AV761" s="293"/>
      <c r="AW761" s="293"/>
      <c r="AX761" s="293"/>
      <c r="AY761" s="293"/>
      <c r="AZ761" s="293"/>
      <c r="BA761" s="293"/>
      <c r="BB761" s="293"/>
      <c r="BC761" s="293"/>
      <c r="BD761" s="293"/>
      <c r="BE761" s="293"/>
      <c r="BF761" s="293"/>
      <c r="BG761" s="293"/>
    </row>
    <row r="762" ht="14.25" customHeight="1">
      <c r="L762" s="178"/>
      <c r="M762" s="178"/>
      <c r="N762" s="178"/>
      <c r="W762" s="292"/>
      <c r="X762" s="293"/>
      <c r="Y762" s="293"/>
      <c r="Z762" s="293"/>
      <c r="AA762" s="293"/>
      <c r="AB762" s="293"/>
      <c r="AC762" s="293"/>
      <c r="AD762" s="293"/>
      <c r="AE762" s="293"/>
      <c r="AF762" s="293"/>
      <c r="AG762" s="293"/>
      <c r="AH762" s="293"/>
      <c r="AI762" s="293"/>
      <c r="AJ762" s="293"/>
      <c r="AK762" s="293"/>
      <c r="AL762" s="293"/>
      <c r="AM762" s="293"/>
      <c r="AN762" s="293"/>
      <c r="AO762" s="293"/>
      <c r="AP762" s="293"/>
      <c r="AQ762" s="293"/>
      <c r="AR762" s="293"/>
      <c r="AS762" s="293"/>
      <c r="AT762" s="293"/>
      <c r="AU762" s="293"/>
      <c r="AV762" s="293"/>
      <c r="AW762" s="293"/>
      <c r="AX762" s="293"/>
      <c r="AY762" s="293"/>
      <c r="AZ762" s="293"/>
      <c r="BA762" s="293"/>
      <c r="BB762" s="293"/>
      <c r="BC762" s="293"/>
      <c r="BD762" s="293"/>
      <c r="BE762" s="293"/>
      <c r="BF762" s="293"/>
      <c r="BG762" s="293"/>
    </row>
    <row r="763" ht="14.25" customHeight="1">
      <c r="L763" s="178"/>
      <c r="M763" s="178"/>
      <c r="N763" s="178"/>
      <c r="W763" s="292"/>
      <c r="X763" s="293"/>
      <c r="Y763" s="293"/>
      <c r="Z763" s="293"/>
      <c r="AA763" s="293"/>
      <c r="AB763" s="293"/>
      <c r="AC763" s="293"/>
      <c r="AD763" s="293"/>
      <c r="AE763" s="293"/>
      <c r="AF763" s="293"/>
      <c r="AG763" s="293"/>
      <c r="AH763" s="293"/>
      <c r="AI763" s="293"/>
      <c r="AJ763" s="293"/>
      <c r="AK763" s="293"/>
      <c r="AL763" s="293"/>
      <c r="AM763" s="293"/>
      <c r="AN763" s="293"/>
      <c r="AO763" s="293"/>
      <c r="AP763" s="293"/>
      <c r="AQ763" s="293"/>
      <c r="AR763" s="293"/>
      <c r="AS763" s="293"/>
      <c r="AT763" s="293"/>
      <c r="AU763" s="293"/>
      <c r="AV763" s="293"/>
      <c r="AW763" s="293"/>
      <c r="AX763" s="293"/>
      <c r="AY763" s="293"/>
      <c r="AZ763" s="293"/>
      <c r="BA763" s="293"/>
      <c r="BB763" s="293"/>
      <c r="BC763" s="293"/>
      <c r="BD763" s="293"/>
      <c r="BE763" s="293"/>
      <c r="BF763" s="293"/>
      <c r="BG763" s="293"/>
    </row>
    <row r="764" ht="14.25" customHeight="1">
      <c r="L764" s="178"/>
      <c r="M764" s="178"/>
      <c r="N764" s="178"/>
      <c r="W764" s="292"/>
      <c r="X764" s="293"/>
      <c r="Y764" s="293"/>
      <c r="Z764" s="293"/>
      <c r="AA764" s="293"/>
      <c r="AB764" s="293"/>
      <c r="AC764" s="293"/>
      <c r="AD764" s="293"/>
      <c r="AE764" s="293"/>
      <c r="AF764" s="293"/>
      <c r="AG764" s="293"/>
      <c r="AH764" s="293"/>
      <c r="AI764" s="293"/>
      <c r="AJ764" s="293"/>
      <c r="AK764" s="293"/>
      <c r="AL764" s="293"/>
      <c r="AM764" s="293"/>
      <c r="AN764" s="293"/>
      <c r="AO764" s="293"/>
      <c r="AP764" s="293"/>
      <c r="AQ764" s="293"/>
      <c r="AR764" s="293"/>
      <c r="AS764" s="293"/>
      <c r="AT764" s="293"/>
      <c r="AU764" s="293"/>
      <c r="AV764" s="293"/>
      <c r="AW764" s="293"/>
      <c r="AX764" s="293"/>
      <c r="AY764" s="293"/>
      <c r="AZ764" s="293"/>
      <c r="BA764" s="293"/>
      <c r="BB764" s="293"/>
      <c r="BC764" s="293"/>
      <c r="BD764" s="293"/>
      <c r="BE764" s="293"/>
      <c r="BF764" s="293"/>
      <c r="BG764" s="293"/>
    </row>
    <row r="765" ht="14.25" customHeight="1">
      <c r="L765" s="178"/>
      <c r="M765" s="178"/>
      <c r="N765" s="178"/>
      <c r="W765" s="292"/>
      <c r="X765" s="293"/>
      <c r="Y765" s="293"/>
      <c r="Z765" s="293"/>
      <c r="AA765" s="293"/>
      <c r="AB765" s="293"/>
      <c r="AC765" s="293"/>
      <c r="AD765" s="293"/>
      <c r="AE765" s="293"/>
      <c r="AF765" s="293"/>
      <c r="AG765" s="293"/>
      <c r="AH765" s="293"/>
      <c r="AI765" s="293"/>
      <c r="AJ765" s="293"/>
      <c r="AK765" s="293"/>
      <c r="AL765" s="293"/>
      <c r="AM765" s="293"/>
      <c r="AN765" s="293"/>
      <c r="AO765" s="293"/>
      <c r="AP765" s="293"/>
      <c r="AQ765" s="293"/>
      <c r="AR765" s="293"/>
      <c r="AS765" s="293"/>
      <c r="AT765" s="293"/>
      <c r="AU765" s="293"/>
      <c r="AV765" s="293"/>
      <c r="AW765" s="293"/>
      <c r="AX765" s="293"/>
      <c r="AY765" s="293"/>
      <c r="AZ765" s="293"/>
      <c r="BA765" s="293"/>
      <c r="BB765" s="293"/>
      <c r="BC765" s="293"/>
      <c r="BD765" s="293"/>
      <c r="BE765" s="293"/>
      <c r="BF765" s="293"/>
      <c r="BG765" s="293"/>
    </row>
    <row r="766" ht="14.25" customHeight="1">
      <c r="L766" s="178"/>
      <c r="M766" s="178"/>
      <c r="N766" s="178"/>
      <c r="W766" s="292"/>
      <c r="X766" s="293"/>
      <c r="Y766" s="293"/>
      <c r="Z766" s="293"/>
      <c r="AA766" s="293"/>
      <c r="AB766" s="293"/>
      <c r="AC766" s="293"/>
      <c r="AD766" s="293"/>
      <c r="AE766" s="293"/>
      <c r="AF766" s="293"/>
      <c r="AG766" s="293"/>
      <c r="AH766" s="293"/>
      <c r="AI766" s="293"/>
      <c r="AJ766" s="293"/>
      <c r="AK766" s="293"/>
      <c r="AL766" s="293"/>
      <c r="AM766" s="293"/>
      <c r="AN766" s="293"/>
      <c r="AO766" s="293"/>
      <c r="AP766" s="293"/>
      <c r="AQ766" s="293"/>
      <c r="AR766" s="293"/>
      <c r="AS766" s="293"/>
      <c r="AT766" s="293"/>
      <c r="AU766" s="293"/>
      <c r="AV766" s="293"/>
      <c r="AW766" s="293"/>
      <c r="AX766" s="293"/>
      <c r="AY766" s="293"/>
      <c r="AZ766" s="293"/>
      <c r="BA766" s="293"/>
      <c r="BB766" s="293"/>
      <c r="BC766" s="293"/>
      <c r="BD766" s="293"/>
      <c r="BE766" s="293"/>
      <c r="BF766" s="293"/>
      <c r="BG766" s="293"/>
    </row>
    <row r="767" ht="14.25" customHeight="1">
      <c r="L767" s="178"/>
      <c r="M767" s="178"/>
      <c r="N767" s="178"/>
      <c r="W767" s="292"/>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93"/>
      <c r="AT767" s="293"/>
      <c r="AU767" s="293"/>
      <c r="AV767" s="293"/>
      <c r="AW767" s="293"/>
      <c r="AX767" s="293"/>
      <c r="AY767" s="293"/>
      <c r="AZ767" s="293"/>
      <c r="BA767" s="293"/>
      <c r="BB767" s="293"/>
      <c r="BC767" s="293"/>
      <c r="BD767" s="293"/>
      <c r="BE767" s="293"/>
      <c r="BF767" s="293"/>
      <c r="BG767" s="293"/>
    </row>
    <row r="768" ht="14.25" customHeight="1">
      <c r="L768" s="178"/>
      <c r="M768" s="178"/>
      <c r="N768" s="178"/>
      <c r="W768" s="292"/>
      <c r="X768" s="293"/>
      <c r="Y768" s="293"/>
      <c r="Z768" s="293"/>
      <c r="AA768" s="293"/>
      <c r="AB768" s="293"/>
      <c r="AC768" s="293"/>
      <c r="AD768" s="293"/>
      <c r="AE768" s="293"/>
      <c r="AF768" s="293"/>
      <c r="AG768" s="293"/>
      <c r="AH768" s="293"/>
      <c r="AI768" s="293"/>
      <c r="AJ768" s="293"/>
      <c r="AK768" s="293"/>
      <c r="AL768" s="293"/>
      <c r="AM768" s="293"/>
      <c r="AN768" s="293"/>
      <c r="AO768" s="293"/>
      <c r="AP768" s="293"/>
      <c r="AQ768" s="293"/>
      <c r="AR768" s="293"/>
      <c r="AS768" s="293"/>
      <c r="AT768" s="293"/>
      <c r="AU768" s="293"/>
      <c r="AV768" s="293"/>
      <c r="AW768" s="293"/>
      <c r="AX768" s="293"/>
      <c r="AY768" s="293"/>
      <c r="AZ768" s="293"/>
      <c r="BA768" s="293"/>
      <c r="BB768" s="293"/>
      <c r="BC768" s="293"/>
      <c r="BD768" s="293"/>
      <c r="BE768" s="293"/>
      <c r="BF768" s="293"/>
      <c r="BG768" s="293"/>
    </row>
    <row r="769" ht="14.25" customHeight="1">
      <c r="L769" s="178"/>
      <c r="M769" s="178"/>
      <c r="N769" s="178"/>
      <c r="W769" s="292"/>
      <c r="X769" s="293"/>
      <c r="Y769" s="293"/>
      <c r="Z769" s="293"/>
      <c r="AA769" s="293"/>
      <c r="AB769" s="293"/>
      <c r="AC769" s="293"/>
      <c r="AD769" s="293"/>
      <c r="AE769" s="293"/>
      <c r="AF769" s="293"/>
      <c r="AG769" s="293"/>
      <c r="AH769" s="293"/>
      <c r="AI769" s="293"/>
      <c r="AJ769" s="293"/>
      <c r="AK769" s="293"/>
      <c r="AL769" s="293"/>
      <c r="AM769" s="293"/>
      <c r="AN769" s="293"/>
      <c r="AO769" s="293"/>
      <c r="AP769" s="293"/>
      <c r="AQ769" s="293"/>
      <c r="AR769" s="293"/>
      <c r="AS769" s="293"/>
      <c r="AT769" s="293"/>
      <c r="AU769" s="293"/>
      <c r="AV769" s="293"/>
      <c r="AW769" s="293"/>
      <c r="AX769" s="293"/>
      <c r="AY769" s="293"/>
      <c r="AZ769" s="293"/>
      <c r="BA769" s="293"/>
      <c r="BB769" s="293"/>
      <c r="BC769" s="293"/>
      <c r="BD769" s="293"/>
      <c r="BE769" s="293"/>
      <c r="BF769" s="293"/>
      <c r="BG769" s="293"/>
    </row>
    <row r="770" ht="14.25" customHeight="1">
      <c r="L770" s="178"/>
      <c r="M770" s="178"/>
      <c r="N770" s="178"/>
      <c r="W770" s="292"/>
      <c r="X770" s="293"/>
      <c r="Y770" s="293"/>
      <c r="Z770" s="293"/>
      <c r="AA770" s="293"/>
      <c r="AB770" s="293"/>
      <c r="AC770" s="293"/>
      <c r="AD770" s="293"/>
      <c r="AE770" s="293"/>
      <c r="AF770" s="293"/>
      <c r="AG770" s="293"/>
      <c r="AH770" s="293"/>
      <c r="AI770" s="293"/>
      <c r="AJ770" s="293"/>
      <c r="AK770" s="293"/>
      <c r="AL770" s="293"/>
      <c r="AM770" s="293"/>
      <c r="AN770" s="293"/>
      <c r="AO770" s="293"/>
      <c r="AP770" s="293"/>
      <c r="AQ770" s="293"/>
      <c r="AR770" s="293"/>
      <c r="AS770" s="293"/>
      <c r="AT770" s="293"/>
      <c r="AU770" s="293"/>
      <c r="AV770" s="293"/>
      <c r="AW770" s="293"/>
      <c r="AX770" s="293"/>
      <c r="AY770" s="293"/>
      <c r="AZ770" s="293"/>
      <c r="BA770" s="293"/>
      <c r="BB770" s="293"/>
      <c r="BC770" s="293"/>
      <c r="BD770" s="293"/>
      <c r="BE770" s="293"/>
      <c r="BF770" s="293"/>
      <c r="BG770" s="293"/>
    </row>
    <row r="771" ht="14.25" customHeight="1">
      <c r="L771" s="178"/>
      <c r="M771" s="178"/>
      <c r="N771" s="178"/>
      <c r="W771" s="292"/>
      <c r="X771" s="293"/>
      <c r="Y771" s="293"/>
      <c r="Z771" s="293"/>
      <c r="AA771" s="293"/>
      <c r="AB771" s="293"/>
      <c r="AC771" s="293"/>
      <c r="AD771" s="293"/>
      <c r="AE771" s="293"/>
      <c r="AF771" s="293"/>
      <c r="AG771" s="293"/>
      <c r="AH771" s="293"/>
      <c r="AI771" s="293"/>
      <c r="AJ771" s="293"/>
      <c r="AK771" s="293"/>
      <c r="AL771" s="293"/>
      <c r="AM771" s="293"/>
      <c r="AN771" s="293"/>
      <c r="AO771" s="293"/>
      <c r="AP771" s="293"/>
      <c r="AQ771" s="293"/>
      <c r="AR771" s="293"/>
      <c r="AS771" s="293"/>
      <c r="AT771" s="293"/>
      <c r="AU771" s="293"/>
      <c r="AV771" s="293"/>
      <c r="AW771" s="293"/>
      <c r="AX771" s="293"/>
      <c r="AY771" s="293"/>
      <c r="AZ771" s="293"/>
      <c r="BA771" s="293"/>
      <c r="BB771" s="293"/>
      <c r="BC771" s="293"/>
      <c r="BD771" s="293"/>
      <c r="BE771" s="293"/>
      <c r="BF771" s="293"/>
      <c r="BG771" s="293"/>
    </row>
    <row r="772" ht="14.25" customHeight="1">
      <c r="L772" s="178"/>
      <c r="M772" s="178"/>
      <c r="N772" s="178"/>
      <c r="W772" s="292"/>
      <c r="X772" s="293"/>
      <c r="Y772" s="293"/>
      <c r="Z772" s="293"/>
      <c r="AA772" s="293"/>
      <c r="AB772" s="293"/>
      <c r="AC772" s="293"/>
      <c r="AD772" s="293"/>
      <c r="AE772" s="293"/>
      <c r="AF772" s="293"/>
      <c r="AG772" s="293"/>
      <c r="AH772" s="293"/>
      <c r="AI772" s="293"/>
      <c r="AJ772" s="293"/>
      <c r="AK772" s="293"/>
      <c r="AL772" s="293"/>
      <c r="AM772" s="293"/>
      <c r="AN772" s="293"/>
      <c r="AO772" s="293"/>
      <c r="AP772" s="293"/>
      <c r="AQ772" s="293"/>
      <c r="AR772" s="293"/>
      <c r="AS772" s="293"/>
      <c r="AT772" s="293"/>
      <c r="AU772" s="293"/>
      <c r="AV772" s="293"/>
      <c r="AW772" s="293"/>
      <c r="AX772" s="293"/>
      <c r="AY772" s="293"/>
      <c r="AZ772" s="293"/>
      <c r="BA772" s="293"/>
      <c r="BB772" s="293"/>
      <c r="BC772" s="293"/>
      <c r="BD772" s="293"/>
      <c r="BE772" s="293"/>
      <c r="BF772" s="293"/>
      <c r="BG772" s="293"/>
    </row>
    <row r="773" ht="14.25" customHeight="1">
      <c r="L773" s="178"/>
      <c r="M773" s="178"/>
      <c r="N773" s="178"/>
      <c r="W773" s="292"/>
      <c r="X773" s="293"/>
      <c r="Y773" s="293"/>
      <c r="Z773" s="293"/>
      <c r="AA773" s="293"/>
      <c r="AB773" s="293"/>
      <c r="AC773" s="293"/>
      <c r="AD773" s="293"/>
      <c r="AE773" s="293"/>
      <c r="AF773" s="293"/>
      <c r="AG773" s="293"/>
      <c r="AH773" s="293"/>
      <c r="AI773" s="293"/>
      <c r="AJ773" s="293"/>
      <c r="AK773" s="293"/>
      <c r="AL773" s="293"/>
      <c r="AM773" s="293"/>
      <c r="AN773" s="293"/>
      <c r="AO773" s="293"/>
      <c r="AP773" s="293"/>
      <c r="AQ773" s="293"/>
      <c r="AR773" s="293"/>
      <c r="AS773" s="293"/>
      <c r="AT773" s="293"/>
      <c r="AU773" s="293"/>
      <c r="AV773" s="293"/>
      <c r="AW773" s="293"/>
      <c r="AX773" s="293"/>
      <c r="AY773" s="293"/>
      <c r="AZ773" s="293"/>
      <c r="BA773" s="293"/>
      <c r="BB773" s="293"/>
      <c r="BC773" s="293"/>
      <c r="BD773" s="293"/>
      <c r="BE773" s="293"/>
      <c r="BF773" s="293"/>
      <c r="BG773" s="293"/>
    </row>
    <row r="774" ht="14.25" customHeight="1">
      <c r="L774" s="178"/>
      <c r="M774" s="178"/>
      <c r="N774" s="178"/>
      <c r="W774" s="292"/>
      <c r="X774" s="293"/>
      <c r="Y774" s="293"/>
      <c r="Z774" s="293"/>
      <c r="AA774" s="293"/>
      <c r="AB774" s="293"/>
      <c r="AC774" s="293"/>
      <c r="AD774" s="293"/>
      <c r="AE774" s="293"/>
      <c r="AF774" s="293"/>
      <c r="AG774" s="293"/>
      <c r="AH774" s="293"/>
      <c r="AI774" s="293"/>
      <c r="AJ774" s="293"/>
      <c r="AK774" s="293"/>
      <c r="AL774" s="293"/>
      <c r="AM774" s="293"/>
      <c r="AN774" s="293"/>
      <c r="AO774" s="293"/>
      <c r="AP774" s="293"/>
      <c r="AQ774" s="293"/>
      <c r="AR774" s="293"/>
      <c r="AS774" s="293"/>
      <c r="AT774" s="293"/>
      <c r="AU774" s="293"/>
      <c r="AV774" s="293"/>
      <c r="AW774" s="293"/>
      <c r="AX774" s="293"/>
      <c r="AY774" s="293"/>
      <c r="AZ774" s="293"/>
      <c r="BA774" s="293"/>
      <c r="BB774" s="293"/>
      <c r="BC774" s="293"/>
      <c r="BD774" s="293"/>
      <c r="BE774" s="293"/>
      <c r="BF774" s="293"/>
      <c r="BG774" s="293"/>
    </row>
    <row r="775" ht="14.25" customHeight="1">
      <c r="L775" s="178"/>
      <c r="M775" s="178"/>
      <c r="N775" s="178"/>
      <c r="W775" s="292"/>
      <c r="X775" s="293"/>
      <c r="Y775" s="293"/>
      <c r="Z775" s="293"/>
      <c r="AA775" s="293"/>
      <c r="AB775" s="293"/>
      <c r="AC775" s="293"/>
      <c r="AD775" s="293"/>
      <c r="AE775" s="293"/>
      <c r="AF775" s="293"/>
      <c r="AG775" s="293"/>
      <c r="AH775" s="293"/>
      <c r="AI775" s="293"/>
      <c r="AJ775" s="293"/>
      <c r="AK775" s="293"/>
      <c r="AL775" s="293"/>
      <c r="AM775" s="293"/>
      <c r="AN775" s="293"/>
      <c r="AO775" s="293"/>
      <c r="AP775" s="293"/>
      <c r="AQ775" s="293"/>
      <c r="AR775" s="293"/>
      <c r="AS775" s="293"/>
      <c r="AT775" s="293"/>
      <c r="AU775" s="293"/>
      <c r="AV775" s="293"/>
      <c r="AW775" s="293"/>
      <c r="AX775" s="293"/>
      <c r="AY775" s="293"/>
      <c r="AZ775" s="293"/>
      <c r="BA775" s="293"/>
      <c r="BB775" s="293"/>
      <c r="BC775" s="293"/>
      <c r="BD775" s="293"/>
      <c r="BE775" s="293"/>
      <c r="BF775" s="293"/>
      <c r="BG775" s="293"/>
    </row>
    <row r="776" ht="14.25" customHeight="1">
      <c r="L776" s="178"/>
      <c r="M776" s="178"/>
      <c r="N776" s="178"/>
      <c r="W776" s="292"/>
      <c r="X776" s="293"/>
      <c r="Y776" s="293"/>
      <c r="Z776" s="293"/>
      <c r="AA776" s="293"/>
      <c r="AB776" s="293"/>
      <c r="AC776" s="293"/>
      <c r="AD776" s="293"/>
      <c r="AE776" s="293"/>
      <c r="AF776" s="293"/>
      <c r="AG776" s="293"/>
      <c r="AH776" s="293"/>
      <c r="AI776" s="293"/>
      <c r="AJ776" s="293"/>
      <c r="AK776" s="293"/>
      <c r="AL776" s="293"/>
      <c r="AM776" s="293"/>
      <c r="AN776" s="293"/>
      <c r="AO776" s="293"/>
      <c r="AP776" s="293"/>
      <c r="AQ776" s="293"/>
      <c r="AR776" s="293"/>
      <c r="AS776" s="293"/>
      <c r="AT776" s="293"/>
      <c r="AU776" s="293"/>
      <c r="AV776" s="293"/>
      <c r="AW776" s="293"/>
      <c r="AX776" s="293"/>
      <c r="AY776" s="293"/>
      <c r="AZ776" s="293"/>
      <c r="BA776" s="293"/>
      <c r="BB776" s="293"/>
      <c r="BC776" s="293"/>
      <c r="BD776" s="293"/>
      <c r="BE776" s="293"/>
      <c r="BF776" s="293"/>
      <c r="BG776" s="293"/>
    </row>
    <row r="777" ht="14.25" customHeight="1">
      <c r="L777" s="178"/>
      <c r="M777" s="178"/>
      <c r="N777" s="178"/>
      <c r="W777" s="292"/>
      <c r="X777" s="293"/>
      <c r="Y777" s="293"/>
      <c r="Z777" s="293"/>
      <c r="AA777" s="293"/>
      <c r="AB777" s="293"/>
      <c r="AC777" s="293"/>
      <c r="AD777" s="293"/>
      <c r="AE777" s="293"/>
      <c r="AF777" s="293"/>
      <c r="AG777" s="293"/>
      <c r="AH777" s="293"/>
      <c r="AI777" s="293"/>
      <c r="AJ777" s="293"/>
      <c r="AK777" s="293"/>
      <c r="AL777" s="293"/>
      <c r="AM777" s="293"/>
      <c r="AN777" s="293"/>
      <c r="AO777" s="293"/>
      <c r="AP777" s="293"/>
      <c r="AQ777" s="293"/>
      <c r="AR777" s="293"/>
      <c r="AS777" s="293"/>
      <c r="AT777" s="293"/>
      <c r="AU777" s="293"/>
      <c r="AV777" s="293"/>
      <c r="AW777" s="293"/>
      <c r="AX777" s="293"/>
      <c r="AY777" s="293"/>
      <c r="AZ777" s="293"/>
      <c r="BA777" s="293"/>
      <c r="BB777" s="293"/>
      <c r="BC777" s="293"/>
      <c r="BD777" s="293"/>
      <c r="BE777" s="293"/>
      <c r="BF777" s="293"/>
      <c r="BG777" s="293"/>
    </row>
    <row r="778" ht="14.25" customHeight="1">
      <c r="L778" s="178"/>
      <c r="M778" s="178"/>
      <c r="N778" s="178"/>
      <c r="W778" s="292"/>
      <c r="X778" s="293"/>
      <c r="Y778" s="293"/>
      <c r="Z778" s="293"/>
      <c r="AA778" s="293"/>
      <c r="AB778" s="293"/>
      <c r="AC778" s="293"/>
      <c r="AD778" s="293"/>
      <c r="AE778" s="293"/>
      <c r="AF778" s="293"/>
      <c r="AG778" s="293"/>
      <c r="AH778" s="293"/>
      <c r="AI778" s="293"/>
      <c r="AJ778" s="293"/>
      <c r="AK778" s="293"/>
      <c r="AL778" s="293"/>
      <c r="AM778" s="293"/>
      <c r="AN778" s="293"/>
      <c r="AO778" s="293"/>
      <c r="AP778" s="293"/>
      <c r="AQ778" s="293"/>
      <c r="AR778" s="293"/>
      <c r="AS778" s="293"/>
      <c r="AT778" s="293"/>
      <c r="AU778" s="293"/>
      <c r="AV778" s="293"/>
      <c r="AW778" s="293"/>
      <c r="AX778" s="293"/>
      <c r="AY778" s="293"/>
      <c r="AZ778" s="293"/>
      <c r="BA778" s="293"/>
      <c r="BB778" s="293"/>
      <c r="BC778" s="293"/>
      <c r="BD778" s="293"/>
      <c r="BE778" s="293"/>
      <c r="BF778" s="293"/>
      <c r="BG778" s="293"/>
    </row>
    <row r="779" ht="14.25" customHeight="1">
      <c r="L779" s="178"/>
      <c r="M779" s="178"/>
      <c r="N779" s="178"/>
      <c r="W779" s="292"/>
      <c r="X779" s="293"/>
      <c r="Y779" s="293"/>
      <c r="Z779" s="293"/>
      <c r="AA779" s="293"/>
      <c r="AB779" s="293"/>
      <c r="AC779" s="293"/>
      <c r="AD779" s="293"/>
      <c r="AE779" s="293"/>
      <c r="AF779" s="293"/>
      <c r="AG779" s="293"/>
      <c r="AH779" s="293"/>
      <c r="AI779" s="293"/>
      <c r="AJ779" s="293"/>
      <c r="AK779" s="293"/>
      <c r="AL779" s="293"/>
      <c r="AM779" s="293"/>
      <c r="AN779" s="293"/>
      <c r="AO779" s="293"/>
      <c r="AP779" s="293"/>
      <c r="AQ779" s="293"/>
      <c r="AR779" s="293"/>
      <c r="AS779" s="293"/>
      <c r="AT779" s="293"/>
      <c r="AU779" s="293"/>
      <c r="AV779" s="293"/>
      <c r="AW779" s="293"/>
      <c r="AX779" s="293"/>
      <c r="AY779" s="293"/>
      <c r="AZ779" s="293"/>
      <c r="BA779" s="293"/>
      <c r="BB779" s="293"/>
      <c r="BC779" s="293"/>
      <c r="BD779" s="293"/>
      <c r="BE779" s="293"/>
      <c r="BF779" s="293"/>
      <c r="BG779" s="293"/>
    </row>
    <row r="780" ht="14.25" customHeight="1">
      <c r="L780" s="178"/>
      <c r="M780" s="178"/>
      <c r="N780" s="178"/>
      <c r="W780" s="292"/>
      <c r="X780" s="293"/>
      <c r="Y780" s="293"/>
      <c r="Z780" s="293"/>
      <c r="AA780" s="293"/>
      <c r="AB780" s="293"/>
      <c r="AC780" s="293"/>
      <c r="AD780" s="293"/>
      <c r="AE780" s="293"/>
      <c r="AF780" s="293"/>
      <c r="AG780" s="293"/>
      <c r="AH780" s="293"/>
      <c r="AI780" s="293"/>
      <c r="AJ780" s="293"/>
      <c r="AK780" s="293"/>
      <c r="AL780" s="293"/>
      <c r="AM780" s="293"/>
      <c r="AN780" s="293"/>
      <c r="AO780" s="293"/>
      <c r="AP780" s="293"/>
      <c r="AQ780" s="293"/>
      <c r="AR780" s="293"/>
      <c r="AS780" s="293"/>
      <c r="AT780" s="293"/>
      <c r="AU780" s="293"/>
      <c r="AV780" s="293"/>
      <c r="AW780" s="293"/>
      <c r="AX780" s="293"/>
      <c r="AY780" s="293"/>
      <c r="AZ780" s="293"/>
      <c r="BA780" s="293"/>
      <c r="BB780" s="293"/>
      <c r="BC780" s="293"/>
      <c r="BD780" s="293"/>
      <c r="BE780" s="293"/>
      <c r="BF780" s="293"/>
      <c r="BG780" s="293"/>
    </row>
    <row r="781" ht="14.25" customHeight="1">
      <c r="L781" s="178"/>
      <c r="M781" s="178"/>
      <c r="N781" s="178"/>
      <c r="W781" s="292"/>
      <c r="X781" s="293"/>
      <c r="Y781" s="293"/>
      <c r="Z781" s="293"/>
      <c r="AA781" s="293"/>
      <c r="AB781" s="293"/>
      <c r="AC781" s="293"/>
      <c r="AD781" s="293"/>
      <c r="AE781" s="293"/>
      <c r="AF781" s="293"/>
      <c r="AG781" s="293"/>
      <c r="AH781" s="293"/>
      <c r="AI781" s="293"/>
      <c r="AJ781" s="293"/>
      <c r="AK781" s="293"/>
      <c r="AL781" s="293"/>
      <c r="AM781" s="293"/>
      <c r="AN781" s="293"/>
      <c r="AO781" s="293"/>
      <c r="AP781" s="293"/>
      <c r="AQ781" s="293"/>
      <c r="AR781" s="293"/>
      <c r="AS781" s="293"/>
      <c r="AT781" s="293"/>
      <c r="AU781" s="293"/>
      <c r="AV781" s="293"/>
      <c r="AW781" s="293"/>
      <c r="AX781" s="293"/>
      <c r="AY781" s="293"/>
      <c r="AZ781" s="293"/>
      <c r="BA781" s="293"/>
      <c r="BB781" s="293"/>
      <c r="BC781" s="293"/>
      <c r="BD781" s="293"/>
      <c r="BE781" s="293"/>
      <c r="BF781" s="293"/>
      <c r="BG781" s="293"/>
    </row>
    <row r="782" ht="14.25" customHeight="1">
      <c r="L782" s="178"/>
      <c r="M782" s="178"/>
      <c r="N782" s="178"/>
      <c r="W782" s="292"/>
      <c r="X782" s="293"/>
      <c r="Y782" s="293"/>
      <c r="Z782" s="293"/>
      <c r="AA782" s="293"/>
      <c r="AB782" s="293"/>
      <c r="AC782" s="293"/>
      <c r="AD782" s="293"/>
      <c r="AE782" s="293"/>
      <c r="AF782" s="293"/>
      <c r="AG782" s="293"/>
      <c r="AH782" s="293"/>
      <c r="AI782" s="293"/>
      <c r="AJ782" s="293"/>
      <c r="AK782" s="293"/>
      <c r="AL782" s="293"/>
      <c r="AM782" s="293"/>
      <c r="AN782" s="293"/>
      <c r="AO782" s="293"/>
      <c r="AP782" s="293"/>
      <c r="AQ782" s="293"/>
      <c r="AR782" s="293"/>
      <c r="AS782" s="293"/>
      <c r="AT782" s="293"/>
      <c r="AU782" s="293"/>
      <c r="AV782" s="293"/>
      <c r="AW782" s="293"/>
      <c r="AX782" s="293"/>
      <c r="AY782" s="293"/>
      <c r="AZ782" s="293"/>
      <c r="BA782" s="293"/>
      <c r="BB782" s="293"/>
      <c r="BC782" s="293"/>
      <c r="BD782" s="293"/>
      <c r="BE782" s="293"/>
      <c r="BF782" s="293"/>
      <c r="BG782" s="293"/>
    </row>
    <row r="783" ht="14.25" customHeight="1">
      <c r="L783" s="178"/>
      <c r="M783" s="178"/>
      <c r="N783" s="178"/>
      <c r="W783" s="292"/>
      <c r="X783" s="293"/>
      <c r="Y783" s="293"/>
      <c r="Z783" s="293"/>
      <c r="AA783" s="293"/>
      <c r="AB783" s="293"/>
      <c r="AC783" s="293"/>
      <c r="AD783" s="293"/>
      <c r="AE783" s="293"/>
      <c r="AF783" s="293"/>
      <c r="AG783" s="293"/>
      <c r="AH783" s="293"/>
      <c r="AI783" s="293"/>
      <c r="AJ783" s="293"/>
      <c r="AK783" s="293"/>
      <c r="AL783" s="293"/>
      <c r="AM783" s="293"/>
      <c r="AN783" s="293"/>
      <c r="AO783" s="293"/>
      <c r="AP783" s="293"/>
      <c r="AQ783" s="293"/>
      <c r="AR783" s="293"/>
      <c r="AS783" s="293"/>
      <c r="AT783" s="293"/>
      <c r="AU783" s="293"/>
      <c r="AV783" s="293"/>
      <c r="AW783" s="293"/>
      <c r="AX783" s="293"/>
      <c r="AY783" s="293"/>
      <c r="AZ783" s="293"/>
      <c r="BA783" s="293"/>
      <c r="BB783" s="293"/>
      <c r="BC783" s="293"/>
      <c r="BD783" s="293"/>
      <c r="BE783" s="293"/>
      <c r="BF783" s="293"/>
      <c r="BG783" s="293"/>
    </row>
    <row r="784" ht="14.25" customHeight="1">
      <c r="L784" s="178"/>
      <c r="M784" s="178"/>
      <c r="N784" s="178"/>
      <c r="W784" s="292"/>
      <c r="X784" s="293"/>
      <c r="Y784" s="293"/>
      <c r="Z784" s="293"/>
      <c r="AA784" s="293"/>
      <c r="AB784" s="293"/>
      <c r="AC784" s="293"/>
      <c r="AD784" s="293"/>
      <c r="AE784" s="293"/>
      <c r="AF784" s="293"/>
      <c r="AG784" s="293"/>
      <c r="AH784" s="293"/>
      <c r="AI784" s="293"/>
      <c r="AJ784" s="293"/>
      <c r="AK784" s="293"/>
      <c r="AL784" s="293"/>
      <c r="AM784" s="293"/>
      <c r="AN784" s="293"/>
      <c r="AO784" s="293"/>
      <c r="AP784" s="293"/>
      <c r="AQ784" s="293"/>
      <c r="AR784" s="293"/>
      <c r="AS784" s="293"/>
      <c r="AT784" s="293"/>
      <c r="AU784" s="293"/>
      <c r="AV784" s="293"/>
      <c r="AW784" s="293"/>
      <c r="AX784" s="293"/>
      <c r="AY784" s="293"/>
      <c r="AZ784" s="293"/>
      <c r="BA784" s="293"/>
      <c r="BB784" s="293"/>
      <c r="BC784" s="293"/>
      <c r="BD784" s="293"/>
      <c r="BE784" s="293"/>
      <c r="BF784" s="293"/>
      <c r="BG784" s="293"/>
    </row>
    <row r="785" ht="14.25" customHeight="1">
      <c r="L785" s="178"/>
      <c r="M785" s="178"/>
      <c r="N785" s="178"/>
      <c r="W785" s="292"/>
      <c r="X785" s="293"/>
      <c r="Y785" s="293"/>
      <c r="Z785" s="293"/>
      <c r="AA785" s="293"/>
      <c r="AB785" s="293"/>
      <c r="AC785" s="293"/>
      <c r="AD785" s="293"/>
      <c r="AE785" s="293"/>
      <c r="AF785" s="293"/>
      <c r="AG785" s="293"/>
      <c r="AH785" s="293"/>
      <c r="AI785" s="293"/>
      <c r="AJ785" s="293"/>
      <c r="AK785" s="293"/>
      <c r="AL785" s="293"/>
      <c r="AM785" s="293"/>
      <c r="AN785" s="293"/>
      <c r="AO785" s="293"/>
      <c r="AP785" s="293"/>
      <c r="AQ785" s="293"/>
      <c r="AR785" s="293"/>
      <c r="AS785" s="293"/>
      <c r="AT785" s="293"/>
      <c r="AU785" s="293"/>
      <c r="AV785" s="293"/>
      <c r="AW785" s="293"/>
      <c r="AX785" s="293"/>
      <c r="AY785" s="293"/>
      <c r="AZ785" s="293"/>
      <c r="BA785" s="293"/>
      <c r="BB785" s="293"/>
      <c r="BC785" s="293"/>
      <c r="BD785" s="293"/>
      <c r="BE785" s="293"/>
      <c r="BF785" s="293"/>
      <c r="BG785" s="293"/>
    </row>
    <row r="786" ht="14.25" customHeight="1">
      <c r="L786" s="178"/>
      <c r="M786" s="178"/>
      <c r="N786" s="178"/>
      <c r="W786" s="292"/>
      <c r="X786" s="293"/>
      <c r="Y786" s="293"/>
      <c r="Z786" s="293"/>
      <c r="AA786" s="293"/>
      <c r="AB786" s="293"/>
      <c r="AC786" s="293"/>
      <c r="AD786" s="293"/>
      <c r="AE786" s="293"/>
      <c r="AF786" s="293"/>
      <c r="AG786" s="293"/>
      <c r="AH786" s="293"/>
      <c r="AI786" s="293"/>
      <c r="AJ786" s="293"/>
      <c r="AK786" s="293"/>
      <c r="AL786" s="293"/>
      <c r="AM786" s="293"/>
      <c r="AN786" s="293"/>
      <c r="AO786" s="293"/>
      <c r="AP786" s="293"/>
      <c r="AQ786" s="293"/>
      <c r="AR786" s="293"/>
      <c r="AS786" s="293"/>
      <c r="AT786" s="293"/>
      <c r="AU786" s="293"/>
      <c r="AV786" s="293"/>
      <c r="AW786" s="293"/>
      <c r="AX786" s="293"/>
      <c r="AY786" s="293"/>
      <c r="AZ786" s="293"/>
      <c r="BA786" s="293"/>
      <c r="BB786" s="293"/>
      <c r="BC786" s="293"/>
      <c r="BD786" s="293"/>
      <c r="BE786" s="293"/>
      <c r="BF786" s="293"/>
      <c r="BG786" s="293"/>
    </row>
    <row r="787" ht="14.25" customHeight="1">
      <c r="L787" s="178"/>
      <c r="M787" s="178"/>
      <c r="N787" s="178"/>
      <c r="W787" s="292"/>
      <c r="X787" s="293"/>
      <c r="Y787" s="293"/>
      <c r="Z787" s="293"/>
      <c r="AA787" s="293"/>
      <c r="AB787" s="293"/>
      <c r="AC787" s="293"/>
      <c r="AD787" s="293"/>
      <c r="AE787" s="293"/>
      <c r="AF787" s="293"/>
      <c r="AG787" s="293"/>
      <c r="AH787" s="293"/>
      <c r="AI787" s="293"/>
      <c r="AJ787" s="293"/>
      <c r="AK787" s="293"/>
      <c r="AL787" s="293"/>
      <c r="AM787" s="293"/>
      <c r="AN787" s="293"/>
      <c r="AO787" s="293"/>
      <c r="AP787" s="293"/>
      <c r="AQ787" s="293"/>
      <c r="AR787" s="293"/>
      <c r="AS787" s="293"/>
      <c r="AT787" s="293"/>
      <c r="AU787" s="293"/>
      <c r="AV787" s="293"/>
      <c r="AW787" s="293"/>
      <c r="AX787" s="293"/>
      <c r="AY787" s="293"/>
      <c r="AZ787" s="293"/>
      <c r="BA787" s="293"/>
      <c r="BB787" s="293"/>
      <c r="BC787" s="293"/>
      <c r="BD787" s="293"/>
      <c r="BE787" s="293"/>
      <c r="BF787" s="293"/>
      <c r="BG787" s="293"/>
    </row>
    <row r="788" ht="14.25" customHeight="1">
      <c r="L788" s="178"/>
      <c r="M788" s="178"/>
      <c r="N788" s="178"/>
      <c r="W788" s="292"/>
      <c r="X788" s="293"/>
      <c r="Y788" s="293"/>
      <c r="Z788" s="293"/>
      <c r="AA788" s="293"/>
      <c r="AB788" s="293"/>
      <c r="AC788" s="293"/>
      <c r="AD788" s="293"/>
      <c r="AE788" s="293"/>
      <c r="AF788" s="293"/>
      <c r="AG788" s="293"/>
      <c r="AH788" s="293"/>
      <c r="AI788" s="293"/>
      <c r="AJ788" s="293"/>
      <c r="AK788" s="293"/>
      <c r="AL788" s="293"/>
      <c r="AM788" s="293"/>
      <c r="AN788" s="293"/>
      <c r="AO788" s="293"/>
      <c r="AP788" s="293"/>
      <c r="AQ788" s="293"/>
      <c r="AR788" s="293"/>
      <c r="AS788" s="293"/>
      <c r="AT788" s="293"/>
      <c r="AU788" s="293"/>
      <c r="AV788" s="293"/>
      <c r="AW788" s="293"/>
      <c r="AX788" s="293"/>
      <c r="AY788" s="293"/>
      <c r="AZ788" s="293"/>
      <c r="BA788" s="293"/>
      <c r="BB788" s="293"/>
      <c r="BC788" s="293"/>
      <c r="BD788" s="293"/>
      <c r="BE788" s="293"/>
      <c r="BF788" s="293"/>
      <c r="BG788" s="293"/>
    </row>
    <row r="789" ht="14.25" customHeight="1">
      <c r="L789" s="178"/>
      <c r="M789" s="178"/>
      <c r="N789" s="178"/>
      <c r="W789" s="292"/>
      <c r="X789" s="293"/>
      <c r="Y789" s="293"/>
      <c r="Z789" s="293"/>
      <c r="AA789" s="293"/>
      <c r="AB789" s="293"/>
      <c r="AC789" s="293"/>
      <c r="AD789" s="293"/>
      <c r="AE789" s="293"/>
      <c r="AF789" s="293"/>
      <c r="AG789" s="293"/>
      <c r="AH789" s="293"/>
      <c r="AI789" s="293"/>
      <c r="AJ789" s="293"/>
      <c r="AK789" s="293"/>
      <c r="AL789" s="293"/>
      <c r="AM789" s="293"/>
      <c r="AN789" s="293"/>
      <c r="AO789" s="293"/>
      <c r="AP789" s="293"/>
      <c r="AQ789" s="293"/>
      <c r="AR789" s="293"/>
      <c r="AS789" s="293"/>
      <c r="AT789" s="293"/>
      <c r="AU789" s="293"/>
      <c r="AV789" s="293"/>
      <c r="AW789" s="293"/>
      <c r="AX789" s="293"/>
      <c r="AY789" s="293"/>
      <c r="AZ789" s="293"/>
      <c r="BA789" s="293"/>
      <c r="BB789" s="293"/>
      <c r="BC789" s="293"/>
      <c r="BD789" s="293"/>
      <c r="BE789" s="293"/>
      <c r="BF789" s="293"/>
      <c r="BG789" s="293"/>
    </row>
    <row r="790" ht="14.25" customHeight="1">
      <c r="L790" s="178"/>
      <c r="M790" s="178"/>
      <c r="N790" s="178"/>
      <c r="W790" s="292"/>
      <c r="X790" s="293"/>
      <c r="Y790" s="293"/>
      <c r="Z790" s="293"/>
      <c r="AA790" s="293"/>
      <c r="AB790" s="293"/>
      <c r="AC790" s="293"/>
      <c r="AD790" s="293"/>
      <c r="AE790" s="293"/>
      <c r="AF790" s="293"/>
      <c r="AG790" s="293"/>
      <c r="AH790" s="293"/>
      <c r="AI790" s="293"/>
      <c r="AJ790" s="293"/>
      <c r="AK790" s="293"/>
      <c r="AL790" s="293"/>
      <c r="AM790" s="293"/>
      <c r="AN790" s="293"/>
      <c r="AO790" s="293"/>
      <c r="AP790" s="293"/>
      <c r="AQ790" s="293"/>
      <c r="AR790" s="293"/>
      <c r="AS790" s="293"/>
      <c r="AT790" s="293"/>
      <c r="AU790" s="293"/>
      <c r="AV790" s="293"/>
      <c r="AW790" s="293"/>
      <c r="AX790" s="293"/>
      <c r="AY790" s="293"/>
      <c r="AZ790" s="293"/>
      <c r="BA790" s="293"/>
      <c r="BB790" s="293"/>
      <c r="BC790" s="293"/>
      <c r="BD790" s="293"/>
      <c r="BE790" s="293"/>
      <c r="BF790" s="293"/>
      <c r="BG790" s="293"/>
    </row>
    <row r="791" ht="14.25" customHeight="1">
      <c r="L791" s="178"/>
      <c r="M791" s="178"/>
      <c r="N791" s="178"/>
      <c r="W791" s="292"/>
      <c r="X791" s="293"/>
      <c r="Y791" s="293"/>
      <c r="Z791" s="293"/>
      <c r="AA791" s="293"/>
      <c r="AB791" s="293"/>
      <c r="AC791" s="293"/>
      <c r="AD791" s="293"/>
      <c r="AE791" s="293"/>
      <c r="AF791" s="293"/>
      <c r="AG791" s="293"/>
      <c r="AH791" s="293"/>
      <c r="AI791" s="293"/>
      <c r="AJ791" s="293"/>
      <c r="AK791" s="293"/>
      <c r="AL791" s="293"/>
      <c r="AM791" s="293"/>
      <c r="AN791" s="293"/>
      <c r="AO791" s="293"/>
      <c r="AP791" s="293"/>
      <c r="AQ791" s="293"/>
      <c r="AR791" s="293"/>
      <c r="AS791" s="293"/>
      <c r="AT791" s="293"/>
      <c r="AU791" s="293"/>
      <c r="AV791" s="293"/>
      <c r="AW791" s="293"/>
      <c r="AX791" s="293"/>
      <c r="AY791" s="293"/>
      <c r="AZ791" s="293"/>
      <c r="BA791" s="293"/>
      <c r="BB791" s="293"/>
      <c r="BC791" s="293"/>
      <c r="BD791" s="293"/>
      <c r="BE791" s="293"/>
      <c r="BF791" s="293"/>
      <c r="BG791" s="293"/>
    </row>
    <row r="792" ht="14.25" customHeight="1">
      <c r="L792" s="178"/>
      <c r="M792" s="178"/>
      <c r="N792" s="178"/>
      <c r="W792" s="292"/>
      <c r="X792" s="293"/>
      <c r="Y792" s="293"/>
      <c r="Z792" s="293"/>
      <c r="AA792" s="293"/>
      <c r="AB792" s="293"/>
      <c r="AC792" s="293"/>
      <c r="AD792" s="293"/>
      <c r="AE792" s="293"/>
      <c r="AF792" s="293"/>
      <c r="AG792" s="293"/>
      <c r="AH792" s="293"/>
      <c r="AI792" s="293"/>
      <c r="AJ792" s="293"/>
      <c r="AK792" s="293"/>
      <c r="AL792" s="293"/>
      <c r="AM792" s="293"/>
      <c r="AN792" s="293"/>
      <c r="AO792" s="293"/>
      <c r="AP792" s="293"/>
      <c r="AQ792" s="293"/>
      <c r="AR792" s="293"/>
      <c r="AS792" s="293"/>
      <c r="AT792" s="293"/>
      <c r="AU792" s="293"/>
      <c r="AV792" s="293"/>
      <c r="AW792" s="293"/>
      <c r="AX792" s="293"/>
      <c r="AY792" s="293"/>
      <c r="AZ792" s="293"/>
      <c r="BA792" s="293"/>
      <c r="BB792" s="293"/>
      <c r="BC792" s="293"/>
      <c r="BD792" s="293"/>
      <c r="BE792" s="293"/>
      <c r="BF792" s="293"/>
      <c r="BG792" s="293"/>
    </row>
    <row r="793" ht="14.25" customHeight="1">
      <c r="L793" s="178"/>
      <c r="M793" s="178"/>
      <c r="N793" s="178"/>
      <c r="W793" s="292"/>
      <c r="X793" s="293"/>
      <c r="Y793" s="293"/>
      <c r="Z793" s="293"/>
      <c r="AA793" s="293"/>
      <c r="AB793" s="293"/>
      <c r="AC793" s="293"/>
      <c r="AD793" s="293"/>
      <c r="AE793" s="293"/>
      <c r="AF793" s="293"/>
      <c r="AG793" s="293"/>
      <c r="AH793" s="293"/>
      <c r="AI793" s="293"/>
      <c r="AJ793" s="293"/>
      <c r="AK793" s="293"/>
      <c r="AL793" s="293"/>
      <c r="AM793" s="293"/>
      <c r="AN793" s="293"/>
      <c r="AO793" s="293"/>
      <c r="AP793" s="293"/>
      <c r="AQ793" s="293"/>
      <c r="AR793" s="293"/>
      <c r="AS793" s="293"/>
      <c r="AT793" s="293"/>
      <c r="AU793" s="293"/>
      <c r="AV793" s="293"/>
      <c r="AW793" s="293"/>
      <c r="AX793" s="293"/>
      <c r="AY793" s="293"/>
      <c r="AZ793" s="293"/>
      <c r="BA793" s="293"/>
      <c r="BB793" s="293"/>
      <c r="BC793" s="293"/>
      <c r="BD793" s="293"/>
      <c r="BE793" s="293"/>
      <c r="BF793" s="293"/>
      <c r="BG793" s="293"/>
    </row>
    <row r="794" ht="14.25" customHeight="1">
      <c r="L794" s="178"/>
      <c r="M794" s="178"/>
      <c r="N794" s="178"/>
      <c r="W794" s="292"/>
      <c r="X794" s="293"/>
      <c r="Y794" s="293"/>
      <c r="Z794" s="293"/>
      <c r="AA794" s="293"/>
      <c r="AB794" s="293"/>
      <c r="AC794" s="293"/>
      <c r="AD794" s="293"/>
      <c r="AE794" s="293"/>
      <c r="AF794" s="293"/>
      <c r="AG794" s="293"/>
      <c r="AH794" s="293"/>
      <c r="AI794" s="293"/>
      <c r="AJ794" s="293"/>
      <c r="AK794" s="293"/>
      <c r="AL794" s="293"/>
      <c r="AM794" s="293"/>
      <c r="AN794" s="293"/>
      <c r="AO794" s="293"/>
      <c r="AP794" s="293"/>
      <c r="AQ794" s="293"/>
      <c r="AR794" s="293"/>
      <c r="AS794" s="293"/>
      <c r="AT794" s="293"/>
      <c r="AU794" s="293"/>
      <c r="AV794" s="293"/>
      <c r="AW794" s="293"/>
      <c r="AX794" s="293"/>
      <c r="AY794" s="293"/>
      <c r="AZ794" s="293"/>
      <c r="BA794" s="293"/>
      <c r="BB794" s="293"/>
      <c r="BC794" s="293"/>
      <c r="BD794" s="293"/>
      <c r="BE794" s="293"/>
      <c r="BF794" s="293"/>
      <c r="BG794" s="293"/>
    </row>
    <row r="795" ht="14.25" customHeight="1">
      <c r="L795" s="178"/>
      <c r="M795" s="178"/>
      <c r="N795" s="178"/>
      <c r="W795" s="292"/>
      <c r="X795" s="293"/>
      <c r="Y795" s="293"/>
      <c r="Z795" s="293"/>
      <c r="AA795" s="293"/>
      <c r="AB795" s="293"/>
      <c r="AC795" s="293"/>
      <c r="AD795" s="293"/>
      <c r="AE795" s="293"/>
      <c r="AF795" s="293"/>
      <c r="AG795" s="293"/>
      <c r="AH795" s="293"/>
      <c r="AI795" s="293"/>
      <c r="AJ795" s="293"/>
      <c r="AK795" s="293"/>
      <c r="AL795" s="293"/>
      <c r="AM795" s="293"/>
      <c r="AN795" s="293"/>
      <c r="AO795" s="293"/>
      <c r="AP795" s="293"/>
      <c r="AQ795" s="293"/>
      <c r="AR795" s="293"/>
      <c r="AS795" s="293"/>
      <c r="AT795" s="293"/>
      <c r="AU795" s="293"/>
      <c r="AV795" s="293"/>
      <c r="AW795" s="293"/>
      <c r="AX795" s="293"/>
      <c r="AY795" s="293"/>
      <c r="AZ795" s="293"/>
      <c r="BA795" s="293"/>
      <c r="BB795" s="293"/>
      <c r="BC795" s="293"/>
      <c r="BD795" s="293"/>
      <c r="BE795" s="293"/>
      <c r="BF795" s="293"/>
      <c r="BG795" s="293"/>
    </row>
    <row r="796" ht="14.25" customHeight="1">
      <c r="L796" s="178"/>
      <c r="M796" s="178"/>
      <c r="N796" s="178"/>
      <c r="W796" s="292"/>
      <c r="X796" s="293"/>
      <c r="Y796" s="293"/>
      <c r="Z796" s="293"/>
      <c r="AA796" s="293"/>
      <c r="AB796" s="293"/>
      <c r="AC796" s="293"/>
      <c r="AD796" s="293"/>
      <c r="AE796" s="293"/>
      <c r="AF796" s="293"/>
      <c r="AG796" s="293"/>
      <c r="AH796" s="293"/>
      <c r="AI796" s="293"/>
      <c r="AJ796" s="293"/>
      <c r="AK796" s="293"/>
      <c r="AL796" s="293"/>
      <c r="AM796" s="293"/>
      <c r="AN796" s="293"/>
      <c r="AO796" s="293"/>
      <c r="AP796" s="293"/>
      <c r="AQ796" s="293"/>
      <c r="AR796" s="293"/>
      <c r="AS796" s="293"/>
      <c r="AT796" s="293"/>
      <c r="AU796" s="293"/>
      <c r="AV796" s="293"/>
      <c r="AW796" s="293"/>
      <c r="AX796" s="293"/>
      <c r="AY796" s="293"/>
      <c r="AZ796" s="293"/>
      <c r="BA796" s="293"/>
      <c r="BB796" s="293"/>
      <c r="BC796" s="293"/>
      <c r="BD796" s="293"/>
      <c r="BE796" s="293"/>
      <c r="BF796" s="293"/>
      <c r="BG796" s="293"/>
    </row>
    <row r="797" ht="14.25" customHeight="1">
      <c r="L797" s="178"/>
      <c r="M797" s="178"/>
      <c r="N797" s="178"/>
      <c r="W797" s="292"/>
      <c r="X797" s="293"/>
      <c r="Y797" s="293"/>
      <c r="Z797" s="293"/>
      <c r="AA797" s="293"/>
      <c r="AB797" s="293"/>
      <c r="AC797" s="293"/>
      <c r="AD797" s="293"/>
      <c r="AE797" s="293"/>
      <c r="AF797" s="293"/>
      <c r="AG797" s="293"/>
      <c r="AH797" s="293"/>
      <c r="AI797" s="293"/>
      <c r="AJ797" s="293"/>
      <c r="AK797" s="293"/>
      <c r="AL797" s="293"/>
      <c r="AM797" s="293"/>
      <c r="AN797" s="293"/>
      <c r="AO797" s="293"/>
      <c r="AP797" s="293"/>
      <c r="AQ797" s="293"/>
      <c r="AR797" s="293"/>
      <c r="AS797" s="293"/>
      <c r="AT797" s="293"/>
      <c r="AU797" s="293"/>
      <c r="AV797" s="293"/>
      <c r="AW797" s="293"/>
      <c r="AX797" s="293"/>
      <c r="AY797" s="293"/>
      <c r="AZ797" s="293"/>
      <c r="BA797" s="293"/>
      <c r="BB797" s="293"/>
      <c r="BC797" s="293"/>
      <c r="BD797" s="293"/>
      <c r="BE797" s="293"/>
      <c r="BF797" s="293"/>
      <c r="BG797" s="293"/>
    </row>
    <row r="798" ht="14.25" customHeight="1">
      <c r="L798" s="178"/>
      <c r="M798" s="178"/>
      <c r="N798" s="178"/>
      <c r="W798" s="292"/>
      <c r="X798" s="293"/>
      <c r="Y798" s="293"/>
      <c r="Z798" s="293"/>
      <c r="AA798" s="293"/>
      <c r="AB798" s="293"/>
      <c r="AC798" s="293"/>
      <c r="AD798" s="293"/>
      <c r="AE798" s="293"/>
      <c r="AF798" s="293"/>
      <c r="AG798" s="293"/>
      <c r="AH798" s="293"/>
      <c r="AI798" s="293"/>
      <c r="AJ798" s="293"/>
      <c r="AK798" s="293"/>
      <c r="AL798" s="293"/>
      <c r="AM798" s="293"/>
      <c r="AN798" s="293"/>
      <c r="AO798" s="293"/>
      <c r="AP798" s="293"/>
      <c r="AQ798" s="293"/>
      <c r="AR798" s="293"/>
      <c r="AS798" s="293"/>
      <c r="AT798" s="293"/>
      <c r="AU798" s="293"/>
      <c r="AV798" s="293"/>
      <c r="AW798" s="293"/>
      <c r="AX798" s="293"/>
      <c r="AY798" s="293"/>
      <c r="AZ798" s="293"/>
      <c r="BA798" s="293"/>
      <c r="BB798" s="293"/>
      <c r="BC798" s="293"/>
      <c r="BD798" s="293"/>
      <c r="BE798" s="293"/>
      <c r="BF798" s="293"/>
      <c r="BG798" s="293"/>
    </row>
    <row r="799" ht="14.25" customHeight="1">
      <c r="L799" s="178"/>
      <c r="M799" s="178"/>
      <c r="N799" s="178"/>
      <c r="W799" s="292"/>
      <c r="X799" s="293"/>
      <c r="Y799" s="293"/>
      <c r="Z799" s="293"/>
      <c r="AA799" s="293"/>
      <c r="AB799" s="293"/>
      <c r="AC799" s="293"/>
      <c r="AD799" s="293"/>
      <c r="AE799" s="293"/>
      <c r="AF799" s="293"/>
      <c r="AG799" s="293"/>
      <c r="AH799" s="293"/>
      <c r="AI799" s="293"/>
      <c r="AJ799" s="293"/>
      <c r="AK799" s="293"/>
      <c r="AL799" s="293"/>
      <c r="AM799" s="293"/>
      <c r="AN799" s="293"/>
      <c r="AO799" s="293"/>
      <c r="AP799" s="293"/>
      <c r="AQ799" s="293"/>
      <c r="AR799" s="293"/>
      <c r="AS799" s="293"/>
      <c r="AT799" s="293"/>
      <c r="AU799" s="293"/>
      <c r="AV799" s="293"/>
      <c r="AW799" s="293"/>
      <c r="AX799" s="293"/>
      <c r="AY799" s="293"/>
      <c r="AZ799" s="293"/>
      <c r="BA799" s="293"/>
      <c r="BB799" s="293"/>
      <c r="BC799" s="293"/>
      <c r="BD799" s="293"/>
      <c r="BE799" s="293"/>
      <c r="BF799" s="293"/>
      <c r="BG799" s="293"/>
    </row>
    <row r="800" ht="14.25" customHeight="1">
      <c r="L800" s="178"/>
      <c r="M800" s="178"/>
      <c r="N800" s="178"/>
      <c r="W800" s="292"/>
      <c r="X800" s="293"/>
      <c r="Y800" s="293"/>
      <c r="Z800" s="293"/>
      <c r="AA800" s="293"/>
      <c r="AB800" s="293"/>
      <c r="AC800" s="293"/>
      <c r="AD800" s="293"/>
      <c r="AE800" s="293"/>
      <c r="AF800" s="293"/>
      <c r="AG800" s="293"/>
      <c r="AH800" s="293"/>
      <c r="AI800" s="293"/>
      <c r="AJ800" s="293"/>
      <c r="AK800" s="293"/>
      <c r="AL800" s="293"/>
      <c r="AM800" s="293"/>
      <c r="AN800" s="293"/>
      <c r="AO800" s="293"/>
      <c r="AP800" s="293"/>
      <c r="AQ800" s="293"/>
      <c r="AR800" s="293"/>
      <c r="AS800" s="293"/>
      <c r="AT800" s="293"/>
      <c r="AU800" s="293"/>
      <c r="AV800" s="293"/>
      <c r="AW800" s="293"/>
      <c r="AX800" s="293"/>
      <c r="AY800" s="293"/>
      <c r="AZ800" s="293"/>
      <c r="BA800" s="293"/>
      <c r="BB800" s="293"/>
      <c r="BC800" s="293"/>
      <c r="BD800" s="293"/>
      <c r="BE800" s="293"/>
      <c r="BF800" s="293"/>
      <c r="BG800" s="293"/>
    </row>
    <row r="801" ht="14.25" customHeight="1">
      <c r="L801" s="178"/>
      <c r="M801" s="178"/>
      <c r="N801" s="178"/>
      <c r="W801" s="292"/>
      <c r="X801" s="293"/>
      <c r="Y801" s="293"/>
      <c r="Z801" s="293"/>
      <c r="AA801" s="293"/>
      <c r="AB801" s="293"/>
      <c r="AC801" s="293"/>
      <c r="AD801" s="293"/>
      <c r="AE801" s="293"/>
      <c r="AF801" s="293"/>
      <c r="AG801" s="293"/>
      <c r="AH801" s="293"/>
      <c r="AI801" s="293"/>
      <c r="AJ801" s="293"/>
      <c r="AK801" s="293"/>
      <c r="AL801" s="293"/>
      <c r="AM801" s="293"/>
      <c r="AN801" s="293"/>
      <c r="AO801" s="293"/>
      <c r="AP801" s="293"/>
      <c r="AQ801" s="293"/>
      <c r="AR801" s="293"/>
      <c r="AS801" s="293"/>
      <c r="AT801" s="293"/>
      <c r="AU801" s="293"/>
      <c r="AV801" s="293"/>
      <c r="AW801" s="293"/>
      <c r="AX801" s="293"/>
      <c r="AY801" s="293"/>
      <c r="AZ801" s="293"/>
      <c r="BA801" s="293"/>
      <c r="BB801" s="293"/>
      <c r="BC801" s="293"/>
      <c r="BD801" s="293"/>
      <c r="BE801" s="293"/>
      <c r="BF801" s="293"/>
      <c r="BG801" s="293"/>
    </row>
    <row r="802" ht="14.25" customHeight="1">
      <c r="L802" s="178"/>
      <c r="M802" s="178"/>
      <c r="N802" s="178"/>
      <c r="W802" s="292"/>
      <c r="X802" s="293"/>
      <c r="Y802" s="293"/>
      <c r="Z802" s="293"/>
      <c r="AA802" s="293"/>
      <c r="AB802" s="293"/>
      <c r="AC802" s="293"/>
      <c r="AD802" s="293"/>
      <c r="AE802" s="293"/>
      <c r="AF802" s="293"/>
      <c r="AG802" s="293"/>
      <c r="AH802" s="293"/>
      <c r="AI802" s="293"/>
      <c r="AJ802" s="293"/>
      <c r="AK802" s="293"/>
      <c r="AL802" s="293"/>
      <c r="AM802" s="293"/>
      <c r="AN802" s="293"/>
      <c r="AO802" s="293"/>
      <c r="AP802" s="293"/>
      <c r="AQ802" s="293"/>
      <c r="AR802" s="293"/>
      <c r="AS802" s="293"/>
      <c r="AT802" s="293"/>
      <c r="AU802" s="293"/>
      <c r="AV802" s="293"/>
      <c r="AW802" s="293"/>
      <c r="AX802" s="293"/>
      <c r="AY802" s="293"/>
      <c r="AZ802" s="293"/>
      <c r="BA802" s="293"/>
      <c r="BB802" s="293"/>
      <c r="BC802" s="293"/>
      <c r="BD802" s="293"/>
      <c r="BE802" s="293"/>
      <c r="BF802" s="293"/>
      <c r="BG802" s="293"/>
    </row>
    <row r="803" ht="14.25" customHeight="1">
      <c r="L803" s="178"/>
      <c r="M803" s="178"/>
      <c r="N803" s="178"/>
      <c r="W803" s="292"/>
      <c r="X803" s="293"/>
      <c r="Y803" s="293"/>
      <c r="Z803" s="293"/>
      <c r="AA803" s="293"/>
      <c r="AB803" s="293"/>
      <c r="AC803" s="293"/>
      <c r="AD803" s="293"/>
      <c r="AE803" s="293"/>
      <c r="AF803" s="293"/>
      <c r="AG803" s="293"/>
      <c r="AH803" s="293"/>
      <c r="AI803" s="293"/>
      <c r="AJ803" s="293"/>
      <c r="AK803" s="293"/>
      <c r="AL803" s="293"/>
      <c r="AM803" s="293"/>
      <c r="AN803" s="293"/>
      <c r="AO803" s="293"/>
      <c r="AP803" s="293"/>
      <c r="AQ803" s="293"/>
      <c r="AR803" s="293"/>
      <c r="AS803" s="293"/>
      <c r="AT803" s="293"/>
      <c r="AU803" s="293"/>
      <c r="AV803" s="293"/>
      <c r="AW803" s="293"/>
      <c r="AX803" s="293"/>
      <c r="AY803" s="293"/>
      <c r="AZ803" s="293"/>
      <c r="BA803" s="293"/>
      <c r="BB803" s="293"/>
      <c r="BC803" s="293"/>
      <c r="BD803" s="293"/>
      <c r="BE803" s="293"/>
      <c r="BF803" s="293"/>
      <c r="BG803" s="293"/>
    </row>
    <row r="804" ht="14.25" customHeight="1">
      <c r="L804" s="178"/>
      <c r="M804" s="178"/>
      <c r="N804" s="178"/>
      <c r="W804" s="292"/>
      <c r="X804" s="293"/>
      <c r="Y804" s="293"/>
      <c r="Z804" s="293"/>
      <c r="AA804" s="293"/>
      <c r="AB804" s="293"/>
      <c r="AC804" s="293"/>
      <c r="AD804" s="293"/>
      <c r="AE804" s="293"/>
      <c r="AF804" s="293"/>
      <c r="AG804" s="293"/>
      <c r="AH804" s="293"/>
      <c r="AI804" s="293"/>
      <c r="AJ804" s="293"/>
      <c r="AK804" s="293"/>
      <c r="AL804" s="293"/>
      <c r="AM804" s="293"/>
      <c r="AN804" s="293"/>
      <c r="AO804" s="293"/>
      <c r="AP804" s="293"/>
      <c r="AQ804" s="293"/>
      <c r="AR804" s="293"/>
      <c r="AS804" s="293"/>
      <c r="AT804" s="293"/>
      <c r="AU804" s="293"/>
      <c r="AV804" s="293"/>
      <c r="AW804" s="293"/>
      <c r="AX804" s="293"/>
      <c r="AY804" s="293"/>
      <c r="AZ804" s="293"/>
      <c r="BA804" s="293"/>
      <c r="BB804" s="293"/>
      <c r="BC804" s="293"/>
      <c r="BD804" s="293"/>
      <c r="BE804" s="293"/>
      <c r="BF804" s="293"/>
      <c r="BG804" s="293"/>
    </row>
    <row r="805" ht="14.25" customHeight="1">
      <c r="L805" s="178"/>
      <c r="M805" s="178"/>
      <c r="N805" s="178"/>
      <c r="W805" s="292"/>
      <c r="X805" s="293"/>
      <c r="Y805" s="293"/>
      <c r="Z805" s="293"/>
      <c r="AA805" s="293"/>
      <c r="AB805" s="293"/>
      <c r="AC805" s="293"/>
      <c r="AD805" s="293"/>
      <c r="AE805" s="293"/>
      <c r="AF805" s="293"/>
      <c r="AG805" s="293"/>
      <c r="AH805" s="293"/>
      <c r="AI805" s="293"/>
      <c r="AJ805" s="293"/>
      <c r="AK805" s="293"/>
      <c r="AL805" s="293"/>
      <c r="AM805" s="293"/>
      <c r="AN805" s="293"/>
      <c r="AO805" s="293"/>
      <c r="AP805" s="293"/>
      <c r="AQ805" s="293"/>
      <c r="AR805" s="293"/>
      <c r="AS805" s="293"/>
      <c r="AT805" s="293"/>
      <c r="AU805" s="293"/>
      <c r="AV805" s="293"/>
      <c r="AW805" s="293"/>
      <c r="AX805" s="293"/>
      <c r="AY805" s="293"/>
      <c r="AZ805" s="293"/>
      <c r="BA805" s="293"/>
      <c r="BB805" s="293"/>
      <c r="BC805" s="293"/>
      <c r="BD805" s="293"/>
      <c r="BE805" s="293"/>
      <c r="BF805" s="293"/>
      <c r="BG805" s="293"/>
    </row>
    <row r="806" ht="14.25" customHeight="1">
      <c r="L806" s="178"/>
      <c r="M806" s="178"/>
      <c r="N806" s="178"/>
      <c r="W806" s="292"/>
      <c r="X806" s="293"/>
      <c r="Y806" s="293"/>
      <c r="Z806" s="293"/>
      <c r="AA806" s="293"/>
      <c r="AB806" s="293"/>
      <c r="AC806" s="293"/>
      <c r="AD806" s="293"/>
      <c r="AE806" s="293"/>
      <c r="AF806" s="293"/>
      <c r="AG806" s="293"/>
      <c r="AH806" s="293"/>
      <c r="AI806" s="293"/>
      <c r="AJ806" s="293"/>
      <c r="AK806" s="293"/>
      <c r="AL806" s="293"/>
      <c r="AM806" s="293"/>
      <c r="AN806" s="293"/>
      <c r="AO806" s="293"/>
      <c r="AP806" s="293"/>
      <c r="AQ806" s="293"/>
      <c r="AR806" s="293"/>
      <c r="AS806" s="293"/>
      <c r="AT806" s="293"/>
      <c r="AU806" s="293"/>
      <c r="AV806" s="293"/>
      <c r="AW806" s="293"/>
      <c r="AX806" s="293"/>
      <c r="AY806" s="293"/>
      <c r="AZ806" s="293"/>
      <c r="BA806" s="293"/>
      <c r="BB806" s="293"/>
      <c r="BC806" s="293"/>
      <c r="BD806" s="293"/>
      <c r="BE806" s="293"/>
      <c r="BF806" s="293"/>
      <c r="BG806" s="293"/>
    </row>
    <row r="807" ht="14.25" customHeight="1">
      <c r="L807" s="178"/>
      <c r="M807" s="178"/>
      <c r="N807" s="178"/>
      <c r="W807" s="292"/>
      <c r="X807" s="293"/>
      <c r="Y807" s="293"/>
      <c r="Z807" s="293"/>
      <c r="AA807" s="293"/>
      <c r="AB807" s="293"/>
      <c r="AC807" s="293"/>
      <c r="AD807" s="293"/>
      <c r="AE807" s="293"/>
      <c r="AF807" s="293"/>
      <c r="AG807" s="293"/>
      <c r="AH807" s="293"/>
      <c r="AI807" s="293"/>
      <c r="AJ807" s="293"/>
      <c r="AK807" s="293"/>
      <c r="AL807" s="293"/>
      <c r="AM807" s="293"/>
      <c r="AN807" s="293"/>
      <c r="AO807" s="293"/>
      <c r="AP807" s="293"/>
      <c r="AQ807" s="293"/>
      <c r="AR807" s="293"/>
      <c r="AS807" s="293"/>
      <c r="AT807" s="293"/>
      <c r="AU807" s="293"/>
      <c r="AV807" s="293"/>
      <c r="AW807" s="293"/>
      <c r="AX807" s="293"/>
      <c r="AY807" s="293"/>
      <c r="AZ807" s="293"/>
      <c r="BA807" s="293"/>
      <c r="BB807" s="293"/>
      <c r="BC807" s="293"/>
      <c r="BD807" s="293"/>
      <c r="BE807" s="293"/>
      <c r="BF807" s="293"/>
      <c r="BG807" s="293"/>
    </row>
    <row r="808" ht="14.25" customHeight="1">
      <c r="L808" s="178"/>
      <c r="M808" s="178"/>
      <c r="N808" s="178"/>
      <c r="W808" s="292"/>
      <c r="X808" s="293"/>
      <c r="Y808" s="293"/>
      <c r="Z808" s="293"/>
      <c r="AA808" s="293"/>
      <c r="AB808" s="293"/>
      <c r="AC808" s="293"/>
      <c r="AD808" s="293"/>
      <c r="AE808" s="293"/>
      <c r="AF808" s="293"/>
      <c r="AG808" s="293"/>
      <c r="AH808" s="293"/>
      <c r="AI808" s="293"/>
      <c r="AJ808" s="293"/>
      <c r="AK808" s="293"/>
      <c r="AL808" s="293"/>
      <c r="AM808" s="293"/>
      <c r="AN808" s="293"/>
      <c r="AO808" s="293"/>
      <c r="AP808" s="293"/>
      <c r="AQ808" s="293"/>
      <c r="AR808" s="293"/>
      <c r="AS808" s="293"/>
      <c r="AT808" s="293"/>
      <c r="AU808" s="293"/>
      <c r="AV808" s="293"/>
      <c r="AW808" s="293"/>
      <c r="AX808" s="293"/>
      <c r="AY808" s="293"/>
      <c r="AZ808" s="293"/>
      <c r="BA808" s="293"/>
      <c r="BB808" s="293"/>
      <c r="BC808" s="293"/>
      <c r="BD808" s="293"/>
      <c r="BE808" s="293"/>
      <c r="BF808" s="293"/>
      <c r="BG808" s="293"/>
    </row>
    <row r="809" ht="14.25" customHeight="1">
      <c r="L809" s="178"/>
      <c r="M809" s="178"/>
      <c r="N809" s="178"/>
      <c r="W809" s="292"/>
      <c r="X809" s="293"/>
      <c r="Y809" s="293"/>
      <c r="Z809" s="293"/>
      <c r="AA809" s="293"/>
      <c r="AB809" s="293"/>
      <c r="AC809" s="293"/>
      <c r="AD809" s="293"/>
      <c r="AE809" s="293"/>
      <c r="AF809" s="293"/>
      <c r="AG809" s="293"/>
      <c r="AH809" s="293"/>
      <c r="AI809" s="293"/>
      <c r="AJ809" s="293"/>
      <c r="AK809" s="293"/>
      <c r="AL809" s="293"/>
      <c r="AM809" s="293"/>
      <c r="AN809" s="293"/>
      <c r="AO809" s="293"/>
      <c r="AP809" s="293"/>
      <c r="AQ809" s="293"/>
      <c r="AR809" s="293"/>
      <c r="AS809" s="293"/>
      <c r="AT809" s="293"/>
      <c r="AU809" s="293"/>
      <c r="AV809" s="293"/>
      <c r="AW809" s="293"/>
      <c r="AX809" s="293"/>
      <c r="AY809" s="293"/>
      <c r="AZ809" s="293"/>
      <c r="BA809" s="293"/>
      <c r="BB809" s="293"/>
      <c r="BC809" s="293"/>
      <c r="BD809" s="293"/>
      <c r="BE809" s="293"/>
      <c r="BF809" s="293"/>
      <c r="BG809" s="293"/>
    </row>
    <row r="810" ht="14.25" customHeight="1">
      <c r="L810" s="178"/>
      <c r="M810" s="178"/>
      <c r="N810" s="178"/>
      <c r="W810" s="292"/>
      <c r="X810" s="293"/>
      <c r="Y810" s="293"/>
      <c r="Z810" s="293"/>
      <c r="AA810" s="293"/>
      <c r="AB810" s="293"/>
      <c r="AC810" s="293"/>
      <c r="AD810" s="293"/>
      <c r="AE810" s="293"/>
      <c r="AF810" s="293"/>
      <c r="AG810" s="293"/>
      <c r="AH810" s="293"/>
      <c r="AI810" s="293"/>
      <c r="AJ810" s="293"/>
      <c r="AK810" s="293"/>
      <c r="AL810" s="293"/>
      <c r="AM810" s="293"/>
      <c r="AN810" s="293"/>
      <c r="AO810" s="293"/>
      <c r="AP810" s="293"/>
      <c r="AQ810" s="293"/>
      <c r="AR810" s="293"/>
      <c r="AS810" s="293"/>
      <c r="AT810" s="293"/>
      <c r="AU810" s="293"/>
      <c r="AV810" s="293"/>
      <c r="AW810" s="293"/>
      <c r="AX810" s="293"/>
      <c r="AY810" s="293"/>
      <c r="AZ810" s="293"/>
      <c r="BA810" s="293"/>
      <c r="BB810" s="293"/>
      <c r="BC810" s="293"/>
      <c r="BD810" s="293"/>
      <c r="BE810" s="293"/>
      <c r="BF810" s="293"/>
      <c r="BG810" s="293"/>
    </row>
    <row r="811" ht="14.25" customHeight="1">
      <c r="L811" s="178"/>
      <c r="M811" s="178"/>
      <c r="N811" s="178"/>
      <c r="W811" s="292"/>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93"/>
      <c r="AT811" s="293"/>
      <c r="AU811" s="293"/>
      <c r="AV811" s="293"/>
      <c r="AW811" s="293"/>
      <c r="AX811" s="293"/>
      <c r="AY811" s="293"/>
      <c r="AZ811" s="293"/>
      <c r="BA811" s="293"/>
      <c r="BB811" s="293"/>
      <c r="BC811" s="293"/>
      <c r="BD811" s="293"/>
      <c r="BE811" s="293"/>
      <c r="BF811" s="293"/>
      <c r="BG811" s="293"/>
    </row>
    <row r="812" ht="14.25" customHeight="1">
      <c r="L812" s="178"/>
      <c r="M812" s="178"/>
      <c r="N812" s="178"/>
      <c r="W812" s="292"/>
      <c r="X812" s="293"/>
      <c r="Y812" s="293"/>
      <c r="Z812" s="293"/>
      <c r="AA812" s="293"/>
      <c r="AB812" s="293"/>
      <c r="AC812" s="293"/>
      <c r="AD812" s="293"/>
      <c r="AE812" s="293"/>
      <c r="AF812" s="293"/>
      <c r="AG812" s="293"/>
      <c r="AH812" s="293"/>
      <c r="AI812" s="293"/>
      <c r="AJ812" s="293"/>
      <c r="AK812" s="293"/>
      <c r="AL812" s="293"/>
      <c r="AM812" s="293"/>
      <c r="AN812" s="293"/>
      <c r="AO812" s="293"/>
      <c r="AP812" s="293"/>
      <c r="AQ812" s="293"/>
      <c r="AR812" s="293"/>
      <c r="AS812" s="293"/>
      <c r="AT812" s="293"/>
      <c r="AU812" s="293"/>
      <c r="AV812" s="293"/>
      <c r="AW812" s="293"/>
      <c r="AX812" s="293"/>
      <c r="AY812" s="293"/>
      <c r="AZ812" s="293"/>
      <c r="BA812" s="293"/>
      <c r="BB812" s="293"/>
      <c r="BC812" s="293"/>
      <c r="BD812" s="293"/>
      <c r="BE812" s="293"/>
      <c r="BF812" s="293"/>
      <c r="BG812" s="293"/>
    </row>
    <row r="813" ht="14.25" customHeight="1">
      <c r="L813" s="178"/>
      <c r="M813" s="178"/>
      <c r="N813" s="178"/>
      <c r="W813" s="292"/>
      <c r="X813" s="293"/>
      <c r="Y813" s="293"/>
      <c r="Z813" s="293"/>
      <c r="AA813" s="293"/>
      <c r="AB813" s="293"/>
      <c r="AC813" s="293"/>
      <c r="AD813" s="293"/>
      <c r="AE813" s="293"/>
      <c r="AF813" s="293"/>
      <c r="AG813" s="293"/>
      <c r="AH813" s="293"/>
      <c r="AI813" s="293"/>
      <c r="AJ813" s="293"/>
      <c r="AK813" s="293"/>
      <c r="AL813" s="293"/>
      <c r="AM813" s="293"/>
      <c r="AN813" s="293"/>
      <c r="AO813" s="293"/>
      <c r="AP813" s="293"/>
      <c r="AQ813" s="293"/>
      <c r="AR813" s="293"/>
      <c r="AS813" s="293"/>
      <c r="AT813" s="293"/>
      <c r="AU813" s="293"/>
      <c r="AV813" s="293"/>
      <c r="AW813" s="293"/>
      <c r="AX813" s="293"/>
      <c r="AY813" s="293"/>
      <c r="AZ813" s="293"/>
      <c r="BA813" s="293"/>
      <c r="BB813" s="293"/>
      <c r="BC813" s="293"/>
      <c r="BD813" s="293"/>
      <c r="BE813" s="293"/>
      <c r="BF813" s="293"/>
      <c r="BG813" s="293"/>
    </row>
    <row r="814" ht="14.25" customHeight="1">
      <c r="L814" s="178"/>
      <c r="M814" s="178"/>
      <c r="N814" s="178"/>
      <c r="W814" s="292"/>
      <c r="X814" s="293"/>
      <c r="Y814" s="293"/>
      <c r="Z814" s="293"/>
      <c r="AA814" s="293"/>
      <c r="AB814" s="293"/>
      <c r="AC814" s="293"/>
      <c r="AD814" s="293"/>
      <c r="AE814" s="293"/>
      <c r="AF814" s="293"/>
      <c r="AG814" s="293"/>
      <c r="AH814" s="293"/>
      <c r="AI814" s="293"/>
      <c r="AJ814" s="293"/>
      <c r="AK814" s="293"/>
      <c r="AL814" s="293"/>
      <c r="AM814" s="293"/>
      <c r="AN814" s="293"/>
      <c r="AO814" s="293"/>
      <c r="AP814" s="293"/>
      <c r="AQ814" s="293"/>
      <c r="AR814" s="293"/>
      <c r="AS814" s="293"/>
      <c r="AT814" s="293"/>
      <c r="AU814" s="293"/>
      <c r="AV814" s="293"/>
      <c r="AW814" s="293"/>
      <c r="AX814" s="293"/>
      <c r="AY814" s="293"/>
      <c r="AZ814" s="293"/>
      <c r="BA814" s="293"/>
      <c r="BB814" s="293"/>
      <c r="BC814" s="293"/>
      <c r="BD814" s="293"/>
      <c r="BE814" s="293"/>
      <c r="BF814" s="293"/>
      <c r="BG814" s="293"/>
    </row>
    <row r="815" ht="14.25" customHeight="1">
      <c r="L815" s="178"/>
      <c r="M815" s="178"/>
      <c r="N815" s="178"/>
      <c r="W815" s="292"/>
      <c r="X815" s="293"/>
      <c r="Y815" s="293"/>
      <c r="Z815" s="293"/>
      <c r="AA815" s="293"/>
      <c r="AB815" s="293"/>
      <c r="AC815" s="293"/>
      <c r="AD815" s="293"/>
      <c r="AE815" s="293"/>
      <c r="AF815" s="293"/>
      <c r="AG815" s="293"/>
      <c r="AH815" s="293"/>
      <c r="AI815" s="293"/>
      <c r="AJ815" s="293"/>
      <c r="AK815" s="293"/>
      <c r="AL815" s="293"/>
      <c r="AM815" s="293"/>
      <c r="AN815" s="293"/>
      <c r="AO815" s="293"/>
      <c r="AP815" s="293"/>
      <c r="AQ815" s="293"/>
      <c r="AR815" s="293"/>
      <c r="AS815" s="293"/>
      <c r="AT815" s="293"/>
      <c r="AU815" s="293"/>
      <c r="AV815" s="293"/>
      <c r="AW815" s="293"/>
      <c r="AX815" s="293"/>
      <c r="AY815" s="293"/>
      <c r="AZ815" s="293"/>
      <c r="BA815" s="293"/>
      <c r="BB815" s="293"/>
      <c r="BC815" s="293"/>
      <c r="BD815" s="293"/>
      <c r="BE815" s="293"/>
      <c r="BF815" s="293"/>
      <c r="BG815" s="293"/>
    </row>
    <row r="816" ht="14.25" customHeight="1">
      <c r="L816" s="178"/>
      <c r="M816" s="178"/>
      <c r="N816" s="178"/>
      <c r="W816" s="292"/>
      <c r="X816" s="293"/>
      <c r="Y816" s="293"/>
      <c r="Z816" s="293"/>
      <c r="AA816" s="293"/>
      <c r="AB816" s="293"/>
      <c r="AC816" s="293"/>
      <c r="AD816" s="293"/>
      <c r="AE816" s="293"/>
      <c r="AF816" s="293"/>
      <c r="AG816" s="293"/>
      <c r="AH816" s="293"/>
      <c r="AI816" s="293"/>
      <c r="AJ816" s="293"/>
      <c r="AK816" s="293"/>
      <c r="AL816" s="293"/>
      <c r="AM816" s="293"/>
      <c r="AN816" s="293"/>
      <c r="AO816" s="293"/>
      <c r="AP816" s="293"/>
      <c r="AQ816" s="293"/>
      <c r="AR816" s="293"/>
      <c r="AS816" s="293"/>
      <c r="AT816" s="293"/>
      <c r="AU816" s="293"/>
      <c r="AV816" s="293"/>
      <c r="AW816" s="293"/>
      <c r="AX816" s="293"/>
      <c r="AY816" s="293"/>
      <c r="AZ816" s="293"/>
      <c r="BA816" s="293"/>
      <c r="BB816" s="293"/>
      <c r="BC816" s="293"/>
      <c r="BD816" s="293"/>
      <c r="BE816" s="293"/>
      <c r="BF816" s="293"/>
      <c r="BG816" s="293"/>
    </row>
    <row r="817" ht="14.25" customHeight="1">
      <c r="L817" s="178"/>
      <c r="M817" s="178"/>
      <c r="N817" s="178"/>
      <c r="W817" s="292"/>
      <c r="X817" s="293"/>
      <c r="Y817" s="293"/>
      <c r="Z817" s="293"/>
      <c r="AA817" s="293"/>
      <c r="AB817" s="293"/>
      <c r="AC817" s="293"/>
      <c r="AD817" s="293"/>
      <c r="AE817" s="293"/>
      <c r="AF817" s="293"/>
      <c r="AG817" s="293"/>
      <c r="AH817" s="293"/>
      <c r="AI817" s="293"/>
      <c r="AJ817" s="293"/>
      <c r="AK817" s="293"/>
      <c r="AL817" s="293"/>
      <c r="AM817" s="293"/>
      <c r="AN817" s="293"/>
      <c r="AO817" s="293"/>
      <c r="AP817" s="293"/>
      <c r="AQ817" s="293"/>
      <c r="AR817" s="293"/>
      <c r="AS817" s="293"/>
      <c r="AT817" s="293"/>
      <c r="AU817" s="293"/>
      <c r="AV817" s="293"/>
      <c r="AW817" s="293"/>
      <c r="AX817" s="293"/>
      <c r="AY817" s="293"/>
      <c r="AZ817" s="293"/>
      <c r="BA817" s="293"/>
      <c r="BB817" s="293"/>
      <c r="BC817" s="293"/>
      <c r="BD817" s="293"/>
      <c r="BE817" s="293"/>
      <c r="BF817" s="293"/>
      <c r="BG817" s="293"/>
    </row>
    <row r="818" ht="14.25" customHeight="1">
      <c r="L818" s="178"/>
      <c r="M818" s="178"/>
      <c r="N818" s="178"/>
      <c r="W818" s="292"/>
      <c r="X818" s="293"/>
      <c r="Y818" s="293"/>
      <c r="Z818" s="293"/>
      <c r="AA818" s="293"/>
      <c r="AB818" s="293"/>
      <c r="AC818" s="293"/>
      <c r="AD818" s="293"/>
      <c r="AE818" s="293"/>
      <c r="AF818" s="293"/>
      <c r="AG818" s="293"/>
      <c r="AH818" s="293"/>
      <c r="AI818" s="293"/>
      <c r="AJ818" s="293"/>
      <c r="AK818" s="293"/>
      <c r="AL818" s="293"/>
      <c r="AM818" s="293"/>
      <c r="AN818" s="293"/>
      <c r="AO818" s="293"/>
      <c r="AP818" s="293"/>
      <c r="AQ818" s="293"/>
      <c r="AR818" s="293"/>
      <c r="AS818" s="293"/>
      <c r="AT818" s="293"/>
      <c r="AU818" s="293"/>
      <c r="AV818" s="293"/>
      <c r="AW818" s="293"/>
      <c r="AX818" s="293"/>
      <c r="AY818" s="293"/>
      <c r="AZ818" s="293"/>
      <c r="BA818" s="293"/>
      <c r="BB818" s="293"/>
      <c r="BC818" s="293"/>
      <c r="BD818" s="293"/>
      <c r="BE818" s="293"/>
      <c r="BF818" s="293"/>
      <c r="BG818" s="293"/>
    </row>
    <row r="819" ht="14.25" customHeight="1">
      <c r="L819" s="178"/>
      <c r="M819" s="178"/>
      <c r="N819" s="178"/>
      <c r="W819" s="292"/>
      <c r="X819" s="293"/>
      <c r="Y819" s="293"/>
      <c r="Z819" s="293"/>
      <c r="AA819" s="293"/>
      <c r="AB819" s="293"/>
      <c r="AC819" s="293"/>
      <c r="AD819" s="293"/>
      <c r="AE819" s="293"/>
      <c r="AF819" s="293"/>
      <c r="AG819" s="293"/>
      <c r="AH819" s="293"/>
      <c r="AI819" s="293"/>
      <c r="AJ819" s="293"/>
      <c r="AK819" s="293"/>
      <c r="AL819" s="293"/>
      <c r="AM819" s="293"/>
      <c r="AN819" s="293"/>
      <c r="AO819" s="293"/>
      <c r="AP819" s="293"/>
      <c r="AQ819" s="293"/>
      <c r="AR819" s="293"/>
      <c r="AS819" s="293"/>
      <c r="AT819" s="293"/>
      <c r="AU819" s="293"/>
      <c r="AV819" s="293"/>
      <c r="AW819" s="293"/>
      <c r="AX819" s="293"/>
      <c r="AY819" s="293"/>
      <c r="AZ819" s="293"/>
      <c r="BA819" s="293"/>
      <c r="BB819" s="293"/>
      <c r="BC819" s="293"/>
      <c r="BD819" s="293"/>
      <c r="BE819" s="293"/>
      <c r="BF819" s="293"/>
      <c r="BG819" s="293"/>
    </row>
    <row r="820" ht="14.25" customHeight="1">
      <c r="L820" s="178"/>
      <c r="M820" s="178"/>
      <c r="N820" s="178"/>
      <c r="W820" s="292"/>
      <c r="X820" s="293"/>
      <c r="Y820" s="293"/>
      <c r="Z820" s="293"/>
      <c r="AA820" s="293"/>
      <c r="AB820" s="293"/>
      <c r="AC820" s="293"/>
      <c r="AD820" s="293"/>
      <c r="AE820" s="293"/>
      <c r="AF820" s="293"/>
      <c r="AG820" s="293"/>
      <c r="AH820" s="293"/>
      <c r="AI820" s="293"/>
      <c r="AJ820" s="293"/>
      <c r="AK820" s="293"/>
      <c r="AL820" s="293"/>
      <c r="AM820" s="293"/>
      <c r="AN820" s="293"/>
      <c r="AO820" s="293"/>
      <c r="AP820" s="293"/>
      <c r="AQ820" s="293"/>
      <c r="AR820" s="293"/>
      <c r="AS820" s="293"/>
      <c r="AT820" s="293"/>
      <c r="AU820" s="293"/>
      <c r="AV820" s="293"/>
      <c r="AW820" s="293"/>
      <c r="AX820" s="293"/>
      <c r="AY820" s="293"/>
      <c r="AZ820" s="293"/>
      <c r="BA820" s="293"/>
      <c r="BB820" s="293"/>
      <c r="BC820" s="293"/>
      <c r="BD820" s="293"/>
      <c r="BE820" s="293"/>
      <c r="BF820" s="293"/>
      <c r="BG820" s="293"/>
    </row>
    <row r="821" ht="14.25" customHeight="1">
      <c r="L821" s="178"/>
      <c r="M821" s="178"/>
      <c r="N821" s="178"/>
      <c r="W821" s="292"/>
      <c r="X821" s="293"/>
      <c r="Y821" s="293"/>
      <c r="Z821" s="293"/>
      <c r="AA821" s="293"/>
      <c r="AB821" s="293"/>
      <c r="AC821" s="293"/>
      <c r="AD821" s="293"/>
      <c r="AE821" s="293"/>
      <c r="AF821" s="293"/>
      <c r="AG821" s="293"/>
      <c r="AH821" s="293"/>
      <c r="AI821" s="293"/>
      <c r="AJ821" s="293"/>
      <c r="AK821" s="293"/>
      <c r="AL821" s="293"/>
      <c r="AM821" s="293"/>
      <c r="AN821" s="293"/>
      <c r="AO821" s="293"/>
      <c r="AP821" s="293"/>
      <c r="AQ821" s="293"/>
      <c r="AR821" s="293"/>
      <c r="AS821" s="293"/>
      <c r="AT821" s="293"/>
      <c r="AU821" s="293"/>
      <c r="AV821" s="293"/>
      <c r="AW821" s="293"/>
      <c r="AX821" s="293"/>
      <c r="AY821" s="293"/>
      <c r="AZ821" s="293"/>
      <c r="BA821" s="293"/>
      <c r="BB821" s="293"/>
      <c r="BC821" s="293"/>
      <c r="BD821" s="293"/>
      <c r="BE821" s="293"/>
      <c r="BF821" s="293"/>
      <c r="BG821" s="293"/>
    </row>
    <row r="822" ht="14.25" customHeight="1">
      <c r="L822" s="178"/>
      <c r="M822" s="178"/>
      <c r="N822" s="178"/>
      <c r="W822" s="292"/>
      <c r="X822" s="293"/>
      <c r="Y822" s="293"/>
      <c r="Z822" s="293"/>
      <c r="AA822" s="293"/>
      <c r="AB822" s="293"/>
      <c r="AC822" s="293"/>
      <c r="AD822" s="293"/>
      <c r="AE822" s="293"/>
      <c r="AF822" s="293"/>
      <c r="AG822" s="293"/>
      <c r="AH822" s="293"/>
      <c r="AI822" s="293"/>
      <c r="AJ822" s="293"/>
      <c r="AK822" s="293"/>
      <c r="AL822" s="293"/>
      <c r="AM822" s="293"/>
      <c r="AN822" s="293"/>
      <c r="AO822" s="293"/>
      <c r="AP822" s="293"/>
      <c r="AQ822" s="293"/>
      <c r="AR822" s="293"/>
      <c r="AS822" s="293"/>
      <c r="AT822" s="293"/>
      <c r="AU822" s="293"/>
      <c r="AV822" s="293"/>
      <c r="AW822" s="293"/>
      <c r="AX822" s="293"/>
      <c r="AY822" s="293"/>
      <c r="AZ822" s="293"/>
      <c r="BA822" s="293"/>
      <c r="BB822" s="293"/>
      <c r="BC822" s="293"/>
      <c r="BD822" s="293"/>
      <c r="BE822" s="293"/>
      <c r="BF822" s="293"/>
      <c r="BG822" s="293"/>
    </row>
    <row r="823" ht="14.25" customHeight="1">
      <c r="L823" s="178"/>
      <c r="M823" s="178"/>
      <c r="N823" s="178"/>
      <c r="W823" s="292"/>
      <c r="X823" s="293"/>
      <c r="Y823" s="293"/>
      <c r="Z823" s="293"/>
      <c r="AA823" s="293"/>
      <c r="AB823" s="293"/>
      <c r="AC823" s="293"/>
      <c r="AD823" s="293"/>
      <c r="AE823" s="293"/>
      <c r="AF823" s="293"/>
      <c r="AG823" s="293"/>
      <c r="AH823" s="293"/>
      <c r="AI823" s="293"/>
      <c r="AJ823" s="293"/>
      <c r="AK823" s="293"/>
      <c r="AL823" s="293"/>
      <c r="AM823" s="293"/>
      <c r="AN823" s="293"/>
      <c r="AO823" s="293"/>
      <c r="AP823" s="293"/>
      <c r="AQ823" s="293"/>
      <c r="AR823" s="293"/>
      <c r="AS823" s="293"/>
      <c r="AT823" s="293"/>
      <c r="AU823" s="293"/>
      <c r="AV823" s="293"/>
      <c r="AW823" s="293"/>
      <c r="AX823" s="293"/>
      <c r="AY823" s="293"/>
      <c r="AZ823" s="293"/>
      <c r="BA823" s="293"/>
      <c r="BB823" s="293"/>
      <c r="BC823" s="293"/>
      <c r="BD823" s="293"/>
      <c r="BE823" s="293"/>
      <c r="BF823" s="293"/>
      <c r="BG823" s="293"/>
    </row>
    <row r="824" ht="14.25" customHeight="1">
      <c r="L824" s="178"/>
      <c r="M824" s="178"/>
      <c r="N824" s="178"/>
      <c r="W824" s="292"/>
      <c r="X824" s="293"/>
      <c r="Y824" s="293"/>
      <c r="Z824" s="293"/>
      <c r="AA824" s="293"/>
      <c r="AB824" s="293"/>
      <c r="AC824" s="293"/>
      <c r="AD824" s="293"/>
      <c r="AE824" s="293"/>
      <c r="AF824" s="293"/>
      <c r="AG824" s="293"/>
      <c r="AH824" s="293"/>
      <c r="AI824" s="293"/>
      <c r="AJ824" s="293"/>
      <c r="AK824" s="293"/>
      <c r="AL824" s="293"/>
      <c r="AM824" s="293"/>
      <c r="AN824" s="293"/>
      <c r="AO824" s="293"/>
      <c r="AP824" s="293"/>
      <c r="AQ824" s="293"/>
      <c r="AR824" s="293"/>
      <c r="AS824" s="293"/>
      <c r="AT824" s="293"/>
      <c r="AU824" s="293"/>
      <c r="AV824" s="293"/>
      <c r="AW824" s="293"/>
      <c r="AX824" s="293"/>
      <c r="AY824" s="293"/>
      <c r="AZ824" s="293"/>
      <c r="BA824" s="293"/>
      <c r="BB824" s="293"/>
      <c r="BC824" s="293"/>
      <c r="BD824" s="293"/>
      <c r="BE824" s="293"/>
      <c r="BF824" s="293"/>
      <c r="BG824" s="293"/>
    </row>
    <row r="825" ht="14.25" customHeight="1">
      <c r="L825" s="178"/>
      <c r="M825" s="178"/>
      <c r="N825" s="178"/>
      <c r="W825" s="292"/>
      <c r="X825" s="293"/>
      <c r="Y825" s="293"/>
      <c r="Z825" s="293"/>
      <c r="AA825" s="293"/>
      <c r="AB825" s="293"/>
      <c r="AC825" s="293"/>
      <c r="AD825" s="293"/>
      <c r="AE825" s="293"/>
      <c r="AF825" s="293"/>
      <c r="AG825" s="293"/>
      <c r="AH825" s="293"/>
      <c r="AI825" s="293"/>
      <c r="AJ825" s="293"/>
      <c r="AK825" s="293"/>
      <c r="AL825" s="293"/>
      <c r="AM825" s="293"/>
      <c r="AN825" s="293"/>
      <c r="AO825" s="293"/>
      <c r="AP825" s="293"/>
      <c r="AQ825" s="293"/>
      <c r="AR825" s="293"/>
      <c r="AS825" s="293"/>
      <c r="AT825" s="293"/>
      <c r="AU825" s="293"/>
      <c r="AV825" s="293"/>
      <c r="AW825" s="293"/>
      <c r="AX825" s="293"/>
      <c r="AY825" s="293"/>
      <c r="AZ825" s="293"/>
      <c r="BA825" s="293"/>
      <c r="BB825" s="293"/>
      <c r="BC825" s="293"/>
      <c r="BD825" s="293"/>
      <c r="BE825" s="293"/>
      <c r="BF825" s="293"/>
      <c r="BG825" s="293"/>
    </row>
    <row r="826" ht="14.25" customHeight="1">
      <c r="L826" s="178"/>
      <c r="M826" s="178"/>
      <c r="N826" s="178"/>
      <c r="W826" s="292"/>
      <c r="X826" s="293"/>
      <c r="Y826" s="293"/>
      <c r="Z826" s="293"/>
      <c r="AA826" s="293"/>
      <c r="AB826" s="293"/>
      <c r="AC826" s="293"/>
      <c r="AD826" s="293"/>
      <c r="AE826" s="293"/>
      <c r="AF826" s="293"/>
      <c r="AG826" s="293"/>
      <c r="AH826" s="293"/>
      <c r="AI826" s="293"/>
      <c r="AJ826" s="293"/>
      <c r="AK826" s="293"/>
      <c r="AL826" s="293"/>
      <c r="AM826" s="293"/>
      <c r="AN826" s="293"/>
      <c r="AO826" s="293"/>
      <c r="AP826" s="293"/>
      <c r="AQ826" s="293"/>
      <c r="AR826" s="293"/>
      <c r="AS826" s="293"/>
      <c r="AT826" s="293"/>
      <c r="AU826" s="293"/>
      <c r="AV826" s="293"/>
      <c r="AW826" s="293"/>
      <c r="AX826" s="293"/>
      <c r="AY826" s="293"/>
      <c r="AZ826" s="293"/>
      <c r="BA826" s="293"/>
      <c r="BB826" s="293"/>
      <c r="BC826" s="293"/>
      <c r="BD826" s="293"/>
      <c r="BE826" s="293"/>
      <c r="BF826" s="293"/>
      <c r="BG826" s="293"/>
    </row>
    <row r="827" ht="14.25" customHeight="1">
      <c r="L827" s="178"/>
      <c r="M827" s="178"/>
      <c r="N827" s="178"/>
      <c r="W827" s="292"/>
      <c r="X827" s="293"/>
      <c r="Y827" s="293"/>
      <c r="Z827" s="293"/>
      <c r="AA827" s="293"/>
      <c r="AB827" s="293"/>
      <c r="AC827" s="293"/>
      <c r="AD827" s="293"/>
      <c r="AE827" s="293"/>
      <c r="AF827" s="293"/>
      <c r="AG827" s="293"/>
      <c r="AH827" s="293"/>
      <c r="AI827" s="293"/>
      <c r="AJ827" s="293"/>
      <c r="AK827" s="293"/>
      <c r="AL827" s="293"/>
      <c r="AM827" s="293"/>
      <c r="AN827" s="293"/>
      <c r="AO827" s="293"/>
      <c r="AP827" s="293"/>
      <c r="AQ827" s="293"/>
      <c r="AR827" s="293"/>
      <c r="AS827" s="293"/>
      <c r="AT827" s="293"/>
      <c r="AU827" s="293"/>
      <c r="AV827" s="293"/>
      <c r="AW827" s="293"/>
      <c r="AX827" s="293"/>
      <c r="AY827" s="293"/>
      <c r="AZ827" s="293"/>
      <c r="BA827" s="293"/>
      <c r="BB827" s="293"/>
      <c r="BC827" s="293"/>
      <c r="BD827" s="293"/>
      <c r="BE827" s="293"/>
      <c r="BF827" s="293"/>
      <c r="BG827" s="293"/>
    </row>
    <row r="828" ht="14.25" customHeight="1">
      <c r="L828" s="178"/>
      <c r="M828" s="178"/>
      <c r="N828" s="178"/>
      <c r="W828" s="292"/>
      <c r="X828" s="293"/>
      <c r="Y828" s="293"/>
      <c r="Z828" s="293"/>
      <c r="AA828" s="293"/>
      <c r="AB828" s="293"/>
      <c r="AC828" s="293"/>
      <c r="AD828" s="293"/>
      <c r="AE828" s="293"/>
      <c r="AF828" s="293"/>
      <c r="AG828" s="293"/>
      <c r="AH828" s="293"/>
      <c r="AI828" s="293"/>
      <c r="AJ828" s="293"/>
      <c r="AK828" s="293"/>
      <c r="AL828" s="293"/>
      <c r="AM828" s="293"/>
      <c r="AN828" s="293"/>
      <c r="AO828" s="293"/>
      <c r="AP828" s="293"/>
      <c r="AQ828" s="293"/>
      <c r="AR828" s="293"/>
      <c r="AS828" s="293"/>
      <c r="AT828" s="293"/>
      <c r="AU828" s="293"/>
      <c r="AV828" s="293"/>
      <c r="AW828" s="293"/>
      <c r="AX828" s="293"/>
      <c r="AY828" s="293"/>
      <c r="AZ828" s="293"/>
      <c r="BA828" s="293"/>
      <c r="BB828" s="293"/>
      <c r="BC828" s="293"/>
      <c r="BD828" s="293"/>
      <c r="BE828" s="293"/>
      <c r="BF828" s="293"/>
      <c r="BG828" s="293"/>
    </row>
    <row r="829" ht="14.25" customHeight="1">
      <c r="L829" s="178"/>
      <c r="M829" s="178"/>
      <c r="N829" s="178"/>
      <c r="W829" s="292"/>
      <c r="X829" s="293"/>
      <c r="Y829" s="293"/>
      <c r="Z829" s="293"/>
      <c r="AA829" s="293"/>
      <c r="AB829" s="293"/>
      <c r="AC829" s="293"/>
      <c r="AD829" s="293"/>
      <c r="AE829" s="293"/>
      <c r="AF829" s="293"/>
      <c r="AG829" s="293"/>
      <c r="AH829" s="293"/>
      <c r="AI829" s="293"/>
      <c r="AJ829" s="293"/>
      <c r="AK829" s="293"/>
      <c r="AL829" s="293"/>
      <c r="AM829" s="293"/>
      <c r="AN829" s="293"/>
      <c r="AO829" s="293"/>
      <c r="AP829" s="293"/>
      <c r="AQ829" s="293"/>
      <c r="AR829" s="293"/>
      <c r="AS829" s="293"/>
      <c r="AT829" s="293"/>
      <c r="AU829" s="293"/>
      <c r="AV829" s="293"/>
      <c r="AW829" s="293"/>
      <c r="AX829" s="293"/>
      <c r="AY829" s="293"/>
      <c r="AZ829" s="293"/>
      <c r="BA829" s="293"/>
      <c r="BB829" s="293"/>
      <c r="BC829" s="293"/>
      <c r="BD829" s="293"/>
      <c r="BE829" s="293"/>
      <c r="BF829" s="293"/>
      <c r="BG829" s="293"/>
    </row>
    <row r="830" ht="14.25" customHeight="1">
      <c r="L830" s="178"/>
      <c r="M830" s="178"/>
      <c r="N830" s="178"/>
      <c r="W830" s="292"/>
      <c r="X830" s="293"/>
      <c r="Y830" s="293"/>
      <c r="Z830" s="293"/>
      <c r="AA830" s="293"/>
      <c r="AB830" s="293"/>
      <c r="AC830" s="293"/>
      <c r="AD830" s="293"/>
      <c r="AE830" s="293"/>
      <c r="AF830" s="293"/>
      <c r="AG830" s="293"/>
      <c r="AH830" s="293"/>
      <c r="AI830" s="293"/>
      <c r="AJ830" s="293"/>
      <c r="AK830" s="293"/>
      <c r="AL830" s="293"/>
      <c r="AM830" s="293"/>
      <c r="AN830" s="293"/>
      <c r="AO830" s="293"/>
      <c r="AP830" s="293"/>
      <c r="AQ830" s="293"/>
      <c r="AR830" s="293"/>
      <c r="AS830" s="293"/>
      <c r="AT830" s="293"/>
      <c r="AU830" s="293"/>
      <c r="AV830" s="293"/>
      <c r="AW830" s="293"/>
      <c r="AX830" s="293"/>
      <c r="AY830" s="293"/>
      <c r="AZ830" s="293"/>
      <c r="BA830" s="293"/>
      <c r="BB830" s="293"/>
      <c r="BC830" s="293"/>
      <c r="BD830" s="293"/>
      <c r="BE830" s="293"/>
      <c r="BF830" s="293"/>
      <c r="BG830" s="293"/>
    </row>
    <row r="831" ht="14.25" customHeight="1">
      <c r="L831" s="178"/>
      <c r="M831" s="178"/>
      <c r="N831" s="178"/>
      <c r="W831" s="292"/>
      <c r="X831" s="293"/>
      <c r="Y831" s="293"/>
      <c r="Z831" s="293"/>
      <c r="AA831" s="293"/>
      <c r="AB831" s="293"/>
      <c r="AC831" s="293"/>
      <c r="AD831" s="293"/>
      <c r="AE831" s="293"/>
      <c r="AF831" s="293"/>
      <c r="AG831" s="293"/>
      <c r="AH831" s="293"/>
      <c r="AI831" s="293"/>
      <c r="AJ831" s="293"/>
      <c r="AK831" s="293"/>
      <c r="AL831" s="293"/>
      <c r="AM831" s="293"/>
      <c r="AN831" s="293"/>
      <c r="AO831" s="293"/>
      <c r="AP831" s="293"/>
      <c r="AQ831" s="293"/>
      <c r="AR831" s="293"/>
      <c r="AS831" s="293"/>
      <c r="AT831" s="293"/>
      <c r="AU831" s="293"/>
      <c r="AV831" s="293"/>
      <c r="AW831" s="293"/>
      <c r="AX831" s="293"/>
      <c r="AY831" s="293"/>
      <c r="AZ831" s="293"/>
      <c r="BA831" s="293"/>
      <c r="BB831" s="293"/>
      <c r="BC831" s="293"/>
      <c r="BD831" s="293"/>
      <c r="BE831" s="293"/>
      <c r="BF831" s="293"/>
      <c r="BG831" s="293"/>
    </row>
    <row r="832" ht="14.25" customHeight="1">
      <c r="L832" s="178"/>
      <c r="M832" s="178"/>
      <c r="N832" s="178"/>
      <c r="W832" s="292"/>
      <c r="X832" s="293"/>
      <c r="Y832" s="293"/>
      <c r="Z832" s="293"/>
      <c r="AA832" s="293"/>
      <c r="AB832" s="293"/>
      <c r="AC832" s="293"/>
      <c r="AD832" s="293"/>
      <c r="AE832" s="293"/>
      <c r="AF832" s="293"/>
      <c r="AG832" s="293"/>
      <c r="AH832" s="293"/>
      <c r="AI832" s="293"/>
      <c r="AJ832" s="293"/>
      <c r="AK832" s="293"/>
      <c r="AL832" s="293"/>
      <c r="AM832" s="293"/>
      <c r="AN832" s="293"/>
      <c r="AO832" s="293"/>
      <c r="AP832" s="293"/>
      <c r="AQ832" s="293"/>
      <c r="AR832" s="293"/>
      <c r="AS832" s="293"/>
      <c r="AT832" s="293"/>
      <c r="AU832" s="293"/>
      <c r="AV832" s="293"/>
      <c r="AW832" s="293"/>
      <c r="AX832" s="293"/>
      <c r="AY832" s="293"/>
      <c r="AZ832" s="293"/>
      <c r="BA832" s="293"/>
      <c r="BB832" s="293"/>
      <c r="BC832" s="293"/>
      <c r="BD832" s="293"/>
      <c r="BE832" s="293"/>
      <c r="BF832" s="293"/>
      <c r="BG832" s="293"/>
    </row>
    <row r="833" ht="14.25" customHeight="1">
      <c r="L833" s="178"/>
      <c r="M833" s="178"/>
      <c r="N833" s="178"/>
      <c r="W833" s="292"/>
      <c r="X833" s="293"/>
      <c r="Y833" s="293"/>
      <c r="Z833" s="293"/>
      <c r="AA833" s="293"/>
      <c r="AB833" s="293"/>
      <c r="AC833" s="293"/>
      <c r="AD833" s="293"/>
      <c r="AE833" s="293"/>
      <c r="AF833" s="293"/>
      <c r="AG833" s="293"/>
      <c r="AH833" s="293"/>
      <c r="AI833" s="293"/>
      <c r="AJ833" s="293"/>
      <c r="AK833" s="293"/>
      <c r="AL833" s="293"/>
      <c r="AM833" s="293"/>
      <c r="AN833" s="293"/>
      <c r="AO833" s="293"/>
      <c r="AP833" s="293"/>
      <c r="AQ833" s="293"/>
      <c r="AR833" s="293"/>
      <c r="AS833" s="293"/>
      <c r="AT833" s="293"/>
      <c r="AU833" s="293"/>
      <c r="AV833" s="293"/>
      <c r="AW833" s="293"/>
      <c r="AX833" s="293"/>
      <c r="AY833" s="293"/>
      <c r="AZ833" s="293"/>
      <c r="BA833" s="293"/>
      <c r="BB833" s="293"/>
      <c r="BC833" s="293"/>
      <c r="BD833" s="293"/>
      <c r="BE833" s="293"/>
      <c r="BF833" s="293"/>
      <c r="BG833" s="293"/>
    </row>
    <row r="834" ht="14.25" customHeight="1">
      <c r="L834" s="178"/>
      <c r="M834" s="178"/>
      <c r="N834" s="178"/>
      <c r="W834" s="292"/>
      <c r="X834" s="293"/>
      <c r="Y834" s="293"/>
      <c r="Z834" s="293"/>
      <c r="AA834" s="293"/>
      <c r="AB834" s="293"/>
      <c r="AC834" s="293"/>
      <c r="AD834" s="293"/>
      <c r="AE834" s="293"/>
      <c r="AF834" s="293"/>
      <c r="AG834" s="293"/>
      <c r="AH834" s="293"/>
      <c r="AI834" s="293"/>
      <c r="AJ834" s="293"/>
      <c r="AK834" s="293"/>
      <c r="AL834" s="293"/>
      <c r="AM834" s="293"/>
      <c r="AN834" s="293"/>
      <c r="AO834" s="293"/>
      <c r="AP834" s="293"/>
      <c r="AQ834" s="293"/>
      <c r="AR834" s="293"/>
      <c r="AS834" s="293"/>
      <c r="AT834" s="293"/>
      <c r="AU834" s="293"/>
      <c r="AV834" s="293"/>
      <c r="AW834" s="293"/>
      <c r="AX834" s="293"/>
      <c r="AY834" s="293"/>
      <c r="AZ834" s="293"/>
      <c r="BA834" s="293"/>
      <c r="BB834" s="293"/>
      <c r="BC834" s="293"/>
      <c r="BD834" s="293"/>
      <c r="BE834" s="293"/>
      <c r="BF834" s="293"/>
      <c r="BG834" s="293"/>
    </row>
    <row r="835" ht="14.25" customHeight="1">
      <c r="L835" s="178"/>
      <c r="M835" s="178"/>
      <c r="N835" s="178"/>
      <c r="W835" s="292"/>
      <c r="X835" s="293"/>
      <c r="Y835" s="293"/>
      <c r="Z835" s="293"/>
      <c r="AA835" s="293"/>
      <c r="AB835" s="293"/>
      <c r="AC835" s="293"/>
      <c r="AD835" s="293"/>
      <c r="AE835" s="293"/>
      <c r="AF835" s="293"/>
      <c r="AG835" s="293"/>
      <c r="AH835" s="293"/>
      <c r="AI835" s="293"/>
      <c r="AJ835" s="293"/>
      <c r="AK835" s="293"/>
      <c r="AL835" s="293"/>
      <c r="AM835" s="293"/>
      <c r="AN835" s="293"/>
      <c r="AO835" s="293"/>
      <c r="AP835" s="293"/>
      <c r="AQ835" s="293"/>
      <c r="AR835" s="293"/>
      <c r="AS835" s="293"/>
      <c r="AT835" s="293"/>
      <c r="AU835" s="293"/>
      <c r="AV835" s="293"/>
      <c r="AW835" s="293"/>
      <c r="AX835" s="293"/>
      <c r="AY835" s="293"/>
      <c r="AZ835" s="293"/>
      <c r="BA835" s="293"/>
      <c r="BB835" s="293"/>
      <c r="BC835" s="293"/>
      <c r="BD835" s="293"/>
      <c r="BE835" s="293"/>
      <c r="BF835" s="293"/>
      <c r="BG835" s="293"/>
    </row>
    <row r="836" ht="14.25" customHeight="1">
      <c r="L836" s="178"/>
      <c r="M836" s="178"/>
      <c r="N836" s="178"/>
      <c r="W836" s="292"/>
      <c r="X836" s="293"/>
      <c r="Y836" s="293"/>
      <c r="Z836" s="293"/>
      <c r="AA836" s="293"/>
      <c r="AB836" s="293"/>
      <c r="AC836" s="293"/>
      <c r="AD836" s="293"/>
      <c r="AE836" s="293"/>
      <c r="AF836" s="293"/>
      <c r="AG836" s="293"/>
      <c r="AH836" s="293"/>
      <c r="AI836" s="293"/>
      <c r="AJ836" s="293"/>
      <c r="AK836" s="293"/>
      <c r="AL836" s="293"/>
      <c r="AM836" s="293"/>
      <c r="AN836" s="293"/>
      <c r="AO836" s="293"/>
      <c r="AP836" s="293"/>
      <c r="AQ836" s="293"/>
      <c r="AR836" s="293"/>
      <c r="AS836" s="293"/>
      <c r="AT836" s="293"/>
      <c r="AU836" s="293"/>
      <c r="AV836" s="293"/>
      <c r="AW836" s="293"/>
      <c r="AX836" s="293"/>
      <c r="AY836" s="293"/>
      <c r="AZ836" s="293"/>
      <c r="BA836" s="293"/>
      <c r="BB836" s="293"/>
      <c r="BC836" s="293"/>
      <c r="BD836" s="293"/>
      <c r="BE836" s="293"/>
      <c r="BF836" s="293"/>
      <c r="BG836" s="293"/>
    </row>
    <row r="837" ht="14.25" customHeight="1">
      <c r="L837" s="178"/>
      <c r="M837" s="178"/>
      <c r="N837" s="178"/>
      <c r="W837" s="292"/>
      <c r="X837" s="293"/>
      <c r="Y837" s="293"/>
      <c r="Z837" s="293"/>
      <c r="AA837" s="293"/>
      <c r="AB837" s="293"/>
      <c r="AC837" s="293"/>
      <c r="AD837" s="293"/>
      <c r="AE837" s="293"/>
      <c r="AF837" s="293"/>
      <c r="AG837" s="293"/>
      <c r="AH837" s="293"/>
      <c r="AI837" s="293"/>
      <c r="AJ837" s="293"/>
      <c r="AK837" s="293"/>
      <c r="AL837" s="293"/>
      <c r="AM837" s="293"/>
      <c r="AN837" s="293"/>
      <c r="AO837" s="293"/>
      <c r="AP837" s="293"/>
      <c r="AQ837" s="293"/>
      <c r="AR837" s="293"/>
      <c r="AS837" s="293"/>
      <c r="AT837" s="293"/>
      <c r="AU837" s="293"/>
      <c r="AV837" s="293"/>
      <c r="AW837" s="293"/>
      <c r="AX837" s="293"/>
      <c r="AY837" s="293"/>
      <c r="AZ837" s="293"/>
      <c r="BA837" s="293"/>
      <c r="BB837" s="293"/>
      <c r="BC837" s="293"/>
      <c r="BD837" s="293"/>
      <c r="BE837" s="293"/>
      <c r="BF837" s="293"/>
      <c r="BG837" s="293"/>
    </row>
    <row r="838" ht="14.25" customHeight="1">
      <c r="L838" s="178"/>
      <c r="M838" s="178"/>
      <c r="N838" s="178"/>
      <c r="W838" s="292"/>
      <c r="X838" s="293"/>
      <c r="Y838" s="293"/>
      <c r="Z838" s="293"/>
      <c r="AA838" s="293"/>
      <c r="AB838" s="293"/>
      <c r="AC838" s="293"/>
      <c r="AD838" s="293"/>
      <c r="AE838" s="293"/>
      <c r="AF838" s="293"/>
      <c r="AG838" s="293"/>
      <c r="AH838" s="293"/>
      <c r="AI838" s="293"/>
      <c r="AJ838" s="293"/>
      <c r="AK838" s="293"/>
      <c r="AL838" s="293"/>
      <c r="AM838" s="293"/>
      <c r="AN838" s="293"/>
      <c r="AO838" s="293"/>
      <c r="AP838" s="293"/>
      <c r="AQ838" s="293"/>
      <c r="AR838" s="293"/>
      <c r="AS838" s="293"/>
      <c r="AT838" s="293"/>
      <c r="AU838" s="293"/>
      <c r="AV838" s="293"/>
      <c r="AW838" s="293"/>
      <c r="AX838" s="293"/>
      <c r="AY838" s="293"/>
      <c r="AZ838" s="293"/>
      <c r="BA838" s="293"/>
      <c r="BB838" s="293"/>
      <c r="BC838" s="293"/>
      <c r="BD838" s="293"/>
      <c r="BE838" s="293"/>
      <c r="BF838" s="293"/>
      <c r="BG838" s="293"/>
    </row>
    <row r="839" ht="14.25" customHeight="1">
      <c r="L839" s="178"/>
      <c r="M839" s="178"/>
      <c r="N839" s="178"/>
      <c r="W839" s="292"/>
      <c r="X839" s="293"/>
      <c r="Y839" s="293"/>
      <c r="Z839" s="293"/>
      <c r="AA839" s="293"/>
      <c r="AB839" s="293"/>
      <c r="AC839" s="293"/>
      <c r="AD839" s="293"/>
      <c r="AE839" s="293"/>
      <c r="AF839" s="293"/>
      <c r="AG839" s="293"/>
      <c r="AH839" s="293"/>
      <c r="AI839" s="293"/>
      <c r="AJ839" s="293"/>
      <c r="AK839" s="293"/>
      <c r="AL839" s="293"/>
      <c r="AM839" s="293"/>
      <c r="AN839" s="293"/>
      <c r="AO839" s="293"/>
      <c r="AP839" s="293"/>
      <c r="AQ839" s="293"/>
      <c r="AR839" s="293"/>
      <c r="AS839" s="293"/>
      <c r="AT839" s="293"/>
      <c r="AU839" s="293"/>
      <c r="AV839" s="293"/>
      <c r="AW839" s="293"/>
      <c r="AX839" s="293"/>
      <c r="AY839" s="293"/>
      <c r="AZ839" s="293"/>
      <c r="BA839" s="293"/>
      <c r="BB839" s="293"/>
      <c r="BC839" s="293"/>
      <c r="BD839" s="293"/>
      <c r="BE839" s="293"/>
      <c r="BF839" s="293"/>
      <c r="BG839" s="293"/>
    </row>
    <row r="840" ht="14.25" customHeight="1">
      <c r="L840" s="178"/>
      <c r="M840" s="178"/>
      <c r="N840" s="178"/>
      <c r="W840" s="292"/>
      <c r="X840" s="293"/>
      <c r="Y840" s="293"/>
      <c r="Z840" s="293"/>
      <c r="AA840" s="293"/>
      <c r="AB840" s="293"/>
      <c r="AC840" s="293"/>
      <c r="AD840" s="293"/>
      <c r="AE840" s="293"/>
      <c r="AF840" s="293"/>
      <c r="AG840" s="293"/>
      <c r="AH840" s="293"/>
      <c r="AI840" s="293"/>
      <c r="AJ840" s="293"/>
      <c r="AK840" s="293"/>
      <c r="AL840" s="293"/>
      <c r="AM840" s="293"/>
      <c r="AN840" s="293"/>
      <c r="AO840" s="293"/>
      <c r="AP840" s="293"/>
      <c r="AQ840" s="293"/>
      <c r="AR840" s="293"/>
      <c r="AS840" s="293"/>
      <c r="AT840" s="293"/>
      <c r="AU840" s="293"/>
      <c r="AV840" s="293"/>
      <c r="AW840" s="293"/>
      <c r="AX840" s="293"/>
      <c r="AY840" s="293"/>
      <c r="AZ840" s="293"/>
      <c r="BA840" s="293"/>
      <c r="BB840" s="293"/>
      <c r="BC840" s="293"/>
      <c r="BD840" s="293"/>
      <c r="BE840" s="293"/>
      <c r="BF840" s="293"/>
      <c r="BG840" s="293"/>
    </row>
    <row r="841" ht="14.25" customHeight="1">
      <c r="L841" s="178"/>
      <c r="M841" s="178"/>
      <c r="N841" s="178"/>
      <c r="W841" s="292"/>
      <c r="X841" s="293"/>
      <c r="Y841" s="293"/>
      <c r="Z841" s="293"/>
      <c r="AA841" s="293"/>
      <c r="AB841" s="293"/>
      <c r="AC841" s="293"/>
      <c r="AD841" s="293"/>
      <c r="AE841" s="293"/>
      <c r="AF841" s="293"/>
      <c r="AG841" s="293"/>
      <c r="AH841" s="293"/>
      <c r="AI841" s="293"/>
      <c r="AJ841" s="293"/>
      <c r="AK841" s="293"/>
      <c r="AL841" s="293"/>
      <c r="AM841" s="293"/>
      <c r="AN841" s="293"/>
      <c r="AO841" s="293"/>
      <c r="AP841" s="293"/>
      <c r="AQ841" s="293"/>
      <c r="AR841" s="293"/>
      <c r="AS841" s="293"/>
      <c r="AT841" s="293"/>
      <c r="AU841" s="293"/>
      <c r="AV841" s="293"/>
      <c r="AW841" s="293"/>
      <c r="AX841" s="293"/>
      <c r="AY841" s="293"/>
      <c r="AZ841" s="293"/>
      <c r="BA841" s="293"/>
      <c r="BB841" s="293"/>
      <c r="BC841" s="293"/>
      <c r="BD841" s="293"/>
      <c r="BE841" s="293"/>
      <c r="BF841" s="293"/>
      <c r="BG841" s="293"/>
    </row>
    <row r="842" ht="14.25" customHeight="1">
      <c r="L842" s="178"/>
      <c r="M842" s="178"/>
      <c r="N842" s="178"/>
      <c r="W842" s="292"/>
      <c r="X842" s="293"/>
      <c r="Y842" s="293"/>
      <c r="Z842" s="293"/>
      <c r="AA842" s="293"/>
      <c r="AB842" s="293"/>
      <c r="AC842" s="293"/>
      <c r="AD842" s="293"/>
      <c r="AE842" s="293"/>
      <c r="AF842" s="293"/>
      <c r="AG842" s="293"/>
      <c r="AH842" s="293"/>
      <c r="AI842" s="293"/>
      <c r="AJ842" s="293"/>
      <c r="AK842" s="293"/>
      <c r="AL842" s="293"/>
      <c r="AM842" s="293"/>
      <c r="AN842" s="293"/>
      <c r="AO842" s="293"/>
      <c r="AP842" s="293"/>
      <c r="AQ842" s="293"/>
      <c r="AR842" s="293"/>
      <c r="AS842" s="293"/>
      <c r="AT842" s="293"/>
      <c r="AU842" s="293"/>
      <c r="AV842" s="293"/>
      <c r="AW842" s="293"/>
      <c r="AX842" s="293"/>
      <c r="AY842" s="293"/>
      <c r="AZ842" s="293"/>
      <c r="BA842" s="293"/>
      <c r="BB842" s="293"/>
      <c r="BC842" s="293"/>
      <c r="BD842" s="293"/>
      <c r="BE842" s="293"/>
      <c r="BF842" s="293"/>
      <c r="BG842" s="293"/>
    </row>
    <row r="843" ht="14.25" customHeight="1">
      <c r="L843" s="178"/>
      <c r="M843" s="178"/>
      <c r="N843" s="178"/>
      <c r="W843" s="292"/>
      <c r="X843" s="293"/>
      <c r="Y843" s="293"/>
      <c r="Z843" s="293"/>
      <c r="AA843" s="293"/>
      <c r="AB843" s="293"/>
      <c r="AC843" s="293"/>
      <c r="AD843" s="293"/>
      <c r="AE843" s="293"/>
      <c r="AF843" s="293"/>
      <c r="AG843" s="293"/>
      <c r="AH843" s="293"/>
      <c r="AI843" s="293"/>
      <c r="AJ843" s="293"/>
      <c r="AK843" s="293"/>
      <c r="AL843" s="293"/>
      <c r="AM843" s="293"/>
      <c r="AN843" s="293"/>
      <c r="AO843" s="293"/>
      <c r="AP843" s="293"/>
      <c r="AQ843" s="293"/>
      <c r="AR843" s="293"/>
      <c r="AS843" s="293"/>
      <c r="AT843" s="293"/>
      <c r="AU843" s="293"/>
      <c r="AV843" s="293"/>
      <c r="AW843" s="293"/>
      <c r="AX843" s="293"/>
      <c r="AY843" s="293"/>
      <c r="AZ843" s="293"/>
      <c r="BA843" s="293"/>
      <c r="BB843" s="293"/>
      <c r="BC843" s="293"/>
      <c r="BD843" s="293"/>
      <c r="BE843" s="293"/>
      <c r="BF843" s="293"/>
      <c r="BG843" s="293"/>
    </row>
    <row r="844" ht="14.25" customHeight="1">
      <c r="L844" s="178"/>
      <c r="M844" s="178"/>
      <c r="N844" s="178"/>
      <c r="W844" s="292"/>
      <c r="X844" s="293"/>
      <c r="Y844" s="293"/>
      <c r="Z844" s="293"/>
      <c r="AA844" s="293"/>
      <c r="AB844" s="293"/>
      <c r="AC844" s="293"/>
      <c r="AD844" s="293"/>
      <c r="AE844" s="293"/>
      <c r="AF844" s="293"/>
      <c r="AG844" s="293"/>
      <c r="AH844" s="293"/>
      <c r="AI844" s="293"/>
      <c r="AJ844" s="293"/>
      <c r="AK844" s="293"/>
      <c r="AL844" s="293"/>
      <c r="AM844" s="293"/>
      <c r="AN844" s="293"/>
      <c r="AO844" s="293"/>
      <c r="AP844" s="293"/>
      <c r="AQ844" s="293"/>
      <c r="AR844" s="293"/>
      <c r="AS844" s="293"/>
      <c r="AT844" s="293"/>
      <c r="AU844" s="293"/>
      <c r="AV844" s="293"/>
      <c r="AW844" s="293"/>
      <c r="AX844" s="293"/>
      <c r="AY844" s="293"/>
      <c r="AZ844" s="293"/>
      <c r="BA844" s="293"/>
      <c r="BB844" s="293"/>
      <c r="BC844" s="293"/>
      <c r="BD844" s="293"/>
      <c r="BE844" s="293"/>
      <c r="BF844" s="293"/>
      <c r="BG844" s="293"/>
    </row>
    <row r="845" ht="14.25" customHeight="1">
      <c r="L845" s="178"/>
      <c r="M845" s="178"/>
      <c r="N845" s="178"/>
      <c r="W845" s="292"/>
      <c r="X845" s="293"/>
      <c r="Y845" s="293"/>
      <c r="Z845" s="293"/>
      <c r="AA845" s="293"/>
      <c r="AB845" s="293"/>
      <c r="AC845" s="293"/>
      <c r="AD845" s="293"/>
      <c r="AE845" s="293"/>
      <c r="AF845" s="293"/>
      <c r="AG845" s="293"/>
      <c r="AH845" s="293"/>
      <c r="AI845" s="293"/>
      <c r="AJ845" s="293"/>
      <c r="AK845" s="293"/>
      <c r="AL845" s="293"/>
      <c r="AM845" s="293"/>
      <c r="AN845" s="293"/>
      <c r="AO845" s="293"/>
      <c r="AP845" s="293"/>
      <c r="AQ845" s="293"/>
      <c r="AR845" s="293"/>
      <c r="AS845" s="293"/>
      <c r="AT845" s="293"/>
      <c r="AU845" s="293"/>
      <c r="AV845" s="293"/>
      <c r="AW845" s="293"/>
      <c r="AX845" s="293"/>
      <c r="AY845" s="293"/>
      <c r="AZ845" s="293"/>
      <c r="BA845" s="293"/>
      <c r="BB845" s="293"/>
      <c r="BC845" s="293"/>
      <c r="BD845" s="293"/>
      <c r="BE845" s="293"/>
      <c r="BF845" s="293"/>
      <c r="BG845" s="293"/>
    </row>
    <row r="846" ht="14.25" customHeight="1">
      <c r="L846" s="178"/>
      <c r="M846" s="178"/>
      <c r="N846" s="178"/>
      <c r="W846" s="292"/>
      <c r="X846" s="293"/>
      <c r="Y846" s="293"/>
      <c r="Z846" s="293"/>
      <c r="AA846" s="293"/>
      <c r="AB846" s="293"/>
      <c r="AC846" s="293"/>
      <c r="AD846" s="293"/>
      <c r="AE846" s="293"/>
      <c r="AF846" s="293"/>
      <c r="AG846" s="293"/>
      <c r="AH846" s="293"/>
      <c r="AI846" s="293"/>
      <c r="AJ846" s="293"/>
      <c r="AK846" s="293"/>
      <c r="AL846" s="293"/>
      <c r="AM846" s="293"/>
      <c r="AN846" s="293"/>
      <c r="AO846" s="293"/>
      <c r="AP846" s="293"/>
      <c r="AQ846" s="293"/>
      <c r="AR846" s="293"/>
      <c r="AS846" s="293"/>
      <c r="AT846" s="293"/>
      <c r="AU846" s="293"/>
      <c r="AV846" s="293"/>
      <c r="AW846" s="293"/>
      <c r="AX846" s="293"/>
      <c r="AY846" s="293"/>
      <c r="AZ846" s="293"/>
      <c r="BA846" s="293"/>
      <c r="BB846" s="293"/>
      <c r="BC846" s="293"/>
      <c r="BD846" s="293"/>
      <c r="BE846" s="293"/>
      <c r="BF846" s="293"/>
      <c r="BG846" s="293"/>
    </row>
    <row r="847" ht="14.25" customHeight="1">
      <c r="L847" s="178"/>
      <c r="M847" s="178"/>
      <c r="N847" s="178"/>
      <c r="W847" s="292"/>
      <c r="X847" s="293"/>
      <c r="Y847" s="293"/>
      <c r="Z847" s="293"/>
      <c r="AA847" s="293"/>
      <c r="AB847" s="293"/>
      <c r="AC847" s="293"/>
      <c r="AD847" s="293"/>
      <c r="AE847" s="293"/>
      <c r="AF847" s="293"/>
      <c r="AG847" s="293"/>
      <c r="AH847" s="293"/>
      <c r="AI847" s="293"/>
      <c r="AJ847" s="293"/>
      <c r="AK847" s="293"/>
      <c r="AL847" s="293"/>
      <c r="AM847" s="293"/>
      <c r="AN847" s="293"/>
      <c r="AO847" s="293"/>
      <c r="AP847" s="293"/>
      <c r="AQ847" s="293"/>
      <c r="AR847" s="293"/>
      <c r="AS847" s="293"/>
      <c r="AT847" s="293"/>
      <c r="AU847" s="293"/>
      <c r="AV847" s="293"/>
      <c r="AW847" s="293"/>
      <c r="AX847" s="293"/>
      <c r="AY847" s="293"/>
      <c r="AZ847" s="293"/>
      <c r="BA847" s="293"/>
      <c r="BB847" s="293"/>
      <c r="BC847" s="293"/>
      <c r="BD847" s="293"/>
      <c r="BE847" s="293"/>
      <c r="BF847" s="293"/>
      <c r="BG847" s="293"/>
    </row>
    <row r="848" ht="14.25" customHeight="1">
      <c r="L848" s="178"/>
      <c r="M848" s="178"/>
      <c r="N848" s="178"/>
      <c r="W848" s="292"/>
      <c r="X848" s="293"/>
      <c r="Y848" s="293"/>
      <c r="Z848" s="293"/>
      <c r="AA848" s="293"/>
      <c r="AB848" s="293"/>
      <c r="AC848" s="293"/>
      <c r="AD848" s="293"/>
      <c r="AE848" s="293"/>
      <c r="AF848" s="293"/>
      <c r="AG848" s="293"/>
      <c r="AH848" s="293"/>
      <c r="AI848" s="293"/>
      <c r="AJ848" s="293"/>
      <c r="AK848" s="293"/>
      <c r="AL848" s="293"/>
      <c r="AM848" s="293"/>
      <c r="AN848" s="293"/>
      <c r="AO848" s="293"/>
      <c r="AP848" s="293"/>
      <c r="AQ848" s="293"/>
      <c r="AR848" s="293"/>
      <c r="AS848" s="293"/>
      <c r="AT848" s="293"/>
      <c r="AU848" s="293"/>
      <c r="AV848" s="293"/>
      <c r="AW848" s="293"/>
      <c r="AX848" s="293"/>
      <c r="AY848" s="293"/>
      <c r="AZ848" s="293"/>
      <c r="BA848" s="293"/>
      <c r="BB848" s="293"/>
      <c r="BC848" s="293"/>
      <c r="BD848" s="293"/>
      <c r="BE848" s="293"/>
      <c r="BF848" s="293"/>
      <c r="BG848" s="293"/>
    </row>
    <row r="849" ht="14.25" customHeight="1">
      <c r="L849" s="178"/>
      <c r="M849" s="178"/>
      <c r="N849" s="178"/>
      <c r="W849" s="292"/>
      <c r="X849" s="293"/>
      <c r="Y849" s="293"/>
      <c r="Z849" s="293"/>
      <c r="AA849" s="293"/>
      <c r="AB849" s="293"/>
      <c r="AC849" s="293"/>
      <c r="AD849" s="293"/>
      <c r="AE849" s="293"/>
      <c r="AF849" s="293"/>
      <c r="AG849" s="293"/>
      <c r="AH849" s="293"/>
      <c r="AI849" s="293"/>
      <c r="AJ849" s="293"/>
      <c r="AK849" s="293"/>
      <c r="AL849" s="293"/>
      <c r="AM849" s="293"/>
      <c r="AN849" s="293"/>
      <c r="AO849" s="293"/>
      <c r="AP849" s="293"/>
      <c r="AQ849" s="293"/>
      <c r="AR849" s="293"/>
      <c r="AS849" s="293"/>
      <c r="AT849" s="293"/>
      <c r="AU849" s="293"/>
      <c r="AV849" s="293"/>
      <c r="AW849" s="293"/>
      <c r="AX849" s="293"/>
      <c r="AY849" s="293"/>
      <c r="AZ849" s="293"/>
      <c r="BA849" s="293"/>
      <c r="BB849" s="293"/>
      <c r="BC849" s="293"/>
      <c r="BD849" s="293"/>
      <c r="BE849" s="293"/>
      <c r="BF849" s="293"/>
      <c r="BG849" s="293"/>
    </row>
    <row r="850" ht="14.25" customHeight="1">
      <c r="L850" s="178"/>
      <c r="M850" s="178"/>
      <c r="N850" s="178"/>
      <c r="W850" s="292"/>
      <c r="X850" s="293"/>
      <c r="Y850" s="293"/>
      <c r="Z850" s="293"/>
      <c r="AA850" s="293"/>
      <c r="AB850" s="293"/>
      <c r="AC850" s="293"/>
      <c r="AD850" s="293"/>
      <c r="AE850" s="293"/>
      <c r="AF850" s="293"/>
      <c r="AG850" s="293"/>
      <c r="AH850" s="293"/>
      <c r="AI850" s="293"/>
      <c r="AJ850" s="293"/>
      <c r="AK850" s="293"/>
      <c r="AL850" s="293"/>
      <c r="AM850" s="293"/>
      <c r="AN850" s="293"/>
      <c r="AO850" s="293"/>
      <c r="AP850" s="293"/>
      <c r="AQ850" s="293"/>
      <c r="AR850" s="293"/>
      <c r="AS850" s="293"/>
      <c r="AT850" s="293"/>
      <c r="AU850" s="293"/>
      <c r="AV850" s="293"/>
      <c r="AW850" s="293"/>
      <c r="AX850" s="293"/>
      <c r="AY850" s="293"/>
      <c r="AZ850" s="293"/>
      <c r="BA850" s="293"/>
      <c r="BB850" s="293"/>
      <c r="BC850" s="293"/>
      <c r="BD850" s="293"/>
      <c r="BE850" s="293"/>
      <c r="BF850" s="293"/>
      <c r="BG850" s="293"/>
    </row>
    <row r="851" ht="14.25" customHeight="1">
      <c r="L851" s="178"/>
      <c r="M851" s="178"/>
      <c r="N851" s="178"/>
      <c r="W851" s="292"/>
      <c r="X851" s="293"/>
      <c r="Y851" s="293"/>
      <c r="Z851" s="293"/>
      <c r="AA851" s="293"/>
      <c r="AB851" s="293"/>
      <c r="AC851" s="293"/>
      <c r="AD851" s="293"/>
      <c r="AE851" s="293"/>
      <c r="AF851" s="293"/>
      <c r="AG851" s="293"/>
      <c r="AH851" s="293"/>
      <c r="AI851" s="293"/>
      <c r="AJ851" s="293"/>
      <c r="AK851" s="293"/>
      <c r="AL851" s="293"/>
      <c r="AM851" s="293"/>
      <c r="AN851" s="293"/>
      <c r="AO851" s="293"/>
      <c r="AP851" s="293"/>
      <c r="AQ851" s="293"/>
      <c r="AR851" s="293"/>
      <c r="AS851" s="293"/>
      <c r="AT851" s="293"/>
      <c r="AU851" s="293"/>
      <c r="AV851" s="293"/>
      <c r="AW851" s="293"/>
      <c r="AX851" s="293"/>
      <c r="AY851" s="293"/>
      <c r="AZ851" s="293"/>
      <c r="BA851" s="293"/>
      <c r="BB851" s="293"/>
      <c r="BC851" s="293"/>
      <c r="BD851" s="293"/>
      <c r="BE851" s="293"/>
      <c r="BF851" s="293"/>
      <c r="BG851" s="293"/>
    </row>
    <row r="852" ht="14.25" customHeight="1">
      <c r="L852" s="178"/>
      <c r="M852" s="178"/>
      <c r="N852" s="178"/>
      <c r="W852" s="292"/>
      <c r="X852" s="293"/>
      <c r="Y852" s="293"/>
      <c r="Z852" s="293"/>
      <c r="AA852" s="293"/>
      <c r="AB852" s="293"/>
      <c r="AC852" s="293"/>
      <c r="AD852" s="293"/>
      <c r="AE852" s="293"/>
      <c r="AF852" s="293"/>
      <c r="AG852" s="293"/>
      <c r="AH852" s="293"/>
      <c r="AI852" s="293"/>
      <c r="AJ852" s="293"/>
      <c r="AK852" s="293"/>
      <c r="AL852" s="293"/>
      <c r="AM852" s="293"/>
      <c r="AN852" s="293"/>
      <c r="AO852" s="293"/>
      <c r="AP852" s="293"/>
      <c r="AQ852" s="293"/>
      <c r="AR852" s="293"/>
      <c r="AS852" s="293"/>
      <c r="AT852" s="293"/>
      <c r="AU852" s="293"/>
      <c r="AV852" s="293"/>
      <c r="AW852" s="293"/>
      <c r="AX852" s="293"/>
      <c r="AY852" s="293"/>
      <c r="AZ852" s="293"/>
      <c r="BA852" s="293"/>
      <c r="BB852" s="293"/>
      <c r="BC852" s="293"/>
      <c r="BD852" s="293"/>
      <c r="BE852" s="293"/>
      <c r="BF852" s="293"/>
      <c r="BG852" s="293"/>
    </row>
    <row r="853" ht="14.25" customHeight="1">
      <c r="L853" s="178"/>
      <c r="M853" s="178"/>
      <c r="N853" s="178"/>
      <c r="W853" s="292"/>
      <c r="X853" s="293"/>
      <c r="Y853" s="293"/>
      <c r="Z853" s="293"/>
      <c r="AA853" s="293"/>
      <c r="AB853" s="293"/>
      <c r="AC853" s="293"/>
      <c r="AD853" s="293"/>
      <c r="AE853" s="293"/>
      <c r="AF853" s="293"/>
      <c r="AG853" s="293"/>
      <c r="AH853" s="293"/>
      <c r="AI853" s="293"/>
      <c r="AJ853" s="293"/>
      <c r="AK853" s="293"/>
      <c r="AL853" s="293"/>
      <c r="AM853" s="293"/>
      <c r="AN853" s="293"/>
      <c r="AO853" s="293"/>
      <c r="AP853" s="293"/>
      <c r="AQ853" s="293"/>
      <c r="AR853" s="293"/>
      <c r="AS853" s="293"/>
      <c r="AT853" s="293"/>
      <c r="AU853" s="293"/>
      <c r="AV853" s="293"/>
      <c r="AW853" s="293"/>
      <c r="AX853" s="293"/>
      <c r="AY853" s="293"/>
      <c r="AZ853" s="293"/>
      <c r="BA853" s="293"/>
      <c r="BB853" s="293"/>
      <c r="BC853" s="293"/>
      <c r="BD853" s="293"/>
      <c r="BE853" s="293"/>
      <c r="BF853" s="293"/>
      <c r="BG853" s="293"/>
    </row>
    <row r="854" ht="14.25" customHeight="1">
      <c r="L854" s="178"/>
      <c r="M854" s="178"/>
      <c r="N854" s="178"/>
      <c r="W854" s="292"/>
      <c r="X854" s="293"/>
      <c r="Y854" s="293"/>
      <c r="Z854" s="293"/>
      <c r="AA854" s="293"/>
      <c r="AB854" s="293"/>
      <c r="AC854" s="293"/>
      <c r="AD854" s="293"/>
      <c r="AE854" s="293"/>
      <c r="AF854" s="293"/>
      <c r="AG854" s="293"/>
      <c r="AH854" s="293"/>
      <c r="AI854" s="293"/>
      <c r="AJ854" s="293"/>
      <c r="AK854" s="293"/>
      <c r="AL854" s="293"/>
      <c r="AM854" s="293"/>
      <c r="AN854" s="293"/>
      <c r="AO854" s="293"/>
      <c r="AP854" s="293"/>
      <c r="AQ854" s="293"/>
      <c r="AR854" s="293"/>
      <c r="AS854" s="293"/>
      <c r="AT854" s="293"/>
      <c r="AU854" s="293"/>
      <c r="AV854" s="293"/>
      <c r="AW854" s="293"/>
      <c r="AX854" s="293"/>
      <c r="AY854" s="293"/>
      <c r="AZ854" s="293"/>
      <c r="BA854" s="293"/>
      <c r="BB854" s="293"/>
      <c r="BC854" s="293"/>
      <c r="BD854" s="293"/>
      <c r="BE854" s="293"/>
      <c r="BF854" s="293"/>
      <c r="BG854" s="293"/>
    </row>
    <row r="855" ht="14.25" customHeight="1">
      <c r="L855" s="178"/>
      <c r="M855" s="178"/>
      <c r="N855" s="178"/>
      <c r="W855" s="292"/>
      <c r="X855" s="293"/>
      <c r="Y855" s="293"/>
      <c r="Z855" s="293"/>
      <c r="AA855" s="293"/>
      <c r="AB855" s="293"/>
      <c r="AC855" s="293"/>
      <c r="AD855" s="293"/>
      <c r="AE855" s="293"/>
      <c r="AF855" s="293"/>
      <c r="AG855" s="293"/>
      <c r="AH855" s="293"/>
      <c r="AI855" s="293"/>
      <c r="AJ855" s="293"/>
      <c r="AK855" s="293"/>
      <c r="AL855" s="293"/>
      <c r="AM855" s="293"/>
      <c r="AN855" s="293"/>
      <c r="AO855" s="293"/>
      <c r="AP855" s="293"/>
      <c r="AQ855" s="293"/>
      <c r="AR855" s="293"/>
      <c r="AS855" s="293"/>
      <c r="AT855" s="293"/>
      <c r="AU855" s="293"/>
      <c r="AV855" s="293"/>
      <c r="AW855" s="293"/>
      <c r="AX855" s="293"/>
      <c r="AY855" s="293"/>
      <c r="AZ855" s="293"/>
      <c r="BA855" s="293"/>
      <c r="BB855" s="293"/>
      <c r="BC855" s="293"/>
      <c r="BD855" s="293"/>
      <c r="BE855" s="293"/>
      <c r="BF855" s="293"/>
      <c r="BG855" s="293"/>
    </row>
    <row r="856" ht="14.25" customHeight="1">
      <c r="L856" s="178"/>
      <c r="M856" s="178"/>
      <c r="N856" s="178"/>
      <c r="W856" s="292"/>
      <c r="X856" s="293"/>
      <c r="Y856" s="293"/>
      <c r="Z856" s="293"/>
      <c r="AA856" s="293"/>
      <c r="AB856" s="293"/>
      <c r="AC856" s="293"/>
      <c r="AD856" s="293"/>
      <c r="AE856" s="293"/>
      <c r="AF856" s="293"/>
      <c r="AG856" s="293"/>
      <c r="AH856" s="293"/>
      <c r="AI856" s="293"/>
      <c r="AJ856" s="293"/>
      <c r="AK856" s="293"/>
      <c r="AL856" s="293"/>
      <c r="AM856" s="293"/>
      <c r="AN856" s="293"/>
      <c r="AO856" s="293"/>
      <c r="AP856" s="293"/>
      <c r="AQ856" s="293"/>
      <c r="AR856" s="293"/>
      <c r="AS856" s="293"/>
      <c r="AT856" s="293"/>
      <c r="AU856" s="293"/>
      <c r="AV856" s="293"/>
      <c r="AW856" s="293"/>
      <c r="AX856" s="293"/>
      <c r="AY856" s="293"/>
      <c r="AZ856" s="293"/>
      <c r="BA856" s="293"/>
      <c r="BB856" s="293"/>
      <c r="BC856" s="293"/>
      <c r="BD856" s="293"/>
      <c r="BE856" s="293"/>
      <c r="BF856" s="293"/>
      <c r="BG856" s="293"/>
    </row>
    <row r="857" ht="14.25" customHeight="1">
      <c r="L857" s="178"/>
      <c r="M857" s="178"/>
      <c r="N857" s="178"/>
      <c r="W857" s="292"/>
      <c r="X857" s="293"/>
      <c r="Y857" s="293"/>
      <c r="Z857" s="293"/>
      <c r="AA857" s="293"/>
      <c r="AB857" s="293"/>
      <c r="AC857" s="293"/>
      <c r="AD857" s="293"/>
      <c r="AE857" s="293"/>
      <c r="AF857" s="293"/>
      <c r="AG857" s="293"/>
      <c r="AH857" s="293"/>
      <c r="AI857" s="293"/>
      <c r="AJ857" s="293"/>
      <c r="AK857" s="293"/>
      <c r="AL857" s="293"/>
      <c r="AM857" s="293"/>
      <c r="AN857" s="293"/>
      <c r="AO857" s="293"/>
      <c r="AP857" s="293"/>
      <c r="AQ857" s="293"/>
      <c r="AR857" s="293"/>
      <c r="AS857" s="293"/>
      <c r="AT857" s="293"/>
      <c r="AU857" s="293"/>
      <c r="AV857" s="293"/>
      <c r="AW857" s="293"/>
      <c r="AX857" s="293"/>
      <c r="AY857" s="293"/>
      <c r="AZ857" s="293"/>
      <c r="BA857" s="293"/>
      <c r="BB857" s="293"/>
      <c r="BC857" s="293"/>
      <c r="BD857" s="293"/>
      <c r="BE857" s="293"/>
      <c r="BF857" s="293"/>
      <c r="BG857" s="293"/>
    </row>
    <row r="858" ht="14.25" customHeight="1">
      <c r="L858" s="178"/>
      <c r="M858" s="178"/>
      <c r="N858" s="178"/>
      <c r="W858" s="292"/>
      <c r="X858" s="293"/>
      <c r="Y858" s="293"/>
      <c r="Z858" s="293"/>
      <c r="AA858" s="293"/>
      <c r="AB858" s="293"/>
      <c r="AC858" s="293"/>
      <c r="AD858" s="293"/>
      <c r="AE858" s="293"/>
      <c r="AF858" s="293"/>
      <c r="AG858" s="293"/>
      <c r="AH858" s="293"/>
      <c r="AI858" s="293"/>
      <c r="AJ858" s="293"/>
      <c r="AK858" s="293"/>
      <c r="AL858" s="293"/>
      <c r="AM858" s="293"/>
      <c r="AN858" s="293"/>
      <c r="AO858" s="293"/>
      <c r="AP858" s="293"/>
      <c r="AQ858" s="293"/>
      <c r="AR858" s="293"/>
      <c r="AS858" s="293"/>
      <c r="AT858" s="293"/>
      <c r="AU858" s="293"/>
      <c r="AV858" s="293"/>
      <c r="AW858" s="293"/>
      <c r="AX858" s="293"/>
      <c r="AY858" s="293"/>
      <c r="AZ858" s="293"/>
      <c r="BA858" s="293"/>
      <c r="BB858" s="293"/>
      <c r="BC858" s="293"/>
      <c r="BD858" s="293"/>
      <c r="BE858" s="293"/>
      <c r="BF858" s="293"/>
      <c r="BG858" s="293"/>
    </row>
    <row r="859" ht="14.25" customHeight="1">
      <c r="L859" s="178"/>
      <c r="M859" s="178"/>
      <c r="N859" s="178"/>
      <c r="W859" s="292"/>
      <c r="X859" s="293"/>
      <c r="Y859" s="293"/>
      <c r="Z859" s="293"/>
      <c r="AA859" s="293"/>
      <c r="AB859" s="293"/>
      <c r="AC859" s="293"/>
      <c r="AD859" s="293"/>
      <c r="AE859" s="293"/>
      <c r="AF859" s="293"/>
      <c r="AG859" s="293"/>
      <c r="AH859" s="293"/>
      <c r="AI859" s="293"/>
      <c r="AJ859" s="293"/>
      <c r="AK859" s="293"/>
      <c r="AL859" s="293"/>
      <c r="AM859" s="293"/>
      <c r="AN859" s="293"/>
      <c r="AO859" s="293"/>
      <c r="AP859" s="293"/>
      <c r="AQ859" s="293"/>
      <c r="AR859" s="293"/>
      <c r="AS859" s="293"/>
      <c r="AT859" s="293"/>
      <c r="AU859" s="293"/>
      <c r="AV859" s="293"/>
      <c r="AW859" s="293"/>
      <c r="AX859" s="293"/>
      <c r="AY859" s="293"/>
      <c r="AZ859" s="293"/>
      <c r="BA859" s="293"/>
      <c r="BB859" s="293"/>
      <c r="BC859" s="293"/>
      <c r="BD859" s="293"/>
      <c r="BE859" s="293"/>
      <c r="BF859" s="293"/>
      <c r="BG859" s="293"/>
    </row>
    <row r="860" ht="14.25" customHeight="1">
      <c r="L860" s="178"/>
      <c r="M860" s="178"/>
      <c r="N860" s="178"/>
      <c r="W860" s="292"/>
      <c r="X860" s="293"/>
      <c r="Y860" s="293"/>
      <c r="Z860" s="293"/>
      <c r="AA860" s="293"/>
      <c r="AB860" s="293"/>
      <c r="AC860" s="293"/>
      <c r="AD860" s="293"/>
      <c r="AE860" s="293"/>
      <c r="AF860" s="293"/>
      <c r="AG860" s="293"/>
      <c r="AH860" s="293"/>
      <c r="AI860" s="293"/>
      <c r="AJ860" s="293"/>
      <c r="AK860" s="293"/>
      <c r="AL860" s="293"/>
      <c r="AM860" s="293"/>
      <c r="AN860" s="293"/>
      <c r="AO860" s="293"/>
      <c r="AP860" s="293"/>
      <c r="AQ860" s="293"/>
      <c r="AR860" s="293"/>
      <c r="AS860" s="293"/>
      <c r="AT860" s="293"/>
      <c r="AU860" s="293"/>
      <c r="AV860" s="293"/>
      <c r="AW860" s="293"/>
      <c r="AX860" s="293"/>
      <c r="AY860" s="293"/>
      <c r="AZ860" s="293"/>
      <c r="BA860" s="293"/>
      <c r="BB860" s="293"/>
      <c r="BC860" s="293"/>
      <c r="BD860" s="293"/>
      <c r="BE860" s="293"/>
      <c r="BF860" s="293"/>
      <c r="BG860" s="293"/>
    </row>
    <row r="861" ht="14.25" customHeight="1">
      <c r="L861" s="178"/>
      <c r="M861" s="178"/>
      <c r="N861" s="178"/>
      <c r="W861" s="292"/>
      <c r="X861" s="293"/>
      <c r="Y861" s="293"/>
      <c r="Z861" s="293"/>
      <c r="AA861" s="293"/>
      <c r="AB861" s="293"/>
      <c r="AC861" s="293"/>
      <c r="AD861" s="293"/>
      <c r="AE861" s="293"/>
      <c r="AF861" s="293"/>
      <c r="AG861" s="293"/>
      <c r="AH861" s="293"/>
      <c r="AI861" s="293"/>
      <c r="AJ861" s="293"/>
      <c r="AK861" s="293"/>
      <c r="AL861" s="293"/>
      <c r="AM861" s="293"/>
      <c r="AN861" s="293"/>
      <c r="AO861" s="293"/>
      <c r="AP861" s="293"/>
      <c r="AQ861" s="293"/>
      <c r="AR861" s="293"/>
      <c r="AS861" s="293"/>
      <c r="AT861" s="293"/>
      <c r="AU861" s="293"/>
      <c r="AV861" s="293"/>
      <c r="AW861" s="293"/>
      <c r="AX861" s="293"/>
      <c r="AY861" s="293"/>
      <c r="AZ861" s="293"/>
      <c r="BA861" s="293"/>
      <c r="BB861" s="293"/>
      <c r="BC861" s="293"/>
      <c r="BD861" s="293"/>
      <c r="BE861" s="293"/>
      <c r="BF861" s="293"/>
      <c r="BG861" s="293"/>
    </row>
    <row r="862" ht="14.25" customHeight="1">
      <c r="L862" s="178"/>
      <c r="M862" s="178"/>
      <c r="N862" s="178"/>
      <c r="W862" s="292"/>
      <c r="X862" s="293"/>
      <c r="Y862" s="293"/>
      <c r="Z862" s="293"/>
      <c r="AA862" s="293"/>
      <c r="AB862" s="293"/>
      <c r="AC862" s="293"/>
      <c r="AD862" s="293"/>
      <c r="AE862" s="293"/>
      <c r="AF862" s="293"/>
      <c r="AG862" s="293"/>
      <c r="AH862" s="293"/>
      <c r="AI862" s="293"/>
      <c r="AJ862" s="293"/>
      <c r="AK862" s="293"/>
      <c r="AL862" s="293"/>
      <c r="AM862" s="293"/>
      <c r="AN862" s="293"/>
      <c r="AO862" s="293"/>
      <c r="AP862" s="293"/>
      <c r="AQ862" s="293"/>
      <c r="AR862" s="293"/>
      <c r="AS862" s="293"/>
      <c r="AT862" s="293"/>
      <c r="AU862" s="293"/>
      <c r="AV862" s="293"/>
      <c r="AW862" s="293"/>
      <c r="AX862" s="293"/>
      <c r="AY862" s="293"/>
      <c r="AZ862" s="293"/>
      <c r="BA862" s="293"/>
      <c r="BB862" s="293"/>
      <c r="BC862" s="293"/>
      <c r="BD862" s="293"/>
      <c r="BE862" s="293"/>
      <c r="BF862" s="293"/>
      <c r="BG862" s="293"/>
    </row>
    <row r="863" ht="14.25" customHeight="1">
      <c r="L863" s="178"/>
      <c r="M863" s="178"/>
      <c r="N863" s="178"/>
      <c r="W863" s="292"/>
      <c r="X863" s="293"/>
      <c r="Y863" s="293"/>
      <c r="Z863" s="293"/>
      <c r="AA863" s="293"/>
      <c r="AB863" s="293"/>
      <c r="AC863" s="293"/>
      <c r="AD863" s="293"/>
      <c r="AE863" s="293"/>
      <c r="AF863" s="293"/>
      <c r="AG863" s="293"/>
      <c r="AH863" s="293"/>
      <c r="AI863" s="293"/>
      <c r="AJ863" s="293"/>
      <c r="AK863" s="293"/>
      <c r="AL863" s="293"/>
      <c r="AM863" s="293"/>
      <c r="AN863" s="293"/>
      <c r="AO863" s="293"/>
      <c r="AP863" s="293"/>
      <c r="AQ863" s="293"/>
      <c r="AR863" s="293"/>
      <c r="AS863" s="293"/>
      <c r="AT863" s="293"/>
      <c r="AU863" s="293"/>
      <c r="AV863" s="293"/>
      <c r="AW863" s="293"/>
      <c r="AX863" s="293"/>
      <c r="AY863" s="293"/>
      <c r="AZ863" s="293"/>
      <c r="BA863" s="293"/>
      <c r="BB863" s="293"/>
      <c r="BC863" s="293"/>
      <c r="BD863" s="293"/>
      <c r="BE863" s="293"/>
      <c r="BF863" s="293"/>
      <c r="BG863" s="293"/>
    </row>
    <row r="864" ht="14.25" customHeight="1">
      <c r="L864" s="178"/>
      <c r="M864" s="178"/>
      <c r="N864" s="178"/>
      <c r="W864" s="292"/>
      <c r="X864" s="293"/>
      <c r="Y864" s="293"/>
      <c r="Z864" s="293"/>
      <c r="AA864" s="293"/>
      <c r="AB864" s="293"/>
      <c r="AC864" s="293"/>
      <c r="AD864" s="293"/>
      <c r="AE864" s="293"/>
      <c r="AF864" s="293"/>
      <c r="AG864" s="293"/>
      <c r="AH864" s="293"/>
      <c r="AI864" s="293"/>
      <c r="AJ864" s="293"/>
      <c r="AK864" s="293"/>
      <c r="AL864" s="293"/>
      <c r="AM864" s="293"/>
      <c r="AN864" s="293"/>
      <c r="AO864" s="293"/>
      <c r="AP864" s="293"/>
      <c r="AQ864" s="293"/>
      <c r="AR864" s="293"/>
      <c r="AS864" s="293"/>
      <c r="AT864" s="293"/>
      <c r="AU864" s="293"/>
      <c r="AV864" s="293"/>
      <c r="AW864" s="293"/>
      <c r="AX864" s="293"/>
      <c r="AY864" s="293"/>
      <c r="AZ864" s="293"/>
      <c r="BA864" s="293"/>
      <c r="BB864" s="293"/>
      <c r="BC864" s="293"/>
      <c r="BD864" s="293"/>
      <c r="BE864" s="293"/>
      <c r="BF864" s="293"/>
      <c r="BG864" s="293"/>
    </row>
    <row r="865" ht="14.25" customHeight="1">
      <c r="L865" s="178"/>
      <c r="M865" s="178"/>
      <c r="N865" s="178"/>
      <c r="W865" s="292"/>
      <c r="X865" s="293"/>
      <c r="Y865" s="293"/>
      <c r="Z865" s="293"/>
      <c r="AA865" s="293"/>
      <c r="AB865" s="293"/>
      <c r="AC865" s="293"/>
      <c r="AD865" s="293"/>
      <c r="AE865" s="293"/>
      <c r="AF865" s="293"/>
      <c r="AG865" s="293"/>
      <c r="AH865" s="293"/>
      <c r="AI865" s="293"/>
      <c r="AJ865" s="293"/>
      <c r="AK865" s="293"/>
      <c r="AL865" s="293"/>
      <c r="AM865" s="293"/>
      <c r="AN865" s="293"/>
      <c r="AO865" s="293"/>
      <c r="AP865" s="293"/>
      <c r="AQ865" s="293"/>
      <c r="AR865" s="293"/>
      <c r="AS865" s="293"/>
      <c r="AT865" s="293"/>
      <c r="AU865" s="293"/>
      <c r="AV865" s="293"/>
      <c r="AW865" s="293"/>
      <c r="AX865" s="293"/>
      <c r="AY865" s="293"/>
      <c r="AZ865" s="293"/>
      <c r="BA865" s="293"/>
      <c r="BB865" s="293"/>
      <c r="BC865" s="293"/>
      <c r="BD865" s="293"/>
      <c r="BE865" s="293"/>
      <c r="BF865" s="293"/>
      <c r="BG865" s="293"/>
    </row>
    <row r="866" ht="14.25" customHeight="1">
      <c r="L866" s="178"/>
      <c r="M866" s="178"/>
      <c r="N866" s="178"/>
      <c r="W866" s="292"/>
      <c r="X866" s="293"/>
      <c r="Y866" s="293"/>
      <c r="Z866" s="293"/>
      <c r="AA866" s="293"/>
      <c r="AB866" s="293"/>
      <c r="AC866" s="293"/>
      <c r="AD866" s="293"/>
      <c r="AE866" s="293"/>
      <c r="AF866" s="293"/>
      <c r="AG866" s="293"/>
      <c r="AH866" s="293"/>
      <c r="AI866" s="293"/>
      <c r="AJ866" s="293"/>
      <c r="AK866" s="293"/>
      <c r="AL866" s="293"/>
      <c r="AM866" s="293"/>
      <c r="AN866" s="293"/>
      <c r="AO866" s="293"/>
      <c r="AP866" s="293"/>
      <c r="AQ866" s="293"/>
      <c r="AR866" s="293"/>
      <c r="AS866" s="293"/>
      <c r="AT866" s="293"/>
      <c r="AU866" s="293"/>
      <c r="AV866" s="293"/>
      <c r="AW866" s="293"/>
      <c r="AX866" s="293"/>
      <c r="AY866" s="293"/>
      <c r="AZ866" s="293"/>
      <c r="BA866" s="293"/>
      <c r="BB866" s="293"/>
      <c r="BC866" s="293"/>
      <c r="BD866" s="293"/>
      <c r="BE866" s="293"/>
      <c r="BF866" s="293"/>
      <c r="BG866" s="293"/>
    </row>
    <row r="867" ht="14.25" customHeight="1">
      <c r="L867" s="178"/>
      <c r="M867" s="178"/>
      <c r="N867" s="178"/>
      <c r="W867" s="292"/>
      <c r="X867" s="293"/>
      <c r="Y867" s="293"/>
      <c r="Z867" s="293"/>
      <c r="AA867" s="293"/>
      <c r="AB867" s="293"/>
      <c r="AC867" s="293"/>
      <c r="AD867" s="293"/>
      <c r="AE867" s="293"/>
      <c r="AF867" s="293"/>
      <c r="AG867" s="293"/>
      <c r="AH867" s="293"/>
      <c r="AI867" s="293"/>
      <c r="AJ867" s="293"/>
      <c r="AK867" s="293"/>
      <c r="AL867" s="293"/>
      <c r="AM867" s="293"/>
      <c r="AN867" s="293"/>
      <c r="AO867" s="293"/>
      <c r="AP867" s="293"/>
      <c r="AQ867" s="293"/>
      <c r="AR867" s="293"/>
      <c r="AS867" s="293"/>
      <c r="AT867" s="293"/>
      <c r="AU867" s="293"/>
      <c r="AV867" s="293"/>
      <c r="AW867" s="293"/>
      <c r="AX867" s="293"/>
      <c r="AY867" s="293"/>
      <c r="AZ867" s="293"/>
      <c r="BA867" s="293"/>
      <c r="BB867" s="293"/>
      <c r="BC867" s="293"/>
      <c r="BD867" s="293"/>
      <c r="BE867" s="293"/>
      <c r="BF867" s="293"/>
      <c r="BG867" s="293"/>
    </row>
    <row r="868" ht="14.25" customHeight="1">
      <c r="L868" s="178"/>
      <c r="M868" s="178"/>
      <c r="N868" s="178"/>
      <c r="W868" s="292"/>
      <c r="X868" s="293"/>
      <c r="Y868" s="293"/>
      <c r="Z868" s="293"/>
      <c r="AA868" s="293"/>
      <c r="AB868" s="293"/>
      <c r="AC868" s="293"/>
      <c r="AD868" s="293"/>
      <c r="AE868" s="293"/>
      <c r="AF868" s="293"/>
      <c r="AG868" s="293"/>
      <c r="AH868" s="293"/>
      <c r="AI868" s="293"/>
      <c r="AJ868" s="293"/>
      <c r="AK868" s="293"/>
      <c r="AL868" s="293"/>
      <c r="AM868" s="293"/>
      <c r="AN868" s="293"/>
      <c r="AO868" s="293"/>
      <c r="AP868" s="293"/>
      <c r="AQ868" s="293"/>
      <c r="AR868" s="293"/>
      <c r="AS868" s="293"/>
      <c r="AT868" s="293"/>
      <c r="AU868" s="293"/>
      <c r="AV868" s="293"/>
      <c r="AW868" s="293"/>
      <c r="AX868" s="293"/>
      <c r="AY868" s="293"/>
      <c r="AZ868" s="293"/>
      <c r="BA868" s="293"/>
      <c r="BB868" s="293"/>
      <c r="BC868" s="293"/>
      <c r="BD868" s="293"/>
      <c r="BE868" s="293"/>
      <c r="BF868" s="293"/>
      <c r="BG868" s="293"/>
    </row>
    <row r="869" ht="14.25" customHeight="1">
      <c r="L869" s="178"/>
      <c r="M869" s="178"/>
      <c r="N869" s="178"/>
      <c r="W869" s="292"/>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93"/>
      <c r="AT869" s="293"/>
      <c r="AU869" s="293"/>
      <c r="AV869" s="293"/>
      <c r="AW869" s="293"/>
      <c r="AX869" s="293"/>
      <c r="AY869" s="293"/>
      <c r="AZ869" s="293"/>
      <c r="BA869" s="293"/>
      <c r="BB869" s="293"/>
      <c r="BC869" s="293"/>
      <c r="BD869" s="293"/>
      <c r="BE869" s="293"/>
      <c r="BF869" s="293"/>
      <c r="BG869" s="293"/>
    </row>
    <row r="870" ht="14.25" customHeight="1">
      <c r="L870" s="178"/>
      <c r="M870" s="178"/>
      <c r="N870" s="178"/>
      <c r="W870" s="292"/>
      <c r="X870" s="293"/>
      <c r="Y870" s="293"/>
      <c r="Z870" s="293"/>
      <c r="AA870" s="293"/>
      <c r="AB870" s="293"/>
      <c r="AC870" s="293"/>
      <c r="AD870" s="293"/>
      <c r="AE870" s="293"/>
      <c r="AF870" s="293"/>
      <c r="AG870" s="293"/>
      <c r="AH870" s="293"/>
      <c r="AI870" s="293"/>
      <c r="AJ870" s="293"/>
      <c r="AK870" s="293"/>
      <c r="AL870" s="293"/>
      <c r="AM870" s="293"/>
      <c r="AN870" s="293"/>
      <c r="AO870" s="293"/>
      <c r="AP870" s="293"/>
      <c r="AQ870" s="293"/>
      <c r="AR870" s="293"/>
      <c r="AS870" s="293"/>
      <c r="AT870" s="293"/>
      <c r="AU870" s="293"/>
      <c r="AV870" s="293"/>
      <c r="AW870" s="293"/>
      <c r="AX870" s="293"/>
      <c r="AY870" s="293"/>
      <c r="AZ870" s="293"/>
      <c r="BA870" s="293"/>
      <c r="BB870" s="293"/>
      <c r="BC870" s="293"/>
      <c r="BD870" s="293"/>
      <c r="BE870" s="293"/>
      <c r="BF870" s="293"/>
      <c r="BG870" s="293"/>
    </row>
    <row r="871" ht="14.25" customHeight="1">
      <c r="L871" s="178"/>
      <c r="M871" s="178"/>
      <c r="N871" s="178"/>
      <c r="W871" s="292"/>
      <c r="X871" s="293"/>
      <c r="Y871" s="293"/>
      <c r="Z871" s="293"/>
      <c r="AA871" s="293"/>
      <c r="AB871" s="293"/>
      <c r="AC871" s="293"/>
      <c r="AD871" s="293"/>
      <c r="AE871" s="293"/>
      <c r="AF871" s="293"/>
      <c r="AG871" s="293"/>
      <c r="AH871" s="293"/>
      <c r="AI871" s="293"/>
      <c r="AJ871" s="293"/>
      <c r="AK871" s="293"/>
      <c r="AL871" s="293"/>
      <c r="AM871" s="293"/>
      <c r="AN871" s="293"/>
      <c r="AO871" s="293"/>
      <c r="AP871" s="293"/>
      <c r="AQ871" s="293"/>
      <c r="AR871" s="293"/>
      <c r="AS871" s="293"/>
      <c r="AT871" s="293"/>
      <c r="AU871" s="293"/>
      <c r="AV871" s="293"/>
      <c r="AW871" s="293"/>
      <c r="AX871" s="293"/>
      <c r="AY871" s="293"/>
      <c r="AZ871" s="293"/>
      <c r="BA871" s="293"/>
      <c r="BB871" s="293"/>
      <c r="BC871" s="293"/>
      <c r="BD871" s="293"/>
      <c r="BE871" s="293"/>
      <c r="BF871" s="293"/>
      <c r="BG871" s="293"/>
    </row>
    <row r="872" ht="14.25" customHeight="1">
      <c r="L872" s="178"/>
      <c r="M872" s="178"/>
      <c r="N872" s="178"/>
      <c r="W872" s="292"/>
      <c r="X872" s="293"/>
      <c r="Y872" s="293"/>
      <c r="Z872" s="293"/>
      <c r="AA872" s="293"/>
      <c r="AB872" s="293"/>
      <c r="AC872" s="293"/>
      <c r="AD872" s="293"/>
      <c r="AE872" s="293"/>
      <c r="AF872" s="293"/>
      <c r="AG872" s="293"/>
      <c r="AH872" s="293"/>
      <c r="AI872" s="293"/>
      <c r="AJ872" s="293"/>
      <c r="AK872" s="293"/>
      <c r="AL872" s="293"/>
      <c r="AM872" s="293"/>
      <c r="AN872" s="293"/>
      <c r="AO872" s="293"/>
      <c r="AP872" s="293"/>
      <c r="AQ872" s="293"/>
      <c r="AR872" s="293"/>
      <c r="AS872" s="293"/>
      <c r="AT872" s="293"/>
      <c r="AU872" s="293"/>
      <c r="AV872" s="293"/>
      <c r="AW872" s="293"/>
      <c r="AX872" s="293"/>
      <c r="AY872" s="293"/>
      <c r="AZ872" s="293"/>
      <c r="BA872" s="293"/>
      <c r="BB872" s="293"/>
      <c r="BC872" s="293"/>
      <c r="BD872" s="293"/>
      <c r="BE872" s="293"/>
      <c r="BF872" s="293"/>
      <c r="BG872" s="293"/>
    </row>
    <row r="873" ht="14.25" customHeight="1">
      <c r="L873" s="178"/>
      <c r="M873" s="178"/>
      <c r="N873" s="178"/>
      <c r="W873" s="292"/>
      <c r="X873" s="293"/>
      <c r="Y873" s="293"/>
      <c r="Z873" s="293"/>
      <c r="AA873" s="293"/>
      <c r="AB873" s="293"/>
      <c r="AC873" s="293"/>
      <c r="AD873" s="293"/>
      <c r="AE873" s="293"/>
      <c r="AF873" s="293"/>
      <c r="AG873" s="293"/>
      <c r="AH873" s="293"/>
      <c r="AI873" s="293"/>
      <c r="AJ873" s="293"/>
      <c r="AK873" s="293"/>
      <c r="AL873" s="293"/>
      <c r="AM873" s="293"/>
      <c r="AN873" s="293"/>
      <c r="AO873" s="293"/>
      <c r="AP873" s="293"/>
      <c r="AQ873" s="293"/>
      <c r="AR873" s="293"/>
      <c r="AS873" s="293"/>
      <c r="AT873" s="293"/>
      <c r="AU873" s="293"/>
      <c r="AV873" s="293"/>
      <c r="AW873" s="293"/>
      <c r="AX873" s="293"/>
      <c r="AY873" s="293"/>
      <c r="AZ873" s="293"/>
      <c r="BA873" s="293"/>
      <c r="BB873" s="293"/>
      <c r="BC873" s="293"/>
      <c r="BD873" s="293"/>
      <c r="BE873" s="293"/>
      <c r="BF873" s="293"/>
      <c r="BG873" s="293"/>
    </row>
    <row r="874" ht="14.25" customHeight="1">
      <c r="L874" s="178"/>
      <c r="M874" s="178"/>
      <c r="N874" s="178"/>
      <c r="W874" s="292"/>
      <c r="X874" s="293"/>
      <c r="Y874" s="293"/>
      <c r="Z874" s="293"/>
      <c r="AA874" s="293"/>
      <c r="AB874" s="293"/>
      <c r="AC874" s="293"/>
      <c r="AD874" s="293"/>
      <c r="AE874" s="293"/>
      <c r="AF874" s="293"/>
      <c r="AG874" s="293"/>
      <c r="AH874" s="293"/>
      <c r="AI874" s="293"/>
      <c r="AJ874" s="293"/>
      <c r="AK874" s="293"/>
      <c r="AL874" s="293"/>
      <c r="AM874" s="293"/>
      <c r="AN874" s="293"/>
      <c r="AO874" s="293"/>
      <c r="AP874" s="293"/>
      <c r="AQ874" s="293"/>
      <c r="AR874" s="293"/>
      <c r="AS874" s="293"/>
      <c r="AT874" s="293"/>
      <c r="AU874" s="293"/>
      <c r="AV874" s="293"/>
      <c r="AW874" s="293"/>
      <c r="AX874" s="293"/>
      <c r="AY874" s="293"/>
      <c r="AZ874" s="293"/>
      <c r="BA874" s="293"/>
      <c r="BB874" s="293"/>
      <c r="BC874" s="293"/>
      <c r="BD874" s="293"/>
      <c r="BE874" s="293"/>
      <c r="BF874" s="293"/>
      <c r="BG874" s="293"/>
    </row>
    <row r="875" ht="14.25" customHeight="1">
      <c r="L875" s="178"/>
      <c r="M875" s="178"/>
      <c r="N875" s="178"/>
      <c r="W875" s="292"/>
      <c r="X875" s="293"/>
      <c r="Y875" s="293"/>
      <c r="Z875" s="293"/>
      <c r="AA875" s="293"/>
      <c r="AB875" s="293"/>
      <c r="AC875" s="293"/>
      <c r="AD875" s="293"/>
      <c r="AE875" s="293"/>
      <c r="AF875" s="293"/>
      <c r="AG875" s="293"/>
      <c r="AH875" s="293"/>
      <c r="AI875" s="293"/>
      <c r="AJ875" s="293"/>
      <c r="AK875" s="293"/>
      <c r="AL875" s="293"/>
      <c r="AM875" s="293"/>
      <c r="AN875" s="293"/>
      <c r="AO875" s="293"/>
      <c r="AP875" s="293"/>
      <c r="AQ875" s="293"/>
      <c r="AR875" s="293"/>
      <c r="AS875" s="293"/>
      <c r="AT875" s="293"/>
      <c r="AU875" s="293"/>
      <c r="AV875" s="293"/>
      <c r="AW875" s="293"/>
      <c r="AX875" s="293"/>
      <c r="AY875" s="293"/>
      <c r="AZ875" s="293"/>
      <c r="BA875" s="293"/>
      <c r="BB875" s="293"/>
      <c r="BC875" s="293"/>
      <c r="BD875" s="293"/>
      <c r="BE875" s="293"/>
      <c r="BF875" s="293"/>
      <c r="BG875" s="293"/>
    </row>
    <row r="876" ht="14.25" customHeight="1">
      <c r="L876" s="178"/>
      <c r="M876" s="178"/>
      <c r="N876" s="178"/>
      <c r="W876" s="292"/>
      <c r="X876" s="293"/>
      <c r="Y876" s="293"/>
      <c r="Z876" s="293"/>
      <c r="AA876" s="293"/>
      <c r="AB876" s="293"/>
      <c r="AC876" s="293"/>
      <c r="AD876" s="293"/>
      <c r="AE876" s="293"/>
      <c r="AF876" s="293"/>
      <c r="AG876" s="293"/>
      <c r="AH876" s="293"/>
      <c r="AI876" s="293"/>
      <c r="AJ876" s="293"/>
      <c r="AK876" s="293"/>
      <c r="AL876" s="293"/>
      <c r="AM876" s="293"/>
      <c r="AN876" s="293"/>
      <c r="AO876" s="293"/>
      <c r="AP876" s="293"/>
      <c r="AQ876" s="293"/>
      <c r="AR876" s="293"/>
      <c r="AS876" s="293"/>
      <c r="AT876" s="293"/>
      <c r="AU876" s="293"/>
      <c r="AV876" s="293"/>
      <c r="AW876" s="293"/>
      <c r="AX876" s="293"/>
      <c r="AY876" s="293"/>
      <c r="AZ876" s="293"/>
      <c r="BA876" s="293"/>
      <c r="BB876" s="293"/>
      <c r="BC876" s="293"/>
      <c r="BD876" s="293"/>
      <c r="BE876" s="293"/>
      <c r="BF876" s="293"/>
      <c r="BG876" s="293"/>
    </row>
    <row r="877" ht="14.25" customHeight="1">
      <c r="L877" s="178"/>
      <c r="M877" s="178"/>
      <c r="N877" s="178"/>
      <c r="W877" s="292"/>
      <c r="X877" s="293"/>
      <c r="Y877" s="293"/>
      <c r="Z877" s="293"/>
      <c r="AA877" s="293"/>
      <c r="AB877" s="293"/>
      <c r="AC877" s="293"/>
      <c r="AD877" s="293"/>
      <c r="AE877" s="293"/>
      <c r="AF877" s="293"/>
      <c r="AG877" s="293"/>
      <c r="AH877" s="293"/>
      <c r="AI877" s="293"/>
      <c r="AJ877" s="293"/>
      <c r="AK877" s="293"/>
      <c r="AL877" s="293"/>
      <c r="AM877" s="293"/>
      <c r="AN877" s="293"/>
      <c r="AO877" s="293"/>
      <c r="AP877" s="293"/>
      <c r="AQ877" s="293"/>
      <c r="AR877" s="293"/>
      <c r="AS877" s="293"/>
      <c r="AT877" s="293"/>
      <c r="AU877" s="293"/>
      <c r="AV877" s="293"/>
      <c r="AW877" s="293"/>
      <c r="AX877" s="293"/>
      <c r="AY877" s="293"/>
      <c r="AZ877" s="293"/>
      <c r="BA877" s="293"/>
      <c r="BB877" s="293"/>
      <c r="BC877" s="293"/>
      <c r="BD877" s="293"/>
      <c r="BE877" s="293"/>
      <c r="BF877" s="293"/>
      <c r="BG877" s="293"/>
    </row>
    <row r="878" ht="14.25" customHeight="1">
      <c r="L878" s="178"/>
      <c r="M878" s="178"/>
      <c r="N878" s="178"/>
      <c r="W878" s="292"/>
      <c r="X878" s="293"/>
      <c r="Y878" s="293"/>
      <c r="Z878" s="293"/>
      <c r="AA878" s="293"/>
      <c r="AB878" s="293"/>
      <c r="AC878" s="293"/>
      <c r="AD878" s="293"/>
      <c r="AE878" s="293"/>
      <c r="AF878" s="293"/>
      <c r="AG878" s="293"/>
      <c r="AH878" s="293"/>
      <c r="AI878" s="293"/>
      <c r="AJ878" s="293"/>
      <c r="AK878" s="293"/>
      <c r="AL878" s="293"/>
      <c r="AM878" s="293"/>
      <c r="AN878" s="293"/>
      <c r="AO878" s="293"/>
      <c r="AP878" s="293"/>
      <c r="AQ878" s="293"/>
      <c r="AR878" s="293"/>
      <c r="AS878" s="293"/>
      <c r="AT878" s="293"/>
      <c r="AU878" s="293"/>
      <c r="AV878" s="293"/>
      <c r="AW878" s="293"/>
      <c r="AX878" s="293"/>
      <c r="AY878" s="293"/>
      <c r="AZ878" s="293"/>
      <c r="BA878" s="293"/>
      <c r="BB878" s="293"/>
      <c r="BC878" s="293"/>
      <c r="BD878" s="293"/>
      <c r="BE878" s="293"/>
      <c r="BF878" s="293"/>
      <c r="BG878" s="293"/>
    </row>
    <row r="879" ht="14.25" customHeight="1">
      <c r="L879" s="178"/>
      <c r="M879" s="178"/>
      <c r="N879" s="178"/>
      <c r="W879" s="292"/>
      <c r="X879" s="293"/>
      <c r="Y879" s="293"/>
      <c r="Z879" s="293"/>
      <c r="AA879" s="293"/>
      <c r="AB879" s="293"/>
      <c r="AC879" s="293"/>
      <c r="AD879" s="293"/>
      <c r="AE879" s="293"/>
      <c r="AF879" s="293"/>
      <c r="AG879" s="293"/>
      <c r="AH879" s="293"/>
      <c r="AI879" s="293"/>
      <c r="AJ879" s="293"/>
      <c r="AK879" s="293"/>
      <c r="AL879" s="293"/>
      <c r="AM879" s="293"/>
      <c r="AN879" s="293"/>
      <c r="AO879" s="293"/>
      <c r="AP879" s="293"/>
      <c r="AQ879" s="293"/>
      <c r="AR879" s="293"/>
      <c r="AS879" s="293"/>
      <c r="AT879" s="293"/>
      <c r="AU879" s="293"/>
      <c r="AV879" s="293"/>
      <c r="AW879" s="293"/>
      <c r="AX879" s="293"/>
      <c r="AY879" s="293"/>
      <c r="AZ879" s="293"/>
      <c r="BA879" s="293"/>
      <c r="BB879" s="293"/>
      <c r="BC879" s="293"/>
      <c r="BD879" s="293"/>
      <c r="BE879" s="293"/>
      <c r="BF879" s="293"/>
      <c r="BG879" s="293"/>
    </row>
    <row r="880" ht="14.25" customHeight="1">
      <c r="L880" s="178"/>
      <c r="M880" s="178"/>
      <c r="N880" s="178"/>
      <c r="W880" s="292"/>
      <c r="X880" s="293"/>
      <c r="Y880" s="293"/>
      <c r="Z880" s="293"/>
      <c r="AA880" s="293"/>
      <c r="AB880" s="293"/>
      <c r="AC880" s="293"/>
      <c r="AD880" s="293"/>
      <c r="AE880" s="293"/>
      <c r="AF880" s="293"/>
      <c r="AG880" s="293"/>
      <c r="AH880" s="293"/>
      <c r="AI880" s="293"/>
      <c r="AJ880" s="293"/>
      <c r="AK880" s="293"/>
      <c r="AL880" s="293"/>
      <c r="AM880" s="293"/>
      <c r="AN880" s="293"/>
      <c r="AO880" s="293"/>
      <c r="AP880" s="293"/>
      <c r="AQ880" s="293"/>
      <c r="AR880" s="293"/>
      <c r="AS880" s="293"/>
      <c r="AT880" s="293"/>
      <c r="AU880" s="293"/>
      <c r="AV880" s="293"/>
      <c r="AW880" s="293"/>
      <c r="AX880" s="293"/>
      <c r="AY880" s="293"/>
      <c r="AZ880" s="293"/>
      <c r="BA880" s="293"/>
      <c r="BB880" s="293"/>
      <c r="BC880" s="293"/>
      <c r="BD880" s="293"/>
      <c r="BE880" s="293"/>
      <c r="BF880" s="293"/>
      <c r="BG880" s="293"/>
    </row>
    <row r="881" ht="14.25" customHeight="1">
      <c r="L881" s="178"/>
      <c r="M881" s="178"/>
      <c r="N881" s="178"/>
      <c r="W881" s="292"/>
      <c r="X881" s="293"/>
      <c r="Y881" s="293"/>
      <c r="Z881" s="293"/>
      <c r="AA881" s="293"/>
      <c r="AB881" s="293"/>
      <c r="AC881" s="293"/>
      <c r="AD881" s="293"/>
      <c r="AE881" s="293"/>
      <c r="AF881" s="293"/>
      <c r="AG881" s="293"/>
      <c r="AH881" s="293"/>
      <c r="AI881" s="293"/>
      <c r="AJ881" s="293"/>
      <c r="AK881" s="293"/>
      <c r="AL881" s="293"/>
      <c r="AM881" s="293"/>
      <c r="AN881" s="293"/>
      <c r="AO881" s="293"/>
      <c r="AP881" s="293"/>
      <c r="AQ881" s="293"/>
      <c r="AR881" s="293"/>
      <c r="AS881" s="293"/>
      <c r="AT881" s="293"/>
      <c r="AU881" s="293"/>
      <c r="AV881" s="293"/>
      <c r="AW881" s="293"/>
      <c r="AX881" s="293"/>
      <c r="AY881" s="293"/>
      <c r="AZ881" s="293"/>
      <c r="BA881" s="293"/>
      <c r="BB881" s="293"/>
      <c r="BC881" s="293"/>
      <c r="BD881" s="293"/>
      <c r="BE881" s="293"/>
      <c r="BF881" s="293"/>
      <c r="BG881" s="293"/>
    </row>
    <row r="882" ht="14.25" customHeight="1">
      <c r="L882" s="178"/>
      <c r="M882" s="178"/>
      <c r="N882" s="178"/>
      <c r="W882" s="292"/>
      <c r="X882" s="293"/>
      <c r="Y882" s="293"/>
      <c r="Z882" s="293"/>
      <c r="AA882" s="293"/>
      <c r="AB882" s="293"/>
      <c r="AC882" s="293"/>
      <c r="AD882" s="293"/>
      <c r="AE882" s="293"/>
      <c r="AF882" s="293"/>
      <c r="AG882" s="293"/>
      <c r="AH882" s="293"/>
      <c r="AI882" s="293"/>
      <c r="AJ882" s="293"/>
      <c r="AK882" s="293"/>
      <c r="AL882" s="293"/>
      <c r="AM882" s="293"/>
      <c r="AN882" s="293"/>
      <c r="AO882" s="293"/>
      <c r="AP882" s="293"/>
      <c r="AQ882" s="293"/>
      <c r="AR882" s="293"/>
      <c r="AS882" s="293"/>
      <c r="AT882" s="293"/>
      <c r="AU882" s="293"/>
      <c r="AV882" s="293"/>
      <c r="AW882" s="293"/>
      <c r="AX882" s="293"/>
      <c r="AY882" s="293"/>
      <c r="AZ882" s="293"/>
      <c r="BA882" s="293"/>
      <c r="BB882" s="293"/>
      <c r="BC882" s="293"/>
      <c r="BD882" s="293"/>
      <c r="BE882" s="293"/>
      <c r="BF882" s="293"/>
      <c r="BG882" s="293"/>
    </row>
    <row r="883" ht="14.25" customHeight="1">
      <c r="L883" s="178"/>
      <c r="M883" s="178"/>
      <c r="N883" s="178"/>
      <c r="W883" s="292"/>
      <c r="X883" s="293"/>
      <c r="Y883" s="293"/>
      <c r="Z883" s="293"/>
      <c r="AA883" s="293"/>
      <c r="AB883" s="293"/>
      <c r="AC883" s="293"/>
      <c r="AD883" s="293"/>
      <c r="AE883" s="293"/>
      <c r="AF883" s="293"/>
      <c r="AG883" s="293"/>
      <c r="AH883" s="293"/>
      <c r="AI883" s="293"/>
      <c r="AJ883" s="293"/>
      <c r="AK883" s="293"/>
      <c r="AL883" s="293"/>
      <c r="AM883" s="293"/>
      <c r="AN883" s="293"/>
      <c r="AO883" s="293"/>
      <c r="AP883" s="293"/>
      <c r="AQ883" s="293"/>
      <c r="AR883" s="293"/>
      <c r="AS883" s="293"/>
      <c r="AT883" s="293"/>
      <c r="AU883" s="293"/>
      <c r="AV883" s="293"/>
      <c r="AW883" s="293"/>
      <c r="AX883" s="293"/>
      <c r="AY883" s="293"/>
      <c r="AZ883" s="293"/>
      <c r="BA883" s="293"/>
      <c r="BB883" s="293"/>
      <c r="BC883" s="293"/>
      <c r="BD883" s="293"/>
      <c r="BE883" s="293"/>
      <c r="BF883" s="293"/>
      <c r="BG883" s="293"/>
    </row>
    <row r="884" ht="14.25" customHeight="1">
      <c r="L884" s="178"/>
      <c r="M884" s="178"/>
      <c r="N884" s="178"/>
      <c r="W884" s="292"/>
      <c r="X884" s="293"/>
      <c r="Y884" s="293"/>
      <c r="Z884" s="293"/>
      <c r="AA884" s="293"/>
      <c r="AB884" s="293"/>
      <c r="AC884" s="293"/>
      <c r="AD884" s="293"/>
      <c r="AE884" s="293"/>
      <c r="AF884" s="293"/>
      <c r="AG884" s="293"/>
      <c r="AH884" s="293"/>
      <c r="AI884" s="293"/>
      <c r="AJ884" s="293"/>
      <c r="AK884" s="293"/>
      <c r="AL884" s="293"/>
      <c r="AM884" s="293"/>
      <c r="AN884" s="293"/>
      <c r="AO884" s="293"/>
      <c r="AP884" s="293"/>
      <c r="AQ884" s="293"/>
      <c r="AR884" s="293"/>
      <c r="AS884" s="293"/>
      <c r="AT884" s="293"/>
      <c r="AU884" s="293"/>
      <c r="AV884" s="293"/>
      <c r="AW884" s="293"/>
      <c r="AX884" s="293"/>
      <c r="AY884" s="293"/>
      <c r="AZ884" s="293"/>
      <c r="BA884" s="293"/>
      <c r="BB884" s="293"/>
      <c r="BC884" s="293"/>
      <c r="BD884" s="293"/>
      <c r="BE884" s="293"/>
      <c r="BF884" s="293"/>
      <c r="BG884" s="293"/>
    </row>
    <row r="885" ht="14.25" customHeight="1">
      <c r="L885" s="178"/>
      <c r="M885" s="178"/>
      <c r="N885" s="178"/>
      <c r="W885" s="292"/>
      <c r="X885" s="293"/>
      <c r="Y885" s="293"/>
      <c r="Z885" s="293"/>
      <c r="AA885" s="293"/>
      <c r="AB885" s="293"/>
      <c r="AC885" s="293"/>
      <c r="AD885" s="293"/>
      <c r="AE885" s="293"/>
      <c r="AF885" s="293"/>
      <c r="AG885" s="293"/>
      <c r="AH885" s="293"/>
      <c r="AI885" s="293"/>
      <c r="AJ885" s="293"/>
      <c r="AK885" s="293"/>
      <c r="AL885" s="293"/>
      <c r="AM885" s="293"/>
      <c r="AN885" s="293"/>
      <c r="AO885" s="293"/>
      <c r="AP885" s="293"/>
      <c r="AQ885" s="293"/>
      <c r="AR885" s="293"/>
      <c r="AS885" s="293"/>
      <c r="AT885" s="293"/>
      <c r="AU885" s="293"/>
      <c r="AV885" s="293"/>
      <c r="AW885" s="293"/>
      <c r="AX885" s="293"/>
      <c r="AY885" s="293"/>
      <c r="AZ885" s="293"/>
      <c r="BA885" s="293"/>
      <c r="BB885" s="293"/>
      <c r="BC885" s="293"/>
      <c r="BD885" s="293"/>
      <c r="BE885" s="293"/>
      <c r="BF885" s="293"/>
      <c r="BG885" s="293"/>
    </row>
    <row r="886" ht="14.25" customHeight="1">
      <c r="L886" s="178"/>
      <c r="M886" s="178"/>
      <c r="N886" s="178"/>
      <c r="W886" s="292"/>
      <c r="X886" s="293"/>
      <c r="Y886" s="293"/>
      <c r="Z886" s="293"/>
      <c r="AA886" s="293"/>
      <c r="AB886" s="293"/>
      <c r="AC886" s="293"/>
      <c r="AD886" s="293"/>
      <c r="AE886" s="293"/>
      <c r="AF886" s="293"/>
      <c r="AG886" s="293"/>
      <c r="AH886" s="293"/>
      <c r="AI886" s="293"/>
      <c r="AJ886" s="293"/>
      <c r="AK886" s="293"/>
      <c r="AL886" s="293"/>
      <c r="AM886" s="293"/>
      <c r="AN886" s="293"/>
      <c r="AO886" s="293"/>
      <c r="AP886" s="293"/>
      <c r="AQ886" s="293"/>
      <c r="AR886" s="293"/>
      <c r="AS886" s="293"/>
      <c r="AT886" s="293"/>
      <c r="AU886" s="293"/>
      <c r="AV886" s="293"/>
      <c r="AW886" s="293"/>
      <c r="AX886" s="293"/>
      <c r="AY886" s="293"/>
      <c r="AZ886" s="293"/>
      <c r="BA886" s="293"/>
      <c r="BB886" s="293"/>
      <c r="BC886" s="293"/>
      <c r="BD886" s="293"/>
      <c r="BE886" s="293"/>
      <c r="BF886" s="293"/>
      <c r="BG886" s="293"/>
    </row>
    <row r="887" ht="14.25" customHeight="1">
      <c r="L887" s="178"/>
      <c r="M887" s="178"/>
      <c r="N887" s="178"/>
      <c r="W887" s="292"/>
      <c r="X887" s="293"/>
      <c r="Y887" s="293"/>
      <c r="Z887" s="293"/>
      <c r="AA887" s="293"/>
      <c r="AB887" s="293"/>
      <c r="AC887" s="293"/>
      <c r="AD887" s="293"/>
      <c r="AE887" s="293"/>
      <c r="AF887" s="293"/>
      <c r="AG887" s="293"/>
      <c r="AH887" s="293"/>
      <c r="AI887" s="293"/>
      <c r="AJ887" s="293"/>
      <c r="AK887" s="293"/>
      <c r="AL887" s="293"/>
      <c r="AM887" s="293"/>
      <c r="AN887" s="293"/>
      <c r="AO887" s="293"/>
      <c r="AP887" s="293"/>
      <c r="AQ887" s="293"/>
      <c r="AR887" s="293"/>
      <c r="AS887" s="293"/>
      <c r="AT887" s="293"/>
      <c r="AU887" s="293"/>
      <c r="AV887" s="293"/>
      <c r="AW887" s="293"/>
      <c r="AX887" s="293"/>
      <c r="AY887" s="293"/>
      <c r="AZ887" s="293"/>
      <c r="BA887" s="293"/>
      <c r="BB887" s="293"/>
      <c r="BC887" s="293"/>
      <c r="BD887" s="293"/>
      <c r="BE887" s="293"/>
      <c r="BF887" s="293"/>
      <c r="BG887" s="293"/>
    </row>
    <row r="888" ht="14.25" customHeight="1">
      <c r="L888" s="178"/>
      <c r="M888" s="178"/>
      <c r="N888" s="178"/>
      <c r="W888" s="292"/>
      <c r="X888" s="293"/>
      <c r="Y888" s="293"/>
      <c r="Z888" s="293"/>
      <c r="AA888" s="293"/>
      <c r="AB888" s="293"/>
      <c r="AC888" s="293"/>
      <c r="AD888" s="293"/>
      <c r="AE888" s="293"/>
      <c r="AF888" s="293"/>
      <c r="AG888" s="293"/>
      <c r="AH888" s="293"/>
      <c r="AI888" s="293"/>
      <c r="AJ888" s="293"/>
      <c r="AK888" s="293"/>
      <c r="AL888" s="293"/>
      <c r="AM888" s="293"/>
      <c r="AN888" s="293"/>
      <c r="AO888" s="293"/>
      <c r="AP888" s="293"/>
      <c r="AQ888" s="293"/>
      <c r="AR888" s="293"/>
      <c r="AS888" s="293"/>
      <c r="AT888" s="293"/>
      <c r="AU888" s="293"/>
      <c r="AV888" s="293"/>
      <c r="AW888" s="293"/>
      <c r="AX888" s="293"/>
      <c r="AY888" s="293"/>
      <c r="AZ888" s="293"/>
      <c r="BA888" s="293"/>
      <c r="BB888" s="293"/>
      <c r="BC888" s="293"/>
      <c r="BD888" s="293"/>
      <c r="BE888" s="293"/>
      <c r="BF888" s="293"/>
      <c r="BG888" s="293"/>
    </row>
    <row r="889" ht="14.25" customHeight="1">
      <c r="L889" s="178"/>
      <c r="M889" s="178"/>
      <c r="N889" s="178"/>
      <c r="W889" s="292"/>
      <c r="X889" s="293"/>
      <c r="Y889" s="293"/>
      <c r="Z889" s="293"/>
      <c r="AA889" s="293"/>
      <c r="AB889" s="293"/>
      <c r="AC889" s="293"/>
      <c r="AD889" s="293"/>
      <c r="AE889" s="293"/>
      <c r="AF889" s="293"/>
      <c r="AG889" s="293"/>
      <c r="AH889" s="293"/>
      <c r="AI889" s="293"/>
      <c r="AJ889" s="293"/>
      <c r="AK889" s="293"/>
      <c r="AL889" s="293"/>
      <c r="AM889" s="293"/>
      <c r="AN889" s="293"/>
      <c r="AO889" s="293"/>
      <c r="AP889" s="293"/>
      <c r="AQ889" s="293"/>
      <c r="AR889" s="293"/>
      <c r="AS889" s="293"/>
      <c r="AT889" s="293"/>
      <c r="AU889" s="293"/>
      <c r="AV889" s="293"/>
      <c r="AW889" s="293"/>
      <c r="AX889" s="293"/>
      <c r="AY889" s="293"/>
      <c r="AZ889" s="293"/>
      <c r="BA889" s="293"/>
      <c r="BB889" s="293"/>
      <c r="BC889" s="293"/>
      <c r="BD889" s="293"/>
      <c r="BE889" s="293"/>
      <c r="BF889" s="293"/>
      <c r="BG889" s="293"/>
    </row>
    <row r="890" ht="14.25" customHeight="1">
      <c r="L890" s="178"/>
      <c r="M890" s="178"/>
      <c r="N890" s="178"/>
      <c r="W890" s="292"/>
      <c r="X890" s="293"/>
      <c r="Y890" s="293"/>
      <c r="Z890" s="293"/>
      <c r="AA890" s="293"/>
      <c r="AB890" s="293"/>
      <c r="AC890" s="293"/>
      <c r="AD890" s="293"/>
      <c r="AE890" s="293"/>
      <c r="AF890" s="293"/>
      <c r="AG890" s="293"/>
      <c r="AH890" s="293"/>
      <c r="AI890" s="293"/>
      <c r="AJ890" s="293"/>
      <c r="AK890" s="293"/>
      <c r="AL890" s="293"/>
      <c r="AM890" s="293"/>
      <c r="AN890" s="293"/>
      <c r="AO890" s="293"/>
      <c r="AP890" s="293"/>
      <c r="AQ890" s="293"/>
      <c r="AR890" s="293"/>
      <c r="AS890" s="293"/>
      <c r="AT890" s="293"/>
      <c r="AU890" s="293"/>
      <c r="AV890" s="293"/>
      <c r="AW890" s="293"/>
      <c r="AX890" s="293"/>
      <c r="AY890" s="293"/>
      <c r="AZ890" s="293"/>
      <c r="BA890" s="293"/>
      <c r="BB890" s="293"/>
      <c r="BC890" s="293"/>
      <c r="BD890" s="293"/>
      <c r="BE890" s="293"/>
      <c r="BF890" s="293"/>
      <c r="BG890" s="293"/>
    </row>
    <row r="891" ht="14.25" customHeight="1">
      <c r="L891" s="178"/>
      <c r="M891" s="178"/>
      <c r="N891" s="178"/>
      <c r="W891" s="292"/>
      <c r="X891" s="293"/>
      <c r="Y891" s="293"/>
      <c r="Z891" s="293"/>
      <c r="AA891" s="293"/>
      <c r="AB891" s="293"/>
      <c r="AC891" s="293"/>
      <c r="AD891" s="293"/>
      <c r="AE891" s="293"/>
      <c r="AF891" s="293"/>
      <c r="AG891" s="293"/>
      <c r="AH891" s="293"/>
      <c r="AI891" s="293"/>
      <c r="AJ891" s="293"/>
      <c r="AK891" s="293"/>
      <c r="AL891" s="293"/>
      <c r="AM891" s="293"/>
      <c r="AN891" s="293"/>
      <c r="AO891" s="293"/>
      <c r="AP891" s="293"/>
      <c r="AQ891" s="293"/>
      <c r="AR891" s="293"/>
      <c r="AS891" s="293"/>
      <c r="AT891" s="293"/>
      <c r="AU891" s="293"/>
      <c r="AV891" s="293"/>
      <c r="AW891" s="293"/>
      <c r="AX891" s="293"/>
      <c r="AY891" s="293"/>
      <c r="AZ891" s="293"/>
      <c r="BA891" s="293"/>
      <c r="BB891" s="293"/>
      <c r="BC891" s="293"/>
      <c r="BD891" s="293"/>
      <c r="BE891" s="293"/>
      <c r="BF891" s="293"/>
      <c r="BG891" s="293"/>
    </row>
    <row r="892" ht="14.25" customHeight="1">
      <c r="L892" s="178"/>
      <c r="M892" s="178"/>
      <c r="N892" s="178"/>
      <c r="W892" s="292"/>
      <c r="X892" s="293"/>
      <c r="Y892" s="293"/>
      <c r="Z892" s="293"/>
      <c r="AA892" s="293"/>
      <c r="AB892" s="293"/>
      <c r="AC892" s="293"/>
      <c r="AD892" s="293"/>
      <c r="AE892" s="293"/>
      <c r="AF892" s="293"/>
      <c r="AG892" s="293"/>
      <c r="AH892" s="293"/>
      <c r="AI892" s="293"/>
      <c r="AJ892" s="293"/>
      <c r="AK892" s="293"/>
      <c r="AL892" s="293"/>
      <c r="AM892" s="293"/>
      <c r="AN892" s="293"/>
      <c r="AO892" s="293"/>
      <c r="AP892" s="293"/>
      <c r="AQ892" s="293"/>
      <c r="AR892" s="293"/>
      <c r="AS892" s="293"/>
      <c r="AT892" s="293"/>
      <c r="AU892" s="293"/>
      <c r="AV892" s="293"/>
      <c r="AW892" s="293"/>
      <c r="AX892" s="293"/>
      <c r="AY892" s="293"/>
      <c r="AZ892" s="293"/>
      <c r="BA892" s="293"/>
      <c r="BB892" s="293"/>
      <c r="BC892" s="293"/>
      <c r="BD892" s="293"/>
      <c r="BE892" s="293"/>
      <c r="BF892" s="293"/>
      <c r="BG892" s="293"/>
    </row>
    <row r="893" ht="14.25" customHeight="1">
      <c r="L893" s="178"/>
      <c r="M893" s="178"/>
      <c r="N893" s="178"/>
      <c r="W893" s="292"/>
      <c r="X893" s="293"/>
      <c r="Y893" s="293"/>
      <c r="Z893" s="293"/>
      <c r="AA893" s="293"/>
      <c r="AB893" s="293"/>
      <c r="AC893" s="293"/>
      <c r="AD893" s="293"/>
      <c r="AE893" s="293"/>
      <c r="AF893" s="293"/>
      <c r="AG893" s="293"/>
      <c r="AH893" s="293"/>
      <c r="AI893" s="293"/>
      <c r="AJ893" s="293"/>
      <c r="AK893" s="293"/>
      <c r="AL893" s="293"/>
      <c r="AM893" s="293"/>
      <c r="AN893" s="293"/>
      <c r="AO893" s="293"/>
      <c r="AP893" s="293"/>
      <c r="AQ893" s="293"/>
      <c r="AR893" s="293"/>
      <c r="AS893" s="293"/>
      <c r="AT893" s="293"/>
      <c r="AU893" s="293"/>
      <c r="AV893" s="293"/>
      <c r="AW893" s="293"/>
      <c r="AX893" s="293"/>
      <c r="AY893" s="293"/>
      <c r="AZ893" s="293"/>
      <c r="BA893" s="293"/>
      <c r="BB893" s="293"/>
      <c r="BC893" s="293"/>
      <c r="BD893" s="293"/>
      <c r="BE893" s="293"/>
      <c r="BF893" s="293"/>
      <c r="BG893" s="293"/>
    </row>
    <row r="894" ht="14.25" customHeight="1">
      <c r="L894" s="178"/>
      <c r="M894" s="178"/>
      <c r="N894" s="178"/>
      <c r="W894" s="292"/>
      <c r="X894" s="293"/>
      <c r="Y894" s="293"/>
      <c r="Z894" s="293"/>
      <c r="AA894" s="293"/>
      <c r="AB894" s="293"/>
      <c r="AC894" s="293"/>
      <c r="AD894" s="293"/>
      <c r="AE894" s="293"/>
      <c r="AF894" s="293"/>
      <c r="AG894" s="293"/>
      <c r="AH894" s="293"/>
      <c r="AI894" s="293"/>
      <c r="AJ894" s="293"/>
      <c r="AK894" s="293"/>
      <c r="AL894" s="293"/>
      <c r="AM894" s="293"/>
      <c r="AN894" s="293"/>
      <c r="AO894" s="293"/>
      <c r="AP894" s="293"/>
      <c r="AQ894" s="293"/>
      <c r="AR894" s="293"/>
      <c r="AS894" s="293"/>
      <c r="AT894" s="293"/>
      <c r="AU894" s="293"/>
      <c r="AV894" s="293"/>
      <c r="AW894" s="293"/>
      <c r="AX894" s="293"/>
      <c r="AY894" s="293"/>
      <c r="AZ894" s="293"/>
      <c r="BA894" s="293"/>
      <c r="BB894" s="293"/>
      <c r="BC894" s="293"/>
      <c r="BD894" s="293"/>
      <c r="BE894" s="293"/>
      <c r="BF894" s="293"/>
      <c r="BG894" s="293"/>
    </row>
    <row r="895" ht="14.25" customHeight="1">
      <c r="L895" s="178"/>
      <c r="M895" s="178"/>
      <c r="N895" s="178"/>
      <c r="W895" s="292"/>
      <c r="X895" s="293"/>
      <c r="Y895" s="293"/>
      <c r="Z895" s="293"/>
      <c r="AA895" s="293"/>
      <c r="AB895" s="293"/>
      <c r="AC895" s="293"/>
      <c r="AD895" s="293"/>
      <c r="AE895" s="293"/>
      <c r="AF895" s="293"/>
      <c r="AG895" s="293"/>
      <c r="AH895" s="293"/>
      <c r="AI895" s="293"/>
      <c r="AJ895" s="293"/>
      <c r="AK895" s="293"/>
      <c r="AL895" s="293"/>
      <c r="AM895" s="293"/>
      <c r="AN895" s="293"/>
      <c r="AO895" s="293"/>
      <c r="AP895" s="293"/>
      <c r="AQ895" s="293"/>
      <c r="AR895" s="293"/>
      <c r="AS895" s="293"/>
      <c r="AT895" s="293"/>
      <c r="AU895" s="293"/>
      <c r="AV895" s="293"/>
      <c r="AW895" s="293"/>
      <c r="AX895" s="293"/>
      <c r="AY895" s="293"/>
      <c r="AZ895" s="293"/>
      <c r="BA895" s="293"/>
      <c r="BB895" s="293"/>
      <c r="BC895" s="293"/>
      <c r="BD895" s="293"/>
      <c r="BE895" s="293"/>
      <c r="BF895" s="293"/>
      <c r="BG895" s="293"/>
    </row>
    <row r="896" ht="14.25" customHeight="1">
      <c r="L896" s="178"/>
      <c r="M896" s="178"/>
      <c r="N896" s="178"/>
      <c r="W896" s="292"/>
      <c r="X896" s="293"/>
      <c r="Y896" s="293"/>
      <c r="Z896" s="293"/>
      <c r="AA896" s="293"/>
      <c r="AB896" s="293"/>
      <c r="AC896" s="293"/>
      <c r="AD896" s="293"/>
      <c r="AE896" s="293"/>
      <c r="AF896" s="293"/>
      <c r="AG896" s="293"/>
      <c r="AH896" s="293"/>
      <c r="AI896" s="293"/>
      <c r="AJ896" s="293"/>
      <c r="AK896" s="293"/>
      <c r="AL896" s="293"/>
      <c r="AM896" s="293"/>
      <c r="AN896" s="293"/>
      <c r="AO896" s="293"/>
      <c r="AP896" s="293"/>
      <c r="AQ896" s="293"/>
      <c r="AR896" s="293"/>
      <c r="AS896" s="293"/>
      <c r="AT896" s="293"/>
      <c r="AU896" s="293"/>
      <c r="AV896" s="293"/>
      <c r="AW896" s="293"/>
      <c r="AX896" s="293"/>
      <c r="AY896" s="293"/>
      <c r="AZ896" s="293"/>
      <c r="BA896" s="293"/>
      <c r="BB896" s="293"/>
      <c r="BC896" s="293"/>
      <c r="BD896" s="293"/>
      <c r="BE896" s="293"/>
      <c r="BF896" s="293"/>
      <c r="BG896" s="293"/>
    </row>
    <row r="897" ht="14.25" customHeight="1">
      <c r="L897" s="178"/>
      <c r="M897" s="178"/>
      <c r="N897" s="178"/>
      <c r="W897" s="292"/>
      <c r="X897" s="293"/>
      <c r="Y897" s="293"/>
      <c r="Z897" s="293"/>
      <c r="AA897" s="293"/>
      <c r="AB897" s="293"/>
      <c r="AC897" s="293"/>
      <c r="AD897" s="293"/>
      <c r="AE897" s="293"/>
      <c r="AF897" s="293"/>
      <c r="AG897" s="293"/>
      <c r="AH897" s="293"/>
      <c r="AI897" s="293"/>
      <c r="AJ897" s="293"/>
      <c r="AK897" s="293"/>
      <c r="AL897" s="293"/>
      <c r="AM897" s="293"/>
      <c r="AN897" s="293"/>
      <c r="AO897" s="293"/>
      <c r="AP897" s="293"/>
      <c r="AQ897" s="293"/>
      <c r="AR897" s="293"/>
      <c r="AS897" s="293"/>
      <c r="AT897" s="293"/>
      <c r="AU897" s="293"/>
      <c r="AV897" s="293"/>
      <c r="AW897" s="293"/>
      <c r="AX897" s="293"/>
      <c r="AY897" s="293"/>
      <c r="AZ897" s="293"/>
      <c r="BA897" s="293"/>
      <c r="BB897" s="293"/>
      <c r="BC897" s="293"/>
      <c r="BD897" s="293"/>
      <c r="BE897" s="293"/>
      <c r="BF897" s="293"/>
      <c r="BG897" s="293"/>
    </row>
    <row r="898" ht="14.25" customHeight="1">
      <c r="L898" s="178"/>
      <c r="M898" s="178"/>
      <c r="N898" s="178"/>
      <c r="W898" s="292"/>
      <c r="X898" s="293"/>
      <c r="Y898" s="293"/>
      <c r="Z898" s="293"/>
      <c r="AA898" s="293"/>
      <c r="AB898" s="293"/>
      <c r="AC898" s="293"/>
      <c r="AD898" s="293"/>
      <c r="AE898" s="293"/>
      <c r="AF898" s="293"/>
      <c r="AG898" s="293"/>
      <c r="AH898" s="293"/>
      <c r="AI898" s="293"/>
      <c r="AJ898" s="293"/>
      <c r="AK898" s="293"/>
      <c r="AL898" s="293"/>
      <c r="AM898" s="293"/>
      <c r="AN898" s="293"/>
      <c r="AO898" s="293"/>
      <c r="AP898" s="293"/>
      <c r="AQ898" s="293"/>
      <c r="AR898" s="293"/>
      <c r="AS898" s="293"/>
      <c r="AT898" s="293"/>
      <c r="AU898" s="293"/>
      <c r="AV898" s="293"/>
      <c r="AW898" s="293"/>
      <c r="AX898" s="293"/>
      <c r="AY898" s="293"/>
      <c r="AZ898" s="293"/>
      <c r="BA898" s="293"/>
      <c r="BB898" s="293"/>
      <c r="BC898" s="293"/>
      <c r="BD898" s="293"/>
      <c r="BE898" s="293"/>
      <c r="BF898" s="293"/>
      <c r="BG898" s="293"/>
    </row>
    <row r="899" ht="14.25" customHeight="1">
      <c r="L899" s="178"/>
      <c r="M899" s="178"/>
      <c r="N899" s="178"/>
      <c r="W899" s="292"/>
      <c r="X899" s="293"/>
      <c r="Y899" s="293"/>
      <c r="Z899" s="293"/>
      <c r="AA899" s="293"/>
      <c r="AB899" s="293"/>
      <c r="AC899" s="293"/>
      <c r="AD899" s="293"/>
      <c r="AE899" s="293"/>
      <c r="AF899" s="293"/>
      <c r="AG899" s="293"/>
      <c r="AH899" s="293"/>
      <c r="AI899" s="293"/>
      <c r="AJ899" s="293"/>
      <c r="AK899" s="293"/>
      <c r="AL899" s="293"/>
      <c r="AM899" s="293"/>
      <c r="AN899" s="293"/>
      <c r="AO899" s="293"/>
      <c r="AP899" s="293"/>
      <c r="AQ899" s="293"/>
      <c r="AR899" s="293"/>
      <c r="AS899" s="293"/>
      <c r="AT899" s="293"/>
      <c r="AU899" s="293"/>
      <c r="AV899" s="293"/>
      <c r="AW899" s="293"/>
      <c r="AX899" s="293"/>
      <c r="AY899" s="293"/>
      <c r="AZ899" s="293"/>
      <c r="BA899" s="293"/>
      <c r="BB899" s="293"/>
      <c r="BC899" s="293"/>
      <c r="BD899" s="293"/>
      <c r="BE899" s="293"/>
      <c r="BF899" s="293"/>
      <c r="BG899" s="293"/>
    </row>
    <row r="900" ht="14.25" customHeight="1">
      <c r="L900" s="178"/>
      <c r="M900" s="178"/>
      <c r="N900" s="178"/>
      <c r="W900" s="292"/>
      <c r="X900" s="293"/>
      <c r="Y900" s="293"/>
      <c r="Z900" s="293"/>
      <c r="AA900" s="293"/>
      <c r="AB900" s="293"/>
      <c r="AC900" s="293"/>
      <c r="AD900" s="293"/>
      <c r="AE900" s="293"/>
      <c r="AF900" s="293"/>
      <c r="AG900" s="293"/>
      <c r="AH900" s="293"/>
      <c r="AI900" s="293"/>
      <c r="AJ900" s="293"/>
      <c r="AK900" s="293"/>
      <c r="AL900" s="293"/>
      <c r="AM900" s="293"/>
      <c r="AN900" s="293"/>
      <c r="AO900" s="293"/>
      <c r="AP900" s="293"/>
      <c r="AQ900" s="293"/>
      <c r="AR900" s="293"/>
      <c r="AS900" s="293"/>
      <c r="AT900" s="293"/>
      <c r="AU900" s="293"/>
      <c r="AV900" s="293"/>
      <c r="AW900" s="293"/>
      <c r="AX900" s="293"/>
      <c r="AY900" s="293"/>
      <c r="AZ900" s="293"/>
      <c r="BA900" s="293"/>
      <c r="BB900" s="293"/>
      <c r="BC900" s="293"/>
      <c r="BD900" s="293"/>
      <c r="BE900" s="293"/>
      <c r="BF900" s="293"/>
      <c r="BG900" s="293"/>
    </row>
    <row r="901" ht="14.25" customHeight="1">
      <c r="L901" s="178"/>
      <c r="M901" s="178"/>
      <c r="N901" s="178"/>
      <c r="W901" s="292"/>
      <c r="X901" s="293"/>
      <c r="Y901" s="293"/>
      <c r="Z901" s="293"/>
      <c r="AA901" s="293"/>
      <c r="AB901" s="293"/>
      <c r="AC901" s="293"/>
      <c r="AD901" s="293"/>
      <c r="AE901" s="293"/>
      <c r="AF901" s="293"/>
      <c r="AG901" s="293"/>
      <c r="AH901" s="293"/>
      <c r="AI901" s="293"/>
      <c r="AJ901" s="293"/>
      <c r="AK901" s="293"/>
      <c r="AL901" s="293"/>
      <c r="AM901" s="293"/>
      <c r="AN901" s="293"/>
      <c r="AO901" s="293"/>
      <c r="AP901" s="293"/>
      <c r="AQ901" s="293"/>
      <c r="AR901" s="293"/>
      <c r="AS901" s="293"/>
      <c r="AT901" s="293"/>
      <c r="AU901" s="293"/>
      <c r="AV901" s="293"/>
      <c r="AW901" s="293"/>
      <c r="AX901" s="293"/>
      <c r="AY901" s="293"/>
      <c r="AZ901" s="293"/>
      <c r="BA901" s="293"/>
      <c r="BB901" s="293"/>
      <c r="BC901" s="293"/>
      <c r="BD901" s="293"/>
      <c r="BE901" s="293"/>
      <c r="BF901" s="293"/>
      <c r="BG901" s="293"/>
    </row>
    <row r="902" ht="14.25" customHeight="1">
      <c r="L902" s="178"/>
      <c r="M902" s="178"/>
      <c r="N902" s="178"/>
      <c r="W902" s="292"/>
      <c r="X902" s="293"/>
      <c r="Y902" s="293"/>
      <c r="Z902" s="293"/>
      <c r="AA902" s="293"/>
      <c r="AB902" s="293"/>
      <c r="AC902" s="293"/>
      <c r="AD902" s="293"/>
      <c r="AE902" s="293"/>
      <c r="AF902" s="293"/>
      <c r="AG902" s="293"/>
      <c r="AH902" s="293"/>
      <c r="AI902" s="293"/>
      <c r="AJ902" s="293"/>
      <c r="AK902" s="293"/>
      <c r="AL902" s="293"/>
      <c r="AM902" s="293"/>
      <c r="AN902" s="293"/>
      <c r="AO902" s="293"/>
      <c r="AP902" s="293"/>
      <c r="AQ902" s="293"/>
      <c r="AR902" s="293"/>
      <c r="AS902" s="293"/>
      <c r="AT902" s="293"/>
      <c r="AU902" s="293"/>
      <c r="AV902" s="293"/>
      <c r="AW902" s="293"/>
      <c r="AX902" s="293"/>
      <c r="AY902" s="293"/>
      <c r="AZ902" s="293"/>
      <c r="BA902" s="293"/>
      <c r="BB902" s="293"/>
      <c r="BC902" s="293"/>
      <c r="BD902" s="293"/>
      <c r="BE902" s="293"/>
      <c r="BF902" s="293"/>
      <c r="BG902" s="293"/>
    </row>
    <row r="903" ht="14.25" customHeight="1">
      <c r="L903" s="178"/>
      <c r="M903" s="178"/>
      <c r="N903" s="178"/>
      <c r="W903" s="292"/>
      <c r="X903" s="293"/>
      <c r="Y903" s="293"/>
      <c r="Z903" s="293"/>
      <c r="AA903" s="293"/>
      <c r="AB903" s="293"/>
      <c r="AC903" s="293"/>
      <c r="AD903" s="293"/>
      <c r="AE903" s="293"/>
      <c r="AF903" s="293"/>
      <c r="AG903" s="293"/>
      <c r="AH903" s="293"/>
      <c r="AI903" s="293"/>
      <c r="AJ903" s="293"/>
      <c r="AK903" s="293"/>
      <c r="AL903" s="293"/>
      <c r="AM903" s="293"/>
      <c r="AN903" s="293"/>
      <c r="AO903" s="293"/>
      <c r="AP903" s="293"/>
      <c r="AQ903" s="293"/>
      <c r="AR903" s="293"/>
      <c r="AS903" s="293"/>
      <c r="AT903" s="293"/>
      <c r="AU903" s="293"/>
      <c r="AV903" s="293"/>
      <c r="AW903" s="293"/>
      <c r="AX903" s="293"/>
      <c r="AY903" s="293"/>
      <c r="AZ903" s="293"/>
      <c r="BA903" s="293"/>
      <c r="BB903" s="293"/>
      <c r="BC903" s="293"/>
      <c r="BD903" s="293"/>
      <c r="BE903" s="293"/>
      <c r="BF903" s="293"/>
      <c r="BG903" s="293"/>
    </row>
    <row r="904" ht="14.25" customHeight="1">
      <c r="L904" s="178"/>
      <c r="M904" s="178"/>
      <c r="N904" s="178"/>
      <c r="W904" s="292"/>
      <c r="X904" s="293"/>
      <c r="Y904" s="293"/>
      <c r="Z904" s="293"/>
      <c r="AA904" s="293"/>
      <c r="AB904" s="293"/>
      <c r="AC904" s="293"/>
      <c r="AD904" s="293"/>
      <c r="AE904" s="293"/>
      <c r="AF904" s="293"/>
      <c r="AG904" s="293"/>
      <c r="AH904" s="293"/>
      <c r="AI904" s="293"/>
      <c r="AJ904" s="293"/>
      <c r="AK904" s="293"/>
      <c r="AL904" s="293"/>
      <c r="AM904" s="293"/>
      <c r="AN904" s="293"/>
      <c r="AO904" s="293"/>
      <c r="AP904" s="293"/>
      <c r="AQ904" s="293"/>
      <c r="AR904" s="293"/>
      <c r="AS904" s="293"/>
      <c r="AT904" s="293"/>
      <c r="AU904" s="293"/>
      <c r="AV904" s="293"/>
      <c r="AW904" s="293"/>
      <c r="AX904" s="293"/>
      <c r="AY904" s="293"/>
      <c r="AZ904" s="293"/>
      <c r="BA904" s="293"/>
      <c r="BB904" s="293"/>
      <c r="BC904" s="293"/>
      <c r="BD904" s="293"/>
      <c r="BE904" s="293"/>
      <c r="BF904" s="293"/>
      <c r="BG904" s="293"/>
    </row>
    <row r="905" ht="14.25" customHeight="1">
      <c r="L905" s="178"/>
      <c r="M905" s="178"/>
      <c r="N905" s="178"/>
      <c r="W905" s="292"/>
      <c r="X905" s="293"/>
      <c r="Y905" s="293"/>
      <c r="Z905" s="293"/>
      <c r="AA905" s="293"/>
      <c r="AB905" s="293"/>
      <c r="AC905" s="293"/>
      <c r="AD905" s="293"/>
      <c r="AE905" s="293"/>
      <c r="AF905" s="293"/>
      <c r="AG905" s="293"/>
      <c r="AH905" s="293"/>
      <c r="AI905" s="293"/>
      <c r="AJ905" s="293"/>
      <c r="AK905" s="293"/>
      <c r="AL905" s="293"/>
      <c r="AM905" s="293"/>
      <c r="AN905" s="293"/>
      <c r="AO905" s="293"/>
      <c r="AP905" s="293"/>
      <c r="AQ905" s="293"/>
      <c r="AR905" s="293"/>
      <c r="AS905" s="293"/>
      <c r="AT905" s="293"/>
      <c r="AU905" s="293"/>
      <c r="AV905" s="293"/>
      <c r="AW905" s="293"/>
      <c r="AX905" s="293"/>
      <c r="AY905" s="293"/>
      <c r="AZ905" s="293"/>
      <c r="BA905" s="293"/>
      <c r="BB905" s="293"/>
      <c r="BC905" s="293"/>
      <c r="BD905" s="293"/>
      <c r="BE905" s="293"/>
      <c r="BF905" s="293"/>
      <c r="BG905" s="293"/>
    </row>
    <row r="906" ht="14.25" customHeight="1">
      <c r="L906" s="178"/>
      <c r="M906" s="178"/>
      <c r="N906" s="178"/>
      <c r="W906" s="292"/>
      <c r="X906" s="293"/>
      <c r="Y906" s="293"/>
      <c r="Z906" s="293"/>
      <c r="AA906" s="293"/>
      <c r="AB906" s="293"/>
      <c r="AC906" s="293"/>
      <c r="AD906" s="293"/>
      <c r="AE906" s="293"/>
      <c r="AF906" s="293"/>
      <c r="AG906" s="293"/>
      <c r="AH906" s="293"/>
      <c r="AI906" s="293"/>
      <c r="AJ906" s="293"/>
      <c r="AK906" s="293"/>
      <c r="AL906" s="293"/>
      <c r="AM906" s="293"/>
      <c r="AN906" s="293"/>
      <c r="AO906" s="293"/>
      <c r="AP906" s="293"/>
      <c r="AQ906" s="293"/>
      <c r="AR906" s="293"/>
      <c r="AS906" s="293"/>
      <c r="AT906" s="293"/>
      <c r="AU906" s="293"/>
      <c r="AV906" s="293"/>
      <c r="AW906" s="293"/>
      <c r="AX906" s="293"/>
      <c r="AY906" s="293"/>
      <c r="AZ906" s="293"/>
      <c r="BA906" s="293"/>
      <c r="BB906" s="293"/>
      <c r="BC906" s="293"/>
      <c r="BD906" s="293"/>
      <c r="BE906" s="293"/>
      <c r="BF906" s="293"/>
      <c r="BG906" s="293"/>
    </row>
    <row r="907" ht="14.25" customHeight="1">
      <c r="L907" s="178"/>
      <c r="M907" s="178"/>
      <c r="N907" s="178"/>
      <c r="W907" s="292"/>
      <c r="X907" s="293"/>
      <c r="Y907" s="293"/>
      <c r="Z907" s="293"/>
      <c r="AA907" s="293"/>
      <c r="AB907" s="293"/>
      <c r="AC907" s="293"/>
      <c r="AD907" s="293"/>
      <c r="AE907" s="293"/>
      <c r="AF907" s="293"/>
      <c r="AG907" s="293"/>
      <c r="AH907" s="293"/>
      <c r="AI907" s="293"/>
      <c r="AJ907" s="293"/>
      <c r="AK907" s="293"/>
      <c r="AL907" s="293"/>
      <c r="AM907" s="293"/>
      <c r="AN907" s="293"/>
      <c r="AO907" s="293"/>
      <c r="AP907" s="293"/>
      <c r="AQ907" s="293"/>
      <c r="AR907" s="293"/>
      <c r="AS907" s="293"/>
      <c r="AT907" s="293"/>
      <c r="AU907" s="293"/>
      <c r="AV907" s="293"/>
      <c r="AW907" s="293"/>
      <c r="AX907" s="293"/>
      <c r="AY907" s="293"/>
      <c r="AZ907" s="293"/>
      <c r="BA907" s="293"/>
      <c r="BB907" s="293"/>
      <c r="BC907" s="293"/>
      <c r="BD907" s="293"/>
      <c r="BE907" s="293"/>
      <c r="BF907" s="293"/>
      <c r="BG907" s="293"/>
    </row>
    <row r="908" ht="14.25" customHeight="1">
      <c r="L908" s="178"/>
      <c r="M908" s="178"/>
      <c r="N908" s="178"/>
      <c r="W908" s="292"/>
      <c r="X908" s="293"/>
      <c r="Y908" s="293"/>
      <c r="Z908" s="293"/>
      <c r="AA908" s="293"/>
      <c r="AB908" s="293"/>
      <c r="AC908" s="293"/>
      <c r="AD908" s="293"/>
      <c r="AE908" s="293"/>
      <c r="AF908" s="293"/>
      <c r="AG908" s="293"/>
      <c r="AH908" s="293"/>
      <c r="AI908" s="293"/>
      <c r="AJ908" s="293"/>
      <c r="AK908" s="293"/>
      <c r="AL908" s="293"/>
      <c r="AM908" s="293"/>
      <c r="AN908" s="293"/>
      <c r="AO908" s="293"/>
      <c r="AP908" s="293"/>
      <c r="AQ908" s="293"/>
      <c r="AR908" s="293"/>
      <c r="AS908" s="293"/>
      <c r="AT908" s="293"/>
      <c r="AU908" s="293"/>
      <c r="AV908" s="293"/>
      <c r="AW908" s="293"/>
      <c r="AX908" s="293"/>
      <c r="AY908" s="293"/>
      <c r="AZ908" s="293"/>
      <c r="BA908" s="293"/>
      <c r="BB908" s="293"/>
      <c r="BC908" s="293"/>
      <c r="BD908" s="293"/>
      <c r="BE908" s="293"/>
      <c r="BF908" s="293"/>
      <c r="BG908" s="293"/>
    </row>
    <row r="909" ht="14.25" customHeight="1">
      <c r="L909" s="178"/>
      <c r="M909" s="178"/>
      <c r="N909" s="178"/>
      <c r="W909" s="292"/>
      <c r="X909" s="293"/>
      <c r="Y909" s="293"/>
      <c r="Z909" s="293"/>
      <c r="AA909" s="293"/>
      <c r="AB909" s="293"/>
      <c r="AC909" s="293"/>
      <c r="AD909" s="293"/>
      <c r="AE909" s="293"/>
      <c r="AF909" s="293"/>
      <c r="AG909" s="293"/>
      <c r="AH909" s="293"/>
      <c r="AI909" s="293"/>
      <c r="AJ909" s="293"/>
      <c r="AK909" s="293"/>
      <c r="AL909" s="293"/>
      <c r="AM909" s="293"/>
      <c r="AN909" s="293"/>
      <c r="AO909" s="293"/>
      <c r="AP909" s="293"/>
      <c r="AQ909" s="293"/>
      <c r="AR909" s="293"/>
      <c r="AS909" s="293"/>
      <c r="AT909" s="293"/>
      <c r="AU909" s="293"/>
      <c r="AV909" s="293"/>
      <c r="AW909" s="293"/>
      <c r="AX909" s="293"/>
      <c r="AY909" s="293"/>
      <c r="AZ909" s="293"/>
      <c r="BA909" s="293"/>
      <c r="BB909" s="293"/>
      <c r="BC909" s="293"/>
      <c r="BD909" s="293"/>
      <c r="BE909" s="293"/>
      <c r="BF909" s="293"/>
      <c r="BG909" s="293"/>
    </row>
    <row r="910" ht="14.25" customHeight="1">
      <c r="L910" s="178"/>
      <c r="M910" s="178"/>
      <c r="N910" s="178"/>
      <c r="W910" s="292"/>
      <c r="X910" s="293"/>
      <c r="Y910" s="293"/>
      <c r="Z910" s="293"/>
      <c r="AA910" s="293"/>
      <c r="AB910" s="293"/>
      <c r="AC910" s="293"/>
      <c r="AD910" s="293"/>
      <c r="AE910" s="293"/>
      <c r="AF910" s="293"/>
      <c r="AG910" s="293"/>
      <c r="AH910" s="293"/>
      <c r="AI910" s="293"/>
      <c r="AJ910" s="293"/>
      <c r="AK910" s="293"/>
      <c r="AL910" s="293"/>
      <c r="AM910" s="293"/>
      <c r="AN910" s="293"/>
      <c r="AO910" s="293"/>
      <c r="AP910" s="293"/>
      <c r="AQ910" s="293"/>
      <c r="AR910" s="293"/>
      <c r="AS910" s="293"/>
      <c r="AT910" s="293"/>
      <c r="AU910" s="293"/>
      <c r="AV910" s="293"/>
      <c r="AW910" s="293"/>
      <c r="AX910" s="293"/>
      <c r="AY910" s="293"/>
      <c r="AZ910" s="293"/>
      <c r="BA910" s="293"/>
      <c r="BB910" s="293"/>
      <c r="BC910" s="293"/>
      <c r="BD910" s="293"/>
      <c r="BE910" s="293"/>
      <c r="BF910" s="293"/>
      <c r="BG910" s="293"/>
    </row>
    <row r="911" ht="14.25" customHeight="1">
      <c r="L911" s="178"/>
      <c r="M911" s="178"/>
      <c r="N911" s="178"/>
      <c r="W911" s="292"/>
      <c r="X911" s="293"/>
      <c r="Y911" s="293"/>
      <c r="Z911" s="293"/>
      <c r="AA911" s="293"/>
      <c r="AB911" s="293"/>
      <c r="AC911" s="293"/>
      <c r="AD911" s="293"/>
      <c r="AE911" s="293"/>
      <c r="AF911" s="293"/>
      <c r="AG911" s="293"/>
      <c r="AH911" s="293"/>
      <c r="AI911" s="293"/>
      <c r="AJ911" s="293"/>
      <c r="AK911" s="293"/>
      <c r="AL911" s="293"/>
      <c r="AM911" s="293"/>
      <c r="AN911" s="293"/>
      <c r="AO911" s="293"/>
      <c r="AP911" s="293"/>
      <c r="AQ911" s="293"/>
      <c r="AR911" s="293"/>
      <c r="AS911" s="293"/>
      <c r="AT911" s="293"/>
      <c r="AU911" s="293"/>
      <c r="AV911" s="293"/>
      <c r="AW911" s="293"/>
      <c r="AX911" s="293"/>
      <c r="AY911" s="293"/>
      <c r="AZ911" s="293"/>
      <c r="BA911" s="293"/>
      <c r="BB911" s="293"/>
      <c r="BC911" s="293"/>
      <c r="BD911" s="293"/>
      <c r="BE911" s="293"/>
      <c r="BF911" s="293"/>
      <c r="BG911" s="293"/>
    </row>
  </sheetData>
  <autoFilter ref="$A$1:$AL$56"/>
  <mergeCells count="1">
    <mergeCell ref="D72:H77"/>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14"/>
    <col customWidth="1" min="2" max="2" width="26.14"/>
    <col customWidth="1" min="3" max="3" width="15.57"/>
    <col customWidth="1" min="4" max="4" width="13.71"/>
    <col customWidth="1" min="5" max="5" width="13.29"/>
    <col customWidth="1" min="6" max="6" width="13.71"/>
    <col customWidth="1" min="7" max="7" width="10.57"/>
    <col customWidth="1" min="8" max="8" width="27.43"/>
    <col customWidth="1" min="9" max="9" width="16.29"/>
    <col customWidth="1" min="10" max="10" width="17.86"/>
    <col customWidth="1" min="11" max="12" width="20.29"/>
    <col hidden="1" min="13" max="13" width="14.43"/>
    <col customWidth="1" min="23" max="23" width="15.14"/>
    <col customWidth="1" min="26" max="26" width="16.57"/>
    <col customWidth="1" min="28" max="29" width="15.14"/>
  </cols>
  <sheetData>
    <row r="1">
      <c r="A1" s="237" t="s">
        <v>77</v>
      </c>
      <c r="B1" s="238" t="s">
        <v>78</v>
      </c>
      <c r="C1" s="237" t="s">
        <v>76</v>
      </c>
      <c r="D1" s="239" t="s">
        <v>506</v>
      </c>
      <c r="E1" s="239" t="s">
        <v>526</v>
      </c>
      <c r="F1" s="237" t="s">
        <v>527</v>
      </c>
      <c r="G1" s="240" t="s">
        <v>80</v>
      </c>
      <c r="H1" s="238" t="s">
        <v>81</v>
      </c>
      <c r="I1" s="237" t="s">
        <v>528</v>
      </c>
      <c r="J1" s="238" t="s">
        <v>89</v>
      </c>
      <c r="K1" s="242" t="s">
        <v>90</v>
      </c>
      <c r="L1" s="243" t="s">
        <v>494</v>
      </c>
      <c r="M1" s="632" t="s">
        <v>660</v>
      </c>
      <c r="N1" s="633" t="s">
        <v>661</v>
      </c>
      <c r="O1" s="634" t="s">
        <v>694</v>
      </c>
      <c r="P1" s="635" t="s">
        <v>710</v>
      </c>
      <c r="Q1" s="635" t="s">
        <v>711</v>
      </c>
      <c r="R1" s="635" t="s">
        <v>789</v>
      </c>
      <c r="S1" s="635" t="s">
        <v>712</v>
      </c>
      <c r="T1" s="635" t="s">
        <v>713</v>
      </c>
      <c r="U1" s="635" t="s">
        <v>714</v>
      </c>
      <c r="V1" s="635" t="s">
        <v>715</v>
      </c>
      <c r="W1" s="635" t="s">
        <v>790</v>
      </c>
      <c r="X1" s="636" t="s">
        <v>716</v>
      </c>
      <c r="Y1" s="635" t="s">
        <v>717</v>
      </c>
      <c r="Z1" s="637" t="s">
        <v>718</v>
      </c>
      <c r="AA1" s="637" t="s">
        <v>719</v>
      </c>
      <c r="AB1" s="637" t="s">
        <v>720</v>
      </c>
      <c r="AC1" s="638" t="s">
        <v>722</v>
      </c>
      <c r="AD1" s="635" t="s">
        <v>723</v>
      </c>
      <c r="AE1" s="635" t="s">
        <v>724</v>
      </c>
      <c r="AF1" s="635" t="s">
        <v>725</v>
      </c>
      <c r="AG1" s="635" t="s">
        <v>726</v>
      </c>
      <c r="AH1" s="635" t="s">
        <v>727</v>
      </c>
      <c r="AI1" s="635" t="s">
        <v>728</v>
      </c>
    </row>
    <row r="2">
      <c r="A2" s="762" t="s">
        <v>133</v>
      </c>
      <c r="B2" s="762" t="s">
        <v>155</v>
      </c>
      <c r="C2" s="762">
        <v>1811036.0</v>
      </c>
      <c r="D2" s="763" t="s">
        <v>479</v>
      </c>
      <c r="E2" s="763" t="s">
        <v>110</v>
      </c>
      <c r="F2" s="762" t="s">
        <v>509</v>
      </c>
      <c r="G2" s="763" t="s">
        <v>117</v>
      </c>
      <c r="H2" s="763" t="s">
        <v>127</v>
      </c>
      <c r="I2" s="762" t="s">
        <v>546</v>
      </c>
      <c r="J2" s="764" t="s">
        <v>105</v>
      </c>
      <c r="K2" s="764" t="s">
        <v>108</v>
      </c>
      <c r="L2" s="764">
        <v>2226.489117292563</v>
      </c>
      <c r="M2" s="840" t="str">
        <f>VLOOKUP(C2,'ABC Analysis Results'!$A$2:$C$140,2,0)</f>
        <v>C</v>
      </c>
      <c r="N2" s="765" t="str">
        <f>VLOOKUP(C2,'ABC Analysis Results'!$A$2:$C$140,3,0)</f>
        <v>C</v>
      </c>
      <c r="O2" s="766">
        <f>VLOOKUP(C2,'Complexity Cost Adjustment'!$C$2:$I$141,7,0)</f>
        <v>43.52924003</v>
      </c>
      <c r="P2" s="767">
        <f>VLOOKUP(C2,'Complexity Cost Adjustment'!$C$2:$G$141,5,0)</f>
        <v>2862.744</v>
      </c>
      <c r="Q2" s="767">
        <f>VLOOKUP(C2,'Complexity Cost Adjustment'!$C$2:$T$141,18,0)</f>
        <v>49.38277077</v>
      </c>
      <c r="R2" s="768">
        <f>VLOOKUP(C2,'Complexity Cost Adjustment'!$C$2:$AJ$141,34,0)</f>
        <v>-8.326999878</v>
      </c>
      <c r="S2" s="765">
        <f>VLOOKUP(C2,'Complexity Cost Adjustment'!$C$2:$H$141,6,0)</f>
        <v>65.766</v>
      </c>
      <c r="T2" s="765">
        <f>VLOOKUP(C2,'Complete Product Info'!$A$2:$AE$141,29,0)</f>
        <v>64</v>
      </c>
      <c r="U2" s="765">
        <f>VLOOKUP(C2,'Complete Product Info'!$A$2:$AE$141,30,0)</f>
        <v>60</v>
      </c>
      <c r="V2" s="765">
        <f>VLOOKUP(C2,'Complete Product Info'!$A$2:$AE$141,31,0)</f>
        <v>89</v>
      </c>
      <c r="W2" s="771" t="str">
        <f t="shared" ref="W2:W96" si="1">IF(OR(S2&gt;$C$116, P2 &gt;$C$117, R2&gt;$C$118),"K", IF(X2="","D","S"))</f>
        <v>D</v>
      </c>
      <c r="X2" s="770"/>
      <c r="Y2" s="765"/>
      <c r="Z2" s="771"/>
      <c r="AA2" s="768"/>
      <c r="AB2" s="771"/>
      <c r="AC2" s="772"/>
      <c r="AD2" s="771"/>
      <c r="AE2" s="771"/>
      <c r="AF2" s="771"/>
      <c r="AG2" s="773">
        <f>AD2*S2</f>
        <v>0</v>
      </c>
      <c r="AH2" s="773">
        <f>AE2*S2</f>
        <v>0</v>
      </c>
      <c r="AI2" s="773">
        <f>AF2*S2</f>
        <v>0</v>
      </c>
      <c r="AJ2" s="773"/>
      <c r="AK2" s="773"/>
      <c r="AL2" s="773"/>
      <c r="AM2" s="773"/>
      <c r="AN2" s="773"/>
    </row>
    <row r="3">
      <c r="A3" s="586" t="s">
        <v>275</v>
      </c>
      <c r="B3" s="586" t="s">
        <v>298</v>
      </c>
      <c r="C3" s="586">
        <v>1811125.0</v>
      </c>
      <c r="D3" s="649" t="s">
        <v>257</v>
      </c>
      <c r="E3" s="649" t="s">
        <v>548</v>
      </c>
      <c r="F3" s="586" t="s">
        <v>516</v>
      </c>
      <c r="G3" s="649" t="s">
        <v>99</v>
      </c>
      <c r="H3" s="649" t="s">
        <v>522</v>
      </c>
      <c r="I3" s="586" t="s">
        <v>544</v>
      </c>
      <c r="J3" s="650" t="s">
        <v>105</v>
      </c>
      <c r="K3" s="650" t="s">
        <v>108</v>
      </c>
      <c r="L3" s="650">
        <v>48.331875620824455</v>
      </c>
      <c r="M3" s="641" t="str">
        <f>VLOOKUP(C3,'ABC Analysis Results'!$A$2:$C$140,2,0)</f>
        <v>C</v>
      </c>
      <c r="N3" s="642" t="str">
        <f>VLOOKUP(C3,'ABC Analysis Results'!$A$2:$C$140,3,0)</f>
        <v>C</v>
      </c>
      <c r="O3" s="643">
        <f>VLOOKUP(C3,'Complexity Cost Adjustment'!$C$2:$I$141,7,0)</f>
        <v>266.2831858</v>
      </c>
      <c r="P3" s="644">
        <f>VLOOKUP(C3,'Complexity Cost Adjustment'!$C$2:$G$141,5,0)</f>
        <v>15020.928</v>
      </c>
      <c r="Q3" s="644">
        <f>VLOOKUP(C3,'Complexity Cost Adjustment'!$C$2:$T$141,18,0)</f>
        <v>10181.41559</v>
      </c>
      <c r="R3" s="646">
        <f>VLOOKUP(C3,'Complexity Cost Adjustment'!$C$2:$AJ$141,34,0)</f>
        <v>0.2448830696</v>
      </c>
      <c r="S3" s="642">
        <f>VLOOKUP(C3,'Complexity Cost Adjustment'!$C$2:$H$141,6,0)</f>
        <v>56.4096</v>
      </c>
      <c r="T3" s="642">
        <f>VLOOKUP(C3,'Complete Product Info'!$A$2:$AE$141,29,0)</f>
        <v>65</v>
      </c>
      <c r="U3" s="642">
        <f>VLOOKUP(C3,'Complete Product Info'!$A$2:$AE$141,30,0)</f>
        <v>60</v>
      </c>
      <c r="V3" s="642">
        <f>VLOOKUP(C3,'Complete Product Info'!$A$2:$AE$141,31,0)</f>
        <v>92</v>
      </c>
      <c r="W3" s="645" t="str">
        <f t="shared" si="1"/>
        <v>K</v>
      </c>
      <c r="X3" s="586"/>
      <c r="Y3" s="642"/>
      <c r="Z3" s="645"/>
      <c r="AA3" s="646"/>
      <c r="AB3" s="645"/>
      <c r="AC3" s="656"/>
      <c r="AD3" s="645"/>
      <c r="AE3" s="645"/>
      <c r="AF3" s="645"/>
      <c r="AG3" s="585"/>
      <c r="AH3" s="585"/>
      <c r="AI3" s="585"/>
      <c r="AJ3" s="773"/>
      <c r="AK3" s="773"/>
      <c r="AL3" s="773"/>
      <c r="AM3" s="773"/>
      <c r="AN3" s="773"/>
    </row>
    <row r="4">
      <c r="A4" s="586" t="s">
        <v>96</v>
      </c>
      <c r="B4" s="586" t="s">
        <v>113</v>
      </c>
      <c r="C4" s="586">
        <v>1811004.0</v>
      </c>
      <c r="D4" s="649" t="s">
        <v>479</v>
      </c>
      <c r="E4" s="649" t="s">
        <v>110</v>
      </c>
      <c r="F4" s="586" t="s">
        <v>509</v>
      </c>
      <c r="G4" s="649" t="s">
        <v>99</v>
      </c>
      <c r="H4" s="649" t="s">
        <v>522</v>
      </c>
      <c r="I4" s="586" t="s">
        <v>544</v>
      </c>
      <c r="J4" s="650" t="s">
        <v>111</v>
      </c>
      <c r="K4" s="650" t="s">
        <v>108</v>
      </c>
      <c r="L4" s="650">
        <v>46.227012603952566</v>
      </c>
      <c r="M4" s="641" t="str">
        <f>VLOOKUP(C4,'ABC Analysis Results'!$A$2:$C$140,2,0)</f>
        <v>C</v>
      </c>
      <c r="N4" s="642" t="str">
        <f>VLOOKUP(C4,'ABC Analysis Results'!$A$2:$C$140,3,0)</f>
        <v>C</v>
      </c>
      <c r="O4" s="643">
        <f>VLOOKUP(C4,'Complexity Cost Adjustment'!$C$2:$I$141,7,0)</f>
        <v>151.0720979</v>
      </c>
      <c r="P4" s="644">
        <f>VLOOKUP(C4,'Complexity Cost Adjustment'!$C$2:$G$141,5,0)</f>
        <v>26118.855</v>
      </c>
      <c r="Q4" s="644">
        <f>VLOOKUP(C4,'Complexity Cost Adjustment'!$C$2:$T$141,18,0)</f>
        <v>12759.47205</v>
      </c>
      <c r="R4" s="646">
        <f>VLOOKUP(C4,'Complexity Cost Adjustment'!$C$2:$AJ$141,34,0)</f>
        <v>0.3133725427</v>
      </c>
      <c r="S4" s="642">
        <f>VLOOKUP(C4,'Complexity Cost Adjustment'!$C$2:$H$141,6,0)</f>
        <v>172.89</v>
      </c>
      <c r="T4" s="642">
        <f>VLOOKUP(C4,'Complete Product Info'!$A$2:$AE$141,29,0)</f>
        <v>56</v>
      </c>
      <c r="U4" s="642">
        <f>VLOOKUP(C4,'Complete Product Info'!$A$2:$AE$141,30,0)</f>
        <v>56</v>
      </c>
      <c r="V4" s="642">
        <f>VLOOKUP(C4,'Complete Product Info'!$A$2:$AE$141,31,0)</f>
        <v>91</v>
      </c>
      <c r="W4" s="645" t="str">
        <f t="shared" si="1"/>
        <v>K</v>
      </c>
      <c r="X4" s="586"/>
      <c r="Y4" s="642"/>
      <c r="Z4" s="645"/>
      <c r="AA4" s="646"/>
      <c r="AB4" s="645"/>
      <c r="AC4" s="652"/>
      <c r="AD4" s="645"/>
      <c r="AE4" s="645"/>
      <c r="AF4" s="645"/>
      <c r="AG4" s="585"/>
      <c r="AH4" s="585"/>
      <c r="AI4" s="585"/>
      <c r="AJ4" s="773"/>
      <c r="AK4" s="773"/>
      <c r="AL4" s="773"/>
      <c r="AM4" s="773"/>
      <c r="AN4" s="773"/>
    </row>
    <row r="5">
      <c r="A5" s="586" t="s">
        <v>227</v>
      </c>
      <c r="B5" s="586" t="s">
        <v>244</v>
      </c>
      <c r="C5" s="586">
        <v>1811093.0</v>
      </c>
      <c r="D5" s="649" t="s">
        <v>257</v>
      </c>
      <c r="E5" s="649" t="s">
        <v>110</v>
      </c>
      <c r="F5" s="586" t="s">
        <v>516</v>
      </c>
      <c r="G5" s="649" t="s">
        <v>117</v>
      </c>
      <c r="H5" s="649" t="s">
        <v>522</v>
      </c>
      <c r="I5" s="586" t="s">
        <v>544</v>
      </c>
      <c r="J5" s="650" t="s">
        <v>105</v>
      </c>
      <c r="K5" s="650" t="s">
        <v>215</v>
      </c>
      <c r="L5" s="650">
        <v>93.43336278676387</v>
      </c>
      <c r="M5" s="641" t="str">
        <f>VLOOKUP(C5,'ABC Analysis Results'!$A$2:$C$140,2,0)</f>
        <v>C</v>
      </c>
      <c r="N5" s="642" t="str">
        <f>VLOOKUP(C5,'ABC Analysis Results'!$A$2:$C$140,3,0)</f>
        <v>C</v>
      </c>
      <c r="O5" s="643">
        <f>VLOOKUP(C5,'Complexity Cost Adjustment'!$C$2:$I$141,7,0)</f>
        <v>309.840204</v>
      </c>
      <c r="P5" s="644">
        <f>VLOOKUP(C5,'Complexity Cost Adjustment'!$C$2:$G$141,5,0)</f>
        <v>33569.451</v>
      </c>
      <c r="Q5" s="644">
        <f>VLOOKUP(C5,'Complexity Cost Adjustment'!$C$2:$T$141,18,0)</f>
        <v>22372.46745</v>
      </c>
      <c r="R5" s="646">
        <f>VLOOKUP(C5,'Complexity Cost Adjustment'!$C$2:$AJ$141,34,0)</f>
        <v>0.5316939921</v>
      </c>
      <c r="S5" s="642">
        <f>VLOOKUP(C5,'Complexity Cost Adjustment'!$C$2:$H$141,6,0)</f>
        <v>108.3444</v>
      </c>
      <c r="T5" s="642">
        <f>VLOOKUP(C5,'Complete Product Info'!$A$2:$AE$141,29,0)</f>
        <v>127</v>
      </c>
      <c r="U5" s="642">
        <f>VLOOKUP(C5,'Complete Product Info'!$A$2:$AE$141,30,0)</f>
        <v>203</v>
      </c>
      <c r="V5" s="642">
        <f>VLOOKUP(C5,'Complete Product Info'!$A$2:$AE$141,31,0)</f>
        <v>91</v>
      </c>
      <c r="W5" s="645" t="str">
        <f t="shared" si="1"/>
        <v>K</v>
      </c>
      <c r="X5" s="586"/>
      <c r="Y5" s="642"/>
      <c r="Z5" s="645"/>
      <c r="AA5" s="646"/>
      <c r="AB5" s="645"/>
      <c r="AC5" s="652"/>
      <c r="AD5" s="645"/>
      <c r="AE5" s="645"/>
      <c r="AF5" s="645"/>
      <c r="AG5" s="585"/>
      <c r="AH5" s="585"/>
      <c r="AI5" s="585"/>
      <c r="AJ5" s="773"/>
      <c r="AK5" s="773"/>
      <c r="AL5" s="773"/>
      <c r="AM5" s="773"/>
      <c r="AN5" s="773"/>
    </row>
    <row r="6">
      <c r="A6" s="586" t="s">
        <v>96</v>
      </c>
      <c r="B6" s="586" t="s">
        <v>123</v>
      </c>
      <c r="C6" s="586">
        <v>1811013.0</v>
      </c>
      <c r="D6" s="649" t="s">
        <v>479</v>
      </c>
      <c r="E6" s="649" t="s">
        <v>188</v>
      </c>
      <c r="F6" s="586" t="s">
        <v>509</v>
      </c>
      <c r="G6" s="649" t="s">
        <v>117</v>
      </c>
      <c r="H6" s="649" t="s">
        <v>522</v>
      </c>
      <c r="I6" s="586" t="s">
        <v>544</v>
      </c>
      <c r="J6" s="650" t="s">
        <v>111</v>
      </c>
      <c r="K6" s="650" t="s">
        <v>108</v>
      </c>
      <c r="L6" s="650">
        <v>90.19495636363635</v>
      </c>
      <c r="M6" s="641" t="str">
        <f>VLOOKUP(C6,'ABC Analysis Results'!$A$2:$C$140,2,0)</f>
        <v>C</v>
      </c>
      <c r="N6" s="642" t="str">
        <f>VLOOKUP(C6,'ABC Analysis Results'!$A$2:$C$140,3,0)</f>
        <v>C</v>
      </c>
      <c r="O6" s="643">
        <f>VLOOKUP(C6,'Complexity Cost Adjustment'!$C$2:$I$141,7,0)</f>
        <v>88.15926856</v>
      </c>
      <c r="P6" s="644">
        <f>VLOOKUP(C6,'Complexity Cost Adjustment'!$C$2:$G$141,5,0)</f>
        <v>37556.73</v>
      </c>
      <c r="Q6" s="644">
        <f>VLOOKUP(C6,'Complexity Cost Adjustment'!$C$2:$T$141,18,0)</f>
        <v>17606.70988</v>
      </c>
      <c r="R6" s="646">
        <f>VLOOKUP(C6,'Complexity Cost Adjustment'!$C$2:$AJ$141,34,0)</f>
        <v>0.4068175402</v>
      </c>
      <c r="S6" s="642">
        <f>VLOOKUP(C6,'Complexity Cost Adjustment'!$C$2:$H$141,6,0)</f>
        <v>426.01</v>
      </c>
      <c r="T6" s="642">
        <f>VLOOKUP(C6,'Complete Product Info'!$A$2:$AE$141,29,0)</f>
        <v>56</v>
      </c>
      <c r="U6" s="642">
        <f>VLOOKUP(C6,'Complete Product Info'!$A$2:$AE$141,30,0)</f>
        <v>56</v>
      </c>
      <c r="V6" s="642">
        <f>VLOOKUP(C6,'Complete Product Info'!$A$2:$AE$141,31,0)</f>
        <v>91</v>
      </c>
      <c r="W6" s="645" t="str">
        <f t="shared" si="1"/>
        <v>K</v>
      </c>
      <c r="X6" s="586"/>
      <c r="Y6" s="642"/>
      <c r="Z6" s="645"/>
      <c r="AA6" s="646"/>
      <c r="AB6" s="645"/>
      <c r="AC6" s="652"/>
      <c r="AD6" s="645"/>
      <c r="AE6" s="645"/>
      <c r="AF6" s="645"/>
      <c r="AG6" s="585"/>
      <c r="AH6" s="585"/>
      <c r="AI6" s="585"/>
      <c r="AJ6" s="773"/>
      <c r="AK6" s="773"/>
      <c r="AL6" s="773"/>
      <c r="AM6" s="773"/>
      <c r="AN6" s="773"/>
    </row>
    <row r="7">
      <c r="A7" s="586" t="s">
        <v>96</v>
      </c>
      <c r="B7" s="586" t="s">
        <v>107</v>
      </c>
      <c r="C7" s="586">
        <v>1811002.0</v>
      </c>
      <c r="D7" s="649" t="s">
        <v>479</v>
      </c>
      <c r="E7" s="649" t="s">
        <v>188</v>
      </c>
      <c r="F7" s="586" t="s">
        <v>509</v>
      </c>
      <c r="G7" s="649" t="s">
        <v>99</v>
      </c>
      <c r="H7" s="649" t="s">
        <v>522</v>
      </c>
      <c r="I7" s="586" t="s">
        <v>544</v>
      </c>
      <c r="J7" s="650" t="s">
        <v>105</v>
      </c>
      <c r="K7" s="650" t="s">
        <v>108</v>
      </c>
      <c r="L7" s="650">
        <v>147.27080155979638</v>
      </c>
      <c r="M7" s="641" t="str">
        <f>VLOOKUP(C7,'ABC Analysis Results'!$A$2:$C$140,2,0)</f>
        <v>C</v>
      </c>
      <c r="N7" s="642" t="str">
        <f>VLOOKUP(C7,'ABC Analysis Results'!$A$2:$C$140,3,0)</f>
        <v>C</v>
      </c>
      <c r="O7" s="643">
        <f>VLOOKUP(C7,'Complexity Cost Adjustment'!$C$2:$I$141,7,0)</f>
        <v>133.9882589</v>
      </c>
      <c r="P7" s="644">
        <f>VLOOKUP(C7,'Complexity Cost Adjustment'!$C$2:$G$141,5,0)</f>
        <v>52353.42</v>
      </c>
      <c r="Q7" s="644">
        <f>VLOOKUP(C7,'Complexity Cost Adjustment'!$C$2:$T$141,18,0)</f>
        <v>22938.45036</v>
      </c>
      <c r="R7" s="646">
        <f>VLOOKUP(C7,'Complexity Cost Adjustment'!$C$2:$AJ$141,34,0)</f>
        <v>0.3279736617</v>
      </c>
      <c r="S7" s="642">
        <f>VLOOKUP(C7,'Complexity Cost Adjustment'!$C$2:$H$141,6,0)</f>
        <v>390.7314</v>
      </c>
      <c r="T7" s="642">
        <f>VLOOKUP(C7,'Complete Product Info'!$A$2:$AE$141,29,0)</f>
        <v>56</v>
      </c>
      <c r="U7" s="642">
        <f>VLOOKUP(C7,'Complete Product Info'!$A$2:$AE$141,30,0)</f>
        <v>56</v>
      </c>
      <c r="V7" s="642">
        <f>VLOOKUP(C7,'Complete Product Info'!$A$2:$AE$141,31,0)</f>
        <v>91</v>
      </c>
      <c r="W7" s="645" t="str">
        <f t="shared" si="1"/>
        <v>K</v>
      </c>
      <c r="X7" s="586"/>
      <c r="Y7" s="642"/>
      <c r="Z7" s="645"/>
      <c r="AA7" s="646"/>
      <c r="AB7" s="645"/>
      <c r="AC7" s="648"/>
      <c r="AD7" s="645"/>
      <c r="AE7" s="645"/>
      <c r="AF7" s="645"/>
      <c r="AG7" s="585"/>
      <c r="AH7" s="585"/>
      <c r="AI7" s="585"/>
      <c r="AJ7" s="773"/>
      <c r="AK7" s="773"/>
      <c r="AL7" s="773"/>
      <c r="AM7" s="773"/>
      <c r="AN7" s="773"/>
    </row>
    <row r="8">
      <c r="A8" s="586" t="s">
        <v>275</v>
      </c>
      <c r="B8" s="586" t="s">
        <v>294</v>
      </c>
      <c r="C8" s="586">
        <v>1811123.0</v>
      </c>
      <c r="D8" s="649" t="s">
        <v>257</v>
      </c>
      <c r="E8" s="649" t="s">
        <v>548</v>
      </c>
      <c r="F8" s="586" t="s">
        <v>516</v>
      </c>
      <c r="G8" s="649" t="s">
        <v>99</v>
      </c>
      <c r="H8" s="649" t="s">
        <v>522</v>
      </c>
      <c r="I8" s="586" t="s">
        <v>544</v>
      </c>
      <c r="J8" s="650" t="s">
        <v>105</v>
      </c>
      <c r="K8" s="650"/>
      <c r="L8" s="650">
        <v>142.86558777636412</v>
      </c>
      <c r="M8" s="641" t="str">
        <f>VLOOKUP(C8,'ABC Analysis Results'!$A$2:$C$140,2,0)</f>
        <v>C</v>
      </c>
      <c r="N8" s="642" t="str">
        <f>VLOOKUP(C8,'ABC Analysis Results'!$A$2:$C$140,3,0)</f>
        <v>C</v>
      </c>
      <c r="O8" s="643">
        <f>VLOOKUP(C8,'Complexity Cost Adjustment'!$C$2:$I$141,7,0)</f>
        <v>206.5427066</v>
      </c>
      <c r="P8" s="644">
        <f>VLOOKUP(C8,'Complexity Cost Adjustment'!$C$2:$G$141,5,0)</f>
        <v>61069.68</v>
      </c>
      <c r="Q8" s="644">
        <f>VLOOKUP(C8,'Complexity Cost Adjustment'!$C$2:$T$141,18,0)</f>
        <v>30657.44201</v>
      </c>
      <c r="R8" s="646">
        <f>VLOOKUP(C8,'Complexity Cost Adjustment'!$C$2:$AJ$141,34,0)</f>
        <v>0.3610575954</v>
      </c>
      <c r="S8" s="642">
        <f>VLOOKUP(C8,'Complexity Cost Adjustment'!$C$2:$H$141,6,0)</f>
        <v>295.6758</v>
      </c>
      <c r="T8" s="642">
        <f>VLOOKUP(C8,'Complete Product Info'!$A$2:$AE$141,29,0)</f>
        <v>65</v>
      </c>
      <c r="U8" s="642">
        <f>VLOOKUP(C8,'Complete Product Info'!$A$2:$AE$141,30,0)</f>
        <v>60</v>
      </c>
      <c r="V8" s="642">
        <f>VLOOKUP(C8,'Complete Product Info'!$A$2:$AE$141,31,0)</f>
        <v>92</v>
      </c>
      <c r="W8" s="645" t="str">
        <f t="shared" si="1"/>
        <v>K</v>
      </c>
      <c r="X8" s="586"/>
      <c r="Y8" s="642"/>
      <c r="Z8" s="645"/>
      <c r="AA8" s="646"/>
      <c r="AB8" s="645"/>
      <c r="AC8" s="656"/>
      <c r="AD8" s="645"/>
      <c r="AE8" s="645"/>
      <c r="AF8" s="645"/>
      <c r="AG8" s="585"/>
      <c r="AH8" s="585"/>
      <c r="AI8" s="585"/>
      <c r="AJ8" s="773"/>
      <c r="AK8" s="773"/>
      <c r="AL8" s="773"/>
      <c r="AM8" s="773"/>
      <c r="AN8" s="773"/>
    </row>
    <row r="9">
      <c r="A9" s="586" t="s">
        <v>96</v>
      </c>
      <c r="B9" s="586" t="s">
        <v>124</v>
      </c>
      <c r="C9" s="586">
        <v>1811014.0</v>
      </c>
      <c r="D9" s="649" t="s">
        <v>479</v>
      </c>
      <c r="E9" s="649" t="s">
        <v>190</v>
      </c>
      <c r="F9" s="586" t="s">
        <v>509</v>
      </c>
      <c r="G9" s="649" t="s">
        <v>117</v>
      </c>
      <c r="H9" s="649" t="s">
        <v>522</v>
      </c>
      <c r="I9" s="586" t="s">
        <v>544</v>
      </c>
      <c r="J9" s="650" t="s">
        <v>111</v>
      </c>
      <c r="K9" s="650" t="s">
        <v>108</v>
      </c>
      <c r="L9" s="650">
        <v>12.784546736761122</v>
      </c>
      <c r="M9" s="641" t="str">
        <f>VLOOKUP(C9,'ABC Analysis Results'!$A$2:$C$140,2,0)</f>
        <v>C</v>
      </c>
      <c r="N9" s="642" t="str">
        <f>VLOOKUP(C9,'ABC Analysis Results'!$A$2:$C$140,3,0)</f>
        <v>C</v>
      </c>
      <c r="O9" s="643">
        <f>VLOOKUP(C9,'Complexity Cost Adjustment'!$C$2:$I$141,7,0)</f>
        <v>136.362925</v>
      </c>
      <c r="P9" s="644">
        <f>VLOOKUP(C9,'Complexity Cost Adjustment'!$C$2:$G$141,5,0)</f>
        <v>71728.944</v>
      </c>
      <c r="Q9" s="644">
        <f>VLOOKUP(C9,'Complexity Cost Adjustment'!$C$2:$T$141,18,0)</f>
        <v>43971.65679</v>
      </c>
      <c r="R9" s="646">
        <f>VLOOKUP(C9,'Complexity Cost Adjustment'!$C$2:$AJ$141,34,0)</f>
        <v>0.5514551333</v>
      </c>
      <c r="S9" s="642">
        <f>VLOOKUP(C9,'Complexity Cost Adjustment'!$C$2:$H$141,6,0)</f>
        <v>526.015</v>
      </c>
      <c r="T9" s="642">
        <f>VLOOKUP(C9,'Complete Product Info'!$A$2:$AE$141,29,0)</f>
        <v>56</v>
      </c>
      <c r="U9" s="642">
        <f>VLOOKUP(C9,'Complete Product Info'!$A$2:$AE$141,30,0)</f>
        <v>56</v>
      </c>
      <c r="V9" s="642">
        <f>VLOOKUP(C9,'Complete Product Info'!$A$2:$AE$141,31,0)</f>
        <v>91</v>
      </c>
      <c r="W9" s="645" t="str">
        <f t="shared" si="1"/>
        <v>K</v>
      </c>
      <c r="X9" s="586"/>
      <c r="Y9" s="642"/>
      <c r="Z9" s="645"/>
      <c r="AA9" s="646"/>
      <c r="AB9" s="645"/>
      <c r="AC9" s="652"/>
      <c r="AD9" s="645"/>
      <c r="AE9" s="645"/>
      <c r="AF9" s="645"/>
      <c r="AG9" s="585"/>
      <c r="AH9" s="585"/>
      <c r="AI9" s="585"/>
      <c r="AJ9" s="773"/>
      <c r="AK9" s="773"/>
      <c r="AL9" s="773"/>
      <c r="AM9" s="773"/>
      <c r="AN9" s="773"/>
    </row>
    <row r="10">
      <c r="A10" s="586" t="s">
        <v>275</v>
      </c>
      <c r="B10" s="586" t="s">
        <v>304</v>
      </c>
      <c r="C10" s="586">
        <v>1811128.0</v>
      </c>
      <c r="D10" s="649" t="s">
        <v>257</v>
      </c>
      <c r="E10" s="649" t="s">
        <v>110</v>
      </c>
      <c r="F10" s="586" t="s">
        <v>516</v>
      </c>
      <c r="G10" s="649" t="s">
        <v>99</v>
      </c>
      <c r="H10" s="649" t="s">
        <v>522</v>
      </c>
      <c r="I10" s="586" t="s">
        <v>544</v>
      </c>
      <c r="J10" s="650" t="s">
        <v>105</v>
      </c>
      <c r="K10" s="650" t="s">
        <v>106</v>
      </c>
      <c r="L10" s="650">
        <v>66.52754709677419</v>
      </c>
      <c r="M10" s="641" t="str">
        <f>VLOOKUP(C10,'ABC Analysis Results'!$A$2:$C$140,2,0)</f>
        <v>C</v>
      </c>
      <c r="N10" s="642" t="str">
        <f>VLOOKUP(C10,'ABC Analysis Results'!$A$2:$C$140,3,0)</f>
        <v>C</v>
      </c>
      <c r="O10" s="643">
        <f>VLOOKUP(C10,'Complexity Cost Adjustment'!$C$2:$I$141,7,0)</f>
        <v>164.7934805</v>
      </c>
      <c r="P10" s="644">
        <f>VLOOKUP(C10,'Complexity Cost Adjustment'!$C$2:$G$141,5,0)</f>
        <v>82791.915</v>
      </c>
      <c r="Q10" s="644">
        <f>VLOOKUP(C10,'Complexity Cost Adjustment'!$C$2:$T$141,18,0)</f>
        <v>42005.42323</v>
      </c>
      <c r="R10" s="646">
        <f>VLOOKUP(C10,'Complexity Cost Adjustment'!$C$2:$AJ$141,34,0)</f>
        <v>0.4014615614</v>
      </c>
      <c r="S10" s="642">
        <f>VLOOKUP(C10,'Complexity Cost Adjustment'!$C$2:$H$141,6,0)</f>
        <v>502.398</v>
      </c>
      <c r="T10" s="642">
        <f>VLOOKUP(C10,'Complete Product Info'!$A$2:$AE$141,29,0)</f>
        <v>65</v>
      </c>
      <c r="U10" s="642">
        <f>VLOOKUP(C10,'Complete Product Info'!$A$2:$AE$141,30,0)</f>
        <v>60</v>
      </c>
      <c r="V10" s="642">
        <f>VLOOKUP(C10,'Complete Product Info'!$A$2:$AE$141,31,0)</f>
        <v>92</v>
      </c>
      <c r="W10" s="645" t="str">
        <f t="shared" si="1"/>
        <v>K</v>
      </c>
      <c r="X10" s="586"/>
      <c r="Y10" s="642"/>
      <c r="Z10" s="645"/>
      <c r="AA10" s="646"/>
      <c r="AB10" s="645"/>
      <c r="AC10" s="652"/>
      <c r="AD10" s="645"/>
      <c r="AE10" s="645"/>
      <c r="AF10" s="645"/>
      <c r="AG10" s="585"/>
      <c r="AH10" s="585"/>
      <c r="AI10" s="585"/>
      <c r="AJ10" s="773"/>
      <c r="AK10" s="773"/>
      <c r="AL10" s="773"/>
      <c r="AM10" s="773"/>
      <c r="AN10" s="773"/>
    </row>
    <row r="11">
      <c r="A11" s="586" t="s">
        <v>96</v>
      </c>
      <c r="B11" s="586" t="s">
        <v>130</v>
      </c>
      <c r="C11" s="586">
        <v>1811018.0</v>
      </c>
      <c r="D11" s="649" t="s">
        <v>479</v>
      </c>
      <c r="E11" s="649" t="s">
        <v>190</v>
      </c>
      <c r="F11" s="586" t="s">
        <v>509</v>
      </c>
      <c r="G11" s="649" t="s">
        <v>117</v>
      </c>
      <c r="H11" s="649" t="s">
        <v>522</v>
      </c>
      <c r="I11" s="586" t="s">
        <v>544</v>
      </c>
      <c r="J11" s="650" t="s">
        <v>105</v>
      </c>
      <c r="K11" s="650" t="s">
        <v>108</v>
      </c>
      <c r="L11" s="650">
        <v>116.28954333726789</v>
      </c>
      <c r="M11" s="641" t="str">
        <f>VLOOKUP(C11,'ABC Analysis Results'!$A$2:$C$140,2,0)</f>
        <v>C</v>
      </c>
      <c r="N11" s="642" t="str">
        <f>VLOOKUP(C11,'ABC Analysis Results'!$A$2:$C$140,3,0)</f>
        <v>C</v>
      </c>
      <c r="O11" s="643">
        <f>VLOOKUP(C11,'Complexity Cost Adjustment'!$C$2:$I$141,7,0)</f>
        <v>93.56633507</v>
      </c>
      <c r="P11" s="644">
        <f>VLOOKUP(C11,'Complexity Cost Adjustment'!$C$2:$G$141,5,0)</f>
        <v>83066.742</v>
      </c>
      <c r="Q11" s="644">
        <f>VLOOKUP(C11,'Complexity Cost Adjustment'!$C$2:$T$141,18,0)</f>
        <v>21765.1408</v>
      </c>
      <c r="R11" s="646">
        <f>VLOOKUP(C11,'Complexity Cost Adjustment'!$C$2:$AJ$141,34,0)</f>
        <v>0.1924953911</v>
      </c>
      <c r="S11" s="642">
        <f>VLOOKUP(C11,'Complexity Cost Adjustment'!$C$2:$H$141,6,0)</f>
        <v>887.7845</v>
      </c>
      <c r="T11" s="642">
        <f>VLOOKUP(C11,'Complete Product Info'!$A$2:$AE$141,29,0)</f>
        <v>56</v>
      </c>
      <c r="U11" s="642">
        <f>VLOOKUP(C11,'Complete Product Info'!$A$2:$AE$141,30,0)</f>
        <v>56</v>
      </c>
      <c r="V11" s="642">
        <f>VLOOKUP(C11,'Complete Product Info'!$A$2:$AE$141,31,0)</f>
        <v>91</v>
      </c>
      <c r="W11" s="645" t="str">
        <f t="shared" si="1"/>
        <v>K</v>
      </c>
      <c r="X11" s="586"/>
      <c r="Y11" s="642"/>
      <c r="Z11" s="645"/>
      <c r="AA11" s="646"/>
      <c r="AB11" s="645"/>
      <c r="AC11" s="652"/>
      <c r="AD11" s="645"/>
      <c r="AE11" s="645"/>
      <c r="AF11" s="645"/>
      <c r="AG11" s="585"/>
      <c r="AH11" s="585"/>
      <c r="AI11" s="585"/>
      <c r="AJ11" s="773"/>
      <c r="AK11" s="773"/>
      <c r="AL11" s="773"/>
      <c r="AM11" s="773"/>
      <c r="AN11" s="773"/>
    </row>
    <row r="12">
      <c r="A12" s="586" t="s">
        <v>96</v>
      </c>
      <c r="B12" s="586" t="s">
        <v>116</v>
      </c>
      <c r="C12" s="586">
        <v>1811007.0</v>
      </c>
      <c r="D12" s="649" t="s">
        <v>479</v>
      </c>
      <c r="E12" s="649" t="s">
        <v>110</v>
      </c>
      <c r="F12" s="586" t="s">
        <v>509</v>
      </c>
      <c r="G12" s="649" t="s">
        <v>117</v>
      </c>
      <c r="H12" s="649" t="s">
        <v>522</v>
      </c>
      <c r="I12" s="586" t="s">
        <v>544</v>
      </c>
      <c r="J12" s="650" t="s">
        <v>105</v>
      </c>
      <c r="K12" s="650" t="s">
        <v>106</v>
      </c>
      <c r="L12" s="650">
        <v>18.869113619431058</v>
      </c>
      <c r="M12" s="641" t="str">
        <f>VLOOKUP(C12,'ABC Analysis Results'!$A$2:$C$140,2,0)</f>
        <v>C</v>
      </c>
      <c r="N12" s="642" t="str">
        <f>VLOOKUP(C12,'ABC Analysis Results'!$A$2:$C$140,3,0)</f>
        <v>C</v>
      </c>
      <c r="O12" s="643">
        <f>VLOOKUP(C12,'Complexity Cost Adjustment'!$C$2:$I$141,7,0)</f>
        <v>187.7075023</v>
      </c>
      <c r="P12" s="644">
        <f>VLOOKUP(C12,'Complexity Cost Adjustment'!$C$2:$G$141,5,0)</f>
        <v>85268.01</v>
      </c>
      <c r="Q12" s="644">
        <f>VLOOKUP(C12,'Complexity Cost Adjustment'!$C$2:$T$141,18,0)</f>
        <v>45063.34311</v>
      </c>
      <c r="R12" s="646">
        <f>VLOOKUP(C12,'Complexity Cost Adjustment'!$C$2:$AJ$141,34,0)</f>
        <v>0.4907694905</v>
      </c>
      <c r="S12" s="642">
        <f>VLOOKUP(C12,'Complexity Cost Adjustment'!$C$2:$H$141,6,0)</f>
        <v>454.26</v>
      </c>
      <c r="T12" s="642">
        <f>VLOOKUP(C12,'Complete Product Info'!$A$2:$AE$141,29,0)</f>
        <v>56</v>
      </c>
      <c r="U12" s="642">
        <f>VLOOKUP(C12,'Complete Product Info'!$A$2:$AE$141,30,0)</f>
        <v>56</v>
      </c>
      <c r="V12" s="642">
        <f>VLOOKUP(C12,'Complete Product Info'!$A$2:$AE$141,31,0)</f>
        <v>91</v>
      </c>
      <c r="W12" s="645" t="str">
        <f t="shared" si="1"/>
        <v>K</v>
      </c>
      <c r="X12" s="586"/>
      <c r="Y12" s="642"/>
      <c r="Z12" s="645"/>
      <c r="AA12" s="646"/>
      <c r="AB12" s="645"/>
      <c r="AC12" s="652"/>
      <c r="AD12" s="645"/>
      <c r="AE12" s="645"/>
      <c r="AF12" s="645"/>
      <c r="AG12" s="585"/>
      <c r="AH12" s="585"/>
      <c r="AI12" s="585"/>
      <c r="AJ12" s="773"/>
      <c r="AK12" s="773"/>
      <c r="AL12" s="773"/>
      <c r="AM12" s="773"/>
      <c r="AN12" s="773"/>
    </row>
    <row r="13">
      <c r="A13" s="586" t="s">
        <v>179</v>
      </c>
      <c r="B13" s="586" t="s">
        <v>198</v>
      </c>
      <c r="C13" s="586">
        <v>1811071.0</v>
      </c>
      <c r="D13" s="649" t="s">
        <v>479</v>
      </c>
      <c r="E13" s="649" t="s">
        <v>190</v>
      </c>
      <c r="F13" s="586" t="s">
        <v>509</v>
      </c>
      <c r="G13" s="649" t="s">
        <v>117</v>
      </c>
      <c r="H13" s="649" t="s">
        <v>141</v>
      </c>
      <c r="I13" s="586" t="s">
        <v>546</v>
      </c>
      <c r="J13" s="650" t="s">
        <v>139</v>
      </c>
      <c r="K13" s="650"/>
      <c r="L13" s="650">
        <v>586.8752207643798</v>
      </c>
      <c r="M13" s="641" t="str">
        <f>VLOOKUP(C13,'ABC Analysis Results'!$A$2:$C$140,2,0)</f>
        <v>C</v>
      </c>
      <c r="N13" s="642" t="str">
        <f>VLOOKUP(C13,'ABC Analysis Results'!$A$2:$C$140,3,0)</f>
        <v>C</v>
      </c>
      <c r="O13" s="643">
        <f>VLOOKUP(C13,'Complexity Cost Adjustment'!$C$2:$I$141,7,0)</f>
        <v>57.79517639</v>
      </c>
      <c r="P13" s="644">
        <f>VLOOKUP(C13,'Complexity Cost Adjustment'!$C$2:$G$141,5,0)</f>
        <v>105831.198</v>
      </c>
      <c r="Q13" s="644">
        <f>VLOOKUP(C13,'Complexity Cost Adjustment'!$C$2:$T$141,18,0)</f>
        <v>45241.57564</v>
      </c>
      <c r="R13" s="646">
        <f>VLOOKUP(C13,'Complexity Cost Adjustment'!$C$2:$AJ$141,34,0)</f>
        <v>0.3275104564</v>
      </c>
      <c r="S13" s="642">
        <f>VLOOKUP(C13,'Complexity Cost Adjustment'!$C$2:$H$141,6,0)</f>
        <v>1831.1424</v>
      </c>
      <c r="T13" s="642">
        <f>VLOOKUP(C13,'Complete Product Info'!$A$2:$AE$141,29,0)</f>
        <v>55</v>
      </c>
      <c r="U13" s="642">
        <f>VLOOKUP(C13,'Complete Product Info'!$A$2:$AE$141,30,0)</f>
        <v>53</v>
      </c>
      <c r="V13" s="642">
        <f>VLOOKUP(C13,'Complete Product Info'!$A$2:$AE$141,31,0)</f>
        <v>92</v>
      </c>
      <c r="W13" s="645" t="str">
        <f t="shared" si="1"/>
        <v>K</v>
      </c>
      <c r="X13" s="653"/>
      <c r="Y13" s="642"/>
      <c r="Z13" s="646"/>
      <c r="AA13" s="646"/>
      <c r="AB13" s="646"/>
      <c r="AC13" s="648"/>
      <c r="AD13" s="646"/>
      <c r="AE13" s="646"/>
      <c r="AF13" s="646"/>
      <c r="AG13" s="585"/>
      <c r="AH13" s="585"/>
      <c r="AI13" s="585"/>
      <c r="AJ13" s="773"/>
      <c r="AK13" s="773"/>
      <c r="AL13" s="773"/>
      <c r="AM13" s="773"/>
      <c r="AN13" s="773"/>
    </row>
    <row r="14">
      <c r="A14" s="586" t="s">
        <v>179</v>
      </c>
      <c r="B14" s="586" t="s">
        <v>192</v>
      </c>
      <c r="C14" s="586">
        <v>1811066.0</v>
      </c>
      <c r="D14" s="649" t="s">
        <v>479</v>
      </c>
      <c r="E14" s="649" t="s">
        <v>110</v>
      </c>
      <c r="F14" s="586" t="s">
        <v>509</v>
      </c>
      <c r="G14" s="649" t="s">
        <v>117</v>
      </c>
      <c r="H14" s="649" t="s">
        <v>141</v>
      </c>
      <c r="I14" s="586" t="s">
        <v>546</v>
      </c>
      <c r="J14" s="650" t="s">
        <v>139</v>
      </c>
      <c r="K14" s="650" t="s">
        <v>108</v>
      </c>
      <c r="L14" s="650">
        <v>125.05326829918117</v>
      </c>
      <c r="M14" s="641" t="str">
        <f>VLOOKUP(C14,'ABC Analysis Results'!$A$2:$C$140,2,0)</f>
        <v>B</v>
      </c>
      <c r="N14" s="642" t="str">
        <f>VLOOKUP(C14,'ABC Analysis Results'!$A$2:$C$140,3,0)</f>
        <v>C</v>
      </c>
      <c r="O14" s="643">
        <f>VLOOKUP(C14,'Complexity Cost Adjustment'!$C$2:$I$141,7,0)</f>
        <v>71.77318123</v>
      </c>
      <c r="P14" s="644">
        <f>VLOOKUP(C14,'Complexity Cost Adjustment'!$C$2:$G$141,5,0)</f>
        <v>110544.336</v>
      </c>
      <c r="Q14" s="644">
        <f>VLOOKUP(C14,'Complexity Cost Adjustment'!$C$2:$T$141,18,0)</f>
        <v>45305.24907</v>
      </c>
      <c r="R14" s="646">
        <f>VLOOKUP(C14,'Complexity Cost Adjustment'!$C$2:$AJ$141,34,0)</f>
        <v>0.2966581035</v>
      </c>
      <c r="S14" s="642">
        <f>VLOOKUP(C14,'Complexity Cost Adjustment'!$C$2:$H$141,6,0)</f>
        <v>1540.19</v>
      </c>
      <c r="T14" s="642">
        <f>VLOOKUP(C14,'Complete Product Info'!$A$2:$AE$141,29,0)</f>
        <v>55</v>
      </c>
      <c r="U14" s="642">
        <f>VLOOKUP(C14,'Complete Product Info'!$A$2:$AE$141,30,0)</f>
        <v>53</v>
      </c>
      <c r="V14" s="642">
        <f>VLOOKUP(C14,'Complete Product Info'!$A$2:$AE$141,31,0)</f>
        <v>92</v>
      </c>
      <c r="W14" s="645" t="str">
        <f t="shared" si="1"/>
        <v>K</v>
      </c>
      <c r="X14" s="586"/>
      <c r="Y14" s="642"/>
      <c r="Z14" s="645"/>
      <c r="AA14" s="646"/>
      <c r="AB14" s="645"/>
      <c r="AC14" s="652"/>
      <c r="AD14" s="645"/>
      <c r="AE14" s="645"/>
      <c r="AF14" s="645"/>
      <c r="AG14" s="585"/>
      <c r="AH14" s="585"/>
      <c r="AI14" s="585"/>
      <c r="AJ14" s="773"/>
      <c r="AK14" s="773"/>
      <c r="AL14" s="773"/>
      <c r="AM14" s="773"/>
      <c r="AN14" s="773"/>
    </row>
    <row r="15">
      <c r="A15" s="586" t="s">
        <v>133</v>
      </c>
      <c r="B15" s="586" t="s">
        <v>160</v>
      </c>
      <c r="C15" s="586">
        <v>1811041.0</v>
      </c>
      <c r="D15" s="649" t="s">
        <v>479</v>
      </c>
      <c r="E15" s="649" t="s">
        <v>190</v>
      </c>
      <c r="F15" s="586" t="s">
        <v>509</v>
      </c>
      <c r="G15" s="649" t="s">
        <v>117</v>
      </c>
      <c r="H15" s="649" t="s">
        <v>127</v>
      </c>
      <c r="I15" s="586" t="s">
        <v>546</v>
      </c>
      <c r="J15" s="650" t="s">
        <v>139</v>
      </c>
      <c r="K15" s="650"/>
      <c r="L15" s="650">
        <v>586.59965429238</v>
      </c>
      <c r="M15" s="641" t="str">
        <f>VLOOKUP(C15,'ABC Analysis Results'!$A$2:$C$140,2,0)</f>
        <v>C</v>
      </c>
      <c r="N15" s="642" t="str">
        <f>VLOOKUP(C15,'ABC Analysis Results'!$A$2:$C$140,3,0)</f>
        <v>C</v>
      </c>
      <c r="O15" s="643">
        <f>VLOOKUP(C15,'Complexity Cost Adjustment'!$C$2:$I$141,7,0)</f>
        <v>74.71624102</v>
      </c>
      <c r="P15" s="644">
        <f>VLOOKUP(C15,'Complexity Cost Adjustment'!$C$2:$G$141,5,0)</f>
        <v>113520.33</v>
      </c>
      <c r="Q15" s="644">
        <f>VLOOKUP(C15,'Complexity Cost Adjustment'!$C$2:$T$141,18,0)</f>
        <v>41598.74515</v>
      </c>
      <c r="R15" s="646">
        <f>VLOOKUP(C15,'Complexity Cost Adjustment'!$C$2:$AJ$141,34,0)</f>
        <v>0.2607739499</v>
      </c>
      <c r="S15" s="642">
        <f>VLOOKUP(C15,'Complexity Cost Adjustment'!$C$2:$H$141,6,0)</f>
        <v>1519.3528</v>
      </c>
      <c r="T15" s="642">
        <f>VLOOKUP(C15,'Complete Product Info'!$A$2:$AE$141,29,0)</f>
        <v>64</v>
      </c>
      <c r="U15" s="642">
        <f>VLOOKUP(C15,'Complete Product Info'!$A$2:$AE$141,30,0)</f>
        <v>60</v>
      </c>
      <c r="V15" s="642">
        <f>VLOOKUP(C15,'Complete Product Info'!$A$2:$AE$141,31,0)</f>
        <v>89</v>
      </c>
      <c r="W15" s="645" t="str">
        <f t="shared" si="1"/>
        <v>K</v>
      </c>
      <c r="X15" s="586"/>
      <c r="Y15" s="642"/>
      <c r="Z15" s="645"/>
      <c r="AA15" s="646"/>
      <c r="AB15" s="645"/>
      <c r="AC15" s="652"/>
      <c r="AD15" s="645"/>
      <c r="AE15" s="645"/>
      <c r="AF15" s="645"/>
      <c r="AG15" s="585"/>
      <c r="AH15" s="585"/>
      <c r="AI15" s="585"/>
      <c r="AJ15" s="773"/>
      <c r="AK15" s="773"/>
      <c r="AL15" s="773"/>
      <c r="AM15" s="773"/>
      <c r="AN15" s="773"/>
    </row>
    <row r="16">
      <c r="A16" s="586" t="s">
        <v>275</v>
      </c>
      <c r="B16" s="586" t="s">
        <v>296</v>
      </c>
      <c r="C16" s="586">
        <v>1811124.0</v>
      </c>
      <c r="D16" s="649" t="s">
        <v>257</v>
      </c>
      <c r="E16" s="649" t="s">
        <v>548</v>
      </c>
      <c r="F16" s="586" t="s">
        <v>516</v>
      </c>
      <c r="G16" s="649" t="s">
        <v>99</v>
      </c>
      <c r="H16" s="649" t="s">
        <v>522</v>
      </c>
      <c r="I16" s="586" t="s">
        <v>544</v>
      </c>
      <c r="J16" s="650" t="s">
        <v>105</v>
      </c>
      <c r="K16" s="650" t="s">
        <v>108</v>
      </c>
      <c r="L16" s="650">
        <v>25.99103530726257</v>
      </c>
      <c r="M16" s="641" t="str">
        <f>VLOOKUP(C16,'ABC Analysis Results'!$A$2:$C$140,2,0)</f>
        <v>B</v>
      </c>
      <c r="N16" s="642" t="str">
        <f>VLOOKUP(C16,'ABC Analysis Results'!$A$2:$C$140,3,0)</f>
        <v>C</v>
      </c>
      <c r="O16" s="643">
        <f>VLOOKUP(C16,'Complexity Cost Adjustment'!$C$2:$I$141,7,0)</f>
        <v>210.3397678</v>
      </c>
      <c r="P16" s="644">
        <f>VLOOKUP(C16,'Complexity Cost Adjustment'!$C$2:$G$141,5,0)</f>
        <v>119564.528</v>
      </c>
      <c r="Q16" s="644">
        <f>VLOOKUP(C16,'Complexity Cost Adjustment'!$C$2:$T$141,18,0)</f>
        <v>59945.31</v>
      </c>
      <c r="R16" s="646">
        <f>VLOOKUP(C16,'Complexity Cost Adjustment'!$C$2:$AJ$141,34,0)</f>
        <v>0.4343241469</v>
      </c>
      <c r="S16" s="642">
        <f>VLOOKUP(C16,'Complexity Cost Adjustment'!$C$2:$H$141,6,0)</f>
        <v>568.4352</v>
      </c>
      <c r="T16" s="642">
        <f>VLOOKUP(C16,'Complete Product Info'!$A$2:$AE$141,29,0)</f>
        <v>65</v>
      </c>
      <c r="U16" s="642">
        <f>VLOOKUP(C16,'Complete Product Info'!$A$2:$AE$141,30,0)</f>
        <v>60</v>
      </c>
      <c r="V16" s="642">
        <f>VLOOKUP(C16,'Complete Product Info'!$A$2:$AE$141,31,0)</f>
        <v>92</v>
      </c>
      <c r="W16" s="645" t="str">
        <f t="shared" si="1"/>
        <v>K</v>
      </c>
      <c r="X16" s="586"/>
      <c r="Y16" s="642"/>
      <c r="Z16" s="645"/>
      <c r="AA16" s="646"/>
      <c r="AB16" s="645"/>
      <c r="AC16" s="652"/>
      <c r="AD16" s="645"/>
      <c r="AE16" s="645"/>
      <c r="AF16" s="645"/>
      <c r="AG16" s="585"/>
      <c r="AH16" s="585"/>
      <c r="AI16" s="585"/>
      <c r="AJ16" s="773"/>
      <c r="AK16" s="773"/>
      <c r="AL16" s="773"/>
      <c r="AM16" s="773"/>
      <c r="AN16" s="773"/>
    </row>
    <row r="17">
      <c r="A17" s="586" t="s">
        <v>179</v>
      </c>
      <c r="B17" s="586" t="s">
        <v>199</v>
      </c>
      <c r="C17" s="586">
        <v>1811072.0</v>
      </c>
      <c r="D17" s="649" t="s">
        <v>479</v>
      </c>
      <c r="E17" s="649" t="s">
        <v>548</v>
      </c>
      <c r="F17" s="586" t="s">
        <v>509</v>
      </c>
      <c r="G17" s="649" t="s">
        <v>117</v>
      </c>
      <c r="H17" s="649" t="s">
        <v>127</v>
      </c>
      <c r="I17" s="586" t="s">
        <v>546</v>
      </c>
      <c r="J17" s="650" t="s">
        <v>139</v>
      </c>
      <c r="K17" s="650" t="s">
        <v>201</v>
      </c>
      <c r="L17" s="650">
        <v>122.69069849414386</v>
      </c>
      <c r="M17" s="641" t="str">
        <f>VLOOKUP(C17,'ABC Analysis Results'!$A$2:$C$140,2,0)</f>
        <v>C</v>
      </c>
      <c r="N17" s="642" t="str">
        <f>VLOOKUP(C17,'ABC Analysis Results'!$A$2:$C$140,3,0)</f>
        <v>C</v>
      </c>
      <c r="O17" s="643">
        <f>VLOOKUP(C17,'Complexity Cost Adjustment'!$C$2:$I$141,7,0)</f>
        <v>47.26435473</v>
      </c>
      <c r="P17" s="644">
        <f>VLOOKUP(C17,'Complexity Cost Adjustment'!$C$2:$G$141,5,0)</f>
        <v>120562.176</v>
      </c>
      <c r="Q17" s="644">
        <f>VLOOKUP(C17,'Complexity Cost Adjustment'!$C$2:$T$141,18,0)</f>
        <v>30858.46299</v>
      </c>
      <c r="R17" s="646">
        <f>VLOOKUP(C17,'Complexity Cost Adjustment'!$C$2:$AJ$141,34,0)</f>
        <v>0.1797555215</v>
      </c>
      <c r="S17" s="642">
        <f>VLOOKUP(C17,'Complexity Cost Adjustment'!$C$2:$H$141,6,0)</f>
        <v>2550.8055</v>
      </c>
      <c r="T17" s="642">
        <f>VLOOKUP(C17,'Complete Product Info'!$A$2:$AE$141,29,0)</f>
        <v>55</v>
      </c>
      <c r="U17" s="642">
        <f>VLOOKUP(C17,'Complete Product Info'!$A$2:$AE$141,30,0)</f>
        <v>53</v>
      </c>
      <c r="V17" s="642">
        <f>VLOOKUP(C17,'Complete Product Info'!$A$2:$AE$141,31,0)</f>
        <v>92</v>
      </c>
      <c r="W17" s="645" t="str">
        <f t="shared" si="1"/>
        <v>K</v>
      </c>
      <c r="X17" s="586"/>
      <c r="Y17" s="642"/>
      <c r="Z17" s="645"/>
      <c r="AA17" s="646"/>
      <c r="AB17" s="645"/>
      <c r="AC17" s="652"/>
      <c r="AD17" s="645"/>
      <c r="AE17" s="645"/>
      <c r="AF17" s="645"/>
      <c r="AG17" s="585"/>
      <c r="AH17" s="585"/>
      <c r="AI17" s="585"/>
      <c r="AJ17" s="585"/>
      <c r="AK17" s="585"/>
      <c r="AL17" s="585"/>
      <c r="AM17" s="585"/>
      <c r="AN17" s="585"/>
    </row>
    <row r="18">
      <c r="A18" s="586" t="s">
        <v>133</v>
      </c>
      <c r="B18" s="586" t="s">
        <v>158</v>
      </c>
      <c r="C18" s="586">
        <v>1811039.0</v>
      </c>
      <c r="D18" s="649" t="s">
        <v>479</v>
      </c>
      <c r="E18" s="649" t="s">
        <v>188</v>
      </c>
      <c r="F18" s="586" t="s">
        <v>509</v>
      </c>
      <c r="G18" s="649" t="s">
        <v>117</v>
      </c>
      <c r="H18" s="649" t="s">
        <v>127</v>
      </c>
      <c r="I18" s="586" t="s">
        <v>546</v>
      </c>
      <c r="J18" s="650" t="s">
        <v>139</v>
      </c>
      <c r="K18" s="650"/>
      <c r="L18" s="650">
        <v>393.7221418719941</v>
      </c>
      <c r="M18" s="641" t="str">
        <f>VLOOKUP(C18,'ABC Analysis Results'!$A$2:$C$140,2,0)</f>
        <v>B</v>
      </c>
      <c r="N18" s="642" t="str">
        <f>VLOOKUP(C18,'ABC Analysis Results'!$A$2:$C$140,3,0)</f>
        <v>C</v>
      </c>
      <c r="O18" s="643">
        <f>VLOOKUP(C18,'Complexity Cost Adjustment'!$C$2:$I$141,7,0)</f>
        <v>72.97751103</v>
      </c>
      <c r="P18" s="644">
        <f>VLOOKUP(C18,'Complexity Cost Adjustment'!$C$2:$G$141,5,0)</f>
        <v>129931.204</v>
      </c>
      <c r="Q18" s="644">
        <f>VLOOKUP(C18,'Complexity Cost Adjustment'!$C$2:$T$141,18,0)</f>
        <v>52475.75166</v>
      </c>
      <c r="R18" s="646">
        <f>VLOOKUP(C18,'Complexity Cost Adjustment'!$C$2:$AJ$141,34,0)</f>
        <v>0.3307031064</v>
      </c>
      <c r="S18" s="642">
        <f>VLOOKUP(C18,'Complexity Cost Adjustment'!$C$2:$H$141,6,0)</f>
        <v>1780.428</v>
      </c>
      <c r="T18" s="642">
        <f>VLOOKUP(C18,'Complete Product Info'!$A$2:$AE$141,29,0)</f>
        <v>64</v>
      </c>
      <c r="U18" s="642">
        <f>VLOOKUP(C18,'Complete Product Info'!$A$2:$AE$141,30,0)</f>
        <v>60</v>
      </c>
      <c r="V18" s="642">
        <f>VLOOKUP(C18,'Complete Product Info'!$A$2:$AE$141,31,0)</f>
        <v>89</v>
      </c>
      <c r="W18" s="645" t="str">
        <f t="shared" si="1"/>
        <v>K</v>
      </c>
      <c r="X18" s="586"/>
      <c r="Y18" s="642"/>
      <c r="Z18" s="645"/>
      <c r="AA18" s="646"/>
      <c r="AB18" s="645"/>
      <c r="AC18" s="652"/>
      <c r="AD18" s="645"/>
      <c r="AE18" s="645"/>
      <c r="AF18" s="645"/>
      <c r="AG18" s="585"/>
      <c r="AH18" s="585"/>
      <c r="AI18" s="585"/>
      <c r="AJ18" s="585"/>
      <c r="AK18" s="585"/>
      <c r="AL18" s="585"/>
      <c r="AM18" s="585"/>
      <c r="AN18" s="585"/>
    </row>
    <row r="19">
      <c r="A19" s="586" t="s">
        <v>227</v>
      </c>
      <c r="B19" s="586" t="s">
        <v>242</v>
      </c>
      <c r="C19" s="586">
        <v>1811091.0</v>
      </c>
      <c r="D19" s="649" t="s">
        <v>257</v>
      </c>
      <c r="E19" s="649" t="s">
        <v>190</v>
      </c>
      <c r="F19" s="586" t="s">
        <v>516</v>
      </c>
      <c r="G19" s="649" t="s">
        <v>117</v>
      </c>
      <c r="H19" s="649" t="s">
        <v>522</v>
      </c>
      <c r="I19" s="586" t="s">
        <v>544</v>
      </c>
      <c r="J19" s="650" t="s">
        <v>105</v>
      </c>
      <c r="K19" s="650" t="s">
        <v>243</v>
      </c>
      <c r="L19" s="650">
        <v>990.8167357603955</v>
      </c>
      <c r="M19" s="641" t="str">
        <f>VLOOKUP(C19,'ABC Analysis Results'!$A$2:$C$140,2,0)</f>
        <v>B</v>
      </c>
      <c r="N19" s="642" t="str">
        <f>VLOOKUP(C19,'ABC Analysis Results'!$A$2:$C$140,3,0)</f>
        <v>C</v>
      </c>
      <c r="O19" s="643">
        <f>VLOOKUP(C19,'Complexity Cost Adjustment'!$C$2:$I$141,7,0)</f>
        <v>310.9080214</v>
      </c>
      <c r="P19" s="644">
        <f>VLOOKUP(C19,'Complexity Cost Adjustment'!$C$2:$G$141,5,0)</f>
        <v>132555.324</v>
      </c>
      <c r="Q19" s="644">
        <f>VLOOKUP(C19,'Complexity Cost Adjustment'!$C$2:$T$141,18,0)</f>
        <v>98472.27754</v>
      </c>
      <c r="R19" s="646">
        <f>VLOOKUP(C19,'Complexity Cost Adjustment'!$C$2:$AJ$141,34,0)</f>
        <v>0.505056528</v>
      </c>
      <c r="S19" s="642">
        <f>VLOOKUP(C19,'Complexity Cost Adjustment'!$C$2:$H$141,6,0)</f>
        <v>426.349</v>
      </c>
      <c r="T19" s="642">
        <f>VLOOKUP(C19,'Complete Product Info'!$A$2:$AE$141,29,0)</f>
        <v>127</v>
      </c>
      <c r="U19" s="642">
        <f>VLOOKUP(C19,'Complete Product Info'!$A$2:$AE$141,30,0)</f>
        <v>203</v>
      </c>
      <c r="V19" s="642">
        <f>VLOOKUP(C19,'Complete Product Info'!$A$2:$AE$141,31,0)</f>
        <v>91</v>
      </c>
      <c r="W19" s="645" t="str">
        <f t="shared" si="1"/>
        <v>K</v>
      </c>
      <c r="X19" s="586"/>
      <c r="Y19" s="642"/>
      <c r="Z19" s="645"/>
      <c r="AA19" s="646"/>
      <c r="AB19" s="645"/>
      <c r="AC19" s="652"/>
      <c r="AD19" s="645"/>
      <c r="AE19" s="645"/>
      <c r="AF19" s="645"/>
      <c r="AG19" s="585"/>
      <c r="AH19" s="585"/>
      <c r="AI19" s="585"/>
      <c r="AJ19" s="585"/>
      <c r="AK19" s="585"/>
      <c r="AL19" s="585"/>
      <c r="AM19" s="585"/>
      <c r="AN19" s="585"/>
    </row>
    <row r="20">
      <c r="A20" s="586" t="s">
        <v>253</v>
      </c>
      <c r="B20" s="586" t="s">
        <v>254</v>
      </c>
      <c r="C20" s="586">
        <v>1811099.0</v>
      </c>
      <c r="D20" s="649" t="s">
        <v>257</v>
      </c>
      <c r="E20" s="649" t="s">
        <v>547</v>
      </c>
      <c r="F20" s="586" t="s">
        <v>516</v>
      </c>
      <c r="G20" s="649" t="s">
        <v>117</v>
      </c>
      <c r="H20" s="649" t="s">
        <v>522</v>
      </c>
      <c r="I20" s="586" t="s">
        <v>551</v>
      </c>
      <c r="J20" s="650" t="s">
        <v>105</v>
      </c>
      <c r="K20" s="650" t="s">
        <v>232</v>
      </c>
      <c r="L20" s="650">
        <v>6.379814145789239</v>
      </c>
      <c r="M20" s="641" t="str">
        <f>VLOOKUP(C20,'ABC Analysis Results'!$A$2:$C$140,2,0)</f>
        <v>B</v>
      </c>
      <c r="N20" s="642" t="str">
        <f>VLOOKUP(C20,'ABC Analysis Results'!$A$2:$C$140,3,0)</f>
        <v>C</v>
      </c>
      <c r="O20" s="643">
        <f>VLOOKUP(C20,'Complexity Cost Adjustment'!$C$2:$I$141,7,0)</f>
        <v>188.854615</v>
      </c>
      <c r="P20" s="644">
        <f>VLOOKUP(C20,'Complexity Cost Adjustment'!$C$2:$G$141,5,0)</f>
        <v>134018.789</v>
      </c>
      <c r="Q20" s="644">
        <f>VLOOKUP(C20,'Complexity Cost Adjustment'!$C$2:$T$141,18,0)</f>
        <v>73793.37772</v>
      </c>
      <c r="R20" s="646">
        <f>VLOOKUP(C20,'Complexity Cost Adjustment'!$C$2:$AJ$141,34,0)</f>
        <v>0.4728370997</v>
      </c>
      <c r="S20" s="642">
        <f>VLOOKUP(C20,'Complexity Cost Adjustment'!$C$2:$H$141,6,0)</f>
        <v>709.64</v>
      </c>
      <c r="T20" s="642">
        <f>VLOOKUP(C20,'Complete Product Info'!$A$2:$AE$141,29,0)</f>
        <v>67</v>
      </c>
      <c r="U20" s="642">
        <f>VLOOKUP(C20,'Complete Product Info'!$A$2:$AE$141,30,0)</f>
        <v>70</v>
      </c>
      <c r="V20" s="642">
        <f>VLOOKUP(C20,'Complete Product Info'!$A$2:$AE$141,31,0)</f>
        <v>95</v>
      </c>
      <c r="W20" s="645" t="str">
        <f t="shared" si="1"/>
        <v>K</v>
      </c>
      <c r="X20" s="653"/>
      <c r="Y20" s="642"/>
      <c r="Z20" s="646"/>
      <c r="AA20" s="646"/>
      <c r="AB20" s="646"/>
      <c r="AC20" s="648"/>
      <c r="AD20" s="646"/>
      <c r="AE20" s="646"/>
      <c r="AF20" s="646"/>
      <c r="AG20" s="585"/>
      <c r="AH20" s="585"/>
      <c r="AI20" s="585"/>
      <c r="AJ20" s="585"/>
      <c r="AK20" s="585"/>
      <c r="AL20" s="585"/>
      <c r="AM20" s="585"/>
      <c r="AN20" s="585"/>
    </row>
    <row r="21">
      <c r="A21" s="586" t="s">
        <v>202</v>
      </c>
      <c r="B21" s="586" t="s">
        <v>216</v>
      </c>
      <c r="C21" s="586">
        <v>1811076.0</v>
      </c>
      <c r="D21" s="649" t="s">
        <v>257</v>
      </c>
      <c r="E21" s="649" t="s">
        <v>547</v>
      </c>
      <c r="F21" s="586" t="s">
        <v>509</v>
      </c>
      <c r="G21" s="649" t="s">
        <v>117</v>
      </c>
      <c r="H21" s="649" t="s">
        <v>522</v>
      </c>
      <c r="I21" s="586" t="s">
        <v>544</v>
      </c>
      <c r="J21" s="650" t="s">
        <v>105</v>
      </c>
      <c r="K21" s="586" t="s">
        <v>215</v>
      </c>
      <c r="L21" s="586">
        <v>493.1584707710755</v>
      </c>
      <c r="M21" s="641" t="str">
        <f>VLOOKUP(C21,'ABC Analysis Results'!$A$2:$C$140,2,0)</f>
        <v>B</v>
      </c>
      <c r="N21" s="642" t="str">
        <f>VLOOKUP(C21,'ABC Analysis Results'!$A$2:$C$140,3,0)</f>
        <v>C</v>
      </c>
      <c r="O21" s="643">
        <f>VLOOKUP(C21,'Complexity Cost Adjustment'!$C$2:$I$141,7,0)</f>
        <v>280.9272238</v>
      </c>
      <c r="P21" s="644">
        <f>VLOOKUP(C21,'Complexity Cost Adjustment'!$C$2:$G$141,5,0)</f>
        <v>135943.83</v>
      </c>
      <c r="Q21" s="644">
        <f>VLOOKUP(C21,'Complexity Cost Adjustment'!$C$2:$T$141,18,0)</f>
        <v>92084.5544</v>
      </c>
      <c r="R21" s="646">
        <f>VLOOKUP(C21,'Complexity Cost Adjustment'!$C$2:$AJ$141,34,0)</f>
        <v>0.5192059755</v>
      </c>
      <c r="S21" s="642">
        <f>VLOOKUP(C21,'Complexity Cost Adjustment'!$C$2:$H$141,6,0)</f>
        <v>483.9112</v>
      </c>
      <c r="T21" s="642">
        <f>VLOOKUP(C21,'Complete Product Info'!$A$2:$AE$141,29,0)</f>
        <v>172</v>
      </c>
      <c r="U21" s="642">
        <f>VLOOKUP(C21,'Complete Product Info'!$A$2:$AE$141,30,0)</f>
        <v>92</v>
      </c>
      <c r="V21" s="642">
        <f>VLOOKUP(C21,'Complete Product Info'!$A$2:$AE$141,31,0)</f>
        <v>101</v>
      </c>
      <c r="W21" s="645" t="str">
        <f t="shared" si="1"/>
        <v>K</v>
      </c>
      <c r="X21" s="586"/>
      <c r="Y21" s="642"/>
      <c r="Z21" s="645"/>
      <c r="AA21" s="646"/>
      <c r="AB21" s="645"/>
      <c r="AC21" s="648"/>
      <c r="AD21" s="645"/>
      <c r="AE21" s="645"/>
      <c r="AF21" s="645"/>
      <c r="AG21" s="585"/>
      <c r="AH21" s="585"/>
      <c r="AI21" s="585"/>
      <c r="AJ21" s="585"/>
      <c r="AK21" s="585"/>
      <c r="AL21" s="585"/>
      <c r="AM21" s="585"/>
      <c r="AN21" s="585"/>
    </row>
    <row r="22">
      <c r="A22" s="586" t="s">
        <v>202</v>
      </c>
      <c r="B22" s="586" t="s">
        <v>224</v>
      </c>
      <c r="C22" s="586">
        <v>1811080.0</v>
      </c>
      <c r="D22" s="649" t="s">
        <v>257</v>
      </c>
      <c r="E22" s="649" t="s">
        <v>547</v>
      </c>
      <c r="F22" s="586" t="s">
        <v>516</v>
      </c>
      <c r="G22" s="649" t="s">
        <v>117</v>
      </c>
      <c r="H22" s="586" t="s">
        <v>522</v>
      </c>
      <c r="I22" s="650" t="s">
        <v>544</v>
      </c>
      <c r="J22" s="650" t="s">
        <v>105</v>
      </c>
      <c r="K22" s="650" t="s">
        <v>226</v>
      </c>
      <c r="L22" s="650">
        <v>541.7341213472173</v>
      </c>
      <c r="M22" s="641" t="str">
        <f>VLOOKUP(C22,'ABC Analysis Results'!$A$2:$C$140,2,0)</f>
        <v>B</v>
      </c>
      <c r="N22" s="642" t="str">
        <f>VLOOKUP(C22,'ABC Analysis Results'!$A$2:$C$140,3,0)</f>
        <v>C</v>
      </c>
      <c r="O22" s="643">
        <f>VLOOKUP(C22,'Complexity Cost Adjustment'!$C$2:$I$141,7,0)</f>
        <v>207.9877206</v>
      </c>
      <c r="P22" s="644">
        <f>VLOOKUP(C22,'Complexity Cost Adjustment'!$C$2:$G$141,5,0)</f>
        <v>157312.386</v>
      </c>
      <c r="Q22" s="644">
        <f>VLOOKUP(C22,'Complexity Cost Adjustment'!$C$2:$T$141,18,0)</f>
        <v>67692.90948</v>
      </c>
      <c r="R22" s="646">
        <f>VLOOKUP(C22,'Complexity Cost Adjustment'!$C$2:$AJ$141,34,0)</f>
        <v>0.2316040184</v>
      </c>
      <c r="S22" s="642">
        <f>VLOOKUP(C22,'Complexity Cost Adjustment'!$C$2:$H$141,6,0)</f>
        <v>756.3542</v>
      </c>
      <c r="T22" s="642">
        <f>VLOOKUP(C22,'Complete Product Info'!$A$2:$AE$141,29,0)</f>
        <v>172</v>
      </c>
      <c r="U22" s="642">
        <f>VLOOKUP(C22,'Complete Product Info'!$A$2:$AE$141,30,0)</f>
        <v>92</v>
      </c>
      <c r="V22" s="642">
        <f>VLOOKUP(C22,'Complete Product Info'!$A$2:$AE$141,31,0)</f>
        <v>101</v>
      </c>
      <c r="W22" s="645" t="str">
        <f t="shared" si="1"/>
        <v>K</v>
      </c>
      <c r="X22" s="586"/>
      <c r="Y22" s="642"/>
      <c r="Z22" s="645"/>
      <c r="AA22" s="646"/>
      <c r="AB22" s="645"/>
      <c r="AC22" s="656"/>
      <c r="AD22" s="645"/>
      <c r="AE22" s="645"/>
      <c r="AF22" s="645"/>
      <c r="AG22" s="585"/>
      <c r="AH22" s="585"/>
      <c r="AI22" s="585"/>
      <c r="AJ22" s="585"/>
      <c r="AK22" s="585"/>
      <c r="AL22" s="585"/>
      <c r="AM22" s="585"/>
      <c r="AN22" s="585"/>
    </row>
    <row r="23">
      <c r="A23" s="586" t="s">
        <v>253</v>
      </c>
      <c r="B23" s="586" t="s">
        <v>258</v>
      </c>
      <c r="C23" s="586">
        <v>1811100.0</v>
      </c>
      <c r="D23" s="649" t="s">
        <v>257</v>
      </c>
      <c r="E23" s="649" t="s">
        <v>547</v>
      </c>
      <c r="F23" s="586" t="s">
        <v>516</v>
      </c>
      <c r="G23" s="649" t="s">
        <v>117</v>
      </c>
      <c r="H23" s="586" t="s">
        <v>522</v>
      </c>
      <c r="I23" s="650" t="s">
        <v>551</v>
      </c>
      <c r="J23" s="650" t="s">
        <v>105</v>
      </c>
      <c r="K23" s="650" t="s">
        <v>232</v>
      </c>
      <c r="L23" s="650">
        <v>55.80813200300958</v>
      </c>
      <c r="M23" s="641" t="str">
        <f>VLOOKUP(C23,'ABC Analysis Results'!$A$2:$C$140,2,0)</f>
        <v>B</v>
      </c>
      <c r="N23" s="642" t="str">
        <f>VLOOKUP(C23,'ABC Analysis Results'!$A$2:$C$140,3,0)</f>
        <v>C</v>
      </c>
      <c r="O23" s="643">
        <f>VLOOKUP(C23,'Complexity Cost Adjustment'!$C$2:$I$141,7,0)</f>
        <v>166.4379443</v>
      </c>
      <c r="P23" s="644">
        <f>VLOOKUP(C23,'Complexity Cost Adjustment'!$C$2:$G$141,5,0)</f>
        <v>159799.7</v>
      </c>
      <c r="Q23" s="644">
        <f>VLOOKUP(C23,'Complexity Cost Adjustment'!$C$2:$T$141,18,0)</f>
        <v>78240.89914</v>
      </c>
      <c r="R23" s="646">
        <f>VLOOKUP(C23,'Complexity Cost Adjustment'!$C$2:$AJ$141,34,0)</f>
        <v>0.4169026019</v>
      </c>
      <c r="S23" s="642">
        <f>VLOOKUP(C23,'Complexity Cost Adjustment'!$C$2:$H$141,6,0)</f>
        <v>960.1158</v>
      </c>
      <c r="T23" s="642">
        <f>VLOOKUP(C23,'Complete Product Info'!$A$2:$AE$141,29,0)</f>
        <v>67</v>
      </c>
      <c r="U23" s="642">
        <f>VLOOKUP(C23,'Complete Product Info'!$A$2:$AE$141,30,0)</f>
        <v>70</v>
      </c>
      <c r="V23" s="642">
        <f>VLOOKUP(C23,'Complete Product Info'!$A$2:$AE$141,31,0)</f>
        <v>95</v>
      </c>
      <c r="W23" s="645" t="str">
        <f t="shared" si="1"/>
        <v>K</v>
      </c>
      <c r="X23" s="653"/>
      <c r="Y23" s="642"/>
      <c r="Z23" s="646"/>
      <c r="AA23" s="646"/>
      <c r="AB23" s="646"/>
      <c r="AC23" s="648"/>
      <c r="AD23" s="646"/>
      <c r="AE23" s="646"/>
      <c r="AF23" s="646"/>
      <c r="AG23" s="585"/>
      <c r="AH23" s="585"/>
      <c r="AI23" s="585"/>
      <c r="AJ23" s="585"/>
      <c r="AK23" s="585"/>
      <c r="AL23" s="585"/>
      <c r="AM23" s="585"/>
      <c r="AN23" s="585"/>
    </row>
    <row r="24">
      <c r="A24" s="586" t="s">
        <v>179</v>
      </c>
      <c r="B24" s="586" t="s">
        <v>182</v>
      </c>
      <c r="C24" s="586">
        <v>1811058.0</v>
      </c>
      <c r="D24" s="649" t="s">
        <v>479</v>
      </c>
      <c r="E24" s="649" t="s">
        <v>547</v>
      </c>
      <c r="F24" s="586" t="s">
        <v>509</v>
      </c>
      <c r="G24" s="649" t="s">
        <v>117</v>
      </c>
      <c r="H24" s="586" t="s">
        <v>127</v>
      </c>
      <c r="I24" s="650" t="s">
        <v>546</v>
      </c>
      <c r="J24" s="650" t="s">
        <v>111</v>
      </c>
      <c r="K24" s="650"/>
      <c r="L24" s="650">
        <v>669.6589965869789</v>
      </c>
      <c r="M24" s="641" t="str">
        <f>VLOOKUP(C24,'ABC Analysis Results'!$A$2:$C$140,2,0)</f>
        <v>B</v>
      </c>
      <c r="N24" s="642" t="str">
        <f>VLOOKUP(C24,'ABC Analysis Results'!$A$2:$C$140,3,0)</f>
        <v>C</v>
      </c>
      <c r="O24" s="643">
        <f>VLOOKUP(C24,'Complexity Cost Adjustment'!$C$2:$I$141,7,0)</f>
        <v>80.11950244</v>
      </c>
      <c r="P24" s="644">
        <f>VLOOKUP(C24,'Complexity Cost Adjustment'!$C$2:$G$141,5,0)</f>
        <v>176742.02</v>
      </c>
      <c r="Q24" s="644">
        <f>VLOOKUP(C24,'Complexity Cost Adjustment'!$C$2:$T$141,18,0)</f>
        <v>61036.93514</v>
      </c>
      <c r="R24" s="646">
        <f>VLOOKUP(C24,'Complexity Cost Adjustment'!$C$2:$AJ$141,34,0)</f>
        <v>0.1473202341</v>
      </c>
      <c r="S24" s="642">
        <f>VLOOKUP(C24,'Complexity Cost Adjustment'!$C$2:$H$141,6,0)</f>
        <v>2205.98</v>
      </c>
      <c r="T24" s="642">
        <f>VLOOKUP(C24,'Complete Product Info'!$A$2:$AE$141,29,0)</f>
        <v>55</v>
      </c>
      <c r="U24" s="642">
        <f>VLOOKUP(C24,'Complete Product Info'!$A$2:$AE$141,30,0)</f>
        <v>53</v>
      </c>
      <c r="V24" s="642">
        <f>VLOOKUP(C24,'Complete Product Info'!$A$2:$AE$141,31,0)</f>
        <v>92</v>
      </c>
      <c r="W24" s="645" t="str">
        <f t="shared" si="1"/>
        <v>K</v>
      </c>
      <c r="X24" s="586"/>
      <c r="Y24" s="642"/>
      <c r="Z24" s="645"/>
      <c r="AA24" s="646"/>
      <c r="AB24" s="645"/>
      <c r="AC24" s="656"/>
      <c r="AD24" s="645"/>
      <c r="AE24" s="645"/>
      <c r="AF24" s="645"/>
      <c r="AG24" s="585"/>
      <c r="AH24" s="585"/>
      <c r="AI24" s="585"/>
      <c r="AJ24" s="585"/>
      <c r="AK24" s="585"/>
      <c r="AL24" s="585"/>
      <c r="AM24" s="585"/>
      <c r="AN24" s="585"/>
    </row>
    <row r="25">
      <c r="A25" s="586" t="s">
        <v>310</v>
      </c>
      <c r="B25" s="586" t="s">
        <v>316</v>
      </c>
      <c r="C25" s="586">
        <v>1811136.0</v>
      </c>
      <c r="D25" s="649" t="s">
        <v>479</v>
      </c>
      <c r="E25" s="649" t="s">
        <v>547</v>
      </c>
      <c r="F25" s="586" t="s">
        <v>509</v>
      </c>
      <c r="G25" s="649" t="s">
        <v>312</v>
      </c>
      <c r="H25" s="586" t="s">
        <v>556</v>
      </c>
      <c r="I25" s="650" t="s">
        <v>557</v>
      </c>
      <c r="J25" s="650"/>
      <c r="K25" s="650"/>
      <c r="L25" s="650">
        <v>19.852377134707393</v>
      </c>
      <c r="M25" s="641" t="str">
        <f>VLOOKUP(C25,'ABC Analysis Results'!$A$2:$C$140,2,0)</f>
        <v>C</v>
      </c>
      <c r="N25" s="642" t="str">
        <f>VLOOKUP(C25,'ABC Analysis Results'!$A$2:$C$140,3,0)</f>
        <v>C</v>
      </c>
      <c r="O25" s="643">
        <f>VLOOKUP(C25,'Complexity Cost Adjustment'!$C$2:$I$141,7,0)</f>
        <v>28.96379199</v>
      </c>
      <c r="P25" s="644">
        <f>VLOOKUP(C25,'Complexity Cost Adjustment'!$C$2:$G$141,5,0)</f>
        <v>189174.111</v>
      </c>
      <c r="Q25" s="644">
        <f>VLOOKUP(C25,'Complexity Cost Adjustment'!$C$2:$T$141,18,0)</f>
        <v>36748.64979</v>
      </c>
      <c r="R25" s="646">
        <f>VLOOKUP(C25,'Complexity Cost Adjustment'!$C$2:$AJ$141,34,0)</f>
        <v>0.1130015701</v>
      </c>
      <c r="S25" s="642">
        <f>VLOOKUP(C25,'Complexity Cost Adjustment'!$C$2:$H$141,6,0)</f>
        <v>6531.4</v>
      </c>
      <c r="T25" s="642">
        <f>VLOOKUP(C25,'Complete Product Info'!$A$2:$AE$141,29,0)</f>
        <v>40</v>
      </c>
      <c r="U25" s="642">
        <f>VLOOKUP(C25,'Complete Product Info'!$A$2:$AE$141,30,0)</f>
        <v>30</v>
      </c>
      <c r="V25" s="642">
        <f>VLOOKUP(C25,'Complete Product Info'!$A$2:$AE$141,31,0)</f>
        <v>89</v>
      </c>
      <c r="W25" s="645" t="str">
        <f t="shared" si="1"/>
        <v>K</v>
      </c>
      <c r="X25" s="653"/>
      <c r="Y25" s="642"/>
      <c r="Z25" s="646"/>
      <c r="AA25" s="646"/>
      <c r="AB25" s="646"/>
      <c r="AC25" s="648"/>
      <c r="AD25" s="646"/>
      <c r="AE25" s="646"/>
      <c r="AF25" s="646"/>
      <c r="AG25" s="585"/>
      <c r="AH25" s="585"/>
      <c r="AI25" s="585"/>
      <c r="AJ25" s="585"/>
      <c r="AK25" s="585"/>
      <c r="AL25" s="585"/>
      <c r="AM25" s="585"/>
      <c r="AN25" s="585"/>
    </row>
    <row r="26">
      <c r="A26" s="586" t="s">
        <v>275</v>
      </c>
      <c r="B26" s="586" t="s">
        <v>293</v>
      </c>
      <c r="C26" s="586">
        <v>1811122.0</v>
      </c>
      <c r="D26" s="649" t="s">
        <v>257</v>
      </c>
      <c r="E26" s="649" t="s">
        <v>190</v>
      </c>
      <c r="F26" s="586" t="s">
        <v>509</v>
      </c>
      <c r="G26" s="649" t="s">
        <v>117</v>
      </c>
      <c r="H26" s="586" t="s">
        <v>127</v>
      </c>
      <c r="I26" s="650" t="s">
        <v>546</v>
      </c>
      <c r="J26" s="650" t="s">
        <v>105</v>
      </c>
      <c r="K26" s="650"/>
      <c r="L26" s="650">
        <v>313.1627105252834</v>
      </c>
      <c r="M26" s="641" t="str">
        <f>VLOOKUP(C26,'ABC Analysis Results'!$A$2:$C$140,2,0)</f>
        <v>B</v>
      </c>
      <c r="N26" s="642" t="str">
        <f>VLOOKUP(C26,'ABC Analysis Results'!$A$2:$C$140,3,0)</f>
        <v>C</v>
      </c>
      <c r="O26" s="643">
        <f>VLOOKUP(C26,'Complexity Cost Adjustment'!$C$2:$I$141,7,0)</f>
        <v>100.8198725</v>
      </c>
      <c r="P26" s="644">
        <f>VLOOKUP(C26,'Complexity Cost Adjustment'!$C$2:$G$141,5,0)</f>
        <v>209698.731</v>
      </c>
      <c r="Q26" s="644">
        <f>VLOOKUP(C26,'Complexity Cost Adjustment'!$C$2:$T$141,18,0)</f>
        <v>66987.63382</v>
      </c>
      <c r="R26" s="646">
        <f>VLOOKUP(C26,'Complexity Cost Adjustment'!$C$2:$AJ$141,34,0)</f>
        <v>0.1866767966</v>
      </c>
      <c r="S26" s="642">
        <f>VLOOKUP(C26,'Complexity Cost Adjustment'!$C$2:$H$141,6,0)</f>
        <v>2079.9345</v>
      </c>
      <c r="T26" s="642">
        <f>VLOOKUP(C26,'Complete Product Info'!$A$2:$AE$141,29,0)</f>
        <v>62</v>
      </c>
      <c r="U26" s="642">
        <f>VLOOKUP(C26,'Complete Product Info'!$A$2:$AE$141,30,0)</f>
        <v>58</v>
      </c>
      <c r="V26" s="642">
        <f>VLOOKUP(C26,'Complete Product Info'!$A$2:$AE$141,31,0)</f>
        <v>91</v>
      </c>
      <c r="W26" s="645" t="str">
        <f t="shared" si="1"/>
        <v>K</v>
      </c>
      <c r="X26" s="586"/>
      <c r="Y26" s="642"/>
      <c r="Z26" s="645"/>
      <c r="AA26" s="646"/>
      <c r="AB26" s="645"/>
      <c r="AC26" s="656"/>
      <c r="AD26" s="645"/>
      <c r="AE26" s="645"/>
      <c r="AF26" s="645"/>
      <c r="AG26" s="585"/>
      <c r="AH26" s="585"/>
      <c r="AI26" s="585"/>
      <c r="AJ26" s="585"/>
      <c r="AK26" s="585"/>
      <c r="AL26" s="585"/>
      <c r="AM26" s="585"/>
      <c r="AN26" s="585"/>
    </row>
    <row r="27">
      <c r="A27" s="586" t="s">
        <v>275</v>
      </c>
      <c r="B27" s="586" t="s">
        <v>290</v>
      </c>
      <c r="C27" s="586">
        <v>1811118.0</v>
      </c>
      <c r="D27" s="649" t="s">
        <v>257</v>
      </c>
      <c r="E27" s="649" t="s">
        <v>110</v>
      </c>
      <c r="F27" s="586" t="s">
        <v>509</v>
      </c>
      <c r="G27" s="649" t="s">
        <v>117</v>
      </c>
      <c r="H27" s="586" t="s">
        <v>127</v>
      </c>
      <c r="I27" s="650" t="s">
        <v>546</v>
      </c>
      <c r="J27" s="650" t="s">
        <v>105</v>
      </c>
      <c r="K27" s="650" t="s">
        <v>106</v>
      </c>
      <c r="L27" s="650">
        <v>404.8427145681537</v>
      </c>
      <c r="M27" s="641" t="str">
        <f>VLOOKUP(C27,'ABC Analysis Results'!$A$2:$C$140,2,0)</f>
        <v>B</v>
      </c>
      <c r="N27" s="642" t="str">
        <f>VLOOKUP(C27,'ABC Analysis Results'!$A$2:$C$140,3,0)</f>
        <v>C</v>
      </c>
      <c r="O27" s="643">
        <f>VLOOKUP(C27,'Complexity Cost Adjustment'!$C$2:$I$141,7,0)</f>
        <v>122.4855789</v>
      </c>
      <c r="P27" s="644">
        <f>VLOOKUP(C27,'Complexity Cost Adjustment'!$C$2:$G$141,5,0)</f>
        <v>217977.1</v>
      </c>
      <c r="Q27" s="644">
        <f>VLOOKUP(C27,'Complexity Cost Adjustment'!$C$2:$T$141,18,0)</f>
        <v>91417.96293</v>
      </c>
      <c r="R27" s="646">
        <f>VLOOKUP(C27,'Complexity Cost Adjustment'!$C$2:$AJ$141,34,0)</f>
        <v>0.3042936004</v>
      </c>
      <c r="S27" s="642">
        <f>VLOOKUP(C27,'Complexity Cost Adjustment'!$C$2:$H$141,6,0)</f>
        <v>1779.6144</v>
      </c>
      <c r="T27" s="642">
        <f>VLOOKUP(C27,'Complete Product Info'!$A$2:$AE$141,29,0)</f>
        <v>62</v>
      </c>
      <c r="U27" s="642">
        <f>VLOOKUP(C27,'Complete Product Info'!$A$2:$AE$141,30,0)</f>
        <v>58</v>
      </c>
      <c r="V27" s="642">
        <f>VLOOKUP(C27,'Complete Product Info'!$A$2:$AE$141,31,0)</f>
        <v>91</v>
      </c>
      <c r="W27" s="645" t="str">
        <f t="shared" si="1"/>
        <v>K</v>
      </c>
      <c r="X27" s="653"/>
      <c r="Y27" s="642"/>
      <c r="Z27" s="646"/>
      <c r="AA27" s="646"/>
      <c r="AB27" s="646"/>
      <c r="AC27" s="648"/>
      <c r="AD27" s="646"/>
      <c r="AE27" s="646"/>
      <c r="AF27" s="646"/>
      <c r="AG27" s="585"/>
      <c r="AH27" s="585"/>
      <c r="AI27" s="585"/>
      <c r="AJ27" s="585"/>
      <c r="AK27" s="585"/>
      <c r="AL27" s="585"/>
      <c r="AM27" s="585"/>
      <c r="AN27" s="585"/>
    </row>
    <row r="28">
      <c r="A28" s="586" t="s">
        <v>275</v>
      </c>
      <c r="B28" s="586" t="s">
        <v>302</v>
      </c>
      <c r="C28" s="586">
        <v>1811127.0</v>
      </c>
      <c r="D28" s="649" t="s">
        <v>257</v>
      </c>
      <c r="E28" s="649" t="s">
        <v>548</v>
      </c>
      <c r="F28" s="586" t="s">
        <v>516</v>
      </c>
      <c r="G28" s="649" t="s">
        <v>99</v>
      </c>
      <c r="H28" s="586" t="s">
        <v>522</v>
      </c>
      <c r="I28" s="650" t="s">
        <v>544</v>
      </c>
      <c r="J28" s="650" t="s">
        <v>105</v>
      </c>
      <c r="K28" s="650" t="s">
        <v>106</v>
      </c>
      <c r="L28" s="650">
        <v>81.1444970621099</v>
      </c>
      <c r="M28" s="641" t="str">
        <f>VLOOKUP(C28,'ABC Analysis Results'!$A$2:$C$140,2,0)</f>
        <v>B</v>
      </c>
      <c r="N28" s="642" t="str">
        <f>VLOOKUP(C28,'ABC Analysis Results'!$A$2:$C$140,3,0)</f>
        <v>C</v>
      </c>
      <c r="O28" s="643">
        <f>VLOOKUP(C28,'Complexity Cost Adjustment'!$C$2:$I$141,7,0)</f>
        <v>116.1002064</v>
      </c>
      <c r="P28" s="644">
        <f>VLOOKUP(C28,'Complexity Cost Adjustment'!$C$2:$G$141,5,0)</f>
        <v>229317.9</v>
      </c>
      <c r="Q28" s="644">
        <f>VLOOKUP(C28,'Complexity Cost Adjustment'!$C$2:$T$141,18,0)</f>
        <v>61575.1305</v>
      </c>
      <c r="R28" s="646">
        <f>VLOOKUP(C28,'Complexity Cost Adjustment'!$C$2:$AJ$141,34,0)</f>
        <v>0.1651200455</v>
      </c>
      <c r="S28" s="642">
        <f>VLOOKUP(C28,'Complexity Cost Adjustment'!$C$2:$H$141,6,0)</f>
        <v>1975.1722</v>
      </c>
      <c r="T28" s="642">
        <f>VLOOKUP(C28,'Complete Product Info'!$A$2:$AE$141,29,0)</f>
        <v>65</v>
      </c>
      <c r="U28" s="642">
        <f>VLOOKUP(C28,'Complete Product Info'!$A$2:$AE$141,30,0)</f>
        <v>60</v>
      </c>
      <c r="V28" s="642">
        <f>VLOOKUP(C28,'Complete Product Info'!$A$2:$AE$141,31,0)</f>
        <v>92</v>
      </c>
      <c r="W28" s="645" t="str">
        <f t="shared" si="1"/>
        <v>K</v>
      </c>
      <c r="X28" s="586"/>
      <c r="Y28" s="642"/>
      <c r="Z28" s="645"/>
      <c r="AA28" s="646"/>
      <c r="AB28" s="645"/>
      <c r="AC28" s="656"/>
      <c r="AD28" s="645"/>
      <c r="AE28" s="645"/>
      <c r="AF28" s="645"/>
      <c r="AG28" s="585"/>
      <c r="AH28" s="585"/>
      <c r="AI28" s="585"/>
      <c r="AJ28" s="585"/>
      <c r="AK28" s="585"/>
      <c r="AL28" s="585"/>
      <c r="AM28" s="585"/>
      <c r="AN28" s="585"/>
    </row>
    <row r="29">
      <c r="A29" s="586" t="s">
        <v>275</v>
      </c>
      <c r="B29" s="586" t="s">
        <v>292</v>
      </c>
      <c r="C29" s="586">
        <v>1811120.0</v>
      </c>
      <c r="D29" s="649" t="s">
        <v>257</v>
      </c>
      <c r="E29" s="649" t="s">
        <v>110</v>
      </c>
      <c r="F29" s="586" t="s">
        <v>509</v>
      </c>
      <c r="G29" s="649" t="s">
        <v>117</v>
      </c>
      <c r="H29" s="586" t="s">
        <v>127</v>
      </c>
      <c r="I29" s="650" t="s">
        <v>546</v>
      </c>
      <c r="J29" s="650" t="s">
        <v>105</v>
      </c>
      <c r="K29" s="650"/>
      <c r="L29" s="650">
        <v>109.36014737086526</v>
      </c>
      <c r="M29" s="641" t="str">
        <f>VLOOKUP(C29,'ABC Analysis Results'!$A$2:$C$140,2,0)</f>
        <v>B</v>
      </c>
      <c r="N29" s="642" t="str">
        <f>VLOOKUP(C29,'ABC Analysis Results'!$A$2:$C$140,3,0)</f>
        <v>C</v>
      </c>
      <c r="O29" s="643">
        <f>VLOOKUP(C29,'Complexity Cost Adjustment'!$C$2:$I$141,7,0)</f>
        <v>98.75319052</v>
      </c>
      <c r="P29" s="644">
        <f>VLOOKUP(C29,'Complexity Cost Adjustment'!$C$2:$G$141,5,0)</f>
        <v>268203.642</v>
      </c>
      <c r="Q29" s="644">
        <f>VLOOKUP(C29,'Complexity Cost Adjustment'!$C$2:$T$141,18,0)</f>
        <v>69811.33974</v>
      </c>
      <c r="R29" s="646">
        <f>VLOOKUP(C29,'Complexity Cost Adjustment'!$C$2:$AJ$141,34,0)</f>
        <v>0.157110872</v>
      </c>
      <c r="S29" s="642">
        <f>VLOOKUP(C29,'Complexity Cost Adjustment'!$C$2:$H$141,6,0)</f>
        <v>2715.8985</v>
      </c>
      <c r="T29" s="642">
        <f>VLOOKUP(C29,'Complete Product Info'!$A$2:$AE$141,29,0)</f>
        <v>62</v>
      </c>
      <c r="U29" s="642">
        <f>VLOOKUP(C29,'Complete Product Info'!$A$2:$AE$141,30,0)</f>
        <v>58</v>
      </c>
      <c r="V29" s="642">
        <f>VLOOKUP(C29,'Complete Product Info'!$A$2:$AE$141,31,0)</f>
        <v>91</v>
      </c>
      <c r="W29" s="645" t="str">
        <f t="shared" si="1"/>
        <v>K</v>
      </c>
      <c r="X29" s="653"/>
      <c r="Y29" s="642"/>
      <c r="Z29" s="646"/>
      <c r="AA29" s="646"/>
      <c r="AB29" s="646"/>
      <c r="AC29" s="648"/>
      <c r="AD29" s="646"/>
      <c r="AE29" s="646"/>
      <c r="AF29" s="646"/>
      <c r="AG29" s="585"/>
      <c r="AH29" s="585"/>
      <c r="AI29" s="585"/>
      <c r="AJ29" s="585"/>
      <c r="AK29" s="585"/>
      <c r="AL29" s="585"/>
      <c r="AM29" s="585"/>
      <c r="AN29" s="585"/>
    </row>
    <row r="30">
      <c r="A30" s="586" t="s">
        <v>179</v>
      </c>
      <c r="B30" s="586" t="s">
        <v>195</v>
      </c>
      <c r="C30" s="586">
        <v>1811068.0</v>
      </c>
      <c r="D30" s="649" t="s">
        <v>479</v>
      </c>
      <c r="E30" s="649" t="s">
        <v>547</v>
      </c>
      <c r="F30" s="586" t="s">
        <v>509</v>
      </c>
      <c r="G30" s="649" t="s">
        <v>117</v>
      </c>
      <c r="H30" s="586" t="s">
        <v>127</v>
      </c>
      <c r="I30" s="650" t="s">
        <v>546</v>
      </c>
      <c r="J30" s="650" t="s">
        <v>139</v>
      </c>
      <c r="K30" s="650" t="s">
        <v>112</v>
      </c>
      <c r="L30" s="650">
        <v>17.390386003430528</v>
      </c>
      <c r="M30" s="641" t="str">
        <f>VLOOKUP(C30,'ABC Analysis Results'!$A$2:$C$140,2,0)</f>
        <v>B</v>
      </c>
      <c r="N30" s="642" t="str">
        <f>VLOOKUP(C30,'ABC Analysis Results'!$A$2:$C$140,3,0)</f>
        <v>C</v>
      </c>
      <c r="O30" s="643">
        <f>VLOOKUP(C30,'Complexity Cost Adjustment'!$C$2:$I$141,7,0)</f>
        <v>56.14370798</v>
      </c>
      <c r="P30" s="644">
        <f>VLOOKUP(C30,'Complexity Cost Adjustment'!$C$2:$G$141,5,0)</f>
        <v>349042.266</v>
      </c>
      <c r="Q30" s="644">
        <f>VLOOKUP(C30,'Complexity Cost Adjustment'!$C$2:$T$141,18,0)</f>
        <v>52529.43522</v>
      </c>
      <c r="R30" s="646">
        <f>VLOOKUP(C30,'Complexity Cost Adjustment'!$C$2:$AJ$141,34,0)</f>
        <v>0.04063234947</v>
      </c>
      <c r="S30" s="642">
        <f>VLOOKUP(C30,'Complexity Cost Adjustment'!$C$2:$H$141,6,0)</f>
        <v>6216.9436</v>
      </c>
      <c r="T30" s="642">
        <f>VLOOKUP(C30,'Complete Product Info'!$A$2:$AE$141,29,0)</f>
        <v>55</v>
      </c>
      <c r="U30" s="642">
        <f>VLOOKUP(C30,'Complete Product Info'!$A$2:$AE$141,30,0)</f>
        <v>53</v>
      </c>
      <c r="V30" s="642">
        <f>VLOOKUP(C30,'Complete Product Info'!$A$2:$AE$141,31,0)</f>
        <v>92</v>
      </c>
      <c r="W30" s="645" t="str">
        <f t="shared" si="1"/>
        <v>K</v>
      </c>
      <c r="X30" s="586"/>
      <c r="Y30" s="642"/>
      <c r="Z30" s="645"/>
      <c r="AA30" s="646"/>
      <c r="AB30" s="645"/>
      <c r="AC30" s="656"/>
      <c r="AD30" s="645"/>
      <c r="AE30" s="645"/>
      <c r="AF30" s="645"/>
      <c r="AG30" s="585"/>
      <c r="AH30" s="585"/>
      <c r="AI30" s="585"/>
      <c r="AJ30" s="585"/>
      <c r="AK30" s="585"/>
      <c r="AL30" s="585"/>
      <c r="AM30" s="585"/>
      <c r="AN30" s="585"/>
    </row>
    <row r="31">
      <c r="A31" s="586" t="s">
        <v>96</v>
      </c>
      <c r="B31" s="586" t="s">
        <v>97</v>
      </c>
      <c r="C31" s="586">
        <v>1811001.0</v>
      </c>
      <c r="D31" s="649" t="s">
        <v>479</v>
      </c>
      <c r="E31" s="649" t="s">
        <v>188</v>
      </c>
      <c r="F31" s="586" t="s">
        <v>509</v>
      </c>
      <c r="G31" s="649" t="s">
        <v>99</v>
      </c>
      <c r="H31" s="586" t="s">
        <v>522</v>
      </c>
      <c r="I31" s="650" t="s">
        <v>544</v>
      </c>
      <c r="J31" s="650" t="s">
        <v>105</v>
      </c>
      <c r="K31" s="650" t="s">
        <v>106</v>
      </c>
      <c r="L31" s="650">
        <v>232.11476133552623</v>
      </c>
      <c r="M31" s="641" t="str">
        <f>VLOOKUP(C31,'ABC Analysis Results'!$A$2:$C$140,2,0)</f>
        <v>B</v>
      </c>
      <c r="N31" s="642" t="str">
        <f>VLOOKUP(C31,'ABC Analysis Results'!$A$2:$C$140,3,0)</f>
        <v>C</v>
      </c>
      <c r="O31" s="643">
        <f>VLOOKUP(C31,'Complexity Cost Adjustment'!$C$2:$I$141,7,0)</f>
        <v>95.63306969</v>
      </c>
      <c r="P31" s="644">
        <f>VLOOKUP(C31,'Complexity Cost Adjustment'!$C$2:$G$141,5,0)</f>
        <v>399733.799</v>
      </c>
      <c r="Q31" s="644">
        <f>VLOOKUP(C31,'Complexity Cost Adjustment'!$C$2:$T$141,18,0)</f>
        <v>58482.69345</v>
      </c>
      <c r="R31" s="646">
        <f>VLOOKUP(C31,'Complexity Cost Adjustment'!$C$2:$AJ$141,34,0)</f>
        <v>0.1012456792</v>
      </c>
      <c r="S31" s="642">
        <f>VLOOKUP(C31,'Complexity Cost Adjustment'!$C$2:$H$141,6,0)</f>
        <v>4179.87</v>
      </c>
      <c r="T31" s="642">
        <f>VLOOKUP(C31,'Complete Product Info'!$A$2:$AE$141,29,0)</f>
        <v>56</v>
      </c>
      <c r="U31" s="642">
        <f>VLOOKUP(C31,'Complete Product Info'!$A$2:$AE$141,30,0)</f>
        <v>56</v>
      </c>
      <c r="V31" s="642">
        <f>VLOOKUP(C31,'Complete Product Info'!$A$2:$AE$141,31,0)</f>
        <v>91</v>
      </c>
      <c r="W31" s="645" t="str">
        <f t="shared" si="1"/>
        <v>K</v>
      </c>
      <c r="X31" s="653"/>
      <c r="Y31" s="642"/>
      <c r="Z31" s="646"/>
      <c r="AA31" s="646"/>
      <c r="AB31" s="646"/>
      <c r="AC31" s="648"/>
      <c r="AD31" s="646"/>
      <c r="AE31" s="646"/>
      <c r="AF31" s="646"/>
      <c r="AG31" s="585"/>
      <c r="AH31" s="585"/>
      <c r="AI31" s="585"/>
      <c r="AJ31" s="585"/>
      <c r="AK31" s="585"/>
      <c r="AL31" s="585"/>
      <c r="AM31" s="585"/>
      <c r="AN31" s="585"/>
    </row>
    <row r="32">
      <c r="A32" s="586" t="s">
        <v>96</v>
      </c>
      <c r="B32" s="586" t="s">
        <v>129</v>
      </c>
      <c r="C32" s="586">
        <v>1811017.0</v>
      </c>
      <c r="D32" s="649" t="s">
        <v>479</v>
      </c>
      <c r="E32" s="649" t="s">
        <v>190</v>
      </c>
      <c r="F32" s="586" t="s">
        <v>509</v>
      </c>
      <c r="G32" s="649" t="s">
        <v>117</v>
      </c>
      <c r="H32" s="586" t="s">
        <v>127</v>
      </c>
      <c r="I32" s="650" t="s">
        <v>546</v>
      </c>
      <c r="J32" s="650" t="s">
        <v>105</v>
      </c>
      <c r="K32" s="650" t="s">
        <v>106</v>
      </c>
      <c r="L32" s="650">
        <v>68.77907474424038</v>
      </c>
      <c r="M32" s="641" t="str">
        <f>VLOOKUP(C32,'ABC Analysis Results'!$A$2:$C$140,2,0)</f>
        <v>C</v>
      </c>
      <c r="N32" s="642" t="str">
        <f>VLOOKUP(C32,'ABC Analysis Results'!$A$2:$C$140,3,0)</f>
        <v>C</v>
      </c>
      <c r="O32" s="643">
        <f>VLOOKUP(C32,'Complexity Cost Adjustment'!$C$2:$I$141,7,0)</f>
        <v>64.48184051</v>
      </c>
      <c r="P32" s="644">
        <f>VLOOKUP(C32,'Complexity Cost Adjustment'!$C$2:$G$141,5,0)</f>
        <v>456934.61</v>
      </c>
      <c r="Q32" s="644">
        <f>VLOOKUP(C32,'Complexity Cost Adjustment'!$C$2:$T$141,18,0)</f>
        <v>27559.38894</v>
      </c>
      <c r="R32" s="646">
        <f>VLOOKUP(C32,'Complexity Cost Adjustment'!$C$2:$AJ$141,34,0)</f>
        <v>-0.003982865961</v>
      </c>
      <c r="S32" s="642">
        <f>VLOOKUP(C32,'Complexity Cost Adjustment'!$C$2:$H$141,6,0)</f>
        <v>7086.2526</v>
      </c>
      <c r="T32" s="642">
        <f>VLOOKUP(C32,'Complete Product Info'!$A$2:$AE$141,29,0)</f>
        <v>56</v>
      </c>
      <c r="U32" s="642">
        <f>VLOOKUP(C32,'Complete Product Info'!$A$2:$AE$141,30,0)</f>
        <v>56</v>
      </c>
      <c r="V32" s="642">
        <f>VLOOKUP(C32,'Complete Product Info'!$A$2:$AE$141,31,0)</f>
        <v>91</v>
      </c>
      <c r="W32" s="645" t="str">
        <f t="shared" si="1"/>
        <v>K</v>
      </c>
      <c r="X32" s="586"/>
      <c r="Y32" s="642"/>
      <c r="Z32" s="645"/>
      <c r="AA32" s="646"/>
      <c r="AB32" s="645"/>
      <c r="AC32" s="656"/>
      <c r="AD32" s="645"/>
      <c r="AE32" s="645"/>
      <c r="AF32" s="645"/>
      <c r="AG32" s="585"/>
      <c r="AH32" s="585"/>
      <c r="AI32" s="585"/>
      <c r="AJ32" s="585"/>
      <c r="AK32" s="585"/>
      <c r="AL32" s="585"/>
      <c r="AM32" s="585"/>
      <c r="AN32" s="585"/>
    </row>
    <row r="33">
      <c r="A33" s="586" t="s">
        <v>310</v>
      </c>
      <c r="B33" s="586" t="s">
        <v>318</v>
      </c>
      <c r="C33" s="586">
        <v>1811138.0</v>
      </c>
      <c r="D33" s="649" t="s">
        <v>479</v>
      </c>
      <c r="E33" s="649" t="s">
        <v>547</v>
      </c>
      <c r="F33" s="586" t="s">
        <v>509</v>
      </c>
      <c r="G33" s="649" t="s">
        <v>312</v>
      </c>
      <c r="H33" s="586" t="s">
        <v>556</v>
      </c>
      <c r="I33" s="650" t="s">
        <v>557</v>
      </c>
      <c r="J33" s="650"/>
      <c r="K33" s="650" t="s">
        <v>106</v>
      </c>
      <c r="L33" s="650">
        <v>1.6862239006211177</v>
      </c>
      <c r="M33" s="641" t="str">
        <f>VLOOKUP(C33,'ABC Analysis Results'!$A$2:$C$140,2,0)</f>
        <v>B</v>
      </c>
      <c r="N33" s="642" t="str">
        <f>VLOOKUP(C33,'ABC Analysis Results'!$A$2:$C$140,3,0)</f>
        <v>C</v>
      </c>
      <c r="O33" s="643">
        <f>VLOOKUP(C33,'Complexity Cost Adjustment'!$C$2:$I$141,7,0)</f>
        <v>44.0112503</v>
      </c>
      <c r="P33" s="644">
        <f>VLOOKUP(C33,'Complexity Cost Adjustment'!$C$2:$G$141,5,0)</f>
        <v>505548.43</v>
      </c>
      <c r="Q33" s="644">
        <f>VLOOKUP(C33,'Complexity Cost Adjustment'!$C$2:$T$141,18,0)</f>
        <v>98014.01162</v>
      </c>
      <c r="R33" s="646">
        <f>VLOOKUP(C33,'Complexity Cost Adjustment'!$C$2:$AJ$141,34,0)</f>
        <v>0.1393316767</v>
      </c>
      <c r="S33" s="642">
        <f>VLOOKUP(C33,'Complexity Cost Adjustment'!$C$2:$H$141,6,0)</f>
        <v>11486.8</v>
      </c>
      <c r="T33" s="642">
        <f>VLOOKUP(C33,'Complete Product Info'!$A$2:$AE$141,29,0)</f>
        <v>40</v>
      </c>
      <c r="U33" s="642">
        <f>VLOOKUP(C33,'Complete Product Info'!$A$2:$AE$141,30,0)</f>
        <v>30</v>
      </c>
      <c r="V33" s="642">
        <f>VLOOKUP(C33,'Complete Product Info'!$A$2:$AE$141,31,0)</f>
        <v>89</v>
      </c>
      <c r="W33" s="645" t="str">
        <f t="shared" si="1"/>
        <v>K</v>
      </c>
      <c r="X33" s="653"/>
      <c r="Y33" s="642"/>
      <c r="Z33" s="646"/>
      <c r="AA33" s="646"/>
      <c r="AB33" s="646"/>
      <c r="AC33" s="648"/>
      <c r="AD33" s="646"/>
      <c r="AE33" s="646"/>
      <c r="AF33" s="646"/>
      <c r="AG33" s="585"/>
      <c r="AH33" s="585"/>
      <c r="AI33" s="585"/>
      <c r="AJ33" s="585"/>
      <c r="AK33" s="585"/>
      <c r="AL33" s="585"/>
      <c r="AM33" s="585"/>
      <c r="AN33" s="585"/>
    </row>
    <row r="34">
      <c r="A34" s="586" t="s">
        <v>275</v>
      </c>
      <c r="B34" s="586" t="s">
        <v>288</v>
      </c>
      <c r="C34" s="586">
        <v>1811116.0</v>
      </c>
      <c r="D34" s="649" t="s">
        <v>257</v>
      </c>
      <c r="E34" s="649" t="s">
        <v>110</v>
      </c>
      <c r="F34" s="586" t="s">
        <v>509</v>
      </c>
      <c r="G34" s="649" t="s">
        <v>117</v>
      </c>
      <c r="H34" s="586" t="s">
        <v>127</v>
      </c>
      <c r="I34" s="650" t="s">
        <v>546</v>
      </c>
      <c r="J34" s="650" t="s">
        <v>105</v>
      </c>
      <c r="K34" s="650" t="s">
        <v>106</v>
      </c>
      <c r="L34" s="650">
        <v>278.0639697231093</v>
      </c>
      <c r="M34" s="641" t="str">
        <f>VLOOKUP(C34,'ABC Analysis Results'!$A$2:$C$140,2,0)</f>
        <v>B</v>
      </c>
      <c r="N34" s="642" t="str">
        <f>VLOOKUP(C34,'ABC Analysis Results'!$A$2:$C$140,3,0)</f>
        <v>C</v>
      </c>
      <c r="O34" s="643">
        <f>VLOOKUP(C34,'Complexity Cost Adjustment'!$C$2:$I$141,7,0)</f>
        <v>107.4185491</v>
      </c>
      <c r="P34" s="644">
        <f>VLOOKUP(C34,'Complexity Cost Adjustment'!$C$2:$G$141,5,0)</f>
        <v>506261.624</v>
      </c>
      <c r="Q34" s="644">
        <f>VLOOKUP(C34,'Complexity Cost Adjustment'!$C$2:$T$141,18,0)</f>
        <v>82286.77564</v>
      </c>
      <c r="R34" s="646">
        <f>VLOOKUP(C34,'Complexity Cost Adjustment'!$C$2:$AJ$141,34,0)</f>
        <v>0.02602887712</v>
      </c>
      <c r="S34" s="642">
        <f>VLOOKUP(C34,'Complexity Cost Adjustment'!$C$2:$H$141,6,0)</f>
        <v>4712.9814</v>
      </c>
      <c r="T34" s="642">
        <f>VLOOKUP(C34,'Complete Product Info'!$A$2:$AE$141,29,0)</f>
        <v>62</v>
      </c>
      <c r="U34" s="642">
        <f>VLOOKUP(C34,'Complete Product Info'!$A$2:$AE$141,30,0)</f>
        <v>58</v>
      </c>
      <c r="V34" s="642">
        <f>VLOOKUP(C34,'Complete Product Info'!$A$2:$AE$141,31,0)</f>
        <v>91</v>
      </c>
      <c r="W34" s="645" t="str">
        <f t="shared" si="1"/>
        <v>K</v>
      </c>
      <c r="X34" s="653"/>
      <c r="Y34" s="642"/>
      <c r="Z34" s="646"/>
      <c r="AA34" s="646"/>
      <c r="AB34" s="646"/>
      <c r="AC34" s="648"/>
      <c r="AD34" s="646"/>
      <c r="AE34" s="646"/>
      <c r="AF34" s="646"/>
      <c r="AG34" s="585"/>
      <c r="AH34" s="585"/>
      <c r="AI34" s="585"/>
      <c r="AJ34" s="585"/>
      <c r="AK34" s="585"/>
      <c r="AL34" s="585"/>
      <c r="AM34" s="585"/>
      <c r="AN34" s="585"/>
    </row>
    <row r="35">
      <c r="A35" s="586" t="s">
        <v>133</v>
      </c>
      <c r="B35" s="586" t="s">
        <v>151</v>
      </c>
      <c r="C35" s="586">
        <v>1811032.0</v>
      </c>
      <c r="D35" s="649" t="s">
        <v>479</v>
      </c>
      <c r="E35" s="649" t="s">
        <v>190</v>
      </c>
      <c r="F35" s="586" t="s">
        <v>509</v>
      </c>
      <c r="G35" s="649" t="s">
        <v>117</v>
      </c>
      <c r="H35" s="586" t="s">
        <v>522</v>
      </c>
      <c r="I35" s="650" t="s">
        <v>544</v>
      </c>
      <c r="J35" s="650" t="s">
        <v>105</v>
      </c>
      <c r="K35" s="650" t="s">
        <v>146</v>
      </c>
      <c r="L35" s="650">
        <v>820.1406819861892</v>
      </c>
      <c r="M35" s="641" t="str">
        <f>VLOOKUP(C35,'ABC Analysis Results'!$A$2:$C$140,2,0)</f>
        <v>B</v>
      </c>
      <c r="N35" s="642" t="str">
        <f>VLOOKUP(C35,'ABC Analysis Results'!$A$2:$C$140,3,0)</f>
        <v>C</v>
      </c>
      <c r="O35" s="643">
        <f>VLOOKUP(C35,'Complexity Cost Adjustment'!$C$2:$I$141,7,0)</f>
        <v>81.2656371</v>
      </c>
      <c r="P35" s="644">
        <f>VLOOKUP(C35,'Complexity Cost Adjustment'!$C$2:$G$141,5,0)</f>
        <v>558524.868</v>
      </c>
      <c r="Q35" s="644">
        <f>VLOOKUP(C35,'Complexity Cost Adjustment'!$C$2:$T$141,18,0)</f>
        <v>84331.20997</v>
      </c>
      <c r="R35" s="646">
        <f>VLOOKUP(C35,'Complexity Cost Adjustment'!$C$2:$AJ$141,34,0)</f>
        <v>0.07763784249</v>
      </c>
      <c r="S35" s="642">
        <f>VLOOKUP(C35,'Complexity Cost Adjustment'!$C$2:$H$141,6,0)</f>
        <v>6872.8295</v>
      </c>
      <c r="T35" s="642">
        <f>VLOOKUP(C35,'Complete Product Info'!$A$2:$AE$141,29,0)</f>
        <v>64</v>
      </c>
      <c r="U35" s="642">
        <f>VLOOKUP(C35,'Complete Product Info'!$A$2:$AE$141,30,0)</f>
        <v>60</v>
      </c>
      <c r="V35" s="642">
        <f>VLOOKUP(C35,'Complete Product Info'!$A$2:$AE$141,31,0)</f>
        <v>89</v>
      </c>
      <c r="W35" s="645" t="str">
        <f t="shared" si="1"/>
        <v>K</v>
      </c>
      <c r="X35" s="586"/>
      <c r="Y35" s="642"/>
      <c r="Z35" s="645"/>
      <c r="AA35" s="646"/>
      <c r="AB35" s="645"/>
      <c r="AC35" s="656"/>
      <c r="AD35" s="645"/>
      <c r="AE35" s="645"/>
      <c r="AF35" s="645"/>
      <c r="AG35" s="585"/>
      <c r="AH35" s="585"/>
      <c r="AI35" s="585"/>
      <c r="AJ35" s="585"/>
      <c r="AK35" s="585"/>
      <c r="AL35" s="585"/>
      <c r="AM35" s="585"/>
      <c r="AN35" s="585"/>
    </row>
    <row r="36">
      <c r="A36" s="586" t="s">
        <v>133</v>
      </c>
      <c r="B36" s="586" t="s">
        <v>138</v>
      </c>
      <c r="C36" s="586">
        <v>1811022.0</v>
      </c>
      <c r="D36" s="649" t="s">
        <v>479</v>
      </c>
      <c r="E36" s="649" t="s">
        <v>188</v>
      </c>
      <c r="F36" s="586" t="s">
        <v>509</v>
      </c>
      <c r="G36" s="649" t="s">
        <v>117</v>
      </c>
      <c r="H36" s="586" t="s">
        <v>522</v>
      </c>
      <c r="I36" s="650" t="s">
        <v>544</v>
      </c>
      <c r="J36" s="650" t="s">
        <v>139</v>
      </c>
      <c r="K36" s="650" t="s">
        <v>106</v>
      </c>
      <c r="L36" s="650">
        <v>75.7060877703777</v>
      </c>
      <c r="M36" s="641" t="str">
        <f>VLOOKUP(C36,'ABC Analysis Results'!$A$2:$C$140,2,0)</f>
        <v>C</v>
      </c>
      <c r="N36" s="642" t="str">
        <f>VLOOKUP(C36,'ABC Analysis Results'!$A$2:$C$140,3,0)</f>
        <v>C</v>
      </c>
      <c r="O36" s="643">
        <f>VLOOKUP(C36,'Complexity Cost Adjustment'!$C$2:$I$141,7,0)</f>
        <v>147.1761603</v>
      </c>
      <c r="P36" s="644">
        <f>VLOOKUP(C36,'Complexity Cost Adjustment'!$C$2:$G$141,5,0)</f>
        <v>596217.984</v>
      </c>
      <c r="Q36" s="644">
        <f>VLOOKUP(C36,'Complexity Cost Adjustment'!$C$2:$T$141,18,0)</f>
        <v>40449.76658</v>
      </c>
      <c r="R36" s="646">
        <f>VLOOKUP(C36,'Complexity Cost Adjustment'!$C$2:$AJ$141,34,0)</f>
        <v>0.02137455424</v>
      </c>
      <c r="S36" s="642">
        <f>VLOOKUP(C36,'Complexity Cost Adjustment'!$C$2:$H$141,6,0)</f>
        <v>4051.05</v>
      </c>
      <c r="T36" s="642">
        <f>VLOOKUP(C36,'Complete Product Info'!$A$2:$AE$141,29,0)</f>
        <v>64</v>
      </c>
      <c r="U36" s="642">
        <f>VLOOKUP(C36,'Complete Product Info'!$A$2:$AE$141,30,0)</f>
        <v>60</v>
      </c>
      <c r="V36" s="642">
        <f>VLOOKUP(C36,'Complete Product Info'!$A$2:$AE$141,31,0)</f>
        <v>89</v>
      </c>
      <c r="W36" s="645" t="str">
        <f t="shared" si="1"/>
        <v>K</v>
      </c>
      <c r="X36" s="586"/>
      <c r="Y36" s="642"/>
      <c r="Z36" s="645"/>
      <c r="AA36" s="646"/>
      <c r="AB36" s="645"/>
      <c r="AC36" s="652"/>
      <c r="AD36" s="658"/>
      <c r="AE36" s="645"/>
      <c r="AF36" s="645"/>
      <c r="AG36" s="585"/>
      <c r="AH36" s="585"/>
      <c r="AI36" s="585"/>
      <c r="AJ36" s="585"/>
      <c r="AK36" s="585"/>
      <c r="AL36" s="585"/>
      <c r="AM36" s="585"/>
      <c r="AN36" s="585"/>
    </row>
    <row r="37">
      <c r="A37" s="586" t="s">
        <v>264</v>
      </c>
      <c r="B37" s="586" t="s">
        <v>554</v>
      </c>
      <c r="C37" s="586">
        <v>1811106.0</v>
      </c>
      <c r="D37" s="649" t="s">
        <v>257</v>
      </c>
      <c r="E37" s="649" t="s">
        <v>547</v>
      </c>
      <c r="F37" s="586" t="s">
        <v>509</v>
      </c>
      <c r="G37" s="649" t="s">
        <v>117</v>
      </c>
      <c r="H37" s="586" t="s">
        <v>522</v>
      </c>
      <c r="I37" s="650" t="s">
        <v>544</v>
      </c>
      <c r="J37" s="650" t="s">
        <v>105</v>
      </c>
      <c r="K37" s="650" t="s">
        <v>268</v>
      </c>
      <c r="L37" s="650">
        <v>302.7979519061419</v>
      </c>
      <c r="M37" s="641" t="str">
        <f>VLOOKUP(C37,'ABC Analysis Results'!$A$2:$C$140,2,0)</f>
        <v>B</v>
      </c>
      <c r="N37" s="642" t="str">
        <f>VLOOKUP(C37,'ABC Analysis Results'!$A$2:$C$140,3,0)</f>
        <v>C</v>
      </c>
      <c r="O37" s="643">
        <f>VLOOKUP(C37,'Complexity Cost Adjustment'!$C$2:$I$141,7,0)</f>
        <v>190.6983173</v>
      </c>
      <c r="P37" s="644">
        <f>VLOOKUP(C37,'Complexity Cost Adjustment'!$C$2:$G$141,5,0)</f>
        <v>597852.955</v>
      </c>
      <c r="Q37" s="644">
        <f>VLOOKUP(C37,'Complexity Cost Adjustment'!$C$2:$T$141,18,0)</f>
        <v>99942.22103</v>
      </c>
      <c r="R37" s="646">
        <f>VLOOKUP(C37,'Complexity Cost Adjustment'!$C$2:$AJ$141,34,0)</f>
        <v>-0.03784392977</v>
      </c>
      <c r="S37" s="642">
        <f>VLOOKUP(C37,'Complexity Cost Adjustment'!$C$2:$H$141,6,0)</f>
        <v>3135.072</v>
      </c>
      <c r="T37" s="642">
        <f>VLOOKUP(C37,'Complete Product Info'!$A$2:$AE$141,29,0)</f>
        <v>123</v>
      </c>
      <c r="U37" s="642">
        <f>VLOOKUP(C37,'Complete Product Info'!$A$2:$AE$141,30,0)</f>
        <v>199</v>
      </c>
      <c r="V37" s="642">
        <f>VLOOKUP(C37,'Complete Product Info'!$A$2:$AE$141,31,0)</f>
        <v>90</v>
      </c>
      <c r="W37" s="645" t="str">
        <f t="shared" si="1"/>
        <v>K</v>
      </c>
      <c r="X37" s="586"/>
      <c r="Y37" s="642"/>
      <c r="Z37" s="645"/>
      <c r="AA37" s="646"/>
      <c r="AB37" s="645"/>
      <c r="AC37" s="652"/>
      <c r="AD37" s="658"/>
      <c r="AE37" s="645"/>
      <c r="AF37" s="645"/>
      <c r="AG37" s="585"/>
      <c r="AH37" s="585"/>
      <c r="AI37" s="585"/>
      <c r="AJ37" s="585"/>
      <c r="AK37" s="585"/>
      <c r="AL37" s="585"/>
      <c r="AM37" s="585"/>
      <c r="AN37" s="585"/>
    </row>
    <row r="38">
      <c r="A38" s="586" t="s">
        <v>275</v>
      </c>
      <c r="B38" s="586" t="s">
        <v>307</v>
      </c>
      <c r="C38" s="586">
        <v>1811131.0</v>
      </c>
      <c r="D38" s="649" t="s">
        <v>257</v>
      </c>
      <c r="E38" s="649" t="s">
        <v>110</v>
      </c>
      <c r="F38" s="586" t="s">
        <v>516</v>
      </c>
      <c r="G38" s="649" t="s">
        <v>99</v>
      </c>
      <c r="H38" s="586" t="s">
        <v>522</v>
      </c>
      <c r="I38" s="650" t="s">
        <v>544</v>
      </c>
      <c r="J38" s="650" t="s">
        <v>105</v>
      </c>
      <c r="K38" s="650" t="s">
        <v>106</v>
      </c>
      <c r="L38" s="650">
        <v>43.98046524125125</v>
      </c>
      <c r="M38" s="641" t="str">
        <f>VLOOKUP(C38,'ABC Analysis Results'!$A$2:$C$140,2,0)</f>
        <v>A</v>
      </c>
      <c r="N38" s="642" t="str">
        <f>VLOOKUP(C38,'ABC Analysis Results'!$A$2:$C$140,3,0)</f>
        <v>C</v>
      </c>
      <c r="O38" s="643">
        <f>VLOOKUP(C38,'Complexity Cost Adjustment'!$C$2:$I$141,7,0)</f>
        <v>98.84609783</v>
      </c>
      <c r="P38" s="644">
        <f>VLOOKUP(C38,'Complexity Cost Adjustment'!$C$2:$G$141,5,0)</f>
        <v>629329.283</v>
      </c>
      <c r="Q38" s="644">
        <f>VLOOKUP(C38,'Complexity Cost Adjustment'!$C$2:$T$141,18,0)</f>
        <v>130231.7715</v>
      </c>
      <c r="R38" s="646">
        <f>VLOOKUP(C38,'Complexity Cost Adjustment'!$C$2:$AJ$141,34,0)</f>
        <v>0.07270310869</v>
      </c>
      <c r="S38" s="642">
        <f>VLOOKUP(C38,'Complexity Cost Adjustment'!$C$2:$H$141,6,0)</f>
        <v>6366.759</v>
      </c>
      <c r="T38" s="642">
        <f>VLOOKUP(C38,'Complete Product Info'!$A$2:$AE$141,29,0)</f>
        <v>65</v>
      </c>
      <c r="U38" s="642">
        <f>VLOOKUP(C38,'Complete Product Info'!$A$2:$AE$141,30,0)</f>
        <v>60</v>
      </c>
      <c r="V38" s="642">
        <f>VLOOKUP(C38,'Complete Product Info'!$A$2:$AE$141,31,0)</f>
        <v>92</v>
      </c>
      <c r="W38" s="645" t="str">
        <f t="shared" si="1"/>
        <v>K</v>
      </c>
      <c r="X38" s="586"/>
      <c r="Y38" s="642"/>
      <c r="Z38" s="645"/>
      <c r="AA38" s="646"/>
      <c r="AB38" s="645"/>
      <c r="AC38" s="652"/>
      <c r="AD38" s="658"/>
      <c r="AE38" s="645"/>
      <c r="AF38" s="645"/>
      <c r="AG38" s="585"/>
      <c r="AH38" s="585"/>
      <c r="AI38" s="585"/>
      <c r="AJ38" s="585"/>
      <c r="AK38" s="585"/>
      <c r="AL38" s="585"/>
      <c r="AM38" s="585"/>
      <c r="AN38" s="585"/>
    </row>
    <row r="39">
      <c r="A39" s="586" t="s">
        <v>133</v>
      </c>
      <c r="B39" s="586" t="s">
        <v>152</v>
      </c>
      <c r="C39" s="586">
        <v>1811033.0</v>
      </c>
      <c r="D39" s="649" t="s">
        <v>479</v>
      </c>
      <c r="E39" s="649" t="s">
        <v>110</v>
      </c>
      <c r="F39" s="586" t="s">
        <v>509</v>
      </c>
      <c r="G39" s="649" t="s">
        <v>117</v>
      </c>
      <c r="H39" s="586" t="s">
        <v>522</v>
      </c>
      <c r="I39" s="650" t="s">
        <v>544</v>
      </c>
      <c r="J39" s="650" t="s">
        <v>105</v>
      </c>
      <c r="K39" s="650" t="s">
        <v>112</v>
      </c>
      <c r="L39" s="650">
        <v>2082.740211723956</v>
      </c>
      <c r="M39" s="641" t="str">
        <f>VLOOKUP(C39,'ABC Analysis Results'!$A$2:$C$140,2,0)</f>
        <v>B</v>
      </c>
      <c r="N39" s="642" t="str">
        <f>VLOOKUP(C39,'ABC Analysis Results'!$A$2:$C$140,3,0)</f>
        <v>C</v>
      </c>
      <c r="O39" s="643">
        <f>VLOOKUP(C39,'Complexity Cost Adjustment'!$C$2:$I$141,7,0)</f>
        <v>42.54969879</v>
      </c>
      <c r="P39" s="644">
        <f>VLOOKUP(C39,'Complexity Cost Adjustment'!$C$2:$G$141,5,0)</f>
        <v>1279699.296</v>
      </c>
      <c r="Q39" s="644">
        <f>VLOOKUP(C39,'Complexity Cost Adjustment'!$C$2:$T$141,18,0)</f>
        <v>91242.59706</v>
      </c>
      <c r="R39" s="646">
        <f>VLOOKUP(C39,'Complexity Cost Adjustment'!$C$2:$AJ$141,34,0)</f>
        <v>-0.03423414228</v>
      </c>
      <c r="S39" s="642">
        <f>VLOOKUP(C39,'Complexity Cost Adjustment'!$C$2:$H$141,6,0)</f>
        <v>30075.402</v>
      </c>
      <c r="T39" s="642">
        <f>VLOOKUP(C39,'Complete Product Info'!$A$2:$AE$141,29,0)</f>
        <v>64</v>
      </c>
      <c r="U39" s="642">
        <f>VLOOKUP(C39,'Complete Product Info'!$A$2:$AE$141,30,0)</f>
        <v>60</v>
      </c>
      <c r="V39" s="642">
        <f>VLOOKUP(C39,'Complete Product Info'!$A$2:$AE$141,31,0)</f>
        <v>89</v>
      </c>
      <c r="W39" s="645" t="str">
        <f t="shared" si="1"/>
        <v>K</v>
      </c>
      <c r="X39" s="586"/>
      <c r="Y39" s="642"/>
      <c r="Z39" s="645"/>
      <c r="AA39" s="646"/>
      <c r="AB39" s="645"/>
      <c r="AC39" s="648"/>
      <c r="AD39" s="646"/>
      <c r="AE39" s="646"/>
      <c r="AF39" s="646"/>
      <c r="AG39" s="585"/>
      <c r="AH39" s="585"/>
      <c r="AI39" s="585"/>
      <c r="AJ39" s="585"/>
      <c r="AK39" s="585"/>
      <c r="AL39" s="585"/>
      <c r="AM39" s="585"/>
      <c r="AN39" s="585"/>
    </row>
    <row r="40">
      <c r="A40" s="586" t="s">
        <v>96</v>
      </c>
      <c r="B40" s="586" t="s">
        <v>115</v>
      </c>
      <c r="C40" s="586">
        <v>1811006.0</v>
      </c>
      <c r="D40" s="649" t="s">
        <v>479</v>
      </c>
      <c r="E40" s="649" t="s">
        <v>110</v>
      </c>
      <c r="F40" s="586" t="s">
        <v>509</v>
      </c>
      <c r="G40" s="649" t="s">
        <v>99</v>
      </c>
      <c r="H40" s="586" t="s">
        <v>522</v>
      </c>
      <c r="I40" s="650" t="s">
        <v>544</v>
      </c>
      <c r="J40" s="650" t="s">
        <v>111</v>
      </c>
      <c r="K40" s="650" t="s">
        <v>108</v>
      </c>
      <c r="L40" s="650">
        <v>26.95795108972884</v>
      </c>
      <c r="M40" s="641" t="str">
        <f>VLOOKUP(C40,'ABC Analysis Results'!$A$2:$C$140,2,0)</f>
        <v>B</v>
      </c>
      <c r="N40" s="642" t="str">
        <f>VLOOKUP(C40,'ABC Analysis Results'!$A$2:$C$140,3,0)</f>
        <v>B</v>
      </c>
      <c r="O40" s="643">
        <f>VLOOKUP(C40,'Complexity Cost Adjustment'!$C$2:$I$141,7,0)</f>
        <v>110.2454753</v>
      </c>
      <c r="P40" s="644">
        <f>VLOOKUP(C40,'Complexity Cost Adjustment'!$C$2:$G$141,5,0)</f>
        <v>126819.78</v>
      </c>
      <c r="Q40" s="644">
        <f>VLOOKUP(C40,'Complexity Cost Adjustment'!$C$2:$T$141,18,0)</f>
        <v>78299.56189</v>
      </c>
      <c r="R40" s="646">
        <f>VLOOKUP(C40,'Complexity Cost Adjustment'!$C$2:$AJ$141,34,0)</f>
        <v>0.5720521453</v>
      </c>
      <c r="S40" s="642">
        <f>VLOOKUP(C40,'Complexity Cost Adjustment'!$C$2:$H$141,6,0)</f>
        <v>1150.34</v>
      </c>
      <c r="T40" s="642">
        <f>VLOOKUP(C40,'Complete Product Info'!$A$2:$AE$141,29,0)</f>
        <v>56</v>
      </c>
      <c r="U40" s="642">
        <f>VLOOKUP(C40,'Complete Product Info'!$A$2:$AE$141,30,0)</f>
        <v>56</v>
      </c>
      <c r="V40" s="642">
        <f>VLOOKUP(C40,'Complete Product Info'!$A$2:$AE$141,31,0)</f>
        <v>91</v>
      </c>
      <c r="W40" s="645" t="str">
        <f t="shared" si="1"/>
        <v>K</v>
      </c>
      <c r="X40" s="653"/>
      <c r="Y40" s="642"/>
      <c r="Z40" s="646"/>
      <c r="AA40" s="646"/>
      <c r="AB40" s="646"/>
      <c r="AC40" s="656"/>
      <c r="AD40" s="646"/>
      <c r="AE40" s="646"/>
      <c r="AF40" s="646"/>
      <c r="AG40" s="585"/>
      <c r="AH40" s="585"/>
      <c r="AI40" s="585"/>
      <c r="AJ40" s="585"/>
      <c r="AK40" s="585"/>
      <c r="AL40" s="585"/>
      <c r="AM40" s="585"/>
      <c r="AN40" s="585"/>
    </row>
    <row r="41">
      <c r="A41" s="586" t="s">
        <v>96</v>
      </c>
      <c r="B41" s="586" t="s">
        <v>122</v>
      </c>
      <c r="C41" s="586">
        <v>1811012.0</v>
      </c>
      <c r="D41" s="649" t="s">
        <v>479</v>
      </c>
      <c r="E41" s="649" t="s">
        <v>188</v>
      </c>
      <c r="F41" s="586" t="s">
        <v>509</v>
      </c>
      <c r="G41" s="649" t="s">
        <v>117</v>
      </c>
      <c r="H41" s="586" t="s">
        <v>522</v>
      </c>
      <c r="I41" s="650" t="s">
        <v>544</v>
      </c>
      <c r="J41" s="650" t="s">
        <v>111</v>
      </c>
      <c r="K41" s="650" t="s">
        <v>108</v>
      </c>
      <c r="L41" s="650">
        <v>190.32866112380333</v>
      </c>
      <c r="M41" s="641" t="str">
        <f>VLOOKUP(C41,'ABC Analysis Results'!$A$2:$C$140,2,0)</f>
        <v>B</v>
      </c>
      <c r="N41" s="642" t="str">
        <f>VLOOKUP(C41,'ABC Analysis Results'!$A$2:$C$140,3,0)</f>
        <v>B</v>
      </c>
      <c r="O41" s="643">
        <f>VLOOKUP(C41,'Complexity Cost Adjustment'!$C$2:$I$141,7,0)</f>
        <v>104.0304617</v>
      </c>
      <c r="P41" s="644">
        <f>VLOOKUP(C41,'Complexity Cost Adjustment'!$C$2:$G$141,5,0)</f>
        <v>146156.588</v>
      </c>
      <c r="Q41" s="644">
        <f>VLOOKUP(C41,'Complexity Cost Adjustment'!$C$2:$T$141,18,0)</f>
        <v>86008.39923</v>
      </c>
      <c r="R41" s="646">
        <f>VLOOKUP(C41,'Complexity Cost Adjustment'!$C$2:$AJ$141,34,0)</f>
        <v>0.5513336656</v>
      </c>
      <c r="S41" s="642">
        <f>VLOOKUP(C41,'Complexity Cost Adjustment'!$C$2:$H$141,6,0)</f>
        <v>1404.9403</v>
      </c>
      <c r="T41" s="642">
        <f>VLOOKUP(C41,'Complete Product Info'!$A$2:$AE$141,29,0)</f>
        <v>56</v>
      </c>
      <c r="U41" s="642">
        <f>VLOOKUP(C41,'Complete Product Info'!$A$2:$AE$141,30,0)</f>
        <v>56</v>
      </c>
      <c r="V41" s="642">
        <f>VLOOKUP(C41,'Complete Product Info'!$A$2:$AE$141,31,0)</f>
        <v>91</v>
      </c>
      <c r="W41" s="645" t="str">
        <f t="shared" si="1"/>
        <v>K</v>
      </c>
      <c r="X41" s="586"/>
      <c r="Y41" s="642"/>
      <c r="Z41" s="645"/>
      <c r="AA41" s="646"/>
      <c r="AB41" s="645"/>
      <c r="AC41" s="656"/>
      <c r="AD41" s="645"/>
      <c r="AE41" s="645"/>
      <c r="AF41" s="645"/>
      <c r="AG41" s="585"/>
      <c r="AH41" s="585"/>
      <c r="AI41" s="585"/>
      <c r="AJ41" s="585"/>
      <c r="AK41" s="585"/>
      <c r="AL41" s="585"/>
      <c r="AM41" s="585"/>
      <c r="AN41" s="585"/>
    </row>
    <row r="42">
      <c r="A42" s="586" t="s">
        <v>163</v>
      </c>
      <c r="B42" s="586" t="s">
        <v>178</v>
      </c>
      <c r="C42" s="586">
        <v>1811056.0</v>
      </c>
      <c r="D42" s="649" t="s">
        <v>479</v>
      </c>
      <c r="E42" s="649" t="s">
        <v>547</v>
      </c>
      <c r="F42" s="586" t="s">
        <v>509</v>
      </c>
      <c r="G42" s="649" t="s">
        <v>117</v>
      </c>
      <c r="H42" s="586" t="s">
        <v>522</v>
      </c>
      <c r="I42" s="650" t="s">
        <v>544</v>
      </c>
      <c r="J42" s="686" t="s">
        <v>105</v>
      </c>
      <c r="K42" s="650" t="s">
        <v>112</v>
      </c>
      <c r="L42" s="650">
        <v>786.6952979428544</v>
      </c>
      <c r="M42" s="641" t="str">
        <f>VLOOKUP(C42,'ABC Analysis Results'!$A$2:$C$140,2,0)</f>
        <v>B</v>
      </c>
      <c r="N42" s="642" t="str">
        <f>VLOOKUP(C42,'ABC Analysis Results'!$A$2:$C$140,3,0)</f>
        <v>B</v>
      </c>
      <c r="O42" s="643">
        <f>VLOOKUP(C42,'Complexity Cost Adjustment'!$C$2:$I$141,7,0)</f>
        <v>72.25023828</v>
      </c>
      <c r="P42" s="644">
        <f>VLOOKUP(C42,'Complexity Cost Adjustment'!$C$2:$G$141,5,0)</f>
        <v>183942.792</v>
      </c>
      <c r="Q42" s="644">
        <f>VLOOKUP(C42,'Complexity Cost Adjustment'!$C$2:$T$141,18,0)</f>
        <v>93802.97465</v>
      </c>
      <c r="R42" s="646">
        <f>VLOOKUP(C42,'Complexity Cost Adjustment'!$C$2:$AJ$141,34,0)</f>
        <v>0.4012424182</v>
      </c>
      <c r="S42" s="642">
        <f>VLOOKUP(C42,'Complexity Cost Adjustment'!$C$2:$H$141,6,0)</f>
        <v>2545.9126</v>
      </c>
      <c r="T42" s="642">
        <f>VLOOKUP(C42,'Complete Product Info'!$A$2:$AE$141,29,0)</f>
        <v>66</v>
      </c>
      <c r="U42" s="642">
        <f>VLOOKUP(C42,'Complete Product Info'!$A$2:$AE$141,30,0)</f>
        <v>58</v>
      </c>
      <c r="V42" s="642">
        <f>VLOOKUP(C42,'Complete Product Info'!$A$2:$AE$141,31,0)</f>
        <v>95</v>
      </c>
      <c r="W42" s="645" t="str">
        <f t="shared" si="1"/>
        <v>K</v>
      </c>
      <c r="X42" s="653"/>
      <c r="Y42" s="642"/>
      <c r="Z42" s="646"/>
      <c r="AA42" s="646"/>
      <c r="AB42" s="646"/>
      <c r="AC42" s="656"/>
      <c r="AD42" s="646"/>
      <c r="AE42" s="646"/>
      <c r="AF42" s="646"/>
      <c r="AG42" s="585"/>
      <c r="AH42" s="585"/>
      <c r="AI42" s="585"/>
      <c r="AJ42" s="585"/>
      <c r="AK42" s="585"/>
      <c r="AL42" s="585"/>
      <c r="AM42" s="585"/>
      <c r="AN42" s="585"/>
    </row>
    <row r="43">
      <c r="A43" s="586" t="s">
        <v>96</v>
      </c>
      <c r="B43" s="586" t="s">
        <v>118</v>
      </c>
      <c r="C43" s="586">
        <v>1811008.0</v>
      </c>
      <c r="D43" s="649" t="s">
        <v>479</v>
      </c>
      <c r="E43" s="649" t="s">
        <v>110</v>
      </c>
      <c r="F43" s="586" t="s">
        <v>509</v>
      </c>
      <c r="G43" s="649" t="s">
        <v>117</v>
      </c>
      <c r="H43" s="586" t="s">
        <v>522</v>
      </c>
      <c r="I43" s="650" t="s">
        <v>544</v>
      </c>
      <c r="J43" s="650" t="s">
        <v>105</v>
      </c>
      <c r="K43" s="650" t="s">
        <v>106</v>
      </c>
      <c r="L43" s="650">
        <v>58.436635250263336</v>
      </c>
      <c r="M43" s="641" t="str">
        <f>VLOOKUP(C43,'ABC Analysis Results'!$A$2:$C$140,2,0)</f>
        <v>B</v>
      </c>
      <c r="N43" s="642" t="str">
        <f>VLOOKUP(C43,'ABC Analysis Results'!$A$2:$C$140,3,0)</f>
        <v>B</v>
      </c>
      <c r="O43" s="643">
        <f>VLOOKUP(C43,'Complexity Cost Adjustment'!$C$2:$I$141,7,0)</f>
        <v>79.33469161</v>
      </c>
      <c r="P43" s="644">
        <f>VLOOKUP(C43,'Complexity Cost Adjustment'!$C$2:$G$141,5,0)</f>
        <v>185629.152</v>
      </c>
      <c r="Q43" s="644">
        <f>VLOOKUP(C43,'Complexity Cost Adjustment'!$C$2:$T$141,18,0)</f>
        <v>82159.00183</v>
      </c>
      <c r="R43" s="646">
        <f>VLOOKUP(C43,'Complexity Cost Adjustment'!$C$2:$AJ$141,34,0)</f>
        <v>0.3887985734</v>
      </c>
      <c r="S43" s="642">
        <f>VLOOKUP(C43,'Complexity Cost Adjustment'!$C$2:$H$141,6,0)</f>
        <v>2339.8232</v>
      </c>
      <c r="T43" s="642">
        <f>VLOOKUP(C43,'Complete Product Info'!$A$2:$AE$141,29,0)</f>
        <v>56</v>
      </c>
      <c r="U43" s="642">
        <f>VLOOKUP(C43,'Complete Product Info'!$A$2:$AE$141,30,0)</f>
        <v>56</v>
      </c>
      <c r="V43" s="642">
        <f>VLOOKUP(C43,'Complete Product Info'!$A$2:$AE$141,31,0)</f>
        <v>91</v>
      </c>
      <c r="W43" s="645" t="str">
        <f t="shared" si="1"/>
        <v>K</v>
      </c>
      <c r="X43" s="653"/>
      <c r="Y43" s="642"/>
      <c r="Z43" s="646"/>
      <c r="AA43" s="646"/>
      <c r="AB43" s="646"/>
      <c r="AC43" s="656"/>
      <c r="AD43" s="646"/>
      <c r="AE43" s="646"/>
      <c r="AF43" s="646"/>
      <c r="AG43" s="585"/>
      <c r="AH43" s="585"/>
      <c r="AI43" s="585"/>
      <c r="AJ43" s="585"/>
      <c r="AK43" s="585"/>
      <c r="AL43" s="585"/>
      <c r="AM43" s="585"/>
      <c r="AN43" s="585"/>
    </row>
    <row r="44">
      <c r="A44" s="586" t="s">
        <v>133</v>
      </c>
      <c r="B44" s="586" t="s">
        <v>159</v>
      </c>
      <c r="C44" s="586">
        <v>1811040.0</v>
      </c>
      <c r="D44" s="649" t="s">
        <v>479</v>
      </c>
      <c r="E44" s="649" t="s">
        <v>188</v>
      </c>
      <c r="F44" s="586" t="s">
        <v>509</v>
      </c>
      <c r="G44" s="649" t="s">
        <v>117</v>
      </c>
      <c r="H44" s="586" t="s">
        <v>127</v>
      </c>
      <c r="I44" s="650" t="s">
        <v>546</v>
      </c>
      <c r="J44" s="650" t="s">
        <v>139</v>
      </c>
      <c r="K44" s="650" t="s">
        <v>106</v>
      </c>
      <c r="L44" s="650">
        <v>626.7634266915152</v>
      </c>
      <c r="M44" s="641" t="str">
        <f>VLOOKUP(C44,'ABC Analysis Results'!$A$2:$C$140,2,0)</f>
        <v>B</v>
      </c>
      <c r="N44" s="642" t="str">
        <f>VLOOKUP(C44,'ABC Analysis Results'!$A$2:$C$140,3,0)</f>
        <v>B</v>
      </c>
      <c r="O44" s="643">
        <f>VLOOKUP(C44,'Complexity Cost Adjustment'!$C$2:$I$141,7,0)</f>
        <v>95.62274212</v>
      </c>
      <c r="P44" s="644">
        <f>VLOOKUP(C44,'Complexity Cost Adjustment'!$C$2:$G$141,5,0)</f>
        <v>208184.9</v>
      </c>
      <c r="Q44" s="644">
        <f>VLOOKUP(C44,'Complexity Cost Adjustment'!$C$2:$T$141,18,0)</f>
        <v>100905.0056</v>
      </c>
      <c r="R44" s="646">
        <f>VLOOKUP(C44,'Complexity Cost Adjustment'!$C$2:$AJ$141,34,0)</f>
        <v>0.4029164281</v>
      </c>
      <c r="S44" s="642">
        <f>VLOOKUP(C44,'Complexity Cost Adjustment'!$C$2:$H$141,6,0)</f>
        <v>2177.1484</v>
      </c>
      <c r="T44" s="642">
        <f>VLOOKUP(C44,'Complete Product Info'!$A$2:$AE$141,29,0)</f>
        <v>64</v>
      </c>
      <c r="U44" s="642">
        <f>VLOOKUP(C44,'Complete Product Info'!$A$2:$AE$141,30,0)</f>
        <v>60</v>
      </c>
      <c r="V44" s="642">
        <f>VLOOKUP(C44,'Complete Product Info'!$A$2:$AE$141,31,0)</f>
        <v>89</v>
      </c>
      <c r="W44" s="645" t="str">
        <f t="shared" si="1"/>
        <v>K</v>
      </c>
      <c r="X44" s="586"/>
      <c r="Y44" s="642"/>
      <c r="Z44" s="645"/>
      <c r="AA44" s="646"/>
      <c r="AB44" s="645"/>
      <c r="AC44" s="656"/>
      <c r="AD44" s="645"/>
      <c r="AE44" s="645"/>
      <c r="AF44" s="645"/>
      <c r="AG44" s="585"/>
      <c r="AH44" s="585"/>
      <c r="AI44" s="585"/>
      <c r="AJ44" s="585"/>
      <c r="AK44" s="585"/>
      <c r="AL44" s="585"/>
      <c r="AM44" s="585"/>
      <c r="AN44" s="585"/>
    </row>
    <row r="45">
      <c r="A45" s="586" t="s">
        <v>179</v>
      </c>
      <c r="B45" s="586" t="s">
        <v>191</v>
      </c>
      <c r="C45" s="586">
        <v>1811065.0</v>
      </c>
      <c r="D45" s="649" t="s">
        <v>479</v>
      </c>
      <c r="E45" s="649" t="s">
        <v>188</v>
      </c>
      <c r="F45" s="586" t="s">
        <v>509</v>
      </c>
      <c r="G45" s="649" t="s">
        <v>117</v>
      </c>
      <c r="H45" s="586" t="s">
        <v>141</v>
      </c>
      <c r="I45" s="650" t="s">
        <v>546</v>
      </c>
      <c r="J45" s="650" t="s">
        <v>111</v>
      </c>
      <c r="K45" s="650" t="s">
        <v>108</v>
      </c>
      <c r="L45" s="650">
        <v>152.77911089790211</v>
      </c>
      <c r="M45" s="641" t="str">
        <f>VLOOKUP(C45,'ABC Analysis Results'!$A$2:$C$140,2,0)</f>
        <v>B</v>
      </c>
      <c r="N45" s="642" t="str">
        <f>VLOOKUP(C45,'ABC Analysis Results'!$A$2:$C$140,3,0)</f>
        <v>B</v>
      </c>
      <c r="O45" s="643">
        <f>VLOOKUP(C45,'Complexity Cost Adjustment'!$C$2:$I$141,7,0)</f>
        <v>76.24994357</v>
      </c>
      <c r="P45" s="644">
        <f>VLOOKUP(C45,'Complexity Cost Adjustment'!$C$2:$G$141,5,0)</f>
        <v>227156.062</v>
      </c>
      <c r="Q45" s="644">
        <f>VLOOKUP(C45,'Complexity Cost Adjustment'!$C$2:$T$141,18,0)</f>
        <v>103960.594</v>
      </c>
      <c r="R45" s="646">
        <f>VLOOKUP(C45,'Complexity Cost Adjustment'!$C$2:$AJ$141,34,0)</f>
        <v>0.3829132237</v>
      </c>
      <c r="S45" s="642">
        <f>VLOOKUP(C45,'Complexity Cost Adjustment'!$C$2:$H$141,6,0)</f>
        <v>2979.0981</v>
      </c>
      <c r="T45" s="642">
        <f>VLOOKUP(C45,'Complete Product Info'!$A$2:$AE$141,29,0)</f>
        <v>55</v>
      </c>
      <c r="U45" s="642">
        <f>VLOOKUP(C45,'Complete Product Info'!$A$2:$AE$141,30,0)</f>
        <v>53</v>
      </c>
      <c r="V45" s="642">
        <f>VLOOKUP(C45,'Complete Product Info'!$A$2:$AE$141,31,0)</f>
        <v>92</v>
      </c>
      <c r="W45" s="645" t="str">
        <f t="shared" si="1"/>
        <v>K</v>
      </c>
      <c r="X45" s="586"/>
      <c r="Y45" s="642"/>
      <c r="Z45" s="645"/>
      <c r="AA45" s="646"/>
      <c r="AB45" s="645"/>
      <c r="AC45" s="656"/>
      <c r="AD45" s="645"/>
      <c r="AE45" s="645"/>
      <c r="AF45" s="645"/>
      <c r="AG45" s="585"/>
      <c r="AH45" s="585"/>
      <c r="AI45" s="585"/>
      <c r="AJ45" s="585"/>
      <c r="AK45" s="585"/>
      <c r="AL45" s="585"/>
      <c r="AM45" s="585"/>
      <c r="AN45" s="585"/>
    </row>
    <row r="46">
      <c r="A46" s="586" t="s">
        <v>163</v>
      </c>
      <c r="B46" s="586" t="s">
        <v>174</v>
      </c>
      <c r="C46" s="586">
        <v>1811053.0</v>
      </c>
      <c r="D46" s="649" t="s">
        <v>479</v>
      </c>
      <c r="E46" s="649" t="s">
        <v>188</v>
      </c>
      <c r="F46" s="586" t="s">
        <v>509</v>
      </c>
      <c r="G46" s="649" t="s">
        <v>117</v>
      </c>
      <c r="H46" s="586" t="s">
        <v>141</v>
      </c>
      <c r="I46" s="650" t="s">
        <v>546</v>
      </c>
      <c r="J46" s="650" t="s">
        <v>139</v>
      </c>
      <c r="K46" s="650" t="s">
        <v>108</v>
      </c>
      <c r="L46" s="650">
        <v>653.43404250078</v>
      </c>
      <c r="M46" s="641" t="str">
        <f>VLOOKUP(C46,'ABC Analysis Results'!$A$2:$C$140,2,0)</f>
        <v>B</v>
      </c>
      <c r="N46" s="642" t="str">
        <f>VLOOKUP(C46,'ABC Analysis Results'!$A$2:$C$140,3,0)</f>
        <v>B</v>
      </c>
      <c r="O46" s="643">
        <f>VLOOKUP(C46,'Complexity Cost Adjustment'!$C$2:$I$141,7,0)</f>
        <v>68.10971077</v>
      </c>
      <c r="P46" s="644">
        <f>VLOOKUP(C46,'Complexity Cost Adjustment'!$C$2:$G$141,5,0)</f>
        <v>233078.466</v>
      </c>
      <c r="Q46" s="644">
        <f>VLOOKUP(C46,'Complexity Cost Adjustment'!$C$2:$T$141,18,0)</f>
        <v>124366.2246</v>
      </c>
      <c r="R46" s="646">
        <f>VLOOKUP(C46,'Complexity Cost Adjustment'!$C$2:$AJ$141,34,0)</f>
        <v>0.4671405422</v>
      </c>
      <c r="S46" s="642">
        <f>VLOOKUP(C46,'Complexity Cost Adjustment'!$C$2:$H$141,6,0)</f>
        <v>3422.1033</v>
      </c>
      <c r="T46" s="642">
        <f>VLOOKUP(C46,'Complete Product Info'!$A$2:$AE$141,29,0)</f>
        <v>66</v>
      </c>
      <c r="U46" s="642">
        <f>VLOOKUP(C46,'Complete Product Info'!$A$2:$AE$141,30,0)</f>
        <v>58</v>
      </c>
      <c r="V46" s="642">
        <f>VLOOKUP(C46,'Complete Product Info'!$A$2:$AE$141,31,0)</f>
        <v>95</v>
      </c>
      <c r="W46" s="645" t="str">
        <f t="shared" si="1"/>
        <v>K</v>
      </c>
      <c r="X46" s="586"/>
      <c r="Y46" s="642"/>
      <c r="Z46" s="645"/>
      <c r="AA46" s="646"/>
      <c r="AB46" s="645"/>
      <c r="AC46" s="656"/>
      <c r="AD46" s="645"/>
      <c r="AE46" s="645"/>
      <c r="AF46" s="645"/>
      <c r="AG46" s="585"/>
      <c r="AH46" s="585"/>
      <c r="AI46" s="585"/>
      <c r="AJ46" s="585"/>
      <c r="AK46" s="585"/>
      <c r="AL46" s="585"/>
      <c r="AM46" s="585"/>
      <c r="AN46" s="585"/>
    </row>
    <row r="47">
      <c r="A47" s="586" t="s">
        <v>96</v>
      </c>
      <c r="B47" s="586" t="s">
        <v>128</v>
      </c>
      <c r="C47" s="586">
        <v>1811016.0</v>
      </c>
      <c r="D47" s="649" t="s">
        <v>479</v>
      </c>
      <c r="E47" s="649" t="s">
        <v>190</v>
      </c>
      <c r="F47" s="586" t="s">
        <v>509</v>
      </c>
      <c r="G47" s="649" t="s">
        <v>117</v>
      </c>
      <c r="H47" s="586" t="s">
        <v>127</v>
      </c>
      <c r="I47" s="650" t="s">
        <v>546</v>
      </c>
      <c r="J47" s="650" t="s">
        <v>105</v>
      </c>
      <c r="K47" s="650" t="s">
        <v>106</v>
      </c>
      <c r="L47" s="650">
        <v>3.3722564318181814</v>
      </c>
      <c r="M47" s="641" t="str">
        <f>VLOOKUP(C47,'ABC Analysis Results'!$A$2:$C$140,2,0)</f>
        <v>B</v>
      </c>
      <c r="N47" s="642" t="str">
        <f>VLOOKUP(C47,'ABC Analysis Results'!$A$2:$C$140,3,0)</f>
        <v>B</v>
      </c>
      <c r="O47" s="643">
        <f>VLOOKUP(C47,'Complexity Cost Adjustment'!$C$2:$I$141,7,0)</f>
        <v>117.5457026</v>
      </c>
      <c r="P47" s="644">
        <f>VLOOKUP(C47,'Complexity Cost Adjustment'!$C$2:$G$141,5,0)</f>
        <v>237876.58</v>
      </c>
      <c r="Q47" s="644">
        <f>VLOOKUP(C47,'Complexity Cost Adjustment'!$C$2:$T$141,18,0)</f>
        <v>84581.57187</v>
      </c>
      <c r="R47" s="646">
        <f>VLOOKUP(C47,'Complexity Cost Adjustment'!$C$2:$AJ$141,34,0)</f>
        <v>0.3294322131</v>
      </c>
      <c r="S47" s="642">
        <f>VLOOKUP(C47,'Complexity Cost Adjustment'!$C$2:$H$141,6,0)</f>
        <v>2023.6944</v>
      </c>
      <c r="T47" s="642">
        <f>VLOOKUP(C47,'Complete Product Info'!$A$2:$AE$141,29,0)</f>
        <v>56</v>
      </c>
      <c r="U47" s="642">
        <f>VLOOKUP(C47,'Complete Product Info'!$A$2:$AE$141,30,0)</f>
        <v>56</v>
      </c>
      <c r="V47" s="642">
        <f>VLOOKUP(C47,'Complete Product Info'!$A$2:$AE$141,31,0)</f>
        <v>91</v>
      </c>
      <c r="W47" s="645" t="str">
        <f t="shared" si="1"/>
        <v>K</v>
      </c>
      <c r="X47" s="586"/>
      <c r="Y47" s="642"/>
      <c r="Z47" s="645"/>
      <c r="AA47" s="646"/>
      <c r="AB47" s="645"/>
      <c r="AC47" s="656"/>
      <c r="AD47" s="645"/>
      <c r="AE47" s="645"/>
      <c r="AF47" s="645"/>
      <c r="AG47" s="585"/>
      <c r="AH47" s="585"/>
      <c r="AI47" s="585"/>
      <c r="AJ47" s="585"/>
      <c r="AK47" s="585"/>
      <c r="AL47" s="585"/>
      <c r="AM47" s="585"/>
      <c r="AN47" s="585"/>
    </row>
    <row r="48">
      <c r="A48" s="586" t="s">
        <v>227</v>
      </c>
      <c r="B48" s="586" t="s">
        <v>238</v>
      </c>
      <c r="C48" s="586">
        <v>1811087.0</v>
      </c>
      <c r="D48" s="649" t="s">
        <v>257</v>
      </c>
      <c r="E48" s="649" t="s">
        <v>188</v>
      </c>
      <c r="F48" s="586" t="s">
        <v>516</v>
      </c>
      <c r="G48" s="649" t="s">
        <v>117</v>
      </c>
      <c r="H48" s="586" t="s">
        <v>522</v>
      </c>
      <c r="I48" s="650" t="s">
        <v>544</v>
      </c>
      <c r="J48" s="650" t="s">
        <v>105</v>
      </c>
      <c r="K48" s="650" t="s">
        <v>226</v>
      </c>
      <c r="L48" s="650">
        <v>1566.432052914264</v>
      </c>
      <c r="M48" s="641" t="str">
        <f>VLOOKUP(C48,'ABC Analysis Results'!$A$2:$C$140,2,0)</f>
        <v>B</v>
      </c>
      <c r="N48" s="642" t="str">
        <f>VLOOKUP(C48,'ABC Analysis Results'!$A$2:$C$140,3,0)</f>
        <v>B</v>
      </c>
      <c r="O48" s="643">
        <f>VLOOKUP(C48,'Complexity Cost Adjustment'!$C$2:$I$141,7,0)</f>
        <v>436.0149336</v>
      </c>
      <c r="P48" s="644">
        <f>VLOOKUP(C48,'Complexity Cost Adjustment'!$C$2:$G$141,5,0)</f>
        <v>239805.423</v>
      </c>
      <c r="Q48" s="644">
        <f>VLOOKUP(C48,'Complexity Cost Adjustment'!$C$2:$T$141,18,0)</f>
        <v>187574.7336</v>
      </c>
      <c r="R48" s="646">
        <f>VLOOKUP(C48,'Complexity Cost Adjustment'!$C$2:$AJ$141,34,0)</f>
        <v>0.5418545198</v>
      </c>
      <c r="S48" s="642">
        <f>VLOOKUP(C48,'Complexity Cost Adjustment'!$C$2:$H$141,6,0)</f>
        <v>549.9936</v>
      </c>
      <c r="T48" s="642">
        <f>VLOOKUP(C48,'Complete Product Info'!$A$2:$AE$141,29,0)</f>
        <v>127</v>
      </c>
      <c r="U48" s="642">
        <f>VLOOKUP(C48,'Complete Product Info'!$A$2:$AE$141,30,0)</f>
        <v>203</v>
      </c>
      <c r="V48" s="642">
        <f>VLOOKUP(C48,'Complete Product Info'!$A$2:$AE$141,31,0)</f>
        <v>91</v>
      </c>
      <c r="W48" s="645" t="str">
        <f t="shared" si="1"/>
        <v>K</v>
      </c>
      <c r="X48" s="586"/>
      <c r="Y48" s="642"/>
      <c r="Z48" s="645"/>
      <c r="AA48" s="646"/>
      <c r="AB48" s="645"/>
      <c r="AC48" s="656"/>
      <c r="AD48" s="645"/>
      <c r="AE48" s="645"/>
      <c r="AF48" s="645"/>
      <c r="AG48" s="585"/>
      <c r="AH48" s="585"/>
      <c r="AI48" s="585"/>
      <c r="AJ48" s="585"/>
      <c r="AK48" s="585"/>
      <c r="AL48" s="585"/>
      <c r="AM48" s="585"/>
      <c r="AN48" s="585"/>
    </row>
    <row r="49">
      <c r="A49" s="586" t="s">
        <v>96</v>
      </c>
      <c r="B49" s="586" t="s">
        <v>109</v>
      </c>
      <c r="C49" s="586">
        <v>1811003.0</v>
      </c>
      <c r="D49" s="649" t="s">
        <v>479</v>
      </c>
      <c r="E49" s="649" t="s">
        <v>110</v>
      </c>
      <c r="F49" s="586" t="s">
        <v>509</v>
      </c>
      <c r="G49" s="649" t="s">
        <v>99</v>
      </c>
      <c r="H49" s="586" t="s">
        <v>522</v>
      </c>
      <c r="I49" s="650" t="s">
        <v>544</v>
      </c>
      <c r="J49" s="650" t="s">
        <v>111</v>
      </c>
      <c r="K49" s="650" t="s">
        <v>112</v>
      </c>
      <c r="L49" s="650">
        <v>1062.1774832049941</v>
      </c>
      <c r="M49" s="641" t="str">
        <f>VLOOKUP(C49,'ABC Analysis Results'!$A$2:$C$140,2,0)</f>
        <v>B</v>
      </c>
      <c r="N49" s="642" t="str">
        <f>VLOOKUP(C49,'ABC Analysis Results'!$A$2:$C$140,3,0)</f>
        <v>B</v>
      </c>
      <c r="O49" s="643">
        <f>VLOOKUP(C49,'Complexity Cost Adjustment'!$C$2:$I$141,7,0)</f>
        <v>166.1002215</v>
      </c>
      <c r="P49" s="644">
        <f>VLOOKUP(C49,'Complexity Cost Adjustment'!$C$2:$G$141,5,0)</f>
        <v>257331.2</v>
      </c>
      <c r="Q49" s="644">
        <f>VLOOKUP(C49,'Complexity Cost Adjustment'!$C$2:$T$141,18,0)</f>
        <v>123446.216</v>
      </c>
      <c r="R49" s="646">
        <f>VLOOKUP(C49,'Complexity Cost Adjustment'!$C$2:$AJ$141,34,0)</f>
        <v>0.3637687998</v>
      </c>
      <c r="S49" s="642">
        <f>VLOOKUP(C49,'Complexity Cost Adjustment'!$C$2:$H$141,6,0)</f>
        <v>1549.2526</v>
      </c>
      <c r="T49" s="642">
        <f>VLOOKUP(C49,'Complete Product Info'!$A$2:$AE$141,29,0)</f>
        <v>56</v>
      </c>
      <c r="U49" s="642">
        <f>VLOOKUP(C49,'Complete Product Info'!$A$2:$AE$141,30,0)</f>
        <v>56</v>
      </c>
      <c r="V49" s="642">
        <f>VLOOKUP(C49,'Complete Product Info'!$A$2:$AE$141,31,0)</f>
        <v>91</v>
      </c>
      <c r="W49" s="645" t="str">
        <f t="shared" si="1"/>
        <v>K</v>
      </c>
      <c r="X49" s="653"/>
      <c r="Y49" s="642"/>
      <c r="Z49" s="646"/>
      <c r="AA49" s="646"/>
      <c r="AB49" s="646"/>
      <c r="AC49" s="648"/>
      <c r="AD49" s="646"/>
      <c r="AE49" s="646"/>
      <c r="AF49" s="646"/>
      <c r="AG49" s="585"/>
      <c r="AH49" s="585"/>
      <c r="AI49" s="585"/>
      <c r="AJ49" s="585"/>
      <c r="AK49" s="585"/>
      <c r="AL49" s="585"/>
      <c r="AM49" s="585"/>
      <c r="AN49" s="585"/>
    </row>
    <row r="50">
      <c r="A50" s="586" t="s">
        <v>227</v>
      </c>
      <c r="B50" s="586" t="s">
        <v>239</v>
      </c>
      <c r="C50" s="586">
        <v>1811088.0</v>
      </c>
      <c r="D50" s="649" t="s">
        <v>257</v>
      </c>
      <c r="E50" s="649" t="s">
        <v>188</v>
      </c>
      <c r="F50" s="586" t="s">
        <v>516</v>
      </c>
      <c r="G50" s="649" t="s">
        <v>117</v>
      </c>
      <c r="H50" s="586" t="s">
        <v>522</v>
      </c>
      <c r="I50" s="650" t="s">
        <v>544</v>
      </c>
      <c r="J50" s="650" t="s">
        <v>105</v>
      </c>
      <c r="K50" s="650" t="s">
        <v>146</v>
      </c>
      <c r="L50" s="650">
        <v>1775.4502132000493</v>
      </c>
      <c r="M50" s="641" t="str">
        <f>VLOOKUP(C50,'ABC Analysis Results'!$A$2:$C$140,2,0)</f>
        <v>A</v>
      </c>
      <c r="N50" s="642" t="str">
        <f>VLOOKUP(C50,'ABC Analysis Results'!$A$2:$C$140,3,0)</f>
        <v>B</v>
      </c>
      <c r="O50" s="643">
        <f>VLOOKUP(C50,'Complexity Cost Adjustment'!$C$2:$I$141,7,0)</f>
        <v>311.1769198</v>
      </c>
      <c r="P50" s="644">
        <f>VLOOKUP(C50,'Complexity Cost Adjustment'!$C$2:$G$141,5,0)</f>
        <v>270403.408</v>
      </c>
      <c r="Q50" s="644">
        <f>VLOOKUP(C50,'Complexity Cost Adjustment'!$C$2:$T$141,18,0)</f>
        <v>173676.6868</v>
      </c>
      <c r="R50" s="646">
        <f>VLOOKUP(C50,'Complexity Cost Adjustment'!$C$2:$AJ$141,34,0)</f>
        <v>0.3604133409</v>
      </c>
      <c r="S50" s="642">
        <f>VLOOKUP(C50,'Complexity Cost Adjustment'!$C$2:$H$141,6,0)</f>
        <v>868.97</v>
      </c>
      <c r="T50" s="642">
        <f>VLOOKUP(C50,'Complete Product Info'!$A$2:$AE$141,29,0)</f>
        <v>127</v>
      </c>
      <c r="U50" s="642">
        <f>VLOOKUP(C50,'Complete Product Info'!$A$2:$AE$141,30,0)</f>
        <v>203</v>
      </c>
      <c r="V50" s="642">
        <f>VLOOKUP(C50,'Complete Product Info'!$A$2:$AE$141,31,0)</f>
        <v>91</v>
      </c>
      <c r="W50" s="645" t="str">
        <f t="shared" si="1"/>
        <v>K</v>
      </c>
      <c r="X50" s="586"/>
      <c r="Y50" s="642"/>
      <c r="Z50" s="645"/>
      <c r="AA50" s="646"/>
      <c r="AB50" s="645"/>
      <c r="AC50" s="656"/>
      <c r="AD50" s="645"/>
      <c r="AE50" s="645"/>
      <c r="AF50" s="645"/>
      <c r="AG50" s="585"/>
      <c r="AH50" s="585"/>
      <c r="AI50" s="585"/>
      <c r="AJ50" s="585"/>
      <c r="AK50" s="585"/>
      <c r="AL50" s="585"/>
      <c r="AM50" s="585"/>
      <c r="AN50" s="585"/>
    </row>
    <row r="51">
      <c r="A51" s="586" t="s">
        <v>264</v>
      </c>
      <c r="B51" s="586" t="s">
        <v>265</v>
      </c>
      <c r="C51" s="586">
        <v>1811105.0</v>
      </c>
      <c r="D51" s="649" t="s">
        <v>257</v>
      </c>
      <c r="E51" s="649" t="s">
        <v>547</v>
      </c>
      <c r="F51" s="586" t="s">
        <v>509</v>
      </c>
      <c r="G51" s="649" t="s">
        <v>117</v>
      </c>
      <c r="H51" s="586" t="s">
        <v>522</v>
      </c>
      <c r="I51" s="650" t="s">
        <v>544</v>
      </c>
      <c r="J51" s="650" t="s">
        <v>105</v>
      </c>
      <c r="K51" s="650" t="s">
        <v>232</v>
      </c>
      <c r="L51" s="650">
        <v>11.888806484043174</v>
      </c>
      <c r="M51" s="641" t="str">
        <f>VLOOKUP(C51,'ABC Analysis Results'!$A$2:$C$140,2,0)</f>
        <v>A</v>
      </c>
      <c r="N51" s="642" t="str">
        <f>VLOOKUP(C51,'ABC Analysis Results'!$A$2:$C$140,3,0)</f>
        <v>B</v>
      </c>
      <c r="O51" s="643">
        <f>VLOOKUP(C51,'Complexity Cost Adjustment'!$C$2:$I$141,7,0)</f>
        <v>259.4980714</v>
      </c>
      <c r="P51" s="644">
        <f>VLOOKUP(C51,'Complexity Cost Adjustment'!$C$2:$G$141,5,0)</f>
        <v>294012.82</v>
      </c>
      <c r="Q51" s="644">
        <f>VLOOKUP(C51,'Complexity Cost Adjustment'!$C$2:$T$141,18,0)</f>
        <v>120201.1953</v>
      </c>
      <c r="R51" s="646">
        <f>VLOOKUP(C51,'Complexity Cost Adjustment'!$C$2:$AJ$141,34,0)</f>
        <v>0.334203943</v>
      </c>
      <c r="S51" s="642">
        <f>VLOOKUP(C51,'Complexity Cost Adjustment'!$C$2:$H$141,6,0)</f>
        <v>1133.0058</v>
      </c>
      <c r="T51" s="642">
        <f>VLOOKUP(C51,'Complete Product Info'!$A$2:$AE$141,29,0)</f>
        <v>123</v>
      </c>
      <c r="U51" s="642">
        <f>VLOOKUP(C51,'Complete Product Info'!$A$2:$AE$141,30,0)</f>
        <v>199</v>
      </c>
      <c r="V51" s="642">
        <f>VLOOKUP(C51,'Complete Product Info'!$A$2:$AE$141,31,0)</f>
        <v>90</v>
      </c>
      <c r="W51" s="645" t="str">
        <f t="shared" si="1"/>
        <v>K</v>
      </c>
      <c r="X51" s="586"/>
      <c r="Y51" s="642"/>
      <c r="Z51" s="645"/>
      <c r="AA51" s="646"/>
      <c r="AB51" s="645"/>
      <c r="AC51" s="656"/>
      <c r="AD51" s="645"/>
      <c r="AE51" s="645"/>
      <c r="AF51" s="645"/>
      <c r="AG51" s="585"/>
      <c r="AH51" s="585"/>
      <c r="AI51" s="585"/>
      <c r="AJ51" s="585"/>
      <c r="AK51" s="585"/>
      <c r="AL51" s="585"/>
      <c r="AM51" s="585"/>
      <c r="AN51" s="585"/>
    </row>
    <row r="52">
      <c r="A52" s="586" t="s">
        <v>179</v>
      </c>
      <c r="B52" s="586" t="s">
        <v>189</v>
      </c>
      <c r="C52" s="586">
        <v>1811064.0</v>
      </c>
      <c r="D52" s="649" t="s">
        <v>479</v>
      </c>
      <c r="E52" s="649" t="s">
        <v>190</v>
      </c>
      <c r="F52" s="586" t="s">
        <v>509</v>
      </c>
      <c r="G52" s="649" t="s">
        <v>117</v>
      </c>
      <c r="H52" s="586" t="s">
        <v>141</v>
      </c>
      <c r="I52" s="650" t="s">
        <v>546</v>
      </c>
      <c r="J52" s="650" t="s">
        <v>111</v>
      </c>
      <c r="K52" s="650" t="s">
        <v>108</v>
      </c>
      <c r="L52" s="650">
        <v>126.98400227537093</v>
      </c>
      <c r="M52" s="641" t="str">
        <f>VLOOKUP(C52,'ABC Analysis Results'!$A$2:$C$140,2,0)</f>
        <v>A</v>
      </c>
      <c r="N52" s="642" t="str">
        <f>VLOOKUP(C52,'ABC Analysis Results'!$A$2:$C$140,3,0)</f>
        <v>B</v>
      </c>
      <c r="O52" s="643">
        <f>VLOOKUP(C52,'Complexity Cost Adjustment'!$C$2:$I$141,7,0)</f>
        <v>73.35678447</v>
      </c>
      <c r="P52" s="644">
        <f>VLOOKUP(C52,'Complexity Cost Adjustment'!$C$2:$G$141,5,0)</f>
        <v>313253.276</v>
      </c>
      <c r="Q52" s="644">
        <f>VLOOKUP(C52,'Complexity Cost Adjustment'!$C$2:$T$141,18,0)</f>
        <v>127862.4003</v>
      </c>
      <c r="R52" s="646">
        <f>VLOOKUP(C52,'Complexity Cost Adjustment'!$C$2:$AJ$141,34,0)</f>
        <v>0.3547983602</v>
      </c>
      <c r="S52" s="642">
        <f>VLOOKUP(C52,'Complexity Cost Adjustment'!$C$2:$H$141,6,0)</f>
        <v>4270.27</v>
      </c>
      <c r="T52" s="642">
        <f>VLOOKUP(C52,'Complete Product Info'!$A$2:$AE$141,29,0)</f>
        <v>55</v>
      </c>
      <c r="U52" s="642">
        <f>VLOOKUP(C52,'Complete Product Info'!$A$2:$AE$141,30,0)</f>
        <v>53</v>
      </c>
      <c r="V52" s="642">
        <f>VLOOKUP(C52,'Complete Product Info'!$A$2:$AE$141,31,0)</f>
        <v>92</v>
      </c>
      <c r="W52" s="645" t="str">
        <f t="shared" si="1"/>
        <v>K</v>
      </c>
      <c r="X52" s="653"/>
      <c r="Y52" s="642"/>
      <c r="Z52" s="646"/>
      <c r="AA52" s="646"/>
      <c r="AB52" s="646"/>
      <c r="AC52" s="648"/>
      <c r="AD52" s="646"/>
      <c r="AE52" s="646"/>
      <c r="AF52" s="646"/>
      <c r="AG52" s="585"/>
      <c r="AH52" s="585"/>
      <c r="AI52" s="585"/>
      <c r="AJ52" s="585"/>
      <c r="AK52" s="585"/>
      <c r="AL52" s="585"/>
      <c r="AM52" s="585"/>
      <c r="AN52" s="585"/>
    </row>
    <row r="53">
      <c r="A53" s="586" t="s">
        <v>163</v>
      </c>
      <c r="B53" s="586" t="s">
        <v>176</v>
      </c>
      <c r="C53" s="586">
        <v>1811055.0</v>
      </c>
      <c r="D53" s="649" t="s">
        <v>479</v>
      </c>
      <c r="E53" s="649" t="s">
        <v>547</v>
      </c>
      <c r="F53" s="586" t="s">
        <v>509</v>
      </c>
      <c r="G53" s="649" t="s">
        <v>117</v>
      </c>
      <c r="H53" s="586" t="s">
        <v>127</v>
      </c>
      <c r="I53" s="650" t="s">
        <v>546</v>
      </c>
      <c r="J53" s="650" t="s">
        <v>139</v>
      </c>
      <c r="K53" s="650" t="s">
        <v>106</v>
      </c>
      <c r="L53" s="650">
        <v>246.98941116041553</v>
      </c>
      <c r="M53" s="641" t="str">
        <f>VLOOKUP(C53,'ABC Analysis Results'!$A$2:$C$140,2,0)</f>
        <v>A</v>
      </c>
      <c r="N53" s="642" t="str">
        <f>VLOOKUP(C53,'ABC Analysis Results'!$A$2:$C$140,3,0)</f>
        <v>B</v>
      </c>
      <c r="O53" s="643">
        <f>VLOOKUP(C53,'Complexity Cost Adjustment'!$C$2:$I$141,7,0)</f>
        <v>88.81937977</v>
      </c>
      <c r="P53" s="644">
        <f>VLOOKUP(C53,'Complexity Cost Adjustment'!$C$2:$G$141,5,0)</f>
        <v>339337.105</v>
      </c>
      <c r="Q53" s="644">
        <f>VLOOKUP(C53,'Complexity Cost Adjustment'!$C$2:$T$141,18,0)</f>
        <v>148540.0517</v>
      </c>
      <c r="R53" s="646">
        <f>VLOOKUP(C53,'Complexity Cost Adjustment'!$C$2:$AJ$141,34,0)</f>
        <v>0.3916020075</v>
      </c>
      <c r="S53" s="642">
        <f>VLOOKUP(C53,'Complexity Cost Adjustment'!$C$2:$H$141,6,0)</f>
        <v>3820.53</v>
      </c>
      <c r="T53" s="642">
        <f>VLOOKUP(C53,'Complete Product Info'!$A$2:$AE$141,29,0)</f>
        <v>66</v>
      </c>
      <c r="U53" s="642">
        <f>VLOOKUP(C53,'Complete Product Info'!$A$2:$AE$141,30,0)</f>
        <v>58</v>
      </c>
      <c r="V53" s="642">
        <f>VLOOKUP(C53,'Complete Product Info'!$A$2:$AE$141,31,0)</f>
        <v>95</v>
      </c>
      <c r="W53" s="645" t="str">
        <f t="shared" si="1"/>
        <v>K</v>
      </c>
      <c r="X53" s="586"/>
      <c r="Y53" s="642"/>
      <c r="Z53" s="645"/>
      <c r="AA53" s="646"/>
      <c r="AB53" s="645"/>
      <c r="AC53" s="656"/>
      <c r="AD53" s="645"/>
      <c r="AE53" s="645"/>
      <c r="AF53" s="645"/>
      <c r="AG53" s="585"/>
      <c r="AH53" s="585"/>
      <c r="AI53" s="585"/>
      <c r="AJ53" s="585"/>
      <c r="AK53" s="585"/>
      <c r="AL53" s="585"/>
      <c r="AM53" s="585"/>
      <c r="AN53" s="585"/>
    </row>
    <row r="54">
      <c r="A54" s="586" t="s">
        <v>275</v>
      </c>
      <c r="B54" s="586" t="s">
        <v>309</v>
      </c>
      <c r="C54" s="586">
        <v>1811133.0</v>
      </c>
      <c r="D54" s="649" t="s">
        <v>257</v>
      </c>
      <c r="E54" s="649" t="s">
        <v>547</v>
      </c>
      <c r="F54" s="586" t="s">
        <v>516</v>
      </c>
      <c r="G54" s="649" t="s">
        <v>99</v>
      </c>
      <c r="H54" s="586" t="s">
        <v>522</v>
      </c>
      <c r="I54" s="650" t="s">
        <v>544</v>
      </c>
      <c r="J54" s="650" t="s">
        <v>105</v>
      </c>
      <c r="K54" s="650" t="s">
        <v>106</v>
      </c>
      <c r="L54" s="650">
        <v>0.0</v>
      </c>
      <c r="M54" s="641" t="str">
        <f>VLOOKUP(C54,'ABC Analysis Results'!$A$2:$C$140,2,0)</f>
        <v>A</v>
      </c>
      <c r="N54" s="642" t="str">
        <f>VLOOKUP(C54,'ABC Analysis Results'!$A$2:$C$140,3,0)</f>
        <v>B</v>
      </c>
      <c r="O54" s="643">
        <f>VLOOKUP(C54,'Complexity Cost Adjustment'!$C$2:$I$141,7,0)</f>
        <v>119.4920802</v>
      </c>
      <c r="P54" s="644">
        <f>VLOOKUP(C54,'Complexity Cost Adjustment'!$C$2:$G$141,5,0)</f>
        <v>340666.675</v>
      </c>
      <c r="Q54" s="644">
        <f>VLOOKUP(C54,'Complexity Cost Adjustment'!$C$2:$T$141,18,0)</f>
        <v>118726.4173</v>
      </c>
      <c r="R54" s="646">
        <f>VLOOKUP(C54,'Complexity Cost Adjustment'!$C$2:$AJ$141,34,0)</f>
        <v>0.2126510665</v>
      </c>
      <c r="S54" s="642">
        <f>VLOOKUP(C54,'Complexity Cost Adjustment'!$C$2:$H$141,6,0)</f>
        <v>2850.9561</v>
      </c>
      <c r="T54" s="642">
        <f>VLOOKUP(C54,'Complete Product Info'!$A$2:$AE$141,29,0)</f>
        <v>65</v>
      </c>
      <c r="U54" s="642">
        <f>VLOOKUP(C54,'Complete Product Info'!$A$2:$AE$141,30,0)</f>
        <v>60</v>
      </c>
      <c r="V54" s="642">
        <f>VLOOKUP(C54,'Complete Product Info'!$A$2:$AE$141,31,0)</f>
        <v>92</v>
      </c>
      <c r="W54" s="645" t="str">
        <f t="shared" si="1"/>
        <v>K</v>
      </c>
      <c r="X54" s="653"/>
      <c r="Y54" s="642"/>
      <c r="Z54" s="646"/>
      <c r="AA54" s="646"/>
      <c r="AB54" s="646"/>
      <c r="AC54" s="656"/>
      <c r="AD54" s="646"/>
      <c r="AE54" s="646"/>
      <c r="AF54" s="646"/>
      <c r="AG54" s="585"/>
      <c r="AH54" s="585"/>
      <c r="AI54" s="585"/>
      <c r="AJ54" s="585"/>
      <c r="AK54" s="585"/>
      <c r="AL54" s="585"/>
      <c r="AM54" s="585"/>
      <c r="AN54" s="585"/>
    </row>
    <row r="55">
      <c r="A55" s="586" t="s">
        <v>227</v>
      </c>
      <c r="B55" s="586" t="s">
        <v>237</v>
      </c>
      <c r="C55" s="586">
        <v>1811086.0</v>
      </c>
      <c r="D55" s="649" t="s">
        <v>257</v>
      </c>
      <c r="E55" s="649" t="s">
        <v>188</v>
      </c>
      <c r="F55" s="586" t="s">
        <v>516</v>
      </c>
      <c r="G55" s="649" t="s">
        <v>117</v>
      </c>
      <c r="H55" s="586" t="s">
        <v>522</v>
      </c>
      <c r="I55" s="650" t="s">
        <v>544</v>
      </c>
      <c r="J55" s="650" t="s">
        <v>105</v>
      </c>
      <c r="K55" s="650" t="s">
        <v>215</v>
      </c>
      <c r="L55" s="650">
        <v>1597.7313147433736</v>
      </c>
      <c r="M55" s="641" t="str">
        <f>VLOOKUP(C55,'ABC Analysis Results'!$A$2:$C$140,2,0)</f>
        <v>A</v>
      </c>
      <c r="N55" s="642" t="str">
        <f>VLOOKUP(C55,'ABC Analysis Results'!$A$2:$C$140,3,0)</f>
        <v>B</v>
      </c>
      <c r="O55" s="643">
        <f>VLOOKUP(C55,'Complexity Cost Adjustment'!$C$2:$I$141,7,0)</f>
        <v>779.7051552</v>
      </c>
      <c r="P55" s="644">
        <f>VLOOKUP(C55,'Complexity Cost Adjustment'!$C$2:$G$141,5,0)</f>
        <v>366347.586</v>
      </c>
      <c r="Q55" s="644">
        <f>VLOOKUP(C55,'Complexity Cost Adjustment'!$C$2:$T$141,18,0)</f>
        <v>252005.7484</v>
      </c>
      <c r="R55" s="646">
        <f>VLOOKUP(C55,'Complexity Cost Adjustment'!$C$2:$AJ$141,34,0)</f>
        <v>0.3604108472</v>
      </c>
      <c r="S55" s="642">
        <f>VLOOKUP(C55,'Complexity Cost Adjustment'!$C$2:$H$141,6,0)</f>
        <v>469.854</v>
      </c>
      <c r="T55" s="642">
        <f>VLOOKUP(C55,'Complete Product Info'!$A$2:$AE$141,29,0)</f>
        <v>127</v>
      </c>
      <c r="U55" s="642">
        <f>VLOOKUP(C55,'Complete Product Info'!$A$2:$AE$141,30,0)</f>
        <v>203</v>
      </c>
      <c r="V55" s="642">
        <f>VLOOKUP(C55,'Complete Product Info'!$A$2:$AE$141,31,0)</f>
        <v>91</v>
      </c>
      <c r="W55" s="645" t="str">
        <f t="shared" si="1"/>
        <v>K</v>
      </c>
      <c r="X55" s="586"/>
      <c r="Y55" s="642"/>
      <c r="Z55" s="645"/>
      <c r="AA55" s="646"/>
      <c r="AB55" s="645"/>
      <c r="AC55" s="656"/>
      <c r="AD55" s="645"/>
      <c r="AE55" s="645"/>
      <c r="AF55" s="645"/>
      <c r="AG55" s="585"/>
      <c r="AH55" s="585"/>
      <c r="AI55" s="585"/>
      <c r="AJ55" s="585"/>
      <c r="AK55" s="585"/>
      <c r="AL55" s="585"/>
      <c r="AM55" s="585"/>
      <c r="AN55" s="585"/>
    </row>
    <row r="56">
      <c r="A56" s="586" t="s">
        <v>163</v>
      </c>
      <c r="B56" s="586" t="s">
        <v>173</v>
      </c>
      <c r="C56" s="586">
        <v>1811052.0</v>
      </c>
      <c r="D56" s="649" t="s">
        <v>479</v>
      </c>
      <c r="E56" s="649" t="s">
        <v>190</v>
      </c>
      <c r="F56" s="586" t="s">
        <v>509</v>
      </c>
      <c r="G56" s="649" t="s">
        <v>117</v>
      </c>
      <c r="H56" s="586" t="s">
        <v>522</v>
      </c>
      <c r="I56" s="650" t="s">
        <v>544</v>
      </c>
      <c r="J56" s="686" t="s">
        <v>105</v>
      </c>
      <c r="K56" s="650" t="s">
        <v>108</v>
      </c>
      <c r="L56" s="650">
        <v>2692.3951552088674</v>
      </c>
      <c r="M56" s="641" t="str">
        <f>VLOOKUP(C56,'ABC Analysis Results'!$A$2:$C$140,2,0)</f>
        <v>A</v>
      </c>
      <c r="N56" s="642" t="str">
        <f>VLOOKUP(C56,'ABC Analysis Results'!$A$2:$C$140,3,0)</f>
        <v>B</v>
      </c>
      <c r="O56" s="643">
        <f>VLOOKUP(C56,'Complexity Cost Adjustment'!$C$2:$I$141,7,0)</f>
        <v>52.13452412</v>
      </c>
      <c r="P56" s="644">
        <f>VLOOKUP(C56,'Complexity Cost Adjustment'!$C$2:$G$141,5,0)</f>
        <v>430584.952</v>
      </c>
      <c r="Q56" s="644">
        <f>VLOOKUP(C56,'Complexity Cost Adjustment'!$C$2:$T$141,18,0)</f>
        <v>171925.4297</v>
      </c>
      <c r="R56" s="646">
        <f>VLOOKUP(C56,'Complexity Cost Adjustment'!$C$2:$AJ$141,34,0)</f>
        <v>0.2917387623</v>
      </c>
      <c r="S56" s="642">
        <f>VLOOKUP(C56,'Complexity Cost Adjustment'!$C$2:$H$141,6,0)</f>
        <v>8259.1135</v>
      </c>
      <c r="T56" s="642">
        <f>VLOOKUP(C56,'Complete Product Info'!$A$2:$AE$141,29,0)</f>
        <v>66</v>
      </c>
      <c r="U56" s="642">
        <f>VLOOKUP(C56,'Complete Product Info'!$A$2:$AE$141,30,0)</f>
        <v>58</v>
      </c>
      <c r="V56" s="642">
        <f>VLOOKUP(C56,'Complete Product Info'!$A$2:$AE$141,31,0)</f>
        <v>95</v>
      </c>
      <c r="W56" s="645" t="str">
        <f t="shared" si="1"/>
        <v>K</v>
      </c>
      <c r="X56" s="586"/>
      <c r="Y56" s="642"/>
      <c r="Z56" s="645"/>
      <c r="AA56" s="646"/>
      <c r="AB56" s="645"/>
      <c r="AC56" s="656"/>
      <c r="AD56" s="645"/>
      <c r="AE56" s="645"/>
      <c r="AF56" s="645"/>
      <c r="AG56" s="585"/>
      <c r="AH56" s="585"/>
      <c r="AI56" s="585"/>
      <c r="AJ56" s="585"/>
      <c r="AK56" s="585"/>
      <c r="AL56" s="585"/>
      <c r="AM56" s="585"/>
      <c r="AN56" s="585"/>
    </row>
    <row r="57">
      <c r="A57" s="586" t="s">
        <v>163</v>
      </c>
      <c r="B57" s="586" t="s">
        <v>164</v>
      </c>
      <c r="C57" s="586">
        <v>1811044.0</v>
      </c>
      <c r="D57" s="649" t="s">
        <v>479</v>
      </c>
      <c r="E57" s="649" t="s">
        <v>188</v>
      </c>
      <c r="F57" s="586" t="s">
        <v>509</v>
      </c>
      <c r="G57" s="649" t="s">
        <v>117</v>
      </c>
      <c r="H57" s="586" t="s">
        <v>522</v>
      </c>
      <c r="I57" s="650" t="s">
        <v>544</v>
      </c>
      <c r="J57" s="650" t="s">
        <v>139</v>
      </c>
      <c r="K57" s="650" t="s">
        <v>112</v>
      </c>
      <c r="L57" s="650">
        <v>280.291865742115</v>
      </c>
      <c r="M57" s="641" t="str">
        <f>VLOOKUP(C57,'ABC Analysis Results'!$A$2:$C$140,2,0)</f>
        <v>A</v>
      </c>
      <c r="N57" s="642" t="str">
        <f>VLOOKUP(C57,'ABC Analysis Results'!$A$2:$C$140,3,0)</f>
        <v>B</v>
      </c>
      <c r="O57" s="643">
        <f>VLOOKUP(C57,'Complexity Cost Adjustment'!$C$2:$I$141,7,0)</f>
        <v>90.93660952</v>
      </c>
      <c r="P57" s="644">
        <f>VLOOKUP(C57,'Complexity Cost Adjustment'!$C$2:$G$141,5,0)</f>
        <v>604891.248</v>
      </c>
      <c r="Q57" s="644">
        <f>VLOOKUP(C57,'Complexity Cost Adjustment'!$C$2:$T$141,18,0)</f>
        <v>139094.8907</v>
      </c>
      <c r="R57" s="646">
        <f>VLOOKUP(C57,'Complexity Cost Adjustment'!$C$2:$AJ$141,34,0)</f>
        <v>0.1858331022</v>
      </c>
      <c r="S57" s="642">
        <f>VLOOKUP(C57,'Complexity Cost Adjustment'!$C$2:$H$141,6,0)</f>
        <v>6651.7902</v>
      </c>
      <c r="T57" s="642">
        <f>VLOOKUP(C57,'Complete Product Info'!$A$2:$AE$141,29,0)</f>
        <v>66</v>
      </c>
      <c r="U57" s="642">
        <f>VLOOKUP(C57,'Complete Product Info'!$A$2:$AE$141,30,0)</f>
        <v>58</v>
      </c>
      <c r="V57" s="642">
        <f>VLOOKUP(C57,'Complete Product Info'!$A$2:$AE$141,31,0)</f>
        <v>95</v>
      </c>
      <c r="W57" s="645" t="str">
        <f t="shared" si="1"/>
        <v>K</v>
      </c>
      <c r="X57" s="653"/>
      <c r="Y57" s="642"/>
      <c r="Z57" s="646"/>
      <c r="AA57" s="646"/>
      <c r="AB57" s="646"/>
      <c r="AC57" s="656"/>
      <c r="AD57" s="646"/>
      <c r="AE57" s="646"/>
      <c r="AF57" s="646"/>
      <c r="AG57" s="585"/>
      <c r="AH57" s="585"/>
      <c r="AI57" s="585"/>
      <c r="AJ57" s="585"/>
      <c r="AK57" s="585"/>
      <c r="AL57" s="585"/>
      <c r="AM57" s="585"/>
      <c r="AN57" s="585"/>
    </row>
    <row r="58">
      <c r="A58" s="586" t="s">
        <v>275</v>
      </c>
      <c r="B58" s="586" t="s">
        <v>284</v>
      </c>
      <c r="C58" s="586">
        <v>1811114.0</v>
      </c>
      <c r="D58" s="649" t="s">
        <v>257</v>
      </c>
      <c r="E58" s="649" t="s">
        <v>548</v>
      </c>
      <c r="F58" s="586" t="s">
        <v>509</v>
      </c>
      <c r="G58" s="649" t="s">
        <v>117</v>
      </c>
      <c r="H58" s="586" t="s">
        <v>127</v>
      </c>
      <c r="I58" s="650" t="s">
        <v>546</v>
      </c>
      <c r="J58" s="650" t="s">
        <v>105</v>
      </c>
      <c r="K58" s="650"/>
      <c r="L58" s="650">
        <v>519.0463479444344</v>
      </c>
      <c r="M58" s="641" t="str">
        <f>VLOOKUP(C58,'ABC Analysis Results'!$A$2:$C$140,2,0)</f>
        <v>A</v>
      </c>
      <c r="N58" s="642" t="str">
        <f>VLOOKUP(C58,'ABC Analysis Results'!$A$2:$C$140,3,0)</f>
        <v>B</v>
      </c>
      <c r="O58" s="643">
        <f>VLOOKUP(C58,'Complexity Cost Adjustment'!$C$2:$I$141,7,0)</f>
        <v>96.38095625</v>
      </c>
      <c r="P58" s="644">
        <f>VLOOKUP(C58,'Complexity Cost Adjustment'!$C$2:$G$141,5,0)</f>
        <v>626981.3</v>
      </c>
      <c r="Q58" s="644">
        <f>VLOOKUP(C58,'Complexity Cost Adjustment'!$C$2:$T$141,18,0)</f>
        <v>208254.8205</v>
      </c>
      <c r="R58" s="646">
        <f>VLOOKUP(C58,'Complexity Cost Adjustment'!$C$2:$AJ$141,34,0)</f>
        <v>0.1911996499</v>
      </c>
      <c r="S58" s="642">
        <f>VLOOKUP(C58,'Complexity Cost Adjustment'!$C$2:$H$141,6,0)</f>
        <v>6505.2405</v>
      </c>
      <c r="T58" s="642">
        <f>VLOOKUP(C58,'Complete Product Info'!$A$2:$AE$141,29,0)</f>
        <v>62</v>
      </c>
      <c r="U58" s="642">
        <f>VLOOKUP(C58,'Complete Product Info'!$A$2:$AE$141,30,0)</f>
        <v>58</v>
      </c>
      <c r="V58" s="642">
        <f>VLOOKUP(C58,'Complete Product Info'!$A$2:$AE$141,31,0)</f>
        <v>91</v>
      </c>
      <c r="W58" s="645" t="str">
        <f t="shared" si="1"/>
        <v>K</v>
      </c>
      <c r="X58" s="653"/>
      <c r="Y58" s="642"/>
      <c r="Z58" s="646"/>
      <c r="AA58" s="646"/>
      <c r="AB58" s="646"/>
      <c r="AC58" s="656"/>
      <c r="AD58" s="646"/>
      <c r="AE58" s="646"/>
      <c r="AF58" s="646"/>
      <c r="AG58" s="585"/>
      <c r="AH58" s="585"/>
      <c r="AI58" s="585"/>
      <c r="AJ58" s="585"/>
      <c r="AK58" s="585"/>
      <c r="AL58" s="585"/>
      <c r="AM58" s="585"/>
      <c r="AN58" s="585"/>
    </row>
    <row r="59">
      <c r="A59" s="601" t="s">
        <v>96</v>
      </c>
      <c r="B59" s="601" t="s">
        <v>119</v>
      </c>
      <c r="C59" s="601">
        <v>1811009.0</v>
      </c>
      <c r="D59" s="670" t="s">
        <v>479</v>
      </c>
      <c r="E59" s="670" t="s">
        <v>110</v>
      </c>
      <c r="F59" s="601" t="s">
        <v>509</v>
      </c>
      <c r="G59" s="670" t="s">
        <v>117</v>
      </c>
      <c r="H59" s="601" t="s">
        <v>522</v>
      </c>
      <c r="I59" s="672" t="s">
        <v>544</v>
      </c>
      <c r="J59" s="672" t="s">
        <v>105</v>
      </c>
      <c r="K59" s="672" t="s">
        <v>108</v>
      </c>
      <c r="L59" s="672">
        <v>465.3150686189814</v>
      </c>
      <c r="M59" s="673" t="str">
        <f>VLOOKUP(C59,'ABC Analysis Results'!$A$2:$C$140,2,0)</f>
        <v>C</v>
      </c>
      <c r="N59" s="674" t="str">
        <f>VLOOKUP(C59,'ABC Analysis Results'!$A$2:$C$140,3,0)</f>
        <v>C</v>
      </c>
      <c r="O59" s="675">
        <f>VLOOKUP(C59,'Complexity Cost Adjustment'!$C$2:$I$141,7,0)</f>
        <v>272.2025565</v>
      </c>
      <c r="P59" s="676">
        <f>VLOOKUP(C59,'Complexity Cost Adjustment'!$C$2:$G$141,5,0)</f>
        <v>1522.565</v>
      </c>
      <c r="Q59" s="676">
        <f>VLOOKUP(C59,'Complexity Cost Adjustment'!$C$2:$T$141,18,0)</f>
        <v>830.4333032</v>
      </c>
      <c r="R59" s="678">
        <f>VLOOKUP(C59,'Complexity Cost Adjustment'!$C$2:$AJ$141,34,0)</f>
        <v>-9.529352472</v>
      </c>
      <c r="S59" s="674">
        <f>VLOOKUP(C59,'Complexity Cost Adjustment'!$C$2:$H$141,6,0)</f>
        <v>5.5935</v>
      </c>
      <c r="T59" s="674">
        <f>VLOOKUP(C59,'Complete Product Info'!$A$2:$AE$141,29,0)</f>
        <v>56</v>
      </c>
      <c r="U59" s="674">
        <f>VLOOKUP(C59,'Complete Product Info'!$A$2:$AE$141,30,0)</f>
        <v>56</v>
      </c>
      <c r="V59" s="674">
        <f>VLOOKUP(C59,'Complete Product Info'!$A$2:$AE$141,31,0)</f>
        <v>91</v>
      </c>
      <c r="W59" s="781" t="str">
        <f t="shared" si="1"/>
        <v>S</v>
      </c>
      <c r="X59" s="601">
        <v>1811008.0</v>
      </c>
      <c r="Y59" s="676">
        <f>VLOOKUP(X59,'Complexity Cost Adjustment'!$C$2:$I$141,7,0)</f>
        <v>79.33469161</v>
      </c>
      <c r="Z59" s="781">
        <v>1.0</v>
      </c>
      <c r="AA59" s="678">
        <f t="shared" ref="AA59:AA96" si="2">(Y59/O59)-1</f>
        <v>-0.7085453839</v>
      </c>
      <c r="AB59" s="781">
        <v>1.0</v>
      </c>
      <c r="AC59" s="785"/>
      <c r="AD59" s="781">
        <v>1.0</v>
      </c>
      <c r="AE59" s="781">
        <v>0.8</v>
      </c>
      <c r="AF59" s="781">
        <v>0.6</v>
      </c>
      <c r="AG59" s="605">
        <f t="shared" ref="AG59:AG96" si="3">AD59*S59</f>
        <v>5.5935</v>
      </c>
      <c r="AH59" s="605">
        <f t="shared" ref="AH59:AH96" si="4">AE59*S59</f>
        <v>4.4748</v>
      </c>
      <c r="AI59" s="605">
        <f t="shared" ref="AI59:AI96" si="5">AF59*S59</f>
        <v>3.3561</v>
      </c>
      <c r="AJ59" s="585"/>
      <c r="AK59" s="585"/>
      <c r="AL59" s="585"/>
      <c r="AM59" s="585"/>
      <c r="AN59" s="585"/>
    </row>
    <row r="60">
      <c r="A60" s="601" t="s">
        <v>133</v>
      </c>
      <c r="B60" s="601" t="s">
        <v>143</v>
      </c>
      <c r="C60" s="601">
        <v>1811025.0</v>
      </c>
      <c r="D60" s="670" t="s">
        <v>479</v>
      </c>
      <c r="E60" s="670" t="s">
        <v>110</v>
      </c>
      <c r="F60" s="601" t="s">
        <v>509</v>
      </c>
      <c r="G60" s="670" t="s">
        <v>117</v>
      </c>
      <c r="H60" s="601" t="s">
        <v>141</v>
      </c>
      <c r="I60" s="672" t="s">
        <v>546</v>
      </c>
      <c r="J60" s="672" t="s">
        <v>139</v>
      </c>
      <c r="K60" s="672" t="s">
        <v>112</v>
      </c>
      <c r="L60" s="672">
        <v>175.85012550992505</v>
      </c>
      <c r="M60" s="673" t="str">
        <f>VLOOKUP(C60,'ABC Analysis Results'!$A$2:$C$140,2,0)</f>
        <v>C</v>
      </c>
      <c r="N60" s="674" t="str">
        <f>VLOOKUP(C60,'ABC Analysis Results'!$A$2:$C$140,3,0)</f>
        <v>C</v>
      </c>
      <c r="O60" s="675">
        <f>VLOOKUP(C60,'Complexity Cost Adjustment'!$C$2:$I$141,7,0)</f>
        <v>64.60566667</v>
      </c>
      <c r="P60" s="676">
        <f>VLOOKUP(C60,'Complexity Cost Adjustment'!$C$2:$G$141,5,0)</f>
        <v>5603.818</v>
      </c>
      <c r="Q60" s="676">
        <f>VLOOKUP(C60,'Complexity Cost Adjustment'!$C$2:$T$141,18,0)</f>
        <v>2221.470799</v>
      </c>
      <c r="R60" s="678">
        <f>VLOOKUP(C60,'Complexity Cost Adjustment'!$C$2:$AJ$141,34,0)</f>
        <v>-0.1480505517</v>
      </c>
      <c r="S60" s="674">
        <f>VLOOKUP(C60,'Complexity Cost Adjustment'!$C$2:$H$141,6,0)</f>
        <v>86.7388</v>
      </c>
      <c r="T60" s="674">
        <f>VLOOKUP(C60,'Complete Product Info'!$A$2:$AE$141,29,0)</f>
        <v>64</v>
      </c>
      <c r="U60" s="674">
        <f>VLOOKUP(C60,'Complete Product Info'!$A$2:$AE$141,30,0)</f>
        <v>60</v>
      </c>
      <c r="V60" s="674">
        <f>VLOOKUP(C60,'Complete Product Info'!$A$2:$AE$141,31,0)</f>
        <v>89</v>
      </c>
      <c r="W60" s="781" t="str">
        <f t="shared" si="1"/>
        <v>S</v>
      </c>
      <c r="X60" s="601">
        <v>1811054.0</v>
      </c>
      <c r="Y60" s="676">
        <f>VLOOKUP(X60,'Complexity Cost Adjustment'!$C$2:$I$141,7,0)</f>
        <v>84.49960665</v>
      </c>
      <c r="Z60" s="781">
        <v>0.7</v>
      </c>
      <c r="AA60" s="678">
        <f t="shared" si="2"/>
        <v>0.307928716</v>
      </c>
      <c r="AB60" s="781">
        <v>0.6</v>
      </c>
      <c r="AC60" s="782"/>
      <c r="AD60" s="781">
        <v>0.8</v>
      </c>
      <c r="AE60" s="781">
        <v>0.6</v>
      </c>
      <c r="AF60" s="781">
        <v>0.4</v>
      </c>
      <c r="AG60" s="605">
        <f t="shared" si="3"/>
        <v>69.39104</v>
      </c>
      <c r="AH60" s="605">
        <f t="shared" si="4"/>
        <v>52.04328</v>
      </c>
      <c r="AI60" s="605">
        <f t="shared" si="5"/>
        <v>34.69552</v>
      </c>
      <c r="AJ60" s="585"/>
      <c r="AK60" s="585"/>
      <c r="AL60" s="585"/>
      <c r="AM60" s="585"/>
      <c r="AN60" s="585"/>
    </row>
    <row r="61">
      <c r="A61" s="601" t="s">
        <v>163</v>
      </c>
      <c r="B61" s="601" t="s">
        <v>166</v>
      </c>
      <c r="C61" s="601">
        <v>1811045.0</v>
      </c>
      <c r="D61" s="670" t="s">
        <v>479</v>
      </c>
      <c r="E61" s="670" t="s">
        <v>188</v>
      </c>
      <c r="F61" s="601" t="s">
        <v>509</v>
      </c>
      <c r="G61" s="670" t="s">
        <v>117</v>
      </c>
      <c r="H61" s="601" t="s">
        <v>522</v>
      </c>
      <c r="I61" s="672" t="s">
        <v>544</v>
      </c>
      <c r="J61" s="672" t="s">
        <v>139</v>
      </c>
      <c r="K61" s="672" t="s">
        <v>112</v>
      </c>
      <c r="L61" s="672">
        <v>1561.5335274773702</v>
      </c>
      <c r="M61" s="673" t="str">
        <f>VLOOKUP(C61,'ABC Analysis Results'!$A$2:$C$140,2,0)</f>
        <v>C</v>
      </c>
      <c r="N61" s="674" t="str">
        <f>VLOOKUP(C61,'ABC Analysis Results'!$A$2:$C$140,3,0)</f>
        <v>C</v>
      </c>
      <c r="O61" s="675">
        <f>VLOOKUP(C61,'Complexity Cost Adjustment'!$C$2:$I$141,7,0)</f>
        <v>60.1958549</v>
      </c>
      <c r="P61" s="676">
        <f>VLOOKUP(C61,'Complexity Cost Adjustment'!$C$2:$G$141,5,0)</f>
        <v>5871.6</v>
      </c>
      <c r="Q61" s="676">
        <f>VLOOKUP(C61,'Complexity Cost Adjustment'!$C$2:$T$141,18,0)</f>
        <v>1353.859525</v>
      </c>
      <c r="R61" s="678">
        <f>VLOOKUP(C61,'Complexity Cost Adjustment'!$C$2:$AJ$141,34,0)</f>
        <v>-3.354197738</v>
      </c>
      <c r="S61" s="674">
        <f>VLOOKUP(C61,'Complexity Cost Adjustment'!$C$2:$H$141,6,0)</f>
        <v>97.5416</v>
      </c>
      <c r="T61" s="674">
        <f>VLOOKUP(C61,'Complete Product Info'!$A$2:$AE$141,29,0)</f>
        <v>66</v>
      </c>
      <c r="U61" s="674">
        <f>VLOOKUP(C61,'Complete Product Info'!$A$2:$AE$141,30,0)</f>
        <v>58</v>
      </c>
      <c r="V61" s="674">
        <f>VLOOKUP(C61,'Complete Product Info'!$A$2:$AE$141,31,0)</f>
        <v>95</v>
      </c>
      <c r="W61" s="781" t="str">
        <f t="shared" si="1"/>
        <v>S</v>
      </c>
      <c r="X61" s="601">
        <v>1811044.0</v>
      </c>
      <c r="Y61" s="676">
        <f>VLOOKUP(X61,'Complexity Cost Adjustment'!$C$2:$I$141,7,0)</f>
        <v>90.93660952</v>
      </c>
      <c r="Z61" s="781">
        <v>1.0</v>
      </c>
      <c r="AA61" s="678">
        <f t="shared" si="2"/>
        <v>0.5106789275</v>
      </c>
      <c r="AB61" s="783">
        <v>0.2</v>
      </c>
      <c r="AC61" s="784"/>
      <c r="AD61" s="781">
        <v>0.35</v>
      </c>
      <c r="AE61" s="781">
        <v>0.2</v>
      </c>
      <c r="AF61" s="781">
        <v>0.05</v>
      </c>
      <c r="AG61" s="605">
        <f t="shared" si="3"/>
        <v>34.13956</v>
      </c>
      <c r="AH61" s="605">
        <f t="shared" si="4"/>
        <v>19.50832</v>
      </c>
      <c r="AI61" s="605">
        <f t="shared" si="5"/>
        <v>4.87708</v>
      </c>
      <c r="AJ61" s="585"/>
      <c r="AK61" s="585"/>
      <c r="AL61" s="585"/>
      <c r="AM61" s="585"/>
      <c r="AN61" s="585"/>
    </row>
    <row r="62">
      <c r="A62" s="601" t="s">
        <v>275</v>
      </c>
      <c r="B62" s="601" t="s">
        <v>276</v>
      </c>
      <c r="C62" s="601">
        <v>1811111.0</v>
      </c>
      <c r="D62" s="670" t="s">
        <v>257</v>
      </c>
      <c r="E62" s="670" t="s">
        <v>548</v>
      </c>
      <c r="F62" s="601" t="s">
        <v>509</v>
      </c>
      <c r="G62" s="670" t="s">
        <v>117</v>
      </c>
      <c r="H62" s="601" t="s">
        <v>127</v>
      </c>
      <c r="I62" s="672" t="s">
        <v>546</v>
      </c>
      <c r="J62" s="672" t="s">
        <v>105</v>
      </c>
      <c r="K62" s="672" t="s">
        <v>215</v>
      </c>
      <c r="L62" s="672">
        <v>16.450755169802047</v>
      </c>
      <c r="M62" s="673" t="str">
        <f>VLOOKUP(C62,'ABC Analysis Results'!$A$2:$C$140,2,0)</f>
        <v>C</v>
      </c>
      <c r="N62" s="674" t="str">
        <f>VLOOKUP(C62,'ABC Analysis Results'!$A$2:$C$140,3,0)</f>
        <v>C</v>
      </c>
      <c r="O62" s="675">
        <f>VLOOKUP(C62,'Complexity Cost Adjustment'!$C$2:$I$141,7,0)</f>
        <v>137.4245728</v>
      </c>
      <c r="P62" s="676">
        <f>VLOOKUP(C62,'Complexity Cost Adjustment'!$C$2:$G$141,5,0)</f>
        <v>7071.896</v>
      </c>
      <c r="Q62" s="676">
        <f>VLOOKUP(C62,'Complexity Cost Adjustment'!$C$2:$T$141,18,0)</f>
        <v>2411.030852</v>
      </c>
      <c r="R62" s="678">
        <f>VLOOKUP(C62,'Complexity Cost Adjustment'!$C$2:$AJ$141,34,0)</f>
        <v>-0.007265192015</v>
      </c>
      <c r="S62" s="674">
        <f>VLOOKUP(C62,'Complexity Cost Adjustment'!$C$2:$H$141,6,0)</f>
        <v>51.4602</v>
      </c>
      <c r="T62" s="674">
        <f>VLOOKUP(C62,'Complete Product Info'!$A$2:$AE$141,29,0)</f>
        <v>62</v>
      </c>
      <c r="U62" s="674">
        <f>VLOOKUP(C62,'Complete Product Info'!$A$2:$AE$141,30,0)</f>
        <v>58</v>
      </c>
      <c r="V62" s="674">
        <f>VLOOKUP(C62,'Complete Product Info'!$A$2:$AE$141,31,0)</f>
        <v>91</v>
      </c>
      <c r="W62" s="781" t="str">
        <f t="shared" si="1"/>
        <v>S</v>
      </c>
      <c r="X62" s="601">
        <v>1811114.0</v>
      </c>
      <c r="Y62" s="676">
        <f>VLOOKUP(X62,'Complexity Cost Adjustment'!$C$2:$I$141,7,0)</f>
        <v>96.38095625</v>
      </c>
      <c r="Z62" s="781">
        <v>1.0</v>
      </c>
      <c r="AA62" s="678">
        <f t="shared" si="2"/>
        <v>-0.2986628643</v>
      </c>
      <c r="AB62" s="781">
        <v>1.0</v>
      </c>
      <c r="AC62" s="782"/>
      <c r="AD62" s="781">
        <v>1.0</v>
      </c>
      <c r="AE62" s="781">
        <v>0.8</v>
      </c>
      <c r="AF62" s="781">
        <v>0.6</v>
      </c>
      <c r="AG62" s="605">
        <f t="shared" si="3"/>
        <v>51.4602</v>
      </c>
      <c r="AH62" s="605">
        <f t="shared" si="4"/>
        <v>41.16816</v>
      </c>
      <c r="AI62" s="605">
        <f t="shared" si="5"/>
        <v>30.87612</v>
      </c>
      <c r="AJ62" s="585"/>
      <c r="AK62" s="585"/>
      <c r="AL62" s="585"/>
      <c r="AM62" s="585"/>
      <c r="AN62" s="585"/>
    </row>
    <row r="63">
      <c r="A63" s="601" t="s">
        <v>227</v>
      </c>
      <c r="B63" s="601" t="s">
        <v>240</v>
      </c>
      <c r="C63" s="601">
        <v>1811089.0</v>
      </c>
      <c r="D63" s="670" t="s">
        <v>257</v>
      </c>
      <c r="E63" s="670" t="s">
        <v>190</v>
      </c>
      <c r="F63" s="601" t="s">
        <v>516</v>
      </c>
      <c r="G63" s="670" t="s">
        <v>117</v>
      </c>
      <c r="H63" s="601" t="s">
        <v>522</v>
      </c>
      <c r="I63" s="672" t="s">
        <v>544</v>
      </c>
      <c r="J63" s="672" t="s">
        <v>105</v>
      </c>
      <c r="K63" s="672" t="s">
        <v>232</v>
      </c>
      <c r="L63" s="672">
        <v>1214.773738961335</v>
      </c>
      <c r="M63" s="673" t="str">
        <f>VLOOKUP(C63,'ABC Analysis Results'!$A$2:$C$140,2,0)</f>
        <v>C</v>
      </c>
      <c r="N63" s="674" t="str">
        <f>VLOOKUP(C63,'ABC Analysis Results'!$A$2:$C$140,3,0)</f>
        <v>C</v>
      </c>
      <c r="O63" s="675">
        <f>VLOOKUP(C63,'Complexity Cost Adjustment'!$C$2:$I$141,7,0)</f>
        <v>643.1858407</v>
      </c>
      <c r="P63" s="676">
        <f>VLOOKUP(C63,'Complexity Cost Adjustment'!$C$2:$G$141,5,0)</f>
        <v>8154.696</v>
      </c>
      <c r="Q63" s="676">
        <f>VLOOKUP(C63,'Complexity Cost Adjustment'!$C$2:$T$141,18,0)</f>
        <v>5811.31708</v>
      </c>
      <c r="R63" s="678">
        <f>VLOOKUP(C63,'Complexity Cost Adjustment'!$C$2:$AJ$141,34,0)</f>
        <v>-6.664895371</v>
      </c>
      <c r="S63" s="674">
        <f>VLOOKUP(C63,'Complexity Cost Adjustment'!$C$2:$H$141,6,0)</f>
        <v>12.6786</v>
      </c>
      <c r="T63" s="674">
        <f>VLOOKUP(C63,'Complete Product Info'!$A$2:$AE$141,29,0)</f>
        <v>127</v>
      </c>
      <c r="U63" s="674">
        <f>VLOOKUP(C63,'Complete Product Info'!$A$2:$AE$141,30,0)</f>
        <v>203</v>
      </c>
      <c r="V63" s="674">
        <f>VLOOKUP(C63,'Complete Product Info'!$A$2:$AE$141,31,0)</f>
        <v>91</v>
      </c>
      <c r="W63" s="781" t="str">
        <f t="shared" si="1"/>
        <v>S</v>
      </c>
      <c r="X63" s="601">
        <v>1811083.0</v>
      </c>
      <c r="Y63" s="676">
        <f>VLOOKUP(X63,'Complexity Cost Adjustment'!$C$2:$I$141,7,0)</f>
        <v>509.1694915</v>
      </c>
      <c r="Z63" s="781">
        <v>1.0</v>
      </c>
      <c r="AA63" s="678">
        <f t="shared" si="2"/>
        <v>-0.2083633387</v>
      </c>
      <c r="AB63" s="781">
        <v>1.0</v>
      </c>
      <c r="AC63" s="782"/>
      <c r="AD63" s="781">
        <v>1.0</v>
      </c>
      <c r="AE63" s="781">
        <v>0.8</v>
      </c>
      <c r="AF63" s="781">
        <v>0.6</v>
      </c>
      <c r="AG63" s="605">
        <f t="shared" si="3"/>
        <v>12.6786</v>
      </c>
      <c r="AH63" s="605">
        <f t="shared" si="4"/>
        <v>10.14288</v>
      </c>
      <c r="AI63" s="605">
        <f t="shared" si="5"/>
        <v>7.60716</v>
      </c>
      <c r="AJ63" s="585"/>
      <c r="AK63" s="585"/>
      <c r="AL63" s="585"/>
      <c r="AM63" s="585"/>
      <c r="AN63" s="585"/>
    </row>
    <row r="64">
      <c r="A64" s="601" t="s">
        <v>227</v>
      </c>
      <c r="B64" s="601" t="s">
        <v>245</v>
      </c>
      <c r="C64" s="601">
        <v>1811094.0</v>
      </c>
      <c r="D64" s="670" t="s">
        <v>257</v>
      </c>
      <c r="E64" s="670" t="s">
        <v>110</v>
      </c>
      <c r="F64" s="601" t="s">
        <v>516</v>
      </c>
      <c r="G64" s="670" t="s">
        <v>117</v>
      </c>
      <c r="H64" s="601" t="s">
        <v>522</v>
      </c>
      <c r="I64" s="672" t="s">
        <v>544</v>
      </c>
      <c r="J64" s="672" t="s">
        <v>105</v>
      </c>
      <c r="K64" s="672" t="s">
        <v>106</v>
      </c>
      <c r="L64" s="672">
        <v>208.57118628328277</v>
      </c>
      <c r="M64" s="673" t="str">
        <f>VLOOKUP(C64,'ABC Analysis Results'!$A$2:$C$140,2,0)</f>
        <v>C</v>
      </c>
      <c r="N64" s="674" t="str">
        <f>VLOOKUP(C64,'ABC Analysis Results'!$A$2:$C$140,3,0)</f>
        <v>C</v>
      </c>
      <c r="O64" s="675">
        <f>VLOOKUP(C64,'Complexity Cost Adjustment'!$C$2:$I$141,7,0)</f>
        <v>894.2977798</v>
      </c>
      <c r="P64" s="676">
        <f>VLOOKUP(C64,'Complexity Cost Adjustment'!$C$2:$G$141,5,0)</f>
        <v>8640.258</v>
      </c>
      <c r="Q64" s="676">
        <f>VLOOKUP(C64,'Complexity Cost Adjustment'!$C$2:$T$141,18,0)</f>
        <v>6771.058888</v>
      </c>
      <c r="R64" s="678">
        <f>VLOOKUP(C64,'Complexity Cost Adjustment'!$C$2:$AJ$141,34,0)</f>
        <v>-0.5478476921</v>
      </c>
      <c r="S64" s="674">
        <f>VLOOKUP(C64,'Complexity Cost Adjustment'!$C$2:$H$141,6,0)</f>
        <v>9.6615</v>
      </c>
      <c r="T64" s="674">
        <f>VLOOKUP(C64,'Complete Product Info'!$A$2:$AE$141,29,0)</f>
        <v>127</v>
      </c>
      <c r="U64" s="674">
        <f>VLOOKUP(C64,'Complete Product Info'!$A$2:$AE$141,30,0)</f>
        <v>203</v>
      </c>
      <c r="V64" s="674">
        <f>VLOOKUP(C64,'Complete Product Info'!$A$2:$AE$141,31,0)</f>
        <v>91</v>
      </c>
      <c r="W64" s="781" t="str">
        <f t="shared" si="1"/>
        <v>S</v>
      </c>
      <c r="X64" s="601">
        <v>1811084.0</v>
      </c>
      <c r="Y64" s="676">
        <f>VLOOKUP(X64,'Complexity Cost Adjustment'!$C$2:$I$141,7,0)</f>
        <v>701.4735772</v>
      </c>
      <c r="Z64" s="781">
        <v>1.0</v>
      </c>
      <c r="AA64" s="678">
        <f t="shared" si="2"/>
        <v>-0.2156152089</v>
      </c>
      <c r="AB64" s="781">
        <v>1.0</v>
      </c>
      <c r="AC64" s="782"/>
      <c r="AD64" s="781">
        <v>1.0</v>
      </c>
      <c r="AE64" s="781">
        <v>0.8</v>
      </c>
      <c r="AF64" s="781">
        <v>0.6</v>
      </c>
      <c r="AG64" s="605">
        <f t="shared" si="3"/>
        <v>9.6615</v>
      </c>
      <c r="AH64" s="605">
        <f t="shared" si="4"/>
        <v>7.7292</v>
      </c>
      <c r="AI64" s="605">
        <f t="shared" si="5"/>
        <v>5.7969</v>
      </c>
      <c r="AJ64" s="585"/>
      <c r="AK64" s="585"/>
      <c r="AL64" s="585"/>
      <c r="AM64" s="585"/>
      <c r="AN64" s="585"/>
    </row>
    <row r="65">
      <c r="A65" s="601" t="s">
        <v>163</v>
      </c>
      <c r="B65" s="601" t="s">
        <v>170</v>
      </c>
      <c r="C65" s="601">
        <v>1811049.0</v>
      </c>
      <c r="D65" s="670" t="s">
        <v>479</v>
      </c>
      <c r="E65" s="670" t="s">
        <v>110</v>
      </c>
      <c r="F65" s="601" t="s">
        <v>509</v>
      </c>
      <c r="G65" s="670" t="s">
        <v>117</v>
      </c>
      <c r="H65" s="601" t="s">
        <v>522</v>
      </c>
      <c r="I65" s="672" t="s">
        <v>544</v>
      </c>
      <c r="J65" s="672" t="s">
        <v>105</v>
      </c>
      <c r="K65" s="672" t="s">
        <v>146</v>
      </c>
      <c r="L65" s="672">
        <v>2658.7708366691677</v>
      </c>
      <c r="M65" s="673" t="str">
        <f>VLOOKUP(C65,'ABC Analysis Results'!$A$2:$C$140,2,0)</f>
        <v>C</v>
      </c>
      <c r="N65" s="674" t="str">
        <f>VLOOKUP(C65,'ABC Analysis Results'!$A$2:$C$140,3,0)</f>
        <v>C</v>
      </c>
      <c r="O65" s="675">
        <f>VLOOKUP(C65,'Complexity Cost Adjustment'!$C$2:$I$141,7,0)</f>
        <v>69.66142381</v>
      </c>
      <c r="P65" s="676">
        <f>VLOOKUP(C65,'Complexity Cost Adjustment'!$C$2:$G$141,5,0)</f>
        <v>8749.44</v>
      </c>
      <c r="Q65" s="676">
        <f>VLOOKUP(C65,'Complexity Cost Adjustment'!$C$2:$T$141,18,0)</f>
        <v>2764.523358</v>
      </c>
      <c r="R65" s="678">
        <f>VLOOKUP(C65,'Complexity Cost Adjustment'!$C$2:$AJ$141,34,0)</f>
        <v>-3.331313976</v>
      </c>
      <c r="S65" s="674">
        <f>VLOOKUP(C65,'Complexity Cost Adjustment'!$C$2:$H$141,6,0)</f>
        <v>125.5995</v>
      </c>
      <c r="T65" s="674">
        <f>VLOOKUP(C65,'Complete Product Info'!$A$2:$AE$141,29,0)</f>
        <v>66</v>
      </c>
      <c r="U65" s="674">
        <f>VLOOKUP(C65,'Complete Product Info'!$A$2:$AE$141,30,0)</f>
        <v>58</v>
      </c>
      <c r="V65" s="674">
        <f>VLOOKUP(C65,'Complete Product Info'!$A$2:$AE$141,31,0)</f>
        <v>95</v>
      </c>
      <c r="W65" s="781" t="str">
        <f t="shared" si="1"/>
        <v>S</v>
      </c>
      <c r="X65" s="601">
        <v>1811056.0</v>
      </c>
      <c r="Y65" s="676">
        <f>VLOOKUP(X65,'Complexity Cost Adjustment'!$C$2:$I$141,7,0)</f>
        <v>72.25023828</v>
      </c>
      <c r="Z65" s="781">
        <v>1.0</v>
      </c>
      <c r="AA65" s="678">
        <f t="shared" si="2"/>
        <v>0.03716281309</v>
      </c>
      <c r="AB65" s="781">
        <v>1.0</v>
      </c>
      <c r="AC65" s="680"/>
      <c r="AD65" s="781">
        <v>1.0</v>
      </c>
      <c r="AE65" s="781">
        <v>0.8</v>
      </c>
      <c r="AF65" s="781">
        <v>0.6</v>
      </c>
      <c r="AG65" s="605">
        <f t="shared" si="3"/>
        <v>125.5995</v>
      </c>
      <c r="AH65" s="605">
        <f t="shared" si="4"/>
        <v>100.4796</v>
      </c>
      <c r="AI65" s="605">
        <f t="shared" si="5"/>
        <v>75.3597</v>
      </c>
      <c r="AJ65" s="585"/>
      <c r="AK65" s="585"/>
      <c r="AL65" s="585"/>
      <c r="AM65" s="585"/>
      <c r="AN65" s="585"/>
    </row>
    <row r="66">
      <c r="A66" s="601" t="s">
        <v>133</v>
      </c>
      <c r="B66" s="601" t="s">
        <v>156</v>
      </c>
      <c r="C66" s="601">
        <v>1811037.0</v>
      </c>
      <c r="D66" s="670" t="s">
        <v>479</v>
      </c>
      <c r="E66" s="670" t="s">
        <v>188</v>
      </c>
      <c r="F66" s="601" t="s">
        <v>509</v>
      </c>
      <c r="G66" s="670" t="s">
        <v>117</v>
      </c>
      <c r="H66" s="601" t="s">
        <v>127</v>
      </c>
      <c r="I66" s="672" t="s">
        <v>546</v>
      </c>
      <c r="J66" s="672" t="s">
        <v>139</v>
      </c>
      <c r="K66" s="672" t="s">
        <v>108</v>
      </c>
      <c r="L66" s="672">
        <v>927.927940275123</v>
      </c>
      <c r="M66" s="673" t="str">
        <f>VLOOKUP(C66,'ABC Analysis Results'!$A$2:$C$140,2,0)</f>
        <v>C</v>
      </c>
      <c r="N66" s="674" t="str">
        <f>VLOOKUP(C66,'ABC Analysis Results'!$A$2:$C$140,3,0)</f>
        <v>C</v>
      </c>
      <c r="O66" s="675">
        <f>VLOOKUP(C66,'Complexity Cost Adjustment'!$C$2:$I$141,7,0)</f>
        <v>55.02469448</v>
      </c>
      <c r="P66" s="676">
        <f>VLOOKUP(C66,'Complexity Cost Adjustment'!$C$2:$G$141,5,0)</f>
        <v>10772.322</v>
      </c>
      <c r="Q66" s="676">
        <f>VLOOKUP(C66,'Complexity Cost Adjustment'!$C$2:$T$141,18,0)</f>
        <v>-1251.878203</v>
      </c>
      <c r="R66" s="678">
        <f>VLOOKUP(C66,'Complexity Cost Adjustment'!$C$2:$AJ$141,34,0)</f>
        <v>-1.630380941</v>
      </c>
      <c r="S66" s="674">
        <f>VLOOKUP(C66,'Complexity Cost Adjustment'!$C$2:$H$141,6,0)</f>
        <v>195.7725</v>
      </c>
      <c r="T66" s="674">
        <f>VLOOKUP(C66,'Complete Product Info'!$A$2:$AE$141,29,0)</f>
        <v>64</v>
      </c>
      <c r="U66" s="674">
        <f>VLOOKUP(C66,'Complete Product Info'!$A$2:$AE$141,30,0)</f>
        <v>60</v>
      </c>
      <c r="V66" s="674">
        <f>VLOOKUP(C66,'Complete Product Info'!$A$2:$AE$141,31,0)</f>
        <v>89</v>
      </c>
      <c r="W66" s="781" t="str">
        <f t="shared" si="1"/>
        <v>S</v>
      </c>
      <c r="X66" s="601">
        <v>1811067.0</v>
      </c>
      <c r="Y66" s="676">
        <f>VLOOKUP(X66,'Complexity Cost Adjustment'!$C$2:$I$141,7,0)</f>
        <v>72.01645217</v>
      </c>
      <c r="Z66" s="781">
        <v>0.9</v>
      </c>
      <c r="AA66" s="678">
        <f t="shared" si="2"/>
        <v>0.3088023995</v>
      </c>
      <c r="AB66" s="781">
        <v>0.4</v>
      </c>
      <c r="AC66" s="782"/>
      <c r="AD66" s="781">
        <v>0.6</v>
      </c>
      <c r="AE66" s="781">
        <v>0.4</v>
      </c>
      <c r="AF66" s="781">
        <v>0.2</v>
      </c>
      <c r="AG66" s="605">
        <f t="shared" si="3"/>
        <v>117.4635</v>
      </c>
      <c r="AH66" s="605">
        <f t="shared" si="4"/>
        <v>78.309</v>
      </c>
      <c r="AI66" s="605">
        <f t="shared" si="5"/>
        <v>39.1545</v>
      </c>
      <c r="AJ66" s="585"/>
      <c r="AK66" s="585"/>
      <c r="AL66" s="585"/>
      <c r="AM66" s="585"/>
      <c r="AN66" s="585"/>
    </row>
    <row r="67">
      <c r="A67" s="601" t="s">
        <v>275</v>
      </c>
      <c r="B67" s="601" t="s">
        <v>280</v>
      </c>
      <c r="C67" s="601">
        <v>1811112.0</v>
      </c>
      <c r="D67" s="670" t="s">
        <v>257</v>
      </c>
      <c r="E67" s="670" t="s">
        <v>548</v>
      </c>
      <c r="F67" s="601" t="s">
        <v>509</v>
      </c>
      <c r="G67" s="670" t="s">
        <v>117</v>
      </c>
      <c r="H67" s="601" t="s">
        <v>127</v>
      </c>
      <c r="I67" s="672" t="s">
        <v>546</v>
      </c>
      <c r="J67" s="672" t="s">
        <v>105</v>
      </c>
      <c r="K67" s="672" t="s">
        <v>108</v>
      </c>
      <c r="L67" s="672">
        <v>3.07623655761436</v>
      </c>
      <c r="M67" s="673" t="str">
        <f>VLOOKUP(C67,'ABC Analysis Results'!$A$2:$C$140,2,0)</f>
        <v>C</v>
      </c>
      <c r="N67" s="674" t="str">
        <f>VLOOKUP(C67,'ABC Analysis Results'!$A$2:$C$140,3,0)</f>
        <v>C</v>
      </c>
      <c r="O67" s="675">
        <f>VLOOKUP(C67,'Complexity Cost Adjustment'!$C$2:$I$141,7,0)</f>
        <v>109.9712223</v>
      </c>
      <c r="P67" s="676">
        <f>VLOOKUP(C67,'Complexity Cost Adjustment'!$C$2:$G$141,5,0)</f>
        <v>11391.6</v>
      </c>
      <c r="Q67" s="676">
        <f>VLOOKUP(C67,'Complexity Cost Adjustment'!$C$2:$T$141,18,0)</f>
        <v>833.0889325</v>
      </c>
      <c r="R67" s="678">
        <f>VLOOKUP(C67,'Complexity Cost Adjustment'!$C$2:$AJ$141,34,0)</f>
        <v>-0.313723645</v>
      </c>
      <c r="S67" s="674">
        <f>VLOOKUP(C67,'Complexity Cost Adjustment'!$C$2:$H$141,6,0)</f>
        <v>103.5871</v>
      </c>
      <c r="T67" s="674">
        <f>VLOOKUP(C67,'Complete Product Info'!$A$2:$AE$141,29,0)</f>
        <v>62</v>
      </c>
      <c r="U67" s="674">
        <f>VLOOKUP(C67,'Complete Product Info'!$A$2:$AE$141,30,0)</f>
        <v>58</v>
      </c>
      <c r="V67" s="674">
        <f>VLOOKUP(C67,'Complete Product Info'!$A$2:$AE$141,31,0)</f>
        <v>91</v>
      </c>
      <c r="W67" s="781" t="str">
        <f t="shared" si="1"/>
        <v>S</v>
      </c>
      <c r="X67" s="601">
        <v>1811114.0</v>
      </c>
      <c r="Y67" s="676">
        <f>VLOOKUP(X67,'Complexity Cost Adjustment'!$C$2:$I$141,7,0)</f>
        <v>96.38095625</v>
      </c>
      <c r="Z67" s="781">
        <v>1.0</v>
      </c>
      <c r="AA67" s="678">
        <f t="shared" si="2"/>
        <v>-0.1235802036</v>
      </c>
      <c r="AB67" s="781">
        <v>1.0</v>
      </c>
      <c r="AC67" s="782"/>
      <c r="AD67" s="781">
        <v>1.0</v>
      </c>
      <c r="AE67" s="781">
        <v>0.8</v>
      </c>
      <c r="AF67" s="781">
        <v>0.6</v>
      </c>
      <c r="AG67" s="605">
        <f t="shared" si="3"/>
        <v>103.5871</v>
      </c>
      <c r="AH67" s="605">
        <f t="shared" si="4"/>
        <v>82.86968</v>
      </c>
      <c r="AI67" s="605">
        <f t="shared" si="5"/>
        <v>62.15226</v>
      </c>
      <c r="AJ67" s="585"/>
      <c r="AK67" s="585"/>
      <c r="AL67" s="585"/>
      <c r="AM67" s="585"/>
      <c r="AN67" s="585"/>
    </row>
    <row r="68">
      <c r="A68" s="601" t="s">
        <v>264</v>
      </c>
      <c r="B68" s="601" t="s">
        <v>272</v>
      </c>
      <c r="C68" s="601">
        <v>1811109.0</v>
      </c>
      <c r="D68" s="670" t="s">
        <v>257</v>
      </c>
      <c r="E68" s="670" t="s">
        <v>547</v>
      </c>
      <c r="F68" s="601" t="s">
        <v>516</v>
      </c>
      <c r="G68" s="670" t="s">
        <v>117</v>
      </c>
      <c r="H68" s="601" t="s">
        <v>522</v>
      </c>
      <c r="I68" s="672" t="s">
        <v>544</v>
      </c>
      <c r="J68" s="672" t="s">
        <v>105</v>
      </c>
      <c r="K68" s="672" t="s">
        <v>273</v>
      </c>
      <c r="L68" s="672">
        <v>98.4917387845722</v>
      </c>
      <c r="M68" s="673" t="str">
        <f>VLOOKUP(C68,'ABC Analysis Results'!$A$2:$C$140,2,0)</f>
        <v>C</v>
      </c>
      <c r="N68" s="674" t="str">
        <f>VLOOKUP(C68,'ABC Analysis Results'!$A$2:$C$140,3,0)</f>
        <v>C</v>
      </c>
      <c r="O68" s="675">
        <f>VLOOKUP(C68,'Complexity Cost Adjustment'!$C$2:$I$141,7,0)</f>
        <v>162.2605807</v>
      </c>
      <c r="P68" s="676">
        <f>VLOOKUP(C68,'Complexity Cost Adjustment'!$C$2:$G$141,5,0)</f>
        <v>13064.005</v>
      </c>
      <c r="Q68" s="676">
        <f>VLOOKUP(C68,'Complexity Cost Adjustment'!$C$2:$T$141,18,0)</f>
        <v>1377.624638</v>
      </c>
      <c r="R68" s="678">
        <f>VLOOKUP(C68,'Complexity Cost Adjustment'!$C$2:$AJ$141,34,0)</f>
        <v>-0.8886217936</v>
      </c>
      <c r="S68" s="674">
        <f>VLOOKUP(C68,'Complexity Cost Adjustment'!$C$2:$H$141,6,0)</f>
        <v>80.5125</v>
      </c>
      <c r="T68" s="674">
        <f>VLOOKUP(C68,'Complete Product Info'!$A$2:$AE$141,29,0)</f>
        <v>123</v>
      </c>
      <c r="U68" s="674">
        <f>VLOOKUP(C68,'Complete Product Info'!$A$2:$AE$141,30,0)</f>
        <v>199</v>
      </c>
      <c r="V68" s="674">
        <f>VLOOKUP(C68,'Complete Product Info'!$A$2:$AE$141,31,0)</f>
        <v>90</v>
      </c>
      <c r="W68" s="781" t="str">
        <f t="shared" si="1"/>
        <v>S</v>
      </c>
      <c r="X68" s="601">
        <v>1811075.0</v>
      </c>
      <c r="Y68" s="676">
        <f>VLOOKUP(X68,'Complexity Cost Adjustment'!$C$2:$I$141,7,0)</f>
        <v>172.7154426</v>
      </c>
      <c r="Z68" s="781">
        <v>0.7</v>
      </c>
      <c r="AA68" s="678">
        <f t="shared" si="2"/>
        <v>0.06443254354</v>
      </c>
      <c r="AB68" s="781">
        <v>1.0</v>
      </c>
      <c r="AC68" s="782"/>
      <c r="AD68" s="781">
        <v>0.9</v>
      </c>
      <c r="AE68" s="781">
        <v>0.7</v>
      </c>
      <c r="AF68" s="781">
        <v>0.5</v>
      </c>
      <c r="AG68" s="605">
        <f t="shared" si="3"/>
        <v>72.46125</v>
      </c>
      <c r="AH68" s="605">
        <f t="shared" si="4"/>
        <v>56.35875</v>
      </c>
      <c r="AI68" s="605">
        <f t="shared" si="5"/>
        <v>40.25625</v>
      </c>
      <c r="AJ68" s="585"/>
      <c r="AK68" s="585"/>
      <c r="AL68" s="585"/>
      <c r="AM68" s="585"/>
      <c r="AN68" s="585"/>
    </row>
    <row r="69">
      <c r="A69" s="601" t="s">
        <v>275</v>
      </c>
      <c r="B69" s="601" t="s">
        <v>282</v>
      </c>
      <c r="C69" s="601">
        <v>1811113.0</v>
      </c>
      <c r="D69" s="670" t="s">
        <v>257</v>
      </c>
      <c r="E69" s="670" t="s">
        <v>548</v>
      </c>
      <c r="F69" s="601" t="s">
        <v>509</v>
      </c>
      <c r="G69" s="670" t="s">
        <v>117</v>
      </c>
      <c r="H69" s="601" t="s">
        <v>127</v>
      </c>
      <c r="I69" s="672" t="s">
        <v>546</v>
      </c>
      <c r="J69" s="672" t="s">
        <v>105</v>
      </c>
      <c r="K69" s="672"/>
      <c r="L69" s="672">
        <v>0.6823171113555627</v>
      </c>
      <c r="M69" s="673" t="str">
        <f>VLOOKUP(C69,'ABC Analysis Results'!$A$2:$C$140,2,0)</f>
        <v>C</v>
      </c>
      <c r="N69" s="674" t="str">
        <f>VLOOKUP(C69,'ABC Analysis Results'!$A$2:$C$140,3,0)</f>
        <v>C</v>
      </c>
      <c r="O69" s="675">
        <f>VLOOKUP(C69,'Complexity Cost Adjustment'!$C$2:$I$141,7,0)</f>
        <v>151.7852285</v>
      </c>
      <c r="P69" s="676">
        <f>VLOOKUP(C69,'Complexity Cost Adjustment'!$C$2:$G$141,5,0)</f>
        <v>13278.87</v>
      </c>
      <c r="Q69" s="676">
        <f>VLOOKUP(C69,'Complexity Cost Adjustment'!$C$2:$T$141,18,0)</f>
        <v>374.0689827</v>
      </c>
      <c r="R69" s="678">
        <f>VLOOKUP(C69,'Complexity Cost Adjustment'!$C$2:$AJ$141,34,0)</f>
        <v>-0.3389244303</v>
      </c>
      <c r="S69" s="674">
        <f>VLOOKUP(C69,'Complexity Cost Adjustment'!$C$2:$H$141,6,0)</f>
        <v>87.4846</v>
      </c>
      <c r="T69" s="674">
        <f>VLOOKUP(C69,'Complete Product Info'!$A$2:$AE$141,29,0)</f>
        <v>62</v>
      </c>
      <c r="U69" s="674">
        <f>VLOOKUP(C69,'Complete Product Info'!$A$2:$AE$141,30,0)</f>
        <v>58</v>
      </c>
      <c r="V69" s="674">
        <f>VLOOKUP(C69,'Complete Product Info'!$A$2:$AE$141,31,0)</f>
        <v>91</v>
      </c>
      <c r="W69" s="781" t="str">
        <f t="shared" si="1"/>
        <v>S</v>
      </c>
      <c r="X69" s="601">
        <v>1811114.0</v>
      </c>
      <c r="Y69" s="676">
        <f>VLOOKUP(X69,'Complexity Cost Adjustment'!$C$2:$I$141,7,0)</f>
        <v>96.38095625</v>
      </c>
      <c r="Z69" s="781">
        <v>1.0</v>
      </c>
      <c r="AA69" s="678">
        <f t="shared" si="2"/>
        <v>-0.3650175501</v>
      </c>
      <c r="AB69" s="781">
        <v>1.0</v>
      </c>
      <c r="AC69" s="785"/>
      <c r="AD69" s="781">
        <v>1.0</v>
      </c>
      <c r="AE69" s="781">
        <v>0.8</v>
      </c>
      <c r="AF69" s="781">
        <v>0.6</v>
      </c>
      <c r="AG69" s="605">
        <f t="shared" si="3"/>
        <v>87.4846</v>
      </c>
      <c r="AH69" s="605">
        <f t="shared" si="4"/>
        <v>69.98768</v>
      </c>
      <c r="AI69" s="605">
        <f t="shared" si="5"/>
        <v>52.49076</v>
      </c>
      <c r="AJ69" s="585"/>
      <c r="AK69" s="585"/>
      <c r="AL69" s="585"/>
      <c r="AM69" s="585"/>
      <c r="AN69" s="585"/>
    </row>
    <row r="70">
      <c r="A70" s="601" t="s">
        <v>163</v>
      </c>
      <c r="B70" s="601" t="s">
        <v>172</v>
      </c>
      <c r="C70" s="601">
        <v>1811051.0</v>
      </c>
      <c r="D70" s="670" t="s">
        <v>479</v>
      </c>
      <c r="E70" s="670" t="s">
        <v>190</v>
      </c>
      <c r="F70" s="601" t="s">
        <v>509</v>
      </c>
      <c r="G70" s="670" t="s">
        <v>117</v>
      </c>
      <c r="H70" s="601" t="s">
        <v>522</v>
      </c>
      <c r="I70" s="672" t="s">
        <v>544</v>
      </c>
      <c r="J70" s="672" t="s">
        <v>105</v>
      </c>
      <c r="K70" s="672"/>
      <c r="L70" s="672">
        <v>673.1212709334837</v>
      </c>
      <c r="M70" s="673" t="str">
        <f>VLOOKUP(C70,'ABC Analysis Results'!$A$2:$C$140,2,0)</f>
        <v>C</v>
      </c>
      <c r="N70" s="674" t="str">
        <f>VLOOKUP(C70,'ABC Analysis Results'!$A$2:$C$140,3,0)</f>
        <v>C</v>
      </c>
      <c r="O70" s="675">
        <f>VLOOKUP(C70,'Complexity Cost Adjustment'!$C$2:$I$141,7,0)</f>
        <v>84.57570615</v>
      </c>
      <c r="P70" s="676">
        <f>VLOOKUP(C70,'Complexity Cost Adjustment'!$C$2:$G$141,5,0)</f>
        <v>14092.833</v>
      </c>
      <c r="Q70" s="676">
        <f>VLOOKUP(C70,'Complexity Cost Adjustment'!$C$2:$T$141,18,0)</f>
        <v>1790.996203</v>
      </c>
      <c r="R70" s="678">
        <f>VLOOKUP(C70,'Complexity Cost Adjustment'!$C$2:$AJ$141,34,0)</f>
        <v>-0.8770261709</v>
      </c>
      <c r="S70" s="674">
        <f>VLOOKUP(C70,'Complexity Cost Adjustment'!$C$2:$H$141,6,0)</f>
        <v>166.6298</v>
      </c>
      <c r="T70" s="674">
        <f>VLOOKUP(C70,'Complete Product Info'!$A$2:$AE$141,29,0)</f>
        <v>66</v>
      </c>
      <c r="U70" s="674">
        <f>VLOOKUP(C70,'Complete Product Info'!$A$2:$AE$141,30,0)</f>
        <v>58</v>
      </c>
      <c r="V70" s="674">
        <f>VLOOKUP(C70,'Complete Product Info'!$A$2:$AE$141,31,0)</f>
        <v>95</v>
      </c>
      <c r="W70" s="781" t="str">
        <f t="shared" si="1"/>
        <v>S</v>
      </c>
      <c r="X70" s="601">
        <v>1811050.0</v>
      </c>
      <c r="Y70" s="676">
        <f>VLOOKUP(X70,'Complexity Cost Adjustment'!$C$2:$I$141,7,0)</f>
        <v>63.06181755</v>
      </c>
      <c r="Z70" s="781">
        <v>1.0</v>
      </c>
      <c r="AA70" s="678">
        <f t="shared" si="2"/>
        <v>-0.2543743302</v>
      </c>
      <c r="AB70" s="781">
        <v>1.0</v>
      </c>
      <c r="AC70" s="782"/>
      <c r="AD70" s="781">
        <v>1.0</v>
      </c>
      <c r="AE70" s="781">
        <v>0.8</v>
      </c>
      <c r="AF70" s="781">
        <v>0.6</v>
      </c>
      <c r="AG70" s="605">
        <f t="shared" si="3"/>
        <v>166.6298</v>
      </c>
      <c r="AH70" s="605">
        <f t="shared" si="4"/>
        <v>133.30384</v>
      </c>
      <c r="AI70" s="605">
        <f t="shared" si="5"/>
        <v>99.97788</v>
      </c>
      <c r="AJ70" s="585"/>
      <c r="AK70" s="585"/>
      <c r="AL70" s="585"/>
      <c r="AM70" s="585"/>
      <c r="AN70" s="585"/>
    </row>
    <row r="71">
      <c r="A71" s="601" t="s">
        <v>246</v>
      </c>
      <c r="B71" s="601" t="s">
        <v>252</v>
      </c>
      <c r="C71" s="601">
        <v>1811098.0</v>
      </c>
      <c r="D71" s="670" t="s">
        <v>257</v>
      </c>
      <c r="E71" s="670" t="s">
        <v>547</v>
      </c>
      <c r="F71" s="601" t="s">
        <v>516</v>
      </c>
      <c r="G71" s="670" t="s">
        <v>117</v>
      </c>
      <c r="H71" s="601" t="s">
        <v>522</v>
      </c>
      <c r="I71" s="672" t="s">
        <v>544</v>
      </c>
      <c r="J71" s="672" t="s">
        <v>105</v>
      </c>
      <c r="K71" s="672" t="s">
        <v>106</v>
      </c>
      <c r="L71" s="672">
        <v>33.10783102778016</v>
      </c>
      <c r="M71" s="673" t="str">
        <f>VLOOKUP(C71,'ABC Analysis Results'!$A$2:$C$140,2,0)</f>
        <v>C</v>
      </c>
      <c r="N71" s="674" t="str">
        <f>VLOOKUP(C71,'ABC Analysis Results'!$A$2:$C$140,3,0)</f>
        <v>C</v>
      </c>
      <c r="O71" s="675">
        <f>VLOOKUP(C71,'Complexity Cost Adjustment'!$C$2:$I$141,7,0)</f>
        <v>57.92535346</v>
      </c>
      <c r="P71" s="676">
        <f>VLOOKUP(C71,'Complexity Cost Adjustment'!$C$2:$G$141,5,0)</f>
        <v>15421.351</v>
      </c>
      <c r="Q71" s="676">
        <f>VLOOKUP(C71,'Complexity Cost Adjustment'!$C$2:$T$141,18,0)</f>
        <v>-4084.992091</v>
      </c>
      <c r="R71" s="678">
        <f>VLOOKUP(C71,'Complexity Cost Adjustment'!$C$2:$AJ$141,34,0)</f>
        <v>-0.5335043164</v>
      </c>
      <c r="S71" s="674">
        <f>VLOOKUP(C71,'Complexity Cost Adjustment'!$C$2:$H$141,6,0)</f>
        <v>266.228</v>
      </c>
      <c r="T71" s="674">
        <f>VLOOKUP(C71,'Complete Product Info'!$A$2:$AE$141,29,0)</f>
        <v>62</v>
      </c>
      <c r="U71" s="674">
        <f>VLOOKUP(C71,'Complete Product Info'!$A$2:$AE$141,30,0)</f>
        <v>65</v>
      </c>
      <c r="V71" s="674">
        <f>VLOOKUP(C71,'Complete Product Info'!$A$2:$AE$141,31,0)</f>
        <v>94</v>
      </c>
      <c r="W71" s="781" t="str">
        <f t="shared" si="1"/>
        <v>S</v>
      </c>
      <c r="X71" s="601">
        <v>1811056.0</v>
      </c>
      <c r="Y71" s="676">
        <f>VLOOKUP(X71,'Complexity Cost Adjustment'!$C$2:$I$141,7,0)</f>
        <v>72.25023828</v>
      </c>
      <c r="Z71" s="781">
        <v>0.7</v>
      </c>
      <c r="AA71" s="678">
        <f t="shared" si="2"/>
        <v>0.2472990491</v>
      </c>
      <c r="AB71" s="781">
        <v>0.6</v>
      </c>
      <c r="AC71" s="680"/>
      <c r="AD71" s="781">
        <v>0.8</v>
      </c>
      <c r="AE71" s="781">
        <v>0.6</v>
      </c>
      <c r="AF71" s="781">
        <v>0.4</v>
      </c>
      <c r="AG71" s="605">
        <f t="shared" si="3"/>
        <v>212.9824</v>
      </c>
      <c r="AH71" s="605">
        <f t="shared" si="4"/>
        <v>159.7368</v>
      </c>
      <c r="AI71" s="605">
        <f t="shared" si="5"/>
        <v>106.4912</v>
      </c>
      <c r="AJ71" s="585"/>
      <c r="AK71" s="585"/>
      <c r="AL71" s="585"/>
      <c r="AM71" s="585"/>
      <c r="AN71" s="585"/>
    </row>
    <row r="72">
      <c r="A72" s="601" t="s">
        <v>275</v>
      </c>
      <c r="B72" s="601" t="s">
        <v>286</v>
      </c>
      <c r="C72" s="601">
        <v>1811115.0</v>
      </c>
      <c r="D72" s="670" t="s">
        <v>257</v>
      </c>
      <c r="E72" s="670" t="s">
        <v>548</v>
      </c>
      <c r="F72" s="601" t="s">
        <v>509</v>
      </c>
      <c r="G72" s="670" t="s">
        <v>117</v>
      </c>
      <c r="H72" s="601" t="s">
        <v>127</v>
      </c>
      <c r="I72" s="672" t="s">
        <v>546</v>
      </c>
      <c r="J72" s="672" t="s">
        <v>105</v>
      </c>
      <c r="K72" s="672" t="s">
        <v>106</v>
      </c>
      <c r="L72" s="672">
        <v>615.540631547711</v>
      </c>
      <c r="M72" s="673" t="str">
        <f>VLOOKUP(C72,'ABC Analysis Results'!$A$2:$C$140,2,0)</f>
        <v>C</v>
      </c>
      <c r="N72" s="674" t="str">
        <f>VLOOKUP(C72,'ABC Analysis Results'!$A$2:$C$140,3,0)</f>
        <v>C</v>
      </c>
      <c r="O72" s="675">
        <f>VLOOKUP(C72,'Complexity Cost Adjustment'!$C$2:$I$141,7,0)</f>
        <v>232.6461688</v>
      </c>
      <c r="P72" s="676">
        <f>VLOOKUP(C72,'Complexity Cost Adjustment'!$C$2:$G$141,5,0)</f>
        <v>18320.816</v>
      </c>
      <c r="Q72" s="676">
        <f>VLOOKUP(C72,'Complexity Cost Adjustment'!$C$2:$T$141,18,0)</f>
        <v>5515.196286</v>
      </c>
      <c r="R72" s="678">
        <f>VLOOKUP(C72,'Complexity Cost Adjustment'!$C$2:$AJ$141,34,0)</f>
        <v>-1.620658098</v>
      </c>
      <c r="S72" s="674">
        <f>VLOOKUP(C72,'Complexity Cost Adjustment'!$C$2:$H$141,6,0)</f>
        <v>78.7497</v>
      </c>
      <c r="T72" s="674">
        <f>VLOOKUP(C72,'Complete Product Info'!$A$2:$AE$141,29,0)</f>
        <v>62</v>
      </c>
      <c r="U72" s="674">
        <f>VLOOKUP(C72,'Complete Product Info'!$A$2:$AE$141,30,0)</f>
        <v>58</v>
      </c>
      <c r="V72" s="674">
        <f>VLOOKUP(C72,'Complete Product Info'!$A$2:$AE$141,31,0)</f>
        <v>91</v>
      </c>
      <c r="W72" s="781" t="str">
        <f t="shared" si="1"/>
        <v>S</v>
      </c>
      <c r="X72" s="601">
        <v>1811114.0</v>
      </c>
      <c r="Y72" s="676">
        <f>VLOOKUP(X72,'Complexity Cost Adjustment'!$C$2:$I$141,7,0)</f>
        <v>96.38095625</v>
      </c>
      <c r="Z72" s="781">
        <v>1.0</v>
      </c>
      <c r="AA72" s="678">
        <f t="shared" si="2"/>
        <v>-0.5857187043</v>
      </c>
      <c r="AB72" s="781">
        <v>1.0</v>
      </c>
      <c r="AC72" s="680"/>
      <c r="AD72" s="781">
        <v>1.0</v>
      </c>
      <c r="AE72" s="781">
        <v>0.8</v>
      </c>
      <c r="AF72" s="781">
        <v>0.6</v>
      </c>
      <c r="AG72" s="605">
        <f t="shared" si="3"/>
        <v>78.7497</v>
      </c>
      <c r="AH72" s="605">
        <f t="shared" si="4"/>
        <v>62.99976</v>
      </c>
      <c r="AI72" s="605">
        <f t="shared" si="5"/>
        <v>47.24982</v>
      </c>
      <c r="AJ72" s="585"/>
      <c r="AK72" s="585"/>
      <c r="AL72" s="585"/>
      <c r="AM72" s="585"/>
      <c r="AN72" s="585"/>
    </row>
    <row r="73">
      <c r="A73" s="601" t="s">
        <v>246</v>
      </c>
      <c r="B73" s="601" t="s">
        <v>247</v>
      </c>
      <c r="C73" s="601">
        <v>1811095.0</v>
      </c>
      <c r="D73" s="670" t="s">
        <v>257</v>
      </c>
      <c r="E73" s="670" t="s">
        <v>547</v>
      </c>
      <c r="F73" s="601" t="s">
        <v>516</v>
      </c>
      <c r="G73" s="670" t="s">
        <v>117</v>
      </c>
      <c r="H73" s="601" t="s">
        <v>522</v>
      </c>
      <c r="I73" s="672" t="s">
        <v>544</v>
      </c>
      <c r="J73" s="672" t="s">
        <v>105</v>
      </c>
      <c r="K73" s="672" t="s">
        <v>215</v>
      </c>
      <c r="L73" s="672">
        <v>148.52201631839284</v>
      </c>
      <c r="M73" s="673" t="str">
        <f>VLOOKUP(C73,'ABC Analysis Results'!$A$2:$C$140,2,0)</f>
        <v>C</v>
      </c>
      <c r="N73" s="674" t="str">
        <f>VLOOKUP(C73,'ABC Analysis Results'!$A$2:$C$140,3,0)</f>
        <v>C</v>
      </c>
      <c r="O73" s="675">
        <f>VLOOKUP(C73,'Complexity Cost Adjustment'!$C$2:$I$141,7,0)</f>
        <v>65.82647172</v>
      </c>
      <c r="P73" s="676">
        <f>VLOOKUP(C73,'Complexity Cost Adjustment'!$C$2:$G$141,5,0)</f>
        <v>18819.13</v>
      </c>
      <c r="Q73" s="676">
        <f>VLOOKUP(C73,'Complexity Cost Adjustment'!$C$2:$T$141,18,0)</f>
        <v>10.05302085</v>
      </c>
      <c r="R73" s="678">
        <f>VLOOKUP(C73,'Complexity Cost Adjustment'!$C$2:$AJ$141,34,0)</f>
        <v>-0.3153726467</v>
      </c>
      <c r="S73" s="674">
        <f>VLOOKUP(C73,'Complexity Cost Adjustment'!$C$2:$H$141,6,0)</f>
        <v>285.89</v>
      </c>
      <c r="T73" s="674">
        <f>VLOOKUP(C73,'Complete Product Info'!$A$2:$AE$141,29,0)</f>
        <v>62</v>
      </c>
      <c r="U73" s="674">
        <f>VLOOKUP(C73,'Complete Product Info'!$A$2:$AE$141,30,0)</f>
        <v>65</v>
      </c>
      <c r="V73" s="674">
        <f>VLOOKUP(C73,'Complete Product Info'!$A$2:$AE$141,31,0)</f>
        <v>93</v>
      </c>
      <c r="W73" s="781" t="str">
        <f t="shared" si="1"/>
        <v>S</v>
      </c>
      <c r="X73" s="601">
        <v>1811056.0</v>
      </c>
      <c r="Y73" s="676">
        <f>VLOOKUP(X73,'Complexity Cost Adjustment'!$C$2:$I$141,7,0)</f>
        <v>72.25023828</v>
      </c>
      <c r="Z73" s="781">
        <v>0.7</v>
      </c>
      <c r="AA73" s="678">
        <f t="shared" si="2"/>
        <v>0.09758637211</v>
      </c>
      <c r="AB73" s="781">
        <v>1.0</v>
      </c>
      <c r="AC73" s="680"/>
      <c r="AD73" s="781">
        <v>0.9</v>
      </c>
      <c r="AE73" s="781">
        <v>0.7</v>
      </c>
      <c r="AF73" s="781">
        <v>0.5</v>
      </c>
      <c r="AG73" s="605">
        <f t="shared" si="3"/>
        <v>257.301</v>
      </c>
      <c r="AH73" s="605">
        <f t="shared" si="4"/>
        <v>200.123</v>
      </c>
      <c r="AI73" s="605">
        <f t="shared" si="5"/>
        <v>142.945</v>
      </c>
      <c r="AJ73" s="605"/>
      <c r="AK73" s="605"/>
      <c r="AL73" s="605"/>
      <c r="AM73" s="605"/>
      <c r="AN73" s="605"/>
    </row>
    <row r="74">
      <c r="A74" s="601" t="s">
        <v>227</v>
      </c>
      <c r="B74" s="601" t="s">
        <v>241</v>
      </c>
      <c r="C74" s="601">
        <v>1811090.0</v>
      </c>
      <c r="D74" s="670" t="s">
        <v>257</v>
      </c>
      <c r="E74" s="670" t="s">
        <v>190</v>
      </c>
      <c r="F74" s="601" t="s">
        <v>516</v>
      </c>
      <c r="G74" s="670" t="s">
        <v>117</v>
      </c>
      <c r="H74" s="601" t="s">
        <v>522</v>
      </c>
      <c r="I74" s="672" t="s">
        <v>544</v>
      </c>
      <c r="J74" s="672" t="s">
        <v>105</v>
      </c>
      <c r="K74" s="672" t="s">
        <v>232</v>
      </c>
      <c r="L74" s="672">
        <v>477.10152566598384</v>
      </c>
      <c r="M74" s="673" t="str">
        <f>VLOOKUP(C74,'ABC Analysis Results'!$A$2:$C$140,2,0)</f>
        <v>C</v>
      </c>
      <c r="N74" s="674" t="str">
        <f>VLOOKUP(C74,'ABC Analysis Results'!$A$2:$C$140,3,0)</f>
        <v>C</v>
      </c>
      <c r="O74" s="675">
        <f>VLOOKUP(C74,'Complexity Cost Adjustment'!$C$2:$I$141,7,0)</f>
        <v>475.6637168</v>
      </c>
      <c r="P74" s="676">
        <f>VLOOKUP(C74,'Complexity Cost Adjustment'!$C$2:$G$141,5,0)</f>
        <v>20855</v>
      </c>
      <c r="Q74" s="676">
        <f>VLOOKUP(C74,'Complexity Cost Adjustment'!$C$2:$T$141,18,0)</f>
        <v>15761.84407</v>
      </c>
      <c r="R74" s="678">
        <f>VLOOKUP(C74,'Complexity Cost Adjustment'!$C$2:$AJ$141,34,0)</f>
        <v>0.02985901919</v>
      </c>
      <c r="S74" s="674">
        <f>VLOOKUP(C74,'Complexity Cost Adjustment'!$C$2:$H$141,6,0)</f>
        <v>43.844</v>
      </c>
      <c r="T74" s="674">
        <f>VLOOKUP(C74,'Complete Product Info'!$A$2:$AE$141,29,0)</f>
        <v>127</v>
      </c>
      <c r="U74" s="674">
        <f>VLOOKUP(C74,'Complete Product Info'!$A$2:$AE$141,30,0)</f>
        <v>203</v>
      </c>
      <c r="V74" s="674">
        <f>VLOOKUP(C74,'Complete Product Info'!$A$2:$AE$141,31,0)</f>
        <v>91</v>
      </c>
      <c r="W74" s="781" t="str">
        <f t="shared" si="1"/>
        <v>S</v>
      </c>
      <c r="X74" s="601">
        <v>1811082.0</v>
      </c>
      <c r="Y74" s="676">
        <f>VLOOKUP(X74,'Complexity Cost Adjustment'!$C$2:$I$141,7,0)</f>
        <v>403.0255336</v>
      </c>
      <c r="Z74" s="781">
        <v>1.0</v>
      </c>
      <c r="AA74" s="678">
        <f t="shared" si="2"/>
        <v>-0.1527091108</v>
      </c>
      <c r="AB74" s="781">
        <v>1.0</v>
      </c>
      <c r="AC74" s="782"/>
      <c r="AD74" s="781">
        <v>1.0</v>
      </c>
      <c r="AE74" s="781">
        <v>0.8</v>
      </c>
      <c r="AF74" s="781">
        <v>0.6</v>
      </c>
      <c r="AG74" s="605">
        <f t="shared" si="3"/>
        <v>43.844</v>
      </c>
      <c r="AH74" s="605">
        <f t="shared" si="4"/>
        <v>35.0752</v>
      </c>
      <c r="AI74" s="605">
        <f t="shared" si="5"/>
        <v>26.3064</v>
      </c>
      <c r="AJ74" s="773"/>
      <c r="AK74" s="773"/>
      <c r="AL74" s="773"/>
      <c r="AM74" s="773"/>
      <c r="AN74" s="773"/>
    </row>
    <row r="75">
      <c r="A75" s="601" t="s">
        <v>227</v>
      </c>
      <c r="B75" s="601" t="s">
        <v>236</v>
      </c>
      <c r="C75" s="601">
        <v>1811085.0</v>
      </c>
      <c r="D75" s="670" t="s">
        <v>257</v>
      </c>
      <c r="E75" s="670" t="s">
        <v>547</v>
      </c>
      <c r="F75" s="601" t="s">
        <v>516</v>
      </c>
      <c r="G75" s="670" t="s">
        <v>117</v>
      </c>
      <c r="H75" s="601" t="s">
        <v>522</v>
      </c>
      <c r="I75" s="672" t="s">
        <v>544</v>
      </c>
      <c r="J75" s="672" t="s">
        <v>105</v>
      </c>
      <c r="K75" s="672" t="s">
        <v>215</v>
      </c>
      <c r="L75" s="672">
        <v>763.8708226894987</v>
      </c>
      <c r="M75" s="673" t="str">
        <f>VLOOKUP(C75,'ABC Analysis Results'!$A$2:$C$140,2,0)</f>
        <v>C</v>
      </c>
      <c r="N75" s="674" t="str">
        <f>VLOOKUP(C75,'ABC Analysis Results'!$A$2:$C$140,3,0)</f>
        <v>C</v>
      </c>
      <c r="O75" s="675">
        <f>VLOOKUP(C75,'Complexity Cost Adjustment'!$C$2:$I$141,7,0)</f>
        <v>651.7656265</v>
      </c>
      <c r="P75" s="676">
        <f>VLOOKUP(C75,'Complexity Cost Adjustment'!$C$2:$G$141,5,0)</f>
        <v>31485.168</v>
      </c>
      <c r="Q75" s="676">
        <f>VLOOKUP(C75,'Complexity Cost Adjustment'!$C$2:$T$141,18,0)</f>
        <v>20894.79033</v>
      </c>
      <c r="R75" s="678">
        <f>VLOOKUP(C75,'Complexity Cost Adjustment'!$C$2:$AJ$141,34,0)</f>
        <v>-0.7578961892</v>
      </c>
      <c r="S75" s="674">
        <f>VLOOKUP(C75,'Complexity Cost Adjustment'!$C$2:$H$141,6,0)</f>
        <v>48.3075</v>
      </c>
      <c r="T75" s="674">
        <f>VLOOKUP(C75,'Complete Product Info'!$A$2:$AE$141,29,0)</f>
        <v>127</v>
      </c>
      <c r="U75" s="674">
        <f>VLOOKUP(C75,'Complete Product Info'!$A$2:$AE$141,30,0)</f>
        <v>203</v>
      </c>
      <c r="V75" s="674">
        <f>VLOOKUP(C75,'Complete Product Info'!$A$2:$AE$141,31,0)</f>
        <v>91</v>
      </c>
      <c r="W75" s="781" t="str">
        <f t="shared" si="1"/>
        <v>S</v>
      </c>
      <c r="X75" s="601">
        <v>1811083.0</v>
      </c>
      <c r="Y75" s="676">
        <f>VLOOKUP(X75,'Complexity Cost Adjustment'!$C$2:$I$141,7,0)</f>
        <v>509.1694915</v>
      </c>
      <c r="Z75" s="781">
        <v>1.0</v>
      </c>
      <c r="AA75" s="678">
        <f t="shared" si="2"/>
        <v>-0.2187843745</v>
      </c>
      <c r="AB75" s="781">
        <v>1.0</v>
      </c>
      <c r="AC75" s="782"/>
      <c r="AD75" s="781">
        <v>1.0</v>
      </c>
      <c r="AE75" s="781">
        <v>0.8</v>
      </c>
      <c r="AF75" s="781">
        <v>0.6</v>
      </c>
      <c r="AG75" s="605">
        <f t="shared" si="3"/>
        <v>48.3075</v>
      </c>
      <c r="AH75" s="605">
        <f t="shared" si="4"/>
        <v>38.646</v>
      </c>
      <c r="AI75" s="605">
        <f t="shared" si="5"/>
        <v>28.9845</v>
      </c>
      <c r="AJ75" s="605"/>
      <c r="AK75" s="605"/>
      <c r="AL75" s="605"/>
      <c r="AM75" s="605"/>
      <c r="AN75" s="605"/>
    </row>
    <row r="76">
      <c r="A76" s="601" t="s">
        <v>96</v>
      </c>
      <c r="B76" s="601" t="s">
        <v>114</v>
      </c>
      <c r="C76" s="601">
        <v>1811005.0</v>
      </c>
      <c r="D76" s="670" t="s">
        <v>479</v>
      </c>
      <c r="E76" s="670" t="s">
        <v>110</v>
      </c>
      <c r="F76" s="601" t="s">
        <v>509</v>
      </c>
      <c r="G76" s="670" t="s">
        <v>99</v>
      </c>
      <c r="H76" s="601" t="s">
        <v>522</v>
      </c>
      <c r="I76" s="672" t="s">
        <v>544</v>
      </c>
      <c r="J76" s="672" t="s">
        <v>111</v>
      </c>
      <c r="K76" s="672" t="s">
        <v>106</v>
      </c>
      <c r="L76" s="672">
        <v>299.61559047481177</v>
      </c>
      <c r="M76" s="673" t="str">
        <f>VLOOKUP(C76,'ABC Analysis Results'!$A$2:$C$140,2,0)</f>
        <v>C</v>
      </c>
      <c r="N76" s="674" t="str">
        <f>VLOOKUP(C76,'ABC Analysis Results'!$A$2:$C$140,3,0)</f>
        <v>C</v>
      </c>
      <c r="O76" s="675">
        <f>VLOOKUP(C76,'Complexity Cost Adjustment'!$C$2:$I$141,7,0)</f>
        <v>74.9718984</v>
      </c>
      <c r="P76" s="676">
        <f>VLOOKUP(C76,'Complexity Cost Adjustment'!$C$2:$G$141,5,0)</f>
        <v>31718.511</v>
      </c>
      <c r="Q76" s="676">
        <f>VLOOKUP(C76,'Complexity Cost Adjustment'!$C$2:$T$141,18,0)</f>
        <v>4527.419073</v>
      </c>
      <c r="R76" s="678">
        <f>VLOOKUP(C76,'Complexity Cost Adjustment'!$C$2:$AJ$141,34,0)</f>
        <v>-0.1270911882</v>
      </c>
      <c r="S76" s="674">
        <f>VLOOKUP(C76,'Complexity Cost Adjustment'!$C$2:$H$141,6,0)</f>
        <v>423.072</v>
      </c>
      <c r="T76" s="674">
        <f>VLOOKUP(C76,'Complete Product Info'!$A$2:$AE$141,29,0)</f>
        <v>56</v>
      </c>
      <c r="U76" s="674">
        <f>VLOOKUP(C76,'Complete Product Info'!$A$2:$AE$141,30,0)</f>
        <v>56</v>
      </c>
      <c r="V76" s="674">
        <f>VLOOKUP(C76,'Complete Product Info'!$A$2:$AE$141,31,0)</f>
        <v>91</v>
      </c>
      <c r="W76" s="781" t="str">
        <f t="shared" si="1"/>
        <v>S</v>
      </c>
      <c r="X76" s="601">
        <v>1811006.0</v>
      </c>
      <c r="Y76" s="676">
        <f>VLOOKUP(X76,'Complexity Cost Adjustment'!$C$2:$I$141,7,0)</f>
        <v>110.2454753</v>
      </c>
      <c r="Z76" s="781">
        <v>1.0</v>
      </c>
      <c r="AA76" s="678">
        <f t="shared" si="2"/>
        <v>0.4704906452</v>
      </c>
      <c r="AB76" s="781">
        <v>0.2</v>
      </c>
      <c r="AC76" s="782"/>
      <c r="AD76" s="781">
        <v>0.35</v>
      </c>
      <c r="AE76" s="781">
        <v>0.2</v>
      </c>
      <c r="AF76" s="781">
        <v>0.15</v>
      </c>
      <c r="AG76" s="605">
        <f t="shared" si="3"/>
        <v>148.0752</v>
      </c>
      <c r="AH76" s="605">
        <f t="shared" si="4"/>
        <v>84.6144</v>
      </c>
      <c r="AI76" s="605">
        <f t="shared" si="5"/>
        <v>63.4608</v>
      </c>
      <c r="AJ76" s="605"/>
      <c r="AK76" s="605"/>
      <c r="AL76" s="605"/>
      <c r="AM76" s="605"/>
      <c r="AN76" s="605"/>
    </row>
    <row r="77">
      <c r="A77" s="601" t="s">
        <v>264</v>
      </c>
      <c r="B77" s="601" t="s">
        <v>270</v>
      </c>
      <c r="C77" s="601">
        <v>1811108.0</v>
      </c>
      <c r="D77" s="670" t="s">
        <v>257</v>
      </c>
      <c r="E77" s="670" t="s">
        <v>547</v>
      </c>
      <c r="F77" s="601" t="s">
        <v>516</v>
      </c>
      <c r="G77" s="670" t="s">
        <v>117</v>
      </c>
      <c r="H77" s="601" t="s">
        <v>522</v>
      </c>
      <c r="I77" s="672" t="s">
        <v>544</v>
      </c>
      <c r="J77" s="672" t="s">
        <v>105</v>
      </c>
      <c r="K77" s="672" t="s">
        <v>271</v>
      </c>
      <c r="L77" s="672">
        <v>115.70706472378905</v>
      </c>
      <c r="M77" s="673" t="str">
        <f>VLOOKUP(C77,'ABC Analysis Results'!$A$2:$C$140,2,0)</f>
        <v>C</v>
      </c>
      <c r="N77" s="674" t="str">
        <f>VLOOKUP(C77,'ABC Analysis Results'!$A$2:$C$140,3,0)</f>
        <v>C</v>
      </c>
      <c r="O77" s="675">
        <f>VLOOKUP(C77,'Complexity Cost Adjustment'!$C$2:$I$141,7,0)</f>
        <v>119.4092144</v>
      </c>
      <c r="P77" s="676">
        <f>VLOOKUP(C77,'Complexity Cost Adjustment'!$C$2:$G$141,5,0)</f>
        <v>36134.9</v>
      </c>
      <c r="Q77" s="676">
        <f>VLOOKUP(C77,'Complexity Cost Adjustment'!$C$2:$T$141,18,0)</f>
        <v>918.9386497</v>
      </c>
      <c r="R77" s="678">
        <f>VLOOKUP(C77,'Complexity Cost Adjustment'!$C$2:$AJ$141,34,0)</f>
        <v>-0.6846061391</v>
      </c>
      <c r="S77" s="674">
        <f>VLOOKUP(C77,'Complexity Cost Adjustment'!$C$2:$H$141,6,0)</f>
        <v>302.614</v>
      </c>
      <c r="T77" s="674">
        <f>VLOOKUP(C77,'Complete Product Info'!$A$2:$AE$141,29,0)</f>
        <v>123</v>
      </c>
      <c r="U77" s="674">
        <f>VLOOKUP(C77,'Complete Product Info'!$A$2:$AE$141,30,0)</f>
        <v>199</v>
      </c>
      <c r="V77" s="674">
        <f>VLOOKUP(C77,'Complete Product Info'!$A$2:$AE$141,31,0)</f>
        <v>90</v>
      </c>
      <c r="W77" s="781" t="str">
        <f t="shared" si="1"/>
        <v>S</v>
      </c>
      <c r="X77" s="601">
        <v>1811075.0</v>
      </c>
      <c r="Y77" s="676">
        <f>VLOOKUP(X77,'Complexity Cost Adjustment'!$C$2:$I$141,7,0)</f>
        <v>172.7154426</v>
      </c>
      <c r="Z77" s="783">
        <v>0.7</v>
      </c>
      <c r="AA77" s="678">
        <f t="shared" si="2"/>
        <v>0.4464163715</v>
      </c>
      <c r="AB77" s="781">
        <v>0.2</v>
      </c>
      <c r="AC77" s="782"/>
      <c r="AD77" s="781">
        <v>0.35</v>
      </c>
      <c r="AE77" s="781">
        <v>0.2</v>
      </c>
      <c r="AF77" s="781">
        <v>0.05</v>
      </c>
      <c r="AG77" s="605">
        <f t="shared" si="3"/>
        <v>105.9149</v>
      </c>
      <c r="AH77" s="605">
        <f t="shared" si="4"/>
        <v>60.5228</v>
      </c>
      <c r="AI77" s="605">
        <f t="shared" si="5"/>
        <v>15.1307</v>
      </c>
      <c r="AJ77" s="605"/>
      <c r="AK77" s="605"/>
      <c r="AL77" s="605"/>
      <c r="AM77" s="605"/>
      <c r="AN77" s="605"/>
    </row>
    <row r="78">
      <c r="A78" s="601" t="s">
        <v>163</v>
      </c>
      <c r="B78" s="601" t="s">
        <v>167</v>
      </c>
      <c r="C78" s="601">
        <v>1811046.0</v>
      </c>
      <c r="D78" s="670" t="s">
        <v>479</v>
      </c>
      <c r="E78" s="670" t="s">
        <v>188</v>
      </c>
      <c r="F78" s="601" t="s">
        <v>509</v>
      </c>
      <c r="G78" s="670" t="s">
        <v>117</v>
      </c>
      <c r="H78" s="601" t="s">
        <v>522</v>
      </c>
      <c r="I78" s="672" t="s">
        <v>544</v>
      </c>
      <c r="J78" s="672" t="s">
        <v>139</v>
      </c>
      <c r="K78" s="672" t="s">
        <v>146</v>
      </c>
      <c r="L78" s="672">
        <v>2437.7638937896936</v>
      </c>
      <c r="M78" s="673" t="str">
        <f>VLOOKUP(C78,'ABC Analysis Results'!$A$2:$C$140,2,0)</f>
        <v>C</v>
      </c>
      <c r="N78" s="674" t="str">
        <f>VLOOKUP(C78,'ABC Analysis Results'!$A$2:$C$140,3,0)</f>
        <v>C</v>
      </c>
      <c r="O78" s="675">
        <f>VLOOKUP(C78,'Complexity Cost Adjustment'!$C$2:$I$141,7,0)</f>
        <v>72.62006762</v>
      </c>
      <c r="P78" s="676">
        <f>VLOOKUP(C78,'Complexity Cost Adjustment'!$C$2:$G$141,5,0)</f>
        <v>42097.127</v>
      </c>
      <c r="Q78" s="676">
        <f>VLOOKUP(C78,'Complexity Cost Adjustment'!$C$2:$T$141,18,0)</f>
        <v>7931.821027</v>
      </c>
      <c r="R78" s="678">
        <f>VLOOKUP(C78,'Complexity Cost Adjustment'!$C$2:$AJ$141,34,0)</f>
        <v>-0.7850309247</v>
      </c>
      <c r="S78" s="674">
        <f>VLOOKUP(C78,'Complexity Cost Adjustment'!$C$2:$H$141,6,0)</f>
        <v>579.69</v>
      </c>
      <c r="T78" s="674">
        <f>VLOOKUP(C78,'Complete Product Info'!$A$2:$AE$141,29,0)</f>
        <v>66</v>
      </c>
      <c r="U78" s="674">
        <f>VLOOKUP(C78,'Complete Product Info'!$A$2:$AE$141,30,0)</f>
        <v>58</v>
      </c>
      <c r="V78" s="674">
        <f>VLOOKUP(C78,'Complete Product Info'!$A$2:$AE$141,31,0)</f>
        <v>95</v>
      </c>
      <c r="W78" s="781" t="str">
        <f t="shared" si="1"/>
        <v>S</v>
      </c>
      <c r="X78" s="601">
        <v>1811044.0</v>
      </c>
      <c r="Y78" s="676">
        <f>VLOOKUP(X78,'Complexity Cost Adjustment'!$C$2:$I$141,7,0)</f>
        <v>90.93660952</v>
      </c>
      <c r="Z78" s="781">
        <v>1.0</v>
      </c>
      <c r="AA78" s="678">
        <f t="shared" si="2"/>
        <v>0.2522242473</v>
      </c>
      <c r="AB78" s="781">
        <v>0.6</v>
      </c>
      <c r="AC78" s="782"/>
      <c r="AD78" s="781">
        <v>0.8</v>
      </c>
      <c r="AE78" s="781">
        <v>0.6</v>
      </c>
      <c r="AF78" s="781">
        <v>0.4</v>
      </c>
      <c r="AG78" s="605">
        <f t="shared" si="3"/>
        <v>463.752</v>
      </c>
      <c r="AH78" s="605">
        <f t="shared" si="4"/>
        <v>347.814</v>
      </c>
      <c r="AI78" s="605">
        <f t="shared" si="5"/>
        <v>231.876</v>
      </c>
      <c r="AJ78" s="605"/>
      <c r="AK78" s="605"/>
      <c r="AL78" s="605"/>
      <c r="AM78" s="605"/>
      <c r="AN78" s="605"/>
    </row>
    <row r="79">
      <c r="A79" s="601" t="s">
        <v>275</v>
      </c>
      <c r="B79" s="601" t="s">
        <v>300</v>
      </c>
      <c r="C79" s="601">
        <v>1811126.0</v>
      </c>
      <c r="D79" s="670" t="s">
        <v>257</v>
      </c>
      <c r="E79" s="670" t="s">
        <v>548</v>
      </c>
      <c r="F79" s="601" t="s">
        <v>516</v>
      </c>
      <c r="G79" s="670" t="s">
        <v>99</v>
      </c>
      <c r="H79" s="601" t="s">
        <v>522</v>
      </c>
      <c r="I79" s="672" t="s">
        <v>544</v>
      </c>
      <c r="J79" s="672" t="s">
        <v>105</v>
      </c>
      <c r="K79" s="672" t="s">
        <v>108</v>
      </c>
      <c r="L79" s="672">
        <v>183.02567430207952</v>
      </c>
      <c r="M79" s="673" t="str">
        <f>VLOOKUP(C79,'ABC Analysis Results'!$A$2:$C$140,2,0)</f>
        <v>C</v>
      </c>
      <c r="N79" s="674" t="str">
        <f>VLOOKUP(C79,'ABC Analysis Results'!$A$2:$C$140,3,0)</f>
        <v>C</v>
      </c>
      <c r="O79" s="675">
        <f>VLOOKUP(C79,'Complexity Cost Adjustment'!$C$2:$I$141,7,0)</f>
        <v>100.6103978</v>
      </c>
      <c r="P79" s="676">
        <f>VLOOKUP(C79,'Complexity Cost Adjustment'!$C$2:$G$141,5,0)</f>
        <v>51196.768</v>
      </c>
      <c r="Q79" s="676">
        <f>VLOOKUP(C79,'Complexity Cost Adjustment'!$C$2:$T$141,18,0)</f>
        <v>14895.24184</v>
      </c>
      <c r="R79" s="678">
        <f>VLOOKUP(C79,'Complexity Cost Adjustment'!$C$2:$AJ$141,34,0)</f>
        <v>0.112393161</v>
      </c>
      <c r="S79" s="674">
        <f>VLOOKUP(C79,'Complexity Cost Adjustment'!$C$2:$H$141,6,0)</f>
        <v>508.8616</v>
      </c>
      <c r="T79" s="674">
        <f>VLOOKUP(C79,'Complete Product Info'!$A$2:$AE$141,29,0)</f>
        <v>65</v>
      </c>
      <c r="U79" s="674">
        <f>VLOOKUP(C79,'Complete Product Info'!$A$2:$AE$141,30,0)</f>
        <v>60</v>
      </c>
      <c r="V79" s="674">
        <f>VLOOKUP(C79,'Complete Product Info'!$A$2:$AE$141,31,0)</f>
        <v>92</v>
      </c>
      <c r="W79" s="781" t="str">
        <f t="shared" si="1"/>
        <v>S</v>
      </c>
      <c r="X79" s="601">
        <v>1811133.0</v>
      </c>
      <c r="Y79" s="676">
        <f>VLOOKUP(X79,'Complexity Cost Adjustment'!$C$2:$I$141,7,0)</f>
        <v>119.4920802</v>
      </c>
      <c r="Z79" s="781">
        <v>1.0</v>
      </c>
      <c r="AA79" s="678">
        <f t="shared" si="2"/>
        <v>0.1876712828</v>
      </c>
      <c r="AB79" s="781">
        <v>0.8</v>
      </c>
      <c r="AC79" s="680"/>
      <c r="AD79" s="781">
        <v>1.0</v>
      </c>
      <c r="AE79" s="781">
        <v>0.8</v>
      </c>
      <c r="AF79" s="781">
        <v>0.6</v>
      </c>
      <c r="AG79" s="605">
        <f t="shared" si="3"/>
        <v>508.8616</v>
      </c>
      <c r="AH79" s="605">
        <f t="shared" si="4"/>
        <v>407.08928</v>
      </c>
      <c r="AI79" s="605">
        <f t="shared" si="5"/>
        <v>305.31696</v>
      </c>
      <c r="AJ79" s="605"/>
      <c r="AK79" s="605"/>
      <c r="AL79" s="605"/>
      <c r="AM79" s="605"/>
      <c r="AN79" s="605"/>
    </row>
    <row r="80">
      <c r="A80" s="601" t="s">
        <v>264</v>
      </c>
      <c r="B80" s="601" t="s">
        <v>555</v>
      </c>
      <c r="C80" s="601">
        <v>1811107.0</v>
      </c>
      <c r="D80" s="670" t="s">
        <v>257</v>
      </c>
      <c r="E80" s="670" t="s">
        <v>547</v>
      </c>
      <c r="F80" s="601" t="s">
        <v>509</v>
      </c>
      <c r="G80" s="670" t="s">
        <v>117</v>
      </c>
      <c r="H80" s="601" t="s">
        <v>522</v>
      </c>
      <c r="I80" s="672" t="s">
        <v>544</v>
      </c>
      <c r="J80" s="672" t="s">
        <v>105</v>
      </c>
      <c r="K80" s="672" t="s">
        <v>261</v>
      </c>
      <c r="L80" s="672">
        <v>147.99509318404395</v>
      </c>
      <c r="M80" s="673" t="str">
        <f>VLOOKUP(C80,'ABC Analysis Results'!$A$2:$C$140,2,0)</f>
        <v>C</v>
      </c>
      <c r="N80" s="674" t="str">
        <f>VLOOKUP(C80,'ABC Analysis Results'!$A$2:$C$140,3,0)</f>
        <v>C</v>
      </c>
      <c r="O80" s="675">
        <f>VLOOKUP(C80,'Complexity Cost Adjustment'!$C$2:$I$141,7,0)</f>
        <v>140.3563936</v>
      </c>
      <c r="P80" s="676">
        <f>VLOOKUP(C80,'Complexity Cost Adjustment'!$C$2:$G$141,5,0)</f>
        <v>55878.912</v>
      </c>
      <c r="Q80" s="676">
        <f>VLOOKUP(C80,'Complexity Cost Adjustment'!$C$2:$T$141,18,0)</f>
        <v>4104.070988</v>
      </c>
      <c r="R80" s="678">
        <f>VLOOKUP(C80,'Complexity Cost Adjustment'!$C$2:$AJ$141,34,0)</f>
        <v>-0.3350776621</v>
      </c>
      <c r="S80" s="674">
        <f>VLOOKUP(C80,'Complexity Cost Adjustment'!$C$2:$H$141,6,0)</f>
        <v>398.1216</v>
      </c>
      <c r="T80" s="674">
        <f>VLOOKUP(C80,'Complete Product Info'!$A$2:$AE$141,29,0)</f>
        <v>123</v>
      </c>
      <c r="U80" s="674">
        <f>VLOOKUP(C80,'Complete Product Info'!$A$2:$AE$141,30,0)</f>
        <v>199</v>
      </c>
      <c r="V80" s="674">
        <f>VLOOKUP(C80,'Complete Product Info'!$A$2:$AE$141,31,0)</f>
        <v>90</v>
      </c>
      <c r="W80" s="781" t="str">
        <f t="shared" si="1"/>
        <v>S</v>
      </c>
      <c r="X80" s="601">
        <v>1811075.0</v>
      </c>
      <c r="Y80" s="676">
        <f>VLOOKUP(X80,'Complexity Cost Adjustment'!$C$2:$I$141,7,0)</f>
        <v>172.7154426</v>
      </c>
      <c r="Z80" s="781">
        <v>0.7</v>
      </c>
      <c r="AA80" s="678">
        <f t="shared" si="2"/>
        <v>0.2305491622</v>
      </c>
      <c r="AB80" s="781">
        <v>0.6</v>
      </c>
      <c r="AC80" s="782"/>
      <c r="AD80" s="781">
        <v>0.8</v>
      </c>
      <c r="AE80" s="781">
        <v>0.6</v>
      </c>
      <c r="AF80" s="781">
        <v>0.4</v>
      </c>
      <c r="AG80" s="605">
        <f t="shared" si="3"/>
        <v>318.49728</v>
      </c>
      <c r="AH80" s="605">
        <f t="shared" si="4"/>
        <v>238.87296</v>
      </c>
      <c r="AI80" s="605">
        <f t="shared" si="5"/>
        <v>159.24864</v>
      </c>
      <c r="AJ80" s="605"/>
      <c r="AK80" s="605"/>
      <c r="AL80" s="605"/>
      <c r="AM80" s="605"/>
      <c r="AN80" s="605"/>
    </row>
    <row r="81">
      <c r="A81" s="601" t="s">
        <v>246</v>
      </c>
      <c r="B81" s="601" t="s">
        <v>251</v>
      </c>
      <c r="C81" s="601">
        <v>1811097.0</v>
      </c>
      <c r="D81" s="670" t="s">
        <v>257</v>
      </c>
      <c r="E81" s="670" t="s">
        <v>547</v>
      </c>
      <c r="F81" s="601" t="s">
        <v>516</v>
      </c>
      <c r="G81" s="670" t="s">
        <v>117</v>
      </c>
      <c r="H81" s="601" t="s">
        <v>522</v>
      </c>
      <c r="I81" s="672" t="s">
        <v>544</v>
      </c>
      <c r="J81" s="672" t="s">
        <v>105</v>
      </c>
      <c r="K81" s="672"/>
      <c r="L81" s="672">
        <v>655.1732115877065</v>
      </c>
      <c r="M81" s="673" t="str">
        <f>VLOOKUP(C81,'ABC Analysis Results'!$A$2:$C$140,2,0)</f>
        <v>C</v>
      </c>
      <c r="N81" s="674" t="str">
        <f>VLOOKUP(C81,'ABC Analysis Results'!$A$2:$C$140,3,0)</f>
        <v>C</v>
      </c>
      <c r="O81" s="675">
        <f>VLOOKUP(C81,'Complexity Cost Adjustment'!$C$2:$I$141,7,0)</f>
        <v>75.38218235</v>
      </c>
      <c r="P81" s="676">
        <f>VLOOKUP(C81,'Complexity Cost Adjustment'!$C$2:$G$141,5,0)</f>
        <v>56941.522</v>
      </c>
      <c r="Q81" s="676">
        <f>VLOOKUP(C81,'Complexity Cost Adjustment'!$C$2:$T$141,18,0)</f>
        <v>219.1453126</v>
      </c>
      <c r="R81" s="678">
        <f>VLOOKUP(C81,'Complexity Cost Adjustment'!$C$2:$AJ$141,34,0)</f>
        <v>-0.4040849658</v>
      </c>
      <c r="S81" s="674">
        <f>VLOOKUP(C81,'Complexity Cost Adjustment'!$C$2:$H$141,6,0)</f>
        <v>755.3711</v>
      </c>
      <c r="T81" s="674">
        <f>VLOOKUP(C81,'Complete Product Info'!$A$2:$AE$141,29,0)</f>
        <v>62</v>
      </c>
      <c r="U81" s="674">
        <f>VLOOKUP(C81,'Complete Product Info'!$A$2:$AE$141,30,0)</f>
        <v>65</v>
      </c>
      <c r="V81" s="674">
        <f>VLOOKUP(C81,'Complete Product Info'!$A$2:$AE$141,31,0)</f>
        <v>93</v>
      </c>
      <c r="W81" s="781" t="str">
        <f t="shared" si="1"/>
        <v>S</v>
      </c>
      <c r="X81" s="601">
        <v>1811056.0</v>
      </c>
      <c r="Y81" s="676">
        <f>VLOOKUP(X81,'Complexity Cost Adjustment'!$C$2:$I$141,7,0)</f>
        <v>72.25023828</v>
      </c>
      <c r="Z81" s="781">
        <v>0.7</v>
      </c>
      <c r="AA81" s="678">
        <f t="shared" si="2"/>
        <v>-0.0415475377</v>
      </c>
      <c r="AB81" s="781">
        <v>1.0</v>
      </c>
      <c r="AC81" s="680"/>
      <c r="AD81" s="781">
        <v>0.9</v>
      </c>
      <c r="AE81" s="781">
        <v>0.7</v>
      </c>
      <c r="AF81" s="781">
        <v>0.5</v>
      </c>
      <c r="AG81" s="605">
        <f t="shared" si="3"/>
        <v>679.83399</v>
      </c>
      <c r="AH81" s="605">
        <f t="shared" si="4"/>
        <v>528.75977</v>
      </c>
      <c r="AI81" s="605">
        <f t="shared" si="5"/>
        <v>377.68555</v>
      </c>
      <c r="AJ81" s="605"/>
      <c r="AK81" s="605"/>
      <c r="AL81" s="605"/>
      <c r="AM81" s="605"/>
      <c r="AN81" s="605"/>
    </row>
    <row r="82">
      <c r="A82" s="601" t="s">
        <v>275</v>
      </c>
      <c r="B82" s="601" t="s">
        <v>286</v>
      </c>
      <c r="C82" s="601">
        <v>1811121.0</v>
      </c>
      <c r="D82" s="670" t="s">
        <v>257</v>
      </c>
      <c r="E82" s="670" t="s">
        <v>548</v>
      </c>
      <c r="F82" s="601" t="s">
        <v>509</v>
      </c>
      <c r="G82" s="671" t="s">
        <v>117</v>
      </c>
      <c r="H82" s="601" t="s">
        <v>127</v>
      </c>
      <c r="I82" s="672" t="s">
        <v>546</v>
      </c>
      <c r="J82" s="672" t="s">
        <v>105</v>
      </c>
      <c r="K82" s="672"/>
      <c r="L82" s="672">
        <v>324.9319198522267</v>
      </c>
      <c r="M82" s="673" t="str">
        <f>VLOOKUP(C82,'ABC Analysis Results'!$A$2:$C$140,2,0)</f>
        <v>C</v>
      </c>
      <c r="N82" s="674" t="str">
        <f>VLOOKUP(C82,'ABC Analysis Results'!$A$2:$C$140,3,0)</f>
        <v>C</v>
      </c>
      <c r="O82" s="675">
        <f>VLOOKUP(C82,'Complexity Cost Adjustment'!$C$2:$I$141,7,0)</f>
        <v>158.9383928</v>
      </c>
      <c r="P82" s="676">
        <f>VLOOKUP(C82,'Complexity Cost Adjustment'!$C$2:$G$141,5,0)</f>
        <v>57554.739</v>
      </c>
      <c r="Q82" s="676">
        <f>VLOOKUP(C82,'Complexity Cost Adjustment'!$C$2:$T$141,18,0)</f>
        <v>18186.36281</v>
      </c>
      <c r="R82" s="678">
        <f>VLOOKUP(C82,'Complexity Cost Adjustment'!$C$2:$AJ$141,34,0)</f>
        <v>0.05987696897</v>
      </c>
      <c r="S82" s="674">
        <f>VLOOKUP(C82,'Complexity Cost Adjustment'!$C$2:$H$141,6,0)</f>
        <v>362.1198</v>
      </c>
      <c r="T82" s="674">
        <f>VLOOKUP(C82,'Complete Product Info'!$A$2:$AE$141,29,0)</f>
        <v>62</v>
      </c>
      <c r="U82" s="674">
        <f>VLOOKUP(C82,'Complete Product Info'!$A$2:$AE$141,30,0)</f>
        <v>58</v>
      </c>
      <c r="V82" s="674">
        <f>VLOOKUP(C82,'Complete Product Info'!$A$2:$AE$141,31,0)</f>
        <v>91</v>
      </c>
      <c r="W82" s="781" t="str">
        <f t="shared" si="1"/>
        <v>S</v>
      </c>
      <c r="X82" s="601">
        <v>1811114.0</v>
      </c>
      <c r="Y82" s="676">
        <f>VLOOKUP(X82,'Complexity Cost Adjustment'!$C$2:$I$141,7,0)</f>
        <v>96.38095625</v>
      </c>
      <c r="Z82" s="781">
        <v>1.0</v>
      </c>
      <c r="AA82" s="678">
        <f t="shared" si="2"/>
        <v>-0.3935955022</v>
      </c>
      <c r="AB82" s="781">
        <v>1.0</v>
      </c>
      <c r="AC82" s="782"/>
      <c r="AD82" s="781">
        <v>1.0</v>
      </c>
      <c r="AE82" s="781">
        <v>0.8</v>
      </c>
      <c r="AF82" s="781">
        <v>0.6</v>
      </c>
      <c r="AG82" s="605">
        <f t="shared" si="3"/>
        <v>362.1198</v>
      </c>
      <c r="AH82" s="605">
        <f t="shared" si="4"/>
        <v>289.69584</v>
      </c>
      <c r="AI82" s="605">
        <f t="shared" si="5"/>
        <v>217.27188</v>
      </c>
      <c r="AJ82" s="605"/>
      <c r="AK82" s="605"/>
      <c r="AL82" s="605"/>
      <c r="AM82" s="605"/>
      <c r="AN82" s="605"/>
    </row>
    <row r="83">
      <c r="A83" s="601" t="s">
        <v>163</v>
      </c>
      <c r="B83" s="601" t="s">
        <v>168</v>
      </c>
      <c r="C83" s="601">
        <v>1811047.0</v>
      </c>
      <c r="D83" s="670" t="s">
        <v>479</v>
      </c>
      <c r="E83" s="670" t="s">
        <v>110</v>
      </c>
      <c r="F83" s="601" t="s">
        <v>509</v>
      </c>
      <c r="G83" s="671" t="s">
        <v>117</v>
      </c>
      <c r="H83" s="601" t="s">
        <v>141</v>
      </c>
      <c r="I83" s="672" t="s">
        <v>546</v>
      </c>
      <c r="J83" s="672" t="s">
        <v>139</v>
      </c>
      <c r="K83" s="672" t="s">
        <v>146</v>
      </c>
      <c r="L83" s="672">
        <v>1125.5884579846038</v>
      </c>
      <c r="M83" s="673" t="str">
        <f>VLOOKUP(C83,'ABC Analysis Results'!$A$2:$C$140,2,0)</f>
        <v>C</v>
      </c>
      <c r="N83" s="674" t="str">
        <f>VLOOKUP(C83,'ABC Analysis Results'!$A$2:$C$140,3,0)</f>
        <v>C</v>
      </c>
      <c r="O83" s="675">
        <f>VLOOKUP(C83,'Complexity Cost Adjustment'!$C$2:$I$141,7,0)</f>
        <v>88.82721843</v>
      </c>
      <c r="P83" s="676">
        <f>VLOOKUP(C83,'Complexity Cost Adjustment'!$C$2:$G$141,5,0)</f>
        <v>86166.71</v>
      </c>
      <c r="Q83" s="676">
        <f>VLOOKUP(C83,'Complexity Cost Adjustment'!$C$2:$T$141,18,0)</f>
        <v>15993.24433</v>
      </c>
      <c r="R83" s="678">
        <f>VLOOKUP(C83,'Complexity Cost Adjustment'!$C$2:$AJ$141,34,0)</f>
        <v>-0.1001971782</v>
      </c>
      <c r="S83" s="674">
        <f>VLOOKUP(C83,'Complexity Cost Adjustment'!$C$2:$H$141,6,0)</f>
        <v>970.0485</v>
      </c>
      <c r="T83" s="674">
        <f>VLOOKUP(C83,'Complete Product Info'!$A$2:$AE$141,29,0)</f>
        <v>66</v>
      </c>
      <c r="U83" s="674">
        <f>VLOOKUP(C83,'Complete Product Info'!$A$2:$AE$141,30,0)</f>
        <v>58</v>
      </c>
      <c r="V83" s="674">
        <f>VLOOKUP(C83,'Complete Product Info'!$A$2:$AE$141,31,0)</f>
        <v>95</v>
      </c>
      <c r="W83" s="781" t="str">
        <f t="shared" si="1"/>
        <v>S</v>
      </c>
      <c r="X83" s="601">
        <v>1811054.0</v>
      </c>
      <c r="Y83" s="676">
        <f>VLOOKUP(X83,'Complexity Cost Adjustment'!$C$2:$I$141,7,0)</f>
        <v>84.49960665</v>
      </c>
      <c r="Z83" s="781">
        <v>1.0</v>
      </c>
      <c r="AA83" s="678">
        <f t="shared" si="2"/>
        <v>-0.0487194337</v>
      </c>
      <c r="AB83" s="781">
        <v>1.0</v>
      </c>
      <c r="AC83" s="782"/>
      <c r="AD83" s="781">
        <v>1.0</v>
      </c>
      <c r="AE83" s="781">
        <v>0.8</v>
      </c>
      <c r="AF83" s="781">
        <v>0.6</v>
      </c>
      <c r="AG83" s="605">
        <f t="shared" si="3"/>
        <v>970.0485</v>
      </c>
      <c r="AH83" s="605">
        <f t="shared" si="4"/>
        <v>776.0388</v>
      </c>
      <c r="AI83" s="605">
        <f t="shared" si="5"/>
        <v>582.0291</v>
      </c>
      <c r="AJ83" s="605"/>
      <c r="AK83" s="605"/>
      <c r="AL83" s="605"/>
      <c r="AM83" s="605"/>
      <c r="AN83" s="605"/>
    </row>
    <row r="84">
      <c r="A84" s="601" t="s">
        <v>264</v>
      </c>
      <c r="B84" s="601" t="s">
        <v>274</v>
      </c>
      <c r="C84" s="601">
        <v>1811110.0</v>
      </c>
      <c r="D84" s="670" t="s">
        <v>257</v>
      </c>
      <c r="E84" s="670" t="s">
        <v>188</v>
      </c>
      <c r="F84" s="601" t="s">
        <v>516</v>
      </c>
      <c r="G84" s="671" t="s">
        <v>117</v>
      </c>
      <c r="H84" s="601" t="s">
        <v>522</v>
      </c>
      <c r="I84" s="672" t="s">
        <v>544</v>
      </c>
      <c r="J84" s="672" t="s">
        <v>105</v>
      </c>
      <c r="K84" s="672" t="s">
        <v>215</v>
      </c>
      <c r="L84" s="672">
        <v>75.03364969899343</v>
      </c>
      <c r="M84" s="673" t="str">
        <f>VLOOKUP(C84,'ABC Analysis Results'!$A$2:$C$140,2,0)</f>
        <v>C</v>
      </c>
      <c r="N84" s="674" t="str">
        <f>VLOOKUP(C84,'ABC Analysis Results'!$A$2:$C$140,3,0)</f>
        <v>C</v>
      </c>
      <c r="O84" s="675">
        <f>VLOOKUP(C84,'Complexity Cost Adjustment'!$C$2:$I$141,7,0)</f>
        <v>282.6473376</v>
      </c>
      <c r="P84" s="676">
        <f>VLOOKUP(C84,'Complexity Cost Adjustment'!$C$2:$G$141,5,0)</f>
        <v>91329.997</v>
      </c>
      <c r="Q84" s="676">
        <f>VLOOKUP(C84,'Complexity Cost Adjustment'!$C$2:$T$141,18,0)</f>
        <v>47095.38481</v>
      </c>
      <c r="R84" s="678">
        <f>VLOOKUP(C84,'Complexity Cost Adjustment'!$C$2:$AJ$141,34,0)</f>
        <v>0.04934431946</v>
      </c>
      <c r="S84" s="674">
        <f>VLOOKUP(C84,'Complexity Cost Adjustment'!$C$2:$H$141,6,0)</f>
        <v>323.1235</v>
      </c>
      <c r="T84" s="674">
        <f>VLOOKUP(C84,'Complete Product Info'!$A$2:$AE$141,29,0)</f>
        <v>123</v>
      </c>
      <c r="U84" s="674">
        <f>VLOOKUP(C84,'Complete Product Info'!$A$2:$AE$141,30,0)</f>
        <v>199</v>
      </c>
      <c r="V84" s="674">
        <f>VLOOKUP(C84,'Complete Product Info'!$A$2:$AE$141,31,0)</f>
        <v>90</v>
      </c>
      <c r="W84" s="781" t="str">
        <f t="shared" si="1"/>
        <v>S</v>
      </c>
      <c r="X84" s="601">
        <v>1811079.0</v>
      </c>
      <c r="Y84" s="676">
        <f>VLOOKUP(X84,'Complexity Cost Adjustment'!$C$2:$I$141,7,0)</f>
        <v>270.7396298</v>
      </c>
      <c r="Z84" s="781">
        <v>0.7</v>
      </c>
      <c r="AA84" s="678">
        <f t="shared" si="2"/>
        <v>-0.04212920581</v>
      </c>
      <c r="AB84" s="781">
        <v>1.0</v>
      </c>
      <c r="AC84" s="782"/>
      <c r="AD84" s="781">
        <v>0.9</v>
      </c>
      <c r="AE84" s="781">
        <v>0.7</v>
      </c>
      <c r="AF84" s="781">
        <v>0.5</v>
      </c>
      <c r="AG84" s="605">
        <f t="shared" si="3"/>
        <v>290.81115</v>
      </c>
      <c r="AH84" s="605">
        <f t="shared" si="4"/>
        <v>226.18645</v>
      </c>
      <c r="AI84" s="605">
        <f t="shared" si="5"/>
        <v>161.56175</v>
      </c>
      <c r="AJ84" s="605"/>
      <c r="AK84" s="605"/>
      <c r="AL84" s="605"/>
      <c r="AM84" s="605"/>
      <c r="AN84" s="605"/>
    </row>
    <row r="85">
      <c r="A85" s="601" t="s">
        <v>246</v>
      </c>
      <c r="B85" s="601" t="s">
        <v>250</v>
      </c>
      <c r="C85" s="601">
        <v>1811096.0</v>
      </c>
      <c r="D85" s="670" t="s">
        <v>257</v>
      </c>
      <c r="E85" s="670" t="s">
        <v>547</v>
      </c>
      <c r="F85" s="601" t="s">
        <v>516</v>
      </c>
      <c r="G85" s="671" t="s">
        <v>117</v>
      </c>
      <c r="H85" s="601" t="s">
        <v>522</v>
      </c>
      <c r="I85" s="672" t="s">
        <v>544</v>
      </c>
      <c r="J85" s="672" t="s">
        <v>105</v>
      </c>
      <c r="K85" s="672"/>
      <c r="L85" s="672">
        <v>912.9957954006626</v>
      </c>
      <c r="M85" s="673" t="str">
        <f>VLOOKUP(C85,'ABC Analysis Results'!$A$2:$C$140,2,0)</f>
        <v>C</v>
      </c>
      <c r="N85" s="674" t="str">
        <f>VLOOKUP(C85,'ABC Analysis Results'!$A$2:$C$140,3,0)</f>
        <v>C</v>
      </c>
      <c r="O85" s="675">
        <f>VLOOKUP(C85,'Complexity Cost Adjustment'!$C$2:$I$141,7,0)</f>
        <v>69.69131153</v>
      </c>
      <c r="P85" s="676">
        <f>VLOOKUP(C85,'Complexity Cost Adjustment'!$C$2:$G$141,5,0)</f>
        <v>95271.605</v>
      </c>
      <c r="Q85" s="676">
        <f>VLOOKUP(C85,'Complexity Cost Adjustment'!$C$2:$T$141,18,0)</f>
        <v>-7152.668925</v>
      </c>
      <c r="R85" s="678">
        <f>VLOOKUP(C85,'Complexity Cost Adjustment'!$C$2:$AJ$141,34,0)</f>
        <v>-0.4431672052</v>
      </c>
      <c r="S85" s="674">
        <f>VLOOKUP(C85,'Complexity Cost Adjustment'!$C$2:$H$141,6,0)</f>
        <v>1367.0514</v>
      </c>
      <c r="T85" s="674">
        <f>VLOOKUP(C85,'Complete Product Info'!$A$2:$AE$141,29,0)</f>
        <v>62</v>
      </c>
      <c r="U85" s="674">
        <f>VLOOKUP(C85,'Complete Product Info'!$A$2:$AE$141,30,0)</f>
        <v>65</v>
      </c>
      <c r="V85" s="674">
        <f>VLOOKUP(C85,'Complete Product Info'!$A$2:$AE$141,31,0)</f>
        <v>93</v>
      </c>
      <c r="W85" s="781" t="str">
        <f t="shared" si="1"/>
        <v>S</v>
      </c>
      <c r="X85" s="601">
        <v>1811056.0</v>
      </c>
      <c r="Y85" s="676">
        <f>VLOOKUP(X85,'Complexity Cost Adjustment'!$C$2:$I$141,7,0)</f>
        <v>72.25023828</v>
      </c>
      <c r="Z85" s="781">
        <v>0.7</v>
      </c>
      <c r="AA85" s="678">
        <f t="shared" si="2"/>
        <v>0.03671801684</v>
      </c>
      <c r="AB85" s="781">
        <v>1.0</v>
      </c>
      <c r="AC85" s="680"/>
      <c r="AD85" s="781">
        <v>0.9</v>
      </c>
      <c r="AE85" s="781">
        <v>0.7</v>
      </c>
      <c r="AF85" s="781">
        <v>0.5</v>
      </c>
      <c r="AG85" s="605">
        <f t="shared" si="3"/>
        <v>1230.34626</v>
      </c>
      <c r="AH85" s="605">
        <f t="shared" si="4"/>
        <v>956.93598</v>
      </c>
      <c r="AI85" s="605">
        <f t="shared" si="5"/>
        <v>683.5257</v>
      </c>
      <c r="AJ85" s="605"/>
      <c r="AK85" s="605"/>
      <c r="AL85" s="605"/>
      <c r="AM85" s="605"/>
      <c r="AN85" s="605"/>
    </row>
    <row r="86">
      <c r="A86" s="601" t="s">
        <v>133</v>
      </c>
      <c r="B86" s="601" t="s">
        <v>148</v>
      </c>
      <c r="C86" s="601">
        <v>1811029.0</v>
      </c>
      <c r="D86" s="670" t="s">
        <v>479</v>
      </c>
      <c r="E86" s="670" t="s">
        <v>190</v>
      </c>
      <c r="F86" s="601" t="s">
        <v>509</v>
      </c>
      <c r="G86" s="671" t="s">
        <v>117</v>
      </c>
      <c r="H86" s="601" t="s">
        <v>141</v>
      </c>
      <c r="I86" s="672" t="s">
        <v>546</v>
      </c>
      <c r="J86" s="672" t="s">
        <v>105</v>
      </c>
      <c r="K86" s="672" t="s">
        <v>137</v>
      </c>
      <c r="L86" s="672">
        <v>655.3077845129718</v>
      </c>
      <c r="M86" s="673" t="str">
        <f>VLOOKUP(C86,'ABC Analysis Results'!$A$2:$C$140,2,0)</f>
        <v>C</v>
      </c>
      <c r="N86" s="674" t="str">
        <f>VLOOKUP(C86,'ABC Analysis Results'!$A$2:$C$140,3,0)</f>
        <v>C</v>
      </c>
      <c r="O86" s="675">
        <f>VLOOKUP(C86,'Complexity Cost Adjustment'!$C$2:$I$141,7,0)</f>
        <v>101.5226396</v>
      </c>
      <c r="P86" s="676">
        <f>VLOOKUP(C86,'Complexity Cost Adjustment'!$C$2:$G$141,5,0)</f>
        <v>103006.464</v>
      </c>
      <c r="Q86" s="676">
        <f>VLOOKUP(C86,'Complexity Cost Adjustment'!$C$2:$T$141,18,0)</f>
        <v>-702.1155497</v>
      </c>
      <c r="R86" s="678">
        <f>VLOOKUP(C86,'Complexity Cost Adjustment'!$C$2:$AJ$141,34,0)</f>
        <v>-0.2195656318</v>
      </c>
      <c r="S86" s="674">
        <f>VLOOKUP(C86,'Complexity Cost Adjustment'!$C$2:$H$141,6,0)</f>
        <v>1014.6157</v>
      </c>
      <c r="T86" s="674">
        <f>VLOOKUP(C86,'Complete Product Info'!$A$2:$AE$141,29,0)</f>
        <v>64</v>
      </c>
      <c r="U86" s="674">
        <f>VLOOKUP(C86,'Complete Product Info'!$A$2:$AE$141,30,0)</f>
        <v>60</v>
      </c>
      <c r="V86" s="674">
        <f>VLOOKUP(C86,'Complete Product Info'!$A$2:$AE$141,31,0)</f>
        <v>89</v>
      </c>
      <c r="W86" s="781" t="str">
        <f t="shared" si="1"/>
        <v>S</v>
      </c>
      <c r="X86" s="601">
        <v>1811043.0</v>
      </c>
      <c r="Y86" s="676">
        <f>VLOOKUP(X86,'Complexity Cost Adjustment'!$C$2:$I$141,7,0)</f>
        <v>101.031672</v>
      </c>
      <c r="Z86" s="781">
        <v>1.0</v>
      </c>
      <c r="AA86" s="678">
        <f t="shared" si="2"/>
        <v>-0.004836040346</v>
      </c>
      <c r="AB86" s="781">
        <v>1.0</v>
      </c>
      <c r="AC86" s="782"/>
      <c r="AD86" s="781">
        <v>1.0</v>
      </c>
      <c r="AE86" s="781">
        <v>0.8</v>
      </c>
      <c r="AF86" s="781">
        <v>0.6</v>
      </c>
      <c r="AG86" s="605">
        <f t="shared" si="3"/>
        <v>1014.6157</v>
      </c>
      <c r="AH86" s="605">
        <f t="shared" si="4"/>
        <v>811.69256</v>
      </c>
      <c r="AI86" s="605">
        <f t="shared" si="5"/>
        <v>608.76942</v>
      </c>
      <c r="AJ86" s="605"/>
      <c r="AK86" s="605"/>
      <c r="AL86" s="605"/>
      <c r="AM86" s="605"/>
      <c r="AN86" s="605"/>
    </row>
    <row r="87">
      <c r="A87" s="601" t="s">
        <v>163</v>
      </c>
      <c r="B87" s="601" t="s">
        <v>169</v>
      </c>
      <c r="C87" s="601">
        <v>1811048.0</v>
      </c>
      <c r="D87" s="670" t="s">
        <v>479</v>
      </c>
      <c r="E87" s="670" t="s">
        <v>110</v>
      </c>
      <c r="F87" s="601" t="s">
        <v>509</v>
      </c>
      <c r="G87" s="671" t="s">
        <v>117</v>
      </c>
      <c r="H87" s="601" t="s">
        <v>522</v>
      </c>
      <c r="I87" s="672" t="s">
        <v>544</v>
      </c>
      <c r="J87" s="672" t="s">
        <v>105</v>
      </c>
      <c r="K87" s="672"/>
      <c r="L87" s="672">
        <v>2009.0594707186126</v>
      </c>
      <c r="M87" s="673" t="str">
        <f>VLOOKUP(C87,'ABC Analysis Results'!$A$2:$C$140,2,0)</f>
        <v>C</v>
      </c>
      <c r="N87" s="674" t="str">
        <f>VLOOKUP(C87,'ABC Analysis Results'!$A$2:$C$140,3,0)</f>
        <v>C</v>
      </c>
      <c r="O87" s="675">
        <f>VLOOKUP(C87,'Complexity Cost Adjustment'!$C$2:$I$141,7,0)</f>
        <v>71.03226649</v>
      </c>
      <c r="P87" s="676">
        <f>VLOOKUP(C87,'Complexity Cost Adjustment'!$C$2:$G$141,5,0)</f>
        <v>104924.318</v>
      </c>
      <c r="Q87" s="676">
        <f>VLOOKUP(C87,'Complexity Cost Adjustment'!$C$2:$T$141,18,0)</f>
        <v>27143.62685</v>
      </c>
      <c r="R87" s="678">
        <f>VLOOKUP(C87,'Complexity Cost Adjustment'!$C$2:$AJ$141,34,0)</f>
        <v>-0.04874495518</v>
      </c>
      <c r="S87" s="674">
        <f>VLOOKUP(C87,'Complexity Cost Adjustment'!$C$2:$H$141,6,0)</f>
        <v>1477.136</v>
      </c>
      <c r="T87" s="674">
        <f>VLOOKUP(C87,'Complete Product Info'!$A$2:$AE$141,29,0)</f>
        <v>66</v>
      </c>
      <c r="U87" s="674">
        <f>VLOOKUP(C87,'Complete Product Info'!$A$2:$AE$141,30,0)</f>
        <v>58</v>
      </c>
      <c r="V87" s="674">
        <f>VLOOKUP(C87,'Complete Product Info'!$A$2:$AE$141,31,0)</f>
        <v>95</v>
      </c>
      <c r="W87" s="781" t="str">
        <f t="shared" si="1"/>
        <v>S</v>
      </c>
      <c r="X87" s="601">
        <v>1811056.0</v>
      </c>
      <c r="Y87" s="676">
        <f>VLOOKUP(X87,'Complexity Cost Adjustment'!$C$2:$I$141,7,0)</f>
        <v>72.25023828</v>
      </c>
      <c r="Z87" s="781">
        <v>1.0</v>
      </c>
      <c r="AA87" s="678">
        <f t="shared" si="2"/>
        <v>0.01714673978</v>
      </c>
      <c r="AB87" s="781">
        <v>1.0</v>
      </c>
      <c r="AC87" s="680"/>
      <c r="AD87" s="781">
        <v>1.0</v>
      </c>
      <c r="AE87" s="781">
        <v>0.8</v>
      </c>
      <c r="AF87" s="781">
        <v>0.6</v>
      </c>
      <c r="AG87" s="605">
        <f t="shared" si="3"/>
        <v>1477.136</v>
      </c>
      <c r="AH87" s="605">
        <f t="shared" si="4"/>
        <v>1181.7088</v>
      </c>
      <c r="AI87" s="605">
        <f t="shared" si="5"/>
        <v>886.2816</v>
      </c>
      <c r="AJ87" s="605"/>
      <c r="AK87" s="605"/>
      <c r="AL87" s="605"/>
      <c r="AM87" s="605"/>
      <c r="AN87" s="605"/>
    </row>
    <row r="88">
      <c r="A88" s="601" t="s">
        <v>133</v>
      </c>
      <c r="B88" s="601" t="s">
        <v>157</v>
      </c>
      <c r="C88" s="601">
        <v>1811038.0</v>
      </c>
      <c r="D88" s="670" t="s">
        <v>479</v>
      </c>
      <c r="E88" s="670" t="s">
        <v>188</v>
      </c>
      <c r="F88" s="601" t="s">
        <v>509</v>
      </c>
      <c r="G88" s="671" t="s">
        <v>117</v>
      </c>
      <c r="H88" s="601" t="s">
        <v>127</v>
      </c>
      <c r="I88" s="672" t="s">
        <v>546</v>
      </c>
      <c r="J88" s="672" t="s">
        <v>139</v>
      </c>
      <c r="K88" s="672"/>
      <c r="L88" s="672">
        <v>1473.2233903958618</v>
      </c>
      <c r="M88" s="673" t="str">
        <f>VLOOKUP(C88,'ABC Analysis Results'!$A$2:$C$140,2,0)</f>
        <v>C</v>
      </c>
      <c r="N88" s="674" t="str">
        <f>VLOOKUP(C88,'ABC Analysis Results'!$A$2:$C$140,3,0)</f>
        <v>C</v>
      </c>
      <c r="O88" s="675">
        <f>VLOOKUP(C88,'Complexity Cost Adjustment'!$C$2:$I$141,7,0)</f>
        <v>86.75206369</v>
      </c>
      <c r="P88" s="676">
        <f>VLOOKUP(C88,'Complexity Cost Adjustment'!$C$2:$G$141,5,0)</f>
        <v>108686.655</v>
      </c>
      <c r="Q88" s="676">
        <f>VLOOKUP(C88,'Complexity Cost Adjustment'!$C$2:$T$141,18,0)</f>
        <v>32918.86068</v>
      </c>
      <c r="R88" s="678">
        <f>VLOOKUP(C88,'Complexity Cost Adjustment'!$C$2:$AJ$141,34,0)</f>
        <v>0.02401559104</v>
      </c>
      <c r="S88" s="674">
        <f>VLOOKUP(C88,'Complexity Cost Adjustment'!$C$2:$H$141,6,0)</f>
        <v>1252.8423</v>
      </c>
      <c r="T88" s="674">
        <f>VLOOKUP(C88,'Complete Product Info'!$A$2:$AE$141,29,0)</f>
        <v>64</v>
      </c>
      <c r="U88" s="674">
        <f>VLOOKUP(C88,'Complete Product Info'!$A$2:$AE$141,30,0)</f>
        <v>60</v>
      </c>
      <c r="V88" s="674">
        <f>VLOOKUP(C88,'Complete Product Info'!$A$2:$AE$141,31,0)</f>
        <v>89</v>
      </c>
      <c r="W88" s="781" t="str">
        <f t="shared" si="1"/>
        <v>S</v>
      </c>
      <c r="X88" s="601">
        <v>1811057.0</v>
      </c>
      <c r="Y88" s="676">
        <f>VLOOKUP(X88,'Complexity Cost Adjustment'!$C$2:$I$141,7,0)</f>
        <v>88.25970171</v>
      </c>
      <c r="Z88" s="781">
        <v>0.7</v>
      </c>
      <c r="AA88" s="678">
        <f t="shared" si="2"/>
        <v>0.01737869928</v>
      </c>
      <c r="AB88" s="781">
        <v>1.0</v>
      </c>
      <c r="AC88" s="782"/>
      <c r="AD88" s="781">
        <v>0.9</v>
      </c>
      <c r="AE88" s="781">
        <v>0.7</v>
      </c>
      <c r="AF88" s="781">
        <v>0.5</v>
      </c>
      <c r="AG88" s="605">
        <f t="shared" si="3"/>
        <v>1127.55807</v>
      </c>
      <c r="AH88" s="605">
        <f t="shared" si="4"/>
        <v>876.98961</v>
      </c>
      <c r="AI88" s="605">
        <f t="shared" si="5"/>
        <v>626.42115</v>
      </c>
      <c r="AJ88" s="605"/>
      <c r="AK88" s="605"/>
      <c r="AL88" s="605"/>
      <c r="AM88" s="605"/>
      <c r="AN88" s="605"/>
    </row>
    <row r="89">
      <c r="A89" s="601" t="s">
        <v>133</v>
      </c>
      <c r="B89" s="601" t="s">
        <v>144</v>
      </c>
      <c r="C89" s="601">
        <v>1811026.0</v>
      </c>
      <c r="D89" s="670" t="s">
        <v>479</v>
      </c>
      <c r="E89" s="670" t="s">
        <v>110</v>
      </c>
      <c r="F89" s="601" t="s">
        <v>509</v>
      </c>
      <c r="G89" s="671" t="s">
        <v>117</v>
      </c>
      <c r="H89" s="601" t="s">
        <v>141</v>
      </c>
      <c r="I89" s="672" t="s">
        <v>546</v>
      </c>
      <c r="J89" s="672" t="s">
        <v>139</v>
      </c>
      <c r="K89" s="672" t="s">
        <v>112</v>
      </c>
      <c r="L89" s="672">
        <v>180.88008239242816</v>
      </c>
      <c r="M89" s="673" t="str">
        <f>VLOOKUP(C89,'ABC Analysis Results'!$A$2:$C$140,2,0)</f>
        <v>C</v>
      </c>
      <c r="N89" s="674" t="str">
        <f>VLOOKUP(C89,'ABC Analysis Results'!$A$2:$C$140,3,0)</f>
        <v>C</v>
      </c>
      <c r="O89" s="675">
        <f>VLOOKUP(C89,'Complexity Cost Adjustment'!$C$2:$I$141,7,0)</f>
        <v>57.06575234</v>
      </c>
      <c r="P89" s="676">
        <f>VLOOKUP(C89,'Complexity Cost Adjustment'!$C$2:$G$141,5,0)</f>
        <v>135997.389</v>
      </c>
      <c r="Q89" s="676">
        <f>VLOOKUP(C89,'Complexity Cost Adjustment'!$C$2:$T$141,18,0)</f>
        <v>-14833.17748</v>
      </c>
      <c r="R89" s="678">
        <f>VLOOKUP(C89,'Complexity Cost Adjustment'!$C$2:$AJ$141,34,0)</f>
        <v>-0.2238022783</v>
      </c>
      <c r="S89" s="674">
        <f>VLOOKUP(C89,'Complexity Cost Adjustment'!$C$2:$H$141,6,0)</f>
        <v>2383.17</v>
      </c>
      <c r="T89" s="674">
        <f>VLOOKUP(C89,'Complete Product Info'!$A$2:$AE$141,29,0)</f>
        <v>64</v>
      </c>
      <c r="U89" s="674">
        <f>VLOOKUP(C89,'Complete Product Info'!$A$2:$AE$141,30,0)</f>
        <v>60</v>
      </c>
      <c r="V89" s="674">
        <f>VLOOKUP(C89,'Complete Product Info'!$A$2:$AE$141,31,0)</f>
        <v>89</v>
      </c>
      <c r="W89" s="781" t="str">
        <f t="shared" si="1"/>
        <v>S</v>
      </c>
      <c r="X89" s="601">
        <v>1811054.0</v>
      </c>
      <c r="Y89" s="676">
        <f>VLOOKUP(X89,'Complexity Cost Adjustment'!$C$2:$I$141,7,0)</f>
        <v>84.49960665</v>
      </c>
      <c r="Z89" s="781">
        <v>0.7</v>
      </c>
      <c r="AA89" s="678">
        <f t="shared" si="2"/>
        <v>0.4807411309</v>
      </c>
      <c r="AB89" s="781">
        <v>0.2</v>
      </c>
      <c r="AC89" s="680"/>
      <c r="AD89" s="781">
        <v>0.35</v>
      </c>
      <c r="AE89" s="781">
        <v>0.2</v>
      </c>
      <c r="AF89" s="781">
        <v>0.05</v>
      </c>
      <c r="AG89" s="605">
        <f t="shared" si="3"/>
        <v>834.1095</v>
      </c>
      <c r="AH89" s="605">
        <f t="shared" si="4"/>
        <v>476.634</v>
      </c>
      <c r="AI89" s="605">
        <f t="shared" si="5"/>
        <v>119.1585</v>
      </c>
      <c r="AJ89" s="605"/>
      <c r="AK89" s="605"/>
      <c r="AL89" s="605"/>
      <c r="AM89" s="605"/>
      <c r="AN89" s="605"/>
    </row>
    <row r="90">
      <c r="A90" s="601" t="s">
        <v>133</v>
      </c>
      <c r="B90" s="601" t="s">
        <v>150</v>
      </c>
      <c r="C90" s="601">
        <v>1811031.0</v>
      </c>
      <c r="D90" s="670" t="s">
        <v>479</v>
      </c>
      <c r="E90" s="670" t="s">
        <v>190</v>
      </c>
      <c r="F90" s="601" t="s">
        <v>509</v>
      </c>
      <c r="G90" s="671" t="s">
        <v>117</v>
      </c>
      <c r="H90" s="601" t="s">
        <v>522</v>
      </c>
      <c r="I90" s="672" t="s">
        <v>544</v>
      </c>
      <c r="J90" s="672" t="s">
        <v>105</v>
      </c>
      <c r="K90" s="672" t="s">
        <v>108</v>
      </c>
      <c r="L90" s="672">
        <v>1739.394609860828</v>
      </c>
      <c r="M90" s="673" t="str">
        <f>VLOOKUP(C90,'ABC Analysis Results'!$A$2:$C$140,2,0)</f>
        <v>C</v>
      </c>
      <c r="N90" s="674" t="str">
        <f>VLOOKUP(C90,'ABC Analysis Results'!$A$2:$C$140,3,0)</f>
        <v>C</v>
      </c>
      <c r="O90" s="675">
        <f>VLOOKUP(C90,'Complexity Cost Adjustment'!$C$2:$I$141,7,0)</f>
        <v>167.2655157</v>
      </c>
      <c r="P90" s="676">
        <f>VLOOKUP(C90,'Complexity Cost Adjustment'!$C$2:$G$141,5,0)</f>
        <v>140804.914</v>
      </c>
      <c r="Q90" s="676">
        <f>VLOOKUP(C90,'Complexity Cost Adjustment'!$C$2:$T$141,18,0)</f>
        <v>19949.1374</v>
      </c>
      <c r="R90" s="678">
        <f>VLOOKUP(C90,'Complexity Cost Adjustment'!$C$2:$AJ$141,34,0)</f>
        <v>-0.3365942166</v>
      </c>
      <c r="S90" s="674">
        <f>VLOOKUP(C90,'Complexity Cost Adjustment'!$C$2:$H$141,6,0)</f>
        <v>841.8048</v>
      </c>
      <c r="T90" s="674">
        <f>VLOOKUP(C90,'Complete Product Info'!$A$2:$AE$141,29,0)</f>
        <v>64</v>
      </c>
      <c r="U90" s="674">
        <f>VLOOKUP(C90,'Complete Product Info'!$A$2:$AE$141,30,0)</f>
        <v>60</v>
      </c>
      <c r="V90" s="674">
        <f>VLOOKUP(C90,'Complete Product Info'!$A$2:$AE$141,31,0)</f>
        <v>89</v>
      </c>
      <c r="W90" s="781" t="str">
        <f t="shared" si="1"/>
        <v>S</v>
      </c>
      <c r="X90" s="601">
        <v>1811050.0</v>
      </c>
      <c r="Y90" s="676">
        <f>VLOOKUP(X90,'Complexity Cost Adjustment'!$C$2:$I$141,7,0)</f>
        <v>63.06181755</v>
      </c>
      <c r="Z90" s="781">
        <v>0.7</v>
      </c>
      <c r="AA90" s="678">
        <f t="shared" si="2"/>
        <v>-0.6229837496</v>
      </c>
      <c r="AB90" s="781">
        <v>1.0</v>
      </c>
      <c r="AC90" s="680"/>
      <c r="AD90" s="781">
        <v>0.9</v>
      </c>
      <c r="AE90" s="781">
        <v>0.7</v>
      </c>
      <c r="AF90" s="781">
        <v>0.5</v>
      </c>
      <c r="AG90" s="605">
        <f t="shared" si="3"/>
        <v>757.62432</v>
      </c>
      <c r="AH90" s="605">
        <f t="shared" si="4"/>
        <v>589.26336</v>
      </c>
      <c r="AI90" s="605">
        <f t="shared" si="5"/>
        <v>420.9024</v>
      </c>
      <c r="AJ90" s="605"/>
      <c r="AK90" s="605"/>
      <c r="AL90" s="605"/>
      <c r="AM90" s="605"/>
      <c r="AN90" s="605"/>
    </row>
    <row r="91">
      <c r="A91" s="612" t="s">
        <v>133</v>
      </c>
      <c r="B91" s="612" t="s">
        <v>154</v>
      </c>
      <c r="C91" s="612">
        <v>1811035.0</v>
      </c>
      <c r="D91" s="787" t="s">
        <v>479</v>
      </c>
      <c r="E91" s="787" t="s">
        <v>110</v>
      </c>
      <c r="F91" s="612" t="s">
        <v>509</v>
      </c>
      <c r="G91" s="788" t="s">
        <v>117</v>
      </c>
      <c r="H91" s="612" t="s">
        <v>127</v>
      </c>
      <c r="I91" s="789" t="s">
        <v>546</v>
      </c>
      <c r="J91" s="789" t="s">
        <v>105</v>
      </c>
      <c r="K91" s="789" t="s">
        <v>146</v>
      </c>
      <c r="L91" s="789">
        <v>1446.131995308619</v>
      </c>
      <c r="M91" s="841" t="str">
        <f>VLOOKUP(C91,'ABC Analysis Results'!$A$2:$C$140,2,0)</f>
        <v>C</v>
      </c>
      <c r="N91" s="790" t="str">
        <f>VLOOKUP(C91,'ABC Analysis Results'!$A$2:$C$140,3,0)</f>
        <v>C</v>
      </c>
      <c r="O91" s="791">
        <f>VLOOKUP(C91,'Complexity Cost Adjustment'!$C$2:$I$141,7,0)</f>
        <v>47.42883324</v>
      </c>
      <c r="P91" s="792">
        <f>VLOOKUP(C91,'Complexity Cost Adjustment'!$C$2:$G$141,5,0)</f>
        <v>158129.741</v>
      </c>
      <c r="Q91" s="792">
        <f>VLOOKUP(C91,'Complexity Cost Adjustment'!$C$2:$T$141,18,0)</f>
        <v>29354.51379</v>
      </c>
      <c r="R91" s="678">
        <f>VLOOKUP(C91,'Complexity Cost Adjustment'!$C$2:$AJ$141,34,0)</f>
        <v>-0.01547208182</v>
      </c>
      <c r="S91" s="790">
        <f>VLOOKUP(C91,'Complexity Cost Adjustment'!$C$2:$H$141,6,0)</f>
        <v>3334.0424</v>
      </c>
      <c r="T91" s="790">
        <f>VLOOKUP(C91,'Complete Product Info'!$A$2:$AE$141,29,0)</f>
        <v>64</v>
      </c>
      <c r="U91" s="790">
        <f>VLOOKUP(C91,'Complete Product Info'!$A$2:$AE$141,30,0)</f>
        <v>60</v>
      </c>
      <c r="V91" s="790">
        <f>VLOOKUP(C91,'Complete Product Info'!$A$2:$AE$141,31,0)</f>
        <v>89</v>
      </c>
      <c r="W91" s="781" t="str">
        <f t="shared" si="1"/>
        <v>S</v>
      </c>
      <c r="X91" s="612">
        <v>1811034.0</v>
      </c>
      <c r="Y91" s="792">
        <f>VLOOKUP(X91,'Complexity Cost Adjustment'!$C$2:$I$141,7,0)</f>
        <v>108.2649091</v>
      </c>
      <c r="Z91" s="793">
        <v>1.0</v>
      </c>
      <c r="AA91" s="794">
        <f t="shared" si="2"/>
        <v>1.282681266</v>
      </c>
      <c r="AB91" s="793">
        <v>0.0</v>
      </c>
      <c r="AC91" s="785" t="s">
        <v>731</v>
      </c>
      <c r="AD91" s="794"/>
      <c r="AE91" s="794"/>
      <c r="AF91" s="794"/>
      <c r="AG91" s="605">
        <f t="shared" si="3"/>
        <v>0</v>
      </c>
      <c r="AH91" s="605">
        <f t="shared" si="4"/>
        <v>0</v>
      </c>
      <c r="AI91" s="605">
        <f t="shared" si="5"/>
        <v>0</v>
      </c>
      <c r="AJ91" s="605"/>
      <c r="AK91" s="605"/>
      <c r="AL91" s="605"/>
      <c r="AM91" s="605"/>
      <c r="AN91" s="605"/>
    </row>
    <row r="92">
      <c r="A92" s="601" t="s">
        <v>133</v>
      </c>
      <c r="B92" s="601" t="s">
        <v>149</v>
      </c>
      <c r="C92" s="601">
        <v>1811030.0</v>
      </c>
      <c r="D92" s="670" t="s">
        <v>479</v>
      </c>
      <c r="E92" s="670" t="s">
        <v>190</v>
      </c>
      <c r="F92" s="601" t="s">
        <v>509</v>
      </c>
      <c r="G92" s="671" t="s">
        <v>117</v>
      </c>
      <c r="H92" s="601" t="s">
        <v>522</v>
      </c>
      <c r="I92" s="672" t="s">
        <v>544</v>
      </c>
      <c r="J92" s="672" t="s">
        <v>105</v>
      </c>
      <c r="K92" s="672" t="s">
        <v>106</v>
      </c>
      <c r="L92" s="672">
        <v>1479.7829617391415</v>
      </c>
      <c r="M92" s="673" t="str">
        <f>VLOOKUP(C92,'ABC Analysis Results'!$A$2:$C$140,2,0)</f>
        <v>C</v>
      </c>
      <c r="N92" s="674" t="str">
        <f>VLOOKUP(C92,'ABC Analysis Results'!$A$2:$C$140,3,0)</f>
        <v>C</v>
      </c>
      <c r="O92" s="675">
        <f>VLOOKUP(C92,'Complexity Cost Adjustment'!$C$2:$I$141,7,0)</f>
        <v>147.4084879</v>
      </c>
      <c r="P92" s="676">
        <f>VLOOKUP(C92,'Complexity Cost Adjustment'!$C$2:$G$141,5,0)</f>
        <v>160774.9</v>
      </c>
      <c r="Q92" s="676">
        <f>VLOOKUP(C92,'Complexity Cost Adjustment'!$C$2:$T$141,18,0)</f>
        <v>-4683.742646</v>
      </c>
      <c r="R92" s="678">
        <f>VLOOKUP(C92,'Complexity Cost Adjustment'!$C$2:$AJ$141,34,0)</f>
        <v>-0.4100962669</v>
      </c>
      <c r="S92" s="674">
        <f>VLOOKUP(C92,'Complexity Cost Adjustment'!$C$2:$H$141,6,0)</f>
        <v>1090.676</v>
      </c>
      <c r="T92" s="674">
        <f>VLOOKUP(C92,'Complete Product Info'!$A$2:$AE$141,29,0)</f>
        <v>64</v>
      </c>
      <c r="U92" s="674">
        <f>VLOOKUP(C92,'Complete Product Info'!$A$2:$AE$141,30,0)</f>
        <v>60</v>
      </c>
      <c r="V92" s="674">
        <f>VLOOKUP(C92,'Complete Product Info'!$A$2:$AE$141,31,0)</f>
        <v>89</v>
      </c>
      <c r="W92" s="781" t="str">
        <f t="shared" si="1"/>
        <v>S</v>
      </c>
      <c r="X92" s="601">
        <v>1811050.0</v>
      </c>
      <c r="Y92" s="676">
        <f>VLOOKUP(X92,'Complexity Cost Adjustment'!$C$2:$I$141,7,0)</f>
        <v>63.06181755</v>
      </c>
      <c r="Z92" s="781">
        <v>0.7</v>
      </c>
      <c r="AA92" s="678">
        <f t="shared" si="2"/>
        <v>-0.572196836</v>
      </c>
      <c r="AB92" s="781">
        <v>1.0</v>
      </c>
      <c r="AC92" s="680"/>
      <c r="AD92" s="781">
        <v>0.9</v>
      </c>
      <c r="AE92" s="781">
        <v>0.7</v>
      </c>
      <c r="AF92" s="781">
        <v>0.5</v>
      </c>
      <c r="AG92" s="605">
        <f t="shared" si="3"/>
        <v>981.6084</v>
      </c>
      <c r="AH92" s="605">
        <f t="shared" si="4"/>
        <v>763.4732</v>
      </c>
      <c r="AI92" s="605">
        <f t="shared" si="5"/>
        <v>545.338</v>
      </c>
      <c r="AJ92" s="605"/>
      <c r="AK92" s="605"/>
      <c r="AL92" s="605"/>
      <c r="AM92" s="605"/>
      <c r="AN92" s="605"/>
    </row>
    <row r="93" hidden="1">
      <c r="A93" s="601" t="s">
        <v>227</v>
      </c>
      <c r="B93" s="601" t="s">
        <v>550</v>
      </c>
      <c r="C93" s="601">
        <v>1811092.0</v>
      </c>
      <c r="D93" s="670" t="s">
        <v>257</v>
      </c>
      <c r="E93" s="670" t="s">
        <v>110</v>
      </c>
      <c r="F93" s="601" t="s">
        <v>516</v>
      </c>
      <c r="G93" s="671" t="s">
        <v>117</v>
      </c>
      <c r="H93" s="601" t="s">
        <v>522</v>
      </c>
      <c r="I93" s="672" t="s">
        <v>544</v>
      </c>
      <c r="J93" s="672" t="s">
        <v>105</v>
      </c>
      <c r="K93" s="672" t="s">
        <v>232</v>
      </c>
      <c r="L93" s="672">
        <v>1.3963403489116517</v>
      </c>
      <c r="M93" s="673" t="str">
        <f>VLOOKUP(C93,'ABC Analysis Results'!$A$2:$C$140,2,0)</f>
        <v>#N/A</v>
      </c>
      <c r="N93" s="674" t="str">
        <f>VLOOKUP(C93,'ABC Analysis Results'!$A$2:$C$140,3,0)</f>
        <v>#N/A</v>
      </c>
      <c r="O93" s="675" t="str">
        <f>VLOOKUP(C93,'Complexity Cost Adjustment'!$C$2:$I$141,7,0)</f>
        <v/>
      </c>
      <c r="P93" s="676" t="str">
        <f>VLOOKUP(C93,'Complexity Cost Adjustment'!$C$2:$G$141,5,0)</f>
        <v/>
      </c>
      <c r="Q93" s="676" t="str">
        <f>VLOOKUP(C93,'Complexity Cost Adjustment'!$C$2:$T$141,18,0)</f>
        <v/>
      </c>
      <c r="R93" s="678" t="str">
        <f>VLOOKUP(C93,'Complexity Cost Adjustment'!$C$2:$AJ$141,34,0)</f>
        <v/>
      </c>
      <c r="S93" s="674" t="str">
        <f>VLOOKUP(C93,'Complexity Cost Adjustment'!$C$2:$H$141,6,0)</f>
        <v/>
      </c>
      <c r="T93" s="674">
        <f>VLOOKUP(C93,'Complete Product Info'!$A$2:$AE$141,29,0)</f>
        <v>127</v>
      </c>
      <c r="U93" s="674">
        <f>VLOOKUP(C93,'Complete Product Info'!$A$2:$AE$141,30,0)</f>
        <v>203</v>
      </c>
      <c r="V93" s="674">
        <f>VLOOKUP(C93,'Complete Product Info'!$A$2:$AE$141,31,0)</f>
        <v>91</v>
      </c>
      <c r="W93" s="781" t="str">
        <f t="shared" si="1"/>
        <v>D</v>
      </c>
      <c r="X93" s="677"/>
      <c r="Y93" s="674" t="str">
        <f>VLOOKUP(X93,'Complexity Cost Adjustment'!$C$2:$I$141,7,0)</f>
        <v>#N/A</v>
      </c>
      <c r="Z93" s="678"/>
      <c r="AA93" s="678" t="str">
        <f t="shared" si="2"/>
        <v>#N/A</v>
      </c>
      <c r="AB93" s="678"/>
      <c r="AC93" s="680"/>
      <c r="AD93" s="678"/>
      <c r="AE93" s="678"/>
      <c r="AF93" s="678"/>
      <c r="AG93" s="605">
        <f t="shared" si="3"/>
        <v>0</v>
      </c>
      <c r="AH93" s="605">
        <f t="shared" si="4"/>
        <v>0</v>
      </c>
      <c r="AI93" s="605">
        <f t="shared" si="5"/>
        <v>0</v>
      </c>
      <c r="AJ93" s="605"/>
      <c r="AK93" s="605"/>
      <c r="AL93" s="605"/>
      <c r="AM93" s="605"/>
      <c r="AN93" s="605"/>
    </row>
    <row r="94">
      <c r="A94" s="601" t="s">
        <v>275</v>
      </c>
      <c r="B94" s="601" t="s">
        <v>308</v>
      </c>
      <c r="C94" s="601">
        <v>1811132.0</v>
      </c>
      <c r="D94" s="670" t="s">
        <v>257</v>
      </c>
      <c r="E94" s="670" t="s">
        <v>110</v>
      </c>
      <c r="F94" s="601" t="s">
        <v>516</v>
      </c>
      <c r="G94" s="671" t="s">
        <v>99</v>
      </c>
      <c r="H94" s="601" t="s">
        <v>522</v>
      </c>
      <c r="I94" s="672" t="s">
        <v>544</v>
      </c>
      <c r="J94" s="672" t="s">
        <v>105</v>
      </c>
      <c r="K94" s="672" t="s">
        <v>106</v>
      </c>
      <c r="L94" s="672">
        <v>141.9108627049536</v>
      </c>
      <c r="M94" s="673" t="str">
        <f>VLOOKUP(C94,'ABC Analysis Results'!$A$2:$C$140,2,0)</f>
        <v>B</v>
      </c>
      <c r="N94" s="674" t="str">
        <f>VLOOKUP(C94,'ABC Analysis Results'!$A$2:$C$140,3,0)</f>
        <v>C</v>
      </c>
      <c r="O94" s="675">
        <f>VLOOKUP(C94,'Complexity Cost Adjustment'!$C$2:$I$141,7,0)</f>
        <v>129.3560311</v>
      </c>
      <c r="P94" s="676">
        <f>VLOOKUP(C94,'Complexity Cost Adjustment'!$C$2:$G$141,5,0)</f>
        <v>260508.3</v>
      </c>
      <c r="Q94" s="676">
        <f>VLOOKUP(C94,'Complexity Cost Adjustment'!$C$2:$T$141,18,0)</f>
        <v>53827.33344</v>
      </c>
      <c r="R94" s="678">
        <f>VLOOKUP(C94,'Complexity Cost Adjustment'!$C$2:$AJ$141,34,0)</f>
        <v>0.07101562615</v>
      </c>
      <c r="S94" s="674">
        <f>VLOOKUP(C94,'Complexity Cost Adjustment'!$C$2:$H$141,6,0)</f>
        <v>2013.886</v>
      </c>
      <c r="T94" s="674">
        <f>VLOOKUP(C94,'Complete Product Info'!$A$2:$AE$141,29,0)</f>
        <v>65</v>
      </c>
      <c r="U94" s="674">
        <f>VLOOKUP(C94,'Complete Product Info'!$A$2:$AE$141,30,0)</f>
        <v>60</v>
      </c>
      <c r="V94" s="674">
        <f>VLOOKUP(C94,'Complete Product Info'!$A$2:$AE$141,31,0)</f>
        <v>92</v>
      </c>
      <c r="W94" s="781" t="str">
        <f t="shared" si="1"/>
        <v>S</v>
      </c>
      <c r="X94" s="601">
        <v>1811130.0</v>
      </c>
      <c r="Y94" s="676">
        <f>VLOOKUP(X94,'Complexity Cost Adjustment'!$C$2:$I$141,7,0)</f>
        <v>131.6876346</v>
      </c>
      <c r="Z94" s="781">
        <v>1.0</v>
      </c>
      <c r="AA94" s="678">
        <f t="shared" si="2"/>
        <v>0.01802469901</v>
      </c>
      <c r="AB94" s="781">
        <v>1.0</v>
      </c>
      <c r="AC94" s="680"/>
      <c r="AD94" s="781">
        <v>1.0</v>
      </c>
      <c r="AE94" s="781">
        <v>0.8</v>
      </c>
      <c r="AF94" s="781">
        <v>0.6</v>
      </c>
      <c r="AG94" s="605">
        <f t="shared" si="3"/>
        <v>2013.886</v>
      </c>
      <c r="AH94" s="605">
        <f t="shared" si="4"/>
        <v>1611.1088</v>
      </c>
      <c r="AI94" s="605">
        <f t="shared" si="5"/>
        <v>1208.3316</v>
      </c>
      <c r="AJ94" s="605"/>
      <c r="AK94" s="605"/>
      <c r="AL94" s="605"/>
      <c r="AM94" s="605"/>
      <c r="AN94" s="605"/>
    </row>
    <row r="95">
      <c r="A95" s="601" t="s">
        <v>133</v>
      </c>
      <c r="B95" s="601" t="s">
        <v>142</v>
      </c>
      <c r="C95" s="601">
        <v>1811024.0</v>
      </c>
      <c r="D95" s="670" t="s">
        <v>479</v>
      </c>
      <c r="E95" s="670" t="s">
        <v>188</v>
      </c>
      <c r="F95" s="601" t="s">
        <v>509</v>
      </c>
      <c r="G95" s="671" t="s">
        <v>117</v>
      </c>
      <c r="H95" s="601" t="s">
        <v>141</v>
      </c>
      <c r="I95" s="672" t="s">
        <v>546</v>
      </c>
      <c r="J95" s="672" t="s">
        <v>139</v>
      </c>
      <c r="K95" s="672" t="s">
        <v>112</v>
      </c>
      <c r="L95" s="672">
        <v>105.95305247994891</v>
      </c>
      <c r="M95" s="673" t="str">
        <f>VLOOKUP(C95,'ABC Analysis Results'!$A$2:$C$140,2,0)</f>
        <v>C</v>
      </c>
      <c r="N95" s="674" t="str">
        <f>VLOOKUP(C95,'ABC Analysis Results'!$A$2:$C$140,3,0)</f>
        <v>C</v>
      </c>
      <c r="O95" s="675">
        <f>VLOOKUP(C95,'Complexity Cost Adjustment'!$C$2:$I$141,7,0)</f>
        <v>182.670954</v>
      </c>
      <c r="P95" s="676">
        <f>VLOOKUP(C95,'Complexity Cost Adjustment'!$C$2:$G$141,5,0)</f>
        <v>313953.792</v>
      </c>
      <c r="Q95" s="676">
        <f>VLOOKUP(C95,'Complexity Cost Adjustment'!$C$2:$T$141,18,0)</f>
        <v>43426.18488</v>
      </c>
      <c r="R95" s="678">
        <f>VLOOKUP(C95,'Complexity Cost Adjustment'!$C$2:$AJ$141,34,0)</f>
        <v>0.0922116834</v>
      </c>
      <c r="S95" s="674">
        <f>VLOOKUP(C95,'Complexity Cost Adjustment'!$C$2:$H$141,6,0)</f>
        <v>1718.6848</v>
      </c>
      <c r="T95" s="674">
        <f>VLOOKUP(C95,'Complete Product Info'!$A$2:$AE$141,29,0)</f>
        <v>64</v>
      </c>
      <c r="U95" s="674">
        <f>VLOOKUP(C95,'Complete Product Info'!$A$2:$AE$141,30,0)</f>
        <v>60</v>
      </c>
      <c r="V95" s="674">
        <f>VLOOKUP(C95,'Complete Product Info'!$A$2:$AE$141,31,0)</f>
        <v>89</v>
      </c>
      <c r="W95" s="781" t="str">
        <f t="shared" si="1"/>
        <v>S</v>
      </c>
      <c r="X95" s="601">
        <v>1811070.0</v>
      </c>
      <c r="Y95" s="676">
        <f>VLOOKUP(X95,'Complexity Cost Adjustment'!$C$2:$I$141,7,0)</f>
        <v>83.62609571</v>
      </c>
      <c r="Z95" s="781">
        <v>0.7</v>
      </c>
      <c r="AA95" s="678">
        <f t="shared" si="2"/>
        <v>-0.5422036515</v>
      </c>
      <c r="AB95" s="781">
        <v>1.0</v>
      </c>
      <c r="AC95" s="680"/>
      <c r="AD95" s="781">
        <v>0.9</v>
      </c>
      <c r="AE95" s="781">
        <v>0.7</v>
      </c>
      <c r="AF95" s="781">
        <v>0.5</v>
      </c>
      <c r="AG95" s="605">
        <f t="shared" si="3"/>
        <v>1546.81632</v>
      </c>
      <c r="AH95" s="605">
        <f t="shared" si="4"/>
        <v>1203.07936</v>
      </c>
      <c r="AI95" s="605">
        <f t="shared" si="5"/>
        <v>859.3424</v>
      </c>
      <c r="AJ95" s="605"/>
      <c r="AK95" s="605"/>
      <c r="AL95" s="605"/>
      <c r="AM95" s="605"/>
      <c r="AN95" s="605"/>
    </row>
    <row r="96">
      <c r="A96" s="601" t="s">
        <v>133</v>
      </c>
      <c r="B96" s="601" t="s">
        <v>140</v>
      </c>
      <c r="C96" s="601">
        <v>1811023.0</v>
      </c>
      <c r="D96" s="670" t="s">
        <v>479</v>
      </c>
      <c r="E96" s="670" t="s">
        <v>188</v>
      </c>
      <c r="F96" s="601" t="s">
        <v>509</v>
      </c>
      <c r="G96" s="671" t="s">
        <v>117</v>
      </c>
      <c r="H96" s="601" t="s">
        <v>141</v>
      </c>
      <c r="I96" s="672" t="s">
        <v>546</v>
      </c>
      <c r="J96" s="672" t="s">
        <v>139</v>
      </c>
      <c r="K96" s="672" t="s">
        <v>108</v>
      </c>
      <c r="L96" s="672">
        <v>343.46375108617804</v>
      </c>
      <c r="M96" s="673" t="str">
        <f>VLOOKUP(C96,'ABC Analysis Results'!$A$2:$C$140,2,0)</f>
        <v>B</v>
      </c>
      <c r="N96" s="674" t="str">
        <f>VLOOKUP(C96,'ABC Analysis Results'!$A$2:$C$140,3,0)</f>
        <v>C</v>
      </c>
      <c r="O96" s="675">
        <f>VLOOKUP(C96,'Complexity Cost Adjustment'!$C$2:$I$141,7,0)</f>
        <v>164.9804244</v>
      </c>
      <c r="P96" s="676">
        <f>VLOOKUP(C96,'Complexity Cost Adjustment'!$C$2:$G$141,5,0)</f>
        <v>435812.454</v>
      </c>
      <c r="Q96" s="676">
        <f>VLOOKUP(C96,'Complexity Cost Adjustment'!$C$2:$T$141,18,0)</f>
        <v>66797.27361</v>
      </c>
      <c r="R96" s="678">
        <f>VLOOKUP(C96,'Complexity Cost Adjustment'!$C$2:$AJ$141,34,0)</f>
        <v>0.1025138876</v>
      </c>
      <c r="S96" s="674">
        <f>VLOOKUP(C96,'Complexity Cost Adjustment'!$C$2:$H$141,6,0)</f>
        <v>2641.601</v>
      </c>
      <c r="T96" s="674">
        <f>VLOOKUP(C96,'Complete Product Info'!$A$2:$AE$141,29,0)</f>
        <v>64</v>
      </c>
      <c r="U96" s="674">
        <f>VLOOKUP(C96,'Complete Product Info'!$A$2:$AE$141,30,0)</f>
        <v>60</v>
      </c>
      <c r="V96" s="674">
        <f>VLOOKUP(C96,'Complete Product Info'!$A$2:$AE$141,31,0)</f>
        <v>89</v>
      </c>
      <c r="W96" s="781" t="str">
        <f t="shared" si="1"/>
        <v>S</v>
      </c>
      <c r="X96" s="601">
        <v>1811070.0</v>
      </c>
      <c r="Y96" s="676">
        <f>VLOOKUP(X96,'Complexity Cost Adjustment'!$C$2:$I$141,7,0)</f>
        <v>83.62609571</v>
      </c>
      <c r="Z96" s="781">
        <v>0.7</v>
      </c>
      <c r="AA96" s="678">
        <f t="shared" si="2"/>
        <v>-0.4931150406</v>
      </c>
      <c r="AB96" s="781">
        <v>1.0</v>
      </c>
      <c r="AC96" s="680"/>
      <c r="AD96" s="781">
        <v>0.9</v>
      </c>
      <c r="AE96" s="781">
        <v>0.7</v>
      </c>
      <c r="AF96" s="781">
        <v>0.5</v>
      </c>
      <c r="AG96" s="605">
        <f t="shared" si="3"/>
        <v>2377.4409</v>
      </c>
      <c r="AH96" s="605">
        <f t="shared" si="4"/>
        <v>1849.1207</v>
      </c>
      <c r="AI96" s="605">
        <f t="shared" si="5"/>
        <v>1320.8005</v>
      </c>
      <c r="AJ96" s="605"/>
      <c r="AK96" s="605"/>
      <c r="AL96" s="605"/>
      <c r="AM96" s="605"/>
      <c r="AN96" s="605"/>
    </row>
    <row r="97">
      <c r="A97" s="770" t="s">
        <v>310</v>
      </c>
      <c r="B97" s="770" t="s">
        <v>319</v>
      </c>
      <c r="C97" s="770">
        <v>1811139.0</v>
      </c>
      <c r="D97" s="774" t="s">
        <v>479</v>
      </c>
      <c r="E97" s="774" t="s">
        <v>548</v>
      </c>
      <c r="F97" s="770" t="s">
        <v>509</v>
      </c>
      <c r="G97" s="795" t="s">
        <v>312</v>
      </c>
      <c r="H97" s="770" t="s">
        <v>556</v>
      </c>
      <c r="I97" s="775" t="s">
        <v>557</v>
      </c>
      <c r="J97" s="775"/>
      <c r="K97" s="775" t="s">
        <v>106</v>
      </c>
      <c r="L97" s="775">
        <v>3.0684758949880657</v>
      </c>
      <c r="M97" s="840" t="str">
        <f>VLOOKUP(C97,'ABC Analysis Results'!$A$2:$C$140,2,0)</f>
        <v>C</v>
      </c>
      <c r="N97" s="765" t="str">
        <f>VLOOKUP(C97,'ABC Analysis Results'!$A$2:$C$140,3,0)</f>
        <v>C</v>
      </c>
      <c r="O97" s="766">
        <f>VLOOKUP(C97,'Complexity Cost Adjustment'!$C$2:$I$141,7,0)</f>
        <v>44.76662506</v>
      </c>
      <c r="P97" s="767">
        <f>VLOOKUP(C97,'Complexity Cost Adjustment'!$C$2:$G$141,5,0)</f>
        <v>4282.635</v>
      </c>
      <c r="Q97" s="767">
        <f>VLOOKUP(C97,'Complexity Cost Adjustment'!$C$2:$T$141,18,0)</f>
        <v>1172.153907</v>
      </c>
      <c r="R97" s="768">
        <f>VLOOKUP(C97,'Complexity Cost Adjustment'!$C$2:$AJ$141,34,0)</f>
        <v>-0.06930981376</v>
      </c>
      <c r="S97" s="765">
        <f>VLOOKUP(C97,'Complexity Cost Adjustment'!$C$2:$H$141,6,0)</f>
        <v>95.6658</v>
      </c>
      <c r="T97" s="765">
        <f>VLOOKUP(C97,'Complete Product Info'!$A$2:$AE$141,29,0)</f>
        <v>40</v>
      </c>
      <c r="U97" s="765">
        <f>VLOOKUP(C97,'Complete Product Info'!$A$2:$AE$141,30,0)</f>
        <v>30</v>
      </c>
      <c r="V97" s="765">
        <f>VLOOKUP(C97,'Complete Product Info'!$A$2:$AE$141,31,0)</f>
        <v>89</v>
      </c>
      <c r="W97" s="842" t="s">
        <v>730</v>
      </c>
      <c r="X97" s="778"/>
      <c r="Y97" s="765"/>
      <c r="Z97" s="768"/>
      <c r="AA97" s="768"/>
      <c r="AB97" s="765"/>
      <c r="AC97" s="772"/>
      <c r="AD97" s="768"/>
      <c r="AE97" s="768"/>
      <c r="AF97" s="768"/>
      <c r="AG97" s="773"/>
      <c r="AH97" s="773"/>
      <c r="AI97" s="773"/>
      <c r="AJ97" s="605"/>
      <c r="AK97" s="605"/>
      <c r="AL97" s="605"/>
      <c r="AM97" s="605"/>
      <c r="AN97" s="605"/>
    </row>
    <row r="98">
      <c r="A98" s="770" t="s">
        <v>310</v>
      </c>
      <c r="B98" s="770" t="s">
        <v>311</v>
      </c>
      <c r="C98" s="770">
        <v>1811134.0</v>
      </c>
      <c r="D98" s="774" t="s">
        <v>479</v>
      </c>
      <c r="E98" s="774" t="s">
        <v>547</v>
      </c>
      <c r="F98" s="770" t="s">
        <v>509</v>
      </c>
      <c r="G98" s="795" t="s">
        <v>312</v>
      </c>
      <c r="H98" s="770" t="s">
        <v>556</v>
      </c>
      <c r="I98" s="775" t="s">
        <v>557</v>
      </c>
      <c r="J98" s="775"/>
      <c r="K98" s="775" t="s">
        <v>106</v>
      </c>
      <c r="L98" s="775">
        <v>208.76832614657357</v>
      </c>
      <c r="M98" s="840" t="str">
        <f>VLOOKUP(C98,'ABC Analysis Results'!$A$2:$C$140,2,0)</f>
        <v>C</v>
      </c>
      <c r="N98" s="765" t="str">
        <f>VLOOKUP(C98,'ABC Analysis Results'!$A$2:$C$140,3,0)</f>
        <v>C</v>
      </c>
      <c r="O98" s="766">
        <f>VLOOKUP(C98,'Complexity Cost Adjustment'!$C$2:$I$141,7,0)</f>
        <v>33.57102726</v>
      </c>
      <c r="P98" s="767">
        <f>VLOOKUP(C98,'Complexity Cost Adjustment'!$C$2:$G$141,5,0)</f>
        <v>5760.09</v>
      </c>
      <c r="Q98" s="767">
        <f>VLOOKUP(C98,'Complexity Cost Adjustment'!$C$2:$T$141,18,0)</f>
        <v>1389.866529</v>
      </c>
      <c r="R98" s="768">
        <f>VLOOKUP(C98,'Complexity Cost Adjustment'!$C$2:$AJ$141,34,0)</f>
        <v>-5.54500261</v>
      </c>
      <c r="S98" s="765">
        <f>VLOOKUP(C98,'Complexity Cost Adjustment'!$C$2:$H$141,6,0)</f>
        <v>171.5792</v>
      </c>
      <c r="T98" s="765">
        <f>VLOOKUP(C98,'Complete Product Info'!$A$2:$AE$141,29,0)</f>
        <v>40</v>
      </c>
      <c r="U98" s="765">
        <f>VLOOKUP(C98,'Complete Product Info'!$A$2:$AE$141,30,0)</f>
        <v>30</v>
      </c>
      <c r="V98" s="765">
        <f>VLOOKUP(C98,'Complete Product Info'!$A$2:$AE$141,31,0)</f>
        <v>89</v>
      </c>
      <c r="W98" s="842" t="s">
        <v>730</v>
      </c>
      <c r="X98" s="776"/>
      <c r="Y98" s="765"/>
      <c r="Z98" s="771"/>
      <c r="AA98" s="768"/>
      <c r="AB98" s="768"/>
      <c r="AC98" s="772"/>
      <c r="AD98" s="768"/>
      <c r="AE98" s="768"/>
      <c r="AF98" s="768"/>
      <c r="AG98" s="773"/>
      <c r="AH98" s="773"/>
      <c r="AI98" s="773"/>
      <c r="AJ98" s="605"/>
      <c r="AK98" s="605"/>
      <c r="AL98" s="605"/>
      <c r="AM98" s="605"/>
      <c r="AN98" s="605"/>
    </row>
    <row r="99">
      <c r="A99" s="770" t="s">
        <v>275</v>
      </c>
      <c r="B99" s="770" t="s">
        <v>291</v>
      </c>
      <c r="C99" s="770">
        <v>1811119.0</v>
      </c>
      <c r="D99" s="774" t="s">
        <v>257</v>
      </c>
      <c r="E99" s="774" t="s">
        <v>110</v>
      </c>
      <c r="F99" s="770" t="s">
        <v>509</v>
      </c>
      <c r="G99" s="795" t="s">
        <v>117</v>
      </c>
      <c r="H99" s="770" t="s">
        <v>127</v>
      </c>
      <c r="I99" s="775" t="s">
        <v>546</v>
      </c>
      <c r="J99" s="775" t="s">
        <v>105</v>
      </c>
      <c r="K99" s="775" t="s">
        <v>106</v>
      </c>
      <c r="L99" s="775">
        <v>1108.4173509882862</v>
      </c>
      <c r="M99" s="840" t="str">
        <f>VLOOKUP(C99,'ABC Analysis Results'!$A$2:$C$140,2,0)</f>
        <v>C</v>
      </c>
      <c r="N99" s="765" t="str">
        <f>VLOOKUP(C99,'ABC Analysis Results'!$A$2:$C$140,3,0)</f>
        <v>C</v>
      </c>
      <c r="O99" s="766">
        <f>VLOOKUP(C99,'Complexity Cost Adjustment'!$C$2:$I$141,7,0)</f>
        <v>162.9302166</v>
      </c>
      <c r="P99" s="767">
        <f>VLOOKUP(C99,'Complexity Cost Adjustment'!$C$2:$G$141,5,0)</f>
        <v>13992.447</v>
      </c>
      <c r="Q99" s="767">
        <f>VLOOKUP(C99,'Complexity Cost Adjustment'!$C$2:$T$141,18,0)</f>
        <v>5705.175181</v>
      </c>
      <c r="R99" s="768">
        <f>VLOOKUP(C99,'Complexity Cost Adjustment'!$C$2:$AJ$141,34,0)</f>
        <v>-3.177249665</v>
      </c>
      <c r="S99" s="765">
        <f>VLOOKUP(C99,'Complexity Cost Adjustment'!$C$2:$H$141,6,0)</f>
        <v>85.88</v>
      </c>
      <c r="T99" s="765">
        <f>VLOOKUP(C99,'Complete Product Info'!$A$2:$AE$141,29,0)</f>
        <v>62</v>
      </c>
      <c r="U99" s="765">
        <f>VLOOKUP(C99,'Complete Product Info'!$A$2:$AE$141,30,0)</f>
        <v>58</v>
      </c>
      <c r="V99" s="765">
        <f>VLOOKUP(C99,'Complete Product Info'!$A$2:$AE$141,31,0)</f>
        <v>91</v>
      </c>
      <c r="W99" s="842" t="s">
        <v>730</v>
      </c>
      <c r="X99" s="770"/>
      <c r="Y99" s="765"/>
      <c r="Z99" s="771"/>
      <c r="AA99" s="768"/>
      <c r="AB99" s="771"/>
      <c r="AC99" s="772"/>
      <c r="AD99" s="771"/>
      <c r="AE99" s="771"/>
      <c r="AF99" s="771"/>
      <c r="AG99" s="773"/>
      <c r="AH99" s="773"/>
      <c r="AI99" s="773"/>
      <c r="AJ99" s="605"/>
      <c r="AK99" s="605"/>
      <c r="AL99" s="605"/>
      <c r="AM99" s="605"/>
      <c r="AN99" s="605"/>
    </row>
    <row r="100">
      <c r="A100" s="770" t="s">
        <v>310</v>
      </c>
      <c r="B100" s="770" t="s">
        <v>320</v>
      </c>
      <c r="C100" s="770">
        <v>1811140.0</v>
      </c>
      <c r="D100" s="774" t="s">
        <v>479</v>
      </c>
      <c r="E100" s="774" t="s">
        <v>110</v>
      </c>
      <c r="F100" s="770" t="s">
        <v>509</v>
      </c>
      <c r="G100" s="795" t="s">
        <v>312</v>
      </c>
      <c r="H100" s="770" t="s">
        <v>556</v>
      </c>
      <c r="I100" s="775" t="s">
        <v>557</v>
      </c>
      <c r="J100" s="775"/>
      <c r="K100" s="775"/>
      <c r="L100" s="775">
        <v>2.309682302174261</v>
      </c>
      <c r="M100" s="840" t="str">
        <f>VLOOKUP(C100,'ABC Analysis Results'!$A$2:$C$140,2,0)</f>
        <v>C</v>
      </c>
      <c r="N100" s="765" t="str">
        <f>VLOOKUP(C100,'ABC Analysis Results'!$A$2:$C$140,3,0)</f>
        <v>C</v>
      </c>
      <c r="O100" s="766">
        <f>VLOOKUP(C100,'Complexity Cost Adjustment'!$C$2:$I$141,7,0)</f>
        <v>24.23238337</v>
      </c>
      <c r="P100" s="767">
        <f>VLOOKUP(C100,'Complexity Cost Adjustment'!$C$2:$G$141,5,0)</f>
        <v>14909.822</v>
      </c>
      <c r="Q100" s="767">
        <f>VLOOKUP(C100,'Complexity Cost Adjustment'!$C$2:$T$141,18,0)</f>
        <v>-94.24402823</v>
      </c>
      <c r="R100" s="768">
        <f>VLOOKUP(C100,'Complexity Cost Adjustment'!$C$2:$AJ$141,34,0)</f>
        <v>-0.3188274768</v>
      </c>
      <c r="S100" s="765">
        <f>VLOOKUP(C100,'Complexity Cost Adjustment'!$C$2:$H$141,6,0)</f>
        <v>615.285</v>
      </c>
      <c r="T100" s="765">
        <f>VLOOKUP(C100,'Complete Product Info'!$A$2:$AE$141,29,0)</f>
        <v>40</v>
      </c>
      <c r="U100" s="765">
        <f>VLOOKUP(C100,'Complete Product Info'!$A$2:$AE$141,30,0)</f>
        <v>30</v>
      </c>
      <c r="V100" s="765">
        <f>VLOOKUP(C100,'Complete Product Info'!$A$2:$AE$141,31,0)</f>
        <v>89</v>
      </c>
      <c r="W100" s="842" t="s">
        <v>730</v>
      </c>
      <c r="X100" s="776"/>
      <c r="Y100" s="765"/>
      <c r="Z100" s="771"/>
      <c r="AA100" s="768"/>
      <c r="AB100" s="768"/>
      <c r="AC100" s="772"/>
      <c r="AD100" s="768"/>
      <c r="AE100" s="768"/>
      <c r="AF100" s="768"/>
      <c r="AG100" s="773"/>
      <c r="AH100" s="773"/>
      <c r="AI100" s="773"/>
      <c r="AJ100" s="605"/>
      <c r="AK100" s="605"/>
      <c r="AL100" s="605"/>
      <c r="AM100" s="605"/>
      <c r="AN100" s="605"/>
    </row>
    <row r="101">
      <c r="A101" s="770" t="s">
        <v>253</v>
      </c>
      <c r="B101" s="770" t="s">
        <v>263</v>
      </c>
      <c r="C101" s="770">
        <v>1811104.0</v>
      </c>
      <c r="D101" s="774" t="s">
        <v>257</v>
      </c>
      <c r="E101" s="774" t="s">
        <v>188</v>
      </c>
      <c r="F101" s="770" t="s">
        <v>516</v>
      </c>
      <c r="G101" s="795" t="s">
        <v>117</v>
      </c>
      <c r="H101" s="770" t="s">
        <v>522</v>
      </c>
      <c r="I101" s="775" t="s">
        <v>553</v>
      </c>
      <c r="J101" s="775" t="s">
        <v>105</v>
      </c>
      <c r="K101" s="775" t="s">
        <v>261</v>
      </c>
      <c r="L101" s="775">
        <v>82.1245032409404</v>
      </c>
      <c r="M101" s="840" t="str">
        <f>VLOOKUP(C101,'ABC Analysis Results'!$A$2:$C$140,2,0)</f>
        <v>C</v>
      </c>
      <c r="N101" s="765" t="str">
        <f>VLOOKUP(C101,'ABC Analysis Results'!$A$2:$C$140,3,0)</f>
        <v>C</v>
      </c>
      <c r="O101" s="766">
        <f>VLOOKUP(C101,'Complexity Cost Adjustment'!$C$2:$I$141,7,0)</f>
        <v>20.286238</v>
      </c>
      <c r="P101" s="767">
        <f>VLOOKUP(C101,'Complexity Cost Adjustment'!$C$2:$G$141,5,0)</f>
        <v>16656.178</v>
      </c>
      <c r="Q101" s="767">
        <f>VLOOKUP(C101,'Complexity Cost Adjustment'!$C$2:$T$141,18,0)</f>
        <v>-14021.21583</v>
      </c>
      <c r="R101" s="768">
        <f>VLOOKUP(C101,'Complexity Cost Adjustment'!$C$2:$AJ$141,34,0)</f>
        <v>-1.583293652</v>
      </c>
      <c r="S101" s="765">
        <f>VLOOKUP(C101,'Complexity Cost Adjustment'!$C$2:$H$141,6,0)</f>
        <v>821.058</v>
      </c>
      <c r="T101" s="765">
        <f>VLOOKUP(C101,'Complete Product Info'!$A$2:$AE$141,29,0)</f>
        <v>67</v>
      </c>
      <c r="U101" s="765">
        <f>VLOOKUP(C101,'Complete Product Info'!$A$2:$AE$141,30,0)</f>
        <v>70</v>
      </c>
      <c r="V101" s="765">
        <f>VLOOKUP(C101,'Complete Product Info'!$A$2:$AE$141,31,0)</f>
        <v>95</v>
      </c>
      <c r="W101" s="842" t="s">
        <v>730</v>
      </c>
      <c r="X101" s="776"/>
      <c r="Y101" s="765"/>
      <c r="Z101" s="771"/>
      <c r="AA101" s="768"/>
      <c r="AB101" s="768"/>
      <c r="AC101" s="772"/>
      <c r="AD101" s="768"/>
      <c r="AE101" s="768"/>
      <c r="AF101" s="768"/>
      <c r="AG101" s="773"/>
      <c r="AH101" s="773"/>
      <c r="AI101" s="773"/>
      <c r="AJ101" s="605"/>
      <c r="AK101" s="605"/>
      <c r="AL101" s="605"/>
      <c r="AM101" s="605"/>
      <c r="AN101" s="605"/>
    </row>
    <row r="102">
      <c r="A102" s="770" t="s">
        <v>310</v>
      </c>
      <c r="B102" s="770" t="s">
        <v>317</v>
      </c>
      <c r="C102" s="770">
        <v>1811137.0</v>
      </c>
      <c r="D102" s="774" t="s">
        <v>479</v>
      </c>
      <c r="E102" s="774" t="s">
        <v>547</v>
      </c>
      <c r="F102" s="770" t="s">
        <v>509</v>
      </c>
      <c r="G102" s="795" t="s">
        <v>312</v>
      </c>
      <c r="H102" s="770" t="s">
        <v>556</v>
      </c>
      <c r="I102" s="775" t="s">
        <v>557</v>
      </c>
      <c r="J102" s="775"/>
      <c r="K102" s="775"/>
      <c r="L102" s="775">
        <v>135.24275603294655</v>
      </c>
      <c r="M102" s="840" t="str">
        <f>VLOOKUP(C102,'ABC Analysis Results'!$A$2:$C$140,2,0)</f>
        <v>C</v>
      </c>
      <c r="N102" s="765" t="str">
        <f>VLOOKUP(C102,'ABC Analysis Results'!$A$2:$C$140,3,0)</f>
        <v>C</v>
      </c>
      <c r="O102" s="766">
        <f>VLOOKUP(C102,'Complexity Cost Adjustment'!$C$2:$I$141,7,0)</f>
        <v>43.66452515</v>
      </c>
      <c r="P102" s="767">
        <f>VLOOKUP(C102,'Complexity Cost Adjustment'!$C$2:$G$141,5,0)</f>
        <v>20699.5</v>
      </c>
      <c r="Q102" s="767">
        <f>VLOOKUP(C102,'Complexity Cost Adjustment'!$C$2:$T$141,18,0)</f>
        <v>741.1679729</v>
      </c>
      <c r="R102" s="768">
        <f>VLOOKUP(C102,'Complexity Cost Adjustment'!$C$2:$AJ$141,34,0)</f>
        <v>-0.4293469856</v>
      </c>
      <c r="S102" s="765">
        <f>VLOOKUP(C102,'Complexity Cost Adjustment'!$C$2:$H$141,6,0)</f>
        <v>474.0576</v>
      </c>
      <c r="T102" s="765">
        <f>VLOOKUP(C102,'Complete Product Info'!$A$2:$AE$141,29,0)</f>
        <v>40</v>
      </c>
      <c r="U102" s="765">
        <f>VLOOKUP(C102,'Complete Product Info'!$A$2:$AE$141,30,0)</f>
        <v>30</v>
      </c>
      <c r="V102" s="765">
        <f>VLOOKUP(C102,'Complete Product Info'!$A$2:$AE$141,31,0)</f>
        <v>89</v>
      </c>
      <c r="W102" s="842" t="s">
        <v>730</v>
      </c>
      <c r="X102" s="776"/>
      <c r="Y102" s="765"/>
      <c r="Z102" s="771"/>
      <c r="AA102" s="768"/>
      <c r="AB102" s="768"/>
      <c r="AC102" s="772"/>
      <c r="AD102" s="768"/>
      <c r="AE102" s="768"/>
      <c r="AF102" s="768"/>
      <c r="AG102" s="773"/>
      <c r="AH102" s="773"/>
      <c r="AI102" s="773"/>
      <c r="AJ102" s="605"/>
      <c r="AK102" s="605"/>
      <c r="AL102" s="605"/>
      <c r="AM102" s="605"/>
      <c r="AN102" s="605"/>
    </row>
    <row r="103">
      <c r="A103" s="770" t="s">
        <v>133</v>
      </c>
      <c r="B103" s="770" t="s">
        <v>161</v>
      </c>
      <c r="C103" s="770">
        <v>1811042.0</v>
      </c>
      <c r="D103" s="774" t="s">
        <v>479</v>
      </c>
      <c r="E103" s="774" t="s">
        <v>190</v>
      </c>
      <c r="F103" s="770" t="s">
        <v>509</v>
      </c>
      <c r="G103" s="795" t="s">
        <v>117</v>
      </c>
      <c r="H103" s="770" t="s">
        <v>141</v>
      </c>
      <c r="I103" s="775" t="s">
        <v>546</v>
      </c>
      <c r="J103" s="775" t="s">
        <v>139</v>
      </c>
      <c r="K103" s="775"/>
      <c r="L103" s="775">
        <v>252.1856925998932</v>
      </c>
      <c r="M103" s="840" t="str">
        <f>VLOOKUP(C103,'ABC Analysis Results'!$A$2:$C$140,2,0)</f>
        <v>C</v>
      </c>
      <c r="N103" s="765" t="str">
        <f>VLOOKUP(C103,'ABC Analysis Results'!$A$2:$C$140,3,0)</f>
        <v>C</v>
      </c>
      <c r="O103" s="766">
        <f>VLOOKUP(C103,'Complexity Cost Adjustment'!$C$2:$I$141,7,0)</f>
        <v>61.88683991</v>
      </c>
      <c r="P103" s="767">
        <f>VLOOKUP(C103,'Complexity Cost Adjustment'!$C$2:$G$141,5,0)</f>
        <v>42837.625</v>
      </c>
      <c r="Q103" s="767">
        <f>VLOOKUP(C103,'Complexity Cost Adjustment'!$C$2:$T$141,18,0)</f>
        <v>11212.83998</v>
      </c>
      <c r="R103" s="768">
        <f>VLOOKUP(C103,'Complexity Cost Adjustment'!$C$2:$AJ$141,34,0)</f>
        <v>0.1271607915</v>
      </c>
      <c r="S103" s="765">
        <f>VLOOKUP(C103,'Complexity Cost Adjustment'!$C$2:$H$141,6,0)</f>
        <v>692.1928</v>
      </c>
      <c r="T103" s="765">
        <f>VLOOKUP(C103,'Complete Product Info'!$A$2:$AE$141,29,0)</f>
        <v>64</v>
      </c>
      <c r="U103" s="765">
        <f>VLOOKUP(C103,'Complete Product Info'!$A$2:$AE$141,30,0)</f>
        <v>60</v>
      </c>
      <c r="V103" s="765">
        <f>VLOOKUP(C103,'Complete Product Info'!$A$2:$AE$141,31,0)</f>
        <v>89</v>
      </c>
      <c r="W103" s="842" t="s">
        <v>730</v>
      </c>
      <c r="X103" s="776"/>
      <c r="Y103" s="765"/>
      <c r="Z103" s="768"/>
      <c r="AA103" s="768"/>
      <c r="AB103" s="768"/>
      <c r="AC103" s="772"/>
      <c r="AD103" s="768"/>
      <c r="AE103" s="768"/>
      <c r="AF103" s="768"/>
      <c r="AG103" s="773"/>
      <c r="AH103" s="773"/>
      <c r="AI103" s="773"/>
      <c r="AJ103" s="605"/>
      <c r="AK103" s="605"/>
      <c r="AL103" s="605"/>
      <c r="AM103" s="605"/>
      <c r="AN103" s="605"/>
    </row>
    <row r="104">
      <c r="A104" s="770" t="s">
        <v>253</v>
      </c>
      <c r="B104" s="770" t="s">
        <v>262</v>
      </c>
      <c r="C104" s="770">
        <v>1811103.0</v>
      </c>
      <c r="D104" s="774" t="s">
        <v>257</v>
      </c>
      <c r="E104" s="774" t="s">
        <v>547</v>
      </c>
      <c r="F104" s="770" t="s">
        <v>516</v>
      </c>
      <c r="G104" s="795" t="s">
        <v>117</v>
      </c>
      <c r="H104" s="770" t="s">
        <v>522</v>
      </c>
      <c r="I104" s="775" t="s">
        <v>551</v>
      </c>
      <c r="J104" s="775" t="s">
        <v>105</v>
      </c>
      <c r="K104" s="775" t="s">
        <v>261</v>
      </c>
      <c r="L104" s="775">
        <v>419.0855677001432</v>
      </c>
      <c r="M104" s="840" t="str">
        <f>VLOOKUP(C104,'ABC Analysis Results'!$A$2:$C$140,2,0)</f>
        <v>C</v>
      </c>
      <c r="N104" s="765" t="str">
        <f>VLOOKUP(C104,'ABC Analysis Results'!$A$2:$C$140,3,0)</f>
        <v>C</v>
      </c>
      <c r="O104" s="766">
        <f>VLOOKUP(C104,'Complexity Cost Adjustment'!$C$2:$I$141,7,0)</f>
        <v>93.88467028</v>
      </c>
      <c r="P104" s="767">
        <f>VLOOKUP(C104,'Complexity Cost Adjustment'!$C$2:$G$141,5,0)</f>
        <v>48345.066</v>
      </c>
      <c r="Q104" s="767">
        <f>VLOOKUP(C104,'Complexity Cost Adjustment'!$C$2:$T$141,18,0)</f>
        <v>11735.60676</v>
      </c>
      <c r="R104" s="768">
        <f>VLOOKUP(C104,'Complexity Cost Adjustment'!$C$2:$AJ$141,34,0)</f>
        <v>-0.05372755788</v>
      </c>
      <c r="S104" s="765">
        <f>VLOOKUP(C104,'Complexity Cost Adjustment'!$C$2:$H$141,6,0)</f>
        <v>514.941</v>
      </c>
      <c r="T104" s="765">
        <f>VLOOKUP(C104,'Complete Product Info'!$A$2:$AE$141,29,0)</f>
        <v>67</v>
      </c>
      <c r="U104" s="765">
        <f>VLOOKUP(C104,'Complete Product Info'!$A$2:$AE$141,30,0)</f>
        <v>70</v>
      </c>
      <c r="V104" s="765">
        <f>VLOOKUP(C104,'Complete Product Info'!$A$2:$AE$141,31,0)</f>
        <v>95</v>
      </c>
      <c r="W104" s="842" t="s">
        <v>730</v>
      </c>
      <c r="X104" s="776"/>
      <c r="Y104" s="765"/>
      <c r="Z104" s="768"/>
      <c r="AA104" s="768"/>
      <c r="AB104" s="768"/>
      <c r="AC104" s="772"/>
      <c r="AD104" s="768"/>
      <c r="AE104" s="768"/>
      <c r="AF104" s="768"/>
      <c r="AG104" s="773"/>
      <c r="AH104" s="773"/>
      <c r="AI104" s="773"/>
      <c r="AJ104" s="605"/>
      <c r="AK104" s="605"/>
      <c r="AL104" s="605"/>
      <c r="AM104" s="605"/>
      <c r="AN104" s="605"/>
    </row>
    <row r="105">
      <c r="A105" s="770" t="s">
        <v>310</v>
      </c>
      <c r="B105" s="770" t="s">
        <v>315</v>
      </c>
      <c r="C105" s="770">
        <v>1811135.0</v>
      </c>
      <c r="D105" s="774" t="s">
        <v>479</v>
      </c>
      <c r="E105" s="774" t="s">
        <v>547</v>
      </c>
      <c r="F105" s="770" t="s">
        <v>509</v>
      </c>
      <c r="G105" s="795" t="s">
        <v>312</v>
      </c>
      <c r="H105" s="770" t="s">
        <v>556</v>
      </c>
      <c r="I105" s="775" t="s">
        <v>557</v>
      </c>
      <c r="J105" s="775"/>
      <c r="K105" s="775"/>
      <c r="L105" s="775">
        <v>15.614964369339766</v>
      </c>
      <c r="M105" s="840" t="str">
        <f>VLOOKUP(C105,'ABC Analysis Results'!$A$2:$C$140,2,0)</f>
        <v>C</v>
      </c>
      <c r="N105" s="765" t="str">
        <f>VLOOKUP(C105,'ABC Analysis Results'!$A$2:$C$140,3,0)</f>
        <v>C</v>
      </c>
      <c r="O105" s="766">
        <f>VLOOKUP(C105,'Complexity Cost Adjustment'!$C$2:$I$141,7,0)</f>
        <v>38.08662443</v>
      </c>
      <c r="P105" s="767">
        <f>VLOOKUP(C105,'Complexity Cost Adjustment'!$C$2:$G$141,5,0)</f>
        <v>108959.015</v>
      </c>
      <c r="Q105" s="767">
        <f>VLOOKUP(C105,'Complexity Cost Adjustment'!$C$2:$T$141,18,0)</f>
        <v>-2471.810085</v>
      </c>
      <c r="R105" s="768">
        <f>VLOOKUP(C105,'Complexity Cost Adjustment'!$C$2:$AJ$141,34,0)</f>
        <v>-0.2968308882</v>
      </c>
      <c r="S105" s="765">
        <f>VLOOKUP(C105,'Complexity Cost Adjustment'!$C$2:$H$141,6,0)</f>
        <v>2860.821</v>
      </c>
      <c r="T105" s="765">
        <f>VLOOKUP(C105,'Complete Product Info'!$A$2:$AE$141,29,0)</f>
        <v>40</v>
      </c>
      <c r="U105" s="765">
        <f>VLOOKUP(C105,'Complete Product Info'!$A$2:$AE$141,30,0)</f>
        <v>30</v>
      </c>
      <c r="V105" s="765">
        <f>VLOOKUP(C105,'Complete Product Info'!$A$2:$AE$141,31,0)</f>
        <v>89</v>
      </c>
      <c r="W105" s="842" t="s">
        <v>730</v>
      </c>
      <c r="X105" s="776"/>
      <c r="Y105" s="765"/>
      <c r="Z105" s="768"/>
      <c r="AA105" s="768"/>
      <c r="AB105" s="768"/>
      <c r="AC105" s="772"/>
      <c r="AD105" s="768"/>
      <c r="AE105" s="768"/>
      <c r="AF105" s="768"/>
      <c r="AG105" s="773"/>
      <c r="AH105" s="773"/>
      <c r="AI105" s="773"/>
      <c r="AJ105" s="605"/>
      <c r="AK105" s="605"/>
      <c r="AL105" s="605"/>
      <c r="AM105" s="605"/>
      <c r="AN105" s="605"/>
    </row>
    <row r="106">
      <c r="A106" s="770" t="s">
        <v>133</v>
      </c>
      <c r="B106" s="770" t="s">
        <v>145</v>
      </c>
      <c r="C106" s="770">
        <v>1811027.0</v>
      </c>
      <c r="D106" s="774" t="s">
        <v>479</v>
      </c>
      <c r="E106" s="774" t="s">
        <v>110</v>
      </c>
      <c r="F106" s="770" t="s">
        <v>509</v>
      </c>
      <c r="G106" s="795" t="s">
        <v>117</v>
      </c>
      <c r="H106" s="770" t="s">
        <v>141</v>
      </c>
      <c r="I106" s="775" t="s">
        <v>546</v>
      </c>
      <c r="J106" s="775" t="s">
        <v>105</v>
      </c>
      <c r="K106" s="775" t="s">
        <v>146</v>
      </c>
      <c r="L106" s="775">
        <v>42.53336693181817</v>
      </c>
      <c r="M106" s="840" t="str">
        <f>VLOOKUP(C106,'ABC Analysis Results'!$A$2:$C$140,2,0)</f>
        <v>C</v>
      </c>
      <c r="N106" s="765" t="str">
        <f>VLOOKUP(C106,'ABC Analysis Results'!$A$2:$C$140,3,0)</f>
        <v>C</v>
      </c>
      <c r="O106" s="766">
        <f>VLOOKUP(C106,'Complexity Cost Adjustment'!$C$2:$I$141,7,0)</f>
        <v>77.09949185</v>
      </c>
      <c r="P106" s="767">
        <f>VLOOKUP(C106,'Complexity Cost Adjustment'!$C$2:$G$141,5,0)</f>
        <v>123497.781</v>
      </c>
      <c r="Q106" s="767">
        <f>VLOOKUP(C106,'Complexity Cost Adjustment'!$C$2:$T$141,18,0)</f>
        <v>983.7747191</v>
      </c>
      <c r="R106" s="768">
        <f>VLOOKUP(C106,'Complexity Cost Adjustment'!$C$2:$AJ$141,34,0)</f>
        <v>-0.134411723</v>
      </c>
      <c r="S106" s="765">
        <f>VLOOKUP(C106,'Complexity Cost Adjustment'!$C$2:$H$141,6,0)</f>
        <v>1601.7976</v>
      </c>
      <c r="T106" s="765">
        <f>VLOOKUP(C106,'Complete Product Info'!$A$2:$AE$141,29,0)</f>
        <v>64</v>
      </c>
      <c r="U106" s="765">
        <f>VLOOKUP(C106,'Complete Product Info'!$A$2:$AE$141,30,0)</f>
        <v>60</v>
      </c>
      <c r="V106" s="765">
        <f>VLOOKUP(C106,'Complete Product Info'!$A$2:$AE$141,31,0)</f>
        <v>89</v>
      </c>
      <c r="W106" s="842" t="s">
        <v>730</v>
      </c>
      <c r="X106" s="776"/>
      <c r="Y106" s="765"/>
      <c r="Z106" s="768"/>
      <c r="AA106" s="768"/>
      <c r="AB106" s="768"/>
      <c r="AC106" s="772"/>
      <c r="AD106" s="768"/>
      <c r="AE106" s="768"/>
      <c r="AF106" s="768"/>
      <c r="AG106" s="773"/>
      <c r="AH106" s="773"/>
      <c r="AI106" s="773"/>
      <c r="AJ106" s="605"/>
      <c r="AK106" s="605"/>
      <c r="AL106" s="605"/>
      <c r="AM106" s="605"/>
      <c r="AN106" s="605"/>
    </row>
    <row r="107">
      <c r="A107" s="770" t="s">
        <v>133</v>
      </c>
      <c r="B107" s="770" t="s">
        <v>147</v>
      </c>
      <c r="C107" s="770">
        <v>1811028.0</v>
      </c>
      <c r="D107" s="774" t="s">
        <v>479</v>
      </c>
      <c r="E107" s="774" t="s">
        <v>110</v>
      </c>
      <c r="F107" s="770" t="s">
        <v>509</v>
      </c>
      <c r="G107" s="795" t="s">
        <v>117</v>
      </c>
      <c r="H107" s="770" t="s">
        <v>141</v>
      </c>
      <c r="I107" s="775" t="s">
        <v>546</v>
      </c>
      <c r="J107" s="775" t="s">
        <v>105</v>
      </c>
      <c r="K107" s="775" t="s">
        <v>146</v>
      </c>
      <c r="L107" s="775">
        <v>128.26002185537473</v>
      </c>
      <c r="M107" s="840" t="str">
        <f>VLOOKUP(C107,'ABC Analysis Results'!$A$2:$C$140,2,0)</f>
        <v>C</v>
      </c>
      <c r="N107" s="765" t="str">
        <f>VLOOKUP(C107,'ABC Analysis Results'!$A$2:$C$140,3,0)</f>
        <v>C</v>
      </c>
      <c r="O107" s="766">
        <f>VLOOKUP(C107,'Complexity Cost Adjustment'!$C$2:$I$141,7,0)</f>
        <v>100.2688178</v>
      </c>
      <c r="P107" s="767">
        <f>VLOOKUP(C107,'Complexity Cost Adjustment'!$C$2:$G$141,5,0)</f>
        <v>136417.732</v>
      </c>
      <c r="Q107" s="767">
        <f>VLOOKUP(C107,'Complexity Cost Adjustment'!$C$2:$T$141,18,0)</f>
        <v>2967.517142</v>
      </c>
      <c r="R107" s="768">
        <f>VLOOKUP(C107,'Complexity Cost Adjustment'!$C$2:$AJ$141,34,0)</f>
        <v>-0.05522174874</v>
      </c>
      <c r="S107" s="765">
        <f>VLOOKUP(C107,'Complexity Cost Adjustment'!$C$2:$H$141,6,0)</f>
        <v>1360.52</v>
      </c>
      <c r="T107" s="765">
        <f>VLOOKUP(C107,'Complete Product Info'!$A$2:$AE$141,29,0)</f>
        <v>64</v>
      </c>
      <c r="U107" s="765">
        <f>VLOOKUP(C107,'Complete Product Info'!$A$2:$AE$141,30,0)</f>
        <v>60</v>
      </c>
      <c r="V107" s="765">
        <f>VLOOKUP(C107,'Complete Product Info'!$A$2:$AE$141,31,0)</f>
        <v>89</v>
      </c>
      <c r="W107" s="842" t="s">
        <v>730</v>
      </c>
      <c r="X107" s="776"/>
      <c r="Y107" s="765"/>
      <c r="Z107" s="768"/>
      <c r="AA107" s="768"/>
      <c r="AB107" s="768"/>
      <c r="AC107" s="772"/>
      <c r="AD107" s="768"/>
      <c r="AE107" s="768"/>
      <c r="AF107" s="768"/>
      <c r="AG107" s="773"/>
      <c r="AH107" s="773"/>
      <c r="AI107" s="773"/>
      <c r="AJ107" s="605"/>
      <c r="AK107" s="605"/>
      <c r="AL107" s="605"/>
      <c r="AM107" s="605"/>
      <c r="AN107" s="605"/>
    </row>
    <row r="108">
      <c r="A108" s="770" t="s">
        <v>253</v>
      </c>
      <c r="B108" s="770" t="s">
        <v>259</v>
      </c>
      <c r="C108" s="770">
        <v>1811101.0</v>
      </c>
      <c r="D108" s="774" t="s">
        <v>257</v>
      </c>
      <c r="E108" s="774" t="s">
        <v>547</v>
      </c>
      <c r="F108" s="770" t="s">
        <v>516</v>
      </c>
      <c r="G108" s="774" t="s">
        <v>117</v>
      </c>
      <c r="H108" s="770" t="s">
        <v>522</v>
      </c>
      <c r="I108" s="775" t="s">
        <v>551</v>
      </c>
      <c r="J108" s="775" t="s">
        <v>105</v>
      </c>
      <c r="K108" s="775" t="s">
        <v>232</v>
      </c>
      <c r="L108" s="775">
        <v>1287.8844869303275</v>
      </c>
      <c r="M108" s="840" t="str">
        <f>VLOOKUP(C108,'ABC Analysis Results'!$A$2:$C$140,2,0)</f>
        <v>C</v>
      </c>
      <c r="N108" s="765" t="str">
        <f>VLOOKUP(C108,'ABC Analysis Results'!$A$2:$C$140,3,0)</f>
        <v>C</v>
      </c>
      <c r="O108" s="766">
        <f>VLOOKUP(C108,'Complexity Cost Adjustment'!$C$2:$I$141,7,0)</f>
        <v>79.43179929</v>
      </c>
      <c r="P108" s="767">
        <f>VLOOKUP(C108,'Complexity Cost Adjustment'!$C$2:$G$141,5,0)</f>
        <v>173695.962</v>
      </c>
      <c r="Q108" s="767">
        <f>VLOOKUP(C108,'Complexity Cost Adjustment'!$C$2:$T$141,18,0)</f>
        <v>16971.89266</v>
      </c>
      <c r="R108" s="768">
        <f>VLOOKUP(C108,'Complexity Cost Adjustment'!$C$2:$AJ$141,34,0)</f>
        <v>-0.1677150694</v>
      </c>
      <c r="S108" s="765">
        <f>VLOOKUP(C108,'Complexity Cost Adjustment'!$C$2:$H$141,6,0)</f>
        <v>2186.7308</v>
      </c>
      <c r="T108" s="765">
        <f>VLOOKUP(C108,'Complete Product Info'!$A$2:$AE$141,29,0)</f>
        <v>67</v>
      </c>
      <c r="U108" s="765">
        <f>VLOOKUP(C108,'Complete Product Info'!$A$2:$AE$141,30,0)</f>
        <v>70</v>
      </c>
      <c r="V108" s="765">
        <f>VLOOKUP(C108,'Complete Product Info'!$A$2:$AE$141,31,0)</f>
        <v>95</v>
      </c>
      <c r="W108" s="842" t="s">
        <v>730</v>
      </c>
      <c r="X108" s="776"/>
      <c r="Y108" s="765"/>
      <c r="Z108" s="768"/>
      <c r="AA108" s="768"/>
      <c r="AB108" s="768"/>
      <c r="AC108" s="772"/>
      <c r="AD108" s="768"/>
      <c r="AE108" s="768"/>
      <c r="AF108" s="768"/>
      <c r="AG108" s="773"/>
      <c r="AH108" s="773"/>
      <c r="AI108" s="773"/>
      <c r="AJ108" s="605"/>
      <c r="AK108" s="605"/>
      <c r="AL108" s="605"/>
      <c r="AM108" s="605"/>
      <c r="AN108" s="605"/>
    </row>
    <row r="109">
      <c r="A109" s="770" t="s">
        <v>275</v>
      </c>
      <c r="B109" s="770" t="s">
        <v>289</v>
      </c>
      <c r="C109" s="770">
        <v>1811117.0</v>
      </c>
      <c r="D109" s="774" t="s">
        <v>257</v>
      </c>
      <c r="E109" s="774" t="s">
        <v>110</v>
      </c>
      <c r="F109" s="770" t="s">
        <v>509</v>
      </c>
      <c r="G109" s="774" t="s">
        <v>117</v>
      </c>
      <c r="H109" s="770" t="s">
        <v>127</v>
      </c>
      <c r="I109" s="775" t="s">
        <v>546</v>
      </c>
      <c r="J109" s="775" t="s">
        <v>105</v>
      </c>
      <c r="K109" s="775" t="s">
        <v>106</v>
      </c>
      <c r="L109" s="775">
        <v>113.25420442469822</v>
      </c>
      <c r="M109" s="840" t="str">
        <f>VLOOKUP(C109,'ABC Analysis Results'!$A$2:$C$140,2,0)</f>
        <v>C</v>
      </c>
      <c r="N109" s="765" t="str">
        <f>VLOOKUP(C109,'ABC Analysis Results'!$A$2:$C$140,3,0)</f>
        <v>C</v>
      </c>
      <c r="O109" s="766">
        <f>VLOOKUP(C109,'Complexity Cost Adjustment'!$C$2:$I$141,7,0)</f>
        <v>98.08068931</v>
      </c>
      <c r="P109" s="767">
        <f>VLOOKUP(C109,'Complexity Cost Adjustment'!$C$2:$G$141,5,0)</f>
        <v>191782.272</v>
      </c>
      <c r="Q109" s="767">
        <f>VLOOKUP(C109,'Complexity Cost Adjustment'!$C$2:$T$141,18,0)</f>
        <v>34429.08215</v>
      </c>
      <c r="R109" s="768">
        <f>VLOOKUP(C109,'Complexity Cost Adjustment'!$C$2:$AJ$141,34,0)</f>
        <v>0.05856560629</v>
      </c>
      <c r="S109" s="765">
        <f>VLOOKUP(C109,'Complexity Cost Adjustment'!$C$2:$H$141,6,0)</f>
        <v>1955.352</v>
      </c>
      <c r="T109" s="765">
        <f>VLOOKUP(C109,'Complete Product Info'!$A$2:$AE$141,29,0)</f>
        <v>62</v>
      </c>
      <c r="U109" s="765">
        <f>VLOOKUP(C109,'Complete Product Info'!$A$2:$AE$141,30,0)</f>
        <v>58</v>
      </c>
      <c r="V109" s="765">
        <f>VLOOKUP(C109,'Complete Product Info'!$A$2:$AE$141,31,0)</f>
        <v>91</v>
      </c>
      <c r="W109" s="842" t="s">
        <v>730</v>
      </c>
      <c r="X109" s="776"/>
      <c r="Y109" s="765"/>
      <c r="Z109" s="768"/>
      <c r="AA109" s="768"/>
      <c r="AB109" s="768"/>
      <c r="AC109" s="772"/>
      <c r="AD109" s="768"/>
      <c r="AE109" s="768"/>
      <c r="AF109" s="768"/>
      <c r="AG109" s="773"/>
      <c r="AH109" s="773"/>
      <c r="AI109" s="773"/>
      <c r="AJ109" s="605"/>
      <c r="AK109" s="605"/>
      <c r="AL109" s="605"/>
      <c r="AM109" s="605"/>
      <c r="AN109" s="605"/>
    </row>
    <row r="110">
      <c r="A110" s="770" t="s">
        <v>253</v>
      </c>
      <c r="B110" s="770" t="s">
        <v>260</v>
      </c>
      <c r="C110" s="770">
        <v>1811102.0</v>
      </c>
      <c r="D110" s="774" t="s">
        <v>257</v>
      </c>
      <c r="E110" s="774" t="s">
        <v>547</v>
      </c>
      <c r="F110" s="770" t="s">
        <v>516</v>
      </c>
      <c r="G110" s="774" t="s">
        <v>117</v>
      </c>
      <c r="H110" s="770" t="s">
        <v>522</v>
      </c>
      <c r="I110" s="775" t="s">
        <v>551</v>
      </c>
      <c r="J110" s="775" t="s">
        <v>105</v>
      </c>
      <c r="K110" s="775" t="s">
        <v>261</v>
      </c>
      <c r="L110" s="775">
        <v>1296.5666467262056</v>
      </c>
      <c r="M110" s="840" t="str">
        <f>VLOOKUP(C110,'ABC Analysis Results'!$A$2:$C$140,2,0)</f>
        <v>B</v>
      </c>
      <c r="N110" s="765" t="str">
        <f>VLOOKUP(C110,'ABC Analysis Results'!$A$2:$C$140,3,0)</f>
        <v>C</v>
      </c>
      <c r="O110" s="766">
        <f>VLOOKUP(C110,'Complexity Cost Adjustment'!$C$2:$I$141,7,0)</f>
        <v>109.3899932</v>
      </c>
      <c r="P110" s="767">
        <f>VLOOKUP(C110,'Complexity Cost Adjustment'!$C$2:$G$141,5,0)</f>
        <v>206845.188</v>
      </c>
      <c r="Q110" s="767">
        <f>VLOOKUP(C110,'Complexity Cost Adjustment'!$C$2:$T$141,18,0)</f>
        <v>65306.05247</v>
      </c>
      <c r="R110" s="768">
        <f>VLOOKUP(C110,'Complexity Cost Adjustment'!$C$2:$AJ$141,34,0)</f>
        <v>0.09941839409</v>
      </c>
      <c r="S110" s="765">
        <f>VLOOKUP(C110,'Complexity Cost Adjustment'!$C$2:$H$141,6,0)</f>
        <v>1890.8968</v>
      </c>
      <c r="T110" s="765">
        <f>VLOOKUP(C110,'Complete Product Info'!$A$2:$AE$141,29,0)</f>
        <v>67</v>
      </c>
      <c r="U110" s="765">
        <f>VLOOKUP(C110,'Complete Product Info'!$A$2:$AE$141,30,0)</f>
        <v>70</v>
      </c>
      <c r="V110" s="765">
        <f>VLOOKUP(C110,'Complete Product Info'!$A$2:$AE$141,31,0)</f>
        <v>95</v>
      </c>
      <c r="W110" s="842" t="s">
        <v>730</v>
      </c>
      <c r="X110" s="776"/>
      <c r="Y110" s="765"/>
      <c r="Z110" s="768"/>
      <c r="AA110" s="768"/>
      <c r="AB110" s="768"/>
      <c r="AC110" s="772"/>
      <c r="AD110" s="768"/>
      <c r="AE110" s="768"/>
      <c r="AF110" s="768"/>
      <c r="AG110" s="773"/>
      <c r="AH110" s="773"/>
      <c r="AI110" s="773"/>
      <c r="AJ110" s="605"/>
      <c r="AK110" s="605"/>
      <c r="AL110" s="605"/>
      <c r="AM110" s="605"/>
      <c r="AN110" s="605"/>
    </row>
    <row r="111">
      <c r="A111" s="843" t="s">
        <v>133</v>
      </c>
      <c r="B111" s="843" t="s">
        <v>134</v>
      </c>
      <c r="C111" s="843">
        <v>1811021.0</v>
      </c>
      <c r="D111" s="844" t="s">
        <v>479</v>
      </c>
      <c r="E111" s="844" t="s">
        <v>188</v>
      </c>
      <c r="F111" s="843" t="s">
        <v>509</v>
      </c>
      <c r="G111" s="844" t="s">
        <v>117</v>
      </c>
      <c r="H111" s="843" t="s">
        <v>127</v>
      </c>
      <c r="I111" s="845" t="s">
        <v>546</v>
      </c>
      <c r="J111" s="845" t="s">
        <v>105</v>
      </c>
      <c r="K111" s="845" t="s">
        <v>137</v>
      </c>
      <c r="L111" s="845">
        <v>35.26860192897196</v>
      </c>
      <c r="M111" s="846" t="str">
        <f>VLOOKUP(C111,'ABC Analysis Results'!$A$2:$C$140,2,0)</f>
        <v>C</v>
      </c>
      <c r="N111" s="847" t="str">
        <f>VLOOKUP(C111,'ABC Analysis Results'!$A$2:$C$140,3,0)</f>
        <v>C</v>
      </c>
      <c r="O111" s="848">
        <f>VLOOKUP(C111,'Complexity Cost Adjustment'!$C$2:$I$141,7,0)</f>
        <v>135.3971593</v>
      </c>
      <c r="P111" s="849">
        <f>VLOOKUP(C111,'Complexity Cost Adjustment'!$C$2:$G$141,5,0)</f>
        <v>346958.416</v>
      </c>
      <c r="Q111" s="849">
        <f>VLOOKUP(C111,'Complexity Cost Adjustment'!$C$2:$T$141,18,0)</f>
        <v>42196.83584</v>
      </c>
      <c r="R111" s="768">
        <f>VLOOKUP(C111,'Complexity Cost Adjustment'!$C$2:$AJ$141,34,0)</f>
        <v>0.08789375721</v>
      </c>
      <c r="S111" s="847">
        <f>VLOOKUP(C111,'Complexity Cost Adjustment'!$C$2:$H$141,6,0)</f>
        <v>2562.5236</v>
      </c>
      <c r="T111" s="847">
        <f>VLOOKUP(C111,'Complete Product Info'!$A$2:$AE$141,29,0)</f>
        <v>64</v>
      </c>
      <c r="U111" s="847">
        <f>VLOOKUP(C111,'Complete Product Info'!$A$2:$AE$141,30,0)</f>
        <v>60</v>
      </c>
      <c r="V111" s="847">
        <f>VLOOKUP(C111,'Complete Product Info'!$A$2:$AE$141,31,0)</f>
        <v>89</v>
      </c>
      <c r="W111" s="842" t="s">
        <v>730</v>
      </c>
      <c r="X111" s="850"/>
      <c r="Y111" s="847"/>
      <c r="Z111" s="851"/>
      <c r="AA111" s="851"/>
      <c r="AB111" s="851"/>
      <c r="AC111" s="852"/>
      <c r="AD111" s="851"/>
      <c r="AE111" s="851"/>
      <c r="AF111" s="851"/>
      <c r="AG111" s="773"/>
      <c r="AH111" s="773"/>
      <c r="AI111" s="773"/>
      <c r="AJ111" s="605"/>
      <c r="AK111" s="605"/>
      <c r="AL111" s="605"/>
      <c r="AM111" s="605"/>
      <c r="AN111" s="605"/>
    </row>
    <row r="112">
      <c r="A112" s="274"/>
      <c r="B112" s="274"/>
      <c r="C112" s="274"/>
      <c r="D112" s="274"/>
      <c r="E112" s="274"/>
      <c r="F112" s="274"/>
      <c r="G112" s="274"/>
      <c r="H112" s="274"/>
      <c r="I112" s="274"/>
      <c r="J112" s="274"/>
      <c r="K112" s="274"/>
      <c r="L112" s="274"/>
      <c r="W112" s="166"/>
      <c r="X112" s="697"/>
      <c r="Z112" s="166"/>
      <c r="AA112" s="166"/>
      <c r="AB112" s="166"/>
      <c r="AC112" s="699"/>
      <c r="AD112" s="166"/>
      <c r="AE112" s="166"/>
      <c r="AF112" s="166"/>
      <c r="AG112" s="730">
        <f t="shared" ref="AG112:AI112" si="6">SUM(AG2:AG111)</f>
        <v>18706.39064</v>
      </c>
      <c r="AH112" s="730">
        <f t="shared" si="6"/>
        <v>14432.55662</v>
      </c>
      <c r="AI112" s="730">
        <f t="shared" si="6"/>
        <v>10201.0298</v>
      </c>
    </row>
    <row r="113">
      <c r="A113" s="274"/>
      <c r="B113" s="274"/>
      <c r="C113" s="274"/>
      <c r="D113" s="274"/>
      <c r="E113" s="274"/>
      <c r="F113" s="274"/>
      <c r="G113" s="274"/>
      <c r="H113" s="274"/>
      <c r="I113" s="274"/>
      <c r="J113" s="274"/>
      <c r="K113" s="274"/>
      <c r="L113" s="274"/>
      <c r="W113" s="166"/>
      <c r="X113" s="697"/>
      <c r="Z113" s="166"/>
      <c r="AA113" s="166"/>
      <c r="AB113" s="166"/>
      <c r="AC113" s="699"/>
      <c r="AD113" s="166"/>
      <c r="AE113" s="166"/>
      <c r="AF113" s="166"/>
    </row>
    <row r="114">
      <c r="A114" s="274"/>
      <c r="B114" s="274"/>
      <c r="C114" s="274"/>
      <c r="D114" s="274"/>
      <c r="E114" s="274"/>
      <c r="F114" s="274"/>
      <c r="G114" s="274"/>
      <c r="H114" s="274"/>
      <c r="I114" s="274"/>
      <c r="J114" s="274"/>
      <c r="K114" s="274"/>
      <c r="L114" s="274"/>
      <c r="W114" s="166"/>
      <c r="X114" s="697"/>
      <c r="Z114" s="166"/>
      <c r="AA114" s="166"/>
      <c r="AB114" s="166"/>
      <c r="AC114" s="699"/>
      <c r="AD114" s="166"/>
      <c r="AE114" s="166"/>
      <c r="AF114" s="166"/>
    </row>
    <row r="115">
      <c r="A115" s="798" t="s">
        <v>791</v>
      </c>
      <c r="B115" s="274"/>
      <c r="C115" s="274"/>
      <c r="D115" s="274"/>
      <c r="E115" s="274"/>
      <c r="F115" s="274"/>
      <c r="G115" s="274"/>
      <c r="H115" s="274"/>
      <c r="I115" s="274"/>
      <c r="J115" s="274"/>
      <c r="K115" s="274"/>
      <c r="L115" s="274"/>
      <c r="V115" s="157" t="s">
        <v>792</v>
      </c>
      <c r="W115" s="853">
        <f>COUNTIF(W2:W111,"D")</f>
        <v>17</v>
      </c>
      <c r="X115" s="697"/>
      <c r="Z115" s="166"/>
      <c r="AA115" s="166"/>
      <c r="AB115" s="166"/>
      <c r="AC115" s="699"/>
      <c r="AD115" s="166"/>
      <c r="AE115" s="166"/>
      <c r="AF115" s="166"/>
    </row>
    <row r="116">
      <c r="A116" s="798" t="s">
        <v>785</v>
      </c>
      <c r="B116" s="274"/>
      <c r="C116" s="854">
        <f>PERCENTILE('Complexity Cost Adjustment'!H2:H141,0.8)</f>
        <v>3912.738</v>
      </c>
      <c r="D116" s="274"/>
      <c r="E116" s="274"/>
      <c r="F116" s="274"/>
      <c r="G116" s="274"/>
      <c r="H116" s="274"/>
      <c r="I116" s="274"/>
      <c r="J116" s="274"/>
      <c r="K116" s="274"/>
      <c r="L116" s="274"/>
      <c r="V116" s="157" t="s">
        <v>793</v>
      </c>
      <c r="W116" s="853">
        <f>COUNTIF(W1:W111,"S")</f>
        <v>37</v>
      </c>
      <c r="X116" s="697"/>
      <c r="Z116" s="166"/>
      <c r="AA116" s="166"/>
      <c r="AB116" s="166"/>
      <c r="AC116" s="699"/>
      <c r="AD116" s="166"/>
      <c r="AE116" s="166"/>
      <c r="AF116" s="166"/>
    </row>
    <row r="117">
      <c r="A117" s="798" t="s">
        <v>794</v>
      </c>
      <c r="B117" s="274"/>
      <c r="C117" s="855">
        <f>PERCENTILE('Complexity Cost Adjustment'!G2:G141,0.8)</f>
        <v>444261.3164</v>
      </c>
      <c r="D117" s="274"/>
      <c r="E117" s="274"/>
      <c r="F117" s="274"/>
      <c r="G117" s="274"/>
      <c r="H117" s="274"/>
      <c r="I117" s="274"/>
      <c r="J117" s="274"/>
      <c r="K117" s="798" t="s">
        <v>792</v>
      </c>
      <c r="L117" s="274">
        <f>COUNTIF(W2:W111,"D")</f>
        <v>17</v>
      </c>
      <c r="V117" s="157" t="s">
        <v>795</v>
      </c>
      <c r="W117" s="853">
        <f>COUNTIF(W2:W111,"K")</f>
        <v>56</v>
      </c>
      <c r="X117" s="697"/>
      <c r="Z117" s="166"/>
      <c r="AA117" s="166"/>
      <c r="AB117" s="166"/>
      <c r="AC117" s="699"/>
      <c r="AD117" s="166"/>
      <c r="AE117" s="166"/>
      <c r="AF117" s="166"/>
    </row>
    <row r="118">
      <c r="A118" s="798" t="s">
        <v>796</v>
      </c>
      <c r="B118" s="274"/>
      <c r="C118" s="799">
        <f>2*'Cost Distribution'!B25</f>
        <v>0.1370468946</v>
      </c>
      <c r="D118" s="274"/>
      <c r="E118" s="274"/>
      <c r="F118" s="274"/>
      <c r="G118" s="274"/>
      <c r="H118" s="274"/>
      <c r="I118" s="274"/>
      <c r="J118" s="274"/>
      <c r="K118" s="798" t="s">
        <v>795</v>
      </c>
      <c r="L118" s="274">
        <f>COUNTIF(W2:W111,"S")</f>
        <v>37</v>
      </c>
      <c r="W118" s="166"/>
      <c r="X118" s="697"/>
      <c r="Z118" s="166"/>
      <c r="AA118" s="166"/>
      <c r="AB118" s="166"/>
      <c r="AC118" s="699"/>
      <c r="AD118" s="166"/>
      <c r="AE118" s="166"/>
      <c r="AF118" s="166"/>
    </row>
    <row r="119">
      <c r="A119" s="274"/>
      <c r="B119" s="274"/>
      <c r="C119" s="274"/>
      <c r="D119" s="274"/>
      <c r="E119" s="274"/>
      <c r="F119" s="274"/>
      <c r="G119" s="274"/>
      <c r="H119" s="274"/>
      <c r="I119" s="274"/>
      <c r="J119" s="274"/>
      <c r="K119" s="798" t="s">
        <v>797</v>
      </c>
      <c r="L119" s="274">
        <f>COUNTIF(W2:W111,"K")</f>
        <v>56</v>
      </c>
      <c r="W119" s="166"/>
      <c r="X119" s="697"/>
      <c r="Z119" s="166"/>
      <c r="AA119" s="166"/>
      <c r="AB119" s="166"/>
      <c r="AC119" s="699"/>
      <c r="AD119" s="166"/>
      <c r="AE119" s="166"/>
      <c r="AF119" s="166"/>
    </row>
    <row r="120">
      <c r="A120" s="274"/>
      <c r="B120" s="274"/>
      <c r="C120" s="274"/>
      <c r="D120" s="274"/>
      <c r="E120" s="274"/>
      <c r="F120" s="274"/>
      <c r="G120" s="274"/>
      <c r="H120" s="274"/>
      <c r="I120" s="274"/>
      <c r="J120" s="274"/>
      <c r="K120" s="274"/>
      <c r="L120" s="274"/>
      <c r="W120" s="166"/>
      <c r="X120" s="697"/>
      <c r="Z120" s="166"/>
      <c r="AA120" s="166"/>
      <c r="AB120" s="166"/>
      <c r="AC120" s="699"/>
      <c r="AD120" s="166"/>
      <c r="AE120" s="166"/>
      <c r="AF120" s="166"/>
    </row>
    <row r="121">
      <c r="A121" s="274"/>
      <c r="B121" s="274"/>
      <c r="C121" s="274"/>
      <c r="D121" s="274"/>
      <c r="E121" s="274"/>
      <c r="F121" s="274"/>
      <c r="G121" s="274"/>
      <c r="H121" s="274"/>
      <c r="I121" s="274"/>
      <c r="J121" s="274"/>
      <c r="K121" s="274"/>
      <c r="L121" s="274"/>
      <c r="W121" s="166"/>
      <c r="X121" s="697"/>
      <c r="Z121" s="166"/>
      <c r="AA121" s="166"/>
      <c r="AB121" s="166"/>
      <c r="AC121" s="699"/>
      <c r="AD121" s="166"/>
      <c r="AE121" s="166"/>
      <c r="AF121" s="166"/>
    </row>
    <row r="122">
      <c r="A122" s="274"/>
      <c r="B122" s="274"/>
      <c r="C122" s="274"/>
      <c r="D122" s="274"/>
      <c r="E122" s="274"/>
      <c r="F122" s="274"/>
      <c r="G122" s="274"/>
      <c r="H122" s="274"/>
      <c r="I122" s="274"/>
      <c r="J122" s="274"/>
      <c r="K122" s="274"/>
      <c r="L122" s="274"/>
      <c r="W122" s="166"/>
      <c r="X122" s="697"/>
      <c r="Z122" s="166"/>
      <c r="AA122" s="166"/>
      <c r="AB122" s="166"/>
      <c r="AC122" s="699"/>
      <c r="AD122" s="166"/>
      <c r="AE122" s="166"/>
      <c r="AF122" s="166"/>
    </row>
    <row r="123">
      <c r="A123" s="274"/>
      <c r="B123" s="274"/>
      <c r="C123" s="274"/>
      <c r="D123" s="274"/>
      <c r="E123" s="274"/>
      <c r="F123" s="274"/>
      <c r="G123" s="274"/>
      <c r="H123" s="274"/>
      <c r="I123" s="274"/>
      <c r="J123" s="274"/>
      <c r="K123" s="274"/>
      <c r="L123" s="274"/>
      <c r="W123" s="166"/>
      <c r="X123" s="697"/>
      <c r="Z123" s="166"/>
      <c r="AA123" s="166"/>
      <c r="AB123" s="166"/>
      <c r="AC123" s="699"/>
      <c r="AD123" s="166"/>
      <c r="AE123" s="166"/>
      <c r="AF123" s="166"/>
    </row>
    <row r="124">
      <c r="A124" s="274"/>
      <c r="B124" s="274"/>
      <c r="C124" s="274"/>
      <c r="D124" s="274"/>
      <c r="E124" s="274"/>
      <c r="F124" s="274"/>
      <c r="G124" s="274"/>
      <c r="H124" s="274"/>
      <c r="I124" s="274"/>
      <c r="J124" s="274"/>
      <c r="K124" s="274"/>
      <c r="L124" s="274"/>
      <c r="W124" s="166"/>
      <c r="X124" s="697"/>
      <c r="Z124" s="166"/>
      <c r="AA124" s="166"/>
      <c r="AB124" s="166"/>
      <c r="AC124" s="699"/>
      <c r="AD124" s="166"/>
      <c r="AE124" s="166"/>
      <c r="AF124" s="166"/>
    </row>
    <row r="125">
      <c r="A125" s="274"/>
      <c r="B125" s="274"/>
      <c r="C125" s="274"/>
      <c r="D125" s="274"/>
      <c r="E125" s="274"/>
      <c r="F125" s="274"/>
      <c r="G125" s="274"/>
      <c r="H125" s="274"/>
      <c r="I125" s="274"/>
      <c r="J125" s="274"/>
      <c r="K125" s="274"/>
      <c r="L125" s="274"/>
      <c r="W125" s="166"/>
      <c r="X125" s="697"/>
      <c r="Z125" s="166"/>
      <c r="AA125" s="166"/>
      <c r="AB125" s="166"/>
      <c r="AC125" s="699"/>
      <c r="AD125" s="166"/>
      <c r="AE125" s="166"/>
      <c r="AF125" s="166"/>
    </row>
    <row r="126">
      <c r="A126" s="274"/>
      <c r="B126" s="274"/>
      <c r="C126" s="274"/>
      <c r="D126" s="274"/>
      <c r="E126" s="274"/>
      <c r="F126" s="274"/>
      <c r="G126" s="274"/>
      <c r="H126" s="274"/>
      <c r="I126" s="274"/>
      <c r="J126" s="274"/>
      <c r="K126" s="274"/>
      <c r="L126" s="274"/>
      <c r="W126" s="166"/>
      <c r="X126" s="697"/>
      <c r="Z126" s="166"/>
      <c r="AA126" s="166"/>
      <c r="AB126" s="166"/>
      <c r="AC126" s="699"/>
      <c r="AD126" s="166"/>
      <c r="AE126" s="166"/>
      <c r="AF126" s="166"/>
    </row>
    <row r="127">
      <c r="A127" s="274"/>
      <c r="B127" s="274"/>
      <c r="C127" s="274"/>
      <c r="D127" s="274"/>
      <c r="E127" s="274"/>
      <c r="F127" s="274"/>
      <c r="G127" s="274"/>
      <c r="H127" s="274"/>
      <c r="I127" s="274"/>
      <c r="J127" s="274"/>
      <c r="K127" s="274"/>
      <c r="L127" s="274"/>
      <c r="W127" s="166"/>
      <c r="X127" s="697"/>
      <c r="Z127" s="166"/>
      <c r="AA127" s="166"/>
      <c r="AB127" s="166"/>
      <c r="AC127" s="699"/>
      <c r="AD127" s="166"/>
      <c r="AE127" s="166"/>
      <c r="AF127" s="166"/>
    </row>
    <row r="128">
      <c r="A128" s="274"/>
      <c r="B128" s="274"/>
      <c r="C128" s="274"/>
      <c r="D128" s="274"/>
      <c r="E128" s="274"/>
      <c r="F128" s="274"/>
      <c r="G128" s="274"/>
      <c r="H128" s="274"/>
      <c r="I128" s="274"/>
      <c r="J128" s="274"/>
      <c r="K128" s="274"/>
      <c r="L128" s="274"/>
      <c r="W128" s="166"/>
      <c r="X128" s="697"/>
      <c r="Z128" s="166"/>
      <c r="AA128" s="166"/>
      <c r="AB128" s="166"/>
      <c r="AC128" s="699"/>
      <c r="AD128" s="166"/>
      <c r="AE128" s="166"/>
      <c r="AF128" s="166"/>
    </row>
    <row r="129">
      <c r="A129" s="274"/>
      <c r="B129" s="274"/>
      <c r="C129" s="274"/>
      <c r="D129" s="274"/>
      <c r="E129" s="274"/>
      <c r="F129" s="274"/>
      <c r="G129" s="274"/>
      <c r="H129" s="274"/>
      <c r="I129" s="274"/>
      <c r="J129" s="274"/>
      <c r="K129" s="274"/>
      <c r="L129" s="274"/>
      <c r="W129" s="166"/>
      <c r="X129" s="697"/>
      <c r="Z129" s="166"/>
      <c r="AA129" s="166"/>
      <c r="AB129" s="166"/>
      <c r="AC129" s="699"/>
      <c r="AD129" s="166"/>
      <c r="AE129" s="166"/>
      <c r="AF129" s="166"/>
    </row>
    <row r="130">
      <c r="A130" s="274"/>
      <c r="B130" s="274"/>
      <c r="C130" s="274"/>
      <c r="D130" s="274"/>
      <c r="E130" s="274"/>
      <c r="F130" s="274"/>
      <c r="G130" s="274"/>
      <c r="H130" s="274"/>
      <c r="I130" s="274"/>
      <c r="J130" s="274"/>
      <c r="K130" s="274"/>
      <c r="L130" s="274"/>
      <c r="W130" s="166"/>
      <c r="X130" s="697"/>
      <c r="Z130" s="166"/>
      <c r="AA130" s="166"/>
      <c r="AB130" s="166"/>
      <c r="AC130" s="699"/>
      <c r="AD130" s="166"/>
      <c r="AE130" s="166"/>
      <c r="AF130" s="166"/>
    </row>
    <row r="131">
      <c r="A131" s="274"/>
      <c r="B131" s="274"/>
      <c r="C131" s="274"/>
      <c r="D131" s="274"/>
      <c r="E131" s="274"/>
      <c r="F131" s="274"/>
      <c r="G131" s="274"/>
      <c r="H131" s="274"/>
      <c r="I131" s="274"/>
      <c r="J131" s="274"/>
      <c r="K131" s="274"/>
      <c r="L131" s="274"/>
      <c r="W131" s="166"/>
      <c r="X131" s="697"/>
      <c r="Z131" s="166"/>
      <c r="AA131" s="166"/>
      <c r="AB131" s="166"/>
      <c r="AC131" s="699"/>
      <c r="AD131" s="166"/>
      <c r="AE131" s="166"/>
      <c r="AF131" s="166"/>
    </row>
    <row r="132">
      <c r="A132" s="274"/>
      <c r="B132" s="274"/>
      <c r="C132" s="274"/>
      <c r="D132" s="274"/>
      <c r="E132" s="274"/>
      <c r="F132" s="274"/>
      <c r="G132" s="274"/>
      <c r="H132" s="274"/>
      <c r="I132" s="274"/>
      <c r="J132" s="274"/>
      <c r="K132" s="274"/>
      <c r="L132" s="274"/>
      <c r="W132" s="166"/>
      <c r="X132" s="697"/>
      <c r="Z132" s="166"/>
      <c r="AA132" s="166"/>
      <c r="AB132" s="166"/>
      <c r="AC132" s="699"/>
      <c r="AD132" s="166"/>
      <c r="AE132" s="166"/>
      <c r="AF132" s="166"/>
    </row>
    <row r="133">
      <c r="A133" s="274"/>
      <c r="B133" s="274"/>
      <c r="C133" s="274"/>
      <c r="D133" s="274"/>
      <c r="E133" s="274"/>
      <c r="F133" s="274"/>
      <c r="G133" s="274"/>
      <c r="H133" s="274"/>
      <c r="I133" s="274"/>
      <c r="J133" s="274"/>
      <c r="K133" s="274"/>
      <c r="L133" s="274"/>
      <c r="W133" s="166"/>
      <c r="X133" s="697"/>
      <c r="Z133" s="166"/>
      <c r="AA133" s="166"/>
      <c r="AB133" s="166"/>
      <c r="AC133" s="699"/>
      <c r="AD133" s="166"/>
      <c r="AE133" s="166"/>
      <c r="AF133" s="166"/>
    </row>
    <row r="134">
      <c r="A134" s="274"/>
      <c r="B134" s="274"/>
      <c r="C134" s="274"/>
      <c r="D134" s="274"/>
      <c r="E134" s="274"/>
      <c r="F134" s="274"/>
      <c r="G134" s="274"/>
      <c r="H134" s="274"/>
      <c r="I134" s="274"/>
      <c r="J134" s="274"/>
      <c r="K134" s="274"/>
      <c r="L134" s="274"/>
      <c r="W134" s="166"/>
      <c r="X134" s="697"/>
      <c r="Z134" s="166"/>
      <c r="AA134" s="166"/>
      <c r="AB134" s="166"/>
      <c r="AC134" s="699"/>
      <c r="AD134" s="166"/>
      <c r="AE134" s="166"/>
      <c r="AF134" s="166"/>
    </row>
    <row r="135">
      <c r="A135" s="274"/>
      <c r="B135" s="274"/>
      <c r="C135" s="274"/>
      <c r="D135" s="274"/>
      <c r="E135" s="274"/>
      <c r="F135" s="274"/>
      <c r="G135" s="274"/>
      <c r="H135" s="274"/>
      <c r="I135" s="274"/>
      <c r="J135" s="274"/>
      <c r="K135" s="274"/>
      <c r="L135" s="274"/>
      <c r="W135" s="166"/>
      <c r="X135" s="697"/>
      <c r="Z135" s="166"/>
      <c r="AA135" s="166"/>
      <c r="AB135" s="166"/>
      <c r="AC135" s="699"/>
      <c r="AD135" s="166"/>
      <c r="AE135" s="166"/>
      <c r="AF135" s="166"/>
    </row>
    <row r="136">
      <c r="A136" s="274"/>
      <c r="B136" s="274"/>
      <c r="C136" s="274"/>
      <c r="D136" s="274"/>
      <c r="E136" s="274"/>
      <c r="F136" s="274"/>
      <c r="G136" s="274"/>
      <c r="H136" s="274"/>
      <c r="I136" s="274"/>
      <c r="J136" s="274"/>
      <c r="K136" s="274"/>
      <c r="L136" s="274"/>
      <c r="W136" s="166"/>
      <c r="X136" s="697"/>
      <c r="Z136" s="166"/>
      <c r="AA136" s="166"/>
      <c r="AB136" s="166"/>
      <c r="AC136" s="699"/>
      <c r="AD136" s="166"/>
      <c r="AE136" s="166"/>
      <c r="AF136" s="166"/>
    </row>
    <row r="137">
      <c r="A137" s="274"/>
      <c r="B137" s="274"/>
      <c r="C137" s="274"/>
      <c r="D137" s="274"/>
      <c r="E137" s="274"/>
      <c r="F137" s="274"/>
      <c r="G137" s="274"/>
      <c r="H137" s="274"/>
      <c r="I137" s="274"/>
      <c r="J137" s="274"/>
      <c r="K137" s="274"/>
      <c r="L137" s="274"/>
      <c r="W137" s="166"/>
      <c r="X137" s="697"/>
      <c r="Z137" s="166"/>
      <c r="AA137" s="166"/>
      <c r="AB137" s="166"/>
      <c r="AC137" s="699"/>
      <c r="AD137" s="166"/>
      <c r="AE137" s="166"/>
      <c r="AF137" s="166"/>
    </row>
    <row r="138">
      <c r="A138" s="274"/>
      <c r="B138" s="274"/>
      <c r="C138" s="274"/>
      <c r="D138" s="274"/>
      <c r="E138" s="274"/>
      <c r="F138" s="274"/>
      <c r="G138" s="274"/>
      <c r="H138" s="274"/>
      <c r="I138" s="274"/>
      <c r="J138" s="274"/>
      <c r="K138" s="274"/>
      <c r="L138" s="274"/>
      <c r="W138" s="166"/>
      <c r="X138" s="697"/>
      <c r="Z138" s="166"/>
      <c r="AA138" s="166"/>
      <c r="AB138" s="166"/>
      <c r="AC138" s="699"/>
      <c r="AD138" s="166"/>
      <c r="AE138" s="166"/>
      <c r="AF138" s="166"/>
    </row>
    <row r="139">
      <c r="A139" s="274"/>
      <c r="B139" s="274"/>
      <c r="C139" s="274"/>
      <c r="D139" s="274"/>
      <c r="E139" s="274"/>
      <c r="F139" s="274"/>
      <c r="G139" s="274"/>
      <c r="H139" s="274"/>
      <c r="I139" s="274"/>
      <c r="J139" s="274"/>
      <c r="K139" s="274"/>
      <c r="L139" s="274"/>
      <c r="W139" s="166"/>
      <c r="X139" s="697"/>
      <c r="Z139" s="166"/>
      <c r="AA139" s="166"/>
      <c r="AB139" s="166"/>
      <c r="AC139" s="699"/>
      <c r="AD139" s="166"/>
      <c r="AE139" s="166"/>
      <c r="AF139" s="166"/>
    </row>
    <row r="140">
      <c r="A140" s="274"/>
      <c r="B140" s="274"/>
      <c r="C140" s="274"/>
      <c r="D140" s="274"/>
      <c r="E140" s="274"/>
      <c r="F140" s="274"/>
      <c r="G140" s="274"/>
      <c r="H140" s="274"/>
      <c r="I140" s="274"/>
      <c r="J140" s="274"/>
      <c r="K140" s="274"/>
      <c r="L140" s="274"/>
      <c r="W140" s="166"/>
      <c r="X140" s="697"/>
      <c r="Z140" s="166"/>
      <c r="AA140" s="166"/>
      <c r="AB140" s="166"/>
      <c r="AC140" s="699"/>
      <c r="AD140" s="166"/>
      <c r="AE140" s="166"/>
      <c r="AF140" s="166"/>
    </row>
    <row r="141">
      <c r="A141" s="274"/>
      <c r="B141" s="274"/>
      <c r="C141" s="274"/>
      <c r="D141" s="274"/>
      <c r="E141" s="274"/>
      <c r="F141" s="274"/>
      <c r="G141" s="274"/>
      <c r="H141" s="274"/>
      <c r="I141" s="274"/>
      <c r="J141" s="274"/>
      <c r="K141" s="274"/>
      <c r="L141" s="274"/>
      <c r="W141" s="166"/>
      <c r="X141" s="697"/>
      <c r="Z141" s="166"/>
      <c r="AA141" s="166"/>
      <c r="AB141" s="166"/>
      <c r="AC141" s="699"/>
      <c r="AD141" s="166"/>
      <c r="AE141" s="166"/>
      <c r="AF141" s="166"/>
    </row>
    <row r="142">
      <c r="W142" s="166"/>
      <c r="X142" s="697"/>
      <c r="Z142" s="166"/>
      <c r="AA142" s="166"/>
      <c r="AB142" s="166"/>
      <c r="AC142" s="699"/>
      <c r="AD142" s="166"/>
      <c r="AE142" s="166"/>
      <c r="AF142" s="166"/>
    </row>
    <row r="143">
      <c r="W143" s="166"/>
      <c r="X143" s="697"/>
      <c r="Z143" s="166"/>
      <c r="AA143" s="166"/>
      <c r="AB143" s="166"/>
      <c r="AC143" s="699"/>
      <c r="AD143" s="166"/>
      <c r="AE143" s="166"/>
      <c r="AF143" s="166"/>
    </row>
    <row r="144">
      <c r="W144" s="166"/>
      <c r="X144" s="697"/>
      <c r="Z144" s="166"/>
      <c r="AA144" s="166"/>
      <c r="AB144" s="166"/>
      <c r="AC144" s="699"/>
      <c r="AD144" s="166"/>
      <c r="AE144" s="166"/>
      <c r="AF144" s="166"/>
    </row>
    <row r="145">
      <c r="W145" s="166"/>
      <c r="X145" s="697"/>
      <c r="Z145" s="166"/>
      <c r="AA145" s="166"/>
      <c r="AB145" s="166"/>
      <c r="AC145" s="699"/>
      <c r="AD145" s="166"/>
      <c r="AE145" s="166"/>
      <c r="AF145" s="166"/>
    </row>
    <row r="146">
      <c r="W146" s="166"/>
      <c r="X146" s="697"/>
      <c r="Z146" s="166"/>
      <c r="AA146" s="166"/>
      <c r="AB146" s="166"/>
      <c r="AC146" s="699"/>
      <c r="AD146" s="166"/>
      <c r="AE146" s="166"/>
      <c r="AF146" s="166"/>
    </row>
    <row r="147">
      <c r="W147" s="166"/>
      <c r="X147" s="697"/>
      <c r="Z147" s="166"/>
      <c r="AA147" s="166"/>
      <c r="AB147" s="166"/>
      <c r="AC147" s="699"/>
      <c r="AD147" s="166"/>
      <c r="AE147" s="166"/>
      <c r="AF147" s="166"/>
    </row>
    <row r="148">
      <c r="W148" s="166"/>
      <c r="X148" s="697"/>
      <c r="Z148" s="166"/>
      <c r="AA148" s="166"/>
      <c r="AB148" s="166"/>
      <c r="AC148" s="699"/>
      <c r="AD148" s="166"/>
      <c r="AE148" s="166"/>
      <c r="AF148" s="166"/>
    </row>
    <row r="149">
      <c r="W149" s="166"/>
      <c r="X149" s="697"/>
      <c r="Z149" s="166"/>
      <c r="AA149" s="166"/>
      <c r="AB149" s="166"/>
      <c r="AC149" s="699"/>
      <c r="AD149" s="166"/>
      <c r="AE149" s="166"/>
      <c r="AF149" s="166"/>
    </row>
    <row r="150">
      <c r="W150" s="166"/>
      <c r="X150" s="697"/>
      <c r="Z150" s="166"/>
      <c r="AA150" s="166"/>
      <c r="AB150" s="166"/>
      <c r="AC150" s="699"/>
      <c r="AD150" s="166"/>
      <c r="AE150" s="166"/>
      <c r="AF150" s="166"/>
    </row>
    <row r="151">
      <c r="W151" s="166"/>
      <c r="X151" s="697"/>
      <c r="Z151" s="166"/>
      <c r="AA151" s="166"/>
      <c r="AB151" s="166"/>
      <c r="AC151" s="699"/>
      <c r="AD151" s="166"/>
      <c r="AE151" s="166"/>
      <c r="AF151" s="166"/>
    </row>
    <row r="152">
      <c r="W152" s="166"/>
      <c r="X152" s="697"/>
      <c r="Z152" s="166"/>
      <c r="AA152" s="166"/>
      <c r="AB152" s="166"/>
      <c r="AC152" s="699"/>
      <c r="AD152" s="166"/>
      <c r="AE152" s="166"/>
      <c r="AF152" s="166"/>
    </row>
    <row r="153">
      <c r="W153" s="166"/>
      <c r="X153" s="697"/>
      <c r="Z153" s="166"/>
      <c r="AA153" s="166"/>
      <c r="AB153" s="166"/>
      <c r="AC153" s="699"/>
      <c r="AD153" s="166"/>
      <c r="AE153" s="166"/>
      <c r="AF153" s="166"/>
    </row>
    <row r="154">
      <c r="W154" s="166"/>
      <c r="X154" s="697"/>
      <c r="Z154" s="166"/>
      <c r="AA154" s="166"/>
      <c r="AB154" s="166"/>
      <c r="AC154" s="699"/>
      <c r="AD154" s="166"/>
      <c r="AE154" s="166"/>
      <c r="AF154" s="166"/>
    </row>
    <row r="155">
      <c r="W155" s="166"/>
      <c r="X155" s="697"/>
      <c r="Z155" s="166"/>
      <c r="AA155" s="166"/>
      <c r="AB155" s="166"/>
      <c r="AC155" s="699"/>
      <c r="AD155" s="166"/>
      <c r="AE155" s="166"/>
      <c r="AF155" s="166"/>
    </row>
    <row r="156">
      <c r="W156" s="166"/>
      <c r="X156" s="697"/>
      <c r="Z156" s="166"/>
      <c r="AA156" s="166"/>
      <c r="AB156" s="166"/>
      <c r="AC156" s="699"/>
      <c r="AD156" s="166"/>
      <c r="AE156" s="166"/>
      <c r="AF156" s="166"/>
    </row>
    <row r="157">
      <c r="W157" s="166"/>
      <c r="X157" s="697"/>
      <c r="Z157" s="166"/>
      <c r="AA157" s="166"/>
      <c r="AB157" s="166"/>
      <c r="AC157" s="699"/>
      <c r="AD157" s="166"/>
      <c r="AE157" s="166"/>
      <c r="AF157" s="166"/>
    </row>
    <row r="158">
      <c r="W158" s="166"/>
      <c r="X158" s="697"/>
      <c r="Z158" s="166"/>
      <c r="AA158" s="166"/>
      <c r="AB158" s="166"/>
      <c r="AC158" s="699"/>
      <c r="AD158" s="166"/>
      <c r="AE158" s="166"/>
      <c r="AF158" s="166"/>
    </row>
    <row r="159">
      <c r="W159" s="166"/>
      <c r="X159" s="697"/>
      <c r="Z159" s="166"/>
      <c r="AA159" s="166"/>
      <c r="AB159" s="166"/>
      <c r="AC159" s="699"/>
      <c r="AD159" s="166"/>
      <c r="AE159" s="166"/>
      <c r="AF159" s="166"/>
    </row>
    <row r="160">
      <c r="W160" s="166"/>
      <c r="X160" s="697"/>
      <c r="Z160" s="166"/>
      <c r="AA160" s="166"/>
      <c r="AB160" s="166"/>
      <c r="AC160" s="699"/>
      <c r="AD160" s="166"/>
      <c r="AE160" s="166"/>
      <c r="AF160" s="166"/>
    </row>
    <row r="161">
      <c r="W161" s="166"/>
      <c r="X161" s="697"/>
      <c r="Z161" s="166"/>
      <c r="AA161" s="166"/>
      <c r="AB161" s="166"/>
      <c r="AC161" s="699"/>
      <c r="AD161" s="166"/>
      <c r="AE161" s="166"/>
      <c r="AF161" s="166"/>
    </row>
    <row r="162">
      <c r="W162" s="166"/>
      <c r="X162" s="697"/>
      <c r="Z162" s="166"/>
      <c r="AA162" s="166"/>
      <c r="AB162" s="166"/>
      <c r="AC162" s="699"/>
      <c r="AD162" s="166"/>
      <c r="AE162" s="166"/>
      <c r="AF162" s="166"/>
    </row>
    <row r="163">
      <c r="W163" s="166"/>
      <c r="X163" s="697"/>
      <c r="Z163" s="166"/>
      <c r="AA163" s="166"/>
      <c r="AB163" s="166"/>
      <c r="AC163" s="699"/>
      <c r="AD163" s="166"/>
      <c r="AE163" s="166"/>
      <c r="AF163" s="166"/>
    </row>
    <row r="164">
      <c r="A164" s="274"/>
      <c r="B164" s="274"/>
      <c r="C164" s="274"/>
      <c r="W164" s="166"/>
      <c r="X164" s="697"/>
      <c r="Z164" s="166"/>
      <c r="AA164" s="166"/>
      <c r="AB164" s="166"/>
      <c r="AC164" s="699"/>
      <c r="AD164" s="166"/>
      <c r="AE164" s="166"/>
      <c r="AF164" s="166"/>
    </row>
    <row r="165" hidden="1">
      <c r="A165" s="274"/>
      <c r="B165" s="274"/>
      <c r="C165" s="274"/>
      <c r="W165" s="166"/>
      <c r="X165" s="697"/>
      <c r="Z165" s="166"/>
      <c r="AA165" s="166"/>
      <c r="AB165" s="166"/>
      <c r="AC165" s="699"/>
      <c r="AD165" s="166"/>
      <c r="AE165" s="166"/>
      <c r="AF165" s="166"/>
    </row>
    <row r="166">
      <c r="A166" s="274"/>
      <c r="B166" s="274"/>
      <c r="C166" s="274"/>
      <c r="W166" s="166"/>
      <c r="X166" s="697"/>
      <c r="Z166" s="166"/>
      <c r="AA166" s="166"/>
      <c r="AB166" s="166"/>
      <c r="AC166" s="699"/>
      <c r="AD166" s="166"/>
      <c r="AE166" s="166"/>
      <c r="AF166" s="166"/>
    </row>
    <row r="167">
      <c r="A167" s="274"/>
      <c r="B167" s="274"/>
      <c r="C167" s="274"/>
      <c r="W167" s="166"/>
      <c r="X167" s="697"/>
      <c r="Z167" s="166"/>
      <c r="AA167" s="166"/>
      <c r="AB167" s="166"/>
      <c r="AC167" s="699"/>
      <c r="AD167" s="166"/>
      <c r="AE167" s="166"/>
      <c r="AF167" s="166"/>
    </row>
    <row r="168">
      <c r="A168" s="274"/>
      <c r="B168" s="274"/>
      <c r="C168" s="274"/>
      <c r="W168" s="166"/>
      <c r="X168" s="697"/>
      <c r="Z168" s="166"/>
      <c r="AA168" s="166"/>
      <c r="AB168" s="166"/>
      <c r="AC168" s="699"/>
      <c r="AD168" s="166"/>
      <c r="AE168" s="166"/>
      <c r="AF168" s="166"/>
    </row>
    <row r="169">
      <c r="A169" s="274"/>
      <c r="B169" s="274"/>
      <c r="C169" s="274"/>
      <c r="W169" s="166"/>
      <c r="X169" s="697"/>
      <c r="Z169" s="166"/>
      <c r="AA169" s="166"/>
      <c r="AB169" s="166"/>
      <c r="AC169" s="699"/>
      <c r="AD169" s="166"/>
      <c r="AE169" s="166"/>
      <c r="AF169" s="166"/>
    </row>
    <row r="170">
      <c r="A170" s="274"/>
      <c r="B170" s="274"/>
      <c r="C170" s="274"/>
      <c r="W170" s="166"/>
      <c r="X170" s="697"/>
      <c r="Z170" s="166"/>
      <c r="AA170" s="166"/>
      <c r="AB170" s="166"/>
      <c r="AC170" s="699"/>
      <c r="AD170" s="166"/>
      <c r="AE170" s="166"/>
      <c r="AF170" s="166"/>
    </row>
    <row r="171">
      <c r="A171" s="274"/>
      <c r="B171" s="274"/>
      <c r="C171" s="274"/>
      <c r="W171" s="166"/>
      <c r="X171" s="697"/>
      <c r="Z171" s="166"/>
      <c r="AA171" s="166"/>
      <c r="AB171" s="166"/>
      <c r="AC171" s="699"/>
      <c r="AD171" s="166"/>
      <c r="AE171" s="166"/>
      <c r="AF171" s="166"/>
    </row>
    <row r="172">
      <c r="A172" s="274"/>
      <c r="B172" s="274"/>
      <c r="C172" s="274"/>
      <c r="W172" s="166"/>
      <c r="X172" s="697"/>
      <c r="Z172" s="166"/>
      <c r="AA172" s="166"/>
      <c r="AB172" s="166"/>
      <c r="AC172" s="699"/>
      <c r="AD172" s="166"/>
      <c r="AE172" s="166"/>
      <c r="AF172" s="166"/>
    </row>
    <row r="173">
      <c r="A173" s="274"/>
      <c r="B173" s="274"/>
      <c r="C173" s="274"/>
      <c r="W173" s="166"/>
      <c r="X173" s="697"/>
      <c r="Z173" s="166"/>
      <c r="AA173" s="166"/>
      <c r="AB173" s="166"/>
      <c r="AC173" s="699"/>
      <c r="AD173" s="166"/>
      <c r="AE173" s="166"/>
      <c r="AF173" s="166"/>
    </row>
    <row r="174">
      <c r="A174" s="274"/>
      <c r="B174" s="274"/>
      <c r="C174" s="274"/>
      <c r="W174" s="166"/>
      <c r="X174" s="697"/>
      <c r="Z174" s="166"/>
      <c r="AA174" s="166"/>
      <c r="AB174" s="166"/>
      <c r="AC174" s="699"/>
      <c r="AD174" s="166"/>
      <c r="AE174" s="166"/>
      <c r="AF174" s="166"/>
    </row>
    <row r="175">
      <c r="A175" s="274"/>
      <c r="B175" s="274"/>
      <c r="C175" s="274"/>
      <c r="W175" s="166"/>
      <c r="X175" s="697"/>
      <c r="Z175" s="166"/>
      <c r="AA175" s="166"/>
      <c r="AB175" s="166"/>
      <c r="AC175" s="699"/>
      <c r="AD175" s="166"/>
      <c r="AE175" s="166"/>
      <c r="AF175" s="166"/>
    </row>
    <row r="176">
      <c r="A176" s="274"/>
      <c r="B176" s="274"/>
      <c r="C176" s="274"/>
      <c r="W176" s="166"/>
      <c r="X176" s="697"/>
      <c r="Z176" s="166"/>
      <c r="AA176" s="166"/>
      <c r="AB176" s="166"/>
      <c r="AC176" s="699"/>
      <c r="AD176" s="166"/>
      <c r="AE176" s="166"/>
      <c r="AF176" s="166"/>
    </row>
    <row r="177">
      <c r="A177" s="274"/>
      <c r="B177" s="274"/>
      <c r="C177" s="274"/>
      <c r="W177" s="166"/>
      <c r="X177" s="697"/>
      <c r="Z177" s="166"/>
      <c r="AA177" s="166"/>
      <c r="AB177" s="166"/>
      <c r="AC177" s="699"/>
      <c r="AD177" s="166"/>
      <c r="AE177" s="166"/>
      <c r="AF177" s="166"/>
    </row>
    <row r="178">
      <c r="A178" s="274"/>
      <c r="B178" s="274"/>
      <c r="C178" s="274"/>
      <c r="W178" s="166"/>
      <c r="X178" s="697"/>
      <c r="Z178" s="166"/>
      <c r="AA178" s="166"/>
      <c r="AB178" s="166"/>
      <c r="AC178" s="699"/>
      <c r="AD178" s="166"/>
      <c r="AE178" s="166"/>
      <c r="AF178" s="166"/>
    </row>
    <row r="179">
      <c r="A179" s="274"/>
      <c r="B179" s="274"/>
      <c r="C179" s="274"/>
      <c r="W179" s="166"/>
      <c r="X179" s="697"/>
      <c r="Z179" s="166"/>
      <c r="AA179" s="166"/>
      <c r="AB179" s="166"/>
      <c r="AC179" s="699"/>
      <c r="AD179" s="166"/>
      <c r="AE179" s="166"/>
      <c r="AF179" s="166"/>
    </row>
    <row r="180">
      <c r="A180" s="274"/>
      <c r="B180" s="274"/>
      <c r="C180" s="274"/>
      <c r="W180" s="166"/>
      <c r="X180" s="697"/>
      <c r="Z180" s="166"/>
      <c r="AA180" s="166"/>
      <c r="AB180" s="166"/>
      <c r="AC180" s="699"/>
      <c r="AD180" s="166"/>
      <c r="AE180" s="166"/>
      <c r="AF180" s="166"/>
    </row>
    <row r="181">
      <c r="A181" s="274"/>
      <c r="B181" s="274"/>
      <c r="C181" s="274"/>
      <c r="W181" s="166"/>
      <c r="X181" s="697"/>
      <c r="Z181" s="166"/>
      <c r="AA181" s="166"/>
      <c r="AB181" s="166"/>
      <c r="AC181" s="699"/>
      <c r="AD181" s="166"/>
      <c r="AE181" s="166"/>
      <c r="AF181" s="166"/>
    </row>
    <row r="182">
      <c r="A182" s="274"/>
      <c r="B182" s="274"/>
      <c r="C182" s="274"/>
      <c r="W182" s="166"/>
      <c r="X182" s="697"/>
      <c r="Z182" s="166"/>
      <c r="AA182" s="166"/>
      <c r="AB182" s="166"/>
      <c r="AC182" s="699"/>
      <c r="AD182" s="166"/>
      <c r="AE182" s="166"/>
      <c r="AF182" s="166"/>
    </row>
    <row r="183">
      <c r="A183" s="274"/>
      <c r="B183" s="274"/>
      <c r="C183" s="274"/>
      <c r="W183" s="166"/>
      <c r="X183" s="697"/>
      <c r="Z183" s="166"/>
      <c r="AA183" s="166"/>
      <c r="AB183" s="166"/>
      <c r="AC183" s="699"/>
      <c r="AD183" s="166"/>
      <c r="AE183" s="166"/>
      <c r="AF183" s="166"/>
    </row>
    <row r="184">
      <c r="W184" s="166"/>
      <c r="X184" s="697"/>
      <c r="Z184" s="166"/>
      <c r="AA184" s="166"/>
      <c r="AB184" s="166"/>
      <c r="AC184" s="699"/>
      <c r="AD184" s="166"/>
      <c r="AE184" s="166"/>
      <c r="AF184" s="166"/>
    </row>
    <row r="185">
      <c r="W185" s="166"/>
      <c r="X185" s="697"/>
      <c r="Z185" s="166"/>
      <c r="AA185" s="166"/>
      <c r="AB185" s="166"/>
      <c r="AC185" s="699"/>
      <c r="AD185" s="166"/>
      <c r="AE185" s="166"/>
      <c r="AF185" s="166"/>
    </row>
    <row r="186">
      <c r="W186" s="166"/>
      <c r="X186" s="697"/>
      <c r="Z186" s="166"/>
      <c r="AA186" s="166"/>
      <c r="AB186" s="166"/>
      <c r="AC186" s="699"/>
      <c r="AD186" s="166"/>
      <c r="AE186" s="166"/>
      <c r="AF186" s="166"/>
    </row>
    <row r="187">
      <c r="W187" s="166"/>
      <c r="X187" s="697"/>
      <c r="Z187" s="166"/>
      <c r="AA187" s="166"/>
      <c r="AB187" s="166"/>
      <c r="AC187" s="699"/>
      <c r="AD187" s="166"/>
      <c r="AE187" s="166"/>
      <c r="AF187" s="166"/>
    </row>
    <row r="188">
      <c r="W188" s="166"/>
      <c r="X188" s="697"/>
      <c r="Z188" s="166"/>
      <c r="AA188" s="166"/>
      <c r="AB188" s="166"/>
      <c r="AC188" s="699"/>
      <c r="AD188" s="166"/>
      <c r="AE188" s="166"/>
      <c r="AF188" s="166"/>
    </row>
    <row r="189">
      <c r="W189" s="166"/>
      <c r="X189" s="697"/>
      <c r="Z189" s="166"/>
      <c r="AA189" s="166"/>
      <c r="AB189" s="166"/>
      <c r="AC189" s="699"/>
      <c r="AD189" s="166"/>
      <c r="AE189" s="166"/>
      <c r="AF189" s="166"/>
    </row>
    <row r="190">
      <c r="W190" s="166"/>
      <c r="X190" s="697"/>
      <c r="Z190" s="166"/>
      <c r="AA190" s="166"/>
      <c r="AB190" s="166"/>
      <c r="AC190" s="699"/>
      <c r="AD190" s="166"/>
      <c r="AE190" s="166"/>
      <c r="AF190" s="166"/>
    </row>
    <row r="191">
      <c r="W191" s="166"/>
      <c r="X191" s="697"/>
      <c r="Z191" s="166"/>
      <c r="AA191" s="166"/>
      <c r="AB191" s="166"/>
      <c r="AC191" s="699"/>
      <c r="AD191" s="166"/>
      <c r="AE191" s="166"/>
      <c r="AF191" s="166"/>
    </row>
    <row r="192">
      <c r="W192" s="166"/>
      <c r="X192" s="697"/>
      <c r="Z192" s="166"/>
      <c r="AA192" s="166"/>
      <c r="AB192" s="166"/>
      <c r="AC192" s="699"/>
      <c r="AD192" s="166"/>
      <c r="AE192" s="166"/>
      <c r="AF192" s="166"/>
    </row>
    <row r="193">
      <c r="W193" s="166"/>
      <c r="X193" s="697"/>
      <c r="Z193" s="166"/>
      <c r="AA193" s="166"/>
      <c r="AB193" s="166"/>
      <c r="AC193" s="699"/>
      <c r="AD193" s="166"/>
      <c r="AE193" s="166"/>
      <c r="AF193" s="166"/>
    </row>
    <row r="194">
      <c r="W194" s="166"/>
      <c r="X194" s="697"/>
      <c r="Z194" s="166"/>
      <c r="AA194" s="166"/>
      <c r="AB194" s="166"/>
      <c r="AC194" s="699"/>
      <c r="AD194" s="166"/>
      <c r="AE194" s="166"/>
      <c r="AF194" s="166"/>
    </row>
    <row r="195">
      <c r="W195" s="166"/>
      <c r="X195" s="697"/>
      <c r="Z195" s="166"/>
      <c r="AA195" s="166"/>
      <c r="AB195" s="166"/>
      <c r="AC195" s="699"/>
      <c r="AD195" s="166"/>
      <c r="AE195" s="166"/>
      <c r="AF195" s="166"/>
    </row>
    <row r="196">
      <c r="W196" s="166"/>
      <c r="X196" s="697"/>
      <c r="Z196" s="166"/>
      <c r="AA196" s="166"/>
      <c r="AB196" s="166"/>
      <c r="AC196" s="699"/>
      <c r="AD196" s="166"/>
      <c r="AE196" s="166"/>
      <c r="AF196" s="166"/>
    </row>
    <row r="197">
      <c r="W197" s="166"/>
      <c r="X197" s="697"/>
      <c r="Z197" s="166"/>
      <c r="AA197" s="166"/>
      <c r="AB197" s="166"/>
      <c r="AC197" s="699"/>
      <c r="AD197" s="166"/>
      <c r="AE197" s="166"/>
      <c r="AF197" s="166"/>
    </row>
    <row r="198">
      <c r="W198" s="166"/>
      <c r="X198" s="697"/>
      <c r="Z198" s="166"/>
      <c r="AA198" s="166"/>
      <c r="AB198" s="166"/>
      <c r="AC198" s="699"/>
      <c r="AD198" s="166"/>
      <c r="AE198" s="166"/>
      <c r="AF198" s="166"/>
    </row>
    <row r="199">
      <c r="W199" s="166"/>
      <c r="X199" s="697"/>
      <c r="Z199" s="166"/>
      <c r="AA199" s="166"/>
      <c r="AB199" s="166"/>
      <c r="AC199" s="699"/>
      <c r="AD199" s="166"/>
      <c r="AE199" s="166"/>
      <c r="AF199" s="166"/>
    </row>
    <row r="200">
      <c r="W200" s="166"/>
      <c r="X200" s="697"/>
      <c r="Z200" s="166"/>
      <c r="AA200" s="166"/>
      <c r="AB200" s="166"/>
      <c r="AC200" s="699"/>
      <c r="AD200" s="166"/>
      <c r="AE200" s="166"/>
      <c r="AF200" s="166"/>
    </row>
    <row r="201">
      <c r="W201" s="166"/>
      <c r="X201" s="697"/>
      <c r="Z201" s="166"/>
      <c r="AA201" s="166"/>
      <c r="AB201" s="166"/>
      <c r="AC201" s="699"/>
      <c r="AD201" s="166"/>
      <c r="AE201" s="166"/>
      <c r="AF201" s="166"/>
    </row>
    <row r="202">
      <c r="W202" s="166"/>
      <c r="X202" s="697"/>
      <c r="Z202" s="166"/>
      <c r="AA202" s="166"/>
      <c r="AB202" s="166"/>
      <c r="AC202" s="699"/>
      <c r="AD202" s="166"/>
      <c r="AE202" s="166"/>
      <c r="AF202" s="166"/>
    </row>
    <row r="203">
      <c r="W203" s="166"/>
      <c r="X203" s="697"/>
      <c r="Z203" s="166"/>
      <c r="AA203" s="166"/>
      <c r="AB203" s="166"/>
      <c r="AC203" s="699"/>
      <c r="AD203" s="166"/>
      <c r="AE203" s="166"/>
      <c r="AF203" s="166"/>
    </row>
    <row r="204">
      <c r="W204" s="166"/>
      <c r="X204" s="697"/>
      <c r="Z204" s="166"/>
      <c r="AA204" s="166"/>
      <c r="AB204" s="166"/>
      <c r="AC204" s="699"/>
      <c r="AD204" s="166"/>
      <c r="AE204" s="166"/>
      <c r="AF204" s="166"/>
    </row>
    <row r="205">
      <c r="W205" s="166"/>
      <c r="X205" s="697"/>
      <c r="Z205" s="166"/>
      <c r="AA205" s="166"/>
      <c r="AB205" s="166"/>
      <c r="AC205" s="699"/>
      <c r="AD205" s="166"/>
      <c r="AE205" s="166"/>
      <c r="AF205" s="166"/>
    </row>
    <row r="206">
      <c r="W206" s="166"/>
      <c r="X206" s="697"/>
      <c r="Z206" s="166"/>
      <c r="AA206" s="166"/>
      <c r="AB206" s="166"/>
      <c r="AC206" s="699"/>
      <c r="AD206" s="166"/>
      <c r="AE206" s="166"/>
      <c r="AF206" s="166"/>
    </row>
    <row r="207">
      <c r="W207" s="166"/>
      <c r="X207" s="697"/>
      <c r="Z207" s="166"/>
      <c r="AA207" s="166"/>
      <c r="AB207" s="166"/>
      <c r="AC207" s="699"/>
      <c r="AD207" s="166"/>
      <c r="AE207" s="166"/>
      <c r="AF207" s="166"/>
    </row>
    <row r="208">
      <c r="W208" s="166"/>
      <c r="X208" s="697"/>
      <c r="Z208" s="166"/>
      <c r="AA208" s="166"/>
      <c r="AB208" s="166"/>
      <c r="AC208" s="699"/>
      <c r="AD208" s="166"/>
      <c r="AE208" s="166"/>
      <c r="AF208" s="166"/>
    </row>
    <row r="209">
      <c r="W209" s="166"/>
      <c r="X209" s="697"/>
      <c r="Z209" s="166"/>
      <c r="AA209" s="166"/>
      <c r="AB209" s="166"/>
      <c r="AC209" s="699"/>
      <c r="AD209" s="166"/>
      <c r="AE209" s="166"/>
      <c r="AF209" s="166"/>
    </row>
    <row r="210">
      <c r="W210" s="166"/>
      <c r="X210" s="697"/>
      <c r="Z210" s="166"/>
      <c r="AA210" s="166"/>
      <c r="AB210" s="166"/>
      <c r="AC210" s="699"/>
      <c r="AD210" s="166"/>
      <c r="AE210" s="166"/>
      <c r="AF210" s="166"/>
    </row>
    <row r="211">
      <c r="W211" s="166"/>
      <c r="X211" s="697"/>
      <c r="Z211" s="166"/>
      <c r="AA211" s="166"/>
      <c r="AB211" s="166"/>
      <c r="AC211" s="699"/>
      <c r="AD211" s="166"/>
      <c r="AE211" s="166"/>
      <c r="AF211" s="166"/>
    </row>
    <row r="212">
      <c r="W212" s="166"/>
      <c r="X212" s="697"/>
      <c r="Z212" s="166"/>
      <c r="AA212" s="166"/>
      <c r="AB212" s="166"/>
      <c r="AC212" s="699"/>
      <c r="AD212" s="166"/>
      <c r="AE212" s="166"/>
      <c r="AF212" s="166"/>
    </row>
    <row r="213">
      <c r="W213" s="166"/>
      <c r="X213" s="697"/>
      <c r="Z213" s="166"/>
      <c r="AA213" s="166"/>
      <c r="AB213" s="166"/>
      <c r="AC213" s="699"/>
      <c r="AD213" s="166"/>
      <c r="AE213" s="166"/>
      <c r="AF213" s="166"/>
    </row>
    <row r="214">
      <c r="W214" s="166"/>
      <c r="X214" s="697"/>
      <c r="Z214" s="166"/>
      <c r="AA214" s="166"/>
      <c r="AB214" s="166"/>
      <c r="AC214" s="699"/>
      <c r="AD214" s="166"/>
      <c r="AE214" s="166"/>
      <c r="AF214" s="166"/>
    </row>
    <row r="215">
      <c r="W215" s="166"/>
      <c r="X215" s="697"/>
      <c r="Z215" s="166"/>
      <c r="AA215" s="166"/>
      <c r="AB215" s="166"/>
      <c r="AC215" s="699"/>
      <c r="AD215" s="166"/>
      <c r="AE215" s="166"/>
      <c r="AF215" s="166"/>
    </row>
    <row r="216">
      <c r="W216" s="166"/>
      <c r="X216" s="697"/>
      <c r="Z216" s="166"/>
      <c r="AA216" s="166"/>
      <c r="AB216" s="166"/>
      <c r="AC216" s="699"/>
      <c r="AD216" s="166"/>
      <c r="AE216" s="166"/>
      <c r="AF216" s="166"/>
    </row>
    <row r="217">
      <c r="W217" s="166"/>
      <c r="X217" s="697"/>
      <c r="Z217" s="166"/>
      <c r="AA217" s="166"/>
      <c r="AB217" s="166"/>
      <c r="AC217" s="699"/>
      <c r="AD217" s="166"/>
      <c r="AE217" s="166"/>
      <c r="AF217" s="166"/>
    </row>
    <row r="218">
      <c r="W218" s="166"/>
      <c r="X218" s="697"/>
      <c r="Z218" s="166"/>
      <c r="AA218" s="166"/>
      <c r="AB218" s="166"/>
      <c r="AC218" s="699"/>
      <c r="AD218" s="166"/>
      <c r="AE218" s="166"/>
      <c r="AF218" s="166"/>
    </row>
    <row r="219">
      <c r="W219" s="166"/>
      <c r="X219" s="697"/>
      <c r="Z219" s="166"/>
      <c r="AA219" s="166"/>
      <c r="AB219" s="166"/>
      <c r="AC219" s="699"/>
      <c r="AD219" s="166"/>
      <c r="AE219" s="166"/>
      <c r="AF219" s="166"/>
    </row>
    <row r="220">
      <c r="W220" s="166"/>
      <c r="X220" s="697"/>
      <c r="Z220" s="166"/>
      <c r="AA220" s="166"/>
      <c r="AB220" s="166"/>
      <c r="AC220" s="699"/>
      <c r="AD220" s="166"/>
      <c r="AE220" s="166"/>
      <c r="AF220" s="166"/>
    </row>
    <row r="221">
      <c r="W221" s="166"/>
      <c r="X221" s="697"/>
      <c r="Z221" s="166"/>
      <c r="AA221" s="166"/>
      <c r="AB221" s="166"/>
      <c r="AC221" s="699"/>
      <c r="AD221" s="166"/>
      <c r="AE221" s="166"/>
      <c r="AF221" s="166"/>
    </row>
    <row r="222">
      <c r="W222" s="166"/>
      <c r="X222" s="697"/>
      <c r="Z222" s="166"/>
      <c r="AA222" s="166"/>
      <c r="AB222" s="166"/>
      <c r="AC222" s="699"/>
      <c r="AD222" s="166"/>
      <c r="AE222" s="166"/>
      <c r="AF222" s="166"/>
    </row>
    <row r="223">
      <c r="W223" s="166"/>
      <c r="X223" s="697"/>
      <c r="Z223" s="166"/>
      <c r="AA223" s="166"/>
      <c r="AB223" s="166"/>
      <c r="AC223" s="699"/>
      <c r="AD223" s="166"/>
      <c r="AE223" s="166"/>
      <c r="AF223" s="166"/>
    </row>
    <row r="224">
      <c r="W224" s="166"/>
      <c r="X224" s="697"/>
      <c r="Z224" s="166"/>
      <c r="AA224" s="166"/>
      <c r="AB224" s="166"/>
      <c r="AC224" s="699"/>
      <c r="AD224" s="166"/>
      <c r="AE224" s="166"/>
      <c r="AF224" s="166"/>
    </row>
    <row r="225">
      <c r="W225" s="166"/>
      <c r="X225" s="697"/>
      <c r="Z225" s="166"/>
      <c r="AA225" s="166"/>
      <c r="AB225" s="166"/>
      <c r="AC225" s="699"/>
      <c r="AD225" s="166"/>
      <c r="AE225" s="166"/>
      <c r="AF225" s="166"/>
    </row>
    <row r="226">
      <c r="W226" s="166"/>
      <c r="X226" s="697"/>
      <c r="Z226" s="166"/>
      <c r="AA226" s="166"/>
      <c r="AB226" s="166"/>
      <c r="AC226" s="699"/>
      <c r="AD226" s="166"/>
      <c r="AE226" s="166"/>
      <c r="AF226" s="166"/>
    </row>
    <row r="227">
      <c r="W227" s="166"/>
      <c r="X227" s="697"/>
      <c r="Z227" s="166"/>
      <c r="AA227" s="166"/>
      <c r="AB227" s="166"/>
      <c r="AC227" s="699"/>
      <c r="AD227" s="166"/>
      <c r="AE227" s="166"/>
      <c r="AF227" s="166"/>
    </row>
    <row r="228">
      <c r="W228" s="166"/>
      <c r="X228" s="697"/>
      <c r="Z228" s="166"/>
      <c r="AA228" s="166"/>
      <c r="AB228" s="166"/>
      <c r="AC228" s="699"/>
      <c r="AD228" s="166"/>
      <c r="AE228" s="166"/>
      <c r="AF228" s="166"/>
    </row>
    <row r="229">
      <c r="W229" s="166"/>
      <c r="X229" s="697"/>
      <c r="Z229" s="166"/>
      <c r="AA229" s="166"/>
      <c r="AB229" s="166"/>
      <c r="AC229" s="699"/>
      <c r="AD229" s="166"/>
      <c r="AE229" s="166"/>
      <c r="AF229" s="166"/>
    </row>
    <row r="230">
      <c r="W230" s="166"/>
      <c r="X230" s="697"/>
      <c r="Z230" s="166"/>
      <c r="AA230" s="166"/>
      <c r="AB230" s="166"/>
      <c r="AC230" s="699"/>
      <c r="AD230" s="166"/>
      <c r="AE230" s="166"/>
      <c r="AF230" s="166"/>
    </row>
    <row r="231">
      <c r="W231" s="166"/>
      <c r="X231" s="697"/>
      <c r="Z231" s="166"/>
      <c r="AA231" s="166"/>
      <c r="AB231" s="166"/>
      <c r="AC231" s="699"/>
      <c r="AD231" s="166"/>
      <c r="AE231" s="166"/>
      <c r="AF231" s="166"/>
    </row>
    <row r="232">
      <c r="W232" s="166"/>
      <c r="X232" s="697"/>
      <c r="Z232" s="166"/>
      <c r="AA232" s="166"/>
      <c r="AB232" s="166"/>
      <c r="AC232" s="699"/>
      <c r="AD232" s="166"/>
      <c r="AE232" s="166"/>
      <c r="AF232" s="166"/>
    </row>
    <row r="233">
      <c r="W233" s="166"/>
      <c r="X233" s="697"/>
      <c r="Z233" s="166"/>
      <c r="AA233" s="166"/>
      <c r="AB233" s="166"/>
      <c r="AC233" s="699"/>
      <c r="AD233" s="166"/>
      <c r="AE233" s="166"/>
      <c r="AF233" s="166"/>
    </row>
    <row r="234">
      <c r="W234" s="166"/>
      <c r="X234" s="697"/>
      <c r="Z234" s="166"/>
      <c r="AA234" s="166"/>
      <c r="AB234" s="166"/>
      <c r="AC234" s="699"/>
      <c r="AD234" s="166"/>
      <c r="AE234" s="166"/>
      <c r="AF234" s="166"/>
    </row>
    <row r="235">
      <c r="W235" s="166"/>
      <c r="X235" s="697"/>
      <c r="Z235" s="166"/>
      <c r="AA235" s="166"/>
      <c r="AB235" s="166"/>
      <c r="AC235" s="699"/>
      <c r="AD235" s="166"/>
      <c r="AE235" s="166"/>
      <c r="AF235" s="166"/>
    </row>
    <row r="236">
      <c r="W236" s="166"/>
      <c r="X236" s="697"/>
      <c r="Z236" s="166"/>
      <c r="AA236" s="166"/>
      <c r="AB236" s="166"/>
      <c r="AC236" s="699"/>
      <c r="AD236" s="166"/>
      <c r="AE236" s="166"/>
      <c r="AF236" s="166"/>
    </row>
    <row r="237">
      <c r="W237" s="166"/>
      <c r="X237" s="697"/>
      <c r="Z237" s="166"/>
      <c r="AA237" s="166"/>
      <c r="AB237" s="166"/>
      <c r="AC237" s="699"/>
      <c r="AD237" s="166"/>
      <c r="AE237" s="166"/>
      <c r="AF237" s="166"/>
    </row>
    <row r="238">
      <c r="W238" s="166"/>
      <c r="X238" s="697"/>
      <c r="Z238" s="166"/>
      <c r="AA238" s="166"/>
      <c r="AB238" s="166"/>
      <c r="AC238" s="699"/>
      <c r="AD238" s="166"/>
      <c r="AE238" s="166"/>
      <c r="AF238" s="166"/>
    </row>
    <row r="239">
      <c r="W239" s="166"/>
      <c r="X239" s="697"/>
      <c r="Z239" s="166"/>
      <c r="AA239" s="166"/>
      <c r="AB239" s="166"/>
      <c r="AC239" s="699"/>
      <c r="AD239" s="166"/>
      <c r="AE239" s="166"/>
      <c r="AF239" s="166"/>
    </row>
    <row r="240">
      <c r="W240" s="166"/>
      <c r="X240" s="697"/>
      <c r="Z240" s="166"/>
      <c r="AA240" s="166"/>
      <c r="AB240" s="166"/>
      <c r="AC240" s="699"/>
      <c r="AD240" s="166"/>
      <c r="AE240" s="166"/>
      <c r="AF240" s="166"/>
    </row>
    <row r="241">
      <c r="W241" s="166"/>
      <c r="X241" s="697"/>
      <c r="Z241" s="166"/>
      <c r="AA241" s="166"/>
      <c r="AB241" s="166"/>
      <c r="AC241" s="699"/>
      <c r="AD241" s="166"/>
      <c r="AE241" s="166"/>
      <c r="AF241" s="166"/>
    </row>
    <row r="242">
      <c r="W242" s="166"/>
      <c r="X242" s="697"/>
      <c r="Z242" s="166"/>
      <c r="AA242" s="166"/>
      <c r="AB242" s="166"/>
      <c r="AC242" s="699"/>
      <c r="AD242" s="166"/>
      <c r="AE242" s="166"/>
      <c r="AF242" s="166"/>
    </row>
    <row r="243">
      <c r="W243" s="166"/>
      <c r="X243" s="697"/>
      <c r="Z243" s="166"/>
      <c r="AA243" s="166"/>
      <c r="AB243" s="166"/>
      <c r="AC243" s="699"/>
      <c r="AD243" s="166"/>
      <c r="AE243" s="166"/>
      <c r="AF243" s="166"/>
    </row>
    <row r="244">
      <c r="W244" s="166"/>
      <c r="X244" s="697"/>
      <c r="Z244" s="166"/>
      <c r="AA244" s="166"/>
      <c r="AB244" s="166"/>
      <c r="AC244" s="699"/>
      <c r="AD244" s="166"/>
      <c r="AE244" s="166"/>
      <c r="AF244" s="166"/>
    </row>
    <row r="245">
      <c r="W245" s="166"/>
      <c r="X245" s="697"/>
      <c r="Z245" s="166"/>
      <c r="AA245" s="166"/>
      <c r="AB245" s="166"/>
      <c r="AC245" s="699"/>
      <c r="AD245" s="166"/>
      <c r="AE245" s="166"/>
      <c r="AF245" s="166"/>
    </row>
    <row r="246">
      <c r="W246" s="166"/>
      <c r="X246" s="697"/>
      <c r="Z246" s="166"/>
      <c r="AA246" s="166"/>
      <c r="AB246" s="166"/>
      <c r="AC246" s="699"/>
      <c r="AD246" s="166"/>
      <c r="AE246" s="166"/>
      <c r="AF246" s="166"/>
    </row>
    <row r="247">
      <c r="W247" s="166"/>
      <c r="X247" s="697"/>
      <c r="Z247" s="166"/>
      <c r="AA247" s="166"/>
      <c r="AB247" s="166"/>
      <c r="AC247" s="699"/>
      <c r="AD247" s="166"/>
      <c r="AE247" s="166"/>
      <c r="AF247" s="166"/>
    </row>
    <row r="248">
      <c r="W248" s="166"/>
      <c r="X248" s="697"/>
      <c r="Z248" s="166"/>
      <c r="AA248" s="166"/>
      <c r="AB248" s="166"/>
      <c r="AC248" s="699"/>
      <c r="AD248" s="166"/>
      <c r="AE248" s="166"/>
      <c r="AF248" s="166"/>
    </row>
    <row r="249">
      <c r="W249" s="166"/>
      <c r="X249" s="697"/>
      <c r="Z249" s="166"/>
      <c r="AA249" s="166"/>
      <c r="AB249" s="166"/>
      <c r="AC249" s="699"/>
      <c r="AD249" s="166"/>
      <c r="AE249" s="166"/>
      <c r="AF249" s="166"/>
    </row>
    <row r="250">
      <c r="W250" s="166"/>
      <c r="X250" s="697"/>
      <c r="Z250" s="166"/>
      <c r="AA250" s="166"/>
      <c r="AB250" s="166"/>
      <c r="AC250" s="699"/>
      <c r="AD250" s="166"/>
      <c r="AE250" s="166"/>
      <c r="AF250" s="166"/>
    </row>
    <row r="251">
      <c r="W251" s="166"/>
      <c r="X251" s="697"/>
      <c r="Z251" s="166"/>
      <c r="AA251" s="166"/>
      <c r="AB251" s="166"/>
      <c r="AC251" s="699"/>
      <c r="AD251" s="166"/>
      <c r="AE251" s="166"/>
      <c r="AF251" s="166"/>
    </row>
    <row r="252">
      <c r="W252" s="166"/>
      <c r="X252" s="697"/>
      <c r="Z252" s="166"/>
      <c r="AA252" s="166"/>
      <c r="AB252" s="166"/>
      <c r="AC252" s="699"/>
      <c r="AD252" s="166"/>
      <c r="AE252" s="166"/>
      <c r="AF252" s="166"/>
    </row>
    <row r="253">
      <c r="W253" s="166"/>
      <c r="X253" s="697"/>
      <c r="Z253" s="166"/>
      <c r="AA253" s="166"/>
      <c r="AB253" s="166"/>
      <c r="AC253" s="699"/>
      <c r="AD253" s="166"/>
      <c r="AE253" s="166"/>
      <c r="AF253" s="166"/>
    </row>
    <row r="254">
      <c r="W254" s="166"/>
      <c r="X254" s="697"/>
      <c r="Z254" s="166"/>
      <c r="AA254" s="166"/>
      <c r="AB254" s="166"/>
      <c r="AC254" s="699"/>
      <c r="AD254" s="166"/>
      <c r="AE254" s="166"/>
      <c r="AF254" s="166"/>
    </row>
    <row r="255">
      <c r="W255" s="166"/>
      <c r="X255" s="697"/>
      <c r="Z255" s="166"/>
      <c r="AA255" s="166"/>
      <c r="AB255" s="166"/>
      <c r="AC255" s="699"/>
      <c r="AD255" s="166"/>
      <c r="AE255" s="166"/>
      <c r="AF255" s="166"/>
    </row>
    <row r="256">
      <c r="W256" s="166"/>
      <c r="X256" s="697"/>
      <c r="Z256" s="166"/>
      <c r="AA256" s="166"/>
      <c r="AB256" s="166"/>
      <c r="AC256" s="699"/>
      <c r="AD256" s="166"/>
      <c r="AE256" s="166"/>
      <c r="AF256" s="166"/>
    </row>
    <row r="257">
      <c r="W257" s="166"/>
      <c r="X257" s="697"/>
      <c r="Z257" s="166"/>
      <c r="AA257" s="166"/>
      <c r="AB257" s="166"/>
      <c r="AC257" s="699"/>
      <c r="AD257" s="166"/>
      <c r="AE257" s="166"/>
      <c r="AF257" s="166"/>
    </row>
    <row r="258">
      <c r="W258" s="166"/>
      <c r="X258" s="697"/>
      <c r="Z258" s="166"/>
      <c r="AA258" s="166"/>
      <c r="AB258" s="166"/>
      <c r="AC258" s="699"/>
      <c r="AD258" s="166"/>
      <c r="AE258" s="166"/>
      <c r="AF258" s="166"/>
    </row>
    <row r="259">
      <c r="W259" s="166"/>
      <c r="X259" s="697"/>
      <c r="Z259" s="166"/>
      <c r="AA259" s="166"/>
      <c r="AB259" s="166"/>
      <c r="AC259" s="699"/>
      <c r="AD259" s="166"/>
      <c r="AE259" s="166"/>
      <c r="AF259" s="166"/>
    </row>
    <row r="260">
      <c r="W260" s="166"/>
      <c r="X260" s="697"/>
      <c r="Z260" s="166"/>
      <c r="AA260" s="166"/>
      <c r="AB260" s="166"/>
      <c r="AC260" s="699"/>
      <c r="AD260" s="166"/>
      <c r="AE260" s="166"/>
      <c r="AF260" s="166"/>
    </row>
    <row r="261">
      <c r="W261" s="166"/>
      <c r="X261" s="697"/>
      <c r="Z261" s="166"/>
      <c r="AA261" s="166"/>
      <c r="AB261" s="166"/>
      <c r="AC261" s="699"/>
      <c r="AD261" s="166"/>
      <c r="AE261" s="166"/>
      <c r="AF261" s="166"/>
    </row>
    <row r="262">
      <c r="W262" s="166"/>
      <c r="X262" s="697"/>
      <c r="Z262" s="166"/>
      <c r="AA262" s="166"/>
      <c r="AB262" s="166"/>
      <c r="AC262" s="699"/>
      <c r="AD262" s="166"/>
      <c r="AE262" s="166"/>
      <c r="AF262" s="166"/>
    </row>
    <row r="263">
      <c r="W263" s="166"/>
      <c r="X263" s="697"/>
      <c r="Z263" s="166"/>
      <c r="AA263" s="166"/>
      <c r="AB263" s="166"/>
      <c r="AC263" s="699"/>
      <c r="AD263" s="166"/>
      <c r="AE263" s="166"/>
      <c r="AF263" s="166"/>
    </row>
    <row r="264">
      <c r="W264" s="166"/>
      <c r="X264" s="697"/>
      <c r="Z264" s="166"/>
      <c r="AA264" s="166"/>
      <c r="AB264" s="166"/>
      <c r="AC264" s="699"/>
      <c r="AD264" s="166"/>
      <c r="AE264" s="166"/>
      <c r="AF264" s="166"/>
    </row>
    <row r="265">
      <c r="W265" s="166"/>
      <c r="X265" s="697"/>
      <c r="Z265" s="166"/>
      <c r="AA265" s="166"/>
      <c r="AB265" s="166"/>
      <c r="AC265" s="699"/>
      <c r="AD265" s="166"/>
      <c r="AE265" s="166"/>
      <c r="AF265" s="166"/>
    </row>
    <row r="266">
      <c r="W266" s="166"/>
      <c r="X266" s="697"/>
      <c r="Z266" s="166"/>
      <c r="AA266" s="166"/>
      <c r="AB266" s="166"/>
      <c r="AC266" s="699"/>
      <c r="AD266" s="166"/>
      <c r="AE266" s="166"/>
      <c r="AF266" s="166"/>
    </row>
    <row r="267">
      <c r="W267" s="166"/>
      <c r="X267" s="697"/>
      <c r="Z267" s="166"/>
      <c r="AA267" s="166"/>
      <c r="AB267" s="166"/>
      <c r="AC267" s="699"/>
      <c r="AD267" s="166"/>
      <c r="AE267" s="166"/>
      <c r="AF267" s="166"/>
    </row>
    <row r="268">
      <c r="W268" s="166"/>
      <c r="X268" s="697"/>
      <c r="Z268" s="166"/>
      <c r="AA268" s="166"/>
      <c r="AB268" s="166"/>
      <c r="AC268" s="699"/>
      <c r="AD268" s="166"/>
      <c r="AE268" s="166"/>
      <c r="AF268" s="166"/>
    </row>
    <row r="269">
      <c r="W269" s="166"/>
      <c r="X269" s="697"/>
      <c r="Z269" s="166"/>
      <c r="AA269" s="166"/>
      <c r="AB269" s="166"/>
      <c r="AC269" s="699"/>
      <c r="AD269" s="166"/>
      <c r="AE269" s="166"/>
      <c r="AF269" s="166"/>
    </row>
    <row r="270">
      <c r="W270" s="166"/>
      <c r="X270" s="697"/>
      <c r="Z270" s="166"/>
      <c r="AA270" s="166"/>
      <c r="AB270" s="166"/>
      <c r="AC270" s="699"/>
      <c r="AD270" s="166"/>
      <c r="AE270" s="166"/>
      <c r="AF270" s="166"/>
    </row>
    <row r="271">
      <c r="W271" s="166"/>
      <c r="X271" s="697"/>
      <c r="Z271" s="166"/>
      <c r="AA271" s="166"/>
      <c r="AB271" s="166"/>
      <c r="AC271" s="699"/>
      <c r="AD271" s="166"/>
      <c r="AE271" s="166"/>
      <c r="AF271" s="166"/>
    </row>
    <row r="272">
      <c r="W272" s="166"/>
      <c r="X272" s="697"/>
      <c r="Z272" s="166"/>
      <c r="AA272" s="166"/>
      <c r="AB272" s="166"/>
      <c r="AC272" s="699"/>
      <c r="AD272" s="166"/>
      <c r="AE272" s="166"/>
      <c r="AF272" s="166"/>
    </row>
    <row r="273">
      <c r="W273" s="166"/>
      <c r="X273" s="697"/>
      <c r="Z273" s="166"/>
      <c r="AA273" s="166"/>
      <c r="AB273" s="166"/>
      <c r="AC273" s="699"/>
      <c r="AD273" s="166"/>
      <c r="AE273" s="166"/>
      <c r="AF273" s="166"/>
    </row>
    <row r="274">
      <c r="W274" s="166"/>
      <c r="X274" s="697"/>
      <c r="Z274" s="166"/>
      <c r="AA274" s="166"/>
      <c r="AB274" s="166"/>
      <c r="AC274" s="699"/>
      <c r="AD274" s="166"/>
      <c r="AE274" s="166"/>
      <c r="AF274" s="166"/>
    </row>
    <row r="275">
      <c r="W275" s="166"/>
      <c r="X275" s="697"/>
      <c r="Z275" s="166"/>
      <c r="AA275" s="166"/>
      <c r="AB275" s="166"/>
      <c r="AC275" s="699"/>
      <c r="AD275" s="166"/>
      <c r="AE275" s="166"/>
      <c r="AF275" s="166"/>
    </row>
    <row r="276">
      <c r="W276" s="166"/>
      <c r="X276" s="697"/>
      <c r="Z276" s="166"/>
      <c r="AA276" s="166"/>
      <c r="AB276" s="166"/>
      <c r="AC276" s="699"/>
      <c r="AD276" s="166"/>
      <c r="AE276" s="166"/>
      <c r="AF276" s="166"/>
    </row>
    <row r="277">
      <c r="W277" s="166"/>
      <c r="X277" s="697"/>
      <c r="Z277" s="166"/>
      <c r="AA277" s="166"/>
      <c r="AB277" s="166"/>
      <c r="AC277" s="699"/>
      <c r="AD277" s="166"/>
      <c r="AE277" s="166"/>
      <c r="AF277" s="166"/>
    </row>
    <row r="278">
      <c r="W278" s="166"/>
      <c r="X278" s="697"/>
      <c r="Z278" s="166"/>
      <c r="AA278" s="166"/>
      <c r="AB278" s="166"/>
      <c r="AC278" s="699"/>
      <c r="AD278" s="166"/>
      <c r="AE278" s="166"/>
      <c r="AF278" s="166"/>
    </row>
    <row r="279">
      <c r="W279" s="166"/>
      <c r="X279" s="697"/>
      <c r="Z279" s="166"/>
      <c r="AA279" s="166"/>
      <c r="AB279" s="166"/>
      <c r="AC279" s="699"/>
      <c r="AD279" s="166"/>
      <c r="AE279" s="166"/>
      <c r="AF279" s="166"/>
    </row>
    <row r="280">
      <c r="W280" s="166"/>
      <c r="X280" s="697"/>
      <c r="Z280" s="166"/>
      <c r="AA280" s="166"/>
      <c r="AB280" s="166"/>
      <c r="AC280" s="699"/>
      <c r="AD280" s="166"/>
      <c r="AE280" s="166"/>
      <c r="AF280" s="166"/>
    </row>
    <row r="281">
      <c r="W281" s="166"/>
      <c r="X281" s="697"/>
      <c r="Z281" s="166"/>
      <c r="AA281" s="166"/>
      <c r="AB281" s="166"/>
      <c r="AC281" s="699"/>
      <c r="AD281" s="166"/>
      <c r="AE281" s="166"/>
      <c r="AF281" s="166"/>
    </row>
    <row r="282">
      <c r="W282" s="166"/>
      <c r="X282" s="697"/>
      <c r="Z282" s="166"/>
      <c r="AA282" s="166"/>
      <c r="AB282" s="166"/>
      <c r="AC282" s="699"/>
      <c r="AD282" s="166"/>
      <c r="AE282" s="166"/>
      <c r="AF282" s="166"/>
    </row>
    <row r="283">
      <c r="W283" s="166"/>
      <c r="X283" s="697"/>
      <c r="Z283" s="166"/>
      <c r="AA283" s="166"/>
      <c r="AB283" s="166"/>
      <c r="AC283" s="699"/>
      <c r="AD283" s="166"/>
      <c r="AE283" s="166"/>
      <c r="AF283" s="166"/>
    </row>
    <row r="284">
      <c r="W284" s="166"/>
      <c r="X284" s="697"/>
      <c r="Z284" s="166"/>
      <c r="AA284" s="166"/>
      <c r="AB284" s="166"/>
      <c r="AC284" s="699"/>
      <c r="AD284" s="166"/>
      <c r="AE284" s="166"/>
      <c r="AF284" s="166"/>
    </row>
    <row r="285">
      <c r="W285" s="166"/>
      <c r="X285" s="697"/>
      <c r="Z285" s="166"/>
      <c r="AA285" s="166"/>
      <c r="AB285" s="166"/>
      <c r="AC285" s="699"/>
      <c r="AD285" s="166"/>
      <c r="AE285" s="166"/>
      <c r="AF285" s="166"/>
    </row>
    <row r="286">
      <c r="W286" s="166"/>
      <c r="X286" s="697"/>
      <c r="Z286" s="166"/>
      <c r="AA286" s="166"/>
      <c r="AB286" s="166"/>
      <c r="AC286" s="699"/>
      <c r="AD286" s="166"/>
      <c r="AE286" s="166"/>
      <c r="AF286" s="166"/>
    </row>
    <row r="287">
      <c r="W287" s="166"/>
      <c r="X287" s="697"/>
      <c r="Z287" s="166"/>
      <c r="AA287" s="166"/>
      <c r="AB287" s="166"/>
      <c r="AC287" s="699"/>
      <c r="AD287" s="166"/>
      <c r="AE287" s="166"/>
      <c r="AF287" s="166"/>
    </row>
    <row r="288">
      <c r="W288" s="166"/>
      <c r="X288" s="697"/>
      <c r="Z288" s="166"/>
      <c r="AA288" s="166"/>
      <c r="AB288" s="166"/>
      <c r="AC288" s="699"/>
      <c r="AD288" s="166"/>
      <c r="AE288" s="166"/>
      <c r="AF288" s="166"/>
    </row>
    <row r="289">
      <c r="W289" s="166"/>
      <c r="X289" s="697"/>
      <c r="Z289" s="166"/>
      <c r="AA289" s="166"/>
      <c r="AB289" s="166"/>
      <c r="AC289" s="699"/>
      <c r="AD289" s="166"/>
      <c r="AE289" s="166"/>
      <c r="AF289" s="166"/>
    </row>
    <row r="290">
      <c r="W290" s="166"/>
      <c r="X290" s="697"/>
      <c r="Z290" s="166"/>
      <c r="AA290" s="166"/>
      <c r="AB290" s="166"/>
      <c r="AC290" s="699"/>
      <c r="AD290" s="166"/>
      <c r="AE290" s="166"/>
      <c r="AF290" s="166"/>
    </row>
    <row r="291">
      <c r="W291" s="166"/>
      <c r="X291" s="697"/>
      <c r="Z291" s="166"/>
      <c r="AA291" s="166"/>
      <c r="AB291" s="166"/>
      <c r="AC291" s="699"/>
      <c r="AD291" s="166"/>
      <c r="AE291" s="166"/>
      <c r="AF291" s="166"/>
    </row>
    <row r="292">
      <c r="W292" s="166"/>
      <c r="X292" s="697"/>
      <c r="Z292" s="166"/>
      <c r="AA292" s="166"/>
      <c r="AB292" s="166"/>
      <c r="AC292" s="699"/>
      <c r="AD292" s="166"/>
      <c r="AE292" s="166"/>
      <c r="AF292" s="166"/>
    </row>
    <row r="293">
      <c r="W293" s="166"/>
      <c r="X293" s="697"/>
      <c r="Z293" s="166"/>
      <c r="AA293" s="166"/>
      <c r="AB293" s="166"/>
      <c r="AC293" s="699"/>
      <c r="AD293" s="166"/>
      <c r="AE293" s="166"/>
      <c r="AF293" s="166"/>
    </row>
    <row r="294">
      <c r="W294" s="166"/>
      <c r="X294" s="697"/>
      <c r="Z294" s="166"/>
      <c r="AA294" s="166"/>
      <c r="AB294" s="166"/>
      <c r="AC294" s="699"/>
      <c r="AD294" s="166"/>
      <c r="AE294" s="166"/>
      <c r="AF294" s="166"/>
    </row>
    <row r="295">
      <c r="W295" s="166"/>
      <c r="X295" s="697"/>
      <c r="Z295" s="166"/>
      <c r="AA295" s="166"/>
      <c r="AB295" s="166"/>
      <c r="AC295" s="699"/>
      <c r="AD295" s="166"/>
      <c r="AE295" s="166"/>
      <c r="AF295" s="166"/>
    </row>
    <row r="296">
      <c r="W296" s="166"/>
      <c r="X296" s="697"/>
      <c r="Z296" s="166"/>
      <c r="AA296" s="166"/>
      <c r="AB296" s="166"/>
      <c r="AC296" s="699"/>
      <c r="AD296" s="166"/>
      <c r="AE296" s="166"/>
      <c r="AF296" s="166"/>
    </row>
    <row r="297">
      <c r="W297" s="166"/>
      <c r="X297" s="697"/>
      <c r="Z297" s="166"/>
      <c r="AA297" s="166"/>
      <c r="AB297" s="166"/>
      <c r="AC297" s="699"/>
      <c r="AD297" s="166"/>
      <c r="AE297" s="166"/>
      <c r="AF297" s="166"/>
    </row>
    <row r="298">
      <c r="W298" s="166"/>
      <c r="X298" s="697"/>
      <c r="Z298" s="166"/>
      <c r="AA298" s="166"/>
      <c r="AB298" s="166"/>
      <c r="AC298" s="699"/>
      <c r="AD298" s="166"/>
      <c r="AE298" s="166"/>
      <c r="AF298" s="166"/>
    </row>
    <row r="299">
      <c r="W299" s="166"/>
      <c r="X299" s="697"/>
      <c r="Z299" s="166"/>
      <c r="AA299" s="166"/>
      <c r="AB299" s="166"/>
      <c r="AC299" s="699"/>
      <c r="AD299" s="166"/>
      <c r="AE299" s="166"/>
      <c r="AF299" s="166"/>
    </row>
    <row r="300">
      <c r="W300" s="166"/>
      <c r="X300" s="697"/>
      <c r="Z300" s="166"/>
      <c r="AA300" s="166"/>
      <c r="AB300" s="166"/>
      <c r="AC300" s="699"/>
      <c r="AD300" s="166"/>
      <c r="AE300" s="166"/>
      <c r="AF300" s="166"/>
    </row>
    <row r="301">
      <c r="W301" s="166"/>
      <c r="X301" s="697"/>
      <c r="Z301" s="166"/>
      <c r="AA301" s="166"/>
      <c r="AB301" s="166"/>
      <c r="AC301" s="699"/>
      <c r="AD301" s="166"/>
      <c r="AE301" s="166"/>
      <c r="AF301" s="166"/>
    </row>
    <row r="302">
      <c r="W302" s="166"/>
      <c r="X302" s="697"/>
      <c r="Z302" s="166"/>
      <c r="AA302" s="166"/>
      <c r="AB302" s="166"/>
      <c r="AC302" s="699"/>
      <c r="AD302" s="166"/>
      <c r="AE302" s="166"/>
      <c r="AF302" s="166"/>
    </row>
    <row r="303">
      <c r="W303" s="166"/>
      <c r="X303" s="697"/>
      <c r="Z303" s="166"/>
      <c r="AA303" s="166"/>
      <c r="AB303" s="166"/>
      <c r="AC303" s="699"/>
      <c r="AD303" s="166"/>
      <c r="AE303" s="166"/>
      <c r="AF303" s="166"/>
    </row>
    <row r="304">
      <c r="W304" s="166"/>
      <c r="X304" s="697"/>
      <c r="Z304" s="166"/>
      <c r="AA304" s="166"/>
      <c r="AB304" s="166"/>
      <c r="AC304" s="699"/>
      <c r="AD304" s="166"/>
      <c r="AE304" s="166"/>
      <c r="AF304" s="166"/>
    </row>
    <row r="305">
      <c r="W305" s="166"/>
      <c r="X305" s="697"/>
      <c r="Z305" s="166"/>
      <c r="AA305" s="166"/>
      <c r="AB305" s="166"/>
      <c r="AC305" s="699"/>
      <c r="AD305" s="166"/>
      <c r="AE305" s="166"/>
      <c r="AF305" s="166"/>
    </row>
    <row r="306">
      <c r="W306" s="166"/>
      <c r="X306" s="697"/>
      <c r="Z306" s="166"/>
      <c r="AA306" s="166"/>
      <c r="AB306" s="166"/>
      <c r="AC306" s="699"/>
      <c r="AD306" s="166"/>
      <c r="AE306" s="166"/>
      <c r="AF306" s="166"/>
    </row>
    <row r="307">
      <c r="W307" s="166"/>
      <c r="X307" s="697"/>
      <c r="Z307" s="166"/>
      <c r="AA307" s="166"/>
      <c r="AB307" s="166"/>
      <c r="AC307" s="699"/>
      <c r="AD307" s="166"/>
      <c r="AE307" s="166"/>
      <c r="AF307" s="166"/>
    </row>
    <row r="308">
      <c r="W308" s="166"/>
      <c r="X308" s="697"/>
      <c r="Z308" s="166"/>
      <c r="AA308" s="166"/>
      <c r="AB308" s="166"/>
      <c r="AC308" s="699"/>
      <c r="AD308" s="166"/>
      <c r="AE308" s="166"/>
      <c r="AF308" s="166"/>
    </row>
    <row r="309">
      <c r="W309" s="166"/>
      <c r="X309" s="697"/>
      <c r="Z309" s="166"/>
      <c r="AA309" s="166"/>
      <c r="AB309" s="166"/>
      <c r="AC309" s="699"/>
      <c r="AD309" s="166"/>
      <c r="AE309" s="166"/>
      <c r="AF309" s="166"/>
    </row>
    <row r="310">
      <c r="W310" s="166"/>
      <c r="X310" s="697"/>
      <c r="Z310" s="166"/>
      <c r="AA310" s="166"/>
      <c r="AB310" s="166"/>
      <c r="AC310" s="699"/>
      <c r="AD310" s="166"/>
      <c r="AE310" s="166"/>
      <c r="AF310" s="166"/>
    </row>
    <row r="311">
      <c r="W311" s="166"/>
      <c r="X311" s="697"/>
      <c r="Z311" s="166"/>
      <c r="AA311" s="166"/>
      <c r="AB311" s="166"/>
      <c r="AC311" s="699"/>
      <c r="AD311" s="166"/>
      <c r="AE311" s="166"/>
      <c r="AF311" s="166"/>
    </row>
    <row r="312">
      <c r="W312" s="166"/>
      <c r="X312" s="697"/>
      <c r="Z312" s="166"/>
      <c r="AA312" s="166"/>
      <c r="AB312" s="166"/>
      <c r="AC312" s="699"/>
      <c r="AD312" s="166"/>
      <c r="AE312" s="166"/>
      <c r="AF312" s="166"/>
    </row>
    <row r="313">
      <c r="W313" s="166"/>
      <c r="X313" s="697"/>
      <c r="Z313" s="166"/>
      <c r="AA313" s="166"/>
      <c r="AB313" s="166"/>
      <c r="AC313" s="699"/>
      <c r="AD313" s="166"/>
      <c r="AE313" s="166"/>
      <c r="AF313" s="166"/>
    </row>
    <row r="314">
      <c r="W314" s="166"/>
      <c r="X314" s="697"/>
      <c r="Z314" s="166"/>
      <c r="AA314" s="166"/>
      <c r="AB314" s="166"/>
      <c r="AC314" s="699"/>
      <c r="AD314" s="166"/>
      <c r="AE314" s="166"/>
      <c r="AF314" s="166"/>
    </row>
    <row r="315">
      <c r="W315" s="166"/>
      <c r="X315" s="697"/>
      <c r="Z315" s="166"/>
      <c r="AA315" s="166"/>
      <c r="AB315" s="166"/>
      <c r="AC315" s="699"/>
      <c r="AD315" s="166"/>
      <c r="AE315" s="166"/>
      <c r="AF315" s="166"/>
    </row>
    <row r="316">
      <c r="W316" s="166"/>
      <c r="X316" s="697"/>
      <c r="Z316" s="166"/>
      <c r="AA316" s="166"/>
      <c r="AB316" s="166"/>
      <c r="AC316" s="699"/>
      <c r="AD316" s="166"/>
      <c r="AE316" s="166"/>
      <c r="AF316" s="166"/>
    </row>
    <row r="317">
      <c r="W317" s="166"/>
      <c r="X317" s="697"/>
      <c r="Z317" s="166"/>
      <c r="AA317" s="166"/>
      <c r="AB317" s="166"/>
      <c r="AC317" s="699"/>
      <c r="AD317" s="166"/>
      <c r="AE317" s="166"/>
      <c r="AF317" s="166"/>
    </row>
    <row r="318">
      <c r="W318" s="166"/>
      <c r="X318" s="697"/>
      <c r="Z318" s="166"/>
      <c r="AA318" s="166"/>
      <c r="AB318" s="166"/>
      <c r="AC318" s="699"/>
      <c r="AD318" s="166"/>
      <c r="AE318" s="166"/>
      <c r="AF318" s="166"/>
    </row>
    <row r="319">
      <c r="W319" s="166"/>
      <c r="X319" s="697"/>
      <c r="Z319" s="166"/>
      <c r="AA319" s="166"/>
      <c r="AB319" s="166"/>
      <c r="AC319" s="699"/>
      <c r="AD319" s="166"/>
      <c r="AE319" s="166"/>
      <c r="AF319" s="166"/>
    </row>
    <row r="320">
      <c r="W320" s="166"/>
      <c r="X320" s="697"/>
      <c r="Z320" s="166"/>
      <c r="AA320" s="166"/>
      <c r="AB320" s="166"/>
      <c r="AC320" s="699"/>
      <c r="AD320" s="166"/>
      <c r="AE320" s="166"/>
      <c r="AF320" s="166"/>
    </row>
    <row r="321">
      <c r="W321" s="166"/>
      <c r="X321" s="697"/>
      <c r="Z321" s="166"/>
      <c r="AA321" s="166"/>
      <c r="AB321" s="166"/>
      <c r="AC321" s="699"/>
      <c r="AD321" s="166"/>
      <c r="AE321" s="166"/>
      <c r="AF321" s="166"/>
    </row>
    <row r="322">
      <c r="W322" s="166"/>
      <c r="X322" s="697"/>
      <c r="Z322" s="166"/>
      <c r="AA322" s="166"/>
      <c r="AB322" s="166"/>
      <c r="AC322" s="699"/>
      <c r="AD322" s="166"/>
      <c r="AE322" s="166"/>
      <c r="AF322" s="166"/>
    </row>
    <row r="323">
      <c r="W323" s="166"/>
      <c r="X323" s="697"/>
      <c r="Z323" s="166"/>
      <c r="AA323" s="166"/>
      <c r="AB323" s="166"/>
      <c r="AC323" s="699"/>
      <c r="AD323" s="166"/>
      <c r="AE323" s="166"/>
      <c r="AF323" s="166"/>
    </row>
    <row r="324">
      <c r="W324" s="166"/>
      <c r="X324" s="697"/>
      <c r="Z324" s="166"/>
      <c r="AA324" s="166"/>
      <c r="AB324" s="166"/>
      <c r="AC324" s="699"/>
      <c r="AD324" s="166"/>
      <c r="AE324" s="166"/>
      <c r="AF324" s="166"/>
    </row>
    <row r="325">
      <c r="W325" s="166"/>
      <c r="X325" s="697"/>
      <c r="Z325" s="166"/>
      <c r="AA325" s="166"/>
      <c r="AB325" s="166"/>
      <c r="AC325" s="699"/>
      <c r="AD325" s="166"/>
      <c r="AE325" s="166"/>
      <c r="AF325" s="166"/>
    </row>
    <row r="326">
      <c r="W326" s="166"/>
      <c r="X326" s="697"/>
      <c r="Z326" s="166"/>
      <c r="AA326" s="166"/>
      <c r="AB326" s="166"/>
      <c r="AC326" s="699"/>
      <c r="AD326" s="166"/>
      <c r="AE326" s="166"/>
      <c r="AF326" s="166"/>
    </row>
    <row r="327">
      <c r="W327" s="166"/>
      <c r="X327" s="697"/>
      <c r="Z327" s="166"/>
      <c r="AA327" s="166"/>
      <c r="AB327" s="166"/>
      <c r="AC327" s="699"/>
      <c r="AD327" s="166"/>
      <c r="AE327" s="166"/>
      <c r="AF327" s="166"/>
    </row>
    <row r="328">
      <c r="W328" s="166"/>
      <c r="X328" s="697"/>
      <c r="Z328" s="166"/>
      <c r="AA328" s="166"/>
      <c r="AB328" s="166"/>
      <c r="AC328" s="699"/>
      <c r="AD328" s="166"/>
      <c r="AE328" s="166"/>
      <c r="AF328" s="166"/>
    </row>
    <row r="329">
      <c r="W329" s="166"/>
      <c r="X329" s="697"/>
      <c r="Z329" s="166"/>
      <c r="AA329" s="166"/>
      <c r="AB329" s="166"/>
      <c r="AC329" s="699"/>
      <c r="AD329" s="166"/>
      <c r="AE329" s="166"/>
      <c r="AF329" s="166"/>
    </row>
    <row r="330">
      <c r="W330" s="166"/>
      <c r="X330" s="697"/>
      <c r="Z330" s="166"/>
      <c r="AA330" s="166"/>
      <c r="AB330" s="166"/>
      <c r="AC330" s="699"/>
      <c r="AD330" s="166"/>
      <c r="AE330" s="166"/>
      <c r="AF330" s="166"/>
    </row>
    <row r="331">
      <c r="W331" s="166"/>
      <c r="X331" s="697"/>
      <c r="Z331" s="166"/>
      <c r="AA331" s="166"/>
      <c r="AB331" s="166"/>
      <c r="AC331" s="699"/>
      <c r="AD331" s="166"/>
      <c r="AE331" s="166"/>
      <c r="AF331" s="166"/>
    </row>
    <row r="332">
      <c r="W332" s="166"/>
      <c r="X332" s="697"/>
      <c r="Z332" s="166"/>
      <c r="AA332" s="166"/>
      <c r="AB332" s="166"/>
      <c r="AC332" s="699"/>
      <c r="AD332" s="166"/>
      <c r="AE332" s="166"/>
      <c r="AF332" s="166"/>
    </row>
    <row r="333">
      <c r="W333" s="166"/>
      <c r="X333" s="697"/>
      <c r="Z333" s="166"/>
      <c r="AA333" s="166"/>
      <c r="AB333" s="166"/>
      <c r="AC333" s="699"/>
      <c r="AD333" s="166"/>
      <c r="AE333" s="166"/>
      <c r="AF333" s="166"/>
    </row>
    <row r="334">
      <c r="W334" s="166"/>
      <c r="X334" s="697"/>
      <c r="Z334" s="166"/>
      <c r="AA334" s="166"/>
      <c r="AB334" s="166"/>
      <c r="AC334" s="699"/>
      <c r="AD334" s="166"/>
      <c r="AE334" s="166"/>
      <c r="AF334" s="166"/>
    </row>
    <row r="335">
      <c r="W335" s="166"/>
      <c r="X335" s="697"/>
      <c r="Z335" s="166"/>
      <c r="AA335" s="166"/>
      <c r="AB335" s="166"/>
      <c r="AC335" s="699"/>
      <c r="AD335" s="166"/>
      <c r="AE335" s="166"/>
      <c r="AF335" s="166"/>
    </row>
    <row r="336">
      <c r="W336" s="166"/>
      <c r="X336" s="697"/>
      <c r="Z336" s="166"/>
      <c r="AA336" s="166"/>
      <c r="AB336" s="166"/>
      <c r="AC336" s="699"/>
      <c r="AD336" s="166"/>
      <c r="AE336" s="166"/>
      <c r="AF336" s="166"/>
    </row>
    <row r="337">
      <c r="W337" s="166"/>
      <c r="X337" s="697"/>
      <c r="Z337" s="166"/>
      <c r="AA337" s="166"/>
      <c r="AB337" s="166"/>
      <c r="AC337" s="699"/>
      <c r="AD337" s="166"/>
      <c r="AE337" s="166"/>
      <c r="AF337" s="166"/>
    </row>
    <row r="338">
      <c r="W338" s="166"/>
      <c r="X338" s="697"/>
      <c r="Z338" s="166"/>
      <c r="AA338" s="166"/>
      <c r="AB338" s="166"/>
      <c r="AC338" s="699"/>
      <c r="AD338" s="166"/>
      <c r="AE338" s="166"/>
      <c r="AF338" s="166"/>
    </row>
    <row r="339">
      <c r="W339" s="166"/>
      <c r="X339" s="697"/>
      <c r="Z339" s="166"/>
      <c r="AA339" s="166"/>
      <c r="AB339" s="166"/>
      <c r="AC339" s="699"/>
      <c r="AD339" s="166"/>
      <c r="AE339" s="166"/>
      <c r="AF339" s="166"/>
    </row>
    <row r="340">
      <c r="W340" s="166"/>
      <c r="X340" s="697"/>
      <c r="Z340" s="166"/>
      <c r="AA340" s="166"/>
      <c r="AB340" s="166"/>
      <c r="AC340" s="699"/>
      <c r="AD340" s="166"/>
      <c r="AE340" s="166"/>
      <c r="AF340" s="166"/>
    </row>
    <row r="341">
      <c r="W341" s="166"/>
      <c r="X341" s="697"/>
      <c r="Z341" s="166"/>
      <c r="AA341" s="166"/>
      <c r="AB341" s="166"/>
      <c r="AC341" s="699"/>
      <c r="AD341" s="166"/>
      <c r="AE341" s="166"/>
      <c r="AF341" s="166"/>
    </row>
    <row r="342">
      <c r="W342" s="166"/>
      <c r="X342" s="697"/>
      <c r="Z342" s="166"/>
      <c r="AA342" s="166"/>
      <c r="AB342" s="166"/>
      <c r="AC342" s="699"/>
      <c r="AD342" s="166"/>
      <c r="AE342" s="166"/>
      <c r="AF342" s="166"/>
    </row>
    <row r="343">
      <c r="W343" s="166"/>
      <c r="X343" s="697"/>
      <c r="Z343" s="166"/>
      <c r="AA343" s="166"/>
      <c r="AB343" s="166"/>
      <c r="AC343" s="699"/>
      <c r="AD343" s="166"/>
      <c r="AE343" s="166"/>
      <c r="AF343" s="166"/>
    </row>
    <row r="344">
      <c r="W344" s="166"/>
      <c r="X344" s="697"/>
      <c r="Z344" s="166"/>
      <c r="AA344" s="166"/>
      <c r="AB344" s="166"/>
      <c r="AC344" s="699"/>
      <c r="AD344" s="166"/>
      <c r="AE344" s="166"/>
      <c r="AF344" s="166"/>
    </row>
    <row r="345">
      <c r="W345" s="166"/>
      <c r="X345" s="697"/>
      <c r="Z345" s="166"/>
      <c r="AA345" s="166"/>
      <c r="AB345" s="166"/>
      <c r="AC345" s="699"/>
      <c r="AD345" s="166"/>
      <c r="AE345" s="166"/>
      <c r="AF345" s="166"/>
    </row>
    <row r="346">
      <c r="W346" s="166"/>
      <c r="X346" s="697"/>
      <c r="Z346" s="166"/>
      <c r="AA346" s="166"/>
      <c r="AB346" s="166"/>
      <c r="AC346" s="699"/>
      <c r="AD346" s="166"/>
      <c r="AE346" s="166"/>
      <c r="AF346" s="166"/>
    </row>
    <row r="347">
      <c r="W347" s="166"/>
      <c r="X347" s="697"/>
      <c r="Z347" s="166"/>
      <c r="AA347" s="166"/>
      <c r="AB347" s="166"/>
      <c r="AC347" s="699"/>
      <c r="AD347" s="166"/>
      <c r="AE347" s="166"/>
      <c r="AF347" s="166"/>
    </row>
    <row r="348">
      <c r="W348" s="166"/>
      <c r="X348" s="697"/>
      <c r="Z348" s="166"/>
      <c r="AA348" s="166"/>
      <c r="AB348" s="166"/>
      <c r="AC348" s="699"/>
      <c r="AD348" s="166"/>
      <c r="AE348" s="166"/>
      <c r="AF348" s="166"/>
    </row>
    <row r="349">
      <c r="W349" s="166"/>
      <c r="X349" s="697"/>
      <c r="Z349" s="166"/>
      <c r="AA349" s="166"/>
      <c r="AB349" s="166"/>
      <c r="AC349" s="699"/>
      <c r="AD349" s="166"/>
      <c r="AE349" s="166"/>
      <c r="AF349" s="166"/>
    </row>
    <row r="350">
      <c r="W350" s="166"/>
      <c r="X350" s="697"/>
      <c r="Z350" s="166"/>
      <c r="AA350" s="166"/>
      <c r="AB350" s="166"/>
      <c r="AC350" s="699"/>
      <c r="AD350" s="166"/>
      <c r="AE350" s="166"/>
      <c r="AF350" s="166"/>
    </row>
    <row r="351">
      <c r="W351" s="166"/>
      <c r="X351" s="697"/>
      <c r="Z351" s="166"/>
      <c r="AA351" s="166"/>
      <c r="AB351" s="166"/>
      <c r="AC351" s="699"/>
      <c r="AD351" s="166"/>
      <c r="AE351" s="166"/>
      <c r="AF351" s="166"/>
    </row>
    <row r="352">
      <c r="W352" s="166"/>
      <c r="X352" s="697"/>
      <c r="Z352" s="166"/>
      <c r="AA352" s="166"/>
      <c r="AB352" s="166"/>
      <c r="AC352" s="699"/>
      <c r="AD352" s="166"/>
      <c r="AE352" s="166"/>
      <c r="AF352" s="166"/>
    </row>
    <row r="353">
      <c r="W353" s="166"/>
      <c r="X353" s="697"/>
      <c r="Z353" s="166"/>
      <c r="AA353" s="166"/>
      <c r="AB353" s="166"/>
      <c r="AC353" s="699"/>
      <c r="AD353" s="166"/>
      <c r="AE353" s="166"/>
      <c r="AF353" s="166"/>
    </row>
    <row r="354">
      <c r="W354" s="166"/>
      <c r="X354" s="697"/>
      <c r="Z354" s="166"/>
      <c r="AA354" s="166"/>
      <c r="AB354" s="166"/>
      <c r="AC354" s="699"/>
      <c r="AD354" s="166"/>
      <c r="AE354" s="166"/>
      <c r="AF354" s="166"/>
    </row>
    <row r="355">
      <c r="W355" s="166"/>
      <c r="X355" s="697"/>
      <c r="Z355" s="166"/>
      <c r="AA355" s="166"/>
      <c r="AB355" s="166"/>
      <c r="AC355" s="699"/>
      <c r="AD355" s="166"/>
      <c r="AE355" s="166"/>
      <c r="AF355" s="166"/>
    </row>
    <row r="356">
      <c r="W356" s="166"/>
      <c r="X356" s="697"/>
      <c r="Z356" s="166"/>
      <c r="AA356" s="166"/>
      <c r="AB356" s="166"/>
      <c r="AC356" s="699"/>
      <c r="AD356" s="166"/>
      <c r="AE356" s="166"/>
      <c r="AF356" s="166"/>
    </row>
    <row r="357">
      <c r="W357" s="166"/>
      <c r="X357" s="697"/>
      <c r="Z357" s="166"/>
      <c r="AA357" s="166"/>
      <c r="AB357" s="166"/>
      <c r="AC357" s="699"/>
      <c r="AD357" s="166"/>
      <c r="AE357" s="166"/>
      <c r="AF357" s="166"/>
    </row>
    <row r="358">
      <c r="W358" s="166"/>
      <c r="X358" s="697"/>
      <c r="Z358" s="166"/>
      <c r="AA358" s="166"/>
      <c r="AB358" s="166"/>
      <c r="AC358" s="699"/>
      <c r="AD358" s="166"/>
      <c r="AE358" s="166"/>
      <c r="AF358" s="166"/>
    </row>
    <row r="359">
      <c r="W359" s="166"/>
      <c r="X359" s="697"/>
      <c r="Z359" s="166"/>
      <c r="AA359" s="166"/>
      <c r="AB359" s="166"/>
      <c r="AC359" s="699"/>
      <c r="AD359" s="166"/>
      <c r="AE359" s="166"/>
      <c r="AF359" s="166"/>
    </row>
    <row r="360">
      <c r="W360" s="166"/>
      <c r="X360" s="697"/>
      <c r="Z360" s="166"/>
      <c r="AA360" s="166"/>
      <c r="AB360" s="166"/>
      <c r="AC360" s="699"/>
      <c r="AD360" s="166"/>
      <c r="AE360" s="166"/>
      <c r="AF360" s="166"/>
    </row>
    <row r="361">
      <c r="W361" s="166"/>
      <c r="X361" s="697"/>
      <c r="Z361" s="166"/>
      <c r="AA361" s="166"/>
      <c r="AB361" s="166"/>
      <c r="AC361" s="699"/>
      <c r="AD361" s="166"/>
      <c r="AE361" s="166"/>
      <c r="AF361" s="166"/>
    </row>
    <row r="362">
      <c r="W362" s="166"/>
      <c r="X362" s="697"/>
      <c r="Z362" s="166"/>
      <c r="AA362" s="166"/>
      <c r="AB362" s="166"/>
      <c r="AC362" s="699"/>
      <c r="AD362" s="166"/>
      <c r="AE362" s="166"/>
      <c r="AF362" s="166"/>
    </row>
    <row r="363">
      <c r="W363" s="166"/>
      <c r="X363" s="697"/>
      <c r="Z363" s="166"/>
      <c r="AA363" s="166"/>
      <c r="AB363" s="166"/>
      <c r="AC363" s="699"/>
      <c r="AD363" s="166"/>
      <c r="AE363" s="166"/>
      <c r="AF363" s="166"/>
    </row>
    <row r="364">
      <c r="W364" s="166"/>
      <c r="X364" s="697"/>
      <c r="Z364" s="166"/>
      <c r="AA364" s="166"/>
      <c r="AB364" s="166"/>
      <c r="AC364" s="699"/>
      <c r="AD364" s="166"/>
      <c r="AE364" s="166"/>
      <c r="AF364" s="166"/>
    </row>
    <row r="365">
      <c r="W365" s="166"/>
      <c r="X365" s="697"/>
      <c r="Z365" s="166"/>
      <c r="AA365" s="166"/>
      <c r="AB365" s="166"/>
      <c r="AC365" s="699"/>
      <c r="AD365" s="166"/>
      <c r="AE365" s="166"/>
      <c r="AF365" s="166"/>
    </row>
    <row r="366">
      <c r="W366" s="166"/>
      <c r="X366" s="697"/>
      <c r="Z366" s="166"/>
      <c r="AA366" s="166"/>
      <c r="AB366" s="166"/>
      <c r="AC366" s="699"/>
      <c r="AD366" s="166"/>
      <c r="AE366" s="166"/>
      <c r="AF366" s="166"/>
    </row>
    <row r="367">
      <c r="W367" s="166"/>
      <c r="X367" s="697"/>
      <c r="Z367" s="166"/>
      <c r="AA367" s="166"/>
      <c r="AB367" s="166"/>
      <c r="AC367" s="699"/>
      <c r="AD367" s="166"/>
      <c r="AE367" s="166"/>
      <c r="AF367" s="166"/>
    </row>
    <row r="368">
      <c r="W368" s="166"/>
      <c r="X368" s="697"/>
      <c r="Z368" s="166"/>
      <c r="AA368" s="166"/>
      <c r="AB368" s="166"/>
      <c r="AC368" s="699"/>
      <c r="AD368" s="166"/>
      <c r="AE368" s="166"/>
      <c r="AF368" s="166"/>
    </row>
    <row r="369">
      <c r="W369" s="166"/>
      <c r="X369" s="697"/>
      <c r="Z369" s="166"/>
      <c r="AA369" s="166"/>
      <c r="AB369" s="166"/>
      <c r="AC369" s="699"/>
      <c r="AD369" s="166"/>
      <c r="AE369" s="166"/>
      <c r="AF369" s="166"/>
    </row>
    <row r="370">
      <c r="W370" s="166"/>
      <c r="X370" s="697"/>
      <c r="Z370" s="166"/>
      <c r="AA370" s="166"/>
      <c r="AB370" s="166"/>
      <c r="AC370" s="699"/>
      <c r="AD370" s="166"/>
      <c r="AE370" s="166"/>
      <c r="AF370" s="166"/>
    </row>
    <row r="371">
      <c r="W371" s="166"/>
      <c r="X371" s="697"/>
      <c r="Z371" s="166"/>
      <c r="AA371" s="166"/>
      <c r="AB371" s="166"/>
      <c r="AC371" s="699"/>
      <c r="AD371" s="166"/>
      <c r="AE371" s="166"/>
      <c r="AF371" s="166"/>
    </row>
    <row r="372">
      <c r="W372" s="166"/>
      <c r="X372" s="697"/>
      <c r="Z372" s="166"/>
      <c r="AA372" s="166"/>
      <c r="AB372" s="166"/>
      <c r="AC372" s="699"/>
      <c r="AD372" s="166"/>
      <c r="AE372" s="166"/>
      <c r="AF372" s="166"/>
    </row>
    <row r="373">
      <c r="W373" s="166"/>
      <c r="X373" s="697"/>
      <c r="Z373" s="166"/>
      <c r="AA373" s="166"/>
      <c r="AB373" s="166"/>
      <c r="AC373" s="699"/>
      <c r="AD373" s="166"/>
      <c r="AE373" s="166"/>
      <c r="AF373" s="166"/>
    </row>
    <row r="374">
      <c r="W374" s="166"/>
      <c r="X374" s="697"/>
      <c r="Z374" s="166"/>
      <c r="AA374" s="166"/>
      <c r="AB374" s="166"/>
      <c r="AC374" s="699"/>
      <c r="AD374" s="166"/>
      <c r="AE374" s="166"/>
      <c r="AF374" s="166"/>
    </row>
    <row r="375">
      <c r="W375" s="166"/>
      <c r="X375" s="697"/>
      <c r="Z375" s="166"/>
      <c r="AA375" s="166"/>
      <c r="AB375" s="166"/>
      <c r="AC375" s="699"/>
      <c r="AD375" s="166"/>
      <c r="AE375" s="166"/>
      <c r="AF375" s="166"/>
    </row>
    <row r="376">
      <c r="W376" s="166"/>
      <c r="X376" s="697"/>
      <c r="Z376" s="166"/>
      <c r="AA376" s="166"/>
      <c r="AB376" s="166"/>
      <c r="AC376" s="699"/>
      <c r="AD376" s="166"/>
      <c r="AE376" s="166"/>
      <c r="AF376" s="166"/>
    </row>
    <row r="377">
      <c r="W377" s="166"/>
      <c r="X377" s="697"/>
      <c r="Z377" s="166"/>
      <c r="AA377" s="166"/>
      <c r="AB377" s="166"/>
      <c r="AC377" s="699"/>
      <c r="AD377" s="166"/>
      <c r="AE377" s="166"/>
      <c r="AF377" s="166"/>
    </row>
    <row r="378">
      <c r="W378" s="166"/>
      <c r="X378" s="697"/>
      <c r="Z378" s="166"/>
      <c r="AA378" s="166"/>
      <c r="AB378" s="166"/>
      <c r="AC378" s="699"/>
      <c r="AD378" s="166"/>
      <c r="AE378" s="166"/>
      <c r="AF378" s="166"/>
    </row>
    <row r="379">
      <c r="W379" s="166"/>
      <c r="X379" s="697"/>
      <c r="Z379" s="166"/>
      <c r="AA379" s="166"/>
      <c r="AB379" s="166"/>
      <c r="AC379" s="699"/>
      <c r="AD379" s="166"/>
      <c r="AE379" s="166"/>
      <c r="AF379" s="166"/>
    </row>
    <row r="380">
      <c r="W380" s="166"/>
      <c r="X380" s="697"/>
      <c r="Z380" s="166"/>
      <c r="AA380" s="166"/>
      <c r="AB380" s="166"/>
      <c r="AC380" s="699"/>
      <c r="AD380" s="166"/>
      <c r="AE380" s="166"/>
      <c r="AF380" s="166"/>
    </row>
    <row r="381">
      <c r="W381" s="166"/>
      <c r="X381" s="697"/>
      <c r="Z381" s="166"/>
      <c r="AA381" s="166"/>
      <c r="AB381" s="166"/>
      <c r="AC381" s="699"/>
      <c r="AD381" s="166"/>
      <c r="AE381" s="166"/>
      <c r="AF381" s="166"/>
    </row>
    <row r="382">
      <c r="W382" s="166"/>
      <c r="X382" s="697"/>
      <c r="Z382" s="166"/>
      <c r="AA382" s="166"/>
      <c r="AB382" s="166"/>
      <c r="AC382" s="699"/>
      <c r="AD382" s="166"/>
      <c r="AE382" s="166"/>
      <c r="AF382" s="166"/>
    </row>
    <row r="383">
      <c r="W383" s="166"/>
      <c r="X383" s="697"/>
      <c r="Z383" s="166"/>
      <c r="AA383" s="166"/>
      <c r="AB383" s="166"/>
      <c r="AC383" s="699"/>
      <c r="AD383" s="166"/>
      <c r="AE383" s="166"/>
      <c r="AF383" s="166"/>
    </row>
    <row r="384">
      <c r="W384" s="166"/>
      <c r="X384" s="697"/>
      <c r="Z384" s="166"/>
      <c r="AA384" s="166"/>
      <c r="AB384" s="166"/>
      <c r="AC384" s="699"/>
      <c r="AD384" s="166"/>
      <c r="AE384" s="166"/>
      <c r="AF384" s="166"/>
    </row>
    <row r="385">
      <c r="W385" s="166"/>
      <c r="X385" s="697"/>
      <c r="Z385" s="166"/>
      <c r="AA385" s="166"/>
      <c r="AB385" s="166"/>
      <c r="AC385" s="699"/>
      <c r="AD385" s="166"/>
      <c r="AE385" s="166"/>
      <c r="AF385" s="166"/>
    </row>
    <row r="386">
      <c r="W386" s="166"/>
      <c r="X386" s="697"/>
      <c r="Z386" s="166"/>
      <c r="AA386" s="166"/>
      <c r="AB386" s="166"/>
      <c r="AC386" s="699"/>
      <c r="AD386" s="166"/>
      <c r="AE386" s="166"/>
      <c r="AF386" s="166"/>
    </row>
    <row r="387">
      <c r="W387" s="166"/>
      <c r="X387" s="697"/>
      <c r="Z387" s="166"/>
      <c r="AA387" s="166"/>
      <c r="AB387" s="166"/>
      <c r="AC387" s="699"/>
      <c r="AD387" s="166"/>
      <c r="AE387" s="166"/>
      <c r="AF387" s="166"/>
    </row>
    <row r="388">
      <c r="W388" s="166"/>
      <c r="X388" s="697"/>
      <c r="Z388" s="166"/>
      <c r="AA388" s="166"/>
      <c r="AB388" s="166"/>
      <c r="AC388" s="699"/>
      <c r="AD388" s="166"/>
      <c r="AE388" s="166"/>
      <c r="AF388" s="166"/>
    </row>
    <row r="389">
      <c r="W389" s="166"/>
      <c r="X389" s="697"/>
      <c r="Z389" s="166"/>
      <c r="AA389" s="166"/>
      <c r="AB389" s="166"/>
      <c r="AC389" s="699"/>
      <c r="AD389" s="166"/>
      <c r="AE389" s="166"/>
      <c r="AF389" s="166"/>
    </row>
    <row r="390">
      <c r="W390" s="166"/>
      <c r="X390" s="697"/>
      <c r="Z390" s="166"/>
      <c r="AA390" s="166"/>
      <c r="AB390" s="166"/>
      <c r="AC390" s="699"/>
      <c r="AD390" s="166"/>
      <c r="AE390" s="166"/>
      <c r="AF390" s="166"/>
    </row>
    <row r="391">
      <c r="W391" s="166"/>
      <c r="X391" s="697"/>
      <c r="Z391" s="166"/>
      <c r="AA391" s="166"/>
      <c r="AB391" s="166"/>
      <c r="AC391" s="699"/>
      <c r="AD391" s="166"/>
      <c r="AE391" s="166"/>
      <c r="AF391" s="166"/>
    </row>
    <row r="392">
      <c r="W392" s="166"/>
      <c r="X392" s="697"/>
      <c r="Z392" s="166"/>
      <c r="AA392" s="166"/>
      <c r="AB392" s="166"/>
      <c r="AC392" s="699"/>
      <c r="AD392" s="166"/>
      <c r="AE392" s="166"/>
      <c r="AF392" s="166"/>
    </row>
    <row r="393">
      <c r="W393" s="166"/>
      <c r="X393" s="697"/>
      <c r="Z393" s="166"/>
      <c r="AA393" s="166"/>
      <c r="AB393" s="166"/>
      <c r="AC393" s="699"/>
      <c r="AD393" s="166"/>
      <c r="AE393" s="166"/>
      <c r="AF393" s="166"/>
    </row>
    <row r="394">
      <c r="W394" s="166"/>
      <c r="X394" s="697"/>
      <c r="Z394" s="166"/>
      <c r="AA394" s="166"/>
      <c r="AB394" s="166"/>
      <c r="AC394" s="699"/>
      <c r="AD394" s="166"/>
      <c r="AE394" s="166"/>
      <c r="AF394" s="166"/>
    </row>
    <row r="395">
      <c r="W395" s="166"/>
      <c r="X395" s="697"/>
      <c r="Z395" s="166"/>
      <c r="AA395" s="166"/>
      <c r="AB395" s="166"/>
      <c r="AC395" s="699"/>
      <c r="AD395" s="166"/>
      <c r="AE395" s="166"/>
      <c r="AF395" s="166"/>
    </row>
    <row r="396">
      <c r="W396" s="166"/>
      <c r="X396" s="697"/>
      <c r="Z396" s="166"/>
      <c r="AA396" s="166"/>
      <c r="AB396" s="166"/>
      <c r="AC396" s="699"/>
      <c r="AD396" s="166"/>
      <c r="AE396" s="166"/>
      <c r="AF396" s="166"/>
    </row>
    <row r="397">
      <c r="W397" s="166"/>
      <c r="X397" s="697"/>
      <c r="Z397" s="166"/>
      <c r="AA397" s="166"/>
      <c r="AB397" s="166"/>
      <c r="AC397" s="699"/>
      <c r="AD397" s="166"/>
      <c r="AE397" s="166"/>
      <c r="AF397" s="166"/>
    </row>
    <row r="398">
      <c r="W398" s="166"/>
      <c r="X398" s="697"/>
      <c r="Z398" s="166"/>
      <c r="AA398" s="166"/>
      <c r="AB398" s="166"/>
      <c r="AC398" s="699"/>
      <c r="AD398" s="166"/>
      <c r="AE398" s="166"/>
      <c r="AF398" s="166"/>
    </row>
    <row r="399">
      <c r="W399" s="166"/>
      <c r="X399" s="697"/>
      <c r="Z399" s="166"/>
      <c r="AA399" s="166"/>
      <c r="AB399" s="166"/>
      <c r="AC399" s="699"/>
      <c r="AD399" s="166"/>
      <c r="AE399" s="166"/>
      <c r="AF399" s="166"/>
    </row>
    <row r="400">
      <c r="W400" s="166"/>
      <c r="X400" s="697"/>
      <c r="Z400" s="166"/>
      <c r="AA400" s="166"/>
      <c r="AB400" s="166"/>
      <c r="AC400" s="699"/>
      <c r="AD400" s="166"/>
      <c r="AE400" s="166"/>
      <c r="AF400" s="166"/>
    </row>
    <row r="401">
      <c r="W401" s="166"/>
      <c r="X401" s="697"/>
      <c r="Z401" s="166"/>
      <c r="AA401" s="166"/>
      <c r="AB401" s="166"/>
      <c r="AC401" s="699"/>
      <c r="AD401" s="166"/>
      <c r="AE401" s="166"/>
      <c r="AF401" s="166"/>
    </row>
    <row r="402">
      <c r="W402" s="166"/>
      <c r="X402" s="697"/>
      <c r="Z402" s="166"/>
      <c r="AA402" s="166"/>
      <c r="AB402" s="166"/>
      <c r="AC402" s="699"/>
      <c r="AD402" s="166"/>
      <c r="AE402" s="166"/>
      <c r="AF402" s="166"/>
    </row>
    <row r="403">
      <c r="W403" s="166"/>
      <c r="X403" s="697"/>
      <c r="Z403" s="166"/>
      <c r="AA403" s="166"/>
      <c r="AB403" s="166"/>
      <c r="AC403" s="699"/>
      <c r="AD403" s="166"/>
      <c r="AE403" s="166"/>
      <c r="AF403" s="166"/>
    </row>
    <row r="404">
      <c r="W404" s="166"/>
      <c r="X404" s="697"/>
      <c r="Z404" s="166"/>
      <c r="AA404" s="166"/>
      <c r="AB404" s="166"/>
      <c r="AC404" s="699"/>
      <c r="AD404" s="166"/>
      <c r="AE404" s="166"/>
      <c r="AF404" s="166"/>
    </row>
    <row r="405">
      <c r="W405" s="166"/>
      <c r="X405" s="697"/>
      <c r="Z405" s="166"/>
      <c r="AA405" s="166"/>
      <c r="AB405" s="166"/>
      <c r="AC405" s="699"/>
      <c r="AD405" s="166"/>
      <c r="AE405" s="166"/>
      <c r="AF405" s="166"/>
    </row>
    <row r="406">
      <c r="W406" s="166"/>
      <c r="X406" s="697"/>
      <c r="Z406" s="166"/>
      <c r="AA406" s="166"/>
      <c r="AB406" s="166"/>
      <c r="AC406" s="699"/>
      <c r="AD406" s="166"/>
      <c r="AE406" s="166"/>
      <c r="AF406" s="166"/>
    </row>
    <row r="407">
      <c r="W407" s="166"/>
      <c r="X407" s="697"/>
      <c r="Z407" s="166"/>
      <c r="AA407" s="166"/>
      <c r="AB407" s="166"/>
      <c r="AC407" s="699"/>
      <c r="AD407" s="166"/>
      <c r="AE407" s="166"/>
      <c r="AF407" s="166"/>
    </row>
    <row r="408">
      <c r="W408" s="166"/>
      <c r="X408" s="697"/>
      <c r="Z408" s="166"/>
      <c r="AA408" s="166"/>
      <c r="AB408" s="166"/>
      <c r="AC408" s="699"/>
      <c r="AD408" s="166"/>
      <c r="AE408" s="166"/>
      <c r="AF408" s="166"/>
    </row>
    <row r="409">
      <c r="W409" s="166"/>
      <c r="X409" s="697"/>
      <c r="Z409" s="166"/>
      <c r="AA409" s="166"/>
      <c r="AB409" s="166"/>
      <c r="AC409" s="699"/>
      <c r="AD409" s="166"/>
      <c r="AE409" s="166"/>
      <c r="AF409" s="166"/>
    </row>
    <row r="410">
      <c r="W410" s="166"/>
      <c r="X410" s="697"/>
      <c r="Z410" s="166"/>
      <c r="AA410" s="166"/>
      <c r="AB410" s="166"/>
      <c r="AC410" s="699"/>
      <c r="AD410" s="166"/>
      <c r="AE410" s="166"/>
      <c r="AF410" s="166"/>
    </row>
    <row r="411">
      <c r="W411" s="166"/>
      <c r="X411" s="697"/>
      <c r="Z411" s="166"/>
      <c r="AA411" s="166"/>
      <c r="AB411" s="166"/>
      <c r="AC411" s="699"/>
      <c r="AD411" s="166"/>
      <c r="AE411" s="166"/>
      <c r="AF411" s="166"/>
    </row>
    <row r="412">
      <c r="W412" s="166"/>
      <c r="X412" s="697"/>
      <c r="Z412" s="166"/>
      <c r="AA412" s="166"/>
      <c r="AB412" s="166"/>
      <c r="AC412" s="699"/>
      <c r="AD412" s="166"/>
      <c r="AE412" s="166"/>
      <c r="AF412" s="166"/>
    </row>
    <row r="413">
      <c r="W413" s="166"/>
      <c r="X413" s="697"/>
      <c r="Z413" s="166"/>
      <c r="AA413" s="166"/>
      <c r="AB413" s="166"/>
      <c r="AC413" s="699"/>
      <c r="AD413" s="166"/>
      <c r="AE413" s="166"/>
      <c r="AF413" s="166"/>
    </row>
    <row r="414">
      <c r="W414" s="166"/>
      <c r="X414" s="697"/>
      <c r="Z414" s="166"/>
      <c r="AA414" s="166"/>
      <c r="AB414" s="166"/>
      <c r="AC414" s="699"/>
      <c r="AD414" s="166"/>
      <c r="AE414" s="166"/>
      <c r="AF414" s="166"/>
    </row>
    <row r="415">
      <c r="W415" s="166"/>
      <c r="X415" s="697"/>
      <c r="Z415" s="166"/>
      <c r="AA415" s="166"/>
      <c r="AB415" s="166"/>
      <c r="AC415" s="699"/>
      <c r="AD415" s="166"/>
      <c r="AE415" s="166"/>
      <c r="AF415" s="166"/>
    </row>
    <row r="416">
      <c r="W416" s="166"/>
      <c r="X416" s="697"/>
      <c r="Z416" s="166"/>
      <c r="AA416" s="166"/>
      <c r="AB416" s="166"/>
      <c r="AC416" s="699"/>
      <c r="AD416" s="166"/>
      <c r="AE416" s="166"/>
      <c r="AF416" s="166"/>
    </row>
    <row r="417">
      <c r="W417" s="166"/>
      <c r="X417" s="697"/>
      <c r="Z417" s="166"/>
      <c r="AA417" s="166"/>
      <c r="AB417" s="166"/>
      <c r="AC417" s="699"/>
      <c r="AD417" s="166"/>
      <c r="AE417" s="166"/>
      <c r="AF417" s="166"/>
    </row>
    <row r="418">
      <c r="W418" s="166"/>
      <c r="X418" s="697"/>
      <c r="Z418" s="166"/>
      <c r="AA418" s="166"/>
      <c r="AB418" s="166"/>
      <c r="AC418" s="699"/>
      <c r="AD418" s="166"/>
      <c r="AE418" s="166"/>
      <c r="AF418" s="166"/>
    </row>
    <row r="419">
      <c r="W419" s="166"/>
      <c r="X419" s="697"/>
      <c r="Z419" s="166"/>
      <c r="AA419" s="166"/>
      <c r="AB419" s="166"/>
      <c r="AC419" s="699"/>
      <c r="AD419" s="166"/>
      <c r="AE419" s="166"/>
      <c r="AF419" s="166"/>
    </row>
    <row r="420">
      <c r="W420" s="166"/>
      <c r="X420" s="697"/>
      <c r="Z420" s="166"/>
      <c r="AA420" s="166"/>
      <c r="AB420" s="166"/>
      <c r="AC420" s="699"/>
      <c r="AD420" s="166"/>
      <c r="AE420" s="166"/>
      <c r="AF420" s="166"/>
    </row>
    <row r="421">
      <c r="W421" s="166"/>
      <c r="X421" s="697"/>
      <c r="Z421" s="166"/>
      <c r="AA421" s="166"/>
      <c r="AB421" s="166"/>
      <c r="AC421" s="699"/>
      <c r="AD421" s="166"/>
      <c r="AE421" s="166"/>
      <c r="AF421" s="166"/>
    </row>
    <row r="422">
      <c r="W422" s="166"/>
      <c r="X422" s="697"/>
      <c r="Z422" s="166"/>
      <c r="AA422" s="166"/>
      <c r="AB422" s="166"/>
      <c r="AC422" s="699"/>
      <c r="AD422" s="166"/>
      <c r="AE422" s="166"/>
      <c r="AF422" s="166"/>
    </row>
    <row r="423">
      <c r="W423" s="166"/>
      <c r="X423" s="697"/>
      <c r="Z423" s="166"/>
      <c r="AA423" s="166"/>
      <c r="AB423" s="166"/>
      <c r="AC423" s="699"/>
      <c r="AD423" s="166"/>
      <c r="AE423" s="166"/>
      <c r="AF423" s="166"/>
    </row>
    <row r="424">
      <c r="W424" s="166"/>
      <c r="X424" s="697"/>
      <c r="Z424" s="166"/>
      <c r="AA424" s="166"/>
      <c r="AB424" s="166"/>
      <c r="AC424" s="699"/>
      <c r="AD424" s="166"/>
      <c r="AE424" s="166"/>
      <c r="AF424" s="166"/>
    </row>
    <row r="425">
      <c r="W425" s="166"/>
      <c r="X425" s="697"/>
      <c r="Z425" s="166"/>
      <c r="AA425" s="166"/>
      <c r="AB425" s="166"/>
      <c r="AC425" s="699"/>
      <c r="AD425" s="166"/>
      <c r="AE425" s="166"/>
      <c r="AF425" s="166"/>
    </row>
    <row r="426">
      <c r="W426" s="166"/>
      <c r="X426" s="697"/>
      <c r="Z426" s="166"/>
      <c r="AA426" s="166"/>
      <c r="AB426" s="166"/>
      <c r="AC426" s="699"/>
      <c r="AD426" s="166"/>
      <c r="AE426" s="166"/>
      <c r="AF426" s="166"/>
    </row>
    <row r="427">
      <c r="W427" s="166"/>
      <c r="X427" s="697"/>
      <c r="Z427" s="166"/>
      <c r="AA427" s="166"/>
      <c r="AB427" s="166"/>
      <c r="AC427" s="699"/>
      <c r="AD427" s="166"/>
      <c r="AE427" s="166"/>
      <c r="AF427" s="166"/>
    </row>
    <row r="428">
      <c r="W428" s="166"/>
      <c r="X428" s="697"/>
      <c r="Z428" s="166"/>
      <c r="AA428" s="166"/>
      <c r="AB428" s="166"/>
      <c r="AC428" s="699"/>
      <c r="AD428" s="166"/>
      <c r="AE428" s="166"/>
      <c r="AF428" s="166"/>
    </row>
    <row r="429">
      <c r="W429" s="166"/>
      <c r="X429" s="697"/>
      <c r="Z429" s="166"/>
      <c r="AA429" s="166"/>
      <c r="AB429" s="166"/>
      <c r="AC429" s="699"/>
      <c r="AD429" s="166"/>
      <c r="AE429" s="166"/>
      <c r="AF429" s="166"/>
    </row>
    <row r="430">
      <c r="W430" s="166"/>
      <c r="X430" s="697"/>
      <c r="Z430" s="166"/>
      <c r="AA430" s="166"/>
      <c r="AB430" s="166"/>
      <c r="AC430" s="699"/>
      <c r="AD430" s="166"/>
      <c r="AE430" s="166"/>
      <c r="AF430" s="166"/>
    </row>
    <row r="431">
      <c r="W431" s="166"/>
      <c r="X431" s="697"/>
      <c r="Z431" s="166"/>
      <c r="AA431" s="166"/>
      <c r="AB431" s="166"/>
      <c r="AC431" s="699"/>
      <c r="AD431" s="166"/>
      <c r="AE431" s="166"/>
      <c r="AF431" s="166"/>
    </row>
    <row r="432">
      <c r="W432" s="166"/>
      <c r="X432" s="697"/>
      <c r="Z432" s="166"/>
      <c r="AA432" s="166"/>
      <c r="AB432" s="166"/>
      <c r="AC432" s="699"/>
      <c r="AD432" s="166"/>
      <c r="AE432" s="166"/>
      <c r="AF432" s="166"/>
    </row>
    <row r="433">
      <c r="W433" s="166"/>
      <c r="X433" s="697"/>
      <c r="Z433" s="166"/>
      <c r="AA433" s="166"/>
      <c r="AB433" s="166"/>
      <c r="AC433" s="699"/>
      <c r="AD433" s="166"/>
      <c r="AE433" s="166"/>
      <c r="AF433" s="166"/>
    </row>
    <row r="434">
      <c r="W434" s="166"/>
      <c r="X434" s="697"/>
      <c r="Z434" s="166"/>
      <c r="AA434" s="166"/>
      <c r="AB434" s="166"/>
      <c r="AC434" s="699"/>
      <c r="AD434" s="166"/>
      <c r="AE434" s="166"/>
      <c r="AF434" s="166"/>
    </row>
    <row r="435">
      <c r="W435" s="166"/>
      <c r="X435" s="697"/>
      <c r="Z435" s="166"/>
      <c r="AA435" s="166"/>
      <c r="AB435" s="166"/>
      <c r="AC435" s="699"/>
      <c r="AD435" s="166"/>
      <c r="AE435" s="166"/>
      <c r="AF435" s="166"/>
    </row>
    <row r="436">
      <c r="W436" s="166"/>
      <c r="X436" s="697"/>
      <c r="Z436" s="166"/>
      <c r="AA436" s="166"/>
      <c r="AB436" s="166"/>
      <c r="AC436" s="699"/>
      <c r="AD436" s="166"/>
      <c r="AE436" s="166"/>
      <c r="AF436" s="166"/>
    </row>
    <row r="437">
      <c r="W437" s="166"/>
      <c r="X437" s="697"/>
      <c r="Z437" s="166"/>
      <c r="AA437" s="166"/>
      <c r="AB437" s="166"/>
      <c r="AC437" s="699"/>
      <c r="AD437" s="166"/>
      <c r="AE437" s="166"/>
      <c r="AF437" s="166"/>
    </row>
    <row r="438">
      <c r="W438" s="166"/>
      <c r="X438" s="697"/>
      <c r="Z438" s="166"/>
      <c r="AA438" s="166"/>
      <c r="AB438" s="166"/>
      <c r="AC438" s="699"/>
      <c r="AD438" s="166"/>
      <c r="AE438" s="166"/>
      <c r="AF438" s="166"/>
    </row>
    <row r="439">
      <c r="W439" s="166"/>
      <c r="X439" s="697"/>
      <c r="Z439" s="166"/>
      <c r="AA439" s="166"/>
      <c r="AB439" s="166"/>
      <c r="AC439" s="699"/>
      <c r="AD439" s="166"/>
      <c r="AE439" s="166"/>
      <c r="AF439" s="166"/>
    </row>
    <row r="440">
      <c r="W440" s="166"/>
      <c r="X440" s="697"/>
      <c r="Z440" s="166"/>
      <c r="AA440" s="166"/>
      <c r="AB440" s="166"/>
      <c r="AC440" s="699"/>
      <c r="AD440" s="166"/>
      <c r="AE440" s="166"/>
      <c r="AF440" s="166"/>
    </row>
    <row r="441">
      <c r="W441" s="166"/>
      <c r="X441" s="697"/>
      <c r="Z441" s="166"/>
      <c r="AA441" s="166"/>
      <c r="AB441" s="166"/>
      <c r="AC441" s="699"/>
      <c r="AD441" s="166"/>
      <c r="AE441" s="166"/>
      <c r="AF441" s="166"/>
    </row>
    <row r="442">
      <c r="W442" s="166"/>
      <c r="X442" s="697"/>
      <c r="Z442" s="166"/>
      <c r="AA442" s="166"/>
      <c r="AB442" s="166"/>
      <c r="AC442" s="699"/>
      <c r="AD442" s="166"/>
      <c r="AE442" s="166"/>
      <c r="AF442" s="166"/>
    </row>
    <row r="443">
      <c r="W443" s="166"/>
      <c r="X443" s="697"/>
      <c r="Z443" s="166"/>
      <c r="AA443" s="166"/>
      <c r="AB443" s="166"/>
      <c r="AC443" s="699"/>
      <c r="AD443" s="166"/>
      <c r="AE443" s="166"/>
      <c r="AF443" s="166"/>
    </row>
    <row r="444">
      <c r="W444" s="166"/>
      <c r="X444" s="697"/>
      <c r="Z444" s="166"/>
      <c r="AA444" s="166"/>
      <c r="AB444" s="166"/>
      <c r="AC444" s="699"/>
      <c r="AD444" s="166"/>
      <c r="AE444" s="166"/>
      <c r="AF444" s="166"/>
    </row>
    <row r="445">
      <c r="W445" s="166"/>
      <c r="X445" s="697"/>
      <c r="Z445" s="166"/>
      <c r="AA445" s="166"/>
      <c r="AB445" s="166"/>
      <c r="AC445" s="699"/>
      <c r="AD445" s="166"/>
      <c r="AE445" s="166"/>
      <c r="AF445" s="166"/>
    </row>
    <row r="446">
      <c r="W446" s="166"/>
      <c r="X446" s="697"/>
      <c r="Z446" s="166"/>
      <c r="AA446" s="166"/>
      <c r="AB446" s="166"/>
      <c r="AC446" s="699"/>
      <c r="AD446" s="166"/>
      <c r="AE446" s="166"/>
      <c r="AF446" s="166"/>
    </row>
    <row r="447">
      <c r="W447" s="166"/>
      <c r="X447" s="697"/>
      <c r="Z447" s="166"/>
      <c r="AA447" s="166"/>
      <c r="AB447" s="166"/>
      <c r="AC447" s="699"/>
      <c r="AD447" s="166"/>
      <c r="AE447" s="166"/>
      <c r="AF447" s="166"/>
    </row>
    <row r="448">
      <c r="W448" s="166"/>
      <c r="X448" s="697"/>
      <c r="Z448" s="166"/>
      <c r="AA448" s="166"/>
      <c r="AB448" s="166"/>
      <c r="AC448" s="699"/>
      <c r="AD448" s="166"/>
      <c r="AE448" s="166"/>
      <c r="AF448" s="166"/>
    </row>
    <row r="449">
      <c r="W449" s="166"/>
      <c r="X449" s="697"/>
      <c r="Z449" s="166"/>
      <c r="AA449" s="166"/>
      <c r="AB449" s="166"/>
      <c r="AC449" s="699"/>
      <c r="AD449" s="166"/>
      <c r="AE449" s="166"/>
      <c r="AF449" s="166"/>
    </row>
    <row r="450">
      <c r="W450" s="166"/>
      <c r="X450" s="697"/>
      <c r="Z450" s="166"/>
      <c r="AA450" s="166"/>
      <c r="AB450" s="166"/>
      <c r="AC450" s="699"/>
      <c r="AD450" s="166"/>
      <c r="AE450" s="166"/>
      <c r="AF450" s="166"/>
    </row>
    <row r="451">
      <c r="W451" s="166"/>
      <c r="X451" s="697"/>
      <c r="Z451" s="166"/>
      <c r="AA451" s="166"/>
      <c r="AB451" s="166"/>
      <c r="AC451" s="699"/>
      <c r="AD451" s="166"/>
      <c r="AE451" s="166"/>
      <c r="AF451" s="166"/>
    </row>
    <row r="452">
      <c r="W452" s="166"/>
      <c r="X452" s="697"/>
      <c r="Z452" s="166"/>
      <c r="AA452" s="166"/>
      <c r="AB452" s="166"/>
      <c r="AC452" s="699"/>
      <c r="AD452" s="166"/>
      <c r="AE452" s="166"/>
      <c r="AF452" s="166"/>
    </row>
    <row r="453">
      <c r="W453" s="166"/>
      <c r="X453" s="697"/>
      <c r="Z453" s="166"/>
      <c r="AA453" s="166"/>
      <c r="AB453" s="166"/>
      <c r="AC453" s="699"/>
      <c r="AD453" s="166"/>
      <c r="AE453" s="166"/>
      <c r="AF453" s="166"/>
    </row>
    <row r="454">
      <c r="W454" s="166"/>
      <c r="X454" s="697"/>
      <c r="Z454" s="166"/>
      <c r="AA454" s="166"/>
      <c r="AB454" s="166"/>
      <c r="AC454" s="699"/>
      <c r="AD454" s="166"/>
      <c r="AE454" s="166"/>
      <c r="AF454" s="166"/>
    </row>
    <row r="455">
      <c r="W455" s="166"/>
      <c r="X455" s="697"/>
      <c r="Z455" s="166"/>
      <c r="AA455" s="166"/>
      <c r="AB455" s="166"/>
      <c r="AC455" s="699"/>
      <c r="AD455" s="166"/>
      <c r="AE455" s="166"/>
      <c r="AF455" s="166"/>
    </row>
    <row r="456">
      <c r="W456" s="166"/>
      <c r="X456" s="697"/>
      <c r="Z456" s="166"/>
      <c r="AA456" s="166"/>
      <c r="AB456" s="166"/>
      <c r="AC456" s="699"/>
      <c r="AD456" s="166"/>
      <c r="AE456" s="166"/>
      <c r="AF456" s="166"/>
    </row>
    <row r="457">
      <c r="W457" s="166"/>
      <c r="X457" s="697"/>
      <c r="Z457" s="166"/>
      <c r="AA457" s="166"/>
      <c r="AB457" s="166"/>
      <c r="AC457" s="699"/>
      <c r="AD457" s="166"/>
      <c r="AE457" s="166"/>
      <c r="AF457" s="166"/>
    </row>
    <row r="458">
      <c r="W458" s="166"/>
      <c r="X458" s="697"/>
      <c r="Z458" s="166"/>
      <c r="AA458" s="166"/>
      <c r="AB458" s="166"/>
      <c r="AC458" s="699"/>
      <c r="AD458" s="166"/>
      <c r="AE458" s="166"/>
      <c r="AF458" s="166"/>
    </row>
    <row r="459">
      <c r="W459" s="166"/>
      <c r="X459" s="697"/>
      <c r="Z459" s="166"/>
      <c r="AA459" s="166"/>
      <c r="AB459" s="166"/>
      <c r="AC459" s="699"/>
      <c r="AD459" s="166"/>
      <c r="AE459" s="166"/>
      <c r="AF459" s="166"/>
    </row>
    <row r="460">
      <c r="W460" s="166"/>
      <c r="X460" s="697"/>
      <c r="Z460" s="166"/>
      <c r="AA460" s="166"/>
      <c r="AB460" s="166"/>
      <c r="AC460" s="699"/>
      <c r="AD460" s="166"/>
      <c r="AE460" s="166"/>
      <c r="AF460" s="166"/>
    </row>
    <row r="461">
      <c r="W461" s="166"/>
      <c r="X461" s="697"/>
      <c r="Z461" s="166"/>
      <c r="AA461" s="166"/>
      <c r="AB461" s="166"/>
      <c r="AC461" s="699"/>
      <c r="AD461" s="166"/>
      <c r="AE461" s="166"/>
      <c r="AF461" s="166"/>
    </row>
    <row r="462">
      <c r="W462" s="166"/>
      <c r="X462" s="697"/>
      <c r="Z462" s="166"/>
      <c r="AA462" s="166"/>
      <c r="AB462" s="166"/>
      <c r="AC462" s="699"/>
      <c r="AD462" s="166"/>
      <c r="AE462" s="166"/>
      <c r="AF462" s="166"/>
    </row>
    <row r="463">
      <c r="W463" s="166"/>
      <c r="X463" s="697"/>
      <c r="Z463" s="166"/>
      <c r="AA463" s="166"/>
      <c r="AB463" s="166"/>
      <c r="AC463" s="699"/>
      <c r="AD463" s="166"/>
      <c r="AE463" s="166"/>
      <c r="AF463" s="166"/>
    </row>
    <row r="464">
      <c r="W464" s="166"/>
      <c r="X464" s="697"/>
      <c r="Z464" s="166"/>
      <c r="AA464" s="166"/>
      <c r="AB464" s="166"/>
      <c r="AC464" s="699"/>
      <c r="AD464" s="166"/>
      <c r="AE464" s="166"/>
      <c r="AF464" s="166"/>
    </row>
    <row r="465">
      <c r="W465" s="166"/>
      <c r="X465" s="697"/>
      <c r="Z465" s="166"/>
      <c r="AA465" s="166"/>
      <c r="AB465" s="166"/>
      <c r="AC465" s="699"/>
      <c r="AD465" s="166"/>
      <c r="AE465" s="166"/>
      <c r="AF465" s="166"/>
    </row>
    <row r="466">
      <c r="W466" s="166"/>
      <c r="X466" s="697"/>
      <c r="Z466" s="166"/>
      <c r="AA466" s="166"/>
      <c r="AB466" s="166"/>
      <c r="AC466" s="699"/>
      <c r="AD466" s="166"/>
      <c r="AE466" s="166"/>
      <c r="AF466" s="166"/>
    </row>
    <row r="467">
      <c r="W467" s="166"/>
      <c r="X467" s="697"/>
      <c r="Z467" s="166"/>
      <c r="AA467" s="166"/>
      <c r="AB467" s="166"/>
      <c r="AC467" s="699"/>
      <c r="AD467" s="166"/>
      <c r="AE467" s="166"/>
      <c r="AF467" s="166"/>
    </row>
    <row r="468">
      <c r="W468" s="166"/>
      <c r="X468" s="697"/>
      <c r="Z468" s="166"/>
      <c r="AA468" s="166"/>
      <c r="AB468" s="166"/>
      <c r="AC468" s="699"/>
      <c r="AD468" s="166"/>
      <c r="AE468" s="166"/>
      <c r="AF468" s="166"/>
    </row>
    <row r="469">
      <c r="W469" s="166"/>
      <c r="X469" s="697"/>
      <c r="Z469" s="166"/>
      <c r="AA469" s="166"/>
      <c r="AB469" s="166"/>
      <c r="AC469" s="699"/>
      <c r="AD469" s="166"/>
      <c r="AE469" s="166"/>
      <c r="AF469" s="166"/>
    </row>
    <row r="470">
      <c r="W470" s="166"/>
      <c r="X470" s="697"/>
      <c r="Z470" s="166"/>
      <c r="AA470" s="166"/>
      <c r="AB470" s="166"/>
      <c r="AC470" s="699"/>
      <c r="AD470" s="166"/>
      <c r="AE470" s="166"/>
      <c r="AF470" s="166"/>
    </row>
    <row r="471">
      <c r="W471" s="166"/>
      <c r="X471" s="697"/>
      <c r="Z471" s="166"/>
      <c r="AA471" s="166"/>
      <c r="AB471" s="166"/>
      <c r="AC471" s="699"/>
      <c r="AD471" s="166"/>
      <c r="AE471" s="166"/>
      <c r="AF471" s="166"/>
    </row>
    <row r="472">
      <c r="W472" s="166"/>
      <c r="X472" s="697"/>
      <c r="Z472" s="166"/>
      <c r="AA472" s="166"/>
      <c r="AB472" s="166"/>
      <c r="AC472" s="699"/>
      <c r="AD472" s="166"/>
      <c r="AE472" s="166"/>
      <c r="AF472" s="166"/>
    </row>
    <row r="473">
      <c r="W473" s="166"/>
      <c r="X473" s="697"/>
      <c r="Z473" s="166"/>
      <c r="AA473" s="166"/>
      <c r="AB473" s="166"/>
      <c r="AC473" s="699"/>
      <c r="AD473" s="166"/>
      <c r="AE473" s="166"/>
      <c r="AF473" s="166"/>
    </row>
    <row r="474">
      <c r="W474" s="166"/>
      <c r="X474" s="697"/>
      <c r="Z474" s="166"/>
      <c r="AA474" s="166"/>
      <c r="AB474" s="166"/>
      <c r="AC474" s="699"/>
      <c r="AD474" s="166"/>
      <c r="AE474" s="166"/>
      <c r="AF474" s="166"/>
    </row>
    <row r="475">
      <c r="W475" s="166"/>
      <c r="X475" s="697"/>
      <c r="Z475" s="166"/>
      <c r="AA475" s="166"/>
      <c r="AB475" s="166"/>
      <c r="AC475" s="699"/>
      <c r="AD475" s="166"/>
      <c r="AE475" s="166"/>
      <c r="AF475" s="166"/>
    </row>
    <row r="476">
      <c r="W476" s="166"/>
      <c r="X476" s="697"/>
      <c r="Z476" s="166"/>
      <c r="AA476" s="166"/>
      <c r="AB476" s="166"/>
      <c r="AC476" s="699"/>
      <c r="AD476" s="166"/>
      <c r="AE476" s="166"/>
      <c r="AF476" s="166"/>
    </row>
    <row r="477">
      <c r="W477" s="166"/>
      <c r="X477" s="697"/>
      <c r="Z477" s="166"/>
      <c r="AA477" s="166"/>
      <c r="AB477" s="166"/>
      <c r="AC477" s="699"/>
      <c r="AD477" s="166"/>
      <c r="AE477" s="166"/>
      <c r="AF477" s="166"/>
    </row>
    <row r="478">
      <c r="W478" s="166"/>
      <c r="X478" s="697"/>
      <c r="Z478" s="166"/>
      <c r="AA478" s="166"/>
      <c r="AB478" s="166"/>
      <c r="AC478" s="699"/>
      <c r="AD478" s="166"/>
      <c r="AE478" s="166"/>
      <c r="AF478" s="166"/>
    </row>
    <row r="479">
      <c r="W479" s="166"/>
      <c r="X479" s="697"/>
      <c r="Z479" s="166"/>
      <c r="AA479" s="166"/>
      <c r="AB479" s="166"/>
      <c r="AC479" s="699"/>
      <c r="AD479" s="166"/>
      <c r="AE479" s="166"/>
      <c r="AF479" s="166"/>
    </row>
    <row r="480">
      <c r="W480" s="166"/>
      <c r="X480" s="697"/>
      <c r="Z480" s="166"/>
      <c r="AA480" s="166"/>
      <c r="AB480" s="166"/>
      <c r="AC480" s="699"/>
      <c r="AD480" s="166"/>
      <c r="AE480" s="166"/>
      <c r="AF480" s="166"/>
    </row>
    <row r="481">
      <c r="W481" s="166"/>
      <c r="X481" s="697"/>
      <c r="Z481" s="166"/>
      <c r="AA481" s="166"/>
      <c r="AB481" s="166"/>
      <c r="AC481" s="699"/>
      <c r="AD481" s="166"/>
      <c r="AE481" s="166"/>
      <c r="AF481" s="166"/>
    </row>
    <row r="482">
      <c r="W482" s="166"/>
      <c r="X482" s="697"/>
      <c r="Z482" s="166"/>
      <c r="AA482" s="166"/>
      <c r="AB482" s="166"/>
      <c r="AC482" s="699"/>
      <c r="AD482" s="166"/>
      <c r="AE482" s="166"/>
      <c r="AF482" s="166"/>
    </row>
    <row r="483">
      <c r="W483" s="166"/>
      <c r="X483" s="697"/>
      <c r="Z483" s="166"/>
      <c r="AA483" s="166"/>
      <c r="AB483" s="166"/>
      <c r="AC483" s="699"/>
      <c r="AD483" s="166"/>
      <c r="AE483" s="166"/>
      <c r="AF483" s="166"/>
    </row>
    <row r="484">
      <c r="W484" s="166"/>
      <c r="X484" s="697"/>
      <c r="Z484" s="166"/>
      <c r="AA484" s="166"/>
      <c r="AB484" s="166"/>
      <c r="AC484" s="699"/>
      <c r="AD484" s="166"/>
      <c r="AE484" s="166"/>
      <c r="AF484" s="166"/>
    </row>
    <row r="485">
      <c r="W485" s="166"/>
      <c r="X485" s="697"/>
      <c r="Z485" s="166"/>
      <c r="AA485" s="166"/>
      <c r="AB485" s="166"/>
      <c r="AC485" s="699"/>
      <c r="AD485" s="166"/>
      <c r="AE485" s="166"/>
      <c r="AF485" s="166"/>
    </row>
    <row r="486">
      <c r="W486" s="166"/>
      <c r="X486" s="697"/>
      <c r="Z486" s="166"/>
      <c r="AA486" s="166"/>
      <c r="AB486" s="166"/>
      <c r="AC486" s="699"/>
      <c r="AD486" s="166"/>
      <c r="AE486" s="166"/>
      <c r="AF486" s="166"/>
    </row>
    <row r="487">
      <c r="W487" s="166"/>
      <c r="X487" s="697"/>
      <c r="Z487" s="166"/>
      <c r="AA487" s="166"/>
      <c r="AB487" s="166"/>
      <c r="AC487" s="699"/>
      <c r="AD487" s="166"/>
      <c r="AE487" s="166"/>
      <c r="AF487" s="166"/>
    </row>
    <row r="488">
      <c r="W488" s="166"/>
      <c r="X488" s="697"/>
      <c r="Z488" s="166"/>
      <c r="AA488" s="166"/>
      <c r="AB488" s="166"/>
      <c r="AC488" s="699"/>
      <c r="AD488" s="166"/>
      <c r="AE488" s="166"/>
      <c r="AF488" s="166"/>
    </row>
    <row r="489">
      <c r="W489" s="166"/>
      <c r="X489" s="697"/>
      <c r="Z489" s="166"/>
      <c r="AA489" s="166"/>
      <c r="AB489" s="166"/>
      <c r="AC489" s="699"/>
      <c r="AD489" s="166"/>
      <c r="AE489" s="166"/>
      <c r="AF489" s="166"/>
    </row>
    <row r="490">
      <c r="W490" s="166"/>
      <c r="X490" s="697"/>
      <c r="Z490" s="166"/>
      <c r="AA490" s="166"/>
      <c r="AB490" s="166"/>
      <c r="AC490" s="699"/>
      <c r="AD490" s="166"/>
      <c r="AE490" s="166"/>
      <c r="AF490" s="166"/>
    </row>
    <row r="491">
      <c r="W491" s="166"/>
      <c r="X491" s="697"/>
      <c r="Z491" s="166"/>
      <c r="AA491" s="166"/>
      <c r="AB491" s="166"/>
      <c r="AC491" s="699"/>
      <c r="AD491" s="166"/>
      <c r="AE491" s="166"/>
      <c r="AF491" s="166"/>
    </row>
    <row r="492">
      <c r="W492" s="166"/>
      <c r="X492" s="697"/>
      <c r="Z492" s="166"/>
      <c r="AA492" s="166"/>
      <c r="AB492" s="166"/>
      <c r="AC492" s="699"/>
      <c r="AD492" s="166"/>
      <c r="AE492" s="166"/>
      <c r="AF492" s="166"/>
    </row>
    <row r="493">
      <c r="W493" s="166"/>
      <c r="X493" s="697"/>
      <c r="Z493" s="166"/>
      <c r="AA493" s="166"/>
      <c r="AB493" s="166"/>
      <c r="AC493" s="699"/>
      <c r="AD493" s="166"/>
      <c r="AE493" s="166"/>
      <c r="AF493" s="166"/>
    </row>
    <row r="494">
      <c r="W494" s="166"/>
      <c r="X494" s="697"/>
      <c r="Z494" s="166"/>
      <c r="AA494" s="166"/>
      <c r="AB494" s="166"/>
      <c r="AC494" s="699"/>
      <c r="AD494" s="166"/>
      <c r="AE494" s="166"/>
      <c r="AF494" s="166"/>
    </row>
    <row r="495">
      <c r="W495" s="166"/>
      <c r="X495" s="697"/>
      <c r="Z495" s="166"/>
      <c r="AA495" s="166"/>
      <c r="AB495" s="166"/>
      <c r="AC495" s="699"/>
      <c r="AD495" s="166"/>
      <c r="AE495" s="166"/>
      <c r="AF495" s="166"/>
    </row>
    <row r="496">
      <c r="W496" s="166"/>
      <c r="X496" s="697"/>
      <c r="Z496" s="166"/>
      <c r="AA496" s="166"/>
      <c r="AB496" s="166"/>
      <c r="AC496" s="699"/>
      <c r="AD496" s="166"/>
      <c r="AE496" s="166"/>
      <c r="AF496" s="166"/>
    </row>
    <row r="497">
      <c r="W497" s="166"/>
      <c r="X497" s="697"/>
      <c r="Z497" s="166"/>
      <c r="AA497" s="166"/>
      <c r="AB497" s="166"/>
      <c r="AC497" s="699"/>
      <c r="AD497" s="166"/>
      <c r="AE497" s="166"/>
      <c r="AF497" s="166"/>
    </row>
    <row r="498">
      <c r="W498" s="166"/>
      <c r="X498" s="697"/>
      <c r="Z498" s="166"/>
      <c r="AA498" s="166"/>
      <c r="AB498" s="166"/>
      <c r="AC498" s="699"/>
      <c r="AD498" s="166"/>
      <c r="AE498" s="166"/>
      <c r="AF498" s="166"/>
    </row>
    <row r="499">
      <c r="W499" s="166"/>
      <c r="X499" s="697"/>
      <c r="Z499" s="166"/>
      <c r="AA499" s="166"/>
      <c r="AB499" s="166"/>
      <c r="AC499" s="699"/>
      <c r="AD499" s="166"/>
      <c r="AE499" s="166"/>
      <c r="AF499" s="166"/>
    </row>
    <row r="500">
      <c r="W500" s="166"/>
      <c r="X500" s="697"/>
      <c r="Z500" s="166"/>
      <c r="AA500" s="166"/>
      <c r="AB500" s="166"/>
      <c r="AC500" s="699"/>
      <c r="AD500" s="166"/>
      <c r="AE500" s="166"/>
      <c r="AF500" s="166"/>
    </row>
    <row r="501">
      <c r="W501" s="166"/>
      <c r="X501" s="697"/>
      <c r="Z501" s="166"/>
      <c r="AA501" s="166"/>
      <c r="AB501" s="166"/>
      <c r="AC501" s="699"/>
      <c r="AD501" s="166"/>
      <c r="AE501" s="166"/>
      <c r="AF501" s="166"/>
    </row>
    <row r="502">
      <c r="W502" s="166"/>
      <c r="X502" s="697"/>
      <c r="Z502" s="166"/>
      <c r="AA502" s="166"/>
      <c r="AB502" s="166"/>
      <c r="AC502" s="699"/>
      <c r="AD502" s="166"/>
      <c r="AE502" s="166"/>
      <c r="AF502" s="166"/>
    </row>
    <row r="503">
      <c r="W503" s="166"/>
      <c r="X503" s="697"/>
      <c r="Z503" s="166"/>
      <c r="AA503" s="166"/>
      <c r="AB503" s="166"/>
      <c r="AC503" s="699"/>
      <c r="AD503" s="166"/>
      <c r="AE503" s="166"/>
      <c r="AF503" s="166"/>
    </row>
    <row r="504">
      <c r="W504" s="166"/>
      <c r="X504" s="697"/>
      <c r="Z504" s="166"/>
      <c r="AA504" s="166"/>
      <c r="AB504" s="166"/>
      <c r="AC504" s="699"/>
      <c r="AD504" s="166"/>
      <c r="AE504" s="166"/>
      <c r="AF504" s="166"/>
    </row>
    <row r="505">
      <c r="W505" s="166"/>
      <c r="X505" s="697"/>
      <c r="Z505" s="166"/>
      <c r="AA505" s="166"/>
      <c r="AB505" s="166"/>
      <c r="AC505" s="699"/>
      <c r="AD505" s="166"/>
      <c r="AE505" s="166"/>
      <c r="AF505" s="166"/>
    </row>
    <row r="506">
      <c r="W506" s="166"/>
      <c r="X506" s="697"/>
      <c r="Z506" s="166"/>
      <c r="AA506" s="166"/>
      <c r="AB506" s="166"/>
      <c r="AC506" s="699"/>
      <c r="AD506" s="166"/>
      <c r="AE506" s="166"/>
      <c r="AF506" s="166"/>
    </row>
    <row r="507">
      <c r="W507" s="166"/>
      <c r="X507" s="697"/>
      <c r="Z507" s="166"/>
      <c r="AA507" s="166"/>
      <c r="AB507" s="166"/>
      <c r="AC507" s="699"/>
      <c r="AD507" s="166"/>
      <c r="AE507" s="166"/>
      <c r="AF507" s="166"/>
    </row>
    <row r="508">
      <c r="W508" s="166"/>
      <c r="X508" s="697"/>
      <c r="Z508" s="166"/>
      <c r="AA508" s="166"/>
      <c r="AB508" s="166"/>
      <c r="AC508" s="699"/>
      <c r="AD508" s="166"/>
      <c r="AE508" s="166"/>
      <c r="AF508" s="166"/>
    </row>
    <row r="509">
      <c r="W509" s="166"/>
      <c r="X509" s="697"/>
      <c r="Z509" s="166"/>
      <c r="AA509" s="166"/>
      <c r="AB509" s="166"/>
      <c r="AC509" s="699"/>
      <c r="AD509" s="166"/>
      <c r="AE509" s="166"/>
      <c r="AF509" s="166"/>
    </row>
    <row r="510">
      <c r="W510" s="166"/>
      <c r="X510" s="697"/>
      <c r="Z510" s="166"/>
      <c r="AA510" s="166"/>
      <c r="AB510" s="166"/>
      <c r="AC510" s="699"/>
      <c r="AD510" s="166"/>
      <c r="AE510" s="166"/>
      <c r="AF510" s="166"/>
    </row>
    <row r="511">
      <c r="W511" s="166"/>
      <c r="X511" s="697"/>
      <c r="Z511" s="166"/>
      <c r="AA511" s="166"/>
      <c r="AB511" s="166"/>
      <c r="AC511" s="699"/>
      <c r="AD511" s="166"/>
      <c r="AE511" s="166"/>
      <c r="AF511" s="166"/>
    </row>
    <row r="512">
      <c r="W512" s="166"/>
      <c r="X512" s="697"/>
      <c r="Z512" s="166"/>
      <c r="AA512" s="166"/>
      <c r="AB512" s="166"/>
      <c r="AC512" s="699"/>
      <c r="AD512" s="166"/>
      <c r="AE512" s="166"/>
      <c r="AF512" s="166"/>
    </row>
    <row r="513">
      <c r="W513" s="166"/>
      <c r="X513" s="697"/>
      <c r="Z513" s="166"/>
      <c r="AA513" s="166"/>
      <c r="AB513" s="166"/>
      <c r="AC513" s="699"/>
      <c r="AD513" s="166"/>
      <c r="AE513" s="166"/>
      <c r="AF513" s="166"/>
    </row>
    <row r="514">
      <c r="W514" s="166"/>
      <c r="X514" s="697"/>
      <c r="Z514" s="166"/>
      <c r="AA514" s="166"/>
      <c r="AB514" s="166"/>
      <c r="AC514" s="699"/>
      <c r="AD514" s="166"/>
      <c r="AE514" s="166"/>
      <c r="AF514" s="166"/>
    </row>
    <row r="515">
      <c r="W515" s="166"/>
      <c r="X515" s="697"/>
      <c r="Z515" s="166"/>
      <c r="AA515" s="166"/>
      <c r="AB515" s="166"/>
      <c r="AC515" s="699"/>
      <c r="AD515" s="166"/>
      <c r="AE515" s="166"/>
      <c r="AF515" s="166"/>
    </row>
    <row r="516">
      <c r="W516" s="166"/>
      <c r="X516" s="697"/>
      <c r="Z516" s="166"/>
      <c r="AA516" s="166"/>
      <c r="AB516" s="166"/>
      <c r="AC516" s="699"/>
      <c r="AD516" s="166"/>
      <c r="AE516" s="166"/>
      <c r="AF516" s="166"/>
    </row>
    <row r="517">
      <c r="W517" s="166"/>
      <c r="X517" s="697"/>
      <c r="Z517" s="166"/>
      <c r="AA517" s="166"/>
      <c r="AB517" s="166"/>
      <c r="AC517" s="699"/>
      <c r="AD517" s="166"/>
      <c r="AE517" s="166"/>
      <c r="AF517" s="166"/>
    </row>
    <row r="518">
      <c r="W518" s="166"/>
      <c r="X518" s="697"/>
      <c r="Z518" s="166"/>
      <c r="AA518" s="166"/>
      <c r="AB518" s="166"/>
      <c r="AC518" s="699"/>
      <c r="AD518" s="166"/>
      <c r="AE518" s="166"/>
      <c r="AF518" s="166"/>
    </row>
    <row r="519">
      <c r="W519" s="166"/>
      <c r="X519" s="697"/>
      <c r="Z519" s="166"/>
      <c r="AA519" s="166"/>
      <c r="AB519" s="166"/>
      <c r="AC519" s="699"/>
      <c r="AD519" s="166"/>
      <c r="AE519" s="166"/>
      <c r="AF519" s="166"/>
    </row>
    <row r="520">
      <c r="W520" s="166"/>
      <c r="X520" s="697"/>
      <c r="Z520" s="166"/>
      <c r="AA520" s="166"/>
      <c r="AB520" s="166"/>
      <c r="AC520" s="699"/>
      <c r="AD520" s="166"/>
      <c r="AE520" s="166"/>
      <c r="AF520" s="166"/>
    </row>
    <row r="521">
      <c r="W521" s="166"/>
      <c r="X521" s="697"/>
      <c r="Z521" s="166"/>
      <c r="AA521" s="166"/>
      <c r="AB521" s="166"/>
      <c r="AC521" s="699"/>
      <c r="AD521" s="166"/>
      <c r="AE521" s="166"/>
      <c r="AF521" s="166"/>
    </row>
    <row r="522">
      <c r="W522" s="166"/>
      <c r="X522" s="697"/>
      <c r="Z522" s="166"/>
      <c r="AA522" s="166"/>
      <c r="AB522" s="166"/>
      <c r="AC522" s="699"/>
      <c r="AD522" s="166"/>
      <c r="AE522" s="166"/>
      <c r="AF522" s="166"/>
    </row>
    <row r="523">
      <c r="W523" s="166"/>
      <c r="X523" s="697"/>
      <c r="Z523" s="166"/>
      <c r="AA523" s="166"/>
      <c r="AB523" s="166"/>
      <c r="AC523" s="699"/>
      <c r="AD523" s="166"/>
      <c r="AE523" s="166"/>
      <c r="AF523" s="166"/>
    </row>
    <row r="524">
      <c r="W524" s="166"/>
      <c r="X524" s="697"/>
      <c r="Z524" s="166"/>
      <c r="AA524" s="166"/>
      <c r="AB524" s="166"/>
      <c r="AC524" s="699"/>
      <c r="AD524" s="166"/>
      <c r="AE524" s="166"/>
      <c r="AF524" s="166"/>
    </row>
    <row r="525">
      <c r="W525" s="166"/>
      <c r="X525" s="697"/>
      <c r="Z525" s="166"/>
      <c r="AA525" s="166"/>
      <c r="AB525" s="166"/>
      <c r="AC525" s="699"/>
      <c r="AD525" s="166"/>
      <c r="AE525" s="166"/>
      <c r="AF525" s="166"/>
    </row>
    <row r="526">
      <c r="W526" s="166"/>
      <c r="X526" s="697"/>
      <c r="Z526" s="166"/>
      <c r="AA526" s="166"/>
      <c r="AB526" s="166"/>
      <c r="AC526" s="699"/>
      <c r="AD526" s="166"/>
      <c r="AE526" s="166"/>
      <c r="AF526" s="166"/>
    </row>
    <row r="527">
      <c r="W527" s="166"/>
      <c r="X527" s="697"/>
      <c r="Z527" s="166"/>
      <c r="AA527" s="166"/>
      <c r="AB527" s="166"/>
      <c r="AC527" s="699"/>
      <c r="AD527" s="166"/>
      <c r="AE527" s="166"/>
      <c r="AF527" s="166"/>
    </row>
    <row r="528">
      <c r="W528" s="166"/>
      <c r="X528" s="697"/>
      <c r="Z528" s="166"/>
      <c r="AA528" s="166"/>
      <c r="AB528" s="166"/>
      <c r="AC528" s="699"/>
      <c r="AD528" s="166"/>
      <c r="AE528" s="166"/>
      <c r="AF528" s="166"/>
    </row>
    <row r="529">
      <c r="W529" s="166"/>
      <c r="X529" s="697"/>
      <c r="Z529" s="166"/>
      <c r="AA529" s="166"/>
      <c r="AB529" s="166"/>
      <c r="AC529" s="699"/>
      <c r="AD529" s="166"/>
      <c r="AE529" s="166"/>
      <c r="AF529" s="166"/>
    </row>
    <row r="530">
      <c r="W530" s="166"/>
      <c r="X530" s="697"/>
      <c r="Z530" s="166"/>
      <c r="AA530" s="166"/>
      <c r="AB530" s="166"/>
      <c r="AC530" s="699"/>
      <c r="AD530" s="166"/>
      <c r="AE530" s="166"/>
      <c r="AF530" s="166"/>
    </row>
    <row r="531">
      <c r="W531" s="166"/>
      <c r="X531" s="697"/>
      <c r="Z531" s="166"/>
      <c r="AA531" s="166"/>
      <c r="AB531" s="166"/>
      <c r="AC531" s="699"/>
      <c r="AD531" s="166"/>
      <c r="AE531" s="166"/>
      <c r="AF531" s="166"/>
    </row>
    <row r="532">
      <c r="W532" s="166"/>
      <c r="X532" s="697"/>
      <c r="Z532" s="166"/>
      <c r="AA532" s="166"/>
      <c r="AB532" s="166"/>
      <c r="AC532" s="699"/>
      <c r="AD532" s="166"/>
      <c r="AE532" s="166"/>
      <c r="AF532" s="166"/>
    </row>
    <row r="533">
      <c r="W533" s="166"/>
      <c r="X533" s="697"/>
      <c r="Z533" s="166"/>
      <c r="AA533" s="166"/>
      <c r="AB533" s="166"/>
      <c r="AC533" s="699"/>
      <c r="AD533" s="166"/>
      <c r="AE533" s="166"/>
      <c r="AF533" s="166"/>
    </row>
    <row r="534">
      <c r="W534" s="166"/>
      <c r="X534" s="697"/>
      <c r="Z534" s="166"/>
      <c r="AA534" s="166"/>
      <c r="AB534" s="166"/>
      <c r="AC534" s="699"/>
      <c r="AD534" s="166"/>
      <c r="AE534" s="166"/>
      <c r="AF534" s="166"/>
    </row>
    <row r="535">
      <c r="W535" s="166"/>
      <c r="X535" s="697"/>
      <c r="Z535" s="166"/>
      <c r="AA535" s="166"/>
      <c r="AB535" s="166"/>
      <c r="AC535" s="699"/>
      <c r="AD535" s="166"/>
      <c r="AE535" s="166"/>
      <c r="AF535" s="166"/>
    </row>
    <row r="536">
      <c r="W536" s="166"/>
      <c r="X536" s="697"/>
      <c r="Z536" s="166"/>
      <c r="AA536" s="166"/>
      <c r="AB536" s="166"/>
      <c r="AC536" s="699"/>
      <c r="AD536" s="166"/>
      <c r="AE536" s="166"/>
      <c r="AF536" s="166"/>
    </row>
    <row r="537">
      <c r="W537" s="166"/>
      <c r="X537" s="697"/>
      <c r="Z537" s="166"/>
      <c r="AA537" s="166"/>
      <c r="AB537" s="166"/>
      <c r="AC537" s="699"/>
      <c r="AD537" s="166"/>
      <c r="AE537" s="166"/>
      <c r="AF537" s="166"/>
    </row>
    <row r="538">
      <c r="W538" s="166"/>
      <c r="X538" s="697"/>
      <c r="Z538" s="166"/>
      <c r="AA538" s="166"/>
      <c r="AB538" s="166"/>
      <c r="AC538" s="699"/>
      <c r="AD538" s="166"/>
      <c r="AE538" s="166"/>
      <c r="AF538" s="166"/>
    </row>
    <row r="539">
      <c r="W539" s="166"/>
      <c r="X539" s="697"/>
      <c r="Z539" s="166"/>
      <c r="AA539" s="166"/>
      <c r="AB539" s="166"/>
      <c r="AC539" s="699"/>
      <c r="AD539" s="166"/>
      <c r="AE539" s="166"/>
      <c r="AF539" s="166"/>
    </row>
    <row r="540">
      <c r="W540" s="166"/>
      <c r="X540" s="697"/>
      <c r="Z540" s="166"/>
      <c r="AA540" s="166"/>
      <c r="AB540" s="166"/>
      <c r="AC540" s="699"/>
      <c r="AD540" s="166"/>
      <c r="AE540" s="166"/>
      <c r="AF540" s="166"/>
    </row>
    <row r="541">
      <c r="W541" s="166"/>
      <c r="X541" s="697"/>
      <c r="Z541" s="166"/>
      <c r="AA541" s="166"/>
      <c r="AB541" s="166"/>
      <c r="AC541" s="699"/>
      <c r="AD541" s="166"/>
      <c r="AE541" s="166"/>
      <c r="AF541" s="166"/>
    </row>
    <row r="542">
      <c r="W542" s="166"/>
      <c r="X542" s="697"/>
      <c r="Z542" s="166"/>
      <c r="AA542" s="166"/>
      <c r="AB542" s="166"/>
      <c r="AC542" s="699"/>
      <c r="AD542" s="166"/>
      <c r="AE542" s="166"/>
      <c r="AF542" s="166"/>
    </row>
    <row r="543">
      <c r="W543" s="166"/>
      <c r="X543" s="697"/>
      <c r="Z543" s="166"/>
      <c r="AA543" s="166"/>
      <c r="AB543" s="166"/>
      <c r="AC543" s="699"/>
      <c r="AD543" s="166"/>
      <c r="AE543" s="166"/>
      <c r="AF543" s="166"/>
    </row>
    <row r="544">
      <c r="W544" s="166"/>
      <c r="X544" s="697"/>
      <c r="Z544" s="166"/>
      <c r="AA544" s="166"/>
      <c r="AB544" s="166"/>
      <c r="AC544" s="699"/>
      <c r="AD544" s="166"/>
      <c r="AE544" s="166"/>
      <c r="AF544" s="166"/>
    </row>
    <row r="545">
      <c r="W545" s="166"/>
      <c r="X545" s="697"/>
      <c r="Z545" s="166"/>
      <c r="AA545" s="166"/>
      <c r="AB545" s="166"/>
      <c r="AC545" s="699"/>
      <c r="AD545" s="166"/>
      <c r="AE545" s="166"/>
      <c r="AF545" s="166"/>
    </row>
    <row r="546">
      <c r="W546" s="166"/>
      <c r="X546" s="697"/>
      <c r="Z546" s="166"/>
      <c r="AA546" s="166"/>
      <c r="AB546" s="166"/>
      <c r="AC546" s="699"/>
      <c r="AD546" s="166"/>
      <c r="AE546" s="166"/>
      <c r="AF546" s="166"/>
    </row>
    <row r="547">
      <c r="W547" s="166"/>
      <c r="X547" s="697"/>
      <c r="Z547" s="166"/>
      <c r="AA547" s="166"/>
      <c r="AB547" s="166"/>
      <c r="AC547" s="699"/>
      <c r="AD547" s="166"/>
      <c r="AE547" s="166"/>
      <c r="AF547" s="166"/>
    </row>
    <row r="548">
      <c r="W548" s="166"/>
      <c r="X548" s="697"/>
      <c r="Z548" s="166"/>
      <c r="AA548" s="166"/>
      <c r="AB548" s="166"/>
      <c r="AC548" s="699"/>
      <c r="AD548" s="166"/>
      <c r="AE548" s="166"/>
      <c r="AF548" s="166"/>
    </row>
    <row r="549">
      <c r="W549" s="166"/>
      <c r="X549" s="697"/>
      <c r="Z549" s="166"/>
      <c r="AA549" s="166"/>
      <c r="AB549" s="166"/>
      <c r="AC549" s="699"/>
      <c r="AD549" s="166"/>
      <c r="AE549" s="166"/>
      <c r="AF549" s="166"/>
    </row>
    <row r="550">
      <c r="W550" s="166"/>
      <c r="X550" s="697"/>
      <c r="Z550" s="166"/>
      <c r="AA550" s="166"/>
      <c r="AB550" s="166"/>
      <c r="AC550" s="699"/>
      <c r="AD550" s="166"/>
      <c r="AE550" s="166"/>
      <c r="AF550" s="166"/>
    </row>
    <row r="551">
      <c r="W551" s="166"/>
      <c r="X551" s="697"/>
      <c r="Z551" s="166"/>
      <c r="AA551" s="166"/>
      <c r="AB551" s="166"/>
      <c r="AC551" s="699"/>
      <c r="AD551" s="166"/>
      <c r="AE551" s="166"/>
      <c r="AF551" s="166"/>
    </row>
    <row r="552">
      <c r="W552" s="166"/>
      <c r="X552" s="697"/>
      <c r="Z552" s="166"/>
      <c r="AA552" s="166"/>
      <c r="AB552" s="166"/>
      <c r="AC552" s="699"/>
      <c r="AD552" s="166"/>
      <c r="AE552" s="166"/>
      <c r="AF552" s="166"/>
    </row>
    <row r="553">
      <c r="W553" s="166"/>
      <c r="X553" s="697"/>
      <c r="Z553" s="166"/>
      <c r="AA553" s="166"/>
      <c r="AB553" s="166"/>
      <c r="AC553" s="699"/>
      <c r="AD553" s="166"/>
      <c r="AE553" s="166"/>
      <c r="AF553" s="166"/>
    </row>
    <row r="554">
      <c r="W554" s="166"/>
      <c r="X554" s="697"/>
      <c r="Z554" s="166"/>
      <c r="AA554" s="166"/>
      <c r="AB554" s="166"/>
      <c r="AC554" s="699"/>
      <c r="AD554" s="166"/>
      <c r="AE554" s="166"/>
      <c r="AF554" s="166"/>
    </row>
    <row r="555">
      <c r="W555" s="166"/>
      <c r="X555" s="697"/>
      <c r="Z555" s="166"/>
      <c r="AA555" s="166"/>
      <c r="AB555" s="166"/>
      <c r="AC555" s="699"/>
      <c r="AD555" s="166"/>
      <c r="AE555" s="166"/>
      <c r="AF555" s="166"/>
    </row>
    <row r="556">
      <c r="W556" s="166"/>
      <c r="X556" s="697"/>
      <c r="Z556" s="166"/>
      <c r="AA556" s="166"/>
      <c r="AB556" s="166"/>
      <c r="AC556" s="699"/>
      <c r="AD556" s="166"/>
      <c r="AE556" s="166"/>
      <c r="AF556" s="166"/>
    </row>
    <row r="557">
      <c r="W557" s="166"/>
      <c r="X557" s="697"/>
      <c r="Z557" s="166"/>
      <c r="AA557" s="166"/>
      <c r="AB557" s="166"/>
      <c r="AC557" s="699"/>
      <c r="AD557" s="166"/>
      <c r="AE557" s="166"/>
      <c r="AF557" s="166"/>
    </row>
    <row r="558">
      <c r="W558" s="166"/>
      <c r="X558" s="697"/>
      <c r="Z558" s="166"/>
      <c r="AA558" s="166"/>
      <c r="AB558" s="166"/>
      <c r="AC558" s="699"/>
      <c r="AD558" s="166"/>
      <c r="AE558" s="166"/>
      <c r="AF558" s="166"/>
    </row>
    <row r="559">
      <c r="W559" s="166"/>
      <c r="X559" s="697"/>
      <c r="Z559" s="166"/>
      <c r="AA559" s="166"/>
      <c r="AB559" s="166"/>
      <c r="AC559" s="699"/>
      <c r="AD559" s="166"/>
      <c r="AE559" s="166"/>
      <c r="AF559" s="166"/>
    </row>
    <row r="560">
      <c r="W560" s="166"/>
      <c r="X560" s="697"/>
      <c r="Z560" s="166"/>
      <c r="AA560" s="166"/>
      <c r="AB560" s="166"/>
      <c r="AC560" s="699"/>
      <c r="AD560" s="166"/>
      <c r="AE560" s="166"/>
      <c r="AF560" s="166"/>
    </row>
    <row r="561">
      <c r="W561" s="166"/>
      <c r="X561" s="697"/>
      <c r="Z561" s="166"/>
      <c r="AA561" s="166"/>
      <c r="AB561" s="166"/>
      <c r="AC561" s="699"/>
      <c r="AD561" s="166"/>
      <c r="AE561" s="166"/>
      <c r="AF561" s="166"/>
    </row>
    <row r="562">
      <c r="W562" s="166"/>
      <c r="X562" s="697"/>
      <c r="Z562" s="166"/>
      <c r="AA562" s="166"/>
      <c r="AB562" s="166"/>
      <c r="AC562" s="699"/>
      <c r="AD562" s="166"/>
      <c r="AE562" s="166"/>
      <c r="AF562" s="166"/>
    </row>
    <row r="563">
      <c r="W563" s="166"/>
      <c r="X563" s="697"/>
      <c r="Z563" s="166"/>
      <c r="AA563" s="166"/>
      <c r="AB563" s="166"/>
      <c r="AC563" s="699"/>
      <c r="AD563" s="166"/>
      <c r="AE563" s="166"/>
      <c r="AF563" s="166"/>
    </row>
    <row r="564">
      <c r="W564" s="166"/>
      <c r="X564" s="697"/>
      <c r="Z564" s="166"/>
      <c r="AA564" s="166"/>
      <c r="AB564" s="166"/>
      <c r="AC564" s="699"/>
      <c r="AD564" s="166"/>
      <c r="AE564" s="166"/>
      <c r="AF564" s="166"/>
    </row>
    <row r="565">
      <c r="W565" s="166"/>
      <c r="X565" s="697"/>
      <c r="Z565" s="166"/>
      <c r="AA565" s="166"/>
      <c r="AB565" s="166"/>
      <c r="AC565" s="699"/>
      <c r="AD565" s="166"/>
      <c r="AE565" s="166"/>
      <c r="AF565" s="166"/>
    </row>
    <row r="566">
      <c r="W566" s="166"/>
      <c r="X566" s="697"/>
      <c r="Z566" s="166"/>
      <c r="AA566" s="166"/>
      <c r="AB566" s="166"/>
      <c r="AC566" s="699"/>
      <c r="AD566" s="166"/>
      <c r="AE566" s="166"/>
      <c r="AF566" s="166"/>
    </row>
    <row r="567">
      <c r="W567" s="166"/>
      <c r="X567" s="697"/>
      <c r="Z567" s="166"/>
      <c r="AA567" s="166"/>
      <c r="AB567" s="166"/>
      <c r="AC567" s="699"/>
      <c r="AD567" s="166"/>
      <c r="AE567" s="166"/>
      <c r="AF567" s="166"/>
    </row>
    <row r="568">
      <c r="W568" s="166"/>
      <c r="X568" s="697"/>
      <c r="Z568" s="166"/>
      <c r="AA568" s="166"/>
      <c r="AB568" s="166"/>
      <c r="AC568" s="699"/>
      <c r="AD568" s="166"/>
      <c r="AE568" s="166"/>
      <c r="AF568" s="166"/>
    </row>
    <row r="569">
      <c r="W569" s="166"/>
      <c r="X569" s="697"/>
      <c r="Z569" s="166"/>
      <c r="AA569" s="166"/>
      <c r="AB569" s="166"/>
      <c r="AC569" s="699"/>
      <c r="AD569" s="166"/>
      <c r="AE569" s="166"/>
      <c r="AF569" s="166"/>
    </row>
    <row r="570">
      <c r="W570" s="166"/>
      <c r="X570" s="697"/>
      <c r="Z570" s="166"/>
      <c r="AA570" s="166"/>
      <c r="AB570" s="166"/>
      <c r="AC570" s="699"/>
      <c r="AD570" s="166"/>
      <c r="AE570" s="166"/>
      <c r="AF570" s="166"/>
    </row>
    <row r="571">
      <c r="W571" s="166"/>
      <c r="X571" s="697"/>
      <c r="Z571" s="166"/>
      <c r="AA571" s="166"/>
      <c r="AB571" s="166"/>
      <c r="AC571" s="699"/>
      <c r="AD571" s="166"/>
      <c r="AE571" s="166"/>
      <c r="AF571" s="166"/>
    </row>
    <row r="572">
      <c r="W572" s="166"/>
      <c r="X572" s="697"/>
      <c r="Z572" s="166"/>
      <c r="AA572" s="166"/>
      <c r="AB572" s="166"/>
      <c r="AC572" s="699"/>
      <c r="AD572" s="166"/>
      <c r="AE572" s="166"/>
      <c r="AF572" s="166"/>
    </row>
    <row r="573">
      <c r="W573" s="166"/>
      <c r="X573" s="697"/>
      <c r="Z573" s="166"/>
      <c r="AA573" s="166"/>
      <c r="AB573" s="166"/>
      <c r="AC573" s="699"/>
      <c r="AD573" s="166"/>
      <c r="AE573" s="166"/>
      <c r="AF573" s="166"/>
    </row>
    <row r="574">
      <c r="W574" s="166"/>
      <c r="X574" s="697"/>
      <c r="Z574" s="166"/>
      <c r="AA574" s="166"/>
      <c r="AB574" s="166"/>
      <c r="AC574" s="699"/>
      <c r="AD574" s="166"/>
      <c r="AE574" s="166"/>
      <c r="AF574" s="166"/>
    </row>
    <row r="575">
      <c r="W575" s="166"/>
      <c r="X575" s="697"/>
      <c r="Z575" s="166"/>
      <c r="AA575" s="166"/>
      <c r="AB575" s="166"/>
      <c r="AC575" s="699"/>
      <c r="AD575" s="166"/>
      <c r="AE575" s="166"/>
      <c r="AF575" s="166"/>
    </row>
    <row r="576">
      <c r="W576" s="166"/>
      <c r="X576" s="697"/>
      <c r="Z576" s="166"/>
      <c r="AA576" s="166"/>
      <c r="AB576" s="166"/>
      <c r="AC576" s="699"/>
      <c r="AD576" s="166"/>
      <c r="AE576" s="166"/>
      <c r="AF576" s="166"/>
    </row>
    <row r="577">
      <c r="W577" s="166"/>
      <c r="X577" s="697"/>
      <c r="Z577" s="166"/>
      <c r="AA577" s="166"/>
      <c r="AB577" s="166"/>
      <c r="AC577" s="699"/>
      <c r="AD577" s="166"/>
      <c r="AE577" s="166"/>
      <c r="AF577" s="166"/>
    </row>
    <row r="578">
      <c r="W578" s="166"/>
      <c r="X578" s="697"/>
      <c r="Z578" s="166"/>
      <c r="AA578" s="166"/>
      <c r="AB578" s="166"/>
      <c r="AC578" s="699"/>
      <c r="AD578" s="166"/>
      <c r="AE578" s="166"/>
      <c r="AF578" s="166"/>
    </row>
    <row r="579">
      <c r="W579" s="166"/>
      <c r="X579" s="697"/>
      <c r="Z579" s="166"/>
      <c r="AA579" s="166"/>
      <c r="AB579" s="166"/>
      <c r="AC579" s="699"/>
      <c r="AD579" s="166"/>
      <c r="AE579" s="166"/>
      <c r="AF579" s="166"/>
    </row>
    <row r="580">
      <c r="W580" s="166"/>
      <c r="X580" s="697"/>
      <c r="Z580" s="166"/>
      <c r="AA580" s="166"/>
      <c r="AB580" s="166"/>
      <c r="AC580" s="699"/>
      <c r="AD580" s="166"/>
      <c r="AE580" s="166"/>
      <c r="AF580" s="166"/>
    </row>
    <row r="581">
      <c r="W581" s="166"/>
      <c r="X581" s="697"/>
      <c r="Z581" s="166"/>
      <c r="AA581" s="166"/>
      <c r="AB581" s="166"/>
      <c r="AC581" s="699"/>
      <c r="AD581" s="166"/>
      <c r="AE581" s="166"/>
      <c r="AF581" s="166"/>
    </row>
    <row r="582">
      <c r="W582" s="166"/>
      <c r="X582" s="697"/>
      <c r="Z582" s="166"/>
      <c r="AA582" s="166"/>
      <c r="AB582" s="166"/>
      <c r="AC582" s="699"/>
      <c r="AD582" s="166"/>
      <c r="AE582" s="166"/>
      <c r="AF582" s="166"/>
    </row>
    <row r="583">
      <c r="W583" s="166"/>
      <c r="X583" s="697"/>
      <c r="Z583" s="166"/>
      <c r="AA583" s="166"/>
      <c r="AB583" s="166"/>
      <c r="AC583" s="699"/>
      <c r="AD583" s="166"/>
      <c r="AE583" s="166"/>
      <c r="AF583" s="166"/>
    </row>
    <row r="584">
      <c r="W584" s="166"/>
      <c r="X584" s="697"/>
      <c r="Z584" s="166"/>
      <c r="AA584" s="166"/>
      <c r="AB584" s="166"/>
      <c r="AC584" s="699"/>
      <c r="AD584" s="166"/>
      <c r="AE584" s="166"/>
      <c r="AF584" s="166"/>
    </row>
    <row r="585">
      <c r="W585" s="166"/>
      <c r="X585" s="697"/>
      <c r="Z585" s="166"/>
      <c r="AA585" s="166"/>
      <c r="AB585" s="166"/>
      <c r="AC585" s="699"/>
      <c r="AD585" s="166"/>
      <c r="AE585" s="166"/>
      <c r="AF585" s="166"/>
    </row>
    <row r="586">
      <c r="W586" s="166"/>
      <c r="X586" s="697"/>
      <c r="Z586" s="166"/>
      <c r="AA586" s="166"/>
      <c r="AB586" s="166"/>
      <c r="AC586" s="699"/>
      <c r="AD586" s="166"/>
      <c r="AE586" s="166"/>
      <c r="AF586" s="166"/>
    </row>
    <row r="587">
      <c r="W587" s="166"/>
      <c r="X587" s="697"/>
      <c r="Z587" s="166"/>
      <c r="AA587" s="166"/>
      <c r="AB587" s="166"/>
      <c r="AC587" s="699"/>
      <c r="AD587" s="166"/>
      <c r="AE587" s="166"/>
      <c r="AF587" s="166"/>
    </row>
    <row r="588">
      <c r="W588" s="166"/>
      <c r="X588" s="697"/>
      <c r="Z588" s="166"/>
      <c r="AA588" s="166"/>
      <c r="AB588" s="166"/>
      <c r="AC588" s="699"/>
      <c r="AD588" s="166"/>
      <c r="AE588" s="166"/>
      <c r="AF588" s="166"/>
    </row>
    <row r="589">
      <c r="W589" s="166"/>
      <c r="X589" s="697"/>
      <c r="Z589" s="166"/>
      <c r="AA589" s="166"/>
      <c r="AB589" s="166"/>
      <c r="AC589" s="699"/>
      <c r="AD589" s="166"/>
      <c r="AE589" s="166"/>
      <c r="AF589" s="166"/>
    </row>
    <row r="590">
      <c r="W590" s="166"/>
      <c r="X590" s="697"/>
      <c r="Z590" s="166"/>
      <c r="AA590" s="166"/>
      <c r="AB590" s="166"/>
      <c r="AC590" s="699"/>
      <c r="AD590" s="166"/>
      <c r="AE590" s="166"/>
      <c r="AF590" s="166"/>
    </row>
    <row r="591">
      <c r="W591" s="166"/>
      <c r="X591" s="697"/>
      <c r="Z591" s="166"/>
      <c r="AA591" s="166"/>
      <c r="AB591" s="166"/>
      <c r="AC591" s="699"/>
      <c r="AD591" s="166"/>
      <c r="AE591" s="166"/>
      <c r="AF591" s="166"/>
    </row>
    <row r="592">
      <c r="W592" s="166"/>
      <c r="X592" s="697"/>
      <c r="Z592" s="166"/>
      <c r="AA592" s="166"/>
      <c r="AB592" s="166"/>
      <c r="AC592" s="699"/>
      <c r="AD592" s="166"/>
      <c r="AE592" s="166"/>
      <c r="AF592" s="166"/>
    </row>
    <row r="593">
      <c r="W593" s="166"/>
      <c r="X593" s="697"/>
      <c r="Z593" s="166"/>
      <c r="AA593" s="166"/>
      <c r="AB593" s="166"/>
      <c r="AC593" s="699"/>
      <c r="AD593" s="166"/>
      <c r="AE593" s="166"/>
      <c r="AF593" s="166"/>
    </row>
    <row r="594">
      <c r="W594" s="166"/>
      <c r="X594" s="697"/>
      <c r="Z594" s="166"/>
      <c r="AA594" s="166"/>
      <c r="AB594" s="166"/>
      <c r="AC594" s="699"/>
      <c r="AD594" s="166"/>
      <c r="AE594" s="166"/>
      <c r="AF594" s="166"/>
    </row>
    <row r="595">
      <c r="W595" s="166"/>
      <c r="X595" s="697"/>
      <c r="Z595" s="166"/>
      <c r="AA595" s="166"/>
      <c r="AB595" s="166"/>
      <c r="AC595" s="699"/>
      <c r="AD595" s="166"/>
      <c r="AE595" s="166"/>
      <c r="AF595" s="166"/>
    </row>
    <row r="596">
      <c r="W596" s="166"/>
      <c r="X596" s="697"/>
      <c r="Z596" s="166"/>
      <c r="AA596" s="166"/>
      <c r="AB596" s="166"/>
      <c r="AC596" s="699"/>
      <c r="AD596" s="166"/>
      <c r="AE596" s="166"/>
      <c r="AF596" s="166"/>
    </row>
    <row r="597">
      <c r="W597" s="166"/>
      <c r="X597" s="697"/>
      <c r="Z597" s="166"/>
      <c r="AA597" s="166"/>
      <c r="AB597" s="166"/>
      <c r="AC597" s="699"/>
      <c r="AD597" s="166"/>
      <c r="AE597" s="166"/>
      <c r="AF597" s="166"/>
    </row>
    <row r="598">
      <c r="W598" s="166"/>
      <c r="X598" s="697"/>
      <c r="Z598" s="166"/>
      <c r="AA598" s="166"/>
      <c r="AB598" s="166"/>
      <c r="AC598" s="699"/>
      <c r="AD598" s="166"/>
      <c r="AE598" s="166"/>
      <c r="AF598" s="166"/>
    </row>
    <row r="599">
      <c r="W599" s="166"/>
      <c r="X599" s="697"/>
      <c r="Z599" s="166"/>
      <c r="AA599" s="166"/>
      <c r="AB599" s="166"/>
      <c r="AC599" s="699"/>
      <c r="AD599" s="166"/>
      <c r="AE599" s="166"/>
      <c r="AF599" s="166"/>
    </row>
    <row r="600">
      <c r="W600" s="166"/>
      <c r="X600" s="697"/>
      <c r="Z600" s="166"/>
      <c r="AA600" s="166"/>
      <c r="AB600" s="166"/>
      <c r="AC600" s="699"/>
      <c r="AD600" s="166"/>
      <c r="AE600" s="166"/>
      <c r="AF600" s="166"/>
    </row>
    <row r="601">
      <c r="W601" s="166"/>
      <c r="X601" s="697"/>
      <c r="Z601" s="166"/>
      <c r="AA601" s="166"/>
      <c r="AB601" s="166"/>
      <c r="AC601" s="699"/>
      <c r="AD601" s="166"/>
      <c r="AE601" s="166"/>
      <c r="AF601" s="166"/>
    </row>
    <row r="602">
      <c r="W602" s="166"/>
      <c r="X602" s="697"/>
      <c r="Z602" s="166"/>
      <c r="AA602" s="166"/>
      <c r="AB602" s="166"/>
      <c r="AC602" s="699"/>
      <c r="AD602" s="166"/>
      <c r="AE602" s="166"/>
      <c r="AF602" s="166"/>
    </row>
    <row r="603">
      <c r="W603" s="166"/>
      <c r="X603" s="697"/>
      <c r="Z603" s="166"/>
      <c r="AA603" s="166"/>
      <c r="AB603" s="166"/>
      <c r="AC603" s="699"/>
      <c r="AD603" s="166"/>
      <c r="AE603" s="166"/>
      <c r="AF603" s="166"/>
    </row>
    <row r="604">
      <c r="W604" s="166"/>
      <c r="X604" s="697"/>
      <c r="Z604" s="166"/>
      <c r="AA604" s="166"/>
      <c r="AB604" s="166"/>
      <c r="AC604" s="699"/>
      <c r="AD604" s="166"/>
      <c r="AE604" s="166"/>
      <c r="AF604" s="166"/>
    </row>
    <row r="605">
      <c r="W605" s="166"/>
      <c r="X605" s="697"/>
      <c r="Z605" s="166"/>
      <c r="AA605" s="166"/>
      <c r="AB605" s="166"/>
      <c r="AC605" s="699"/>
      <c r="AD605" s="166"/>
      <c r="AE605" s="166"/>
      <c r="AF605" s="166"/>
    </row>
    <row r="606">
      <c r="W606" s="166"/>
      <c r="X606" s="697"/>
      <c r="Z606" s="166"/>
      <c r="AA606" s="166"/>
      <c r="AB606" s="166"/>
      <c r="AC606" s="699"/>
      <c r="AD606" s="166"/>
      <c r="AE606" s="166"/>
      <c r="AF606" s="166"/>
    </row>
    <row r="607">
      <c r="W607" s="166"/>
      <c r="X607" s="697"/>
      <c r="Z607" s="166"/>
      <c r="AA607" s="166"/>
      <c r="AB607" s="166"/>
      <c r="AC607" s="699"/>
      <c r="AD607" s="166"/>
      <c r="AE607" s="166"/>
      <c r="AF607" s="166"/>
    </row>
    <row r="608">
      <c r="W608" s="166"/>
      <c r="X608" s="697"/>
      <c r="Z608" s="166"/>
      <c r="AA608" s="166"/>
      <c r="AB608" s="166"/>
      <c r="AC608" s="699"/>
      <c r="AD608" s="166"/>
      <c r="AE608" s="166"/>
      <c r="AF608" s="166"/>
    </row>
    <row r="609">
      <c r="W609" s="166"/>
      <c r="X609" s="697"/>
      <c r="Z609" s="166"/>
      <c r="AA609" s="166"/>
      <c r="AB609" s="166"/>
      <c r="AC609" s="699"/>
      <c r="AD609" s="166"/>
      <c r="AE609" s="166"/>
      <c r="AF609" s="166"/>
    </row>
    <row r="610">
      <c r="W610" s="166"/>
      <c r="X610" s="697"/>
      <c r="Z610" s="166"/>
      <c r="AA610" s="166"/>
      <c r="AB610" s="166"/>
      <c r="AC610" s="699"/>
      <c r="AD610" s="166"/>
      <c r="AE610" s="166"/>
      <c r="AF610" s="166"/>
    </row>
    <row r="611">
      <c r="W611" s="166"/>
      <c r="X611" s="697"/>
      <c r="Z611" s="166"/>
      <c r="AA611" s="166"/>
      <c r="AB611" s="166"/>
      <c r="AC611" s="699"/>
      <c r="AD611" s="166"/>
      <c r="AE611" s="166"/>
      <c r="AF611" s="166"/>
    </row>
    <row r="612">
      <c r="W612" s="166"/>
      <c r="X612" s="697"/>
      <c r="Z612" s="166"/>
      <c r="AA612" s="166"/>
      <c r="AB612" s="166"/>
      <c r="AC612" s="699"/>
      <c r="AD612" s="166"/>
      <c r="AE612" s="166"/>
      <c r="AF612" s="166"/>
    </row>
    <row r="613">
      <c r="W613" s="166"/>
      <c r="X613" s="697"/>
      <c r="Z613" s="166"/>
      <c r="AA613" s="166"/>
      <c r="AB613" s="166"/>
      <c r="AC613" s="699"/>
      <c r="AD613" s="166"/>
      <c r="AE613" s="166"/>
      <c r="AF613" s="166"/>
    </row>
    <row r="614">
      <c r="W614" s="166"/>
      <c r="X614" s="697"/>
      <c r="Z614" s="166"/>
      <c r="AA614" s="166"/>
      <c r="AB614" s="166"/>
      <c r="AC614" s="699"/>
      <c r="AD614" s="166"/>
      <c r="AE614" s="166"/>
      <c r="AF614" s="166"/>
    </row>
    <row r="615">
      <c r="W615" s="166"/>
      <c r="X615" s="697"/>
      <c r="Z615" s="166"/>
      <c r="AA615" s="166"/>
      <c r="AB615" s="166"/>
      <c r="AC615" s="699"/>
      <c r="AD615" s="166"/>
      <c r="AE615" s="166"/>
      <c r="AF615" s="166"/>
    </row>
    <row r="616">
      <c r="W616" s="166"/>
      <c r="X616" s="697"/>
      <c r="Z616" s="166"/>
      <c r="AA616" s="166"/>
      <c r="AB616" s="166"/>
      <c r="AC616" s="699"/>
      <c r="AD616" s="166"/>
      <c r="AE616" s="166"/>
      <c r="AF616" s="166"/>
    </row>
    <row r="617">
      <c r="W617" s="166"/>
      <c r="X617" s="697"/>
      <c r="Z617" s="166"/>
      <c r="AA617" s="166"/>
      <c r="AB617" s="166"/>
      <c r="AC617" s="699"/>
      <c r="AD617" s="166"/>
      <c r="AE617" s="166"/>
      <c r="AF617" s="166"/>
    </row>
    <row r="618">
      <c r="W618" s="166"/>
      <c r="X618" s="697"/>
      <c r="Z618" s="166"/>
      <c r="AA618" s="166"/>
      <c r="AB618" s="166"/>
      <c r="AC618" s="699"/>
      <c r="AD618" s="166"/>
      <c r="AE618" s="166"/>
      <c r="AF618" s="166"/>
    </row>
    <row r="619">
      <c r="W619" s="166"/>
      <c r="X619" s="697"/>
      <c r="Z619" s="166"/>
      <c r="AA619" s="166"/>
      <c r="AB619" s="166"/>
      <c r="AC619" s="699"/>
      <c r="AD619" s="166"/>
      <c r="AE619" s="166"/>
      <c r="AF619" s="166"/>
    </row>
    <row r="620">
      <c r="W620" s="166"/>
      <c r="X620" s="697"/>
      <c r="Z620" s="166"/>
      <c r="AA620" s="166"/>
      <c r="AB620" s="166"/>
      <c r="AC620" s="699"/>
      <c r="AD620" s="166"/>
      <c r="AE620" s="166"/>
      <c r="AF620" s="166"/>
    </row>
    <row r="621">
      <c r="W621" s="166"/>
      <c r="X621" s="697"/>
      <c r="Z621" s="166"/>
      <c r="AA621" s="166"/>
      <c r="AB621" s="166"/>
      <c r="AC621" s="699"/>
      <c r="AD621" s="166"/>
      <c r="AE621" s="166"/>
      <c r="AF621" s="166"/>
    </row>
    <row r="622">
      <c r="W622" s="166"/>
      <c r="X622" s="697"/>
      <c r="Z622" s="166"/>
      <c r="AA622" s="166"/>
      <c r="AB622" s="166"/>
      <c r="AC622" s="699"/>
      <c r="AD622" s="166"/>
      <c r="AE622" s="166"/>
      <c r="AF622" s="166"/>
    </row>
    <row r="623">
      <c r="W623" s="166"/>
      <c r="X623" s="697"/>
      <c r="Z623" s="166"/>
      <c r="AA623" s="166"/>
      <c r="AB623" s="166"/>
      <c r="AC623" s="699"/>
      <c r="AD623" s="166"/>
      <c r="AE623" s="166"/>
      <c r="AF623" s="166"/>
    </row>
    <row r="624">
      <c r="W624" s="166"/>
      <c r="X624" s="697"/>
      <c r="Z624" s="166"/>
      <c r="AA624" s="166"/>
      <c r="AB624" s="166"/>
      <c r="AC624" s="699"/>
      <c r="AD624" s="166"/>
      <c r="AE624" s="166"/>
      <c r="AF624" s="166"/>
    </row>
    <row r="625">
      <c r="W625" s="166"/>
      <c r="X625" s="697"/>
      <c r="Z625" s="166"/>
      <c r="AA625" s="166"/>
      <c r="AB625" s="166"/>
      <c r="AC625" s="699"/>
      <c r="AD625" s="166"/>
      <c r="AE625" s="166"/>
      <c r="AF625" s="166"/>
    </row>
    <row r="626">
      <c r="W626" s="166"/>
      <c r="X626" s="697"/>
      <c r="Z626" s="166"/>
      <c r="AA626" s="166"/>
      <c r="AB626" s="166"/>
      <c r="AC626" s="699"/>
      <c r="AD626" s="166"/>
      <c r="AE626" s="166"/>
      <c r="AF626" s="166"/>
    </row>
    <row r="627">
      <c r="W627" s="166"/>
      <c r="X627" s="697"/>
      <c r="Z627" s="166"/>
      <c r="AA627" s="166"/>
      <c r="AB627" s="166"/>
      <c r="AC627" s="699"/>
      <c r="AD627" s="166"/>
      <c r="AE627" s="166"/>
      <c r="AF627" s="166"/>
    </row>
    <row r="628">
      <c r="W628" s="166"/>
      <c r="X628" s="697"/>
      <c r="Z628" s="166"/>
      <c r="AA628" s="166"/>
      <c r="AB628" s="166"/>
      <c r="AC628" s="699"/>
      <c r="AD628" s="166"/>
      <c r="AE628" s="166"/>
      <c r="AF628" s="166"/>
    </row>
    <row r="629">
      <c r="W629" s="166"/>
      <c r="X629" s="697"/>
      <c r="Z629" s="166"/>
      <c r="AA629" s="166"/>
      <c r="AB629" s="166"/>
      <c r="AC629" s="699"/>
      <c r="AD629" s="166"/>
      <c r="AE629" s="166"/>
      <c r="AF629" s="166"/>
    </row>
    <row r="630">
      <c r="W630" s="166"/>
      <c r="X630" s="697"/>
      <c r="Z630" s="166"/>
      <c r="AA630" s="166"/>
      <c r="AB630" s="166"/>
      <c r="AC630" s="699"/>
      <c r="AD630" s="166"/>
      <c r="AE630" s="166"/>
      <c r="AF630" s="166"/>
    </row>
    <row r="631">
      <c r="W631" s="166"/>
      <c r="X631" s="697"/>
      <c r="Z631" s="166"/>
      <c r="AA631" s="166"/>
      <c r="AB631" s="166"/>
      <c r="AC631" s="699"/>
      <c r="AD631" s="166"/>
      <c r="AE631" s="166"/>
      <c r="AF631" s="166"/>
    </row>
    <row r="632">
      <c r="W632" s="166"/>
      <c r="X632" s="697"/>
      <c r="Z632" s="166"/>
      <c r="AA632" s="166"/>
      <c r="AB632" s="166"/>
      <c r="AC632" s="699"/>
      <c r="AD632" s="166"/>
      <c r="AE632" s="166"/>
      <c r="AF632" s="166"/>
    </row>
    <row r="633">
      <c r="W633" s="166"/>
      <c r="X633" s="697"/>
      <c r="Z633" s="166"/>
      <c r="AA633" s="166"/>
      <c r="AB633" s="166"/>
      <c r="AC633" s="699"/>
      <c r="AD633" s="166"/>
      <c r="AE633" s="166"/>
      <c r="AF633" s="166"/>
    </row>
    <row r="634">
      <c r="W634" s="166"/>
      <c r="X634" s="697"/>
      <c r="Z634" s="166"/>
      <c r="AA634" s="166"/>
      <c r="AB634" s="166"/>
      <c r="AC634" s="699"/>
      <c r="AD634" s="166"/>
      <c r="AE634" s="166"/>
      <c r="AF634" s="166"/>
    </row>
    <row r="635">
      <c r="W635" s="166"/>
      <c r="X635" s="697"/>
      <c r="Z635" s="166"/>
      <c r="AA635" s="166"/>
      <c r="AB635" s="166"/>
      <c r="AC635" s="699"/>
      <c r="AD635" s="166"/>
      <c r="AE635" s="166"/>
      <c r="AF635" s="166"/>
    </row>
    <row r="636">
      <c r="W636" s="166"/>
      <c r="X636" s="697"/>
      <c r="Z636" s="166"/>
      <c r="AA636" s="166"/>
      <c r="AB636" s="166"/>
      <c r="AC636" s="699"/>
      <c r="AD636" s="166"/>
      <c r="AE636" s="166"/>
      <c r="AF636" s="166"/>
    </row>
    <row r="637">
      <c r="W637" s="166"/>
      <c r="X637" s="697"/>
      <c r="Z637" s="166"/>
      <c r="AA637" s="166"/>
      <c r="AB637" s="166"/>
      <c r="AC637" s="699"/>
      <c r="AD637" s="166"/>
      <c r="AE637" s="166"/>
      <c r="AF637" s="166"/>
    </row>
    <row r="638">
      <c r="W638" s="166"/>
      <c r="X638" s="697"/>
      <c r="Z638" s="166"/>
      <c r="AA638" s="166"/>
      <c r="AB638" s="166"/>
      <c r="AC638" s="699"/>
      <c r="AD638" s="166"/>
      <c r="AE638" s="166"/>
      <c r="AF638" s="166"/>
    </row>
    <row r="639">
      <c r="W639" s="166"/>
      <c r="X639" s="697"/>
      <c r="Z639" s="166"/>
      <c r="AA639" s="166"/>
      <c r="AB639" s="166"/>
      <c r="AC639" s="699"/>
      <c r="AD639" s="166"/>
      <c r="AE639" s="166"/>
      <c r="AF639" s="166"/>
    </row>
    <row r="640">
      <c r="W640" s="166"/>
      <c r="X640" s="697"/>
      <c r="Z640" s="166"/>
      <c r="AA640" s="166"/>
      <c r="AB640" s="166"/>
      <c r="AC640" s="699"/>
      <c r="AD640" s="166"/>
      <c r="AE640" s="166"/>
      <c r="AF640" s="166"/>
    </row>
    <row r="641">
      <c r="W641" s="166"/>
      <c r="X641" s="697"/>
      <c r="Z641" s="166"/>
      <c r="AA641" s="166"/>
      <c r="AB641" s="166"/>
      <c r="AC641" s="699"/>
      <c r="AD641" s="166"/>
      <c r="AE641" s="166"/>
      <c r="AF641" s="166"/>
    </row>
    <row r="642">
      <c r="W642" s="166"/>
      <c r="X642" s="697"/>
      <c r="Z642" s="166"/>
      <c r="AA642" s="166"/>
      <c r="AB642" s="166"/>
      <c r="AC642" s="699"/>
      <c r="AD642" s="166"/>
      <c r="AE642" s="166"/>
      <c r="AF642" s="166"/>
    </row>
    <row r="643">
      <c r="W643" s="166"/>
      <c r="X643" s="697"/>
      <c r="Z643" s="166"/>
      <c r="AA643" s="166"/>
      <c r="AB643" s="166"/>
      <c r="AC643" s="699"/>
      <c r="AD643" s="166"/>
      <c r="AE643" s="166"/>
      <c r="AF643" s="166"/>
    </row>
    <row r="644">
      <c r="W644" s="166"/>
      <c r="X644" s="697"/>
      <c r="Z644" s="166"/>
      <c r="AA644" s="166"/>
      <c r="AB644" s="166"/>
      <c r="AC644" s="699"/>
      <c r="AD644" s="166"/>
      <c r="AE644" s="166"/>
      <c r="AF644" s="166"/>
    </row>
    <row r="645">
      <c r="W645" s="166"/>
      <c r="X645" s="697"/>
      <c r="Z645" s="166"/>
      <c r="AA645" s="166"/>
      <c r="AB645" s="166"/>
      <c r="AC645" s="699"/>
      <c r="AD645" s="166"/>
      <c r="AE645" s="166"/>
      <c r="AF645" s="166"/>
    </row>
    <row r="646">
      <c r="W646" s="166"/>
      <c r="X646" s="697"/>
      <c r="Z646" s="166"/>
      <c r="AA646" s="166"/>
      <c r="AB646" s="166"/>
      <c r="AC646" s="699"/>
      <c r="AD646" s="166"/>
      <c r="AE646" s="166"/>
      <c r="AF646" s="166"/>
    </row>
    <row r="647">
      <c r="W647" s="166"/>
      <c r="X647" s="697"/>
      <c r="Z647" s="166"/>
      <c r="AA647" s="166"/>
      <c r="AB647" s="166"/>
      <c r="AC647" s="699"/>
      <c r="AD647" s="166"/>
      <c r="AE647" s="166"/>
      <c r="AF647" s="166"/>
    </row>
    <row r="648">
      <c r="W648" s="166"/>
      <c r="X648" s="697"/>
      <c r="Z648" s="166"/>
      <c r="AA648" s="166"/>
      <c r="AB648" s="166"/>
      <c r="AC648" s="699"/>
      <c r="AD648" s="166"/>
      <c r="AE648" s="166"/>
      <c r="AF648" s="166"/>
    </row>
    <row r="649">
      <c r="W649" s="166"/>
      <c r="X649" s="697"/>
      <c r="Z649" s="166"/>
      <c r="AA649" s="166"/>
      <c r="AB649" s="166"/>
      <c r="AC649" s="699"/>
      <c r="AD649" s="166"/>
      <c r="AE649" s="166"/>
      <c r="AF649" s="166"/>
    </row>
    <row r="650">
      <c r="W650" s="166"/>
      <c r="X650" s="697"/>
      <c r="Z650" s="166"/>
      <c r="AA650" s="166"/>
      <c r="AB650" s="166"/>
      <c r="AC650" s="699"/>
      <c r="AD650" s="166"/>
      <c r="AE650" s="166"/>
      <c r="AF650" s="166"/>
    </row>
    <row r="651">
      <c r="W651" s="166"/>
      <c r="X651" s="697"/>
      <c r="Z651" s="166"/>
      <c r="AA651" s="166"/>
      <c r="AB651" s="166"/>
      <c r="AC651" s="699"/>
      <c r="AD651" s="166"/>
      <c r="AE651" s="166"/>
      <c r="AF651" s="166"/>
    </row>
    <row r="652">
      <c r="W652" s="166"/>
      <c r="X652" s="697"/>
      <c r="Z652" s="166"/>
      <c r="AA652" s="166"/>
      <c r="AB652" s="166"/>
      <c r="AC652" s="699"/>
      <c r="AD652" s="166"/>
      <c r="AE652" s="166"/>
      <c r="AF652" s="166"/>
    </row>
    <row r="653">
      <c r="W653" s="166"/>
      <c r="X653" s="697"/>
      <c r="Z653" s="166"/>
      <c r="AA653" s="166"/>
      <c r="AB653" s="166"/>
      <c r="AC653" s="699"/>
      <c r="AD653" s="166"/>
      <c r="AE653" s="166"/>
      <c r="AF653" s="166"/>
    </row>
    <row r="654">
      <c r="W654" s="166"/>
      <c r="X654" s="697"/>
      <c r="Z654" s="166"/>
      <c r="AA654" s="166"/>
      <c r="AB654" s="166"/>
      <c r="AC654" s="699"/>
      <c r="AD654" s="166"/>
      <c r="AE654" s="166"/>
      <c r="AF654" s="166"/>
    </row>
    <row r="655">
      <c r="W655" s="166"/>
      <c r="X655" s="697"/>
      <c r="Z655" s="166"/>
      <c r="AA655" s="166"/>
      <c r="AB655" s="166"/>
      <c r="AC655" s="699"/>
      <c r="AD655" s="166"/>
      <c r="AE655" s="166"/>
      <c r="AF655" s="166"/>
    </row>
    <row r="656">
      <c r="W656" s="166"/>
      <c r="X656" s="697"/>
      <c r="Z656" s="166"/>
      <c r="AA656" s="166"/>
      <c r="AB656" s="166"/>
      <c r="AC656" s="699"/>
      <c r="AD656" s="166"/>
      <c r="AE656" s="166"/>
      <c r="AF656" s="166"/>
    </row>
    <row r="657">
      <c r="W657" s="166"/>
      <c r="X657" s="697"/>
      <c r="Z657" s="166"/>
      <c r="AA657" s="166"/>
      <c r="AB657" s="166"/>
      <c r="AC657" s="699"/>
      <c r="AD657" s="166"/>
      <c r="AE657" s="166"/>
      <c r="AF657" s="166"/>
    </row>
    <row r="658">
      <c r="W658" s="166"/>
      <c r="X658" s="697"/>
      <c r="Z658" s="166"/>
      <c r="AA658" s="166"/>
      <c r="AB658" s="166"/>
      <c r="AC658" s="699"/>
      <c r="AD658" s="166"/>
      <c r="AE658" s="166"/>
      <c r="AF658" s="166"/>
    </row>
    <row r="659">
      <c r="W659" s="166"/>
      <c r="X659" s="697"/>
      <c r="Z659" s="166"/>
      <c r="AA659" s="166"/>
      <c r="AB659" s="166"/>
      <c r="AC659" s="699"/>
      <c r="AD659" s="166"/>
      <c r="AE659" s="166"/>
      <c r="AF659" s="166"/>
    </row>
    <row r="660">
      <c r="W660" s="166"/>
      <c r="X660" s="697"/>
      <c r="Z660" s="166"/>
      <c r="AA660" s="166"/>
      <c r="AB660" s="166"/>
      <c r="AC660" s="699"/>
      <c r="AD660" s="166"/>
      <c r="AE660" s="166"/>
      <c r="AF660" s="166"/>
    </row>
    <row r="661">
      <c r="W661" s="166"/>
      <c r="X661" s="697"/>
      <c r="Z661" s="166"/>
      <c r="AA661" s="166"/>
      <c r="AB661" s="166"/>
      <c r="AC661" s="699"/>
      <c r="AD661" s="166"/>
      <c r="AE661" s="166"/>
      <c r="AF661" s="166"/>
    </row>
    <row r="662">
      <c r="W662" s="166"/>
      <c r="X662" s="697"/>
      <c r="Z662" s="166"/>
      <c r="AA662" s="166"/>
      <c r="AB662" s="166"/>
      <c r="AC662" s="699"/>
      <c r="AD662" s="166"/>
      <c r="AE662" s="166"/>
      <c r="AF662" s="166"/>
    </row>
    <row r="663">
      <c r="W663" s="166"/>
      <c r="X663" s="697"/>
      <c r="Z663" s="166"/>
      <c r="AA663" s="166"/>
      <c r="AB663" s="166"/>
      <c r="AC663" s="699"/>
      <c r="AD663" s="166"/>
      <c r="AE663" s="166"/>
      <c r="AF663" s="166"/>
    </row>
    <row r="664">
      <c r="W664" s="166"/>
      <c r="X664" s="697"/>
      <c r="Z664" s="166"/>
      <c r="AA664" s="166"/>
      <c r="AB664" s="166"/>
      <c r="AC664" s="699"/>
      <c r="AD664" s="166"/>
      <c r="AE664" s="166"/>
      <c r="AF664" s="166"/>
    </row>
    <row r="665">
      <c r="W665" s="166"/>
      <c r="X665" s="697"/>
      <c r="Z665" s="166"/>
      <c r="AA665" s="166"/>
      <c r="AB665" s="166"/>
      <c r="AC665" s="699"/>
      <c r="AD665" s="166"/>
      <c r="AE665" s="166"/>
      <c r="AF665" s="166"/>
    </row>
    <row r="666">
      <c r="W666" s="166"/>
      <c r="X666" s="697"/>
      <c r="Z666" s="166"/>
      <c r="AA666" s="166"/>
      <c r="AB666" s="166"/>
      <c r="AC666" s="699"/>
      <c r="AD666" s="166"/>
      <c r="AE666" s="166"/>
      <c r="AF666" s="166"/>
    </row>
    <row r="667">
      <c r="W667" s="166"/>
      <c r="X667" s="697"/>
      <c r="Z667" s="166"/>
      <c r="AA667" s="166"/>
      <c r="AB667" s="166"/>
      <c r="AC667" s="699"/>
      <c r="AD667" s="166"/>
      <c r="AE667" s="166"/>
      <c r="AF667" s="166"/>
    </row>
    <row r="668">
      <c r="W668" s="166"/>
      <c r="X668" s="697"/>
      <c r="Z668" s="166"/>
      <c r="AA668" s="166"/>
      <c r="AB668" s="166"/>
      <c r="AC668" s="699"/>
      <c r="AD668" s="166"/>
      <c r="AE668" s="166"/>
      <c r="AF668" s="166"/>
    </row>
    <row r="669">
      <c r="W669" s="166"/>
      <c r="X669" s="697"/>
      <c r="Z669" s="166"/>
      <c r="AA669" s="166"/>
      <c r="AB669" s="166"/>
      <c r="AC669" s="699"/>
      <c r="AD669" s="166"/>
      <c r="AE669" s="166"/>
      <c r="AF669" s="166"/>
    </row>
    <row r="670">
      <c r="W670" s="166"/>
      <c r="X670" s="697"/>
      <c r="Z670" s="166"/>
      <c r="AA670" s="166"/>
      <c r="AB670" s="166"/>
      <c r="AC670" s="699"/>
      <c r="AD670" s="166"/>
      <c r="AE670" s="166"/>
      <c r="AF670" s="166"/>
    </row>
    <row r="671">
      <c r="W671" s="166"/>
      <c r="X671" s="697"/>
      <c r="Z671" s="166"/>
      <c r="AA671" s="166"/>
      <c r="AB671" s="166"/>
      <c r="AC671" s="699"/>
      <c r="AD671" s="166"/>
      <c r="AE671" s="166"/>
      <c r="AF671" s="166"/>
    </row>
    <row r="672">
      <c r="W672" s="166"/>
      <c r="X672" s="697"/>
      <c r="Z672" s="166"/>
      <c r="AA672" s="166"/>
      <c r="AB672" s="166"/>
      <c r="AC672" s="699"/>
      <c r="AD672" s="166"/>
      <c r="AE672" s="166"/>
      <c r="AF672" s="166"/>
    </row>
    <row r="673">
      <c r="W673" s="166"/>
      <c r="X673" s="697"/>
      <c r="Z673" s="166"/>
      <c r="AA673" s="166"/>
      <c r="AB673" s="166"/>
      <c r="AC673" s="699"/>
      <c r="AD673" s="166"/>
      <c r="AE673" s="166"/>
      <c r="AF673" s="166"/>
    </row>
    <row r="674">
      <c r="W674" s="166"/>
      <c r="X674" s="697"/>
      <c r="Z674" s="166"/>
      <c r="AA674" s="166"/>
      <c r="AB674" s="166"/>
      <c r="AC674" s="699"/>
      <c r="AD674" s="166"/>
      <c r="AE674" s="166"/>
      <c r="AF674" s="166"/>
    </row>
    <row r="675">
      <c r="W675" s="166"/>
      <c r="X675" s="697"/>
      <c r="Z675" s="166"/>
      <c r="AA675" s="166"/>
      <c r="AB675" s="166"/>
      <c r="AC675" s="699"/>
      <c r="AD675" s="166"/>
      <c r="AE675" s="166"/>
      <c r="AF675" s="166"/>
    </row>
    <row r="676">
      <c r="W676" s="166"/>
      <c r="X676" s="697"/>
      <c r="Z676" s="166"/>
      <c r="AA676" s="166"/>
      <c r="AB676" s="166"/>
      <c r="AC676" s="699"/>
      <c r="AD676" s="166"/>
      <c r="AE676" s="166"/>
      <c r="AF676" s="166"/>
    </row>
    <row r="677">
      <c r="W677" s="166"/>
      <c r="X677" s="697"/>
      <c r="Z677" s="166"/>
      <c r="AA677" s="166"/>
      <c r="AB677" s="166"/>
      <c r="AC677" s="699"/>
      <c r="AD677" s="166"/>
      <c r="AE677" s="166"/>
      <c r="AF677" s="166"/>
    </row>
    <row r="678">
      <c r="W678" s="166"/>
      <c r="X678" s="697"/>
      <c r="Z678" s="166"/>
      <c r="AA678" s="166"/>
      <c r="AB678" s="166"/>
      <c r="AC678" s="699"/>
      <c r="AD678" s="166"/>
      <c r="AE678" s="166"/>
      <c r="AF678" s="166"/>
    </row>
    <row r="679">
      <c r="W679" s="166"/>
      <c r="X679" s="697"/>
      <c r="Z679" s="166"/>
      <c r="AA679" s="166"/>
      <c r="AB679" s="166"/>
      <c r="AC679" s="699"/>
      <c r="AD679" s="166"/>
      <c r="AE679" s="166"/>
      <c r="AF679" s="166"/>
    </row>
    <row r="680">
      <c r="W680" s="166"/>
      <c r="X680" s="697"/>
      <c r="Z680" s="166"/>
      <c r="AA680" s="166"/>
      <c r="AB680" s="166"/>
      <c r="AC680" s="699"/>
      <c r="AD680" s="166"/>
      <c r="AE680" s="166"/>
      <c r="AF680" s="166"/>
    </row>
    <row r="681">
      <c r="W681" s="166"/>
      <c r="X681" s="697"/>
      <c r="Z681" s="166"/>
      <c r="AA681" s="166"/>
      <c r="AB681" s="166"/>
      <c r="AC681" s="699"/>
      <c r="AD681" s="166"/>
      <c r="AE681" s="166"/>
      <c r="AF681" s="166"/>
    </row>
    <row r="682">
      <c r="W682" s="166"/>
      <c r="X682" s="697"/>
      <c r="Z682" s="166"/>
      <c r="AA682" s="166"/>
      <c r="AB682" s="166"/>
      <c r="AC682" s="699"/>
      <c r="AD682" s="166"/>
      <c r="AE682" s="166"/>
      <c r="AF682" s="166"/>
    </row>
    <row r="683">
      <c r="W683" s="166"/>
      <c r="X683" s="697"/>
      <c r="Z683" s="166"/>
      <c r="AA683" s="166"/>
      <c r="AB683" s="166"/>
      <c r="AC683" s="699"/>
      <c r="AD683" s="166"/>
      <c r="AE683" s="166"/>
      <c r="AF683" s="166"/>
    </row>
    <row r="684">
      <c r="W684" s="166"/>
      <c r="X684" s="697"/>
      <c r="Z684" s="166"/>
      <c r="AA684" s="166"/>
      <c r="AB684" s="166"/>
      <c r="AC684" s="699"/>
      <c r="AD684" s="166"/>
      <c r="AE684" s="166"/>
      <c r="AF684" s="166"/>
    </row>
    <row r="685">
      <c r="W685" s="166"/>
      <c r="X685" s="697"/>
      <c r="Z685" s="166"/>
      <c r="AA685" s="166"/>
      <c r="AB685" s="166"/>
      <c r="AC685" s="699"/>
      <c r="AD685" s="166"/>
      <c r="AE685" s="166"/>
      <c r="AF685" s="166"/>
    </row>
    <row r="686">
      <c r="W686" s="166"/>
      <c r="X686" s="697"/>
      <c r="Z686" s="166"/>
      <c r="AA686" s="166"/>
      <c r="AB686" s="166"/>
      <c r="AC686" s="699"/>
      <c r="AD686" s="166"/>
      <c r="AE686" s="166"/>
      <c r="AF686" s="166"/>
    </row>
    <row r="687">
      <c r="W687" s="166"/>
      <c r="X687" s="697"/>
      <c r="Z687" s="166"/>
      <c r="AA687" s="166"/>
      <c r="AB687" s="166"/>
      <c r="AC687" s="699"/>
      <c r="AD687" s="166"/>
      <c r="AE687" s="166"/>
      <c r="AF687" s="166"/>
    </row>
    <row r="688">
      <c r="W688" s="166"/>
      <c r="X688" s="697"/>
      <c r="Z688" s="166"/>
      <c r="AA688" s="166"/>
      <c r="AB688" s="166"/>
      <c r="AC688" s="699"/>
      <c r="AD688" s="166"/>
      <c r="AE688" s="166"/>
      <c r="AF688" s="166"/>
    </row>
    <row r="689">
      <c r="W689" s="166"/>
      <c r="X689" s="697"/>
      <c r="Z689" s="166"/>
      <c r="AA689" s="166"/>
      <c r="AB689" s="166"/>
      <c r="AC689" s="699"/>
      <c r="AD689" s="166"/>
      <c r="AE689" s="166"/>
      <c r="AF689" s="166"/>
    </row>
    <row r="690">
      <c r="W690" s="166"/>
      <c r="X690" s="697"/>
      <c r="Z690" s="166"/>
      <c r="AA690" s="166"/>
      <c r="AB690" s="166"/>
      <c r="AC690" s="699"/>
      <c r="AD690" s="166"/>
      <c r="AE690" s="166"/>
      <c r="AF690" s="166"/>
    </row>
    <row r="691">
      <c r="W691" s="166"/>
      <c r="X691" s="697"/>
      <c r="Z691" s="166"/>
      <c r="AA691" s="166"/>
      <c r="AB691" s="166"/>
      <c r="AC691" s="699"/>
      <c r="AD691" s="166"/>
      <c r="AE691" s="166"/>
      <c r="AF691" s="166"/>
    </row>
    <row r="692">
      <c r="W692" s="166"/>
      <c r="X692" s="697"/>
      <c r="Z692" s="166"/>
      <c r="AA692" s="166"/>
      <c r="AB692" s="166"/>
      <c r="AC692" s="699"/>
      <c r="AD692" s="166"/>
      <c r="AE692" s="166"/>
      <c r="AF692" s="166"/>
    </row>
    <row r="693">
      <c r="W693" s="166"/>
      <c r="X693" s="697"/>
      <c r="Z693" s="166"/>
      <c r="AA693" s="166"/>
      <c r="AB693" s="166"/>
      <c r="AC693" s="699"/>
      <c r="AD693" s="166"/>
      <c r="AE693" s="166"/>
      <c r="AF693" s="166"/>
    </row>
    <row r="694">
      <c r="W694" s="166"/>
      <c r="X694" s="697"/>
      <c r="Z694" s="166"/>
      <c r="AA694" s="166"/>
      <c r="AB694" s="166"/>
      <c r="AC694" s="699"/>
      <c r="AD694" s="166"/>
      <c r="AE694" s="166"/>
      <c r="AF694" s="166"/>
    </row>
    <row r="695">
      <c r="W695" s="166"/>
      <c r="X695" s="697"/>
      <c r="Z695" s="166"/>
      <c r="AA695" s="166"/>
      <c r="AB695" s="166"/>
      <c r="AC695" s="699"/>
      <c r="AD695" s="166"/>
      <c r="AE695" s="166"/>
      <c r="AF695" s="166"/>
    </row>
    <row r="696">
      <c r="W696" s="166"/>
      <c r="X696" s="697"/>
      <c r="Z696" s="166"/>
      <c r="AA696" s="166"/>
      <c r="AB696" s="166"/>
      <c r="AC696" s="699"/>
      <c r="AD696" s="166"/>
      <c r="AE696" s="166"/>
      <c r="AF696" s="166"/>
    </row>
    <row r="697">
      <c r="W697" s="166"/>
      <c r="X697" s="697"/>
      <c r="Z697" s="166"/>
      <c r="AA697" s="166"/>
      <c r="AB697" s="166"/>
      <c r="AC697" s="699"/>
      <c r="AD697" s="166"/>
      <c r="AE697" s="166"/>
      <c r="AF697" s="166"/>
    </row>
    <row r="698">
      <c r="W698" s="166"/>
      <c r="X698" s="697"/>
      <c r="Z698" s="166"/>
      <c r="AA698" s="166"/>
      <c r="AB698" s="166"/>
      <c r="AC698" s="699"/>
      <c r="AD698" s="166"/>
      <c r="AE698" s="166"/>
      <c r="AF698" s="166"/>
    </row>
    <row r="699">
      <c r="W699" s="166"/>
      <c r="X699" s="697"/>
      <c r="Z699" s="166"/>
      <c r="AA699" s="166"/>
      <c r="AB699" s="166"/>
      <c r="AC699" s="699"/>
      <c r="AD699" s="166"/>
      <c r="AE699" s="166"/>
      <c r="AF699" s="166"/>
    </row>
    <row r="700">
      <c r="W700" s="166"/>
      <c r="X700" s="697"/>
      <c r="Z700" s="166"/>
      <c r="AA700" s="166"/>
      <c r="AB700" s="166"/>
      <c r="AC700" s="699"/>
      <c r="AD700" s="166"/>
      <c r="AE700" s="166"/>
      <c r="AF700" s="166"/>
    </row>
    <row r="701">
      <c r="W701" s="166"/>
      <c r="X701" s="697"/>
      <c r="Z701" s="166"/>
      <c r="AA701" s="166"/>
      <c r="AB701" s="166"/>
      <c r="AC701" s="699"/>
      <c r="AD701" s="166"/>
      <c r="AE701" s="166"/>
      <c r="AF701" s="166"/>
    </row>
    <row r="702">
      <c r="W702" s="166"/>
      <c r="X702" s="697"/>
      <c r="Z702" s="166"/>
      <c r="AA702" s="166"/>
      <c r="AB702" s="166"/>
      <c r="AC702" s="699"/>
      <c r="AD702" s="166"/>
      <c r="AE702" s="166"/>
      <c r="AF702" s="166"/>
    </row>
    <row r="703">
      <c r="W703" s="166"/>
      <c r="X703" s="697"/>
      <c r="Z703" s="166"/>
      <c r="AA703" s="166"/>
      <c r="AB703" s="166"/>
      <c r="AC703" s="699"/>
      <c r="AD703" s="166"/>
      <c r="AE703" s="166"/>
      <c r="AF703" s="166"/>
    </row>
    <row r="704">
      <c r="W704" s="166"/>
      <c r="X704" s="697"/>
      <c r="Z704" s="166"/>
      <c r="AA704" s="166"/>
      <c r="AB704" s="166"/>
      <c r="AC704" s="699"/>
      <c r="AD704" s="166"/>
      <c r="AE704" s="166"/>
      <c r="AF704" s="166"/>
    </row>
    <row r="705">
      <c r="W705" s="166"/>
      <c r="X705" s="697"/>
      <c r="Z705" s="166"/>
      <c r="AA705" s="166"/>
      <c r="AB705" s="166"/>
      <c r="AC705" s="699"/>
      <c r="AD705" s="166"/>
      <c r="AE705" s="166"/>
      <c r="AF705" s="166"/>
    </row>
    <row r="706">
      <c r="W706" s="166"/>
      <c r="X706" s="697"/>
      <c r="Z706" s="166"/>
      <c r="AA706" s="166"/>
      <c r="AB706" s="166"/>
      <c r="AC706" s="699"/>
      <c r="AD706" s="166"/>
      <c r="AE706" s="166"/>
      <c r="AF706" s="166"/>
    </row>
    <row r="707">
      <c r="W707" s="166"/>
      <c r="X707" s="697"/>
      <c r="Z707" s="166"/>
      <c r="AA707" s="166"/>
      <c r="AB707" s="166"/>
      <c r="AC707" s="699"/>
      <c r="AD707" s="166"/>
      <c r="AE707" s="166"/>
      <c r="AF707" s="166"/>
    </row>
    <row r="708">
      <c r="W708" s="166"/>
      <c r="X708" s="697"/>
      <c r="Z708" s="166"/>
      <c r="AA708" s="166"/>
      <c r="AB708" s="166"/>
      <c r="AC708" s="699"/>
      <c r="AD708" s="166"/>
      <c r="AE708" s="166"/>
      <c r="AF708" s="166"/>
    </row>
    <row r="709">
      <c r="W709" s="166"/>
      <c r="X709" s="697"/>
      <c r="Z709" s="166"/>
      <c r="AA709" s="166"/>
      <c r="AB709" s="166"/>
      <c r="AC709" s="699"/>
      <c r="AD709" s="166"/>
      <c r="AE709" s="166"/>
      <c r="AF709" s="166"/>
    </row>
    <row r="710">
      <c r="W710" s="166"/>
      <c r="X710" s="697"/>
      <c r="Z710" s="166"/>
      <c r="AA710" s="166"/>
      <c r="AB710" s="166"/>
      <c r="AC710" s="699"/>
      <c r="AD710" s="166"/>
      <c r="AE710" s="166"/>
      <c r="AF710" s="166"/>
    </row>
    <row r="711">
      <c r="W711" s="166"/>
      <c r="X711" s="697"/>
      <c r="Z711" s="166"/>
      <c r="AA711" s="166"/>
      <c r="AB711" s="166"/>
      <c r="AC711" s="699"/>
      <c r="AD711" s="166"/>
      <c r="AE711" s="166"/>
      <c r="AF711" s="166"/>
    </row>
    <row r="712">
      <c r="W712" s="166"/>
      <c r="X712" s="697"/>
      <c r="Z712" s="166"/>
      <c r="AA712" s="166"/>
      <c r="AB712" s="166"/>
      <c r="AC712" s="699"/>
      <c r="AD712" s="166"/>
      <c r="AE712" s="166"/>
      <c r="AF712" s="166"/>
    </row>
    <row r="713">
      <c r="W713" s="166"/>
      <c r="X713" s="697"/>
      <c r="Z713" s="166"/>
      <c r="AA713" s="166"/>
      <c r="AB713" s="166"/>
      <c r="AC713" s="699"/>
      <c r="AD713" s="166"/>
      <c r="AE713" s="166"/>
      <c r="AF713" s="166"/>
    </row>
    <row r="714">
      <c r="W714" s="166"/>
      <c r="X714" s="697"/>
      <c r="Z714" s="166"/>
      <c r="AA714" s="166"/>
      <c r="AB714" s="166"/>
      <c r="AC714" s="699"/>
      <c r="AD714" s="166"/>
      <c r="AE714" s="166"/>
      <c r="AF714" s="166"/>
    </row>
    <row r="715">
      <c r="W715" s="166"/>
      <c r="X715" s="697"/>
      <c r="Z715" s="166"/>
      <c r="AA715" s="166"/>
      <c r="AB715" s="166"/>
      <c r="AC715" s="699"/>
      <c r="AD715" s="166"/>
      <c r="AE715" s="166"/>
      <c r="AF715" s="166"/>
    </row>
    <row r="716">
      <c r="W716" s="166"/>
      <c r="X716" s="697"/>
      <c r="Z716" s="166"/>
      <c r="AA716" s="166"/>
      <c r="AB716" s="166"/>
      <c r="AC716" s="699"/>
      <c r="AD716" s="166"/>
      <c r="AE716" s="166"/>
      <c r="AF716" s="166"/>
    </row>
    <row r="717">
      <c r="W717" s="166"/>
      <c r="X717" s="697"/>
      <c r="Z717" s="166"/>
      <c r="AA717" s="166"/>
      <c r="AB717" s="166"/>
      <c r="AC717" s="699"/>
      <c r="AD717" s="166"/>
      <c r="AE717" s="166"/>
      <c r="AF717" s="166"/>
    </row>
    <row r="718">
      <c r="W718" s="166"/>
      <c r="X718" s="697"/>
      <c r="Z718" s="166"/>
      <c r="AA718" s="166"/>
      <c r="AB718" s="166"/>
      <c r="AC718" s="699"/>
      <c r="AD718" s="166"/>
      <c r="AE718" s="166"/>
      <c r="AF718" s="166"/>
    </row>
    <row r="719">
      <c r="W719" s="166"/>
      <c r="X719" s="697"/>
      <c r="Z719" s="166"/>
      <c r="AA719" s="166"/>
      <c r="AB719" s="166"/>
      <c r="AC719" s="699"/>
      <c r="AD719" s="166"/>
      <c r="AE719" s="166"/>
      <c r="AF719" s="166"/>
    </row>
    <row r="720">
      <c r="W720" s="166"/>
      <c r="X720" s="697"/>
      <c r="Z720" s="166"/>
      <c r="AA720" s="166"/>
      <c r="AB720" s="166"/>
      <c r="AC720" s="699"/>
      <c r="AD720" s="166"/>
      <c r="AE720" s="166"/>
      <c r="AF720" s="166"/>
    </row>
    <row r="721">
      <c r="W721" s="166"/>
      <c r="X721" s="697"/>
      <c r="Z721" s="166"/>
      <c r="AA721" s="166"/>
      <c r="AB721" s="166"/>
      <c r="AC721" s="699"/>
      <c r="AD721" s="166"/>
      <c r="AE721" s="166"/>
      <c r="AF721" s="166"/>
    </row>
    <row r="722">
      <c r="W722" s="166"/>
      <c r="X722" s="697"/>
      <c r="Z722" s="166"/>
      <c r="AA722" s="166"/>
      <c r="AB722" s="166"/>
      <c r="AC722" s="699"/>
      <c r="AD722" s="166"/>
      <c r="AE722" s="166"/>
      <c r="AF722" s="166"/>
    </row>
    <row r="723">
      <c r="W723" s="166"/>
      <c r="X723" s="697"/>
      <c r="Z723" s="166"/>
      <c r="AA723" s="166"/>
      <c r="AB723" s="166"/>
      <c r="AC723" s="699"/>
      <c r="AD723" s="166"/>
      <c r="AE723" s="166"/>
      <c r="AF723" s="166"/>
    </row>
    <row r="724">
      <c r="W724" s="166"/>
      <c r="X724" s="697"/>
      <c r="Z724" s="166"/>
      <c r="AA724" s="166"/>
      <c r="AB724" s="166"/>
      <c r="AC724" s="699"/>
      <c r="AD724" s="166"/>
      <c r="AE724" s="166"/>
      <c r="AF724" s="166"/>
    </row>
    <row r="725">
      <c r="W725" s="166"/>
      <c r="X725" s="697"/>
      <c r="Z725" s="166"/>
      <c r="AA725" s="166"/>
      <c r="AB725" s="166"/>
      <c r="AC725" s="699"/>
      <c r="AD725" s="166"/>
      <c r="AE725" s="166"/>
      <c r="AF725" s="166"/>
    </row>
    <row r="726">
      <c r="W726" s="166"/>
      <c r="X726" s="697"/>
      <c r="Z726" s="166"/>
      <c r="AA726" s="166"/>
      <c r="AB726" s="166"/>
      <c r="AC726" s="699"/>
      <c r="AD726" s="166"/>
      <c r="AE726" s="166"/>
      <c r="AF726" s="166"/>
    </row>
    <row r="727">
      <c r="W727" s="166"/>
      <c r="X727" s="697"/>
      <c r="Z727" s="166"/>
      <c r="AA727" s="166"/>
      <c r="AB727" s="166"/>
      <c r="AC727" s="699"/>
      <c r="AD727" s="166"/>
      <c r="AE727" s="166"/>
      <c r="AF727" s="166"/>
    </row>
    <row r="728">
      <c r="W728" s="166"/>
      <c r="X728" s="697"/>
      <c r="Z728" s="166"/>
      <c r="AA728" s="166"/>
      <c r="AB728" s="166"/>
      <c r="AC728" s="699"/>
      <c r="AD728" s="166"/>
      <c r="AE728" s="166"/>
      <c r="AF728" s="166"/>
    </row>
    <row r="729">
      <c r="W729" s="166"/>
      <c r="X729" s="697"/>
      <c r="Z729" s="166"/>
      <c r="AA729" s="166"/>
      <c r="AB729" s="166"/>
      <c r="AC729" s="699"/>
      <c r="AD729" s="166"/>
      <c r="AE729" s="166"/>
      <c r="AF729" s="166"/>
    </row>
    <row r="730">
      <c r="W730" s="166"/>
      <c r="X730" s="697"/>
      <c r="Z730" s="166"/>
      <c r="AA730" s="166"/>
      <c r="AB730" s="166"/>
      <c r="AC730" s="699"/>
      <c r="AD730" s="166"/>
      <c r="AE730" s="166"/>
      <c r="AF730" s="166"/>
    </row>
    <row r="731">
      <c r="W731" s="166"/>
      <c r="X731" s="697"/>
      <c r="Z731" s="166"/>
      <c r="AA731" s="166"/>
      <c r="AB731" s="166"/>
      <c r="AC731" s="699"/>
      <c r="AD731" s="166"/>
      <c r="AE731" s="166"/>
      <c r="AF731" s="166"/>
    </row>
    <row r="732">
      <c r="W732" s="166"/>
      <c r="X732" s="697"/>
      <c r="Z732" s="166"/>
      <c r="AA732" s="166"/>
      <c r="AB732" s="166"/>
      <c r="AC732" s="699"/>
      <c r="AD732" s="166"/>
      <c r="AE732" s="166"/>
      <c r="AF732" s="166"/>
    </row>
    <row r="733">
      <c r="W733" s="166"/>
      <c r="X733" s="697"/>
      <c r="Z733" s="166"/>
      <c r="AA733" s="166"/>
      <c r="AB733" s="166"/>
      <c r="AC733" s="699"/>
      <c r="AD733" s="166"/>
      <c r="AE733" s="166"/>
      <c r="AF733" s="166"/>
    </row>
    <row r="734">
      <c r="W734" s="166"/>
      <c r="X734" s="697"/>
      <c r="Z734" s="166"/>
      <c r="AA734" s="166"/>
      <c r="AB734" s="166"/>
      <c r="AC734" s="699"/>
      <c r="AD734" s="166"/>
      <c r="AE734" s="166"/>
      <c r="AF734" s="166"/>
    </row>
    <row r="735">
      <c r="W735" s="166"/>
      <c r="X735" s="697"/>
      <c r="Z735" s="166"/>
      <c r="AA735" s="166"/>
      <c r="AB735" s="166"/>
      <c r="AC735" s="699"/>
      <c r="AD735" s="166"/>
      <c r="AE735" s="166"/>
      <c r="AF735" s="166"/>
    </row>
    <row r="736">
      <c r="W736" s="166"/>
      <c r="X736" s="697"/>
      <c r="Z736" s="166"/>
      <c r="AA736" s="166"/>
      <c r="AB736" s="166"/>
      <c r="AC736" s="699"/>
      <c r="AD736" s="166"/>
      <c r="AE736" s="166"/>
      <c r="AF736" s="166"/>
    </row>
    <row r="737">
      <c r="W737" s="166"/>
      <c r="X737" s="697"/>
      <c r="Z737" s="166"/>
      <c r="AA737" s="166"/>
      <c r="AB737" s="166"/>
      <c r="AC737" s="699"/>
      <c r="AD737" s="166"/>
      <c r="AE737" s="166"/>
      <c r="AF737" s="166"/>
    </row>
    <row r="738">
      <c r="W738" s="166"/>
      <c r="X738" s="697"/>
      <c r="Z738" s="166"/>
      <c r="AA738" s="166"/>
      <c r="AB738" s="166"/>
      <c r="AC738" s="699"/>
      <c r="AD738" s="166"/>
      <c r="AE738" s="166"/>
      <c r="AF738" s="166"/>
    </row>
    <row r="739">
      <c r="W739" s="166"/>
      <c r="X739" s="697"/>
      <c r="Z739" s="166"/>
      <c r="AA739" s="166"/>
      <c r="AB739" s="166"/>
      <c r="AC739" s="699"/>
      <c r="AD739" s="166"/>
      <c r="AE739" s="166"/>
      <c r="AF739" s="166"/>
    </row>
    <row r="740">
      <c r="W740" s="166"/>
      <c r="X740" s="697"/>
      <c r="Z740" s="166"/>
      <c r="AA740" s="166"/>
      <c r="AB740" s="166"/>
      <c r="AC740" s="699"/>
      <c r="AD740" s="166"/>
      <c r="AE740" s="166"/>
      <c r="AF740" s="166"/>
    </row>
    <row r="741">
      <c r="W741" s="166"/>
      <c r="X741" s="697"/>
      <c r="Z741" s="166"/>
      <c r="AA741" s="166"/>
      <c r="AB741" s="166"/>
      <c r="AC741" s="699"/>
      <c r="AD741" s="166"/>
      <c r="AE741" s="166"/>
      <c r="AF741" s="166"/>
    </row>
    <row r="742">
      <c r="W742" s="166"/>
      <c r="X742" s="697"/>
      <c r="Z742" s="166"/>
      <c r="AA742" s="166"/>
      <c r="AB742" s="166"/>
      <c r="AC742" s="699"/>
      <c r="AD742" s="166"/>
      <c r="AE742" s="166"/>
      <c r="AF742" s="166"/>
    </row>
    <row r="743">
      <c r="W743" s="166"/>
      <c r="X743" s="697"/>
      <c r="Z743" s="166"/>
      <c r="AA743" s="166"/>
      <c r="AB743" s="166"/>
      <c r="AC743" s="699"/>
      <c r="AD743" s="166"/>
      <c r="AE743" s="166"/>
      <c r="AF743" s="166"/>
    </row>
    <row r="744">
      <c r="W744" s="166"/>
      <c r="X744" s="697"/>
      <c r="Z744" s="166"/>
      <c r="AA744" s="166"/>
      <c r="AB744" s="166"/>
      <c r="AC744" s="699"/>
      <c r="AD744" s="166"/>
      <c r="AE744" s="166"/>
      <c r="AF744" s="166"/>
    </row>
    <row r="745">
      <c r="W745" s="166"/>
      <c r="X745" s="697"/>
      <c r="Z745" s="166"/>
      <c r="AA745" s="166"/>
      <c r="AB745" s="166"/>
      <c r="AC745" s="699"/>
      <c r="AD745" s="166"/>
      <c r="AE745" s="166"/>
      <c r="AF745" s="166"/>
    </row>
    <row r="746">
      <c r="W746" s="166"/>
      <c r="X746" s="697"/>
      <c r="Z746" s="166"/>
      <c r="AA746" s="166"/>
      <c r="AB746" s="166"/>
      <c r="AC746" s="699"/>
      <c r="AD746" s="166"/>
      <c r="AE746" s="166"/>
      <c r="AF746" s="166"/>
    </row>
    <row r="747">
      <c r="W747" s="166"/>
      <c r="X747" s="697"/>
      <c r="Z747" s="166"/>
      <c r="AA747" s="166"/>
      <c r="AB747" s="166"/>
      <c r="AC747" s="699"/>
      <c r="AD747" s="166"/>
      <c r="AE747" s="166"/>
      <c r="AF747" s="166"/>
    </row>
    <row r="748">
      <c r="W748" s="166"/>
      <c r="X748" s="697"/>
      <c r="Z748" s="166"/>
      <c r="AA748" s="166"/>
      <c r="AB748" s="166"/>
      <c r="AC748" s="699"/>
      <c r="AD748" s="166"/>
      <c r="AE748" s="166"/>
      <c r="AF748" s="166"/>
    </row>
    <row r="749">
      <c r="W749" s="166"/>
      <c r="X749" s="697"/>
      <c r="Z749" s="166"/>
      <c r="AA749" s="166"/>
      <c r="AB749" s="166"/>
      <c r="AC749" s="699"/>
      <c r="AD749" s="166"/>
      <c r="AE749" s="166"/>
      <c r="AF749" s="166"/>
    </row>
    <row r="750">
      <c r="W750" s="166"/>
      <c r="X750" s="697"/>
      <c r="Z750" s="166"/>
      <c r="AA750" s="166"/>
      <c r="AB750" s="166"/>
      <c r="AC750" s="699"/>
      <c r="AD750" s="166"/>
      <c r="AE750" s="166"/>
      <c r="AF750" s="166"/>
    </row>
    <row r="751">
      <c r="W751" s="166"/>
      <c r="X751" s="697"/>
      <c r="Z751" s="166"/>
      <c r="AA751" s="166"/>
      <c r="AB751" s="166"/>
      <c r="AC751" s="699"/>
      <c r="AD751" s="166"/>
      <c r="AE751" s="166"/>
      <c r="AF751" s="166"/>
    </row>
    <row r="752">
      <c r="W752" s="166"/>
      <c r="X752" s="697"/>
      <c r="Z752" s="166"/>
      <c r="AA752" s="166"/>
      <c r="AB752" s="166"/>
      <c r="AC752" s="699"/>
      <c r="AD752" s="166"/>
      <c r="AE752" s="166"/>
      <c r="AF752" s="166"/>
    </row>
    <row r="753">
      <c r="W753" s="166"/>
      <c r="X753" s="697"/>
      <c r="Z753" s="166"/>
      <c r="AA753" s="166"/>
      <c r="AB753" s="166"/>
      <c r="AC753" s="699"/>
      <c r="AD753" s="166"/>
      <c r="AE753" s="166"/>
      <c r="AF753" s="166"/>
    </row>
    <row r="754">
      <c r="W754" s="166"/>
      <c r="X754" s="697"/>
      <c r="Z754" s="166"/>
      <c r="AA754" s="166"/>
      <c r="AB754" s="166"/>
      <c r="AC754" s="699"/>
      <c r="AD754" s="166"/>
      <c r="AE754" s="166"/>
      <c r="AF754" s="166"/>
    </row>
    <row r="755">
      <c r="W755" s="166"/>
      <c r="X755" s="697"/>
      <c r="Z755" s="166"/>
      <c r="AA755" s="166"/>
      <c r="AB755" s="166"/>
      <c r="AC755" s="699"/>
      <c r="AD755" s="166"/>
      <c r="AE755" s="166"/>
      <c r="AF755" s="166"/>
    </row>
    <row r="756">
      <c r="W756" s="166"/>
      <c r="X756" s="697"/>
      <c r="Z756" s="166"/>
      <c r="AA756" s="166"/>
      <c r="AB756" s="166"/>
      <c r="AC756" s="699"/>
      <c r="AD756" s="166"/>
      <c r="AE756" s="166"/>
      <c r="AF756" s="166"/>
    </row>
    <row r="757">
      <c r="W757" s="166"/>
      <c r="X757" s="697"/>
      <c r="Z757" s="166"/>
      <c r="AA757" s="166"/>
      <c r="AB757" s="166"/>
      <c r="AC757" s="699"/>
      <c r="AD757" s="166"/>
      <c r="AE757" s="166"/>
      <c r="AF757" s="166"/>
    </row>
    <row r="758">
      <c r="W758" s="166"/>
      <c r="X758" s="697"/>
      <c r="Z758" s="166"/>
      <c r="AA758" s="166"/>
      <c r="AB758" s="166"/>
      <c r="AC758" s="699"/>
      <c r="AD758" s="166"/>
      <c r="AE758" s="166"/>
      <c r="AF758" s="166"/>
    </row>
    <row r="759">
      <c r="W759" s="166"/>
      <c r="X759" s="697"/>
      <c r="Z759" s="166"/>
      <c r="AA759" s="166"/>
      <c r="AB759" s="166"/>
      <c r="AC759" s="699"/>
      <c r="AD759" s="166"/>
      <c r="AE759" s="166"/>
      <c r="AF759" s="166"/>
    </row>
    <row r="760">
      <c r="W760" s="166"/>
      <c r="X760" s="697"/>
      <c r="Z760" s="166"/>
      <c r="AA760" s="166"/>
      <c r="AB760" s="166"/>
      <c r="AC760" s="699"/>
      <c r="AD760" s="166"/>
      <c r="AE760" s="166"/>
      <c r="AF760" s="166"/>
    </row>
    <row r="761">
      <c r="W761" s="166"/>
      <c r="X761" s="697"/>
      <c r="Z761" s="166"/>
      <c r="AA761" s="166"/>
      <c r="AB761" s="166"/>
      <c r="AC761" s="699"/>
      <c r="AD761" s="166"/>
      <c r="AE761" s="166"/>
      <c r="AF761" s="166"/>
    </row>
    <row r="762">
      <c r="W762" s="166"/>
      <c r="X762" s="697"/>
      <c r="Z762" s="166"/>
      <c r="AA762" s="166"/>
      <c r="AB762" s="166"/>
      <c r="AC762" s="699"/>
      <c r="AD762" s="166"/>
      <c r="AE762" s="166"/>
      <c r="AF762" s="166"/>
    </row>
    <row r="763">
      <c r="W763" s="166"/>
      <c r="X763" s="697"/>
      <c r="Z763" s="166"/>
      <c r="AA763" s="166"/>
      <c r="AB763" s="166"/>
      <c r="AC763" s="699"/>
      <c r="AD763" s="166"/>
      <c r="AE763" s="166"/>
      <c r="AF763" s="166"/>
    </row>
    <row r="764">
      <c r="W764" s="166"/>
      <c r="X764" s="697"/>
      <c r="Z764" s="166"/>
      <c r="AA764" s="166"/>
      <c r="AB764" s="166"/>
      <c r="AC764" s="699"/>
      <c r="AD764" s="166"/>
      <c r="AE764" s="166"/>
      <c r="AF764" s="166"/>
    </row>
    <row r="765">
      <c r="W765" s="166"/>
      <c r="X765" s="697"/>
      <c r="Z765" s="166"/>
      <c r="AA765" s="166"/>
      <c r="AB765" s="166"/>
      <c r="AC765" s="699"/>
      <c r="AD765" s="166"/>
      <c r="AE765" s="166"/>
      <c r="AF765" s="166"/>
    </row>
    <row r="766">
      <c r="W766" s="166"/>
      <c r="X766" s="697"/>
      <c r="Z766" s="166"/>
      <c r="AA766" s="166"/>
      <c r="AB766" s="166"/>
      <c r="AC766" s="699"/>
      <c r="AD766" s="166"/>
      <c r="AE766" s="166"/>
      <c r="AF766" s="166"/>
    </row>
    <row r="767">
      <c r="W767" s="166"/>
      <c r="X767" s="697"/>
      <c r="Z767" s="166"/>
      <c r="AA767" s="166"/>
      <c r="AB767" s="166"/>
      <c r="AC767" s="699"/>
      <c r="AD767" s="166"/>
      <c r="AE767" s="166"/>
      <c r="AF767" s="166"/>
    </row>
    <row r="768">
      <c r="W768" s="166"/>
      <c r="X768" s="697"/>
      <c r="Z768" s="166"/>
      <c r="AA768" s="166"/>
      <c r="AB768" s="166"/>
      <c r="AC768" s="699"/>
      <c r="AD768" s="166"/>
      <c r="AE768" s="166"/>
      <c r="AF768" s="166"/>
    </row>
    <row r="769">
      <c r="W769" s="166"/>
      <c r="X769" s="697"/>
      <c r="Z769" s="166"/>
      <c r="AA769" s="166"/>
      <c r="AB769" s="166"/>
      <c r="AC769" s="699"/>
      <c r="AD769" s="166"/>
      <c r="AE769" s="166"/>
      <c r="AF769" s="166"/>
    </row>
    <row r="770">
      <c r="W770" s="166"/>
      <c r="X770" s="697"/>
      <c r="Z770" s="166"/>
      <c r="AA770" s="166"/>
      <c r="AB770" s="166"/>
      <c r="AC770" s="699"/>
      <c r="AD770" s="166"/>
      <c r="AE770" s="166"/>
      <c r="AF770" s="166"/>
    </row>
    <row r="771">
      <c r="W771" s="166"/>
      <c r="X771" s="697"/>
      <c r="Z771" s="166"/>
      <c r="AA771" s="166"/>
      <c r="AB771" s="166"/>
      <c r="AC771" s="699"/>
      <c r="AD771" s="166"/>
      <c r="AE771" s="166"/>
      <c r="AF771" s="166"/>
    </row>
    <row r="772">
      <c r="W772" s="166"/>
      <c r="X772" s="697"/>
      <c r="Z772" s="166"/>
      <c r="AA772" s="166"/>
      <c r="AB772" s="166"/>
      <c r="AC772" s="699"/>
      <c r="AD772" s="166"/>
      <c r="AE772" s="166"/>
      <c r="AF772" s="166"/>
    </row>
    <row r="773">
      <c r="W773" s="166"/>
      <c r="X773" s="697"/>
      <c r="Z773" s="166"/>
      <c r="AA773" s="166"/>
      <c r="AB773" s="166"/>
      <c r="AC773" s="699"/>
      <c r="AD773" s="166"/>
      <c r="AE773" s="166"/>
      <c r="AF773" s="166"/>
    </row>
    <row r="774">
      <c r="W774" s="166"/>
      <c r="X774" s="697"/>
      <c r="Z774" s="166"/>
      <c r="AA774" s="166"/>
      <c r="AB774" s="166"/>
      <c r="AC774" s="699"/>
      <c r="AD774" s="166"/>
      <c r="AE774" s="166"/>
      <c r="AF774" s="166"/>
    </row>
    <row r="775">
      <c r="W775" s="166"/>
      <c r="X775" s="697"/>
      <c r="Z775" s="166"/>
      <c r="AA775" s="166"/>
      <c r="AB775" s="166"/>
      <c r="AC775" s="699"/>
      <c r="AD775" s="166"/>
      <c r="AE775" s="166"/>
      <c r="AF775" s="166"/>
    </row>
    <row r="776">
      <c r="W776" s="166"/>
      <c r="X776" s="697"/>
      <c r="Z776" s="166"/>
      <c r="AA776" s="166"/>
      <c r="AB776" s="166"/>
      <c r="AC776" s="699"/>
      <c r="AD776" s="166"/>
      <c r="AE776" s="166"/>
      <c r="AF776" s="166"/>
    </row>
    <row r="777">
      <c r="W777" s="166"/>
      <c r="X777" s="697"/>
      <c r="Z777" s="166"/>
      <c r="AA777" s="166"/>
      <c r="AB777" s="166"/>
      <c r="AC777" s="699"/>
      <c r="AD777" s="166"/>
      <c r="AE777" s="166"/>
      <c r="AF777" s="166"/>
    </row>
    <row r="778">
      <c r="W778" s="166"/>
      <c r="X778" s="697"/>
      <c r="Z778" s="166"/>
      <c r="AA778" s="166"/>
      <c r="AB778" s="166"/>
      <c r="AC778" s="699"/>
      <c r="AD778" s="166"/>
      <c r="AE778" s="166"/>
      <c r="AF778" s="166"/>
    </row>
    <row r="779">
      <c r="W779" s="166"/>
      <c r="X779" s="697"/>
      <c r="Z779" s="166"/>
      <c r="AA779" s="166"/>
      <c r="AB779" s="166"/>
      <c r="AC779" s="699"/>
      <c r="AD779" s="166"/>
      <c r="AE779" s="166"/>
      <c r="AF779" s="166"/>
    </row>
    <row r="780">
      <c r="W780" s="166"/>
      <c r="X780" s="697"/>
      <c r="Z780" s="166"/>
      <c r="AA780" s="166"/>
      <c r="AB780" s="166"/>
      <c r="AC780" s="699"/>
      <c r="AD780" s="166"/>
      <c r="AE780" s="166"/>
      <c r="AF780" s="166"/>
    </row>
    <row r="781">
      <c r="W781" s="166"/>
      <c r="X781" s="697"/>
      <c r="Z781" s="166"/>
      <c r="AA781" s="166"/>
      <c r="AB781" s="166"/>
      <c r="AC781" s="699"/>
      <c r="AD781" s="166"/>
      <c r="AE781" s="166"/>
      <c r="AF781" s="166"/>
    </row>
    <row r="782">
      <c r="W782" s="166"/>
      <c r="X782" s="697"/>
      <c r="Z782" s="166"/>
      <c r="AA782" s="166"/>
      <c r="AB782" s="166"/>
      <c r="AC782" s="699"/>
      <c r="AD782" s="166"/>
      <c r="AE782" s="166"/>
      <c r="AF782" s="166"/>
    </row>
    <row r="783">
      <c r="W783" s="166"/>
      <c r="X783" s="697"/>
      <c r="Z783" s="166"/>
      <c r="AA783" s="166"/>
      <c r="AB783" s="166"/>
      <c r="AC783" s="699"/>
      <c r="AD783" s="166"/>
      <c r="AE783" s="166"/>
      <c r="AF783" s="166"/>
    </row>
    <row r="784">
      <c r="W784" s="166"/>
      <c r="X784" s="697"/>
      <c r="Z784" s="166"/>
      <c r="AA784" s="166"/>
      <c r="AB784" s="166"/>
      <c r="AC784" s="699"/>
      <c r="AD784" s="166"/>
      <c r="AE784" s="166"/>
      <c r="AF784" s="166"/>
    </row>
    <row r="785">
      <c r="W785" s="166"/>
      <c r="X785" s="697"/>
      <c r="Z785" s="166"/>
      <c r="AA785" s="166"/>
      <c r="AB785" s="166"/>
      <c r="AC785" s="699"/>
      <c r="AD785" s="166"/>
      <c r="AE785" s="166"/>
      <c r="AF785" s="166"/>
    </row>
    <row r="786">
      <c r="W786" s="166"/>
      <c r="X786" s="697"/>
      <c r="Z786" s="166"/>
      <c r="AA786" s="166"/>
      <c r="AB786" s="166"/>
      <c r="AC786" s="699"/>
      <c r="AD786" s="166"/>
      <c r="AE786" s="166"/>
      <c r="AF786" s="166"/>
    </row>
    <row r="787">
      <c r="W787" s="166"/>
      <c r="X787" s="697"/>
      <c r="Z787" s="166"/>
      <c r="AA787" s="166"/>
      <c r="AB787" s="166"/>
      <c r="AC787" s="699"/>
      <c r="AD787" s="166"/>
      <c r="AE787" s="166"/>
      <c r="AF787" s="166"/>
    </row>
    <row r="788">
      <c r="W788" s="166"/>
      <c r="X788" s="697"/>
      <c r="Z788" s="166"/>
      <c r="AA788" s="166"/>
      <c r="AB788" s="166"/>
      <c r="AC788" s="699"/>
      <c r="AD788" s="166"/>
      <c r="AE788" s="166"/>
      <c r="AF788" s="166"/>
    </row>
    <row r="789">
      <c r="W789" s="166"/>
      <c r="X789" s="697"/>
      <c r="Z789" s="166"/>
      <c r="AA789" s="166"/>
      <c r="AB789" s="166"/>
      <c r="AC789" s="699"/>
      <c r="AD789" s="166"/>
      <c r="AE789" s="166"/>
      <c r="AF789" s="166"/>
    </row>
    <row r="790">
      <c r="W790" s="166"/>
      <c r="X790" s="697"/>
      <c r="Z790" s="166"/>
      <c r="AA790" s="166"/>
      <c r="AB790" s="166"/>
      <c r="AC790" s="699"/>
      <c r="AD790" s="166"/>
      <c r="AE790" s="166"/>
      <c r="AF790" s="166"/>
    </row>
    <row r="791">
      <c r="W791" s="166"/>
      <c r="X791" s="697"/>
      <c r="Z791" s="166"/>
      <c r="AA791" s="166"/>
      <c r="AB791" s="166"/>
      <c r="AC791" s="699"/>
      <c r="AD791" s="166"/>
      <c r="AE791" s="166"/>
      <c r="AF791" s="166"/>
    </row>
    <row r="792">
      <c r="W792" s="166"/>
      <c r="X792" s="697"/>
      <c r="Z792" s="166"/>
      <c r="AA792" s="166"/>
      <c r="AB792" s="166"/>
      <c r="AC792" s="699"/>
      <c r="AD792" s="166"/>
      <c r="AE792" s="166"/>
      <c r="AF792" s="166"/>
    </row>
    <row r="793">
      <c r="W793" s="166"/>
      <c r="X793" s="697"/>
      <c r="Z793" s="166"/>
      <c r="AA793" s="166"/>
      <c r="AB793" s="166"/>
      <c r="AC793" s="699"/>
      <c r="AD793" s="166"/>
      <c r="AE793" s="166"/>
      <c r="AF793" s="166"/>
    </row>
    <row r="794">
      <c r="W794" s="166"/>
      <c r="X794" s="697"/>
      <c r="Z794" s="166"/>
      <c r="AA794" s="166"/>
      <c r="AB794" s="166"/>
      <c r="AC794" s="699"/>
      <c r="AD794" s="166"/>
      <c r="AE794" s="166"/>
      <c r="AF794" s="166"/>
    </row>
    <row r="795">
      <c r="W795" s="166"/>
      <c r="X795" s="697"/>
      <c r="Z795" s="166"/>
      <c r="AA795" s="166"/>
      <c r="AB795" s="166"/>
      <c r="AC795" s="699"/>
      <c r="AD795" s="166"/>
      <c r="AE795" s="166"/>
      <c r="AF795" s="166"/>
    </row>
    <row r="796">
      <c r="W796" s="166"/>
      <c r="X796" s="697"/>
      <c r="Z796" s="166"/>
      <c r="AA796" s="166"/>
      <c r="AB796" s="166"/>
      <c r="AC796" s="699"/>
      <c r="AD796" s="166"/>
      <c r="AE796" s="166"/>
      <c r="AF796" s="166"/>
    </row>
    <row r="797">
      <c r="W797" s="166"/>
      <c r="X797" s="697"/>
      <c r="Z797" s="166"/>
      <c r="AA797" s="166"/>
      <c r="AB797" s="166"/>
      <c r="AC797" s="699"/>
      <c r="AD797" s="166"/>
      <c r="AE797" s="166"/>
      <c r="AF797" s="166"/>
    </row>
    <row r="798">
      <c r="W798" s="166"/>
      <c r="X798" s="697"/>
      <c r="Z798" s="166"/>
      <c r="AA798" s="166"/>
      <c r="AB798" s="166"/>
      <c r="AC798" s="699"/>
      <c r="AD798" s="166"/>
      <c r="AE798" s="166"/>
      <c r="AF798" s="166"/>
    </row>
    <row r="799">
      <c r="W799" s="166"/>
      <c r="X799" s="697"/>
      <c r="Z799" s="166"/>
      <c r="AA799" s="166"/>
      <c r="AB799" s="166"/>
      <c r="AC799" s="699"/>
      <c r="AD799" s="166"/>
      <c r="AE799" s="166"/>
      <c r="AF799" s="166"/>
    </row>
    <row r="800">
      <c r="W800" s="166"/>
      <c r="X800" s="697"/>
      <c r="Z800" s="166"/>
      <c r="AA800" s="166"/>
      <c r="AB800" s="166"/>
      <c r="AC800" s="699"/>
      <c r="AD800" s="166"/>
      <c r="AE800" s="166"/>
      <c r="AF800" s="166"/>
    </row>
    <row r="801">
      <c r="W801" s="166"/>
      <c r="X801" s="697"/>
      <c r="Z801" s="166"/>
      <c r="AA801" s="166"/>
      <c r="AB801" s="166"/>
      <c r="AC801" s="699"/>
      <c r="AD801" s="166"/>
      <c r="AE801" s="166"/>
      <c r="AF801" s="166"/>
    </row>
    <row r="802">
      <c r="W802" s="166"/>
      <c r="X802" s="697"/>
      <c r="Z802" s="166"/>
      <c r="AA802" s="166"/>
      <c r="AB802" s="166"/>
      <c r="AC802" s="699"/>
      <c r="AD802" s="166"/>
      <c r="AE802" s="166"/>
      <c r="AF802" s="166"/>
    </row>
    <row r="803">
      <c r="W803" s="166"/>
      <c r="X803" s="697"/>
      <c r="Z803" s="166"/>
      <c r="AA803" s="166"/>
      <c r="AB803" s="166"/>
      <c r="AC803" s="699"/>
      <c r="AD803" s="166"/>
      <c r="AE803" s="166"/>
      <c r="AF803" s="166"/>
    </row>
    <row r="804">
      <c r="W804" s="166"/>
      <c r="X804" s="697"/>
      <c r="Z804" s="166"/>
      <c r="AA804" s="166"/>
      <c r="AB804" s="166"/>
      <c r="AC804" s="699"/>
      <c r="AD804" s="166"/>
      <c r="AE804" s="166"/>
      <c r="AF804" s="166"/>
    </row>
    <row r="805">
      <c r="W805" s="166"/>
      <c r="X805" s="697"/>
      <c r="Z805" s="166"/>
      <c r="AA805" s="166"/>
      <c r="AB805" s="166"/>
      <c r="AC805" s="699"/>
      <c r="AD805" s="166"/>
      <c r="AE805" s="166"/>
      <c r="AF805" s="166"/>
    </row>
    <row r="806">
      <c r="W806" s="166"/>
      <c r="X806" s="697"/>
      <c r="Z806" s="166"/>
      <c r="AA806" s="166"/>
      <c r="AB806" s="166"/>
      <c r="AC806" s="699"/>
      <c r="AD806" s="166"/>
      <c r="AE806" s="166"/>
      <c r="AF806" s="166"/>
    </row>
    <row r="807">
      <c r="W807" s="166"/>
      <c r="X807" s="697"/>
      <c r="Z807" s="166"/>
      <c r="AA807" s="166"/>
      <c r="AB807" s="166"/>
      <c r="AC807" s="699"/>
      <c r="AD807" s="166"/>
      <c r="AE807" s="166"/>
      <c r="AF807" s="166"/>
    </row>
    <row r="808">
      <c r="W808" s="166"/>
      <c r="X808" s="697"/>
      <c r="Z808" s="166"/>
      <c r="AA808" s="166"/>
      <c r="AB808" s="166"/>
      <c r="AC808" s="699"/>
      <c r="AD808" s="166"/>
      <c r="AE808" s="166"/>
      <c r="AF808" s="166"/>
    </row>
    <row r="809">
      <c r="W809" s="166"/>
      <c r="X809" s="697"/>
      <c r="Z809" s="166"/>
      <c r="AA809" s="166"/>
      <c r="AB809" s="166"/>
      <c r="AC809" s="699"/>
      <c r="AD809" s="166"/>
      <c r="AE809" s="166"/>
      <c r="AF809" s="166"/>
    </row>
    <row r="810">
      <c r="W810" s="166"/>
      <c r="X810" s="697"/>
      <c r="Z810" s="166"/>
      <c r="AA810" s="166"/>
      <c r="AB810" s="166"/>
      <c r="AC810" s="699"/>
      <c r="AD810" s="166"/>
      <c r="AE810" s="166"/>
      <c r="AF810" s="166"/>
    </row>
    <row r="811">
      <c r="W811" s="166"/>
      <c r="X811" s="697"/>
      <c r="Z811" s="166"/>
      <c r="AA811" s="166"/>
      <c r="AB811" s="166"/>
      <c r="AC811" s="699"/>
      <c r="AD811" s="166"/>
      <c r="AE811" s="166"/>
      <c r="AF811" s="166"/>
    </row>
    <row r="812">
      <c r="W812" s="166"/>
      <c r="X812" s="697"/>
      <c r="Z812" s="166"/>
      <c r="AA812" s="166"/>
      <c r="AB812" s="166"/>
      <c r="AC812" s="699"/>
      <c r="AD812" s="166"/>
      <c r="AE812" s="166"/>
      <c r="AF812" s="166"/>
    </row>
    <row r="813">
      <c r="W813" s="166"/>
      <c r="X813" s="697"/>
      <c r="Z813" s="166"/>
      <c r="AA813" s="166"/>
      <c r="AB813" s="166"/>
      <c r="AC813" s="699"/>
      <c r="AD813" s="166"/>
      <c r="AE813" s="166"/>
      <c r="AF813" s="166"/>
    </row>
    <row r="814">
      <c r="W814" s="166"/>
      <c r="X814" s="697"/>
      <c r="Z814" s="166"/>
      <c r="AA814" s="166"/>
      <c r="AB814" s="166"/>
      <c r="AC814" s="699"/>
      <c r="AD814" s="166"/>
      <c r="AE814" s="166"/>
      <c r="AF814" s="166"/>
    </row>
    <row r="815">
      <c r="W815" s="166"/>
      <c r="X815" s="697"/>
      <c r="Z815" s="166"/>
      <c r="AA815" s="166"/>
      <c r="AB815" s="166"/>
      <c r="AC815" s="699"/>
      <c r="AD815" s="166"/>
      <c r="AE815" s="166"/>
      <c r="AF815" s="166"/>
    </row>
    <row r="816">
      <c r="W816" s="166"/>
      <c r="X816" s="697"/>
      <c r="Z816" s="166"/>
      <c r="AA816" s="166"/>
      <c r="AB816" s="166"/>
      <c r="AC816" s="699"/>
      <c r="AD816" s="166"/>
      <c r="AE816" s="166"/>
      <c r="AF816" s="166"/>
    </row>
    <row r="817">
      <c r="W817" s="166"/>
      <c r="X817" s="697"/>
      <c r="Z817" s="166"/>
      <c r="AA817" s="166"/>
      <c r="AB817" s="166"/>
      <c r="AC817" s="699"/>
      <c r="AD817" s="166"/>
      <c r="AE817" s="166"/>
      <c r="AF817" s="166"/>
    </row>
    <row r="818">
      <c r="W818" s="166"/>
      <c r="X818" s="697"/>
      <c r="Z818" s="166"/>
      <c r="AA818" s="166"/>
      <c r="AB818" s="166"/>
      <c r="AC818" s="699"/>
      <c r="AD818" s="166"/>
      <c r="AE818" s="166"/>
      <c r="AF818" s="166"/>
    </row>
    <row r="819">
      <c r="W819" s="166"/>
      <c r="X819" s="697"/>
      <c r="Z819" s="166"/>
      <c r="AA819" s="166"/>
      <c r="AB819" s="166"/>
      <c r="AC819" s="699"/>
      <c r="AD819" s="166"/>
      <c r="AE819" s="166"/>
      <c r="AF819" s="166"/>
    </row>
    <row r="820">
      <c r="W820" s="166"/>
      <c r="X820" s="697"/>
      <c r="Z820" s="166"/>
      <c r="AA820" s="166"/>
      <c r="AB820" s="166"/>
      <c r="AC820" s="699"/>
      <c r="AD820" s="166"/>
      <c r="AE820" s="166"/>
      <c r="AF820" s="166"/>
    </row>
    <row r="821">
      <c r="W821" s="166"/>
      <c r="X821" s="697"/>
      <c r="Z821" s="166"/>
      <c r="AA821" s="166"/>
      <c r="AB821" s="166"/>
      <c r="AC821" s="699"/>
      <c r="AD821" s="166"/>
      <c r="AE821" s="166"/>
      <c r="AF821" s="166"/>
    </row>
    <row r="822">
      <c r="W822" s="166"/>
      <c r="X822" s="697"/>
      <c r="Z822" s="166"/>
      <c r="AA822" s="166"/>
      <c r="AB822" s="166"/>
      <c r="AC822" s="699"/>
      <c r="AD822" s="166"/>
      <c r="AE822" s="166"/>
      <c r="AF822" s="166"/>
    </row>
    <row r="823">
      <c r="W823" s="166"/>
      <c r="X823" s="697"/>
      <c r="Z823" s="166"/>
      <c r="AA823" s="166"/>
      <c r="AB823" s="166"/>
      <c r="AC823" s="699"/>
      <c r="AD823" s="166"/>
      <c r="AE823" s="166"/>
      <c r="AF823" s="166"/>
    </row>
    <row r="824">
      <c r="W824" s="166"/>
      <c r="X824" s="697"/>
      <c r="Z824" s="166"/>
      <c r="AA824" s="166"/>
      <c r="AB824" s="166"/>
      <c r="AC824" s="699"/>
      <c r="AD824" s="166"/>
      <c r="AE824" s="166"/>
      <c r="AF824" s="166"/>
    </row>
    <row r="825">
      <c r="W825" s="166"/>
      <c r="X825" s="697"/>
      <c r="Z825" s="166"/>
      <c r="AA825" s="166"/>
      <c r="AB825" s="166"/>
      <c r="AC825" s="699"/>
      <c r="AD825" s="166"/>
      <c r="AE825" s="166"/>
      <c r="AF825" s="166"/>
    </row>
    <row r="826">
      <c r="W826" s="166"/>
      <c r="X826" s="697"/>
      <c r="Z826" s="166"/>
      <c r="AA826" s="166"/>
      <c r="AB826" s="166"/>
      <c r="AC826" s="699"/>
      <c r="AD826" s="166"/>
      <c r="AE826" s="166"/>
      <c r="AF826" s="166"/>
    </row>
    <row r="827">
      <c r="W827" s="166"/>
      <c r="X827" s="697"/>
      <c r="Z827" s="166"/>
      <c r="AA827" s="166"/>
      <c r="AB827" s="166"/>
      <c r="AC827" s="699"/>
      <c r="AD827" s="166"/>
      <c r="AE827" s="166"/>
      <c r="AF827" s="166"/>
    </row>
    <row r="828">
      <c r="W828" s="166"/>
      <c r="X828" s="697"/>
      <c r="Z828" s="166"/>
      <c r="AA828" s="166"/>
      <c r="AB828" s="166"/>
      <c r="AC828" s="699"/>
      <c r="AD828" s="166"/>
      <c r="AE828" s="166"/>
      <c r="AF828" s="166"/>
    </row>
    <row r="829">
      <c r="W829" s="166"/>
      <c r="X829" s="697"/>
      <c r="Z829" s="166"/>
      <c r="AA829" s="166"/>
      <c r="AB829" s="166"/>
      <c r="AC829" s="699"/>
      <c r="AD829" s="166"/>
      <c r="AE829" s="166"/>
      <c r="AF829" s="166"/>
    </row>
    <row r="830">
      <c r="W830" s="166"/>
      <c r="X830" s="697"/>
      <c r="Z830" s="166"/>
      <c r="AA830" s="166"/>
      <c r="AB830" s="166"/>
      <c r="AC830" s="699"/>
      <c r="AD830" s="166"/>
      <c r="AE830" s="166"/>
      <c r="AF830" s="166"/>
    </row>
    <row r="831">
      <c r="W831" s="166"/>
      <c r="X831" s="697"/>
      <c r="Z831" s="166"/>
      <c r="AA831" s="166"/>
      <c r="AB831" s="166"/>
      <c r="AC831" s="699"/>
      <c r="AD831" s="166"/>
      <c r="AE831" s="166"/>
      <c r="AF831" s="166"/>
    </row>
    <row r="832">
      <c r="W832" s="166"/>
      <c r="X832" s="697"/>
      <c r="Z832" s="166"/>
      <c r="AA832" s="166"/>
      <c r="AB832" s="166"/>
      <c r="AC832" s="699"/>
      <c r="AD832" s="166"/>
      <c r="AE832" s="166"/>
      <c r="AF832" s="166"/>
    </row>
    <row r="833">
      <c r="W833" s="166"/>
      <c r="X833" s="697"/>
      <c r="Z833" s="166"/>
      <c r="AA833" s="166"/>
      <c r="AB833" s="166"/>
      <c r="AC833" s="699"/>
      <c r="AD833" s="166"/>
      <c r="AE833" s="166"/>
      <c r="AF833" s="166"/>
    </row>
    <row r="834">
      <c r="W834" s="166"/>
      <c r="X834" s="697"/>
      <c r="Z834" s="166"/>
      <c r="AA834" s="166"/>
      <c r="AB834" s="166"/>
      <c r="AC834" s="699"/>
      <c r="AD834" s="166"/>
      <c r="AE834" s="166"/>
      <c r="AF834" s="166"/>
    </row>
    <row r="835">
      <c r="W835" s="166"/>
      <c r="X835" s="697"/>
      <c r="Z835" s="166"/>
      <c r="AA835" s="166"/>
      <c r="AB835" s="166"/>
      <c r="AC835" s="699"/>
      <c r="AD835" s="166"/>
      <c r="AE835" s="166"/>
      <c r="AF835" s="166"/>
    </row>
    <row r="836">
      <c r="W836" s="166"/>
      <c r="X836" s="697"/>
      <c r="Z836" s="166"/>
      <c r="AA836" s="166"/>
      <c r="AB836" s="166"/>
      <c r="AC836" s="699"/>
      <c r="AD836" s="166"/>
      <c r="AE836" s="166"/>
      <c r="AF836" s="166"/>
    </row>
    <row r="837">
      <c r="W837" s="166"/>
      <c r="X837" s="697"/>
      <c r="Z837" s="166"/>
      <c r="AA837" s="166"/>
      <c r="AB837" s="166"/>
      <c r="AC837" s="699"/>
      <c r="AD837" s="166"/>
      <c r="AE837" s="166"/>
      <c r="AF837" s="166"/>
    </row>
    <row r="838">
      <c r="W838" s="166"/>
      <c r="X838" s="697"/>
      <c r="Z838" s="166"/>
      <c r="AA838" s="166"/>
      <c r="AB838" s="166"/>
      <c r="AC838" s="699"/>
      <c r="AD838" s="166"/>
      <c r="AE838" s="166"/>
      <c r="AF838" s="166"/>
    </row>
    <row r="839">
      <c r="W839" s="166"/>
      <c r="X839" s="697"/>
      <c r="Z839" s="166"/>
      <c r="AA839" s="166"/>
      <c r="AB839" s="166"/>
      <c r="AC839" s="699"/>
      <c r="AD839" s="166"/>
      <c r="AE839" s="166"/>
      <c r="AF839" s="166"/>
    </row>
    <row r="840">
      <c r="W840" s="166"/>
      <c r="X840" s="697"/>
      <c r="Z840" s="166"/>
      <c r="AA840" s="166"/>
      <c r="AB840" s="166"/>
      <c r="AC840" s="699"/>
      <c r="AD840" s="166"/>
      <c r="AE840" s="166"/>
      <c r="AF840" s="166"/>
    </row>
    <row r="841">
      <c r="W841" s="166"/>
      <c r="X841" s="697"/>
      <c r="Z841" s="166"/>
      <c r="AA841" s="166"/>
      <c r="AB841" s="166"/>
      <c r="AC841" s="699"/>
      <c r="AD841" s="166"/>
      <c r="AE841" s="166"/>
      <c r="AF841" s="166"/>
    </row>
    <row r="842">
      <c r="W842" s="166"/>
      <c r="X842" s="697"/>
      <c r="Z842" s="166"/>
      <c r="AA842" s="166"/>
      <c r="AB842" s="166"/>
      <c r="AC842" s="699"/>
      <c r="AD842" s="166"/>
      <c r="AE842" s="166"/>
      <c r="AF842" s="166"/>
    </row>
    <row r="843">
      <c r="W843" s="166"/>
      <c r="X843" s="697"/>
      <c r="Z843" s="166"/>
      <c r="AA843" s="166"/>
      <c r="AB843" s="166"/>
      <c r="AC843" s="699"/>
      <c r="AD843" s="166"/>
      <c r="AE843" s="166"/>
      <c r="AF843" s="166"/>
    </row>
    <row r="844">
      <c r="W844" s="166"/>
      <c r="X844" s="697"/>
      <c r="Z844" s="166"/>
      <c r="AA844" s="166"/>
      <c r="AB844" s="166"/>
      <c r="AC844" s="699"/>
      <c r="AD844" s="166"/>
      <c r="AE844" s="166"/>
      <c r="AF844" s="166"/>
    </row>
    <row r="845">
      <c r="W845" s="166"/>
      <c r="X845" s="697"/>
      <c r="Z845" s="166"/>
      <c r="AA845" s="166"/>
      <c r="AB845" s="166"/>
      <c r="AC845" s="699"/>
      <c r="AD845" s="166"/>
      <c r="AE845" s="166"/>
      <c r="AF845" s="166"/>
    </row>
    <row r="846">
      <c r="W846" s="166"/>
      <c r="X846" s="697"/>
      <c r="Z846" s="166"/>
      <c r="AA846" s="166"/>
      <c r="AB846" s="166"/>
      <c r="AC846" s="699"/>
      <c r="AD846" s="166"/>
      <c r="AE846" s="166"/>
      <c r="AF846" s="166"/>
    </row>
    <row r="847">
      <c r="W847" s="166"/>
      <c r="X847" s="697"/>
      <c r="Z847" s="166"/>
      <c r="AA847" s="166"/>
      <c r="AB847" s="166"/>
      <c r="AC847" s="699"/>
      <c r="AD847" s="166"/>
      <c r="AE847" s="166"/>
      <c r="AF847" s="166"/>
    </row>
    <row r="848">
      <c r="W848" s="166"/>
      <c r="X848" s="697"/>
      <c r="Z848" s="166"/>
      <c r="AA848" s="166"/>
      <c r="AB848" s="166"/>
      <c r="AC848" s="699"/>
      <c r="AD848" s="166"/>
      <c r="AE848" s="166"/>
      <c r="AF848" s="166"/>
    </row>
    <row r="849">
      <c r="W849" s="166"/>
      <c r="X849" s="697"/>
      <c r="Z849" s="166"/>
      <c r="AA849" s="166"/>
      <c r="AB849" s="166"/>
      <c r="AC849" s="699"/>
      <c r="AD849" s="166"/>
      <c r="AE849" s="166"/>
      <c r="AF849" s="166"/>
    </row>
    <row r="850">
      <c r="W850" s="166"/>
      <c r="X850" s="697"/>
      <c r="Z850" s="166"/>
      <c r="AA850" s="166"/>
      <c r="AB850" s="166"/>
      <c r="AC850" s="699"/>
      <c r="AD850" s="166"/>
      <c r="AE850" s="166"/>
      <c r="AF850" s="166"/>
    </row>
    <row r="851">
      <c r="W851" s="166"/>
      <c r="X851" s="697"/>
      <c r="Z851" s="166"/>
      <c r="AA851" s="166"/>
      <c r="AB851" s="166"/>
      <c r="AC851" s="699"/>
      <c r="AD851" s="166"/>
      <c r="AE851" s="166"/>
      <c r="AF851" s="166"/>
    </row>
    <row r="852">
      <c r="W852" s="166"/>
      <c r="X852" s="697"/>
      <c r="Z852" s="166"/>
      <c r="AA852" s="166"/>
      <c r="AB852" s="166"/>
      <c r="AC852" s="699"/>
      <c r="AD852" s="166"/>
      <c r="AE852" s="166"/>
      <c r="AF852" s="166"/>
    </row>
    <row r="853">
      <c r="W853" s="166"/>
      <c r="X853" s="697"/>
      <c r="Z853" s="166"/>
      <c r="AA853" s="166"/>
      <c r="AB853" s="166"/>
      <c r="AC853" s="699"/>
      <c r="AD853" s="166"/>
      <c r="AE853" s="166"/>
      <c r="AF853" s="166"/>
    </row>
    <row r="854">
      <c r="W854" s="166"/>
      <c r="X854" s="697"/>
      <c r="Z854" s="166"/>
      <c r="AA854" s="166"/>
      <c r="AB854" s="166"/>
      <c r="AC854" s="699"/>
      <c r="AD854" s="166"/>
      <c r="AE854" s="166"/>
      <c r="AF854" s="166"/>
    </row>
    <row r="855">
      <c r="W855" s="166"/>
      <c r="X855" s="697"/>
      <c r="Z855" s="166"/>
      <c r="AA855" s="166"/>
      <c r="AB855" s="166"/>
      <c r="AC855" s="699"/>
      <c r="AD855" s="166"/>
      <c r="AE855" s="166"/>
      <c r="AF855" s="166"/>
    </row>
    <row r="856">
      <c r="W856" s="166"/>
      <c r="X856" s="697"/>
      <c r="Z856" s="166"/>
      <c r="AA856" s="166"/>
      <c r="AB856" s="166"/>
      <c r="AC856" s="699"/>
      <c r="AD856" s="166"/>
      <c r="AE856" s="166"/>
      <c r="AF856" s="166"/>
    </row>
    <row r="857">
      <c r="W857" s="166"/>
      <c r="X857" s="697"/>
      <c r="Z857" s="166"/>
      <c r="AA857" s="166"/>
      <c r="AB857" s="166"/>
      <c r="AC857" s="699"/>
      <c r="AD857" s="166"/>
      <c r="AE857" s="166"/>
      <c r="AF857" s="166"/>
    </row>
    <row r="858">
      <c r="W858" s="166"/>
      <c r="X858" s="697"/>
      <c r="Z858" s="166"/>
      <c r="AA858" s="166"/>
      <c r="AB858" s="166"/>
      <c r="AC858" s="699"/>
      <c r="AD858" s="166"/>
      <c r="AE858" s="166"/>
      <c r="AF858" s="166"/>
    </row>
    <row r="859">
      <c r="W859" s="166"/>
      <c r="X859" s="697"/>
      <c r="Z859" s="166"/>
      <c r="AA859" s="166"/>
      <c r="AB859" s="166"/>
      <c r="AC859" s="699"/>
      <c r="AD859" s="166"/>
      <c r="AE859" s="166"/>
      <c r="AF859" s="166"/>
    </row>
    <row r="860">
      <c r="W860" s="166"/>
      <c r="X860" s="697"/>
      <c r="Z860" s="166"/>
      <c r="AA860" s="166"/>
      <c r="AB860" s="166"/>
      <c r="AC860" s="699"/>
      <c r="AD860" s="166"/>
      <c r="AE860" s="166"/>
      <c r="AF860" s="166"/>
    </row>
    <row r="861">
      <c r="W861" s="166"/>
      <c r="X861" s="697"/>
      <c r="Z861" s="166"/>
      <c r="AA861" s="166"/>
      <c r="AB861" s="166"/>
      <c r="AC861" s="699"/>
      <c r="AD861" s="166"/>
      <c r="AE861" s="166"/>
      <c r="AF861" s="166"/>
    </row>
    <row r="862">
      <c r="W862" s="166"/>
      <c r="X862" s="697"/>
      <c r="Z862" s="166"/>
      <c r="AA862" s="166"/>
      <c r="AB862" s="166"/>
      <c r="AC862" s="699"/>
      <c r="AD862" s="166"/>
      <c r="AE862" s="166"/>
      <c r="AF862" s="166"/>
    </row>
    <row r="863">
      <c r="W863" s="166"/>
      <c r="X863" s="697"/>
      <c r="Z863" s="166"/>
      <c r="AA863" s="166"/>
      <c r="AB863" s="166"/>
      <c r="AC863" s="699"/>
      <c r="AD863" s="166"/>
      <c r="AE863" s="166"/>
      <c r="AF863" s="166"/>
    </row>
    <row r="864">
      <c r="W864" s="166"/>
      <c r="X864" s="697"/>
      <c r="Z864" s="166"/>
      <c r="AA864" s="166"/>
      <c r="AB864" s="166"/>
      <c r="AC864" s="699"/>
      <c r="AD864" s="166"/>
      <c r="AE864" s="166"/>
      <c r="AF864" s="166"/>
    </row>
    <row r="865">
      <c r="W865" s="166"/>
      <c r="X865" s="697"/>
      <c r="Z865" s="166"/>
      <c r="AA865" s="166"/>
      <c r="AB865" s="166"/>
      <c r="AC865" s="699"/>
      <c r="AD865" s="166"/>
      <c r="AE865" s="166"/>
      <c r="AF865" s="166"/>
    </row>
    <row r="866">
      <c r="W866" s="166"/>
      <c r="X866" s="697"/>
      <c r="Z866" s="166"/>
      <c r="AA866" s="166"/>
      <c r="AB866" s="166"/>
      <c r="AC866" s="699"/>
      <c r="AD866" s="166"/>
      <c r="AE866" s="166"/>
      <c r="AF866" s="166"/>
    </row>
    <row r="867">
      <c r="W867" s="166"/>
      <c r="X867" s="697"/>
      <c r="Z867" s="166"/>
      <c r="AA867" s="166"/>
      <c r="AB867" s="166"/>
      <c r="AC867" s="699"/>
      <c r="AD867" s="166"/>
      <c r="AE867" s="166"/>
      <c r="AF867" s="166"/>
    </row>
    <row r="868">
      <c r="W868" s="166"/>
      <c r="X868" s="697"/>
      <c r="Z868" s="166"/>
      <c r="AA868" s="166"/>
      <c r="AB868" s="166"/>
      <c r="AC868" s="699"/>
      <c r="AD868" s="166"/>
      <c r="AE868" s="166"/>
      <c r="AF868" s="166"/>
    </row>
    <row r="869">
      <c r="W869" s="166"/>
      <c r="X869" s="697"/>
      <c r="Z869" s="166"/>
      <c r="AA869" s="166"/>
      <c r="AB869" s="166"/>
      <c r="AC869" s="699"/>
      <c r="AD869" s="166"/>
      <c r="AE869" s="166"/>
      <c r="AF869" s="166"/>
    </row>
    <row r="870">
      <c r="W870" s="166"/>
      <c r="X870" s="697"/>
      <c r="Z870" s="166"/>
      <c r="AA870" s="166"/>
      <c r="AB870" s="166"/>
      <c r="AC870" s="699"/>
      <c r="AD870" s="166"/>
      <c r="AE870" s="166"/>
      <c r="AF870" s="166"/>
    </row>
    <row r="871">
      <c r="W871" s="166"/>
      <c r="X871" s="697"/>
      <c r="Z871" s="166"/>
      <c r="AA871" s="166"/>
      <c r="AB871" s="166"/>
      <c r="AC871" s="699"/>
      <c r="AD871" s="166"/>
      <c r="AE871" s="166"/>
      <c r="AF871" s="166"/>
    </row>
    <row r="872">
      <c r="W872" s="166"/>
      <c r="X872" s="697"/>
      <c r="Z872" s="166"/>
      <c r="AA872" s="166"/>
      <c r="AB872" s="166"/>
      <c r="AC872" s="699"/>
      <c r="AD872" s="166"/>
      <c r="AE872" s="166"/>
      <c r="AF872" s="166"/>
    </row>
    <row r="873">
      <c r="W873" s="166"/>
      <c r="X873" s="697"/>
      <c r="Z873" s="166"/>
      <c r="AA873" s="166"/>
      <c r="AB873" s="166"/>
      <c r="AC873" s="699"/>
      <c r="AD873" s="166"/>
      <c r="AE873" s="166"/>
      <c r="AF873" s="166"/>
    </row>
    <row r="874">
      <c r="W874" s="166"/>
      <c r="X874" s="697"/>
      <c r="Z874" s="166"/>
      <c r="AA874" s="166"/>
      <c r="AB874" s="166"/>
      <c r="AC874" s="699"/>
      <c r="AD874" s="166"/>
      <c r="AE874" s="166"/>
      <c r="AF874" s="166"/>
    </row>
    <row r="875">
      <c r="W875" s="166"/>
      <c r="X875" s="697"/>
      <c r="Z875" s="166"/>
      <c r="AA875" s="166"/>
      <c r="AB875" s="166"/>
      <c r="AC875" s="699"/>
      <c r="AD875" s="166"/>
      <c r="AE875" s="166"/>
      <c r="AF875" s="166"/>
    </row>
    <row r="876">
      <c r="W876" s="166"/>
      <c r="X876" s="697"/>
      <c r="Z876" s="166"/>
      <c r="AA876" s="166"/>
      <c r="AB876" s="166"/>
      <c r="AC876" s="699"/>
      <c r="AD876" s="166"/>
      <c r="AE876" s="166"/>
      <c r="AF876" s="166"/>
    </row>
    <row r="877">
      <c r="W877" s="166"/>
      <c r="X877" s="697"/>
      <c r="Z877" s="166"/>
      <c r="AA877" s="166"/>
      <c r="AB877" s="166"/>
      <c r="AC877" s="699"/>
      <c r="AD877" s="166"/>
      <c r="AE877" s="166"/>
      <c r="AF877" s="166"/>
    </row>
    <row r="878">
      <c r="W878" s="166"/>
      <c r="X878" s="697"/>
      <c r="Z878" s="166"/>
      <c r="AA878" s="166"/>
      <c r="AB878" s="166"/>
      <c r="AC878" s="699"/>
      <c r="AD878" s="166"/>
      <c r="AE878" s="166"/>
      <c r="AF878" s="166"/>
    </row>
    <row r="879">
      <c r="W879" s="166"/>
      <c r="X879" s="697"/>
      <c r="Z879" s="166"/>
      <c r="AA879" s="166"/>
      <c r="AB879" s="166"/>
      <c r="AC879" s="699"/>
      <c r="AD879" s="166"/>
      <c r="AE879" s="166"/>
      <c r="AF879" s="166"/>
    </row>
    <row r="880">
      <c r="W880" s="166"/>
      <c r="X880" s="697"/>
      <c r="Z880" s="166"/>
      <c r="AA880" s="166"/>
      <c r="AB880" s="166"/>
      <c r="AC880" s="699"/>
      <c r="AD880" s="166"/>
      <c r="AE880" s="166"/>
      <c r="AF880" s="166"/>
    </row>
    <row r="881">
      <c r="W881" s="166"/>
      <c r="X881" s="697"/>
      <c r="Z881" s="166"/>
      <c r="AA881" s="166"/>
      <c r="AB881" s="166"/>
      <c r="AC881" s="699"/>
      <c r="AD881" s="166"/>
      <c r="AE881" s="166"/>
      <c r="AF881" s="166"/>
    </row>
    <row r="882">
      <c r="W882" s="166"/>
      <c r="X882" s="697"/>
      <c r="Z882" s="166"/>
      <c r="AA882" s="166"/>
      <c r="AB882" s="166"/>
      <c r="AC882" s="699"/>
      <c r="AD882" s="166"/>
      <c r="AE882" s="166"/>
      <c r="AF882" s="166"/>
    </row>
    <row r="883">
      <c r="W883" s="166"/>
      <c r="X883" s="697"/>
      <c r="Z883" s="166"/>
      <c r="AA883" s="166"/>
      <c r="AB883" s="166"/>
      <c r="AC883" s="699"/>
      <c r="AD883" s="166"/>
      <c r="AE883" s="166"/>
      <c r="AF883" s="166"/>
    </row>
    <row r="884">
      <c r="W884" s="166"/>
      <c r="X884" s="697"/>
      <c r="Z884" s="166"/>
      <c r="AA884" s="166"/>
      <c r="AB884" s="166"/>
      <c r="AC884" s="699"/>
      <c r="AD884" s="166"/>
      <c r="AE884" s="166"/>
      <c r="AF884" s="166"/>
    </row>
    <row r="885">
      <c r="W885" s="166"/>
      <c r="X885" s="697"/>
      <c r="Z885" s="166"/>
      <c r="AA885" s="166"/>
      <c r="AB885" s="166"/>
      <c r="AC885" s="699"/>
      <c r="AD885" s="166"/>
      <c r="AE885" s="166"/>
      <c r="AF885" s="166"/>
    </row>
    <row r="886">
      <c r="W886" s="166"/>
      <c r="X886" s="697"/>
      <c r="Z886" s="166"/>
      <c r="AA886" s="166"/>
      <c r="AB886" s="166"/>
      <c r="AC886" s="699"/>
      <c r="AD886" s="166"/>
      <c r="AE886" s="166"/>
      <c r="AF886" s="166"/>
    </row>
    <row r="887">
      <c r="W887" s="166"/>
      <c r="X887" s="697"/>
      <c r="Z887" s="166"/>
      <c r="AA887" s="166"/>
      <c r="AB887" s="166"/>
      <c r="AC887" s="699"/>
      <c r="AD887" s="166"/>
      <c r="AE887" s="166"/>
      <c r="AF887" s="166"/>
    </row>
    <row r="888">
      <c r="W888" s="166"/>
      <c r="X888" s="697"/>
      <c r="Z888" s="166"/>
      <c r="AA888" s="166"/>
      <c r="AB888" s="166"/>
      <c r="AC888" s="699"/>
      <c r="AD888" s="166"/>
      <c r="AE888" s="166"/>
      <c r="AF888" s="166"/>
    </row>
    <row r="889">
      <c r="W889" s="166"/>
      <c r="X889" s="697"/>
      <c r="Z889" s="166"/>
      <c r="AA889" s="166"/>
      <c r="AB889" s="166"/>
      <c r="AC889" s="699"/>
      <c r="AD889" s="166"/>
      <c r="AE889" s="166"/>
      <c r="AF889" s="166"/>
    </row>
    <row r="890">
      <c r="W890" s="166"/>
      <c r="X890" s="697"/>
      <c r="Z890" s="166"/>
      <c r="AA890" s="166"/>
      <c r="AB890" s="166"/>
      <c r="AC890" s="699"/>
      <c r="AD890" s="166"/>
      <c r="AE890" s="166"/>
      <c r="AF890" s="166"/>
    </row>
    <row r="891">
      <c r="W891" s="166"/>
      <c r="X891" s="697"/>
      <c r="Z891" s="166"/>
      <c r="AA891" s="166"/>
      <c r="AB891" s="166"/>
      <c r="AC891" s="699"/>
      <c r="AD891" s="166"/>
      <c r="AE891" s="166"/>
      <c r="AF891" s="166"/>
    </row>
    <row r="892">
      <c r="W892" s="166"/>
      <c r="X892" s="697"/>
      <c r="Z892" s="166"/>
      <c r="AA892" s="166"/>
      <c r="AB892" s="166"/>
      <c r="AC892" s="699"/>
      <c r="AD892" s="166"/>
      <c r="AE892" s="166"/>
      <c r="AF892" s="166"/>
    </row>
    <row r="893">
      <c r="W893" s="166"/>
      <c r="X893" s="697"/>
      <c r="Z893" s="166"/>
      <c r="AA893" s="166"/>
      <c r="AB893" s="166"/>
      <c r="AC893" s="699"/>
      <c r="AD893" s="166"/>
      <c r="AE893" s="166"/>
      <c r="AF893" s="166"/>
    </row>
    <row r="894">
      <c r="W894" s="166"/>
      <c r="X894" s="697"/>
      <c r="Z894" s="166"/>
      <c r="AA894" s="166"/>
      <c r="AB894" s="166"/>
      <c r="AC894" s="699"/>
      <c r="AD894" s="166"/>
      <c r="AE894" s="166"/>
      <c r="AF894" s="166"/>
    </row>
    <row r="895">
      <c r="W895" s="166"/>
      <c r="X895" s="697"/>
      <c r="Z895" s="166"/>
      <c r="AA895" s="166"/>
      <c r="AB895" s="166"/>
      <c r="AC895" s="699"/>
      <c r="AD895" s="166"/>
      <c r="AE895" s="166"/>
      <c r="AF895" s="166"/>
    </row>
    <row r="896">
      <c r="W896" s="166"/>
      <c r="X896" s="697"/>
      <c r="Z896" s="166"/>
      <c r="AA896" s="166"/>
      <c r="AB896" s="166"/>
      <c r="AC896" s="699"/>
      <c r="AD896" s="166"/>
      <c r="AE896" s="166"/>
      <c r="AF896" s="166"/>
    </row>
    <row r="897">
      <c r="W897" s="166"/>
      <c r="X897" s="697"/>
      <c r="Z897" s="166"/>
      <c r="AA897" s="166"/>
      <c r="AB897" s="166"/>
      <c r="AC897" s="699"/>
      <c r="AD897" s="166"/>
      <c r="AE897" s="166"/>
      <c r="AF897" s="166"/>
    </row>
    <row r="898">
      <c r="W898" s="166"/>
      <c r="X898" s="697"/>
      <c r="Z898" s="166"/>
      <c r="AA898" s="166"/>
      <c r="AB898" s="166"/>
      <c r="AC898" s="699"/>
      <c r="AD898" s="166"/>
      <c r="AE898" s="166"/>
      <c r="AF898" s="166"/>
    </row>
    <row r="899">
      <c r="W899" s="166"/>
      <c r="X899" s="697"/>
      <c r="Z899" s="166"/>
      <c r="AA899" s="166"/>
      <c r="AB899" s="166"/>
      <c r="AC899" s="699"/>
      <c r="AD899" s="166"/>
      <c r="AE899" s="166"/>
      <c r="AF899" s="166"/>
    </row>
    <row r="900">
      <c r="W900" s="166"/>
      <c r="X900" s="697"/>
      <c r="Z900" s="166"/>
      <c r="AA900" s="166"/>
      <c r="AB900" s="166"/>
      <c r="AC900" s="699"/>
      <c r="AD900" s="166"/>
      <c r="AE900" s="166"/>
      <c r="AF900" s="166"/>
    </row>
    <row r="901">
      <c r="W901" s="166"/>
      <c r="X901" s="697"/>
      <c r="Z901" s="166"/>
      <c r="AA901" s="166"/>
      <c r="AB901" s="166"/>
      <c r="AC901" s="699"/>
      <c r="AD901" s="166"/>
      <c r="AE901" s="166"/>
      <c r="AF901" s="166"/>
    </row>
    <row r="902">
      <c r="W902" s="166"/>
      <c r="X902" s="697"/>
      <c r="Z902" s="166"/>
      <c r="AA902" s="166"/>
      <c r="AB902" s="166"/>
      <c r="AC902" s="699"/>
      <c r="AD902" s="166"/>
      <c r="AE902" s="166"/>
      <c r="AF902" s="166"/>
    </row>
    <row r="903">
      <c r="W903" s="166"/>
      <c r="X903" s="697"/>
      <c r="Z903" s="166"/>
      <c r="AA903" s="166"/>
      <c r="AB903" s="166"/>
      <c r="AC903" s="699"/>
      <c r="AD903" s="166"/>
      <c r="AE903" s="166"/>
      <c r="AF903" s="166"/>
    </row>
    <row r="904">
      <c r="W904" s="166"/>
      <c r="X904" s="697"/>
      <c r="Z904" s="166"/>
      <c r="AA904" s="166"/>
      <c r="AB904" s="166"/>
      <c r="AC904" s="699"/>
      <c r="AD904" s="166"/>
      <c r="AE904" s="166"/>
      <c r="AF904" s="166"/>
    </row>
    <row r="905">
      <c r="W905" s="166"/>
      <c r="X905" s="697"/>
      <c r="Z905" s="166"/>
      <c r="AA905" s="166"/>
      <c r="AB905" s="166"/>
      <c r="AC905" s="699"/>
      <c r="AD905" s="166"/>
      <c r="AE905" s="166"/>
      <c r="AF905" s="166"/>
    </row>
    <row r="906">
      <c r="W906" s="166"/>
      <c r="X906" s="697"/>
      <c r="Z906" s="166"/>
      <c r="AA906" s="166"/>
      <c r="AB906" s="166"/>
      <c r="AC906" s="699"/>
      <c r="AD906" s="166"/>
      <c r="AE906" s="166"/>
      <c r="AF906" s="166"/>
    </row>
    <row r="907">
      <c r="W907" s="166"/>
      <c r="X907" s="697"/>
      <c r="Z907" s="166"/>
      <c r="AA907" s="166"/>
      <c r="AB907" s="166"/>
      <c r="AC907" s="699"/>
      <c r="AD907" s="166"/>
      <c r="AE907" s="166"/>
      <c r="AF907" s="166"/>
    </row>
    <row r="908">
      <c r="W908" s="166"/>
      <c r="X908" s="697"/>
      <c r="Z908" s="166"/>
      <c r="AA908" s="166"/>
      <c r="AB908" s="166"/>
      <c r="AC908" s="699"/>
      <c r="AD908" s="166"/>
      <c r="AE908" s="166"/>
      <c r="AF908" s="166"/>
    </row>
    <row r="909">
      <c r="W909" s="166"/>
      <c r="X909" s="697"/>
      <c r="Z909" s="166"/>
      <c r="AA909" s="166"/>
      <c r="AB909" s="166"/>
      <c r="AC909" s="699"/>
      <c r="AD909" s="166"/>
      <c r="AE909" s="166"/>
      <c r="AF909" s="166"/>
    </row>
    <row r="910">
      <c r="W910" s="166"/>
      <c r="X910" s="697"/>
      <c r="Z910" s="166"/>
      <c r="AA910" s="166"/>
      <c r="AB910" s="166"/>
      <c r="AC910" s="699"/>
      <c r="AD910" s="166"/>
      <c r="AE910" s="166"/>
      <c r="AF910" s="166"/>
    </row>
    <row r="911">
      <c r="W911" s="166"/>
      <c r="X911" s="697"/>
      <c r="Z911" s="166"/>
      <c r="AA911" s="166"/>
      <c r="AB911" s="166"/>
      <c r="AC911" s="699"/>
      <c r="AD911" s="166"/>
      <c r="AE911" s="166"/>
      <c r="AF911" s="166"/>
    </row>
    <row r="912">
      <c r="W912" s="166"/>
      <c r="X912" s="697"/>
      <c r="Z912" s="166"/>
      <c r="AA912" s="166"/>
      <c r="AB912" s="166"/>
      <c r="AC912" s="699"/>
      <c r="AD912" s="166"/>
      <c r="AE912" s="166"/>
      <c r="AF912" s="166"/>
    </row>
    <row r="913">
      <c r="W913" s="166"/>
      <c r="X913" s="697"/>
      <c r="Z913" s="166"/>
      <c r="AA913" s="166"/>
      <c r="AB913" s="166"/>
      <c r="AC913" s="699"/>
      <c r="AD913" s="166"/>
      <c r="AE913" s="166"/>
      <c r="AF913" s="166"/>
    </row>
    <row r="914">
      <c r="W914" s="166"/>
      <c r="X914" s="697"/>
      <c r="Z914" s="166"/>
      <c r="AA914" s="166"/>
      <c r="AB914" s="166"/>
      <c r="AC914" s="699"/>
      <c r="AD914" s="166"/>
      <c r="AE914" s="166"/>
      <c r="AF914" s="166"/>
    </row>
    <row r="915">
      <c r="W915" s="166"/>
      <c r="X915" s="697"/>
      <c r="Z915" s="166"/>
      <c r="AA915" s="166"/>
      <c r="AB915" s="166"/>
      <c r="AC915" s="699"/>
      <c r="AD915" s="166"/>
      <c r="AE915" s="166"/>
      <c r="AF915" s="166"/>
    </row>
    <row r="916">
      <c r="W916" s="166"/>
      <c r="X916" s="697"/>
      <c r="Z916" s="166"/>
      <c r="AA916" s="166"/>
      <c r="AB916" s="166"/>
      <c r="AC916" s="699"/>
      <c r="AD916" s="166"/>
      <c r="AE916" s="166"/>
      <c r="AF916" s="166"/>
    </row>
    <row r="917">
      <c r="W917" s="166"/>
      <c r="X917" s="697"/>
      <c r="Z917" s="166"/>
      <c r="AA917" s="166"/>
      <c r="AB917" s="166"/>
      <c r="AC917" s="699"/>
      <c r="AD917" s="166"/>
      <c r="AE917" s="166"/>
      <c r="AF917" s="166"/>
    </row>
    <row r="918">
      <c r="W918" s="166"/>
      <c r="X918" s="697"/>
      <c r="Z918" s="166"/>
      <c r="AA918" s="166"/>
      <c r="AB918" s="166"/>
      <c r="AC918" s="699"/>
      <c r="AD918" s="166"/>
      <c r="AE918" s="166"/>
      <c r="AF918" s="166"/>
    </row>
    <row r="919">
      <c r="W919" s="166"/>
      <c r="X919" s="697"/>
      <c r="Z919" s="166"/>
      <c r="AA919" s="166"/>
      <c r="AB919" s="166"/>
      <c r="AC919" s="699"/>
      <c r="AD919" s="166"/>
      <c r="AE919" s="166"/>
      <c r="AF919" s="166"/>
    </row>
    <row r="920">
      <c r="W920" s="166"/>
      <c r="X920" s="697"/>
      <c r="Z920" s="166"/>
      <c r="AA920" s="166"/>
      <c r="AB920" s="166"/>
      <c r="AC920" s="699"/>
      <c r="AD920" s="166"/>
      <c r="AE920" s="166"/>
      <c r="AF920" s="166"/>
    </row>
    <row r="921">
      <c r="W921" s="166"/>
      <c r="X921" s="697"/>
      <c r="Z921" s="166"/>
      <c r="AA921" s="166"/>
      <c r="AB921" s="166"/>
      <c r="AC921" s="699"/>
      <c r="AD921" s="166"/>
      <c r="AE921" s="166"/>
      <c r="AF921" s="166"/>
    </row>
    <row r="922">
      <c r="W922" s="166"/>
      <c r="X922" s="697"/>
      <c r="Z922" s="166"/>
      <c r="AA922" s="166"/>
      <c r="AB922" s="166"/>
      <c r="AC922" s="699"/>
      <c r="AD922" s="166"/>
      <c r="AE922" s="166"/>
      <c r="AF922" s="166"/>
    </row>
    <row r="923">
      <c r="W923" s="166"/>
      <c r="X923" s="697"/>
      <c r="Z923" s="166"/>
      <c r="AA923" s="166"/>
      <c r="AB923" s="166"/>
      <c r="AC923" s="699"/>
      <c r="AD923" s="166"/>
      <c r="AE923" s="166"/>
      <c r="AF923" s="166"/>
    </row>
    <row r="924">
      <c r="W924" s="166"/>
      <c r="X924" s="697"/>
      <c r="Z924" s="166"/>
      <c r="AA924" s="166"/>
      <c r="AB924" s="166"/>
      <c r="AC924" s="699"/>
      <c r="AD924" s="166"/>
      <c r="AE924" s="166"/>
      <c r="AF924" s="166"/>
    </row>
    <row r="925">
      <c r="W925" s="166"/>
      <c r="X925" s="697"/>
      <c r="Z925" s="166"/>
      <c r="AA925" s="166"/>
      <c r="AB925" s="166"/>
      <c r="AC925" s="699"/>
      <c r="AD925" s="166"/>
      <c r="AE925" s="166"/>
      <c r="AF925" s="166"/>
    </row>
    <row r="926">
      <c r="W926" s="166"/>
      <c r="X926" s="697"/>
      <c r="Z926" s="166"/>
      <c r="AA926" s="166"/>
      <c r="AB926" s="166"/>
      <c r="AC926" s="699"/>
      <c r="AD926" s="166"/>
      <c r="AE926" s="166"/>
      <c r="AF926" s="166"/>
    </row>
    <row r="927">
      <c r="W927" s="166"/>
      <c r="X927" s="697"/>
      <c r="Z927" s="166"/>
      <c r="AA927" s="166"/>
      <c r="AB927" s="166"/>
      <c r="AC927" s="699"/>
      <c r="AD927" s="166"/>
      <c r="AE927" s="166"/>
      <c r="AF927" s="166"/>
    </row>
    <row r="928">
      <c r="W928" s="166"/>
      <c r="X928" s="697"/>
      <c r="Z928" s="166"/>
      <c r="AA928" s="166"/>
      <c r="AB928" s="166"/>
      <c r="AC928" s="699"/>
      <c r="AD928" s="166"/>
      <c r="AE928" s="166"/>
      <c r="AF928" s="166"/>
    </row>
    <row r="929">
      <c r="W929" s="166"/>
      <c r="X929" s="697"/>
      <c r="Z929" s="166"/>
      <c r="AA929" s="166"/>
      <c r="AB929" s="166"/>
      <c r="AC929" s="699"/>
      <c r="AD929" s="166"/>
      <c r="AE929" s="166"/>
      <c r="AF929" s="166"/>
    </row>
    <row r="930">
      <c r="W930" s="166"/>
      <c r="X930" s="697"/>
      <c r="Z930" s="166"/>
      <c r="AA930" s="166"/>
      <c r="AB930" s="166"/>
      <c r="AC930" s="699"/>
      <c r="AD930" s="166"/>
      <c r="AE930" s="166"/>
      <c r="AF930" s="166"/>
    </row>
    <row r="931">
      <c r="W931" s="166"/>
      <c r="X931" s="697"/>
      <c r="Z931" s="166"/>
      <c r="AA931" s="166"/>
      <c r="AB931" s="166"/>
      <c r="AC931" s="699"/>
      <c r="AD931" s="166"/>
      <c r="AE931" s="166"/>
      <c r="AF931" s="166"/>
    </row>
    <row r="932">
      <c r="W932" s="166"/>
      <c r="X932" s="697"/>
      <c r="Z932" s="166"/>
      <c r="AA932" s="166"/>
      <c r="AB932" s="166"/>
      <c r="AC932" s="699"/>
      <c r="AD932" s="166"/>
      <c r="AE932" s="166"/>
      <c r="AF932" s="166"/>
    </row>
    <row r="933">
      <c r="W933" s="166"/>
      <c r="X933" s="697"/>
      <c r="Z933" s="166"/>
      <c r="AA933" s="166"/>
      <c r="AB933" s="166"/>
      <c r="AC933" s="699"/>
      <c r="AD933" s="166"/>
      <c r="AE933" s="166"/>
      <c r="AF933" s="166"/>
    </row>
    <row r="934">
      <c r="W934" s="166"/>
      <c r="X934" s="697"/>
      <c r="Z934" s="166"/>
      <c r="AA934" s="166"/>
      <c r="AB934" s="166"/>
      <c r="AC934" s="699"/>
      <c r="AD934" s="166"/>
      <c r="AE934" s="166"/>
      <c r="AF934" s="166"/>
    </row>
    <row r="935">
      <c r="W935" s="166"/>
      <c r="X935" s="697"/>
      <c r="Z935" s="166"/>
      <c r="AA935" s="166"/>
      <c r="AB935" s="166"/>
      <c r="AC935" s="699"/>
      <c r="AD935" s="166"/>
      <c r="AE935" s="166"/>
      <c r="AF935" s="166"/>
    </row>
    <row r="936">
      <c r="W936" s="166"/>
      <c r="X936" s="697"/>
      <c r="Z936" s="166"/>
      <c r="AA936" s="166"/>
      <c r="AB936" s="166"/>
      <c r="AC936" s="699"/>
      <c r="AD936" s="166"/>
      <c r="AE936" s="166"/>
      <c r="AF936" s="166"/>
    </row>
    <row r="937">
      <c r="W937" s="166"/>
      <c r="X937" s="697"/>
      <c r="Z937" s="166"/>
      <c r="AA937" s="166"/>
      <c r="AB937" s="166"/>
      <c r="AC937" s="699"/>
      <c r="AD937" s="166"/>
      <c r="AE937" s="166"/>
      <c r="AF937" s="166"/>
    </row>
    <row r="938">
      <c r="W938" s="166"/>
      <c r="X938" s="697"/>
      <c r="Z938" s="166"/>
      <c r="AA938" s="166"/>
      <c r="AB938" s="166"/>
      <c r="AC938" s="699"/>
      <c r="AD938" s="166"/>
      <c r="AE938" s="166"/>
      <c r="AF938" s="166"/>
    </row>
    <row r="939">
      <c r="W939" s="166"/>
      <c r="X939" s="697"/>
      <c r="Z939" s="166"/>
      <c r="AA939" s="166"/>
      <c r="AB939" s="166"/>
      <c r="AC939" s="699"/>
      <c r="AD939" s="166"/>
      <c r="AE939" s="166"/>
      <c r="AF939" s="166"/>
    </row>
    <row r="940">
      <c r="W940" s="166"/>
      <c r="X940" s="697"/>
      <c r="Z940" s="166"/>
      <c r="AA940" s="166"/>
      <c r="AB940" s="166"/>
      <c r="AC940" s="699"/>
      <c r="AD940" s="166"/>
      <c r="AE940" s="166"/>
      <c r="AF940" s="166"/>
    </row>
    <row r="941">
      <c r="W941" s="166"/>
      <c r="X941" s="697"/>
      <c r="Z941" s="166"/>
      <c r="AA941" s="166"/>
      <c r="AB941" s="166"/>
      <c r="AC941" s="699"/>
      <c r="AD941" s="166"/>
      <c r="AE941" s="166"/>
      <c r="AF941" s="166"/>
    </row>
    <row r="942">
      <c r="W942" s="166"/>
      <c r="X942" s="697"/>
      <c r="Z942" s="166"/>
      <c r="AA942" s="166"/>
      <c r="AB942" s="166"/>
      <c r="AC942" s="699"/>
      <c r="AD942" s="166"/>
      <c r="AE942" s="166"/>
      <c r="AF942" s="166"/>
    </row>
    <row r="943">
      <c r="W943" s="166"/>
      <c r="X943" s="697"/>
      <c r="Z943" s="166"/>
      <c r="AA943" s="166"/>
      <c r="AB943" s="166"/>
      <c r="AC943" s="699"/>
      <c r="AD943" s="166"/>
      <c r="AE943" s="166"/>
      <c r="AF943" s="166"/>
    </row>
    <row r="944">
      <c r="W944" s="166"/>
      <c r="X944" s="697"/>
      <c r="Z944" s="166"/>
      <c r="AA944" s="166"/>
      <c r="AB944" s="166"/>
      <c r="AC944" s="699"/>
      <c r="AD944" s="166"/>
      <c r="AE944" s="166"/>
      <c r="AF944" s="166"/>
    </row>
    <row r="945">
      <c r="W945" s="166"/>
      <c r="X945" s="697"/>
      <c r="Z945" s="166"/>
      <c r="AA945" s="166"/>
      <c r="AB945" s="166"/>
      <c r="AC945" s="699"/>
      <c r="AD945" s="166"/>
      <c r="AE945" s="166"/>
      <c r="AF945" s="166"/>
    </row>
    <row r="946">
      <c r="W946" s="166"/>
      <c r="X946" s="697"/>
      <c r="Z946" s="166"/>
      <c r="AA946" s="166"/>
      <c r="AB946" s="166"/>
      <c r="AC946" s="699"/>
      <c r="AD946" s="166"/>
      <c r="AE946" s="166"/>
      <c r="AF946" s="166"/>
    </row>
    <row r="947">
      <c r="W947" s="166"/>
      <c r="X947" s="697"/>
      <c r="Z947" s="166"/>
      <c r="AA947" s="166"/>
      <c r="AB947" s="166"/>
      <c r="AC947" s="699"/>
      <c r="AD947" s="166"/>
      <c r="AE947" s="166"/>
      <c r="AF947" s="166"/>
    </row>
    <row r="948">
      <c r="W948" s="166"/>
      <c r="X948" s="697"/>
      <c r="Z948" s="166"/>
      <c r="AA948" s="166"/>
      <c r="AB948" s="166"/>
      <c r="AC948" s="699"/>
      <c r="AD948" s="166"/>
      <c r="AE948" s="166"/>
      <c r="AF948" s="166"/>
    </row>
    <row r="949">
      <c r="W949" s="166"/>
      <c r="X949" s="697"/>
      <c r="Z949" s="166"/>
      <c r="AA949" s="166"/>
      <c r="AB949" s="166"/>
      <c r="AC949" s="699"/>
      <c r="AD949" s="166"/>
      <c r="AE949" s="166"/>
      <c r="AF949" s="166"/>
    </row>
    <row r="950">
      <c r="W950" s="166"/>
      <c r="X950" s="697"/>
      <c r="Z950" s="166"/>
      <c r="AA950" s="166"/>
      <c r="AB950" s="166"/>
      <c r="AC950" s="699"/>
      <c r="AD950" s="166"/>
      <c r="AE950" s="166"/>
      <c r="AF950" s="166"/>
    </row>
    <row r="951">
      <c r="W951" s="166"/>
      <c r="X951" s="697"/>
      <c r="Z951" s="166"/>
      <c r="AA951" s="166"/>
      <c r="AB951" s="166"/>
      <c r="AC951" s="699"/>
      <c r="AD951" s="166"/>
      <c r="AE951" s="166"/>
      <c r="AF951" s="166"/>
    </row>
    <row r="952">
      <c r="W952" s="166"/>
      <c r="X952" s="697"/>
      <c r="Z952" s="166"/>
      <c r="AA952" s="166"/>
      <c r="AB952" s="166"/>
      <c r="AC952" s="699"/>
      <c r="AD952" s="166"/>
      <c r="AE952" s="166"/>
      <c r="AF952" s="166"/>
    </row>
    <row r="953">
      <c r="W953" s="166"/>
      <c r="X953" s="697"/>
      <c r="Z953" s="166"/>
      <c r="AA953" s="166"/>
      <c r="AB953" s="166"/>
      <c r="AC953" s="699"/>
      <c r="AD953" s="166"/>
      <c r="AE953" s="166"/>
      <c r="AF953" s="166"/>
    </row>
    <row r="954">
      <c r="W954" s="166"/>
      <c r="X954" s="697"/>
      <c r="Z954" s="166"/>
      <c r="AA954" s="166"/>
      <c r="AB954" s="166"/>
      <c r="AC954" s="699"/>
      <c r="AD954" s="166"/>
      <c r="AE954" s="166"/>
      <c r="AF954" s="166"/>
    </row>
    <row r="955">
      <c r="W955" s="166"/>
      <c r="X955" s="697"/>
      <c r="Z955" s="166"/>
      <c r="AA955" s="166"/>
      <c r="AB955" s="166"/>
      <c r="AC955" s="699"/>
      <c r="AD955" s="166"/>
      <c r="AE955" s="166"/>
      <c r="AF955" s="166"/>
    </row>
    <row r="956">
      <c r="W956" s="166"/>
      <c r="X956" s="697"/>
      <c r="Z956" s="166"/>
      <c r="AA956" s="166"/>
      <c r="AB956" s="166"/>
      <c r="AC956" s="699"/>
      <c r="AD956" s="166"/>
      <c r="AE956" s="166"/>
      <c r="AF956" s="166"/>
    </row>
    <row r="957">
      <c r="W957" s="166"/>
      <c r="X957" s="697"/>
      <c r="Z957" s="166"/>
      <c r="AA957" s="166"/>
      <c r="AB957" s="166"/>
      <c r="AC957" s="699"/>
      <c r="AD957" s="166"/>
      <c r="AE957" s="166"/>
      <c r="AF957" s="166"/>
    </row>
    <row r="958">
      <c r="W958" s="166"/>
      <c r="X958" s="697"/>
      <c r="Z958" s="166"/>
      <c r="AA958" s="166"/>
      <c r="AB958" s="166"/>
      <c r="AC958" s="699"/>
      <c r="AD958" s="166"/>
      <c r="AE958" s="166"/>
      <c r="AF958" s="166"/>
    </row>
    <row r="959">
      <c r="W959" s="166"/>
      <c r="X959" s="697"/>
      <c r="Z959" s="166"/>
      <c r="AA959" s="166"/>
      <c r="AB959" s="166"/>
      <c r="AC959" s="699"/>
      <c r="AD959" s="166"/>
      <c r="AE959" s="166"/>
      <c r="AF959" s="166"/>
    </row>
    <row r="960">
      <c r="W960" s="166"/>
      <c r="X960" s="697"/>
      <c r="Z960" s="166"/>
      <c r="AA960" s="166"/>
      <c r="AB960" s="166"/>
      <c r="AC960" s="699"/>
      <c r="AD960" s="166"/>
      <c r="AE960" s="166"/>
      <c r="AF960" s="166"/>
    </row>
    <row r="961">
      <c r="W961" s="166"/>
      <c r="X961" s="697"/>
      <c r="Z961" s="166"/>
      <c r="AA961" s="166"/>
      <c r="AB961" s="166"/>
      <c r="AC961" s="699"/>
      <c r="AD961" s="166"/>
      <c r="AE961" s="166"/>
      <c r="AF961" s="166"/>
    </row>
    <row r="962">
      <c r="W962" s="166"/>
      <c r="X962" s="697"/>
      <c r="Z962" s="166"/>
      <c r="AA962" s="166"/>
      <c r="AB962" s="166"/>
      <c r="AC962" s="699"/>
      <c r="AD962" s="166"/>
      <c r="AE962" s="166"/>
      <c r="AF962" s="166"/>
    </row>
    <row r="963">
      <c r="W963" s="166"/>
      <c r="X963" s="697"/>
      <c r="Z963" s="166"/>
      <c r="AA963" s="166"/>
      <c r="AB963" s="166"/>
      <c r="AC963" s="699"/>
      <c r="AD963" s="166"/>
      <c r="AE963" s="166"/>
      <c r="AF963" s="166"/>
    </row>
    <row r="964">
      <c r="W964" s="166"/>
      <c r="X964" s="697"/>
      <c r="Z964" s="166"/>
      <c r="AA964" s="166"/>
      <c r="AB964" s="166"/>
      <c r="AC964" s="699"/>
      <c r="AD964" s="166"/>
      <c r="AE964" s="166"/>
      <c r="AF964" s="166"/>
    </row>
    <row r="965">
      <c r="W965" s="166"/>
      <c r="X965" s="697"/>
      <c r="Z965" s="166"/>
      <c r="AA965" s="166"/>
      <c r="AB965" s="166"/>
      <c r="AC965" s="699"/>
      <c r="AD965" s="166"/>
      <c r="AE965" s="166"/>
      <c r="AF965" s="166"/>
    </row>
    <row r="966">
      <c r="W966" s="166"/>
      <c r="X966" s="697"/>
      <c r="Z966" s="166"/>
      <c r="AA966" s="166"/>
      <c r="AB966" s="166"/>
      <c r="AC966" s="699"/>
      <c r="AD966" s="166"/>
      <c r="AE966" s="166"/>
      <c r="AF966" s="166"/>
    </row>
    <row r="967">
      <c r="W967" s="166"/>
      <c r="X967" s="697"/>
      <c r="Z967" s="166"/>
      <c r="AA967" s="166"/>
      <c r="AB967" s="166"/>
      <c r="AC967" s="699"/>
      <c r="AD967" s="166"/>
      <c r="AE967" s="166"/>
      <c r="AF967" s="166"/>
    </row>
    <row r="968">
      <c r="W968" s="166"/>
      <c r="X968" s="697"/>
      <c r="Z968" s="166"/>
      <c r="AA968" s="166"/>
      <c r="AB968" s="166"/>
      <c r="AC968" s="699"/>
      <c r="AD968" s="166"/>
      <c r="AE968" s="166"/>
      <c r="AF968" s="166"/>
    </row>
    <row r="969">
      <c r="W969" s="166"/>
      <c r="X969" s="697"/>
      <c r="Z969" s="166"/>
      <c r="AA969" s="166"/>
      <c r="AB969" s="166"/>
      <c r="AC969" s="699"/>
      <c r="AD969" s="166"/>
      <c r="AE969" s="166"/>
      <c r="AF969" s="166"/>
    </row>
    <row r="970">
      <c r="W970" s="166"/>
      <c r="X970" s="697"/>
      <c r="Z970" s="166"/>
      <c r="AA970" s="166"/>
      <c r="AB970" s="166"/>
      <c r="AC970" s="699"/>
      <c r="AD970" s="166"/>
      <c r="AE970" s="166"/>
      <c r="AF970" s="166"/>
    </row>
    <row r="971">
      <c r="W971" s="166"/>
      <c r="X971" s="697"/>
      <c r="Z971" s="166"/>
      <c r="AA971" s="166"/>
      <c r="AB971" s="166"/>
      <c r="AC971" s="699"/>
      <c r="AD971" s="166"/>
      <c r="AE971" s="166"/>
      <c r="AF971" s="166"/>
    </row>
    <row r="972">
      <c r="W972" s="166"/>
      <c r="X972" s="697"/>
      <c r="Z972" s="166"/>
      <c r="AA972" s="166"/>
      <c r="AB972" s="166"/>
      <c r="AC972" s="699"/>
      <c r="AD972" s="166"/>
      <c r="AE972" s="166"/>
      <c r="AF972" s="166"/>
    </row>
    <row r="973">
      <c r="W973" s="166"/>
      <c r="X973" s="697"/>
      <c r="Z973" s="166"/>
      <c r="AA973" s="166"/>
      <c r="AB973" s="166"/>
      <c r="AC973" s="699"/>
      <c r="AD973" s="166"/>
      <c r="AE973" s="166"/>
      <c r="AF973" s="166"/>
    </row>
    <row r="974">
      <c r="W974" s="166"/>
      <c r="X974" s="697"/>
      <c r="Z974" s="166"/>
      <c r="AA974" s="166"/>
      <c r="AB974" s="166"/>
      <c r="AC974" s="699"/>
      <c r="AD974" s="166"/>
      <c r="AE974" s="166"/>
      <c r="AF974" s="166"/>
    </row>
    <row r="975">
      <c r="W975" s="166"/>
      <c r="X975" s="697"/>
      <c r="Z975" s="166"/>
      <c r="AA975" s="166"/>
      <c r="AB975" s="166"/>
      <c r="AC975" s="699"/>
      <c r="AD975" s="166"/>
      <c r="AE975" s="166"/>
      <c r="AF975" s="166"/>
    </row>
    <row r="976">
      <c r="W976" s="166"/>
      <c r="X976" s="697"/>
      <c r="Z976" s="166"/>
      <c r="AA976" s="166"/>
      <c r="AB976" s="166"/>
      <c r="AC976" s="699"/>
      <c r="AD976" s="166"/>
      <c r="AE976" s="166"/>
      <c r="AF976" s="166"/>
    </row>
    <row r="977">
      <c r="W977" s="166"/>
      <c r="X977" s="697"/>
      <c r="Z977" s="166"/>
      <c r="AA977" s="166"/>
      <c r="AB977" s="166"/>
      <c r="AC977" s="699"/>
      <c r="AD977" s="166"/>
      <c r="AE977" s="166"/>
      <c r="AF977" s="166"/>
    </row>
    <row r="978">
      <c r="W978" s="166"/>
      <c r="X978" s="697"/>
      <c r="Z978" s="166"/>
      <c r="AA978" s="166"/>
      <c r="AB978" s="166"/>
      <c r="AC978" s="699"/>
      <c r="AD978" s="166"/>
      <c r="AE978" s="166"/>
      <c r="AF978" s="166"/>
    </row>
    <row r="979">
      <c r="W979" s="166"/>
      <c r="X979" s="697"/>
      <c r="Z979" s="166"/>
      <c r="AA979" s="166"/>
      <c r="AB979" s="166"/>
      <c r="AC979" s="699"/>
      <c r="AD979" s="166"/>
      <c r="AE979" s="166"/>
      <c r="AF979" s="166"/>
    </row>
    <row r="980">
      <c r="W980" s="166"/>
      <c r="X980" s="697"/>
      <c r="Z980" s="166"/>
      <c r="AA980" s="166"/>
      <c r="AB980" s="166"/>
      <c r="AC980" s="699"/>
      <c r="AD980" s="166"/>
      <c r="AE980" s="166"/>
      <c r="AF980" s="166"/>
    </row>
    <row r="981">
      <c r="W981" s="166"/>
      <c r="X981" s="697"/>
      <c r="Z981" s="166"/>
      <c r="AA981" s="166"/>
      <c r="AB981" s="166"/>
      <c r="AC981" s="699"/>
      <c r="AD981" s="166"/>
      <c r="AE981" s="166"/>
      <c r="AF981" s="166"/>
    </row>
    <row r="982">
      <c r="W982" s="166"/>
      <c r="X982" s="697"/>
      <c r="Z982" s="166"/>
      <c r="AA982" s="166"/>
      <c r="AB982" s="166"/>
      <c r="AC982" s="699"/>
      <c r="AD982" s="166"/>
      <c r="AE982" s="166"/>
      <c r="AF982" s="166"/>
    </row>
    <row r="983">
      <c r="W983" s="166"/>
      <c r="X983" s="697"/>
      <c r="Z983" s="166"/>
      <c r="AA983" s="166"/>
      <c r="AB983" s="166"/>
      <c r="AC983" s="699"/>
      <c r="AD983" s="166"/>
      <c r="AE983" s="166"/>
      <c r="AF983" s="166"/>
    </row>
    <row r="984">
      <c r="W984" s="166"/>
      <c r="X984" s="697"/>
      <c r="Z984" s="166"/>
      <c r="AA984" s="166"/>
      <c r="AB984" s="166"/>
      <c r="AC984" s="699"/>
      <c r="AD984" s="166"/>
      <c r="AE984" s="166"/>
      <c r="AF984" s="166"/>
    </row>
    <row r="985">
      <c r="W985" s="166"/>
      <c r="X985" s="697"/>
      <c r="Z985" s="166"/>
      <c r="AA985" s="166"/>
      <c r="AB985" s="166"/>
      <c r="AC985" s="699"/>
      <c r="AD985" s="166"/>
      <c r="AE985" s="166"/>
      <c r="AF985" s="166"/>
    </row>
    <row r="986">
      <c r="W986" s="166"/>
      <c r="X986" s="697"/>
      <c r="Z986" s="166"/>
      <c r="AA986" s="166"/>
      <c r="AB986" s="166"/>
      <c r="AC986" s="699"/>
      <c r="AD986" s="166"/>
      <c r="AE986" s="166"/>
      <c r="AF986" s="166"/>
    </row>
    <row r="987">
      <c r="W987" s="166"/>
      <c r="X987" s="697"/>
      <c r="Z987" s="166"/>
      <c r="AA987" s="166"/>
      <c r="AB987" s="166"/>
      <c r="AC987" s="699"/>
      <c r="AD987" s="166"/>
      <c r="AE987" s="166"/>
      <c r="AF987" s="166"/>
    </row>
    <row r="988">
      <c r="W988" s="166"/>
      <c r="X988" s="697"/>
      <c r="Z988" s="166"/>
      <c r="AA988" s="166"/>
      <c r="AB988" s="166"/>
      <c r="AC988" s="699"/>
      <c r="AD988" s="166"/>
      <c r="AE988" s="166"/>
      <c r="AF988" s="166"/>
    </row>
    <row r="989">
      <c r="W989" s="166"/>
      <c r="X989" s="697"/>
      <c r="Z989" s="166"/>
      <c r="AA989" s="166"/>
      <c r="AB989" s="166"/>
      <c r="AC989" s="699"/>
      <c r="AD989" s="166"/>
      <c r="AE989" s="166"/>
      <c r="AF989" s="166"/>
    </row>
    <row r="990">
      <c r="W990" s="166"/>
      <c r="X990" s="697"/>
      <c r="Z990" s="166"/>
      <c r="AA990" s="166"/>
      <c r="AB990" s="166"/>
      <c r="AC990" s="699"/>
      <c r="AD990" s="166"/>
      <c r="AE990" s="166"/>
      <c r="AF990" s="166"/>
    </row>
    <row r="991">
      <c r="W991" s="166"/>
      <c r="X991" s="697"/>
      <c r="Z991" s="166"/>
      <c r="AA991" s="166"/>
      <c r="AB991" s="166"/>
      <c r="AC991" s="699"/>
      <c r="AD991" s="166"/>
      <c r="AE991" s="166"/>
      <c r="AF991" s="166"/>
    </row>
    <row r="992">
      <c r="W992" s="166"/>
      <c r="X992" s="697"/>
      <c r="Z992" s="166"/>
      <c r="AA992" s="166"/>
      <c r="AB992" s="166"/>
      <c r="AC992" s="699"/>
      <c r="AD992" s="166"/>
      <c r="AE992" s="166"/>
      <c r="AF992" s="166"/>
    </row>
    <row r="993">
      <c r="W993" s="166"/>
      <c r="X993" s="697"/>
      <c r="Z993" s="166"/>
      <c r="AA993" s="166"/>
      <c r="AB993" s="166"/>
      <c r="AC993" s="699"/>
      <c r="AD993" s="166"/>
      <c r="AE993" s="166"/>
      <c r="AF993" s="166"/>
    </row>
    <row r="994">
      <c r="W994" s="166"/>
      <c r="X994" s="697"/>
      <c r="Z994" s="166"/>
      <c r="AA994" s="166"/>
      <c r="AB994" s="166"/>
      <c r="AC994" s="699"/>
      <c r="AD994" s="166"/>
      <c r="AE994" s="166"/>
      <c r="AF994" s="166"/>
    </row>
    <row r="995">
      <c r="W995" s="166"/>
      <c r="X995" s="697"/>
      <c r="Z995" s="166"/>
      <c r="AA995" s="166"/>
      <c r="AB995" s="166"/>
      <c r="AC995" s="699"/>
      <c r="AD995" s="166"/>
      <c r="AE995" s="166"/>
      <c r="AF995" s="166"/>
    </row>
    <row r="996">
      <c r="W996" s="166"/>
      <c r="X996" s="697"/>
      <c r="Z996" s="166"/>
      <c r="AA996" s="166"/>
      <c r="AB996" s="166"/>
      <c r="AC996" s="699"/>
      <c r="AD996" s="166"/>
      <c r="AE996" s="166"/>
      <c r="AF996" s="166"/>
    </row>
    <row r="997">
      <c r="W997" s="166"/>
      <c r="X997" s="697"/>
      <c r="Z997" s="166"/>
      <c r="AA997" s="166"/>
      <c r="AB997" s="166"/>
      <c r="AC997" s="699"/>
      <c r="AD997" s="166"/>
      <c r="AE997" s="166"/>
      <c r="AF997" s="166"/>
    </row>
    <row r="998">
      <c r="W998" s="166"/>
      <c r="X998" s="697"/>
      <c r="Z998" s="166"/>
      <c r="AA998" s="166"/>
      <c r="AB998" s="166"/>
      <c r="AC998" s="699"/>
      <c r="AD998" s="166"/>
      <c r="AE998" s="166"/>
      <c r="AF998" s="166"/>
    </row>
    <row r="999">
      <c r="W999" s="166"/>
      <c r="X999" s="697"/>
      <c r="Z999" s="166"/>
      <c r="AA999" s="166"/>
      <c r="AB999" s="166"/>
      <c r="AC999" s="699"/>
      <c r="AD999" s="166"/>
      <c r="AE999" s="166"/>
      <c r="AF999" s="166"/>
    </row>
    <row r="1000">
      <c r="W1000" s="166"/>
      <c r="X1000" s="697"/>
      <c r="Z1000" s="166"/>
      <c r="AA1000" s="166"/>
      <c r="AB1000" s="166"/>
      <c r="AC1000" s="699"/>
      <c r="AD1000" s="166"/>
      <c r="AE1000" s="166"/>
      <c r="AF1000" s="16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1.0"/>
    <col customWidth="1" min="2" max="2" width="12.14"/>
    <col customWidth="1" min="3" max="3" width="10.86"/>
    <col customWidth="1" min="4" max="4" width="13.71"/>
    <col customWidth="1" min="5" max="5" width="16.43"/>
    <col customWidth="1" min="6" max="6" width="20.29"/>
    <col customWidth="1" min="7" max="7" width="14.71"/>
    <col customWidth="1" min="8" max="9" width="13.29"/>
    <col customWidth="1" min="10" max="10" width="16.0"/>
    <col customWidth="1" min="11" max="11" width="17.71"/>
    <col customWidth="1" min="12" max="12" width="18.29"/>
    <col customWidth="1" min="13" max="13" width="28.0"/>
    <col customWidth="1" min="14" max="15" width="27.0"/>
    <col customWidth="1" min="16" max="16" width="26.0"/>
    <col customWidth="1" min="17" max="17" width="22.0"/>
    <col customWidth="1" min="18" max="18" width="23.86"/>
    <col customWidth="1" min="19" max="19" width="24.57"/>
    <col customWidth="1" min="20" max="20" width="18.57"/>
    <col customWidth="1" min="21" max="23" width="23.86"/>
    <col customWidth="1" min="24" max="24" width="16.0"/>
    <col customWidth="1" min="25" max="25" width="27.0"/>
    <col customWidth="1" min="26" max="26" width="20.86"/>
    <col customWidth="1" min="27" max="27" width="14.14"/>
    <col customWidth="1" min="28" max="34" width="15.43"/>
    <col customWidth="1" min="35" max="35" width="16.86"/>
    <col customWidth="1" min="36" max="61" width="15.43"/>
  </cols>
  <sheetData>
    <row r="1" ht="42.75" customHeight="1">
      <c r="A1" s="237" t="s">
        <v>77</v>
      </c>
      <c r="B1" s="238" t="s">
        <v>78</v>
      </c>
      <c r="C1" s="237" t="s">
        <v>76</v>
      </c>
      <c r="D1" s="237" t="s">
        <v>506</v>
      </c>
      <c r="E1" s="237" t="s">
        <v>526</v>
      </c>
      <c r="F1" s="519" t="s">
        <v>494</v>
      </c>
      <c r="G1" s="244" t="s">
        <v>321</v>
      </c>
      <c r="H1" s="244" t="s">
        <v>322</v>
      </c>
      <c r="I1" s="245" t="s">
        <v>530</v>
      </c>
      <c r="J1" s="246" t="s">
        <v>93</v>
      </c>
      <c r="K1" s="246" t="s">
        <v>94</v>
      </c>
      <c r="L1" s="246" t="s">
        <v>531</v>
      </c>
      <c r="M1" s="520" t="s">
        <v>643</v>
      </c>
      <c r="N1" s="521" t="s">
        <v>644</v>
      </c>
      <c r="O1" s="246" t="s">
        <v>533</v>
      </c>
      <c r="P1" s="246" t="s">
        <v>534</v>
      </c>
      <c r="Q1" s="522" t="s">
        <v>645</v>
      </c>
      <c r="R1" s="522" t="s">
        <v>646</v>
      </c>
      <c r="S1" s="522" t="s">
        <v>647</v>
      </c>
      <c r="T1" s="522" t="s">
        <v>648</v>
      </c>
      <c r="U1" s="522" t="s">
        <v>646</v>
      </c>
      <c r="V1" s="522" t="s">
        <v>649</v>
      </c>
      <c r="W1" s="523" t="s">
        <v>538</v>
      </c>
      <c r="X1" s="524" t="s">
        <v>650</v>
      </c>
      <c r="Y1" s="525" t="s">
        <v>651</v>
      </c>
      <c r="Z1" s="525" t="s">
        <v>652</v>
      </c>
      <c r="AA1" s="525" t="s">
        <v>653</v>
      </c>
      <c r="AB1" s="525" t="s">
        <v>654</v>
      </c>
      <c r="AC1" s="525" t="s">
        <v>655</v>
      </c>
      <c r="AD1" s="525" t="s">
        <v>656</v>
      </c>
      <c r="AE1" s="525" t="s">
        <v>657</v>
      </c>
      <c r="AF1" s="525" t="s">
        <v>658</v>
      </c>
      <c r="AG1" s="525" t="s">
        <v>659</v>
      </c>
      <c r="AH1" s="525" t="s">
        <v>566</v>
      </c>
      <c r="AI1" s="525" t="s">
        <v>567</v>
      </c>
      <c r="AJ1" s="525" t="s">
        <v>568</v>
      </c>
      <c r="AK1" s="525" t="s">
        <v>660</v>
      </c>
      <c r="AL1" s="525" t="s">
        <v>661</v>
      </c>
      <c r="AM1" s="316" t="s">
        <v>798</v>
      </c>
      <c r="AN1" s="800" t="s">
        <v>740</v>
      </c>
      <c r="AO1" s="801" t="s">
        <v>741</v>
      </c>
      <c r="AP1" s="712" t="s">
        <v>742</v>
      </c>
      <c r="AQ1" s="710" t="s">
        <v>743</v>
      </c>
      <c r="AR1" s="711" t="s">
        <v>744</v>
      </c>
      <c r="AS1" s="712" t="s">
        <v>745</v>
      </c>
      <c r="AT1" s="713" t="s">
        <v>746</v>
      </c>
      <c r="AU1" s="714" t="s">
        <v>747</v>
      </c>
      <c r="AV1" s="715" t="s">
        <v>748</v>
      </c>
      <c r="AW1" s="713" t="s">
        <v>749</v>
      </c>
      <c r="AX1" s="714" t="s">
        <v>750</v>
      </c>
      <c r="AY1" s="715" t="s">
        <v>751</v>
      </c>
      <c r="AZ1" s="713" t="s">
        <v>752</v>
      </c>
      <c r="BA1" s="714" t="s">
        <v>753</v>
      </c>
      <c r="BB1" s="715" t="s">
        <v>754</v>
      </c>
      <c r="BC1" s="713" t="s">
        <v>755</v>
      </c>
      <c r="BD1" s="714" t="s">
        <v>756</v>
      </c>
      <c r="BE1" s="715" t="s">
        <v>757</v>
      </c>
      <c r="BF1" s="713" t="s">
        <v>758</v>
      </c>
      <c r="BG1" s="714" t="s">
        <v>759</v>
      </c>
      <c r="BH1" s="715" t="s">
        <v>760</v>
      </c>
    </row>
    <row r="2" ht="14.25" customHeight="1">
      <c r="A2" s="255" t="s">
        <v>96</v>
      </c>
      <c r="B2" s="255" t="s">
        <v>97</v>
      </c>
      <c r="C2" s="255">
        <v>1811001.0</v>
      </c>
      <c r="D2" s="255" t="s">
        <v>479</v>
      </c>
      <c r="E2" s="255" t="s">
        <v>188</v>
      </c>
      <c r="F2" s="255">
        <v>232.11476133552623</v>
      </c>
      <c r="G2" s="259">
        <v>399733.79899999994</v>
      </c>
      <c r="H2" s="132">
        <v>4179.87</v>
      </c>
      <c r="I2" s="259">
        <f t="shared" ref="I2:I87" si="3">G2/H2</f>
        <v>95.63306969</v>
      </c>
      <c r="J2" s="261">
        <v>210885.84000000005</v>
      </c>
      <c r="K2" s="261">
        <v>51139.81620000001</v>
      </c>
      <c r="L2" s="263">
        <f t="shared" ref="L2:L87" si="4">SUM(J2:K2)</f>
        <v>262025.6562</v>
      </c>
      <c r="M2" s="259">
        <f>VLOOKUP(C2,'Appendix A -  Costs'!$A$2:$G$141,7,0)</f>
        <v>79225.44935</v>
      </c>
      <c r="N2" s="259">
        <f t="shared" ref="N2:N87" si="5">M2/H2</f>
        <v>18.95404626</v>
      </c>
      <c r="O2" s="263">
        <f t="shared" ref="O2:O87" si="6">SUM(L2:M2)</f>
        <v>341251.1056</v>
      </c>
      <c r="P2" s="259">
        <f t="shared" ref="P2:P87" si="7">O2/H2</f>
        <v>81.64155956</v>
      </c>
      <c r="Q2" s="259">
        <f t="shared" ref="Q2:Q87" si="8">G2-L2</f>
        <v>137708.1428</v>
      </c>
      <c r="R2" s="259">
        <f t="shared" ref="R2:S2" si="1">Q2/H2</f>
        <v>32.94555639</v>
      </c>
      <c r="S2" s="526">
        <f t="shared" si="1"/>
        <v>0.3444996224</v>
      </c>
      <c r="T2" s="259">
        <f t="shared" ref="T2:T87" si="10">G2-O2</f>
        <v>58482.69345</v>
      </c>
      <c r="U2" s="259">
        <f t="shared" ref="U2:U87" si="11">T2/H2</f>
        <v>13.99151013</v>
      </c>
      <c r="V2" s="526">
        <f t="shared" ref="V2:V87" si="12">T2/G2</f>
        <v>0.1463040994</v>
      </c>
      <c r="W2" s="527">
        <f t="shared" ref="W2:W87" si="13">F2*P2</f>
        <v>18950.21111</v>
      </c>
      <c r="X2" s="528">
        <f t="shared" ref="X2:X3" si="14">W2*0.275</f>
        <v>5211.308056</v>
      </c>
      <c r="Y2" s="528">
        <f>VLOOKUP(C2,'Warehouse Order &amp; Sales Handlin'!$B$2:$J$141,9,0)</f>
        <v>3541.27875</v>
      </c>
      <c r="Z2" s="528">
        <f>VLOOKUP(C2,'Warehouse Order &amp; Sales Handlin'!$B$2:$K$141,10,0)</f>
        <v>731.47725</v>
      </c>
      <c r="AA2" s="528">
        <f>VLOOKUP(C2,'Freight Cost'!$AR$2:$AS$141,2,0)</f>
        <v>7226.496</v>
      </c>
      <c r="AB2" s="528">
        <f>VLOOKUP(C2,'CI Cost'!EL2:EM140,2,0)</f>
        <v>1320.475545</v>
      </c>
      <c r="AC2" s="528">
        <f t="shared" ref="AC2:AC87" si="15">X2+Y2+Z2+AA2+AB2</f>
        <v>18031.0356</v>
      </c>
      <c r="AD2" s="528">
        <f t="shared" ref="AD2:AD87" si="16">AC2/H2</f>
        <v>4.313779041</v>
      </c>
      <c r="AE2" s="528">
        <f t="shared" ref="AE2:AE87" si="17">N2-((AB2/$M$88)*N2)</f>
        <v>18.94846641</v>
      </c>
      <c r="AF2" s="528">
        <f t="shared" ref="AF2:AF87" si="18">AE2*H2</f>
        <v>79202.12628</v>
      </c>
      <c r="AG2" s="528">
        <f t="shared" ref="AG2:AG87" si="19">AF2+L2+X2+Y2+Z2+AA2+AB2</f>
        <v>359258.8181</v>
      </c>
      <c r="AH2" s="528">
        <f t="shared" ref="AH2:AH87" si="20">G2-AG2</f>
        <v>40474.98092</v>
      </c>
      <c r="AI2" s="528">
        <f t="shared" ref="AI2:AJ2" si="2">AH2/H2</f>
        <v>9.683310944</v>
      </c>
      <c r="AJ2" s="526">
        <f t="shared" si="2"/>
        <v>0.1012548376</v>
      </c>
      <c r="AK2" s="526" t="str">
        <f>VLOOKUP(C2,'ABC Analysis Results'!$A$2:$B$140,2,0)</f>
        <v>B</v>
      </c>
      <c r="AL2" s="526" t="str">
        <f>VLOOKUP(C2,'ABC Analysis Results'!$A$2:$C$140,3,0)</f>
        <v>C</v>
      </c>
      <c r="AM2" s="227" t="str">
        <f>VLOOKUP(C2,'Scenario III - Product Substitu'!$C$2:$W$111,21,0)</f>
        <v>K</v>
      </c>
      <c r="AN2" s="856">
        <f>SUMIF('Scenario III - Product Substitu'!$X$2:$X$111,C2,'Scenario III - Product Substitu'!$AG$2:$AG$111)</f>
        <v>0</v>
      </c>
      <c r="AO2" s="856">
        <f>SUMIF('Scenario III - Product Substitu'!$X$2:$X$111,C2,'Scenario III - Product Substitu'!$AH$2:$AH$111)</f>
        <v>0</v>
      </c>
      <c r="AP2" s="856">
        <f>SUMIF('Scenario III - Product Substitu'!$X$2:$X$111,C2,'Scenario III - Product Substitu'!$AI$2:$AI$111)</f>
        <v>0</v>
      </c>
      <c r="AQ2" s="856">
        <f t="shared" ref="AQ2:AQ87" si="22">AN2+H2</f>
        <v>4179.87</v>
      </c>
      <c r="AR2" s="856">
        <f t="shared" ref="AR2:AR87" si="23">AO2+H2</f>
        <v>4179.87</v>
      </c>
      <c r="AS2" s="856">
        <f t="shared" ref="AS2:AS87" si="24">AP2+H2</f>
        <v>4179.87</v>
      </c>
      <c r="AT2" s="717">
        <f t="shared" ref="AT2:AT87" si="25">AQ2*I2</f>
        <v>399733.799</v>
      </c>
      <c r="AU2" s="717">
        <f t="shared" ref="AU2:AU87" si="26">AR2*I2</f>
        <v>399733.799</v>
      </c>
      <c r="AV2" s="717">
        <f t="shared" ref="AV2:AV87" si="27">AS2*I2</f>
        <v>399733.799</v>
      </c>
      <c r="AW2" s="717">
        <f t="shared" ref="AW2:AW87" si="28">(L2/H2)*AQ2</f>
        <v>262025.6562</v>
      </c>
      <c r="AX2" s="717">
        <f t="shared" ref="AX2:AX87" si="29">(L2/H2)*AR2</f>
        <v>262025.6562</v>
      </c>
      <c r="AY2" s="717">
        <f t="shared" ref="AY2:AY87" si="30">(L2/H2)*AS2</f>
        <v>262025.6562</v>
      </c>
      <c r="AZ2" s="717">
        <f>VLOOKUP(C2,'Complexity Cost Adjustment'!$C$2:$AD$141,28, 0)*AQ2</f>
        <v>18031.0356</v>
      </c>
      <c r="BA2" s="717">
        <f>VLOOKUP(C2,'Complexity Cost Adjustment'!$C$2:$AD$141,28, 0)*AR2</f>
        <v>18031.0356</v>
      </c>
      <c r="BB2" s="717">
        <f>VLOOKUP(C2,'Complexity Cost Adjustment'!$C$2:$AD$141,28, 0)*AS2</f>
        <v>18031.0356</v>
      </c>
      <c r="BC2" s="717">
        <f>(AW2/$AW$88)*'Cost Distribution'!$B$13</f>
        <v>81636.28959</v>
      </c>
      <c r="BD2" s="717">
        <f>(AX2/$AX$88)*'Cost Distribution'!$B$13</f>
        <v>82439.90528</v>
      </c>
      <c r="BE2" s="717">
        <f>(AY2/$AY$88)*'Cost Distribution'!$B$13</f>
        <v>83251.9907</v>
      </c>
      <c r="BF2" s="717">
        <f>(AT2/$AT$88)*'Cost Distribution'!$B$22</f>
        <v>101348.2825</v>
      </c>
      <c r="BG2" s="717">
        <f>(AU2/$AU$88)*'Cost Distribution'!$B$22</f>
        <v>102494.5817</v>
      </c>
      <c r="BH2" s="717">
        <f>(AV2/$AV$88)*'Cost Distribution'!$B$22</f>
        <v>103653.4523</v>
      </c>
    </row>
    <row r="3" ht="14.25" customHeight="1">
      <c r="A3" s="269" t="s">
        <v>96</v>
      </c>
      <c r="B3" s="269" t="s">
        <v>107</v>
      </c>
      <c r="C3" s="269">
        <v>1811002.0</v>
      </c>
      <c r="D3" s="269" t="s">
        <v>479</v>
      </c>
      <c r="E3" s="269" t="s">
        <v>188</v>
      </c>
      <c r="F3" s="269">
        <v>147.27080155979638</v>
      </c>
      <c r="G3" s="259">
        <v>52353.42</v>
      </c>
      <c r="H3" s="132">
        <v>390.73139999999995</v>
      </c>
      <c r="I3" s="259">
        <f t="shared" si="3"/>
        <v>133.9882589</v>
      </c>
      <c r="J3" s="263">
        <v>18208.819200000005</v>
      </c>
      <c r="K3" s="263">
        <v>4377.120000000001</v>
      </c>
      <c r="L3" s="263">
        <f t="shared" si="4"/>
        <v>22585.9392</v>
      </c>
      <c r="M3" s="259">
        <f>VLOOKUP(C3,'Appendix A -  Costs'!$A$2:$G$141,7,0)</f>
        <v>6829.03044</v>
      </c>
      <c r="N3" s="259">
        <f t="shared" si="5"/>
        <v>17.47755732</v>
      </c>
      <c r="O3" s="263">
        <f t="shared" si="6"/>
        <v>29414.96964</v>
      </c>
      <c r="P3" s="259">
        <f t="shared" si="7"/>
        <v>75.28181671</v>
      </c>
      <c r="Q3" s="259">
        <f t="shared" si="8"/>
        <v>29767.4808</v>
      </c>
      <c r="R3" s="259">
        <f t="shared" ref="R3:S3" si="9">Q3/H3</f>
        <v>76.18399955</v>
      </c>
      <c r="S3" s="526">
        <f t="shared" si="9"/>
        <v>0.5685871296</v>
      </c>
      <c r="T3" s="259">
        <f t="shared" si="10"/>
        <v>22938.45036</v>
      </c>
      <c r="U3" s="259">
        <f t="shared" si="11"/>
        <v>58.70644223</v>
      </c>
      <c r="V3" s="526">
        <f t="shared" si="12"/>
        <v>0.4381461681</v>
      </c>
      <c r="W3" s="527">
        <f t="shared" si="13"/>
        <v>11086.81349</v>
      </c>
      <c r="X3" s="528">
        <f t="shared" si="14"/>
        <v>3048.87371</v>
      </c>
      <c r="Y3" s="528">
        <f>VLOOKUP(C3,'Warehouse Order &amp; Sales Handlin'!$B$2:$J$141,9,0)</f>
        <v>810.4864376</v>
      </c>
      <c r="Z3" s="528">
        <f>VLOOKUP(C3,'Warehouse Order &amp; Sales Handlin'!$B$2:$K$141,10,0)</f>
        <v>124.5713974</v>
      </c>
      <c r="AA3" s="528">
        <f>VLOOKUP(C3,'Freight Cost'!$AR$2:$AS$141,2,0)</f>
        <v>705.024</v>
      </c>
      <c r="AB3" s="528">
        <f>VLOOKUP(C3,'CI Cost'!EL3:EM141,2,0)</f>
        <v>1080.338565</v>
      </c>
      <c r="AC3" s="528">
        <f t="shared" si="15"/>
        <v>5769.29411</v>
      </c>
      <c r="AD3" s="528">
        <f t="shared" si="16"/>
        <v>14.76537107</v>
      </c>
      <c r="AE3" s="528">
        <f t="shared" si="17"/>
        <v>17.47334781</v>
      </c>
      <c r="AF3" s="528">
        <f t="shared" si="18"/>
        <v>6827.385653</v>
      </c>
      <c r="AG3" s="528">
        <f t="shared" si="19"/>
        <v>35182.61896</v>
      </c>
      <c r="AH3" s="528">
        <f t="shared" si="20"/>
        <v>17170.80104</v>
      </c>
      <c r="AI3" s="528">
        <f t="shared" ref="AI3:AJ3" si="21">AH3/H3</f>
        <v>43.94528066</v>
      </c>
      <c r="AJ3" s="526">
        <f t="shared" si="21"/>
        <v>0.3279785931</v>
      </c>
      <c r="AK3" s="526" t="str">
        <f>VLOOKUP(C3,'ABC Analysis Results'!$A$2:$B$140,2,0)</f>
        <v>C</v>
      </c>
      <c r="AL3" s="526" t="str">
        <f>VLOOKUP(C3,'ABC Analysis Results'!$A$2:$C$140,3,0)</f>
        <v>C</v>
      </c>
      <c r="AM3" s="227" t="str">
        <f>VLOOKUP(C3,'Scenario III - Product Substitu'!$C$2:$W$111,21,0)</f>
        <v>K</v>
      </c>
      <c r="AN3" s="856">
        <f>SUMIF('Scenario III - Product Substitu'!$X$2:$X$111,C3,'Scenario III - Product Substitu'!$AG$2:$AG$111)</f>
        <v>0</v>
      </c>
      <c r="AO3" s="856">
        <f>SUMIF('Scenario III - Product Substitu'!$X$2:$X$111,C3,'Scenario III - Product Substitu'!$AH$2:$AH$111)</f>
        <v>0</v>
      </c>
      <c r="AP3" s="856">
        <f>SUMIF('Scenario III - Product Substitu'!$X$2:$X$111,C3,'Scenario III - Product Substitu'!$AI$2:$AI$111)</f>
        <v>0</v>
      </c>
      <c r="AQ3" s="856">
        <f t="shared" si="22"/>
        <v>390.7314</v>
      </c>
      <c r="AR3" s="856">
        <f t="shared" si="23"/>
        <v>390.7314</v>
      </c>
      <c r="AS3" s="856">
        <f t="shared" si="24"/>
        <v>390.7314</v>
      </c>
      <c r="AT3" s="717">
        <f t="shared" si="25"/>
        <v>52353.42</v>
      </c>
      <c r="AU3" s="717">
        <f t="shared" si="26"/>
        <v>52353.42</v>
      </c>
      <c r="AV3" s="717">
        <f t="shared" si="27"/>
        <v>52353.42</v>
      </c>
      <c r="AW3" s="717">
        <f t="shared" si="28"/>
        <v>22585.9392</v>
      </c>
      <c r="AX3" s="717">
        <f t="shared" si="29"/>
        <v>22585.9392</v>
      </c>
      <c r="AY3" s="717">
        <f t="shared" si="30"/>
        <v>22585.9392</v>
      </c>
      <c r="AZ3" s="717">
        <f>VLOOKUP(C3,'Complexity Cost Adjustment'!$C$2:$AD$141,28, 0)*AQ3</f>
        <v>5769.29411</v>
      </c>
      <c r="BA3" s="717">
        <f>VLOOKUP(C3,'Complexity Cost Adjustment'!$C$2:$AD$141,28, 0)*AR3</f>
        <v>5769.29411</v>
      </c>
      <c r="BB3" s="717">
        <f>VLOOKUP(C3,'Complexity Cost Adjustment'!$C$2:$AD$141,28, 0)*AS3</f>
        <v>5769.29411</v>
      </c>
      <c r="BC3" s="717">
        <f>(AW3/$AW$88)*'Cost Distribution'!$B$13</f>
        <v>7036.838682</v>
      </c>
      <c r="BD3" s="717">
        <f>(AX3/$AX$88)*'Cost Distribution'!$B$13</f>
        <v>7106.108292</v>
      </c>
      <c r="BE3" s="717">
        <f>(AY3/$AY$88)*'Cost Distribution'!$B$13</f>
        <v>7176.107971</v>
      </c>
      <c r="BF3" s="717">
        <f>(AT3/$AT$88)*'Cost Distribution'!$B$22</f>
        <v>13273.65666</v>
      </c>
      <c r="BG3" s="717">
        <f>(AU3/$AU$88)*'Cost Distribution'!$B$22</f>
        <v>13423.78827</v>
      </c>
      <c r="BH3" s="717">
        <f>(AV3/$AV$88)*'Cost Distribution'!$B$22</f>
        <v>13575.56638</v>
      </c>
    </row>
    <row r="4" ht="14.25" customHeight="1">
      <c r="A4" s="269" t="s">
        <v>96</v>
      </c>
      <c r="B4" s="269" t="s">
        <v>109</v>
      </c>
      <c r="C4" s="269">
        <v>1811003.0</v>
      </c>
      <c r="D4" s="269" t="s">
        <v>479</v>
      </c>
      <c r="E4" s="269" t="s">
        <v>110</v>
      </c>
      <c r="F4" s="269">
        <v>1062.1774832049941</v>
      </c>
      <c r="G4" s="259">
        <v>257331.2</v>
      </c>
      <c r="H4" s="132">
        <v>1549.2525999999998</v>
      </c>
      <c r="I4" s="259">
        <f t="shared" si="3"/>
        <v>166.1002215</v>
      </c>
      <c r="J4" s="263">
        <v>81215.728</v>
      </c>
      <c r="K4" s="263">
        <v>21586.285600000003</v>
      </c>
      <c r="L4" s="263">
        <f t="shared" si="4"/>
        <v>102802.0136</v>
      </c>
      <c r="M4" s="259">
        <f>VLOOKUP(C4,'Appendix A -  Costs'!$A$2:$G$141,7,0)</f>
        <v>31082.97042</v>
      </c>
      <c r="N4" s="259">
        <f t="shared" si="5"/>
        <v>20.06320365</v>
      </c>
      <c r="O4" s="263">
        <f t="shared" si="6"/>
        <v>133884.984</v>
      </c>
      <c r="P4" s="259">
        <f t="shared" si="7"/>
        <v>86.41907977</v>
      </c>
      <c r="Q4" s="259">
        <f t="shared" si="8"/>
        <v>154529.1864</v>
      </c>
      <c r="R4" s="259">
        <f t="shared" ref="R4:S4" si="31">Q4/H4</f>
        <v>99.74434537</v>
      </c>
      <c r="S4" s="526">
        <f t="shared" si="31"/>
        <v>0.600506998</v>
      </c>
      <c r="T4" s="259">
        <f t="shared" si="10"/>
        <v>123446.216</v>
      </c>
      <c r="U4" s="259">
        <f t="shared" si="11"/>
        <v>79.68114172</v>
      </c>
      <c r="V4" s="526">
        <f t="shared" si="12"/>
        <v>0.4797172515</v>
      </c>
      <c r="W4" s="527">
        <f t="shared" si="13"/>
        <v>91792.40065</v>
      </c>
      <c r="X4" s="528">
        <f t="shared" ref="X4:X8" si="34">W4*0.245</f>
        <v>22489.13816</v>
      </c>
      <c r="Y4" s="528">
        <f>VLOOKUP(C4,'Warehouse Order &amp; Sales Handlin'!$B$2:$J$141,9,0)</f>
        <v>1404.028247</v>
      </c>
      <c r="Z4" s="528">
        <f>VLOOKUP(C4,'Warehouse Order &amp; Sales Handlin'!$B$2:$K$141,10,0)</f>
        <v>299.2285808</v>
      </c>
      <c r="AA4" s="528">
        <f>VLOOKUP(C4,'Freight Cost'!$AR$2:$AS$141,2,0)</f>
        <v>5287.68</v>
      </c>
      <c r="AB4" s="528">
        <f>VLOOKUP(C4,'CI Cost'!EL4:EM142,2,0)</f>
        <v>359.17752</v>
      </c>
      <c r="AC4" s="528">
        <f t="shared" si="15"/>
        <v>29839.25251</v>
      </c>
      <c r="AD4" s="528">
        <f t="shared" si="16"/>
        <v>19.2604179</v>
      </c>
      <c r="AE4" s="528">
        <f t="shared" si="17"/>
        <v>20.06159708</v>
      </c>
      <c r="AF4" s="528">
        <f t="shared" si="18"/>
        <v>31080.48144</v>
      </c>
      <c r="AG4" s="528">
        <f t="shared" si="19"/>
        <v>163721.7475</v>
      </c>
      <c r="AH4" s="528">
        <f t="shared" si="20"/>
        <v>93609.45246</v>
      </c>
      <c r="AI4" s="528">
        <f t="shared" ref="AI4:AJ4" si="32">AH4/H4</f>
        <v>60.42233039</v>
      </c>
      <c r="AJ4" s="526">
        <f t="shared" si="32"/>
        <v>0.363770318</v>
      </c>
      <c r="AK4" s="526" t="str">
        <f>VLOOKUP(C4,'ABC Analysis Results'!$A$2:$B$140,2,0)</f>
        <v>B</v>
      </c>
      <c r="AL4" s="526" t="str">
        <f>VLOOKUP(C4,'ABC Analysis Results'!$A$2:$C$140,3,0)</f>
        <v>B</v>
      </c>
      <c r="AM4" s="227" t="str">
        <f>VLOOKUP(C4,'Scenario III - Product Substitu'!$C$2:$W$111,21,0)</f>
        <v>K</v>
      </c>
      <c r="AN4" s="856">
        <f>SUMIF('Scenario III - Product Substitu'!$X$2:$X$111,C4,'Scenario III - Product Substitu'!$AG$2:$AG$111)</f>
        <v>0</v>
      </c>
      <c r="AO4" s="856">
        <f>SUMIF('Scenario III - Product Substitu'!$X$2:$X$111,C4,'Scenario III - Product Substitu'!$AH$2:$AH$111)</f>
        <v>0</v>
      </c>
      <c r="AP4" s="856">
        <f>SUMIF('Scenario III - Product Substitu'!$X$2:$X$111,C4,'Scenario III - Product Substitu'!$AI$2:$AI$111)</f>
        <v>0</v>
      </c>
      <c r="AQ4" s="856">
        <f t="shared" si="22"/>
        <v>1549.2526</v>
      </c>
      <c r="AR4" s="856">
        <f t="shared" si="23"/>
        <v>1549.2526</v>
      </c>
      <c r="AS4" s="856">
        <f t="shared" si="24"/>
        <v>1549.2526</v>
      </c>
      <c r="AT4" s="717">
        <f t="shared" si="25"/>
        <v>257331.2</v>
      </c>
      <c r="AU4" s="717">
        <f t="shared" si="26"/>
        <v>257331.2</v>
      </c>
      <c r="AV4" s="717">
        <f t="shared" si="27"/>
        <v>257331.2</v>
      </c>
      <c r="AW4" s="717">
        <f t="shared" si="28"/>
        <v>102802.0136</v>
      </c>
      <c r="AX4" s="717">
        <f t="shared" si="29"/>
        <v>102802.0136</v>
      </c>
      <c r="AY4" s="717">
        <f t="shared" si="30"/>
        <v>102802.0136</v>
      </c>
      <c r="AZ4" s="717">
        <f>VLOOKUP(C4,'Complexity Cost Adjustment'!$C$2:$AD$141,28, 0)*AQ4</f>
        <v>29839.25251</v>
      </c>
      <c r="BA4" s="717">
        <f>VLOOKUP(C4,'Complexity Cost Adjustment'!$C$2:$AD$141,28, 0)*AR4</f>
        <v>29839.25251</v>
      </c>
      <c r="BB4" s="717">
        <f>VLOOKUP(C4,'Complexity Cost Adjustment'!$C$2:$AD$141,28, 0)*AS4</f>
        <v>29839.25251</v>
      </c>
      <c r="BC4" s="717">
        <f>(AW4/$AW$88)*'Cost Distribution'!$B$13</f>
        <v>32028.82906</v>
      </c>
      <c r="BD4" s="717">
        <f>(AX4/$AX$88)*'Cost Distribution'!$B$13</f>
        <v>32344.11617</v>
      </c>
      <c r="BE4" s="717">
        <f>(AY4/$AY$88)*'Cost Distribution'!$B$13</f>
        <v>32662.72625</v>
      </c>
      <c r="BF4" s="717">
        <f>(AT4/$AT$88)*'Cost Distribution'!$B$22</f>
        <v>65243.6077</v>
      </c>
      <c r="BG4" s="717">
        <f>(AU4/$AU$88)*'Cost Distribution'!$B$22</f>
        <v>65981.54511</v>
      </c>
      <c r="BH4" s="717">
        <f>(AV4/$AV$88)*'Cost Distribution'!$B$22</f>
        <v>66727.5755</v>
      </c>
    </row>
    <row r="5" ht="14.25" customHeight="1">
      <c r="A5" s="269" t="s">
        <v>96</v>
      </c>
      <c r="B5" s="269" t="s">
        <v>113</v>
      </c>
      <c r="C5" s="269">
        <v>1811004.0</v>
      </c>
      <c r="D5" s="269" t="s">
        <v>479</v>
      </c>
      <c r="E5" s="269" t="s">
        <v>110</v>
      </c>
      <c r="F5" s="269">
        <v>46.227012603952566</v>
      </c>
      <c r="G5" s="259">
        <v>26118.855</v>
      </c>
      <c r="H5" s="132">
        <v>172.89</v>
      </c>
      <c r="I5" s="259">
        <f t="shared" si="3"/>
        <v>151.0720979</v>
      </c>
      <c r="J5" s="263">
        <v>8238.269600000001</v>
      </c>
      <c r="K5" s="263">
        <v>2019.5758000000003</v>
      </c>
      <c r="L5" s="263">
        <f t="shared" si="4"/>
        <v>10257.8454</v>
      </c>
      <c r="M5" s="259">
        <f>VLOOKUP(C5,'Appendix A -  Costs'!$A$2:$G$141,7,0)</f>
        <v>3101.537548</v>
      </c>
      <c r="N5" s="259">
        <f t="shared" si="5"/>
        <v>17.93936924</v>
      </c>
      <c r="O5" s="263">
        <f t="shared" si="6"/>
        <v>13359.38295</v>
      </c>
      <c r="P5" s="259">
        <f t="shared" si="7"/>
        <v>77.2709986</v>
      </c>
      <c r="Q5" s="259">
        <f t="shared" si="8"/>
        <v>15861.0096</v>
      </c>
      <c r="R5" s="259">
        <f t="shared" ref="R5:S5" si="33">Q5/H5</f>
        <v>91.74046851</v>
      </c>
      <c r="S5" s="526">
        <f t="shared" si="33"/>
        <v>0.6072628222</v>
      </c>
      <c r="T5" s="259">
        <f t="shared" si="10"/>
        <v>12759.47205</v>
      </c>
      <c r="U5" s="259">
        <f t="shared" si="11"/>
        <v>73.80109927</v>
      </c>
      <c r="V5" s="526">
        <f t="shared" si="12"/>
        <v>0.4885157505</v>
      </c>
      <c r="W5" s="527">
        <f t="shared" si="13"/>
        <v>3572.007426</v>
      </c>
      <c r="X5" s="528">
        <f t="shared" si="34"/>
        <v>875.1418194</v>
      </c>
      <c r="Y5" s="528">
        <f>VLOOKUP(C5,'Warehouse Order &amp; Sales Handlin'!$B$2:$J$141,9,0)</f>
        <v>365.228504</v>
      </c>
      <c r="Z5" s="528">
        <f>VLOOKUP(C5,'Warehouse Order &amp; Sales Handlin'!$B$2:$K$141,10,0)</f>
        <v>56.29245283</v>
      </c>
      <c r="AA5" s="528">
        <f>VLOOKUP(C5,'Freight Cost'!$AR$2:$AS$141,2,0)</f>
        <v>705.024</v>
      </c>
      <c r="AB5" s="528">
        <f>VLOOKUP(C5,'CI Cost'!EL5:EM143,2,0)</f>
        <v>2574.353925</v>
      </c>
      <c r="AC5" s="528">
        <f t="shared" si="15"/>
        <v>4576.040701</v>
      </c>
      <c r="AD5" s="528">
        <f t="shared" si="16"/>
        <v>26.46793164</v>
      </c>
      <c r="AE5" s="528">
        <f t="shared" si="17"/>
        <v>17.9290733</v>
      </c>
      <c r="AF5" s="528">
        <f t="shared" si="18"/>
        <v>3099.757483</v>
      </c>
      <c r="AG5" s="528">
        <f t="shared" si="19"/>
        <v>17933.64358</v>
      </c>
      <c r="AH5" s="528">
        <f t="shared" si="20"/>
        <v>8185.211416</v>
      </c>
      <c r="AI5" s="528">
        <f t="shared" ref="AI5:AJ5" si="35">AH5/H5</f>
        <v>47.34346357</v>
      </c>
      <c r="AJ5" s="526">
        <f t="shared" si="35"/>
        <v>0.3133832404</v>
      </c>
      <c r="AK5" s="526" t="str">
        <f>VLOOKUP(C5,'ABC Analysis Results'!$A$2:$B$140,2,0)</f>
        <v>C</v>
      </c>
      <c r="AL5" s="526" t="str">
        <f>VLOOKUP(C5,'ABC Analysis Results'!$A$2:$C$140,3,0)</f>
        <v>C</v>
      </c>
      <c r="AM5" s="227" t="str">
        <f>VLOOKUP(C5,'Scenario III - Product Substitu'!$C$2:$W$111,21,0)</f>
        <v>K</v>
      </c>
      <c r="AN5" s="856">
        <f>SUMIF('Scenario III - Product Substitu'!$X$2:$X$111,C5,'Scenario III - Product Substitu'!$AG$2:$AG$111)</f>
        <v>0</v>
      </c>
      <c r="AO5" s="856">
        <f>SUMIF('Scenario III - Product Substitu'!$X$2:$X$111,C5,'Scenario III - Product Substitu'!$AH$2:$AH$111)</f>
        <v>0</v>
      </c>
      <c r="AP5" s="856">
        <f>SUMIF('Scenario III - Product Substitu'!$X$2:$X$111,C5,'Scenario III - Product Substitu'!$AI$2:$AI$111)</f>
        <v>0</v>
      </c>
      <c r="AQ5" s="856">
        <f t="shared" si="22"/>
        <v>172.89</v>
      </c>
      <c r="AR5" s="856">
        <f t="shared" si="23"/>
        <v>172.89</v>
      </c>
      <c r="AS5" s="856">
        <f t="shared" si="24"/>
        <v>172.89</v>
      </c>
      <c r="AT5" s="717">
        <f t="shared" si="25"/>
        <v>26118.855</v>
      </c>
      <c r="AU5" s="717">
        <f t="shared" si="26"/>
        <v>26118.855</v>
      </c>
      <c r="AV5" s="717">
        <f t="shared" si="27"/>
        <v>26118.855</v>
      </c>
      <c r="AW5" s="717">
        <f t="shared" si="28"/>
        <v>10257.8454</v>
      </c>
      <c r="AX5" s="717">
        <f t="shared" si="29"/>
        <v>10257.8454</v>
      </c>
      <c r="AY5" s="717">
        <f t="shared" si="30"/>
        <v>10257.8454</v>
      </c>
      <c r="AZ5" s="717">
        <f>VLOOKUP(C5,'Complexity Cost Adjustment'!$C$2:$AD$141,28, 0)*AQ5</f>
        <v>4576.040701</v>
      </c>
      <c r="BA5" s="717">
        <f>VLOOKUP(C5,'Complexity Cost Adjustment'!$C$2:$AD$141,28, 0)*AR5</f>
        <v>4576.040701</v>
      </c>
      <c r="BB5" s="717">
        <f>VLOOKUP(C5,'Complexity Cost Adjustment'!$C$2:$AD$141,28, 0)*AS5</f>
        <v>4576.040701</v>
      </c>
      <c r="BC5" s="717">
        <f>(AW5/$AW$88)*'Cost Distribution'!$B$13</f>
        <v>3195.91772</v>
      </c>
      <c r="BD5" s="717">
        <f>(AX5/$AX$88)*'Cost Distribution'!$B$13</f>
        <v>3227.377866</v>
      </c>
      <c r="BE5" s="717">
        <f>(AY5/$AY$88)*'Cost Distribution'!$B$13</f>
        <v>3259.169587</v>
      </c>
      <c r="BF5" s="717">
        <f>(AT5/$AT$88)*'Cost Distribution'!$B$22</f>
        <v>6622.159805</v>
      </c>
      <c r="BG5" s="717">
        <f>(AU5/$AU$88)*'Cost Distribution'!$B$22</f>
        <v>6697.059702</v>
      </c>
      <c r="BH5" s="717">
        <f>(AV5/$AV$88)*'Cost Distribution'!$B$22</f>
        <v>6772.781027</v>
      </c>
    </row>
    <row r="6" ht="14.25" customHeight="1">
      <c r="A6" s="269" t="s">
        <v>96</v>
      </c>
      <c r="B6" s="269" t="s">
        <v>115</v>
      </c>
      <c r="C6" s="269">
        <v>1811006.0</v>
      </c>
      <c r="D6" s="269" t="s">
        <v>479</v>
      </c>
      <c r="E6" s="269" t="s">
        <v>110</v>
      </c>
      <c r="F6" s="269">
        <v>26.95795108972884</v>
      </c>
      <c r="G6" s="259">
        <v>126819.78</v>
      </c>
      <c r="H6" s="132">
        <v>1150.34</v>
      </c>
      <c r="I6" s="259">
        <f t="shared" si="3"/>
        <v>110.2454753</v>
      </c>
      <c r="J6" s="263">
        <v>29494.08</v>
      </c>
      <c r="K6" s="263">
        <v>7761.6</v>
      </c>
      <c r="L6" s="263">
        <f t="shared" si="4"/>
        <v>37255.68</v>
      </c>
      <c r="M6" s="259">
        <f>VLOOKUP(C6,'Appendix A -  Costs'!$A$2:$G$141,7,0)</f>
        <v>11264.53811</v>
      </c>
      <c r="N6" s="259">
        <f t="shared" si="5"/>
        <v>9.792355395</v>
      </c>
      <c r="O6" s="263">
        <f t="shared" si="6"/>
        <v>48520.21811</v>
      </c>
      <c r="P6" s="259">
        <f t="shared" si="7"/>
        <v>42.17902368</v>
      </c>
      <c r="Q6" s="259">
        <f t="shared" si="8"/>
        <v>89564.1</v>
      </c>
      <c r="R6" s="259">
        <f t="shared" ref="R6:S6" si="36">Q6/H6</f>
        <v>77.85880696</v>
      </c>
      <c r="S6" s="526">
        <f t="shared" si="36"/>
        <v>0.706231315</v>
      </c>
      <c r="T6" s="259">
        <f t="shared" si="10"/>
        <v>78299.56189</v>
      </c>
      <c r="U6" s="259">
        <f t="shared" si="11"/>
        <v>68.06645157</v>
      </c>
      <c r="V6" s="526">
        <f t="shared" si="12"/>
        <v>0.6174081196</v>
      </c>
      <c r="W6" s="527">
        <f t="shared" si="13"/>
        <v>1137.060058</v>
      </c>
      <c r="X6" s="528">
        <f t="shared" si="34"/>
        <v>278.5797141</v>
      </c>
      <c r="Y6" s="528">
        <f>VLOOKUP(C6,'Warehouse Order &amp; Sales Handlin'!$B$2:$J$141,9,0)</f>
        <v>1053.791587</v>
      </c>
      <c r="Z6" s="528">
        <f>VLOOKUP(C6,'Warehouse Order &amp; Sales Handlin'!$B$2:$K$141,10,0)</f>
        <v>130.304</v>
      </c>
      <c r="AA6" s="528">
        <f>VLOOKUP(C6,'Freight Cost'!$AR$2:$AS$141,2,0)</f>
        <v>4230.144</v>
      </c>
      <c r="AB6" s="528">
        <f>VLOOKUP(C6,'CI Cost'!EL7:EM145,2,0)</f>
        <v>59.341005</v>
      </c>
      <c r="AC6" s="528">
        <f t="shared" si="15"/>
        <v>5752.160306</v>
      </c>
      <c r="AD6" s="528">
        <f t="shared" si="16"/>
        <v>5.000400148</v>
      </c>
      <c r="AE6" s="528">
        <f t="shared" si="17"/>
        <v>9.792225847</v>
      </c>
      <c r="AF6" s="528">
        <f t="shared" si="18"/>
        <v>11264.38908</v>
      </c>
      <c r="AG6" s="528">
        <f t="shared" si="19"/>
        <v>54272.22939</v>
      </c>
      <c r="AH6" s="528">
        <f t="shared" si="20"/>
        <v>72547.55061</v>
      </c>
      <c r="AI6" s="528">
        <f t="shared" ref="AI6:AJ6" si="37">AH6/H6</f>
        <v>63.06618097</v>
      </c>
      <c r="AJ6" s="526">
        <f t="shared" si="37"/>
        <v>0.5720523298</v>
      </c>
      <c r="AK6" s="526" t="str">
        <f>VLOOKUP(C6,'ABC Analysis Results'!$A$2:$B$140,2,0)</f>
        <v>B</v>
      </c>
      <c r="AL6" s="526" t="str">
        <f>VLOOKUP(C6,'ABC Analysis Results'!$A$2:$C$140,3,0)</f>
        <v>B</v>
      </c>
      <c r="AM6" s="227" t="str">
        <f>VLOOKUP(C6,'Scenario III - Product Substitu'!$C$2:$W$111,21,0)</f>
        <v>K</v>
      </c>
      <c r="AN6" s="856">
        <f>SUMIF('Scenario III - Product Substitu'!$X$2:$X$111,C6,'Scenario III - Product Substitu'!$AG$2:$AG$111)</f>
        <v>148.0752</v>
      </c>
      <c r="AO6" s="856">
        <f>SUMIF('Scenario III - Product Substitu'!$X$2:$X$111,C6,'Scenario III - Product Substitu'!$AH$2:$AH$111)</f>
        <v>84.6144</v>
      </c>
      <c r="AP6" s="856">
        <f>SUMIF('Scenario III - Product Substitu'!$X$2:$X$111,C6,'Scenario III - Product Substitu'!$AI$2:$AI$111)</f>
        <v>63.4608</v>
      </c>
      <c r="AQ6" s="856">
        <f t="shared" si="22"/>
        <v>1298.4152</v>
      </c>
      <c r="AR6" s="856">
        <f t="shared" si="23"/>
        <v>1234.9544</v>
      </c>
      <c r="AS6" s="856">
        <f t="shared" si="24"/>
        <v>1213.8008</v>
      </c>
      <c r="AT6" s="717">
        <f t="shared" si="25"/>
        <v>143144.4008</v>
      </c>
      <c r="AU6" s="717">
        <f t="shared" si="26"/>
        <v>136148.1347</v>
      </c>
      <c r="AV6" s="717">
        <f t="shared" si="27"/>
        <v>133816.0461</v>
      </c>
      <c r="AW6" s="717">
        <f t="shared" si="28"/>
        <v>42051.34238</v>
      </c>
      <c r="AX6" s="717">
        <f t="shared" si="29"/>
        <v>39996.05851</v>
      </c>
      <c r="AY6" s="717">
        <f t="shared" si="30"/>
        <v>39310.96388</v>
      </c>
      <c r="AZ6" s="717">
        <f>VLOOKUP(C6,'Complexity Cost Adjustment'!$C$2:$AD$141,28, 0)*AQ6</f>
        <v>6492.595558</v>
      </c>
      <c r="BA6" s="717">
        <f>VLOOKUP(C6,'Complexity Cost Adjustment'!$C$2:$AD$141,28, 0)*AR6</f>
        <v>6175.266165</v>
      </c>
      <c r="BB6" s="717">
        <f>VLOOKUP(C6,'Complexity Cost Adjustment'!$C$2:$AD$141,28, 0)*AS6</f>
        <v>6069.4897</v>
      </c>
      <c r="BC6" s="717">
        <f>(AW6/$AW$88)*'Cost Distribution'!$B$13</f>
        <v>13101.44821</v>
      </c>
      <c r="BD6" s="717">
        <f>(AX6/$AX$88)*'Cost Distribution'!$B$13</f>
        <v>12583.77261</v>
      </c>
      <c r="BE6" s="717">
        <f>(AY6/$AY$88)*'Cost Distribution'!$B$13</f>
        <v>12490.05936</v>
      </c>
      <c r="BF6" s="717">
        <f>(AT6/$AT$88)*'Cost Distribution'!$B$22</f>
        <v>36292.75086</v>
      </c>
      <c r="BG6" s="717">
        <f>(AU6/$AU$88)*'Cost Distribution'!$B$22</f>
        <v>34909.34754</v>
      </c>
      <c r="BH6" s="717">
        <f>(AV6/$AV$88)*'Cost Distribution'!$B$22</f>
        <v>34699.33035</v>
      </c>
    </row>
    <row r="7" ht="14.25" customHeight="1">
      <c r="A7" s="269" t="s">
        <v>96</v>
      </c>
      <c r="B7" s="269" t="s">
        <v>116</v>
      </c>
      <c r="C7" s="269">
        <v>1811007.0</v>
      </c>
      <c r="D7" s="269" t="s">
        <v>479</v>
      </c>
      <c r="E7" s="269" t="s">
        <v>110</v>
      </c>
      <c r="F7" s="269">
        <v>18.869113619431058</v>
      </c>
      <c r="G7" s="259">
        <v>85268.00999999998</v>
      </c>
      <c r="H7" s="132">
        <v>454.25999999999993</v>
      </c>
      <c r="I7" s="259">
        <f t="shared" si="3"/>
        <v>187.7075023</v>
      </c>
      <c r="J7" s="263">
        <v>24237.312000000005</v>
      </c>
      <c r="K7" s="263">
        <v>6633.369600000002</v>
      </c>
      <c r="L7" s="263">
        <f t="shared" si="4"/>
        <v>30870.6816</v>
      </c>
      <c r="M7" s="259">
        <f>VLOOKUP(C7,'Appendix A -  Costs'!$A$2:$G$141,7,0)</f>
        <v>9333.985294</v>
      </c>
      <c r="N7" s="259">
        <f t="shared" si="5"/>
        <v>20.54767158</v>
      </c>
      <c r="O7" s="263">
        <f t="shared" si="6"/>
        <v>40204.66689</v>
      </c>
      <c r="P7" s="259">
        <f t="shared" si="7"/>
        <v>88.50584884</v>
      </c>
      <c r="Q7" s="259">
        <f t="shared" si="8"/>
        <v>54397.3284</v>
      </c>
      <c r="R7" s="259">
        <f t="shared" ref="R7:S7" si="38">Q7/H7</f>
        <v>119.7493251</v>
      </c>
      <c r="S7" s="526">
        <f t="shared" si="38"/>
        <v>0.6379570533</v>
      </c>
      <c r="T7" s="259">
        <f t="shared" si="10"/>
        <v>45063.34311</v>
      </c>
      <c r="U7" s="259">
        <f t="shared" si="11"/>
        <v>99.20165347</v>
      </c>
      <c r="V7" s="526">
        <f t="shared" si="12"/>
        <v>0.5284906157</v>
      </c>
      <c r="W7" s="527">
        <f t="shared" si="13"/>
        <v>1670.026918</v>
      </c>
      <c r="X7" s="528">
        <f t="shared" si="34"/>
        <v>409.1565948</v>
      </c>
      <c r="Y7" s="528">
        <f>VLOOKUP(C7,'Warehouse Order &amp; Sales Handlin'!$B$2:$J$141,9,0)</f>
        <v>853.0880952</v>
      </c>
      <c r="Z7" s="528">
        <f>VLOOKUP(C7,'Warehouse Order &amp; Sales Handlin'!$B$2:$K$141,10,0)</f>
        <v>129</v>
      </c>
      <c r="AA7" s="528">
        <f>VLOOKUP(C7,'Freight Cost'!$AR$2:$AS$141,2,0)</f>
        <v>1762.56</v>
      </c>
      <c r="AB7" s="528">
        <f>VLOOKUP(C7,'CI Cost'!EL8:EM146,2,0)</f>
        <v>62.710605</v>
      </c>
      <c r="AC7" s="528">
        <f t="shared" si="15"/>
        <v>3216.515295</v>
      </c>
      <c r="AD7" s="528">
        <f t="shared" si="16"/>
        <v>7.080780379</v>
      </c>
      <c r="AE7" s="528">
        <f t="shared" si="17"/>
        <v>20.54738431</v>
      </c>
      <c r="AF7" s="528">
        <f t="shared" si="18"/>
        <v>9333.854797</v>
      </c>
      <c r="AG7" s="528">
        <f t="shared" si="19"/>
        <v>43421.05169</v>
      </c>
      <c r="AH7" s="528">
        <f t="shared" si="20"/>
        <v>41846.95831</v>
      </c>
      <c r="AI7" s="528">
        <f t="shared" ref="AI7:AJ7" si="39">AH7/H7</f>
        <v>92.12116037</v>
      </c>
      <c r="AJ7" s="526">
        <f t="shared" si="39"/>
        <v>0.4907697307</v>
      </c>
      <c r="AK7" s="526" t="str">
        <f>VLOOKUP(C7,'ABC Analysis Results'!$A$2:$B$140,2,0)</f>
        <v>C</v>
      </c>
      <c r="AL7" s="526" t="str">
        <f>VLOOKUP(C7,'ABC Analysis Results'!$A$2:$C$140,3,0)</f>
        <v>C</v>
      </c>
      <c r="AM7" s="227" t="str">
        <f>VLOOKUP(C7,'Scenario III - Product Substitu'!$C$2:$W$111,21,0)</f>
        <v>K</v>
      </c>
      <c r="AN7" s="856">
        <f>SUMIF('Scenario III - Product Substitu'!$X$2:$X$111,C7,'Scenario III - Product Substitu'!$AG$2:$AG$111)</f>
        <v>0</v>
      </c>
      <c r="AO7" s="856">
        <f>SUMIF('Scenario III - Product Substitu'!$X$2:$X$111,C7,'Scenario III - Product Substitu'!$AH$2:$AH$111)</f>
        <v>0</v>
      </c>
      <c r="AP7" s="856">
        <f>SUMIF('Scenario III - Product Substitu'!$X$2:$X$111,C7,'Scenario III - Product Substitu'!$AI$2:$AI$111)</f>
        <v>0</v>
      </c>
      <c r="AQ7" s="856">
        <f t="shared" si="22"/>
        <v>454.26</v>
      </c>
      <c r="AR7" s="856">
        <f t="shared" si="23"/>
        <v>454.26</v>
      </c>
      <c r="AS7" s="856">
        <f t="shared" si="24"/>
        <v>454.26</v>
      </c>
      <c r="AT7" s="717">
        <f t="shared" si="25"/>
        <v>85268.01</v>
      </c>
      <c r="AU7" s="717">
        <f t="shared" si="26"/>
        <v>85268.01</v>
      </c>
      <c r="AV7" s="717">
        <f t="shared" si="27"/>
        <v>85268.01</v>
      </c>
      <c r="AW7" s="717">
        <f t="shared" si="28"/>
        <v>30870.6816</v>
      </c>
      <c r="AX7" s="717">
        <f t="shared" si="29"/>
        <v>30870.6816</v>
      </c>
      <c r="AY7" s="717">
        <f t="shared" si="30"/>
        <v>30870.6816</v>
      </c>
      <c r="AZ7" s="717">
        <f>VLOOKUP(C7,'Complexity Cost Adjustment'!$C$2:$AD$141,28, 0)*AQ7</f>
        <v>3216.515295</v>
      </c>
      <c r="BA7" s="717">
        <f>VLOOKUP(C7,'Complexity Cost Adjustment'!$C$2:$AD$141,28, 0)*AR7</f>
        <v>3216.515295</v>
      </c>
      <c r="BB7" s="717">
        <f>VLOOKUP(C7,'Complexity Cost Adjustment'!$C$2:$AD$141,28, 0)*AS7</f>
        <v>3216.515295</v>
      </c>
      <c r="BC7" s="717">
        <f>(AW7/$AW$88)*'Cost Distribution'!$B$13</f>
        <v>9618.019622</v>
      </c>
      <c r="BD7" s="717">
        <f>(AX7/$AX$88)*'Cost Distribution'!$B$13</f>
        <v>9712.698</v>
      </c>
      <c r="BE7" s="717">
        <f>(AY7/$AY$88)*'Cost Distribution'!$B$13</f>
        <v>9808.374243</v>
      </c>
      <c r="BF7" s="717">
        <f>(AT7/$AT$88)*'Cost Distribution'!$B$22</f>
        <v>21618.80329</v>
      </c>
      <c r="BG7" s="717">
        <f>(AU7/$AU$88)*'Cost Distribution'!$B$22</f>
        <v>21863.32263</v>
      </c>
      <c r="BH7" s="717">
        <f>(AV7/$AV$88)*'Cost Distribution'!$B$22</f>
        <v>22110.52362</v>
      </c>
    </row>
    <row r="8" ht="14.25" customHeight="1">
      <c r="A8" s="269" t="s">
        <v>96</v>
      </c>
      <c r="B8" s="269" t="s">
        <v>118</v>
      </c>
      <c r="C8" s="269">
        <v>1811008.0</v>
      </c>
      <c r="D8" s="269" t="s">
        <v>479</v>
      </c>
      <c r="E8" s="269" t="s">
        <v>110</v>
      </c>
      <c r="F8" s="269">
        <v>58.436635250263336</v>
      </c>
      <c r="G8" s="259">
        <v>185629.152</v>
      </c>
      <c r="H8" s="132">
        <v>2339.8232</v>
      </c>
      <c r="I8" s="259">
        <f t="shared" si="3"/>
        <v>79.33469161</v>
      </c>
      <c r="J8" s="263">
        <v>63687.333600000005</v>
      </c>
      <c r="K8" s="263">
        <v>15761.006800000001</v>
      </c>
      <c r="L8" s="263">
        <f t="shared" si="4"/>
        <v>79448.3404</v>
      </c>
      <c r="M8" s="259">
        <f>VLOOKUP(C8,'Appendix A -  Costs'!$A$2:$G$141,7,0)</f>
        <v>24021.80977</v>
      </c>
      <c r="N8" s="259">
        <f t="shared" si="5"/>
        <v>10.26650636</v>
      </c>
      <c r="O8" s="263">
        <f t="shared" si="6"/>
        <v>103470.1502</v>
      </c>
      <c r="P8" s="259">
        <f t="shared" si="7"/>
        <v>44.22135406</v>
      </c>
      <c r="Q8" s="259">
        <f t="shared" si="8"/>
        <v>106180.8116</v>
      </c>
      <c r="R8" s="259">
        <f t="shared" ref="R8:S8" si="40">Q8/H8</f>
        <v>45.37984391</v>
      </c>
      <c r="S8" s="526">
        <f t="shared" si="40"/>
        <v>0.5720050458</v>
      </c>
      <c r="T8" s="259">
        <f t="shared" si="10"/>
        <v>82159.00183</v>
      </c>
      <c r="U8" s="259">
        <f t="shared" si="11"/>
        <v>35.11333755</v>
      </c>
      <c r="V8" s="526">
        <f t="shared" si="12"/>
        <v>0.4425975174</v>
      </c>
      <c r="W8" s="527">
        <f t="shared" si="13"/>
        <v>2584.147138</v>
      </c>
      <c r="X8" s="528">
        <f t="shared" si="34"/>
        <v>633.1160487</v>
      </c>
      <c r="Y8" s="528">
        <f>VLOOKUP(C8,'Warehouse Order &amp; Sales Handlin'!$B$2:$J$141,9,0)</f>
        <v>867.2118413</v>
      </c>
      <c r="Z8" s="528">
        <f>VLOOKUP(C8,'Warehouse Order &amp; Sales Handlin'!$B$2:$K$141,10,0)</f>
        <v>66.768</v>
      </c>
      <c r="AA8" s="528">
        <f>VLOOKUP(C8,'Freight Cost'!$AR$2:$AS$141,2,0)</f>
        <v>8107.776</v>
      </c>
      <c r="AB8" s="528">
        <f>VLOOKUP(C8,'CI Cost'!EL9:EM147,2,0)</f>
        <v>313.19448</v>
      </c>
      <c r="AC8" s="528">
        <f t="shared" si="15"/>
        <v>9988.06637</v>
      </c>
      <c r="AD8" s="528">
        <f t="shared" si="16"/>
        <v>4.268726958</v>
      </c>
      <c r="AE8" s="528">
        <f t="shared" si="17"/>
        <v>10.26578951</v>
      </c>
      <c r="AF8" s="528">
        <f t="shared" si="18"/>
        <v>24020.13247</v>
      </c>
      <c r="AG8" s="528">
        <f t="shared" si="19"/>
        <v>113456.5392</v>
      </c>
      <c r="AH8" s="528">
        <f t="shared" si="20"/>
        <v>72172.61276</v>
      </c>
      <c r="AI8" s="528">
        <f t="shared" ref="AI8:AJ8" si="41">AH8/H8</f>
        <v>30.84532744</v>
      </c>
      <c r="AJ8" s="526">
        <f t="shared" si="41"/>
        <v>0.3887999917</v>
      </c>
      <c r="AK8" s="526" t="str">
        <f>VLOOKUP(C8,'ABC Analysis Results'!$A$2:$B$140,2,0)</f>
        <v>B</v>
      </c>
      <c r="AL8" s="526" t="str">
        <f>VLOOKUP(C8,'ABC Analysis Results'!$A$2:$C$140,3,0)</f>
        <v>B</v>
      </c>
      <c r="AM8" s="227" t="str">
        <f>VLOOKUP(C8,'Scenario III - Product Substitu'!$C$2:$W$111,21,0)</f>
        <v>K</v>
      </c>
      <c r="AN8" s="856">
        <f>SUMIF('Scenario III - Product Substitu'!$X$2:$X$111,C8,'Scenario III - Product Substitu'!$AG$2:$AG$111)</f>
        <v>5.5935</v>
      </c>
      <c r="AO8" s="856">
        <f>SUMIF('Scenario III - Product Substitu'!$X$2:$X$111,C8,'Scenario III - Product Substitu'!$AH$2:$AH$111)</f>
        <v>4.4748</v>
      </c>
      <c r="AP8" s="856">
        <f>SUMIF('Scenario III - Product Substitu'!$X$2:$X$111,C8,'Scenario III - Product Substitu'!$AI$2:$AI$111)</f>
        <v>3.3561</v>
      </c>
      <c r="AQ8" s="856">
        <f t="shared" si="22"/>
        <v>2345.4167</v>
      </c>
      <c r="AR8" s="856">
        <f t="shared" si="23"/>
        <v>2344.298</v>
      </c>
      <c r="AS8" s="856">
        <f t="shared" si="24"/>
        <v>2343.1793</v>
      </c>
      <c r="AT8" s="717">
        <f t="shared" si="25"/>
        <v>186072.9106</v>
      </c>
      <c r="AU8" s="717">
        <f t="shared" si="26"/>
        <v>185984.1589</v>
      </c>
      <c r="AV8" s="717">
        <f t="shared" si="27"/>
        <v>185895.4072</v>
      </c>
      <c r="AW8" s="717">
        <f t="shared" si="28"/>
        <v>79638.26684</v>
      </c>
      <c r="AX8" s="717">
        <f t="shared" si="29"/>
        <v>79600.28155</v>
      </c>
      <c r="AY8" s="717">
        <f t="shared" si="30"/>
        <v>79562.29626</v>
      </c>
      <c r="AZ8" s="717">
        <f>VLOOKUP(C8,'Complexity Cost Adjustment'!$C$2:$AD$141,28, 0)*AQ8</f>
        <v>10011.94349</v>
      </c>
      <c r="BA8" s="717">
        <f>VLOOKUP(C8,'Complexity Cost Adjustment'!$C$2:$AD$141,28, 0)*AR8</f>
        <v>10007.16807</v>
      </c>
      <c r="BB8" s="717">
        <f>VLOOKUP(C8,'Complexity Cost Adjustment'!$C$2:$AD$141,28, 0)*AS8</f>
        <v>10002.39264</v>
      </c>
      <c r="BC8" s="717">
        <f>(AW8/$AW$88)*'Cost Distribution'!$B$13</f>
        <v>24811.96959</v>
      </c>
      <c r="BD8" s="717">
        <f>(AX8/$AX$88)*'Cost Distribution'!$B$13</f>
        <v>25044.26386</v>
      </c>
      <c r="BE8" s="717">
        <f>(AY8/$AY$88)*'Cost Distribution'!$B$13</f>
        <v>25278.8969</v>
      </c>
      <c r="BF8" s="717">
        <f>(AT8/$AT$88)*'Cost Distribution'!$B$22</f>
        <v>47176.82109</v>
      </c>
      <c r="BG8" s="717">
        <f>(AU8/$AU$88)*'Cost Distribution'!$B$22</f>
        <v>47687.65765</v>
      </c>
      <c r="BH8" s="717">
        <f>(AV8/$AV$88)*'Cost Distribution'!$B$22</f>
        <v>48203.83155</v>
      </c>
    </row>
    <row r="9" ht="14.25" customHeight="1">
      <c r="A9" s="269" t="s">
        <v>96</v>
      </c>
      <c r="B9" s="269" t="s">
        <v>120</v>
      </c>
      <c r="C9" s="269">
        <v>1811010.0</v>
      </c>
      <c r="D9" s="269" t="s">
        <v>479</v>
      </c>
      <c r="E9" s="269" t="s">
        <v>188</v>
      </c>
      <c r="F9" s="269">
        <v>2839.216306080038</v>
      </c>
      <c r="G9" s="259">
        <v>323271.624</v>
      </c>
      <c r="H9" s="132">
        <v>3222.9407999999994</v>
      </c>
      <c r="I9" s="259">
        <f t="shared" si="3"/>
        <v>100.3033081</v>
      </c>
      <c r="J9" s="263">
        <v>87820.28640000001</v>
      </c>
      <c r="K9" s="263">
        <v>21524.58</v>
      </c>
      <c r="L9" s="263">
        <f t="shared" si="4"/>
        <v>109344.8664</v>
      </c>
      <c r="M9" s="259">
        <f>VLOOKUP(C9,'Appendix A -  Costs'!$A$2:$G$141,7,0)</f>
        <v>33061.25171</v>
      </c>
      <c r="N9" s="259">
        <f t="shared" si="5"/>
        <v>10.25810084</v>
      </c>
      <c r="O9" s="263">
        <f t="shared" si="6"/>
        <v>142406.1181</v>
      </c>
      <c r="P9" s="259">
        <f t="shared" si="7"/>
        <v>44.18514858</v>
      </c>
      <c r="Q9" s="259">
        <f t="shared" si="8"/>
        <v>213926.7576</v>
      </c>
      <c r="R9" s="259">
        <f t="shared" ref="R9:S9" si="42">Q9/H9</f>
        <v>66.37626034</v>
      </c>
      <c r="S9" s="526">
        <f t="shared" si="42"/>
        <v>0.6617554456</v>
      </c>
      <c r="T9" s="259">
        <f t="shared" si="10"/>
        <v>180865.5059</v>
      </c>
      <c r="U9" s="259">
        <f t="shared" si="11"/>
        <v>56.1181595</v>
      </c>
      <c r="V9" s="526">
        <f t="shared" si="12"/>
        <v>0.5594846329</v>
      </c>
      <c r="W9" s="527">
        <f t="shared" si="13"/>
        <v>125451.1943</v>
      </c>
      <c r="X9" s="528">
        <f t="shared" ref="X9:X12" si="45">W9*0.275</f>
        <v>34499.07844</v>
      </c>
      <c r="Y9" s="528">
        <f>VLOOKUP(C9,'Warehouse Order &amp; Sales Handlin'!$B$2:$J$141,9,0)</f>
        <v>1770.843097</v>
      </c>
      <c r="Z9" s="528">
        <f>VLOOKUP(C9,'Warehouse Order &amp; Sales Handlin'!$B$2:$K$141,10,0)</f>
        <v>269.0812251</v>
      </c>
      <c r="AA9" s="528">
        <f>VLOOKUP(C9,'Freight Cost'!$AR$2:$AS$141,2,0)</f>
        <v>5463.936</v>
      </c>
      <c r="AB9" s="528">
        <f>VLOOKUP(C9,'CI Cost'!EL11:EM149,2,0)</f>
        <v>1015.191795</v>
      </c>
      <c r="AC9" s="528">
        <f t="shared" si="15"/>
        <v>43018.13056</v>
      </c>
      <c r="AD9" s="528">
        <f t="shared" si="16"/>
        <v>13.34747773</v>
      </c>
      <c r="AE9" s="528">
        <f t="shared" si="17"/>
        <v>10.25577914</v>
      </c>
      <c r="AF9" s="528">
        <f t="shared" si="18"/>
        <v>33053.76902</v>
      </c>
      <c r="AG9" s="528">
        <f t="shared" si="19"/>
        <v>185416.766</v>
      </c>
      <c r="AH9" s="528">
        <f t="shared" si="20"/>
        <v>137854.858</v>
      </c>
      <c r="AI9" s="528">
        <f t="shared" ref="AI9:AJ9" si="43">AH9/H9</f>
        <v>42.77300347</v>
      </c>
      <c r="AJ9" s="526">
        <f t="shared" si="43"/>
        <v>0.426436618</v>
      </c>
      <c r="AK9" s="526" t="str">
        <f>VLOOKUP(C9,'ABC Analysis Results'!$A$2:$B$140,2,0)</f>
        <v>A</v>
      </c>
      <c r="AL9" s="526" t="str">
        <f>VLOOKUP(C9,'ABC Analysis Results'!$A$2:$C$140,3,0)</f>
        <v>A</v>
      </c>
      <c r="AM9" s="227" t="str">
        <f>VLOOKUP(C9,'Scenario III - Product Substitu'!$C$2:$W$111,21,0)</f>
        <v>#N/A</v>
      </c>
      <c r="AN9" s="856">
        <f>SUMIF('Scenario III - Product Substitu'!$X$2:$X$111,C9,'Scenario III - Product Substitu'!$AG$2:$AG$111)</f>
        <v>0</v>
      </c>
      <c r="AO9" s="856">
        <f>SUMIF('Scenario III - Product Substitu'!$X$2:$X$111,C9,'Scenario III - Product Substitu'!$AH$2:$AH$111)</f>
        <v>0</v>
      </c>
      <c r="AP9" s="856">
        <f>SUMIF('Scenario III - Product Substitu'!$X$2:$X$111,C9,'Scenario III - Product Substitu'!$AI$2:$AI$111)</f>
        <v>0</v>
      </c>
      <c r="AQ9" s="856">
        <f t="shared" si="22"/>
        <v>3222.9408</v>
      </c>
      <c r="AR9" s="856">
        <f t="shared" si="23"/>
        <v>3222.9408</v>
      </c>
      <c r="AS9" s="856">
        <f t="shared" si="24"/>
        <v>3222.9408</v>
      </c>
      <c r="AT9" s="717">
        <f t="shared" si="25"/>
        <v>323271.624</v>
      </c>
      <c r="AU9" s="717">
        <f t="shared" si="26"/>
        <v>323271.624</v>
      </c>
      <c r="AV9" s="717">
        <f t="shared" si="27"/>
        <v>323271.624</v>
      </c>
      <c r="AW9" s="717">
        <f t="shared" si="28"/>
        <v>109344.8664</v>
      </c>
      <c r="AX9" s="717">
        <f t="shared" si="29"/>
        <v>109344.8664</v>
      </c>
      <c r="AY9" s="717">
        <f t="shared" si="30"/>
        <v>109344.8664</v>
      </c>
      <c r="AZ9" s="717">
        <f>VLOOKUP(C9,'Complexity Cost Adjustment'!$C$2:$AD$141,28, 0)*AQ9</f>
        <v>43018.13056</v>
      </c>
      <c r="BA9" s="717">
        <f>VLOOKUP(C9,'Complexity Cost Adjustment'!$C$2:$AD$141,28, 0)*AR9</f>
        <v>43018.13056</v>
      </c>
      <c r="BB9" s="717">
        <f>VLOOKUP(C9,'Complexity Cost Adjustment'!$C$2:$AD$141,28, 0)*AS9</f>
        <v>43018.13056</v>
      </c>
      <c r="BC9" s="717">
        <f>(AW9/$AW$88)*'Cost Distribution'!$B$13</f>
        <v>34067.3097</v>
      </c>
      <c r="BD9" s="717">
        <f>(AX9/$AX$88)*'Cost Distribution'!$B$13</f>
        <v>34402.66331</v>
      </c>
      <c r="BE9" s="717">
        <f>(AY9/$AY$88)*'Cost Distribution'!$B$13</f>
        <v>34741.55139</v>
      </c>
      <c r="BF9" s="717">
        <f>(AT9/$AT$88)*'Cost Distribution'!$B$22</f>
        <v>81962.10571</v>
      </c>
      <c r="BG9" s="717">
        <f>(AU9/$AU$88)*'Cost Distribution'!$B$22</f>
        <v>82889.13759</v>
      </c>
      <c r="BH9" s="717">
        <f>(AV9/$AV$88)*'Cost Distribution'!$B$22</f>
        <v>83826.33625</v>
      </c>
    </row>
    <row r="10" ht="14.25" customHeight="1">
      <c r="A10" s="269" t="s">
        <v>96</v>
      </c>
      <c r="B10" s="269" t="s">
        <v>121</v>
      </c>
      <c r="C10" s="269">
        <v>1811011.0</v>
      </c>
      <c r="D10" s="269" t="s">
        <v>479</v>
      </c>
      <c r="E10" s="269" t="s">
        <v>188</v>
      </c>
      <c r="F10" s="269">
        <v>202.257781516611</v>
      </c>
      <c r="G10" s="259">
        <v>782039.345</v>
      </c>
      <c r="H10" s="132">
        <v>7490.4536</v>
      </c>
      <c r="I10" s="259">
        <f t="shared" si="3"/>
        <v>104.4048047</v>
      </c>
      <c r="J10" s="263">
        <v>196132.99200000003</v>
      </c>
      <c r="K10" s="263">
        <v>53119.35200000001</v>
      </c>
      <c r="L10" s="263">
        <f t="shared" si="4"/>
        <v>249252.344</v>
      </c>
      <c r="M10" s="259">
        <f>VLOOKUP(C10,'Appendix A -  Costs'!$A$2:$G$141,7,0)</f>
        <v>75363.34129</v>
      </c>
      <c r="N10" s="259">
        <f t="shared" si="5"/>
        <v>10.061252</v>
      </c>
      <c r="O10" s="263">
        <f t="shared" si="6"/>
        <v>324615.6853</v>
      </c>
      <c r="P10" s="259">
        <f t="shared" si="7"/>
        <v>43.33725334</v>
      </c>
      <c r="Q10" s="259">
        <f t="shared" si="8"/>
        <v>532787.001</v>
      </c>
      <c r="R10" s="259">
        <f t="shared" ref="R10:S10" si="44">Q10/H10</f>
        <v>71.12880333</v>
      </c>
      <c r="S10" s="526">
        <f t="shared" si="44"/>
        <v>0.6812790231</v>
      </c>
      <c r="T10" s="259">
        <f t="shared" si="10"/>
        <v>457423.6597</v>
      </c>
      <c r="U10" s="259">
        <f t="shared" si="11"/>
        <v>61.06755133</v>
      </c>
      <c r="V10" s="526">
        <f t="shared" si="12"/>
        <v>0.5849113125</v>
      </c>
      <c r="W10" s="527">
        <f t="shared" si="13"/>
        <v>8765.296717</v>
      </c>
      <c r="X10" s="528">
        <f t="shared" si="45"/>
        <v>2410.456597</v>
      </c>
      <c r="Y10" s="528">
        <f>VLOOKUP(C10,'Warehouse Order &amp; Sales Handlin'!$B$2:$J$141,9,0)</f>
        <v>4195.513908</v>
      </c>
      <c r="Z10" s="528">
        <f>VLOOKUP(C10,'Warehouse Order &amp; Sales Handlin'!$B$2:$K$141,10,0)</f>
        <v>918.8581945</v>
      </c>
      <c r="AA10" s="528">
        <f>VLOOKUP(C10,'Freight Cost'!$AR$2:$AS$141,2,0)</f>
        <v>12866.688</v>
      </c>
      <c r="AB10" s="528">
        <f>VLOOKUP(C10,'CI Cost'!EL12:EM150,2,0)</f>
        <v>634.37895</v>
      </c>
      <c r="AC10" s="528">
        <f t="shared" si="15"/>
        <v>21025.89565</v>
      </c>
      <c r="AD10" s="528">
        <f t="shared" si="16"/>
        <v>2.807025685</v>
      </c>
      <c r="AE10" s="528">
        <f t="shared" si="17"/>
        <v>10.05982905</v>
      </c>
      <c r="AF10" s="528">
        <f t="shared" si="18"/>
        <v>75352.68271</v>
      </c>
      <c r="AG10" s="528">
        <f t="shared" si="19"/>
        <v>345630.9224</v>
      </c>
      <c r="AH10" s="528">
        <f t="shared" si="20"/>
        <v>436408.4226</v>
      </c>
      <c r="AI10" s="528">
        <f t="shared" ref="AI10:AJ10" si="46">AH10/H10</f>
        <v>58.2619486</v>
      </c>
      <c r="AJ10" s="526">
        <f t="shared" si="46"/>
        <v>0.5580389598</v>
      </c>
      <c r="AK10" s="526" t="str">
        <f>VLOOKUP(C10,'ABC Analysis Results'!$A$2:$B$140,2,0)</f>
        <v>A</v>
      </c>
      <c r="AL10" s="526" t="str">
        <f>VLOOKUP(C10,'ABC Analysis Results'!$A$2:$C$140,3,0)</f>
        <v>A</v>
      </c>
      <c r="AM10" s="227" t="str">
        <f>VLOOKUP(C10,'Scenario III - Product Substitu'!$C$2:$W$111,21,0)</f>
        <v>#N/A</v>
      </c>
      <c r="AN10" s="856">
        <f>SUMIF('Scenario III - Product Substitu'!$X$2:$X$111,C10,'Scenario III - Product Substitu'!$AG$2:$AG$111)</f>
        <v>0</v>
      </c>
      <c r="AO10" s="856">
        <f>SUMIF('Scenario III - Product Substitu'!$X$2:$X$111,C10,'Scenario III - Product Substitu'!$AH$2:$AH$111)</f>
        <v>0</v>
      </c>
      <c r="AP10" s="856">
        <f>SUMIF('Scenario III - Product Substitu'!$X$2:$X$111,C10,'Scenario III - Product Substitu'!$AI$2:$AI$111)</f>
        <v>0</v>
      </c>
      <c r="AQ10" s="856">
        <f t="shared" si="22"/>
        <v>7490.4536</v>
      </c>
      <c r="AR10" s="856">
        <f t="shared" si="23"/>
        <v>7490.4536</v>
      </c>
      <c r="AS10" s="856">
        <f t="shared" si="24"/>
        <v>7490.4536</v>
      </c>
      <c r="AT10" s="717">
        <f t="shared" si="25"/>
        <v>782039.345</v>
      </c>
      <c r="AU10" s="717">
        <f t="shared" si="26"/>
        <v>782039.345</v>
      </c>
      <c r="AV10" s="717">
        <f t="shared" si="27"/>
        <v>782039.345</v>
      </c>
      <c r="AW10" s="717">
        <f t="shared" si="28"/>
        <v>249252.344</v>
      </c>
      <c r="AX10" s="717">
        <f t="shared" si="29"/>
        <v>249252.344</v>
      </c>
      <c r="AY10" s="717">
        <f t="shared" si="30"/>
        <v>249252.344</v>
      </c>
      <c r="AZ10" s="717">
        <f>VLOOKUP(C10,'Complexity Cost Adjustment'!$C$2:$AD$141,28, 0)*AQ10</f>
        <v>21025.89565</v>
      </c>
      <c r="BA10" s="717">
        <f>VLOOKUP(C10,'Complexity Cost Adjustment'!$C$2:$AD$141,28, 0)*AR10</f>
        <v>21025.89565</v>
      </c>
      <c r="BB10" s="717">
        <f>VLOOKUP(C10,'Complexity Cost Adjustment'!$C$2:$AD$141,28, 0)*AS10</f>
        <v>21025.89565</v>
      </c>
      <c r="BC10" s="717">
        <f>(AW10/$AW$88)*'Cost Distribution'!$B$13</f>
        <v>77656.6571</v>
      </c>
      <c r="BD10" s="717">
        <f>(AX10/$AX$88)*'Cost Distribution'!$B$13</f>
        <v>78421.09787</v>
      </c>
      <c r="BE10" s="717">
        <f>(AY10/$AY$88)*'Cost Distribution'!$B$13</f>
        <v>79193.59548</v>
      </c>
      <c r="BF10" s="717">
        <f>(AT10/$AT$88)*'Cost Distribution'!$B$22</f>
        <v>198277.8156</v>
      </c>
      <c r="BG10" s="717">
        <f>(AU10/$AU$88)*'Cost Distribution'!$B$22</f>
        <v>200520.4356</v>
      </c>
      <c r="BH10" s="717">
        <f>(AV10/$AV$88)*'Cost Distribution'!$B$22</f>
        <v>202787.6505</v>
      </c>
    </row>
    <row r="11" ht="14.25" customHeight="1">
      <c r="A11" s="269" t="s">
        <v>96</v>
      </c>
      <c r="B11" s="269" t="s">
        <v>122</v>
      </c>
      <c r="C11" s="269">
        <v>1811012.0</v>
      </c>
      <c r="D11" s="269" t="s">
        <v>479</v>
      </c>
      <c r="E11" s="269" t="s">
        <v>188</v>
      </c>
      <c r="F11" s="269">
        <v>190.32866112380333</v>
      </c>
      <c r="G11" s="259">
        <v>146156.58800000002</v>
      </c>
      <c r="H11" s="132">
        <v>1404.9403</v>
      </c>
      <c r="I11" s="259">
        <f t="shared" si="3"/>
        <v>104.0304617</v>
      </c>
      <c r="J11" s="263">
        <v>36870.4512</v>
      </c>
      <c r="K11" s="263">
        <v>9313.6296</v>
      </c>
      <c r="L11" s="263">
        <f t="shared" si="4"/>
        <v>46184.0808</v>
      </c>
      <c r="M11" s="259">
        <f>VLOOKUP(C11,'Appendix A -  Costs'!$A$2:$G$141,7,0)</f>
        <v>13964.10797</v>
      </c>
      <c r="N11" s="259">
        <f t="shared" si="5"/>
        <v>9.939289214</v>
      </c>
      <c r="O11" s="263">
        <f t="shared" si="6"/>
        <v>60148.18877</v>
      </c>
      <c r="P11" s="259">
        <f t="shared" si="7"/>
        <v>42.81191789</v>
      </c>
      <c r="Q11" s="259">
        <f t="shared" si="8"/>
        <v>99972.5072</v>
      </c>
      <c r="R11" s="259">
        <f t="shared" ref="R11:S11" si="47">Q11/H11</f>
        <v>71.15783297</v>
      </c>
      <c r="S11" s="526">
        <f t="shared" si="47"/>
        <v>0.6840095857</v>
      </c>
      <c r="T11" s="259">
        <f t="shared" si="10"/>
        <v>86008.39923</v>
      </c>
      <c r="U11" s="259">
        <f t="shared" si="11"/>
        <v>61.21854376</v>
      </c>
      <c r="V11" s="526">
        <f t="shared" si="12"/>
        <v>0.5884674814</v>
      </c>
      <c r="W11" s="527">
        <f t="shared" si="13"/>
        <v>8148.335013</v>
      </c>
      <c r="X11" s="528">
        <f t="shared" si="45"/>
        <v>2240.792129</v>
      </c>
      <c r="Y11" s="528">
        <f>VLOOKUP(C11,'Warehouse Order &amp; Sales Handlin'!$B$2:$J$141,9,0)</f>
        <v>615.6354802</v>
      </c>
      <c r="Z11" s="528">
        <f>VLOOKUP(C11,'Warehouse Order &amp; Sales Handlin'!$B$2:$K$141,10,0)</f>
        <v>39.996</v>
      </c>
      <c r="AA11" s="528">
        <f>VLOOKUP(C11,'Freight Cost'!$AR$2:$AS$141,2,0)</f>
        <v>2467.584</v>
      </c>
      <c r="AB11" s="528">
        <f>VLOOKUP(C11,'CI Cost'!EL13:EM151,2,0)</f>
        <v>63.510885</v>
      </c>
      <c r="AC11" s="528">
        <f t="shared" si="15"/>
        <v>5427.518494</v>
      </c>
      <c r="AD11" s="528">
        <f t="shared" si="16"/>
        <v>3.863166637</v>
      </c>
      <c r="AE11" s="528">
        <f t="shared" si="17"/>
        <v>9.939148482</v>
      </c>
      <c r="AF11" s="528">
        <f t="shared" si="18"/>
        <v>13963.91025</v>
      </c>
      <c r="AG11" s="528">
        <f t="shared" si="19"/>
        <v>65575.50954</v>
      </c>
      <c r="AH11" s="528">
        <f t="shared" si="20"/>
        <v>80581.07846</v>
      </c>
      <c r="AI11" s="528">
        <f t="shared" ref="AI11:AJ11" si="48">AH11/H11</f>
        <v>57.35551785</v>
      </c>
      <c r="AJ11" s="526">
        <f t="shared" si="48"/>
        <v>0.551333878</v>
      </c>
      <c r="AK11" s="526" t="str">
        <f>VLOOKUP(C11,'ABC Analysis Results'!$A$2:$B$140,2,0)</f>
        <v>B</v>
      </c>
      <c r="AL11" s="526" t="str">
        <f>VLOOKUP(C11,'ABC Analysis Results'!$A$2:$C$140,3,0)</f>
        <v>B</v>
      </c>
      <c r="AM11" s="227" t="str">
        <f>VLOOKUP(C11,'Scenario III - Product Substitu'!$C$2:$W$111,21,0)</f>
        <v>K</v>
      </c>
      <c r="AN11" s="856">
        <f>SUMIF('Scenario III - Product Substitu'!$X$2:$X$111,C11,'Scenario III - Product Substitu'!$AG$2:$AG$111)</f>
        <v>0</v>
      </c>
      <c r="AO11" s="856">
        <f>SUMIF('Scenario III - Product Substitu'!$X$2:$X$111,C11,'Scenario III - Product Substitu'!$AH$2:$AH$111)</f>
        <v>0</v>
      </c>
      <c r="AP11" s="856">
        <f>SUMIF('Scenario III - Product Substitu'!$X$2:$X$111,C11,'Scenario III - Product Substitu'!$AI$2:$AI$111)</f>
        <v>0</v>
      </c>
      <c r="AQ11" s="856">
        <f t="shared" si="22"/>
        <v>1404.9403</v>
      </c>
      <c r="AR11" s="856">
        <f t="shared" si="23"/>
        <v>1404.9403</v>
      </c>
      <c r="AS11" s="856">
        <f t="shared" si="24"/>
        <v>1404.9403</v>
      </c>
      <c r="AT11" s="717">
        <f t="shared" si="25"/>
        <v>146156.588</v>
      </c>
      <c r="AU11" s="717">
        <f t="shared" si="26"/>
        <v>146156.588</v>
      </c>
      <c r="AV11" s="717">
        <f t="shared" si="27"/>
        <v>146156.588</v>
      </c>
      <c r="AW11" s="717">
        <f t="shared" si="28"/>
        <v>46184.0808</v>
      </c>
      <c r="AX11" s="717">
        <f t="shared" si="29"/>
        <v>46184.0808</v>
      </c>
      <c r="AY11" s="717">
        <f t="shared" si="30"/>
        <v>46184.0808</v>
      </c>
      <c r="AZ11" s="717">
        <f>VLOOKUP(C11,'Complexity Cost Adjustment'!$C$2:$AD$141,28, 0)*AQ11</f>
        <v>5427.518494</v>
      </c>
      <c r="BA11" s="717">
        <f>VLOOKUP(C11,'Complexity Cost Adjustment'!$C$2:$AD$141,28, 0)*AR11</f>
        <v>5427.518494</v>
      </c>
      <c r="BB11" s="717">
        <f>VLOOKUP(C11,'Complexity Cost Adjustment'!$C$2:$AD$141,28, 0)*AS11</f>
        <v>5427.518494</v>
      </c>
      <c r="BC11" s="717">
        <f>(AW11/$AW$88)*'Cost Distribution'!$B$13</f>
        <v>14389.03751</v>
      </c>
      <c r="BD11" s="717">
        <f>(AX11/$AX$88)*'Cost Distribution'!$B$13</f>
        <v>14530.68109</v>
      </c>
      <c r="BE11" s="717">
        <f>(AY11/$AY$88)*'Cost Distribution'!$B$13</f>
        <v>14673.81752</v>
      </c>
      <c r="BF11" s="717">
        <f>(AT11/$AT$88)*'Cost Distribution'!$B$22</f>
        <v>37056.45911</v>
      </c>
      <c r="BG11" s="717">
        <f>(AU11/$AU$88)*'Cost Distribution'!$B$22</f>
        <v>37475.58596</v>
      </c>
      <c r="BH11" s="717">
        <f>(AV11/$AV$88)*'Cost Distribution'!$B$22</f>
        <v>37899.30938</v>
      </c>
    </row>
    <row r="12" ht="14.25" customHeight="1">
      <c r="A12" s="269" t="s">
        <v>96</v>
      </c>
      <c r="B12" s="269" t="s">
        <v>123</v>
      </c>
      <c r="C12" s="269">
        <v>1811013.0</v>
      </c>
      <c r="D12" s="269" t="s">
        <v>479</v>
      </c>
      <c r="E12" s="269" t="s">
        <v>188</v>
      </c>
      <c r="F12" s="269">
        <v>90.19495636363635</v>
      </c>
      <c r="G12" s="259">
        <v>37556.73</v>
      </c>
      <c r="H12" s="132">
        <v>426.00999999999993</v>
      </c>
      <c r="I12" s="259">
        <f t="shared" si="3"/>
        <v>88.15926856</v>
      </c>
      <c r="J12" s="263">
        <v>12278.323200000003</v>
      </c>
      <c r="K12" s="263">
        <v>3040.0656000000004</v>
      </c>
      <c r="L12" s="263">
        <f t="shared" si="4"/>
        <v>15318.3888</v>
      </c>
      <c r="M12" s="259">
        <f>VLOOKUP(C12,'Appendix A -  Costs'!$A$2:$G$141,7,0)</f>
        <v>4631.63132</v>
      </c>
      <c r="N12" s="259">
        <f t="shared" si="5"/>
        <v>10.87211878</v>
      </c>
      <c r="O12" s="263">
        <f t="shared" si="6"/>
        <v>19950.02012</v>
      </c>
      <c r="P12" s="259">
        <f t="shared" si="7"/>
        <v>46.82993385</v>
      </c>
      <c r="Q12" s="259">
        <f t="shared" si="8"/>
        <v>22238.3412</v>
      </c>
      <c r="R12" s="259">
        <f t="shared" ref="R12:S12" si="49">Q12/H12</f>
        <v>52.20145349</v>
      </c>
      <c r="S12" s="526">
        <f t="shared" si="49"/>
        <v>0.5921266628</v>
      </c>
      <c r="T12" s="259">
        <f t="shared" si="10"/>
        <v>17606.70988</v>
      </c>
      <c r="U12" s="259">
        <f t="shared" si="11"/>
        <v>41.32933471</v>
      </c>
      <c r="V12" s="526">
        <f t="shared" si="12"/>
        <v>0.4688030582</v>
      </c>
      <c r="W12" s="527">
        <f t="shared" si="13"/>
        <v>4223.82384</v>
      </c>
      <c r="X12" s="528">
        <f t="shared" si="45"/>
        <v>1161.551556</v>
      </c>
      <c r="Y12" s="528">
        <f>VLOOKUP(C12,'Warehouse Order &amp; Sales Handlin'!$B$2:$J$141,9,0)</f>
        <v>206.240873</v>
      </c>
      <c r="Z12" s="528">
        <f>VLOOKUP(C12,'Warehouse Order &amp; Sales Handlin'!$B$2:$K$141,10,0)</f>
        <v>15.6</v>
      </c>
      <c r="AA12" s="528">
        <f>VLOOKUP(C12,'Freight Cost'!$AR$2:$AS$141,2,0)</f>
        <v>881.28</v>
      </c>
      <c r="AB12" s="528">
        <f>VLOOKUP(C12,'CI Cost'!EL14:EM152,2,0)</f>
        <v>63.356085</v>
      </c>
      <c r="AC12" s="528">
        <f t="shared" si="15"/>
        <v>2328.028514</v>
      </c>
      <c r="AD12" s="528">
        <f t="shared" si="16"/>
        <v>5.464727387</v>
      </c>
      <c r="AE12" s="528">
        <f t="shared" si="17"/>
        <v>10.87196521</v>
      </c>
      <c r="AF12" s="528">
        <f t="shared" si="18"/>
        <v>4631.5659</v>
      </c>
      <c r="AG12" s="528">
        <f t="shared" si="19"/>
        <v>22277.98321</v>
      </c>
      <c r="AH12" s="528">
        <f t="shared" si="20"/>
        <v>15278.74679</v>
      </c>
      <c r="AI12" s="528">
        <f t="shared" ref="AI12:AJ12" si="50">AH12/H12</f>
        <v>35.86476089</v>
      </c>
      <c r="AJ12" s="526">
        <f t="shared" si="50"/>
        <v>0.4068178136</v>
      </c>
      <c r="AK12" s="526" t="str">
        <f>VLOOKUP(C12,'ABC Analysis Results'!$A$2:$B$140,2,0)</f>
        <v>C</v>
      </c>
      <c r="AL12" s="526" t="str">
        <f>VLOOKUP(C12,'ABC Analysis Results'!$A$2:$C$140,3,0)</f>
        <v>C</v>
      </c>
      <c r="AM12" s="227" t="str">
        <f>VLOOKUP(C12,'Scenario III - Product Substitu'!$C$2:$W$111,21,0)</f>
        <v>K</v>
      </c>
      <c r="AN12" s="856">
        <f>SUMIF('Scenario III - Product Substitu'!$X$2:$X$111,C12,'Scenario III - Product Substitu'!$AG$2:$AG$111)</f>
        <v>0</v>
      </c>
      <c r="AO12" s="856">
        <f>SUMIF('Scenario III - Product Substitu'!$X$2:$X$111,C12,'Scenario III - Product Substitu'!$AH$2:$AH$111)</f>
        <v>0</v>
      </c>
      <c r="AP12" s="856">
        <f>SUMIF('Scenario III - Product Substitu'!$X$2:$X$111,C12,'Scenario III - Product Substitu'!$AI$2:$AI$111)</f>
        <v>0</v>
      </c>
      <c r="AQ12" s="856">
        <f t="shared" si="22"/>
        <v>426.01</v>
      </c>
      <c r="AR12" s="856">
        <f t="shared" si="23"/>
        <v>426.01</v>
      </c>
      <c r="AS12" s="856">
        <f t="shared" si="24"/>
        <v>426.01</v>
      </c>
      <c r="AT12" s="717">
        <f t="shared" si="25"/>
        <v>37556.73</v>
      </c>
      <c r="AU12" s="717">
        <f t="shared" si="26"/>
        <v>37556.73</v>
      </c>
      <c r="AV12" s="717">
        <f t="shared" si="27"/>
        <v>37556.73</v>
      </c>
      <c r="AW12" s="717">
        <f t="shared" si="28"/>
        <v>15318.3888</v>
      </c>
      <c r="AX12" s="717">
        <f t="shared" si="29"/>
        <v>15318.3888</v>
      </c>
      <c r="AY12" s="717">
        <f t="shared" si="30"/>
        <v>15318.3888</v>
      </c>
      <c r="AZ12" s="717">
        <f>VLOOKUP(C12,'Complexity Cost Adjustment'!$C$2:$AD$141,28, 0)*AQ12</f>
        <v>2328.028514</v>
      </c>
      <c r="BA12" s="717">
        <f>VLOOKUP(C12,'Complexity Cost Adjustment'!$C$2:$AD$141,28, 0)*AR12</f>
        <v>2328.028514</v>
      </c>
      <c r="BB12" s="717">
        <f>VLOOKUP(C12,'Complexity Cost Adjustment'!$C$2:$AD$141,28, 0)*AS12</f>
        <v>2328.028514</v>
      </c>
      <c r="BC12" s="717">
        <f>(AW12/$AW$88)*'Cost Distribution'!$B$13</f>
        <v>4772.572435</v>
      </c>
      <c r="BD12" s="717">
        <f>(AX12/$AX$88)*'Cost Distribution'!$B$13</f>
        <v>4819.55294</v>
      </c>
      <c r="BE12" s="717">
        <f>(AY12/$AY$88)*'Cost Distribution'!$B$13</f>
        <v>4867.028597</v>
      </c>
      <c r="BF12" s="717">
        <f>(AT12/$AT$88)*'Cost Distribution'!$B$22</f>
        <v>9522.112198</v>
      </c>
      <c r="BG12" s="717">
        <f>(AU12/$AU$88)*'Cost Distribution'!$B$22</f>
        <v>9629.811989</v>
      </c>
      <c r="BH12" s="717">
        <f>(AV12/$AV$88)*'Cost Distribution'!$B$22</f>
        <v>9738.692925</v>
      </c>
    </row>
    <row r="13" ht="14.25" customHeight="1">
      <c r="A13" s="269" t="s">
        <v>96</v>
      </c>
      <c r="B13" s="269" t="s">
        <v>124</v>
      </c>
      <c r="C13" s="269">
        <v>1811014.0</v>
      </c>
      <c r="D13" s="269" t="s">
        <v>479</v>
      </c>
      <c r="E13" s="269" t="s">
        <v>190</v>
      </c>
      <c r="F13" s="269">
        <v>12.784546736761122</v>
      </c>
      <c r="G13" s="259">
        <v>71728.944</v>
      </c>
      <c r="H13" s="132">
        <v>526.015</v>
      </c>
      <c r="I13" s="259">
        <f t="shared" si="3"/>
        <v>136.362925</v>
      </c>
      <c r="J13" s="263">
        <v>17120.364800000003</v>
      </c>
      <c r="K13" s="263">
        <v>4192.7424</v>
      </c>
      <c r="L13" s="263">
        <f t="shared" si="4"/>
        <v>21313.1072</v>
      </c>
      <c r="M13" s="259">
        <f>VLOOKUP(C13,'Appendix A -  Costs'!$A$2:$G$141,7,0)</f>
        <v>6444.180007</v>
      </c>
      <c r="N13" s="259">
        <f t="shared" si="5"/>
        <v>12.25094343</v>
      </c>
      <c r="O13" s="263">
        <f t="shared" si="6"/>
        <v>27757.28721</v>
      </c>
      <c r="P13" s="259">
        <f t="shared" si="7"/>
        <v>52.76900318</v>
      </c>
      <c r="Q13" s="259">
        <f t="shared" si="8"/>
        <v>50415.8368</v>
      </c>
      <c r="R13" s="259">
        <f t="shared" ref="R13:S13" si="51">Q13/H13</f>
        <v>95.84486526</v>
      </c>
      <c r="S13" s="526">
        <f t="shared" si="51"/>
        <v>0.7028660118</v>
      </c>
      <c r="T13" s="259">
        <f t="shared" si="10"/>
        <v>43971.65679</v>
      </c>
      <c r="U13" s="259">
        <f t="shared" si="11"/>
        <v>83.59392183</v>
      </c>
      <c r="V13" s="526">
        <f t="shared" si="12"/>
        <v>0.6130252913</v>
      </c>
      <c r="W13" s="527">
        <f t="shared" si="13"/>
        <v>674.6277874</v>
      </c>
      <c r="X13" s="528">
        <f t="shared" ref="X13:X17" si="54">W13*0.255</f>
        <v>172.0300858</v>
      </c>
      <c r="Y13" s="528">
        <f>VLOOKUP(C13,'Warehouse Order &amp; Sales Handlin'!$B$2:$J$141,9,0)</f>
        <v>1796.155278</v>
      </c>
      <c r="Z13" s="528">
        <f>VLOOKUP(C13,'Warehouse Order &amp; Sales Handlin'!$B$2:$K$141,10,0)</f>
        <v>292.824</v>
      </c>
      <c r="AA13" s="528">
        <f>VLOOKUP(C13,'Freight Cost'!$AR$2:$AS$141,2,0)</f>
        <v>1586.304</v>
      </c>
      <c r="AB13" s="528">
        <f>VLOOKUP(C13,'CI Cost'!EL15:EM153,2,0)</f>
        <v>569.739105</v>
      </c>
      <c r="AC13" s="528">
        <f t="shared" si="15"/>
        <v>4417.052469</v>
      </c>
      <c r="AD13" s="528">
        <f t="shared" si="16"/>
        <v>8.397198689</v>
      </c>
      <c r="AE13" s="528">
        <f t="shared" si="17"/>
        <v>12.24938733</v>
      </c>
      <c r="AF13" s="528">
        <f t="shared" si="18"/>
        <v>6443.361477</v>
      </c>
      <c r="AG13" s="528">
        <f t="shared" si="19"/>
        <v>32173.52115</v>
      </c>
      <c r="AH13" s="528">
        <f t="shared" si="20"/>
        <v>39555.42285</v>
      </c>
      <c r="AI13" s="528">
        <f t="shared" ref="AI13:AJ13" si="52">AH13/H13</f>
        <v>75.19827924</v>
      </c>
      <c r="AJ13" s="526">
        <f t="shared" si="52"/>
        <v>0.5514569245</v>
      </c>
      <c r="AK13" s="526" t="str">
        <f>VLOOKUP(C13,'ABC Analysis Results'!$A$2:$B$140,2,0)</f>
        <v>C</v>
      </c>
      <c r="AL13" s="526" t="str">
        <f>VLOOKUP(C13,'ABC Analysis Results'!$A$2:$C$140,3,0)</f>
        <v>C</v>
      </c>
      <c r="AM13" s="227" t="str">
        <f>VLOOKUP(C13,'Scenario III - Product Substitu'!$C$2:$W$111,21,0)</f>
        <v>K</v>
      </c>
      <c r="AN13" s="856">
        <f>SUMIF('Scenario III - Product Substitu'!$X$2:$X$111,C13,'Scenario III - Product Substitu'!$AG$2:$AG$111)</f>
        <v>0</v>
      </c>
      <c r="AO13" s="856">
        <f>SUMIF('Scenario III - Product Substitu'!$X$2:$X$111,C13,'Scenario III - Product Substitu'!$AH$2:$AH$111)</f>
        <v>0</v>
      </c>
      <c r="AP13" s="856">
        <f>SUMIF('Scenario III - Product Substitu'!$X$2:$X$111,C13,'Scenario III - Product Substitu'!$AI$2:$AI$111)</f>
        <v>0</v>
      </c>
      <c r="AQ13" s="856">
        <f t="shared" si="22"/>
        <v>526.015</v>
      </c>
      <c r="AR13" s="856">
        <f t="shared" si="23"/>
        <v>526.015</v>
      </c>
      <c r="AS13" s="856">
        <f t="shared" si="24"/>
        <v>526.015</v>
      </c>
      <c r="AT13" s="717">
        <f t="shared" si="25"/>
        <v>71728.944</v>
      </c>
      <c r="AU13" s="717">
        <f t="shared" si="26"/>
        <v>71728.944</v>
      </c>
      <c r="AV13" s="717">
        <f t="shared" si="27"/>
        <v>71728.944</v>
      </c>
      <c r="AW13" s="717">
        <f t="shared" si="28"/>
        <v>21313.1072</v>
      </c>
      <c r="AX13" s="717">
        <f t="shared" si="29"/>
        <v>21313.1072</v>
      </c>
      <c r="AY13" s="717">
        <f t="shared" si="30"/>
        <v>21313.1072</v>
      </c>
      <c r="AZ13" s="717">
        <f>VLOOKUP(C13,'Complexity Cost Adjustment'!$C$2:$AD$141,28, 0)*AQ13</f>
        <v>4417.052469</v>
      </c>
      <c r="BA13" s="717">
        <f>VLOOKUP(C13,'Complexity Cost Adjustment'!$C$2:$AD$141,28, 0)*AR13</f>
        <v>4417.052469</v>
      </c>
      <c r="BB13" s="717">
        <f>VLOOKUP(C13,'Complexity Cost Adjustment'!$C$2:$AD$141,28, 0)*AS13</f>
        <v>4417.052469</v>
      </c>
      <c r="BC13" s="717">
        <f>(AW13/$AW$88)*'Cost Distribution'!$B$13</f>
        <v>6640.277203</v>
      </c>
      <c r="BD13" s="717">
        <f>(AX13/$AX$88)*'Cost Distribution'!$B$13</f>
        <v>6705.64312</v>
      </c>
      <c r="BE13" s="717">
        <f>(AY13/$AY$88)*'Cost Distribution'!$B$13</f>
        <v>6771.697963</v>
      </c>
      <c r="BF13" s="717">
        <f>(AT13/$AT$88)*'Cost Distribution'!$B$22</f>
        <v>18186.11611</v>
      </c>
      <c r="BG13" s="717">
        <f>(AU13/$AU$88)*'Cost Distribution'!$B$22</f>
        <v>18391.81007</v>
      </c>
      <c r="BH13" s="717">
        <f>(AV13/$AV$88)*'Cost Distribution'!$B$22</f>
        <v>18599.75987</v>
      </c>
    </row>
    <row r="14" ht="14.25" customHeight="1">
      <c r="A14" s="269" t="s">
        <v>96</v>
      </c>
      <c r="B14" s="269" t="s">
        <v>126</v>
      </c>
      <c r="C14" s="269">
        <v>1811015.0</v>
      </c>
      <c r="D14" s="269" t="s">
        <v>479</v>
      </c>
      <c r="E14" s="269" t="s">
        <v>190</v>
      </c>
      <c r="F14" s="269">
        <v>39.64137327933871</v>
      </c>
      <c r="G14" s="259">
        <v>315478.17000000004</v>
      </c>
      <c r="H14" s="132">
        <v>2987.7312999999995</v>
      </c>
      <c r="I14" s="259">
        <f t="shared" si="3"/>
        <v>105.5912123</v>
      </c>
      <c r="J14" s="263">
        <v>73669.07680000001</v>
      </c>
      <c r="K14" s="263">
        <v>18052.5708</v>
      </c>
      <c r="L14" s="263">
        <f t="shared" si="4"/>
        <v>91721.6476</v>
      </c>
      <c r="M14" s="259">
        <f>VLOOKUP(C14,'Appendix A -  Costs'!$A$2:$G$141,7,0)</f>
        <v>27732.73752</v>
      </c>
      <c r="N14" s="259">
        <f t="shared" si="5"/>
        <v>9.28220604</v>
      </c>
      <c r="O14" s="263">
        <f t="shared" si="6"/>
        <v>119454.3851</v>
      </c>
      <c r="P14" s="259">
        <f t="shared" si="7"/>
        <v>39.98163594</v>
      </c>
      <c r="Q14" s="259">
        <f t="shared" si="8"/>
        <v>223756.5224</v>
      </c>
      <c r="R14" s="259">
        <f t="shared" ref="R14:S14" si="53">Q14/H14</f>
        <v>74.8917824</v>
      </c>
      <c r="S14" s="526">
        <f t="shared" si="53"/>
        <v>0.7092615074</v>
      </c>
      <c r="T14" s="259">
        <f t="shared" si="10"/>
        <v>196023.7849</v>
      </c>
      <c r="U14" s="259">
        <f t="shared" si="11"/>
        <v>65.60957636</v>
      </c>
      <c r="V14" s="526">
        <f t="shared" si="12"/>
        <v>0.6213545136</v>
      </c>
      <c r="W14" s="527">
        <f t="shared" si="13"/>
        <v>1584.926955</v>
      </c>
      <c r="X14" s="528">
        <f t="shared" si="54"/>
        <v>404.1563734</v>
      </c>
      <c r="Y14" s="528">
        <f>VLOOKUP(C14,'Warehouse Order &amp; Sales Handlin'!$B$2:$J$141,9,0)</f>
        <v>1201.327513</v>
      </c>
      <c r="Z14" s="528">
        <f>VLOOKUP(C14,'Warehouse Order &amp; Sales Handlin'!$B$2:$K$141,10,0)</f>
        <v>114.1382224</v>
      </c>
      <c r="AA14" s="528">
        <f>VLOOKUP(C14,'Freight Cost'!$AR$2:$AS$141,2,0)</f>
        <v>7667.136</v>
      </c>
      <c r="AB14" s="528">
        <f>VLOOKUP(C14,'CI Cost'!EL16:EM154,2,0)</f>
        <v>545.13225</v>
      </c>
      <c r="AC14" s="528">
        <f t="shared" si="15"/>
        <v>9931.890359</v>
      </c>
      <c r="AD14" s="528">
        <f t="shared" si="16"/>
        <v>3.324224758</v>
      </c>
      <c r="AE14" s="528">
        <f t="shared" si="17"/>
        <v>9.28107795</v>
      </c>
      <c r="AF14" s="528">
        <f t="shared" si="18"/>
        <v>27729.36709</v>
      </c>
      <c r="AG14" s="528">
        <f t="shared" si="19"/>
        <v>129382.905</v>
      </c>
      <c r="AH14" s="528">
        <f t="shared" si="20"/>
        <v>186095.265</v>
      </c>
      <c r="AI14" s="528">
        <f t="shared" ref="AI14:AJ14" si="55">AH14/H14</f>
        <v>62.2864797</v>
      </c>
      <c r="AJ14" s="526">
        <f t="shared" si="55"/>
        <v>0.5898831762</v>
      </c>
      <c r="AK14" s="526" t="str">
        <f>VLOOKUP(C14,'ABC Analysis Results'!$A$2:$B$140,2,0)</f>
        <v>A</v>
      </c>
      <c r="AL14" s="526" t="str">
        <f>VLOOKUP(C14,'ABC Analysis Results'!$A$2:$C$140,3,0)</f>
        <v>A</v>
      </c>
      <c r="AM14" s="227" t="str">
        <f>VLOOKUP(C14,'Scenario III - Product Substitu'!$C$2:$W$111,21,0)</f>
        <v>#N/A</v>
      </c>
      <c r="AN14" s="856">
        <f>SUMIF('Scenario III - Product Substitu'!$X$2:$X$111,C14,'Scenario III - Product Substitu'!$AG$2:$AG$111)</f>
        <v>0</v>
      </c>
      <c r="AO14" s="856">
        <f>SUMIF('Scenario III - Product Substitu'!$X$2:$X$111,C14,'Scenario III - Product Substitu'!$AH$2:$AH$111)</f>
        <v>0</v>
      </c>
      <c r="AP14" s="856">
        <f>SUMIF('Scenario III - Product Substitu'!$X$2:$X$111,C14,'Scenario III - Product Substitu'!$AI$2:$AI$111)</f>
        <v>0</v>
      </c>
      <c r="AQ14" s="856">
        <f t="shared" si="22"/>
        <v>2987.7313</v>
      </c>
      <c r="AR14" s="856">
        <f t="shared" si="23"/>
        <v>2987.7313</v>
      </c>
      <c r="AS14" s="856">
        <f t="shared" si="24"/>
        <v>2987.7313</v>
      </c>
      <c r="AT14" s="717">
        <f t="shared" si="25"/>
        <v>315478.17</v>
      </c>
      <c r="AU14" s="717">
        <f t="shared" si="26"/>
        <v>315478.17</v>
      </c>
      <c r="AV14" s="717">
        <f t="shared" si="27"/>
        <v>315478.17</v>
      </c>
      <c r="AW14" s="717">
        <f t="shared" si="28"/>
        <v>91721.6476</v>
      </c>
      <c r="AX14" s="717">
        <f t="shared" si="29"/>
        <v>91721.6476</v>
      </c>
      <c r="AY14" s="717">
        <f t="shared" si="30"/>
        <v>91721.6476</v>
      </c>
      <c r="AZ14" s="717">
        <f>VLOOKUP(C14,'Complexity Cost Adjustment'!$C$2:$AD$141,28, 0)*AQ14</f>
        <v>9931.890359</v>
      </c>
      <c r="BA14" s="717">
        <f>VLOOKUP(C14,'Complexity Cost Adjustment'!$C$2:$AD$141,28, 0)*AR14</f>
        <v>9931.890359</v>
      </c>
      <c r="BB14" s="717">
        <f>VLOOKUP(C14,'Complexity Cost Adjustment'!$C$2:$AD$141,28, 0)*AS14</f>
        <v>9931.890359</v>
      </c>
      <c r="BC14" s="717">
        <f>(AW14/$AW$88)*'Cost Distribution'!$B$13</f>
        <v>28576.64816</v>
      </c>
      <c r="BD14" s="717">
        <f>(AX14/$AX$88)*'Cost Distribution'!$B$13</f>
        <v>28857.9525</v>
      </c>
      <c r="BE14" s="717">
        <f>(AY14/$AY$88)*'Cost Distribution'!$B$13</f>
        <v>29142.22166</v>
      </c>
      <c r="BF14" s="717">
        <f>(AT14/$AT$88)*'Cost Distribution'!$B$22</f>
        <v>79986.15776</v>
      </c>
      <c r="BG14" s="717">
        <f>(AU14/$AU$88)*'Cost Distribution'!$B$22</f>
        <v>80890.8407</v>
      </c>
      <c r="BH14" s="717">
        <f>(AV14/$AV$88)*'Cost Distribution'!$B$22</f>
        <v>81805.44531</v>
      </c>
    </row>
    <row r="15" ht="14.25" customHeight="1">
      <c r="A15" s="269" t="s">
        <v>96</v>
      </c>
      <c r="B15" s="269" t="s">
        <v>128</v>
      </c>
      <c r="C15" s="269">
        <v>1811016.0</v>
      </c>
      <c r="D15" s="269" t="s">
        <v>479</v>
      </c>
      <c r="E15" s="269" t="s">
        <v>190</v>
      </c>
      <c r="F15" s="269">
        <v>3.3722564318181814</v>
      </c>
      <c r="G15" s="259">
        <v>237876.58</v>
      </c>
      <c r="H15" s="132">
        <v>2023.6943999999999</v>
      </c>
      <c r="I15" s="259">
        <f t="shared" si="3"/>
        <v>117.5457026</v>
      </c>
      <c r="J15" s="263">
        <v>93417.28000000001</v>
      </c>
      <c r="K15" s="263">
        <v>24288.492800000004</v>
      </c>
      <c r="L15" s="263">
        <f t="shared" si="4"/>
        <v>117705.7728</v>
      </c>
      <c r="M15" s="259">
        <f>VLOOKUP(C15,'Appendix A -  Costs'!$A$2:$G$141,7,0)</f>
        <v>35589.23533</v>
      </c>
      <c r="N15" s="259">
        <f t="shared" si="5"/>
        <v>17.58626961</v>
      </c>
      <c r="O15" s="263">
        <f t="shared" si="6"/>
        <v>153295.0081</v>
      </c>
      <c r="P15" s="259">
        <f t="shared" si="7"/>
        <v>75.75007774</v>
      </c>
      <c r="Q15" s="259">
        <f t="shared" si="8"/>
        <v>120170.8072</v>
      </c>
      <c r="R15" s="259">
        <f t="shared" ref="R15:S15" si="56">Q15/H15</f>
        <v>59.38189442</v>
      </c>
      <c r="S15" s="526">
        <f t="shared" si="56"/>
        <v>0.5051813306</v>
      </c>
      <c r="T15" s="259">
        <f t="shared" si="10"/>
        <v>84581.57187</v>
      </c>
      <c r="U15" s="259">
        <f t="shared" si="11"/>
        <v>41.79562481</v>
      </c>
      <c r="V15" s="526">
        <f t="shared" si="12"/>
        <v>0.3555691438</v>
      </c>
      <c r="W15" s="527">
        <f t="shared" si="13"/>
        <v>255.4486869</v>
      </c>
      <c r="X15" s="528">
        <f t="shared" si="54"/>
        <v>65.13941516</v>
      </c>
      <c r="Y15" s="528">
        <f>VLOOKUP(C15,'Warehouse Order &amp; Sales Handlin'!$B$2:$J$141,9,0)</f>
        <v>741.444</v>
      </c>
      <c r="Z15" s="528">
        <f>VLOOKUP(C15,'Warehouse Order &amp; Sales Handlin'!$B$2:$K$141,10,0)</f>
        <v>55.104</v>
      </c>
      <c r="AA15" s="528">
        <f>VLOOKUP(C15,'Freight Cost'!$AR$2:$AS$141,2,0)</f>
        <v>5287.68</v>
      </c>
      <c r="AB15" s="528">
        <f>VLOOKUP(C15,'CI Cost'!EL17:EM155,2,0)</f>
        <v>68.454135</v>
      </c>
      <c r="AC15" s="528">
        <f t="shared" si="15"/>
        <v>6217.82155</v>
      </c>
      <c r="AD15" s="528">
        <f t="shared" si="16"/>
        <v>3.072510133</v>
      </c>
      <c r="AE15" s="528">
        <f t="shared" si="17"/>
        <v>17.58600122</v>
      </c>
      <c r="AF15" s="528">
        <f t="shared" si="18"/>
        <v>35588.69219</v>
      </c>
      <c r="AG15" s="528">
        <f t="shared" si="19"/>
        <v>159512.2865</v>
      </c>
      <c r="AH15" s="528">
        <f t="shared" si="20"/>
        <v>78364.29346</v>
      </c>
      <c r="AI15" s="528">
        <f t="shared" ref="AI15:AJ15" si="57">AH15/H15</f>
        <v>38.72338306</v>
      </c>
      <c r="AJ15" s="526">
        <f t="shared" si="57"/>
        <v>0.3294325715</v>
      </c>
      <c r="AK15" s="526" t="str">
        <f>VLOOKUP(C15,'ABC Analysis Results'!$A$2:$B$140,2,0)</f>
        <v>B</v>
      </c>
      <c r="AL15" s="526" t="str">
        <f>VLOOKUP(C15,'ABC Analysis Results'!$A$2:$C$140,3,0)</f>
        <v>B</v>
      </c>
      <c r="AM15" s="227" t="str">
        <f>VLOOKUP(C15,'Scenario III - Product Substitu'!$C$2:$W$111,21,0)</f>
        <v>K</v>
      </c>
      <c r="AN15" s="856">
        <f>SUMIF('Scenario III - Product Substitu'!$X$2:$X$111,C15,'Scenario III - Product Substitu'!$AG$2:$AG$111)</f>
        <v>0</v>
      </c>
      <c r="AO15" s="856">
        <f>SUMIF('Scenario III - Product Substitu'!$X$2:$X$111,C15,'Scenario III - Product Substitu'!$AH$2:$AH$111)</f>
        <v>0</v>
      </c>
      <c r="AP15" s="856">
        <f>SUMIF('Scenario III - Product Substitu'!$X$2:$X$111,C15,'Scenario III - Product Substitu'!$AI$2:$AI$111)</f>
        <v>0</v>
      </c>
      <c r="AQ15" s="856">
        <f t="shared" si="22"/>
        <v>2023.6944</v>
      </c>
      <c r="AR15" s="856">
        <f t="shared" si="23"/>
        <v>2023.6944</v>
      </c>
      <c r="AS15" s="856">
        <f t="shared" si="24"/>
        <v>2023.6944</v>
      </c>
      <c r="AT15" s="717">
        <f t="shared" si="25"/>
        <v>237876.58</v>
      </c>
      <c r="AU15" s="717">
        <f t="shared" si="26"/>
        <v>237876.58</v>
      </c>
      <c r="AV15" s="717">
        <f t="shared" si="27"/>
        <v>237876.58</v>
      </c>
      <c r="AW15" s="717">
        <f t="shared" si="28"/>
        <v>117705.7728</v>
      </c>
      <c r="AX15" s="717">
        <f t="shared" si="29"/>
        <v>117705.7728</v>
      </c>
      <c r="AY15" s="717">
        <f t="shared" si="30"/>
        <v>117705.7728</v>
      </c>
      <c r="AZ15" s="717">
        <f>VLOOKUP(C15,'Complexity Cost Adjustment'!$C$2:$AD$141,28, 0)*AQ15</f>
        <v>6217.82155</v>
      </c>
      <c r="BA15" s="717">
        <f>VLOOKUP(C15,'Complexity Cost Adjustment'!$C$2:$AD$141,28, 0)*AR15</f>
        <v>6217.82155</v>
      </c>
      <c r="BB15" s="717">
        <f>VLOOKUP(C15,'Complexity Cost Adjustment'!$C$2:$AD$141,28, 0)*AS15</f>
        <v>6217.82155</v>
      </c>
      <c r="BC15" s="717">
        <f>(AW15/$AW$88)*'Cost Distribution'!$B$13</f>
        <v>36672.22017</v>
      </c>
      <c r="BD15" s="717">
        <f>(AX15/$AX$88)*'Cost Distribution'!$B$13</f>
        <v>37033.21614</v>
      </c>
      <c r="BE15" s="717">
        <f>(AY15/$AY$88)*'Cost Distribution'!$B$13</f>
        <v>37398.01684</v>
      </c>
      <c r="BF15" s="717">
        <f>(AT15/$AT$88)*'Cost Distribution'!$B$22</f>
        <v>60311.09429</v>
      </c>
      <c r="BG15" s="717">
        <f>(AU15/$AU$88)*'Cost Distribution'!$B$22</f>
        <v>60993.24254</v>
      </c>
      <c r="BH15" s="717">
        <f>(AV15/$AV$88)*'Cost Distribution'!$B$22</f>
        <v>61682.87193</v>
      </c>
    </row>
    <row r="16" ht="14.25" customHeight="1">
      <c r="A16" s="269" t="s">
        <v>96</v>
      </c>
      <c r="B16" s="269" t="s">
        <v>129</v>
      </c>
      <c r="C16" s="269">
        <v>1811017.0</v>
      </c>
      <c r="D16" s="269" t="s">
        <v>479</v>
      </c>
      <c r="E16" s="269" t="s">
        <v>190</v>
      </c>
      <c r="F16" s="269">
        <v>68.77907474424038</v>
      </c>
      <c r="G16" s="259">
        <v>456934.61000000004</v>
      </c>
      <c r="H16" s="132">
        <v>7086.252599999999</v>
      </c>
      <c r="I16" s="259">
        <f t="shared" si="3"/>
        <v>64.48184051</v>
      </c>
      <c r="J16" s="263">
        <v>263752.57920000004</v>
      </c>
      <c r="K16" s="263">
        <v>65938.14480000001</v>
      </c>
      <c r="L16" s="263">
        <f t="shared" si="4"/>
        <v>329690.724</v>
      </c>
      <c r="M16" s="259">
        <f>VLOOKUP(C16,'Appendix A -  Costs'!$A$2:$G$141,7,0)</f>
        <v>99684.49706</v>
      </c>
      <c r="N16" s="259">
        <f t="shared" si="5"/>
        <v>14.06730788</v>
      </c>
      <c r="O16" s="263">
        <f t="shared" si="6"/>
        <v>429375.2211</v>
      </c>
      <c r="P16" s="259">
        <f t="shared" si="7"/>
        <v>60.59270609</v>
      </c>
      <c r="Q16" s="259">
        <f t="shared" si="8"/>
        <v>127243.886</v>
      </c>
      <c r="R16" s="259">
        <f t="shared" ref="R16:S16" si="58">Q16/H16</f>
        <v>17.95644231</v>
      </c>
      <c r="S16" s="526">
        <f t="shared" si="58"/>
        <v>0.2784728563</v>
      </c>
      <c r="T16" s="259">
        <f t="shared" si="10"/>
        <v>27559.38894</v>
      </c>
      <c r="U16" s="259">
        <f t="shared" si="11"/>
        <v>3.889134426</v>
      </c>
      <c r="V16" s="526">
        <f t="shared" si="12"/>
        <v>0.06031363861</v>
      </c>
      <c r="W16" s="527">
        <f t="shared" si="13"/>
        <v>4167.510261</v>
      </c>
      <c r="X16" s="528">
        <f t="shared" si="54"/>
        <v>1062.715117</v>
      </c>
      <c r="Y16" s="528">
        <f>VLOOKUP(C16,'Warehouse Order &amp; Sales Handlin'!$B$2:$J$141,9,0)</f>
        <v>7387.785889</v>
      </c>
      <c r="Z16" s="528">
        <f>VLOOKUP(C16,'Warehouse Order &amp; Sales Handlin'!$B$2:$K$141,10,0)</f>
        <v>2354.62821</v>
      </c>
      <c r="AA16" s="528">
        <f>VLOOKUP(C16,'Freight Cost'!$AR$2:$AS$141,2,0)</f>
        <v>18242.496</v>
      </c>
      <c r="AB16" s="528">
        <f>VLOOKUP(C16,'CI Cost'!EL18:EM156,2,0)</f>
        <v>338.005695</v>
      </c>
      <c r="AC16" s="528">
        <f t="shared" si="15"/>
        <v>29385.63091</v>
      </c>
      <c r="AD16" s="528">
        <f t="shared" si="16"/>
        <v>4.146850609</v>
      </c>
      <c r="AE16" s="528">
        <f t="shared" si="17"/>
        <v>14.06624783</v>
      </c>
      <c r="AF16" s="528">
        <f t="shared" si="18"/>
        <v>99676.98529</v>
      </c>
      <c r="AG16" s="528">
        <f t="shared" si="19"/>
        <v>458753.3402</v>
      </c>
      <c r="AH16" s="528">
        <f t="shared" si="20"/>
        <v>-1818.730203</v>
      </c>
      <c r="AI16" s="528">
        <f t="shared" ref="AI16:AJ16" si="59">AH16/H16</f>
        <v>-0.2566561348</v>
      </c>
      <c r="AJ16" s="526">
        <f t="shared" si="59"/>
        <v>-0.003980285501</v>
      </c>
      <c r="AK16" s="526" t="str">
        <f>VLOOKUP(C16,'ABC Analysis Results'!$A$2:$B$140,2,0)</f>
        <v>C</v>
      </c>
      <c r="AL16" s="526" t="str">
        <f>VLOOKUP(C16,'ABC Analysis Results'!$A$2:$C$140,3,0)</f>
        <v>C</v>
      </c>
      <c r="AM16" s="227" t="str">
        <f>VLOOKUP(C16,'Scenario III - Product Substitu'!$C$2:$W$111,21,0)</f>
        <v>K</v>
      </c>
      <c r="AN16" s="856">
        <f>SUMIF('Scenario III - Product Substitu'!$X$2:$X$111,C16,'Scenario III - Product Substitu'!$AG$2:$AG$111)</f>
        <v>0</v>
      </c>
      <c r="AO16" s="856">
        <f>SUMIF('Scenario III - Product Substitu'!$X$2:$X$111,C16,'Scenario III - Product Substitu'!$AH$2:$AH$111)</f>
        <v>0</v>
      </c>
      <c r="AP16" s="856">
        <f>SUMIF('Scenario III - Product Substitu'!$X$2:$X$111,C16,'Scenario III - Product Substitu'!$AI$2:$AI$111)</f>
        <v>0</v>
      </c>
      <c r="AQ16" s="856">
        <f t="shared" si="22"/>
        <v>7086.2526</v>
      </c>
      <c r="AR16" s="856">
        <f t="shared" si="23"/>
        <v>7086.2526</v>
      </c>
      <c r="AS16" s="856">
        <f t="shared" si="24"/>
        <v>7086.2526</v>
      </c>
      <c r="AT16" s="717">
        <f t="shared" si="25"/>
        <v>456934.61</v>
      </c>
      <c r="AU16" s="717">
        <f t="shared" si="26"/>
        <v>456934.61</v>
      </c>
      <c r="AV16" s="717">
        <f t="shared" si="27"/>
        <v>456934.61</v>
      </c>
      <c r="AW16" s="717">
        <f t="shared" si="28"/>
        <v>329690.724</v>
      </c>
      <c r="AX16" s="717">
        <f t="shared" si="29"/>
        <v>329690.724</v>
      </c>
      <c r="AY16" s="717">
        <f t="shared" si="30"/>
        <v>329690.724</v>
      </c>
      <c r="AZ16" s="717">
        <f>VLOOKUP(C16,'Complexity Cost Adjustment'!$C$2:$AD$141,28, 0)*AQ16</f>
        <v>29385.63091</v>
      </c>
      <c r="BA16" s="717">
        <f>VLOOKUP(C16,'Complexity Cost Adjustment'!$C$2:$AD$141,28, 0)*AR16</f>
        <v>29385.63091</v>
      </c>
      <c r="BB16" s="717">
        <f>VLOOKUP(C16,'Complexity Cost Adjustment'!$C$2:$AD$141,28, 0)*AS16</f>
        <v>29385.63091</v>
      </c>
      <c r="BC16" s="717">
        <f>(AW16/$AW$88)*'Cost Distribution'!$B$13</f>
        <v>102717.9087</v>
      </c>
      <c r="BD16" s="717">
        <f>(AX16/$AX$88)*'Cost Distribution'!$B$13</f>
        <v>103729.0487</v>
      </c>
      <c r="BE16" s="717">
        <f>(AY16/$AY$88)*'Cost Distribution'!$B$13</f>
        <v>104750.8457</v>
      </c>
      <c r="BF16" s="717">
        <f>(AT16/$AT$88)*'Cost Distribution'!$B$22</f>
        <v>115850.944</v>
      </c>
      <c r="BG16" s="717">
        <f>(AU16/$AU$88)*'Cost Distribution'!$B$22</f>
        <v>117161.2754</v>
      </c>
      <c r="BH16" s="717">
        <f>(AV16/$AV$88)*'Cost Distribution'!$B$22</f>
        <v>118485.9772</v>
      </c>
    </row>
    <row r="17" ht="14.25" customHeight="1">
      <c r="A17" s="269" t="s">
        <v>96</v>
      </c>
      <c r="B17" s="269" t="s">
        <v>130</v>
      </c>
      <c r="C17" s="269">
        <v>1811018.0</v>
      </c>
      <c r="D17" s="269" t="s">
        <v>479</v>
      </c>
      <c r="E17" s="269" t="s">
        <v>190</v>
      </c>
      <c r="F17" s="269">
        <v>116.28954333726789</v>
      </c>
      <c r="G17" s="259">
        <v>83066.742</v>
      </c>
      <c r="H17" s="132">
        <v>887.7844999999999</v>
      </c>
      <c r="I17" s="259">
        <f t="shared" si="3"/>
        <v>93.56633507</v>
      </c>
      <c r="J17" s="263">
        <v>37195.62</v>
      </c>
      <c r="K17" s="263">
        <v>9874.095000000003</v>
      </c>
      <c r="L17" s="263">
        <f t="shared" si="4"/>
        <v>47069.715</v>
      </c>
      <c r="M17" s="259">
        <f>VLOOKUP(C17,'Appendix A -  Costs'!$A$2:$G$141,7,0)</f>
        <v>14231.8862</v>
      </c>
      <c r="N17" s="259">
        <f t="shared" si="5"/>
        <v>16.03078923</v>
      </c>
      <c r="O17" s="263">
        <f t="shared" si="6"/>
        <v>61301.6012</v>
      </c>
      <c r="P17" s="259">
        <f t="shared" si="7"/>
        <v>69.05009178</v>
      </c>
      <c r="Q17" s="259">
        <f t="shared" si="8"/>
        <v>35997.027</v>
      </c>
      <c r="R17" s="259">
        <f t="shared" ref="R17:S17" si="60">Q17/H17</f>
        <v>40.54703253</v>
      </c>
      <c r="S17" s="526">
        <f t="shared" si="60"/>
        <v>0.4333506543</v>
      </c>
      <c r="T17" s="259">
        <f t="shared" si="10"/>
        <v>21765.1408</v>
      </c>
      <c r="U17" s="259">
        <f t="shared" si="11"/>
        <v>24.5162433</v>
      </c>
      <c r="V17" s="526">
        <f t="shared" si="12"/>
        <v>0.2620199164</v>
      </c>
      <c r="W17" s="527">
        <f t="shared" si="13"/>
        <v>8029.80364</v>
      </c>
      <c r="X17" s="528">
        <f t="shared" si="54"/>
        <v>2047.599928</v>
      </c>
      <c r="Y17" s="528">
        <f>VLOOKUP(C17,'Warehouse Order &amp; Sales Handlin'!$B$2:$J$141,9,0)</f>
        <v>1021.727965</v>
      </c>
      <c r="Z17" s="528">
        <f>VLOOKUP(C17,'Warehouse Order &amp; Sales Handlin'!$B$2:$K$141,10,0)</f>
        <v>137.5567128</v>
      </c>
      <c r="AA17" s="528">
        <f>VLOOKUP(C17,'Freight Cost'!$AR$2:$AS$141,2,0)</f>
        <v>2379.456</v>
      </c>
      <c r="AB17" s="528">
        <f>VLOOKUP(C17,'CI Cost'!EL19:EM157,2,0)</f>
        <v>189.341655</v>
      </c>
      <c r="AC17" s="528">
        <f t="shared" si="15"/>
        <v>5775.682261</v>
      </c>
      <c r="AD17" s="528">
        <f t="shared" si="16"/>
        <v>6.505725501</v>
      </c>
      <c r="AE17" s="528">
        <f t="shared" si="17"/>
        <v>16.03011254</v>
      </c>
      <c r="AF17" s="528">
        <f t="shared" si="18"/>
        <v>14231.28545</v>
      </c>
      <c r="AG17" s="528">
        <f t="shared" si="19"/>
        <v>67076.68271</v>
      </c>
      <c r="AH17" s="528">
        <f t="shared" si="20"/>
        <v>15990.05929</v>
      </c>
      <c r="AI17" s="528">
        <f t="shared" ref="AI17:AJ17" si="61">AH17/H17</f>
        <v>18.01119449</v>
      </c>
      <c r="AJ17" s="526">
        <f t="shared" si="61"/>
        <v>0.1924965264</v>
      </c>
      <c r="AK17" s="526" t="str">
        <f>VLOOKUP(C17,'ABC Analysis Results'!$A$2:$B$140,2,0)</f>
        <v>C</v>
      </c>
      <c r="AL17" s="526" t="str">
        <f>VLOOKUP(C17,'ABC Analysis Results'!$A$2:$C$140,3,0)</f>
        <v>C</v>
      </c>
      <c r="AM17" s="227" t="str">
        <f>VLOOKUP(C17,'Scenario III - Product Substitu'!$C$2:$W$111,21,0)</f>
        <v>K</v>
      </c>
      <c r="AN17" s="856">
        <f>SUMIF('Scenario III - Product Substitu'!$X$2:$X$111,C17,'Scenario III - Product Substitu'!$AG$2:$AG$111)</f>
        <v>0</v>
      </c>
      <c r="AO17" s="856">
        <f>SUMIF('Scenario III - Product Substitu'!$X$2:$X$111,C17,'Scenario III - Product Substitu'!$AH$2:$AH$111)</f>
        <v>0</v>
      </c>
      <c r="AP17" s="856">
        <f>SUMIF('Scenario III - Product Substitu'!$X$2:$X$111,C17,'Scenario III - Product Substitu'!$AI$2:$AI$111)</f>
        <v>0</v>
      </c>
      <c r="AQ17" s="856">
        <f t="shared" si="22"/>
        <v>887.7845</v>
      </c>
      <c r="AR17" s="856">
        <f t="shared" si="23"/>
        <v>887.7845</v>
      </c>
      <c r="AS17" s="856">
        <f t="shared" si="24"/>
        <v>887.7845</v>
      </c>
      <c r="AT17" s="717">
        <f t="shared" si="25"/>
        <v>83066.742</v>
      </c>
      <c r="AU17" s="717">
        <f t="shared" si="26"/>
        <v>83066.742</v>
      </c>
      <c r="AV17" s="717">
        <f t="shared" si="27"/>
        <v>83066.742</v>
      </c>
      <c r="AW17" s="717">
        <f t="shared" si="28"/>
        <v>47069.715</v>
      </c>
      <c r="AX17" s="717">
        <f t="shared" si="29"/>
        <v>47069.715</v>
      </c>
      <c r="AY17" s="717">
        <f t="shared" si="30"/>
        <v>47069.715</v>
      </c>
      <c r="AZ17" s="717">
        <f>VLOOKUP(C17,'Complexity Cost Adjustment'!$C$2:$AD$141,28, 0)*AQ17</f>
        <v>5775.682261</v>
      </c>
      <c r="BA17" s="717">
        <f>VLOOKUP(C17,'Complexity Cost Adjustment'!$C$2:$AD$141,28, 0)*AR17</f>
        <v>5775.682261</v>
      </c>
      <c r="BB17" s="717">
        <f>VLOOKUP(C17,'Complexity Cost Adjustment'!$C$2:$AD$141,28, 0)*AS17</f>
        <v>5775.682261</v>
      </c>
      <c r="BC17" s="717">
        <f>(AW17/$AW$88)*'Cost Distribution'!$B$13</f>
        <v>14664.96426</v>
      </c>
      <c r="BD17" s="717">
        <f>(AX17/$AX$88)*'Cost Distribution'!$B$13</f>
        <v>14809.32403</v>
      </c>
      <c r="BE17" s="717">
        <f>(AY17/$AY$88)*'Cost Distribution'!$B$13</f>
        <v>14955.20527</v>
      </c>
      <c r="BF17" s="717">
        <f>(AT17/$AT$88)*'Cost Distribution'!$B$22</f>
        <v>21060.69504</v>
      </c>
      <c r="BG17" s="717">
        <f>(AU17/$AU$88)*'Cost Distribution'!$B$22</f>
        <v>21298.9019</v>
      </c>
      <c r="BH17" s="717">
        <f>(AV17/$AV$88)*'Cost Distribution'!$B$22</f>
        <v>21539.72118</v>
      </c>
    </row>
    <row r="18" ht="14.25" customHeight="1">
      <c r="A18" s="269" t="s">
        <v>96</v>
      </c>
      <c r="B18" s="269" t="s">
        <v>131</v>
      </c>
      <c r="C18" s="269">
        <v>1811019.0</v>
      </c>
      <c r="D18" s="269" t="s">
        <v>479</v>
      </c>
      <c r="E18" s="269" t="s">
        <v>188</v>
      </c>
      <c r="F18" s="269">
        <v>33.94070078133463</v>
      </c>
      <c r="G18" s="259">
        <v>311496.0</v>
      </c>
      <c r="H18" s="132">
        <v>2991.3472999999994</v>
      </c>
      <c r="I18" s="259">
        <f t="shared" si="3"/>
        <v>104.132342</v>
      </c>
      <c r="J18" s="263">
        <v>89152.80000000002</v>
      </c>
      <c r="K18" s="263">
        <v>22733.964000000004</v>
      </c>
      <c r="L18" s="263">
        <f t="shared" si="4"/>
        <v>111886.764</v>
      </c>
      <c r="M18" s="259">
        <f>VLOOKUP(C18,'Appendix A -  Costs'!$A$2:$G$141,7,0)</f>
        <v>33829.81378</v>
      </c>
      <c r="N18" s="259">
        <f t="shared" si="5"/>
        <v>11.30922303</v>
      </c>
      <c r="O18" s="263">
        <f t="shared" si="6"/>
        <v>145716.5778</v>
      </c>
      <c r="P18" s="259">
        <f t="shared" si="7"/>
        <v>48.71269136</v>
      </c>
      <c r="Q18" s="259">
        <f t="shared" si="8"/>
        <v>199609.236</v>
      </c>
      <c r="R18" s="259">
        <f t="shared" ref="R18:S18" si="62">Q18/H18</f>
        <v>66.72887364</v>
      </c>
      <c r="S18" s="526">
        <f t="shared" si="62"/>
        <v>0.6408083442</v>
      </c>
      <c r="T18" s="259">
        <f t="shared" si="10"/>
        <v>165779.4222</v>
      </c>
      <c r="U18" s="259">
        <f t="shared" si="11"/>
        <v>55.41965061</v>
      </c>
      <c r="V18" s="526">
        <f t="shared" si="12"/>
        <v>0.5322040162</v>
      </c>
      <c r="W18" s="527">
        <f t="shared" si="13"/>
        <v>1653.342882</v>
      </c>
      <c r="X18" s="528">
        <f t="shared" ref="X18:X20" si="65">W18*0.275</f>
        <v>454.6692925</v>
      </c>
      <c r="Y18" s="528">
        <f>VLOOKUP(C18,'Warehouse Order &amp; Sales Handlin'!$B$2:$J$141,9,0)</f>
        <v>2862.766925</v>
      </c>
      <c r="Z18" s="528">
        <f>VLOOKUP(C18,'Warehouse Order &amp; Sales Handlin'!$B$2:$K$141,10,0)</f>
        <v>624.4182366</v>
      </c>
      <c r="AA18" s="528">
        <f>VLOOKUP(C18,'Freight Cost'!$AR$2:$AS$141,2,0)</f>
        <v>5111.424</v>
      </c>
      <c r="AB18" s="528">
        <f>VLOOKUP(C18,'CI Cost'!EL20:EM158,2,0)</f>
        <v>820.560825</v>
      </c>
      <c r="AC18" s="528">
        <f t="shared" si="15"/>
        <v>9873.839279</v>
      </c>
      <c r="AD18" s="528">
        <f t="shared" si="16"/>
        <v>3.300800037</v>
      </c>
      <c r="AE18" s="528">
        <f t="shared" si="17"/>
        <v>11.30715416</v>
      </c>
      <c r="AF18" s="528">
        <f t="shared" si="18"/>
        <v>33823.62506</v>
      </c>
      <c r="AG18" s="528">
        <f t="shared" si="19"/>
        <v>155584.2283</v>
      </c>
      <c r="AH18" s="528">
        <f t="shared" si="20"/>
        <v>155911.7717</v>
      </c>
      <c r="AI18" s="528">
        <f t="shared" ref="AI18:AJ18" si="63">AH18/H18</f>
        <v>52.12091945</v>
      </c>
      <c r="AJ18" s="526">
        <f t="shared" si="63"/>
        <v>0.5005257585</v>
      </c>
      <c r="AK18" s="526" t="str">
        <f>VLOOKUP(C18,'ABC Analysis Results'!$A$2:$B$140,2,0)</f>
        <v>A</v>
      </c>
      <c r="AL18" s="526" t="str">
        <f>VLOOKUP(C18,'ABC Analysis Results'!$A$2:$C$140,3,0)</f>
        <v>A</v>
      </c>
      <c r="AM18" s="227" t="str">
        <f>VLOOKUP(C18,'Scenario III - Product Substitu'!$C$2:$W$111,21,0)</f>
        <v>#N/A</v>
      </c>
      <c r="AN18" s="856">
        <f>SUMIF('Scenario III - Product Substitu'!$X$2:$X$111,C18,'Scenario III - Product Substitu'!$AG$2:$AG$111)</f>
        <v>0</v>
      </c>
      <c r="AO18" s="856">
        <f>SUMIF('Scenario III - Product Substitu'!$X$2:$X$111,C18,'Scenario III - Product Substitu'!$AH$2:$AH$111)</f>
        <v>0</v>
      </c>
      <c r="AP18" s="856">
        <f>SUMIF('Scenario III - Product Substitu'!$X$2:$X$111,C18,'Scenario III - Product Substitu'!$AI$2:$AI$111)</f>
        <v>0</v>
      </c>
      <c r="AQ18" s="856">
        <f t="shared" si="22"/>
        <v>2991.3473</v>
      </c>
      <c r="AR18" s="856">
        <f t="shared" si="23"/>
        <v>2991.3473</v>
      </c>
      <c r="AS18" s="856">
        <f t="shared" si="24"/>
        <v>2991.3473</v>
      </c>
      <c r="AT18" s="717">
        <f t="shared" si="25"/>
        <v>311496</v>
      </c>
      <c r="AU18" s="717">
        <f t="shared" si="26"/>
        <v>311496</v>
      </c>
      <c r="AV18" s="717">
        <f t="shared" si="27"/>
        <v>311496</v>
      </c>
      <c r="AW18" s="717">
        <f t="shared" si="28"/>
        <v>111886.764</v>
      </c>
      <c r="AX18" s="717">
        <f t="shared" si="29"/>
        <v>111886.764</v>
      </c>
      <c r="AY18" s="717">
        <f t="shared" si="30"/>
        <v>111886.764</v>
      </c>
      <c r="AZ18" s="717">
        <f>VLOOKUP(C18,'Complexity Cost Adjustment'!$C$2:$AD$141,28, 0)*AQ18</f>
        <v>9873.839279</v>
      </c>
      <c r="BA18" s="717">
        <f>VLOOKUP(C18,'Complexity Cost Adjustment'!$C$2:$AD$141,28, 0)*AR18</f>
        <v>9873.839279</v>
      </c>
      <c r="BB18" s="717">
        <f>VLOOKUP(C18,'Complexity Cost Adjustment'!$C$2:$AD$141,28, 0)*AS18</f>
        <v>9873.839279</v>
      </c>
      <c r="BC18" s="717">
        <f>(AW18/$AW$88)*'Cost Distribution'!$B$13</f>
        <v>34859.2592</v>
      </c>
      <c r="BD18" s="717">
        <f>(AX18/$AX$88)*'Cost Distribution'!$B$13</f>
        <v>35202.40865</v>
      </c>
      <c r="BE18" s="717">
        <f>(AY18/$AY$88)*'Cost Distribution'!$B$13</f>
        <v>35549.17473</v>
      </c>
      <c r="BF18" s="717">
        <f>(AT18/$AT$88)*'Cost Distribution'!$B$22</f>
        <v>78976.52062</v>
      </c>
      <c r="BG18" s="717">
        <f>(AU18/$AU$88)*'Cost Distribution'!$B$22</f>
        <v>79869.78406</v>
      </c>
      <c r="BH18" s="717">
        <f>(AV18/$AV$88)*'Cost Distribution'!$B$22</f>
        <v>80772.84394</v>
      </c>
    </row>
    <row r="19" ht="14.25" customHeight="1">
      <c r="A19" s="275" t="s">
        <v>96</v>
      </c>
      <c r="B19" s="275" t="s">
        <v>132</v>
      </c>
      <c r="C19" s="275">
        <v>1811020.0</v>
      </c>
      <c r="D19" s="275" t="s">
        <v>479</v>
      </c>
      <c r="E19" s="275" t="s">
        <v>188</v>
      </c>
      <c r="F19" s="275">
        <v>57.38651323623368</v>
      </c>
      <c r="G19" s="279">
        <v>327646.848</v>
      </c>
      <c r="H19" s="135">
        <v>2989.1663999999996</v>
      </c>
      <c r="I19" s="279">
        <f t="shared" si="3"/>
        <v>109.6114448</v>
      </c>
      <c r="J19" s="281">
        <v>91797.04160000003</v>
      </c>
      <c r="K19" s="281">
        <v>21813.158400000004</v>
      </c>
      <c r="L19" s="281">
        <f t="shared" si="4"/>
        <v>113610.2</v>
      </c>
      <c r="M19" s="259">
        <f>VLOOKUP(C19,'Appendix A -  Costs'!$A$2:$G$141,7,0)</f>
        <v>34350.90776</v>
      </c>
      <c r="N19" s="279">
        <f t="shared" si="5"/>
        <v>11.49180178</v>
      </c>
      <c r="O19" s="281">
        <f t="shared" si="6"/>
        <v>147961.1078</v>
      </c>
      <c r="P19" s="279">
        <f t="shared" si="7"/>
        <v>49.49912048</v>
      </c>
      <c r="Q19" s="279">
        <f t="shared" si="8"/>
        <v>214036.648</v>
      </c>
      <c r="R19" s="279">
        <f t="shared" ref="R19:S19" si="64">Q19/H19</f>
        <v>71.60412615</v>
      </c>
      <c r="S19" s="529">
        <f t="shared" si="64"/>
        <v>0.6532541036</v>
      </c>
      <c r="T19" s="279">
        <f t="shared" si="10"/>
        <v>179685.7402</v>
      </c>
      <c r="U19" s="279">
        <f t="shared" si="11"/>
        <v>60.11232437</v>
      </c>
      <c r="V19" s="529">
        <f t="shared" si="12"/>
        <v>0.5484128455</v>
      </c>
      <c r="W19" s="530">
        <f t="shared" si="13"/>
        <v>2840.581932</v>
      </c>
      <c r="X19" s="531">
        <f t="shared" si="65"/>
        <v>781.1600314</v>
      </c>
      <c r="Y19" s="531">
        <f>VLOOKUP(C19,'Warehouse Order &amp; Sales Handlin'!$B$2:$J$141,9,0)</f>
        <v>12773.44829</v>
      </c>
      <c r="Z19" s="531">
        <f>VLOOKUP(C19,'Warehouse Order &amp; Sales Handlin'!$B$2:$K$141,10,0)</f>
        <v>3670.326</v>
      </c>
      <c r="AA19" s="531">
        <f>VLOOKUP(C19,'Freight Cost'!$AR$2:$AS$141,2,0)</f>
        <v>5111.424</v>
      </c>
      <c r="AB19" s="531">
        <f>VLOOKUP(C19,'CI Cost'!EL21:EM159,2,0)</f>
        <v>189.341655</v>
      </c>
      <c r="AC19" s="528">
        <f t="shared" si="15"/>
        <v>22525.69997</v>
      </c>
      <c r="AD19" s="528">
        <f t="shared" si="16"/>
        <v>7.535779866</v>
      </c>
      <c r="AE19" s="531">
        <f t="shared" si="17"/>
        <v>11.49131669</v>
      </c>
      <c r="AF19" s="531">
        <f t="shared" si="18"/>
        <v>34349.45773</v>
      </c>
      <c r="AG19" s="531">
        <f t="shared" si="19"/>
        <v>170485.3577</v>
      </c>
      <c r="AH19" s="531">
        <f t="shared" si="20"/>
        <v>157161.4903</v>
      </c>
      <c r="AI19" s="531">
        <f t="shared" ref="AI19:AJ19" si="66">AH19/H19</f>
        <v>52.5770296</v>
      </c>
      <c r="AJ19" s="529">
        <f t="shared" si="66"/>
        <v>0.4796673347</v>
      </c>
      <c r="AK19" s="529" t="str">
        <f>VLOOKUP(C19,'ABC Analysis Results'!$A$2:$B$140,2,0)</f>
        <v>A</v>
      </c>
      <c r="AL19" s="529" t="str">
        <f>VLOOKUP(C19,'ABC Analysis Results'!$A$2:$C$140,3,0)</f>
        <v>A</v>
      </c>
      <c r="AM19" s="227" t="str">
        <f>VLOOKUP(C19,'Scenario III - Product Substitu'!$C$2:$W$111,21,0)</f>
        <v>#N/A</v>
      </c>
      <c r="AN19" s="856">
        <f>SUMIF('Scenario III - Product Substitu'!$X$2:$X$111,C19,'Scenario III - Product Substitu'!$AG$2:$AG$111)</f>
        <v>0</v>
      </c>
      <c r="AO19" s="856">
        <f>SUMIF('Scenario III - Product Substitu'!$X$2:$X$111,C19,'Scenario III - Product Substitu'!$AH$2:$AH$111)</f>
        <v>0</v>
      </c>
      <c r="AP19" s="856">
        <f>SUMIF('Scenario III - Product Substitu'!$X$2:$X$111,C19,'Scenario III - Product Substitu'!$AI$2:$AI$111)</f>
        <v>0</v>
      </c>
      <c r="AQ19" s="856">
        <f t="shared" si="22"/>
        <v>2989.1664</v>
      </c>
      <c r="AR19" s="856">
        <f t="shared" si="23"/>
        <v>2989.1664</v>
      </c>
      <c r="AS19" s="856">
        <f t="shared" si="24"/>
        <v>2989.1664</v>
      </c>
      <c r="AT19" s="717">
        <f t="shared" si="25"/>
        <v>327646.848</v>
      </c>
      <c r="AU19" s="717">
        <f t="shared" si="26"/>
        <v>327646.848</v>
      </c>
      <c r="AV19" s="717">
        <f t="shared" si="27"/>
        <v>327646.848</v>
      </c>
      <c r="AW19" s="717">
        <f t="shared" si="28"/>
        <v>113610.2</v>
      </c>
      <c r="AX19" s="717">
        <f t="shared" si="29"/>
        <v>113610.2</v>
      </c>
      <c r="AY19" s="717">
        <f t="shared" si="30"/>
        <v>113610.2</v>
      </c>
      <c r="AZ19" s="717">
        <f>VLOOKUP(C19,'Complexity Cost Adjustment'!$C$2:$AD$141,28, 0)*AQ19</f>
        <v>22525.69997</v>
      </c>
      <c r="BA19" s="717">
        <f>VLOOKUP(C19,'Complexity Cost Adjustment'!$C$2:$AD$141,28, 0)*AR19</f>
        <v>22525.69997</v>
      </c>
      <c r="BB19" s="717">
        <f>VLOOKUP(C19,'Complexity Cost Adjustment'!$C$2:$AD$141,28, 0)*AS19</f>
        <v>22525.69997</v>
      </c>
      <c r="BC19" s="717">
        <f>(AW19/$AW$88)*'Cost Distribution'!$B$13</f>
        <v>35396.21013</v>
      </c>
      <c r="BD19" s="717">
        <f>(AX19/$AX$88)*'Cost Distribution'!$B$13</f>
        <v>35744.64525</v>
      </c>
      <c r="BE19" s="717">
        <f>(AY19/$AY$88)*'Cost Distribution'!$B$13</f>
        <v>36096.7527</v>
      </c>
      <c r="BF19" s="717">
        <f>(AT19/$AT$88)*'Cost Distribution'!$B$22</f>
        <v>83071.39754</v>
      </c>
      <c r="BG19" s="717">
        <f>(AU19/$AU$88)*'Cost Distribution'!$B$22</f>
        <v>84010.97606</v>
      </c>
      <c r="BH19" s="717">
        <f>(AV19/$AV$88)*'Cost Distribution'!$B$22</f>
        <v>84960.85896</v>
      </c>
    </row>
    <row r="20" ht="14.25" customHeight="1">
      <c r="A20" s="269" t="s">
        <v>133</v>
      </c>
      <c r="B20" s="269" t="s">
        <v>138</v>
      </c>
      <c r="C20" s="269">
        <v>1811022.0</v>
      </c>
      <c r="D20" s="269" t="s">
        <v>479</v>
      </c>
      <c r="E20" s="269" t="s">
        <v>188</v>
      </c>
      <c r="F20" s="269">
        <v>75.7060877703777</v>
      </c>
      <c r="G20" s="259">
        <v>596217.9839999999</v>
      </c>
      <c r="H20" s="132">
        <v>4051.0499999999997</v>
      </c>
      <c r="I20" s="259">
        <f t="shared" si="3"/>
        <v>147.1761603</v>
      </c>
      <c r="J20" s="263">
        <v>338709.2368000001</v>
      </c>
      <c r="K20" s="263">
        <v>88030.86600000002</v>
      </c>
      <c r="L20" s="263">
        <f t="shared" si="4"/>
        <v>426740.1028</v>
      </c>
      <c r="M20" s="259">
        <f>VLOOKUP(C20,'Appendix A -  Costs'!$A$2:$G$141,7,0)</f>
        <v>129028.1146</v>
      </c>
      <c r="N20" s="259">
        <f t="shared" si="5"/>
        <v>31.85053619</v>
      </c>
      <c r="O20" s="263">
        <f t="shared" si="6"/>
        <v>555768.2174</v>
      </c>
      <c r="P20" s="259">
        <f t="shared" si="7"/>
        <v>137.1911523</v>
      </c>
      <c r="Q20" s="259">
        <f t="shared" si="8"/>
        <v>169477.8812</v>
      </c>
      <c r="R20" s="259">
        <f t="shared" ref="R20:S20" si="67">Q20/H20</f>
        <v>41.83554417</v>
      </c>
      <c r="S20" s="526">
        <f t="shared" si="67"/>
        <v>0.2842548963</v>
      </c>
      <c r="T20" s="259">
        <f t="shared" si="10"/>
        <v>40449.76658</v>
      </c>
      <c r="U20" s="259">
        <f t="shared" si="11"/>
        <v>9.985007982</v>
      </c>
      <c r="V20" s="526">
        <f t="shared" si="12"/>
        <v>0.06784392231</v>
      </c>
      <c r="W20" s="527">
        <f t="shared" si="13"/>
        <v>10386.20542</v>
      </c>
      <c r="X20" s="528">
        <f t="shared" si="65"/>
        <v>2856.206489</v>
      </c>
      <c r="Y20" s="528">
        <f>VLOOKUP(C20,'Warehouse Order &amp; Sales Handlin'!$B$2:$J$141,9,0)</f>
        <v>13783.57434</v>
      </c>
      <c r="Z20" s="528">
        <f>VLOOKUP(C20,'Warehouse Order &amp; Sales Handlin'!$B$2:$K$141,10,0)</f>
        <v>3890.106383</v>
      </c>
      <c r="AA20" s="528">
        <f>VLOOKUP(C20,'Freight Cost'!$AR$2:$AS$141,2,0)</f>
        <v>6873.984</v>
      </c>
      <c r="AB20" s="528">
        <f>VLOOKUP(C20,'CI Cost'!EL23:EM161,2,0)</f>
        <v>309.50742</v>
      </c>
      <c r="AC20" s="528">
        <f t="shared" si="15"/>
        <v>27713.37863</v>
      </c>
      <c r="AD20" s="528">
        <f t="shared" si="16"/>
        <v>6.841035937</v>
      </c>
      <c r="AE20" s="528">
        <f t="shared" si="17"/>
        <v>31.84833844</v>
      </c>
      <c r="AF20" s="528">
        <f t="shared" si="18"/>
        <v>129019.2114</v>
      </c>
      <c r="AG20" s="528">
        <f t="shared" si="19"/>
        <v>583472.6929</v>
      </c>
      <c r="AH20" s="528">
        <f t="shared" si="20"/>
        <v>12745.29115</v>
      </c>
      <c r="AI20" s="528">
        <f t="shared" ref="AI20:AJ20" si="68">AH20/H20</f>
        <v>3.146169795</v>
      </c>
      <c r="AJ20" s="526">
        <f t="shared" si="68"/>
        <v>0.0213768982</v>
      </c>
      <c r="AK20" s="526" t="str">
        <f>VLOOKUP(C20,'ABC Analysis Results'!$A$2:$B$140,2,0)</f>
        <v>C</v>
      </c>
      <c r="AL20" s="526" t="str">
        <f>VLOOKUP(C20,'ABC Analysis Results'!$A$2:$C$140,3,0)</f>
        <v>C</v>
      </c>
      <c r="AM20" s="227" t="str">
        <f>VLOOKUP(C20,'Scenario III - Product Substitu'!$C$2:$W$111,21,0)</f>
        <v>K</v>
      </c>
      <c r="AN20" s="856">
        <f>SUMIF('Scenario III - Product Substitu'!$X$2:$X$111,C20,'Scenario III - Product Substitu'!$AG$2:$AG$111)</f>
        <v>0</v>
      </c>
      <c r="AO20" s="856">
        <f>SUMIF('Scenario III - Product Substitu'!$X$2:$X$111,C20,'Scenario III - Product Substitu'!$AH$2:$AH$111)</f>
        <v>0</v>
      </c>
      <c r="AP20" s="856">
        <f>SUMIF('Scenario III - Product Substitu'!$X$2:$X$111,C20,'Scenario III - Product Substitu'!$AI$2:$AI$111)</f>
        <v>0</v>
      </c>
      <c r="AQ20" s="856">
        <f t="shared" si="22"/>
        <v>4051.05</v>
      </c>
      <c r="AR20" s="856">
        <f t="shared" si="23"/>
        <v>4051.05</v>
      </c>
      <c r="AS20" s="856">
        <f t="shared" si="24"/>
        <v>4051.05</v>
      </c>
      <c r="AT20" s="717">
        <f t="shared" si="25"/>
        <v>596217.984</v>
      </c>
      <c r="AU20" s="717">
        <f t="shared" si="26"/>
        <v>596217.984</v>
      </c>
      <c r="AV20" s="717">
        <f t="shared" si="27"/>
        <v>596217.984</v>
      </c>
      <c r="AW20" s="717">
        <f t="shared" si="28"/>
        <v>426740.1028</v>
      </c>
      <c r="AX20" s="717">
        <f t="shared" si="29"/>
        <v>426740.1028</v>
      </c>
      <c r="AY20" s="717">
        <f t="shared" si="30"/>
        <v>426740.1028</v>
      </c>
      <c r="AZ20" s="717">
        <f>VLOOKUP(C20,'Complexity Cost Adjustment'!$C$2:$AD$141,28, 0)*AQ20</f>
        <v>27713.37863</v>
      </c>
      <c r="BA20" s="717">
        <f>VLOOKUP(C20,'Complexity Cost Adjustment'!$C$2:$AD$141,28, 0)*AR20</f>
        <v>27713.37863</v>
      </c>
      <c r="BB20" s="717">
        <f>VLOOKUP(C20,'Complexity Cost Adjustment'!$C$2:$AD$141,28, 0)*AS20</f>
        <v>27713.37863</v>
      </c>
      <c r="BC20" s="717">
        <f>(AW20/$AW$88)*'Cost Distribution'!$B$13</f>
        <v>132954.4561</v>
      </c>
      <c r="BD20" s="717">
        <f>(AX20/$AX$88)*'Cost Distribution'!$B$13</f>
        <v>134263.2403</v>
      </c>
      <c r="BE20" s="717">
        <f>(AY20/$AY$88)*'Cost Distribution'!$B$13</f>
        <v>135585.8185</v>
      </c>
      <c r="BF20" s="717">
        <f>(AT20/$AT$88)*'Cost Distribution'!$B$22</f>
        <v>151164.7723</v>
      </c>
      <c r="BG20" s="717">
        <f>(AU20/$AU$88)*'Cost Distribution'!$B$22</f>
        <v>152874.5205</v>
      </c>
      <c r="BH20" s="717">
        <f>(AV20/$AV$88)*'Cost Distribution'!$B$22</f>
        <v>154603.0196</v>
      </c>
    </row>
    <row r="21" ht="14.25" customHeight="1">
      <c r="A21" s="269" t="s">
        <v>133</v>
      </c>
      <c r="B21" s="269" t="s">
        <v>151</v>
      </c>
      <c r="C21" s="269">
        <v>1811032.0</v>
      </c>
      <c r="D21" s="269" t="s">
        <v>479</v>
      </c>
      <c r="E21" s="269" t="s">
        <v>190</v>
      </c>
      <c r="F21" s="269">
        <v>820.1406819861892</v>
      </c>
      <c r="G21" s="259">
        <v>558524.868</v>
      </c>
      <c r="H21" s="132">
        <v>6872.8295</v>
      </c>
      <c r="I21" s="259">
        <f t="shared" si="3"/>
        <v>81.2656371</v>
      </c>
      <c r="J21" s="263">
        <v>289528.50960000005</v>
      </c>
      <c r="K21" s="263">
        <v>74575.5252</v>
      </c>
      <c r="L21" s="263">
        <f t="shared" si="4"/>
        <v>364104.0348</v>
      </c>
      <c r="M21" s="259">
        <f>VLOOKUP(C21,'Appendix A -  Costs'!$A$2:$G$141,7,0)</f>
        <v>110089.6232</v>
      </c>
      <c r="N21" s="259">
        <f t="shared" si="5"/>
        <v>16.01809316</v>
      </c>
      <c r="O21" s="263">
        <f t="shared" si="6"/>
        <v>474193.658</v>
      </c>
      <c r="P21" s="259">
        <f t="shared" si="7"/>
        <v>68.99540546</v>
      </c>
      <c r="Q21" s="259">
        <f t="shared" si="8"/>
        <v>194420.8332</v>
      </c>
      <c r="R21" s="259">
        <f t="shared" ref="R21:S21" si="69">Q21/H21</f>
        <v>28.2883248</v>
      </c>
      <c r="S21" s="526">
        <f t="shared" si="69"/>
        <v>0.348097004</v>
      </c>
      <c r="T21" s="259">
        <f t="shared" si="10"/>
        <v>84331.20997</v>
      </c>
      <c r="U21" s="259">
        <f t="shared" si="11"/>
        <v>12.27023164</v>
      </c>
      <c r="V21" s="526">
        <f t="shared" si="12"/>
        <v>0.1509891767</v>
      </c>
      <c r="W21" s="527">
        <f t="shared" si="13"/>
        <v>56585.93889</v>
      </c>
      <c r="X21" s="528">
        <f>W21*0.255</f>
        <v>14429.41442</v>
      </c>
      <c r="Y21" s="528">
        <f>VLOOKUP(C21,'Warehouse Order &amp; Sales Handlin'!$B$2:$J$141,9,0)</f>
        <v>6688.59373</v>
      </c>
      <c r="Z21" s="528">
        <f>VLOOKUP(C21,'Warehouse Order &amp; Sales Handlin'!$B$2:$K$141,10,0)</f>
        <v>2076.599233</v>
      </c>
      <c r="AA21" s="528">
        <f>VLOOKUP(C21,'Freight Cost'!$AR$2:$AS$141,2,0)</f>
        <v>17713.728</v>
      </c>
      <c r="AB21" s="528">
        <f>VLOOKUP(C21,'CI Cost'!EL33:EM171,2,0)</f>
        <v>61.480965</v>
      </c>
      <c r="AC21" s="528">
        <f t="shared" si="15"/>
        <v>40969.81634</v>
      </c>
      <c r="AD21" s="528">
        <f t="shared" si="16"/>
        <v>5.961127996</v>
      </c>
      <c r="AE21" s="528">
        <f t="shared" si="17"/>
        <v>16.01787361</v>
      </c>
      <c r="AF21" s="528">
        <f t="shared" si="18"/>
        <v>110088.1143</v>
      </c>
      <c r="AG21" s="528">
        <f t="shared" si="19"/>
        <v>515161.9654</v>
      </c>
      <c r="AH21" s="528">
        <f t="shared" si="20"/>
        <v>43362.90259</v>
      </c>
      <c r="AI21" s="528">
        <f t="shared" ref="AI21:AJ21" si="70">AH21/H21</f>
        <v>6.309323196</v>
      </c>
      <c r="AJ21" s="526">
        <f t="shared" si="70"/>
        <v>0.07763826657</v>
      </c>
      <c r="AK21" s="526" t="str">
        <f>VLOOKUP(C21,'ABC Analysis Results'!$A$2:$B$140,2,0)</f>
        <v>B</v>
      </c>
      <c r="AL21" s="526" t="str">
        <f>VLOOKUP(C21,'ABC Analysis Results'!$A$2:$C$140,3,0)</f>
        <v>C</v>
      </c>
      <c r="AM21" s="227" t="str">
        <f>VLOOKUP(C21,'Scenario III - Product Substitu'!$C$2:$W$111,21,0)</f>
        <v>K</v>
      </c>
      <c r="AN21" s="856">
        <f>SUMIF('Scenario III - Product Substitu'!$X$2:$X$111,C21,'Scenario III - Product Substitu'!$AG$2:$AG$111)</f>
        <v>0</v>
      </c>
      <c r="AO21" s="856">
        <f>SUMIF('Scenario III - Product Substitu'!$X$2:$X$111,C21,'Scenario III - Product Substitu'!$AH$2:$AH$111)</f>
        <v>0</v>
      </c>
      <c r="AP21" s="856">
        <f>SUMIF('Scenario III - Product Substitu'!$X$2:$X$111,C21,'Scenario III - Product Substitu'!$AI$2:$AI$111)</f>
        <v>0</v>
      </c>
      <c r="AQ21" s="856">
        <f t="shared" si="22"/>
        <v>6872.8295</v>
      </c>
      <c r="AR21" s="856">
        <f t="shared" si="23"/>
        <v>6872.8295</v>
      </c>
      <c r="AS21" s="856">
        <f t="shared" si="24"/>
        <v>6872.8295</v>
      </c>
      <c r="AT21" s="717">
        <f t="shared" si="25"/>
        <v>558524.868</v>
      </c>
      <c r="AU21" s="717">
        <f t="shared" si="26"/>
        <v>558524.868</v>
      </c>
      <c r="AV21" s="717">
        <f t="shared" si="27"/>
        <v>558524.868</v>
      </c>
      <c r="AW21" s="717">
        <f t="shared" si="28"/>
        <v>364104.0348</v>
      </c>
      <c r="AX21" s="717">
        <f t="shared" si="29"/>
        <v>364104.0348</v>
      </c>
      <c r="AY21" s="717">
        <f t="shared" si="30"/>
        <v>364104.0348</v>
      </c>
      <c r="AZ21" s="717">
        <f>VLOOKUP(C21,'Complexity Cost Adjustment'!$C$2:$AD$141,28, 0)*AQ21</f>
        <v>40969.81634</v>
      </c>
      <c r="BA21" s="717">
        <f>VLOOKUP(C21,'Complexity Cost Adjustment'!$C$2:$AD$141,28, 0)*AR21</f>
        <v>40969.81634</v>
      </c>
      <c r="BB21" s="717">
        <f>VLOOKUP(C21,'Complexity Cost Adjustment'!$C$2:$AD$141,28, 0)*AS21</f>
        <v>40969.81634</v>
      </c>
      <c r="BC21" s="717">
        <f>(AW21/$AW$88)*'Cost Distribution'!$B$13</f>
        <v>113439.6641</v>
      </c>
      <c r="BD21" s="717">
        <f>(AX21/$AX$88)*'Cost Distribution'!$B$13</f>
        <v>114556.3476</v>
      </c>
      <c r="BE21" s="717">
        <f>(AY21/$AY$88)*'Cost Distribution'!$B$13</f>
        <v>115684.8003</v>
      </c>
      <c r="BF21" s="717">
        <f>(AT21/$AT$88)*'Cost Distribution'!$B$22</f>
        <v>141608.0809</v>
      </c>
      <c r="BG21" s="717">
        <f>(AU21/$AU$88)*'Cost Distribution'!$B$22</f>
        <v>143209.7382</v>
      </c>
      <c r="BH21" s="717">
        <f>(AV21/$AV$88)*'Cost Distribution'!$B$22</f>
        <v>144828.9609</v>
      </c>
    </row>
    <row r="22" ht="14.25" customHeight="1">
      <c r="A22" s="269" t="s">
        <v>133</v>
      </c>
      <c r="B22" s="269" t="s">
        <v>152</v>
      </c>
      <c r="C22" s="269">
        <v>1811033.0</v>
      </c>
      <c r="D22" s="269" t="s">
        <v>479</v>
      </c>
      <c r="E22" s="269" t="s">
        <v>110</v>
      </c>
      <c r="F22" s="269">
        <v>2082.740211723956</v>
      </c>
      <c r="G22" s="259">
        <v>1279699.296</v>
      </c>
      <c r="H22" s="132">
        <v>30075.402</v>
      </c>
      <c r="I22" s="259">
        <f t="shared" si="3"/>
        <v>42.54969879</v>
      </c>
      <c r="J22" s="263">
        <v>727125.52</v>
      </c>
      <c r="K22" s="263">
        <v>185417.0076</v>
      </c>
      <c r="L22" s="263">
        <f t="shared" si="4"/>
        <v>912542.5276</v>
      </c>
      <c r="M22" s="259">
        <f>VLOOKUP(C22,'Appendix A -  Costs'!$A$2:$G$141,7,0)</f>
        <v>275914.1713</v>
      </c>
      <c r="N22" s="259">
        <f t="shared" si="5"/>
        <v>9.17408091</v>
      </c>
      <c r="O22" s="263">
        <f t="shared" si="6"/>
        <v>1188456.699</v>
      </c>
      <c r="P22" s="259">
        <f t="shared" si="7"/>
        <v>39.51590402</v>
      </c>
      <c r="Q22" s="259">
        <f t="shared" si="8"/>
        <v>367156.7684</v>
      </c>
      <c r="R22" s="259">
        <f t="shared" ref="R22:S22" si="71">Q22/H22</f>
        <v>12.20787567</v>
      </c>
      <c r="S22" s="526">
        <f t="shared" si="71"/>
        <v>0.2869086273</v>
      </c>
      <c r="T22" s="259">
        <f t="shared" si="10"/>
        <v>91242.59706</v>
      </c>
      <c r="U22" s="259">
        <f t="shared" si="11"/>
        <v>3.033794762</v>
      </c>
      <c r="V22" s="526">
        <f t="shared" si="12"/>
        <v>0.07130002911</v>
      </c>
      <c r="W22" s="527">
        <f t="shared" si="13"/>
        <v>82301.36232</v>
      </c>
      <c r="X22" s="528">
        <f t="shared" ref="X22:X23" si="74">W22*0.245</f>
        <v>20163.83377</v>
      </c>
      <c r="Y22" s="528">
        <f>VLOOKUP(C22,'Warehouse Order &amp; Sales Handlin'!$B$2:$J$141,9,0)</f>
        <v>10990.20384</v>
      </c>
      <c r="Z22" s="528">
        <f>VLOOKUP(C22,'Warehouse Order &amp; Sales Handlin'!$B$2:$K$141,10,0)</f>
        <v>1145.264185</v>
      </c>
      <c r="AA22" s="528">
        <f>VLOOKUP(C22,'Freight Cost'!$AR$2:$AS$141,2,0)</f>
        <v>102228.48</v>
      </c>
      <c r="AB22" s="528">
        <f>VLOOKUP(C22,'CI Cost'!EL34:EM172,2,0)</f>
        <v>552.894615</v>
      </c>
      <c r="AC22" s="528">
        <f t="shared" si="15"/>
        <v>135080.6764</v>
      </c>
      <c r="AD22" s="528">
        <f t="shared" si="16"/>
        <v>4.491400527</v>
      </c>
      <c r="AE22" s="528">
        <f t="shared" si="17"/>
        <v>9.172950084</v>
      </c>
      <c r="AF22" s="528">
        <f t="shared" si="18"/>
        <v>275880.1613</v>
      </c>
      <c r="AG22" s="528">
        <f t="shared" si="19"/>
        <v>1323503.365</v>
      </c>
      <c r="AH22" s="528">
        <f t="shared" si="20"/>
        <v>-43804.06932</v>
      </c>
      <c r="AI22" s="528">
        <f t="shared" ref="AI22:AJ22" si="72">AH22/H22</f>
        <v>-1.45647494</v>
      </c>
      <c r="AJ22" s="526">
        <f t="shared" si="72"/>
        <v>-0.03422997063</v>
      </c>
      <c r="AK22" s="526" t="str">
        <f>VLOOKUP(C22,'ABC Analysis Results'!$A$2:$B$140,2,0)</f>
        <v>B</v>
      </c>
      <c r="AL22" s="526" t="str">
        <f>VLOOKUP(C22,'ABC Analysis Results'!$A$2:$C$140,3,0)</f>
        <v>C</v>
      </c>
      <c r="AM22" s="227" t="str">
        <f>VLOOKUP(C22,'Scenario III - Product Substitu'!$C$2:$W$111,21,0)</f>
        <v>K</v>
      </c>
      <c r="AN22" s="856">
        <f>SUMIF('Scenario III - Product Substitu'!$X$2:$X$111,C22,'Scenario III - Product Substitu'!$AG$2:$AG$111)</f>
        <v>0</v>
      </c>
      <c r="AO22" s="856">
        <f>SUMIF('Scenario III - Product Substitu'!$X$2:$X$111,C22,'Scenario III - Product Substitu'!$AH$2:$AH$111)</f>
        <v>0</v>
      </c>
      <c r="AP22" s="856">
        <f>SUMIF('Scenario III - Product Substitu'!$X$2:$X$111,C22,'Scenario III - Product Substitu'!$AI$2:$AI$111)</f>
        <v>0</v>
      </c>
      <c r="AQ22" s="856">
        <f t="shared" si="22"/>
        <v>30075.402</v>
      </c>
      <c r="AR22" s="856">
        <f t="shared" si="23"/>
        <v>30075.402</v>
      </c>
      <c r="AS22" s="856">
        <f t="shared" si="24"/>
        <v>30075.402</v>
      </c>
      <c r="AT22" s="717">
        <f t="shared" si="25"/>
        <v>1279699.296</v>
      </c>
      <c r="AU22" s="717">
        <f t="shared" si="26"/>
        <v>1279699.296</v>
      </c>
      <c r="AV22" s="717">
        <f t="shared" si="27"/>
        <v>1279699.296</v>
      </c>
      <c r="AW22" s="717">
        <f t="shared" si="28"/>
        <v>912542.5276</v>
      </c>
      <c r="AX22" s="717">
        <f t="shared" si="29"/>
        <v>912542.5276</v>
      </c>
      <c r="AY22" s="717">
        <f t="shared" si="30"/>
        <v>912542.5276</v>
      </c>
      <c r="AZ22" s="717">
        <f>VLOOKUP(C22,'Complexity Cost Adjustment'!$C$2:$AD$141,28, 0)*AQ22</f>
        <v>135080.6764</v>
      </c>
      <c r="BA22" s="717">
        <f>VLOOKUP(C22,'Complexity Cost Adjustment'!$C$2:$AD$141,28, 0)*AR22</f>
        <v>135080.6764</v>
      </c>
      <c r="BB22" s="717">
        <f>VLOOKUP(C22,'Complexity Cost Adjustment'!$C$2:$AD$141,28, 0)*AS22</f>
        <v>135080.6764</v>
      </c>
      <c r="BC22" s="717">
        <f>(AW22/$AW$88)*'Cost Distribution'!$B$13</f>
        <v>284310.2738</v>
      </c>
      <c r="BD22" s="717">
        <f>(AX22/$AX$88)*'Cost Distribution'!$B$13</f>
        <v>287108.9825</v>
      </c>
      <c r="BE22" s="717">
        <f>(AY22/$AY$88)*'Cost Distribution'!$B$13</f>
        <v>289937.1883</v>
      </c>
      <c r="BF22" s="717">
        <f>(AT22/$AT$88)*'Cost Distribution'!$B$22</f>
        <v>324454.2397</v>
      </c>
      <c r="BG22" s="717">
        <f>(AU22/$AU$88)*'Cost Distribution'!$B$22</f>
        <v>328123.9773</v>
      </c>
      <c r="BH22" s="717">
        <f>(AV22/$AV$88)*'Cost Distribution'!$B$22</f>
        <v>331833.961</v>
      </c>
    </row>
    <row r="23" ht="14.25" customHeight="1">
      <c r="A23" s="269" t="s">
        <v>133</v>
      </c>
      <c r="B23" s="269" t="s">
        <v>153</v>
      </c>
      <c r="C23" s="269">
        <v>1811034.0</v>
      </c>
      <c r="D23" s="269" t="s">
        <v>479</v>
      </c>
      <c r="E23" s="269" t="s">
        <v>110</v>
      </c>
      <c r="F23" s="269">
        <v>1221.8008431001654</v>
      </c>
      <c r="G23" s="259">
        <v>279465.88800000004</v>
      </c>
      <c r="H23" s="132">
        <v>2581.3154999999997</v>
      </c>
      <c r="I23" s="259">
        <f t="shared" si="3"/>
        <v>108.2649091</v>
      </c>
      <c r="J23" s="263">
        <v>69188.6272</v>
      </c>
      <c r="K23" s="263">
        <v>17297.1568</v>
      </c>
      <c r="L23" s="263">
        <f t="shared" si="4"/>
        <v>86485.784</v>
      </c>
      <c r="M23" s="259">
        <f>VLOOKUP(C23,'Appendix A -  Costs'!$A$2:$G$141,7,0)</f>
        <v>26149.63435</v>
      </c>
      <c r="N23" s="259">
        <f t="shared" si="5"/>
        <v>10.13035189</v>
      </c>
      <c r="O23" s="263">
        <f t="shared" si="6"/>
        <v>112635.4183</v>
      </c>
      <c r="P23" s="259">
        <f t="shared" si="7"/>
        <v>43.63489018</v>
      </c>
      <c r="Q23" s="259">
        <f t="shared" si="8"/>
        <v>192980.104</v>
      </c>
      <c r="R23" s="259">
        <f t="shared" ref="R23:S23" si="73">Q23/H23</f>
        <v>74.76037083</v>
      </c>
      <c r="S23" s="526">
        <f t="shared" si="73"/>
        <v>0.6905318763</v>
      </c>
      <c r="T23" s="259">
        <f t="shared" si="10"/>
        <v>166830.4697</v>
      </c>
      <c r="U23" s="259">
        <f t="shared" si="11"/>
        <v>64.63001894</v>
      </c>
      <c r="V23" s="526">
        <f t="shared" si="12"/>
        <v>0.5969618362</v>
      </c>
      <c r="W23" s="527">
        <f t="shared" si="13"/>
        <v>53313.1456</v>
      </c>
      <c r="X23" s="528">
        <f t="shared" si="74"/>
        <v>13061.72067</v>
      </c>
      <c r="Y23" s="528">
        <f>VLOOKUP(C23,'Warehouse Order &amp; Sales Handlin'!$B$2:$J$141,9,0)</f>
        <v>1282.420266</v>
      </c>
      <c r="Z23" s="528">
        <f>VLOOKUP(C23,'Warehouse Order &amp; Sales Handlin'!$B$2:$K$141,10,0)</f>
        <v>173.7534416</v>
      </c>
      <c r="AA23" s="528">
        <f>VLOOKUP(C23,'Freight Cost'!$AR$2:$AS$141,2,0)</f>
        <v>8812.8</v>
      </c>
      <c r="AB23" s="528">
        <f>VLOOKUP(C23,'CI Cost'!EL35:EM173,2,0)</f>
        <v>67.16073</v>
      </c>
      <c r="AC23" s="528">
        <f t="shared" si="15"/>
        <v>23397.85511</v>
      </c>
      <c r="AD23" s="528">
        <f t="shared" si="16"/>
        <v>9.064314343</v>
      </c>
      <c r="AE23" s="528">
        <f t="shared" si="17"/>
        <v>10.13020021</v>
      </c>
      <c r="AF23" s="528">
        <f t="shared" si="18"/>
        <v>26149.24281</v>
      </c>
      <c r="AG23" s="528">
        <f t="shared" si="19"/>
        <v>136032.8819</v>
      </c>
      <c r="AH23" s="528">
        <f t="shared" si="20"/>
        <v>143433.0061</v>
      </c>
      <c r="AI23" s="528">
        <f t="shared" ref="AI23:AJ23" si="75">AH23/H23</f>
        <v>55.56585628</v>
      </c>
      <c r="AJ23" s="526">
        <f t="shared" si="75"/>
        <v>0.5132397628</v>
      </c>
      <c r="AK23" s="526" t="str">
        <f>VLOOKUP(C23,'ABC Analysis Results'!$A$2:$B$140,2,0)</f>
        <v>A</v>
      </c>
      <c r="AL23" s="526" t="str">
        <f>VLOOKUP(C23,'ABC Analysis Results'!$A$2:$C$140,3,0)</f>
        <v>A</v>
      </c>
      <c r="AM23" s="227" t="str">
        <f>VLOOKUP(C23,'Scenario III - Product Substitu'!$C$2:$W$111,21,0)</f>
        <v>#N/A</v>
      </c>
      <c r="AN23" s="856">
        <f>SUMIF('Scenario III - Product Substitu'!$X$2:$X$111,C23,'Scenario III - Product Substitu'!$AG$2:$AG$111)</f>
        <v>0</v>
      </c>
      <c r="AO23" s="856">
        <f>SUMIF('Scenario III - Product Substitu'!$X$2:$X$111,C23,'Scenario III - Product Substitu'!$AH$2:$AH$111)</f>
        <v>0</v>
      </c>
      <c r="AP23" s="856">
        <f>SUMIF('Scenario III - Product Substitu'!$X$2:$X$111,C23,'Scenario III - Product Substitu'!$AI$2:$AI$111)</f>
        <v>0</v>
      </c>
      <c r="AQ23" s="856">
        <f t="shared" si="22"/>
        <v>2581.3155</v>
      </c>
      <c r="AR23" s="856">
        <f t="shared" si="23"/>
        <v>2581.3155</v>
      </c>
      <c r="AS23" s="856">
        <f t="shared" si="24"/>
        <v>2581.3155</v>
      </c>
      <c r="AT23" s="717">
        <f t="shared" si="25"/>
        <v>279465.888</v>
      </c>
      <c r="AU23" s="717">
        <f t="shared" si="26"/>
        <v>279465.888</v>
      </c>
      <c r="AV23" s="717">
        <f t="shared" si="27"/>
        <v>279465.888</v>
      </c>
      <c r="AW23" s="717">
        <f t="shared" si="28"/>
        <v>86485.784</v>
      </c>
      <c r="AX23" s="717">
        <f t="shared" si="29"/>
        <v>86485.784</v>
      </c>
      <c r="AY23" s="717">
        <f t="shared" si="30"/>
        <v>86485.784</v>
      </c>
      <c r="AZ23" s="717">
        <f>VLOOKUP(C23,'Complexity Cost Adjustment'!$C$2:$AD$141,28, 0)*AQ23</f>
        <v>23397.85511</v>
      </c>
      <c r="BA23" s="717">
        <f>VLOOKUP(C23,'Complexity Cost Adjustment'!$C$2:$AD$141,28, 0)*AR23</f>
        <v>23397.85511</v>
      </c>
      <c r="BB23" s="717">
        <f>VLOOKUP(C23,'Complexity Cost Adjustment'!$C$2:$AD$141,28, 0)*AS23</f>
        <v>23397.85511</v>
      </c>
      <c r="BC23" s="717">
        <f>(AW23/$AW$88)*'Cost Distribution'!$B$13</f>
        <v>26945.37096</v>
      </c>
      <c r="BD23" s="717">
        <f>(AX23/$AX$88)*'Cost Distribution'!$B$13</f>
        <v>27210.61725</v>
      </c>
      <c r="BE23" s="717">
        <f>(AY23/$AY$88)*'Cost Distribution'!$B$13</f>
        <v>27478.65911</v>
      </c>
      <c r="BF23" s="717">
        <f>(AT23/$AT$88)*'Cost Distribution'!$B$22</f>
        <v>70855.62404</v>
      </c>
      <c r="BG23" s="717">
        <f>(AU23/$AU$88)*'Cost Distribution'!$B$22</f>
        <v>71657.03613</v>
      </c>
      <c r="BH23" s="717">
        <f>(AV23/$AV$88)*'Cost Distribution'!$B$22</f>
        <v>72467.23733</v>
      </c>
    </row>
    <row r="24" ht="14.25" customHeight="1">
      <c r="A24" s="269" t="s">
        <v>133</v>
      </c>
      <c r="B24" s="269" t="s">
        <v>158</v>
      </c>
      <c r="C24" s="269">
        <v>1811039.0</v>
      </c>
      <c r="D24" s="269" t="s">
        <v>479</v>
      </c>
      <c r="E24" s="269" t="s">
        <v>188</v>
      </c>
      <c r="F24" s="269">
        <v>393.7221418719941</v>
      </c>
      <c r="G24" s="259">
        <v>129931.204</v>
      </c>
      <c r="H24" s="132">
        <v>1780.4279999999997</v>
      </c>
      <c r="I24" s="259">
        <f t="shared" si="3"/>
        <v>72.97751103</v>
      </c>
      <c r="J24" s="263">
        <v>47578.60800000001</v>
      </c>
      <c r="K24" s="263">
        <v>11894.652000000002</v>
      </c>
      <c r="L24" s="263">
        <f t="shared" si="4"/>
        <v>59473.26</v>
      </c>
      <c r="M24" s="259">
        <f>VLOOKUP(C24,'Appendix A -  Costs'!$A$2:$G$141,7,0)</f>
        <v>17982.19234</v>
      </c>
      <c r="N24" s="259">
        <f t="shared" si="5"/>
        <v>10.09992673</v>
      </c>
      <c r="O24" s="263">
        <f t="shared" si="6"/>
        <v>77455.45234</v>
      </c>
      <c r="P24" s="259">
        <f t="shared" si="7"/>
        <v>43.50383859</v>
      </c>
      <c r="Q24" s="259">
        <f t="shared" si="8"/>
        <v>70457.944</v>
      </c>
      <c r="R24" s="259">
        <f t="shared" ref="R24:S24" si="76">Q24/H24</f>
        <v>39.57359916</v>
      </c>
      <c r="S24" s="526">
        <f t="shared" si="76"/>
        <v>0.5422711545</v>
      </c>
      <c r="T24" s="259">
        <f t="shared" si="10"/>
        <v>52475.75166</v>
      </c>
      <c r="U24" s="259">
        <f t="shared" si="11"/>
        <v>29.47367243</v>
      </c>
      <c r="V24" s="526">
        <f t="shared" si="12"/>
        <v>0.4038733579</v>
      </c>
      <c r="W24" s="527">
        <f t="shared" si="13"/>
        <v>17128.42451</v>
      </c>
      <c r="X24" s="528">
        <f t="shared" ref="X24:X25" si="79">W24*0.275</f>
        <v>4710.31674</v>
      </c>
      <c r="Y24" s="528">
        <f>VLOOKUP(C24,'Warehouse Order &amp; Sales Handlin'!$B$2:$J$141,9,0)</f>
        <v>1306.988095</v>
      </c>
      <c r="Z24" s="528">
        <f>VLOOKUP(C24,'Warehouse Order &amp; Sales Handlin'!$B$2:$K$141,10,0)</f>
        <v>249.672</v>
      </c>
      <c r="AA24" s="528">
        <f>VLOOKUP(C24,'Freight Cost'!$AR$2:$AS$141,2,0)</f>
        <v>3172.608</v>
      </c>
      <c r="AB24" s="528">
        <f>VLOOKUP(C24,'CI Cost'!EL40:EM178,2,0)</f>
        <v>67.743</v>
      </c>
      <c r="AC24" s="528">
        <f t="shared" si="15"/>
        <v>9507.327836</v>
      </c>
      <c r="AD24" s="528">
        <f t="shared" si="16"/>
        <v>5.339911435</v>
      </c>
      <c r="AE24" s="528">
        <f t="shared" si="17"/>
        <v>10.09977419</v>
      </c>
      <c r="AF24" s="528">
        <f t="shared" si="18"/>
        <v>17981.92076</v>
      </c>
      <c r="AG24" s="528">
        <f t="shared" si="19"/>
        <v>86962.5086</v>
      </c>
      <c r="AH24" s="528">
        <f t="shared" si="20"/>
        <v>42968.6954</v>
      </c>
      <c r="AI24" s="528">
        <f t="shared" ref="AI24:AJ24" si="77">AH24/H24</f>
        <v>24.13391353</v>
      </c>
      <c r="AJ24" s="526">
        <f t="shared" si="77"/>
        <v>0.3307034344</v>
      </c>
      <c r="AK24" s="526" t="str">
        <f>VLOOKUP(C24,'ABC Analysis Results'!$A$2:$B$140,2,0)</f>
        <v>B</v>
      </c>
      <c r="AL24" s="526" t="str">
        <f>VLOOKUP(C24,'ABC Analysis Results'!$A$2:$C$140,3,0)</f>
        <v>C</v>
      </c>
      <c r="AM24" s="227" t="str">
        <f>VLOOKUP(C24,'Scenario III - Product Substitu'!$C$2:$W$111,21,0)</f>
        <v>K</v>
      </c>
      <c r="AN24" s="856">
        <f>SUMIF('Scenario III - Product Substitu'!$X$2:$X$111,C24,'Scenario III - Product Substitu'!$AG$2:$AG$111)</f>
        <v>0</v>
      </c>
      <c r="AO24" s="856">
        <f>SUMIF('Scenario III - Product Substitu'!$X$2:$X$111,C24,'Scenario III - Product Substitu'!$AH$2:$AH$111)</f>
        <v>0</v>
      </c>
      <c r="AP24" s="856">
        <f>SUMIF('Scenario III - Product Substitu'!$X$2:$X$111,C24,'Scenario III - Product Substitu'!$AI$2:$AI$111)</f>
        <v>0</v>
      </c>
      <c r="AQ24" s="856">
        <f t="shared" si="22"/>
        <v>1780.428</v>
      </c>
      <c r="AR24" s="856">
        <f t="shared" si="23"/>
        <v>1780.428</v>
      </c>
      <c r="AS24" s="856">
        <f t="shared" si="24"/>
        <v>1780.428</v>
      </c>
      <c r="AT24" s="717">
        <f t="shared" si="25"/>
        <v>129931.204</v>
      </c>
      <c r="AU24" s="717">
        <f t="shared" si="26"/>
        <v>129931.204</v>
      </c>
      <c r="AV24" s="717">
        <f t="shared" si="27"/>
        <v>129931.204</v>
      </c>
      <c r="AW24" s="717">
        <f t="shared" si="28"/>
        <v>59473.26</v>
      </c>
      <c r="AX24" s="717">
        <f t="shared" si="29"/>
        <v>59473.26</v>
      </c>
      <c r="AY24" s="717">
        <f t="shared" si="30"/>
        <v>59473.26</v>
      </c>
      <c r="AZ24" s="717">
        <f>VLOOKUP(C24,'Complexity Cost Adjustment'!$C$2:$AD$141,28, 0)*AQ24</f>
        <v>9507.327836</v>
      </c>
      <c r="BA24" s="717">
        <f>VLOOKUP(C24,'Complexity Cost Adjustment'!$C$2:$AD$141,28, 0)*AR24</f>
        <v>9507.327836</v>
      </c>
      <c r="BB24" s="717">
        <f>VLOOKUP(C24,'Complexity Cost Adjustment'!$C$2:$AD$141,28, 0)*AS24</f>
        <v>9507.327836</v>
      </c>
      <c r="BC24" s="717">
        <f>(AW24/$AW$88)*'Cost Distribution'!$B$13</f>
        <v>18529.39268</v>
      </c>
      <c r="BD24" s="717">
        <f>(AX24/$AX$88)*'Cost Distribution'!$B$13</f>
        <v>18711.79331</v>
      </c>
      <c r="BE24" s="717">
        <f>(AY24/$AY$88)*'Cost Distribution'!$B$13</f>
        <v>18896.11636</v>
      </c>
      <c r="BF24" s="717">
        <f>(AT24/$AT$88)*'Cost Distribution'!$B$22</f>
        <v>32942.68438</v>
      </c>
      <c r="BG24" s="717">
        <f>(AU24/$AU$88)*'Cost Distribution'!$B$22</f>
        <v>33315.2824</v>
      </c>
      <c r="BH24" s="717">
        <f>(AV24/$AV$88)*'Cost Distribution'!$B$22</f>
        <v>33691.96672</v>
      </c>
    </row>
    <row r="25" ht="14.25" customHeight="1">
      <c r="A25" s="269" t="s">
        <v>133</v>
      </c>
      <c r="B25" s="269" t="s">
        <v>159</v>
      </c>
      <c r="C25" s="269">
        <v>1811040.0</v>
      </c>
      <c r="D25" s="269" t="s">
        <v>479</v>
      </c>
      <c r="E25" s="269" t="s">
        <v>188</v>
      </c>
      <c r="F25" s="269">
        <v>626.7634266915152</v>
      </c>
      <c r="G25" s="259">
        <v>208184.9</v>
      </c>
      <c r="H25" s="132">
        <v>2177.1484</v>
      </c>
      <c r="I25" s="259">
        <f t="shared" si="3"/>
        <v>95.62274212</v>
      </c>
      <c r="J25" s="263">
        <v>65381.016800000005</v>
      </c>
      <c r="K25" s="263">
        <v>16992.591000000004</v>
      </c>
      <c r="L25" s="263">
        <f t="shared" si="4"/>
        <v>82373.6078</v>
      </c>
      <c r="M25" s="259">
        <f>VLOOKUP(C25,'Appendix A -  Costs'!$A$2:$G$141,7,0)</f>
        <v>24906.28661</v>
      </c>
      <c r="N25" s="259">
        <f t="shared" si="5"/>
        <v>11.4398663</v>
      </c>
      <c r="O25" s="263">
        <f t="shared" si="6"/>
        <v>107279.8944</v>
      </c>
      <c r="P25" s="259">
        <f t="shared" si="7"/>
        <v>49.2754166</v>
      </c>
      <c r="Q25" s="259">
        <f t="shared" si="8"/>
        <v>125811.2922</v>
      </c>
      <c r="R25" s="259">
        <f t="shared" ref="R25:S25" si="78">Q25/H25</f>
        <v>57.78719181</v>
      </c>
      <c r="S25" s="526">
        <f t="shared" si="78"/>
        <v>0.6043247719</v>
      </c>
      <c r="T25" s="259">
        <f t="shared" si="10"/>
        <v>100905.0056</v>
      </c>
      <c r="U25" s="259">
        <f t="shared" si="11"/>
        <v>46.34732552</v>
      </c>
      <c r="V25" s="526">
        <f t="shared" si="12"/>
        <v>0.4846893583</v>
      </c>
      <c r="W25" s="527">
        <f t="shared" si="13"/>
        <v>30884.02896</v>
      </c>
      <c r="X25" s="528">
        <f t="shared" si="79"/>
        <v>8493.107964</v>
      </c>
      <c r="Y25" s="528">
        <f>VLOOKUP(C25,'Warehouse Order &amp; Sales Handlin'!$B$2:$J$141,9,0)</f>
        <v>3784.723444</v>
      </c>
      <c r="Z25" s="528">
        <f>VLOOKUP(C25,'Warehouse Order &amp; Sales Handlin'!$B$2:$K$141,10,0)</f>
        <v>977.256</v>
      </c>
      <c r="AA25" s="528">
        <f>VLOOKUP(C25,'Freight Cost'!$AR$2:$AS$141,2,0)</f>
        <v>3701.376</v>
      </c>
      <c r="AB25" s="528">
        <f>VLOOKUP(C25,'CI Cost'!EL41:EM179,2,0)</f>
        <v>67.743</v>
      </c>
      <c r="AC25" s="528">
        <f t="shared" si="15"/>
        <v>17024.20641</v>
      </c>
      <c r="AD25" s="528">
        <f t="shared" si="16"/>
        <v>7.819497471</v>
      </c>
      <c r="AE25" s="528">
        <f t="shared" si="17"/>
        <v>11.43969353</v>
      </c>
      <c r="AF25" s="528">
        <f t="shared" si="18"/>
        <v>24905.91046</v>
      </c>
      <c r="AG25" s="528">
        <f t="shared" si="19"/>
        <v>124303.7247</v>
      </c>
      <c r="AH25" s="528">
        <f t="shared" si="20"/>
        <v>83881.17533</v>
      </c>
      <c r="AI25" s="528">
        <f t="shared" ref="AI25:AJ25" si="80">AH25/H25</f>
        <v>38.52800082</v>
      </c>
      <c r="AJ25" s="526">
        <f t="shared" si="80"/>
        <v>0.4029167117</v>
      </c>
      <c r="AK25" s="526" t="str">
        <f>VLOOKUP(C25,'ABC Analysis Results'!$A$2:$B$140,2,0)</f>
        <v>B</v>
      </c>
      <c r="AL25" s="526" t="str">
        <f>VLOOKUP(C25,'ABC Analysis Results'!$A$2:$C$140,3,0)</f>
        <v>B</v>
      </c>
      <c r="AM25" s="227" t="str">
        <f>VLOOKUP(C25,'Scenario III - Product Substitu'!$C$2:$W$111,21,0)</f>
        <v>K</v>
      </c>
      <c r="AN25" s="856">
        <f>SUMIF('Scenario III - Product Substitu'!$X$2:$X$111,C25,'Scenario III - Product Substitu'!$AG$2:$AG$111)</f>
        <v>0</v>
      </c>
      <c r="AO25" s="856">
        <f>SUMIF('Scenario III - Product Substitu'!$X$2:$X$111,C25,'Scenario III - Product Substitu'!$AH$2:$AH$111)</f>
        <v>0</v>
      </c>
      <c r="AP25" s="856">
        <f>SUMIF('Scenario III - Product Substitu'!$X$2:$X$111,C25,'Scenario III - Product Substitu'!$AI$2:$AI$111)</f>
        <v>0</v>
      </c>
      <c r="AQ25" s="856">
        <f t="shared" si="22"/>
        <v>2177.1484</v>
      </c>
      <c r="AR25" s="856">
        <f t="shared" si="23"/>
        <v>2177.1484</v>
      </c>
      <c r="AS25" s="856">
        <f t="shared" si="24"/>
        <v>2177.1484</v>
      </c>
      <c r="AT25" s="717">
        <f t="shared" si="25"/>
        <v>208184.9</v>
      </c>
      <c r="AU25" s="717">
        <f t="shared" si="26"/>
        <v>208184.9</v>
      </c>
      <c r="AV25" s="717">
        <f t="shared" si="27"/>
        <v>208184.9</v>
      </c>
      <c r="AW25" s="717">
        <f t="shared" si="28"/>
        <v>82373.6078</v>
      </c>
      <c r="AX25" s="717">
        <f t="shared" si="29"/>
        <v>82373.6078</v>
      </c>
      <c r="AY25" s="717">
        <f t="shared" si="30"/>
        <v>82373.6078</v>
      </c>
      <c r="AZ25" s="717">
        <f>VLOOKUP(C25,'Complexity Cost Adjustment'!$C$2:$AD$141,28, 0)*AQ25</f>
        <v>17024.20641</v>
      </c>
      <c r="BA25" s="717">
        <f>VLOOKUP(C25,'Complexity Cost Adjustment'!$C$2:$AD$141,28, 0)*AR25</f>
        <v>17024.20641</v>
      </c>
      <c r="BB25" s="717">
        <f>VLOOKUP(C25,'Complexity Cost Adjustment'!$C$2:$AD$141,28, 0)*AS25</f>
        <v>17024.20641</v>
      </c>
      <c r="BC25" s="717">
        <f>(AW25/$AW$88)*'Cost Distribution'!$B$13</f>
        <v>25664.188</v>
      </c>
      <c r="BD25" s="717">
        <f>(AX25/$AX$88)*'Cost Distribution'!$B$13</f>
        <v>25916.82251</v>
      </c>
      <c r="BE25" s="717">
        <f>(AY25/$AY$88)*'Cost Distribution'!$B$13</f>
        <v>26172.11967</v>
      </c>
      <c r="BF25" s="717">
        <f>(AT25/$AT$88)*'Cost Distribution'!$B$22</f>
        <v>52783.08244</v>
      </c>
      <c r="BG25" s="717">
        <f>(AU25/$AU$88)*'Cost Distribution'!$B$22</f>
        <v>53380.08516</v>
      </c>
      <c r="BH25" s="717">
        <f>(AV25/$AV$88)*'Cost Distribution'!$B$22</f>
        <v>53983.63523</v>
      </c>
    </row>
    <row r="26" ht="14.25" customHeight="1">
      <c r="A26" s="269" t="s">
        <v>133</v>
      </c>
      <c r="B26" s="269" t="s">
        <v>160</v>
      </c>
      <c r="C26" s="269">
        <v>1811041.0</v>
      </c>
      <c r="D26" s="269" t="s">
        <v>479</v>
      </c>
      <c r="E26" s="269" t="s">
        <v>190</v>
      </c>
      <c r="F26" s="269">
        <v>586.59965429238</v>
      </c>
      <c r="G26" s="259">
        <v>113520.33000000002</v>
      </c>
      <c r="H26" s="132">
        <v>1519.3528</v>
      </c>
      <c r="I26" s="259">
        <f t="shared" si="3"/>
        <v>74.71624102</v>
      </c>
      <c r="J26" s="263">
        <v>43639.4464</v>
      </c>
      <c r="K26" s="263">
        <v>11584.698400000001</v>
      </c>
      <c r="L26" s="263">
        <f t="shared" si="4"/>
        <v>55224.1448</v>
      </c>
      <c r="M26" s="259">
        <f>VLOOKUP(C26,'Appendix A -  Costs'!$A$2:$G$141,7,0)</f>
        <v>16697.44005</v>
      </c>
      <c r="N26" s="259">
        <f t="shared" si="5"/>
        <v>10.98983729</v>
      </c>
      <c r="O26" s="263">
        <f t="shared" si="6"/>
        <v>71921.58485</v>
      </c>
      <c r="P26" s="259">
        <f t="shared" si="7"/>
        <v>47.33698773</v>
      </c>
      <c r="Q26" s="259">
        <f t="shared" si="8"/>
        <v>58296.1852</v>
      </c>
      <c r="R26" s="259">
        <f t="shared" ref="R26:S26" si="81">Q26/H26</f>
        <v>38.36909058</v>
      </c>
      <c r="S26" s="526">
        <f t="shared" si="81"/>
        <v>0.513530794</v>
      </c>
      <c r="T26" s="259">
        <f t="shared" si="10"/>
        <v>41598.74515</v>
      </c>
      <c r="U26" s="259">
        <f t="shared" si="11"/>
        <v>27.37925329</v>
      </c>
      <c r="V26" s="526">
        <f t="shared" si="12"/>
        <v>0.3664431309</v>
      </c>
      <c r="W26" s="527">
        <f t="shared" si="13"/>
        <v>27767.86064</v>
      </c>
      <c r="X26" s="528">
        <f t="shared" ref="X26:X27" si="84">W26*0.255</f>
        <v>7080.804463</v>
      </c>
      <c r="Y26" s="528">
        <f>VLOOKUP(C26,'Warehouse Order &amp; Sales Handlin'!$B$2:$J$141,9,0)</f>
        <v>670.7757778</v>
      </c>
      <c r="Z26" s="528">
        <f>VLOOKUP(C26,'Warehouse Order &amp; Sales Handlin'!$B$2:$K$141,10,0)</f>
        <v>76.44</v>
      </c>
      <c r="AA26" s="528">
        <f>VLOOKUP(C26,'Freight Cost'!$AR$2:$AS$141,2,0)</f>
        <v>3965.76</v>
      </c>
      <c r="AB26" s="528">
        <f>VLOOKUP(C26,'CI Cost'!EL42:EM180,2,0)</f>
        <v>202.455405</v>
      </c>
      <c r="AC26" s="528">
        <f t="shared" si="15"/>
        <v>11996.23565</v>
      </c>
      <c r="AD26" s="528">
        <f t="shared" si="16"/>
        <v>7.895622166</v>
      </c>
      <c r="AE26" s="528">
        <f t="shared" si="17"/>
        <v>10.98934125</v>
      </c>
      <c r="AF26" s="528">
        <f t="shared" si="18"/>
        <v>16696.6864</v>
      </c>
      <c r="AG26" s="528">
        <f t="shared" si="19"/>
        <v>83917.06685</v>
      </c>
      <c r="AH26" s="528">
        <f t="shared" si="20"/>
        <v>29603.26315</v>
      </c>
      <c r="AI26" s="528">
        <f t="shared" ref="AI26:AJ26" si="82">AH26/H26</f>
        <v>19.48412716</v>
      </c>
      <c r="AJ26" s="526">
        <f t="shared" si="82"/>
        <v>0.260774992</v>
      </c>
      <c r="AK26" s="526" t="str">
        <f>VLOOKUP(C26,'ABC Analysis Results'!$A$2:$B$140,2,0)</f>
        <v>C</v>
      </c>
      <c r="AL26" s="526" t="str">
        <f>VLOOKUP(C26,'ABC Analysis Results'!$A$2:$C$140,3,0)</f>
        <v>C</v>
      </c>
      <c r="AM26" s="227" t="str">
        <f>VLOOKUP(C26,'Scenario III - Product Substitu'!$C$2:$W$111,21,0)</f>
        <v>K</v>
      </c>
      <c r="AN26" s="856">
        <f>SUMIF('Scenario III - Product Substitu'!$X$2:$X$111,C26,'Scenario III - Product Substitu'!$AG$2:$AG$111)</f>
        <v>0</v>
      </c>
      <c r="AO26" s="856">
        <f>SUMIF('Scenario III - Product Substitu'!$X$2:$X$111,C26,'Scenario III - Product Substitu'!$AH$2:$AH$111)</f>
        <v>0</v>
      </c>
      <c r="AP26" s="856">
        <f>SUMIF('Scenario III - Product Substitu'!$X$2:$X$111,C26,'Scenario III - Product Substitu'!$AI$2:$AI$111)</f>
        <v>0</v>
      </c>
      <c r="AQ26" s="856">
        <f t="shared" si="22"/>
        <v>1519.3528</v>
      </c>
      <c r="AR26" s="856">
        <f t="shared" si="23"/>
        <v>1519.3528</v>
      </c>
      <c r="AS26" s="856">
        <f t="shared" si="24"/>
        <v>1519.3528</v>
      </c>
      <c r="AT26" s="717">
        <f t="shared" si="25"/>
        <v>113520.33</v>
      </c>
      <c r="AU26" s="717">
        <f t="shared" si="26"/>
        <v>113520.33</v>
      </c>
      <c r="AV26" s="717">
        <f t="shared" si="27"/>
        <v>113520.33</v>
      </c>
      <c r="AW26" s="717">
        <f t="shared" si="28"/>
        <v>55224.1448</v>
      </c>
      <c r="AX26" s="717">
        <f t="shared" si="29"/>
        <v>55224.1448</v>
      </c>
      <c r="AY26" s="717">
        <f t="shared" si="30"/>
        <v>55224.1448</v>
      </c>
      <c r="AZ26" s="717">
        <f>VLOOKUP(C26,'Complexity Cost Adjustment'!$C$2:$AD$141,28, 0)*AQ26</f>
        <v>11996.23565</v>
      </c>
      <c r="BA26" s="717">
        <f>VLOOKUP(C26,'Complexity Cost Adjustment'!$C$2:$AD$141,28, 0)*AR26</f>
        <v>11996.23565</v>
      </c>
      <c r="BB26" s="717">
        <f>VLOOKUP(C26,'Complexity Cost Adjustment'!$C$2:$AD$141,28, 0)*AS26</f>
        <v>11996.23565</v>
      </c>
      <c r="BC26" s="717">
        <f>(AW26/$AW$88)*'Cost Distribution'!$B$13</f>
        <v>17205.54522</v>
      </c>
      <c r="BD26" s="717">
        <f>(AX26/$AX$88)*'Cost Distribution'!$B$13</f>
        <v>17374.91409</v>
      </c>
      <c r="BE26" s="717">
        <f>(AY26/$AY$88)*'Cost Distribution'!$B$13</f>
        <v>17546.06803</v>
      </c>
      <c r="BF26" s="717">
        <f>(AT26/$AT$88)*'Cost Distribution'!$B$22</f>
        <v>28781.88061</v>
      </c>
      <c r="BG26" s="717">
        <f>(AU26/$AU$88)*'Cost Distribution'!$B$22</f>
        <v>29107.41789</v>
      </c>
      <c r="BH26" s="717">
        <f>(AV26/$AV$88)*'Cost Distribution'!$B$22</f>
        <v>29436.52535</v>
      </c>
    </row>
    <row r="27" ht="14.25" customHeight="1">
      <c r="A27" s="275" t="s">
        <v>133</v>
      </c>
      <c r="B27" s="275" t="s">
        <v>162</v>
      </c>
      <c r="C27" s="275">
        <v>1811043.0</v>
      </c>
      <c r="D27" s="275" t="s">
        <v>479</v>
      </c>
      <c r="E27" s="275" t="s">
        <v>190</v>
      </c>
      <c r="F27" s="275">
        <v>821.23586159868</v>
      </c>
      <c r="G27" s="279">
        <v>939525.0800000001</v>
      </c>
      <c r="H27" s="135">
        <v>9299.3124</v>
      </c>
      <c r="I27" s="279">
        <f t="shared" si="3"/>
        <v>101.031672</v>
      </c>
      <c r="J27" s="281">
        <v>233667.72</v>
      </c>
      <c r="K27" s="281">
        <v>60135.075000000004</v>
      </c>
      <c r="L27" s="281">
        <f t="shared" si="4"/>
        <v>293802.795</v>
      </c>
      <c r="M27" s="259">
        <f>VLOOKUP(C27,'Appendix A -  Costs'!$A$2:$G$141,7,0)</f>
        <v>88833.50887</v>
      </c>
      <c r="N27" s="279">
        <f t="shared" si="5"/>
        <v>9.552696484</v>
      </c>
      <c r="O27" s="281">
        <f t="shared" si="6"/>
        <v>382636.3039</v>
      </c>
      <c r="P27" s="279">
        <f t="shared" si="7"/>
        <v>41.14673079</v>
      </c>
      <c r="Q27" s="279">
        <f t="shared" si="8"/>
        <v>645722.285</v>
      </c>
      <c r="R27" s="279">
        <f t="shared" ref="R27:S27" si="83">Q27/H27</f>
        <v>69.43763767</v>
      </c>
      <c r="S27" s="529">
        <f t="shared" si="83"/>
        <v>0.6872858413</v>
      </c>
      <c r="T27" s="279">
        <f t="shared" si="10"/>
        <v>556888.7761</v>
      </c>
      <c r="U27" s="279">
        <f t="shared" si="11"/>
        <v>59.88494118</v>
      </c>
      <c r="V27" s="529">
        <f t="shared" si="12"/>
        <v>0.5927343378</v>
      </c>
      <c r="W27" s="530">
        <f t="shared" si="13"/>
        <v>33791.17091</v>
      </c>
      <c r="X27" s="531">
        <f t="shared" si="84"/>
        <v>8616.748583</v>
      </c>
      <c r="Y27" s="531">
        <f>VLOOKUP(C27,'Warehouse Order &amp; Sales Handlin'!$B$2:$J$141,9,0)</f>
        <v>8858.176143</v>
      </c>
      <c r="Z27" s="531">
        <f>VLOOKUP(C27,'Warehouse Order &amp; Sales Handlin'!$B$2:$K$141,10,0)</f>
        <v>2726.394</v>
      </c>
      <c r="AA27" s="531">
        <f>VLOOKUP(C27,'Freight Cost'!$AR$2:$AS$141,2,0)</f>
        <v>23794.56</v>
      </c>
      <c r="AB27" s="531">
        <f>VLOOKUP(C27,'CI Cost'!EL44:EM182,2,0)</f>
        <v>60.638145</v>
      </c>
      <c r="AC27" s="528">
        <f t="shared" si="15"/>
        <v>44056.51687</v>
      </c>
      <c r="AD27" s="528">
        <f t="shared" si="16"/>
        <v>4.737610156</v>
      </c>
      <c r="AE27" s="531">
        <f t="shared" si="17"/>
        <v>9.552567344</v>
      </c>
      <c r="AF27" s="531">
        <f t="shared" si="18"/>
        <v>88832.30795</v>
      </c>
      <c r="AG27" s="531">
        <f t="shared" si="19"/>
        <v>426691.6198</v>
      </c>
      <c r="AH27" s="531">
        <f t="shared" si="20"/>
        <v>512833.4602</v>
      </c>
      <c r="AI27" s="531">
        <f t="shared" ref="AI27:AJ27" si="85">AH27/H27</f>
        <v>55.14746017</v>
      </c>
      <c r="AJ27" s="529">
        <f t="shared" si="85"/>
        <v>0.5458432894</v>
      </c>
      <c r="AK27" s="529" t="str">
        <f>VLOOKUP(C27,'ABC Analysis Results'!$A$2:$B$140,2,0)</f>
        <v>A</v>
      </c>
      <c r="AL27" s="529" t="str">
        <f>VLOOKUP(C27,'ABC Analysis Results'!$A$2:$C$140,3,0)</f>
        <v>A</v>
      </c>
      <c r="AM27" s="227" t="str">
        <f>VLOOKUP(C27,'Scenario III - Product Substitu'!$C$2:$W$111,21,0)</f>
        <v>#N/A</v>
      </c>
      <c r="AN27" s="856">
        <f>SUMIF('Scenario III - Product Substitu'!$X$2:$X$111,C27,'Scenario III - Product Substitu'!$AG$2:$AG$111)</f>
        <v>1014.6157</v>
      </c>
      <c r="AO27" s="856">
        <f>SUMIF('Scenario III - Product Substitu'!$X$2:$X$111,C27,'Scenario III - Product Substitu'!$AH$2:$AH$111)</f>
        <v>811.69256</v>
      </c>
      <c r="AP27" s="856">
        <f>SUMIF('Scenario III - Product Substitu'!$X$2:$X$111,C27,'Scenario III - Product Substitu'!$AI$2:$AI$111)</f>
        <v>608.76942</v>
      </c>
      <c r="AQ27" s="856">
        <f t="shared" si="22"/>
        <v>10313.9281</v>
      </c>
      <c r="AR27" s="856">
        <f t="shared" si="23"/>
        <v>10111.00496</v>
      </c>
      <c r="AS27" s="856">
        <f t="shared" si="24"/>
        <v>9908.08182</v>
      </c>
      <c r="AT27" s="717">
        <f t="shared" si="25"/>
        <v>1042033.401</v>
      </c>
      <c r="AU27" s="717">
        <f t="shared" si="26"/>
        <v>1021531.736</v>
      </c>
      <c r="AV27" s="717">
        <f t="shared" si="27"/>
        <v>1001030.072</v>
      </c>
      <c r="AW27" s="717">
        <f t="shared" si="28"/>
        <v>325858.5982</v>
      </c>
      <c r="AX27" s="717">
        <f t="shared" si="29"/>
        <v>319447.4376</v>
      </c>
      <c r="AY27" s="717">
        <f t="shared" si="30"/>
        <v>313036.2769</v>
      </c>
      <c r="AZ27" s="717">
        <f>VLOOKUP(C27,'Complexity Cost Adjustment'!$C$2:$AD$141,28, 0)*AQ27</f>
        <v>48863.37052</v>
      </c>
      <c r="BA27" s="717">
        <f>VLOOKUP(C27,'Complexity Cost Adjustment'!$C$2:$AD$141,28, 0)*AR27</f>
        <v>47901.99979</v>
      </c>
      <c r="BB27" s="717">
        <f>VLOOKUP(C27,'Complexity Cost Adjustment'!$C$2:$AD$141,28, 0)*AS27</f>
        <v>46940.62906</v>
      </c>
      <c r="BC27" s="717">
        <f>(AW27/$AW$88)*'Cost Distribution'!$B$13</f>
        <v>101523.9778</v>
      </c>
      <c r="BD27" s="717">
        <f>(AX27/$AX$88)*'Cost Distribution'!$B$13</f>
        <v>100506.2515</v>
      </c>
      <c r="BE27" s="717">
        <f>(AY27/$AY$88)*'Cost Distribution'!$B$13</f>
        <v>99459.31858</v>
      </c>
      <c r="BF27" s="717">
        <f>(AT27/$AT$88)*'Cost Distribution'!$B$22</f>
        <v>264196.5622</v>
      </c>
      <c r="BG27" s="717">
        <f>(AU27/$AU$88)*'Cost Distribution'!$B$22</f>
        <v>261927.9837</v>
      </c>
      <c r="BH27" s="717">
        <f>(AV27/$AV$88)*'Cost Distribution'!$B$22</f>
        <v>259573.3037</v>
      </c>
    </row>
    <row r="28" ht="14.25" customHeight="1">
      <c r="A28" s="269" t="s">
        <v>163</v>
      </c>
      <c r="B28" s="269" t="s">
        <v>164</v>
      </c>
      <c r="C28" s="269">
        <v>1811044.0</v>
      </c>
      <c r="D28" s="269" t="s">
        <v>479</v>
      </c>
      <c r="E28" s="269" t="s">
        <v>188</v>
      </c>
      <c r="F28" s="269">
        <v>280.291865742115</v>
      </c>
      <c r="G28" s="259">
        <v>604891.248</v>
      </c>
      <c r="H28" s="132">
        <v>6651.7901999999995</v>
      </c>
      <c r="I28" s="259">
        <f t="shared" si="3"/>
        <v>90.93660952</v>
      </c>
      <c r="J28" s="263">
        <v>280225.52800000005</v>
      </c>
      <c r="K28" s="263">
        <v>77430.73800000001</v>
      </c>
      <c r="L28" s="263">
        <f t="shared" si="4"/>
        <v>357656.266</v>
      </c>
      <c r="M28" s="259">
        <f>VLOOKUP(C28,'Appendix A -  Costs'!$A$2:$G$141,7,0)</f>
        <v>108140.0913</v>
      </c>
      <c r="N28" s="259">
        <f t="shared" si="5"/>
        <v>16.25729135</v>
      </c>
      <c r="O28" s="263">
        <f t="shared" si="6"/>
        <v>465796.3573</v>
      </c>
      <c r="P28" s="259">
        <f t="shared" si="7"/>
        <v>70.02571388</v>
      </c>
      <c r="Q28" s="259">
        <f t="shared" si="8"/>
        <v>247234.982</v>
      </c>
      <c r="R28" s="259">
        <f t="shared" ref="R28:S28" si="86">Q28/H28</f>
        <v>37.16818699</v>
      </c>
      <c r="S28" s="526">
        <f t="shared" si="86"/>
        <v>0.4087263336</v>
      </c>
      <c r="T28" s="259">
        <f t="shared" si="10"/>
        <v>139094.8907</v>
      </c>
      <c r="U28" s="259">
        <f t="shared" si="11"/>
        <v>20.91089564</v>
      </c>
      <c r="V28" s="526">
        <f t="shared" si="12"/>
        <v>0.229950245</v>
      </c>
      <c r="W28" s="527">
        <f t="shared" si="13"/>
        <v>19627.63799</v>
      </c>
      <c r="X28" s="528">
        <f>W28*0.275</f>
        <v>5397.600448</v>
      </c>
      <c r="Y28" s="528">
        <f>VLOOKUP(C28,'Warehouse Order &amp; Sales Handlin'!$B$2:$J$141,9,0)</f>
        <v>7493.323842</v>
      </c>
      <c r="Z28" s="528">
        <f>VLOOKUP(C28,'Warehouse Order &amp; Sales Handlin'!$B$2:$K$141,10,0)</f>
        <v>2452.917749</v>
      </c>
      <c r="AA28" s="528">
        <f>VLOOKUP(C28,'Freight Cost'!$AR$2:$AS$141,2,0)</f>
        <v>11280.384</v>
      </c>
      <c r="AB28" s="528">
        <f>VLOOKUP(C28,'CI Cost'!EL45:EM183,2,0)</f>
        <v>63.130665</v>
      </c>
      <c r="AC28" s="528">
        <f t="shared" si="15"/>
        <v>26687.3567</v>
      </c>
      <c r="AD28" s="528">
        <f t="shared" si="16"/>
        <v>4.012056289</v>
      </c>
      <c r="AE28" s="528">
        <f t="shared" si="17"/>
        <v>16.25706254</v>
      </c>
      <c r="AF28" s="528">
        <f t="shared" si="18"/>
        <v>108138.5693</v>
      </c>
      <c r="AG28" s="528">
        <f t="shared" si="19"/>
        <v>492482.192</v>
      </c>
      <c r="AH28" s="528">
        <f t="shared" si="20"/>
        <v>112409.056</v>
      </c>
      <c r="AI28" s="528">
        <f t="shared" ref="AI28:AJ28" si="87">AH28/H28</f>
        <v>16.89906816</v>
      </c>
      <c r="AJ28" s="526">
        <f t="shared" si="87"/>
        <v>0.1858334971</v>
      </c>
      <c r="AK28" s="526" t="str">
        <f>VLOOKUP(C28,'ABC Analysis Results'!$A$2:$B$140,2,0)</f>
        <v>A</v>
      </c>
      <c r="AL28" s="526" t="str">
        <f>VLOOKUP(C28,'ABC Analysis Results'!$A$2:$C$140,3,0)</f>
        <v>B</v>
      </c>
      <c r="AM28" s="227" t="str">
        <f>VLOOKUP(C28,'Scenario III - Product Substitu'!$C$2:$W$111,21,0)</f>
        <v>K</v>
      </c>
      <c r="AN28" s="856">
        <f>SUMIF('Scenario III - Product Substitu'!$X$2:$X$111,C28,'Scenario III - Product Substitu'!$AG$2:$AG$111)</f>
        <v>497.89156</v>
      </c>
      <c r="AO28" s="856">
        <f>SUMIF('Scenario III - Product Substitu'!$X$2:$X$111,C28,'Scenario III - Product Substitu'!$AH$2:$AH$111)</f>
        <v>367.32232</v>
      </c>
      <c r="AP28" s="856">
        <f>SUMIF('Scenario III - Product Substitu'!$X$2:$X$111,C28,'Scenario III - Product Substitu'!$AI$2:$AI$111)</f>
        <v>236.75308</v>
      </c>
      <c r="AQ28" s="856">
        <f t="shared" si="22"/>
        <v>7149.68176</v>
      </c>
      <c r="AR28" s="856">
        <f t="shared" si="23"/>
        <v>7019.11252</v>
      </c>
      <c r="AS28" s="856">
        <f t="shared" si="24"/>
        <v>6888.54328</v>
      </c>
      <c r="AT28" s="717">
        <f t="shared" si="25"/>
        <v>650167.8184</v>
      </c>
      <c r="AU28" s="717">
        <f t="shared" si="26"/>
        <v>638294.2944</v>
      </c>
      <c r="AV28" s="717">
        <f t="shared" si="27"/>
        <v>626420.7704</v>
      </c>
      <c r="AW28" s="717">
        <f t="shared" si="28"/>
        <v>384427.1098</v>
      </c>
      <c r="AX28" s="717">
        <f t="shared" si="29"/>
        <v>377406.6077</v>
      </c>
      <c r="AY28" s="717">
        <f t="shared" si="30"/>
        <v>370386.1056</v>
      </c>
      <c r="AZ28" s="717">
        <f>VLOOKUP(C28,'Complexity Cost Adjustment'!$C$2:$AD$141,28, 0)*AQ28</f>
        <v>28684.92567</v>
      </c>
      <c r="BA28" s="717">
        <f>VLOOKUP(C28,'Complexity Cost Adjustment'!$C$2:$AD$141,28, 0)*AR28</f>
        <v>28161.07453</v>
      </c>
      <c r="BB28" s="717">
        <f>VLOOKUP(C28,'Complexity Cost Adjustment'!$C$2:$AD$141,28, 0)*AS28</f>
        <v>27637.22339</v>
      </c>
      <c r="BC28" s="717">
        <f>(AW28/$AW$88)*'Cost Distribution'!$B$13</f>
        <v>119771.4885</v>
      </c>
      <c r="BD28" s="717">
        <f>(AX28/$AX$88)*'Cost Distribution'!$B$13</f>
        <v>118741.6738</v>
      </c>
      <c r="BE28" s="717">
        <f>(AY28/$AY$88)*'Cost Distribution'!$B$13</f>
        <v>117680.7686</v>
      </c>
      <c r="BF28" s="717">
        <f>(AT28/$AT$88)*'Cost Distribution'!$B$22</f>
        <v>164843.1829</v>
      </c>
      <c r="BG28" s="717">
        <f>(AU28/$AU$88)*'Cost Distribution'!$B$22</f>
        <v>163663.185</v>
      </c>
      <c r="BH28" s="717">
        <f>(AV28/$AV$88)*'Cost Distribution'!$B$22</f>
        <v>162434.7893</v>
      </c>
    </row>
    <row r="29" ht="14.25" customHeight="1">
      <c r="A29" s="269" t="s">
        <v>163</v>
      </c>
      <c r="B29" s="269" t="s">
        <v>171</v>
      </c>
      <c r="C29" s="269">
        <v>1811050.0</v>
      </c>
      <c r="D29" s="269" t="s">
        <v>479</v>
      </c>
      <c r="E29" s="269" t="s">
        <v>190</v>
      </c>
      <c r="F29" s="269">
        <v>2307.2189682756098</v>
      </c>
      <c r="G29" s="259">
        <v>1230674.778</v>
      </c>
      <c r="H29" s="132">
        <v>19515.371199999998</v>
      </c>
      <c r="I29" s="259">
        <f t="shared" si="3"/>
        <v>63.06181755</v>
      </c>
      <c r="J29" s="263">
        <v>394846.1352</v>
      </c>
      <c r="K29" s="263">
        <v>98711.5338</v>
      </c>
      <c r="L29" s="263">
        <f t="shared" si="4"/>
        <v>493557.669</v>
      </c>
      <c r="M29" s="259">
        <f>VLOOKUP(C29,'Appendix A -  Costs'!$A$2:$G$141,7,0)</f>
        <v>149230.9138</v>
      </c>
      <c r="N29" s="259">
        <f t="shared" si="5"/>
        <v>7.646839624</v>
      </c>
      <c r="O29" s="263">
        <f t="shared" si="6"/>
        <v>642788.5828</v>
      </c>
      <c r="P29" s="259">
        <f t="shared" si="7"/>
        <v>32.93755349</v>
      </c>
      <c r="Q29" s="259">
        <f t="shared" si="8"/>
        <v>737117.109</v>
      </c>
      <c r="R29" s="259">
        <f t="shared" ref="R29:S29" si="88">Q29/H29</f>
        <v>37.77110368</v>
      </c>
      <c r="S29" s="526">
        <f t="shared" si="88"/>
        <v>0.5989536165</v>
      </c>
      <c r="T29" s="259">
        <f t="shared" si="10"/>
        <v>587886.1952</v>
      </c>
      <c r="U29" s="259">
        <f t="shared" si="11"/>
        <v>30.12426406</v>
      </c>
      <c r="V29" s="526">
        <f t="shared" si="12"/>
        <v>0.4776941932</v>
      </c>
      <c r="W29" s="527">
        <f t="shared" si="13"/>
        <v>75994.14818</v>
      </c>
      <c r="X29" s="528">
        <f t="shared" ref="X29:X30" si="91">W29*0.255</f>
        <v>19378.50779</v>
      </c>
      <c r="Y29" s="528">
        <f>VLOOKUP(C29,'Warehouse Order &amp; Sales Handlin'!$B$2:$J$141,9,0)</f>
        <v>6091.637397</v>
      </c>
      <c r="Z29" s="528">
        <f>VLOOKUP(C29,'Warehouse Order &amp; Sales Handlin'!$B$2:$K$141,10,0)</f>
        <v>291.408</v>
      </c>
      <c r="AA29" s="528">
        <f>VLOOKUP(C29,'Freight Cost'!$AR$2:$AS$141,2,0)</f>
        <v>49704.192</v>
      </c>
      <c r="AB29" s="528">
        <f>VLOOKUP(C29,'CI Cost'!EL51:EM189,2,0)</f>
        <v>63.733995</v>
      </c>
      <c r="AC29" s="528">
        <f t="shared" si="15"/>
        <v>75529.47918</v>
      </c>
      <c r="AD29" s="528">
        <f t="shared" si="16"/>
        <v>3.870255831</v>
      </c>
      <c r="AE29" s="528">
        <f t="shared" si="17"/>
        <v>7.646730971</v>
      </c>
      <c r="AF29" s="528">
        <f t="shared" si="18"/>
        <v>149228.7934</v>
      </c>
      <c r="AG29" s="528">
        <f t="shared" si="19"/>
        <v>718315.9415</v>
      </c>
      <c r="AH29" s="528">
        <f t="shared" si="20"/>
        <v>512358.8365</v>
      </c>
      <c r="AI29" s="528">
        <f t="shared" ref="AI29:AJ29" si="89">AH29/H29</f>
        <v>26.25411688</v>
      </c>
      <c r="AJ29" s="526">
        <f t="shared" si="89"/>
        <v>0.4163235045</v>
      </c>
      <c r="AK29" s="526" t="str">
        <f>VLOOKUP(C29,'ABC Analysis Results'!$A$2:$B$140,2,0)</f>
        <v>A</v>
      </c>
      <c r="AL29" s="526" t="str">
        <f>VLOOKUP(C29,'ABC Analysis Results'!$A$2:$C$140,3,0)</f>
        <v>A</v>
      </c>
      <c r="AM29" s="227" t="str">
        <f>VLOOKUP(C29,'Scenario III - Product Substitu'!$C$2:$W$111,21,0)</f>
        <v>#N/A</v>
      </c>
      <c r="AN29" s="856">
        <f>SUMIF('Scenario III - Product Substitu'!$X$2:$X$111,C29,'Scenario III - Product Substitu'!$AG$2:$AG$111)</f>
        <v>1905.86252</v>
      </c>
      <c r="AO29" s="856">
        <f>SUMIF('Scenario III - Product Substitu'!$X$2:$X$111,C29,'Scenario III - Product Substitu'!$AH$2:$AH$111)</f>
        <v>1486.0404</v>
      </c>
      <c r="AP29" s="856">
        <f>SUMIF('Scenario III - Product Substitu'!$X$2:$X$111,C29,'Scenario III - Product Substitu'!$AI$2:$AI$111)</f>
        <v>1066.21828</v>
      </c>
      <c r="AQ29" s="856">
        <f t="shared" si="22"/>
        <v>21421.23372</v>
      </c>
      <c r="AR29" s="856">
        <f t="shared" si="23"/>
        <v>21001.4116</v>
      </c>
      <c r="AS29" s="856">
        <f t="shared" si="24"/>
        <v>20581.58948</v>
      </c>
      <c r="AT29" s="717">
        <f t="shared" si="25"/>
        <v>1350861.933</v>
      </c>
      <c r="AU29" s="717">
        <f t="shared" si="26"/>
        <v>1324387.187</v>
      </c>
      <c r="AV29" s="717">
        <f t="shared" si="27"/>
        <v>1297912.441</v>
      </c>
      <c r="AW29" s="717">
        <f t="shared" si="28"/>
        <v>541758.2927</v>
      </c>
      <c r="AX29" s="717">
        <f t="shared" si="29"/>
        <v>531140.6915</v>
      </c>
      <c r="AY29" s="717">
        <f t="shared" si="30"/>
        <v>520523.0904</v>
      </c>
      <c r="AZ29" s="717">
        <f>VLOOKUP(C29,'Complexity Cost Adjustment'!$C$2:$AD$141,28, 0)*AQ29</f>
        <v>82905.65471</v>
      </c>
      <c r="BA29" s="717">
        <f>VLOOKUP(C29,'Complexity Cost Adjustment'!$C$2:$AD$141,28, 0)*AR29</f>
        <v>81280.8357</v>
      </c>
      <c r="BB29" s="717">
        <f>VLOOKUP(C29,'Complexity Cost Adjustment'!$C$2:$AD$141,28, 0)*AS29</f>
        <v>79656.01669</v>
      </c>
      <c r="BC29" s="717">
        <f>(AW29/$AW$88)*'Cost Distribution'!$B$13</f>
        <v>168789.3373</v>
      </c>
      <c r="BD29" s="717">
        <f>(AX29/$AX$88)*'Cost Distribution'!$B$13</f>
        <v>167110.3087</v>
      </c>
      <c r="BE29" s="717">
        <f>(AY29/$AY$88)*'Cost Distribution'!$B$13</f>
        <v>165382.9786</v>
      </c>
      <c r="BF29" s="717">
        <f>(AT29/$AT$88)*'Cost Distribution'!$B$22</f>
        <v>342496.7745</v>
      </c>
      <c r="BG29" s="717">
        <f>(AU29/$AU$88)*'Cost Distribution'!$B$22</f>
        <v>339582.2695</v>
      </c>
      <c r="BH29" s="717">
        <f>(AV29/$AV$88)*'Cost Distribution'!$B$22</f>
        <v>336556.7424</v>
      </c>
    </row>
    <row r="30" ht="14.25" customHeight="1">
      <c r="A30" s="269" t="s">
        <v>163</v>
      </c>
      <c r="B30" s="269" t="s">
        <v>173</v>
      </c>
      <c r="C30" s="269">
        <v>1811052.0</v>
      </c>
      <c r="D30" s="269" t="s">
        <v>479</v>
      </c>
      <c r="E30" s="269" t="s">
        <v>190</v>
      </c>
      <c r="F30" s="269">
        <v>2692.3951552088674</v>
      </c>
      <c r="G30" s="259">
        <v>430584.952</v>
      </c>
      <c r="H30" s="132">
        <v>8259.1135</v>
      </c>
      <c r="I30" s="259">
        <f t="shared" si="3"/>
        <v>52.13452412</v>
      </c>
      <c r="J30" s="263">
        <v>158227.6608</v>
      </c>
      <c r="K30" s="263">
        <v>40381.0176</v>
      </c>
      <c r="L30" s="263">
        <f t="shared" si="4"/>
        <v>198608.6784</v>
      </c>
      <c r="M30" s="259">
        <f>VLOOKUP(C30,'Appendix A -  Costs'!$A$2:$G$141,7,0)</f>
        <v>60050.84395</v>
      </c>
      <c r="N30" s="259">
        <f t="shared" si="5"/>
        <v>7.270858301</v>
      </c>
      <c r="O30" s="263">
        <f t="shared" si="6"/>
        <v>258659.5223</v>
      </c>
      <c r="P30" s="259">
        <f t="shared" si="7"/>
        <v>31.31807334</v>
      </c>
      <c r="Q30" s="259">
        <f t="shared" si="8"/>
        <v>231976.2736</v>
      </c>
      <c r="R30" s="259">
        <f t="shared" ref="R30:S30" si="90">Q30/H30</f>
        <v>28.08730908</v>
      </c>
      <c r="S30" s="526">
        <f t="shared" si="90"/>
        <v>0.5387468199</v>
      </c>
      <c r="T30" s="259">
        <f t="shared" si="10"/>
        <v>171925.4297</v>
      </c>
      <c r="U30" s="259">
        <f t="shared" si="11"/>
        <v>20.81645078</v>
      </c>
      <c r="V30" s="526">
        <f t="shared" si="12"/>
        <v>0.399283414</v>
      </c>
      <c r="W30" s="527">
        <f t="shared" si="13"/>
        <v>84320.62894</v>
      </c>
      <c r="X30" s="528">
        <f t="shared" si="91"/>
        <v>21501.76038</v>
      </c>
      <c r="Y30" s="528">
        <f>VLOOKUP(C30,'Warehouse Order &amp; Sales Handlin'!$B$2:$J$141,9,0)</f>
        <v>2978.694861</v>
      </c>
      <c r="Z30" s="528">
        <f>VLOOKUP(C30,'Warehouse Order &amp; Sales Handlin'!$B$2:$K$141,10,0)</f>
        <v>297.402</v>
      </c>
      <c r="AA30" s="528">
        <f>VLOOKUP(C30,'Freight Cost'!$AR$2:$AS$141,2,0)</f>
        <v>21150.72</v>
      </c>
      <c r="AB30" s="528">
        <f>VLOOKUP(C30,'CI Cost'!EL53:EM191,2,0)</f>
        <v>382.85247</v>
      </c>
      <c r="AC30" s="528">
        <f t="shared" si="15"/>
        <v>46311.42971</v>
      </c>
      <c r="AD30" s="528">
        <f t="shared" si="16"/>
        <v>5.607312421</v>
      </c>
      <c r="AE30" s="528">
        <f t="shared" si="17"/>
        <v>7.270237707</v>
      </c>
      <c r="AF30" s="528">
        <f t="shared" si="18"/>
        <v>60045.71839</v>
      </c>
      <c r="AG30" s="528">
        <f t="shared" si="19"/>
        <v>304965.8265</v>
      </c>
      <c r="AH30" s="528">
        <f t="shared" si="20"/>
        <v>125619.1255</v>
      </c>
      <c r="AI30" s="528">
        <f t="shared" ref="AI30:AJ30" si="92">AH30/H30</f>
        <v>15.20975895</v>
      </c>
      <c r="AJ30" s="526">
        <f t="shared" si="92"/>
        <v>0.2917406308</v>
      </c>
      <c r="AK30" s="526" t="str">
        <f>VLOOKUP(C30,'ABC Analysis Results'!$A$2:$B$140,2,0)</f>
        <v>A</v>
      </c>
      <c r="AL30" s="526" t="str">
        <f>VLOOKUP(C30,'ABC Analysis Results'!$A$2:$C$140,3,0)</f>
        <v>B</v>
      </c>
      <c r="AM30" s="227" t="str">
        <f>VLOOKUP(C30,'Scenario III - Product Substitu'!$C$2:$W$111,21,0)</f>
        <v>K</v>
      </c>
      <c r="AN30" s="856">
        <f>SUMIF('Scenario III - Product Substitu'!$X$2:$X$111,C30,'Scenario III - Product Substitu'!$AG$2:$AG$111)</f>
        <v>0</v>
      </c>
      <c r="AO30" s="856">
        <f>SUMIF('Scenario III - Product Substitu'!$X$2:$X$111,C30,'Scenario III - Product Substitu'!$AH$2:$AH$111)</f>
        <v>0</v>
      </c>
      <c r="AP30" s="856">
        <f>SUMIF('Scenario III - Product Substitu'!$X$2:$X$111,C30,'Scenario III - Product Substitu'!$AI$2:$AI$111)</f>
        <v>0</v>
      </c>
      <c r="AQ30" s="856">
        <f t="shared" si="22"/>
        <v>8259.1135</v>
      </c>
      <c r="AR30" s="856">
        <f t="shared" si="23"/>
        <v>8259.1135</v>
      </c>
      <c r="AS30" s="856">
        <f t="shared" si="24"/>
        <v>8259.1135</v>
      </c>
      <c r="AT30" s="717">
        <f t="shared" si="25"/>
        <v>430584.952</v>
      </c>
      <c r="AU30" s="717">
        <f t="shared" si="26"/>
        <v>430584.952</v>
      </c>
      <c r="AV30" s="717">
        <f t="shared" si="27"/>
        <v>430584.952</v>
      </c>
      <c r="AW30" s="717">
        <f t="shared" si="28"/>
        <v>198608.6784</v>
      </c>
      <c r="AX30" s="717">
        <f t="shared" si="29"/>
        <v>198608.6784</v>
      </c>
      <c r="AY30" s="717">
        <f t="shared" si="30"/>
        <v>198608.6784</v>
      </c>
      <c r="AZ30" s="717">
        <f>VLOOKUP(C30,'Complexity Cost Adjustment'!$C$2:$AD$141,28, 0)*AQ30</f>
        <v>46311.42971</v>
      </c>
      <c r="BA30" s="717">
        <f>VLOOKUP(C30,'Complexity Cost Adjustment'!$C$2:$AD$141,28, 0)*AR30</f>
        <v>46311.42971</v>
      </c>
      <c r="BB30" s="717">
        <f>VLOOKUP(C30,'Complexity Cost Adjustment'!$C$2:$AD$141,28, 0)*AS30</f>
        <v>46311.42971</v>
      </c>
      <c r="BC30" s="717">
        <f>(AW30/$AW$88)*'Cost Distribution'!$B$13</f>
        <v>61878.19857</v>
      </c>
      <c r="BD30" s="717">
        <f>(AX30/$AX$88)*'Cost Distribution'!$B$13</f>
        <v>62487.3185</v>
      </c>
      <c r="BE30" s="717">
        <f>(AY30/$AY$88)*'Cost Distribution'!$B$13</f>
        <v>63102.85827</v>
      </c>
      <c r="BF30" s="717">
        <f>(AT30/$AT$88)*'Cost Distribution'!$B$22</f>
        <v>109170.2665</v>
      </c>
      <c r="BG30" s="717">
        <f>(AU30/$AU$88)*'Cost Distribution'!$B$22</f>
        <v>110405.0361</v>
      </c>
      <c r="BH30" s="717">
        <f>(AV30/$AV$88)*'Cost Distribution'!$B$22</f>
        <v>111653.3475</v>
      </c>
    </row>
    <row r="31" ht="14.25" customHeight="1">
      <c r="A31" s="269" t="s">
        <v>163</v>
      </c>
      <c r="B31" s="269" t="s">
        <v>174</v>
      </c>
      <c r="C31" s="269">
        <v>1811053.0</v>
      </c>
      <c r="D31" s="269" t="s">
        <v>479</v>
      </c>
      <c r="E31" s="269" t="s">
        <v>188</v>
      </c>
      <c r="F31" s="269">
        <v>653.43404250078</v>
      </c>
      <c r="G31" s="259">
        <v>233078.466</v>
      </c>
      <c r="H31" s="132">
        <v>3422.1032999999998</v>
      </c>
      <c r="I31" s="259">
        <f t="shared" si="3"/>
        <v>68.10971077</v>
      </c>
      <c r="J31" s="263">
        <v>66243.43440000001</v>
      </c>
      <c r="K31" s="263">
        <v>17229.984200000003</v>
      </c>
      <c r="L31" s="263">
        <f t="shared" si="4"/>
        <v>83473.4186</v>
      </c>
      <c r="M31" s="259">
        <f>VLOOKUP(C31,'Appendix A -  Costs'!$A$2:$G$141,7,0)</f>
        <v>25238.82277</v>
      </c>
      <c r="N31" s="259">
        <f t="shared" si="5"/>
        <v>7.375236968</v>
      </c>
      <c r="O31" s="263">
        <f t="shared" si="6"/>
        <v>108712.2414</v>
      </c>
      <c r="P31" s="259">
        <f t="shared" si="7"/>
        <v>31.76766796</v>
      </c>
      <c r="Q31" s="259">
        <f t="shared" si="8"/>
        <v>149605.0474</v>
      </c>
      <c r="R31" s="259">
        <f t="shared" ref="R31:S31" si="93">Q31/H31</f>
        <v>43.71727978</v>
      </c>
      <c r="S31" s="526">
        <f t="shared" si="93"/>
        <v>0.6418655913</v>
      </c>
      <c r="T31" s="259">
        <f t="shared" si="10"/>
        <v>124366.2246</v>
      </c>
      <c r="U31" s="259">
        <f t="shared" si="11"/>
        <v>36.34204281</v>
      </c>
      <c r="V31" s="526">
        <f t="shared" si="12"/>
        <v>0.5335809299</v>
      </c>
      <c r="W31" s="527">
        <f t="shared" si="13"/>
        <v>20758.0757</v>
      </c>
      <c r="X31" s="528">
        <f>W31*0.275</f>
        <v>5708.470817</v>
      </c>
      <c r="Y31" s="528">
        <f>VLOOKUP(C31,'Warehouse Order &amp; Sales Handlin'!$B$2:$J$141,9,0)</f>
        <v>3206.228536</v>
      </c>
      <c r="Z31" s="528">
        <f>VLOOKUP(C31,'Warehouse Order &amp; Sales Handlin'!$B$2:$K$141,10,0)</f>
        <v>693.198</v>
      </c>
      <c r="AA31" s="528">
        <f>VLOOKUP(C31,'Freight Cost'!$AR$2:$AS$141,2,0)</f>
        <v>5816.448</v>
      </c>
      <c r="AB31" s="528">
        <f>VLOOKUP(C31,'CI Cost'!EL54:EM192,2,0)</f>
        <v>61.77132</v>
      </c>
      <c r="AC31" s="528">
        <f t="shared" si="15"/>
        <v>15486.11667</v>
      </c>
      <c r="AD31" s="528">
        <f t="shared" si="16"/>
        <v>4.525321218</v>
      </c>
      <c r="AE31" s="528">
        <f t="shared" si="17"/>
        <v>7.375135401</v>
      </c>
      <c r="AF31" s="528">
        <f t="shared" si="18"/>
        <v>25238.47519</v>
      </c>
      <c r="AG31" s="528">
        <f t="shared" si="19"/>
        <v>124198.0105</v>
      </c>
      <c r="AH31" s="528">
        <f t="shared" si="20"/>
        <v>108880.4555</v>
      </c>
      <c r="AI31" s="528">
        <f t="shared" ref="AI31:AJ31" si="94">AH31/H31</f>
        <v>31.81682316</v>
      </c>
      <c r="AJ31" s="526">
        <f t="shared" si="94"/>
        <v>0.4671407762</v>
      </c>
      <c r="AK31" s="526" t="str">
        <f>VLOOKUP(C31,'ABC Analysis Results'!$A$2:$B$140,2,0)</f>
        <v>B</v>
      </c>
      <c r="AL31" s="526" t="str">
        <f>VLOOKUP(C31,'ABC Analysis Results'!$A$2:$C$140,3,0)</f>
        <v>B</v>
      </c>
      <c r="AM31" s="227" t="str">
        <f>VLOOKUP(C31,'Scenario III - Product Substitu'!$C$2:$W$111,21,0)</f>
        <v>K</v>
      </c>
      <c r="AN31" s="856">
        <f>SUMIF('Scenario III - Product Substitu'!$X$2:$X$111,C31,'Scenario III - Product Substitu'!$AG$2:$AG$111)</f>
        <v>0</v>
      </c>
      <c r="AO31" s="856">
        <f>SUMIF('Scenario III - Product Substitu'!$X$2:$X$111,C31,'Scenario III - Product Substitu'!$AH$2:$AH$111)</f>
        <v>0</v>
      </c>
      <c r="AP31" s="856">
        <f>SUMIF('Scenario III - Product Substitu'!$X$2:$X$111,C31,'Scenario III - Product Substitu'!$AI$2:$AI$111)</f>
        <v>0</v>
      </c>
      <c r="AQ31" s="856">
        <f t="shared" si="22"/>
        <v>3422.1033</v>
      </c>
      <c r="AR31" s="856">
        <f t="shared" si="23"/>
        <v>3422.1033</v>
      </c>
      <c r="AS31" s="856">
        <f t="shared" si="24"/>
        <v>3422.1033</v>
      </c>
      <c r="AT31" s="717">
        <f t="shared" si="25"/>
        <v>233078.466</v>
      </c>
      <c r="AU31" s="717">
        <f t="shared" si="26"/>
        <v>233078.466</v>
      </c>
      <c r="AV31" s="717">
        <f t="shared" si="27"/>
        <v>233078.466</v>
      </c>
      <c r="AW31" s="717">
        <f t="shared" si="28"/>
        <v>83473.4186</v>
      </c>
      <c r="AX31" s="717">
        <f t="shared" si="29"/>
        <v>83473.4186</v>
      </c>
      <c r="AY31" s="717">
        <f t="shared" si="30"/>
        <v>83473.4186</v>
      </c>
      <c r="AZ31" s="717">
        <f>VLOOKUP(C31,'Complexity Cost Adjustment'!$C$2:$AD$141,28, 0)*AQ31</f>
        <v>15486.11667</v>
      </c>
      <c r="BA31" s="717">
        <f>VLOOKUP(C31,'Complexity Cost Adjustment'!$C$2:$AD$141,28, 0)*AR31</f>
        <v>15486.11667</v>
      </c>
      <c r="BB31" s="717">
        <f>VLOOKUP(C31,'Complexity Cost Adjustment'!$C$2:$AD$141,28, 0)*AS31</f>
        <v>15486.11667</v>
      </c>
      <c r="BC31" s="717">
        <f>(AW31/$AW$88)*'Cost Distribution'!$B$13</f>
        <v>26006.84327</v>
      </c>
      <c r="BD31" s="717">
        <f>(AX31/$AX$88)*'Cost Distribution'!$B$13</f>
        <v>26262.85083</v>
      </c>
      <c r="BE31" s="717">
        <f>(AY31/$AY$88)*'Cost Distribution'!$B$13</f>
        <v>26521.55659</v>
      </c>
      <c r="BF31" s="717">
        <f>(AT31/$AT$88)*'Cost Distribution'!$B$22</f>
        <v>59094.58316</v>
      </c>
      <c r="BG31" s="717">
        <f>(AU31/$AU$88)*'Cost Distribution'!$B$22</f>
        <v>59762.97207</v>
      </c>
      <c r="BH31" s="717">
        <f>(AV31/$AV$88)*'Cost Distribution'!$B$22</f>
        <v>60438.69122</v>
      </c>
    </row>
    <row r="32" ht="14.25" customHeight="1">
      <c r="A32" s="269" t="s">
        <v>163</v>
      </c>
      <c r="B32" s="269" t="s">
        <v>175</v>
      </c>
      <c r="C32" s="269">
        <v>1811054.0</v>
      </c>
      <c r="D32" s="269" t="s">
        <v>479</v>
      </c>
      <c r="E32" s="269" t="s">
        <v>110</v>
      </c>
      <c r="F32" s="269">
        <v>328.6506622440622</v>
      </c>
      <c r="G32" s="259">
        <v>1162854.84</v>
      </c>
      <c r="H32" s="132">
        <v>13761.659799999998</v>
      </c>
      <c r="I32" s="259">
        <f t="shared" si="3"/>
        <v>84.49960665</v>
      </c>
      <c r="J32" s="263">
        <v>384627.83040000004</v>
      </c>
      <c r="K32" s="263">
        <v>92271.828</v>
      </c>
      <c r="L32" s="263">
        <f t="shared" si="4"/>
        <v>476899.6584</v>
      </c>
      <c r="M32" s="259">
        <f>VLOOKUP(C32,'Appendix A -  Costs'!$A$2:$G$141,7,0)</f>
        <v>144194.2376</v>
      </c>
      <c r="N32" s="259">
        <f t="shared" si="5"/>
        <v>10.47796848</v>
      </c>
      <c r="O32" s="263">
        <f t="shared" si="6"/>
        <v>621093.896</v>
      </c>
      <c r="P32" s="259">
        <f t="shared" si="7"/>
        <v>45.13219372</v>
      </c>
      <c r="Q32" s="259">
        <f t="shared" si="8"/>
        <v>685955.1816</v>
      </c>
      <c r="R32" s="259">
        <f t="shared" ref="R32:S32" si="95">Q32/H32</f>
        <v>49.84538141</v>
      </c>
      <c r="S32" s="526">
        <f t="shared" si="95"/>
        <v>0.5898889165</v>
      </c>
      <c r="T32" s="259">
        <f t="shared" si="10"/>
        <v>541760.944</v>
      </c>
      <c r="U32" s="259">
        <f t="shared" si="11"/>
        <v>39.36741293</v>
      </c>
      <c r="V32" s="526">
        <f t="shared" si="12"/>
        <v>0.4658887123</v>
      </c>
      <c r="W32" s="527">
        <f t="shared" si="13"/>
        <v>14832.72535</v>
      </c>
      <c r="X32" s="528">
        <f>W32*0.245</f>
        <v>3634.017712</v>
      </c>
      <c r="Y32" s="528">
        <f>VLOOKUP(C32,'Warehouse Order &amp; Sales Handlin'!$B$2:$J$141,9,0)</f>
        <v>8465.532196</v>
      </c>
      <c r="Z32" s="528">
        <f>VLOOKUP(C32,'Warehouse Order &amp; Sales Handlin'!$B$2:$K$141,10,0)</f>
        <v>2017.237806</v>
      </c>
      <c r="AA32" s="528">
        <f>VLOOKUP(C32,'Freight Cost'!$AR$2:$AS$141,2,0)</f>
        <v>46884.096</v>
      </c>
      <c r="AB32" s="528">
        <f>VLOOKUP(C32,'CI Cost'!EL55:EM193,2,0)</f>
        <v>123.629415</v>
      </c>
      <c r="AC32" s="528">
        <f t="shared" si="15"/>
        <v>61124.51313</v>
      </c>
      <c r="AD32" s="528">
        <f t="shared" si="16"/>
        <v>4.44165268</v>
      </c>
      <c r="AE32" s="528">
        <f t="shared" si="17"/>
        <v>10.47767969</v>
      </c>
      <c r="AF32" s="528">
        <f t="shared" si="18"/>
        <v>144190.2633</v>
      </c>
      <c r="AG32" s="528">
        <f t="shared" si="19"/>
        <v>682214.4348</v>
      </c>
      <c r="AH32" s="528">
        <f t="shared" si="20"/>
        <v>480640.4052</v>
      </c>
      <c r="AI32" s="528">
        <f t="shared" ref="AI32:AJ32" si="96">AH32/H32</f>
        <v>34.92604905</v>
      </c>
      <c r="AJ32" s="526">
        <f t="shared" si="96"/>
        <v>0.4133279483</v>
      </c>
      <c r="AK32" s="526" t="str">
        <f>VLOOKUP(C32,'ABC Analysis Results'!$A$2:$B$140,2,0)</f>
        <v>A</v>
      </c>
      <c r="AL32" s="526" t="str">
        <f>VLOOKUP(C32,'ABC Analysis Results'!$A$2:$C$140,3,0)</f>
        <v>A</v>
      </c>
      <c r="AM32" s="227" t="str">
        <f>VLOOKUP(C32,'Scenario III - Product Substitu'!$C$2:$W$111,21,0)</f>
        <v>#N/A</v>
      </c>
      <c r="AN32" s="856">
        <f>SUMIF('Scenario III - Product Substitu'!$X$2:$X$111,C32,'Scenario III - Product Substitu'!$AG$2:$AG$111)</f>
        <v>1873.54904</v>
      </c>
      <c r="AO32" s="856">
        <f>SUMIF('Scenario III - Product Substitu'!$X$2:$X$111,C32,'Scenario III - Product Substitu'!$AH$2:$AH$111)</f>
        <v>1304.71608</v>
      </c>
      <c r="AP32" s="856">
        <f>SUMIF('Scenario III - Product Substitu'!$X$2:$X$111,C32,'Scenario III - Product Substitu'!$AI$2:$AI$111)</f>
        <v>735.88312</v>
      </c>
      <c r="AQ32" s="856">
        <f t="shared" si="22"/>
        <v>15635.20884</v>
      </c>
      <c r="AR32" s="856">
        <f t="shared" si="23"/>
        <v>15066.37588</v>
      </c>
      <c r="AS32" s="856">
        <f t="shared" si="24"/>
        <v>14497.54292</v>
      </c>
      <c r="AT32" s="717">
        <f t="shared" si="25"/>
        <v>1321168.997</v>
      </c>
      <c r="AU32" s="717">
        <f t="shared" si="26"/>
        <v>1273102.836</v>
      </c>
      <c r="AV32" s="717">
        <f t="shared" si="27"/>
        <v>1225036.674</v>
      </c>
      <c r="AW32" s="717">
        <f t="shared" si="28"/>
        <v>541826.0488</v>
      </c>
      <c r="AX32" s="717">
        <f t="shared" si="29"/>
        <v>522113.5833</v>
      </c>
      <c r="AY32" s="717">
        <f t="shared" si="30"/>
        <v>502401.1178</v>
      </c>
      <c r="AZ32" s="717">
        <f>VLOOKUP(C32,'Complexity Cost Adjustment'!$C$2:$AD$141,28, 0)*AQ32</f>
        <v>69446.16724</v>
      </c>
      <c r="BA32" s="717">
        <f>VLOOKUP(C32,'Complexity Cost Adjustment'!$C$2:$AD$141,28, 0)*AR32</f>
        <v>66919.6088</v>
      </c>
      <c r="BB32" s="717">
        <f>VLOOKUP(C32,'Complexity Cost Adjustment'!$C$2:$AD$141,28, 0)*AS32</f>
        <v>64393.05036</v>
      </c>
      <c r="BC32" s="717">
        <f>(AW32/$AW$88)*'Cost Distribution'!$B$13</f>
        <v>168810.4473</v>
      </c>
      <c r="BD32" s="717">
        <f>(AX32/$AX$88)*'Cost Distribution'!$B$13</f>
        <v>164270.1519</v>
      </c>
      <c r="BE32" s="717">
        <f>(AY32/$AY$88)*'Cost Distribution'!$B$13</f>
        <v>159625.1825</v>
      </c>
      <c r="BF32" s="717">
        <f>(AT32/$AT$88)*'Cost Distribution'!$B$22</f>
        <v>334968.4443</v>
      </c>
      <c r="BG32" s="717">
        <f>(AU32/$AU$88)*'Cost Distribution'!$B$22</f>
        <v>326432.5981</v>
      </c>
      <c r="BH32" s="717">
        <f>(AV32/$AV$88)*'Cost Distribution'!$B$22</f>
        <v>317659.6043</v>
      </c>
    </row>
    <row r="33" ht="14.25" customHeight="1">
      <c r="A33" s="269" t="s">
        <v>163</v>
      </c>
      <c r="B33" s="269" t="s">
        <v>176</v>
      </c>
      <c r="C33" s="269">
        <v>1811055.0</v>
      </c>
      <c r="D33" s="269" t="s">
        <v>479</v>
      </c>
      <c r="E33" s="269" t="s">
        <v>547</v>
      </c>
      <c r="F33" s="269">
        <v>246.98941116041553</v>
      </c>
      <c r="G33" s="259">
        <v>339337.105</v>
      </c>
      <c r="H33" s="132">
        <v>3820.5299999999993</v>
      </c>
      <c r="I33" s="259">
        <f t="shared" si="3"/>
        <v>88.81937977</v>
      </c>
      <c r="J33" s="263">
        <v>117653.53600000001</v>
      </c>
      <c r="K33" s="263">
        <v>28847.742000000002</v>
      </c>
      <c r="L33" s="263">
        <f t="shared" si="4"/>
        <v>146501.278</v>
      </c>
      <c r="M33" s="259">
        <f>VLOOKUP(C33,'Appendix A -  Costs'!$A$2:$G$141,7,0)</f>
        <v>44295.77526</v>
      </c>
      <c r="N33" s="259">
        <f t="shared" si="5"/>
        <v>11.59414407</v>
      </c>
      <c r="O33" s="263">
        <f t="shared" si="6"/>
        <v>190797.0533</v>
      </c>
      <c r="P33" s="259">
        <f t="shared" si="7"/>
        <v>49.93994374</v>
      </c>
      <c r="Q33" s="259">
        <f t="shared" si="8"/>
        <v>192835.827</v>
      </c>
      <c r="R33" s="259">
        <f t="shared" ref="R33:S33" si="97">Q33/H33</f>
        <v>50.47358011</v>
      </c>
      <c r="S33" s="526">
        <f t="shared" si="97"/>
        <v>0.5682721523</v>
      </c>
      <c r="T33" s="259">
        <f t="shared" si="10"/>
        <v>148540.0517</v>
      </c>
      <c r="U33" s="259">
        <f t="shared" si="11"/>
        <v>38.87943603</v>
      </c>
      <c r="V33" s="526">
        <f t="shared" si="12"/>
        <v>0.437735955</v>
      </c>
      <c r="W33" s="527">
        <f t="shared" si="13"/>
        <v>12334.6373</v>
      </c>
      <c r="X33" s="532">
        <f t="shared" ref="X33:X39" si="100">((1/3)*W33*0.275)+((1/3)*W33*0.255)+((1/3)*W33*0.245)</f>
        <v>3186.447969</v>
      </c>
      <c r="Y33" s="528">
        <f>VLOOKUP(C33,'Warehouse Order &amp; Sales Handlin'!$B$2:$J$141,9,0)</f>
        <v>1690.346924</v>
      </c>
      <c r="Z33" s="528">
        <f>VLOOKUP(C33,'Warehouse Order &amp; Sales Handlin'!$B$2:$K$141,10,0)</f>
        <v>193.3296644</v>
      </c>
      <c r="AA33" s="528">
        <f>VLOOKUP(C33,'Freight Cost'!$AR$2:$AS$141,2,0)</f>
        <v>10310.976</v>
      </c>
      <c r="AB33" s="528">
        <f>VLOOKUP(C33,'CI Cost'!EL56:EM194,2,0)</f>
        <v>276.158745</v>
      </c>
      <c r="AC33" s="528">
        <f t="shared" si="15"/>
        <v>15657.2593</v>
      </c>
      <c r="AD33" s="528">
        <f t="shared" si="16"/>
        <v>4.098190382</v>
      </c>
      <c r="AE33" s="528">
        <f t="shared" si="17"/>
        <v>11.59343026</v>
      </c>
      <c r="AF33" s="528">
        <f t="shared" si="18"/>
        <v>44293.0481</v>
      </c>
      <c r="AG33" s="528">
        <f t="shared" si="19"/>
        <v>206451.5854</v>
      </c>
      <c r="AH33" s="528">
        <f t="shared" si="20"/>
        <v>132885.5196</v>
      </c>
      <c r="AI33" s="528">
        <f t="shared" ref="AI33:AJ33" si="98">AH33/H33</f>
        <v>34.78195947</v>
      </c>
      <c r="AJ33" s="526">
        <f t="shared" si="98"/>
        <v>0.391603269</v>
      </c>
      <c r="AK33" s="526" t="str">
        <f>VLOOKUP(C33,'ABC Analysis Results'!$A$2:$B$140,2,0)</f>
        <v>A</v>
      </c>
      <c r="AL33" s="526" t="str">
        <f>VLOOKUP(C33,'ABC Analysis Results'!$A$2:$C$140,3,0)</f>
        <v>B</v>
      </c>
      <c r="AM33" s="227" t="str">
        <f>VLOOKUP(C33,'Scenario III - Product Substitu'!$C$2:$W$111,21,0)</f>
        <v>K</v>
      </c>
      <c r="AN33" s="856">
        <f>SUMIF('Scenario III - Product Substitu'!$X$2:$X$111,C33,'Scenario III - Product Substitu'!$AG$2:$AG$111)</f>
        <v>0</v>
      </c>
      <c r="AO33" s="856">
        <f>SUMIF('Scenario III - Product Substitu'!$X$2:$X$111,C33,'Scenario III - Product Substitu'!$AH$2:$AH$111)</f>
        <v>0</v>
      </c>
      <c r="AP33" s="856">
        <f>SUMIF('Scenario III - Product Substitu'!$X$2:$X$111,C33,'Scenario III - Product Substitu'!$AI$2:$AI$111)</f>
        <v>0</v>
      </c>
      <c r="AQ33" s="856">
        <f t="shared" si="22"/>
        <v>3820.53</v>
      </c>
      <c r="AR33" s="856">
        <f t="shared" si="23"/>
        <v>3820.53</v>
      </c>
      <c r="AS33" s="856">
        <f t="shared" si="24"/>
        <v>3820.53</v>
      </c>
      <c r="AT33" s="717">
        <f t="shared" si="25"/>
        <v>339337.105</v>
      </c>
      <c r="AU33" s="717">
        <f t="shared" si="26"/>
        <v>339337.105</v>
      </c>
      <c r="AV33" s="717">
        <f t="shared" si="27"/>
        <v>339337.105</v>
      </c>
      <c r="AW33" s="717">
        <f t="shared" si="28"/>
        <v>146501.278</v>
      </c>
      <c r="AX33" s="717">
        <f t="shared" si="29"/>
        <v>146501.278</v>
      </c>
      <c r="AY33" s="717">
        <f t="shared" si="30"/>
        <v>146501.278</v>
      </c>
      <c r="AZ33" s="717">
        <f>VLOOKUP(C33,'Complexity Cost Adjustment'!$C$2:$AD$141,28, 0)*AQ33</f>
        <v>15657.2593</v>
      </c>
      <c r="BA33" s="717">
        <f>VLOOKUP(C33,'Complexity Cost Adjustment'!$C$2:$AD$141,28, 0)*AR33</f>
        <v>15657.2593</v>
      </c>
      <c r="BB33" s="717">
        <f>VLOOKUP(C33,'Complexity Cost Adjustment'!$C$2:$AD$141,28, 0)*AS33</f>
        <v>15657.2593</v>
      </c>
      <c r="BC33" s="717">
        <f>(AW33/$AW$88)*'Cost Distribution'!$B$13</f>
        <v>45643.70119</v>
      </c>
      <c r="BD33" s="717">
        <f>(AX33/$AX$88)*'Cost Distribution'!$B$13</f>
        <v>46093.01111</v>
      </c>
      <c r="BE33" s="717">
        <f>(AY33/$AY$88)*'Cost Distribution'!$B$13</f>
        <v>46547.05654</v>
      </c>
      <c r="BF33" s="717">
        <f>(AT33/$AT$88)*'Cost Distribution'!$B$22</f>
        <v>86035.33872</v>
      </c>
      <c r="BG33" s="717">
        <f>(AU33/$AU$88)*'Cost Distribution'!$B$22</f>
        <v>87008.44088</v>
      </c>
      <c r="BH33" s="717">
        <f>(AV33/$AV$88)*'Cost Distribution'!$B$22</f>
        <v>87992.21507</v>
      </c>
    </row>
    <row r="34" ht="14.25" customHeight="1">
      <c r="A34" s="275" t="s">
        <v>163</v>
      </c>
      <c r="B34" s="275" t="s">
        <v>178</v>
      </c>
      <c r="C34" s="275">
        <v>1811056.0</v>
      </c>
      <c r="D34" s="275" t="s">
        <v>479</v>
      </c>
      <c r="E34" s="275" t="s">
        <v>547</v>
      </c>
      <c r="F34" s="275">
        <v>786.6952979428544</v>
      </c>
      <c r="G34" s="279">
        <v>183942.792</v>
      </c>
      <c r="H34" s="135">
        <v>2545.9125999999997</v>
      </c>
      <c r="I34" s="279">
        <f t="shared" si="3"/>
        <v>72.25023828</v>
      </c>
      <c r="J34" s="281">
        <v>56243.93280000001</v>
      </c>
      <c r="K34" s="281">
        <v>12968.868000000002</v>
      </c>
      <c r="L34" s="281">
        <f t="shared" si="4"/>
        <v>69212.8008</v>
      </c>
      <c r="M34" s="259">
        <f>VLOOKUP(C34,'Appendix A -  Costs'!$A$2:$G$141,7,0)</f>
        <v>20927.01655</v>
      </c>
      <c r="N34" s="279">
        <f t="shared" si="5"/>
        <v>8.219848769</v>
      </c>
      <c r="O34" s="281">
        <f t="shared" si="6"/>
        <v>90139.81735</v>
      </c>
      <c r="P34" s="279">
        <f t="shared" si="7"/>
        <v>35.40569985</v>
      </c>
      <c r="Q34" s="279">
        <f t="shared" si="8"/>
        <v>114729.9912</v>
      </c>
      <c r="R34" s="279">
        <f t="shared" ref="R34:S34" si="99">Q34/H34</f>
        <v>45.06438721</v>
      </c>
      <c r="S34" s="529">
        <f t="shared" si="99"/>
        <v>0.6237264856</v>
      </c>
      <c r="T34" s="279">
        <f t="shared" si="10"/>
        <v>93802.97465</v>
      </c>
      <c r="U34" s="279">
        <f t="shared" si="11"/>
        <v>36.84453844</v>
      </c>
      <c r="V34" s="529">
        <f t="shared" si="12"/>
        <v>0.5099573276</v>
      </c>
      <c r="W34" s="530">
        <f t="shared" si="13"/>
        <v>27853.49759</v>
      </c>
      <c r="X34" s="533">
        <f t="shared" si="100"/>
        <v>7195.486877</v>
      </c>
      <c r="Y34" s="531">
        <f>VLOOKUP(C34,'Warehouse Order &amp; Sales Handlin'!$B$2:$J$141,9,0)</f>
        <v>4449.677944</v>
      </c>
      <c r="Z34" s="531">
        <f>VLOOKUP(C34,'Warehouse Order &amp; Sales Handlin'!$B$2:$K$141,10,0)</f>
        <v>1150.128</v>
      </c>
      <c r="AA34" s="531">
        <f>VLOOKUP(C34,'Freight Cost'!$AR$2:$AS$141,2,0)</f>
        <v>7138.368</v>
      </c>
      <c r="AB34" s="531">
        <f>VLOOKUP(C34,'CI Cost'!EL57:EM195,2,0)</f>
        <v>63.914535</v>
      </c>
      <c r="AC34" s="528">
        <f t="shared" si="15"/>
        <v>19997.57536</v>
      </c>
      <c r="AD34" s="528">
        <f t="shared" si="16"/>
        <v>7.854776852</v>
      </c>
      <c r="AE34" s="531">
        <f t="shared" si="17"/>
        <v>8.219731643</v>
      </c>
      <c r="AF34" s="531">
        <f t="shared" si="18"/>
        <v>20926.71836</v>
      </c>
      <c r="AG34" s="531">
        <f t="shared" si="19"/>
        <v>110137.0945</v>
      </c>
      <c r="AH34" s="531">
        <f t="shared" si="20"/>
        <v>73805.69748</v>
      </c>
      <c r="AI34" s="531">
        <f t="shared" ref="AI34:AJ34" si="101">AH34/H34</f>
        <v>28.98987871</v>
      </c>
      <c r="AJ34" s="529">
        <f t="shared" si="101"/>
        <v>0.4012426727</v>
      </c>
      <c r="AK34" s="529" t="str">
        <f>VLOOKUP(C34,'ABC Analysis Results'!$A$2:$B$140,2,0)</f>
        <v>B</v>
      </c>
      <c r="AL34" s="529" t="str">
        <f>VLOOKUP(C34,'ABC Analysis Results'!$A$2:$C$140,3,0)</f>
        <v>B</v>
      </c>
      <c r="AM34" s="227" t="str">
        <f>VLOOKUP(C34,'Scenario III - Product Substitu'!$C$2:$W$111,21,0)</f>
        <v>K</v>
      </c>
      <c r="AN34" s="856">
        <f>SUMIF('Scenario III - Product Substitu'!$X$2:$X$111,C34,'Scenario III - Product Substitu'!$AG$2:$AG$111)</f>
        <v>3983.19915</v>
      </c>
      <c r="AO34" s="856">
        <f>SUMIF('Scenario III - Product Substitu'!$X$2:$X$111,C34,'Scenario III - Product Substitu'!$AH$2:$AH$111)</f>
        <v>3127.74395</v>
      </c>
      <c r="AP34" s="856">
        <f>SUMIF('Scenario III - Product Substitu'!$X$2:$X$111,C34,'Scenario III - Product Substitu'!$AI$2:$AI$111)</f>
        <v>2272.28875</v>
      </c>
      <c r="AQ34" s="856">
        <f t="shared" si="22"/>
        <v>6529.11175</v>
      </c>
      <c r="AR34" s="856">
        <f t="shared" si="23"/>
        <v>5673.65655</v>
      </c>
      <c r="AS34" s="856">
        <f t="shared" si="24"/>
        <v>4818.20135</v>
      </c>
      <c r="AT34" s="717">
        <f t="shared" si="25"/>
        <v>471729.8797</v>
      </c>
      <c r="AU34" s="717">
        <f t="shared" si="26"/>
        <v>409923.0377</v>
      </c>
      <c r="AV34" s="717">
        <f t="shared" si="27"/>
        <v>348116.1956</v>
      </c>
      <c r="AW34" s="717">
        <f t="shared" si="28"/>
        <v>177499.4597</v>
      </c>
      <c r="AX34" s="717">
        <f t="shared" si="29"/>
        <v>154243.182</v>
      </c>
      <c r="AY34" s="717">
        <f t="shared" si="30"/>
        <v>130986.9044</v>
      </c>
      <c r="AZ34" s="717">
        <f>VLOOKUP(C34,'Complexity Cost Adjustment'!$C$2:$AD$141,28, 0)*AQ34</f>
        <v>51284.71584</v>
      </c>
      <c r="BA34" s="717">
        <f>VLOOKUP(C34,'Complexity Cost Adjustment'!$C$2:$AD$141,28, 0)*AR34</f>
        <v>44565.30613</v>
      </c>
      <c r="BB34" s="717">
        <f>VLOOKUP(C34,'Complexity Cost Adjustment'!$C$2:$AD$141,28, 0)*AS34</f>
        <v>37845.89643</v>
      </c>
      <c r="BC34" s="717">
        <f>(AW34/$AW$88)*'Cost Distribution'!$B$13</f>
        <v>55301.44454</v>
      </c>
      <c r="BD34" s="717">
        <f>(AX34/$AX$88)*'Cost Distribution'!$B$13</f>
        <v>48528.81012</v>
      </c>
      <c r="BE34" s="717">
        <f>(AY34/$AY$88)*'Cost Distribution'!$B$13</f>
        <v>41617.75874</v>
      </c>
      <c r="BF34" s="717">
        <f>(AT34/$AT$88)*'Cost Distribution'!$B$22</f>
        <v>119602.1284</v>
      </c>
      <c r="BG34" s="717">
        <f>(AU34/$AU$88)*'Cost Distribution'!$B$22</f>
        <v>105107.1747</v>
      </c>
      <c r="BH34" s="717">
        <f>(AV34/$AV$88)*'Cost Distribution'!$B$22</f>
        <v>90268.6877</v>
      </c>
    </row>
    <row r="35" ht="14.25" customHeight="1">
      <c r="A35" s="269" t="s">
        <v>179</v>
      </c>
      <c r="B35" s="269" t="s">
        <v>180</v>
      </c>
      <c r="C35" s="269">
        <v>1811057.0</v>
      </c>
      <c r="D35" s="269" t="s">
        <v>479</v>
      </c>
      <c r="E35" s="269" t="s">
        <v>547</v>
      </c>
      <c r="F35" s="269">
        <v>432.22428849014005</v>
      </c>
      <c r="G35" s="259">
        <v>290623.31100000005</v>
      </c>
      <c r="H35" s="132">
        <v>3292.8199999999997</v>
      </c>
      <c r="I35" s="259">
        <f t="shared" si="3"/>
        <v>88.25970171</v>
      </c>
      <c r="J35" s="263">
        <v>67887.6616</v>
      </c>
      <c r="K35" s="263">
        <v>16971.9154</v>
      </c>
      <c r="L35" s="263">
        <f t="shared" si="4"/>
        <v>84859.577</v>
      </c>
      <c r="M35" s="259">
        <f>VLOOKUP(C35,'Appendix A -  Costs'!$A$2:$G$141,7,0)</f>
        <v>25657.9383</v>
      </c>
      <c r="N35" s="259">
        <f t="shared" si="5"/>
        <v>7.792086509</v>
      </c>
      <c r="O35" s="263">
        <f t="shared" si="6"/>
        <v>110517.5153</v>
      </c>
      <c r="P35" s="259">
        <f t="shared" si="7"/>
        <v>33.5631815</v>
      </c>
      <c r="Q35" s="259">
        <f t="shared" si="8"/>
        <v>205763.734</v>
      </c>
      <c r="R35" s="259">
        <f t="shared" ref="R35:S35" si="102">Q35/H35</f>
        <v>62.48860673</v>
      </c>
      <c r="S35" s="526">
        <f t="shared" si="102"/>
        <v>0.7080083607</v>
      </c>
      <c r="T35" s="259">
        <f t="shared" si="10"/>
        <v>180105.7957</v>
      </c>
      <c r="U35" s="259">
        <f t="shared" si="11"/>
        <v>54.69652022</v>
      </c>
      <c r="V35" s="526">
        <f t="shared" si="12"/>
        <v>0.6197224685</v>
      </c>
      <c r="W35" s="527">
        <f t="shared" si="13"/>
        <v>14506.82224</v>
      </c>
      <c r="X35" s="532">
        <f t="shared" si="100"/>
        <v>3747.595746</v>
      </c>
      <c r="Y35" s="528">
        <f>VLOOKUP(C35,'Warehouse Order &amp; Sales Handlin'!$B$2:$J$141,9,0)</f>
        <v>2640.620858</v>
      </c>
      <c r="Z35" s="528">
        <f>VLOOKUP(C35,'Warehouse Order &amp; Sales Handlin'!$B$2:$K$141,10,0)</f>
        <v>530.4134831</v>
      </c>
      <c r="AA35" s="528">
        <f>VLOOKUP(C35,'Freight Cost'!$AR$2:$AS$141,2,0)</f>
        <v>8724.672</v>
      </c>
      <c r="AB35" s="528">
        <f>VLOOKUP(C35,'CI Cost'!EL58:EM196,2,0)</f>
        <v>7288.2456</v>
      </c>
      <c r="AC35" s="528">
        <f t="shared" si="15"/>
        <v>22931.54769</v>
      </c>
      <c r="AD35" s="528">
        <f t="shared" si="16"/>
        <v>6.964106051</v>
      </c>
      <c r="AE35" s="528">
        <f t="shared" si="17"/>
        <v>7.779425527</v>
      </c>
      <c r="AF35" s="528">
        <f t="shared" si="18"/>
        <v>25616.24797</v>
      </c>
      <c r="AG35" s="528">
        <f t="shared" si="19"/>
        <v>133407.3727</v>
      </c>
      <c r="AH35" s="528">
        <f t="shared" si="20"/>
        <v>157215.9383</v>
      </c>
      <c r="AI35" s="528">
        <f t="shared" ref="AI35:AJ35" si="103">AH35/H35</f>
        <v>47.74507515</v>
      </c>
      <c r="AJ35" s="526">
        <f t="shared" si="103"/>
        <v>0.5409612113</v>
      </c>
      <c r="AK35" s="526" t="str">
        <f>VLOOKUP(C35,'ABC Analysis Results'!$A$2:$B$140,2,0)</f>
        <v>A</v>
      </c>
      <c r="AL35" s="526" t="str">
        <f>VLOOKUP(C35,'ABC Analysis Results'!$A$2:$C$140,3,0)</f>
        <v>A</v>
      </c>
      <c r="AM35" s="227" t="str">
        <f>VLOOKUP(C35,'Scenario III - Product Substitu'!$C$2:$W$111,21,0)</f>
        <v>#N/A</v>
      </c>
      <c r="AN35" s="856">
        <f>SUMIF('Scenario III - Product Substitu'!$X$2:$X$111,C35,'Scenario III - Product Substitu'!$AG$2:$AG$111)</f>
        <v>1127.55807</v>
      </c>
      <c r="AO35" s="856">
        <f>SUMIF('Scenario III - Product Substitu'!$X$2:$X$111,C35,'Scenario III - Product Substitu'!$AH$2:$AH$111)</f>
        <v>876.98961</v>
      </c>
      <c r="AP35" s="856">
        <f>SUMIF('Scenario III - Product Substitu'!$X$2:$X$111,C35,'Scenario III - Product Substitu'!$AI$2:$AI$111)</f>
        <v>626.42115</v>
      </c>
      <c r="AQ35" s="856">
        <f t="shared" si="22"/>
        <v>4420.37807</v>
      </c>
      <c r="AR35" s="856">
        <f t="shared" si="23"/>
        <v>4169.80961</v>
      </c>
      <c r="AS35" s="856">
        <f t="shared" si="24"/>
        <v>3919.24115</v>
      </c>
      <c r="AT35" s="717">
        <f t="shared" si="25"/>
        <v>390141.2499</v>
      </c>
      <c r="AU35" s="717">
        <f t="shared" si="26"/>
        <v>368026.1524</v>
      </c>
      <c r="AV35" s="717">
        <f t="shared" si="27"/>
        <v>345911.0548</v>
      </c>
      <c r="AW35" s="717">
        <f t="shared" si="28"/>
        <v>113917.9831</v>
      </c>
      <c r="AX35" s="717">
        <f t="shared" si="29"/>
        <v>107460.5595</v>
      </c>
      <c r="AY35" s="717">
        <f t="shared" si="30"/>
        <v>101003.136</v>
      </c>
      <c r="AZ35" s="717">
        <f>VLOOKUP(C35,'Complexity Cost Adjustment'!$C$2:$AD$141,28, 0)*AQ35</f>
        <v>30783.98167</v>
      </c>
      <c r="BA35" s="717">
        <f>VLOOKUP(C35,'Complexity Cost Adjustment'!$C$2:$AD$141,28, 0)*AR35</f>
        <v>29038.99634</v>
      </c>
      <c r="BB35" s="717">
        <f>VLOOKUP(C35,'Complexity Cost Adjustment'!$C$2:$AD$141,28, 0)*AS35</f>
        <v>27294.01101</v>
      </c>
      <c r="BC35" s="717">
        <f>(AW35/$AW$88)*'Cost Distribution'!$B$13</f>
        <v>35492.10255</v>
      </c>
      <c r="BD35" s="717">
        <f>(AX35/$AX$88)*'Cost Distribution'!$B$13</f>
        <v>33809.81267</v>
      </c>
      <c r="BE35" s="717">
        <f>(AY35/$AY$88)*'Cost Distribution'!$B$13</f>
        <v>32091.17862</v>
      </c>
      <c r="BF35" s="717">
        <f>(AT35/$AT$88)*'Cost Distribution'!$B$22</f>
        <v>98916.19305</v>
      </c>
      <c r="BG35" s="717">
        <f>(AU35/$AU$88)*'Cost Distribution'!$B$22</f>
        <v>94364.51614</v>
      </c>
      <c r="BH35" s="717">
        <f>(AV35/$AV$88)*'Cost Distribution'!$B$22</f>
        <v>89696.88102</v>
      </c>
    </row>
    <row r="36" ht="14.25" customHeight="1">
      <c r="A36" s="269" t="s">
        <v>179</v>
      </c>
      <c r="B36" s="269" t="s">
        <v>182</v>
      </c>
      <c r="C36" s="269">
        <v>1811058.0</v>
      </c>
      <c r="D36" s="269" t="s">
        <v>479</v>
      </c>
      <c r="E36" s="269" t="s">
        <v>547</v>
      </c>
      <c r="F36" s="269">
        <v>669.6589965869789</v>
      </c>
      <c r="G36" s="259">
        <v>176742.02</v>
      </c>
      <c r="H36" s="132">
        <v>2205.98</v>
      </c>
      <c r="I36" s="259">
        <f t="shared" si="3"/>
        <v>80.11950244</v>
      </c>
      <c r="J36" s="263">
        <v>70492.8488</v>
      </c>
      <c r="K36" s="263">
        <v>18349.942600000002</v>
      </c>
      <c r="L36" s="263">
        <f t="shared" si="4"/>
        <v>88842.7914</v>
      </c>
      <c r="M36" s="259">
        <f>VLOOKUP(C36,'Appendix A -  Costs'!$A$2:$G$141,7,0)</f>
        <v>26862.29346</v>
      </c>
      <c r="N36" s="259">
        <f t="shared" si="5"/>
        <v>12.177034</v>
      </c>
      <c r="O36" s="263">
        <f t="shared" si="6"/>
        <v>115705.0849</v>
      </c>
      <c r="P36" s="259">
        <f t="shared" si="7"/>
        <v>52.45064999</v>
      </c>
      <c r="Q36" s="259">
        <f t="shared" si="8"/>
        <v>87899.2286</v>
      </c>
      <c r="R36" s="259">
        <f t="shared" ref="R36:S36" si="104">Q36/H36</f>
        <v>39.84588645</v>
      </c>
      <c r="S36" s="526">
        <f t="shared" si="104"/>
        <v>0.4973306778</v>
      </c>
      <c r="T36" s="259">
        <f t="shared" si="10"/>
        <v>61036.93514</v>
      </c>
      <c r="U36" s="259">
        <f t="shared" si="11"/>
        <v>27.66885246</v>
      </c>
      <c r="V36" s="526">
        <f t="shared" si="12"/>
        <v>0.3453447864</v>
      </c>
      <c r="W36" s="527">
        <f t="shared" si="13"/>
        <v>35124.04964</v>
      </c>
      <c r="X36" s="532">
        <f t="shared" si="100"/>
        <v>9073.712824</v>
      </c>
      <c r="Y36" s="528">
        <f>VLOOKUP(C36,'Warehouse Order &amp; Sales Handlin'!$B$2:$J$141,9,0)</f>
        <v>1539.84753</v>
      </c>
      <c r="Z36" s="528">
        <f>VLOOKUP(C36,'Warehouse Order &amp; Sales Handlin'!$B$2:$K$141,10,0)</f>
        <v>284.9060703</v>
      </c>
      <c r="AA36" s="528">
        <f>VLOOKUP(C36,'Freight Cost'!$AR$2:$AS$141,2,0)</f>
        <v>6345.216</v>
      </c>
      <c r="AB36" s="528">
        <f>VLOOKUP(C36,'CI Cost'!EL59:EM197,2,0)</f>
        <v>17845.67412</v>
      </c>
      <c r="AC36" s="528">
        <f t="shared" si="15"/>
        <v>35089.35654</v>
      </c>
      <c r="AD36" s="528">
        <f t="shared" si="16"/>
        <v>15.90647084</v>
      </c>
      <c r="AE36" s="528">
        <f t="shared" si="17"/>
        <v>12.1285872</v>
      </c>
      <c r="AF36" s="528">
        <f t="shared" si="18"/>
        <v>26755.42079</v>
      </c>
      <c r="AG36" s="528">
        <f t="shared" si="19"/>
        <v>150687.5687</v>
      </c>
      <c r="AH36" s="528">
        <f t="shared" si="20"/>
        <v>26054.45127</v>
      </c>
      <c r="AI36" s="528">
        <f t="shared" ref="AI36:AJ36" si="105">AH36/H36</f>
        <v>11.81082842</v>
      </c>
      <c r="AJ36" s="526">
        <f t="shared" si="105"/>
        <v>0.1474151493</v>
      </c>
      <c r="AK36" s="526" t="str">
        <f>VLOOKUP(C36,'ABC Analysis Results'!$A$2:$B$140,2,0)</f>
        <v>B</v>
      </c>
      <c r="AL36" s="526" t="str">
        <f>VLOOKUP(C36,'ABC Analysis Results'!$A$2:$C$140,3,0)</f>
        <v>C</v>
      </c>
      <c r="AM36" s="227" t="str">
        <f>VLOOKUP(C36,'Scenario III - Product Substitu'!$C$2:$W$111,21,0)</f>
        <v>K</v>
      </c>
      <c r="AN36" s="856">
        <f>SUMIF('Scenario III - Product Substitu'!$X$2:$X$111,C36,'Scenario III - Product Substitu'!$AG$2:$AG$111)</f>
        <v>0</v>
      </c>
      <c r="AO36" s="856">
        <f>SUMIF('Scenario III - Product Substitu'!$X$2:$X$111,C36,'Scenario III - Product Substitu'!$AH$2:$AH$111)</f>
        <v>0</v>
      </c>
      <c r="AP36" s="856">
        <f>SUMIF('Scenario III - Product Substitu'!$X$2:$X$111,C36,'Scenario III - Product Substitu'!$AI$2:$AI$111)</f>
        <v>0</v>
      </c>
      <c r="AQ36" s="856">
        <f t="shared" si="22"/>
        <v>2205.98</v>
      </c>
      <c r="AR36" s="856">
        <f t="shared" si="23"/>
        <v>2205.98</v>
      </c>
      <c r="AS36" s="856">
        <f t="shared" si="24"/>
        <v>2205.98</v>
      </c>
      <c r="AT36" s="717">
        <f t="shared" si="25"/>
        <v>176742.02</v>
      </c>
      <c r="AU36" s="717">
        <f t="shared" si="26"/>
        <v>176742.02</v>
      </c>
      <c r="AV36" s="717">
        <f t="shared" si="27"/>
        <v>176742.02</v>
      </c>
      <c r="AW36" s="717">
        <f t="shared" si="28"/>
        <v>88842.7914</v>
      </c>
      <c r="AX36" s="717">
        <f t="shared" si="29"/>
        <v>88842.7914</v>
      </c>
      <c r="AY36" s="717">
        <f t="shared" si="30"/>
        <v>88842.7914</v>
      </c>
      <c r="AZ36" s="717">
        <f>VLOOKUP(C36,'Complexity Cost Adjustment'!$C$2:$AD$141,28, 0)*AQ36</f>
        <v>35089.35654</v>
      </c>
      <c r="BA36" s="717">
        <f>VLOOKUP(C36,'Complexity Cost Adjustment'!$C$2:$AD$141,28, 0)*AR36</f>
        <v>35089.35654</v>
      </c>
      <c r="BB36" s="717">
        <f>VLOOKUP(C36,'Complexity Cost Adjustment'!$C$2:$AD$141,28, 0)*AS36</f>
        <v>35089.35654</v>
      </c>
      <c r="BC36" s="717">
        <f>(AW36/$AW$88)*'Cost Distribution'!$B$13</f>
        <v>27679.71638</v>
      </c>
      <c r="BD36" s="717">
        <f>(AX36/$AX$88)*'Cost Distribution'!$B$13</f>
        <v>27952.19145</v>
      </c>
      <c r="BE36" s="717">
        <f>(AY36/$AY$88)*'Cost Distribution'!$B$13</f>
        <v>28227.53829</v>
      </c>
      <c r="BF36" s="717">
        <f>(AT36/$AT$88)*'Cost Distribution'!$B$22</f>
        <v>44811.07233</v>
      </c>
      <c r="BG36" s="717">
        <f>(AU36/$AU$88)*'Cost Distribution'!$B$22</f>
        <v>45317.90768</v>
      </c>
      <c r="BH36" s="717">
        <f>(AV36/$AV$88)*'Cost Distribution'!$B$22</f>
        <v>45830.30151</v>
      </c>
    </row>
    <row r="37" ht="14.25" customHeight="1">
      <c r="A37" s="269" t="s">
        <v>179</v>
      </c>
      <c r="B37" s="269" t="s">
        <v>183</v>
      </c>
      <c r="C37" s="269">
        <v>1811059.0</v>
      </c>
      <c r="D37" s="269" t="s">
        <v>479</v>
      </c>
      <c r="E37" s="269" t="s">
        <v>547</v>
      </c>
      <c r="F37" s="269">
        <v>282.25689586220216</v>
      </c>
      <c r="G37" s="259">
        <v>715805.58</v>
      </c>
      <c r="H37" s="132">
        <v>13665.315999999999</v>
      </c>
      <c r="I37" s="259">
        <f t="shared" si="3"/>
        <v>52.38119484</v>
      </c>
      <c r="J37" s="263">
        <v>273209.1648000001</v>
      </c>
      <c r="K37" s="263">
        <v>62391.51600000001</v>
      </c>
      <c r="L37" s="263">
        <f t="shared" si="4"/>
        <v>335600.6808</v>
      </c>
      <c r="M37" s="259">
        <f>VLOOKUP(C37,'Appendix A -  Costs'!$A$2:$G$141,7,0)</f>
        <v>101471.4174</v>
      </c>
      <c r="N37" s="259">
        <f t="shared" si="5"/>
        <v>7.425471715</v>
      </c>
      <c r="O37" s="263">
        <f t="shared" si="6"/>
        <v>437072.0982</v>
      </c>
      <c r="P37" s="259">
        <f t="shared" si="7"/>
        <v>31.9840462</v>
      </c>
      <c r="Q37" s="259">
        <f t="shared" si="8"/>
        <v>380204.8992</v>
      </c>
      <c r="R37" s="259">
        <f t="shared" ref="R37:S37" si="106">Q37/H37</f>
        <v>27.82262036</v>
      </c>
      <c r="S37" s="526">
        <f t="shared" si="106"/>
        <v>0.5311566574</v>
      </c>
      <c r="T37" s="259">
        <f t="shared" si="10"/>
        <v>278733.4818</v>
      </c>
      <c r="U37" s="259">
        <f t="shared" si="11"/>
        <v>20.39714865</v>
      </c>
      <c r="V37" s="526">
        <f t="shared" si="12"/>
        <v>0.3893983081</v>
      </c>
      <c r="W37" s="527">
        <f t="shared" si="13"/>
        <v>9027.717597</v>
      </c>
      <c r="X37" s="532">
        <f t="shared" si="100"/>
        <v>2332.160379</v>
      </c>
      <c r="Y37" s="528">
        <f>VLOOKUP(C37,'Warehouse Order &amp; Sales Handlin'!$B$2:$J$141,9,0)</f>
        <v>5521.370572</v>
      </c>
      <c r="Z37" s="528">
        <f>VLOOKUP(C37,'Warehouse Order &amp; Sales Handlin'!$B$2:$K$141,10,0)</f>
        <v>749.6780415</v>
      </c>
      <c r="AA37" s="528">
        <f>VLOOKUP(C37,'Freight Cost'!$AR$2:$AS$141,2,0)</f>
        <v>34898.688</v>
      </c>
      <c r="AB37" s="528">
        <f>VLOOKUP(C37,'CI Cost'!EL60:EM198,2,0)</f>
        <v>10693.5588</v>
      </c>
      <c r="AC37" s="528">
        <f t="shared" si="15"/>
        <v>54195.45579</v>
      </c>
      <c r="AD37" s="528">
        <f t="shared" si="16"/>
        <v>3.965913104</v>
      </c>
      <c r="AE37" s="528">
        <f t="shared" si="17"/>
        <v>7.40776912</v>
      </c>
      <c r="AF37" s="528">
        <f t="shared" si="18"/>
        <v>101229.5059</v>
      </c>
      <c r="AG37" s="528">
        <f t="shared" si="19"/>
        <v>491025.6425</v>
      </c>
      <c r="AH37" s="528">
        <f t="shared" si="20"/>
        <v>224779.9375</v>
      </c>
      <c r="AI37" s="528">
        <f t="shared" ref="AI37:AJ37" si="107">AH37/H37</f>
        <v>16.44893814</v>
      </c>
      <c r="AJ37" s="526">
        <f t="shared" si="107"/>
        <v>0.3140237291</v>
      </c>
      <c r="AK37" s="526" t="str">
        <f>VLOOKUP(C37,'ABC Analysis Results'!$A$2:$B$140,2,0)</f>
        <v>A</v>
      </c>
      <c r="AL37" s="526" t="str">
        <f>VLOOKUP(C37,'ABC Analysis Results'!$A$2:$C$140,3,0)</f>
        <v>A</v>
      </c>
      <c r="AM37" s="227" t="str">
        <f>VLOOKUP(C37,'Scenario III - Product Substitu'!$C$2:$W$111,21,0)</f>
        <v>#N/A</v>
      </c>
      <c r="AN37" s="856">
        <f>SUMIF('Scenario III - Product Substitu'!$X$2:$X$111,C37,'Scenario III - Product Substitu'!$AG$2:$AG$111)</f>
        <v>0</v>
      </c>
      <c r="AO37" s="856">
        <f>SUMIF('Scenario III - Product Substitu'!$X$2:$X$111,C37,'Scenario III - Product Substitu'!$AH$2:$AH$111)</f>
        <v>0</v>
      </c>
      <c r="AP37" s="856">
        <f>SUMIF('Scenario III - Product Substitu'!$X$2:$X$111,C37,'Scenario III - Product Substitu'!$AI$2:$AI$111)</f>
        <v>0</v>
      </c>
      <c r="AQ37" s="856">
        <f t="shared" si="22"/>
        <v>13665.316</v>
      </c>
      <c r="AR37" s="856">
        <f t="shared" si="23"/>
        <v>13665.316</v>
      </c>
      <c r="AS37" s="856">
        <f t="shared" si="24"/>
        <v>13665.316</v>
      </c>
      <c r="AT37" s="717">
        <f t="shared" si="25"/>
        <v>715805.58</v>
      </c>
      <c r="AU37" s="717">
        <f t="shared" si="26"/>
        <v>715805.58</v>
      </c>
      <c r="AV37" s="717">
        <f t="shared" si="27"/>
        <v>715805.58</v>
      </c>
      <c r="AW37" s="717">
        <f t="shared" si="28"/>
        <v>335600.6808</v>
      </c>
      <c r="AX37" s="717">
        <f t="shared" si="29"/>
        <v>335600.6808</v>
      </c>
      <c r="AY37" s="717">
        <f t="shared" si="30"/>
        <v>335600.6808</v>
      </c>
      <c r="AZ37" s="717">
        <f>VLOOKUP(C37,'Complexity Cost Adjustment'!$C$2:$AD$141,28, 0)*AQ37</f>
        <v>54195.45579</v>
      </c>
      <c r="BA37" s="717">
        <f>VLOOKUP(C37,'Complexity Cost Adjustment'!$C$2:$AD$141,28, 0)*AR37</f>
        <v>54195.45579</v>
      </c>
      <c r="BB37" s="717">
        <f>VLOOKUP(C37,'Complexity Cost Adjustment'!$C$2:$AD$141,28, 0)*AS37</f>
        <v>54195.45579</v>
      </c>
      <c r="BC37" s="717">
        <f>(AW37/$AW$88)*'Cost Distribution'!$B$13</f>
        <v>104559.2052</v>
      </c>
      <c r="BD37" s="717">
        <f>(AX37/$AX$88)*'Cost Distribution'!$B$13</f>
        <v>105588.4708</v>
      </c>
      <c r="BE37" s="717">
        <f>(AY37/$AY$88)*'Cost Distribution'!$B$13</f>
        <v>106628.5842</v>
      </c>
      <c r="BF37" s="717">
        <f>(AT37/$AT$88)*'Cost Distribution'!$B$22</f>
        <v>181484.9441</v>
      </c>
      <c r="BG37" s="717">
        <f>(AU37/$AU$88)*'Cost Distribution'!$B$22</f>
        <v>183537.6284</v>
      </c>
      <c r="BH37" s="717">
        <f>(AV37/$AV$88)*'Cost Distribution'!$B$22</f>
        <v>185612.8246</v>
      </c>
    </row>
    <row r="38" ht="14.25" customHeight="1">
      <c r="A38" s="269" t="s">
        <v>179</v>
      </c>
      <c r="B38" s="269" t="s">
        <v>184</v>
      </c>
      <c r="C38" s="269">
        <v>1811060.0</v>
      </c>
      <c r="D38" s="269" t="s">
        <v>479</v>
      </c>
      <c r="E38" s="269" t="s">
        <v>547</v>
      </c>
      <c r="F38" s="269">
        <v>183.5525547457805</v>
      </c>
      <c r="G38" s="259">
        <v>812827.494</v>
      </c>
      <c r="H38" s="132">
        <v>15243.134999999998</v>
      </c>
      <c r="I38" s="259">
        <f t="shared" si="3"/>
        <v>53.32416816</v>
      </c>
      <c r="J38" s="263">
        <v>270279.3984</v>
      </c>
      <c r="K38" s="263">
        <v>71089.11260000001</v>
      </c>
      <c r="L38" s="263">
        <f t="shared" si="4"/>
        <v>341368.511</v>
      </c>
      <c r="M38" s="259">
        <f>VLOOKUP(C38,'Appendix A -  Costs'!$A$2:$G$141,7,0)</f>
        <v>103215.3647</v>
      </c>
      <c r="N38" s="259">
        <f t="shared" si="5"/>
        <v>6.77126882</v>
      </c>
      <c r="O38" s="263">
        <f t="shared" si="6"/>
        <v>444583.8757</v>
      </c>
      <c r="P38" s="259">
        <f t="shared" si="7"/>
        <v>29.16617059</v>
      </c>
      <c r="Q38" s="259">
        <f t="shared" si="8"/>
        <v>471458.983</v>
      </c>
      <c r="R38" s="259">
        <f t="shared" ref="R38:S38" si="108">Q38/H38</f>
        <v>30.92926639</v>
      </c>
      <c r="S38" s="526">
        <f t="shared" si="108"/>
        <v>0.5800234201</v>
      </c>
      <c r="T38" s="259">
        <f t="shared" si="10"/>
        <v>368243.6183</v>
      </c>
      <c r="U38" s="259">
        <f t="shared" si="11"/>
        <v>24.15799757</v>
      </c>
      <c r="V38" s="526">
        <f t="shared" si="12"/>
        <v>0.453040308</v>
      </c>
      <c r="W38" s="527">
        <f t="shared" si="13"/>
        <v>5353.525124</v>
      </c>
      <c r="X38" s="532">
        <f t="shared" si="100"/>
        <v>1382.99399</v>
      </c>
      <c r="Y38" s="528">
        <f>VLOOKUP(C38,'Warehouse Order &amp; Sales Handlin'!$B$2:$J$141,9,0)</f>
        <v>8618.045867</v>
      </c>
      <c r="Z38" s="528">
        <f>VLOOKUP(C38,'Warehouse Order &amp; Sales Handlin'!$B$2:$K$141,10,0)</f>
        <v>1904.703635</v>
      </c>
      <c r="AA38" s="528">
        <f>VLOOKUP(C38,'Freight Cost'!$AR$2:$AS$141,2,0)</f>
        <v>38864.448</v>
      </c>
      <c r="AB38" s="528">
        <f>VLOOKUP(C38,'CI Cost'!EL61:EM199,2,0)</f>
        <v>1294.10904</v>
      </c>
      <c r="AC38" s="528">
        <f t="shared" si="15"/>
        <v>52064.30053</v>
      </c>
      <c r="AD38" s="528">
        <f t="shared" si="16"/>
        <v>3.415590069</v>
      </c>
      <c r="AE38" s="528">
        <f t="shared" si="17"/>
        <v>6.769315239</v>
      </c>
      <c r="AF38" s="528">
        <f t="shared" si="18"/>
        <v>103185.586</v>
      </c>
      <c r="AG38" s="528">
        <f t="shared" si="19"/>
        <v>496618.3976</v>
      </c>
      <c r="AH38" s="528">
        <f t="shared" si="20"/>
        <v>316209.0964</v>
      </c>
      <c r="AI38" s="528">
        <f t="shared" ref="AI38:AJ38" si="109">AH38/H38</f>
        <v>20.74436108</v>
      </c>
      <c r="AJ38" s="526">
        <f t="shared" si="109"/>
        <v>0.3890236228</v>
      </c>
      <c r="AK38" s="526" t="str">
        <f>VLOOKUP(C38,'ABC Analysis Results'!$A$2:$B$140,2,0)</f>
        <v>A</v>
      </c>
      <c r="AL38" s="526" t="str">
        <f>VLOOKUP(C38,'ABC Analysis Results'!$A$2:$C$140,3,0)</f>
        <v>A</v>
      </c>
      <c r="AM38" s="227" t="str">
        <f>VLOOKUP(C38,'Scenario III - Product Substitu'!$C$2:$W$111,21,0)</f>
        <v>#N/A</v>
      </c>
      <c r="AN38" s="856">
        <f>SUMIF('Scenario III - Product Substitu'!$X$2:$X$111,C38,'Scenario III - Product Substitu'!$AG$2:$AG$111)</f>
        <v>0</v>
      </c>
      <c r="AO38" s="856">
        <f>SUMIF('Scenario III - Product Substitu'!$X$2:$X$111,C38,'Scenario III - Product Substitu'!$AH$2:$AH$111)</f>
        <v>0</v>
      </c>
      <c r="AP38" s="856">
        <f>SUMIF('Scenario III - Product Substitu'!$X$2:$X$111,C38,'Scenario III - Product Substitu'!$AI$2:$AI$111)</f>
        <v>0</v>
      </c>
      <c r="AQ38" s="856">
        <f t="shared" si="22"/>
        <v>15243.135</v>
      </c>
      <c r="AR38" s="856">
        <f t="shared" si="23"/>
        <v>15243.135</v>
      </c>
      <c r="AS38" s="856">
        <f t="shared" si="24"/>
        <v>15243.135</v>
      </c>
      <c r="AT38" s="717">
        <f t="shared" si="25"/>
        <v>812827.494</v>
      </c>
      <c r="AU38" s="717">
        <f t="shared" si="26"/>
        <v>812827.494</v>
      </c>
      <c r="AV38" s="717">
        <f t="shared" si="27"/>
        <v>812827.494</v>
      </c>
      <c r="AW38" s="717">
        <f t="shared" si="28"/>
        <v>341368.511</v>
      </c>
      <c r="AX38" s="717">
        <f t="shared" si="29"/>
        <v>341368.511</v>
      </c>
      <c r="AY38" s="717">
        <f t="shared" si="30"/>
        <v>341368.511</v>
      </c>
      <c r="AZ38" s="717">
        <f>VLOOKUP(C38,'Complexity Cost Adjustment'!$C$2:$AD$141,28, 0)*AQ38</f>
        <v>52064.30053</v>
      </c>
      <c r="BA38" s="717">
        <f>VLOOKUP(C38,'Complexity Cost Adjustment'!$C$2:$AD$141,28, 0)*AR38</f>
        <v>52064.30053</v>
      </c>
      <c r="BB38" s="717">
        <f>VLOOKUP(C38,'Complexity Cost Adjustment'!$C$2:$AD$141,28, 0)*AS38</f>
        <v>52064.30053</v>
      </c>
      <c r="BC38" s="717">
        <f>(AW38/$AW$88)*'Cost Distribution'!$B$13</f>
        <v>106356.2211</v>
      </c>
      <c r="BD38" s="717">
        <f>(AX38/$AX$88)*'Cost Distribution'!$B$13</f>
        <v>107403.1762</v>
      </c>
      <c r="BE38" s="717">
        <f>(AY38/$AY$88)*'Cost Distribution'!$B$13</f>
        <v>108461.1657</v>
      </c>
      <c r="BF38" s="717">
        <f>(AT38/$AT$88)*'Cost Distribution'!$B$22</f>
        <v>206083.8256</v>
      </c>
      <c r="BG38" s="717">
        <f>(AU38/$AU$88)*'Cost Distribution'!$B$22</f>
        <v>208414.7354</v>
      </c>
      <c r="BH38" s="717">
        <f>(AV38/$AV$88)*'Cost Distribution'!$B$22</f>
        <v>210771.2084</v>
      </c>
    </row>
    <row r="39" ht="14.25" customHeight="1">
      <c r="A39" s="269" t="s">
        <v>179</v>
      </c>
      <c r="B39" s="269" t="s">
        <v>185</v>
      </c>
      <c r="C39" s="269">
        <v>1811061.0</v>
      </c>
      <c r="D39" s="269" t="s">
        <v>479</v>
      </c>
      <c r="E39" s="269" t="s">
        <v>547</v>
      </c>
      <c r="F39" s="269">
        <v>350.00757892542845</v>
      </c>
      <c r="G39" s="259">
        <v>372461.27499999997</v>
      </c>
      <c r="H39" s="132">
        <v>6273.420999999999</v>
      </c>
      <c r="I39" s="259">
        <f t="shared" si="3"/>
        <v>59.3713183</v>
      </c>
      <c r="J39" s="263">
        <v>114569.62</v>
      </c>
      <c r="K39" s="263">
        <v>31657.395000000004</v>
      </c>
      <c r="L39" s="263">
        <f t="shared" si="4"/>
        <v>146227.015</v>
      </c>
      <c r="M39" s="259">
        <f>VLOOKUP(C39,'Appendix A -  Costs'!$A$2:$G$141,7,0)</f>
        <v>44212.84976</v>
      </c>
      <c r="N39" s="259">
        <f t="shared" si="5"/>
        <v>7.047645895</v>
      </c>
      <c r="O39" s="263">
        <f t="shared" si="6"/>
        <v>190439.8648</v>
      </c>
      <c r="P39" s="259">
        <f t="shared" si="7"/>
        <v>30.35662117</v>
      </c>
      <c r="Q39" s="259">
        <f t="shared" si="8"/>
        <v>226234.26</v>
      </c>
      <c r="R39" s="259">
        <f t="shared" ref="R39:S39" si="110">Q39/H39</f>
        <v>36.06234302</v>
      </c>
      <c r="S39" s="526">
        <f t="shared" si="110"/>
        <v>0.6074034408</v>
      </c>
      <c r="T39" s="259">
        <f t="shared" si="10"/>
        <v>182021.4102</v>
      </c>
      <c r="U39" s="259">
        <f t="shared" si="11"/>
        <v>29.01469712</v>
      </c>
      <c r="V39" s="526">
        <f t="shared" si="12"/>
        <v>0.4886988862</v>
      </c>
      <c r="W39" s="527">
        <f t="shared" si="13"/>
        <v>10625.04748</v>
      </c>
      <c r="X39" s="532">
        <f t="shared" si="100"/>
        <v>2744.803933</v>
      </c>
      <c r="Y39" s="528">
        <f>VLOOKUP(C39,'Warehouse Order &amp; Sales Handlin'!$B$2:$J$141,9,0)</f>
        <v>6944.696734</v>
      </c>
      <c r="Z39" s="528">
        <f>VLOOKUP(C39,'Warehouse Order &amp; Sales Handlin'!$B$2:$K$141,10,0)</f>
        <v>2260.213978</v>
      </c>
      <c r="AA39" s="528">
        <f>VLOOKUP(C39,'Freight Cost'!$AR$2:$AS$141,2,0)</f>
        <v>16656.192</v>
      </c>
      <c r="AB39" s="528">
        <f>VLOOKUP(C39,'CI Cost'!EL62:EM200,2,0)</f>
        <v>3838.533465</v>
      </c>
      <c r="AC39" s="528">
        <f t="shared" si="15"/>
        <v>32444.44011</v>
      </c>
      <c r="AD39" s="528">
        <f t="shared" si="16"/>
        <v>5.171730083</v>
      </c>
      <c r="AE39" s="528">
        <f t="shared" si="17"/>
        <v>7.041614747</v>
      </c>
      <c r="AF39" s="528">
        <f t="shared" si="18"/>
        <v>44175.01383</v>
      </c>
      <c r="AG39" s="528">
        <f t="shared" si="19"/>
        <v>222846.4689</v>
      </c>
      <c r="AH39" s="528">
        <f t="shared" si="20"/>
        <v>149614.8061</v>
      </c>
      <c r="AI39" s="528">
        <f t="shared" ref="AI39:AJ39" si="111">AH39/H39</f>
        <v>23.84899819</v>
      </c>
      <c r="AJ39" s="526">
        <f t="shared" si="111"/>
        <v>0.4016922459</v>
      </c>
      <c r="AK39" s="526" t="str">
        <f>VLOOKUP(C39,'ABC Analysis Results'!$A$2:$B$140,2,0)</f>
        <v>A</v>
      </c>
      <c r="AL39" s="526" t="str">
        <f>VLOOKUP(C39,'ABC Analysis Results'!$A$2:$C$140,3,0)</f>
        <v>A</v>
      </c>
      <c r="AM39" s="227" t="str">
        <f>VLOOKUP(C39,'Scenario III - Product Substitu'!$C$2:$W$111,21,0)</f>
        <v>#N/A</v>
      </c>
      <c r="AN39" s="856">
        <f>SUMIF('Scenario III - Product Substitu'!$X$2:$X$111,C39,'Scenario III - Product Substitu'!$AG$2:$AG$111)</f>
        <v>0</v>
      </c>
      <c r="AO39" s="856">
        <f>SUMIF('Scenario III - Product Substitu'!$X$2:$X$111,C39,'Scenario III - Product Substitu'!$AH$2:$AH$111)</f>
        <v>0</v>
      </c>
      <c r="AP39" s="856">
        <f>SUMIF('Scenario III - Product Substitu'!$X$2:$X$111,C39,'Scenario III - Product Substitu'!$AI$2:$AI$111)</f>
        <v>0</v>
      </c>
      <c r="AQ39" s="856">
        <f t="shared" si="22"/>
        <v>6273.421</v>
      </c>
      <c r="AR39" s="856">
        <f t="shared" si="23"/>
        <v>6273.421</v>
      </c>
      <c r="AS39" s="856">
        <f t="shared" si="24"/>
        <v>6273.421</v>
      </c>
      <c r="AT39" s="717">
        <f t="shared" si="25"/>
        <v>372461.275</v>
      </c>
      <c r="AU39" s="717">
        <f t="shared" si="26"/>
        <v>372461.275</v>
      </c>
      <c r="AV39" s="717">
        <f t="shared" si="27"/>
        <v>372461.275</v>
      </c>
      <c r="AW39" s="717">
        <f t="shared" si="28"/>
        <v>146227.015</v>
      </c>
      <c r="AX39" s="717">
        <f t="shared" si="29"/>
        <v>146227.015</v>
      </c>
      <c r="AY39" s="717">
        <f t="shared" si="30"/>
        <v>146227.015</v>
      </c>
      <c r="AZ39" s="717">
        <f>VLOOKUP(C39,'Complexity Cost Adjustment'!$C$2:$AD$141,28, 0)*AQ39</f>
        <v>32444.44011</v>
      </c>
      <c r="BA39" s="717">
        <f>VLOOKUP(C39,'Complexity Cost Adjustment'!$C$2:$AD$141,28, 0)*AR39</f>
        <v>32444.44011</v>
      </c>
      <c r="BB39" s="717">
        <f>VLOOKUP(C39,'Complexity Cost Adjustment'!$C$2:$AD$141,28, 0)*AS39</f>
        <v>32444.44011</v>
      </c>
      <c r="BC39" s="717">
        <f>(AW39/$AW$88)*'Cost Distribution'!$B$13</f>
        <v>45558.25225</v>
      </c>
      <c r="BD39" s="717">
        <f>(AX39/$AX$88)*'Cost Distribution'!$B$13</f>
        <v>46006.72102</v>
      </c>
      <c r="BE39" s="717">
        <f>(AY39/$AY$88)*'Cost Distribution'!$B$13</f>
        <v>46459.91644</v>
      </c>
      <c r="BF39" s="717">
        <f>(AT39/$AT$88)*'Cost Distribution'!$B$22</f>
        <v>94433.62215</v>
      </c>
      <c r="BG39" s="717">
        <f>(AU39/$AU$88)*'Cost Distribution'!$B$22</f>
        <v>95501.71304</v>
      </c>
      <c r="BH39" s="717">
        <f>(AV39/$AV$88)*'Cost Distribution'!$B$22</f>
        <v>96581.51771</v>
      </c>
    </row>
    <row r="40" ht="14.25" customHeight="1">
      <c r="A40" s="269" t="s">
        <v>179</v>
      </c>
      <c r="B40" s="269" t="s">
        <v>186</v>
      </c>
      <c r="C40" s="269">
        <v>1811062.0</v>
      </c>
      <c r="D40" s="269" t="s">
        <v>479</v>
      </c>
      <c r="E40" s="269" t="s">
        <v>110</v>
      </c>
      <c r="F40" s="269">
        <v>227.31114703719362</v>
      </c>
      <c r="G40" s="259">
        <v>2215020.4960000003</v>
      </c>
      <c r="H40" s="132">
        <v>38681.289899999996</v>
      </c>
      <c r="I40" s="259">
        <f t="shared" si="3"/>
        <v>57.26335657</v>
      </c>
      <c r="J40" s="263">
        <v>718520.2640000001</v>
      </c>
      <c r="K40" s="263">
        <v>190975.12280000004</v>
      </c>
      <c r="L40" s="263">
        <f t="shared" si="4"/>
        <v>909495.3868</v>
      </c>
      <c r="M40" s="259">
        <f>VLOOKUP(C40,'Appendix A -  Costs'!$A$2:$G$141,7,0)</f>
        <v>274992.8452</v>
      </c>
      <c r="N40" s="259">
        <f t="shared" si="5"/>
        <v>7.109195321</v>
      </c>
      <c r="O40" s="263">
        <f t="shared" si="6"/>
        <v>1184488.232</v>
      </c>
      <c r="P40" s="259">
        <f t="shared" si="7"/>
        <v>30.6217356</v>
      </c>
      <c r="Q40" s="259">
        <f t="shared" si="8"/>
        <v>1305525.109</v>
      </c>
      <c r="R40" s="259">
        <f t="shared" ref="R40:S40" si="112">Q40/H40</f>
        <v>33.75081629</v>
      </c>
      <c r="S40" s="526">
        <f t="shared" si="112"/>
        <v>0.5893964013</v>
      </c>
      <c r="T40" s="259">
        <f t="shared" si="10"/>
        <v>1030532.264</v>
      </c>
      <c r="U40" s="259">
        <f t="shared" si="11"/>
        <v>26.64162097</v>
      </c>
      <c r="V40" s="526">
        <f t="shared" si="12"/>
        <v>0.4652472814</v>
      </c>
      <c r="W40" s="527">
        <f t="shared" si="13"/>
        <v>6960.661843</v>
      </c>
      <c r="X40" s="528">
        <f>W40*0.245</f>
        <v>1705.362152</v>
      </c>
      <c r="Y40" s="528">
        <f>VLOOKUP(C40,'Warehouse Order &amp; Sales Handlin'!$B$2:$J$141,9,0)</f>
        <v>22336.79648</v>
      </c>
      <c r="Z40" s="528">
        <f>VLOOKUP(C40,'Warehouse Order &amp; Sales Handlin'!$B$2:$K$141,10,0)</f>
        <v>5036.521414</v>
      </c>
      <c r="AA40" s="528">
        <f>VLOOKUP(C40,'Freight Cost'!$AR$2:$AS$141,2,0)</f>
        <v>131134.464</v>
      </c>
      <c r="AB40" s="528">
        <f>VLOOKUP(C40,'CI Cost'!EL63:EM201,2,0)</f>
        <v>44958.10332</v>
      </c>
      <c r="AC40" s="528">
        <f t="shared" si="15"/>
        <v>205171.2474</v>
      </c>
      <c r="AD40" s="528">
        <f t="shared" si="16"/>
        <v>5.304146989</v>
      </c>
      <c r="AE40" s="528">
        <f t="shared" si="17"/>
        <v>7.037939714</v>
      </c>
      <c r="AF40" s="528">
        <f t="shared" si="18"/>
        <v>272236.5864</v>
      </c>
      <c r="AG40" s="528">
        <f t="shared" si="19"/>
        <v>1386903.221</v>
      </c>
      <c r="AH40" s="528">
        <f t="shared" si="20"/>
        <v>828117.2755</v>
      </c>
      <c r="AI40" s="528">
        <f t="shared" ref="AI40:AJ40" si="113">AH40/H40</f>
        <v>21.40872958</v>
      </c>
      <c r="AJ40" s="526">
        <f t="shared" si="113"/>
        <v>0.373864385</v>
      </c>
      <c r="AK40" s="526" t="str">
        <f>VLOOKUP(C40,'ABC Analysis Results'!$A$2:$B$140,2,0)</f>
        <v>A</v>
      </c>
      <c r="AL40" s="526" t="str">
        <f>VLOOKUP(C40,'ABC Analysis Results'!$A$2:$C$140,3,0)</f>
        <v>A</v>
      </c>
      <c r="AM40" s="227" t="str">
        <f>VLOOKUP(C40,'Scenario III - Product Substitu'!$C$2:$W$111,21,0)</f>
        <v>#N/A</v>
      </c>
      <c r="AN40" s="856">
        <f>SUMIF('Scenario III - Product Substitu'!$X$2:$X$111,C40,'Scenario III - Product Substitu'!$AG$2:$AG$111)</f>
        <v>0</v>
      </c>
      <c r="AO40" s="856">
        <f>SUMIF('Scenario III - Product Substitu'!$X$2:$X$111,C40,'Scenario III - Product Substitu'!$AH$2:$AH$111)</f>
        <v>0</v>
      </c>
      <c r="AP40" s="856">
        <f>SUMIF('Scenario III - Product Substitu'!$X$2:$X$111,C40,'Scenario III - Product Substitu'!$AI$2:$AI$111)</f>
        <v>0</v>
      </c>
      <c r="AQ40" s="856">
        <f t="shared" si="22"/>
        <v>38681.2899</v>
      </c>
      <c r="AR40" s="856">
        <f t="shared" si="23"/>
        <v>38681.2899</v>
      </c>
      <c r="AS40" s="856">
        <f t="shared" si="24"/>
        <v>38681.2899</v>
      </c>
      <c r="AT40" s="717">
        <f t="shared" si="25"/>
        <v>2215020.496</v>
      </c>
      <c r="AU40" s="717">
        <f t="shared" si="26"/>
        <v>2215020.496</v>
      </c>
      <c r="AV40" s="717">
        <f t="shared" si="27"/>
        <v>2215020.496</v>
      </c>
      <c r="AW40" s="717">
        <f t="shared" si="28"/>
        <v>909495.3868</v>
      </c>
      <c r="AX40" s="717">
        <f t="shared" si="29"/>
        <v>909495.3868</v>
      </c>
      <c r="AY40" s="717">
        <f t="shared" si="30"/>
        <v>909495.3868</v>
      </c>
      <c r="AZ40" s="717">
        <f>VLOOKUP(C40,'Complexity Cost Adjustment'!$C$2:$AD$141,28, 0)*AQ40</f>
        <v>205171.2474</v>
      </c>
      <c r="BA40" s="717">
        <f>VLOOKUP(C40,'Complexity Cost Adjustment'!$C$2:$AD$141,28, 0)*AR40</f>
        <v>205171.2474</v>
      </c>
      <c r="BB40" s="717">
        <f>VLOOKUP(C40,'Complexity Cost Adjustment'!$C$2:$AD$141,28, 0)*AS40</f>
        <v>205171.2474</v>
      </c>
      <c r="BC40" s="717">
        <f>(AW40/$AW$88)*'Cost Distribution'!$B$13</f>
        <v>283360.9115</v>
      </c>
      <c r="BD40" s="717">
        <f>(AX40/$AX$88)*'Cost Distribution'!$B$13</f>
        <v>286150.2748</v>
      </c>
      <c r="BE40" s="717">
        <f>(AY40/$AY$88)*'Cost Distribution'!$B$13</f>
        <v>288969.0368</v>
      </c>
      <c r="BF40" s="717">
        <f>(AT40/$AT$88)*'Cost Distribution'!$B$22</f>
        <v>561595.0506</v>
      </c>
      <c r="BG40" s="717">
        <f>(AU40/$AU$88)*'Cost Distribution'!$B$22</f>
        <v>567946.9679</v>
      </c>
      <c r="BH40" s="717">
        <f>(AV40/$AV$88)*'Cost Distribution'!$B$22</f>
        <v>574368.5468</v>
      </c>
    </row>
    <row r="41" ht="14.25" customHeight="1">
      <c r="A41" s="269" t="s">
        <v>179</v>
      </c>
      <c r="B41" s="269" t="s">
        <v>187</v>
      </c>
      <c r="C41" s="269">
        <v>1811063.0</v>
      </c>
      <c r="D41" s="269" t="s">
        <v>479</v>
      </c>
      <c r="E41" s="269" t="s">
        <v>188</v>
      </c>
      <c r="F41" s="269">
        <v>440.8918953008021</v>
      </c>
      <c r="G41" s="259">
        <v>1031681.6719999999</v>
      </c>
      <c r="H41" s="132">
        <v>15552.167399999998</v>
      </c>
      <c r="I41" s="259">
        <f t="shared" si="3"/>
        <v>66.33684203</v>
      </c>
      <c r="J41" s="263">
        <v>320292.9136</v>
      </c>
      <c r="K41" s="263">
        <v>83375.21720000001</v>
      </c>
      <c r="L41" s="263">
        <f t="shared" si="4"/>
        <v>403668.1308</v>
      </c>
      <c r="M41" s="259">
        <f>VLOOKUP(C41,'Appendix A -  Costs'!$A$2:$G$141,7,0)</f>
        <v>122052.1285</v>
      </c>
      <c r="N41" s="259">
        <f t="shared" si="5"/>
        <v>7.847917613</v>
      </c>
      <c r="O41" s="263">
        <f t="shared" si="6"/>
        <v>525720.2593</v>
      </c>
      <c r="P41" s="259">
        <f t="shared" si="7"/>
        <v>33.80366516</v>
      </c>
      <c r="Q41" s="259">
        <f t="shared" si="8"/>
        <v>628013.5412</v>
      </c>
      <c r="R41" s="259">
        <f t="shared" ref="R41:S41" si="114">Q41/H41</f>
        <v>40.38109448</v>
      </c>
      <c r="S41" s="526">
        <f t="shared" si="114"/>
        <v>0.6087280197</v>
      </c>
      <c r="T41" s="259">
        <f t="shared" si="10"/>
        <v>505961.4127</v>
      </c>
      <c r="U41" s="259">
        <f t="shared" si="11"/>
        <v>32.53317687</v>
      </c>
      <c r="V41" s="526">
        <f t="shared" si="12"/>
        <v>0.4904239616</v>
      </c>
      <c r="W41" s="527">
        <f t="shared" si="13"/>
        <v>14903.762</v>
      </c>
      <c r="X41" s="528">
        <f>W41*0.275</f>
        <v>4098.53455</v>
      </c>
      <c r="Y41" s="528">
        <f>VLOOKUP(C41,'Warehouse Order &amp; Sales Handlin'!$B$2:$J$141,9,0)</f>
        <v>13745.37522</v>
      </c>
      <c r="Z41" s="528">
        <f>VLOOKUP(C41,'Warehouse Order &amp; Sales Handlin'!$B$2:$K$141,10,0)</f>
        <v>4095.142823</v>
      </c>
      <c r="AA41" s="528">
        <f>VLOOKUP(C41,'Freight Cost'!$AR$2:$AS$141,2,0)</f>
        <v>26438.4</v>
      </c>
      <c r="AB41" s="528">
        <f>VLOOKUP(C41,'CI Cost'!EL64:EM202,2,0)</f>
        <v>303.029025</v>
      </c>
      <c r="AC41" s="528">
        <f t="shared" si="15"/>
        <v>48680.48162</v>
      </c>
      <c r="AD41" s="528">
        <f t="shared" si="16"/>
        <v>3.130141309</v>
      </c>
      <c r="AE41" s="528">
        <f t="shared" si="17"/>
        <v>7.847387426</v>
      </c>
      <c r="AF41" s="528">
        <f t="shared" si="18"/>
        <v>122043.8829</v>
      </c>
      <c r="AG41" s="528">
        <f t="shared" si="19"/>
        <v>574392.4953</v>
      </c>
      <c r="AH41" s="528">
        <f t="shared" si="20"/>
        <v>457289.1767</v>
      </c>
      <c r="AI41" s="528">
        <f t="shared" ref="AI41:AJ41" si="115">AH41/H41</f>
        <v>29.40356575</v>
      </c>
      <c r="AJ41" s="526">
        <f t="shared" si="115"/>
        <v>0.4432463899</v>
      </c>
      <c r="AK41" s="526" t="str">
        <f>VLOOKUP(C41,'ABC Analysis Results'!$A$2:$B$140,2,0)</f>
        <v>A</v>
      </c>
      <c r="AL41" s="526" t="str">
        <f>VLOOKUP(C41,'ABC Analysis Results'!$A$2:$C$140,3,0)</f>
        <v>A</v>
      </c>
      <c r="AM41" s="227" t="str">
        <f>VLOOKUP(C41,'Scenario III - Product Substitu'!$C$2:$W$111,21,0)</f>
        <v>#N/A</v>
      </c>
      <c r="AN41" s="856">
        <f>SUMIF('Scenario III - Product Substitu'!$X$2:$X$111,C41,'Scenario III - Product Substitu'!$AG$2:$AG$111)</f>
        <v>0</v>
      </c>
      <c r="AO41" s="856">
        <f>SUMIF('Scenario III - Product Substitu'!$X$2:$X$111,C41,'Scenario III - Product Substitu'!$AH$2:$AH$111)</f>
        <v>0</v>
      </c>
      <c r="AP41" s="856">
        <f>SUMIF('Scenario III - Product Substitu'!$X$2:$X$111,C41,'Scenario III - Product Substitu'!$AI$2:$AI$111)</f>
        <v>0</v>
      </c>
      <c r="AQ41" s="856">
        <f t="shared" si="22"/>
        <v>15552.1674</v>
      </c>
      <c r="AR41" s="856">
        <f t="shared" si="23"/>
        <v>15552.1674</v>
      </c>
      <c r="AS41" s="856">
        <f t="shared" si="24"/>
        <v>15552.1674</v>
      </c>
      <c r="AT41" s="717">
        <f t="shared" si="25"/>
        <v>1031681.672</v>
      </c>
      <c r="AU41" s="717">
        <f t="shared" si="26"/>
        <v>1031681.672</v>
      </c>
      <c r="AV41" s="717">
        <f t="shared" si="27"/>
        <v>1031681.672</v>
      </c>
      <c r="AW41" s="717">
        <f t="shared" si="28"/>
        <v>403668.1308</v>
      </c>
      <c r="AX41" s="717">
        <f t="shared" si="29"/>
        <v>403668.1308</v>
      </c>
      <c r="AY41" s="717">
        <f t="shared" si="30"/>
        <v>403668.1308</v>
      </c>
      <c r="AZ41" s="717">
        <f>VLOOKUP(C41,'Complexity Cost Adjustment'!$C$2:$AD$141,28, 0)*AQ41</f>
        <v>48680.48162</v>
      </c>
      <c r="BA41" s="717">
        <f>VLOOKUP(C41,'Complexity Cost Adjustment'!$C$2:$AD$141,28, 0)*AR41</f>
        <v>48680.48162</v>
      </c>
      <c r="BB41" s="717">
        <f>VLOOKUP(C41,'Complexity Cost Adjustment'!$C$2:$AD$141,28, 0)*AS41</f>
        <v>48680.48162</v>
      </c>
      <c r="BC41" s="717">
        <f>(AW41/$AW$88)*'Cost Distribution'!$B$13</f>
        <v>125766.1899</v>
      </c>
      <c r="BD41" s="717">
        <f>(AX41/$AX$88)*'Cost Distribution'!$B$13</f>
        <v>127004.2138</v>
      </c>
      <c r="BE41" s="717">
        <f>(AY41/$AY$88)*'Cost Distribution'!$B$13</f>
        <v>128255.286</v>
      </c>
      <c r="BF41" s="717">
        <f>(AT41/$AT$88)*'Cost Distribution'!$B$22</f>
        <v>261571.9908</v>
      </c>
      <c r="BG41" s="717">
        <f>(AU41/$AU$88)*'Cost Distribution'!$B$22</f>
        <v>264530.4992</v>
      </c>
      <c r="BH41" s="717">
        <f>(AV41/$AV$88)*'Cost Distribution'!$B$22</f>
        <v>267521.4535</v>
      </c>
    </row>
    <row r="42" ht="14.25" customHeight="1">
      <c r="A42" s="269" t="s">
        <v>179</v>
      </c>
      <c r="B42" s="269" t="s">
        <v>189</v>
      </c>
      <c r="C42" s="269">
        <v>1811064.0</v>
      </c>
      <c r="D42" s="269" t="s">
        <v>479</v>
      </c>
      <c r="E42" s="269" t="s">
        <v>190</v>
      </c>
      <c r="F42" s="269">
        <v>126.98400227537093</v>
      </c>
      <c r="G42" s="259">
        <v>313253.27599999995</v>
      </c>
      <c r="H42" s="132">
        <v>4270.2699999999995</v>
      </c>
      <c r="I42" s="259">
        <f t="shared" si="3"/>
        <v>73.35678447</v>
      </c>
      <c r="J42" s="263">
        <v>115007.69280000002</v>
      </c>
      <c r="K42" s="263">
        <v>27342.5152</v>
      </c>
      <c r="L42" s="263">
        <f t="shared" si="4"/>
        <v>142350.208</v>
      </c>
      <c r="M42" s="259">
        <f>VLOOKUP(C42,'Appendix A -  Costs'!$A$2:$G$141,7,0)</f>
        <v>43040.66769</v>
      </c>
      <c r="N42" s="259">
        <f t="shared" si="5"/>
        <v>10.07914434</v>
      </c>
      <c r="O42" s="263">
        <f t="shared" si="6"/>
        <v>185390.8757</v>
      </c>
      <c r="P42" s="259">
        <f t="shared" si="7"/>
        <v>43.41432174</v>
      </c>
      <c r="Q42" s="259">
        <f t="shared" si="8"/>
        <v>170903.068</v>
      </c>
      <c r="R42" s="259">
        <f t="shared" ref="R42:S42" si="116">Q42/H42</f>
        <v>40.02160706</v>
      </c>
      <c r="S42" s="526">
        <f t="shared" si="116"/>
        <v>0.5455747189</v>
      </c>
      <c r="T42" s="259">
        <f t="shared" si="10"/>
        <v>127862.4003</v>
      </c>
      <c r="U42" s="259">
        <f t="shared" si="11"/>
        <v>29.94246273</v>
      </c>
      <c r="V42" s="526">
        <f t="shared" si="12"/>
        <v>0.4081757801</v>
      </c>
      <c r="W42" s="527">
        <f t="shared" si="13"/>
        <v>5512.92433</v>
      </c>
      <c r="X42" s="528">
        <f>W42*0.255</f>
        <v>1405.795704</v>
      </c>
      <c r="Y42" s="528">
        <f>VLOOKUP(C42,'Warehouse Order &amp; Sales Handlin'!$B$2:$J$141,9,0)</f>
        <v>3314.469078</v>
      </c>
      <c r="Z42" s="528">
        <f>VLOOKUP(C42,'Warehouse Order &amp; Sales Handlin'!$B$2:$K$141,10,0)</f>
        <v>654.0576923</v>
      </c>
      <c r="AA42" s="528">
        <f>VLOOKUP(C42,'Freight Cost'!$AR$2:$AS$141,2,0)</f>
        <v>11104.128</v>
      </c>
      <c r="AB42" s="528">
        <f>VLOOKUP(C42,'CI Cost'!EL65:EM203,2,0)</f>
        <v>244.176405</v>
      </c>
      <c r="AC42" s="528">
        <f t="shared" si="15"/>
        <v>16722.62688</v>
      </c>
      <c r="AD42" s="528">
        <f t="shared" si="16"/>
        <v>3.916058441</v>
      </c>
      <c r="AE42" s="528">
        <f t="shared" si="17"/>
        <v>10.07859566</v>
      </c>
      <c r="AF42" s="528">
        <f t="shared" si="18"/>
        <v>43038.32468</v>
      </c>
      <c r="AG42" s="528">
        <f t="shared" si="19"/>
        <v>202111.1596</v>
      </c>
      <c r="AH42" s="528">
        <f t="shared" si="20"/>
        <v>111142.1164</v>
      </c>
      <c r="AI42" s="528">
        <f t="shared" ref="AI42:AJ42" si="117">AH42/H42</f>
        <v>26.02695297</v>
      </c>
      <c r="AJ42" s="526">
        <f t="shared" si="117"/>
        <v>0.3547995343</v>
      </c>
      <c r="AK42" s="526" t="str">
        <f>VLOOKUP(C42,'ABC Analysis Results'!$A$2:$B$140,2,0)</f>
        <v>A</v>
      </c>
      <c r="AL42" s="526" t="str">
        <f>VLOOKUP(C42,'ABC Analysis Results'!$A$2:$C$140,3,0)</f>
        <v>B</v>
      </c>
      <c r="AM42" s="227" t="str">
        <f>VLOOKUP(C42,'Scenario III - Product Substitu'!$C$2:$W$111,21,0)</f>
        <v>K</v>
      </c>
      <c r="AN42" s="856">
        <f>SUMIF('Scenario III - Product Substitu'!$X$2:$X$111,C42,'Scenario III - Product Substitu'!$AG$2:$AG$111)</f>
        <v>0</v>
      </c>
      <c r="AO42" s="856">
        <f>SUMIF('Scenario III - Product Substitu'!$X$2:$X$111,C42,'Scenario III - Product Substitu'!$AH$2:$AH$111)</f>
        <v>0</v>
      </c>
      <c r="AP42" s="856">
        <f>SUMIF('Scenario III - Product Substitu'!$X$2:$X$111,C42,'Scenario III - Product Substitu'!$AI$2:$AI$111)</f>
        <v>0</v>
      </c>
      <c r="AQ42" s="856">
        <f t="shared" si="22"/>
        <v>4270.27</v>
      </c>
      <c r="AR42" s="856">
        <f t="shared" si="23"/>
        <v>4270.27</v>
      </c>
      <c r="AS42" s="856">
        <f t="shared" si="24"/>
        <v>4270.27</v>
      </c>
      <c r="AT42" s="717">
        <f t="shared" si="25"/>
        <v>313253.276</v>
      </c>
      <c r="AU42" s="717">
        <f t="shared" si="26"/>
        <v>313253.276</v>
      </c>
      <c r="AV42" s="717">
        <f t="shared" si="27"/>
        <v>313253.276</v>
      </c>
      <c r="AW42" s="717">
        <f t="shared" si="28"/>
        <v>142350.208</v>
      </c>
      <c r="AX42" s="717">
        <f t="shared" si="29"/>
        <v>142350.208</v>
      </c>
      <c r="AY42" s="717">
        <f t="shared" si="30"/>
        <v>142350.208</v>
      </c>
      <c r="AZ42" s="717">
        <f>VLOOKUP(C42,'Complexity Cost Adjustment'!$C$2:$AD$141,28, 0)*AQ42</f>
        <v>16722.62688</v>
      </c>
      <c r="BA42" s="717">
        <f>VLOOKUP(C42,'Complexity Cost Adjustment'!$C$2:$AD$141,28, 0)*AR42</f>
        <v>16722.62688</v>
      </c>
      <c r="BB42" s="717">
        <f>VLOOKUP(C42,'Complexity Cost Adjustment'!$C$2:$AD$141,28, 0)*AS42</f>
        <v>16722.62688</v>
      </c>
      <c r="BC42" s="717">
        <f>(AW42/$AW$88)*'Cost Distribution'!$B$13</f>
        <v>44350.40054</v>
      </c>
      <c r="BD42" s="717">
        <f>(AX42/$AX$88)*'Cost Distribution'!$B$13</f>
        <v>44786.97939</v>
      </c>
      <c r="BE42" s="717">
        <f>(AY42/$AY$88)*'Cost Distribution'!$B$13</f>
        <v>45228.15958</v>
      </c>
      <c r="BF42" s="717">
        <f>(AT42/$AT$88)*'Cost Distribution'!$B$22</f>
        <v>79422.05939</v>
      </c>
      <c r="BG42" s="717">
        <f>(AU42/$AU$88)*'Cost Distribution'!$B$22</f>
        <v>80320.36209</v>
      </c>
      <c r="BH42" s="717">
        <f>(AV42/$AV$88)*'Cost Distribution'!$B$22</f>
        <v>81228.5165</v>
      </c>
    </row>
    <row r="43" ht="14.25" customHeight="1">
      <c r="A43" s="269" t="s">
        <v>179</v>
      </c>
      <c r="B43" s="269" t="s">
        <v>191</v>
      </c>
      <c r="C43" s="269">
        <v>1811065.0</v>
      </c>
      <c r="D43" s="269" t="s">
        <v>479</v>
      </c>
      <c r="E43" s="269" t="s">
        <v>188</v>
      </c>
      <c r="F43" s="269">
        <v>152.77911089790211</v>
      </c>
      <c r="G43" s="259">
        <v>227156.06199999998</v>
      </c>
      <c r="H43" s="132">
        <v>2979.0980999999997</v>
      </c>
      <c r="I43" s="259">
        <f t="shared" si="3"/>
        <v>76.24994357</v>
      </c>
      <c r="J43" s="263">
        <v>74750.60560000001</v>
      </c>
      <c r="K43" s="263">
        <v>19843.588600000003</v>
      </c>
      <c r="L43" s="263">
        <f t="shared" si="4"/>
        <v>94594.1942</v>
      </c>
      <c r="M43" s="259">
        <f>VLOOKUP(C43,'Appendix A -  Costs'!$A$2:$G$141,7,0)</f>
        <v>28601.27382</v>
      </c>
      <c r="N43" s="259">
        <f t="shared" si="5"/>
        <v>9.600648539</v>
      </c>
      <c r="O43" s="263">
        <f t="shared" si="6"/>
        <v>123195.468</v>
      </c>
      <c r="P43" s="259">
        <f t="shared" si="7"/>
        <v>41.35327669</v>
      </c>
      <c r="Q43" s="259">
        <f t="shared" si="8"/>
        <v>132561.8678</v>
      </c>
      <c r="R43" s="259">
        <f t="shared" ref="R43:S43" si="118">Q43/H43</f>
        <v>44.49731541</v>
      </c>
      <c r="S43" s="526">
        <f t="shared" si="118"/>
        <v>0.5835717816</v>
      </c>
      <c r="T43" s="259">
        <f t="shared" si="10"/>
        <v>103960.594</v>
      </c>
      <c r="U43" s="259">
        <f t="shared" si="11"/>
        <v>34.89666687</v>
      </c>
      <c r="V43" s="526">
        <f t="shared" si="12"/>
        <v>0.4576615436</v>
      </c>
      <c r="W43" s="527">
        <f t="shared" si="13"/>
        <v>6317.916846</v>
      </c>
      <c r="X43" s="528">
        <f>W43*0.275</f>
        <v>1737.427133</v>
      </c>
      <c r="Y43" s="528">
        <f>VLOOKUP(C43,'Warehouse Order &amp; Sales Handlin'!$B$2:$J$141,9,0)</f>
        <v>7896.346621</v>
      </c>
      <c r="Z43" s="528">
        <f>VLOOKUP(C43,'Warehouse Order &amp; Sales Handlin'!$B$2:$K$141,10,0)</f>
        <v>2172.36888</v>
      </c>
      <c r="AA43" s="528">
        <f>VLOOKUP(C43,'Freight Cost'!$AR$2:$AS$141,2,0)</f>
        <v>5111.424</v>
      </c>
      <c r="AB43" s="528">
        <f>VLOOKUP(C43,'CI Cost'!EL66:EM204,2,0)</f>
        <v>62.302275</v>
      </c>
      <c r="AC43" s="528">
        <f t="shared" si="15"/>
        <v>16979.86891</v>
      </c>
      <c r="AD43" s="528">
        <f t="shared" si="16"/>
        <v>5.699667597</v>
      </c>
      <c r="AE43" s="528">
        <f t="shared" si="17"/>
        <v>9.600515189</v>
      </c>
      <c r="AF43" s="528">
        <f t="shared" si="18"/>
        <v>28600.87656</v>
      </c>
      <c r="AG43" s="528">
        <f t="shared" si="19"/>
        <v>140174.9397</v>
      </c>
      <c r="AH43" s="528">
        <f t="shared" si="20"/>
        <v>86981.12233</v>
      </c>
      <c r="AI43" s="528">
        <f t="shared" ref="AI43:AJ43" si="119">AH43/H43</f>
        <v>29.19713263</v>
      </c>
      <c r="AJ43" s="526">
        <f t="shared" si="119"/>
        <v>0.3829134982</v>
      </c>
      <c r="AK43" s="526" t="str">
        <f>VLOOKUP(C43,'ABC Analysis Results'!$A$2:$B$140,2,0)</f>
        <v>B</v>
      </c>
      <c r="AL43" s="526" t="str">
        <f>VLOOKUP(C43,'ABC Analysis Results'!$A$2:$C$140,3,0)</f>
        <v>B</v>
      </c>
      <c r="AM43" s="227" t="str">
        <f>VLOOKUP(C43,'Scenario III - Product Substitu'!$C$2:$W$111,21,0)</f>
        <v>K</v>
      </c>
      <c r="AN43" s="856">
        <f>SUMIF('Scenario III - Product Substitu'!$X$2:$X$111,C43,'Scenario III - Product Substitu'!$AG$2:$AG$111)</f>
        <v>0</v>
      </c>
      <c r="AO43" s="856">
        <f>SUMIF('Scenario III - Product Substitu'!$X$2:$X$111,C43,'Scenario III - Product Substitu'!$AH$2:$AH$111)</f>
        <v>0</v>
      </c>
      <c r="AP43" s="856">
        <f>SUMIF('Scenario III - Product Substitu'!$X$2:$X$111,C43,'Scenario III - Product Substitu'!$AI$2:$AI$111)</f>
        <v>0</v>
      </c>
      <c r="AQ43" s="856">
        <f t="shared" si="22"/>
        <v>2979.0981</v>
      </c>
      <c r="AR43" s="856">
        <f t="shared" si="23"/>
        <v>2979.0981</v>
      </c>
      <c r="AS43" s="856">
        <f t="shared" si="24"/>
        <v>2979.0981</v>
      </c>
      <c r="AT43" s="717">
        <f t="shared" si="25"/>
        <v>227156.062</v>
      </c>
      <c r="AU43" s="717">
        <f t="shared" si="26"/>
        <v>227156.062</v>
      </c>
      <c r="AV43" s="717">
        <f t="shared" si="27"/>
        <v>227156.062</v>
      </c>
      <c r="AW43" s="717">
        <f t="shared" si="28"/>
        <v>94594.1942</v>
      </c>
      <c r="AX43" s="717">
        <f t="shared" si="29"/>
        <v>94594.1942</v>
      </c>
      <c r="AY43" s="717">
        <f t="shared" si="30"/>
        <v>94594.1942</v>
      </c>
      <c r="AZ43" s="717">
        <f>VLOOKUP(C43,'Complexity Cost Adjustment'!$C$2:$AD$141,28, 0)*AQ43</f>
        <v>16979.86891</v>
      </c>
      <c r="BA43" s="717">
        <f>VLOOKUP(C43,'Complexity Cost Adjustment'!$C$2:$AD$141,28, 0)*AR43</f>
        <v>16979.86891</v>
      </c>
      <c r="BB43" s="717">
        <f>VLOOKUP(C43,'Complexity Cost Adjustment'!$C$2:$AD$141,28, 0)*AS43</f>
        <v>16979.86891</v>
      </c>
      <c r="BC43" s="717">
        <f>(AW43/$AW$88)*'Cost Distribution'!$B$13</f>
        <v>29471.61413</v>
      </c>
      <c r="BD43" s="717">
        <f>(AX43/$AX$88)*'Cost Distribution'!$B$13</f>
        <v>29761.72838</v>
      </c>
      <c r="BE43" s="717">
        <f>(AY43/$AY$88)*'Cost Distribution'!$B$13</f>
        <v>30054.90031</v>
      </c>
      <c r="BF43" s="717">
        <f>(AT43/$AT$88)*'Cost Distribution'!$B$22</f>
        <v>57593.02018</v>
      </c>
      <c r="BG43" s="717">
        <f>(AU43/$AU$88)*'Cost Distribution'!$B$22</f>
        <v>58244.42568</v>
      </c>
      <c r="BH43" s="717">
        <f>(AV43/$AV$88)*'Cost Distribution'!$B$22</f>
        <v>58902.97515</v>
      </c>
    </row>
    <row r="44" ht="14.25" customHeight="1">
      <c r="A44" s="269" t="s">
        <v>179</v>
      </c>
      <c r="B44" s="269" t="s">
        <v>192</v>
      </c>
      <c r="C44" s="269">
        <v>1811066.0</v>
      </c>
      <c r="D44" s="269" t="s">
        <v>479</v>
      </c>
      <c r="E44" s="269" t="s">
        <v>110</v>
      </c>
      <c r="F44" s="269">
        <v>125.05326829918117</v>
      </c>
      <c r="G44" s="259">
        <v>110544.336</v>
      </c>
      <c r="H44" s="132">
        <v>1540.1899999999998</v>
      </c>
      <c r="I44" s="259">
        <f t="shared" si="3"/>
        <v>71.77318123</v>
      </c>
      <c r="J44" s="263">
        <v>39837.79360000001</v>
      </c>
      <c r="K44" s="263">
        <v>10255.273600000002</v>
      </c>
      <c r="L44" s="263">
        <f t="shared" si="4"/>
        <v>50093.0672</v>
      </c>
      <c r="M44" s="259">
        <f>VLOOKUP(C44,'Appendix A -  Costs'!$A$2:$G$141,7,0)</f>
        <v>15146.01973</v>
      </c>
      <c r="N44" s="259">
        <f t="shared" si="5"/>
        <v>9.833864477</v>
      </c>
      <c r="O44" s="263">
        <f t="shared" si="6"/>
        <v>65239.08693</v>
      </c>
      <c r="P44" s="259">
        <f t="shared" si="7"/>
        <v>42.3578175</v>
      </c>
      <c r="Q44" s="259">
        <f t="shared" si="8"/>
        <v>60451.2688</v>
      </c>
      <c r="R44" s="259">
        <f t="shared" ref="R44:S44" si="120">Q44/H44</f>
        <v>39.24922821</v>
      </c>
      <c r="S44" s="526">
        <f t="shared" si="120"/>
        <v>0.5468508925</v>
      </c>
      <c r="T44" s="259">
        <f t="shared" si="10"/>
        <v>45305.24907</v>
      </c>
      <c r="U44" s="259">
        <f t="shared" si="11"/>
        <v>29.41536374</v>
      </c>
      <c r="V44" s="526">
        <f t="shared" si="12"/>
        <v>0.4098378145</v>
      </c>
      <c r="W44" s="527">
        <f t="shared" si="13"/>
        <v>5296.983516</v>
      </c>
      <c r="X44" s="528">
        <f>W44*0.245</f>
        <v>1297.760961</v>
      </c>
      <c r="Y44" s="528">
        <f>VLOOKUP(C44,'Warehouse Order &amp; Sales Handlin'!$B$2:$J$141,9,0)</f>
        <v>3009.358162</v>
      </c>
      <c r="Z44" s="528">
        <f>VLOOKUP(C44,'Warehouse Order &amp; Sales Handlin'!$B$2:$K$141,10,0)</f>
        <v>793.3475083</v>
      </c>
      <c r="AA44" s="528">
        <f>VLOOKUP(C44,'Freight Cost'!$AR$2:$AS$141,2,0)</f>
        <v>5287.68</v>
      </c>
      <c r="AB44" s="528">
        <f>VLOOKUP(C44,'CI Cost'!EL67:EM205,2,0)</f>
        <v>2129.29071</v>
      </c>
      <c r="AC44" s="528">
        <f t="shared" si="15"/>
        <v>12517.43734</v>
      </c>
      <c r="AD44" s="528">
        <f t="shared" si="16"/>
        <v>8.127203359</v>
      </c>
      <c r="AE44" s="528">
        <f t="shared" si="17"/>
        <v>9.829196273</v>
      </c>
      <c r="AF44" s="528">
        <f t="shared" si="18"/>
        <v>15138.82981</v>
      </c>
      <c r="AG44" s="528">
        <f t="shared" si="19"/>
        <v>77749.33435</v>
      </c>
      <c r="AH44" s="528">
        <f t="shared" si="20"/>
        <v>32795.00165</v>
      </c>
      <c r="AI44" s="528">
        <f t="shared" ref="AI44:AJ44" si="121">AH44/H44</f>
        <v>21.29282858</v>
      </c>
      <c r="AJ44" s="526">
        <f t="shared" si="121"/>
        <v>0.2966683128</v>
      </c>
      <c r="AK44" s="526" t="str">
        <f>VLOOKUP(C44,'ABC Analysis Results'!$A$2:$B$140,2,0)</f>
        <v>B</v>
      </c>
      <c r="AL44" s="526" t="str">
        <f>VLOOKUP(C44,'ABC Analysis Results'!$A$2:$C$140,3,0)</f>
        <v>C</v>
      </c>
      <c r="AM44" s="227" t="str">
        <f>VLOOKUP(C44,'Scenario III - Product Substitu'!$C$2:$W$111,21,0)</f>
        <v>K</v>
      </c>
      <c r="AN44" s="856">
        <f>SUMIF('Scenario III - Product Substitu'!$X$2:$X$111,C44,'Scenario III - Product Substitu'!$AG$2:$AG$111)</f>
        <v>0</v>
      </c>
      <c r="AO44" s="856">
        <f>SUMIF('Scenario III - Product Substitu'!$X$2:$X$111,C44,'Scenario III - Product Substitu'!$AH$2:$AH$111)</f>
        <v>0</v>
      </c>
      <c r="AP44" s="856">
        <f>SUMIF('Scenario III - Product Substitu'!$X$2:$X$111,C44,'Scenario III - Product Substitu'!$AI$2:$AI$111)</f>
        <v>0</v>
      </c>
      <c r="AQ44" s="856">
        <f t="shared" si="22"/>
        <v>1540.19</v>
      </c>
      <c r="AR44" s="856">
        <f t="shared" si="23"/>
        <v>1540.19</v>
      </c>
      <c r="AS44" s="856">
        <f t="shared" si="24"/>
        <v>1540.19</v>
      </c>
      <c r="AT44" s="717">
        <f t="shared" si="25"/>
        <v>110544.336</v>
      </c>
      <c r="AU44" s="717">
        <f t="shared" si="26"/>
        <v>110544.336</v>
      </c>
      <c r="AV44" s="717">
        <f t="shared" si="27"/>
        <v>110544.336</v>
      </c>
      <c r="AW44" s="717">
        <f t="shared" si="28"/>
        <v>50093.0672</v>
      </c>
      <c r="AX44" s="717">
        <f t="shared" si="29"/>
        <v>50093.0672</v>
      </c>
      <c r="AY44" s="717">
        <f t="shared" si="30"/>
        <v>50093.0672</v>
      </c>
      <c r="AZ44" s="717">
        <f>VLOOKUP(C44,'Complexity Cost Adjustment'!$C$2:$AD$141,28, 0)*AQ44</f>
        <v>12517.43734</v>
      </c>
      <c r="BA44" s="717">
        <f>VLOOKUP(C44,'Complexity Cost Adjustment'!$C$2:$AD$141,28, 0)*AR44</f>
        <v>12517.43734</v>
      </c>
      <c r="BB44" s="717">
        <f>VLOOKUP(C44,'Complexity Cost Adjustment'!$C$2:$AD$141,28, 0)*AS44</f>
        <v>12517.43734</v>
      </c>
      <c r="BC44" s="717">
        <f>(AW44/$AW$88)*'Cost Distribution'!$B$13</f>
        <v>15606.91499</v>
      </c>
      <c r="BD44" s="717">
        <f>(AX44/$AX$88)*'Cost Distribution'!$B$13</f>
        <v>15760.54717</v>
      </c>
      <c r="BE44" s="717">
        <f>(AY44/$AY$88)*'Cost Distribution'!$B$13</f>
        <v>15915.79857</v>
      </c>
      <c r="BF44" s="717">
        <f>(AT44/$AT$88)*'Cost Distribution'!$B$22</f>
        <v>28027.34877</v>
      </c>
      <c r="BG44" s="717">
        <f>(AU44/$AU$88)*'Cost Distribution'!$B$22</f>
        <v>28344.35192</v>
      </c>
      <c r="BH44" s="717">
        <f>(AV44/$AV$88)*'Cost Distribution'!$B$22</f>
        <v>28664.83165</v>
      </c>
    </row>
    <row r="45" ht="14.25" customHeight="1">
      <c r="A45" s="269" t="s">
        <v>179</v>
      </c>
      <c r="B45" s="269" t="s">
        <v>193</v>
      </c>
      <c r="C45" s="269">
        <v>1811067.0</v>
      </c>
      <c r="D45" s="269" t="s">
        <v>479</v>
      </c>
      <c r="E45" s="269" t="s">
        <v>547</v>
      </c>
      <c r="F45" s="269">
        <v>167.5670577127389</v>
      </c>
      <c r="G45" s="259">
        <v>469021.44</v>
      </c>
      <c r="H45" s="132">
        <v>6512.6985</v>
      </c>
      <c r="I45" s="259">
        <f t="shared" si="3"/>
        <v>72.01645217</v>
      </c>
      <c r="J45" s="263">
        <v>149694.16000000003</v>
      </c>
      <c r="K45" s="263">
        <v>39787.13200000001</v>
      </c>
      <c r="L45" s="263">
        <f t="shared" si="4"/>
        <v>189481.292</v>
      </c>
      <c r="M45" s="259">
        <f>VLOOKUP(C45,'Appendix A -  Costs'!$A$2:$G$141,7,0)</f>
        <v>57291.10928</v>
      </c>
      <c r="N45" s="259">
        <f t="shared" si="5"/>
        <v>8.796831187</v>
      </c>
      <c r="O45" s="263">
        <f t="shared" si="6"/>
        <v>246772.4013</v>
      </c>
      <c r="P45" s="259">
        <f t="shared" si="7"/>
        <v>37.89096045</v>
      </c>
      <c r="Q45" s="259">
        <f t="shared" si="8"/>
        <v>279540.148</v>
      </c>
      <c r="R45" s="259">
        <f t="shared" ref="R45:S45" si="122">Q45/H45</f>
        <v>42.92232291</v>
      </c>
      <c r="S45" s="526">
        <f t="shared" si="122"/>
        <v>0.5960071847</v>
      </c>
      <c r="T45" s="259">
        <f t="shared" si="10"/>
        <v>222249.0387</v>
      </c>
      <c r="U45" s="259">
        <f t="shared" si="11"/>
        <v>34.12549172</v>
      </c>
      <c r="V45" s="526">
        <f t="shared" si="12"/>
        <v>0.4738568854</v>
      </c>
      <c r="W45" s="527">
        <f t="shared" si="13"/>
        <v>6349.276756</v>
      </c>
      <c r="X45" s="532">
        <f t="shared" ref="X45:X47" si="125">((1/3)*W45*0.275)+((1/3)*W45*0.255)+((1/3)*W45*0.245)</f>
        <v>1640.229829</v>
      </c>
      <c r="Y45" s="528">
        <f>VLOOKUP(C45,'Warehouse Order &amp; Sales Handlin'!$B$2:$J$141,9,0)</f>
        <v>5552.708239</v>
      </c>
      <c r="Z45" s="528">
        <f>VLOOKUP(C45,'Warehouse Order &amp; Sales Handlin'!$B$2:$K$141,10,0)</f>
        <v>1626.540657</v>
      </c>
      <c r="AA45" s="528">
        <f>VLOOKUP(C45,'Freight Cost'!$AR$2:$AS$141,2,0)</f>
        <v>16656.192</v>
      </c>
      <c r="AB45" s="528">
        <f>VLOOKUP(C45,'CI Cost'!EL68:EM206,2,0)</f>
        <v>4193.16924</v>
      </c>
      <c r="AC45" s="528">
        <f t="shared" si="15"/>
        <v>29668.83996</v>
      </c>
      <c r="AD45" s="528">
        <f t="shared" si="16"/>
        <v>4.55553715</v>
      </c>
      <c r="AE45" s="528">
        <f t="shared" si="17"/>
        <v>8.788607638</v>
      </c>
      <c r="AF45" s="528">
        <f t="shared" si="18"/>
        <v>57237.55178</v>
      </c>
      <c r="AG45" s="528">
        <f t="shared" si="19"/>
        <v>276387.6837</v>
      </c>
      <c r="AH45" s="528">
        <f t="shared" si="20"/>
        <v>192633.7563</v>
      </c>
      <c r="AI45" s="528">
        <f t="shared" ref="AI45:AJ45" si="123">AH45/H45</f>
        <v>29.57817812</v>
      </c>
      <c r="AJ45" s="526">
        <f t="shared" si="123"/>
        <v>0.4107141803</v>
      </c>
      <c r="AK45" s="526" t="str">
        <f>VLOOKUP(C45,'ABC Analysis Results'!$A$2:$B$140,2,0)</f>
        <v>A</v>
      </c>
      <c r="AL45" s="526" t="str">
        <f>VLOOKUP(C45,'ABC Analysis Results'!$A$2:$C$140,3,0)</f>
        <v>A</v>
      </c>
      <c r="AM45" s="227" t="str">
        <f>VLOOKUP(C45,'Scenario III - Product Substitu'!$C$2:$W$111,21,0)</f>
        <v>#N/A</v>
      </c>
      <c r="AN45" s="856">
        <f>SUMIF('Scenario III - Product Substitu'!$X$2:$X$111,C45,'Scenario III - Product Substitu'!$AG$2:$AG$111)</f>
        <v>117.4635</v>
      </c>
      <c r="AO45" s="856">
        <f>SUMIF('Scenario III - Product Substitu'!$X$2:$X$111,C45,'Scenario III - Product Substitu'!$AH$2:$AH$111)</f>
        <v>78.309</v>
      </c>
      <c r="AP45" s="856">
        <f>SUMIF('Scenario III - Product Substitu'!$X$2:$X$111,C45,'Scenario III - Product Substitu'!$AI$2:$AI$111)</f>
        <v>39.1545</v>
      </c>
      <c r="AQ45" s="856">
        <f t="shared" si="22"/>
        <v>6630.162</v>
      </c>
      <c r="AR45" s="856">
        <f t="shared" si="23"/>
        <v>6591.0075</v>
      </c>
      <c r="AS45" s="856">
        <f t="shared" si="24"/>
        <v>6551.853</v>
      </c>
      <c r="AT45" s="717">
        <f t="shared" si="25"/>
        <v>477480.7445</v>
      </c>
      <c r="AU45" s="717">
        <f t="shared" si="26"/>
        <v>474660.9764</v>
      </c>
      <c r="AV45" s="717">
        <f t="shared" si="27"/>
        <v>471841.2082</v>
      </c>
      <c r="AW45" s="717">
        <f t="shared" si="28"/>
        <v>192898.7903</v>
      </c>
      <c r="AX45" s="717">
        <f t="shared" si="29"/>
        <v>191759.6242</v>
      </c>
      <c r="AY45" s="717">
        <f t="shared" si="30"/>
        <v>190620.4581</v>
      </c>
      <c r="AZ45" s="717">
        <f>VLOOKUP(C45,'Complexity Cost Adjustment'!$C$2:$AD$141,28, 0)*AQ45</f>
        <v>30203.9493</v>
      </c>
      <c r="BA45" s="717">
        <f>VLOOKUP(C45,'Complexity Cost Adjustment'!$C$2:$AD$141,28, 0)*AR45</f>
        <v>30025.57952</v>
      </c>
      <c r="BB45" s="717">
        <f>VLOOKUP(C45,'Complexity Cost Adjustment'!$C$2:$AD$141,28, 0)*AS45</f>
        <v>29847.20974</v>
      </c>
      <c r="BC45" s="717">
        <f>(AW45/$AW$88)*'Cost Distribution'!$B$13</f>
        <v>60099.23506</v>
      </c>
      <c r="BD45" s="717">
        <f>(AX45/$AX$88)*'Cost Distribution'!$B$13</f>
        <v>60332.43264</v>
      </c>
      <c r="BE45" s="717">
        <f>(AY45/$AY$88)*'Cost Distribution'!$B$13</f>
        <v>60564.80435</v>
      </c>
      <c r="BF45" s="717">
        <f>(AT45/$AT$88)*'Cost Distribution'!$B$22</f>
        <v>121060.1994</v>
      </c>
      <c r="BG45" s="717">
        <f>(AU45/$AU$88)*'Cost Distribution'!$B$22</f>
        <v>121706.4414</v>
      </c>
      <c r="BH45" s="717">
        <f>(AV45/$AV$88)*'Cost Distribution'!$B$22</f>
        <v>122351.3505</v>
      </c>
    </row>
    <row r="46" ht="14.25" customHeight="1">
      <c r="A46" s="269" t="s">
        <v>179</v>
      </c>
      <c r="B46" s="269" t="s">
        <v>195</v>
      </c>
      <c r="C46" s="269">
        <v>1811068.0</v>
      </c>
      <c r="D46" s="269" t="s">
        <v>479</v>
      </c>
      <c r="E46" s="269" t="s">
        <v>547</v>
      </c>
      <c r="F46" s="269">
        <v>17.390386003430528</v>
      </c>
      <c r="G46" s="259">
        <v>349042.266</v>
      </c>
      <c r="H46" s="132">
        <v>6216.9436</v>
      </c>
      <c r="I46" s="259">
        <f t="shared" si="3"/>
        <v>56.14370798</v>
      </c>
      <c r="J46" s="263">
        <v>182139.1176</v>
      </c>
      <c r="K46" s="263">
        <v>45534.7794</v>
      </c>
      <c r="L46" s="263">
        <f t="shared" si="4"/>
        <v>227673.897</v>
      </c>
      <c r="M46" s="259">
        <f>VLOOKUP(C46,'Appendix A -  Costs'!$A$2:$G$141,7,0)</f>
        <v>68838.93378</v>
      </c>
      <c r="N46" s="259">
        <f t="shared" si="5"/>
        <v>11.07279368</v>
      </c>
      <c r="O46" s="263">
        <f t="shared" si="6"/>
        <v>296512.8308</v>
      </c>
      <c r="P46" s="259">
        <f t="shared" si="7"/>
        <v>47.69430927</v>
      </c>
      <c r="Q46" s="259">
        <f t="shared" si="8"/>
        <v>121368.369</v>
      </c>
      <c r="R46" s="259">
        <f t="shared" ref="R46:S46" si="124">Q46/H46</f>
        <v>19.52219238</v>
      </c>
      <c r="S46" s="526">
        <f t="shared" si="124"/>
        <v>0.3477182589</v>
      </c>
      <c r="T46" s="259">
        <f t="shared" si="10"/>
        <v>52529.43522</v>
      </c>
      <c r="U46" s="259">
        <f t="shared" si="11"/>
        <v>8.449398708</v>
      </c>
      <c r="V46" s="526">
        <f t="shared" si="12"/>
        <v>0.1504959151</v>
      </c>
      <c r="W46" s="527">
        <f t="shared" si="13"/>
        <v>829.4224484</v>
      </c>
      <c r="X46" s="532">
        <f t="shared" si="125"/>
        <v>214.2674658</v>
      </c>
      <c r="Y46" s="528">
        <f>VLOOKUP(C46,'Warehouse Order &amp; Sales Handlin'!$B$2:$J$141,9,0)</f>
        <v>15710.94172</v>
      </c>
      <c r="Z46" s="528">
        <f>VLOOKUP(C46,'Warehouse Order &amp; Sales Handlin'!$B$2:$K$141,10,0)</f>
        <v>6075.812522</v>
      </c>
      <c r="AA46" s="528">
        <f>VLOOKUP(C46,'Freight Cost'!$AR$2:$AS$141,2,0)</f>
        <v>15863.04</v>
      </c>
      <c r="AB46" s="528">
        <f>VLOOKUP(C46,'CI Cost'!EL69:EM207,2,0)</f>
        <v>489.29673</v>
      </c>
      <c r="AC46" s="528">
        <f t="shared" si="15"/>
        <v>38353.35844</v>
      </c>
      <c r="AD46" s="528">
        <f t="shared" si="16"/>
        <v>6.169166219</v>
      </c>
      <c r="AE46" s="528">
        <f t="shared" si="17"/>
        <v>11.07158581</v>
      </c>
      <c r="AF46" s="528">
        <f t="shared" si="18"/>
        <v>68831.42452</v>
      </c>
      <c r="AG46" s="528">
        <f t="shared" si="19"/>
        <v>334858.68</v>
      </c>
      <c r="AH46" s="528">
        <f t="shared" si="20"/>
        <v>14183.58604</v>
      </c>
      <c r="AI46" s="528">
        <f t="shared" ref="AI46:AJ46" si="126">AH46/H46</f>
        <v>2.281440359</v>
      </c>
      <c r="AJ46" s="526">
        <f t="shared" si="126"/>
        <v>0.04063572644</v>
      </c>
      <c r="AK46" s="526" t="str">
        <f>VLOOKUP(C46,'ABC Analysis Results'!$A$2:$B$140,2,0)</f>
        <v>B</v>
      </c>
      <c r="AL46" s="526" t="str">
        <f>VLOOKUP(C46,'ABC Analysis Results'!$A$2:$C$140,3,0)</f>
        <v>C</v>
      </c>
      <c r="AM46" s="227" t="str">
        <f>VLOOKUP(C46,'Scenario III - Product Substitu'!$C$2:$W$111,21,0)</f>
        <v>K</v>
      </c>
      <c r="AN46" s="856">
        <f>SUMIF('Scenario III - Product Substitu'!$X$2:$X$111,C46,'Scenario III - Product Substitu'!$AG$2:$AG$111)</f>
        <v>0</v>
      </c>
      <c r="AO46" s="856">
        <f>SUMIF('Scenario III - Product Substitu'!$X$2:$X$111,C46,'Scenario III - Product Substitu'!$AH$2:$AH$111)</f>
        <v>0</v>
      </c>
      <c r="AP46" s="856">
        <f>SUMIF('Scenario III - Product Substitu'!$X$2:$X$111,C46,'Scenario III - Product Substitu'!$AI$2:$AI$111)</f>
        <v>0</v>
      </c>
      <c r="AQ46" s="856">
        <f t="shared" si="22"/>
        <v>6216.9436</v>
      </c>
      <c r="AR46" s="856">
        <f t="shared" si="23"/>
        <v>6216.9436</v>
      </c>
      <c r="AS46" s="856">
        <f t="shared" si="24"/>
        <v>6216.9436</v>
      </c>
      <c r="AT46" s="717">
        <f t="shared" si="25"/>
        <v>349042.266</v>
      </c>
      <c r="AU46" s="717">
        <f t="shared" si="26"/>
        <v>349042.266</v>
      </c>
      <c r="AV46" s="717">
        <f t="shared" si="27"/>
        <v>349042.266</v>
      </c>
      <c r="AW46" s="717">
        <f t="shared" si="28"/>
        <v>227673.897</v>
      </c>
      <c r="AX46" s="717">
        <f t="shared" si="29"/>
        <v>227673.897</v>
      </c>
      <c r="AY46" s="717">
        <f t="shared" si="30"/>
        <v>227673.897</v>
      </c>
      <c r="AZ46" s="717">
        <f>VLOOKUP(C46,'Complexity Cost Adjustment'!$C$2:$AD$141,28, 0)*AQ46</f>
        <v>38353.35844</v>
      </c>
      <c r="BA46" s="717">
        <f>VLOOKUP(C46,'Complexity Cost Adjustment'!$C$2:$AD$141,28, 0)*AR46</f>
        <v>38353.35844</v>
      </c>
      <c r="BB46" s="717">
        <f>VLOOKUP(C46,'Complexity Cost Adjustment'!$C$2:$AD$141,28, 0)*AS46</f>
        <v>38353.35844</v>
      </c>
      <c r="BC46" s="717">
        <f>(AW46/$AW$88)*'Cost Distribution'!$B$13</f>
        <v>70933.71106</v>
      </c>
      <c r="BD46" s="717">
        <f>(AX46/$AX$88)*'Cost Distribution'!$B$13</f>
        <v>71631.97213</v>
      </c>
      <c r="BE46" s="717">
        <f>(AY46/$AY$88)*'Cost Distribution'!$B$13</f>
        <v>72337.59255</v>
      </c>
      <c r="BF46" s="717">
        <f>(AT46/$AT$88)*'Cost Distribution'!$B$22</f>
        <v>88495.97978</v>
      </c>
      <c r="BG46" s="717">
        <f>(AU46/$AU$88)*'Cost Distribution'!$B$22</f>
        <v>89496.91301</v>
      </c>
      <c r="BH46" s="717">
        <f>(AV46/$AV$88)*'Cost Distribution'!$B$22</f>
        <v>90508.82349</v>
      </c>
    </row>
    <row r="47" ht="14.25" customHeight="1">
      <c r="A47" s="269" t="s">
        <v>179</v>
      </c>
      <c r="B47" s="269" t="s">
        <v>196</v>
      </c>
      <c r="C47" s="269">
        <v>1811069.0</v>
      </c>
      <c r="D47" s="269" t="s">
        <v>479</v>
      </c>
      <c r="E47" s="269" t="s">
        <v>547</v>
      </c>
      <c r="F47" s="269">
        <v>239.0639502415044</v>
      </c>
      <c r="G47" s="259">
        <v>911098.981</v>
      </c>
      <c r="H47" s="132">
        <v>12278.647799999999</v>
      </c>
      <c r="I47" s="259">
        <f t="shared" si="3"/>
        <v>74.20189876</v>
      </c>
      <c r="J47" s="263">
        <v>345687.76</v>
      </c>
      <c r="K47" s="263">
        <v>89878.81760000001</v>
      </c>
      <c r="L47" s="263">
        <f t="shared" si="4"/>
        <v>435566.5776</v>
      </c>
      <c r="M47" s="259">
        <f>VLOOKUP(C47,'Appendix A -  Costs'!$A$2:$G$141,7,0)</f>
        <v>131696.8664</v>
      </c>
      <c r="N47" s="259">
        <f t="shared" si="5"/>
        <v>10.72568157</v>
      </c>
      <c r="O47" s="263">
        <f t="shared" si="6"/>
        <v>567263.444</v>
      </c>
      <c r="P47" s="259">
        <f t="shared" si="7"/>
        <v>46.19917871</v>
      </c>
      <c r="Q47" s="259">
        <f t="shared" si="8"/>
        <v>475532.4034</v>
      </c>
      <c r="R47" s="259">
        <f t="shared" ref="R47:S47" si="127">Q47/H47</f>
        <v>38.72840162</v>
      </c>
      <c r="S47" s="526">
        <f t="shared" si="127"/>
        <v>0.5219327574</v>
      </c>
      <c r="T47" s="259">
        <f t="shared" si="10"/>
        <v>343835.537</v>
      </c>
      <c r="U47" s="259">
        <f t="shared" si="11"/>
        <v>28.00272006</v>
      </c>
      <c r="V47" s="526">
        <f t="shared" si="12"/>
        <v>0.3773854918</v>
      </c>
      <c r="W47" s="527">
        <f t="shared" si="13"/>
        <v>11044.55816</v>
      </c>
      <c r="X47" s="532">
        <f t="shared" si="125"/>
        <v>2853.177524</v>
      </c>
      <c r="Y47" s="528">
        <f>VLOOKUP(C47,'Warehouse Order &amp; Sales Handlin'!$B$2:$J$141,9,0)</f>
        <v>4369.743253</v>
      </c>
      <c r="Z47" s="528">
        <f>VLOOKUP(C47,'Warehouse Order &amp; Sales Handlin'!$B$2:$K$141,10,0)</f>
        <v>416.6723339</v>
      </c>
      <c r="AA47" s="528">
        <f>VLOOKUP(C47,'Freight Cost'!$AR$2:$AS$141,2,0)</f>
        <v>31726.08</v>
      </c>
      <c r="AB47" s="528">
        <f>VLOOKUP(C47,'CI Cost'!EL70:EM208,2,0)</f>
        <v>69.726735</v>
      </c>
      <c r="AC47" s="528">
        <f t="shared" si="15"/>
        <v>39435.39985</v>
      </c>
      <c r="AD47" s="528">
        <f t="shared" si="16"/>
        <v>3.211705433</v>
      </c>
      <c r="AE47" s="528">
        <f t="shared" si="17"/>
        <v>10.72551484</v>
      </c>
      <c r="AF47" s="528">
        <f t="shared" si="18"/>
        <v>131694.8192</v>
      </c>
      <c r="AG47" s="528">
        <f t="shared" si="19"/>
        <v>606696.7966</v>
      </c>
      <c r="AH47" s="528">
        <f t="shared" si="20"/>
        <v>304402.1844</v>
      </c>
      <c r="AI47" s="528">
        <f t="shared" ref="AI47:AJ47" si="128">AH47/H47</f>
        <v>24.79118135</v>
      </c>
      <c r="AJ47" s="526">
        <f t="shared" si="128"/>
        <v>0.3341044066</v>
      </c>
      <c r="AK47" s="526" t="str">
        <f>VLOOKUP(C47,'ABC Analysis Results'!$A$2:$B$140,2,0)</f>
        <v>A</v>
      </c>
      <c r="AL47" s="526" t="str">
        <f>VLOOKUP(C47,'ABC Analysis Results'!$A$2:$C$140,3,0)</f>
        <v>A</v>
      </c>
      <c r="AM47" s="227" t="str">
        <f>VLOOKUP(C47,'Scenario III - Product Substitu'!$C$2:$W$111,21,0)</f>
        <v>#N/A</v>
      </c>
      <c r="AN47" s="856">
        <f>SUMIF('Scenario III - Product Substitu'!$X$2:$X$111,C47,'Scenario III - Product Substitu'!$AG$2:$AG$111)</f>
        <v>0</v>
      </c>
      <c r="AO47" s="856">
        <f>SUMIF('Scenario III - Product Substitu'!$X$2:$X$111,C47,'Scenario III - Product Substitu'!$AH$2:$AH$111)</f>
        <v>0</v>
      </c>
      <c r="AP47" s="856">
        <f>SUMIF('Scenario III - Product Substitu'!$X$2:$X$111,C47,'Scenario III - Product Substitu'!$AI$2:$AI$111)</f>
        <v>0</v>
      </c>
      <c r="AQ47" s="856">
        <f t="shared" si="22"/>
        <v>12278.6478</v>
      </c>
      <c r="AR47" s="856">
        <f t="shared" si="23"/>
        <v>12278.6478</v>
      </c>
      <c r="AS47" s="856">
        <f t="shared" si="24"/>
        <v>12278.6478</v>
      </c>
      <c r="AT47" s="717">
        <f t="shared" si="25"/>
        <v>911098.981</v>
      </c>
      <c r="AU47" s="717">
        <f t="shared" si="26"/>
        <v>911098.981</v>
      </c>
      <c r="AV47" s="717">
        <f t="shared" si="27"/>
        <v>911098.981</v>
      </c>
      <c r="AW47" s="717">
        <f t="shared" si="28"/>
        <v>435566.5776</v>
      </c>
      <c r="AX47" s="717">
        <f t="shared" si="29"/>
        <v>435566.5776</v>
      </c>
      <c r="AY47" s="717">
        <f t="shared" si="30"/>
        <v>435566.5776</v>
      </c>
      <c r="AZ47" s="717">
        <f>VLOOKUP(C47,'Complexity Cost Adjustment'!$C$2:$AD$141,28, 0)*AQ47</f>
        <v>39435.39985</v>
      </c>
      <c r="BA47" s="717">
        <f>VLOOKUP(C47,'Complexity Cost Adjustment'!$C$2:$AD$141,28, 0)*AR47</f>
        <v>39435.39985</v>
      </c>
      <c r="BB47" s="717">
        <f>VLOOKUP(C47,'Complexity Cost Adjustment'!$C$2:$AD$141,28, 0)*AS47</f>
        <v>39435.39985</v>
      </c>
      <c r="BC47" s="717">
        <f>(AW47/$AW$88)*'Cost Distribution'!$B$13</f>
        <v>135704.4183</v>
      </c>
      <c r="BD47" s="717">
        <f>(AX47/$AX$88)*'Cost Distribution'!$B$13</f>
        <v>137040.2728</v>
      </c>
      <c r="BE47" s="717">
        <f>(AY47/$AY$88)*'Cost Distribution'!$B$13</f>
        <v>138390.2065</v>
      </c>
      <c r="BF47" s="717">
        <f>(AT47/$AT$88)*'Cost Distribution'!$B$22</f>
        <v>230999.5231</v>
      </c>
      <c r="BG47" s="717">
        <f>(AU47/$AU$88)*'Cost Distribution'!$B$22</f>
        <v>233612.2418</v>
      </c>
      <c r="BH47" s="717">
        <f>(AV47/$AV$88)*'Cost Distribution'!$B$22</f>
        <v>236253.6142</v>
      </c>
    </row>
    <row r="48" ht="14.25" customHeight="1">
      <c r="A48" s="269" t="s">
        <v>179</v>
      </c>
      <c r="B48" s="269" t="s">
        <v>197</v>
      </c>
      <c r="C48" s="269">
        <v>1811070.0</v>
      </c>
      <c r="D48" s="269" t="s">
        <v>479</v>
      </c>
      <c r="E48" s="269" t="s">
        <v>188</v>
      </c>
      <c r="F48" s="269">
        <v>912.3574311405484</v>
      </c>
      <c r="G48" s="259">
        <v>375266.535</v>
      </c>
      <c r="H48" s="132">
        <v>4487.433399999999</v>
      </c>
      <c r="I48" s="259">
        <f t="shared" si="3"/>
        <v>83.62609571</v>
      </c>
      <c r="J48" s="263">
        <v>121052.43920000002</v>
      </c>
      <c r="K48" s="263">
        <v>27912.577</v>
      </c>
      <c r="L48" s="263">
        <f t="shared" si="4"/>
        <v>148965.0162</v>
      </c>
      <c r="M48" s="259">
        <f>VLOOKUP(C48,'Appendix A -  Costs'!$A$2:$G$141,7,0)</f>
        <v>45040.70524</v>
      </c>
      <c r="N48" s="259">
        <f t="shared" si="5"/>
        <v>10.03707492</v>
      </c>
      <c r="O48" s="263">
        <f t="shared" si="6"/>
        <v>194005.7214</v>
      </c>
      <c r="P48" s="259">
        <f t="shared" si="7"/>
        <v>43.23311438</v>
      </c>
      <c r="Q48" s="259">
        <f t="shared" si="8"/>
        <v>226301.5188</v>
      </c>
      <c r="R48" s="259">
        <f t="shared" ref="R48:S48" si="129">Q48/H48</f>
        <v>50.43005625</v>
      </c>
      <c r="S48" s="526">
        <f t="shared" si="129"/>
        <v>0.6030420986</v>
      </c>
      <c r="T48" s="259">
        <f t="shared" si="10"/>
        <v>181260.8136</v>
      </c>
      <c r="U48" s="259">
        <f t="shared" si="11"/>
        <v>40.39298133</v>
      </c>
      <c r="V48" s="526">
        <f t="shared" si="12"/>
        <v>0.483018859</v>
      </c>
      <c r="W48" s="527">
        <f t="shared" si="13"/>
        <v>39444.05317</v>
      </c>
      <c r="X48" s="528">
        <f>W48*0.275</f>
        <v>10847.11462</v>
      </c>
      <c r="Y48" s="528">
        <f>VLOOKUP(C48,'Warehouse Order &amp; Sales Handlin'!$B$2:$J$141,9,0)</f>
        <v>2312.917352</v>
      </c>
      <c r="Z48" s="528">
        <f>VLOOKUP(C48,'Warehouse Order &amp; Sales Handlin'!$B$2:$K$141,10,0)</f>
        <v>327.7254083</v>
      </c>
      <c r="AA48" s="528">
        <f>VLOOKUP(C48,'Freight Cost'!$AR$2:$AS$141,2,0)</f>
        <v>7755.264</v>
      </c>
      <c r="AB48" s="528">
        <f>VLOOKUP(C48,'CI Cost'!EL71:EM209,2,0)</f>
        <v>126.00861</v>
      </c>
      <c r="AC48" s="528">
        <f t="shared" si="15"/>
        <v>21369.02999</v>
      </c>
      <c r="AD48" s="528">
        <f t="shared" si="16"/>
        <v>4.761971508</v>
      </c>
      <c r="AE48" s="528">
        <f t="shared" si="17"/>
        <v>10.03679295</v>
      </c>
      <c r="AF48" s="528">
        <f t="shared" si="18"/>
        <v>45039.43993</v>
      </c>
      <c r="AG48" s="528">
        <f t="shared" si="19"/>
        <v>215373.4861</v>
      </c>
      <c r="AH48" s="528">
        <f t="shared" si="20"/>
        <v>159893.0489</v>
      </c>
      <c r="AI48" s="528">
        <f t="shared" ref="AI48:AJ48" si="130">AH48/H48</f>
        <v>35.63129179</v>
      </c>
      <c r="AJ48" s="526">
        <f t="shared" si="130"/>
        <v>0.426078624</v>
      </c>
      <c r="AK48" s="526" t="str">
        <f>VLOOKUP(C48,'ABC Analysis Results'!$A$2:$B$140,2,0)</f>
        <v>A</v>
      </c>
      <c r="AL48" s="526" t="str">
        <f>VLOOKUP(C48,'ABC Analysis Results'!$A$2:$C$140,3,0)</f>
        <v>A</v>
      </c>
      <c r="AM48" s="227" t="str">
        <f>VLOOKUP(C48,'Scenario III - Product Substitu'!$C$2:$W$111,21,0)</f>
        <v>#N/A</v>
      </c>
      <c r="AN48" s="856">
        <f>SUMIF('Scenario III - Product Substitu'!$X$2:$X$111,C48,'Scenario III - Product Substitu'!$AG$2:$AG$111)</f>
        <v>3924.25722</v>
      </c>
      <c r="AO48" s="856">
        <f>SUMIF('Scenario III - Product Substitu'!$X$2:$X$111,C48,'Scenario III - Product Substitu'!$AH$2:$AH$111)</f>
        <v>3052.20006</v>
      </c>
      <c r="AP48" s="856">
        <f>SUMIF('Scenario III - Product Substitu'!$X$2:$X$111,C48,'Scenario III - Product Substitu'!$AI$2:$AI$111)</f>
        <v>2180.1429</v>
      </c>
      <c r="AQ48" s="856">
        <f t="shared" si="22"/>
        <v>8411.69062</v>
      </c>
      <c r="AR48" s="856">
        <f t="shared" si="23"/>
        <v>7539.63346</v>
      </c>
      <c r="AS48" s="856">
        <f t="shared" si="24"/>
        <v>6667.5763</v>
      </c>
      <c r="AT48" s="717">
        <f t="shared" si="25"/>
        <v>703436.8449</v>
      </c>
      <c r="AU48" s="717">
        <f t="shared" si="26"/>
        <v>630510.1093</v>
      </c>
      <c r="AV48" s="717">
        <f t="shared" si="27"/>
        <v>557583.3738</v>
      </c>
      <c r="AW48" s="717">
        <f t="shared" si="28"/>
        <v>279234.8137</v>
      </c>
      <c r="AX48" s="717">
        <f t="shared" si="29"/>
        <v>250285.9698</v>
      </c>
      <c r="AY48" s="717">
        <f t="shared" si="30"/>
        <v>221337.1259</v>
      </c>
      <c r="AZ48" s="717">
        <f>VLOOKUP(C48,'Complexity Cost Adjustment'!$C$2:$AD$141,28, 0)*AQ48</f>
        <v>40056.23106</v>
      </c>
      <c r="BA48" s="717">
        <f>VLOOKUP(C48,'Complexity Cost Adjustment'!$C$2:$AD$141,28, 0)*AR48</f>
        <v>35903.51971</v>
      </c>
      <c r="BB48" s="717">
        <f>VLOOKUP(C48,'Complexity Cost Adjustment'!$C$2:$AD$141,28, 0)*AS48</f>
        <v>31750.80837</v>
      </c>
      <c r="BC48" s="717">
        <f>(AW48/$AW$88)*'Cost Distribution'!$B$13</f>
        <v>86997.94686</v>
      </c>
      <c r="BD48" s="717">
        <f>(AX48/$AX$88)*'Cost Distribution'!$B$13</f>
        <v>78746.30272</v>
      </c>
      <c r="BE48" s="717">
        <f>(AY48/$AY$88)*'Cost Distribution'!$B$13</f>
        <v>70324.24464</v>
      </c>
      <c r="BF48" s="717">
        <f>(AT48/$AT$88)*'Cost Distribution'!$B$22</f>
        <v>178348.982</v>
      </c>
      <c r="BG48" s="717">
        <f>(AU48/$AU$88)*'Cost Distribution'!$B$22</f>
        <v>161667.2647</v>
      </c>
      <c r="BH48" s="717">
        <f>(AV48/$AV$88)*'Cost Distribution'!$B$22</f>
        <v>144584.8256</v>
      </c>
    </row>
    <row r="49" ht="14.25" customHeight="1">
      <c r="A49" s="269" t="s">
        <v>179</v>
      </c>
      <c r="B49" s="269" t="s">
        <v>198</v>
      </c>
      <c r="C49" s="269">
        <v>1811071.0</v>
      </c>
      <c r="D49" s="269" t="s">
        <v>479</v>
      </c>
      <c r="E49" s="269" t="s">
        <v>190</v>
      </c>
      <c r="F49" s="269">
        <v>586.8752207643798</v>
      </c>
      <c r="G49" s="259">
        <v>105831.19799999999</v>
      </c>
      <c r="H49" s="132">
        <v>1831.1423999999997</v>
      </c>
      <c r="I49" s="259">
        <f t="shared" si="3"/>
        <v>57.79517639</v>
      </c>
      <c r="J49" s="263">
        <v>37292.2704</v>
      </c>
      <c r="K49" s="263">
        <v>9230.76</v>
      </c>
      <c r="L49" s="263">
        <f t="shared" si="4"/>
        <v>46523.0304</v>
      </c>
      <c r="M49" s="259">
        <f>VLOOKUP(C49,'Appendix A -  Costs'!$A$2:$G$141,7,0)</f>
        <v>14066.59196</v>
      </c>
      <c r="N49" s="259">
        <f t="shared" si="5"/>
        <v>7.681866773</v>
      </c>
      <c r="O49" s="263">
        <f t="shared" si="6"/>
        <v>60589.62236</v>
      </c>
      <c r="P49" s="259">
        <f t="shared" si="7"/>
        <v>33.0884274</v>
      </c>
      <c r="Q49" s="259">
        <f t="shared" si="8"/>
        <v>59308.1676</v>
      </c>
      <c r="R49" s="259">
        <f t="shared" ref="R49:S49" si="131">Q49/H49</f>
        <v>32.38861576</v>
      </c>
      <c r="S49" s="526">
        <f t="shared" si="131"/>
        <v>0.5604034417</v>
      </c>
      <c r="T49" s="259">
        <f t="shared" si="10"/>
        <v>45241.57564</v>
      </c>
      <c r="U49" s="259">
        <f t="shared" si="11"/>
        <v>24.70674899</v>
      </c>
      <c r="V49" s="526">
        <f t="shared" si="12"/>
        <v>0.42748808</v>
      </c>
      <c r="W49" s="527">
        <f t="shared" si="13"/>
        <v>19418.77813</v>
      </c>
      <c r="X49" s="528">
        <f>W49*0.255</f>
        <v>4951.788424</v>
      </c>
      <c r="Y49" s="528">
        <f>VLOOKUP(C49,'Warehouse Order &amp; Sales Handlin'!$B$2:$J$141,9,0)</f>
        <v>737.2646351</v>
      </c>
      <c r="Z49" s="528">
        <f>VLOOKUP(C49,'Warehouse Order &amp; Sales Handlin'!$B$2:$K$141,10,0)</f>
        <v>70.25697568</v>
      </c>
      <c r="AA49" s="528">
        <f>VLOOKUP(C49,'Freight Cost'!$AR$2:$AS$141,2,0)</f>
        <v>4758.912</v>
      </c>
      <c r="AB49" s="528">
        <f>VLOOKUP(C49,'CI Cost'!EL72:EM210,2,0)</f>
        <v>62.695395</v>
      </c>
      <c r="AC49" s="528">
        <f t="shared" si="15"/>
        <v>10580.91743</v>
      </c>
      <c r="AD49" s="528">
        <f t="shared" si="16"/>
        <v>5.778314909</v>
      </c>
      <c r="AE49" s="528">
        <f t="shared" si="17"/>
        <v>7.6817594</v>
      </c>
      <c r="AF49" s="528">
        <f t="shared" si="18"/>
        <v>14066.39534</v>
      </c>
      <c r="AG49" s="528">
        <f t="shared" si="19"/>
        <v>71170.34317</v>
      </c>
      <c r="AH49" s="528">
        <f t="shared" si="20"/>
        <v>34660.85483</v>
      </c>
      <c r="AI49" s="528">
        <f t="shared" ref="AI49:AJ49" si="132">AH49/H49</f>
        <v>18.92854145</v>
      </c>
      <c r="AJ49" s="526">
        <f t="shared" si="132"/>
        <v>0.3275107481</v>
      </c>
      <c r="AK49" s="526" t="str">
        <f>VLOOKUP(C49,'ABC Analysis Results'!$A$2:$B$140,2,0)</f>
        <v>C</v>
      </c>
      <c r="AL49" s="526" t="str">
        <f>VLOOKUP(C49,'ABC Analysis Results'!$A$2:$C$140,3,0)</f>
        <v>C</v>
      </c>
      <c r="AM49" s="227" t="str">
        <f>VLOOKUP(C49,'Scenario III - Product Substitu'!$C$2:$W$111,21,0)</f>
        <v>K</v>
      </c>
      <c r="AN49" s="856">
        <f>SUMIF('Scenario III - Product Substitu'!$X$2:$X$111,C49,'Scenario III - Product Substitu'!$AG$2:$AG$111)</f>
        <v>0</v>
      </c>
      <c r="AO49" s="856">
        <f>SUMIF('Scenario III - Product Substitu'!$X$2:$X$111,C49,'Scenario III - Product Substitu'!$AH$2:$AH$111)</f>
        <v>0</v>
      </c>
      <c r="AP49" s="856">
        <f>SUMIF('Scenario III - Product Substitu'!$X$2:$X$111,C49,'Scenario III - Product Substitu'!$AI$2:$AI$111)</f>
        <v>0</v>
      </c>
      <c r="AQ49" s="856">
        <f t="shared" si="22"/>
        <v>1831.1424</v>
      </c>
      <c r="AR49" s="856">
        <f t="shared" si="23"/>
        <v>1831.1424</v>
      </c>
      <c r="AS49" s="856">
        <f t="shared" si="24"/>
        <v>1831.1424</v>
      </c>
      <c r="AT49" s="717">
        <f t="shared" si="25"/>
        <v>105831.198</v>
      </c>
      <c r="AU49" s="717">
        <f t="shared" si="26"/>
        <v>105831.198</v>
      </c>
      <c r="AV49" s="717">
        <f t="shared" si="27"/>
        <v>105831.198</v>
      </c>
      <c r="AW49" s="717">
        <f t="shared" si="28"/>
        <v>46523.0304</v>
      </c>
      <c r="AX49" s="717">
        <f t="shared" si="29"/>
        <v>46523.0304</v>
      </c>
      <c r="AY49" s="717">
        <f t="shared" si="30"/>
        <v>46523.0304</v>
      </c>
      <c r="AZ49" s="717">
        <f>VLOOKUP(C49,'Complexity Cost Adjustment'!$C$2:$AD$141,28, 0)*AQ49</f>
        <v>10580.91743</v>
      </c>
      <c r="BA49" s="717">
        <f>VLOOKUP(C49,'Complexity Cost Adjustment'!$C$2:$AD$141,28, 0)*AR49</f>
        <v>10580.91743</v>
      </c>
      <c r="BB49" s="717">
        <f>VLOOKUP(C49,'Complexity Cost Adjustment'!$C$2:$AD$141,28, 0)*AS49</f>
        <v>10580.91743</v>
      </c>
      <c r="BC49" s="717">
        <f>(AW49/$AW$88)*'Cost Distribution'!$B$13</f>
        <v>14494.6401</v>
      </c>
      <c r="BD49" s="717">
        <f>(AX49/$AX$88)*'Cost Distribution'!$B$13</f>
        <v>14637.32321</v>
      </c>
      <c r="BE49" s="717">
        <f>(AY49/$AY$88)*'Cost Distribution'!$B$13</f>
        <v>14781.51014</v>
      </c>
      <c r="BF49" s="717">
        <f>(AT49/$AT$88)*'Cost Distribution'!$B$22</f>
        <v>26832.38241</v>
      </c>
      <c r="BG49" s="717">
        <f>(AU49/$AU$88)*'Cost Distribution'!$B$22</f>
        <v>27135.8699</v>
      </c>
      <c r="BH49" s="717">
        <f>(AV49/$AV$88)*'Cost Distribution'!$B$22</f>
        <v>27442.68575</v>
      </c>
    </row>
    <row r="50" ht="14.25" customHeight="1">
      <c r="A50" s="275" t="s">
        <v>179</v>
      </c>
      <c r="B50" s="275" t="s">
        <v>199</v>
      </c>
      <c r="C50" s="275">
        <v>1811072.0</v>
      </c>
      <c r="D50" s="275" t="s">
        <v>479</v>
      </c>
      <c r="E50" s="275" t="s">
        <v>548</v>
      </c>
      <c r="F50" s="275">
        <v>122.69069849414386</v>
      </c>
      <c r="G50" s="279">
        <v>120562.17599999999</v>
      </c>
      <c r="H50" s="135">
        <v>2550.8055</v>
      </c>
      <c r="I50" s="279">
        <f t="shared" si="3"/>
        <v>47.26435473</v>
      </c>
      <c r="J50" s="281">
        <v>55208.524800000014</v>
      </c>
      <c r="K50" s="281">
        <v>13669.418400000002</v>
      </c>
      <c r="L50" s="281">
        <f t="shared" si="4"/>
        <v>68877.9432</v>
      </c>
      <c r="M50" s="259">
        <f>VLOOKUP(C50,'Appendix A -  Costs'!$A$2:$G$141,7,0)</f>
        <v>20825.76981</v>
      </c>
      <c r="N50" s="279">
        <f t="shared" si="5"/>
        <v>8.164389566</v>
      </c>
      <c r="O50" s="281">
        <f t="shared" si="6"/>
        <v>89703.71301</v>
      </c>
      <c r="P50" s="279">
        <f t="shared" si="7"/>
        <v>35.16681809</v>
      </c>
      <c r="Q50" s="279">
        <f t="shared" si="8"/>
        <v>51684.2328</v>
      </c>
      <c r="R50" s="279">
        <f t="shared" ref="R50:S50" si="133">Q50/H50</f>
        <v>20.2619262</v>
      </c>
      <c r="S50" s="529">
        <f t="shared" si="133"/>
        <v>0.4286935962</v>
      </c>
      <c r="T50" s="279">
        <f t="shared" si="10"/>
        <v>30858.46299</v>
      </c>
      <c r="U50" s="279">
        <f t="shared" si="11"/>
        <v>12.09753664</v>
      </c>
      <c r="V50" s="529">
        <f t="shared" si="12"/>
        <v>0.2559547614</v>
      </c>
      <c r="W50" s="530">
        <f t="shared" si="13"/>
        <v>4314.641476</v>
      </c>
      <c r="X50" s="533">
        <f>((1/2)*W50*0.275)+((1/2)*W50*0.255)</f>
        <v>1143.379991</v>
      </c>
      <c r="Y50" s="531">
        <f>VLOOKUP(C50,'Warehouse Order &amp; Sales Handlin'!$B$2:$J$141,9,0)</f>
        <v>1883.812321</v>
      </c>
      <c r="Z50" s="531">
        <f>VLOOKUP(C50,'Warehouse Order &amp; Sales Handlin'!$B$2:$K$141,10,0)</f>
        <v>361.176</v>
      </c>
      <c r="AA50" s="531">
        <f>VLOOKUP(C50,'Freight Cost'!$AR$2:$AS$141,2,0)</f>
        <v>5728.32</v>
      </c>
      <c r="AB50" s="531">
        <f>VLOOKUP(C50,'CI Cost'!EL73:EM211,2,0)</f>
        <v>70.333155</v>
      </c>
      <c r="AC50" s="528">
        <f t="shared" si="15"/>
        <v>9187.021467</v>
      </c>
      <c r="AD50" s="528">
        <f t="shared" si="16"/>
        <v>3.60161583</v>
      </c>
      <c r="AE50" s="531">
        <f t="shared" si="17"/>
        <v>8.164261547</v>
      </c>
      <c r="AF50" s="531">
        <f t="shared" si="18"/>
        <v>20825.44326</v>
      </c>
      <c r="AG50" s="531">
        <f t="shared" si="19"/>
        <v>98890.40793</v>
      </c>
      <c r="AH50" s="531">
        <f t="shared" si="20"/>
        <v>21671.76807</v>
      </c>
      <c r="AI50" s="531">
        <f t="shared" ref="AI50:AJ50" si="134">AH50/H50</f>
        <v>8.496048826</v>
      </c>
      <c r="AJ50" s="529">
        <f t="shared" si="134"/>
        <v>0.1797559466</v>
      </c>
      <c r="AK50" s="529" t="str">
        <f>VLOOKUP(C50,'ABC Analysis Results'!$A$2:$B$140,2,0)</f>
        <v>C</v>
      </c>
      <c r="AL50" s="529" t="str">
        <f>VLOOKUP(C50,'ABC Analysis Results'!$A$2:$C$140,3,0)</f>
        <v>C</v>
      </c>
      <c r="AM50" s="227" t="str">
        <f>VLOOKUP(C50,'Scenario III - Product Substitu'!$C$2:$W$111,21,0)</f>
        <v>K</v>
      </c>
      <c r="AN50" s="856">
        <f>SUMIF('Scenario III - Product Substitu'!$X$2:$X$111,C50,'Scenario III - Product Substitu'!$AG$2:$AG$111)</f>
        <v>0</v>
      </c>
      <c r="AO50" s="856">
        <f>SUMIF('Scenario III - Product Substitu'!$X$2:$X$111,C50,'Scenario III - Product Substitu'!$AH$2:$AH$111)</f>
        <v>0</v>
      </c>
      <c r="AP50" s="856">
        <f>SUMIF('Scenario III - Product Substitu'!$X$2:$X$111,C50,'Scenario III - Product Substitu'!$AI$2:$AI$111)</f>
        <v>0</v>
      </c>
      <c r="AQ50" s="856">
        <f t="shared" si="22"/>
        <v>2550.8055</v>
      </c>
      <c r="AR50" s="856">
        <f t="shared" si="23"/>
        <v>2550.8055</v>
      </c>
      <c r="AS50" s="856">
        <f t="shared" si="24"/>
        <v>2550.8055</v>
      </c>
      <c r="AT50" s="717">
        <f t="shared" si="25"/>
        <v>120562.176</v>
      </c>
      <c r="AU50" s="717">
        <f t="shared" si="26"/>
        <v>120562.176</v>
      </c>
      <c r="AV50" s="717">
        <f t="shared" si="27"/>
        <v>120562.176</v>
      </c>
      <c r="AW50" s="717">
        <f t="shared" si="28"/>
        <v>68877.9432</v>
      </c>
      <c r="AX50" s="717">
        <f t="shared" si="29"/>
        <v>68877.9432</v>
      </c>
      <c r="AY50" s="717">
        <f t="shared" si="30"/>
        <v>68877.9432</v>
      </c>
      <c r="AZ50" s="717">
        <f>VLOOKUP(C50,'Complexity Cost Adjustment'!$C$2:$AD$141,28, 0)*AQ50</f>
        <v>9187.021467</v>
      </c>
      <c r="BA50" s="717">
        <f>VLOOKUP(C50,'Complexity Cost Adjustment'!$C$2:$AD$141,28, 0)*AR50</f>
        <v>9187.021467</v>
      </c>
      <c r="BB50" s="717">
        <f>VLOOKUP(C50,'Complexity Cost Adjustment'!$C$2:$AD$141,28, 0)*AS50</f>
        <v>9187.021467</v>
      </c>
      <c r="BC50" s="717">
        <f>(AW50/$AW$88)*'Cost Distribution'!$B$13</f>
        <v>21459.50057</v>
      </c>
      <c r="BD50" s="717">
        <f>(AX50/$AX$88)*'Cost Distribution'!$B$13</f>
        <v>21670.74475</v>
      </c>
      <c r="BE50" s="717">
        <f>(AY50/$AY$88)*'Cost Distribution'!$B$13</f>
        <v>21884.21535</v>
      </c>
      <c r="BF50" s="717">
        <f>(AT50/$AT$88)*'Cost Distribution'!$B$22</f>
        <v>30567.26629</v>
      </c>
      <c r="BG50" s="717">
        <f>(AU50/$AU$88)*'Cost Distribution'!$B$22</f>
        <v>30912.99716</v>
      </c>
      <c r="BH50" s="717">
        <f>(AV50/$AV$88)*'Cost Distribution'!$B$22</f>
        <v>31262.51967</v>
      </c>
    </row>
    <row r="51" ht="14.25" customHeight="1">
      <c r="A51" s="269" t="s">
        <v>202</v>
      </c>
      <c r="B51" s="269" t="s">
        <v>203</v>
      </c>
      <c r="C51" s="269">
        <v>1811073.0</v>
      </c>
      <c r="D51" s="269" t="s">
        <v>257</v>
      </c>
      <c r="E51" s="269" t="s">
        <v>547</v>
      </c>
      <c r="F51" s="269">
        <v>518.0918214355277</v>
      </c>
      <c r="G51" s="259">
        <v>323960.624</v>
      </c>
      <c r="H51" s="132">
        <v>1528.212</v>
      </c>
      <c r="I51" s="259">
        <f t="shared" si="3"/>
        <v>211.9867034</v>
      </c>
      <c r="J51" s="263">
        <v>68583.3632</v>
      </c>
      <c r="K51" s="263">
        <v>17315.6016</v>
      </c>
      <c r="L51" s="263">
        <f t="shared" si="4"/>
        <v>85898.9648</v>
      </c>
      <c r="M51" s="259">
        <f>VLOOKUP(C51,'Appendix A -  Costs'!$A$2:$G$141,7,0)</f>
        <v>25972.2051</v>
      </c>
      <c r="N51" s="259">
        <f t="shared" si="5"/>
        <v>16.99515846</v>
      </c>
      <c r="O51" s="263">
        <f t="shared" si="6"/>
        <v>111871.1699</v>
      </c>
      <c r="P51" s="259">
        <f t="shared" si="7"/>
        <v>73.20395986</v>
      </c>
      <c r="Q51" s="259">
        <f t="shared" si="8"/>
        <v>238061.6592</v>
      </c>
      <c r="R51" s="259">
        <f t="shared" ref="R51:S51" si="135">Q51/H51</f>
        <v>155.777902</v>
      </c>
      <c r="S51" s="526">
        <f t="shared" si="135"/>
        <v>0.7348475141</v>
      </c>
      <c r="T51" s="259">
        <f t="shared" si="10"/>
        <v>212089.4541</v>
      </c>
      <c r="U51" s="259">
        <f t="shared" si="11"/>
        <v>138.7827436</v>
      </c>
      <c r="V51" s="526">
        <f t="shared" si="12"/>
        <v>0.654676644</v>
      </c>
      <c r="W51" s="527">
        <f t="shared" si="13"/>
        <v>37926.3729</v>
      </c>
      <c r="X51" s="532">
        <f t="shared" ref="X51:X62" si="138">((1/3)*W51*0.275)+((1/3)*W51*0.255)+((1/3)*W51*0.245)</f>
        <v>9797.646332</v>
      </c>
      <c r="Y51" s="528">
        <f>VLOOKUP(C51,'Warehouse Order &amp; Sales Handlin'!$B$2:$J$141,9,0)</f>
        <v>1038.996424</v>
      </c>
      <c r="Z51" s="528">
        <f>VLOOKUP(C51,'Warehouse Order &amp; Sales Handlin'!$B$2:$K$141,10,0)</f>
        <v>188.8442182</v>
      </c>
      <c r="AA51" s="528">
        <f>VLOOKUP(C51,'Freight Cost'!$AR$2:$AS$141,2,0)</f>
        <v>26438.4</v>
      </c>
      <c r="AB51" s="528">
        <f>VLOOKUP(C51,'CI Cost'!EL74:EM212,2,0)</f>
        <v>65.171925</v>
      </c>
      <c r="AC51" s="528">
        <f t="shared" si="15"/>
        <v>37529.0589</v>
      </c>
      <c r="AD51" s="528">
        <f t="shared" si="16"/>
        <v>24.55749523</v>
      </c>
      <c r="AE51" s="528">
        <f t="shared" si="17"/>
        <v>16.99491153</v>
      </c>
      <c r="AF51" s="528">
        <f t="shared" si="18"/>
        <v>25971.82774</v>
      </c>
      <c r="AG51" s="528">
        <f t="shared" si="19"/>
        <v>149399.8514</v>
      </c>
      <c r="AH51" s="528">
        <f t="shared" si="20"/>
        <v>174560.7726</v>
      </c>
      <c r="AI51" s="528">
        <f t="shared" ref="AI51:AJ51" si="136">AH51/H51</f>
        <v>114.2254953</v>
      </c>
      <c r="AJ51" s="526">
        <f t="shared" si="136"/>
        <v>0.5388333014</v>
      </c>
      <c r="AK51" s="526" t="str">
        <f>VLOOKUP(C51,'ABC Analysis Results'!$A$2:$B$140,2,0)</f>
        <v>A</v>
      </c>
      <c r="AL51" s="526" t="str">
        <f>VLOOKUP(C51,'ABC Analysis Results'!$A$2:$C$140,3,0)</f>
        <v>A</v>
      </c>
      <c r="AM51" s="227" t="str">
        <f>VLOOKUP(C51,'Scenario III - Product Substitu'!$C$2:$W$111,21,0)</f>
        <v>#N/A</v>
      </c>
      <c r="AN51" s="856">
        <f>SUMIF('Scenario III - Product Substitu'!$X$2:$X$111,C51,'Scenario III - Product Substitu'!$AG$2:$AG$111)</f>
        <v>0</v>
      </c>
      <c r="AO51" s="856">
        <f>SUMIF('Scenario III - Product Substitu'!$X$2:$X$111,C51,'Scenario III - Product Substitu'!$AH$2:$AH$111)</f>
        <v>0</v>
      </c>
      <c r="AP51" s="856">
        <f>SUMIF('Scenario III - Product Substitu'!$X$2:$X$111,C51,'Scenario III - Product Substitu'!$AI$2:$AI$111)</f>
        <v>0</v>
      </c>
      <c r="AQ51" s="856">
        <f t="shared" si="22"/>
        <v>1528.212</v>
      </c>
      <c r="AR51" s="856">
        <f t="shared" si="23"/>
        <v>1528.212</v>
      </c>
      <c r="AS51" s="856">
        <f t="shared" si="24"/>
        <v>1528.212</v>
      </c>
      <c r="AT51" s="717">
        <f t="shared" si="25"/>
        <v>323960.624</v>
      </c>
      <c r="AU51" s="717">
        <f t="shared" si="26"/>
        <v>323960.624</v>
      </c>
      <c r="AV51" s="717">
        <f t="shared" si="27"/>
        <v>323960.624</v>
      </c>
      <c r="AW51" s="717">
        <f t="shared" si="28"/>
        <v>85898.9648</v>
      </c>
      <c r="AX51" s="717">
        <f t="shared" si="29"/>
        <v>85898.9648</v>
      </c>
      <c r="AY51" s="717">
        <f t="shared" si="30"/>
        <v>85898.9648</v>
      </c>
      <c r="AZ51" s="717">
        <f>VLOOKUP(C51,'Complexity Cost Adjustment'!$C$2:$AD$141,28, 0)*AQ51</f>
        <v>37529.0589</v>
      </c>
      <c r="BA51" s="717">
        <f>VLOOKUP(C51,'Complexity Cost Adjustment'!$C$2:$AD$141,28, 0)*AR51</f>
        <v>37529.0589</v>
      </c>
      <c r="BB51" s="717">
        <f>VLOOKUP(C51,'Complexity Cost Adjustment'!$C$2:$AD$141,28, 0)*AS51</f>
        <v>37529.0589</v>
      </c>
      <c r="BC51" s="717">
        <f>(AW51/$AW$88)*'Cost Distribution'!$B$13</f>
        <v>26762.54252</v>
      </c>
      <c r="BD51" s="717">
        <f>(AX51/$AX$88)*'Cost Distribution'!$B$13</f>
        <v>27025.98907</v>
      </c>
      <c r="BE51" s="717">
        <f>(AY51/$AY$88)*'Cost Distribution'!$B$13</f>
        <v>27292.21223</v>
      </c>
      <c r="BF51" s="717">
        <f>(AT51/$AT$88)*'Cost Distribution'!$B$22</f>
        <v>82136.79438</v>
      </c>
      <c r="BG51" s="717">
        <f>(AU51/$AU$88)*'Cost Distribution'!$B$22</f>
        <v>83065.80208</v>
      </c>
      <c r="BH51" s="717">
        <f>(AV51/$AV$88)*'Cost Distribution'!$B$22</f>
        <v>84004.99822</v>
      </c>
    </row>
    <row r="52" ht="14.25" customHeight="1">
      <c r="A52" s="269" t="s">
        <v>202</v>
      </c>
      <c r="B52" s="269" t="s">
        <v>210</v>
      </c>
      <c r="C52" s="269">
        <v>1811074.0</v>
      </c>
      <c r="D52" s="269" t="s">
        <v>257</v>
      </c>
      <c r="E52" s="269" t="s">
        <v>547</v>
      </c>
      <c r="F52" s="269">
        <v>579.0820953001052</v>
      </c>
      <c r="G52" s="259">
        <v>335767.12</v>
      </c>
      <c r="H52" s="132">
        <v>1583.6724</v>
      </c>
      <c r="I52" s="259">
        <f t="shared" si="3"/>
        <v>212.0180411</v>
      </c>
      <c r="J52" s="263">
        <v>81840.528</v>
      </c>
      <c r="K52" s="263">
        <v>21080.136000000002</v>
      </c>
      <c r="L52" s="263">
        <f t="shared" si="4"/>
        <v>102920.664</v>
      </c>
      <c r="M52" s="259">
        <f>VLOOKUP(C52,'Appendix A -  Costs'!$A$2:$G$141,7,0)</f>
        <v>31118.84527</v>
      </c>
      <c r="N52" s="259">
        <f t="shared" si="5"/>
        <v>19.64979959</v>
      </c>
      <c r="O52" s="263">
        <f t="shared" si="6"/>
        <v>134039.5093</v>
      </c>
      <c r="P52" s="259">
        <f t="shared" si="7"/>
        <v>84.63840708</v>
      </c>
      <c r="Q52" s="259">
        <f t="shared" si="8"/>
        <v>232846.456</v>
      </c>
      <c r="R52" s="259">
        <f t="shared" ref="R52:S52" si="137">Q52/H52</f>
        <v>147.0294336</v>
      </c>
      <c r="S52" s="526">
        <f t="shared" si="137"/>
        <v>0.6934760497</v>
      </c>
      <c r="T52" s="259">
        <f t="shared" si="10"/>
        <v>201727.6107</v>
      </c>
      <c r="U52" s="259">
        <f t="shared" si="11"/>
        <v>127.379634</v>
      </c>
      <c r="V52" s="526">
        <f t="shared" si="12"/>
        <v>0.6007962028</v>
      </c>
      <c r="W52" s="527">
        <f t="shared" si="13"/>
        <v>49012.58611</v>
      </c>
      <c r="X52" s="532">
        <f t="shared" si="138"/>
        <v>12661.58475</v>
      </c>
      <c r="Y52" s="528">
        <f>VLOOKUP(C52,'Warehouse Order &amp; Sales Handlin'!$B$2:$J$141,9,0)</f>
        <v>2011.515263</v>
      </c>
      <c r="Z52" s="528">
        <f>VLOOKUP(C52,'Warehouse Order &amp; Sales Handlin'!$B$2:$K$141,10,0)</f>
        <v>482.9814371</v>
      </c>
      <c r="AA52" s="528">
        <f>VLOOKUP(C52,'Freight Cost'!$AR$2:$AS$141,2,0)</f>
        <v>27760.32</v>
      </c>
      <c r="AB52" s="528">
        <f>VLOOKUP(C52,'CI Cost'!EL75:EM213,2,0)</f>
        <v>65.171925</v>
      </c>
      <c r="AC52" s="528">
        <f t="shared" si="15"/>
        <v>42981.57337</v>
      </c>
      <c r="AD52" s="528">
        <f t="shared" si="16"/>
        <v>27.14044481</v>
      </c>
      <c r="AE52" s="528">
        <f t="shared" si="17"/>
        <v>19.64951409</v>
      </c>
      <c r="AF52" s="528">
        <f t="shared" si="18"/>
        <v>31118.39313</v>
      </c>
      <c r="AG52" s="528">
        <f t="shared" si="19"/>
        <v>177020.6305</v>
      </c>
      <c r="AH52" s="528">
        <f t="shared" si="20"/>
        <v>158746.4895</v>
      </c>
      <c r="AI52" s="528">
        <f t="shared" ref="AI52:AJ52" si="139">AH52/H52</f>
        <v>100.2394747</v>
      </c>
      <c r="AJ52" s="526">
        <f t="shared" si="139"/>
        <v>0.4727874769</v>
      </c>
      <c r="AK52" s="526" t="str">
        <f>VLOOKUP(C52,'ABC Analysis Results'!$A$2:$B$140,2,0)</f>
        <v>A</v>
      </c>
      <c r="AL52" s="526" t="str">
        <f>VLOOKUP(C52,'ABC Analysis Results'!$A$2:$C$140,3,0)</f>
        <v>A</v>
      </c>
      <c r="AM52" s="227" t="str">
        <f>VLOOKUP(C52,'Scenario III - Product Substitu'!$C$2:$W$111,21,0)</f>
        <v>#N/A</v>
      </c>
      <c r="AN52" s="856">
        <f>SUMIF('Scenario III - Product Substitu'!$X$2:$X$111,C52,'Scenario III - Product Substitu'!$AG$2:$AG$111)</f>
        <v>0</v>
      </c>
      <c r="AO52" s="856">
        <f>SUMIF('Scenario III - Product Substitu'!$X$2:$X$111,C52,'Scenario III - Product Substitu'!$AH$2:$AH$111)</f>
        <v>0</v>
      </c>
      <c r="AP52" s="856">
        <f>SUMIF('Scenario III - Product Substitu'!$X$2:$X$111,C52,'Scenario III - Product Substitu'!$AI$2:$AI$111)</f>
        <v>0</v>
      </c>
      <c r="AQ52" s="856">
        <f t="shared" si="22"/>
        <v>1583.6724</v>
      </c>
      <c r="AR52" s="856">
        <f t="shared" si="23"/>
        <v>1583.6724</v>
      </c>
      <c r="AS52" s="856">
        <f t="shared" si="24"/>
        <v>1583.6724</v>
      </c>
      <c r="AT52" s="717">
        <f t="shared" si="25"/>
        <v>335767.12</v>
      </c>
      <c r="AU52" s="717">
        <f t="shared" si="26"/>
        <v>335767.12</v>
      </c>
      <c r="AV52" s="717">
        <f t="shared" si="27"/>
        <v>335767.12</v>
      </c>
      <c r="AW52" s="717">
        <f t="shared" si="28"/>
        <v>102920.664</v>
      </c>
      <c r="AX52" s="717">
        <f t="shared" si="29"/>
        <v>102920.664</v>
      </c>
      <c r="AY52" s="717">
        <f t="shared" si="30"/>
        <v>102920.664</v>
      </c>
      <c r="AZ52" s="717">
        <f>VLOOKUP(C52,'Complexity Cost Adjustment'!$C$2:$AD$141,28, 0)*AQ52</f>
        <v>42981.57337</v>
      </c>
      <c r="BA52" s="717">
        <f>VLOOKUP(C52,'Complexity Cost Adjustment'!$C$2:$AD$141,28, 0)*AR52</f>
        <v>42981.57337</v>
      </c>
      <c r="BB52" s="717">
        <f>VLOOKUP(C52,'Complexity Cost Adjustment'!$C$2:$AD$141,28, 0)*AS52</f>
        <v>42981.57337</v>
      </c>
      <c r="BC52" s="717">
        <f>(AW52/$AW$88)*'Cost Distribution'!$B$13</f>
        <v>32065.79559</v>
      </c>
      <c r="BD52" s="717">
        <f>(AX52/$AX$88)*'Cost Distribution'!$B$13</f>
        <v>32381.44659</v>
      </c>
      <c r="BE52" s="717">
        <f>(AY52/$AY$88)*'Cost Distribution'!$B$13</f>
        <v>32700.4244</v>
      </c>
      <c r="BF52" s="717">
        <f>(AT52/$AT$88)*'Cost Distribution'!$B$22</f>
        <v>85130.20673</v>
      </c>
      <c r="BG52" s="717">
        <f>(AU52/$AU$88)*'Cost Distribution'!$B$22</f>
        <v>86093.0714</v>
      </c>
      <c r="BH52" s="717">
        <f>(AV52/$AV$88)*'Cost Distribution'!$B$22</f>
        <v>87066.49583</v>
      </c>
    </row>
    <row r="53" ht="14.25" customHeight="1">
      <c r="A53" s="269" t="s">
        <v>202</v>
      </c>
      <c r="B53" s="269" t="s">
        <v>213</v>
      </c>
      <c r="C53" s="269">
        <v>1811075.0</v>
      </c>
      <c r="D53" s="269" t="s">
        <v>257</v>
      </c>
      <c r="E53" s="269" t="s">
        <v>547</v>
      </c>
      <c r="F53" s="269">
        <v>1172.0225787974275</v>
      </c>
      <c r="G53" s="259">
        <v>1430252.9530000002</v>
      </c>
      <c r="H53" s="132">
        <v>8280.979</v>
      </c>
      <c r="I53" s="259">
        <f t="shared" si="3"/>
        <v>172.7154426</v>
      </c>
      <c r="J53" s="263">
        <v>440393.32480000006</v>
      </c>
      <c r="K53" s="263">
        <v>103746.5044</v>
      </c>
      <c r="L53" s="263">
        <f t="shared" si="4"/>
        <v>544139.8292</v>
      </c>
      <c r="M53" s="259">
        <f>VLOOKUP(C53,'Appendix A -  Costs'!$A$2:$G$141,7,0)</f>
        <v>164524.8145</v>
      </c>
      <c r="N53" s="259">
        <f t="shared" si="5"/>
        <v>19.86779757</v>
      </c>
      <c r="O53" s="263">
        <f t="shared" si="6"/>
        <v>708664.6437</v>
      </c>
      <c r="P53" s="259">
        <f t="shared" si="7"/>
        <v>85.57739896</v>
      </c>
      <c r="Q53" s="259">
        <f t="shared" si="8"/>
        <v>886113.1238</v>
      </c>
      <c r="R53" s="259">
        <f t="shared" ref="R53:S53" si="140">Q53/H53</f>
        <v>107.0058412</v>
      </c>
      <c r="S53" s="526">
        <f t="shared" si="140"/>
        <v>0.6195499348</v>
      </c>
      <c r="T53" s="259">
        <f t="shared" si="10"/>
        <v>721588.3093</v>
      </c>
      <c r="U53" s="259">
        <f t="shared" si="11"/>
        <v>87.13804362</v>
      </c>
      <c r="V53" s="526">
        <f t="shared" si="12"/>
        <v>0.504517965</v>
      </c>
      <c r="W53" s="527">
        <f t="shared" si="13"/>
        <v>100298.6438</v>
      </c>
      <c r="X53" s="532">
        <f t="shared" si="138"/>
        <v>25910.48299</v>
      </c>
      <c r="Y53" s="528">
        <f>VLOOKUP(C53,'Warehouse Order &amp; Sales Handlin'!$B$2:$J$141,9,0)</f>
        <v>11322.95227</v>
      </c>
      <c r="Z53" s="528">
        <f>VLOOKUP(C53,'Warehouse Order &amp; Sales Handlin'!$B$2:$K$141,10,0)</f>
        <v>3920.199036</v>
      </c>
      <c r="AA53" s="528">
        <f>VLOOKUP(C53,'Freight Cost'!$AR$2:$AS$141,2,0)</f>
        <v>141445.44</v>
      </c>
      <c r="AB53" s="528">
        <f>VLOOKUP(C53,'CI Cost'!EL76:EM214,2,0)</f>
        <v>65.171925</v>
      </c>
      <c r="AC53" s="528">
        <f t="shared" si="15"/>
        <v>182664.2462</v>
      </c>
      <c r="AD53" s="528">
        <f t="shared" si="16"/>
        <v>22.0582912</v>
      </c>
      <c r="AE53" s="528">
        <f t="shared" si="17"/>
        <v>19.8675089</v>
      </c>
      <c r="AF53" s="528">
        <f t="shared" si="18"/>
        <v>164522.424</v>
      </c>
      <c r="AG53" s="528">
        <f t="shared" si="19"/>
        <v>891326.4994</v>
      </c>
      <c r="AH53" s="528">
        <f t="shared" si="20"/>
        <v>538926.4536</v>
      </c>
      <c r="AI53" s="528">
        <f t="shared" ref="AI53:AJ53" si="141">AH53/H53</f>
        <v>65.08004109</v>
      </c>
      <c r="AJ53" s="526">
        <f t="shared" si="141"/>
        <v>0.3768049927</v>
      </c>
      <c r="AK53" s="526" t="str">
        <f>VLOOKUP(C53,'ABC Analysis Results'!$A$2:$B$140,2,0)</f>
        <v>A</v>
      </c>
      <c r="AL53" s="526" t="str">
        <f>VLOOKUP(C53,'ABC Analysis Results'!$A$2:$C$140,3,0)</f>
        <v>A</v>
      </c>
      <c r="AM53" s="227" t="str">
        <f>VLOOKUP(C53,'Scenario III - Product Substitu'!$C$2:$W$111,21,0)</f>
        <v>#N/A</v>
      </c>
      <c r="AN53" s="856">
        <f>SUMIF('Scenario III - Product Substitu'!$X$2:$X$111,C53,'Scenario III - Product Substitu'!$AG$2:$AG$111)</f>
        <v>496.87343</v>
      </c>
      <c r="AO53" s="856">
        <f>SUMIF('Scenario III - Product Substitu'!$X$2:$X$111,C53,'Scenario III - Product Substitu'!$AH$2:$AH$111)</f>
        <v>355.75451</v>
      </c>
      <c r="AP53" s="856">
        <f>SUMIF('Scenario III - Product Substitu'!$X$2:$X$111,C53,'Scenario III - Product Substitu'!$AI$2:$AI$111)</f>
        <v>214.63559</v>
      </c>
      <c r="AQ53" s="856">
        <f t="shared" si="22"/>
        <v>8777.85243</v>
      </c>
      <c r="AR53" s="856">
        <f t="shared" si="23"/>
        <v>8636.73351</v>
      </c>
      <c r="AS53" s="856">
        <f t="shared" si="24"/>
        <v>8495.61459</v>
      </c>
      <c r="AT53" s="717">
        <f t="shared" si="25"/>
        <v>1516070.667</v>
      </c>
      <c r="AU53" s="717">
        <f t="shared" si="26"/>
        <v>1491697.251</v>
      </c>
      <c r="AV53" s="717">
        <f t="shared" si="27"/>
        <v>1467323.834</v>
      </c>
      <c r="AW53" s="717">
        <f t="shared" si="28"/>
        <v>576789.1842</v>
      </c>
      <c r="AX53" s="717">
        <f t="shared" si="29"/>
        <v>567516.3162</v>
      </c>
      <c r="AY53" s="717">
        <f t="shared" si="30"/>
        <v>558243.4483</v>
      </c>
      <c r="AZ53" s="717">
        <f>VLOOKUP(C53,'Complexity Cost Adjustment'!$C$2:$AD$141,28, 0)*AQ53</f>
        <v>193624.425</v>
      </c>
      <c r="BA53" s="717">
        <f>VLOOKUP(C53,'Complexity Cost Adjustment'!$C$2:$AD$141,28, 0)*AR53</f>
        <v>190511.5828</v>
      </c>
      <c r="BB53" s="717">
        <f>VLOOKUP(C53,'Complexity Cost Adjustment'!$C$2:$AD$141,28, 0)*AS53</f>
        <v>187398.7406</v>
      </c>
      <c r="BC53" s="717">
        <f>(AW53/$AW$88)*'Cost Distribution'!$B$13</f>
        <v>179703.5052</v>
      </c>
      <c r="BD53" s="717">
        <f>(AX53/$AX$88)*'Cost Distribution'!$B$13</f>
        <v>178555.0012</v>
      </c>
      <c r="BE53" s="717">
        <f>(AY53/$AY$88)*'Cost Distribution'!$B$13</f>
        <v>177367.6633</v>
      </c>
      <c r="BF53" s="717">
        <f>(AT53/$AT$88)*'Cost Distribution'!$B$22</f>
        <v>384383.7042</v>
      </c>
      <c r="BG53" s="717">
        <f>(AU53/$AU$88)*'Cost Distribution'!$B$22</f>
        <v>382481.7567</v>
      </c>
      <c r="BH53" s="717">
        <f>(AV53/$AV$88)*'Cost Distribution'!$B$22</f>
        <v>380486.1669</v>
      </c>
    </row>
    <row r="54" ht="14.25" customHeight="1">
      <c r="A54" s="269" t="s">
        <v>202</v>
      </c>
      <c r="B54" s="269" t="s">
        <v>216</v>
      </c>
      <c r="C54" s="269">
        <v>1811076.0</v>
      </c>
      <c r="D54" s="269" t="s">
        <v>257</v>
      </c>
      <c r="E54" s="269" t="s">
        <v>547</v>
      </c>
      <c r="F54" s="269">
        <v>493.1584707710755</v>
      </c>
      <c r="G54" s="259">
        <v>135943.83</v>
      </c>
      <c r="H54" s="132">
        <v>483.91119999999995</v>
      </c>
      <c r="I54" s="259">
        <f t="shared" si="3"/>
        <v>280.9272238</v>
      </c>
      <c r="J54" s="263">
        <v>26777.52</v>
      </c>
      <c r="K54" s="263">
        <v>6899.31</v>
      </c>
      <c r="L54" s="263">
        <f t="shared" si="4"/>
        <v>33676.83</v>
      </c>
      <c r="M54" s="259">
        <f>VLOOKUP(C54,'Appendix A -  Costs'!$A$2:$G$141,7,0)</f>
        <v>10182.4456</v>
      </c>
      <c r="N54" s="259">
        <f t="shared" si="5"/>
        <v>21.04197133</v>
      </c>
      <c r="O54" s="263">
        <f t="shared" si="6"/>
        <v>43859.2756</v>
      </c>
      <c r="P54" s="259">
        <f t="shared" si="7"/>
        <v>90.63496691</v>
      </c>
      <c r="Q54" s="259">
        <f t="shared" si="8"/>
        <v>102267</v>
      </c>
      <c r="R54" s="259">
        <f t="shared" ref="R54:S54" si="142">Q54/H54</f>
        <v>211.3342283</v>
      </c>
      <c r="S54" s="526">
        <f t="shared" si="142"/>
        <v>0.7522739355</v>
      </c>
      <c r="T54" s="259">
        <f t="shared" si="10"/>
        <v>92084.5544</v>
      </c>
      <c r="U54" s="259">
        <f t="shared" si="11"/>
        <v>190.2922569</v>
      </c>
      <c r="V54" s="526">
        <f t="shared" si="12"/>
        <v>0.6773720764</v>
      </c>
      <c r="W54" s="527">
        <f t="shared" si="13"/>
        <v>44697.40168</v>
      </c>
      <c r="X54" s="532">
        <f t="shared" si="138"/>
        <v>11546.82877</v>
      </c>
      <c r="Y54" s="528">
        <f>VLOOKUP(C54,'Warehouse Order &amp; Sales Handlin'!$B$2:$J$141,9,0)</f>
        <v>560.7338307</v>
      </c>
      <c r="Z54" s="528">
        <f>VLOOKUP(C54,'Warehouse Order &amp; Sales Handlin'!$B$2:$K$141,10,0)</f>
        <v>75.65573333</v>
      </c>
      <c r="AA54" s="528">
        <f>VLOOKUP(C54,'Freight Cost'!$AR$2:$AS$141,2,0)</f>
        <v>9253.44</v>
      </c>
      <c r="AB54" s="528">
        <f>VLOOKUP(C54,'CI Cost'!EL77:EM215,2,0)</f>
        <v>65.171925</v>
      </c>
      <c r="AC54" s="528">
        <f t="shared" si="15"/>
        <v>21501.83026</v>
      </c>
      <c r="AD54" s="528">
        <f t="shared" si="16"/>
        <v>44.43342137</v>
      </c>
      <c r="AE54" s="528">
        <f t="shared" si="17"/>
        <v>21.0416656</v>
      </c>
      <c r="AF54" s="528">
        <f t="shared" si="18"/>
        <v>10182.29765</v>
      </c>
      <c r="AG54" s="528">
        <f t="shared" si="19"/>
        <v>65360.95791</v>
      </c>
      <c r="AH54" s="528">
        <f t="shared" si="20"/>
        <v>70582.87209</v>
      </c>
      <c r="AI54" s="528">
        <f t="shared" ref="AI54:AJ54" si="143">AH54/H54</f>
        <v>145.8591413</v>
      </c>
      <c r="AJ54" s="526">
        <f t="shared" si="143"/>
        <v>0.5192061463</v>
      </c>
      <c r="AK54" s="526" t="str">
        <f>VLOOKUP(C54,'ABC Analysis Results'!$A$2:$B$140,2,0)</f>
        <v>B</v>
      </c>
      <c r="AL54" s="526" t="str">
        <f>VLOOKUP(C54,'ABC Analysis Results'!$A$2:$C$140,3,0)</f>
        <v>C</v>
      </c>
      <c r="AM54" s="227" t="str">
        <f>VLOOKUP(C54,'Scenario III - Product Substitu'!$C$2:$W$111,21,0)</f>
        <v>K</v>
      </c>
      <c r="AN54" s="856">
        <f>SUMIF('Scenario III - Product Substitu'!$X$2:$X$111,C54,'Scenario III - Product Substitu'!$AG$2:$AG$111)</f>
        <v>0</v>
      </c>
      <c r="AO54" s="856">
        <f>SUMIF('Scenario III - Product Substitu'!$X$2:$X$111,C54,'Scenario III - Product Substitu'!$AH$2:$AH$111)</f>
        <v>0</v>
      </c>
      <c r="AP54" s="856">
        <f>SUMIF('Scenario III - Product Substitu'!$X$2:$X$111,C54,'Scenario III - Product Substitu'!$AI$2:$AI$111)</f>
        <v>0</v>
      </c>
      <c r="AQ54" s="856">
        <f t="shared" si="22"/>
        <v>483.9112</v>
      </c>
      <c r="AR54" s="856">
        <f t="shared" si="23"/>
        <v>483.9112</v>
      </c>
      <c r="AS54" s="856">
        <f t="shared" si="24"/>
        <v>483.9112</v>
      </c>
      <c r="AT54" s="717">
        <f t="shared" si="25"/>
        <v>135943.83</v>
      </c>
      <c r="AU54" s="717">
        <f t="shared" si="26"/>
        <v>135943.83</v>
      </c>
      <c r="AV54" s="717">
        <f t="shared" si="27"/>
        <v>135943.83</v>
      </c>
      <c r="AW54" s="717">
        <f t="shared" si="28"/>
        <v>33676.83</v>
      </c>
      <c r="AX54" s="717">
        <f t="shared" si="29"/>
        <v>33676.83</v>
      </c>
      <c r="AY54" s="717">
        <f t="shared" si="30"/>
        <v>33676.83</v>
      </c>
      <c r="AZ54" s="717">
        <f>VLOOKUP(C54,'Complexity Cost Adjustment'!$C$2:$AD$141,28, 0)*AQ54</f>
        <v>21501.83026</v>
      </c>
      <c r="BA54" s="717">
        <f>VLOOKUP(C54,'Complexity Cost Adjustment'!$C$2:$AD$141,28, 0)*AR54</f>
        <v>21501.83026</v>
      </c>
      <c r="BB54" s="717">
        <f>VLOOKUP(C54,'Complexity Cost Adjustment'!$C$2:$AD$141,28, 0)*AS54</f>
        <v>21501.83026</v>
      </c>
      <c r="BC54" s="717">
        <f>(AW54/$AW$88)*'Cost Distribution'!$B$13</f>
        <v>10492.29868</v>
      </c>
      <c r="BD54" s="717">
        <f>(AX54/$AX$88)*'Cost Distribution'!$B$13</f>
        <v>10595.58333</v>
      </c>
      <c r="BE54" s="717">
        <f>(AY54/$AY$88)*'Cost Distribution'!$B$13</f>
        <v>10699.95656</v>
      </c>
      <c r="BF54" s="717">
        <f>(AT54/$AT$88)*'Cost Distribution'!$B$22</f>
        <v>34467.12219</v>
      </c>
      <c r="BG54" s="717">
        <f>(AU54/$AU$88)*'Cost Distribution'!$B$22</f>
        <v>34856.96236</v>
      </c>
      <c r="BH54" s="717">
        <f>(AV54/$AV$88)*'Cost Distribution'!$B$22</f>
        <v>35251.07791</v>
      </c>
    </row>
    <row r="55" ht="14.25" customHeight="1">
      <c r="A55" s="269" t="s">
        <v>202</v>
      </c>
      <c r="B55" s="269" t="s">
        <v>218</v>
      </c>
      <c r="C55" s="269">
        <v>1811077.0</v>
      </c>
      <c r="D55" s="269" t="s">
        <v>257</v>
      </c>
      <c r="E55" s="269" t="s">
        <v>547</v>
      </c>
      <c r="F55" s="269">
        <v>293.42646886623396</v>
      </c>
      <c r="G55" s="259">
        <v>510807.06599999993</v>
      </c>
      <c r="H55" s="132">
        <v>2028.7567999999999</v>
      </c>
      <c r="I55" s="259">
        <f t="shared" si="3"/>
        <v>251.7832921</v>
      </c>
      <c r="J55" s="263">
        <v>138969.72320000004</v>
      </c>
      <c r="K55" s="263">
        <v>36515.003800000006</v>
      </c>
      <c r="L55" s="263">
        <f t="shared" si="4"/>
        <v>175484.727</v>
      </c>
      <c r="M55" s="259">
        <f>VLOOKUP(C55,'Appendix A -  Costs'!$A$2:$G$141,7,0)</f>
        <v>53059.14143</v>
      </c>
      <c r="N55" s="259">
        <f t="shared" si="5"/>
        <v>26.15352487</v>
      </c>
      <c r="O55" s="263">
        <f t="shared" si="6"/>
        <v>228543.8684</v>
      </c>
      <c r="P55" s="259">
        <f t="shared" si="7"/>
        <v>112.6521762</v>
      </c>
      <c r="Q55" s="259">
        <f t="shared" si="8"/>
        <v>335322.339</v>
      </c>
      <c r="R55" s="259">
        <f t="shared" ref="R55:S55" si="144">Q55/H55</f>
        <v>165.2846408</v>
      </c>
      <c r="S55" s="526">
        <f t="shared" si="144"/>
        <v>0.6564559524</v>
      </c>
      <c r="T55" s="259">
        <f t="shared" si="10"/>
        <v>282263.1976</v>
      </c>
      <c r="U55" s="259">
        <f t="shared" si="11"/>
        <v>139.1311159</v>
      </c>
      <c r="V55" s="526">
        <f t="shared" si="12"/>
        <v>0.5525827976</v>
      </c>
      <c r="W55" s="527">
        <f t="shared" si="13"/>
        <v>33055.13026</v>
      </c>
      <c r="X55" s="532">
        <f t="shared" si="138"/>
        <v>8539.241984</v>
      </c>
      <c r="Y55" s="528">
        <f>VLOOKUP(C55,'Warehouse Order &amp; Sales Handlin'!$B$2:$J$141,9,0)</f>
        <v>1517.744148</v>
      </c>
      <c r="Z55" s="528">
        <f>VLOOKUP(C55,'Warehouse Order &amp; Sales Handlin'!$B$2:$K$141,10,0)</f>
        <v>293.2421333</v>
      </c>
      <c r="AA55" s="528">
        <f>VLOOKUP(C55,'Freight Cost'!$AR$2:$AS$141,2,0)</f>
        <v>35691.84</v>
      </c>
      <c r="AB55" s="528">
        <f>VLOOKUP(C55,'CI Cost'!EL78:EM216,2,0)</f>
        <v>64.96035</v>
      </c>
      <c r="AC55" s="528">
        <f t="shared" si="15"/>
        <v>46107.02862</v>
      </c>
      <c r="AD55" s="528">
        <f t="shared" si="16"/>
        <v>22.72674015</v>
      </c>
      <c r="AE55" s="528">
        <f t="shared" si="17"/>
        <v>26.15314611</v>
      </c>
      <c r="AF55" s="528">
        <f t="shared" si="18"/>
        <v>53058.37301</v>
      </c>
      <c r="AG55" s="528">
        <f t="shared" si="19"/>
        <v>274650.1286</v>
      </c>
      <c r="AH55" s="528">
        <f t="shared" si="20"/>
        <v>236156.9374</v>
      </c>
      <c r="AI55" s="528">
        <f t="shared" ref="AI55:AJ55" si="145">AH55/H55</f>
        <v>116.4047546</v>
      </c>
      <c r="AJ55" s="526">
        <f t="shared" si="145"/>
        <v>0.4623212032</v>
      </c>
      <c r="AK55" s="526" t="str">
        <f>VLOOKUP(C55,'ABC Analysis Results'!$A$2:$B$140,2,0)</f>
        <v>A</v>
      </c>
      <c r="AL55" s="526" t="str">
        <f>VLOOKUP(C55,'ABC Analysis Results'!$A$2:$C$140,3,0)</f>
        <v>A</v>
      </c>
      <c r="AM55" s="227" t="str">
        <f>VLOOKUP(C55,'Scenario III - Product Substitu'!$C$2:$W$111,21,0)</f>
        <v>#N/A</v>
      </c>
      <c r="AN55" s="856">
        <f>SUMIF('Scenario III - Product Substitu'!$X$2:$X$111,C55,'Scenario III - Product Substitu'!$AG$2:$AG$111)</f>
        <v>0</v>
      </c>
      <c r="AO55" s="856">
        <f>SUMIF('Scenario III - Product Substitu'!$X$2:$X$111,C55,'Scenario III - Product Substitu'!$AH$2:$AH$111)</f>
        <v>0</v>
      </c>
      <c r="AP55" s="856">
        <f>SUMIF('Scenario III - Product Substitu'!$X$2:$X$111,C55,'Scenario III - Product Substitu'!$AI$2:$AI$111)</f>
        <v>0</v>
      </c>
      <c r="AQ55" s="856">
        <f t="shared" si="22"/>
        <v>2028.7568</v>
      </c>
      <c r="AR55" s="856">
        <f t="shared" si="23"/>
        <v>2028.7568</v>
      </c>
      <c r="AS55" s="856">
        <f t="shared" si="24"/>
        <v>2028.7568</v>
      </c>
      <c r="AT55" s="717">
        <f t="shared" si="25"/>
        <v>510807.066</v>
      </c>
      <c r="AU55" s="717">
        <f t="shared" si="26"/>
        <v>510807.066</v>
      </c>
      <c r="AV55" s="717">
        <f t="shared" si="27"/>
        <v>510807.066</v>
      </c>
      <c r="AW55" s="717">
        <f t="shared" si="28"/>
        <v>175484.727</v>
      </c>
      <c r="AX55" s="717">
        <f t="shared" si="29"/>
        <v>175484.727</v>
      </c>
      <c r="AY55" s="717">
        <f t="shared" si="30"/>
        <v>175484.727</v>
      </c>
      <c r="AZ55" s="717">
        <f>VLOOKUP(C55,'Complexity Cost Adjustment'!$C$2:$AD$141,28, 0)*AQ55</f>
        <v>46107.02862</v>
      </c>
      <c r="BA55" s="717">
        <f>VLOOKUP(C55,'Complexity Cost Adjustment'!$C$2:$AD$141,28, 0)*AR55</f>
        <v>46107.02862</v>
      </c>
      <c r="BB55" s="717">
        <f>VLOOKUP(C55,'Complexity Cost Adjustment'!$C$2:$AD$141,28, 0)*AS55</f>
        <v>46107.02862</v>
      </c>
      <c r="BC55" s="717">
        <f>(AW55/$AW$88)*'Cost Distribution'!$B$13</f>
        <v>54673.73768</v>
      </c>
      <c r="BD55" s="717">
        <f>(AX55/$AX$88)*'Cost Distribution'!$B$13</f>
        <v>55211.93795</v>
      </c>
      <c r="BE55" s="717">
        <f>(AY55/$AY$88)*'Cost Distribution'!$B$13</f>
        <v>55755.8106</v>
      </c>
      <c r="BF55" s="717">
        <f>(AT55/$AT$88)*'Cost Distribution'!$B$22</f>
        <v>129509.7362</v>
      </c>
      <c r="BG55" s="717">
        <f>(AU55/$AU$88)*'Cost Distribution'!$B$22</f>
        <v>130974.5552</v>
      </c>
      <c r="BH55" s="717">
        <f>(AV55/$AV$88)*'Cost Distribution'!$B$22</f>
        <v>132455.439</v>
      </c>
    </row>
    <row r="56" ht="14.25" customHeight="1">
      <c r="A56" s="269" t="s">
        <v>202</v>
      </c>
      <c r="B56" s="269" t="s">
        <v>220</v>
      </c>
      <c r="C56" s="269">
        <v>1811078.0</v>
      </c>
      <c r="D56" s="269" t="s">
        <v>257</v>
      </c>
      <c r="E56" s="269" t="s">
        <v>547</v>
      </c>
      <c r="F56" s="269">
        <v>273.9157164838035</v>
      </c>
      <c r="G56" s="259">
        <v>503187.399</v>
      </c>
      <c r="H56" s="132">
        <v>1953.7247999999997</v>
      </c>
      <c r="I56" s="259">
        <f t="shared" si="3"/>
        <v>257.5528544</v>
      </c>
      <c r="J56" s="263">
        <v>146882.36640000003</v>
      </c>
      <c r="K56" s="263">
        <v>34200.55100000001</v>
      </c>
      <c r="L56" s="263">
        <f t="shared" si="4"/>
        <v>181082.9174</v>
      </c>
      <c r="M56" s="259">
        <f>VLOOKUP(C56,'Appendix A -  Costs'!$A$2:$G$141,7,0)</f>
        <v>54751.79686</v>
      </c>
      <c r="N56" s="259">
        <f t="shared" si="5"/>
        <v>28.02431379</v>
      </c>
      <c r="O56" s="263">
        <f t="shared" si="6"/>
        <v>235834.7143</v>
      </c>
      <c r="P56" s="259">
        <f t="shared" si="7"/>
        <v>120.7103039</v>
      </c>
      <c r="Q56" s="259">
        <f t="shared" si="8"/>
        <v>322104.4816</v>
      </c>
      <c r="R56" s="259">
        <f t="shared" ref="R56:S56" si="146">Q56/H56</f>
        <v>164.8668644</v>
      </c>
      <c r="S56" s="526">
        <f t="shared" si="146"/>
        <v>0.6401282748</v>
      </c>
      <c r="T56" s="259">
        <f t="shared" si="10"/>
        <v>267352.6847</v>
      </c>
      <c r="U56" s="259">
        <f t="shared" si="11"/>
        <v>136.8425506</v>
      </c>
      <c r="V56" s="526">
        <f t="shared" si="12"/>
        <v>0.5313183225</v>
      </c>
      <c r="W56" s="527">
        <f t="shared" si="13"/>
        <v>33064.44937</v>
      </c>
      <c r="X56" s="532">
        <f t="shared" si="138"/>
        <v>8541.64942</v>
      </c>
      <c r="Y56" s="528">
        <f>VLOOKUP(C56,'Warehouse Order &amp; Sales Handlin'!$B$2:$J$141,9,0)</f>
        <v>1929.929513</v>
      </c>
      <c r="Z56" s="528">
        <f>VLOOKUP(C56,'Warehouse Order &amp; Sales Handlin'!$B$2:$K$141,10,0)</f>
        <v>426.3189041</v>
      </c>
      <c r="AA56" s="528">
        <f>VLOOKUP(C56,'Freight Cost'!$AR$2:$AS$141,2,0)</f>
        <v>34369.92</v>
      </c>
      <c r="AB56" s="528">
        <f>VLOOKUP(C56,'CI Cost'!EL79:EM217,2,0)</f>
        <v>132.44868</v>
      </c>
      <c r="AC56" s="528">
        <f t="shared" si="15"/>
        <v>45400.26652</v>
      </c>
      <c r="AD56" s="528">
        <f t="shared" si="16"/>
        <v>23.23780018</v>
      </c>
      <c r="AE56" s="528">
        <f t="shared" si="17"/>
        <v>28.02348628</v>
      </c>
      <c r="AF56" s="528">
        <f t="shared" si="18"/>
        <v>54750.18013</v>
      </c>
      <c r="AG56" s="528">
        <f t="shared" si="19"/>
        <v>281233.3641</v>
      </c>
      <c r="AH56" s="528">
        <f t="shared" si="20"/>
        <v>221954.0349</v>
      </c>
      <c r="AI56" s="528">
        <f t="shared" ref="AI56:AJ56" si="147">AH56/H56</f>
        <v>113.6055779</v>
      </c>
      <c r="AJ56" s="526">
        <f t="shared" si="147"/>
        <v>0.4410961709</v>
      </c>
      <c r="AK56" s="526" t="str">
        <f>VLOOKUP(C56,'ABC Analysis Results'!$A$2:$B$140,2,0)</f>
        <v>A</v>
      </c>
      <c r="AL56" s="526" t="str">
        <f>VLOOKUP(C56,'ABC Analysis Results'!$A$2:$C$140,3,0)</f>
        <v>A</v>
      </c>
      <c r="AM56" s="227" t="str">
        <f>VLOOKUP(C56,'Scenario III - Product Substitu'!$C$2:$W$111,21,0)</f>
        <v>#N/A</v>
      </c>
      <c r="AN56" s="856">
        <f>SUMIF('Scenario III - Product Substitu'!$X$2:$X$111,C56,'Scenario III - Product Substitu'!$AG$2:$AG$111)</f>
        <v>0</v>
      </c>
      <c r="AO56" s="856">
        <f>SUMIF('Scenario III - Product Substitu'!$X$2:$X$111,C56,'Scenario III - Product Substitu'!$AH$2:$AH$111)</f>
        <v>0</v>
      </c>
      <c r="AP56" s="856">
        <f>SUMIF('Scenario III - Product Substitu'!$X$2:$X$111,C56,'Scenario III - Product Substitu'!$AI$2:$AI$111)</f>
        <v>0</v>
      </c>
      <c r="AQ56" s="856">
        <f t="shared" si="22"/>
        <v>1953.7248</v>
      </c>
      <c r="AR56" s="856">
        <f t="shared" si="23"/>
        <v>1953.7248</v>
      </c>
      <c r="AS56" s="856">
        <f t="shared" si="24"/>
        <v>1953.7248</v>
      </c>
      <c r="AT56" s="717">
        <f t="shared" si="25"/>
        <v>503187.399</v>
      </c>
      <c r="AU56" s="717">
        <f t="shared" si="26"/>
        <v>503187.399</v>
      </c>
      <c r="AV56" s="717">
        <f t="shared" si="27"/>
        <v>503187.399</v>
      </c>
      <c r="AW56" s="717">
        <f t="shared" si="28"/>
        <v>181082.9174</v>
      </c>
      <c r="AX56" s="717">
        <f t="shared" si="29"/>
        <v>181082.9174</v>
      </c>
      <c r="AY56" s="717">
        <f t="shared" si="30"/>
        <v>181082.9174</v>
      </c>
      <c r="AZ56" s="717">
        <f>VLOOKUP(C56,'Complexity Cost Adjustment'!$C$2:$AD$141,28, 0)*AQ56</f>
        <v>45400.26652</v>
      </c>
      <c r="BA56" s="717">
        <f>VLOOKUP(C56,'Complexity Cost Adjustment'!$C$2:$AD$141,28, 0)*AR56</f>
        <v>45400.26652</v>
      </c>
      <c r="BB56" s="717">
        <f>VLOOKUP(C56,'Complexity Cost Adjustment'!$C$2:$AD$141,28, 0)*AS56</f>
        <v>45400.26652</v>
      </c>
      <c r="BC56" s="717">
        <f>(AW56/$AW$88)*'Cost Distribution'!$B$13</f>
        <v>56417.90082</v>
      </c>
      <c r="BD56" s="717">
        <f>(AX56/$AX$88)*'Cost Distribution'!$B$13</f>
        <v>56973.27038</v>
      </c>
      <c r="BE56" s="717">
        <f>(AY56/$AY$88)*'Cost Distribution'!$B$13</f>
        <v>57534.49328</v>
      </c>
      <c r="BF56" s="717">
        <f>(AT56/$AT$88)*'Cost Distribution'!$B$22</f>
        <v>127577.8501</v>
      </c>
      <c r="BG56" s="717">
        <f>(AU56/$AU$88)*'Cost Distribution'!$B$22</f>
        <v>129020.8186</v>
      </c>
      <c r="BH56" s="717">
        <f>(AV56/$AV$88)*'Cost Distribution'!$B$22</f>
        <v>130479.6121</v>
      </c>
    </row>
    <row r="57" ht="14.25" customHeight="1">
      <c r="A57" s="269" t="s">
        <v>202</v>
      </c>
      <c r="B57" s="269" t="s">
        <v>222</v>
      </c>
      <c r="C57" s="269">
        <v>1811079.0</v>
      </c>
      <c r="D57" s="269" t="s">
        <v>257</v>
      </c>
      <c r="E57" s="269" t="s">
        <v>547</v>
      </c>
      <c r="F57" s="269">
        <v>229.31536398775987</v>
      </c>
      <c r="G57" s="259">
        <v>610295.994</v>
      </c>
      <c r="H57" s="132">
        <v>2254.1805</v>
      </c>
      <c r="I57" s="259">
        <f t="shared" si="3"/>
        <v>270.7396298</v>
      </c>
      <c r="J57" s="263">
        <v>149554.1344</v>
      </c>
      <c r="K57" s="263">
        <v>36617.636000000006</v>
      </c>
      <c r="L57" s="263">
        <f t="shared" si="4"/>
        <v>186171.7704</v>
      </c>
      <c r="M57" s="259">
        <f>VLOOKUP(C57,'Appendix A -  Costs'!$A$2:$G$141,7,0)</f>
        <v>56290.45026</v>
      </c>
      <c r="N57" s="259">
        <f t="shared" si="5"/>
        <v>24.9715807</v>
      </c>
      <c r="O57" s="263">
        <f t="shared" si="6"/>
        <v>242462.2207</v>
      </c>
      <c r="P57" s="259">
        <f t="shared" si="7"/>
        <v>107.5611384</v>
      </c>
      <c r="Q57" s="259">
        <f t="shared" si="8"/>
        <v>424124.2236</v>
      </c>
      <c r="R57" s="259">
        <f t="shared" ref="R57:S57" si="148">Q57/H57</f>
        <v>188.1500721</v>
      </c>
      <c r="S57" s="526">
        <f t="shared" si="148"/>
        <v>0.6949483984</v>
      </c>
      <c r="T57" s="259">
        <f t="shared" si="10"/>
        <v>367833.7733</v>
      </c>
      <c r="U57" s="259">
        <f t="shared" si="11"/>
        <v>163.1784914</v>
      </c>
      <c r="V57" s="526">
        <f t="shared" si="12"/>
        <v>0.6027137274</v>
      </c>
      <c r="W57" s="527">
        <f t="shared" si="13"/>
        <v>24665.42159</v>
      </c>
      <c r="X57" s="532">
        <f t="shared" si="138"/>
        <v>6371.900579</v>
      </c>
      <c r="Y57" s="528">
        <f>VLOOKUP(C57,'Warehouse Order &amp; Sales Handlin'!$B$2:$J$141,9,0)</f>
        <v>1986.962541</v>
      </c>
      <c r="Z57" s="528">
        <f>VLOOKUP(C57,'Warehouse Order &amp; Sales Handlin'!$B$2:$K$141,10,0)</f>
        <v>418.1974699</v>
      </c>
      <c r="AA57" s="528">
        <f>VLOOKUP(C57,'Freight Cost'!$AR$2:$AS$141,2,0)</f>
        <v>38335.68</v>
      </c>
      <c r="AB57" s="528">
        <f>VLOOKUP(C57,'CI Cost'!EL80:EM218,2,0)</f>
        <v>132.44868</v>
      </c>
      <c r="AC57" s="528">
        <f t="shared" si="15"/>
        <v>47245.18927</v>
      </c>
      <c r="AD57" s="528">
        <f t="shared" si="16"/>
        <v>20.95892022</v>
      </c>
      <c r="AE57" s="528">
        <f t="shared" si="17"/>
        <v>24.97084333</v>
      </c>
      <c r="AF57" s="528">
        <f t="shared" si="18"/>
        <v>56288.7881</v>
      </c>
      <c r="AG57" s="528">
        <f t="shared" si="19"/>
        <v>289705.7478</v>
      </c>
      <c r="AH57" s="528">
        <f t="shared" si="20"/>
        <v>320590.2462</v>
      </c>
      <c r="AI57" s="528">
        <f t="shared" ref="AI57:AJ57" si="149">AH57/H57</f>
        <v>142.2203085</v>
      </c>
      <c r="AJ57" s="526">
        <f t="shared" si="149"/>
        <v>0.5253028848</v>
      </c>
      <c r="AK57" s="526" t="str">
        <f>VLOOKUP(C57,'ABC Analysis Results'!$A$2:$B$140,2,0)</f>
        <v>A</v>
      </c>
      <c r="AL57" s="526" t="str">
        <f>VLOOKUP(C57,'ABC Analysis Results'!$A$2:$C$140,3,0)</f>
        <v>A</v>
      </c>
      <c r="AM57" s="227" t="str">
        <f>VLOOKUP(C57,'Scenario III - Product Substitu'!$C$2:$W$111,21,0)</f>
        <v>#N/A</v>
      </c>
      <c r="AN57" s="856">
        <f>SUMIF('Scenario III - Product Substitu'!$X$2:$X$111,C57,'Scenario III - Product Substitu'!$AG$2:$AG$111)</f>
        <v>290.81115</v>
      </c>
      <c r="AO57" s="856">
        <f>SUMIF('Scenario III - Product Substitu'!$X$2:$X$111,C57,'Scenario III - Product Substitu'!$AH$2:$AH$111)</f>
        <v>226.18645</v>
      </c>
      <c r="AP57" s="856">
        <f>SUMIF('Scenario III - Product Substitu'!$X$2:$X$111,C57,'Scenario III - Product Substitu'!$AI$2:$AI$111)</f>
        <v>161.56175</v>
      </c>
      <c r="AQ57" s="856">
        <f t="shared" si="22"/>
        <v>2544.99165</v>
      </c>
      <c r="AR57" s="856">
        <f t="shared" si="23"/>
        <v>2480.36695</v>
      </c>
      <c r="AS57" s="856">
        <f t="shared" si="24"/>
        <v>2415.74225</v>
      </c>
      <c r="AT57" s="717">
        <f t="shared" si="25"/>
        <v>689030.0971</v>
      </c>
      <c r="AU57" s="717">
        <f t="shared" si="26"/>
        <v>671533.6297</v>
      </c>
      <c r="AV57" s="717">
        <f t="shared" si="27"/>
        <v>654037.1624</v>
      </c>
      <c r="AW57" s="717">
        <f t="shared" si="28"/>
        <v>210189.7346</v>
      </c>
      <c r="AX57" s="717">
        <f t="shared" si="29"/>
        <v>204852.4093</v>
      </c>
      <c r="AY57" s="717">
        <f t="shared" si="30"/>
        <v>199515.0839</v>
      </c>
      <c r="AZ57" s="717">
        <f>VLOOKUP(C57,'Complexity Cost Adjustment'!$C$2:$AD$141,28, 0)*AQ57</f>
        <v>53340.27696</v>
      </c>
      <c r="BA57" s="717">
        <f>VLOOKUP(C57,'Complexity Cost Adjustment'!$C$2:$AD$141,28, 0)*AR57</f>
        <v>51985.81303</v>
      </c>
      <c r="BB57" s="717">
        <f>VLOOKUP(C57,'Complexity Cost Adjustment'!$C$2:$AD$141,28, 0)*AS57</f>
        <v>50631.3491</v>
      </c>
      <c r="BC57" s="717">
        <f>(AW57/$AW$88)*'Cost Distribution'!$B$13</f>
        <v>65486.37372</v>
      </c>
      <c r="BD57" s="717">
        <f>(AX57/$AX$88)*'Cost Distribution'!$B$13</f>
        <v>64451.7543</v>
      </c>
      <c r="BE57" s="717">
        <f>(AY57/$AY$88)*'Cost Distribution'!$B$13</f>
        <v>63390.84556</v>
      </c>
      <c r="BF57" s="717">
        <f>(AT57/$AT$88)*'Cost Distribution'!$B$22</f>
        <v>174696.3032</v>
      </c>
      <c r="BG57" s="717">
        <f>(AU57/$AU$88)*'Cost Distribution'!$B$22</f>
        <v>172185.9863</v>
      </c>
      <c r="BH57" s="717">
        <f>(AV57/$AV$88)*'Cost Distribution'!$B$22</f>
        <v>169595.891</v>
      </c>
    </row>
    <row r="58" ht="14.25" customHeight="1">
      <c r="A58" s="275" t="s">
        <v>202</v>
      </c>
      <c r="B58" s="275" t="s">
        <v>224</v>
      </c>
      <c r="C58" s="275">
        <v>1811080.0</v>
      </c>
      <c r="D58" s="275" t="s">
        <v>257</v>
      </c>
      <c r="E58" s="275" t="s">
        <v>547</v>
      </c>
      <c r="F58" s="275">
        <v>541.7341213472173</v>
      </c>
      <c r="G58" s="279">
        <v>157312.386</v>
      </c>
      <c r="H58" s="135">
        <v>756.3542</v>
      </c>
      <c r="I58" s="279">
        <f t="shared" si="3"/>
        <v>207.9877206</v>
      </c>
      <c r="J58" s="281">
        <v>54944.94720000001</v>
      </c>
      <c r="K58" s="281">
        <v>13868.316000000003</v>
      </c>
      <c r="L58" s="281">
        <f t="shared" si="4"/>
        <v>68813.2632</v>
      </c>
      <c r="M58" s="259">
        <f>VLOOKUP(C58,'Appendix A -  Costs'!$A$2:$G$141,7,0)</f>
        <v>20806.21332</v>
      </c>
      <c r="N58" s="279">
        <f t="shared" si="5"/>
        <v>27.50855792</v>
      </c>
      <c r="O58" s="281">
        <f t="shared" si="6"/>
        <v>89619.47652</v>
      </c>
      <c r="P58" s="279">
        <f t="shared" si="7"/>
        <v>118.4887669</v>
      </c>
      <c r="Q58" s="279">
        <f t="shared" si="8"/>
        <v>88499.1228</v>
      </c>
      <c r="R58" s="279">
        <f t="shared" ref="R58:S58" si="150">Q58/H58</f>
        <v>117.0075116</v>
      </c>
      <c r="S58" s="529">
        <f t="shared" si="150"/>
        <v>0.562569325</v>
      </c>
      <c r="T58" s="279">
        <f t="shared" si="10"/>
        <v>67692.90948</v>
      </c>
      <c r="U58" s="279">
        <f t="shared" si="11"/>
        <v>89.49895364</v>
      </c>
      <c r="V58" s="529">
        <f t="shared" si="12"/>
        <v>0.4303088345</v>
      </c>
      <c r="W58" s="530">
        <f t="shared" si="13"/>
        <v>64189.40804</v>
      </c>
      <c r="X58" s="533">
        <f t="shared" si="138"/>
        <v>16582.26374</v>
      </c>
      <c r="Y58" s="531">
        <f>VLOOKUP(C58,'Warehouse Order &amp; Sales Handlin'!$B$2:$J$141,9,0)</f>
        <v>1045.832834</v>
      </c>
      <c r="Z58" s="531">
        <f>VLOOKUP(C58,'Warehouse Order &amp; Sales Handlin'!$B$2:$K$141,10,0)</f>
        <v>148.3134367</v>
      </c>
      <c r="AA58" s="531">
        <f>VLOOKUP(C58,'Freight Cost'!$AR$2:$AS$141,2,0)</f>
        <v>13219.2</v>
      </c>
      <c r="AB58" s="531">
        <f>VLOOKUP(C58,'CI Cost'!EL81:EM219,2,0)</f>
        <v>264.15168</v>
      </c>
      <c r="AC58" s="528">
        <f t="shared" si="15"/>
        <v>31259.76169</v>
      </c>
      <c r="AD58" s="528">
        <f t="shared" si="16"/>
        <v>41.32952748</v>
      </c>
      <c r="AE58" s="531">
        <f t="shared" si="17"/>
        <v>27.50693793</v>
      </c>
      <c r="AF58" s="531">
        <f t="shared" si="18"/>
        <v>20804.98804</v>
      </c>
      <c r="AG58" s="531">
        <f t="shared" si="19"/>
        <v>120878.0129</v>
      </c>
      <c r="AH58" s="531">
        <f t="shared" si="20"/>
        <v>36434.37307</v>
      </c>
      <c r="AI58" s="531">
        <f t="shared" ref="AI58:AJ58" si="151">AH58/H58</f>
        <v>48.17104614</v>
      </c>
      <c r="AJ58" s="529">
        <f t="shared" si="151"/>
        <v>0.231605241</v>
      </c>
      <c r="AK58" s="529" t="str">
        <f>VLOOKUP(C58,'ABC Analysis Results'!$A$2:$B$140,2,0)</f>
        <v>B</v>
      </c>
      <c r="AL58" s="529" t="str">
        <f>VLOOKUP(C58,'ABC Analysis Results'!$A$2:$C$140,3,0)</f>
        <v>C</v>
      </c>
      <c r="AM58" s="227" t="str">
        <f>VLOOKUP(C58,'Scenario III - Product Substitu'!$C$2:$W$111,21,0)</f>
        <v>K</v>
      </c>
      <c r="AN58" s="856">
        <f>SUMIF('Scenario III - Product Substitu'!$X$2:$X$111,C58,'Scenario III - Product Substitu'!$AG$2:$AG$111)</f>
        <v>0</v>
      </c>
      <c r="AO58" s="856">
        <f>SUMIF('Scenario III - Product Substitu'!$X$2:$X$111,C58,'Scenario III - Product Substitu'!$AH$2:$AH$111)</f>
        <v>0</v>
      </c>
      <c r="AP58" s="856">
        <f>SUMIF('Scenario III - Product Substitu'!$X$2:$X$111,C58,'Scenario III - Product Substitu'!$AI$2:$AI$111)</f>
        <v>0</v>
      </c>
      <c r="AQ58" s="856">
        <f t="shared" si="22"/>
        <v>756.3542</v>
      </c>
      <c r="AR58" s="856">
        <f t="shared" si="23"/>
        <v>756.3542</v>
      </c>
      <c r="AS58" s="856">
        <f t="shared" si="24"/>
        <v>756.3542</v>
      </c>
      <c r="AT58" s="717">
        <f t="shared" si="25"/>
        <v>157312.386</v>
      </c>
      <c r="AU58" s="717">
        <f t="shared" si="26"/>
        <v>157312.386</v>
      </c>
      <c r="AV58" s="717">
        <f t="shared" si="27"/>
        <v>157312.386</v>
      </c>
      <c r="AW58" s="717">
        <f t="shared" si="28"/>
        <v>68813.2632</v>
      </c>
      <c r="AX58" s="717">
        <f t="shared" si="29"/>
        <v>68813.2632</v>
      </c>
      <c r="AY58" s="717">
        <f t="shared" si="30"/>
        <v>68813.2632</v>
      </c>
      <c r="AZ58" s="717">
        <f>VLOOKUP(C58,'Complexity Cost Adjustment'!$C$2:$AD$141,28, 0)*AQ58</f>
        <v>31259.76169</v>
      </c>
      <c r="BA58" s="717">
        <f>VLOOKUP(C58,'Complexity Cost Adjustment'!$C$2:$AD$141,28, 0)*AR58</f>
        <v>31259.76169</v>
      </c>
      <c r="BB58" s="717">
        <f>VLOOKUP(C58,'Complexity Cost Adjustment'!$C$2:$AD$141,28, 0)*AS58</f>
        <v>31259.76169</v>
      </c>
      <c r="BC58" s="717">
        <f>(AW58/$AW$88)*'Cost Distribution'!$B$13</f>
        <v>21439.34897</v>
      </c>
      <c r="BD58" s="717">
        <f>(AX58/$AX$88)*'Cost Distribution'!$B$13</f>
        <v>21650.39478</v>
      </c>
      <c r="BE58" s="717">
        <f>(AY58/$AY$88)*'Cost Distribution'!$B$13</f>
        <v>21863.66492</v>
      </c>
      <c r="BF58" s="717">
        <f>(AT58/$AT$88)*'Cost Distribution'!$B$22</f>
        <v>39884.89386</v>
      </c>
      <c r="BG58" s="717">
        <f>(AU58/$AU$88)*'Cost Distribution'!$B$22</f>
        <v>40336.0117</v>
      </c>
      <c r="BH58" s="717">
        <f>(AV58/$AV$88)*'Cost Distribution'!$B$22</f>
        <v>40792.07696</v>
      </c>
    </row>
    <row r="59" ht="14.25" customHeight="1">
      <c r="A59" s="269" t="s">
        <v>227</v>
      </c>
      <c r="B59" s="269" t="s">
        <v>228</v>
      </c>
      <c r="C59" s="269">
        <v>1811081.0</v>
      </c>
      <c r="D59" s="269" t="s">
        <v>257</v>
      </c>
      <c r="E59" s="269" t="s">
        <v>547</v>
      </c>
      <c r="F59" s="269">
        <v>952.7150126578747</v>
      </c>
      <c r="G59" s="259">
        <v>545974.66</v>
      </c>
      <c r="H59" s="132">
        <v>1540.3934</v>
      </c>
      <c r="I59" s="259">
        <f t="shared" si="3"/>
        <v>354.4384571</v>
      </c>
      <c r="J59" s="263">
        <v>94692.884</v>
      </c>
      <c r="K59" s="263">
        <v>23922.412800000002</v>
      </c>
      <c r="L59" s="263">
        <f t="shared" si="4"/>
        <v>118615.2968</v>
      </c>
      <c r="M59" s="259">
        <f>VLOOKUP(C59,'Appendix A -  Costs'!$A$2:$G$141,7,0)</f>
        <v>35864.23683</v>
      </c>
      <c r="N59" s="259">
        <f t="shared" si="5"/>
        <v>23.28251785</v>
      </c>
      <c r="O59" s="263">
        <f t="shared" si="6"/>
        <v>154479.5336</v>
      </c>
      <c r="P59" s="259">
        <f t="shared" si="7"/>
        <v>100.285767</v>
      </c>
      <c r="Q59" s="259">
        <f t="shared" si="8"/>
        <v>427359.3632</v>
      </c>
      <c r="R59" s="259">
        <f t="shared" ref="R59:S59" si="152">Q59/H59</f>
        <v>277.4352079</v>
      </c>
      <c r="S59" s="526">
        <f t="shared" si="152"/>
        <v>0.7827457838</v>
      </c>
      <c r="T59" s="259">
        <f t="shared" si="10"/>
        <v>391495.1264</v>
      </c>
      <c r="U59" s="259">
        <f t="shared" si="11"/>
        <v>254.1526901</v>
      </c>
      <c r="V59" s="526">
        <f t="shared" si="12"/>
        <v>0.7170573198</v>
      </c>
      <c r="W59" s="527">
        <f t="shared" si="13"/>
        <v>95543.75579</v>
      </c>
      <c r="X59" s="532">
        <f t="shared" si="138"/>
        <v>24682.13691</v>
      </c>
      <c r="Y59" s="528">
        <f>VLOOKUP(C59,'Warehouse Order &amp; Sales Handlin'!$B$2:$J$141,9,0)</f>
        <v>2214.492101</v>
      </c>
      <c r="Z59" s="528">
        <f>VLOOKUP(C59,'Warehouse Order &amp; Sales Handlin'!$B$2:$K$141,10,0)</f>
        <v>549.0542335</v>
      </c>
      <c r="AA59" s="528">
        <f>VLOOKUP(C59,'Freight Cost'!$AR$2:$AS$141,2,0)</f>
        <v>26438.4</v>
      </c>
      <c r="AB59" s="528">
        <f>VLOOKUP(C59,'CI Cost'!EL82:EM220,2,0)</f>
        <v>263.58072</v>
      </c>
      <c r="AC59" s="528">
        <f t="shared" si="15"/>
        <v>54147.66397</v>
      </c>
      <c r="AD59" s="528">
        <f t="shared" si="16"/>
        <v>35.15184106</v>
      </c>
      <c r="AE59" s="528">
        <f t="shared" si="17"/>
        <v>23.2811497</v>
      </c>
      <c r="AF59" s="528">
        <f t="shared" si="18"/>
        <v>35862.12934</v>
      </c>
      <c r="AG59" s="528">
        <f t="shared" si="19"/>
        <v>208625.0901</v>
      </c>
      <c r="AH59" s="528">
        <f t="shared" si="20"/>
        <v>337349.5699</v>
      </c>
      <c r="AI59" s="528">
        <f t="shared" ref="AI59:AJ59" si="153">AH59/H59</f>
        <v>219.0022172</v>
      </c>
      <c r="AJ59" s="526">
        <f t="shared" si="153"/>
        <v>0.6178850313</v>
      </c>
      <c r="AK59" s="526" t="str">
        <f>VLOOKUP(C59,'ABC Analysis Results'!$A$2:$B$140,2,0)</f>
        <v>A</v>
      </c>
      <c r="AL59" s="526" t="str">
        <f>VLOOKUP(C59,'ABC Analysis Results'!$A$2:$C$140,3,0)</f>
        <v>A</v>
      </c>
      <c r="AM59" s="227" t="str">
        <f>VLOOKUP(C59,'Scenario III - Product Substitu'!$C$2:$W$111,21,0)</f>
        <v>#N/A</v>
      </c>
      <c r="AN59" s="856">
        <f>SUMIF('Scenario III - Product Substitu'!$X$2:$X$111,C59,'Scenario III - Product Substitu'!$AG$2:$AG$111)</f>
        <v>0</v>
      </c>
      <c r="AO59" s="856">
        <f>SUMIF('Scenario III - Product Substitu'!$X$2:$X$111,C59,'Scenario III - Product Substitu'!$AH$2:$AH$111)</f>
        <v>0</v>
      </c>
      <c r="AP59" s="856">
        <f>SUMIF('Scenario III - Product Substitu'!$X$2:$X$111,C59,'Scenario III - Product Substitu'!$AI$2:$AI$111)</f>
        <v>0</v>
      </c>
      <c r="AQ59" s="856">
        <f t="shared" si="22"/>
        <v>1540.3934</v>
      </c>
      <c r="AR59" s="856">
        <f t="shared" si="23"/>
        <v>1540.3934</v>
      </c>
      <c r="AS59" s="856">
        <f t="shared" si="24"/>
        <v>1540.3934</v>
      </c>
      <c r="AT59" s="717">
        <f t="shared" si="25"/>
        <v>545974.66</v>
      </c>
      <c r="AU59" s="717">
        <f t="shared" si="26"/>
        <v>545974.66</v>
      </c>
      <c r="AV59" s="717">
        <f t="shared" si="27"/>
        <v>545974.66</v>
      </c>
      <c r="AW59" s="717">
        <f t="shared" si="28"/>
        <v>118615.2968</v>
      </c>
      <c r="AX59" s="717">
        <f t="shared" si="29"/>
        <v>118615.2968</v>
      </c>
      <c r="AY59" s="717">
        <f t="shared" si="30"/>
        <v>118615.2968</v>
      </c>
      <c r="AZ59" s="717">
        <f>VLOOKUP(C59,'Complexity Cost Adjustment'!$C$2:$AD$141,28, 0)*AQ59</f>
        <v>54147.66397</v>
      </c>
      <c r="BA59" s="717">
        <f>VLOOKUP(C59,'Complexity Cost Adjustment'!$C$2:$AD$141,28, 0)*AR59</f>
        <v>54147.66397</v>
      </c>
      <c r="BB59" s="717">
        <f>VLOOKUP(C59,'Complexity Cost Adjustment'!$C$2:$AD$141,28, 0)*AS59</f>
        <v>54147.66397</v>
      </c>
      <c r="BC59" s="717">
        <f>(AW59/$AW$88)*'Cost Distribution'!$B$13</f>
        <v>36955.59</v>
      </c>
      <c r="BD59" s="717">
        <f>(AX59/$AX$88)*'Cost Distribution'!$B$13</f>
        <v>37319.37542</v>
      </c>
      <c r="BE59" s="717">
        <f>(AY59/$AY$88)*'Cost Distribution'!$B$13</f>
        <v>37686.99496</v>
      </c>
      <c r="BF59" s="717">
        <f>(AT59/$AT$88)*'Cost Distribution'!$B$22</f>
        <v>138426.1082</v>
      </c>
      <c r="BG59" s="717">
        <f>(AU59/$AU$88)*'Cost Distribution'!$B$22</f>
        <v>139991.7758</v>
      </c>
      <c r="BH59" s="717">
        <f>(AV59/$AV$88)*'Cost Distribution'!$B$22</f>
        <v>141574.6142</v>
      </c>
    </row>
    <row r="60" ht="14.25" customHeight="1">
      <c r="A60" s="269" t="s">
        <v>227</v>
      </c>
      <c r="B60" s="269" t="s">
        <v>233</v>
      </c>
      <c r="C60" s="269">
        <v>1811082.0</v>
      </c>
      <c r="D60" s="269" t="s">
        <v>257</v>
      </c>
      <c r="E60" s="269" t="s">
        <v>547</v>
      </c>
      <c r="F60" s="269">
        <v>874.6590400815459</v>
      </c>
      <c r="G60" s="259">
        <v>286977.636</v>
      </c>
      <c r="H60" s="132">
        <v>712.0581999999999</v>
      </c>
      <c r="I60" s="259">
        <f t="shared" si="3"/>
        <v>403.0255336</v>
      </c>
      <c r="J60" s="263">
        <v>48565.81840000001</v>
      </c>
      <c r="K60" s="263">
        <v>11552.063600000001</v>
      </c>
      <c r="L60" s="263">
        <f t="shared" si="4"/>
        <v>60117.882</v>
      </c>
      <c r="M60" s="259">
        <f>VLOOKUP(C60,'Appendix A -  Costs'!$A$2:$G$141,7,0)</f>
        <v>18177.0987</v>
      </c>
      <c r="N60" s="259">
        <f t="shared" si="5"/>
        <v>25.52754635</v>
      </c>
      <c r="O60" s="263">
        <f t="shared" si="6"/>
        <v>78294.9807</v>
      </c>
      <c r="P60" s="259">
        <f t="shared" si="7"/>
        <v>109.9558726</v>
      </c>
      <c r="Q60" s="259">
        <f t="shared" si="8"/>
        <v>226859.754</v>
      </c>
      <c r="R60" s="259">
        <f t="shared" ref="R60:S60" si="154">Q60/H60</f>
        <v>318.5972074</v>
      </c>
      <c r="S60" s="526">
        <f t="shared" si="154"/>
        <v>0.790513704</v>
      </c>
      <c r="T60" s="259">
        <f t="shared" si="10"/>
        <v>208682.6553</v>
      </c>
      <c r="U60" s="259">
        <f t="shared" si="11"/>
        <v>293.069661</v>
      </c>
      <c r="V60" s="526">
        <f t="shared" si="12"/>
        <v>0.7271739297</v>
      </c>
      <c r="W60" s="527">
        <f t="shared" si="13"/>
        <v>96173.89796</v>
      </c>
      <c r="X60" s="532">
        <f t="shared" si="138"/>
        <v>24844.92364</v>
      </c>
      <c r="Y60" s="528">
        <f>VLOOKUP(C60,'Warehouse Order &amp; Sales Handlin'!$B$2:$J$141,9,0)</f>
        <v>1455.528698</v>
      </c>
      <c r="Z60" s="528">
        <f>VLOOKUP(C60,'Warehouse Order &amp; Sales Handlin'!$B$2:$K$141,10,0)</f>
        <v>223.2036323</v>
      </c>
      <c r="AA60" s="528">
        <f>VLOOKUP(C60,'Freight Cost'!$AR$2:$AS$141,2,0)</f>
        <v>13219.2</v>
      </c>
      <c r="AB60" s="528">
        <f>VLOOKUP(C60,'CI Cost'!EL83:EM221,2,0)</f>
        <v>65.86359</v>
      </c>
      <c r="AC60" s="528">
        <f t="shared" si="15"/>
        <v>39808.71956</v>
      </c>
      <c r="AD60" s="528">
        <f t="shared" si="16"/>
        <v>55.90655309</v>
      </c>
      <c r="AE60" s="528">
        <f t="shared" si="17"/>
        <v>25.52717151</v>
      </c>
      <c r="AF60" s="528">
        <f t="shared" si="18"/>
        <v>18176.8318</v>
      </c>
      <c r="AG60" s="528">
        <f t="shared" si="19"/>
        <v>118103.4334</v>
      </c>
      <c r="AH60" s="528">
        <f t="shared" si="20"/>
        <v>168874.2026</v>
      </c>
      <c r="AI60" s="528">
        <f t="shared" ref="AI60:AJ60" si="155">AH60/H60</f>
        <v>237.1634828</v>
      </c>
      <c r="AJ60" s="526">
        <f t="shared" si="155"/>
        <v>0.5884577105</v>
      </c>
      <c r="AK60" s="526" t="str">
        <f>VLOOKUP(C60,'ABC Analysis Results'!$A$2:$B$140,2,0)</f>
        <v>A</v>
      </c>
      <c r="AL60" s="526" t="str">
        <f>VLOOKUP(C60,'ABC Analysis Results'!$A$2:$C$140,3,0)</f>
        <v>A</v>
      </c>
      <c r="AM60" s="227" t="str">
        <f>VLOOKUP(C60,'Scenario III - Product Substitu'!$C$2:$W$111,21,0)</f>
        <v>#N/A</v>
      </c>
      <c r="AN60" s="856">
        <f>SUMIF('Scenario III - Product Substitu'!$X$2:$X$111,C60,'Scenario III - Product Substitu'!$AG$2:$AG$111)</f>
        <v>43.844</v>
      </c>
      <c r="AO60" s="856">
        <f>SUMIF('Scenario III - Product Substitu'!$X$2:$X$111,C60,'Scenario III - Product Substitu'!$AH$2:$AH$111)</f>
        <v>35.0752</v>
      </c>
      <c r="AP60" s="856">
        <f>SUMIF('Scenario III - Product Substitu'!$X$2:$X$111,C60,'Scenario III - Product Substitu'!$AI$2:$AI$111)</f>
        <v>26.3064</v>
      </c>
      <c r="AQ60" s="856">
        <f t="shared" si="22"/>
        <v>755.9022</v>
      </c>
      <c r="AR60" s="856">
        <f t="shared" si="23"/>
        <v>747.1334</v>
      </c>
      <c r="AS60" s="856">
        <f t="shared" si="24"/>
        <v>738.3646</v>
      </c>
      <c r="AT60" s="717">
        <f t="shared" si="25"/>
        <v>304647.8875</v>
      </c>
      <c r="AU60" s="717">
        <f t="shared" si="26"/>
        <v>301113.8372</v>
      </c>
      <c r="AV60" s="717">
        <f t="shared" si="27"/>
        <v>297579.7869</v>
      </c>
      <c r="AW60" s="717">
        <f t="shared" si="28"/>
        <v>63819.55753</v>
      </c>
      <c r="AX60" s="717">
        <f t="shared" si="29"/>
        <v>63079.22243</v>
      </c>
      <c r="AY60" s="717">
        <f t="shared" si="30"/>
        <v>62338.88732</v>
      </c>
      <c r="AZ60" s="717">
        <f>VLOOKUP(C60,'Complexity Cost Adjustment'!$C$2:$AD$141,28, 0)*AQ60</f>
        <v>42259.88647</v>
      </c>
      <c r="BA60" s="717">
        <f>VLOOKUP(C60,'Complexity Cost Adjustment'!$C$2:$AD$141,28, 0)*AR60</f>
        <v>41769.65309</v>
      </c>
      <c r="BB60" s="717">
        <f>VLOOKUP(C60,'Complexity Cost Adjustment'!$C$2:$AD$141,28, 0)*AS60</f>
        <v>41279.41971</v>
      </c>
      <c r="BC60" s="717">
        <f>(AW60/$AW$88)*'Cost Distribution'!$B$13</f>
        <v>19883.51811</v>
      </c>
      <c r="BD60" s="717">
        <f>(AX60/$AX$88)*'Cost Distribution'!$B$13</f>
        <v>19846.32038</v>
      </c>
      <c r="BE60" s="717">
        <f>(AY60/$AY$88)*'Cost Distribution'!$B$13</f>
        <v>19806.59659</v>
      </c>
      <c r="BF60" s="717">
        <f>(AT60/$AT$88)*'Cost Distribution'!$B$22</f>
        <v>77240.25403</v>
      </c>
      <c r="BG60" s="717">
        <f>(AU60/$AU$88)*'Cost Distribution'!$B$22</f>
        <v>77207.72387</v>
      </c>
      <c r="BH60" s="717">
        <f>(AV60/$AV$88)*'Cost Distribution'!$B$22</f>
        <v>77164.28361</v>
      </c>
    </row>
    <row r="61" ht="14.25" customHeight="1">
      <c r="A61" s="269" t="s">
        <v>227</v>
      </c>
      <c r="B61" s="269" t="s">
        <v>234</v>
      </c>
      <c r="C61" s="269">
        <v>1811083.0</v>
      </c>
      <c r="D61" s="269" t="s">
        <v>257</v>
      </c>
      <c r="E61" s="269" t="s">
        <v>547</v>
      </c>
      <c r="F61" s="269">
        <v>945.4180409822824</v>
      </c>
      <c r="G61" s="259">
        <v>346252.56600000005</v>
      </c>
      <c r="H61" s="132">
        <v>680.034</v>
      </c>
      <c r="I61" s="259">
        <f t="shared" si="3"/>
        <v>509.1694915</v>
      </c>
      <c r="J61" s="263">
        <v>52852.4832</v>
      </c>
      <c r="K61" s="263">
        <v>12435.8784</v>
      </c>
      <c r="L61" s="263">
        <f t="shared" si="4"/>
        <v>65288.3616</v>
      </c>
      <c r="M61" s="259">
        <f>VLOOKUP(C61,'Appendix A -  Costs'!$A$2:$G$141,7,0)</f>
        <v>19740.43252</v>
      </c>
      <c r="N61" s="259">
        <f t="shared" si="5"/>
        <v>29.0285964</v>
      </c>
      <c r="O61" s="263">
        <f t="shared" si="6"/>
        <v>85028.79412</v>
      </c>
      <c r="P61" s="259">
        <f t="shared" si="7"/>
        <v>125.0360925</v>
      </c>
      <c r="Q61" s="259">
        <f t="shared" si="8"/>
        <v>280964.2044</v>
      </c>
      <c r="R61" s="259">
        <f t="shared" ref="R61:S61" si="156">Q61/H61</f>
        <v>413.1619954</v>
      </c>
      <c r="S61" s="526">
        <f t="shared" si="156"/>
        <v>0.8114429523</v>
      </c>
      <c r="T61" s="259">
        <f t="shared" si="10"/>
        <v>261223.7719</v>
      </c>
      <c r="U61" s="259">
        <f t="shared" si="11"/>
        <v>384.133399</v>
      </c>
      <c r="V61" s="526">
        <f t="shared" si="12"/>
        <v>0.7544312953</v>
      </c>
      <c r="W61" s="527">
        <f t="shared" si="13"/>
        <v>118211.3776</v>
      </c>
      <c r="X61" s="532">
        <f t="shared" si="138"/>
        <v>30537.93922</v>
      </c>
      <c r="Y61" s="528">
        <f>VLOOKUP(C61,'Warehouse Order &amp; Sales Handlin'!$B$2:$J$141,9,0)</f>
        <v>691.1089776</v>
      </c>
      <c r="Z61" s="528">
        <f>VLOOKUP(C61,'Warehouse Order &amp; Sales Handlin'!$B$2:$K$141,10,0)</f>
        <v>89.12470588</v>
      </c>
      <c r="AA61" s="528">
        <f>VLOOKUP(C61,'Freight Cost'!$AR$2:$AS$141,2,0)</f>
        <v>11897.28</v>
      </c>
      <c r="AB61" s="528">
        <f>VLOOKUP(C61,'CI Cost'!EL84:EM222,2,0)</f>
        <v>1978.48989</v>
      </c>
      <c r="AC61" s="528">
        <f t="shared" si="15"/>
        <v>45193.94279</v>
      </c>
      <c r="AD61" s="528">
        <f t="shared" si="16"/>
        <v>66.45835766</v>
      </c>
      <c r="AE61" s="528">
        <f t="shared" si="17"/>
        <v>29.01579225</v>
      </c>
      <c r="AF61" s="528">
        <f t="shared" si="18"/>
        <v>19731.72527</v>
      </c>
      <c r="AG61" s="528">
        <f t="shared" si="19"/>
        <v>130214.0297</v>
      </c>
      <c r="AH61" s="528">
        <f t="shared" si="20"/>
        <v>216038.5363</v>
      </c>
      <c r="AI61" s="528">
        <f t="shared" ref="AI61:AJ61" si="157">AH61/H61</f>
        <v>317.6878455</v>
      </c>
      <c r="AJ61" s="526">
        <f t="shared" si="157"/>
        <v>0.6239333872</v>
      </c>
      <c r="AK61" s="526" t="str">
        <f>VLOOKUP(C61,'ABC Analysis Results'!$A$2:$B$140,2,0)</f>
        <v>A</v>
      </c>
      <c r="AL61" s="526" t="str">
        <f>VLOOKUP(C61,'ABC Analysis Results'!$A$2:$C$140,3,0)</f>
        <v>A</v>
      </c>
      <c r="AM61" s="227" t="str">
        <f>VLOOKUP(C61,'Scenario III - Product Substitu'!$C$2:$W$111,21,0)</f>
        <v>#N/A</v>
      </c>
      <c r="AN61" s="856">
        <f>SUMIF('Scenario III - Product Substitu'!$X$2:$X$111,C61,'Scenario III - Product Substitu'!$AG$2:$AG$111)</f>
        <v>60.9861</v>
      </c>
      <c r="AO61" s="856">
        <f>SUMIF('Scenario III - Product Substitu'!$X$2:$X$111,C61,'Scenario III - Product Substitu'!$AH$2:$AH$111)</f>
        <v>48.78888</v>
      </c>
      <c r="AP61" s="856">
        <f>SUMIF('Scenario III - Product Substitu'!$X$2:$X$111,C61,'Scenario III - Product Substitu'!$AI$2:$AI$111)</f>
        <v>36.59166</v>
      </c>
      <c r="AQ61" s="856">
        <f t="shared" si="22"/>
        <v>741.0201</v>
      </c>
      <c r="AR61" s="856">
        <f t="shared" si="23"/>
        <v>728.82288</v>
      </c>
      <c r="AS61" s="856">
        <f t="shared" si="24"/>
        <v>716.62566</v>
      </c>
      <c r="AT61" s="717">
        <f t="shared" si="25"/>
        <v>377304.8275</v>
      </c>
      <c r="AU61" s="717">
        <f t="shared" si="26"/>
        <v>371094.3752</v>
      </c>
      <c r="AV61" s="717">
        <f t="shared" si="27"/>
        <v>364883.9229</v>
      </c>
      <c r="AW61" s="717">
        <f t="shared" si="28"/>
        <v>71143.48436</v>
      </c>
      <c r="AX61" s="717">
        <f t="shared" si="29"/>
        <v>69972.45981</v>
      </c>
      <c r="AY61" s="717">
        <f t="shared" si="30"/>
        <v>68801.43525</v>
      </c>
      <c r="AZ61" s="717">
        <f>VLOOKUP(C61,'Complexity Cost Adjustment'!$C$2:$AD$141,28, 0)*AQ61</f>
        <v>49246.97884</v>
      </c>
      <c r="BA61" s="717">
        <f>VLOOKUP(C61,'Complexity Cost Adjustment'!$C$2:$AD$141,28, 0)*AR61</f>
        <v>48436.37163</v>
      </c>
      <c r="BB61" s="717">
        <f>VLOOKUP(C61,'Complexity Cost Adjustment'!$C$2:$AD$141,28, 0)*AS61</f>
        <v>47625.76442</v>
      </c>
      <c r="BC61" s="717">
        <f>(AW61/$AW$88)*'Cost Distribution'!$B$13</f>
        <v>22165.3489</v>
      </c>
      <c r="BD61" s="717">
        <f>(AX61/$AX$88)*'Cost Distribution'!$B$13</f>
        <v>22015.10738</v>
      </c>
      <c r="BE61" s="717">
        <f>(AY61/$AY$88)*'Cost Distribution'!$B$13</f>
        <v>21859.90689</v>
      </c>
      <c r="BF61" s="717">
        <f>(AT61/$AT$88)*'Cost Distribution'!$B$22</f>
        <v>95661.65374</v>
      </c>
      <c r="BG61" s="717">
        <f>(AU61/$AU$88)*'Cost Distribution'!$B$22</f>
        <v>95151.23024</v>
      </c>
      <c r="BH61" s="717">
        <f>(AV61/$AV$88)*'Cost Distribution'!$B$22</f>
        <v>94616.66334</v>
      </c>
    </row>
    <row r="62" ht="14.25" customHeight="1">
      <c r="A62" s="269" t="s">
        <v>227</v>
      </c>
      <c r="B62" s="269" t="s">
        <v>235</v>
      </c>
      <c r="C62" s="269">
        <v>1811084.0</v>
      </c>
      <c r="D62" s="269" t="s">
        <v>257</v>
      </c>
      <c r="E62" s="269" t="s">
        <v>547</v>
      </c>
      <c r="F62" s="269">
        <v>1036.0930592528812</v>
      </c>
      <c r="G62" s="259">
        <v>655185.3</v>
      </c>
      <c r="H62" s="132">
        <v>934.0128</v>
      </c>
      <c r="I62" s="259">
        <f t="shared" si="3"/>
        <v>701.4735772</v>
      </c>
      <c r="J62" s="263">
        <v>106625.58720000002</v>
      </c>
      <c r="K62" s="263">
        <v>29155.43400000001</v>
      </c>
      <c r="L62" s="263">
        <f t="shared" si="4"/>
        <v>135781.0212</v>
      </c>
      <c r="M62" s="259">
        <f>VLOOKUP(C62,'Appendix A -  Costs'!$A$2:$G$141,7,0)</f>
        <v>41054.42411</v>
      </c>
      <c r="N62" s="259">
        <f t="shared" si="5"/>
        <v>43.95488382</v>
      </c>
      <c r="O62" s="263">
        <f t="shared" si="6"/>
        <v>176835.4453</v>
      </c>
      <c r="P62" s="259">
        <f t="shared" si="7"/>
        <v>189.3287172</v>
      </c>
      <c r="Q62" s="259">
        <f t="shared" si="8"/>
        <v>519404.2788</v>
      </c>
      <c r="R62" s="259">
        <f t="shared" ref="R62:S62" si="158">Q62/H62</f>
        <v>556.0997438</v>
      </c>
      <c r="S62" s="526">
        <f t="shared" si="158"/>
        <v>0.7927593595</v>
      </c>
      <c r="T62" s="259">
        <f t="shared" si="10"/>
        <v>478349.8547</v>
      </c>
      <c r="U62" s="259">
        <f t="shared" si="11"/>
        <v>512.14486</v>
      </c>
      <c r="V62" s="526">
        <f t="shared" si="12"/>
        <v>0.7300985762</v>
      </c>
      <c r="W62" s="527">
        <f t="shared" si="13"/>
        <v>196162.1699</v>
      </c>
      <c r="X62" s="532">
        <f t="shared" si="138"/>
        <v>50675.22721</v>
      </c>
      <c r="Y62" s="528">
        <f>VLOOKUP(C62,'Warehouse Order &amp; Sales Handlin'!$B$2:$J$141,9,0)</f>
        <v>1416.093166</v>
      </c>
      <c r="Z62" s="528">
        <f>VLOOKUP(C62,'Warehouse Order &amp; Sales Handlin'!$B$2:$K$141,10,0)</f>
        <v>205.2637901</v>
      </c>
      <c r="AA62" s="528">
        <f>VLOOKUP(C62,'Freight Cost'!$AR$2:$AS$141,2,0)</f>
        <v>15863.04</v>
      </c>
      <c r="AB62" s="528">
        <f>VLOOKUP(C62,'CI Cost'!EL85:EM223,2,0)</f>
        <v>8376.102735</v>
      </c>
      <c r="AC62" s="528">
        <f t="shared" si="15"/>
        <v>76535.7269</v>
      </c>
      <c r="AD62" s="528">
        <f t="shared" si="16"/>
        <v>81.9429101</v>
      </c>
      <c r="AE62" s="528">
        <f t="shared" si="17"/>
        <v>43.87280337</v>
      </c>
      <c r="AF62" s="528">
        <f t="shared" si="18"/>
        <v>40977.75992</v>
      </c>
      <c r="AG62" s="528">
        <f t="shared" si="19"/>
        <v>253294.508</v>
      </c>
      <c r="AH62" s="528">
        <f t="shared" si="20"/>
        <v>401890.792</v>
      </c>
      <c r="AI62" s="528">
        <f t="shared" ref="AI62:AJ62" si="159">AH62/H62</f>
        <v>430.2840303</v>
      </c>
      <c r="AJ62" s="526">
        <f t="shared" si="159"/>
        <v>0.6134001968</v>
      </c>
      <c r="AK62" s="526" t="str">
        <f>VLOOKUP(C62,'ABC Analysis Results'!$A$2:$B$140,2,0)</f>
        <v>A</v>
      </c>
      <c r="AL62" s="526" t="str">
        <f>VLOOKUP(C62,'ABC Analysis Results'!$A$2:$C$140,3,0)</f>
        <v>A</v>
      </c>
      <c r="AM62" s="227" t="str">
        <f>VLOOKUP(C62,'Scenario III - Product Substitu'!$C$2:$W$111,21,0)</f>
        <v>#N/A</v>
      </c>
      <c r="AN62" s="856">
        <f>SUMIF('Scenario III - Product Substitu'!$X$2:$X$111,C62,'Scenario III - Product Substitu'!$AG$2:$AG$111)</f>
        <v>9.6615</v>
      </c>
      <c r="AO62" s="856">
        <f>SUMIF('Scenario III - Product Substitu'!$X$2:$X$111,C62,'Scenario III - Product Substitu'!$AH$2:$AH$111)</f>
        <v>7.7292</v>
      </c>
      <c r="AP62" s="856">
        <f>SUMIF('Scenario III - Product Substitu'!$X$2:$X$111,C62,'Scenario III - Product Substitu'!$AI$2:$AI$111)</f>
        <v>5.7969</v>
      </c>
      <c r="AQ62" s="856">
        <f t="shared" si="22"/>
        <v>943.6743</v>
      </c>
      <c r="AR62" s="856">
        <f t="shared" si="23"/>
        <v>941.742</v>
      </c>
      <c r="AS62" s="856">
        <f t="shared" si="24"/>
        <v>939.8097</v>
      </c>
      <c r="AT62" s="717">
        <f t="shared" si="25"/>
        <v>661962.587</v>
      </c>
      <c r="AU62" s="717">
        <f t="shared" si="26"/>
        <v>660607.1296</v>
      </c>
      <c r="AV62" s="717">
        <f t="shared" si="27"/>
        <v>659251.6722</v>
      </c>
      <c r="AW62" s="717">
        <f t="shared" si="28"/>
        <v>137185.5505</v>
      </c>
      <c r="AX62" s="717">
        <f t="shared" si="29"/>
        <v>136904.6446</v>
      </c>
      <c r="AY62" s="717">
        <f t="shared" si="30"/>
        <v>136623.7388</v>
      </c>
      <c r="AZ62" s="717">
        <f>VLOOKUP(C62,'Complexity Cost Adjustment'!$C$2:$AD$141,28, 0)*AQ62</f>
        <v>77327.41833</v>
      </c>
      <c r="BA62" s="717">
        <f>VLOOKUP(C62,'Complexity Cost Adjustment'!$C$2:$AD$141,28, 0)*AR62</f>
        <v>77169.08004</v>
      </c>
      <c r="BB62" s="717">
        <f>VLOOKUP(C62,'Complexity Cost Adjustment'!$C$2:$AD$141,28, 0)*AS62</f>
        <v>77010.74176</v>
      </c>
      <c r="BC62" s="717">
        <f>(AW62/$AW$88)*'Cost Distribution'!$B$13</f>
        <v>42741.3082</v>
      </c>
      <c r="BD62" s="717">
        <f>(AX62/$AX$88)*'Cost Distribution'!$B$13</f>
        <v>43073.66729</v>
      </c>
      <c r="BE62" s="717">
        <f>(AY62/$AY$88)*'Cost Distribution'!$B$13</f>
        <v>43408.71957</v>
      </c>
      <c r="BF62" s="717">
        <f>(AT62/$AT$88)*'Cost Distribution'!$B$22</f>
        <v>167833.6219</v>
      </c>
      <c r="BG62" s="717">
        <f>(AU62/$AU$88)*'Cost Distribution'!$B$22</f>
        <v>169384.3542</v>
      </c>
      <c r="BH62" s="717">
        <f>(AV62/$AV$88)*'Cost Distribution'!$B$22</f>
        <v>170948.0457</v>
      </c>
    </row>
    <row r="63" ht="14.25" customHeight="1">
      <c r="A63" s="269" t="s">
        <v>227</v>
      </c>
      <c r="B63" s="269" t="s">
        <v>237</v>
      </c>
      <c r="C63" s="269">
        <v>1811086.0</v>
      </c>
      <c r="D63" s="269" t="s">
        <v>257</v>
      </c>
      <c r="E63" s="269" t="s">
        <v>188</v>
      </c>
      <c r="F63" s="269">
        <v>1597.7313147433736</v>
      </c>
      <c r="G63" s="259">
        <v>366347.58600000007</v>
      </c>
      <c r="H63" s="132">
        <v>469.854</v>
      </c>
      <c r="I63" s="259">
        <f t="shared" si="3"/>
        <v>779.7051552</v>
      </c>
      <c r="J63" s="263">
        <v>70380.464</v>
      </c>
      <c r="K63" s="263">
        <v>17415.574</v>
      </c>
      <c r="L63" s="263">
        <f t="shared" si="4"/>
        <v>87796.038</v>
      </c>
      <c r="M63" s="259">
        <f>VLOOKUP(C63,'Appendix A -  Costs'!$A$2:$G$141,7,0)</f>
        <v>26545.79961</v>
      </c>
      <c r="N63" s="259">
        <f t="shared" si="5"/>
        <v>56.49797513</v>
      </c>
      <c r="O63" s="263">
        <f t="shared" si="6"/>
        <v>114341.8376</v>
      </c>
      <c r="P63" s="259">
        <f t="shared" si="7"/>
        <v>243.3561013</v>
      </c>
      <c r="Q63" s="259">
        <f t="shared" si="8"/>
        <v>278551.548</v>
      </c>
      <c r="R63" s="259">
        <f t="shared" ref="R63:S63" si="160">Q63/H63</f>
        <v>592.8470291</v>
      </c>
      <c r="S63" s="526">
        <f t="shared" si="160"/>
        <v>0.7603477098</v>
      </c>
      <c r="T63" s="259">
        <f t="shared" si="10"/>
        <v>252005.7484</v>
      </c>
      <c r="U63" s="259">
        <f t="shared" si="11"/>
        <v>536.3490539</v>
      </c>
      <c r="V63" s="526">
        <f t="shared" si="12"/>
        <v>0.6878870177</v>
      </c>
      <c r="W63" s="527">
        <f t="shared" si="13"/>
        <v>388817.6636</v>
      </c>
      <c r="X63" s="528">
        <f t="shared" ref="X63:X65" si="163">W63*0.275</f>
        <v>106924.8575</v>
      </c>
      <c r="Y63" s="528">
        <f>VLOOKUP(C63,'Warehouse Order &amp; Sales Handlin'!$B$2:$J$141,9,0)</f>
        <v>292.0356813</v>
      </c>
      <c r="Z63" s="528">
        <f>VLOOKUP(C63,'Warehouse Order &amp; Sales Handlin'!$B$2:$K$141,10,0)</f>
        <v>28.66423358</v>
      </c>
      <c r="AA63" s="528">
        <f>VLOOKUP(C63,'Freight Cost'!$AR$2:$AS$141,2,0)</f>
        <v>10046.592</v>
      </c>
      <c r="AB63" s="528">
        <f>VLOOKUP(C63,'CI Cost'!EL87:EM225,2,0)</f>
        <v>2691.38298</v>
      </c>
      <c r="AC63" s="528">
        <f t="shared" si="15"/>
        <v>119983.5324</v>
      </c>
      <c r="AD63" s="528">
        <f t="shared" si="16"/>
        <v>255.3634371</v>
      </c>
      <c r="AE63" s="528">
        <f t="shared" si="17"/>
        <v>56.46407519</v>
      </c>
      <c r="AF63" s="528">
        <f t="shared" si="18"/>
        <v>26529.87158</v>
      </c>
      <c r="AG63" s="528">
        <f t="shared" si="19"/>
        <v>234309.442</v>
      </c>
      <c r="AH63" s="528">
        <f t="shared" si="20"/>
        <v>132038.144</v>
      </c>
      <c r="AI63" s="528">
        <f t="shared" ref="AI63:AJ63" si="161">AH63/H63</f>
        <v>281.0195167</v>
      </c>
      <c r="AJ63" s="526">
        <f t="shared" si="161"/>
        <v>0.3604176718</v>
      </c>
      <c r="AK63" s="526" t="str">
        <f>VLOOKUP(C63,'ABC Analysis Results'!$A$2:$B$140,2,0)</f>
        <v>A</v>
      </c>
      <c r="AL63" s="526" t="str">
        <f>VLOOKUP(C63,'ABC Analysis Results'!$A$2:$C$140,3,0)</f>
        <v>B</v>
      </c>
      <c r="AM63" s="227" t="str">
        <f>VLOOKUP(C63,'Scenario III - Product Substitu'!$C$2:$W$111,21,0)</f>
        <v>K</v>
      </c>
      <c r="AN63" s="856">
        <f>SUMIF('Scenario III - Product Substitu'!$X$2:$X$111,C63,'Scenario III - Product Substitu'!$AG$2:$AG$111)</f>
        <v>0</v>
      </c>
      <c r="AO63" s="856">
        <f>SUMIF('Scenario III - Product Substitu'!$X$2:$X$111,C63,'Scenario III - Product Substitu'!$AH$2:$AH$111)</f>
        <v>0</v>
      </c>
      <c r="AP63" s="856">
        <f>SUMIF('Scenario III - Product Substitu'!$X$2:$X$111,C63,'Scenario III - Product Substitu'!$AI$2:$AI$111)</f>
        <v>0</v>
      </c>
      <c r="AQ63" s="856">
        <f t="shared" si="22"/>
        <v>469.854</v>
      </c>
      <c r="AR63" s="856">
        <f t="shared" si="23"/>
        <v>469.854</v>
      </c>
      <c r="AS63" s="856">
        <f t="shared" si="24"/>
        <v>469.854</v>
      </c>
      <c r="AT63" s="717">
        <f t="shared" si="25"/>
        <v>366347.586</v>
      </c>
      <c r="AU63" s="717">
        <f t="shared" si="26"/>
        <v>366347.586</v>
      </c>
      <c r="AV63" s="717">
        <f t="shared" si="27"/>
        <v>366347.586</v>
      </c>
      <c r="AW63" s="717">
        <f t="shared" si="28"/>
        <v>87796.038</v>
      </c>
      <c r="AX63" s="717">
        <f t="shared" si="29"/>
        <v>87796.038</v>
      </c>
      <c r="AY63" s="717">
        <f t="shared" si="30"/>
        <v>87796.038</v>
      </c>
      <c r="AZ63" s="717">
        <f>VLOOKUP(C63,'Complexity Cost Adjustment'!$C$2:$AD$141,28, 0)*AQ63</f>
        <v>119983.5324</v>
      </c>
      <c r="BA63" s="717">
        <f>VLOOKUP(C63,'Complexity Cost Adjustment'!$C$2:$AD$141,28, 0)*AR63</f>
        <v>119983.5324</v>
      </c>
      <c r="BB63" s="717">
        <f>VLOOKUP(C63,'Complexity Cost Adjustment'!$C$2:$AD$141,28, 0)*AS63</f>
        <v>119983.5324</v>
      </c>
      <c r="BC63" s="717">
        <f>(AW63/$AW$88)*'Cost Distribution'!$B$13</f>
        <v>27353.59158</v>
      </c>
      <c r="BD63" s="717">
        <f>(AX63/$AX$88)*'Cost Distribution'!$B$13</f>
        <v>27622.85633</v>
      </c>
      <c r="BE63" s="717">
        <f>(AY63/$AY$88)*'Cost Distribution'!$B$13</f>
        <v>27894.95901</v>
      </c>
      <c r="BF63" s="717">
        <f>(AT63/$AT$88)*'Cost Distribution'!$B$22</f>
        <v>92883.56088</v>
      </c>
      <c r="BG63" s="717">
        <f>(AU63/$AU$88)*'Cost Distribution'!$B$22</f>
        <v>93934.11981</v>
      </c>
      <c r="BH63" s="717">
        <f>(AV63/$AV$88)*'Cost Distribution'!$B$22</f>
        <v>94996.20025</v>
      </c>
    </row>
    <row r="64" ht="14.25" customHeight="1">
      <c r="A64" s="269" t="s">
        <v>227</v>
      </c>
      <c r="B64" s="269" t="s">
        <v>238</v>
      </c>
      <c r="C64" s="269">
        <v>1811087.0</v>
      </c>
      <c r="D64" s="269" t="s">
        <v>257</v>
      </c>
      <c r="E64" s="269" t="s">
        <v>188</v>
      </c>
      <c r="F64" s="269">
        <v>1566.432052914264</v>
      </c>
      <c r="G64" s="259">
        <v>239805.423</v>
      </c>
      <c r="H64" s="132">
        <v>549.9935999999999</v>
      </c>
      <c r="I64" s="259">
        <f t="shared" si="3"/>
        <v>436.0149336</v>
      </c>
      <c r="J64" s="263">
        <v>31683.564000000002</v>
      </c>
      <c r="K64" s="263">
        <v>8421.1578</v>
      </c>
      <c r="L64" s="263">
        <f t="shared" si="4"/>
        <v>40104.7218</v>
      </c>
      <c r="M64" s="259">
        <f>VLOOKUP(C64,'Appendix A -  Costs'!$A$2:$G$141,7,0)</f>
        <v>12125.96756</v>
      </c>
      <c r="N64" s="259">
        <f t="shared" si="5"/>
        <v>22.04747029</v>
      </c>
      <c r="O64" s="263">
        <f t="shared" si="6"/>
        <v>52230.68936</v>
      </c>
      <c r="P64" s="259">
        <f t="shared" si="7"/>
        <v>94.9659948</v>
      </c>
      <c r="Q64" s="259">
        <f t="shared" si="8"/>
        <v>199700.7012</v>
      </c>
      <c r="R64" s="259">
        <f t="shared" ref="R64:S64" si="162">Q64/H64</f>
        <v>363.0964091</v>
      </c>
      <c r="S64" s="526">
        <f t="shared" si="162"/>
        <v>0.8327614059</v>
      </c>
      <c r="T64" s="259">
        <f t="shared" si="10"/>
        <v>187574.7336</v>
      </c>
      <c r="U64" s="259">
        <f t="shared" si="11"/>
        <v>341.0489388</v>
      </c>
      <c r="V64" s="526">
        <f t="shared" si="12"/>
        <v>0.7821955454</v>
      </c>
      <c r="W64" s="527">
        <f t="shared" si="13"/>
        <v>148757.7782</v>
      </c>
      <c r="X64" s="528">
        <f t="shared" si="163"/>
        <v>40908.389</v>
      </c>
      <c r="Y64" s="528">
        <f>VLOOKUP(C64,'Warehouse Order &amp; Sales Handlin'!$B$2:$J$141,9,0)</f>
        <v>289.54965</v>
      </c>
      <c r="Z64" s="528">
        <f>VLOOKUP(C64,'Warehouse Order &amp; Sales Handlin'!$B$2:$K$141,10,0)</f>
        <v>24.2725069</v>
      </c>
      <c r="AA64" s="528">
        <f>VLOOKUP(C64,'Freight Cost'!$AR$2:$AS$141,2,0)</f>
        <v>11632.896</v>
      </c>
      <c r="AB64" s="528">
        <f>VLOOKUP(C64,'CI Cost'!EL88:EM226,2,0)</f>
        <v>4790.892795</v>
      </c>
      <c r="AC64" s="528">
        <f t="shared" si="15"/>
        <v>57645.99995</v>
      </c>
      <c r="AD64" s="528">
        <f t="shared" si="16"/>
        <v>104.8121286</v>
      </c>
      <c r="AE64" s="528">
        <f t="shared" si="17"/>
        <v>22.02392165</v>
      </c>
      <c r="AF64" s="528">
        <f t="shared" si="18"/>
        <v>12113.01595</v>
      </c>
      <c r="AG64" s="528">
        <f t="shared" si="19"/>
        <v>109863.7377</v>
      </c>
      <c r="AH64" s="528">
        <f t="shared" si="20"/>
        <v>129941.6853</v>
      </c>
      <c r="AI64" s="528">
        <f t="shared" ref="AI64:AJ64" si="164">AH64/H64</f>
        <v>236.2603588</v>
      </c>
      <c r="AJ64" s="526">
        <f t="shared" si="164"/>
        <v>0.5418629974</v>
      </c>
      <c r="AK64" s="526" t="str">
        <f>VLOOKUP(C64,'ABC Analysis Results'!$A$2:$B$140,2,0)</f>
        <v>B</v>
      </c>
      <c r="AL64" s="526" t="str">
        <f>VLOOKUP(C64,'ABC Analysis Results'!$A$2:$C$140,3,0)</f>
        <v>B</v>
      </c>
      <c r="AM64" s="227" t="str">
        <f>VLOOKUP(C64,'Scenario III - Product Substitu'!$C$2:$W$111,21,0)</f>
        <v>K</v>
      </c>
      <c r="AN64" s="856">
        <f>SUMIF('Scenario III - Product Substitu'!$X$2:$X$111,C64,'Scenario III - Product Substitu'!$AG$2:$AG$111)</f>
        <v>0</v>
      </c>
      <c r="AO64" s="856">
        <f>SUMIF('Scenario III - Product Substitu'!$X$2:$X$111,C64,'Scenario III - Product Substitu'!$AH$2:$AH$111)</f>
        <v>0</v>
      </c>
      <c r="AP64" s="856">
        <f>SUMIF('Scenario III - Product Substitu'!$X$2:$X$111,C64,'Scenario III - Product Substitu'!$AI$2:$AI$111)</f>
        <v>0</v>
      </c>
      <c r="AQ64" s="856">
        <f t="shared" si="22"/>
        <v>549.9936</v>
      </c>
      <c r="AR64" s="856">
        <f t="shared" si="23"/>
        <v>549.9936</v>
      </c>
      <c r="AS64" s="856">
        <f t="shared" si="24"/>
        <v>549.9936</v>
      </c>
      <c r="AT64" s="717">
        <f t="shared" si="25"/>
        <v>239805.423</v>
      </c>
      <c r="AU64" s="717">
        <f t="shared" si="26"/>
        <v>239805.423</v>
      </c>
      <c r="AV64" s="717">
        <f t="shared" si="27"/>
        <v>239805.423</v>
      </c>
      <c r="AW64" s="717">
        <f t="shared" si="28"/>
        <v>40104.7218</v>
      </c>
      <c r="AX64" s="717">
        <f t="shared" si="29"/>
        <v>40104.7218</v>
      </c>
      <c r="AY64" s="717">
        <f t="shared" si="30"/>
        <v>40104.7218</v>
      </c>
      <c r="AZ64" s="717">
        <f>VLOOKUP(C64,'Complexity Cost Adjustment'!$C$2:$AD$141,28, 0)*AQ64</f>
        <v>57645.99995</v>
      </c>
      <c r="BA64" s="717">
        <f>VLOOKUP(C64,'Complexity Cost Adjustment'!$C$2:$AD$141,28, 0)*AR64</f>
        <v>57645.99995</v>
      </c>
      <c r="BB64" s="717">
        <f>VLOOKUP(C64,'Complexity Cost Adjustment'!$C$2:$AD$141,28, 0)*AS64</f>
        <v>57645.99995</v>
      </c>
      <c r="BC64" s="717">
        <f>(AW64/$AW$88)*'Cost Distribution'!$B$13</f>
        <v>12494.96225</v>
      </c>
      <c r="BD64" s="717">
        <f>(AX64/$AX$88)*'Cost Distribution'!$B$13</f>
        <v>12617.96083</v>
      </c>
      <c r="BE64" s="717">
        <f>(AY64/$AY$88)*'Cost Distribution'!$B$13</f>
        <v>12742.25576</v>
      </c>
      <c r="BF64" s="717">
        <f>(AT64/$AT$88)*'Cost Distribution'!$B$22</f>
        <v>60800.13206</v>
      </c>
      <c r="BG64" s="717">
        <f>(AU64/$AU$88)*'Cost Distribution'!$B$22</f>
        <v>61487.81157</v>
      </c>
      <c r="BH64" s="717">
        <f>(AV64/$AV$88)*'Cost Distribution'!$B$22</f>
        <v>62183.03288</v>
      </c>
    </row>
    <row r="65" ht="14.25" customHeight="1">
      <c r="A65" s="269" t="s">
        <v>227</v>
      </c>
      <c r="B65" s="269" t="s">
        <v>239</v>
      </c>
      <c r="C65" s="269">
        <v>1811088.0</v>
      </c>
      <c r="D65" s="269" t="s">
        <v>257</v>
      </c>
      <c r="E65" s="269" t="s">
        <v>188</v>
      </c>
      <c r="F65" s="269">
        <v>1775.4502132000493</v>
      </c>
      <c r="G65" s="259">
        <v>270403.408</v>
      </c>
      <c r="H65" s="132">
        <v>868.9699999999999</v>
      </c>
      <c r="I65" s="259">
        <f t="shared" si="3"/>
        <v>311.1769198</v>
      </c>
      <c r="J65" s="263">
        <v>59886.0768</v>
      </c>
      <c r="K65" s="263">
        <v>14384.400800000001</v>
      </c>
      <c r="L65" s="263">
        <f t="shared" si="4"/>
        <v>74270.4776</v>
      </c>
      <c r="M65" s="259">
        <f>VLOOKUP(C65,'Appendix A -  Costs'!$A$2:$G$141,7,0)</f>
        <v>22456.24359</v>
      </c>
      <c r="N65" s="259">
        <f t="shared" si="5"/>
        <v>25.84236923</v>
      </c>
      <c r="O65" s="263">
        <f t="shared" si="6"/>
        <v>96726.72119</v>
      </c>
      <c r="P65" s="259">
        <f t="shared" si="7"/>
        <v>111.3119224</v>
      </c>
      <c r="Q65" s="259">
        <f t="shared" si="8"/>
        <v>196132.9304</v>
      </c>
      <c r="R65" s="259">
        <f t="shared" ref="R65:S65" si="165">Q65/H65</f>
        <v>225.7073667</v>
      </c>
      <c r="S65" s="526">
        <f t="shared" si="165"/>
        <v>0.7253345357</v>
      </c>
      <c r="T65" s="259">
        <f t="shared" si="10"/>
        <v>173676.6868</v>
      </c>
      <c r="U65" s="259">
        <f t="shared" si="11"/>
        <v>199.8649974</v>
      </c>
      <c r="V65" s="526">
        <f t="shared" si="12"/>
        <v>0.6422873443</v>
      </c>
      <c r="W65" s="527">
        <f t="shared" si="13"/>
        <v>197628.7763</v>
      </c>
      <c r="X65" s="528">
        <f t="shared" si="163"/>
        <v>54347.91349</v>
      </c>
      <c r="Y65" s="528">
        <f>VLOOKUP(C65,'Warehouse Order &amp; Sales Handlin'!$B$2:$J$141,9,0)</f>
        <v>472.8262099</v>
      </c>
      <c r="Z65" s="528">
        <f>VLOOKUP(C65,'Warehouse Order &amp; Sales Handlin'!$B$2:$K$141,10,0)</f>
        <v>41.07345416</v>
      </c>
      <c r="AA65" s="528">
        <f>VLOOKUP(C65,'Freight Cost'!$AR$2:$AS$141,2,0)</f>
        <v>17978.112</v>
      </c>
      <c r="AB65" s="528">
        <f>VLOOKUP(C65,'CI Cost'!EL89:EM227,2,0)</f>
        <v>3394.091025</v>
      </c>
      <c r="AC65" s="528">
        <f t="shared" si="15"/>
        <v>76234.01617</v>
      </c>
      <c r="AD65" s="528">
        <f t="shared" si="16"/>
        <v>87.72916922</v>
      </c>
      <c r="AE65" s="528">
        <f t="shared" si="17"/>
        <v>25.82281474</v>
      </c>
      <c r="AF65" s="528">
        <f t="shared" si="18"/>
        <v>22439.25132</v>
      </c>
      <c r="AG65" s="528">
        <f t="shared" si="19"/>
        <v>172943.7451</v>
      </c>
      <c r="AH65" s="528">
        <f t="shared" si="20"/>
        <v>97459.6629</v>
      </c>
      <c r="AI65" s="528">
        <f t="shared" ref="AI65:AJ65" si="166">AH65/H65</f>
        <v>112.1553827</v>
      </c>
      <c r="AJ65" s="526">
        <f t="shared" si="166"/>
        <v>0.3604232048</v>
      </c>
      <c r="AK65" s="526" t="str">
        <f>VLOOKUP(C65,'ABC Analysis Results'!$A$2:$B$140,2,0)</f>
        <v>A</v>
      </c>
      <c r="AL65" s="526" t="str">
        <f>VLOOKUP(C65,'ABC Analysis Results'!$A$2:$C$140,3,0)</f>
        <v>B</v>
      </c>
      <c r="AM65" s="227" t="str">
        <f>VLOOKUP(C65,'Scenario III - Product Substitu'!$C$2:$W$111,21,0)</f>
        <v>K</v>
      </c>
      <c r="AN65" s="856">
        <f>SUMIF('Scenario III - Product Substitu'!$X$2:$X$111,C65,'Scenario III - Product Substitu'!$AG$2:$AG$111)</f>
        <v>0</v>
      </c>
      <c r="AO65" s="856">
        <f>SUMIF('Scenario III - Product Substitu'!$X$2:$X$111,C65,'Scenario III - Product Substitu'!$AH$2:$AH$111)</f>
        <v>0</v>
      </c>
      <c r="AP65" s="856">
        <f>SUMIF('Scenario III - Product Substitu'!$X$2:$X$111,C65,'Scenario III - Product Substitu'!$AI$2:$AI$111)</f>
        <v>0</v>
      </c>
      <c r="AQ65" s="856">
        <f t="shared" si="22"/>
        <v>868.97</v>
      </c>
      <c r="AR65" s="856">
        <f t="shared" si="23"/>
        <v>868.97</v>
      </c>
      <c r="AS65" s="856">
        <f t="shared" si="24"/>
        <v>868.97</v>
      </c>
      <c r="AT65" s="717">
        <f t="shared" si="25"/>
        <v>270403.408</v>
      </c>
      <c r="AU65" s="717">
        <f t="shared" si="26"/>
        <v>270403.408</v>
      </c>
      <c r="AV65" s="717">
        <f t="shared" si="27"/>
        <v>270403.408</v>
      </c>
      <c r="AW65" s="717">
        <f t="shared" si="28"/>
        <v>74270.4776</v>
      </c>
      <c r="AX65" s="717">
        <f t="shared" si="29"/>
        <v>74270.4776</v>
      </c>
      <c r="AY65" s="717">
        <f t="shared" si="30"/>
        <v>74270.4776</v>
      </c>
      <c r="AZ65" s="717">
        <f>VLOOKUP(C65,'Complexity Cost Adjustment'!$C$2:$AD$141,28, 0)*AQ65</f>
        <v>76234.01617</v>
      </c>
      <c r="BA65" s="717">
        <f>VLOOKUP(C65,'Complexity Cost Adjustment'!$C$2:$AD$141,28, 0)*AR65</f>
        <v>76234.01617</v>
      </c>
      <c r="BB65" s="717">
        <f>VLOOKUP(C65,'Complexity Cost Adjustment'!$C$2:$AD$141,28, 0)*AS65</f>
        <v>76234.01617</v>
      </c>
      <c r="BC65" s="717">
        <f>(AW65/$AW$88)*'Cost Distribution'!$B$13</f>
        <v>23139.58986</v>
      </c>
      <c r="BD65" s="717">
        <f>(AX65/$AX$88)*'Cost Distribution'!$B$13</f>
        <v>23367.3726</v>
      </c>
      <c r="BE65" s="717">
        <f>(AY65/$AY$88)*'Cost Distribution'!$B$13</f>
        <v>23597.55606</v>
      </c>
      <c r="BF65" s="717">
        <f>(AT65/$AT$88)*'Cost Distribution'!$B$22</f>
        <v>68557.92796</v>
      </c>
      <c r="BG65" s="717">
        <f>(AU65/$AU$88)*'Cost Distribution'!$B$22</f>
        <v>69333.35197</v>
      </c>
      <c r="BH65" s="717">
        <f>(AV65/$AV$88)*'Cost Distribution'!$B$22</f>
        <v>70117.28008</v>
      </c>
    </row>
    <row r="66" ht="14.25" customHeight="1">
      <c r="A66" s="269" t="s">
        <v>227</v>
      </c>
      <c r="B66" s="269" t="s">
        <v>242</v>
      </c>
      <c r="C66" s="269">
        <v>1811091.0</v>
      </c>
      <c r="D66" s="269" t="s">
        <v>257</v>
      </c>
      <c r="E66" s="269" t="s">
        <v>190</v>
      </c>
      <c r="F66" s="269">
        <v>990.8167357603955</v>
      </c>
      <c r="G66" s="259">
        <v>132555.324</v>
      </c>
      <c r="H66" s="132">
        <v>426.34899999999993</v>
      </c>
      <c r="I66" s="259">
        <f t="shared" si="3"/>
        <v>310.9080214</v>
      </c>
      <c r="J66" s="263">
        <v>20851.107200000002</v>
      </c>
      <c r="K66" s="263">
        <v>5319.160000000001</v>
      </c>
      <c r="L66" s="263">
        <f t="shared" si="4"/>
        <v>26170.2672</v>
      </c>
      <c r="M66" s="259">
        <f>VLOOKUP(C66,'Appendix A -  Costs'!$A$2:$G$141,7,0)</f>
        <v>7912.779262</v>
      </c>
      <c r="N66" s="259">
        <f t="shared" si="5"/>
        <v>18.55939444</v>
      </c>
      <c r="O66" s="263">
        <f t="shared" si="6"/>
        <v>34083.04646</v>
      </c>
      <c r="P66" s="259">
        <f t="shared" si="7"/>
        <v>79.94165921</v>
      </c>
      <c r="Q66" s="259">
        <f t="shared" si="8"/>
        <v>106385.0568</v>
      </c>
      <c r="R66" s="259">
        <f t="shared" ref="R66:S66" si="167">Q66/H66</f>
        <v>249.5257566</v>
      </c>
      <c r="S66" s="526">
        <f t="shared" si="167"/>
        <v>0.8025709839</v>
      </c>
      <c r="T66" s="259">
        <f t="shared" si="10"/>
        <v>98472.27754</v>
      </c>
      <c r="U66" s="259">
        <f t="shared" si="11"/>
        <v>230.9663622</v>
      </c>
      <c r="V66" s="526">
        <f t="shared" si="12"/>
        <v>0.7428768198</v>
      </c>
      <c r="W66" s="527">
        <f t="shared" si="13"/>
        <v>79207.53383</v>
      </c>
      <c r="X66" s="528">
        <f>W66*0.255</f>
        <v>20197.92113</v>
      </c>
      <c r="Y66" s="528">
        <f>VLOOKUP(C66,'Warehouse Order &amp; Sales Handlin'!$B$2:$J$141,9,0)</f>
        <v>1023.865517</v>
      </c>
      <c r="Z66" s="528">
        <f>VLOOKUP(C66,'Warehouse Order &amp; Sales Handlin'!$B$2:$K$141,10,0)</f>
        <v>160.6828735</v>
      </c>
      <c r="AA66" s="528">
        <f>VLOOKUP(C66,'Freight Cost'!$AR$2:$AS$141,2,0)</f>
        <v>7490.88</v>
      </c>
      <c r="AB66" s="528">
        <f>VLOOKUP(C66,'CI Cost'!EL92:EM230,2,0)</f>
        <v>2654.944695</v>
      </c>
      <c r="AC66" s="528">
        <f t="shared" si="15"/>
        <v>31528.29421</v>
      </c>
      <c r="AD66" s="528">
        <f t="shared" si="16"/>
        <v>73.94949727</v>
      </c>
      <c r="AE66" s="528">
        <f t="shared" si="17"/>
        <v>18.5484092</v>
      </c>
      <c r="AF66" s="528">
        <f t="shared" si="18"/>
        <v>7908.095712</v>
      </c>
      <c r="AG66" s="528">
        <f t="shared" si="19"/>
        <v>65606.65712</v>
      </c>
      <c r="AH66" s="528">
        <f t="shared" si="20"/>
        <v>66948.66688</v>
      </c>
      <c r="AI66" s="528">
        <f t="shared" ref="AI66:AJ66" si="168">AH66/H66</f>
        <v>157.0278501</v>
      </c>
      <c r="AJ66" s="526">
        <f t="shared" si="168"/>
        <v>0.5050620741</v>
      </c>
      <c r="AK66" s="526" t="str">
        <f>VLOOKUP(C66,'ABC Analysis Results'!$A$2:$B$140,2,0)</f>
        <v>B</v>
      </c>
      <c r="AL66" s="526" t="str">
        <f>VLOOKUP(C66,'ABC Analysis Results'!$A$2:$C$140,3,0)</f>
        <v>C</v>
      </c>
      <c r="AM66" s="227" t="str">
        <f>VLOOKUP(C66,'Scenario III - Product Substitu'!$C$2:$W$111,21,0)</f>
        <v>K</v>
      </c>
      <c r="AN66" s="856">
        <f>SUMIF('Scenario III - Product Substitu'!$X$2:$X$111,C66,'Scenario III - Product Substitu'!$AG$2:$AG$111)</f>
        <v>0</v>
      </c>
      <c r="AO66" s="856">
        <f>SUMIF('Scenario III - Product Substitu'!$X$2:$X$111,C66,'Scenario III - Product Substitu'!$AH$2:$AH$111)</f>
        <v>0</v>
      </c>
      <c r="AP66" s="856">
        <f>SUMIF('Scenario III - Product Substitu'!$X$2:$X$111,C66,'Scenario III - Product Substitu'!$AI$2:$AI$111)</f>
        <v>0</v>
      </c>
      <c r="AQ66" s="856">
        <f t="shared" si="22"/>
        <v>426.349</v>
      </c>
      <c r="AR66" s="856">
        <f t="shared" si="23"/>
        <v>426.349</v>
      </c>
      <c r="AS66" s="856">
        <f t="shared" si="24"/>
        <v>426.349</v>
      </c>
      <c r="AT66" s="717">
        <f t="shared" si="25"/>
        <v>132555.324</v>
      </c>
      <c r="AU66" s="717">
        <f t="shared" si="26"/>
        <v>132555.324</v>
      </c>
      <c r="AV66" s="717">
        <f t="shared" si="27"/>
        <v>132555.324</v>
      </c>
      <c r="AW66" s="717">
        <f t="shared" si="28"/>
        <v>26170.2672</v>
      </c>
      <c r="AX66" s="717">
        <f t="shared" si="29"/>
        <v>26170.2672</v>
      </c>
      <c r="AY66" s="717">
        <f t="shared" si="30"/>
        <v>26170.2672</v>
      </c>
      <c r="AZ66" s="717">
        <f>VLOOKUP(C66,'Complexity Cost Adjustment'!$C$2:$AD$141,28, 0)*AQ66</f>
        <v>31528.29421</v>
      </c>
      <c r="BA66" s="717">
        <f>VLOOKUP(C66,'Complexity Cost Adjustment'!$C$2:$AD$141,28, 0)*AR66</f>
        <v>31528.29421</v>
      </c>
      <c r="BB66" s="717">
        <f>VLOOKUP(C66,'Complexity Cost Adjustment'!$C$2:$AD$141,28, 0)*AS66</f>
        <v>31528.29421</v>
      </c>
      <c r="BC66" s="717">
        <f>(AW66/$AW$88)*'Cost Distribution'!$B$13</f>
        <v>8153.566115</v>
      </c>
      <c r="BD66" s="717">
        <f>(AX66/$AX$88)*'Cost Distribution'!$B$13</f>
        <v>8233.828627</v>
      </c>
      <c r="BE66" s="717">
        <f>(AY66/$AY$88)*'Cost Distribution'!$B$13</f>
        <v>8314.937068</v>
      </c>
      <c r="BF66" s="717">
        <f>(AT66/$AT$88)*'Cost Distribution'!$B$22</f>
        <v>33608.00228</v>
      </c>
      <c r="BG66" s="717">
        <f>(AU66/$AU$88)*'Cost Distribution'!$B$22</f>
        <v>33988.12538</v>
      </c>
      <c r="BH66" s="717">
        <f>(AV66/$AV$88)*'Cost Distribution'!$B$22</f>
        <v>34372.4173</v>
      </c>
    </row>
    <row r="67" ht="14.25" customHeight="1">
      <c r="A67" s="269" t="s">
        <v>227</v>
      </c>
      <c r="B67" s="269" t="s">
        <v>244</v>
      </c>
      <c r="C67" s="269">
        <v>1811093.0</v>
      </c>
      <c r="D67" s="269" t="s">
        <v>257</v>
      </c>
      <c r="E67" s="269" t="s">
        <v>110</v>
      </c>
      <c r="F67" s="269">
        <v>93.43336278676387</v>
      </c>
      <c r="G67" s="259">
        <v>33569.451</v>
      </c>
      <c r="H67" s="132">
        <v>108.3444</v>
      </c>
      <c r="I67" s="259">
        <f t="shared" si="3"/>
        <v>309.840204</v>
      </c>
      <c r="J67" s="263">
        <v>6891.359200000002</v>
      </c>
      <c r="K67" s="263">
        <v>1706.1132000000002</v>
      </c>
      <c r="L67" s="263">
        <f t="shared" si="4"/>
        <v>8597.4724</v>
      </c>
      <c r="M67" s="259">
        <f>VLOOKUP(C67,'Appendix A -  Costs'!$A$2:$G$141,7,0)</f>
        <v>2599.511147</v>
      </c>
      <c r="N67" s="259">
        <f t="shared" si="5"/>
        <v>23.99303653</v>
      </c>
      <c r="O67" s="263">
        <f t="shared" si="6"/>
        <v>11196.98355</v>
      </c>
      <c r="P67" s="259">
        <f t="shared" si="7"/>
        <v>103.346214</v>
      </c>
      <c r="Q67" s="259">
        <f t="shared" si="8"/>
        <v>24971.9786</v>
      </c>
      <c r="R67" s="259">
        <f t="shared" ref="R67:S67" si="169">Q67/H67</f>
        <v>230.4870266</v>
      </c>
      <c r="S67" s="526">
        <f t="shared" si="169"/>
        <v>0.7438899909</v>
      </c>
      <c r="T67" s="259">
        <f t="shared" si="10"/>
        <v>22372.46745</v>
      </c>
      <c r="U67" s="259">
        <f t="shared" si="11"/>
        <v>206.49399</v>
      </c>
      <c r="V67" s="526">
        <f t="shared" si="12"/>
        <v>0.6664531825</v>
      </c>
      <c r="W67" s="527">
        <f t="shared" si="13"/>
        <v>9655.984305</v>
      </c>
      <c r="X67" s="528">
        <f>W67*0.245</f>
        <v>2365.716155</v>
      </c>
      <c r="Y67" s="528">
        <f>VLOOKUP(C67,'Warehouse Order &amp; Sales Handlin'!$B$2:$J$141,9,0)</f>
        <v>115.2011197</v>
      </c>
      <c r="Z67" s="528">
        <f>VLOOKUP(C67,'Warehouse Order &amp; Sales Handlin'!$B$2:$K$141,10,0)</f>
        <v>15.10322124</v>
      </c>
      <c r="AA67" s="528">
        <f>VLOOKUP(C67,'Freight Cost'!$AR$2:$AS$141,2,0)</f>
        <v>1762.56</v>
      </c>
      <c r="AB67" s="528">
        <f>VLOOKUP(C67,'CI Cost'!EL93:EM232,2,0)</f>
        <v>265.34118</v>
      </c>
      <c r="AC67" s="528">
        <f t="shared" si="15"/>
        <v>4523.921676</v>
      </c>
      <c r="AD67" s="528">
        <f t="shared" si="16"/>
        <v>41.75501157</v>
      </c>
      <c r="AE67" s="528">
        <f t="shared" si="17"/>
        <v>23.99161721</v>
      </c>
      <c r="AF67" s="528">
        <f t="shared" si="18"/>
        <v>2599.357372</v>
      </c>
      <c r="AG67" s="528">
        <f t="shared" si="19"/>
        <v>15720.75145</v>
      </c>
      <c r="AH67" s="528">
        <f t="shared" si="20"/>
        <v>17848.69955</v>
      </c>
      <c r="AI67" s="528">
        <f t="shared" ref="AI67:AJ67" si="170">AH67/H67</f>
        <v>164.7403978</v>
      </c>
      <c r="AJ67" s="526">
        <f t="shared" si="170"/>
        <v>0.5316947111</v>
      </c>
      <c r="AK67" s="526" t="str">
        <f>VLOOKUP(C67,'ABC Analysis Results'!$A$2:$B$140,2,0)</f>
        <v>C</v>
      </c>
      <c r="AL67" s="526" t="str">
        <f>VLOOKUP(C67,'ABC Analysis Results'!$A$2:$C$140,3,0)</f>
        <v>C</v>
      </c>
      <c r="AM67" s="227" t="str">
        <f>VLOOKUP(C67,'Scenario III - Product Substitu'!$C$2:$W$111,21,0)</f>
        <v>K</v>
      </c>
      <c r="AN67" s="856">
        <f>SUMIF('Scenario III - Product Substitu'!$X$2:$X$111,C67,'Scenario III - Product Substitu'!$AG$2:$AG$111)</f>
        <v>0</v>
      </c>
      <c r="AO67" s="856">
        <f>SUMIF('Scenario III - Product Substitu'!$X$2:$X$111,C67,'Scenario III - Product Substitu'!$AH$2:$AH$111)</f>
        <v>0</v>
      </c>
      <c r="AP67" s="856">
        <f>SUMIF('Scenario III - Product Substitu'!$X$2:$X$111,C67,'Scenario III - Product Substitu'!$AI$2:$AI$111)</f>
        <v>0</v>
      </c>
      <c r="AQ67" s="856">
        <f t="shared" si="22"/>
        <v>108.3444</v>
      </c>
      <c r="AR67" s="856">
        <f t="shared" si="23"/>
        <v>108.3444</v>
      </c>
      <c r="AS67" s="856">
        <f t="shared" si="24"/>
        <v>108.3444</v>
      </c>
      <c r="AT67" s="717">
        <f t="shared" si="25"/>
        <v>33569.451</v>
      </c>
      <c r="AU67" s="717">
        <f t="shared" si="26"/>
        <v>33569.451</v>
      </c>
      <c r="AV67" s="717">
        <f t="shared" si="27"/>
        <v>33569.451</v>
      </c>
      <c r="AW67" s="717">
        <f t="shared" si="28"/>
        <v>8597.4724</v>
      </c>
      <c r="AX67" s="717">
        <f t="shared" si="29"/>
        <v>8597.4724</v>
      </c>
      <c r="AY67" s="717">
        <f t="shared" si="30"/>
        <v>8597.4724</v>
      </c>
      <c r="AZ67" s="717">
        <f>VLOOKUP(C67,'Complexity Cost Adjustment'!$C$2:$AD$141,28, 0)*AQ67</f>
        <v>4523.921676</v>
      </c>
      <c r="BA67" s="717">
        <f>VLOOKUP(C67,'Complexity Cost Adjustment'!$C$2:$AD$141,28, 0)*AR67</f>
        <v>4523.921676</v>
      </c>
      <c r="BB67" s="717">
        <f>VLOOKUP(C67,'Complexity Cost Adjustment'!$C$2:$AD$141,28, 0)*AS67</f>
        <v>4523.921676</v>
      </c>
      <c r="BC67" s="717">
        <f>(AW67/$AW$88)*'Cost Distribution'!$B$13</f>
        <v>2678.614594</v>
      </c>
      <c r="BD67" s="717">
        <f>(AX67/$AX$88)*'Cost Distribution'!$B$13</f>
        <v>2704.982484</v>
      </c>
      <c r="BE67" s="717">
        <f>(AY67/$AY$88)*'Cost Distribution'!$B$13</f>
        <v>2731.628279</v>
      </c>
      <c r="BF67" s="717">
        <f>(AT67/$AT$88)*'Cost Distribution'!$B$22</f>
        <v>8511.179724</v>
      </c>
      <c r="BG67" s="717">
        <f>(AU67/$AU$88)*'Cost Distribution'!$B$22</f>
        <v>8607.445368</v>
      </c>
      <c r="BH67" s="717">
        <f>(AV67/$AV$88)*'Cost Distribution'!$B$22</f>
        <v>8704.766761</v>
      </c>
    </row>
    <row r="68" ht="14.25" customHeight="1">
      <c r="A68" s="269" t="s">
        <v>253</v>
      </c>
      <c r="B68" s="269" t="s">
        <v>254</v>
      </c>
      <c r="C68" s="269">
        <v>1811099.0</v>
      </c>
      <c r="D68" s="269" t="s">
        <v>257</v>
      </c>
      <c r="E68" s="269" t="s">
        <v>547</v>
      </c>
      <c r="F68" s="269">
        <v>6.379814145789239</v>
      </c>
      <c r="G68" s="259">
        <v>134018.78900000002</v>
      </c>
      <c r="H68" s="132">
        <v>709.64</v>
      </c>
      <c r="I68" s="259">
        <f t="shared" si="3"/>
        <v>188.854615</v>
      </c>
      <c r="J68" s="263">
        <v>36468.3528</v>
      </c>
      <c r="K68" s="263">
        <v>9775.022400000002</v>
      </c>
      <c r="L68" s="263">
        <f t="shared" si="4"/>
        <v>46243.3752</v>
      </c>
      <c r="M68" s="259">
        <f>VLOOKUP(C68,'Appendix A -  Costs'!$A$2:$G$141,7,0)</f>
        <v>13982.03608</v>
      </c>
      <c r="N68" s="259">
        <f t="shared" si="5"/>
        <v>19.70299882</v>
      </c>
      <c r="O68" s="263">
        <f t="shared" si="6"/>
        <v>60225.41128</v>
      </c>
      <c r="P68" s="259">
        <f t="shared" si="7"/>
        <v>84.86755437</v>
      </c>
      <c r="Q68" s="259">
        <f t="shared" si="8"/>
        <v>87775.4138</v>
      </c>
      <c r="R68" s="259">
        <f t="shared" ref="R68:S68" si="171">Q68/H68</f>
        <v>123.6900595</v>
      </c>
      <c r="S68" s="526">
        <f t="shared" si="171"/>
        <v>0.654948567</v>
      </c>
      <c r="T68" s="259">
        <f t="shared" si="10"/>
        <v>73793.37772</v>
      </c>
      <c r="U68" s="259">
        <f t="shared" si="11"/>
        <v>103.9870606</v>
      </c>
      <c r="V68" s="526">
        <f t="shared" si="12"/>
        <v>0.5506196427</v>
      </c>
      <c r="W68" s="527">
        <f t="shared" si="13"/>
        <v>541.4392239</v>
      </c>
      <c r="X68" s="532">
        <f t="shared" ref="X68:X71" si="174">((1/3)*W68*0.275)+((1/3)*W68*0.255)+((1/3)*W68*0.245)</f>
        <v>139.8717995</v>
      </c>
      <c r="Y68" s="528">
        <f>VLOOKUP(C68,'Warehouse Order &amp; Sales Handlin'!$B$2:$J$141,9,0)</f>
        <v>3036.953175</v>
      </c>
      <c r="Z68" s="528">
        <f>VLOOKUP(C68,'Warehouse Order &amp; Sales Handlin'!$B$2:$K$141,10,0)</f>
        <v>503.97</v>
      </c>
      <c r="AA68" s="528">
        <f>VLOOKUP(C68,'Freight Cost'!$AR$2:$AS$141,2,0)</f>
        <v>6609.6</v>
      </c>
      <c r="AB68" s="528">
        <f>VLOOKUP(C68,'CI Cost'!EL99:EM238,2,0)</f>
        <v>134.28012</v>
      </c>
      <c r="AC68" s="528">
        <f t="shared" si="15"/>
        <v>10424.67509</v>
      </c>
      <c r="AD68" s="528">
        <f t="shared" si="16"/>
        <v>14.69008947</v>
      </c>
      <c r="AE68" s="528">
        <f t="shared" si="17"/>
        <v>19.70240898</v>
      </c>
      <c r="AF68" s="528">
        <f t="shared" si="18"/>
        <v>13981.61751</v>
      </c>
      <c r="AG68" s="528">
        <f t="shared" si="19"/>
        <v>70649.6678</v>
      </c>
      <c r="AH68" s="528">
        <f t="shared" si="20"/>
        <v>63369.1212</v>
      </c>
      <c r="AI68" s="528">
        <f t="shared" ref="AI68:AJ68" si="172">AH68/H68</f>
        <v>89.29756101</v>
      </c>
      <c r="AJ68" s="526">
        <f t="shared" si="172"/>
        <v>0.4728375899</v>
      </c>
      <c r="AK68" s="526" t="str">
        <f>VLOOKUP(C68,'ABC Analysis Results'!$A$2:$B$140,2,0)</f>
        <v>B</v>
      </c>
      <c r="AL68" s="526" t="str">
        <f>VLOOKUP(C68,'ABC Analysis Results'!$A$2:$C$140,3,0)</f>
        <v>C</v>
      </c>
      <c r="AM68" s="227" t="str">
        <f>VLOOKUP(C68,'Scenario III - Product Substitu'!$C$2:$W$111,21,0)</f>
        <v>K</v>
      </c>
      <c r="AN68" s="856">
        <f>SUMIF('Scenario III - Product Substitu'!$X$2:$X$111,C68,'Scenario III - Product Substitu'!$AG$2:$AG$111)</f>
        <v>0</v>
      </c>
      <c r="AO68" s="856">
        <f>SUMIF('Scenario III - Product Substitu'!$X$2:$X$111,C68,'Scenario III - Product Substitu'!$AH$2:$AH$111)</f>
        <v>0</v>
      </c>
      <c r="AP68" s="856">
        <f>SUMIF('Scenario III - Product Substitu'!$X$2:$X$111,C68,'Scenario III - Product Substitu'!$AI$2:$AI$111)</f>
        <v>0</v>
      </c>
      <c r="AQ68" s="856">
        <f t="shared" si="22"/>
        <v>709.64</v>
      </c>
      <c r="AR68" s="856">
        <f t="shared" si="23"/>
        <v>709.64</v>
      </c>
      <c r="AS68" s="856">
        <f t="shared" si="24"/>
        <v>709.64</v>
      </c>
      <c r="AT68" s="717">
        <f t="shared" si="25"/>
        <v>134018.789</v>
      </c>
      <c r="AU68" s="717">
        <f t="shared" si="26"/>
        <v>134018.789</v>
      </c>
      <c r="AV68" s="717">
        <f t="shared" si="27"/>
        <v>134018.789</v>
      </c>
      <c r="AW68" s="717">
        <f t="shared" si="28"/>
        <v>46243.3752</v>
      </c>
      <c r="AX68" s="717">
        <f t="shared" si="29"/>
        <v>46243.3752</v>
      </c>
      <c r="AY68" s="717">
        <f t="shared" si="30"/>
        <v>46243.3752</v>
      </c>
      <c r="AZ68" s="717">
        <f>VLOOKUP(C68,'Complexity Cost Adjustment'!$C$2:$AD$141,28, 0)*AQ68</f>
        <v>10424.67509</v>
      </c>
      <c r="BA68" s="717">
        <f>VLOOKUP(C68,'Complexity Cost Adjustment'!$C$2:$AD$141,28, 0)*AR68</f>
        <v>10424.67509</v>
      </c>
      <c r="BB68" s="717">
        <f>VLOOKUP(C68,'Complexity Cost Adjustment'!$C$2:$AD$141,28, 0)*AS68</f>
        <v>10424.67509</v>
      </c>
      <c r="BC68" s="717">
        <f>(AW68/$AW$88)*'Cost Distribution'!$B$13</f>
        <v>14407.51117</v>
      </c>
      <c r="BD68" s="717">
        <f>(AX68/$AX$88)*'Cost Distribution'!$B$13</f>
        <v>14549.3366</v>
      </c>
      <c r="BE68" s="717">
        <f>(AY68/$AY$88)*'Cost Distribution'!$B$13</f>
        <v>14692.65681</v>
      </c>
      <c r="BF68" s="717">
        <f>(AT68/$AT$88)*'Cost Distribution'!$B$22</f>
        <v>33979.04838</v>
      </c>
      <c r="BG68" s="717">
        <f>(AU68/$AU$88)*'Cost Distribution'!$B$22</f>
        <v>34363.36819</v>
      </c>
      <c r="BH68" s="717">
        <f>(AV68/$AV$88)*'Cost Distribution'!$B$22</f>
        <v>34751.90285</v>
      </c>
    </row>
    <row r="69" ht="14.25" customHeight="1">
      <c r="A69" s="269" t="s">
        <v>253</v>
      </c>
      <c r="B69" s="269" t="s">
        <v>258</v>
      </c>
      <c r="C69" s="269">
        <v>1811100.0</v>
      </c>
      <c r="D69" s="269" t="s">
        <v>257</v>
      </c>
      <c r="E69" s="269" t="s">
        <v>547</v>
      </c>
      <c r="F69" s="269">
        <v>55.80813200300958</v>
      </c>
      <c r="G69" s="259">
        <v>159799.7</v>
      </c>
      <c r="H69" s="132">
        <v>960.1157999999999</v>
      </c>
      <c r="I69" s="259">
        <f t="shared" si="3"/>
        <v>166.4379443</v>
      </c>
      <c r="J69" s="263">
        <v>49577.308000000005</v>
      </c>
      <c r="K69" s="263">
        <v>13046.660000000002</v>
      </c>
      <c r="L69" s="263">
        <f t="shared" si="4"/>
        <v>62623.968</v>
      </c>
      <c r="M69" s="259">
        <f>VLOOKUP(C69,'Appendix A -  Costs'!$A$2:$G$141,7,0)</f>
        <v>18934.83286</v>
      </c>
      <c r="N69" s="259">
        <f t="shared" si="5"/>
        <v>19.72140533</v>
      </c>
      <c r="O69" s="263">
        <f t="shared" si="6"/>
        <v>81558.80086</v>
      </c>
      <c r="P69" s="259">
        <f t="shared" si="7"/>
        <v>84.94683752</v>
      </c>
      <c r="Q69" s="259">
        <f t="shared" si="8"/>
        <v>97175.732</v>
      </c>
      <c r="R69" s="259">
        <f t="shared" ref="R69:S69" si="173">Q69/H69</f>
        <v>101.2125121</v>
      </c>
      <c r="S69" s="526">
        <f t="shared" si="173"/>
        <v>0.6081096022</v>
      </c>
      <c r="T69" s="259">
        <f t="shared" si="10"/>
        <v>78240.89914</v>
      </c>
      <c r="U69" s="259">
        <f t="shared" si="11"/>
        <v>81.49110674</v>
      </c>
      <c r="V69" s="526">
        <f t="shared" si="12"/>
        <v>0.4896185609</v>
      </c>
      <c r="W69" s="527">
        <f t="shared" si="13"/>
        <v>4740.724321</v>
      </c>
      <c r="X69" s="532">
        <f t="shared" si="174"/>
        <v>1224.687116</v>
      </c>
      <c r="Y69" s="528">
        <f>VLOOKUP(C69,'Warehouse Order &amp; Sales Handlin'!$B$2:$J$141,9,0)</f>
        <v>896.3229429</v>
      </c>
      <c r="Z69" s="528">
        <f>VLOOKUP(C69,'Warehouse Order &amp; Sales Handlin'!$B$2:$K$141,10,0)</f>
        <v>111.7361096</v>
      </c>
      <c r="AA69" s="528">
        <f>VLOOKUP(C69,'Freight Cost'!$AR$2:$AS$141,2,0)</f>
        <v>9253.44</v>
      </c>
      <c r="AB69" s="528">
        <f>VLOOKUP(C69,'CI Cost'!EL100:EM239,2,0)</f>
        <v>134.28012</v>
      </c>
      <c r="AC69" s="528">
        <f t="shared" si="15"/>
        <v>11620.46629</v>
      </c>
      <c r="AD69" s="528">
        <f t="shared" si="16"/>
        <v>12.10319244</v>
      </c>
      <c r="AE69" s="528">
        <f t="shared" si="17"/>
        <v>19.72081494</v>
      </c>
      <c r="AF69" s="528">
        <f t="shared" si="18"/>
        <v>18934.26601</v>
      </c>
      <c r="AG69" s="528">
        <f t="shared" si="19"/>
        <v>93178.7003</v>
      </c>
      <c r="AH69" s="528">
        <f t="shared" si="20"/>
        <v>66620.9997</v>
      </c>
      <c r="AI69" s="528">
        <f t="shared" ref="AI69:AJ69" si="175">AH69/H69</f>
        <v>69.3885047</v>
      </c>
      <c r="AJ69" s="526">
        <f t="shared" si="175"/>
        <v>0.4169031587</v>
      </c>
      <c r="AK69" s="526" t="str">
        <f>VLOOKUP(C69,'ABC Analysis Results'!$A$2:$B$140,2,0)</f>
        <v>B</v>
      </c>
      <c r="AL69" s="526" t="str">
        <f>VLOOKUP(C69,'ABC Analysis Results'!$A$2:$C$140,3,0)</f>
        <v>C</v>
      </c>
      <c r="AM69" s="227" t="str">
        <f>VLOOKUP(C69,'Scenario III - Product Substitu'!$C$2:$W$111,21,0)</f>
        <v>K</v>
      </c>
      <c r="AN69" s="856">
        <f>SUMIF('Scenario III - Product Substitu'!$X$2:$X$111,C69,'Scenario III - Product Substitu'!$AG$2:$AG$111)</f>
        <v>0</v>
      </c>
      <c r="AO69" s="856">
        <f>SUMIF('Scenario III - Product Substitu'!$X$2:$X$111,C69,'Scenario III - Product Substitu'!$AH$2:$AH$111)</f>
        <v>0</v>
      </c>
      <c r="AP69" s="856">
        <f>SUMIF('Scenario III - Product Substitu'!$X$2:$X$111,C69,'Scenario III - Product Substitu'!$AI$2:$AI$111)</f>
        <v>0</v>
      </c>
      <c r="AQ69" s="856">
        <f t="shared" si="22"/>
        <v>960.1158</v>
      </c>
      <c r="AR69" s="856">
        <f t="shared" si="23"/>
        <v>960.1158</v>
      </c>
      <c r="AS69" s="856">
        <f t="shared" si="24"/>
        <v>960.1158</v>
      </c>
      <c r="AT69" s="717">
        <f t="shared" si="25"/>
        <v>159799.7</v>
      </c>
      <c r="AU69" s="717">
        <f t="shared" si="26"/>
        <v>159799.7</v>
      </c>
      <c r="AV69" s="717">
        <f t="shared" si="27"/>
        <v>159799.7</v>
      </c>
      <c r="AW69" s="717">
        <f t="shared" si="28"/>
        <v>62623.968</v>
      </c>
      <c r="AX69" s="717">
        <f t="shared" si="29"/>
        <v>62623.968</v>
      </c>
      <c r="AY69" s="717">
        <f t="shared" si="30"/>
        <v>62623.968</v>
      </c>
      <c r="AZ69" s="717">
        <f>VLOOKUP(C69,'Complexity Cost Adjustment'!$C$2:$AD$141,28, 0)*AQ69</f>
        <v>11620.46629</v>
      </c>
      <c r="BA69" s="717">
        <f>VLOOKUP(C69,'Complexity Cost Adjustment'!$C$2:$AD$141,28, 0)*AR69</f>
        <v>11620.46629</v>
      </c>
      <c r="BB69" s="717">
        <f>VLOOKUP(C69,'Complexity Cost Adjustment'!$C$2:$AD$141,28, 0)*AS69</f>
        <v>11620.46629</v>
      </c>
      <c r="BC69" s="717">
        <f>(AW69/$AW$88)*'Cost Distribution'!$B$13</f>
        <v>19511.02217</v>
      </c>
      <c r="BD69" s="717">
        <f>(AX69/$AX$88)*'Cost Distribution'!$B$13</f>
        <v>19703.08582</v>
      </c>
      <c r="BE69" s="717">
        <f>(AY69/$AY$88)*'Cost Distribution'!$B$13</f>
        <v>19897.17372</v>
      </c>
      <c r="BF69" s="717">
        <f>(AT69/$AT$88)*'Cost Distribution'!$B$22</f>
        <v>40515.52605</v>
      </c>
      <c r="BG69" s="717">
        <f>(AU69/$AU$88)*'Cost Distribution'!$B$22</f>
        <v>40973.77665</v>
      </c>
      <c r="BH69" s="717">
        <f>(AV69/$AV$88)*'Cost Distribution'!$B$22</f>
        <v>41437.0529</v>
      </c>
    </row>
    <row r="70" ht="14.25" customHeight="1">
      <c r="A70" s="269" t="s">
        <v>264</v>
      </c>
      <c r="B70" s="269" t="s">
        <v>265</v>
      </c>
      <c r="C70" s="269">
        <v>1811105.0</v>
      </c>
      <c r="D70" s="269" t="s">
        <v>257</v>
      </c>
      <c r="E70" s="269" t="s">
        <v>547</v>
      </c>
      <c r="F70" s="269">
        <v>11.888806484043174</v>
      </c>
      <c r="G70" s="259">
        <v>294012.82</v>
      </c>
      <c r="H70" s="132">
        <v>1133.0058</v>
      </c>
      <c r="I70" s="259">
        <f t="shared" si="3"/>
        <v>259.4980714</v>
      </c>
      <c r="J70" s="263">
        <v>106111.016</v>
      </c>
      <c r="K70" s="263">
        <v>27348.2</v>
      </c>
      <c r="L70" s="263">
        <f t="shared" si="4"/>
        <v>133459.216</v>
      </c>
      <c r="M70" s="259">
        <f>VLOOKUP(C70,'Appendix A -  Costs'!$A$2:$G$141,7,0)</f>
        <v>40352.40866</v>
      </c>
      <c r="N70" s="259">
        <f t="shared" si="5"/>
        <v>35.6153593</v>
      </c>
      <c r="O70" s="263">
        <f t="shared" si="6"/>
        <v>173811.6247</v>
      </c>
      <c r="P70" s="259">
        <f t="shared" si="7"/>
        <v>153.407533</v>
      </c>
      <c r="Q70" s="259">
        <f t="shared" si="8"/>
        <v>160553.604</v>
      </c>
      <c r="R70" s="259">
        <f t="shared" ref="R70:S70" si="176">Q70/H70</f>
        <v>141.7058977</v>
      </c>
      <c r="S70" s="526">
        <f t="shared" si="176"/>
        <v>0.546076882</v>
      </c>
      <c r="T70" s="259">
        <f t="shared" si="10"/>
        <v>120201.1953</v>
      </c>
      <c r="U70" s="259">
        <f t="shared" si="11"/>
        <v>106.0905384</v>
      </c>
      <c r="V70" s="526">
        <f t="shared" si="12"/>
        <v>0.408829776</v>
      </c>
      <c r="W70" s="527">
        <f t="shared" si="13"/>
        <v>1823.832473</v>
      </c>
      <c r="X70" s="532">
        <f t="shared" si="174"/>
        <v>471.1567222</v>
      </c>
      <c r="Y70" s="528">
        <f>VLOOKUP(C70,'Warehouse Order &amp; Sales Handlin'!$B$2:$J$141,9,0)</f>
        <v>1385.233006</v>
      </c>
      <c r="Z70" s="528">
        <f>VLOOKUP(C70,'Warehouse Order &amp; Sales Handlin'!$B$2:$K$141,10,0)</f>
        <v>189.9776842</v>
      </c>
      <c r="AA70" s="528">
        <f>VLOOKUP(C70,'Freight Cost'!$AR$2:$AS$141,2,0)</f>
        <v>19828.8</v>
      </c>
      <c r="AB70" s="528">
        <f>VLOOKUP(C70,'CI Cost'!EL105:EM244,2,0)</f>
        <v>66.286935</v>
      </c>
      <c r="AC70" s="528">
        <f t="shared" si="15"/>
        <v>21941.45435</v>
      </c>
      <c r="AD70" s="528">
        <f t="shared" si="16"/>
        <v>19.36570347</v>
      </c>
      <c r="AE70" s="528">
        <f t="shared" si="17"/>
        <v>35.61483297</v>
      </c>
      <c r="AF70" s="528">
        <f t="shared" si="18"/>
        <v>40351.81233</v>
      </c>
      <c r="AG70" s="528">
        <f t="shared" si="19"/>
        <v>195752.4827</v>
      </c>
      <c r="AH70" s="528">
        <f t="shared" si="20"/>
        <v>98260.33733</v>
      </c>
      <c r="AI70" s="528">
        <f t="shared" ref="AI70:AJ70" si="177">AH70/H70</f>
        <v>86.72536127</v>
      </c>
      <c r="AJ70" s="526">
        <f t="shared" si="177"/>
        <v>0.3342042613</v>
      </c>
      <c r="AK70" s="526" t="str">
        <f>VLOOKUP(C70,'ABC Analysis Results'!$A$2:$B$140,2,0)</f>
        <v>A</v>
      </c>
      <c r="AL70" s="526" t="str">
        <f>VLOOKUP(C70,'ABC Analysis Results'!$A$2:$C$140,3,0)</f>
        <v>B</v>
      </c>
      <c r="AM70" s="227" t="str">
        <f>VLOOKUP(C70,'Scenario III - Product Substitu'!$C$2:$W$111,21,0)</f>
        <v>K</v>
      </c>
      <c r="AN70" s="856">
        <f>SUMIF('Scenario III - Product Substitu'!$X$2:$X$111,C70,'Scenario III - Product Substitu'!$AG$2:$AG$111)</f>
        <v>0</v>
      </c>
      <c r="AO70" s="856">
        <f>SUMIF('Scenario III - Product Substitu'!$X$2:$X$111,C70,'Scenario III - Product Substitu'!$AH$2:$AH$111)</f>
        <v>0</v>
      </c>
      <c r="AP70" s="856">
        <f>SUMIF('Scenario III - Product Substitu'!$X$2:$X$111,C70,'Scenario III - Product Substitu'!$AI$2:$AI$111)</f>
        <v>0</v>
      </c>
      <c r="AQ70" s="856">
        <f t="shared" si="22"/>
        <v>1133.0058</v>
      </c>
      <c r="AR70" s="856">
        <f t="shared" si="23"/>
        <v>1133.0058</v>
      </c>
      <c r="AS70" s="856">
        <f t="shared" si="24"/>
        <v>1133.0058</v>
      </c>
      <c r="AT70" s="717">
        <f t="shared" si="25"/>
        <v>294012.82</v>
      </c>
      <c r="AU70" s="717">
        <f t="shared" si="26"/>
        <v>294012.82</v>
      </c>
      <c r="AV70" s="717">
        <f t="shared" si="27"/>
        <v>294012.82</v>
      </c>
      <c r="AW70" s="717">
        <f t="shared" si="28"/>
        <v>133459.216</v>
      </c>
      <c r="AX70" s="717">
        <f t="shared" si="29"/>
        <v>133459.216</v>
      </c>
      <c r="AY70" s="717">
        <f t="shared" si="30"/>
        <v>133459.216</v>
      </c>
      <c r="AZ70" s="717">
        <f>VLOOKUP(C70,'Complexity Cost Adjustment'!$C$2:$AD$141,28, 0)*AQ70</f>
        <v>21941.45435</v>
      </c>
      <c r="BA70" s="717">
        <f>VLOOKUP(C70,'Complexity Cost Adjustment'!$C$2:$AD$141,28, 0)*AR70</f>
        <v>21941.45435</v>
      </c>
      <c r="BB70" s="717">
        <f>VLOOKUP(C70,'Complexity Cost Adjustment'!$C$2:$AD$141,28, 0)*AS70</f>
        <v>21941.45435</v>
      </c>
      <c r="BC70" s="717">
        <f>(AW70/$AW$88)*'Cost Distribution'!$B$13</f>
        <v>41580.33745</v>
      </c>
      <c r="BD70" s="717">
        <f>(AX70/$AX$88)*'Cost Distribution'!$B$13</f>
        <v>41989.64821</v>
      </c>
      <c r="BE70" s="717">
        <f>(AY70/$AY$88)*'Cost Distribution'!$B$13</f>
        <v>42403.27291</v>
      </c>
      <c r="BF70" s="717">
        <f>(AT70/$AT$88)*'Cost Distribution'!$B$22</f>
        <v>74543.845</v>
      </c>
      <c r="BG70" s="717">
        <f>(AU70/$AU$88)*'Cost Distribution'!$B$22</f>
        <v>75386.97269</v>
      </c>
      <c r="BH70" s="717">
        <f>(AV70/$AV$88)*'Cost Distribution'!$B$22</f>
        <v>76239.34698</v>
      </c>
    </row>
    <row r="71" ht="14.25" customHeight="1">
      <c r="A71" s="269" t="s">
        <v>264</v>
      </c>
      <c r="B71" s="269" t="s">
        <v>554</v>
      </c>
      <c r="C71" s="269">
        <v>1811106.0</v>
      </c>
      <c r="D71" s="269" t="s">
        <v>257</v>
      </c>
      <c r="E71" s="269" t="s">
        <v>547</v>
      </c>
      <c r="F71" s="269">
        <v>302.7979519061419</v>
      </c>
      <c r="G71" s="259">
        <v>597852.9549999998</v>
      </c>
      <c r="H71" s="132">
        <v>3135.072</v>
      </c>
      <c r="I71" s="259">
        <f t="shared" si="3"/>
        <v>190.6983173</v>
      </c>
      <c r="J71" s="263">
        <v>302075.9808</v>
      </c>
      <c r="K71" s="263">
        <v>80238.9324</v>
      </c>
      <c r="L71" s="263">
        <f t="shared" si="4"/>
        <v>382314.9132</v>
      </c>
      <c r="M71" s="259">
        <f>VLOOKUP(C71,'Appendix A -  Costs'!$A$2:$G$141,7,0)</f>
        <v>115595.8208</v>
      </c>
      <c r="N71" s="259">
        <f t="shared" si="5"/>
        <v>36.87182329</v>
      </c>
      <c r="O71" s="263">
        <f t="shared" si="6"/>
        <v>497910.734</v>
      </c>
      <c r="P71" s="259">
        <f t="shared" si="7"/>
        <v>158.8195531</v>
      </c>
      <c r="Q71" s="259">
        <f t="shared" si="8"/>
        <v>215538.0418</v>
      </c>
      <c r="R71" s="259">
        <f t="shared" ref="R71:S71" si="178">Q71/H71</f>
        <v>68.75058748</v>
      </c>
      <c r="S71" s="526">
        <f t="shared" si="178"/>
        <v>0.360520158</v>
      </c>
      <c r="T71" s="259">
        <f t="shared" si="10"/>
        <v>99942.22103</v>
      </c>
      <c r="U71" s="259">
        <f t="shared" si="11"/>
        <v>31.8787642</v>
      </c>
      <c r="V71" s="526">
        <f t="shared" si="12"/>
        <v>0.1671685658</v>
      </c>
      <c r="W71" s="527">
        <f t="shared" si="13"/>
        <v>48090.2354</v>
      </c>
      <c r="X71" s="532">
        <f t="shared" si="174"/>
        <v>12423.31081</v>
      </c>
      <c r="Y71" s="528">
        <f>VLOOKUP(C71,'Warehouse Order &amp; Sales Handlin'!$B$2:$J$141,9,0)</f>
        <v>3259.434516</v>
      </c>
      <c r="Z71" s="528">
        <f>VLOOKUP(C71,'Warehouse Order &amp; Sales Handlin'!$B$2:$K$141,10,0)</f>
        <v>734.0517781</v>
      </c>
      <c r="AA71" s="528">
        <f>VLOOKUP(C71,'Freight Cost'!$AR$2:$AS$141,2,0)</f>
        <v>54198.72</v>
      </c>
      <c r="AB71" s="528">
        <f>VLOOKUP(C71,'CI Cost'!EL106:EM245,2,0)</f>
        <v>53105.57402</v>
      </c>
      <c r="AC71" s="528">
        <f t="shared" si="15"/>
        <v>123721.0911</v>
      </c>
      <c r="AD71" s="528">
        <f t="shared" si="16"/>
        <v>39.46355654</v>
      </c>
      <c r="AE71" s="528">
        <f t="shared" si="17"/>
        <v>36.43528199</v>
      </c>
      <c r="AF71" s="528">
        <f t="shared" si="18"/>
        <v>114227.2324</v>
      </c>
      <c r="AG71" s="528">
        <f t="shared" si="19"/>
        <v>620263.2367</v>
      </c>
      <c r="AH71" s="528">
        <f t="shared" si="20"/>
        <v>-22410.28169</v>
      </c>
      <c r="AI71" s="528">
        <f t="shared" ref="AI71:AJ71" si="179">AH71/H71</f>
        <v>-7.148251042</v>
      </c>
      <c r="AJ71" s="526">
        <f t="shared" si="179"/>
        <v>-0.0374846047</v>
      </c>
      <c r="AK71" s="526" t="str">
        <f>VLOOKUP(C71,'ABC Analysis Results'!$A$2:$B$140,2,0)</f>
        <v>B</v>
      </c>
      <c r="AL71" s="526" t="str">
        <f>VLOOKUP(C71,'ABC Analysis Results'!$A$2:$C$140,3,0)</f>
        <v>C</v>
      </c>
      <c r="AM71" s="227" t="str">
        <f>VLOOKUP(C71,'Scenario III - Product Substitu'!$C$2:$W$111,21,0)</f>
        <v>K</v>
      </c>
      <c r="AN71" s="856">
        <f>SUMIF('Scenario III - Product Substitu'!$X$2:$X$111,C71,'Scenario III - Product Substitu'!$AG$2:$AG$111)</f>
        <v>0</v>
      </c>
      <c r="AO71" s="856">
        <f>SUMIF('Scenario III - Product Substitu'!$X$2:$X$111,C71,'Scenario III - Product Substitu'!$AH$2:$AH$111)</f>
        <v>0</v>
      </c>
      <c r="AP71" s="856">
        <f>SUMIF('Scenario III - Product Substitu'!$X$2:$X$111,C71,'Scenario III - Product Substitu'!$AI$2:$AI$111)</f>
        <v>0</v>
      </c>
      <c r="AQ71" s="856">
        <f t="shared" si="22"/>
        <v>3135.072</v>
      </c>
      <c r="AR71" s="856">
        <f t="shared" si="23"/>
        <v>3135.072</v>
      </c>
      <c r="AS71" s="856">
        <f t="shared" si="24"/>
        <v>3135.072</v>
      </c>
      <c r="AT71" s="717">
        <f t="shared" si="25"/>
        <v>597852.955</v>
      </c>
      <c r="AU71" s="717">
        <f t="shared" si="26"/>
        <v>597852.955</v>
      </c>
      <c r="AV71" s="717">
        <f t="shared" si="27"/>
        <v>597852.955</v>
      </c>
      <c r="AW71" s="717">
        <f t="shared" si="28"/>
        <v>382314.9132</v>
      </c>
      <c r="AX71" s="717">
        <f t="shared" si="29"/>
        <v>382314.9132</v>
      </c>
      <c r="AY71" s="717">
        <f t="shared" si="30"/>
        <v>382314.9132</v>
      </c>
      <c r="AZ71" s="717">
        <f>VLOOKUP(C71,'Complexity Cost Adjustment'!$C$2:$AD$141,28, 0)*AQ71</f>
        <v>123721.0911</v>
      </c>
      <c r="BA71" s="717">
        <f>VLOOKUP(C71,'Complexity Cost Adjustment'!$C$2:$AD$141,28, 0)*AR71</f>
        <v>123721.0911</v>
      </c>
      <c r="BB71" s="717">
        <f>VLOOKUP(C71,'Complexity Cost Adjustment'!$C$2:$AD$141,28, 0)*AS71</f>
        <v>123721.0911</v>
      </c>
      <c r="BC71" s="717">
        <f>(AW71/$AW$88)*'Cost Distribution'!$B$13</f>
        <v>119113.4159</v>
      </c>
      <c r="BD71" s="717">
        <f>(AX71/$AX$88)*'Cost Distribution'!$B$13</f>
        <v>120285.951</v>
      </c>
      <c r="BE71" s="717">
        <f>(AY71/$AY$88)*'Cost Distribution'!$B$13</f>
        <v>121470.844</v>
      </c>
      <c r="BF71" s="717">
        <f>(AT71/$AT$88)*'Cost Distribution'!$B$22</f>
        <v>151579.3019</v>
      </c>
      <c r="BG71" s="717">
        <f>(AU71/$AU$88)*'Cost Distribution'!$B$22</f>
        <v>153293.7387</v>
      </c>
      <c r="BH71" s="717">
        <f>(AV71/$AV$88)*'Cost Distribution'!$B$22</f>
        <v>155026.9777</v>
      </c>
    </row>
    <row r="72" ht="14.25" customHeight="1">
      <c r="A72" s="269" t="s">
        <v>275</v>
      </c>
      <c r="B72" s="269" t="s">
        <v>284</v>
      </c>
      <c r="C72" s="269">
        <v>1811114.0</v>
      </c>
      <c r="D72" s="269" t="s">
        <v>257</v>
      </c>
      <c r="E72" s="269" t="s">
        <v>548</v>
      </c>
      <c r="F72" s="269">
        <v>519.0463479444344</v>
      </c>
      <c r="G72" s="259">
        <v>626981.3</v>
      </c>
      <c r="H72" s="132">
        <v>6505.2405</v>
      </c>
      <c r="I72" s="259">
        <f t="shared" si="3"/>
        <v>96.38095625</v>
      </c>
      <c r="J72" s="263">
        <v>255630.15280000004</v>
      </c>
      <c r="K72" s="263">
        <v>65884.06000000001</v>
      </c>
      <c r="L72" s="263">
        <f t="shared" si="4"/>
        <v>321514.2128</v>
      </c>
      <c r="M72" s="259">
        <f>VLOOKUP(C72,'Appendix A -  Costs'!$A$2:$G$141,7,0)</f>
        <v>97212.26673</v>
      </c>
      <c r="N72" s="259">
        <f t="shared" si="5"/>
        <v>14.94368528</v>
      </c>
      <c r="O72" s="263">
        <f t="shared" si="6"/>
        <v>418726.4795</v>
      </c>
      <c r="P72" s="259">
        <f t="shared" si="7"/>
        <v>64.36756328</v>
      </c>
      <c r="Q72" s="259">
        <f t="shared" si="8"/>
        <v>305467.0872</v>
      </c>
      <c r="R72" s="259">
        <f t="shared" ref="R72:S72" si="180">Q72/H72</f>
        <v>46.95707825</v>
      </c>
      <c r="S72" s="526">
        <f t="shared" si="180"/>
        <v>0.4872028675</v>
      </c>
      <c r="T72" s="259">
        <f t="shared" si="10"/>
        <v>208254.8205</v>
      </c>
      <c r="U72" s="259">
        <f t="shared" si="11"/>
        <v>32.01339297</v>
      </c>
      <c r="V72" s="526">
        <f t="shared" si="12"/>
        <v>0.3321547556</v>
      </c>
      <c r="W72" s="527">
        <f t="shared" si="13"/>
        <v>33409.74865</v>
      </c>
      <c r="X72" s="532">
        <f>((1/2)*W72*0.275)+((1/2)*W72*0.255)</f>
        <v>8853.583391</v>
      </c>
      <c r="Y72" s="528">
        <f>VLOOKUP(C72,'Warehouse Order &amp; Sales Handlin'!$B$2:$J$141,9,0)</f>
        <v>2006.614107</v>
      </c>
      <c r="Z72" s="528">
        <f>VLOOKUP(C72,'Warehouse Order &amp; Sales Handlin'!$B$2:$K$141,10,0)</f>
        <v>86.724</v>
      </c>
      <c r="AA72" s="528">
        <f>VLOOKUP(C72,'Freight Cost'!$AR$2:$AS$141,2,0)</f>
        <v>61072.704</v>
      </c>
      <c r="AB72" s="528">
        <f>VLOOKUP(C72,'CI Cost'!EL114:EM253,2,0)</f>
        <v>16660.99871</v>
      </c>
      <c r="AC72" s="528">
        <f t="shared" si="15"/>
        <v>88680.6242</v>
      </c>
      <c r="AD72" s="528">
        <f t="shared" si="16"/>
        <v>13.63218227</v>
      </c>
      <c r="AE72" s="528">
        <f t="shared" si="17"/>
        <v>14.88817808</v>
      </c>
      <c r="AF72" s="528">
        <f t="shared" si="18"/>
        <v>96851.17902</v>
      </c>
      <c r="AG72" s="528">
        <f t="shared" si="19"/>
        <v>507046.016</v>
      </c>
      <c r="AH72" s="528">
        <f t="shared" si="20"/>
        <v>119935.284</v>
      </c>
      <c r="AI72" s="528">
        <f t="shared" ref="AI72:AJ72" si="181">AH72/H72</f>
        <v>18.4367179</v>
      </c>
      <c r="AJ72" s="526">
        <f t="shared" si="181"/>
        <v>0.1912900496</v>
      </c>
      <c r="AK72" s="526" t="str">
        <f>VLOOKUP(C72,'ABC Analysis Results'!$A$2:$B$140,2,0)</f>
        <v>A</v>
      </c>
      <c r="AL72" s="526" t="str">
        <f>VLOOKUP(C72,'ABC Analysis Results'!$A$2:$C$140,3,0)</f>
        <v>B</v>
      </c>
      <c r="AM72" s="227" t="str">
        <f>VLOOKUP(C72,'Scenario III - Product Substitu'!$C$2:$W$111,21,0)</f>
        <v>K</v>
      </c>
      <c r="AN72" s="856">
        <f>SUMIF('Scenario III - Product Substitu'!$X$2:$X$111,C72,'Scenario III - Product Substitu'!$AG$2:$AG$111)</f>
        <v>683.4014</v>
      </c>
      <c r="AO72" s="856">
        <f>SUMIF('Scenario III - Product Substitu'!$X$2:$X$111,C72,'Scenario III - Product Substitu'!$AH$2:$AH$111)</f>
        <v>546.72112</v>
      </c>
      <c r="AP72" s="856">
        <f>SUMIF('Scenario III - Product Substitu'!$X$2:$X$111,C72,'Scenario III - Product Substitu'!$AI$2:$AI$111)</f>
        <v>410.04084</v>
      </c>
      <c r="AQ72" s="856">
        <f t="shared" si="22"/>
        <v>7188.6419</v>
      </c>
      <c r="AR72" s="856">
        <f t="shared" si="23"/>
        <v>7051.96162</v>
      </c>
      <c r="AS72" s="856">
        <f t="shared" si="24"/>
        <v>6915.28134</v>
      </c>
      <c r="AT72" s="717">
        <f t="shared" si="25"/>
        <v>692848.1804</v>
      </c>
      <c r="AU72" s="717">
        <f t="shared" si="26"/>
        <v>679674.8043</v>
      </c>
      <c r="AV72" s="717">
        <f t="shared" si="27"/>
        <v>666501.4283</v>
      </c>
      <c r="AW72" s="717">
        <f t="shared" si="28"/>
        <v>355290.5602</v>
      </c>
      <c r="AX72" s="717">
        <f t="shared" si="29"/>
        <v>348535.2907</v>
      </c>
      <c r="AY72" s="717">
        <f t="shared" si="30"/>
        <v>341780.0212</v>
      </c>
      <c r="AZ72" s="717">
        <f>VLOOKUP(C72,'Complexity Cost Adjustment'!$C$2:$AD$141,28, 0)*AQ72</f>
        <v>97996.87665</v>
      </c>
      <c r="BA72" s="717">
        <f>VLOOKUP(C72,'Complexity Cost Adjustment'!$C$2:$AD$141,28, 0)*AR72</f>
        <v>96133.62616</v>
      </c>
      <c r="BB72" s="717">
        <f>VLOOKUP(C72,'Complexity Cost Adjustment'!$C$2:$AD$141,28, 0)*AS72</f>
        <v>94270.37567</v>
      </c>
      <c r="BC72" s="717">
        <f>(AW72/$AW$88)*'Cost Distribution'!$B$13</f>
        <v>110693.7522</v>
      </c>
      <c r="BD72" s="717">
        <f>(AX72/$AX$88)*'Cost Distribution'!$B$13</f>
        <v>109658.0265</v>
      </c>
      <c r="BE72" s="717">
        <f>(AY72/$AY$88)*'Cost Distribution'!$B$13</f>
        <v>108591.9126</v>
      </c>
      <c r="BF72" s="717">
        <f>(AT72/$AT$88)*'Cost Distribution'!$B$22</f>
        <v>175664.3379</v>
      </c>
      <c r="BG72" s="717">
        <f>(AU72/$AU$88)*'Cost Distribution'!$B$22</f>
        <v>174273.4413</v>
      </c>
      <c r="BH72" s="717">
        <f>(AV72/$AV$88)*'Cost Distribution'!$B$22</f>
        <v>172827.9524</v>
      </c>
    </row>
    <row r="73" ht="14.25" customHeight="1">
      <c r="A73" s="269" t="s">
        <v>275</v>
      </c>
      <c r="B73" s="269" t="s">
        <v>288</v>
      </c>
      <c r="C73" s="269">
        <v>1811116.0</v>
      </c>
      <c r="D73" s="269" t="s">
        <v>257</v>
      </c>
      <c r="E73" s="269" t="s">
        <v>110</v>
      </c>
      <c r="F73" s="269">
        <v>278.0639697231093</v>
      </c>
      <c r="G73" s="259">
        <v>506261.62400000007</v>
      </c>
      <c r="H73" s="132">
        <v>4712.9814</v>
      </c>
      <c r="I73" s="259">
        <f t="shared" si="3"/>
        <v>107.4185491</v>
      </c>
      <c r="J73" s="263">
        <v>258260.46400000004</v>
      </c>
      <c r="K73" s="263">
        <v>67283.6472</v>
      </c>
      <c r="L73" s="263">
        <f t="shared" si="4"/>
        <v>325544.1112</v>
      </c>
      <c r="M73" s="259">
        <f>VLOOKUP(C73,'Appendix A -  Costs'!$A$2:$G$141,7,0)</f>
        <v>98430.73716</v>
      </c>
      <c r="N73" s="259">
        <f t="shared" si="5"/>
        <v>20.88502559</v>
      </c>
      <c r="O73" s="263">
        <f t="shared" si="6"/>
        <v>423974.8484</v>
      </c>
      <c r="P73" s="259">
        <f t="shared" si="7"/>
        <v>89.95894793</v>
      </c>
      <c r="Q73" s="259">
        <f t="shared" si="8"/>
        <v>180717.5128</v>
      </c>
      <c r="R73" s="259">
        <f t="shared" ref="R73:S73" si="182">Q73/H73</f>
        <v>38.34462678</v>
      </c>
      <c r="S73" s="526">
        <f t="shared" si="182"/>
        <v>0.3569646685</v>
      </c>
      <c r="T73" s="259">
        <f t="shared" si="10"/>
        <v>82286.77564</v>
      </c>
      <c r="U73" s="259">
        <f t="shared" si="11"/>
        <v>17.45960119</v>
      </c>
      <c r="V73" s="526">
        <f t="shared" si="12"/>
        <v>0.162538047</v>
      </c>
      <c r="W73" s="527">
        <f t="shared" si="13"/>
        <v>25014.34217</v>
      </c>
      <c r="X73" s="528">
        <f t="shared" ref="X73:X75" si="185">W73*0.245</f>
        <v>6128.513832</v>
      </c>
      <c r="Y73" s="528">
        <f>VLOOKUP(C73,'Warehouse Order &amp; Sales Handlin'!$B$2:$J$141,9,0)</f>
        <v>3483.8015</v>
      </c>
      <c r="Z73" s="528">
        <f>VLOOKUP(C73,'Warehouse Order &amp; Sales Handlin'!$B$2:$K$141,10,0)</f>
        <v>668.304</v>
      </c>
      <c r="AA73" s="528">
        <f>VLOOKUP(C73,'Freight Cost'!$AR$2:$AS$141,2,0)</f>
        <v>32078.592</v>
      </c>
      <c r="AB73" s="528">
        <f>VLOOKUP(C73,'CI Cost'!EL116:EM255,2,0)</f>
        <v>27254.34114</v>
      </c>
      <c r="AC73" s="528">
        <f t="shared" si="15"/>
        <v>69613.55247</v>
      </c>
      <c r="AD73" s="528">
        <f t="shared" si="16"/>
        <v>14.77059775</v>
      </c>
      <c r="AE73" s="528">
        <f t="shared" si="17"/>
        <v>20.75812568</v>
      </c>
      <c r="AF73" s="528">
        <f t="shared" si="18"/>
        <v>97832.66024</v>
      </c>
      <c r="AG73" s="528">
        <f t="shared" si="19"/>
        <v>492990.3239</v>
      </c>
      <c r="AH73" s="528">
        <f t="shared" si="20"/>
        <v>13271.30009</v>
      </c>
      <c r="AI73" s="528">
        <f t="shared" ref="AI73:AJ73" si="183">AH73/H73</f>
        <v>2.815903345</v>
      </c>
      <c r="AJ73" s="526">
        <f t="shared" si="183"/>
        <v>0.02621431185</v>
      </c>
      <c r="AK73" s="526" t="str">
        <f>VLOOKUP(C73,'ABC Analysis Results'!$A$2:$B$140,2,0)</f>
        <v>B</v>
      </c>
      <c r="AL73" s="526" t="str">
        <f>VLOOKUP(C73,'ABC Analysis Results'!$A$2:$C$140,3,0)</f>
        <v>C</v>
      </c>
      <c r="AM73" s="227" t="str">
        <f>VLOOKUP(C73,'Scenario III - Product Substitu'!$C$2:$W$111,21,0)</f>
        <v>K</v>
      </c>
      <c r="AN73" s="856">
        <f>SUMIF('Scenario III - Product Substitu'!$X$2:$X$111,C73,'Scenario III - Product Substitu'!$AG$2:$AG$111)</f>
        <v>0</v>
      </c>
      <c r="AO73" s="856">
        <f>SUMIF('Scenario III - Product Substitu'!$X$2:$X$111,C73,'Scenario III - Product Substitu'!$AH$2:$AH$111)</f>
        <v>0</v>
      </c>
      <c r="AP73" s="856">
        <f>SUMIF('Scenario III - Product Substitu'!$X$2:$X$111,C73,'Scenario III - Product Substitu'!$AI$2:$AI$111)</f>
        <v>0</v>
      </c>
      <c r="AQ73" s="856">
        <f t="shared" si="22"/>
        <v>4712.9814</v>
      </c>
      <c r="AR73" s="856">
        <f t="shared" si="23"/>
        <v>4712.9814</v>
      </c>
      <c r="AS73" s="856">
        <f t="shared" si="24"/>
        <v>4712.9814</v>
      </c>
      <c r="AT73" s="717">
        <f t="shared" si="25"/>
        <v>506261.624</v>
      </c>
      <c r="AU73" s="717">
        <f t="shared" si="26"/>
        <v>506261.624</v>
      </c>
      <c r="AV73" s="717">
        <f t="shared" si="27"/>
        <v>506261.624</v>
      </c>
      <c r="AW73" s="717">
        <f t="shared" si="28"/>
        <v>325544.1112</v>
      </c>
      <c r="AX73" s="717">
        <f t="shared" si="29"/>
        <v>325544.1112</v>
      </c>
      <c r="AY73" s="717">
        <f t="shared" si="30"/>
        <v>325544.1112</v>
      </c>
      <c r="AZ73" s="717">
        <f>VLOOKUP(C73,'Complexity Cost Adjustment'!$C$2:$AD$141,28, 0)*AQ73</f>
        <v>69613.55247</v>
      </c>
      <c r="BA73" s="717">
        <f>VLOOKUP(C73,'Complexity Cost Adjustment'!$C$2:$AD$141,28, 0)*AR73</f>
        <v>69613.55247</v>
      </c>
      <c r="BB73" s="717">
        <f>VLOOKUP(C73,'Complexity Cost Adjustment'!$C$2:$AD$141,28, 0)*AS73</f>
        <v>69613.55247</v>
      </c>
      <c r="BC73" s="717">
        <f>(AW73/$AW$88)*'Cost Distribution'!$B$13</f>
        <v>101425.9967</v>
      </c>
      <c r="BD73" s="717">
        <f>(AX73/$AX$88)*'Cost Distribution'!$B$13</f>
        <v>102424.4193</v>
      </c>
      <c r="BE73" s="717">
        <f>(AY73/$AY$88)*'Cost Distribution'!$B$13</f>
        <v>103433.3649</v>
      </c>
      <c r="BF73" s="717">
        <f>(AT73/$AT$88)*'Cost Distribution'!$B$22</f>
        <v>128357.2874</v>
      </c>
      <c r="BG73" s="717">
        <f>(AU73/$AU$88)*'Cost Distribution'!$B$22</f>
        <v>129809.0717</v>
      </c>
      <c r="BH73" s="717">
        <f>(AV73/$AV$88)*'Cost Distribution'!$B$22</f>
        <v>131276.7777</v>
      </c>
    </row>
    <row r="74" ht="14.25" customHeight="1">
      <c r="A74" s="269" t="s">
        <v>275</v>
      </c>
      <c r="B74" s="269" t="s">
        <v>290</v>
      </c>
      <c r="C74" s="269">
        <v>1811118.0</v>
      </c>
      <c r="D74" s="269" t="s">
        <v>257</v>
      </c>
      <c r="E74" s="269" t="s">
        <v>110</v>
      </c>
      <c r="F74" s="269">
        <v>404.8427145681537</v>
      </c>
      <c r="G74" s="259">
        <v>217977.1</v>
      </c>
      <c r="H74" s="132">
        <v>1779.6144</v>
      </c>
      <c r="I74" s="259">
        <f t="shared" si="3"/>
        <v>122.4855789</v>
      </c>
      <c r="J74" s="263">
        <v>78511.2768</v>
      </c>
      <c r="K74" s="263">
        <v>18665.6712</v>
      </c>
      <c r="L74" s="263">
        <f t="shared" si="4"/>
        <v>97176.948</v>
      </c>
      <c r="M74" s="259">
        <f>VLOOKUP(C74,'Appendix A -  Costs'!$A$2:$G$141,7,0)</f>
        <v>29382.18907</v>
      </c>
      <c r="N74" s="259">
        <f t="shared" si="5"/>
        <v>16.51042443</v>
      </c>
      <c r="O74" s="263">
        <f t="shared" si="6"/>
        <v>126559.1371</v>
      </c>
      <c r="P74" s="259">
        <f t="shared" si="7"/>
        <v>71.11604462</v>
      </c>
      <c r="Q74" s="259">
        <f t="shared" si="8"/>
        <v>120800.152</v>
      </c>
      <c r="R74" s="259">
        <f t="shared" ref="R74:S74" si="184">Q74/H74</f>
        <v>67.87995871</v>
      </c>
      <c r="S74" s="526">
        <f t="shared" si="184"/>
        <v>0.5541873527</v>
      </c>
      <c r="T74" s="259">
        <f t="shared" si="10"/>
        <v>91417.96293</v>
      </c>
      <c r="U74" s="259">
        <f t="shared" si="11"/>
        <v>51.36953428</v>
      </c>
      <c r="V74" s="526">
        <f t="shared" si="12"/>
        <v>0.4193925093</v>
      </c>
      <c r="W74" s="527">
        <f t="shared" si="13"/>
        <v>28790.81255</v>
      </c>
      <c r="X74" s="528">
        <f t="shared" si="185"/>
        <v>7053.749075</v>
      </c>
      <c r="Y74" s="528">
        <f>VLOOKUP(C74,'Warehouse Order &amp; Sales Handlin'!$B$2:$J$141,9,0)</f>
        <v>2935.828762</v>
      </c>
      <c r="Z74" s="528">
        <f>VLOOKUP(C74,'Warehouse Order &amp; Sales Handlin'!$B$2:$K$141,10,0)</f>
        <v>750.312</v>
      </c>
      <c r="AA74" s="528">
        <f>VLOOKUP(C74,'Freight Cost'!$AR$2:$AS$141,2,0)</f>
        <v>12337.92</v>
      </c>
      <c r="AB74" s="528">
        <f>VLOOKUP(C74,'CI Cost'!EL118:EM257,2,0)</f>
        <v>2022.28416</v>
      </c>
      <c r="AC74" s="528">
        <f t="shared" si="15"/>
        <v>25100.094</v>
      </c>
      <c r="AD74" s="528">
        <f t="shared" si="16"/>
        <v>14.10423179</v>
      </c>
      <c r="AE74" s="528">
        <f t="shared" si="17"/>
        <v>16.5029807</v>
      </c>
      <c r="AF74" s="528">
        <f t="shared" si="18"/>
        <v>29368.94209</v>
      </c>
      <c r="AG74" s="528">
        <f t="shared" si="19"/>
        <v>151645.9841</v>
      </c>
      <c r="AH74" s="528">
        <f t="shared" si="20"/>
        <v>66331.11591</v>
      </c>
      <c r="AI74" s="528">
        <f t="shared" ref="AI74:AJ74" si="186">AH74/H74</f>
        <v>37.27274623</v>
      </c>
      <c r="AJ74" s="526">
        <f t="shared" si="186"/>
        <v>0.3043031397</v>
      </c>
      <c r="AK74" s="526" t="str">
        <f>VLOOKUP(C74,'ABC Analysis Results'!$A$2:$B$140,2,0)</f>
        <v>B</v>
      </c>
      <c r="AL74" s="526" t="str">
        <f>VLOOKUP(C74,'ABC Analysis Results'!$A$2:$C$140,3,0)</f>
        <v>C</v>
      </c>
      <c r="AM74" s="227" t="str">
        <f>VLOOKUP(C74,'Scenario III - Product Substitu'!$C$2:$W$111,21,0)</f>
        <v>K</v>
      </c>
      <c r="AN74" s="856">
        <f>SUMIF('Scenario III - Product Substitu'!$X$2:$X$111,C74,'Scenario III - Product Substitu'!$AG$2:$AG$111)</f>
        <v>0</v>
      </c>
      <c r="AO74" s="856">
        <f>SUMIF('Scenario III - Product Substitu'!$X$2:$X$111,C74,'Scenario III - Product Substitu'!$AH$2:$AH$111)</f>
        <v>0</v>
      </c>
      <c r="AP74" s="856">
        <f>SUMIF('Scenario III - Product Substitu'!$X$2:$X$111,C74,'Scenario III - Product Substitu'!$AI$2:$AI$111)</f>
        <v>0</v>
      </c>
      <c r="AQ74" s="856">
        <f t="shared" si="22"/>
        <v>1779.6144</v>
      </c>
      <c r="AR74" s="856">
        <f t="shared" si="23"/>
        <v>1779.6144</v>
      </c>
      <c r="AS74" s="856">
        <f t="shared" si="24"/>
        <v>1779.6144</v>
      </c>
      <c r="AT74" s="717">
        <f t="shared" si="25"/>
        <v>217977.1</v>
      </c>
      <c r="AU74" s="717">
        <f t="shared" si="26"/>
        <v>217977.1</v>
      </c>
      <c r="AV74" s="717">
        <f t="shared" si="27"/>
        <v>217977.1</v>
      </c>
      <c r="AW74" s="717">
        <f t="shared" si="28"/>
        <v>97176.948</v>
      </c>
      <c r="AX74" s="717">
        <f t="shared" si="29"/>
        <v>97176.948</v>
      </c>
      <c r="AY74" s="717">
        <f t="shared" si="30"/>
        <v>97176.948</v>
      </c>
      <c r="AZ74" s="717">
        <f>VLOOKUP(C74,'Complexity Cost Adjustment'!$C$2:$AD$141,28, 0)*AQ74</f>
        <v>25100.094</v>
      </c>
      <c r="BA74" s="717">
        <f>VLOOKUP(C74,'Complexity Cost Adjustment'!$C$2:$AD$141,28, 0)*AR74</f>
        <v>25100.094</v>
      </c>
      <c r="BB74" s="717">
        <f>VLOOKUP(C74,'Complexity Cost Adjustment'!$C$2:$AD$141,28, 0)*AS74</f>
        <v>25100.094</v>
      </c>
      <c r="BC74" s="717">
        <f>(AW74/$AW$88)*'Cost Distribution'!$B$13</f>
        <v>30276.29272</v>
      </c>
      <c r="BD74" s="717">
        <f>(AX74/$AX$88)*'Cost Distribution'!$B$13</f>
        <v>30574.32812</v>
      </c>
      <c r="BE74" s="717">
        <f>(AY74/$AY$88)*'Cost Distribution'!$B$13</f>
        <v>30875.50467</v>
      </c>
      <c r="BF74" s="717">
        <f>(AT74/$AT$88)*'Cost Distribution'!$B$22</f>
        <v>55265.79132</v>
      </c>
      <c r="BG74" s="717">
        <f>(AU74/$AU$88)*'Cost Distribution'!$B$22</f>
        <v>55890.87471</v>
      </c>
      <c r="BH74" s="717">
        <f>(AV74/$AV$88)*'Cost Distribution'!$B$22</f>
        <v>56522.8134</v>
      </c>
    </row>
    <row r="75" ht="14.25" customHeight="1">
      <c r="A75" s="269" t="s">
        <v>275</v>
      </c>
      <c r="B75" s="269" t="s">
        <v>292</v>
      </c>
      <c r="C75" s="269">
        <v>1811120.0</v>
      </c>
      <c r="D75" s="269" t="s">
        <v>257</v>
      </c>
      <c r="E75" s="269" t="s">
        <v>110</v>
      </c>
      <c r="F75" s="269">
        <v>109.36014737086526</v>
      </c>
      <c r="G75" s="259">
        <v>268203.642</v>
      </c>
      <c r="H75" s="132">
        <v>2715.8985</v>
      </c>
      <c r="I75" s="259">
        <f t="shared" si="3"/>
        <v>98.75319052</v>
      </c>
      <c r="J75" s="263">
        <v>120362.03520000001</v>
      </c>
      <c r="K75" s="263">
        <v>31971.165600000008</v>
      </c>
      <c r="L75" s="263">
        <f t="shared" si="4"/>
        <v>152333.2008</v>
      </c>
      <c r="M75" s="259">
        <f>VLOOKUP(C75,'Appendix A -  Costs'!$A$2:$G$141,7,0)</f>
        <v>46059.10146</v>
      </c>
      <c r="N75" s="259">
        <f t="shared" si="5"/>
        <v>16.95906583</v>
      </c>
      <c r="O75" s="263">
        <f t="shared" si="6"/>
        <v>198392.3023</v>
      </c>
      <c r="P75" s="259">
        <f t="shared" si="7"/>
        <v>73.04849657</v>
      </c>
      <c r="Q75" s="259">
        <f t="shared" si="8"/>
        <v>115870.4412</v>
      </c>
      <c r="R75" s="259">
        <f t="shared" ref="R75:S75" si="187">Q75/H75</f>
        <v>42.66375978</v>
      </c>
      <c r="S75" s="526">
        <f t="shared" si="187"/>
        <v>0.4320241155</v>
      </c>
      <c r="T75" s="259">
        <f t="shared" si="10"/>
        <v>69811.33974</v>
      </c>
      <c r="U75" s="259">
        <f t="shared" si="11"/>
        <v>25.70469395</v>
      </c>
      <c r="V75" s="526">
        <f t="shared" si="12"/>
        <v>0.2602922884</v>
      </c>
      <c r="W75" s="527">
        <f t="shared" si="13"/>
        <v>7988.59435</v>
      </c>
      <c r="X75" s="528">
        <f t="shared" si="185"/>
        <v>1957.205616</v>
      </c>
      <c r="Y75" s="528">
        <f>VLOOKUP(C75,'Warehouse Order &amp; Sales Handlin'!$B$2:$J$141,9,0)</f>
        <v>4192.898354</v>
      </c>
      <c r="Z75" s="528">
        <f>VLOOKUP(C75,'Warehouse Order &amp; Sales Handlin'!$B$2:$K$141,10,0)</f>
        <v>1056.704256</v>
      </c>
      <c r="AA75" s="528">
        <f>VLOOKUP(C75,'Freight Cost'!$AR$2:$AS$141,2,0)</f>
        <v>18683.136</v>
      </c>
      <c r="AB75" s="528">
        <f>VLOOKUP(C75,'CI Cost'!EL120:EM259,2,0)</f>
        <v>1799.26305</v>
      </c>
      <c r="AC75" s="528">
        <f t="shared" si="15"/>
        <v>27689.20728</v>
      </c>
      <c r="AD75" s="528">
        <f t="shared" si="16"/>
        <v>10.19522905</v>
      </c>
      <c r="AE75" s="528">
        <f t="shared" si="17"/>
        <v>16.95226304</v>
      </c>
      <c r="AF75" s="528">
        <f t="shared" si="18"/>
        <v>46040.62577</v>
      </c>
      <c r="AG75" s="528">
        <f t="shared" si="19"/>
        <v>226063.0338</v>
      </c>
      <c r="AH75" s="528">
        <f t="shared" si="20"/>
        <v>42140.60816</v>
      </c>
      <c r="AI75" s="528">
        <f t="shared" ref="AI75:AJ75" si="188">AH75/H75</f>
        <v>15.51626769</v>
      </c>
      <c r="AJ75" s="526">
        <f t="shared" si="188"/>
        <v>0.157121685</v>
      </c>
      <c r="AK75" s="526" t="str">
        <f>VLOOKUP(C75,'ABC Analysis Results'!$A$2:$B$140,2,0)</f>
        <v>B</v>
      </c>
      <c r="AL75" s="526" t="str">
        <f>VLOOKUP(C75,'ABC Analysis Results'!$A$2:$C$140,3,0)</f>
        <v>C</v>
      </c>
      <c r="AM75" s="227" t="str">
        <f>VLOOKUP(C75,'Scenario III - Product Substitu'!$C$2:$W$111,21,0)</f>
        <v>K</v>
      </c>
      <c r="AN75" s="856">
        <f>SUMIF('Scenario III - Product Substitu'!$X$2:$X$111,C75,'Scenario III - Product Substitu'!$AG$2:$AG$111)</f>
        <v>0</v>
      </c>
      <c r="AO75" s="856">
        <f>SUMIF('Scenario III - Product Substitu'!$X$2:$X$111,C75,'Scenario III - Product Substitu'!$AH$2:$AH$111)</f>
        <v>0</v>
      </c>
      <c r="AP75" s="856">
        <f>SUMIF('Scenario III - Product Substitu'!$X$2:$X$111,C75,'Scenario III - Product Substitu'!$AI$2:$AI$111)</f>
        <v>0</v>
      </c>
      <c r="AQ75" s="856">
        <f t="shared" si="22"/>
        <v>2715.8985</v>
      </c>
      <c r="AR75" s="856">
        <f t="shared" si="23"/>
        <v>2715.8985</v>
      </c>
      <c r="AS75" s="856">
        <f t="shared" si="24"/>
        <v>2715.8985</v>
      </c>
      <c r="AT75" s="717">
        <f t="shared" si="25"/>
        <v>268203.642</v>
      </c>
      <c r="AU75" s="717">
        <f t="shared" si="26"/>
        <v>268203.642</v>
      </c>
      <c r="AV75" s="717">
        <f t="shared" si="27"/>
        <v>268203.642</v>
      </c>
      <c r="AW75" s="717">
        <f t="shared" si="28"/>
        <v>152333.2008</v>
      </c>
      <c r="AX75" s="717">
        <f t="shared" si="29"/>
        <v>152333.2008</v>
      </c>
      <c r="AY75" s="717">
        <f t="shared" si="30"/>
        <v>152333.2008</v>
      </c>
      <c r="AZ75" s="717">
        <f>VLOOKUP(C75,'Complexity Cost Adjustment'!$C$2:$AD$141,28, 0)*AQ75</f>
        <v>27689.20728</v>
      </c>
      <c r="BA75" s="717">
        <f>VLOOKUP(C75,'Complexity Cost Adjustment'!$C$2:$AD$141,28, 0)*AR75</f>
        <v>27689.20728</v>
      </c>
      <c r="BB75" s="717">
        <f>VLOOKUP(C75,'Complexity Cost Adjustment'!$C$2:$AD$141,28, 0)*AS75</f>
        <v>27689.20728</v>
      </c>
      <c r="BC75" s="717">
        <f>(AW75/$AW$88)*'Cost Distribution'!$B$13</f>
        <v>47460.68562</v>
      </c>
      <c r="BD75" s="717">
        <f>(AX75/$AX$88)*'Cost Distribution'!$B$13</f>
        <v>47927.88167</v>
      </c>
      <c r="BE75" s="717">
        <f>(AY75/$AY$88)*'Cost Distribution'!$B$13</f>
        <v>48400.00174</v>
      </c>
      <c r="BF75" s="717">
        <f>(AT75/$AT$88)*'Cost Distribution'!$B$22</f>
        <v>68000.20053</v>
      </c>
      <c r="BG75" s="717">
        <f>(AU75/$AU$88)*'Cost Distribution'!$B$22</f>
        <v>68769.31637</v>
      </c>
      <c r="BH75" s="717">
        <f>(AV75/$AV$88)*'Cost Distribution'!$B$22</f>
        <v>69546.86712</v>
      </c>
    </row>
    <row r="76" ht="14.25" customHeight="1">
      <c r="A76" s="269" t="s">
        <v>275</v>
      </c>
      <c r="B76" s="269" t="s">
        <v>293</v>
      </c>
      <c r="C76" s="269">
        <v>1811122.0</v>
      </c>
      <c r="D76" s="269" t="s">
        <v>257</v>
      </c>
      <c r="E76" s="269" t="s">
        <v>190</v>
      </c>
      <c r="F76" s="269">
        <v>313.1627105252834</v>
      </c>
      <c r="G76" s="259">
        <v>209698.731</v>
      </c>
      <c r="H76" s="132">
        <v>2079.9345</v>
      </c>
      <c r="I76" s="259">
        <f t="shared" si="3"/>
        <v>100.8198725</v>
      </c>
      <c r="J76" s="263">
        <v>87663.23280000001</v>
      </c>
      <c r="K76" s="263">
        <v>21915.808200000003</v>
      </c>
      <c r="L76" s="263">
        <f t="shared" si="4"/>
        <v>109579.041</v>
      </c>
      <c r="M76" s="259">
        <f>VLOOKUP(C76,'Appendix A -  Costs'!$A$2:$G$141,7,0)</f>
        <v>33132.05618</v>
      </c>
      <c r="N76" s="259">
        <f t="shared" si="5"/>
        <v>15.92937479</v>
      </c>
      <c r="O76" s="263">
        <f t="shared" si="6"/>
        <v>142711.0972</v>
      </c>
      <c r="P76" s="259">
        <f t="shared" si="7"/>
        <v>68.61326507</v>
      </c>
      <c r="Q76" s="259">
        <f t="shared" si="8"/>
        <v>100119.69</v>
      </c>
      <c r="R76" s="259">
        <f t="shared" ref="R76:S76" si="189">Q76/H76</f>
        <v>48.13598217</v>
      </c>
      <c r="S76" s="526">
        <f t="shared" si="189"/>
        <v>0.4774453785</v>
      </c>
      <c r="T76" s="259">
        <f t="shared" si="10"/>
        <v>66987.63382</v>
      </c>
      <c r="U76" s="259">
        <f t="shared" si="11"/>
        <v>32.20660738</v>
      </c>
      <c r="V76" s="526">
        <f t="shared" si="12"/>
        <v>0.3194470157</v>
      </c>
      <c r="W76" s="527">
        <f t="shared" si="13"/>
        <v>21487.11607</v>
      </c>
      <c r="X76" s="528">
        <f>W76*0.275</f>
        <v>5908.956919</v>
      </c>
      <c r="Y76" s="528">
        <f>VLOOKUP(C76,'Warehouse Order &amp; Sales Handlin'!$B$2:$J$141,9,0)</f>
        <v>2346.666233</v>
      </c>
      <c r="Z76" s="528">
        <f>VLOOKUP(C76,'Warehouse Order &amp; Sales Handlin'!$B$2:$K$141,10,0)</f>
        <v>543.6152144</v>
      </c>
      <c r="AA76" s="528">
        <f>VLOOKUP(C76,'Freight Cost'!$AR$2:$AS$141,2,0)</f>
        <v>17625.6</v>
      </c>
      <c r="AB76" s="528">
        <f>VLOOKUP(C76,'CI Cost'!EL122:EM261,2,0)</f>
        <v>1425.78657</v>
      </c>
      <c r="AC76" s="528">
        <f t="shared" si="15"/>
        <v>27850.62494</v>
      </c>
      <c r="AD76" s="528">
        <f t="shared" si="16"/>
        <v>13.39014519</v>
      </c>
      <c r="AE76" s="528">
        <f t="shared" si="17"/>
        <v>15.92431137</v>
      </c>
      <c r="AF76" s="528">
        <f t="shared" si="18"/>
        <v>33121.5246</v>
      </c>
      <c r="AG76" s="528">
        <f t="shared" si="19"/>
        <v>170551.1905</v>
      </c>
      <c r="AH76" s="528">
        <f t="shared" si="20"/>
        <v>39147.54046</v>
      </c>
      <c r="AI76" s="528">
        <f t="shared" ref="AI76:AJ76" si="190">AH76/H76</f>
        <v>18.82152561</v>
      </c>
      <c r="AJ76" s="526">
        <f t="shared" si="190"/>
        <v>0.1866846798</v>
      </c>
      <c r="AK76" s="526" t="str">
        <f>VLOOKUP(C76,'ABC Analysis Results'!$A$2:$B$140,2,0)</f>
        <v>B</v>
      </c>
      <c r="AL76" s="526" t="str">
        <f>VLOOKUP(C76,'ABC Analysis Results'!$A$2:$C$140,3,0)</f>
        <v>C</v>
      </c>
      <c r="AM76" s="227" t="str">
        <f>VLOOKUP(C76,'Scenario III - Product Substitu'!$C$2:$W$111,21,0)</f>
        <v>K</v>
      </c>
      <c r="AN76" s="856">
        <f>SUMIF('Scenario III - Product Substitu'!$X$2:$X$111,C76,'Scenario III - Product Substitu'!$AG$2:$AG$111)</f>
        <v>0</v>
      </c>
      <c r="AO76" s="856">
        <f>SUMIF('Scenario III - Product Substitu'!$X$2:$X$111,C76,'Scenario III - Product Substitu'!$AH$2:$AH$111)</f>
        <v>0</v>
      </c>
      <c r="AP76" s="856">
        <f>SUMIF('Scenario III - Product Substitu'!$X$2:$X$111,C76,'Scenario III - Product Substitu'!$AI$2:$AI$111)</f>
        <v>0</v>
      </c>
      <c r="AQ76" s="856">
        <f t="shared" si="22"/>
        <v>2079.9345</v>
      </c>
      <c r="AR76" s="856">
        <f t="shared" si="23"/>
        <v>2079.9345</v>
      </c>
      <c r="AS76" s="856">
        <f t="shared" si="24"/>
        <v>2079.9345</v>
      </c>
      <c r="AT76" s="717">
        <f t="shared" si="25"/>
        <v>209698.731</v>
      </c>
      <c r="AU76" s="717">
        <f t="shared" si="26"/>
        <v>209698.731</v>
      </c>
      <c r="AV76" s="717">
        <f t="shared" si="27"/>
        <v>209698.731</v>
      </c>
      <c r="AW76" s="717">
        <f t="shared" si="28"/>
        <v>109579.041</v>
      </c>
      <c r="AX76" s="717">
        <f t="shared" si="29"/>
        <v>109579.041</v>
      </c>
      <c r="AY76" s="717">
        <f t="shared" si="30"/>
        <v>109579.041</v>
      </c>
      <c r="AZ76" s="717">
        <f>VLOOKUP(C76,'Complexity Cost Adjustment'!$C$2:$AD$141,28, 0)*AQ76</f>
        <v>27850.62494</v>
      </c>
      <c r="BA76" s="717">
        <f>VLOOKUP(C76,'Complexity Cost Adjustment'!$C$2:$AD$141,28, 0)*AR76</f>
        <v>27850.62494</v>
      </c>
      <c r="BB76" s="717">
        <f>VLOOKUP(C76,'Complexity Cost Adjustment'!$C$2:$AD$141,28, 0)*AS76</f>
        <v>27850.62494</v>
      </c>
      <c r="BC76" s="717">
        <f>(AW76/$AW$88)*'Cost Distribution'!$B$13</f>
        <v>34140.26876</v>
      </c>
      <c r="BD76" s="717">
        <f>(AX76/$AX$88)*'Cost Distribution'!$B$13</f>
        <v>34476.34057</v>
      </c>
      <c r="BE76" s="717">
        <f>(AY76/$AY$88)*'Cost Distribution'!$B$13</f>
        <v>34815.95442</v>
      </c>
      <c r="BF76" s="717">
        <f>(AT76/$AT$88)*'Cost Distribution'!$B$22</f>
        <v>53166.8983</v>
      </c>
      <c r="BG76" s="717">
        <f>(AU76/$AU$88)*'Cost Distribution'!$B$22</f>
        <v>53768.24217</v>
      </c>
      <c r="BH76" s="717">
        <f>(AV76/$AV$88)*'Cost Distribution'!$B$22</f>
        <v>54376.18099</v>
      </c>
    </row>
    <row r="77" ht="14.25" customHeight="1">
      <c r="A77" s="269" t="s">
        <v>275</v>
      </c>
      <c r="B77" s="269" t="s">
        <v>294</v>
      </c>
      <c r="C77" s="269">
        <v>1811123.0</v>
      </c>
      <c r="D77" s="269" t="s">
        <v>257</v>
      </c>
      <c r="E77" s="269" t="s">
        <v>548</v>
      </c>
      <c r="F77" s="269">
        <v>142.86558777636412</v>
      </c>
      <c r="G77" s="259">
        <v>61069.68</v>
      </c>
      <c r="H77" s="132">
        <v>295.6758</v>
      </c>
      <c r="I77" s="259">
        <f t="shared" si="3"/>
        <v>206.5427066</v>
      </c>
      <c r="J77" s="263">
        <v>18643.680000000004</v>
      </c>
      <c r="K77" s="263">
        <v>4708.000000000001</v>
      </c>
      <c r="L77" s="263">
        <f t="shared" si="4"/>
        <v>23351.68</v>
      </c>
      <c r="M77" s="259">
        <f>VLOOKUP(C77,'Appendix A -  Costs'!$A$2:$G$141,7,0)</f>
        <v>7060.557992</v>
      </c>
      <c r="N77" s="259">
        <f t="shared" si="5"/>
        <v>23.87939085</v>
      </c>
      <c r="O77" s="263">
        <f t="shared" si="6"/>
        <v>30412.23799</v>
      </c>
      <c r="P77" s="259">
        <f t="shared" si="7"/>
        <v>102.8567032</v>
      </c>
      <c r="Q77" s="259">
        <f t="shared" si="8"/>
        <v>37718</v>
      </c>
      <c r="R77" s="259">
        <f t="shared" ref="R77:S77" si="191">Q77/H77</f>
        <v>127.5653943</v>
      </c>
      <c r="S77" s="526">
        <f t="shared" si="191"/>
        <v>0.6176223619</v>
      </c>
      <c r="T77" s="259">
        <f t="shared" si="10"/>
        <v>30657.44201</v>
      </c>
      <c r="U77" s="259">
        <f t="shared" si="11"/>
        <v>103.6860034</v>
      </c>
      <c r="V77" s="526">
        <f t="shared" si="12"/>
        <v>0.5020075757</v>
      </c>
      <c r="W77" s="527">
        <f t="shared" si="13"/>
        <v>14694.68335</v>
      </c>
      <c r="X77" s="532">
        <f t="shared" ref="X77:X80" si="194">((1/2)*W77*0.275)+((1/2)*W77*0.255)</f>
        <v>3894.091089</v>
      </c>
      <c r="Y77" s="528">
        <f>VLOOKUP(C77,'Warehouse Order &amp; Sales Handlin'!$B$2:$J$141,9,0)</f>
        <v>610.0744247</v>
      </c>
      <c r="Z77" s="528">
        <f>VLOOKUP(C77,'Warehouse Order &amp; Sales Handlin'!$B$2:$K$141,10,0)</f>
        <v>93.69116129</v>
      </c>
      <c r="AA77" s="528">
        <f>VLOOKUP(C77,'Freight Cost'!$AR$2:$AS$141,2,0)</f>
        <v>2908.224</v>
      </c>
      <c r="AB77" s="528">
        <f>VLOOKUP(C77,'CI Cost'!EL123:EM262,2,0)</f>
        <v>1103.153415</v>
      </c>
      <c r="AC77" s="528">
        <f t="shared" si="15"/>
        <v>8609.23409</v>
      </c>
      <c r="AD77" s="528">
        <f t="shared" si="16"/>
        <v>29.11714144</v>
      </c>
      <c r="AE77" s="528">
        <f t="shared" si="17"/>
        <v>23.87351799</v>
      </c>
      <c r="AF77" s="528">
        <f t="shared" si="18"/>
        <v>7058.821529</v>
      </c>
      <c r="AG77" s="528">
        <f t="shared" si="19"/>
        <v>39019.73562</v>
      </c>
      <c r="AH77" s="528">
        <f t="shared" si="20"/>
        <v>22049.94438</v>
      </c>
      <c r="AI77" s="528">
        <f t="shared" ref="AI77:AJ77" si="192">AH77/H77</f>
        <v>74.57473483</v>
      </c>
      <c r="AJ77" s="526">
        <f t="shared" si="192"/>
        <v>0.3610620586</v>
      </c>
      <c r="AK77" s="526" t="str">
        <f>VLOOKUP(C77,'ABC Analysis Results'!$A$2:$B$140,2,0)</f>
        <v>C</v>
      </c>
      <c r="AL77" s="526" t="str">
        <f>VLOOKUP(C77,'ABC Analysis Results'!$A$2:$C$140,3,0)</f>
        <v>C</v>
      </c>
      <c r="AM77" s="227" t="str">
        <f>VLOOKUP(C77,'Scenario III - Product Substitu'!$C$2:$W$111,21,0)</f>
        <v>K</v>
      </c>
      <c r="AN77" s="856">
        <f>SUMIF('Scenario III - Product Substitu'!$X$2:$X$111,C77,'Scenario III - Product Substitu'!$AG$2:$AG$111)</f>
        <v>0</v>
      </c>
      <c r="AO77" s="856">
        <f>SUMIF('Scenario III - Product Substitu'!$X$2:$X$111,C77,'Scenario III - Product Substitu'!$AH$2:$AH$111)</f>
        <v>0</v>
      </c>
      <c r="AP77" s="856">
        <f>SUMIF('Scenario III - Product Substitu'!$X$2:$X$111,C77,'Scenario III - Product Substitu'!$AI$2:$AI$111)</f>
        <v>0</v>
      </c>
      <c r="AQ77" s="856">
        <f t="shared" si="22"/>
        <v>295.6758</v>
      </c>
      <c r="AR77" s="856">
        <f t="shared" si="23"/>
        <v>295.6758</v>
      </c>
      <c r="AS77" s="856">
        <f t="shared" si="24"/>
        <v>295.6758</v>
      </c>
      <c r="AT77" s="717">
        <f t="shared" si="25"/>
        <v>61069.68</v>
      </c>
      <c r="AU77" s="717">
        <f t="shared" si="26"/>
        <v>61069.68</v>
      </c>
      <c r="AV77" s="717">
        <f t="shared" si="27"/>
        <v>61069.68</v>
      </c>
      <c r="AW77" s="717">
        <f t="shared" si="28"/>
        <v>23351.68</v>
      </c>
      <c r="AX77" s="717">
        <f t="shared" si="29"/>
        <v>23351.68</v>
      </c>
      <c r="AY77" s="717">
        <f t="shared" si="30"/>
        <v>23351.68</v>
      </c>
      <c r="AZ77" s="717">
        <f>VLOOKUP(C77,'Complexity Cost Adjustment'!$C$2:$AD$141,28, 0)*AQ77</f>
        <v>8609.23409</v>
      </c>
      <c r="BA77" s="717">
        <f>VLOOKUP(C77,'Complexity Cost Adjustment'!$C$2:$AD$141,28, 0)*AR77</f>
        <v>8609.23409</v>
      </c>
      <c r="BB77" s="717">
        <f>VLOOKUP(C77,'Complexity Cost Adjustment'!$C$2:$AD$141,28, 0)*AS77</f>
        <v>8609.23409</v>
      </c>
      <c r="BC77" s="717">
        <f>(AW77/$AW$88)*'Cost Distribution'!$B$13</f>
        <v>7275.411647</v>
      </c>
      <c r="BD77" s="717">
        <f>(AX77/$AX$88)*'Cost Distribution'!$B$13</f>
        <v>7347.029734</v>
      </c>
      <c r="BE77" s="717">
        <f>(AY77/$AY$88)*'Cost Distribution'!$B$13</f>
        <v>7419.402643</v>
      </c>
      <c r="BF77" s="717">
        <f>(AT77/$AT$88)*'Cost Distribution'!$B$22</f>
        <v>15483.57232</v>
      </c>
      <c r="BG77" s="717">
        <f>(AU77/$AU$88)*'Cost Distribution'!$B$22</f>
        <v>15658.69916</v>
      </c>
      <c r="BH77" s="717">
        <f>(AV77/$AV$88)*'Cost Distribution'!$B$22</f>
        <v>15835.74663</v>
      </c>
    </row>
    <row r="78" ht="14.25" customHeight="1">
      <c r="A78" s="269" t="s">
        <v>275</v>
      </c>
      <c r="B78" s="269" t="s">
        <v>296</v>
      </c>
      <c r="C78" s="269">
        <v>1811124.0</v>
      </c>
      <c r="D78" s="269" t="s">
        <v>257</v>
      </c>
      <c r="E78" s="269" t="s">
        <v>548</v>
      </c>
      <c r="F78" s="269">
        <v>25.99103530726257</v>
      </c>
      <c r="G78" s="259">
        <v>119564.52799999999</v>
      </c>
      <c r="H78" s="132">
        <v>568.4351999999999</v>
      </c>
      <c r="I78" s="259">
        <f t="shared" si="3"/>
        <v>210.3397678</v>
      </c>
      <c r="J78" s="263">
        <v>36331.68000000001</v>
      </c>
      <c r="K78" s="263">
        <v>9446.236800000002</v>
      </c>
      <c r="L78" s="263">
        <f t="shared" si="4"/>
        <v>45777.9168</v>
      </c>
      <c r="M78" s="259">
        <f>VLOOKUP(C78,'Appendix A -  Costs'!$A$2:$G$141,7,0)</f>
        <v>13841.3012</v>
      </c>
      <c r="N78" s="259">
        <f t="shared" si="5"/>
        <v>24.34983125</v>
      </c>
      <c r="O78" s="263">
        <f t="shared" si="6"/>
        <v>59619.218</v>
      </c>
      <c r="P78" s="259">
        <f t="shared" si="7"/>
        <v>104.8830509</v>
      </c>
      <c r="Q78" s="259">
        <f t="shared" si="8"/>
        <v>73786.6112</v>
      </c>
      <c r="R78" s="259">
        <f t="shared" ref="R78:S78" si="193">Q78/H78</f>
        <v>129.8065482</v>
      </c>
      <c r="S78" s="526">
        <f t="shared" si="193"/>
        <v>0.6171279428</v>
      </c>
      <c r="T78" s="259">
        <f t="shared" si="10"/>
        <v>59945.31</v>
      </c>
      <c r="U78" s="259">
        <f t="shared" si="11"/>
        <v>105.456717</v>
      </c>
      <c r="V78" s="526">
        <f t="shared" si="12"/>
        <v>0.5013636653</v>
      </c>
      <c r="W78" s="527">
        <f t="shared" si="13"/>
        <v>2726.019078</v>
      </c>
      <c r="X78" s="532">
        <f t="shared" si="194"/>
        <v>722.3950557</v>
      </c>
      <c r="Y78" s="528">
        <f>VLOOKUP(C78,'Warehouse Order &amp; Sales Handlin'!$B$2:$J$141,9,0)</f>
        <v>1219.581645</v>
      </c>
      <c r="Z78" s="528">
        <f>VLOOKUP(C78,'Warehouse Order &amp; Sales Handlin'!$B$2:$K$141,10,0)</f>
        <v>188.4113455</v>
      </c>
      <c r="AA78" s="528">
        <f>VLOOKUP(C78,'Freight Cost'!$AR$2:$AS$141,2,0)</f>
        <v>5816.448</v>
      </c>
      <c r="AB78" s="528">
        <f>VLOOKUP(C78,'CI Cost'!EL124:EM263,2,0)</f>
        <v>68.89155</v>
      </c>
      <c r="AC78" s="528">
        <f t="shared" si="15"/>
        <v>8015.727596</v>
      </c>
      <c r="AD78" s="528">
        <f t="shared" si="16"/>
        <v>14.10139203</v>
      </c>
      <c r="AE78" s="528">
        <f t="shared" si="17"/>
        <v>24.34945727</v>
      </c>
      <c r="AF78" s="528">
        <f t="shared" si="18"/>
        <v>13841.08861</v>
      </c>
      <c r="AG78" s="528">
        <f t="shared" si="19"/>
        <v>67634.73301</v>
      </c>
      <c r="AH78" s="528">
        <f t="shared" si="20"/>
        <v>51929.79499</v>
      </c>
      <c r="AI78" s="528">
        <f t="shared" ref="AI78:AJ78" si="195">AH78/H78</f>
        <v>91.35569893</v>
      </c>
      <c r="AJ78" s="526">
        <f t="shared" si="195"/>
        <v>0.434324426</v>
      </c>
      <c r="AK78" s="526" t="str">
        <f>VLOOKUP(C78,'ABC Analysis Results'!$A$2:$B$140,2,0)</f>
        <v>B</v>
      </c>
      <c r="AL78" s="526" t="str">
        <f>VLOOKUP(C78,'ABC Analysis Results'!$A$2:$C$140,3,0)</f>
        <v>C</v>
      </c>
      <c r="AM78" s="227" t="str">
        <f>VLOOKUP(C78,'Scenario III - Product Substitu'!$C$2:$W$111,21,0)</f>
        <v>K</v>
      </c>
      <c r="AN78" s="856">
        <f>SUMIF('Scenario III - Product Substitu'!$X$2:$X$111,C78,'Scenario III - Product Substitu'!$AG$2:$AG$111)</f>
        <v>0</v>
      </c>
      <c r="AO78" s="856">
        <f>SUMIF('Scenario III - Product Substitu'!$X$2:$X$111,C78,'Scenario III - Product Substitu'!$AH$2:$AH$111)</f>
        <v>0</v>
      </c>
      <c r="AP78" s="856">
        <f>SUMIF('Scenario III - Product Substitu'!$X$2:$X$111,C78,'Scenario III - Product Substitu'!$AI$2:$AI$111)</f>
        <v>0</v>
      </c>
      <c r="AQ78" s="856">
        <f t="shared" si="22"/>
        <v>568.4352</v>
      </c>
      <c r="AR78" s="856">
        <f t="shared" si="23"/>
        <v>568.4352</v>
      </c>
      <c r="AS78" s="856">
        <f t="shared" si="24"/>
        <v>568.4352</v>
      </c>
      <c r="AT78" s="717">
        <f t="shared" si="25"/>
        <v>119564.528</v>
      </c>
      <c r="AU78" s="717">
        <f t="shared" si="26"/>
        <v>119564.528</v>
      </c>
      <c r="AV78" s="717">
        <f t="shared" si="27"/>
        <v>119564.528</v>
      </c>
      <c r="AW78" s="717">
        <f t="shared" si="28"/>
        <v>45777.9168</v>
      </c>
      <c r="AX78" s="717">
        <f t="shared" si="29"/>
        <v>45777.9168</v>
      </c>
      <c r="AY78" s="717">
        <f t="shared" si="30"/>
        <v>45777.9168</v>
      </c>
      <c r="AZ78" s="717">
        <f>VLOOKUP(C78,'Complexity Cost Adjustment'!$C$2:$AD$141,28, 0)*AQ78</f>
        <v>8015.727596</v>
      </c>
      <c r="BA78" s="717">
        <f>VLOOKUP(C78,'Complexity Cost Adjustment'!$C$2:$AD$141,28, 0)*AR78</f>
        <v>8015.727596</v>
      </c>
      <c r="BB78" s="717">
        <f>VLOOKUP(C78,'Complexity Cost Adjustment'!$C$2:$AD$141,28, 0)*AS78</f>
        <v>8015.727596</v>
      </c>
      <c r="BC78" s="717">
        <f>(AW78/$AW$88)*'Cost Distribution'!$B$13</f>
        <v>14262.49371</v>
      </c>
      <c r="BD78" s="717">
        <f>(AX78/$AX$88)*'Cost Distribution'!$B$13</f>
        <v>14402.89161</v>
      </c>
      <c r="BE78" s="717">
        <f>(AY78/$AY$88)*'Cost Distribution'!$B$13</f>
        <v>14544.76924</v>
      </c>
      <c r="BF78" s="717">
        <f>(AT78/$AT$88)*'Cost Distribution'!$B$22</f>
        <v>30314.32317</v>
      </c>
      <c r="BG78" s="717">
        <f>(AU78/$AU$88)*'Cost Distribution'!$B$22</f>
        <v>30657.19314</v>
      </c>
      <c r="BH78" s="717">
        <f>(AV78/$AV$88)*'Cost Distribution'!$B$22</f>
        <v>31003.82336</v>
      </c>
    </row>
    <row r="79" ht="14.25" customHeight="1">
      <c r="A79" s="269" t="s">
        <v>275</v>
      </c>
      <c r="B79" s="269" t="s">
        <v>298</v>
      </c>
      <c r="C79" s="269">
        <v>1811125.0</v>
      </c>
      <c r="D79" s="269" t="s">
        <v>257</v>
      </c>
      <c r="E79" s="269" t="s">
        <v>548</v>
      </c>
      <c r="F79" s="269">
        <v>48.331875620824455</v>
      </c>
      <c r="G79" s="259">
        <v>15020.928000000002</v>
      </c>
      <c r="H79" s="132">
        <v>56.4096</v>
      </c>
      <c r="I79" s="259">
        <f t="shared" si="3"/>
        <v>266.2831858</v>
      </c>
      <c r="J79" s="263">
        <v>3014.1408000000006</v>
      </c>
      <c r="K79" s="263">
        <v>701.8220000000001</v>
      </c>
      <c r="L79" s="263">
        <f t="shared" si="4"/>
        <v>3715.9628</v>
      </c>
      <c r="M79" s="259">
        <f>VLOOKUP(C79,'Appendix A -  Costs'!$A$2:$G$141,7,0)</f>
        <v>1123.549605</v>
      </c>
      <c r="N79" s="259">
        <f t="shared" si="5"/>
        <v>19.91770205</v>
      </c>
      <c r="O79" s="263">
        <f t="shared" si="6"/>
        <v>4839.512405</v>
      </c>
      <c r="P79" s="259">
        <f t="shared" si="7"/>
        <v>85.79235459</v>
      </c>
      <c r="Q79" s="259">
        <f t="shared" si="8"/>
        <v>11304.9652</v>
      </c>
      <c r="R79" s="259">
        <f t="shared" ref="R79:S79" si="196">Q79/H79</f>
        <v>200.4085333</v>
      </c>
      <c r="S79" s="526">
        <f t="shared" si="196"/>
        <v>0.7526142992</v>
      </c>
      <c r="T79" s="259">
        <f t="shared" si="10"/>
        <v>10181.41559</v>
      </c>
      <c r="U79" s="259">
        <f t="shared" si="11"/>
        <v>180.4908313</v>
      </c>
      <c r="V79" s="526">
        <f t="shared" si="12"/>
        <v>0.6778153517</v>
      </c>
      <c r="W79" s="527">
        <f t="shared" si="13"/>
        <v>4146.505411</v>
      </c>
      <c r="X79" s="532">
        <f t="shared" si="194"/>
        <v>1098.823934</v>
      </c>
      <c r="Y79" s="528">
        <f>VLOOKUP(C79,'Warehouse Order &amp; Sales Handlin'!$B$2:$J$141,9,0)</f>
        <v>27.92524134</v>
      </c>
      <c r="Z79" s="528">
        <f>VLOOKUP(C79,'Warehouse Order &amp; Sales Handlin'!$B$2:$K$141,10,0)</f>
        <v>2.174992126</v>
      </c>
      <c r="AA79" s="528">
        <f>VLOOKUP(C79,'Freight Cost'!$AR$2:$AS$141,2,0)</f>
        <v>969.408</v>
      </c>
      <c r="AB79" s="528">
        <f>VLOOKUP(C79,'CI Cost'!EL125:EM264,2,0)</f>
        <v>4405.6428</v>
      </c>
      <c r="AC79" s="528">
        <f t="shared" si="15"/>
        <v>6503.974967</v>
      </c>
      <c r="AD79" s="528">
        <f t="shared" si="16"/>
        <v>115.2990797</v>
      </c>
      <c r="AE79" s="528">
        <f t="shared" si="17"/>
        <v>19.89813888</v>
      </c>
      <c r="AF79" s="528">
        <f t="shared" si="18"/>
        <v>1122.446055</v>
      </c>
      <c r="AG79" s="528">
        <f t="shared" si="19"/>
        <v>11342.38382</v>
      </c>
      <c r="AH79" s="528">
        <f t="shared" si="20"/>
        <v>3678.544178</v>
      </c>
      <c r="AI79" s="528">
        <f t="shared" ref="AI79:AJ79" si="197">AH79/H79</f>
        <v>65.2113147</v>
      </c>
      <c r="AJ79" s="526">
        <f t="shared" si="197"/>
        <v>0.2448946016</v>
      </c>
      <c r="AK79" s="526" t="str">
        <f>VLOOKUP(C79,'ABC Analysis Results'!$A$2:$B$140,2,0)</f>
        <v>C</v>
      </c>
      <c r="AL79" s="526" t="str">
        <f>VLOOKUP(C79,'ABC Analysis Results'!$A$2:$C$140,3,0)</f>
        <v>C</v>
      </c>
      <c r="AM79" s="227" t="str">
        <f>VLOOKUP(C79,'Scenario III - Product Substitu'!$C$2:$W$111,21,0)</f>
        <v>K</v>
      </c>
      <c r="AN79" s="856">
        <f>SUMIF('Scenario III - Product Substitu'!$X$2:$X$111,C79,'Scenario III - Product Substitu'!$AG$2:$AG$111)</f>
        <v>0</v>
      </c>
      <c r="AO79" s="856">
        <f>SUMIF('Scenario III - Product Substitu'!$X$2:$X$111,C79,'Scenario III - Product Substitu'!$AH$2:$AH$111)</f>
        <v>0</v>
      </c>
      <c r="AP79" s="856">
        <f>SUMIF('Scenario III - Product Substitu'!$X$2:$X$111,C79,'Scenario III - Product Substitu'!$AI$2:$AI$111)</f>
        <v>0</v>
      </c>
      <c r="AQ79" s="856">
        <f t="shared" si="22"/>
        <v>56.4096</v>
      </c>
      <c r="AR79" s="856">
        <f t="shared" si="23"/>
        <v>56.4096</v>
      </c>
      <c r="AS79" s="856">
        <f t="shared" si="24"/>
        <v>56.4096</v>
      </c>
      <c r="AT79" s="717">
        <f t="shared" si="25"/>
        <v>15020.928</v>
      </c>
      <c r="AU79" s="717">
        <f t="shared" si="26"/>
        <v>15020.928</v>
      </c>
      <c r="AV79" s="717">
        <f t="shared" si="27"/>
        <v>15020.928</v>
      </c>
      <c r="AW79" s="717">
        <f t="shared" si="28"/>
        <v>3715.9628</v>
      </c>
      <c r="AX79" s="717">
        <f t="shared" si="29"/>
        <v>3715.9628</v>
      </c>
      <c r="AY79" s="717">
        <f t="shared" si="30"/>
        <v>3715.9628</v>
      </c>
      <c r="AZ79" s="717">
        <f>VLOOKUP(C79,'Complexity Cost Adjustment'!$C$2:$AD$141,28, 0)*AQ79</f>
        <v>6503.974967</v>
      </c>
      <c r="BA79" s="717">
        <f>VLOOKUP(C79,'Complexity Cost Adjustment'!$C$2:$AD$141,28, 0)*AR79</f>
        <v>6503.974967</v>
      </c>
      <c r="BB79" s="717">
        <f>VLOOKUP(C79,'Complexity Cost Adjustment'!$C$2:$AD$141,28, 0)*AS79</f>
        <v>6503.974967</v>
      </c>
      <c r="BC79" s="717">
        <f>(AW79/$AW$88)*'Cost Distribution'!$B$13</f>
        <v>1157.739359</v>
      </c>
      <c r="BD79" s="717">
        <f>(AX79/$AX$88)*'Cost Distribution'!$B$13</f>
        <v>1169.135976</v>
      </c>
      <c r="BE79" s="717">
        <f>(AY79/$AY$88)*'Cost Distribution'!$B$13</f>
        <v>1180.652708</v>
      </c>
      <c r="BF79" s="717">
        <f>(AT79/$AT$88)*'Cost Distribution'!$B$22</f>
        <v>3808.397636</v>
      </c>
      <c r="BG79" s="717">
        <f>(AU79/$AU$88)*'Cost Distribution'!$B$22</f>
        <v>3851.472493</v>
      </c>
      <c r="BH79" s="717">
        <f>(AV79/$AV$88)*'Cost Distribution'!$B$22</f>
        <v>3895.019754</v>
      </c>
    </row>
    <row r="80" ht="14.25" customHeight="1">
      <c r="A80" s="269" t="s">
        <v>275</v>
      </c>
      <c r="B80" s="269" t="s">
        <v>302</v>
      </c>
      <c r="C80" s="269">
        <v>1811127.0</v>
      </c>
      <c r="D80" s="269" t="s">
        <v>257</v>
      </c>
      <c r="E80" s="269" t="s">
        <v>548</v>
      </c>
      <c r="F80" s="269">
        <v>81.1444970621099</v>
      </c>
      <c r="G80" s="259">
        <v>229317.9</v>
      </c>
      <c r="H80" s="132">
        <v>1975.1721999999997</v>
      </c>
      <c r="I80" s="259">
        <f t="shared" si="3"/>
        <v>116.1002064</v>
      </c>
      <c r="J80" s="263">
        <v>103243.8968</v>
      </c>
      <c r="K80" s="263">
        <v>25555.420000000002</v>
      </c>
      <c r="L80" s="263">
        <f t="shared" si="4"/>
        <v>128799.3168</v>
      </c>
      <c r="M80" s="259">
        <f>VLOOKUP(C80,'Appendix A -  Costs'!$A$2:$G$141,7,0)</f>
        <v>38943.4527</v>
      </c>
      <c r="N80" s="259">
        <f t="shared" si="5"/>
        <v>19.71648482</v>
      </c>
      <c r="O80" s="263">
        <f t="shared" si="6"/>
        <v>167742.7695</v>
      </c>
      <c r="P80" s="259">
        <f t="shared" si="7"/>
        <v>84.92564319</v>
      </c>
      <c r="Q80" s="259">
        <f t="shared" si="8"/>
        <v>100518.5832</v>
      </c>
      <c r="R80" s="259">
        <f t="shared" ref="R80:S80" si="198">Q80/H80</f>
        <v>50.89104798</v>
      </c>
      <c r="S80" s="526">
        <f t="shared" si="198"/>
        <v>0.4383372742</v>
      </c>
      <c r="T80" s="259">
        <f t="shared" si="10"/>
        <v>61575.1305</v>
      </c>
      <c r="U80" s="259">
        <f t="shared" si="11"/>
        <v>31.17456316</v>
      </c>
      <c r="V80" s="526">
        <f t="shared" si="12"/>
        <v>0.2685142786</v>
      </c>
      <c r="W80" s="527">
        <f t="shared" si="13"/>
        <v>6891.248605</v>
      </c>
      <c r="X80" s="532">
        <f t="shared" si="194"/>
        <v>1826.18088</v>
      </c>
      <c r="Y80" s="528">
        <f>VLOOKUP(C80,'Warehouse Order &amp; Sales Handlin'!$B$2:$J$141,9,0)</f>
        <v>1238.448843</v>
      </c>
      <c r="Z80" s="528">
        <f>VLOOKUP(C80,'Warehouse Order &amp; Sales Handlin'!$B$2:$K$141,10,0)</f>
        <v>211.9842128</v>
      </c>
      <c r="AA80" s="528">
        <f>VLOOKUP(C80,'Freight Cost'!$AR$2:$AS$141,2,0)</f>
        <v>18418.752</v>
      </c>
      <c r="AB80" s="528">
        <f>VLOOKUP(C80,'CI Cost'!EL127:EM266,2,0)</f>
        <v>2029.638</v>
      </c>
      <c r="AC80" s="528">
        <f t="shared" si="15"/>
        <v>23725.00394</v>
      </c>
      <c r="AD80" s="528">
        <f t="shared" si="16"/>
        <v>12.01161293</v>
      </c>
      <c r="AE80" s="528">
        <f t="shared" si="17"/>
        <v>19.70756331</v>
      </c>
      <c r="AF80" s="528">
        <f t="shared" si="18"/>
        <v>38925.83117</v>
      </c>
      <c r="AG80" s="528">
        <f t="shared" si="19"/>
        <v>191450.1519</v>
      </c>
      <c r="AH80" s="528">
        <f t="shared" si="20"/>
        <v>37867.74809</v>
      </c>
      <c r="AI80" s="528">
        <f t="shared" ref="AI80:AJ80" si="199">AH80/H80</f>
        <v>19.17187174</v>
      </c>
      <c r="AJ80" s="526">
        <f t="shared" si="199"/>
        <v>0.1651321074</v>
      </c>
      <c r="AK80" s="526" t="str">
        <f>VLOOKUP(C80,'ABC Analysis Results'!$A$2:$B$140,2,0)</f>
        <v>B</v>
      </c>
      <c r="AL80" s="526" t="str">
        <f>VLOOKUP(C80,'ABC Analysis Results'!$A$2:$C$140,3,0)</f>
        <v>C</v>
      </c>
      <c r="AM80" s="227" t="str">
        <f>VLOOKUP(C80,'Scenario III - Product Substitu'!$C$2:$W$111,21,0)</f>
        <v>K</v>
      </c>
      <c r="AN80" s="856">
        <f>SUMIF('Scenario III - Product Substitu'!$X$2:$X$111,C80,'Scenario III - Product Substitu'!$AG$2:$AG$111)</f>
        <v>0</v>
      </c>
      <c r="AO80" s="856">
        <f>SUMIF('Scenario III - Product Substitu'!$X$2:$X$111,C80,'Scenario III - Product Substitu'!$AH$2:$AH$111)</f>
        <v>0</v>
      </c>
      <c r="AP80" s="856">
        <f>SUMIF('Scenario III - Product Substitu'!$X$2:$X$111,C80,'Scenario III - Product Substitu'!$AI$2:$AI$111)</f>
        <v>0</v>
      </c>
      <c r="AQ80" s="856">
        <f t="shared" si="22"/>
        <v>1975.1722</v>
      </c>
      <c r="AR80" s="856">
        <f t="shared" si="23"/>
        <v>1975.1722</v>
      </c>
      <c r="AS80" s="856">
        <f t="shared" si="24"/>
        <v>1975.1722</v>
      </c>
      <c r="AT80" s="717">
        <f t="shared" si="25"/>
        <v>229317.9</v>
      </c>
      <c r="AU80" s="717">
        <f t="shared" si="26"/>
        <v>229317.9</v>
      </c>
      <c r="AV80" s="717">
        <f t="shared" si="27"/>
        <v>229317.9</v>
      </c>
      <c r="AW80" s="717">
        <f t="shared" si="28"/>
        <v>128799.3168</v>
      </c>
      <c r="AX80" s="717">
        <f t="shared" si="29"/>
        <v>128799.3168</v>
      </c>
      <c r="AY80" s="717">
        <f t="shared" si="30"/>
        <v>128799.3168</v>
      </c>
      <c r="AZ80" s="717">
        <f>VLOOKUP(C80,'Complexity Cost Adjustment'!$C$2:$AD$141,28, 0)*AQ80</f>
        <v>23725.00394</v>
      </c>
      <c r="BA80" s="717">
        <f>VLOOKUP(C80,'Complexity Cost Adjustment'!$C$2:$AD$141,28, 0)*AR80</f>
        <v>23725.00394</v>
      </c>
      <c r="BB80" s="717">
        <f>VLOOKUP(C80,'Complexity Cost Adjustment'!$C$2:$AD$141,28, 0)*AS80</f>
        <v>23725.00394</v>
      </c>
      <c r="BC80" s="717">
        <f>(AW80/$AW$88)*'Cost Distribution'!$B$13</f>
        <v>40128.50679</v>
      </c>
      <c r="BD80" s="717">
        <f>(AX80/$AX$88)*'Cost Distribution'!$B$13</f>
        <v>40523.52594</v>
      </c>
      <c r="BE80" s="717">
        <f>(AY80/$AY$88)*'Cost Distribution'!$B$13</f>
        <v>40922.70841</v>
      </c>
      <c r="BF80" s="717">
        <f>(AT80/$AT$88)*'Cost Distribution'!$B$22</f>
        <v>58141.13137</v>
      </c>
      <c r="BG80" s="717">
        <f>(AU80/$AU$88)*'Cost Distribution'!$B$22</f>
        <v>58798.73627</v>
      </c>
      <c r="BH80" s="717">
        <f>(AV80/$AV$88)*'Cost Distribution'!$B$22</f>
        <v>59463.55314</v>
      </c>
    </row>
    <row r="81" ht="14.25" customHeight="1">
      <c r="A81" s="269" t="s">
        <v>275</v>
      </c>
      <c r="B81" s="269" t="s">
        <v>304</v>
      </c>
      <c r="C81" s="269">
        <v>1811128.0</v>
      </c>
      <c r="D81" s="269" t="s">
        <v>257</v>
      </c>
      <c r="E81" s="269" t="s">
        <v>110</v>
      </c>
      <c r="F81" s="269">
        <v>66.52754709677419</v>
      </c>
      <c r="G81" s="259">
        <v>82791.91500000001</v>
      </c>
      <c r="H81" s="132">
        <v>502.3979999999999</v>
      </c>
      <c r="I81" s="259">
        <f t="shared" si="3"/>
        <v>164.7934805</v>
      </c>
      <c r="J81" s="263">
        <v>25001.856000000003</v>
      </c>
      <c r="K81" s="263">
        <v>6315.573000000001</v>
      </c>
      <c r="L81" s="263">
        <f t="shared" si="4"/>
        <v>31317.429</v>
      </c>
      <c r="M81" s="259">
        <f>VLOOKUP(C81,'Appendix A -  Costs'!$A$2:$G$141,7,0)</f>
        <v>9469.062767</v>
      </c>
      <c r="N81" s="259">
        <f t="shared" si="5"/>
        <v>18.84773181</v>
      </c>
      <c r="O81" s="263">
        <f t="shared" si="6"/>
        <v>40786.49177</v>
      </c>
      <c r="P81" s="259">
        <f t="shared" si="7"/>
        <v>81.18362686</v>
      </c>
      <c r="Q81" s="259">
        <f t="shared" si="8"/>
        <v>51474.486</v>
      </c>
      <c r="R81" s="259">
        <f t="shared" ref="R81:S81" si="200">Q81/H81</f>
        <v>102.4575854</v>
      </c>
      <c r="S81" s="526">
        <f t="shared" si="200"/>
        <v>0.6217332453</v>
      </c>
      <c r="T81" s="259">
        <f t="shared" si="10"/>
        <v>42005.42323</v>
      </c>
      <c r="U81" s="259">
        <f t="shared" si="11"/>
        <v>83.60985361</v>
      </c>
      <c r="V81" s="526">
        <f t="shared" si="12"/>
        <v>0.5073614161</v>
      </c>
      <c r="W81" s="527">
        <f t="shared" si="13"/>
        <v>5400.947559</v>
      </c>
      <c r="X81" s="528">
        <f t="shared" ref="X81:X84" si="203">W81*0.245</f>
        <v>1323.232152</v>
      </c>
      <c r="Y81" s="528">
        <f>VLOOKUP(C81,'Warehouse Order &amp; Sales Handlin'!$B$2:$J$141,9,0)</f>
        <v>1749.268625</v>
      </c>
      <c r="Z81" s="528">
        <f>VLOOKUP(C81,'Warehouse Order &amp; Sales Handlin'!$B$2:$K$141,10,0)</f>
        <v>285.6674884</v>
      </c>
      <c r="AA81" s="528">
        <f>VLOOKUP(C81,'Freight Cost'!$AR$2:$AS$141,2,0)</f>
        <v>3525.12</v>
      </c>
      <c r="AB81" s="528">
        <f>VLOOKUP(C81,'CI Cost'!EL128:EM267,2,0)</f>
        <v>1887.723045</v>
      </c>
      <c r="AC81" s="528">
        <f t="shared" si="15"/>
        <v>8771.011311</v>
      </c>
      <c r="AD81" s="528">
        <f t="shared" si="16"/>
        <v>17.45829265</v>
      </c>
      <c r="AE81" s="528">
        <f t="shared" si="17"/>
        <v>18.83979972</v>
      </c>
      <c r="AF81" s="528">
        <f t="shared" si="18"/>
        <v>9465.077697</v>
      </c>
      <c r="AG81" s="528">
        <f t="shared" si="19"/>
        <v>49553.51801</v>
      </c>
      <c r="AH81" s="528">
        <f t="shared" si="20"/>
        <v>33238.39699</v>
      </c>
      <c r="AI81" s="528">
        <f t="shared" ref="AI81:AJ81" si="201">AH81/H81</f>
        <v>66.15949306</v>
      </c>
      <c r="AJ81" s="526">
        <f t="shared" si="201"/>
        <v>0.4014691168</v>
      </c>
      <c r="AK81" s="526" t="str">
        <f>VLOOKUP(C81,'ABC Analysis Results'!$A$2:$B$140,2,0)</f>
        <v>C</v>
      </c>
      <c r="AL81" s="526" t="str">
        <f>VLOOKUP(C81,'ABC Analysis Results'!$A$2:$C$140,3,0)</f>
        <v>C</v>
      </c>
      <c r="AM81" s="227" t="str">
        <f>VLOOKUP(C81,'Scenario III - Product Substitu'!$C$2:$W$111,21,0)</f>
        <v>K</v>
      </c>
      <c r="AN81" s="856">
        <f>SUMIF('Scenario III - Product Substitu'!$X$2:$X$111,C81,'Scenario III - Product Substitu'!$AG$2:$AG$111)</f>
        <v>0</v>
      </c>
      <c r="AO81" s="856">
        <f>SUMIF('Scenario III - Product Substitu'!$X$2:$X$111,C81,'Scenario III - Product Substitu'!$AH$2:$AH$111)</f>
        <v>0</v>
      </c>
      <c r="AP81" s="856">
        <f>SUMIF('Scenario III - Product Substitu'!$X$2:$X$111,C81,'Scenario III - Product Substitu'!$AI$2:$AI$111)</f>
        <v>0</v>
      </c>
      <c r="AQ81" s="856">
        <f t="shared" si="22"/>
        <v>502.398</v>
      </c>
      <c r="AR81" s="856">
        <f t="shared" si="23"/>
        <v>502.398</v>
      </c>
      <c r="AS81" s="856">
        <f t="shared" si="24"/>
        <v>502.398</v>
      </c>
      <c r="AT81" s="717">
        <f t="shared" si="25"/>
        <v>82791.915</v>
      </c>
      <c r="AU81" s="717">
        <f t="shared" si="26"/>
        <v>82791.915</v>
      </c>
      <c r="AV81" s="717">
        <f t="shared" si="27"/>
        <v>82791.915</v>
      </c>
      <c r="AW81" s="717">
        <f t="shared" si="28"/>
        <v>31317.429</v>
      </c>
      <c r="AX81" s="717">
        <f t="shared" si="29"/>
        <v>31317.429</v>
      </c>
      <c r="AY81" s="717">
        <f t="shared" si="30"/>
        <v>31317.429</v>
      </c>
      <c r="AZ81" s="717">
        <f>VLOOKUP(C81,'Complexity Cost Adjustment'!$C$2:$AD$141,28, 0)*AQ81</f>
        <v>8771.011311</v>
      </c>
      <c r="BA81" s="717">
        <f>VLOOKUP(C81,'Complexity Cost Adjustment'!$C$2:$AD$141,28, 0)*AR81</f>
        <v>8771.011311</v>
      </c>
      <c r="BB81" s="717">
        <f>VLOOKUP(C81,'Complexity Cost Adjustment'!$C$2:$AD$141,28, 0)*AS81</f>
        <v>8771.011311</v>
      </c>
      <c r="BC81" s="717">
        <f>(AW81/$AW$88)*'Cost Distribution'!$B$13</f>
        <v>9757.20752</v>
      </c>
      <c r="BD81" s="717">
        <f>(AX81/$AX$88)*'Cost Distribution'!$B$13</f>
        <v>9853.256042</v>
      </c>
      <c r="BE81" s="717">
        <f>(AY81/$AY$88)*'Cost Distribution'!$B$13</f>
        <v>9950.316872</v>
      </c>
      <c r="BF81" s="717">
        <f>(AT81/$AT$88)*'Cost Distribution'!$B$22</f>
        <v>20991.01556</v>
      </c>
      <c r="BG81" s="717">
        <f>(AU81/$AU$88)*'Cost Distribution'!$B$22</f>
        <v>21228.43431</v>
      </c>
      <c r="BH81" s="717">
        <f>(AV81/$AV$88)*'Cost Distribution'!$B$22</f>
        <v>21468.45683</v>
      </c>
    </row>
    <row r="82" ht="14.25" customHeight="1">
      <c r="A82" s="269" t="s">
        <v>275</v>
      </c>
      <c r="B82" s="269" t="s">
        <v>305</v>
      </c>
      <c r="C82" s="269">
        <v>1811129.0</v>
      </c>
      <c r="D82" s="269" t="s">
        <v>257</v>
      </c>
      <c r="E82" s="269" t="s">
        <v>110</v>
      </c>
      <c r="F82" s="269">
        <v>204.53748356332753</v>
      </c>
      <c r="G82" s="259">
        <v>750754.323</v>
      </c>
      <c r="H82" s="132">
        <v>5688.759</v>
      </c>
      <c r="I82" s="259">
        <f t="shared" si="3"/>
        <v>131.9715465</v>
      </c>
      <c r="J82" s="263">
        <v>180617.05200000003</v>
      </c>
      <c r="K82" s="263">
        <v>45154.263000000006</v>
      </c>
      <c r="L82" s="263">
        <f t="shared" si="4"/>
        <v>225771.315</v>
      </c>
      <c r="M82" s="259">
        <f>VLOOKUP(C82,'Appendix A -  Costs'!$A$2:$G$141,7,0)</f>
        <v>68263.67364</v>
      </c>
      <c r="N82" s="259">
        <f t="shared" si="5"/>
        <v>11.99974786</v>
      </c>
      <c r="O82" s="263">
        <f t="shared" si="6"/>
        <v>294034.9886</v>
      </c>
      <c r="P82" s="259">
        <f t="shared" si="7"/>
        <v>51.68701797</v>
      </c>
      <c r="Q82" s="259">
        <f t="shared" si="8"/>
        <v>524983.008</v>
      </c>
      <c r="R82" s="259">
        <f t="shared" ref="R82:S82" si="202">Q82/H82</f>
        <v>92.28427641</v>
      </c>
      <c r="S82" s="526">
        <f t="shared" si="202"/>
        <v>0.6992740393</v>
      </c>
      <c r="T82" s="259">
        <f t="shared" si="10"/>
        <v>456719.3344</v>
      </c>
      <c r="U82" s="259">
        <f t="shared" si="11"/>
        <v>80.28452855</v>
      </c>
      <c r="V82" s="526">
        <f t="shared" si="12"/>
        <v>0.6083472587</v>
      </c>
      <c r="W82" s="527">
        <f t="shared" si="13"/>
        <v>10571.93259</v>
      </c>
      <c r="X82" s="528">
        <f t="shared" si="203"/>
        <v>2590.123484</v>
      </c>
      <c r="Y82" s="528">
        <f>VLOOKUP(C82,'Warehouse Order &amp; Sales Handlin'!$B$2:$J$141,9,0)</f>
        <v>4234.114695</v>
      </c>
      <c r="Z82" s="528">
        <f>VLOOKUP(C82,'Warehouse Order &amp; Sales Handlin'!$B$2:$K$141,10,0)</f>
        <v>1153.075471</v>
      </c>
      <c r="AA82" s="528">
        <f>VLOOKUP(C82,'Freight Cost'!$AR$2:$AS$141,2,0)</f>
        <v>38776.32</v>
      </c>
      <c r="AB82" s="528">
        <f>VLOOKUP(C82,'CI Cost'!EL129:EM268,2,0)</f>
        <v>20463.71379</v>
      </c>
      <c r="AC82" s="528">
        <f t="shared" si="15"/>
        <v>67217.34744</v>
      </c>
      <c r="AD82" s="528">
        <f t="shared" si="16"/>
        <v>11.81581913</v>
      </c>
      <c r="AE82" s="528">
        <f t="shared" si="17"/>
        <v>11.94500252</v>
      </c>
      <c r="AF82" s="528">
        <f t="shared" si="18"/>
        <v>67952.24058</v>
      </c>
      <c r="AG82" s="528">
        <f t="shared" si="19"/>
        <v>360940.903</v>
      </c>
      <c r="AH82" s="528">
        <f t="shared" si="20"/>
        <v>389813.42</v>
      </c>
      <c r="AI82" s="528">
        <f t="shared" ref="AI82:AJ82" si="204">AH82/H82</f>
        <v>68.52345476</v>
      </c>
      <c r="AJ82" s="526">
        <f t="shared" si="204"/>
        <v>0.5192290048</v>
      </c>
      <c r="AK82" s="526" t="str">
        <f>VLOOKUP(C82,'ABC Analysis Results'!$A$2:$B$140,2,0)</f>
        <v>A</v>
      </c>
      <c r="AL82" s="526" t="str">
        <f>VLOOKUP(C82,'ABC Analysis Results'!$A$2:$C$140,3,0)</f>
        <v>A</v>
      </c>
      <c r="AM82" s="227" t="str">
        <f>VLOOKUP(C82,'Scenario III - Product Substitu'!$C$2:$W$111,21,0)</f>
        <v>#N/A</v>
      </c>
      <c r="AN82" s="856">
        <f>SUMIF('Scenario III - Product Substitu'!$X$2:$X$111,C82,'Scenario III - Product Substitu'!$AG$2:$AG$111)</f>
        <v>0</v>
      </c>
      <c r="AO82" s="856">
        <f>SUMIF('Scenario III - Product Substitu'!$X$2:$X$111,C82,'Scenario III - Product Substitu'!$AH$2:$AH$111)</f>
        <v>0</v>
      </c>
      <c r="AP82" s="856">
        <f>SUMIF('Scenario III - Product Substitu'!$X$2:$X$111,C82,'Scenario III - Product Substitu'!$AI$2:$AI$111)</f>
        <v>0</v>
      </c>
      <c r="AQ82" s="856">
        <f t="shared" si="22"/>
        <v>5688.759</v>
      </c>
      <c r="AR82" s="856">
        <f t="shared" si="23"/>
        <v>5688.759</v>
      </c>
      <c r="AS82" s="856">
        <f t="shared" si="24"/>
        <v>5688.759</v>
      </c>
      <c r="AT82" s="717">
        <f t="shared" si="25"/>
        <v>750754.323</v>
      </c>
      <c r="AU82" s="717">
        <f t="shared" si="26"/>
        <v>750754.323</v>
      </c>
      <c r="AV82" s="717">
        <f t="shared" si="27"/>
        <v>750754.323</v>
      </c>
      <c r="AW82" s="717">
        <f t="shared" si="28"/>
        <v>225771.315</v>
      </c>
      <c r="AX82" s="717">
        <f t="shared" si="29"/>
        <v>225771.315</v>
      </c>
      <c r="AY82" s="717">
        <f t="shared" si="30"/>
        <v>225771.315</v>
      </c>
      <c r="AZ82" s="717">
        <f>VLOOKUP(C82,'Complexity Cost Adjustment'!$C$2:$AD$141,28, 0)*AQ82</f>
        <v>67217.34744</v>
      </c>
      <c r="BA82" s="717">
        <f>VLOOKUP(C82,'Complexity Cost Adjustment'!$C$2:$AD$141,28, 0)*AR82</f>
        <v>67217.34744</v>
      </c>
      <c r="BB82" s="717">
        <f>VLOOKUP(C82,'Complexity Cost Adjustment'!$C$2:$AD$141,28, 0)*AS82</f>
        <v>67217.34744</v>
      </c>
      <c r="BC82" s="717">
        <f>(AW82/$AW$88)*'Cost Distribution'!$B$13</f>
        <v>70340.94569</v>
      </c>
      <c r="BD82" s="717">
        <f>(AX82/$AX$88)*'Cost Distribution'!$B$13</f>
        <v>71033.37166</v>
      </c>
      <c r="BE82" s="717">
        <f>(AY82/$AY$88)*'Cost Distribution'!$B$13</f>
        <v>71733.09549</v>
      </c>
      <c r="BF82" s="717">
        <f>(AT82/$AT$88)*'Cost Distribution'!$B$22</f>
        <v>190345.8287</v>
      </c>
      <c r="BG82" s="717">
        <f>(AU82/$AU$88)*'Cost Distribution'!$B$22</f>
        <v>192498.7341</v>
      </c>
      <c r="BH82" s="717">
        <f>(AV82/$AV$88)*'Cost Distribution'!$B$22</f>
        <v>194675.2503</v>
      </c>
    </row>
    <row r="83" ht="14.25" customHeight="1">
      <c r="A83" s="269" t="s">
        <v>275</v>
      </c>
      <c r="B83" s="269" t="s">
        <v>306</v>
      </c>
      <c r="C83" s="269">
        <v>1811130.0</v>
      </c>
      <c r="D83" s="269" t="s">
        <v>257</v>
      </c>
      <c r="E83" s="269" t="s">
        <v>110</v>
      </c>
      <c r="F83" s="269">
        <v>20.276164761592895</v>
      </c>
      <c r="G83" s="259">
        <v>498317.532</v>
      </c>
      <c r="H83" s="132">
        <v>3784.087499999999</v>
      </c>
      <c r="I83" s="259">
        <f t="shared" si="3"/>
        <v>131.6876346</v>
      </c>
      <c r="J83" s="263">
        <v>118000.64320000002</v>
      </c>
      <c r="K83" s="263">
        <v>29792.241600000005</v>
      </c>
      <c r="L83" s="263">
        <f t="shared" si="4"/>
        <v>147792.8848</v>
      </c>
      <c r="M83" s="259">
        <f>VLOOKUP(C83,'Appendix A -  Costs'!$A$2:$G$141,7,0)</f>
        <v>44686.3024</v>
      </c>
      <c r="N83" s="259">
        <f t="shared" si="5"/>
        <v>11.80900346</v>
      </c>
      <c r="O83" s="263">
        <f t="shared" si="6"/>
        <v>192479.1872</v>
      </c>
      <c r="P83" s="259">
        <f t="shared" si="7"/>
        <v>50.86541662</v>
      </c>
      <c r="Q83" s="259">
        <f t="shared" si="8"/>
        <v>350524.6472</v>
      </c>
      <c r="R83" s="259">
        <f t="shared" ref="R83:S83" si="205">Q83/H83</f>
        <v>92.63122145</v>
      </c>
      <c r="S83" s="526">
        <f t="shared" si="205"/>
        <v>0.703416245</v>
      </c>
      <c r="T83" s="259">
        <f t="shared" si="10"/>
        <v>305838.3448</v>
      </c>
      <c r="U83" s="259">
        <f t="shared" si="11"/>
        <v>80.82221799</v>
      </c>
      <c r="V83" s="526">
        <f t="shared" si="12"/>
        <v>0.6137418918</v>
      </c>
      <c r="W83" s="527">
        <f t="shared" si="13"/>
        <v>1031.355568</v>
      </c>
      <c r="X83" s="528">
        <f t="shared" si="203"/>
        <v>252.6821142</v>
      </c>
      <c r="Y83" s="528">
        <f>VLOOKUP(C83,'Warehouse Order &amp; Sales Handlin'!$B$2:$J$141,9,0)</f>
        <v>3511.795825</v>
      </c>
      <c r="Z83" s="528">
        <f>VLOOKUP(C83,'Warehouse Order &amp; Sales Handlin'!$B$2:$K$141,10,0)</f>
        <v>756.2029549</v>
      </c>
      <c r="AA83" s="528">
        <f>VLOOKUP(C83,'Freight Cost'!$AR$2:$AS$141,2,0)</f>
        <v>25733.376</v>
      </c>
      <c r="AB83" s="528">
        <f>VLOOKUP(C83,'CI Cost'!EL130:EM269,2,0)</f>
        <v>10430.23254</v>
      </c>
      <c r="AC83" s="528">
        <f t="shared" si="15"/>
        <v>40684.28943</v>
      </c>
      <c r="AD83" s="528">
        <f t="shared" si="16"/>
        <v>10.7514135</v>
      </c>
      <c r="AE83" s="528">
        <f t="shared" si="17"/>
        <v>11.78154363</v>
      </c>
      <c r="AF83" s="528">
        <f t="shared" si="18"/>
        <v>44582.392</v>
      </c>
      <c r="AG83" s="528">
        <f t="shared" si="19"/>
        <v>233059.5662</v>
      </c>
      <c r="AH83" s="528">
        <f t="shared" si="20"/>
        <v>265257.9658</v>
      </c>
      <c r="AI83" s="528">
        <f t="shared" ref="AI83:AJ83" si="206">AH83/H83</f>
        <v>70.09826432</v>
      </c>
      <c r="AJ83" s="526">
        <f t="shared" si="206"/>
        <v>0.5323071109</v>
      </c>
      <c r="AK83" s="526" t="str">
        <f>VLOOKUP(C83,'ABC Analysis Results'!$A$2:$B$140,2,0)</f>
        <v>A</v>
      </c>
      <c r="AL83" s="526" t="str">
        <f>VLOOKUP(C83,'ABC Analysis Results'!$A$2:$C$140,3,0)</f>
        <v>A</v>
      </c>
      <c r="AM83" s="227" t="str">
        <f>VLOOKUP(C83,'Scenario III - Product Substitu'!$C$2:$W$111,21,0)</f>
        <v>#N/A</v>
      </c>
      <c r="AN83" s="856">
        <f>SUMIF('Scenario III - Product Substitu'!$X$2:$X$111,C83,'Scenario III - Product Substitu'!$AG$2:$AG$111)</f>
        <v>2013.886</v>
      </c>
      <c r="AO83" s="856">
        <f>SUMIF('Scenario III - Product Substitu'!$X$2:$X$111,C83,'Scenario III - Product Substitu'!$AH$2:$AH$111)</f>
        <v>1611.1088</v>
      </c>
      <c r="AP83" s="856">
        <f>SUMIF('Scenario III - Product Substitu'!$X$2:$X$111,C83,'Scenario III - Product Substitu'!$AI$2:$AI$111)</f>
        <v>1208.3316</v>
      </c>
      <c r="AQ83" s="856">
        <f t="shared" si="22"/>
        <v>5797.9735</v>
      </c>
      <c r="AR83" s="856">
        <f t="shared" si="23"/>
        <v>5395.1963</v>
      </c>
      <c r="AS83" s="856">
        <f t="shared" si="24"/>
        <v>4992.4191</v>
      </c>
      <c r="AT83" s="717">
        <f t="shared" si="25"/>
        <v>763521.4157</v>
      </c>
      <c r="AU83" s="717">
        <f t="shared" si="26"/>
        <v>710480.639</v>
      </c>
      <c r="AV83" s="717">
        <f t="shared" si="27"/>
        <v>657439.8622</v>
      </c>
      <c r="AW83" s="717">
        <f t="shared" si="28"/>
        <v>226448.0485</v>
      </c>
      <c r="AX83" s="717">
        <f t="shared" si="29"/>
        <v>210717.0157</v>
      </c>
      <c r="AY83" s="717">
        <f t="shared" si="30"/>
        <v>194985.983</v>
      </c>
      <c r="AZ83" s="717">
        <f>VLOOKUP(C83,'Complexity Cost Adjustment'!$C$2:$AD$141,28, 0)*AQ83</f>
        <v>62336.41056</v>
      </c>
      <c r="BA83" s="717">
        <f>VLOOKUP(C83,'Complexity Cost Adjustment'!$C$2:$AD$141,28, 0)*AR83</f>
        <v>58005.98634</v>
      </c>
      <c r="BB83" s="717">
        <f>VLOOKUP(C83,'Complexity Cost Adjustment'!$C$2:$AD$141,28, 0)*AS83</f>
        <v>53675.56211</v>
      </c>
      <c r="BC83" s="717">
        <f>(AW83/$AW$88)*'Cost Distribution'!$B$13</f>
        <v>70551.78767</v>
      </c>
      <c r="BD83" s="717">
        <f>(AX83/$AX$88)*'Cost Distribution'!$B$13</f>
        <v>66296.90798</v>
      </c>
      <c r="BE83" s="717">
        <f>(AY83/$AY$88)*'Cost Distribution'!$B$13</f>
        <v>61951.83891</v>
      </c>
      <c r="BF83" s="717">
        <f>(AT83/$AT$88)*'Cost Distribution'!$B$22</f>
        <v>193582.7903</v>
      </c>
      <c r="BG83" s="717">
        <f>(AU83/$AU$88)*'Cost Distribution'!$B$22</f>
        <v>182172.2758</v>
      </c>
      <c r="BH83" s="717">
        <f>(AV83/$AV$88)*'Cost Distribution'!$B$22</f>
        <v>170478.2321</v>
      </c>
    </row>
    <row r="84" ht="14.25" customHeight="1">
      <c r="A84" s="269" t="s">
        <v>275</v>
      </c>
      <c r="B84" s="269" t="s">
        <v>307</v>
      </c>
      <c r="C84" s="269">
        <v>1811131.0</v>
      </c>
      <c r="D84" s="269" t="s">
        <v>257</v>
      </c>
      <c r="E84" s="269" t="s">
        <v>110</v>
      </c>
      <c r="F84" s="269">
        <v>43.98046524125125</v>
      </c>
      <c r="G84" s="259">
        <v>629329.283</v>
      </c>
      <c r="H84" s="132">
        <v>6366.758999999999</v>
      </c>
      <c r="I84" s="259">
        <f t="shared" si="3"/>
        <v>98.84609783</v>
      </c>
      <c r="J84" s="263">
        <v>309053.36000000004</v>
      </c>
      <c r="K84" s="263">
        <v>74172.8064</v>
      </c>
      <c r="L84" s="263">
        <f t="shared" si="4"/>
        <v>383226.1664</v>
      </c>
      <c r="M84" s="259">
        <f>VLOOKUP(C84,'Appendix A -  Costs'!$A$2:$G$141,7,0)</f>
        <v>115871.3451</v>
      </c>
      <c r="N84" s="259">
        <f t="shared" si="5"/>
        <v>18.19942377</v>
      </c>
      <c r="O84" s="263">
        <f t="shared" si="6"/>
        <v>499097.5115</v>
      </c>
      <c r="P84" s="259">
        <f t="shared" si="7"/>
        <v>78.39114242</v>
      </c>
      <c r="Q84" s="259">
        <f t="shared" si="8"/>
        <v>246103.1166</v>
      </c>
      <c r="R84" s="259">
        <f t="shared" ref="R84:S84" si="207">Q84/H84</f>
        <v>38.65437919</v>
      </c>
      <c r="S84" s="526">
        <f t="shared" si="207"/>
        <v>0.3910561978</v>
      </c>
      <c r="T84" s="259">
        <f t="shared" si="10"/>
        <v>130231.7715</v>
      </c>
      <c r="U84" s="259">
        <f t="shared" si="11"/>
        <v>20.45495542</v>
      </c>
      <c r="V84" s="526">
        <f t="shared" si="12"/>
        <v>0.2069374094</v>
      </c>
      <c r="W84" s="527">
        <f t="shared" si="13"/>
        <v>3447.678914</v>
      </c>
      <c r="X84" s="528">
        <f t="shared" si="203"/>
        <v>844.681334</v>
      </c>
      <c r="Y84" s="528">
        <f>VLOOKUP(C84,'Warehouse Order &amp; Sales Handlin'!$B$2:$J$141,9,0)</f>
        <v>23032.46575</v>
      </c>
      <c r="Z84" s="528">
        <f>VLOOKUP(C84,'Warehouse Order &amp; Sales Handlin'!$B$2:$K$141,10,0)</f>
        <v>9238.807308</v>
      </c>
      <c r="AA84" s="528">
        <f>VLOOKUP(C84,'Freight Cost'!$AR$2:$AS$141,2,0)</f>
        <v>43358.976</v>
      </c>
      <c r="AB84" s="528">
        <f>VLOOKUP(C84,'CI Cost'!EL131:EM270,2,0)</f>
        <v>8180.80458</v>
      </c>
      <c r="AC84" s="528">
        <f t="shared" si="15"/>
        <v>84655.73497</v>
      </c>
      <c r="AD84" s="528">
        <f t="shared" si="16"/>
        <v>13.29651946</v>
      </c>
      <c r="AE84" s="528">
        <f t="shared" si="17"/>
        <v>18.16623094</v>
      </c>
      <c r="AF84" s="528">
        <f t="shared" si="18"/>
        <v>115660.0144</v>
      </c>
      <c r="AG84" s="528">
        <f t="shared" si="19"/>
        <v>583541.9157</v>
      </c>
      <c r="AH84" s="528">
        <f t="shared" si="20"/>
        <v>45787.36727</v>
      </c>
      <c r="AI84" s="528">
        <f t="shared" ref="AI84:AJ84" si="208">AH84/H84</f>
        <v>7.191628782</v>
      </c>
      <c r="AJ84" s="526">
        <f t="shared" si="208"/>
        <v>0.07275581878</v>
      </c>
      <c r="AK84" s="526" t="str">
        <f>VLOOKUP(C84,'ABC Analysis Results'!$A$2:$B$140,2,0)</f>
        <v>A</v>
      </c>
      <c r="AL84" s="526" t="str">
        <f>VLOOKUP(C84,'ABC Analysis Results'!$A$2:$C$140,3,0)</f>
        <v>C</v>
      </c>
      <c r="AM84" s="227" t="str">
        <f>VLOOKUP(C84,'Scenario III - Product Substitu'!$C$2:$W$111,21,0)</f>
        <v>K</v>
      </c>
      <c r="AN84" s="856">
        <f>SUMIF('Scenario III - Product Substitu'!$X$2:$X$111,C84,'Scenario III - Product Substitu'!$AG$2:$AG$111)</f>
        <v>0</v>
      </c>
      <c r="AO84" s="856">
        <f>SUMIF('Scenario III - Product Substitu'!$X$2:$X$111,C84,'Scenario III - Product Substitu'!$AH$2:$AH$111)</f>
        <v>0</v>
      </c>
      <c r="AP84" s="856">
        <f>SUMIF('Scenario III - Product Substitu'!$X$2:$X$111,C84,'Scenario III - Product Substitu'!$AI$2:$AI$111)</f>
        <v>0</v>
      </c>
      <c r="AQ84" s="856">
        <f t="shared" si="22"/>
        <v>6366.759</v>
      </c>
      <c r="AR84" s="856">
        <f t="shared" si="23"/>
        <v>6366.759</v>
      </c>
      <c r="AS84" s="856">
        <f t="shared" si="24"/>
        <v>6366.759</v>
      </c>
      <c r="AT84" s="717">
        <f t="shared" si="25"/>
        <v>629329.283</v>
      </c>
      <c r="AU84" s="717">
        <f t="shared" si="26"/>
        <v>629329.283</v>
      </c>
      <c r="AV84" s="717">
        <f t="shared" si="27"/>
        <v>629329.283</v>
      </c>
      <c r="AW84" s="717">
        <f t="shared" si="28"/>
        <v>383226.1664</v>
      </c>
      <c r="AX84" s="717">
        <f t="shared" si="29"/>
        <v>383226.1664</v>
      </c>
      <c r="AY84" s="717">
        <f t="shared" si="30"/>
        <v>383226.1664</v>
      </c>
      <c r="AZ84" s="717">
        <f>VLOOKUP(C84,'Complexity Cost Adjustment'!$C$2:$AD$141,28, 0)*AQ84</f>
        <v>84655.73497</v>
      </c>
      <c r="BA84" s="717">
        <f>VLOOKUP(C84,'Complexity Cost Adjustment'!$C$2:$AD$141,28, 0)*AR84</f>
        <v>84655.73497</v>
      </c>
      <c r="BB84" s="717">
        <f>VLOOKUP(C84,'Complexity Cost Adjustment'!$C$2:$AD$141,28, 0)*AS84</f>
        <v>84655.73497</v>
      </c>
      <c r="BC84" s="717">
        <f>(AW84/$AW$88)*'Cost Distribution'!$B$13</f>
        <v>119397.3245</v>
      </c>
      <c r="BD84" s="717">
        <f>(AX84/$AX$88)*'Cost Distribution'!$B$13</f>
        <v>120572.6543</v>
      </c>
      <c r="BE84" s="717">
        <f>(AY84/$AY$88)*'Cost Distribution'!$B$13</f>
        <v>121760.3715</v>
      </c>
      <c r="BF84" s="717">
        <f>(AT84/$AT$88)*'Cost Distribution'!$B$22</f>
        <v>159559.7924</v>
      </c>
      <c r="BG84" s="717">
        <f>(AU84/$AU$88)*'Cost Distribution'!$B$22</f>
        <v>161364.4924</v>
      </c>
      <c r="BH84" s="717">
        <f>(AV84/$AV$88)*'Cost Distribution'!$B$22</f>
        <v>163188.9847</v>
      </c>
    </row>
    <row r="85" ht="14.25" customHeight="1">
      <c r="A85" s="275" t="s">
        <v>275</v>
      </c>
      <c r="B85" s="275" t="s">
        <v>309</v>
      </c>
      <c r="C85" s="275">
        <v>1811133.0</v>
      </c>
      <c r="D85" s="275" t="s">
        <v>257</v>
      </c>
      <c r="E85" s="275" t="s">
        <v>547</v>
      </c>
      <c r="F85" s="275">
        <v>0.0</v>
      </c>
      <c r="G85" s="279">
        <v>340666.675</v>
      </c>
      <c r="H85" s="135">
        <v>2850.9560999999994</v>
      </c>
      <c r="I85" s="279">
        <f t="shared" si="3"/>
        <v>119.4920802</v>
      </c>
      <c r="J85" s="281">
        <v>137409.09600000002</v>
      </c>
      <c r="K85" s="281">
        <v>33005.126000000004</v>
      </c>
      <c r="L85" s="281">
        <f t="shared" si="4"/>
        <v>170414.222</v>
      </c>
      <c r="M85" s="259">
        <f>VLOOKUP(C85,'Appendix A -  Costs'!$A$2:$G$141,7,0)</f>
        <v>51526.03569</v>
      </c>
      <c r="N85" s="279">
        <f t="shared" si="5"/>
        <v>18.07324767</v>
      </c>
      <c r="O85" s="281">
        <f t="shared" si="6"/>
        <v>221940.2577</v>
      </c>
      <c r="P85" s="279">
        <f t="shared" si="7"/>
        <v>77.84765879</v>
      </c>
      <c r="Q85" s="279">
        <f t="shared" si="8"/>
        <v>170252.453</v>
      </c>
      <c r="R85" s="279">
        <f t="shared" ref="R85:S85" si="209">Q85/H85</f>
        <v>59.7176691</v>
      </c>
      <c r="S85" s="529">
        <f t="shared" si="209"/>
        <v>0.49976257</v>
      </c>
      <c r="T85" s="279">
        <f t="shared" si="10"/>
        <v>118726.4173</v>
      </c>
      <c r="U85" s="279">
        <f t="shared" si="11"/>
        <v>41.64442143</v>
      </c>
      <c r="V85" s="529">
        <f t="shared" si="12"/>
        <v>0.3485119797</v>
      </c>
      <c r="W85" s="530">
        <f t="shared" si="13"/>
        <v>0</v>
      </c>
      <c r="X85" s="533">
        <f t="shared" ref="X85:X87" si="212">((1/3)*W85*0.275)+((1/3)*W85*0.255)+((1/3)*W85*0.245)</f>
        <v>0</v>
      </c>
      <c r="Y85" s="531">
        <f>VLOOKUP(C85,'Warehouse Order &amp; Sales Handlin'!$B$2:$J$141,9,0)</f>
        <v>12555.40714</v>
      </c>
      <c r="Z85" s="531">
        <f>VLOOKUP(C85,'Warehouse Order &amp; Sales Handlin'!$B$2:$K$141,10,0)</f>
        <v>3615.116675</v>
      </c>
      <c r="AA85" s="531">
        <f>VLOOKUP(C85,'Freight Cost'!$AR$2:$AS$141,2,0)</f>
        <v>25116.48</v>
      </c>
      <c r="AB85" s="531">
        <f>VLOOKUP(C85,'CI Cost'!EL133:EM272,2,0)</f>
        <v>5045.139645</v>
      </c>
      <c r="AC85" s="528">
        <f t="shared" si="15"/>
        <v>46332.14346</v>
      </c>
      <c r="AD85" s="528">
        <f t="shared" si="16"/>
        <v>16.25144051</v>
      </c>
      <c r="AE85" s="531">
        <f t="shared" si="17"/>
        <v>18.05291942</v>
      </c>
      <c r="AF85" s="531">
        <f t="shared" si="18"/>
        <v>51468.08074</v>
      </c>
      <c r="AG85" s="531">
        <f t="shared" si="19"/>
        <v>268214.4462</v>
      </c>
      <c r="AH85" s="531">
        <f t="shared" si="20"/>
        <v>72452.22879</v>
      </c>
      <c r="AI85" s="531">
        <f t="shared" ref="AI85:AJ85" si="210">AH85/H85</f>
        <v>25.41330917</v>
      </c>
      <c r="AJ85" s="529">
        <f t="shared" si="210"/>
        <v>0.2126777701</v>
      </c>
      <c r="AK85" s="529" t="str">
        <f>VLOOKUP(C85,'ABC Analysis Results'!$A$2:$B$140,2,0)</f>
        <v>A</v>
      </c>
      <c r="AL85" s="529" t="str">
        <f>VLOOKUP(C85,'ABC Analysis Results'!$A$2:$C$140,3,0)</f>
        <v>B</v>
      </c>
      <c r="AM85" s="227" t="str">
        <f>VLOOKUP(C85,'Scenario III - Product Substitu'!$C$2:$W$111,21,0)</f>
        <v>K</v>
      </c>
      <c r="AN85" s="856">
        <f>SUMIF('Scenario III - Product Substitu'!$X$2:$X$111,C85,'Scenario III - Product Substitu'!$AG$2:$AG$111)</f>
        <v>508.8616</v>
      </c>
      <c r="AO85" s="856">
        <f>SUMIF('Scenario III - Product Substitu'!$X$2:$X$111,C85,'Scenario III - Product Substitu'!$AH$2:$AH$111)</f>
        <v>407.08928</v>
      </c>
      <c r="AP85" s="856">
        <f>SUMIF('Scenario III - Product Substitu'!$X$2:$X$111,C85,'Scenario III - Product Substitu'!$AI$2:$AI$111)</f>
        <v>305.31696</v>
      </c>
      <c r="AQ85" s="856">
        <f t="shared" si="22"/>
        <v>3359.8177</v>
      </c>
      <c r="AR85" s="856">
        <f t="shared" si="23"/>
        <v>3258.04538</v>
      </c>
      <c r="AS85" s="856">
        <f t="shared" si="24"/>
        <v>3156.27306</v>
      </c>
      <c r="AT85" s="717">
        <f t="shared" si="25"/>
        <v>401471.6061</v>
      </c>
      <c r="AU85" s="717">
        <f t="shared" si="26"/>
        <v>389310.6199</v>
      </c>
      <c r="AV85" s="717">
        <f t="shared" si="27"/>
        <v>377149.6337</v>
      </c>
      <c r="AW85" s="717">
        <f t="shared" si="28"/>
        <v>200831.1245</v>
      </c>
      <c r="AX85" s="717">
        <f t="shared" si="29"/>
        <v>194747.744</v>
      </c>
      <c r="AY85" s="717">
        <f t="shared" si="30"/>
        <v>188664.3635</v>
      </c>
      <c r="AZ85" s="717">
        <f>VLOOKUP(C85,'Complexity Cost Adjustment'!$C$2:$AD$141,28, 0)*AQ85</f>
        <v>54601.87748</v>
      </c>
      <c r="BA85" s="717">
        <f>VLOOKUP(C85,'Complexity Cost Adjustment'!$C$2:$AD$141,28, 0)*AR85</f>
        <v>52947.93068</v>
      </c>
      <c r="BB85" s="717">
        <f>VLOOKUP(C85,'Complexity Cost Adjustment'!$C$2:$AD$141,28, 0)*AS85</f>
        <v>51293.98388</v>
      </c>
      <c r="BC85" s="717">
        <f>(AW85/$AW$88)*'Cost Distribution'!$B$13</f>
        <v>62570.62028</v>
      </c>
      <c r="BD85" s="717">
        <f>(AX85/$AX$88)*'Cost Distribution'!$B$13</f>
        <v>61272.57078</v>
      </c>
      <c r="BE85" s="717">
        <f>(AY85/$AY$88)*'Cost Distribution'!$B$13</f>
        <v>59943.30502</v>
      </c>
      <c r="BF85" s="717">
        <f>(AT85/$AT$88)*'Cost Distribution'!$B$22</f>
        <v>101788.8852</v>
      </c>
      <c r="BG85" s="717">
        <f>(AU85/$AU$88)*'Cost Distribution'!$B$22</f>
        <v>99822.0046</v>
      </c>
      <c r="BH85" s="717">
        <f>(AV85/$AV$88)*'Cost Distribution'!$B$22</f>
        <v>97797.23818</v>
      </c>
    </row>
    <row r="86" ht="14.25" customHeight="1">
      <c r="A86" s="269" t="s">
        <v>310</v>
      </c>
      <c r="B86" s="269" t="s">
        <v>316</v>
      </c>
      <c r="C86" s="269">
        <v>1811136.0</v>
      </c>
      <c r="D86" s="269" t="s">
        <v>479</v>
      </c>
      <c r="E86" s="269" t="s">
        <v>547</v>
      </c>
      <c r="F86" s="269">
        <v>19.852377134707393</v>
      </c>
      <c r="G86" s="259">
        <v>189174.11099999998</v>
      </c>
      <c r="H86" s="132">
        <v>6531.4</v>
      </c>
      <c r="I86" s="259">
        <f t="shared" si="3"/>
        <v>28.96379199</v>
      </c>
      <c r="J86" s="263">
        <v>92111.12240000001</v>
      </c>
      <c r="K86" s="263">
        <v>24926.979000000003</v>
      </c>
      <c r="L86" s="263">
        <f t="shared" si="4"/>
        <v>117038.1014</v>
      </c>
      <c r="M86" s="259">
        <f>VLOOKUP(C86,'Appendix A -  Costs'!$A$2:$G$141,7,0)</f>
        <v>35387.35981</v>
      </c>
      <c r="N86" s="259">
        <f t="shared" si="5"/>
        <v>5.41803592</v>
      </c>
      <c r="O86" s="263">
        <f t="shared" si="6"/>
        <v>152425.4612</v>
      </c>
      <c r="P86" s="259">
        <f t="shared" si="7"/>
        <v>23.33733368</v>
      </c>
      <c r="Q86" s="259">
        <f t="shared" si="8"/>
        <v>72136.0096</v>
      </c>
      <c r="R86" s="259">
        <f t="shared" ref="R86:S86" si="211">Q86/H86</f>
        <v>11.04449423</v>
      </c>
      <c r="S86" s="526">
        <f t="shared" si="211"/>
        <v>0.3813207273</v>
      </c>
      <c r="T86" s="259">
        <f t="shared" si="10"/>
        <v>36748.64979</v>
      </c>
      <c r="U86" s="259">
        <f t="shared" si="11"/>
        <v>5.626458308</v>
      </c>
      <c r="V86" s="526">
        <f t="shared" si="12"/>
        <v>0.1942583454</v>
      </c>
      <c r="W86" s="527">
        <f t="shared" si="13"/>
        <v>463.3015496</v>
      </c>
      <c r="X86" s="532">
        <f t="shared" si="212"/>
        <v>119.6862336</v>
      </c>
      <c r="Y86" s="528">
        <f>VLOOKUP(C86,'Warehouse Order &amp; Sales Handlin'!$B$2:$J$141,9,0)</f>
        <v>3410.65873</v>
      </c>
      <c r="Z86" s="528">
        <f>VLOOKUP(C86,'Warehouse Order &amp; Sales Handlin'!$B$2:$K$141,10,0)</f>
        <v>693.6</v>
      </c>
      <c r="AA86" s="528">
        <f>VLOOKUP(C86,'Freight Cost'!$AR$2:$AS$141,2,0)</f>
        <v>11104.128</v>
      </c>
      <c r="AB86" s="528">
        <f>VLOOKUP(C86,'CI Cost'!EL136:EM275,2,0)</f>
        <v>43.89723</v>
      </c>
      <c r="AC86" s="528">
        <f t="shared" si="15"/>
        <v>15371.97019</v>
      </c>
      <c r="AD86" s="528">
        <f t="shared" si="16"/>
        <v>2.353549039</v>
      </c>
      <c r="AE86" s="528">
        <f t="shared" si="17"/>
        <v>5.417982896</v>
      </c>
      <c r="AF86" s="528">
        <f t="shared" si="18"/>
        <v>35387.01349</v>
      </c>
      <c r="AG86" s="528">
        <f t="shared" si="19"/>
        <v>167797.0851</v>
      </c>
      <c r="AH86" s="528">
        <f t="shared" si="20"/>
        <v>21377.02592</v>
      </c>
      <c r="AI86" s="528">
        <f t="shared" ref="AI86:AJ86" si="213">AH86/H86</f>
        <v>3.272962293</v>
      </c>
      <c r="AJ86" s="526">
        <f t="shared" si="213"/>
        <v>0.1130018574</v>
      </c>
      <c r="AK86" s="526" t="str">
        <f>VLOOKUP(C86,'ABC Analysis Results'!$A$2:$B$140,2,0)</f>
        <v>C</v>
      </c>
      <c r="AL86" s="526" t="str">
        <f>VLOOKUP(C86,'ABC Analysis Results'!$A$2:$C$140,3,0)</f>
        <v>C</v>
      </c>
      <c r="AM86" s="227" t="str">
        <f>VLOOKUP(C86,'Scenario III - Product Substitu'!$C$2:$W$111,21,0)</f>
        <v>K</v>
      </c>
      <c r="AN86" s="856">
        <f>SUMIF('Scenario III - Product Substitu'!$X$2:$X$111,C86,'Scenario III - Product Substitu'!$AG$2:$AG$111)</f>
        <v>0</v>
      </c>
      <c r="AO86" s="856">
        <f>SUMIF('Scenario III - Product Substitu'!$X$2:$X$111,C86,'Scenario III - Product Substitu'!$AH$2:$AH$111)</f>
        <v>0</v>
      </c>
      <c r="AP86" s="856">
        <f>SUMIF('Scenario III - Product Substitu'!$X$2:$X$111,C86,'Scenario III - Product Substitu'!$AI$2:$AI$111)</f>
        <v>0</v>
      </c>
      <c r="AQ86" s="856">
        <f t="shared" si="22"/>
        <v>6531.4</v>
      </c>
      <c r="AR86" s="856">
        <f t="shared" si="23"/>
        <v>6531.4</v>
      </c>
      <c r="AS86" s="856">
        <f t="shared" si="24"/>
        <v>6531.4</v>
      </c>
      <c r="AT86" s="717">
        <f t="shared" si="25"/>
        <v>189174.111</v>
      </c>
      <c r="AU86" s="717">
        <f t="shared" si="26"/>
        <v>189174.111</v>
      </c>
      <c r="AV86" s="717">
        <f t="shared" si="27"/>
        <v>189174.111</v>
      </c>
      <c r="AW86" s="717">
        <f t="shared" si="28"/>
        <v>117038.1014</v>
      </c>
      <c r="AX86" s="717">
        <f t="shared" si="29"/>
        <v>117038.1014</v>
      </c>
      <c r="AY86" s="717">
        <f t="shared" si="30"/>
        <v>117038.1014</v>
      </c>
      <c r="AZ86" s="717">
        <f>VLOOKUP(C86,'Complexity Cost Adjustment'!$C$2:$AD$141,28, 0)*AQ86</f>
        <v>15371.97019</v>
      </c>
      <c r="BA86" s="717">
        <f>VLOOKUP(C86,'Complexity Cost Adjustment'!$C$2:$AD$141,28, 0)*AR86</f>
        <v>15371.97019</v>
      </c>
      <c r="BB86" s="717">
        <f>VLOOKUP(C86,'Complexity Cost Adjustment'!$C$2:$AD$141,28, 0)*AS86</f>
        <v>15371.97019</v>
      </c>
      <c r="BC86" s="717">
        <f>(AW86/$AW$88)*'Cost Distribution'!$B$13</f>
        <v>36464.20155</v>
      </c>
      <c r="BD86" s="717">
        <f>(AX86/$AX$88)*'Cost Distribution'!$B$13</f>
        <v>36823.14981</v>
      </c>
      <c r="BE86" s="717">
        <f>(AY86/$AY$88)*'Cost Distribution'!$B$13</f>
        <v>37185.88122</v>
      </c>
      <c r="BF86" s="717">
        <f>(AT86/$AT$88)*'Cost Distribution'!$B$22</f>
        <v>47963.09769</v>
      </c>
      <c r="BG86" s="717">
        <f>(AU86/$AU$88)*'Cost Distribution'!$B$22</f>
        <v>48505.58401</v>
      </c>
      <c r="BH86" s="717">
        <f>(AV86/$AV$88)*'Cost Distribution'!$B$22</f>
        <v>49054.01978</v>
      </c>
    </row>
    <row r="87" ht="14.25" customHeight="1">
      <c r="A87" s="802" t="s">
        <v>310</v>
      </c>
      <c r="B87" s="802" t="s">
        <v>318</v>
      </c>
      <c r="C87" s="802">
        <v>1811138.0</v>
      </c>
      <c r="D87" s="802" t="s">
        <v>479</v>
      </c>
      <c r="E87" s="802" t="s">
        <v>547</v>
      </c>
      <c r="F87" s="802">
        <v>1.6862239006211177</v>
      </c>
      <c r="G87" s="803">
        <v>505548.43</v>
      </c>
      <c r="H87" s="804">
        <v>11486.800000000001</v>
      </c>
      <c r="I87" s="803">
        <f t="shared" si="3"/>
        <v>44.0112503</v>
      </c>
      <c r="J87" s="805">
        <v>249841.68</v>
      </c>
      <c r="K87" s="805">
        <v>63078.840000000004</v>
      </c>
      <c r="L87" s="805">
        <f t="shared" si="4"/>
        <v>312920.52</v>
      </c>
      <c r="M87" s="803">
        <f>VLOOKUP(C87,'Appendix A -  Costs'!$A$2:$G$141,7,0)</f>
        <v>94613.89838</v>
      </c>
      <c r="N87" s="803">
        <f t="shared" si="5"/>
        <v>8.236749867</v>
      </c>
      <c r="O87" s="805">
        <f t="shared" si="6"/>
        <v>407534.4184</v>
      </c>
      <c r="P87" s="803">
        <f t="shared" si="7"/>
        <v>35.47849866</v>
      </c>
      <c r="Q87" s="803">
        <f t="shared" si="8"/>
        <v>192627.91</v>
      </c>
      <c r="R87" s="803">
        <f t="shared" ref="R87:S87" si="214">Q87/H87</f>
        <v>16.76950151</v>
      </c>
      <c r="S87" s="806">
        <f t="shared" si="214"/>
        <v>0.38102761</v>
      </c>
      <c r="T87" s="803">
        <f t="shared" si="10"/>
        <v>98014.01162</v>
      </c>
      <c r="U87" s="803">
        <f t="shared" si="11"/>
        <v>8.532751647</v>
      </c>
      <c r="V87" s="806">
        <f t="shared" si="12"/>
        <v>0.1938766017</v>
      </c>
      <c r="W87" s="807">
        <f t="shared" si="13"/>
        <v>59.82469239</v>
      </c>
      <c r="X87" s="808">
        <f t="shared" si="212"/>
        <v>15.4547122</v>
      </c>
      <c r="Y87" s="809">
        <f>VLOOKUP(C87,'Warehouse Order &amp; Sales Handlin'!$B$2:$J$141,9,0)</f>
        <v>5743.106629</v>
      </c>
      <c r="Z87" s="809">
        <f>VLOOKUP(C87,'Warehouse Order &amp; Sales Handlin'!$B$2:$K$141,10,0)</f>
        <v>1108.94288</v>
      </c>
      <c r="AA87" s="809">
        <f>VLOOKUP(C87,'Freight Cost'!$AR$2:$AS$141,2,0)</f>
        <v>19828.8</v>
      </c>
      <c r="AB87" s="809">
        <f>VLOOKUP(C87,'CI Cost'!EL138:EM277,2,0)</f>
        <v>894.706995</v>
      </c>
      <c r="AC87" s="809">
        <f t="shared" si="15"/>
        <v>27591.01122</v>
      </c>
      <c r="AD87" s="809">
        <f t="shared" si="16"/>
        <v>2.401975417</v>
      </c>
      <c r="AE87" s="809">
        <f t="shared" si="17"/>
        <v>8.235106906</v>
      </c>
      <c r="AF87" s="809">
        <f t="shared" si="18"/>
        <v>94595.02601</v>
      </c>
      <c r="AG87" s="809">
        <f t="shared" si="19"/>
        <v>435106.5572</v>
      </c>
      <c r="AH87" s="809">
        <f t="shared" si="20"/>
        <v>70441.87277</v>
      </c>
      <c r="AI87" s="809">
        <f t="shared" ref="AI87:AJ87" si="215">AH87/H87</f>
        <v>6.132419192</v>
      </c>
      <c r="AJ87" s="806">
        <f t="shared" si="215"/>
        <v>0.1393375364</v>
      </c>
      <c r="AK87" s="806" t="str">
        <f>VLOOKUP(C87,'ABC Analysis Results'!$A$2:$B$140,2,0)</f>
        <v>B</v>
      </c>
      <c r="AL87" s="806" t="str">
        <f>VLOOKUP(C87,'ABC Analysis Results'!$A$2:$C$140,3,0)</f>
        <v>C</v>
      </c>
      <c r="AM87" s="810" t="str">
        <f>VLOOKUP(C87,'Scenario III - Product Substitu'!$C$2:$W$111,21,0)</f>
        <v>K</v>
      </c>
      <c r="AN87" s="857">
        <f>SUMIF('Scenario III - Product Substitu'!$X$2:$X$111,C87,'Scenario III - Product Substitu'!$AG$2:$AG$111)</f>
        <v>0</v>
      </c>
      <c r="AO87" s="857">
        <f>SUMIF('Scenario III - Product Substitu'!$X$2:$X$111,C87,'Scenario III - Product Substitu'!$AH$2:$AH$111)</f>
        <v>0</v>
      </c>
      <c r="AP87" s="856">
        <f>SUMIF('Scenario III - Product Substitu'!$X$2:$X$111,C87,'Scenario III - Product Substitu'!$AI$2:$AI$111)</f>
        <v>0</v>
      </c>
      <c r="AQ87" s="856">
        <f t="shared" si="22"/>
        <v>11486.8</v>
      </c>
      <c r="AR87" s="856">
        <f t="shared" si="23"/>
        <v>11486.8</v>
      </c>
      <c r="AS87" s="856">
        <f t="shared" si="24"/>
        <v>11486.8</v>
      </c>
      <c r="AT87" s="717">
        <f t="shared" si="25"/>
        <v>505548.43</v>
      </c>
      <c r="AU87" s="717">
        <f t="shared" si="26"/>
        <v>505548.43</v>
      </c>
      <c r="AV87" s="717">
        <f t="shared" si="27"/>
        <v>505548.43</v>
      </c>
      <c r="AW87" s="717">
        <f t="shared" si="28"/>
        <v>312920.52</v>
      </c>
      <c r="AX87" s="717">
        <f t="shared" si="29"/>
        <v>312920.52</v>
      </c>
      <c r="AY87" s="717">
        <f t="shared" si="30"/>
        <v>312920.52</v>
      </c>
      <c r="AZ87" s="717">
        <f>VLOOKUP(C87,'Complexity Cost Adjustment'!$C$2:$AD$141,28, 0)*AQ87</f>
        <v>27591.01122</v>
      </c>
      <c r="BA87" s="717">
        <f>VLOOKUP(C87,'Complexity Cost Adjustment'!$C$2:$AD$141,28, 0)*AR87</f>
        <v>27591.01122</v>
      </c>
      <c r="BB87" s="717">
        <f>VLOOKUP(C87,'Complexity Cost Adjustment'!$C$2:$AD$141,28, 0)*AS87</f>
        <v>27591.01122</v>
      </c>
      <c r="BC87" s="717">
        <f>(AW87/$AW$88)*'Cost Distribution'!$B$13</f>
        <v>97493.01103</v>
      </c>
      <c r="BD87" s="717">
        <f>(AX87/$AX$88)*'Cost Distribution'!$B$13</f>
        <v>98452.71796</v>
      </c>
      <c r="BE87" s="717">
        <f>(AY87/$AY$88)*'Cost Distribution'!$B$13</f>
        <v>99422.53975</v>
      </c>
      <c r="BF87" s="717">
        <f>(AT87/$AT$88)*'Cost Distribution'!$B$22</f>
        <v>128176.4646</v>
      </c>
      <c r="BG87" s="717">
        <f>(AU87/$AU$88)*'Cost Distribution'!$B$22</f>
        <v>129626.2037</v>
      </c>
      <c r="BH87" s="717">
        <f>(AV87/$AV$88)*'Cost Distribution'!$B$22</f>
        <v>131091.8421</v>
      </c>
    </row>
    <row r="88" ht="14.25" customHeight="1">
      <c r="A88" s="127"/>
      <c r="B88" s="127"/>
      <c r="C88" s="127"/>
      <c r="D88" s="127"/>
      <c r="E88" s="127"/>
      <c r="F88" s="127"/>
      <c r="G88" s="127"/>
      <c r="H88" s="127"/>
      <c r="I88" s="127"/>
      <c r="J88" s="127"/>
      <c r="K88" s="127"/>
      <c r="L88" s="132"/>
      <c r="M88" s="259">
        <f t="shared" ref="M88:N88" si="216">SUM(M2:M87)</f>
        <v>4485484.752</v>
      </c>
      <c r="N88" s="259">
        <f t="shared" si="216"/>
        <v>1398.983509</v>
      </c>
      <c r="O88" s="127"/>
      <c r="P88" s="127"/>
      <c r="Q88" s="534">
        <f>SUM(Q2:Q87)</f>
        <v>19599806.82</v>
      </c>
      <c r="R88" s="127"/>
      <c r="S88" s="127"/>
      <c r="T88" s="534">
        <f t="shared" ref="T88:U88" si="217">SUM(T2:T87)</f>
        <v>15114322.07</v>
      </c>
      <c r="U88" s="534">
        <f t="shared" si="217"/>
        <v>7171.112716</v>
      </c>
      <c r="V88" s="127"/>
      <c r="W88" s="535">
        <f t="shared" ref="W88:AJ88" si="218">SUM(W2:W87)</f>
        <v>2997885.882</v>
      </c>
      <c r="X88" s="536">
        <f t="shared" si="218"/>
        <v>787120.2225</v>
      </c>
      <c r="Y88" s="536">
        <f t="shared" si="218"/>
        <v>341605.1827</v>
      </c>
      <c r="Z88" s="536">
        <f t="shared" si="218"/>
        <v>85084.08092</v>
      </c>
      <c r="AA88" s="536">
        <f t="shared" si="218"/>
        <v>1654779.456</v>
      </c>
      <c r="AB88" s="536">
        <f t="shared" si="218"/>
        <v>288851.6968</v>
      </c>
      <c r="AC88" s="536">
        <f t="shared" si="218"/>
        <v>3157440.639</v>
      </c>
      <c r="AD88" s="536">
        <f t="shared" si="218"/>
        <v>1745.247029</v>
      </c>
      <c r="AE88" s="536">
        <f t="shared" si="218"/>
        <v>1397.757749</v>
      </c>
      <c r="AF88" s="536">
        <f t="shared" si="218"/>
        <v>4478806.522</v>
      </c>
      <c r="AG88" s="536">
        <f t="shared" si="218"/>
        <v>22471279.28</v>
      </c>
      <c r="AH88" s="536">
        <f t="shared" si="218"/>
        <v>11963559.66</v>
      </c>
      <c r="AI88" s="536">
        <f t="shared" si="218"/>
        <v>5427.091447</v>
      </c>
      <c r="AJ88" s="537">
        <f t="shared" si="218"/>
        <v>30.74836179</v>
      </c>
      <c r="AK88" s="536"/>
      <c r="AL88" s="536"/>
      <c r="AM88" s="341"/>
      <c r="AN88" s="858">
        <f t="shared" ref="AN88:AP88" si="219">SUM(AN2:AN87)</f>
        <v>18706.39064</v>
      </c>
      <c r="AO88" s="858">
        <f t="shared" si="219"/>
        <v>14432.55662</v>
      </c>
      <c r="AP88" s="858">
        <f t="shared" si="219"/>
        <v>10201.0298</v>
      </c>
      <c r="AQ88" s="858"/>
      <c r="AR88" s="858"/>
      <c r="AS88" s="858"/>
      <c r="AT88" s="859">
        <f t="shared" ref="AT88:BH88" si="220">SUM(AT2:AT87)</f>
        <v>36213755.47</v>
      </c>
      <c r="AU88" s="859">
        <f t="shared" si="220"/>
        <v>35808740.93</v>
      </c>
      <c r="AV88" s="859">
        <f t="shared" si="220"/>
        <v>35408390.57</v>
      </c>
      <c r="AW88" s="859">
        <f t="shared" si="220"/>
        <v>15493480.79</v>
      </c>
      <c r="AX88" s="859">
        <f t="shared" si="220"/>
        <v>15342451.94</v>
      </c>
      <c r="AY88" s="859">
        <f t="shared" si="220"/>
        <v>15192793.28</v>
      </c>
      <c r="AZ88" s="859">
        <f t="shared" si="220"/>
        <v>3302658.357</v>
      </c>
      <c r="BA88" s="859">
        <f t="shared" si="220"/>
        <v>3270130.07</v>
      </c>
      <c r="BB88" s="859">
        <f t="shared" si="220"/>
        <v>3237813.336</v>
      </c>
      <c r="BC88" s="859">
        <f t="shared" si="220"/>
        <v>4827123.812</v>
      </c>
      <c r="BD88" s="859">
        <f t="shared" si="220"/>
        <v>4827123.812</v>
      </c>
      <c r="BE88" s="859">
        <f t="shared" si="220"/>
        <v>4827123.812</v>
      </c>
      <c r="BF88" s="859">
        <f t="shared" si="220"/>
        <v>9181615.192</v>
      </c>
      <c r="BG88" s="859">
        <f t="shared" si="220"/>
        <v>9181615.192</v>
      </c>
      <c r="BH88" s="859">
        <f t="shared" si="220"/>
        <v>9181615.192</v>
      </c>
    </row>
    <row r="89" ht="14.25" customHeight="1">
      <c r="G89" s="137"/>
      <c r="M89" s="178"/>
      <c r="N89" s="178"/>
      <c r="O89" s="178"/>
      <c r="X89" s="294"/>
      <c r="Y89" s="293"/>
      <c r="Z89" s="293"/>
      <c r="AA89" s="293"/>
      <c r="AB89" s="293"/>
      <c r="AC89" s="293"/>
      <c r="AD89" s="293"/>
      <c r="AE89" s="293"/>
      <c r="AF89" s="293"/>
      <c r="AG89" s="293"/>
      <c r="AH89" s="293"/>
      <c r="AI89" s="293"/>
      <c r="AJ89" s="293"/>
      <c r="AK89" s="293"/>
      <c r="AL89" s="293"/>
      <c r="AM89" s="293"/>
      <c r="AN89" s="293"/>
      <c r="AO89" s="730"/>
      <c r="AP89" s="293"/>
      <c r="AQ89" s="293"/>
      <c r="AR89" s="293"/>
      <c r="AS89" s="293"/>
      <c r="AT89" s="293"/>
      <c r="AU89" s="167"/>
      <c r="AV89" s="167"/>
      <c r="AW89" s="167"/>
      <c r="AX89" s="167"/>
      <c r="AY89" s="167"/>
      <c r="AZ89" s="167"/>
      <c r="BA89" s="167"/>
      <c r="BB89" s="167"/>
      <c r="BC89" s="167"/>
      <c r="BD89" s="167"/>
      <c r="BE89" s="167"/>
      <c r="BF89" s="167"/>
      <c r="BG89" s="167"/>
      <c r="BH89" s="167"/>
      <c r="BI89" s="167"/>
    </row>
    <row r="90" ht="14.25" customHeight="1">
      <c r="A90" s="538" t="s">
        <v>662</v>
      </c>
      <c r="M90" s="178"/>
      <c r="N90" s="178"/>
      <c r="O90" s="178"/>
      <c r="X90" s="292"/>
      <c r="Y90" s="293"/>
      <c r="Z90" s="293"/>
      <c r="AA90" s="293"/>
      <c r="AB90" s="293"/>
      <c r="AC90" s="293"/>
      <c r="AD90" s="293"/>
      <c r="AE90" s="293"/>
      <c r="AF90" s="293"/>
      <c r="AG90" s="293"/>
      <c r="AH90" s="293"/>
      <c r="AI90" s="293"/>
      <c r="AJ90" s="293"/>
      <c r="AK90" s="293"/>
      <c r="AL90" s="293"/>
      <c r="AM90" s="293"/>
      <c r="AN90" s="293"/>
      <c r="AO90" s="730"/>
      <c r="AP90" s="293"/>
      <c r="AQ90" s="293"/>
      <c r="AR90" s="293"/>
      <c r="AS90" s="293"/>
      <c r="AT90" s="293"/>
      <c r="AU90" s="167"/>
      <c r="AV90" s="167"/>
      <c r="AW90" s="167"/>
      <c r="AX90" s="167"/>
      <c r="AY90" s="167"/>
      <c r="AZ90" s="167"/>
      <c r="BA90" s="167"/>
      <c r="BB90" s="167"/>
      <c r="BC90" s="167"/>
      <c r="BD90" s="167"/>
      <c r="BE90" s="167"/>
      <c r="BF90" s="167"/>
      <c r="BG90" s="167"/>
      <c r="BH90" s="167"/>
      <c r="BI90" s="167"/>
    </row>
    <row r="91" ht="14.25" customHeight="1">
      <c r="A91" s="538">
        <v>1.0</v>
      </c>
      <c r="B91" s="538">
        <v>2.0</v>
      </c>
      <c r="C91" s="538">
        <v>3.0</v>
      </c>
      <c r="D91" s="538">
        <v>4.0</v>
      </c>
      <c r="E91" s="538">
        <v>5.0</v>
      </c>
      <c r="F91" s="538">
        <v>6.0</v>
      </c>
      <c r="G91" s="538">
        <v>7.0</v>
      </c>
      <c r="H91" s="538">
        <v>8.0</v>
      </c>
      <c r="I91" s="538"/>
      <c r="J91" s="538">
        <v>9.0</v>
      </c>
      <c r="K91" s="538">
        <v>10.0</v>
      </c>
      <c r="L91" s="538">
        <v>11.0</v>
      </c>
      <c r="M91" s="538">
        <v>12.0</v>
      </c>
      <c r="N91" s="538">
        <v>13.0</v>
      </c>
      <c r="O91" s="538">
        <v>14.0</v>
      </c>
      <c r="P91" s="538">
        <v>15.0</v>
      </c>
      <c r="Q91" s="538">
        <v>16.0</v>
      </c>
      <c r="R91" s="538">
        <v>17.0</v>
      </c>
      <c r="S91" s="538">
        <v>18.0</v>
      </c>
      <c r="T91" s="538">
        <v>19.0</v>
      </c>
      <c r="U91" s="538">
        <v>20.0</v>
      </c>
      <c r="V91" s="538">
        <v>21.0</v>
      </c>
      <c r="W91" s="538">
        <v>22.0</v>
      </c>
      <c r="X91" s="538">
        <v>23.0</v>
      </c>
      <c r="Y91" s="538">
        <v>24.0</v>
      </c>
      <c r="Z91" s="538">
        <v>25.0</v>
      </c>
      <c r="AA91" s="538">
        <v>26.0</v>
      </c>
      <c r="AB91" s="538">
        <v>27.0</v>
      </c>
      <c r="AC91" s="538">
        <v>28.0</v>
      </c>
      <c r="AD91" s="538">
        <v>29.0</v>
      </c>
      <c r="AE91" s="538">
        <v>30.0</v>
      </c>
      <c r="AF91" s="538">
        <v>31.0</v>
      </c>
      <c r="AG91" s="538">
        <v>32.0</v>
      </c>
      <c r="AH91" s="538">
        <v>33.0</v>
      </c>
      <c r="AI91" s="538">
        <v>34.0</v>
      </c>
      <c r="AJ91" s="538">
        <v>35.0</v>
      </c>
      <c r="AK91" s="538">
        <v>36.0</v>
      </c>
      <c r="AL91" s="538">
        <v>37.0</v>
      </c>
      <c r="AM91" s="538">
        <v>38.0</v>
      </c>
      <c r="AN91" s="538"/>
      <c r="AO91" s="860"/>
      <c r="AP91" s="538"/>
      <c r="AQ91" s="538"/>
      <c r="AR91" s="538"/>
      <c r="AS91" s="538"/>
      <c r="AT91" s="538"/>
      <c r="AU91" s="861"/>
      <c r="AV91" s="861"/>
      <c r="AW91" s="861"/>
      <c r="AX91" s="861"/>
      <c r="AY91" s="861"/>
      <c r="AZ91" s="861"/>
      <c r="BA91" s="861"/>
      <c r="BB91" s="861"/>
      <c r="BC91" s="861"/>
      <c r="BD91" s="861"/>
      <c r="BE91" s="861"/>
      <c r="BF91" s="861"/>
      <c r="BG91" s="861"/>
      <c r="BH91" s="861"/>
      <c r="BI91" s="861"/>
    </row>
    <row r="92" ht="14.25" customHeight="1">
      <c r="M92" s="178"/>
      <c r="N92" s="178"/>
      <c r="O92" s="178"/>
      <c r="X92" s="292"/>
      <c r="Y92" s="293"/>
      <c r="Z92" s="293"/>
      <c r="AA92" s="293"/>
      <c r="AB92" s="293"/>
      <c r="AC92" s="293"/>
      <c r="AD92" s="293"/>
      <c r="AE92" s="293"/>
      <c r="AF92" s="293"/>
      <c r="AG92" s="293"/>
      <c r="AH92" s="293"/>
      <c r="AI92" s="293"/>
      <c r="AJ92" s="293"/>
      <c r="AK92" s="293"/>
      <c r="AL92" s="293"/>
      <c r="AM92" s="293"/>
      <c r="AN92" s="293"/>
      <c r="AO92" s="730"/>
      <c r="AP92" s="293"/>
      <c r="AQ92" s="293"/>
      <c r="AR92" s="293"/>
      <c r="AS92" s="293"/>
      <c r="AT92" s="293"/>
      <c r="AU92" s="167"/>
      <c r="AV92" s="167"/>
      <c r="AW92" s="167"/>
      <c r="AX92" s="167"/>
      <c r="AY92" s="167"/>
      <c r="AZ92" s="167"/>
      <c r="BA92" s="167"/>
      <c r="BB92" s="167"/>
      <c r="BC92" s="167"/>
      <c r="BD92" s="167"/>
      <c r="BE92" s="167"/>
      <c r="BF92" s="167"/>
      <c r="BG92" s="167"/>
      <c r="BH92" s="167"/>
      <c r="BI92" s="167"/>
    </row>
    <row r="93" ht="14.25" customHeight="1">
      <c r="M93" s="178"/>
      <c r="N93" s="178"/>
      <c r="O93" s="178"/>
      <c r="X93" s="292"/>
      <c r="Y93" s="293"/>
      <c r="Z93" s="293"/>
      <c r="AA93" s="293"/>
      <c r="AB93" s="293"/>
      <c r="AC93" s="293"/>
      <c r="AD93" s="293"/>
      <c r="AE93" s="293"/>
      <c r="AF93" s="293"/>
      <c r="AG93" s="293"/>
      <c r="AH93" s="293"/>
      <c r="AI93" s="293"/>
      <c r="AJ93" s="293"/>
      <c r="AK93" s="293"/>
      <c r="AL93" s="293"/>
      <c r="AM93" s="293"/>
      <c r="AN93" s="293"/>
      <c r="AO93" s="730"/>
      <c r="AP93" s="293"/>
      <c r="AQ93" s="293"/>
      <c r="AR93" s="293"/>
      <c r="AS93" s="293"/>
      <c r="AT93" s="293"/>
      <c r="AU93" s="167"/>
      <c r="AV93" s="167"/>
      <c r="AW93" s="167"/>
      <c r="AX93" s="167"/>
      <c r="AY93" s="167"/>
      <c r="AZ93" s="167"/>
      <c r="BA93" s="167"/>
      <c r="BB93" s="167"/>
      <c r="BC93" s="167"/>
      <c r="BD93" s="167"/>
      <c r="BE93" s="167"/>
      <c r="BF93" s="167"/>
      <c r="BG93" s="167"/>
      <c r="BH93" s="167"/>
      <c r="BI93" s="167"/>
    </row>
    <row r="94" ht="14.25" customHeight="1">
      <c r="J94" s="862"/>
      <c r="K94" s="862"/>
      <c r="L94" s="863"/>
      <c r="N94" s="864"/>
      <c r="P94" s="865"/>
      <c r="X94" s="866" t="s">
        <v>76</v>
      </c>
      <c r="Y94" s="867" t="s">
        <v>799</v>
      </c>
      <c r="Z94" s="868" t="s">
        <v>789</v>
      </c>
      <c r="AA94" s="869" t="s">
        <v>661</v>
      </c>
      <c r="AB94" s="293"/>
      <c r="AC94" s="293"/>
      <c r="AD94" s="293"/>
      <c r="AE94" s="293"/>
      <c r="AF94" s="293"/>
      <c r="AG94" s="293"/>
      <c r="AH94" s="293"/>
      <c r="AI94" s="293"/>
      <c r="AJ94" s="293"/>
      <c r="AK94" s="293"/>
      <c r="AL94" s="293"/>
      <c r="AM94" s="293"/>
      <c r="AN94" s="293"/>
      <c r="AO94" s="730"/>
      <c r="AP94" s="293"/>
      <c r="AQ94" s="293"/>
      <c r="AR94" s="293"/>
      <c r="AS94" s="293"/>
      <c r="AT94" s="293"/>
      <c r="AU94" s="167"/>
      <c r="AV94" s="167"/>
      <c r="AW94" s="167"/>
      <c r="AX94" s="167"/>
      <c r="AY94" s="167"/>
      <c r="AZ94" s="167"/>
      <c r="BA94" s="167"/>
      <c r="BB94" s="167"/>
      <c r="BC94" s="167"/>
      <c r="BD94" s="167"/>
      <c r="BE94" s="167"/>
      <c r="BF94" s="167"/>
      <c r="BG94" s="167"/>
      <c r="BH94" s="167"/>
      <c r="BI94" s="167"/>
    </row>
    <row r="95" ht="14.25" customHeight="1">
      <c r="D95" s="733" t="s">
        <v>767</v>
      </c>
      <c r="E95" s="734" t="s">
        <v>768</v>
      </c>
      <c r="F95" s="735" t="s">
        <v>769</v>
      </c>
      <c r="G95" s="736" t="s">
        <v>770</v>
      </c>
      <c r="H95" s="737" t="s">
        <v>771</v>
      </c>
      <c r="I95" s="870"/>
      <c r="J95" s="871"/>
      <c r="K95" s="872"/>
      <c r="L95" s="873" t="s">
        <v>571</v>
      </c>
      <c r="M95" s="874" t="s">
        <v>572</v>
      </c>
      <c r="N95" s="875" t="s">
        <v>573</v>
      </c>
      <c r="O95" s="876" t="s">
        <v>577</v>
      </c>
      <c r="P95" s="865"/>
      <c r="Q95" s="865"/>
      <c r="S95" s="366" t="s">
        <v>77</v>
      </c>
      <c r="T95" s="366" t="s">
        <v>787</v>
      </c>
      <c r="X95" s="270">
        <v>1811106.0</v>
      </c>
      <c r="Y95" s="274" t="s">
        <v>554</v>
      </c>
      <c r="Z95" s="166">
        <f t="shared" ref="Z95:Z180" si="222">VLOOKUP(X95,$C$2:$AJ$87,34,0)</f>
        <v>-0.0374846047</v>
      </c>
      <c r="AA95" s="877" t="str">
        <f t="shared" ref="AA95:AA180" si="223">VLOOKUP(X95,$C$2:$AL$87,36,0)</f>
        <v>C</v>
      </c>
      <c r="AB95" s="293"/>
      <c r="AC95" s="293"/>
      <c r="AD95" s="293"/>
      <c r="AE95" s="293"/>
      <c r="AF95" s="293"/>
      <c r="AG95" s="293"/>
      <c r="AH95" s="293"/>
      <c r="AI95" s="293"/>
      <c r="AJ95" s="293"/>
      <c r="AK95" s="293"/>
      <c r="AL95" s="293"/>
      <c r="AM95" s="293"/>
      <c r="AN95" s="293"/>
      <c r="AO95" s="730"/>
      <c r="AP95" s="293"/>
      <c r="AQ95" s="293"/>
      <c r="AR95" s="293"/>
      <c r="AS95" s="293"/>
      <c r="AT95" s="293"/>
      <c r="AU95" s="167"/>
      <c r="AV95" s="167"/>
      <c r="AW95" s="167"/>
      <c r="AX95" s="167"/>
      <c r="AY95" s="167"/>
      <c r="AZ95" s="167"/>
      <c r="BA95" s="167"/>
      <c r="BB95" s="167"/>
      <c r="BC95" s="167"/>
      <c r="BD95" s="167"/>
      <c r="BE95" s="167"/>
      <c r="BF95" s="167"/>
      <c r="BG95" s="167"/>
      <c r="BH95" s="167"/>
      <c r="BI95" s="167"/>
    </row>
    <row r="96" ht="14.25" customHeight="1">
      <c r="D96" s="738" t="s">
        <v>772</v>
      </c>
      <c r="E96" s="739">
        <f t="shared" ref="E96:G96" si="221">AT88</f>
        <v>36213755.47</v>
      </c>
      <c r="F96" s="740">
        <f t="shared" si="221"/>
        <v>35808740.93</v>
      </c>
      <c r="G96" s="741">
        <f t="shared" si="221"/>
        <v>35408390.57</v>
      </c>
      <c r="H96" s="742">
        <f>'Cost Distribution'!B4</f>
        <v>38633346.5</v>
      </c>
      <c r="J96" s="738" t="s">
        <v>96</v>
      </c>
      <c r="K96" s="878" t="s">
        <v>800</v>
      </c>
      <c r="L96" s="879">
        <f>COUNTIFS($A$2:$A$87,J96,$AL$2:$AL$87,"A")</f>
        <v>5</v>
      </c>
      <c r="M96" s="880">
        <f>COUNTIFS($A$2:$A$87,J96,$AL$2:$AL$87,"B")</f>
        <v>5</v>
      </c>
      <c r="N96" s="881">
        <f>COUNTIFS($A$2:$A$87,J96,$AL$2:$AL$87,"C")</f>
        <v>8</v>
      </c>
      <c r="O96" s="882">
        <f t="shared" ref="O96:O97" si="224">SUM(L96:N96)</f>
        <v>18</v>
      </c>
      <c r="P96" s="883"/>
      <c r="Q96" s="883"/>
      <c r="S96" s="56" t="s">
        <v>96</v>
      </c>
      <c r="T96" s="127">
        <f t="shared" ref="T96:T105" si="225">COUNTIF($A$2:$A$87,S96)</f>
        <v>18</v>
      </c>
      <c r="X96" s="270">
        <v>1811033.0</v>
      </c>
      <c r="Y96" s="274" t="s">
        <v>152</v>
      </c>
      <c r="Z96" s="166">
        <f t="shared" si="222"/>
        <v>-0.03422997063</v>
      </c>
      <c r="AA96" s="877" t="str">
        <f t="shared" si="223"/>
        <v>C</v>
      </c>
      <c r="AB96" s="293"/>
      <c r="AC96" s="293"/>
      <c r="AD96" s="293"/>
      <c r="AE96" s="293"/>
      <c r="AF96" s="293"/>
      <c r="AG96" s="293"/>
      <c r="AH96" s="293"/>
      <c r="AI96" s="293"/>
      <c r="AJ96" s="293"/>
      <c r="AK96" s="293"/>
      <c r="AL96" s="293"/>
      <c r="AM96" s="293"/>
      <c r="AN96" s="293"/>
      <c r="AO96" s="730"/>
      <c r="AP96" s="293"/>
      <c r="AQ96" s="293"/>
      <c r="AR96" s="293"/>
      <c r="AS96" s="293"/>
      <c r="AT96" s="293"/>
      <c r="AU96" s="167"/>
      <c r="AV96" s="167"/>
      <c r="AW96" s="167"/>
      <c r="AX96" s="167"/>
      <c r="AY96" s="167"/>
      <c r="AZ96" s="167"/>
      <c r="BA96" s="167"/>
      <c r="BB96" s="167"/>
      <c r="BC96" s="167"/>
      <c r="BD96" s="167"/>
      <c r="BE96" s="167"/>
      <c r="BF96" s="167"/>
      <c r="BG96" s="167"/>
      <c r="BH96" s="167"/>
      <c r="BI96" s="167"/>
    </row>
    <row r="97" ht="14.25" customHeight="1">
      <c r="D97" s="738" t="s">
        <v>773</v>
      </c>
      <c r="E97" s="739">
        <f>E96-H96</f>
        <v>-2419591.023</v>
      </c>
      <c r="F97" s="740">
        <f>F96-H96</f>
        <v>-2824605.563</v>
      </c>
      <c r="G97" s="741">
        <f>G96-H96</f>
        <v>-3224955.925</v>
      </c>
      <c r="H97" s="746" t="s">
        <v>774</v>
      </c>
      <c r="I97" s="354"/>
      <c r="J97" s="738"/>
      <c r="K97" s="878" t="s">
        <v>801</v>
      </c>
      <c r="L97" s="879">
        <f>COUNTIFS('Complexity Cost Adjustment'!$A$2:$A$141,J96,'Complexity Cost Adjustment'!$AL$2:$AL$141,"A")</f>
        <v>5</v>
      </c>
      <c r="M97" s="880">
        <f>COUNTIFS('Complexity Cost Adjustment'!$A$2:$A$141,J96,'Complexity Cost Adjustment'!$AL$2:$AL$141,"B")</f>
        <v>5</v>
      </c>
      <c r="N97" s="881">
        <f>COUNTIFS('Complexity Cost Adjustment'!$A$2:$A$141,J96,'Complexity Cost Adjustment'!$AL$2:$AL$141,"C")</f>
        <v>10</v>
      </c>
      <c r="O97" s="882">
        <f t="shared" si="224"/>
        <v>20</v>
      </c>
      <c r="P97" s="883"/>
      <c r="Q97" s="883"/>
      <c r="S97" s="56" t="s">
        <v>133</v>
      </c>
      <c r="T97" s="127">
        <f t="shared" si="225"/>
        <v>8</v>
      </c>
      <c r="X97" s="270">
        <v>1811017.0</v>
      </c>
      <c r="Y97" s="274" t="s">
        <v>129</v>
      </c>
      <c r="Z97" s="166">
        <f t="shared" si="222"/>
        <v>-0.003980285501</v>
      </c>
      <c r="AA97" s="877" t="str">
        <f t="shared" si="223"/>
        <v>C</v>
      </c>
      <c r="AB97" s="293"/>
      <c r="AC97" s="293"/>
      <c r="AD97" s="293"/>
      <c r="AE97" s="293"/>
      <c r="AF97" s="293"/>
      <c r="AG97" s="293"/>
      <c r="AH97" s="293"/>
      <c r="AI97" s="293"/>
      <c r="AJ97" s="293"/>
      <c r="AK97" s="293"/>
      <c r="AL97" s="293"/>
      <c r="AM97" s="293"/>
      <c r="AN97" s="293"/>
      <c r="AO97" s="730"/>
      <c r="AP97" s="293"/>
      <c r="AQ97" s="293"/>
      <c r="AR97" s="293"/>
      <c r="AS97" s="293"/>
      <c r="AT97" s="293"/>
      <c r="AU97" s="167"/>
      <c r="AV97" s="167"/>
      <c r="AW97" s="167"/>
      <c r="AX97" s="167"/>
      <c r="AY97" s="167"/>
      <c r="AZ97" s="167"/>
      <c r="BA97" s="167"/>
      <c r="BB97" s="167"/>
      <c r="BC97" s="167"/>
      <c r="BD97" s="167"/>
      <c r="BE97" s="167"/>
      <c r="BF97" s="167"/>
      <c r="BG97" s="167"/>
      <c r="BH97" s="167"/>
      <c r="BI97" s="167"/>
    </row>
    <row r="98" ht="14.25" customHeight="1">
      <c r="D98" s="738" t="s">
        <v>775</v>
      </c>
      <c r="E98" s="739">
        <f t="shared" ref="E98:G98" si="226">AW88</f>
        <v>15493480.79</v>
      </c>
      <c r="F98" s="740">
        <f t="shared" si="226"/>
        <v>15342451.94</v>
      </c>
      <c r="G98" s="741">
        <f t="shared" si="226"/>
        <v>15192793.28</v>
      </c>
      <c r="H98" s="742">
        <f>'Cost Distribution'!B11</f>
        <v>17596894.24</v>
      </c>
      <c r="I98" s="354"/>
      <c r="J98" s="738"/>
      <c r="K98" s="878"/>
      <c r="L98" s="884"/>
      <c r="M98" s="881"/>
      <c r="N98" s="880"/>
      <c r="O98" s="882"/>
      <c r="P98" s="883"/>
      <c r="Q98" s="883"/>
      <c r="S98" s="56" t="s">
        <v>163</v>
      </c>
      <c r="T98" s="127">
        <f t="shared" si="225"/>
        <v>7</v>
      </c>
      <c r="X98" s="270">
        <v>1811022.0</v>
      </c>
      <c r="Y98" s="274" t="s">
        <v>138</v>
      </c>
      <c r="Z98" s="166">
        <f t="shared" si="222"/>
        <v>0.0213768982</v>
      </c>
      <c r="AA98" s="877" t="str">
        <f t="shared" si="223"/>
        <v>C</v>
      </c>
      <c r="AB98" s="293"/>
      <c r="AC98" s="293"/>
      <c r="AD98" s="293"/>
      <c r="AE98" s="293"/>
      <c r="AF98" s="293"/>
      <c r="AG98" s="293"/>
      <c r="AH98" s="293"/>
      <c r="AI98" s="293"/>
      <c r="AJ98" s="293"/>
      <c r="AK98" s="293"/>
      <c r="AL98" s="293"/>
      <c r="AM98" s="293"/>
      <c r="AN98" s="293"/>
      <c r="AO98" s="730"/>
      <c r="AP98" s="293"/>
      <c r="AQ98" s="293"/>
      <c r="AR98" s="293"/>
      <c r="AS98" s="293"/>
      <c r="AT98" s="293"/>
      <c r="AU98" s="167"/>
      <c r="AV98" s="167"/>
      <c r="AW98" s="167"/>
      <c r="AX98" s="167"/>
      <c r="AY98" s="167"/>
      <c r="AZ98" s="167"/>
      <c r="BA98" s="167"/>
      <c r="BB98" s="167"/>
      <c r="BC98" s="167"/>
      <c r="BD98" s="167"/>
      <c r="BE98" s="167"/>
      <c r="BF98" s="167"/>
      <c r="BG98" s="167"/>
      <c r="BH98" s="167"/>
      <c r="BI98" s="167"/>
    </row>
    <row r="99" ht="14.25" customHeight="1">
      <c r="D99" s="738" t="s">
        <v>682</v>
      </c>
      <c r="E99" s="739">
        <f t="shared" ref="E99:G99" si="227">AZ88</f>
        <v>3302658.357</v>
      </c>
      <c r="F99" s="740">
        <f t="shared" si="227"/>
        <v>3270130.07</v>
      </c>
      <c r="G99" s="741">
        <f t="shared" si="227"/>
        <v>3237813.336</v>
      </c>
      <c r="H99" s="742">
        <f>'Cost Distribution'!B10</f>
        <v>4380423.166</v>
      </c>
      <c r="J99" s="738" t="s">
        <v>133</v>
      </c>
      <c r="K99" s="878" t="s">
        <v>800</v>
      </c>
      <c r="L99" s="879">
        <f>COUNTIFS($A$2:$A$87,J99,$AL$2:$AL$87,"A")</f>
        <v>2</v>
      </c>
      <c r="M99" s="880">
        <f>COUNTIFS($A$2:$A$87,J99,$AL$2:$AL$87,"B")</f>
        <v>1</v>
      </c>
      <c r="N99" s="881">
        <f>COUNTIFS($A$2:$A$87,J99,$AL$2:$AL$87,"C")</f>
        <v>5</v>
      </c>
      <c r="O99" s="882">
        <f t="shared" ref="O99:O100" si="229">SUM(L99:N99)</f>
        <v>8</v>
      </c>
      <c r="P99" s="883"/>
      <c r="Q99" s="883"/>
      <c r="S99" s="56" t="s">
        <v>179</v>
      </c>
      <c r="T99" s="127">
        <f t="shared" si="225"/>
        <v>16</v>
      </c>
      <c r="X99" s="270">
        <v>1811116.0</v>
      </c>
      <c r="Y99" s="274" t="s">
        <v>288</v>
      </c>
      <c r="Z99" s="166">
        <f t="shared" si="222"/>
        <v>0.02621431185</v>
      </c>
      <c r="AA99" s="877" t="str">
        <f t="shared" si="223"/>
        <v>C</v>
      </c>
      <c r="AB99" s="293"/>
      <c r="AC99" s="293"/>
      <c r="AD99" s="293"/>
      <c r="AE99" s="293"/>
      <c r="AF99" s="293"/>
      <c r="AG99" s="293"/>
      <c r="AH99" s="293"/>
      <c r="AI99" s="293"/>
      <c r="AJ99" s="293"/>
      <c r="AK99" s="293"/>
      <c r="AL99" s="293"/>
      <c r="AM99" s="293"/>
      <c r="AN99" s="293"/>
      <c r="AO99" s="730"/>
      <c r="AP99" s="293"/>
      <c r="AQ99" s="293"/>
      <c r="AR99" s="293"/>
      <c r="AS99" s="293"/>
      <c r="AT99" s="293"/>
      <c r="AU99" s="167"/>
      <c r="AV99" s="167"/>
      <c r="AW99" s="167"/>
      <c r="AX99" s="167"/>
      <c r="AY99" s="167"/>
      <c r="AZ99" s="167"/>
      <c r="BA99" s="167"/>
      <c r="BB99" s="167"/>
      <c r="BC99" s="167"/>
      <c r="BD99" s="167"/>
      <c r="BE99" s="167"/>
      <c r="BF99" s="167"/>
      <c r="BG99" s="167"/>
      <c r="BH99" s="167"/>
      <c r="BI99" s="167"/>
    </row>
    <row r="100" ht="14.25" customHeight="1">
      <c r="D100" s="738" t="s">
        <v>776</v>
      </c>
      <c r="E100" s="739">
        <f>BC88+BF88</f>
        <v>14008739</v>
      </c>
      <c r="F100" s="740">
        <f t="shared" ref="F100:G100" si="228">E100</f>
        <v>14008739</v>
      </c>
      <c r="G100" s="741">
        <f t="shared" si="228"/>
        <v>14008739</v>
      </c>
      <c r="H100" s="742">
        <f>'Cost Distribution'!B21</f>
        <v>14008739</v>
      </c>
      <c r="J100" s="759"/>
      <c r="K100" s="878" t="s">
        <v>801</v>
      </c>
      <c r="L100" s="879">
        <f>COUNTIFS('Complexity Cost Adjustment'!$A$2:$A$141,J99,'Complexity Cost Adjustment'!$AL$2:$AL$141,"A")</f>
        <v>2</v>
      </c>
      <c r="M100" s="880">
        <f>COUNTIFS('Complexity Cost Adjustment'!$A$2:$A$141,J99,'Complexity Cost Adjustment'!$AL$2:$AL$141,"B")</f>
        <v>1</v>
      </c>
      <c r="N100" s="881">
        <f>COUNTIFS('Complexity Cost Adjustment'!$A$2:$A$141,J99,'Complexity Cost Adjustment'!$AL$2:$AL$141,"C")</f>
        <v>20</v>
      </c>
      <c r="O100" s="882">
        <f t="shared" si="229"/>
        <v>23</v>
      </c>
      <c r="P100" s="883"/>
      <c r="Q100" s="883"/>
      <c r="S100" s="56" t="s">
        <v>202</v>
      </c>
      <c r="T100" s="127">
        <f t="shared" si="225"/>
        <v>8</v>
      </c>
      <c r="X100" s="270">
        <v>1811068.0</v>
      </c>
      <c r="Y100" s="274" t="s">
        <v>195</v>
      </c>
      <c r="Z100" s="166">
        <f t="shared" si="222"/>
        <v>0.04063572644</v>
      </c>
      <c r="AA100" s="877" t="str">
        <f t="shared" si="223"/>
        <v>C</v>
      </c>
      <c r="AB100" s="293"/>
      <c r="AC100" s="293"/>
      <c r="AD100" s="293"/>
      <c r="AE100" s="293"/>
      <c r="AF100" s="293"/>
      <c r="AG100" s="293"/>
      <c r="AH100" s="293"/>
      <c r="AI100" s="293"/>
      <c r="AJ100" s="293"/>
      <c r="AK100" s="293"/>
      <c r="AL100" s="293"/>
      <c r="AM100" s="293"/>
      <c r="AN100" s="293"/>
      <c r="AO100" s="730"/>
      <c r="AP100" s="293"/>
      <c r="AQ100" s="293"/>
      <c r="AR100" s="293"/>
      <c r="AS100" s="293"/>
      <c r="AT100" s="293"/>
      <c r="AU100" s="167"/>
      <c r="AV100" s="167"/>
      <c r="AW100" s="167"/>
      <c r="AX100" s="167"/>
      <c r="AY100" s="167"/>
      <c r="AZ100" s="167"/>
      <c r="BA100" s="167"/>
      <c r="BB100" s="167"/>
      <c r="BC100" s="167"/>
      <c r="BD100" s="167"/>
      <c r="BE100" s="167"/>
      <c r="BF100" s="167"/>
      <c r="BG100" s="167"/>
      <c r="BH100" s="167"/>
      <c r="BI100" s="167"/>
    </row>
    <row r="101" ht="14.25" customHeight="1">
      <c r="D101" s="747" t="s">
        <v>777</v>
      </c>
      <c r="E101" s="748">
        <f t="shared" ref="E101:G101" si="230">E98+E99+E100</f>
        <v>32804878.15</v>
      </c>
      <c r="F101" s="749">
        <f t="shared" si="230"/>
        <v>32621321.01</v>
      </c>
      <c r="G101" s="750">
        <f t="shared" si="230"/>
        <v>32439345.62</v>
      </c>
      <c r="H101" s="751">
        <f>H100+H99+H98</f>
        <v>35986056.41</v>
      </c>
      <c r="J101" s="885"/>
      <c r="K101" s="878"/>
      <c r="L101" s="886"/>
      <c r="M101" s="881"/>
      <c r="N101" s="880"/>
      <c r="O101" s="882"/>
      <c r="P101" s="883"/>
      <c r="Q101" s="883"/>
      <c r="S101" s="56" t="s">
        <v>227</v>
      </c>
      <c r="T101" s="127">
        <f t="shared" si="225"/>
        <v>9</v>
      </c>
      <c r="X101" s="270">
        <v>1811131.0</v>
      </c>
      <c r="Y101" s="274" t="s">
        <v>307</v>
      </c>
      <c r="Z101" s="166">
        <f t="shared" si="222"/>
        <v>0.07275581878</v>
      </c>
      <c r="AA101" s="877" t="str">
        <f t="shared" si="223"/>
        <v>C</v>
      </c>
      <c r="AB101" s="293"/>
      <c r="AC101" s="887"/>
      <c r="AD101" s="293"/>
      <c r="AE101" s="293"/>
      <c r="AF101" s="293"/>
      <c r="AG101" s="293"/>
      <c r="AH101" s="293"/>
      <c r="AI101" s="293"/>
      <c r="AJ101" s="293"/>
      <c r="AK101" s="293"/>
      <c r="AL101" s="293"/>
      <c r="AM101" s="293"/>
      <c r="AN101" s="293"/>
      <c r="AO101" s="730"/>
      <c r="AP101" s="293"/>
      <c r="AQ101" s="293"/>
      <c r="AR101" s="293"/>
      <c r="AS101" s="293"/>
      <c r="AT101" s="293"/>
      <c r="AU101" s="167"/>
      <c r="AV101" s="167"/>
      <c r="AW101" s="167"/>
      <c r="AX101" s="167"/>
      <c r="AY101" s="167"/>
      <c r="AZ101" s="167"/>
      <c r="BA101" s="167"/>
      <c r="BB101" s="167"/>
      <c r="BC101" s="167"/>
      <c r="BD101" s="167"/>
      <c r="BE101" s="167"/>
      <c r="BF101" s="167"/>
      <c r="BG101" s="167"/>
      <c r="BH101" s="167"/>
      <c r="BI101" s="167"/>
    </row>
    <row r="102" ht="14.25" customHeight="1">
      <c r="D102" s="738" t="s">
        <v>504</v>
      </c>
      <c r="E102" s="739">
        <f t="shared" ref="E102:H102" si="231">E96-E101</f>
        <v>3408877.324</v>
      </c>
      <c r="F102" s="740">
        <f t="shared" si="231"/>
        <v>3187419.922</v>
      </c>
      <c r="G102" s="741">
        <f t="shared" si="231"/>
        <v>2969044.956</v>
      </c>
      <c r="H102" s="742">
        <f t="shared" si="231"/>
        <v>2647290.082</v>
      </c>
      <c r="J102" s="738" t="s">
        <v>163</v>
      </c>
      <c r="K102" s="878" t="s">
        <v>800</v>
      </c>
      <c r="L102" s="879">
        <f>COUNTIFS($A$2:$A$87,J102,$AL$2:$AL$87,"A")</f>
        <v>2</v>
      </c>
      <c r="M102" s="880">
        <f>COUNTIFS($A$2:$A$87,J102,$AL$2:$AL$87,"B")</f>
        <v>5</v>
      </c>
      <c r="N102" s="881">
        <f>COUNTIFS($A$2:$A$87,J102,$AL$2:$AL$87,"C")</f>
        <v>0</v>
      </c>
      <c r="O102" s="882">
        <f t="shared" ref="O102:O103" si="233">SUM(L102:N102)</f>
        <v>7</v>
      </c>
      <c r="P102" s="883"/>
      <c r="Q102" s="883"/>
      <c r="S102" s="56" t="s">
        <v>253</v>
      </c>
      <c r="T102" s="127">
        <f t="shared" si="225"/>
        <v>2</v>
      </c>
      <c r="X102" s="270">
        <v>1811032.0</v>
      </c>
      <c r="Y102" s="274" t="s">
        <v>151</v>
      </c>
      <c r="Z102" s="166">
        <f t="shared" si="222"/>
        <v>0.07763826657</v>
      </c>
      <c r="AA102" s="877" t="str">
        <f t="shared" si="223"/>
        <v>C</v>
      </c>
      <c r="AB102" s="293"/>
      <c r="AC102" s="293"/>
      <c r="AD102" s="293"/>
      <c r="AE102" s="293"/>
      <c r="AF102" s="293"/>
      <c r="AG102" s="293"/>
      <c r="AH102" s="293"/>
      <c r="AI102" s="293"/>
      <c r="AJ102" s="293"/>
      <c r="AK102" s="293"/>
      <c r="AL102" s="293"/>
      <c r="AM102" s="293"/>
      <c r="AN102" s="293"/>
      <c r="AO102" s="730"/>
      <c r="AP102" s="293"/>
      <c r="AQ102" s="293"/>
      <c r="AR102" s="293"/>
      <c r="AS102" s="293"/>
      <c r="AT102" s="293"/>
      <c r="AU102" s="167"/>
      <c r="AV102" s="167"/>
      <c r="AW102" s="167"/>
      <c r="AX102" s="167"/>
      <c r="AY102" s="167"/>
      <c r="AZ102" s="167"/>
      <c r="BA102" s="167"/>
      <c r="BB102" s="167"/>
      <c r="BC102" s="167"/>
      <c r="BD102" s="167"/>
      <c r="BE102" s="167"/>
      <c r="BF102" s="167"/>
      <c r="BG102" s="167"/>
      <c r="BH102" s="167"/>
      <c r="BI102" s="167"/>
    </row>
    <row r="103" ht="14.25" customHeight="1">
      <c r="D103" s="752" t="s">
        <v>778</v>
      </c>
      <c r="E103" s="753">
        <f t="shared" ref="E103:H103" si="232">E102/E96</f>
        <v>0.09413211304</v>
      </c>
      <c r="F103" s="754">
        <f t="shared" si="232"/>
        <v>0.08901234278</v>
      </c>
      <c r="G103" s="755">
        <f t="shared" si="232"/>
        <v>0.08385145182</v>
      </c>
      <c r="H103" s="756">
        <f t="shared" si="232"/>
        <v>0.06852344729</v>
      </c>
      <c r="J103" s="759"/>
      <c r="K103" s="878" t="s">
        <v>801</v>
      </c>
      <c r="L103" s="879">
        <f>COUNTIFS('Complexity Cost Adjustment'!$A$2:$A$141,J102,'Complexity Cost Adjustment'!$AL$2:$AL$141,"A")</f>
        <v>2</v>
      </c>
      <c r="M103" s="880">
        <f>COUNTIFS('Complexity Cost Adjustment'!$A$2:$A$141,J102,'Complexity Cost Adjustment'!$AL$2:$AL$141,"B")</f>
        <v>5</v>
      </c>
      <c r="N103" s="881">
        <f>COUNTIFS('Complexity Cost Adjustment'!$A$2:$A$141,J102,'Complexity Cost Adjustment'!$AL$2:$AL$141,"C")</f>
        <v>6</v>
      </c>
      <c r="O103" s="882">
        <f t="shared" si="233"/>
        <v>13</v>
      </c>
      <c r="P103" s="883"/>
      <c r="Q103" s="883"/>
      <c r="S103" s="56" t="s">
        <v>264</v>
      </c>
      <c r="T103" s="127">
        <f t="shared" si="225"/>
        <v>2</v>
      </c>
      <c r="X103" s="270">
        <v>1811001.0</v>
      </c>
      <c r="Y103" s="274" t="s">
        <v>97</v>
      </c>
      <c r="Z103" s="166">
        <f t="shared" si="222"/>
        <v>0.1012548376</v>
      </c>
      <c r="AA103" s="877" t="str">
        <f t="shared" si="223"/>
        <v>C</v>
      </c>
      <c r="AB103" s="293"/>
      <c r="AC103" s="293"/>
      <c r="AD103" s="293"/>
      <c r="AE103" s="293"/>
      <c r="AF103" s="293"/>
      <c r="AG103" s="293"/>
      <c r="AH103" s="293"/>
      <c r="AI103" s="293"/>
      <c r="AJ103" s="293"/>
      <c r="AK103" s="293"/>
      <c r="AL103" s="293"/>
      <c r="AM103" s="293"/>
      <c r="AN103" s="293"/>
      <c r="AO103" s="730"/>
      <c r="AP103" s="293"/>
      <c r="AQ103" s="293"/>
      <c r="AR103" s="293"/>
      <c r="AS103" s="293"/>
      <c r="AT103" s="293"/>
      <c r="AU103" s="167"/>
      <c r="AV103" s="167"/>
      <c r="AW103" s="167"/>
      <c r="AX103" s="167"/>
      <c r="AY103" s="167"/>
      <c r="AZ103" s="167"/>
      <c r="BA103" s="167"/>
      <c r="BB103" s="167"/>
      <c r="BC103" s="167"/>
      <c r="BD103" s="167"/>
      <c r="BE103" s="167"/>
      <c r="BF103" s="167"/>
      <c r="BG103" s="167"/>
      <c r="BH103" s="167"/>
      <c r="BI103" s="167"/>
    </row>
    <row r="104" ht="14.25" customHeight="1">
      <c r="D104" s="752" t="s">
        <v>779</v>
      </c>
      <c r="E104" s="753">
        <f>E103/H103-1</f>
        <v>0.3737212116</v>
      </c>
      <c r="F104" s="754">
        <f>F103/H103-1</f>
        <v>0.2990056148</v>
      </c>
      <c r="G104" s="755">
        <f>G103/H103-1</f>
        <v>0.2236899213</v>
      </c>
      <c r="H104" s="828"/>
      <c r="J104" s="885"/>
      <c r="K104" s="878"/>
      <c r="L104" s="884"/>
      <c r="M104" s="880"/>
      <c r="N104" s="880"/>
      <c r="O104" s="882"/>
      <c r="P104" s="883"/>
      <c r="Q104" s="883"/>
      <c r="S104" s="56" t="s">
        <v>275</v>
      </c>
      <c r="T104" s="127">
        <f t="shared" si="225"/>
        <v>14</v>
      </c>
      <c r="X104" s="270">
        <v>1811136.0</v>
      </c>
      <c r="Y104" s="274" t="s">
        <v>316</v>
      </c>
      <c r="Z104" s="166">
        <f t="shared" si="222"/>
        <v>0.1130018574</v>
      </c>
      <c r="AA104" s="877" t="str">
        <f t="shared" si="223"/>
        <v>C</v>
      </c>
      <c r="AB104" s="293"/>
      <c r="AC104" s="293"/>
      <c r="AD104" s="293"/>
      <c r="AE104" s="293"/>
      <c r="AF104" s="293"/>
      <c r="AG104" s="293"/>
      <c r="AH104" s="293"/>
      <c r="AI104" s="293"/>
      <c r="AJ104" s="293"/>
      <c r="AK104" s="293"/>
      <c r="AL104" s="293"/>
      <c r="AM104" s="293"/>
      <c r="AN104" s="293"/>
      <c r="AO104" s="730"/>
      <c r="AP104" s="293"/>
      <c r="AQ104" s="293"/>
      <c r="AR104" s="293"/>
      <c r="AS104" s="293"/>
      <c r="AT104" s="293"/>
      <c r="AU104" s="167"/>
      <c r="AV104" s="167"/>
      <c r="AW104" s="167"/>
      <c r="AX104" s="167"/>
      <c r="AY104" s="167"/>
      <c r="AZ104" s="167"/>
      <c r="BA104" s="167"/>
      <c r="BB104" s="167"/>
      <c r="BC104" s="167"/>
      <c r="BD104" s="167"/>
      <c r="BE104" s="167"/>
      <c r="BF104" s="167"/>
      <c r="BG104" s="167"/>
      <c r="BH104" s="167"/>
      <c r="BI104" s="167"/>
    </row>
    <row r="105" ht="14.25" customHeight="1">
      <c r="D105" s="146"/>
      <c r="E105" s="146"/>
      <c r="F105" s="146"/>
      <c r="G105" s="146"/>
      <c r="H105" s="146"/>
      <c r="J105" s="738" t="s">
        <v>179</v>
      </c>
      <c r="K105" s="878" t="s">
        <v>800</v>
      </c>
      <c r="L105" s="879">
        <f>COUNTIFS($A$2:$A$87,J105,$AL$2:$AL$87,"A")</f>
        <v>9</v>
      </c>
      <c r="M105" s="880">
        <f>COUNTIFS($A$2:$A$87,J105,$AL$2:$AL$87,"B")</f>
        <v>2</v>
      </c>
      <c r="N105" s="881">
        <f>COUNTIFS($A$2:$A$87,J105,$AL$2:$AL$87,"C")</f>
        <v>5</v>
      </c>
      <c r="O105" s="882">
        <f t="shared" ref="O105:O106" si="234">SUM(L105:N105)</f>
        <v>16</v>
      </c>
      <c r="P105" s="883"/>
      <c r="Q105" s="883"/>
      <c r="S105" s="69" t="s">
        <v>310</v>
      </c>
      <c r="T105" s="128">
        <f t="shared" si="225"/>
        <v>2</v>
      </c>
      <c r="X105" s="270">
        <v>1811138.0</v>
      </c>
      <c r="Y105" s="274" t="s">
        <v>318</v>
      </c>
      <c r="Z105" s="166">
        <f t="shared" si="222"/>
        <v>0.1393375364</v>
      </c>
      <c r="AA105" s="877" t="str">
        <f t="shared" si="223"/>
        <v>C</v>
      </c>
      <c r="AB105" s="293"/>
      <c r="AC105" s="293"/>
      <c r="AD105" s="293"/>
      <c r="AE105" s="293"/>
      <c r="AF105" s="293"/>
      <c r="AG105" s="293"/>
      <c r="AH105" s="293"/>
      <c r="AI105" s="293"/>
      <c r="AJ105" s="293"/>
      <c r="AK105" s="293"/>
      <c r="AL105" s="293"/>
      <c r="AM105" s="293"/>
      <c r="AN105" s="293"/>
      <c r="AO105" s="730"/>
      <c r="AP105" s="293"/>
      <c r="AQ105" s="293"/>
      <c r="AR105" s="293"/>
      <c r="AS105" s="293"/>
      <c r="AT105" s="293"/>
      <c r="AU105" s="167"/>
      <c r="AV105" s="167"/>
      <c r="AW105" s="167"/>
      <c r="AX105" s="167"/>
      <c r="AY105" s="167"/>
      <c r="AZ105" s="167"/>
      <c r="BA105" s="167"/>
      <c r="BB105" s="167"/>
      <c r="BC105" s="167"/>
      <c r="BD105" s="167"/>
      <c r="BE105" s="167"/>
      <c r="BF105" s="167"/>
      <c r="BG105" s="167"/>
      <c r="BH105" s="167"/>
      <c r="BI105" s="167"/>
    </row>
    <row r="106" ht="14.25" customHeight="1">
      <c r="D106" s="146"/>
      <c r="E106" s="146"/>
      <c r="F106" s="146"/>
      <c r="G106" s="146"/>
      <c r="H106" s="146"/>
      <c r="I106" s="166"/>
      <c r="J106" s="759"/>
      <c r="K106" s="878" t="s">
        <v>801</v>
      </c>
      <c r="L106" s="879">
        <f>COUNTIFS('Complexity Cost Adjustment'!$A$2:$A$141,J105,'Complexity Cost Adjustment'!$AL$2:$AL$141,"A")</f>
        <v>9</v>
      </c>
      <c r="M106" s="880">
        <f>COUNTIFS('Complexity Cost Adjustment'!$A$2:$A$141,J105,'Complexity Cost Adjustment'!$AL$2:$AL$141,"B")</f>
        <v>2</v>
      </c>
      <c r="N106" s="881">
        <f>COUNTIFS('Complexity Cost Adjustment'!$A$2:$A$141,J105,'Complexity Cost Adjustment'!$AL$2:$AL$141,"C")</f>
        <v>5</v>
      </c>
      <c r="O106" s="882">
        <f t="shared" si="234"/>
        <v>16</v>
      </c>
      <c r="P106" s="883"/>
      <c r="Q106" s="883"/>
      <c r="S106" s="69" t="s">
        <v>507</v>
      </c>
      <c r="T106" s="128">
        <f>SUM(T96:T105)</f>
        <v>86</v>
      </c>
      <c r="X106" s="270">
        <v>1811058.0</v>
      </c>
      <c r="Y106" s="274" t="s">
        <v>182</v>
      </c>
      <c r="Z106" s="166">
        <f t="shared" si="222"/>
        <v>0.1474151493</v>
      </c>
      <c r="AA106" s="877" t="str">
        <f t="shared" si="223"/>
        <v>C</v>
      </c>
      <c r="AB106" s="293"/>
      <c r="AC106" s="293"/>
      <c r="AD106" s="293"/>
      <c r="AE106" s="293"/>
      <c r="AF106" s="293"/>
      <c r="AG106" s="293"/>
      <c r="AH106" s="293"/>
      <c r="AI106" s="293"/>
      <c r="AJ106" s="293"/>
      <c r="AK106" s="293"/>
      <c r="AL106" s="293"/>
      <c r="AM106" s="293"/>
      <c r="AN106" s="293"/>
      <c r="AO106" s="730"/>
      <c r="AP106" s="293"/>
      <c r="AQ106" s="293"/>
      <c r="AR106" s="293"/>
      <c r="AS106" s="293"/>
      <c r="AT106" s="293"/>
      <c r="AU106" s="167"/>
      <c r="AV106" s="167"/>
      <c r="AW106" s="167"/>
      <c r="AX106" s="167"/>
      <c r="AY106" s="167"/>
      <c r="AZ106" s="167"/>
      <c r="BA106" s="167"/>
      <c r="BB106" s="167"/>
      <c r="BC106" s="167"/>
      <c r="BD106" s="167"/>
      <c r="BE106" s="167"/>
      <c r="BF106" s="167"/>
      <c r="BG106" s="167"/>
      <c r="BH106" s="167"/>
      <c r="BI106" s="167"/>
    </row>
    <row r="107" ht="14.25" customHeight="1">
      <c r="D107" s="146"/>
      <c r="E107" s="146"/>
      <c r="F107" s="146"/>
      <c r="G107" s="146"/>
      <c r="H107" s="146"/>
      <c r="I107" s="166"/>
      <c r="J107" s="885"/>
      <c r="K107" s="878"/>
      <c r="L107" s="879"/>
      <c r="M107" s="881"/>
      <c r="N107" s="880"/>
      <c r="O107" s="882"/>
      <c r="P107" s="883"/>
      <c r="Q107" s="883"/>
      <c r="X107" s="270">
        <v>1811120.0</v>
      </c>
      <c r="Y107" s="274" t="s">
        <v>292</v>
      </c>
      <c r="Z107" s="166">
        <f t="shared" si="222"/>
        <v>0.157121685</v>
      </c>
      <c r="AA107" s="877" t="str">
        <f t="shared" si="223"/>
        <v>C</v>
      </c>
      <c r="AB107" s="293"/>
      <c r="AC107" s="293"/>
      <c r="AD107" s="293"/>
      <c r="AE107" s="293"/>
      <c r="AF107" s="293"/>
      <c r="AG107" s="293"/>
      <c r="AH107" s="293"/>
      <c r="AI107" s="293"/>
      <c r="AJ107" s="293"/>
      <c r="AK107" s="293"/>
      <c r="AL107" s="293"/>
      <c r="AM107" s="293"/>
      <c r="AN107" s="293"/>
      <c r="AO107" s="730"/>
      <c r="AP107" s="293"/>
      <c r="AQ107" s="293"/>
      <c r="AR107" s="293"/>
      <c r="AS107" s="293"/>
      <c r="AT107" s="293"/>
      <c r="AU107" s="167"/>
      <c r="AV107" s="167"/>
      <c r="AW107" s="167"/>
      <c r="AX107" s="167"/>
      <c r="AY107" s="167"/>
      <c r="AZ107" s="167"/>
      <c r="BA107" s="167"/>
      <c r="BB107" s="167"/>
      <c r="BC107" s="167"/>
      <c r="BD107" s="167"/>
      <c r="BE107" s="167"/>
      <c r="BF107" s="167"/>
      <c r="BG107" s="167"/>
      <c r="BH107" s="167"/>
      <c r="BI107" s="167"/>
    </row>
    <row r="108" ht="14.25" customHeight="1">
      <c r="D108" s="146"/>
      <c r="E108" s="146"/>
      <c r="F108" s="146"/>
      <c r="G108" s="146"/>
      <c r="H108" s="146"/>
      <c r="I108" s="157"/>
      <c r="J108" s="738" t="s">
        <v>202</v>
      </c>
      <c r="K108" s="878" t="s">
        <v>800</v>
      </c>
      <c r="L108" s="879">
        <f>COUNTIFS($A$2:$A$87,J108,$AL$2:$AL$87,"A")</f>
        <v>6</v>
      </c>
      <c r="M108" s="880">
        <f>COUNTIFS($A$2:$A$87,J108,$AL$2:$AL$87,"B")</f>
        <v>0</v>
      </c>
      <c r="N108" s="881">
        <f>COUNTIFS($A$2:$A$87,J108,$AL$2:$AL$87,"C")</f>
        <v>2</v>
      </c>
      <c r="O108" s="882">
        <f t="shared" ref="O108:O109" si="235">SUM(L108:N108)</f>
        <v>8</v>
      </c>
      <c r="P108" s="883"/>
      <c r="Q108" s="883"/>
      <c r="X108" s="270">
        <v>1811127.0</v>
      </c>
      <c r="Y108" s="274" t="s">
        <v>302</v>
      </c>
      <c r="Z108" s="166">
        <f t="shared" si="222"/>
        <v>0.1651321074</v>
      </c>
      <c r="AA108" s="877" t="str">
        <f t="shared" si="223"/>
        <v>C</v>
      </c>
      <c r="AB108" s="293"/>
      <c r="AC108" s="293"/>
      <c r="AD108" s="293"/>
      <c r="AE108" s="293"/>
      <c r="AF108" s="293"/>
      <c r="AG108" s="293"/>
      <c r="AH108" s="293"/>
      <c r="AI108" s="293"/>
      <c r="AJ108" s="293"/>
      <c r="AK108" s="293"/>
      <c r="AL108" s="293"/>
      <c r="AM108" s="293"/>
      <c r="AN108" s="293"/>
      <c r="AO108" s="730"/>
      <c r="AP108" s="293"/>
      <c r="AQ108" s="293"/>
      <c r="AR108" s="293"/>
      <c r="AS108" s="293"/>
      <c r="AT108" s="293"/>
      <c r="AU108" s="167"/>
      <c r="AV108" s="167"/>
      <c r="AW108" s="167"/>
      <c r="AX108" s="167"/>
      <c r="AY108" s="167"/>
      <c r="AZ108" s="167"/>
      <c r="BA108" s="167"/>
      <c r="BB108" s="167"/>
      <c r="BC108" s="167"/>
      <c r="BD108" s="167"/>
      <c r="BE108" s="167"/>
      <c r="BF108" s="167"/>
      <c r="BG108" s="167"/>
      <c r="BH108" s="167"/>
      <c r="BI108" s="167"/>
    </row>
    <row r="109" ht="14.25" customHeight="1">
      <c r="D109" s="146"/>
      <c r="E109" s="146"/>
      <c r="F109" s="146"/>
      <c r="G109" s="146"/>
      <c r="H109" s="146"/>
      <c r="I109" s="146"/>
      <c r="J109" s="759"/>
      <c r="K109" s="878" t="s">
        <v>801</v>
      </c>
      <c r="L109" s="879">
        <f>COUNTIFS('Complexity Cost Adjustment'!$A$2:$A$141,J108,'Complexity Cost Adjustment'!$AL$2:$AL$141,"A")</f>
        <v>6</v>
      </c>
      <c r="M109" s="880">
        <f>COUNTIFS('Complexity Cost Adjustment'!$A$2:$A$141,J108,'Complexity Cost Adjustment'!$AL$2:$AL$141,"B")</f>
        <v>0</v>
      </c>
      <c r="N109" s="881">
        <f>COUNTIFS('Complexity Cost Adjustment'!$A$2:$A$141,J108,'Complexity Cost Adjustment'!$AL$2:$AL$141,"C")</f>
        <v>2</v>
      </c>
      <c r="O109" s="882">
        <f t="shared" si="235"/>
        <v>8</v>
      </c>
      <c r="P109" s="883"/>
      <c r="Q109" s="883"/>
      <c r="X109" s="270">
        <v>1811072.0</v>
      </c>
      <c r="Y109" s="274" t="s">
        <v>199</v>
      </c>
      <c r="Z109" s="166">
        <f t="shared" si="222"/>
        <v>0.1797559466</v>
      </c>
      <c r="AA109" s="877" t="str">
        <f t="shared" si="223"/>
        <v>C</v>
      </c>
      <c r="AB109" s="293"/>
      <c r="AC109" s="293"/>
      <c r="AD109" s="293"/>
      <c r="AE109" s="293"/>
      <c r="AF109" s="293"/>
      <c r="AG109" s="293"/>
      <c r="AH109" s="293"/>
      <c r="AI109" s="293"/>
      <c r="AJ109" s="293"/>
      <c r="AK109" s="293"/>
      <c r="AL109" s="293"/>
      <c r="AM109" s="293"/>
      <c r="AN109" s="293"/>
      <c r="AO109" s="730"/>
      <c r="AP109" s="293"/>
      <c r="AQ109" s="293"/>
      <c r="AR109" s="293"/>
      <c r="AS109" s="293"/>
      <c r="AT109" s="293"/>
      <c r="AU109" s="167"/>
      <c r="AV109" s="167"/>
      <c r="AW109" s="167"/>
      <c r="AX109" s="167"/>
      <c r="AY109" s="167"/>
      <c r="AZ109" s="167"/>
      <c r="BA109" s="167"/>
      <c r="BB109" s="167"/>
      <c r="BC109" s="167"/>
      <c r="BD109" s="167"/>
      <c r="BE109" s="167"/>
      <c r="BF109" s="167"/>
      <c r="BG109" s="167"/>
      <c r="BH109" s="167"/>
      <c r="BI109" s="167"/>
    </row>
    <row r="110" ht="14.25" customHeight="1">
      <c r="D110" s="146"/>
      <c r="E110" s="146"/>
      <c r="F110" s="146"/>
      <c r="G110" s="146"/>
      <c r="H110" s="146"/>
      <c r="I110" s="146"/>
      <c r="J110" s="885"/>
      <c r="K110" s="878"/>
      <c r="L110" s="879"/>
      <c r="M110" s="881"/>
      <c r="N110" s="880"/>
      <c r="O110" s="882"/>
      <c r="P110" s="883"/>
      <c r="Q110" s="883"/>
      <c r="X110" s="270">
        <v>1811122.0</v>
      </c>
      <c r="Y110" s="274" t="s">
        <v>293</v>
      </c>
      <c r="Z110" s="166">
        <f t="shared" si="222"/>
        <v>0.1866846798</v>
      </c>
      <c r="AA110" s="877" t="str">
        <f t="shared" si="223"/>
        <v>C</v>
      </c>
      <c r="AB110" s="293"/>
      <c r="AC110" s="293"/>
      <c r="AD110" s="293"/>
      <c r="AE110" s="293"/>
      <c r="AF110" s="293"/>
      <c r="AG110" s="293"/>
      <c r="AH110" s="293"/>
      <c r="AI110" s="293"/>
      <c r="AJ110" s="293"/>
      <c r="AK110" s="293"/>
      <c r="AL110" s="293"/>
      <c r="AM110" s="293"/>
      <c r="AN110" s="293"/>
      <c r="AO110" s="730"/>
      <c r="AP110" s="293"/>
      <c r="AQ110" s="293"/>
      <c r="AR110" s="293"/>
      <c r="AS110" s="293"/>
      <c r="AT110" s="293"/>
      <c r="AU110" s="167"/>
      <c r="AV110" s="167"/>
      <c r="AW110" s="167"/>
      <c r="AX110" s="167"/>
      <c r="AY110" s="167"/>
      <c r="AZ110" s="167"/>
      <c r="BA110" s="167"/>
      <c r="BB110" s="167"/>
      <c r="BC110" s="167"/>
      <c r="BD110" s="167"/>
      <c r="BE110" s="167"/>
      <c r="BF110" s="167"/>
      <c r="BG110" s="167"/>
      <c r="BH110" s="167"/>
      <c r="BI110" s="167"/>
    </row>
    <row r="111" ht="14.25" customHeight="1">
      <c r="D111" s="146"/>
      <c r="E111" s="146"/>
      <c r="F111" s="146"/>
      <c r="G111" s="146"/>
      <c r="H111" s="146"/>
      <c r="I111" s="146"/>
      <c r="J111" s="738" t="s">
        <v>227</v>
      </c>
      <c r="K111" s="878" t="s">
        <v>800</v>
      </c>
      <c r="L111" s="879">
        <f>COUNTIFS($A$2:$A$87,J111,$AL$2:$AL$87,"A")</f>
        <v>4</v>
      </c>
      <c r="M111" s="880">
        <f>COUNTIFS($A$2:$A$87,J111,$AL$2:$AL$87,"B")</f>
        <v>3</v>
      </c>
      <c r="N111" s="881">
        <f>COUNTIFS($A$2:$A$87,J111,$AL$2:$AL$87,"C")</f>
        <v>2</v>
      </c>
      <c r="O111" s="882">
        <f t="shared" ref="O111:O112" si="236">SUM(L111:N111)</f>
        <v>9</v>
      </c>
      <c r="P111" s="883"/>
      <c r="Q111" s="883"/>
      <c r="X111" s="270">
        <v>1811018.0</v>
      </c>
      <c r="Y111" s="274" t="s">
        <v>130</v>
      </c>
      <c r="Z111" s="166">
        <f t="shared" si="222"/>
        <v>0.1924965264</v>
      </c>
      <c r="AA111" s="877" t="str">
        <f t="shared" si="223"/>
        <v>C</v>
      </c>
      <c r="AB111" s="293"/>
      <c r="AC111" s="293"/>
      <c r="AD111" s="293"/>
      <c r="AE111" s="293"/>
      <c r="AF111" s="293"/>
      <c r="AG111" s="293"/>
      <c r="AH111" s="293"/>
      <c r="AI111" s="293"/>
      <c r="AJ111" s="293"/>
      <c r="AK111" s="293"/>
      <c r="AL111" s="293"/>
      <c r="AM111" s="293"/>
      <c r="AN111" s="293"/>
      <c r="AO111" s="730"/>
      <c r="AP111" s="293"/>
      <c r="AQ111" s="293"/>
      <c r="AR111" s="293"/>
      <c r="AS111" s="293"/>
      <c r="AT111" s="293"/>
      <c r="AU111" s="167"/>
      <c r="AV111" s="167"/>
      <c r="AW111" s="167"/>
      <c r="AX111" s="167"/>
      <c r="AY111" s="167"/>
      <c r="AZ111" s="167"/>
      <c r="BA111" s="167"/>
      <c r="BB111" s="167"/>
      <c r="BC111" s="167"/>
      <c r="BD111" s="167"/>
      <c r="BE111" s="167"/>
      <c r="BF111" s="167"/>
      <c r="BG111" s="167"/>
      <c r="BH111" s="167"/>
      <c r="BI111" s="167"/>
    </row>
    <row r="112" ht="14.25" customHeight="1">
      <c r="D112" s="146"/>
      <c r="E112" s="146"/>
      <c r="F112" s="146"/>
      <c r="G112" s="146"/>
      <c r="H112" s="146"/>
      <c r="I112" s="146"/>
      <c r="J112" s="759"/>
      <c r="K112" s="878" t="s">
        <v>801</v>
      </c>
      <c r="L112" s="879">
        <f>COUNTIFS('Complexity Cost Adjustment'!$A$2:$A$141,J111,'Complexity Cost Adjustment'!$AL$2:$AL$141,"A")</f>
        <v>4</v>
      </c>
      <c r="M112" s="880">
        <f>COUNTIFS('Complexity Cost Adjustment'!$A$2:$A$141,J111,'Complexity Cost Adjustment'!$AL$2:$AL$141,"B")</f>
        <v>3</v>
      </c>
      <c r="N112" s="881">
        <f>COUNTIFS('Complexity Cost Adjustment'!$A$2:$A$141,J111,'Complexity Cost Adjustment'!$AL$2:$AL$141,"C")</f>
        <v>6</v>
      </c>
      <c r="O112" s="882">
        <f t="shared" si="236"/>
        <v>13</v>
      </c>
      <c r="P112" s="883"/>
      <c r="Q112" s="883"/>
      <c r="X112" s="270">
        <v>1811080.0</v>
      </c>
      <c r="Y112" s="274" t="s">
        <v>224</v>
      </c>
      <c r="Z112" s="166">
        <f t="shared" si="222"/>
        <v>0.231605241</v>
      </c>
      <c r="AA112" s="877" t="str">
        <f t="shared" si="223"/>
        <v>C</v>
      </c>
      <c r="AB112" s="293"/>
      <c r="AC112" s="293"/>
      <c r="AD112" s="293"/>
      <c r="AE112" s="293"/>
      <c r="AF112" s="293"/>
      <c r="AG112" s="293"/>
      <c r="AH112" s="293"/>
      <c r="AI112" s="293"/>
      <c r="AJ112" s="293"/>
      <c r="AK112" s="293"/>
      <c r="AL112" s="293"/>
      <c r="AM112" s="293"/>
      <c r="AN112" s="293"/>
      <c r="AO112" s="730"/>
      <c r="AP112" s="293"/>
      <c r="AQ112" s="293"/>
      <c r="AR112" s="293"/>
      <c r="AS112" s="293"/>
      <c r="AT112" s="293"/>
      <c r="AU112" s="167"/>
      <c r="AV112" s="167"/>
      <c r="AW112" s="167"/>
      <c r="AX112" s="167"/>
      <c r="AY112" s="167"/>
      <c r="AZ112" s="167"/>
      <c r="BA112" s="167"/>
      <c r="BB112" s="167"/>
      <c r="BC112" s="167"/>
      <c r="BD112" s="167"/>
      <c r="BE112" s="167"/>
      <c r="BF112" s="167"/>
      <c r="BG112" s="167"/>
      <c r="BH112" s="167"/>
      <c r="BI112" s="167"/>
    </row>
    <row r="113" ht="14.25" customHeight="1">
      <c r="D113" s="146"/>
      <c r="E113" s="146"/>
      <c r="F113" s="146"/>
      <c r="G113" s="146"/>
      <c r="H113" s="146"/>
      <c r="I113" s="146"/>
      <c r="J113" s="885"/>
      <c r="K113" s="878"/>
      <c r="L113" s="879"/>
      <c r="M113" s="881"/>
      <c r="N113" s="880"/>
      <c r="O113" s="882"/>
      <c r="P113" s="883"/>
      <c r="Q113" s="883"/>
      <c r="X113" s="270">
        <v>1811125.0</v>
      </c>
      <c r="Y113" s="274" t="s">
        <v>298</v>
      </c>
      <c r="Z113" s="166">
        <f t="shared" si="222"/>
        <v>0.2448946016</v>
      </c>
      <c r="AA113" s="877" t="str">
        <f t="shared" si="223"/>
        <v>C</v>
      </c>
      <c r="AB113" s="293"/>
      <c r="AC113" s="293"/>
      <c r="AD113" s="293"/>
      <c r="AE113" s="293"/>
      <c r="AF113" s="293"/>
      <c r="AG113" s="293"/>
      <c r="AH113" s="293"/>
      <c r="AI113" s="293"/>
      <c r="AJ113" s="293"/>
      <c r="AK113" s="293"/>
      <c r="AL113" s="293"/>
      <c r="AM113" s="293"/>
      <c r="AN113" s="293"/>
      <c r="AO113" s="730"/>
      <c r="AP113" s="293"/>
      <c r="AQ113" s="293"/>
      <c r="AR113" s="293"/>
      <c r="AS113" s="293"/>
      <c r="AT113" s="293"/>
      <c r="AU113" s="167"/>
      <c r="AV113" s="167"/>
      <c r="AW113" s="167"/>
      <c r="AX113" s="167"/>
      <c r="AY113" s="167"/>
      <c r="AZ113" s="167"/>
      <c r="BA113" s="167"/>
      <c r="BB113" s="167"/>
      <c r="BC113" s="167"/>
      <c r="BD113" s="167"/>
      <c r="BE113" s="167"/>
      <c r="BF113" s="167"/>
      <c r="BG113" s="167"/>
      <c r="BH113" s="167"/>
      <c r="BI113" s="167"/>
    </row>
    <row r="114" ht="14.25" customHeight="1">
      <c r="D114" s="733" t="s">
        <v>767</v>
      </c>
      <c r="E114" s="734" t="s">
        <v>768</v>
      </c>
      <c r="F114" s="735" t="s">
        <v>769</v>
      </c>
      <c r="G114" s="736" t="s">
        <v>770</v>
      </c>
      <c r="H114" s="737" t="s">
        <v>771</v>
      </c>
      <c r="I114" s="146"/>
      <c r="J114" s="738" t="s">
        <v>246</v>
      </c>
      <c r="K114" s="878" t="s">
        <v>800</v>
      </c>
      <c r="L114" s="879">
        <f>COUNTIFS($A$2:$A$87,J114,$AL$2:$AL$87,"A")</f>
        <v>0</v>
      </c>
      <c r="M114" s="880">
        <f>COUNTIFS($A$2:$A$87,J114,$AL$2:$AL$87,"B")</f>
        <v>0</v>
      </c>
      <c r="N114" s="881">
        <f>COUNTIFS($A$2:$A$87,J114,$AL$2:$AL$87,"C")</f>
        <v>0</v>
      </c>
      <c r="O114" s="882">
        <f t="shared" ref="O114:O115" si="238">SUM(L114:N114)</f>
        <v>0</v>
      </c>
      <c r="P114" s="883"/>
      <c r="Q114" s="883"/>
      <c r="X114" s="270">
        <v>1811041.0</v>
      </c>
      <c r="Y114" s="274" t="s">
        <v>160</v>
      </c>
      <c r="Z114" s="166">
        <f t="shared" si="222"/>
        <v>0.260774992</v>
      </c>
      <c r="AA114" s="877" t="str">
        <f t="shared" si="223"/>
        <v>C</v>
      </c>
      <c r="AB114" s="293"/>
      <c r="AC114" s="293"/>
      <c r="AD114" s="293"/>
      <c r="AE114" s="293"/>
      <c r="AF114" s="293"/>
      <c r="AG114" s="293"/>
      <c r="AH114" s="293"/>
      <c r="AI114" s="293"/>
      <c r="AJ114" s="293"/>
      <c r="AK114" s="293"/>
      <c r="AL114" s="293"/>
      <c r="AM114" s="293"/>
      <c r="AN114" s="293"/>
      <c r="AO114" s="730"/>
      <c r="AP114" s="293"/>
      <c r="AQ114" s="293"/>
      <c r="AR114" s="293"/>
      <c r="AS114" s="293"/>
      <c r="AT114" s="293"/>
      <c r="AU114" s="167"/>
      <c r="AV114" s="167"/>
      <c r="AW114" s="167"/>
      <c r="AX114" s="167"/>
      <c r="AY114" s="167"/>
      <c r="AZ114" s="167"/>
      <c r="BA114" s="167"/>
      <c r="BB114" s="167"/>
      <c r="BC114" s="167"/>
      <c r="BD114" s="167"/>
      <c r="BE114" s="167"/>
      <c r="BF114" s="167"/>
      <c r="BG114" s="167"/>
      <c r="BH114" s="167"/>
      <c r="BI114" s="167"/>
    </row>
    <row r="115" ht="14.25" customHeight="1">
      <c r="D115" s="738" t="s">
        <v>776</v>
      </c>
      <c r="E115" s="888">
        <f t="shared" ref="E115:H115" si="237">E100/E96</f>
        <v>0.3868347489</v>
      </c>
      <c r="F115" s="889">
        <f t="shared" si="237"/>
        <v>0.3912100409</v>
      </c>
      <c r="G115" s="890">
        <f t="shared" si="237"/>
        <v>0.3956333168</v>
      </c>
      <c r="H115" s="891">
        <f t="shared" si="237"/>
        <v>0.3626074434</v>
      </c>
      <c r="I115" s="146"/>
      <c r="J115" s="759"/>
      <c r="K115" s="878" t="s">
        <v>801</v>
      </c>
      <c r="L115" s="879">
        <f>COUNTIFS('Complexity Cost Adjustment'!$A$2:$A$141,J114,'Complexity Cost Adjustment'!$AL$2:$AL$141,"A")</f>
        <v>0</v>
      </c>
      <c r="M115" s="880">
        <f>COUNTIFS('Complexity Cost Adjustment'!$A$2:$A$141,J114,'Complexity Cost Adjustment'!$AL$2:$AL$141,"B")</f>
        <v>0</v>
      </c>
      <c r="N115" s="881">
        <f>COUNTIFS('Complexity Cost Adjustment'!$A$2:$A$141,J114,'Complexity Cost Adjustment'!$AL$2:$AL$141,"C")</f>
        <v>4</v>
      </c>
      <c r="O115" s="882">
        <f t="shared" si="238"/>
        <v>4</v>
      </c>
      <c r="P115" s="883"/>
      <c r="Q115" s="883"/>
      <c r="X115" s="270">
        <v>1811066.0</v>
      </c>
      <c r="Y115" s="274" t="s">
        <v>192</v>
      </c>
      <c r="Z115" s="166">
        <f t="shared" si="222"/>
        <v>0.2966683128</v>
      </c>
      <c r="AA115" s="877" t="str">
        <f t="shared" si="223"/>
        <v>C</v>
      </c>
      <c r="AB115" s="293"/>
      <c r="AC115" s="293"/>
      <c r="AD115" s="293"/>
      <c r="AE115" s="293"/>
      <c r="AF115" s="293"/>
      <c r="AG115" s="293"/>
      <c r="AH115" s="293"/>
      <c r="AI115" s="293"/>
      <c r="AJ115" s="293"/>
      <c r="AK115" s="293"/>
      <c r="AL115" s="293"/>
      <c r="AM115" s="293"/>
      <c r="AN115" s="293"/>
      <c r="AO115" s="730"/>
      <c r="AP115" s="293"/>
      <c r="AQ115" s="293"/>
      <c r="AR115" s="293"/>
      <c r="AS115" s="293"/>
      <c r="AT115" s="293"/>
      <c r="AU115" s="167"/>
      <c r="AV115" s="167"/>
      <c r="AW115" s="167"/>
      <c r="AX115" s="167"/>
      <c r="AY115" s="167"/>
      <c r="AZ115" s="167"/>
      <c r="BA115" s="167"/>
      <c r="BB115" s="167"/>
      <c r="BC115" s="167"/>
      <c r="BD115" s="167"/>
      <c r="BE115" s="167"/>
      <c r="BF115" s="167"/>
      <c r="BG115" s="167"/>
      <c r="BH115" s="167"/>
      <c r="BI115" s="167"/>
    </row>
    <row r="116" ht="14.25" customHeight="1">
      <c r="D116" s="738" t="s">
        <v>775</v>
      </c>
      <c r="E116" s="888">
        <f t="shared" ref="E116:H116" si="239">E98/E96</f>
        <v>0.4278341361</v>
      </c>
      <c r="F116" s="889">
        <f t="shared" si="239"/>
        <v>0.4284554982</v>
      </c>
      <c r="G116" s="890">
        <f t="shared" si="239"/>
        <v>0.4290732516</v>
      </c>
      <c r="H116" s="891">
        <f t="shared" si="239"/>
        <v>0.4554845966</v>
      </c>
      <c r="I116" s="146"/>
      <c r="J116" s="738"/>
      <c r="K116" s="878"/>
      <c r="L116" s="879"/>
      <c r="M116" s="881"/>
      <c r="N116" s="880"/>
      <c r="O116" s="882"/>
      <c r="P116" s="883"/>
      <c r="Q116" s="883"/>
      <c r="X116" s="270">
        <v>1811118.0</v>
      </c>
      <c r="Y116" s="274" t="s">
        <v>290</v>
      </c>
      <c r="Z116" s="166">
        <f t="shared" si="222"/>
        <v>0.3043031397</v>
      </c>
      <c r="AA116" s="877" t="str">
        <f t="shared" si="223"/>
        <v>C</v>
      </c>
      <c r="AB116" s="293"/>
      <c r="AC116" s="293"/>
      <c r="AD116" s="293"/>
      <c r="AE116" s="293"/>
      <c r="AF116" s="293"/>
      <c r="AG116" s="293"/>
      <c r="AH116" s="293"/>
      <c r="AI116" s="293"/>
      <c r="AJ116" s="293"/>
      <c r="AK116" s="293"/>
      <c r="AL116" s="293"/>
      <c r="AM116" s="293"/>
      <c r="AN116" s="293"/>
      <c r="AO116" s="730"/>
      <c r="AP116" s="293"/>
      <c r="AQ116" s="293"/>
      <c r="AR116" s="293"/>
      <c r="AS116" s="293"/>
      <c r="AT116" s="293"/>
      <c r="AU116" s="167"/>
      <c r="AV116" s="167"/>
      <c r="AW116" s="167"/>
      <c r="AX116" s="167"/>
      <c r="AY116" s="167"/>
      <c r="AZ116" s="167"/>
      <c r="BA116" s="167"/>
      <c r="BB116" s="167"/>
      <c r="BC116" s="167"/>
      <c r="BD116" s="167"/>
      <c r="BE116" s="167"/>
      <c r="BF116" s="167"/>
      <c r="BG116" s="167"/>
      <c r="BH116" s="167"/>
      <c r="BI116" s="167"/>
    </row>
    <row r="117" ht="14.25" customHeight="1">
      <c r="D117" s="738" t="s">
        <v>682</v>
      </c>
      <c r="E117" s="888">
        <f t="shared" ref="E117:H117" si="240">E99/E96</f>
        <v>0.09119900197</v>
      </c>
      <c r="F117" s="889">
        <f t="shared" si="240"/>
        <v>0.09132211814</v>
      </c>
      <c r="G117" s="890">
        <f t="shared" si="240"/>
        <v>0.09144197982</v>
      </c>
      <c r="H117" s="891">
        <f t="shared" si="240"/>
        <v>0.1133845127</v>
      </c>
      <c r="I117" s="146"/>
      <c r="J117" s="738" t="s">
        <v>253</v>
      </c>
      <c r="K117" s="878" t="s">
        <v>800</v>
      </c>
      <c r="L117" s="879">
        <f>COUNTIFS($A$2:$A$87,J117,$AL$2:$AL$87,"A")</f>
        <v>0</v>
      </c>
      <c r="M117" s="880">
        <f>COUNTIFS($A$2:$A$87,J117,$AL$2:$AL$87,"B")</f>
        <v>0</v>
      </c>
      <c r="N117" s="881">
        <f>COUNTIFS($A$2:$A$87,J117,$AL$2:$AL$87,"C")</f>
        <v>2</v>
      </c>
      <c r="O117" s="882">
        <f t="shared" ref="O117:O118" si="242">SUM(L117:N117)</f>
        <v>2</v>
      </c>
      <c r="P117" s="883"/>
      <c r="Q117" s="883"/>
      <c r="X117" s="270">
        <v>1811004.0</v>
      </c>
      <c r="Y117" s="274" t="s">
        <v>113</v>
      </c>
      <c r="Z117" s="166">
        <f t="shared" si="222"/>
        <v>0.3133832404</v>
      </c>
      <c r="AA117" s="877" t="str">
        <f t="shared" si="223"/>
        <v>C</v>
      </c>
      <c r="AB117" s="293"/>
      <c r="AC117" s="293"/>
      <c r="AD117" s="293"/>
      <c r="AE117" s="293"/>
      <c r="AF117" s="293"/>
      <c r="AG117" s="293"/>
      <c r="AH117" s="293"/>
      <c r="AI117" s="293"/>
      <c r="AJ117" s="293"/>
      <c r="AK117" s="293"/>
      <c r="AL117" s="293"/>
      <c r="AM117" s="293"/>
      <c r="AN117" s="293"/>
      <c r="AO117" s="730"/>
      <c r="AP117" s="293"/>
      <c r="AQ117" s="293"/>
      <c r="AR117" s="293"/>
      <c r="AS117" s="293"/>
      <c r="AT117" s="293"/>
      <c r="AU117" s="167"/>
      <c r="AV117" s="167"/>
      <c r="AW117" s="167"/>
      <c r="AX117" s="167"/>
      <c r="AY117" s="167"/>
      <c r="AZ117" s="167"/>
      <c r="BA117" s="167"/>
      <c r="BB117" s="167"/>
      <c r="BC117" s="167"/>
      <c r="BD117" s="167"/>
      <c r="BE117" s="167"/>
      <c r="BF117" s="167"/>
      <c r="BG117" s="167"/>
      <c r="BH117" s="167"/>
      <c r="BI117" s="167"/>
    </row>
    <row r="118" ht="14.25" customHeight="1">
      <c r="D118" s="738" t="s">
        <v>504</v>
      </c>
      <c r="E118" s="892">
        <f t="shared" ref="E118:H118" si="241">E102/E96</f>
        <v>0.09413211304</v>
      </c>
      <c r="F118" s="893">
        <f t="shared" si="241"/>
        <v>0.08901234278</v>
      </c>
      <c r="G118" s="894">
        <f t="shared" si="241"/>
        <v>0.08385145182</v>
      </c>
      <c r="H118" s="895">
        <f t="shared" si="241"/>
        <v>0.06852344729</v>
      </c>
      <c r="I118" s="870"/>
      <c r="J118" s="759"/>
      <c r="K118" s="878" t="s">
        <v>801</v>
      </c>
      <c r="L118" s="879">
        <f>COUNTIFS('Complexity Cost Adjustment'!$A$2:$A$141,J117,'Complexity Cost Adjustment'!$AL$2:$AL$141,"A")</f>
        <v>0</v>
      </c>
      <c r="M118" s="880">
        <f>COUNTIFS('Complexity Cost Adjustment'!$A$2:$A$141,J117,'Complexity Cost Adjustment'!$AL$2:$AL$141,"B")</f>
        <v>0</v>
      </c>
      <c r="N118" s="881">
        <f>COUNTIFS('Complexity Cost Adjustment'!$A$2:$A$141,J117,'Complexity Cost Adjustment'!$AL$2:$AL$141,"C")</f>
        <v>6</v>
      </c>
      <c r="O118" s="882">
        <f t="shared" si="242"/>
        <v>6</v>
      </c>
      <c r="P118" s="883"/>
      <c r="Q118" s="883"/>
      <c r="X118" s="270">
        <v>1811071.0</v>
      </c>
      <c r="Y118" s="274" t="s">
        <v>198</v>
      </c>
      <c r="Z118" s="166">
        <f t="shared" si="222"/>
        <v>0.3275107481</v>
      </c>
      <c r="AA118" s="877" t="str">
        <f t="shared" si="223"/>
        <v>C</v>
      </c>
      <c r="AB118" s="293"/>
      <c r="AC118" s="293"/>
      <c r="AD118" s="293"/>
      <c r="AE118" s="293"/>
      <c r="AF118" s="293"/>
      <c r="AG118" s="293"/>
      <c r="AH118" s="293"/>
      <c r="AI118" s="293"/>
      <c r="AJ118" s="293"/>
      <c r="AK118" s="293"/>
      <c r="AL118" s="293"/>
      <c r="AM118" s="293"/>
      <c r="AN118" s="293"/>
      <c r="AO118" s="730"/>
      <c r="AP118" s="293"/>
      <c r="AQ118" s="293"/>
      <c r="AR118" s="293"/>
      <c r="AS118" s="293"/>
      <c r="AT118" s="293"/>
      <c r="AU118" s="167"/>
      <c r="AV118" s="167"/>
      <c r="AW118" s="167"/>
      <c r="AX118" s="167"/>
      <c r="AY118" s="167"/>
      <c r="AZ118" s="167"/>
      <c r="BA118" s="167"/>
      <c r="BB118" s="167"/>
      <c r="BC118" s="167"/>
      <c r="BD118" s="167"/>
      <c r="BE118" s="167"/>
      <c r="BF118" s="167"/>
      <c r="BG118" s="167"/>
      <c r="BH118" s="167"/>
      <c r="BI118" s="167"/>
    </row>
    <row r="119" ht="14.25" customHeight="1">
      <c r="D119" s="896" t="s">
        <v>788</v>
      </c>
      <c r="E119" s="897">
        <f t="shared" ref="E119:H119" si="243">SUM(E115:E118)</f>
        <v>1</v>
      </c>
      <c r="F119" s="897">
        <f t="shared" si="243"/>
        <v>1</v>
      </c>
      <c r="G119" s="897">
        <f t="shared" si="243"/>
        <v>1</v>
      </c>
      <c r="H119" s="898">
        <f t="shared" si="243"/>
        <v>1</v>
      </c>
      <c r="I119" s="870"/>
      <c r="J119" s="885"/>
      <c r="K119" s="878"/>
      <c r="L119" s="879"/>
      <c r="M119" s="881"/>
      <c r="N119" s="881"/>
      <c r="O119" s="882"/>
      <c r="P119" s="883"/>
      <c r="Q119" s="883"/>
      <c r="X119" s="270">
        <v>1811002.0</v>
      </c>
      <c r="Y119" s="274" t="s">
        <v>107</v>
      </c>
      <c r="Z119" s="166">
        <f t="shared" si="222"/>
        <v>0.3279785931</v>
      </c>
      <c r="AA119" s="877" t="str">
        <f t="shared" si="223"/>
        <v>C</v>
      </c>
      <c r="AB119" s="293"/>
      <c r="AC119" s="293"/>
      <c r="AD119" s="293"/>
      <c r="AE119" s="293"/>
      <c r="AF119" s="293"/>
      <c r="AG119" s="293"/>
      <c r="AH119" s="293"/>
      <c r="AI119" s="293"/>
      <c r="AJ119" s="293"/>
      <c r="AK119" s="293"/>
      <c r="AL119" s="293"/>
      <c r="AM119" s="293"/>
      <c r="AN119" s="293"/>
      <c r="AO119" s="730"/>
      <c r="AP119" s="293"/>
      <c r="AQ119" s="293"/>
      <c r="AR119" s="293"/>
      <c r="AS119" s="293"/>
      <c r="AT119" s="293"/>
      <c r="AU119" s="167"/>
      <c r="AV119" s="167"/>
      <c r="AW119" s="167"/>
      <c r="AX119" s="167"/>
      <c r="AY119" s="167"/>
      <c r="AZ119" s="167"/>
      <c r="BA119" s="167"/>
      <c r="BB119" s="167"/>
      <c r="BC119" s="167"/>
      <c r="BD119" s="167"/>
      <c r="BE119" s="167"/>
      <c r="BF119" s="167"/>
      <c r="BG119" s="167"/>
      <c r="BH119" s="167"/>
      <c r="BI119" s="167"/>
    </row>
    <row r="120" ht="14.25" customHeight="1">
      <c r="D120" s="157"/>
      <c r="I120" s="899"/>
      <c r="J120" s="738" t="s">
        <v>264</v>
      </c>
      <c r="K120" s="878" t="s">
        <v>800</v>
      </c>
      <c r="L120" s="879">
        <f>COUNTIFS($A$2:$A$87,J120,$AL$2:$AL$87,"A")</f>
        <v>0</v>
      </c>
      <c r="M120" s="880">
        <f>COUNTIFS($A$2:$A$87,J120,$AL$2:$AL$87,"B")</f>
        <v>1</v>
      </c>
      <c r="N120" s="881">
        <f>COUNTIFS($A$2:$A$87,J120,$AL$2:$AL$87,"C")</f>
        <v>1</v>
      </c>
      <c r="O120" s="882">
        <f t="shared" ref="O120:O121" si="244">SUM(L120:N120)</f>
        <v>2</v>
      </c>
      <c r="P120" s="883"/>
      <c r="Q120" s="883"/>
      <c r="X120" s="270">
        <v>1811039.0</v>
      </c>
      <c r="Y120" s="274" t="s">
        <v>158</v>
      </c>
      <c r="Z120" s="166">
        <f t="shared" si="222"/>
        <v>0.3307034344</v>
      </c>
      <c r="AA120" s="877" t="str">
        <f t="shared" si="223"/>
        <v>C</v>
      </c>
      <c r="AB120" s="293"/>
      <c r="AC120" s="293"/>
      <c r="AD120" s="293"/>
      <c r="AE120" s="293"/>
      <c r="AF120" s="293"/>
      <c r="AG120" s="293"/>
      <c r="AH120" s="293"/>
      <c r="AI120" s="293"/>
      <c r="AJ120" s="293"/>
      <c r="AK120" s="293"/>
      <c r="AL120" s="293"/>
      <c r="AM120" s="293"/>
      <c r="AN120" s="293"/>
      <c r="AO120" s="730"/>
      <c r="AP120" s="293"/>
      <c r="AQ120" s="293"/>
      <c r="AR120" s="293"/>
      <c r="AS120" s="293"/>
      <c r="AT120" s="293"/>
      <c r="AU120" s="167"/>
      <c r="AV120" s="167"/>
      <c r="AW120" s="167"/>
      <c r="AX120" s="167"/>
      <c r="AY120" s="167"/>
      <c r="AZ120" s="167"/>
      <c r="BA120" s="167"/>
      <c r="BB120" s="167"/>
      <c r="BC120" s="167"/>
      <c r="BD120" s="167"/>
      <c r="BE120" s="167"/>
      <c r="BF120" s="167"/>
      <c r="BG120" s="167"/>
      <c r="BH120" s="167"/>
      <c r="BI120" s="167"/>
    </row>
    <row r="121" ht="14.25" customHeight="1">
      <c r="I121" s="899"/>
      <c r="J121" s="759"/>
      <c r="K121" s="878" t="s">
        <v>801</v>
      </c>
      <c r="L121" s="879">
        <f>COUNTIFS('Complexity Cost Adjustment'!$A$2:$A$141,J120,'Complexity Cost Adjustment'!$AL$2:$AL$141,"A")</f>
        <v>0</v>
      </c>
      <c r="M121" s="880">
        <f>COUNTIFS('Complexity Cost Adjustment'!$A$2:$A$141,J120,'Complexity Cost Adjustment'!$AL$2:$AL$141,"B")</f>
        <v>1</v>
      </c>
      <c r="N121" s="881">
        <f>COUNTIFS('Complexity Cost Adjustment'!$A$2:$A$141,J120,'Complexity Cost Adjustment'!$AL$2:$AL$141,"C")</f>
        <v>5</v>
      </c>
      <c r="O121" s="882">
        <f t="shared" si="244"/>
        <v>6</v>
      </c>
      <c r="P121" s="883"/>
      <c r="Q121" s="883"/>
      <c r="X121" s="270">
        <v>1811123.0</v>
      </c>
      <c r="Y121" s="274" t="s">
        <v>294</v>
      </c>
      <c r="Z121" s="166">
        <f t="shared" si="222"/>
        <v>0.3610620586</v>
      </c>
      <c r="AA121" s="877" t="str">
        <f t="shared" si="223"/>
        <v>C</v>
      </c>
      <c r="AB121" s="293"/>
      <c r="AC121" s="293"/>
      <c r="AD121" s="293"/>
      <c r="AE121" s="293"/>
      <c r="AF121" s="293"/>
      <c r="AG121" s="293"/>
      <c r="AH121" s="293"/>
      <c r="AI121" s="293"/>
      <c r="AJ121" s="293"/>
      <c r="AK121" s="293"/>
      <c r="AL121" s="293"/>
      <c r="AM121" s="293"/>
      <c r="AN121" s="293"/>
      <c r="AO121" s="730"/>
      <c r="AP121" s="293"/>
      <c r="AQ121" s="293"/>
      <c r="AR121" s="293"/>
      <c r="AS121" s="293"/>
      <c r="AT121" s="293"/>
      <c r="AU121" s="167"/>
      <c r="AV121" s="167"/>
      <c r="AW121" s="167"/>
      <c r="AX121" s="167"/>
      <c r="AY121" s="167"/>
      <c r="AZ121" s="167"/>
      <c r="BA121" s="167"/>
      <c r="BB121" s="167"/>
      <c r="BC121" s="167"/>
      <c r="BD121" s="167"/>
      <c r="BE121" s="167"/>
      <c r="BF121" s="167"/>
      <c r="BG121" s="167"/>
      <c r="BH121" s="167"/>
      <c r="BI121" s="167"/>
    </row>
    <row r="122" ht="14.25" customHeight="1">
      <c r="I122" s="899"/>
      <c r="J122" s="885"/>
      <c r="K122" s="878"/>
      <c r="L122" s="879"/>
      <c r="M122" s="881"/>
      <c r="N122" s="880"/>
      <c r="O122" s="882"/>
      <c r="P122" s="883"/>
      <c r="Q122" s="883"/>
      <c r="X122" s="270">
        <v>1811128.0</v>
      </c>
      <c r="Y122" s="274" t="s">
        <v>304</v>
      </c>
      <c r="Z122" s="166">
        <f t="shared" si="222"/>
        <v>0.4014691168</v>
      </c>
      <c r="AA122" s="877" t="str">
        <f t="shared" si="223"/>
        <v>C</v>
      </c>
      <c r="AB122" s="293"/>
      <c r="AC122" s="293"/>
      <c r="AD122" s="293"/>
      <c r="AE122" s="293"/>
      <c r="AF122" s="293"/>
      <c r="AG122" s="293"/>
      <c r="AH122" s="293"/>
      <c r="AI122" s="293"/>
      <c r="AJ122" s="293"/>
      <c r="AK122" s="293"/>
      <c r="AL122" s="293"/>
      <c r="AM122" s="293"/>
      <c r="AN122" s="293"/>
      <c r="AO122" s="730"/>
      <c r="AP122" s="293"/>
      <c r="AQ122" s="293"/>
      <c r="AR122" s="293"/>
      <c r="AS122" s="293"/>
      <c r="AT122" s="293"/>
      <c r="AU122" s="167"/>
      <c r="AV122" s="167"/>
      <c r="AW122" s="167"/>
      <c r="AX122" s="167"/>
      <c r="AY122" s="167"/>
      <c r="AZ122" s="167"/>
      <c r="BA122" s="167"/>
      <c r="BB122" s="167"/>
      <c r="BC122" s="167"/>
      <c r="BD122" s="167"/>
      <c r="BE122" s="167"/>
      <c r="BF122" s="167"/>
      <c r="BG122" s="167"/>
      <c r="BH122" s="167"/>
      <c r="BI122" s="167"/>
    </row>
    <row r="123" ht="14.25" customHeight="1">
      <c r="I123" s="899"/>
      <c r="J123" s="738" t="s">
        <v>275</v>
      </c>
      <c r="K123" s="878" t="s">
        <v>800</v>
      </c>
      <c r="L123" s="879">
        <f>COUNTIFS($A$2:$A$87,J123,$AL$2:$AL$87,"A")</f>
        <v>2</v>
      </c>
      <c r="M123" s="880">
        <f>COUNTIFS($A$2:$A$87,J123,$AL$2:$AL$87,"B")</f>
        <v>2</v>
      </c>
      <c r="N123" s="881">
        <f>COUNTIFS($A$2:$A$87,J123,$AL$2:$AL$87,"C")</f>
        <v>10</v>
      </c>
      <c r="O123" s="882">
        <f t="shared" ref="O123:O124" si="245">SUM(L123:N123)</f>
        <v>14</v>
      </c>
      <c r="P123" s="883"/>
      <c r="Q123" s="883"/>
      <c r="X123" s="270">
        <v>1811013.0</v>
      </c>
      <c r="Y123" s="274" t="s">
        <v>123</v>
      </c>
      <c r="Z123" s="166">
        <f t="shared" si="222"/>
        <v>0.4068178136</v>
      </c>
      <c r="AA123" s="877" t="str">
        <f t="shared" si="223"/>
        <v>C</v>
      </c>
      <c r="AB123" s="293"/>
      <c r="AC123" s="293"/>
      <c r="AD123" s="293"/>
      <c r="AE123" s="293"/>
      <c r="AF123" s="293"/>
      <c r="AG123" s="293"/>
      <c r="AH123" s="293"/>
      <c r="AI123" s="293"/>
      <c r="AJ123" s="293"/>
      <c r="AK123" s="293"/>
      <c r="AL123" s="293"/>
      <c r="AM123" s="293"/>
      <c r="AN123" s="293"/>
      <c r="AO123" s="730"/>
      <c r="AP123" s="293"/>
      <c r="AQ123" s="293"/>
      <c r="AR123" s="293"/>
      <c r="AS123" s="293"/>
      <c r="AT123" s="293"/>
      <c r="AU123" s="167"/>
      <c r="AV123" s="167"/>
      <c r="AW123" s="167"/>
      <c r="AX123" s="167"/>
      <c r="AY123" s="167"/>
      <c r="AZ123" s="167"/>
      <c r="BA123" s="167"/>
      <c r="BB123" s="167"/>
      <c r="BC123" s="167"/>
      <c r="BD123" s="167"/>
      <c r="BE123" s="167"/>
      <c r="BF123" s="167"/>
      <c r="BG123" s="167"/>
      <c r="BH123" s="167"/>
      <c r="BI123" s="167"/>
    </row>
    <row r="124" ht="14.25" customHeight="1">
      <c r="I124" s="900"/>
      <c r="J124" s="759"/>
      <c r="K124" s="878" t="s">
        <v>801</v>
      </c>
      <c r="L124" s="879">
        <f>COUNTIFS('Complexity Cost Adjustment'!$A$2:$A$141,J123,'Complexity Cost Adjustment'!$AL$2:$AL$141,"A")</f>
        <v>2</v>
      </c>
      <c r="M124" s="880">
        <f>COUNTIFS('Complexity Cost Adjustment'!$A$2:$A$141,J123,'Complexity Cost Adjustment'!$AL$2:$AL$141,"B")</f>
        <v>2</v>
      </c>
      <c r="N124" s="881">
        <f>COUNTIFS('Complexity Cost Adjustment'!$A$2:$A$141,J123,'Complexity Cost Adjustment'!$AL$2:$AL$141,"C")</f>
        <v>19</v>
      </c>
      <c r="O124" s="882">
        <f t="shared" si="245"/>
        <v>23</v>
      </c>
      <c r="P124" s="883"/>
      <c r="Q124" s="883"/>
      <c r="X124" s="270">
        <v>1811100.0</v>
      </c>
      <c r="Y124" s="274" t="s">
        <v>258</v>
      </c>
      <c r="Z124" s="166">
        <f t="shared" si="222"/>
        <v>0.4169031587</v>
      </c>
      <c r="AA124" s="877" t="str">
        <f t="shared" si="223"/>
        <v>C</v>
      </c>
      <c r="AB124" s="293"/>
      <c r="AC124" s="293"/>
      <c r="AD124" s="293"/>
      <c r="AE124" s="293"/>
      <c r="AF124" s="293"/>
      <c r="AG124" s="293"/>
      <c r="AH124" s="293"/>
      <c r="AI124" s="293"/>
      <c r="AJ124" s="293"/>
      <c r="AK124" s="293"/>
      <c r="AL124" s="293"/>
      <c r="AM124" s="293"/>
      <c r="AN124" s="293"/>
      <c r="AO124" s="730"/>
      <c r="AP124" s="293"/>
      <c r="AQ124" s="293"/>
      <c r="AR124" s="293"/>
      <c r="AS124" s="293"/>
      <c r="AT124" s="293"/>
      <c r="AU124" s="167"/>
      <c r="AV124" s="167"/>
      <c r="AW124" s="167"/>
      <c r="AX124" s="167"/>
      <c r="AY124" s="167"/>
      <c r="AZ124" s="167"/>
      <c r="BA124" s="167"/>
      <c r="BB124" s="167"/>
      <c r="BC124" s="167"/>
      <c r="BD124" s="167"/>
      <c r="BE124" s="167"/>
      <c r="BF124" s="167"/>
      <c r="BG124" s="167"/>
      <c r="BH124" s="167"/>
      <c r="BI124" s="167"/>
    </row>
    <row r="125" ht="14.25" customHeight="1">
      <c r="I125" s="900"/>
      <c r="J125" s="885"/>
      <c r="K125" s="878"/>
      <c r="L125" s="879"/>
      <c r="M125" s="881"/>
      <c r="N125" s="880"/>
      <c r="O125" s="882"/>
      <c r="P125" s="883"/>
      <c r="Q125" s="883"/>
      <c r="X125" s="270">
        <v>1811124.0</v>
      </c>
      <c r="Y125" s="274" t="s">
        <v>296</v>
      </c>
      <c r="Z125" s="166">
        <f t="shared" si="222"/>
        <v>0.434324426</v>
      </c>
      <c r="AA125" s="877" t="str">
        <f t="shared" si="223"/>
        <v>C</v>
      </c>
      <c r="AB125" s="293"/>
      <c r="AC125" s="293"/>
      <c r="AD125" s="293"/>
      <c r="AE125" s="293"/>
      <c r="AF125" s="293"/>
      <c r="AG125" s="293"/>
      <c r="AH125" s="293"/>
      <c r="AI125" s="293"/>
      <c r="AJ125" s="293"/>
      <c r="AK125" s="293"/>
      <c r="AL125" s="293"/>
      <c r="AM125" s="293"/>
      <c r="AN125" s="293"/>
      <c r="AO125" s="730"/>
      <c r="AP125" s="293"/>
      <c r="AQ125" s="293"/>
      <c r="AR125" s="293"/>
      <c r="AS125" s="293"/>
      <c r="AT125" s="293"/>
      <c r="AU125" s="167"/>
      <c r="AV125" s="167"/>
      <c r="AW125" s="167"/>
      <c r="AX125" s="167"/>
      <c r="AY125" s="167"/>
      <c r="AZ125" s="167"/>
      <c r="BA125" s="167"/>
      <c r="BB125" s="167"/>
      <c r="BC125" s="167"/>
      <c r="BD125" s="167"/>
      <c r="BE125" s="167"/>
      <c r="BF125" s="167"/>
      <c r="BG125" s="167"/>
      <c r="BH125" s="167"/>
      <c r="BI125" s="167"/>
    </row>
    <row r="126" ht="14.25" customHeight="1">
      <c r="I126" s="901"/>
      <c r="J126" s="738" t="s">
        <v>310</v>
      </c>
      <c r="K126" s="878" t="s">
        <v>800</v>
      </c>
      <c r="L126" s="879">
        <f>COUNTIFS($A$2:$A$87,J126,$AL$2:$AL$87,"A")</f>
        <v>0</v>
      </c>
      <c r="M126" s="880">
        <f>COUNTIFS($A$2:$A$87,J126,$AL$2:$AL$87,"B")</f>
        <v>0</v>
      </c>
      <c r="N126" s="881">
        <f>COUNTIFS($A$2:$A$87,J126,$AL$2:$AL$87,"C")</f>
        <v>2</v>
      </c>
      <c r="O126" s="882">
        <f t="shared" ref="O126:O127" si="246">SUM(L126:N126)</f>
        <v>2</v>
      </c>
      <c r="P126" s="883"/>
      <c r="Q126" s="883"/>
      <c r="X126" s="270">
        <v>1811099.0</v>
      </c>
      <c r="Y126" s="274" t="s">
        <v>254</v>
      </c>
      <c r="Z126" s="166">
        <f t="shared" si="222"/>
        <v>0.4728375899</v>
      </c>
      <c r="AA126" s="877" t="str">
        <f t="shared" si="223"/>
        <v>C</v>
      </c>
      <c r="AB126" s="293"/>
      <c r="AC126" s="293"/>
      <c r="AD126" s="293"/>
      <c r="AE126" s="293"/>
      <c r="AF126" s="293"/>
      <c r="AG126" s="293"/>
      <c r="AH126" s="293"/>
      <c r="AI126" s="293"/>
      <c r="AJ126" s="293"/>
      <c r="AK126" s="293"/>
      <c r="AL126" s="293"/>
      <c r="AM126" s="293"/>
      <c r="AN126" s="293"/>
      <c r="AO126" s="730"/>
      <c r="AP126" s="293"/>
      <c r="AQ126" s="293"/>
      <c r="AR126" s="293"/>
      <c r="AS126" s="293"/>
      <c r="AT126" s="293"/>
      <c r="AU126" s="167"/>
      <c r="AV126" s="167"/>
      <c r="AW126" s="167"/>
      <c r="AX126" s="167"/>
      <c r="AY126" s="167"/>
      <c r="AZ126" s="167"/>
      <c r="BA126" s="167"/>
      <c r="BB126" s="167"/>
      <c r="BC126" s="167"/>
      <c r="BD126" s="167"/>
      <c r="BE126" s="167"/>
      <c r="BF126" s="167"/>
      <c r="BG126" s="167"/>
      <c r="BH126" s="167"/>
      <c r="BI126" s="167"/>
    </row>
    <row r="127" ht="14.25" customHeight="1">
      <c r="J127" s="759"/>
      <c r="K127" s="878" t="s">
        <v>801</v>
      </c>
      <c r="L127" s="879">
        <f>COUNTIFS('Complexity Cost Adjustment'!$A$2:$A$141,J126,'Complexity Cost Adjustment'!$AL$2:$AL$141,"A")</f>
        <v>0</v>
      </c>
      <c r="M127" s="880">
        <f>COUNTIFS('Complexity Cost Adjustment'!$A$2:$A$141,J126,'Complexity Cost Adjustment'!$AL$2:$AL$141,"B")</f>
        <v>0</v>
      </c>
      <c r="N127" s="881">
        <f>COUNTIFS('Complexity Cost Adjustment'!$A$2:$A$141,J126,'Complexity Cost Adjustment'!$AL$2:$AL$141,"C")</f>
        <v>7</v>
      </c>
      <c r="O127" s="882">
        <f t="shared" si="246"/>
        <v>7</v>
      </c>
      <c r="P127" s="883"/>
      <c r="Q127" s="883"/>
      <c r="X127" s="270">
        <v>1811007.0</v>
      </c>
      <c r="Y127" s="274" t="s">
        <v>116</v>
      </c>
      <c r="Z127" s="166">
        <f t="shared" si="222"/>
        <v>0.4907697307</v>
      </c>
      <c r="AA127" s="877" t="str">
        <f t="shared" si="223"/>
        <v>C</v>
      </c>
      <c r="AB127" s="293"/>
      <c r="AC127" s="293"/>
      <c r="AD127" s="293"/>
      <c r="AE127" s="293"/>
      <c r="AF127" s="293"/>
      <c r="AG127" s="293"/>
      <c r="AH127" s="293"/>
      <c r="AI127" s="293"/>
      <c r="AJ127" s="293"/>
      <c r="AK127" s="293"/>
      <c r="AL127" s="293"/>
      <c r="AM127" s="293"/>
      <c r="AN127" s="293"/>
      <c r="AO127" s="730"/>
      <c r="AP127" s="293"/>
      <c r="AQ127" s="293"/>
      <c r="AR127" s="293"/>
      <c r="AS127" s="293"/>
      <c r="AT127" s="293"/>
      <c r="AU127" s="167"/>
      <c r="AV127" s="167"/>
      <c r="AW127" s="167"/>
      <c r="AX127" s="167"/>
      <c r="AY127" s="167"/>
      <c r="AZ127" s="167"/>
      <c r="BA127" s="167"/>
      <c r="BB127" s="167"/>
      <c r="BC127" s="167"/>
      <c r="BD127" s="167"/>
      <c r="BE127" s="167"/>
      <c r="BF127" s="167"/>
      <c r="BG127" s="167"/>
      <c r="BH127" s="167"/>
      <c r="BI127" s="167"/>
    </row>
    <row r="128" ht="14.25" customHeight="1">
      <c r="J128" s="752"/>
      <c r="K128" s="902"/>
      <c r="L128" s="903"/>
      <c r="M128" s="904"/>
      <c r="N128" s="905"/>
      <c r="O128" s="906"/>
      <c r="P128" s="883"/>
      <c r="Q128" s="883"/>
      <c r="X128" s="270">
        <v>1811091.0</v>
      </c>
      <c r="Y128" s="274" t="s">
        <v>242</v>
      </c>
      <c r="Z128" s="166">
        <f t="shared" si="222"/>
        <v>0.5050620741</v>
      </c>
      <c r="AA128" s="877" t="str">
        <f t="shared" si="223"/>
        <v>C</v>
      </c>
      <c r="AB128" s="293"/>
      <c r="AC128" s="293"/>
      <c r="AD128" s="293"/>
      <c r="AE128" s="293"/>
      <c r="AF128" s="293"/>
      <c r="AG128" s="293"/>
      <c r="AH128" s="293"/>
      <c r="AI128" s="293"/>
      <c r="AJ128" s="293"/>
      <c r="AK128" s="293"/>
      <c r="AL128" s="293"/>
      <c r="AM128" s="293"/>
      <c r="AN128" s="293"/>
      <c r="AO128" s="730"/>
      <c r="AP128" s="293"/>
      <c r="AQ128" s="293"/>
      <c r="AR128" s="293"/>
      <c r="AS128" s="293"/>
      <c r="AT128" s="293"/>
      <c r="AU128" s="167"/>
      <c r="AV128" s="167"/>
      <c r="AW128" s="167"/>
      <c r="AX128" s="167"/>
      <c r="AY128" s="167"/>
      <c r="AZ128" s="167"/>
      <c r="BA128" s="167"/>
      <c r="BB128" s="167"/>
      <c r="BC128" s="167"/>
      <c r="BD128" s="167"/>
      <c r="BE128" s="167"/>
      <c r="BF128" s="167"/>
      <c r="BG128" s="167"/>
      <c r="BH128" s="167"/>
      <c r="BI128" s="167"/>
    </row>
    <row r="129" ht="14.25" customHeight="1">
      <c r="J129" s="862"/>
      <c r="K129" s="862"/>
      <c r="L129" s="509"/>
      <c r="M129" s="509"/>
      <c r="N129" s="509"/>
      <c r="O129" s="509"/>
      <c r="P129" s="509"/>
      <c r="Q129" s="509"/>
      <c r="X129" s="270">
        <v>1811076.0</v>
      </c>
      <c r="Y129" s="274" t="s">
        <v>216</v>
      </c>
      <c r="Z129" s="166">
        <f t="shared" si="222"/>
        <v>0.5192061463</v>
      </c>
      <c r="AA129" s="877" t="str">
        <f t="shared" si="223"/>
        <v>C</v>
      </c>
      <c r="AB129" s="293"/>
      <c r="AC129" s="293"/>
      <c r="AD129" s="293"/>
      <c r="AE129" s="293"/>
      <c r="AF129" s="293"/>
      <c r="AG129" s="293"/>
      <c r="AH129" s="293"/>
      <c r="AI129" s="293"/>
      <c r="AJ129" s="293"/>
      <c r="AK129" s="293"/>
      <c r="AL129" s="293"/>
      <c r="AM129" s="293"/>
      <c r="AN129" s="293"/>
      <c r="AO129" s="730"/>
      <c r="AP129" s="293"/>
      <c r="AQ129" s="293"/>
      <c r="AR129" s="293"/>
      <c r="AS129" s="293"/>
      <c r="AT129" s="293"/>
      <c r="AU129" s="167"/>
      <c r="AV129" s="167"/>
      <c r="AW129" s="167"/>
      <c r="AX129" s="167"/>
      <c r="AY129" s="167"/>
      <c r="AZ129" s="167"/>
      <c r="BA129" s="167"/>
      <c r="BB129" s="167"/>
      <c r="BC129" s="167"/>
      <c r="BD129" s="167"/>
      <c r="BE129" s="167"/>
      <c r="BF129" s="167"/>
      <c r="BG129" s="167"/>
      <c r="BH129" s="167"/>
      <c r="BI129" s="167"/>
    </row>
    <row r="130" ht="14.25" customHeight="1">
      <c r="M130" s="178"/>
      <c r="N130" s="178"/>
      <c r="O130" s="178"/>
      <c r="X130" s="270">
        <v>1811093.0</v>
      </c>
      <c r="Y130" s="274" t="s">
        <v>244</v>
      </c>
      <c r="Z130" s="166">
        <f t="shared" si="222"/>
        <v>0.5316947111</v>
      </c>
      <c r="AA130" s="877" t="str">
        <f t="shared" si="223"/>
        <v>C</v>
      </c>
      <c r="AB130" s="293"/>
      <c r="AC130" s="293"/>
      <c r="AD130" s="293"/>
      <c r="AE130" s="293"/>
      <c r="AF130" s="293"/>
      <c r="AG130" s="293"/>
      <c r="AH130" s="293"/>
      <c r="AI130" s="293"/>
      <c r="AJ130" s="293"/>
      <c r="AK130" s="293"/>
      <c r="AL130" s="293"/>
      <c r="AM130" s="293"/>
      <c r="AN130" s="293"/>
      <c r="AO130" s="730"/>
      <c r="AP130" s="293"/>
      <c r="AQ130" s="293"/>
      <c r="AR130" s="293"/>
      <c r="AS130" s="293"/>
      <c r="AT130" s="293"/>
      <c r="AU130" s="167"/>
      <c r="AV130" s="167"/>
      <c r="AW130" s="167"/>
      <c r="AX130" s="167"/>
      <c r="AY130" s="167"/>
      <c r="AZ130" s="167"/>
      <c r="BA130" s="167"/>
      <c r="BB130" s="167"/>
      <c r="BC130" s="167"/>
      <c r="BD130" s="167"/>
      <c r="BE130" s="167"/>
      <c r="BF130" s="167"/>
      <c r="BG130" s="167"/>
      <c r="BH130" s="167"/>
      <c r="BI130" s="167"/>
    </row>
    <row r="131" ht="14.25" customHeight="1">
      <c r="M131" s="178"/>
      <c r="N131" s="178"/>
      <c r="O131" s="178"/>
      <c r="X131" s="270">
        <v>1811014.0</v>
      </c>
      <c r="Y131" s="274" t="s">
        <v>124</v>
      </c>
      <c r="Z131" s="166">
        <f t="shared" si="222"/>
        <v>0.5514569245</v>
      </c>
      <c r="AA131" s="877" t="str">
        <f t="shared" si="223"/>
        <v>C</v>
      </c>
      <c r="AB131" s="293"/>
      <c r="AC131" s="293"/>
      <c r="AD131" s="293"/>
      <c r="AE131" s="293"/>
      <c r="AF131" s="293"/>
      <c r="AG131" s="293"/>
      <c r="AH131" s="293"/>
      <c r="AI131" s="293"/>
      <c r="AJ131" s="293"/>
      <c r="AK131" s="293"/>
      <c r="AL131" s="293"/>
      <c r="AM131" s="293"/>
      <c r="AN131" s="293"/>
      <c r="AO131" s="730"/>
      <c r="AP131" s="293"/>
      <c r="AQ131" s="293"/>
      <c r="AR131" s="293"/>
      <c r="AS131" s="293"/>
      <c r="AT131" s="293"/>
      <c r="AU131" s="167"/>
      <c r="AV131" s="167"/>
      <c r="AW131" s="167"/>
      <c r="AX131" s="167"/>
      <c r="AY131" s="167"/>
      <c r="AZ131" s="167"/>
      <c r="BA131" s="167"/>
      <c r="BB131" s="167"/>
      <c r="BC131" s="167"/>
      <c r="BD131" s="167"/>
      <c r="BE131" s="167"/>
      <c r="BF131" s="167"/>
      <c r="BG131" s="167"/>
      <c r="BH131" s="167"/>
      <c r="BI131" s="167"/>
    </row>
    <row r="132" ht="14.25" customHeight="1">
      <c r="K132" s="907" t="s">
        <v>802</v>
      </c>
      <c r="L132" s="908"/>
      <c r="M132" s="909">
        <f t="shared" ref="M132:M133" si="247">O126+O123+O120+O117+O114+O111+O108+O105+O102+O99+O96</f>
        <v>86</v>
      </c>
      <c r="N132" s="178"/>
      <c r="O132" s="178"/>
      <c r="X132" s="270">
        <v>1811044.0</v>
      </c>
      <c r="Y132" s="274" t="s">
        <v>164</v>
      </c>
      <c r="Z132" s="166">
        <f t="shared" si="222"/>
        <v>0.1858334971</v>
      </c>
      <c r="AA132" s="877" t="str">
        <f t="shared" si="223"/>
        <v>B</v>
      </c>
      <c r="AB132" s="293"/>
      <c r="AC132" s="293"/>
      <c r="AD132" s="293"/>
      <c r="AE132" s="293"/>
      <c r="AF132" s="293"/>
      <c r="AG132" s="293"/>
      <c r="AH132" s="293"/>
      <c r="AI132" s="293"/>
      <c r="AJ132" s="293"/>
      <c r="AK132" s="293"/>
      <c r="AL132" s="293"/>
      <c r="AM132" s="293"/>
      <c r="AN132" s="293"/>
      <c r="AO132" s="730"/>
      <c r="AP132" s="293"/>
      <c r="AQ132" s="293"/>
      <c r="AR132" s="293"/>
      <c r="AS132" s="293"/>
      <c r="AT132" s="293"/>
      <c r="AU132" s="167"/>
      <c r="AV132" s="167"/>
      <c r="AW132" s="167"/>
      <c r="AX132" s="167"/>
      <c r="AY132" s="167"/>
      <c r="AZ132" s="167"/>
      <c r="BA132" s="167"/>
      <c r="BB132" s="167"/>
      <c r="BC132" s="167"/>
      <c r="BD132" s="167"/>
      <c r="BE132" s="167"/>
      <c r="BF132" s="167"/>
      <c r="BG132" s="167"/>
      <c r="BH132" s="167"/>
      <c r="BI132" s="167"/>
    </row>
    <row r="133" ht="14.25" customHeight="1">
      <c r="K133" s="910" t="s">
        <v>803</v>
      </c>
      <c r="L133" s="911"/>
      <c r="M133" s="912">
        <f t="shared" si="247"/>
        <v>139</v>
      </c>
      <c r="N133" s="178"/>
      <c r="O133" s="178"/>
      <c r="X133" s="270">
        <v>1811114.0</v>
      </c>
      <c r="Y133" s="274" t="s">
        <v>284</v>
      </c>
      <c r="Z133" s="166">
        <f t="shared" si="222"/>
        <v>0.1912900496</v>
      </c>
      <c r="AA133" s="877" t="str">
        <f t="shared" si="223"/>
        <v>B</v>
      </c>
      <c r="AB133" s="293"/>
      <c r="AC133" s="293"/>
      <c r="AD133" s="293"/>
      <c r="AE133" s="293"/>
      <c r="AF133" s="293"/>
      <c r="AG133" s="293"/>
      <c r="AH133" s="293"/>
      <c r="AI133" s="293"/>
      <c r="AJ133" s="293"/>
      <c r="AK133" s="293"/>
      <c r="AL133" s="293"/>
      <c r="AM133" s="293"/>
      <c r="AN133" s="293"/>
      <c r="AO133" s="730"/>
      <c r="AP133" s="293"/>
      <c r="AQ133" s="293"/>
      <c r="AR133" s="293"/>
      <c r="AS133" s="293"/>
      <c r="AT133" s="293"/>
      <c r="AU133" s="167"/>
      <c r="AV133" s="167"/>
      <c r="AW133" s="167"/>
      <c r="AX133" s="167"/>
      <c r="AY133" s="167"/>
      <c r="AZ133" s="167"/>
      <c r="BA133" s="167"/>
      <c r="BB133" s="167"/>
      <c r="BC133" s="167"/>
      <c r="BD133" s="167"/>
      <c r="BE133" s="167"/>
      <c r="BF133" s="167"/>
      <c r="BG133" s="167"/>
      <c r="BH133" s="167"/>
      <c r="BI133" s="167"/>
    </row>
    <row r="134" ht="14.25" customHeight="1">
      <c r="K134" s="157" t="s">
        <v>804</v>
      </c>
      <c r="M134" s="178">
        <f t="shared" ref="M134:M135" si="248">L96+L99+L102+L105+L108+L111+L114+L117+L120+L123+L126</f>
        <v>30</v>
      </c>
      <c r="N134" s="178"/>
      <c r="O134" s="178"/>
      <c r="X134" s="270">
        <v>1811133.0</v>
      </c>
      <c r="Y134" s="274" t="s">
        <v>309</v>
      </c>
      <c r="Z134" s="166">
        <f t="shared" si="222"/>
        <v>0.2126777701</v>
      </c>
      <c r="AA134" s="877" t="str">
        <f t="shared" si="223"/>
        <v>B</v>
      </c>
      <c r="AB134" s="293"/>
      <c r="AC134" s="293"/>
      <c r="AD134" s="293"/>
      <c r="AE134" s="293"/>
      <c r="AF134" s="293"/>
      <c r="AG134" s="293"/>
      <c r="AH134" s="293"/>
      <c r="AI134" s="293"/>
      <c r="AJ134" s="293"/>
      <c r="AK134" s="293"/>
      <c r="AL134" s="293"/>
      <c r="AM134" s="293"/>
      <c r="AN134" s="293"/>
      <c r="AO134" s="730"/>
      <c r="AP134" s="293"/>
      <c r="AQ134" s="293"/>
      <c r="AR134" s="293"/>
      <c r="AS134" s="293"/>
      <c r="AT134" s="293"/>
      <c r="AU134" s="167"/>
      <c r="AV134" s="167"/>
      <c r="AW134" s="167"/>
      <c r="AX134" s="167"/>
      <c r="AY134" s="167"/>
      <c r="AZ134" s="167"/>
      <c r="BA134" s="167"/>
      <c r="BB134" s="167"/>
      <c r="BC134" s="167"/>
      <c r="BD134" s="167"/>
      <c r="BE134" s="167"/>
      <c r="BF134" s="167"/>
      <c r="BG134" s="167"/>
      <c r="BH134" s="167"/>
      <c r="BI134" s="167"/>
    </row>
    <row r="135" ht="14.25" customHeight="1">
      <c r="K135" s="157" t="s">
        <v>805</v>
      </c>
      <c r="M135" s="178">
        <f t="shared" si="248"/>
        <v>30</v>
      </c>
      <c r="N135" s="178"/>
      <c r="O135" s="178"/>
      <c r="X135" s="270">
        <v>1811052.0</v>
      </c>
      <c r="Y135" s="274" t="s">
        <v>173</v>
      </c>
      <c r="Z135" s="166">
        <f t="shared" si="222"/>
        <v>0.2917406308</v>
      </c>
      <c r="AA135" s="877" t="str">
        <f t="shared" si="223"/>
        <v>B</v>
      </c>
      <c r="AB135" s="293"/>
      <c r="AC135" s="293"/>
      <c r="AD135" s="293"/>
      <c r="AE135" s="293"/>
      <c r="AF135" s="293"/>
      <c r="AG135" s="293"/>
      <c r="AH135" s="293"/>
      <c r="AI135" s="293"/>
      <c r="AJ135" s="293"/>
      <c r="AK135" s="293"/>
      <c r="AL135" s="293"/>
      <c r="AM135" s="293"/>
      <c r="AN135" s="293"/>
      <c r="AO135" s="730"/>
      <c r="AP135" s="293"/>
      <c r="AQ135" s="293"/>
      <c r="AR135" s="293"/>
      <c r="AS135" s="293"/>
      <c r="AT135" s="293"/>
      <c r="AU135" s="167"/>
      <c r="AV135" s="167"/>
      <c r="AW135" s="167"/>
      <c r="AX135" s="167"/>
      <c r="AY135" s="167"/>
      <c r="AZ135" s="167"/>
      <c r="BA135" s="167"/>
      <c r="BB135" s="167"/>
      <c r="BC135" s="167"/>
      <c r="BD135" s="167"/>
      <c r="BE135" s="167"/>
      <c r="BF135" s="167"/>
      <c r="BG135" s="167"/>
      <c r="BH135" s="167"/>
      <c r="BI135" s="167"/>
    </row>
    <row r="136" ht="14.25" customHeight="1">
      <c r="K136" s="157" t="s">
        <v>806</v>
      </c>
      <c r="M136" s="178">
        <f>M96+M99+M102+M105+M108+M111+M114+M117+M120+M123+M126</f>
        <v>19</v>
      </c>
      <c r="N136" s="178"/>
      <c r="O136" s="178"/>
      <c r="X136" s="270">
        <v>1811016.0</v>
      </c>
      <c r="Y136" s="274" t="s">
        <v>128</v>
      </c>
      <c r="Z136" s="166">
        <f t="shared" si="222"/>
        <v>0.3294325715</v>
      </c>
      <c r="AA136" s="877" t="str">
        <f t="shared" si="223"/>
        <v>B</v>
      </c>
      <c r="AB136" s="293"/>
      <c r="AC136" s="293"/>
      <c r="AD136" s="293"/>
      <c r="AE136" s="293"/>
      <c r="AF136" s="293"/>
      <c r="AG136" s="293"/>
      <c r="AH136" s="293"/>
      <c r="AI136" s="293"/>
      <c r="AJ136" s="293"/>
      <c r="AK136" s="293"/>
      <c r="AL136" s="293"/>
      <c r="AM136" s="293"/>
      <c r="AN136" s="293"/>
      <c r="AO136" s="730"/>
      <c r="AP136" s="293"/>
      <c r="AQ136" s="293"/>
      <c r="AR136" s="293"/>
      <c r="AS136" s="293"/>
      <c r="AT136" s="293"/>
      <c r="AU136" s="167"/>
      <c r="AV136" s="167"/>
      <c r="AW136" s="167"/>
      <c r="AX136" s="167"/>
      <c r="AY136" s="167"/>
      <c r="AZ136" s="167"/>
      <c r="BA136" s="167"/>
      <c r="BB136" s="167"/>
      <c r="BC136" s="167"/>
      <c r="BD136" s="167"/>
      <c r="BE136" s="167"/>
      <c r="BF136" s="167"/>
      <c r="BG136" s="167"/>
      <c r="BH136" s="167"/>
      <c r="BI136" s="167"/>
    </row>
    <row r="137" ht="14.25" customHeight="1">
      <c r="K137" s="157" t="s">
        <v>807</v>
      </c>
      <c r="M137" s="178">
        <f>M127+M124+M121+M118+M115+M112+M109+M106+M103+M100+M97</f>
        <v>19</v>
      </c>
      <c r="N137" s="178"/>
      <c r="O137" s="178"/>
      <c r="X137" s="270">
        <v>1811105.0</v>
      </c>
      <c r="Y137" s="274" t="s">
        <v>265</v>
      </c>
      <c r="Z137" s="166">
        <f t="shared" si="222"/>
        <v>0.3342042613</v>
      </c>
      <c r="AA137" s="877" t="str">
        <f t="shared" si="223"/>
        <v>B</v>
      </c>
      <c r="AB137" s="293"/>
      <c r="AC137" s="293"/>
      <c r="AD137" s="293"/>
      <c r="AE137" s="293"/>
      <c r="AF137" s="293"/>
      <c r="AG137" s="293"/>
      <c r="AH137" s="293"/>
      <c r="AI137" s="293"/>
      <c r="AJ137" s="293"/>
      <c r="AK137" s="293"/>
      <c r="AL137" s="293"/>
      <c r="AM137" s="293"/>
      <c r="AN137" s="293"/>
      <c r="AO137" s="730"/>
      <c r="AP137" s="293"/>
      <c r="AQ137" s="293"/>
      <c r="AR137" s="293"/>
      <c r="AS137" s="293"/>
      <c r="AT137" s="293"/>
      <c r="AU137" s="167"/>
      <c r="AV137" s="167"/>
      <c r="AW137" s="167"/>
      <c r="AX137" s="167"/>
      <c r="AY137" s="167"/>
      <c r="AZ137" s="167"/>
      <c r="BA137" s="167"/>
      <c r="BB137" s="167"/>
      <c r="BC137" s="167"/>
      <c r="BD137" s="167"/>
      <c r="BE137" s="167"/>
      <c r="BF137" s="167"/>
      <c r="BG137" s="167"/>
      <c r="BH137" s="167"/>
      <c r="BI137" s="167"/>
    </row>
    <row r="138" ht="14.25" customHeight="1">
      <c r="K138" s="157" t="s">
        <v>808</v>
      </c>
      <c r="M138" s="178">
        <f t="shared" ref="M138:M139" si="249">N126+N123+N120+N117+N114+N111+N108+N105+N102+N99+N96</f>
        <v>37</v>
      </c>
      <c r="N138" s="178"/>
      <c r="O138" s="178"/>
      <c r="X138" s="270">
        <v>1811064.0</v>
      </c>
      <c r="Y138" s="274" t="s">
        <v>189</v>
      </c>
      <c r="Z138" s="166">
        <f t="shared" si="222"/>
        <v>0.3547995343</v>
      </c>
      <c r="AA138" s="877" t="str">
        <f t="shared" si="223"/>
        <v>B</v>
      </c>
      <c r="AB138" s="293"/>
      <c r="AC138" s="293"/>
      <c r="AD138" s="293"/>
      <c r="AE138" s="293"/>
      <c r="AF138" s="293"/>
      <c r="AG138" s="293"/>
      <c r="AH138" s="293"/>
      <c r="AI138" s="293"/>
      <c r="AJ138" s="293"/>
      <c r="AK138" s="293"/>
      <c r="AL138" s="293"/>
      <c r="AM138" s="293"/>
      <c r="AN138" s="293"/>
      <c r="AO138" s="730"/>
      <c r="AP138" s="293"/>
      <c r="AQ138" s="293"/>
      <c r="AR138" s="293"/>
      <c r="AS138" s="293"/>
      <c r="AT138" s="293"/>
      <c r="AU138" s="167"/>
      <c r="AV138" s="167"/>
      <c r="AW138" s="167"/>
      <c r="AX138" s="167"/>
      <c r="AY138" s="167"/>
      <c r="AZ138" s="167"/>
      <c r="BA138" s="167"/>
      <c r="BB138" s="167"/>
      <c r="BC138" s="167"/>
      <c r="BD138" s="167"/>
      <c r="BE138" s="167"/>
      <c r="BF138" s="167"/>
      <c r="BG138" s="167"/>
      <c r="BH138" s="167"/>
      <c r="BI138" s="167"/>
    </row>
    <row r="139" ht="14.25" customHeight="1">
      <c r="K139" s="157" t="s">
        <v>809</v>
      </c>
      <c r="M139" s="178">
        <f t="shared" si="249"/>
        <v>90</v>
      </c>
      <c r="N139" s="178">
        <f>M139-M138</f>
        <v>53</v>
      </c>
      <c r="O139" s="178"/>
      <c r="X139" s="270">
        <v>1811086.0</v>
      </c>
      <c r="Y139" s="274" t="s">
        <v>237</v>
      </c>
      <c r="Z139" s="166">
        <f t="shared" si="222"/>
        <v>0.3604176718</v>
      </c>
      <c r="AA139" s="877" t="str">
        <f t="shared" si="223"/>
        <v>B</v>
      </c>
      <c r="AB139" s="293"/>
      <c r="AC139" s="293"/>
      <c r="AD139" s="293"/>
      <c r="AE139" s="293"/>
      <c r="AF139" s="293"/>
      <c r="AG139" s="293"/>
      <c r="AH139" s="293"/>
      <c r="AI139" s="293"/>
      <c r="AJ139" s="293"/>
      <c r="AK139" s="293"/>
      <c r="AL139" s="293"/>
      <c r="AM139" s="293"/>
      <c r="AN139" s="293"/>
      <c r="AO139" s="730"/>
      <c r="AP139" s="293"/>
      <c r="AQ139" s="293"/>
      <c r="AR139" s="293"/>
      <c r="AS139" s="293"/>
      <c r="AT139" s="293"/>
      <c r="AU139" s="167"/>
      <c r="AV139" s="167"/>
      <c r="AW139" s="167"/>
      <c r="AX139" s="167"/>
      <c r="AY139" s="167"/>
      <c r="AZ139" s="167"/>
      <c r="BA139" s="167"/>
      <c r="BB139" s="167"/>
      <c r="BC139" s="167"/>
      <c r="BD139" s="167"/>
      <c r="BE139" s="167"/>
      <c r="BF139" s="167"/>
      <c r="BG139" s="167"/>
      <c r="BH139" s="167"/>
      <c r="BI139" s="167"/>
    </row>
    <row r="140" ht="14.25" customHeight="1">
      <c r="M140" s="178"/>
      <c r="N140" s="178"/>
      <c r="O140" s="178"/>
      <c r="X140" s="270">
        <v>1811088.0</v>
      </c>
      <c r="Y140" s="274" t="s">
        <v>239</v>
      </c>
      <c r="Z140" s="166">
        <f t="shared" si="222"/>
        <v>0.3604232048</v>
      </c>
      <c r="AA140" s="877" t="str">
        <f t="shared" si="223"/>
        <v>B</v>
      </c>
      <c r="AB140" s="293"/>
      <c r="AC140" s="293"/>
      <c r="AD140" s="293"/>
      <c r="AE140" s="293"/>
      <c r="AF140" s="293"/>
      <c r="AG140" s="293"/>
      <c r="AH140" s="293"/>
      <c r="AI140" s="293"/>
      <c r="AJ140" s="293"/>
      <c r="AK140" s="293"/>
      <c r="AL140" s="293"/>
      <c r="AM140" s="293"/>
      <c r="AN140" s="293"/>
      <c r="AO140" s="730"/>
      <c r="AP140" s="293"/>
      <c r="AQ140" s="293"/>
      <c r="AR140" s="293"/>
      <c r="AS140" s="293"/>
      <c r="AT140" s="293"/>
      <c r="AU140" s="167"/>
      <c r="AV140" s="167"/>
      <c r="AW140" s="167"/>
      <c r="AX140" s="167"/>
      <c r="AY140" s="167"/>
      <c r="AZ140" s="167"/>
      <c r="BA140" s="167"/>
      <c r="BB140" s="167"/>
      <c r="BC140" s="167"/>
      <c r="BD140" s="167"/>
      <c r="BE140" s="167"/>
      <c r="BF140" s="167"/>
      <c r="BG140" s="167"/>
      <c r="BH140" s="167"/>
      <c r="BI140" s="167"/>
    </row>
    <row r="141" ht="14.25" customHeight="1">
      <c r="M141" s="178"/>
      <c r="N141" s="178"/>
      <c r="O141" s="178"/>
      <c r="X141" s="270">
        <v>1811003.0</v>
      </c>
      <c r="Y141" s="274" t="s">
        <v>109</v>
      </c>
      <c r="Z141" s="166">
        <f t="shared" si="222"/>
        <v>0.363770318</v>
      </c>
      <c r="AA141" s="877" t="str">
        <f t="shared" si="223"/>
        <v>B</v>
      </c>
      <c r="AB141" s="293"/>
      <c r="AC141" s="293"/>
      <c r="AD141" s="293"/>
      <c r="AE141" s="293"/>
      <c r="AF141" s="293"/>
      <c r="AG141" s="293"/>
      <c r="AH141" s="293"/>
      <c r="AI141" s="293"/>
      <c r="AJ141" s="293"/>
      <c r="AK141" s="293"/>
      <c r="AL141" s="293"/>
      <c r="AM141" s="293"/>
      <c r="AN141" s="293"/>
      <c r="AO141" s="730"/>
      <c r="AP141" s="293"/>
      <c r="AQ141" s="293"/>
      <c r="AR141" s="293"/>
      <c r="AS141" s="293"/>
      <c r="AT141" s="293"/>
      <c r="AU141" s="167"/>
      <c r="AV141" s="167"/>
      <c r="AW141" s="167"/>
      <c r="AX141" s="167"/>
      <c r="AY141" s="167"/>
      <c r="AZ141" s="167"/>
      <c r="BA141" s="167"/>
      <c r="BB141" s="167"/>
      <c r="BC141" s="167"/>
      <c r="BD141" s="167"/>
      <c r="BE141" s="167"/>
      <c r="BF141" s="167"/>
      <c r="BG141" s="167"/>
      <c r="BH141" s="167"/>
      <c r="BI141" s="167"/>
    </row>
    <row r="142" ht="14.25" customHeight="1">
      <c r="M142" s="178"/>
      <c r="N142" s="178"/>
      <c r="O142" s="178"/>
      <c r="X142" s="270">
        <v>1811065.0</v>
      </c>
      <c r="Y142" s="274" t="s">
        <v>191</v>
      </c>
      <c r="Z142" s="166">
        <f t="shared" si="222"/>
        <v>0.3829134982</v>
      </c>
      <c r="AA142" s="877" t="str">
        <f t="shared" si="223"/>
        <v>B</v>
      </c>
      <c r="AB142" s="293"/>
      <c r="AC142" s="293"/>
      <c r="AD142" s="293"/>
      <c r="AE142" s="293"/>
      <c r="AF142" s="293"/>
      <c r="AG142" s="293"/>
      <c r="AH142" s="293"/>
      <c r="AI142" s="293"/>
      <c r="AJ142" s="293"/>
      <c r="AK142" s="293"/>
      <c r="AL142" s="293"/>
      <c r="AM142" s="293"/>
      <c r="AN142" s="293"/>
      <c r="AO142" s="730"/>
      <c r="AP142" s="293"/>
      <c r="AQ142" s="293"/>
      <c r="AR142" s="293"/>
      <c r="AS142" s="293"/>
      <c r="AT142" s="293"/>
      <c r="AU142" s="167"/>
      <c r="AV142" s="167"/>
      <c r="AW142" s="167"/>
      <c r="AX142" s="167"/>
      <c r="AY142" s="167"/>
      <c r="AZ142" s="167"/>
      <c r="BA142" s="167"/>
      <c r="BB142" s="167"/>
      <c r="BC142" s="167"/>
      <c r="BD142" s="167"/>
      <c r="BE142" s="167"/>
      <c r="BF142" s="167"/>
      <c r="BG142" s="167"/>
      <c r="BH142" s="167"/>
      <c r="BI142" s="167"/>
    </row>
    <row r="143" ht="14.25" customHeight="1">
      <c r="M143" s="178"/>
      <c r="N143" s="178"/>
      <c r="O143" s="178"/>
      <c r="X143" s="270">
        <v>1811008.0</v>
      </c>
      <c r="Y143" s="274" t="s">
        <v>118</v>
      </c>
      <c r="Z143" s="166">
        <f t="shared" si="222"/>
        <v>0.3887999917</v>
      </c>
      <c r="AA143" s="877" t="str">
        <f t="shared" si="223"/>
        <v>B</v>
      </c>
      <c r="AB143" s="293"/>
      <c r="AC143" s="293"/>
      <c r="AD143" s="293"/>
      <c r="AE143" s="293"/>
      <c r="AF143" s="293"/>
      <c r="AG143" s="293"/>
      <c r="AH143" s="293"/>
      <c r="AI143" s="293"/>
      <c r="AJ143" s="293"/>
      <c r="AK143" s="293"/>
      <c r="AL143" s="293"/>
      <c r="AM143" s="293"/>
      <c r="AN143" s="293"/>
      <c r="AO143" s="730"/>
      <c r="AP143" s="293"/>
      <c r="AQ143" s="293"/>
      <c r="AR143" s="293"/>
      <c r="AS143" s="293"/>
      <c r="AT143" s="293"/>
      <c r="AU143" s="167"/>
      <c r="AV143" s="167"/>
      <c r="AW143" s="167"/>
      <c r="AX143" s="167"/>
      <c r="AY143" s="167"/>
      <c r="AZ143" s="167"/>
      <c r="BA143" s="167"/>
      <c r="BB143" s="167"/>
      <c r="BC143" s="167"/>
      <c r="BD143" s="167"/>
      <c r="BE143" s="167"/>
      <c r="BF143" s="167"/>
      <c r="BG143" s="167"/>
      <c r="BH143" s="167"/>
      <c r="BI143" s="167"/>
    </row>
    <row r="144" ht="14.25" customHeight="1">
      <c r="M144" s="178"/>
      <c r="N144" s="178"/>
      <c r="O144" s="178"/>
      <c r="X144" s="270">
        <v>1811055.0</v>
      </c>
      <c r="Y144" s="274" t="s">
        <v>176</v>
      </c>
      <c r="Z144" s="166">
        <f t="shared" si="222"/>
        <v>0.391603269</v>
      </c>
      <c r="AA144" s="877" t="str">
        <f t="shared" si="223"/>
        <v>B</v>
      </c>
      <c r="AB144" s="293"/>
      <c r="AC144" s="293"/>
      <c r="AD144" s="293"/>
      <c r="AE144" s="293"/>
      <c r="AF144" s="293"/>
      <c r="AG144" s="293"/>
      <c r="AH144" s="293"/>
      <c r="AI144" s="293"/>
      <c r="AJ144" s="293"/>
      <c r="AK144" s="293"/>
      <c r="AL144" s="293"/>
      <c r="AM144" s="293"/>
      <c r="AN144" s="293"/>
      <c r="AO144" s="730"/>
      <c r="AP144" s="293"/>
      <c r="AQ144" s="293"/>
      <c r="AR144" s="293"/>
      <c r="AS144" s="293"/>
      <c r="AT144" s="293"/>
      <c r="AU144" s="167"/>
      <c r="AV144" s="167"/>
      <c r="AW144" s="167"/>
      <c r="AX144" s="167"/>
      <c r="AY144" s="167"/>
      <c r="AZ144" s="167"/>
      <c r="BA144" s="167"/>
      <c r="BB144" s="167"/>
      <c r="BC144" s="167"/>
      <c r="BD144" s="167"/>
      <c r="BE144" s="167"/>
      <c r="BF144" s="167"/>
      <c r="BG144" s="167"/>
      <c r="BH144" s="167"/>
      <c r="BI144" s="167"/>
    </row>
    <row r="145" ht="14.25" customHeight="1">
      <c r="M145" s="178"/>
      <c r="N145" s="178"/>
      <c r="O145" s="178"/>
      <c r="X145" s="270">
        <v>1811056.0</v>
      </c>
      <c r="Y145" s="274" t="s">
        <v>178</v>
      </c>
      <c r="Z145" s="166">
        <f t="shared" si="222"/>
        <v>0.4012426727</v>
      </c>
      <c r="AA145" s="877" t="str">
        <f t="shared" si="223"/>
        <v>B</v>
      </c>
      <c r="AB145" s="293"/>
      <c r="AC145" s="293"/>
      <c r="AD145" s="293"/>
      <c r="AE145" s="293"/>
      <c r="AF145" s="293"/>
      <c r="AG145" s="293"/>
      <c r="AH145" s="293"/>
      <c r="AI145" s="293"/>
      <c r="AJ145" s="293"/>
      <c r="AK145" s="293"/>
      <c r="AL145" s="293"/>
      <c r="AM145" s="293"/>
      <c r="AN145" s="293"/>
      <c r="AO145" s="730"/>
      <c r="AP145" s="293"/>
      <c r="AQ145" s="293"/>
      <c r="AR145" s="293"/>
      <c r="AS145" s="293"/>
      <c r="AT145" s="293"/>
      <c r="AU145" s="167"/>
      <c r="AV145" s="167"/>
      <c r="AW145" s="167"/>
      <c r="AX145" s="167"/>
      <c r="AY145" s="167"/>
      <c r="AZ145" s="167"/>
      <c r="BA145" s="167"/>
      <c r="BB145" s="167"/>
      <c r="BC145" s="167"/>
      <c r="BD145" s="167"/>
      <c r="BE145" s="167"/>
      <c r="BF145" s="167"/>
      <c r="BG145" s="167"/>
      <c r="BH145" s="167"/>
      <c r="BI145" s="167"/>
    </row>
    <row r="146" ht="14.25" customHeight="1">
      <c r="M146" s="178"/>
      <c r="N146" s="178"/>
      <c r="O146" s="178"/>
      <c r="X146" s="270">
        <v>1811040.0</v>
      </c>
      <c r="Y146" s="274" t="s">
        <v>159</v>
      </c>
      <c r="Z146" s="166">
        <f t="shared" si="222"/>
        <v>0.4029167117</v>
      </c>
      <c r="AA146" s="877" t="str">
        <f t="shared" si="223"/>
        <v>B</v>
      </c>
      <c r="AB146" s="293"/>
      <c r="AC146" s="293"/>
      <c r="AD146" s="293"/>
      <c r="AE146" s="293"/>
      <c r="AF146" s="293"/>
      <c r="AG146" s="293"/>
      <c r="AH146" s="293"/>
      <c r="AI146" s="293"/>
      <c r="AJ146" s="293"/>
      <c r="AK146" s="293"/>
      <c r="AL146" s="293"/>
      <c r="AM146" s="293"/>
      <c r="AN146" s="293"/>
      <c r="AO146" s="730"/>
      <c r="AP146" s="293"/>
      <c r="AQ146" s="293"/>
      <c r="AR146" s="293"/>
      <c r="AS146" s="293"/>
      <c r="AT146" s="293"/>
      <c r="AU146" s="167"/>
      <c r="AV146" s="167"/>
      <c r="AW146" s="167"/>
      <c r="AX146" s="167"/>
      <c r="AY146" s="167"/>
      <c r="AZ146" s="167"/>
      <c r="BA146" s="167"/>
      <c r="BB146" s="167"/>
      <c r="BC146" s="167"/>
      <c r="BD146" s="167"/>
      <c r="BE146" s="167"/>
      <c r="BF146" s="167"/>
      <c r="BG146" s="167"/>
      <c r="BH146" s="167"/>
      <c r="BI146" s="167"/>
    </row>
    <row r="147" ht="14.25" customHeight="1">
      <c r="M147" s="178"/>
      <c r="N147" s="178"/>
      <c r="O147" s="178"/>
      <c r="X147" s="270">
        <v>1811053.0</v>
      </c>
      <c r="Y147" s="274" t="s">
        <v>174</v>
      </c>
      <c r="Z147" s="166">
        <f t="shared" si="222"/>
        <v>0.4671407762</v>
      </c>
      <c r="AA147" s="877" t="str">
        <f t="shared" si="223"/>
        <v>B</v>
      </c>
      <c r="AB147" s="293"/>
      <c r="AC147" s="293"/>
      <c r="AD147" s="293"/>
      <c r="AE147" s="293"/>
      <c r="AF147" s="293"/>
      <c r="AG147" s="293"/>
      <c r="AH147" s="293"/>
      <c r="AI147" s="293"/>
      <c r="AJ147" s="293"/>
      <c r="AK147" s="293"/>
      <c r="AL147" s="293"/>
      <c r="AM147" s="293"/>
      <c r="AN147" s="293"/>
      <c r="AO147" s="730"/>
      <c r="AP147" s="293"/>
      <c r="AQ147" s="293"/>
      <c r="AR147" s="293"/>
      <c r="AS147" s="293"/>
      <c r="AT147" s="293"/>
      <c r="AU147" s="167"/>
      <c r="AV147" s="167"/>
      <c r="AW147" s="167"/>
      <c r="AX147" s="167"/>
      <c r="AY147" s="167"/>
      <c r="AZ147" s="167"/>
      <c r="BA147" s="167"/>
      <c r="BB147" s="167"/>
      <c r="BC147" s="167"/>
      <c r="BD147" s="167"/>
      <c r="BE147" s="167"/>
      <c r="BF147" s="167"/>
      <c r="BG147" s="167"/>
      <c r="BH147" s="167"/>
      <c r="BI147" s="167"/>
    </row>
    <row r="148" ht="14.25" customHeight="1">
      <c r="M148" s="178"/>
      <c r="N148" s="178"/>
      <c r="O148" s="178"/>
      <c r="X148" s="270">
        <v>1811087.0</v>
      </c>
      <c r="Y148" s="274" t="s">
        <v>238</v>
      </c>
      <c r="Z148" s="166">
        <f t="shared" si="222"/>
        <v>0.5418629974</v>
      </c>
      <c r="AA148" s="877" t="str">
        <f t="shared" si="223"/>
        <v>B</v>
      </c>
      <c r="AB148" s="293"/>
      <c r="AC148" s="293"/>
      <c r="AD148" s="293"/>
      <c r="AE148" s="293"/>
      <c r="AF148" s="293"/>
      <c r="AG148" s="293"/>
      <c r="AH148" s="293"/>
      <c r="AI148" s="293"/>
      <c r="AJ148" s="293"/>
      <c r="AK148" s="293"/>
      <c r="AL148" s="293"/>
      <c r="AM148" s="293"/>
      <c r="AN148" s="293"/>
      <c r="AO148" s="730"/>
      <c r="AP148" s="293"/>
      <c r="AQ148" s="293"/>
      <c r="AR148" s="293"/>
      <c r="AS148" s="293"/>
      <c r="AT148" s="293"/>
      <c r="AU148" s="167"/>
      <c r="AV148" s="167"/>
      <c r="AW148" s="167"/>
      <c r="AX148" s="167"/>
      <c r="AY148" s="167"/>
      <c r="AZ148" s="167"/>
      <c r="BA148" s="167"/>
      <c r="BB148" s="167"/>
      <c r="BC148" s="167"/>
      <c r="BD148" s="167"/>
      <c r="BE148" s="167"/>
      <c r="BF148" s="167"/>
      <c r="BG148" s="167"/>
      <c r="BH148" s="167"/>
      <c r="BI148" s="167"/>
    </row>
    <row r="149" ht="14.25" customHeight="1">
      <c r="M149" s="178"/>
      <c r="N149" s="178"/>
      <c r="O149" s="178"/>
      <c r="X149" s="270">
        <v>1811012.0</v>
      </c>
      <c r="Y149" s="274" t="s">
        <v>122</v>
      </c>
      <c r="Z149" s="166">
        <f t="shared" si="222"/>
        <v>0.551333878</v>
      </c>
      <c r="AA149" s="877" t="str">
        <f t="shared" si="223"/>
        <v>B</v>
      </c>
      <c r="AB149" s="293"/>
      <c r="AC149" s="293"/>
      <c r="AD149" s="293"/>
      <c r="AE149" s="293"/>
      <c r="AF149" s="293"/>
      <c r="AG149" s="293"/>
      <c r="AH149" s="293"/>
      <c r="AI149" s="293"/>
      <c r="AJ149" s="293"/>
      <c r="AK149" s="293"/>
      <c r="AL149" s="293"/>
      <c r="AM149" s="293"/>
      <c r="AN149" s="293"/>
      <c r="AO149" s="730"/>
      <c r="AP149" s="293"/>
      <c r="AQ149" s="293"/>
      <c r="AR149" s="293"/>
      <c r="AS149" s="293"/>
      <c r="AT149" s="293"/>
      <c r="AU149" s="167"/>
      <c r="AV149" s="167"/>
      <c r="AW149" s="167"/>
      <c r="AX149" s="167"/>
      <c r="AY149" s="167"/>
      <c r="AZ149" s="167"/>
      <c r="BA149" s="167"/>
      <c r="BB149" s="167"/>
      <c r="BC149" s="167"/>
      <c r="BD149" s="167"/>
      <c r="BE149" s="167"/>
      <c r="BF149" s="167"/>
      <c r="BG149" s="167"/>
      <c r="BH149" s="167"/>
      <c r="BI149" s="167"/>
    </row>
    <row r="150" ht="14.25" customHeight="1">
      <c r="M150" s="178"/>
      <c r="N150" s="178"/>
      <c r="O150" s="178"/>
      <c r="X150" s="270">
        <v>1811006.0</v>
      </c>
      <c r="Y150" s="274" t="s">
        <v>115</v>
      </c>
      <c r="Z150" s="166">
        <f t="shared" si="222"/>
        <v>0.5720523298</v>
      </c>
      <c r="AA150" s="877" t="str">
        <f t="shared" si="223"/>
        <v>B</v>
      </c>
      <c r="AB150" s="293"/>
      <c r="AC150" s="293"/>
      <c r="AD150" s="293"/>
      <c r="AE150" s="293"/>
      <c r="AF150" s="293"/>
      <c r="AG150" s="293"/>
      <c r="AH150" s="293"/>
      <c r="AI150" s="293"/>
      <c r="AJ150" s="293"/>
      <c r="AK150" s="293"/>
      <c r="AL150" s="293"/>
      <c r="AM150" s="293"/>
      <c r="AN150" s="293"/>
      <c r="AO150" s="730"/>
      <c r="AP150" s="293"/>
      <c r="AQ150" s="293"/>
      <c r="AR150" s="293"/>
      <c r="AS150" s="293"/>
      <c r="AT150" s="293"/>
      <c r="AU150" s="167"/>
      <c r="AV150" s="167"/>
      <c r="AW150" s="167"/>
      <c r="AX150" s="167"/>
      <c r="AY150" s="167"/>
      <c r="AZ150" s="167"/>
      <c r="BA150" s="167"/>
      <c r="BB150" s="167"/>
      <c r="BC150" s="167"/>
      <c r="BD150" s="167"/>
      <c r="BE150" s="167"/>
      <c r="BF150" s="167"/>
      <c r="BG150" s="167"/>
      <c r="BH150" s="167"/>
      <c r="BI150" s="167"/>
    </row>
    <row r="151" ht="14.25" customHeight="1">
      <c r="M151" s="178"/>
      <c r="N151" s="178"/>
      <c r="O151" s="178"/>
      <c r="X151" s="270">
        <v>1811059.0</v>
      </c>
      <c r="Y151" s="274" t="s">
        <v>183</v>
      </c>
      <c r="Z151" s="166">
        <f t="shared" si="222"/>
        <v>0.3140237291</v>
      </c>
      <c r="AA151" s="877" t="str">
        <f t="shared" si="223"/>
        <v>A</v>
      </c>
      <c r="AB151" s="293"/>
      <c r="AC151" s="293"/>
      <c r="AD151" s="293"/>
      <c r="AE151" s="293"/>
      <c r="AF151" s="293"/>
      <c r="AG151" s="293"/>
      <c r="AH151" s="293"/>
      <c r="AI151" s="293"/>
      <c r="AJ151" s="293"/>
      <c r="AK151" s="293"/>
      <c r="AL151" s="293"/>
      <c r="AM151" s="293"/>
      <c r="AN151" s="293"/>
      <c r="AO151" s="730"/>
      <c r="AP151" s="293"/>
      <c r="AQ151" s="293"/>
      <c r="AR151" s="293"/>
      <c r="AS151" s="293"/>
      <c r="AT151" s="293"/>
      <c r="AU151" s="167"/>
      <c r="AV151" s="167"/>
      <c r="AW151" s="167"/>
      <c r="AX151" s="167"/>
      <c r="AY151" s="167"/>
      <c r="AZ151" s="167"/>
      <c r="BA151" s="167"/>
      <c r="BB151" s="167"/>
      <c r="BC151" s="167"/>
      <c r="BD151" s="167"/>
      <c r="BE151" s="167"/>
      <c r="BF151" s="167"/>
      <c r="BG151" s="167"/>
      <c r="BH151" s="167"/>
      <c r="BI151" s="167"/>
    </row>
    <row r="152" ht="14.25" customHeight="1">
      <c r="M152" s="178"/>
      <c r="N152" s="178"/>
      <c r="O152" s="178"/>
      <c r="X152" s="270">
        <v>1811069.0</v>
      </c>
      <c r="Y152" s="274" t="s">
        <v>196</v>
      </c>
      <c r="Z152" s="166">
        <f t="shared" si="222"/>
        <v>0.3341044066</v>
      </c>
      <c r="AA152" s="877" t="str">
        <f t="shared" si="223"/>
        <v>A</v>
      </c>
      <c r="AB152" s="293"/>
      <c r="AC152" s="293"/>
      <c r="AD152" s="293"/>
      <c r="AE152" s="293"/>
      <c r="AF152" s="293"/>
      <c r="AG152" s="293"/>
      <c r="AH152" s="293"/>
      <c r="AI152" s="293"/>
      <c r="AJ152" s="293"/>
      <c r="AK152" s="293"/>
      <c r="AL152" s="293"/>
      <c r="AM152" s="293"/>
      <c r="AN152" s="293"/>
      <c r="AO152" s="730"/>
      <c r="AP152" s="293"/>
      <c r="AQ152" s="293"/>
      <c r="AR152" s="293"/>
      <c r="AS152" s="293"/>
      <c r="AT152" s="293"/>
      <c r="AU152" s="167"/>
      <c r="AV152" s="167"/>
      <c r="AW152" s="167"/>
      <c r="AX152" s="167"/>
      <c r="AY152" s="167"/>
      <c r="AZ152" s="167"/>
      <c r="BA152" s="167"/>
      <c r="BB152" s="167"/>
      <c r="BC152" s="167"/>
      <c r="BD152" s="167"/>
      <c r="BE152" s="167"/>
      <c r="BF152" s="167"/>
      <c r="BG152" s="167"/>
      <c r="BH152" s="167"/>
      <c r="BI152" s="167"/>
    </row>
    <row r="153" ht="14.25" customHeight="1">
      <c r="M153" s="178"/>
      <c r="N153" s="178"/>
      <c r="O153" s="178"/>
      <c r="X153" s="270">
        <v>1811062.0</v>
      </c>
      <c r="Y153" s="274" t="s">
        <v>186</v>
      </c>
      <c r="Z153" s="166">
        <f t="shared" si="222"/>
        <v>0.373864385</v>
      </c>
      <c r="AA153" s="877" t="str">
        <f t="shared" si="223"/>
        <v>A</v>
      </c>
      <c r="AB153" s="293"/>
      <c r="AC153" s="293"/>
      <c r="AD153" s="293"/>
      <c r="AE153" s="293"/>
      <c r="AF153" s="293"/>
      <c r="AG153" s="293"/>
      <c r="AH153" s="293"/>
      <c r="AI153" s="293"/>
      <c r="AJ153" s="293"/>
      <c r="AK153" s="293"/>
      <c r="AL153" s="293"/>
      <c r="AM153" s="293"/>
      <c r="AN153" s="293"/>
      <c r="AO153" s="730"/>
      <c r="AP153" s="293"/>
      <c r="AQ153" s="293"/>
      <c r="AR153" s="293"/>
      <c r="AS153" s="293"/>
      <c r="AT153" s="293"/>
      <c r="AU153" s="167"/>
      <c r="AV153" s="167"/>
      <c r="AW153" s="167"/>
      <c r="AX153" s="167"/>
      <c r="AY153" s="167"/>
      <c r="AZ153" s="167"/>
      <c r="BA153" s="167"/>
      <c r="BB153" s="167"/>
      <c r="BC153" s="167"/>
      <c r="BD153" s="167"/>
      <c r="BE153" s="167"/>
      <c r="BF153" s="167"/>
      <c r="BG153" s="167"/>
      <c r="BH153" s="167"/>
      <c r="BI153" s="167"/>
    </row>
    <row r="154" ht="14.25" customHeight="1">
      <c r="M154" s="178"/>
      <c r="N154" s="178"/>
      <c r="O154" s="178"/>
      <c r="X154" s="270">
        <v>1811075.0</v>
      </c>
      <c r="Y154" s="274" t="s">
        <v>213</v>
      </c>
      <c r="Z154" s="166">
        <f t="shared" si="222"/>
        <v>0.3768049927</v>
      </c>
      <c r="AA154" s="877" t="str">
        <f t="shared" si="223"/>
        <v>A</v>
      </c>
      <c r="AB154" s="293"/>
      <c r="AC154" s="293"/>
      <c r="AD154" s="293"/>
      <c r="AE154" s="293"/>
      <c r="AF154" s="293"/>
      <c r="AG154" s="293"/>
      <c r="AH154" s="293"/>
      <c r="AI154" s="293"/>
      <c r="AJ154" s="293"/>
      <c r="AK154" s="293"/>
      <c r="AL154" s="293"/>
      <c r="AM154" s="293"/>
      <c r="AN154" s="293"/>
      <c r="AO154" s="730"/>
      <c r="AP154" s="293"/>
      <c r="AQ154" s="293"/>
      <c r="AR154" s="293"/>
      <c r="AS154" s="293"/>
      <c r="AT154" s="293"/>
      <c r="AU154" s="167"/>
      <c r="AV154" s="167"/>
      <c r="AW154" s="167"/>
      <c r="AX154" s="167"/>
      <c r="AY154" s="167"/>
      <c r="AZ154" s="167"/>
      <c r="BA154" s="167"/>
      <c r="BB154" s="167"/>
      <c r="BC154" s="167"/>
      <c r="BD154" s="167"/>
      <c r="BE154" s="167"/>
      <c r="BF154" s="167"/>
      <c r="BG154" s="167"/>
      <c r="BH154" s="167"/>
      <c r="BI154" s="167"/>
    </row>
    <row r="155" ht="14.25" customHeight="1">
      <c r="M155" s="178"/>
      <c r="N155" s="178"/>
      <c r="O155" s="178"/>
      <c r="X155" s="270">
        <v>1811060.0</v>
      </c>
      <c r="Y155" s="274" t="s">
        <v>184</v>
      </c>
      <c r="Z155" s="166">
        <f t="shared" si="222"/>
        <v>0.3890236228</v>
      </c>
      <c r="AA155" s="877" t="str">
        <f t="shared" si="223"/>
        <v>A</v>
      </c>
      <c r="AB155" s="293"/>
      <c r="AC155" s="293"/>
      <c r="AD155" s="293"/>
      <c r="AE155" s="293"/>
      <c r="AF155" s="293"/>
      <c r="AG155" s="293"/>
      <c r="AH155" s="293"/>
      <c r="AI155" s="293"/>
      <c r="AJ155" s="293"/>
      <c r="AK155" s="293"/>
      <c r="AL155" s="293"/>
      <c r="AM155" s="293"/>
      <c r="AN155" s="293"/>
      <c r="AO155" s="730"/>
      <c r="AP155" s="293"/>
      <c r="AQ155" s="293"/>
      <c r="AR155" s="293"/>
      <c r="AS155" s="293"/>
      <c r="AT155" s="293"/>
      <c r="AU155" s="167"/>
      <c r="AV155" s="167"/>
      <c r="AW155" s="167"/>
      <c r="AX155" s="167"/>
      <c r="AY155" s="167"/>
      <c r="AZ155" s="167"/>
      <c r="BA155" s="167"/>
      <c r="BB155" s="167"/>
      <c r="BC155" s="167"/>
      <c r="BD155" s="167"/>
      <c r="BE155" s="167"/>
      <c r="BF155" s="167"/>
      <c r="BG155" s="167"/>
      <c r="BH155" s="167"/>
      <c r="BI155" s="167"/>
    </row>
    <row r="156" ht="14.25" customHeight="1">
      <c r="M156" s="178"/>
      <c r="N156" s="178"/>
      <c r="O156" s="178"/>
      <c r="X156" s="270">
        <v>1811061.0</v>
      </c>
      <c r="Y156" s="274" t="s">
        <v>185</v>
      </c>
      <c r="Z156" s="166">
        <f t="shared" si="222"/>
        <v>0.4016922459</v>
      </c>
      <c r="AA156" s="877" t="str">
        <f t="shared" si="223"/>
        <v>A</v>
      </c>
      <c r="AB156" s="293"/>
      <c r="AC156" s="293"/>
      <c r="AD156" s="293"/>
      <c r="AE156" s="293"/>
      <c r="AF156" s="293"/>
      <c r="AG156" s="293"/>
      <c r="AH156" s="293"/>
      <c r="AI156" s="293"/>
      <c r="AJ156" s="293"/>
      <c r="AK156" s="293"/>
      <c r="AL156" s="293"/>
      <c r="AM156" s="293"/>
      <c r="AN156" s="293"/>
      <c r="AO156" s="730"/>
      <c r="AP156" s="293"/>
      <c r="AQ156" s="293"/>
      <c r="AR156" s="293"/>
      <c r="AS156" s="293"/>
      <c r="AT156" s="293"/>
      <c r="AU156" s="167"/>
      <c r="AV156" s="167"/>
      <c r="AW156" s="167"/>
      <c r="AX156" s="167"/>
      <c r="AY156" s="167"/>
      <c r="AZ156" s="167"/>
      <c r="BA156" s="167"/>
      <c r="BB156" s="167"/>
      <c r="BC156" s="167"/>
      <c r="BD156" s="167"/>
      <c r="BE156" s="167"/>
      <c r="BF156" s="167"/>
      <c r="BG156" s="167"/>
      <c r="BH156" s="167"/>
      <c r="BI156" s="167"/>
    </row>
    <row r="157" ht="14.25" customHeight="1">
      <c r="M157" s="178"/>
      <c r="N157" s="178"/>
      <c r="O157" s="178"/>
      <c r="X157" s="270">
        <v>1811067.0</v>
      </c>
      <c r="Y157" s="274" t="s">
        <v>193</v>
      </c>
      <c r="Z157" s="166">
        <f t="shared" si="222"/>
        <v>0.4107141803</v>
      </c>
      <c r="AA157" s="877" t="str">
        <f t="shared" si="223"/>
        <v>A</v>
      </c>
      <c r="AB157" s="293"/>
      <c r="AC157" s="293"/>
      <c r="AD157" s="293"/>
      <c r="AE157" s="293"/>
      <c r="AF157" s="293"/>
      <c r="AG157" s="293"/>
      <c r="AH157" s="293"/>
      <c r="AI157" s="293"/>
      <c r="AJ157" s="293"/>
      <c r="AK157" s="293"/>
      <c r="AL157" s="293"/>
      <c r="AM157" s="293"/>
      <c r="AN157" s="293"/>
      <c r="AO157" s="730"/>
      <c r="AP157" s="293"/>
      <c r="AQ157" s="293"/>
      <c r="AR157" s="293"/>
      <c r="AS157" s="293"/>
      <c r="AT157" s="293"/>
      <c r="AU157" s="167"/>
      <c r="AV157" s="167"/>
      <c r="AW157" s="167"/>
      <c r="AX157" s="167"/>
      <c r="AY157" s="167"/>
      <c r="AZ157" s="167"/>
      <c r="BA157" s="167"/>
      <c r="BB157" s="167"/>
      <c r="BC157" s="167"/>
      <c r="BD157" s="167"/>
      <c r="BE157" s="167"/>
      <c r="BF157" s="167"/>
      <c r="BG157" s="167"/>
      <c r="BH157" s="167"/>
      <c r="BI157" s="167"/>
    </row>
    <row r="158" ht="14.25" customHeight="1">
      <c r="M158" s="178"/>
      <c r="N158" s="178"/>
      <c r="O158" s="178"/>
      <c r="X158" s="270">
        <v>1811054.0</v>
      </c>
      <c r="Y158" s="274" t="s">
        <v>175</v>
      </c>
      <c r="Z158" s="166">
        <f t="shared" si="222"/>
        <v>0.4133279483</v>
      </c>
      <c r="AA158" s="877" t="str">
        <f t="shared" si="223"/>
        <v>A</v>
      </c>
      <c r="AB158" s="293"/>
      <c r="AC158" s="293"/>
      <c r="AD158" s="293"/>
      <c r="AE158" s="293"/>
      <c r="AF158" s="293"/>
      <c r="AG158" s="293"/>
      <c r="AH158" s="293"/>
      <c r="AI158" s="293"/>
      <c r="AJ158" s="293"/>
      <c r="AK158" s="293"/>
      <c r="AL158" s="293"/>
      <c r="AM158" s="293"/>
      <c r="AN158" s="293"/>
      <c r="AO158" s="730"/>
      <c r="AP158" s="293"/>
      <c r="AQ158" s="293"/>
      <c r="AR158" s="293"/>
      <c r="AS158" s="293"/>
      <c r="AT158" s="293"/>
      <c r="AU158" s="167"/>
      <c r="AV158" s="167"/>
      <c r="AW158" s="167"/>
      <c r="AX158" s="167"/>
      <c r="AY158" s="167"/>
      <c r="AZ158" s="167"/>
      <c r="BA158" s="167"/>
      <c r="BB158" s="167"/>
      <c r="BC158" s="167"/>
      <c r="BD158" s="167"/>
      <c r="BE158" s="167"/>
      <c r="BF158" s="167"/>
      <c r="BG158" s="167"/>
      <c r="BH158" s="167"/>
      <c r="BI158" s="167"/>
    </row>
    <row r="159" ht="14.25" customHeight="1">
      <c r="M159" s="178"/>
      <c r="N159" s="178"/>
      <c r="O159" s="178"/>
      <c r="X159" s="270">
        <v>1811050.0</v>
      </c>
      <c r="Y159" s="274" t="s">
        <v>171</v>
      </c>
      <c r="Z159" s="166">
        <f t="shared" si="222"/>
        <v>0.4163235045</v>
      </c>
      <c r="AA159" s="877" t="str">
        <f t="shared" si="223"/>
        <v>A</v>
      </c>
      <c r="AB159" s="293"/>
      <c r="AC159" s="293"/>
      <c r="AD159" s="293"/>
      <c r="AE159" s="293"/>
      <c r="AF159" s="293"/>
      <c r="AG159" s="293"/>
      <c r="AH159" s="293"/>
      <c r="AI159" s="293"/>
      <c r="AJ159" s="293"/>
      <c r="AK159" s="293"/>
      <c r="AL159" s="293"/>
      <c r="AM159" s="293"/>
      <c r="AN159" s="293"/>
      <c r="AO159" s="730"/>
      <c r="AP159" s="293"/>
      <c r="AQ159" s="293"/>
      <c r="AR159" s="293"/>
      <c r="AS159" s="293"/>
      <c r="AT159" s="293"/>
      <c r="AU159" s="167"/>
      <c r="AV159" s="167"/>
      <c r="AW159" s="167"/>
      <c r="AX159" s="167"/>
      <c r="AY159" s="167"/>
      <c r="AZ159" s="167"/>
      <c r="BA159" s="167"/>
      <c r="BB159" s="167"/>
      <c r="BC159" s="167"/>
      <c r="BD159" s="167"/>
      <c r="BE159" s="167"/>
      <c r="BF159" s="167"/>
      <c r="BG159" s="167"/>
      <c r="BH159" s="167"/>
      <c r="BI159" s="167"/>
    </row>
    <row r="160" ht="14.25" customHeight="1">
      <c r="M160" s="178"/>
      <c r="N160" s="178"/>
      <c r="O160" s="178"/>
      <c r="X160" s="270">
        <v>1811070.0</v>
      </c>
      <c r="Y160" s="274" t="s">
        <v>197</v>
      </c>
      <c r="Z160" s="166">
        <f t="shared" si="222"/>
        <v>0.426078624</v>
      </c>
      <c r="AA160" s="877" t="str">
        <f t="shared" si="223"/>
        <v>A</v>
      </c>
      <c r="AB160" s="293"/>
      <c r="AC160" s="293"/>
      <c r="AD160" s="293"/>
      <c r="AE160" s="293"/>
      <c r="AF160" s="293"/>
      <c r="AG160" s="293"/>
      <c r="AH160" s="293"/>
      <c r="AI160" s="293"/>
      <c r="AJ160" s="293"/>
      <c r="AK160" s="293"/>
      <c r="AL160" s="293"/>
      <c r="AM160" s="293"/>
      <c r="AN160" s="293"/>
      <c r="AO160" s="730"/>
      <c r="AP160" s="293"/>
      <c r="AQ160" s="293"/>
      <c r="AR160" s="293"/>
      <c r="AS160" s="293"/>
      <c r="AT160" s="293"/>
      <c r="AU160" s="167"/>
      <c r="AV160" s="167"/>
      <c r="AW160" s="167"/>
      <c r="AX160" s="167"/>
      <c r="AY160" s="167"/>
      <c r="AZ160" s="167"/>
      <c r="BA160" s="167"/>
      <c r="BB160" s="167"/>
      <c r="BC160" s="167"/>
      <c r="BD160" s="167"/>
      <c r="BE160" s="167"/>
      <c r="BF160" s="167"/>
      <c r="BG160" s="167"/>
      <c r="BH160" s="167"/>
      <c r="BI160" s="167"/>
    </row>
    <row r="161" ht="14.25" customHeight="1">
      <c r="M161" s="178"/>
      <c r="N161" s="178"/>
      <c r="O161" s="178"/>
      <c r="X161" s="270">
        <v>1811010.0</v>
      </c>
      <c r="Y161" s="274" t="s">
        <v>120</v>
      </c>
      <c r="Z161" s="166">
        <f t="shared" si="222"/>
        <v>0.426436618</v>
      </c>
      <c r="AA161" s="877" t="str">
        <f t="shared" si="223"/>
        <v>A</v>
      </c>
      <c r="AB161" s="293"/>
      <c r="AC161" s="293"/>
      <c r="AD161" s="293"/>
      <c r="AE161" s="293"/>
      <c r="AF161" s="293"/>
      <c r="AG161" s="293"/>
      <c r="AH161" s="293"/>
      <c r="AI161" s="293"/>
      <c r="AJ161" s="293"/>
      <c r="AK161" s="293"/>
      <c r="AL161" s="293"/>
      <c r="AM161" s="293"/>
      <c r="AN161" s="293"/>
      <c r="AO161" s="730"/>
      <c r="AP161" s="293"/>
      <c r="AQ161" s="293"/>
      <c r="AR161" s="293"/>
      <c r="AS161" s="293"/>
      <c r="AT161" s="293"/>
      <c r="AU161" s="167"/>
      <c r="AV161" s="167"/>
      <c r="AW161" s="167"/>
      <c r="AX161" s="167"/>
      <c r="AY161" s="167"/>
      <c r="AZ161" s="167"/>
      <c r="BA161" s="167"/>
      <c r="BB161" s="167"/>
      <c r="BC161" s="167"/>
      <c r="BD161" s="167"/>
      <c r="BE161" s="167"/>
      <c r="BF161" s="167"/>
      <c r="BG161" s="167"/>
      <c r="BH161" s="167"/>
      <c r="BI161" s="167"/>
    </row>
    <row r="162" ht="14.25" customHeight="1">
      <c r="M162" s="178"/>
      <c r="N162" s="178"/>
      <c r="O162" s="178"/>
      <c r="X162" s="270">
        <v>1811078.0</v>
      </c>
      <c r="Y162" s="274" t="s">
        <v>220</v>
      </c>
      <c r="Z162" s="166">
        <f t="shared" si="222"/>
        <v>0.4410961709</v>
      </c>
      <c r="AA162" s="877" t="str">
        <f t="shared" si="223"/>
        <v>A</v>
      </c>
      <c r="AB162" s="293"/>
      <c r="AC162" s="293"/>
      <c r="AD162" s="293"/>
      <c r="AE162" s="293"/>
      <c r="AF162" s="293"/>
      <c r="AG162" s="293"/>
      <c r="AH162" s="293"/>
      <c r="AI162" s="293"/>
      <c r="AJ162" s="293"/>
      <c r="AK162" s="293"/>
      <c r="AL162" s="293"/>
      <c r="AM162" s="293"/>
      <c r="AN162" s="293"/>
      <c r="AO162" s="730"/>
      <c r="AP162" s="293"/>
      <c r="AQ162" s="293"/>
      <c r="AR162" s="293"/>
      <c r="AS162" s="293"/>
      <c r="AT162" s="293"/>
      <c r="AU162" s="167"/>
      <c r="AV162" s="167"/>
      <c r="AW162" s="167"/>
      <c r="AX162" s="167"/>
      <c r="AY162" s="167"/>
      <c r="AZ162" s="167"/>
      <c r="BA162" s="167"/>
      <c r="BB162" s="167"/>
      <c r="BC162" s="167"/>
      <c r="BD162" s="167"/>
      <c r="BE162" s="167"/>
      <c r="BF162" s="167"/>
      <c r="BG162" s="167"/>
      <c r="BH162" s="167"/>
      <c r="BI162" s="167"/>
    </row>
    <row r="163" ht="14.25" customHeight="1">
      <c r="M163" s="178"/>
      <c r="N163" s="178"/>
      <c r="O163" s="178"/>
      <c r="X163" s="270">
        <v>1811063.0</v>
      </c>
      <c r="Y163" s="274" t="s">
        <v>187</v>
      </c>
      <c r="Z163" s="166">
        <f t="shared" si="222"/>
        <v>0.4432463899</v>
      </c>
      <c r="AA163" s="877" t="str">
        <f t="shared" si="223"/>
        <v>A</v>
      </c>
      <c r="AB163" s="293"/>
      <c r="AC163" s="293"/>
      <c r="AD163" s="293"/>
      <c r="AE163" s="293"/>
      <c r="AF163" s="293"/>
      <c r="AG163" s="293"/>
      <c r="AH163" s="293"/>
      <c r="AI163" s="293"/>
      <c r="AJ163" s="293"/>
      <c r="AK163" s="293"/>
      <c r="AL163" s="293"/>
      <c r="AM163" s="293"/>
      <c r="AN163" s="293"/>
      <c r="AO163" s="730"/>
      <c r="AP163" s="293"/>
      <c r="AQ163" s="293"/>
      <c r="AR163" s="293"/>
      <c r="AS163" s="293"/>
      <c r="AT163" s="293"/>
      <c r="AU163" s="167"/>
      <c r="AV163" s="167"/>
      <c r="AW163" s="167"/>
      <c r="AX163" s="167"/>
      <c r="AY163" s="167"/>
      <c r="AZ163" s="167"/>
      <c r="BA163" s="167"/>
      <c r="BB163" s="167"/>
      <c r="BC163" s="167"/>
      <c r="BD163" s="167"/>
      <c r="BE163" s="167"/>
      <c r="BF163" s="167"/>
      <c r="BG163" s="167"/>
      <c r="BH163" s="167"/>
      <c r="BI163" s="167"/>
    </row>
    <row r="164" ht="14.25" customHeight="1">
      <c r="M164" s="178"/>
      <c r="N164" s="178"/>
      <c r="O164" s="178"/>
      <c r="X164" s="270">
        <v>1811077.0</v>
      </c>
      <c r="Y164" s="274" t="s">
        <v>218</v>
      </c>
      <c r="Z164" s="166">
        <f t="shared" si="222"/>
        <v>0.4623212032</v>
      </c>
      <c r="AA164" s="877" t="str">
        <f t="shared" si="223"/>
        <v>A</v>
      </c>
      <c r="AB164" s="293"/>
      <c r="AC164" s="293"/>
      <c r="AD164" s="293"/>
      <c r="AE164" s="293"/>
      <c r="AF164" s="293"/>
      <c r="AG164" s="293"/>
      <c r="AH164" s="293"/>
      <c r="AI164" s="293"/>
      <c r="AJ164" s="293"/>
      <c r="AK164" s="293"/>
      <c r="AL164" s="293"/>
      <c r="AM164" s="293"/>
      <c r="AN164" s="293"/>
      <c r="AO164" s="730"/>
      <c r="AP164" s="293"/>
      <c r="AQ164" s="293"/>
      <c r="AR164" s="293"/>
      <c r="AS164" s="293"/>
      <c r="AT164" s="293"/>
      <c r="AU164" s="167"/>
      <c r="AV164" s="167"/>
      <c r="AW164" s="167"/>
      <c r="AX164" s="167"/>
      <c r="AY164" s="167"/>
      <c r="AZ164" s="167"/>
      <c r="BA164" s="167"/>
      <c r="BB164" s="167"/>
      <c r="BC164" s="167"/>
      <c r="BD164" s="167"/>
      <c r="BE164" s="167"/>
      <c r="BF164" s="167"/>
      <c r="BG164" s="167"/>
      <c r="BH164" s="167"/>
      <c r="BI164" s="167"/>
    </row>
    <row r="165" ht="14.25" customHeight="1">
      <c r="M165" s="178"/>
      <c r="N165" s="178"/>
      <c r="O165" s="178"/>
      <c r="X165" s="270">
        <v>1811074.0</v>
      </c>
      <c r="Y165" s="274" t="s">
        <v>210</v>
      </c>
      <c r="Z165" s="166">
        <f t="shared" si="222"/>
        <v>0.4727874769</v>
      </c>
      <c r="AA165" s="877" t="str">
        <f t="shared" si="223"/>
        <v>A</v>
      </c>
      <c r="AB165" s="293"/>
      <c r="AC165" s="293"/>
      <c r="AD165" s="293"/>
      <c r="AE165" s="293"/>
      <c r="AF165" s="293"/>
      <c r="AG165" s="293"/>
      <c r="AH165" s="293"/>
      <c r="AI165" s="293"/>
      <c r="AJ165" s="293"/>
      <c r="AK165" s="293"/>
      <c r="AL165" s="293"/>
      <c r="AM165" s="293"/>
      <c r="AN165" s="293"/>
      <c r="AO165" s="730"/>
      <c r="AP165" s="293"/>
      <c r="AQ165" s="293"/>
      <c r="AR165" s="293"/>
      <c r="AS165" s="293"/>
      <c r="AT165" s="293"/>
      <c r="AU165" s="167"/>
      <c r="AV165" s="167"/>
      <c r="AW165" s="167"/>
      <c r="AX165" s="167"/>
      <c r="AY165" s="167"/>
      <c r="AZ165" s="167"/>
      <c r="BA165" s="167"/>
      <c r="BB165" s="167"/>
      <c r="BC165" s="167"/>
      <c r="BD165" s="167"/>
      <c r="BE165" s="167"/>
      <c r="BF165" s="167"/>
      <c r="BG165" s="167"/>
      <c r="BH165" s="167"/>
      <c r="BI165" s="167"/>
    </row>
    <row r="166" ht="14.25" customHeight="1">
      <c r="M166" s="178"/>
      <c r="N166" s="178"/>
      <c r="O166" s="178"/>
      <c r="X166" s="270">
        <v>1811020.0</v>
      </c>
      <c r="Y166" s="274" t="s">
        <v>132</v>
      </c>
      <c r="Z166" s="166">
        <f t="shared" si="222"/>
        <v>0.4796673347</v>
      </c>
      <c r="AA166" s="877" t="str">
        <f t="shared" si="223"/>
        <v>A</v>
      </c>
      <c r="AB166" s="293"/>
      <c r="AC166" s="293"/>
      <c r="AD166" s="293"/>
      <c r="AE166" s="293"/>
      <c r="AF166" s="293"/>
      <c r="AG166" s="293"/>
      <c r="AH166" s="293"/>
      <c r="AI166" s="293"/>
      <c r="AJ166" s="293"/>
      <c r="AK166" s="293"/>
      <c r="AL166" s="293"/>
      <c r="AM166" s="293"/>
      <c r="AN166" s="293"/>
      <c r="AO166" s="730"/>
      <c r="AP166" s="293"/>
      <c r="AQ166" s="293"/>
      <c r="AR166" s="293"/>
      <c r="AS166" s="293"/>
      <c r="AT166" s="293"/>
      <c r="AU166" s="167"/>
      <c r="AV166" s="167"/>
      <c r="AW166" s="167"/>
      <c r="AX166" s="167"/>
      <c r="AY166" s="167"/>
      <c r="AZ166" s="167"/>
      <c r="BA166" s="167"/>
      <c r="BB166" s="167"/>
      <c r="BC166" s="167"/>
      <c r="BD166" s="167"/>
      <c r="BE166" s="167"/>
      <c r="BF166" s="167"/>
      <c r="BG166" s="167"/>
      <c r="BH166" s="167"/>
      <c r="BI166" s="167"/>
    </row>
    <row r="167" ht="14.25" customHeight="1">
      <c r="M167" s="178"/>
      <c r="N167" s="178"/>
      <c r="O167" s="178"/>
      <c r="X167" s="270">
        <v>1811019.0</v>
      </c>
      <c r="Y167" s="274" t="s">
        <v>131</v>
      </c>
      <c r="Z167" s="166">
        <f t="shared" si="222"/>
        <v>0.5005257585</v>
      </c>
      <c r="AA167" s="877" t="str">
        <f t="shared" si="223"/>
        <v>A</v>
      </c>
      <c r="AB167" s="293"/>
      <c r="AC167" s="293"/>
      <c r="AD167" s="293"/>
      <c r="AE167" s="293"/>
      <c r="AF167" s="293"/>
      <c r="AG167" s="293"/>
      <c r="AH167" s="293"/>
      <c r="AI167" s="293"/>
      <c r="AJ167" s="293"/>
      <c r="AK167" s="293"/>
      <c r="AL167" s="293"/>
      <c r="AM167" s="293"/>
      <c r="AN167" s="293"/>
      <c r="AO167" s="730"/>
      <c r="AP167" s="293"/>
      <c r="AQ167" s="293"/>
      <c r="AR167" s="293"/>
      <c r="AS167" s="293"/>
      <c r="AT167" s="293"/>
      <c r="AU167" s="167"/>
      <c r="AV167" s="167"/>
      <c r="AW167" s="167"/>
      <c r="AX167" s="167"/>
      <c r="AY167" s="167"/>
      <c r="AZ167" s="167"/>
      <c r="BA167" s="167"/>
      <c r="BB167" s="167"/>
      <c r="BC167" s="167"/>
      <c r="BD167" s="167"/>
      <c r="BE167" s="167"/>
      <c r="BF167" s="167"/>
      <c r="BG167" s="167"/>
      <c r="BH167" s="167"/>
      <c r="BI167" s="167"/>
    </row>
    <row r="168" ht="14.25" customHeight="1">
      <c r="M168" s="178"/>
      <c r="N168" s="178"/>
      <c r="O168" s="178"/>
      <c r="X168" s="270">
        <v>1811034.0</v>
      </c>
      <c r="Y168" s="274" t="s">
        <v>153</v>
      </c>
      <c r="Z168" s="166">
        <f t="shared" si="222"/>
        <v>0.5132397628</v>
      </c>
      <c r="AA168" s="877" t="str">
        <f t="shared" si="223"/>
        <v>A</v>
      </c>
      <c r="AB168" s="293"/>
      <c r="AC168" s="293"/>
      <c r="AD168" s="293"/>
      <c r="AE168" s="293"/>
      <c r="AF168" s="293"/>
      <c r="AG168" s="293"/>
      <c r="AH168" s="293"/>
      <c r="AI168" s="293"/>
      <c r="AJ168" s="293"/>
      <c r="AK168" s="293"/>
      <c r="AL168" s="293"/>
      <c r="AM168" s="293"/>
      <c r="AN168" s="293"/>
      <c r="AO168" s="730"/>
      <c r="AP168" s="293"/>
      <c r="AQ168" s="293"/>
      <c r="AR168" s="293"/>
      <c r="AS168" s="293"/>
      <c r="AT168" s="293"/>
      <c r="AU168" s="167"/>
      <c r="AV168" s="167"/>
      <c r="AW168" s="167"/>
      <c r="AX168" s="167"/>
      <c r="AY168" s="167"/>
      <c r="AZ168" s="167"/>
      <c r="BA168" s="167"/>
      <c r="BB168" s="167"/>
      <c r="BC168" s="167"/>
      <c r="BD168" s="167"/>
      <c r="BE168" s="167"/>
      <c r="BF168" s="167"/>
      <c r="BG168" s="167"/>
      <c r="BH168" s="167"/>
      <c r="BI168" s="167"/>
    </row>
    <row r="169" ht="14.25" customHeight="1">
      <c r="M169" s="178"/>
      <c r="N169" s="178"/>
      <c r="O169" s="178"/>
      <c r="X169" s="270">
        <v>1811129.0</v>
      </c>
      <c r="Y169" s="274" t="s">
        <v>305</v>
      </c>
      <c r="Z169" s="166">
        <f t="shared" si="222"/>
        <v>0.5192290048</v>
      </c>
      <c r="AA169" s="877" t="str">
        <f t="shared" si="223"/>
        <v>A</v>
      </c>
      <c r="AB169" s="293"/>
      <c r="AC169" s="293"/>
      <c r="AD169" s="293"/>
      <c r="AE169" s="293"/>
      <c r="AF169" s="293"/>
      <c r="AG169" s="293"/>
      <c r="AH169" s="293"/>
      <c r="AI169" s="293"/>
      <c r="AJ169" s="293"/>
      <c r="AK169" s="293"/>
      <c r="AL169" s="293"/>
      <c r="AM169" s="293"/>
      <c r="AN169" s="293"/>
      <c r="AO169" s="730"/>
      <c r="AP169" s="293"/>
      <c r="AQ169" s="293"/>
      <c r="AR169" s="293"/>
      <c r="AS169" s="293"/>
      <c r="AT169" s="293"/>
      <c r="AU169" s="167"/>
      <c r="AV169" s="167"/>
      <c r="AW169" s="167"/>
      <c r="AX169" s="167"/>
      <c r="AY169" s="167"/>
      <c r="AZ169" s="167"/>
      <c r="BA169" s="167"/>
      <c r="BB169" s="167"/>
      <c r="BC169" s="167"/>
      <c r="BD169" s="167"/>
      <c r="BE169" s="167"/>
      <c r="BF169" s="167"/>
      <c r="BG169" s="167"/>
      <c r="BH169" s="167"/>
      <c r="BI169" s="167"/>
    </row>
    <row r="170" ht="14.25" customHeight="1">
      <c r="M170" s="178"/>
      <c r="N170" s="178"/>
      <c r="O170" s="178"/>
      <c r="X170" s="270">
        <v>1811079.0</v>
      </c>
      <c r="Y170" s="274" t="s">
        <v>222</v>
      </c>
      <c r="Z170" s="166">
        <f t="shared" si="222"/>
        <v>0.5253028848</v>
      </c>
      <c r="AA170" s="877" t="str">
        <f t="shared" si="223"/>
        <v>A</v>
      </c>
      <c r="AB170" s="293"/>
      <c r="AC170" s="293"/>
      <c r="AD170" s="293"/>
      <c r="AE170" s="293"/>
      <c r="AF170" s="293"/>
      <c r="AG170" s="293"/>
      <c r="AH170" s="293"/>
      <c r="AI170" s="293"/>
      <c r="AJ170" s="293"/>
      <c r="AK170" s="293"/>
      <c r="AL170" s="293"/>
      <c r="AM170" s="293"/>
      <c r="AN170" s="293"/>
      <c r="AO170" s="730"/>
      <c r="AP170" s="293"/>
      <c r="AQ170" s="293"/>
      <c r="AR170" s="293"/>
      <c r="AS170" s="293"/>
      <c r="AT170" s="293"/>
      <c r="AU170" s="167"/>
      <c r="AV170" s="167"/>
      <c r="AW170" s="167"/>
      <c r="AX170" s="167"/>
      <c r="AY170" s="167"/>
      <c r="AZ170" s="167"/>
      <c r="BA170" s="167"/>
      <c r="BB170" s="167"/>
      <c r="BC170" s="167"/>
      <c r="BD170" s="167"/>
      <c r="BE170" s="167"/>
      <c r="BF170" s="167"/>
      <c r="BG170" s="167"/>
      <c r="BH170" s="167"/>
      <c r="BI170" s="167"/>
    </row>
    <row r="171" ht="14.25" customHeight="1">
      <c r="M171" s="178"/>
      <c r="N171" s="178"/>
      <c r="O171" s="178"/>
      <c r="X171" s="270">
        <v>1811130.0</v>
      </c>
      <c r="Y171" s="274" t="s">
        <v>306</v>
      </c>
      <c r="Z171" s="166">
        <f t="shared" si="222"/>
        <v>0.5323071109</v>
      </c>
      <c r="AA171" s="877" t="str">
        <f t="shared" si="223"/>
        <v>A</v>
      </c>
      <c r="AB171" s="293"/>
      <c r="AC171" s="293"/>
      <c r="AD171" s="293"/>
      <c r="AE171" s="293"/>
      <c r="AF171" s="293"/>
      <c r="AG171" s="293"/>
      <c r="AH171" s="293"/>
      <c r="AI171" s="293"/>
      <c r="AJ171" s="293"/>
      <c r="AK171" s="293"/>
      <c r="AL171" s="293"/>
      <c r="AM171" s="293"/>
      <c r="AN171" s="293"/>
      <c r="AO171" s="730"/>
      <c r="AP171" s="293"/>
      <c r="AQ171" s="293"/>
      <c r="AR171" s="293"/>
      <c r="AS171" s="293"/>
      <c r="AT171" s="293"/>
      <c r="AU171" s="167"/>
      <c r="AV171" s="167"/>
      <c r="AW171" s="167"/>
      <c r="AX171" s="167"/>
      <c r="AY171" s="167"/>
      <c r="AZ171" s="167"/>
      <c r="BA171" s="167"/>
      <c r="BB171" s="167"/>
      <c r="BC171" s="167"/>
      <c r="BD171" s="167"/>
      <c r="BE171" s="167"/>
      <c r="BF171" s="167"/>
      <c r="BG171" s="167"/>
      <c r="BH171" s="167"/>
      <c r="BI171" s="167"/>
    </row>
    <row r="172" ht="14.25" customHeight="1">
      <c r="M172" s="178"/>
      <c r="N172" s="178"/>
      <c r="O172" s="178"/>
      <c r="X172" s="270">
        <v>1811073.0</v>
      </c>
      <c r="Y172" s="274" t="s">
        <v>203</v>
      </c>
      <c r="Z172" s="166">
        <f t="shared" si="222"/>
        <v>0.5388333014</v>
      </c>
      <c r="AA172" s="877" t="str">
        <f t="shared" si="223"/>
        <v>A</v>
      </c>
      <c r="AB172" s="293"/>
      <c r="AC172" s="293"/>
      <c r="AD172" s="293"/>
      <c r="AE172" s="293"/>
      <c r="AF172" s="293"/>
      <c r="AG172" s="293"/>
      <c r="AH172" s="293"/>
      <c r="AI172" s="293"/>
      <c r="AJ172" s="293"/>
      <c r="AK172" s="293"/>
      <c r="AL172" s="293"/>
      <c r="AM172" s="293"/>
      <c r="AN172" s="293"/>
      <c r="AO172" s="730"/>
      <c r="AP172" s="293"/>
      <c r="AQ172" s="293"/>
      <c r="AR172" s="293"/>
      <c r="AS172" s="293"/>
      <c r="AT172" s="293"/>
      <c r="AU172" s="167"/>
      <c r="AV172" s="167"/>
      <c r="AW172" s="167"/>
      <c r="AX172" s="167"/>
      <c r="AY172" s="167"/>
      <c r="AZ172" s="167"/>
      <c r="BA172" s="167"/>
      <c r="BB172" s="167"/>
      <c r="BC172" s="167"/>
      <c r="BD172" s="167"/>
      <c r="BE172" s="167"/>
      <c r="BF172" s="167"/>
      <c r="BG172" s="167"/>
      <c r="BH172" s="167"/>
      <c r="BI172" s="167"/>
    </row>
    <row r="173" ht="14.25" customHeight="1">
      <c r="M173" s="178"/>
      <c r="N173" s="178"/>
      <c r="O173" s="178"/>
      <c r="X173" s="270">
        <v>1811057.0</v>
      </c>
      <c r="Y173" s="274" t="s">
        <v>180</v>
      </c>
      <c r="Z173" s="166">
        <f t="shared" si="222"/>
        <v>0.5409612113</v>
      </c>
      <c r="AA173" s="877" t="str">
        <f t="shared" si="223"/>
        <v>A</v>
      </c>
      <c r="AB173" s="293"/>
      <c r="AC173" s="293"/>
      <c r="AD173" s="293"/>
      <c r="AE173" s="293"/>
      <c r="AF173" s="293"/>
      <c r="AG173" s="293"/>
      <c r="AH173" s="293"/>
      <c r="AI173" s="293"/>
      <c r="AJ173" s="293"/>
      <c r="AK173" s="293"/>
      <c r="AL173" s="293"/>
      <c r="AM173" s="293"/>
      <c r="AN173" s="293"/>
      <c r="AO173" s="730"/>
      <c r="AP173" s="293"/>
      <c r="AQ173" s="293"/>
      <c r="AR173" s="293"/>
      <c r="AS173" s="293"/>
      <c r="AT173" s="293"/>
      <c r="AU173" s="167"/>
      <c r="AV173" s="167"/>
      <c r="AW173" s="167"/>
      <c r="AX173" s="167"/>
      <c r="AY173" s="167"/>
      <c r="AZ173" s="167"/>
      <c r="BA173" s="167"/>
      <c r="BB173" s="167"/>
      <c r="BC173" s="167"/>
      <c r="BD173" s="167"/>
      <c r="BE173" s="167"/>
      <c r="BF173" s="167"/>
      <c r="BG173" s="167"/>
      <c r="BH173" s="167"/>
      <c r="BI173" s="167"/>
    </row>
    <row r="174" ht="14.25" customHeight="1">
      <c r="M174" s="178"/>
      <c r="N174" s="178"/>
      <c r="O174" s="178"/>
      <c r="X174" s="270">
        <v>1811043.0</v>
      </c>
      <c r="Y174" s="274" t="s">
        <v>162</v>
      </c>
      <c r="Z174" s="166">
        <f t="shared" si="222"/>
        <v>0.5458432894</v>
      </c>
      <c r="AA174" s="877" t="str">
        <f t="shared" si="223"/>
        <v>A</v>
      </c>
      <c r="AB174" s="293"/>
      <c r="AC174" s="293"/>
      <c r="AD174" s="293"/>
      <c r="AE174" s="293"/>
      <c r="AF174" s="293"/>
      <c r="AG174" s="293"/>
      <c r="AH174" s="293"/>
      <c r="AI174" s="293"/>
      <c r="AJ174" s="293"/>
      <c r="AK174" s="293"/>
      <c r="AL174" s="293"/>
      <c r="AM174" s="293"/>
      <c r="AN174" s="293"/>
      <c r="AO174" s="730"/>
      <c r="AP174" s="293"/>
      <c r="AQ174" s="293"/>
      <c r="AR174" s="293"/>
      <c r="AS174" s="293"/>
      <c r="AT174" s="293"/>
      <c r="AU174" s="167"/>
      <c r="AV174" s="167"/>
      <c r="AW174" s="167"/>
      <c r="AX174" s="167"/>
      <c r="AY174" s="167"/>
      <c r="AZ174" s="167"/>
      <c r="BA174" s="167"/>
      <c r="BB174" s="167"/>
      <c r="BC174" s="167"/>
      <c r="BD174" s="167"/>
      <c r="BE174" s="167"/>
      <c r="BF174" s="167"/>
      <c r="BG174" s="167"/>
      <c r="BH174" s="167"/>
      <c r="BI174" s="167"/>
    </row>
    <row r="175" ht="14.25" customHeight="1">
      <c r="M175" s="178"/>
      <c r="N175" s="178"/>
      <c r="O175" s="178"/>
      <c r="X175" s="270">
        <v>1811011.0</v>
      </c>
      <c r="Y175" s="274" t="s">
        <v>121</v>
      </c>
      <c r="Z175" s="166">
        <f t="shared" si="222"/>
        <v>0.5580389598</v>
      </c>
      <c r="AA175" s="877" t="str">
        <f t="shared" si="223"/>
        <v>A</v>
      </c>
      <c r="AB175" s="293"/>
      <c r="AC175" s="293"/>
      <c r="AD175" s="293"/>
      <c r="AE175" s="293"/>
      <c r="AF175" s="293"/>
      <c r="AG175" s="293"/>
      <c r="AH175" s="293"/>
      <c r="AI175" s="293"/>
      <c r="AJ175" s="293"/>
      <c r="AK175" s="293"/>
      <c r="AL175" s="293"/>
      <c r="AM175" s="293"/>
      <c r="AN175" s="293"/>
      <c r="AO175" s="730"/>
      <c r="AP175" s="293"/>
      <c r="AQ175" s="293"/>
      <c r="AR175" s="293"/>
      <c r="AS175" s="293"/>
      <c r="AT175" s="293"/>
      <c r="AU175" s="167"/>
      <c r="AV175" s="167"/>
      <c r="AW175" s="167"/>
      <c r="AX175" s="167"/>
      <c r="AY175" s="167"/>
      <c r="AZ175" s="167"/>
      <c r="BA175" s="167"/>
      <c r="BB175" s="167"/>
      <c r="BC175" s="167"/>
      <c r="BD175" s="167"/>
      <c r="BE175" s="167"/>
      <c r="BF175" s="167"/>
      <c r="BG175" s="167"/>
      <c r="BH175" s="167"/>
      <c r="BI175" s="167"/>
    </row>
    <row r="176" ht="14.25" customHeight="1">
      <c r="M176" s="178"/>
      <c r="N176" s="178"/>
      <c r="O176" s="178"/>
      <c r="X176" s="270">
        <v>1811082.0</v>
      </c>
      <c r="Y176" s="274" t="s">
        <v>233</v>
      </c>
      <c r="Z176" s="166">
        <f t="shared" si="222"/>
        <v>0.5884577105</v>
      </c>
      <c r="AA176" s="877" t="str">
        <f t="shared" si="223"/>
        <v>A</v>
      </c>
      <c r="AB176" s="293"/>
      <c r="AC176" s="293"/>
      <c r="AD176" s="293"/>
      <c r="AE176" s="293"/>
      <c r="AF176" s="293"/>
      <c r="AG176" s="293"/>
      <c r="AH176" s="293"/>
      <c r="AI176" s="293"/>
      <c r="AJ176" s="293"/>
      <c r="AK176" s="293"/>
      <c r="AL176" s="293"/>
      <c r="AM176" s="293"/>
      <c r="AN176" s="293"/>
      <c r="AO176" s="730"/>
      <c r="AP176" s="293"/>
      <c r="AQ176" s="293"/>
      <c r="AR176" s="293"/>
      <c r="AS176" s="293"/>
      <c r="AT176" s="293"/>
      <c r="AU176" s="167"/>
      <c r="AV176" s="167"/>
      <c r="AW176" s="167"/>
      <c r="AX176" s="167"/>
      <c r="AY176" s="167"/>
      <c r="AZ176" s="167"/>
      <c r="BA176" s="167"/>
      <c r="BB176" s="167"/>
      <c r="BC176" s="167"/>
      <c r="BD176" s="167"/>
      <c r="BE176" s="167"/>
      <c r="BF176" s="167"/>
      <c r="BG176" s="167"/>
      <c r="BH176" s="167"/>
      <c r="BI176" s="167"/>
    </row>
    <row r="177" ht="14.25" customHeight="1">
      <c r="M177" s="178"/>
      <c r="N177" s="178"/>
      <c r="O177" s="178"/>
      <c r="X177" s="270">
        <v>1811015.0</v>
      </c>
      <c r="Y177" s="274" t="s">
        <v>126</v>
      </c>
      <c r="Z177" s="166">
        <f t="shared" si="222"/>
        <v>0.5898831762</v>
      </c>
      <c r="AA177" s="877" t="str">
        <f t="shared" si="223"/>
        <v>A</v>
      </c>
      <c r="AB177" s="293"/>
      <c r="AC177" s="293"/>
      <c r="AD177" s="293"/>
      <c r="AE177" s="293"/>
      <c r="AF177" s="293"/>
      <c r="AG177" s="293"/>
      <c r="AH177" s="293"/>
      <c r="AI177" s="293"/>
      <c r="AJ177" s="293"/>
      <c r="AK177" s="293"/>
      <c r="AL177" s="293"/>
      <c r="AM177" s="293"/>
      <c r="AN177" s="293"/>
      <c r="AO177" s="730"/>
      <c r="AP177" s="293"/>
      <c r="AQ177" s="293"/>
      <c r="AR177" s="293"/>
      <c r="AS177" s="293"/>
      <c r="AT177" s="293"/>
      <c r="AU177" s="167"/>
      <c r="AV177" s="167"/>
      <c r="AW177" s="167"/>
      <c r="AX177" s="167"/>
      <c r="AY177" s="167"/>
      <c r="AZ177" s="167"/>
      <c r="BA177" s="167"/>
      <c r="BB177" s="167"/>
      <c r="BC177" s="167"/>
      <c r="BD177" s="167"/>
      <c r="BE177" s="167"/>
      <c r="BF177" s="167"/>
      <c r="BG177" s="167"/>
      <c r="BH177" s="167"/>
      <c r="BI177" s="167"/>
    </row>
    <row r="178" ht="14.25" customHeight="1">
      <c r="M178" s="178"/>
      <c r="N178" s="178"/>
      <c r="O178" s="178"/>
      <c r="X178" s="270">
        <v>1811084.0</v>
      </c>
      <c r="Y178" s="274" t="s">
        <v>235</v>
      </c>
      <c r="Z178" s="166">
        <f t="shared" si="222"/>
        <v>0.6134001968</v>
      </c>
      <c r="AA178" s="877" t="str">
        <f t="shared" si="223"/>
        <v>A</v>
      </c>
      <c r="AB178" s="293"/>
      <c r="AC178" s="293"/>
      <c r="AD178" s="293"/>
      <c r="AE178" s="293"/>
      <c r="AF178" s="293"/>
      <c r="AG178" s="293"/>
      <c r="AH178" s="293"/>
      <c r="AI178" s="293"/>
      <c r="AJ178" s="293"/>
      <c r="AK178" s="293"/>
      <c r="AL178" s="293"/>
      <c r="AM178" s="293"/>
      <c r="AN178" s="293"/>
      <c r="AO178" s="730"/>
      <c r="AP178" s="293"/>
      <c r="AQ178" s="293"/>
      <c r="AR178" s="293"/>
      <c r="AS178" s="293"/>
      <c r="AT178" s="293"/>
      <c r="AU178" s="167"/>
      <c r="AV178" s="167"/>
      <c r="AW178" s="167"/>
      <c r="AX178" s="167"/>
      <c r="AY178" s="167"/>
      <c r="AZ178" s="167"/>
      <c r="BA178" s="167"/>
      <c r="BB178" s="167"/>
      <c r="BC178" s="167"/>
      <c r="BD178" s="167"/>
      <c r="BE178" s="167"/>
      <c r="BF178" s="167"/>
      <c r="BG178" s="167"/>
      <c r="BH178" s="167"/>
      <c r="BI178" s="167"/>
    </row>
    <row r="179" ht="14.25" customHeight="1">
      <c r="M179" s="178"/>
      <c r="N179" s="178"/>
      <c r="O179" s="178"/>
      <c r="X179" s="270">
        <v>1811081.0</v>
      </c>
      <c r="Y179" s="274" t="s">
        <v>228</v>
      </c>
      <c r="Z179" s="166">
        <f t="shared" si="222"/>
        <v>0.6178850313</v>
      </c>
      <c r="AA179" s="877" t="str">
        <f t="shared" si="223"/>
        <v>A</v>
      </c>
      <c r="AB179" s="293"/>
      <c r="AC179" s="293"/>
      <c r="AD179" s="293"/>
      <c r="AE179" s="293"/>
      <c r="AF179" s="293"/>
      <c r="AG179" s="293"/>
      <c r="AH179" s="293"/>
      <c r="AI179" s="293"/>
      <c r="AJ179" s="293"/>
      <c r="AK179" s="293"/>
      <c r="AL179" s="293"/>
      <c r="AM179" s="293"/>
      <c r="AN179" s="293"/>
      <c r="AO179" s="730"/>
      <c r="AP179" s="293"/>
      <c r="AQ179" s="293"/>
      <c r="AR179" s="293"/>
      <c r="AS179" s="293"/>
      <c r="AT179" s="293"/>
      <c r="AU179" s="167"/>
      <c r="AV179" s="167"/>
      <c r="AW179" s="167"/>
      <c r="AX179" s="167"/>
      <c r="AY179" s="167"/>
      <c r="AZ179" s="167"/>
      <c r="BA179" s="167"/>
      <c r="BB179" s="167"/>
      <c r="BC179" s="167"/>
      <c r="BD179" s="167"/>
      <c r="BE179" s="167"/>
      <c r="BF179" s="167"/>
      <c r="BG179" s="167"/>
      <c r="BH179" s="167"/>
      <c r="BI179" s="167"/>
    </row>
    <row r="180" ht="14.25" customHeight="1">
      <c r="M180" s="178"/>
      <c r="N180" s="178"/>
      <c r="O180" s="178"/>
      <c r="X180" s="276">
        <v>1811083.0</v>
      </c>
      <c r="Y180" s="285" t="s">
        <v>234</v>
      </c>
      <c r="Z180" s="913">
        <f t="shared" si="222"/>
        <v>0.6239333872</v>
      </c>
      <c r="AA180" s="914" t="str">
        <f t="shared" si="223"/>
        <v>A</v>
      </c>
      <c r="AB180" s="293"/>
      <c r="AC180" s="293"/>
      <c r="AD180" s="293"/>
      <c r="AE180" s="293"/>
      <c r="AF180" s="293"/>
      <c r="AG180" s="293"/>
      <c r="AH180" s="293"/>
      <c r="AI180" s="293"/>
      <c r="AJ180" s="293"/>
      <c r="AK180" s="293"/>
      <c r="AL180" s="293"/>
      <c r="AM180" s="293"/>
      <c r="AN180" s="293"/>
      <c r="AO180" s="730"/>
      <c r="AP180" s="293"/>
      <c r="AQ180" s="293"/>
      <c r="AR180" s="293"/>
      <c r="AS180" s="293"/>
      <c r="AT180" s="293"/>
      <c r="AU180" s="167"/>
      <c r="AV180" s="167"/>
      <c r="AW180" s="167"/>
      <c r="AX180" s="167"/>
      <c r="AY180" s="167"/>
      <c r="AZ180" s="167"/>
      <c r="BA180" s="167"/>
      <c r="BB180" s="167"/>
      <c r="BC180" s="167"/>
      <c r="BD180" s="167"/>
      <c r="BE180" s="167"/>
      <c r="BF180" s="167"/>
      <c r="BG180" s="167"/>
      <c r="BH180" s="167"/>
      <c r="BI180" s="167"/>
    </row>
    <row r="181" ht="14.25" customHeight="1">
      <c r="M181" s="178"/>
      <c r="N181" s="178"/>
      <c r="O181" s="178"/>
      <c r="X181" s="292"/>
      <c r="Y181" s="293"/>
      <c r="Z181" s="293"/>
      <c r="AA181" s="293"/>
      <c r="AB181" s="293"/>
      <c r="AC181" s="293"/>
      <c r="AD181" s="293"/>
      <c r="AE181" s="293"/>
      <c r="AF181" s="293"/>
      <c r="AG181" s="293"/>
      <c r="AH181" s="293"/>
      <c r="AI181" s="293"/>
      <c r="AJ181" s="293"/>
      <c r="AK181" s="293"/>
      <c r="AL181" s="293"/>
      <c r="AM181" s="293"/>
      <c r="AN181" s="293"/>
      <c r="AO181" s="730"/>
      <c r="AP181" s="293"/>
      <c r="AQ181" s="293"/>
      <c r="AR181" s="293"/>
      <c r="AS181" s="293"/>
      <c r="AT181" s="293"/>
      <c r="AU181" s="167"/>
      <c r="AV181" s="167"/>
      <c r="AW181" s="167"/>
      <c r="AX181" s="167"/>
      <c r="AY181" s="167"/>
      <c r="AZ181" s="167"/>
      <c r="BA181" s="167"/>
      <c r="BB181" s="167"/>
      <c r="BC181" s="167"/>
      <c r="BD181" s="167"/>
      <c r="BE181" s="167"/>
      <c r="BF181" s="167"/>
      <c r="BG181" s="167"/>
      <c r="BH181" s="167"/>
      <c r="BI181" s="167"/>
    </row>
    <row r="182" ht="14.25" customHeight="1">
      <c r="M182" s="178"/>
      <c r="N182" s="178"/>
      <c r="O182" s="178"/>
      <c r="X182" s="292"/>
      <c r="Y182" s="293"/>
      <c r="Z182" s="293"/>
      <c r="AA182" s="293"/>
      <c r="AB182" s="293"/>
      <c r="AC182" s="293"/>
      <c r="AD182" s="293"/>
      <c r="AE182" s="293"/>
      <c r="AF182" s="293"/>
      <c r="AG182" s="293"/>
      <c r="AH182" s="293"/>
      <c r="AI182" s="293"/>
      <c r="AJ182" s="293"/>
      <c r="AK182" s="293"/>
      <c r="AL182" s="293"/>
      <c r="AM182" s="293"/>
      <c r="AN182" s="293"/>
      <c r="AO182" s="730"/>
      <c r="AP182" s="293"/>
      <c r="AQ182" s="293"/>
      <c r="AR182" s="293"/>
      <c r="AS182" s="293"/>
      <c r="AT182" s="293"/>
      <c r="AU182" s="167"/>
      <c r="AV182" s="167"/>
      <c r="AW182" s="167"/>
      <c r="AX182" s="167"/>
      <c r="AY182" s="167"/>
      <c r="AZ182" s="167"/>
      <c r="BA182" s="167"/>
      <c r="BB182" s="167"/>
      <c r="BC182" s="167"/>
      <c r="BD182" s="167"/>
      <c r="BE182" s="167"/>
      <c r="BF182" s="167"/>
      <c r="BG182" s="167"/>
      <c r="BH182" s="167"/>
      <c r="BI182" s="167"/>
    </row>
    <row r="183" ht="14.25" customHeight="1">
      <c r="M183" s="178"/>
      <c r="N183" s="178"/>
      <c r="O183" s="178"/>
      <c r="X183" s="292"/>
      <c r="Y183" s="293"/>
      <c r="Z183" s="293"/>
      <c r="AA183" s="293"/>
      <c r="AB183" s="293"/>
      <c r="AC183" s="293"/>
      <c r="AD183" s="293"/>
      <c r="AE183" s="293"/>
      <c r="AF183" s="293"/>
      <c r="AG183" s="293"/>
      <c r="AH183" s="293"/>
      <c r="AI183" s="293"/>
      <c r="AJ183" s="293"/>
      <c r="AK183" s="293"/>
      <c r="AL183" s="293"/>
      <c r="AM183" s="293"/>
      <c r="AN183" s="293"/>
      <c r="AO183" s="730"/>
      <c r="AP183" s="293"/>
      <c r="AQ183" s="293"/>
      <c r="AR183" s="293"/>
      <c r="AS183" s="293"/>
      <c r="AT183" s="293"/>
      <c r="AU183" s="167"/>
      <c r="AV183" s="167"/>
      <c r="AW183" s="167"/>
      <c r="AX183" s="167"/>
      <c r="AY183" s="167"/>
      <c r="AZ183" s="167"/>
      <c r="BA183" s="167"/>
      <c r="BB183" s="167"/>
      <c r="BC183" s="167"/>
      <c r="BD183" s="167"/>
      <c r="BE183" s="167"/>
      <c r="BF183" s="167"/>
      <c r="BG183" s="167"/>
      <c r="BH183" s="167"/>
      <c r="BI183" s="167"/>
    </row>
    <row r="184" ht="14.25" customHeight="1">
      <c r="M184" s="178"/>
      <c r="N184" s="178"/>
      <c r="O184" s="178"/>
      <c r="X184" s="292"/>
      <c r="Y184" s="293"/>
      <c r="Z184" s="293"/>
      <c r="AA184" s="293"/>
      <c r="AB184" s="293"/>
      <c r="AC184" s="293"/>
      <c r="AD184" s="293"/>
      <c r="AE184" s="293"/>
      <c r="AF184" s="293"/>
      <c r="AG184" s="293"/>
      <c r="AH184" s="293"/>
      <c r="AI184" s="293"/>
      <c r="AJ184" s="293"/>
      <c r="AK184" s="293"/>
      <c r="AL184" s="293"/>
      <c r="AM184" s="293"/>
      <c r="AN184" s="293"/>
      <c r="AO184" s="730"/>
      <c r="AP184" s="293"/>
      <c r="AQ184" s="293"/>
      <c r="AR184" s="293"/>
      <c r="AS184" s="293"/>
      <c r="AT184" s="293"/>
      <c r="AU184" s="167"/>
      <c r="AV184" s="167"/>
      <c r="AW184" s="167"/>
      <c r="AX184" s="167"/>
      <c r="AY184" s="167"/>
      <c r="AZ184" s="167"/>
      <c r="BA184" s="167"/>
      <c r="BB184" s="167"/>
      <c r="BC184" s="167"/>
      <c r="BD184" s="167"/>
      <c r="BE184" s="167"/>
      <c r="BF184" s="167"/>
      <c r="BG184" s="167"/>
      <c r="BH184" s="167"/>
      <c r="BI184" s="167"/>
    </row>
    <row r="185" ht="14.25" customHeight="1">
      <c r="M185" s="178"/>
      <c r="N185" s="178"/>
      <c r="O185" s="178"/>
      <c r="X185" s="292"/>
      <c r="Y185" s="293"/>
      <c r="Z185" s="293"/>
      <c r="AA185" s="293"/>
      <c r="AB185" s="293"/>
      <c r="AC185" s="293"/>
      <c r="AD185" s="293"/>
      <c r="AE185" s="293"/>
      <c r="AF185" s="293"/>
      <c r="AG185" s="293"/>
      <c r="AH185" s="293"/>
      <c r="AI185" s="293"/>
      <c r="AJ185" s="293"/>
      <c r="AK185" s="293"/>
      <c r="AL185" s="293"/>
      <c r="AM185" s="293"/>
      <c r="AN185" s="293"/>
      <c r="AO185" s="730"/>
      <c r="AP185" s="293"/>
      <c r="AQ185" s="293"/>
      <c r="AR185" s="293"/>
      <c r="AS185" s="293"/>
      <c r="AT185" s="293"/>
      <c r="AU185" s="167"/>
      <c r="AV185" s="167"/>
      <c r="AW185" s="167"/>
      <c r="AX185" s="167"/>
      <c r="AY185" s="167"/>
      <c r="AZ185" s="167"/>
      <c r="BA185" s="167"/>
      <c r="BB185" s="167"/>
      <c r="BC185" s="167"/>
      <c r="BD185" s="167"/>
      <c r="BE185" s="167"/>
      <c r="BF185" s="167"/>
      <c r="BG185" s="167"/>
      <c r="BH185" s="167"/>
      <c r="BI185" s="167"/>
    </row>
    <row r="186" ht="14.25" customHeight="1">
      <c r="M186" s="178"/>
      <c r="N186" s="178"/>
      <c r="O186" s="178"/>
      <c r="X186" s="292"/>
      <c r="Y186" s="293"/>
      <c r="Z186" s="293"/>
      <c r="AA186" s="293"/>
      <c r="AB186" s="293"/>
      <c r="AC186" s="293"/>
      <c r="AD186" s="293"/>
      <c r="AE186" s="293"/>
      <c r="AF186" s="293"/>
      <c r="AG186" s="293"/>
      <c r="AH186" s="293"/>
      <c r="AI186" s="293"/>
      <c r="AJ186" s="293"/>
      <c r="AK186" s="293"/>
      <c r="AL186" s="293"/>
      <c r="AM186" s="293"/>
      <c r="AN186" s="293"/>
      <c r="AO186" s="730"/>
      <c r="AP186" s="293"/>
      <c r="AQ186" s="293"/>
      <c r="AR186" s="293"/>
      <c r="AS186" s="293"/>
      <c r="AT186" s="293"/>
      <c r="AU186" s="167"/>
      <c r="AV186" s="167"/>
      <c r="AW186" s="167"/>
      <c r="AX186" s="167"/>
      <c r="AY186" s="167"/>
      <c r="AZ186" s="167"/>
      <c r="BA186" s="167"/>
      <c r="BB186" s="167"/>
      <c r="BC186" s="167"/>
      <c r="BD186" s="167"/>
      <c r="BE186" s="167"/>
      <c r="BF186" s="167"/>
      <c r="BG186" s="167"/>
      <c r="BH186" s="167"/>
      <c r="BI186" s="167"/>
    </row>
    <row r="187" ht="14.25" customHeight="1">
      <c r="M187" s="178"/>
      <c r="N187" s="178"/>
      <c r="O187" s="178"/>
      <c r="X187" s="292"/>
      <c r="Y187" s="293"/>
      <c r="Z187" s="293"/>
      <c r="AA187" s="293"/>
      <c r="AB187" s="293"/>
      <c r="AC187" s="293"/>
      <c r="AD187" s="293"/>
      <c r="AE187" s="293"/>
      <c r="AF187" s="293"/>
      <c r="AG187" s="293"/>
      <c r="AH187" s="293"/>
      <c r="AI187" s="293"/>
      <c r="AJ187" s="293"/>
      <c r="AK187" s="293"/>
      <c r="AL187" s="293"/>
      <c r="AM187" s="293"/>
      <c r="AN187" s="293"/>
      <c r="AO187" s="730"/>
      <c r="AP187" s="293"/>
      <c r="AQ187" s="293"/>
      <c r="AR187" s="293"/>
      <c r="AS187" s="293"/>
      <c r="AT187" s="293"/>
      <c r="AU187" s="167"/>
      <c r="AV187" s="167"/>
      <c r="AW187" s="167"/>
      <c r="AX187" s="167"/>
      <c r="AY187" s="167"/>
      <c r="AZ187" s="167"/>
      <c r="BA187" s="167"/>
      <c r="BB187" s="167"/>
      <c r="BC187" s="167"/>
      <c r="BD187" s="167"/>
      <c r="BE187" s="167"/>
      <c r="BF187" s="167"/>
      <c r="BG187" s="167"/>
      <c r="BH187" s="167"/>
      <c r="BI187" s="167"/>
    </row>
    <row r="188" ht="14.25" customHeight="1">
      <c r="M188" s="178"/>
      <c r="N188" s="178"/>
      <c r="O188" s="178"/>
      <c r="X188" s="292"/>
      <c r="Y188" s="293"/>
      <c r="Z188" s="293"/>
      <c r="AA188" s="293"/>
      <c r="AB188" s="293"/>
      <c r="AC188" s="293"/>
      <c r="AD188" s="293"/>
      <c r="AE188" s="293"/>
      <c r="AF188" s="293"/>
      <c r="AG188" s="293"/>
      <c r="AH188" s="293"/>
      <c r="AI188" s="293"/>
      <c r="AJ188" s="293"/>
      <c r="AK188" s="293"/>
      <c r="AL188" s="293"/>
      <c r="AM188" s="293"/>
      <c r="AN188" s="293"/>
      <c r="AO188" s="730"/>
      <c r="AP188" s="293"/>
      <c r="AQ188" s="293"/>
      <c r="AR188" s="293"/>
      <c r="AS188" s="293"/>
      <c r="AT188" s="293"/>
      <c r="AU188" s="167"/>
      <c r="AV188" s="167"/>
      <c r="AW188" s="167"/>
      <c r="AX188" s="167"/>
      <c r="AY188" s="167"/>
      <c r="AZ188" s="167"/>
      <c r="BA188" s="167"/>
      <c r="BB188" s="167"/>
      <c r="BC188" s="167"/>
      <c r="BD188" s="167"/>
      <c r="BE188" s="167"/>
      <c r="BF188" s="167"/>
      <c r="BG188" s="167"/>
      <c r="BH188" s="167"/>
      <c r="BI188" s="167"/>
    </row>
    <row r="189" ht="14.25" customHeight="1">
      <c r="M189" s="178"/>
      <c r="N189" s="178"/>
      <c r="O189" s="178"/>
      <c r="X189" s="292"/>
      <c r="Y189" s="293"/>
      <c r="Z189" s="293"/>
      <c r="AA189" s="293"/>
      <c r="AB189" s="293"/>
      <c r="AC189" s="293"/>
      <c r="AD189" s="293"/>
      <c r="AE189" s="293"/>
      <c r="AF189" s="293"/>
      <c r="AG189" s="293"/>
      <c r="AH189" s="293"/>
      <c r="AI189" s="293"/>
      <c r="AJ189" s="293"/>
      <c r="AK189" s="293"/>
      <c r="AL189" s="293"/>
      <c r="AM189" s="293"/>
      <c r="AN189" s="293"/>
      <c r="AO189" s="730"/>
      <c r="AP189" s="293"/>
      <c r="AQ189" s="293"/>
      <c r="AR189" s="293"/>
      <c r="AS189" s="293"/>
      <c r="AT189" s="293"/>
      <c r="AU189" s="167"/>
      <c r="AV189" s="167"/>
      <c r="AW189" s="167"/>
      <c r="AX189" s="167"/>
      <c r="AY189" s="167"/>
      <c r="AZ189" s="167"/>
      <c r="BA189" s="167"/>
      <c r="BB189" s="167"/>
      <c r="BC189" s="167"/>
      <c r="BD189" s="167"/>
      <c r="BE189" s="167"/>
      <c r="BF189" s="167"/>
      <c r="BG189" s="167"/>
      <c r="BH189" s="167"/>
      <c r="BI189" s="167"/>
    </row>
    <row r="190" ht="14.25" customHeight="1">
      <c r="M190" s="178"/>
      <c r="N190" s="178"/>
      <c r="O190" s="178"/>
      <c r="X190" s="292"/>
      <c r="Y190" s="293"/>
      <c r="Z190" s="293"/>
      <c r="AA190" s="293"/>
      <c r="AB190" s="293"/>
      <c r="AC190" s="293"/>
      <c r="AD190" s="293"/>
      <c r="AE190" s="293"/>
      <c r="AF190" s="293"/>
      <c r="AG190" s="293"/>
      <c r="AH190" s="293"/>
      <c r="AI190" s="293"/>
      <c r="AJ190" s="293"/>
      <c r="AK190" s="293"/>
      <c r="AL190" s="293"/>
      <c r="AM190" s="293"/>
      <c r="AN190" s="293"/>
      <c r="AO190" s="730"/>
      <c r="AP190" s="293"/>
      <c r="AQ190" s="293"/>
      <c r="AR190" s="293"/>
      <c r="AS190" s="293"/>
      <c r="AT190" s="293"/>
      <c r="AU190" s="167"/>
      <c r="AV190" s="167"/>
      <c r="AW190" s="167"/>
      <c r="AX190" s="167"/>
      <c r="AY190" s="167"/>
      <c r="AZ190" s="167"/>
      <c r="BA190" s="167"/>
      <c r="BB190" s="167"/>
      <c r="BC190" s="167"/>
      <c r="BD190" s="167"/>
      <c r="BE190" s="167"/>
      <c r="BF190" s="167"/>
      <c r="BG190" s="167"/>
      <c r="BH190" s="167"/>
      <c r="BI190" s="167"/>
    </row>
    <row r="191" ht="14.25" customHeight="1">
      <c r="M191" s="178"/>
      <c r="N191" s="178"/>
      <c r="O191" s="178"/>
      <c r="X191" s="292"/>
      <c r="Y191" s="293"/>
      <c r="Z191" s="293"/>
      <c r="AA191" s="293"/>
      <c r="AB191" s="293"/>
      <c r="AC191" s="293"/>
      <c r="AD191" s="293"/>
      <c r="AE191" s="293"/>
      <c r="AF191" s="293"/>
      <c r="AG191" s="293"/>
      <c r="AH191" s="293"/>
      <c r="AI191" s="293"/>
      <c r="AJ191" s="293"/>
      <c r="AK191" s="293"/>
      <c r="AL191" s="293"/>
      <c r="AM191" s="293"/>
      <c r="AN191" s="293"/>
      <c r="AO191" s="730"/>
      <c r="AP191" s="293"/>
      <c r="AQ191" s="293"/>
      <c r="AR191" s="293"/>
      <c r="AS191" s="293"/>
      <c r="AT191" s="293"/>
      <c r="AU191" s="167"/>
      <c r="AV191" s="167"/>
      <c r="AW191" s="167"/>
      <c r="AX191" s="167"/>
      <c r="AY191" s="167"/>
      <c r="AZ191" s="167"/>
      <c r="BA191" s="167"/>
      <c r="BB191" s="167"/>
      <c r="BC191" s="167"/>
      <c r="BD191" s="167"/>
      <c r="BE191" s="167"/>
      <c r="BF191" s="167"/>
      <c r="BG191" s="167"/>
      <c r="BH191" s="167"/>
      <c r="BI191" s="167"/>
    </row>
    <row r="192" ht="14.25" customHeight="1">
      <c r="M192" s="178"/>
      <c r="N192" s="178"/>
      <c r="O192" s="178"/>
      <c r="X192" s="292"/>
      <c r="Y192" s="293"/>
      <c r="Z192" s="293"/>
      <c r="AA192" s="293"/>
      <c r="AB192" s="293"/>
      <c r="AC192" s="293"/>
      <c r="AD192" s="293"/>
      <c r="AE192" s="293"/>
      <c r="AF192" s="293"/>
      <c r="AG192" s="293"/>
      <c r="AH192" s="293"/>
      <c r="AI192" s="293"/>
      <c r="AJ192" s="293"/>
      <c r="AK192" s="293"/>
      <c r="AL192" s="293"/>
      <c r="AM192" s="293"/>
      <c r="AN192" s="293"/>
      <c r="AO192" s="730"/>
      <c r="AP192" s="293"/>
      <c r="AQ192" s="293"/>
      <c r="AR192" s="293"/>
      <c r="AS192" s="293"/>
      <c r="AT192" s="293"/>
      <c r="AU192" s="167"/>
      <c r="AV192" s="167"/>
      <c r="AW192" s="167"/>
      <c r="AX192" s="167"/>
      <c r="AY192" s="167"/>
      <c r="AZ192" s="167"/>
      <c r="BA192" s="167"/>
      <c r="BB192" s="167"/>
      <c r="BC192" s="167"/>
      <c r="BD192" s="167"/>
      <c r="BE192" s="167"/>
      <c r="BF192" s="167"/>
      <c r="BG192" s="167"/>
      <c r="BH192" s="167"/>
      <c r="BI192" s="167"/>
    </row>
    <row r="193" ht="14.25" customHeight="1">
      <c r="M193" s="178"/>
      <c r="N193" s="178"/>
      <c r="O193" s="178"/>
      <c r="X193" s="292"/>
      <c r="Y193" s="293"/>
      <c r="Z193" s="293"/>
      <c r="AA193" s="293"/>
      <c r="AB193" s="293"/>
      <c r="AC193" s="293"/>
      <c r="AD193" s="293"/>
      <c r="AE193" s="293"/>
      <c r="AF193" s="293"/>
      <c r="AG193" s="293"/>
      <c r="AH193" s="293"/>
      <c r="AI193" s="293"/>
      <c r="AJ193" s="293"/>
      <c r="AK193" s="293"/>
      <c r="AL193" s="293"/>
      <c r="AM193" s="293"/>
      <c r="AN193" s="293"/>
      <c r="AO193" s="730"/>
      <c r="AP193" s="293"/>
      <c r="AQ193" s="293"/>
      <c r="AR193" s="293"/>
      <c r="AS193" s="293"/>
      <c r="AT193" s="293"/>
      <c r="AU193" s="167"/>
      <c r="AV193" s="167"/>
      <c r="AW193" s="167"/>
      <c r="AX193" s="167"/>
      <c r="AY193" s="167"/>
      <c r="AZ193" s="167"/>
      <c r="BA193" s="167"/>
      <c r="BB193" s="167"/>
      <c r="BC193" s="167"/>
      <c r="BD193" s="167"/>
      <c r="BE193" s="167"/>
      <c r="BF193" s="167"/>
      <c r="BG193" s="167"/>
      <c r="BH193" s="167"/>
      <c r="BI193" s="167"/>
    </row>
    <row r="194" ht="14.25" customHeight="1">
      <c r="M194" s="178"/>
      <c r="N194" s="178"/>
      <c r="O194" s="178"/>
      <c r="X194" s="292"/>
      <c r="Y194" s="293"/>
      <c r="Z194" s="293"/>
      <c r="AA194" s="293"/>
      <c r="AB194" s="293"/>
      <c r="AC194" s="293"/>
      <c r="AD194" s="293"/>
      <c r="AE194" s="293"/>
      <c r="AF194" s="293"/>
      <c r="AG194" s="293"/>
      <c r="AH194" s="293"/>
      <c r="AI194" s="293"/>
      <c r="AJ194" s="293"/>
      <c r="AK194" s="293"/>
      <c r="AL194" s="293"/>
      <c r="AM194" s="293"/>
      <c r="AN194" s="293"/>
      <c r="AO194" s="730"/>
      <c r="AP194" s="293"/>
      <c r="AQ194" s="293"/>
      <c r="AR194" s="293"/>
      <c r="AS194" s="293"/>
      <c r="AT194" s="293"/>
      <c r="AU194" s="167"/>
      <c r="AV194" s="167"/>
      <c r="AW194" s="167"/>
      <c r="AX194" s="167"/>
      <c r="AY194" s="167"/>
      <c r="AZ194" s="167"/>
      <c r="BA194" s="167"/>
      <c r="BB194" s="167"/>
      <c r="BC194" s="167"/>
      <c r="BD194" s="167"/>
      <c r="BE194" s="167"/>
      <c r="BF194" s="167"/>
      <c r="BG194" s="167"/>
      <c r="BH194" s="167"/>
      <c r="BI194" s="167"/>
    </row>
    <row r="195" ht="14.25" customHeight="1">
      <c r="M195" s="178"/>
      <c r="N195" s="178"/>
      <c r="O195" s="178"/>
      <c r="X195" s="292"/>
      <c r="Y195" s="293"/>
      <c r="Z195" s="293"/>
      <c r="AA195" s="293"/>
      <c r="AB195" s="293"/>
      <c r="AC195" s="293"/>
      <c r="AD195" s="293"/>
      <c r="AE195" s="293"/>
      <c r="AF195" s="293"/>
      <c r="AG195" s="293"/>
      <c r="AH195" s="293"/>
      <c r="AI195" s="293"/>
      <c r="AJ195" s="293"/>
      <c r="AK195" s="293"/>
      <c r="AL195" s="293"/>
      <c r="AM195" s="293"/>
      <c r="AN195" s="293"/>
      <c r="AO195" s="730"/>
      <c r="AP195" s="293"/>
      <c r="AQ195" s="293"/>
      <c r="AR195" s="293"/>
      <c r="AS195" s="293"/>
      <c r="AT195" s="293"/>
      <c r="AU195" s="167"/>
      <c r="AV195" s="167"/>
      <c r="AW195" s="167"/>
      <c r="AX195" s="167"/>
      <c r="AY195" s="167"/>
      <c r="AZ195" s="167"/>
      <c r="BA195" s="167"/>
      <c r="BB195" s="167"/>
      <c r="BC195" s="167"/>
      <c r="BD195" s="167"/>
      <c r="BE195" s="167"/>
      <c r="BF195" s="167"/>
      <c r="BG195" s="167"/>
      <c r="BH195" s="167"/>
      <c r="BI195" s="167"/>
    </row>
    <row r="196" ht="14.25" customHeight="1">
      <c r="M196" s="178"/>
      <c r="N196" s="178"/>
      <c r="O196" s="178"/>
      <c r="X196" s="292"/>
      <c r="Y196" s="293"/>
      <c r="Z196" s="293"/>
      <c r="AA196" s="293"/>
      <c r="AB196" s="293"/>
      <c r="AC196" s="293"/>
      <c r="AD196" s="293"/>
      <c r="AE196" s="293"/>
      <c r="AF196" s="293"/>
      <c r="AG196" s="293"/>
      <c r="AH196" s="293"/>
      <c r="AI196" s="293"/>
      <c r="AJ196" s="293"/>
      <c r="AK196" s="293"/>
      <c r="AL196" s="293"/>
      <c r="AM196" s="293"/>
      <c r="AN196" s="293"/>
      <c r="AO196" s="730"/>
      <c r="AP196" s="293"/>
      <c r="AQ196" s="293"/>
      <c r="AR196" s="293"/>
      <c r="AS196" s="293"/>
      <c r="AT196" s="293"/>
      <c r="AU196" s="167"/>
      <c r="AV196" s="167"/>
      <c r="AW196" s="167"/>
      <c r="AX196" s="167"/>
      <c r="AY196" s="167"/>
      <c r="AZ196" s="167"/>
      <c r="BA196" s="167"/>
      <c r="BB196" s="167"/>
      <c r="BC196" s="167"/>
      <c r="BD196" s="167"/>
      <c r="BE196" s="167"/>
      <c r="BF196" s="167"/>
      <c r="BG196" s="167"/>
      <c r="BH196" s="167"/>
      <c r="BI196" s="167"/>
    </row>
    <row r="197" ht="14.25" customHeight="1">
      <c r="M197" s="178"/>
      <c r="N197" s="178"/>
      <c r="O197" s="178"/>
      <c r="X197" s="292"/>
      <c r="Y197" s="293"/>
      <c r="Z197" s="293"/>
      <c r="AA197" s="293"/>
      <c r="AB197" s="293"/>
      <c r="AC197" s="293"/>
      <c r="AD197" s="293"/>
      <c r="AE197" s="293"/>
      <c r="AF197" s="293"/>
      <c r="AG197" s="293"/>
      <c r="AH197" s="293"/>
      <c r="AI197" s="293"/>
      <c r="AJ197" s="293"/>
      <c r="AK197" s="293"/>
      <c r="AL197" s="293"/>
      <c r="AM197" s="293"/>
      <c r="AN197" s="293"/>
      <c r="AO197" s="730"/>
      <c r="AP197" s="293"/>
      <c r="AQ197" s="293"/>
      <c r="AR197" s="293"/>
      <c r="AS197" s="293"/>
      <c r="AT197" s="293"/>
      <c r="AU197" s="167"/>
      <c r="AV197" s="167"/>
      <c r="AW197" s="167"/>
      <c r="AX197" s="167"/>
      <c r="AY197" s="167"/>
      <c r="AZ197" s="167"/>
      <c r="BA197" s="167"/>
      <c r="BB197" s="167"/>
      <c r="BC197" s="167"/>
      <c r="BD197" s="167"/>
      <c r="BE197" s="167"/>
      <c r="BF197" s="167"/>
      <c r="BG197" s="167"/>
      <c r="BH197" s="167"/>
      <c r="BI197" s="167"/>
    </row>
    <row r="198" ht="14.25" customHeight="1">
      <c r="M198" s="178"/>
      <c r="N198" s="178"/>
      <c r="O198" s="178"/>
      <c r="X198" s="292"/>
      <c r="Y198" s="293"/>
      <c r="Z198" s="293"/>
      <c r="AA198" s="293"/>
      <c r="AB198" s="293"/>
      <c r="AC198" s="293"/>
      <c r="AD198" s="293"/>
      <c r="AE198" s="293"/>
      <c r="AF198" s="293"/>
      <c r="AG198" s="293"/>
      <c r="AH198" s="293"/>
      <c r="AI198" s="293"/>
      <c r="AJ198" s="293"/>
      <c r="AK198" s="293"/>
      <c r="AL198" s="293"/>
      <c r="AM198" s="293"/>
      <c r="AN198" s="293"/>
      <c r="AO198" s="730"/>
      <c r="AP198" s="293"/>
      <c r="AQ198" s="293"/>
      <c r="AR198" s="293"/>
      <c r="AS198" s="293"/>
      <c r="AT198" s="293"/>
      <c r="AU198" s="167"/>
      <c r="AV198" s="167"/>
      <c r="AW198" s="167"/>
      <c r="AX198" s="167"/>
      <c r="AY198" s="167"/>
      <c r="AZ198" s="167"/>
      <c r="BA198" s="167"/>
      <c r="BB198" s="167"/>
      <c r="BC198" s="167"/>
      <c r="BD198" s="167"/>
      <c r="BE198" s="167"/>
      <c r="BF198" s="167"/>
      <c r="BG198" s="167"/>
      <c r="BH198" s="167"/>
      <c r="BI198" s="167"/>
    </row>
    <row r="199" ht="14.25" customHeight="1">
      <c r="M199" s="178"/>
      <c r="N199" s="178"/>
      <c r="O199" s="178"/>
      <c r="X199" s="292"/>
      <c r="Y199" s="293"/>
      <c r="Z199" s="293"/>
      <c r="AA199" s="293"/>
      <c r="AB199" s="293"/>
      <c r="AC199" s="293"/>
      <c r="AD199" s="293"/>
      <c r="AE199" s="293"/>
      <c r="AF199" s="293"/>
      <c r="AG199" s="293"/>
      <c r="AH199" s="293"/>
      <c r="AI199" s="293"/>
      <c r="AJ199" s="293"/>
      <c r="AK199" s="293"/>
      <c r="AL199" s="293"/>
      <c r="AM199" s="293"/>
      <c r="AN199" s="293"/>
      <c r="AO199" s="730"/>
      <c r="AP199" s="293"/>
      <c r="AQ199" s="293"/>
      <c r="AR199" s="293"/>
      <c r="AS199" s="293"/>
      <c r="AT199" s="293"/>
      <c r="AU199" s="167"/>
      <c r="AV199" s="167"/>
      <c r="AW199" s="167"/>
      <c r="AX199" s="167"/>
      <c r="AY199" s="167"/>
      <c r="AZ199" s="167"/>
      <c r="BA199" s="167"/>
      <c r="BB199" s="167"/>
      <c r="BC199" s="167"/>
      <c r="BD199" s="167"/>
      <c r="BE199" s="167"/>
      <c r="BF199" s="167"/>
      <c r="BG199" s="167"/>
      <c r="BH199" s="167"/>
      <c r="BI199" s="167"/>
    </row>
    <row r="200" ht="14.25" customHeight="1">
      <c r="M200" s="178"/>
      <c r="N200" s="178"/>
      <c r="O200" s="178"/>
      <c r="X200" s="292"/>
      <c r="Y200" s="293"/>
      <c r="Z200" s="293"/>
      <c r="AA200" s="293"/>
      <c r="AB200" s="293"/>
      <c r="AC200" s="293"/>
      <c r="AD200" s="293"/>
      <c r="AE200" s="293"/>
      <c r="AF200" s="293"/>
      <c r="AG200" s="293"/>
      <c r="AH200" s="293"/>
      <c r="AI200" s="293"/>
      <c r="AJ200" s="293"/>
      <c r="AK200" s="293"/>
      <c r="AL200" s="293"/>
      <c r="AM200" s="293"/>
      <c r="AN200" s="293"/>
      <c r="AO200" s="730"/>
      <c r="AP200" s="293"/>
      <c r="AQ200" s="293"/>
      <c r="AR200" s="293"/>
      <c r="AS200" s="293"/>
      <c r="AT200" s="293"/>
      <c r="AU200" s="167"/>
      <c r="AV200" s="167"/>
      <c r="AW200" s="167"/>
      <c r="AX200" s="167"/>
      <c r="AY200" s="167"/>
      <c r="AZ200" s="167"/>
      <c r="BA200" s="167"/>
      <c r="BB200" s="167"/>
      <c r="BC200" s="167"/>
      <c r="BD200" s="167"/>
      <c r="BE200" s="167"/>
      <c r="BF200" s="167"/>
      <c r="BG200" s="167"/>
      <c r="BH200" s="167"/>
      <c r="BI200" s="167"/>
    </row>
    <row r="201" ht="14.25" customHeight="1">
      <c r="M201" s="178"/>
      <c r="N201" s="178"/>
      <c r="O201" s="178"/>
      <c r="X201" s="292"/>
      <c r="Y201" s="293"/>
      <c r="Z201" s="293"/>
      <c r="AA201" s="293"/>
      <c r="AB201" s="293"/>
      <c r="AC201" s="293"/>
      <c r="AD201" s="293"/>
      <c r="AE201" s="293"/>
      <c r="AF201" s="293"/>
      <c r="AG201" s="293"/>
      <c r="AH201" s="293"/>
      <c r="AI201" s="293"/>
      <c r="AJ201" s="293"/>
      <c r="AK201" s="293"/>
      <c r="AL201" s="293"/>
      <c r="AM201" s="293"/>
      <c r="AN201" s="293"/>
      <c r="AO201" s="730"/>
      <c r="AP201" s="293"/>
      <c r="AQ201" s="293"/>
      <c r="AR201" s="293"/>
      <c r="AS201" s="293"/>
      <c r="AT201" s="293"/>
      <c r="AU201" s="167"/>
      <c r="AV201" s="167"/>
      <c r="AW201" s="167"/>
      <c r="AX201" s="167"/>
      <c r="AY201" s="167"/>
      <c r="AZ201" s="167"/>
      <c r="BA201" s="167"/>
      <c r="BB201" s="167"/>
      <c r="BC201" s="167"/>
      <c r="BD201" s="167"/>
      <c r="BE201" s="167"/>
      <c r="BF201" s="167"/>
      <c r="BG201" s="167"/>
      <c r="BH201" s="167"/>
      <c r="BI201" s="167"/>
    </row>
    <row r="202" ht="14.25" customHeight="1">
      <c r="M202" s="178"/>
      <c r="N202" s="178"/>
      <c r="O202" s="178"/>
      <c r="X202" s="292"/>
      <c r="Y202" s="293"/>
      <c r="Z202" s="293"/>
      <c r="AA202" s="293"/>
      <c r="AB202" s="293"/>
      <c r="AC202" s="293"/>
      <c r="AD202" s="293"/>
      <c r="AE202" s="293"/>
      <c r="AF202" s="293"/>
      <c r="AG202" s="293"/>
      <c r="AH202" s="293"/>
      <c r="AI202" s="293"/>
      <c r="AJ202" s="293"/>
      <c r="AK202" s="293"/>
      <c r="AL202" s="293"/>
      <c r="AM202" s="293"/>
      <c r="AN202" s="293"/>
      <c r="AO202" s="730"/>
      <c r="AP202" s="293"/>
      <c r="AQ202" s="293"/>
      <c r="AR202" s="293"/>
      <c r="AS202" s="293"/>
      <c r="AT202" s="293"/>
      <c r="AU202" s="167"/>
      <c r="AV202" s="167"/>
      <c r="AW202" s="167"/>
      <c r="AX202" s="167"/>
      <c r="AY202" s="167"/>
      <c r="AZ202" s="167"/>
      <c r="BA202" s="167"/>
      <c r="BB202" s="167"/>
      <c r="BC202" s="167"/>
      <c r="BD202" s="167"/>
      <c r="BE202" s="167"/>
      <c r="BF202" s="167"/>
      <c r="BG202" s="167"/>
      <c r="BH202" s="167"/>
      <c r="BI202" s="167"/>
    </row>
    <row r="203" ht="14.25" customHeight="1">
      <c r="M203" s="178"/>
      <c r="N203" s="178"/>
      <c r="O203" s="178"/>
      <c r="X203" s="292"/>
      <c r="Y203" s="293"/>
      <c r="Z203" s="293"/>
      <c r="AA203" s="293"/>
      <c r="AB203" s="293"/>
      <c r="AC203" s="293"/>
      <c r="AD203" s="293"/>
      <c r="AE203" s="293"/>
      <c r="AF203" s="293"/>
      <c r="AG203" s="293"/>
      <c r="AH203" s="293"/>
      <c r="AI203" s="293"/>
      <c r="AJ203" s="293"/>
      <c r="AK203" s="293"/>
      <c r="AL203" s="293"/>
      <c r="AM203" s="293"/>
      <c r="AN203" s="293"/>
      <c r="AO203" s="730"/>
      <c r="AP203" s="293"/>
      <c r="AQ203" s="293"/>
      <c r="AR203" s="293"/>
      <c r="AS203" s="293"/>
      <c r="AT203" s="293"/>
      <c r="AU203" s="167"/>
      <c r="AV203" s="167"/>
      <c r="AW203" s="167"/>
      <c r="AX203" s="167"/>
      <c r="AY203" s="167"/>
      <c r="AZ203" s="167"/>
      <c r="BA203" s="167"/>
      <c r="BB203" s="167"/>
      <c r="BC203" s="167"/>
      <c r="BD203" s="167"/>
      <c r="BE203" s="167"/>
      <c r="BF203" s="167"/>
      <c r="BG203" s="167"/>
      <c r="BH203" s="167"/>
      <c r="BI203" s="167"/>
    </row>
    <row r="204" ht="14.25" customHeight="1">
      <c r="M204" s="178"/>
      <c r="N204" s="178"/>
      <c r="O204" s="178"/>
      <c r="X204" s="292"/>
      <c r="Y204" s="293"/>
      <c r="Z204" s="293"/>
      <c r="AA204" s="293"/>
      <c r="AB204" s="293"/>
      <c r="AC204" s="293"/>
      <c r="AD204" s="293"/>
      <c r="AE204" s="293"/>
      <c r="AF204" s="293"/>
      <c r="AG204" s="293"/>
      <c r="AH204" s="293"/>
      <c r="AI204" s="293"/>
      <c r="AJ204" s="293"/>
      <c r="AK204" s="293"/>
      <c r="AL204" s="293"/>
      <c r="AM204" s="293"/>
      <c r="AN204" s="293"/>
      <c r="AO204" s="730"/>
      <c r="AP204" s="293"/>
      <c r="AQ204" s="293"/>
      <c r="AR204" s="293"/>
      <c r="AS204" s="293"/>
      <c r="AT204" s="293"/>
      <c r="AU204" s="167"/>
      <c r="AV204" s="167"/>
      <c r="AW204" s="167"/>
      <c r="AX204" s="167"/>
      <c r="AY204" s="167"/>
      <c r="AZ204" s="167"/>
      <c r="BA204" s="167"/>
      <c r="BB204" s="167"/>
      <c r="BC204" s="167"/>
      <c r="BD204" s="167"/>
      <c r="BE204" s="167"/>
      <c r="BF204" s="167"/>
      <c r="BG204" s="167"/>
      <c r="BH204" s="167"/>
      <c r="BI204" s="167"/>
    </row>
    <row r="205" ht="14.25" customHeight="1">
      <c r="M205" s="178"/>
      <c r="N205" s="178"/>
      <c r="O205" s="178"/>
      <c r="X205" s="292"/>
      <c r="Y205" s="293"/>
      <c r="Z205" s="293"/>
      <c r="AA205" s="293"/>
      <c r="AB205" s="293"/>
      <c r="AC205" s="293"/>
      <c r="AD205" s="293"/>
      <c r="AE205" s="293"/>
      <c r="AF205" s="293"/>
      <c r="AG205" s="293"/>
      <c r="AH205" s="293"/>
      <c r="AI205" s="293"/>
      <c r="AJ205" s="293"/>
      <c r="AK205" s="293"/>
      <c r="AL205" s="293"/>
      <c r="AM205" s="293"/>
      <c r="AN205" s="293"/>
      <c r="AO205" s="730"/>
      <c r="AP205" s="293"/>
      <c r="AQ205" s="293"/>
      <c r="AR205" s="293"/>
      <c r="AS205" s="293"/>
      <c r="AT205" s="293"/>
      <c r="AU205" s="167"/>
      <c r="AV205" s="167"/>
      <c r="AW205" s="167"/>
      <c r="AX205" s="167"/>
      <c r="AY205" s="167"/>
      <c r="AZ205" s="167"/>
      <c r="BA205" s="167"/>
      <c r="BB205" s="167"/>
      <c r="BC205" s="167"/>
      <c r="BD205" s="167"/>
      <c r="BE205" s="167"/>
      <c r="BF205" s="167"/>
      <c r="BG205" s="167"/>
      <c r="BH205" s="167"/>
      <c r="BI205" s="167"/>
    </row>
    <row r="206" ht="14.25" customHeight="1">
      <c r="M206" s="178"/>
      <c r="N206" s="178"/>
      <c r="O206" s="178"/>
      <c r="X206" s="292"/>
      <c r="Y206" s="293"/>
      <c r="Z206" s="293"/>
      <c r="AA206" s="293"/>
      <c r="AB206" s="293"/>
      <c r="AC206" s="293"/>
      <c r="AD206" s="293"/>
      <c r="AE206" s="293"/>
      <c r="AF206" s="293"/>
      <c r="AG206" s="293"/>
      <c r="AH206" s="293"/>
      <c r="AI206" s="293"/>
      <c r="AJ206" s="293"/>
      <c r="AK206" s="293"/>
      <c r="AL206" s="293"/>
      <c r="AM206" s="293"/>
      <c r="AN206" s="293"/>
      <c r="AO206" s="730"/>
      <c r="AP206" s="293"/>
      <c r="AQ206" s="293"/>
      <c r="AR206" s="293"/>
      <c r="AS206" s="293"/>
      <c r="AT206" s="293"/>
      <c r="AU206" s="167"/>
      <c r="AV206" s="167"/>
      <c r="AW206" s="167"/>
      <c r="AX206" s="167"/>
      <c r="AY206" s="167"/>
      <c r="AZ206" s="167"/>
      <c r="BA206" s="167"/>
      <c r="BB206" s="167"/>
      <c r="BC206" s="167"/>
      <c r="BD206" s="167"/>
      <c r="BE206" s="167"/>
      <c r="BF206" s="167"/>
      <c r="BG206" s="167"/>
      <c r="BH206" s="167"/>
      <c r="BI206" s="167"/>
    </row>
    <row r="207" ht="14.25" customHeight="1">
      <c r="M207" s="178"/>
      <c r="N207" s="178"/>
      <c r="O207" s="178"/>
      <c r="X207" s="292"/>
      <c r="Y207" s="293"/>
      <c r="Z207" s="293"/>
      <c r="AA207" s="293"/>
      <c r="AB207" s="293"/>
      <c r="AC207" s="293"/>
      <c r="AD207" s="293"/>
      <c r="AE207" s="293"/>
      <c r="AF207" s="293"/>
      <c r="AG207" s="293"/>
      <c r="AH207" s="293"/>
      <c r="AI207" s="293"/>
      <c r="AJ207" s="293"/>
      <c r="AK207" s="293"/>
      <c r="AL207" s="293"/>
      <c r="AM207" s="293"/>
      <c r="AN207" s="293"/>
      <c r="AO207" s="730"/>
      <c r="AP207" s="293"/>
      <c r="AQ207" s="293"/>
      <c r="AR207" s="293"/>
      <c r="AS207" s="293"/>
      <c r="AT207" s="293"/>
      <c r="AU207" s="167"/>
      <c r="AV207" s="167"/>
      <c r="AW207" s="167"/>
      <c r="AX207" s="167"/>
      <c r="AY207" s="167"/>
      <c r="AZ207" s="167"/>
      <c r="BA207" s="167"/>
      <c r="BB207" s="167"/>
      <c r="BC207" s="167"/>
      <c r="BD207" s="167"/>
      <c r="BE207" s="167"/>
      <c r="BF207" s="167"/>
      <c r="BG207" s="167"/>
      <c r="BH207" s="167"/>
      <c r="BI207" s="167"/>
    </row>
    <row r="208" ht="14.25" customHeight="1">
      <c r="M208" s="178"/>
      <c r="N208" s="178"/>
      <c r="O208" s="178"/>
      <c r="X208" s="292"/>
      <c r="Y208" s="293"/>
      <c r="Z208" s="293"/>
      <c r="AA208" s="293"/>
      <c r="AB208" s="293"/>
      <c r="AC208" s="293"/>
      <c r="AD208" s="293"/>
      <c r="AE208" s="293"/>
      <c r="AF208" s="293"/>
      <c r="AG208" s="293"/>
      <c r="AH208" s="293"/>
      <c r="AI208" s="293"/>
      <c r="AJ208" s="293"/>
      <c r="AK208" s="293"/>
      <c r="AL208" s="293"/>
      <c r="AM208" s="293"/>
      <c r="AN208" s="293"/>
      <c r="AO208" s="730"/>
      <c r="AP208" s="293"/>
      <c r="AQ208" s="293"/>
      <c r="AR208" s="293"/>
      <c r="AS208" s="293"/>
      <c r="AT208" s="293"/>
      <c r="AU208" s="167"/>
      <c r="AV208" s="167"/>
      <c r="AW208" s="167"/>
      <c r="AX208" s="167"/>
      <c r="AY208" s="167"/>
      <c r="AZ208" s="167"/>
      <c r="BA208" s="167"/>
      <c r="BB208" s="167"/>
      <c r="BC208" s="167"/>
      <c r="BD208" s="167"/>
      <c r="BE208" s="167"/>
      <c r="BF208" s="167"/>
      <c r="BG208" s="167"/>
      <c r="BH208" s="167"/>
      <c r="BI208" s="167"/>
    </row>
    <row r="209" ht="14.25" customHeight="1">
      <c r="M209" s="178"/>
      <c r="N209" s="178"/>
      <c r="O209" s="178"/>
      <c r="X209" s="292"/>
      <c r="Y209" s="293"/>
      <c r="Z209" s="293"/>
      <c r="AA209" s="293"/>
      <c r="AB209" s="293"/>
      <c r="AC209" s="293"/>
      <c r="AD209" s="293"/>
      <c r="AE209" s="293"/>
      <c r="AF209" s="293"/>
      <c r="AG209" s="293"/>
      <c r="AH209" s="293"/>
      <c r="AI209" s="293"/>
      <c r="AJ209" s="293"/>
      <c r="AK209" s="293"/>
      <c r="AL209" s="293"/>
      <c r="AM209" s="293"/>
      <c r="AN209" s="293"/>
      <c r="AO209" s="730"/>
      <c r="AP209" s="293"/>
      <c r="AQ209" s="293"/>
      <c r="AR209" s="293"/>
      <c r="AS209" s="293"/>
      <c r="AT209" s="293"/>
      <c r="AU209" s="167"/>
      <c r="AV209" s="167"/>
      <c r="AW209" s="167"/>
      <c r="AX209" s="167"/>
      <c r="AY209" s="167"/>
      <c r="AZ209" s="167"/>
      <c r="BA209" s="167"/>
      <c r="BB209" s="167"/>
      <c r="BC209" s="167"/>
      <c r="BD209" s="167"/>
      <c r="BE209" s="167"/>
      <c r="BF209" s="167"/>
      <c r="BG209" s="167"/>
      <c r="BH209" s="167"/>
      <c r="BI209" s="167"/>
    </row>
    <row r="210" ht="14.25" customHeight="1">
      <c r="M210" s="178"/>
      <c r="N210" s="178"/>
      <c r="O210" s="178"/>
      <c r="X210" s="292"/>
      <c r="Y210" s="293"/>
      <c r="Z210" s="293"/>
      <c r="AA210" s="293"/>
      <c r="AB210" s="293"/>
      <c r="AC210" s="293"/>
      <c r="AD210" s="293"/>
      <c r="AE210" s="293"/>
      <c r="AF210" s="293"/>
      <c r="AG210" s="293"/>
      <c r="AH210" s="293"/>
      <c r="AI210" s="293"/>
      <c r="AJ210" s="293"/>
      <c r="AK210" s="293"/>
      <c r="AL210" s="293"/>
      <c r="AM210" s="293"/>
      <c r="AN210" s="293"/>
      <c r="AO210" s="730"/>
      <c r="AP210" s="293"/>
      <c r="AQ210" s="293"/>
      <c r="AR210" s="293"/>
      <c r="AS210" s="293"/>
      <c r="AT210" s="293"/>
      <c r="AU210" s="167"/>
      <c r="AV210" s="167"/>
      <c r="AW210" s="167"/>
      <c r="AX210" s="167"/>
      <c r="AY210" s="167"/>
      <c r="AZ210" s="167"/>
      <c r="BA210" s="167"/>
      <c r="BB210" s="167"/>
      <c r="BC210" s="167"/>
      <c r="BD210" s="167"/>
      <c r="BE210" s="167"/>
      <c r="BF210" s="167"/>
      <c r="BG210" s="167"/>
      <c r="BH210" s="167"/>
      <c r="BI210" s="167"/>
    </row>
    <row r="211" ht="14.25" customHeight="1">
      <c r="M211" s="178"/>
      <c r="N211" s="178"/>
      <c r="O211" s="178"/>
      <c r="X211" s="292"/>
      <c r="Y211" s="293"/>
      <c r="Z211" s="293"/>
      <c r="AA211" s="293"/>
      <c r="AB211" s="293"/>
      <c r="AC211" s="293"/>
      <c r="AD211" s="293"/>
      <c r="AE211" s="293"/>
      <c r="AF211" s="293"/>
      <c r="AG211" s="293"/>
      <c r="AH211" s="293"/>
      <c r="AI211" s="293"/>
      <c r="AJ211" s="293"/>
      <c r="AK211" s="293"/>
      <c r="AL211" s="293"/>
      <c r="AM211" s="293"/>
      <c r="AN211" s="293"/>
      <c r="AO211" s="730"/>
      <c r="AP211" s="293"/>
      <c r="AQ211" s="293"/>
      <c r="AR211" s="293"/>
      <c r="AS211" s="293"/>
      <c r="AT211" s="293"/>
      <c r="AU211" s="167"/>
      <c r="AV211" s="167"/>
      <c r="AW211" s="167"/>
      <c r="AX211" s="167"/>
      <c r="AY211" s="167"/>
      <c r="AZ211" s="167"/>
      <c r="BA211" s="167"/>
      <c r="BB211" s="167"/>
      <c r="BC211" s="167"/>
      <c r="BD211" s="167"/>
      <c r="BE211" s="167"/>
      <c r="BF211" s="167"/>
      <c r="BG211" s="167"/>
      <c r="BH211" s="167"/>
      <c r="BI211" s="167"/>
    </row>
    <row r="212" ht="14.25" customHeight="1">
      <c r="M212" s="178"/>
      <c r="N212" s="178"/>
      <c r="O212" s="178"/>
      <c r="X212" s="292"/>
      <c r="Y212" s="293"/>
      <c r="Z212" s="293"/>
      <c r="AA212" s="293"/>
      <c r="AB212" s="293"/>
      <c r="AC212" s="293"/>
      <c r="AD212" s="293"/>
      <c r="AE212" s="293"/>
      <c r="AF212" s="293"/>
      <c r="AG212" s="293"/>
      <c r="AH212" s="293"/>
      <c r="AI212" s="293"/>
      <c r="AJ212" s="293"/>
      <c r="AK212" s="293"/>
      <c r="AL212" s="293"/>
      <c r="AM212" s="293"/>
      <c r="AN212" s="293"/>
      <c r="AO212" s="730"/>
      <c r="AP212" s="293"/>
      <c r="AQ212" s="293"/>
      <c r="AR212" s="293"/>
      <c r="AS212" s="293"/>
      <c r="AT212" s="293"/>
      <c r="AU212" s="167"/>
      <c r="AV212" s="167"/>
      <c r="AW212" s="167"/>
      <c r="AX212" s="167"/>
      <c r="AY212" s="167"/>
      <c r="AZ212" s="167"/>
      <c r="BA212" s="167"/>
      <c r="BB212" s="167"/>
      <c r="BC212" s="167"/>
      <c r="BD212" s="167"/>
      <c r="BE212" s="167"/>
      <c r="BF212" s="167"/>
      <c r="BG212" s="167"/>
      <c r="BH212" s="167"/>
      <c r="BI212" s="167"/>
    </row>
    <row r="213" ht="14.25" customHeight="1">
      <c r="M213" s="178"/>
      <c r="N213" s="178"/>
      <c r="O213" s="178"/>
      <c r="X213" s="292"/>
      <c r="Y213" s="293"/>
      <c r="Z213" s="293"/>
      <c r="AA213" s="293"/>
      <c r="AB213" s="293"/>
      <c r="AC213" s="293"/>
      <c r="AD213" s="293"/>
      <c r="AE213" s="293"/>
      <c r="AF213" s="293"/>
      <c r="AG213" s="293"/>
      <c r="AH213" s="293"/>
      <c r="AI213" s="293"/>
      <c r="AJ213" s="293"/>
      <c r="AK213" s="293"/>
      <c r="AL213" s="293"/>
      <c r="AM213" s="293"/>
      <c r="AN213" s="293"/>
      <c r="AO213" s="730"/>
      <c r="AP213" s="293"/>
      <c r="AQ213" s="293"/>
      <c r="AR213" s="293"/>
      <c r="AS213" s="293"/>
      <c r="AT213" s="293"/>
      <c r="AU213" s="167"/>
      <c r="AV213" s="167"/>
      <c r="AW213" s="167"/>
      <c r="AX213" s="167"/>
      <c r="AY213" s="167"/>
      <c r="AZ213" s="167"/>
      <c r="BA213" s="167"/>
      <c r="BB213" s="167"/>
      <c r="BC213" s="167"/>
      <c r="BD213" s="167"/>
      <c r="BE213" s="167"/>
      <c r="BF213" s="167"/>
      <c r="BG213" s="167"/>
      <c r="BH213" s="167"/>
      <c r="BI213" s="167"/>
    </row>
    <row r="214" ht="14.25" customHeight="1">
      <c r="M214" s="178"/>
      <c r="N214" s="178"/>
      <c r="O214" s="178"/>
      <c r="X214" s="292"/>
      <c r="Y214" s="293"/>
      <c r="Z214" s="293"/>
      <c r="AA214" s="293"/>
      <c r="AB214" s="293"/>
      <c r="AC214" s="293"/>
      <c r="AD214" s="293"/>
      <c r="AE214" s="293"/>
      <c r="AF214" s="293"/>
      <c r="AG214" s="293"/>
      <c r="AH214" s="293"/>
      <c r="AI214" s="293"/>
      <c r="AJ214" s="293"/>
      <c r="AK214" s="293"/>
      <c r="AL214" s="293"/>
      <c r="AM214" s="293"/>
      <c r="AN214" s="293"/>
      <c r="AO214" s="730"/>
      <c r="AP214" s="293"/>
      <c r="AQ214" s="293"/>
      <c r="AR214" s="293"/>
      <c r="AS214" s="293"/>
      <c r="AT214" s="293"/>
      <c r="AU214" s="167"/>
      <c r="AV214" s="167"/>
      <c r="AW214" s="167"/>
      <c r="AX214" s="167"/>
      <c r="AY214" s="167"/>
      <c r="AZ214" s="167"/>
      <c r="BA214" s="167"/>
      <c r="BB214" s="167"/>
      <c r="BC214" s="167"/>
      <c r="BD214" s="167"/>
      <c r="BE214" s="167"/>
      <c r="BF214" s="167"/>
      <c r="BG214" s="167"/>
      <c r="BH214" s="167"/>
      <c r="BI214" s="167"/>
    </row>
    <row r="215" ht="14.25" customHeight="1">
      <c r="M215" s="178"/>
      <c r="N215" s="178"/>
      <c r="O215" s="178"/>
      <c r="X215" s="292"/>
      <c r="Y215" s="293"/>
      <c r="Z215" s="293"/>
      <c r="AA215" s="293"/>
      <c r="AB215" s="293"/>
      <c r="AC215" s="293"/>
      <c r="AD215" s="293"/>
      <c r="AE215" s="293"/>
      <c r="AF215" s="293"/>
      <c r="AG215" s="293"/>
      <c r="AH215" s="293"/>
      <c r="AI215" s="293"/>
      <c r="AJ215" s="293"/>
      <c r="AK215" s="293"/>
      <c r="AL215" s="293"/>
      <c r="AM215" s="293"/>
      <c r="AN215" s="293"/>
      <c r="AO215" s="730"/>
      <c r="AP215" s="293"/>
      <c r="AQ215" s="293"/>
      <c r="AR215" s="293"/>
      <c r="AS215" s="293"/>
      <c r="AT215" s="293"/>
      <c r="AU215" s="167"/>
      <c r="AV215" s="167"/>
      <c r="AW215" s="167"/>
      <c r="AX215" s="167"/>
      <c r="AY215" s="167"/>
      <c r="AZ215" s="167"/>
      <c r="BA215" s="167"/>
      <c r="BB215" s="167"/>
      <c r="BC215" s="167"/>
      <c r="BD215" s="167"/>
      <c r="BE215" s="167"/>
      <c r="BF215" s="167"/>
      <c r="BG215" s="167"/>
      <c r="BH215" s="167"/>
      <c r="BI215" s="167"/>
    </row>
    <row r="216" ht="14.25" customHeight="1">
      <c r="M216" s="178"/>
      <c r="N216" s="178"/>
      <c r="O216" s="178"/>
      <c r="X216" s="292"/>
      <c r="Y216" s="293"/>
      <c r="Z216" s="293"/>
      <c r="AA216" s="293"/>
      <c r="AB216" s="293"/>
      <c r="AC216" s="293"/>
      <c r="AD216" s="293"/>
      <c r="AE216" s="293"/>
      <c r="AF216" s="293"/>
      <c r="AG216" s="293"/>
      <c r="AH216" s="293"/>
      <c r="AI216" s="293"/>
      <c r="AJ216" s="293"/>
      <c r="AK216" s="293"/>
      <c r="AL216" s="293"/>
      <c r="AM216" s="293"/>
      <c r="AN216" s="293"/>
      <c r="AO216" s="730"/>
      <c r="AP216" s="293"/>
      <c r="AQ216" s="293"/>
      <c r="AR216" s="293"/>
      <c r="AS216" s="293"/>
      <c r="AT216" s="293"/>
      <c r="AU216" s="167"/>
      <c r="AV216" s="167"/>
      <c r="AW216" s="167"/>
      <c r="AX216" s="167"/>
      <c r="AY216" s="167"/>
      <c r="AZ216" s="167"/>
      <c r="BA216" s="167"/>
      <c r="BB216" s="167"/>
      <c r="BC216" s="167"/>
      <c r="BD216" s="167"/>
      <c r="BE216" s="167"/>
      <c r="BF216" s="167"/>
      <c r="BG216" s="167"/>
      <c r="BH216" s="167"/>
      <c r="BI216" s="167"/>
    </row>
    <row r="217" ht="14.25" customHeight="1">
      <c r="M217" s="178"/>
      <c r="N217" s="178"/>
      <c r="O217" s="178"/>
      <c r="X217" s="292"/>
      <c r="Y217" s="293"/>
      <c r="Z217" s="293"/>
      <c r="AA217" s="293"/>
      <c r="AB217" s="293"/>
      <c r="AC217" s="293"/>
      <c r="AD217" s="293"/>
      <c r="AE217" s="293"/>
      <c r="AF217" s="293"/>
      <c r="AG217" s="293"/>
      <c r="AH217" s="293"/>
      <c r="AI217" s="293"/>
      <c r="AJ217" s="293"/>
      <c r="AK217" s="293"/>
      <c r="AL217" s="293"/>
      <c r="AM217" s="293"/>
      <c r="AN217" s="293"/>
      <c r="AO217" s="730"/>
      <c r="AP217" s="293"/>
      <c r="AQ217" s="293"/>
      <c r="AR217" s="293"/>
      <c r="AS217" s="293"/>
      <c r="AT217" s="293"/>
      <c r="AU217" s="167"/>
      <c r="AV217" s="167"/>
      <c r="AW217" s="167"/>
      <c r="AX217" s="167"/>
      <c r="AY217" s="167"/>
      <c r="AZ217" s="167"/>
      <c r="BA217" s="167"/>
      <c r="BB217" s="167"/>
      <c r="BC217" s="167"/>
      <c r="BD217" s="167"/>
      <c r="BE217" s="167"/>
      <c r="BF217" s="167"/>
      <c r="BG217" s="167"/>
      <c r="BH217" s="167"/>
      <c r="BI217" s="167"/>
    </row>
    <row r="218" ht="14.25" customHeight="1">
      <c r="M218" s="178"/>
      <c r="N218" s="178"/>
      <c r="O218" s="178"/>
      <c r="X218" s="292"/>
      <c r="Y218" s="293"/>
      <c r="Z218" s="293"/>
      <c r="AA218" s="293"/>
      <c r="AB218" s="293"/>
      <c r="AC218" s="293"/>
      <c r="AD218" s="293"/>
      <c r="AE218" s="293"/>
      <c r="AF218" s="293"/>
      <c r="AG218" s="293"/>
      <c r="AH218" s="293"/>
      <c r="AI218" s="293"/>
      <c r="AJ218" s="293"/>
      <c r="AK218" s="293"/>
      <c r="AL218" s="293"/>
      <c r="AM218" s="293"/>
      <c r="AN218" s="293"/>
      <c r="AO218" s="730"/>
      <c r="AP218" s="293"/>
      <c r="AQ218" s="293"/>
      <c r="AR218" s="293"/>
      <c r="AS218" s="293"/>
      <c r="AT218" s="293"/>
      <c r="AU218" s="167"/>
      <c r="AV218" s="167"/>
      <c r="AW218" s="167"/>
      <c r="AX218" s="167"/>
      <c r="AY218" s="167"/>
      <c r="AZ218" s="167"/>
      <c r="BA218" s="167"/>
      <c r="BB218" s="167"/>
      <c r="BC218" s="167"/>
      <c r="BD218" s="167"/>
      <c r="BE218" s="167"/>
      <c r="BF218" s="167"/>
      <c r="BG218" s="167"/>
      <c r="BH218" s="167"/>
      <c r="BI218" s="167"/>
    </row>
    <row r="219" ht="14.25" customHeight="1">
      <c r="M219" s="178"/>
      <c r="N219" s="178"/>
      <c r="O219" s="178"/>
      <c r="X219" s="292"/>
      <c r="Y219" s="293"/>
      <c r="Z219" s="293"/>
      <c r="AA219" s="293"/>
      <c r="AB219" s="293"/>
      <c r="AC219" s="293"/>
      <c r="AD219" s="293"/>
      <c r="AE219" s="293"/>
      <c r="AF219" s="293"/>
      <c r="AG219" s="293"/>
      <c r="AH219" s="293"/>
      <c r="AI219" s="293"/>
      <c r="AJ219" s="293"/>
      <c r="AK219" s="293"/>
      <c r="AL219" s="293"/>
      <c r="AM219" s="293"/>
      <c r="AN219" s="293"/>
      <c r="AO219" s="730"/>
      <c r="AP219" s="293"/>
      <c r="AQ219" s="293"/>
      <c r="AR219" s="293"/>
      <c r="AS219" s="293"/>
      <c r="AT219" s="293"/>
      <c r="AU219" s="167"/>
      <c r="AV219" s="167"/>
      <c r="AW219" s="167"/>
      <c r="AX219" s="167"/>
      <c r="AY219" s="167"/>
      <c r="AZ219" s="167"/>
      <c r="BA219" s="167"/>
      <c r="BB219" s="167"/>
      <c r="BC219" s="167"/>
      <c r="BD219" s="167"/>
      <c r="BE219" s="167"/>
      <c r="BF219" s="167"/>
      <c r="BG219" s="167"/>
      <c r="BH219" s="167"/>
      <c r="BI219" s="167"/>
    </row>
    <row r="220" ht="14.25" customHeight="1">
      <c r="M220" s="178"/>
      <c r="N220" s="178"/>
      <c r="O220" s="178"/>
      <c r="X220" s="292"/>
      <c r="Y220" s="293"/>
      <c r="Z220" s="293"/>
      <c r="AA220" s="293"/>
      <c r="AB220" s="293"/>
      <c r="AC220" s="293"/>
      <c r="AD220" s="293"/>
      <c r="AE220" s="293"/>
      <c r="AF220" s="293"/>
      <c r="AG220" s="293"/>
      <c r="AH220" s="293"/>
      <c r="AI220" s="293"/>
      <c r="AJ220" s="293"/>
      <c r="AK220" s="293"/>
      <c r="AL220" s="293"/>
      <c r="AM220" s="293"/>
      <c r="AN220" s="293"/>
      <c r="AO220" s="730"/>
      <c r="AP220" s="293"/>
      <c r="AQ220" s="293"/>
      <c r="AR220" s="293"/>
      <c r="AS220" s="293"/>
      <c r="AT220" s="293"/>
      <c r="AU220" s="167"/>
      <c r="AV220" s="167"/>
      <c r="AW220" s="167"/>
      <c r="AX220" s="167"/>
      <c r="AY220" s="167"/>
      <c r="AZ220" s="167"/>
      <c r="BA220" s="167"/>
      <c r="BB220" s="167"/>
      <c r="BC220" s="167"/>
      <c r="BD220" s="167"/>
      <c r="BE220" s="167"/>
      <c r="BF220" s="167"/>
      <c r="BG220" s="167"/>
      <c r="BH220" s="167"/>
      <c r="BI220" s="167"/>
    </row>
    <row r="221" ht="14.25" customHeight="1">
      <c r="M221" s="178"/>
      <c r="N221" s="178"/>
      <c r="O221" s="178"/>
      <c r="X221" s="292"/>
      <c r="Y221" s="293"/>
      <c r="Z221" s="293"/>
      <c r="AA221" s="293"/>
      <c r="AB221" s="293"/>
      <c r="AC221" s="293"/>
      <c r="AD221" s="293"/>
      <c r="AE221" s="293"/>
      <c r="AF221" s="293"/>
      <c r="AG221" s="293"/>
      <c r="AH221" s="293"/>
      <c r="AI221" s="293"/>
      <c r="AJ221" s="293"/>
      <c r="AK221" s="293"/>
      <c r="AL221" s="293"/>
      <c r="AM221" s="293"/>
      <c r="AN221" s="293"/>
      <c r="AO221" s="730"/>
      <c r="AP221" s="293"/>
      <c r="AQ221" s="293"/>
      <c r="AR221" s="293"/>
      <c r="AS221" s="293"/>
      <c r="AT221" s="293"/>
      <c r="AU221" s="167"/>
      <c r="AV221" s="167"/>
      <c r="AW221" s="167"/>
      <c r="AX221" s="167"/>
      <c r="AY221" s="167"/>
      <c r="AZ221" s="167"/>
      <c r="BA221" s="167"/>
      <c r="BB221" s="167"/>
      <c r="BC221" s="167"/>
      <c r="BD221" s="167"/>
      <c r="BE221" s="167"/>
      <c r="BF221" s="167"/>
      <c r="BG221" s="167"/>
      <c r="BH221" s="167"/>
      <c r="BI221" s="167"/>
    </row>
    <row r="222" ht="14.25" customHeight="1">
      <c r="M222" s="178"/>
      <c r="N222" s="178"/>
      <c r="O222" s="178"/>
      <c r="X222" s="292"/>
      <c r="Y222" s="293"/>
      <c r="Z222" s="293"/>
      <c r="AA222" s="293"/>
      <c r="AB222" s="293"/>
      <c r="AC222" s="293"/>
      <c r="AD222" s="293"/>
      <c r="AE222" s="293"/>
      <c r="AF222" s="293"/>
      <c r="AG222" s="293"/>
      <c r="AH222" s="293"/>
      <c r="AI222" s="293"/>
      <c r="AJ222" s="293"/>
      <c r="AK222" s="293"/>
      <c r="AL222" s="293"/>
      <c r="AM222" s="293"/>
      <c r="AN222" s="293"/>
      <c r="AO222" s="730"/>
      <c r="AP222" s="293"/>
      <c r="AQ222" s="293"/>
      <c r="AR222" s="293"/>
      <c r="AS222" s="293"/>
      <c r="AT222" s="293"/>
      <c r="AU222" s="167"/>
      <c r="AV222" s="167"/>
      <c r="AW222" s="167"/>
      <c r="AX222" s="167"/>
      <c r="AY222" s="167"/>
      <c r="AZ222" s="167"/>
      <c r="BA222" s="167"/>
      <c r="BB222" s="167"/>
      <c r="BC222" s="167"/>
      <c r="BD222" s="167"/>
      <c r="BE222" s="167"/>
      <c r="BF222" s="167"/>
      <c r="BG222" s="167"/>
      <c r="BH222" s="167"/>
      <c r="BI222" s="167"/>
    </row>
    <row r="223" ht="14.25" customHeight="1">
      <c r="M223" s="178"/>
      <c r="N223" s="178"/>
      <c r="O223" s="178"/>
      <c r="X223" s="292"/>
      <c r="Y223" s="293"/>
      <c r="Z223" s="293"/>
      <c r="AA223" s="293"/>
      <c r="AB223" s="293"/>
      <c r="AC223" s="293"/>
      <c r="AD223" s="293"/>
      <c r="AE223" s="293"/>
      <c r="AF223" s="293"/>
      <c r="AG223" s="293"/>
      <c r="AH223" s="293"/>
      <c r="AI223" s="293"/>
      <c r="AJ223" s="293"/>
      <c r="AK223" s="293"/>
      <c r="AL223" s="293"/>
      <c r="AM223" s="293"/>
      <c r="AN223" s="293"/>
      <c r="AO223" s="730"/>
      <c r="AP223" s="293"/>
      <c r="AQ223" s="293"/>
      <c r="AR223" s="293"/>
      <c r="AS223" s="293"/>
      <c r="AT223" s="293"/>
      <c r="AU223" s="167"/>
      <c r="AV223" s="167"/>
      <c r="AW223" s="167"/>
      <c r="AX223" s="167"/>
      <c r="AY223" s="167"/>
      <c r="AZ223" s="167"/>
      <c r="BA223" s="167"/>
      <c r="BB223" s="167"/>
      <c r="BC223" s="167"/>
      <c r="BD223" s="167"/>
      <c r="BE223" s="167"/>
      <c r="BF223" s="167"/>
      <c r="BG223" s="167"/>
      <c r="BH223" s="167"/>
      <c r="BI223" s="167"/>
    </row>
    <row r="224" ht="14.25" customHeight="1">
      <c r="M224" s="178"/>
      <c r="N224" s="178"/>
      <c r="O224" s="178"/>
      <c r="X224" s="292"/>
      <c r="Y224" s="293"/>
      <c r="Z224" s="293"/>
      <c r="AA224" s="293"/>
      <c r="AB224" s="293"/>
      <c r="AC224" s="293"/>
      <c r="AD224" s="293"/>
      <c r="AE224" s="293"/>
      <c r="AF224" s="293"/>
      <c r="AG224" s="293"/>
      <c r="AH224" s="293"/>
      <c r="AI224" s="293"/>
      <c r="AJ224" s="293"/>
      <c r="AK224" s="293"/>
      <c r="AL224" s="293"/>
      <c r="AM224" s="293"/>
      <c r="AN224" s="293"/>
      <c r="AO224" s="730"/>
      <c r="AP224" s="293"/>
      <c r="AQ224" s="293"/>
      <c r="AR224" s="293"/>
      <c r="AS224" s="293"/>
      <c r="AT224" s="293"/>
      <c r="AU224" s="167"/>
      <c r="AV224" s="167"/>
      <c r="AW224" s="167"/>
      <c r="AX224" s="167"/>
      <c r="AY224" s="167"/>
      <c r="AZ224" s="167"/>
      <c r="BA224" s="167"/>
      <c r="BB224" s="167"/>
      <c r="BC224" s="167"/>
      <c r="BD224" s="167"/>
      <c r="BE224" s="167"/>
      <c r="BF224" s="167"/>
      <c r="BG224" s="167"/>
      <c r="BH224" s="167"/>
      <c r="BI224" s="167"/>
    </row>
    <row r="225" ht="14.25" customHeight="1">
      <c r="M225" s="178"/>
      <c r="N225" s="178"/>
      <c r="O225" s="178"/>
      <c r="X225" s="292"/>
      <c r="Y225" s="293"/>
      <c r="Z225" s="293"/>
      <c r="AA225" s="293"/>
      <c r="AB225" s="293"/>
      <c r="AC225" s="293"/>
      <c r="AD225" s="293"/>
      <c r="AE225" s="293"/>
      <c r="AF225" s="293"/>
      <c r="AG225" s="293"/>
      <c r="AH225" s="293"/>
      <c r="AI225" s="293"/>
      <c r="AJ225" s="293"/>
      <c r="AK225" s="293"/>
      <c r="AL225" s="293"/>
      <c r="AM225" s="293"/>
      <c r="AN225" s="293"/>
      <c r="AO225" s="730"/>
      <c r="AP225" s="293"/>
      <c r="AQ225" s="293"/>
      <c r="AR225" s="293"/>
      <c r="AS225" s="293"/>
      <c r="AT225" s="293"/>
      <c r="AU225" s="167"/>
      <c r="AV225" s="167"/>
      <c r="AW225" s="167"/>
      <c r="AX225" s="167"/>
      <c r="AY225" s="167"/>
      <c r="AZ225" s="167"/>
      <c r="BA225" s="167"/>
      <c r="BB225" s="167"/>
      <c r="BC225" s="167"/>
      <c r="BD225" s="167"/>
      <c r="BE225" s="167"/>
      <c r="BF225" s="167"/>
      <c r="BG225" s="167"/>
      <c r="BH225" s="167"/>
      <c r="BI225" s="167"/>
    </row>
    <row r="226" ht="14.25" customHeight="1">
      <c r="M226" s="178"/>
      <c r="N226" s="178"/>
      <c r="O226" s="178"/>
      <c r="X226" s="292"/>
      <c r="Y226" s="293"/>
      <c r="Z226" s="293"/>
      <c r="AA226" s="293"/>
      <c r="AB226" s="293"/>
      <c r="AC226" s="293"/>
      <c r="AD226" s="293"/>
      <c r="AE226" s="293"/>
      <c r="AF226" s="293"/>
      <c r="AG226" s="293"/>
      <c r="AH226" s="293"/>
      <c r="AI226" s="293"/>
      <c r="AJ226" s="293"/>
      <c r="AK226" s="293"/>
      <c r="AL226" s="293"/>
      <c r="AM226" s="293"/>
      <c r="AN226" s="293"/>
      <c r="AO226" s="730"/>
      <c r="AP226" s="293"/>
      <c r="AQ226" s="293"/>
      <c r="AR226" s="293"/>
      <c r="AS226" s="293"/>
      <c r="AT226" s="293"/>
      <c r="AU226" s="167"/>
      <c r="AV226" s="167"/>
      <c r="AW226" s="167"/>
      <c r="AX226" s="167"/>
      <c r="AY226" s="167"/>
      <c r="AZ226" s="167"/>
      <c r="BA226" s="167"/>
      <c r="BB226" s="167"/>
      <c r="BC226" s="167"/>
      <c r="BD226" s="167"/>
      <c r="BE226" s="167"/>
      <c r="BF226" s="167"/>
      <c r="BG226" s="167"/>
      <c r="BH226" s="167"/>
      <c r="BI226" s="167"/>
    </row>
    <row r="227" ht="14.25" customHeight="1">
      <c r="M227" s="178"/>
      <c r="N227" s="178"/>
      <c r="O227" s="178"/>
      <c r="X227" s="292"/>
      <c r="Y227" s="293"/>
      <c r="Z227" s="293"/>
      <c r="AA227" s="293"/>
      <c r="AB227" s="293"/>
      <c r="AC227" s="293"/>
      <c r="AD227" s="293"/>
      <c r="AE227" s="293"/>
      <c r="AF227" s="293"/>
      <c r="AG227" s="293"/>
      <c r="AH227" s="293"/>
      <c r="AI227" s="293"/>
      <c r="AJ227" s="293"/>
      <c r="AK227" s="293"/>
      <c r="AL227" s="293"/>
      <c r="AM227" s="293"/>
      <c r="AN227" s="293"/>
      <c r="AO227" s="730"/>
      <c r="AP227" s="293"/>
      <c r="AQ227" s="293"/>
      <c r="AR227" s="293"/>
      <c r="AS227" s="293"/>
      <c r="AT227" s="293"/>
      <c r="AU227" s="167"/>
      <c r="AV227" s="167"/>
      <c r="AW227" s="167"/>
      <c r="AX227" s="167"/>
      <c r="AY227" s="167"/>
      <c r="AZ227" s="167"/>
      <c r="BA227" s="167"/>
      <c r="BB227" s="167"/>
      <c r="BC227" s="167"/>
      <c r="BD227" s="167"/>
      <c r="BE227" s="167"/>
      <c r="BF227" s="167"/>
      <c r="BG227" s="167"/>
      <c r="BH227" s="167"/>
      <c r="BI227" s="167"/>
    </row>
    <row r="228" ht="14.25" customHeight="1">
      <c r="M228" s="178"/>
      <c r="N228" s="178"/>
      <c r="O228" s="178"/>
      <c r="X228" s="292"/>
      <c r="Y228" s="293"/>
      <c r="Z228" s="293"/>
      <c r="AA228" s="293"/>
      <c r="AB228" s="293"/>
      <c r="AC228" s="293"/>
      <c r="AD228" s="293"/>
      <c r="AE228" s="293"/>
      <c r="AF228" s="293"/>
      <c r="AG228" s="293"/>
      <c r="AH228" s="293"/>
      <c r="AI228" s="293"/>
      <c r="AJ228" s="293"/>
      <c r="AK228" s="293"/>
      <c r="AL228" s="293"/>
      <c r="AM228" s="293"/>
      <c r="AN228" s="293"/>
      <c r="AO228" s="730"/>
      <c r="AP228" s="293"/>
      <c r="AQ228" s="293"/>
      <c r="AR228" s="293"/>
      <c r="AS228" s="293"/>
      <c r="AT228" s="293"/>
      <c r="AU228" s="167"/>
      <c r="AV228" s="167"/>
      <c r="AW228" s="167"/>
      <c r="AX228" s="167"/>
      <c r="AY228" s="167"/>
      <c r="AZ228" s="167"/>
      <c r="BA228" s="167"/>
      <c r="BB228" s="167"/>
      <c r="BC228" s="167"/>
      <c r="BD228" s="167"/>
      <c r="BE228" s="167"/>
      <c r="BF228" s="167"/>
      <c r="BG228" s="167"/>
      <c r="BH228" s="167"/>
      <c r="BI228" s="167"/>
    </row>
    <row r="229" ht="14.25" customHeight="1">
      <c r="M229" s="178"/>
      <c r="N229" s="178"/>
      <c r="O229" s="178"/>
      <c r="X229" s="292"/>
      <c r="Y229" s="293"/>
      <c r="Z229" s="293"/>
      <c r="AA229" s="293"/>
      <c r="AB229" s="293"/>
      <c r="AC229" s="293"/>
      <c r="AD229" s="293"/>
      <c r="AE229" s="293"/>
      <c r="AF229" s="293"/>
      <c r="AG229" s="293"/>
      <c r="AH229" s="293"/>
      <c r="AI229" s="293"/>
      <c r="AJ229" s="293"/>
      <c r="AK229" s="293"/>
      <c r="AL229" s="293"/>
      <c r="AM229" s="293"/>
      <c r="AN229" s="293"/>
      <c r="AO229" s="730"/>
      <c r="AP229" s="293"/>
      <c r="AQ229" s="293"/>
      <c r="AR229" s="293"/>
      <c r="AS229" s="293"/>
      <c r="AT229" s="293"/>
      <c r="AU229" s="167"/>
      <c r="AV229" s="167"/>
      <c r="AW229" s="167"/>
      <c r="AX229" s="167"/>
      <c r="AY229" s="167"/>
      <c r="AZ229" s="167"/>
      <c r="BA229" s="167"/>
      <c r="BB229" s="167"/>
      <c r="BC229" s="167"/>
      <c r="BD229" s="167"/>
      <c r="BE229" s="167"/>
      <c r="BF229" s="167"/>
      <c r="BG229" s="167"/>
      <c r="BH229" s="167"/>
      <c r="BI229" s="167"/>
    </row>
    <row r="230" ht="14.25" customHeight="1">
      <c r="M230" s="178"/>
      <c r="N230" s="178"/>
      <c r="O230" s="178"/>
      <c r="X230" s="292"/>
      <c r="Y230" s="293"/>
      <c r="Z230" s="293"/>
      <c r="AA230" s="293"/>
      <c r="AB230" s="293"/>
      <c r="AC230" s="293"/>
      <c r="AD230" s="293"/>
      <c r="AE230" s="293"/>
      <c r="AF230" s="293"/>
      <c r="AG230" s="293"/>
      <c r="AH230" s="293"/>
      <c r="AI230" s="293"/>
      <c r="AJ230" s="293"/>
      <c r="AK230" s="293"/>
      <c r="AL230" s="293"/>
      <c r="AM230" s="293"/>
      <c r="AN230" s="293"/>
      <c r="AO230" s="730"/>
      <c r="AP230" s="293"/>
      <c r="AQ230" s="293"/>
      <c r="AR230" s="293"/>
      <c r="AS230" s="293"/>
      <c r="AT230" s="293"/>
      <c r="AU230" s="167"/>
      <c r="AV230" s="167"/>
      <c r="AW230" s="167"/>
      <c r="AX230" s="167"/>
      <c r="AY230" s="167"/>
      <c r="AZ230" s="167"/>
      <c r="BA230" s="167"/>
      <c r="BB230" s="167"/>
      <c r="BC230" s="167"/>
      <c r="BD230" s="167"/>
      <c r="BE230" s="167"/>
      <c r="BF230" s="167"/>
      <c r="BG230" s="167"/>
      <c r="BH230" s="167"/>
      <c r="BI230" s="167"/>
    </row>
    <row r="231" ht="14.25" customHeight="1">
      <c r="M231" s="178"/>
      <c r="N231" s="178"/>
      <c r="O231" s="178"/>
      <c r="X231" s="292"/>
      <c r="Y231" s="293"/>
      <c r="Z231" s="293"/>
      <c r="AA231" s="293"/>
      <c r="AB231" s="293"/>
      <c r="AC231" s="293"/>
      <c r="AD231" s="293"/>
      <c r="AE231" s="293"/>
      <c r="AF231" s="293"/>
      <c r="AG231" s="293"/>
      <c r="AH231" s="293"/>
      <c r="AI231" s="293"/>
      <c r="AJ231" s="293"/>
      <c r="AK231" s="293"/>
      <c r="AL231" s="293"/>
      <c r="AM231" s="293"/>
      <c r="AN231" s="293"/>
      <c r="AO231" s="730"/>
      <c r="AP231" s="293"/>
      <c r="AQ231" s="293"/>
      <c r="AR231" s="293"/>
      <c r="AS231" s="293"/>
      <c r="AT231" s="293"/>
      <c r="AU231" s="167"/>
      <c r="AV231" s="167"/>
      <c r="AW231" s="167"/>
      <c r="AX231" s="167"/>
      <c r="AY231" s="167"/>
      <c r="AZ231" s="167"/>
      <c r="BA231" s="167"/>
      <c r="BB231" s="167"/>
      <c r="BC231" s="167"/>
      <c r="BD231" s="167"/>
      <c r="BE231" s="167"/>
      <c r="BF231" s="167"/>
      <c r="BG231" s="167"/>
      <c r="BH231" s="167"/>
      <c r="BI231" s="167"/>
    </row>
    <row r="232" ht="14.25" customHeight="1">
      <c r="M232" s="178"/>
      <c r="N232" s="178"/>
      <c r="O232" s="178"/>
      <c r="X232" s="292"/>
      <c r="Y232" s="293"/>
      <c r="Z232" s="293"/>
      <c r="AA232" s="293"/>
      <c r="AB232" s="293"/>
      <c r="AC232" s="293"/>
      <c r="AD232" s="293"/>
      <c r="AE232" s="293"/>
      <c r="AF232" s="293"/>
      <c r="AG232" s="293"/>
      <c r="AH232" s="293"/>
      <c r="AI232" s="293"/>
      <c r="AJ232" s="293"/>
      <c r="AK232" s="293"/>
      <c r="AL232" s="293"/>
      <c r="AM232" s="293"/>
      <c r="AN232" s="293"/>
      <c r="AO232" s="730"/>
      <c r="AP232" s="293"/>
      <c r="AQ232" s="293"/>
      <c r="AR232" s="293"/>
      <c r="AS232" s="293"/>
      <c r="AT232" s="293"/>
      <c r="AU232" s="167"/>
      <c r="AV232" s="167"/>
      <c r="AW232" s="167"/>
      <c r="AX232" s="167"/>
      <c r="AY232" s="167"/>
      <c r="AZ232" s="167"/>
      <c r="BA232" s="167"/>
      <c r="BB232" s="167"/>
      <c r="BC232" s="167"/>
      <c r="BD232" s="167"/>
      <c r="BE232" s="167"/>
      <c r="BF232" s="167"/>
      <c r="BG232" s="167"/>
      <c r="BH232" s="167"/>
      <c r="BI232" s="167"/>
    </row>
    <row r="233" ht="14.25" customHeight="1">
      <c r="M233" s="178"/>
      <c r="N233" s="178"/>
      <c r="O233" s="178"/>
      <c r="X233" s="292"/>
      <c r="Y233" s="293"/>
      <c r="Z233" s="293"/>
      <c r="AA233" s="293"/>
      <c r="AB233" s="293"/>
      <c r="AC233" s="293"/>
      <c r="AD233" s="293"/>
      <c r="AE233" s="293"/>
      <c r="AF233" s="293"/>
      <c r="AG233" s="293"/>
      <c r="AH233" s="293"/>
      <c r="AI233" s="293"/>
      <c r="AJ233" s="293"/>
      <c r="AK233" s="293"/>
      <c r="AL233" s="293"/>
      <c r="AM233" s="293"/>
      <c r="AN233" s="293"/>
      <c r="AO233" s="730"/>
      <c r="AP233" s="293"/>
      <c r="AQ233" s="293"/>
      <c r="AR233" s="293"/>
      <c r="AS233" s="293"/>
      <c r="AT233" s="293"/>
      <c r="AU233" s="167"/>
      <c r="AV233" s="167"/>
      <c r="AW233" s="167"/>
      <c r="AX233" s="167"/>
      <c r="AY233" s="167"/>
      <c r="AZ233" s="167"/>
      <c r="BA233" s="167"/>
      <c r="BB233" s="167"/>
      <c r="BC233" s="167"/>
      <c r="BD233" s="167"/>
      <c r="BE233" s="167"/>
      <c r="BF233" s="167"/>
      <c r="BG233" s="167"/>
      <c r="BH233" s="167"/>
      <c r="BI233" s="167"/>
    </row>
    <row r="234" ht="14.25" customHeight="1">
      <c r="M234" s="178"/>
      <c r="N234" s="178"/>
      <c r="O234" s="178"/>
      <c r="X234" s="292"/>
      <c r="Y234" s="293"/>
      <c r="Z234" s="293"/>
      <c r="AA234" s="293"/>
      <c r="AB234" s="293"/>
      <c r="AC234" s="293"/>
      <c r="AD234" s="293"/>
      <c r="AE234" s="293"/>
      <c r="AF234" s="293"/>
      <c r="AG234" s="293"/>
      <c r="AH234" s="293"/>
      <c r="AI234" s="293"/>
      <c r="AJ234" s="293"/>
      <c r="AK234" s="293"/>
      <c r="AL234" s="293"/>
      <c r="AM234" s="293"/>
      <c r="AN234" s="293"/>
      <c r="AO234" s="730"/>
      <c r="AP234" s="293"/>
      <c r="AQ234" s="293"/>
      <c r="AR234" s="293"/>
      <c r="AS234" s="293"/>
      <c r="AT234" s="293"/>
      <c r="AU234" s="167"/>
      <c r="AV234" s="167"/>
      <c r="AW234" s="167"/>
      <c r="AX234" s="167"/>
      <c r="AY234" s="167"/>
      <c r="AZ234" s="167"/>
      <c r="BA234" s="167"/>
      <c r="BB234" s="167"/>
      <c r="BC234" s="167"/>
      <c r="BD234" s="167"/>
      <c r="BE234" s="167"/>
      <c r="BF234" s="167"/>
      <c r="BG234" s="167"/>
      <c r="BH234" s="167"/>
      <c r="BI234" s="167"/>
    </row>
    <row r="235" ht="14.25" customHeight="1">
      <c r="M235" s="178"/>
      <c r="N235" s="178"/>
      <c r="O235" s="178"/>
      <c r="X235" s="292"/>
      <c r="Y235" s="293"/>
      <c r="Z235" s="293"/>
      <c r="AA235" s="293"/>
      <c r="AB235" s="293"/>
      <c r="AC235" s="293"/>
      <c r="AD235" s="293"/>
      <c r="AE235" s="293"/>
      <c r="AF235" s="293"/>
      <c r="AG235" s="293"/>
      <c r="AH235" s="293"/>
      <c r="AI235" s="293"/>
      <c r="AJ235" s="293"/>
      <c r="AK235" s="293"/>
      <c r="AL235" s="293"/>
      <c r="AM235" s="293"/>
      <c r="AN235" s="293"/>
      <c r="AO235" s="730"/>
      <c r="AP235" s="293"/>
      <c r="AQ235" s="293"/>
      <c r="AR235" s="293"/>
      <c r="AS235" s="293"/>
      <c r="AT235" s="293"/>
      <c r="AU235" s="167"/>
      <c r="AV235" s="167"/>
      <c r="AW235" s="167"/>
      <c r="AX235" s="167"/>
      <c r="AY235" s="167"/>
      <c r="AZ235" s="167"/>
      <c r="BA235" s="167"/>
      <c r="BB235" s="167"/>
      <c r="BC235" s="167"/>
      <c r="BD235" s="167"/>
      <c r="BE235" s="167"/>
      <c r="BF235" s="167"/>
      <c r="BG235" s="167"/>
      <c r="BH235" s="167"/>
      <c r="BI235" s="167"/>
    </row>
    <row r="236" ht="14.25" customHeight="1">
      <c r="M236" s="178"/>
      <c r="N236" s="178"/>
      <c r="O236" s="178"/>
      <c r="X236" s="292"/>
      <c r="Y236" s="293"/>
      <c r="Z236" s="293"/>
      <c r="AA236" s="293"/>
      <c r="AB236" s="293"/>
      <c r="AC236" s="293"/>
      <c r="AD236" s="293"/>
      <c r="AE236" s="293"/>
      <c r="AF236" s="293"/>
      <c r="AG236" s="293"/>
      <c r="AH236" s="293"/>
      <c r="AI236" s="293"/>
      <c r="AJ236" s="293"/>
      <c r="AK236" s="293"/>
      <c r="AL236" s="293"/>
      <c r="AM236" s="293"/>
      <c r="AN236" s="293"/>
      <c r="AO236" s="730"/>
      <c r="AP236" s="293"/>
      <c r="AQ236" s="293"/>
      <c r="AR236" s="293"/>
      <c r="AS236" s="293"/>
      <c r="AT236" s="293"/>
      <c r="AU236" s="167"/>
      <c r="AV236" s="167"/>
      <c r="AW236" s="167"/>
      <c r="AX236" s="167"/>
      <c r="AY236" s="167"/>
      <c r="AZ236" s="167"/>
      <c r="BA236" s="167"/>
      <c r="BB236" s="167"/>
      <c r="BC236" s="167"/>
      <c r="BD236" s="167"/>
      <c r="BE236" s="167"/>
      <c r="BF236" s="167"/>
      <c r="BG236" s="167"/>
      <c r="BH236" s="167"/>
      <c r="BI236" s="167"/>
    </row>
    <row r="237" ht="14.25" customHeight="1">
      <c r="M237" s="178"/>
      <c r="N237" s="178"/>
      <c r="O237" s="178"/>
      <c r="X237" s="292"/>
      <c r="Y237" s="293"/>
      <c r="Z237" s="293"/>
      <c r="AA237" s="293"/>
      <c r="AB237" s="293"/>
      <c r="AC237" s="293"/>
      <c r="AD237" s="293"/>
      <c r="AE237" s="293"/>
      <c r="AF237" s="293"/>
      <c r="AG237" s="293"/>
      <c r="AH237" s="293"/>
      <c r="AI237" s="293"/>
      <c r="AJ237" s="293"/>
      <c r="AK237" s="293"/>
      <c r="AL237" s="293"/>
      <c r="AM237" s="293"/>
      <c r="AN237" s="293"/>
      <c r="AO237" s="730"/>
      <c r="AP237" s="293"/>
      <c r="AQ237" s="293"/>
      <c r="AR237" s="293"/>
      <c r="AS237" s="293"/>
      <c r="AT237" s="293"/>
      <c r="AU237" s="167"/>
      <c r="AV237" s="167"/>
      <c r="AW237" s="167"/>
      <c r="AX237" s="167"/>
      <c r="AY237" s="167"/>
      <c r="AZ237" s="167"/>
      <c r="BA237" s="167"/>
      <c r="BB237" s="167"/>
      <c r="BC237" s="167"/>
      <c r="BD237" s="167"/>
      <c r="BE237" s="167"/>
      <c r="BF237" s="167"/>
      <c r="BG237" s="167"/>
      <c r="BH237" s="167"/>
      <c r="BI237" s="167"/>
    </row>
    <row r="238" ht="14.25" customHeight="1">
      <c r="M238" s="178"/>
      <c r="N238" s="178"/>
      <c r="O238" s="178"/>
      <c r="X238" s="292"/>
      <c r="Y238" s="293"/>
      <c r="Z238" s="293"/>
      <c r="AA238" s="293"/>
      <c r="AB238" s="293"/>
      <c r="AC238" s="293"/>
      <c r="AD238" s="293"/>
      <c r="AE238" s="293"/>
      <c r="AF238" s="293"/>
      <c r="AG238" s="293"/>
      <c r="AH238" s="293"/>
      <c r="AI238" s="293"/>
      <c r="AJ238" s="293"/>
      <c r="AK238" s="293"/>
      <c r="AL238" s="293"/>
      <c r="AM238" s="293"/>
      <c r="AN238" s="293"/>
      <c r="AO238" s="730"/>
      <c r="AP238" s="293"/>
      <c r="AQ238" s="293"/>
      <c r="AR238" s="293"/>
      <c r="AS238" s="293"/>
      <c r="AT238" s="293"/>
      <c r="AU238" s="167"/>
      <c r="AV238" s="167"/>
      <c r="AW238" s="167"/>
      <c r="AX238" s="167"/>
      <c r="AY238" s="167"/>
      <c r="AZ238" s="167"/>
      <c r="BA238" s="167"/>
      <c r="BB238" s="167"/>
      <c r="BC238" s="167"/>
      <c r="BD238" s="167"/>
      <c r="BE238" s="167"/>
      <c r="BF238" s="167"/>
      <c r="BG238" s="167"/>
      <c r="BH238" s="167"/>
      <c r="BI238" s="167"/>
    </row>
    <row r="239" ht="14.25" customHeight="1">
      <c r="M239" s="178"/>
      <c r="N239" s="178"/>
      <c r="O239" s="178"/>
      <c r="X239" s="292"/>
      <c r="Y239" s="293"/>
      <c r="Z239" s="293"/>
      <c r="AA239" s="293"/>
      <c r="AB239" s="293"/>
      <c r="AC239" s="293"/>
      <c r="AD239" s="293"/>
      <c r="AE239" s="293"/>
      <c r="AF239" s="293"/>
      <c r="AG239" s="293"/>
      <c r="AH239" s="293"/>
      <c r="AI239" s="293"/>
      <c r="AJ239" s="293"/>
      <c r="AK239" s="293"/>
      <c r="AL239" s="293"/>
      <c r="AM239" s="293"/>
      <c r="AN239" s="293"/>
      <c r="AO239" s="730"/>
      <c r="AP239" s="293"/>
      <c r="AQ239" s="293"/>
      <c r="AR239" s="293"/>
      <c r="AS239" s="293"/>
      <c r="AT239" s="293"/>
      <c r="AU239" s="167"/>
      <c r="AV239" s="167"/>
      <c r="AW239" s="167"/>
      <c r="AX239" s="167"/>
      <c r="AY239" s="167"/>
      <c r="AZ239" s="167"/>
      <c r="BA239" s="167"/>
      <c r="BB239" s="167"/>
      <c r="BC239" s="167"/>
      <c r="BD239" s="167"/>
      <c r="BE239" s="167"/>
      <c r="BF239" s="167"/>
      <c r="BG239" s="167"/>
      <c r="BH239" s="167"/>
      <c r="BI239" s="167"/>
    </row>
    <row r="240" ht="14.25" customHeight="1">
      <c r="M240" s="178"/>
      <c r="N240" s="178"/>
      <c r="O240" s="178"/>
      <c r="X240" s="292"/>
      <c r="Y240" s="293"/>
      <c r="Z240" s="293"/>
      <c r="AA240" s="293"/>
      <c r="AB240" s="293"/>
      <c r="AC240" s="293"/>
      <c r="AD240" s="293"/>
      <c r="AE240" s="293"/>
      <c r="AF240" s="293"/>
      <c r="AG240" s="293"/>
      <c r="AH240" s="293"/>
      <c r="AI240" s="293"/>
      <c r="AJ240" s="293"/>
      <c r="AK240" s="293"/>
      <c r="AL240" s="293"/>
      <c r="AM240" s="293"/>
      <c r="AN240" s="293"/>
      <c r="AO240" s="730"/>
      <c r="AP240" s="293"/>
      <c r="AQ240" s="293"/>
      <c r="AR240" s="293"/>
      <c r="AS240" s="293"/>
      <c r="AT240" s="293"/>
      <c r="AU240" s="167"/>
      <c r="AV240" s="167"/>
      <c r="AW240" s="167"/>
      <c r="AX240" s="167"/>
      <c r="AY240" s="167"/>
      <c r="AZ240" s="167"/>
      <c r="BA240" s="167"/>
      <c r="BB240" s="167"/>
      <c r="BC240" s="167"/>
      <c r="BD240" s="167"/>
      <c r="BE240" s="167"/>
      <c r="BF240" s="167"/>
      <c r="BG240" s="167"/>
      <c r="BH240" s="167"/>
      <c r="BI240" s="167"/>
    </row>
    <row r="241" ht="14.25" customHeight="1">
      <c r="M241" s="178"/>
      <c r="N241" s="178"/>
      <c r="O241" s="178"/>
      <c r="X241" s="292"/>
      <c r="Y241" s="293"/>
      <c r="Z241" s="293"/>
      <c r="AA241" s="293"/>
      <c r="AB241" s="293"/>
      <c r="AC241" s="293"/>
      <c r="AD241" s="293"/>
      <c r="AE241" s="293"/>
      <c r="AF241" s="293"/>
      <c r="AG241" s="293"/>
      <c r="AH241" s="293"/>
      <c r="AI241" s="293"/>
      <c r="AJ241" s="293"/>
      <c r="AK241" s="293"/>
      <c r="AL241" s="293"/>
      <c r="AM241" s="293"/>
      <c r="AN241" s="293"/>
      <c r="AO241" s="730"/>
      <c r="AP241" s="293"/>
      <c r="AQ241" s="293"/>
      <c r="AR241" s="293"/>
      <c r="AS241" s="293"/>
      <c r="AT241" s="293"/>
      <c r="AU241" s="167"/>
      <c r="AV241" s="167"/>
      <c r="AW241" s="167"/>
      <c r="AX241" s="167"/>
      <c r="AY241" s="167"/>
      <c r="AZ241" s="167"/>
      <c r="BA241" s="167"/>
      <c r="BB241" s="167"/>
      <c r="BC241" s="167"/>
      <c r="BD241" s="167"/>
      <c r="BE241" s="167"/>
      <c r="BF241" s="167"/>
      <c r="BG241" s="167"/>
      <c r="BH241" s="167"/>
      <c r="BI241" s="167"/>
    </row>
    <row r="242" ht="14.25" customHeight="1">
      <c r="M242" s="178"/>
      <c r="N242" s="178"/>
      <c r="O242" s="178"/>
      <c r="X242" s="292"/>
      <c r="Y242" s="293"/>
      <c r="Z242" s="293"/>
      <c r="AA242" s="293"/>
      <c r="AB242" s="293"/>
      <c r="AC242" s="293"/>
      <c r="AD242" s="293"/>
      <c r="AE242" s="293"/>
      <c r="AF242" s="293"/>
      <c r="AG242" s="293"/>
      <c r="AH242" s="293"/>
      <c r="AI242" s="293"/>
      <c r="AJ242" s="293"/>
      <c r="AK242" s="293"/>
      <c r="AL242" s="293"/>
      <c r="AM242" s="293"/>
      <c r="AN242" s="293"/>
      <c r="AO242" s="730"/>
      <c r="AP242" s="293"/>
      <c r="AQ242" s="293"/>
      <c r="AR242" s="293"/>
      <c r="AS242" s="293"/>
      <c r="AT242" s="293"/>
      <c r="AU242" s="167"/>
      <c r="AV242" s="167"/>
      <c r="AW242" s="167"/>
      <c r="AX242" s="167"/>
      <c r="AY242" s="167"/>
      <c r="AZ242" s="167"/>
      <c r="BA242" s="167"/>
      <c r="BB242" s="167"/>
      <c r="BC242" s="167"/>
      <c r="BD242" s="167"/>
      <c r="BE242" s="167"/>
      <c r="BF242" s="167"/>
      <c r="BG242" s="167"/>
      <c r="BH242" s="167"/>
      <c r="BI242" s="167"/>
    </row>
    <row r="243" ht="14.25" customHeight="1">
      <c r="M243" s="178"/>
      <c r="N243" s="178"/>
      <c r="O243" s="178"/>
      <c r="X243" s="292"/>
      <c r="Y243" s="293"/>
      <c r="Z243" s="293"/>
      <c r="AA243" s="293"/>
      <c r="AB243" s="293"/>
      <c r="AC243" s="293"/>
      <c r="AD243" s="293"/>
      <c r="AE243" s="293"/>
      <c r="AF243" s="293"/>
      <c r="AG243" s="293"/>
      <c r="AH243" s="293"/>
      <c r="AI243" s="293"/>
      <c r="AJ243" s="293"/>
      <c r="AK243" s="293"/>
      <c r="AL243" s="293"/>
      <c r="AM243" s="293"/>
      <c r="AN243" s="293"/>
      <c r="AO243" s="730"/>
      <c r="AP243" s="293"/>
      <c r="AQ243" s="293"/>
      <c r="AR243" s="293"/>
      <c r="AS243" s="293"/>
      <c r="AT243" s="293"/>
      <c r="AU243" s="167"/>
      <c r="AV243" s="167"/>
      <c r="AW243" s="167"/>
      <c r="AX243" s="167"/>
      <c r="AY243" s="167"/>
      <c r="AZ243" s="167"/>
      <c r="BA243" s="167"/>
      <c r="BB243" s="167"/>
      <c r="BC243" s="167"/>
      <c r="BD243" s="167"/>
      <c r="BE243" s="167"/>
      <c r="BF243" s="167"/>
      <c r="BG243" s="167"/>
      <c r="BH243" s="167"/>
      <c r="BI243" s="167"/>
    </row>
    <row r="244" ht="14.25" customHeight="1">
      <c r="M244" s="178"/>
      <c r="N244" s="178"/>
      <c r="O244" s="178"/>
      <c r="X244" s="292"/>
      <c r="Y244" s="293"/>
      <c r="Z244" s="293"/>
      <c r="AA244" s="293"/>
      <c r="AB244" s="293"/>
      <c r="AC244" s="293"/>
      <c r="AD244" s="293"/>
      <c r="AE244" s="293"/>
      <c r="AF244" s="293"/>
      <c r="AG244" s="293"/>
      <c r="AH244" s="293"/>
      <c r="AI244" s="293"/>
      <c r="AJ244" s="293"/>
      <c r="AK244" s="293"/>
      <c r="AL244" s="293"/>
      <c r="AM244" s="293"/>
      <c r="AN244" s="293"/>
      <c r="AO244" s="730"/>
      <c r="AP244" s="293"/>
      <c r="AQ244" s="293"/>
      <c r="AR244" s="293"/>
      <c r="AS244" s="293"/>
      <c r="AT244" s="293"/>
      <c r="AU244" s="167"/>
      <c r="AV244" s="167"/>
      <c r="AW244" s="167"/>
      <c r="AX244" s="167"/>
      <c r="AY244" s="167"/>
      <c r="AZ244" s="167"/>
      <c r="BA244" s="167"/>
      <c r="BB244" s="167"/>
      <c r="BC244" s="167"/>
      <c r="BD244" s="167"/>
      <c r="BE244" s="167"/>
      <c r="BF244" s="167"/>
      <c r="BG244" s="167"/>
      <c r="BH244" s="167"/>
      <c r="BI244" s="167"/>
    </row>
    <row r="245" ht="14.25" customHeight="1">
      <c r="M245" s="178"/>
      <c r="N245" s="178"/>
      <c r="O245" s="178"/>
      <c r="X245" s="292"/>
      <c r="Y245" s="293"/>
      <c r="Z245" s="293"/>
      <c r="AA245" s="293"/>
      <c r="AB245" s="293"/>
      <c r="AC245" s="293"/>
      <c r="AD245" s="293"/>
      <c r="AE245" s="293"/>
      <c r="AF245" s="293"/>
      <c r="AG245" s="293"/>
      <c r="AH245" s="293"/>
      <c r="AI245" s="293"/>
      <c r="AJ245" s="293"/>
      <c r="AK245" s="293"/>
      <c r="AL245" s="293"/>
      <c r="AM245" s="293"/>
      <c r="AN245" s="293"/>
      <c r="AO245" s="730"/>
      <c r="AP245" s="293"/>
      <c r="AQ245" s="293"/>
      <c r="AR245" s="293"/>
      <c r="AS245" s="293"/>
      <c r="AT245" s="293"/>
      <c r="AU245" s="167"/>
      <c r="AV245" s="167"/>
      <c r="AW245" s="167"/>
      <c r="AX245" s="167"/>
      <c r="AY245" s="167"/>
      <c r="AZ245" s="167"/>
      <c r="BA245" s="167"/>
      <c r="BB245" s="167"/>
      <c r="BC245" s="167"/>
      <c r="BD245" s="167"/>
      <c r="BE245" s="167"/>
      <c r="BF245" s="167"/>
      <c r="BG245" s="167"/>
      <c r="BH245" s="167"/>
      <c r="BI245" s="167"/>
    </row>
    <row r="246" ht="14.25" customHeight="1">
      <c r="M246" s="178"/>
      <c r="N246" s="178"/>
      <c r="O246" s="178"/>
      <c r="X246" s="292"/>
      <c r="Y246" s="293"/>
      <c r="Z246" s="293"/>
      <c r="AA246" s="293"/>
      <c r="AB246" s="293"/>
      <c r="AC246" s="293"/>
      <c r="AD246" s="293"/>
      <c r="AE246" s="293"/>
      <c r="AF246" s="293"/>
      <c r="AG246" s="293"/>
      <c r="AH246" s="293"/>
      <c r="AI246" s="293"/>
      <c r="AJ246" s="293"/>
      <c r="AK246" s="293"/>
      <c r="AL246" s="293"/>
      <c r="AM246" s="293"/>
      <c r="AN246" s="293"/>
      <c r="AO246" s="730"/>
      <c r="AP246" s="293"/>
      <c r="AQ246" s="293"/>
      <c r="AR246" s="293"/>
      <c r="AS246" s="293"/>
      <c r="AT246" s="293"/>
      <c r="AU246" s="167"/>
      <c r="AV246" s="167"/>
      <c r="AW246" s="167"/>
      <c r="AX246" s="167"/>
      <c r="AY246" s="167"/>
      <c r="AZ246" s="167"/>
      <c r="BA246" s="167"/>
      <c r="BB246" s="167"/>
      <c r="BC246" s="167"/>
      <c r="BD246" s="167"/>
      <c r="BE246" s="167"/>
      <c r="BF246" s="167"/>
      <c r="BG246" s="167"/>
      <c r="BH246" s="167"/>
      <c r="BI246" s="167"/>
    </row>
    <row r="247" ht="14.25" customHeight="1">
      <c r="M247" s="178"/>
      <c r="N247" s="178"/>
      <c r="O247" s="178"/>
      <c r="X247" s="292"/>
      <c r="Y247" s="293"/>
      <c r="Z247" s="293"/>
      <c r="AA247" s="293"/>
      <c r="AB247" s="293"/>
      <c r="AC247" s="293"/>
      <c r="AD247" s="293"/>
      <c r="AE247" s="293"/>
      <c r="AF247" s="293"/>
      <c r="AG247" s="293"/>
      <c r="AH247" s="293"/>
      <c r="AI247" s="293"/>
      <c r="AJ247" s="293"/>
      <c r="AK247" s="293"/>
      <c r="AL247" s="293"/>
      <c r="AM247" s="293"/>
      <c r="AN247" s="293"/>
      <c r="AO247" s="730"/>
      <c r="AP247" s="293"/>
      <c r="AQ247" s="293"/>
      <c r="AR247" s="293"/>
      <c r="AS247" s="293"/>
      <c r="AT247" s="293"/>
      <c r="AU247" s="167"/>
      <c r="AV247" s="167"/>
      <c r="AW247" s="167"/>
      <c r="AX247" s="167"/>
      <c r="AY247" s="167"/>
      <c r="AZ247" s="167"/>
      <c r="BA247" s="167"/>
      <c r="BB247" s="167"/>
      <c r="BC247" s="167"/>
      <c r="BD247" s="167"/>
      <c r="BE247" s="167"/>
      <c r="BF247" s="167"/>
      <c r="BG247" s="167"/>
      <c r="BH247" s="167"/>
      <c r="BI247" s="167"/>
    </row>
    <row r="248" ht="14.25" customHeight="1">
      <c r="M248" s="178"/>
      <c r="N248" s="178"/>
      <c r="O248" s="178"/>
      <c r="X248" s="292"/>
      <c r="Y248" s="293"/>
      <c r="Z248" s="293"/>
      <c r="AA248" s="293"/>
      <c r="AB248" s="293"/>
      <c r="AC248" s="293"/>
      <c r="AD248" s="293"/>
      <c r="AE248" s="293"/>
      <c r="AF248" s="293"/>
      <c r="AG248" s="293"/>
      <c r="AH248" s="293"/>
      <c r="AI248" s="293"/>
      <c r="AJ248" s="293"/>
      <c r="AK248" s="293"/>
      <c r="AL248" s="293"/>
      <c r="AM248" s="293"/>
      <c r="AN248" s="293"/>
      <c r="AO248" s="730"/>
      <c r="AP248" s="293"/>
      <c r="AQ248" s="293"/>
      <c r="AR248" s="293"/>
      <c r="AS248" s="293"/>
      <c r="AT248" s="293"/>
      <c r="AU248" s="167"/>
      <c r="AV248" s="167"/>
      <c r="AW248" s="167"/>
      <c r="AX248" s="167"/>
      <c r="AY248" s="167"/>
      <c r="AZ248" s="167"/>
      <c r="BA248" s="167"/>
      <c r="BB248" s="167"/>
      <c r="BC248" s="167"/>
      <c r="BD248" s="167"/>
      <c r="BE248" s="167"/>
      <c r="BF248" s="167"/>
      <c r="BG248" s="167"/>
      <c r="BH248" s="167"/>
      <c r="BI248" s="167"/>
    </row>
    <row r="249" ht="14.25" customHeight="1">
      <c r="M249" s="178"/>
      <c r="N249" s="178"/>
      <c r="O249" s="178"/>
      <c r="X249" s="292"/>
      <c r="Y249" s="293"/>
      <c r="Z249" s="293"/>
      <c r="AA249" s="293"/>
      <c r="AB249" s="293"/>
      <c r="AC249" s="293"/>
      <c r="AD249" s="293"/>
      <c r="AE249" s="293"/>
      <c r="AF249" s="293"/>
      <c r="AG249" s="293"/>
      <c r="AH249" s="293"/>
      <c r="AI249" s="293"/>
      <c r="AJ249" s="293"/>
      <c r="AK249" s="293"/>
      <c r="AL249" s="293"/>
      <c r="AM249" s="293"/>
      <c r="AN249" s="293"/>
      <c r="AO249" s="730"/>
      <c r="AP249" s="293"/>
      <c r="AQ249" s="293"/>
      <c r="AR249" s="293"/>
      <c r="AS249" s="293"/>
      <c r="AT249" s="293"/>
      <c r="AU249" s="167"/>
      <c r="AV249" s="167"/>
      <c r="AW249" s="167"/>
      <c r="AX249" s="167"/>
      <c r="AY249" s="167"/>
      <c r="AZ249" s="167"/>
      <c r="BA249" s="167"/>
      <c r="BB249" s="167"/>
      <c r="BC249" s="167"/>
      <c r="BD249" s="167"/>
      <c r="BE249" s="167"/>
      <c r="BF249" s="167"/>
      <c r="BG249" s="167"/>
      <c r="BH249" s="167"/>
      <c r="BI249" s="167"/>
    </row>
    <row r="250" ht="14.25" customHeight="1">
      <c r="M250" s="178"/>
      <c r="N250" s="178"/>
      <c r="O250" s="178"/>
      <c r="X250" s="292"/>
      <c r="Y250" s="293"/>
      <c r="Z250" s="293"/>
      <c r="AA250" s="293"/>
      <c r="AB250" s="293"/>
      <c r="AC250" s="293"/>
      <c r="AD250" s="293"/>
      <c r="AE250" s="293"/>
      <c r="AF250" s="293"/>
      <c r="AG250" s="293"/>
      <c r="AH250" s="293"/>
      <c r="AI250" s="293"/>
      <c r="AJ250" s="293"/>
      <c r="AK250" s="293"/>
      <c r="AL250" s="293"/>
      <c r="AM250" s="293"/>
      <c r="AN250" s="293"/>
      <c r="AO250" s="730"/>
      <c r="AP250" s="293"/>
      <c r="AQ250" s="293"/>
      <c r="AR250" s="293"/>
      <c r="AS250" s="293"/>
      <c r="AT250" s="293"/>
      <c r="AU250" s="167"/>
      <c r="AV250" s="167"/>
      <c r="AW250" s="167"/>
      <c r="AX250" s="167"/>
      <c r="AY250" s="167"/>
      <c r="AZ250" s="167"/>
      <c r="BA250" s="167"/>
      <c r="BB250" s="167"/>
      <c r="BC250" s="167"/>
      <c r="BD250" s="167"/>
      <c r="BE250" s="167"/>
      <c r="BF250" s="167"/>
      <c r="BG250" s="167"/>
      <c r="BH250" s="167"/>
      <c r="BI250" s="167"/>
    </row>
    <row r="251" ht="14.25" customHeight="1">
      <c r="M251" s="178"/>
      <c r="N251" s="178"/>
      <c r="O251" s="178"/>
      <c r="X251" s="292"/>
      <c r="Y251" s="293"/>
      <c r="Z251" s="293"/>
      <c r="AA251" s="293"/>
      <c r="AB251" s="293"/>
      <c r="AC251" s="293"/>
      <c r="AD251" s="293"/>
      <c r="AE251" s="293"/>
      <c r="AF251" s="293"/>
      <c r="AG251" s="293"/>
      <c r="AH251" s="293"/>
      <c r="AI251" s="293"/>
      <c r="AJ251" s="293"/>
      <c r="AK251" s="293"/>
      <c r="AL251" s="293"/>
      <c r="AM251" s="293"/>
      <c r="AN251" s="293"/>
      <c r="AO251" s="730"/>
      <c r="AP251" s="293"/>
      <c r="AQ251" s="293"/>
      <c r="AR251" s="293"/>
      <c r="AS251" s="293"/>
      <c r="AT251" s="293"/>
      <c r="AU251" s="167"/>
      <c r="AV251" s="167"/>
      <c r="AW251" s="167"/>
      <c r="AX251" s="167"/>
      <c r="AY251" s="167"/>
      <c r="AZ251" s="167"/>
      <c r="BA251" s="167"/>
      <c r="BB251" s="167"/>
      <c r="BC251" s="167"/>
      <c r="BD251" s="167"/>
      <c r="BE251" s="167"/>
      <c r="BF251" s="167"/>
      <c r="BG251" s="167"/>
      <c r="BH251" s="167"/>
      <c r="BI251" s="167"/>
    </row>
    <row r="252" ht="14.25" customHeight="1">
      <c r="M252" s="178"/>
      <c r="N252" s="178"/>
      <c r="O252" s="178"/>
      <c r="X252" s="292"/>
      <c r="Y252" s="293"/>
      <c r="Z252" s="293"/>
      <c r="AA252" s="293"/>
      <c r="AB252" s="293"/>
      <c r="AC252" s="293"/>
      <c r="AD252" s="293"/>
      <c r="AE252" s="293"/>
      <c r="AF252" s="293"/>
      <c r="AG252" s="293"/>
      <c r="AH252" s="293"/>
      <c r="AI252" s="293"/>
      <c r="AJ252" s="293"/>
      <c r="AK252" s="293"/>
      <c r="AL252" s="293"/>
      <c r="AM252" s="293"/>
      <c r="AN252" s="293"/>
      <c r="AO252" s="730"/>
      <c r="AP252" s="293"/>
      <c r="AQ252" s="293"/>
      <c r="AR252" s="293"/>
      <c r="AS252" s="293"/>
      <c r="AT252" s="293"/>
      <c r="AU252" s="167"/>
      <c r="AV252" s="167"/>
      <c r="AW252" s="167"/>
      <c r="AX252" s="167"/>
      <c r="AY252" s="167"/>
      <c r="AZ252" s="167"/>
      <c r="BA252" s="167"/>
      <c r="BB252" s="167"/>
      <c r="BC252" s="167"/>
      <c r="BD252" s="167"/>
      <c r="BE252" s="167"/>
      <c r="BF252" s="167"/>
      <c r="BG252" s="167"/>
      <c r="BH252" s="167"/>
      <c r="BI252" s="167"/>
    </row>
    <row r="253" ht="14.25" customHeight="1">
      <c r="M253" s="178"/>
      <c r="N253" s="178"/>
      <c r="O253" s="178"/>
      <c r="X253" s="292"/>
      <c r="Y253" s="293"/>
      <c r="Z253" s="293"/>
      <c r="AA253" s="293"/>
      <c r="AB253" s="293"/>
      <c r="AC253" s="293"/>
      <c r="AD253" s="293"/>
      <c r="AE253" s="293"/>
      <c r="AF253" s="293"/>
      <c r="AG253" s="293"/>
      <c r="AH253" s="293"/>
      <c r="AI253" s="293"/>
      <c r="AJ253" s="293"/>
      <c r="AK253" s="293"/>
      <c r="AL253" s="293"/>
      <c r="AM253" s="293"/>
      <c r="AN253" s="293"/>
      <c r="AO253" s="730"/>
      <c r="AP253" s="293"/>
      <c r="AQ253" s="293"/>
      <c r="AR253" s="293"/>
      <c r="AS253" s="293"/>
      <c r="AT253" s="293"/>
      <c r="AU253" s="167"/>
      <c r="AV253" s="167"/>
      <c r="AW253" s="167"/>
      <c r="AX253" s="167"/>
      <c r="AY253" s="167"/>
      <c r="AZ253" s="167"/>
      <c r="BA253" s="167"/>
      <c r="BB253" s="167"/>
      <c r="BC253" s="167"/>
      <c r="BD253" s="167"/>
      <c r="BE253" s="167"/>
      <c r="BF253" s="167"/>
      <c r="BG253" s="167"/>
      <c r="BH253" s="167"/>
      <c r="BI253" s="167"/>
    </row>
    <row r="254" ht="14.25" customHeight="1">
      <c r="M254" s="178"/>
      <c r="N254" s="178"/>
      <c r="O254" s="178"/>
      <c r="X254" s="292"/>
      <c r="Y254" s="293"/>
      <c r="Z254" s="293"/>
      <c r="AA254" s="293"/>
      <c r="AB254" s="293"/>
      <c r="AC254" s="293"/>
      <c r="AD254" s="293"/>
      <c r="AE254" s="293"/>
      <c r="AF254" s="293"/>
      <c r="AG254" s="293"/>
      <c r="AH254" s="293"/>
      <c r="AI254" s="293"/>
      <c r="AJ254" s="293"/>
      <c r="AK254" s="293"/>
      <c r="AL254" s="293"/>
      <c r="AM254" s="293"/>
      <c r="AN254" s="293"/>
      <c r="AO254" s="730"/>
      <c r="AP254" s="293"/>
      <c r="AQ254" s="293"/>
      <c r="AR254" s="293"/>
      <c r="AS254" s="293"/>
      <c r="AT254" s="293"/>
      <c r="AU254" s="167"/>
      <c r="AV254" s="167"/>
      <c r="AW254" s="167"/>
      <c r="AX254" s="167"/>
      <c r="AY254" s="167"/>
      <c r="AZ254" s="167"/>
      <c r="BA254" s="167"/>
      <c r="BB254" s="167"/>
      <c r="BC254" s="167"/>
      <c r="BD254" s="167"/>
      <c r="BE254" s="167"/>
      <c r="BF254" s="167"/>
      <c r="BG254" s="167"/>
      <c r="BH254" s="167"/>
      <c r="BI254" s="167"/>
    </row>
    <row r="255" ht="14.25" customHeight="1">
      <c r="M255" s="178"/>
      <c r="N255" s="178"/>
      <c r="O255" s="178"/>
      <c r="X255" s="292"/>
      <c r="Y255" s="293"/>
      <c r="Z255" s="293"/>
      <c r="AA255" s="293"/>
      <c r="AB255" s="293"/>
      <c r="AC255" s="293"/>
      <c r="AD255" s="293"/>
      <c r="AE255" s="293"/>
      <c r="AF255" s="293"/>
      <c r="AG255" s="293"/>
      <c r="AH255" s="293"/>
      <c r="AI255" s="293"/>
      <c r="AJ255" s="293"/>
      <c r="AK255" s="293"/>
      <c r="AL255" s="293"/>
      <c r="AM255" s="293"/>
      <c r="AN255" s="293"/>
      <c r="AO255" s="730"/>
      <c r="AP255" s="293"/>
      <c r="AQ255" s="293"/>
      <c r="AR255" s="293"/>
      <c r="AS255" s="293"/>
      <c r="AT255" s="293"/>
      <c r="AU255" s="167"/>
      <c r="AV255" s="167"/>
      <c r="AW255" s="167"/>
      <c r="AX255" s="167"/>
      <c r="AY255" s="167"/>
      <c r="AZ255" s="167"/>
      <c r="BA255" s="167"/>
      <c r="BB255" s="167"/>
      <c r="BC255" s="167"/>
      <c r="BD255" s="167"/>
      <c r="BE255" s="167"/>
      <c r="BF255" s="167"/>
      <c r="BG255" s="167"/>
      <c r="BH255" s="167"/>
      <c r="BI255" s="167"/>
    </row>
    <row r="256" ht="14.25" customHeight="1">
      <c r="M256" s="178"/>
      <c r="N256" s="178"/>
      <c r="O256" s="178"/>
      <c r="X256" s="292"/>
      <c r="Y256" s="293"/>
      <c r="Z256" s="293"/>
      <c r="AA256" s="293"/>
      <c r="AB256" s="293"/>
      <c r="AC256" s="293"/>
      <c r="AD256" s="293"/>
      <c r="AE256" s="293"/>
      <c r="AF256" s="293"/>
      <c r="AG256" s="293"/>
      <c r="AH256" s="293"/>
      <c r="AI256" s="293"/>
      <c r="AJ256" s="293"/>
      <c r="AK256" s="293"/>
      <c r="AL256" s="293"/>
      <c r="AM256" s="293"/>
      <c r="AN256" s="293"/>
      <c r="AO256" s="730"/>
      <c r="AP256" s="293"/>
      <c r="AQ256" s="293"/>
      <c r="AR256" s="293"/>
      <c r="AS256" s="293"/>
      <c r="AT256" s="293"/>
      <c r="AU256" s="167"/>
      <c r="AV256" s="167"/>
      <c r="AW256" s="167"/>
      <c r="AX256" s="167"/>
      <c r="AY256" s="167"/>
      <c r="AZ256" s="167"/>
      <c r="BA256" s="167"/>
      <c r="BB256" s="167"/>
      <c r="BC256" s="167"/>
      <c r="BD256" s="167"/>
      <c r="BE256" s="167"/>
      <c r="BF256" s="167"/>
      <c r="BG256" s="167"/>
      <c r="BH256" s="167"/>
      <c r="BI256" s="167"/>
    </row>
    <row r="257" ht="14.25" customHeight="1">
      <c r="M257" s="178"/>
      <c r="N257" s="178"/>
      <c r="O257" s="178"/>
      <c r="X257" s="292"/>
      <c r="Y257" s="293"/>
      <c r="Z257" s="293"/>
      <c r="AA257" s="293"/>
      <c r="AB257" s="293"/>
      <c r="AC257" s="293"/>
      <c r="AD257" s="293"/>
      <c r="AE257" s="293"/>
      <c r="AF257" s="293"/>
      <c r="AG257" s="293"/>
      <c r="AH257" s="293"/>
      <c r="AI257" s="293"/>
      <c r="AJ257" s="293"/>
      <c r="AK257" s="293"/>
      <c r="AL257" s="293"/>
      <c r="AM257" s="293"/>
      <c r="AN257" s="293"/>
      <c r="AO257" s="730"/>
      <c r="AP257" s="293"/>
      <c r="AQ257" s="293"/>
      <c r="AR257" s="293"/>
      <c r="AS257" s="293"/>
      <c r="AT257" s="293"/>
      <c r="AU257" s="167"/>
      <c r="AV257" s="167"/>
      <c r="AW257" s="167"/>
      <c r="AX257" s="167"/>
      <c r="AY257" s="167"/>
      <c r="AZ257" s="167"/>
      <c r="BA257" s="167"/>
      <c r="BB257" s="167"/>
      <c r="BC257" s="167"/>
      <c r="BD257" s="167"/>
      <c r="BE257" s="167"/>
      <c r="BF257" s="167"/>
      <c r="BG257" s="167"/>
      <c r="BH257" s="167"/>
      <c r="BI257" s="167"/>
    </row>
    <row r="258" ht="14.25" customHeight="1">
      <c r="M258" s="178"/>
      <c r="N258" s="178"/>
      <c r="O258" s="178"/>
      <c r="X258" s="292"/>
      <c r="Y258" s="293"/>
      <c r="Z258" s="293"/>
      <c r="AA258" s="293"/>
      <c r="AB258" s="293"/>
      <c r="AC258" s="293"/>
      <c r="AD258" s="293"/>
      <c r="AE258" s="293"/>
      <c r="AF258" s="293"/>
      <c r="AG258" s="293"/>
      <c r="AH258" s="293"/>
      <c r="AI258" s="293"/>
      <c r="AJ258" s="293"/>
      <c r="AK258" s="293"/>
      <c r="AL258" s="293"/>
      <c r="AM258" s="293"/>
      <c r="AN258" s="293"/>
      <c r="AO258" s="730"/>
      <c r="AP258" s="293"/>
      <c r="AQ258" s="293"/>
      <c r="AR258" s="293"/>
      <c r="AS258" s="293"/>
      <c r="AT258" s="293"/>
      <c r="AU258" s="167"/>
      <c r="AV258" s="167"/>
      <c r="AW258" s="167"/>
      <c r="AX258" s="167"/>
      <c r="AY258" s="167"/>
      <c r="AZ258" s="167"/>
      <c r="BA258" s="167"/>
      <c r="BB258" s="167"/>
      <c r="BC258" s="167"/>
      <c r="BD258" s="167"/>
      <c r="BE258" s="167"/>
      <c r="BF258" s="167"/>
      <c r="BG258" s="167"/>
      <c r="BH258" s="167"/>
      <c r="BI258" s="167"/>
    </row>
    <row r="259" ht="14.25" customHeight="1">
      <c r="M259" s="178"/>
      <c r="N259" s="178"/>
      <c r="O259" s="178"/>
      <c r="X259" s="292"/>
      <c r="Y259" s="293"/>
      <c r="Z259" s="293"/>
      <c r="AA259" s="293"/>
      <c r="AB259" s="293"/>
      <c r="AC259" s="293"/>
      <c r="AD259" s="293"/>
      <c r="AE259" s="293"/>
      <c r="AF259" s="293"/>
      <c r="AG259" s="293"/>
      <c r="AH259" s="293"/>
      <c r="AI259" s="293"/>
      <c r="AJ259" s="293"/>
      <c r="AK259" s="293"/>
      <c r="AL259" s="293"/>
      <c r="AM259" s="293"/>
      <c r="AN259" s="293"/>
      <c r="AO259" s="730"/>
      <c r="AP259" s="293"/>
      <c r="AQ259" s="293"/>
      <c r="AR259" s="293"/>
      <c r="AS259" s="293"/>
      <c r="AT259" s="293"/>
      <c r="AU259" s="167"/>
      <c r="AV259" s="167"/>
      <c r="AW259" s="167"/>
      <c r="AX259" s="167"/>
      <c r="AY259" s="167"/>
      <c r="AZ259" s="167"/>
      <c r="BA259" s="167"/>
      <c r="BB259" s="167"/>
      <c r="BC259" s="167"/>
      <c r="BD259" s="167"/>
      <c r="BE259" s="167"/>
      <c r="BF259" s="167"/>
      <c r="BG259" s="167"/>
      <c r="BH259" s="167"/>
      <c r="BI259" s="167"/>
    </row>
    <row r="260" ht="14.25" customHeight="1">
      <c r="M260" s="178"/>
      <c r="N260" s="178"/>
      <c r="O260" s="178"/>
      <c r="X260" s="292"/>
      <c r="Y260" s="293"/>
      <c r="Z260" s="293"/>
      <c r="AA260" s="293"/>
      <c r="AB260" s="293"/>
      <c r="AC260" s="293"/>
      <c r="AD260" s="293"/>
      <c r="AE260" s="293"/>
      <c r="AF260" s="293"/>
      <c r="AG260" s="293"/>
      <c r="AH260" s="293"/>
      <c r="AI260" s="293"/>
      <c r="AJ260" s="293"/>
      <c r="AK260" s="293"/>
      <c r="AL260" s="293"/>
      <c r="AM260" s="293"/>
      <c r="AN260" s="293"/>
      <c r="AO260" s="730"/>
      <c r="AP260" s="293"/>
      <c r="AQ260" s="293"/>
      <c r="AR260" s="293"/>
      <c r="AS260" s="293"/>
      <c r="AT260" s="293"/>
      <c r="AU260" s="167"/>
      <c r="AV260" s="167"/>
      <c r="AW260" s="167"/>
      <c r="AX260" s="167"/>
      <c r="AY260" s="167"/>
      <c r="AZ260" s="167"/>
      <c r="BA260" s="167"/>
      <c r="BB260" s="167"/>
      <c r="BC260" s="167"/>
      <c r="BD260" s="167"/>
      <c r="BE260" s="167"/>
      <c r="BF260" s="167"/>
      <c r="BG260" s="167"/>
      <c r="BH260" s="167"/>
      <c r="BI260" s="167"/>
    </row>
    <row r="261" ht="14.25" customHeight="1">
      <c r="M261" s="178"/>
      <c r="N261" s="178"/>
      <c r="O261" s="178"/>
      <c r="X261" s="292"/>
      <c r="Y261" s="293"/>
      <c r="Z261" s="293"/>
      <c r="AA261" s="293"/>
      <c r="AB261" s="293"/>
      <c r="AC261" s="293"/>
      <c r="AD261" s="293"/>
      <c r="AE261" s="293"/>
      <c r="AF261" s="293"/>
      <c r="AG261" s="293"/>
      <c r="AH261" s="293"/>
      <c r="AI261" s="293"/>
      <c r="AJ261" s="293"/>
      <c r="AK261" s="293"/>
      <c r="AL261" s="293"/>
      <c r="AM261" s="293"/>
      <c r="AN261" s="293"/>
      <c r="AO261" s="730"/>
      <c r="AP261" s="293"/>
      <c r="AQ261" s="293"/>
      <c r="AR261" s="293"/>
      <c r="AS261" s="293"/>
      <c r="AT261" s="293"/>
      <c r="AU261" s="167"/>
      <c r="AV261" s="167"/>
      <c r="AW261" s="167"/>
      <c r="AX261" s="167"/>
      <c r="AY261" s="167"/>
      <c r="AZ261" s="167"/>
      <c r="BA261" s="167"/>
      <c r="BB261" s="167"/>
      <c r="BC261" s="167"/>
      <c r="BD261" s="167"/>
      <c r="BE261" s="167"/>
      <c r="BF261" s="167"/>
      <c r="BG261" s="167"/>
      <c r="BH261" s="167"/>
      <c r="BI261" s="167"/>
    </row>
    <row r="262" ht="14.25" customHeight="1">
      <c r="M262" s="178"/>
      <c r="N262" s="178"/>
      <c r="O262" s="178"/>
      <c r="X262" s="292"/>
      <c r="Y262" s="293"/>
      <c r="Z262" s="293"/>
      <c r="AA262" s="293"/>
      <c r="AB262" s="293"/>
      <c r="AC262" s="293"/>
      <c r="AD262" s="293"/>
      <c r="AE262" s="293"/>
      <c r="AF262" s="293"/>
      <c r="AG262" s="293"/>
      <c r="AH262" s="293"/>
      <c r="AI262" s="293"/>
      <c r="AJ262" s="293"/>
      <c r="AK262" s="293"/>
      <c r="AL262" s="293"/>
      <c r="AM262" s="293"/>
      <c r="AN262" s="293"/>
      <c r="AO262" s="730"/>
      <c r="AP262" s="293"/>
      <c r="AQ262" s="293"/>
      <c r="AR262" s="293"/>
      <c r="AS262" s="293"/>
      <c r="AT262" s="293"/>
      <c r="AU262" s="167"/>
      <c r="AV262" s="167"/>
      <c r="AW262" s="167"/>
      <c r="AX262" s="167"/>
      <c r="AY262" s="167"/>
      <c r="AZ262" s="167"/>
      <c r="BA262" s="167"/>
      <c r="BB262" s="167"/>
      <c r="BC262" s="167"/>
      <c r="BD262" s="167"/>
      <c r="BE262" s="167"/>
      <c r="BF262" s="167"/>
      <c r="BG262" s="167"/>
      <c r="BH262" s="167"/>
      <c r="BI262" s="167"/>
    </row>
    <row r="263" ht="14.25" customHeight="1">
      <c r="M263" s="178"/>
      <c r="N263" s="178"/>
      <c r="O263" s="178"/>
      <c r="X263" s="292"/>
      <c r="Y263" s="293"/>
      <c r="Z263" s="293"/>
      <c r="AA263" s="293"/>
      <c r="AB263" s="293"/>
      <c r="AC263" s="293"/>
      <c r="AD263" s="293"/>
      <c r="AE263" s="293"/>
      <c r="AF263" s="293"/>
      <c r="AG263" s="293"/>
      <c r="AH263" s="293"/>
      <c r="AI263" s="293"/>
      <c r="AJ263" s="293"/>
      <c r="AK263" s="293"/>
      <c r="AL263" s="293"/>
      <c r="AM263" s="293"/>
      <c r="AN263" s="293"/>
      <c r="AO263" s="730"/>
      <c r="AP263" s="293"/>
      <c r="AQ263" s="293"/>
      <c r="AR263" s="293"/>
      <c r="AS263" s="293"/>
      <c r="AT263" s="293"/>
      <c r="AU263" s="167"/>
      <c r="AV263" s="167"/>
      <c r="AW263" s="167"/>
      <c r="AX263" s="167"/>
      <c r="AY263" s="167"/>
      <c r="AZ263" s="167"/>
      <c r="BA263" s="167"/>
      <c r="BB263" s="167"/>
      <c r="BC263" s="167"/>
      <c r="BD263" s="167"/>
      <c r="BE263" s="167"/>
      <c r="BF263" s="167"/>
      <c r="BG263" s="167"/>
      <c r="BH263" s="167"/>
      <c r="BI263" s="167"/>
    </row>
    <row r="264" ht="14.25" customHeight="1">
      <c r="M264" s="178"/>
      <c r="N264" s="178"/>
      <c r="O264" s="178"/>
      <c r="X264" s="292"/>
      <c r="Y264" s="293"/>
      <c r="Z264" s="293"/>
      <c r="AA264" s="293"/>
      <c r="AB264" s="293"/>
      <c r="AC264" s="293"/>
      <c r="AD264" s="293"/>
      <c r="AE264" s="293"/>
      <c r="AF264" s="293"/>
      <c r="AG264" s="293"/>
      <c r="AH264" s="293"/>
      <c r="AI264" s="293"/>
      <c r="AJ264" s="293"/>
      <c r="AK264" s="293"/>
      <c r="AL264" s="293"/>
      <c r="AM264" s="293"/>
      <c r="AN264" s="293"/>
      <c r="AO264" s="730"/>
      <c r="AP264" s="293"/>
      <c r="AQ264" s="293"/>
      <c r="AR264" s="293"/>
      <c r="AS264" s="293"/>
      <c r="AT264" s="293"/>
      <c r="AU264" s="167"/>
      <c r="AV264" s="167"/>
      <c r="AW264" s="167"/>
      <c r="AX264" s="167"/>
      <c r="AY264" s="167"/>
      <c r="AZ264" s="167"/>
      <c r="BA264" s="167"/>
      <c r="BB264" s="167"/>
      <c r="BC264" s="167"/>
      <c r="BD264" s="167"/>
      <c r="BE264" s="167"/>
      <c r="BF264" s="167"/>
      <c r="BG264" s="167"/>
      <c r="BH264" s="167"/>
      <c r="BI264" s="167"/>
    </row>
    <row r="265" ht="14.25" customHeight="1">
      <c r="M265" s="178"/>
      <c r="N265" s="178"/>
      <c r="O265" s="178"/>
      <c r="X265" s="292"/>
      <c r="Y265" s="293"/>
      <c r="Z265" s="293"/>
      <c r="AA265" s="293"/>
      <c r="AB265" s="293"/>
      <c r="AC265" s="293"/>
      <c r="AD265" s="293"/>
      <c r="AE265" s="293"/>
      <c r="AF265" s="293"/>
      <c r="AG265" s="293"/>
      <c r="AH265" s="293"/>
      <c r="AI265" s="293"/>
      <c r="AJ265" s="293"/>
      <c r="AK265" s="293"/>
      <c r="AL265" s="293"/>
      <c r="AM265" s="293"/>
      <c r="AN265" s="293"/>
      <c r="AO265" s="730"/>
      <c r="AP265" s="293"/>
      <c r="AQ265" s="293"/>
      <c r="AR265" s="293"/>
      <c r="AS265" s="293"/>
      <c r="AT265" s="293"/>
      <c r="AU265" s="167"/>
      <c r="AV265" s="167"/>
      <c r="AW265" s="167"/>
      <c r="AX265" s="167"/>
      <c r="AY265" s="167"/>
      <c r="AZ265" s="167"/>
      <c r="BA265" s="167"/>
      <c r="BB265" s="167"/>
      <c r="BC265" s="167"/>
      <c r="BD265" s="167"/>
      <c r="BE265" s="167"/>
      <c r="BF265" s="167"/>
      <c r="BG265" s="167"/>
      <c r="BH265" s="167"/>
      <c r="BI265" s="167"/>
    </row>
    <row r="266" ht="14.25" customHeight="1">
      <c r="M266" s="178"/>
      <c r="N266" s="178"/>
      <c r="O266" s="178"/>
      <c r="X266" s="292"/>
      <c r="Y266" s="293"/>
      <c r="Z266" s="293"/>
      <c r="AA266" s="293"/>
      <c r="AB266" s="293"/>
      <c r="AC266" s="293"/>
      <c r="AD266" s="293"/>
      <c r="AE266" s="293"/>
      <c r="AF266" s="293"/>
      <c r="AG266" s="293"/>
      <c r="AH266" s="293"/>
      <c r="AI266" s="293"/>
      <c r="AJ266" s="293"/>
      <c r="AK266" s="293"/>
      <c r="AL266" s="293"/>
      <c r="AM266" s="293"/>
      <c r="AN266" s="293"/>
      <c r="AO266" s="730"/>
      <c r="AP266" s="293"/>
      <c r="AQ266" s="293"/>
      <c r="AR266" s="293"/>
      <c r="AS266" s="293"/>
      <c r="AT266" s="293"/>
      <c r="AU266" s="167"/>
      <c r="AV266" s="167"/>
      <c r="AW266" s="167"/>
      <c r="AX266" s="167"/>
      <c r="AY266" s="167"/>
      <c r="AZ266" s="167"/>
      <c r="BA266" s="167"/>
      <c r="BB266" s="167"/>
      <c r="BC266" s="167"/>
      <c r="BD266" s="167"/>
      <c r="BE266" s="167"/>
      <c r="BF266" s="167"/>
      <c r="BG266" s="167"/>
      <c r="BH266" s="167"/>
      <c r="BI266" s="167"/>
    </row>
    <row r="267" ht="14.25" customHeight="1">
      <c r="M267" s="178"/>
      <c r="N267" s="178"/>
      <c r="O267" s="178"/>
      <c r="X267" s="292"/>
      <c r="Y267" s="293"/>
      <c r="Z267" s="293"/>
      <c r="AA267" s="293"/>
      <c r="AB267" s="293"/>
      <c r="AC267" s="293"/>
      <c r="AD267" s="293"/>
      <c r="AE267" s="293"/>
      <c r="AF267" s="293"/>
      <c r="AG267" s="293"/>
      <c r="AH267" s="293"/>
      <c r="AI267" s="293"/>
      <c r="AJ267" s="293"/>
      <c r="AK267" s="293"/>
      <c r="AL267" s="293"/>
      <c r="AM267" s="293"/>
      <c r="AN267" s="293"/>
      <c r="AO267" s="730"/>
      <c r="AP267" s="293"/>
      <c r="AQ267" s="293"/>
      <c r="AR267" s="293"/>
      <c r="AS267" s="293"/>
      <c r="AT267" s="293"/>
      <c r="AU267" s="167"/>
      <c r="AV267" s="167"/>
      <c r="AW267" s="167"/>
      <c r="AX267" s="167"/>
      <c r="AY267" s="167"/>
      <c r="AZ267" s="167"/>
      <c r="BA267" s="167"/>
      <c r="BB267" s="167"/>
      <c r="BC267" s="167"/>
      <c r="BD267" s="167"/>
      <c r="BE267" s="167"/>
      <c r="BF267" s="167"/>
      <c r="BG267" s="167"/>
      <c r="BH267" s="167"/>
      <c r="BI267" s="167"/>
    </row>
    <row r="268" ht="14.25" customHeight="1">
      <c r="M268" s="178"/>
      <c r="N268" s="178"/>
      <c r="O268" s="178"/>
      <c r="X268" s="292"/>
      <c r="Y268" s="293"/>
      <c r="Z268" s="293"/>
      <c r="AA268" s="293"/>
      <c r="AB268" s="293"/>
      <c r="AC268" s="293"/>
      <c r="AD268" s="293"/>
      <c r="AE268" s="293"/>
      <c r="AF268" s="293"/>
      <c r="AG268" s="293"/>
      <c r="AH268" s="293"/>
      <c r="AI268" s="293"/>
      <c r="AJ268" s="293"/>
      <c r="AK268" s="293"/>
      <c r="AL268" s="293"/>
      <c r="AM268" s="293"/>
      <c r="AN268" s="293"/>
      <c r="AO268" s="730"/>
      <c r="AP268" s="293"/>
      <c r="AQ268" s="293"/>
      <c r="AR268" s="293"/>
      <c r="AS268" s="293"/>
      <c r="AT268" s="293"/>
      <c r="AU268" s="167"/>
      <c r="AV268" s="167"/>
      <c r="AW268" s="167"/>
      <c r="AX268" s="167"/>
      <c r="AY268" s="167"/>
      <c r="AZ268" s="167"/>
      <c r="BA268" s="167"/>
      <c r="BB268" s="167"/>
      <c r="BC268" s="167"/>
      <c r="BD268" s="167"/>
      <c r="BE268" s="167"/>
      <c r="BF268" s="167"/>
      <c r="BG268" s="167"/>
      <c r="BH268" s="167"/>
      <c r="BI268" s="167"/>
    </row>
    <row r="269" ht="14.25" customHeight="1">
      <c r="M269" s="178"/>
      <c r="N269" s="178"/>
      <c r="O269" s="178"/>
      <c r="X269" s="292"/>
      <c r="Y269" s="293"/>
      <c r="Z269" s="293"/>
      <c r="AA269" s="293"/>
      <c r="AB269" s="293"/>
      <c r="AC269" s="293"/>
      <c r="AD269" s="293"/>
      <c r="AE269" s="293"/>
      <c r="AF269" s="293"/>
      <c r="AG269" s="293"/>
      <c r="AH269" s="293"/>
      <c r="AI269" s="293"/>
      <c r="AJ269" s="293"/>
      <c r="AK269" s="293"/>
      <c r="AL269" s="293"/>
      <c r="AM269" s="293"/>
      <c r="AN269" s="293"/>
      <c r="AO269" s="730"/>
      <c r="AP269" s="293"/>
      <c r="AQ269" s="293"/>
      <c r="AR269" s="293"/>
      <c r="AS269" s="293"/>
      <c r="AT269" s="293"/>
      <c r="AU269" s="167"/>
      <c r="AV269" s="167"/>
      <c r="AW269" s="167"/>
      <c r="AX269" s="167"/>
      <c r="AY269" s="167"/>
      <c r="AZ269" s="167"/>
      <c r="BA269" s="167"/>
      <c r="BB269" s="167"/>
      <c r="BC269" s="167"/>
      <c r="BD269" s="167"/>
      <c r="BE269" s="167"/>
      <c r="BF269" s="167"/>
      <c r="BG269" s="167"/>
      <c r="BH269" s="167"/>
      <c r="BI269" s="167"/>
    </row>
    <row r="270" ht="14.25" customHeight="1">
      <c r="M270" s="178"/>
      <c r="N270" s="178"/>
      <c r="O270" s="178"/>
      <c r="X270" s="292"/>
      <c r="Y270" s="293"/>
      <c r="Z270" s="293"/>
      <c r="AA270" s="293"/>
      <c r="AB270" s="293"/>
      <c r="AC270" s="293"/>
      <c r="AD270" s="293"/>
      <c r="AE270" s="293"/>
      <c r="AF270" s="293"/>
      <c r="AG270" s="293"/>
      <c r="AH270" s="293"/>
      <c r="AI270" s="293"/>
      <c r="AJ270" s="293"/>
      <c r="AK270" s="293"/>
      <c r="AL270" s="293"/>
      <c r="AM270" s="293"/>
      <c r="AN270" s="293"/>
      <c r="AO270" s="730"/>
      <c r="AP270" s="293"/>
      <c r="AQ270" s="293"/>
      <c r="AR270" s="293"/>
      <c r="AS270" s="293"/>
      <c r="AT270" s="293"/>
      <c r="AU270" s="167"/>
      <c r="AV270" s="167"/>
      <c r="AW270" s="167"/>
      <c r="AX270" s="167"/>
      <c r="AY270" s="167"/>
      <c r="AZ270" s="167"/>
      <c r="BA270" s="167"/>
      <c r="BB270" s="167"/>
      <c r="BC270" s="167"/>
      <c r="BD270" s="167"/>
      <c r="BE270" s="167"/>
      <c r="BF270" s="167"/>
      <c r="BG270" s="167"/>
      <c r="BH270" s="167"/>
      <c r="BI270" s="167"/>
    </row>
    <row r="271" ht="14.25" customHeight="1">
      <c r="M271" s="178"/>
      <c r="N271" s="178"/>
      <c r="O271" s="178"/>
      <c r="X271" s="292"/>
      <c r="Y271" s="293"/>
      <c r="Z271" s="293"/>
      <c r="AA271" s="293"/>
      <c r="AB271" s="293"/>
      <c r="AC271" s="293"/>
      <c r="AD271" s="293"/>
      <c r="AE271" s="293"/>
      <c r="AF271" s="293"/>
      <c r="AG271" s="293"/>
      <c r="AH271" s="293"/>
      <c r="AI271" s="293"/>
      <c r="AJ271" s="293"/>
      <c r="AK271" s="293"/>
      <c r="AL271" s="293"/>
      <c r="AM271" s="293"/>
      <c r="AN271" s="293"/>
      <c r="AO271" s="730"/>
      <c r="AP271" s="293"/>
      <c r="AQ271" s="293"/>
      <c r="AR271" s="293"/>
      <c r="AS271" s="293"/>
      <c r="AT271" s="293"/>
      <c r="AU271" s="167"/>
      <c r="AV271" s="167"/>
      <c r="AW271" s="167"/>
      <c r="AX271" s="167"/>
      <c r="AY271" s="167"/>
      <c r="AZ271" s="167"/>
      <c r="BA271" s="167"/>
      <c r="BB271" s="167"/>
      <c r="BC271" s="167"/>
      <c r="BD271" s="167"/>
      <c r="BE271" s="167"/>
      <c r="BF271" s="167"/>
      <c r="BG271" s="167"/>
      <c r="BH271" s="167"/>
      <c r="BI271" s="167"/>
    </row>
    <row r="272" ht="14.25" customHeight="1">
      <c r="M272" s="178"/>
      <c r="N272" s="178"/>
      <c r="O272" s="178"/>
      <c r="X272" s="292"/>
      <c r="Y272" s="293"/>
      <c r="Z272" s="293"/>
      <c r="AA272" s="293"/>
      <c r="AB272" s="293"/>
      <c r="AC272" s="293"/>
      <c r="AD272" s="293"/>
      <c r="AE272" s="293"/>
      <c r="AF272" s="293"/>
      <c r="AG272" s="293"/>
      <c r="AH272" s="293"/>
      <c r="AI272" s="293"/>
      <c r="AJ272" s="293"/>
      <c r="AK272" s="293"/>
      <c r="AL272" s="293"/>
      <c r="AM272" s="293"/>
      <c r="AN272" s="293"/>
      <c r="AO272" s="730"/>
      <c r="AP272" s="293"/>
      <c r="AQ272" s="293"/>
      <c r="AR272" s="293"/>
      <c r="AS272" s="293"/>
      <c r="AT272" s="293"/>
      <c r="AU272" s="167"/>
      <c r="AV272" s="167"/>
      <c r="AW272" s="167"/>
      <c r="AX272" s="167"/>
      <c r="AY272" s="167"/>
      <c r="AZ272" s="167"/>
      <c r="BA272" s="167"/>
      <c r="BB272" s="167"/>
      <c r="BC272" s="167"/>
      <c r="BD272" s="167"/>
      <c r="BE272" s="167"/>
      <c r="BF272" s="167"/>
      <c r="BG272" s="167"/>
      <c r="BH272" s="167"/>
      <c r="BI272" s="167"/>
    </row>
    <row r="273" ht="14.25" customHeight="1">
      <c r="M273" s="178"/>
      <c r="N273" s="178"/>
      <c r="O273" s="178"/>
      <c r="X273" s="292"/>
      <c r="Y273" s="293"/>
      <c r="Z273" s="293"/>
      <c r="AA273" s="293"/>
      <c r="AB273" s="293"/>
      <c r="AC273" s="293"/>
      <c r="AD273" s="293"/>
      <c r="AE273" s="293"/>
      <c r="AF273" s="293"/>
      <c r="AG273" s="293"/>
      <c r="AH273" s="293"/>
      <c r="AI273" s="293"/>
      <c r="AJ273" s="293"/>
      <c r="AK273" s="293"/>
      <c r="AL273" s="293"/>
      <c r="AM273" s="293"/>
      <c r="AN273" s="293"/>
      <c r="AO273" s="730"/>
      <c r="AP273" s="293"/>
      <c r="AQ273" s="293"/>
      <c r="AR273" s="293"/>
      <c r="AS273" s="293"/>
      <c r="AT273" s="293"/>
      <c r="AU273" s="167"/>
      <c r="AV273" s="167"/>
      <c r="AW273" s="167"/>
      <c r="AX273" s="167"/>
      <c r="AY273" s="167"/>
      <c r="AZ273" s="167"/>
      <c r="BA273" s="167"/>
      <c r="BB273" s="167"/>
      <c r="BC273" s="167"/>
      <c r="BD273" s="167"/>
      <c r="BE273" s="167"/>
      <c r="BF273" s="167"/>
      <c r="BG273" s="167"/>
      <c r="BH273" s="167"/>
      <c r="BI273" s="167"/>
    </row>
    <row r="274" ht="14.25" customHeight="1">
      <c r="M274" s="178"/>
      <c r="N274" s="178"/>
      <c r="O274" s="178"/>
      <c r="X274" s="292"/>
      <c r="Y274" s="293"/>
      <c r="Z274" s="293"/>
      <c r="AA274" s="293"/>
      <c r="AB274" s="293"/>
      <c r="AC274" s="293"/>
      <c r="AD274" s="293"/>
      <c r="AE274" s="293"/>
      <c r="AF274" s="293"/>
      <c r="AG274" s="293"/>
      <c r="AH274" s="293"/>
      <c r="AI274" s="293"/>
      <c r="AJ274" s="293"/>
      <c r="AK274" s="293"/>
      <c r="AL274" s="293"/>
      <c r="AM274" s="293"/>
      <c r="AN274" s="293"/>
      <c r="AO274" s="730"/>
      <c r="AP274" s="293"/>
      <c r="AQ274" s="293"/>
      <c r="AR274" s="293"/>
      <c r="AS274" s="293"/>
      <c r="AT274" s="293"/>
      <c r="AU274" s="167"/>
      <c r="AV274" s="167"/>
      <c r="AW274" s="167"/>
      <c r="AX274" s="167"/>
      <c r="AY274" s="167"/>
      <c r="AZ274" s="167"/>
      <c r="BA274" s="167"/>
      <c r="BB274" s="167"/>
      <c r="BC274" s="167"/>
      <c r="BD274" s="167"/>
      <c r="BE274" s="167"/>
      <c r="BF274" s="167"/>
      <c r="BG274" s="167"/>
      <c r="BH274" s="167"/>
      <c r="BI274" s="167"/>
    </row>
    <row r="275" ht="14.25" customHeight="1">
      <c r="M275" s="178"/>
      <c r="N275" s="178"/>
      <c r="O275" s="178"/>
      <c r="X275" s="292"/>
      <c r="Y275" s="293"/>
      <c r="Z275" s="293"/>
      <c r="AA275" s="293"/>
      <c r="AB275" s="293"/>
      <c r="AC275" s="293"/>
      <c r="AD275" s="293"/>
      <c r="AE275" s="293"/>
      <c r="AF275" s="293"/>
      <c r="AG275" s="293"/>
      <c r="AH275" s="293"/>
      <c r="AI275" s="293"/>
      <c r="AJ275" s="293"/>
      <c r="AK275" s="293"/>
      <c r="AL275" s="293"/>
      <c r="AM275" s="293"/>
      <c r="AN275" s="293"/>
      <c r="AO275" s="730"/>
      <c r="AP275" s="293"/>
      <c r="AQ275" s="293"/>
      <c r="AR275" s="293"/>
      <c r="AS275" s="293"/>
      <c r="AT275" s="293"/>
      <c r="AU275" s="167"/>
      <c r="AV275" s="167"/>
      <c r="AW275" s="167"/>
      <c r="AX275" s="167"/>
      <c r="AY275" s="167"/>
      <c r="AZ275" s="167"/>
      <c r="BA275" s="167"/>
      <c r="BB275" s="167"/>
      <c r="BC275" s="167"/>
      <c r="BD275" s="167"/>
      <c r="BE275" s="167"/>
      <c r="BF275" s="167"/>
      <c r="BG275" s="167"/>
      <c r="BH275" s="167"/>
      <c r="BI275" s="167"/>
    </row>
    <row r="276" ht="14.25" customHeight="1">
      <c r="M276" s="178"/>
      <c r="N276" s="178"/>
      <c r="O276" s="178"/>
      <c r="X276" s="292"/>
      <c r="Y276" s="293"/>
      <c r="Z276" s="293"/>
      <c r="AA276" s="293"/>
      <c r="AB276" s="293"/>
      <c r="AC276" s="293"/>
      <c r="AD276" s="293"/>
      <c r="AE276" s="293"/>
      <c r="AF276" s="293"/>
      <c r="AG276" s="293"/>
      <c r="AH276" s="293"/>
      <c r="AI276" s="293"/>
      <c r="AJ276" s="293"/>
      <c r="AK276" s="293"/>
      <c r="AL276" s="293"/>
      <c r="AM276" s="293"/>
      <c r="AN276" s="293"/>
      <c r="AO276" s="730"/>
      <c r="AP276" s="293"/>
      <c r="AQ276" s="293"/>
      <c r="AR276" s="293"/>
      <c r="AS276" s="293"/>
      <c r="AT276" s="293"/>
      <c r="AU276" s="167"/>
      <c r="AV276" s="167"/>
      <c r="AW276" s="167"/>
      <c r="AX276" s="167"/>
      <c r="AY276" s="167"/>
      <c r="AZ276" s="167"/>
      <c r="BA276" s="167"/>
      <c r="BB276" s="167"/>
      <c r="BC276" s="167"/>
      <c r="BD276" s="167"/>
      <c r="BE276" s="167"/>
      <c r="BF276" s="167"/>
      <c r="BG276" s="167"/>
      <c r="BH276" s="167"/>
      <c r="BI276" s="167"/>
    </row>
    <row r="277" ht="14.25" customHeight="1">
      <c r="M277" s="178"/>
      <c r="N277" s="178"/>
      <c r="O277" s="178"/>
      <c r="X277" s="292"/>
      <c r="Y277" s="293"/>
      <c r="Z277" s="293"/>
      <c r="AA277" s="293"/>
      <c r="AB277" s="293"/>
      <c r="AC277" s="293"/>
      <c r="AD277" s="293"/>
      <c r="AE277" s="293"/>
      <c r="AF277" s="293"/>
      <c r="AG277" s="293"/>
      <c r="AH277" s="293"/>
      <c r="AI277" s="293"/>
      <c r="AJ277" s="293"/>
      <c r="AK277" s="293"/>
      <c r="AL277" s="293"/>
      <c r="AM277" s="293"/>
      <c r="AN277" s="293"/>
      <c r="AO277" s="730"/>
      <c r="AP277" s="293"/>
      <c r="AQ277" s="293"/>
      <c r="AR277" s="293"/>
      <c r="AS277" s="293"/>
      <c r="AT277" s="293"/>
      <c r="AU277" s="167"/>
      <c r="AV277" s="167"/>
      <c r="AW277" s="167"/>
      <c r="AX277" s="167"/>
      <c r="AY277" s="167"/>
      <c r="AZ277" s="167"/>
      <c r="BA277" s="167"/>
      <c r="BB277" s="167"/>
      <c r="BC277" s="167"/>
      <c r="BD277" s="167"/>
      <c r="BE277" s="167"/>
      <c r="BF277" s="167"/>
      <c r="BG277" s="167"/>
      <c r="BH277" s="167"/>
      <c r="BI277" s="167"/>
    </row>
    <row r="278" ht="14.25" customHeight="1">
      <c r="M278" s="178"/>
      <c r="N278" s="178"/>
      <c r="O278" s="178"/>
      <c r="X278" s="292"/>
      <c r="Y278" s="293"/>
      <c r="Z278" s="293"/>
      <c r="AA278" s="293"/>
      <c r="AB278" s="293"/>
      <c r="AC278" s="293"/>
      <c r="AD278" s="293"/>
      <c r="AE278" s="293"/>
      <c r="AF278" s="293"/>
      <c r="AG278" s="293"/>
      <c r="AH278" s="293"/>
      <c r="AI278" s="293"/>
      <c r="AJ278" s="293"/>
      <c r="AK278" s="293"/>
      <c r="AL278" s="293"/>
      <c r="AM278" s="293"/>
      <c r="AN278" s="293"/>
      <c r="AO278" s="730"/>
      <c r="AP278" s="293"/>
      <c r="AQ278" s="293"/>
      <c r="AR278" s="293"/>
      <c r="AS278" s="293"/>
      <c r="AT278" s="293"/>
      <c r="AU278" s="167"/>
      <c r="AV278" s="167"/>
      <c r="AW278" s="167"/>
      <c r="AX278" s="167"/>
      <c r="AY278" s="167"/>
      <c r="AZ278" s="167"/>
      <c r="BA278" s="167"/>
      <c r="BB278" s="167"/>
      <c r="BC278" s="167"/>
      <c r="BD278" s="167"/>
      <c r="BE278" s="167"/>
      <c r="BF278" s="167"/>
      <c r="BG278" s="167"/>
      <c r="BH278" s="167"/>
      <c r="BI278" s="167"/>
    </row>
    <row r="279" ht="14.25" customHeight="1">
      <c r="M279" s="178"/>
      <c r="N279" s="178"/>
      <c r="O279" s="178"/>
      <c r="X279" s="292"/>
      <c r="Y279" s="293"/>
      <c r="Z279" s="293"/>
      <c r="AA279" s="293"/>
      <c r="AB279" s="293"/>
      <c r="AC279" s="293"/>
      <c r="AD279" s="293"/>
      <c r="AE279" s="293"/>
      <c r="AF279" s="293"/>
      <c r="AG279" s="293"/>
      <c r="AH279" s="293"/>
      <c r="AI279" s="293"/>
      <c r="AJ279" s="293"/>
      <c r="AK279" s="293"/>
      <c r="AL279" s="293"/>
      <c r="AM279" s="293"/>
      <c r="AN279" s="293"/>
      <c r="AO279" s="730"/>
      <c r="AP279" s="293"/>
      <c r="AQ279" s="293"/>
      <c r="AR279" s="293"/>
      <c r="AS279" s="293"/>
      <c r="AT279" s="293"/>
      <c r="AU279" s="167"/>
      <c r="AV279" s="167"/>
      <c r="AW279" s="167"/>
      <c r="AX279" s="167"/>
      <c r="AY279" s="167"/>
      <c r="AZ279" s="167"/>
      <c r="BA279" s="167"/>
      <c r="BB279" s="167"/>
      <c r="BC279" s="167"/>
      <c r="BD279" s="167"/>
      <c r="BE279" s="167"/>
      <c r="BF279" s="167"/>
      <c r="BG279" s="167"/>
      <c r="BH279" s="167"/>
      <c r="BI279" s="167"/>
    </row>
    <row r="280" ht="14.25" customHeight="1">
      <c r="M280" s="178"/>
      <c r="N280" s="178"/>
      <c r="O280" s="178"/>
      <c r="X280" s="292"/>
      <c r="Y280" s="293"/>
      <c r="Z280" s="293"/>
      <c r="AA280" s="293"/>
      <c r="AB280" s="293"/>
      <c r="AC280" s="293"/>
      <c r="AD280" s="293"/>
      <c r="AE280" s="293"/>
      <c r="AF280" s="293"/>
      <c r="AG280" s="293"/>
      <c r="AH280" s="293"/>
      <c r="AI280" s="293"/>
      <c r="AJ280" s="293"/>
      <c r="AK280" s="293"/>
      <c r="AL280" s="293"/>
      <c r="AM280" s="293"/>
      <c r="AN280" s="293"/>
      <c r="AO280" s="730"/>
      <c r="AP280" s="293"/>
      <c r="AQ280" s="293"/>
      <c r="AR280" s="293"/>
      <c r="AS280" s="293"/>
      <c r="AT280" s="293"/>
      <c r="AU280" s="167"/>
      <c r="AV280" s="167"/>
      <c r="AW280" s="167"/>
      <c r="AX280" s="167"/>
      <c r="AY280" s="167"/>
      <c r="AZ280" s="167"/>
      <c r="BA280" s="167"/>
      <c r="BB280" s="167"/>
      <c r="BC280" s="167"/>
      <c r="BD280" s="167"/>
      <c r="BE280" s="167"/>
      <c r="BF280" s="167"/>
      <c r="BG280" s="167"/>
      <c r="BH280" s="167"/>
      <c r="BI280" s="167"/>
    </row>
    <row r="281" ht="14.25" customHeight="1">
      <c r="M281" s="178"/>
      <c r="N281" s="178"/>
      <c r="O281" s="178"/>
      <c r="X281" s="292"/>
      <c r="Y281" s="293"/>
      <c r="Z281" s="293"/>
      <c r="AA281" s="293"/>
      <c r="AB281" s="293"/>
      <c r="AC281" s="293"/>
      <c r="AD281" s="293"/>
      <c r="AE281" s="293"/>
      <c r="AF281" s="293"/>
      <c r="AG281" s="293"/>
      <c r="AH281" s="293"/>
      <c r="AI281" s="293"/>
      <c r="AJ281" s="293"/>
      <c r="AK281" s="293"/>
      <c r="AL281" s="293"/>
      <c r="AM281" s="293"/>
      <c r="AN281" s="293"/>
      <c r="AO281" s="730"/>
      <c r="AP281" s="293"/>
      <c r="AQ281" s="293"/>
      <c r="AR281" s="293"/>
      <c r="AS281" s="293"/>
      <c r="AT281" s="293"/>
      <c r="AU281" s="167"/>
      <c r="AV281" s="167"/>
      <c r="AW281" s="167"/>
      <c r="AX281" s="167"/>
      <c r="AY281" s="167"/>
      <c r="AZ281" s="167"/>
      <c r="BA281" s="167"/>
      <c r="BB281" s="167"/>
      <c r="BC281" s="167"/>
      <c r="BD281" s="167"/>
      <c r="BE281" s="167"/>
      <c r="BF281" s="167"/>
      <c r="BG281" s="167"/>
      <c r="BH281" s="167"/>
      <c r="BI281" s="167"/>
    </row>
    <row r="282" ht="14.25" customHeight="1">
      <c r="M282" s="178"/>
      <c r="N282" s="178"/>
      <c r="O282" s="178"/>
      <c r="X282" s="292"/>
      <c r="Y282" s="293"/>
      <c r="Z282" s="293"/>
      <c r="AA282" s="293"/>
      <c r="AB282" s="293"/>
      <c r="AC282" s="293"/>
      <c r="AD282" s="293"/>
      <c r="AE282" s="293"/>
      <c r="AF282" s="293"/>
      <c r="AG282" s="293"/>
      <c r="AH282" s="293"/>
      <c r="AI282" s="293"/>
      <c r="AJ282" s="293"/>
      <c r="AK282" s="293"/>
      <c r="AL282" s="293"/>
      <c r="AM282" s="293"/>
      <c r="AN282" s="293"/>
      <c r="AO282" s="730"/>
      <c r="AP282" s="293"/>
      <c r="AQ282" s="293"/>
      <c r="AR282" s="293"/>
      <c r="AS282" s="293"/>
      <c r="AT282" s="293"/>
      <c r="AU282" s="167"/>
      <c r="AV282" s="167"/>
      <c r="AW282" s="167"/>
      <c r="AX282" s="167"/>
      <c r="AY282" s="167"/>
      <c r="AZ282" s="167"/>
      <c r="BA282" s="167"/>
      <c r="BB282" s="167"/>
      <c r="BC282" s="167"/>
      <c r="BD282" s="167"/>
      <c r="BE282" s="167"/>
      <c r="BF282" s="167"/>
      <c r="BG282" s="167"/>
      <c r="BH282" s="167"/>
      <c r="BI282" s="167"/>
    </row>
    <row r="283" ht="14.25" customHeight="1">
      <c r="M283" s="178"/>
      <c r="N283" s="178"/>
      <c r="O283" s="178"/>
      <c r="X283" s="292"/>
      <c r="Y283" s="293"/>
      <c r="Z283" s="293"/>
      <c r="AA283" s="293"/>
      <c r="AB283" s="293"/>
      <c r="AC283" s="293"/>
      <c r="AD283" s="293"/>
      <c r="AE283" s="293"/>
      <c r="AF283" s="293"/>
      <c r="AG283" s="293"/>
      <c r="AH283" s="293"/>
      <c r="AI283" s="293"/>
      <c r="AJ283" s="293"/>
      <c r="AK283" s="293"/>
      <c r="AL283" s="293"/>
      <c r="AM283" s="293"/>
      <c r="AN283" s="293"/>
      <c r="AO283" s="730"/>
      <c r="AP283" s="293"/>
      <c r="AQ283" s="293"/>
      <c r="AR283" s="293"/>
      <c r="AS283" s="293"/>
      <c r="AT283" s="293"/>
      <c r="AU283" s="167"/>
      <c r="AV283" s="167"/>
      <c r="AW283" s="167"/>
      <c r="AX283" s="167"/>
      <c r="AY283" s="167"/>
      <c r="AZ283" s="167"/>
      <c r="BA283" s="167"/>
      <c r="BB283" s="167"/>
      <c r="BC283" s="167"/>
      <c r="BD283" s="167"/>
      <c r="BE283" s="167"/>
      <c r="BF283" s="167"/>
      <c r="BG283" s="167"/>
      <c r="BH283" s="167"/>
      <c r="BI283" s="167"/>
    </row>
    <row r="284" ht="14.25" customHeight="1">
      <c r="M284" s="178"/>
      <c r="N284" s="178"/>
      <c r="O284" s="178"/>
      <c r="X284" s="292"/>
      <c r="Y284" s="293"/>
      <c r="Z284" s="293"/>
      <c r="AA284" s="293"/>
      <c r="AB284" s="293"/>
      <c r="AC284" s="293"/>
      <c r="AD284" s="293"/>
      <c r="AE284" s="293"/>
      <c r="AF284" s="293"/>
      <c r="AG284" s="293"/>
      <c r="AH284" s="293"/>
      <c r="AI284" s="293"/>
      <c r="AJ284" s="293"/>
      <c r="AK284" s="293"/>
      <c r="AL284" s="293"/>
      <c r="AM284" s="293"/>
      <c r="AN284" s="293"/>
      <c r="AO284" s="730"/>
      <c r="AP284" s="293"/>
      <c r="AQ284" s="293"/>
      <c r="AR284" s="293"/>
      <c r="AS284" s="293"/>
      <c r="AT284" s="293"/>
      <c r="AU284" s="167"/>
      <c r="AV284" s="167"/>
      <c r="AW284" s="167"/>
      <c r="AX284" s="167"/>
      <c r="AY284" s="167"/>
      <c r="AZ284" s="167"/>
      <c r="BA284" s="167"/>
      <c r="BB284" s="167"/>
      <c r="BC284" s="167"/>
      <c r="BD284" s="167"/>
      <c r="BE284" s="167"/>
      <c r="BF284" s="167"/>
      <c r="BG284" s="167"/>
      <c r="BH284" s="167"/>
      <c r="BI284" s="167"/>
    </row>
    <row r="285" ht="14.25" customHeight="1">
      <c r="M285" s="178"/>
      <c r="N285" s="178"/>
      <c r="O285" s="178"/>
      <c r="X285" s="292"/>
      <c r="Y285" s="293"/>
      <c r="Z285" s="293"/>
      <c r="AA285" s="293"/>
      <c r="AB285" s="293"/>
      <c r="AC285" s="293"/>
      <c r="AD285" s="293"/>
      <c r="AE285" s="293"/>
      <c r="AF285" s="293"/>
      <c r="AG285" s="293"/>
      <c r="AH285" s="293"/>
      <c r="AI285" s="293"/>
      <c r="AJ285" s="293"/>
      <c r="AK285" s="293"/>
      <c r="AL285" s="293"/>
      <c r="AM285" s="293"/>
      <c r="AN285" s="293"/>
      <c r="AO285" s="730"/>
      <c r="AP285" s="293"/>
      <c r="AQ285" s="293"/>
      <c r="AR285" s="293"/>
      <c r="AS285" s="293"/>
      <c r="AT285" s="293"/>
      <c r="AU285" s="167"/>
      <c r="AV285" s="167"/>
      <c r="AW285" s="167"/>
      <c r="AX285" s="167"/>
      <c r="AY285" s="167"/>
      <c r="AZ285" s="167"/>
      <c r="BA285" s="167"/>
      <c r="BB285" s="167"/>
      <c r="BC285" s="167"/>
      <c r="BD285" s="167"/>
      <c r="BE285" s="167"/>
      <c r="BF285" s="167"/>
      <c r="BG285" s="167"/>
      <c r="BH285" s="167"/>
      <c r="BI285" s="167"/>
    </row>
    <row r="286" ht="14.25" customHeight="1">
      <c r="M286" s="178"/>
      <c r="N286" s="178"/>
      <c r="O286" s="178"/>
      <c r="X286" s="292"/>
      <c r="Y286" s="293"/>
      <c r="Z286" s="293"/>
      <c r="AA286" s="293"/>
      <c r="AB286" s="293"/>
      <c r="AC286" s="293"/>
      <c r="AD286" s="293"/>
      <c r="AE286" s="293"/>
      <c r="AF286" s="293"/>
      <c r="AG286" s="293"/>
      <c r="AH286" s="293"/>
      <c r="AI286" s="293"/>
      <c r="AJ286" s="293"/>
      <c r="AK286" s="293"/>
      <c r="AL286" s="293"/>
      <c r="AM286" s="293"/>
      <c r="AN286" s="293"/>
      <c r="AO286" s="730"/>
      <c r="AP286" s="293"/>
      <c r="AQ286" s="293"/>
      <c r="AR286" s="293"/>
      <c r="AS286" s="293"/>
      <c r="AT286" s="293"/>
      <c r="AU286" s="167"/>
      <c r="AV286" s="167"/>
      <c r="AW286" s="167"/>
      <c r="AX286" s="167"/>
      <c r="AY286" s="167"/>
      <c r="AZ286" s="167"/>
      <c r="BA286" s="167"/>
      <c r="BB286" s="167"/>
      <c r="BC286" s="167"/>
      <c r="BD286" s="167"/>
      <c r="BE286" s="167"/>
      <c r="BF286" s="167"/>
      <c r="BG286" s="167"/>
      <c r="BH286" s="167"/>
      <c r="BI286" s="167"/>
    </row>
    <row r="287" ht="14.25" customHeight="1">
      <c r="M287" s="178"/>
      <c r="N287" s="178"/>
      <c r="O287" s="178"/>
      <c r="X287" s="292"/>
      <c r="Y287" s="293"/>
      <c r="Z287" s="293"/>
      <c r="AA287" s="293"/>
      <c r="AB287" s="293"/>
      <c r="AC287" s="293"/>
      <c r="AD287" s="293"/>
      <c r="AE287" s="293"/>
      <c r="AF287" s="293"/>
      <c r="AG287" s="293"/>
      <c r="AH287" s="293"/>
      <c r="AI287" s="293"/>
      <c r="AJ287" s="293"/>
      <c r="AK287" s="293"/>
      <c r="AL287" s="293"/>
      <c r="AM287" s="293"/>
      <c r="AN287" s="293"/>
      <c r="AO287" s="730"/>
      <c r="AP287" s="293"/>
      <c r="AQ287" s="293"/>
      <c r="AR287" s="293"/>
      <c r="AS287" s="293"/>
      <c r="AT287" s="293"/>
      <c r="AU287" s="167"/>
      <c r="AV287" s="167"/>
      <c r="AW287" s="167"/>
      <c r="AX287" s="167"/>
      <c r="AY287" s="167"/>
      <c r="AZ287" s="167"/>
      <c r="BA287" s="167"/>
      <c r="BB287" s="167"/>
      <c r="BC287" s="167"/>
      <c r="BD287" s="167"/>
      <c r="BE287" s="167"/>
      <c r="BF287" s="167"/>
      <c r="BG287" s="167"/>
      <c r="BH287" s="167"/>
      <c r="BI287" s="167"/>
    </row>
    <row r="288" ht="14.25" customHeight="1">
      <c r="M288" s="178"/>
      <c r="N288" s="178"/>
      <c r="O288" s="178"/>
      <c r="X288" s="292"/>
      <c r="Y288" s="293"/>
      <c r="Z288" s="293"/>
      <c r="AA288" s="293"/>
      <c r="AB288" s="293"/>
      <c r="AC288" s="293"/>
      <c r="AD288" s="293"/>
      <c r="AE288" s="293"/>
      <c r="AF288" s="293"/>
      <c r="AG288" s="293"/>
      <c r="AH288" s="293"/>
      <c r="AI288" s="293"/>
      <c r="AJ288" s="293"/>
      <c r="AK288" s="293"/>
      <c r="AL288" s="293"/>
      <c r="AM288" s="293"/>
      <c r="AN288" s="293"/>
      <c r="AO288" s="730"/>
      <c r="AP288" s="293"/>
      <c r="AQ288" s="293"/>
      <c r="AR288" s="293"/>
      <c r="AS288" s="293"/>
      <c r="AT288" s="293"/>
      <c r="AU288" s="167"/>
      <c r="AV288" s="167"/>
      <c r="AW288" s="167"/>
      <c r="AX288" s="167"/>
      <c r="AY288" s="167"/>
      <c r="AZ288" s="167"/>
      <c r="BA288" s="167"/>
      <c r="BB288" s="167"/>
      <c r="BC288" s="167"/>
      <c r="BD288" s="167"/>
      <c r="BE288" s="167"/>
      <c r="BF288" s="167"/>
      <c r="BG288" s="167"/>
      <c r="BH288" s="167"/>
      <c r="BI288" s="167"/>
    </row>
    <row r="289" ht="14.25" customHeight="1">
      <c r="M289" s="178"/>
      <c r="N289" s="178"/>
      <c r="O289" s="178"/>
      <c r="X289" s="292"/>
      <c r="Y289" s="293"/>
      <c r="Z289" s="293"/>
      <c r="AA289" s="293"/>
      <c r="AB289" s="293"/>
      <c r="AC289" s="293"/>
      <c r="AD289" s="293"/>
      <c r="AE289" s="293"/>
      <c r="AF289" s="293"/>
      <c r="AG289" s="293"/>
      <c r="AH289" s="293"/>
      <c r="AI289" s="293"/>
      <c r="AJ289" s="293"/>
      <c r="AK289" s="293"/>
      <c r="AL289" s="293"/>
      <c r="AM289" s="293"/>
      <c r="AN289" s="293"/>
      <c r="AO289" s="730"/>
      <c r="AP289" s="293"/>
      <c r="AQ289" s="293"/>
      <c r="AR289" s="293"/>
      <c r="AS289" s="293"/>
      <c r="AT289" s="293"/>
      <c r="AU289" s="167"/>
      <c r="AV289" s="167"/>
      <c r="AW289" s="167"/>
      <c r="AX289" s="167"/>
      <c r="AY289" s="167"/>
      <c r="AZ289" s="167"/>
      <c r="BA289" s="167"/>
      <c r="BB289" s="167"/>
      <c r="BC289" s="167"/>
      <c r="BD289" s="167"/>
      <c r="BE289" s="167"/>
      <c r="BF289" s="167"/>
      <c r="BG289" s="167"/>
      <c r="BH289" s="167"/>
      <c r="BI289" s="167"/>
    </row>
    <row r="290" ht="14.25" customHeight="1">
      <c r="M290" s="178"/>
      <c r="N290" s="178"/>
      <c r="O290" s="178"/>
      <c r="X290" s="292"/>
      <c r="Y290" s="293"/>
      <c r="Z290" s="293"/>
      <c r="AA290" s="293"/>
      <c r="AB290" s="293"/>
      <c r="AC290" s="293"/>
      <c r="AD290" s="293"/>
      <c r="AE290" s="293"/>
      <c r="AF290" s="293"/>
      <c r="AG290" s="293"/>
      <c r="AH290" s="293"/>
      <c r="AI290" s="293"/>
      <c r="AJ290" s="293"/>
      <c r="AK290" s="293"/>
      <c r="AL290" s="293"/>
      <c r="AM290" s="293"/>
      <c r="AN290" s="293"/>
      <c r="AO290" s="730"/>
      <c r="AP290" s="293"/>
      <c r="AQ290" s="293"/>
      <c r="AR290" s="293"/>
      <c r="AS290" s="293"/>
      <c r="AT290" s="293"/>
      <c r="AU290" s="167"/>
      <c r="AV290" s="167"/>
      <c r="AW290" s="167"/>
      <c r="AX290" s="167"/>
      <c r="AY290" s="167"/>
      <c r="AZ290" s="167"/>
      <c r="BA290" s="167"/>
      <c r="BB290" s="167"/>
      <c r="BC290" s="167"/>
      <c r="BD290" s="167"/>
      <c r="BE290" s="167"/>
      <c r="BF290" s="167"/>
      <c r="BG290" s="167"/>
      <c r="BH290" s="167"/>
      <c r="BI290" s="167"/>
    </row>
    <row r="291" ht="14.25" customHeight="1">
      <c r="M291" s="178"/>
      <c r="N291" s="178"/>
      <c r="O291" s="178"/>
      <c r="X291" s="292"/>
      <c r="Y291" s="293"/>
      <c r="Z291" s="293"/>
      <c r="AA291" s="293"/>
      <c r="AB291" s="293"/>
      <c r="AC291" s="293"/>
      <c r="AD291" s="293"/>
      <c r="AE291" s="293"/>
      <c r="AF291" s="293"/>
      <c r="AG291" s="293"/>
      <c r="AH291" s="293"/>
      <c r="AI291" s="293"/>
      <c r="AJ291" s="293"/>
      <c r="AK291" s="293"/>
      <c r="AL291" s="293"/>
      <c r="AM291" s="293"/>
      <c r="AN291" s="293"/>
      <c r="AO291" s="730"/>
      <c r="AP291" s="293"/>
      <c r="AQ291" s="293"/>
      <c r="AR291" s="293"/>
      <c r="AS291" s="293"/>
      <c r="AT291" s="293"/>
      <c r="AU291" s="167"/>
      <c r="AV291" s="167"/>
      <c r="AW291" s="167"/>
      <c r="AX291" s="167"/>
      <c r="AY291" s="167"/>
      <c r="AZ291" s="167"/>
      <c r="BA291" s="167"/>
      <c r="BB291" s="167"/>
      <c r="BC291" s="167"/>
      <c r="BD291" s="167"/>
      <c r="BE291" s="167"/>
      <c r="BF291" s="167"/>
      <c r="BG291" s="167"/>
      <c r="BH291" s="167"/>
      <c r="BI291" s="167"/>
    </row>
    <row r="292" ht="14.25" customHeight="1">
      <c r="M292" s="178"/>
      <c r="N292" s="178"/>
      <c r="O292" s="178"/>
      <c r="X292" s="292"/>
      <c r="Y292" s="293"/>
      <c r="Z292" s="293"/>
      <c r="AA292" s="293"/>
      <c r="AB292" s="293"/>
      <c r="AC292" s="293"/>
      <c r="AD292" s="293"/>
      <c r="AE292" s="293"/>
      <c r="AF292" s="293"/>
      <c r="AG292" s="293"/>
      <c r="AH292" s="293"/>
      <c r="AI292" s="293"/>
      <c r="AJ292" s="293"/>
      <c r="AK292" s="293"/>
      <c r="AL292" s="293"/>
      <c r="AM292" s="293"/>
      <c r="AN292" s="293"/>
      <c r="AO292" s="730"/>
      <c r="AP292" s="293"/>
      <c r="AQ292" s="293"/>
      <c r="AR292" s="293"/>
      <c r="AS292" s="293"/>
      <c r="AT292" s="293"/>
      <c r="AU292" s="167"/>
      <c r="AV292" s="167"/>
      <c r="AW292" s="167"/>
      <c r="AX292" s="167"/>
      <c r="AY292" s="167"/>
      <c r="AZ292" s="167"/>
      <c r="BA292" s="167"/>
      <c r="BB292" s="167"/>
      <c r="BC292" s="167"/>
      <c r="BD292" s="167"/>
      <c r="BE292" s="167"/>
      <c r="BF292" s="167"/>
      <c r="BG292" s="167"/>
      <c r="BH292" s="167"/>
      <c r="BI292" s="167"/>
    </row>
    <row r="293" ht="14.25" customHeight="1">
      <c r="M293" s="178"/>
      <c r="N293" s="178"/>
      <c r="O293" s="178"/>
      <c r="X293" s="292"/>
      <c r="Y293" s="293"/>
      <c r="Z293" s="293"/>
      <c r="AA293" s="293"/>
      <c r="AB293" s="293"/>
      <c r="AC293" s="293"/>
      <c r="AD293" s="293"/>
      <c r="AE293" s="293"/>
      <c r="AF293" s="293"/>
      <c r="AG293" s="293"/>
      <c r="AH293" s="293"/>
      <c r="AI293" s="293"/>
      <c r="AJ293" s="293"/>
      <c r="AK293" s="293"/>
      <c r="AL293" s="293"/>
      <c r="AM293" s="293"/>
      <c r="AN293" s="293"/>
      <c r="AO293" s="730"/>
      <c r="AP293" s="293"/>
      <c r="AQ293" s="293"/>
      <c r="AR293" s="293"/>
      <c r="AS293" s="293"/>
      <c r="AT293" s="293"/>
      <c r="AU293" s="167"/>
      <c r="AV293" s="167"/>
      <c r="AW293" s="167"/>
      <c r="AX293" s="167"/>
      <c r="AY293" s="167"/>
      <c r="AZ293" s="167"/>
      <c r="BA293" s="167"/>
      <c r="BB293" s="167"/>
      <c r="BC293" s="167"/>
      <c r="BD293" s="167"/>
      <c r="BE293" s="167"/>
      <c r="BF293" s="167"/>
      <c r="BG293" s="167"/>
      <c r="BH293" s="167"/>
      <c r="BI293" s="167"/>
    </row>
    <row r="294" ht="14.25" customHeight="1">
      <c r="M294" s="178"/>
      <c r="N294" s="178"/>
      <c r="O294" s="178"/>
      <c r="X294" s="292"/>
      <c r="Y294" s="293"/>
      <c r="Z294" s="293"/>
      <c r="AA294" s="293"/>
      <c r="AB294" s="293"/>
      <c r="AC294" s="293"/>
      <c r="AD294" s="293"/>
      <c r="AE294" s="293"/>
      <c r="AF294" s="293"/>
      <c r="AG294" s="293"/>
      <c r="AH294" s="293"/>
      <c r="AI294" s="293"/>
      <c r="AJ294" s="293"/>
      <c r="AK294" s="293"/>
      <c r="AL294" s="293"/>
      <c r="AM294" s="293"/>
      <c r="AN294" s="293"/>
      <c r="AO294" s="730"/>
      <c r="AP294" s="293"/>
      <c r="AQ294" s="293"/>
      <c r="AR294" s="293"/>
      <c r="AS294" s="293"/>
      <c r="AT294" s="293"/>
      <c r="AU294" s="167"/>
      <c r="AV294" s="167"/>
      <c r="AW294" s="167"/>
      <c r="AX294" s="167"/>
      <c r="AY294" s="167"/>
      <c r="AZ294" s="167"/>
      <c r="BA294" s="167"/>
      <c r="BB294" s="167"/>
      <c r="BC294" s="167"/>
      <c r="BD294" s="167"/>
      <c r="BE294" s="167"/>
      <c r="BF294" s="167"/>
      <c r="BG294" s="167"/>
      <c r="BH294" s="167"/>
      <c r="BI294" s="167"/>
    </row>
    <row r="295" ht="14.25" customHeight="1">
      <c r="M295" s="178"/>
      <c r="N295" s="178"/>
      <c r="O295" s="178"/>
      <c r="X295" s="292"/>
      <c r="Y295" s="293"/>
      <c r="Z295" s="293"/>
      <c r="AA295" s="293"/>
      <c r="AB295" s="293"/>
      <c r="AC295" s="293"/>
      <c r="AD295" s="293"/>
      <c r="AE295" s="293"/>
      <c r="AF295" s="293"/>
      <c r="AG295" s="293"/>
      <c r="AH295" s="293"/>
      <c r="AI295" s="293"/>
      <c r="AJ295" s="293"/>
      <c r="AK295" s="293"/>
      <c r="AL295" s="293"/>
      <c r="AM295" s="293"/>
      <c r="AN295" s="293"/>
      <c r="AO295" s="730"/>
      <c r="AP295" s="293"/>
      <c r="AQ295" s="293"/>
      <c r="AR295" s="293"/>
      <c r="AS295" s="293"/>
      <c r="AT295" s="293"/>
      <c r="AU295" s="167"/>
      <c r="AV295" s="167"/>
      <c r="AW295" s="167"/>
      <c r="AX295" s="167"/>
      <c r="AY295" s="167"/>
      <c r="AZ295" s="167"/>
      <c r="BA295" s="167"/>
      <c r="BB295" s="167"/>
      <c r="BC295" s="167"/>
      <c r="BD295" s="167"/>
      <c r="BE295" s="167"/>
      <c r="BF295" s="167"/>
      <c r="BG295" s="167"/>
      <c r="BH295" s="167"/>
      <c r="BI295" s="167"/>
    </row>
    <row r="296" ht="14.25" customHeight="1">
      <c r="M296" s="178"/>
      <c r="N296" s="178"/>
      <c r="O296" s="178"/>
      <c r="X296" s="292"/>
      <c r="Y296" s="293"/>
      <c r="Z296" s="293"/>
      <c r="AA296" s="293"/>
      <c r="AB296" s="293"/>
      <c r="AC296" s="293"/>
      <c r="AD296" s="293"/>
      <c r="AE296" s="293"/>
      <c r="AF296" s="293"/>
      <c r="AG296" s="293"/>
      <c r="AH296" s="293"/>
      <c r="AI296" s="293"/>
      <c r="AJ296" s="293"/>
      <c r="AK296" s="293"/>
      <c r="AL296" s="293"/>
      <c r="AM296" s="293"/>
      <c r="AN296" s="293"/>
      <c r="AO296" s="730"/>
      <c r="AP296" s="293"/>
      <c r="AQ296" s="293"/>
      <c r="AR296" s="293"/>
      <c r="AS296" s="293"/>
      <c r="AT296" s="293"/>
      <c r="AU296" s="167"/>
      <c r="AV296" s="167"/>
      <c r="AW296" s="167"/>
      <c r="AX296" s="167"/>
      <c r="AY296" s="167"/>
      <c r="AZ296" s="167"/>
      <c r="BA296" s="167"/>
      <c r="BB296" s="167"/>
      <c r="BC296" s="167"/>
      <c r="BD296" s="167"/>
      <c r="BE296" s="167"/>
      <c r="BF296" s="167"/>
      <c r="BG296" s="167"/>
      <c r="BH296" s="167"/>
      <c r="BI296" s="167"/>
    </row>
    <row r="297" ht="14.25" customHeight="1">
      <c r="M297" s="178"/>
      <c r="N297" s="178"/>
      <c r="O297" s="178"/>
      <c r="X297" s="292"/>
      <c r="Y297" s="293"/>
      <c r="Z297" s="293"/>
      <c r="AA297" s="293"/>
      <c r="AB297" s="293"/>
      <c r="AC297" s="293"/>
      <c r="AD297" s="293"/>
      <c r="AE297" s="293"/>
      <c r="AF297" s="293"/>
      <c r="AG297" s="293"/>
      <c r="AH297" s="293"/>
      <c r="AI297" s="293"/>
      <c r="AJ297" s="293"/>
      <c r="AK297" s="293"/>
      <c r="AL297" s="293"/>
      <c r="AM297" s="293"/>
      <c r="AN297" s="293"/>
      <c r="AO297" s="730"/>
      <c r="AP297" s="293"/>
      <c r="AQ297" s="293"/>
      <c r="AR297" s="293"/>
      <c r="AS297" s="293"/>
      <c r="AT297" s="293"/>
      <c r="AU297" s="167"/>
      <c r="AV297" s="167"/>
      <c r="AW297" s="167"/>
      <c r="AX297" s="167"/>
      <c r="AY297" s="167"/>
      <c r="AZ297" s="167"/>
      <c r="BA297" s="167"/>
      <c r="BB297" s="167"/>
      <c r="BC297" s="167"/>
      <c r="BD297" s="167"/>
      <c r="BE297" s="167"/>
      <c r="BF297" s="167"/>
      <c r="BG297" s="167"/>
      <c r="BH297" s="167"/>
      <c r="BI297" s="167"/>
    </row>
    <row r="298" ht="14.25" customHeight="1">
      <c r="M298" s="178"/>
      <c r="N298" s="178"/>
      <c r="O298" s="178"/>
      <c r="X298" s="292"/>
      <c r="Y298" s="293"/>
      <c r="Z298" s="293"/>
      <c r="AA298" s="293"/>
      <c r="AB298" s="293"/>
      <c r="AC298" s="293"/>
      <c r="AD298" s="293"/>
      <c r="AE298" s="293"/>
      <c r="AF298" s="293"/>
      <c r="AG298" s="293"/>
      <c r="AH298" s="293"/>
      <c r="AI298" s="293"/>
      <c r="AJ298" s="293"/>
      <c r="AK298" s="293"/>
      <c r="AL298" s="293"/>
      <c r="AM298" s="293"/>
      <c r="AN298" s="293"/>
      <c r="AO298" s="730"/>
      <c r="AP298" s="293"/>
      <c r="AQ298" s="293"/>
      <c r="AR298" s="293"/>
      <c r="AS298" s="293"/>
      <c r="AT298" s="293"/>
      <c r="AU298" s="167"/>
      <c r="AV298" s="167"/>
      <c r="AW298" s="167"/>
      <c r="AX298" s="167"/>
      <c r="AY298" s="167"/>
      <c r="AZ298" s="167"/>
      <c r="BA298" s="167"/>
      <c r="BB298" s="167"/>
      <c r="BC298" s="167"/>
      <c r="BD298" s="167"/>
      <c r="BE298" s="167"/>
      <c r="BF298" s="167"/>
      <c r="BG298" s="167"/>
      <c r="BH298" s="167"/>
      <c r="BI298" s="167"/>
    </row>
    <row r="299" ht="14.25" customHeight="1">
      <c r="M299" s="178"/>
      <c r="N299" s="178"/>
      <c r="O299" s="178"/>
      <c r="X299" s="292"/>
      <c r="Y299" s="293"/>
      <c r="Z299" s="293"/>
      <c r="AA299" s="293"/>
      <c r="AB299" s="293"/>
      <c r="AC299" s="293"/>
      <c r="AD299" s="293"/>
      <c r="AE299" s="293"/>
      <c r="AF299" s="293"/>
      <c r="AG299" s="293"/>
      <c r="AH299" s="293"/>
      <c r="AI299" s="293"/>
      <c r="AJ299" s="293"/>
      <c r="AK299" s="293"/>
      <c r="AL299" s="293"/>
      <c r="AM299" s="293"/>
      <c r="AN299" s="293"/>
      <c r="AO299" s="730"/>
      <c r="AP299" s="293"/>
      <c r="AQ299" s="293"/>
      <c r="AR299" s="293"/>
      <c r="AS299" s="293"/>
      <c r="AT299" s="293"/>
      <c r="AU299" s="167"/>
      <c r="AV299" s="167"/>
      <c r="AW299" s="167"/>
      <c r="AX299" s="167"/>
      <c r="AY299" s="167"/>
      <c r="AZ299" s="167"/>
      <c r="BA299" s="167"/>
      <c r="BB299" s="167"/>
      <c r="BC299" s="167"/>
      <c r="BD299" s="167"/>
      <c r="BE299" s="167"/>
      <c r="BF299" s="167"/>
      <c r="BG299" s="167"/>
      <c r="BH299" s="167"/>
      <c r="BI299" s="167"/>
    </row>
    <row r="300" ht="14.25" customHeight="1">
      <c r="M300" s="178"/>
      <c r="N300" s="178"/>
      <c r="O300" s="178"/>
      <c r="X300" s="292"/>
      <c r="Y300" s="293"/>
      <c r="Z300" s="293"/>
      <c r="AA300" s="293"/>
      <c r="AB300" s="293"/>
      <c r="AC300" s="293"/>
      <c r="AD300" s="293"/>
      <c r="AE300" s="293"/>
      <c r="AF300" s="293"/>
      <c r="AG300" s="293"/>
      <c r="AH300" s="293"/>
      <c r="AI300" s="293"/>
      <c r="AJ300" s="293"/>
      <c r="AK300" s="293"/>
      <c r="AL300" s="293"/>
      <c r="AM300" s="293"/>
      <c r="AN300" s="293"/>
      <c r="AO300" s="730"/>
      <c r="AP300" s="293"/>
      <c r="AQ300" s="293"/>
      <c r="AR300" s="293"/>
      <c r="AS300" s="293"/>
      <c r="AT300" s="293"/>
      <c r="AU300" s="167"/>
      <c r="AV300" s="167"/>
      <c r="AW300" s="167"/>
      <c r="AX300" s="167"/>
      <c r="AY300" s="167"/>
      <c r="AZ300" s="167"/>
      <c r="BA300" s="167"/>
      <c r="BB300" s="167"/>
      <c r="BC300" s="167"/>
      <c r="BD300" s="167"/>
      <c r="BE300" s="167"/>
      <c r="BF300" s="167"/>
      <c r="BG300" s="167"/>
      <c r="BH300" s="167"/>
      <c r="BI300" s="167"/>
    </row>
    <row r="301" ht="14.25" customHeight="1">
      <c r="M301" s="178"/>
      <c r="N301" s="178"/>
      <c r="O301" s="178"/>
      <c r="X301" s="292"/>
      <c r="Y301" s="293"/>
      <c r="Z301" s="293"/>
      <c r="AA301" s="293"/>
      <c r="AB301" s="293"/>
      <c r="AC301" s="293"/>
      <c r="AD301" s="293"/>
      <c r="AE301" s="293"/>
      <c r="AF301" s="293"/>
      <c r="AG301" s="293"/>
      <c r="AH301" s="293"/>
      <c r="AI301" s="293"/>
      <c r="AJ301" s="293"/>
      <c r="AK301" s="293"/>
      <c r="AL301" s="293"/>
      <c r="AM301" s="293"/>
      <c r="AN301" s="293"/>
      <c r="AO301" s="730"/>
      <c r="AP301" s="293"/>
      <c r="AQ301" s="293"/>
      <c r="AR301" s="293"/>
      <c r="AS301" s="293"/>
      <c r="AT301" s="293"/>
      <c r="AU301" s="167"/>
      <c r="AV301" s="167"/>
      <c r="AW301" s="167"/>
      <c r="AX301" s="167"/>
      <c r="AY301" s="167"/>
      <c r="AZ301" s="167"/>
      <c r="BA301" s="167"/>
      <c r="BB301" s="167"/>
      <c r="BC301" s="167"/>
      <c r="BD301" s="167"/>
      <c r="BE301" s="167"/>
      <c r="BF301" s="167"/>
      <c r="BG301" s="167"/>
      <c r="BH301" s="167"/>
      <c r="BI301" s="167"/>
    </row>
    <row r="302" ht="14.25" customHeight="1">
      <c r="M302" s="178"/>
      <c r="N302" s="178"/>
      <c r="O302" s="178"/>
      <c r="X302" s="292"/>
      <c r="Y302" s="293"/>
      <c r="Z302" s="293"/>
      <c r="AA302" s="293"/>
      <c r="AB302" s="293"/>
      <c r="AC302" s="293"/>
      <c r="AD302" s="293"/>
      <c r="AE302" s="293"/>
      <c r="AF302" s="293"/>
      <c r="AG302" s="293"/>
      <c r="AH302" s="293"/>
      <c r="AI302" s="293"/>
      <c r="AJ302" s="293"/>
      <c r="AK302" s="293"/>
      <c r="AL302" s="293"/>
      <c r="AM302" s="293"/>
      <c r="AN302" s="293"/>
      <c r="AO302" s="730"/>
      <c r="AP302" s="293"/>
      <c r="AQ302" s="293"/>
      <c r="AR302" s="293"/>
      <c r="AS302" s="293"/>
      <c r="AT302" s="293"/>
      <c r="AU302" s="167"/>
      <c r="AV302" s="167"/>
      <c r="AW302" s="167"/>
      <c r="AX302" s="167"/>
      <c r="AY302" s="167"/>
      <c r="AZ302" s="167"/>
      <c r="BA302" s="167"/>
      <c r="BB302" s="167"/>
      <c r="BC302" s="167"/>
      <c r="BD302" s="167"/>
      <c r="BE302" s="167"/>
      <c r="BF302" s="167"/>
      <c r="BG302" s="167"/>
      <c r="BH302" s="167"/>
      <c r="BI302" s="167"/>
    </row>
    <row r="303" ht="14.25" customHeight="1">
      <c r="M303" s="178"/>
      <c r="N303" s="178"/>
      <c r="O303" s="178"/>
      <c r="X303" s="292"/>
      <c r="Y303" s="293"/>
      <c r="Z303" s="293"/>
      <c r="AA303" s="293"/>
      <c r="AB303" s="293"/>
      <c r="AC303" s="293"/>
      <c r="AD303" s="293"/>
      <c r="AE303" s="293"/>
      <c r="AF303" s="293"/>
      <c r="AG303" s="293"/>
      <c r="AH303" s="293"/>
      <c r="AI303" s="293"/>
      <c r="AJ303" s="293"/>
      <c r="AK303" s="293"/>
      <c r="AL303" s="293"/>
      <c r="AM303" s="293"/>
      <c r="AN303" s="293"/>
      <c r="AO303" s="730"/>
      <c r="AP303" s="293"/>
      <c r="AQ303" s="293"/>
      <c r="AR303" s="293"/>
      <c r="AS303" s="293"/>
      <c r="AT303" s="293"/>
      <c r="AU303" s="167"/>
      <c r="AV303" s="167"/>
      <c r="AW303" s="167"/>
      <c r="AX303" s="167"/>
      <c r="AY303" s="167"/>
      <c r="AZ303" s="167"/>
      <c r="BA303" s="167"/>
      <c r="BB303" s="167"/>
      <c r="BC303" s="167"/>
      <c r="BD303" s="167"/>
      <c r="BE303" s="167"/>
      <c r="BF303" s="167"/>
      <c r="BG303" s="167"/>
      <c r="BH303" s="167"/>
      <c r="BI303" s="167"/>
    </row>
    <row r="304" ht="14.25" customHeight="1">
      <c r="M304" s="178"/>
      <c r="N304" s="178"/>
      <c r="O304" s="178"/>
      <c r="X304" s="292"/>
      <c r="Y304" s="293"/>
      <c r="Z304" s="293"/>
      <c r="AA304" s="293"/>
      <c r="AB304" s="293"/>
      <c r="AC304" s="293"/>
      <c r="AD304" s="293"/>
      <c r="AE304" s="293"/>
      <c r="AF304" s="293"/>
      <c r="AG304" s="293"/>
      <c r="AH304" s="293"/>
      <c r="AI304" s="293"/>
      <c r="AJ304" s="293"/>
      <c r="AK304" s="293"/>
      <c r="AL304" s="293"/>
      <c r="AM304" s="293"/>
      <c r="AN304" s="293"/>
      <c r="AO304" s="730"/>
      <c r="AP304" s="293"/>
      <c r="AQ304" s="293"/>
      <c r="AR304" s="293"/>
      <c r="AS304" s="293"/>
      <c r="AT304" s="293"/>
      <c r="AU304" s="167"/>
      <c r="AV304" s="167"/>
      <c r="AW304" s="167"/>
      <c r="AX304" s="167"/>
      <c r="AY304" s="167"/>
      <c r="AZ304" s="167"/>
      <c r="BA304" s="167"/>
      <c r="BB304" s="167"/>
      <c r="BC304" s="167"/>
      <c r="BD304" s="167"/>
      <c r="BE304" s="167"/>
      <c r="BF304" s="167"/>
      <c r="BG304" s="167"/>
      <c r="BH304" s="167"/>
      <c r="BI304" s="167"/>
    </row>
    <row r="305" ht="14.25" customHeight="1">
      <c r="M305" s="178"/>
      <c r="N305" s="178"/>
      <c r="O305" s="178"/>
      <c r="X305" s="292"/>
      <c r="Y305" s="293"/>
      <c r="Z305" s="293"/>
      <c r="AA305" s="293"/>
      <c r="AB305" s="293"/>
      <c r="AC305" s="293"/>
      <c r="AD305" s="293"/>
      <c r="AE305" s="293"/>
      <c r="AF305" s="293"/>
      <c r="AG305" s="293"/>
      <c r="AH305" s="293"/>
      <c r="AI305" s="293"/>
      <c r="AJ305" s="293"/>
      <c r="AK305" s="293"/>
      <c r="AL305" s="293"/>
      <c r="AM305" s="293"/>
      <c r="AN305" s="293"/>
      <c r="AO305" s="730"/>
      <c r="AP305" s="293"/>
      <c r="AQ305" s="293"/>
      <c r="AR305" s="293"/>
      <c r="AS305" s="293"/>
      <c r="AT305" s="293"/>
      <c r="AU305" s="167"/>
      <c r="AV305" s="167"/>
      <c r="AW305" s="167"/>
      <c r="AX305" s="167"/>
      <c r="AY305" s="167"/>
      <c r="AZ305" s="167"/>
      <c r="BA305" s="167"/>
      <c r="BB305" s="167"/>
      <c r="BC305" s="167"/>
      <c r="BD305" s="167"/>
      <c r="BE305" s="167"/>
      <c r="BF305" s="167"/>
      <c r="BG305" s="167"/>
      <c r="BH305" s="167"/>
      <c r="BI305" s="167"/>
    </row>
    <row r="306" ht="14.25" customHeight="1">
      <c r="M306" s="178"/>
      <c r="N306" s="178"/>
      <c r="O306" s="178"/>
      <c r="X306" s="292"/>
      <c r="Y306" s="293"/>
      <c r="Z306" s="293"/>
      <c r="AA306" s="293"/>
      <c r="AB306" s="293"/>
      <c r="AC306" s="293"/>
      <c r="AD306" s="293"/>
      <c r="AE306" s="293"/>
      <c r="AF306" s="293"/>
      <c r="AG306" s="293"/>
      <c r="AH306" s="293"/>
      <c r="AI306" s="293"/>
      <c r="AJ306" s="293"/>
      <c r="AK306" s="293"/>
      <c r="AL306" s="293"/>
      <c r="AM306" s="293"/>
      <c r="AN306" s="293"/>
      <c r="AO306" s="730"/>
      <c r="AP306" s="293"/>
      <c r="AQ306" s="293"/>
      <c r="AR306" s="293"/>
      <c r="AS306" s="293"/>
      <c r="AT306" s="293"/>
      <c r="AU306" s="167"/>
      <c r="AV306" s="167"/>
      <c r="AW306" s="167"/>
      <c r="AX306" s="167"/>
      <c r="AY306" s="167"/>
      <c r="AZ306" s="167"/>
      <c r="BA306" s="167"/>
      <c r="BB306" s="167"/>
      <c r="BC306" s="167"/>
      <c r="BD306" s="167"/>
      <c r="BE306" s="167"/>
      <c r="BF306" s="167"/>
      <c r="BG306" s="167"/>
      <c r="BH306" s="167"/>
      <c r="BI306" s="167"/>
    </row>
    <row r="307" ht="14.25" customHeight="1">
      <c r="M307" s="178"/>
      <c r="N307" s="178"/>
      <c r="O307" s="178"/>
      <c r="X307" s="292"/>
      <c r="Y307" s="293"/>
      <c r="Z307" s="293"/>
      <c r="AA307" s="293"/>
      <c r="AB307" s="293"/>
      <c r="AC307" s="293"/>
      <c r="AD307" s="293"/>
      <c r="AE307" s="293"/>
      <c r="AF307" s="293"/>
      <c r="AG307" s="293"/>
      <c r="AH307" s="293"/>
      <c r="AI307" s="293"/>
      <c r="AJ307" s="293"/>
      <c r="AK307" s="293"/>
      <c r="AL307" s="293"/>
      <c r="AM307" s="293"/>
      <c r="AN307" s="293"/>
      <c r="AO307" s="730"/>
      <c r="AP307" s="293"/>
      <c r="AQ307" s="293"/>
      <c r="AR307" s="293"/>
      <c r="AS307" s="293"/>
      <c r="AT307" s="293"/>
      <c r="AU307" s="167"/>
      <c r="AV307" s="167"/>
      <c r="AW307" s="167"/>
      <c r="AX307" s="167"/>
      <c r="AY307" s="167"/>
      <c r="AZ307" s="167"/>
      <c r="BA307" s="167"/>
      <c r="BB307" s="167"/>
      <c r="BC307" s="167"/>
      <c r="BD307" s="167"/>
      <c r="BE307" s="167"/>
      <c r="BF307" s="167"/>
      <c r="BG307" s="167"/>
      <c r="BH307" s="167"/>
      <c r="BI307" s="167"/>
    </row>
    <row r="308" ht="14.25" customHeight="1">
      <c r="M308" s="178"/>
      <c r="N308" s="178"/>
      <c r="O308" s="178"/>
      <c r="X308" s="292"/>
      <c r="Y308" s="293"/>
      <c r="Z308" s="293"/>
      <c r="AA308" s="293"/>
      <c r="AB308" s="293"/>
      <c r="AC308" s="293"/>
      <c r="AD308" s="293"/>
      <c r="AE308" s="293"/>
      <c r="AF308" s="293"/>
      <c r="AG308" s="293"/>
      <c r="AH308" s="293"/>
      <c r="AI308" s="293"/>
      <c r="AJ308" s="293"/>
      <c r="AK308" s="293"/>
      <c r="AL308" s="293"/>
      <c r="AM308" s="293"/>
      <c r="AN308" s="293"/>
      <c r="AO308" s="730"/>
      <c r="AP308" s="293"/>
      <c r="AQ308" s="293"/>
      <c r="AR308" s="293"/>
      <c r="AS308" s="293"/>
      <c r="AT308" s="293"/>
      <c r="AU308" s="167"/>
      <c r="AV308" s="167"/>
      <c r="AW308" s="167"/>
      <c r="AX308" s="167"/>
      <c r="AY308" s="167"/>
      <c r="AZ308" s="167"/>
      <c r="BA308" s="167"/>
      <c r="BB308" s="167"/>
      <c r="BC308" s="167"/>
      <c r="BD308" s="167"/>
      <c r="BE308" s="167"/>
      <c r="BF308" s="167"/>
      <c r="BG308" s="167"/>
      <c r="BH308" s="167"/>
      <c r="BI308" s="167"/>
    </row>
    <row r="309" ht="14.25" customHeight="1">
      <c r="M309" s="178"/>
      <c r="N309" s="178"/>
      <c r="O309" s="178"/>
      <c r="X309" s="292"/>
      <c r="Y309" s="293"/>
      <c r="Z309" s="293"/>
      <c r="AA309" s="293"/>
      <c r="AB309" s="293"/>
      <c r="AC309" s="293"/>
      <c r="AD309" s="293"/>
      <c r="AE309" s="293"/>
      <c r="AF309" s="293"/>
      <c r="AG309" s="293"/>
      <c r="AH309" s="293"/>
      <c r="AI309" s="293"/>
      <c r="AJ309" s="293"/>
      <c r="AK309" s="293"/>
      <c r="AL309" s="293"/>
      <c r="AM309" s="293"/>
      <c r="AN309" s="293"/>
      <c r="AO309" s="730"/>
      <c r="AP309" s="293"/>
      <c r="AQ309" s="293"/>
      <c r="AR309" s="293"/>
      <c r="AS309" s="293"/>
      <c r="AT309" s="293"/>
      <c r="AU309" s="167"/>
      <c r="AV309" s="167"/>
      <c r="AW309" s="167"/>
      <c r="AX309" s="167"/>
      <c r="AY309" s="167"/>
      <c r="AZ309" s="167"/>
      <c r="BA309" s="167"/>
      <c r="BB309" s="167"/>
      <c r="BC309" s="167"/>
      <c r="BD309" s="167"/>
      <c r="BE309" s="167"/>
      <c r="BF309" s="167"/>
      <c r="BG309" s="167"/>
      <c r="BH309" s="167"/>
      <c r="BI309" s="167"/>
    </row>
    <row r="310" ht="14.25" customHeight="1">
      <c r="M310" s="178"/>
      <c r="N310" s="178"/>
      <c r="O310" s="178"/>
      <c r="X310" s="292"/>
      <c r="Y310" s="293"/>
      <c r="Z310" s="293"/>
      <c r="AA310" s="293"/>
      <c r="AB310" s="293"/>
      <c r="AC310" s="293"/>
      <c r="AD310" s="293"/>
      <c r="AE310" s="293"/>
      <c r="AF310" s="293"/>
      <c r="AG310" s="293"/>
      <c r="AH310" s="293"/>
      <c r="AI310" s="293"/>
      <c r="AJ310" s="293"/>
      <c r="AK310" s="293"/>
      <c r="AL310" s="293"/>
      <c r="AM310" s="293"/>
      <c r="AN310" s="293"/>
      <c r="AO310" s="730"/>
      <c r="AP310" s="293"/>
      <c r="AQ310" s="293"/>
      <c r="AR310" s="293"/>
      <c r="AS310" s="293"/>
      <c r="AT310" s="293"/>
      <c r="AU310" s="167"/>
      <c r="AV310" s="167"/>
      <c r="AW310" s="167"/>
      <c r="AX310" s="167"/>
      <c r="AY310" s="167"/>
      <c r="AZ310" s="167"/>
      <c r="BA310" s="167"/>
      <c r="BB310" s="167"/>
      <c r="BC310" s="167"/>
      <c r="BD310" s="167"/>
      <c r="BE310" s="167"/>
      <c r="BF310" s="167"/>
      <c r="BG310" s="167"/>
      <c r="BH310" s="167"/>
      <c r="BI310" s="167"/>
    </row>
    <row r="311" ht="14.25" customHeight="1">
      <c r="M311" s="178"/>
      <c r="N311" s="178"/>
      <c r="O311" s="178"/>
      <c r="X311" s="292"/>
      <c r="Y311" s="293"/>
      <c r="Z311" s="293"/>
      <c r="AA311" s="293"/>
      <c r="AB311" s="293"/>
      <c r="AC311" s="293"/>
      <c r="AD311" s="293"/>
      <c r="AE311" s="293"/>
      <c r="AF311" s="293"/>
      <c r="AG311" s="293"/>
      <c r="AH311" s="293"/>
      <c r="AI311" s="293"/>
      <c r="AJ311" s="293"/>
      <c r="AK311" s="293"/>
      <c r="AL311" s="293"/>
      <c r="AM311" s="293"/>
      <c r="AN311" s="293"/>
      <c r="AO311" s="730"/>
      <c r="AP311" s="293"/>
      <c r="AQ311" s="293"/>
      <c r="AR311" s="293"/>
      <c r="AS311" s="293"/>
      <c r="AT311" s="293"/>
      <c r="AU311" s="167"/>
      <c r="AV311" s="167"/>
      <c r="AW311" s="167"/>
      <c r="AX311" s="167"/>
      <c r="AY311" s="167"/>
      <c r="AZ311" s="167"/>
      <c r="BA311" s="167"/>
      <c r="BB311" s="167"/>
      <c r="BC311" s="167"/>
      <c r="BD311" s="167"/>
      <c r="BE311" s="167"/>
      <c r="BF311" s="167"/>
      <c r="BG311" s="167"/>
      <c r="BH311" s="167"/>
      <c r="BI311" s="167"/>
    </row>
    <row r="312" ht="14.25" customHeight="1">
      <c r="M312" s="178"/>
      <c r="N312" s="178"/>
      <c r="O312" s="178"/>
      <c r="X312" s="292"/>
      <c r="Y312" s="293"/>
      <c r="Z312" s="293"/>
      <c r="AA312" s="293"/>
      <c r="AB312" s="293"/>
      <c r="AC312" s="293"/>
      <c r="AD312" s="293"/>
      <c r="AE312" s="293"/>
      <c r="AF312" s="293"/>
      <c r="AG312" s="293"/>
      <c r="AH312" s="293"/>
      <c r="AI312" s="293"/>
      <c r="AJ312" s="293"/>
      <c r="AK312" s="293"/>
      <c r="AL312" s="293"/>
      <c r="AM312" s="293"/>
      <c r="AN312" s="293"/>
      <c r="AO312" s="730"/>
      <c r="AP312" s="293"/>
      <c r="AQ312" s="293"/>
      <c r="AR312" s="293"/>
      <c r="AS312" s="293"/>
      <c r="AT312" s="293"/>
      <c r="AU312" s="167"/>
      <c r="AV312" s="167"/>
      <c r="AW312" s="167"/>
      <c r="AX312" s="167"/>
      <c r="AY312" s="167"/>
      <c r="AZ312" s="167"/>
      <c r="BA312" s="167"/>
      <c r="BB312" s="167"/>
      <c r="BC312" s="167"/>
      <c r="BD312" s="167"/>
      <c r="BE312" s="167"/>
      <c r="BF312" s="167"/>
      <c r="BG312" s="167"/>
      <c r="BH312" s="167"/>
      <c r="BI312" s="167"/>
    </row>
    <row r="313" ht="14.25" customHeight="1">
      <c r="M313" s="178"/>
      <c r="N313" s="178"/>
      <c r="O313" s="178"/>
      <c r="X313" s="292"/>
      <c r="Y313" s="293"/>
      <c r="Z313" s="293"/>
      <c r="AA313" s="293"/>
      <c r="AB313" s="293"/>
      <c r="AC313" s="293"/>
      <c r="AD313" s="293"/>
      <c r="AE313" s="293"/>
      <c r="AF313" s="293"/>
      <c r="AG313" s="293"/>
      <c r="AH313" s="293"/>
      <c r="AI313" s="293"/>
      <c r="AJ313" s="293"/>
      <c r="AK313" s="293"/>
      <c r="AL313" s="293"/>
      <c r="AM313" s="293"/>
      <c r="AN313" s="293"/>
      <c r="AO313" s="730"/>
      <c r="AP313" s="293"/>
      <c r="AQ313" s="293"/>
      <c r="AR313" s="293"/>
      <c r="AS313" s="293"/>
      <c r="AT313" s="293"/>
      <c r="AU313" s="167"/>
      <c r="AV313" s="167"/>
      <c r="AW313" s="167"/>
      <c r="AX313" s="167"/>
      <c r="AY313" s="167"/>
      <c r="AZ313" s="167"/>
      <c r="BA313" s="167"/>
      <c r="BB313" s="167"/>
      <c r="BC313" s="167"/>
      <c r="BD313" s="167"/>
      <c r="BE313" s="167"/>
      <c r="BF313" s="167"/>
      <c r="BG313" s="167"/>
      <c r="BH313" s="167"/>
      <c r="BI313" s="167"/>
    </row>
    <row r="314" ht="14.25" customHeight="1">
      <c r="M314" s="178"/>
      <c r="N314" s="178"/>
      <c r="O314" s="178"/>
      <c r="X314" s="292"/>
      <c r="Y314" s="293"/>
      <c r="Z314" s="293"/>
      <c r="AA314" s="293"/>
      <c r="AB314" s="293"/>
      <c r="AC314" s="293"/>
      <c r="AD314" s="293"/>
      <c r="AE314" s="293"/>
      <c r="AF314" s="293"/>
      <c r="AG314" s="293"/>
      <c r="AH314" s="293"/>
      <c r="AI314" s="293"/>
      <c r="AJ314" s="293"/>
      <c r="AK314" s="293"/>
      <c r="AL314" s="293"/>
      <c r="AM314" s="293"/>
      <c r="AN314" s="293"/>
      <c r="AO314" s="730"/>
      <c r="AP314" s="293"/>
      <c r="AQ314" s="293"/>
      <c r="AR314" s="293"/>
      <c r="AS314" s="293"/>
      <c r="AT314" s="293"/>
      <c r="AU314" s="167"/>
      <c r="AV314" s="167"/>
      <c r="AW314" s="167"/>
      <c r="AX314" s="167"/>
      <c r="AY314" s="167"/>
      <c r="AZ314" s="167"/>
      <c r="BA314" s="167"/>
      <c r="BB314" s="167"/>
      <c r="BC314" s="167"/>
      <c r="BD314" s="167"/>
      <c r="BE314" s="167"/>
      <c r="BF314" s="167"/>
      <c r="BG314" s="167"/>
      <c r="BH314" s="167"/>
      <c r="BI314" s="167"/>
    </row>
    <row r="315" ht="14.25" customHeight="1">
      <c r="M315" s="178"/>
      <c r="N315" s="178"/>
      <c r="O315" s="178"/>
      <c r="X315" s="292"/>
      <c r="Y315" s="293"/>
      <c r="Z315" s="293"/>
      <c r="AA315" s="293"/>
      <c r="AB315" s="293"/>
      <c r="AC315" s="293"/>
      <c r="AD315" s="293"/>
      <c r="AE315" s="293"/>
      <c r="AF315" s="293"/>
      <c r="AG315" s="293"/>
      <c r="AH315" s="293"/>
      <c r="AI315" s="293"/>
      <c r="AJ315" s="293"/>
      <c r="AK315" s="293"/>
      <c r="AL315" s="293"/>
      <c r="AM315" s="293"/>
      <c r="AN315" s="293"/>
      <c r="AO315" s="730"/>
      <c r="AP315" s="293"/>
      <c r="AQ315" s="293"/>
      <c r="AR315" s="293"/>
      <c r="AS315" s="293"/>
      <c r="AT315" s="293"/>
      <c r="AU315" s="167"/>
      <c r="AV315" s="167"/>
      <c r="AW315" s="167"/>
      <c r="AX315" s="167"/>
      <c r="AY315" s="167"/>
      <c r="AZ315" s="167"/>
      <c r="BA315" s="167"/>
      <c r="BB315" s="167"/>
      <c r="BC315" s="167"/>
      <c r="BD315" s="167"/>
      <c r="BE315" s="167"/>
      <c r="BF315" s="167"/>
      <c r="BG315" s="167"/>
      <c r="BH315" s="167"/>
      <c r="BI315" s="167"/>
    </row>
    <row r="316" ht="14.25" customHeight="1">
      <c r="M316" s="178"/>
      <c r="N316" s="178"/>
      <c r="O316" s="178"/>
      <c r="X316" s="292"/>
      <c r="Y316" s="293"/>
      <c r="Z316" s="293"/>
      <c r="AA316" s="293"/>
      <c r="AB316" s="293"/>
      <c r="AC316" s="293"/>
      <c r="AD316" s="293"/>
      <c r="AE316" s="293"/>
      <c r="AF316" s="293"/>
      <c r="AG316" s="293"/>
      <c r="AH316" s="293"/>
      <c r="AI316" s="293"/>
      <c r="AJ316" s="293"/>
      <c r="AK316" s="293"/>
      <c r="AL316" s="293"/>
      <c r="AM316" s="293"/>
      <c r="AN316" s="293"/>
      <c r="AO316" s="730"/>
      <c r="AP316" s="293"/>
      <c r="AQ316" s="293"/>
      <c r="AR316" s="293"/>
      <c r="AS316" s="293"/>
      <c r="AT316" s="293"/>
      <c r="AU316" s="167"/>
      <c r="AV316" s="167"/>
      <c r="AW316" s="167"/>
      <c r="AX316" s="167"/>
      <c r="AY316" s="167"/>
      <c r="AZ316" s="167"/>
      <c r="BA316" s="167"/>
      <c r="BB316" s="167"/>
      <c r="BC316" s="167"/>
      <c r="BD316" s="167"/>
      <c r="BE316" s="167"/>
      <c r="BF316" s="167"/>
      <c r="BG316" s="167"/>
      <c r="BH316" s="167"/>
      <c r="BI316" s="167"/>
    </row>
    <row r="317" ht="14.25" customHeight="1">
      <c r="M317" s="178"/>
      <c r="N317" s="178"/>
      <c r="O317" s="178"/>
      <c r="X317" s="292"/>
      <c r="Y317" s="293"/>
      <c r="Z317" s="293"/>
      <c r="AA317" s="293"/>
      <c r="AB317" s="293"/>
      <c r="AC317" s="293"/>
      <c r="AD317" s="293"/>
      <c r="AE317" s="293"/>
      <c r="AF317" s="293"/>
      <c r="AG317" s="293"/>
      <c r="AH317" s="293"/>
      <c r="AI317" s="293"/>
      <c r="AJ317" s="293"/>
      <c r="AK317" s="293"/>
      <c r="AL317" s="293"/>
      <c r="AM317" s="293"/>
      <c r="AN317" s="293"/>
      <c r="AO317" s="730"/>
      <c r="AP317" s="293"/>
      <c r="AQ317" s="293"/>
      <c r="AR317" s="293"/>
      <c r="AS317" s="293"/>
      <c r="AT317" s="293"/>
      <c r="AU317" s="167"/>
      <c r="AV317" s="167"/>
      <c r="AW317" s="167"/>
      <c r="AX317" s="167"/>
      <c r="AY317" s="167"/>
      <c r="AZ317" s="167"/>
      <c r="BA317" s="167"/>
      <c r="BB317" s="167"/>
      <c r="BC317" s="167"/>
      <c r="BD317" s="167"/>
      <c r="BE317" s="167"/>
      <c r="BF317" s="167"/>
      <c r="BG317" s="167"/>
      <c r="BH317" s="167"/>
      <c r="BI317" s="167"/>
    </row>
    <row r="318" ht="14.25" customHeight="1">
      <c r="M318" s="178"/>
      <c r="N318" s="178"/>
      <c r="O318" s="178"/>
      <c r="X318" s="292"/>
      <c r="Y318" s="293"/>
      <c r="Z318" s="293"/>
      <c r="AA318" s="293"/>
      <c r="AB318" s="293"/>
      <c r="AC318" s="293"/>
      <c r="AD318" s="293"/>
      <c r="AE318" s="293"/>
      <c r="AF318" s="293"/>
      <c r="AG318" s="293"/>
      <c r="AH318" s="293"/>
      <c r="AI318" s="293"/>
      <c r="AJ318" s="293"/>
      <c r="AK318" s="293"/>
      <c r="AL318" s="293"/>
      <c r="AM318" s="293"/>
      <c r="AN318" s="293"/>
      <c r="AO318" s="730"/>
      <c r="AP318" s="293"/>
      <c r="AQ318" s="293"/>
      <c r="AR318" s="293"/>
      <c r="AS318" s="293"/>
      <c r="AT318" s="293"/>
      <c r="AU318" s="167"/>
      <c r="AV318" s="167"/>
      <c r="AW318" s="167"/>
      <c r="AX318" s="167"/>
      <c r="AY318" s="167"/>
      <c r="AZ318" s="167"/>
      <c r="BA318" s="167"/>
      <c r="BB318" s="167"/>
      <c r="BC318" s="167"/>
      <c r="BD318" s="167"/>
      <c r="BE318" s="167"/>
      <c r="BF318" s="167"/>
      <c r="BG318" s="167"/>
      <c r="BH318" s="167"/>
      <c r="BI318" s="167"/>
    </row>
    <row r="319" ht="14.25" customHeight="1">
      <c r="M319" s="178"/>
      <c r="N319" s="178"/>
      <c r="O319" s="178"/>
      <c r="X319" s="292"/>
      <c r="Y319" s="293"/>
      <c r="Z319" s="293"/>
      <c r="AA319" s="293"/>
      <c r="AB319" s="293"/>
      <c r="AC319" s="293"/>
      <c r="AD319" s="293"/>
      <c r="AE319" s="293"/>
      <c r="AF319" s="293"/>
      <c r="AG319" s="293"/>
      <c r="AH319" s="293"/>
      <c r="AI319" s="293"/>
      <c r="AJ319" s="293"/>
      <c r="AK319" s="293"/>
      <c r="AL319" s="293"/>
      <c r="AM319" s="293"/>
      <c r="AN319" s="293"/>
      <c r="AO319" s="730"/>
      <c r="AP319" s="293"/>
      <c r="AQ319" s="293"/>
      <c r="AR319" s="293"/>
      <c r="AS319" s="293"/>
      <c r="AT319" s="293"/>
      <c r="AU319" s="167"/>
      <c r="AV319" s="167"/>
      <c r="AW319" s="167"/>
      <c r="AX319" s="167"/>
      <c r="AY319" s="167"/>
      <c r="AZ319" s="167"/>
      <c r="BA319" s="167"/>
      <c r="BB319" s="167"/>
      <c r="BC319" s="167"/>
      <c r="BD319" s="167"/>
      <c r="BE319" s="167"/>
      <c r="BF319" s="167"/>
      <c r="BG319" s="167"/>
      <c r="BH319" s="167"/>
      <c r="BI319" s="167"/>
    </row>
    <row r="320" ht="14.25" customHeight="1">
      <c r="M320" s="178"/>
      <c r="N320" s="178"/>
      <c r="O320" s="178"/>
      <c r="X320" s="292"/>
      <c r="Y320" s="293"/>
      <c r="Z320" s="293"/>
      <c r="AA320" s="293"/>
      <c r="AB320" s="293"/>
      <c r="AC320" s="293"/>
      <c r="AD320" s="293"/>
      <c r="AE320" s="293"/>
      <c r="AF320" s="293"/>
      <c r="AG320" s="293"/>
      <c r="AH320" s="293"/>
      <c r="AI320" s="293"/>
      <c r="AJ320" s="293"/>
      <c r="AK320" s="293"/>
      <c r="AL320" s="293"/>
      <c r="AM320" s="293"/>
      <c r="AN320" s="293"/>
      <c r="AO320" s="730"/>
      <c r="AP320" s="293"/>
      <c r="AQ320" s="293"/>
      <c r="AR320" s="293"/>
      <c r="AS320" s="293"/>
      <c r="AT320" s="293"/>
      <c r="AU320" s="167"/>
      <c r="AV320" s="167"/>
      <c r="AW320" s="167"/>
      <c r="AX320" s="167"/>
      <c r="AY320" s="167"/>
      <c r="AZ320" s="167"/>
      <c r="BA320" s="167"/>
      <c r="BB320" s="167"/>
      <c r="BC320" s="167"/>
      <c r="BD320" s="167"/>
      <c r="BE320" s="167"/>
      <c r="BF320" s="167"/>
      <c r="BG320" s="167"/>
      <c r="BH320" s="167"/>
      <c r="BI320" s="167"/>
    </row>
    <row r="321" ht="14.25" customHeight="1">
      <c r="M321" s="178"/>
      <c r="N321" s="178"/>
      <c r="O321" s="178"/>
      <c r="X321" s="292"/>
      <c r="Y321" s="293"/>
      <c r="Z321" s="293"/>
      <c r="AA321" s="293"/>
      <c r="AB321" s="293"/>
      <c r="AC321" s="293"/>
      <c r="AD321" s="293"/>
      <c r="AE321" s="293"/>
      <c r="AF321" s="293"/>
      <c r="AG321" s="293"/>
      <c r="AH321" s="293"/>
      <c r="AI321" s="293"/>
      <c r="AJ321" s="293"/>
      <c r="AK321" s="293"/>
      <c r="AL321" s="293"/>
      <c r="AM321" s="293"/>
      <c r="AN321" s="293"/>
      <c r="AO321" s="730"/>
      <c r="AP321" s="293"/>
      <c r="AQ321" s="293"/>
      <c r="AR321" s="293"/>
      <c r="AS321" s="293"/>
      <c r="AT321" s="293"/>
      <c r="AU321" s="167"/>
      <c r="AV321" s="167"/>
      <c r="AW321" s="167"/>
      <c r="AX321" s="167"/>
      <c r="AY321" s="167"/>
      <c r="AZ321" s="167"/>
      <c r="BA321" s="167"/>
      <c r="BB321" s="167"/>
      <c r="BC321" s="167"/>
      <c r="BD321" s="167"/>
      <c r="BE321" s="167"/>
      <c r="BF321" s="167"/>
      <c r="BG321" s="167"/>
      <c r="BH321" s="167"/>
      <c r="BI321" s="167"/>
    </row>
    <row r="322" ht="14.25" customHeight="1">
      <c r="M322" s="178"/>
      <c r="N322" s="178"/>
      <c r="O322" s="178"/>
      <c r="X322" s="292"/>
      <c r="Y322" s="293"/>
      <c r="Z322" s="293"/>
      <c r="AA322" s="293"/>
      <c r="AB322" s="293"/>
      <c r="AC322" s="293"/>
      <c r="AD322" s="293"/>
      <c r="AE322" s="293"/>
      <c r="AF322" s="293"/>
      <c r="AG322" s="293"/>
      <c r="AH322" s="293"/>
      <c r="AI322" s="293"/>
      <c r="AJ322" s="293"/>
      <c r="AK322" s="293"/>
      <c r="AL322" s="293"/>
      <c r="AM322" s="293"/>
      <c r="AN322" s="293"/>
      <c r="AO322" s="730"/>
      <c r="AP322" s="293"/>
      <c r="AQ322" s="293"/>
      <c r="AR322" s="293"/>
      <c r="AS322" s="293"/>
      <c r="AT322" s="293"/>
      <c r="AU322" s="167"/>
      <c r="AV322" s="167"/>
      <c r="AW322" s="167"/>
      <c r="AX322" s="167"/>
      <c r="AY322" s="167"/>
      <c r="AZ322" s="167"/>
      <c r="BA322" s="167"/>
      <c r="BB322" s="167"/>
      <c r="BC322" s="167"/>
      <c r="BD322" s="167"/>
      <c r="BE322" s="167"/>
      <c r="BF322" s="167"/>
      <c r="BG322" s="167"/>
      <c r="BH322" s="167"/>
      <c r="BI322" s="167"/>
    </row>
    <row r="323" ht="14.25" customHeight="1">
      <c r="M323" s="178"/>
      <c r="N323" s="178"/>
      <c r="O323" s="178"/>
      <c r="X323" s="292"/>
      <c r="Y323" s="293"/>
      <c r="Z323" s="293"/>
      <c r="AA323" s="293"/>
      <c r="AB323" s="293"/>
      <c r="AC323" s="293"/>
      <c r="AD323" s="293"/>
      <c r="AE323" s="293"/>
      <c r="AF323" s="293"/>
      <c r="AG323" s="293"/>
      <c r="AH323" s="293"/>
      <c r="AI323" s="293"/>
      <c r="AJ323" s="293"/>
      <c r="AK323" s="293"/>
      <c r="AL323" s="293"/>
      <c r="AM323" s="293"/>
      <c r="AN323" s="293"/>
      <c r="AO323" s="730"/>
      <c r="AP323" s="293"/>
      <c r="AQ323" s="293"/>
      <c r="AR323" s="293"/>
      <c r="AS323" s="293"/>
      <c r="AT323" s="293"/>
      <c r="AU323" s="167"/>
      <c r="AV323" s="167"/>
      <c r="AW323" s="167"/>
      <c r="AX323" s="167"/>
      <c r="AY323" s="167"/>
      <c r="AZ323" s="167"/>
      <c r="BA323" s="167"/>
      <c r="BB323" s="167"/>
      <c r="BC323" s="167"/>
      <c r="BD323" s="167"/>
      <c r="BE323" s="167"/>
      <c r="BF323" s="167"/>
      <c r="BG323" s="167"/>
      <c r="BH323" s="167"/>
      <c r="BI323" s="167"/>
    </row>
    <row r="324" ht="14.25" customHeight="1">
      <c r="M324" s="178"/>
      <c r="N324" s="178"/>
      <c r="O324" s="178"/>
      <c r="X324" s="292"/>
      <c r="Y324" s="293"/>
      <c r="Z324" s="293"/>
      <c r="AA324" s="293"/>
      <c r="AB324" s="293"/>
      <c r="AC324" s="293"/>
      <c r="AD324" s="293"/>
      <c r="AE324" s="293"/>
      <c r="AF324" s="293"/>
      <c r="AG324" s="293"/>
      <c r="AH324" s="293"/>
      <c r="AI324" s="293"/>
      <c r="AJ324" s="293"/>
      <c r="AK324" s="293"/>
      <c r="AL324" s="293"/>
      <c r="AM324" s="293"/>
      <c r="AN324" s="293"/>
      <c r="AO324" s="730"/>
      <c r="AP324" s="293"/>
      <c r="AQ324" s="293"/>
      <c r="AR324" s="293"/>
      <c r="AS324" s="293"/>
      <c r="AT324" s="293"/>
      <c r="AU324" s="167"/>
      <c r="AV324" s="167"/>
      <c r="AW324" s="167"/>
      <c r="AX324" s="167"/>
      <c r="AY324" s="167"/>
      <c r="AZ324" s="167"/>
      <c r="BA324" s="167"/>
      <c r="BB324" s="167"/>
      <c r="BC324" s="167"/>
      <c r="BD324" s="167"/>
      <c r="BE324" s="167"/>
      <c r="BF324" s="167"/>
      <c r="BG324" s="167"/>
      <c r="BH324" s="167"/>
      <c r="BI324" s="167"/>
    </row>
    <row r="325" ht="14.25" customHeight="1">
      <c r="M325" s="178"/>
      <c r="N325" s="178"/>
      <c r="O325" s="178"/>
      <c r="X325" s="292"/>
      <c r="Y325" s="293"/>
      <c r="Z325" s="293"/>
      <c r="AA325" s="293"/>
      <c r="AB325" s="293"/>
      <c r="AC325" s="293"/>
      <c r="AD325" s="293"/>
      <c r="AE325" s="293"/>
      <c r="AF325" s="293"/>
      <c r="AG325" s="293"/>
      <c r="AH325" s="293"/>
      <c r="AI325" s="293"/>
      <c r="AJ325" s="293"/>
      <c r="AK325" s="293"/>
      <c r="AL325" s="293"/>
      <c r="AM325" s="293"/>
      <c r="AN325" s="293"/>
      <c r="AO325" s="730"/>
      <c r="AP325" s="293"/>
      <c r="AQ325" s="293"/>
      <c r="AR325" s="293"/>
      <c r="AS325" s="293"/>
      <c r="AT325" s="293"/>
      <c r="AU325" s="167"/>
      <c r="AV325" s="167"/>
      <c r="AW325" s="167"/>
      <c r="AX325" s="167"/>
      <c r="AY325" s="167"/>
      <c r="AZ325" s="167"/>
      <c r="BA325" s="167"/>
      <c r="BB325" s="167"/>
      <c r="BC325" s="167"/>
      <c r="BD325" s="167"/>
      <c r="BE325" s="167"/>
      <c r="BF325" s="167"/>
      <c r="BG325" s="167"/>
      <c r="BH325" s="167"/>
      <c r="BI325" s="167"/>
    </row>
    <row r="326" ht="14.25" customHeight="1">
      <c r="M326" s="178"/>
      <c r="N326" s="178"/>
      <c r="O326" s="178"/>
      <c r="X326" s="292"/>
      <c r="Y326" s="293"/>
      <c r="Z326" s="293"/>
      <c r="AA326" s="293"/>
      <c r="AB326" s="293"/>
      <c r="AC326" s="293"/>
      <c r="AD326" s="293"/>
      <c r="AE326" s="293"/>
      <c r="AF326" s="293"/>
      <c r="AG326" s="293"/>
      <c r="AH326" s="293"/>
      <c r="AI326" s="293"/>
      <c r="AJ326" s="293"/>
      <c r="AK326" s="293"/>
      <c r="AL326" s="293"/>
      <c r="AM326" s="293"/>
      <c r="AN326" s="293"/>
      <c r="AO326" s="730"/>
      <c r="AP326" s="293"/>
      <c r="AQ326" s="293"/>
      <c r="AR326" s="293"/>
      <c r="AS326" s="293"/>
      <c r="AT326" s="293"/>
      <c r="AU326" s="167"/>
      <c r="AV326" s="167"/>
      <c r="AW326" s="167"/>
      <c r="AX326" s="167"/>
      <c r="AY326" s="167"/>
      <c r="AZ326" s="167"/>
      <c r="BA326" s="167"/>
      <c r="BB326" s="167"/>
      <c r="BC326" s="167"/>
      <c r="BD326" s="167"/>
      <c r="BE326" s="167"/>
      <c r="BF326" s="167"/>
      <c r="BG326" s="167"/>
      <c r="BH326" s="167"/>
      <c r="BI326" s="167"/>
    </row>
    <row r="327" ht="14.25" customHeight="1">
      <c r="M327" s="178"/>
      <c r="N327" s="178"/>
      <c r="O327" s="178"/>
      <c r="X327" s="292"/>
      <c r="Y327" s="293"/>
      <c r="Z327" s="293"/>
      <c r="AA327" s="293"/>
      <c r="AB327" s="293"/>
      <c r="AC327" s="293"/>
      <c r="AD327" s="293"/>
      <c r="AE327" s="293"/>
      <c r="AF327" s="293"/>
      <c r="AG327" s="293"/>
      <c r="AH327" s="293"/>
      <c r="AI327" s="293"/>
      <c r="AJ327" s="293"/>
      <c r="AK327" s="293"/>
      <c r="AL327" s="293"/>
      <c r="AM327" s="293"/>
      <c r="AN327" s="293"/>
      <c r="AO327" s="730"/>
      <c r="AP327" s="293"/>
      <c r="AQ327" s="293"/>
      <c r="AR327" s="293"/>
      <c r="AS327" s="293"/>
      <c r="AT327" s="293"/>
      <c r="AU327" s="167"/>
      <c r="AV327" s="167"/>
      <c r="AW327" s="167"/>
      <c r="AX327" s="167"/>
      <c r="AY327" s="167"/>
      <c r="AZ327" s="167"/>
      <c r="BA327" s="167"/>
      <c r="BB327" s="167"/>
      <c r="BC327" s="167"/>
      <c r="BD327" s="167"/>
      <c r="BE327" s="167"/>
      <c r="BF327" s="167"/>
      <c r="BG327" s="167"/>
      <c r="BH327" s="167"/>
      <c r="BI327" s="167"/>
    </row>
    <row r="328" ht="14.25" customHeight="1">
      <c r="M328" s="178"/>
      <c r="N328" s="178"/>
      <c r="O328" s="178"/>
      <c r="X328" s="292"/>
      <c r="Y328" s="293"/>
      <c r="Z328" s="293"/>
      <c r="AA328" s="293"/>
      <c r="AB328" s="293"/>
      <c r="AC328" s="293"/>
      <c r="AD328" s="293"/>
      <c r="AE328" s="293"/>
      <c r="AF328" s="293"/>
      <c r="AG328" s="293"/>
      <c r="AH328" s="293"/>
      <c r="AI328" s="293"/>
      <c r="AJ328" s="293"/>
      <c r="AK328" s="293"/>
      <c r="AL328" s="293"/>
      <c r="AM328" s="293"/>
      <c r="AN328" s="293"/>
      <c r="AO328" s="730"/>
      <c r="AP328" s="293"/>
      <c r="AQ328" s="293"/>
      <c r="AR328" s="293"/>
      <c r="AS328" s="293"/>
      <c r="AT328" s="293"/>
      <c r="AU328" s="167"/>
      <c r="AV328" s="167"/>
      <c r="AW328" s="167"/>
      <c r="AX328" s="167"/>
      <c r="AY328" s="167"/>
      <c r="AZ328" s="167"/>
      <c r="BA328" s="167"/>
      <c r="BB328" s="167"/>
      <c r="BC328" s="167"/>
      <c r="BD328" s="167"/>
      <c r="BE328" s="167"/>
      <c r="BF328" s="167"/>
      <c r="BG328" s="167"/>
      <c r="BH328" s="167"/>
      <c r="BI328" s="167"/>
    </row>
    <row r="329" ht="14.25" customHeight="1">
      <c r="M329" s="178"/>
      <c r="N329" s="178"/>
      <c r="O329" s="178"/>
      <c r="X329" s="292"/>
      <c r="Y329" s="293"/>
      <c r="Z329" s="293"/>
      <c r="AA329" s="293"/>
      <c r="AB329" s="293"/>
      <c r="AC329" s="293"/>
      <c r="AD329" s="293"/>
      <c r="AE329" s="293"/>
      <c r="AF329" s="293"/>
      <c r="AG329" s="293"/>
      <c r="AH329" s="293"/>
      <c r="AI329" s="293"/>
      <c r="AJ329" s="293"/>
      <c r="AK329" s="293"/>
      <c r="AL329" s="293"/>
      <c r="AM329" s="293"/>
      <c r="AN329" s="293"/>
      <c r="AO329" s="730"/>
      <c r="AP329" s="293"/>
      <c r="AQ329" s="293"/>
      <c r="AR329" s="293"/>
      <c r="AS329" s="293"/>
      <c r="AT329" s="293"/>
      <c r="AU329" s="167"/>
      <c r="AV329" s="167"/>
      <c r="AW329" s="167"/>
      <c r="AX329" s="167"/>
      <c r="AY329" s="167"/>
      <c r="AZ329" s="167"/>
      <c r="BA329" s="167"/>
      <c r="BB329" s="167"/>
      <c r="BC329" s="167"/>
      <c r="BD329" s="167"/>
      <c r="BE329" s="167"/>
      <c r="BF329" s="167"/>
      <c r="BG329" s="167"/>
      <c r="BH329" s="167"/>
      <c r="BI329" s="167"/>
    </row>
    <row r="330" ht="14.25" customHeight="1">
      <c r="M330" s="178"/>
      <c r="N330" s="178"/>
      <c r="O330" s="178"/>
      <c r="X330" s="292"/>
      <c r="Y330" s="293"/>
      <c r="Z330" s="293"/>
      <c r="AA330" s="293"/>
      <c r="AB330" s="293"/>
      <c r="AC330" s="293"/>
      <c r="AD330" s="293"/>
      <c r="AE330" s="293"/>
      <c r="AF330" s="293"/>
      <c r="AG330" s="293"/>
      <c r="AH330" s="293"/>
      <c r="AI330" s="293"/>
      <c r="AJ330" s="293"/>
      <c r="AK330" s="293"/>
      <c r="AL330" s="293"/>
      <c r="AM330" s="293"/>
      <c r="AN330" s="293"/>
      <c r="AO330" s="730"/>
      <c r="AP330" s="293"/>
      <c r="AQ330" s="293"/>
      <c r="AR330" s="293"/>
      <c r="AS330" s="293"/>
      <c r="AT330" s="293"/>
      <c r="AU330" s="167"/>
      <c r="AV330" s="167"/>
      <c r="AW330" s="167"/>
      <c r="AX330" s="167"/>
      <c r="AY330" s="167"/>
      <c r="AZ330" s="167"/>
      <c r="BA330" s="167"/>
      <c r="BB330" s="167"/>
      <c r="BC330" s="167"/>
      <c r="BD330" s="167"/>
      <c r="BE330" s="167"/>
      <c r="BF330" s="167"/>
      <c r="BG330" s="167"/>
      <c r="BH330" s="167"/>
      <c r="BI330" s="167"/>
    </row>
    <row r="331" ht="14.25" customHeight="1">
      <c r="M331" s="178"/>
      <c r="N331" s="178"/>
      <c r="O331" s="178"/>
      <c r="X331" s="292"/>
      <c r="Y331" s="293"/>
      <c r="Z331" s="293"/>
      <c r="AA331" s="293"/>
      <c r="AB331" s="293"/>
      <c r="AC331" s="293"/>
      <c r="AD331" s="293"/>
      <c r="AE331" s="293"/>
      <c r="AF331" s="293"/>
      <c r="AG331" s="293"/>
      <c r="AH331" s="293"/>
      <c r="AI331" s="293"/>
      <c r="AJ331" s="293"/>
      <c r="AK331" s="293"/>
      <c r="AL331" s="293"/>
      <c r="AM331" s="293"/>
      <c r="AN331" s="293"/>
      <c r="AO331" s="730"/>
      <c r="AP331" s="293"/>
      <c r="AQ331" s="293"/>
      <c r="AR331" s="293"/>
      <c r="AS331" s="293"/>
      <c r="AT331" s="293"/>
      <c r="AU331" s="167"/>
      <c r="AV331" s="167"/>
      <c r="AW331" s="167"/>
      <c r="AX331" s="167"/>
      <c r="AY331" s="167"/>
      <c r="AZ331" s="167"/>
      <c r="BA331" s="167"/>
      <c r="BB331" s="167"/>
      <c r="BC331" s="167"/>
      <c r="BD331" s="167"/>
      <c r="BE331" s="167"/>
      <c r="BF331" s="167"/>
      <c r="BG331" s="167"/>
      <c r="BH331" s="167"/>
      <c r="BI331" s="167"/>
    </row>
    <row r="332" ht="14.25" customHeight="1">
      <c r="M332" s="178"/>
      <c r="N332" s="178"/>
      <c r="O332" s="178"/>
      <c r="X332" s="292"/>
      <c r="Y332" s="293"/>
      <c r="Z332" s="293"/>
      <c r="AA332" s="293"/>
      <c r="AB332" s="293"/>
      <c r="AC332" s="293"/>
      <c r="AD332" s="293"/>
      <c r="AE332" s="293"/>
      <c r="AF332" s="293"/>
      <c r="AG332" s="293"/>
      <c r="AH332" s="293"/>
      <c r="AI332" s="293"/>
      <c r="AJ332" s="293"/>
      <c r="AK332" s="293"/>
      <c r="AL332" s="293"/>
      <c r="AM332" s="293"/>
      <c r="AN332" s="293"/>
      <c r="AO332" s="730"/>
      <c r="AP332" s="293"/>
      <c r="AQ332" s="293"/>
      <c r="AR332" s="293"/>
      <c r="AS332" s="293"/>
      <c r="AT332" s="293"/>
      <c r="AU332" s="167"/>
      <c r="AV332" s="167"/>
      <c r="AW332" s="167"/>
      <c r="AX332" s="167"/>
      <c r="AY332" s="167"/>
      <c r="AZ332" s="167"/>
      <c r="BA332" s="167"/>
      <c r="BB332" s="167"/>
      <c r="BC332" s="167"/>
      <c r="BD332" s="167"/>
      <c r="BE332" s="167"/>
      <c r="BF332" s="167"/>
      <c r="BG332" s="167"/>
      <c r="BH332" s="167"/>
      <c r="BI332" s="167"/>
    </row>
    <row r="333" ht="14.25" customHeight="1">
      <c r="M333" s="178"/>
      <c r="N333" s="178"/>
      <c r="O333" s="178"/>
      <c r="X333" s="292"/>
      <c r="Y333" s="293"/>
      <c r="Z333" s="293"/>
      <c r="AA333" s="293"/>
      <c r="AB333" s="293"/>
      <c r="AC333" s="293"/>
      <c r="AD333" s="293"/>
      <c r="AE333" s="293"/>
      <c r="AF333" s="293"/>
      <c r="AG333" s="293"/>
      <c r="AH333" s="293"/>
      <c r="AI333" s="293"/>
      <c r="AJ333" s="293"/>
      <c r="AK333" s="293"/>
      <c r="AL333" s="293"/>
      <c r="AM333" s="293"/>
      <c r="AN333" s="293"/>
      <c r="AO333" s="730"/>
      <c r="AP333" s="293"/>
      <c r="AQ333" s="293"/>
      <c r="AR333" s="293"/>
      <c r="AS333" s="293"/>
      <c r="AT333" s="293"/>
      <c r="AU333" s="167"/>
      <c r="AV333" s="167"/>
      <c r="AW333" s="167"/>
      <c r="AX333" s="167"/>
      <c r="AY333" s="167"/>
      <c r="AZ333" s="167"/>
      <c r="BA333" s="167"/>
      <c r="BB333" s="167"/>
      <c r="BC333" s="167"/>
      <c r="BD333" s="167"/>
      <c r="BE333" s="167"/>
      <c r="BF333" s="167"/>
      <c r="BG333" s="167"/>
      <c r="BH333" s="167"/>
      <c r="BI333" s="167"/>
    </row>
    <row r="334" ht="14.25" customHeight="1">
      <c r="M334" s="178"/>
      <c r="N334" s="178"/>
      <c r="O334" s="178"/>
      <c r="X334" s="292"/>
      <c r="Y334" s="293"/>
      <c r="Z334" s="293"/>
      <c r="AA334" s="293"/>
      <c r="AB334" s="293"/>
      <c r="AC334" s="293"/>
      <c r="AD334" s="293"/>
      <c r="AE334" s="293"/>
      <c r="AF334" s="293"/>
      <c r="AG334" s="293"/>
      <c r="AH334" s="293"/>
      <c r="AI334" s="293"/>
      <c r="AJ334" s="293"/>
      <c r="AK334" s="293"/>
      <c r="AL334" s="293"/>
      <c r="AM334" s="293"/>
      <c r="AN334" s="293"/>
      <c r="AO334" s="730"/>
      <c r="AP334" s="293"/>
      <c r="AQ334" s="293"/>
      <c r="AR334" s="293"/>
      <c r="AS334" s="293"/>
      <c r="AT334" s="293"/>
      <c r="AU334" s="167"/>
      <c r="AV334" s="167"/>
      <c r="AW334" s="167"/>
      <c r="AX334" s="167"/>
      <c r="AY334" s="167"/>
      <c r="AZ334" s="167"/>
      <c r="BA334" s="167"/>
      <c r="BB334" s="167"/>
      <c r="BC334" s="167"/>
      <c r="BD334" s="167"/>
      <c r="BE334" s="167"/>
      <c r="BF334" s="167"/>
      <c r="BG334" s="167"/>
      <c r="BH334" s="167"/>
      <c r="BI334" s="167"/>
    </row>
    <row r="335" ht="14.25" customHeight="1">
      <c r="M335" s="178"/>
      <c r="N335" s="178"/>
      <c r="O335" s="178"/>
      <c r="X335" s="292"/>
      <c r="Y335" s="293"/>
      <c r="Z335" s="293"/>
      <c r="AA335" s="293"/>
      <c r="AB335" s="293"/>
      <c r="AC335" s="293"/>
      <c r="AD335" s="293"/>
      <c r="AE335" s="293"/>
      <c r="AF335" s="293"/>
      <c r="AG335" s="293"/>
      <c r="AH335" s="293"/>
      <c r="AI335" s="293"/>
      <c r="AJ335" s="293"/>
      <c r="AK335" s="293"/>
      <c r="AL335" s="293"/>
      <c r="AM335" s="293"/>
      <c r="AN335" s="293"/>
      <c r="AO335" s="730"/>
      <c r="AP335" s="293"/>
      <c r="AQ335" s="293"/>
      <c r="AR335" s="293"/>
      <c r="AS335" s="293"/>
      <c r="AT335" s="293"/>
      <c r="AU335" s="167"/>
      <c r="AV335" s="167"/>
      <c r="AW335" s="167"/>
      <c r="AX335" s="167"/>
      <c r="AY335" s="167"/>
      <c r="AZ335" s="167"/>
      <c r="BA335" s="167"/>
      <c r="BB335" s="167"/>
      <c r="BC335" s="167"/>
      <c r="BD335" s="167"/>
      <c r="BE335" s="167"/>
      <c r="BF335" s="167"/>
      <c r="BG335" s="167"/>
      <c r="BH335" s="167"/>
      <c r="BI335" s="167"/>
    </row>
    <row r="336" ht="14.25" customHeight="1">
      <c r="M336" s="178"/>
      <c r="N336" s="178"/>
      <c r="O336" s="178"/>
      <c r="X336" s="292"/>
      <c r="Y336" s="293"/>
      <c r="Z336" s="293"/>
      <c r="AA336" s="293"/>
      <c r="AB336" s="293"/>
      <c r="AC336" s="293"/>
      <c r="AD336" s="293"/>
      <c r="AE336" s="293"/>
      <c r="AF336" s="293"/>
      <c r="AG336" s="293"/>
      <c r="AH336" s="293"/>
      <c r="AI336" s="293"/>
      <c r="AJ336" s="293"/>
      <c r="AK336" s="293"/>
      <c r="AL336" s="293"/>
      <c r="AM336" s="293"/>
      <c r="AN336" s="293"/>
      <c r="AO336" s="730"/>
      <c r="AP336" s="293"/>
      <c r="AQ336" s="293"/>
      <c r="AR336" s="293"/>
      <c r="AS336" s="293"/>
      <c r="AT336" s="293"/>
      <c r="AU336" s="167"/>
      <c r="AV336" s="167"/>
      <c r="AW336" s="167"/>
      <c r="AX336" s="167"/>
      <c r="AY336" s="167"/>
      <c r="AZ336" s="167"/>
      <c r="BA336" s="167"/>
      <c r="BB336" s="167"/>
      <c r="BC336" s="167"/>
      <c r="BD336" s="167"/>
      <c r="BE336" s="167"/>
      <c r="BF336" s="167"/>
      <c r="BG336" s="167"/>
      <c r="BH336" s="167"/>
      <c r="BI336" s="167"/>
    </row>
    <row r="337" ht="14.25" customHeight="1">
      <c r="M337" s="178"/>
      <c r="N337" s="178"/>
      <c r="O337" s="178"/>
      <c r="X337" s="292"/>
      <c r="Y337" s="293"/>
      <c r="Z337" s="293"/>
      <c r="AA337" s="293"/>
      <c r="AB337" s="293"/>
      <c r="AC337" s="293"/>
      <c r="AD337" s="293"/>
      <c r="AE337" s="293"/>
      <c r="AF337" s="293"/>
      <c r="AG337" s="293"/>
      <c r="AH337" s="293"/>
      <c r="AI337" s="293"/>
      <c r="AJ337" s="293"/>
      <c r="AK337" s="293"/>
      <c r="AL337" s="293"/>
      <c r="AM337" s="293"/>
      <c r="AN337" s="293"/>
      <c r="AO337" s="730"/>
      <c r="AP337" s="293"/>
      <c r="AQ337" s="293"/>
      <c r="AR337" s="293"/>
      <c r="AS337" s="293"/>
      <c r="AT337" s="293"/>
      <c r="AU337" s="167"/>
      <c r="AV337" s="167"/>
      <c r="AW337" s="167"/>
      <c r="AX337" s="167"/>
      <c r="AY337" s="167"/>
      <c r="AZ337" s="167"/>
      <c r="BA337" s="167"/>
      <c r="BB337" s="167"/>
      <c r="BC337" s="167"/>
      <c r="BD337" s="167"/>
      <c r="BE337" s="167"/>
      <c r="BF337" s="167"/>
      <c r="BG337" s="167"/>
      <c r="BH337" s="167"/>
      <c r="BI337" s="167"/>
    </row>
    <row r="338" ht="14.25" customHeight="1">
      <c r="M338" s="178"/>
      <c r="N338" s="178"/>
      <c r="O338" s="178"/>
      <c r="X338" s="292"/>
      <c r="Y338" s="293"/>
      <c r="Z338" s="293"/>
      <c r="AA338" s="293"/>
      <c r="AB338" s="293"/>
      <c r="AC338" s="293"/>
      <c r="AD338" s="293"/>
      <c r="AE338" s="293"/>
      <c r="AF338" s="293"/>
      <c r="AG338" s="293"/>
      <c r="AH338" s="293"/>
      <c r="AI338" s="293"/>
      <c r="AJ338" s="293"/>
      <c r="AK338" s="293"/>
      <c r="AL338" s="293"/>
      <c r="AM338" s="293"/>
      <c r="AN338" s="293"/>
      <c r="AO338" s="730"/>
      <c r="AP338" s="293"/>
      <c r="AQ338" s="293"/>
      <c r="AR338" s="293"/>
      <c r="AS338" s="293"/>
      <c r="AT338" s="293"/>
      <c r="AU338" s="167"/>
      <c r="AV338" s="167"/>
      <c r="AW338" s="167"/>
      <c r="AX338" s="167"/>
      <c r="AY338" s="167"/>
      <c r="AZ338" s="167"/>
      <c r="BA338" s="167"/>
      <c r="BB338" s="167"/>
      <c r="BC338" s="167"/>
      <c r="BD338" s="167"/>
      <c r="BE338" s="167"/>
      <c r="BF338" s="167"/>
      <c r="BG338" s="167"/>
      <c r="BH338" s="167"/>
      <c r="BI338" s="167"/>
    </row>
    <row r="339" ht="14.25" customHeight="1">
      <c r="M339" s="178"/>
      <c r="N339" s="178"/>
      <c r="O339" s="178"/>
      <c r="X339" s="292"/>
      <c r="Y339" s="293"/>
      <c r="Z339" s="293"/>
      <c r="AA339" s="293"/>
      <c r="AB339" s="293"/>
      <c r="AC339" s="293"/>
      <c r="AD339" s="293"/>
      <c r="AE339" s="293"/>
      <c r="AF339" s="293"/>
      <c r="AG339" s="293"/>
      <c r="AH339" s="293"/>
      <c r="AI339" s="293"/>
      <c r="AJ339" s="293"/>
      <c r="AK339" s="293"/>
      <c r="AL339" s="293"/>
      <c r="AM339" s="293"/>
      <c r="AN339" s="293"/>
      <c r="AO339" s="730"/>
      <c r="AP339" s="293"/>
      <c r="AQ339" s="293"/>
      <c r="AR339" s="293"/>
      <c r="AS339" s="293"/>
      <c r="AT339" s="293"/>
      <c r="AU339" s="167"/>
      <c r="AV339" s="167"/>
      <c r="AW339" s="167"/>
      <c r="AX339" s="167"/>
      <c r="AY339" s="167"/>
      <c r="AZ339" s="167"/>
      <c r="BA339" s="167"/>
      <c r="BB339" s="167"/>
      <c r="BC339" s="167"/>
      <c r="BD339" s="167"/>
      <c r="BE339" s="167"/>
      <c r="BF339" s="167"/>
      <c r="BG339" s="167"/>
      <c r="BH339" s="167"/>
      <c r="BI339" s="167"/>
    </row>
    <row r="340" ht="14.25" customHeight="1">
      <c r="M340" s="178"/>
      <c r="N340" s="178"/>
      <c r="O340" s="178"/>
      <c r="X340" s="292"/>
      <c r="Y340" s="293"/>
      <c r="Z340" s="293"/>
      <c r="AA340" s="293"/>
      <c r="AB340" s="293"/>
      <c r="AC340" s="293"/>
      <c r="AD340" s="293"/>
      <c r="AE340" s="293"/>
      <c r="AF340" s="293"/>
      <c r="AG340" s="293"/>
      <c r="AH340" s="293"/>
      <c r="AI340" s="293"/>
      <c r="AJ340" s="293"/>
      <c r="AK340" s="293"/>
      <c r="AL340" s="293"/>
      <c r="AM340" s="293"/>
      <c r="AN340" s="293"/>
      <c r="AO340" s="730"/>
      <c r="AP340" s="293"/>
      <c r="AQ340" s="293"/>
      <c r="AR340" s="293"/>
      <c r="AS340" s="293"/>
      <c r="AT340" s="293"/>
      <c r="AU340" s="167"/>
      <c r="AV340" s="167"/>
      <c r="AW340" s="167"/>
      <c r="AX340" s="167"/>
      <c r="AY340" s="167"/>
      <c r="AZ340" s="167"/>
      <c r="BA340" s="167"/>
      <c r="BB340" s="167"/>
      <c r="BC340" s="167"/>
      <c r="BD340" s="167"/>
      <c r="BE340" s="167"/>
      <c r="BF340" s="167"/>
      <c r="BG340" s="167"/>
      <c r="BH340" s="167"/>
      <c r="BI340" s="167"/>
    </row>
    <row r="341" ht="14.25" customHeight="1">
      <c r="M341" s="178"/>
      <c r="N341" s="178"/>
      <c r="O341" s="178"/>
      <c r="X341" s="292"/>
      <c r="Y341" s="293"/>
      <c r="Z341" s="293"/>
      <c r="AA341" s="293"/>
      <c r="AB341" s="293"/>
      <c r="AC341" s="293"/>
      <c r="AD341" s="293"/>
      <c r="AE341" s="293"/>
      <c r="AF341" s="293"/>
      <c r="AG341" s="293"/>
      <c r="AH341" s="293"/>
      <c r="AI341" s="293"/>
      <c r="AJ341" s="293"/>
      <c r="AK341" s="293"/>
      <c r="AL341" s="293"/>
      <c r="AM341" s="293"/>
      <c r="AN341" s="293"/>
      <c r="AO341" s="730"/>
      <c r="AP341" s="293"/>
      <c r="AQ341" s="293"/>
      <c r="AR341" s="293"/>
      <c r="AS341" s="293"/>
      <c r="AT341" s="293"/>
      <c r="AU341" s="167"/>
      <c r="AV341" s="167"/>
      <c r="AW341" s="167"/>
      <c r="AX341" s="167"/>
      <c r="AY341" s="167"/>
      <c r="AZ341" s="167"/>
      <c r="BA341" s="167"/>
      <c r="BB341" s="167"/>
      <c r="BC341" s="167"/>
      <c r="BD341" s="167"/>
      <c r="BE341" s="167"/>
      <c r="BF341" s="167"/>
      <c r="BG341" s="167"/>
      <c r="BH341" s="167"/>
      <c r="BI341" s="167"/>
    </row>
    <row r="342" ht="14.25" customHeight="1">
      <c r="M342" s="178"/>
      <c r="N342" s="178"/>
      <c r="O342" s="178"/>
      <c r="X342" s="292"/>
      <c r="Y342" s="293"/>
      <c r="Z342" s="293"/>
      <c r="AA342" s="293"/>
      <c r="AB342" s="293"/>
      <c r="AC342" s="293"/>
      <c r="AD342" s="293"/>
      <c r="AE342" s="293"/>
      <c r="AF342" s="293"/>
      <c r="AG342" s="293"/>
      <c r="AH342" s="293"/>
      <c r="AI342" s="293"/>
      <c r="AJ342" s="293"/>
      <c r="AK342" s="293"/>
      <c r="AL342" s="293"/>
      <c r="AM342" s="293"/>
      <c r="AN342" s="293"/>
      <c r="AO342" s="730"/>
      <c r="AP342" s="293"/>
      <c r="AQ342" s="293"/>
      <c r="AR342" s="293"/>
      <c r="AS342" s="293"/>
      <c r="AT342" s="293"/>
      <c r="AU342" s="167"/>
      <c r="AV342" s="167"/>
      <c r="AW342" s="167"/>
      <c r="AX342" s="167"/>
      <c r="AY342" s="167"/>
      <c r="AZ342" s="167"/>
      <c r="BA342" s="167"/>
      <c r="BB342" s="167"/>
      <c r="BC342" s="167"/>
      <c r="BD342" s="167"/>
      <c r="BE342" s="167"/>
      <c r="BF342" s="167"/>
      <c r="BG342" s="167"/>
      <c r="BH342" s="167"/>
      <c r="BI342" s="167"/>
    </row>
    <row r="343" ht="14.25" customHeight="1">
      <c r="M343" s="178"/>
      <c r="N343" s="178"/>
      <c r="O343" s="178"/>
      <c r="X343" s="292"/>
      <c r="Y343" s="293"/>
      <c r="Z343" s="293"/>
      <c r="AA343" s="293"/>
      <c r="AB343" s="293"/>
      <c r="AC343" s="293"/>
      <c r="AD343" s="293"/>
      <c r="AE343" s="293"/>
      <c r="AF343" s="293"/>
      <c r="AG343" s="293"/>
      <c r="AH343" s="293"/>
      <c r="AI343" s="293"/>
      <c r="AJ343" s="293"/>
      <c r="AK343" s="293"/>
      <c r="AL343" s="293"/>
      <c r="AM343" s="293"/>
      <c r="AN343" s="293"/>
      <c r="AO343" s="730"/>
      <c r="AP343" s="293"/>
      <c r="AQ343" s="293"/>
      <c r="AR343" s="293"/>
      <c r="AS343" s="293"/>
      <c r="AT343" s="293"/>
      <c r="AU343" s="167"/>
      <c r="AV343" s="167"/>
      <c r="AW343" s="167"/>
      <c r="AX343" s="167"/>
      <c r="AY343" s="167"/>
      <c r="AZ343" s="167"/>
      <c r="BA343" s="167"/>
      <c r="BB343" s="167"/>
      <c r="BC343" s="167"/>
      <c r="BD343" s="167"/>
      <c r="BE343" s="167"/>
      <c r="BF343" s="167"/>
      <c r="BG343" s="167"/>
      <c r="BH343" s="167"/>
      <c r="BI343" s="167"/>
    </row>
    <row r="344" ht="14.25" customHeight="1">
      <c r="M344" s="178"/>
      <c r="N344" s="178"/>
      <c r="O344" s="178"/>
      <c r="X344" s="292"/>
      <c r="Y344" s="293"/>
      <c r="Z344" s="293"/>
      <c r="AA344" s="293"/>
      <c r="AB344" s="293"/>
      <c r="AC344" s="293"/>
      <c r="AD344" s="293"/>
      <c r="AE344" s="293"/>
      <c r="AF344" s="293"/>
      <c r="AG344" s="293"/>
      <c r="AH344" s="293"/>
      <c r="AI344" s="293"/>
      <c r="AJ344" s="293"/>
      <c r="AK344" s="293"/>
      <c r="AL344" s="293"/>
      <c r="AM344" s="293"/>
      <c r="AN344" s="293"/>
      <c r="AO344" s="730"/>
      <c r="AP344" s="293"/>
      <c r="AQ344" s="293"/>
      <c r="AR344" s="293"/>
      <c r="AS344" s="293"/>
      <c r="AT344" s="293"/>
      <c r="AU344" s="167"/>
      <c r="AV344" s="167"/>
      <c r="AW344" s="167"/>
      <c r="AX344" s="167"/>
      <c r="AY344" s="167"/>
      <c r="AZ344" s="167"/>
      <c r="BA344" s="167"/>
      <c r="BB344" s="167"/>
      <c r="BC344" s="167"/>
      <c r="BD344" s="167"/>
      <c r="BE344" s="167"/>
      <c r="BF344" s="167"/>
      <c r="BG344" s="167"/>
      <c r="BH344" s="167"/>
      <c r="BI344" s="167"/>
    </row>
    <row r="345" ht="14.25" customHeight="1">
      <c r="M345" s="178"/>
      <c r="N345" s="178"/>
      <c r="O345" s="178"/>
      <c r="X345" s="292"/>
      <c r="Y345" s="293"/>
      <c r="Z345" s="293"/>
      <c r="AA345" s="293"/>
      <c r="AB345" s="293"/>
      <c r="AC345" s="293"/>
      <c r="AD345" s="293"/>
      <c r="AE345" s="293"/>
      <c r="AF345" s="293"/>
      <c r="AG345" s="293"/>
      <c r="AH345" s="293"/>
      <c r="AI345" s="293"/>
      <c r="AJ345" s="293"/>
      <c r="AK345" s="293"/>
      <c r="AL345" s="293"/>
      <c r="AM345" s="293"/>
      <c r="AN345" s="293"/>
      <c r="AO345" s="730"/>
      <c r="AP345" s="293"/>
      <c r="AQ345" s="293"/>
      <c r="AR345" s="293"/>
      <c r="AS345" s="293"/>
      <c r="AT345" s="293"/>
      <c r="AU345" s="167"/>
      <c r="AV345" s="167"/>
      <c r="AW345" s="167"/>
      <c r="AX345" s="167"/>
      <c r="AY345" s="167"/>
      <c r="AZ345" s="167"/>
      <c r="BA345" s="167"/>
      <c r="BB345" s="167"/>
      <c r="BC345" s="167"/>
      <c r="BD345" s="167"/>
      <c r="BE345" s="167"/>
      <c r="BF345" s="167"/>
      <c r="BG345" s="167"/>
      <c r="BH345" s="167"/>
      <c r="BI345" s="167"/>
    </row>
    <row r="346" ht="14.25" customHeight="1">
      <c r="M346" s="178"/>
      <c r="N346" s="178"/>
      <c r="O346" s="178"/>
      <c r="X346" s="292"/>
      <c r="Y346" s="293"/>
      <c r="Z346" s="293"/>
      <c r="AA346" s="293"/>
      <c r="AB346" s="293"/>
      <c r="AC346" s="293"/>
      <c r="AD346" s="293"/>
      <c r="AE346" s="293"/>
      <c r="AF346" s="293"/>
      <c r="AG346" s="293"/>
      <c r="AH346" s="293"/>
      <c r="AI346" s="293"/>
      <c r="AJ346" s="293"/>
      <c r="AK346" s="293"/>
      <c r="AL346" s="293"/>
      <c r="AM346" s="293"/>
      <c r="AN346" s="293"/>
      <c r="AO346" s="730"/>
      <c r="AP346" s="293"/>
      <c r="AQ346" s="293"/>
      <c r="AR346" s="293"/>
      <c r="AS346" s="293"/>
      <c r="AT346" s="293"/>
      <c r="AU346" s="167"/>
      <c r="AV346" s="167"/>
      <c r="AW346" s="167"/>
      <c r="AX346" s="167"/>
      <c r="AY346" s="167"/>
      <c r="AZ346" s="167"/>
      <c r="BA346" s="167"/>
      <c r="BB346" s="167"/>
      <c r="BC346" s="167"/>
      <c r="BD346" s="167"/>
      <c r="BE346" s="167"/>
      <c r="BF346" s="167"/>
      <c r="BG346" s="167"/>
      <c r="BH346" s="167"/>
      <c r="BI346" s="167"/>
    </row>
    <row r="347" ht="14.25" customHeight="1">
      <c r="M347" s="178"/>
      <c r="N347" s="178"/>
      <c r="O347" s="178"/>
      <c r="X347" s="292"/>
      <c r="Y347" s="293"/>
      <c r="Z347" s="293"/>
      <c r="AA347" s="293"/>
      <c r="AB347" s="293"/>
      <c r="AC347" s="293"/>
      <c r="AD347" s="293"/>
      <c r="AE347" s="293"/>
      <c r="AF347" s="293"/>
      <c r="AG347" s="293"/>
      <c r="AH347" s="293"/>
      <c r="AI347" s="293"/>
      <c r="AJ347" s="293"/>
      <c r="AK347" s="293"/>
      <c r="AL347" s="293"/>
      <c r="AM347" s="293"/>
      <c r="AN347" s="293"/>
      <c r="AO347" s="730"/>
      <c r="AP347" s="293"/>
      <c r="AQ347" s="293"/>
      <c r="AR347" s="293"/>
      <c r="AS347" s="293"/>
      <c r="AT347" s="293"/>
      <c r="AU347" s="167"/>
      <c r="AV347" s="167"/>
      <c r="AW347" s="167"/>
      <c r="AX347" s="167"/>
      <c r="AY347" s="167"/>
      <c r="AZ347" s="167"/>
      <c r="BA347" s="167"/>
      <c r="BB347" s="167"/>
      <c r="BC347" s="167"/>
      <c r="BD347" s="167"/>
      <c r="BE347" s="167"/>
      <c r="BF347" s="167"/>
      <c r="BG347" s="167"/>
      <c r="BH347" s="167"/>
      <c r="BI347" s="167"/>
    </row>
    <row r="348" ht="14.25" customHeight="1">
      <c r="M348" s="178"/>
      <c r="N348" s="178"/>
      <c r="O348" s="178"/>
      <c r="X348" s="292"/>
      <c r="Y348" s="293"/>
      <c r="Z348" s="293"/>
      <c r="AA348" s="293"/>
      <c r="AB348" s="293"/>
      <c r="AC348" s="293"/>
      <c r="AD348" s="293"/>
      <c r="AE348" s="293"/>
      <c r="AF348" s="293"/>
      <c r="AG348" s="293"/>
      <c r="AH348" s="293"/>
      <c r="AI348" s="293"/>
      <c r="AJ348" s="293"/>
      <c r="AK348" s="293"/>
      <c r="AL348" s="293"/>
      <c r="AM348" s="293"/>
      <c r="AN348" s="293"/>
      <c r="AO348" s="730"/>
      <c r="AP348" s="293"/>
      <c r="AQ348" s="293"/>
      <c r="AR348" s="293"/>
      <c r="AS348" s="293"/>
      <c r="AT348" s="293"/>
      <c r="AU348" s="167"/>
      <c r="AV348" s="167"/>
      <c r="AW348" s="167"/>
      <c r="AX348" s="167"/>
      <c r="AY348" s="167"/>
      <c r="AZ348" s="167"/>
      <c r="BA348" s="167"/>
      <c r="BB348" s="167"/>
      <c r="BC348" s="167"/>
      <c r="BD348" s="167"/>
      <c r="BE348" s="167"/>
      <c r="BF348" s="167"/>
      <c r="BG348" s="167"/>
      <c r="BH348" s="167"/>
      <c r="BI348" s="167"/>
    </row>
    <row r="349" ht="14.25" customHeight="1">
      <c r="M349" s="178"/>
      <c r="N349" s="178"/>
      <c r="O349" s="178"/>
      <c r="X349" s="292"/>
      <c r="Y349" s="293"/>
      <c r="Z349" s="293"/>
      <c r="AA349" s="293"/>
      <c r="AB349" s="293"/>
      <c r="AC349" s="293"/>
      <c r="AD349" s="293"/>
      <c r="AE349" s="293"/>
      <c r="AF349" s="293"/>
      <c r="AG349" s="293"/>
      <c r="AH349" s="293"/>
      <c r="AI349" s="293"/>
      <c r="AJ349" s="293"/>
      <c r="AK349" s="293"/>
      <c r="AL349" s="293"/>
      <c r="AM349" s="293"/>
      <c r="AN349" s="293"/>
      <c r="AO349" s="730"/>
      <c r="AP349" s="293"/>
      <c r="AQ349" s="293"/>
      <c r="AR349" s="293"/>
      <c r="AS349" s="293"/>
      <c r="AT349" s="293"/>
      <c r="AU349" s="167"/>
      <c r="AV349" s="167"/>
      <c r="AW349" s="167"/>
      <c r="AX349" s="167"/>
      <c r="AY349" s="167"/>
      <c r="AZ349" s="167"/>
      <c r="BA349" s="167"/>
      <c r="BB349" s="167"/>
      <c r="BC349" s="167"/>
      <c r="BD349" s="167"/>
      <c r="BE349" s="167"/>
      <c r="BF349" s="167"/>
      <c r="BG349" s="167"/>
      <c r="BH349" s="167"/>
      <c r="BI349" s="167"/>
    </row>
    <row r="350" ht="14.25" customHeight="1">
      <c r="M350" s="178"/>
      <c r="N350" s="178"/>
      <c r="O350" s="178"/>
      <c r="X350" s="292"/>
      <c r="Y350" s="293"/>
      <c r="Z350" s="293"/>
      <c r="AA350" s="293"/>
      <c r="AB350" s="293"/>
      <c r="AC350" s="293"/>
      <c r="AD350" s="293"/>
      <c r="AE350" s="293"/>
      <c r="AF350" s="293"/>
      <c r="AG350" s="293"/>
      <c r="AH350" s="293"/>
      <c r="AI350" s="293"/>
      <c r="AJ350" s="293"/>
      <c r="AK350" s="293"/>
      <c r="AL350" s="293"/>
      <c r="AM350" s="293"/>
      <c r="AN350" s="293"/>
      <c r="AO350" s="730"/>
      <c r="AP350" s="293"/>
      <c r="AQ350" s="293"/>
      <c r="AR350" s="293"/>
      <c r="AS350" s="293"/>
      <c r="AT350" s="293"/>
      <c r="AU350" s="167"/>
      <c r="AV350" s="167"/>
      <c r="AW350" s="167"/>
      <c r="AX350" s="167"/>
      <c r="AY350" s="167"/>
      <c r="AZ350" s="167"/>
      <c r="BA350" s="167"/>
      <c r="BB350" s="167"/>
      <c r="BC350" s="167"/>
      <c r="BD350" s="167"/>
      <c r="BE350" s="167"/>
      <c r="BF350" s="167"/>
      <c r="BG350" s="167"/>
      <c r="BH350" s="167"/>
      <c r="BI350" s="167"/>
    </row>
    <row r="351" ht="14.25" customHeight="1">
      <c r="M351" s="178"/>
      <c r="N351" s="178"/>
      <c r="O351" s="178"/>
      <c r="X351" s="292"/>
      <c r="Y351" s="293"/>
      <c r="Z351" s="293"/>
      <c r="AA351" s="293"/>
      <c r="AB351" s="293"/>
      <c r="AC351" s="293"/>
      <c r="AD351" s="293"/>
      <c r="AE351" s="293"/>
      <c r="AF351" s="293"/>
      <c r="AG351" s="293"/>
      <c r="AH351" s="293"/>
      <c r="AI351" s="293"/>
      <c r="AJ351" s="293"/>
      <c r="AK351" s="293"/>
      <c r="AL351" s="293"/>
      <c r="AM351" s="293"/>
      <c r="AN351" s="293"/>
      <c r="AO351" s="730"/>
      <c r="AP351" s="293"/>
      <c r="AQ351" s="293"/>
      <c r="AR351" s="293"/>
      <c r="AS351" s="293"/>
      <c r="AT351" s="293"/>
      <c r="AU351" s="167"/>
      <c r="AV351" s="167"/>
      <c r="AW351" s="167"/>
      <c r="AX351" s="167"/>
      <c r="AY351" s="167"/>
      <c r="AZ351" s="167"/>
      <c r="BA351" s="167"/>
      <c r="BB351" s="167"/>
      <c r="BC351" s="167"/>
      <c r="BD351" s="167"/>
      <c r="BE351" s="167"/>
      <c r="BF351" s="167"/>
      <c r="BG351" s="167"/>
      <c r="BH351" s="167"/>
      <c r="BI351" s="167"/>
    </row>
    <row r="352" ht="14.25" customHeight="1">
      <c r="M352" s="178"/>
      <c r="N352" s="178"/>
      <c r="O352" s="178"/>
      <c r="X352" s="292"/>
      <c r="Y352" s="293"/>
      <c r="Z352" s="293"/>
      <c r="AA352" s="293"/>
      <c r="AB352" s="293"/>
      <c r="AC352" s="293"/>
      <c r="AD352" s="293"/>
      <c r="AE352" s="293"/>
      <c r="AF352" s="293"/>
      <c r="AG352" s="293"/>
      <c r="AH352" s="293"/>
      <c r="AI352" s="293"/>
      <c r="AJ352" s="293"/>
      <c r="AK352" s="293"/>
      <c r="AL352" s="293"/>
      <c r="AM352" s="293"/>
      <c r="AN352" s="293"/>
      <c r="AO352" s="730"/>
      <c r="AP352" s="293"/>
      <c r="AQ352" s="293"/>
      <c r="AR352" s="293"/>
      <c r="AS352" s="293"/>
      <c r="AT352" s="293"/>
      <c r="AU352" s="167"/>
      <c r="AV352" s="167"/>
      <c r="AW352" s="167"/>
      <c r="AX352" s="167"/>
      <c r="AY352" s="167"/>
      <c r="AZ352" s="167"/>
      <c r="BA352" s="167"/>
      <c r="BB352" s="167"/>
      <c r="BC352" s="167"/>
      <c r="BD352" s="167"/>
      <c r="BE352" s="167"/>
      <c r="BF352" s="167"/>
      <c r="BG352" s="167"/>
      <c r="BH352" s="167"/>
      <c r="BI352" s="167"/>
    </row>
    <row r="353" ht="14.25" customHeight="1">
      <c r="M353" s="178"/>
      <c r="N353" s="178"/>
      <c r="O353" s="178"/>
      <c r="X353" s="292"/>
      <c r="Y353" s="293"/>
      <c r="Z353" s="293"/>
      <c r="AA353" s="293"/>
      <c r="AB353" s="293"/>
      <c r="AC353" s="293"/>
      <c r="AD353" s="293"/>
      <c r="AE353" s="293"/>
      <c r="AF353" s="293"/>
      <c r="AG353" s="293"/>
      <c r="AH353" s="293"/>
      <c r="AI353" s="293"/>
      <c r="AJ353" s="293"/>
      <c r="AK353" s="293"/>
      <c r="AL353" s="293"/>
      <c r="AM353" s="293"/>
      <c r="AN353" s="293"/>
      <c r="AO353" s="730"/>
      <c r="AP353" s="293"/>
      <c r="AQ353" s="293"/>
      <c r="AR353" s="293"/>
      <c r="AS353" s="293"/>
      <c r="AT353" s="293"/>
      <c r="AU353" s="167"/>
      <c r="AV353" s="167"/>
      <c r="AW353" s="167"/>
      <c r="AX353" s="167"/>
      <c r="AY353" s="167"/>
      <c r="AZ353" s="167"/>
      <c r="BA353" s="167"/>
      <c r="BB353" s="167"/>
      <c r="BC353" s="167"/>
      <c r="BD353" s="167"/>
      <c r="BE353" s="167"/>
      <c r="BF353" s="167"/>
      <c r="BG353" s="167"/>
      <c r="BH353" s="167"/>
      <c r="BI353" s="167"/>
    </row>
    <row r="354" ht="14.25" customHeight="1">
      <c r="M354" s="178"/>
      <c r="N354" s="178"/>
      <c r="O354" s="178"/>
      <c r="X354" s="292"/>
      <c r="Y354" s="293"/>
      <c r="Z354" s="293"/>
      <c r="AA354" s="293"/>
      <c r="AB354" s="293"/>
      <c r="AC354" s="293"/>
      <c r="AD354" s="293"/>
      <c r="AE354" s="293"/>
      <c r="AF354" s="293"/>
      <c r="AG354" s="293"/>
      <c r="AH354" s="293"/>
      <c r="AI354" s="293"/>
      <c r="AJ354" s="293"/>
      <c r="AK354" s="293"/>
      <c r="AL354" s="293"/>
      <c r="AM354" s="293"/>
      <c r="AN354" s="293"/>
      <c r="AO354" s="730"/>
      <c r="AP354" s="293"/>
      <c r="AQ354" s="293"/>
      <c r="AR354" s="293"/>
      <c r="AS354" s="293"/>
      <c r="AT354" s="293"/>
      <c r="AU354" s="167"/>
      <c r="AV354" s="167"/>
      <c r="AW354" s="167"/>
      <c r="AX354" s="167"/>
      <c r="AY354" s="167"/>
      <c r="AZ354" s="167"/>
      <c r="BA354" s="167"/>
      <c r="BB354" s="167"/>
      <c r="BC354" s="167"/>
      <c r="BD354" s="167"/>
      <c r="BE354" s="167"/>
      <c r="BF354" s="167"/>
      <c r="BG354" s="167"/>
      <c r="BH354" s="167"/>
      <c r="BI354" s="167"/>
    </row>
    <row r="355" ht="14.25" customHeight="1">
      <c r="M355" s="178"/>
      <c r="N355" s="178"/>
      <c r="O355" s="178"/>
      <c r="X355" s="292"/>
      <c r="Y355" s="293"/>
      <c r="Z355" s="293"/>
      <c r="AA355" s="293"/>
      <c r="AB355" s="293"/>
      <c r="AC355" s="293"/>
      <c r="AD355" s="293"/>
      <c r="AE355" s="293"/>
      <c r="AF355" s="293"/>
      <c r="AG355" s="293"/>
      <c r="AH355" s="293"/>
      <c r="AI355" s="293"/>
      <c r="AJ355" s="293"/>
      <c r="AK355" s="293"/>
      <c r="AL355" s="293"/>
      <c r="AM355" s="293"/>
      <c r="AN355" s="293"/>
      <c r="AO355" s="730"/>
      <c r="AP355" s="293"/>
      <c r="AQ355" s="293"/>
      <c r="AR355" s="293"/>
      <c r="AS355" s="293"/>
      <c r="AT355" s="293"/>
      <c r="AU355" s="167"/>
      <c r="AV355" s="167"/>
      <c r="AW355" s="167"/>
      <c r="AX355" s="167"/>
      <c r="AY355" s="167"/>
      <c r="AZ355" s="167"/>
      <c r="BA355" s="167"/>
      <c r="BB355" s="167"/>
      <c r="BC355" s="167"/>
      <c r="BD355" s="167"/>
      <c r="BE355" s="167"/>
      <c r="BF355" s="167"/>
      <c r="BG355" s="167"/>
      <c r="BH355" s="167"/>
      <c r="BI355" s="167"/>
    </row>
    <row r="356" ht="14.25" customHeight="1">
      <c r="M356" s="178"/>
      <c r="N356" s="178"/>
      <c r="O356" s="178"/>
      <c r="X356" s="292"/>
      <c r="Y356" s="293"/>
      <c r="Z356" s="293"/>
      <c r="AA356" s="293"/>
      <c r="AB356" s="293"/>
      <c r="AC356" s="293"/>
      <c r="AD356" s="293"/>
      <c r="AE356" s="293"/>
      <c r="AF356" s="293"/>
      <c r="AG356" s="293"/>
      <c r="AH356" s="293"/>
      <c r="AI356" s="293"/>
      <c r="AJ356" s="293"/>
      <c r="AK356" s="293"/>
      <c r="AL356" s="293"/>
      <c r="AM356" s="293"/>
      <c r="AN356" s="293"/>
      <c r="AO356" s="730"/>
      <c r="AP356" s="293"/>
      <c r="AQ356" s="293"/>
      <c r="AR356" s="293"/>
      <c r="AS356" s="293"/>
      <c r="AT356" s="293"/>
      <c r="AU356" s="167"/>
      <c r="AV356" s="167"/>
      <c r="AW356" s="167"/>
      <c r="AX356" s="167"/>
      <c r="AY356" s="167"/>
      <c r="AZ356" s="167"/>
      <c r="BA356" s="167"/>
      <c r="BB356" s="167"/>
      <c r="BC356" s="167"/>
      <c r="BD356" s="167"/>
      <c r="BE356" s="167"/>
      <c r="BF356" s="167"/>
      <c r="BG356" s="167"/>
      <c r="BH356" s="167"/>
      <c r="BI356" s="167"/>
    </row>
    <row r="357" ht="14.25" customHeight="1">
      <c r="M357" s="178"/>
      <c r="N357" s="178"/>
      <c r="O357" s="178"/>
      <c r="X357" s="292"/>
      <c r="Y357" s="293"/>
      <c r="Z357" s="293"/>
      <c r="AA357" s="293"/>
      <c r="AB357" s="293"/>
      <c r="AC357" s="293"/>
      <c r="AD357" s="293"/>
      <c r="AE357" s="293"/>
      <c r="AF357" s="293"/>
      <c r="AG357" s="293"/>
      <c r="AH357" s="293"/>
      <c r="AI357" s="293"/>
      <c r="AJ357" s="293"/>
      <c r="AK357" s="293"/>
      <c r="AL357" s="293"/>
      <c r="AM357" s="293"/>
      <c r="AN357" s="293"/>
      <c r="AO357" s="730"/>
      <c r="AP357" s="293"/>
      <c r="AQ357" s="293"/>
      <c r="AR357" s="293"/>
      <c r="AS357" s="293"/>
      <c r="AT357" s="293"/>
      <c r="AU357" s="167"/>
      <c r="AV357" s="167"/>
      <c r="AW357" s="167"/>
      <c r="AX357" s="167"/>
      <c r="AY357" s="167"/>
      <c r="AZ357" s="167"/>
      <c r="BA357" s="167"/>
      <c r="BB357" s="167"/>
      <c r="BC357" s="167"/>
      <c r="BD357" s="167"/>
      <c r="BE357" s="167"/>
      <c r="BF357" s="167"/>
      <c r="BG357" s="167"/>
      <c r="BH357" s="167"/>
      <c r="BI357" s="167"/>
    </row>
    <row r="358" ht="14.25" customHeight="1">
      <c r="M358" s="178"/>
      <c r="N358" s="178"/>
      <c r="O358" s="178"/>
      <c r="X358" s="292"/>
      <c r="Y358" s="293"/>
      <c r="Z358" s="293"/>
      <c r="AA358" s="293"/>
      <c r="AB358" s="293"/>
      <c r="AC358" s="293"/>
      <c r="AD358" s="293"/>
      <c r="AE358" s="293"/>
      <c r="AF358" s="293"/>
      <c r="AG358" s="293"/>
      <c r="AH358" s="293"/>
      <c r="AI358" s="293"/>
      <c r="AJ358" s="293"/>
      <c r="AK358" s="293"/>
      <c r="AL358" s="293"/>
      <c r="AM358" s="293"/>
      <c r="AN358" s="293"/>
      <c r="AO358" s="730"/>
      <c r="AP358" s="293"/>
      <c r="AQ358" s="293"/>
      <c r="AR358" s="293"/>
      <c r="AS358" s="293"/>
      <c r="AT358" s="293"/>
      <c r="AU358" s="167"/>
      <c r="AV358" s="167"/>
      <c r="AW358" s="167"/>
      <c r="AX358" s="167"/>
      <c r="AY358" s="167"/>
      <c r="AZ358" s="167"/>
      <c r="BA358" s="167"/>
      <c r="BB358" s="167"/>
      <c r="BC358" s="167"/>
      <c r="BD358" s="167"/>
      <c r="BE358" s="167"/>
      <c r="BF358" s="167"/>
      <c r="BG358" s="167"/>
      <c r="BH358" s="167"/>
      <c r="BI358" s="167"/>
    </row>
    <row r="359" ht="14.25" customHeight="1">
      <c r="M359" s="178"/>
      <c r="N359" s="178"/>
      <c r="O359" s="178"/>
      <c r="X359" s="292"/>
      <c r="Y359" s="293"/>
      <c r="Z359" s="293"/>
      <c r="AA359" s="293"/>
      <c r="AB359" s="293"/>
      <c r="AC359" s="293"/>
      <c r="AD359" s="293"/>
      <c r="AE359" s="293"/>
      <c r="AF359" s="293"/>
      <c r="AG359" s="293"/>
      <c r="AH359" s="293"/>
      <c r="AI359" s="293"/>
      <c r="AJ359" s="293"/>
      <c r="AK359" s="293"/>
      <c r="AL359" s="293"/>
      <c r="AM359" s="293"/>
      <c r="AN359" s="293"/>
      <c r="AO359" s="730"/>
      <c r="AP359" s="293"/>
      <c r="AQ359" s="293"/>
      <c r="AR359" s="293"/>
      <c r="AS359" s="293"/>
      <c r="AT359" s="293"/>
      <c r="AU359" s="167"/>
      <c r="AV359" s="167"/>
      <c r="AW359" s="167"/>
      <c r="AX359" s="167"/>
      <c r="AY359" s="167"/>
      <c r="AZ359" s="167"/>
      <c r="BA359" s="167"/>
      <c r="BB359" s="167"/>
      <c r="BC359" s="167"/>
      <c r="BD359" s="167"/>
      <c r="BE359" s="167"/>
      <c r="BF359" s="167"/>
      <c r="BG359" s="167"/>
      <c r="BH359" s="167"/>
      <c r="BI359" s="167"/>
    </row>
    <row r="360" ht="14.25" customHeight="1">
      <c r="M360" s="178"/>
      <c r="N360" s="178"/>
      <c r="O360" s="178"/>
      <c r="X360" s="292"/>
      <c r="Y360" s="293"/>
      <c r="Z360" s="293"/>
      <c r="AA360" s="293"/>
      <c r="AB360" s="293"/>
      <c r="AC360" s="293"/>
      <c r="AD360" s="293"/>
      <c r="AE360" s="293"/>
      <c r="AF360" s="293"/>
      <c r="AG360" s="293"/>
      <c r="AH360" s="293"/>
      <c r="AI360" s="293"/>
      <c r="AJ360" s="293"/>
      <c r="AK360" s="293"/>
      <c r="AL360" s="293"/>
      <c r="AM360" s="293"/>
      <c r="AN360" s="293"/>
      <c r="AO360" s="730"/>
      <c r="AP360" s="293"/>
      <c r="AQ360" s="293"/>
      <c r="AR360" s="293"/>
      <c r="AS360" s="293"/>
      <c r="AT360" s="293"/>
      <c r="AU360" s="167"/>
      <c r="AV360" s="167"/>
      <c r="AW360" s="167"/>
      <c r="AX360" s="167"/>
      <c r="AY360" s="167"/>
      <c r="AZ360" s="167"/>
      <c r="BA360" s="167"/>
      <c r="BB360" s="167"/>
      <c r="BC360" s="167"/>
      <c r="BD360" s="167"/>
      <c r="BE360" s="167"/>
      <c r="BF360" s="167"/>
      <c r="BG360" s="167"/>
      <c r="BH360" s="167"/>
      <c r="BI360" s="167"/>
    </row>
    <row r="361" ht="14.25" customHeight="1">
      <c r="M361" s="178"/>
      <c r="N361" s="178"/>
      <c r="O361" s="178"/>
      <c r="X361" s="292"/>
      <c r="Y361" s="293"/>
      <c r="Z361" s="293"/>
      <c r="AA361" s="293"/>
      <c r="AB361" s="293"/>
      <c r="AC361" s="293"/>
      <c r="AD361" s="293"/>
      <c r="AE361" s="293"/>
      <c r="AF361" s="293"/>
      <c r="AG361" s="293"/>
      <c r="AH361" s="293"/>
      <c r="AI361" s="293"/>
      <c r="AJ361" s="293"/>
      <c r="AK361" s="293"/>
      <c r="AL361" s="293"/>
      <c r="AM361" s="293"/>
      <c r="AN361" s="293"/>
      <c r="AO361" s="730"/>
      <c r="AP361" s="293"/>
      <c r="AQ361" s="293"/>
      <c r="AR361" s="293"/>
      <c r="AS361" s="293"/>
      <c r="AT361" s="293"/>
      <c r="AU361" s="167"/>
      <c r="AV361" s="167"/>
      <c r="AW361" s="167"/>
      <c r="AX361" s="167"/>
      <c r="AY361" s="167"/>
      <c r="AZ361" s="167"/>
      <c r="BA361" s="167"/>
      <c r="BB361" s="167"/>
      <c r="BC361" s="167"/>
      <c r="BD361" s="167"/>
      <c r="BE361" s="167"/>
      <c r="BF361" s="167"/>
      <c r="BG361" s="167"/>
      <c r="BH361" s="167"/>
      <c r="BI361" s="167"/>
    </row>
    <row r="362" ht="14.25" customHeight="1">
      <c r="M362" s="178"/>
      <c r="N362" s="178"/>
      <c r="O362" s="178"/>
      <c r="X362" s="292"/>
      <c r="Y362" s="293"/>
      <c r="Z362" s="293"/>
      <c r="AA362" s="293"/>
      <c r="AB362" s="293"/>
      <c r="AC362" s="293"/>
      <c r="AD362" s="293"/>
      <c r="AE362" s="293"/>
      <c r="AF362" s="293"/>
      <c r="AG362" s="293"/>
      <c r="AH362" s="293"/>
      <c r="AI362" s="293"/>
      <c r="AJ362" s="293"/>
      <c r="AK362" s="293"/>
      <c r="AL362" s="293"/>
      <c r="AM362" s="293"/>
      <c r="AN362" s="293"/>
      <c r="AO362" s="730"/>
      <c r="AP362" s="293"/>
      <c r="AQ362" s="293"/>
      <c r="AR362" s="293"/>
      <c r="AS362" s="293"/>
      <c r="AT362" s="293"/>
      <c r="AU362" s="167"/>
      <c r="AV362" s="167"/>
      <c r="AW362" s="167"/>
      <c r="AX362" s="167"/>
      <c r="AY362" s="167"/>
      <c r="AZ362" s="167"/>
      <c r="BA362" s="167"/>
      <c r="BB362" s="167"/>
      <c r="BC362" s="167"/>
      <c r="BD362" s="167"/>
      <c r="BE362" s="167"/>
      <c r="BF362" s="167"/>
      <c r="BG362" s="167"/>
      <c r="BH362" s="167"/>
      <c r="BI362" s="167"/>
    </row>
    <row r="363" ht="14.25" customHeight="1">
      <c r="M363" s="178"/>
      <c r="N363" s="178"/>
      <c r="O363" s="178"/>
      <c r="X363" s="292"/>
      <c r="Y363" s="293"/>
      <c r="Z363" s="293"/>
      <c r="AA363" s="293"/>
      <c r="AB363" s="293"/>
      <c r="AC363" s="293"/>
      <c r="AD363" s="293"/>
      <c r="AE363" s="293"/>
      <c r="AF363" s="293"/>
      <c r="AG363" s="293"/>
      <c r="AH363" s="293"/>
      <c r="AI363" s="293"/>
      <c r="AJ363" s="293"/>
      <c r="AK363" s="293"/>
      <c r="AL363" s="293"/>
      <c r="AM363" s="293"/>
      <c r="AN363" s="293"/>
      <c r="AO363" s="730"/>
      <c r="AP363" s="293"/>
      <c r="AQ363" s="293"/>
      <c r="AR363" s="293"/>
      <c r="AS363" s="293"/>
      <c r="AT363" s="293"/>
      <c r="AU363" s="167"/>
      <c r="AV363" s="167"/>
      <c r="AW363" s="167"/>
      <c r="AX363" s="167"/>
      <c r="AY363" s="167"/>
      <c r="AZ363" s="167"/>
      <c r="BA363" s="167"/>
      <c r="BB363" s="167"/>
      <c r="BC363" s="167"/>
      <c r="BD363" s="167"/>
      <c r="BE363" s="167"/>
      <c r="BF363" s="167"/>
      <c r="BG363" s="167"/>
      <c r="BH363" s="167"/>
      <c r="BI363" s="167"/>
    </row>
    <row r="364" ht="14.25" customHeight="1">
      <c r="M364" s="178"/>
      <c r="N364" s="178"/>
      <c r="O364" s="178"/>
      <c r="X364" s="292"/>
      <c r="Y364" s="293"/>
      <c r="Z364" s="293"/>
      <c r="AA364" s="293"/>
      <c r="AB364" s="293"/>
      <c r="AC364" s="293"/>
      <c r="AD364" s="293"/>
      <c r="AE364" s="293"/>
      <c r="AF364" s="293"/>
      <c r="AG364" s="293"/>
      <c r="AH364" s="293"/>
      <c r="AI364" s="293"/>
      <c r="AJ364" s="293"/>
      <c r="AK364" s="293"/>
      <c r="AL364" s="293"/>
      <c r="AM364" s="293"/>
      <c r="AN364" s="293"/>
      <c r="AO364" s="730"/>
      <c r="AP364" s="293"/>
      <c r="AQ364" s="293"/>
      <c r="AR364" s="293"/>
      <c r="AS364" s="293"/>
      <c r="AT364" s="293"/>
      <c r="AU364" s="167"/>
      <c r="AV364" s="167"/>
      <c r="AW364" s="167"/>
      <c r="AX364" s="167"/>
      <c r="AY364" s="167"/>
      <c r="AZ364" s="167"/>
      <c r="BA364" s="167"/>
      <c r="BB364" s="167"/>
      <c r="BC364" s="167"/>
      <c r="BD364" s="167"/>
      <c r="BE364" s="167"/>
      <c r="BF364" s="167"/>
      <c r="BG364" s="167"/>
      <c r="BH364" s="167"/>
      <c r="BI364" s="167"/>
    </row>
    <row r="365" ht="14.25" customHeight="1">
      <c r="M365" s="178"/>
      <c r="N365" s="178"/>
      <c r="O365" s="178"/>
      <c r="X365" s="292"/>
      <c r="Y365" s="293"/>
      <c r="Z365" s="293"/>
      <c r="AA365" s="293"/>
      <c r="AB365" s="293"/>
      <c r="AC365" s="293"/>
      <c r="AD365" s="293"/>
      <c r="AE365" s="293"/>
      <c r="AF365" s="293"/>
      <c r="AG365" s="293"/>
      <c r="AH365" s="293"/>
      <c r="AI365" s="293"/>
      <c r="AJ365" s="293"/>
      <c r="AK365" s="293"/>
      <c r="AL365" s="293"/>
      <c r="AM365" s="293"/>
      <c r="AN365" s="293"/>
      <c r="AO365" s="730"/>
      <c r="AP365" s="293"/>
      <c r="AQ365" s="293"/>
      <c r="AR365" s="293"/>
      <c r="AS365" s="293"/>
      <c r="AT365" s="293"/>
      <c r="AU365" s="167"/>
      <c r="AV365" s="167"/>
      <c r="AW365" s="167"/>
      <c r="AX365" s="167"/>
      <c r="AY365" s="167"/>
      <c r="AZ365" s="167"/>
      <c r="BA365" s="167"/>
      <c r="BB365" s="167"/>
      <c r="BC365" s="167"/>
      <c r="BD365" s="167"/>
      <c r="BE365" s="167"/>
      <c r="BF365" s="167"/>
      <c r="BG365" s="167"/>
      <c r="BH365" s="167"/>
      <c r="BI365" s="167"/>
    </row>
    <row r="366" ht="14.25" customHeight="1">
      <c r="M366" s="178"/>
      <c r="N366" s="178"/>
      <c r="O366" s="178"/>
      <c r="X366" s="292"/>
      <c r="Y366" s="293"/>
      <c r="Z366" s="293"/>
      <c r="AA366" s="293"/>
      <c r="AB366" s="293"/>
      <c r="AC366" s="293"/>
      <c r="AD366" s="293"/>
      <c r="AE366" s="293"/>
      <c r="AF366" s="293"/>
      <c r="AG366" s="293"/>
      <c r="AH366" s="293"/>
      <c r="AI366" s="293"/>
      <c r="AJ366" s="293"/>
      <c r="AK366" s="293"/>
      <c r="AL366" s="293"/>
      <c r="AM366" s="293"/>
      <c r="AN366" s="293"/>
      <c r="AO366" s="730"/>
      <c r="AP366" s="293"/>
      <c r="AQ366" s="293"/>
      <c r="AR366" s="293"/>
      <c r="AS366" s="293"/>
      <c r="AT366" s="293"/>
      <c r="AU366" s="167"/>
      <c r="AV366" s="167"/>
      <c r="AW366" s="167"/>
      <c r="AX366" s="167"/>
      <c r="AY366" s="167"/>
      <c r="AZ366" s="167"/>
      <c r="BA366" s="167"/>
      <c r="BB366" s="167"/>
      <c r="BC366" s="167"/>
      <c r="BD366" s="167"/>
      <c r="BE366" s="167"/>
      <c r="BF366" s="167"/>
      <c r="BG366" s="167"/>
      <c r="BH366" s="167"/>
      <c r="BI366" s="167"/>
    </row>
    <row r="367" ht="14.25" customHeight="1">
      <c r="M367" s="178"/>
      <c r="N367" s="178"/>
      <c r="O367" s="178"/>
      <c r="X367" s="292"/>
      <c r="Y367" s="293"/>
      <c r="Z367" s="293"/>
      <c r="AA367" s="293"/>
      <c r="AB367" s="293"/>
      <c r="AC367" s="293"/>
      <c r="AD367" s="293"/>
      <c r="AE367" s="293"/>
      <c r="AF367" s="293"/>
      <c r="AG367" s="293"/>
      <c r="AH367" s="293"/>
      <c r="AI367" s="293"/>
      <c r="AJ367" s="293"/>
      <c r="AK367" s="293"/>
      <c r="AL367" s="293"/>
      <c r="AM367" s="293"/>
      <c r="AN367" s="293"/>
      <c r="AO367" s="730"/>
      <c r="AP367" s="293"/>
      <c r="AQ367" s="293"/>
      <c r="AR367" s="293"/>
      <c r="AS367" s="293"/>
      <c r="AT367" s="293"/>
      <c r="AU367" s="167"/>
      <c r="AV367" s="167"/>
      <c r="AW367" s="167"/>
      <c r="AX367" s="167"/>
      <c r="AY367" s="167"/>
      <c r="AZ367" s="167"/>
      <c r="BA367" s="167"/>
      <c r="BB367" s="167"/>
      <c r="BC367" s="167"/>
      <c r="BD367" s="167"/>
      <c r="BE367" s="167"/>
      <c r="BF367" s="167"/>
      <c r="BG367" s="167"/>
      <c r="BH367" s="167"/>
      <c r="BI367" s="167"/>
    </row>
    <row r="368" ht="14.25" customHeight="1">
      <c r="M368" s="178"/>
      <c r="N368" s="178"/>
      <c r="O368" s="178"/>
      <c r="X368" s="292"/>
      <c r="Y368" s="293"/>
      <c r="Z368" s="293"/>
      <c r="AA368" s="293"/>
      <c r="AB368" s="293"/>
      <c r="AC368" s="293"/>
      <c r="AD368" s="293"/>
      <c r="AE368" s="293"/>
      <c r="AF368" s="293"/>
      <c r="AG368" s="293"/>
      <c r="AH368" s="293"/>
      <c r="AI368" s="293"/>
      <c r="AJ368" s="293"/>
      <c r="AK368" s="293"/>
      <c r="AL368" s="293"/>
      <c r="AM368" s="293"/>
      <c r="AN368" s="293"/>
      <c r="AO368" s="730"/>
      <c r="AP368" s="293"/>
      <c r="AQ368" s="293"/>
      <c r="AR368" s="293"/>
      <c r="AS368" s="293"/>
      <c r="AT368" s="293"/>
      <c r="AU368" s="167"/>
      <c r="AV368" s="167"/>
      <c r="AW368" s="167"/>
      <c r="AX368" s="167"/>
      <c r="AY368" s="167"/>
      <c r="AZ368" s="167"/>
      <c r="BA368" s="167"/>
      <c r="BB368" s="167"/>
      <c r="BC368" s="167"/>
      <c r="BD368" s="167"/>
      <c r="BE368" s="167"/>
      <c r="BF368" s="167"/>
      <c r="BG368" s="167"/>
      <c r="BH368" s="167"/>
      <c r="BI368" s="167"/>
    </row>
    <row r="369" ht="14.25" customHeight="1">
      <c r="M369" s="178"/>
      <c r="N369" s="178"/>
      <c r="O369" s="178"/>
      <c r="X369" s="292"/>
      <c r="Y369" s="293"/>
      <c r="Z369" s="293"/>
      <c r="AA369" s="293"/>
      <c r="AB369" s="293"/>
      <c r="AC369" s="293"/>
      <c r="AD369" s="293"/>
      <c r="AE369" s="293"/>
      <c r="AF369" s="293"/>
      <c r="AG369" s="293"/>
      <c r="AH369" s="293"/>
      <c r="AI369" s="293"/>
      <c r="AJ369" s="293"/>
      <c r="AK369" s="293"/>
      <c r="AL369" s="293"/>
      <c r="AM369" s="293"/>
      <c r="AN369" s="293"/>
      <c r="AO369" s="730"/>
      <c r="AP369" s="293"/>
      <c r="AQ369" s="293"/>
      <c r="AR369" s="293"/>
      <c r="AS369" s="293"/>
      <c r="AT369" s="293"/>
      <c r="AU369" s="167"/>
      <c r="AV369" s="167"/>
      <c r="AW369" s="167"/>
      <c r="AX369" s="167"/>
      <c r="AY369" s="167"/>
      <c r="AZ369" s="167"/>
      <c r="BA369" s="167"/>
      <c r="BB369" s="167"/>
      <c r="BC369" s="167"/>
      <c r="BD369" s="167"/>
      <c r="BE369" s="167"/>
      <c r="BF369" s="167"/>
      <c r="BG369" s="167"/>
      <c r="BH369" s="167"/>
      <c r="BI369" s="167"/>
    </row>
    <row r="370" ht="14.25" customHeight="1">
      <c r="M370" s="178"/>
      <c r="N370" s="178"/>
      <c r="O370" s="178"/>
      <c r="X370" s="292"/>
      <c r="Y370" s="293"/>
      <c r="Z370" s="293"/>
      <c r="AA370" s="293"/>
      <c r="AB370" s="293"/>
      <c r="AC370" s="293"/>
      <c r="AD370" s="293"/>
      <c r="AE370" s="293"/>
      <c r="AF370" s="293"/>
      <c r="AG370" s="293"/>
      <c r="AH370" s="293"/>
      <c r="AI370" s="293"/>
      <c r="AJ370" s="293"/>
      <c r="AK370" s="293"/>
      <c r="AL370" s="293"/>
      <c r="AM370" s="293"/>
      <c r="AN370" s="293"/>
      <c r="AO370" s="730"/>
      <c r="AP370" s="293"/>
      <c r="AQ370" s="293"/>
      <c r="AR370" s="293"/>
      <c r="AS370" s="293"/>
      <c r="AT370" s="293"/>
      <c r="AU370" s="167"/>
      <c r="AV370" s="167"/>
      <c r="AW370" s="167"/>
      <c r="AX370" s="167"/>
      <c r="AY370" s="167"/>
      <c r="AZ370" s="167"/>
      <c r="BA370" s="167"/>
      <c r="BB370" s="167"/>
      <c r="BC370" s="167"/>
      <c r="BD370" s="167"/>
      <c r="BE370" s="167"/>
      <c r="BF370" s="167"/>
      <c r="BG370" s="167"/>
      <c r="BH370" s="167"/>
      <c r="BI370" s="167"/>
    </row>
    <row r="371" ht="14.25" customHeight="1">
      <c r="M371" s="178"/>
      <c r="N371" s="178"/>
      <c r="O371" s="178"/>
      <c r="X371" s="292"/>
      <c r="Y371" s="293"/>
      <c r="Z371" s="293"/>
      <c r="AA371" s="293"/>
      <c r="AB371" s="293"/>
      <c r="AC371" s="293"/>
      <c r="AD371" s="293"/>
      <c r="AE371" s="293"/>
      <c r="AF371" s="293"/>
      <c r="AG371" s="293"/>
      <c r="AH371" s="293"/>
      <c r="AI371" s="293"/>
      <c r="AJ371" s="293"/>
      <c r="AK371" s="293"/>
      <c r="AL371" s="293"/>
      <c r="AM371" s="293"/>
      <c r="AN371" s="293"/>
      <c r="AO371" s="730"/>
      <c r="AP371" s="293"/>
      <c r="AQ371" s="293"/>
      <c r="AR371" s="293"/>
      <c r="AS371" s="293"/>
      <c r="AT371" s="293"/>
      <c r="AU371" s="167"/>
      <c r="AV371" s="167"/>
      <c r="AW371" s="167"/>
      <c r="AX371" s="167"/>
      <c r="AY371" s="167"/>
      <c r="AZ371" s="167"/>
      <c r="BA371" s="167"/>
      <c r="BB371" s="167"/>
      <c r="BC371" s="167"/>
      <c r="BD371" s="167"/>
      <c r="BE371" s="167"/>
      <c r="BF371" s="167"/>
      <c r="BG371" s="167"/>
      <c r="BH371" s="167"/>
      <c r="BI371" s="167"/>
    </row>
    <row r="372" ht="14.25" customHeight="1">
      <c r="M372" s="178"/>
      <c r="N372" s="178"/>
      <c r="O372" s="178"/>
      <c r="X372" s="292"/>
      <c r="Y372" s="293"/>
      <c r="Z372" s="293"/>
      <c r="AA372" s="293"/>
      <c r="AB372" s="293"/>
      <c r="AC372" s="293"/>
      <c r="AD372" s="293"/>
      <c r="AE372" s="293"/>
      <c r="AF372" s="293"/>
      <c r="AG372" s="293"/>
      <c r="AH372" s="293"/>
      <c r="AI372" s="293"/>
      <c r="AJ372" s="293"/>
      <c r="AK372" s="293"/>
      <c r="AL372" s="293"/>
      <c r="AM372" s="293"/>
      <c r="AN372" s="293"/>
      <c r="AO372" s="730"/>
      <c r="AP372" s="293"/>
      <c r="AQ372" s="293"/>
      <c r="AR372" s="293"/>
      <c r="AS372" s="293"/>
      <c r="AT372" s="293"/>
      <c r="AU372" s="167"/>
      <c r="AV372" s="167"/>
      <c r="AW372" s="167"/>
      <c r="AX372" s="167"/>
      <c r="AY372" s="167"/>
      <c r="AZ372" s="167"/>
      <c r="BA372" s="167"/>
      <c r="BB372" s="167"/>
      <c r="BC372" s="167"/>
      <c r="BD372" s="167"/>
      <c r="BE372" s="167"/>
      <c r="BF372" s="167"/>
      <c r="BG372" s="167"/>
      <c r="BH372" s="167"/>
      <c r="BI372" s="167"/>
    </row>
    <row r="373" ht="14.25" customHeight="1">
      <c r="M373" s="178"/>
      <c r="N373" s="178"/>
      <c r="O373" s="178"/>
      <c r="X373" s="292"/>
      <c r="Y373" s="293"/>
      <c r="Z373" s="293"/>
      <c r="AA373" s="293"/>
      <c r="AB373" s="293"/>
      <c r="AC373" s="293"/>
      <c r="AD373" s="293"/>
      <c r="AE373" s="293"/>
      <c r="AF373" s="293"/>
      <c r="AG373" s="293"/>
      <c r="AH373" s="293"/>
      <c r="AI373" s="293"/>
      <c r="AJ373" s="293"/>
      <c r="AK373" s="293"/>
      <c r="AL373" s="293"/>
      <c r="AM373" s="293"/>
      <c r="AN373" s="293"/>
      <c r="AO373" s="730"/>
      <c r="AP373" s="293"/>
      <c r="AQ373" s="293"/>
      <c r="AR373" s="293"/>
      <c r="AS373" s="293"/>
      <c r="AT373" s="293"/>
      <c r="AU373" s="167"/>
      <c r="AV373" s="167"/>
      <c r="AW373" s="167"/>
      <c r="AX373" s="167"/>
      <c r="AY373" s="167"/>
      <c r="AZ373" s="167"/>
      <c r="BA373" s="167"/>
      <c r="BB373" s="167"/>
      <c r="BC373" s="167"/>
      <c r="BD373" s="167"/>
      <c r="BE373" s="167"/>
      <c r="BF373" s="167"/>
      <c r="BG373" s="167"/>
      <c r="BH373" s="167"/>
      <c r="BI373" s="167"/>
    </row>
    <row r="374" ht="14.25" customHeight="1">
      <c r="M374" s="178"/>
      <c r="N374" s="178"/>
      <c r="O374" s="178"/>
      <c r="X374" s="292"/>
      <c r="Y374" s="293"/>
      <c r="Z374" s="293"/>
      <c r="AA374" s="293"/>
      <c r="AB374" s="293"/>
      <c r="AC374" s="293"/>
      <c r="AD374" s="293"/>
      <c r="AE374" s="293"/>
      <c r="AF374" s="293"/>
      <c r="AG374" s="293"/>
      <c r="AH374" s="293"/>
      <c r="AI374" s="293"/>
      <c r="AJ374" s="293"/>
      <c r="AK374" s="293"/>
      <c r="AL374" s="293"/>
      <c r="AM374" s="293"/>
      <c r="AN374" s="293"/>
      <c r="AO374" s="730"/>
      <c r="AP374" s="293"/>
      <c r="AQ374" s="293"/>
      <c r="AR374" s="293"/>
      <c r="AS374" s="293"/>
      <c r="AT374" s="293"/>
      <c r="AU374" s="167"/>
      <c r="AV374" s="167"/>
      <c r="AW374" s="167"/>
      <c r="AX374" s="167"/>
      <c r="AY374" s="167"/>
      <c r="AZ374" s="167"/>
      <c r="BA374" s="167"/>
      <c r="BB374" s="167"/>
      <c r="BC374" s="167"/>
      <c r="BD374" s="167"/>
      <c r="BE374" s="167"/>
      <c r="BF374" s="167"/>
      <c r="BG374" s="167"/>
      <c r="BH374" s="167"/>
      <c r="BI374" s="167"/>
    </row>
    <row r="375" ht="14.25" customHeight="1">
      <c r="M375" s="178"/>
      <c r="N375" s="178"/>
      <c r="O375" s="178"/>
      <c r="X375" s="292"/>
      <c r="Y375" s="293"/>
      <c r="Z375" s="293"/>
      <c r="AA375" s="293"/>
      <c r="AB375" s="293"/>
      <c r="AC375" s="293"/>
      <c r="AD375" s="293"/>
      <c r="AE375" s="293"/>
      <c r="AF375" s="293"/>
      <c r="AG375" s="293"/>
      <c r="AH375" s="293"/>
      <c r="AI375" s="293"/>
      <c r="AJ375" s="293"/>
      <c r="AK375" s="293"/>
      <c r="AL375" s="293"/>
      <c r="AM375" s="293"/>
      <c r="AN375" s="293"/>
      <c r="AO375" s="730"/>
      <c r="AP375" s="293"/>
      <c r="AQ375" s="293"/>
      <c r="AR375" s="293"/>
      <c r="AS375" s="293"/>
      <c r="AT375" s="293"/>
      <c r="AU375" s="167"/>
      <c r="AV375" s="167"/>
      <c r="AW375" s="167"/>
      <c r="AX375" s="167"/>
      <c r="AY375" s="167"/>
      <c r="AZ375" s="167"/>
      <c r="BA375" s="167"/>
      <c r="BB375" s="167"/>
      <c r="BC375" s="167"/>
      <c r="BD375" s="167"/>
      <c r="BE375" s="167"/>
      <c r="BF375" s="167"/>
      <c r="BG375" s="167"/>
      <c r="BH375" s="167"/>
      <c r="BI375" s="167"/>
    </row>
    <row r="376" ht="14.25" customHeight="1">
      <c r="M376" s="178"/>
      <c r="N376" s="178"/>
      <c r="O376" s="178"/>
      <c r="X376" s="292"/>
      <c r="Y376" s="293"/>
      <c r="Z376" s="293"/>
      <c r="AA376" s="293"/>
      <c r="AB376" s="293"/>
      <c r="AC376" s="293"/>
      <c r="AD376" s="293"/>
      <c r="AE376" s="293"/>
      <c r="AF376" s="293"/>
      <c r="AG376" s="293"/>
      <c r="AH376" s="293"/>
      <c r="AI376" s="293"/>
      <c r="AJ376" s="293"/>
      <c r="AK376" s="293"/>
      <c r="AL376" s="293"/>
      <c r="AM376" s="293"/>
      <c r="AN376" s="293"/>
      <c r="AO376" s="730"/>
      <c r="AP376" s="293"/>
      <c r="AQ376" s="293"/>
      <c r="AR376" s="293"/>
      <c r="AS376" s="293"/>
      <c r="AT376" s="293"/>
      <c r="AU376" s="167"/>
      <c r="AV376" s="167"/>
      <c r="AW376" s="167"/>
      <c r="AX376" s="167"/>
      <c r="AY376" s="167"/>
      <c r="AZ376" s="167"/>
      <c r="BA376" s="167"/>
      <c r="BB376" s="167"/>
      <c r="BC376" s="167"/>
      <c r="BD376" s="167"/>
      <c r="BE376" s="167"/>
      <c r="BF376" s="167"/>
      <c r="BG376" s="167"/>
      <c r="BH376" s="167"/>
      <c r="BI376" s="167"/>
    </row>
    <row r="377" ht="14.25" customHeight="1">
      <c r="M377" s="178"/>
      <c r="N377" s="178"/>
      <c r="O377" s="178"/>
      <c r="X377" s="292"/>
      <c r="Y377" s="293"/>
      <c r="Z377" s="293"/>
      <c r="AA377" s="293"/>
      <c r="AB377" s="293"/>
      <c r="AC377" s="293"/>
      <c r="AD377" s="293"/>
      <c r="AE377" s="293"/>
      <c r="AF377" s="293"/>
      <c r="AG377" s="293"/>
      <c r="AH377" s="293"/>
      <c r="AI377" s="293"/>
      <c r="AJ377" s="293"/>
      <c r="AK377" s="293"/>
      <c r="AL377" s="293"/>
      <c r="AM377" s="293"/>
      <c r="AN377" s="293"/>
      <c r="AO377" s="730"/>
      <c r="AP377" s="293"/>
      <c r="AQ377" s="293"/>
      <c r="AR377" s="293"/>
      <c r="AS377" s="293"/>
      <c r="AT377" s="293"/>
      <c r="AU377" s="167"/>
      <c r="AV377" s="167"/>
      <c r="AW377" s="167"/>
      <c r="AX377" s="167"/>
      <c r="AY377" s="167"/>
      <c r="AZ377" s="167"/>
      <c r="BA377" s="167"/>
      <c r="BB377" s="167"/>
      <c r="BC377" s="167"/>
      <c r="BD377" s="167"/>
      <c r="BE377" s="167"/>
      <c r="BF377" s="167"/>
      <c r="BG377" s="167"/>
      <c r="BH377" s="167"/>
      <c r="BI377" s="167"/>
    </row>
    <row r="378" ht="14.25" customHeight="1">
      <c r="M378" s="178"/>
      <c r="N378" s="178"/>
      <c r="O378" s="178"/>
      <c r="X378" s="292"/>
      <c r="Y378" s="293"/>
      <c r="Z378" s="293"/>
      <c r="AA378" s="293"/>
      <c r="AB378" s="293"/>
      <c r="AC378" s="293"/>
      <c r="AD378" s="293"/>
      <c r="AE378" s="293"/>
      <c r="AF378" s="293"/>
      <c r="AG378" s="293"/>
      <c r="AH378" s="293"/>
      <c r="AI378" s="293"/>
      <c r="AJ378" s="293"/>
      <c r="AK378" s="293"/>
      <c r="AL378" s="293"/>
      <c r="AM378" s="293"/>
      <c r="AN378" s="293"/>
      <c r="AO378" s="730"/>
      <c r="AP378" s="293"/>
      <c r="AQ378" s="293"/>
      <c r="AR378" s="293"/>
      <c r="AS378" s="293"/>
      <c r="AT378" s="293"/>
      <c r="AU378" s="167"/>
      <c r="AV378" s="167"/>
      <c r="AW378" s="167"/>
      <c r="AX378" s="167"/>
      <c r="AY378" s="167"/>
      <c r="AZ378" s="167"/>
      <c r="BA378" s="167"/>
      <c r="BB378" s="167"/>
      <c r="BC378" s="167"/>
      <c r="BD378" s="167"/>
      <c r="BE378" s="167"/>
      <c r="BF378" s="167"/>
      <c r="BG378" s="167"/>
      <c r="BH378" s="167"/>
      <c r="BI378" s="167"/>
    </row>
    <row r="379" ht="14.25" customHeight="1">
      <c r="M379" s="178"/>
      <c r="N379" s="178"/>
      <c r="O379" s="178"/>
      <c r="X379" s="292"/>
      <c r="Y379" s="293"/>
      <c r="Z379" s="293"/>
      <c r="AA379" s="293"/>
      <c r="AB379" s="293"/>
      <c r="AC379" s="293"/>
      <c r="AD379" s="293"/>
      <c r="AE379" s="293"/>
      <c r="AF379" s="293"/>
      <c r="AG379" s="293"/>
      <c r="AH379" s="293"/>
      <c r="AI379" s="293"/>
      <c r="AJ379" s="293"/>
      <c r="AK379" s="293"/>
      <c r="AL379" s="293"/>
      <c r="AM379" s="293"/>
      <c r="AN379" s="293"/>
      <c r="AO379" s="730"/>
      <c r="AP379" s="293"/>
      <c r="AQ379" s="293"/>
      <c r="AR379" s="293"/>
      <c r="AS379" s="293"/>
      <c r="AT379" s="293"/>
      <c r="AU379" s="167"/>
      <c r="AV379" s="167"/>
      <c r="AW379" s="167"/>
      <c r="AX379" s="167"/>
      <c r="AY379" s="167"/>
      <c r="AZ379" s="167"/>
      <c r="BA379" s="167"/>
      <c r="BB379" s="167"/>
      <c r="BC379" s="167"/>
      <c r="BD379" s="167"/>
      <c r="BE379" s="167"/>
      <c r="BF379" s="167"/>
      <c r="BG379" s="167"/>
      <c r="BH379" s="167"/>
      <c r="BI379" s="167"/>
    </row>
    <row r="380" ht="14.25" customHeight="1">
      <c r="M380" s="178"/>
      <c r="N380" s="178"/>
      <c r="O380" s="178"/>
      <c r="X380" s="292"/>
      <c r="Y380" s="293"/>
      <c r="Z380" s="293"/>
      <c r="AA380" s="293"/>
      <c r="AB380" s="293"/>
      <c r="AC380" s="293"/>
      <c r="AD380" s="293"/>
      <c r="AE380" s="293"/>
      <c r="AF380" s="293"/>
      <c r="AG380" s="293"/>
      <c r="AH380" s="293"/>
      <c r="AI380" s="293"/>
      <c r="AJ380" s="293"/>
      <c r="AK380" s="293"/>
      <c r="AL380" s="293"/>
      <c r="AM380" s="293"/>
      <c r="AN380" s="293"/>
      <c r="AO380" s="730"/>
      <c r="AP380" s="293"/>
      <c r="AQ380" s="293"/>
      <c r="AR380" s="293"/>
      <c r="AS380" s="293"/>
      <c r="AT380" s="293"/>
      <c r="AU380" s="167"/>
      <c r="AV380" s="167"/>
      <c r="AW380" s="167"/>
      <c r="AX380" s="167"/>
      <c r="AY380" s="167"/>
      <c r="AZ380" s="167"/>
      <c r="BA380" s="167"/>
      <c r="BB380" s="167"/>
      <c r="BC380" s="167"/>
      <c r="BD380" s="167"/>
      <c r="BE380" s="167"/>
      <c r="BF380" s="167"/>
      <c r="BG380" s="167"/>
      <c r="BH380" s="167"/>
      <c r="BI380" s="167"/>
    </row>
    <row r="381" ht="14.25" customHeight="1">
      <c r="M381" s="178"/>
      <c r="N381" s="178"/>
      <c r="O381" s="178"/>
      <c r="X381" s="292"/>
      <c r="Y381" s="293"/>
      <c r="Z381" s="293"/>
      <c r="AA381" s="293"/>
      <c r="AB381" s="293"/>
      <c r="AC381" s="293"/>
      <c r="AD381" s="293"/>
      <c r="AE381" s="293"/>
      <c r="AF381" s="293"/>
      <c r="AG381" s="293"/>
      <c r="AH381" s="293"/>
      <c r="AI381" s="293"/>
      <c r="AJ381" s="293"/>
      <c r="AK381" s="293"/>
      <c r="AL381" s="293"/>
      <c r="AM381" s="293"/>
      <c r="AN381" s="293"/>
      <c r="AO381" s="730"/>
      <c r="AP381" s="293"/>
      <c r="AQ381" s="293"/>
      <c r="AR381" s="293"/>
      <c r="AS381" s="293"/>
      <c r="AT381" s="293"/>
      <c r="AU381" s="167"/>
      <c r="AV381" s="167"/>
      <c r="AW381" s="167"/>
      <c r="AX381" s="167"/>
      <c r="AY381" s="167"/>
      <c r="AZ381" s="167"/>
      <c r="BA381" s="167"/>
      <c r="BB381" s="167"/>
      <c r="BC381" s="167"/>
      <c r="BD381" s="167"/>
      <c r="BE381" s="167"/>
      <c r="BF381" s="167"/>
      <c r="BG381" s="167"/>
      <c r="BH381" s="167"/>
      <c r="BI381" s="167"/>
    </row>
    <row r="382" ht="14.25" customHeight="1">
      <c r="M382" s="178"/>
      <c r="N382" s="178"/>
      <c r="O382" s="178"/>
      <c r="X382" s="292"/>
      <c r="Y382" s="293"/>
      <c r="Z382" s="293"/>
      <c r="AA382" s="293"/>
      <c r="AB382" s="293"/>
      <c r="AC382" s="293"/>
      <c r="AD382" s="293"/>
      <c r="AE382" s="293"/>
      <c r="AF382" s="293"/>
      <c r="AG382" s="293"/>
      <c r="AH382" s="293"/>
      <c r="AI382" s="293"/>
      <c r="AJ382" s="293"/>
      <c r="AK382" s="293"/>
      <c r="AL382" s="293"/>
      <c r="AM382" s="293"/>
      <c r="AN382" s="293"/>
      <c r="AO382" s="730"/>
      <c r="AP382" s="293"/>
      <c r="AQ382" s="293"/>
      <c r="AR382" s="293"/>
      <c r="AS382" s="293"/>
      <c r="AT382" s="293"/>
      <c r="AU382" s="167"/>
      <c r="AV382" s="167"/>
      <c r="AW382" s="167"/>
      <c r="AX382" s="167"/>
      <c r="AY382" s="167"/>
      <c r="AZ382" s="167"/>
      <c r="BA382" s="167"/>
      <c r="BB382" s="167"/>
      <c r="BC382" s="167"/>
      <c r="BD382" s="167"/>
      <c r="BE382" s="167"/>
      <c r="BF382" s="167"/>
      <c r="BG382" s="167"/>
      <c r="BH382" s="167"/>
      <c r="BI382" s="167"/>
    </row>
    <row r="383" ht="14.25" customHeight="1">
      <c r="M383" s="178"/>
      <c r="N383" s="178"/>
      <c r="O383" s="178"/>
      <c r="X383" s="292"/>
      <c r="Y383" s="293"/>
      <c r="Z383" s="293"/>
      <c r="AA383" s="293"/>
      <c r="AB383" s="293"/>
      <c r="AC383" s="293"/>
      <c r="AD383" s="293"/>
      <c r="AE383" s="293"/>
      <c r="AF383" s="293"/>
      <c r="AG383" s="293"/>
      <c r="AH383" s="293"/>
      <c r="AI383" s="293"/>
      <c r="AJ383" s="293"/>
      <c r="AK383" s="293"/>
      <c r="AL383" s="293"/>
      <c r="AM383" s="293"/>
      <c r="AN383" s="293"/>
      <c r="AO383" s="730"/>
      <c r="AP383" s="293"/>
      <c r="AQ383" s="293"/>
      <c r="AR383" s="293"/>
      <c r="AS383" s="293"/>
      <c r="AT383" s="293"/>
      <c r="AU383" s="167"/>
      <c r="AV383" s="167"/>
      <c r="AW383" s="167"/>
      <c r="AX383" s="167"/>
      <c r="AY383" s="167"/>
      <c r="AZ383" s="167"/>
      <c r="BA383" s="167"/>
      <c r="BB383" s="167"/>
      <c r="BC383" s="167"/>
      <c r="BD383" s="167"/>
      <c r="BE383" s="167"/>
      <c r="BF383" s="167"/>
      <c r="BG383" s="167"/>
      <c r="BH383" s="167"/>
      <c r="BI383" s="167"/>
    </row>
    <row r="384" ht="14.25" customHeight="1">
      <c r="M384" s="178"/>
      <c r="N384" s="178"/>
      <c r="O384" s="178"/>
      <c r="X384" s="292"/>
      <c r="Y384" s="293"/>
      <c r="Z384" s="293"/>
      <c r="AA384" s="293"/>
      <c r="AB384" s="293"/>
      <c r="AC384" s="293"/>
      <c r="AD384" s="293"/>
      <c r="AE384" s="293"/>
      <c r="AF384" s="293"/>
      <c r="AG384" s="293"/>
      <c r="AH384" s="293"/>
      <c r="AI384" s="293"/>
      <c r="AJ384" s="293"/>
      <c r="AK384" s="293"/>
      <c r="AL384" s="293"/>
      <c r="AM384" s="293"/>
      <c r="AN384" s="293"/>
      <c r="AO384" s="730"/>
      <c r="AP384" s="293"/>
      <c r="AQ384" s="293"/>
      <c r="AR384" s="293"/>
      <c r="AS384" s="293"/>
      <c r="AT384" s="293"/>
      <c r="AU384" s="167"/>
      <c r="AV384" s="167"/>
      <c r="AW384" s="167"/>
      <c r="AX384" s="167"/>
      <c r="AY384" s="167"/>
      <c r="AZ384" s="167"/>
      <c r="BA384" s="167"/>
      <c r="BB384" s="167"/>
      <c r="BC384" s="167"/>
      <c r="BD384" s="167"/>
      <c r="BE384" s="167"/>
      <c r="BF384" s="167"/>
      <c r="BG384" s="167"/>
      <c r="BH384" s="167"/>
      <c r="BI384" s="167"/>
    </row>
    <row r="385" ht="14.25" customHeight="1">
      <c r="M385" s="178"/>
      <c r="N385" s="178"/>
      <c r="O385" s="178"/>
      <c r="X385" s="292"/>
      <c r="Y385" s="293"/>
      <c r="Z385" s="293"/>
      <c r="AA385" s="293"/>
      <c r="AB385" s="293"/>
      <c r="AC385" s="293"/>
      <c r="AD385" s="293"/>
      <c r="AE385" s="293"/>
      <c r="AF385" s="293"/>
      <c r="AG385" s="293"/>
      <c r="AH385" s="293"/>
      <c r="AI385" s="293"/>
      <c r="AJ385" s="293"/>
      <c r="AK385" s="293"/>
      <c r="AL385" s="293"/>
      <c r="AM385" s="293"/>
      <c r="AN385" s="293"/>
      <c r="AO385" s="730"/>
      <c r="AP385" s="293"/>
      <c r="AQ385" s="293"/>
      <c r="AR385" s="293"/>
      <c r="AS385" s="293"/>
      <c r="AT385" s="293"/>
      <c r="AU385" s="167"/>
      <c r="AV385" s="167"/>
      <c r="AW385" s="167"/>
      <c r="AX385" s="167"/>
      <c r="AY385" s="167"/>
      <c r="AZ385" s="167"/>
      <c r="BA385" s="167"/>
      <c r="BB385" s="167"/>
      <c r="BC385" s="167"/>
      <c r="BD385" s="167"/>
      <c r="BE385" s="167"/>
      <c r="BF385" s="167"/>
      <c r="BG385" s="167"/>
      <c r="BH385" s="167"/>
      <c r="BI385" s="167"/>
    </row>
    <row r="386" ht="14.25" customHeight="1">
      <c r="M386" s="178"/>
      <c r="N386" s="178"/>
      <c r="O386" s="178"/>
      <c r="X386" s="292"/>
      <c r="Y386" s="293"/>
      <c r="Z386" s="293"/>
      <c r="AA386" s="293"/>
      <c r="AB386" s="293"/>
      <c r="AC386" s="293"/>
      <c r="AD386" s="293"/>
      <c r="AE386" s="293"/>
      <c r="AF386" s="293"/>
      <c r="AG386" s="293"/>
      <c r="AH386" s="293"/>
      <c r="AI386" s="293"/>
      <c r="AJ386" s="293"/>
      <c r="AK386" s="293"/>
      <c r="AL386" s="293"/>
      <c r="AM386" s="293"/>
      <c r="AN386" s="293"/>
      <c r="AO386" s="730"/>
      <c r="AP386" s="293"/>
      <c r="AQ386" s="293"/>
      <c r="AR386" s="293"/>
      <c r="AS386" s="293"/>
      <c r="AT386" s="293"/>
      <c r="AU386" s="167"/>
      <c r="AV386" s="167"/>
      <c r="AW386" s="167"/>
      <c r="AX386" s="167"/>
      <c r="AY386" s="167"/>
      <c r="AZ386" s="167"/>
      <c r="BA386" s="167"/>
      <c r="BB386" s="167"/>
      <c r="BC386" s="167"/>
      <c r="BD386" s="167"/>
      <c r="BE386" s="167"/>
      <c r="BF386" s="167"/>
      <c r="BG386" s="167"/>
      <c r="BH386" s="167"/>
      <c r="BI386" s="167"/>
    </row>
    <row r="387" ht="14.25" customHeight="1">
      <c r="M387" s="178"/>
      <c r="N387" s="178"/>
      <c r="O387" s="178"/>
      <c r="X387" s="292"/>
      <c r="Y387" s="293"/>
      <c r="Z387" s="293"/>
      <c r="AA387" s="293"/>
      <c r="AB387" s="293"/>
      <c r="AC387" s="293"/>
      <c r="AD387" s="293"/>
      <c r="AE387" s="293"/>
      <c r="AF387" s="293"/>
      <c r="AG387" s="293"/>
      <c r="AH387" s="293"/>
      <c r="AI387" s="293"/>
      <c r="AJ387" s="293"/>
      <c r="AK387" s="293"/>
      <c r="AL387" s="293"/>
      <c r="AM387" s="293"/>
      <c r="AN387" s="293"/>
      <c r="AO387" s="730"/>
      <c r="AP387" s="293"/>
      <c r="AQ387" s="293"/>
      <c r="AR387" s="293"/>
      <c r="AS387" s="293"/>
      <c r="AT387" s="293"/>
      <c r="AU387" s="167"/>
      <c r="AV387" s="167"/>
      <c r="AW387" s="167"/>
      <c r="AX387" s="167"/>
      <c r="AY387" s="167"/>
      <c r="AZ387" s="167"/>
      <c r="BA387" s="167"/>
      <c r="BB387" s="167"/>
      <c r="BC387" s="167"/>
      <c r="BD387" s="167"/>
      <c r="BE387" s="167"/>
      <c r="BF387" s="167"/>
      <c r="BG387" s="167"/>
      <c r="BH387" s="167"/>
      <c r="BI387" s="167"/>
    </row>
    <row r="388" ht="14.25" customHeight="1">
      <c r="M388" s="178"/>
      <c r="N388" s="178"/>
      <c r="O388" s="178"/>
      <c r="X388" s="292"/>
      <c r="Y388" s="293"/>
      <c r="Z388" s="293"/>
      <c r="AA388" s="293"/>
      <c r="AB388" s="293"/>
      <c r="AC388" s="293"/>
      <c r="AD388" s="293"/>
      <c r="AE388" s="293"/>
      <c r="AF388" s="293"/>
      <c r="AG388" s="293"/>
      <c r="AH388" s="293"/>
      <c r="AI388" s="293"/>
      <c r="AJ388" s="293"/>
      <c r="AK388" s="293"/>
      <c r="AL388" s="293"/>
      <c r="AM388" s="293"/>
      <c r="AN388" s="293"/>
      <c r="AO388" s="730"/>
      <c r="AP388" s="293"/>
      <c r="AQ388" s="293"/>
      <c r="AR388" s="293"/>
      <c r="AS388" s="293"/>
      <c r="AT388" s="293"/>
      <c r="AU388" s="167"/>
      <c r="AV388" s="167"/>
      <c r="AW388" s="167"/>
      <c r="AX388" s="167"/>
      <c r="AY388" s="167"/>
      <c r="AZ388" s="167"/>
      <c r="BA388" s="167"/>
      <c r="BB388" s="167"/>
      <c r="BC388" s="167"/>
      <c r="BD388" s="167"/>
      <c r="BE388" s="167"/>
      <c r="BF388" s="167"/>
      <c r="BG388" s="167"/>
      <c r="BH388" s="167"/>
      <c r="BI388" s="167"/>
    </row>
    <row r="389" ht="14.25" customHeight="1">
      <c r="M389" s="178"/>
      <c r="N389" s="178"/>
      <c r="O389" s="178"/>
      <c r="X389" s="292"/>
      <c r="Y389" s="293"/>
      <c r="Z389" s="293"/>
      <c r="AA389" s="293"/>
      <c r="AB389" s="293"/>
      <c r="AC389" s="293"/>
      <c r="AD389" s="293"/>
      <c r="AE389" s="293"/>
      <c r="AF389" s="293"/>
      <c r="AG389" s="293"/>
      <c r="AH389" s="293"/>
      <c r="AI389" s="293"/>
      <c r="AJ389" s="293"/>
      <c r="AK389" s="293"/>
      <c r="AL389" s="293"/>
      <c r="AM389" s="293"/>
      <c r="AN389" s="293"/>
      <c r="AO389" s="730"/>
      <c r="AP389" s="293"/>
      <c r="AQ389" s="293"/>
      <c r="AR389" s="293"/>
      <c r="AS389" s="293"/>
      <c r="AT389" s="293"/>
      <c r="AU389" s="167"/>
      <c r="AV389" s="167"/>
      <c r="AW389" s="167"/>
      <c r="AX389" s="167"/>
      <c r="AY389" s="167"/>
      <c r="AZ389" s="167"/>
      <c r="BA389" s="167"/>
      <c r="BB389" s="167"/>
      <c r="BC389" s="167"/>
      <c r="BD389" s="167"/>
      <c r="BE389" s="167"/>
      <c r="BF389" s="167"/>
      <c r="BG389" s="167"/>
      <c r="BH389" s="167"/>
      <c r="BI389" s="167"/>
    </row>
    <row r="390" ht="14.25" customHeight="1">
      <c r="M390" s="178"/>
      <c r="N390" s="178"/>
      <c r="O390" s="178"/>
      <c r="X390" s="292"/>
      <c r="Y390" s="293"/>
      <c r="Z390" s="293"/>
      <c r="AA390" s="293"/>
      <c r="AB390" s="293"/>
      <c r="AC390" s="293"/>
      <c r="AD390" s="293"/>
      <c r="AE390" s="293"/>
      <c r="AF390" s="293"/>
      <c r="AG390" s="293"/>
      <c r="AH390" s="293"/>
      <c r="AI390" s="293"/>
      <c r="AJ390" s="293"/>
      <c r="AK390" s="293"/>
      <c r="AL390" s="293"/>
      <c r="AM390" s="293"/>
      <c r="AN390" s="293"/>
      <c r="AO390" s="730"/>
      <c r="AP390" s="293"/>
      <c r="AQ390" s="293"/>
      <c r="AR390" s="293"/>
      <c r="AS390" s="293"/>
      <c r="AT390" s="293"/>
      <c r="AU390" s="167"/>
      <c r="AV390" s="167"/>
      <c r="AW390" s="167"/>
      <c r="AX390" s="167"/>
      <c r="AY390" s="167"/>
      <c r="AZ390" s="167"/>
      <c r="BA390" s="167"/>
      <c r="BB390" s="167"/>
      <c r="BC390" s="167"/>
      <c r="BD390" s="167"/>
      <c r="BE390" s="167"/>
      <c r="BF390" s="167"/>
      <c r="BG390" s="167"/>
      <c r="BH390" s="167"/>
      <c r="BI390" s="167"/>
    </row>
    <row r="391" ht="14.25" customHeight="1">
      <c r="M391" s="178"/>
      <c r="N391" s="178"/>
      <c r="O391" s="178"/>
      <c r="X391" s="292"/>
      <c r="Y391" s="293"/>
      <c r="Z391" s="293"/>
      <c r="AA391" s="293"/>
      <c r="AB391" s="293"/>
      <c r="AC391" s="293"/>
      <c r="AD391" s="293"/>
      <c r="AE391" s="293"/>
      <c r="AF391" s="293"/>
      <c r="AG391" s="293"/>
      <c r="AH391" s="293"/>
      <c r="AI391" s="293"/>
      <c r="AJ391" s="293"/>
      <c r="AK391" s="293"/>
      <c r="AL391" s="293"/>
      <c r="AM391" s="293"/>
      <c r="AN391" s="293"/>
      <c r="AO391" s="730"/>
      <c r="AP391" s="293"/>
      <c r="AQ391" s="293"/>
      <c r="AR391" s="293"/>
      <c r="AS391" s="293"/>
      <c r="AT391" s="293"/>
      <c r="AU391" s="167"/>
      <c r="AV391" s="167"/>
      <c r="AW391" s="167"/>
      <c r="AX391" s="167"/>
      <c r="AY391" s="167"/>
      <c r="AZ391" s="167"/>
      <c r="BA391" s="167"/>
      <c r="BB391" s="167"/>
      <c r="BC391" s="167"/>
      <c r="BD391" s="167"/>
      <c r="BE391" s="167"/>
      <c r="BF391" s="167"/>
      <c r="BG391" s="167"/>
      <c r="BH391" s="167"/>
      <c r="BI391" s="167"/>
    </row>
    <row r="392" ht="14.25" customHeight="1">
      <c r="M392" s="178"/>
      <c r="N392" s="178"/>
      <c r="O392" s="178"/>
      <c r="X392" s="292"/>
      <c r="Y392" s="293"/>
      <c r="Z392" s="293"/>
      <c r="AA392" s="293"/>
      <c r="AB392" s="293"/>
      <c r="AC392" s="293"/>
      <c r="AD392" s="293"/>
      <c r="AE392" s="293"/>
      <c r="AF392" s="293"/>
      <c r="AG392" s="293"/>
      <c r="AH392" s="293"/>
      <c r="AI392" s="293"/>
      <c r="AJ392" s="293"/>
      <c r="AK392" s="293"/>
      <c r="AL392" s="293"/>
      <c r="AM392" s="293"/>
      <c r="AN392" s="293"/>
      <c r="AO392" s="730"/>
      <c r="AP392" s="293"/>
      <c r="AQ392" s="293"/>
      <c r="AR392" s="293"/>
      <c r="AS392" s="293"/>
      <c r="AT392" s="293"/>
      <c r="AU392" s="167"/>
      <c r="AV392" s="167"/>
      <c r="AW392" s="167"/>
      <c r="AX392" s="167"/>
      <c r="AY392" s="167"/>
      <c r="AZ392" s="167"/>
      <c r="BA392" s="167"/>
      <c r="BB392" s="167"/>
      <c r="BC392" s="167"/>
      <c r="BD392" s="167"/>
      <c r="BE392" s="167"/>
      <c r="BF392" s="167"/>
      <c r="BG392" s="167"/>
      <c r="BH392" s="167"/>
      <c r="BI392" s="167"/>
    </row>
    <row r="393" ht="14.25" customHeight="1">
      <c r="M393" s="178"/>
      <c r="N393" s="178"/>
      <c r="O393" s="178"/>
      <c r="X393" s="292"/>
      <c r="Y393" s="293"/>
      <c r="Z393" s="293"/>
      <c r="AA393" s="293"/>
      <c r="AB393" s="293"/>
      <c r="AC393" s="293"/>
      <c r="AD393" s="293"/>
      <c r="AE393" s="293"/>
      <c r="AF393" s="293"/>
      <c r="AG393" s="293"/>
      <c r="AH393" s="293"/>
      <c r="AI393" s="293"/>
      <c r="AJ393" s="293"/>
      <c r="AK393" s="293"/>
      <c r="AL393" s="293"/>
      <c r="AM393" s="293"/>
      <c r="AN393" s="293"/>
      <c r="AO393" s="730"/>
      <c r="AP393" s="293"/>
      <c r="AQ393" s="293"/>
      <c r="AR393" s="293"/>
      <c r="AS393" s="293"/>
      <c r="AT393" s="293"/>
      <c r="AU393" s="167"/>
      <c r="AV393" s="167"/>
      <c r="AW393" s="167"/>
      <c r="AX393" s="167"/>
      <c r="AY393" s="167"/>
      <c r="AZ393" s="167"/>
      <c r="BA393" s="167"/>
      <c r="BB393" s="167"/>
      <c r="BC393" s="167"/>
      <c r="BD393" s="167"/>
      <c r="BE393" s="167"/>
      <c r="BF393" s="167"/>
      <c r="BG393" s="167"/>
      <c r="BH393" s="167"/>
      <c r="BI393" s="167"/>
    </row>
    <row r="394" ht="14.25" customHeight="1">
      <c r="M394" s="178"/>
      <c r="N394" s="178"/>
      <c r="O394" s="178"/>
      <c r="X394" s="292"/>
      <c r="Y394" s="293"/>
      <c r="Z394" s="293"/>
      <c r="AA394" s="293"/>
      <c r="AB394" s="293"/>
      <c r="AC394" s="293"/>
      <c r="AD394" s="293"/>
      <c r="AE394" s="293"/>
      <c r="AF394" s="293"/>
      <c r="AG394" s="293"/>
      <c r="AH394" s="293"/>
      <c r="AI394" s="293"/>
      <c r="AJ394" s="293"/>
      <c r="AK394" s="293"/>
      <c r="AL394" s="293"/>
      <c r="AM394" s="293"/>
      <c r="AN394" s="293"/>
      <c r="AO394" s="730"/>
      <c r="AP394" s="293"/>
      <c r="AQ394" s="293"/>
      <c r="AR394" s="293"/>
      <c r="AS394" s="293"/>
      <c r="AT394" s="293"/>
      <c r="AU394" s="167"/>
      <c r="AV394" s="167"/>
      <c r="AW394" s="167"/>
      <c r="AX394" s="167"/>
      <c r="AY394" s="167"/>
      <c r="AZ394" s="167"/>
      <c r="BA394" s="167"/>
      <c r="BB394" s="167"/>
      <c r="BC394" s="167"/>
      <c r="BD394" s="167"/>
      <c r="BE394" s="167"/>
      <c r="BF394" s="167"/>
      <c r="BG394" s="167"/>
      <c r="BH394" s="167"/>
      <c r="BI394" s="167"/>
    </row>
    <row r="395" ht="14.25" customHeight="1">
      <c r="M395" s="178"/>
      <c r="N395" s="178"/>
      <c r="O395" s="178"/>
      <c r="X395" s="292"/>
      <c r="Y395" s="293"/>
      <c r="Z395" s="293"/>
      <c r="AA395" s="293"/>
      <c r="AB395" s="293"/>
      <c r="AC395" s="293"/>
      <c r="AD395" s="293"/>
      <c r="AE395" s="293"/>
      <c r="AF395" s="293"/>
      <c r="AG395" s="293"/>
      <c r="AH395" s="293"/>
      <c r="AI395" s="293"/>
      <c r="AJ395" s="293"/>
      <c r="AK395" s="293"/>
      <c r="AL395" s="293"/>
      <c r="AM395" s="293"/>
      <c r="AN395" s="293"/>
      <c r="AO395" s="730"/>
      <c r="AP395" s="293"/>
      <c r="AQ395" s="293"/>
      <c r="AR395" s="293"/>
      <c r="AS395" s="293"/>
      <c r="AT395" s="293"/>
      <c r="AU395" s="167"/>
      <c r="AV395" s="167"/>
      <c r="AW395" s="167"/>
      <c r="AX395" s="167"/>
      <c r="AY395" s="167"/>
      <c r="AZ395" s="167"/>
      <c r="BA395" s="167"/>
      <c r="BB395" s="167"/>
      <c r="BC395" s="167"/>
      <c r="BD395" s="167"/>
      <c r="BE395" s="167"/>
      <c r="BF395" s="167"/>
      <c r="BG395" s="167"/>
      <c r="BH395" s="167"/>
      <c r="BI395" s="167"/>
    </row>
    <row r="396" ht="14.25" customHeight="1">
      <c r="M396" s="178"/>
      <c r="N396" s="178"/>
      <c r="O396" s="178"/>
      <c r="X396" s="292"/>
      <c r="Y396" s="293"/>
      <c r="Z396" s="293"/>
      <c r="AA396" s="293"/>
      <c r="AB396" s="293"/>
      <c r="AC396" s="293"/>
      <c r="AD396" s="293"/>
      <c r="AE396" s="293"/>
      <c r="AF396" s="293"/>
      <c r="AG396" s="293"/>
      <c r="AH396" s="293"/>
      <c r="AI396" s="293"/>
      <c r="AJ396" s="293"/>
      <c r="AK396" s="293"/>
      <c r="AL396" s="293"/>
      <c r="AM396" s="293"/>
      <c r="AN396" s="293"/>
      <c r="AO396" s="730"/>
      <c r="AP396" s="293"/>
      <c r="AQ396" s="293"/>
      <c r="AR396" s="293"/>
      <c r="AS396" s="293"/>
      <c r="AT396" s="293"/>
      <c r="AU396" s="167"/>
      <c r="AV396" s="167"/>
      <c r="AW396" s="167"/>
      <c r="AX396" s="167"/>
      <c r="AY396" s="167"/>
      <c r="AZ396" s="167"/>
      <c r="BA396" s="167"/>
      <c r="BB396" s="167"/>
      <c r="BC396" s="167"/>
      <c r="BD396" s="167"/>
      <c r="BE396" s="167"/>
      <c r="BF396" s="167"/>
      <c r="BG396" s="167"/>
      <c r="BH396" s="167"/>
      <c r="BI396" s="167"/>
    </row>
    <row r="397" ht="14.25" customHeight="1">
      <c r="M397" s="178"/>
      <c r="N397" s="178"/>
      <c r="O397" s="178"/>
      <c r="X397" s="292"/>
      <c r="Y397" s="293"/>
      <c r="Z397" s="293"/>
      <c r="AA397" s="293"/>
      <c r="AB397" s="293"/>
      <c r="AC397" s="293"/>
      <c r="AD397" s="293"/>
      <c r="AE397" s="293"/>
      <c r="AF397" s="293"/>
      <c r="AG397" s="293"/>
      <c r="AH397" s="293"/>
      <c r="AI397" s="293"/>
      <c r="AJ397" s="293"/>
      <c r="AK397" s="293"/>
      <c r="AL397" s="293"/>
      <c r="AM397" s="293"/>
      <c r="AN397" s="293"/>
      <c r="AO397" s="730"/>
      <c r="AP397" s="293"/>
      <c r="AQ397" s="293"/>
      <c r="AR397" s="293"/>
      <c r="AS397" s="293"/>
      <c r="AT397" s="293"/>
      <c r="AU397" s="167"/>
      <c r="AV397" s="167"/>
      <c r="AW397" s="167"/>
      <c r="AX397" s="167"/>
      <c r="AY397" s="167"/>
      <c r="AZ397" s="167"/>
      <c r="BA397" s="167"/>
      <c r="BB397" s="167"/>
      <c r="BC397" s="167"/>
      <c r="BD397" s="167"/>
      <c r="BE397" s="167"/>
      <c r="BF397" s="167"/>
      <c r="BG397" s="167"/>
      <c r="BH397" s="167"/>
      <c r="BI397" s="167"/>
    </row>
    <row r="398" ht="14.25" customHeight="1">
      <c r="M398" s="178"/>
      <c r="N398" s="178"/>
      <c r="O398" s="178"/>
      <c r="X398" s="292"/>
      <c r="Y398" s="293"/>
      <c r="Z398" s="293"/>
      <c r="AA398" s="293"/>
      <c r="AB398" s="293"/>
      <c r="AC398" s="293"/>
      <c r="AD398" s="293"/>
      <c r="AE398" s="293"/>
      <c r="AF398" s="293"/>
      <c r="AG398" s="293"/>
      <c r="AH398" s="293"/>
      <c r="AI398" s="293"/>
      <c r="AJ398" s="293"/>
      <c r="AK398" s="293"/>
      <c r="AL398" s="293"/>
      <c r="AM398" s="293"/>
      <c r="AN398" s="293"/>
      <c r="AO398" s="730"/>
      <c r="AP398" s="293"/>
      <c r="AQ398" s="293"/>
      <c r="AR398" s="293"/>
      <c r="AS398" s="293"/>
      <c r="AT398" s="293"/>
      <c r="AU398" s="167"/>
      <c r="AV398" s="167"/>
      <c r="AW398" s="167"/>
      <c r="AX398" s="167"/>
      <c r="AY398" s="167"/>
      <c r="AZ398" s="167"/>
      <c r="BA398" s="167"/>
      <c r="BB398" s="167"/>
      <c r="BC398" s="167"/>
      <c r="BD398" s="167"/>
      <c r="BE398" s="167"/>
      <c r="BF398" s="167"/>
      <c r="BG398" s="167"/>
      <c r="BH398" s="167"/>
      <c r="BI398" s="167"/>
    </row>
    <row r="399" ht="14.25" customHeight="1">
      <c r="M399" s="178"/>
      <c r="N399" s="178"/>
      <c r="O399" s="178"/>
      <c r="X399" s="292"/>
      <c r="Y399" s="293"/>
      <c r="Z399" s="293"/>
      <c r="AA399" s="293"/>
      <c r="AB399" s="293"/>
      <c r="AC399" s="293"/>
      <c r="AD399" s="293"/>
      <c r="AE399" s="293"/>
      <c r="AF399" s="293"/>
      <c r="AG399" s="293"/>
      <c r="AH399" s="293"/>
      <c r="AI399" s="293"/>
      <c r="AJ399" s="293"/>
      <c r="AK399" s="293"/>
      <c r="AL399" s="293"/>
      <c r="AM399" s="293"/>
      <c r="AN399" s="293"/>
      <c r="AO399" s="730"/>
      <c r="AP399" s="293"/>
      <c r="AQ399" s="293"/>
      <c r="AR399" s="293"/>
      <c r="AS399" s="293"/>
      <c r="AT399" s="293"/>
      <c r="AU399" s="167"/>
      <c r="AV399" s="167"/>
      <c r="AW399" s="167"/>
      <c r="AX399" s="167"/>
      <c r="AY399" s="167"/>
      <c r="AZ399" s="167"/>
      <c r="BA399" s="167"/>
      <c r="BB399" s="167"/>
      <c r="BC399" s="167"/>
      <c r="BD399" s="167"/>
      <c r="BE399" s="167"/>
      <c r="BF399" s="167"/>
      <c r="BG399" s="167"/>
      <c r="BH399" s="167"/>
      <c r="BI399" s="167"/>
    </row>
    <row r="400" ht="14.25" customHeight="1">
      <c r="M400" s="178"/>
      <c r="N400" s="178"/>
      <c r="O400" s="178"/>
      <c r="X400" s="292"/>
      <c r="Y400" s="293"/>
      <c r="Z400" s="293"/>
      <c r="AA400" s="293"/>
      <c r="AB400" s="293"/>
      <c r="AC400" s="293"/>
      <c r="AD400" s="293"/>
      <c r="AE400" s="293"/>
      <c r="AF400" s="293"/>
      <c r="AG400" s="293"/>
      <c r="AH400" s="293"/>
      <c r="AI400" s="293"/>
      <c r="AJ400" s="293"/>
      <c r="AK400" s="293"/>
      <c r="AL400" s="293"/>
      <c r="AM400" s="293"/>
      <c r="AN400" s="293"/>
      <c r="AO400" s="730"/>
      <c r="AP400" s="293"/>
      <c r="AQ400" s="293"/>
      <c r="AR400" s="293"/>
      <c r="AS400" s="293"/>
      <c r="AT400" s="293"/>
      <c r="AU400" s="167"/>
      <c r="AV400" s="167"/>
      <c r="AW400" s="167"/>
      <c r="AX400" s="167"/>
      <c r="AY400" s="167"/>
      <c r="AZ400" s="167"/>
      <c r="BA400" s="167"/>
      <c r="BB400" s="167"/>
      <c r="BC400" s="167"/>
      <c r="BD400" s="167"/>
      <c r="BE400" s="167"/>
      <c r="BF400" s="167"/>
      <c r="BG400" s="167"/>
      <c r="BH400" s="167"/>
      <c r="BI400" s="167"/>
    </row>
    <row r="401" ht="14.25" customHeight="1">
      <c r="M401" s="178"/>
      <c r="N401" s="178"/>
      <c r="O401" s="178"/>
      <c r="X401" s="292"/>
      <c r="Y401" s="293"/>
      <c r="Z401" s="293"/>
      <c r="AA401" s="293"/>
      <c r="AB401" s="293"/>
      <c r="AC401" s="293"/>
      <c r="AD401" s="293"/>
      <c r="AE401" s="293"/>
      <c r="AF401" s="293"/>
      <c r="AG401" s="293"/>
      <c r="AH401" s="293"/>
      <c r="AI401" s="293"/>
      <c r="AJ401" s="293"/>
      <c r="AK401" s="293"/>
      <c r="AL401" s="293"/>
      <c r="AM401" s="293"/>
      <c r="AN401" s="293"/>
      <c r="AO401" s="730"/>
      <c r="AP401" s="293"/>
      <c r="AQ401" s="293"/>
      <c r="AR401" s="293"/>
      <c r="AS401" s="293"/>
      <c r="AT401" s="293"/>
      <c r="AU401" s="167"/>
      <c r="AV401" s="167"/>
      <c r="AW401" s="167"/>
      <c r="AX401" s="167"/>
      <c r="AY401" s="167"/>
      <c r="AZ401" s="167"/>
      <c r="BA401" s="167"/>
      <c r="BB401" s="167"/>
      <c r="BC401" s="167"/>
      <c r="BD401" s="167"/>
      <c r="BE401" s="167"/>
      <c r="BF401" s="167"/>
      <c r="BG401" s="167"/>
      <c r="BH401" s="167"/>
      <c r="BI401" s="167"/>
    </row>
    <row r="402" ht="14.25" customHeight="1">
      <c r="M402" s="178"/>
      <c r="N402" s="178"/>
      <c r="O402" s="178"/>
      <c r="X402" s="292"/>
      <c r="Y402" s="293"/>
      <c r="Z402" s="293"/>
      <c r="AA402" s="293"/>
      <c r="AB402" s="293"/>
      <c r="AC402" s="293"/>
      <c r="AD402" s="293"/>
      <c r="AE402" s="293"/>
      <c r="AF402" s="293"/>
      <c r="AG402" s="293"/>
      <c r="AH402" s="293"/>
      <c r="AI402" s="293"/>
      <c r="AJ402" s="293"/>
      <c r="AK402" s="293"/>
      <c r="AL402" s="293"/>
      <c r="AM402" s="293"/>
      <c r="AN402" s="293"/>
      <c r="AO402" s="730"/>
      <c r="AP402" s="293"/>
      <c r="AQ402" s="293"/>
      <c r="AR402" s="293"/>
      <c r="AS402" s="293"/>
      <c r="AT402" s="293"/>
      <c r="AU402" s="167"/>
      <c r="AV402" s="167"/>
      <c r="AW402" s="167"/>
      <c r="AX402" s="167"/>
      <c r="AY402" s="167"/>
      <c r="AZ402" s="167"/>
      <c r="BA402" s="167"/>
      <c r="BB402" s="167"/>
      <c r="BC402" s="167"/>
      <c r="BD402" s="167"/>
      <c r="BE402" s="167"/>
      <c r="BF402" s="167"/>
      <c r="BG402" s="167"/>
      <c r="BH402" s="167"/>
      <c r="BI402" s="167"/>
    </row>
    <row r="403" ht="14.25" customHeight="1">
      <c r="M403" s="178"/>
      <c r="N403" s="178"/>
      <c r="O403" s="178"/>
      <c r="X403" s="292"/>
      <c r="Y403" s="293"/>
      <c r="Z403" s="293"/>
      <c r="AA403" s="293"/>
      <c r="AB403" s="293"/>
      <c r="AC403" s="293"/>
      <c r="AD403" s="293"/>
      <c r="AE403" s="293"/>
      <c r="AF403" s="293"/>
      <c r="AG403" s="293"/>
      <c r="AH403" s="293"/>
      <c r="AI403" s="293"/>
      <c r="AJ403" s="293"/>
      <c r="AK403" s="293"/>
      <c r="AL403" s="293"/>
      <c r="AM403" s="293"/>
      <c r="AN403" s="293"/>
      <c r="AO403" s="730"/>
      <c r="AP403" s="293"/>
      <c r="AQ403" s="293"/>
      <c r="AR403" s="293"/>
      <c r="AS403" s="293"/>
      <c r="AT403" s="293"/>
      <c r="AU403" s="167"/>
      <c r="AV403" s="167"/>
      <c r="AW403" s="167"/>
      <c r="AX403" s="167"/>
      <c r="AY403" s="167"/>
      <c r="AZ403" s="167"/>
      <c r="BA403" s="167"/>
      <c r="BB403" s="167"/>
      <c r="BC403" s="167"/>
      <c r="BD403" s="167"/>
      <c r="BE403" s="167"/>
      <c r="BF403" s="167"/>
      <c r="BG403" s="167"/>
      <c r="BH403" s="167"/>
      <c r="BI403" s="167"/>
    </row>
    <row r="404" ht="14.25" customHeight="1">
      <c r="M404" s="178"/>
      <c r="N404" s="178"/>
      <c r="O404" s="178"/>
      <c r="X404" s="292"/>
      <c r="Y404" s="293"/>
      <c r="Z404" s="293"/>
      <c r="AA404" s="293"/>
      <c r="AB404" s="293"/>
      <c r="AC404" s="293"/>
      <c r="AD404" s="293"/>
      <c r="AE404" s="293"/>
      <c r="AF404" s="293"/>
      <c r="AG404" s="293"/>
      <c r="AH404" s="293"/>
      <c r="AI404" s="293"/>
      <c r="AJ404" s="293"/>
      <c r="AK404" s="293"/>
      <c r="AL404" s="293"/>
      <c r="AM404" s="293"/>
      <c r="AN404" s="293"/>
      <c r="AO404" s="730"/>
      <c r="AP404" s="293"/>
      <c r="AQ404" s="293"/>
      <c r="AR404" s="293"/>
      <c r="AS404" s="293"/>
      <c r="AT404" s="293"/>
      <c r="AU404" s="167"/>
      <c r="AV404" s="167"/>
      <c r="AW404" s="167"/>
      <c r="AX404" s="167"/>
      <c r="AY404" s="167"/>
      <c r="AZ404" s="167"/>
      <c r="BA404" s="167"/>
      <c r="BB404" s="167"/>
      <c r="BC404" s="167"/>
      <c r="BD404" s="167"/>
      <c r="BE404" s="167"/>
      <c r="BF404" s="167"/>
      <c r="BG404" s="167"/>
      <c r="BH404" s="167"/>
      <c r="BI404" s="167"/>
    </row>
    <row r="405" ht="14.25" customHeight="1">
      <c r="M405" s="178"/>
      <c r="N405" s="178"/>
      <c r="O405" s="178"/>
      <c r="X405" s="292"/>
      <c r="Y405" s="293"/>
      <c r="Z405" s="293"/>
      <c r="AA405" s="293"/>
      <c r="AB405" s="293"/>
      <c r="AC405" s="293"/>
      <c r="AD405" s="293"/>
      <c r="AE405" s="293"/>
      <c r="AF405" s="293"/>
      <c r="AG405" s="293"/>
      <c r="AH405" s="293"/>
      <c r="AI405" s="293"/>
      <c r="AJ405" s="293"/>
      <c r="AK405" s="293"/>
      <c r="AL405" s="293"/>
      <c r="AM405" s="293"/>
      <c r="AN405" s="293"/>
      <c r="AO405" s="730"/>
      <c r="AP405" s="293"/>
      <c r="AQ405" s="293"/>
      <c r="AR405" s="293"/>
      <c r="AS405" s="293"/>
      <c r="AT405" s="293"/>
      <c r="AU405" s="167"/>
      <c r="AV405" s="167"/>
      <c r="AW405" s="167"/>
      <c r="AX405" s="167"/>
      <c r="AY405" s="167"/>
      <c r="AZ405" s="167"/>
      <c r="BA405" s="167"/>
      <c r="BB405" s="167"/>
      <c r="BC405" s="167"/>
      <c r="BD405" s="167"/>
      <c r="BE405" s="167"/>
      <c r="BF405" s="167"/>
      <c r="BG405" s="167"/>
      <c r="BH405" s="167"/>
      <c r="BI405" s="167"/>
    </row>
    <row r="406" ht="14.25" customHeight="1">
      <c r="M406" s="178"/>
      <c r="N406" s="178"/>
      <c r="O406" s="178"/>
      <c r="X406" s="292"/>
      <c r="Y406" s="293"/>
      <c r="Z406" s="293"/>
      <c r="AA406" s="293"/>
      <c r="AB406" s="293"/>
      <c r="AC406" s="293"/>
      <c r="AD406" s="293"/>
      <c r="AE406" s="293"/>
      <c r="AF406" s="293"/>
      <c r="AG406" s="293"/>
      <c r="AH406" s="293"/>
      <c r="AI406" s="293"/>
      <c r="AJ406" s="293"/>
      <c r="AK406" s="293"/>
      <c r="AL406" s="293"/>
      <c r="AM406" s="293"/>
      <c r="AN406" s="293"/>
      <c r="AO406" s="730"/>
      <c r="AP406" s="293"/>
      <c r="AQ406" s="293"/>
      <c r="AR406" s="293"/>
      <c r="AS406" s="293"/>
      <c r="AT406" s="293"/>
      <c r="AU406" s="167"/>
      <c r="AV406" s="167"/>
      <c r="AW406" s="167"/>
      <c r="AX406" s="167"/>
      <c r="AY406" s="167"/>
      <c r="AZ406" s="167"/>
      <c r="BA406" s="167"/>
      <c r="BB406" s="167"/>
      <c r="BC406" s="167"/>
      <c r="BD406" s="167"/>
      <c r="BE406" s="167"/>
      <c r="BF406" s="167"/>
      <c r="BG406" s="167"/>
      <c r="BH406" s="167"/>
      <c r="BI406" s="167"/>
    </row>
    <row r="407" ht="14.25" customHeight="1">
      <c r="M407" s="178"/>
      <c r="N407" s="178"/>
      <c r="O407" s="178"/>
      <c r="X407" s="292"/>
      <c r="Y407" s="293"/>
      <c r="Z407" s="293"/>
      <c r="AA407" s="293"/>
      <c r="AB407" s="293"/>
      <c r="AC407" s="293"/>
      <c r="AD407" s="293"/>
      <c r="AE407" s="293"/>
      <c r="AF407" s="293"/>
      <c r="AG407" s="293"/>
      <c r="AH407" s="293"/>
      <c r="AI407" s="293"/>
      <c r="AJ407" s="293"/>
      <c r="AK407" s="293"/>
      <c r="AL407" s="293"/>
      <c r="AM407" s="293"/>
      <c r="AN407" s="293"/>
      <c r="AO407" s="730"/>
      <c r="AP407" s="293"/>
      <c r="AQ407" s="293"/>
      <c r="AR407" s="293"/>
      <c r="AS407" s="293"/>
      <c r="AT407" s="293"/>
      <c r="AU407" s="167"/>
      <c r="AV407" s="167"/>
      <c r="AW407" s="167"/>
      <c r="AX407" s="167"/>
      <c r="AY407" s="167"/>
      <c r="AZ407" s="167"/>
      <c r="BA407" s="167"/>
      <c r="BB407" s="167"/>
      <c r="BC407" s="167"/>
      <c r="BD407" s="167"/>
      <c r="BE407" s="167"/>
      <c r="BF407" s="167"/>
      <c r="BG407" s="167"/>
      <c r="BH407" s="167"/>
      <c r="BI407" s="167"/>
    </row>
    <row r="408" ht="14.25" customHeight="1">
      <c r="M408" s="178"/>
      <c r="N408" s="178"/>
      <c r="O408" s="178"/>
      <c r="X408" s="292"/>
      <c r="Y408" s="293"/>
      <c r="Z408" s="293"/>
      <c r="AA408" s="293"/>
      <c r="AB408" s="293"/>
      <c r="AC408" s="293"/>
      <c r="AD408" s="293"/>
      <c r="AE408" s="293"/>
      <c r="AF408" s="293"/>
      <c r="AG408" s="293"/>
      <c r="AH408" s="293"/>
      <c r="AI408" s="293"/>
      <c r="AJ408" s="293"/>
      <c r="AK408" s="293"/>
      <c r="AL408" s="293"/>
      <c r="AM408" s="293"/>
      <c r="AN408" s="293"/>
      <c r="AO408" s="730"/>
      <c r="AP408" s="293"/>
      <c r="AQ408" s="293"/>
      <c r="AR408" s="293"/>
      <c r="AS408" s="293"/>
      <c r="AT408" s="293"/>
      <c r="AU408" s="167"/>
      <c r="AV408" s="167"/>
      <c r="AW408" s="167"/>
      <c r="AX408" s="167"/>
      <c r="AY408" s="167"/>
      <c r="AZ408" s="167"/>
      <c r="BA408" s="167"/>
      <c r="BB408" s="167"/>
      <c r="BC408" s="167"/>
      <c r="BD408" s="167"/>
      <c r="BE408" s="167"/>
      <c r="BF408" s="167"/>
      <c r="BG408" s="167"/>
      <c r="BH408" s="167"/>
      <c r="BI408" s="167"/>
    </row>
    <row r="409" ht="14.25" customHeight="1">
      <c r="M409" s="178"/>
      <c r="N409" s="178"/>
      <c r="O409" s="178"/>
      <c r="X409" s="292"/>
      <c r="Y409" s="293"/>
      <c r="Z409" s="293"/>
      <c r="AA409" s="293"/>
      <c r="AB409" s="293"/>
      <c r="AC409" s="293"/>
      <c r="AD409" s="293"/>
      <c r="AE409" s="293"/>
      <c r="AF409" s="293"/>
      <c r="AG409" s="293"/>
      <c r="AH409" s="293"/>
      <c r="AI409" s="293"/>
      <c r="AJ409" s="293"/>
      <c r="AK409" s="293"/>
      <c r="AL409" s="293"/>
      <c r="AM409" s="293"/>
      <c r="AN409" s="293"/>
      <c r="AO409" s="730"/>
      <c r="AP409" s="293"/>
      <c r="AQ409" s="293"/>
      <c r="AR409" s="293"/>
      <c r="AS409" s="293"/>
      <c r="AT409" s="293"/>
      <c r="AU409" s="167"/>
      <c r="AV409" s="167"/>
      <c r="AW409" s="167"/>
      <c r="AX409" s="167"/>
      <c r="AY409" s="167"/>
      <c r="AZ409" s="167"/>
      <c r="BA409" s="167"/>
      <c r="BB409" s="167"/>
      <c r="BC409" s="167"/>
      <c r="BD409" s="167"/>
      <c r="BE409" s="167"/>
      <c r="BF409" s="167"/>
      <c r="BG409" s="167"/>
      <c r="BH409" s="167"/>
      <c r="BI409" s="167"/>
    </row>
    <row r="410" ht="14.25" customHeight="1">
      <c r="M410" s="178"/>
      <c r="N410" s="178"/>
      <c r="O410" s="178"/>
      <c r="X410" s="292"/>
      <c r="Y410" s="293"/>
      <c r="Z410" s="293"/>
      <c r="AA410" s="293"/>
      <c r="AB410" s="293"/>
      <c r="AC410" s="293"/>
      <c r="AD410" s="293"/>
      <c r="AE410" s="293"/>
      <c r="AF410" s="293"/>
      <c r="AG410" s="293"/>
      <c r="AH410" s="293"/>
      <c r="AI410" s="293"/>
      <c r="AJ410" s="293"/>
      <c r="AK410" s="293"/>
      <c r="AL410" s="293"/>
      <c r="AM410" s="293"/>
      <c r="AN410" s="293"/>
      <c r="AO410" s="730"/>
      <c r="AP410" s="293"/>
      <c r="AQ410" s="293"/>
      <c r="AR410" s="293"/>
      <c r="AS410" s="293"/>
      <c r="AT410" s="293"/>
      <c r="AU410" s="167"/>
      <c r="AV410" s="167"/>
      <c r="AW410" s="167"/>
      <c r="AX410" s="167"/>
      <c r="AY410" s="167"/>
      <c r="AZ410" s="167"/>
      <c r="BA410" s="167"/>
      <c r="BB410" s="167"/>
      <c r="BC410" s="167"/>
      <c r="BD410" s="167"/>
      <c r="BE410" s="167"/>
      <c r="BF410" s="167"/>
      <c r="BG410" s="167"/>
      <c r="BH410" s="167"/>
      <c r="BI410" s="167"/>
    </row>
    <row r="411" ht="14.25" customHeight="1">
      <c r="M411" s="178"/>
      <c r="N411" s="178"/>
      <c r="O411" s="178"/>
      <c r="X411" s="292"/>
      <c r="Y411" s="293"/>
      <c r="Z411" s="293"/>
      <c r="AA411" s="293"/>
      <c r="AB411" s="293"/>
      <c r="AC411" s="293"/>
      <c r="AD411" s="293"/>
      <c r="AE411" s="293"/>
      <c r="AF411" s="293"/>
      <c r="AG411" s="293"/>
      <c r="AH411" s="293"/>
      <c r="AI411" s="293"/>
      <c r="AJ411" s="293"/>
      <c r="AK411" s="293"/>
      <c r="AL411" s="293"/>
      <c r="AM411" s="293"/>
      <c r="AN411" s="293"/>
      <c r="AO411" s="730"/>
      <c r="AP411" s="293"/>
      <c r="AQ411" s="293"/>
      <c r="AR411" s="293"/>
      <c r="AS411" s="293"/>
      <c r="AT411" s="293"/>
      <c r="AU411" s="167"/>
      <c r="AV411" s="167"/>
      <c r="AW411" s="167"/>
      <c r="AX411" s="167"/>
      <c r="AY411" s="167"/>
      <c r="AZ411" s="167"/>
      <c r="BA411" s="167"/>
      <c r="BB411" s="167"/>
      <c r="BC411" s="167"/>
      <c r="BD411" s="167"/>
      <c r="BE411" s="167"/>
      <c r="BF411" s="167"/>
      <c r="BG411" s="167"/>
      <c r="BH411" s="167"/>
      <c r="BI411" s="167"/>
    </row>
    <row r="412" ht="14.25" customHeight="1">
      <c r="M412" s="178"/>
      <c r="N412" s="178"/>
      <c r="O412" s="178"/>
      <c r="X412" s="292"/>
      <c r="Y412" s="293"/>
      <c r="Z412" s="293"/>
      <c r="AA412" s="293"/>
      <c r="AB412" s="293"/>
      <c r="AC412" s="293"/>
      <c r="AD412" s="293"/>
      <c r="AE412" s="293"/>
      <c r="AF412" s="293"/>
      <c r="AG412" s="293"/>
      <c r="AH412" s="293"/>
      <c r="AI412" s="293"/>
      <c r="AJ412" s="293"/>
      <c r="AK412" s="293"/>
      <c r="AL412" s="293"/>
      <c r="AM412" s="293"/>
      <c r="AN412" s="293"/>
      <c r="AO412" s="730"/>
      <c r="AP412" s="293"/>
      <c r="AQ412" s="293"/>
      <c r="AR412" s="293"/>
      <c r="AS412" s="293"/>
      <c r="AT412" s="293"/>
      <c r="AU412" s="167"/>
      <c r="AV412" s="167"/>
      <c r="AW412" s="167"/>
      <c r="AX412" s="167"/>
      <c r="AY412" s="167"/>
      <c r="AZ412" s="167"/>
      <c r="BA412" s="167"/>
      <c r="BB412" s="167"/>
      <c r="BC412" s="167"/>
      <c r="BD412" s="167"/>
      <c r="BE412" s="167"/>
      <c r="BF412" s="167"/>
      <c r="BG412" s="167"/>
      <c r="BH412" s="167"/>
      <c r="BI412" s="167"/>
    </row>
    <row r="413" ht="14.25" customHeight="1">
      <c r="M413" s="178"/>
      <c r="N413" s="178"/>
      <c r="O413" s="178"/>
      <c r="X413" s="292"/>
      <c r="Y413" s="293"/>
      <c r="Z413" s="293"/>
      <c r="AA413" s="293"/>
      <c r="AB413" s="293"/>
      <c r="AC413" s="293"/>
      <c r="AD413" s="293"/>
      <c r="AE413" s="293"/>
      <c r="AF413" s="293"/>
      <c r="AG413" s="293"/>
      <c r="AH413" s="293"/>
      <c r="AI413" s="293"/>
      <c r="AJ413" s="293"/>
      <c r="AK413" s="293"/>
      <c r="AL413" s="293"/>
      <c r="AM413" s="293"/>
      <c r="AN413" s="293"/>
      <c r="AO413" s="730"/>
      <c r="AP413" s="293"/>
      <c r="AQ413" s="293"/>
      <c r="AR413" s="293"/>
      <c r="AS413" s="293"/>
      <c r="AT413" s="293"/>
      <c r="AU413" s="167"/>
      <c r="AV413" s="167"/>
      <c r="AW413" s="167"/>
      <c r="AX413" s="167"/>
      <c r="AY413" s="167"/>
      <c r="AZ413" s="167"/>
      <c r="BA413" s="167"/>
      <c r="BB413" s="167"/>
      <c r="BC413" s="167"/>
      <c r="BD413" s="167"/>
      <c r="BE413" s="167"/>
      <c r="BF413" s="167"/>
      <c r="BG413" s="167"/>
      <c r="BH413" s="167"/>
      <c r="BI413" s="167"/>
    </row>
    <row r="414" ht="14.25" customHeight="1">
      <c r="M414" s="178"/>
      <c r="N414" s="178"/>
      <c r="O414" s="178"/>
      <c r="X414" s="292"/>
      <c r="Y414" s="293"/>
      <c r="Z414" s="293"/>
      <c r="AA414" s="293"/>
      <c r="AB414" s="293"/>
      <c r="AC414" s="293"/>
      <c r="AD414" s="293"/>
      <c r="AE414" s="293"/>
      <c r="AF414" s="293"/>
      <c r="AG414" s="293"/>
      <c r="AH414" s="293"/>
      <c r="AI414" s="293"/>
      <c r="AJ414" s="293"/>
      <c r="AK414" s="293"/>
      <c r="AL414" s="293"/>
      <c r="AM414" s="293"/>
      <c r="AN414" s="293"/>
      <c r="AO414" s="730"/>
      <c r="AP414" s="293"/>
      <c r="AQ414" s="293"/>
      <c r="AR414" s="293"/>
      <c r="AS414" s="293"/>
      <c r="AT414" s="293"/>
      <c r="AU414" s="167"/>
      <c r="AV414" s="167"/>
      <c r="AW414" s="167"/>
      <c r="AX414" s="167"/>
      <c r="AY414" s="167"/>
      <c r="AZ414" s="167"/>
      <c r="BA414" s="167"/>
      <c r="BB414" s="167"/>
      <c r="BC414" s="167"/>
      <c r="BD414" s="167"/>
      <c r="BE414" s="167"/>
      <c r="BF414" s="167"/>
      <c r="BG414" s="167"/>
      <c r="BH414" s="167"/>
      <c r="BI414" s="167"/>
    </row>
    <row r="415" ht="14.25" customHeight="1">
      <c r="M415" s="178"/>
      <c r="N415" s="178"/>
      <c r="O415" s="178"/>
      <c r="X415" s="292"/>
      <c r="Y415" s="293"/>
      <c r="Z415" s="293"/>
      <c r="AA415" s="293"/>
      <c r="AB415" s="293"/>
      <c r="AC415" s="293"/>
      <c r="AD415" s="293"/>
      <c r="AE415" s="293"/>
      <c r="AF415" s="293"/>
      <c r="AG415" s="293"/>
      <c r="AH415" s="293"/>
      <c r="AI415" s="293"/>
      <c r="AJ415" s="293"/>
      <c r="AK415" s="293"/>
      <c r="AL415" s="293"/>
      <c r="AM415" s="293"/>
      <c r="AN415" s="293"/>
      <c r="AO415" s="730"/>
      <c r="AP415" s="293"/>
      <c r="AQ415" s="293"/>
      <c r="AR415" s="293"/>
      <c r="AS415" s="293"/>
      <c r="AT415" s="293"/>
      <c r="AU415" s="167"/>
      <c r="AV415" s="167"/>
      <c r="AW415" s="167"/>
      <c r="AX415" s="167"/>
      <c r="AY415" s="167"/>
      <c r="AZ415" s="167"/>
      <c r="BA415" s="167"/>
      <c r="BB415" s="167"/>
      <c r="BC415" s="167"/>
      <c r="BD415" s="167"/>
      <c r="BE415" s="167"/>
      <c r="BF415" s="167"/>
      <c r="BG415" s="167"/>
      <c r="BH415" s="167"/>
      <c r="BI415" s="167"/>
    </row>
    <row r="416" ht="14.25" customHeight="1">
      <c r="M416" s="178"/>
      <c r="N416" s="178"/>
      <c r="O416" s="178"/>
      <c r="X416" s="292"/>
      <c r="Y416" s="293"/>
      <c r="Z416" s="293"/>
      <c r="AA416" s="293"/>
      <c r="AB416" s="293"/>
      <c r="AC416" s="293"/>
      <c r="AD416" s="293"/>
      <c r="AE416" s="293"/>
      <c r="AF416" s="293"/>
      <c r="AG416" s="293"/>
      <c r="AH416" s="293"/>
      <c r="AI416" s="293"/>
      <c r="AJ416" s="293"/>
      <c r="AK416" s="293"/>
      <c r="AL416" s="293"/>
      <c r="AM416" s="293"/>
      <c r="AN416" s="293"/>
      <c r="AO416" s="730"/>
      <c r="AP416" s="293"/>
      <c r="AQ416" s="293"/>
      <c r="AR416" s="293"/>
      <c r="AS416" s="293"/>
      <c r="AT416" s="293"/>
      <c r="AU416" s="167"/>
      <c r="AV416" s="167"/>
      <c r="AW416" s="167"/>
      <c r="AX416" s="167"/>
      <c r="AY416" s="167"/>
      <c r="AZ416" s="167"/>
      <c r="BA416" s="167"/>
      <c r="BB416" s="167"/>
      <c r="BC416" s="167"/>
      <c r="BD416" s="167"/>
      <c r="BE416" s="167"/>
      <c r="BF416" s="167"/>
      <c r="BG416" s="167"/>
      <c r="BH416" s="167"/>
      <c r="BI416" s="167"/>
    </row>
    <row r="417" ht="14.25" customHeight="1">
      <c r="M417" s="178"/>
      <c r="N417" s="178"/>
      <c r="O417" s="178"/>
      <c r="X417" s="292"/>
      <c r="Y417" s="293"/>
      <c r="Z417" s="293"/>
      <c r="AA417" s="293"/>
      <c r="AB417" s="293"/>
      <c r="AC417" s="293"/>
      <c r="AD417" s="293"/>
      <c r="AE417" s="293"/>
      <c r="AF417" s="293"/>
      <c r="AG417" s="293"/>
      <c r="AH417" s="293"/>
      <c r="AI417" s="293"/>
      <c r="AJ417" s="293"/>
      <c r="AK417" s="293"/>
      <c r="AL417" s="293"/>
      <c r="AM417" s="293"/>
      <c r="AN417" s="293"/>
      <c r="AO417" s="730"/>
      <c r="AP417" s="293"/>
      <c r="AQ417" s="293"/>
      <c r="AR417" s="293"/>
      <c r="AS417" s="293"/>
      <c r="AT417" s="293"/>
      <c r="AU417" s="167"/>
      <c r="AV417" s="167"/>
      <c r="AW417" s="167"/>
      <c r="AX417" s="167"/>
      <c r="AY417" s="167"/>
      <c r="AZ417" s="167"/>
      <c r="BA417" s="167"/>
      <c r="BB417" s="167"/>
      <c r="BC417" s="167"/>
      <c r="BD417" s="167"/>
      <c r="BE417" s="167"/>
      <c r="BF417" s="167"/>
      <c r="BG417" s="167"/>
      <c r="BH417" s="167"/>
      <c r="BI417" s="167"/>
    </row>
    <row r="418" ht="14.25" customHeight="1">
      <c r="M418" s="178"/>
      <c r="N418" s="178"/>
      <c r="O418" s="178"/>
      <c r="X418" s="292"/>
      <c r="Y418" s="293"/>
      <c r="Z418" s="293"/>
      <c r="AA418" s="293"/>
      <c r="AB418" s="293"/>
      <c r="AC418" s="293"/>
      <c r="AD418" s="293"/>
      <c r="AE418" s="293"/>
      <c r="AF418" s="293"/>
      <c r="AG418" s="293"/>
      <c r="AH418" s="293"/>
      <c r="AI418" s="293"/>
      <c r="AJ418" s="293"/>
      <c r="AK418" s="293"/>
      <c r="AL418" s="293"/>
      <c r="AM418" s="293"/>
      <c r="AN418" s="293"/>
      <c r="AO418" s="730"/>
      <c r="AP418" s="293"/>
      <c r="AQ418" s="293"/>
      <c r="AR418" s="293"/>
      <c r="AS418" s="293"/>
      <c r="AT418" s="293"/>
      <c r="AU418" s="167"/>
      <c r="AV418" s="167"/>
      <c r="AW418" s="167"/>
      <c r="AX418" s="167"/>
      <c r="AY418" s="167"/>
      <c r="AZ418" s="167"/>
      <c r="BA418" s="167"/>
      <c r="BB418" s="167"/>
      <c r="BC418" s="167"/>
      <c r="BD418" s="167"/>
      <c r="BE418" s="167"/>
      <c r="BF418" s="167"/>
      <c r="BG418" s="167"/>
      <c r="BH418" s="167"/>
      <c r="BI418" s="167"/>
    </row>
    <row r="419" ht="14.25" customHeight="1">
      <c r="M419" s="178"/>
      <c r="N419" s="178"/>
      <c r="O419" s="178"/>
      <c r="X419" s="292"/>
      <c r="Y419" s="293"/>
      <c r="Z419" s="293"/>
      <c r="AA419" s="293"/>
      <c r="AB419" s="293"/>
      <c r="AC419" s="293"/>
      <c r="AD419" s="293"/>
      <c r="AE419" s="293"/>
      <c r="AF419" s="293"/>
      <c r="AG419" s="293"/>
      <c r="AH419" s="293"/>
      <c r="AI419" s="293"/>
      <c r="AJ419" s="293"/>
      <c r="AK419" s="293"/>
      <c r="AL419" s="293"/>
      <c r="AM419" s="293"/>
      <c r="AN419" s="293"/>
      <c r="AO419" s="730"/>
      <c r="AP419" s="293"/>
      <c r="AQ419" s="293"/>
      <c r="AR419" s="293"/>
      <c r="AS419" s="293"/>
      <c r="AT419" s="293"/>
      <c r="AU419" s="167"/>
      <c r="AV419" s="167"/>
      <c r="AW419" s="167"/>
      <c r="AX419" s="167"/>
      <c r="AY419" s="167"/>
      <c r="AZ419" s="167"/>
      <c r="BA419" s="167"/>
      <c r="BB419" s="167"/>
      <c r="BC419" s="167"/>
      <c r="BD419" s="167"/>
      <c r="BE419" s="167"/>
      <c r="BF419" s="167"/>
      <c r="BG419" s="167"/>
      <c r="BH419" s="167"/>
      <c r="BI419" s="167"/>
    </row>
    <row r="420" ht="14.25" customHeight="1">
      <c r="M420" s="178"/>
      <c r="N420" s="178"/>
      <c r="O420" s="178"/>
      <c r="X420" s="292"/>
      <c r="Y420" s="293"/>
      <c r="Z420" s="293"/>
      <c r="AA420" s="293"/>
      <c r="AB420" s="293"/>
      <c r="AC420" s="293"/>
      <c r="AD420" s="293"/>
      <c r="AE420" s="293"/>
      <c r="AF420" s="293"/>
      <c r="AG420" s="293"/>
      <c r="AH420" s="293"/>
      <c r="AI420" s="293"/>
      <c r="AJ420" s="293"/>
      <c r="AK420" s="293"/>
      <c r="AL420" s="293"/>
      <c r="AM420" s="293"/>
      <c r="AN420" s="293"/>
      <c r="AO420" s="730"/>
      <c r="AP420" s="293"/>
      <c r="AQ420" s="293"/>
      <c r="AR420" s="293"/>
      <c r="AS420" s="293"/>
      <c r="AT420" s="293"/>
      <c r="AU420" s="167"/>
      <c r="AV420" s="167"/>
      <c r="AW420" s="167"/>
      <c r="AX420" s="167"/>
      <c r="AY420" s="167"/>
      <c r="AZ420" s="167"/>
      <c r="BA420" s="167"/>
      <c r="BB420" s="167"/>
      <c r="BC420" s="167"/>
      <c r="BD420" s="167"/>
      <c r="BE420" s="167"/>
      <c r="BF420" s="167"/>
      <c r="BG420" s="167"/>
      <c r="BH420" s="167"/>
      <c r="BI420" s="167"/>
    </row>
    <row r="421" ht="14.25" customHeight="1">
      <c r="M421" s="178"/>
      <c r="N421" s="178"/>
      <c r="O421" s="178"/>
      <c r="X421" s="292"/>
      <c r="Y421" s="293"/>
      <c r="Z421" s="293"/>
      <c r="AA421" s="293"/>
      <c r="AB421" s="293"/>
      <c r="AC421" s="293"/>
      <c r="AD421" s="293"/>
      <c r="AE421" s="293"/>
      <c r="AF421" s="293"/>
      <c r="AG421" s="293"/>
      <c r="AH421" s="293"/>
      <c r="AI421" s="293"/>
      <c r="AJ421" s="293"/>
      <c r="AK421" s="293"/>
      <c r="AL421" s="293"/>
      <c r="AM421" s="293"/>
      <c r="AN421" s="293"/>
      <c r="AO421" s="730"/>
      <c r="AP421" s="293"/>
      <c r="AQ421" s="293"/>
      <c r="AR421" s="293"/>
      <c r="AS421" s="293"/>
      <c r="AT421" s="293"/>
      <c r="AU421" s="167"/>
      <c r="AV421" s="167"/>
      <c r="AW421" s="167"/>
      <c r="AX421" s="167"/>
      <c r="AY421" s="167"/>
      <c r="AZ421" s="167"/>
      <c r="BA421" s="167"/>
      <c r="BB421" s="167"/>
      <c r="BC421" s="167"/>
      <c r="BD421" s="167"/>
      <c r="BE421" s="167"/>
      <c r="BF421" s="167"/>
      <c r="BG421" s="167"/>
      <c r="BH421" s="167"/>
      <c r="BI421" s="167"/>
    </row>
    <row r="422" ht="14.25" customHeight="1">
      <c r="M422" s="178"/>
      <c r="N422" s="178"/>
      <c r="O422" s="178"/>
      <c r="X422" s="292"/>
      <c r="Y422" s="293"/>
      <c r="Z422" s="293"/>
      <c r="AA422" s="293"/>
      <c r="AB422" s="293"/>
      <c r="AC422" s="293"/>
      <c r="AD422" s="293"/>
      <c r="AE422" s="293"/>
      <c r="AF422" s="293"/>
      <c r="AG422" s="293"/>
      <c r="AH422" s="293"/>
      <c r="AI422" s="293"/>
      <c r="AJ422" s="293"/>
      <c r="AK422" s="293"/>
      <c r="AL422" s="293"/>
      <c r="AM422" s="293"/>
      <c r="AN422" s="293"/>
      <c r="AO422" s="730"/>
      <c r="AP422" s="293"/>
      <c r="AQ422" s="293"/>
      <c r="AR422" s="293"/>
      <c r="AS422" s="293"/>
      <c r="AT422" s="293"/>
      <c r="AU422" s="167"/>
      <c r="AV422" s="167"/>
      <c r="AW422" s="167"/>
      <c r="AX422" s="167"/>
      <c r="AY422" s="167"/>
      <c r="AZ422" s="167"/>
      <c r="BA422" s="167"/>
      <c r="BB422" s="167"/>
      <c r="BC422" s="167"/>
      <c r="BD422" s="167"/>
      <c r="BE422" s="167"/>
      <c r="BF422" s="167"/>
      <c r="BG422" s="167"/>
      <c r="BH422" s="167"/>
      <c r="BI422" s="167"/>
    </row>
    <row r="423" ht="14.25" customHeight="1">
      <c r="M423" s="178"/>
      <c r="N423" s="178"/>
      <c r="O423" s="178"/>
      <c r="X423" s="292"/>
      <c r="Y423" s="293"/>
      <c r="Z423" s="293"/>
      <c r="AA423" s="293"/>
      <c r="AB423" s="293"/>
      <c r="AC423" s="293"/>
      <c r="AD423" s="293"/>
      <c r="AE423" s="293"/>
      <c r="AF423" s="293"/>
      <c r="AG423" s="293"/>
      <c r="AH423" s="293"/>
      <c r="AI423" s="293"/>
      <c r="AJ423" s="293"/>
      <c r="AK423" s="293"/>
      <c r="AL423" s="293"/>
      <c r="AM423" s="293"/>
      <c r="AN423" s="293"/>
      <c r="AO423" s="730"/>
      <c r="AP423" s="293"/>
      <c r="AQ423" s="293"/>
      <c r="AR423" s="293"/>
      <c r="AS423" s="293"/>
      <c r="AT423" s="293"/>
      <c r="AU423" s="167"/>
      <c r="AV423" s="167"/>
      <c r="AW423" s="167"/>
      <c r="AX423" s="167"/>
      <c r="AY423" s="167"/>
      <c r="AZ423" s="167"/>
      <c r="BA423" s="167"/>
      <c r="BB423" s="167"/>
      <c r="BC423" s="167"/>
      <c r="BD423" s="167"/>
      <c r="BE423" s="167"/>
      <c r="BF423" s="167"/>
      <c r="BG423" s="167"/>
      <c r="BH423" s="167"/>
      <c r="BI423" s="167"/>
    </row>
    <row r="424" ht="14.25" customHeight="1">
      <c r="M424" s="178"/>
      <c r="N424" s="178"/>
      <c r="O424" s="178"/>
      <c r="X424" s="292"/>
      <c r="Y424" s="293"/>
      <c r="Z424" s="293"/>
      <c r="AA424" s="293"/>
      <c r="AB424" s="293"/>
      <c r="AC424" s="293"/>
      <c r="AD424" s="293"/>
      <c r="AE424" s="293"/>
      <c r="AF424" s="293"/>
      <c r="AG424" s="293"/>
      <c r="AH424" s="293"/>
      <c r="AI424" s="293"/>
      <c r="AJ424" s="293"/>
      <c r="AK424" s="293"/>
      <c r="AL424" s="293"/>
      <c r="AM424" s="293"/>
      <c r="AN424" s="293"/>
      <c r="AO424" s="730"/>
      <c r="AP424" s="293"/>
      <c r="AQ424" s="293"/>
      <c r="AR424" s="293"/>
      <c r="AS424" s="293"/>
      <c r="AT424" s="293"/>
      <c r="AU424" s="167"/>
      <c r="AV424" s="167"/>
      <c r="AW424" s="167"/>
      <c r="AX424" s="167"/>
      <c r="AY424" s="167"/>
      <c r="AZ424" s="167"/>
      <c r="BA424" s="167"/>
      <c r="BB424" s="167"/>
      <c r="BC424" s="167"/>
      <c r="BD424" s="167"/>
      <c r="BE424" s="167"/>
      <c r="BF424" s="167"/>
      <c r="BG424" s="167"/>
      <c r="BH424" s="167"/>
      <c r="BI424" s="167"/>
    </row>
    <row r="425" ht="14.25" customHeight="1">
      <c r="M425" s="178"/>
      <c r="N425" s="178"/>
      <c r="O425" s="178"/>
      <c r="X425" s="292"/>
      <c r="Y425" s="293"/>
      <c r="Z425" s="293"/>
      <c r="AA425" s="293"/>
      <c r="AB425" s="293"/>
      <c r="AC425" s="293"/>
      <c r="AD425" s="293"/>
      <c r="AE425" s="293"/>
      <c r="AF425" s="293"/>
      <c r="AG425" s="293"/>
      <c r="AH425" s="293"/>
      <c r="AI425" s="293"/>
      <c r="AJ425" s="293"/>
      <c r="AK425" s="293"/>
      <c r="AL425" s="293"/>
      <c r="AM425" s="293"/>
      <c r="AN425" s="293"/>
      <c r="AO425" s="730"/>
      <c r="AP425" s="293"/>
      <c r="AQ425" s="293"/>
      <c r="AR425" s="293"/>
      <c r="AS425" s="293"/>
      <c r="AT425" s="293"/>
      <c r="AU425" s="167"/>
      <c r="AV425" s="167"/>
      <c r="AW425" s="167"/>
      <c r="AX425" s="167"/>
      <c r="AY425" s="167"/>
      <c r="AZ425" s="167"/>
      <c r="BA425" s="167"/>
      <c r="BB425" s="167"/>
      <c r="BC425" s="167"/>
      <c r="BD425" s="167"/>
      <c r="BE425" s="167"/>
      <c r="BF425" s="167"/>
      <c r="BG425" s="167"/>
      <c r="BH425" s="167"/>
      <c r="BI425" s="167"/>
    </row>
    <row r="426" ht="14.25" customHeight="1">
      <c r="M426" s="178"/>
      <c r="N426" s="178"/>
      <c r="O426" s="178"/>
      <c r="X426" s="292"/>
      <c r="Y426" s="293"/>
      <c r="Z426" s="293"/>
      <c r="AA426" s="293"/>
      <c r="AB426" s="293"/>
      <c r="AC426" s="293"/>
      <c r="AD426" s="293"/>
      <c r="AE426" s="293"/>
      <c r="AF426" s="293"/>
      <c r="AG426" s="293"/>
      <c r="AH426" s="293"/>
      <c r="AI426" s="293"/>
      <c r="AJ426" s="293"/>
      <c r="AK426" s="293"/>
      <c r="AL426" s="293"/>
      <c r="AM426" s="293"/>
      <c r="AN426" s="293"/>
      <c r="AO426" s="730"/>
      <c r="AP426" s="293"/>
      <c r="AQ426" s="293"/>
      <c r="AR426" s="293"/>
      <c r="AS426" s="293"/>
      <c r="AT426" s="293"/>
      <c r="AU426" s="167"/>
      <c r="AV426" s="167"/>
      <c r="AW426" s="167"/>
      <c r="AX426" s="167"/>
      <c r="AY426" s="167"/>
      <c r="AZ426" s="167"/>
      <c r="BA426" s="167"/>
      <c r="BB426" s="167"/>
      <c r="BC426" s="167"/>
      <c r="BD426" s="167"/>
      <c r="BE426" s="167"/>
      <c r="BF426" s="167"/>
      <c r="BG426" s="167"/>
      <c r="BH426" s="167"/>
      <c r="BI426" s="167"/>
    </row>
    <row r="427" ht="14.25" customHeight="1">
      <c r="M427" s="178"/>
      <c r="N427" s="178"/>
      <c r="O427" s="178"/>
      <c r="X427" s="292"/>
      <c r="Y427" s="293"/>
      <c r="Z427" s="293"/>
      <c r="AA427" s="293"/>
      <c r="AB427" s="293"/>
      <c r="AC427" s="293"/>
      <c r="AD427" s="293"/>
      <c r="AE427" s="293"/>
      <c r="AF427" s="293"/>
      <c r="AG427" s="293"/>
      <c r="AH427" s="293"/>
      <c r="AI427" s="293"/>
      <c r="AJ427" s="293"/>
      <c r="AK427" s="293"/>
      <c r="AL427" s="293"/>
      <c r="AM427" s="293"/>
      <c r="AN427" s="293"/>
      <c r="AO427" s="730"/>
      <c r="AP427" s="293"/>
      <c r="AQ427" s="293"/>
      <c r="AR427" s="293"/>
      <c r="AS427" s="293"/>
      <c r="AT427" s="293"/>
      <c r="AU427" s="167"/>
      <c r="AV427" s="167"/>
      <c r="AW427" s="167"/>
      <c r="AX427" s="167"/>
      <c r="AY427" s="167"/>
      <c r="AZ427" s="167"/>
      <c r="BA427" s="167"/>
      <c r="BB427" s="167"/>
      <c r="BC427" s="167"/>
      <c r="BD427" s="167"/>
      <c r="BE427" s="167"/>
      <c r="BF427" s="167"/>
      <c r="BG427" s="167"/>
      <c r="BH427" s="167"/>
      <c r="BI427" s="167"/>
    </row>
    <row r="428" ht="14.25" customHeight="1">
      <c r="M428" s="178"/>
      <c r="N428" s="178"/>
      <c r="O428" s="178"/>
      <c r="X428" s="292"/>
      <c r="Y428" s="293"/>
      <c r="Z428" s="293"/>
      <c r="AA428" s="293"/>
      <c r="AB428" s="293"/>
      <c r="AC428" s="293"/>
      <c r="AD428" s="293"/>
      <c r="AE428" s="293"/>
      <c r="AF428" s="293"/>
      <c r="AG428" s="293"/>
      <c r="AH428" s="293"/>
      <c r="AI428" s="293"/>
      <c r="AJ428" s="293"/>
      <c r="AK428" s="293"/>
      <c r="AL428" s="293"/>
      <c r="AM428" s="293"/>
      <c r="AN428" s="293"/>
      <c r="AO428" s="730"/>
      <c r="AP428" s="293"/>
      <c r="AQ428" s="293"/>
      <c r="AR428" s="293"/>
      <c r="AS428" s="293"/>
      <c r="AT428" s="293"/>
      <c r="AU428" s="167"/>
      <c r="AV428" s="167"/>
      <c r="AW428" s="167"/>
      <c r="AX428" s="167"/>
      <c r="AY428" s="167"/>
      <c r="AZ428" s="167"/>
      <c r="BA428" s="167"/>
      <c r="BB428" s="167"/>
      <c r="BC428" s="167"/>
      <c r="BD428" s="167"/>
      <c r="BE428" s="167"/>
      <c r="BF428" s="167"/>
      <c r="BG428" s="167"/>
      <c r="BH428" s="167"/>
      <c r="BI428" s="167"/>
    </row>
    <row r="429" ht="14.25" customHeight="1">
      <c r="M429" s="178"/>
      <c r="N429" s="178"/>
      <c r="O429" s="178"/>
      <c r="X429" s="292"/>
      <c r="Y429" s="293"/>
      <c r="Z429" s="293"/>
      <c r="AA429" s="293"/>
      <c r="AB429" s="293"/>
      <c r="AC429" s="293"/>
      <c r="AD429" s="293"/>
      <c r="AE429" s="293"/>
      <c r="AF429" s="293"/>
      <c r="AG429" s="293"/>
      <c r="AH429" s="293"/>
      <c r="AI429" s="293"/>
      <c r="AJ429" s="293"/>
      <c r="AK429" s="293"/>
      <c r="AL429" s="293"/>
      <c r="AM429" s="293"/>
      <c r="AN429" s="293"/>
      <c r="AO429" s="730"/>
      <c r="AP429" s="293"/>
      <c r="AQ429" s="293"/>
      <c r="AR429" s="293"/>
      <c r="AS429" s="293"/>
      <c r="AT429" s="293"/>
      <c r="AU429" s="167"/>
      <c r="AV429" s="167"/>
      <c r="AW429" s="167"/>
      <c r="AX429" s="167"/>
      <c r="AY429" s="167"/>
      <c r="AZ429" s="167"/>
      <c r="BA429" s="167"/>
      <c r="BB429" s="167"/>
      <c r="BC429" s="167"/>
      <c r="BD429" s="167"/>
      <c r="BE429" s="167"/>
      <c r="BF429" s="167"/>
      <c r="BG429" s="167"/>
      <c r="BH429" s="167"/>
      <c r="BI429" s="167"/>
    </row>
    <row r="430" ht="14.25" customHeight="1">
      <c r="M430" s="178"/>
      <c r="N430" s="178"/>
      <c r="O430" s="178"/>
      <c r="X430" s="292"/>
      <c r="Y430" s="293"/>
      <c r="Z430" s="293"/>
      <c r="AA430" s="293"/>
      <c r="AB430" s="293"/>
      <c r="AC430" s="293"/>
      <c r="AD430" s="293"/>
      <c r="AE430" s="293"/>
      <c r="AF430" s="293"/>
      <c r="AG430" s="293"/>
      <c r="AH430" s="293"/>
      <c r="AI430" s="293"/>
      <c r="AJ430" s="293"/>
      <c r="AK430" s="293"/>
      <c r="AL430" s="293"/>
      <c r="AM430" s="293"/>
      <c r="AN430" s="293"/>
      <c r="AO430" s="730"/>
      <c r="AP430" s="293"/>
      <c r="AQ430" s="293"/>
      <c r="AR430" s="293"/>
      <c r="AS430" s="293"/>
      <c r="AT430" s="293"/>
      <c r="AU430" s="167"/>
      <c r="AV430" s="167"/>
      <c r="AW430" s="167"/>
      <c r="AX430" s="167"/>
      <c r="AY430" s="167"/>
      <c r="AZ430" s="167"/>
      <c r="BA430" s="167"/>
      <c r="BB430" s="167"/>
      <c r="BC430" s="167"/>
      <c r="BD430" s="167"/>
      <c r="BE430" s="167"/>
      <c r="BF430" s="167"/>
      <c r="BG430" s="167"/>
      <c r="BH430" s="167"/>
      <c r="BI430" s="167"/>
    </row>
    <row r="431" ht="14.25" customHeight="1">
      <c r="M431" s="178"/>
      <c r="N431" s="178"/>
      <c r="O431" s="178"/>
      <c r="X431" s="292"/>
      <c r="Y431" s="293"/>
      <c r="Z431" s="293"/>
      <c r="AA431" s="293"/>
      <c r="AB431" s="293"/>
      <c r="AC431" s="293"/>
      <c r="AD431" s="293"/>
      <c r="AE431" s="293"/>
      <c r="AF431" s="293"/>
      <c r="AG431" s="293"/>
      <c r="AH431" s="293"/>
      <c r="AI431" s="293"/>
      <c r="AJ431" s="293"/>
      <c r="AK431" s="293"/>
      <c r="AL431" s="293"/>
      <c r="AM431" s="293"/>
      <c r="AN431" s="293"/>
      <c r="AO431" s="730"/>
      <c r="AP431" s="293"/>
      <c r="AQ431" s="293"/>
      <c r="AR431" s="293"/>
      <c r="AS431" s="293"/>
      <c r="AT431" s="293"/>
      <c r="AU431" s="167"/>
      <c r="AV431" s="167"/>
      <c r="AW431" s="167"/>
      <c r="AX431" s="167"/>
      <c r="AY431" s="167"/>
      <c r="AZ431" s="167"/>
      <c r="BA431" s="167"/>
      <c r="BB431" s="167"/>
      <c r="BC431" s="167"/>
      <c r="BD431" s="167"/>
      <c r="BE431" s="167"/>
      <c r="BF431" s="167"/>
      <c r="BG431" s="167"/>
      <c r="BH431" s="167"/>
      <c r="BI431" s="167"/>
    </row>
    <row r="432" ht="14.25" customHeight="1">
      <c r="M432" s="178"/>
      <c r="N432" s="178"/>
      <c r="O432" s="178"/>
      <c r="X432" s="292"/>
      <c r="Y432" s="293"/>
      <c r="Z432" s="293"/>
      <c r="AA432" s="293"/>
      <c r="AB432" s="293"/>
      <c r="AC432" s="293"/>
      <c r="AD432" s="293"/>
      <c r="AE432" s="293"/>
      <c r="AF432" s="293"/>
      <c r="AG432" s="293"/>
      <c r="AH432" s="293"/>
      <c r="AI432" s="293"/>
      <c r="AJ432" s="293"/>
      <c r="AK432" s="293"/>
      <c r="AL432" s="293"/>
      <c r="AM432" s="293"/>
      <c r="AN432" s="293"/>
      <c r="AO432" s="730"/>
      <c r="AP432" s="293"/>
      <c r="AQ432" s="293"/>
      <c r="AR432" s="293"/>
      <c r="AS432" s="293"/>
      <c r="AT432" s="293"/>
      <c r="AU432" s="167"/>
      <c r="AV432" s="167"/>
      <c r="AW432" s="167"/>
      <c r="AX432" s="167"/>
      <c r="AY432" s="167"/>
      <c r="AZ432" s="167"/>
      <c r="BA432" s="167"/>
      <c r="BB432" s="167"/>
      <c r="BC432" s="167"/>
      <c r="BD432" s="167"/>
      <c r="BE432" s="167"/>
      <c r="BF432" s="167"/>
      <c r="BG432" s="167"/>
      <c r="BH432" s="167"/>
      <c r="BI432" s="167"/>
    </row>
    <row r="433" ht="14.25" customHeight="1">
      <c r="M433" s="178"/>
      <c r="N433" s="178"/>
      <c r="O433" s="178"/>
      <c r="X433" s="292"/>
      <c r="Y433" s="293"/>
      <c r="Z433" s="293"/>
      <c r="AA433" s="293"/>
      <c r="AB433" s="293"/>
      <c r="AC433" s="293"/>
      <c r="AD433" s="293"/>
      <c r="AE433" s="293"/>
      <c r="AF433" s="293"/>
      <c r="AG433" s="293"/>
      <c r="AH433" s="293"/>
      <c r="AI433" s="293"/>
      <c r="AJ433" s="293"/>
      <c r="AK433" s="293"/>
      <c r="AL433" s="293"/>
      <c r="AM433" s="293"/>
      <c r="AN433" s="293"/>
      <c r="AO433" s="730"/>
      <c r="AP433" s="293"/>
      <c r="AQ433" s="293"/>
      <c r="AR433" s="293"/>
      <c r="AS433" s="293"/>
      <c r="AT433" s="293"/>
      <c r="AU433" s="167"/>
      <c r="AV433" s="167"/>
      <c r="AW433" s="167"/>
      <c r="AX433" s="167"/>
      <c r="AY433" s="167"/>
      <c r="AZ433" s="167"/>
      <c r="BA433" s="167"/>
      <c r="BB433" s="167"/>
      <c r="BC433" s="167"/>
      <c r="BD433" s="167"/>
      <c r="BE433" s="167"/>
      <c r="BF433" s="167"/>
      <c r="BG433" s="167"/>
      <c r="BH433" s="167"/>
      <c r="BI433" s="167"/>
    </row>
    <row r="434" ht="14.25" customHeight="1">
      <c r="M434" s="178"/>
      <c r="N434" s="178"/>
      <c r="O434" s="178"/>
      <c r="X434" s="292"/>
      <c r="Y434" s="293"/>
      <c r="Z434" s="293"/>
      <c r="AA434" s="293"/>
      <c r="AB434" s="293"/>
      <c r="AC434" s="293"/>
      <c r="AD434" s="293"/>
      <c r="AE434" s="293"/>
      <c r="AF434" s="293"/>
      <c r="AG434" s="293"/>
      <c r="AH434" s="293"/>
      <c r="AI434" s="293"/>
      <c r="AJ434" s="293"/>
      <c r="AK434" s="293"/>
      <c r="AL434" s="293"/>
      <c r="AM434" s="293"/>
      <c r="AN434" s="293"/>
      <c r="AO434" s="730"/>
      <c r="AP434" s="293"/>
      <c r="AQ434" s="293"/>
      <c r="AR434" s="293"/>
      <c r="AS434" s="293"/>
      <c r="AT434" s="293"/>
      <c r="AU434" s="167"/>
      <c r="AV434" s="167"/>
      <c r="AW434" s="167"/>
      <c r="AX434" s="167"/>
      <c r="AY434" s="167"/>
      <c r="AZ434" s="167"/>
      <c r="BA434" s="167"/>
      <c r="BB434" s="167"/>
      <c r="BC434" s="167"/>
      <c r="BD434" s="167"/>
      <c r="BE434" s="167"/>
      <c r="BF434" s="167"/>
      <c r="BG434" s="167"/>
      <c r="BH434" s="167"/>
      <c r="BI434" s="167"/>
    </row>
    <row r="435" ht="14.25" customHeight="1">
      <c r="M435" s="178"/>
      <c r="N435" s="178"/>
      <c r="O435" s="178"/>
      <c r="X435" s="292"/>
      <c r="Y435" s="293"/>
      <c r="Z435" s="293"/>
      <c r="AA435" s="293"/>
      <c r="AB435" s="293"/>
      <c r="AC435" s="293"/>
      <c r="AD435" s="293"/>
      <c r="AE435" s="293"/>
      <c r="AF435" s="293"/>
      <c r="AG435" s="293"/>
      <c r="AH435" s="293"/>
      <c r="AI435" s="293"/>
      <c r="AJ435" s="293"/>
      <c r="AK435" s="293"/>
      <c r="AL435" s="293"/>
      <c r="AM435" s="293"/>
      <c r="AN435" s="293"/>
      <c r="AO435" s="730"/>
      <c r="AP435" s="293"/>
      <c r="AQ435" s="293"/>
      <c r="AR435" s="293"/>
      <c r="AS435" s="293"/>
      <c r="AT435" s="293"/>
      <c r="AU435" s="167"/>
      <c r="AV435" s="167"/>
      <c r="AW435" s="167"/>
      <c r="AX435" s="167"/>
      <c r="AY435" s="167"/>
      <c r="AZ435" s="167"/>
      <c r="BA435" s="167"/>
      <c r="BB435" s="167"/>
      <c r="BC435" s="167"/>
      <c r="BD435" s="167"/>
      <c r="BE435" s="167"/>
      <c r="BF435" s="167"/>
      <c r="BG435" s="167"/>
      <c r="BH435" s="167"/>
      <c r="BI435" s="167"/>
    </row>
    <row r="436" ht="14.25" customHeight="1">
      <c r="M436" s="178"/>
      <c r="N436" s="178"/>
      <c r="O436" s="178"/>
      <c r="X436" s="292"/>
      <c r="Y436" s="293"/>
      <c r="Z436" s="293"/>
      <c r="AA436" s="293"/>
      <c r="AB436" s="293"/>
      <c r="AC436" s="293"/>
      <c r="AD436" s="293"/>
      <c r="AE436" s="293"/>
      <c r="AF436" s="293"/>
      <c r="AG436" s="293"/>
      <c r="AH436" s="293"/>
      <c r="AI436" s="293"/>
      <c r="AJ436" s="293"/>
      <c r="AK436" s="293"/>
      <c r="AL436" s="293"/>
      <c r="AM436" s="293"/>
      <c r="AN436" s="293"/>
      <c r="AO436" s="730"/>
      <c r="AP436" s="293"/>
      <c r="AQ436" s="293"/>
      <c r="AR436" s="293"/>
      <c r="AS436" s="293"/>
      <c r="AT436" s="293"/>
      <c r="AU436" s="167"/>
      <c r="AV436" s="167"/>
      <c r="AW436" s="167"/>
      <c r="AX436" s="167"/>
      <c r="AY436" s="167"/>
      <c r="AZ436" s="167"/>
      <c r="BA436" s="167"/>
      <c r="BB436" s="167"/>
      <c r="BC436" s="167"/>
      <c r="BD436" s="167"/>
      <c r="BE436" s="167"/>
      <c r="BF436" s="167"/>
      <c r="BG436" s="167"/>
      <c r="BH436" s="167"/>
      <c r="BI436" s="167"/>
    </row>
    <row r="437" ht="14.25" customHeight="1">
      <c r="M437" s="178"/>
      <c r="N437" s="178"/>
      <c r="O437" s="178"/>
      <c r="X437" s="292"/>
      <c r="Y437" s="293"/>
      <c r="Z437" s="293"/>
      <c r="AA437" s="293"/>
      <c r="AB437" s="293"/>
      <c r="AC437" s="293"/>
      <c r="AD437" s="293"/>
      <c r="AE437" s="293"/>
      <c r="AF437" s="293"/>
      <c r="AG437" s="293"/>
      <c r="AH437" s="293"/>
      <c r="AI437" s="293"/>
      <c r="AJ437" s="293"/>
      <c r="AK437" s="293"/>
      <c r="AL437" s="293"/>
      <c r="AM437" s="293"/>
      <c r="AN437" s="293"/>
      <c r="AO437" s="730"/>
      <c r="AP437" s="293"/>
      <c r="AQ437" s="293"/>
      <c r="AR437" s="293"/>
      <c r="AS437" s="293"/>
      <c r="AT437" s="293"/>
      <c r="AU437" s="167"/>
      <c r="AV437" s="167"/>
      <c r="AW437" s="167"/>
      <c r="AX437" s="167"/>
      <c r="AY437" s="167"/>
      <c r="AZ437" s="167"/>
      <c r="BA437" s="167"/>
      <c r="BB437" s="167"/>
      <c r="BC437" s="167"/>
      <c r="BD437" s="167"/>
      <c r="BE437" s="167"/>
      <c r="BF437" s="167"/>
      <c r="BG437" s="167"/>
      <c r="BH437" s="167"/>
      <c r="BI437" s="167"/>
    </row>
    <row r="438" ht="14.25" customHeight="1">
      <c r="M438" s="178"/>
      <c r="N438" s="178"/>
      <c r="O438" s="178"/>
      <c r="X438" s="292"/>
      <c r="Y438" s="293"/>
      <c r="Z438" s="293"/>
      <c r="AA438" s="293"/>
      <c r="AB438" s="293"/>
      <c r="AC438" s="293"/>
      <c r="AD438" s="293"/>
      <c r="AE438" s="293"/>
      <c r="AF438" s="293"/>
      <c r="AG438" s="293"/>
      <c r="AH438" s="293"/>
      <c r="AI438" s="293"/>
      <c r="AJ438" s="293"/>
      <c r="AK438" s="293"/>
      <c r="AL438" s="293"/>
      <c r="AM438" s="293"/>
      <c r="AN438" s="293"/>
      <c r="AO438" s="730"/>
      <c r="AP438" s="293"/>
      <c r="AQ438" s="293"/>
      <c r="AR438" s="293"/>
      <c r="AS438" s="293"/>
      <c r="AT438" s="293"/>
      <c r="AU438" s="167"/>
      <c r="AV438" s="167"/>
      <c r="AW438" s="167"/>
      <c r="AX438" s="167"/>
      <c r="AY438" s="167"/>
      <c r="AZ438" s="167"/>
      <c r="BA438" s="167"/>
      <c r="BB438" s="167"/>
      <c r="BC438" s="167"/>
      <c r="BD438" s="167"/>
      <c r="BE438" s="167"/>
      <c r="BF438" s="167"/>
      <c r="BG438" s="167"/>
      <c r="BH438" s="167"/>
      <c r="BI438" s="167"/>
    </row>
    <row r="439" ht="14.25" customHeight="1">
      <c r="M439" s="178"/>
      <c r="N439" s="178"/>
      <c r="O439" s="178"/>
      <c r="X439" s="292"/>
      <c r="Y439" s="293"/>
      <c r="Z439" s="293"/>
      <c r="AA439" s="293"/>
      <c r="AB439" s="293"/>
      <c r="AC439" s="293"/>
      <c r="AD439" s="293"/>
      <c r="AE439" s="293"/>
      <c r="AF439" s="293"/>
      <c r="AG439" s="293"/>
      <c r="AH439" s="293"/>
      <c r="AI439" s="293"/>
      <c r="AJ439" s="293"/>
      <c r="AK439" s="293"/>
      <c r="AL439" s="293"/>
      <c r="AM439" s="293"/>
      <c r="AN439" s="293"/>
      <c r="AO439" s="730"/>
      <c r="AP439" s="293"/>
      <c r="AQ439" s="293"/>
      <c r="AR439" s="293"/>
      <c r="AS439" s="293"/>
      <c r="AT439" s="293"/>
      <c r="AU439" s="167"/>
      <c r="AV439" s="167"/>
      <c r="AW439" s="167"/>
      <c r="AX439" s="167"/>
      <c r="AY439" s="167"/>
      <c r="AZ439" s="167"/>
      <c r="BA439" s="167"/>
      <c r="BB439" s="167"/>
      <c r="BC439" s="167"/>
      <c r="BD439" s="167"/>
      <c r="BE439" s="167"/>
      <c r="BF439" s="167"/>
      <c r="BG439" s="167"/>
      <c r="BH439" s="167"/>
      <c r="BI439" s="167"/>
    </row>
    <row r="440" ht="14.25" customHeight="1">
      <c r="M440" s="178"/>
      <c r="N440" s="178"/>
      <c r="O440" s="178"/>
      <c r="X440" s="292"/>
      <c r="Y440" s="293"/>
      <c r="Z440" s="293"/>
      <c r="AA440" s="293"/>
      <c r="AB440" s="293"/>
      <c r="AC440" s="293"/>
      <c r="AD440" s="293"/>
      <c r="AE440" s="293"/>
      <c r="AF440" s="293"/>
      <c r="AG440" s="293"/>
      <c r="AH440" s="293"/>
      <c r="AI440" s="293"/>
      <c r="AJ440" s="293"/>
      <c r="AK440" s="293"/>
      <c r="AL440" s="293"/>
      <c r="AM440" s="293"/>
      <c r="AN440" s="293"/>
      <c r="AO440" s="730"/>
      <c r="AP440" s="293"/>
      <c r="AQ440" s="293"/>
      <c r="AR440" s="293"/>
      <c r="AS440" s="293"/>
      <c r="AT440" s="293"/>
      <c r="AU440" s="167"/>
      <c r="AV440" s="167"/>
      <c r="AW440" s="167"/>
      <c r="AX440" s="167"/>
      <c r="AY440" s="167"/>
      <c r="AZ440" s="167"/>
      <c r="BA440" s="167"/>
      <c r="BB440" s="167"/>
      <c r="BC440" s="167"/>
      <c r="BD440" s="167"/>
      <c r="BE440" s="167"/>
      <c r="BF440" s="167"/>
      <c r="BG440" s="167"/>
      <c r="BH440" s="167"/>
      <c r="BI440" s="167"/>
    </row>
    <row r="441" ht="14.25" customHeight="1">
      <c r="M441" s="178"/>
      <c r="N441" s="178"/>
      <c r="O441" s="178"/>
      <c r="X441" s="292"/>
      <c r="Y441" s="293"/>
      <c r="Z441" s="293"/>
      <c r="AA441" s="293"/>
      <c r="AB441" s="293"/>
      <c r="AC441" s="293"/>
      <c r="AD441" s="293"/>
      <c r="AE441" s="293"/>
      <c r="AF441" s="293"/>
      <c r="AG441" s="293"/>
      <c r="AH441" s="293"/>
      <c r="AI441" s="293"/>
      <c r="AJ441" s="293"/>
      <c r="AK441" s="293"/>
      <c r="AL441" s="293"/>
      <c r="AM441" s="293"/>
      <c r="AN441" s="293"/>
      <c r="AO441" s="730"/>
      <c r="AP441" s="293"/>
      <c r="AQ441" s="293"/>
      <c r="AR441" s="293"/>
      <c r="AS441" s="293"/>
      <c r="AT441" s="293"/>
      <c r="AU441" s="167"/>
      <c r="AV441" s="167"/>
      <c r="AW441" s="167"/>
      <c r="AX441" s="167"/>
      <c r="AY441" s="167"/>
      <c r="AZ441" s="167"/>
      <c r="BA441" s="167"/>
      <c r="BB441" s="167"/>
      <c r="BC441" s="167"/>
      <c r="BD441" s="167"/>
      <c r="BE441" s="167"/>
      <c r="BF441" s="167"/>
      <c r="BG441" s="167"/>
      <c r="BH441" s="167"/>
      <c r="BI441" s="167"/>
    </row>
    <row r="442" ht="14.25" customHeight="1">
      <c r="M442" s="178"/>
      <c r="N442" s="178"/>
      <c r="O442" s="178"/>
      <c r="X442" s="292"/>
      <c r="Y442" s="293"/>
      <c r="Z442" s="293"/>
      <c r="AA442" s="293"/>
      <c r="AB442" s="293"/>
      <c r="AC442" s="293"/>
      <c r="AD442" s="293"/>
      <c r="AE442" s="293"/>
      <c r="AF442" s="293"/>
      <c r="AG442" s="293"/>
      <c r="AH442" s="293"/>
      <c r="AI442" s="293"/>
      <c r="AJ442" s="293"/>
      <c r="AK442" s="293"/>
      <c r="AL442" s="293"/>
      <c r="AM442" s="293"/>
      <c r="AN442" s="293"/>
      <c r="AO442" s="730"/>
      <c r="AP442" s="293"/>
      <c r="AQ442" s="293"/>
      <c r="AR442" s="293"/>
      <c r="AS442" s="293"/>
      <c r="AT442" s="293"/>
      <c r="AU442" s="167"/>
      <c r="AV442" s="167"/>
      <c r="AW442" s="167"/>
      <c r="AX442" s="167"/>
      <c r="AY442" s="167"/>
      <c r="AZ442" s="167"/>
      <c r="BA442" s="167"/>
      <c r="BB442" s="167"/>
      <c r="BC442" s="167"/>
      <c r="BD442" s="167"/>
      <c r="BE442" s="167"/>
      <c r="BF442" s="167"/>
      <c r="BG442" s="167"/>
      <c r="BH442" s="167"/>
      <c r="BI442" s="167"/>
    </row>
    <row r="443" ht="14.25" customHeight="1">
      <c r="M443" s="178"/>
      <c r="N443" s="178"/>
      <c r="O443" s="178"/>
      <c r="X443" s="292"/>
      <c r="Y443" s="293"/>
      <c r="Z443" s="293"/>
      <c r="AA443" s="293"/>
      <c r="AB443" s="293"/>
      <c r="AC443" s="293"/>
      <c r="AD443" s="293"/>
      <c r="AE443" s="293"/>
      <c r="AF443" s="293"/>
      <c r="AG443" s="293"/>
      <c r="AH443" s="293"/>
      <c r="AI443" s="293"/>
      <c r="AJ443" s="293"/>
      <c r="AK443" s="293"/>
      <c r="AL443" s="293"/>
      <c r="AM443" s="293"/>
      <c r="AN443" s="293"/>
      <c r="AO443" s="730"/>
      <c r="AP443" s="293"/>
      <c r="AQ443" s="293"/>
      <c r="AR443" s="293"/>
      <c r="AS443" s="293"/>
      <c r="AT443" s="293"/>
      <c r="AU443" s="167"/>
      <c r="AV443" s="167"/>
      <c r="AW443" s="167"/>
      <c r="AX443" s="167"/>
      <c r="AY443" s="167"/>
      <c r="AZ443" s="167"/>
      <c r="BA443" s="167"/>
      <c r="BB443" s="167"/>
      <c r="BC443" s="167"/>
      <c r="BD443" s="167"/>
      <c r="BE443" s="167"/>
      <c r="BF443" s="167"/>
      <c r="BG443" s="167"/>
      <c r="BH443" s="167"/>
      <c r="BI443" s="167"/>
    </row>
    <row r="444" ht="14.25" customHeight="1">
      <c r="M444" s="178"/>
      <c r="N444" s="178"/>
      <c r="O444" s="178"/>
      <c r="X444" s="292"/>
      <c r="Y444" s="293"/>
      <c r="Z444" s="293"/>
      <c r="AA444" s="293"/>
      <c r="AB444" s="293"/>
      <c r="AC444" s="293"/>
      <c r="AD444" s="293"/>
      <c r="AE444" s="293"/>
      <c r="AF444" s="293"/>
      <c r="AG444" s="293"/>
      <c r="AH444" s="293"/>
      <c r="AI444" s="293"/>
      <c r="AJ444" s="293"/>
      <c r="AK444" s="293"/>
      <c r="AL444" s="293"/>
      <c r="AM444" s="293"/>
      <c r="AN444" s="293"/>
      <c r="AO444" s="730"/>
      <c r="AP444" s="293"/>
      <c r="AQ444" s="293"/>
      <c r="AR444" s="293"/>
      <c r="AS444" s="293"/>
      <c r="AT444" s="293"/>
      <c r="AU444" s="167"/>
      <c r="AV444" s="167"/>
      <c r="AW444" s="167"/>
      <c r="AX444" s="167"/>
      <c r="AY444" s="167"/>
      <c r="AZ444" s="167"/>
      <c r="BA444" s="167"/>
      <c r="BB444" s="167"/>
      <c r="BC444" s="167"/>
      <c r="BD444" s="167"/>
      <c r="BE444" s="167"/>
      <c r="BF444" s="167"/>
      <c r="BG444" s="167"/>
      <c r="BH444" s="167"/>
      <c r="BI444" s="167"/>
    </row>
    <row r="445" ht="14.25" customHeight="1">
      <c r="M445" s="178"/>
      <c r="N445" s="178"/>
      <c r="O445" s="178"/>
      <c r="X445" s="292"/>
      <c r="Y445" s="293"/>
      <c r="Z445" s="293"/>
      <c r="AA445" s="293"/>
      <c r="AB445" s="293"/>
      <c r="AC445" s="293"/>
      <c r="AD445" s="293"/>
      <c r="AE445" s="293"/>
      <c r="AF445" s="293"/>
      <c r="AG445" s="293"/>
      <c r="AH445" s="293"/>
      <c r="AI445" s="293"/>
      <c r="AJ445" s="293"/>
      <c r="AK445" s="293"/>
      <c r="AL445" s="293"/>
      <c r="AM445" s="293"/>
      <c r="AN445" s="293"/>
      <c r="AO445" s="730"/>
      <c r="AP445" s="293"/>
      <c r="AQ445" s="293"/>
      <c r="AR445" s="293"/>
      <c r="AS445" s="293"/>
      <c r="AT445" s="293"/>
      <c r="AU445" s="167"/>
      <c r="AV445" s="167"/>
      <c r="AW445" s="167"/>
      <c r="AX445" s="167"/>
      <c r="AY445" s="167"/>
      <c r="AZ445" s="167"/>
      <c r="BA445" s="167"/>
      <c r="BB445" s="167"/>
      <c r="BC445" s="167"/>
      <c r="BD445" s="167"/>
      <c r="BE445" s="167"/>
      <c r="BF445" s="167"/>
      <c r="BG445" s="167"/>
      <c r="BH445" s="167"/>
      <c r="BI445" s="167"/>
    </row>
    <row r="446" ht="14.25" customHeight="1">
      <c r="M446" s="178"/>
      <c r="N446" s="178"/>
      <c r="O446" s="178"/>
      <c r="X446" s="292"/>
      <c r="Y446" s="293"/>
      <c r="Z446" s="293"/>
      <c r="AA446" s="293"/>
      <c r="AB446" s="293"/>
      <c r="AC446" s="293"/>
      <c r="AD446" s="293"/>
      <c r="AE446" s="293"/>
      <c r="AF446" s="293"/>
      <c r="AG446" s="293"/>
      <c r="AH446" s="293"/>
      <c r="AI446" s="293"/>
      <c r="AJ446" s="293"/>
      <c r="AK446" s="293"/>
      <c r="AL446" s="293"/>
      <c r="AM446" s="293"/>
      <c r="AN446" s="293"/>
      <c r="AO446" s="730"/>
      <c r="AP446" s="293"/>
      <c r="AQ446" s="293"/>
      <c r="AR446" s="293"/>
      <c r="AS446" s="293"/>
      <c r="AT446" s="293"/>
      <c r="AU446" s="167"/>
      <c r="AV446" s="167"/>
      <c r="AW446" s="167"/>
      <c r="AX446" s="167"/>
      <c r="AY446" s="167"/>
      <c r="AZ446" s="167"/>
      <c r="BA446" s="167"/>
      <c r="BB446" s="167"/>
      <c r="BC446" s="167"/>
      <c r="BD446" s="167"/>
      <c r="BE446" s="167"/>
      <c r="BF446" s="167"/>
      <c r="BG446" s="167"/>
      <c r="BH446" s="167"/>
      <c r="BI446" s="167"/>
    </row>
    <row r="447" ht="14.25" customHeight="1">
      <c r="M447" s="178"/>
      <c r="N447" s="178"/>
      <c r="O447" s="178"/>
      <c r="X447" s="292"/>
      <c r="Y447" s="293"/>
      <c r="Z447" s="293"/>
      <c r="AA447" s="293"/>
      <c r="AB447" s="293"/>
      <c r="AC447" s="293"/>
      <c r="AD447" s="293"/>
      <c r="AE447" s="293"/>
      <c r="AF447" s="293"/>
      <c r="AG447" s="293"/>
      <c r="AH447" s="293"/>
      <c r="AI447" s="293"/>
      <c r="AJ447" s="293"/>
      <c r="AK447" s="293"/>
      <c r="AL447" s="293"/>
      <c r="AM447" s="293"/>
      <c r="AN447" s="293"/>
      <c r="AO447" s="730"/>
      <c r="AP447" s="293"/>
      <c r="AQ447" s="293"/>
      <c r="AR447" s="293"/>
      <c r="AS447" s="293"/>
      <c r="AT447" s="293"/>
      <c r="AU447" s="167"/>
      <c r="AV447" s="167"/>
      <c r="AW447" s="167"/>
      <c r="AX447" s="167"/>
      <c r="AY447" s="167"/>
      <c r="AZ447" s="167"/>
      <c r="BA447" s="167"/>
      <c r="BB447" s="167"/>
      <c r="BC447" s="167"/>
      <c r="BD447" s="167"/>
      <c r="BE447" s="167"/>
      <c r="BF447" s="167"/>
      <c r="BG447" s="167"/>
      <c r="BH447" s="167"/>
      <c r="BI447" s="167"/>
    </row>
    <row r="448" ht="14.25" customHeight="1">
      <c r="M448" s="178"/>
      <c r="N448" s="178"/>
      <c r="O448" s="178"/>
      <c r="X448" s="292"/>
      <c r="Y448" s="293"/>
      <c r="Z448" s="293"/>
      <c r="AA448" s="293"/>
      <c r="AB448" s="293"/>
      <c r="AC448" s="293"/>
      <c r="AD448" s="293"/>
      <c r="AE448" s="293"/>
      <c r="AF448" s="293"/>
      <c r="AG448" s="293"/>
      <c r="AH448" s="293"/>
      <c r="AI448" s="293"/>
      <c r="AJ448" s="293"/>
      <c r="AK448" s="293"/>
      <c r="AL448" s="293"/>
      <c r="AM448" s="293"/>
      <c r="AN448" s="293"/>
      <c r="AO448" s="730"/>
      <c r="AP448" s="293"/>
      <c r="AQ448" s="293"/>
      <c r="AR448" s="293"/>
      <c r="AS448" s="293"/>
      <c r="AT448" s="293"/>
      <c r="AU448" s="167"/>
      <c r="AV448" s="167"/>
      <c r="AW448" s="167"/>
      <c r="AX448" s="167"/>
      <c r="AY448" s="167"/>
      <c r="AZ448" s="167"/>
      <c r="BA448" s="167"/>
      <c r="BB448" s="167"/>
      <c r="BC448" s="167"/>
      <c r="BD448" s="167"/>
      <c r="BE448" s="167"/>
      <c r="BF448" s="167"/>
      <c r="BG448" s="167"/>
      <c r="BH448" s="167"/>
      <c r="BI448" s="167"/>
    </row>
    <row r="449" ht="14.25" customHeight="1">
      <c r="M449" s="178"/>
      <c r="N449" s="178"/>
      <c r="O449" s="178"/>
      <c r="X449" s="292"/>
      <c r="Y449" s="293"/>
      <c r="Z449" s="293"/>
      <c r="AA449" s="293"/>
      <c r="AB449" s="293"/>
      <c r="AC449" s="293"/>
      <c r="AD449" s="293"/>
      <c r="AE449" s="293"/>
      <c r="AF449" s="293"/>
      <c r="AG449" s="293"/>
      <c r="AH449" s="293"/>
      <c r="AI449" s="293"/>
      <c r="AJ449" s="293"/>
      <c r="AK449" s="293"/>
      <c r="AL449" s="293"/>
      <c r="AM449" s="293"/>
      <c r="AN449" s="293"/>
      <c r="AO449" s="730"/>
      <c r="AP449" s="293"/>
      <c r="AQ449" s="293"/>
      <c r="AR449" s="293"/>
      <c r="AS449" s="293"/>
      <c r="AT449" s="293"/>
      <c r="AU449" s="167"/>
      <c r="AV449" s="167"/>
      <c r="AW449" s="167"/>
      <c r="AX449" s="167"/>
      <c r="AY449" s="167"/>
      <c r="AZ449" s="167"/>
      <c r="BA449" s="167"/>
      <c r="BB449" s="167"/>
      <c r="BC449" s="167"/>
      <c r="BD449" s="167"/>
      <c r="BE449" s="167"/>
      <c r="BF449" s="167"/>
      <c r="BG449" s="167"/>
      <c r="BH449" s="167"/>
      <c r="BI449" s="167"/>
    </row>
    <row r="450" ht="14.25" customHeight="1">
      <c r="M450" s="178"/>
      <c r="N450" s="178"/>
      <c r="O450" s="178"/>
      <c r="X450" s="292"/>
      <c r="Y450" s="293"/>
      <c r="Z450" s="293"/>
      <c r="AA450" s="293"/>
      <c r="AB450" s="293"/>
      <c r="AC450" s="293"/>
      <c r="AD450" s="293"/>
      <c r="AE450" s="293"/>
      <c r="AF450" s="293"/>
      <c r="AG450" s="293"/>
      <c r="AH450" s="293"/>
      <c r="AI450" s="293"/>
      <c r="AJ450" s="293"/>
      <c r="AK450" s="293"/>
      <c r="AL450" s="293"/>
      <c r="AM450" s="293"/>
      <c r="AN450" s="293"/>
      <c r="AO450" s="730"/>
      <c r="AP450" s="293"/>
      <c r="AQ450" s="293"/>
      <c r="AR450" s="293"/>
      <c r="AS450" s="293"/>
      <c r="AT450" s="293"/>
      <c r="AU450" s="167"/>
      <c r="AV450" s="167"/>
      <c r="AW450" s="167"/>
      <c r="AX450" s="167"/>
      <c r="AY450" s="167"/>
      <c r="AZ450" s="167"/>
      <c r="BA450" s="167"/>
      <c r="BB450" s="167"/>
      <c r="BC450" s="167"/>
      <c r="BD450" s="167"/>
      <c r="BE450" s="167"/>
      <c r="BF450" s="167"/>
      <c r="BG450" s="167"/>
      <c r="BH450" s="167"/>
      <c r="BI450" s="167"/>
    </row>
    <row r="451" ht="14.25" customHeight="1">
      <c r="M451" s="178"/>
      <c r="N451" s="178"/>
      <c r="O451" s="178"/>
      <c r="X451" s="292"/>
      <c r="Y451" s="293"/>
      <c r="Z451" s="293"/>
      <c r="AA451" s="293"/>
      <c r="AB451" s="293"/>
      <c r="AC451" s="293"/>
      <c r="AD451" s="293"/>
      <c r="AE451" s="293"/>
      <c r="AF451" s="293"/>
      <c r="AG451" s="293"/>
      <c r="AH451" s="293"/>
      <c r="AI451" s="293"/>
      <c r="AJ451" s="293"/>
      <c r="AK451" s="293"/>
      <c r="AL451" s="293"/>
      <c r="AM451" s="293"/>
      <c r="AN451" s="293"/>
      <c r="AO451" s="730"/>
      <c r="AP451" s="293"/>
      <c r="AQ451" s="293"/>
      <c r="AR451" s="293"/>
      <c r="AS451" s="293"/>
      <c r="AT451" s="293"/>
      <c r="AU451" s="167"/>
      <c r="AV451" s="167"/>
      <c r="AW451" s="167"/>
      <c r="AX451" s="167"/>
      <c r="AY451" s="167"/>
      <c r="AZ451" s="167"/>
      <c r="BA451" s="167"/>
      <c r="BB451" s="167"/>
      <c r="BC451" s="167"/>
      <c r="BD451" s="167"/>
      <c r="BE451" s="167"/>
      <c r="BF451" s="167"/>
      <c r="BG451" s="167"/>
      <c r="BH451" s="167"/>
      <c r="BI451" s="167"/>
    </row>
    <row r="452" ht="14.25" customHeight="1">
      <c r="M452" s="178"/>
      <c r="N452" s="178"/>
      <c r="O452" s="178"/>
      <c r="X452" s="292"/>
      <c r="Y452" s="293"/>
      <c r="Z452" s="293"/>
      <c r="AA452" s="293"/>
      <c r="AB452" s="293"/>
      <c r="AC452" s="293"/>
      <c r="AD452" s="293"/>
      <c r="AE452" s="293"/>
      <c r="AF452" s="293"/>
      <c r="AG452" s="293"/>
      <c r="AH452" s="293"/>
      <c r="AI452" s="293"/>
      <c r="AJ452" s="293"/>
      <c r="AK452" s="293"/>
      <c r="AL452" s="293"/>
      <c r="AM452" s="293"/>
      <c r="AN452" s="293"/>
      <c r="AO452" s="730"/>
      <c r="AP452" s="293"/>
      <c r="AQ452" s="293"/>
      <c r="AR452" s="293"/>
      <c r="AS452" s="293"/>
      <c r="AT452" s="293"/>
      <c r="AU452" s="167"/>
      <c r="AV452" s="167"/>
      <c r="AW452" s="167"/>
      <c r="AX452" s="167"/>
      <c r="AY452" s="167"/>
      <c r="AZ452" s="167"/>
      <c r="BA452" s="167"/>
      <c r="BB452" s="167"/>
      <c r="BC452" s="167"/>
      <c r="BD452" s="167"/>
      <c r="BE452" s="167"/>
      <c r="BF452" s="167"/>
      <c r="BG452" s="167"/>
      <c r="BH452" s="167"/>
      <c r="BI452" s="167"/>
    </row>
    <row r="453" ht="14.25" customHeight="1">
      <c r="M453" s="178"/>
      <c r="N453" s="178"/>
      <c r="O453" s="178"/>
      <c r="X453" s="292"/>
      <c r="Y453" s="293"/>
      <c r="Z453" s="293"/>
      <c r="AA453" s="293"/>
      <c r="AB453" s="293"/>
      <c r="AC453" s="293"/>
      <c r="AD453" s="293"/>
      <c r="AE453" s="293"/>
      <c r="AF453" s="293"/>
      <c r="AG453" s="293"/>
      <c r="AH453" s="293"/>
      <c r="AI453" s="293"/>
      <c r="AJ453" s="293"/>
      <c r="AK453" s="293"/>
      <c r="AL453" s="293"/>
      <c r="AM453" s="293"/>
      <c r="AN453" s="293"/>
      <c r="AO453" s="730"/>
      <c r="AP453" s="293"/>
      <c r="AQ453" s="293"/>
      <c r="AR453" s="293"/>
      <c r="AS453" s="293"/>
      <c r="AT453" s="293"/>
      <c r="AU453" s="167"/>
      <c r="AV453" s="167"/>
      <c r="AW453" s="167"/>
      <c r="AX453" s="167"/>
      <c r="AY453" s="167"/>
      <c r="AZ453" s="167"/>
      <c r="BA453" s="167"/>
      <c r="BB453" s="167"/>
      <c r="BC453" s="167"/>
      <c r="BD453" s="167"/>
      <c r="BE453" s="167"/>
      <c r="BF453" s="167"/>
      <c r="BG453" s="167"/>
      <c r="BH453" s="167"/>
      <c r="BI453" s="167"/>
    </row>
    <row r="454" ht="14.25" customHeight="1">
      <c r="M454" s="178"/>
      <c r="N454" s="178"/>
      <c r="O454" s="178"/>
      <c r="X454" s="292"/>
      <c r="Y454" s="293"/>
      <c r="Z454" s="293"/>
      <c r="AA454" s="293"/>
      <c r="AB454" s="293"/>
      <c r="AC454" s="293"/>
      <c r="AD454" s="293"/>
      <c r="AE454" s="293"/>
      <c r="AF454" s="293"/>
      <c r="AG454" s="293"/>
      <c r="AH454" s="293"/>
      <c r="AI454" s="293"/>
      <c r="AJ454" s="293"/>
      <c r="AK454" s="293"/>
      <c r="AL454" s="293"/>
      <c r="AM454" s="293"/>
      <c r="AN454" s="293"/>
      <c r="AO454" s="730"/>
      <c r="AP454" s="293"/>
      <c r="AQ454" s="293"/>
      <c r="AR454" s="293"/>
      <c r="AS454" s="293"/>
      <c r="AT454" s="293"/>
      <c r="AU454" s="167"/>
      <c r="AV454" s="167"/>
      <c r="AW454" s="167"/>
      <c r="AX454" s="167"/>
      <c r="AY454" s="167"/>
      <c r="AZ454" s="167"/>
      <c r="BA454" s="167"/>
      <c r="BB454" s="167"/>
      <c r="BC454" s="167"/>
      <c r="BD454" s="167"/>
      <c r="BE454" s="167"/>
      <c r="BF454" s="167"/>
      <c r="BG454" s="167"/>
      <c r="BH454" s="167"/>
      <c r="BI454" s="167"/>
    </row>
    <row r="455" ht="14.25" customHeight="1">
      <c r="M455" s="178"/>
      <c r="N455" s="178"/>
      <c r="O455" s="178"/>
      <c r="X455" s="292"/>
      <c r="Y455" s="293"/>
      <c r="Z455" s="293"/>
      <c r="AA455" s="293"/>
      <c r="AB455" s="293"/>
      <c r="AC455" s="293"/>
      <c r="AD455" s="293"/>
      <c r="AE455" s="293"/>
      <c r="AF455" s="293"/>
      <c r="AG455" s="293"/>
      <c r="AH455" s="293"/>
      <c r="AI455" s="293"/>
      <c r="AJ455" s="293"/>
      <c r="AK455" s="293"/>
      <c r="AL455" s="293"/>
      <c r="AM455" s="293"/>
      <c r="AN455" s="293"/>
      <c r="AO455" s="730"/>
      <c r="AP455" s="293"/>
      <c r="AQ455" s="293"/>
      <c r="AR455" s="293"/>
      <c r="AS455" s="293"/>
      <c r="AT455" s="293"/>
      <c r="AU455" s="167"/>
      <c r="AV455" s="167"/>
      <c r="AW455" s="167"/>
      <c r="AX455" s="167"/>
      <c r="AY455" s="167"/>
      <c r="AZ455" s="167"/>
      <c r="BA455" s="167"/>
      <c r="BB455" s="167"/>
      <c r="BC455" s="167"/>
      <c r="BD455" s="167"/>
      <c r="BE455" s="167"/>
      <c r="BF455" s="167"/>
      <c r="BG455" s="167"/>
      <c r="BH455" s="167"/>
      <c r="BI455" s="167"/>
    </row>
    <row r="456" ht="14.25" customHeight="1">
      <c r="M456" s="178"/>
      <c r="N456" s="178"/>
      <c r="O456" s="178"/>
      <c r="X456" s="292"/>
      <c r="Y456" s="293"/>
      <c r="Z456" s="293"/>
      <c r="AA456" s="293"/>
      <c r="AB456" s="293"/>
      <c r="AC456" s="293"/>
      <c r="AD456" s="293"/>
      <c r="AE456" s="293"/>
      <c r="AF456" s="293"/>
      <c r="AG456" s="293"/>
      <c r="AH456" s="293"/>
      <c r="AI456" s="293"/>
      <c r="AJ456" s="293"/>
      <c r="AK456" s="293"/>
      <c r="AL456" s="293"/>
      <c r="AM456" s="293"/>
      <c r="AN456" s="293"/>
      <c r="AO456" s="730"/>
      <c r="AP456" s="293"/>
      <c r="AQ456" s="293"/>
      <c r="AR456" s="293"/>
      <c r="AS456" s="293"/>
      <c r="AT456" s="293"/>
      <c r="AU456" s="167"/>
      <c r="AV456" s="167"/>
      <c r="AW456" s="167"/>
      <c r="AX456" s="167"/>
      <c r="AY456" s="167"/>
      <c r="AZ456" s="167"/>
      <c r="BA456" s="167"/>
      <c r="BB456" s="167"/>
      <c r="BC456" s="167"/>
      <c r="BD456" s="167"/>
      <c r="BE456" s="167"/>
      <c r="BF456" s="167"/>
      <c r="BG456" s="167"/>
      <c r="BH456" s="167"/>
      <c r="BI456" s="167"/>
    </row>
    <row r="457" ht="14.25" customHeight="1">
      <c r="M457" s="178"/>
      <c r="N457" s="178"/>
      <c r="O457" s="178"/>
      <c r="X457" s="292"/>
      <c r="Y457" s="293"/>
      <c r="Z457" s="293"/>
      <c r="AA457" s="293"/>
      <c r="AB457" s="293"/>
      <c r="AC457" s="293"/>
      <c r="AD457" s="293"/>
      <c r="AE457" s="293"/>
      <c r="AF457" s="293"/>
      <c r="AG457" s="293"/>
      <c r="AH457" s="293"/>
      <c r="AI457" s="293"/>
      <c r="AJ457" s="293"/>
      <c r="AK457" s="293"/>
      <c r="AL457" s="293"/>
      <c r="AM457" s="293"/>
      <c r="AN457" s="293"/>
      <c r="AO457" s="730"/>
      <c r="AP457" s="293"/>
      <c r="AQ457" s="293"/>
      <c r="AR457" s="293"/>
      <c r="AS457" s="293"/>
      <c r="AT457" s="293"/>
      <c r="AU457" s="167"/>
      <c r="AV457" s="167"/>
      <c r="AW457" s="167"/>
      <c r="AX457" s="167"/>
      <c r="AY457" s="167"/>
      <c r="AZ457" s="167"/>
      <c r="BA457" s="167"/>
      <c r="BB457" s="167"/>
      <c r="BC457" s="167"/>
      <c r="BD457" s="167"/>
      <c r="BE457" s="167"/>
      <c r="BF457" s="167"/>
      <c r="BG457" s="167"/>
      <c r="BH457" s="167"/>
      <c r="BI457" s="167"/>
    </row>
    <row r="458" ht="14.25" customHeight="1">
      <c r="M458" s="178"/>
      <c r="N458" s="178"/>
      <c r="O458" s="178"/>
      <c r="X458" s="292"/>
      <c r="Y458" s="293"/>
      <c r="Z458" s="293"/>
      <c r="AA458" s="293"/>
      <c r="AB458" s="293"/>
      <c r="AC458" s="293"/>
      <c r="AD458" s="293"/>
      <c r="AE458" s="293"/>
      <c r="AF458" s="293"/>
      <c r="AG458" s="293"/>
      <c r="AH458" s="293"/>
      <c r="AI458" s="293"/>
      <c r="AJ458" s="293"/>
      <c r="AK458" s="293"/>
      <c r="AL458" s="293"/>
      <c r="AM458" s="293"/>
      <c r="AN458" s="293"/>
      <c r="AO458" s="730"/>
      <c r="AP458" s="293"/>
      <c r="AQ458" s="293"/>
      <c r="AR458" s="293"/>
      <c r="AS458" s="293"/>
      <c r="AT458" s="293"/>
      <c r="AU458" s="167"/>
      <c r="AV458" s="167"/>
      <c r="AW458" s="167"/>
      <c r="AX458" s="167"/>
      <c r="AY458" s="167"/>
      <c r="AZ458" s="167"/>
      <c r="BA458" s="167"/>
      <c r="BB458" s="167"/>
      <c r="BC458" s="167"/>
      <c r="BD458" s="167"/>
      <c r="BE458" s="167"/>
      <c r="BF458" s="167"/>
      <c r="BG458" s="167"/>
      <c r="BH458" s="167"/>
      <c r="BI458" s="167"/>
    </row>
    <row r="459" ht="14.25" customHeight="1">
      <c r="M459" s="178"/>
      <c r="N459" s="178"/>
      <c r="O459" s="178"/>
      <c r="X459" s="292"/>
      <c r="Y459" s="293"/>
      <c r="Z459" s="293"/>
      <c r="AA459" s="293"/>
      <c r="AB459" s="293"/>
      <c r="AC459" s="293"/>
      <c r="AD459" s="293"/>
      <c r="AE459" s="293"/>
      <c r="AF459" s="293"/>
      <c r="AG459" s="293"/>
      <c r="AH459" s="293"/>
      <c r="AI459" s="293"/>
      <c r="AJ459" s="293"/>
      <c r="AK459" s="293"/>
      <c r="AL459" s="293"/>
      <c r="AM459" s="293"/>
      <c r="AN459" s="293"/>
      <c r="AO459" s="730"/>
      <c r="AP459" s="293"/>
      <c r="AQ459" s="293"/>
      <c r="AR459" s="293"/>
      <c r="AS459" s="293"/>
      <c r="AT459" s="293"/>
      <c r="AU459" s="167"/>
      <c r="AV459" s="167"/>
      <c r="AW459" s="167"/>
      <c r="AX459" s="167"/>
      <c r="AY459" s="167"/>
      <c r="AZ459" s="167"/>
      <c r="BA459" s="167"/>
      <c r="BB459" s="167"/>
      <c r="BC459" s="167"/>
      <c r="BD459" s="167"/>
      <c r="BE459" s="167"/>
      <c r="BF459" s="167"/>
      <c r="BG459" s="167"/>
      <c r="BH459" s="167"/>
      <c r="BI459" s="167"/>
    </row>
    <row r="460" ht="14.25" customHeight="1">
      <c r="M460" s="178"/>
      <c r="N460" s="178"/>
      <c r="O460" s="178"/>
      <c r="X460" s="292"/>
      <c r="Y460" s="293"/>
      <c r="Z460" s="293"/>
      <c r="AA460" s="293"/>
      <c r="AB460" s="293"/>
      <c r="AC460" s="293"/>
      <c r="AD460" s="293"/>
      <c r="AE460" s="293"/>
      <c r="AF460" s="293"/>
      <c r="AG460" s="293"/>
      <c r="AH460" s="293"/>
      <c r="AI460" s="293"/>
      <c r="AJ460" s="293"/>
      <c r="AK460" s="293"/>
      <c r="AL460" s="293"/>
      <c r="AM460" s="293"/>
      <c r="AN460" s="293"/>
      <c r="AO460" s="730"/>
      <c r="AP460" s="293"/>
      <c r="AQ460" s="293"/>
      <c r="AR460" s="293"/>
      <c r="AS460" s="293"/>
      <c r="AT460" s="293"/>
      <c r="AU460" s="167"/>
      <c r="AV460" s="167"/>
      <c r="AW460" s="167"/>
      <c r="AX460" s="167"/>
      <c r="AY460" s="167"/>
      <c r="AZ460" s="167"/>
      <c r="BA460" s="167"/>
      <c r="BB460" s="167"/>
      <c r="BC460" s="167"/>
      <c r="BD460" s="167"/>
      <c r="BE460" s="167"/>
      <c r="BF460" s="167"/>
      <c r="BG460" s="167"/>
      <c r="BH460" s="167"/>
      <c r="BI460" s="167"/>
    </row>
    <row r="461" ht="14.25" customHeight="1">
      <c r="M461" s="178"/>
      <c r="N461" s="178"/>
      <c r="O461" s="178"/>
      <c r="X461" s="292"/>
      <c r="Y461" s="293"/>
      <c r="Z461" s="293"/>
      <c r="AA461" s="293"/>
      <c r="AB461" s="293"/>
      <c r="AC461" s="293"/>
      <c r="AD461" s="293"/>
      <c r="AE461" s="293"/>
      <c r="AF461" s="293"/>
      <c r="AG461" s="293"/>
      <c r="AH461" s="293"/>
      <c r="AI461" s="293"/>
      <c r="AJ461" s="293"/>
      <c r="AK461" s="293"/>
      <c r="AL461" s="293"/>
      <c r="AM461" s="293"/>
      <c r="AN461" s="293"/>
      <c r="AO461" s="730"/>
      <c r="AP461" s="293"/>
      <c r="AQ461" s="293"/>
      <c r="AR461" s="293"/>
      <c r="AS461" s="293"/>
      <c r="AT461" s="293"/>
      <c r="AU461" s="167"/>
      <c r="AV461" s="167"/>
      <c r="AW461" s="167"/>
      <c r="AX461" s="167"/>
      <c r="AY461" s="167"/>
      <c r="AZ461" s="167"/>
      <c r="BA461" s="167"/>
      <c r="BB461" s="167"/>
      <c r="BC461" s="167"/>
      <c r="BD461" s="167"/>
      <c r="BE461" s="167"/>
      <c r="BF461" s="167"/>
      <c r="BG461" s="167"/>
      <c r="BH461" s="167"/>
      <c r="BI461" s="167"/>
    </row>
    <row r="462" ht="14.25" customHeight="1">
      <c r="M462" s="178"/>
      <c r="N462" s="178"/>
      <c r="O462" s="178"/>
      <c r="X462" s="292"/>
      <c r="Y462" s="293"/>
      <c r="Z462" s="293"/>
      <c r="AA462" s="293"/>
      <c r="AB462" s="293"/>
      <c r="AC462" s="293"/>
      <c r="AD462" s="293"/>
      <c r="AE462" s="293"/>
      <c r="AF462" s="293"/>
      <c r="AG462" s="293"/>
      <c r="AH462" s="293"/>
      <c r="AI462" s="293"/>
      <c r="AJ462" s="293"/>
      <c r="AK462" s="293"/>
      <c r="AL462" s="293"/>
      <c r="AM462" s="293"/>
      <c r="AN462" s="293"/>
      <c r="AO462" s="730"/>
      <c r="AP462" s="293"/>
      <c r="AQ462" s="293"/>
      <c r="AR462" s="293"/>
      <c r="AS462" s="293"/>
      <c r="AT462" s="293"/>
      <c r="AU462" s="167"/>
      <c r="AV462" s="167"/>
      <c r="AW462" s="167"/>
      <c r="AX462" s="167"/>
      <c r="AY462" s="167"/>
      <c r="AZ462" s="167"/>
      <c r="BA462" s="167"/>
      <c r="BB462" s="167"/>
      <c r="BC462" s="167"/>
      <c r="BD462" s="167"/>
      <c r="BE462" s="167"/>
      <c r="BF462" s="167"/>
      <c r="BG462" s="167"/>
      <c r="BH462" s="167"/>
      <c r="BI462" s="167"/>
    </row>
    <row r="463" ht="14.25" customHeight="1">
      <c r="M463" s="178"/>
      <c r="N463" s="178"/>
      <c r="O463" s="178"/>
      <c r="X463" s="292"/>
      <c r="Y463" s="293"/>
      <c r="Z463" s="293"/>
      <c r="AA463" s="293"/>
      <c r="AB463" s="293"/>
      <c r="AC463" s="293"/>
      <c r="AD463" s="293"/>
      <c r="AE463" s="293"/>
      <c r="AF463" s="293"/>
      <c r="AG463" s="293"/>
      <c r="AH463" s="293"/>
      <c r="AI463" s="293"/>
      <c r="AJ463" s="293"/>
      <c r="AK463" s="293"/>
      <c r="AL463" s="293"/>
      <c r="AM463" s="293"/>
      <c r="AN463" s="293"/>
      <c r="AO463" s="730"/>
      <c r="AP463" s="293"/>
      <c r="AQ463" s="293"/>
      <c r="AR463" s="293"/>
      <c r="AS463" s="293"/>
      <c r="AT463" s="293"/>
      <c r="AU463" s="167"/>
      <c r="AV463" s="167"/>
      <c r="AW463" s="167"/>
      <c r="AX463" s="167"/>
      <c r="AY463" s="167"/>
      <c r="AZ463" s="167"/>
      <c r="BA463" s="167"/>
      <c r="BB463" s="167"/>
      <c r="BC463" s="167"/>
      <c r="BD463" s="167"/>
      <c r="BE463" s="167"/>
      <c r="BF463" s="167"/>
      <c r="BG463" s="167"/>
      <c r="BH463" s="167"/>
      <c r="BI463" s="167"/>
    </row>
    <row r="464" ht="14.25" customHeight="1">
      <c r="M464" s="178"/>
      <c r="N464" s="178"/>
      <c r="O464" s="178"/>
      <c r="X464" s="292"/>
      <c r="Y464" s="293"/>
      <c r="Z464" s="293"/>
      <c r="AA464" s="293"/>
      <c r="AB464" s="293"/>
      <c r="AC464" s="293"/>
      <c r="AD464" s="293"/>
      <c r="AE464" s="293"/>
      <c r="AF464" s="293"/>
      <c r="AG464" s="293"/>
      <c r="AH464" s="293"/>
      <c r="AI464" s="293"/>
      <c r="AJ464" s="293"/>
      <c r="AK464" s="293"/>
      <c r="AL464" s="293"/>
      <c r="AM464" s="293"/>
      <c r="AN464" s="293"/>
      <c r="AO464" s="730"/>
      <c r="AP464" s="293"/>
      <c r="AQ464" s="293"/>
      <c r="AR464" s="293"/>
      <c r="AS464" s="293"/>
      <c r="AT464" s="293"/>
      <c r="AU464" s="167"/>
      <c r="AV464" s="167"/>
      <c r="AW464" s="167"/>
      <c r="AX464" s="167"/>
      <c r="AY464" s="167"/>
      <c r="AZ464" s="167"/>
      <c r="BA464" s="167"/>
      <c r="BB464" s="167"/>
      <c r="BC464" s="167"/>
      <c r="BD464" s="167"/>
      <c r="BE464" s="167"/>
      <c r="BF464" s="167"/>
      <c r="BG464" s="167"/>
      <c r="BH464" s="167"/>
      <c r="BI464" s="167"/>
    </row>
    <row r="465" ht="14.25" customHeight="1">
      <c r="M465" s="178"/>
      <c r="N465" s="178"/>
      <c r="O465" s="178"/>
      <c r="X465" s="292"/>
      <c r="Y465" s="293"/>
      <c r="Z465" s="293"/>
      <c r="AA465" s="293"/>
      <c r="AB465" s="293"/>
      <c r="AC465" s="293"/>
      <c r="AD465" s="293"/>
      <c r="AE465" s="293"/>
      <c r="AF465" s="293"/>
      <c r="AG465" s="293"/>
      <c r="AH465" s="293"/>
      <c r="AI465" s="293"/>
      <c r="AJ465" s="293"/>
      <c r="AK465" s="293"/>
      <c r="AL465" s="293"/>
      <c r="AM465" s="293"/>
      <c r="AN465" s="293"/>
      <c r="AO465" s="730"/>
      <c r="AP465" s="293"/>
      <c r="AQ465" s="293"/>
      <c r="AR465" s="293"/>
      <c r="AS465" s="293"/>
      <c r="AT465" s="293"/>
      <c r="AU465" s="167"/>
      <c r="AV465" s="167"/>
      <c r="AW465" s="167"/>
      <c r="AX465" s="167"/>
      <c r="AY465" s="167"/>
      <c r="AZ465" s="167"/>
      <c r="BA465" s="167"/>
      <c r="BB465" s="167"/>
      <c r="BC465" s="167"/>
      <c r="BD465" s="167"/>
      <c r="BE465" s="167"/>
      <c r="BF465" s="167"/>
      <c r="BG465" s="167"/>
      <c r="BH465" s="167"/>
      <c r="BI465" s="167"/>
    </row>
    <row r="466" ht="14.25" customHeight="1">
      <c r="M466" s="178"/>
      <c r="N466" s="178"/>
      <c r="O466" s="178"/>
      <c r="X466" s="292"/>
      <c r="Y466" s="293"/>
      <c r="Z466" s="293"/>
      <c r="AA466" s="293"/>
      <c r="AB466" s="293"/>
      <c r="AC466" s="293"/>
      <c r="AD466" s="293"/>
      <c r="AE466" s="293"/>
      <c r="AF466" s="293"/>
      <c r="AG466" s="293"/>
      <c r="AH466" s="293"/>
      <c r="AI466" s="293"/>
      <c r="AJ466" s="293"/>
      <c r="AK466" s="293"/>
      <c r="AL466" s="293"/>
      <c r="AM466" s="293"/>
      <c r="AN466" s="293"/>
      <c r="AO466" s="730"/>
      <c r="AP466" s="293"/>
      <c r="AQ466" s="293"/>
      <c r="AR466" s="293"/>
      <c r="AS466" s="293"/>
      <c r="AT466" s="293"/>
      <c r="AU466" s="167"/>
      <c r="AV466" s="167"/>
      <c r="AW466" s="167"/>
      <c r="AX466" s="167"/>
      <c r="AY466" s="167"/>
      <c r="AZ466" s="167"/>
      <c r="BA466" s="167"/>
      <c r="BB466" s="167"/>
      <c r="BC466" s="167"/>
      <c r="BD466" s="167"/>
      <c r="BE466" s="167"/>
      <c r="BF466" s="167"/>
      <c r="BG466" s="167"/>
      <c r="BH466" s="167"/>
      <c r="BI466" s="167"/>
    </row>
    <row r="467" ht="14.25" customHeight="1">
      <c r="M467" s="178"/>
      <c r="N467" s="178"/>
      <c r="O467" s="178"/>
      <c r="X467" s="292"/>
      <c r="Y467" s="293"/>
      <c r="Z467" s="293"/>
      <c r="AA467" s="293"/>
      <c r="AB467" s="293"/>
      <c r="AC467" s="293"/>
      <c r="AD467" s="293"/>
      <c r="AE467" s="293"/>
      <c r="AF467" s="293"/>
      <c r="AG467" s="293"/>
      <c r="AH467" s="293"/>
      <c r="AI467" s="293"/>
      <c r="AJ467" s="293"/>
      <c r="AK467" s="293"/>
      <c r="AL467" s="293"/>
      <c r="AM467" s="293"/>
      <c r="AN467" s="293"/>
      <c r="AO467" s="730"/>
      <c r="AP467" s="293"/>
      <c r="AQ467" s="293"/>
      <c r="AR467" s="293"/>
      <c r="AS467" s="293"/>
      <c r="AT467" s="293"/>
      <c r="AU467" s="167"/>
      <c r="AV467" s="167"/>
      <c r="AW467" s="167"/>
      <c r="AX467" s="167"/>
      <c r="AY467" s="167"/>
      <c r="AZ467" s="167"/>
      <c r="BA467" s="167"/>
      <c r="BB467" s="167"/>
      <c r="BC467" s="167"/>
      <c r="BD467" s="167"/>
      <c r="BE467" s="167"/>
      <c r="BF467" s="167"/>
      <c r="BG467" s="167"/>
      <c r="BH467" s="167"/>
      <c r="BI467" s="167"/>
    </row>
    <row r="468" ht="14.25" customHeight="1">
      <c r="M468" s="178"/>
      <c r="N468" s="178"/>
      <c r="O468" s="178"/>
      <c r="X468" s="292"/>
      <c r="Y468" s="293"/>
      <c r="Z468" s="293"/>
      <c r="AA468" s="293"/>
      <c r="AB468" s="293"/>
      <c r="AC468" s="293"/>
      <c r="AD468" s="293"/>
      <c r="AE468" s="293"/>
      <c r="AF468" s="293"/>
      <c r="AG468" s="293"/>
      <c r="AH468" s="293"/>
      <c r="AI468" s="293"/>
      <c r="AJ468" s="293"/>
      <c r="AK468" s="293"/>
      <c r="AL468" s="293"/>
      <c r="AM468" s="293"/>
      <c r="AN468" s="293"/>
      <c r="AO468" s="730"/>
      <c r="AP468" s="293"/>
      <c r="AQ468" s="293"/>
      <c r="AR468" s="293"/>
      <c r="AS468" s="293"/>
      <c r="AT468" s="293"/>
      <c r="AU468" s="167"/>
      <c r="AV468" s="167"/>
      <c r="AW468" s="167"/>
      <c r="AX468" s="167"/>
      <c r="AY468" s="167"/>
      <c r="AZ468" s="167"/>
      <c r="BA468" s="167"/>
      <c r="BB468" s="167"/>
      <c r="BC468" s="167"/>
      <c r="BD468" s="167"/>
      <c r="BE468" s="167"/>
      <c r="BF468" s="167"/>
      <c r="BG468" s="167"/>
      <c r="BH468" s="167"/>
      <c r="BI468" s="167"/>
    </row>
    <row r="469" ht="14.25" customHeight="1">
      <c r="M469" s="178"/>
      <c r="N469" s="178"/>
      <c r="O469" s="178"/>
      <c r="X469" s="292"/>
      <c r="Y469" s="293"/>
      <c r="Z469" s="293"/>
      <c r="AA469" s="293"/>
      <c r="AB469" s="293"/>
      <c r="AC469" s="293"/>
      <c r="AD469" s="293"/>
      <c r="AE469" s="293"/>
      <c r="AF469" s="293"/>
      <c r="AG469" s="293"/>
      <c r="AH469" s="293"/>
      <c r="AI469" s="293"/>
      <c r="AJ469" s="293"/>
      <c r="AK469" s="293"/>
      <c r="AL469" s="293"/>
      <c r="AM469" s="293"/>
      <c r="AN469" s="293"/>
      <c r="AO469" s="730"/>
      <c r="AP469" s="293"/>
      <c r="AQ469" s="293"/>
      <c r="AR469" s="293"/>
      <c r="AS469" s="293"/>
      <c r="AT469" s="293"/>
      <c r="AU469" s="167"/>
      <c r="AV469" s="167"/>
      <c r="AW469" s="167"/>
      <c r="AX469" s="167"/>
      <c r="AY469" s="167"/>
      <c r="AZ469" s="167"/>
      <c r="BA469" s="167"/>
      <c r="BB469" s="167"/>
      <c r="BC469" s="167"/>
      <c r="BD469" s="167"/>
      <c r="BE469" s="167"/>
      <c r="BF469" s="167"/>
      <c r="BG469" s="167"/>
      <c r="BH469" s="167"/>
      <c r="BI469" s="167"/>
    </row>
    <row r="470" ht="14.25" customHeight="1">
      <c r="M470" s="178"/>
      <c r="N470" s="178"/>
      <c r="O470" s="178"/>
      <c r="X470" s="292"/>
      <c r="Y470" s="293"/>
      <c r="Z470" s="293"/>
      <c r="AA470" s="293"/>
      <c r="AB470" s="293"/>
      <c r="AC470" s="293"/>
      <c r="AD470" s="293"/>
      <c r="AE470" s="293"/>
      <c r="AF470" s="293"/>
      <c r="AG470" s="293"/>
      <c r="AH470" s="293"/>
      <c r="AI470" s="293"/>
      <c r="AJ470" s="293"/>
      <c r="AK470" s="293"/>
      <c r="AL470" s="293"/>
      <c r="AM470" s="293"/>
      <c r="AN470" s="293"/>
      <c r="AO470" s="730"/>
      <c r="AP470" s="293"/>
      <c r="AQ470" s="293"/>
      <c r="AR470" s="293"/>
      <c r="AS470" s="293"/>
      <c r="AT470" s="293"/>
      <c r="AU470" s="167"/>
      <c r="AV470" s="167"/>
      <c r="AW470" s="167"/>
      <c r="AX470" s="167"/>
      <c r="AY470" s="167"/>
      <c r="AZ470" s="167"/>
      <c r="BA470" s="167"/>
      <c r="BB470" s="167"/>
      <c r="BC470" s="167"/>
      <c r="BD470" s="167"/>
      <c r="BE470" s="167"/>
      <c r="BF470" s="167"/>
      <c r="BG470" s="167"/>
      <c r="BH470" s="167"/>
      <c r="BI470" s="167"/>
    </row>
    <row r="471" ht="14.25" customHeight="1">
      <c r="M471" s="178"/>
      <c r="N471" s="178"/>
      <c r="O471" s="178"/>
      <c r="X471" s="292"/>
      <c r="Y471" s="293"/>
      <c r="Z471" s="293"/>
      <c r="AA471" s="293"/>
      <c r="AB471" s="293"/>
      <c r="AC471" s="293"/>
      <c r="AD471" s="293"/>
      <c r="AE471" s="293"/>
      <c r="AF471" s="293"/>
      <c r="AG471" s="293"/>
      <c r="AH471" s="293"/>
      <c r="AI471" s="293"/>
      <c r="AJ471" s="293"/>
      <c r="AK471" s="293"/>
      <c r="AL471" s="293"/>
      <c r="AM471" s="293"/>
      <c r="AN471" s="293"/>
      <c r="AO471" s="730"/>
      <c r="AP471" s="293"/>
      <c r="AQ471" s="293"/>
      <c r="AR471" s="293"/>
      <c r="AS471" s="293"/>
      <c r="AT471" s="293"/>
      <c r="AU471" s="167"/>
      <c r="AV471" s="167"/>
      <c r="AW471" s="167"/>
      <c r="AX471" s="167"/>
      <c r="AY471" s="167"/>
      <c r="AZ471" s="167"/>
      <c r="BA471" s="167"/>
      <c r="BB471" s="167"/>
      <c r="BC471" s="167"/>
      <c r="BD471" s="167"/>
      <c r="BE471" s="167"/>
      <c r="BF471" s="167"/>
      <c r="BG471" s="167"/>
      <c r="BH471" s="167"/>
      <c r="BI471" s="167"/>
    </row>
    <row r="472" ht="14.25" customHeight="1">
      <c r="M472" s="178"/>
      <c r="N472" s="178"/>
      <c r="O472" s="178"/>
      <c r="X472" s="292"/>
      <c r="Y472" s="293"/>
      <c r="Z472" s="293"/>
      <c r="AA472" s="293"/>
      <c r="AB472" s="293"/>
      <c r="AC472" s="293"/>
      <c r="AD472" s="293"/>
      <c r="AE472" s="293"/>
      <c r="AF472" s="293"/>
      <c r="AG472" s="293"/>
      <c r="AH472" s="293"/>
      <c r="AI472" s="293"/>
      <c r="AJ472" s="293"/>
      <c r="AK472" s="293"/>
      <c r="AL472" s="293"/>
      <c r="AM472" s="293"/>
      <c r="AN472" s="293"/>
      <c r="AO472" s="730"/>
      <c r="AP472" s="293"/>
      <c r="AQ472" s="293"/>
      <c r="AR472" s="293"/>
      <c r="AS472" s="293"/>
      <c r="AT472" s="293"/>
      <c r="AU472" s="167"/>
      <c r="AV472" s="167"/>
      <c r="AW472" s="167"/>
      <c r="AX472" s="167"/>
      <c r="AY472" s="167"/>
      <c r="AZ472" s="167"/>
      <c r="BA472" s="167"/>
      <c r="BB472" s="167"/>
      <c r="BC472" s="167"/>
      <c r="BD472" s="167"/>
      <c r="BE472" s="167"/>
      <c r="BF472" s="167"/>
      <c r="BG472" s="167"/>
      <c r="BH472" s="167"/>
      <c r="BI472" s="167"/>
    </row>
    <row r="473" ht="14.25" customHeight="1">
      <c r="M473" s="178"/>
      <c r="N473" s="178"/>
      <c r="O473" s="178"/>
      <c r="X473" s="292"/>
      <c r="Y473" s="293"/>
      <c r="Z473" s="293"/>
      <c r="AA473" s="293"/>
      <c r="AB473" s="293"/>
      <c r="AC473" s="293"/>
      <c r="AD473" s="293"/>
      <c r="AE473" s="293"/>
      <c r="AF473" s="293"/>
      <c r="AG473" s="293"/>
      <c r="AH473" s="293"/>
      <c r="AI473" s="293"/>
      <c r="AJ473" s="293"/>
      <c r="AK473" s="293"/>
      <c r="AL473" s="293"/>
      <c r="AM473" s="293"/>
      <c r="AN473" s="293"/>
      <c r="AO473" s="730"/>
      <c r="AP473" s="293"/>
      <c r="AQ473" s="293"/>
      <c r="AR473" s="293"/>
      <c r="AS473" s="293"/>
      <c r="AT473" s="293"/>
      <c r="AU473" s="167"/>
      <c r="AV473" s="167"/>
      <c r="AW473" s="167"/>
      <c r="AX473" s="167"/>
      <c r="AY473" s="167"/>
      <c r="AZ473" s="167"/>
      <c r="BA473" s="167"/>
      <c r="BB473" s="167"/>
      <c r="BC473" s="167"/>
      <c r="BD473" s="167"/>
      <c r="BE473" s="167"/>
      <c r="BF473" s="167"/>
      <c r="BG473" s="167"/>
      <c r="BH473" s="167"/>
      <c r="BI473" s="167"/>
    </row>
    <row r="474" ht="14.25" customHeight="1">
      <c r="M474" s="178"/>
      <c r="N474" s="178"/>
      <c r="O474" s="178"/>
      <c r="X474" s="292"/>
      <c r="Y474" s="293"/>
      <c r="Z474" s="293"/>
      <c r="AA474" s="293"/>
      <c r="AB474" s="293"/>
      <c r="AC474" s="293"/>
      <c r="AD474" s="293"/>
      <c r="AE474" s="293"/>
      <c r="AF474" s="293"/>
      <c r="AG474" s="293"/>
      <c r="AH474" s="293"/>
      <c r="AI474" s="293"/>
      <c r="AJ474" s="293"/>
      <c r="AK474" s="293"/>
      <c r="AL474" s="293"/>
      <c r="AM474" s="293"/>
      <c r="AN474" s="293"/>
      <c r="AO474" s="730"/>
      <c r="AP474" s="293"/>
      <c r="AQ474" s="293"/>
      <c r="AR474" s="293"/>
      <c r="AS474" s="293"/>
      <c r="AT474" s="293"/>
      <c r="AU474" s="167"/>
      <c r="AV474" s="167"/>
      <c r="AW474" s="167"/>
      <c r="AX474" s="167"/>
      <c r="AY474" s="167"/>
      <c r="AZ474" s="167"/>
      <c r="BA474" s="167"/>
      <c r="BB474" s="167"/>
      <c r="BC474" s="167"/>
      <c r="BD474" s="167"/>
      <c r="BE474" s="167"/>
      <c r="BF474" s="167"/>
      <c r="BG474" s="167"/>
      <c r="BH474" s="167"/>
      <c r="BI474" s="167"/>
    </row>
    <row r="475" ht="14.25" customHeight="1">
      <c r="M475" s="178"/>
      <c r="N475" s="178"/>
      <c r="O475" s="178"/>
      <c r="X475" s="292"/>
      <c r="Y475" s="293"/>
      <c r="Z475" s="293"/>
      <c r="AA475" s="293"/>
      <c r="AB475" s="293"/>
      <c r="AC475" s="293"/>
      <c r="AD475" s="293"/>
      <c r="AE475" s="293"/>
      <c r="AF475" s="293"/>
      <c r="AG475" s="293"/>
      <c r="AH475" s="293"/>
      <c r="AI475" s="293"/>
      <c r="AJ475" s="293"/>
      <c r="AK475" s="293"/>
      <c r="AL475" s="293"/>
      <c r="AM475" s="293"/>
      <c r="AN475" s="293"/>
      <c r="AO475" s="730"/>
      <c r="AP475" s="293"/>
      <c r="AQ475" s="293"/>
      <c r="AR475" s="293"/>
      <c r="AS475" s="293"/>
      <c r="AT475" s="293"/>
      <c r="AU475" s="167"/>
      <c r="AV475" s="167"/>
      <c r="AW475" s="167"/>
      <c r="AX475" s="167"/>
      <c r="AY475" s="167"/>
      <c r="AZ475" s="167"/>
      <c r="BA475" s="167"/>
      <c r="BB475" s="167"/>
      <c r="BC475" s="167"/>
      <c r="BD475" s="167"/>
      <c r="BE475" s="167"/>
      <c r="BF475" s="167"/>
      <c r="BG475" s="167"/>
      <c r="BH475" s="167"/>
      <c r="BI475" s="167"/>
    </row>
    <row r="476" ht="14.25" customHeight="1">
      <c r="M476" s="178"/>
      <c r="N476" s="178"/>
      <c r="O476" s="178"/>
      <c r="X476" s="292"/>
      <c r="Y476" s="293"/>
      <c r="Z476" s="293"/>
      <c r="AA476" s="293"/>
      <c r="AB476" s="293"/>
      <c r="AC476" s="293"/>
      <c r="AD476" s="293"/>
      <c r="AE476" s="293"/>
      <c r="AF476" s="293"/>
      <c r="AG476" s="293"/>
      <c r="AH476" s="293"/>
      <c r="AI476" s="293"/>
      <c r="AJ476" s="293"/>
      <c r="AK476" s="293"/>
      <c r="AL476" s="293"/>
      <c r="AM476" s="293"/>
      <c r="AN476" s="293"/>
      <c r="AO476" s="730"/>
      <c r="AP476" s="293"/>
      <c r="AQ476" s="293"/>
      <c r="AR476" s="293"/>
      <c r="AS476" s="293"/>
      <c r="AT476" s="293"/>
      <c r="AU476" s="167"/>
      <c r="AV476" s="167"/>
      <c r="AW476" s="167"/>
      <c r="AX476" s="167"/>
      <c r="AY476" s="167"/>
      <c r="AZ476" s="167"/>
      <c r="BA476" s="167"/>
      <c r="BB476" s="167"/>
      <c r="BC476" s="167"/>
      <c r="BD476" s="167"/>
      <c r="BE476" s="167"/>
      <c r="BF476" s="167"/>
      <c r="BG476" s="167"/>
      <c r="BH476" s="167"/>
      <c r="BI476" s="167"/>
    </row>
    <row r="477" ht="14.25" customHeight="1">
      <c r="M477" s="178"/>
      <c r="N477" s="178"/>
      <c r="O477" s="178"/>
      <c r="X477" s="292"/>
      <c r="Y477" s="293"/>
      <c r="Z477" s="293"/>
      <c r="AA477" s="293"/>
      <c r="AB477" s="293"/>
      <c r="AC477" s="293"/>
      <c r="AD477" s="293"/>
      <c r="AE477" s="293"/>
      <c r="AF477" s="293"/>
      <c r="AG477" s="293"/>
      <c r="AH477" s="293"/>
      <c r="AI477" s="293"/>
      <c r="AJ477" s="293"/>
      <c r="AK477" s="293"/>
      <c r="AL477" s="293"/>
      <c r="AM477" s="293"/>
      <c r="AN477" s="293"/>
      <c r="AO477" s="730"/>
      <c r="AP477" s="293"/>
      <c r="AQ477" s="293"/>
      <c r="AR477" s="293"/>
      <c r="AS477" s="293"/>
      <c r="AT477" s="293"/>
      <c r="AU477" s="167"/>
      <c r="AV477" s="167"/>
      <c r="AW477" s="167"/>
      <c r="AX477" s="167"/>
      <c r="AY477" s="167"/>
      <c r="AZ477" s="167"/>
      <c r="BA477" s="167"/>
      <c r="BB477" s="167"/>
      <c r="BC477" s="167"/>
      <c r="BD477" s="167"/>
      <c r="BE477" s="167"/>
      <c r="BF477" s="167"/>
      <c r="BG477" s="167"/>
      <c r="BH477" s="167"/>
      <c r="BI477" s="167"/>
    </row>
    <row r="478" ht="14.25" customHeight="1">
      <c r="M478" s="178"/>
      <c r="N478" s="178"/>
      <c r="O478" s="178"/>
      <c r="X478" s="292"/>
      <c r="Y478" s="293"/>
      <c r="Z478" s="293"/>
      <c r="AA478" s="293"/>
      <c r="AB478" s="293"/>
      <c r="AC478" s="293"/>
      <c r="AD478" s="293"/>
      <c r="AE478" s="293"/>
      <c r="AF478" s="293"/>
      <c r="AG478" s="293"/>
      <c r="AH478" s="293"/>
      <c r="AI478" s="293"/>
      <c r="AJ478" s="293"/>
      <c r="AK478" s="293"/>
      <c r="AL478" s="293"/>
      <c r="AM478" s="293"/>
      <c r="AN478" s="293"/>
      <c r="AO478" s="730"/>
      <c r="AP478" s="293"/>
      <c r="AQ478" s="293"/>
      <c r="AR478" s="293"/>
      <c r="AS478" s="293"/>
      <c r="AT478" s="293"/>
      <c r="AU478" s="167"/>
      <c r="AV478" s="167"/>
      <c r="AW478" s="167"/>
      <c r="AX478" s="167"/>
      <c r="AY478" s="167"/>
      <c r="AZ478" s="167"/>
      <c r="BA478" s="167"/>
      <c r="BB478" s="167"/>
      <c r="BC478" s="167"/>
      <c r="BD478" s="167"/>
      <c r="BE478" s="167"/>
      <c r="BF478" s="167"/>
      <c r="BG478" s="167"/>
      <c r="BH478" s="167"/>
      <c r="BI478" s="167"/>
    </row>
    <row r="479" ht="14.25" customHeight="1">
      <c r="M479" s="178"/>
      <c r="N479" s="178"/>
      <c r="O479" s="178"/>
      <c r="X479" s="292"/>
      <c r="Y479" s="293"/>
      <c r="Z479" s="293"/>
      <c r="AA479" s="293"/>
      <c r="AB479" s="293"/>
      <c r="AC479" s="293"/>
      <c r="AD479" s="293"/>
      <c r="AE479" s="293"/>
      <c r="AF479" s="293"/>
      <c r="AG479" s="293"/>
      <c r="AH479" s="293"/>
      <c r="AI479" s="293"/>
      <c r="AJ479" s="293"/>
      <c r="AK479" s="293"/>
      <c r="AL479" s="293"/>
      <c r="AM479" s="293"/>
      <c r="AN479" s="293"/>
      <c r="AO479" s="730"/>
      <c r="AP479" s="293"/>
      <c r="AQ479" s="293"/>
      <c r="AR479" s="293"/>
      <c r="AS479" s="293"/>
      <c r="AT479" s="293"/>
      <c r="AU479" s="167"/>
      <c r="AV479" s="167"/>
      <c r="AW479" s="167"/>
      <c r="AX479" s="167"/>
      <c r="AY479" s="167"/>
      <c r="AZ479" s="167"/>
      <c r="BA479" s="167"/>
      <c r="BB479" s="167"/>
      <c r="BC479" s="167"/>
      <c r="BD479" s="167"/>
      <c r="BE479" s="167"/>
      <c r="BF479" s="167"/>
      <c r="BG479" s="167"/>
      <c r="BH479" s="167"/>
      <c r="BI479" s="167"/>
    </row>
    <row r="480" ht="14.25" customHeight="1">
      <c r="M480" s="178"/>
      <c r="N480" s="178"/>
      <c r="O480" s="178"/>
      <c r="X480" s="292"/>
      <c r="Y480" s="293"/>
      <c r="Z480" s="293"/>
      <c r="AA480" s="293"/>
      <c r="AB480" s="293"/>
      <c r="AC480" s="293"/>
      <c r="AD480" s="293"/>
      <c r="AE480" s="293"/>
      <c r="AF480" s="293"/>
      <c r="AG480" s="293"/>
      <c r="AH480" s="293"/>
      <c r="AI480" s="293"/>
      <c r="AJ480" s="293"/>
      <c r="AK480" s="293"/>
      <c r="AL480" s="293"/>
      <c r="AM480" s="293"/>
      <c r="AN480" s="293"/>
      <c r="AO480" s="730"/>
      <c r="AP480" s="293"/>
      <c r="AQ480" s="293"/>
      <c r="AR480" s="293"/>
      <c r="AS480" s="293"/>
      <c r="AT480" s="293"/>
      <c r="AU480" s="167"/>
      <c r="AV480" s="167"/>
      <c r="AW480" s="167"/>
      <c r="AX480" s="167"/>
      <c r="AY480" s="167"/>
      <c r="AZ480" s="167"/>
      <c r="BA480" s="167"/>
      <c r="BB480" s="167"/>
      <c r="BC480" s="167"/>
      <c r="BD480" s="167"/>
      <c r="BE480" s="167"/>
      <c r="BF480" s="167"/>
      <c r="BG480" s="167"/>
      <c r="BH480" s="167"/>
      <c r="BI480" s="167"/>
    </row>
    <row r="481" ht="14.25" customHeight="1">
      <c r="M481" s="178"/>
      <c r="N481" s="178"/>
      <c r="O481" s="178"/>
      <c r="X481" s="292"/>
      <c r="Y481" s="293"/>
      <c r="Z481" s="293"/>
      <c r="AA481" s="293"/>
      <c r="AB481" s="293"/>
      <c r="AC481" s="293"/>
      <c r="AD481" s="293"/>
      <c r="AE481" s="293"/>
      <c r="AF481" s="293"/>
      <c r="AG481" s="293"/>
      <c r="AH481" s="293"/>
      <c r="AI481" s="293"/>
      <c r="AJ481" s="293"/>
      <c r="AK481" s="293"/>
      <c r="AL481" s="293"/>
      <c r="AM481" s="293"/>
      <c r="AN481" s="293"/>
      <c r="AO481" s="730"/>
      <c r="AP481" s="293"/>
      <c r="AQ481" s="293"/>
      <c r="AR481" s="293"/>
      <c r="AS481" s="293"/>
      <c r="AT481" s="293"/>
      <c r="AU481" s="167"/>
      <c r="AV481" s="167"/>
      <c r="AW481" s="167"/>
      <c r="AX481" s="167"/>
      <c r="AY481" s="167"/>
      <c r="AZ481" s="167"/>
      <c r="BA481" s="167"/>
      <c r="BB481" s="167"/>
      <c r="BC481" s="167"/>
      <c r="BD481" s="167"/>
      <c r="BE481" s="167"/>
      <c r="BF481" s="167"/>
      <c r="BG481" s="167"/>
      <c r="BH481" s="167"/>
      <c r="BI481" s="167"/>
    </row>
    <row r="482" ht="14.25" customHeight="1">
      <c r="M482" s="178"/>
      <c r="N482" s="178"/>
      <c r="O482" s="178"/>
      <c r="X482" s="292"/>
      <c r="Y482" s="293"/>
      <c r="Z482" s="293"/>
      <c r="AA482" s="293"/>
      <c r="AB482" s="293"/>
      <c r="AC482" s="293"/>
      <c r="AD482" s="293"/>
      <c r="AE482" s="293"/>
      <c r="AF482" s="293"/>
      <c r="AG482" s="293"/>
      <c r="AH482" s="293"/>
      <c r="AI482" s="293"/>
      <c r="AJ482" s="293"/>
      <c r="AK482" s="293"/>
      <c r="AL482" s="293"/>
      <c r="AM482" s="293"/>
      <c r="AN482" s="293"/>
      <c r="AO482" s="730"/>
      <c r="AP482" s="293"/>
      <c r="AQ482" s="293"/>
      <c r="AR482" s="293"/>
      <c r="AS482" s="293"/>
      <c r="AT482" s="293"/>
      <c r="AU482" s="167"/>
      <c r="AV482" s="167"/>
      <c r="AW482" s="167"/>
      <c r="AX482" s="167"/>
      <c r="AY482" s="167"/>
      <c r="AZ482" s="167"/>
      <c r="BA482" s="167"/>
      <c r="BB482" s="167"/>
      <c r="BC482" s="167"/>
      <c r="BD482" s="167"/>
      <c r="BE482" s="167"/>
      <c r="BF482" s="167"/>
      <c r="BG482" s="167"/>
      <c r="BH482" s="167"/>
      <c r="BI482" s="167"/>
    </row>
    <row r="483" ht="14.25" customHeight="1">
      <c r="M483" s="178"/>
      <c r="N483" s="178"/>
      <c r="O483" s="178"/>
      <c r="X483" s="292"/>
      <c r="Y483" s="293"/>
      <c r="Z483" s="293"/>
      <c r="AA483" s="293"/>
      <c r="AB483" s="293"/>
      <c r="AC483" s="293"/>
      <c r="AD483" s="293"/>
      <c r="AE483" s="293"/>
      <c r="AF483" s="293"/>
      <c r="AG483" s="293"/>
      <c r="AH483" s="293"/>
      <c r="AI483" s="293"/>
      <c r="AJ483" s="293"/>
      <c r="AK483" s="293"/>
      <c r="AL483" s="293"/>
      <c r="AM483" s="293"/>
      <c r="AN483" s="293"/>
      <c r="AO483" s="730"/>
      <c r="AP483" s="293"/>
      <c r="AQ483" s="293"/>
      <c r="AR483" s="293"/>
      <c r="AS483" s="293"/>
      <c r="AT483" s="293"/>
      <c r="AU483" s="167"/>
      <c r="AV483" s="167"/>
      <c r="AW483" s="167"/>
      <c r="AX483" s="167"/>
      <c r="AY483" s="167"/>
      <c r="AZ483" s="167"/>
      <c r="BA483" s="167"/>
      <c r="BB483" s="167"/>
      <c r="BC483" s="167"/>
      <c r="BD483" s="167"/>
      <c r="BE483" s="167"/>
      <c r="BF483" s="167"/>
      <c r="BG483" s="167"/>
      <c r="BH483" s="167"/>
      <c r="BI483" s="167"/>
    </row>
    <row r="484" ht="14.25" customHeight="1">
      <c r="M484" s="178"/>
      <c r="N484" s="178"/>
      <c r="O484" s="178"/>
      <c r="X484" s="292"/>
      <c r="Y484" s="293"/>
      <c r="Z484" s="293"/>
      <c r="AA484" s="293"/>
      <c r="AB484" s="293"/>
      <c r="AC484" s="293"/>
      <c r="AD484" s="293"/>
      <c r="AE484" s="293"/>
      <c r="AF484" s="293"/>
      <c r="AG484" s="293"/>
      <c r="AH484" s="293"/>
      <c r="AI484" s="293"/>
      <c r="AJ484" s="293"/>
      <c r="AK484" s="293"/>
      <c r="AL484" s="293"/>
      <c r="AM484" s="293"/>
      <c r="AN484" s="293"/>
      <c r="AO484" s="730"/>
      <c r="AP484" s="293"/>
      <c r="AQ484" s="293"/>
      <c r="AR484" s="293"/>
      <c r="AS484" s="293"/>
      <c r="AT484" s="293"/>
      <c r="AU484" s="167"/>
      <c r="AV484" s="167"/>
      <c r="AW484" s="167"/>
      <c r="AX484" s="167"/>
      <c r="AY484" s="167"/>
      <c r="AZ484" s="167"/>
      <c r="BA484" s="167"/>
      <c r="BB484" s="167"/>
      <c r="BC484" s="167"/>
      <c r="BD484" s="167"/>
      <c r="BE484" s="167"/>
      <c r="BF484" s="167"/>
      <c r="BG484" s="167"/>
      <c r="BH484" s="167"/>
      <c r="BI484" s="167"/>
    </row>
    <row r="485" ht="14.25" customHeight="1">
      <c r="M485" s="178"/>
      <c r="N485" s="178"/>
      <c r="O485" s="178"/>
      <c r="X485" s="292"/>
      <c r="Y485" s="293"/>
      <c r="Z485" s="293"/>
      <c r="AA485" s="293"/>
      <c r="AB485" s="293"/>
      <c r="AC485" s="293"/>
      <c r="AD485" s="293"/>
      <c r="AE485" s="293"/>
      <c r="AF485" s="293"/>
      <c r="AG485" s="293"/>
      <c r="AH485" s="293"/>
      <c r="AI485" s="293"/>
      <c r="AJ485" s="293"/>
      <c r="AK485" s="293"/>
      <c r="AL485" s="293"/>
      <c r="AM485" s="293"/>
      <c r="AN485" s="293"/>
      <c r="AO485" s="730"/>
      <c r="AP485" s="293"/>
      <c r="AQ485" s="293"/>
      <c r="AR485" s="293"/>
      <c r="AS485" s="293"/>
      <c r="AT485" s="293"/>
      <c r="AU485" s="167"/>
      <c r="AV485" s="167"/>
      <c r="AW485" s="167"/>
      <c r="AX485" s="167"/>
      <c r="AY485" s="167"/>
      <c r="AZ485" s="167"/>
      <c r="BA485" s="167"/>
      <c r="BB485" s="167"/>
      <c r="BC485" s="167"/>
      <c r="BD485" s="167"/>
      <c r="BE485" s="167"/>
      <c r="BF485" s="167"/>
      <c r="BG485" s="167"/>
      <c r="BH485" s="167"/>
      <c r="BI485" s="167"/>
    </row>
    <row r="486" ht="14.25" customHeight="1">
      <c r="M486" s="178"/>
      <c r="N486" s="178"/>
      <c r="O486" s="178"/>
      <c r="X486" s="292"/>
      <c r="Y486" s="293"/>
      <c r="Z486" s="293"/>
      <c r="AA486" s="293"/>
      <c r="AB486" s="293"/>
      <c r="AC486" s="293"/>
      <c r="AD486" s="293"/>
      <c r="AE486" s="293"/>
      <c r="AF486" s="293"/>
      <c r="AG486" s="293"/>
      <c r="AH486" s="293"/>
      <c r="AI486" s="293"/>
      <c r="AJ486" s="293"/>
      <c r="AK486" s="293"/>
      <c r="AL486" s="293"/>
      <c r="AM486" s="293"/>
      <c r="AN486" s="293"/>
      <c r="AO486" s="730"/>
      <c r="AP486" s="293"/>
      <c r="AQ486" s="293"/>
      <c r="AR486" s="293"/>
      <c r="AS486" s="293"/>
      <c r="AT486" s="293"/>
      <c r="AU486" s="167"/>
      <c r="AV486" s="167"/>
      <c r="AW486" s="167"/>
      <c r="AX486" s="167"/>
      <c r="AY486" s="167"/>
      <c r="AZ486" s="167"/>
      <c r="BA486" s="167"/>
      <c r="BB486" s="167"/>
      <c r="BC486" s="167"/>
      <c r="BD486" s="167"/>
      <c r="BE486" s="167"/>
      <c r="BF486" s="167"/>
      <c r="BG486" s="167"/>
      <c r="BH486" s="167"/>
      <c r="BI486" s="167"/>
    </row>
    <row r="487" ht="14.25" customHeight="1">
      <c r="M487" s="178"/>
      <c r="N487" s="178"/>
      <c r="O487" s="178"/>
      <c r="X487" s="292"/>
      <c r="Y487" s="293"/>
      <c r="Z487" s="293"/>
      <c r="AA487" s="293"/>
      <c r="AB487" s="293"/>
      <c r="AC487" s="293"/>
      <c r="AD487" s="293"/>
      <c r="AE487" s="293"/>
      <c r="AF487" s="293"/>
      <c r="AG487" s="293"/>
      <c r="AH487" s="293"/>
      <c r="AI487" s="293"/>
      <c r="AJ487" s="293"/>
      <c r="AK487" s="293"/>
      <c r="AL487" s="293"/>
      <c r="AM487" s="293"/>
      <c r="AN487" s="293"/>
      <c r="AO487" s="730"/>
      <c r="AP487" s="293"/>
      <c r="AQ487" s="293"/>
      <c r="AR487" s="293"/>
      <c r="AS487" s="293"/>
      <c r="AT487" s="293"/>
      <c r="AU487" s="167"/>
      <c r="AV487" s="167"/>
      <c r="AW487" s="167"/>
      <c r="AX487" s="167"/>
      <c r="AY487" s="167"/>
      <c r="AZ487" s="167"/>
      <c r="BA487" s="167"/>
      <c r="BB487" s="167"/>
      <c r="BC487" s="167"/>
      <c r="BD487" s="167"/>
      <c r="BE487" s="167"/>
      <c r="BF487" s="167"/>
      <c r="BG487" s="167"/>
      <c r="BH487" s="167"/>
      <c r="BI487" s="167"/>
    </row>
    <row r="488" ht="14.25" customHeight="1">
      <c r="M488" s="178"/>
      <c r="N488" s="178"/>
      <c r="O488" s="178"/>
      <c r="X488" s="292"/>
      <c r="Y488" s="293"/>
      <c r="Z488" s="293"/>
      <c r="AA488" s="293"/>
      <c r="AB488" s="293"/>
      <c r="AC488" s="293"/>
      <c r="AD488" s="293"/>
      <c r="AE488" s="293"/>
      <c r="AF488" s="293"/>
      <c r="AG488" s="293"/>
      <c r="AH488" s="293"/>
      <c r="AI488" s="293"/>
      <c r="AJ488" s="293"/>
      <c r="AK488" s="293"/>
      <c r="AL488" s="293"/>
      <c r="AM488" s="293"/>
      <c r="AN488" s="293"/>
      <c r="AO488" s="730"/>
      <c r="AP488" s="293"/>
      <c r="AQ488" s="293"/>
      <c r="AR488" s="293"/>
      <c r="AS488" s="293"/>
      <c r="AT488" s="293"/>
      <c r="AU488" s="167"/>
      <c r="AV488" s="167"/>
      <c r="AW488" s="167"/>
      <c r="AX488" s="167"/>
      <c r="AY488" s="167"/>
      <c r="AZ488" s="167"/>
      <c r="BA488" s="167"/>
      <c r="BB488" s="167"/>
      <c r="BC488" s="167"/>
      <c r="BD488" s="167"/>
      <c r="BE488" s="167"/>
      <c r="BF488" s="167"/>
      <c r="BG488" s="167"/>
      <c r="BH488" s="167"/>
      <c r="BI488" s="167"/>
    </row>
    <row r="489" ht="14.25" customHeight="1">
      <c r="M489" s="178"/>
      <c r="N489" s="178"/>
      <c r="O489" s="178"/>
      <c r="X489" s="292"/>
      <c r="Y489" s="293"/>
      <c r="Z489" s="293"/>
      <c r="AA489" s="293"/>
      <c r="AB489" s="293"/>
      <c r="AC489" s="293"/>
      <c r="AD489" s="293"/>
      <c r="AE489" s="293"/>
      <c r="AF489" s="293"/>
      <c r="AG489" s="293"/>
      <c r="AH489" s="293"/>
      <c r="AI489" s="293"/>
      <c r="AJ489" s="293"/>
      <c r="AK489" s="293"/>
      <c r="AL489" s="293"/>
      <c r="AM489" s="293"/>
      <c r="AN489" s="293"/>
      <c r="AO489" s="730"/>
      <c r="AP489" s="293"/>
      <c r="AQ489" s="293"/>
      <c r="AR489" s="293"/>
      <c r="AS489" s="293"/>
      <c r="AT489" s="293"/>
      <c r="AU489" s="167"/>
      <c r="AV489" s="167"/>
      <c r="AW489" s="167"/>
      <c r="AX489" s="167"/>
      <c r="AY489" s="167"/>
      <c r="AZ489" s="167"/>
      <c r="BA489" s="167"/>
      <c r="BB489" s="167"/>
      <c r="BC489" s="167"/>
      <c r="BD489" s="167"/>
      <c r="BE489" s="167"/>
      <c r="BF489" s="167"/>
      <c r="BG489" s="167"/>
      <c r="BH489" s="167"/>
      <c r="BI489" s="167"/>
    </row>
    <row r="490" ht="14.25" customHeight="1">
      <c r="M490" s="178"/>
      <c r="N490" s="178"/>
      <c r="O490" s="178"/>
      <c r="X490" s="292"/>
      <c r="Y490" s="293"/>
      <c r="Z490" s="293"/>
      <c r="AA490" s="293"/>
      <c r="AB490" s="293"/>
      <c r="AC490" s="293"/>
      <c r="AD490" s="293"/>
      <c r="AE490" s="293"/>
      <c r="AF490" s="293"/>
      <c r="AG490" s="293"/>
      <c r="AH490" s="293"/>
      <c r="AI490" s="293"/>
      <c r="AJ490" s="293"/>
      <c r="AK490" s="293"/>
      <c r="AL490" s="293"/>
      <c r="AM490" s="293"/>
      <c r="AN490" s="293"/>
      <c r="AO490" s="730"/>
      <c r="AP490" s="293"/>
      <c r="AQ490" s="293"/>
      <c r="AR490" s="293"/>
      <c r="AS490" s="293"/>
      <c r="AT490" s="293"/>
      <c r="AU490" s="167"/>
      <c r="AV490" s="167"/>
      <c r="AW490" s="167"/>
      <c r="AX490" s="167"/>
      <c r="AY490" s="167"/>
      <c r="AZ490" s="167"/>
      <c r="BA490" s="167"/>
      <c r="BB490" s="167"/>
      <c r="BC490" s="167"/>
      <c r="BD490" s="167"/>
      <c r="BE490" s="167"/>
      <c r="BF490" s="167"/>
      <c r="BG490" s="167"/>
      <c r="BH490" s="167"/>
      <c r="BI490" s="167"/>
    </row>
    <row r="491" ht="14.25" customHeight="1">
      <c r="M491" s="178"/>
      <c r="N491" s="178"/>
      <c r="O491" s="178"/>
      <c r="X491" s="292"/>
      <c r="Y491" s="293"/>
      <c r="Z491" s="293"/>
      <c r="AA491" s="293"/>
      <c r="AB491" s="293"/>
      <c r="AC491" s="293"/>
      <c r="AD491" s="293"/>
      <c r="AE491" s="293"/>
      <c r="AF491" s="293"/>
      <c r="AG491" s="293"/>
      <c r="AH491" s="293"/>
      <c r="AI491" s="293"/>
      <c r="AJ491" s="293"/>
      <c r="AK491" s="293"/>
      <c r="AL491" s="293"/>
      <c r="AM491" s="293"/>
      <c r="AN491" s="293"/>
      <c r="AO491" s="730"/>
      <c r="AP491" s="293"/>
      <c r="AQ491" s="293"/>
      <c r="AR491" s="293"/>
      <c r="AS491" s="293"/>
      <c r="AT491" s="293"/>
      <c r="AU491" s="167"/>
      <c r="AV491" s="167"/>
      <c r="AW491" s="167"/>
      <c r="AX491" s="167"/>
      <c r="AY491" s="167"/>
      <c r="AZ491" s="167"/>
      <c r="BA491" s="167"/>
      <c r="BB491" s="167"/>
      <c r="BC491" s="167"/>
      <c r="BD491" s="167"/>
      <c r="BE491" s="167"/>
      <c r="BF491" s="167"/>
      <c r="BG491" s="167"/>
      <c r="BH491" s="167"/>
      <c r="BI491" s="167"/>
    </row>
    <row r="492" ht="14.25" customHeight="1">
      <c r="M492" s="178"/>
      <c r="N492" s="178"/>
      <c r="O492" s="178"/>
      <c r="X492" s="292"/>
      <c r="Y492" s="293"/>
      <c r="Z492" s="293"/>
      <c r="AA492" s="293"/>
      <c r="AB492" s="293"/>
      <c r="AC492" s="293"/>
      <c r="AD492" s="293"/>
      <c r="AE492" s="293"/>
      <c r="AF492" s="293"/>
      <c r="AG492" s="293"/>
      <c r="AH492" s="293"/>
      <c r="AI492" s="293"/>
      <c r="AJ492" s="293"/>
      <c r="AK492" s="293"/>
      <c r="AL492" s="293"/>
      <c r="AM492" s="293"/>
      <c r="AN492" s="293"/>
      <c r="AO492" s="730"/>
      <c r="AP492" s="293"/>
      <c r="AQ492" s="293"/>
      <c r="AR492" s="293"/>
      <c r="AS492" s="293"/>
      <c r="AT492" s="293"/>
      <c r="AU492" s="167"/>
      <c r="AV492" s="167"/>
      <c r="AW492" s="167"/>
      <c r="AX492" s="167"/>
      <c r="AY492" s="167"/>
      <c r="AZ492" s="167"/>
      <c r="BA492" s="167"/>
      <c r="BB492" s="167"/>
      <c r="BC492" s="167"/>
      <c r="BD492" s="167"/>
      <c r="BE492" s="167"/>
      <c r="BF492" s="167"/>
      <c r="BG492" s="167"/>
      <c r="BH492" s="167"/>
      <c r="BI492" s="167"/>
    </row>
    <row r="493" ht="14.25" customHeight="1">
      <c r="M493" s="178"/>
      <c r="N493" s="178"/>
      <c r="O493" s="178"/>
      <c r="X493" s="292"/>
      <c r="Y493" s="293"/>
      <c r="Z493" s="293"/>
      <c r="AA493" s="293"/>
      <c r="AB493" s="293"/>
      <c r="AC493" s="293"/>
      <c r="AD493" s="293"/>
      <c r="AE493" s="293"/>
      <c r="AF493" s="293"/>
      <c r="AG493" s="293"/>
      <c r="AH493" s="293"/>
      <c r="AI493" s="293"/>
      <c r="AJ493" s="293"/>
      <c r="AK493" s="293"/>
      <c r="AL493" s="293"/>
      <c r="AM493" s="293"/>
      <c r="AN493" s="293"/>
      <c r="AO493" s="730"/>
      <c r="AP493" s="293"/>
      <c r="AQ493" s="293"/>
      <c r="AR493" s="293"/>
      <c r="AS493" s="293"/>
      <c r="AT493" s="293"/>
      <c r="AU493" s="167"/>
      <c r="AV493" s="167"/>
      <c r="AW493" s="167"/>
      <c r="AX493" s="167"/>
      <c r="AY493" s="167"/>
      <c r="AZ493" s="167"/>
      <c r="BA493" s="167"/>
      <c r="BB493" s="167"/>
      <c r="BC493" s="167"/>
      <c r="BD493" s="167"/>
      <c r="BE493" s="167"/>
      <c r="BF493" s="167"/>
      <c r="BG493" s="167"/>
      <c r="BH493" s="167"/>
      <c r="BI493" s="167"/>
    </row>
    <row r="494" ht="14.25" customHeight="1">
      <c r="M494" s="178"/>
      <c r="N494" s="178"/>
      <c r="O494" s="178"/>
      <c r="X494" s="292"/>
      <c r="Y494" s="293"/>
      <c r="Z494" s="293"/>
      <c r="AA494" s="293"/>
      <c r="AB494" s="293"/>
      <c r="AC494" s="293"/>
      <c r="AD494" s="293"/>
      <c r="AE494" s="293"/>
      <c r="AF494" s="293"/>
      <c r="AG494" s="293"/>
      <c r="AH494" s="293"/>
      <c r="AI494" s="293"/>
      <c r="AJ494" s="293"/>
      <c r="AK494" s="293"/>
      <c r="AL494" s="293"/>
      <c r="AM494" s="293"/>
      <c r="AN494" s="293"/>
      <c r="AO494" s="730"/>
      <c r="AP494" s="293"/>
      <c r="AQ494" s="293"/>
      <c r="AR494" s="293"/>
      <c r="AS494" s="293"/>
      <c r="AT494" s="293"/>
      <c r="AU494" s="167"/>
      <c r="AV494" s="167"/>
      <c r="AW494" s="167"/>
      <c r="AX494" s="167"/>
      <c r="AY494" s="167"/>
      <c r="AZ494" s="167"/>
      <c r="BA494" s="167"/>
      <c r="BB494" s="167"/>
      <c r="BC494" s="167"/>
      <c r="BD494" s="167"/>
      <c r="BE494" s="167"/>
      <c r="BF494" s="167"/>
      <c r="BG494" s="167"/>
      <c r="BH494" s="167"/>
      <c r="BI494" s="167"/>
    </row>
    <row r="495" ht="14.25" customHeight="1">
      <c r="M495" s="178"/>
      <c r="N495" s="178"/>
      <c r="O495" s="178"/>
      <c r="X495" s="292"/>
      <c r="Y495" s="293"/>
      <c r="Z495" s="293"/>
      <c r="AA495" s="293"/>
      <c r="AB495" s="293"/>
      <c r="AC495" s="293"/>
      <c r="AD495" s="293"/>
      <c r="AE495" s="293"/>
      <c r="AF495" s="293"/>
      <c r="AG495" s="293"/>
      <c r="AH495" s="293"/>
      <c r="AI495" s="293"/>
      <c r="AJ495" s="293"/>
      <c r="AK495" s="293"/>
      <c r="AL495" s="293"/>
      <c r="AM495" s="293"/>
      <c r="AN495" s="293"/>
      <c r="AO495" s="730"/>
      <c r="AP495" s="293"/>
      <c r="AQ495" s="293"/>
      <c r="AR495" s="293"/>
      <c r="AS495" s="293"/>
      <c r="AT495" s="293"/>
      <c r="AU495" s="167"/>
      <c r="AV495" s="167"/>
      <c r="AW495" s="167"/>
      <c r="AX495" s="167"/>
      <c r="AY495" s="167"/>
      <c r="AZ495" s="167"/>
      <c r="BA495" s="167"/>
      <c r="BB495" s="167"/>
      <c r="BC495" s="167"/>
      <c r="BD495" s="167"/>
      <c r="BE495" s="167"/>
      <c r="BF495" s="167"/>
      <c r="BG495" s="167"/>
      <c r="BH495" s="167"/>
      <c r="BI495" s="167"/>
    </row>
    <row r="496" ht="14.25" customHeight="1">
      <c r="M496" s="178"/>
      <c r="N496" s="178"/>
      <c r="O496" s="178"/>
      <c r="X496" s="292"/>
      <c r="Y496" s="293"/>
      <c r="Z496" s="293"/>
      <c r="AA496" s="293"/>
      <c r="AB496" s="293"/>
      <c r="AC496" s="293"/>
      <c r="AD496" s="293"/>
      <c r="AE496" s="293"/>
      <c r="AF496" s="293"/>
      <c r="AG496" s="293"/>
      <c r="AH496" s="293"/>
      <c r="AI496" s="293"/>
      <c r="AJ496" s="293"/>
      <c r="AK496" s="293"/>
      <c r="AL496" s="293"/>
      <c r="AM496" s="293"/>
      <c r="AN496" s="293"/>
      <c r="AO496" s="730"/>
      <c r="AP496" s="293"/>
      <c r="AQ496" s="293"/>
      <c r="AR496" s="293"/>
      <c r="AS496" s="293"/>
      <c r="AT496" s="293"/>
      <c r="AU496" s="167"/>
      <c r="AV496" s="167"/>
      <c r="AW496" s="167"/>
      <c r="AX496" s="167"/>
      <c r="AY496" s="167"/>
      <c r="AZ496" s="167"/>
      <c r="BA496" s="167"/>
      <c r="BB496" s="167"/>
      <c r="BC496" s="167"/>
      <c r="BD496" s="167"/>
      <c r="BE496" s="167"/>
      <c r="BF496" s="167"/>
      <c r="BG496" s="167"/>
      <c r="BH496" s="167"/>
      <c r="BI496" s="167"/>
    </row>
    <row r="497" ht="14.25" customHeight="1">
      <c r="M497" s="178"/>
      <c r="N497" s="178"/>
      <c r="O497" s="178"/>
      <c r="X497" s="292"/>
      <c r="Y497" s="293"/>
      <c r="Z497" s="293"/>
      <c r="AA497" s="293"/>
      <c r="AB497" s="293"/>
      <c r="AC497" s="293"/>
      <c r="AD497" s="293"/>
      <c r="AE497" s="293"/>
      <c r="AF497" s="293"/>
      <c r="AG497" s="293"/>
      <c r="AH497" s="293"/>
      <c r="AI497" s="293"/>
      <c r="AJ497" s="293"/>
      <c r="AK497" s="293"/>
      <c r="AL497" s="293"/>
      <c r="AM497" s="293"/>
      <c r="AN497" s="293"/>
      <c r="AO497" s="730"/>
      <c r="AP497" s="293"/>
      <c r="AQ497" s="293"/>
      <c r="AR497" s="293"/>
      <c r="AS497" s="293"/>
      <c r="AT497" s="293"/>
      <c r="AU497" s="167"/>
      <c r="AV497" s="167"/>
      <c r="AW497" s="167"/>
      <c r="AX497" s="167"/>
      <c r="AY497" s="167"/>
      <c r="AZ497" s="167"/>
      <c r="BA497" s="167"/>
      <c r="BB497" s="167"/>
      <c r="BC497" s="167"/>
      <c r="BD497" s="167"/>
      <c r="BE497" s="167"/>
      <c r="BF497" s="167"/>
      <c r="BG497" s="167"/>
      <c r="BH497" s="167"/>
      <c r="BI497" s="167"/>
    </row>
    <row r="498" ht="14.25" customHeight="1">
      <c r="M498" s="178"/>
      <c r="N498" s="178"/>
      <c r="O498" s="178"/>
      <c r="X498" s="292"/>
      <c r="Y498" s="293"/>
      <c r="Z498" s="293"/>
      <c r="AA498" s="293"/>
      <c r="AB498" s="293"/>
      <c r="AC498" s="293"/>
      <c r="AD498" s="293"/>
      <c r="AE498" s="293"/>
      <c r="AF498" s="293"/>
      <c r="AG498" s="293"/>
      <c r="AH498" s="293"/>
      <c r="AI498" s="293"/>
      <c r="AJ498" s="293"/>
      <c r="AK498" s="293"/>
      <c r="AL498" s="293"/>
      <c r="AM498" s="293"/>
      <c r="AN498" s="293"/>
      <c r="AO498" s="730"/>
      <c r="AP498" s="293"/>
      <c r="AQ498" s="293"/>
      <c r="AR498" s="293"/>
      <c r="AS498" s="293"/>
      <c r="AT498" s="293"/>
      <c r="AU498" s="167"/>
      <c r="AV498" s="167"/>
      <c r="AW498" s="167"/>
      <c r="AX498" s="167"/>
      <c r="AY498" s="167"/>
      <c r="AZ498" s="167"/>
      <c r="BA498" s="167"/>
      <c r="BB498" s="167"/>
      <c r="BC498" s="167"/>
      <c r="BD498" s="167"/>
      <c r="BE498" s="167"/>
      <c r="BF498" s="167"/>
      <c r="BG498" s="167"/>
      <c r="BH498" s="167"/>
      <c r="BI498" s="167"/>
    </row>
    <row r="499" ht="14.25" customHeight="1">
      <c r="M499" s="178"/>
      <c r="N499" s="178"/>
      <c r="O499" s="178"/>
      <c r="X499" s="292"/>
      <c r="Y499" s="293"/>
      <c r="Z499" s="293"/>
      <c r="AA499" s="293"/>
      <c r="AB499" s="293"/>
      <c r="AC499" s="293"/>
      <c r="AD499" s="293"/>
      <c r="AE499" s="293"/>
      <c r="AF499" s="293"/>
      <c r="AG499" s="293"/>
      <c r="AH499" s="293"/>
      <c r="AI499" s="293"/>
      <c r="AJ499" s="293"/>
      <c r="AK499" s="293"/>
      <c r="AL499" s="293"/>
      <c r="AM499" s="293"/>
      <c r="AN499" s="293"/>
      <c r="AO499" s="730"/>
      <c r="AP499" s="293"/>
      <c r="AQ499" s="293"/>
      <c r="AR499" s="293"/>
      <c r="AS499" s="293"/>
      <c r="AT499" s="293"/>
      <c r="AU499" s="167"/>
      <c r="AV499" s="167"/>
      <c r="AW499" s="167"/>
      <c r="AX499" s="167"/>
      <c r="AY499" s="167"/>
      <c r="AZ499" s="167"/>
      <c r="BA499" s="167"/>
      <c r="BB499" s="167"/>
      <c r="BC499" s="167"/>
      <c r="BD499" s="167"/>
      <c r="BE499" s="167"/>
      <c r="BF499" s="167"/>
      <c r="BG499" s="167"/>
      <c r="BH499" s="167"/>
      <c r="BI499" s="167"/>
    </row>
    <row r="500" ht="14.25" customHeight="1">
      <c r="M500" s="178"/>
      <c r="N500" s="178"/>
      <c r="O500" s="178"/>
      <c r="X500" s="292"/>
      <c r="Y500" s="293"/>
      <c r="Z500" s="293"/>
      <c r="AA500" s="293"/>
      <c r="AB500" s="293"/>
      <c r="AC500" s="293"/>
      <c r="AD500" s="293"/>
      <c r="AE500" s="293"/>
      <c r="AF500" s="293"/>
      <c r="AG500" s="293"/>
      <c r="AH500" s="293"/>
      <c r="AI500" s="293"/>
      <c r="AJ500" s="293"/>
      <c r="AK500" s="293"/>
      <c r="AL500" s="293"/>
      <c r="AM500" s="293"/>
      <c r="AN500" s="293"/>
      <c r="AO500" s="730"/>
      <c r="AP500" s="293"/>
      <c r="AQ500" s="293"/>
      <c r="AR500" s="293"/>
      <c r="AS500" s="293"/>
      <c r="AT500" s="293"/>
      <c r="AU500" s="167"/>
      <c r="AV500" s="167"/>
      <c r="AW500" s="167"/>
      <c r="AX500" s="167"/>
      <c r="AY500" s="167"/>
      <c r="AZ500" s="167"/>
      <c r="BA500" s="167"/>
      <c r="BB500" s="167"/>
      <c r="BC500" s="167"/>
      <c r="BD500" s="167"/>
      <c r="BE500" s="167"/>
      <c r="BF500" s="167"/>
      <c r="BG500" s="167"/>
      <c r="BH500" s="167"/>
      <c r="BI500" s="167"/>
    </row>
    <row r="501" ht="14.25" customHeight="1">
      <c r="M501" s="178"/>
      <c r="N501" s="178"/>
      <c r="O501" s="178"/>
      <c r="X501" s="292"/>
      <c r="Y501" s="293"/>
      <c r="Z501" s="293"/>
      <c r="AA501" s="293"/>
      <c r="AB501" s="293"/>
      <c r="AC501" s="293"/>
      <c r="AD501" s="293"/>
      <c r="AE501" s="293"/>
      <c r="AF501" s="293"/>
      <c r="AG501" s="293"/>
      <c r="AH501" s="293"/>
      <c r="AI501" s="293"/>
      <c r="AJ501" s="293"/>
      <c r="AK501" s="293"/>
      <c r="AL501" s="293"/>
      <c r="AM501" s="293"/>
      <c r="AN501" s="293"/>
      <c r="AO501" s="730"/>
      <c r="AP501" s="293"/>
      <c r="AQ501" s="293"/>
      <c r="AR501" s="293"/>
      <c r="AS501" s="293"/>
      <c r="AT501" s="293"/>
      <c r="AU501" s="167"/>
      <c r="AV501" s="167"/>
      <c r="AW501" s="167"/>
      <c r="AX501" s="167"/>
      <c r="AY501" s="167"/>
      <c r="AZ501" s="167"/>
      <c r="BA501" s="167"/>
      <c r="BB501" s="167"/>
      <c r="BC501" s="167"/>
      <c r="BD501" s="167"/>
      <c r="BE501" s="167"/>
      <c r="BF501" s="167"/>
      <c r="BG501" s="167"/>
      <c r="BH501" s="167"/>
      <c r="BI501" s="167"/>
    </row>
    <row r="502" ht="14.25" customHeight="1">
      <c r="M502" s="178"/>
      <c r="N502" s="178"/>
      <c r="O502" s="178"/>
      <c r="X502" s="292"/>
      <c r="Y502" s="293"/>
      <c r="Z502" s="293"/>
      <c r="AA502" s="293"/>
      <c r="AB502" s="293"/>
      <c r="AC502" s="293"/>
      <c r="AD502" s="293"/>
      <c r="AE502" s="293"/>
      <c r="AF502" s="293"/>
      <c r="AG502" s="293"/>
      <c r="AH502" s="293"/>
      <c r="AI502" s="293"/>
      <c r="AJ502" s="293"/>
      <c r="AK502" s="293"/>
      <c r="AL502" s="293"/>
      <c r="AM502" s="293"/>
      <c r="AN502" s="293"/>
      <c r="AO502" s="730"/>
      <c r="AP502" s="293"/>
      <c r="AQ502" s="293"/>
      <c r="AR502" s="293"/>
      <c r="AS502" s="293"/>
      <c r="AT502" s="293"/>
      <c r="AU502" s="167"/>
      <c r="AV502" s="167"/>
      <c r="AW502" s="167"/>
      <c r="AX502" s="167"/>
      <c r="AY502" s="167"/>
      <c r="AZ502" s="167"/>
      <c r="BA502" s="167"/>
      <c r="BB502" s="167"/>
      <c r="BC502" s="167"/>
      <c r="BD502" s="167"/>
      <c r="BE502" s="167"/>
      <c r="BF502" s="167"/>
      <c r="BG502" s="167"/>
      <c r="BH502" s="167"/>
      <c r="BI502" s="167"/>
    </row>
    <row r="503" ht="14.25" customHeight="1">
      <c r="M503" s="178"/>
      <c r="N503" s="178"/>
      <c r="O503" s="178"/>
      <c r="X503" s="292"/>
      <c r="Y503" s="293"/>
      <c r="Z503" s="293"/>
      <c r="AA503" s="293"/>
      <c r="AB503" s="293"/>
      <c r="AC503" s="293"/>
      <c r="AD503" s="293"/>
      <c r="AE503" s="293"/>
      <c r="AF503" s="293"/>
      <c r="AG503" s="293"/>
      <c r="AH503" s="293"/>
      <c r="AI503" s="293"/>
      <c r="AJ503" s="293"/>
      <c r="AK503" s="293"/>
      <c r="AL503" s="293"/>
      <c r="AM503" s="293"/>
      <c r="AN503" s="293"/>
      <c r="AO503" s="730"/>
      <c r="AP503" s="293"/>
      <c r="AQ503" s="293"/>
      <c r="AR503" s="293"/>
      <c r="AS503" s="293"/>
      <c r="AT503" s="293"/>
      <c r="AU503" s="167"/>
      <c r="AV503" s="167"/>
      <c r="AW503" s="167"/>
      <c r="AX503" s="167"/>
      <c r="AY503" s="167"/>
      <c r="AZ503" s="167"/>
      <c r="BA503" s="167"/>
      <c r="BB503" s="167"/>
      <c r="BC503" s="167"/>
      <c r="BD503" s="167"/>
      <c r="BE503" s="167"/>
      <c r="BF503" s="167"/>
      <c r="BG503" s="167"/>
      <c r="BH503" s="167"/>
      <c r="BI503" s="167"/>
    </row>
    <row r="504" ht="14.25" customHeight="1">
      <c r="M504" s="178"/>
      <c r="N504" s="178"/>
      <c r="O504" s="178"/>
      <c r="X504" s="292"/>
      <c r="Y504" s="293"/>
      <c r="Z504" s="293"/>
      <c r="AA504" s="293"/>
      <c r="AB504" s="293"/>
      <c r="AC504" s="293"/>
      <c r="AD504" s="293"/>
      <c r="AE504" s="293"/>
      <c r="AF504" s="293"/>
      <c r="AG504" s="293"/>
      <c r="AH504" s="293"/>
      <c r="AI504" s="293"/>
      <c r="AJ504" s="293"/>
      <c r="AK504" s="293"/>
      <c r="AL504" s="293"/>
      <c r="AM504" s="293"/>
      <c r="AN504" s="293"/>
      <c r="AO504" s="730"/>
      <c r="AP504" s="293"/>
      <c r="AQ504" s="293"/>
      <c r="AR504" s="293"/>
      <c r="AS504" s="293"/>
      <c r="AT504" s="293"/>
      <c r="AU504" s="167"/>
      <c r="AV504" s="167"/>
      <c r="AW504" s="167"/>
      <c r="AX504" s="167"/>
      <c r="AY504" s="167"/>
      <c r="AZ504" s="167"/>
      <c r="BA504" s="167"/>
      <c r="BB504" s="167"/>
      <c r="BC504" s="167"/>
      <c r="BD504" s="167"/>
      <c r="BE504" s="167"/>
      <c r="BF504" s="167"/>
      <c r="BG504" s="167"/>
      <c r="BH504" s="167"/>
      <c r="BI504" s="167"/>
    </row>
    <row r="505" ht="14.25" customHeight="1">
      <c r="M505" s="178"/>
      <c r="N505" s="178"/>
      <c r="O505" s="178"/>
      <c r="X505" s="292"/>
      <c r="Y505" s="293"/>
      <c r="Z505" s="293"/>
      <c r="AA505" s="293"/>
      <c r="AB505" s="293"/>
      <c r="AC505" s="293"/>
      <c r="AD505" s="293"/>
      <c r="AE505" s="293"/>
      <c r="AF505" s="293"/>
      <c r="AG505" s="293"/>
      <c r="AH505" s="293"/>
      <c r="AI505" s="293"/>
      <c r="AJ505" s="293"/>
      <c r="AK505" s="293"/>
      <c r="AL505" s="293"/>
      <c r="AM505" s="293"/>
      <c r="AN505" s="293"/>
      <c r="AO505" s="730"/>
      <c r="AP505" s="293"/>
      <c r="AQ505" s="293"/>
      <c r="AR505" s="293"/>
      <c r="AS505" s="293"/>
      <c r="AT505" s="293"/>
      <c r="AU505" s="167"/>
      <c r="AV505" s="167"/>
      <c r="AW505" s="167"/>
      <c r="AX505" s="167"/>
      <c r="AY505" s="167"/>
      <c r="AZ505" s="167"/>
      <c r="BA505" s="167"/>
      <c r="BB505" s="167"/>
      <c r="BC505" s="167"/>
      <c r="BD505" s="167"/>
      <c r="BE505" s="167"/>
      <c r="BF505" s="167"/>
      <c r="BG505" s="167"/>
      <c r="BH505" s="167"/>
      <c r="BI505" s="167"/>
    </row>
    <row r="506" ht="14.25" customHeight="1">
      <c r="M506" s="178"/>
      <c r="N506" s="178"/>
      <c r="O506" s="178"/>
      <c r="X506" s="292"/>
      <c r="Y506" s="293"/>
      <c r="Z506" s="293"/>
      <c r="AA506" s="293"/>
      <c r="AB506" s="293"/>
      <c r="AC506" s="293"/>
      <c r="AD506" s="293"/>
      <c r="AE506" s="293"/>
      <c r="AF506" s="293"/>
      <c r="AG506" s="293"/>
      <c r="AH506" s="293"/>
      <c r="AI506" s="293"/>
      <c r="AJ506" s="293"/>
      <c r="AK506" s="293"/>
      <c r="AL506" s="293"/>
      <c r="AM506" s="293"/>
      <c r="AN506" s="293"/>
      <c r="AO506" s="730"/>
      <c r="AP506" s="293"/>
      <c r="AQ506" s="293"/>
      <c r="AR506" s="293"/>
      <c r="AS506" s="293"/>
      <c r="AT506" s="293"/>
      <c r="AU506" s="167"/>
      <c r="AV506" s="167"/>
      <c r="AW506" s="167"/>
      <c r="AX506" s="167"/>
      <c r="AY506" s="167"/>
      <c r="AZ506" s="167"/>
      <c r="BA506" s="167"/>
      <c r="BB506" s="167"/>
      <c r="BC506" s="167"/>
      <c r="BD506" s="167"/>
      <c r="BE506" s="167"/>
      <c r="BF506" s="167"/>
      <c r="BG506" s="167"/>
      <c r="BH506" s="167"/>
      <c r="BI506" s="167"/>
    </row>
    <row r="507" ht="14.25" customHeight="1">
      <c r="M507" s="178"/>
      <c r="N507" s="178"/>
      <c r="O507" s="178"/>
      <c r="X507" s="292"/>
      <c r="Y507" s="293"/>
      <c r="Z507" s="293"/>
      <c r="AA507" s="293"/>
      <c r="AB507" s="293"/>
      <c r="AC507" s="293"/>
      <c r="AD507" s="293"/>
      <c r="AE507" s="293"/>
      <c r="AF507" s="293"/>
      <c r="AG507" s="293"/>
      <c r="AH507" s="293"/>
      <c r="AI507" s="293"/>
      <c r="AJ507" s="293"/>
      <c r="AK507" s="293"/>
      <c r="AL507" s="293"/>
      <c r="AM507" s="293"/>
      <c r="AN507" s="293"/>
      <c r="AO507" s="730"/>
      <c r="AP507" s="293"/>
      <c r="AQ507" s="293"/>
      <c r="AR507" s="293"/>
      <c r="AS507" s="293"/>
      <c r="AT507" s="293"/>
      <c r="AU507" s="167"/>
      <c r="AV507" s="167"/>
      <c r="AW507" s="167"/>
      <c r="AX507" s="167"/>
      <c r="AY507" s="167"/>
      <c r="AZ507" s="167"/>
      <c r="BA507" s="167"/>
      <c r="BB507" s="167"/>
      <c r="BC507" s="167"/>
      <c r="BD507" s="167"/>
      <c r="BE507" s="167"/>
      <c r="BF507" s="167"/>
      <c r="BG507" s="167"/>
      <c r="BH507" s="167"/>
      <c r="BI507" s="167"/>
    </row>
    <row r="508" ht="14.25" customHeight="1">
      <c r="M508" s="178"/>
      <c r="N508" s="178"/>
      <c r="O508" s="178"/>
      <c r="X508" s="292"/>
      <c r="Y508" s="293"/>
      <c r="Z508" s="293"/>
      <c r="AA508" s="293"/>
      <c r="AB508" s="293"/>
      <c r="AC508" s="293"/>
      <c r="AD508" s="293"/>
      <c r="AE508" s="293"/>
      <c r="AF508" s="293"/>
      <c r="AG508" s="293"/>
      <c r="AH508" s="293"/>
      <c r="AI508" s="293"/>
      <c r="AJ508" s="293"/>
      <c r="AK508" s="293"/>
      <c r="AL508" s="293"/>
      <c r="AM508" s="293"/>
      <c r="AN508" s="293"/>
      <c r="AO508" s="730"/>
      <c r="AP508" s="293"/>
      <c r="AQ508" s="293"/>
      <c r="AR508" s="293"/>
      <c r="AS508" s="293"/>
      <c r="AT508" s="293"/>
      <c r="AU508" s="167"/>
      <c r="AV508" s="167"/>
      <c r="AW508" s="167"/>
      <c r="AX508" s="167"/>
      <c r="AY508" s="167"/>
      <c r="AZ508" s="167"/>
      <c r="BA508" s="167"/>
      <c r="BB508" s="167"/>
      <c r="BC508" s="167"/>
      <c r="BD508" s="167"/>
      <c r="BE508" s="167"/>
      <c r="BF508" s="167"/>
      <c r="BG508" s="167"/>
      <c r="BH508" s="167"/>
      <c r="BI508" s="167"/>
    </row>
    <row r="509" ht="14.25" customHeight="1">
      <c r="M509" s="178"/>
      <c r="N509" s="178"/>
      <c r="O509" s="178"/>
      <c r="X509" s="292"/>
      <c r="Y509" s="293"/>
      <c r="Z509" s="293"/>
      <c r="AA509" s="293"/>
      <c r="AB509" s="293"/>
      <c r="AC509" s="293"/>
      <c r="AD509" s="293"/>
      <c r="AE509" s="293"/>
      <c r="AF509" s="293"/>
      <c r="AG509" s="293"/>
      <c r="AH509" s="293"/>
      <c r="AI509" s="293"/>
      <c r="AJ509" s="293"/>
      <c r="AK509" s="293"/>
      <c r="AL509" s="293"/>
      <c r="AM509" s="293"/>
      <c r="AN509" s="293"/>
      <c r="AO509" s="730"/>
      <c r="AP509" s="293"/>
      <c r="AQ509" s="293"/>
      <c r="AR509" s="293"/>
      <c r="AS509" s="293"/>
      <c r="AT509" s="293"/>
      <c r="AU509" s="167"/>
      <c r="AV509" s="167"/>
      <c r="AW509" s="167"/>
      <c r="AX509" s="167"/>
      <c r="AY509" s="167"/>
      <c r="AZ509" s="167"/>
      <c r="BA509" s="167"/>
      <c r="BB509" s="167"/>
      <c r="BC509" s="167"/>
      <c r="BD509" s="167"/>
      <c r="BE509" s="167"/>
      <c r="BF509" s="167"/>
      <c r="BG509" s="167"/>
      <c r="BH509" s="167"/>
      <c r="BI509" s="167"/>
    </row>
    <row r="510" ht="14.25" customHeight="1">
      <c r="M510" s="178"/>
      <c r="N510" s="178"/>
      <c r="O510" s="178"/>
      <c r="X510" s="292"/>
      <c r="Y510" s="293"/>
      <c r="Z510" s="293"/>
      <c r="AA510" s="293"/>
      <c r="AB510" s="293"/>
      <c r="AC510" s="293"/>
      <c r="AD510" s="293"/>
      <c r="AE510" s="293"/>
      <c r="AF510" s="293"/>
      <c r="AG510" s="293"/>
      <c r="AH510" s="293"/>
      <c r="AI510" s="293"/>
      <c r="AJ510" s="293"/>
      <c r="AK510" s="293"/>
      <c r="AL510" s="293"/>
      <c r="AM510" s="293"/>
      <c r="AN510" s="293"/>
      <c r="AO510" s="730"/>
      <c r="AP510" s="293"/>
      <c r="AQ510" s="293"/>
      <c r="AR510" s="293"/>
      <c r="AS510" s="293"/>
      <c r="AT510" s="293"/>
      <c r="AU510" s="167"/>
      <c r="AV510" s="167"/>
      <c r="AW510" s="167"/>
      <c r="AX510" s="167"/>
      <c r="AY510" s="167"/>
      <c r="AZ510" s="167"/>
      <c r="BA510" s="167"/>
      <c r="BB510" s="167"/>
      <c r="BC510" s="167"/>
      <c r="BD510" s="167"/>
      <c r="BE510" s="167"/>
      <c r="BF510" s="167"/>
      <c r="BG510" s="167"/>
      <c r="BH510" s="167"/>
      <c r="BI510" s="167"/>
    </row>
    <row r="511" ht="14.25" customHeight="1">
      <c r="M511" s="178"/>
      <c r="N511" s="178"/>
      <c r="O511" s="178"/>
      <c r="X511" s="292"/>
      <c r="Y511" s="293"/>
      <c r="Z511" s="293"/>
      <c r="AA511" s="293"/>
      <c r="AB511" s="293"/>
      <c r="AC511" s="293"/>
      <c r="AD511" s="293"/>
      <c r="AE511" s="293"/>
      <c r="AF511" s="293"/>
      <c r="AG511" s="293"/>
      <c r="AH511" s="293"/>
      <c r="AI511" s="293"/>
      <c r="AJ511" s="293"/>
      <c r="AK511" s="293"/>
      <c r="AL511" s="293"/>
      <c r="AM511" s="293"/>
      <c r="AN511" s="293"/>
      <c r="AO511" s="730"/>
      <c r="AP511" s="293"/>
      <c r="AQ511" s="293"/>
      <c r="AR511" s="293"/>
      <c r="AS511" s="293"/>
      <c r="AT511" s="293"/>
      <c r="AU511" s="167"/>
      <c r="AV511" s="167"/>
      <c r="AW511" s="167"/>
      <c r="AX511" s="167"/>
      <c r="AY511" s="167"/>
      <c r="AZ511" s="167"/>
      <c r="BA511" s="167"/>
      <c r="BB511" s="167"/>
      <c r="BC511" s="167"/>
      <c r="BD511" s="167"/>
      <c r="BE511" s="167"/>
      <c r="BF511" s="167"/>
      <c r="BG511" s="167"/>
      <c r="BH511" s="167"/>
      <c r="BI511" s="167"/>
    </row>
    <row r="512" ht="14.25" customHeight="1">
      <c r="M512" s="178"/>
      <c r="N512" s="178"/>
      <c r="O512" s="178"/>
      <c r="X512" s="292"/>
      <c r="Y512" s="293"/>
      <c r="Z512" s="293"/>
      <c r="AA512" s="293"/>
      <c r="AB512" s="293"/>
      <c r="AC512" s="293"/>
      <c r="AD512" s="293"/>
      <c r="AE512" s="293"/>
      <c r="AF512" s="293"/>
      <c r="AG512" s="293"/>
      <c r="AH512" s="293"/>
      <c r="AI512" s="293"/>
      <c r="AJ512" s="293"/>
      <c r="AK512" s="293"/>
      <c r="AL512" s="293"/>
      <c r="AM512" s="293"/>
      <c r="AN512" s="293"/>
      <c r="AO512" s="730"/>
      <c r="AP512" s="293"/>
      <c r="AQ512" s="293"/>
      <c r="AR512" s="293"/>
      <c r="AS512" s="293"/>
      <c r="AT512" s="293"/>
      <c r="AU512" s="167"/>
      <c r="AV512" s="167"/>
      <c r="AW512" s="167"/>
      <c r="AX512" s="167"/>
      <c r="AY512" s="167"/>
      <c r="AZ512" s="167"/>
      <c r="BA512" s="167"/>
      <c r="BB512" s="167"/>
      <c r="BC512" s="167"/>
      <c r="BD512" s="167"/>
      <c r="BE512" s="167"/>
      <c r="BF512" s="167"/>
      <c r="BG512" s="167"/>
      <c r="BH512" s="167"/>
      <c r="BI512" s="167"/>
    </row>
    <row r="513" ht="14.25" customHeight="1">
      <c r="M513" s="178"/>
      <c r="N513" s="178"/>
      <c r="O513" s="178"/>
      <c r="X513" s="292"/>
      <c r="Y513" s="293"/>
      <c r="Z513" s="293"/>
      <c r="AA513" s="293"/>
      <c r="AB513" s="293"/>
      <c r="AC513" s="293"/>
      <c r="AD513" s="293"/>
      <c r="AE513" s="293"/>
      <c r="AF513" s="293"/>
      <c r="AG513" s="293"/>
      <c r="AH513" s="293"/>
      <c r="AI513" s="293"/>
      <c r="AJ513" s="293"/>
      <c r="AK513" s="293"/>
      <c r="AL513" s="293"/>
      <c r="AM513" s="293"/>
      <c r="AN513" s="293"/>
      <c r="AO513" s="730"/>
      <c r="AP513" s="293"/>
      <c r="AQ513" s="293"/>
      <c r="AR513" s="293"/>
      <c r="AS513" s="293"/>
      <c r="AT513" s="293"/>
      <c r="AU513" s="167"/>
      <c r="AV513" s="167"/>
      <c r="AW513" s="167"/>
      <c r="AX513" s="167"/>
      <c r="AY513" s="167"/>
      <c r="AZ513" s="167"/>
      <c r="BA513" s="167"/>
      <c r="BB513" s="167"/>
      <c r="BC513" s="167"/>
      <c r="BD513" s="167"/>
      <c r="BE513" s="167"/>
      <c r="BF513" s="167"/>
      <c r="BG513" s="167"/>
      <c r="BH513" s="167"/>
      <c r="BI513" s="167"/>
    </row>
    <row r="514" ht="14.25" customHeight="1">
      <c r="M514" s="178"/>
      <c r="N514" s="178"/>
      <c r="O514" s="178"/>
      <c r="X514" s="292"/>
      <c r="Y514" s="293"/>
      <c r="Z514" s="293"/>
      <c r="AA514" s="293"/>
      <c r="AB514" s="293"/>
      <c r="AC514" s="293"/>
      <c r="AD514" s="293"/>
      <c r="AE514" s="293"/>
      <c r="AF514" s="293"/>
      <c r="AG514" s="293"/>
      <c r="AH514" s="293"/>
      <c r="AI514" s="293"/>
      <c r="AJ514" s="293"/>
      <c r="AK514" s="293"/>
      <c r="AL514" s="293"/>
      <c r="AM514" s="293"/>
      <c r="AN514" s="293"/>
      <c r="AO514" s="730"/>
      <c r="AP514" s="293"/>
      <c r="AQ514" s="293"/>
      <c r="AR514" s="293"/>
      <c r="AS514" s="293"/>
      <c r="AT514" s="293"/>
      <c r="AU514" s="167"/>
      <c r="AV514" s="167"/>
      <c r="AW514" s="167"/>
      <c r="AX514" s="167"/>
      <c r="AY514" s="167"/>
      <c r="AZ514" s="167"/>
      <c r="BA514" s="167"/>
      <c r="BB514" s="167"/>
      <c r="BC514" s="167"/>
      <c r="BD514" s="167"/>
      <c r="BE514" s="167"/>
      <c r="BF514" s="167"/>
      <c r="BG514" s="167"/>
      <c r="BH514" s="167"/>
      <c r="BI514" s="167"/>
    </row>
    <row r="515" ht="14.25" customHeight="1">
      <c r="M515" s="178"/>
      <c r="N515" s="178"/>
      <c r="O515" s="178"/>
      <c r="X515" s="292"/>
      <c r="Y515" s="293"/>
      <c r="Z515" s="293"/>
      <c r="AA515" s="293"/>
      <c r="AB515" s="293"/>
      <c r="AC515" s="293"/>
      <c r="AD515" s="293"/>
      <c r="AE515" s="293"/>
      <c r="AF515" s="293"/>
      <c r="AG515" s="293"/>
      <c r="AH515" s="293"/>
      <c r="AI515" s="293"/>
      <c r="AJ515" s="293"/>
      <c r="AK515" s="293"/>
      <c r="AL515" s="293"/>
      <c r="AM515" s="293"/>
      <c r="AN515" s="293"/>
      <c r="AO515" s="730"/>
      <c r="AP515" s="293"/>
      <c r="AQ515" s="293"/>
      <c r="AR515" s="293"/>
      <c r="AS515" s="293"/>
      <c r="AT515" s="293"/>
      <c r="AU515" s="167"/>
      <c r="AV515" s="167"/>
      <c r="AW515" s="167"/>
      <c r="AX515" s="167"/>
      <c r="AY515" s="167"/>
      <c r="AZ515" s="167"/>
      <c r="BA515" s="167"/>
      <c r="BB515" s="167"/>
      <c r="BC515" s="167"/>
      <c r="BD515" s="167"/>
      <c r="BE515" s="167"/>
      <c r="BF515" s="167"/>
      <c r="BG515" s="167"/>
      <c r="BH515" s="167"/>
      <c r="BI515" s="167"/>
    </row>
    <row r="516" ht="14.25" customHeight="1">
      <c r="M516" s="178"/>
      <c r="N516" s="178"/>
      <c r="O516" s="178"/>
      <c r="X516" s="292"/>
      <c r="Y516" s="293"/>
      <c r="Z516" s="293"/>
      <c r="AA516" s="293"/>
      <c r="AB516" s="293"/>
      <c r="AC516" s="293"/>
      <c r="AD516" s="293"/>
      <c r="AE516" s="293"/>
      <c r="AF516" s="293"/>
      <c r="AG516" s="293"/>
      <c r="AH516" s="293"/>
      <c r="AI516" s="293"/>
      <c r="AJ516" s="293"/>
      <c r="AK516" s="293"/>
      <c r="AL516" s="293"/>
      <c r="AM516" s="293"/>
      <c r="AN516" s="293"/>
      <c r="AO516" s="730"/>
      <c r="AP516" s="293"/>
      <c r="AQ516" s="293"/>
      <c r="AR516" s="293"/>
      <c r="AS516" s="293"/>
      <c r="AT516" s="293"/>
      <c r="AU516" s="167"/>
      <c r="AV516" s="167"/>
      <c r="AW516" s="167"/>
      <c r="AX516" s="167"/>
      <c r="AY516" s="167"/>
      <c r="AZ516" s="167"/>
      <c r="BA516" s="167"/>
      <c r="BB516" s="167"/>
      <c r="BC516" s="167"/>
      <c r="BD516" s="167"/>
      <c r="BE516" s="167"/>
      <c r="BF516" s="167"/>
      <c r="BG516" s="167"/>
      <c r="BH516" s="167"/>
      <c r="BI516" s="167"/>
    </row>
    <row r="517" ht="14.25" customHeight="1">
      <c r="M517" s="178"/>
      <c r="N517" s="178"/>
      <c r="O517" s="178"/>
      <c r="X517" s="292"/>
      <c r="Y517" s="293"/>
      <c r="Z517" s="293"/>
      <c r="AA517" s="293"/>
      <c r="AB517" s="293"/>
      <c r="AC517" s="293"/>
      <c r="AD517" s="293"/>
      <c r="AE517" s="293"/>
      <c r="AF517" s="293"/>
      <c r="AG517" s="293"/>
      <c r="AH517" s="293"/>
      <c r="AI517" s="293"/>
      <c r="AJ517" s="293"/>
      <c r="AK517" s="293"/>
      <c r="AL517" s="293"/>
      <c r="AM517" s="293"/>
      <c r="AN517" s="293"/>
      <c r="AO517" s="730"/>
      <c r="AP517" s="293"/>
      <c r="AQ517" s="293"/>
      <c r="AR517" s="293"/>
      <c r="AS517" s="293"/>
      <c r="AT517" s="293"/>
      <c r="AU517" s="167"/>
      <c r="AV517" s="167"/>
      <c r="AW517" s="167"/>
      <c r="AX517" s="167"/>
      <c r="AY517" s="167"/>
      <c r="AZ517" s="167"/>
      <c r="BA517" s="167"/>
      <c r="BB517" s="167"/>
      <c r="BC517" s="167"/>
      <c r="BD517" s="167"/>
      <c r="BE517" s="167"/>
      <c r="BF517" s="167"/>
      <c r="BG517" s="167"/>
      <c r="BH517" s="167"/>
      <c r="BI517" s="167"/>
    </row>
    <row r="518" ht="14.25" customHeight="1">
      <c r="M518" s="178"/>
      <c r="N518" s="178"/>
      <c r="O518" s="178"/>
      <c r="X518" s="292"/>
      <c r="Y518" s="293"/>
      <c r="Z518" s="293"/>
      <c r="AA518" s="293"/>
      <c r="AB518" s="293"/>
      <c r="AC518" s="293"/>
      <c r="AD518" s="293"/>
      <c r="AE518" s="293"/>
      <c r="AF518" s="293"/>
      <c r="AG518" s="293"/>
      <c r="AH518" s="293"/>
      <c r="AI518" s="293"/>
      <c r="AJ518" s="293"/>
      <c r="AK518" s="293"/>
      <c r="AL518" s="293"/>
      <c r="AM518" s="293"/>
      <c r="AN518" s="293"/>
      <c r="AO518" s="730"/>
      <c r="AP518" s="293"/>
      <c r="AQ518" s="293"/>
      <c r="AR518" s="293"/>
      <c r="AS518" s="293"/>
      <c r="AT518" s="293"/>
      <c r="AU518" s="167"/>
      <c r="AV518" s="167"/>
      <c r="AW518" s="167"/>
      <c r="AX518" s="167"/>
      <c r="AY518" s="167"/>
      <c r="AZ518" s="167"/>
      <c r="BA518" s="167"/>
      <c r="BB518" s="167"/>
      <c r="BC518" s="167"/>
      <c r="BD518" s="167"/>
      <c r="BE518" s="167"/>
      <c r="BF518" s="167"/>
      <c r="BG518" s="167"/>
      <c r="BH518" s="167"/>
      <c r="BI518" s="167"/>
    </row>
    <row r="519" ht="14.25" customHeight="1">
      <c r="M519" s="178"/>
      <c r="N519" s="178"/>
      <c r="O519" s="178"/>
      <c r="X519" s="292"/>
      <c r="Y519" s="293"/>
      <c r="Z519" s="293"/>
      <c r="AA519" s="293"/>
      <c r="AB519" s="293"/>
      <c r="AC519" s="293"/>
      <c r="AD519" s="293"/>
      <c r="AE519" s="293"/>
      <c r="AF519" s="293"/>
      <c r="AG519" s="293"/>
      <c r="AH519" s="293"/>
      <c r="AI519" s="293"/>
      <c r="AJ519" s="293"/>
      <c r="AK519" s="293"/>
      <c r="AL519" s="293"/>
      <c r="AM519" s="293"/>
      <c r="AN519" s="293"/>
      <c r="AO519" s="730"/>
      <c r="AP519" s="293"/>
      <c r="AQ519" s="293"/>
      <c r="AR519" s="293"/>
      <c r="AS519" s="293"/>
      <c r="AT519" s="293"/>
      <c r="AU519" s="167"/>
      <c r="AV519" s="167"/>
      <c r="AW519" s="167"/>
      <c r="AX519" s="167"/>
      <c r="AY519" s="167"/>
      <c r="AZ519" s="167"/>
      <c r="BA519" s="167"/>
      <c r="BB519" s="167"/>
      <c r="BC519" s="167"/>
      <c r="BD519" s="167"/>
      <c r="BE519" s="167"/>
      <c r="BF519" s="167"/>
      <c r="BG519" s="167"/>
      <c r="BH519" s="167"/>
      <c r="BI519" s="167"/>
    </row>
    <row r="520" ht="14.25" customHeight="1">
      <c r="M520" s="178"/>
      <c r="N520" s="178"/>
      <c r="O520" s="178"/>
      <c r="X520" s="292"/>
      <c r="Y520" s="293"/>
      <c r="Z520" s="293"/>
      <c r="AA520" s="293"/>
      <c r="AB520" s="293"/>
      <c r="AC520" s="293"/>
      <c r="AD520" s="293"/>
      <c r="AE520" s="293"/>
      <c r="AF520" s="293"/>
      <c r="AG520" s="293"/>
      <c r="AH520" s="293"/>
      <c r="AI520" s="293"/>
      <c r="AJ520" s="293"/>
      <c r="AK520" s="293"/>
      <c r="AL520" s="293"/>
      <c r="AM520" s="293"/>
      <c r="AN520" s="293"/>
      <c r="AO520" s="730"/>
      <c r="AP520" s="293"/>
      <c r="AQ520" s="293"/>
      <c r="AR520" s="293"/>
      <c r="AS520" s="293"/>
      <c r="AT520" s="293"/>
      <c r="AU520" s="167"/>
      <c r="AV520" s="167"/>
      <c r="AW520" s="167"/>
      <c r="AX520" s="167"/>
      <c r="AY520" s="167"/>
      <c r="AZ520" s="167"/>
      <c r="BA520" s="167"/>
      <c r="BB520" s="167"/>
      <c r="BC520" s="167"/>
      <c r="BD520" s="167"/>
      <c r="BE520" s="167"/>
      <c r="BF520" s="167"/>
      <c r="BG520" s="167"/>
      <c r="BH520" s="167"/>
      <c r="BI520" s="167"/>
    </row>
    <row r="521" ht="14.25" customHeight="1">
      <c r="M521" s="178"/>
      <c r="N521" s="178"/>
      <c r="O521" s="178"/>
      <c r="X521" s="292"/>
      <c r="Y521" s="293"/>
      <c r="Z521" s="293"/>
      <c r="AA521" s="293"/>
      <c r="AB521" s="293"/>
      <c r="AC521" s="293"/>
      <c r="AD521" s="293"/>
      <c r="AE521" s="293"/>
      <c r="AF521" s="293"/>
      <c r="AG521" s="293"/>
      <c r="AH521" s="293"/>
      <c r="AI521" s="293"/>
      <c r="AJ521" s="293"/>
      <c r="AK521" s="293"/>
      <c r="AL521" s="293"/>
      <c r="AM521" s="293"/>
      <c r="AN521" s="293"/>
      <c r="AO521" s="730"/>
      <c r="AP521" s="293"/>
      <c r="AQ521" s="293"/>
      <c r="AR521" s="293"/>
      <c r="AS521" s="293"/>
      <c r="AT521" s="293"/>
      <c r="AU521" s="167"/>
      <c r="AV521" s="167"/>
      <c r="AW521" s="167"/>
      <c r="AX521" s="167"/>
      <c r="AY521" s="167"/>
      <c r="AZ521" s="167"/>
      <c r="BA521" s="167"/>
      <c r="BB521" s="167"/>
      <c r="BC521" s="167"/>
      <c r="BD521" s="167"/>
      <c r="BE521" s="167"/>
      <c r="BF521" s="167"/>
      <c r="BG521" s="167"/>
      <c r="BH521" s="167"/>
      <c r="BI521" s="167"/>
    </row>
    <row r="522" ht="14.25" customHeight="1">
      <c r="M522" s="178"/>
      <c r="N522" s="178"/>
      <c r="O522" s="178"/>
      <c r="X522" s="292"/>
      <c r="Y522" s="293"/>
      <c r="Z522" s="293"/>
      <c r="AA522" s="293"/>
      <c r="AB522" s="293"/>
      <c r="AC522" s="293"/>
      <c r="AD522" s="293"/>
      <c r="AE522" s="293"/>
      <c r="AF522" s="293"/>
      <c r="AG522" s="293"/>
      <c r="AH522" s="293"/>
      <c r="AI522" s="293"/>
      <c r="AJ522" s="293"/>
      <c r="AK522" s="293"/>
      <c r="AL522" s="293"/>
      <c r="AM522" s="293"/>
      <c r="AN522" s="293"/>
      <c r="AO522" s="730"/>
      <c r="AP522" s="293"/>
      <c r="AQ522" s="293"/>
      <c r="AR522" s="293"/>
      <c r="AS522" s="293"/>
      <c r="AT522" s="293"/>
      <c r="AU522" s="167"/>
      <c r="AV522" s="167"/>
      <c r="AW522" s="167"/>
      <c r="AX522" s="167"/>
      <c r="AY522" s="167"/>
      <c r="AZ522" s="167"/>
      <c r="BA522" s="167"/>
      <c r="BB522" s="167"/>
      <c r="BC522" s="167"/>
      <c r="BD522" s="167"/>
      <c r="BE522" s="167"/>
      <c r="BF522" s="167"/>
      <c r="BG522" s="167"/>
      <c r="BH522" s="167"/>
      <c r="BI522" s="167"/>
    </row>
    <row r="523" ht="14.25" customHeight="1">
      <c r="M523" s="178"/>
      <c r="N523" s="178"/>
      <c r="O523" s="178"/>
      <c r="X523" s="292"/>
      <c r="Y523" s="293"/>
      <c r="Z523" s="293"/>
      <c r="AA523" s="293"/>
      <c r="AB523" s="293"/>
      <c r="AC523" s="293"/>
      <c r="AD523" s="293"/>
      <c r="AE523" s="293"/>
      <c r="AF523" s="293"/>
      <c r="AG523" s="293"/>
      <c r="AH523" s="293"/>
      <c r="AI523" s="293"/>
      <c r="AJ523" s="293"/>
      <c r="AK523" s="293"/>
      <c r="AL523" s="293"/>
      <c r="AM523" s="293"/>
      <c r="AN523" s="293"/>
      <c r="AO523" s="730"/>
      <c r="AP523" s="293"/>
      <c r="AQ523" s="293"/>
      <c r="AR523" s="293"/>
      <c r="AS523" s="293"/>
      <c r="AT523" s="293"/>
      <c r="AU523" s="167"/>
      <c r="AV523" s="167"/>
      <c r="AW523" s="167"/>
      <c r="AX523" s="167"/>
      <c r="AY523" s="167"/>
      <c r="AZ523" s="167"/>
      <c r="BA523" s="167"/>
      <c r="BB523" s="167"/>
      <c r="BC523" s="167"/>
      <c r="BD523" s="167"/>
      <c r="BE523" s="167"/>
      <c r="BF523" s="167"/>
      <c r="BG523" s="167"/>
      <c r="BH523" s="167"/>
      <c r="BI523" s="167"/>
    </row>
    <row r="524" ht="14.25" customHeight="1">
      <c r="M524" s="178"/>
      <c r="N524" s="178"/>
      <c r="O524" s="178"/>
      <c r="X524" s="292"/>
      <c r="Y524" s="293"/>
      <c r="Z524" s="293"/>
      <c r="AA524" s="293"/>
      <c r="AB524" s="293"/>
      <c r="AC524" s="293"/>
      <c r="AD524" s="293"/>
      <c r="AE524" s="293"/>
      <c r="AF524" s="293"/>
      <c r="AG524" s="293"/>
      <c r="AH524" s="293"/>
      <c r="AI524" s="293"/>
      <c r="AJ524" s="293"/>
      <c r="AK524" s="293"/>
      <c r="AL524" s="293"/>
      <c r="AM524" s="293"/>
      <c r="AN524" s="293"/>
      <c r="AO524" s="730"/>
      <c r="AP524" s="293"/>
      <c r="AQ524" s="293"/>
      <c r="AR524" s="293"/>
      <c r="AS524" s="293"/>
      <c r="AT524" s="293"/>
      <c r="AU524" s="167"/>
      <c r="AV524" s="167"/>
      <c r="AW524" s="167"/>
      <c r="AX524" s="167"/>
      <c r="AY524" s="167"/>
      <c r="AZ524" s="167"/>
      <c r="BA524" s="167"/>
      <c r="BB524" s="167"/>
      <c r="BC524" s="167"/>
      <c r="BD524" s="167"/>
      <c r="BE524" s="167"/>
      <c r="BF524" s="167"/>
      <c r="BG524" s="167"/>
      <c r="BH524" s="167"/>
      <c r="BI524" s="167"/>
    </row>
    <row r="525" ht="14.25" customHeight="1">
      <c r="M525" s="178"/>
      <c r="N525" s="178"/>
      <c r="O525" s="178"/>
      <c r="X525" s="292"/>
      <c r="Y525" s="293"/>
      <c r="Z525" s="293"/>
      <c r="AA525" s="293"/>
      <c r="AB525" s="293"/>
      <c r="AC525" s="293"/>
      <c r="AD525" s="293"/>
      <c r="AE525" s="293"/>
      <c r="AF525" s="293"/>
      <c r="AG525" s="293"/>
      <c r="AH525" s="293"/>
      <c r="AI525" s="293"/>
      <c r="AJ525" s="293"/>
      <c r="AK525" s="293"/>
      <c r="AL525" s="293"/>
      <c r="AM525" s="293"/>
      <c r="AN525" s="293"/>
      <c r="AO525" s="730"/>
      <c r="AP525" s="293"/>
      <c r="AQ525" s="293"/>
      <c r="AR525" s="293"/>
      <c r="AS525" s="293"/>
      <c r="AT525" s="293"/>
      <c r="AU525" s="167"/>
      <c r="AV525" s="167"/>
      <c r="AW525" s="167"/>
      <c r="AX525" s="167"/>
      <c r="AY525" s="167"/>
      <c r="AZ525" s="167"/>
      <c r="BA525" s="167"/>
      <c r="BB525" s="167"/>
      <c r="BC525" s="167"/>
      <c r="BD525" s="167"/>
      <c r="BE525" s="167"/>
      <c r="BF525" s="167"/>
      <c r="BG525" s="167"/>
      <c r="BH525" s="167"/>
      <c r="BI525" s="167"/>
    </row>
    <row r="526" ht="14.25" customHeight="1">
      <c r="M526" s="178"/>
      <c r="N526" s="178"/>
      <c r="O526" s="178"/>
      <c r="X526" s="292"/>
      <c r="Y526" s="293"/>
      <c r="Z526" s="293"/>
      <c r="AA526" s="293"/>
      <c r="AB526" s="293"/>
      <c r="AC526" s="293"/>
      <c r="AD526" s="293"/>
      <c r="AE526" s="293"/>
      <c r="AF526" s="293"/>
      <c r="AG526" s="293"/>
      <c r="AH526" s="293"/>
      <c r="AI526" s="293"/>
      <c r="AJ526" s="293"/>
      <c r="AK526" s="293"/>
      <c r="AL526" s="293"/>
      <c r="AM526" s="293"/>
      <c r="AN526" s="293"/>
      <c r="AO526" s="730"/>
      <c r="AP526" s="293"/>
      <c r="AQ526" s="293"/>
      <c r="AR526" s="293"/>
      <c r="AS526" s="293"/>
      <c r="AT526" s="293"/>
      <c r="AU526" s="167"/>
      <c r="AV526" s="167"/>
      <c r="AW526" s="167"/>
      <c r="AX526" s="167"/>
      <c r="AY526" s="167"/>
      <c r="AZ526" s="167"/>
      <c r="BA526" s="167"/>
      <c r="BB526" s="167"/>
      <c r="BC526" s="167"/>
      <c r="BD526" s="167"/>
      <c r="BE526" s="167"/>
      <c r="BF526" s="167"/>
      <c r="BG526" s="167"/>
      <c r="BH526" s="167"/>
      <c r="BI526" s="167"/>
    </row>
    <row r="527" ht="14.25" customHeight="1">
      <c r="M527" s="178"/>
      <c r="N527" s="178"/>
      <c r="O527" s="178"/>
      <c r="X527" s="292"/>
      <c r="Y527" s="293"/>
      <c r="Z527" s="293"/>
      <c r="AA527" s="293"/>
      <c r="AB527" s="293"/>
      <c r="AC527" s="293"/>
      <c r="AD527" s="293"/>
      <c r="AE527" s="293"/>
      <c r="AF527" s="293"/>
      <c r="AG527" s="293"/>
      <c r="AH527" s="293"/>
      <c r="AI527" s="293"/>
      <c r="AJ527" s="293"/>
      <c r="AK527" s="293"/>
      <c r="AL527" s="293"/>
      <c r="AM527" s="293"/>
      <c r="AN527" s="293"/>
      <c r="AO527" s="730"/>
      <c r="AP527" s="293"/>
      <c r="AQ527" s="293"/>
      <c r="AR527" s="293"/>
      <c r="AS527" s="293"/>
      <c r="AT527" s="293"/>
      <c r="AU527" s="167"/>
      <c r="AV527" s="167"/>
      <c r="AW527" s="167"/>
      <c r="AX527" s="167"/>
      <c r="AY527" s="167"/>
      <c r="AZ527" s="167"/>
      <c r="BA527" s="167"/>
      <c r="BB527" s="167"/>
      <c r="BC527" s="167"/>
      <c r="BD527" s="167"/>
      <c r="BE527" s="167"/>
      <c r="BF527" s="167"/>
      <c r="BG527" s="167"/>
      <c r="BH527" s="167"/>
      <c r="BI527" s="167"/>
    </row>
    <row r="528" ht="14.25" customHeight="1">
      <c r="M528" s="178"/>
      <c r="N528" s="178"/>
      <c r="O528" s="178"/>
      <c r="X528" s="292"/>
      <c r="Y528" s="293"/>
      <c r="Z528" s="293"/>
      <c r="AA528" s="293"/>
      <c r="AB528" s="293"/>
      <c r="AC528" s="293"/>
      <c r="AD528" s="293"/>
      <c r="AE528" s="293"/>
      <c r="AF528" s="293"/>
      <c r="AG528" s="293"/>
      <c r="AH528" s="293"/>
      <c r="AI528" s="293"/>
      <c r="AJ528" s="293"/>
      <c r="AK528" s="293"/>
      <c r="AL528" s="293"/>
      <c r="AM528" s="293"/>
      <c r="AN528" s="293"/>
      <c r="AO528" s="730"/>
      <c r="AP528" s="293"/>
      <c r="AQ528" s="293"/>
      <c r="AR528" s="293"/>
      <c r="AS528" s="293"/>
      <c r="AT528" s="293"/>
      <c r="AU528" s="167"/>
      <c r="AV528" s="167"/>
      <c r="AW528" s="167"/>
      <c r="AX528" s="167"/>
      <c r="AY528" s="167"/>
      <c r="AZ528" s="167"/>
      <c r="BA528" s="167"/>
      <c r="BB528" s="167"/>
      <c r="BC528" s="167"/>
      <c r="BD528" s="167"/>
      <c r="BE528" s="167"/>
      <c r="BF528" s="167"/>
      <c r="BG528" s="167"/>
      <c r="BH528" s="167"/>
      <c r="BI528" s="167"/>
    </row>
    <row r="529" ht="14.25" customHeight="1">
      <c r="M529" s="178"/>
      <c r="N529" s="178"/>
      <c r="O529" s="178"/>
      <c r="X529" s="292"/>
      <c r="Y529" s="293"/>
      <c r="Z529" s="293"/>
      <c r="AA529" s="293"/>
      <c r="AB529" s="293"/>
      <c r="AC529" s="293"/>
      <c r="AD529" s="293"/>
      <c r="AE529" s="293"/>
      <c r="AF529" s="293"/>
      <c r="AG529" s="293"/>
      <c r="AH529" s="293"/>
      <c r="AI529" s="293"/>
      <c r="AJ529" s="293"/>
      <c r="AK529" s="293"/>
      <c r="AL529" s="293"/>
      <c r="AM529" s="293"/>
      <c r="AN529" s="293"/>
      <c r="AO529" s="730"/>
      <c r="AP529" s="293"/>
      <c r="AQ529" s="293"/>
      <c r="AR529" s="293"/>
      <c r="AS529" s="293"/>
      <c r="AT529" s="293"/>
      <c r="AU529" s="167"/>
      <c r="AV529" s="167"/>
      <c r="AW529" s="167"/>
      <c r="AX529" s="167"/>
      <c r="AY529" s="167"/>
      <c r="AZ529" s="167"/>
      <c r="BA529" s="167"/>
      <c r="BB529" s="167"/>
      <c r="BC529" s="167"/>
      <c r="BD529" s="167"/>
      <c r="BE529" s="167"/>
      <c r="BF529" s="167"/>
      <c r="BG529" s="167"/>
      <c r="BH529" s="167"/>
      <c r="BI529" s="167"/>
    </row>
    <row r="530" ht="14.25" customHeight="1">
      <c r="M530" s="178"/>
      <c r="N530" s="178"/>
      <c r="O530" s="178"/>
      <c r="X530" s="292"/>
      <c r="Y530" s="293"/>
      <c r="Z530" s="293"/>
      <c r="AA530" s="293"/>
      <c r="AB530" s="293"/>
      <c r="AC530" s="293"/>
      <c r="AD530" s="293"/>
      <c r="AE530" s="293"/>
      <c r="AF530" s="293"/>
      <c r="AG530" s="293"/>
      <c r="AH530" s="293"/>
      <c r="AI530" s="293"/>
      <c r="AJ530" s="293"/>
      <c r="AK530" s="293"/>
      <c r="AL530" s="293"/>
      <c r="AM530" s="293"/>
      <c r="AN530" s="293"/>
      <c r="AO530" s="730"/>
      <c r="AP530" s="293"/>
      <c r="AQ530" s="293"/>
      <c r="AR530" s="293"/>
      <c r="AS530" s="293"/>
      <c r="AT530" s="293"/>
      <c r="AU530" s="167"/>
      <c r="AV530" s="167"/>
      <c r="AW530" s="167"/>
      <c r="AX530" s="167"/>
      <c r="AY530" s="167"/>
      <c r="AZ530" s="167"/>
      <c r="BA530" s="167"/>
      <c r="BB530" s="167"/>
      <c r="BC530" s="167"/>
      <c r="BD530" s="167"/>
      <c r="BE530" s="167"/>
      <c r="BF530" s="167"/>
      <c r="BG530" s="167"/>
      <c r="BH530" s="167"/>
      <c r="BI530" s="167"/>
    </row>
    <row r="531" ht="14.25" customHeight="1">
      <c r="M531" s="178"/>
      <c r="N531" s="178"/>
      <c r="O531" s="178"/>
      <c r="X531" s="292"/>
      <c r="Y531" s="293"/>
      <c r="Z531" s="293"/>
      <c r="AA531" s="293"/>
      <c r="AB531" s="293"/>
      <c r="AC531" s="293"/>
      <c r="AD531" s="293"/>
      <c r="AE531" s="293"/>
      <c r="AF531" s="293"/>
      <c r="AG531" s="293"/>
      <c r="AH531" s="293"/>
      <c r="AI531" s="293"/>
      <c r="AJ531" s="293"/>
      <c r="AK531" s="293"/>
      <c r="AL531" s="293"/>
      <c r="AM531" s="293"/>
      <c r="AN531" s="293"/>
      <c r="AO531" s="730"/>
      <c r="AP531" s="293"/>
      <c r="AQ531" s="293"/>
      <c r="AR531" s="293"/>
      <c r="AS531" s="293"/>
      <c r="AT531" s="293"/>
      <c r="AU531" s="167"/>
      <c r="AV531" s="167"/>
      <c r="AW531" s="167"/>
      <c r="AX531" s="167"/>
      <c r="AY531" s="167"/>
      <c r="AZ531" s="167"/>
      <c r="BA531" s="167"/>
      <c r="BB531" s="167"/>
      <c r="BC531" s="167"/>
      <c r="BD531" s="167"/>
      <c r="BE531" s="167"/>
      <c r="BF531" s="167"/>
      <c r="BG531" s="167"/>
      <c r="BH531" s="167"/>
      <c r="BI531" s="167"/>
    </row>
    <row r="532" ht="14.25" customHeight="1">
      <c r="M532" s="178"/>
      <c r="N532" s="178"/>
      <c r="O532" s="178"/>
      <c r="X532" s="292"/>
      <c r="Y532" s="293"/>
      <c r="Z532" s="293"/>
      <c r="AA532" s="293"/>
      <c r="AB532" s="293"/>
      <c r="AC532" s="293"/>
      <c r="AD532" s="293"/>
      <c r="AE532" s="293"/>
      <c r="AF532" s="293"/>
      <c r="AG532" s="293"/>
      <c r="AH532" s="293"/>
      <c r="AI532" s="293"/>
      <c r="AJ532" s="293"/>
      <c r="AK532" s="293"/>
      <c r="AL532" s="293"/>
      <c r="AM532" s="293"/>
      <c r="AN532" s="293"/>
      <c r="AO532" s="730"/>
      <c r="AP532" s="293"/>
      <c r="AQ532" s="293"/>
      <c r="AR532" s="293"/>
      <c r="AS532" s="293"/>
      <c r="AT532" s="293"/>
      <c r="AU532" s="167"/>
      <c r="AV532" s="167"/>
      <c r="AW532" s="167"/>
      <c r="AX532" s="167"/>
      <c r="AY532" s="167"/>
      <c r="AZ532" s="167"/>
      <c r="BA532" s="167"/>
      <c r="BB532" s="167"/>
      <c r="BC532" s="167"/>
      <c r="BD532" s="167"/>
      <c r="BE532" s="167"/>
      <c r="BF532" s="167"/>
      <c r="BG532" s="167"/>
      <c r="BH532" s="167"/>
      <c r="BI532" s="167"/>
    </row>
    <row r="533" ht="14.25" customHeight="1">
      <c r="M533" s="178"/>
      <c r="N533" s="178"/>
      <c r="O533" s="178"/>
      <c r="X533" s="292"/>
      <c r="Y533" s="293"/>
      <c r="Z533" s="293"/>
      <c r="AA533" s="293"/>
      <c r="AB533" s="293"/>
      <c r="AC533" s="293"/>
      <c r="AD533" s="293"/>
      <c r="AE533" s="293"/>
      <c r="AF533" s="293"/>
      <c r="AG533" s="293"/>
      <c r="AH533" s="293"/>
      <c r="AI533" s="293"/>
      <c r="AJ533" s="293"/>
      <c r="AK533" s="293"/>
      <c r="AL533" s="293"/>
      <c r="AM533" s="293"/>
      <c r="AN533" s="293"/>
      <c r="AO533" s="730"/>
      <c r="AP533" s="293"/>
      <c r="AQ533" s="293"/>
      <c r="AR533" s="293"/>
      <c r="AS533" s="293"/>
      <c r="AT533" s="293"/>
      <c r="AU533" s="167"/>
      <c r="AV533" s="167"/>
      <c r="AW533" s="167"/>
      <c r="AX533" s="167"/>
      <c r="AY533" s="167"/>
      <c r="AZ533" s="167"/>
      <c r="BA533" s="167"/>
      <c r="BB533" s="167"/>
      <c r="BC533" s="167"/>
      <c r="BD533" s="167"/>
      <c r="BE533" s="167"/>
      <c r="BF533" s="167"/>
      <c r="BG533" s="167"/>
      <c r="BH533" s="167"/>
      <c r="BI533" s="167"/>
    </row>
    <row r="534" ht="14.25" customHeight="1">
      <c r="M534" s="178"/>
      <c r="N534" s="178"/>
      <c r="O534" s="178"/>
      <c r="X534" s="292"/>
      <c r="Y534" s="293"/>
      <c r="Z534" s="293"/>
      <c r="AA534" s="293"/>
      <c r="AB534" s="293"/>
      <c r="AC534" s="293"/>
      <c r="AD534" s="293"/>
      <c r="AE534" s="293"/>
      <c r="AF534" s="293"/>
      <c r="AG534" s="293"/>
      <c r="AH534" s="293"/>
      <c r="AI534" s="293"/>
      <c r="AJ534" s="293"/>
      <c r="AK534" s="293"/>
      <c r="AL534" s="293"/>
      <c r="AM534" s="293"/>
      <c r="AN534" s="293"/>
      <c r="AO534" s="730"/>
      <c r="AP534" s="293"/>
      <c r="AQ534" s="293"/>
      <c r="AR534" s="293"/>
      <c r="AS534" s="293"/>
      <c r="AT534" s="293"/>
      <c r="AU534" s="167"/>
      <c r="AV534" s="167"/>
      <c r="AW534" s="167"/>
      <c r="AX534" s="167"/>
      <c r="AY534" s="167"/>
      <c r="AZ534" s="167"/>
      <c r="BA534" s="167"/>
      <c r="BB534" s="167"/>
      <c r="BC534" s="167"/>
      <c r="BD534" s="167"/>
      <c r="BE534" s="167"/>
      <c r="BF534" s="167"/>
      <c r="BG534" s="167"/>
      <c r="BH534" s="167"/>
      <c r="BI534" s="167"/>
    </row>
    <row r="535" ht="14.25" customHeight="1">
      <c r="M535" s="178"/>
      <c r="N535" s="178"/>
      <c r="O535" s="178"/>
      <c r="X535" s="292"/>
      <c r="Y535" s="293"/>
      <c r="Z535" s="293"/>
      <c r="AA535" s="293"/>
      <c r="AB535" s="293"/>
      <c r="AC535" s="293"/>
      <c r="AD535" s="293"/>
      <c r="AE535" s="293"/>
      <c r="AF535" s="293"/>
      <c r="AG535" s="293"/>
      <c r="AH535" s="293"/>
      <c r="AI535" s="293"/>
      <c r="AJ535" s="293"/>
      <c r="AK535" s="293"/>
      <c r="AL535" s="293"/>
      <c r="AM535" s="293"/>
      <c r="AN535" s="293"/>
      <c r="AO535" s="730"/>
      <c r="AP535" s="293"/>
      <c r="AQ535" s="293"/>
      <c r="AR535" s="293"/>
      <c r="AS535" s="293"/>
      <c r="AT535" s="293"/>
      <c r="AU535" s="167"/>
      <c r="AV535" s="167"/>
      <c r="AW535" s="167"/>
      <c r="AX535" s="167"/>
      <c r="AY535" s="167"/>
      <c r="AZ535" s="167"/>
      <c r="BA535" s="167"/>
      <c r="BB535" s="167"/>
      <c r="BC535" s="167"/>
      <c r="BD535" s="167"/>
      <c r="BE535" s="167"/>
      <c r="BF535" s="167"/>
      <c r="BG535" s="167"/>
      <c r="BH535" s="167"/>
      <c r="BI535" s="167"/>
    </row>
    <row r="536" ht="14.25" customHeight="1">
      <c r="M536" s="178"/>
      <c r="N536" s="178"/>
      <c r="O536" s="178"/>
      <c r="X536" s="292"/>
      <c r="Y536" s="293"/>
      <c r="Z536" s="293"/>
      <c r="AA536" s="293"/>
      <c r="AB536" s="293"/>
      <c r="AC536" s="293"/>
      <c r="AD536" s="293"/>
      <c r="AE536" s="293"/>
      <c r="AF536" s="293"/>
      <c r="AG536" s="293"/>
      <c r="AH536" s="293"/>
      <c r="AI536" s="293"/>
      <c r="AJ536" s="293"/>
      <c r="AK536" s="293"/>
      <c r="AL536" s="293"/>
      <c r="AM536" s="293"/>
      <c r="AN536" s="293"/>
      <c r="AO536" s="730"/>
      <c r="AP536" s="293"/>
      <c r="AQ536" s="293"/>
      <c r="AR536" s="293"/>
      <c r="AS536" s="293"/>
      <c r="AT536" s="293"/>
      <c r="AU536" s="167"/>
      <c r="AV536" s="167"/>
      <c r="AW536" s="167"/>
      <c r="AX536" s="167"/>
      <c r="AY536" s="167"/>
      <c r="AZ536" s="167"/>
      <c r="BA536" s="167"/>
      <c r="BB536" s="167"/>
      <c r="BC536" s="167"/>
      <c r="BD536" s="167"/>
      <c r="BE536" s="167"/>
      <c r="BF536" s="167"/>
      <c r="BG536" s="167"/>
      <c r="BH536" s="167"/>
      <c r="BI536" s="167"/>
    </row>
    <row r="537" ht="14.25" customHeight="1">
      <c r="M537" s="178"/>
      <c r="N537" s="178"/>
      <c r="O537" s="178"/>
      <c r="X537" s="292"/>
      <c r="Y537" s="293"/>
      <c r="Z537" s="293"/>
      <c r="AA537" s="293"/>
      <c r="AB537" s="293"/>
      <c r="AC537" s="293"/>
      <c r="AD537" s="293"/>
      <c r="AE537" s="293"/>
      <c r="AF537" s="293"/>
      <c r="AG537" s="293"/>
      <c r="AH537" s="293"/>
      <c r="AI537" s="293"/>
      <c r="AJ537" s="293"/>
      <c r="AK537" s="293"/>
      <c r="AL537" s="293"/>
      <c r="AM537" s="293"/>
      <c r="AN537" s="293"/>
      <c r="AO537" s="730"/>
      <c r="AP537" s="293"/>
      <c r="AQ537" s="293"/>
      <c r="AR537" s="293"/>
      <c r="AS537" s="293"/>
      <c r="AT537" s="293"/>
      <c r="AU537" s="167"/>
      <c r="AV537" s="167"/>
      <c r="AW537" s="167"/>
      <c r="AX537" s="167"/>
      <c r="AY537" s="167"/>
      <c r="AZ537" s="167"/>
      <c r="BA537" s="167"/>
      <c r="BB537" s="167"/>
      <c r="BC537" s="167"/>
      <c r="BD537" s="167"/>
      <c r="BE537" s="167"/>
      <c r="BF537" s="167"/>
      <c r="BG537" s="167"/>
      <c r="BH537" s="167"/>
      <c r="BI537" s="167"/>
    </row>
    <row r="538" ht="14.25" customHeight="1">
      <c r="M538" s="178"/>
      <c r="N538" s="178"/>
      <c r="O538" s="178"/>
      <c r="X538" s="292"/>
      <c r="Y538" s="293"/>
      <c r="Z538" s="293"/>
      <c r="AA538" s="293"/>
      <c r="AB538" s="293"/>
      <c r="AC538" s="293"/>
      <c r="AD538" s="293"/>
      <c r="AE538" s="293"/>
      <c r="AF538" s="293"/>
      <c r="AG538" s="293"/>
      <c r="AH538" s="293"/>
      <c r="AI538" s="293"/>
      <c r="AJ538" s="293"/>
      <c r="AK538" s="293"/>
      <c r="AL538" s="293"/>
      <c r="AM538" s="293"/>
      <c r="AN538" s="293"/>
      <c r="AO538" s="730"/>
      <c r="AP538" s="293"/>
      <c r="AQ538" s="293"/>
      <c r="AR538" s="293"/>
      <c r="AS538" s="293"/>
      <c r="AT538" s="293"/>
      <c r="AU538" s="167"/>
      <c r="AV538" s="167"/>
      <c r="AW538" s="167"/>
      <c r="AX538" s="167"/>
      <c r="AY538" s="167"/>
      <c r="AZ538" s="167"/>
      <c r="BA538" s="167"/>
      <c r="BB538" s="167"/>
      <c r="BC538" s="167"/>
      <c r="BD538" s="167"/>
      <c r="BE538" s="167"/>
      <c r="BF538" s="167"/>
      <c r="BG538" s="167"/>
      <c r="BH538" s="167"/>
      <c r="BI538" s="167"/>
    </row>
    <row r="539" ht="14.25" customHeight="1">
      <c r="M539" s="178"/>
      <c r="N539" s="178"/>
      <c r="O539" s="178"/>
      <c r="X539" s="292"/>
      <c r="Y539" s="293"/>
      <c r="Z539" s="293"/>
      <c r="AA539" s="293"/>
      <c r="AB539" s="293"/>
      <c r="AC539" s="293"/>
      <c r="AD539" s="293"/>
      <c r="AE539" s="293"/>
      <c r="AF539" s="293"/>
      <c r="AG539" s="293"/>
      <c r="AH539" s="293"/>
      <c r="AI539" s="293"/>
      <c r="AJ539" s="293"/>
      <c r="AK539" s="293"/>
      <c r="AL539" s="293"/>
      <c r="AM539" s="293"/>
      <c r="AN539" s="293"/>
      <c r="AO539" s="730"/>
      <c r="AP539" s="293"/>
      <c r="AQ539" s="293"/>
      <c r="AR539" s="293"/>
      <c r="AS539" s="293"/>
      <c r="AT539" s="293"/>
      <c r="AU539" s="167"/>
      <c r="AV539" s="167"/>
      <c r="AW539" s="167"/>
      <c r="AX539" s="167"/>
      <c r="AY539" s="167"/>
      <c r="AZ539" s="167"/>
      <c r="BA539" s="167"/>
      <c r="BB539" s="167"/>
      <c r="BC539" s="167"/>
      <c r="BD539" s="167"/>
      <c r="BE539" s="167"/>
      <c r="BF539" s="167"/>
      <c r="BG539" s="167"/>
      <c r="BH539" s="167"/>
      <c r="BI539" s="167"/>
    </row>
    <row r="540" ht="14.25" customHeight="1">
      <c r="M540" s="178"/>
      <c r="N540" s="178"/>
      <c r="O540" s="178"/>
      <c r="X540" s="292"/>
      <c r="Y540" s="293"/>
      <c r="Z540" s="293"/>
      <c r="AA540" s="293"/>
      <c r="AB540" s="293"/>
      <c r="AC540" s="293"/>
      <c r="AD540" s="293"/>
      <c r="AE540" s="293"/>
      <c r="AF540" s="293"/>
      <c r="AG540" s="293"/>
      <c r="AH540" s="293"/>
      <c r="AI540" s="293"/>
      <c r="AJ540" s="293"/>
      <c r="AK540" s="293"/>
      <c r="AL540" s="293"/>
      <c r="AM540" s="293"/>
      <c r="AN540" s="293"/>
      <c r="AO540" s="730"/>
      <c r="AP540" s="293"/>
      <c r="AQ540" s="293"/>
      <c r="AR540" s="293"/>
      <c r="AS540" s="293"/>
      <c r="AT540" s="293"/>
      <c r="AU540" s="167"/>
      <c r="AV540" s="167"/>
      <c r="AW540" s="167"/>
      <c r="AX540" s="167"/>
      <c r="AY540" s="167"/>
      <c r="AZ540" s="167"/>
      <c r="BA540" s="167"/>
      <c r="BB540" s="167"/>
      <c r="BC540" s="167"/>
      <c r="BD540" s="167"/>
      <c r="BE540" s="167"/>
      <c r="BF540" s="167"/>
      <c r="BG540" s="167"/>
      <c r="BH540" s="167"/>
      <c r="BI540" s="167"/>
    </row>
    <row r="541" ht="14.25" customHeight="1">
      <c r="M541" s="178"/>
      <c r="N541" s="178"/>
      <c r="O541" s="178"/>
      <c r="X541" s="292"/>
      <c r="Y541" s="293"/>
      <c r="Z541" s="293"/>
      <c r="AA541" s="293"/>
      <c r="AB541" s="293"/>
      <c r="AC541" s="293"/>
      <c r="AD541" s="293"/>
      <c r="AE541" s="293"/>
      <c r="AF541" s="293"/>
      <c r="AG541" s="293"/>
      <c r="AH541" s="293"/>
      <c r="AI541" s="293"/>
      <c r="AJ541" s="293"/>
      <c r="AK541" s="293"/>
      <c r="AL541" s="293"/>
      <c r="AM541" s="293"/>
      <c r="AN541" s="293"/>
      <c r="AO541" s="730"/>
      <c r="AP541" s="293"/>
      <c r="AQ541" s="293"/>
      <c r="AR541" s="293"/>
      <c r="AS541" s="293"/>
      <c r="AT541" s="293"/>
      <c r="AU541" s="167"/>
      <c r="AV541" s="167"/>
      <c r="AW541" s="167"/>
      <c r="AX541" s="167"/>
      <c r="AY541" s="167"/>
      <c r="AZ541" s="167"/>
      <c r="BA541" s="167"/>
      <c r="BB541" s="167"/>
      <c r="BC541" s="167"/>
      <c r="BD541" s="167"/>
      <c r="BE541" s="167"/>
      <c r="BF541" s="167"/>
      <c r="BG541" s="167"/>
      <c r="BH541" s="167"/>
      <c r="BI541" s="167"/>
    </row>
    <row r="542" ht="14.25" customHeight="1">
      <c r="M542" s="178"/>
      <c r="N542" s="178"/>
      <c r="O542" s="178"/>
      <c r="X542" s="292"/>
      <c r="Y542" s="293"/>
      <c r="Z542" s="293"/>
      <c r="AA542" s="293"/>
      <c r="AB542" s="293"/>
      <c r="AC542" s="293"/>
      <c r="AD542" s="293"/>
      <c r="AE542" s="293"/>
      <c r="AF542" s="293"/>
      <c r="AG542" s="293"/>
      <c r="AH542" s="293"/>
      <c r="AI542" s="293"/>
      <c r="AJ542" s="293"/>
      <c r="AK542" s="293"/>
      <c r="AL542" s="293"/>
      <c r="AM542" s="293"/>
      <c r="AN542" s="293"/>
      <c r="AO542" s="730"/>
      <c r="AP542" s="293"/>
      <c r="AQ542" s="293"/>
      <c r="AR542" s="293"/>
      <c r="AS542" s="293"/>
      <c r="AT542" s="293"/>
      <c r="AU542" s="167"/>
      <c r="AV542" s="167"/>
      <c r="AW542" s="167"/>
      <c r="AX542" s="167"/>
      <c r="AY542" s="167"/>
      <c r="AZ542" s="167"/>
      <c r="BA542" s="167"/>
      <c r="BB542" s="167"/>
      <c r="BC542" s="167"/>
      <c r="BD542" s="167"/>
      <c r="BE542" s="167"/>
      <c r="BF542" s="167"/>
      <c r="BG542" s="167"/>
      <c r="BH542" s="167"/>
      <c r="BI542" s="167"/>
    </row>
    <row r="543" ht="14.25" customHeight="1">
      <c r="M543" s="178"/>
      <c r="N543" s="178"/>
      <c r="O543" s="178"/>
      <c r="X543" s="292"/>
      <c r="Y543" s="293"/>
      <c r="Z543" s="293"/>
      <c r="AA543" s="293"/>
      <c r="AB543" s="293"/>
      <c r="AC543" s="293"/>
      <c r="AD543" s="293"/>
      <c r="AE543" s="293"/>
      <c r="AF543" s="293"/>
      <c r="AG543" s="293"/>
      <c r="AH543" s="293"/>
      <c r="AI543" s="293"/>
      <c r="AJ543" s="293"/>
      <c r="AK543" s="293"/>
      <c r="AL543" s="293"/>
      <c r="AM543" s="293"/>
      <c r="AN543" s="293"/>
      <c r="AO543" s="730"/>
      <c r="AP543" s="293"/>
      <c r="AQ543" s="293"/>
      <c r="AR543" s="293"/>
      <c r="AS543" s="293"/>
      <c r="AT543" s="293"/>
      <c r="AU543" s="167"/>
      <c r="AV543" s="167"/>
      <c r="AW543" s="167"/>
      <c r="AX543" s="167"/>
      <c r="AY543" s="167"/>
      <c r="AZ543" s="167"/>
      <c r="BA543" s="167"/>
      <c r="BB543" s="167"/>
      <c r="BC543" s="167"/>
      <c r="BD543" s="167"/>
      <c r="BE543" s="167"/>
      <c r="BF543" s="167"/>
      <c r="BG543" s="167"/>
      <c r="BH543" s="167"/>
      <c r="BI543" s="167"/>
    </row>
    <row r="544" ht="14.25" customHeight="1">
      <c r="M544" s="178"/>
      <c r="N544" s="178"/>
      <c r="O544" s="178"/>
      <c r="X544" s="292"/>
      <c r="Y544" s="293"/>
      <c r="Z544" s="293"/>
      <c r="AA544" s="293"/>
      <c r="AB544" s="293"/>
      <c r="AC544" s="293"/>
      <c r="AD544" s="293"/>
      <c r="AE544" s="293"/>
      <c r="AF544" s="293"/>
      <c r="AG544" s="293"/>
      <c r="AH544" s="293"/>
      <c r="AI544" s="293"/>
      <c r="AJ544" s="293"/>
      <c r="AK544" s="293"/>
      <c r="AL544" s="293"/>
      <c r="AM544" s="293"/>
      <c r="AN544" s="293"/>
      <c r="AO544" s="730"/>
      <c r="AP544" s="293"/>
      <c r="AQ544" s="293"/>
      <c r="AR544" s="293"/>
      <c r="AS544" s="293"/>
      <c r="AT544" s="293"/>
      <c r="AU544" s="167"/>
      <c r="AV544" s="167"/>
      <c r="AW544" s="167"/>
      <c r="AX544" s="167"/>
      <c r="AY544" s="167"/>
      <c r="AZ544" s="167"/>
      <c r="BA544" s="167"/>
      <c r="BB544" s="167"/>
      <c r="BC544" s="167"/>
      <c r="BD544" s="167"/>
      <c r="BE544" s="167"/>
      <c r="BF544" s="167"/>
      <c r="BG544" s="167"/>
      <c r="BH544" s="167"/>
      <c r="BI544" s="167"/>
    </row>
    <row r="545" ht="14.25" customHeight="1">
      <c r="M545" s="178"/>
      <c r="N545" s="178"/>
      <c r="O545" s="178"/>
      <c r="X545" s="292"/>
      <c r="Y545" s="293"/>
      <c r="Z545" s="293"/>
      <c r="AA545" s="293"/>
      <c r="AB545" s="293"/>
      <c r="AC545" s="293"/>
      <c r="AD545" s="293"/>
      <c r="AE545" s="293"/>
      <c r="AF545" s="293"/>
      <c r="AG545" s="293"/>
      <c r="AH545" s="293"/>
      <c r="AI545" s="293"/>
      <c r="AJ545" s="293"/>
      <c r="AK545" s="293"/>
      <c r="AL545" s="293"/>
      <c r="AM545" s="293"/>
      <c r="AN545" s="293"/>
      <c r="AO545" s="730"/>
      <c r="AP545" s="293"/>
      <c r="AQ545" s="293"/>
      <c r="AR545" s="293"/>
      <c r="AS545" s="293"/>
      <c r="AT545" s="293"/>
      <c r="AU545" s="167"/>
      <c r="AV545" s="167"/>
      <c r="AW545" s="167"/>
      <c r="AX545" s="167"/>
      <c r="AY545" s="167"/>
      <c r="AZ545" s="167"/>
      <c r="BA545" s="167"/>
      <c r="BB545" s="167"/>
      <c r="BC545" s="167"/>
      <c r="BD545" s="167"/>
      <c r="BE545" s="167"/>
      <c r="BF545" s="167"/>
      <c r="BG545" s="167"/>
      <c r="BH545" s="167"/>
      <c r="BI545" s="167"/>
    </row>
    <row r="546" ht="14.25" customHeight="1">
      <c r="M546" s="178"/>
      <c r="N546" s="178"/>
      <c r="O546" s="178"/>
      <c r="X546" s="292"/>
      <c r="Y546" s="293"/>
      <c r="Z546" s="293"/>
      <c r="AA546" s="293"/>
      <c r="AB546" s="293"/>
      <c r="AC546" s="293"/>
      <c r="AD546" s="293"/>
      <c r="AE546" s="293"/>
      <c r="AF546" s="293"/>
      <c r="AG546" s="293"/>
      <c r="AH546" s="293"/>
      <c r="AI546" s="293"/>
      <c r="AJ546" s="293"/>
      <c r="AK546" s="293"/>
      <c r="AL546" s="293"/>
      <c r="AM546" s="293"/>
      <c r="AN546" s="293"/>
      <c r="AO546" s="730"/>
      <c r="AP546" s="293"/>
      <c r="AQ546" s="293"/>
      <c r="AR546" s="293"/>
      <c r="AS546" s="293"/>
      <c r="AT546" s="293"/>
      <c r="AU546" s="167"/>
      <c r="AV546" s="167"/>
      <c r="AW546" s="167"/>
      <c r="AX546" s="167"/>
      <c r="AY546" s="167"/>
      <c r="AZ546" s="167"/>
      <c r="BA546" s="167"/>
      <c r="BB546" s="167"/>
      <c r="BC546" s="167"/>
      <c r="BD546" s="167"/>
      <c r="BE546" s="167"/>
      <c r="BF546" s="167"/>
      <c r="BG546" s="167"/>
      <c r="BH546" s="167"/>
      <c r="BI546" s="167"/>
    </row>
    <row r="547" ht="14.25" customHeight="1">
      <c r="M547" s="178"/>
      <c r="N547" s="178"/>
      <c r="O547" s="178"/>
      <c r="X547" s="292"/>
      <c r="Y547" s="293"/>
      <c r="Z547" s="293"/>
      <c r="AA547" s="293"/>
      <c r="AB547" s="293"/>
      <c r="AC547" s="293"/>
      <c r="AD547" s="293"/>
      <c r="AE547" s="293"/>
      <c r="AF547" s="293"/>
      <c r="AG547" s="293"/>
      <c r="AH547" s="293"/>
      <c r="AI547" s="293"/>
      <c r="AJ547" s="293"/>
      <c r="AK547" s="293"/>
      <c r="AL547" s="293"/>
      <c r="AM547" s="293"/>
      <c r="AN547" s="293"/>
      <c r="AO547" s="730"/>
      <c r="AP547" s="293"/>
      <c r="AQ547" s="293"/>
      <c r="AR547" s="293"/>
      <c r="AS547" s="293"/>
      <c r="AT547" s="293"/>
      <c r="AU547" s="167"/>
      <c r="AV547" s="167"/>
      <c r="AW547" s="167"/>
      <c r="AX547" s="167"/>
      <c r="AY547" s="167"/>
      <c r="AZ547" s="167"/>
      <c r="BA547" s="167"/>
      <c r="BB547" s="167"/>
      <c r="BC547" s="167"/>
      <c r="BD547" s="167"/>
      <c r="BE547" s="167"/>
      <c r="BF547" s="167"/>
      <c r="BG547" s="167"/>
      <c r="BH547" s="167"/>
      <c r="BI547" s="167"/>
    </row>
    <row r="548" ht="14.25" customHeight="1">
      <c r="M548" s="178"/>
      <c r="N548" s="178"/>
      <c r="O548" s="178"/>
      <c r="X548" s="292"/>
      <c r="Y548" s="293"/>
      <c r="Z548" s="293"/>
      <c r="AA548" s="293"/>
      <c r="AB548" s="293"/>
      <c r="AC548" s="293"/>
      <c r="AD548" s="293"/>
      <c r="AE548" s="293"/>
      <c r="AF548" s="293"/>
      <c r="AG548" s="293"/>
      <c r="AH548" s="293"/>
      <c r="AI548" s="293"/>
      <c r="AJ548" s="293"/>
      <c r="AK548" s="293"/>
      <c r="AL548" s="293"/>
      <c r="AM548" s="293"/>
      <c r="AN548" s="293"/>
      <c r="AO548" s="730"/>
      <c r="AP548" s="293"/>
      <c r="AQ548" s="293"/>
      <c r="AR548" s="293"/>
      <c r="AS548" s="293"/>
      <c r="AT548" s="293"/>
      <c r="AU548" s="167"/>
      <c r="AV548" s="167"/>
      <c r="AW548" s="167"/>
      <c r="AX548" s="167"/>
      <c r="AY548" s="167"/>
      <c r="AZ548" s="167"/>
      <c r="BA548" s="167"/>
      <c r="BB548" s="167"/>
      <c r="BC548" s="167"/>
      <c r="BD548" s="167"/>
      <c r="BE548" s="167"/>
      <c r="BF548" s="167"/>
      <c r="BG548" s="167"/>
      <c r="BH548" s="167"/>
      <c r="BI548" s="167"/>
    </row>
    <row r="549" ht="14.25" customHeight="1">
      <c r="M549" s="178"/>
      <c r="N549" s="178"/>
      <c r="O549" s="178"/>
      <c r="X549" s="292"/>
      <c r="Y549" s="293"/>
      <c r="Z549" s="293"/>
      <c r="AA549" s="293"/>
      <c r="AB549" s="293"/>
      <c r="AC549" s="293"/>
      <c r="AD549" s="293"/>
      <c r="AE549" s="293"/>
      <c r="AF549" s="293"/>
      <c r="AG549" s="293"/>
      <c r="AH549" s="293"/>
      <c r="AI549" s="293"/>
      <c r="AJ549" s="293"/>
      <c r="AK549" s="293"/>
      <c r="AL549" s="293"/>
      <c r="AM549" s="293"/>
      <c r="AN549" s="293"/>
      <c r="AO549" s="730"/>
      <c r="AP549" s="293"/>
      <c r="AQ549" s="293"/>
      <c r="AR549" s="293"/>
      <c r="AS549" s="293"/>
      <c r="AT549" s="293"/>
      <c r="AU549" s="167"/>
      <c r="AV549" s="167"/>
      <c r="AW549" s="167"/>
      <c r="AX549" s="167"/>
      <c r="AY549" s="167"/>
      <c r="AZ549" s="167"/>
      <c r="BA549" s="167"/>
      <c r="BB549" s="167"/>
      <c r="BC549" s="167"/>
      <c r="BD549" s="167"/>
      <c r="BE549" s="167"/>
      <c r="BF549" s="167"/>
      <c r="BG549" s="167"/>
      <c r="BH549" s="167"/>
      <c r="BI549" s="167"/>
    </row>
    <row r="550" ht="14.25" customHeight="1">
      <c r="M550" s="178"/>
      <c r="N550" s="178"/>
      <c r="O550" s="178"/>
      <c r="X550" s="292"/>
      <c r="Y550" s="293"/>
      <c r="Z550" s="293"/>
      <c r="AA550" s="293"/>
      <c r="AB550" s="293"/>
      <c r="AC550" s="293"/>
      <c r="AD550" s="293"/>
      <c r="AE550" s="293"/>
      <c r="AF550" s="293"/>
      <c r="AG550" s="293"/>
      <c r="AH550" s="293"/>
      <c r="AI550" s="293"/>
      <c r="AJ550" s="293"/>
      <c r="AK550" s="293"/>
      <c r="AL550" s="293"/>
      <c r="AM550" s="293"/>
      <c r="AN550" s="293"/>
      <c r="AO550" s="730"/>
      <c r="AP550" s="293"/>
      <c r="AQ550" s="293"/>
      <c r="AR550" s="293"/>
      <c r="AS550" s="293"/>
      <c r="AT550" s="293"/>
      <c r="AU550" s="167"/>
      <c r="AV550" s="167"/>
      <c r="AW550" s="167"/>
      <c r="AX550" s="167"/>
      <c r="AY550" s="167"/>
      <c r="AZ550" s="167"/>
      <c r="BA550" s="167"/>
      <c r="BB550" s="167"/>
      <c r="BC550" s="167"/>
      <c r="BD550" s="167"/>
      <c r="BE550" s="167"/>
      <c r="BF550" s="167"/>
      <c r="BG550" s="167"/>
      <c r="BH550" s="167"/>
      <c r="BI550" s="167"/>
    </row>
    <row r="551" ht="14.25" customHeight="1">
      <c r="M551" s="178"/>
      <c r="N551" s="178"/>
      <c r="O551" s="178"/>
      <c r="X551" s="292"/>
      <c r="Y551" s="293"/>
      <c r="Z551" s="293"/>
      <c r="AA551" s="293"/>
      <c r="AB551" s="293"/>
      <c r="AC551" s="293"/>
      <c r="AD551" s="293"/>
      <c r="AE551" s="293"/>
      <c r="AF551" s="293"/>
      <c r="AG551" s="293"/>
      <c r="AH551" s="293"/>
      <c r="AI551" s="293"/>
      <c r="AJ551" s="293"/>
      <c r="AK551" s="293"/>
      <c r="AL551" s="293"/>
      <c r="AM551" s="293"/>
      <c r="AN551" s="293"/>
      <c r="AO551" s="730"/>
      <c r="AP551" s="293"/>
      <c r="AQ551" s="293"/>
      <c r="AR551" s="293"/>
      <c r="AS551" s="293"/>
      <c r="AT551" s="293"/>
      <c r="AU551" s="167"/>
      <c r="AV551" s="167"/>
      <c r="AW551" s="167"/>
      <c r="AX551" s="167"/>
      <c r="AY551" s="167"/>
      <c r="AZ551" s="167"/>
      <c r="BA551" s="167"/>
      <c r="BB551" s="167"/>
      <c r="BC551" s="167"/>
      <c r="BD551" s="167"/>
      <c r="BE551" s="167"/>
      <c r="BF551" s="167"/>
      <c r="BG551" s="167"/>
      <c r="BH551" s="167"/>
      <c r="BI551" s="167"/>
    </row>
    <row r="552" ht="14.25" customHeight="1">
      <c r="M552" s="178"/>
      <c r="N552" s="178"/>
      <c r="O552" s="178"/>
      <c r="X552" s="292"/>
      <c r="Y552" s="293"/>
      <c r="Z552" s="293"/>
      <c r="AA552" s="293"/>
      <c r="AB552" s="293"/>
      <c r="AC552" s="293"/>
      <c r="AD552" s="293"/>
      <c r="AE552" s="293"/>
      <c r="AF552" s="293"/>
      <c r="AG552" s="293"/>
      <c r="AH552" s="293"/>
      <c r="AI552" s="293"/>
      <c r="AJ552" s="293"/>
      <c r="AK552" s="293"/>
      <c r="AL552" s="293"/>
      <c r="AM552" s="293"/>
      <c r="AN552" s="293"/>
      <c r="AO552" s="730"/>
      <c r="AP552" s="293"/>
      <c r="AQ552" s="293"/>
      <c r="AR552" s="293"/>
      <c r="AS552" s="293"/>
      <c r="AT552" s="293"/>
      <c r="AU552" s="167"/>
      <c r="AV552" s="167"/>
      <c r="AW552" s="167"/>
      <c r="AX552" s="167"/>
      <c r="AY552" s="167"/>
      <c r="AZ552" s="167"/>
      <c r="BA552" s="167"/>
      <c r="BB552" s="167"/>
      <c r="BC552" s="167"/>
      <c r="BD552" s="167"/>
      <c r="BE552" s="167"/>
      <c r="BF552" s="167"/>
      <c r="BG552" s="167"/>
      <c r="BH552" s="167"/>
      <c r="BI552" s="167"/>
    </row>
    <row r="553" ht="14.25" customHeight="1">
      <c r="M553" s="178"/>
      <c r="N553" s="178"/>
      <c r="O553" s="178"/>
      <c r="X553" s="292"/>
      <c r="Y553" s="293"/>
      <c r="Z553" s="293"/>
      <c r="AA553" s="293"/>
      <c r="AB553" s="293"/>
      <c r="AC553" s="293"/>
      <c r="AD553" s="293"/>
      <c r="AE553" s="293"/>
      <c r="AF553" s="293"/>
      <c r="AG553" s="293"/>
      <c r="AH553" s="293"/>
      <c r="AI553" s="293"/>
      <c r="AJ553" s="293"/>
      <c r="AK553" s="293"/>
      <c r="AL553" s="293"/>
      <c r="AM553" s="293"/>
      <c r="AN553" s="293"/>
      <c r="AO553" s="730"/>
      <c r="AP553" s="293"/>
      <c r="AQ553" s="293"/>
      <c r="AR553" s="293"/>
      <c r="AS553" s="293"/>
      <c r="AT553" s="293"/>
      <c r="AU553" s="167"/>
      <c r="AV553" s="167"/>
      <c r="AW553" s="167"/>
      <c r="AX553" s="167"/>
      <c r="AY553" s="167"/>
      <c r="AZ553" s="167"/>
      <c r="BA553" s="167"/>
      <c r="BB553" s="167"/>
      <c r="BC553" s="167"/>
      <c r="BD553" s="167"/>
      <c r="BE553" s="167"/>
      <c r="BF553" s="167"/>
      <c r="BG553" s="167"/>
      <c r="BH553" s="167"/>
      <c r="BI553" s="167"/>
    </row>
    <row r="554" ht="14.25" customHeight="1">
      <c r="M554" s="178"/>
      <c r="N554" s="178"/>
      <c r="O554" s="178"/>
      <c r="X554" s="292"/>
      <c r="Y554" s="293"/>
      <c r="Z554" s="293"/>
      <c r="AA554" s="293"/>
      <c r="AB554" s="293"/>
      <c r="AC554" s="293"/>
      <c r="AD554" s="293"/>
      <c r="AE554" s="293"/>
      <c r="AF554" s="293"/>
      <c r="AG554" s="293"/>
      <c r="AH554" s="293"/>
      <c r="AI554" s="293"/>
      <c r="AJ554" s="293"/>
      <c r="AK554" s="293"/>
      <c r="AL554" s="293"/>
      <c r="AM554" s="293"/>
      <c r="AN554" s="293"/>
      <c r="AO554" s="730"/>
      <c r="AP554" s="293"/>
      <c r="AQ554" s="293"/>
      <c r="AR554" s="293"/>
      <c r="AS554" s="293"/>
      <c r="AT554" s="293"/>
      <c r="AU554" s="167"/>
      <c r="AV554" s="167"/>
      <c r="AW554" s="167"/>
      <c r="AX554" s="167"/>
      <c r="AY554" s="167"/>
      <c r="AZ554" s="167"/>
      <c r="BA554" s="167"/>
      <c r="BB554" s="167"/>
      <c r="BC554" s="167"/>
      <c r="BD554" s="167"/>
      <c r="BE554" s="167"/>
      <c r="BF554" s="167"/>
      <c r="BG554" s="167"/>
      <c r="BH554" s="167"/>
      <c r="BI554" s="167"/>
    </row>
    <row r="555" ht="14.25" customHeight="1">
      <c r="M555" s="178"/>
      <c r="N555" s="178"/>
      <c r="O555" s="178"/>
      <c r="X555" s="292"/>
      <c r="Y555" s="293"/>
      <c r="Z555" s="293"/>
      <c r="AA555" s="293"/>
      <c r="AB555" s="293"/>
      <c r="AC555" s="293"/>
      <c r="AD555" s="293"/>
      <c r="AE555" s="293"/>
      <c r="AF555" s="293"/>
      <c r="AG555" s="293"/>
      <c r="AH555" s="293"/>
      <c r="AI555" s="293"/>
      <c r="AJ555" s="293"/>
      <c r="AK555" s="293"/>
      <c r="AL555" s="293"/>
      <c r="AM555" s="293"/>
      <c r="AN555" s="293"/>
      <c r="AO555" s="730"/>
      <c r="AP555" s="293"/>
      <c r="AQ555" s="293"/>
      <c r="AR555" s="293"/>
      <c r="AS555" s="293"/>
      <c r="AT555" s="293"/>
      <c r="AU555" s="167"/>
      <c r="AV555" s="167"/>
      <c r="AW555" s="167"/>
      <c r="AX555" s="167"/>
      <c r="AY555" s="167"/>
      <c r="AZ555" s="167"/>
      <c r="BA555" s="167"/>
      <c r="BB555" s="167"/>
      <c r="BC555" s="167"/>
      <c r="BD555" s="167"/>
      <c r="BE555" s="167"/>
      <c r="BF555" s="167"/>
      <c r="BG555" s="167"/>
      <c r="BH555" s="167"/>
      <c r="BI555" s="167"/>
    </row>
    <row r="556" ht="14.25" customHeight="1">
      <c r="M556" s="178"/>
      <c r="N556" s="178"/>
      <c r="O556" s="178"/>
      <c r="X556" s="292"/>
      <c r="Y556" s="293"/>
      <c r="Z556" s="293"/>
      <c r="AA556" s="293"/>
      <c r="AB556" s="293"/>
      <c r="AC556" s="293"/>
      <c r="AD556" s="293"/>
      <c r="AE556" s="293"/>
      <c r="AF556" s="293"/>
      <c r="AG556" s="293"/>
      <c r="AH556" s="293"/>
      <c r="AI556" s="293"/>
      <c r="AJ556" s="293"/>
      <c r="AK556" s="293"/>
      <c r="AL556" s="293"/>
      <c r="AM556" s="293"/>
      <c r="AN556" s="293"/>
      <c r="AO556" s="730"/>
      <c r="AP556" s="293"/>
      <c r="AQ556" s="293"/>
      <c r="AR556" s="293"/>
      <c r="AS556" s="293"/>
      <c r="AT556" s="293"/>
      <c r="AU556" s="167"/>
      <c r="AV556" s="167"/>
      <c r="AW556" s="167"/>
      <c r="AX556" s="167"/>
      <c r="AY556" s="167"/>
      <c r="AZ556" s="167"/>
      <c r="BA556" s="167"/>
      <c r="BB556" s="167"/>
      <c r="BC556" s="167"/>
      <c r="BD556" s="167"/>
      <c r="BE556" s="167"/>
      <c r="BF556" s="167"/>
      <c r="BG556" s="167"/>
      <c r="BH556" s="167"/>
      <c r="BI556" s="167"/>
    </row>
    <row r="557" ht="14.25" customHeight="1">
      <c r="M557" s="178"/>
      <c r="N557" s="178"/>
      <c r="O557" s="178"/>
      <c r="X557" s="292"/>
      <c r="Y557" s="293"/>
      <c r="Z557" s="293"/>
      <c r="AA557" s="293"/>
      <c r="AB557" s="293"/>
      <c r="AC557" s="293"/>
      <c r="AD557" s="293"/>
      <c r="AE557" s="293"/>
      <c r="AF557" s="293"/>
      <c r="AG557" s="293"/>
      <c r="AH557" s="293"/>
      <c r="AI557" s="293"/>
      <c r="AJ557" s="293"/>
      <c r="AK557" s="293"/>
      <c r="AL557" s="293"/>
      <c r="AM557" s="293"/>
      <c r="AN557" s="293"/>
      <c r="AO557" s="730"/>
      <c r="AP557" s="293"/>
      <c r="AQ557" s="293"/>
      <c r="AR557" s="293"/>
      <c r="AS557" s="293"/>
      <c r="AT557" s="293"/>
      <c r="AU557" s="167"/>
      <c r="AV557" s="167"/>
      <c r="AW557" s="167"/>
      <c r="AX557" s="167"/>
      <c r="AY557" s="167"/>
      <c r="AZ557" s="167"/>
      <c r="BA557" s="167"/>
      <c r="BB557" s="167"/>
      <c r="BC557" s="167"/>
      <c r="BD557" s="167"/>
      <c r="BE557" s="167"/>
      <c r="BF557" s="167"/>
      <c r="BG557" s="167"/>
      <c r="BH557" s="167"/>
      <c r="BI557" s="167"/>
    </row>
    <row r="558" ht="14.25" customHeight="1">
      <c r="M558" s="178"/>
      <c r="N558" s="178"/>
      <c r="O558" s="178"/>
      <c r="X558" s="292"/>
      <c r="Y558" s="293"/>
      <c r="Z558" s="293"/>
      <c r="AA558" s="293"/>
      <c r="AB558" s="293"/>
      <c r="AC558" s="293"/>
      <c r="AD558" s="293"/>
      <c r="AE558" s="293"/>
      <c r="AF558" s="293"/>
      <c r="AG558" s="293"/>
      <c r="AH558" s="293"/>
      <c r="AI558" s="293"/>
      <c r="AJ558" s="293"/>
      <c r="AK558" s="293"/>
      <c r="AL558" s="293"/>
      <c r="AM558" s="293"/>
      <c r="AN558" s="293"/>
      <c r="AO558" s="730"/>
      <c r="AP558" s="293"/>
      <c r="AQ558" s="293"/>
      <c r="AR558" s="293"/>
      <c r="AS558" s="293"/>
      <c r="AT558" s="293"/>
      <c r="AU558" s="167"/>
      <c r="AV558" s="167"/>
      <c r="AW558" s="167"/>
      <c r="AX558" s="167"/>
      <c r="AY558" s="167"/>
      <c r="AZ558" s="167"/>
      <c r="BA558" s="167"/>
      <c r="BB558" s="167"/>
      <c r="BC558" s="167"/>
      <c r="BD558" s="167"/>
      <c r="BE558" s="167"/>
      <c r="BF558" s="167"/>
      <c r="BG558" s="167"/>
      <c r="BH558" s="167"/>
      <c r="BI558" s="167"/>
    </row>
    <row r="559" ht="14.25" customHeight="1">
      <c r="M559" s="178"/>
      <c r="N559" s="178"/>
      <c r="O559" s="178"/>
      <c r="X559" s="292"/>
      <c r="Y559" s="293"/>
      <c r="Z559" s="293"/>
      <c r="AA559" s="293"/>
      <c r="AB559" s="293"/>
      <c r="AC559" s="293"/>
      <c r="AD559" s="293"/>
      <c r="AE559" s="293"/>
      <c r="AF559" s="293"/>
      <c r="AG559" s="293"/>
      <c r="AH559" s="293"/>
      <c r="AI559" s="293"/>
      <c r="AJ559" s="293"/>
      <c r="AK559" s="293"/>
      <c r="AL559" s="293"/>
      <c r="AM559" s="293"/>
      <c r="AN559" s="293"/>
      <c r="AO559" s="730"/>
      <c r="AP559" s="293"/>
      <c r="AQ559" s="293"/>
      <c r="AR559" s="293"/>
      <c r="AS559" s="293"/>
      <c r="AT559" s="293"/>
      <c r="AU559" s="167"/>
      <c r="AV559" s="167"/>
      <c r="AW559" s="167"/>
      <c r="AX559" s="167"/>
      <c r="AY559" s="167"/>
      <c r="AZ559" s="167"/>
      <c r="BA559" s="167"/>
      <c r="BB559" s="167"/>
      <c r="BC559" s="167"/>
      <c r="BD559" s="167"/>
      <c r="BE559" s="167"/>
      <c r="BF559" s="167"/>
      <c r="BG559" s="167"/>
      <c r="BH559" s="167"/>
      <c r="BI559" s="167"/>
    </row>
    <row r="560" ht="14.25" customHeight="1">
      <c r="M560" s="178"/>
      <c r="N560" s="178"/>
      <c r="O560" s="178"/>
      <c r="X560" s="292"/>
      <c r="Y560" s="293"/>
      <c r="Z560" s="293"/>
      <c r="AA560" s="293"/>
      <c r="AB560" s="293"/>
      <c r="AC560" s="293"/>
      <c r="AD560" s="293"/>
      <c r="AE560" s="293"/>
      <c r="AF560" s="293"/>
      <c r="AG560" s="293"/>
      <c r="AH560" s="293"/>
      <c r="AI560" s="293"/>
      <c r="AJ560" s="293"/>
      <c r="AK560" s="293"/>
      <c r="AL560" s="293"/>
      <c r="AM560" s="293"/>
      <c r="AN560" s="293"/>
      <c r="AO560" s="730"/>
      <c r="AP560" s="293"/>
      <c r="AQ560" s="293"/>
      <c r="AR560" s="293"/>
      <c r="AS560" s="293"/>
      <c r="AT560" s="293"/>
      <c r="AU560" s="167"/>
      <c r="AV560" s="167"/>
      <c r="AW560" s="167"/>
      <c r="AX560" s="167"/>
      <c r="AY560" s="167"/>
      <c r="AZ560" s="167"/>
      <c r="BA560" s="167"/>
      <c r="BB560" s="167"/>
      <c r="BC560" s="167"/>
      <c r="BD560" s="167"/>
      <c r="BE560" s="167"/>
      <c r="BF560" s="167"/>
      <c r="BG560" s="167"/>
      <c r="BH560" s="167"/>
      <c r="BI560" s="167"/>
    </row>
    <row r="561" ht="14.25" customHeight="1">
      <c r="M561" s="178"/>
      <c r="N561" s="178"/>
      <c r="O561" s="178"/>
      <c r="X561" s="292"/>
      <c r="Y561" s="293"/>
      <c r="Z561" s="293"/>
      <c r="AA561" s="293"/>
      <c r="AB561" s="293"/>
      <c r="AC561" s="293"/>
      <c r="AD561" s="293"/>
      <c r="AE561" s="293"/>
      <c r="AF561" s="293"/>
      <c r="AG561" s="293"/>
      <c r="AH561" s="293"/>
      <c r="AI561" s="293"/>
      <c r="AJ561" s="293"/>
      <c r="AK561" s="293"/>
      <c r="AL561" s="293"/>
      <c r="AM561" s="293"/>
      <c r="AN561" s="293"/>
      <c r="AO561" s="730"/>
      <c r="AP561" s="293"/>
      <c r="AQ561" s="293"/>
      <c r="AR561" s="293"/>
      <c r="AS561" s="293"/>
      <c r="AT561" s="293"/>
      <c r="AU561" s="167"/>
      <c r="AV561" s="167"/>
      <c r="AW561" s="167"/>
      <c r="AX561" s="167"/>
      <c r="AY561" s="167"/>
      <c r="AZ561" s="167"/>
      <c r="BA561" s="167"/>
      <c r="BB561" s="167"/>
      <c r="BC561" s="167"/>
      <c r="BD561" s="167"/>
      <c r="BE561" s="167"/>
      <c r="BF561" s="167"/>
      <c r="BG561" s="167"/>
      <c r="BH561" s="167"/>
      <c r="BI561" s="167"/>
    </row>
    <row r="562" ht="14.25" customHeight="1">
      <c r="M562" s="178"/>
      <c r="N562" s="178"/>
      <c r="O562" s="178"/>
      <c r="X562" s="292"/>
      <c r="Y562" s="293"/>
      <c r="Z562" s="293"/>
      <c r="AA562" s="293"/>
      <c r="AB562" s="293"/>
      <c r="AC562" s="293"/>
      <c r="AD562" s="293"/>
      <c r="AE562" s="293"/>
      <c r="AF562" s="293"/>
      <c r="AG562" s="293"/>
      <c r="AH562" s="293"/>
      <c r="AI562" s="293"/>
      <c r="AJ562" s="293"/>
      <c r="AK562" s="293"/>
      <c r="AL562" s="293"/>
      <c r="AM562" s="293"/>
      <c r="AN562" s="293"/>
      <c r="AO562" s="730"/>
      <c r="AP562" s="293"/>
      <c r="AQ562" s="293"/>
      <c r="AR562" s="293"/>
      <c r="AS562" s="293"/>
      <c r="AT562" s="293"/>
      <c r="AU562" s="167"/>
      <c r="AV562" s="167"/>
      <c r="AW562" s="167"/>
      <c r="AX562" s="167"/>
      <c r="AY562" s="167"/>
      <c r="AZ562" s="167"/>
      <c r="BA562" s="167"/>
      <c r="BB562" s="167"/>
      <c r="BC562" s="167"/>
      <c r="BD562" s="167"/>
      <c r="BE562" s="167"/>
      <c r="BF562" s="167"/>
      <c r="BG562" s="167"/>
      <c r="BH562" s="167"/>
      <c r="BI562" s="167"/>
    </row>
    <row r="563" ht="14.25" customHeight="1">
      <c r="M563" s="178"/>
      <c r="N563" s="178"/>
      <c r="O563" s="178"/>
      <c r="X563" s="292"/>
      <c r="Y563" s="293"/>
      <c r="Z563" s="293"/>
      <c r="AA563" s="293"/>
      <c r="AB563" s="293"/>
      <c r="AC563" s="293"/>
      <c r="AD563" s="293"/>
      <c r="AE563" s="293"/>
      <c r="AF563" s="293"/>
      <c r="AG563" s="293"/>
      <c r="AH563" s="293"/>
      <c r="AI563" s="293"/>
      <c r="AJ563" s="293"/>
      <c r="AK563" s="293"/>
      <c r="AL563" s="293"/>
      <c r="AM563" s="293"/>
      <c r="AN563" s="293"/>
      <c r="AO563" s="730"/>
      <c r="AP563" s="293"/>
      <c r="AQ563" s="293"/>
      <c r="AR563" s="293"/>
      <c r="AS563" s="293"/>
      <c r="AT563" s="293"/>
      <c r="AU563" s="167"/>
      <c r="AV563" s="167"/>
      <c r="AW563" s="167"/>
      <c r="AX563" s="167"/>
      <c r="AY563" s="167"/>
      <c r="AZ563" s="167"/>
      <c r="BA563" s="167"/>
      <c r="BB563" s="167"/>
      <c r="BC563" s="167"/>
      <c r="BD563" s="167"/>
      <c r="BE563" s="167"/>
      <c r="BF563" s="167"/>
      <c r="BG563" s="167"/>
      <c r="BH563" s="167"/>
      <c r="BI563" s="167"/>
    </row>
    <row r="564" ht="14.25" customHeight="1">
      <c r="M564" s="178"/>
      <c r="N564" s="178"/>
      <c r="O564" s="178"/>
      <c r="X564" s="292"/>
      <c r="Y564" s="293"/>
      <c r="Z564" s="293"/>
      <c r="AA564" s="293"/>
      <c r="AB564" s="293"/>
      <c r="AC564" s="293"/>
      <c r="AD564" s="293"/>
      <c r="AE564" s="293"/>
      <c r="AF564" s="293"/>
      <c r="AG564" s="293"/>
      <c r="AH564" s="293"/>
      <c r="AI564" s="293"/>
      <c r="AJ564" s="293"/>
      <c r="AK564" s="293"/>
      <c r="AL564" s="293"/>
      <c r="AM564" s="293"/>
      <c r="AN564" s="293"/>
      <c r="AO564" s="730"/>
      <c r="AP564" s="293"/>
      <c r="AQ564" s="293"/>
      <c r="AR564" s="293"/>
      <c r="AS564" s="293"/>
      <c r="AT564" s="293"/>
      <c r="AU564" s="167"/>
      <c r="AV564" s="167"/>
      <c r="AW564" s="167"/>
      <c r="AX564" s="167"/>
      <c r="AY564" s="167"/>
      <c r="AZ564" s="167"/>
      <c r="BA564" s="167"/>
      <c r="BB564" s="167"/>
      <c r="BC564" s="167"/>
      <c r="BD564" s="167"/>
      <c r="BE564" s="167"/>
      <c r="BF564" s="167"/>
      <c r="BG564" s="167"/>
      <c r="BH564" s="167"/>
      <c r="BI564" s="167"/>
    </row>
    <row r="565" ht="14.25" customHeight="1">
      <c r="M565" s="178"/>
      <c r="N565" s="178"/>
      <c r="O565" s="178"/>
      <c r="X565" s="292"/>
      <c r="Y565" s="293"/>
      <c r="Z565" s="293"/>
      <c r="AA565" s="293"/>
      <c r="AB565" s="293"/>
      <c r="AC565" s="293"/>
      <c r="AD565" s="293"/>
      <c r="AE565" s="293"/>
      <c r="AF565" s="293"/>
      <c r="AG565" s="293"/>
      <c r="AH565" s="293"/>
      <c r="AI565" s="293"/>
      <c r="AJ565" s="293"/>
      <c r="AK565" s="293"/>
      <c r="AL565" s="293"/>
      <c r="AM565" s="293"/>
      <c r="AN565" s="293"/>
      <c r="AO565" s="730"/>
      <c r="AP565" s="293"/>
      <c r="AQ565" s="293"/>
      <c r="AR565" s="293"/>
      <c r="AS565" s="293"/>
      <c r="AT565" s="293"/>
      <c r="AU565" s="167"/>
      <c r="AV565" s="167"/>
      <c r="AW565" s="167"/>
      <c r="AX565" s="167"/>
      <c r="AY565" s="167"/>
      <c r="AZ565" s="167"/>
      <c r="BA565" s="167"/>
      <c r="BB565" s="167"/>
      <c r="BC565" s="167"/>
      <c r="BD565" s="167"/>
      <c r="BE565" s="167"/>
      <c r="BF565" s="167"/>
      <c r="BG565" s="167"/>
      <c r="BH565" s="167"/>
      <c r="BI565" s="167"/>
    </row>
    <row r="566" ht="14.25" customHeight="1">
      <c r="M566" s="178"/>
      <c r="N566" s="178"/>
      <c r="O566" s="178"/>
      <c r="X566" s="292"/>
      <c r="Y566" s="293"/>
      <c r="Z566" s="293"/>
      <c r="AA566" s="293"/>
      <c r="AB566" s="293"/>
      <c r="AC566" s="293"/>
      <c r="AD566" s="293"/>
      <c r="AE566" s="293"/>
      <c r="AF566" s="293"/>
      <c r="AG566" s="293"/>
      <c r="AH566" s="293"/>
      <c r="AI566" s="293"/>
      <c r="AJ566" s="293"/>
      <c r="AK566" s="293"/>
      <c r="AL566" s="293"/>
      <c r="AM566" s="293"/>
      <c r="AN566" s="293"/>
      <c r="AO566" s="730"/>
      <c r="AP566" s="293"/>
      <c r="AQ566" s="293"/>
      <c r="AR566" s="293"/>
      <c r="AS566" s="293"/>
      <c r="AT566" s="293"/>
      <c r="AU566" s="167"/>
      <c r="AV566" s="167"/>
      <c r="AW566" s="167"/>
      <c r="AX566" s="167"/>
      <c r="AY566" s="167"/>
      <c r="AZ566" s="167"/>
      <c r="BA566" s="167"/>
      <c r="BB566" s="167"/>
      <c r="BC566" s="167"/>
      <c r="BD566" s="167"/>
      <c r="BE566" s="167"/>
      <c r="BF566" s="167"/>
      <c r="BG566" s="167"/>
      <c r="BH566" s="167"/>
      <c r="BI566" s="167"/>
    </row>
    <row r="567" ht="14.25" customHeight="1">
      <c r="M567" s="178"/>
      <c r="N567" s="178"/>
      <c r="O567" s="178"/>
      <c r="X567" s="292"/>
      <c r="Y567" s="293"/>
      <c r="Z567" s="293"/>
      <c r="AA567" s="293"/>
      <c r="AB567" s="293"/>
      <c r="AC567" s="293"/>
      <c r="AD567" s="293"/>
      <c r="AE567" s="293"/>
      <c r="AF567" s="293"/>
      <c r="AG567" s="293"/>
      <c r="AH567" s="293"/>
      <c r="AI567" s="293"/>
      <c r="AJ567" s="293"/>
      <c r="AK567" s="293"/>
      <c r="AL567" s="293"/>
      <c r="AM567" s="293"/>
      <c r="AN567" s="293"/>
      <c r="AO567" s="730"/>
      <c r="AP567" s="293"/>
      <c r="AQ567" s="293"/>
      <c r="AR567" s="293"/>
      <c r="AS567" s="293"/>
      <c r="AT567" s="293"/>
      <c r="AU567" s="167"/>
      <c r="AV567" s="167"/>
      <c r="AW567" s="167"/>
      <c r="AX567" s="167"/>
      <c r="AY567" s="167"/>
      <c r="AZ567" s="167"/>
      <c r="BA567" s="167"/>
      <c r="BB567" s="167"/>
      <c r="BC567" s="167"/>
      <c r="BD567" s="167"/>
      <c r="BE567" s="167"/>
      <c r="BF567" s="167"/>
      <c r="BG567" s="167"/>
      <c r="BH567" s="167"/>
      <c r="BI567" s="167"/>
    </row>
    <row r="568" ht="14.25" customHeight="1">
      <c r="M568" s="178"/>
      <c r="N568" s="178"/>
      <c r="O568" s="178"/>
      <c r="X568" s="292"/>
      <c r="Y568" s="293"/>
      <c r="Z568" s="293"/>
      <c r="AA568" s="293"/>
      <c r="AB568" s="293"/>
      <c r="AC568" s="293"/>
      <c r="AD568" s="293"/>
      <c r="AE568" s="293"/>
      <c r="AF568" s="293"/>
      <c r="AG568" s="293"/>
      <c r="AH568" s="293"/>
      <c r="AI568" s="293"/>
      <c r="AJ568" s="293"/>
      <c r="AK568" s="293"/>
      <c r="AL568" s="293"/>
      <c r="AM568" s="293"/>
      <c r="AN568" s="293"/>
      <c r="AO568" s="730"/>
      <c r="AP568" s="293"/>
      <c r="AQ568" s="293"/>
      <c r="AR568" s="293"/>
      <c r="AS568" s="293"/>
      <c r="AT568" s="293"/>
      <c r="AU568" s="167"/>
      <c r="AV568" s="167"/>
      <c r="AW568" s="167"/>
      <c r="AX568" s="167"/>
      <c r="AY568" s="167"/>
      <c r="AZ568" s="167"/>
      <c r="BA568" s="167"/>
      <c r="BB568" s="167"/>
      <c r="BC568" s="167"/>
      <c r="BD568" s="167"/>
      <c r="BE568" s="167"/>
      <c r="BF568" s="167"/>
      <c r="BG568" s="167"/>
      <c r="BH568" s="167"/>
      <c r="BI568" s="167"/>
    </row>
    <row r="569" ht="14.25" customHeight="1">
      <c r="M569" s="178"/>
      <c r="N569" s="178"/>
      <c r="O569" s="178"/>
      <c r="X569" s="292"/>
      <c r="Y569" s="293"/>
      <c r="Z569" s="293"/>
      <c r="AA569" s="293"/>
      <c r="AB569" s="293"/>
      <c r="AC569" s="293"/>
      <c r="AD569" s="293"/>
      <c r="AE569" s="293"/>
      <c r="AF569" s="293"/>
      <c r="AG569" s="293"/>
      <c r="AH569" s="293"/>
      <c r="AI569" s="293"/>
      <c r="AJ569" s="293"/>
      <c r="AK569" s="293"/>
      <c r="AL569" s="293"/>
      <c r="AM569" s="293"/>
      <c r="AN569" s="293"/>
      <c r="AO569" s="730"/>
      <c r="AP569" s="293"/>
      <c r="AQ569" s="293"/>
      <c r="AR569" s="293"/>
      <c r="AS569" s="293"/>
      <c r="AT569" s="293"/>
      <c r="AU569" s="167"/>
      <c r="AV569" s="167"/>
      <c r="AW569" s="167"/>
      <c r="AX569" s="167"/>
      <c r="AY569" s="167"/>
      <c r="AZ569" s="167"/>
      <c r="BA569" s="167"/>
      <c r="BB569" s="167"/>
      <c r="BC569" s="167"/>
      <c r="BD569" s="167"/>
      <c r="BE569" s="167"/>
      <c r="BF569" s="167"/>
      <c r="BG569" s="167"/>
      <c r="BH569" s="167"/>
      <c r="BI569" s="167"/>
    </row>
    <row r="570" ht="14.25" customHeight="1">
      <c r="M570" s="178"/>
      <c r="N570" s="178"/>
      <c r="O570" s="178"/>
      <c r="X570" s="292"/>
      <c r="Y570" s="293"/>
      <c r="Z570" s="293"/>
      <c r="AA570" s="293"/>
      <c r="AB570" s="293"/>
      <c r="AC570" s="293"/>
      <c r="AD570" s="293"/>
      <c r="AE570" s="293"/>
      <c r="AF570" s="293"/>
      <c r="AG570" s="293"/>
      <c r="AH570" s="293"/>
      <c r="AI570" s="293"/>
      <c r="AJ570" s="293"/>
      <c r="AK570" s="293"/>
      <c r="AL570" s="293"/>
      <c r="AM570" s="293"/>
      <c r="AN570" s="293"/>
      <c r="AO570" s="730"/>
      <c r="AP570" s="293"/>
      <c r="AQ570" s="293"/>
      <c r="AR570" s="293"/>
      <c r="AS570" s="293"/>
      <c r="AT570" s="293"/>
      <c r="AU570" s="167"/>
      <c r="AV570" s="167"/>
      <c r="AW570" s="167"/>
      <c r="AX570" s="167"/>
      <c r="AY570" s="167"/>
      <c r="AZ570" s="167"/>
      <c r="BA570" s="167"/>
      <c r="BB570" s="167"/>
      <c r="BC570" s="167"/>
      <c r="BD570" s="167"/>
      <c r="BE570" s="167"/>
      <c r="BF570" s="167"/>
      <c r="BG570" s="167"/>
      <c r="BH570" s="167"/>
      <c r="BI570" s="167"/>
    </row>
    <row r="571" ht="14.25" customHeight="1">
      <c r="M571" s="178"/>
      <c r="N571" s="178"/>
      <c r="O571" s="178"/>
      <c r="X571" s="292"/>
      <c r="Y571" s="293"/>
      <c r="Z571" s="293"/>
      <c r="AA571" s="293"/>
      <c r="AB571" s="293"/>
      <c r="AC571" s="293"/>
      <c r="AD571" s="293"/>
      <c r="AE571" s="293"/>
      <c r="AF571" s="293"/>
      <c r="AG571" s="293"/>
      <c r="AH571" s="293"/>
      <c r="AI571" s="293"/>
      <c r="AJ571" s="293"/>
      <c r="AK571" s="293"/>
      <c r="AL571" s="293"/>
      <c r="AM571" s="293"/>
      <c r="AN571" s="293"/>
      <c r="AO571" s="730"/>
      <c r="AP571" s="293"/>
      <c r="AQ571" s="293"/>
      <c r="AR571" s="293"/>
      <c r="AS571" s="293"/>
      <c r="AT571" s="293"/>
      <c r="AU571" s="167"/>
      <c r="AV571" s="167"/>
      <c r="AW571" s="167"/>
      <c r="AX571" s="167"/>
      <c r="AY571" s="167"/>
      <c r="AZ571" s="167"/>
      <c r="BA571" s="167"/>
      <c r="BB571" s="167"/>
      <c r="BC571" s="167"/>
      <c r="BD571" s="167"/>
      <c r="BE571" s="167"/>
      <c r="BF571" s="167"/>
      <c r="BG571" s="167"/>
      <c r="BH571" s="167"/>
      <c r="BI571" s="167"/>
    </row>
    <row r="572" ht="14.25" customHeight="1">
      <c r="M572" s="178"/>
      <c r="N572" s="178"/>
      <c r="O572" s="178"/>
      <c r="X572" s="292"/>
      <c r="Y572" s="293"/>
      <c r="Z572" s="293"/>
      <c r="AA572" s="293"/>
      <c r="AB572" s="293"/>
      <c r="AC572" s="293"/>
      <c r="AD572" s="293"/>
      <c r="AE572" s="293"/>
      <c r="AF572" s="293"/>
      <c r="AG572" s="293"/>
      <c r="AH572" s="293"/>
      <c r="AI572" s="293"/>
      <c r="AJ572" s="293"/>
      <c r="AK572" s="293"/>
      <c r="AL572" s="293"/>
      <c r="AM572" s="293"/>
      <c r="AN572" s="293"/>
      <c r="AO572" s="730"/>
      <c r="AP572" s="293"/>
      <c r="AQ572" s="293"/>
      <c r="AR572" s="293"/>
      <c r="AS572" s="293"/>
      <c r="AT572" s="293"/>
      <c r="AU572" s="167"/>
      <c r="AV572" s="167"/>
      <c r="AW572" s="167"/>
      <c r="AX572" s="167"/>
      <c r="AY572" s="167"/>
      <c r="AZ572" s="167"/>
      <c r="BA572" s="167"/>
      <c r="BB572" s="167"/>
      <c r="BC572" s="167"/>
      <c r="BD572" s="167"/>
      <c r="BE572" s="167"/>
      <c r="BF572" s="167"/>
      <c r="BG572" s="167"/>
      <c r="BH572" s="167"/>
      <c r="BI572" s="167"/>
    </row>
    <row r="573" ht="14.25" customHeight="1">
      <c r="M573" s="178"/>
      <c r="N573" s="178"/>
      <c r="O573" s="178"/>
      <c r="X573" s="292"/>
      <c r="Y573" s="293"/>
      <c r="Z573" s="293"/>
      <c r="AA573" s="293"/>
      <c r="AB573" s="293"/>
      <c r="AC573" s="293"/>
      <c r="AD573" s="293"/>
      <c r="AE573" s="293"/>
      <c r="AF573" s="293"/>
      <c r="AG573" s="293"/>
      <c r="AH573" s="293"/>
      <c r="AI573" s="293"/>
      <c r="AJ573" s="293"/>
      <c r="AK573" s="293"/>
      <c r="AL573" s="293"/>
      <c r="AM573" s="293"/>
      <c r="AN573" s="293"/>
      <c r="AO573" s="730"/>
      <c r="AP573" s="293"/>
      <c r="AQ573" s="293"/>
      <c r="AR573" s="293"/>
      <c r="AS573" s="293"/>
      <c r="AT573" s="293"/>
      <c r="AU573" s="167"/>
      <c r="AV573" s="167"/>
      <c r="AW573" s="167"/>
      <c r="AX573" s="167"/>
      <c r="AY573" s="167"/>
      <c r="AZ573" s="167"/>
      <c r="BA573" s="167"/>
      <c r="BB573" s="167"/>
      <c r="BC573" s="167"/>
      <c r="BD573" s="167"/>
      <c r="BE573" s="167"/>
      <c r="BF573" s="167"/>
      <c r="BG573" s="167"/>
      <c r="BH573" s="167"/>
      <c r="BI573" s="167"/>
    </row>
    <row r="574" ht="14.25" customHeight="1">
      <c r="M574" s="178"/>
      <c r="N574" s="178"/>
      <c r="O574" s="178"/>
      <c r="X574" s="292"/>
      <c r="Y574" s="293"/>
      <c r="Z574" s="293"/>
      <c r="AA574" s="293"/>
      <c r="AB574" s="293"/>
      <c r="AC574" s="293"/>
      <c r="AD574" s="293"/>
      <c r="AE574" s="293"/>
      <c r="AF574" s="293"/>
      <c r="AG574" s="293"/>
      <c r="AH574" s="293"/>
      <c r="AI574" s="293"/>
      <c r="AJ574" s="293"/>
      <c r="AK574" s="293"/>
      <c r="AL574" s="293"/>
      <c r="AM574" s="293"/>
      <c r="AN574" s="293"/>
      <c r="AO574" s="730"/>
      <c r="AP574" s="293"/>
      <c r="AQ574" s="293"/>
      <c r="AR574" s="293"/>
      <c r="AS574" s="293"/>
      <c r="AT574" s="293"/>
      <c r="AU574" s="167"/>
      <c r="AV574" s="167"/>
      <c r="AW574" s="167"/>
      <c r="AX574" s="167"/>
      <c r="AY574" s="167"/>
      <c r="AZ574" s="167"/>
      <c r="BA574" s="167"/>
      <c r="BB574" s="167"/>
      <c r="BC574" s="167"/>
      <c r="BD574" s="167"/>
      <c r="BE574" s="167"/>
      <c r="BF574" s="167"/>
      <c r="BG574" s="167"/>
      <c r="BH574" s="167"/>
      <c r="BI574" s="167"/>
    </row>
    <row r="575" ht="14.25" customHeight="1">
      <c r="M575" s="178"/>
      <c r="N575" s="178"/>
      <c r="O575" s="178"/>
      <c r="X575" s="292"/>
      <c r="Y575" s="293"/>
      <c r="Z575" s="293"/>
      <c r="AA575" s="293"/>
      <c r="AB575" s="293"/>
      <c r="AC575" s="293"/>
      <c r="AD575" s="293"/>
      <c r="AE575" s="293"/>
      <c r="AF575" s="293"/>
      <c r="AG575" s="293"/>
      <c r="AH575" s="293"/>
      <c r="AI575" s="293"/>
      <c r="AJ575" s="293"/>
      <c r="AK575" s="293"/>
      <c r="AL575" s="293"/>
      <c r="AM575" s="293"/>
      <c r="AN575" s="293"/>
      <c r="AO575" s="730"/>
      <c r="AP575" s="293"/>
      <c r="AQ575" s="293"/>
      <c r="AR575" s="293"/>
      <c r="AS575" s="293"/>
      <c r="AT575" s="293"/>
      <c r="AU575" s="167"/>
      <c r="AV575" s="167"/>
      <c r="AW575" s="167"/>
      <c r="AX575" s="167"/>
      <c r="AY575" s="167"/>
      <c r="AZ575" s="167"/>
      <c r="BA575" s="167"/>
      <c r="BB575" s="167"/>
      <c r="BC575" s="167"/>
      <c r="BD575" s="167"/>
      <c r="BE575" s="167"/>
      <c r="BF575" s="167"/>
      <c r="BG575" s="167"/>
      <c r="BH575" s="167"/>
      <c r="BI575" s="167"/>
    </row>
    <row r="576" ht="14.25" customHeight="1">
      <c r="M576" s="178"/>
      <c r="N576" s="178"/>
      <c r="O576" s="178"/>
      <c r="X576" s="292"/>
      <c r="Y576" s="293"/>
      <c r="Z576" s="293"/>
      <c r="AA576" s="293"/>
      <c r="AB576" s="293"/>
      <c r="AC576" s="293"/>
      <c r="AD576" s="293"/>
      <c r="AE576" s="293"/>
      <c r="AF576" s="293"/>
      <c r="AG576" s="293"/>
      <c r="AH576" s="293"/>
      <c r="AI576" s="293"/>
      <c r="AJ576" s="293"/>
      <c r="AK576" s="293"/>
      <c r="AL576" s="293"/>
      <c r="AM576" s="293"/>
      <c r="AN576" s="293"/>
      <c r="AO576" s="730"/>
      <c r="AP576" s="293"/>
      <c r="AQ576" s="293"/>
      <c r="AR576" s="293"/>
      <c r="AS576" s="293"/>
      <c r="AT576" s="293"/>
      <c r="AU576" s="167"/>
      <c r="AV576" s="167"/>
      <c r="AW576" s="167"/>
      <c r="AX576" s="167"/>
      <c r="AY576" s="167"/>
      <c r="AZ576" s="167"/>
      <c r="BA576" s="167"/>
      <c r="BB576" s="167"/>
      <c r="BC576" s="167"/>
      <c r="BD576" s="167"/>
      <c r="BE576" s="167"/>
      <c r="BF576" s="167"/>
      <c r="BG576" s="167"/>
      <c r="BH576" s="167"/>
      <c r="BI576" s="167"/>
    </row>
    <row r="577" ht="14.25" customHeight="1">
      <c r="M577" s="178"/>
      <c r="N577" s="178"/>
      <c r="O577" s="178"/>
      <c r="X577" s="292"/>
      <c r="Y577" s="293"/>
      <c r="Z577" s="293"/>
      <c r="AA577" s="293"/>
      <c r="AB577" s="293"/>
      <c r="AC577" s="293"/>
      <c r="AD577" s="293"/>
      <c r="AE577" s="293"/>
      <c r="AF577" s="293"/>
      <c r="AG577" s="293"/>
      <c r="AH577" s="293"/>
      <c r="AI577" s="293"/>
      <c r="AJ577" s="293"/>
      <c r="AK577" s="293"/>
      <c r="AL577" s="293"/>
      <c r="AM577" s="293"/>
      <c r="AN577" s="293"/>
      <c r="AO577" s="730"/>
      <c r="AP577" s="293"/>
      <c r="AQ577" s="293"/>
      <c r="AR577" s="293"/>
      <c r="AS577" s="293"/>
      <c r="AT577" s="293"/>
      <c r="AU577" s="167"/>
      <c r="AV577" s="167"/>
      <c r="AW577" s="167"/>
      <c r="AX577" s="167"/>
      <c r="AY577" s="167"/>
      <c r="AZ577" s="167"/>
      <c r="BA577" s="167"/>
      <c r="BB577" s="167"/>
      <c r="BC577" s="167"/>
      <c r="BD577" s="167"/>
      <c r="BE577" s="167"/>
      <c r="BF577" s="167"/>
      <c r="BG577" s="167"/>
      <c r="BH577" s="167"/>
      <c r="BI577" s="167"/>
    </row>
    <row r="578" ht="14.25" customHeight="1">
      <c r="M578" s="178"/>
      <c r="N578" s="178"/>
      <c r="O578" s="178"/>
      <c r="X578" s="292"/>
      <c r="Y578" s="293"/>
      <c r="Z578" s="293"/>
      <c r="AA578" s="293"/>
      <c r="AB578" s="293"/>
      <c r="AC578" s="293"/>
      <c r="AD578" s="293"/>
      <c r="AE578" s="293"/>
      <c r="AF578" s="293"/>
      <c r="AG578" s="293"/>
      <c r="AH578" s="293"/>
      <c r="AI578" s="293"/>
      <c r="AJ578" s="293"/>
      <c r="AK578" s="293"/>
      <c r="AL578" s="293"/>
      <c r="AM578" s="293"/>
      <c r="AN578" s="293"/>
      <c r="AO578" s="730"/>
      <c r="AP578" s="293"/>
      <c r="AQ578" s="293"/>
      <c r="AR578" s="293"/>
      <c r="AS578" s="293"/>
      <c r="AT578" s="293"/>
      <c r="AU578" s="167"/>
      <c r="AV578" s="167"/>
      <c r="AW578" s="167"/>
      <c r="AX578" s="167"/>
      <c r="AY578" s="167"/>
      <c r="AZ578" s="167"/>
      <c r="BA578" s="167"/>
      <c r="BB578" s="167"/>
      <c r="BC578" s="167"/>
      <c r="BD578" s="167"/>
      <c r="BE578" s="167"/>
      <c r="BF578" s="167"/>
      <c r="BG578" s="167"/>
      <c r="BH578" s="167"/>
      <c r="BI578" s="167"/>
    </row>
    <row r="579" ht="14.25" customHeight="1">
      <c r="M579" s="178"/>
      <c r="N579" s="178"/>
      <c r="O579" s="178"/>
      <c r="X579" s="292"/>
      <c r="Y579" s="293"/>
      <c r="Z579" s="293"/>
      <c r="AA579" s="293"/>
      <c r="AB579" s="293"/>
      <c r="AC579" s="293"/>
      <c r="AD579" s="293"/>
      <c r="AE579" s="293"/>
      <c r="AF579" s="293"/>
      <c r="AG579" s="293"/>
      <c r="AH579" s="293"/>
      <c r="AI579" s="293"/>
      <c r="AJ579" s="293"/>
      <c r="AK579" s="293"/>
      <c r="AL579" s="293"/>
      <c r="AM579" s="293"/>
      <c r="AN579" s="293"/>
      <c r="AO579" s="730"/>
      <c r="AP579" s="293"/>
      <c r="AQ579" s="293"/>
      <c r="AR579" s="293"/>
      <c r="AS579" s="293"/>
      <c r="AT579" s="293"/>
      <c r="AU579" s="167"/>
      <c r="AV579" s="167"/>
      <c r="AW579" s="167"/>
      <c r="AX579" s="167"/>
      <c r="AY579" s="167"/>
      <c r="AZ579" s="167"/>
      <c r="BA579" s="167"/>
      <c r="BB579" s="167"/>
      <c r="BC579" s="167"/>
      <c r="BD579" s="167"/>
      <c r="BE579" s="167"/>
      <c r="BF579" s="167"/>
      <c r="BG579" s="167"/>
      <c r="BH579" s="167"/>
      <c r="BI579" s="167"/>
    </row>
    <row r="580" ht="14.25" customHeight="1">
      <c r="M580" s="178"/>
      <c r="N580" s="178"/>
      <c r="O580" s="178"/>
      <c r="X580" s="292"/>
      <c r="Y580" s="293"/>
      <c r="Z580" s="293"/>
      <c r="AA580" s="293"/>
      <c r="AB580" s="293"/>
      <c r="AC580" s="293"/>
      <c r="AD580" s="293"/>
      <c r="AE580" s="293"/>
      <c r="AF580" s="293"/>
      <c r="AG580" s="293"/>
      <c r="AH580" s="293"/>
      <c r="AI580" s="293"/>
      <c r="AJ580" s="293"/>
      <c r="AK580" s="293"/>
      <c r="AL580" s="293"/>
      <c r="AM580" s="293"/>
      <c r="AN580" s="293"/>
      <c r="AO580" s="730"/>
      <c r="AP580" s="293"/>
      <c r="AQ580" s="293"/>
      <c r="AR580" s="293"/>
      <c r="AS580" s="293"/>
      <c r="AT580" s="293"/>
      <c r="AU580" s="167"/>
      <c r="AV580" s="167"/>
      <c r="AW580" s="167"/>
      <c r="AX580" s="167"/>
      <c r="AY580" s="167"/>
      <c r="AZ580" s="167"/>
      <c r="BA580" s="167"/>
      <c r="BB580" s="167"/>
      <c r="BC580" s="167"/>
      <c r="BD580" s="167"/>
      <c r="BE580" s="167"/>
      <c r="BF580" s="167"/>
      <c r="BG580" s="167"/>
      <c r="BH580" s="167"/>
      <c r="BI580" s="167"/>
    </row>
    <row r="581" ht="14.25" customHeight="1">
      <c r="M581" s="178"/>
      <c r="N581" s="178"/>
      <c r="O581" s="178"/>
      <c r="X581" s="292"/>
      <c r="Y581" s="293"/>
      <c r="Z581" s="293"/>
      <c r="AA581" s="293"/>
      <c r="AB581" s="293"/>
      <c r="AC581" s="293"/>
      <c r="AD581" s="293"/>
      <c r="AE581" s="293"/>
      <c r="AF581" s="293"/>
      <c r="AG581" s="293"/>
      <c r="AH581" s="293"/>
      <c r="AI581" s="293"/>
      <c r="AJ581" s="293"/>
      <c r="AK581" s="293"/>
      <c r="AL581" s="293"/>
      <c r="AM581" s="293"/>
      <c r="AN581" s="293"/>
      <c r="AO581" s="730"/>
      <c r="AP581" s="293"/>
      <c r="AQ581" s="293"/>
      <c r="AR581" s="293"/>
      <c r="AS581" s="293"/>
      <c r="AT581" s="293"/>
      <c r="AU581" s="167"/>
      <c r="AV581" s="167"/>
      <c r="AW581" s="167"/>
      <c r="AX581" s="167"/>
      <c r="AY581" s="167"/>
      <c r="AZ581" s="167"/>
      <c r="BA581" s="167"/>
      <c r="BB581" s="167"/>
      <c r="BC581" s="167"/>
      <c r="BD581" s="167"/>
      <c r="BE581" s="167"/>
      <c r="BF581" s="167"/>
      <c r="BG581" s="167"/>
      <c r="BH581" s="167"/>
      <c r="BI581" s="167"/>
    </row>
    <row r="582" ht="14.25" customHeight="1">
      <c r="M582" s="178"/>
      <c r="N582" s="178"/>
      <c r="O582" s="178"/>
      <c r="X582" s="292"/>
      <c r="Y582" s="293"/>
      <c r="Z582" s="293"/>
      <c r="AA582" s="293"/>
      <c r="AB582" s="293"/>
      <c r="AC582" s="293"/>
      <c r="AD582" s="293"/>
      <c r="AE582" s="293"/>
      <c r="AF582" s="293"/>
      <c r="AG582" s="293"/>
      <c r="AH582" s="293"/>
      <c r="AI582" s="293"/>
      <c r="AJ582" s="293"/>
      <c r="AK582" s="293"/>
      <c r="AL582" s="293"/>
      <c r="AM582" s="293"/>
      <c r="AN582" s="293"/>
      <c r="AO582" s="730"/>
      <c r="AP582" s="293"/>
      <c r="AQ582" s="293"/>
      <c r="AR582" s="293"/>
      <c r="AS582" s="293"/>
      <c r="AT582" s="293"/>
      <c r="AU582" s="167"/>
      <c r="AV582" s="167"/>
      <c r="AW582" s="167"/>
      <c r="AX582" s="167"/>
      <c r="AY582" s="167"/>
      <c r="AZ582" s="167"/>
      <c r="BA582" s="167"/>
      <c r="BB582" s="167"/>
      <c r="BC582" s="167"/>
      <c r="BD582" s="167"/>
      <c r="BE582" s="167"/>
      <c r="BF582" s="167"/>
      <c r="BG582" s="167"/>
      <c r="BH582" s="167"/>
      <c r="BI582" s="167"/>
    </row>
    <row r="583" ht="14.25" customHeight="1">
      <c r="M583" s="178"/>
      <c r="N583" s="178"/>
      <c r="O583" s="178"/>
      <c r="X583" s="292"/>
      <c r="Y583" s="293"/>
      <c r="Z583" s="293"/>
      <c r="AA583" s="293"/>
      <c r="AB583" s="293"/>
      <c r="AC583" s="293"/>
      <c r="AD583" s="293"/>
      <c r="AE583" s="293"/>
      <c r="AF583" s="293"/>
      <c r="AG583" s="293"/>
      <c r="AH583" s="293"/>
      <c r="AI583" s="293"/>
      <c r="AJ583" s="293"/>
      <c r="AK583" s="293"/>
      <c r="AL583" s="293"/>
      <c r="AM583" s="293"/>
      <c r="AN583" s="293"/>
      <c r="AO583" s="730"/>
      <c r="AP583" s="293"/>
      <c r="AQ583" s="293"/>
      <c r="AR583" s="293"/>
      <c r="AS583" s="293"/>
      <c r="AT583" s="293"/>
      <c r="AU583" s="167"/>
      <c r="AV583" s="167"/>
      <c r="AW583" s="167"/>
      <c r="AX583" s="167"/>
      <c r="AY583" s="167"/>
      <c r="AZ583" s="167"/>
      <c r="BA583" s="167"/>
      <c r="BB583" s="167"/>
      <c r="BC583" s="167"/>
      <c r="BD583" s="167"/>
      <c r="BE583" s="167"/>
      <c r="BF583" s="167"/>
      <c r="BG583" s="167"/>
      <c r="BH583" s="167"/>
      <c r="BI583" s="167"/>
    </row>
    <row r="584" ht="14.25" customHeight="1">
      <c r="M584" s="178"/>
      <c r="N584" s="178"/>
      <c r="O584" s="178"/>
      <c r="X584" s="292"/>
      <c r="Y584" s="293"/>
      <c r="Z584" s="293"/>
      <c r="AA584" s="293"/>
      <c r="AB584" s="293"/>
      <c r="AC584" s="293"/>
      <c r="AD584" s="293"/>
      <c r="AE584" s="293"/>
      <c r="AF584" s="293"/>
      <c r="AG584" s="293"/>
      <c r="AH584" s="293"/>
      <c r="AI584" s="293"/>
      <c r="AJ584" s="293"/>
      <c r="AK584" s="293"/>
      <c r="AL584" s="293"/>
      <c r="AM584" s="293"/>
      <c r="AN584" s="293"/>
      <c r="AO584" s="730"/>
      <c r="AP584" s="293"/>
      <c r="AQ584" s="293"/>
      <c r="AR584" s="293"/>
      <c r="AS584" s="293"/>
      <c r="AT584" s="293"/>
      <c r="AU584" s="167"/>
      <c r="AV584" s="167"/>
      <c r="AW584" s="167"/>
      <c r="AX584" s="167"/>
      <c r="AY584" s="167"/>
      <c r="AZ584" s="167"/>
      <c r="BA584" s="167"/>
      <c r="BB584" s="167"/>
      <c r="BC584" s="167"/>
      <c r="BD584" s="167"/>
      <c r="BE584" s="167"/>
      <c r="BF584" s="167"/>
      <c r="BG584" s="167"/>
      <c r="BH584" s="167"/>
      <c r="BI584" s="167"/>
    </row>
    <row r="585" ht="14.25" customHeight="1">
      <c r="M585" s="178"/>
      <c r="N585" s="178"/>
      <c r="O585" s="178"/>
      <c r="X585" s="292"/>
      <c r="Y585" s="293"/>
      <c r="Z585" s="293"/>
      <c r="AA585" s="293"/>
      <c r="AB585" s="293"/>
      <c r="AC585" s="293"/>
      <c r="AD585" s="293"/>
      <c r="AE585" s="293"/>
      <c r="AF585" s="293"/>
      <c r="AG585" s="293"/>
      <c r="AH585" s="293"/>
      <c r="AI585" s="293"/>
      <c r="AJ585" s="293"/>
      <c r="AK585" s="293"/>
      <c r="AL585" s="293"/>
      <c r="AM585" s="293"/>
      <c r="AN585" s="293"/>
      <c r="AO585" s="730"/>
      <c r="AP585" s="293"/>
      <c r="AQ585" s="293"/>
      <c r="AR585" s="293"/>
      <c r="AS585" s="293"/>
      <c r="AT585" s="293"/>
      <c r="AU585" s="167"/>
      <c r="AV585" s="167"/>
      <c r="AW585" s="167"/>
      <c r="AX585" s="167"/>
      <c r="AY585" s="167"/>
      <c r="AZ585" s="167"/>
      <c r="BA585" s="167"/>
      <c r="BB585" s="167"/>
      <c r="BC585" s="167"/>
      <c r="BD585" s="167"/>
      <c r="BE585" s="167"/>
      <c r="BF585" s="167"/>
      <c r="BG585" s="167"/>
      <c r="BH585" s="167"/>
      <c r="BI585" s="167"/>
    </row>
    <row r="586" ht="14.25" customHeight="1">
      <c r="M586" s="178"/>
      <c r="N586" s="178"/>
      <c r="O586" s="178"/>
      <c r="X586" s="292"/>
      <c r="Y586" s="293"/>
      <c r="Z586" s="293"/>
      <c r="AA586" s="293"/>
      <c r="AB586" s="293"/>
      <c r="AC586" s="293"/>
      <c r="AD586" s="293"/>
      <c r="AE586" s="293"/>
      <c r="AF586" s="293"/>
      <c r="AG586" s="293"/>
      <c r="AH586" s="293"/>
      <c r="AI586" s="293"/>
      <c r="AJ586" s="293"/>
      <c r="AK586" s="293"/>
      <c r="AL586" s="293"/>
      <c r="AM586" s="293"/>
      <c r="AN586" s="293"/>
      <c r="AO586" s="730"/>
      <c r="AP586" s="293"/>
      <c r="AQ586" s="293"/>
      <c r="AR586" s="293"/>
      <c r="AS586" s="293"/>
      <c r="AT586" s="293"/>
      <c r="AU586" s="167"/>
      <c r="AV586" s="167"/>
      <c r="AW586" s="167"/>
      <c r="AX586" s="167"/>
      <c r="AY586" s="167"/>
      <c r="AZ586" s="167"/>
      <c r="BA586" s="167"/>
      <c r="BB586" s="167"/>
      <c r="BC586" s="167"/>
      <c r="BD586" s="167"/>
      <c r="BE586" s="167"/>
      <c r="BF586" s="167"/>
      <c r="BG586" s="167"/>
      <c r="BH586" s="167"/>
      <c r="BI586" s="167"/>
    </row>
    <row r="587" ht="14.25" customHeight="1">
      <c r="M587" s="178"/>
      <c r="N587" s="178"/>
      <c r="O587" s="178"/>
      <c r="X587" s="292"/>
      <c r="Y587" s="293"/>
      <c r="Z587" s="293"/>
      <c r="AA587" s="293"/>
      <c r="AB587" s="293"/>
      <c r="AC587" s="293"/>
      <c r="AD587" s="293"/>
      <c r="AE587" s="293"/>
      <c r="AF587" s="293"/>
      <c r="AG587" s="293"/>
      <c r="AH587" s="293"/>
      <c r="AI587" s="293"/>
      <c r="AJ587" s="293"/>
      <c r="AK587" s="293"/>
      <c r="AL587" s="293"/>
      <c r="AM587" s="293"/>
      <c r="AN587" s="293"/>
      <c r="AO587" s="730"/>
      <c r="AP587" s="293"/>
      <c r="AQ587" s="293"/>
      <c r="AR587" s="293"/>
      <c r="AS587" s="293"/>
      <c r="AT587" s="293"/>
      <c r="AU587" s="167"/>
      <c r="AV587" s="167"/>
      <c r="AW587" s="167"/>
      <c r="AX587" s="167"/>
      <c r="AY587" s="167"/>
      <c r="AZ587" s="167"/>
      <c r="BA587" s="167"/>
      <c r="BB587" s="167"/>
      <c r="BC587" s="167"/>
      <c r="BD587" s="167"/>
      <c r="BE587" s="167"/>
      <c r="BF587" s="167"/>
      <c r="BG587" s="167"/>
      <c r="BH587" s="167"/>
      <c r="BI587" s="167"/>
    </row>
    <row r="588" ht="14.25" customHeight="1">
      <c r="M588" s="178"/>
      <c r="N588" s="178"/>
      <c r="O588" s="178"/>
      <c r="X588" s="292"/>
      <c r="Y588" s="293"/>
      <c r="Z588" s="293"/>
      <c r="AA588" s="293"/>
      <c r="AB588" s="293"/>
      <c r="AC588" s="293"/>
      <c r="AD588" s="293"/>
      <c r="AE588" s="293"/>
      <c r="AF588" s="293"/>
      <c r="AG588" s="293"/>
      <c r="AH588" s="293"/>
      <c r="AI588" s="293"/>
      <c r="AJ588" s="293"/>
      <c r="AK588" s="293"/>
      <c r="AL588" s="293"/>
      <c r="AM588" s="293"/>
      <c r="AN588" s="293"/>
      <c r="AO588" s="730"/>
      <c r="AP588" s="293"/>
      <c r="AQ588" s="293"/>
      <c r="AR588" s="293"/>
      <c r="AS588" s="293"/>
      <c r="AT588" s="293"/>
      <c r="AU588" s="167"/>
      <c r="AV588" s="167"/>
      <c r="AW588" s="167"/>
      <c r="AX588" s="167"/>
      <c r="AY588" s="167"/>
      <c r="AZ588" s="167"/>
      <c r="BA588" s="167"/>
      <c r="BB588" s="167"/>
      <c r="BC588" s="167"/>
      <c r="BD588" s="167"/>
      <c r="BE588" s="167"/>
      <c r="BF588" s="167"/>
      <c r="BG588" s="167"/>
      <c r="BH588" s="167"/>
      <c r="BI588" s="167"/>
    </row>
    <row r="589" ht="14.25" customHeight="1">
      <c r="M589" s="178"/>
      <c r="N589" s="178"/>
      <c r="O589" s="178"/>
      <c r="X589" s="292"/>
      <c r="Y589" s="293"/>
      <c r="Z589" s="293"/>
      <c r="AA589" s="293"/>
      <c r="AB589" s="293"/>
      <c r="AC589" s="293"/>
      <c r="AD589" s="293"/>
      <c r="AE589" s="293"/>
      <c r="AF589" s="293"/>
      <c r="AG589" s="293"/>
      <c r="AH589" s="293"/>
      <c r="AI589" s="293"/>
      <c r="AJ589" s="293"/>
      <c r="AK589" s="293"/>
      <c r="AL589" s="293"/>
      <c r="AM589" s="293"/>
      <c r="AN589" s="293"/>
      <c r="AO589" s="730"/>
      <c r="AP589" s="293"/>
      <c r="AQ589" s="293"/>
      <c r="AR589" s="293"/>
      <c r="AS589" s="293"/>
      <c r="AT589" s="293"/>
      <c r="AU589" s="167"/>
      <c r="AV589" s="167"/>
      <c r="AW589" s="167"/>
      <c r="AX589" s="167"/>
      <c r="AY589" s="167"/>
      <c r="AZ589" s="167"/>
      <c r="BA589" s="167"/>
      <c r="BB589" s="167"/>
      <c r="BC589" s="167"/>
      <c r="BD589" s="167"/>
      <c r="BE589" s="167"/>
      <c r="BF589" s="167"/>
      <c r="BG589" s="167"/>
      <c r="BH589" s="167"/>
      <c r="BI589" s="167"/>
    </row>
    <row r="590" ht="14.25" customHeight="1">
      <c r="M590" s="178"/>
      <c r="N590" s="178"/>
      <c r="O590" s="178"/>
      <c r="X590" s="292"/>
      <c r="Y590" s="293"/>
      <c r="Z590" s="293"/>
      <c r="AA590" s="293"/>
      <c r="AB590" s="293"/>
      <c r="AC590" s="293"/>
      <c r="AD590" s="293"/>
      <c r="AE590" s="293"/>
      <c r="AF590" s="293"/>
      <c r="AG590" s="293"/>
      <c r="AH590" s="293"/>
      <c r="AI590" s="293"/>
      <c r="AJ590" s="293"/>
      <c r="AK590" s="293"/>
      <c r="AL590" s="293"/>
      <c r="AM590" s="293"/>
      <c r="AN590" s="293"/>
      <c r="AO590" s="730"/>
      <c r="AP590" s="293"/>
      <c r="AQ590" s="293"/>
      <c r="AR590" s="293"/>
      <c r="AS590" s="293"/>
      <c r="AT590" s="293"/>
      <c r="AU590" s="167"/>
      <c r="AV590" s="167"/>
      <c r="AW590" s="167"/>
      <c r="AX590" s="167"/>
      <c r="AY590" s="167"/>
      <c r="AZ590" s="167"/>
      <c r="BA590" s="167"/>
      <c r="BB590" s="167"/>
      <c r="BC590" s="167"/>
      <c r="BD590" s="167"/>
      <c r="BE590" s="167"/>
      <c r="BF590" s="167"/>
      <c r="BG590" s="167"/>
      <c r="BH590" s="167"/>
      <c r="BI590" s="167"/>
    </row>
    <row r="591" ht="14.25" customHeight="1">
      <c r="M591" s="178"/>
      <c r="N591" s="178"/>
      <c r="O591" s="178"/>
      <c r="X591" s="292"/>
      <c r="Y591" s="293"/>
      <c r="Z591" s="293"/>
      <c r="AA591" s="293"/>
      <c r="AB591" s="293"/>
      <c r="AC591" s="293"/>
      <c r="AD591" s="293"/>
      <c r="AE591" s="293"/>
      <c r="AF591" s="293"/>
      <c r="AG591" s="293"/>
      <c r="AH591" s="293"/>
      <c r="AI591" s="293"/>
      <c r="AJ591" s="293"/>
      <c r="AK591" s="293"/>
      <c r="AL591" s="293"/>
      <c r="AM591" s="293"/>
      <c r="AN591" s="293"/>
      <c r="AO591" s="730"/>
      <c r="AP591" s="293"/>
      <c r="AQ591" s="293"/>
      <c r="AR591" s="293"/>
      <c r="AS591" s="293"/>
      <c r="AT591" s="293"/>
      <c r="AU591" s="167"/>
      <c r="AV591" s="167"/>
      <c r="AW591" s="167"/>
      <c r="AX591" s="167"/>
      <c r="AY591" s="167"/>
      <c r="AZ591" s="167"/>
      <c r="BA591" s="167"/>
      <c r="BB591" s="167"/>
      <c r="BC591" s="167"/>
      <c r="BD591" s="167"/>
      <c r="BE591" s="167"/>
      <c r="BF591" s="167"/>
      <c r="BG591" s="167"/>
      <c r="BH591" s="167"/>
      <c r="BI591" s="167"/>
    </row>
    <row r="592" ht="14.25" customHeight="1">
      <c r="M592" s="178"/>
      <c r="N592" s="178"/>
      <c r="O592" s="178"/>
      <c r="X592" s="292"/>
      <c r="Y592" s="293"/>
      <c r="Z592" s="293"/>
      <c r="AA592" s="293"/>
      <c r="AB592" s="293"/>
      <c r="AC592" s="293"/>
      <c r="AD592" s="293"/>
      <c r="AE592" s="293"/>
      <c r="AF592" s="293"/>
      <c r="AG592" s="293"/>
      <c r="AH592" s="293"/>
      <c r="AI592" s="293"/>
      <c r="AJ592" s="293"/>
      <c r="AK592" s="293"/>
      <c r="AL592" s="293"/>
      <c r="AM592" s="293"/>
      <c r="AN592" s="293"/>
      <c r="AO592" s="730"/>
      <c r="AP592" s="293"/>
      <c r="AQ592" s="293"/>
      <c r="AR592" s="293"/>
      <c r="AS592" s="293"/>
      <c r="AT592" s="293"/>
      <c r="AU592" s="167"/>
      <c r="AV592" s="167"/>
      <c r="AW592" s="167"/>
      <c r="AX592" s="167"/>
      <c r="AY592" s="167"/>
      <c r="AZ592" s="167"/>
      <c r="BA592" s="167"/>
      <c r="BB592" s="167"/>
      <c r="BC592" s="167"/>
      <c r="BD592" s="167"/>
      <c r="BE592" s="167"/>
      <c r="BF592" s="167"/>
      <c r="BG592" s="167"/>
      <c r="BH592" s="167"/>
      <c r="BI592" s="167"/>
    </row>
    <row r="593" ht="14.25" customHeight="1">
      <c r="M593" s="178"/>
      <c r="N593" s="178"/>
      <c r="O593" s="178"/>
      <c r="X593" s="292"/>
      <c r="Y593" s="293"/>
      <c r="Z593" s="293"/>
      <c r="AA593" s="293"/>
      <c r="AB593" s="293"/>
      <c r="AC593" s="293"/>
      <c r="AD593" s="293"/>
      <c r="AE593" s="293"/>
      <c r="AF593" s="293"/>
      <c r="AG593" s="293"/>
      <c r="AH593" s="293"/>
      <c r="AI593" s="293"/>
      <c r="AJ593" s="293"/>
      <c r="AK593" s="293"/>
      <c r="AL593" s="293"/>
      <c r="AM593" s="293"/>
      <c r="AN593" s="293"/>
      <c r="AO593" s="730"/>
      <c r="AP593" s="293"/>
      <c r="AQ593" s="293"/>
      <c r="AR593" s="293"/>
      <c r="AS593" s="293"/>
      <c r="AT593" s="293"/>
      <c r="AU593" s="167"/>
      <c r="AV593" s="167"/>
      <c r="AW593" s="167"/>
      <c r="AX593" s="167"/>
      <c r="AY593" s="167"/>
      <c r="AZ593" s="167"/>
      <c r="BA593" s="167"/>
      <c r="BB593" s="167"/>
      <c r="BC593" s="167"/>
      <c r="BD593" s="167"/>
      <c r="BE593" s="167"/>
      <c r="BF593" s="167"/>
      <c r="BG593" s="167"/>
      <c r="BH593" s="167"/>
      <c r="BI593" s="167"/>
    </row>
    <row r="594" ht="14.25" customHeight="1">
      <c r="M594" s="178"/>
      <c r="N594" s="178"/>
      <c r="O594" s="178"/>
      <c r="X594" s="292"/>
      <c r="Y594" s="293"/>
      <c r="Z594" s="293"/>
      <c r="AA594" s="293"/>
      <c r="AB594" s="293"/>
      <c r="AC594" s="293"/>
      <c r="AD594" s="293"/>
      <c r="AE594" s="293"/>
      <c r="AF594" s="293"/>
      <c r="AG594" s="293"/>
      <c r="AH594" s="293"/>
      <c r="AI594" s="293"/>
      <c r="AJ594" s="293"/>
      <c r="AK594" s="293"/>
      <c r="AL594" s="293"/>
      <c r="AM594" s="293"/>
      <c r="AN594" s="293"/>
      <c r="AO594" s="730"/>
      <c r="AP594" s="293"/>
      <c r="AQ594" s="293"/>
      <c r="AR594" s="293"/>
      <c r="AS594" s="293"/>
      <c r="AT594" s="293"/>
      <c r="AU594" s="167"/>
      <c r="AV594" s="167"/>
      <c r="AW594" s="167"/>
      <c r="AX594" s="167"/>
      <c r="AY594" s="167"/>
      <c r="AZ594" s="167"/>
      <c r="BA594" s="167"/>
      <c r="BB594" s="167"/>
      <c r="BC594" s="167"/>
      <c r="BD594" s="167"/>
      <c r="BE594" s="167"/>
      <c r="BF594" s="167"/>
      <c r="BG594" s="167"/>
      <c r="BH594" s="167"/>
      <c r="BI594" s="167"/>
    </row>
    <row r="595" ht="14.25" customHeight="1">
      <c r="M595" s="178"/>
      <c r="N595" s="178"/>
      <c r="O595" s="178"/>
      <c r="X595" s="292"/>
      <c r="Y595" s="293"/>
      <c r="Z595" s="293"/>
      <c r="AA595" s="293"/>
      <c r="AB595" s="293"/>
      <c r="AC595" s="293"/>
      <c r="AD595" s="293"/>
      <c r="AE595" s="293"/>
      <c r="AF595" s="293"/>
      <c r="AG595" s="293"/>
      <c r="AH595" s="293"/>
      <c r="AI595" s="293"/>
      <c r="AJ595" s="293"/>
      <c r="AK595" s="293"/>
      <c r="AL595" s="293"/>
      <c r="AM595" s="293"/>
      <c r="AN595" s="293"/>
      <c r="AO595" s="730"/>
      <c r="AP595" s="293"/>
      <c r="AQ595" s="293"/>
      <c r="AR595" s="293"/>
      <c r="AS595" s="293"/>
      <c r="AT595" s="293"/>
      <c r="AU595" s="167"/>
      <c r="AV595" s="167"/>
      <c r="AW595" s="167"/>
      <c r="AX595" s="167"/>
      <c r="AY595" s="167"/>
      <c r="AZ595" s="167"/>
      <c r="BA595" s="167"/>
      <c r="BB595" s="167"/>
      <c r="BC595" s="167"/>
      <c r="BD595" s="167"/>
      <c r="BE595" s="167"/>
      <c r="BF595" s="167"/>
      <c r="BG595" s="167"/>
      <c r="BH595" s="167"/>
      <c r="BI595" s="167"/>
    </row>
    <row r="596" ht="14.25" customHeight="1">
      <c r="M596" s="178"/>
      <c r="N596" s="178"/>
      <c r="O596" s="178"/>
      <c r="X596" s="292"/>
      <c r="Y596" s="293"/>
      <c r="Z596" s="293"/>
      <c r="AA596" s="293"/>
      <c r="AB596" s="293"/>
      <c r="AC596" s="293"/>
      <c r="AD596" s="293"/>
      <c r="AE596" s="293"/>
      <c r="AF596" s="293"/>
      <c r="AG596" s="293"/>
      <c r="AH596" s="293"/>
      <c r="AI596" s="293"/>
      <c r="AJ596" s="293"/>
      <c r="AK596" s="293"/>
      <c r="AL596" s="293"/>
      <c r="AM596" s="293"/>
      <c r="AN596" s="293"/>
      <c r="AO596" s="730"/>
      <c r="AP596" s="293"/>
      <c r="AQ596" s="293"/>
      <c r="AR596" s="293"/>
      <c r="AS596" s="293"/>
      <c r="AT596" s="293"/>
      <c r="AU596" s="167"/>
      <c r="AV596" s="167"/>
      <c r="AW596" s="167"/>
      <c r="AX596" s="167"/>
      <c r="AY596" s="167"/>
      <c r="AZ596" s="167"/>
      <c r="BA596" s="167"/>
      <c r="BB596" s="167"/>
      <c r="BC596" s="167"/>
      <c r="BD596" s="167"/>
      <c r="BE596" s="167"/>
      <c r="BF596" s="167"/>
      <c r="BG596" s="167"/>
      <c r="BH596" s="167"/>
      <c r="BI596" s="167"/>
    </row>
    <row r="597" ht="14.25" customHeight="1">
      <c r="M597" s="178"/>
      <c r="N597" s="178"/>
      <c r="O597" s="178"/>
      <c r="X597" s="292"/>
      <c r="Y597" s="293"/>
      <c r="Z597" s="293"/>
      <c r="AA597" s="293"/>
      <c r="AB597" s="293"/>
      <c r="AC597" s="293"/>
      <c r="AD597" s="293"/>
      <c r="AE597" s="293"/>
      <c r="AF597" s="293"/>
      <c r="AG597" s="293"/>
      <c r="AH597" s="293"/>
      <c r="AI597" s="293"/>
      <c r="AJ597" s="293"/>
      <c r="AK597" s="293"/>
      <c r="AL597" s="293"/>
      <c r="AM597" s="293"/>
      <c r="AN597" s="293"/>
      <c r="AO597" s="730"/>
      <c r="AP597" s="293"/>
      <c r="AQ597" s="293"/>
      <c r="AR597" s="293"/>
      <c r="AS597" s="293"/>
      <c r="AT597" s="293"/>
      <c r="AU597" s="167"/>
      <c r="AV597" s="167"/>
      <c r="AW597" s="167"/>
      <c r="AX597" s="167"/>
      <c r="AY597" s="167"/>
      <c r="AZ597" s="167"/>
      <c r="BA597" s="167"/>
      <c r="BB597" s="167"/>
      <c r="BC597" s="167"/>
      <c r="BD597" s="167"/>
      <c r="BE597" s="167"/>
      <c r="BF597" s="167"/>
      <c r="BG597" s="167"/>
      <c r="BH597" s="167"/>
      <c r="BI597" s="167"/>
    </row>
    <row r="598" ht="14.25" customHeight="1">
      <c r="M598" s="178"/>
      <c r="N598" s="178"/>
      <c r="O598" s="178"/>
      <c r="X598" s="292"/>
      <c r="Y598" s="293"/>
      <c r="Z598" s="293"/>
      <c r="AA598" s="293"/>
      <c r="AB598" s="293"/>
      <c r="AC598" s="293"/>
      <c r="AD598" s="293"/>
      <c r="AE598" s="293"/>
      <c r="AF598" s="293"/>
      <c r="AG598" s="293"/>
      <c r="AH598" s="293"/>
      <c r="AI598" s="293"/>
      <c r="AJ598" s="293"/>
      <c r="AK598" s="293"/>
      <c r="AL598" s="293"/>
      <c r="AM598" s="293"/>
      <c r="AN598" s="293"/>
      <c r="AO598" s="730"/>
      <c r="AP598" s="293"/>
      <c r="AQ598" s="293"/>
      <c r="AR598" s="293"/>
      <c r="AS598" s="293"/>
      <c r="AT598" s="293"/>
      <c r="AU598" s="167"/>
      <c r="AV598" s="167"/>
      <c r="AW598" s="167"/>
      <c r="AX598" s="167"/>
      <c r="AY598" s="167"/>
      <c r="AZ598" s="167"/>
      <c r="BA598" s="167"/>
      <c r="BB598" s="167"/>
      <c r="BC598" s="167"/>
      <c r="BD598" s="167"/>
      <c r="BE598" s="167"/>
      <c r="BF598" s="167"/>
      <c r="BG598" s="167"/>
      <c r="BH598" s="167"/>
      <c r="BI598" s="167"/>
    </row>
    <row r="599" ht="14.25" customHeight="1">
      <c r="M599" s="178"/>
      <c r="N599" s="178"/>
      <c r="O599" s="178"/>
      <c r="X599" s="292"/>
      <c r="Y599" s="293"/>
      <c r="Z599" s="293"/>
      <c r="AA599" s="293"/>
      <c r="AB599" s="293"/>
      <c r="AC599" s="293"/>
      <c r="AD599" s="293"/>
      <c r="AE599" s="293"/>
      <c r="AF599" s="293"/>
      <c r="AG599" s="293"/>
      <c r="AH599" s="293"/>
      <c r="AI599" s="293"/>
      <c r="AJ599" s="293"/>
      <c r="AK599" s="293"/>
      <c r="AL599" s="293"/>
      <c r="AM599" s="293"/>
      <c r="AN599" s="293"/>
      <c r="AO599" s="730"/>
      <c r="AP599" s="293"/>
      <c r="AQ599" s="293"/>
      <c r="AR599" s="293"/>
      <c r="AS599" s="293"/>
      <c r="AT599" s="293"/>
      <c r="AU599" s="167"/>
      <c r="AV599" s="167"/>
      <c r="AW599" s="167"/>
      <c r="AX599" s="167"/>
      <c r="AY599" s="167"/>
      <c r="AZ599" s="167"/>
      <c r="BA599" s="167"/>
      <c r="BB599" s="167"/>
      <c r="BC599" s="167"/>
      <c r="BD599" s="167"/>
      <c r="BE599" s="167"/>
      <c r="BF599" s="167"/>
      <c r="BG599" s="167"/>
      <c r="BH599" s="167"/>
      <c r="BI599" s="167"/>
    </row>
    <row r="600" ht="14.25" customHeight="1">
      <c r="M600" s="178"/>
      <c r="N600" s="178"/>
      <c r="O600" s="178"/>
      <c r="X600" s="292"/>
      <c r="Y600" s="293"/>
      <c r="Z600" s="293"/>
      <c r="AA600" s="293"/>
      <c r="AB600" s="293"/>
      <c r="AC600" s="293"/>
      <c r="AD600" s="293"/>
      <c r="AE600" s="293"/>
      <c r="AF600" s="293"/>
      <c r="AG600" s="293"/>
      <c r="AH600" s="293"/>
      <c r="AI600" s="293"/>
      <c r="AJ600" s="293"/>
      <c r="AK600" s="293"/>
      <c r="AL600" s="293"/>
      <c r="AM600" s="293"/>
      <c r="AN600" s="293"/>
      <c r="AO600" s="730"/>
      <c r="AP600" s="293"/>
      <c r="AQ600" s="293"/>
      <c r="AR600" s="293"/>
      <c r="AS600" s="293"/>
      <c r="AT600" s="293"/>
      <c r="AU600" s="167"/>
      <c r="AV600" s="167"/>
      <c r="AW600" s="167"/>
      <c r="AX600" s="167"/>
      <c r="AY600" s="167"/>
      <c r="AZ600" s="167"/>
      <c r="BA600" s="167"/>
      <c r="BB600" s="167"/>
      <c r="BC600" s="167"/>
      <c r="BD600" s="167"/>
      <c r="BE600" s="167"/>
      <c r="BF600" s="167"/>
      <c r="BG600" s="167"/>
      <c r="BH600" s="167"/>
      <c r="BI600" s="167"/>
    </row>
    <row r="601" ht="14.25" customHeight="1">
      <c r="M601" s="178"/>
      <c r="N601" s="178"/>
      <c r="O601" s="178"/>
      <c r="X601" s="292"/>
      <c r="Y601" s="293"/>
      <c r="Z601" s="293"/>
      <c r="AA601" s="293"/>
      <c r="AB601" s="293"/>
      <c r="AC601" s="293"/>
      <c r="AD601" s="293"/>
      <c r="AE601" s="293"/>
      <c r="AF601" s="293"/>
      <c r="AG601" s="293"/>
      <c r="AH601" s="293"/>
      <c r="AI601" s="293"/>
      <c r="AJ601" s="293"/>
      <c r="AK601" s="293"/>
      <c r="AL601" s="293"/>
      <c r="AM601" s="293"/>
      <c r="AN601" s="293"/>
      <c r="AO601" s="730"/>
      <c r="AP601" s="293"/>
      <c r="AQ601" s="293"/>
      <c r="AR601" s="293"/>
      <c r="AS601" s="293"/>
      <c r="AT601" s="293"/>
      <c r="AU601" s="167"/>
      <c r="AV601" s="167"/>
      <c r="AW601" s="167"/>
      <c r="AX601" s="167"/>
      <c r="AY601" s="167"/>
      <c r="AZ601" s="167"/>
      <c r="BA601" s="167"/>
      <c r="BB601" s="167"/>
      <c r="BC601" s="167"/>
      <c r="BD601" s="167"/>
      <c r="BE601" s="167"/>
      <c r="BF601" s="167"/>
      <c r="BG601" s="167"/>
      <c r="BH601" s="167"/>
      <c r="BI601" s="167"/>
    </row>
    <row r="602" ht="14.25" customHeight="1">
      <c r="M602" s="178"/>
      <c r="N602" s="178"/>
      <c r="O602" s="178"/>
      <c r="X602" s="292"/>
      <c r="Y602" s="293"/>
      <c r="Z602" s="293"/>
      <c r="AA602" s="293"/>
      <c r="AB602" s="293"/>
      <c r="AC602" s="293"/>
      <c r="AD602" s="293"/>
      <c r="AE602" s="293"/>
      <c r="AF602" s="293"/>
      <c r="AG602" s="293"/>
      <c r="AH602" s="293"/>
      <c r="AI602" s="293"/>
      <c r="AJ602" s="293"/>
      <c r="AK602" s="293"/>
      <c r="AL602" s="293"/>
      <c r="AM602" s="293"/>
      <c r="AN602" s="293"/>
      <c r="AO602" s="730"/>
      <c r="AP602" s="293"/>
      <c r="AQ602" s="293"/>
      <c r="AR602" s="293"/>
      <c r="AS602" s="293"/>
      <c r="AT602" s="293"/>
      <c r="AU602" s="167"/>
      <c r="AV602" s="167"/>
      <c r="AW602" s="167"/>
      <c r="AX602" s="167"/>
      <c r="AY602" s="167"/>
      <c r="AZ602" s="167"/>
      <c r="BA602" s="167"/>
      <c r="BB602" s="167"/>
      <c r="BC602" s="167"/>
      <c r="BD602" s="167"/>
      <c r="BE602" s="167"/>
      <c r="BF602" s="167"/>
      <c r="BG602" s="167"/>
      <c r="BH602" s="167"/>
      <c r="BI602" s="167"/>
    </row>
    <row r="603" ht="14.25" customHeight="1">
      <c r="M603" s="178"/>
      <c r="N603" s="178"/>
      <c r="O603" s="178"/>
      <c r="X603" s="292"/>
      <c r="Y603" s="293"/>
      <c r="Z603" s="293"/>
      <c r="AA603" s="293"/>
      <c r="AB603" s="293"/>
      <c r="AC603" s="293"/>
      <c r="AD603" s="293"/>
      <c r="AE603" s="293"/>
      <c r="AF603" s="293"/>
      <c r="AG603" s="293"/>
      <c r="AH603" s="293"/>
      <c r="AI603" s="293"/>
      <c r="AJ603" s="293"/>
      <c r="AK603" s="293"/>
      <c r="AL603" s="293"/>
      <c r="AM603" s="293"/>
      <c r="AN603" s="293"/>
      <c r="AO603" s="730"/>
      <c r="AP603" s="293"/>
      <c r="AQ603" s="293"/>
      <c r="AR603" s="293"/>
      <c r="AS603" s="293"/>
      <c r="AT603" s="293"/>
      <c r="AU603" s="167"/>
      <c r="AV603" s="167"/>
      <c r="AW603" s="167"/>
      <c r="AX603" s="167"/>
      <c r="AY603" s="167"/>
      <c r="AZ603" s="167"/>
      <c r="BA603" s="167"/>
      <c r="BB603" s="167"/>
      <c r="BC603" s="167"/>
      <c r="BD603" s="167"/>
      <c r="BE603" s="167"/>
      <c r="BF603" s="167"/>
      <c r="BG603" s="167"/>
      <c r="BH603" s="167"/>
      <c r="BI603" s="167"/>
    </row>
    <row r="604" ht="14.25" customHeight="1">
      <c r="M604" s="178"/>
      <c r="N604" s="178"/>
      <c r="O604" s="178"/>
      <c r="X604" s="292"/>
      <c r="Y604" s="293"/>
      <c r="Z604" s="293"/>
      <c r="AA604" s="293"/>
      <c r="AB604" s="293"/>
      <c r="AC604" s="293"/>
      <c r="AD604" s="293"/>
      <c r="AE604" s="293"/>
      <c r="AF604" s="293"/>
      <c r="AG604" s="293"/>
      <c r="AH604" s="293"/>
      <c r="AI604" s="293"/>
      <c r="AJ604" s="293"/>
      <c r="AK604" s="293"/>
      <c r="AL604" s="293"/>
      <c r="AM604" s="293"/>
      <c r="AN604" s="293"/>
      <c r="AO604" s="730"/>
      <c r="AP604" s="293"/>
      <c r="AQ604" s="293"/>
      <c r="AR604" s="293"/>
      <c r="AS604" s="293"/>
      <c r="AT604" s="293"/>
      <c r="AU604" s="167"/>
      <c r="AV604" s="167"/>
      <c r="AW604" s="167"/>
      <c r="AX604" s="167"/>
      <c r="AY604" s="167"/>
      <c r="AZ604" s="167"/>
      <c r="BA604" s="167"/>
      <c r="BB604" s="167"/>
      <c r="BC604" s="167"/>
      <c r="BD604" s="167"/>
      <c r="BE604" s="167"/>
      <c r="BF604" s="167"/>
      <c r="BG604" s="167"/>
      <c r="BH604" s="167"/>
      <c r="BI604" s="167"/>
    </row>
    <row r="605" ht="14.25" customHeight="1">
      <c r="M605" s="178"/>
      <c r="N605" s="178"/>
      <c r="O605" s="178"/>
      <c r="X605" s="292"/>
      <c r="Y605" s="293"/>
      <c r="Z605" s="293"/>
      <c r="AA605" s="293"/>
      <c r="AB605" s="293"/>
      <c r="AC605" s="293"/>
      <c r="AD605" s="293"/>
      <c r="AE605" s="293"/>
      <c r="AF605" s="293"/>
      <c r="AG605" s="293"/>
      <c r="AH605" s="293"/>
      <c r="AI605" s="293"/>
      <c r="AJ605" s="293"/>
      <c r="AK605" s="293"/>
      <c r="AL605" s="293"/>
      <c r="AM605" s="293"/>
      <c r="AN605" s="293"/>
      <c r="AO605" s="730"/>
      <c r="AP605" s="293"/>
      <c r="AQ605" s="293"/>
      <c r="AR605" s="293"/>
      <c r="AS605" s="293"/>
      <c r="AT605" s="293"/>
      <c r="AU605" s="167"/>
      <c r="AV605" s="167"/>
      <c r="AW605" s="167"/>
      <c r="AX605" s="167"/>
      <c r="AY605" s="167"/>
      <c r="AZ605" s="167"/>
      <c r="BA605" s="167"/>
      <c r="BB605" s="167"/>
      <c r="BC605" s="167"/>
      <c r="BD605" s="167"/>
      <c r="BE605" s="167"/>
      <c r="BF605" s="167"/>
      <c r="BG605" s="167"/>
      <c r="BH605" s="167"/>
      <c r="BI605" s="167"/>
    </row>
    <row r="606" ht="14.25" customHeight="1">
      <c r="M606" s="178"/>
      <c r="N606" s="178"/>
      <c r="O606" s="178"/>
      <c r="X606" s="292"/>
      <c r="Y606" s="293"/>
      <c r="Z606" s="293"/>
      <c r="AA606" s="293"/>
      <c r="AB606" s="293"/>
      <c r="AC606" s="293"/>
      <c r="AD606" s="293"/>
      <c r="AE606" s="293"/>
      <c r="AF606" s="293"/>
      <c r="AG606" s="293"/>
      <c r="AH606" s="293"/>
      <c r="AI606" s="293"/>
      <c r="AJ606" s="293"/>
      <c r="AK606" s="293"/>
      <c r="AL606" s="293"/>
      <c r="AM606" s="293"/>
      <c r="AN606" s="293"/>
      <c r="AO606" s="730"/>
      <c r="AP606" s="293"/>
      <c r="AQ606" s="293"/>
      <c r="AR606" s="293"/>
      <c r="AS606" s="293"/>
      <c r="AT606" s="293"/>
      <c r="AU606" s="167"/>
      <c r="AV606" s="167"/>
      <c r="AW606" s="167"/>
      <c r="AX606" s="167"/>
      <c r="AY606" s="167"/>
      <c r="AZ606" s="167"/>
      <c r="BA606" s="167"/>
      <c r="BB606" s="167"/>
      <c r="BC606" s="167"/>
      <c r="BD606" s="167"/>
      <c r="BE606" s="167"/>
      <c r="BF606" s="167"/>
      <c r="BG606" s="167"/>
      <c r="BH606" s="167"/>
      <c r="BI606" s="167"/>
    </row>
    <row r="607" ht="14.25" customHeight="1">
      <c r="M607" s="178"/>
      <c r="N607" s="178"/>
      <c r="O607" s="178"/>
      <c r="X607" s="292"/>
      <c r="Y607" s="293"/>
      <c r="Z607" s="293"/>
      <c r="AA607" s="293"/>
      <c r="AB607" s="293"/>
      <c r="AC607" s="293"/>
      <c r="AD607" s="293"/>
      <c r="AE607" s="293"/>
      <c r="AF607" s="293"/>
      <c r="AG607" s="293"/>
      <c r="AH607" s="293"/>
      <c r="AI607" s="293"/>
      <c r="AJ607" s="293"/>
      <c r="AK607" s="293"/>
      <c r="AL607" s="293"/>
      <c r="AM607" s="293"/>
      <c r="AN607" s="293"/>
      <c r="AO607" s="730"/>
      <c r="AP607" s="293"/>
      <c r="AQ607" s="293"/>
      <c r="AR607" s="293"/>
      <c r="AS607" s="293"/>
      <c r="AT607" s="293"/>
      <c r="AU607" s="167"/>
      <c r="AV607" s="167"/>
      <c r="AW607" s="167"/>
      <c r="AX607" s="167"/>
      <c r="AY607" s="167"/>
      <c r="AZ607" s="167"/>
      <c r="BA607" s="167"/>
      <c r="BB607" s="167"/>
      <c r="BC607" s="167"/>
      <c r="BD607" s="167"/>
      <c r="BE607" s="167"/>
      <c r="BF607" s="167"/>
      <c r="BG607" s="167"/>
      <c r="BH607" s="167"/>
      <c r="BI607" s="167"/>
    </row>
    <row r="608" ht="14.25" customHeight="1">
      <c r="M608" s="178"/>
      <c r="N608" s="178"/>
      <c r="O608" s="178"/>
      <c r="X608" s="292"/>
      <c r="Y608" s="293"/>
      <c r="Z608" s="293"/>
      <c r="AA608" s="293"/>
      <c r="AB608" s="293"/>
      <c r="AC608" s="293"/>
      <c r="AD608" s="293"/>
      <c r="AE608" s="293"/>
      <c r="AF608" s="293"/>
      <c r="AG608" s="293"/>
      <c r="AH608" s="293"/>
      <c r="AI608" s="293"/>
      <c r="AJ608" s="293"/>
      <c r="AK608" s="293"/>
      <c r="AL608" s="293"/>
      <c r="AM608" s="293"/>
      <c r="AN608" s="293"/>
      <c r="AO608" s="730"/>
      <c r="AP608" s="293"/>
      <c r="AQ608" s="293"/>
      <c r="AR608" s="293"/>
      <c r="AS608" s="293"/>
      <c r="AT608" s="293"/>
      <c r="AU608" s="167"/>
      <c r="AV608" s="167"/>
      <c r="AW608" s="167"/>
      <c r="AX608" s="167"/>
      <c r="AY608" s="167"/>
      <c r="AZ608" s="167"/>
      <c r="BA608" s="167"/>
      <c r="BB608" s="167"/>
      <c r="BC608" s="167"/>
      <c r="BD608" s="167"/>
      <c r="BE608" s="167"/>
      <c r="BF608" s="167"/>
      <c r="BG608" s="167"/>
      <c r="BH608" s="167"/>
      <c r="BI608" s="167"/>
    </row>
    <row r="609" ht="14.25" customHeight="1">
      <c r="M609" s="178"/>
      <c r="N609" s="178"/>
      <c r="O609" s="178"/>
      <c r="X609" s="292"/>
      <c r="Y609" s="293"/>
      <c r="Z609" s="293"/>
      <c r="AA609" s="293"/>
      <c r="AB609" s="293"/>
      <c r="AC609" s="293"/>
      <c r="AD609" s="293"/>
      <c r="AE609" s="293"/>
      <c r="AF609" s="293"/>
      <c r="AG609" s="293"/>
      <c r="AH609" s="293"/>
      <c r="AI609" s="293"/>
      <c r="AJ609" s="293"/>
      <c r="AK609" s="293"/>
      <c r="AL609" s="293"/>
      <c r="AM609" s="293"/>
      <c r="AN609" s="293"/>
      <c r="AO609" s="730"/>
      <c r="AP609" s="293"/>
      <c r="AQ609" s="293"/>
      <c r="AR609" s="293"/>
      <c r="AS609" s="293"/>
      <c r="AT609" s="293"/>
      <c r="AU609" s="167"/>
      <c r="AV609" s="167"/>
      <c r="AW609" s="167"/>
      <c r="AX609" s="167"/>
      <c r="AY609" s="167"/>
      <c r="AZ609" s="167"/>
      <c r="BA609" s="167"/>
      <c r="BB609" s="167"/>
      <c r="BC609" s="167"/>
      <c r="BD609" s="167"/>
      <c r="BE609" s="167"/>
      <c r="BF609" s="167"/>
      <c r="BG609" s="167"/>
      <c r="BH609" s="167"/>
      <c r="BI609" s="167"/>
    </row>
    <row r="610" ht="14.25" customHeight="1">
      <c r="M610" s="178"/>
      <c r="N610" s="178"/>
      <c r="O610" s="178"/>
      <c r="X610" s="292"/>
      <c r="Y610" s="293"/>
      <c r="Z610" s="293"/>
      <c r="AA610" s="293"/>
      <c r="AB610" s="293"/>
      <c r="AC610" s="293"/>
      <c r="AD610" s="293"/>
      <c r="AE610" s="293"/>
      <c r="AF610" s="293"/>
      <c r="AG610" s="293"/>
      <c r="AH610" s="293"/>
      <c r="AI610" s="293"/>
      <c r="AJ610" s="293"/>
      <c r="AK610" s="293"/>
      <c r="AL610" s="293"/>
      <c r="AM610" s="293"/>
      <c r="AN610" s="293"/>
      <c r="AO610" s="730"/>
      <c r="AP610" s="293"/>
      <c r="AQ610" s="293"/>
      <c r="AR610" s="293"/>
      <c r="AS610" s="293"/>
      <c r="AT610" s="293"/>
      <c r="AU610" s="167"/>
      <c r="AV610" s="167"/>
      <c r="AW610" s="167"/>
      <c r="AX610" s="167"/>
      <c r="AY610" s="167"/>
      <c r="AZ610" s="167"/>
      <c r="BA610" s="167"/>
      <c r="BB610" s="167"/>
      <c r="BC610" s="167"/>
      <c r="BD610" s="167"/>
      <c r="BE610" s="167"/>
      <c r="BF610" s="167"/>
      <c r="BG610" s="167"/>
      <c r="BH610" s="167"/>
      <c r="BI610" s="167"/>
    </row>
    <row r="611" ht="14.25" customHeight="1">
      <c r="M611" s="178"/>
      <c r="N611" s="178"/>
      <c r="O611" s="178"/>
      <c r="X611" s="292"/>
      <c r="Y611" s="293"/>
      <c r="Z611" s="293"/>
      <c r="AA611" s="293"/>
      <c r="AB611" s="293"/>
      <c r="AC611" s="293"/>
      <c r="AD611" s="293"/>
      <c r="AE611" s="293"/>
      <c r="AF611" s="293"/>
      <c r="AG611" s="293"/>
      <c r="AH611" s="293"/>
      <c r="AI611" s="293"/>
      <c r="AJ611" s="293"/>
      <c r="AK611" s="293"/>
      <c r="AL611" s="293"/>
      <c r="AM611" s="293"/>
      <c r="AN611" s="293"/>
      <c r="AO611" s="730"/>
      <c r="AP611" s="293"/>
      <c r="AQ611" s="293"/>
      <c r="AR611" s="293"/>
      <c r="AS611" s="293"/>
      <c r="AT611" s="293"/>
      <c r="AU611" s="167"/>
      <c r="AV611" s="167"/>
      <c r="AW611" s="167"/>
      <c r="AX611" s="167"/>
      <c r="AY611" s="167"/>
      <c r="AZ611" s="167"/>
      <c r="BA611" s="167"/>
      <c r="BB611" s="167"/>
      <c r="BC611" s="167"/>
      <c r="BD611" s="167"/>
      <c r="BE611" s="167"/>
      <c r="BF611" s="167"/>
      <c r="BG611" s="167"/>
      <c r="BH611" s="167"/>
      <c r="BI611" s="167"/>
    </row>
    <row r="612" ht="14.25" customHeight="1">
      <c r="M612" s="178"/>
      <c r="N612" s="178"/>
      <c r="O612" s="178"/>
      <c r="X612" s="292"/>
      <c r="Y612" s="293"/>
      <c r="Z612" s="293"/>
      <c r="AA612" s="293"/>
      <c r="AB612" s="293"/>
      <c r="AC612" s="293"/>
      <c r="AD612" s="293"/>
      <c r="AE612" s="293"/>
      <c r="AF612" s="293"/>
      <c r="AG612" s="293"/>
      <c r="AH612" s="293"/>
      <c r="AI612" s="293"/>
      <c r="AJ612" s="293"/>
      <c r="AK612" s="293"/>
      <c r="AL612" s="293"/>
      <c r="AM612" s="293"/>
      <c r="AN612" s="293"/>
      <c r="AO612" s="730"/>
      <c r="AP612" s="293"/>
      <c r="AQ612" s="293"/>
      <c r="AR612" s="293"/>
      <c r="AS612" s="293"/>
      <c r="AT612" s="293"/>
      <c r="AU612" s="167"/>
      <c r="AV612" s="167"/>
      <c r="AW612" s="167"/>
      <c r="AX612" s="167"/>
      <c r="AY612" s="167"/>
      <c r="AZ612" s="167"/>
      <c r="BA612" s="167"/>
      <c r="BB612" s="167"/>
      <c r="BC612" s="167"/>
      <c r="BD612" s="167"/>
      <c r="BE612" s="167"/>
      <c r="BF612" s="167"/>
      <c r="BG612" s="167"/>
      <c r="BH612" s="167"/>
      <c r="BI612" s="167"/>
    </row>
    <row r="613" ht="14.25" customHeight="1">
      <c r="M613" s="178"/>
      <c r="N613" s="178"/>
      <c r="O613" s="178"/>
      <c r="X613" s="292"/>
      <c r="Y613" s="293"/>
      <c r="Z613" s="293"/>
      <c r="AA613" s="293"/>
      <c r="AB613" s="293"/>
      <c r="AC613" s="293"/>
      <c r="AD613" s="293"/>
      <c r="AE613" s="293"/>
      <c r="AF613" s="293"/>
      <c r="AG613" s="293"/>
      <c r="AH613" s="293"/>
      <c r="AI613" s="293"/>
      <c r="AJ613" s="293"/>
      <c r="AK613" s="293"/>
      <c r="AL613" s="293"/>
      <c r="AM613" s="293"/>
      <c r="AN613" s="293"/>
      <c r="AO613" s="730"/>
      <c r="AP613" s="293"/>
      <c r="AQ613" s="293"/>
      <c r="AR613" s="293"/>
      <c r="AS613" s="293"/>
      <c r="AT613" s="293"/>
      <c r="AU613" s="167"/>
      <c r="AV613" s="167"/>
      <c r="AW613" s="167"/>
      <c r="AX613" s="167"/>
      <c r="AY613" s="167"/>
      <c r="AZ613" s="167"/>
      <c r="BA613" s="167"/>
      <c r="BB613" s="167"/>
      <c r="BC613" s="167"/>
      <c r="BD613" s="167"/>
      <c r="BE613" s="167"/>
      <c r="BF613" s="167"/>
      <c r="BG613" s="167"/>
      <c r="BH613" s="167"/>
      <c r="BI613" s="167"/>
    </row>
    <row r="614" ht="14.25" customHeight="1">
      <c r="M614" s="178"/>
      <c r="N614" s="178"/>
      <c r="O614" s="178"/>
      <c r="X614" s="292"/>
      <c r="Y614" s="293"/>
      <c r="Z614" s="293"/>
      <c r="AA614" s="293"/>
      <c r="AB614" s="293"/>
      <c r="AC614" s="293"/>
      <c r="AD614" s="293"/>
      <c r="AE614" s="293"/>
      <c r="AF614" s="293"/>
      <c r="AG614" s="293"/>
      <c r="AH614" s="293"/>
      <c r="AI614" s="293"/>
      <c r="AJ614" s="293"/>
      <c r="AK614" s="293"/>
      <c r="AL614" s="293"/>
      <c r="AM614" s="293"/>
      <c r="AN614" s="293"/>
      <c r="AO614" s="730"/>
      <c r="AP614" s="293"/>
      <c r="AQ614" s="293"/>
      <c r="AR614" s="293"/>
      <c r="AS614" s="293"/>
      <c r="AT614" s="293"/>
      <c r="AU614" s="167"/>
      <c r="AV614" s="167"/>
      <c r="AW614" s="167"/>
      <c r="AX614" s="167"/>
      <c r="AY614" s="167"/>
      <c r="AZ614" s="167"/>
      <c r="BA614" s="167"/>
      <c r="BB614" s="167"/>
      <c r="BC614" s="167"/>
      <c r="BD614" s="167"/>
      <c r="BE614" s="167"/>
      <c r="BF614" s="167"/>
      <c r="BG614" s="167"/>
      <c r="BH614" s="167"/>
      <c r="BI614" s="167"/>
    </row>
    <row r="615" ht="14.25" customHeight="1">
      <c r="M615" s="178"/>
      <c r="N615" s="178"/>
      <c r="O615" s="178"/>
      <c r="X615" s="292"/>
      <c r="Y615" s="293"/>
      <c r="Z615" s="293"/>
      <c r="AA615" s="293"/>
      <c r="AB615" s="293"/>
      <c r="AC615" s="293"/>
      <c r="AD615" s="293"/>
      <c r="AE615" s="293"/>
      <c r="AF615" s="293"/>
      <c r="AG615" s="293"/>
      <c r="AH615" s="293"/>
      <c r="AI615" s="293"/>
      <c r="AJ615" s="293"/>
      <c r="AK615" s="293"/>
      <c r="AL615" s="293"/>
      <c r="AM615" s="293"/>
      <c r="AN615" s="293"/>
      <c r="AO615" s="730"/>
      <c r="AP615" s="293"/>
      <c r="AQ615" s="293"/>
      <c r="AR615" s="293"/>
      <c r="AS615" s="293"/>
      <c r="AT615" s="293"/>
      <c r="AU615" s="167"/>
      <c r="AV615" s="167"/>
      <c r="AW615" s="167"/>
      <c r="AX615" s="167"/>
      <c r="AY615" s="167"/>
      <c r="AZ615" s="167"/>
      <c r="BA615" s="167"/>
      <c r="BB615" s="167"/>
      <c r="BC615" s="167"/>
      <c r="BD615" s="167"/>
      <c r="BE615" s="167"/>
      <c r="BF615" s="167"/>
      <c r="BG615" s="167"/>
      <c r="BH615" s="167"/>
      <c r="BI615" s="167"/>
    </row>
    <row r="616" ht="14.25" customHeight="1">
      <c r="M616" s="178"/>
      <c r="N616" s="178"/>
      <c r="O616" s="178"/>
      <c r="X616" s="292"/>
      <c r="Y616" s="293"/>
      <c r="Z616" s="293"/>
      <c r="AA616" s="293"/>
      <c r="AB616" s="293"/>
      <c r="AC616" s="293"/>
      <c r="AD616" s="293"/>
      <c r="AE616" s="293"/>
      <c r="AF616" s="293"/>
      <c r="AG616" s="293"/>
      <c r="AH616" s="293"/>
      <c r="AI616" s="293"/>
      <c r="AJ616" s="293"/>
      <c r="AK616" s="293"/>
      <c r="AL616" s="293"/>
      <c r="AM616" s="293"/>
      <c r="AN616" s="293"/>
      <c r="AO616" s="730"/>
      <c r="AP616" s="293"/>
      <c r="AQ616" s="293"/>
      <c r="AR616" s="293"/>
      <c r="AS616" s="293"/>
      <c r="AT616" s="293"/>
      <c r="AU616" s="167"/>
      <c r="AV616" s="167"/>
      <c r="AW616" s="167"/>
      <c r="AX616" s="167"/>
      <c r="AY616" s="167"/>
      <c r="AZ616" s="167"/>
      <c r="BA616" s="167"/>
      <c r="BB616" s="167"/>
      <c r="BC616" s="167"/>
      <c r="BD616" s="167"/>
      <c r="BE616" s="167"/>
      <c r="BF616" s="167"/>
      <c r="BG616" s="167"/>
      <c r="BH616" s="167"/>
      <c r="BI616" s="167"/>
    </row>
    <row r="617" ht="14.25" customHeight="1">
      <c r="M617" s="178"/>
      <c r="N617" s="178"/>
      <c r="O617" s="178"/>
      <c r="X617" s="292"/>
      <c r="Y617" s="293"/>
      <c r="Z617" s="293"/>
      <c r="AA617" s="293"/>
      <c r="AB617" s="293"/>
      <c r="AC617" s="293"/>
      <c r="AD617" s="293"/>
      <c r="AE617" s="293"/>
      <c r="AF617" s="293"/>
      <c r="AG617" s="293"/>
      <c r="AH617" s="293"/>
      <c r="AI617" s="293"/>
      <c r="AJ617" s="293"/>
      <c r="AK617" s="293"/>
      <c r="AL617" s="293"/>
      <c r="AM617" s="293"/>
      <c r="AN617" s="293"/>
      <c r="AO617" s="730"/>
      <c r="AP617" s="293"/>
      <c r="AQ617" s="293"/>
      <c r="AR617" s="293"/>
      <c r="AS617" s="293"/>
      <c r="AT617" s="293"/>
      <c r="AU617" s="167"/>
      <c r="AV617" s="167"/>
      <c r="AW617" s="167"/>
      <c r="AX617" s="167"/>
      <c r="AY617" s="167"/>
      <c r="AZ617" s="167"/>
      <c r="BA617" s="167"/>
      <c r="BB617" s="167"/>
      <c r="BC617" s="167"/>
      <c r="BD617" s="167"/>
      <c r="BE617" s="167"/>
      <c r="BF617" s="167"/>
      <c r="BG617" s="167"/>
      <c r="BH617" s="167"/>
      <c r="BI617" s="167"/>
    </row>
    <row r="618" ht="14.25" customHeight="1">
      <c r="M618" s="178"/>
      <c r="N618" s="178"/>
      <c r="O618" s="178"/>
      <c r="X618" s="292"/>
      <c r="Y618" s="293"/>
      <c r="Z618" s="293"/>
      <c r="AA618" s="293"/>
      <c r="AB618" s="293"/>
      <c r="AC618" s="293"/>
      <c r="AD618" s="293"/>
      <c r="AE618" s="293"/>
      <c r="AF618" s="293"/>
      <c r="AG618" s="293"/>
      <c r="AH618" s="293"/>
      <c r="AI618" s="293"/>
      <c r="AJ618" s="293"/>
      <c r="AK618" s="293"/>
      <c r="AL618" s="293"/>
      <c r="AM618" s="293"/>
      <c r="AN618" s="293"/>
      <c r="AO618" s="730"/>
      <c r="AP618" s="293"/>
      <c r="AQ618" s="293"/>
      <c r="AR618" s="293"/>
      <c r="AS618" s="293"/>
      <c r="AT618" s="293"/>
      <c r="AU618" s="167"/>
      <c r="AV618" s="167"/>
      <c r="AW618" s="167"/>
      <c r="AX618" s="167"/>
      <c r="AY618" s="167"/>
      <c r="AZ618" s="167"/>
      <c r="BA618" s="167"/>
      <c r="BB618" s="167"/>
      <c r="BC618" s="167"/>
      <c r="BD618" s="167"/>
      <c r="BE618" s="167"/>
      <c r="BF618" s="167"/>
      <c r="BG618" s="167"/>
      <c r="BH618" s="167"/>
      <c r="BI618" s="167"/>
    </row>
    <row r="619" ht="14.25" customHeight="1">
      <c r="M619" s="178"/>
      <c r="N619" s="178"/>
      <c r="O619" s="178"/>
      <c r="X619" s="292"/>
      <c r="Y619" s="293"/>
      <c r="Z619" s="293"/>
      <c r="AA619" s="293"/>
      <c r="AB619" s="293"/>
      <c r="AC619" s="293"/>
      <c r="AD619" s="293"/>
      <c r="AE619" s="293"/>
      <c r="AF619" s="293"/>
      <c r="AG619" s="293"/>
      <c r="AH619" s="293"/>
      <c r="AI619" s="293"/>
      <c r="AJ619" s="293"/>
      <c r="AK619" s="293"/>
      <c r="AL619" s="293"/>
      <c r="AM619" s="293"/>
      <c r="AN619" s="293"/>
      <c r="AO619" s="730"/>
      <c r="AP619" s="293"/>
      <c r="AQ619" s="293"/>
      <c r="AR619" s="293"/>
      <c r="AS619" s="293"/>
      <c r="AT619" s="293"/>
      <c r="AU619" s="167"/>
      <c r="AV619" s="167"/>
      <c r="AW619" s="167"/>
      <c r="AX619" s="167"/>
      <c r="AY619" s="167"/>
      <c r="AZ619" s="167"/>
      <c r="BA619" s="167"/>
      <c r="BB619" s="167"/>
      <c r="BC619" s="167"/>
      <c r="BD619" s="167"/>
      <c r="BE619" s="167"/>
      <c r="BF619" s="167"/>
      <c r="BG619" s="167"/>
      <c r="BH619" s="167"/>
      <c r="BI619" s="167"/>
    </row>
    <row r="620" ht="14.25" customHeight="1">
      <c r="M620" s="178"/>
      <c r="N620" s="178"/>
      <c r="O620" s="178"/>
      <c r="X620" s="292"/>
      <c r="Y620" s="293"/>
      <c r="Z620" s="293"/>
      <c r="AA620" s="293"/>
      <c r="AB620" s="293"/>
      <c r="AC620" s="293"/>
      <c r="AD620" s="293"/>
      <c r="AE620" s="293"/>
      <c r="AF620" s="293"/>
      <c r="AG620" s="293"/>
      <c r="AH620" s="293"/>
      <c r="AI620" s="293"/>
      <c r="AJ620" s="293"/>
      <c r="AK620" s="293"/>
      <c r="AL620" s="293"/>
      <c r="AM620" s="293"/>
      <c r="AN620" s="293"/>
      <c r="AO620" s="730"/>
      <c r="AP620" s="293"/>
      <c r="AQ620" s="293"/>
      <c r="AR620" s="293"/>
      <c r="AS620" s="293"/>
      <c r="AT620" s="293"/>
      <c r="AU620" s="167"/>
      <c r="AV620" s="167"/>
      <c r="AW620" s="167"/>
      <c r="AX620" s="167"/>
      <c r="AY620" s="167"/>
      <c r="AZ620" s="167"/>
      <c r="BA620" s="167"/>
      <c r="BB620" s="167"/>
      <c r="BC620" s="167"/>
      <c r="BD620" s="167"/>
      <c r="BE620" s="167"/>
      <c r="BF620" s="167"/>
      <c r="BG620" s="167"/>
      <c r="BH620" s="167"/>
      <c r="BI620" s="167"/>
    </row>
    <row r="621" ht="14.25" customHeight="1">
      <c r="M621" s="178"/>
      <c r="N621" s="178"/>
      <c r="O621" s="178"/>
      <c r="X621" s="292"/>
      <c r="Y621" s="293"/>
      <c r="Z621" s="293"/>
      <c r="AA621" s="293"/>
      <c r="AB621" s="293"/>
      <c r="AC621" s="293"/>
      <c r="AD621" s="293"/>
      <c r="AE621" s="293"/>
      <c r="AF621" s="293"/>
      <c r="AG621" s="293"/>
      <c r="AH621" s="293"/>
      <c r="AI621" s="293"/>
      <c r="AJ621" s="293"/>
      <c r="AK621" s="293"/>
      <c r="AL621" s="293"/>
      <c r="AM621" s="293"/>
      <c r="AN621" s="293"/>
      <c r="AO621" s="730"/>
      <c r="AP621" s="293"/>
      <c r="AQ621" s="293"/>
      <c r="AR621" s="293"/>
      <c r="AS621" s="293"/>
      <c r="AT621" s="293"/>
      <c r="AU621" s="167"/>
      <c r="AV621" s="167"/>
      <c r="AW621" s="167"/>
      <c r="AX621" s="167"/>
      <c r="AY621" s="167"/>
      <c r="AZ621" s="167"/>
      <c r="BA621" s="167"/>
      <c r="BB621" s="167"/>
      <c r="BC621" s="167"/>
      <c r="BD621" s="167"/>
      <c r="BE621" s="167"/>
      <c r="BF621" s="167"/>
      <c r="BG621" s="167"/>
      <c r="BH621" s="167"/>
      <c r="BI621" s="167"/>
    </row>
    <row r="622" ht="14.25" customHeight="1">
      <c r="M622" s="178"/>
      <c r="N622" s="178"/>
      <c r="O622" s="178"/>
      <c r="X622" s="292"/>
      <c r="Y622" s="293"/>
      <c r="Z622" s="293"/>
      <c r="AA622" s="293"/>
      <c r="AB622" s="293"/>
      <c r="AC622" s="293"/>
      <c r="AD622" s="293"/>
      <c r="AE622" s="293"/>
      <c r="AF622" s="293"/>
      <c r="AG622" s="293"/>
      <c r="AH622" s="293"/>
      <c r="AI622" s="293"/>
      <c r="AJ622" s="293"/>
      <c r="AK622" s="293"/>
      <c r="AL622" s="293"/>
      <c r="AM622" s="293"/>
      <c r="AN622" s="293"/>
      <c r="AO622" s="730"/>
      <c r="AP622" s="293"/>
      <c r="AQ622" s="293"/>
      <c r="AR622" s="293"/>
      <c r="AS622" s="293"/>
      <c r="AT622" s="293"/>
      <c r="AU622" s="167"/>
      <c r="AV622" s="167"/>
      <c r="AW622" s="167"/>
      <c r="AX622" s="167"/>
      <c r="AY622" s="167"/>
      <c r="AZ622" s="167"/>
      <c r="BA622" s="167"/>
      <c r="BB622" s="167"/>
      <c r="BC622" s="167"/>
      <c r="BD622" s="167"/>
      <c r="BE622" s="167"/>
      <c r="BF622" s="167"/>
      <c r="BG622" s="167"/>
      <c r="BH622" s="167"/>
      <c r="BI622" s="167"/>
    </row>
    <row r="623" ht="14.25" customHeight="1">
      <c r="M623" s="178"/>
      <c r="N623" s="178"/>
      <c r="O623" s="178"/>
      <c r="X623" s="292"/>
      <c r="Y623" s="293"/>
      <c r="Z623" s="293"/>
      <c r="AA623" s="293"/>
      <c r="AB623" s="293"/>
      <c r="AC623" s="293"/>
      <c r="AD623" s="293"/>
      <c r="AE623" s="293"/>
      <c r="AF623" s="293"/>
      <c r="AG623" s="293"/>
      <c r="AH623" s="293"/>
      <c r="AI623" s="293"/>
      <c r="AJ623" s="293"/>
      <c r="AK623" s="293"/>
      <c r="AL623" s="293"/>
      <c r="AM623" s="293"/>
      <c r="AN623" s="293"/>
      <c r="AO623" s="730"/>
      <c r="AP623" s="293"/>
      <c r="AQ623" s="293"/>
      <c r="AR623" s="293"/>
      <c r="AS623" s="293"/>
      <c r="AT623" s="293"/>
      <c r="AU623" s="167"/>
      <c r="AV623" s="167"/>
      <c r="AW623" s="167"/>
      <c r="AX623" s="167"/>
      <c r="AY623" s="167"/>
      <c r="AZ623" s="167"/>
      <c r="BA623" s="167"/>
      <c r="BB623" s="167"/>
      <c r="BC623" s="167"/>
      <c r="BD623" s="167"/>
      <c r="BE623" s="167"/>
      <c r="BF623" s="167"/>
      <c r="BG623" s="167"/>
      <c r="BH623" s="167"/>
      <c r="BI623" s="167"/>
    </row>
    <row r="624" ht="14.25" customHeight="1">
      <c r="M624" s="178"/>
      <c r="N624" s="178"/>
      <c r="O624" s="178"/>
      <c r="X624" s="292"/>
      <c r="Y624" s="293"/>
      <c r="Z624" s="293"/>
      <c r="AA624" s="293"/>
      <c r="AB624" s="293"/>
      <c r="AC624" s="293"/>
      <c r="AD624" s="293"/>
      <c r="AE624" s="293"/>
      <c r="AF624" s="293"/>
      <c r="AG624" s="293"/>
      <c r="AH624" s="293"/>
      <c r="AI624" s="293"/>
      <c r="AJ624" s="293"/>
      <c r="AK624" s="293"/>
      <c r="AL624" s="293"/>
      <c r="AM624" s="293"/>
      <c r="AN624" s="293"/>
      <c r="AO624" s="730"/>
      <c r="AP624" s="293"/>
      <c r="AQ624" s="293"/>
      <c r="AR624" s="293"/>
      <c r="AS624" s="293"/>
      <c r="AT624" s="293"/>
      <c r="AU624" s="167"/>
      <c r="AV624" s="167"/>
      <c r="AW624" s="167"/>
      <c r="AX624" s="167"/>
      <c r="AY624" s="167"/>
      <c r="AZ624" s="167"/>
      <c r="BA624" s="167"/>
      <c r="BB624" s="167"/>
      <c r="BC624" s="167"/>
      <c r="BD624" s="167"/>
      <c r="BE624" s="167"/>
      <c r="BF624" s="167"/>
      <c r="BG624" s="167"/>
      <c r="BH624" s="167"/>
      <c r="BI624" s="167"/>
    </row>
    <row r="625" ht="14.25" customHeight="1">
      <c r="M625" s="178"/>
      <c r="N625" s="178"/>
      <c r="O625" s="178"/>
      <c r="X625" s="292"/>
      <c r="Y625" s="293"/>
      <c r="Z625" s="293"/>
      <c r="AA625" s="293"/>
      <c r="AB625" s="293"/>
      <c r="AC625" s="293"/>
      <c r="AD625" s="293"/>
      <c r="AE625" s="293"/>
      <c r="AF625" s="293"/>
      <c r="AG625" s="293"/>
      <c r="AH625" s="293"/>
      <c r="AI625" s="293"/>
      <c r="AJ625" s="293"/>
      <c r="AK625" s="293"/>
      <c r="AL625" s="293"/>
      <c r="AM625" s="293"/>
      <c r="AN625" s="293"/>
      <c r="AO625" s="730"/>
      <c r="AP625" s="293"/>
      <c r="AQ625" s="293"/>
      <c r="AR625" s="293"/>
      <c r="AS625" s="293"/>
      <c r="AT625" s="293"/>
      <c r="AU625" s="167"/>
      <c r="AV625" s="167"/>
      <c r="AW625" s="167"/>
      <c r="AX625" s="167"/>
      <c r="AY625" s="167"/>
      <c r="AZ625" s="167"/>
      <c r="BA625" s="167"/>
      <c r="BB625" s="167"/>
      <c r="BC625" s="167"/>
      <c r="BD625" s="167"/>
      <c r="BE625" s="167"/>
      <c r="BF625" s="167"/>
      <c r="BG625" s="167"/>
      <c r="BH625" s="167"/>
      <c r="BI625" s="167"/>
    </row>
    <row r="626" ht="14.25" customHeight="1">
      <c r="M626" s="178"/>
      <c r="N626" s="178"/>
      <c r="O626" s="178"/>
      <c r="X626" s="292"/>
      <c r="Y626" s="293"/>
      <c r="Z626" s="293"/>
      <c r="AA626" s="293"/>
      <c r="AB626" s="293"/>
      <c r="AC626" s="293"/>
      <c r="AD626" s="293"/>
      <c r="AE626" s="293"/>
      <c r="AF626" s="293"/>
      <c r="AG626" s="293"/>
      <c r="AH626" s="293"/>
      <c r="AI626" s="293"/>
      <c r="AJ626" s="293"/>
      <c r="AK626" s="293"/>
      <c r="AL626" s="293"/>
      <c r="AM626" s="293"/>
      <c r="AN626" s="293"/>
      <c r="AO626" s="730"/>
      <c r="AP626" s="293"/>
      <c r="AQ626" s="293"/>
      <c r="AR626" s="293"/>
      <c r="AS626" s="293"/>
      <c r="AT626" s="293"/>
      <c r="AU626" s="167"/>
      <c r="AV626" s="167"/>
      <c r="AW626" s="167"/>
      <c r="AX626" s="167"/>
      <c r="AY626" s="167"/>
      <c r="AZ626" s="167"/>
      <c r="BA626" s="167"/>
      <c r="BB626" s="167"/>
      <c r="BC626" s="167"/>
      <c r="BD626" s="167"/>
      <c r="BE626" s="167"/>
      <c r="BF626" s="167"/>
      <c r="BG626" s="167"/>
      <c r="BH626" s="167"/>
      <c r="BI626" s="167"/>
    </row>
    <row r="627" ht="14.25" customHeight="1">
      <c r="M627" s="178"/>
      <c r="N627" s="178"/>
      <c r="O627" s="178"/>
      <c r="X627" s="292"/>
      <c r="Y627" s="293"/>
      <c r="Z627" s="293"/>
      <c r="AA627" s="293"/>
      <c r="AB627" s="293"/>
      <c r="AC627" s="293"/>
      <c r="AD627" s="293"/>
      <c r="AE627" s="293"/>
      <c r="AF627" s="293"/>
      <c r="AG627" s="293"/>
      <c r="AH627" s="293"/>
      <c r="AI627" s="293"/>
      <c r="AJ627" s="293"/>
      <c r="AK627" s="293"/>
      <c r="AL627" s="293"/>
      <c r="AM627" s="293"/>
      <c r="AN627" s="293"/>
      <c r="AO627" s="730"/>
      <c r="AP627" s="293"/>
      <c r="AQ627" s="293"/>
      <c r="AR627" s="293"/>
      <c r="AS627" s="293"/>
      <c r="AT627" s="293"/>
      <c r="AU627" s="167"/>
      <c r="AV627" s="167"/>
      <c r="AW627" s="167"/>
      <c r="AX627" s="167"/>
      <c r="AY627" s="167"/>
      <c r="AZ627" s="167"/>
      <c r="BA627" s="167"/>
      <c r="BB627" s="167"/>
      <c r="BC627" s="167"/>
      <c r="BD627" s="167"/>
      <c r="BE627" s="167"/>
      <c r="BF627" s="167"/>
      <c r="BG627" s="167"/>
      <c r="BH627" s="167"/>
      <c r="BI627" s="167"/>
    </row>
    <row r="628" ht="14.25" customHeight="1">
      <c r="M628" s="178"/>
      <c r="N628" s="178"/>
      <c r="O628" s="178"/>
      <c r="X628" s="292"/>
      <c r="Y628" s="293"/>
      <c r="Z628" s="293"/>
      <c r="AA628" s="293"/>
      <c r="AB628" s="293"/>
      <c r="AC628" s="293"/>
      <c r="AD628" s="293"/>
      <c r="AE628" s="293"/>
      <c r="AF628" s="293"/>
      <c r="AG628" s="293"/>
      <c r="AH628" s="293"/>
      <c r="AI628" s="293"/>
      <c r="AJ628" s="293"/>
      <c r="AK628" s="293"/>
      <c r="AL628" s="293"/>
      <c r="AM628" s="293"/>
      <c r="AN628" s="293"/>
      <c r="AO628" s="730"/>
      <c r="AP628" s="293"/>
      <c r="AQ628" s="293"/>
      <c r="AR628" s="293"/>
      <c r="AS628" s="293"/>
      <c r="AT628" s="293"/>
      <c r="AU628" s="167"/>
      <c r="AV628" s="167"/>
      <c r="AW628" s="167"/>
      <c r="AX628" s="167"/>
      <c r="AY628" s="167"/>
      <c r="AZ628" s="167"/>
      <c r="BA628" s="167"/>
      <c r="BB628" s="167"/>
      <c r="BC628" s="167"/>
      <c r="BD628" s="167"/>
      <c r="BE628" s="167"/>
      <c r="BF628" s="167"/>
      <c r="BG628" s="167"/>
      <c r="BH628" s="167"/>
      <c r="BI628" s="167"/>
    </row>
    <row r="629" ht="14.25" customHeight="1">
      <c r="M629" s="178"/>
      <c r="N629" s="178"/>
      <c r="O629" s="178"/>
      <c r="X629" s="292"/>
      <c r="Y629" s="293"/>
      <c r="Z629" s="293"/>
      <c r="AA629" s="293"/>
      <c r="AB629" s="293"/>
      <c r="AC629" s="293"/>
      <c r="AD629" s="293"/>
      <c r="AE629" s="293"/>
      <c r="AF629" s="293"/>
      <c r="AG629" s="293"/>
      <c r="AH629" s="293"/>
      <c r="AI629" s="293"/>
      <c r="AJ629" s="293"/>
      <c r="AK629" s="293"/>
      <c r="AL629" s="293"/>
      <c r="AM629" s="293"/>
      <c r="AN629" s="293"/>
      <c r="AO629" s="730"/>
      <c r="AP629" s="293"/>
      <c r="AQ629" s="293"/>
      <c r="AR629" s="293"/>
      <c r="AS629" s="293"/>
      <c r="AT629" s="293"/>
      <c r="AU629" s="167"/>
      <c r="AV629" s="167"/>
      <c r="AW629" s="167"/>
      <c r="AX629" s="167"/>
      <c r="AY629" s="167"/>
      <c r="AZ629" s="167"/>
      <c r="BA629" s="167"/>
      <c r="BB629" s="167"/>
      <c r="BC629" s="167"/>
      <c r="BD629" s="167"/>
      <c r="BE629" s="167"/>
      <c r="BF629" s="167"/>
      <c r="BG629" s="167"/>
      <c r="BH629" s="167"/>
      <c r="BI629" s="167"/>
    </row>
    <row r="630" ht="14.25" customHeight="1">
      <c r="M630" s="178"/>
      <c r="N630" s="178"/>
      <c r="O630" s="178"/>
      <c r="X630" s="292"/>
      <c r="Y630" s="293"/>
      <c r="Z630" s="293"/>
      <c r="AA630" s="293"/>
      <c r="AB630" s="293"/>
      <c r="AC630" s="293"/>
      <c r="AD630" s="293"/>
      <c r="AE630" s="293"/>
      <c r="AF630" s="293"/>
      <c r="AG630" s="293"/>
      <c r="AH630" s="293"/>
      <c r="AI630" s="293"/>
      <c r="AJ630" s="293"/>
      <c r="AK630" s="293"/>
      <c r="AL630" s="293"/>
      <c r="AM630" s="293"/>
      <c r="AN630" s="293"/>
      <c r="AO630" s="730"/>
      <c r="AP630" s="293"/>
      <c r="AQ630" s="293"/>
      <c r="AR630" s="293"/>
      <c r="AS630" s="293"/>
      <c r="AT630" s="293"/>
      <c r="AU630" s="167"/>
      <c r="AV630" s="167"/>
      <c r="AW630" s="167"/>
      <c r="AX630" s="167"/>
      <c r="AY630" s="167"/>
      <c r="AZ630" s="167"/>
      <c r="BA630" s="167"/>
      <c r="BB630" s="167"/>
      <c r="BC630" s="167"/>
      <c r="BD630" s="167"/>
      <c r="BE630" s="167"/>
      <c r="BF630" s="167"/>
      <c r="BG630" s="167"/>
      <c r="BH630" s="167"/>
      <c r="BI630" s="167"/>
    </row>
    <row r="631" ht="14.25" customHeight="1">
      <c r="M631" s="178"/>
      <c r="N631" s="178"/>
      <c r="O631" s="178"/>
      <c r="X631" s="292"/>
      <c r="Y631" s="293"/>
      <c r="Z631" s="293"/>
      <c r="AA631" s="293"/>
      <c r="AB631" s="293"/>
      <c r="AC631" s="293"/>
      <c r="AD631" s="293"/>
      <c r="AE631" s="293"/>
      <c r="AF631" s="293"/>
      <c r="AG631" s="293"/>
      <c r="AH631" s="293"/>
      <c r="AI631" s="293"/>
      <c r="AJ631" s="293"/>
      <c r="AK631" s="293"/>
      <c r="AL631" s="293"/>
      <c r="AM631" s="293"/>
      <c r="AN631" s="293"/>
      <c r="AO631" s="730"/>
      <c r="AP631" s="293"/>
      <c r="AQ631" s="293"/>
      <c r="AR631" s="293"/>
      <c r="AS631" s="293"/>
      <c r="AT631" s="293"/>
      <c r="AU631" s="167"/>
      <c r="AV631" s="167"/>
      <c r="AW631" s="167"/>
      <c r="AX631" s="167"/>
      <c r="AY631" s="167"/>
      <c r="AZ631" s="167"/>
      <c r="BA631" s="167"/>
      <c r="BB631" s="167"/>
      <c r="BC631" s="167"/>
      <c r="BD631" s="167"/>
      <c r="BE631" s="167"/>
      <c r="BF631" s="167"/>
      <c r="BG631" s="167"/>
      <c r="BH631" s="167"/>
      <c r="BI631" s="167"/>
    </row>
    <row r="632" ht="14.25" customHeight="1">
      <c r="M632" s="178"/>
      <c r="N632" s="178"/>
      <c r="O632" s="178"/>
      <c r="X632" s="292"/>
      <c r="Y632" s="293"/>
      <c r="Z632" s="293"/>
      <c r="AA632" s="293"/>
      <c r="AB632" s="293"/>
      <c r="AC632" s="293"/>
      <c r="AD632" s="293"/>
      <c r="AE632" s="293"/>
      <c r="AF632" s="293"/>
      <c r="AG632" s="293"/>
      <c r="AH632" s="293"/>
      <c r="AI632" s="293"/>
      <c r="AJ632" s="293"/>
      <c r="AK632" s="293"/>
      <c r="AL632" s="293"/>
      <c r="AM632" s="293"/>
      <c r="AN632" s="293"/>
      <c r="AO632" s="730"/>
      <c r="AP632" s="293"/>
      <c r="AQ632" s="293"/>
      <c r="AR632" s="293"/>
      <c r="AS632" s="293"/>
      <c r="AT632" s="293"/>
      <c r="AU632" s="167"/>
      <c r="AV632" s="167"/>
      <c r="AW632" s="167"/>
      <c r="AX632" s="167"/>
      <c r="AY632" s="167"/>
      <c r="AZ632" s="167"/>
      <c r="BA632" s="167"/>
      <c r="BB632" s="167"/>
      <c r="BC632" s="167"/>
      <c r="BD632" s="167"/>
      <c r="BE632" s="167"/>
      <c r="BF632" s="167"/>
      <c r="BG632" s="167"/>
      <c r="BH632" s="167"/>
      <c r="BI632" s="167"/>
    </row>
    <row r="633" ht="14.25" customHeight="1">
      <c r="M633" s="178"/>
      <c r="N633" s="178"/>
      <c r="O633" s="178"/>
      <c r="X633" s="292"/>
      <c r="Y633" s="293"/>
      <c r="Z633" s="293"/>
      <c r="AA633" s="293"/>
      <c r="AB633" s="293"/>
      <c r="AC633" s="293"/>
      <c r="AD633" s="293"/>
      <c r="AE633" s="293"/>
      <c r="AF633" s="293"/>
      <c r="AG633" s="293"/>
      <c r="AH633" s="293"/>
      <c r="AI633" s="293"/>
      <c r="AJ633" s="293"/>
      <c r="AK633" s="293"/>
      <c r="AL633" s="293"/>
      <c r="AM633" s="293"/>
      <c r="AN633" s="293"/>
      <c r="AO633" s="730"/>
      <c r="AP633" s="293"/>
      <c r="AQ633" s="293"/>
      <c r="AR633" s="293"/>
      <c r="AS633" s="293"/>
      <c r="AT633" s="293"/>
      <c r="AU633" s="167"/>
      <c r="AV633" s="167"/>
      <c r="AW633" s="167"/>
      <c r="AX633" s="167"/>
      <c r="AY633" s="167"/>
      <c r="AZ633" s="167"/>
      <c r="BA633" s="167"/>
      <c r="BB633" s="167"/>
      <c r="BC633" s="167"/>
      <c r="BD633" s="167"/>
      <c r="BE633" s="167"/>
      <c r="BF633" s="167"/>
      <c r="BG633" s="167"/>
      <c r="BH633" s="167"/>
      <c r="BI633" s="167"/>
    </row>
    <row r="634" ht="14.25" customHeight="1">
      <c r="M634" s="178"/>
      <c r="N634" s="178"/>
      <c r="O634" s="178"/>
      <c r="X634" s="292"/>
      <c r="Y634" s="293"/>
      <c r="Z634" s="293"/>
      <c r="AA634" s="293"/>
      <c r="AB634" s="293"/>
      <c r="AC634" s="293"/>
      <c r="AD634" s="293"/>
      <c r="AE634" s="293"/>
      <c r="AF634" s="293"/>
      <c r="AG634" s="293"/>
      <c r="AH634" s="293"/>
      <c r="AI634" s="293"/>
      <c r="AJ634" s="293"/>
      <c r="AK634" s="293"/>
      <c r="AL634" s="293"/>
      <c r="AM634" s="293"/>
      <c r="AN634" s="293"/>
      <c r="AO634" s="730"/>
      <c r="AP634" s="293"/>
      <c r="AQ634" s="293"/>
      <c r="AR634" s="293"/>
      <c r="AS634" s="293"/>
      <c r="AT634" s="293"/>
      <c r="AU634" s="167"/>
      <c r="AV634" s="167"/>
      <c r="AW634" s="167"/>
      <c r="AX634" s="167"/>
      <c r="AY634" s="167"/>
      <c r="AZ634" s="167"/>
      <c r="BA634" s="167"/>
      <c r="BB634" s="167"/>
      <c r="BC634" s="167"/>
      <c r="BD634" s="167"/>
      <c r="BE634" s="167"/>
      <c r="BF634" s="167"/>
      <c r="BG634" s="167"/>
      <c r="BH634" s="167"/>
      <c r="BI634" s="167"/>
    </row>
    <row r="635" ht="14.25" customHeight="1">
      <c r="M635" s="178"/>
      <c r="N635" s="178"/>
      <c r="O635" s="178"/>
      <c r="X635" s="292"/>
      <c r="Y635" s="293"/>
      <c r="Z635" s="293"/>
      <c r="AA635" s="293"/>
      <c r="AB635" s="293"/>
      <c r="AC635" s="293"/>
      <c r="AD635" s="293"/>
      <c r="AE635" s="293"/>
      <c r="AF635" s="293"/>
      <c r="AG635" s="293"/>
      <c r="AH635" s="293"/>
      <c r="AI635" s="293"/>
      <c r="AJ635" s="293"/>
      <c r="AK635" s="293"/>
      <c r="AL635" s="293"/>
      <c r="AM635" s="293"/>
      <c r="AN635" s="293"/>
      <c r="AO635" s="730"/>
      <c r="AP635" s="293"/>
      <c r="AQ635" s="293"/>
      <c r="AR635" s="293"/>
      <c r="AS635" s="293"/>
      <c r="AT635" s="293"/>
      <c r="AU635" s="167"/>
      <c r="AV635" s="167"/>
      <c r="AW635" s="167"/>
      <c r="AX635" s="167"/>
      <c r="AY635" s="167"/>
      <c r="AZ635" s="167"/>
      <c r="BA635" s="167"/>
      <c r="BB635" s="167"/>
      <c r="BC635" s="167"/>
      <c r="BD635" s="167"/>
      <c r="BE635" s="167"/>
      <c r="BF635" s="167"/>
      <c r="BG635" s="167"/>
      <c r="BH635" s="167"/>
      <c r="BI635" s="167"/>
    </row>
    <row r="636" ht="14.25" customHeight="1">
      <c r="M636" s="178"/>
      <c r="N636" s="178"/>
      <c r="O636" s="178"/>
      <c r="X636" s="292"/>
      <c r="Y636" s="293"/>
      <c r="Z636" s="293"/>
      <c r="AA636" s="293"/>
      <c r="AB636" s="293"/>
      <c r="AC636" s="293"/>
      <c r="AD636" s="293"/>
      <c r="AE636" s="293"/>
      <c r="AF636" s="293"/>
      <c r="AG636" s="293"/>
      <c r="AH636" s="293"/>
      <c r="AI636" s="293"/>
      <c r="AJ636" s="293"/>
      <c r="AK636" s="293"/>
      <c r="AL636" s="293"/>
      <c r="AM636" s="293"/>
      <c r="AN636" s="293"/>
      <c r="AO636" s="730"/>
      <c r="AP636" s="293"/>
      <c r="AQ636" s="293"/>
      <c r="AR636" s="293"/>
      <c r="AS636" s="293"/>
      <c r="AT636" s="293"/>
      <c r="AU636" s="167"/>
      <c r="AV636" s="167"/>
      <c r="AW636" s="167"/>
      <c r="AX636" s="167"/>
      <c r="AY636" s="167"/>
      <c r="AZ636" s="167"/>
      <c r="BA636" s="167"/>
      <c r="BB636" s="167"/>
      <c r="BC636" s="167"/>
      <c r="BD636" s="167"/>
      <c r="BE636" s="167"/>
      <c r="BF636" s="167"/>
      <c r="BG636" s="167"/>
      <c r="BH636" s="167"/>
      <c r="BI636" s="167"/>
    </row>
    <row r="637" ht="14.25" customHeight="1">
      <c r="M637" s="178"/>
      <c r="N637" s="178"/>
      <c r="O637" s="178"/>
      <c r="X637" s="292"/>
      <c r="Y637" s="293"/>
      <c r="Z637" s="293"/>
      <c r="AA637" s="293"/>
      <c r="AB637" s="293"/>
      <c r="AC637" s="293"/>
      <c r="AD637" s="293"/>
      <c r="AE637" s="293"/>
      <c r="AF637" s="293"/>
      <c r="AG637" s="293"/>
      <c r="AH637" s="293"/>
      <c r="AI637" s="293"/>
      <c r="AJ637" s="293"/>
      <c r="AK637" s="293"/>
      <c r="AL637" s="293"/>
      <c r="AM637" s="293"/>
      <c r="AN637" s="293"/>
      <c r="AO637" s="730"/>
      <c r="AP637" s="293"/>
      <c r="AQ637" s="293"/>
      <c r="AR637" s="293"/>
      <c r="AS637" s="293"/>
      <c r="AT637" s="293"/>
      <c r="AU637" s="167"/>
      <c r="AV637" s="167"/>
      <c r="AW637" s="167"/>
      <c r="AX637" s="167"/>
      <c r="AY637" s="167"/>
      <c r="AZ637" s="167"/>
      <c r="BA637" s="167"/>
      <c r="BB637" s="167"/>
      <c r="BC637" s="167"/>
      <c r="BD637" s="167"/>
      <c r="BE637" s="167"/>
      <c r="BF637" s="167"/>
      <c r="BG637" s="167"/>
      <c r="BH637" s="167"/>
      <c r="BI637" s="167"/>
    </row>
    <row r="638" ht="14.25" customHeight="1">
      <c r="M638" s="178"/>
      <c r="N638" s="178"/>
      <c r="O638" s="178"/>
      <c r="X638" s="292"/>
      <c r="Y638" s="293"/>
      <c r="Z638" s="293"/>
      <c r="AA638" s="293"/>
      <c r="AB638" s="293"/>
      <c r="AC638" s="293"/>
      <c r="AD638" s="293"/>
      <c r="AE638" s="293"/>
      <c r="AF638" s="293"/>
      <c r="AG638" s="293"/>
      <c r="AH638" s="293"/>
      <c r="AI638" s="293"/>
      <c r="AJ638" s="293"/>
      <c r="AK638" s="293"/>
      <c r="AL638" s="293"/>
      <c r="AM638" s="293"/>
      <c r="AN638" s="293"/>
      <c r="AO638" s="730"/>
      <c r="AP638" s="293"/>
      <c r="AQ638" s="293"/>
      <c r="AR638" s="293"/>
      <c r="AS638" s="293"/>
      <c r="AT638" s="293"/>
      <c r="AU638" s="167"/>
      <c r="AV638" s="167"/>
      <c r="AW638" s="167"/>
      <c r="AX638" s="167"/>
      <c r="AY638" s="167"/>
      <c r="AZ638" s="167"/>
      <c r="BA638" s="167"/>
      <c r="BB638" s="167"/>
      <c r="BC638" s="167"/>
      <c r="BD638" s="167"/>
      <c r="BE638" s="167"/>
      <c r="BF638" s="167"/>
      <c r="BG638" s="167"/>
      <c r="BH638" s="167"/>
      <c r="BI638" s="167"/>
    </row>
    <row r="639" ht="14.25" customHeight="1">
      <c r="M639" s="178"/>
      <c r="N639" s="178"/>
      <c r="O639" s="178"/>
      <c r="X639" s="292"/>
      <c r="Y639" s="293"/>
      <c r="Z639" s="293"/>
      <c r="AA639" s="293"/>
      <c r="AB639" s="293"/>
      <c r="AC639" s="293"/>
      <c r="AD639" s="293"/>
      <c r="AE639" s="293"/>
      <c r="AF639" s="293"/>
      <c r="AG639" s="293"/>
      <c r="AH639" s="293"/>
      <c r="AI639" s="293"/>
      <c r="AJ639" s="293"/>
      <c r="AK639" s="293"/>
      <c r="AL639" s="293"/>
      <c r="AM639" s="293"/>
      <c r="AN639" s="293"/>
      <c r="AO639" s="730"/>
      <c r="AP639" s="293"/>
      <c r="AQ639" s="293"/>
      <c r="AR639" s="293"/>
      <c r="AS639" s="293"/>
      <c r="AT639" s="293"/>
      <c r="AU639" s="167"/>
      <c r="AV639" s="167"/>
      <c r="AW639" s="167"/>
      <c r="AX639" s="167"/>
      <c r="AY639" s="167"/>
      <c r="AZ639" s="167"/>
      <c r="BA639" s="167"/>
      <c r="BB639" s="167"/>
      <c r="BC639" s="167"/>
      <c r="BD639" s="167"/>
      <c r="BE639" s="167"/>
      <c r="BF639" s="167"/>
      <c r="BG639" s="167"/>
      <c r="BH639" s="167"/>
      <c r="BI639" s="167"/>
    </row>
    <row r="640" ht="14.25" customHeight="1">
      <c r="M640" s="178"/>
      <c r="N640" s="178"/>
      <c r="O640" s="178"/>
      <c r="X640" s="292"/>
      <c r="Y640" s="293"/>
      <c r="Z640" s="293"/>
      <c r="AA640" s="293"/>
      <c r="AB640" s="293"/>
      <c r="AC640" s="293"/>
      <c r="AD640" s="293"/>
      <c r="AE640" s="293"/>
      <c r="AF640" s="293"/>
      <c r="AG640" s="293"/>
      <c r="AH640" s="293"/>
      <c r="AI640" s="293"/>
      <c r="AJ640" s="293"/>
      <c r="AK640" s="293"/>
      <c r="AL640" s="293"/>
      <c r="AM640" s="293"/>
      <c r="AN640" s="293"/>
      <c r="AO640" s="730"/>
      <c r="AP640" s="293"/>
      <c r="AQ640" s="293"/>
      <c r="AR640" s="293"/>
      <c r="AS640" s="293"/>
      <c r="AT640" s="293"/>
      <c r="AU640" s="167"/>
      <c r="AV640" s="167"/>
      <c r="AW640" s="167"/>
      <c r="AX640" s="167"/>
      <c r="AY640" s="167"/>
      <c r="AZ640" s="167"/>
      <c r="BA640" s="167"/>
      <c r="BB640" s="167"/>
      <c r="BC640" s="167"/>
      <c r="BD640" s="167"/>
      <c r="BE640" s="167"/>
      <c r="BF640" s="167"/>
      <c r="BG640" s="167"/>
      <c r="BH640" s="167"/>
      <c r="BI640" s="167"/>
    </row>
    <row r="641" ht="14.25" customHeight="1">
      <c r="M641" s="178"/>
      <c r="N641" s="178"/>
      <c r="O641" s="178"/>
      <c r="X641" s="292"/>
      <c r="Y641" s="293"/>
      <c r="Z641" s="293"/>
      <c r="AA641" s="293"/>
      <c r="AB641" s="293"/>
      <c r="AC641" s="293"/>
      <c r="AD641" s="293"/>
      <c r="AE641" s="293"/>
      <c r="AF641" s="293"/>
      <c r="AG641" s="293"/>
      <c r="AH641" s="293"/>
      <c r="AI641" s="293"/>
      <c r="AJ641" s="293"/>
      <c r="AK641" s="293"/>
      <c r="AL641" s="293"/>
      <c r="AM641" s="293"/>
      <c r="AN641" s="293"/>
      <c r="AO641" s="730"/>
      <c r="AP641" s="293"/>
      <c r="AQ641" s="293"/>
      <c r="AR641" s="293"/>
      <c r="AS641" s="293"/>
      <c r="AT641" s="293"/>
      <c r="AU641" s="167"/>
      <c r="AV641" s="167"/>
      <c r="AW641" s="167"/>
      <c r="AX641" s="167"/>
      <c r="AY641" s="167"/>
      <c r="AZ641" s="167"/>
      <c r="BA641" s="167"/>
      <c r="BB641" s="167"/>
      <c r="BC641" s="167"/>
      <c r="BD641" s="167"/>
      <c r="BE641" s="167"/>
      <c r="BF641" s="167"/>
      <c r="BG641" s="167"/>
      <c r="BH641" s="167"/>
      <c r="BI641" s="167"/>
    </row>
    <row r="642" ht="14.25" customHeight="1">
      <c r="M642" s="178"/>
      <c r="N642" s="178"/>
      <c r="O642" s="178"/>
      <c r="X642" s="292"/>
      <c r="Y642" s="293"/>
      <c r="Z642" s="293"/>
      <c r="AA642" s="293"/>
      <c r="AB642" s="293"/>
      <c r="AC642" s="293"/>
      <c r="AD642" s="293"/>
      <c r="AE642" s="293"/>
      <c r="AF642" s="293"/>
      <c r="AG642" s="293"/>
      <c r="AH642" s="293"/>
      <c r="AI642" s="293"/>
      <c r="AJ642" s="293"/>
      <c r="AK642" s="293"/>
      <c r="AL642" s="293"/>
      <c r="AM642" s="293"/>
      <c r="AN642" s="293"/>
      <c r="AO642" s="730"/>
      <c r="AP642" s="293"/>
      <c r="AQ642" s="293"/>
      <c r="AR642" s="293"/>
      <c r="AS642" s="293"/>
      <c r="AT642" s="293"/>
      <c r="AU642" s="167"/>
      <c r="AV642" s="167"/>
      <c r="AW642" s="167"/>
      <c r="AX642" s="167"/>
      <c r="AY642" s="167"/>
      <c r="AZ642" s="167"/>
      <c r="BA642" s="167"/>
      <c r="BB642" s="167"/>
      <c r="BC642" s="167"/>
      <c r="BD642" s="167"/>
      <c r="BE642" s="167"/>
      <c r="BF642" s="167"/>
      <c r="BG642" s="167"/>
      <c r="BH642" s="167"/>
      <c r="BI642" s="167"/>
    </row>
    <row r="643" ht="14.25" customHeight="1">
      <c r="M643" s="178"/>
      <c r="N643" s="178"/>
      <c r="O643" s="178"/>
      <c r="X643" s="292"/>
      <c r="Y643" s="293"/>
      <c r="Z643" s="293"/>
      <c r="AA643" s="293"/>
      <c r="AB643" s="293"/>
      <c r="AC643" s="293"/>
      <c r="AD643" s="293"/>
      <c r="AE643" s="293"/>
      <c r="AF643" s="293"/>
      <c r="AG643" s="293"/>
      <c r="AH643" s="293"/>
      <c r="AI643" s="293"/>
      <c r="AJ643" s="293"/>
      <c r="AK643" s="293"/>
      <c r="AL643" s="293"/>
      <c r="AM643" s="293"/>
      <c r="AN643" s="293"/>
      <c r="AO643" s="730"/>
      <c r="AP643" s="293"/>
      <c r="AQ643" s="293"/>
      <c r="AR643" s="293"/>
      <c r="AS643" s="293"/>
      <c r="AT643" s="293"/>
      <c r="AU643" s="167"/>
      <c r="AV643" s="167"/>
      <c r="AW643" s="167"/>
      <c r="AX643" s="167"/>
      <c r="AY643" s="167"/>
      <c r="AZ643" s="167"/>
      <c r="BA643" s="167"/>
      <c r="BB643" s="167"/>
      <c r="BC643" s="167"/>
      <c r="BD643" s="167"/>
      <c r="BE643" s="167"/>
      <c r="BF643" s="167"/>
      <c r="BG643" s="167"/>
      <c r="BH643" s="167"/>
      <c r="BI643" s="167"/>
    </row>
    <row r="644" ht="14.25" customHeight="1">
      <c r="M644" s="178"/>
      <c r="N644" s="178"/>
      <c r="O644" s="178"/>
      <c r="X644" s="292"/>
      <c r="Y644" s="293"/>
      <c r="Z644" s="293"/>
      <c r="AA644" s="293"/>
      <c r="AB644" s="293"/>
      <c r="AC644" s="293"/>
      <c r="AD644" s="293"/>
      <c r="AE644" s="293"/>
      <c r="AF644" s="293"/>
      <c r="AG644" s="293"/>
      <c r="AH644" s="293"/>
      <c r="AI644" s="293"/>
      <c r="AJ644" s="293"/>
      <c r="AK644" s="293"/>
      <c r="AL644" s="293"/>
      <c r="AM644" s="293"/>
      <c r="AN644" s="293"/>
      <c r="AO644" s="730"/>
      <c r="AP644" s="293"/>
      <c r="AQ644" s="293"/>
      <c r="AR644" s="293"/>
      <c r="AS644" s="293"/>
      <c r="AT644" s="293"/>
      <c r="AU644" s="167"/>
      <c r="AV644" s="167"/>
      <c r="AW644" s="167"/>
      <c r="AX644" s="167"/>
      <c r="AY644" s="167"/>
      <c r="AZ644" s="167"/>
      <c r="BA644" s="167"/>
      <c r="BB644" s="167"/>
      <c r="BC644" s="167"/>
      <c r="BD644" s="167"/>
      <c r="BE644" s="167"/>
      <c r="BF644" s="167"/>
      <c r="BG644" s="167"/>
      <c r="BH644" s="167"/>
      <c r="BI644" s="167"/>
    </row>
    <row r="645" ht="14.25" customHeight="1">
      <c r="M645" s="178"/>
      <c r="N645" s="178"/>
      <c r="O645" s="178"/>
      <c r="X645" s="292"/>
      <c r="Y645" s="293"/>
      <c r="Z645" s="293"/>
      <c r="AA645" s="293"/>
      <c r="AB645" s="293"/>
      <c r="AC645" s="293"/>
      <c r="AD645" s="293"/>
      <c r="AE645" s="293"/>
      <c r="AF645" s="293"/>
      <c r="AG645" s="293"/>
      <c r="AH645" s="293"/>
      <c r="AI645" s="293"/>
      <c r="AJ645" s="293"/>
      <c r="AK645" s="293"/>
      <c r="AL645" s="293"/>
      <c r="AM645" s="293"/>
      <c r="AN645" s="293"/>
      <c r="AO645" s="730"/>
      <c r="AP645" s="293"/>
      <c r="AQ645" s="293"/>
      <c r="AR645" s="293"/>
      <c r="AS645" s="293"/>
      <c r="AT645" s="293"/>
      <c r="AU645" s="167"/>
      <c r="AV645" s="167"/>
      <c r="AW645" s="167"/>
      <c r="AX645" s="167"/>
      <c r="AY645" s="167"/>
      <c r="AZ645" s="167"/>
      <c r="BA645" s="167"/>
      <c r="BB645" s="167"/>
      <c r="BC645" s="167"/>
      <c r="BD645" s="167"/>
      <c r="BE645" s="167"/>
      <c r="BF645" s="167"/>
      <c r="BG645" s="167"/>
      <c r="BH645" s="167"/>
      <c r="BI645" s="167"/>
    </row>
    <row r="646" ht="14.25" customHeight="1">
      <c r="M646" s="178"/>
      <c r="N646" s="178"/>
      <c r="O646" s="178"/>
      <c r="X646" s="292"/>
      <c r="Y646" s="293"/>
      <c r="Z646" s="293"/>
      <c r="AA646" s="293"/>
      <c r="AB646" s="293"/>
      <c r="AC646" s="293"/>
      <c r="AD646" s="293"/>
      <c r="AE646" s="293"/>
      <c r="AF646" s="293"/>
      <c r="AG646" s="293"/>
      <c r="AH646" s="293"/>
      <c r="AI646" s="293"/>
      <c r="AJ646" s="293"/>
      <c r="AK646" s="293"/>
      <c r="AL646" s="293"/>
      <c r="AM646" s="293"/>
      <c r="AN646" s="293"/>
      <c r="AO646" s="730"/>
      <c r="AP646" s="293"/>
      <c r="AQ646" s="293"/>
      <c r="AR646" s="293"/>
      <c r="AS646" s="293"/>
      <c r="AT646" s="293"/>
      <c r="AU646" s="167"/>
      <c r="AV646" s="167"/>
      <c r="AW646" s="167"/>
      <c r="AX646" s="167"/>
      <c r="AY646" s="167"/>
      <c r="AZ646" s="167"/>
      <c r="BA646" s="167"/>
      <c r="BB646" s="167"/>
      <c r="BC646" s="167"/>
      <c r="BD646" s="167"/>
      <c r="BE646" s="167"/>
      <c r="BF646" s="167"/>
      <c r="BG646" s="167"/>
      <c r="BH646" s="167"/>
      <c r="BI646" s="167"/>
    </row>
    <row r="647" ht="14.25" customHeight="1">
      <c r="M647" s="178"/>
      <c r="N647" s="178"/>
      <c r="O647" s="178"/>
      <c r="X647" s="292"/>
      <c r="Y647" s="293"/>
      <c r="Z647" s="293"/>
      <c r="AA647" s="293"/>
      <c r="AB647" s="293"/>
      <c r="AC647" s="293"/>
      <c r="AD647" s="293"/>
      <c r="AE647" s="293"/>
      <c r="AF647" s="293"/>
      <c r="AG647" s="293"/>
      <c r="AH647" s="293"/>
      <c r="AI647" s="293"/>
      <c r="AJ647" s="293"/>
      <c r="AK647" s="293"/>
      <c r="AL647" s="293"/>
      <c r="AM647" s="293"/>
      <c r="AN647" s="293"/>
      <c r="AO647" s="730"/>
      <c r="AP647" s="293"/>
      <c r="AQ647" s="293"/>
      <c r="AR647" s="293"/>
      <c r="AS647" s="293"/>
      <c r="AT647" s="293"/>
      <c r="AU647" s="167"/>
      <c r="AV647" s="167"/>
      <c r="AW647" s="167"/>
      <c r="AX647" s="167"/>
      <c r="AY647" s="167"/>
      <c r="AZ647" s="167"/>
      <c r="BA647" s="167"/>
      <c r="BB647" s="167"/>
      <c r="BC647" s="167"/>
      <c r="BD647" s="167"/>
      <c r="BE647" s="167"/>
      <c r="BF647" s="167"/>
      <c r="BG647" s="167"/>
      <c r="BH647" s="167"/>
      <c r="BI647" s="167"/>
    </row>
    <row r="648" ht="14.25" customHeight="1">
      <c r="M648" s="178"/>
      <c r="N648" s="178"/>
      <c r="O648" s="178"/>
      <c r="X648" s="292"/>
      <c r="Y648" s="293"/>
      <c r="Z648" s="293"/>
      <c r="AA648" s="293"/>
      <c r="AB648" s="293"/>
      <c r="AC648" s="293"/>
      <c r="AD648" s="293"/>
      <c r="AE648" s="293"/>
      <c r="AF648" s="293"/>
      <c r="AG648" s="293"/>
      <c r="AH648" s="293"/>
      <c r="AI648" s="293"/>
      <c r="AJ648" s="293"/>
      <c r="AK648" s="293"/>
      <c r="AL648" s="293"/>
      <c r="AM648" s="293"/>
      <c r="AN648" s="293"/>
      <c r="AO648" s="730"/>
      <c r="AP648" s="293"/>
      <c r="AQ648" s="293"/>
      <c r="AR648" s="293"/>
      <c r="AS648" s="293"/>
      <c r="AT648" s="293"/>
      <c r="AU648" s="167"/>
      <c r="AV648" s="167"/>
      <c r="AW648" s="167"/>
      <c r="AX648" s="167"/>
      <c r="AY648" s="167"/>
      <c r="AZ648" s="167"/>
      <c r="BA648" s="167"/>
      <c r="BB648" s="167"/>
      <c r="BC648" s="167"/>
      <c r="BD648" s="167"/>
      <c r="BE648" s="167"/>
      <c r="BF648" s="167"/>
      <c r="BG648" s="167"/>
      <c r="BH648" s="167"/>
      <c r="BI648" s="167"/>
    </row>
    <row r="649" ht="14.25" customHeight="1">
      <c r="M649" s="178"/>
      <c r="N649" s="178"/>
      <c r="O649" s="178"/>
      <c r="X649" s="292"/>
      <c r="Y649" s="293"/>
      <c r="Z649" s="293"/>
      <c r="AA649" s="293"/>
      <c r="AB649" s="293"/>
      <c r="AC649" s="293"/>
      <c r="AD649" s="293"/>
      <c r="AE649" s="293"/>
      <c r="AF649" s="293"/>
      <c r="AG649" s="293"/>
      <c r="AH649" s="293"/>
      <c r="AI649" s="293"/>
      <c r="AJ649" s="293"/>
      <c r="AK649" s="293"/>
      <c r="AL649" s="293"/>
      <c r="AM649" s="293"/>
      <c r="AN649" s="293"/>
      <c r="AO649" s="730"/>
      <c r="AP649" s="293"/>
      <c r="AQ649" s="293"/>
      <c r="AR649" s="293"/>
      <c r="AS649" s="293"/>
      <c r="AT649" s="293"/>
      <c r="AU649" s="167"/>
      <c r="AV649" s="167"/>
      <c r="AW649" s="167"/>
      <c r="AX649" s="167"/>
      <c r="AY649" s="167"/>
      <c r="AZ649" s="167"/>
      <c r="BA649" s="167"/>
      <c r="BB649" s="167"/>
      <c r="BC649" s="167"/>
      <c r="BD649" s="167"/>
      <c r="BE649" s="167"/>
      <c r="BF649" s="167"/>
      <c r="BG649" s="167"/>
      <c r="BH649" s="167"/>
      <c r="BI649" s="167"/>
    </row>
    <row r="650" ht="14.25" customHeight="1">
      <c r="M650" s="178"/>
      <c r="N650" s="178"/>
      <c r="O650" s="178"/>
      <c r="X650" s="292"/>
      <c r="Y650" s="293"/>
      <c r="Z650" s="293"/>
      <c r="AA650" s="293"/>
      <c r="AB650" s="293"/>
      <c r="AC650" s="293"/>
      <c r="AD650" s="293"/>
      <c r="AE650" s="293"/>
      <c r="AF650" s="293"/>
      <c r="AG650" s="293"/>
      <c r="AH650" s="293"/>
      <c r="AI650" s="293"/>
      <c r="AJ650" s="293"/>
      <c r="AK650" s="293"/>
      <c r="AL650" s="293"/>
      <c r="AM650" s="293"/>
      <c r="AN650" s="293"/>
      <c r="AO650" s="730"/>
      <c r="AP650" s="293"/>
      <c r="AQ650" s="293"/>
      <c r="AR650" s="293"/>
      <c r="AS650" s="293"/>
      <c r="AT650" s="293"/>
      <c r="AU650" s="167"/>
      <c r="AV650" s="167"/>
      <c r="AW650" s="167"/>
      <c r="AX650" s="167"/>
      <c r="AY650" s="167"/>
      <c r="AZ650" s="167"/>
      <c r="BA650" s="167"/>
      <c r="BB650" s="167"/>
      <c r="BC650" s="167"/>
      <c r="BD650" s="167"/>
      <c r="BE650" s="167"/>
      <c r="BF650" s="167"/>
      <c r="BG650" s="167"/>
      <c r="BH650" s="167"/>
      <c r="BI650" s="167"/>
    </row>
    <row r="651" ht="14.25" customHeight="1">
      <c r="M651" s="178"/>
      <c r="N651" s="178"/>
      <c r="O651" s="178"/>
      <c r="X651" s="292"/>
      <c r="Y651" s="293"/>
      <c r="Z651" s="293"/>
      <c r="AA651" s="293"/>
      <c r="AB651" s="293"/>
      <c r="AC651" s="293"/>
      <c r="AD651" s="293"/>
      <c r="AE651" s="293"/>
      <c r="AF651" s="293"/>
      <c r="AG651" s="293"/>
      <c r="AH651" s="293"/>
      <c r="AI651" s="293"/>
      <c r="AJ651" s="293"/>
      <c r="AK651" s="293"/>
      <c r="AL651" s="293"/>
      <c r="AM651" s="293"/>
      <c r="AN651" s="293"/>
      <c r="AO651" s="730"/>
      <c r="AP651" s="293"/>
      <c r="AQ651" s="293"/>
      <c r="AR651" s="293"/>
      <c r="AS651" s="293"/>
      <c r="AT651" s="293"/>
      <c r="AU651" s="167"/>
      <c r="AV651" s="167"/>
      <c r="AW651" s="167"/>
      <c r="AX651" s="167"/>
      <c r="AY651" s="167"/>
      <c r="AZ651" s="167"/>
      <c r="BA651" s="167"/>
      <c r="BB651" s="167"/>
      <c r="BC651" s="167"/>
      <c r="BD651" s="167"/>
      <c r="BE651" s="167"/>
      <c r="BF651" s="167"/>
      <c r="BG651" s="167"/>
      <c r="BH651" s="167"/>
      <c r="BI651" s="167"/>
    </row>
    <row r="652" ht="14.25" customHeight="1">
      <c r="M652" s="178"/>
      <c r="N652" s="178"/>
      <c r="O652" s="178"/>
      <c r="X652" s="292"/>
      <c r="Y652" s="293"/>
      <c r="Z652" s="293"/>
      <c r="AA652" s="293"/>
      <c r="AB652" s="293"/>
      <c r="AC652" s="293"/>
      <c r="AD652" s="293"/>
      <c r="AE652" s="293"/>
      <c r="AF652" s="293"/>
      <c r="AG652" s="293"/>
      <c r="AH652" s="293"/>
      <c r="AI652" s="293"/>
      <c r="AJ652" s="293"/>
      <c r="AK652" s="293"/>
      <c r="AL652" s="293"/>
      <c r="AM652" s="293"/>
      <c r="AN652" s="293"/>
      <c r="AO652" s="730"/>
      <c r="AP652" s="293"/>
      <c r="AQ652" s="293"/>
      <c r="AR652" s="293"/>
      <c r="AS652" s="293"/>
      <c r="AT652" s="293"/>
      <c r="AU652" s="167"/>
      <c r="AV652" s="167"/>
      <c r="AW652" s="167"/>
      <c r="AX652" s="167"/>
      <c r="AY652" s="167"/>
      <c r="AZ652" s="167"/>
      <c r="BA652" s="167"/>
      <c r="BB652" s="167"/>
      <c r="BC652" s="167"/>
      <c r="BD652" s="167"/>
      <c r="BE652" s="167"/>
      <c r="BF652" s="167"/>
      <c r="BG652" s="167"/>
      <c r="BH652" s="167"/>
      <c r="BI652" s="167"/>
    </row>
    <row r="653" ht="14.25" customHeight="1">
      <c r="M653" s="178"/>
      <c r="N653" s="178"/>
      <c r="O653" s="178"/>
      <c r="X653" s="292"/>
      <c r="Y653" s="293"/>
      <c r="Z653" s="293"/>
      <c r="AA653" s="293"/>
      <c r="AB653" s="293"/>
      <c r="AC653" s="293"/>
      <c r="AD653" s="293"/>
      <c r="AE653" s="293"/>
      <c r="AF653" s="293"/>
      <c r="AG653" s="293"/>
      <c r="AH653" s="293"/>
      <c r="AI653" s="293"/>
      <c r="AJ653" s="293"/>
      <c r="AK653" s="293"/>
      <c r="AL653" s="293"/>
      <c r="AM653" s="293"/>
      <c r="AN653" s="293"/>
      <c r="AO653" s="730"/>
      <c r="AP653" s="293"/>
      <c r="AQ653" s="293"/>
      <c r="AR653" s="293"/>
      <c r="AS653" s="293"/>
      <c r="AT653" s="293"/>
      <c r="AU653" s="167"/>
      <c r="AV653" s="167"/>
      <c r="AW653" s="167"/>
      <c r="AX653" s="167"/>
      <c r="AY653" s="167"/>
      <c r="AZ653" s="167"/>
      <c r="BA653" s="167"/>
      <c r="BB653" s="167"/>
      <c r="BC653" s="167"/>
      <c r="BD653" s="167"/>
      <c r="BE653" s="167"/>
      <c r="BF653" s="167"/>
      <c r="BG653" s="167"/>
      <c r="BH653" s="167"/>
      <c r="BI653" s="167"/>
    </row>
    <row r="654" ht="14.25" customHeight="1">
      <c r="M654" s="178"/>
      <c r="N654" s="178"/>
      <c r="O654" s="178"/>
      <c r="X654" s="292"/>
      <c r="Y654" s="293"/>
      <c r="Z654" s="293"/>
      <c r="AA654" s="293"/>
      <c r="AB654" s="293"/>
      <c r="AC654" s="293"/>
      <c r="AD654" s="293"/>
      <c r="AE654" s="293"/>
      <c r="AF654" s="293"/>
      <c r="AG654" s="293"/>
      <c r="AH654" s="293"/>
      <c r="AI654" s="293"/>
      <c r="AJ654" s="293"/>
      <c r="AK654" s="293"/>
      <c r="AL654" s="293"/>
      <c r="AM654" s="293"/>
      <c r="AN654" s="293"/>
      <c r="AO654" s="730"/>
      <c r="AP654" s="293"/>
      <c r="AQ654" s="293"/>
      <c r="AR654" s="293"/>
      <c r="AS654" s="293"/>
      <c r="AT654" s="293"/>
      <c r="AU654" s="167"/>
      <c r="AV654" s="167"/>
      <c r="AW654" s="167"/>
      <c r="AX654" s="167"/>
      <c r="AY654" s="167"/>
      <c r="AZ654" s="167"/>
      <c r="BA654" s="167"/>
      <c r="BB654" s="167"/>
      <c r="BC654" s="167"/>
      <c r="BD654" s="167"/>
      <c r="BE654" s="167"/>
      <c r="BF654" s="167"/>
      <c r="BG654" s="167"/>
      <c r="BH654" s="167"/>
      <c r="BI654" s="167"/>
    </row>
    <row r="655" ht="14.25" customHeight="1">
      <c r="M655" s="178"/>
      <c r="N655" s="178"/>
      <c r="O655" s="178"/>
      <c r="X655" s="292"/>
      <c r="Y655" s="293"/>
      <c r="Z655" s="293"/>
      <c r="AA655" s="293"/>
      <c r="AB655" s="293"/>
      <c r="AC655" s="293"/>
      <c r="AD655" s="293"/>
      <c r="AE655" s="293"/>
      <c r="AF655" s="293"/>
      <c r="AG655" s="293"/>
      <c r="AH655" s="293"/>
      <c r="AI655" s="293"/>
      <c r="AJ655" s="293"/>
      <c r="AK655" s="293"/>
      <c r="AL655" s="293"/>
      <c r="AM655" s="293"/>
      <c r="AN655" s="293"/>
      <c r="AO655" s="730"/>
      <c r="AP655" s="293"/>
      <c r="AQ655" s="293"/>
      <c r="AR655" s="293"/>
      <c r="AS655" s="293"/>
      <c r="AT655" s="293"/>
      <c r="AU655" s="167"/>
      <c r="AV655" s="167"/>
      <c r="AW655" s="167"/>
      <c r="AX655" s="167"/>
      <c r="AY655" s="167"/>
      <c r="AZ655" s="167"/>
      <c r="BA655" s="167"/>
      <c r="BB655" s="167"/>
      <c r="BC655" s="167"/>
      <c r="BD655" s="167"/>
      <c r="BE655" s="167"/>
      <c r="BF655" s="167"/>
      <c r="BG655" s="167"/>
      <c r="BH655" s="167"/>
      <c r="BI655" s="167"/>
    </row>
    <row r="656" ht="14.25" customHeight="1">
      <c r="M656" s="178"/>
      <c r="N656" s="178"/>
      <c r="O656" s="178"/>
      <c r="X656" s="292"/>
      <c r="Y656" s="293"/>
      <c r="Z656" s="293"/>
      <c r="AA656" s="293"/>
      <c r="AB656" s="293"/>
      <c r="AC656" s="293"/>
      <c r="AD656" s="293"/>
      <c r="AE656" s="293"/>
      <c r="AF656" s="293"/>
      <c r="AG656" s="293"/>
      <c r="AH656" s="293"/>
      <c r="AI656" s="293"/>
      <c r="AJ656" s="293"/>
      <c r="AK656" s="293"/>
      <c r="AL656" s="293"/>
      <c r="AM656" s="293"/>
      <c r="AN656" s="293"/>
      <c r="AO656" s="730"/>
      <c r="AP656" s="293"/>
      <c r="AQ656" s="293"/>
      <c r="AR656" s="293"/>
      <c r="AS656" s="293"/>
      <c r="AT656" s="293"/>
      <c r="AU656" s="167"/>
      <c r="AV656" s="167"/>
      <c r="AW656" s="167"/>
      <c r="AX656" s="167"/>
      <c r="AY656" s="167"/>
      <c r="AZ656" s="167"/>
      <c r="BA656" s="167"/>
      <c r="BB656" s="167"/>
      <c r="BC656" s="167"/>
      <c r="BD656" s="167"/>
      <c r="BE656" s="167"/>
      <c r="BF656" s="167"/>
      <c r="BG656" s="167"/>
      <c r="BH656" s="167"/>
      <c r="BI656" s="167"/>
    </row>
    <row r="657" ht="14.25" customHeight="1">
      <c r="M657" s="178"/>
      <c r="N657" s="178"/>
      <c r="O657" s="178"/>
      <c r="X657" s="292"/>
      <c r="Y657" s="293"/>
      <c r="Z657" s="293"/>
      <c r="AA657" s="293"/>
      <c r="AB657" s="293"/>
      <c r="AC657" s="293"/>
      <c r="AD657" s="293"/>
      <c r="AE657" s="293"/>
      <c r="AF657" s="293"/>
      <c r="AG657" s="293"/>
      <c r="AH657" s="293"/>
      <c r="AI657" s="293"/>
      <c r="AJ657" s="293"/>
      <c r="AK657" s="293"/>
      <c r="AL657" s="293"/>
      <c r="AM657" s="293"/>
      <c r="AN657" s="293"/>
      <c r="AO657" s="730"/>
      <c r="AP657" s="293"/>
      <c r="AQ657" s="293"/>
      <c r="AR657" s="293"/>
      <c r="AS657" s="293"/>
      <c r="AT657" s="293"/>
      <c r="AU657" s="167"/>
      <c r="AV657" s="167"/>
      <c r="AW657" s="167"/>
      <c r="AX657" s="167"/>
      <c r="AY657" s="167"/>
      <c r="AZ657" s="167"/>
      <c r="BA657" s="167"/>
      <c r="BB657" s="167"/>
      <c r="BC657" s="167"/>
      <c r="BD657" s="167"/>
      <c r="BE657" s="167"/>
      <c r="BF657" s="167"/>
      <c r="BG657" s="167"/>
      <c r="BH657" s="167"/>
      <c r="BI657" s="167"/>
    </row>
    <row r="658" ht="14.25" customHeight="1">
      <c r="M658" s="178"/>
      <c r="N658" s="178"/>
      <c r="O658" s="178"/>
      <c r="X658" s="292"/>
      <c r="Y658" s="293"/>
      <c r="Z658" s="293"/>
      <c r="AA658" s="293"/>
      <c r="AB658" s="293"/>
      <c r="AC658" s="293"/>
      <c r="AD658" s="293"/>
      <c r="AE658" s="293"/>
      <c r="AF658" s="293"/>
      <c r="AG658" s="293"/>
      <c r="AH658" s="293"/>
      <c r="AI658" s="293"/>
      <c r="AJ658" s="293"/>
      <c r="AK658" s="293"/>
      <c r="AL658" s="293"/>
      <c r="AM658" s="293"/>
      <c r="AN658" s="293"/>
      <c r="AO658" s="730"/>
      <c r="AP658" s="293"/>
      <c r="AQ658" s="293"/>
      <c r="AR658" s="293"/>
      <c r="AS658" s="293"/>
      <c r="AT658" s="293"/>
      <c r="AU658" s="167"/>
      <c r="AV658" s="167"/>
      <c r="AW658" s="167"/>
      <c r="AX658" s="167"/>
      <c r="AY658" s="167"/>
      <c r="AZ658" s="167"/>
      <c r="BA658" s="167"/>
      <c r="BB658" s="167"/>
      <c r="BC658" s="167"/>
      <c r="BD658" s="167"/>
      <c r="BE658" s="167"/>
      <c r="BF658" s="167"/>
      <c r="BG658" s="167"/>
      <c r="BH658" s="167"/>
      <c r="BI658" s="167"/>
    </row>
    <row r="659" ht="14.25" customHeight="1">
      <c r="M659" s="178"/>
      <c r="N659" s="178"/>
      <c r="O659" s="178"/>
      <c r="X659" s="292"/>
      <c r="Y659" s="293"/>
      <c r="Z659" s="293"/>
      <c r="AA659" s="293"/>
      <c r="AB659" s="293"/>
      <c r="AC659" s="293"/>
      <c r="AD659" s="293"/>
      <c r="AE659" s="293"/>
      <c r="AF659" s="293"/>
      <c r="AG659" s="293"/>
      <c r="AH659" s="293"/>
      <c r="AI659" s="293"/>
      <c r="AJ659" s="293"/>
      <c r="AK659" s="293"/>
      <c r="AL659" s="293"/>
      <c r="AM659" s="293"/>
      <c r="AN659" s="293"/>
      <c r="AO659" s="730"/>
      <c r="AP659" s="293"/>
      <c r="AQ659" s="293"/>
      <c r="AR659" s="293"/>
      <c r="AS659" s="293"/>
      <c r="AT659" s="293"/>
      <c r="AU659" s="167"/>
      <c r="AV659" s="167"/>
      <c r="AW659" s="167"/>
      <c r="AX659" s="167"/>
      <c r="AY659" s="167"/>
      <c r="AZ659" s="167"/>
      <c r="BA659" s="167"/>
      <c r="BB659" s="167"/>
      <c r="BC659" s="167"/>
      <c r="BD659" s="167"/>
      <c r="BE659" s="167"/>
      <c r="BF659" s="167"/>
      <c r="BG659" s="167"/>
      <c r="BH659" s="167"/>
      <c r="BI659" s="167"/>
    </row>
    <row r="660" ht="14.25" customHeight="1">
      <c r="M660" s="178"/>
      <c r="N660" s="178"/>
      <c r="O660" s="178"/>
      <c r="X660" s="292"/>
      <c r="Y660" s="293"/>
      <c r="Z660" s="293"/>
      <c r="AA660" s="293"/>
      <c r="AB660" s="293"/>
      <c r="AC660" s="293"/>
      <c r="AD660" s="293"/>
      <c r="AE660" s="293"/>
      <c r="AF660" s="293"/>
      <c r="AG660" s="293"/>
      <c r="AH660" s="293"/>
      <c r="AI660" s="293"/>
      <c r="AJ660" s="293"/>
      <c r="AK660" s="293"/>
      <c r="AL660" s="293"/>
      <c r="AM660" s="293"/>
      <c r="AN660" s="293"/>
      <c r="AO660" s="730"/>
      <c r="AP660" s="293"/>
      <c r="AQ660" s="293"/>
      <c r="AR660" s="293"/>
      <c r="AS660" s="293"/>
      <c r="AT660" s="293"/>
      <c r="AU660" s="167"/>
      <c r="AV660" s="167"/>
      <c r="AW660" s="167"/>
      <c r="AX660" s="167"/>
      <c r="AY660" s="167"/>
      <c r="AZ660" s="167"/>
      <c r="BA660" s="167"/>
      <c r="BB660" s="167"/>
      <c r="BC660" s="167"/>
      <c r="BD660" s="167"/>
      <c r="BE660" s="167"/>
      <c r="BF660" s="167"/>
      <c r="BG660" s="167"/>
      <c r="BH660" s="167"/>
      <c r="BI660" s="167"/>
    </row>
    <row r="661" ht="14.25" customHeight="1">
      <c r="M661" s="178"/>
      <c r="N661" s="178"/>
      <c r="O661" s="178"/>
      <c r="X661" s="292"/>
      <c r="Y661" s="293"/>
      <c r="Z661" s="293"/>
      <c r="AA661" s="293"/>
      <c r="AB661" s="293"/>
      <c r="AC661" s="293"/>
      <c r="AD661" s="293"/>
      <c r="AE661" s="293"/>
      <c r="AF661" s="293"/>
      <c r="AG661" s="293"/>
      <c r="AH661" s="293"/>
      <c r="AI661" s="293"/>
      <c r="AJ661" s="293"/>
      <c r="AK661" s="293"/>
      <c r="AL661" s="293"/>
      <c r="AM661" s="293"/>
      <c r="AN661" s="293"/>
      <c r="AO661" s="730"/>
      <c r="AP661" s="293"/>
      <c r="AQ661" s="293"/>
      <c r="AR661" s="293"/>
      <c r="AS661" s="293"/>
      <c r="AT661" s="293"/>
      <c r="AU661" s="167"/>
      <c r="AV661" s="167"/>
      <c r="AW661" s="167"/>
      <c r="AX661" s="167"/>
      <c r="AY661" s="167"/>
      <c r="AZ661" s="167"/>
      <c r="BA661" s="167"/>
      <c r="BB661" s="167"/>
      <c r="BC661" s="167"/>
      <c r="BD661" s="167"/>
      <c r="BE661" s="167"/>
      <c r="BF661" s="167"/>
      <c r="BG661" s="167"/>
      <c r="BH661" s="167"/>
      <c r="BI661" s="167"/>
    </row>
    <row r="662" ht="14.25" customHeight="1">
      <c r="M662" s="178"/>
      <c r="N662" s="178"/>
      <c r="O662" s="178"/>
      <c r="X662" s="292"/>
      <c r="Y662" s="293"/>
      <c r="Z662" s="293"/>
      <c r="AA662" s="293"/>
      <c r="AB662" s="293"/>
      <c r="AC662" s="293"/>
      <c r="AD662" s="293"/>
      <c r="AE662" s="293"/>
      <c r="AF662" s="293"/>
      <c r="AG662" s="293"/>
      <c r="AH662" s="293"/>
      <c r="AI662" s="293"/>
      <c r="AJ662" s="293"/>
      <c r="AK662" s="293"/>
      <c r="AL662" s="293"/>
      <c r="AM662" s="293"/>
      <c r="AN662" s="293"/>
      <c r="AO662" s="730"/>
      <c r="AP662" s="293"/>
      <c r="AQ662" s="293"/>
      <c r="AR662" s="293"/>
      <c r="AS662" s="293"/>
      <c r="AT662" s="293"/>
      <c r="AU662" s="167"/>
      <c r="AV662" s="167"/>
      <c r="AW662" s="167"/>
      <c r="AX662" s="167"/>
      <c r="AY662" s="167"/>
      <c r="AZ662" s="167"/>
      <c r="BA662" s="167"/>
      <c r="BB662" s="167"/>
      <c r="BC662" s="167"/>
      <c r="BD662" s="167"/>
      <c r="BE662" s="167"/>
      <c r="BF662" s="167"/>
      <c r="BG662" s="167"/>
      <c r="BH662" s="167"/>
      <c r="BI662" s="167"/>
    </row>
    <row r="663" ht="14.25" customHeight="1">
      <c r="M663" s="178"/>
      <c r="N663" s="178"/>
      <c r="O663" s="178"/>
      <c r="X663" s="292"/>
      <c r="Y663" s="293"/>
      <c r="Z663" s="293"/>
      <c r="AA663" s="293"/>
      <c r="AB663" s="293"/>
      <c r="AC663" s="293"/>
      <c r="AD663" s="293"/>
      <c r="AE663" s="293"/>
      <c r="AF663" s="293"/>
      <c r="AG663" s="293"/>
      <c r="AH663" s="293"/>
      <c r="AI663" s="293"/>
      <c r="AJ663" s="293"/>
      <c r="AK663" s="293"/>
      <c r="AL663" s="293"/>
      <c r="AM663" s="293"/>
      <c r="AN663" s="293"/>
      <c r="AO663" s="730"/>
      <c r="AP663" s="293"/>
      <c r="AQ663" s="293"/>
      <c r="AR663" s="293"/>
      <c r="AS663" s="293"/>
      <c r="AT663" s="293"/>
      <c r="AU663" s="167"/>
      <c r="AV663" s="167"/>
      <c r="AW663" s="167"/>
      <c r="AX663" s="167"/>
      <c r="AY663" s="167"/>
      <c r="AZ663" s="167"/>
      <c r="BA663" s="167"/>
      <c r="BB663" s="167"/>
      <c r="BC663" s="167"/>
      <c r="BD663" s="167"/>
      <c r="BE663" s="167"/>
      <c r="BF663" s="167"/>
      <c r="BG663" s="167"/>
      <c r="BH663" s="167"/>
      <c r="BI663" s="167"/>
    </row>
    <row r="664" ht="14.25" customHeight="1">
      <c r="M664" s="178"/>
      <c r="N664" s="178"/>
      <c r="O664" s="178"/>
      <c r="X664" s="292"/>
      <c r="Y664" s="293"/>
      <c r="Z664" s="293"/>
      <c r="AA664" s="293"/>
      <c r="AB664" s="293"/>
      <c r="AC664" s="293"/>
      <c r="AD664" s="293"/>
      <c r="AE664" s="293"/>
      <c r="AF664" s="293"/>
      <c r="AG664" s="293"/>
      <c r="AH664" s="293"/>
      <c r="AI664" s="293"/>
      <c r="AJ664" s="293"/>
      <c r="AK664" s="293"/>
      <c r="AL664" s="293"/>
      <c r="AM664" s="293"/>
      <c r="AN664" s="293"/>
      <c r="AO664" s="730"/>
      <c r="AP664" s="293"/>
      <c r="AQ664" s="293"/>
      <c r="AR664" s="293"/>
      <c r="AS664" s="293"/>
      <c r="AT664" s="293"/>
      <c r="AU664" s="167"/>
      <c r="AV664" s="167"/>
      <c r="AW664" s="167"/>
      <c r="AX664" s="167"/>
      <c r="AY664" s="167"/>
      <c r="AZ664" s="167"/>
      <c r="BA664" s="167"/>
      <c r="BB664" s="167"/>
      <c r="BC664" s="167"/>
      <c r="BD664" s="167"/>
      <c r="BE664" s="167"/>
      <c r="BF664" s="167"/>
      <c r="BG664" s="167"/>
      <c r="BH664" s="167"/>
      <c r="BI664" s="167"/>
    </row>
    <row r="665" ht="14.25" customHeight="1">
      <c r="M665" s="178"/>
      <c r="N665" s="178"/>
      <c r="O665" s="178"/>
      <c r="X665" s="292"/>
      <c r="Y665" s="293"/>
      <c r="Z665" s="293"/>
      <c r="AA665" s="293"/>
      <c r="AB665" s="293"/>
      <c r="AC665" s="293"/>
      <c r="AD665" s="293"/>
      <c r="AE665" s="293"/>
      <c r="AF665" s="293"/>
      <c r="AG665" s="293"/>
      <c r="AH665" s="293"/>
      <c r="AI665" s="293"/>
      <c r="AJ665" s="293"/>
      <c r="AK665" s="293"/>
      <c r="AL665" s="293"/>
      <c r="AM665" s="293"/>
      <c r="AN665" s="293"/>
      <c r="AO665" s="730"/>
      <c r="AP665" s="293"/>
      <c r="AQ665" s="293"/>
      <c r="AR665" s="293"/>
      <c r="AS665" s="293"/>
      <c r="AT665" s="293"/>
      <c r="AU665" s="167"/>
      <c r="AV665" s="167"/>
      <c r="AW665" s="167"/>
      <c r="AX665" s="167"/>
      <c r="AY665" s="167"/>
      <c r="AZ665" s="167"/>
      <c r="BA665" s="167"/>
      <c r="BB665" s="167"/>
      <c r="BC665" s="167"/>
      <c r="BD665" s="167"/>
      <c r="BE665" s="167"/>
      <c r="BF665" s="167"/>
      <c r="BG665" s="167"/>
      <c r="BH665" s="167"/>
      <c r="BI665" s="167"/>
    </row>
    <row r="666" ht="14.25" customHeight="1">
      <c r="M666" s="178"/>
      <c r="N666" s="178"/>
      <c r="O666" s="178"/>
      <c r="X666" s="292"/>
      <c r="Y666" s="293"/>
      <c r="Z666" s="293"/>
      <c r="AA666" s="293"/>
      <c r="AB666" s="293"/>
      <c r="AC666" s="293"/>
      <c r="AD666" s="293"/>
      <c r="AE666" s="293"/>
      <c r="AF666" s="293"/>
      <c r="AG666" s="293"/>
      <c r="AH666" s="293"/>
      <c r="AI666" s="293"/>
      <c r="AJ666" s="293"/>
      <c r="AK666" s="293"/>
      <c r="AL666" s="293"/>
      <c r="AM666" s="293"/>
      <c r="AN666" s="293"/>
      <c r="AO666" s="730"/>
      <c r="AP666" s="293"/>
      <c r="AQ666" s="293"/>
      <c r="AR666" s="293"/>
      <c r="AS666" s="293"/>
      <c r="AT666" s="293"/>
      <c r="AU666" s="167"/>
      <c r="AV666" s="167"/>
      <c r="AW666" s="167"/>
      <c r="AX666" s="167"/>
      <c r="AY666" s="167"/>
      <c r="AZ666" s="167"/>
      <c r="BA666" s="167"/>
      <c r="BB666" s="167"/>
      <c r="BC666" s="167"/>
      <c r="BD666" s="167"/>
      <c r="BE666" s="167"/>
      <c r="BF666" s="167"/>
      <c r="BG666" s="167"/>
      <c r="BH666" s="167"/>
      <c r="BI666" s="167"/>
    </row>
    <row r="667" ht="14.25" customHeight="1">
      <c r="M667" s="178"/>
      <c r="N667" s="178"/>
      <c r="O667" s="178"/>
      <c r="X667" s="292"/>
      <c r="Y667" s="293"/>
      <c r="Z667" s="293"/>
      <c r="AA667" s="293"/>
      <c r="AB667" s="293"/>
      <c r="AC667" s="293"/>
      <c r="AD667" s="293"/>
      <c r="AE667" s="293"/>
      <c r="AF667" s="293"/>
      <c r="AG667" s="293"/>
      <c r="AH667" s="293"/>
      <c r="AI667" s="293"/>
      <c r="AJ667" s="293"/>
      <c r="AK667" s="293"/>
      <c r="AL667" s="293"/>
      <c r="AM667" s="293"/>
      <c r="AN667" s="293"/>
      <c r="AO667" s="730"/>
      <c r="AP667" s="293"/>
      <c r="AQ667" s="293"/>
      <c r="AR667" s="293"/>
      <c r="AS667" s="293"/>
      <c r="AT667" s="293"/>
      <c r="AU667" s="167"/>
      <c r="AV667" s="167"/>
      <c r="AW667" s="167"/>
      <c r="AX667" s="167"/>
      <c r="AY667" s="167"/>
      <c r="AZ667" s="167"/>
      <c r="BA667" s="167"/>
      <c r="BB667" s="167"/>
      <c r="BC667" s="167"/>
      <c r="BD667" s="167"/>
      <c r="BE667" s="167"/>
      <c r="BF667" s="167"/>
      <c r="BG667" s="167"/>
      <c r="BH667" s="167"/>
      <c r="BI667" s="167"/>
    </row>
    <row r="668" ht="14.25" customHeight="1">
      <c r="M668" s="178"/>
      <c r="N668" s="178"/>
      <c r="O668" s="178"/>
      <c r="X668" s="292"/>
      <c r="Y668" s="293"/>
      <c r="Z668" s="293"/>
      <c r="AA668" s="293"/>
      <c r="AB668" s="293"/>
      <c r="AC668" s="293"/>
      <c r="AD668" s="293"/>
      <c r="AE668" s="293"/>
      <c r="AF668" s="293"/>
      <c r="AG668" s="293"/>
      <c r="AH668" s="293"/>
      <c r="AI668" s="293"/>
      <c r="AJ668" s="293"/>
      <c r="AK668" s="293"/>
      <c r="AL668" s="293"/>
      <c r="AM668" s="293"/>
      <c r="AN668" s="293"/>
      <c r="AO668" s="730"/>
      <c r="AP668" s="293"/>
      <c r="AQ668" s="293"/>
      <c r="AR668" s="293"/>
      <c r="AS668" s="293"/>
      <c r="AT668" s="293"/>
      <c r="AU668" s="167"/>
      <c r="AV668" s="167"/>
      <c r="AW668" s="167"/>
      <c r="AX668" s="167"/>
      <c r="AY668" s="167"/>
      <c r="AZ668" s="167"/>
      <c r="BA668" s="167"/>
      <c r="BB668" s="167"/>
      <c r="BC668" s="167"/>
      <c r="BD668" s="167"/>
      <c r="BE668" s="167"/>
      <c r="BF668" s="167"/>
      <c r="BG668" s="167"/>
      <c r="BH668" s="167"/>
      <c r="BI668" s="167"/>
    </row>
    <row r="669" ht="14.25" customHeight="1">
      <c r="M669" s="178"/>
      <c r="N669" s="178"/>
      <c r="O669" s="178"/>
      <c r="X669" s="292"/>
      <c r="Y669" s="293"/>
      <c r="Z669" s="293"/>
      <c r="AA669" s="293"/>
      <c r="AB669" s="293"/>
      <c r="AC669" s="293"/>
      <c r="AD669" s="293"/>
      <c r="AE669" s="293"/>
      <c r="AF669" s="293"/>
      <c r="AG669" s="293"/>
      <c r="AH669" s="293"/>
      <c r="AI669" s="293"/>
      <c r="AJ669" s="293"/>
      <c r="AK669" s="293"/>
      <c r="AL669" s="293"/>
      <c r="AM669" s="293"/>
      <c r="AN669" s="293"/>
      <c r="AO669" s="730"/>
      <c r="AP669" s="293"/>
      <c r="AQ669" s="293"/>
      <c r="AR669" s="293"/>
      <c r="AS669" s="293"/>
      <c r="AT669" s="293"/>
      <c r="AU669" s="167"/>
      <c r="AV669" s="167"/>
      <c r="AW669" s="167"/>
      <c r="AX669" s="167"/>
      <c r="AY669" s="167"/>
      <c r="AZ669" s="167"/>
      <c r="BA669" s="167"/>
      <c r="BB669" s="167"/>
      <c r="BC669" s="167"/>
      <c r="BD669" s="167"/>
      <c r="BE669" s="167"/>
      <c r="BF669" s="167"/>
      <c r="BG669" s="167"/>
      <c r="BH669" s="167"/>
      <c r="BI669" s="167"/>
    </row>
    <row r="670" ht="14.25" customHeight="1">
      <c r="M670" s="178"/>
      <c r="N670" s="178"/>
      <c r="O670" s="178"/>
      <c r="X670" s="292"/>
      <c r="Y670" s="293"/>
      <c r="Z670" s="293"/>
      <c r="AA670" s="293"/>
      <c r="AB670" s="293"/>
      <c r="AC670" s="293"/>
      <c r="AD670" s="293"/>
      <c r="AE670" s="293"/>
      <c r="AF670" s="293"/>
      <c r="AG670" s="293"/>
      <c r="AH670" s="293"/>
      <c r="AI670" s="293"/>
      <c r="AJ670" s="293"/>
      <c r="AK670" s="293"/>
      <c r="AL670" s="293"/>
      <c r="AM670" s="293"/>
      <c r="AN670" s="293"/>
      <c r="AO670" s="730"/>
      <c r="AP670" s="293"/>
      <c r="AQ670" s="293"/>
      <c r="AR670" s="293"/>
      <c r="AS670" s="293"/>
      <c r="AT670" s="293"/>
      <c r="AU670" s="167"/>
      <c r="AV670" s="167"/>
      <c r="AW670" s="167"/>
      <c r="AX670" s="167"/>
      <c r="AY670" s="167"/>
      <c r="AZ670" s="167"/>
      <c r="BA670" s="167"/>
      <c r="BB670" s="167"/>
      <c r="BC670" s="167"/>
      <c r="BD670" s="167"/>
      <c r="BE670" s="167"/>
      <c r="BF670" s="167"/>
      <c r="BG670" s="167"/>
      <c r="BH670" s="167"/>
      <c r="BI670" s="167"/>
    </row>
    <row r="671" ht="14.25" customHeight="1">
      <c r="M671" s="178"/>
      <c r="N671" s="178"/>
      <c r="O671" s="178"/>
      <c r="X671" s="292"/>
      <c r="Y671" s="293"/>
      <c r="Z671" s="293"/>
      <c r="AA671" s="293"/>
      <c r="AB671" s="293"/>
      <c r="AC671" s="293"/>
      <c r="AD671" s="293"/>
      <c r="AE671" s="293"/>
      <c r="AF671" s="293"/>
      <c r="AG671" s="293"/>
      <c r="AH671" s="293"/>
      <c r="AI671" s="293"/>
      <c r="AJ671" s="293"/>
      <c r="AK671" s="293"/>
      <c r="AL671" s="293"/>
      <c r="AM671" s="293"/>
      <c r="AN671" s="293"/>
      <c r="AO671" s="730"/>
      <c r="AP671" s="293"/>
      <c r="AQ671" s="293"/>
      <c r="AR671" s="293"/>
      <c r="AS671" s="293"/>
      <c r="AT671" s="293"/>
      <c r="AU671" s="167"/>
      <c r="AV671" s="167"/>
      <c r="AW671" s="167"/>
      <c r="AX671" s="167"/>
      <c r="AY671" s="167"/>
      <c r="AZ671" s="167"/>
      <c r="BA671" s="167"/>
      <c r="BB671" s="167"/>
      <c r="BC671" s="167"/>
      <c r="BD671" s="167"/>
      <c r="BE671" s="167"/>
      <c r="BF671" s="167"/>
      <c r="BG671" s="167"/>
      <c r="BH671" s="167"/>
      <c r="BI671" s="167"/>
    </row>
    <row r="672" ht="14.25" customHeight="1">
      <c r="M672" s="178"/>
      <c r="N672" s="178"/>
      <c r="O672" s="178"/>
      <c r="X672" s="292"/>
      <c r="Y672" s="293"/>
      <c r="Z672" s="293"/>
      <c r="AA672" s="293"/>
      <c r="AB672" s="293"/>
      <c r="AC672" s="293"/>
      <c r="AD672" s="293"/>
      <c r="AE672" s="293"/>
      <c r="AF672" s="293"/>
      <c r="AG672" s="293"/>
      <c r="AH672" s="293"/>
      <c r="AI672" s="293"/>
      <c r="AJ672" s="293"/>
      <c r="AK672" s="293"/>
      <c r="AL672" s="293"/>
      <c r="AM672" s="293"/>
      <c r="AN672" s="293"/>
      <c r="AO672" s="730"/>
      <c r="AP672" s="293"/>
      <c r="AQ672" s="293"/>
      <c r="AR672" s="293"/>
      <c r="AS672" s="293"/>
      <c r="AT672" s="293"/>
      <c r="AU672" s="167"/>
      <c r="AV672" s="167"/>
      <c r="AW672" s="167"/>
      <c r="AX672" s="167"/>
      <c r="AY672" s="167"/>
      <c r="AZ672" s="167"/>
      <c r="BA672" s="167"/>
      <c r="BB672" s="167"/>
      <c r="BC672" s="167"/>
      <c r="BD672" s="167"/>
      <c r="BE672" s="167"/>
      <c r="BF672" s="167"/>
      <c r="BG672" s="167"/>
      <c r="BH672" s="167"/>
      <c r="BI672" s="167"/>
    </row>
    <row r="673" ht="14.25" customHeight="1">
      <c r="M673" s="178"/>
      <c r="N673" s="178"/>
      <c r="O673" s="178"/>
      <c r="X673" s="292"/>
      <c r="Y673" s="293"/>
      <c r="Z673" s="293"/>
      <c r="AA673" s="293"/>
      <c r="AB673" s="293"/>
      <c r="AC673" s="293"/>
      <c r="AD673" s="293"/>
      <c r="AE673" s="293"/>
      <c r="AF673" s="293"/>
      <c r="AG673" s="293"/>
      <c r="AH673" s="293"/>
      <c r="AI673" s="293"/>
      <c r="AJ673" s="293"/>
      <c r="AK673" s="293"/>
      <c r="AL673" s="293"/>
      <c r="AM673" s="293"/>
      <c r="AN673" s="293"/>
      <c r="AO673" s="730"/>
      <c r="AP673" s="293"/>
      <c r="AQ673" s="293"/>
      <c r="AR673" s="293"/>
      <c r="AS673" s="293"/>
      <c r="AT673" s="293"/>
      <c r="AU673" s="167"/>
      <c r="AV673" s="167"/>
      <c r="AW673" s="167"/>
      <c r="AX673" s="167"/>
      <c r="AY673" s="167"/>
      <c r="AZ673" s="167"/>
      <c r="BA673" s="167"/>
      <c r="BB673" s="167"/>
      <c r="BC673" s="167"/>
      <c r="BD673" s="167"/>
      <c r="BE673" s="167"/>
      <c r="BF673" s="167"/>
      <c r="BG673" s="167"/>
      <c r="BH673" s="167"/>
      <c r="BI673" s="167"/>
    </row>
    <row r="674" ht="14.25" customHeight="1">
      <c r="M674" s="178"/>
      <c r="N674" s="178"/>
      <c r="O674" s="178"/>
      <c r="X674" s="292"/>
      <c r="Y674" s="293"/>
      <c r="Z674" s="293"/>
      <c r="AA674" s="293"/>
      <c r="AB674" s="293"/>
      <c r="AC674" s="293"/>
      <c r="AD674" s="293"/>
      <c r="AE674" s="293"/>
      <c r="AF674" s="293"/>
      <c r="AG674" s="293"/>
      <c r="AH674" s="293"/>
      <c r="AI674" s="293"/>
      <c r="AJ674" s="293"/>
      <c r="AK674" s="293"/>
      <c r="AL674" s="293"/>
      <c r="AM674" s="293"/>
      <c r="AN674" s="293"/>
      <c r="AO674" s="730"/>
      <c r="AP674" s="293"/>
      <c r="AQ674" s="293"/>
      <c r="AR674" s="293"/>
      <c r="AS674" s="293"/>
      <c r="AT674" s="293"/>
      <c r="AU674" s="167"/>
      <c r="AV674" s="167"/>
      <c r="AW674" s="167"/>
      <c r="AX674" s="167"/>
      <c r="AY674" s="167"/>
      <c r="AZ674" s="167"/>
      <c r="BA674" s="167"/>
      <c r="BB674" s="167"/>
      <c r="BC674" s="167"/>
      <c r="BD674" s="167"/>
      <c r="BE674" s="167"/>
      <c r="BF674" s="167"/>
      <c r="BG674" s="167"/>
      <c r="BH674" s="167"/>
      <c r="BI674" s="167"/>
    </row>
    <row r="675" ht="14.25" customHeight="1">
      <c r="M675" s="178"/>
      <c r="N675" s="178"/>
      <c r="O675" s="178"/>
      <c r="X675" s="292"/>
      <c r="Y675" s="293"/>
      <c r="Z675" s="293"/>
      <c r="AA675" s="293"/>
      <c r="AB675" s="293"/>
      <c r="AC675" s="293"/>
      <c r="AD675" s="293"/>
      <c r="AE675" s="293"/>
      <c r="AF675" s="293"/>
      <c r="AG675" s="293"/>
      <c r="AH675" s="293"/>
      <c r="AI675" s="293"/>
      <c r="AJ675" s="293"/>
      <c r="AK675" s="293"/>
      <c r="AL675" s="293"/>
      <c r="AM675" s="293"/>
      <c r="AN675" s="293"/>
      <c r="AO675" s="730"/>
      <c r="AP675" s="293"/>
      <c r="AQ675" s="293"/>
      <c r="AR675" s="293"/>
      <c r="AS675" s="293"/>
      <c r="AT675" s="293"/>
      <c r="AU675" s="167"/>
      <c r="AV675" s="167"/>
      <c r="AW675" s="167"/>
      <c r="AX675" s="167"/>
      <c r="AY675" s="167"/>
      <c r="AZ675" s="167"/>
      <c r="BA675" s="167"/>
      <c r="BB675" s="167"/>
      <c r="BC675" s="167"/>
      <c r="BD675" s="167"/>
      <c r="BE675" s="167"/>
      <c r="BF675" s="167"/>
      <c r="BG675" s="167"/>
      <c r="BH675" s="167"/>
      <c r="BI675" s="167"/>
    </row>
    <row r="676" ht="14.25" customHeight="1">
      <c r="M676" s="178"/>
      <c r="N676" s="178"/>
      <c r="O676" s="178"/>
      <c r="X676" s="292"/>
      <c r="Y676" s="293"/>
      <c r="Z676" s="293"/>
      <c r="AA676" s="293"/>
      <c r="AB676" s="293"/>
      <c r="AC676" s="293"/>
      <c r="AD676" s="293"/>
      <c r="AE676" s="293"/>
      <c r="AF676" s="293"/>
      <c r="AG676" s="293"/>
      <c r="AH676" s="293"/>
      <c r="AI676" s="293"/>
      <c r="AJ676" s="293"/>
      <c r="AK676" s="293"/>
      <c r="AL676" s="293"/>
      <c r="AM676" s="293"/>
      <c r="AN676" s="293"/>
      <c r="AO676" s="730"/>
      <c r="AP676" s="293"/>
      <c r="AQ676" s="293"/>
      <c r="AR676" s="293"/>
      <c r="AS676" s="293"/>
      <c r="AT676" s="293"/>
      <c r="AU676" s="167"/>
      <c r="AV676" s="167"/>
      <c r="AW676" s="167"/>
      <c r="AX676" s="167"/>
      <c r="AY676" s="167"/>
      <c r="AZ676" s="167"/>
      <c r="BA676" s="167"/>
      <c r="BB676" s="167"/>
      <c r="BC676" s="167"/>
      <c r="BD676" s="167"/>
      <c r="BE676" s="167"/>
      <c r="BF676" s="167"/>
      <c r="BG676" s="167"/>
      <c r="BH676" s="167"/>
      <c r="BI676" s="167"/>
    </row>
    <row r="677" ht="14.25" customHeight="1">
      <c r="M677" s="178"/>
      <c r="N677" s="178"/>
      <c r="O677" s="178"/>
      <c r="X677" s="292"/>
      <c r="Y677" s="293"/>
      <c r="Z677" s="293"/>
      <c r="AA677" s="293"/>
      <c r="AB677" s="293"/>
      <c r="AC677" s="293"/>
      <c r="AD677" s="293"/>
      <c r="AE677" s="293"/>
      <c r="AF677" s="293"/>
      <c r="AG677" s="293"/>
      <c r="AH677" s="293"/>
      <c r="AI677" s="293"/>
      <c r="AJ677" s="293"/>
      <c r="AK677" s="293"/>
      <c r="AL677" s="293"/>
      <c r="AM677" s="293"/>
      <c r="AN677" s="293"/>
      <c r="AO677" s="730"/>
      <c r="AP677" s="293"/>
      <c r="AQ677" s="293"/>
      <c r="AR677" s="293"/>
      <c r="AS677" s="293"/>
      <c r="AT677" s="293"/>
      <c r="AU677" s="167"/>
      <c r="AV677" s="167"/>
      <c r="AW677" s="167"/>
      <c r="AX677" s="167"/>
      <c r="AY677" s="167"/>
      <c r="AZ677" s="167"/>
      <c r="BA677" s="167"/>
      <c r="BB677" s="167"/>
      <c r="BC677" s="167"/>
      <c r="BD677" s="167"/>
      <c r="BE677" s="167"/>
      <c r="BF677" s="167"/>
      <c r="BG677" s="167"/>
      <c r="BH677" s="167"/>
      <c r="BI677" s="167"/>
    </row>
    <row r="678" ht="14.25" customHeight="1">
      <c r="M678" s="178"/>
      <c r="N678" s="178"/>
      <c r="O678" s="178"/>
      <c r="X678" s="292"/>
      <c r="Y678" s="293"/>
      <c r="Z678" s="293"/>
      <c r="AA678" s="293"/>
      <c r="AB678" s="293"/>
      <c r="AC678" s="293"/>
      <c r="AD678" s="293"/>
      <c r="AE678" s="293"/>
      <c r="AF678" s="293"/>
      <c r="AG678" s="293"/>
      <c r="AH678" s="293"/>
      <c r="AI678" s="293"/>
      <c r="AJ678" s="293"/>
      <c r="AK678" s="293"/>
      <c r="AL678" s="293"/>
      <c r="AM678" s="293"/>
      <c r="AN678" s="293"/>
      <c r="AO678" s="730"/>
      <c r="AP678" s="293"/>
      <c r="AQ678" s="293"/>
      <c r="AR678" s="293"/>
      <c r="AS678" s="293"/>
      <c r="AT678" s="293"/>
      <c r="AU678" s="167"/>
      <c r="AV678" s="167"/>
      <c r="AW678" s="167"/>
      <c r="AX678" s="167"/>
      <c r="AY678" s="167"/>
      <c r="AZ678" s="167"/>
      <c r="BA678" s="167"/>
      <c r="BB678" s="167"/>
      <c r="BC678" s="167"/>
      <c r="BD678" s="167"/>
      <c r="BE678" s="167"/>
      <c r="BF678" s="167"/>
      <c r="BG678" s="167"/>
      <c r="BH678" s="167"/>
      <c r="BI678" s="167"/>
    </row>
    <row r="679" ht="14.25" customHeight="1">
      <c r="M679" s="178"/>
      <c r="N679" s="178"/>
      <c r="O679" s="178"/>
      <c r="X679" s="292"/>
      <c r="Y679" s="293"/>
      <c r="Z679" s="293"/>
      <c r="AA679" s="293"/>
      <c r="AB679" s="293"/>
      <c r="AC679" s="293"/>
      <c r="AD679" s="293"/>
      <c r="AE679" s="293"/>
      <c r="AF679" s="293"/>
      <c r="AG679" s="293"/>
      <c r="AH679" s="293"/>
      <c r="AI679" s="293"/>
      <c r="AJ679" s="293"/>
      <c r="AK679" s="293"/>
      <c r="AL679" s="293"/>
      <c r="AM679" s="293"/>
      <c r="AN679" s="293"/>
      <c r="AO679" s="730"/>
      <c r="AP679" s="293"/>
      <c r="AQ679" s="293"/>
      <c r="AR679" s="293"/>
      <c r="AS679" s="293"/>
      <c r="AT679" s="293"/>
      <c r="AU679" s="167"/>
      <c r="AV679" s="167"/>
      <c r="AW679" s="167"/>
      <c r="AX679" s="167"/>
      <c r="AY679" s="167"/>
      <c r="AZ679" s="167"/>
      <c r="BA679" s="167"/>
      <c r="BB679" s="167"/>
      <c r="BC679" s="167"/>
      <c r="BD679" s="167"/>
      <c r="BE679" s="167"/>
      <c r="BF679" s="167"/>
      <c r="BG679" s="167"/>
      <c r="BH679" s="167"/>
      <c r="BI679" s="167"/>
    </row>
    <row r="680" ht="14.25" customHeight="1">
      <c r="M680" s="178"/>
      <c r="N680" s="178"/>
      <c r="O680" s="178"/>
      <c r="X680" s="292"/>
      <c r="Y680" s="293"/>
      <c r="Z680" s="293"/>
      <c r="AA680" s="293"/>
      <c r="AB680" s="293"/>
      <c r="AC680" s="293"/>
      <c r="AD680" s="293"/>
      <c r="AE680" s="293"/>
      <c r="AF680" s="293"/>
      <c r="AG680" s="293"/>
      <c r="AH680" s="293"/>
      <c r="AI680" s="293"/>
      <c r="AJ680" s="293"/>
      <c r="AK680" s="293"/>
      <c r="AL680" s="293"/>
      <c r="AM680" s="293"/>
      <c r="AN680" s="293"/>
      <c r="AO680" s="730"/>
      <c r="AP680" s="293"/>
      <c r="AQ680" s="293"/>
      <c r="AR680" s="293"/>
      <c r="AS680" s="293"/>
      <c r="AT680" s="293"/>
      <c r="AU680" s="167"/>
      <c r="AV680" s="167"/>
      <c r="AW680" s="167"/>
      <c r="AX680" s="167"/>
      <c r="AY680" s="167"/>
      <c r="AZ680" s="167"/>
      <c r="BA680" s="167"/>
      <c r="BB680" s="167"/>
      <c r="BC680" s="167"/>
      <c r="BD680" s="167"/>
      <c r="BE680" s="167"/>
      <c r="BF680" s="167"/>
      <c r="BG680" s="167"/>
      <c r="BH680" s="167"/>
      <c r="BI680" s="167"/>
    </row>
    <row r="681" ht="14.25" customHeight="1">
      <c r="M681" s="178"/>
      <c r="N681" s="178"/>
      <c r="O681" s="178"/>
      <c r="X681" s="292"/>
      <c r="Y681" s="293"/>
      <c r="Z681" s="293"/>
      <c r="AA681" s="293"/>
      <c r="AB681" s="293"/>
      <c r="AC681" s="293"/>
      <c r="AD681" s="293"/>
      <c r="AE681" s="293"/>
      <c r="AF681" s="293"/>
      <c r="AG681" s="293"/>
      <c r="AH681" s="293"/>
      <c r="AI681" s="293"/>
      <c r="AJ681" s="293"/>
      <c r="AK681" s="293"/>
      <c r="AL681" s="293"/>
      <c r="AM681" s="293"/>
      <c r="AN681" s="293"/>
      <c r="AO681" s="730"/>
      <c r="AP681" s="293"/>
      <c r="AQ681" s="293"/>
      <c r="AR681" s="293"/>
      <c r="AS681" s="293"/>
      <c r="AT681" s="293"/>
      <c r="AU681" s="167"/>
      <c r="AV681" s="167"/>
      <c r="AW681" s="167"/>
      <c r="AX681" s="167"/>
      <c r="AY681" s="167"/>
      <c r="AZ681" s="167"/>
      <c r="BA681" s="167"/>
      <c r="BB681" s="167"/>
      <c r="BC681" s="167"/>
      <c r="BD681" s="167"/>
      <c r="BE681" s="167"/>
      <c r="BF681" s="167"/>
      <c r="BG681" s="167"/>
      <c r="BH681" s="167"/>
      <c r="BI681" s="167"/>
    </row>
    <row r="682" ht="14.25" customHeight="1">
      <c r="M682" s="178"/>
      <c r="N682" s="178"/>
      <c r="O682" s="178"/>
      <c r="X682" s="292"/>
      <c r="Y682" s="293"/>
      <c r="Z682" s="293"/>
      <c r="AA682" s="293"/>
      <c r="AB682" s="293"/>
      <c r="AC682" s="293"/>
      <c r="AD682" s="293"/>
      <c r="AE682" s="293"/>
      <c r="AF682" s="293"/>
      <c r="AG682" s="293"/>
      <c r="AH682" s="293"/>
      <c r="AI682" s="293"/>
      <c r="AJ682" s="293"/>
      <c r="AK682" s="293"/>
      <c r="AL682" s="293"/>
      <c r="AM682" s="293"/>
      <c r="AN682" s="293"/>
      <c r="AO682" s="730"/>
      <c r="AP682" s="293"/>
      <c r="AQ682" s="293"/>
      <c r="AR682" s="293"/>
      <c r="AS682" s="293"/>
      <c r="AT682" s="293"/>
      <c r="AU682" s="167"/>
      <c r="AV682" s="167"/>
      <c r="AW682" s="167"/>
      <c r="AX682" s="167"/>
      <c r="AY682" s="167"/>
      <c r="AZ682" s="167"/>
      <c r="BA682" s="167"/>
      <c r="BB682" s="167"/>
      <c r="BC682" s="167"/>
      <c r="BD682" s="167"/>
      <c r="BE682" s="167"/>
      <c r="BF682" s="167"/>
      <c r="BG682" s="167"/>
      <c r="BH682" s="167"/>
      <c r="BI682" s="167"/>
    </row>
    <row r="683" ht="14.25" customHeight="1">
      <c r="M683" s="178"/>
      <c r="N683" s="178"/>
      <c r="O683" s="178"/>
      <c r="X683" s="292"/>
      <c r="Y683" s="293"/>
      <c r="Z683" s="293"/>
      <c r="AA683" s="293"/>
      <c r="AB683" s="293"/>
      <c r="AC683" s="293"/>
      <c r="AD683" s="293"/>
      <c r="AE683" s="293"/>
      <c r="AF683" s="293"/>
      <c r="AG683" s="293"/>
      <c r="AH683" s="293"/>
      <c r="AI683" s="293"/>
      <c r="AJ683" s="293"/>
      <c r="AK683" s="293"/>
      <c r="AL683" s="293"/>
      <c r="AM683" s="293"/>
      <c r="AN683" s="293"/>
      <c r="AO683" s="730"/>
      <c r="AP683" s="293"/>
      <c r="AQ683" s="293"/>
      <c r="AR683" s="293"/>
      <c r="AS683" s="293"/>
      <c r="AT683" s="293"/>
      <c r="AU683" s="167"/>
      <c r="AV683" s="167"/>
      <c r="AW683" s="167"/>
      <c r="AX683" s="167"/>
      <c r="AY683" s="167"/>
      <c r="AZ683" s="167"/>
      <c r="BA683" s="167"/>
      <c r="BB683" s="167"/>
      <c r="BC683" s="167"/>
      <c r="BD683" s="167"/>
      <c r="BE683" s="167"/>
      <c r="BF683" s="167"/>
      <c r="BG683" s="167"/>
      <c r="BH683" s="167"/>
      <c r="BI683" s="167"/>
    </row>
    <row r="684" ht="14.25" customHeight="1">
      <c r="M684" s="178"/>
      <c r="N684" s="178"/>
      <c r="O684" s="178"/>
      <c r="X684" s="292"/>
      <c r="Y684" s="293"/>
      <c r="Z684" s="293"/>
      <c r="AA684" s="293"/>
      <c r="AB684" s="293"/>
      <c r="AC684" s="293"/>
      <c r="AD684" s="293"/>
      <c r="AE684" s="293"/>
      <c r="AF684" s="293"/>
      <c r="AG684" s="293"/>
      <c r="AH684" s="293"/>
      <c r="AI684" s="293"/>
      <c r="AJ684" s="293"/>
      <c r="AK684" s="293"/>
      <c r="AL684" s="293"/>
      <c r="AM684" s="293"/>
      <c r="AN684" s="293"/>
      <c r="AO684" s="730"/>
      <c r="AP684" s="293"/>
      <c r="AQ684" s="293"/>
      <c r="AR684" s="293"/>
      <c r="AS684" s="293"/>
      <c r="AT684" s="293"/>
      <c r="AU684" s="167"/>
      <c r="AV684" s="167"/>
      <c r="AW684" s="167"/>
      <c r="AX684" s="167"/>
      <c r="AY684" s="167"/>
      <c r="AZ684" s="167"/>
      <c r="BA684" s="167"/>
      <c r="BB684" s="167"/>
      <c r="BC684" s="167"/>
      <c r="BD684" s="167"/>
      <c r="BE684" s="167"/>
      <c r="BF684" s="167"/>
      <c r="BG684" s="167"/>
      <c r="BH684" s="167"/>
      <c r="BI684" s="167"/>
    </row>
    <row r="685" ht="14.25" customHeight="1">
      <c r="M685" s="178"/>
      <c r="N685" s="178"/>
      <c r="O685" s="178"/>
      <c r="X685" s="292"/>
      <c r="Y685" s="293"/>
      <c r="Z685" s="293"/>
      <c r="AA685" s="293"/>
      <c r="AB685" s="293"/>
      <c r="AC685" s="293"/>
      <c r="AD685" s="293"/>
      <c r="AE685" s="293"/>
      <c r="AF685" s="293"/>
      <c r="AG685" s="293"/>
      <c r="AH685" s="293"/>
      <c r="AI685" s="293"/>
      <c r="AJ685" s="293"/>
      <c r="AK685" s="293"/>
      <c r="AL685" s="293"/>
      <c r="AM685" s="293"/>
      <c r="AN685" s="293"/>
      <c r="AO685" s="730"/>
      <c r="AP685" s="293"/>
      <c r="AQ685" s="293"/>
      <c r="AR685" s="293"/>
      <c r="AS685" s="293"/>
      <c r="AT685" s="293"/>
      <c r="AU685" s="167"/>
      <c r="AV685" s="167"/>
      <c r="AW685" s="167"/>
      <c r="AX685" s="167"/>
      <c r="AY685" s="167"/>
      <c r="AZ685" s="167"/>
      <c r="BA685" s="167"/>
      <c r="BB685" s="167"/>
      <c r="BC685" s="167"/>
      <c r="BD685" s="167"/>
      <c r="BE685" s="167"/>
      <c r="BF685" s="167"/>
      <c r="BG685" s="167"/>
      <c r="BH685" s="167"/>
      <c r="BI685" s="167"/>
    </row>
    <row r="686" ht="14.25" customHeight="1">
      <c r="M686" s="178"/>
      <c r="N686" s="178"/>
      <c r="O686" s="178"/>
      <c r="X686" s="292"/>
      <c r="Y686" s="293"/>
      <c r="Z686" s="293"/>
      <c r="AA686" s="293"/>
      <c r="AB686" s="293"/>
      <c r="AC686" s="293"/>
      <c r="AD686" s="293"/>
      <c r="AE686" s="293"/>
      <c r="AF686" s="293"/>
      <c r="AG686" s="293"/>
      <c r="AH686" s="293"/>
      <c r="AI686" s="293"/>
      <c r="AJ686" s="293"/>
      <c r="AK686" s="293"/>
      <c r="AL686" s="293"/>
      <c r="AM686" s="293"/>
      <c r="AN686" s="293"/>
      <c r="AO686" s="730"/>
      <c r="AP686" s="293"/>
      <c r="AQ686" s="293"/>
      <c r="AR686" s="293"/>
      <c r="AS686" s="293"/>
      <c r="AT686" s="293"/>
      <c r="AU686" s="167"/>
      <c r="AV686" s="167"/>
      <c r="AW686" s="167"/>
      <c r="AX686" s="167"/>
      <c r="AY686" s="167"/>
      <c r="AZ686" s="167"/>
      <c r="BA686" s="167"/>
      <c r="BB686" s="167"/>
      <c r="BC686" s="167"/>
      <c r="BD686" s="167"/>
      <c r="BE686" s="167"/>
      <c r="BF686" s="167"/>
      <c r="BG686" s="167"/>
      <c r="BH686" s="167"/>
      <c r="BI686" s="167"/>
    </row>
    <row r="687" ht="14.25" customHeight="1">
      <c r="M687" s="178"/>
      <c r="N687" s="178"/>
      <c r="O687" s="178"/>
      <c r="X687" s="292"/>
      <c r="Y687" s="293"/>
      <c r="Z687" s="293"/>
      <c r="AA687" s="293"/>
      <c r="AB687" s="293"/>
      <c r="AC687" s="293"/>
      <c r="AD687" s="293"/>
      <c r="AE687" s="293"/>
      <c r="AF687" s="293"/>
      <c r="AG687" s="293"/>
      <c r="AH687" s="293"/>
      <c r="AI687" s="293"/>
      <c r="AJ687" s="293"/>
      <c r="AK687" s="293"/>
      <c r="AL687" s="293"/>
      <c r="AM687" s="293"/>
      <c r="AN687" s="293"/>
      <c r="AO687" s="730"/>
      <c r="AP687" s="293"/>
      <c r="AQ687" s="293"/>
      <c r="AR687" s="293"/>
      <c r="AS687" s="293"/>
      <c r="AT687" s="293"/>
      <c r="AU687" s="167"/>
      <c r="AV687" s="167"/>
      <c r="AW687" s="167"/>
      <c r="AX687" s="167"/>
      <c r="AY687" s="167"/>
      <c r="AZ687" s="167"/>
      <c r="BA687" s="167"/>
      <c r="BB687" s="167"/>
      <c r="BC687" s="167"/>
      <c r="BD687" s="167"/>
      <c r="BE687" s="167"/>
      <c r="BF687" s="167"/>
      <c r="BG687" s="167"/>
      <c r="BH687" s="167"/>
      <c r="BI687" s="167"/>
    </row>
    <row r="688" ht="14.25" customHeight="1">
      <c r="M688" s="178"/>
      <c r="N688" s="178"/>
      <c r="O688" s="178"/>
      <c r="X688" s="292"/>
      <c r="Y688" s="293"/>
      <c r="Z688" s="293"/>
      <c r="AA688" s="293"/>
      <c r="AB688" s="293"/>
      <c r="AC688" s="293"/>
      <c r="AD688" s="293"/>
      <c r="AE688" s="293"/>
      <c r="AF688" s="293"/>
      <c r="AG688" s="293"/>
      <c r="AH688" s="293"/>
      <c r="AI688" s="293"/>
      <c r="AJ688" s="293"/>
      <c r="AK688" s="293"/>
      <c r="AL688" s="293"/>
      <c r="AM688" s="293"/>
      <c r="AN688" s="293"/>
      <c r="AO688" s="730"/>
      <c r="AP688" s="293"/>
      <c r="AQ688" s="293"/>
      <c r="AR688" s="293"/>
      <c r="AS688" s="293"/>
      <c r="AT688" s="293"/>
      <c r="AU688" s="167"/>
      <c r="AV688" s="167"/>
      <c r="AW688" s="167"/>
      <c r="AX688" s="167"/>
      <c r="AY688" s="167"/>
      <c r="AZ688" s="167"/>
      <c r="BA688" s="167"/>
      <c r="BB688" s="167"/>
      <c r="BC688" s="167"/>
      <c r="BD688" s="167"/>
      <c r="BE688" s="167"/>
      <c r="BF688" s="167"/>
      <c r="BG688" s="167"/>
      <c r="BH688" s="167"/>
      <c r="BI688" s="167"/>
    </row>
    <row r="689" ht="14.25" customHeight="1">
      <c r="M689" s="178"/>
      <c r="N689" s="178"/>
      <c r="O689" s="178"/>
      <c r="X689" s="292"/>
      <c r="Y689" s="293"/>
      <c r="Z689" s="293"/>
      <c r="AA689" s="293"/>
      <c r="AB689" s="293"/>
      <c r="AC689" s="293"/>
      <c r="AD689" s="293"/>
      <c r="AE689" s="293"/>
      <c r="AF689" s="293"/>
      <c r="AG689" s="293"/>
      <c r="AH689" s="293"/>
      <c r="AI689" s="293"/>
      <c r="AJ689" s="293"/>
      <c r="AK689" s="293"/>
      <c r="AL689" s="293"/>
      <c r="AM689" s="293"/>
      <c r="AN689" s="293"/>
      <c r="AO689" s="730"/>
      <c r="AP689" s="293"/>
      <c r="AQ689" s="293"/>
      <c r="AR689" s="293"/>
      <c r="AS689" s="293"/>
      <c r="AT689" s="293"/>
      <c r="AU689" s="167"/>
      <c r="AV689" s="167"/>
      <c r="AW689" s="167"/>
      <c r="AX689" s="167"/>
      <c r="AY689" s="167"/>
      <c r="AZ689" s="167"/>
      <c r="BA689" s="167"/>
      <c r="BB689" s="167"/>
      <c r="BC689" s="167"/>
      <c r="BD689" s="167"/>
      <c r="BE689" s="167"/>
      <c r="BF689" s="167"/>
      <c r="BG689" s="167"/>
      <c r="BH689" s="167"/>
      <c r="BI689" s="167"/>
    </row>
    <row r="690" ht="14.25" customHeight="1">
      <c r="M690" s="178"/>
      <c r="N690" s="178"/>
      <c r="O690" s="178"/>
      <c r="X690" s="292"/>
      <c r="Y690" s="293"/>
      <c r="Z690" s="293"/>
      <c r="AA690" s="293"/>
      <c r="AB690" s="293"/>
      <c r="AC690" s="293"/>
      <c r="AD690" s="293"/>
      <c r="AE690" s="293"/>
      <c r="AF690" s="293"/>
      <c r="AG690" s="293"/>
      <c r="AH690" s="293"/>
      <c r="AI690" s="293"/>
      <c r="AJ690" s="293"/>
      <c r="AK690" s="293"/>
      <c r="AL690" s="293"/>
      <c r="AM690" s="293"/>
      <c r="AN690" s="293"/>
      <c r="AO690" s="730"/>
      <c r="AP690" s="293"/>
      <c r="AQ690" s="293"/>
      <c r="AR690" s="293"/>
      <c r="AS690" s="293"/>
      <c r="AT690" s="293"/>
      <c r="AU690" s="167"/>
      <c r="AV690" s="167"/>
      <c r="AW690" s="167"/>
      <c r="AX690" s="167"/>
      <c r="AY690" s="167"/>
      <c r="AZ690" s="167"/>
      <c r="BA690" s="167"/>
      <c r="BB690" s="167"/>
      <c r="BC690" s="167"/>
      <c r="BD690" s="167"/>
      <c r="BE690" s="167"/>
      <c r="BF690" s="167"/>
      <c r="BG690" s="167"/>
      <c r="BH690" s="167"/>
      <c r="BI690" s="167"/>
    </row>
    <row r="691" ht="14.25" customHeight="1">
      <c r="M691" s="178"/>
      <c r="N691" s="178"/>
      <c r="O691" s="178"/>
      <c r="X691" s="292"/>
      <c r="Y691" s="293"/>
      <c r="Z691" s="293"/>
      <c r="AA691" s="293"/>
      <c r="AB691" s="293"/>
      <c r="AC691" s="293"/>
      <c r="AD691" s="293"/>
      <c r="AE691" s="293"/>
      <c r="AF691" s="293"/>
      <c r="AG691" s="293"/>
      <c r="AH691" s="293"/>
      <c r="AI691" s="293"/>
      <c r="AJ691" s="293"/>
      <c r="AK691" s="293"/>
      <c r="AL691" s="293"/>
      <c r="AM691" s="293"/>
      <c r="AN691" s="293"/>
      <c r="AO691" s="730"/>
      <c r="AP691" s="293"/>
      <c r="AQ691" s="293"/>
      <c r="AR691" s="293"/>
      <c r="AS691" s="293"/>
      <c r="AT691" s="293"/>
      <c r="AU691" s="167"/>
      <c r="AV691" s="167"/>
      <c r="AW691" s="167"/>
      <c r="AX691" s="167"/>
      <c r="AY691" s="167"/>
      <c r="AZ691" s="167"/>
      <c r="BA691" s="167"/>
      <c r="BB691" s="167"/>
      <c r="BC691" s="167"/>
      <c r="BD691" s="167"/>
      <c r="BE691" s="167"/>
      <c r="BF691" s="167"/>
      <c r="BG691" s="167"/>
      <c r="BH691" s="167"/>
      <c r="BI691" s="167"/>
    </row>
    <row r="692" ht="14.25" customHeight="1">
      <c r="M692" s="178"/>
      <c r="N692" s="178"/>
      <c r="O692" s="178"/>
      <c r="X692" s="292"/>
      <c r="Y692" s="293"/>
      <c r="Z692" s="293"/>
      <c r="AA692" s="293"/>
      <c r="AB692" s="293"/>
      <c r="AC692" s="293"/>
      <c r="AD692" s="293"/>
      <c r="AE692" s="293"/>
      <c r="AF692" s="293"/>
      <c r="AG692" s="293"/>
      <c r="AH692" s="293"/>
      <c r="AI692" s="293"/>
      <c r="AJ692" s="293"/>
      <c r="AK692" s="293"/>
      <c r="AL692" s="293"/>
      <c r="AM692" s="293"/>
      <c r="AN692" s="293"/>
      <c r="AO692" s="730"/>
      <c r="AP692" s="293"/>
      <c r="AQ692" s="293"/>
      <c r="AR692" s="293"/>
      <c r="AS692" s="293"/>
      <c r="AT692" s="293"/>
      <c r="AU692" s="167"/>
      <c r="AV692" s="167"/>
      <c r="AW692" s="167"/>
      <c r="AX692" s="167"/>
      <c r="AY692" s="167"/>
      <c r="AZ692" s="167"/>
      <c r="BA692" s="167"/>
      <c r="BB692" s="167"/>
      <c r="BC692" s="167"/>
      <c r="BD692" s="167"/>
      <c r="BE692" s="167"/>
      <c r="BF692" s="167"/>
      <c r="BG692" s="167"/>
      <c r="BH692" s="167"/>
      <c r="BI692" s="167"/>
    </row>
    <row r="693" ht="14.25" customHeight="1">
      <c r="M693" s="178"/>
      <c r="N693" s="178"/>
      <c r="O693" s="178"/>
      <c r="X693" s="292"/>
      <c r="Y693" s="293"/>
      <c r="Z693" s="293"/>
      <c r="AA693" s="293"/>
      <c r="AB693" s="293"/>
      <c r="AC693" s="293"/>
      <c r="AD693" s="293"/>
      <c r="AE693" s="293"/>
      <c r="AF693" s="293"/>
      <c r="AG693" s="293"/>
      <c r="AH693" s="293"/>
      <c r="AI693" s="293"/>
      <c r="AJ693" s="293"/>
      <c r="AK693" s="293"/>
      <c r="AL693" s="293"/>
      <c r="AM693" s="293"/>
      <c r="AN693" s="293"/>
      <c r="AO693" s="730"/>
      <c r="AP693" s="293"/>
      <c r="AQ693" s="293"/>
      <c r="AR693" s="293"/>
      <c r="AS693" s="293"/>
      <c r="AT693" s="293"/>
      <c r="AU693" s="167"/>
      <c r="AV693" s="167"/>
      <c r="AW693" s="167"/>
      <c r="AX693" s="167"/>
      <c r="AY693" s="167"/>
      <c r="AZ693" s="167"/>
      <c r="BA693" s="167"/>
      <c r="BB693" s="167"/>
      <c r="BC693" s="167"/>
      <c r="BD693" s="167"/>
      <c r="BE693" s="167"/>
      <c r="BF693" s="167"/>
      <c r="BG693" s="167"/>
      <c r="BH693" s="167"/>
      <c r="BI693" s="167"/>
    </row>
    <row r="694" ht="14.25" customHeight="1">
      <c r="M694" s="178"/>
      <c r="N694" s="178"/>
      <c r="O694" s="178"/>
      <c r="X694" s="292"/>
      <c r="Y694" s="293"/>
      <c r="Z694" s="293"/>
      <c r="AA694" s="293"/>
      <c r="AB694" s="293"/>
      <c r="AC694" s="293"/>
      <c r="AD694" s="293"/>
      <c r="AE694" s="293"/>
      <c r="AF694" s="293"/>
      <c r="AG694" s="293"/>
      <c r="AH694" s="293"/>
      <c r="AI694" s="293"/>
      <c r="AJ694" s="293"/>
      <c r="AK694" s="293"/>
      <c r="AL694" s="293"/>
      <c r="AM694" s="293"/>
      <c r="AN694" s="293"/>
      <c r="AO694" s="730"/>
      <c r="AP694" s="293"/>
      <c r="AQ694" s="293"/>
      <c r="AR694" s="293"/>
      <c r="AS694" s="293"/>
      <c r="AT694" s="293"/>
      <c r="AU694" s="167"/>
      <c r="AV694" s="167"/>
      <c r="AW694" s="167"/>
      <c r="AX694" s="167"/>
      <c r="AY694" s="167"/>
      <c r="AZ694" s="167"/>
      <c r="BA694" s="167"/>
      <c r="BB694" s="167"/>
      <c r="BC694" s="167"/>
      <c r="BD694" s="167"/>
      <c r="BE694" s="167"/>
      <c r="BF694" s="167"/>
      <c r="BG694" s="167"/>
      <c r="BH694" s="167"/>
      <c r="BI694" s="167"/>
    </row>
    <row r="695" ht="14.25" customHeight="1">
      <c r="M695" s="178"/>
      <c r="N695" s="178"/>
      <c r="O695" s="178"/>
      <c r="X695" s="292"/>
      <c r="Y695" s="293"/>
      <c r="Z695" s="293"/>
      <c r="AA695" s="293"/>
      <c r="AB695" s="293"/>
      <c r="AC695" s="293"/>
      <c r="AD695" s="293"/>
      <c r="AE695" s="293"/>
      <c r="AF695" s="293"/>
      <c r="AG695" s="293"/>
      <c r="AH695" s="293"/>
      <c r="AI695" s="293"/>
      <c r="AJ695" s="293"/>
      <c r="AK695" s="293"/>
      <c r="AL695" s="293"/>
      <c r="AM695" s="293"/>
      <c r="AN695" s="293"/>
      <c r="AO695" s="730"/>
      <c r="AP695" s="293"/>
      <c r="AQ695" s="293"/>
      <c r="AR695" s="293"/>
      <c r="AS695" s="293"/>
      <c r="AT695" s="293"/>
      <c r="AU695" s="167"/>
      <c r="AV695" s="167"/>
      <c r="AW695" s="167"/>
      <c r="AX695" s="167"/>
      <c r="AY695" s="167"/>
      <c r="AZ695" s="167"/>
      <c r="BA695" s="167"/>
      <c r="BB695" s="167"/>
      <c r="BC695" s="167"/>
      <c r="BD695" s="167"/>
      <c r="BE695" s="167"/>
      <c r="BF695" s="167"/>
      <c r="BG695" s="167"/>
      <c r="BH695" s="167"/>
      <c r="BI695" s="167"/>
    </row>
    <row r="696" ht="14.25" customHeight="1">
      <c r="M696" s="178"/>
      <c r="N696" s="178"/>
      <c r="O696" s="178"/>
      <c r="X696" s="292"/>
      <c r="Y696" s="293"/>
      <c r="Z696" s="293"/>
      <c r="AA696" s="293"/>
      <c r="AB696" s="293"/>
      <c r="AC696" s="293"/>
      <c r="AD696" s="293"/>
      <c r="AE696" s="293"/>
      <c r="AF696" s="293"/>
      <c r="AG696" s="293"/>
      <c r="AH696" s="293"/>
      <c r="AI696" s="293"/>
      <c r="AJ696" s="293"/>
      <c r="AK696" s="293"/>
      <c r="AL696" s="293"/>
      <c r="AM696" s="293"/>
      <c r="AN696" s="293"/>
      <c r="AO696" s="730"/>
      <c r="AP696" s="293"/>
      <c r="AQ696" s="293"/>
      <c r="AR696" s="293"/>
      <c r="AS696" s="293"/>
      <c r="AT696" s="293"/>
      <c r="AU696" s="167"/>
      <c r="AV696" s="167"/>
      <c r="AW696" s="167"/>
      <c r="AX696" s="167"/>
      <c r="AY696" s="167"/>
      <c r="AZ696" s="167"/>
      <c r="BA696" s="167"/>
      <c r="BB696" s="167"/>
      <c r="BC696" s="167"/>
      <c r="BD696" s="167"/>
      <c r="BE696" s="167"/>
      <c r="BF696" s="167"/>
      <c r="BG696" s="167"/>
      <c r="BH696" s="167"/>
      <c r="BI696" s="167"/>
    </row>
    <row r="697" ht="14.25" customHeight="1">
      <c r="M697" s="178"/>
      <c r="N697" s="178"/>
      <c r="O697" s="178"/>
      <c r="X697" s="292"/>
      <c r="Y697" s="293"/>
      <c r="Z697" s="293"/>
      <c r="AA697" s="293"/>
      <c r="AB697" s="293"/>
      <c r="AC697" s="293"/>
      <c r="AD697" s="293"/>
      <c r="AE697" s="293"/>
      <c r="AF697" s="293"/>
      <c r="AG697" s="293"/>
      <c r="AH697" s="293"/>
      <c r="AI697" s="293"/>
      <c r="AJ697" s="293"/>
      <c r="AK697" s="293"/>
      <c r="AL697" s="293"/>
      <c r="AM697" s="293"/>
      <c r="AN697" s="293"/>
      <c r="AO697" s="730"/>
      <c r="AP697" s="293"/>
      <c r="AQ697" s="293"/>
      <c r="AR697" s="293"/>
      <c r="AS697" s="293"/>
      <c r="AT697" s="293"/>
      <c r="AU697" s="167"/>
      <c r="AV697" s="167"/>
      <c r="AW697" s="167"/>
      <c r="AX697" s="167"/>
      <c r="AY697" s="167"/>
      <c r="AZ697" s="167"/>
      <c r="BA697" s="167"/>
      <c r="BB697" s="167"/>
      <c r="BC697" s="167"/>
      <c r="BD697" s="167"/>
      <c r="BE697" s="167"/>
      <c r="BF697" s="167"/>
      <c r="BG697" s="167"/>
      <c r="BH697" s="167"/>
      <c r="BI697" s="167"/>
    </row>
    <row r="698" ht="14.25" customHeight="1">
      <c r="M698" s="178"/>
      <c r="N698" s="178"/>
      <c r="O698" s="178"/>
      <c r="X698" s="292"/>
      <c r="Y698" s="293"/>
      <c r="Z698" s="293"/>
      <c r="AA698" s="293"/>
      <c r="AB698" s="293"/>
      <c r="AC698" s="293"/>
      <c r="AD698" s="293"/>
      <c r="AE698" s="293"/>
      <c r="AF698" s="293"/>
      <c r="AG698" s="293"/>
      <c r="AH698" s="293"/>
      <c r="AI698" s="293"/>
      <c r="AJ698" s="293"/>
      <c r="AK698" s="293"/>
      <c r="AL698" s="293"/>
      <c r="AM698" s="293"/>
      <c r="AN698" s="293"/>
      <c r="AO698" s="730"/>
      <c r="AP698" s="293"/>
      <c r="AQ698" s="293"/>
      <c r="AR698" s="293"/>
      <c r="AS698" s="293"/>
      <c r="AT698" s="293"/>
      <c r="AU698" s="167"/>
      <c r="AV698" s="167"/>
      <c r="AW698" s="167"/>
      <c r="AX698" s="167"/>
      <c r="AY698" s="167"/>
      <c r="AZ698" s="167"/>
      <c r="BA698" s="167"/>
      <c r="BB698" s="167"/>
      <c r="BC698" s="167"/>
      <c r="BD698" s="167"/>
      <c r="BE698" s="167"/>
      <c r="BF698" s="167"/>
      <c r="BG698" s="167"/>
      <c r="BH698" s="167"/>
      <c r="BI698" s="167"/>
    </row>
    <row r="699" ht="14.25" customHeight="1">
      <c r="M699" s="178"/>
      <c r="N699" s="178"/>
      <c r="O699" s="178"/>
      <c r="X699" s="292"/>
      <c r="Y699" s="293"/>
      <c r="Z699" s="293"/>
      <c r="AA699" s="293"/>
      <c r="AB699" s="293"/>
      <c r="AC699" s="293"/>
      <c r="AD699" s="293"/>
      <c r="AE699" s="293"/>
      <c r="AF699" s="293"/>
      <c r="AG699" s="293"/>
      <c r="AH699" s="293"/>
      <c r="AI699" s="293"/>
      <c r="AJ699" s="293"/>
      <c r="AK699" s="293"/>
      <c r="AL699" s="293"/>
      <c r="AM699" s="293"/>
      <c r="AN699" s="293"/>
      <c r="AO699" s="730"/>
      <c r="AP699" s="293"/>
      <c r="AQ699" s="293"/>
      <c r="AR699" s="293"/>
      <c r="AS699" s="293"/>
      <c r="AT699" s="293"/>
      <c r="AU699" s="167"/>
      <c r="AV699" s="167"/>
      <c r="AW699" s="167"/>
      <c r="AX699" s="167"/>
      <c r="AY699" s="167"/>
      <c r="AZ699" s="167"/>
      <c r="BA699" s="167"/>
      <c r="BB699" s="167"/>
      <c r="BC699" s="167"/>
      <c r="BD699" s="167"/>
      <c r="BE699" s="167"/>
      <c r="BF699" s="167"/>
      <c r="BG699" s="167"/>
      <c r="BH699" s="167"/>
      <c r="BI699" s="167"/>
    </row>
    <row r="700" ht="14.25" customHeight="1">
      <c r="M700" s="178"/>
      <c r="N700" s="178"/>
      <c r="O700" s="178"/>
      <c r="X700" s="292"/>
      <c r="Y700" s="293"/>
      <c r="Z700" s="293"/>
      <c r="AA700" s="293"/>
      <c r="AB700" s="293"/>
      <c r="AC700" s="293"/>
      <c r="AD700" s="293"/>
      <c r="AE700" s="293"/>
      <c r="AF700" s="293"/>
      <c r="AG700" s="293"/>
      <c r="AH700" s="293"/>
      <c r="AI700" s="293"/>
      <c r="AJ700" s="293"/>
      <c r="AK700" s="293"/>
      <c r="AL700" s="293"/>
      <c r="AM700" s="293"/>
      <c r="AN700" s="293"/>
      <c r="AO700" s="730"/>
      <c r="AP700" s="293"/>
      <c r="AQ700" s="293"/>
      <c r="AR700" s="293"/>
      <c r="AS700" s="293"/>
      <c r="AT700" s="293"/>
      <c r="AU700" s="167"/>
      <c r="AV700" s="167"/>
      <c r="AW700" s="167"/>
      <c r="AX700" s="167"/>
      <c r="AY700" s="167"/>
      <c r="AZ700" s="167"/>
      <c r="BA700" s="167"/>
      <c r="BB700" s="167"/>
      <c r="BC700" s="167"/>
      <c r="BD700" s="167"/>
      <c r="BE700" s="167"/>
      <c r="BF700" s="167"/>
      <c r="BG700" s="167"/>
      <c r="BH700" s="167"/>
      <c r="BI700" s="167"/>
    </row>
    <row r="701" ht="14.25" customHeight="1">
      <c r="M701" s="178"/>
      <c r="N701" s="178"/>
      <c r="O701" s="178"/>
      <c r="X701" s="292"/>
      <c r="Y701" s="293"/>
      <c r="Z701" s="293"/>
      <c r="AA701" s="293"/>
      <c r="AB701" s="293"/>
      <c r="AC701" s="293"/>
      <c r="AD701" s="293"/>
      <c r="AE701" s="293"/>
      <c r="AF701" s="293"/>
      <c r="AG701" s="293"/>
      <c r="AH701" s="293"/>
      <c r="AI701" s="293"/>
      <c r="AJ701" s="293"/>
      <c r="AK701" s="293"/>
      <c r="AL701" s="293"/>
      <c r="AM701" s="293"/>
      <c r="AN701" s="293"/>
      <c r="AO701" s="730"/>
      <c r="AP701" s="293"/>
      <c r="AQ701" s="293"/>
      <c r="AR701" s="293"/>
      <c r="AS701" s="293"/>
      <c r="AT701" s="293"/>
      <c r="AU701" s="167"/>
      <c r="AV701" s="167"/>
      <c r="AW701" s="167"/>
      <c r="AX701" s="167"/>
      <c r="AY701" s="167"/>
      <c r="AZ701" s="167"/>
      <c r="BA701" s="167"/>
      <c r="BB701" s="167"/>
      <c r="BC701" s="167"/>
      <c r="BD701" s="167"/>
      <c r="BE701" s="167"/>
      <c r="BF701" s="167"/>
      <c r="BG701" s="167"/>
      <c r="BH701" s="167"/>
      <c r="BI701" s="167"/>
    </row>
    <row r="702" ht="14.25" customHeight="1">
      <c r="M702" s="178"/>
      <c r="N702" s="178"/>
      <c r="O702" s="178"/>
      <c r="X702" s="292"/>
      <c r="Y702" s="293"/>
      <c r="Z702" s="293"/>
      <c r="AA702" s="293"/>
      <c r="AB702" s="293"/>
      <c r="AC702" s="293"/>
      <c r="AD702" s="293"/>
      <c r="AE702" s="293"/>
      <c r="AF702" s="293"/>
      <c r="AG702" s="293"/>
      <c r="AH702" s="293"/>
      <c r="AI702" s="293"/>
      <c r="AJ702" s="293"/>
      <c r="AK702" s="293"/>
      <c r="AL702" s="293"/>
      <c r="AM702" s="293"/>
      <c r="AN702" s="293"/>
      <c r="AO702" s="730"/>
      <c r="AP702" s="293"/>
      <c r="AQ702" s="293"/>
      <c r="AR702" s="293"/>
      <c r="AS702" s="293"/>
      <c r="AT702" s="293"/>
      <c r="AU702" s="167"/>
      <c r="AV702" s="167"/>
      <c r="AW702" s="167"/>
      <c r="AX702" s="167"/>
      <c r="AY702" s="167"/>
      <c r="AZ702" s="167"/>
      <c r="BA702" s="167"/>
      <c r="BB702" s="167"/>
      <c r="BC702" s="167"/>
      <c r="BD702" s="167"/>
      <c r="BE702" s="167"/>
      <c r="BF702" s="167"/>
      <c r="BG702" s="167"/>
      <c r="BH702" s="167"/>
      <c r="BI702" s="167"/>
    </row>
    <row r="703" ht="14.25" customHeight="1">
      <c r="M703" s="178"/>
      <c r="N703" s="178"/>
      <c r="O703" s="178"/>
      <c r="X703" s="292"/>
      <c r="Y703" s="293"/>
      <c r="Z703" s="293"/>
      <c r="AA703" s="293"/>
      <c r="AB703" s="293"/>
      <c r="AC703" s="293"/>
      <c r="AD703" s="293"/>
      <c r="AE703" s="293"/>
      <c r="AF703" s="293"/>
      <c r="AG703" s="293"/>
      <c r="AH703" s="293"/>
      <c r="AI703" s="293"/>
      <c r="AJ703" s="293"/>
      <c r="AK703" s="293"/>
      <c r="AL703" s="293"/>
      <c r="AM703" s="293"/>
      <c r="AN703" s="293"/>
      <c r="AO703" s="730"/>
      <c r="AP703" s="293"/>
      <c r="AQ703" s="293"/>
      <c r="AR703" s="293"/>
      <c r="AS703" s="293"/>
      <c r="AT703" s="293"/>
      <c r="AU703" s="167"/>
      <c r="AV703" s="167"/>
      <c r="AW703" s="167"/>
      <c r="AX703" s="167"/>
      <c r="AY703" s="167"/>
      <c r="AZ703" s="167"/>
      <c r="BA703" s="167"/>
      <c r="BB703" s="167"/>
      <c r="BC703" s="167"/>
      <c r="BD703" s="167"/>
      <c r="BE703" s="167"/>
      <c r="BF703" s="167"/>
      <c r="BG703" s="167"/>
      <c r="BH703" s="167"/>
      <c r="BI703" s="167"/>
    </row>
    <row r="704" ht="14.25" customHeight="1">
      <c r="M704" s="178"/>
      <c r="N704" s="178"/>
      <c r="O704" s="178"/>
      <c r="X704" s="292"/>
      <c r="Y704" s="293"/>
      <c r="Z704" s="293"/>
      <c r="AA704" s="293"/>
      <c r="AB704" s="293"/>
      <c r="AC704" s="293"/>
      <c r="AD704" s="293"/>
      <c r="AE704" s="293"/>
      <c r="AF704" s="293"/>
      <c r="AG704" s="293"/>
      <c r="AH704" s="293"/>
      <c r="AI704" s="293"/>
      <c r="AJ704" s="293"/>
      <c r="AK704" s="293"/>
      <c r="AL704" s="293"/>
      <c r="AM704" s="293"/>
      <c r="AN704" s="293"/>
      <c r="AO704" s="730"/>
      <c r="AP704" s="293"/>
      <c r="AQ704" s="293"/>
      <c r="AR704" s="293"/>
      <c r="AS704" s="293"/>
      <c r="AT704" s="293"/>
      <c r="AU704" s="167"/>
      <c r="AV704" s="167"/>
      <c r="AW704" s="167"/>
      <c r="AX704" s="167"/>
      <c r="AY704" s="167"/>
      <c r="AZ704" s="167"/>
      <c r="BA704" s="167"/>
      <c r="BB704" s="167"/>
      <c r="BC704" s="167"/>
      <c r="BD704" s="167"/>
      <c r="BE704" s="167"/>
      <c r="BF704" s="167"/>
      <c r="BG704" s="167"/>
      <c r="BH704" s="167"/>
      <c r="BI704" s="167"/>
    </row>
    <row r="705" ht="14.25" customHeight="1">
      <c r="M705" s="178"/>
      <c r="N705" s="178"/>
      <c r="O705" s="178"/>
      <c r="X705" s="292"/>
      <c r="Y705" s="293"/>
      <c r="Z705" s="293"/>
      <c r="AA705" s="293"/>
      <c r="AB705" s="293"/>
      <c r="AC705" s="293"/>
      <c r="AD705" s="293"/>
      <c r="AE705" s="293"/>
      <c r="AF705" s="293"/>
      <c r="AG705" s="293"/>
      <c r="AH705" s="293"/>
      <c r="AI705" s="293"/>
      <c r="AJ705" s="293"/>
      <c r="AK705" s="293"/>
      <c r="AL705" s="293"/>
      <c r="AM705" s="293"/>
      <c r="AN705" s="293"/>
      <c r="AO705" s="730"/>
      <c r="AP705" s="293"/>
      <c r="AQ705" s="293"/>
      <c r="AR705" s="293"/>
      <c r="AS705" s="293"/>
      <c r="AT705" s="293"/>
      <c r="AU705" s="167"/>
      <c r="AV705" s="167"/>
      <c r="AW705" s="167"/>
      <c r="AX705" s="167"/>
      <c r="AY705" s="167"/>
      <c r="AZ705" s="167"/>
      <c r="BA705" s="167"/>
      <c r="BB705" s="167"/>
      <c r="BC705" s="167"/>
      <c r="BD705" s="167"/>
      <c r="BE705" s="167"/>
      <c r="BF705" s="167"/>
      <c r="BG705" s="167"/>
      <c r="BH705" s="167"/>
      <c r="BI705" s="167"/>
    </row>
    <row r="706" ht="14.25" customHeight="1">
      <c r="M706" s="178"/>
      <c r="N706" s="178"/>
      <c r="O706" s="178"/>
      <c r="X706" s="292"/>
      <c r="Y706" s="293"/>
      <c r="Z706" s="293"/>
      <c r="AA706" s="293"/>
      <c r="AB706" s="293"/>
      <c r="AC706" s="293"/>
      <c r="AD706" s="293"/>
      <c r="AE706" s="293"/>
      <c r="AF706" s="293"/>
      <c r="AG706" s="293"/>
      <c r="AH706" s="293"/>
      <c r="AI706" s="293"/>
      <c r="AJ706" s="293"/>
      <c r="AK706" s="293"/>
      <c r="AL706" s="293"/>
      <c r="AM706" s="293"/>
      <c r="AN706" s="293"/>
      <c r="AO706" s="730"/>
      <c r="AP706" s="293"/>
      <c r="AQ706" s="293"/>
      <c r="AR706" s="293"/>
      <c r="AS706" s="293"/>
      <c r="AT706" s="293"/>
      <c r="AU706" s="167"/>
      <c r="AV706" s="167"/>
      <c r="AW706" s="167"/>
      <c r="AX706" s="167"/>
      <c r="AY706" s="167"/>
      <c r="AZ706" s="167"/>
      <c r="BA706" s="167"/>
      <c r="BB706" s="167"/>
      <c r="BC706" s="167"/>
      <c r="BD706" s="167"/>
      <c r="BE706" s="167"/>
      <c r="BF706" s="167"/>
      <c r="BG706" s="167"/>
      <c r="BH706" s="167"/>
      <c r="BI706" s="167"/>
    </row>
    <row r="707" ht="14.25" customHeight="1">
      <c r="M707" s="178"/>
      <c r="N707" s="178"/>
      <c r="O707" s="178"/>
      <c r="X707" s="292"/>
      <c r="Y707" s="293"/>
      <c r="Z707" s="293"/>
      <c r="AA707" s="293"/>
      <c r="AB707" s="293"/>
      <c r="AC707" s="293"/>
      <c r="AD707" s="293"/>
      <c r="AE707" s="293"/>
      <c r="AF707" s="293"/>
      <c r="AG707" s="293"/>
      <c r="AH707" s="293"/>
      <c r="AI707" s="293"/>
      <c r="AJ707" s="293"/>
      <c r="AK707" s="293"/>
      <c r="AL707" s="293"/>
      <c r="AM707" s="293"/>
      <c r="AN707" s="293"/>
      <c r="AO707" s="730"/>
      <c r="AP707" s="293"/>
      <c r="AQ707" s="293"/>
      <c r="AR707" s="293"/>
      <c r="AS707" s="293"/>
      <c r="AT707" s="293"/>
      <c r="AU707" s="167"/>
      <c r="AV707" s="167"/>
      <c r="AW707" s="167"/>
      <c r="AX707" s="167"/>
      <c r="AY707" s="167"/>
      <c r="AZ707" s="167"/>
      <c r="BA707" s="167"/>
      <c r="BB707" s="167"/>
      <c r="BC707" s="167"/>
      <c r="BD707" s="167"/>
      <c r="BE707" s="167"/>
      <c r="BF707" s="167"/>
      <c r="BG707" s="167"/>
      <c r="BH707" s="167"/>
      <c r="BI707" s="167"/>
    </row>
    <row r="708" ht="14.25" customHeight="1">
      <c r="M708" s="178"/>
      <c r="N708" s="178"/>
      <c r="O708" s="178"/>
      <c r="X708" s="292"/>
      <c r="Y708" s="293"/>
      <c r="Z708" s="293"/>
      <c r="AA708" s="293"/>
      <c r="AB708" s="293"/>
      <c r="AC708" s="293"/>
      <c r="AD708" s="293"/>
      <c r="AE708" s="293"/>
      <c r="AF708" s="293"/>
      <c r="AG708" s="293"/>
      <c r="AH708" s="293"/>
      <c r="AI708" s="293"/>
      <c r="AJ708" s="293"/>
      <c r="AK708" s="293"/>
      <c r="AL708" s="293"/>
      <c r="AM708" s="293"/>
      <c r="AN708" s="293"/>
      <c r="AO708" s="730"/>
      <c r="AP708" s="293"/>
      <c r="AQ708" s="293"/>
      <c r="AR708" s="293"/>
      <c r="AS708" s="293"/>
      <c r="AT708" s="293"/>
      <c r="AU708" s="167"/>
      <c r="AV708" s="167"/>
      <c r="AW708" s="167"/>
      <c r="AX708" s="167"/>
      <c r="AY708" s="167"/>
      <c r="AZ708" s="167"/>
      <c r="BA708" s="167"/>
      <c r="BB708" s="167"/>
      <c r="BC708" s="167"/>
      <c r="BD708" s="167"/>
      <c r="BE708" s="167"/>
      <c r="BF708" s="167"/>
      <c r="BG708" s="167"/>
      <c r="BH708" s="167"/>
      <c r="BI708" s="167"/>
    </row>
    <row r="709" ht="14.25" customHeight="1">
      <c r="M709" s="178"/>
      <c r="N709" s="178"/>
      <c r="O709" s="178"/>
      <c r="X709" s="292"/>
      <c r="Y709" s="293"/>
      <c r="Z709" s="293"/>
      <c r="AA709" s="293"/>
      <c r="AB709" s="293"/>
      <c r="AC709" s="293"/>
      <c r="AD709" s="293"/>
      <c r="AE709" s="293"/>
      <c r="AF709" s="293"/>
      <c r="AG709" s="293"/>
      <c r="AH709" s="293"/>
      <c r="AI709" s="293"/>
      <c r="AJ709" s="293"/>
      <c r="AK709" s="293"/>
      <c r="AL709" s="293"/>
      <c r="AM709" s="293"/>
      <c r="AN709" s="293"/>
      <c r="AO709" s="730"/>
      <c r="AP709" s="293"/>
      <c r="AQ709" s="293"/>
      <c r="AR709" s="293"/>
      <c r="AS709" s="293"/>
      <c r="AT709" s="293"/>
      <c r="AU709" s="167"/>
      <c r="AV709" s="167"/>
      <c r="AW709" s="167"/>
      <c r="AX709" s="167"/>
      <c r="AY709" s="167"/>
      <c r="AZ709" s="167"/>
      <c r="BA709" s="167"/>
      <c r="BB709" s="167"/>
      <c r="BC709" s="167"/>
      <c r="BD709" s="167"/>
      <c r="BE709" s="167"/>
      <c r="BF709" s="167"/>
      <c r="BG709" s="167"/>
      <c r="BH709" s="167"/>
      <c r="BI709" s="167"/>
    </row>
    <row r="710" ht="14.25" customHeight="1">
      <c r="M710" s="178"/>
      <c r="N710" s="178"/>
      <c r="O710" s="178"/>
      <c r="X710" s="292"/>
      <c r="Y710" s="293"/>
      <c r="Z710" s="293"/>
      <c r="AA710" s="293"/>
      <c r="AB710" s="293"/>
      <c r="AC710" s="293"/>
      <c r="AD710" s="293"/>
      <c r="AE710" s="293"/>
      <c r="AF710" s="293"/>
      <c r="AG710" s="293"/>
      <c r="AH710" s="293"/>
      <c r="AI710" s="293"/>
      <c r="AJ710" s="293"/>
      <c r="AK710" s="293"/>
      <c r="AL710" s="293"/>
      <c r="AM710" s="293"/>
      <c r="AN710" s="293"/>
      <c r="AO710" s="730"/>
      <c r="AP710" s="293"/>
      <c r="AQ710" s="293"/>
      <c r="AR710" s="293"/>
      <c r="AS710" s="293"/>
      <c r="AT710" s="293"/>
      <c r="AU710" s="167"/>
      <c r="AV710" s="167"/>
      <c r="AW710" s="167"/>
      <c r="AX710" s="167"/>
      <c r="AY710" s="167"/>
      <c r="AZ710" s="167"/>
      <c r="BA710" s="167"/>
      <c r="BB710" s="167"/>
      <c r="BC710" s="167"/>
      <c r="BD710" s="167"/>
      <c r="BE710" s="167"/>
      <c r="BF710" s="167"/>
      <c r="BG710" s="167"/>
      <c r="BH710" s="167"/>
      <c r="BI710" s="167"/>
    </row>
    <row r="711" ht="14.25" customHeight="1">
      <c r="M711" s="178"/>
      <c r="N711" s="178"/>
      <c r="O711" s="178"/>
      <c r="X711" s="292"/>
      <c r="Y711" s="293"/>
      <c r="Z711" s="293"/>
      <c r="AA711" s="293"/>
      <c r="AB711" s="293"/>
      <c r="AC711" s="293"/>
      <c r="AD711" s="293"/>
      <c r="AE711" s="293"/>
      <c r="AF711" s="293"/>
      <c r="AG711" s="293"/>
      <c r="AH711" s="293"/>
      <c r="AI711" s="293"/>
      <c r="AJ711" s="293"/>
      <c r="AK711" s="293"/>
      <c r="AL711" s="293"/>
      <c r="AM711" s="293"/>
      <c r="AN711" s="293"/>
      <c r="AO711" s="730"/>
      <c r="AP711" s="293"/>
      <c r="AQ711" s="293"/>
      <c r="AR711" s="293"/>
      <c r="AS711" s="293"/>
      <c r="AT711" s="293"/>
      <c r="AU711" s="167"/>
      <c r="AV711" s="167"/>
      <c r="AW711" s="167"/>
      <c r="AX711" s="167"/>
      <c r="AY711" s="167"/>
      <c r="AZ711" s="167"/>
      <c r="BA711" s="167"/>
      <c r="BB711" s="167"/>
      <c r="BC711" s="167"/>
      <c r="BD711" s="167"/>
      <c r="BE711" s="167"/>
      <c r="BF711" s="167"/>
      <c r="BG711" s="167"/>
      <c r="BH711" s="167"/>
      <c r="BI711" s="167"/>
    </row>
    <row r="712" ht="14.25" customHeight="1">
      <c r="M712" s="178"/>
      <c r="N712" s="178"/>
      <c r="O712" s="178"/>
      <c r="X712" s="292"/>
      <c r="Y712" s="293"/>
      <c r="Z712" s="293"/>
      <c r="AA712" s="293"/>
      <c r="AB712" s="293"/>
      <c r="AC712" s="293"/>
      <c r="AD712" s="293"/>
      <c r="AE712" s="293"/>
      <c r="AF712" s="293"/>
      <c r="AG712" s="293"/>
      <c r="AH712" s="293"/>
      <c r="AI712" s="293"/>
      <c r="AJ712" s="293"/>
      <c r="AK712" s="293"/>
      <c r="AL712" s="293"/>
      <c r="AM712" s="293"/>
      <c r="AN712" s="293"/>
      <c r="AO712" s="730"/>
      <c r="AP712" s="293"/>
      <c r="AQ712" s="293"/>
      <c r="AR712" s="293"/>
      <c r="AS712" s="293"/>
      <c r="AT712" s="293"/>
      <c r="AU712" s="167"/>
      <c r="AV712" s="167"/>
      <c r="AW712" s="167"/>
      <c r="AX712" s="167"/>
      <c r="AY712" s="167"/>
      <c r="AZ712" s="167"/>
      <c r="BA712" s="167"/>
      <c r="BB712" s="167"/>
      <c r="BC712" s="167"/>
      <c r="BD712" s="167"/>
      <c r="BE712" s="167"/>
      <c r="BF712" s="167"/>
      <c r="BG712" s="167"/>
      <c r="BH712" s="167"/>
      <c r="BI712" s="167"/>
    </row>
    <row r="713" ht="14.25" customHeight="1">
      <c r="M713" s="178"/>
      <c r="N713" s="178"/>
      <c r="O713" s="178"/>
      <c r="X713" s="292"/>
      <c r="Y713" s="293"/>
      <c r="Z713" s="293"/>
      <c r="AA713" s="293"/>
      <c r="AB713" s="293"/>
      <c r="AC713" s="293"/>
      <c r="AD713" s="293"/>
      <c r="AE713" s="293"/>
      <c r="AF713" s="293"/>
      <c r="AG713" s="293"/>
      <c r="AH713" s="293"/>
      <c r="AI713" s="293"/>
      <c r="AJ713" s="293"/>
      <c r="AK713" s="293"/>
      <c r="AL713" s="293"/>
      <c r="AM713" s="293"/>
      <c r="AN713" s="293"/>
      <c r="AO713" s="730"/>
      <c r="AP713" s="293"/>
      <c r="AQ713" s="293"/>
      <c r="AR713" s="293"/>
      <c r="AS713" s="293"/>
      <c r="AT713" s="293"/>
      <c r="AU713" s="167"/>
      <c r="AV713" s="167"/>
      <c r="AW713" s="167"/>
      <c r="AX713" s="167"/>
      <c r="AY713" s="167"/>
      <c r="AZ713" s="167"/>
      <c r="BA713" s="167"/>
      <c r="BB713" s="167"/>
      <c r="BC713" s="167"/>
      <c r="BD713" s="167"/>
      <c r="BE713" s="167"/>
      <c r="BF713" s="167"/>
      <c r="BG713" s="167"/>
      <c r="BH713" s="167"/>
      <c r="BI713" s="167"/>
    </row>
    <row r="714" ht="14.25" customHeight="1">
      <c r="M714" s="178"/>
      <c r="N714" s="178"/>
      <c r="O714" s="178"/>
      <c r="X714" s="292"/>
      <c r="Y714" s="293"/>
      <c r="Z714" s="293"/>
      <c r="AA714" s="293"/>
      <c r="AB714" s="293"/>
      <c r="AC714" s="293"/>
      <c r="AD714" s="293"/>
      <c r="AE714" s="293"/>
      <c r="AF714" s="293"/>
      <c r="AG714" s="293"/>
      <c r="AH714" s="293"/>
      <c r="AI714" s="293"/>
      <c r="AJ714" s="293"/>
      <c r="AK714" s="293"/>
      <c r="AL714" s="293"/>
      <c r="AM714" s="293"/>
      <c r="AN714" s="293"/>
      <c r="AO714" s="730"/>
      <c r="AP714" s="293"/>
      <c r="AQ714" s="293"/>
      <c r="AR714" s="293"/>
      <c r="AS714" s="293"/>
      <c r="AT714" s="293"/>
      <c r="AU714" s="167"/>
      <c r="AV714" s="167"/>
      <c r="AW714" s="167"/>
      <c r="AX714" s="167"/>
      <c r="AY714" s="167"/>
      <c r="AZ714" s="167"/>
      <c r="BA714" s="167"/>
      <c r="BB714" s="167"/>
      <c r="BC714" s="167"/>
      <c r="BD714" s="167"/>
      <c r="BE714" s="167"/>
      <c r="BF714" s="167"/>
      <c r="BG714" s="167"/>
      <c r="BH714" s="167"/>
      <c r="BI714" s="167"/>
    </row>
    <row r="715" ht="14.25" customHeight="1">
      <c r="M715" s="178"/>
      <c r="N715" s="178"/>
      <c r="O715" s="178"/>
      <c r="X715" s="292"/>
      <c r="Y715" s="293"/>
      <c r="Z715" s="293"/>
      <c r="AA715" s="293"/>
      <c r="AB715" s="293"/>
      <c r="AC715" s="293"/>
      <c r="AD715" s="293"/>
      <c r="AE715" s="293"/>
      <c r="AF715" s="293"/>
      <c r="AG715" s="293"/>
      <c r="AH715" s="293"/>
      <c r="AI715" s="293"/>
      <c r="AJ715" s="293"/>
      <c r="AK715" s="293"/>
      <c r="AL715" s="293"/>
      <c r="AM715" s="293"/>
      <c r="AN715" s="293"/>
      <c r="AO715" s="730"/>
      <c r="AP715" s="293"/>
      <c r="AQ715" s="293"/>
      <c r="AR715" s="293"/>
      <c r="AS715" s="293"/>
      <c r="AT715" s="293"/>
      <c r="AU715" s="167"/>
      <c r="AV715" s="167"/>
      <c r="AW715" s="167"/>
      <c r="AX715" s="167"/>
      <c r="AY715" s="167"/>
      <c r="AZ715" s="167"/>
      <c r="BA715" s="167"/>
      <c r="BB715" s="167"/>
      <c r="BC715" s="167"/>
      <c r="BD715" s="167"/>
      <c r="BE715" s="167"/>
      <c r="BF715" s="167"/>
      <c r="BG715" s="167"/>
      <c r="BH715" s="167"/>
      <c r="BI715" s="167"/>
    </row>
    <row r="716" ht="14.25" customHeight="1">
      <c r="M716" s="178"/>
      <c r="N716" s="178"/>
      <c r="O716" s="178"/>
      <c r="X716" s="292"/>
      <c r="Y716" s="293"/>
      <c r="Z716" s="293"/>
      <c r="AA716" s="293"/>
      <c r="AB716" s="293"/>
      <c r="AC716" s="293"/>
      <c r="AD716" s="293"/>
      <c r="AE716" s="293"/>
      <c r="AF716" s="293"/>
      <c r="AG716" s="293"/>
      <c r="AH716" s="293"/>
      <c r="AI716" s="293"/>
      <c r="AJ716" s="293"/>
      <c r="AK716" s="293"/>
      <c r="AL716" s="293"/>
      <c r="AM716" s="293"/>
      <c r="AN716" s="293"/>
      <c r="AO716" s="730"/>
      <c r="AP716" s="293"/>
      <c r="AQ716" s="293"/>
      <c r="AR716" s="293"/>
      <c r="AS716" s="293"/>
      <c r="AT716" s="293"/>
      <c r="AU716" s="167"/>
      <c r="AV716" s="167"/>
      <c r="AW716" s="167"/>
      <c r="AX716" s="167"/>
      <c r="AY716" s="167"/>
      <c r="AZ716" s="167"/>
      <c r="BA716" s="167"/>
      <c r="BB716" s="167"/>
      <c r="BC716" s="167"/>
      <c r="BD716" s="167"/>
      <c r="BE716" s="167"/>
      <c r="BF716" s="167"/>
      <c r="BG716" s="167"/>
      <c r="BH716" s="167"/>
      <c r="BI716" s="167"/>
    </row>
    <row r="717" ht="14.25" customHeight="1">
      <c r="M717" s="178"/>
      <c r="N717" s="178"/>
      <c r="O717" s="178"/>
      <c r="X717" s="292"/>
      <c r="Y717" s="293"/>
      <c r="Z717" s="293"/>
      <c r="AA717" s="293"/>
      <c r="AB717" s="293"/>
      <c r="AC717" s="293"/>
      <c r="AD717" s="293"/>
      <c r="AE717" s="293"/>
      <c r="AF717" s="293"/>
      <c r="AG717" s="293"/>
      <c r="AH717" s="293"/>
      <c r="AI717" s="293"/>
      <c r="AJ717" s="293"/>
      <c r="AK717" s="293"/>
      <c r="AL717" s="293"/>
      <c r="AM717" s="293"/>
      <c r="AN717" s="293"/>
      <c r="AO717" s="730"/>
      <c r="AP717" s="293"/>
      <c r="AQ717" s="293"/>
      <c r="AR717" s="293"/>
      <c r="AS717" s="293"/>
      <c r="AT717" s="293"/>
      <c r="AU717" s="167"/>
      <c r="AV717" s="167"/>
      <c r="AW717" s="167"/>
      <c r="AX717" s="167"/>
      <c r="AY717" s="167"/>
      <c r="AZ717" s="167"/>
      <c r="BA717" s="167"/>
      <c r="BB717" s="167"/>
      <c r="BC717" s="167"/>
      <c r="BD717" s="167"/>
      <c r="BE717" s="167"/>
      <c r="BF717" s="167"/>
      <c r="BG717" s="167"/>
      <c r="BH717" s="167"/>
      <c r="BI717" s="167"/>
    </row>
    <row r="718" ht="14.25" customHeight="1">
      <c r="M718" s="178"/>
      <c r="N718" s="178"/>
      <c r="O718" s="178"/>
      <c r="X718" s="292"/>
      <c r="Y718" s="293"/>
      <c r="Z718" s="293"/>
      <c r="AA718" s="293"/>
      <c r="AB718" s="293"/>
      <c r="AC718" s="293"/>
      <c r="AD718" s="293"/>
      <c r="AE718" s="293"/>
      <c r="AF718" s="293"/>
      <c r="AG718" s="293"/>
      <c r="AH718" s="293"/>
      <c r="AI718" s="293"/>
      <c r="AJ718" s="293"/>
      <c r="AK718" s="293"/>
      <c r="AL718" s="293"/>
      <c r="AM718" s="293"/>
      <c r="AN718" s="293"/>
      <c r="AO718" s="730"/>
      <c r="AP718" s="293"/>
      <c r="AQ718" s="293"/>
      <c r="AR718" s="293"/>
      <c r="AS718" s="293"/>
      <c r="AT718" s="293"/>
      <c r="AU718" s="167"/>
      <c r="AV718" s="167"/>
      <c r="AW718" s="167"/>
      <c r="AX718" s="167"/>
      <c r="AY718" s="167"/>
      <c r="AZ718" s="167"/>
      <c r="BA718" s="167"/>
      <c r="BB718" s="167"/>
      <c r="BC718" s="167"/>
      <c r="BD718" s="167"/>
      <c r="BE718" s="167"/>
      <c r="BF718" s="167"/>
      <c r="BG718" s="167"/>
      <c r="BH718" s="167"/>
      <c r="BI718" s="167"/>
    </row>
    <row r="719" ht="14.25" customHeight="1">
      <c r="M719" s="178"/>
      <c r="N719" s="178"/>
      <c r="O719" s="178"/>
      <c r="X719" s="292"/>
      <c r="Y719" s="293"/>
      <c r="Z719" s="293"/>
      <c r="AA719" s="293"/>
      <c r="AB719" s="293"/>
      <c r="AC719" s="293"/>
      <c r="AD719" s="293"/>
      <c r="AE719" s="293"/>
      <c r="AF719" s="293"/>
      <c r="AG719" s="293"/>
      <c r="AH719" s="293"/>
      <c r="AI719" s="293"/>
      <c r="AJ719" s="293"/>
      <c r="AK719" s="293"/>
      <c r="AL719" s="293"/>
      <c r="AM719" s="293"/>
      <c r="AN719" s="293"/>
      <c r="AO719" s="730"/>
      <c r="AP719" s="293"/>
      <c r="AQ719" s="293"/>
      <c r="AR719" s="293"/>
      <c r="AS719" s="293"/>
      <c r="AT719" s="293"/>
      <c r="AU719" s="167"/>
      <c r="AV719" s="167"/>
      <c r="AW719" s="167"/>
      <c r="AX719" s="167"/>
      <c r="AY719" s="167"/>
      <c r="AZ719" s="167"/>
      <c r="BA719" s="167"/>
      <c r="BB719" s="167"/>
      <c r="BC719" s="167"/>
      <c r="BD719" s="167"/>
      <c r="BE719" s="167"/>
      <c r="BF719" s="167"/>
      <c r="BG719" s="167"/>
      <c r="BH719" s="167"/>
      <c r="BI719" s="167"/>
    </row>
    <row r="720" ht="14.25" customHeight="1">
      <c r="M720" s="178"/>
      <c r="N720" s="178"/>
      <c r="O720" s="178"/>
      <c r="X720" s="292"/>
      <c r="Y720" s="293"/>
      <c r="Z720" s="293"/>
      <c r="AA720" s="293"/>
      <c r="AB720" s="293"/>
      <c r="AC720" s="293"/>
      <c r="AD720" s="293"/>
      <c r="AE720" s="293"/>
      <c r="AF720" s="293"/>
      <c r="AG720" s="293"/>
      <c r="AH720" s="293"/>
      <c r="AI720" s="293"/>
      <c r="AJ720" s="293"/>
      <c r="AK720" s="293"/>
      <c r="AL720" s="293"/>
      <c r="AM720" s="293"/>
      <c r="AN720" s="293"/>
      <c r="AO720" s="730"/>
      <c r="AP720" s="293"/>
      <c r="AQ720" s="293"/>
      <c r="AR720" s="293"/>
      <c r="AS720" s="293"/>
      <c r="AT720" s="293"/>
      <c r="AU720" s="167"/>
      <c r="AV720" s="167"/>
      <c r="AW720" s="167"/>
      <c r="AX720" s="167"/>
      <c r="AY720" s="167"/>
      <c r="AZ720" s="167"/>
      <c r="BA720" s="167"/>
      <c r="BB720" s="167"/>
      <c r="BC720" s="167"/>
      <c r="BD720" s="167"/>
      <c r="BE720" s="167"/>
      <c r="BF720" s="167"/>
      <c r="BG720" s="167"/>
      <c r="BH720" s="167"/>
      <c r="BI720" s="167"/>
    </row>
    <row r="721" ht="14.25" customHeight="1">
      <c r="M721" s="178"/>
      <c r="N721" s="178"/>
      <c r="O721" s="178"/>
      <c r="X721" s="292"/>
      <c r="Y721" s="293"/>
      <c r="Z721" s="293"/>
      <c r="AA721" s="293"/>
      <c r="AB721" s="293"/>
      <c r="AC721" s="293"/>
      <c r="AD721" s="293"/>
      <c r="AE721" s="293"/>
      <c r="AF721" s="293"/>
      <c r="AG721" s="293"/>
      <c r="AH721" s="293"/>
      <c r="AI721" s="293"/>
      <c r="AJ721" s="293"/>
      <c r="AK721" s="293"/>
      <c r="AL721" s="293"/>
      <c r="AM721" s="293"/>
      <c r="AN721" s="293"/>
      <c r="AO721" s="730"/>
      <c r="AP721" s="293"/>
      <c r="AQ721" s="293"/>
      <c r="AR721" s="293"/>
      <c r="AS721" s="293"/>
      <c r="AT721" s="293"/>
      <c r="AU721" s="167"/>
      <c r="AV721" s="167"/>
      <c r="AW721" s="167"/>
      <c r="AX721" s="167"/>
      <c r="AY721" s="167"/>
      <c r="AZ721" s="167"/>
      <c r="BA721" s="167"/>
      <c r="BB721" s="167"/>
      <c r="BC721" s="167"/>
      <c r="BD721" s="167"/>
      <c r="BE721" s="167"/>
      <c r="BF721" s="167"/>
      <c r="BG721" s="167"/>
      <c r="BH721" s="167"/>
      <c r="BI721" s="167"/>
    </row>
    <row r="722" ht="14.25" customHeight="1">
      <c r="M722" s="178"/>
      <c r="N722" s="178"/>
      <c r="O722" s="178"/>
      <c r="X722" s="292"/>
      <c r="Y722" s="293"/>
      <c r="Z722" s="293"/>
      <c r="AA722" s="293"/>
      <c r="AB722" s="293"/>
      <c r="AC722" s="293"/>
      <c r="AD722" s="293"/>
      <c r="AE722" s="293"/>
      <c r="AF722" s="293"/>
      <c r="AG722" s="293"/>
      <c r="AH722" s="293"/>
      <c r="AI722" s="293"/>
      <c r="AJ722" s="293"/>
      <c r="AK722" s="293"/>
      <c r="AL722" s="293"/>
      <c r="AM722" s="293"/>
      <c r="AN722" s="293"/>
      <c r="AO722" s="730"/>
      <c r="AP722" s="293"/>
      <c r="AQ722" s="293"/>
      <c r="AR722" s="293"/>
      <c r="AS722" s="293"/>
      <c r="AT722" s="293"/>
      <c r="AU722" s="167"/>
      <c r="AV722" s="167"/>
      <c r="AW722" s="167"/>
      <c r="AX722" s="167"/>
      <c r="AY722" s="167"/>
      <c r="AZ722" s="167"/>
      <c r="BA722" s="167"/>
      <c r="BB722" s="167"/>
      <c r="BC722" s="167"/>
      <c r="BD722" s="167"/>
      <c r="BE722" s="167"/>
      <c r="BF722" s="167"/>
      <c r="BG722" s="167"/>
      <c r="BH722" s="167"/>
      <c r="BI722" s="167"/>
    </row>
    <row r="723" ht="14.25" customHeight="1">
      <c r="M723" s="178"/>
      <c r="N723" s="178"/>
      <c r="O723" s="178"/>
      <c r="X723" s="292"/>
      <c r="Y723" s="293"/>
      <c r="Z723" s="293"/>
      <c r="AA723" s="293"/>
      <c r="AB723" s="293"/>
      <c r="AC723" s="293"/>
      <c r="AD723" s="293"/>
      <c r="AE723" s="293"/>
      <c r="AF723" s="293"/>
      <c r="AG723" s="293"/>
      <c r="AH723" s="293"/>
      <c r="AI723" s="293"/>
      <c r="AJ723" s="293"/>
      <c r="AK723" s="293"/>
      <c r="AL723" s="293"/>
      <c r="AM723" s="293"/>
      <c r="AN723" s="293"/>
      <c r="AO723" s="730"/>
      <c r="AP723" s="293"/>
      <c r="AQ723" s="293"/>
      <c r="AR723" s="293"/>
      <c r="AS723" s="293"/>
      <c r="AT723" s="293"/>
      <c r="AU723" s="167"/>
      <c r="AV723" s="167"/>
      <c r="AW723" s="167"/>
      <c r="AX723" s="167"/>
      <c r="AY723" s="167"/>
      <c r="AZ723" s="167"/>
      <c r="BA723" s="167"/>
      <c r="BB723" s="167"/>
      <c r="BC723" s="167"/>
      <c r="BD723" s="167"/>
      <c r="BE723" s="167"/>
      <c r="BF723" s="167"/>
      <c r="BG723" s="167"/>
      <c r="BH723" s="167"/>
      <c r="BI723" s="167"/>
    </row>
    <row r="724" ht="14.25" customHeight="1">
      <c r="M724" s="178"/>
      <c r="N724" s="178"/>
      <c r="O724" s="178"/>
      <c r="X724" s="292"/>
      <c r="Y724" s="293"/>
      <c r="Z724" s="293"/>
      <c r="AA724" s="293"/>
      <c r="AB724" s="293"/>
      <c r="AC724" s="293"/>
      <c r="AD724" s="293"/>
      <c r="AE724" s="293"/>
      <c r="AF724" s="293"/>
      <c r="AG724" s="293"/>
      <c r="AH724" s="293"/>
      <c r="AI724" s="293"/>
      <c r="AJ724" s="293"/>
      <c r="AK724" s="293"/>
      <c r="AL724" s="293"/>
      <c r="AM724" s="293"/>
      <c r="AN724" s="293"/>
      <c r="AO724" s="730"/>
      <c r="AP724" s="293"/>
      <c r="AQ724" s="293"/>
      <c r="AR724" s="293"/>
      <c r="AS724" s="293"/>
      <c r="AT724" s="293"/>
      <c r="AU724" s="167"/>
      <c r="AV724" s="167"/>
      <c r="AW724" s="167"/>
      <c r="AX724" s="167"/>
      <c r="AY724" s="167"/>
      <c r="AZ724" s="167"/>
      <c r="BA724" s="167"/>
      <c r="BB724" s="167"/>
      <c r="BC724" s="167"/>
      <c r="BD724" s="167"/>
      <c r="BE724" s="167"/>
      <c r="BF724" s="167"/>
      <c r="BG724" s="167"/>
      <c r="BH724" s="167"/>
      <c r="BI724" s="167"/>
    </row>
    <row r="725" ht="14.25" customHeight="1">
      <c r="M725" s="178"/>
      <c r="N725" s="178"/>
      <c r="O725" s="178"/>
      <c r="X725" s="292"/>
      <c r="Y725" s="293"/>
      <c r="Z725" s="293"/>
      <c r="AA725" s="293"/>
      <c r="AB725" s="293"/>
      <c r="AC725" s="293"/>
      <c r="AD725" s="293"/>
      <c r="AE725" s="293"/>
      <c r="AF725" s="293"/>
      <c r="AG725" s="293"/>
      <c r="AH725" s="293"/>
      <c r="AI725" s="293"/>
      <c r="AJ725" s="293"/>
      <c r="AK725" s="293"/>
      <c r="AL725" s="293"/>
      <c r="AM725" s="293"/>
      <c r="AN725" s="293"/>
      <c r="AO725" s="730"/>
      <c r="AP725" s="293"/>
      <c r="AQ725" s="293"/>
      <c r="AR725" s="293"/>
      <c r="AS725" s="293"/>
      <c r="AT725" s="293"/>
      <c r="AU725" s="167"/>
      <c r="AV725" s="167"/>
      <c r="AW725" s="167"/>
      <c r="AX725" s="167"/>
      <c r="AY725" s="167"/>
      <c r="AZ725" s="167"/>
      <c r="BA725" s="167"/>
      <c r="BB725" s="167"/>
      <c r="BC725" s="167"/>
      <c r="BD725" s="167"/>
      <c r="BE725" s="167"/>
      <c r="BF725" s="167"/>
      <c r="BG725" s="167"/>
      <c r="BH725" s="167"/>
      <c r="BI725" s="167"/>
    </row>
    <row r="726" ht="14.25" customHeight="1">
      <c r="M726" s="178"/>
      <c r="N726" s="178"/>
      <c r="O726" s="178"/>
      <c r="X726" s="292"/>
      <c r="Y726" s="293"/>
      <c r="Z726" s="293"/>
      <c r="AA726" s="293"/>
      <c r="AB726" s="293"/>
      <c r="AC726" s="293"/>
      <c r="AD726" s="293"/>
      <c r="AE726" s="293"/>
      <c r="AF726" s="293"/>
      <c r="AG726" s="293"/>
      <c r="AH726" s="293"/>
      <c r="AI726" s="293"/>
      <c r="AJ726" s="293"/>
      <c r="AK726" s="293"/>
      <c r="AL726" s="293"/>
      <c r="AM726" s="293"/>
      <c r="AN726" s="293"/>
      <c r="AO726" s="730"/>
      <c r="AP726" s="293"/>
      <c r="AQ726" s="293"/>
      <c r="AR726" s="293"/>
      <c r="AS726" s="293"/>
      <c r="AT726" s="293"/>
      <c r="AU726" s="167"/>
      <c r="AV726" s="167"/>
      <c r="AW726" s="167"/>
      <c r="AX726" s="167"/>
      <c r="AY726" s="167"/>
      <c r="AZ726" s="167"/>
      <c r="BA726" s="167"/>
      <c r="BB726" s="167"/>
      <c r="BC726" s="167"/>
      <c r="BD726" s="167"/>
      <c r="BE726" s="167"/>
      <c r="BF726" s="167"/>
      <c r="BG726" s="167"/>
      <c r="BH726" s="167"/>
      <c r="BI726" s="167"/>
    </row>
    <row r="727" ht="14.25" customHeight="1">
      <c r="M727" s="178"/>
      <c r="N727" s="178"/>
      <c r="O727" s="178"/>
      <c r="X727" s="292"/>
      <c r="Y727" s="293"/>
      <c r="Z727" s="293"/>
      <c r="AA727" s="293"/>
      <c r="AB727" s="293"/>
      <c r="AC727" s="293"/>
      <c r="AD727" s="293"/>
      <c r="AE727" s="293"/>
      <c r="AF727" s="293"/>
      <c r="AG727" s="293"/>
      <c r="AH727" s="293"/>
      <c r="AI727" s="293"/>
      <c r="AJ727" s="293"/>
      <c r="AK727" s="293"/>
      <c r="AL727" s="293"/>
      <c r="AM727" s="293"/>
      <c r="AN727" s="293"/>
      <c r="AO727" s="730"/>
      <c r="AP727" s="293"/>
      <c r="AQ727" s="293"/>
      <c r="AR727" s="293"/>
      <c r="AS727" s="293"/>
      <c r="AT727" s="293"/>
      <c r="AU727" s="167"/>
      <c r="AV727" s="167"/>
      <c r="AW727" s="167"/>
      <c r="AX727" s="167"/>
      <c r="AY727" s="167"/>
      <c r="AZ727" s="167"/>
      <c r="BA727" s="167"/>
      <c r="BB727" s="167"/>
      <c r="BC727" s="167"/>
      <c r="BD727" s="167"/>
      <c r="BE727" s="167"/>
      <c r="BF727" s="167"/>
      <c r="BG727" s="167"/>
      <c r="BH727" s="167"/>
      <c r="BI727" s="167"/>
    </row>
    <row r="728" ht="14.25" customHeight="1">
      <c r="M728" s="178"/>
      <c r="N728" s="178"/>
      <c r="O728" s="178"/>
      <c r="X728" s="292"/>
      <c r="Y728" s="293"/>
      <c r="Z728" s="293"/>
      <c r="AA728" s="293"/>
      <c r="AB728" s="293"/>
      <c r="AC728" s="293"/>
      <c r="AD728" s="293"/>
      <c r="AE728" s="293"/>
      <c r="AF728" s="293"/>
      <c r="AG728" s="293"/>
      <c r="AH728" s="293"/>
      <c r="AI728" s="293"/>
      <c r="AJ728" s="293"/>
      <c r="AK728" s="293"/>
      <c r="AL728" s="293"/>
      <c r="AM728" s="293"/>
      <c r="AN728" s="293"/>
      <c r="AO728" s="730"/>
      <c r="AP728" s="293"/>
      <c r="AQ728" s="293"/>
      <c r="AR728" s="293"/>
      <c r="AS728" s="293"/>
      <c r="AT728" s="293"/>
      <c r="AU728" s="167"/>
      <c r="AV728" s="167"/>
      <c r="AW728" s="167"/>
      <c r="AX728" s="167"/>
      <c r="AY728" s="167"/>
      <c r="AZ728" s="167"/>
      <c r="BA728" s="167"/>
      <c r="BB728" s="167"/>
      <c r="BC728" s="167"/>
      <c r="BD728" s="167"/>
      <c r="BE728" s="167"/>
      <c r="BF728" s="167"/>
      <c r="BG728" s="167"/>
      <c r="BH728" s="167"/>
      <c r="BI728" s="167"/>
    </row>
    <row r="729" ht="14.25" customHeight="1">
      <c r="M729" s="178"/>
      <c r="N729" s="178"/>
      <c r="O729" s="178"/>
      <c r="X729" s="292"/>
      <c r="Y729" s="293"/>
      <c r="Z729" s="293"/>
      <c r="AA729" s="293"/>
      <c r="AB729" s="293"/>
      <c r="AC729" s="293"/>
      <c r="AD729" s="293"/>
      <c r="AE729" s="293"/>
      <c r="AF729" s="293"/>
      <c r="AG729" s="293"/>
      <c r="AH729" s="293"/>
      <c r="AI729" s="293"/>
      <c r="AJ729" s="293"/>
      <c r="AK729" s="293"/>
      <c r="AL729" s="293"/>
      <c r="AM729" s="293"/>
      <c r="AN729" s="293"/>
      <c r="AO729" s="730"/>
      <c r="AP729" s="293"/>
      <c r="AQ729" s="293"/>
      <c r="AR729" s="293"/>
      <c r="AS729" s="293"/>
      <c r="AT729" s="293"/>
      <c r="AU729" s="167"/>
      <c r="AV729" s="167"/>
      <c r="AW729" s="167"/>
      <c r="AX729" s="167"/>
      <c r="AY729" s="167"/>
      <c r="AZ729" s="167"/>
      <c r="BA729" s="167"/>
      <c r="BB729" s="167"/>
      <c r="BC729" s="167"/>
      <c r="BD729" s="167"/>
      <c r="BE729" s="167"/>
      <c r="BF729" s="167"/>
      <c r="BG729" s="167"/>
      <c r="BH729" s="167"/>
      <c r="BI729" s="167"/>
    </row>
    <row r="730" ht="14.25" customHeight="1">
      <c r="M730" s="178"/>
      <c r="N730" s="178"/>
      <c r="O730" s="178"/>
      <c r="X730" s="292"/>
      <c r="Y730" s="293"/>
      <c r="Z730" s="293"/>
      <c r="AA730" s="293"/>
      <c r="AB730" s="293"/>
      <c r="AC730" s="293"/>
      <c r="AD730" s="293"/>
      <c r="AE730" s="293"/>
      <c r="AF730" s="293"/>
      <c r="AG730" s="293"/>
      <c r="AH730" s="293"/>
      <c r="AI730" s="293"/>
      <c r="AJ730" s="293"/>
      <c r="AK730" s="293"/>
      <c r="AL730" s="293"/>
      <c r="AM730" s="293"/>
      <c r="AN730" s="293"/>
      <c r="AO730" s="730"/>
      <c r="AP730" s="293"/>
      <c r="AQ730" s="293"/>
      <c r="AR730" s="293"/>
      <c r="AS730" s="293"/>
      <c r="AT730" s="293"/>
      <c r="AU730" s="167"/>
      <c r="AV730" s="167"/>
      <c r="AW730" s="167"/>
      <c r="AX730" s="167"/>
      <c r="AY730" s="167"/>
      <c r="AZ730" s="167"/>
      <c r="BA730" s="167"/>
      <c r="BB730" s="167"/>
      <c r="BC730" s="167"/>
      <c r="BD730" s="167"/>
      <c r="BE730" s="167"/>
      <c r="BF730" s="167"/>
      <c r="BG730" s="167"/>
      <c r="BH730" s="167"/>
      <c r="BI730" s="167"/>
    </row>
    <row r="731" ht="14.25" customHeight="1">
      <c r="M731" s="178"/>
      <c r="N731" s="178"/>
      <c r="O731" s="178"/>
      <c r="X731" s="292"/>
      <c r="Y731" s="293"/>
      <c r="Z731" s="293"/>
      <c r="AA731" s="293"/>
      <c r="AB731" s="293"/>
      <c r="AC731" s="293"/>
      <c r="AD731" s="293"/>
      <c r="AE731" s="293"/>
      <c r="AF731" s="293"/>
      <c r="AG731" s="293"/>
      <c r="AH731" s="293"/>
      <c r="AI731" s="293"/>
      <c r="AJ731" s="293"/>
      <c r="AK731" s="293"/>
      <c r="AL731" s="293"/>
      <c r="AM731" s="293"/>
      <c r="AN731" s="293"/>
      <c r="AO731" s="730"/>
      <c r="AP731" s="293"/>
      <c r="AQ731" s="293"/>
      <c r="AR731" s="293"/>
      <c r="AS731" s="293"/>
      <c r="AT731" s="293"/>
      <c r="AU731" s="167"/>
      <c r="AV731" s="167"/>
      <c r="AW731" s="167"/>
      <c r="AX731" s="167"/>
      <c r="AY731" s="167"/>
      <c r="AZ731" s="167"/>
      <c r="BA731" s="167"/>
      <c r="BB731" s="167"/>
      <c r="BC731" s="167"/>
      <c r="BD731" s="167"/>
      <c r="BE731" s="167"/>
      <c r="BF731" s="167"/>
      <c r="BG731" s="167"/>
      <c r="BH731" s="167"/>
      <c r="BI731" s="167"/>
    </row>
    <row r="732" ht="14.25" customHeight="1">
      <c r="M732" s="178"/>
      <c r="N732" s="178"/>
      <c r="O732" s="178"/>
      <c r="X732" s="292"/>
      <c r="Y732" s="293"/>
      <c r="Z732" s="293"/>
      <c r="AA732" s="293"/>
      <c r="AB732" s="293"/>
      <c r="AC732" s="293"/>
      <c r="AD732" s="293"/>
      <c r="AE732" s="293"/>
      <c r="AF732" s="293"/>
      <c r="AG732" s="293"/>
      <c r="AH732" s="293"/>
      <c r="AI732" s="293"/>
      <c r="AJ732" s="293"/>
      <c r="AK732" s="293"/>
      <c r="AL732" s="293"/>
      <c r="AM732" s="293"/>
      <c r="AN732" s="293"/>
      <c r="AO732" s="730"/>
      <c r="AP732" s="293"/>
      <c r="AQ732" s="293"/>
      <c r="AR732" s="293"/>
      <c r="AS732" s="293"/>
      <c r="AT732" s="293"/>
      <c r="AU732" s="167"/>
      <c r="AV732" s="167"/>
      <c r="AW732" s="167"/>
      <c r="AX732" s="167"/>
      <c r="AY732" s="167"/>
      <c r="AZ732" s="167"/>
      <c r="BA732" s="167"/>
      <c r="BB732" s="167"/>
      <c r="BC732" s="167"/>
      <c r="BD732" s="167"/>
      <c r="BE732" s="167"/>
      <c r="BF732" s="167"/>
      <c r="BG732" s="167"/>
      <c r="BH732" s="167"/>
      <c r="BI732" s="167"/>
    </row>
    <row r="733" ht="14.25" customHeight="1">
      <c r="M733" s="178"/>
      <c r="N733" s="178"/>
      <c r="O733" s="178"/>
      <c r="X733" s="292"/>
      <c r="Y733" s="293"/>
      <c r="Z733" s="293"/>
      <c r="AA733" s="293"/>
      <c r="AB733" s="293"/>
      <c r="AC733" s="293"/>
      <c r="AD733" s="293"/>
      <c r="AE733" s="293"/>
      <c r="AF733" s="293"/>
      <c r="AG733" s="293"/>
      <c r="AH733" s="293"/>
      <c r="AI733" s="293"/>
      <c r="AJ733" s="293"/>
      <c r="AK733" s="293"/>
      <c r="AL733" s="293"/>
      <c r="AM733" s="293"/>
      <c r="AN733" s="293"/>
      <c r="AO733" s="730"/>
      <c r="AP733" s="293"/>
      <c r="AQ733" s="293"/>
      <c r="AR733" s="293"/>
      <c r="AS733" s="293"/>
      <c r="AT733" s="293"/>
      <c r="AU733" s="167"/>
      <c r="AV733" s="167"/>
      <c r="AW733" s="167"/>
      <c r="AX733" s="167"/>
      <c r="AY733" s="167"/>
      <c r="AZ733" s="167"/>
      <c r="BA733" s="167"/>
      <c r="BB733" s="167"/>
      <c r="BC733" s="167"/>
      <c r="BD733" s="167"/>
      <c r="BE733" s="167"/>
      <c r="BF733" s="167"/>
      <c r="BG733" s="167"/>
      <c r="BH733" s="167"/>
      <c r="BI733" s="167"/>
    </row>
    <row r="734" ht="14.25" customHeight="1">
      <c r="M734" s="178"/>
      <c r="N734" s="178"/>
      <c r="O734" s="178"/>
      <c r="X734" s="292"/>
      <c r="Y734" s="293"/>
      <c r="Z734" s="293"/>
      <c r="AA734" s="293"/>
      <c r="AB734" s="293"/>
      <c r="AC734" s="293"/>
      <c r="AD734" s="293"/>
      <c r="AE734" s="293"/>
      <c r="AF734" s="293"/>
      <c r="AG734" s="293"/>
      <c r="AH734" s="293"/>
      <c r="AI734" s="293"/>
      <c r="AJ734" s="293"/>
      <c r="AK734" s="293"/>
      <c r="AL734" s="293"/>
      <c r="AM734" s="293"/>
      <c r="AN734" s="293"/>
      <c r="AO734" s="730"/>
      <c r="AP734" s="293"/>
      <c r="AQ734" s="293"/>
      <c r="AR734" s="293"/>
      <c r="AS734" s="293"/>
      <c r="AT734" s="293"/>
      <c r="AU734" s="167"/>
      <c r="AV734" s="167"/>
      <c r="AW734" s="167"/>
      <c r="AX734" s="167"/>
      <c r="AY734" s="167"/>
      <c r="AZ734" s="167"/>
      <c r="BA734" s="167"/>
      <c r="BB734" s="167"/>
      <c r="BC734" s="167"/>
      <c r="BD734" s="167"/>
      <c r="BE734" s="167"/>
      <c r="BF734" s="167"/>
      <c r="BG734" s="167"/>
      <c r="BH734" s="167"/>
      <c r="BI734" s="167"/>
    </row>
    <row r="735" ht="14.25" customHeight="1">
      <c r="M735" s="178"/>
      <c r="N735" s="178"/>
      <c r="O735" s="178"/>
      <c r="X735" s="292"/>
      <c r="Y735" s="293"/>
      <c r="Z735" s="293"/>
      <c r="AA735" s="293"/>
      <c r="AB735" s="293"/>
      <c r="AC735" s="293"/>
      <c r="AD735" s="293"/>
      <c r="AE735" s="293"/>
      <c r="AF735" s="293"/>
      <c r="AG735" s="293"/>
      <c r="AH735" s="293"/>
      <c r="AI735" s="293"/>
      <c r="AJ735" s="293"/>
      <c r="AK735" s="293"/>
      <c r="AL735" s="293"/>
      <c r="AM735" s="293"/>
      <c r="AN735" s="293"/>
      <c r="AO735" s="730"/>
      <c r="AP735" s="293"/>
      <c r="AQ735" s="293"/>
      <c r="AR735" s="293"/>
      <c r="AS735" s="293"/>
      <c r="AT735" s="293"/>
      <c r="AU735" s="167"/>
      <c r="AV735" s="167"/>
      <c r="AW735" s="167"/>
      <c r="AX735" s="167"/>
      <c r="AY735" s="167"/>
      <c r="AZ735" s="167"/>
      <c r="BA735" s="167"/>
      <c r="BB735" s="167"/>
      <c r="BC735" s="167"/>
      <c r="BD735" s="167"/>
      <c r="BE735" s="167"/>
      <c r="BF735" s="167"/>
      <c r="BG735" s="167"/>
      <c r="BH735" s="167"/>
      <c r="BI735" s="167"/>
    </row>
    <row r="736" ht="14.25" customHeight="1">
      <c r="M736" s="178"/>
      <c r="N736" s="178"/>
      <c r="O736" s="178"/>
      <c r="X736" s="292"/>
      <c r="Y736" s="293"/>
      <c r="Z736" s="293"/>
      <c r="AA736" s="293"/>
      <c r="AB736" s="293"/>
      <c r="AC736" s="293"/>
      <c r="AD736" s="293"/>
      <c r="AE736" s="293"/>
      <c r="AF736" s="293"/>
      <c r="AG736" s="293"/>
      <c r="AH736" s="293"/>
      <c r="AI736" s="293"/>
      <c r="AJ736" s="293"/>
      <c r="AK736" s="293"/>
      <c r="AL736" s="293"/>
      <c r="AM736" s="293"/>
      <c r="AN736" s="293"/>
      <c r="AO736" s="730"/>
      <c r="AP736" s="293"/>
      <c r="AQ736" s="293"/>
      <c r="AR736" s="293"/>
      <c r="AS736" s="293"/>
      <c r="AT736" s="293"/>
      <c r="AU736" s="167"/>
      <c r="AV736" s="167"/>
      <c r="AW736" s="167"/>
      <c r="AX736" s="167"/>
      <c r="AY736" s="167"/>
      <c r="AZ736" s="167"/>
      <c r="BA736" s="167"/>
      <c r="BB736" s="167"/>
      <c r="BC736" s="167"/>
      <c r="BD736" s="167"/>
      <c r="BE736" s="167"/>
      <c r="BF736" s="167"/>
      <c r="BG736" s="167"/>
      <c r="BH736" s="167"/>
      <c r="BI736" s="167"/>
    </row>
    <row r="737" ht="14.25" customHeight="1">
      <c r="M737" s="178"/>
      <c r="N737" s="178"/>
      <c r="O737" s="178"/>
      <c r="X737" s="292"/>
      <c r="Y737" s="293"/>
      <c r="Z737" s="293"/>
      <c r="AA737" s="293"/>
      <c r="AB737" s="293"/>
      <c r="AC737" s="293"/>
      <c r="AD737" s="293"/>
      <c r="AE737" s="293"/>
      <c r="AF737" s="293"/>
      <c r="AG737" s="293"/>
      <c r="AH737" s="293"/>
      <c r="AI737" s="293"/>
      <c r="AJ737" s="293"/>
      <c r="AK737" s="293"/>
      <c r="AL737" s="293"/>
      <c r="AM737" s="293"/>
      <c r="AN737" s="293"/>
      <c r="AO737" s="730"/>
      <c r="AP737" s="293"/>
      <c r="AQ737" s="293"/>
      <c r="AR737" s="293"/>
      <c r="AS737" s="293"/>
      <c r="AT737" s="293"/>
      <c r="AU737" s="167"/>
      <c r="AV737" s="167"/>
      <c r="AW737" s="167"/>
      <c r="AX737" s="167"/>
      <c r="AY737" s="167"/>
      <c r="AZ737" s="167"/>
      <c r="BA737" s="167"/>
      <c r="BB737" s="167"/>
      <c r="BC737" s="167"/>
      <c r="BD737" s="167"/>
      <c r="BE737" s="167"/>
      <c r="BF737" s="167"/>
      <c r="BG737" s="167"/>
      <c r="BH737" s="167"/>
      <c r="BI737" s="167"/>
    </row>
    <row r="738" ht="14.25" customHeight="1">
      <c r="M738" s="178"/>
      <c r="N738" s="178"/>
      <c r="O738" s="178"/>
      <c r="X738" s="292"/>
      <c r="Y738" s="293"/>
      <c r="Z738" s="293"/>
      <c r="AA738" s="293"/>
      <c r="AB738" s="293"/>
      <c r="AC738" s="293"/>
      <c r="AD738" s="293"/>
      <c r="AE738" s="293"/>
      <c r="AF738" s="293"/>
      <c r="AG738" s="293"/>
      <c r="AH738" s="293"/>
      <c r="AI738" s="293"/>
      <c r="AJ738" s="293"/>
      <c r="AK738" s="293"/>
      <c r="AL738" s="293"/>
      <c r="AM738" s="293"/>
      <c r="AN738" s="293"/>
      <c r="AO738" s="730"/>
      <c r="AP738" s="293"/>
      <c r="AQ738" s="293"/>
      <c r="AR738" s="293"/>
      <c r="AS738" s="293"/>
      <c r="AT738" s="293"/>
      <c r="AU738" s="167"/>
      <c r="AV738" s="167"/>
      <c r="AW738" s="167"/>
      <c r="AX738" s="167"/>
      <c r="AY738" s="167"/>
      <c r="AZ738" s="167"/>
      <c r="BA738" s="167"/>
      <c r="BB738" s="167"/>
      <c r="BC738" s="167"/>
      <c r="BD738" s="167"/>
      <c r="BE738" s="167"/>
      <c r="BF738" s="167"/>
      <c r="BG738" s="167"/>
      <c r="BH738" s="167"/>
      <c r="BI738" s="167"/>
    </row>
    <row r="739" ht="14.25" customHeight="1">
      <c r="M739" s="178"/>
      <c r="N739" s="178"/>
      <c r="O739" s="178"/>
      <c r="X739" s="292"/>
      <c r="Y739" s="293"/>
      <c r="Z739" s="293"/>
      <c r="AA739" s="293"/>
      <c r="AB739" s="293"/>
      <c r="AC739" s="293"/>
      <c r="AD739" s="293"/>
      <c r="AE739" s="293"/>
      <c r="AF739" s="293"/>
      <c r="AG739" s="293"/>
      <c r="AH739" s="293"/>
      <c r="AI739" s="293"/>
      <c r="AJ739" s="293"/>
      <c r="AK739" s="293"/>
      <c r="AL739" s="293"/>
      <c r="AM739" s="293"/>
      <c r="AN739" s="293"/>
      <c r="AO739" s="730"/>
      <c r="AP739" s="293"/>
      <c r="AQ739" s="293"/>
      <c r="AR739" s="293"/>
      <c r="AS739" s="293"/>
      <c r="AT739" s="293"/>
      <c r="AU739" s="167"/>
      <c r="AV739" s="167"/>
      <c r="AW739" s="167"/>
      <c r="AX739" s="167"/>
      <c r="AY739" s="167"/>
      <c r="AZ739" s="167"/>
      <c r="BA739" s="167"/>
      <c r="BB739" s="167"/>
      <c r="BC739" s="167"/>
      <c r="BD739" s="167"/>
      <c r="BE739" s="167"/>
      <c r="BF739" s="167"/>
      <c r="BG739" s="167"/>
      <c r="BH739" s="167"/>
      <c r="BI739" s="167"/>
    </row>
    <row r="740" ht="14.25" customHeight="1">
      <c r="M740" s="178"/>
      <c r="N740" s="178"/>
      <c r="O740" s="178"/>
      <c r="X740" s="292"/>
      <c r="Y740" s="293"/>
      <c r="Z740" s="293"/>
      <c r="AA740" s="293"/>
      <c r="AB740" s="293"/>
      <c r="AC740" s="293"/>
      <c r="AD740" s="293"/>
      <c r="AE740" s="293"/>
      <c r="AF740" s="293"/>
      <c r="AG740" s="293"/>
      <c r="AH740" s="293"/>
      <c r="AI740" s="293"/>
      <c r="AJ740" s="293"/>
      <c r="AK740" s="293"/>
      <c r="AL740" s="293"/>
      <c r="AM740" s="293"/>
      <c r="AN740" s="293"/>
      <c r="AO740" s="730"/>
      <c r="AP740" s="293"/>
      <c r="AQ740" s="293"/>
      <c r="AR740" s="293"/>
      <c r="AS740" s="293"/>
      <c r="AT740" s="293"/>
      <c r="AU740" s="167"/>
      <c r="AV740" s="167"/>
      <c r="AW740" s="167"/>
      <c r="AX740" s="167"/>
      <c r="AY740" s="167"/>
      <c r="AZ740" s="167"/>
      <c r="BA740" s="167"/>
      <c r="BB740" s="167"/>
      <c r="BC740" s="167"/>
      <c r="BD740" s="167"/>
      <c r="BE740" s="167"/>
      <c r="BF740" s="167"/>
      <c r="BG740" s="167"/>
      <c r="BH740" s="167"/>
      <c r="BI740" s="167"/>
    </row>
    <row r="741" ht="14.25" customHeight="1">
      <c r="M741" s="178"/>
      <c r="N741" s="178"/>
      <c r="O741" s="178"/>
      <c r="X741" s="292"/>
      <c r="Y741" s="293"/>
      <c r="Z741" s="293"/>
      <c r="AA741" s="293"/>
      <c r="AB741" s="293"/>
      <c r="AC741" s="293"/>
      <c r="AD741" s="293"/>
      <c r="AE741" s="293"/>
      <c r="AF741" s="293"/>
      <c r="AG741" s="293"/>
      <c r="AH741" s="293"/>
      <c r="AI741" s="293"/>
      <c r="AJ741" s="293"/>
      <c r="AK741" s="293"/>
      <c r="AL741" s="293"/>
      <c r="AM741" s="293"/>
      <c r="AN741" s="293"/>
      <c r="AO741" s="730"/>
      <c r="AP741" s="293"/>
      <c r="AQ741" s="293"/>
      <c r="AR741" s="293"/>
      <c r="AS741" s="293"/>
      <c r="AT741" s="293"/>
      <c r="AU741" s="167"/>
      <c r="AV741" s="167"/>
      <c r="AW741" s="167"/>
      <c r="AX741" s="167"/>
      <c r="AY741" s="167"/>
      <c r="AZ741" s="167"/>
      <c r="BA741" s="167"/>
      <c r="BB741" s="167"/>
      <c r="BC741" s="167"/>
      <c r="BD741" s="167"/>
      <c r="BE741" s="167"/>
      <c r="BF741" s="167"/>
      <c r="BG741" s="167"/>
      <c r="BH741" s="167"/>
      <c r="BI741" s="167"/>
    </row>
    <row r="742" ht="14.25" customHeight="1">
      <c r="M742" s="178"/>
      <c r="N742" s="178"/>
      <c r="O742" s="178"/>
      <c r="X742" s="292"/>
      <c r="Y742" s="293"/>
      <c r="Z742" s="293"/>
      <c r="AA742" s="293"/>
      <c r="AB742" s="293"/>
      <c r="AC742" s="293"/>
      <c r="AD742" s="293"/>
      <c r="AE742" s="293"/>
      <c r="AF742" s="293"/>
      <c r="AG742" s="293"/>
      <c r="AH742" s="293"/>
      <c r="AI742" s="293"/>
      <c r="AJ742" s="293"/>
      <c r="AK742" s="293"/>
      <c r="AL742" s="293"/>
      <c r="AM742" s="293"/>
      <c r="AN742" s="293"/>
      <c r="AO742" s="730"/>
      <c r="AP742" s="293"/>
      <c r="AQ742" s="293"/>
      <c r="AR742" s="293"/>
      <c r="AS742" s="293"/>
      <c r="AT742" s="293"/>
      <c r="AU742" s="167"/>
      <c r="AV742" s="167"/>
      <c r="AW742" s="167"/>
      <c r="AX742" s="167"/>
      <c r="AY742" s="167"/>
      <c r="AZ742" s="167"/>
      <c r="BA742" s="167"/>
      <c r="BB742" s="167"/>
      <c r="BC742" s="167"/>
      <c r="BD742" s="167"/>
      <c r="BE742" s="167"/>
      <c r="BF742" s="167"/>
      <c r="BG742" s="167"/>
      <c r="BH742" s="167"/>
      <c r="BI742" s="167"/>
    </row>
    <row r="743" ht="14.25" customHeight="1">
      <c r="M743" s="178"/>
      <c r="N743" s="178"/>
      <c r="O743" s="178"/>
      <c r="X743" s="292"/>
      <c r="Y743" s="293"/>
      <c r="Z743" s="293"/>
      <c r="AA743" s="293"/>
      <c r="AB743" s="293"/>
      <c r="AC743" s="293"/>
      <c r="AD743" s="293"/>
      <c r="AE743" s="293"/>
      <c r="AF743" s="293"/>
      <c r="AG743" s="293"/>
      <c r="AH743" s="293"/>
      <c r="AI743" s="293"/>
      <c r="AJ743" s="293"/>
      <c r="AK743" s="293"/>
      <c r="AL743" s="293"/>
      <c r="AM743" s="293"/>
      <c r="AN743" s="293"/>
      <c r="AO743" s="730"/>
      <c r="AP743" s="293"/>
      <c r="AQ743" s="293"/>
      <c r="AR743" s="293"/>
      <c r="AS743" s="293"/>
      <c r="AT743" s="293"/>
      <c r="AU743" s="167"/>
      <c r="AV743" s="167"/>
      <c r="AW743" s="167"/>
      <c r="AX743" s="167"/>
      <c r="AY743" s="167"/>
      <c r="AZ743" s="167"/>
      <c r="BA743" s="167"/>
      <c r="BB743" s="167"/>
      <c r="BC743" s="167"/>
      <c r="BD743" s="167"/>
      <c r="BE743" s="167"/>
      <c r="BF743" s="167"/>
      <c r="BG743" s="167"/>
      <c r="BH743" s="167"/>
      <c r="BI743" s="167"/>
    </row>
    <row r="744" ht="14.25" customHeight="1">
      <c r="M744" s="178"/>
      <c r="N744" s="178"/>
      <c r="O744" s="178"/>
      <c r="X744" s="292"/>
      <c r="Y744" s="293"/>
      <c r="Z744" s="293"/>
      <c r="AA744" s="293"/>
      <c r="AB744" s="293"/>
      <c r="AC744" s="293"/>
      <c r="AD744" s="293"/>
      <c r="AE744" s="293"/>
      <c r="AF744" s="293"/>
      <c r="AG744" s="293"/>
      <c r="AH744" s="293"/>
      <c r="AI744" s="293"/>
      <c r="AJ744" s="293"/>
      <c r="AK744" s="293"/>
      <c r="AL744" s="293"/>
      <c r="AM744" s="293"/>
      <c r="AN744" s="293"/>
      <c r="AO744" s="730"/>
      <c r="AP744" s="293"/>
      <c r="AQ744" s="293"/>
      <c r="AR744" s="293"/>
      <c r="AS744" s="293"/>
      <c r="AT744" s="293"/>
      <c r="AU744" s="167"/>
      <c r="AV744" s="167"/>
      <c r="AW744" s="167"/>
      <c r="AX744" s="167"/>
      <c r="AY744" s="167"/>
      <c r="AZ744" s="167"/>
      <c r="BA744" s="167"/>
      <c r="BB744" s="167"/>
      <c r="BC744" s="167"/>
      <c r="BD744" s="167"/>
      <c r="BE744" s="167"/>
      <c r="BF744" s="167"/>
      <c r="BG744" s="167"/>
      <c r="BH744" s="167"/>
      <c r="BI744" s="167"/>
    </row>
    <row r="745" ht="14.25" customHeight="1">
      <c r="M745" s="178"/>
      <c r="N745" s="178"/>
      <c r="O745" s="178"/>
      <c r="X745" s="292"/>
      <c r="Y745" s="293"/>
      <c r="Z745" s="293"/>
      <c r="AA745" s="293"/>
      <c r="AB745" s="293"/>
      <c r="AC745" s="293"/>
      <c r="AD745" s="293"/>
      <c r="AE745" s="293"/>
      <c r="AF745" s="293"/>
      <c r="AG745" s="293"/>
      <c r="AH745" s="293"/>
      <c r="AI745" s="293"/>
      <c r="AJ745" s="293"/>
      <c r="AK745" s="293"/>
      <c r="AL745" s="293"/>
      <c r="AM745" s="293"/>
      <c r="AN745" s="293"/>
      <c r="AO745" s="730"/>
      <c r="AP745" s="293"/>
      <c r="AQ745" s="293"/>
      <c r="AR745" s="293"/>
      <c r="AS745" s="293"/>
      <c r="AT745" s="293"/>
      <c r="AU745" s="167"/>
      <c r="AV745" s="167"/>
      <c r="AW745" s="167"/>
      <c r="AX745" s="167"/>
      <c r="AY745" s="167"/>
      <c r="AZ745" s="167"/>
      <c r="BA745" s="167"/>
      <c r="BB745" s="167"/>
      <c r="BC745" s="167"/>
      <c r="BD745" s="167"/>
      <c r="BE745" s="167"/>
      <c r="BF745" s="167"/>
      <c r="BG745" s="167"/>
      <c r="BH745" s="167"/>
      <c r="BI745" s="167"/>
    </row>
    <row r="746" ht="14.25" customHeight="1">
      <c r="M746" s="178"/>
      <c r="N746" s="178"/>
      <c r="O746" s="178"/>
      <c r="X746" s="292"/>
      <c r="Y746" s="293"/>
      <c r="Z746" s="293"/>
      <c r="AA746" s="293"/>
      <c r="AB746" s="293"/>
      <c r="AC746" s="293"/>
      <c r="AD746" s="293"/>
      <c r="AE746" s="293"/>
      <c r="AF746" s="293"/>
      <c r="AG746" s="293"/>
      <c r="AH746" s="293"/>
      <c r="AI746" s="293"/>
      <c r="AJ746" s="293"/>
      <c r="AK746" s="293"/>
      <c r="AL746" s="293"/>
      <c r="AM746" s="293"/>
      <c r="AN746" s="293"/>
      <c r="AO746" s="730"/>
      <c r="AP746" s="293"/>
      <c r="AQ746" s="293"/>
      <c r="AR746" s="293"/>
      <c r="AS746" s="293"/>
      <c r="AT746" s="293"/>
      <c r="AU746" s="167"/>
      <c r="AV746" s="167"/>
      <c r="AW746" s="167"/>
      <c r="AX746" s="167"/>
      <c r="AY746" s="167"/>
      <c r="AZ746" s="167"/>
      <c r="BA746" s="167"/>
      <c r="BB746" s="167"/>
      <c r="BC746" s="167"/>
      <c r="BD746" s="167"/>
      <c r="BE746" s="167"/>
      <c r="BF746" s="167"/>
      <c r="BG746" s="167"/>
      <c r="BH746" s="167"/>
      <c r="BI746" s="167"/>
    </row>
    <row r="747" ht="14.25" customHeight="1">
      <c r="M747" s="178"/>
      <c r="N747" s="178"/>
      <c r="O747" s="178"/>
      <c r="X747" s="292"/>
      <c r="Y747" s="293"/>
      <c r="Z747" s="293"/>
      <c r="AA747" s="293"/>
      <c r="AB747" s="293"/>
      <c r="AC747" s="293"/>
      <c r="AD747" s="293"/>
      <c r="AE747" s="293"/>
      <c r="AF747" s="293"/>
      <c r="AG747" s="293"/>
      <c r="AH747" s="293"/>
      <c r="AI747" s="293"/>
      <c r="AJ747" s="293"/>
      <c r="AK747" s="293"/>
      <c r="AL747" s="293"/>
      <c r="AM747" s="293"/>
      <c r="AN747" s="293"/>
      <c r="AO747" s="730"/>
      <c r="AP747" s="293"/>
      <c r="AQ747" s="293"/>
      <c r="AR747" s="293"/>
      <c r="AS747" s="293"/>
      <c r="AT747" s="293"/>
      <c r="AU747" s="167"/>
      <c r="AV747" s="167"/>
      <c r="AW747" s="167"/>
      <c r="AX747" s="167"/>
      <c r="AY747" s="167"/>
      <c r="AZ747" s="167"/>
      <c r="BA747" s="167"/>
      <c r="BB747" s="167"/>
      <c r="BC747" s="167"/>
      <c r="BD747" s="167"/>
      <c r="BE747" s="167"/>
      <c r="BF747" s="167"/>
      <c r="BG747" s="167"/>
      <c r="BH747" s="167"/>
      <c r="BI747" s="167"/>
    </row>
    <row r="748" ht="14.25" customHeight="1">
      <c r="M748" s="178"/>
      <c r="N748" s="178"/>
      <c r="O748" s="178"/>
      <c r="X748" s="292"/>
      <c r="Y748" s="293"/>
      <c r="Z748" s="293"/>
      <c r="AA748" s="293"/>
      <c r="AB748" s="293"/>
      <c r="AC748" s="293"/>
      <c r="AD748" s="293"/>
      <c r="AE748" s="293"/>
      <c r="AF748" s="293"/>
      <c r="AG748" s="293"/>
      <c r="AH748" s="293"/>
      <c r="AI748" s="293"/>
      <c r="AJ748" s="293"/>
      <c r="AK748" s="293"/>
      <c r="AL748" s="293"/>
      <c r="AM748" s="293"/>
      <c r="AN748" s="293"/>
      <c r="AO748" s="730"/>
      <c r="AP748" s="293"/>
      <c r="AQ748" s="293"/>
      <c r="AR748" s="293"/>
      <c r="AS748" s="293"/>
      <c r="AT748" s="293"/>
      <c r="AU748" s="167"/>
      <c r="AV748" s="167"/>
      <c r="AW748" s="167"/>
      <c r="AX748" s="167"/>
      <c r="AY748" s="167"/>
      <c r="AZ748" s="167"/>
      <c r="BA748" s="167"/>
      <c r="BB748" s="167"/>
      <c r="BC748" s="167"/>
      <c r="BD748" s="167"/>
      <c r="BE748" s="167"/>
      <c r="BF748" s="167"/>
      <c r="BG748" s="167"/>
      <c r="BH748" s="167"/>
      <c r="BI748" s="167"/>
    </row>
    <row r="749" ht="14.25" customHeight="1">
      <c r="M749" s="178"/>
      <c r="N749" s="178"/>
      <c r="O749" s="178"/>
      <c r="X749" s="292"/>
      <c r="Y749" s="293"/>
      <c r="Z749" s="293"/>
      <c r="AA749" s="293"/>
      <c r="AB749" s="293"/>
      <c r="AC749" s="293"/>
      <c r="AD749" s="293"/>
      <c r="AE749" s="293"/>
      <c r="AF749" s="293"/>
      <c r="AG749" s="293"/>
      <c r="AH749" s="293"/>
      <c r="AI749" s="293"/>
      <c r="AJ749" s="293"/>
      <c r="AK749" s="293"/>
      <c r="AL749" s="293"/>
      <c r="AM749" s="293"/>
      <c r="AN749" s="293"/>
      <c r="AO749" s="730"/>
      <c r="AP749" s="293"/>
      <c r="AQ749" s="293"/>
      <c r="AR749" s="293"/>
      <c r="AS749" s="293"/>
      <c r="AT749" s="293"/>
      <c r="AU749" s="167"/>
      <c r="AV749" s="167"/>
      <c r="AW749" s="167"/>
      <c r="AX749" s="167"/>
      <c r="AY749" s="167"/>
      <c r="AZ749" s="167"/>
      <c r="BA749" s="167"/>
      <c r="BB749" s="167"/>
      <c r="BC749" s="167"/>
      <c r="BD749" s="167"/>
      <c r="BE749" s="167"/>
      <c r="BF749" s="167"/>
      <c r="BG749" s="167"/>
      <c r="BH749" s="167"/>
      <c r="BI749" s="167"/>
    </row>
    <row r="750" ht="14.25" customHeight="1">
      <c r="M750" s="178"/>
      <c r="N750" s="178"/>
      <c r="O750" s="178"/>
      <c r="X750" s="292"/>
      <c r="Y750" s="293"/>
      <c r="Z750" s="293"/>
      <c r="AA750" s="293"/>
      <c r="AB750" s="293"/>
      <c r="AC750" s="293"/>
      <c r="AD750" s="293"/>
      <c r="AE750" s="293"/>
      <c r="AF750" s="293"/>
      <c r="AG750" s="293"/>
      <c r="AH750" s="293"/>
      <c r="AI750" s="293"/>
      <c r="AJ750" s="293"/>
      <c r="AK750" s="293"/>
      <c r="AL750" s="293"/>
      <c r="AM750" s="293"/>
      <c r="AN750" s="293"/>
      <c r="AO750" s="730"/>
      <c r="AP750" s="293"/>
      <c r="AQ750" s="293"/>
      <c r="AR750" s="293"/>
      <c r="AS750" s="293"/>
      <c r="AT750" s="293"/>
      <c r="AU750" s="167"/>
      <c r="AV750" s="167"/>
      <c r="AW750" s="167"/>
      <c r="AX750" s="167"/>
      <c r="AY750" s="167"/>
      <c r="AZ750" s="167"/>
      <c r="BA750" s="167"/>
      <c r="BB750" s="167"/>
      <c r="BC750" s="167"/>
      <c r="BD750" s="167"/>
      <c r="BE750" s="167"/>
      <c r="BF750" s="167"/>
      <c r="BG750" s="167"/>
      <c r="BH750" s="167"/>
      <c r="BI750" s="167"/>
    </row>
    <row r="751" ht="14.25" customHeight="1">
      <c r="M751" s="178"/>
      <c r="N751" s="178"/>
      <c r="O751" s="178"/>
      <c r="X751" s="292"/>
      <c r="Y751" s="293"/>
      <c r="Z751" s="293"/>
      <c r="AA751" s="293"/>
      <c r="AB751" s="293"/>
      <c r="AC751" s="293"/>
      <c r="AD751" s="293"/>
      <c r="AE751" s="293"/>
      <c r="AF751" s="293"/>
      <c r="AG751" s="293"/>
      <c r="AH751" s="293"/>
      <c r="AI751" s="293"/>
      <c r="AJ751" s="293"/>
      <c r="AK751" s="293"/>
      <c r="AL751" s="293"/>
      <c r="AM751" s="293"/>
      <c r="AN751" s="293"/>
      <c r="AO751" s="730"/>
      <c r="AP751" s="293"/>
      <c r="AQ751" s="293"/>
      <c r="AR751" s="293"/>
      <c r="AS751" s="293"/>
      <c r="AT751" s="293"/>
      <c r="AU751" s="167"/>
      <c r="AV751" s="167"/>
      <c r="AW751" s="167"/>
      <c r="AX751" s="167"/>
      <c r="AY751" s="167"/>
      <c r="AZ751" s="167"/>
      <c r="BA751" s="167"/>
      <c r="BB751" s="167"/>
      <c r="BC751" s="167"/>
      <c r="BD751" s="167"/>
      <c r="BE751" s="167"/>
      <c r="BF751" s="167"/>
      <c r="BG751" s="167"/>
      <c r="BH751" s="167"/>
      <c r="BI751" s="167"/>
    </row>
    <row r="752" ht="14.25" customHeight="1">
      <c r="M752" s="178"/>
      <c r="N752" s="178"/>
      <c r="O752" s="178"/>
      <c r="X752" s="292"/>
      <c r="Y752" s="293"/>
      <c r="Z752" s="293"/>
      <c r="AA752" s="293"/>
      <c r="AB752" s="293"/>
      <c r="AC752" s="293"/>
      <c r="AD752" s="293"/>
      <c r="AE752" s="293"/>
      <c r="AF752" s="293"/>
      <c r="AG752" s="293"/>
      <c r="AH752" s="293"/>
      <c r="AI752" s="293"/>
      <c r="AJ752" s="293"/>
      <c r="AK752" s="293"/>
      <c r="AL752" s="293"/>
      <c r="AM752" s="293"/>
      <c r="AN752" s="293"/>
      <c r="AO752" s="730"/>
      <c r="AP752" s="293"/>
      <c r="AQ752" s="293"/>
      <c r="AR752" s="293"/>
      <c r="AS752" s="293"/>
      <c r="AT752" s="293"/>
      <c r="AU752" s="167"/>
      <c r="AV752" s="167"/>
      <c r="AW752" s="167"/>
      <c r="AX752" s="167"/>
      <c r="AY752" s="167"/>
      <c r="AZ752" s="167"/>
      <c r="BA752" s="167"/>
      <c r="BB752" s="167"/>
      <c r="BC752" s="167"/>
      <c r="BD752" s="167"/>
      <c r="BE752" s="167"/>
      <c r="BF752" s="167"/>
      <c r="BG752" s="167"/>
      <c r="BH752" s="167"/>
      <c r="BI752" s="167"/>
    </row>
    <row r="753" ht="14.25" customHeight="1">
      <c r="M753" s="178"/>
      <c r="N753" s="178"/>
      <c r="O753" s="178"/>
      <c r="X753" s="292"/>
      <c r="Y753" s="293"/>
      <c r="Z753" s="293"/>
      <c r="AA753" s="293"/>
      <c r="AB753" s="293"/>
      <c r="AC753" s="293"/>
      <c r="AD753" s="293"/>
      <c r="AE753" s="293"/>
      <c r="AF753" s="293"/>
      <c r="AG753" s="293"/>
      <c r="AH753" s="293"/>
      <c r="AI753" s="293"/>
      <c r="AJ753" s="293"/>
      <c r="AK753" s="293"/>
      <c r="AL753" s="293"/>
      <c r="AM753" s="293"/>
      <c r="AN753" s="293"/>
      <c r="AO753" s="730"/>
      <c r="AP753" s="293"/>
      <c r="AQ753" s="293"/>
      <c r="AR753" s="293"/>
      <c r="AS753" s="293"/>
      <c r="AT753" s="293"/>
      <c r="AU753" s="167"/>
      <c r="AV753" s="167"/>
      <c r="AW753" s="167"/>
      <c r="AX753" s="167"/>
      <c r="AY753" s="167"/>
      <c r="AZ753" s="167"/>
      <c r="BA753" s="167"/>
      <c r="BB753" s="167"/>
      <c r="BC753" s="167"/>
      <c r="BD753" s="167"/>
      <c r="BE753" s="167"/>
      <c r="BF753" s="167"/>
      <c r="BG753" s="167"/>
      <c r="BH753" s="167"/>
      <c r="BI753" s="167"/>
    </row>
    <row r="754" ht="14.25" customHeight="1">
      <c r="M754" s="178"/>
      <c r="N754" s="178"/>
      <c r="O754" s="178"/>
      <c r="X754" s="292"/>
      <c r="Y754" s="293"/>
      <c r="Z754" s="293"/>
      <c r="AA754" s="293"/>
      <c r="AB754" s="293"/>
      <c r="AC754" s="293"/>
      <c r="AD754" s="293"/>
      <c r="AE754" s="293"/>
      <c r="AF754" s="293"/>
      <c r="AG754" s="293"/>
      <c r="AH754" s="293"/>
      <c r="AI754" s="293"/>
      <c r="AJ754" s="293"/>
      <c r="AK754" s="293"/>
      <c r="AL754" s="293"/>
      <c r="AM754" s="293"/>
      <c r="AN754" s="293"/>
      <c r="AO754" s="730"/>
      <c r="AP754" s="293"/>
      <c r="AQ754" s="293"/>
      <c r="AR754" s="293"/>
      <c r="AS754" s="293"/>
      <c r="AT754" s="293"/>
      <c r="AU754" s="167"/>
      <c r="AV754" s="167"/>
      <c r="AW754" s="167"/>
      <c r="AX754" s="167"/>
      <c r="AY754" s="167"/>
      <c r="AZ754" s="167"/>
      <c r="BA754" s="167"/>
      <c r="BB754" s="167"/>
      <c r="BC754" s="167"/>
      <c r="BD754" s="167"/>
      <c r="BE754" s="167"/>
      <c r="BF754" s="167"/>
      <c r="BG754" s="167"/>
      <c r="BH754" s="167"/>
      <c r="BI754" s="167"/>
    </row>
    <row r="755" ht="14.25" customHeight="1">
      <c r="M755" s="178"/>
      <c r="N755" s="178"/>
      <c r="O755" s="178"/>
      <c r="X755" s="292"/>
      <c r="Y755" s="293"/>
      <c r="Z755" s="293"/>
      <c r="AA755" s="293"/>
      <c r="AB755" s="293"/>
      <c r="AC755" s="293"/>
      <c r="AD755" s="293"/>
      <c r="AE755" s="293"/>
      <c r="AF755" s="293"/>
      <c r="AG755" s="293"/>
      <c r="AH755" s="293"/>
      <c r="AI755" s="293"/>
      <c r="AJ755" s="293"/>
      <c r="AK755" s="293"/>
      <c r="AL755" s="293"/>
      <c r="AM755" s="293"/>
      <c r="AN755" s="293"/>
      <c r="AO755" s="730"/>
      <c r="AP755" s="293"/>
      <c r="AQ755" s="293"/>
      <c r="AR755" s="293"/>
      <c r="AS755" s="293"/>
      <c r="AT755" s="293"/>
      <c r="AU755" s="167"/>
      <c r="AV755" s="167"/>
      <c r="AW755" s="167"/>
      <c r="AX755" s="167"/>
      <c r="AY755" s="167"/>
      <c r="AZ755" s="167"/>
      <c r="BA755" s="167"/>
      <c r="BB755" s="167"/>
      <c r="BC755" s="167"/>
      <c r="BD755" s="167"/>
      <c r="BE755" s="167"/>
      <c r="BF755" s="167"/>
      <c r="BG755" s="167"/>
      <c r="BH755" s="167"/>
      <c r="BI755" s="167"/>
    </row>
    <row r="756" ht="14.25" customHeight="1">
      <c r="M756" s="178"/>
      <c r="N756" s="178"/>
      <c r="O756" s="178"/>
      <c r="X756" s="292"/>
      <c r="Y756" s="293"/>
      <c r="Z756" s="293"/>
      <c r="AA756" s="293"/>
      <c r="AB756" s="293"/>
      <c r="AC756" s="293"/>
      <c r="AD756" s="293"/>
      <c r="AE756" s="293"/>
      <c r="AF756" s="293"/>
      <c r="AG756" s="293"/>
      <c r="AH756" s="293"/>
      <c r="AI756" s="293"/>
      <c r="AJ756" s="293"/>
      <c r="AK756" s="293"/>
      <c r="AL756" s="293"/>
      <c r="AM756" s="293"/>
      <c r="AN756" s="293"/>
      <c r="AO756" s="730"/>
      <c r="AP756" s="293"/>
      <c r="AQ756" s="293"/>
      <c r="AR756" s="293"/>
      <c r="AS756" s="293"/>
      <c r="AT756" s="293"/>
      <c r="AU756" s="167"/>
      <c r="AV756" s="167"/>
      <c r="AW756" s="167"/>
      <c r="AX756" s="167"/>
      <c r="AY756" s="167"/>
      <c r="AZ756" s="167"/>
      <c r="BA756" s="167"/>
      <c r="BB756" s="167"/>
      <c r="BC756" s="167"/>
      <c r="BD756" s="167"/>
      <c r="BE756" s="167"/>
      <c r="BF756" s="167"/>
      <c r="BG756" s="167"/>
      <c r="BH756" s="167"/>
      <c r="BI756" s="167"/>
    </row>
    <row r="757" ht="14.25" customHeight="1">
      <c r="M757" s="178"/>
      <c r="N757" s="178"/>
      <c r="O757" s="178"/>
      <c r="X757" s="292"/>
      <c r="Y757" s="293"/>
      <c r="Z757" s="293"/>
      <c r="AA757" s="293"/>
      <c r="AB757" s="293"/>
      <c r="AC757" s="293"/>
      <c r="AD757" s="293"/>
      <c r="AE757" s="293"/>
      <c r="AF757" s="293"/>
      <c r="AG757" s="293"/>
      <c r="AH757" s="293"/>
      <c r="AI757" s="293"/>
      <c r="AJ757" s="293"/>
      <c r="AK757" s="293"/>
      <c r="AL757" s="293"/>
      <c r="AM757" s="293"/>
      <c r="AN757" s="293"/>
      <c r="AO757" s="730"/>
      <c r="AP757" s="293"/>
      <c r="AQ757" s="293"/>
      <c r="AR757" s="293"/>
      <c r="AS757" s="293"/>
      <c r="AT757" s="293"/>
      <c r="AU757" s="167"/>
      <c r="AV757" s="167"/>
      <c r="AW757" s="167"/>
      <c r="AX757" s="167"/>
      <c r="AY757" s="167"/>
      <c r="AZ757" s="167"/>
      <c r="BA757" s="167"/>
      <c r="BB757" s="167"/>
      <c r="BC757" s="167"/>
      <c r="BD757" s="167"/>
      <c r="BE757" s="167"/>
      <c r="BF757" s="167"/>
      <c r="BG757" s="167"/>
      <c r="BH757" s="167"/>
      <c r="BI757" s="167"/>
    </row>
    <row r="758" ht="14.25" customHeight="1">
      <c r="M758" s="178"/>
      <c r="N758" s="178"/>
      <c r="O758" s="178"/>
      <c r="X758" s="292"/>
      <c r="Y758" s="293"/>
      <c r="Z758" s="293"/>
      <c r="AA758" s="293"/>
      <c r="AB758" s="293"/>
      <c r="AC758" s="293"/>
      <c r="AD758" s="293"/>
      <c r="AE758" s="293"/>
      <c r="AF758" s="293"/>
      <c r="AG758" s="293"/>
      <c r="AH758" s="293"/>
      <c r="AI758" s="293"/>
      <c r="AJ758" s="293"/>
      <c r="AK758" s="293"/>
      <c r="AL758" s="293"/>
      <c r="AM758" s="293"/>
      <c r="AN758" s="293"/>
      <c r="AO758" s="730"/>
      <c r="AP758" s="293"/>
      <c r="AQ758" s="293"/>
      <c r="AR758" s="293"/>
      <c r="AS758" s="293"/>
      <c r="AT758" s="293"/>
      <c r="AU758" s="167"/>
      <c r="AV758" s="167"/>
      <c r="AW758" s="167"/>
      <c r="AX758" s="167"/>
      <c r="AY758" s="167"/>
      <c r="AZ758" s="167"/>
      <c r="BA758" s="167"/>
      <c r="BB758" s="167"/>
      <c r="BC758" s="167"/>
      <c r="BD758" s="167"/>
      <c r="BE758" s="167"/>
      <c r="BF758" s="167"/>
      <c r="BG758" s="167"/>
      <c r="BH758" s="167"/>
      <c r="BI758" s="167"/>
    </row>
    <row r="759" ht="14.25" customHeight="1">
      <c r="M759" s="178"/>
      <c r="N759" s="178"/>
      <c r="O759" s="178"/>
      <c r="X759" s="292"/>
      <c r="Y759" s="293"/>
      <c r="Z759" s="293"/>
      <c r="AA759" s="293"/>
      <c r="AB759" s="293"/>
      <c r="AC759" s="293"/>
      <c r="AD759" s="293"/>
      <c r="AE759" s="293"/>
      <c r="AF759" s="293"/>
      <c r="AG759" s="293"/>
      <c r="AH759" s="293"/>
      <c r="AI759" s="293"/>
      <c r="AJ759" s="293"/>
      <c r="AK759" s="293"/>
      <c r="AL759" s="293"/>
      <c r="AM759" s="293"/>
      <c r="AN759" s="293"/>
      <c r="AO759" s="730"/>
      <c r="AP759" s="293"/>
      <c r="AQ759" s="293"/>
      <c r="AR759" s="293"/>
      <c r="AS759" s="293"/>
      <c r="AT759" s="293"/>
      <c r="AU759" s="167"/>
      <c r="AV759" s="167"/>
      <c r="AW759" s="167"/>
      <c r="AX759" s="167"/>
      <c r="AY759" s="167"/>
      <c r="AZ759" s="167"/>
      <c r="BA759" s="167"/>
      <c r="BB759" s="167"/>
      <c r="BC759" s="167"/>
      <c r="BD759" s="167"/>
      <c r="BE759" s="167"/>
      <c r="BF759" s="167"/>
      <c r="BG759" s="167"/>
      <c r="BH759" s="167"/>
      <c r="BI759" s="167"/>
    </row>
    <row r="760" ht="14.25" customHeight="1">
      <c r="M760" s="178"/>
      <c r="N760" s="178"/>
      <c r="O760" s="178"/>
      <c r="X760" s="292"/>
      <c r="Y760" s="293"/>
      <c r="Z760" s="293"/>
      <c r="AA760" s="293"/>
      <c r="AB760" s="293"/>
      <c r="AC760" s="293"/>
      <c r="AD760" s="293"/>
      <c r="AE760" s="293"/>
      <c r="AF760" s="293"/>
      <c r="AG760" s="293"/>
      <c r="AH760" s="293"/>
      <c r="AI760" s="293"/>
      <c r="AJ760" s="293"/>
      <c r="AK760" s="293"/>
      <c r="AL760" s="293"/>
      <c r="AM760" s="293"/>
      <c r="AN760" s="293"/>
      <c r="AO760" s="730"/>
      <c r="AP760" s="293"/>
      <c r="AQ760" s="293"/>
      <c r="AR760" s="293"/>
      <c r="AS760" s="293"/>
      <c r="AT760" s="293"/>
      <c r="AU760" s="167"/>
      <c r="AV760" s="167"/>
      <c r="AW760" s="167"/>
      <c r="AX760" s="167"/>
      <c r="AY760" s="167"/>
      <c r="AZ760" s="167"/>
      <c r="BA760" s="167"/>
      <c r="BB760" s="167"/>
      <c r="BC760" s="167"/>
      <c r="BD760" s="167"/>
      <c r="BE760" s="167"/>
      <c r="BF760" s="167"/>
      <c r="BG760" s="167"/>
      <c r="BH760" s="167"/>
      <c r="BI760" s="167"/>
    </row>
    <row r="761" ht="14.25" customHeight="1">
      <c r="M761" s="178"/>
      <c r="N761" s="178"/>
      <c r="O761" s="178"/>
      <c r="X761" s="292"/>
      <c r="Y761" s="293"/>
      <c r="Z761" s="293"/>
      <c r="AA761" s="293"/>
      <c r="AB761" s="293"/>
      <c r="AC761" s="293"/>
      <c r="AD761" s="293"/>
      <c r="AE761" s="293"/>
      <c r="AF761" s="293"/>
      <c r="AG761" s="293"/>
      <c r="AH761" s="293"/>
      <c r="AI761" s="293"/>
      <c r="AJ761" s="293"/>
      <c r="AK761" s="293"/>
      <c r="AL761" s="293"/>
      <c r="AM761" s="293"/>
      <c r="AN761" s="293"/>
      <c r="AO761" s="730"/>
      <c r="AP761" s="293"/>
      <c r="AQ761" s="293"/>
      <c r="AR761" s="293"/>
      <c r="AS761" s="293"/>
      <c r="AT761" s="293"/>
      <c r="AU761" s="167"/>
      <c r="AV761" s="167"/>
      <c r="AW761" s="167"/>
      <c r="AX761" s="167"/>
      <c r="AY761" s="167"/>
      <c r="AZ761" s="167"/>
      <c r="BA761" s="167"/>
      <c r="BB761" s="167"/>
      <c r="BC761" s="167"/>
      <c r="BD761" s="167"/>
      <c r="BE761" s="167"/>
      <c r="BF761" s="167"/>
      <c r="BG761" s="167"/>
      <c r="BH761" s="167"/>
      <c r="BI761" s="167"/>
    </row>
    <row r="762" ht="14.25" customHeight="1">
      <c r="M762" s="178"/>
      <c r="N762" s="178"/>
      <c r="O762" s="178"/>
      <c r="X762" s="292"/>
      <c r="Y762" s="293"/>
      <c r="Z762" s="293"/>
      <c r="AA762" s="293"/>
      <c r="AB762" s="293"/>
      <c r="AC762" s="293"/>
      <c r="AD762" s="293"/>
      <c r="AE762" s="293"/>
      <c r="AF762" s="293"/>
      <c r="AG762" s="293"/>
      <c r="AH762" s="293"/>
      <c r="AI762" s="293"/>
      <c r="AJ762" s="293"/>
      <c r="AK762" s="293"/>
      <c r="AL762" s="293"/>
      <c r="AM762" s="293"/>
      <c r="AN762" s="293"/>
      <c r="AO762" s="730"/>
      <c r="AP762" s="293"/>
      <c r="AQ762" s="293"/>
      <c r="AR762" s="293"/>
      <c r="AS762" s="293"/>
      <c r="AT762" s="293"/>
      <c r="AU762" s="167"/>
      <c r="AV762" s="167"/>
      <c r="AW762" s="167"/>
      <c r="AX762" s="167"/>
      <c r="AY762" s="167"/>
      <c r="AZ762" s="167"/>
      <c r="BA762" s="167"/>
      <c r="BB762" s="167"/>
      <c r="BC762" s="167"/>
      <c r="BD762" s="167"/>
      <c r="BE762" s="167"/>
      <c r="BF762" s="167"/>
      <c r="BG762" s="167"/>
      <c r="BH762" s="167"/>
      <c r="BI762" s="167"/>
    </row>
    <row r="763" ht="14.25" customHeight="1">
      <c r="M763" s="178"/>
      <c r="N763" s="178"/>
      <c r="O763" s="178"/>
      <c r="X763" s="292"/>
      <c r="Y763" s="293"/>
      <c r="Z763" s="293"/>
      <c r="AA763" s="293"/>
      <c r="AB763" s="293"/>
      <c r="AC763" s="293"/>
      <c r="AD763" s="293"/>
      <c r="AE763" s="293"/>
      <c r="AF763" s="293"/>
      <c r="AG763" s="293"/>
      <c r="AH763" s="293"/>
      <c r="AI763" s="293"/>
      <c r="AJ763" s="293"/>
      <c r="AK763" s="293"/>
      <c r="AL763" s="293"/>
      <c r="AM763" s="293"/>
      <c r="AN763" s="293"/>
      <c r="AO763" s="730"/>
      <c r="AP763" s="293"/>
      <c r="AQ763" s="293"/>
      <c r="AR763" s="293"/>
      <c r="AS763" s="293"/>
      <c r="AT763" s="293"/>
      <c r="AU763" s="167"/>
      <c r="AV763" s="167"/>
      <c r="AW763" s="167"/>
      <c r="AX763" s="167"/>
      <c r="AY763" s="167"/>
      <c r="AZ763" s="167"/>
      <c r="BA763" s="167"/>
      <c r="BB763" s="167"/>
      <c r="BC763" s="167"/>
      <c r="BD763" s="167"/>
      <c r="BE763" s="167"/>
      <c r="BF763" s="167"/>
      <c r="BG763" s="167"/>
      <c r="BH763" s="167"/>
      <c r="BI763" s="167"/>
    </row>
    <row r="764" ht="14.25" customHeight="1">
      <c r="M764" s="178"/>
      <c r="N764" s="178"/>
      <c r="O764" s="178"/>
      <c r="X764" s="292"/>
      <c r="Y764" s="293"/>
      <c r="Z764" s="293"/>
      <c r="AA764" s="293"/>
      <c r="AB764" s="293"/>
      <c r="AC764" s="293"/>
      <c r="AD764" s="293"/>
      <c r="AE764" s="293"/>
      <c r="AF764" s="293"/>
      <c r="AG764" s="293"/>
      <c r="AH764" s="293"/>
      <c r="AI764" s="293"/>
      <c r="AJ764" s="293"/>
      <c r="AK764" s="293"/>
      <c r="AL764" s="293"/>
      <c r="AM764" s="293"/>
      <c r="AN764" s="293"/>
      <c r="AO764" s="730"/>
      <c r="AP764" s="293"/>
      <c r="AQ764" s="293"/>
      <c r="AR764" s="293"/>
      <c r="AS764" s="293"/>
      <c r="AT764" s="293"/>
      <c r="AU764" s="167"/>
      <c r="AV764" s="167"/>
      <c r="AW764" s="167"/>
      <c r="AX764" s="167"/>
      <c r="AY764" s="167"/>
      <c r="AZ764" s="167"/>
      <c r="BA764" s="167"/>
      <c r="BB764" s="167"/>
      <c r="BC764" s="167"/>
      <c r="BD764" s="167"/>
      <c r="BE764" s="167"/>
      <c r="BF764" s="167"/>
      <c r="BG764" s="167"/>
      <c r="BH764" s="167"/>
      <c r="BI764" s="167"/>
    </row>
    <row r="765" ht="14.25" customHeight="1">
      <c r="M765" s="178"/>
      <c r="N765" s="178"/>
      <c r="O765" s="178"/>
      <c r="X765" s="292"/>
      <c r="Y765" s="293"/>
      <c r="Z765" s="293"/>
      <c r="AA765" s="293"/>
      <c r="AB765" s="293"/>
      <c r="AC765" s="293"/>
      <c r="AD765" s="293"/>
      <c r="AE765" s="293"/>
      <c r="AF765" s="293"/>
      <c r="AG765" s="293"/>
      <c r="AH765" s="293"/>
      <c r="AI765" s="293"/>
      <c r="AJ765" s="293"/>
      <c r="AK765" s="293"/>
      <c r="AL765" s="293"/>
      <c r="AM765" s="293"/>
      <c r="AN765" s="293"/>
      <c r="AO765" s="730"/>
      <c r="AP765" s="293"/>
      <c r="AQ765" s="293"/>
      <c r="AR765" s="293"/>
      <c r="AS765" s="293"/>
      <c r="AT765" s="293"/>
      <c r="AU765" s="167"/>
      <c r="AV765" s="167"/>
      <c r="AW765" s="167"/>
      <c r="AX765" s="167"/>
      <c r="AY765" s="167"/>
      <c r="AZ765" s="167"/>
      <c r="BA765" s="167"/>
      <c r="BB765" s="167"/>
      <c r="BC765" s="167"/>
      <c r="BD765" s="167"/>
      <c r="BE765" s="167"/>
      <c r="BF765" s="167"/>
      <c r="BG765" s="167"/>
      <c r="BH765" s="167"/>
      <c r="BI765" s="167"/>
    </row>
    <row r="766" ht="14.25" customHeight="1">
      <c r="M766" s="178"/>
      <c r="N766" s="178"/>
      <c r="O766" s="178"/>
      <c r="X766" s="292"/>
      <c r="Y766" s="293"/>
      <c r="Z766" s="293"/>
      <c r="AA766" s="293"/>
      <c r="AB766" s="293"/>
      <c r="AC766" s="293"/>
      <c r="AD766" s="293"/>
      <c r="AE766" s="293"/>
      <c r="AF766" s="293"/>
      <c r="AG766" s="293"/>
      <c r="AH766" s="293"/>
      <c r="AI766" s="293"/>
      <c r="AJ766" s="293"/>
      <c r="AK766" s="293"/>
      <c r="AL766" s="293"/>
      <c r="AM766" s="293"/>
      <c r="AN766" s="293"/>
      <c r="AO766" s="730"/>
      <c r="AP766" s="293"/>
      <c r="AQ766" s="293"/>
      <c r="AR766" s="293"/>
      <c r="AS766" s="293"/>
      <c r="AT766" s="293"/>
      <c r="AU766" s="167"/>
      <c r="AV766" s="167"/>
      <c r="AW766" s="167"/>
      <c r="AX766" s="167"/>
      <c r="AY766" s="167"/>
      <c r="AZ766" s="167"/>
      <c r="BA766" s="167"/>
      <c r="BB766" s="167"/>
      <c r="BC766" s="167"/>
      <c r="BD766" s="167"/>
      <c r="BE766" s="167"/>
      <c r="BF766" s="167"/>
      <c r="BG766" s="167"/>
      <c r="BH766" s="167"/>
      <c r="BI766" s="167"/>
    </row>
    <row r="767" ht="14.25" customHeight="1">
      <c r="M767" s="178"/>
      <c r="N767" s="178"/>
      <c r="O767" s="178"/>
      <c r="X767" s="292"/>
      <c r="Y767" s="293"/>
      <c r="Z767" s="293"/>
      <c r="AA767" s="293"/>
      <c r="AB767" s="293"/>
      <c r="AC767" s="293"/>
      <c r="AD767" s="293"/>
      <c r="AE767" s="293"/>
      <c r="AF767" s="293"/>
      <c r="AG767" s="293"/>
      <c r="AH767" s="293"/>
      <c r="AI767" s="293"/>
      <c r="AJ767" s="293"/>
      <c r="AK767" s="293"/>
      <c r="AL767" s="293"/>
      <c r="AM767" s="293"/>
      <c r="AN767" s="293"/>
      <c r="AO767" s="730"/>
      <c r="AP767" s="293"/>
      <c r="AQ767" s="293"/>
      <c r="AR767" s="293"/>
      <c r="AS767" s="293"/>
      <c r="AT767" s="293"/>
      <c r="AU767" s="167"/>
      <c r="AV767" s="167"/>
      <c r="AW767" s="167"/>
      <c r="AX767" s="167"/>
      <c r="AY767" s="167"/>
      <c r="AZ767" s="167"/>
      <c r="BA767" s="167"/>
      <c r="BB767" s="167"/>
      <c r="BC767" s="167"/>
      <c r="BD767" s="167"/>
      <c r="BE767" s="167"/>
      <c r="BF767" s="167"/>
      <c r="BG767" s="167"/>
      <c r="BH767" s="167"/>
      <c r="BI767" s="167"/>
    </row>
    <row r="768" ht="14.25" customHeight="1">
      <c r="M768" s="178"/>
      <c r="N768" s="178"/>
      <c r="O768" s="178"/>
      <c r="X768" s="292"/>
      <c r="Y768" s="293"/>
      <c r="Z768" s="293"/>
      <c r="AA768" s="293"/>
      <c r="AB768" s="293"/>
      <c r="AC768" s="293"/>
      <c r="AD768" s="293"/>
      <c r="AE768" s="293"/>
      <c r="AF768" s="293"/>
      <c r="AG768" s="293"/>
      <c r="AH768" s="293"/>
      <c r="AI768" s="293"/>
      <c r="AJ768" s="293"/>
      <c r="AK768" s="293"/>
      <c r="AL768" s="293"/>
      <c r="AM768" s="293"/>
      <c r="AN768" s="293"/>
      <c r="AO768" s="730"/>
      <c r="AP768" s="293"/>
      <c r="AQ768" s="293"/>
      <c r="AR768" s="293"/>
      <c r="AS768" s="293"/>
      <c r="AT768" s="293"/>
      <c r="AU768" s="167"/>
      <c r="AV768" s="167"/>
      <c r="AW768" s="167"/>
      <c r="AX768" s="167"/>
      <c r="AY768" s="167"/>
      <c r="AZ768" s="167"/>
      <c r="BA768" s="167"/>
      <c r="BB768" s="167"/>
      <c r="BC768" s="167"/>
      <c r="BD768" s="167"/>
      <c r="BE768" s="167"/>
      <c r="BF768" s="167"/>
      <c r="BG768" s="167"/>
      <c r="BH768" s="167"/>
      <c r="BI768" s="167"/>
    </row>
    <row r="769" ht="14.25" customHeight="1">
      <c r="M769" s="178"/>
      <c r="N769" s="178"/>
      <c r="O769" s="178"/>
      <c r="X769" s="292"/>
      <c r="Y769" s="293"/>
      <c r="Z769" s="293"/>
      <c r="AA769" s="293"/>
      <c r="AB769" s="293"/>
      <c r="AC769" s="293"/>
      <c r="AD769" s="293"/>
      <c r="AE769" s="293"/>
      <c r="AF769" s="293"/>
      <c r="AG769" s="293"/>
      <c r="AH769" s="293"/>
      <c r="AI769" s="293"/>
      <c r="AJ769" s="293"/>
      <c r="AK769" s="293"/>
      <c r="AL769" s="293"/>
      <c r="AM769" s="293"/>
      <c r="AN769" s="293"/>
      <c r="AO769" s="730"/>
      <c r="AP769" s="293"/>
      <c r="AQ769" s="293"/>
      <c r="AR769" s="293"/>
      <c r="AS769" s="293"/>
      <c r="AT769" s="293"/>
      <c r="AU769" s="167"/>
      <c r="AV769" s="167"/>
      <c r="AW769" s="167"/>
      <c r="AX769" s="167"/>
      <c r="AY769" s="167"/>
      <c r="AZ769" s="167"/>
      <c r="BA769" s="167"/>
      <c r="BB769" s="167"/>
      <c r="BC769" s="167"/>
      <c r="BD769" s="167"/>
      <c r="BE769" s="167"/>
      <c r="BF769" s="167"/>
      <c r="BG769" s="167"/>
      <c r="BH769" s="167"/>
      <c r="BI769" s="167"/>
    </row>
    <row r="770" ht="14.25" customHeight="1">
      <c r="M770" s="178"/>
      <c r="N770" s="178"/>
      <c r="O770" s="178"/>
      <c r="X770" s="292"/>
      <c r="Y770" s="293"/>
      <c r="Z770" s="293"/>
      <c r="AA770" s="293"/>
      <c r="AB770" s="293"/>
      <c r="AC770" s="293"/>
      <c r="AD770" s="293"/>
      <c r="AE770" s="293"/>
      <c r="AF770" s="293"/>
      <c r="AG770" s="293"/>
      <c r="AH770" s="293"/>
      <c r="AI770" s="293"/>
      <c r="AJ770" s="293"/>
      <c r="AK770" s="293"/>
      <c r="AL770" s="293"/>
      <c r="AM770" s="293"/>
      <c r="AN770" s="293"/>
      <c r="AO770" s="730"/>
      <c r="AP770" s="293"/>
      <c r="AQ770" s="293"/>
      <c r="AR770" s="293"/>
      <c r="AS770" s="293"/>
      <c r="AT770" s="293"/>
      <c r="AU770" s="167"/>
      <c r="AV770" s="167"/>
      <c r="AW770" s="167"/>
      <c r="AX770" s="167"/>
      <c r="AY770" s="167"/>
      <c r="AZ770" s="167"/>
      <c r="BA770" s="167"/>
      <c r="BB770" s="167"/>
      <c r="BC770" s="167"/>
      <c r="BD770" s="167"/>
      <c r="BE770" s="167"/>
      <c r="BF770" s="167"/>
      <c r="BG770" s="167"/>
      <c r="BH770" s="167"/>
      <c r="BI770" s="167"/>
    </row>
    <row r="771" ht="14.25" customHeight="1">
      <c r="M771" s="178"/>
      <c r="N771" s="178"/>
      <c r="O771" s="178"/>
      <c r="X771" s="292"/>
      <c r="Y771" s="293"/>
      <c r="Z771" s="293"/>
      <c r="AA771" s="293"/>
      <c r="AB771" s="293"/>
      <c r="AC771" s="293"/>
      <c r="AD771" s="293"/>
      <c r="AE771" s="293"/>
      <c r="AF771" s="293"/>
      <c r="AG771" s="293"/>
      <c r="AH771" s="293"/>
      <c r="AI771" s="293"/>
      <c r="AJ771" s="293"/>
      <c r="AK771" s="293"/>
      <c r="AL771" s="293"/>
      <c r="AM771" s="293"/>
      <c r="AN771" s="293"/>
      <c r="AO771" s="730"/>
      <c r="AP771" s="293"/>
      <c r="AQ771" s="293"/>
      <c r="AR771" s="293"/>
      <c r="AS771" s="293"/>
      <c r="AT771" s="293"/>
      <c r="AU771" s="167"/>
      <c r="AV771" s="167"/>
      <c r="AW771" s="167"/>
      <c r="AX771" s="167"/>
      <c r="AY771" s="167"/>
      <c r="AZ771" s="167"/>
      <c r="BA771" s="167"/>
      <c r="BB771" s="167"/>
      <c r="BC771" s="167"/>
      <c r="BD771" s="167"/>
      <c r="BE771" s="167"/>
      <c r="BF771" s="167"/>
      <c r="BG771" s="167"/>
      <c r="BH771" s="167"/>
      <c r="BI771" s="167"/>
    </row>
    <row r="772" ht="14.25" customHeight="1">
      <c r="M772" s="178"/>
      <c r="N772" s="178"/>
      <c r="O772" s="178"/>
      <c r="X772" s="292"/>
      <c r="Y772" s="293"/>
      <c r="Z772" s="293"/>
      <c r="AA772" s="293"/>
      <c r="AB772" s="293"/>
      <c r="AC772" s="293"/>
      <c r="AD772" s="293"/>
      <c r="AE772" s="293"/>
      <c r="AF772" s="293"/>
      <c r="AG772" s="293"/>
      <c r="AH772" s="293"/>
      <c r="AI772" s="293"/>
      <c r="AJ772" s="293"/>
      <c r="AK772" s="293"/>
      <c r="AL772" s="293"/>
      <c r="AM772" s="293"/>
      <c r="AN772" s="293"/>
      <c r="AO772" s="730"/>
      <c r="AP772" s="293"/>
      <c r="AQ772" s="293"/>
      <c r="AR772" s="293"/>
      <c r="AS772" s="293"/>
      <c r="AT772" s="293"/>
      <c r="AU772" s="167"/>
      <c r="AV772" s="167"/>
      <c r="AW772" s="167"/>
      <c r="AX772" s="167"/>
      <c r="AY772" s="167"/>
      <c r="AZ772" s="167"/>
      <c r="BA772" s="167"/>
      <c r="BB772" s="167"/>
      <c r="BC772" s="167"/>
      <c r="BD772" s="167"/>
      <c r="BE772" s="167"/>
      <c r="BF772" s="167"/>
      <c r="BG772" s="167"/>
      <c r="BH772" s="167"/>
      <c r="BI772" s="167"/>
    </row>
    <row r="773" ht="14.25" customHeight="1">
      <c r="M773" s="178"/>
      <c r="N773" s="178"/>
      <c r="O773" s="178"/>
      <c r="X773" s="292"/>
      <c r="Y773" s="293"/>
      <c r="Z773" s="293"/>
      <c r="AA773" s="293"/>
      <c r="AB773" s="293"/>
      <c r="AC773" s="293"/>
      <c r="AD773" s="293"/>
      <c r="AE773" s="293"/>
      <c r="AF773" s="293"/>
      <c r="AG773" s="293"/>
      <c r="AH773" s="293"/>
      <c r="AI773" s="293"/>
      <c r="AJ773" s="293"/>
      <c r="AK773" s="293"/>
      <c r="AL773" s="293"/>
      <c r="AM773" s="293"/>
      <c r="AN773" s="293"/>
      <c r="AO773" s="730"/>
      <c r="AP773" s="293"/>
      <c r="AQ773" s="293"/>
      <c r="AR773" s="293"/>
      <c r="AS773" s="293"/>
      <c r="AT773" s="293"/>
      <c r="AU773" s="167"/>
      <c r="AV773" s="167"/>
      <c r="AW773" s="167"/>
      <c r="AX773" s="167"/>
      <c r="AY773" s="167"/>
      <c r="AZ773" s="167"/>
      <c r="BA773" s="167"/>
      <c r="BB773" s="167"/>
      <c r="BC773" s="167"/>
      <c r="BD773" s="167"/>
      <c r="BE773" s="167"/>
      <c r="BF773" s="167"/>
      <c r="BG773" s="167"/>
      <c r="BH773" s="167"/>
      <c r="BI773" s="167"/>
    </row>
    <row r="774" ht="14.25" customHeight="1">
      <c r="M774" s="178"/>
      <c r="N774" s="178"/>
      <c r="O774" s="178"/>
      <c r="X774" s="292"/>
      <c r="Y774" s="293"/>
      <c r="Z774" s="293"/>
      <c r="AA774" s="293"/>
      <c r="AB774" s="293"/>
      <c r="AC774" s="293"/>
      <c r="AD774" s="293"/>
      <c r="AE774" s="293"/>
      <c r="AF774" s="293"/>
      <c r="AG774" s="293"/>
      <c r="AH774" s="293"/>
      <c r="AI774" s="293"/>
      <c r="AJ774" s="293"/>
      <c r="AK774" s="293"/>
      <c r="AL774" s="293"/>
      <c r="AM774" s="293"/>
      <c r="AN774" s="293"/>
      <c r="AO774" s="730"/>
      <c r="AP774" s="293"/>
      <c r="AQ774" s="293"/>
      <c r="AR774" s="293"/>
      <c r="AS774" s="293"/>
      <c r="AT774" s="293"/>
      <c r="AU774" s="167"/>
      <c r="AV774" s="167"/>
      <c r="AW774" s="167"/>
      <c r="AX774" s="167"/>
      <c r="AY774" s="167"/>
      <c r="AZ774" s="167"/>
      <c r="BA774" s="167"/>
      <c r="BB774" s="167"/>
      <c r="BC774" s="167"/>
      <c r="BD774" s="167"/>
      <c r="BE774" s="167"/>
      <c r="BF774" s="167"/>
      <c r="BG774" s="167"/>
      <c r="BH774" s="167"/>
      <c r="BI774" s="167"/>
    </row>
    <row r="775" ht="14.25" customHeight="1">
      <c r="M775" s="178"/>
      <c r="N775" s="178"/>
      <c r="O775" s="178"/>
      <c r="X775" s="292"/>
      <c r="Y775" s="293"/>
      <c r="Z775" s="293"/>
      <c r="AA775" s="293"/>
      <c r="AB775" s="293"/>
      <c r="AC775" s="293"/>
      <c r="AD775" s="293"/>
      <c r="AE775" s="293"/>
      <c r="AF775" s="293"/>
      <c r="AG775" s="293"/>
      <c r="AH775" s="293"/>
      <c r="AI775" s="293"/>
      <c r="AJ775" s="293"/>
      <c r="AK775" s="293"/>
      <c r="AL775" s="293"/>
      <c r="AM775" s="293"/>
      <c r="AN775" s="293"/>
      <c r="AO775" s="730"/>
      <c r="AP775" s="293"/>
      <c r="AQ775" s="293"/>
      <c r="AR775" s="293"/>
      <c r="AS775" s="293"/>
      <c r="AT775" s="293"/>
      <c r="AU775" s="167"/>
      <c r="AV775" s="167"/>
      <c r="AW775" s="167"/>
      <c r="AX775" s="167"/>
      <c r="AY775" s="167"/>
      <c r="AZ775" s="167"/>
      <c r="BA775" s="167"/>
      <c r="BB775" s="167"/>
      <c r="BC775" s="167"/>
      <c r="BD775" s="167"/>
      <c r="BE775" s="167"/>
      <c r="BF775" s="167"/>
      <c r="BG775" s="167"/>
      <c r="BH775" s="167"/>
      <c r="BI775" s="167"/>
    </row>
    <row r="776" ht="14.25" customHeight="1">
      <c r="M776" s="178"/>
      <c r="N776" s="178"/>
      <c r="O776" s="178"/>
      <c r="X776" s="292"/>
      <c r="Y776" s="293"/>
      <c r="Z776" s="293"/>
      <c r="AA776" s="293"/>
      <c r="AB776" s="293"/>
      <c r="AC776" s="293"/>
      <c r="AD776" s="293"/>
      <c r="AE776" s="293"/>
      <c r="AF776" s="293"/>
      <c r="AG776" s="293"/>
      <c r="AH776" s="293"/>
      <c r="AI776" s="293"/>
      <c r="AJ776" s="293"/>
      <c r="AK776" s="293"/>
      <c r="AL776" s="293"/>
      <c r="AM776" s="293"/>
      <c r="AN776" s="293"/>
      <c r="AO776" s="730"/>
      <c r="AP776" s="293"/>
      <c r="AQ776" s="293"/>
      <c r="AR776" s="293"/>
      <c r="AS776" s="293"/>
      <c r="AT776" s="293"/>
      <c r="AU776" s="167"/>
      <c r="AV776" s="167"/>
      <c r="AW776" s="167"/>
      <c r="AX776" s="167"/>
      <c r="AY776" s="167"/>
      <c r="AZ776" s="167"/>
      <c r="BA776" s="167"/>
      <c r="BB776" s="167"/>
      <c r="BC776" s="167"/>
      <c r="BD776" s="167"/>
      <c r="BE776" s="167"/>
      <c r="BF776" s="167"/>
      <c r="BG776" s="167"/>
      <c r="BH776" s="167"/>
      <c r="BI776" s="167"/>
    </row>
    <row r="777" ht="14.25" customHeight="1">
      <c r="M777" s="178"/>
      <c r="N777" s="178"/>
      <c r="O777" s="178"/>
      <c r="X777" s="292"/>
      <c r="Y777" s="293"/>
      <c r="Z777" s="293"/>
      <c r="AA777" s="293"/>
      <c r="AB777" s="293"/>
      <c r="AC777" s="293"/>
      <c r="AD777" s="293"/>
      <c r="AE777" s="293"/>
      <c r="AF777" s="293"/>
      <c r="AG777" s="293"/>
      <c r="AH777" s="293"/>
      <c r="AI777" s="293"/>
      <c r="AJ777" s="293"/>
      <c r="AK777" s="293"/>
      <c r="AL777" s="293"/>
      <c r="AM777" s="293"/>
      <c r="AN777" s="293"/>
      <c r="AO777" s="730"/>
      <c r="AP777" s="293"/>
      <c r="AQ777" s="293"/>
      <c r="AR777" s="293"/>
      <c r="AS777" s="293"/>
      <c r="AT777" s="293"/>
      <c r="AU777" s="167"/>
      <c r="AV777" s="167"/>
      <c r="AW777" s="167"/>
      <c r="AX777" s="167"/>
      <c r="AY777" s="167"/>
      <c r="AZ777" s="167"/>
      <c r="BA777" s="167"/>
      <c r="BB777" s="167"/>
      <c r="BC777" s="167"/>
      <c r="BD777" s="167"/>
      <c r="BE777" s="167"/>
      <c r="BF777" s="167"/>
      <c r="BG777" s="167"/>
      <c r="BH777" s="167"/>
      <c r="BI777" s="167"/>
    </row>
    <row r="778" ht="14.25" customHeight="1">
      <c r="M778" s="178"/>
      <c r="N778" s="178"/>
      <c r="O778" s="178"/>
      <c r="X778" s="292"/>
      <c r="Y778" s="293"/>
      <c r="Z778" s="293"/>
      <c r="AA778" s="293"/>
      <c r="AB778" s="293"/>
      <c r="AC778" s="293"/>
      <c r="AD778" s="293"/>
      <c r="AE778" s="293"/>
      <c r="AF778" s="293"/>
      <c r="AG778" s="293"/>
      <c r="AH778" s="293"/>
      <c r="AI778" s="293"/>
      <c r="AJ778" s="293"/>
      <c r="AK778" s="293"/>
      <c r="AL778" s="293"/>
      <c r="AM778" s="293"/>
      <c r="AN778" s="293"/>
      <c r="AO778" s="730"/>
      <c r="AP778" s="293"/>
      <c r="AQ778" s="293"/>
      <c r="AR778" s="293"/>
      <c r="AS778" s="293"/>
      <c r="AT778" s="293"/>
      <c r="AU778" s="167"/>
      <c r="AV778" s="167"/>
      <c r="AW778" s="167"/>
      <c r="AX778" s="167"/>
      <c r="AY778" s="167"/>
      <c r="AZ778" s="167"/>
      <c r="BA778" s="167"/>
      <c r="BB778" s="167"/>
      <c r="BC778" s="167"/>
      <c r="BD778" s="167"/>
      <c r="BE778" s="167"/>
      <c r="BF778" s="167"/>
      <c r="BG778" s="167"/>
      <c r="BH778" s="167"/>
      <c r="BI778" s="167"/>
    </row>
    <row r="779" ht="14.25" customHeight="1">
      <c r="M779" s="178"/>
      <c r="N779" s="178"/>
      <c r="O779" s="178"/>
      <c r="X779" s="292"/>
      <c r="Y779" s="293"/>
      <c r="Z779" s="293"/>
      <c r="AA779" s="293"/>
      <c r="AB779" s="293"/>
      <c r="AC779" s="293"/>
      <c r="AD779" s="293"/>
      <c r="AE779" s="293"/>
      <c r="AF779" s="293"/>
      <c r="AG779" s="293"/>
      <c r="AH779" s="293"/>
      <c r="AI779" s="293"/>
      <c r="AJ779" s="293"/>
      <c r="AK779" s="293"/>
      <c r="AL779" s="293"/>
      <c r="AM779" s="293"/>
      <c r="AN779" s="293"/>
      <c r="AO779" s="730"/>
      <c r="AP779" s="293"/>
      <c r="AQ779" s="293"/>
      <c r="AR779" s="293"/>
      <c r="AS779" s="293"/>
      <c r="AT779" s="293"/>
      <c r="AU779" s="167"/>
      <c r="AV779" s="167"/>
      <c r="AW779" s="167"/>
      <c r="AX779" s="167"/>
      <c r="AY779" s="167"/>
      <c r="AZ779" s="167"/>
      <c r="BA779" s="167"/>
      <c r="BB779" s="167"/>
      <c r="BC779" s="167"/>
      <c r="BD779" s="167"/>
      <c r="BE779" s="167"/>
      <c r="BF779" s="167"/>
      <c r="BG779" s="167"/>
      <c r="BH779" s="167"/>
      <c r="BI779" s="167"/>
    </row>
    <row r="780" ht="14.25" customHeight="1">
      <c r="M780" s="178"/>
      <c r="N780" s="178"/>
      <c r="O780" s="178"/>
      <c r="X780" s="292"/>
      <c r="Y780" s="293"/>
      <c r="Z780" s="293"/>
      <c r="AA780" s="293"/>
      <c r="AB780" s="293"/>
      <c r="AC780" s="293"/>
      <c r="AD780" s="293"/>
      <c r="AE780" s="293"/>
      <c r="AF780" s="293"/>
      <c r="AG780" s="293"/>
      <c r="AH780" s="293"/>
      <c r="AI780" s="293"/>
      <c r="AJ780" s="293"/>
      <c r="AK780" s="293"/>
      <c r="AL780" s="293"/>
      <c r="AM780" s="293"/>
      <c r="AN780" s="293"/>
      <c r="AO780" s="730"/>
      <c r="AP780" s="293"/>
      <c r="AQ780" s="293"/>
      <c r="AR780" s="293"/>
      <c r="AS780" s="293"/>
      <c r="AT780" s="293"/>
      <c r="AU780" s="167"/>
      <c r="AV780" s="167"/>
      <c r="AW780" s="167"/>
      <c r="AX780" s="167"/>
      <c r="AY780" s="167"/>
      <c r="AZ780" s="167"/>
      <c r="BA780" s="167"/>
      <c r="BB780" s="167"/>
      <c r="BC780" s="167"/>
      <c r="BD780" s="167"/>
      <c r="BE780" s="167"/>
      <c r="BF780" s="167"/>
      <c r="BG780" s="167"/>
      <c r="BH780" s="167"/>
      <c r="BI780" s="167"/>
    </row>
    <row r="781" ht="14.25" customHeight="1">
      <c r="M781" s="178"/>
      <c r="N781" s="178"/>
      <c r="O781" s="178"/>
      <c r="X781" s="292"/>
      <c r="Y781" s="293"/>
      <c r="Z781" s="293"/>
      <c r="AA781" s="293"/>
      <c r="AB781" s="293"/>
      <c r="AC781" s="293"/>
      <c r="AD781" s="293"/>
      <c r="AE781" s="293"/>
      <c r="AF781" s="293"/>
      <c r="AG781" s="293"/>
      <c r="AH781" s="293"/>
      <c r="AI781" s="293"/>
      <c r="AJ781" s="293"/>
      <c r="AK781" s="293"/>
      <c r="AL781" s="293"/>
      <c r="AM781" s="293"/>
      <c r="AN781" s="293"/>
      <c r="AO781" s="730"/>
      <c r="AP781" s="293"/>
      <c r="AQ781" s="293"/>
      <c r="AR781" s="293"/>
      <c r="AS781" s="293"/>
      <c r="AT781" s="293"/>
      <c r="AU781" s="167"/>
      <c r="AV781" s="167"/>
      <c r="AW781" s="167"/>
      <c r="AX781" s="167"/>
      <c r="AY781" s="167"/>
      <c r="AZ781" s="167"/>
      <c r="BA781" s="167"/>
      <c r="BB781" s="167"/>
      <c r="BC781" s="167"/>
      <c r="BD781" s="167"/>
      <c r="BE781" s="167"/>
      <c r="BF781" s="167"/>
      <c r="BG781" s="167"/>
      <c r="BH781" s="167"/>
      <c r="BI781" s="167"/>
    </row>
    <row r="782" ht="14.25" customHeight="1">
      <c r="M782" s="178"/>
      <c r="N782" s="178"/>
      <c r="O782" s="178"/>
      <c r="X782" s="292"/>
      <c r="Y782" s="293"/>
      <c r="Z782" s="293"/>
      <c r="AA782" s="293"/>
      <c r="AB782" s="293"/>
      <c r="AC782" s="293"/>
      <c r="AD782" s="293"/>
      <c r="AE782" s="293"/>
      <c r="AF782" s="293"/>
      <c r="AG782" s="293"/>
      <c r="AH782" s="293"/>
      <c r="AI782" s="293"/>
      <c r="AJ782" s="293"/>
      <c r="AK782" s="293"/>
      <c r="AL782" s="293"/>
      <c r="AM782" s="293"/>
      <c r="AN782" s="293"/>
      <c r="AO782" s="730"/>
      <c r="AP782" s="293"/>
      <c r="AQ782" s="293"/>
      <c r="AR782" s="293"/>
      <c r="AS782" s="293"/>
      <c r="AT782" s="293"/>
      <c r="AU782" s="167"/>
      <c r="AV782" s="167"/>
      <c r="AW782" s="167"/>
      <c r="AX782" s="167"/>
      <c r="AY782" s="167"/>
      <c r="AZ782" s="167"/>
      <c r="BA782" s="167"/>
      <c r="BB782" s="167"/>
      <c r="BC782" s="167"/>
      <c r="BD782" s="167"/>
      <c r="BE782" s="167"/>
      <c r="BF782" s="167"/>
      <c r="BG782" s="167"/>
      <c r="BH782" s="167"/>
      <c r="BI782" s="167"/>
    </row>
    <row r="783" ht="14.25" customHeight="1">
      <c r="M783" s="178"/>
      <c r="N783" s="178"/>
      <c r="O783" s="178"/>
      <c r="X783" s="292"/>
      <c r="Y783" s="293"/>
      <c r="Z783" s="293"/>
      <c r="AA783" s="293"/>
      <c r="AB783" s="293"/>
      <c r="AC783" s="293"/>
      <c r="AD783" s="293"/>
      <c r="AE783" s="293"/>
      <c r="AF783" s="293"/>
      <c r="AG783" s="293"/>
      <c r="AH783" s="293"/>
      <c r="AI783" s="293"/>
      <c r="AJ783" s="293"/>
      <c r="AK783" s="293"/>
      <c r="AL783" s="293"/>
      <c r="AM783" s="293"/>
      <c r="AN783" s="293"/>
      <c r="AO783" s="730"/>
      <c r="AP783" s="293"/>
      <c r="AQ783" s="293"/>
      <c r="AR783" s="293"/>
      <c r="AS783" s="293"/>
      <c r="AT783" s="293"/>
      <c r="AU783" s="167"/>
      <c r="AV783" s="167"/>
      <c r="AW783" s="167"/>
      <c r="AX783" s="167"/>
      <c r="AY783" s="167"/>
      <c r="AZ783" s="167"/>
      <c r="BA783" s="167"/>
      <c r="BB783" s="167"/>
      <c r="BC783" s="167"/>
      <c r="BD783" s="167"/>
      <c r="BE783" s="167"/>
      <c r="BF783" s="167"/>
      <c r="BG783" s="167"/>
      <c r="BH783" s="167"/>
      <c r="BI783" s="167"/>
    </row>
    <row r="784" ht="14.25" customHeight="1">
      <c r="M784" s="178"/>
      <c r="N784" s="178"/>
      <c r="O784" s="178"/>
      <c r="X784" s="292"/>
      <c r="Y784" s="293"/>
      <c r="Z784" s="293"/>
      <c r="AA784" s="293"/>
      <c r="AB784" s="293"/>
      <c r="AC784" s="293"/>
      <c r="AD784" s="293"/>
      <c r="AE784" s="293"/>
      <c r="AF784" s="293"/>
      <c r="AG784" s="293"/>
      <c r="AH784" s="293"/>
      <c r="AI784" s="293"/>
      <c r="AJ784" s="293"/>
      <c r="AK784" s="293"/>
      <c r="AL784" s="293"/>
      <c r="AM784" s="293"/>
      <c r="AN784" s="293"/>
      <c r="AO784" s="730"/>
      <c r="AP784" s="293"/>
      <c r="AQ784" s="293"/>
      <c r="AR784" s="293"/>
      <c r="AS784" s="293"/>
      <c r="AT784" s="293"/>
      <c r="AU784" s="167"/>
      <c r="AV784" s="167"/>
      <c r="AW784" s="167"/>
      <c r="AX784" s="167"/>
      <c r="AY784" s="167"/>
      <c r="AZ784" s="167"/>
      <c r="BA784" s="167"/>
      <c r="BB784" s="167"/>
      <c r="BC784" s="167"/>
      <c r="BD784" s="167"/>
      <c r="BE784" s="167"/>
      <c r="BF784" s="167"/>
      <c r="BG784" s="167"/>
      <c r="BH784" s="167"/>
      <c r="BI784" s="167"/>
    </row>
    <row r="785" ht="14.25" customHeight="1">
      <c r="M785" s="178"/>
      <c r="N785" s="178"/>
      <c r="O785" s="178"/>
      <c r="X785" s="292"/>
      <c r="Y785" s="293"/>
      <c r="Z785" s="293"/>
      <c r="AA785" s="293"/>
      <c r="AB785" s="293"/>
      <c r="AC785" s="293"/>
      <c r="AD785" s="293"/>
      <c r="AE785" s="293"/>
      <c r="AF785" s="293"/>
      <c r="AG785" s="293"/>
      <c r="AH785" s="293"/>
      <c r="AI785" s="293"/>
      <c r="AJ785" s="293"/>
      <c r="AK785" s="293"/>
      <c r="AL785" s="293"/>
      <c r="AM785" s="293"/>
      <c r="AN785" s="293"/>
      <c r="AO785" s="730"/>
      <c r="AP785" s="293"/>
      <c r="AQ785" s="293"/>
      <c r="AR785" s="293"/>
      <c r="AS785" s="293"/>
      <c r="AT785" s="293"/>
      <c r="AU785" s="167"/>
      <c r="AV785" s="167"/>
      <c r="AW785" s="167"/>
      <c r="AX785" s="167"/>
      <c r="AY785" s="167"/>
      <c r="AZ785" s="167"/>
      <c r="BA785" s="167"/>
      <c r="BB785" s="167"/>
      <c r="BC785" s="167"/>
      <c r="BD785" s="167"/>
      <c r="BE785" s="167"/>
      <c r="BF785" s="167"/>
      <c r="BG785" s="167"/>
      <c r="BH785" s="167"/>
      <c r="BI785" s="167"/>
    </row>
    <row r="786" ht="14.25" customHeight="1">
      <c r="M786" s="178"/>
      <c r="N786" s="178"/>
      <c r="O786" s="178"/>
      <c r="X786" s="292"/>
      <c r="Y786" s="293"/>
      <c r="Z786" s="293"/>
      <c r="AA786" s="293"/>
      <c r="AB786" s="293"/>
      <c r="AC786" s="293"/>
      <c r="AD786" s="293"/>
      <c r="AE786" s="293"/>
      <c r="AF786" s="293"/>
      <c r="AG786" s="293"/>
      <c r="AH786" s="293"/>
      <c r="AI786" s="293"/>
      <c r="AJ786" s="293"/>
      <c r="AK786" s="293"/>
      <c r="AL786" s="293"/>
      <c r="AM786" s="293"/>
      <c r="AN786" s="293"/>
      <c r="AO786" s="730"/>
      <c r="AP786" s="293"/>
      <c r="AQ786" s="293"/>
      <c r="AR786" s="293"/>
      <c r="AS786" s="293"/>
      <c r="AT786" s="293"/>
      <c r="AU786" s="167"/>
      <c r="AV786" s="167"/>
      <c r="AW786" s="167"/>
      <c r="AX786" s="167"/>
      <c r="AY786" s="167"/>
      <c r="AZ786" s="167"/>
      <c r="BA786" s="167"/>
      <c r="BB786" s="167"/>
      <c r="BC786" s="167"/>
      <c r="BD786" s="167"/>
      <c r="BE786" s="167"/>
      <c r="BF786" s="167"/>
      <c r="BG786" s="167"/>
      <c r="BH786" s="167"/>
      <c r="BI786" s="167"/>
    </row>
    <row r="787" ht="14.25" customHeight="1">
      <c r="M787" s="178"/>
      <c r="N787" s="178"/>
      <c r="O787" s="178"/>
      <c r="X787" s="292"/>
      <c r="Y787" s="293"/>
      <c r="Z787" s="293"/>
      <c r="AA787" s="293"/>
      <c r="AB787" s="293"/>
      <c r="AC787" s="293"/>
      <c r="AD787" s="293"/>
      <c r="AE787" s="293"/>
      <c r="AF787" s="293"/>
      <c r="AG787" s="293"/>
      <c r="AH787" s="293"/>
      <c r="AI787" s="293"/>
      <c r="AJ787" s="293"/>
      <c r="AK787" s="293"/>
      <c r="AL787" s="293"/>
      <c r="AM787" s="293"/>
      <c r="AN787" s="293"/>
      <c r="AO787" s="730"/>
      <c r="AP787" s="293"/>
      <c r="AQ787" s="293"/>
      <c r="AR787" s="293"/>
      <c r="AS787" s="293"/>
      <c r="AT787" s="293"/>
      <c r="AU787" s="167"/>
      <c r="AV787" s="167"/>
      <c r="AW787" s="167"/>
      <c r="AX787" s="167"/>
      <c r="AY787" s="167"/>
      <c r="AZ787" s="167"/>
      <c r="BA787" s="167"/>
      <c r="BB787" s="167"/>
      <c r="BC787" s="167"/>
      <c r="BD787" s="167"/>
      <c r="BE787" s="167"/>
      <c r="BF787" s="167"/>
      <c r="BG787" s="167"/>
      <c r="BH787" s="167"/>
      <c r="BI787" s="167"/>
    </row>
    <row r="788" ht="14.25" customHeight="1">
      <c r="M788" s="178"/>
      <c r="N788" s="178"/>
      <c r="O788" s="178"/>
      <c r="X788" s="292"/>
      <c r="Y788" s="293"/>
      <c r="Z788" s="293"/>
      <c r="AA788" s="293"/>
      <c r="AB788" s="293"/>
      <c r="AC788" s="293"/>
      <c r="AD788" s="293"/>
      <c r="AE788" s="293"/>
      <c r="AF788" s="293"/>
      <c r="AG788" s="293"/>
      <c r="AH788" s="293"/>
      <c r="AI788" s="293"/>
      <c r="AJ788" s="293"/>
      <c r="AK788" s="293"/>
      <c r="AL788" s="293"/>
      <c r="AM788" s="293"/>
      <c r="AN788" s="293"/>
      <c r="AO788" s="730"/>
      <c r="AP788" s="293"/>
      <c r="AQ788" s="293"/>
      <c r="AR788" s="293"/>
      <c r="AS788" s="293"/>
      <c r="AT788" s="293"/>
      <c r="AU788" s="167"/>
      <c r="AV788" s="167"/>
      <c r="AW788" s="167"/>
      <c r="AX788" s="167"/>
      <c r="AY788" s="167"/>
      <c r="AZ788" s="167"/>
      <c r="BA788" s="167"/>
      <c r="BB788" s="167"/>
      <c r="BC788" s="167"/>
      <c r="BD788" s="167"/>
      <c r="BE788" s="167"/>
      <c r="BF788" s="167"/>
      <c r="BG788" s="167"/>
      <c r="BH788" s="167"/>
      <c r="BI788" s="167"/>
    </row>
    <row r="789" ht="14.25" customHeight="1">
      <c r="M789" s="178"/>
      <c r="N789" s="178"/>
      <c r="O789" s="178"/>
      <c r="X789" s="292"/>
      <c r="Y789" s="293"/>
      <c r="Z789" s="293"/>
      <c r="AA789" s="293"/>
      <c r="AB789" s="293"/>
      <c r="AC789" s="293"/>
      <c r="AD789" s="293"/>
      <c r="AE789" s="293"/>
      <c r="AF789" s="293"/>
      <c r="AG789" s="293"/>
      <c r="AH789" s="293"/>
      <c r="AI789" s="293"/>
      <c r="AJ789" s="293"/>
      <c r="AK789" s="293"/>
      <c r="AL789" s="293"/>
      <c r="AM789" s="293"/>
      <c r="AN789" s="293"/>
      <c r="AO789" s="730"/>
      <c r="AP789" s="293"/>
      <c r="AQ789" s="293"/>
      <c r="AR789" s="293"/>
      <c r="AS789" s="293"/>
      <c r="AT789" s="293"/>
      <c r="AU789" s="167"/>
      <c r="AV789" s="167"/>
      <c r="AW789" s="167"/>
      <c r="AX789" s="167"/>
      <c r="AY789" s="167"/>
      <c r="AZ789" s="167"/>
      <c r="BA789" s="167"/>
      <c r="BB789" s="167"/>
      <c r="BC789" s="167"/>
      <c r="BD789" s="167"/>
      <c r="BE789" s="167"/>
      <c r="BF789" s="167"/>
      <c r="BG789" s="167"/>
      <c r="BH789" s="167"/>
      <c r="BI789" s="167"/>
    </row>
    <row r="790" ht="14.25" customHeight="1">
      <c r="M790" s="178"/>
      <c r="N790" s="178"/>
      <c r="O790" s="178"/>
      <c r="X790" s="292"/>
      <c r="Y790" s="293"/>
      <c r="Z790" s="293"/>
      <c r="AA790" s="293"/>
      <c r="AB790" s="293"/>
      <c r="AC790" s="293"/>
      <c r="AD790" s="293"/>
      <c r="AE790" s="293"/>
      <c r="AF790" s="293"/>
      <c r="AG790" s="293"/>
      <c r="AH790" s="293"/>
      <c r="AI790" s="293"/>
      <c r="AJ790" s="293"/>
      <c r="AK790" s="293"/>
      <c r="AL790" s="293"/>
      <c r="AM790" s="293"/>
      <c r="AN790" s="293"/>
      <c r="AO790" s="730"/>
      <c r="AP790" s="293"/>
      <c r="AQ790" s="293"/>
      <c r="AR790" s="293"/>
      <c r="AS790" s="293"/>
      <c r="AT790" s="293"/>
      <c r="AU790" s="167"/>
      <c r="AV790" s="167"/>
      <c r="AW790" s="167"/>
      <c r="AX790" s="167"/>
      <c r="AY790" s="167"/>
      <c r="AZ790" s="167"/>
      <c r="BA790" s="167"/>
      <c r="BB790" s="167"/>
      <c r="BC790" s="167"/>
      <c r="BD790" s="167"/>
      <c r="BE790" s="167"/>
      <c r="BF790" s="167"/>
      <c r="BG790" s="167"/>
      <c r="BH790" s="167"/>
      <c r="BI790" s="167"/>
    </row>
    <row r="791" ht="14.25" customHeight="1">
      <c r="M791" s="178"/>
      <c r="N791" s="178"/>
      <c r="O791" s="178"/>
      <c r="X791" s="292"/>
      <c r="Y791" s="293"/>
      <c r="Z791" s="293"/>
      <c r="AA791" s="293"/>
      <c r="AB791" s="293"/>
      <c r="AC791" s="293"/>
      <c r="AD791" s="293"/>
      <c r="AE791" s="293"/>
      <c r="AF791" s="293"/>
      <c r="AG791" s="293"/>
      <c r="AH791" s="293"/>
      <c r="AI791" s="293"/>
      <c r="AJ791" s="293"/>
      <c r="AK791" s="293"/>
      <c r="AL791" s="293"/>
      <c r="AM791" s="293"/>
      <c r="AN791" s="293"/>
      <c r="AO791" s="730"/>
      <c r="AP791" s="293"/>
      <c r="AQ791" s="293"/>
      <c r="AR791" s="293"/>
      <c r="AS791" s="293"/>
      <c r="AT791" s="293"/>
      <c r="AU791" s="167"/>
      <c r="AV791" s="167"/>
      <c r="AW791" s="167"/>
      <c r="AX791" s="167"/>
      <c r="AY791" s="167"/>
      <c r="AZ791" s="167"/>
      <c r="BA791" s="167"/>
      <c r="BB791" s="167"/>
      <c r="BC791" s="167"/>
      <c r="BD791" s="167"/>
      <c r="BE791" s="167"/>
      <c r="BF791" s="167"/>
      <c r="BG791" s="167"/>
      <c r="BH791" s="167"/>
      <c r="BI791" s="167"/>
    </row>
    <row r="792" ht="14.25" customHeight="1">
      <c r="M792" s="178"/>
      <c r="N792" s="178"/>
      <c r="O792" s="178"/>
      <c r="X792" s="292"/>
      <c r="Y792" s="293"/>
      <c r="Z792" s="293"/>
      <c r="AA792" s="293"/>
      <c r="AB792" s="293"/>
      <c r="AC792" s="293"/>
      <c r="AD792" s="293"/>
      <c r="AE792" s="293"/>
      <c r="AF792" s="293"/>
      <c r="AG792" s="293"/>
      <c r="AH792" s="293"/>
      <c r="AI792" s="293"/>
      <c r="AJ792" s="293"/>
      <c r="AK792" s="293"/>
      <c r="AL792" s="293"/>
      <c r="AM792" s="293"/>
      <c r="AN792" s="293"/>
      <c r="AO792" s="730"/>
      <c r="AP792" s="293"/>
      <c r="AQ792" s="293"/>
      <c r="AR792" s="293"/>
      <c r="AS792" s="293"/>
      <c r="AT792" s="293"/>
      <c r="AU792" s="167"/>
      <c r="AV792" s="167"/>
      <c r="AW792" s="167"/>
      <c r="AX792" s="167"/>
      <c r="AY792" s="167"/>
      <c r="AZ792" s="167"/>
      <c r="BA792" s="167"/>
      <c r="BB792" s="167"/>
      <c r="BC792" s="167"/>
      <c r="BD792" s="167"/>
      <c r="BE792" s="167"/>
      <c r="BF792" s="167"/>
      <c r="BG792" s="167"/>
      <c r="BH792" s="167"/>
      <c r="BI792" s="167"/>
    </row>
    <row r="793" ht="14.25" customHeight="1">
      <c r="M793" s="178"/>
      <c r="N793" s="178"/>
      <c r="O793" s="178"/>
      <c r="X793" s="292"/>
      <c r="Y793" s="293"/>
      <c r="Z793" s="293"/>
      <c r="AA793" s="293"/>
      <c r="AB793" s="293"/>
      <c r="AC793" s="293"/>
      <c r="AD793" s="293"/>
      <c r="AE793" s="293"/>
      <c r="AF793" s="293"/>
      <c r="AG793" s="293"/>
      <c r="AH793" s="293"/>
      <c r="AI793" s="293"/>
      <c r="AJ793" s="293"/>
      <c r="AK793" s="293"/>
      <c r="AL793" s="293"/>
      <c r="AM793" s="293"/>
      <c r="AN793" s="293"/>
      <c r="AO793" s="730"/>
      <c r="AP793" s="293"/>
      <c r="AQ793" s="293"/>
      <c r="AR793" s="293"/>
      <c r="AS793" s="293"/>
      <c r="AT793" s="293"/>
      <c r="AU793" s="167"/>
      <c r="AV793" s="167"/>
      <c r="AW793" s="167"/>
      <c r="AX793" s="167"/>
      <c r="AY793" s="167"/>
      <c r="AZ793" s="167"/>
      <c r="BA793" s="167"/>
      <c r="BB793" s="167"/>
      <c r="BC793" s="167"/>
      <c r="BD793" s="167"/>
      <c r="BE793" s="167"/>
      <c r="BF793" s="167"/>
      <c r="BG793" s="167"/>
      <c r="BH793" s="167"/>
      <c r="BI793" s="167"/>
    </row>
    <row r="794" ht="14.25" customHeight="1">
      <c r="M794" s="178"/>
      <c r="N794" s="178"/>
      <c r="O794" s="178"/>
      <c r="X794" s="292"/>
      <c r="Y794" s="293"/>
      <c r="Z794" s="293"/>
      <c r="AA794" s="293"/>
      <c r="AB794" s="293"/>
      <c r="AC794" s="293"/>
      <c r="AD794" s="293"/>
      <c r="AE794" s="293"/>
      <c r="AF794" s="293"/>
      <c r="AG794" s="293"/>
      <c r="AH794" s="293"/>
      <c r="AI794" s="293"/>
      <c r="AJ794" s="293"/>
      <c r="AK794" s="293"/>
      <c r="AL794" s="293"/>
      <c r="AM794" s="293"/>
      <c r="AN794" s="293"/>
      <c r="AO794" s="730"/>
      <c r="AP794" s="293"/>
      <c r="AQ794" s="293"/>
      <c r="AR794" s="293"/>
      <c r="AS794" s="293"/>
      <c r="AT794" s="293"/>
      <c r="AU794" s="167"/>
      <c r="AV794" s="167"/>
      <c r="AW794" s="167"/>
      <c r="AX794" s="167"/>
      <c r="AY794" s="167"/>
      <c r="AZ794" s="167"/>
      <c r="BA794" s="167"/>
      <c r="BB794" s="167"/>
      <c r="BC794" s="167"/>
      <c r="BD794" s="167"/>
      <c r="BE794" s="167"/>
      <c r="BF794" s="167"/>
      <c r="BG794" s="167"/>
      <c r="BH794" s="167"/>
      <c r="BI794" s="167"/>
    </row>
    <row r="795" ht="14.25" customHeight="1">
      <c r="M795" s="178"/>
      <c r="N795" s="178"/>
      <c r="O795" s="178"/>
      <c r="X795" s="292"/>
      <c r="Y795" s="293"/>
      <c r="Z795" s="293"/>
      <c r="AA795" s="293"/>
      <c r="AB795" s="293"/>
      <c r="AC795" s="293"/>
      <c r="AD795" s="293"/>
      <c r="AE795" s="293"/>
      <c r="AF795" s="293"/>
      <c r="AG795" s="293"/>
      <c r="AH795" s="293"/>
      <c r="AI795" s="293"/>
      <c r="AJ795" s="293"/>
      <c r="AK795" s="293"/>
      <c r="AL795" s="293"/>
      <c r="AM795" s="293"/>
      <c r="AN795" s="293"/>
      <c r="AO795" s="730"/>
      <c r="AP795" s="293"/>
      <c r="AQ795" s="293"/>
      <c r="AR795" s="293"/>
      <c r="AS795" s="293"/>
      <c r="AT795" s="293"/>
      <c r="AU795" s="167"/>
      <c r="AV795" s="167"/>
      <c r="AW795" s="167"/>
      <c r="AX795" s="167"/>
      <c r="AY795" s="167"/>
      <c r="AZ795" s="167"/>
      <c r="BA795" s="167"/>
      <c r="BB795" s="167"/>
      <c r="BC795" s="167"/>
      <c r="BD795" s="167"/>
      <c r="BE795" s="167"/>
      <c r="BF795" s="167"/>
      <c r="BG795" s="167"/>
      <c r="BH795" s="167"/>
      <c r="BI795" s="167"/>
    </row>
    <row r="796" ht="14.25" customHeight="1">
      <c r="M796" s="178"/>
      <c r="N796" s="178"/>
      <c r="O796" s="178"/>
      <c r="X796" s="292"/>
      <c r="Y796" s="293"/>
      <c r="Z796" s="293"/>
      <c r="AA796" s="293"/>
      <c r="AB796" s="293"/>
      <c r="AC796" s="293"/>
      <c r="AD796" s="293"/>
      <c r="AE796" s="293"/>
      <c r="AF796" s="293"/>
      <c r="AG796" s="293"/>
      <c r="AH796" s="293"/>
      <c r="AI796" s="293"/>
      <c r="AJ796" s="293"/>
      <c r="AK796" s="293"/>
      <c r="AL796" s="293"/>
      <c r="AM796" s="293"/>
      <c r="AN796" s="293"/>
      <c r="AO796" s="730"/>
      <c r="AP796" s="293"/>
      <c r="AQ796" s="293"/>
      <c r="AR796" s="293"/>
      <c r="AS796" s="293"/>
      <c r="AT796" s="293"/>
      <c r="AU796" s="167"/>
      <c r="AV796" s="167"/>
      <c r="AW796" s="167"/>
      <c r="AX796" s="167"/>
      <c r="AY796" s="167"/>
      <c r="AZ796" s="167"/>
      <c r="BA796" s="167"/>
      <c r="BB796" s="167"/>
      <c r="BC796" s="167"/>
      <c r="BD796" s="167"/>
      <c r="BE796" s="167"/>
      <c r="BF796" s="167"/>
      <c r="BG796" s="167"/>
      <c r="BH796" s="167"/>
      <c r="BI796" s="167"/>
    </row>
    <row r="797" ht="14.25" customHeight="1">
      <c r="M797" s="178"/>
      <c r="N797" s="178"/>
      <c r="O797" s="178"/>
      <c r="X797" s="292"/>
      <c r="Y797" s="293"/>
      <c r="Z797" s="293"/>
      <c r="AA797" s="293"/>
      <c r="AB797" s="293"/>
      <c r="AC797" s="293"/>
      <c r="AD797" s="293"/>
      <c r="AE797" s="293"/>
      <c r="AF797" s="293"/>
      <c r="AG797" s="293"/>
      <c r="AH797" s="293"/>
      <c r="AI797" s="293"/>
      <c r="AJ797" s="293"/>
      <c r="AK797" s="293"/>
      <c r="AL797" s="293"/>
      <c r="AM797" s="293"/>
      <c r="AN797" s="293"/>
      <c r="AO797" s="730"/>
      <c r="AP797" s="293"/>
      <c r="AQ797" s="293"/>
      <c r="AR797" s="293"/>
      <c r="AS797" s="293"/>
      <c r="AT797" s="293"/>
      <c r="AU797" s="167"/>
      <c r="AV797" s="167"/>
      <c r="AW797" s="167"/>
      <c r="AX797" s="167"/>
      <c r="AY797" s="167"/>
      <c r="AZ797" s="167"/>
      <c r="BA797" s="167"/>
      <c r="BB797" s="167"/>
      <c r="BC797" s="167"/>
      <c r="BD797" s="167"/>
      <c r="BE797" s="167"/>
      <c r="BF797" s="167"/>
      <c r="BG797" s="167"/>
      <c r="BH797" s="167"/>
      <c r="BI797" s="167"/>
    </row>
    <row r="798" ht="14.25" customHeight="1">
      <c r="M798" s="178"/>
      <c r="N798" s="178"/>
      <c r="O798" s="178"/>
      <c r="X798" s="292"/>
      <c r="Y798" s="293"/>
      <c r="Z798" s="293"/>
      <c r="AA798" s="293"/>
      <c r="AB798" s="293"/>
      <c r="AC798" s="293"/>
      <c r="AD798" s="293"/>
      <c r="AE798" s="293"/>
      <c r="AF798" s="293"/>
      <c r="AG798" s="293"/>
      <c r="AH798" s="293"/>
      <c r="AI798" s="293"/>
      <c r="AJ798" s="293"/>
      <c r="AK798" s="293"/>
      <c r="AL798" s="293"/>
      <c r="AM798" s="293"/>
      <c r="AN798" s="293"/>
      <c r="AO798" s="730"/>
      <c r="AP798" s="293"/>
      <c r="AQ798" s="293"/>
      <c r="AR798" s="293"/>
      <c r="AS798" s="293"/>
      <c r="AT798" s="293"/>
      <c r="AU798" s="167"/>
      <c r="AV798" s="167"/>
      <c r="AW798" s="167"/>
      <c r="AX798" s="167"/>
      <c r="AY798" s="167"/>
      <c r="AZ798" s="167"/>
      <c r="BA798" s="167"/>
      <c r="BB798" s="167"/>
      <c r="BC798" s="167"/>
      <c r="BD798" s="167"/>
      <c r="BE798" s="167"/>
      <c r="BF798" s="167"/>
      <c r="BG798" s="167"/>
      <c r="BH798" s="167"/>
      <c r="BI798" s="167"/>
    </row>
    <row r="799" ht="14.25" customHeight="1">
      <c r="M799" s="178"/>
      <c r="N799" s="178"/>
      <c r="O799" s="178"/>
      <c r="X799" s="292"/>
      <c r="Y799" s="293"/>
      <c r="Z799" s="293"/>
      <c r="AA799" s="293"/>
      <c r="AB799" s="293"/>
      <c r="AC799" s="293"/>
      <c r="AD799" s="293"/>
      <c r="AE799" s="293"/>
      <c r="AF799" s="293"/>
      <c r="AG799" s="293"/>
      <c r="AH799" s="293"/>
      <c r="AI799" s="293"/>
      <c r="AJ799" s="293"/>
      <c r="AK799" s="293"/>
      <c r="AL799" s="293"/>
      <c r="AM799" s="293"/>
      <c r="AN799" s="293"/>
      <c r="AO799" s="730"/>
      <c r="AP799" s="293"/>
      <c r="AQ799" s="293"/>
      <c r="AR799" s="293"/>
      <c r="AS799" s="293"/>
      <c r="AT799" s="293"/>
      <c r="AU799" s="167"/>
      <c r="AV799" s="167"/>
      <c r="AW799" s="167"/>
      <c r="AX799" s="167"/>
      <c r="AY799" s="167"/>
      <c r="AZ799" s="167"/>
      <c r="BA799" s="167"/>
      <c r="BB799" s="167"/>
      <c r="BC799" s="167"/>
      <c r="BD799" s="167"/>
      <c r="BE799" s="167"/>
      <c r="BF799" s="167"/>
      <c r="BG799" s="167"/>
      <c r="BH799" s="167"/>
      <c r="BI799" s="167"/>
    </row>
    <row r="800" ht="14.25" customHeight="1">
      <c r="M800" s="178"/>
      <c r="N800" s="178"/>
      <c r="O800" s="178"/>
      <c r="X800" s="292"/>
      <c r="Y800" s="293"/>
      <c r="Z800" s="293"/>
      <c r="AA800" s="293"/>
      <c r="AB800" s="293"/>
      <c r="AC800" s="293"/>
      <c r="AD800" s="293"/>
      <c r="AE800" s="293"/>
      <c r="AF800" s="293"/>
      <c r="AG800" s="293"/>
      <c r="AH800" s="293"/>
      <c r="AI800" s="293"/>
      <c r="AJ800" s="293"/>
      <c r="AK800" s="293"/>
      <c r="AL800" s="293"/>
      <c r="AM800" s="293"/>
      <c r="AN800" s="293"/>
      <c r="AO800" s="730"/>
      <c r="AP800" s="293"/>
      <c r="AQ800" s="293"/>
      <c r="AR800" s="293"/>
      <c r="AS800" s="293"/>
      <c r="AT800" s="293"/>
      <c r="AU800" s="167"/>
      <c r="AV800" s="167"/>
      <c r="AW800" s="167"/>
      <c r="AX800" s="167"/>
      <c r="AY800" s="167"/>
      <c r="AZ800" s="167"/>
      <c r="BA800" s="167"/>
      <c r="BB800" s="167"/>
      <c r="BC800" s="167"/>
      <c r="BD800" s="167"/>
      <c r="BE800" s="167"/>
      <c r="BF800" s="167"/>
      <c r="BG800" s="167"/>
      <c r="BH800" s="167"/>
      <c r="BI800" s="167"/>
    </row>
    <row r="801" ht="14.25" customHeight="1">
      <c r="M801" s="178"/>
      <c r="N801" s="178"/>
      <c r="O801" s="178"/>
      <c r="X801" s="292"/>
      <c r="Y801" s="293"/>
      <c r="Z801" s="293"/>
      <c r="AA801" s="293"/>
      <c r="AB801" s="293"/>
      <c r="AC801" s="293"/>
      <c r="AD801" s="293"/>
      <c r="AE801" s="293"/>
      <c r="AF801" s="293"/>
      <c r="AG801" s="293"/>
      <c r="AH801" s="293"/>
      <c r="AI801" s="293"/>
      <c r="AJ801" s="293"/>
      <c r="AK801" s="293"/>
      <c r="AL801" s="293"/>
      <c r="AM801" s="293"/>
      <c r="AN801" s="293"/>
      <c r="AO801" s="730"/>
      <c r="AP801" s="293"/>
      <c r="AQ801" s="293"/>
      <c r="AR801" s="293"/>
      <c r="AS801" s="293"/>
      <c r="AT801" s="293"/>
      <c r="AU801" s="167"/>
      <c r="AV801" s="167"/>
      <c r="AW801" s="167"/>
      <c r="AX801" s="167"/>
      <c r="AY801" s="167"/>
      <c r="AZ801" s="167"/>
      <c r="BA801" s="167"/>
      <c r="BB801" s="167"/>
      <c r="BC801" s="167"/>
      <c r="BD801" s="167"/>
      <c r="BE801" s="167"/>
      <c r="BF801" s="167"/>
      <c r="BG801" s="167"/>
      <c r="BH801" s="167"/>
      <c r="BI801" s="167"/>
    </row>
    <row r="802" ht="14.25" customHeight="1">
      <c r="M802" s="178"/>
      <c r="N802" s="178"/>
      <c r="O802" s="178"/>
      <c r="X802" s="292"/>
      <c r="Y802" s="293"/>
      <c r="Z802" s="293"/>
      <c r="AA802" s="293"/>
      <c r="AB802" s="293"/>
      <c r="AC802" s="293"/>
      <c r="AD802" s="293"/>
      <c r="AE802" s="293"/>
      <c r="AF802" s="293"/>
      <c r="AG802" s="293"/>
      <c r="AH802" s="293"/>
      <c r="AI802" s="293"/>
      <c r="AJ802" s="293"/>
      <c r="AK802" s="293"/>
      <c r="AL802" s="293"/>
      <c r="AM802" s="293"/>
      <c r="AN802" s="293"/>
      <c r="AO802" s="730"/>
      <c r="AP802" s="293"/>
      <c r="AQ802" s="293"/>
      <c r="AR802" s="293"/>
      <c r="AS802" s="293"/>
      <c r="AT802" s="293"/>
      <c r="AU802" s="167"/>
      <c r="AV802" s="167"/>
      <c r="AW802" s="167"/>
      <c r="AX802" s="167"/>
      <c r="AY802" s="167"/>
      <c r="AZ802" s="167"/>
      <c r="BA802" s="167"/>
      <c r="BB802" s="167"/>
      <c r="BC802" s="167"/>
      <c r="BD802" s="167"/>
      <c r="BE802" s="167"/>
      <c r="BF802" s="167"/>
      <c r="BG802" s="167"/>
      <c r="BH802" s="167"/>
      <c r="BI802" s="167"/>
    </row>
    <row r="803" ht="14.25" customHeight="1">
      <c r="M803" s="178"/>
      <c r="N803" s="178"/>
      <c r="O803" s="178"/>
      <c r="X803" s="292"/>
      <c r="Y803" s="293"/>
      <c r="Z803" s="293"/>
      <c r="AA803" s="293"/>
      <c r="AB803" s="293"/>
      <c r="AC803" s="293"/>
      <c r="AD803" s="293"/>
      <c r="AE803" s="293"/>
      <c r="AF803" s="293"/>
      <c r="AG803" s="293"/>
      <c r="AH803" s="293"/>
      <c r="AI803" s="293"/>
      <c r="AJ803" s="293"/>
      <c r="AK803" s="293"/>
      <c r="AL803" s="293"/>
      <c r="AM803" s="293"/>
      <c r="AN803" s="293"/>
      <c r="AO803" s="730"/>
      <c r="AP803" s="293"/>
      <c r="AQ803" s="293"/>
      <c r="AR803" s="293"/>
      <c r="AS803" s="293"/>
      <c r="AT803" s="293"/>
      <c r="AU803" s="167"/>
      <c r="AV803" s="167"/>
      <c r="AW803" s="167"/>
      <c r="AX803" s="167"/>
      <c r="AY803" s="167"/>
      <c r="AZ803" s="167"/>
      <c r="BA803" s="167"/>
      <c r="BB803" s="167"/>
      <c r="BC803" s="167"/>
      <c r="BD803" s="167"/>
      <c r="BE803" s="167"/>
      <c r="BF803" s="167"/>
      <c r="BG803" s="167"/>
      <c r="BH803" s="167"/>
      <c r="BI803" s="167"/>
    </row>
    <row r="804" ht="14.25" customHeight="1">
      <c r="M804" s="178"/>
      <c r="N804" s="178"/>
      <c r="O804" s="178"/>
      <c r="X804" s="292"/>
      <c r="Y804" s="293"/>
      <c r="Z804" s="293"/>
      <c r="AA804" s="293"/>
      <c r="AB804" s="293"/>
      <c r="AC804" s="293"/>
      <c r="AD804" s="293"/>
      <c r="AE804" s="293"/>
      <c r="AF804" s="293"/>
      <c r="AG804" s="293"/>
      <c r="AH804" s="293"/>
      <c r="AI804" s="293"/>
      <c r="AJ804" s="293"/>
      <c r="AK804" s="293"/>
      <c r="AL804" s="293"/>
      <c r="AM804" s="293"/>
      <c r="AN804" s="293"/>
      <c r="AO804" s="730"/>
      <c r="AP804" s="293"/>
      <c r="AQ804" s="293"/>
      <c r="AR804" s="293"/>
      <c r="AS804" s="293"/>
      <c r="AT804" s="293"/>
      <c r="AU804" s="167"/>
      <c r="AV804" s="167"/>
      <c r="AW804" s="167"/>
      <c r="AX804" s="167"/>
      <c r="AY804" s="167"/>
      <c r="AZ804" s="167"/>
      <c r="BA804" s="167"/>
      <c r="BB804" s="167"/>
      <c r="BC804" s="167"/>
      <c r="BD804" s="167"/>
      <c r="BE804" s="167"/>
      <c r="BF804" s="167"/>
      <c r="BG804" s="167"/>
      <c r="BH804" s="167"/>
      <c r="BI804" s="167"/>
    </row>
    <row r="805" ht="14.25" customHeight="1">
      <c r="M805" s="178"/>
      <c r="N805" s="178"/>
      <c r="O805" s="178"/>
      <c r="X805" s="292"/>
      <c r="Y805" s="293"/>
      <c r="Z805" s="293"/>
      <c r="AA805" s="293"/>
      <c r="AB805" s="293"/>
      <c r="AC805" s="293"/>
      <c r="AD805" s="293"/>
      <c r="AE805" s="293"/>
      <c r="AF805" s="293"/>
      <c r="AG805" s="293"/>
      <c r="AH805" s="293"/>
      <c r="AI805" s="293"/>
      <c r="AJ805" s="293"/>
      <c r="AK805" s="293"/>
      <c r="AL805" s="293"/>
      <c r="AM805" s="293"/>
      <c r="AN805" s="293"/>
      <c r="AO805" s="730"/>
      <c r="AP805" s="293"/>
      <c r="AQ805" s="293"/>
      <c r="AR805" s="293"/>
      <c r="AS805" s="293"/>
      <c r="AT805" s="293"/>
      <c r="AU805" s="167"/>
      <c r="AV805" s="167"/>
      <c r="AW805" s="167"/>
      <c r="AX805" s="167"/>
      <c r="AY805" s="167"/>
      <c r="AZ805" s="167"/>
      <c r="BA805" s="167"/>
      <c r="BB805" s="167"/>
      <c r="BC805" s="167"/>
      <c r="BD805" s="167"/>
      <c r="BE805" s="167"/>
      <c r="BF805" s="167"/>
      <c r="BG805" s="167"/>
      <c r="BH805" s="167"/>
      <c r="BI805" s="167"/>
    </row>
    <row r="806" ht="14.25" customHeight="1">
      <c r="M806" s="178"/>
      <c r="N806" s="178"/>
      <c r="O806" s="178"/>
      <c r="X806" s="292"/>
      <c r="Y806" s="293"/>
      <c r="Z806" s="293"/>
      <c r="AA806" s="293"/>
      <c r="AB806" s="293"/>
      <c r="AC806" s="293"/>
      <c r="AD806" s="293"/>
      <c r="AE806" s="293"/>
      <c r="AF806" s="293"/>
      <c r="AG806" s="293"/>
      <c r="AH806" s="293"/>
      <c r="AI806" s="293"/>
      <c r="AJ806" s="293"/>
      <c r="AK806" s="293"/>
      <c r="AL806" s="293"/>
      <c r="AM806" s="293"/>
      <c r="AN806" s="293"/>
      <c r="AO806" s="730"/>
      <c r="AP806" s="293"/>
      <c r="AQ806" s="293"/>
      <c r="AR806" s="293"/>
      <c r="AS806" s="293"/>
      <c r="AT806" s="293"/>
      <c r="AU806" s="167"/>
      <c r="AV806" s="167"/>
      <c r="AW806" s="167"/>
      <c r="AX806" s="167"/>
      <c r="AY806" s="167"/>
      <c r="AZ806" s="167"/>
      <c r="BA806" s="167"/>
      <c r="BB806" s="167"/>
      <c r="BC806" s="167"/>
      <c r="BD806" s="167"/>
      <c r="BE806" s="167"/>
      <c r="BF806" s="167"/>
      <c r="BG806" s="167"/>
      <c r="BH806" s="167"/>
      <c r="BI806" s="167"/>
    </row>
    <row r="807" ht="14.25" customHeight="1">
      <c r="M807" s="178"/>
      <c r="N807" s="178"/>
      <c r="O807" s="178"/>
      <c r="X807" s="292"/>
      <c r="Y807" s="293"/>
      <c r="Z807" s="293"/>
      <c r="AA807" s="293"/>
      <c r="AB807" s="293"/>
      <c r="AC807" s="293"/>
      <c r="AD807" s="293"/>
      <c r="AE807" s="293"/>
      <c r="AF807" s="293"/>
      <c r="AG807" s="293"/>
      <c r="AH807" s="293"/>
      <c r="AI807" s="293"/>
      <c r="AJ807" s="293"/>
      <c r="AK807" s="293"/>
      <c r="AL807" s="293"/>
      <c r="AM807" s="293"/>
      <c r="AN807" s="293"/>
      <c r="AO807" s="730"/>
      <c r="AP807" s="293"/>
      <c r="AQ807" s="293"/>
      <c r="AR807" s="293"/>
      <c r="AS807" s="293"/>
      <c r="AT807" s="293"/>
      <c r="AU807" s="167"/>
      <c r="AV807" s="167"/>
      <c r="AW807" s="167"/>
      <c r="AX807" s="167"/>
      <c r="AY807" s="167"/>
      <c r="AZ807" s="167"/>
      <c r="BA807" s="167"/>
      <c r="BB807" s="167"/>
      <c r="BC807" s="167"/>
      <c r="BD807" s="167"/>
      <c r="BE807" s="167"/>
      <c r="BF807" s="167"/>
      <c r="BG807" s="167"/>
      <c r="BH807" s="167"/>
      <c r="BI807" s="167"/>
    </row>
    <row r="808" ht="14.25" customHeight="1">
      <c r="M808" s="178"/>
      <c r="N808" s="178"/>
      <c r="O808" s="178"/>
      <c r="X808" s="292"/>
      <c r="Y808" s="293"/>
      <c r="Z808" s="293"/>
      <c r="AA808" s="293"/>
      <c r="AB808" s="293"/>
      <c r="AC808" s="293"/>
      <c r="AD808" s="293"/>
      <c r="AE808" s="293"/>
      <c r="AF808" s="293"/>
      <c r="AG808" s="293"/>
      <c r="AH808" s="293"/>
      <c r="AI808" s="293"/>
      <c r="AJ808" s="293"/>
      <c r="AK808" s="293"/>
      <c r="AL808" s="293"/>
      <c r="AM808" s="293"/>
      <c r="AN808" s="293"/>
      <c r="AO808" s="730"/>
      <c r="AP808" s="293"/>
      <c r="AQ808" s="293"/>
      <c r="AR808" s="293"/>
      <c r="AS808" s="293"/>
      <c r="AT808" s="293"/>
      <c r="AU808" s="167"/>
      <c r="AV808" s="167"/>
      <c r="AW808" s="167"/>
      <c r="AX808" s="167"/>
      <c r="AY808" s="167"/>
      <c r="AZ808" s="167"/>
      <c r="BA808" s="167"/>
      <c r="BB808" s="167"/>
      <c r="BC808" s="167"/>
      <c r="BD808" s="167"/>
      <c r="BE808" s="167"/>
      <c r="BF808" s="167"/>
      <c r="BG808" s="167"/>
      <c r="BH808" s="167"/>
      <c r="BI808" s="167"/>
    </row>
    <row r="809" ht="14.25" customHeight="1">
      <c r="M809" s="178"/>
      <c r="N809" s="178"/>
      <c r="O809" s="178"/>
      <c r="X809" s="292"/>
      <c r="Y809" s="293"/>
      <c r="Z809" s="293"/>
      <c r="AA809" s="293"/>
      <c r="AB809" s="293"/>
      <c r="AC809" s="293"/>
      <c r="AD809" s="293"/>
      <c r="AE809" s="293"/>
      <c r="AF809" s="293"/>
      <c r="AG809" s="293"/>
      <c r="AH809" s="293"/>
      <c r="AI809" s="293"/>
      <c r="AJ809" s="293"/>
      <c r="AK809" s="293"/>
      <c r="AL809" s="293"/>
      <c r="AM809" s="293"/>
      <c r="AN809" s="293"/>
      <c r="AO809" s="730"/>
      <c r="AP809" s="293"/>
      <c r="AQ809" s="293"/>
      <c r="AR809" s="293"/>
      <c r="AS809" s="293"/>
      <c r="AT809" s="293"/>
      <c r="AU809" s="167"/>
      <c r="AV809" s="167"/>
      <c r="AW809" s="167"/>
      <c r="AX809" s="167"/>
      <c r="AY809" s="167"/>
      <c r="AZ809" s="167"/>
      <c r="BA809" s="167"/>
      <c r="BB809" s="167"/>
      <c r="BC809" s="167"/>
      <c r="BD809" s="167"/>
      <c r="BE809" s="167"/>
      <c r="BF809" s="167"/>
      <c r="BG809" s="167"/>
      <c r="BH809" s="167"/>
      <c r="BI809" s="167"/>
    </row>
    <row r="810" ht="14.25" customHeight="1">
      <c r="M810" s="178"/>
      <c r="N810" s="178"/>
      <c r="O810" s="178"/>
      <c r="X810" s="292"/>
      <c r="Y810" s="293"/>
      <c r="Z810" s="293"/>
      <c r="AA810" s="293"/>
      <c r="AB810" s="293"/>
      <c r="AC810" s="293"/>
      <c r="AD810" s="293"/>
      <c r="AE810" s="293"/>
      <c r="AF810" s="293"/>
      <c r="AG810" s="293"/>
      <c r="AH810" s="293"/>
      <c r="AI810" s="293"/>
      <c r="AJ810" s="293"/>
      <c r="AK810" s="293"/>
      <c r="AL810" s="293"/>
      <c r="AM810" s="293"/>
      <c r="AN810" s="293"/>
      <c r="AO810" s="730"/>
      <c r="AP810" s="293"/>
      <c r="AQ810" s="293"/>
      <c r="AR810" s="293"/>
      <c r="AS810" s="293"/>
      <c r="AT810" s="293"/>
      <c r="AU810" s="167"/>
      <c r="AV810" s="167"/>
      <c r="AW810" s="167"/>
      <c r="AX810" s="167"/>
      <c r="AY810" s="167"/>
      <c r="AZ810" s="167"/>
      <c r="BA810" s="167"/>
      <c r="BB810" s="167"/>
      <c r="BC810" s="167"/>
      <c r="BD810" s="167"/>
      <c r="BE810" s="167"/>
      <c r="BF810" s="167"/>
      <c r="BG810" s="167"/>
      <c r="BH810" s="167"/>
      <c r="BI810" s="167"/>
    </row>
    <row r="811" ht="14.25" customHeight="1">
      <c r="M811" s="178"/>
      <c r="N811" s="178"/>
      <c r="O811" s="178"/>
      <c r="X811" s="292"/>
      <c r="Y811" s="293"/>
      <c r="Z811" s="293"/>
      <c r="AA811" s="293"/>
      <c r="AB811" s="293"/>
      <c r="AC811" s="293"/>
      <c r="AD811" s="293"/>
      <c r="AE811" s="293"/>
      <c r="AF811" s="293"/>
      <c r="AG811" s="293"/>
      <c r="AH811" s="293"/>
      <c r="AI811" s="293"/>
      <c r="AJ811" s="293"/>
      <c r="AK811" s="293"/>
      <c r="AL811" s="293"/>
      <c r="AM811" s="293"/>
      <c r="AN811" s="293"/>
      <c r="AO811" s="730"/>
      <c r="AP811" s="293"/>
      <c r="AQ811" s="293"/>
      <c r="AR811" s="293"/>
      <c r="AS811" s="293"/>
      <c r="AT811" s="293"/>
      <c r="AU811" s="167"/>
      <c r="AV811" s="167"/>
      <c r="AW811" s="167"/>
      <c r="AX811" s="167"/>
      <c r="AY811" s="167"/>
      <c r="AZ811" s="167"/>
      <c r="BA811" s="167"/>
      <c r="BB811" s="167"/>
      <c r="BC811" s="167"/>
      <c r="BD811" s="167"/>
      <c r="BE811" s="167"/>
      <c r="BF811" s="167"/>
      <c r="BG811" s="167"/>
      <c r="BH811" s="167"/>
      <c r="BI811" s="167"/>
    </row>
    <row r="812" ht="14.25" customHeight="1">
      <c r="M812" s="178"/>
      <c r="N812" s="178"/>
      <c r="O812" s="178"/>
      <c r="X812" s="292"/>
      <c r="Y812" s="293"/>
      <c r="Z812" s="293"/>
      <c r="AA812" s="293"/>
      <c r="AB812" s="293"/>
      <c r="AC812" s="293"/>
      <c r="AD812" s="293"/>
      <c r="AE812" s="293"/>
      <c r="AF812" s="293"/>
      <c r="AG812" s="293"/>
      <c r="AH812" s="293"/>
      <c r="AI812" s="293"/>
      <c r="AJ812" s="293"/>
      <c r="AK812" s="293"/>
      <c r="AL812" s="293"/>
      <c r="AM812" s="293"/>
      <c r="AN812" s="293"/>
      <c r="AO812" s="730"/>
      <c r="AP812" s="293"/>
      <c r="AQ812" s="293"/>
      <c r="AR812" s="293"/>
      <c r="AS812" s="293"/>
      <c r="AT812" s="293"/>
      <c r="AU812" s="167"/>
      <c r="AV812" s="167"/>
      <c r="AW812" s="167"/>
      <c r="AX812" s="167"/>
      <c r="AY812" s="167"/>
      <c r="AZ812" s="167"/>
      <c r="BA812" s="167"/>
      <c r="BB812" s="167"/>
      <c r="BC812" s="167"/>
      <c r="BD812" s="167"/>
      <c r="BE812" s="167"/>
      <c r="BF812" s="167"/>
      <c r="BG812" s="167"/>
      <c r="BH812" s="167"/>
      <c r="BI812" s="167"/>
    </row>
    <row r="813" ht="14.25" customHeight="1">
      <c r="M813" s="178"/>
      <c r="N813" s="178"/>
      <c r="O813" s="178"/>
      <c r="X813" s="292"/>
      <c r="Y813" s="293"/>
      <c r="Z813" s="293"/>
      <c r="AA813" s="293"/>
      <c r="AB813" s="293"/>
      <c r="AC813" s="293"/>
      <c r="AD813" s="293"/>
      <c r="AE813" s="293"/>
      <c r="AF813" s="293"/>
      <c r="AG813" s="293"/>
      <c r="AH813" s="293"/>
      <c r="AI813" s="293"/>
      <c r="AJ813" s="293"/>
      <c r="AK813" s="293"/>
      <c r="AL813" s="293"/>
      <c r="AM813" s="293"/>
      <c r="AN813" s="293"/>
      <c r="AO813" s="730"/>
      <c r="AP813" s="293"/>
      <c r="AQ813" s="293"/>
      <c r="AR813" s="293"/>
      <c r="AS813" s="293"/>
      <c r="AT813" s="293"/>
      <c r="AU813" s="167"/>
      <c r="AV813" s="167"/>
      <c r="AW813" s="167"/>
      <c r="AX813" s="167"/>
      <c r="AY813" s="167"/>
      <c r="AZ813" s="167"/>
      <c r="BA813" s="167"/>
      <c r="BB813" s="167"/>
      <c r="BC813" s="167"/>
      <c r="BD813" s="167"/>
      <c r="BE813" s="167"/>
      <c r="BF813" s="167"/>
      <c r="BG813" s="167"/>
      <c r="BH813" s="167"/>
      <c r="BI813" s="167"/>
    </row>
    <row r="814" ht="14.25" customHeight="1">
      <c r="M814" s="178"/>
      <c r="N814" s="178"/>
      <c r="O814" s="178"/>
      <c r="X814" s="292"/>
      <c r="Y814" s="293"/>
      <c r="Z814" s="293"/>
      <c r="AA814" s="293"/>
      <c r="AB814" s="293"/>
      <c r="AC814" s="293"/>
      <c r="AD814" s="293"/>
      <c r="AE814" s="293"/>
      <c r="AF814" s="293"/>
      <c r="AG814" s="293"/>
      <c r="AH814" s="293"/>
      <c r="AI814" s="293"/>
      <c r="AJ814" s="293"/>
      <c r="AK814" s="293"/>
      <c r="AL814" s="293"/>
      <c r="AM814" s="293"/>
      <c r="AN814" s="293"/>
      <c r="AO814" s="730"/>
      <c r="AP814" s="293"/>
      <c r="AQ814" s="293"/>
      <c r="AR814" s="293"/>
      <c r="AS814" s="293"/>
      <c r="AT814" s="293"/>
      <c r="AU814" s="167"/>
      <c r="AV814" s="167"/>
      <c r="AW814" s="167"/>
      <c r="AX814" s="167"/>
      <c r="AY814" s="167"/>
      <c r="AZ814" s="167"/>
      <c r="BA814" s="167"/>
      <c r="BB814" s="167"/>
      <c r="BC814" s="167"/>
      <c r="BD814" s="167"/>
      <c r="BE814" s="167"/>
      <c r="BF814" s="167"/>
      <c r="BG814" s="167"/>
      <c r="BH814" s="167"/>
      <c r="BI814" s="167"/>
    </row>
    <row r="815" ht="14.25" customHeight="1">
      <c r="M815" s="178"/>
      <c r="N815" s="178"/>
      <c r="O815" s="178"/>
      <c r="X815" s="292"/>
      <c r="Y815" s="293"/>
      <c r="Z815" s="293"/>
      <c r="AA815" s="293"/>
      <c r="AB815" s="293"/>
      <c r="AC815" s="293"/>
      <c r="AD815" s="293"/>
      <c r="AE815" s="293"/>
      <c r="AF815" s="293"/>
      <c r="AG815" s="293"/>
      <c r="AH815" s="293"/>
      <c r="AI815" s="293"/>
      <c r="AJ815" s="293"/>
      <c r="AK815" s="293"/>
      <c r="AL815" s="293"/>
      <c r="AM815" s="293"/>
      <c r="AN815" s="293"/>
      <c r="AO815" s="730"/>
      <c r="AP815" s="293"/>
      <c r="AQ815" s="293"/>
      <c r="AR815" s="293"/>
      <c r="AS815" s="293"/>
      <c r="AT815" s="293"/>
      <c r="AU815" s="167"/>
      <c r="AV815" s="167"/>
      <c r="AW815" s="167"/>
      <c r="AX815" s="167"/>
      <c r="AY815" s="167"/>
      <c r="AZ815" s="167"/>
      <c r="BA815" s="167"/>
      <c r="BB815" s="167"/>
      <c r="BC815" s="167"/>
      <c r="BD815" s="167"/>
      <c r="BE815" s="167"/>
      <c r="BF815" s="167"/>
      <c r="BG815" s="167"/>
      <c r="BH815" s="167"/>
      <c r="BI815" s="167"/>
    </row>
    <row r="816" ht="14.25" customHeight="1">
      <c r="M816" s="178"/>
      <c r="N816" s="178"/>
      <c r="O816" s="178"/>
      <c r="X816" s="292"/>
      <c r="Y816" s="293"/>
      <c r="Z816" s="293"/>
      <c r="AA816" s="293"/>
      <c r="AB816" s="293"/>
      <c r="AC816" s="293"/>
      <c r="AD816" s="293"/>
      <c r="AE816" s="293"/>
      <c r="AF816" s="293"/>
      <c r="AG816" s="293"/>
      <c r="AH816" s="293"/>
      <c r="AI816" s="293"/>
      <c r="AJ816" s="293"/>
      <c r="AK816" s="293"/>
      <c r="AL816" s="293"/>
      <c r="AM816" s="293"/>
      <c r="AN816" s="293"/>
      <c r="AO816" s="730"/>
      <c r="AP816" s="293"/>
      <c r="AQ816" s="293"/>
      <c r="AR816" s="293"/>
      <c r="AS816" s="293"/>
      <c r="AT816" s="293"/>
      <c r="AU816" s="167"/>
      <c r="AV816" s="167"/>
      <c r="AW816" s="167"/>
      <c r="AX816" s="167"/>
      <c r="AY816" s="167"/>
      <c r="AZ816" s="167"/>
      <c r="BA816" s="167"/>
      <c r="BB816" s="167"/>
      <c r="BC816" s="167"/>
      <c r="BD816" s="167"/>
      <c r="BE816" s="167"/>
      <c r="BF816" s="167"/>
      <c r="BG816" s="167"/>
      <c r="BH816" s="167"/>
      <c r="BI816" s="167"/>
    </row>
    <row r="817" ht="14.25" customHeight="1">
      <c r="M817" s="178"/>
      <c r="N817" s="178"/>
      <c r="O817" s="178"/>
      <c r="X817" s="292"/>
      <c r="Y817" s="293"/>
      <c r="Z817" s="293"/>
      <c r="AA817" s="293"/>
      <c r="AB817" s="293"/>
      <c r="AC817" s="293"/>
      <c r="AD817" s="293"/>
      <c r="AE817" s="293"/>
      <c r="AF817" s="293"/>
      <c r="AG817" s="293"/>
      <c r="AH817" s="293"/>
      <c r="AI817" s="293"/>
      <c r="AJ817" s="293"/>
      <c r="AK817" s="293"/>
      <c r="AL817" s="293"/>
      <c r="AM817" s="293"/>
      <c r="AN817" s="293"/>
      <c r="AO817" s="730"/>
      <c r="AP817" s="293"/>
      <c r="AQ817" s="293"/>
      <c r="AR817" s="293"/>
      <c r="AS817" s="293"/>
      <c r="AT817" s="293"/>
      <c r="AU817" s="167"/>
      <c r="AV817" s="167"/>
      <c r="AW817" s="167"/>
      <c r="AX817" s="167"/>
      <c r="AY817" s="167"/>
      <c r="AZ817" s="167"/>
      <c r="BA817" s="167"/>
      <c r="BB817" s="167"/>
      <c r="BC817" s="167"/>
      <c r="BD817" s="167"/>
      <c r="BE817" s="167"/>
      <c r="BF817" s="167"/>
      <c r="BG817" s="167"/>
      <c r="BH817" s="167"/>
      <c r="BI817" s="167"/>
    </row>
    <row r="818" ht="14.25" customHeight="1">
      <c r="M818" s="178"/>
      <c r="N818" s="178"/>
      <c r="O818" s="178"/>
      <c r="X818" s="292"/>
      <c r="Y818" s="293"/>
      <c r="Z818" s="293"/>
      <c r="AA818" s="293"/>
      <c r="AB818" s="293"/>
      <c r="AC818" s="293"/>
      <c r="AD818" s="293"/>
      <c r="AE818" s="293"/>
      <c r="AF818" s="293"/>
      <c r="AG818" s="293"/>
      <c r="AH818" s="293"/>
      <c r="AI818" s="293"/>
      <c r="AJ818" s="293"/>
      <c r="AK818" s="293"/>
      <c r="AL818" s="293"/>
      <c r="AM818" s="293"/>
      <c r="AN818" s="293"/>
      <c r="AO818" s="730"/>
      <c r="AP818" s="293"/>
      <c r="AQ818" s="293"/>
      <c r="AR818" s="293"/>
      <c r="AS818" s="293"/>
      <c r="AT818" s="293"/>
      <c r="AU818" s="167"/>
      <c r="AV818" s="167"/>
      <c r="AW818" s="167"/>
      <c r="AX818" s="167"/>
      <c r="AY818" s="167"/>
      <c r="AZ818" s="167"/>
      <c r="BA818" s="167"/>
      <c r="BB818" s="167"/>
      <c r="BC818" s="167"/>
      <c r="BD818" s="167"/>
      <c r="BE818" s="167"/>
      <c r="BF818" s="167"/>
      <c r="BG818" s="167"/>
      <c r="BH818" s="167"/>
      <c r="BI818" s="167"/>
    </row>
    <row r="819" ht="14.25" customHeight="1">
      <c r="M819" s="178"/>
      <c r="N819" s="178"/>
      <c r="O819" s="178"/>
      <c r="X819" s="292"/>
      <c r="Y819" s="293"/>
      <c r="Z819" s="293"/>
      <c r="AA819" s="293"/>
      <c r="AB819" s="293"/>
      <c r="AC819" s="293"/>
      <c r="AD819" s="293"/>
      <c r="AE819" s="293"/>
      <c r="AF819" s="293"/>
      <c r="AG819" s="293"/>
      <c r="AH819" s="293"/>
      <c r="AI819" s="293"/>
      <c r="AJ819" s="293"/>
      <c r="AK819" s="293"/>
      <c r="AL819" s="293"/>
      <c r="AM819" s="293"/>
      <c r="AN819" s="293"/>
      <c r="AO819" s="730"/>
      <c r="AP819" s="293"/>
      <c r="AQ819" s="293"/>
      <c r="AR819" s="293"/>
      <c r="AS819" s="293"/>
      <c r="AT819" s="293"/>
      <c r="AU819" s="167"/>
      <c r="AV819" s="167"/>
      <c r="AW819" s="167"/>
      <c r="AX819" s="167"/>
      <c r="AY819" s="167"/>
      <c r="AZ819" s="167"/>
      <c r="BA819" s="167"/>
      <c r="BB819" s="167"/>
      <c r="BC819" s="167"/>
      <c r="BD819" s="167"/>
      <c r="BE819" s="167"/>
      <c r="BF819" s="167"/>
      <c r="BG819" s="167"/>
      <c r="BH819" s="167"/>
      <c r="BI819" s="167"/>
    </row>
    <row r="820" ht="14.25" customHeight="1">
      <c r="M820" s="178"/>
      <c r="N820" s="178"/>
      <c r="O820" s="178"/>
      <c r="X820" s="292"/>
      <c r="Y820" s="293"/>
      <c r="Z820" s="293"/>
      <c r="AA820" s="293"/>
      <c r="AB820" s="293"/>
      <c r="AC820" s="293"/>
      <c r="AD820" s="293"/>
      <c r="AE820" s="293"/>
      <c r="AF820" s="293"/>
      <c r="AG820" s="293"/>
      <c r="AH820" s="293"/>
      <c r="AI820" s="293"/>
      <c r="AJ820" s="293"/>
      <c r="AK820" s="293"/>
      <c r="AL820" s="293"/>
      <c r="AM820" s="293"/>
      <c r="AN820" s="293"/>
      <c r="AO820" s="730"/>
      <c r="AP820" s="293"/>
      <c r="AQ820" s="293"/>
      <c r="AR820" s="293"/>
      <c r="AS820" s="293"/>
      <c r="AT820" s="293"/>
      <c r="AU820" s="167"/>
      <c r="AV820" s="167"/>
      <c r="AW820" s="167"/>
      <c r="AX820" s="167"/>
      <c r="AY820" s="167"/>
      <c r="AZ820" s="167"/>
      <c r="BA820" s="167"/>
      <c r="BB820" s="167"/>
      <c r="BC820" s="167"/>
      <c r="BD820" s="167"/>
      <c r="BE820" s="167"/>
      <c r="BF820" s="167"/>
      <c r="BG820" s="167"/>
      <c r="BH820" s="167"/>
      <c r="BI820" s="167"/>
    </row>
    <row r="821" ht="14.25" customHeight="1">
      <c r="M821" s="178"/>
      <c r="N821" s="178"/>
      <c r="O821" s="178"/>
      <c r="X821" s="292"/>
      <c r="Y821" s="293"/>
      <c r="Z821" s="293"/>
      <c r="AA821" s="293"/>
      <c r="AB821" s="293"/>
      <c r="AC821" s="293"/>
      <c r="AD821" s="293"/>
      <c r="AE821" s="293"/>
      <c r="AF821" s="293"/>
      <c r="AG821" s="293"/>
      <c r="AH821" s="293"/>
      <c r="AI821" s="293"/>
      <c r="AJ821" s="293"/>
      <c r="AK821" s="293"/>
      <c r="AL821" s="293"/>
      <c r="AM821" s="293"/>
      <c r="AN821" s="293"/>
      <c r="AO821" s="730"/>
      <c r="AP821" s="293"/>
      <c r="AQ821" s="293"/>
      <c r="AR821" s="293"/>
      <c r="AS821" s="293"/>
      <c r="AT821" s="293"/>
      <c r="AU821" s="167"/>
      <c r="AV821" s="167"/>
      <c r="AW821" s="167"/>
      <c r="AX821" s="167"/>
      <c r="AY821" s="167"/>
      <c r="AZ821" s="167"/>
      <c r="BA821" s="167"/>
      <c r="BB821" s="167"/>
      <c r="BC821" s="167"/>
      <c r="BD821" s="167"/>
      <c r="BE821" s="167"/>
      <c r="BF821" s="167"/>
      <c r="BG821" s="167"/>
      <c r="BH821" s="167"/>
      <c r="BI821" s="167"/>
    </row>
    <row r="822" ht="14.25" customHeight="1">
      <c r="M822" s="178"/>
      <c r="N822" s="178"/>
      <c r="O822" s="178"/>
      <c r="X822" s="292"/>
      <c r="Y822" s="293"/>
      <c r="Z822" s="293"/>
      <c r="AA822" s="293"/>
      <c r="AB822" s="293"/>
      <c r="AC822" s="293"/>
      <c r="AD822" s="293"/>
      <c r="AE822" s="293"/>
      <c r="AF822" s="293"/>
      <c r="AG822" s="293"/>
      <c r="AH822" s="293"/>
      <c r="AI822" s="293"/>
      <c r="AJ822" s="293"/>
      <c r="AK822" s="293"/>
      <c r="AL822" s="293"/>
      <c r="AM822" s="293"/>
      <c r="AN822" s="293"/>
      <c r="AO822" s="730"/>
      <c r="AP822" s="293"/>
      <c r="AQ822" s="293"/>
      <c r="AR822" s="293"/>
      <c r="AS822" s="293"/>
      <c r="AT822" s="293"/>
      <c r="AU822" s="167"/>
      <c r="AV822" s="167"/>
      <c r="AW822" s="167"/>
      <c r="AX822" s="167"/>
      <c r="AY822" s="167"/>
      <c r="AZ822" s="167"/>
      <c r="BA822" s="167"/>
      <c r="BB822" s="167"/>
      <c r="BC822" s="167"/>
      <c r="BD822" s="167"/>
      <c r="BE822" s="167"/>
      <c r="BF822" s="167"/>
      <c r="BG822" s="167"/>
      <c r="BH822" s="167"/>
      <c r="BI822" s="167"/>
    </row>
    <row r="823" ht="14.25" customHeight="1">
      <c r="M823" s="178"/>
      <c r="N823" s="178"/>
      <c r="O823" s="178"/>
      <c r="X823" s="292"/>
      <c r="Y823" s="293"/>
      <c r="Z823" s="293"/>
      <c r="AA823" s="293"/>
      <c r="AB823" s="293"/>
      <c r="AC823" s="293"/>
      <c r="AD823" s="293"/>
      <c r="AE823" s="293"/>
      <c r="AF823" s="293"/>
      <c r="AG823" s="293"/>
      <c r="AH823" s="293"/>
      <c r="AI823" s="293"/>
      <c r="AJ823" s="293"/>
      <c r="AK823" s="293"/>
      <c r="AL823" s="293"/>
      <c r="AM823" s="293"/>
      <c r="AN823" s="293"/>
      <c r="AO823" s="730"/>
      <c r="AP823" s="293"/>
      <c r="AQ823" s="293"/>
      <c r="AR823" s="293"/>
      <c r="AS823" s="293"/>
      <c r="AT823" s="293"/>
      <c r="AU823" s="167"/>
      <c r="AV823" s="167"/>
      <c r="AW823" s="167"/>
      <c r="AX823" s="167"/>
      <c r="AY823" s="167"/>
      <c r="AZ823" s="167"/>
      <c r="BA823" s="167"/>
      <c r="BB823" s="167"/>
      <c r="BC823" s="167"/>
      <c r="BD823" s="167"/>
      <c r="BE823" s="167"/>
      <c r="BF823" s="167"/>
      <c r="BG823" s="167"/>
      <c r="BH823" s="167"/>
      <c r="BI823" s="167"/>
    </row>
    <row r="824" ht="14.25" customHeight="1">
      <c r="M824" s="178"/>
      <c r="N824" s="178"/>
      <c r="O824" s="178"/>
      <c r="X824" s="292"/>
      <c r="Y824" s="293"/>
      <c r="Z824" s="293"/>
      <c r="AA824" s="293"/>
      <c r="AB824" s="293"/>
      <c r="AC824" s="293"/>
      <c r="AD824" s="293"/>
      <c r="AE824" s="293"/>
      <c r="AF824" s="293"/>
      <c r="AG824" s="293"/>
      <c r="AH824" s="293"/>
      <c r="AI824" s="293"/>
      <c r="AJ824" s="293"/>
      <c r="AK824" s="293"/>
      <c r="AL824" s="293"/>
      <c r="AM824" s="293"/>
      <c r="AN824" s="293"/>
      <c r="AO824" s="730"/>
      <c r="AP824" s="293"/>
      <c r="AQ824" s="293"/>
      <c r="AR824" s="293"/>
      <c r="AS824" s="293"/>
      <c r="AT824" s="293"/>
      <c r="AU824" s="167"/>
      <c r="AV824" s="167"/>
      <c r="AW824" s="167"/>
      <c r="AX824" s="167"/>
      <c r="AY824" s="167"/>
      <c r="AZ824" s="167"/>
      <c r="BA824" s="167"/>
      <c r="BB824" s="167"/>
      <c r="BC824" s="167"/>
      <c r="BD824" s="167"/>
      <c r="BE824" s="167"/>
      <c r="BF824" s="167"/>
      <c r="BG824" s="167"/>
      <c r="BH824" s="167"/>
      <c r="BI824" s="167"/>
    </row>
    <row r="825" ht="14.25" customHeight="1">
      <c r="M825" s="178"/>
      <c r="N825" s="178"/>
      <c r="O825" s="178"/>
      <c r="X825" s="292"/>
      <c r="Y825" s="293"/>
      <c r="Z825" s="293"/>
      <c r="AA825" s="293"/>
      <c r="AB825" s="293"/>
      <c r="AC825" s="293"/>
      <c r="AD825" s="293"/>
      <c r="AE825" s="293"/>
      <c r="AF825" s="293"/>
      <c r="AG825" s="293"/>
      <c r="AH825" s="293"/>
      <c r="AI825" s="293"/>
      <c r="AJ825" s="293"/>
      <c r="AK825" s="293"/>
      <c r="AL825" s="293"/>
      <c r="AM825" s="293"/>
      <c r="AN825" s="293"/>
      <c r="AO825" s="730"/>
      <c r="AP825" s="293"/>
      <c r="AQ825" s="293"/>
      <c r="AR825" s="293"/>
      <c r="AS825" s="293"/>
      <c r="AT825" s="293"/>
      <c r="AU825" s="167"/>
      <c r="AV825" s="167"/>
      <c r="AW825" s="167"/>
      <c r="AX825" s="167"/>
      <c r="AY825" s="167"/>
      <c r="AZ825" s="167"/>
      <c r="BA825" s="167"/>
      <c r="BB825" s="167"/>
      <c r="BC825" s="167"/>
      <c r="BD825" s="167"/>
      <c r="BE825" s="167"/>
      <c r="BF825" s="167"/>
      <c r="BG825" s="167"/>
      <c r="BH825" s="167"/>
      <c r="BI825" s="167"/>
    </row>
    <row r="826" ht="14.25" customHeight="1">
      <c r="M826" s="178"/>
      <c r="N826" s="178"/>
      <c r="O826" s="178"/>
      <c r="X826" s="292"/>
      <c r="Y826" s="293"/>
      <c r="Z826" s="293"/>
      <c r="AA826" s="293"/>
      <c r="AB826" s="293"/>
      <c r="AC826" s="293"/>
      <c r="AD826" s="293"/>
      <c r="AE826" s="293"/>
      <c r="AF826" s="293"/>
      <c r="AG826" s="293"/>
      <c r="AH826" s="293"/>
      <c r="AI826" s="293"/>
      <c r="AJ826" s="293"/>
      <c r="AK826" s="293"/>
      <c r="AL826" s="293"/>
      <c r="AM826" s="293"/>
      <c r="AN826" s="293"/>
      <c r="AO826" s="730"/>
      <c r="AP826" s="293"/>
      <c r="AQ826" s="293"/>
      <c r="AR826" s="293"/>
      <c r="AS826" s="293"/>
      <c r="AT826" s="293"/>
      <c r="AU826" s="167"/>
      <c r="AV826" s="167"/>
      <c r="AW826" s="167"/>
      <c r="AX826" s="167"/>
      <c r="AY826" s="167"/>
      <c r="AZ826" s="167"/>
      <c r="BA826" s="167"/>
      <c r="BB826" s="167"/>
      <c r="BC826" s="167"/>
      <c r="BD826" s="167"/>
      <c r="BE826" s="167"/>
      <c r="BF826" s="167"/>
      <c r="BG826" s="167"/>
      <c r="BH826" s="167"/>
      <c r="BI826" s="167"/>
    </row>
    <row r="827" ht="14.25" customHeight="1">
      <c r="M827" s="178"/>
      <c r="N827" s="178"/>
      <c r="O827" s="178"/>
      <c r="X827" s="292"/>
      <c r="Y827" s="293"/>
      <c r="Z827" s="293"/>
      <c r="AA827" s="293"/>
      <c r="AB827" s="293"/>
      <c r="AC827" s="293"/>
      <c r="AD827" s="293"/>
      <c r="AE827" s="293"/>
      <c r="AF827" s="293"/>
      <c r="AG827" s="293"/>
      <c r="AH827" s="293"/>
      <c r="AI827" s="293"/>
      <c r="AJ827" s="293"/>
      <c r="AK827" s="293"/>
      <c r="AL827" s="293"/>
      <c r="AM827" s="293"/>
      <c r="AN827" s="293"/>
      <c r="AO827" s="730"/>
      <c r="AP827" s="293"/>
      <c r="AQ827" s="293"/>
      <c r="AR827" s="293"/>
      <c r="AS827" s="293"/>
      <c r="AT827" s="293"/>
      <c r="AU827" s="167"/>
      <c r="AV827" s="167"/>
      <c r="AW827" s="167"/>
      <c r="AX827" s="167"/>
      <c r="AY827" s="167"/>
      <c r="AZ827" s="167"/>
      <c r="BA827" s="167"/>
      <c r="BB827" s="167"/>
      <c r="BC827" s="167"/>
      <c r="BD827" s="167"/>
      <c r="BE827" s="167"/>
      <c r="BF827" s="167"/>
      <c r="BG827" s="167"/>
      <c r="BH827" s="167"/>
      <c r="BI827" s="167"/>
    </row>
    <row r="828" ht="14.25" customHeight="1">
      <c r="M828" s="178"/>
      <c r="N828" s="178"/>
      <c r="O828" s="178"/>
      <c r="X828" s="292"/>
      <c r="Y828" s="293"/>
      <c r="Z828" s="293"/>
      <c r="AA828" s="293"/>
      <c r="AB828" s="293"/>
      <c r="AC828" s="293"/>
      <c r="AD828" s="293"/>
      <c r="AE828" s="293"/>
      <c r="AF828" s="293"/>
      <c r="AG828" s="293"/>
      <c r="AH828" s="293"/>
      <c r="AI828" s="293"/>
      <c r="AJ828" s="293"/>
      <c r="AK828" s="293"/>
      <c r="AL828" s="293"/>
      <c r="AM828" s="293"/>
      <c r="AN828" s="293"/>
      <c r="AO828" s="730"/>
      <c r="AP828" s="293"/>
      <c r="AQ828" s="293"/>
      <c r="AR828" s="293"/>
      <c r="AS828" s="293"/>
      <c r="AT828" s="293"/>
      <c r="AU828" s="167"/>
      <c r="AV828" s="167"/>
      <c r="AW828" s="167"/>
      <c r="AX828" s="167"/>
      <c r="AY828" s="167"/>
      <c r="AZ828" s="167"/>
      <c r="BA828" s="167"/>
      <c r="BB828" s="167"/>
      <c r="BC828" s="167"/>
      <c r="BD828" s="167"/>
      <c r="BE828" s="167"/>
      <c r="BF828" s="167"/>
      <c r="BG828" s="167"/>
      <c r="BH828" s="167"/>
      <c r="BI828" s="167"/>
    </row>
    <row r="829" ht="14.25" customHeight="1">
      <c r="M829" s="178"/>
      <c r="N829" s="178"/>
      <c r="O829" s="178"/>
      <c r="X829" s="292"/>
      <c r="Y829" s="293"/>
      <c r="Z829" s="293"/>
      <c r="AA829" s="293"/>
      <c r="AB829" s="293"/>
      <c r="AC829" s="293"/>
      <c r="AD829" s="293"/>
      <c r="AE829" s="293"/>
      <c r="AF829" s="293"/>
      <c r="AG829" s="293"/>
      <c r="AH829" s="293"/>
      <c r="AI829" s="293"/>
      <c r="AJ829" s="293"/>
      <c r="AK829" s="293"/>
      <c r="AL829" s="293"/>
      <c r="AM829" s="293"/>
      <c r="AN829" s="293"/>
      <c r="AO829" s="730"/>
      <c r="AP829" s="293"/>
      <c r="AQ829" s="293"/>
      <c r="AR829" s="293"/>
      <c r="AS829" s="293"/>
      <c r="AT829" s="293"/>
      <c r="AU829" s="167"/>
      <c r="AV829" s="167"/>
      <c r="AW829" s="167"/>
      <c r="AX829" s="167"/>
      <c r="AY829" s="167"/>
      <c r="AZ829" s="167"/>
      <c r="BA829" s="167"/>
      <c r="BB829" s="167"/>
      <c r="BC829" s="167"/>
      <c r="BD829" s="167"/>
      <c r="BE829" s="167"/>
      <c r="BF829" s="167"/>
      <c r="BG829" s="167"/>
      <c r="BH829" s="167"/>
      <c r="BI829" s="167"/>
    </row>
    <row r="830" ht="14.25" customHeight="1">
      <c r="M830" s="178"/>
      <c r="N830" s="178"/>
      <c r="O830" s="178"/>
      <c r="X830" s="292"/>
      <c r="Y830" s="293"/>
      <c r="Z830" s="293"/>
      <c r="AA830" s="293"/>
      <c r="AB830" s="293"/>
      <c r="AC830" s="293"/>
      <c r="AD830" s="293"/>
      <c r="AE830" s="293"/>
      <c r="AF830" s="293"/>
      <c r="AG830" s="293"/>
      <c r="AH830" s="293"/>
      <c r="AI830" s="293"/>
      <c r="AJ830" s="293"/>
      <c r="AK830" s="293"/>
      <c r="AL830" s="293"/>
      <c r="AM830" s="293"/>
      <c r="AN830" s="293"/>
      <c r="AO830" s="730"/>
      <c r="AP830" s="293"/>
      <c r="AQ830" s="293"/>
      <c r="AR830" s="293"/>
      <c r="AS830" s="293"/>
      <c r="AT830" s="293"/>
      <c r="AU830" s="167"/>
      <c r="AV830" s="167"/>
      <c r="AW830" s="167"/>
      <c r="AX830" s="167"/>
      <c r="AY830" s="167"/>
      <c r="AZ830" s="167"/>
      <c r="BA830" s="167"/>
      <c r="BB830" s="167"/>
      <c r="BC830" s="167"/>
      <c r="BD830" s="167"/>
      <c r="BE830" s="167"/>
      <c r="BF830" s="167"/>
      <c r="BG830" s="167"/>
      <c r="BH830" s="167"/>
      <c r="BI830" s="167"/>
    </row>
    <row r="831" ht="14.25" customHeight="1">
      <c r="M831" s="178"/>
      <c r="N831" s="178"/>
      <c r="O831" s="178"/>
      <c r="X831" s="292"/>
      <c r="Y831" s="293"/>
      <c r="Z831" s="293"/>
      <c r="AA831" s="293"/>
      <c r="AB831" s="293"/>
      <c r="AC831" s="293"/>
      <c r="AD831" s="293"/>
      <c r="AE831" s="293"/>
      <c r="AF831" s="293"/>
      <c r="AG831" s="293"/>
      <c r="AH831" s="293"/>
      <c r="AI831" s="293"/>
      <c r="AJ831" s="293"/>
      <c r="AK831" s="293"/>
      <c r="AL831" s="293"/>
      <c r="AM831" s="293"/>
      <c r="AN831" s="293"/>
      <c r="AO831" s="730"/>
      <c r="AP831" s="293"/>
      <c r="AQ831" s="293"/>
      <c r="AR831" s="293"/>
      <c r="AS831" s="293"/>
      <c r="AT831" s="293"/>
      <c r="AU831" s="167"/>
      <c r="AV831" s="167"/>
      <c r="AW831" s="167"/>
      <c r="AX831" s="167"/>
      <c r="AY831" s="167"/>
      <c r="AZ831" s="167"/>
      <c r="BA831" s="167"/>
      <c r="BB831" s="167"/>
      <c r="BC831" s="167"/>
      <c r="BD831" s="167"/>
      <c r="BE831" s="167"/>
      <c r="BF831" s="167"/>
      <c r="BG831" s="167"/>
      <c r="BH831" s="167"/>
      <c r="BI831" s="167"/>
    </row>
    <row r="832" ht="14.25" customHeight="1">
      <c r="M832" s="178"/>
      <c r="N832" s="178"/>
      <c r="O832" s="178"/>
      <c r="X832" s="292"/>
      <c r="Y832" s="293"/>
      <c r="Z832" s="293"/>
      <c r="AA832" s="293"/>
      <c r="AB832" s="293"/>
      <c r="AC832" s="293"/>
      <c r="AD832" s="293"/>
      <c r="AE832" s="293"/>
      <c r="AF832" s="293"/>
      <c r="AG832" s="293"/>
      <c r="AH832" s="293"/>
      <c r="AI832" s="293"/>
      <c r="AJ832" s="293"/>
      <c r="AK832" s="293"/>
      <c r="AL832" s="293"/>
      <c r="AM832" s="293"/>
      <c r="AN832" s="293"/>
      <c r="AO832" s="730"/>
      <c r="AP832" s="293"/>
      <c r="AQ832" s="293"/>
      <c r="AR832" s="293"/>
      <c r="AS832" s="293"/>
      <c r="AT832" s="293"/>
      <c r="AU832" s="167"/>
      <c r="AV832" s="167"/>
      <c r="AW832" s="167"/>
      <c r="AX832" s="167"/>
      <c r="AY832" s="167"/>
      <c r="AZ832" s="167"/>
      <c r="BA832" s="167"/>
      <c r="BB832" s="167"/>
      <c r="BC832" s="167"/>
      <c r="BD832" s="167"/>
      <c r="BE832" s="167"/>
      <c r="BF832" s="167"/>
      <c r="BG832" s="167"/>
      <c r="BH832" s="167"/>
      <c r="BI832" s="167"/>
    </row>
    <row r="833" ht="14.25" customHeight="1">
      <c r="M833" s="178"/>
      <c r="N833" s="178"/>
      <c r="O833" s="178"/>
      <c r="X833" s="292"/>
      <c r="Y833" s="293"/>
      <c r="Z833" s="293"/>
      <c r="AA833" s="293"/>
      <c r="AB833" s="293"/>
      <c r="AC833" s="293"/>
      <c r="AD833" s="293"/>
      <c r="AE833" s="293"/>
      <c r="AF833" s="293"/>
      <c r="AG833" s="293"/>
      <c r="AH833" s="293"/>
      <c r="AI833" s="293"/>
      <c r="AJ833" s="293"/>
      <c r="AK833" s="293"/>
      <c r="AL833" s="293"/>
      <c r="AM833" s="293"/>
      <c r="AN833" s="293"/>
      <c r="AO833" s="730"/>
      <c r="AP833" s="293"/>
      <c r="AQ833" s="293"/>
      <c r="AR833" s="293"/>
      <c r="AS833" s="293"/>
      <c r="AT833" s="293"/>
      <c r="AU833" s="167"/>
      <c r="AV833" s="167"/>
      <c r="AW833" s="167"/>
      <c r="AX833" s="167"/>
      <c r="AY833" s="167"/>
      <c r="AZ833" s="167"/>
      <c r="BA833" s="167"/>
      <c r="BB833" s="167"/>
      <c r="BC833" s="167"/>
      <c r="BD833" s="167"/>
      <c r="BE833" s="167"/>
      <c r="BF833" s="167"/>
      <c r="BG833" s="167"/>
      <c r="BH833" s="167"/>
      <c r="BI833" s="167"/>
    </row>
    <row r="834" ht="14.25" customHeight="1">
      <c r="M834" s="178"/>
      <c r="N834" s="178"/>
      <c r="O834" s="178"/>
      <c r="X834" s="292"/>
      <c r="Y834" s="293"/>
      <c r="Z834" s="293"/>
      <c r="AA834" s="293"/>
      <c r="AB834" s="293"/>
      <c r="AC834" s="293"/>
      <c r="AD834" s="293"/>
      <c r="AE834" s="293"/>
      <c r="AF834" s="293"/>
      <c r="AG834" s="293"/>
      <c r="AH834" s="293"/>
      <c r="AI834" s="293"/>
      <c r="AJ834" s="293"/>
      <c r="AK834" s="293"/>
      <c r="AL834" s="293"/>
      <c r="AM834" s="293"/>
      <c r="AN834" s="293"/>
      <c r="AO834" s="730"/>
      <c r="AP834" s="293"/>
      <c r="AQ834" s="293"/>
      <c r="AR834" s="293"/>
      <c r="AS834" s="293"/>
      <c r="AT834" s="293"/>
      <c r="AU834" s="167"/>
      <c r="AV834" s="167"/>
      <c r="AW834" s="167"/>
      <c r="AX834" s="167"/>
      <c r="AY834" s="167"/>
      <c r="AZ834" s="167"/>
      <c r="BA834" s="167"/>
      <c r="BB834" s="167"/>
      <c r="BC834" s="167"/>
      <c r="BD834" s="167"/>
      <c r="BE834" s="167"/>
      <c r="BF834" s="167"/>
      <c r="BG834" s="167"/>
      <c r="BH834" s="167"/>
      <c r="BI834" s="167"/>
    </row>
    <row r="835" ht="14.25" customHeight="1">
      <c r="M835" s="178"/>
      <c r="N835" s="178"/>
      <c r="O835" s="178"/>
      <c r="X835" s="292"/>
      <c r="Y835" s="293"/>
      <c r="Z835" s="293"/>
      <c r="AA835" s="293"/>
      <c r="AB835" s="293"/>
      <c r="AC835" s="293"/>
      <c r="AD835" s="293"/>
      <c r="AE835" s="293"/>
      <c r="AF835" s="293"/>
      <c r="AG835" s="293"/>
      <c r="AH835" s="293"/>
      <c r="AI835" s="293"/>
      <c r="AJ835" s="293"/>
      <c r="AK835" s="293"/>
      <c r="AL835" s="293"/>
      <c r="AM835" s="293"/>
      <c r="AN835" s="293"/>
      <c r="AO835" s="730"/>
      <c r="AP835" s="293"/>
      <c r="AQ835" s="293"/>
      <c r="AR835" s="293"/>
      <c r="AS835" s="293"/>
      <c r="AT835" s="293"/>
      <c r="AU835" s="167"/>
      <c r="AV835" s="167"/>
      <c r="AW835" s="167"/>
      <c r="AX835" s="167"/>
      <c r="AY835" s="167"/>
      <c r="AZ835" s="167"/>
      <c r="BA835" s="167"/>
      <c r="BB835" s="167"/>
      <c r="BC835" s="167"/>
      <c r="BD835" s="167"/>
      <c r="BE835" s="167"/>
      <c r="BF835" s="167"/>
      <c r="BG835" s="167"/>
      <c r="BH835" s="167"/>
      <c r="BI835" s="167"/>
    </row>
    <row r="836" ht="14.25" customHeight="1">
      <c r="M836" s="178"/>
      <c r="N836" s="178"/>
      <c r="O836" s="178"/>
      <c r="X836" s="292"/>
      <c r="Y836" s="293"/>
      <c r="Z836" s="293"/>
      <c r="AA836" s="293"/>
      <c r="AB836" s="293"/>
      <c r="AC836" s="293"/>
      <c r="AD836" s="293"/>
      <c r="AE836" s="293"/>
      <c r="AF836" s="293"/>
      <c r="AG836" s="293"/>
      <c r="AH836" s="293"/>
      <c r="AI836" s="293"/>
      <c r="AJ836" s="293"/>
      <c r="AK836" s="293"/>
      <c r="AL836" s="293"/>
      <c r="AM836" s="293"/>
      <c r="AN836" s="293"/>
      <c r="AO836" s="730"/>
      <c r="AP836" s="293"/>
      <c r="AQ836" s="293"/>
      <c r="AR836" s="293"/>
      <c r="AS836" s="293"/>
      <c r="AT836" s="293"/>
      <c r="AU836" s="167"/>
      <c r="AV836" s="167"/>
      <c r="AW836" s="167"/>
      <c r="AX836" s="167"/>
      <c r="AY836" s="167"/>
      <c r="AZ836" s="167"/>
      <c r="BA836" s="167"/>
      <c r="BB836" s="167"/>
      <c r="BC836" s="167"/>
      <c r="BD836" s="167"/>
      <c r="BE836" s="167"/>
      <c r="BF836" s="167"/>
      <c r="BG836" s="167"/>
      <c r="BH836" s="167"/>
      <c r="BI836" s="167"/>
    </row>
    <row r="837" ht="14.25" customHeight="1">
      <c r="M837" s="178"/>
      <c r="N837" s="178"/>
      <c r="O837" s="178"/>
      <c r="X837" s="292"/>
      <c r="Y837" s="293"/>
      <c r="Z837" s="293"/>
      <c r="AA837" s="293"/>
      <c r="AB837" s="293"/>
      <c r="AC837" s="293"/>
      <c r="AD837" s="293"/>
      <c r="AE837" s="293"/>
      <c r="AF837" s="293"/>
      <c r="AG837" s="293"/>
      <c r="AH837" s="293"/>
      <c r="AI837" s="293"/>
      <c r="AJ837" s="293"/>
      <c r="AK837" s="293"/>
      <c r="AL837" s="293"/>
      <c r="AM837" s="293"/>
      <c r="AN837" s="293"/>
      <c r="AO837" s="730"/>
      <c r="AP837" s="293"/>
      <c r="AQ837" s="293"/>
      <c r="AR837" s="293"/>
      <c r="AS837" s="293"/>
      <c r="AT837" s="293"/>
      <c r="AU837" s="167"/>
      <c r="AV837" s="167"/>
      <c r="AW837" s="167"/>
      <c r="AX837" s="167"/>
      <c r="AY837" s="167"/>
      <c r="AZ837" s="167"/>
      <c r="BA837" s="167"/>
      <c r="BB837" s="167"/>
      <c r="BC837" s="167"/>
      <c r="BD837" s="167"/>
      <c r="BE837" s="167"/>
      <c r="BF837" s="167"/>
      <c r="BG837" s="167"/>
      <c r="BH837" s="167"/>
      <c r="BI837" s="167"/>
    </row>
    <row r="838" ht="14.25" customHeight="1">
      <c r="M838" s="178"/>
      <c r="N838" s="178"/>
      <c r="O838" s="178"/>
      <c r="X838" s="292"/>
      <c r="Y838" s="293"/>
      <c r="Z838" s="293"/>
      <c r="AA838" s="293"/>
      <c r="AB838" s="293"/>
      <c r="AC838" s="293"/>
      <c r="AD838" s="293"/>
      <c r="AE838" s="293"/>
      <c r="AF838" s="293"/>
      <c r="AG838" s="293"/>
      <c r="AH838" s="293"/>
      <c r="AI838" s="293"/>
      <c r="AJ838" s="293"/>
      <c r="AK838" s="293"/>
      <c r="AL838" s="293"/>
      <c r="AM838" s="293"/>
      <c r="AN838" s="293"/>
      <c r="AO838" s="730"/>
      <c r="AP838" s="293"/>
      <c r="AQ838" s="293"/>
      <c r="AR838" s="293"/>
      <c r="AS838" s="293"/>
      <c r="AT838" s="293"/>
      <c r="AU838" s="167"/>
      <c r="AV838" s="167"/>
      <c r="AW838" s="167"/>
      <c r="AX838" s="167"/>
      <c r="AY838" s="167"/>
      <c r="AZ838" s="167"/>
      <c r="BA838" s="167"/>
      <c r="BB838" s="167"/>
      <c r="BC838" s="167"/>
      <c r="BD838" s="167"/>
      <c r="BE838" s="167"/>
      <c r="BF838" s="167"/>
      <c r="BG838" s="167"/>
      <c r="BH838" s="167"/>
      <c r="BI838" s="167"/>
    </row>
    <row r="839" ht="14.25" customHeight="1">
      <c r="M839" s="178"/>
      <c r="N839" s="178"/>
      <c r="O839" s="178"/>
      <c r="X839" s="292"/>
      <c r="Y839" s="293"/>
      <c r="Z839" s="293"/>
      <c r="AA839" s="293"/>
      <c r="AB839" s="293"/>
      <c r="AC839" s="293"/>
      <c r="AD839" s="293"/>
      <c r="AE839" s="293"/>
      <c r="AF839" s="293"/>
      <c r="AG839" s="293"/>
      <c r="AH839" s="293"/>
      <c r="AI839" s="293"/>
      <c r="AJ839" s="293"/>
      <c r="AK839" s="293"/>
      <c r="AL839" s="293"/>
      <c r="AM839" s="293"/>
      <c r="AN839" s="293"/>
      <c r="AO839" s="730"/>
      <c r="AP839" s="293"/>
      <c r="AQ839" s="293"/>
      <c r="AR839" s="293"/>
      <c r="AS839" s="293"/>
      <c r="AT839" s="293"/>
      <c r="AU839" s="167"/>
      <c r="AV839" s="167"/>
      <c r="AW839" s="167"/>
      <c r="AX839" s="167"/>
      <c r="AY839" s="167"/>
      <c r="AZ839" s="167"/>
      <c r="BA839" s="167"/>
      <c r="BB839" s="167"/>
      <c r="BC839" s="167"/>
      <c r="BD839" s="167"/>
      <c r="BE839" s="167"/>
      <c r="BF839" s="167"/>
      <c r="BG839" s="167"/>
      <c r="BH839" s="167"/>
      <c r="BI839" s="167"/>
    </row>
    <row r="840" ht="14.25" customHeight="1">
      <c r="M840" s="178"/>
      <c r="N840" s="178"/>
      <c r="O840" s="178"/>
      <c r="X840" s="292"/>
      <c r="Y840" s="293"/>
      <c r="Z840" s="293"/>
      <c r="AA840" s="293"/>
      <c r="AB840" s="293"/>
      <c r="AC840" s="293"/>
      <c r="AD840" s="293"/>
      <c r="AE840" s="293"/>
      <c r="AF840" s="293"/>
      <c r="AG840" s="293"/>
      <c r="AH840" s="293"/>
      <c r="AI840" s="293"/>
      <c r="AJ840" s="293"/>
      <c r="AK840" s="293"/>
      <c r="AL840" s="293"/>
      <c r="AM840" s="293"/>
      <c r="AN840" s="293"/>
      <c r="AO840" s="730"/>
      <c r="AP840" s="293"/>
      <c r="AQ840" s="293"/>
      <c r="AR840" s="293"/>
      <c r="AS840" s="293"/>
      <c r="AT840" s="293"/>
      <c r="AU840" s="167"/>
      <c r="AV840" s="167"/>
      <c r="AW840" s="167"/>
      <c r="AX840" s="167"/>
      <c r="AY840" s="167"/>
      <c r="AZ840" s="167"/>
      <c r="BA840" s="167"/>
      <c r="BB840" s="167"/>
      <c r="BC840" s="167"/>
      <c r="BD840" s="167"/>
      <c r="BE840" s="167"/>
      <c r="BF840" s="167"/>
      <c r="BG840" s="167"/>
      <c r="BH840" s="167"/>
      <c r="BI840" s="167"/>
    </row>
    <row r="841" ht="14.25" customHeight="1">
      <c r="M841" s="178"/>
      <c r="N841" s="178"/>
      <c r="O841" s="178"/>
      <c r="X841" s="292"/>
      <c r="Y841" s="293"/>
      <c r="Z841" s="293"/>
      <c r="AA841" s="293"/>
      <c r="AB841" s="293"/>
      <c r="AC841" s="293"/>
      <c r="AD841" s="293"/>
      <c r="AE841" s="293"/>
      <c r="AF841" s="293"/>
      <c r="AG841" s="293"/>
      <c r="AH841" s="293"/>
      <c r="AI841" s="293"/>
      <c r="AJ841" s="293"/>
      <c r="AK841" s="293"/>
      <c r="AL841" s="293"/>
      <c r="AM841" s="293"/>
      <c r="AN841" s="293"/>
      <c r="AO841" s="730"/>
      <c r="AP841" s="293"/>
      <c r="AQ841" s="293"/>
      <c r="AR841" s="293"/>
      <c r="AS841" s="293"/>
      <c r="AT841" s="293"/>
      <c r="AU841" s="167"/>
      <c r="AV841" s="167"/>
      <c r="AW841" s="167"/>
      <c r="AX841" s="167"/>
      <c r="AY841" s="167"/>
      <c r="AZ841" s="167"/>
      <c r="BA841" s="167"/>
      <c r="BB841" s="167"/>
      <c r="BC841" s="167"/>
      <c r="BD841" s="167"/>
      <c r="BE841" s="167"/>
      <c r="BF841" s="167"/>
      <c r="BG841" s="167"/>
      <c r="BH841" s="167"/>
      <c r="BI841" s="167"/>
    </row>
    <row r="842" ht="14.25" customHeight="1">
      <c r="M842" s="178"/>
      <c r="N842" s="178"/>
      <c r="O842" s="178"/>
      <c r="X842" s="292"/>
      <c r="Y842" s="293"/>
      <c r="Z842" s="293"/>
      <c r="AA842" s="293"/>
      <c r="AB842" s="293"/>
      <c r="AC842" s="293"/>
      <c r="AD842" s="293"/>
      <c r="AE842" s="293"/>
      <c r="AF842" s="293"/>
      <c r="AG842" s="293"/>
      <c r="AH842" s="293"/>
      <c r="AI842" s="293"/>
      <c r="AJ842" s="293"/>
      <c r="AK842" s="293"/>
      <c r="AL842" s="293"/>
      <c r="AM842" s="293"/>
      <c r="AN842" s="293"/>
      <c r="AO842" s="730"/>
      <c r="AP842" s="293"/>
      <c r="AQ842" s="293"/>
      <c r="AR842" s="293"/>
      <c r="AS842" s="293"/>
      <c r="AT842" s="293"/>
      <c r="AU842" s="167"/>
      <c r="AV842" s="167"/>
      <c r="AW842" s="167"/>
      <c r="AX842" s="167"/>
      <c r="AY842" s="167"/>
      <c r="AZ842" s="167"/>
      <c r="BA842" s="167"/>
      <c r="BB842" s="167"/>
      <c r="BC842" s="167"/>
      <c r="BD842" s="167"/>
      <c r="BE842" s="167"/>
      <c r="BF842" s="167"/>
      <c r="BG842" s="167"/>
      <c r="BH842" s="167"/>
      <c r="BI842" s="167"/>
    </row>
    <row r="843" ht="14.25" customHeight="1">
      <c r="M843" s="178"/>
      <c r="N843" s="178"/>
      <c r="O843" s="178"/>
      <c r="X843" s="292"/>
      <c r="Y843" s="293"/>
      <c r="Z843" s="293"/>
      <c r="AA843" s="293"/>
      <c r="AB843" s="293"/>
      <c r="AC843" s="293"/>
      <c r="AD843" s="293"/>
      <c r="AE843" s="293"/>
      <c r="AF843" s="293"/>
      <c r="AG843" s="293"/>
      <c r="AH843" s="293"/>
      <c r="AI843" s="293"/>
      <c r="AJ843" s="293"/>
      <c r="AK843" s="293"/>
      <c r="AL843" s="293"/>
      <c r="AM843" s="293"/>
      <c r="AN843" s="293"/>
      <c r="AO843" s="730"/>
      <c r="AP843" s="293"/>
      <c r="AQ843" s="293"/>
      <c r="AR843" s="293"/>
      <c r="AS843" s="293"/>
      <c r="AT843" s="293"/>
      <c r="AU843" s="167"/>
      <c r="AV843" s="167"/>
      <c r="AW843" s="167"/>
      <c r="AX843" s="167"/>
      <c r="AY843" s="167"/>
      <c r="AZ843" s="167"/>
      <c r="BA843" s="167"/>
      <c r="BB843" s="167"/>
      <c r="BC843" s="167"/>
      <c r="BD843" s="167"/>
      <c r="BE843" s="167"/>
      <c r="BF843" s="167"/>
      <c r="BG843" s="167"/>
      <c r="BH843" s="167"/>
      <c r="BI843" s="167"/>
    </row>
    <row r="844" ht="14.25" customHeight="1">
      <c r="M844" s="178"/>
      <c r="N844" s="178"/>
      <c r="O844" s="178"/>
      <c r="X844" s="292"/>
      <c r="Y844" s="293"/>
      <c r="Z844" s="293"/>
      <c r="AA844" s="293"/>
      <c r="AB844" s="293"/>
      <c r="AC844" s="293"/>
      <c r="AD844" s="293"/>
      <c r="AE844" s="293"/>
      <c r="AF844" s="293"/>
      <c r="AG844" s="293"/>
      <c r="AH844" s="293"/>
      <c r="AI844" s="293"/>
      <c r="AJ844" s="293"/>
      <c r="AK844" s="293"/>
      <c r="AL844" s="293"/>
      <c r="AM844" s="293"/>
      <c r="AN844" s="293"/>
      <c r="AO844" s="730"/>
      <c r="AP844" s="293"/>
      <c r="AQ844" s="293"/>
      <c r="AR844" s="293"/>
      <c r="AS844" s="293"/>
      <c r="AT844" s="293"/>
      <c r="AU844" s="167"/>
      <c r="AV844" s="167"/>
      <c r="AW844" s="167"/>
      <c r="AX844" s="167"/>
      <c r="AY844" s="167"/>
      <c r="AZ844" s="167"/>
      <c r="BA844" s="167"/>
      <c r="BB844" s="167"/>
      <c r="BC844" s="167"/>
      <c r="BD844" s="167"/>
      <c r="BE844" s="167"/>
      <c r="BF844" s="167"/>
      <c r="BG844" s="167"/>
      <c r="BH844" s="167"/>
      <c r="BI844" s="167"/>
    </row>
    <row r="845" ht="14.25" customHeight="1">
      <c r="M845" s="178"/>
      <c r="N845" s="178"/>
      <c r="O845" s="178"/>
      <c r="X845" s="292"/>
      <c r="Y845" s="293"/>
      <c r="Z845" s="293"/>
      <c r="AA845" s="293"/>
      <c r="AB845" s="293"/>
      <c r="AC845" s="293"/>
      <c r="AD845" s="293"/>
      <c r="AE845" s="293"/>
      <c r="AF845" s="293"/>
      <c r="AG845" s="293"/>
      <c r="AH845" s="293"/>
      <c r="AI845" s="293"/>
      <c r="AJ845" s="293"/>
      <c r="AK845" s="293"/>
      <c r="AL845" s="293"/>
      <c r="AM845" s="293"/>
      <c r="AN845" s="293"/>
      <c r="AO845" s="730"/>
      <c r="AP845" s="293"/>
      <c r="AQ845" s="293"/>
      <c r="AR845" s="293"/>
      <c r="AS845" s="293"/>
      <c r="AT845" s="293"/>
      <c r="AU845" s="167"/>
      <c r="AV845" s="167"/>
      <c r="AW845" s="167"/>
      <c r="AX845" s="167"/>
      <c r="AY845" s="167"/>
      <c r="AZ845" s="167"/>
      <c r="BA845" s="167"/>
      <c r="BB845" s="167"/>
      <c r="BC845" s="167"/>
      <c r="BD845" s="167"/>
      <c r="BE845" s="167"/>
      <c r="BF845" s="167"/>
      <c r="BG845" s="167"/>
      <c r="BH845" s="167"/>
      <c r="BI845" s="167"/>
    </row>
    <row r="846" ht="14.25" customHeight="1">
      <c r="M846" s="178"/>
      <c r="N846" s="178"/>
      <c r="O846" s="178"/>
      <c r="X846" s="292"/>
      <c r="Y846" s="293"/>
      <c r="Z846" s="293"/>
      <c r="AA846" s="293"/>
      <c r="AB846" s="293"/>
      <c r="AC846" s="293"/>
      <c r="AD846" s="293"/>
      <c r="AE846" s="293"/>
      <c r="AF846" s="293"/>
      <c r="AG846" s="293"/>
      <c r="AH846" s="293"/>
      <c r="AI846" s="293"/>
      <c r="AJ846" s="293"/>
      <c r="AK846" s="293"/>
      <c r="AL846" s="293"/>
      <c r="AM846" s="293"/>
      <c r="AN846" s="293"/>
      <c r="AO846" s="730"/>
      <c r="AP846" s="293"/>
      <c r="AQ846" s="293"/>
      <c r="AR846" s="293"/>
      <c r="AS846" s="293"/>
      <c r="AT846" s="293"/>
      <c r="AU846" s="167"/>
      <c r="AV846" s="167"/>
      <c r="AW846" s="167"/>
      <c r="AX846" s="167"/>
      <c r="AY846" s="167"/>
      <c r="AZ846" s="167"/>
      <c r="BA846" s="167"/>
      <c r="BB846" s="167"/>
      <c r="BC846" s="167"/>
      <c r="BD846" s="167"/>
      <c r="BE846" s="167"/>
      <c r="BF846" s="167"/>
      <c r="BG846" s="167"/>
      <c r="BH846" s="167"/>
      <c r="BI846" s="167"/>
    </row>
    <row r="847" ht="14.25" customHeight="1">
      <c r="M847" s="178"/>
      <c r="N847" s="178"/>
      <c r="O847" s="178"/>
      <c r="X847" s="292"/>
      <c r="Y847" s="293"/>
      <c r="Z847" s="293"/>
      <c r="AA847" s="293"/>
      <c r="AB847" s="293"/>
      <c r="AC847" s="293"/>
      <c r="AD847" s="293"/>
      <c r="AE847" s="293"/>
      <c r="AF847" s="293"/>
      <c r="AG847" s="293"/>
      <c r="AH847" s="293"/>
      <c r="AI847" s="293"/>
      <c r="AJ847" s="293"/>
      <c r="AK847" s="293"/>
      <c r="AL847" s="293"/>
      <c r="AM847" s="293"/>
      <c r="AN847" s="293"/>
      <c r="AO847" s="730"/>
      <c r="AP847" s="293"/>
      <c r="AQ847" s="293"/>
      <c r="AR847" s="293"/>
      <c r="AS847" s="293"/>
      <c r="AT847" s="293"/>
      <c r="AU847" s="167"/>
      <c r="AV847" s="167"/>
      <c r="AW847" s="167"/>
      <c r="AX847" s="167"/>
      <c r="AY847" s="167"/>
      <c r="AZ847" s="167"/>
      <c r="BA847" s="167"/>
      <c r="BB847" s="167"/>
      <c r="BC847" s="167"/>
      <c r="BD847" s="167"/>
      <c r="BE847" s="167"/>
      <c r="BF847" s="167"/>
      <c r="BG847" s="167"/>
      <c r="BH847" s="167"/>
      <c r="BI847" s="167"/>
    </row>
    <row r="848" ht="14.25" customHeight="1">
      <c r="M848" s="178"/>
      <c r="N848" s="178"/>
      <c r="O848" s="178"/>
      <c r="X848" s="292"/>
      <c r="Y848" s="293"/>
      <c r="Z848" s="293"/>
      <c r="AA848" s="293"/>
      <c r="AB848" s="293"/>
      <c r="AC848" s="293"/>
      <c r="AD848" s="293"/>
      <c r="AE848" s="293"/>
      <c r="AF848" s="293"/>
      <c r="AG848" s="293"/>
      <c r="AH848" s="293"/>
      <c r="AI848" s="293"/>
      <c r="AJ848" s="293"/>
      <c r="AK848" s="293"/>
      <c r="AL848" s="293"/>
      <c r="AM848" s="293"/>
      <c r="AN848" s="293"/>
      <c r="AO848" s="730"/>
      <c r="AP848" s="293"/>
      <c r="AQ848" s="293"/>
      <c r="AR848" s="293"/>
      <c r="AS848" s="293"/>
      <c r="AT848" s="293"/>
      <c r="AU848" s="167"/>
      <c r="AV848" s="167"/>
      <c r="AW848" s="167"/>
      <c r="AX848" s="167"/>
      <c r="AY848" s="167"/>
      <c r="AZ848" s="167"/>
      <c r="BA848" s="167"/>
      <c r="BB848" s="167"/>
      <c r="BC848" s="167"/>
      <c r="BD848" s="167"/>
      <c r="BE848" s="167"/>
      <c r="BF848" s="167"/>
      <c r="BG848" s="167"/>
      <c r="BH848" s="167"/>
      <c r="BI848" s="167"/>
    </row>
    <row r="849" ht="14.25" customHeight="1">
      <c r="M849" s="178"/>
      <c r="N849" s="178"/>
      <c r="O849" s="178"/>
      <c r="X849" s="292"/>
      <c r="Y849" s="293"/>
      <c r="Z849" s="293"/>
      <c r="AA849" s="293"/>
      <c r="AB849" s="293"/>
      <c r="AC849" s="293"/>
      <c r="AD849" s="293"/>
      <c r="AE849" s="293"/>
      <c r="AF849" s="293"/>
      <c r="AG849" s="293"/>
      <c r="AH849" s="293"/>
      <c r="AI849" s="293"/>
      <c r="AJ849" s="293"/>
      <c r="AK849" s="293"/>
      <c r="AL849" s="293"/>
      <c r="AM849" s="293"/>
      <c r="AN849" s="293"/>
      <c r="AO849" s="730"/>
      <c r="AP849" s="293"/>
      <c r="AQ849" s="293"/>
      <c r="AR849" s="293"/>
      <c r="AS849" s="293"/>
      <c r="AT849" s="293"/>
      <c r="AU849" s="167"/>
      <c r="AV849" s="167"/>
      <c r="AW849" s="167"/>
      <c r="AX849" s="167"/>
      <c r="AY849" s="167"/>
      <c r="AZ849" s="167"/>
      <c r="BA849" s="167"/>
      <c r="BB849" s="167"/>
      <c r="BC849" s="167"/>
      <c r="BD849" s="167"/>
      <c r="BE849" s="167"/>
      <c r="BF849" s="167"/>
      <c r="BG849" s="167"/>
      <c r="BH849" s="167"/>
      <c r="BI849" s="167"/>
    </row>
    <row r="850" ht="14.25" customHeight="1">
      <c r="M850" s="178"/>
      <c r="N850" s="178"/>
      <c r="O850" s="178"/>
      <c r="X850" s="292"/>
      <c r="Y850" s="293"/>
      <c r="Z850" s="293"/>
      <c r="AA850" s="293"/>
      <c r="AB850" s="293"/>
      <c r="AC850" s="293"/>
      <c r="AD850" s="293"/>
      <c r="AE850" s="293"/>
      <c r="AF850" s="293"/>
      <c r="AG850" s="293"/>
      <c r="AH850" s="293"/>
      <c r="AI850" s="293"/>
      <c r="AJ850" s="293"/>
      <c r="AK850" s="293"/>
      <c r="AL850" s="293"/>
      <c r="AM850" s="293"/>
      <c r="AN850" s="293"/>
      <c r="AO850" s="730"/>
      <c r="AP850" s="293"/>
      <c r="AQ850" s="293"/>
      <c r="AR850" s="293"/>
      <c r="AS850" s="293"/>
      <c r="AT850" s="293"/>
      <c r="AU850" s="167"/>
      <c r="AV850" s="167"/>
      <c r="AW850" s="167"/>
      <c r="AX850" s="167"/>
      <c r="AY850" s="167"/>
      <c r="AZ850" s="167"/>
      <c r="BA850" s="167"/>
      <c r="BB850" s="167"/>
      <c r="BC850" s="167"/>
      <c r="BD850" s="167"/>
      <c r="BE850" s="167"/>
      <c r="BF850" s="167"/>
      <c r="BG850" s="167"/>
      <c r="BH850" s="167"/>
      <c r="BI850" s="167"/>
    </row>
    <row r="851" ht="14.25" customHeight="1">
      <c r="M851" s="178"/>
      <c r="N851" s="178"/>
      <c r="O851" s="178"/>
      <c r="X851" s="292"/>
      <c r="Y851" s="293"/>
      <c r="Z851" s="293"/>
      <c r="AA851" s="293"/>
      <c r="AB851" s="293"/>
      <c r="AC851" s="293"/>
      <c r="AD851" s="293"/>
      <c r="AE851" s="293"/>
      <c r="AF851" s="293"/>
      <c r="AG851" s="293"/>
      <c r="AH851" s="293"/>
      <c r="AI851" s="293"/>
      <c r="AJ851" s="293"/>
      <c r="AK851" s="293"/>
      <c r="AL851" s="293"/>
      <c r="AM851" s="293"/>
      <c r="AN851" s="293"/>
      <c r="AO851" s="730"/>
      <c r="AP851" s="293"/>
      <c r="AQ851" s="293"/>
      <c r="AR851" s="293"/>
      <c r="AS851" s="293"/>
      <c r="AT851" s="293"/>
      <c r="AU851" s="167"/>
      <c r="AV851" s="167"/>
      <c r="AW851" s="167"/>
      <c r="AX851" s="167"/>
      <c r="AY851" s="167"/>
      <c r="AZ851" s="167"/>
      <c r="BA851" s="167"/>
      <c r="BB851" s="167"/>
      <c r="BC851" s="167"/>
      <c r="BD851" s="167"/>
      <c r="BE851" s="167"/>
      <c r="BF851" s="167"/>
      <c r="BG851" s="167"/>
      <c r="BH851" s="167"/>
      <c r="BI851" s="167"/>
    </row>
    <row r="852" ht="14.25" customHeight="1">
      <c r="M852" s="178"/>
      <c r="N852" s="178"/>
      <c r="O852" s="178"/>
      <c r="X852" s="292"/>
      <c r="Y852" s="293"/>
      <c r="Z852" s="293"/>
      <c r="AA852" s="293"/>
      <c r="AB852" s="293"/>
      <c r="AC852" s="293"/>
      <c r="AD852" s="293"/>
      <c r="AE852" s="293"/>
      <c r="AF852" s="293"/>
      <c r="AG852" s="293"/>
      <c r="AH852" s="293"/>
      <c r="AI852" s="293"/>
      <c r="AJ852" s="293"/>
      <c r="AK852" s="293"/>
      <c r="AL852" s="293"/>
      <c r="AM852" s="293"/>
      <c r="AN852" s="293"/>
      <c r="AO852" s="730"/>
      <c r="AP852" s="293"/>
      <c r="AQ852" s="293"/>
      <c r="AR852" s="293"/>
      <c r="AS852" s="293"/>
      <c r="AT852" s="293"/>
      <c r="AU852" s="167"/>
      <c r="AV852" s="167"/>
      <c r="AW852" s="167"/>
      <c r="AX852" s="167"/>
      <c r="AY852" s="167"/>
      <c r="AZ852" s="167"/>
      <c r="BA852" s="167"/>
      <c r="BB852" s="167"/>
      <c r="BC852" s="167"/>
      <c r="BD852" s="167"/>
      <c r="BE852" s="167"/>
      <c r="BF852" s="167"/>
      <c r="BG852" s="167"/>
      <c r="BH852" s="167"/>
      <c r="BI852" s="167"/>
    </row>
    <row r="853" ht="14.25" customHeight="1">
      <c r="M853" s="178"/>
      <c r="N853" s="178"/>
      <c r="O853" s="178"/>
      <c r="X853" s="292"/>
      <c r="Y853" s="293"/>
      <c r="Z853" s="293"/>
      <c r="AA853" s="293"/>
      <c r="AB853" s="293"/>
      <c r="AC853" s="293"/>
      <c r="AD853" s="293"/>
      <c r="AE853" s="293"/>
      <c r="AF853" s="293"/>
      <c r="AG853" s="293"/>
      <c r="AH853" s="293"/>
      <c r="AI853" s="293"/>
      <c r="AJ853" s="293"/>
      <c r="AK853" s="293"/>
      <c r="AL853" s="293"/>
      <c r="AM853" s="293"/>
      <c r="AN853" s="293"/>
      <c r="AO853" s="730"/>
      <c r="AP853" s="293"/>
      <c r="AQ853" s="293"/>
      <c r="AR853" s="293"/>
      <c r="AS853" s="293"/>
      <c r="AT853" s="293"/>
      <c r="AU853" s="167"/>
      <c r="AV853" s="167"/>
      <c r="AW853" s="167"/>
      <c r="AX853" s="167"/>
      <c r="AY853" s="167"/>
      <c r="AZ853" s="167"/>
      <c r="BA853" s="167"/>
      <c r="BB853" s="167"/>
      <c r="BC853" s="167"/>
      <c r="BD853" s="167"/>
      <c r="BE853" s="167"/>
      <c r="BF853" s="167"/>
      <c r="BG853" s="167"/>
      <c r="BH853" s="167"/>
      <c r="BI853" s="167"/>
    </row>
    <row r="854" ht="14.25" customHeight="1">
      <c r="M854" s="178"/>
      <c r="N854" s="178"/>
      <c r="O854" s="178"/>
      <c r="X854" s="292"/>
      <c r="Y854" s="293"/>
      <c r="Z854" s="293"/>
      <c r="AA854" s="293"/>
      <c r="AB854" s="293"/>
      <c r="AC854" s="293"/>
      <c r="AD854" s="293"/>
      <c r="AE854" s="293"/>
      <c r="AF854" s="293"/>
      <c r="AG854" s="293"/>
      <c r="AH854" s="293"/>
      <c r="AI854" s="293"/>
      <c r="AJ854" s="293"/>
      <c r="AK854" s="293"/>
      <c r="AL854" s="293"/>
      <c r="AM854" s="293"/>
      <c r="AN854" s="293"/>
      <c r="AO854" s="730"/>
      <c r="AP854" s="293"/>
      <c r="AQ854" s="293"/>
      <c r="AR854" s="293"/>
      <c r="AS854" s="293"/>
      <c r="AT854" s="293"/>
      <c r="AU854" s="167"/>
      <c r="AV854" s="167"/>
      <c r="AW854" s="167"/>
      <c r="AX854" s="167"/>
      <c r="AY854" s="167"/>
      <c r="AZ854" s="167"/>
      <c r="BA854" s="167"/>
      <c r="BB854" s="167"/>
      <c r="BC854" s="167"/>
      <c r="BD854" s="167"/>
      <c r="BE854" s="167"/>
      <c r="BF854" s="167"/>
      <c r="BG854" s="167"/>
      <c r="BH854" s="167"/>
      <c r="BI854" s="167"/>
    </row>
    <row r="855" ht="14.25" customHeight="1">
      <c r="M855" s="178"/>
      <c r="N855" s="178"/>
      <c r="O855" s="178"/>
      <c r="X855" s="292"/>
      <c r="Y855" s="293"/>
      <c r="Z855" s="293"/>
      <c r="AA855" s="293"/>
      <c r="AB855" s="293"/>
      <c r="AC855" s="293"/>
      <c r="AD855" s="293"/>
      <c r="AE855" s="293"/>
      <c r="AF855" s="293"/>
      <c r="AG855" s="293"/>
      <c r="AH855" s="293"/>
      <c r="AI855" s="293"/>
      <c r="AJ855" s="293"/>
      <c r="AK855" s="293"/>
      <c r="AL855" s="293"/>
      <c r="AM855" s="293"/>
      <c r="AN855" s="293"/>
      <c r="AO855" s="730"/>
      <c r="AP855" s="293"/>
      <c r="AQ855" s="293"/>
      <c r="AR855" s="293"/>
      <c r="AS855" s="293"/>
      <c r="AT855" s="293"/>
      <c r="AU855" s="167"/>
      <c r="AV855" s="167"/>
      <c r="AW855" s="167"/>
      <c r="AX855" s="167"/>
      <c r="AY855" s="167"/>
      <c r="AZ855" s="167"/>
      <c r="BA855" s="167"/>
      <c r="BB855" s="167"/>
      <c r="BC855" s="167"/>
      <c r="BD855" s="167"/>
      <c r="BE855" s="167"/>
      <c r="BF855" s="167"/>
      <c r="BG855" s="167"/>
      <c r="BH855" s="167"/>
      <c r="BI855" s="167"/>
    </row>
    <row r="856" ht="14.25" customHeight="1">
      <c r="M856" s="178"/>
      <c r="N856" s="178"/>
      <c r="O856" s="178"/>
      <c r="X856" s="292"/>
      <c r="Y856" s="293"/>
      <c r="Z856" s="293"/>
      <c r="AA856" s="293"/>
      <c r="AB856" s="293"/>
      <c r="AC856" s="293"/>
      <c r="AD856" s="293"/>
      <c r="AE856" s="293"/>
      <c r="AF856" s="293"/>
      <c r="AG856" s="293"/>
      <c r="AH856" s="293"/>
      <c r="AI856" s="293"/>
      <c r="AJ856" s="293"/>
      <c r="AK856" s="293"/>
      <c r="AL856" s="293"/>
      <c r="AM856" s="293"/>
      <c r="AN856" s="293"/>
      <c r="AO856" s="730"/>
      <c r="AP856" s="293"/>
      <c r="AQ856" s="293"/>
      <c r="AR856" s="293"/>
      <c r="AS856" s="293"/>
      <c r="AT856" s="293"/>
      <c r="AU856" s="167"/>
      <c r="AV856" s="167"/>
      <c r="AW856" s="167"/>
      <c r="AX856" s="167"/>
      <c r="AY856" s="167"/>
      <c r="AZ856" s="167"/>
      <c r="BA856" s="167"/>
      <c r="BB856" s="167"/>
      <c r="BC856" s="167"/>
      <c r="BD856" s="167"/>
      <c r="BE856" s="167"/>
      <c r="BF856" s="167"/>
      <c r="BG856" s="167"/>
      <c r="BH856" s="167"/>
      <c r="BI856" s="167"/>
    </row>
    <row r="857" ht="14.25" customHeight="1">
      <c r="M857" s="178"/>
      <c r="N857" s="178"/>
      <c r="O857" s="178"/>
      <c r="X857" s="292"/>
      <c r="Y857" s="293"/>
      <c r="Z857" s="293"/>
      <c r="AA857" s="293"/>
      <c r="AB857" s="293"/>
      <c r="AC857" s="293"/>
      <c r="AD857" s="293"/>
      <c r="AE857" s="293"/>
      <c r="AF857" s="293"/>
      <c r="AG857" s="293"/>
      <c r="AH857" s="293"/>
      <c r="AI857" s="293"/>
      <c r="AJ857" s="293"/>
      <c r="AK857" s="293"/>
      <c r="AL857" s="293"/>
      <c r="AM857" s="293"/>
      <c r="AN857" s="293"/>
      <c r="AO857" s="730"/>
      <c r="AP857" s="293"/>
      <c r="AQ857" s="293"/>
      <c r="AR857" s="293"/>
      <c r="AS857" s="293"/>
      <c r="AT857" s="293"/>
      <c r="AU857" s="167"/>
      <c r="AV857" s="167"/>
      <c r="AW857" s="167"/>
      <c r="AX857" s="167"/>
      <c r="AY857" s="167"/>
      <c r="AZ857" s="167"/>
      <c r="BA857" s="167"/>
      <c r="BB857" s="167"/>
      <c r="BC857" s="167"/>
      <c r="BD857" s="167"/>
      <c r="BE857" s="167"/>
      <c r="BF857" s="167"/>
      <c r="BG857" s="167"/>
      <c r="BH857" s="167"/>
      <c r="BI857" s="167"/>
    </row>
    <row r="858" ht="14.25" customHeight="1">
      <c r="M858" s="178"/>
      <c r="N858" s="178"/>
      <c r="O858" s="178"/>
      <c r="X858" s="292"/>
      <c r="Y858" s="293"/>
      <c r="Z858" s="293"/>
      <c r="AA858" s="293"/>
      <c r="AB858" s="293"/>
      <c r="AC858" s="293"/>
      <c r="AD858" s="293"/>
      <c r="AE858" s="293"/>
      <c r="AF858" s="293"/>
      <c r="AG858" s="293"/>
      <c r="AH858" s="293"/>
      <c r="AI858" s="293"/>
      <c r="AJ858" s="293"/>
      <c r="AK858" s="293"/>
      <c r="AL858" s="293"/>
      <c r="AM858" s="293"/>
      <c r="AN858" s="293"/>
      <c r="AO858" s="730"/>
      <c r="AP858" s="293"/>
      <c r="AQ858" s="293"/>
      <c r="AR858" s="293"/>
      <c r="AS858" s="293"/>
      <c r="AT858" s="293"/>
      <c r="AU858" s="167"/>
      <c r="AV858" s="167"/>
      <c r="AW858" s="167"/>
      <c r="AX858" s="167"/>
      <c r="AY858" s="167"/>
      <c r="AZ858" s="167"/>
      <c r="BA858" s="167"/>
      <c r="BB858" s="167"/>
      <c r="BC858" s="167"/>
      <c r="BD858" s="167"/>
      <c r="BE858" s="167"/>
      <c r="BF858" s="167"/>
      <c r="BG858" s="167"/>
      <c r="BH858" s="167"/>
      <c r="BI858" s="167"/>
    </row>
    <row r="859" ht="14.25" customHeight="1">
      <c r="M859" s="178"/>
      <c r="N859" s="178"/>
      <c r="O859" s="178"/>
      <c r="X859" s="292"/>
      <c r="Y859" s="293"/>
      <c r="Z859" s="293"/>
      <c r="AA859" s="293"/>
      <c r="AB859" s="293"/>
      <c r="AC859" s="293"/>
      <c r="AD859" s="293"/>
      <c r="AE859" s="293"/>
      <c r="AF859" s="293"/>
      <c r="AG859" s="293"/>
      <c r="AH859" s="293"/>
      <c r="AI859" s="293"/>
      <c r="AJ859" s="293"/>
      <c r="AK859" s="293"/>
      <c r="AL859" s="293"/>
      <c r="AM859" s="293"/>
      <c r="AN859" s="293"/>
      <c r="AO859" s="730"/>
      <c r="AP859" s="293"/>
      <c r="AQ859" s="293"/>
      <c r="AR859" s="293"/>
      <c r="AS859" s="293"/>
      <c r="AT859" s="293"/>
      <c r="AU859" s="167"/>
      <c r="AV859" s="167"/>
      <c r="AW859" s="167"/>
      <c r="AX859" s="167"/>
      <c r="AY859" s="167"/>
      <c r="AZ859" s="167"/>
      <c r="BA859" s="167"/>
      <c r="BB859" s="167"/>
      <c r="BC859" s="167"/>
      <c r="BD859" s="167"/>
      <c r="BE859" s="167"/>
      <c r="BF859" s="167"/>
      <c r="BG859" s="167"/>
      <c r="BH859" s="167"/>
      <c r="BI859" s="167"/>
    </row>
    <row r="860" ht="14.25" customHeight="1">
      <c r="M860" s="178"/>
      <c r="N860" s="178"/>
      <c r="O860" s="178"/>
      <c r="X860" s="292"/>
      <c r="Y860" s="293"/>
      <c r="Z860" s="293"/>
      <c r="AA860" s="293"/>
      <c r="AB860" s="293"/>
      <c r="AC860" s="293"/>
      <c r="AD860" s="293"/>
      <c r="AE860" s="293"/>
      <c r="AF860" s="293"/>
      <c r="AG860" s="293"/>
      <c r="AH860" s="293"/>
      <c r="AI860" s="293"/>
      <c r="AJ860" s="293"/>
      <c r="AK860" s="293"/>
      <c r="AL860" s="293"/>
      <c r="AM860" s="293"/>
      <c r="AN860" s="293"/>
      <c r="AO860" s="730"/>
      <c r="AP860" s="293"/>
      <c r="AQ860" s="293"/>
      <c r="AR860" s="293"/>
      <c r="AS860" s="293"/>
      <c r="AT860" s="293"/>
      <c r="AU860" s="167"/>
      <c r="AV860" s="167"/>
      <c r="AW860" s="167"/>
      <c r="AX860" s="167"/>
      <c r="AY860" s="167"/>
      <c r="AZ860" s="167"/>
      <c r="BA860" s="167"/>
      <c r="BB860" s="167"/>
      <c r="BC860" s="167"/>
      <c r="BD860" s="167"/>
      <c r="BE860" s="167"/>
      <c r="BF860" s="167"/>
      <c r="BG860" s="167"/>
      <c r="BH860" s="167"/>
      <c r="BI860" s="167"/>
    </row>
    <row r="861" ht="14.25" customHeight="1">
      <c r="M861" s="178"/>
      <c r="N861" s="178"/>
      <c r="O861" s="178"/>
      <c r="X861" s="292"/>
      <c r="Y861" s="293"/>
      <c r="Z861" s="293"/>
      <c r="AA861" s="293"/>
      <c r="AB861" s="293"/>
      <c r="AC861" s="293"/>
      <c r="AD861" s="293"/>
      <c r="AE861" s="293"/>
      <c r="AF861" s="293"/>
      <c r="AG861" s="293"/>
      <c r="AH861" s="293"/>
      <c r="AI861" s="293"/>
      <c r="AJ861" s="293"/>
      <c r="AK861" s="293"/>
      <c r="AL861" s="293"/>
      <c r="AM861" s="293"/>
      <c r="AN861" s="293"/>
      <c r="AO861" s="730"/>
      <c r="AP861" s="293"/>
      <c r="AQ861" s="293"/>
      <c r="AR861" s="293"/>
      <c r="AS861" s="293"/>
      <c r="AT861" s="293"/>
      <c r="AU861" s="167"/>
      <c r="AV861" s="167"/>
      <c r="AW861" s="167"/>
      <c r="AX861" s="167"/>
      <c r="AY861" s="167"/>
      <c r="AZ861" s="167"/>
      <c r="BA861" s="167"/>
      <c r="BB861" s="167"/>
      <c r="BC861" s="167"/>
      <c r="BD861" s="167"/>
      <c r="BE861" s="167"/>
      <c r="BF861" s="167"/>
      <c r="BG861" s="167"/>
      <c r="BH861" s="167"/>
      <c r="BI861" s="167"/>
    </row>
    <row r="862" ht="14.25" customHeight="1">
      <c r="M862" s="178"/>
      <c r="N862" s="178"/>
      <c r="O862" s="178"/>
      <c r="X862" s="292"/>
      <c r="Y862" s="293"/>
      <c r="Z862" s="293"/>
      <c r="AA862" s="293"/>
      <c r="AB862" s="293"/>
      <c r="AC862" s="293"/>
      <c r="AD862" s="293"/>
      <c r="AE862" s="293"/>
      <c r="AF862" s="293"/>
      <c r="AG862" s="293"/>
      <c r="AH862" s="293"/>
      <c r="AI862" s="293"/>
      <c r="AJ862" s="293"/>
      <c r="AK862" s="293"/>
      <c r="AL862" s="293"/>
      <c r="AM862" s="293"/>
      <c r="AN862" s="293"/>
      <c r="AO862" s="730"/>
      <c r="AP862" s="293"/>
      <c r="AQ862" s="293"/>
      <c r="AR862" s="293"/>
      <c r="AS862" s="293"/>
      <c r="AT862" s="293"/>
      <c r="AU862" s="167"/>
      <c r="AV862" s="167"/>
      <c r="AW862" s="167"/>
      <c r="AX862" s="167"/>
      <c r="AY862" s="167"/>
      <c r="AZ862" s="167"/>
      <c r="BA862" s="167"/>
      <c r="BB862" s="167"/>
      <c r="BC862" s="167"/>
      <c r="BD862" s="167"/>
      <c r="BE862" s="167"/>
      <c r="BF862" s="167"/>
      <c r="BG862" s="167"/>
      <c r="BH862" s="167"/>
      <c r="BI862" s="167"/>
    </row>
    <row r="863" ht="14.25" customHeight="1">
      <c r="M863" s="178"/>
      <c r="N863" s="178"/>
      <c r="O863" s="178"/>
      <c r="X863" s="292"/>
      <c r="Y863" s="293"/>
      <c r="Z863" s="293"/>
      <c r="AA863" s="293"/>
      <c r="AB863" s="293"/>
      <c r="AC863" s="293"/>
      <c r="AD863" s="293"/>
      <c r="AE863" s="293"/>
      <c r="AF863" s="293"/>
      <c r="AG863" s="293"/>
      <c r="AH863" s="293"/>
      <c r="AI863" s="293"/>
      <c r="AJ863" s="293"/>
      <c r="AK863" s="293"/>
      <c r="AL863" s="293"/>
      <c r="AM863" s="293"/>
      <c r="AN863" s="293"/>
      <c r="AO863" s="730"/>
      <c r="AP863" s="293"/>
      <c r="AQ863" s="293"/>
      <c r="AR863" s="293"/>
      <c r="AS863" s="293"/>
      <c r="AT863" s="293"/>
      <c r="AU863" s="167"/>
      <c r="AV863" s="167"/>
      <c r="AW863" s="167"/>
      <c r="AX863" s="167"/>
      <c r="AY863" s="167"/>
      <c r="AZ863" s="167"/>
      <c r="BA863" s="167"/>
      <c r="BB863" s="167"/>
      <c r="BC863" s="167"/>
      <c r="BD863" s="167"/>
      <c r="BE863" s="167"/>
      <c r="BF863" s="167"/>
      <c r="BG863" s="167"/>
      <c r="BH863" s="167"/>
      <c r="BI863" s="167"/>
    </row>
    <row r="864" ht="14.25" customHeight="1">
      <c r="M864" s="178"/>
      <c r="N864" s="178"/>
      <c r="O864" s="178"/>
      <c r="X864" s="292"/>
      <c r="Y864" s="293"/>
      <c r="Z864" s="293"/>
      <c r="AA864" s="293"/>
      <c r="AB864" s="293"/>
      <c r="AC864" s="293"/>
      <c r="AD864" s="293"/>
      <c r="AE864" s="293"/>
      <c r="AF864" s="293"/>
      <c r="AG864" s="293"/>
      <c r="AH864" s="293"/>
      <c r="AI864" s="293"/>
      <c r="AJ864" s="293"/>
      <c r="AK864" s="293"/>
      <c r="AL864" s="293"/>
      <c r="AM864" s="293"/>
      <c r="AN864" s="293"/>
      <c r="AO864" s="730"/>
      <c r="AP864" s="293"/>
      <c r="AQ864" s="293"/>
      <c r="AR864" s="293"/>
      <c r="AS864" s="293"/>
      <c r="AT864" s="293"/>
      <c r="AU864" s="167"/>
      <c r="AV864" s="167"/>
      <c r="AW864" s="167"/>
      <c r="AX864" s="167"/>
      <c r="AY864" s="167"/>
      <c r="AZ864" s="167"/>
      <c r="BA864" s="167"/>
      <c r="BB864" s="167"/>
      <c r="BC864" s="167"/>
      <c r="BD864" s="167"/>
      <c r="BE864" s="167"/>
      <c r="BF864" s="167"/>
      <c r="BG864" s="167"/>
      <c r="BH864" s="167"/>
      <c r="BI864" s="167"/>
    </row>
    <row r="865" ht="14.25" customHeight="1">
      <c r="M865" s="178"/>
      <c r="N865" s="178"/>
      <c r="O865" s="178"/>
      <c r="X865" s="292"/>
      <c r="Y865" s="293"/>
      <c r="Z865" s="293"/>
      <c r="AA865" s="293"/>
      <c r="AB865" s="293"/>
      <c r="AC865" s="293"/>
      <c r="AD865" s="293"/>
      <c r="AE865" s="293"/>
      <c r="AF865" s="293"/>
      <c r="AG865" s="293"/>
      <c r="AH865" s="293"/>
      <c r="AI865" s="293"/>
      <c r="AJ865" s="293"/>
      <c r="AK865" s="293"/>
      <c r="AL865" s="293"/>
      <c r="AM865" s="293"/>
      <c r="AN865" s="293"/>
      <c r="AO865" s="730"/>
      <c r="AP865" s="293"/>
      <c r="AQ865" s="293"/>
      <c r="AR865" s="293"/>
      <c r="AS865" s="293"/>
      <c r="AT865" s="293"/>
      <c r="AU865" s="167"/>
      <c r="AV865" s="167"/>
      <c r="AW865" s="167"/>
      <c r="AX865" s="167"/>
      <c r="AY865" s="167"/>
      <c r="AZ865" s="167"/>
      <c r="BA865" s="167"/>
      <c r="BB865" s="167"/>
      <c r="BC865" s="167"/>
      <c r="BD865" s="167"/>
      <c r="BE865" s="167"/>
      <c r="BF865" s="167"/>
      <c r="BG865" s="167"/>
      <c r="BH865" s="167"/>
      <c r="BI865" s="167"/>
    </row>
    <row r="866" ht="14.25" customHeight="1">
      <c r="M866" s="178"/>
      <c r="N866" s="178"/>
      <c r="O866" s="178"/>
      <c r="X866" s="292"/>
      <c r="Y866" s="293"/>
      <c r="Z866" s="293"/>
      <c r="AA866" s="293"/>
      <c r="AB866" s="293"/>
      <c r="AC866" s="293"/>
      <c r="AD866" s="293"/>
      <c r="AE866" s="293"/>
      <c r="AF866" s="293"/>
      <c r="AG866" s="293"/>
      <c r="AH866" s="293"/>
      <c r="AI866" s="293"/>
      <c r="AJ866" s="293"/>
      <c r="AK866" s="293"/>
      <c r="AL866" s="293"/>
      <c r="AM866" s="293"/>
      <c r="AN866" s="293"/>
      <c r="AO866" s="730"/>
      <c r="AP866" s="293"/>
      <c r="AQ866" s="293"/>
      <c r="AR866" s="293"/>
      <c r="AS866" s="293"/>
      <c r="AT866" s="293"/>
      <c r="AU866" s="167"/>
      <c r="AV866" s="167"/>
      <c r="AW866" s="167"/>
      <c r="AX866" s="167"/>
      <c r="AY866" s="167"/>
      <c r="AZ866" s="167"/>
      <c r="BA866" s="167"/>
      <c r="BB866" s="167"/>
      <c r="BC866" s="167"/>
      <c r="BD866" s="167"/>
      <c r="BE866" s="167"/>
      <c r="BF866" s="167"/>
      <c r="BG866" s="167"/>
      <c r="BH866" s="167"/>
      <c r="BI866" s="167"/>
    </row>
    <row r="867" ht="14.25" customHeight="1">
      <c r="M867" s="178"/>
      <c r="N867" s="178"/>
      <c r="O867" s="178"/>
      <c r="X867" s="292"/>
      <c r="Y867" s="293"/>
      <c r="Z867" s="293"/>
      <c r="AA867" s="293"/>
      <c r="AB867" s="293"/>
      <c r="AC867" s="293"/>
      <c r="AD867" s="293"/>
      <c r="AE867" s="293"/>
      <c r="AF867" s="293"/>
      <c r="AG867" s="293"/>
      <c r="AH867" s="293"/>
      <c r="AI867" s="293"/>
      <c r="AJ867" s="293"/>
      <c r="AK867" s="293"/>
      <c r="AL867" s="293"/>
      <c r="AM867" s="293"/>
      <c r="AN867" s="293"/>
      <c r="AO867" s="730"/>
      <c r="AP867" s="293"/>
      <c r="AQ867" s="293"/>
      <c r="AR867" s="293"/>
      <c r="AS867" s="293"/>
      <c r="AT867" s="293"/>
      <c r="AU867" s="167"/>
      <c r="AV867" s="167"/>
      <c r="AW867" s="167"/>
      <c r="AX867" s="167"/>
      <c r="AY867" s="167"/>
      <c r="AZ867" s="167"/>
      <c r="BA867" s="167"/>
      <c r="BB867" s="167"/>
      <c r="BC867" s="167"/>
      <c r="BD867" s="167"/>
      <c r="BE867" s="167"/>
      <c r="BF867" s="167"/>
      <c r="BG867" s="167"/>
      <c r="BH867" s="167"/>
      <c r="BI867" s="167"/>
    </row>
    <row r="868" ht="14.25" customHeight="1">
      <c r="M868" s="178"/>
      <c r="N868" s="178"/>
      <c r="O868" s="178"/>
      <c r="X868" s="292"/>
      <c r="Y868" s="293"/>
      <c r="Z868" s="293"/>
      <c r="AA868" s="293"/>
      <c r="AB868" s="293"/>
      <c r="AC868" s="293"/>
      <c r="AD868" s="293"/>
      <c r="AE868" s="293"/>
      <c r="AF868" s="293"/>
      <c r="AG868" s="293"/>
      <c r="AH868" s="293"/>
      <c r="AI868" s="293"/>
      <c r="AJ868" s="293"/>
      <c r="AK868" s="293"/>
      <c r="AL868" s="293"/>
      <c r="AM868" s="293"/>
      <c r="AN868" s="293"/>
      <c r="AO868" s="730"/>
      <c r="AP868" s="293"/>
      <c r="AQ868" s="293"/>
      <c r="AR868" s="293"/>
      <c r="AS868" s="293"/>
      <c r="AT868" s="293"/>
      <c r="AU868" s="167"/>
      <c r="AV868" s="167"/>
      <c r="AW868" s="167"/>
      <c r="AX868" s="167"/>
      <c r="AY868" s="167"/>
      <c r="AZ868" s="167"/>
      <c r="BA868" s="167"/>
      <c r="BB868" s="167"/>
      <c r="BC868" s="167"/>
      <c r="BD868" s="167"/>
      <c r="BE868" s="167"/>
      <c r="BF868" s="167"/>
      <c r="BG868" s="167"/>
      <c r="BH868" s="167"/>
      <c r="BI868" s="167"/>
    </row>
    <row r="869" ht="14.25" customHeight="1">
      <c r="M869" s="178"/>
      <c r="N869" s="178"/>
      <c r="O869" s="178"/>
      <c r="X869" s="292"/>
      <c r="Y869" s="293"/>
      <c r="Z869" s="293"/>
      <c r="AA869" s="293"/>
      <c r="AB869" s="293"/>
      <c r="AC869" s="293"/>
      <c r="AD869" s="293"/>
      <c r="AE869" s="293"/>
      <c r="AF869" s="293"/>
      <c r="AG869" s="293"/>
      <c r="AH869" s="293"/>
      <c r="AI869" s="293"/>
      <c r="AJ869" s="293"/>
      <c r="AK869" s="293"/>
      <c r="AL869" s="293"/>
      <c r="AM869" s="293"/>
      <c r="AN869" s="293"/>
      <c r="AO869" s="730"/>
      <c r="AP869" s="293"/>
      <c r="AQ869" s="293"/>
      <c r="AR869" s="293"/>
      <c r="AS869" s="293"/>
      <c r="AT869" s="293"/>
      <c r="AU869" s="167"/>
      <c r="AV869" s="167"/>
      <c r="AW869" s="167"/>
      <c r="AX869" s="167"/>
      <c r="AY869" s="167"/>
      <c r="AZ869" s="167"/>
      <c r="BA869" s="167"/>
      <c r="BB869" s="167"/>
      <c r="BC869" s="167"/>
      <c r="BD869" s="167"/>
      <c r="BE869" s="167"/>
      <c r="BF869" s="167"/>
      <c r="BG869" s="167"/>
      <c r="BH869" s="167"/>
      <c r="BI869" s="167"/>
    </row>
    <row r="870" ht="14.25" customHeight="1">
      <c r="M870" s="178"/>
      <c r="N870" s="178"/>
      <c r="O870" s="178"/>
      <c r="X870" s="292"/>
      <c r="Y870" s="293"/>
      <c r="Z870" s="293"/>
      <c r="AA870" s="293"/>
      <c r="AB870" s="293"/>
      <c r="AC870" s="293"/>
      <c r="AD870" s="293"/>
      <c r="AE870" s="293"/>
      <c r="AF870" s="293"/>
      <c r="AG870" s="293"/>
      <c r="AH870" s="293"/>
      <c r="AI870" s="293"/>
      <c r="AJ870" s="293"/>
      <c r="AK870" s="293"/>
      <c r="AL870" s="293"/>
      <c r="AM870" s="293"/>
      <c r="AN870" s="293"/>
      <c r="AO870" s="730"/>
      <c r="AP870" s="293"/>
      <c r="AQ870" s="293"/>
      <c r="AR870" s="293"/>
      <c r="AS870" s="293"/>
      <c r="AT870" s="293"/>
      <c r="AU870" s="167"/>
      <c r="AV870" s="167"/>
      <c r="AW870" s="167"/>
      <c r="AX870" s="167"/>
      <c r="AY870" s="167"/>
      <c r="AZ870" s="167"/>
      <c r="BA870" s="167"/>
      <c r="BB870" s="167"/>
      <c r="BC870" s="167"/>
      <c r="BD870" s="167"/>
      <c r="BE870" s="167"/>
      <c r="BF870" s="167"/>
      <c r="BG870" s="167"/>
      <c r="BH870" s="167"/>
      <c r="BI870" s="167"/>
    </row>
    <row r="871" ht="14.25" customHeight="1">
      <c r="M871" s="178"/>
      <c r="N871" s="178"/>
      <c r="O871" s="178"/>
      <c r="X871" s="292"/>
      <c r="Y871" s="293"/>
      <c r="Z871" s="293"/>
      <c r="AA871" s="293"/>
      <c r="AB871" s="293"/>
      <c r="AC871" s="293"/>
      <c r="AD871" s="293"/>
      <c r="AE871" s="293"/>
      <c r="AF871" s="293"/>
      <c r="AG871" s="293"/>
      <c r="AH871" s="293"/>
      <c r="AI871" s="293"/>
      <c r="AJ871" s="293"/>
      <c r="AK871" s="293"/>
      <c r="AL871" s="293"/>
      <c r="AM871" s="293"/>
      <c r="AN871" s="293"/>
      <c r="AO871" s="730"/>
      <c r="AP871" s="293"/>
      <c r="AQ871" s="293"/>
      <c r="AR871" s="293"/>
      <c r="AS871" s="293"/>
      <c r="AT871" s="293"/>
      <c r="AU871" s="167"/>
      <c r="AV871" s="167"/>
      <c r="AW871" s="167"/>
      <c r="AX871" s="167"/>
      <c r="AY871" s="167"/>
      <c r="AZ871" s="167"/>
      <c r="BA871" s="167"/>
      <c r="BB871" s="167"/>
      <c r="BC871" s="167"/>
      <c r="BD871" s="167"/>
      <c r="BE871" s="167"/>
      <c r="BF871" s="167"/>
      <c r="BG871" s="167"/>
      <c r="BH871" s="167"/>
      <c r="BI871" s="167"/>
    </row>
    <row r="872" ht="14.25" customHeight="1">
      <c r="M872" s="178"/>
      <c r="N872" s="178"/>
      <c r="O872" s="178"/>
      <c r="X872" s="292"/>
      <c r="Y872" s="293"/>
      <c r="Z872" s="293"/>
      <c r="AA872" s="293"/>
      <c r="AB872" s="293"/>
      <c r="AC872" s="293"/>
      <c r="AD872" s="293"/>
      <c r="AE872" s="293"/>
      <c r="AF872" s="293"/>
      <c r="AG872" s="293"/>
      <c r="AH872" s="293"/>
      <c r="AI872" s="293"/>
      <c r="AJ872" s="293"/>
      <c r="AK872" s="293"/>
      <c r="AL872" s="293"/>
      <c r="AM872" s="293"/>
      <c r="AN872" s="293"/>
      <c r="AO872" s="730"/>
      <c r="AP872" s="293"/>
      <c r="AQ872" s="293"/>
      <c r="AR872" s="293"/>
      <c r="AS872" s="293"/>
      <c r="AT872" s="293"/>
      <c r="AU872" s="167"/>
      <c r="AV872" s="167"/>
      <c r="AW872" s="167"/>
      <c r="AX872" s="167"/>
      <c r="AY872" s="167"/>
      <c r="AZ872" s="167"/>
      <c r="BA872" s="167"/>
      <c r="BB872" s="167"/>
      <c r="BC872" s="167"/>
      <c r="BD872" s="167"/>
      <c r="BE872" s="167"/>
      <c r="BF872" s="167"/>
      <c r="BG872" s="167"/>
      <c r="BH872" s="167"/>
      <c r="BI872" s="167"/>
    </row>
    <row r="873" ht="14.25" customHeight="1">
      <c r="M873" s="178"/>
      <c r="N873" s="178"/>
      <c r="O873" s="178"/>
      <c r="X873" s="292"/>
      <c r="Y873" s="293"/>
      <c r="Z873" s="293"/>
      <c r="AA873" s="293"/>
      <c r="AB873" s="293"/>
      <c r="AC873" s="293"/>
      <c r="AD873" s="293"/>
      <c r="AE873" s="293"/>
      <c r="AF873" s="293"/>
      <c r="AG873" s="293"/>
      <c r="AH873" s="293"/>
      <c r="AI873" s="293"/>
      <c r="AJ873" s="293"/>
      <c r="AK873" s="293"/>
      <c r="AL873" s="293"/>
      <c r="AM873" s="293"/>
      <c r="AN873" s="293"/>
      <c r="AO873" s="730"/>
      <c r="AP873" s="293"/>
      <c r="AQ873" s="293"/>
      <c r="AR873" s="293"/>
      <c r="AS873" s="293"/>
      <c r="AT873" s="293"/>
      <c r="AU873" s="167"/>
      <c r="AV873" s="167"/>
      <c r="AW873" s="167"/>
      <c r="AX873" s="167"/>
      <c r="AY873" s="167"/>
      <c r="AZ873" s="167"/>
      <c r="BA873" s="167"/>
      <c r="BB873" s="167"/>
      <c r="BC873" s="167"/>
      <c r="BD873" s="167"/>
      <c r="BE873" s="167"/>
      <c r="BF873" s="167"/>
      <c r="BG873" s="167"/>
      <c r="BH873" s="167"/>
      <c r="BI873" s="167"/>
    </row>
    <row r="874" ht="14.25" customHeight="1">
      <c r="M874" s="178"/>
      <c r="N874" s="178"/>
      <c r="O874" s="178"/>
      <c r="X874" s="292"/>
      <c r="Y874" s="293"/>
      <c r="Z874" s="293"/>
      <c r="AA874" s="293"/>
      <c r="AB874" s="293"/>
      <c r="AC874" s="293"/>
      <c r="AD874" s="293"/>
      <c r="AE874" s="293"/>
      <c r="AF874" s="293"/>
      <c r="AG874" s="293"/>
      <c r="AH874" s="293"/>
      <c r="AI874" s="293"/>
      <c r="AJ874" s="293"/>
      <c r="AK874" s="293"/>
      <c r="AL874" s="293"/>
      <c r="AM874" s="293"/>
      <c r="AN874" s="293"/>
      <c r="AO874" s="730"/>
      <c r="AP874" s="293"/>
      <c r="AQ874" s="293"/>
      <c r="AR874" s="293"/>
      <c r="AS874" s="293"/>
      <c r="AT874" s="293"/>
      <c r="AU874" s="167"/>
      <c r="AV874" s="167"/>
      <c r="AW874" s="167"/>
      <c r="AX874" s="167"/>
      <c r="AY874" s="167"/>
      <c r="AZ874" s="167"/>
      <c r="BA874" s="167"/>
      <c r="BB874" s="167"/>
      <c r="BC874" s="167"/>
      <c r="BD874" s="167"/>
      <c r="BE874" s="167"/>
      <c r="BF874" s="167"/>
      <c r="BG874" s="167"/>
      <c r="BH874" s="167"/>
      <c r="BI874" s="167"/>
    </row>
    <row r="875" ht="14.25" customHeight="1">
      <c r="M875" s="178"/>
      <c r="N875" s="178"/>
      <c r="O875" s="178"/>
      <c r="X875" s="292"/>
      <c r="Y875" s="293"/>
      <c r="Z875" s="293"/>
      <c r="AA875" s="293"/>
      <c r="AB875" s="293"/>
      <c r="AC875" s="293"/>
      <c r="AD875" s="293"/>
      <c r="AE875" s="293"/>
      <c r="AF875" s="293"/>
      <c r="AG875" s="293"/>
      <c r="AH875" s="293"/>
      <c r="AI875" s="293"/>
      <c r="AJ875" s="293"/>
      <c r="AK875" s="293"/>
      <c r="AL875" s="293"/>
      <c r="AM875" s="293"/>
      <c r="AN875" s="293"/>
      <c r="AO875" s="730"/>
      <c r="AP875" s="293"/>
      <c r="AQ875" s="293"/>
      <c r="AR875" s="293"/>
      <c r="AS875" s="293"/>
      <c r="AT875" s="293"/>
      <c r="AU875" s="167"/>
      <c r="AV875" s="167"/>
      <c r="AW875" s="167"/>
      <c r="AX875" s="167"/>
      <c r="AY875" s="167"/>
      <c r="AZ875" s="167"/>
      <c r="BA875" s="167"/>
      <c r="BB875" s="167"/>
      <c r="BC875" s="167"/>
      <c r="BD875" s="167"/>
      <c r="BE875" s="167"/>
      <c r="BF875" s="167"/>
      <c r="BG875" s="167"/>
      <c r="BH875" s="167"/>
      <c r="BI875" s="167"/>
    </row>
    <row r="876" ht="14.25" customHeight="1">
      <c r="M876" s="178"/>
      <c r="N876" s="178"/>
      <c r="O876" s="178"/>
      <c r="X876" s="292"/>
      <c r="Y876" s="293"/>
      <c r="Z876" s="293"/>
      <c r="AA876" s="293"/>
      <c r="AB876" s="293"/>
      <c r="AC876" s="293"/>
      <c r="AD876" s="293"/>
      <c r="AE876" s="293"/>
      <c r="AF876" s="293"/>
      <c r="AG876" s="293"/>
      <c r="AH876" s="293"/>
      <c r="AI876" s="293"/>
      <c r="AJ876" s="293"/>
      <c r="AK876" s="293"/>
      <c r="AL876" s="293"/>
      <c r="AM876" s="293"/>
      <c r="AN876" s="293"/>
      <c r="AO876" s="730"/>
      <c r="AP876" s="293"/>
      <c r="AQ876" s="293"/>
      <c r="AR876" s="293"/>
      <c r="AS876" s="293"/>
      <c r="AT876" s="293"/>
      <c r="AU876" s="167"/>
      <c r="AV876" s="167"/>
      <c r="AW876" s="167"/>
      <c r="AX876" s="167"/>
      <c r="AY876" s="167"/>
      <c r="AZ876" s="167"/>
      <c r="BA876" s="167"/>
      <c r="BB876" s="167"/>
      <c r="BC876" s="167"/>
      <c r="BD876" s="167"/>
      <c r="BE876" s="167"/>
      <c r="BF876" s="167"/>
      <c r="BG876" s="167"/>
      <c r="BH876" s="167"/>
      <c r="BI876" s="167"/>
    </row>
    <row r="877" ht="14.25" customHeight="1">
      <c r="M877" s="178"/>
      <c r="N877" s="178"/>
      <c r="O877" s="178"/>
      <c r="X877" s="292"/>
      <c r="Y877" s="293"/>
      <c r="Z877" s="293"/>
      <c r="AA877" s="293"/>
      <c r="AB877" s="293"/>
      <c r="AC877" s="293"/>
      <c r="AD877" s="293"/>
      <c r="AE877" s="293"/>
      <c r="AF877" s="293"/>
      <c r="AG877" s="293"/>
      <c r="AH877" s="293"/>
      <c r="AI877" s="293"/>
      <c r="AJ877" s="293"/>
      <c r="AK877" s="293"/>
      <c r="AL877" s="293"/>
      <c r="AM877" s="293"/>
      <c r="AN877" s="293"/>
      <c r="AO877" s="730"/>
      <c r="AP877" s="293"/>
      <c r="AQ877" s="293"/>
      <c r="AR877" s="293"/>
      <c r="AS877" s="293"/>
      <c r="AT877" s="293"/>
      <c r="AU877" s="167"/>
      <c r="AV877" s="167"/>
      <c r="AW877" s="167"/>
      <c r="AX877" s="167"/>
      <c r="AY877" s="167"/>
      <c r="AZ877" s="167"/>
      <c r="BA877" s="167"/>
      <c r="BB877" s="167"/>
      <c r="BC877" s="167"/>
      <c r="BD877" s="167"/>
      <c r="BE877" s="167"/>
      <c r="BF877" s="167"/>
      <c r="BG877" s="167"/>
      <c r="BH877" s="167"/>
      <c r="BI877" s="167"/>
    </row>
    <row r="878" ht="14.25" customHeight="1">
      <c r="M878" s="178"/>
      <c r="N878" s="178"/>
      <c r="O878" s="178"/>
      <c r="X878" s="292"/>
      <c r="Y878" s="293"/>
      <c r="Z878" s="293"/>
      <c r="AA878" s="293"/>
      <c r="AB878" s="293"/>
      <c r="AC878" s="293"/>
      <c r="AD878" s="293"/>
      <c r="AE878" s="293"/>
      <c r="AF878" s="293"/>
      <c r="AG878" s="293"/>
      <c r="AH878" s="293"/>
      <c r="AI878" s="293"/>
      <c r="AJ878" s="293"/>
      <c r="AK878" s="293"/>
      <c r="AL878" s="293"/>
      <c r="AM878" s="293"/>
      <c r="AN878" s="293"/>
      <c r="AO878" s="730"/>
      <c r="AP878" s="293"/>
      <c r="AQ878" s="293"/>
      <c r="AR878" s="293"/>
      <c r="AS878" s="293"/>
      <c r="AT878" s="293"/>
      <c r="AU878" s="167"/>
      <c r="AV878" s="167"/>
      <c r="AW878" s="167"/>
      <c r="AX878" s="167"/>
      <c r="AY878" s="167"/>
      <c r="AZ878" s="167"/>
      <c r="BA878" s="167"/>
      <c r="BB878" s="167"/>
      <c r="BC878" s="167"/>
      <c r="BD878" s="167"/>
      <c r="BE878" s="167"/>
      <c r="BF878" s="167"/>
      <c r="BG878" s="167"/>
      <c r="BH878" s="167"/>
      <c r="BI878" s="167"/>
    </row>
    <row r="879" ht="14.25" customHeight="1">
      <c r="M879" s="178"/>
      <c r="N879" s="178"/>
      <c r="O879" s="178"/>
      <c r="X879" s="292"/>
      <c r="Y879" s="293"/>
      <c r="Z879" s="293"/>
      <c r="AA879" s="293"/>
      <c r="AB879" s="293"/>
      <c r="AC879" s="293"/>
      <c r="AD879" s="293"/>
      <c r="AE879" s="293"/>
      <c r="AF879" s="293"/>
      <c r="AG879" s="293"/>
      <c r="AH879" s="293"/>
      <c r="AI879" s="293"/>
      <c r="AJ879" s="293"/>
      <c r="AK879" s="293"/>
      <c r="AL879" s="293"/>
      <c r="AM879" s="293"/>
      <c r="AN879" s="293"/>
      <c r="AO879" s="730"/>
      <c r="AP879" s="293"/>
      <c r="AQ879" s="293"/>
      <c r="AR879" s="293"/>
      <c r="AS879" s="293"/>
      <c r="AT879" s="293"/>
      <c r="AU879" s="167"/>
      <c r="AV879" s="167"/>
      <c r="AW879" s="167"/>
      <c r="AX879" s="167"/>
      <c r="AY879" s="167"/>
      <c r="AZ879" s="167"/>
      <c r="BA879" s="167"/>
      <c r="BB879" s="167"/>
      <c r="BC879" s="167"/>
      <c r="BD879" s="167"/>
      <c r="BE879" s="167"/>
      <c r="BF879" s="167"/>
      <c r="BG879" s="167"/>
      <c r="BH879" s="167"/>
      <c r="BI879" s="167"/>
    </row>
    <row r="880" ht="14.25" customHeight="1">
      <c r="M880" s="178"/>
      <c r="N880" s="178"/>
      <c r="O880" s="178"/>
      <c r="X880" s="292"/>
      <c r="Y880" s="293"/>
      <c r="Z880" s="293"/>
      <c r="AA880" s="293"/>
      <c r="AB880" s="293"/>
      <c r="AC880" s="293"/>
      <c r="AD880" s="293"/>
      <c r="AE880" s="293"/>
      <c r="AF880" s="293"/>
      <c r="AG880" s="293"/>
      <c r="AH880" s="293"/>
      <c r="AI880" s="293"/>
      <c r="AJ880" s="293"/>
      <c r="AK880" s="293"/>
      <c r="AL880" s="293"/>
      <c r="AM880" s="293"/>
      <c r="AN880" s="293"/>
      <c r="AO880" s="730"/>
      <c r="AP880" s="293"/>
      <c r="AQ880" s="293"/>
      <c r="AR880" s="293"/>
      <c r="AS880" s="293"/>
      <c r="AT880" s="293"/>
      <c r="AU880" s="167"/>
      <c r="AV880" s="167"/>
      <c r="AW880" s="167"/>
      <c r="AX880" s="167"/>
      <c r="AY880" s="167"/>
      <c r="AZ880" s="167"/>
      <c r="BA880" s="167"/>
      <c r="BB880" s="167"/>
      <c r="BC880" s="167"/>
      <c r="BD880" s="167"/>
      <c r="BE880" s="167"/>
      <c r="BF880" s="167"/>
      <c r="BG880" s="167"/>
      <c r="BH880" s="167"/>
      <c r="BI880" s="167"/>
    </row>
    <row r="881" ht="14.25" customHeight="1">
      <c r="M881" s="178"/>
      <c r="N881" s="178"/>
      <c r="O881" s="178"/>
      <c r="X881" s="292"/>
      <c r="Y881" s="293"/>
      <c r="Z881" s="293"/>
      <c r="AA881" s="293"/>
      <c r="AB881" s="293"/>
      <c r="AC881" s="293"/>
      <c r="AD881" s="293"/>
      <c r="AE881" s="293"/>
      <c r="AF881" s="293"/>
      <c r="AG881" s="293"/>
      <c r="AH881" s="293"/>
      <c r="AI881" s="293"/>
      <c r="AJ881" s="293"/>
      <c r="AK881" s="293"/>
      <c r="AL881" s="293"/>
      <c r="AM881" s="293"/>
      <c r="AN881" s="293"/>
      <c r="AO881" s="730"/>
      <c r="AP881" s="293"/>
      <c r="AQ881" s="293"/>
      <c r="AR881" s="293"/>
      <c r="AS881" s="293"/>
      <c r="AT881" s="293"/>
      <c r="AU881" s="167"/>
      <c r="AV881" s="167"/>
      <c r="AW881" s="167"/>
      <c r="AX881" s="167"/>
      <c r="AY881" s="167"/>
      <c r="AZ881" s="167"/>
      <c r="BA881" s="167"/>
      <c r="BB881" s="167"/>
      <c r="BC881" s="167"/>
      <c r="BD881" s="167"/>
      <c r="BE881" s="167"/>
      <c r="BF881" s="167"/>
      <c r="BG881" s="167"/>
      <c r="BH881" s="167"/>
      <c r="BI881" s="167"/>
    </row>
    <row r="882" ht="14.25" customHeight="1">
      <c r="M882" s="178"/>
      <c r="N882" s="178"/>
      <c r="O882" s="178"/>
      <c r="X882" s="292"/>
      <c r="Y882" s="293"/>
      <c r="Z882" s="293"/>
      <c r="AA882" s="293"/>
      <c r="AB882" s="293"/>
      <c r="AC882" s="293"/>
      <c r="AD882" s="293"/>
      <c r="AE882" s="293"/>
      <c r="AF882" s="293"/>
      <c r="AG882" s="293"/>
      <c r="AH882" s="293"/>
      <c r="AI882" s="293"/>
      <c r="AJ882" s="293"/>
      <c r="AK882" s="293"/>
      <c r="AL882" s="293"/>
      <c r="AM882" s="293"/>
      <c r="AN882" s="293"/>
      <c r="AO882" s="730"/>
      <c r="AP882" s="293"/>
      <c r="AQ882" s="293"/>
      <c r="AR882" s="293"/>
      <c r="AS882" s="293"/>
      <c r="AT882" s="293"/>
      <c r="AU882" s="167"/>
      <c r="AV882" s="167"/>
      <c r="AW882" s="167"/>
      <c r="AX882" s="167"/>
      <c r="AY882" s="167"/>
      <c r="AZ882" s="167"/>
      <c r="BA882" s="167"/>
      <c r="BB882" s="167"/>
      <c r="BC882" s="167"/>
      <c r="BD882" s="167"/>
      <c r="BE882" s="167"/>
      <c r="BF882" s="167"/>
      <c r="BG882" s="167"/>
      <c r="BH882" s="167"/>
      <c r="BI882" s="167"/>
    </row>
    <row r="883" ht="14.25" customHeight="1">
      <c r="M883" s="178"/>
      <c r="N883" s="178"/>
      <c r="O883" s="178"/>
      <c r="X883" s="292"/>
      <c r="Y883" s="293"/>
      <c r="Z883" s="293"/>
      <c r="AA883" s="293"/>
      <c r="AB883" s="293"/>
      <c r="AC883" s="293"/>
      <c r="AD883" s="293"/>
      <c r="AE883" s="293"/>
      <c r="AF883" s="293"/>
      <c r="AG883" s="293"/>
      <c r="AH883" s="293"/>
      <c r="AI883" s="293"/>
      <c r="AJ883" s="293"/>
      <c r="AK883" s="293"/>
      <c r="AL883" s="293"/>
      <c r="AM883" s="293"/>
      <c r="AN883" s="293"/>
      <c r="AO883" s="730"/>
      <c r="AP883" s="293"/>
      <c r="AQ883" s="293"/>
      <c r="AR883" s="293"/>
      <c r="AS883" s="293"/>
      <c r="AT883" s="293"/>
      <c r="AU883" s="167"/>
      <c r="AV883" s="167"/>
      <c r="AW883" s="167"/>
      <c r="AX883" s="167"/>
      <c r="AY883" s="167"/>
      <c r="AZ883" s="167"/>
      <c r="BA883" s="167"/>
      <c r="BB883" s="167"/>
      <c r="BC883" s="167"/>
      <c r="BD883" s="167"/>
      <c r="BE883" s="167"/>
      <c r="BF883" s="167"/>
      <c r="BG883" s="167"/>
      <c r="BH883" s="167"/>
      <c r="BI883" s="167"/>
    </row>
    <row r="884" ht="14.25" customHeight="1">
      <c r="M884" s="178"/>
      <c r="N884" s="178"/>
      <c r="O884" s="178"/>
      <c r="X884" s="292"/>
      <c r="Y884" s="293"/>
      <c r="Z884" s="293"/>
      <c r="AA884" s="293"/>
      <c r="AB884" s="293"/>
      <c r="AC884" s="293"/>
      <c r="AD884" s="293"/>
      <c r="AE884" s="293"/>
      <c r="AF884" s="293"/>
      <c r="AG884" s="293"/>
      <c r="AH884" s="293"/>
      <c r="AI884" s="293"/>
      <c r="AJ884" s="293"/>
      <c r="AK884" s="293"/>
      <c r="AL884" s="293"/>
      <c r="AM884" s="293"/>
      <c r="AN884" s="293"/>
      <c r="AO884" s="730"/>
      <c r="AP884" s="293"/>
      <c r="AQ884" s="293"/>
      <c r="AR884" s="293"/>
      <c r="AS884" s="293"/>
      <c r="AT884" s="293"/>
      <c r="AU884" s="167"/>
      <c r="AV884" s="167"/>
      <c r="AW884" s="167"/>
      <c r="AX884" s="167"/>
      <c r="AY884" s="167"/>
      <c r="AZ884" s="167"/>
      <c r="BA884" s="167"/>
      <c r="BB884" s="167"/>
      <c r="BC884" s="167"/>
      <c r="BD884" s="167"/>
      <c r="BE884" s="167"/>
      <c r="BF884" s="167"/>
      <c r="BG884" s="167"/>
      <c r="BH884" s="167"/>
      <c r="BI884" s="167"/>
    </row>
    <row r="885" ht="14.25" customHeight="1">
      <c r="M885" s="178"/>
      <c r="N885" s="178"/>
      <c r="O885" s="178"/>
      <c r="X885" s="292"/>
      <c r="Y885" s="293"/>
      <c r="Z885" s="293"/>
      <c r="AA885" s="293"/>
      <c r="AB885" s="293"/>
      <c r="AC885" s="293"/>
      <c r="AD885" s="293"/>
      <c r="AE885" s="293"/>
      <c r="AF885" s="293"/>
      <c r="AG885" s="293"/>
      <c r="AH885" s="293"/>
      <c r="AI885" s="293"/>
      <c r="AJ885" s="293"/>
      <c r="AK885" s="293"/>
      <c r="AL885" s="293"/>
      <c r="AM885" s="293"/>
      <c r="AN885" s="293"/>
      <c r="AO885" s="730"/>
      <c r="AP885" s="293"/>
      <c r="AQ885" s="293"/>
      <c r="AR885" s="293"/>
      <c r="AS885" s="293"/>
      <c r="AT885" s="293"/>
      <c r="AU885" s="167"/>
      <c r="AV885" s="167"/>
      <c r="AW885" s="167"/>
      <c r="AX885" s="167"/>
      <c r="AY885" s="167"/>
      <c r="AZ885" s="167"/>
      <c r="BA885" s="167"/>
      <c r="BB885" s="167"/>
      <c r="BC885" s="167"/>
      <c r="BD885" s="167"/>
      <c r="BE885" s="167"/>
      <c r="BF885" s="167"/>
      <c r="BG885" s="167"/>
      <c r="BH885" s="167"/>
      <c r="BI885" s="167"/>
    </row>
    <row r="886" ht="14.25" customHeight="1">
      <c r="M886" s="178"/>
      <c r="N886" s="178"/>
      <c r="O886" s="178"/>
      <c r="X886" s="292"/>
      <c r="Y886" s="293"/>
      <c r="Z886" s="293"/>
      <c r="AA886" s="293"/>
      <c r="AB886" s="293"/>
      <c r="AC886" s="293"/>
      <c r="AD886" s="293"/>
      <c r="AE886" s="293"/>
      <c r="AF886" s="293"/>
      <c r="AG886" s="293"/>
      <c r="AH886" s="293"/>
      <c r="AI886" s="293"/>
      <c r="AJ886" s="293"/>
      <c r="AK886" s="293"/>
      <c r="AL886" s="293"/>
      <c r="AM886" s="293"/>
      <c r="AN886" s="293"/>
      <c r="AO886" s="730"/>
      <c r="AP886" s="293"/>
      <c r="AQ886" s="293"/>
      <c r="AR886" s="293"/>
      <c r="AS886" s="293"/>
      <c r="AT886" s="293"/>
      <c r="AU886" s="167"/>
      <c r="AV886" s="167"/>
      <c r="AW886" s="167"/>
      <c r="AX886" s="167"/>
      <c r="AY886" s="167"/>
      <c r="AZ886" s="167"/>
      <c r="BA886" s="167"/>
      <c r="BB886" s="167"/>
      <c r="BC886" s="167"/>
      <c r="BD886" s="167"/>
      <c r="BE886" s="167"/>
      <c r="BF886" s="167"/>
      <c r="BG886" s="167"/>
      <c r="BH886" s="167"/>
      <c r="BI886" s="167"/>
    </row>
    <row r="887" ht="14.25" customHeight="1">
      <c r="M887" s="178"/>
      <c r="N887" s="178"/>
      <c r="O887" s="178"/>
      <c r="X887" s="292"/>
      <c r="Y887" s="293"/>
      <c r="Z887" s="293"/>
      <c r="AA887" s="293"/>
      <c r="AB887" s="293"/>
      <c r="AC887" s="293"/>
      <c r="AD887" s="293"/>
      <c r="AE887" s="293"/>
      <c r="AF887" s="293"/>
      <c r="AG887" s="293"/>
      <c r="AH887" s="293"/>
      <c r="AI887" s="293"/>
      <c r="AJ887" s="293"/>
      <c r="AK887" s="293"/>
      <c r="AL887" s="293"/>
      <c r="AM887" s="293"/>
      <c r="AN887" s="293"/>
      <c r="AO887" s="730"/>
      <c r="AP887" s="293"/>
      <c r="AQ887" s="293"/>
      <c r="AR887" s="293"/>
      <c r="AS887" s="293"/>
      <c r="AT887" s="293"/>
      <c r="AU887" s="167"/>
      <c r="AV887" s="167"/>
      <c r="AW887" s="167"/>
      <c r="AX887" s="167"/>
      <c r="AY887" s="167"/>
      <c r="AZ887" s="167"/>
      <c r="BA887" s="167"/>
      <c r="BB887" s="167"/>
      <c r="BC887" s="167"/>
      <c r="BD887" s="167"/>
      <c r="BE887" s="167"/>
      <c r="BF887" s="167"/>
      <c r="BG887" s="167"/>
      <c r="BH887" s="167"/>
      <c r="BI887" s="167"/>
    </row>
    <row r="888" ht="14.25" customHeight="1">
      <c r="M888" s="178"/>
      <c r="N888" s="178"/>
      <c r="O888" s="178"/>
      <c r="X888" s="292"/>
      <c r="Y888" s="293"/>
      <c r="Z888" s="293"/>
      <c r="AA888" s="293"/>
      <c r="AB888" s="293"/>
      <c r="AC888" s="293"/>
      <c r="AD888" s="293"/>
      <c r="AE888" s="293"/>
      <c r="AF888" s="293"/>
      <c r="AG888" s="293"/>
      <c r="AH888" s="293"/>
      <c r="AI888" s="293"/>
      <c r="AJ888" s="293"/>
      <c r="AK888" s="293"/>
      <c r="AL888" s="293"/>
      <c r="AM888" s="293"/>
      <c r="AN888" s="293"/>
      <c r="AO888" s="730"/>
      <c r="AP888" s="293"/>
      <c r="AQ888" s="293"/>
      <c r="AR888" s="293"/>
      <c r="AS888" s="293"/>
      <c r="AT888" s="293"/>
      <c r="AU888" s="167"/>
      <c r="AV888" s="167"/>
      <c r="AW888" s="167"/>
      <c r="AX888" s="167"/>
      <c r="AY888" s="167"/>
      <c r="AZ888" s="167"/>
      <c r="BA888" s="167"/>
      <c r="BB888" s="167"/>
      <c r="BC888" s="167"/>
      <c r="BD888" s="167"/>
      <c r="BE888" s="167"/>
      <c r="BF888" s="167"/>
      <c r="BG888" s="167"/>
      <c r="BH888" s="167"/>
      <c r="BI888" s="167"/>
    </row>
    <row r="889" ht="14.25" customHeight="1">
      <c r="M889" s="178"/>
      <c r="N889" s="178"/>
      <c r="O889" s="178"/>
      <c r="X889" s="292"/>
      <c r="Y889" s="293"/>
      <c r="Z889" s="293"/>
      <c r="AA889" s="293"/>
      <c r="AB889" s="293"/>
      <c r="AC889" s="293"/>
      <c r="AD889" s="293"/>
      <c r="AE889" s="293"/>
      <c r="AF889" s="293"/>
      <c r="AG889" s="293"/>
      <c r="AH889" s="293"/>
      <c r="AI889" s="293"/>
      <c r="AJ889" s="293"/>
      <c r="AK889" s="293"/>
      <c r="AL889" s="293"/>
      <c r="AM889" s="293"/>
      <c r="AN889" s="293"/>
      <c r="AO889" s="730"/>
      <c r="AP889" s="293"/>
      <c r="AQ889" s="293"/>
      <c r="AR889" s="293"/>
      <c r="AS889" s="293"/>
      <c r="AT889" s="293"/>
      <c r="AU889" s="167"/>
      <c r="AV889" s="167"/>
      <c r="AW889" s="167"/>
      <c r="AX889" s="167"/>
      <c r="AY889" s="167"/>
      <c r="AZ889" s="167"/>
      <c r="BA889" s="167"/>
      <c r="BB889" s="167"/>
      <c r="BC889" s="167"/>
      <c r="BD889" s="167"/>
      <c r="BE889" s="167"/>
      <c r="BF889" s="167"/>
      <c r="BG889" s="167"/>
      <c r="BH889" s="167"/>
      <c r="BI889" s="167"/>
    </row>
    <row r="890" ht="14.25" customHeight="1">
      <c r="M890" s="178"/>
      <c r="N890" s="178"/>
      <c r="O890" s="178"/>
      <c r="X890" s="292"/>
      <c r="Y890" s="293"/>
      <c r="Z890" s="293"/>
      <c r="AA890" s="293"/>
      <c r="AB890" s="293"/>
      <c r="AC890" s="293"/>
      <c r="AD890" s="293"/>
      <c r="AE890" s="293"/>
      <c r="AF890" s="293"/>
      <c r="AG890" s="293"/>
      <c r="AH890" s="293"/>
      <c r="AI890" s="293"/>
      <c r="AJ890" s="293"/>
      <c r="AK890" s="293"/>
      <c r="AL890" s="293"/>
      <c r="AM890" s="293"/>
      <c r="AN890" s="293"/>
      <c r="AO890" s="730"/>
      <c r="AP890" s="293"/>
      <c r="AQ890" s="293"/>
      <c r="AR890" s="293"/>
      <c r="AS890" s="293"/>
      <c r="AT890" s="293"/>
      <c r="AU890" s="167"/>
      <c r="AV890" s="167"/>
      <c r="AW890" s="167"/>
      <c r="AX890" s="167"/>
      <c r="AY890" s="167"/>
      <c r="AZ890" s="167"/>
      <c r="BA890" s="167"/>
      <c r="BB890" s="167"/>
      <c r="BC890" s="167"/>
      <c r="BD890" s="167"/>
      <c r="BE890" s="167"/>
      <c r="BF890" s="167"/>
      <c r="BG890" s="167"/>
      <c r="BH890" s="167"/>
      <c r="BI890" s="167"/>
    </row>
    <row r="891" ht="14.25" customHeight="1">
      <c r="M891" s="178"/>
      <c r="N891" s="178"/>
      <c r="O891" s="178"/>
      <c r="X891" s="292"/>
      <c r="Y891" s="293"/>
      <c r="Z891" s="293"/>
      <c r="AA891" s="293"/>
      <c r="AB891" s="293"/>
      <c r="AC891" s="293"/>
      <c r="AD891" s="293"/>
      <c r="AE891" s="293"/>
      <c r="AF891" s="293"/>
      <c r="AG891" s="293"/>
      <c r="AH891" s="293"/>
      <c r="AI891" s="293"/>
      <c r="AJ891" s="293"/>
      <c r="AK891" s="293"/>
      <c r="AL891" s="293"/>
      <c r="AM891" s="293"/>
      <c r="AN891" s="293"/>
      <c r="AO891" s="730"/>
      <c r="AP891" s="293"/>
      <c r="AQ891" s="293"/>
      <c r="AR891" s="293"/>
      <c r="AS891" s="293"/>
      <c r="AT891" s="293"/>
      <c r="AU891" s="167"/>
      <c r="AV891" s="167"/>
      <c r="AW891" s="167"/>
      <c r="AX891" s="167"/>
      <c r="AY891" s="167"/>
      <c r="AZ891" s="167"/>
      <c r="BA891" s="167"/>
      <c r="BB891" s="167"/>
      <c r="BC891" s="167"/>
      <c r="BD891" s="167"/>
      <c r="BE891" s="167"/>
      <c r="BF891" s="167"/>
      <c r="BG891" s="167"/>
      <c r="BH891" s="167"/>
      <c r="BI891" s="167"/>
    </row>
    <row r="892" ht="14.25" customHeight="1">
      <c r="M892" s="178"/>
      <c r="N892" s="178"/>
      <c r="O892" s="178"/>
      <c r="X892" s="292"/>
      <c r="Y892" s="293"/>
      <c r="Z892" s="293"/>
      <c r="AA892" s="293"/>
      <c r="AB892" s="293"/>
      <c r="AC892" s="293"/>
      <c r="AD892" s="293"/>
      <c r="AE892" s="293"/>
      <c r="AF892" s="293"/>
      <c r="AG892" s="293"/>
      <c r="AH892" s="293"/>
      <c r="AI892" s="293"/>
      <c r="AJ892" s="293"/>
      <c r="AK892" s="293"/>
      <c r="AL892" s="293"/>
      <c r="AM892" s="293"/>
      <c r="AN892" s="293"/>
      <c r="AO892" s="730"/>
      <c r="AP892" s="293"/>
      <c r="AQ892" s="293"/>
      <c r="AR892" s="293"/>
      <c r="AS892" s="293"/>
      <c r="AT892" s="293"/>
      <c r="AU892" s="167"/>
      <c r="AV892" s="167"/>
      <c r="AW892" s="167"/>
      <c r="AX892" s="167"/>
      <c r="AY892" s="167"/>
      <c r="AZ892" s="167"/>
      <c r="BA892" s="167"/>
      <c r="BB892" s="167"/>
      <c r="BC892" s="167"/>
      <c r="BD892" s="167"/>
      <c r="BE892" s="167"/>
      <c r="BF892" s="167"/>
      <c r="BG892" s="167"/>
      <c r="BH892" s="167"/>
      <c r="BI892" s="167"/>
    </row>
    <row r="893" ht="14.25" customHeight="1">
      <c r="M893" s="178"/>
      <c r="N893" s="178"/>
      <c r="O893" s="178"/>
      <c r="X893" s="292"/>
      <c r="Y893" s="293"/>
      <c r="Z893" s="293"/>
      <c r="AA893" s="293"/>
      <c r="AB893" s="293"/>
      <c r="AC893" s="293"/>
      <c r="AD893" s="293"/>
      <c r="AE893" s="293"/>
      <c r="AF893" s="293"/>
      <c r="AG893" s="293"/>
      <c r="AH893" s="293"/>
      <c r="AI893" s="293"/>
      <c r="AJ893" s="293"/>
      <c r="AK893" s="293"/>
      <c r="AL893" s="293"/>
      <c r="AM893" s="293"/>
      <c r="AN893" s="293"/>
      <c r="AO893" s="730"/>
      <c r="AP893" s="293"/>
      <c r="AQ893" s="293"/>
      <c r="AR893" s="293"/>
      <c r="AS893" s="293"/>
      <c r="AT893" s="293"/>
      <c r="AU893" s="167"/>
      <c r="AV893" s="167"/>
      <c r="AW893" s="167"/>
      <c r="AX893" s="167"/>
      <c r="AY893" s="167"/>
      <c r="AZ893" s="167"/>
      <c r="BA893" s="167"/>
      <c r="BB893" s="167"/>
      <c r="BC893" s="167"/>
      <c r="BD893" s="167"/>
      <c r="BE893" s="167"/>
      <c r="BF893" s="167"/>
      <c r="BG893" s="167"/>
      <c r="BH893" s="167"/>
      <c r="BI893" s="167"/>
    </row>
    <row r="894" ht="14.25" customHeight="1">
      <c r="M894" s="178"/>
      <c r="N894" s="178"/>
      <c r="O894" s="178"/>
      <c r="X894" s="292"/>
      <c r="Y894" s="293"/>
      <c r="Z894" s="293"/>
      <c r="AA894" s="293"/>
      <c r="AB894" s="293"/>
      <c r="AC894" s="293"/>
      <c r="AD894" s="293"/>
      <c r="AE894" s="293"/>
      <c r="AF894" s="293"/>
      <c r="AG894" s="293"/>
      <c r="AH894" s="293"/>
      <c r="AI894" s="293"/>
      <c r="AJ894" s="293"/>
      <c r="AK894" s="293"/>
      <c r="AL894" s="293"/>
      <c r="AM894" s="293"/>
      <c r="AN894" s="293"/>
      <c r="AO894" s="730"/>
      <c r="AP894" s="293"/>
      <c r="AQ894" s="293"/>
      <c r="AR894" s="293"/>
      <c r="AS894" s="293"/>
      <c r="AT894" s="293"/>
      <c r="AU894" s="167"/>
      <c r="AV894" s="167"/>
      <c r="AW894" s="167"/>
      <c r="AX894" s="167"/>
      <c r="AY894" s="167"/>
      <c r="AZ894" s="167"/>
      <c r="BA894" s="167"/>
      <c r="BB894" s="167"/>
      <c r="BC894" s="167"/>
      <c r="BD894" s="167"/>
      <c r="BE894" s="167"/>
      <c r="BF894" s="167"/>
      <c r="BG894" s="167"/>
      <c r="BH894" s="167"/>
      <c r="BI894" s="167"/>
    </row>
    <row r="895" ht="14.25" customHeight="1">
      <c r="M895" s="178"/>
      <c r="N895" s="178"/>
      <c r="O895" s="178"/>
      <c r="X895" s="292"/>
      <c r="Y895" s="293"/>
      <c r="Z895" s="293"/>
      <c r="AA895" s="293"/>
      <c r="AB895" s="293"/>
      <c r="AC895" s="293"/>
      <c r="AD895" s="293"/>
      <c r="AE895" s="293"/>
      <c r="AF895" s="293"/>
      <c r="AG895" s="293"/>
      <c r="AH895" s="293"/>
      <c r="AI895" s="293"/>
      <c r="AJ895" s="293"/>
      <c r="AK895" s="293"/>
      <c r="AL895" s="293"/>
      <c r="AM895" s="293"/>
      <c r="AN895" s="293"/>
      <c r="AO895" s="730"/>
      <c r="AP895" s="293"/>
      <c r="AQ895" s="293"/>
      <c r="AR895" s="293"/>
      <c r="AS895" s="293"/>
      <c r="AT895" s="293"/>
      <c r="AU895" s="167"/>
      <c r="AV895" s="167"/>
      <c r="AW895" s="167"/>
      <c r="AX895" s="167"/>
      <c r="AY895" s="167"/>
      <c r="AZ895" s="167"/>
      <c r="BA895" s="167"/>
      <c r="BB895" s="167"/>
      <c r="BC895" s="167"/>
      <c r="BD895" s="167"/>
      <c r="BE895" s="167"/>
      <c r="BF895" s="167"/>
      <c r="BG895" s="167"/>
      <c r="BH895" s="167"/>
      <c r="BI895" s="167"/>
    </row>
    <row r="896" ht="14.25" customHeight="1">
      <c r="M896" s="178"/>
      <c r="N896" s="178"/>
      <c r="O896" s="178"/>
      <c r="X896" s="292"/>
      <c r="Y896" s="293"/>
      <c r="Z896" s="293"/>
      <c r="AA896" s="293"/>
      <c r="AB896" s="293"/>
      <c r="AC896" s="293"/>
      <c r="AD896" s="293"/>
      <c r="AE896" s="293"/>
      <c r="AF896" s="293"/>
      <c r="AG896" s="293"/>
      <c r="AH896" s="293"/>
      <c r="AI896" s="293"/>
      <c r="AJ896" s="293"/>
      <c r="AK896" s="293"/>
      <c r="AL896" s="293"/>
      <c r="AM896" s="293"/>
      <c r="AN896" s="293"/>
      <c r="AO896" s="730"/>
      <c r="AP896" s="293"/>
      <c r="AQ896" s="293"/>
      <c r="AR896" s="293"/>
      <c r="AS896" s="293"/>
      <c r="AT896" s="293"/>
      <c r="AU896" s="167"/>
      <c r="AV896" s="167"/>
      <c r="AW896" s="167"/>
      <c r="AX896" s="167"/>
      <c r="AY896" s="167"/>
      <c r="AZ896" s="167"/>
      <c r="BA896" s="167"/>
      <c r="BB896" s="167"/>
      <c r="BC896" s="167"/>
      <c r="BD896" s="167"/>
      <c r="BE896" s="167"/>
      <c r="BF896" s="167"/>
      <c r="BG896" s="167"/>
      <c r="BH896" s="167"/>
      <c r="BI896" s="167"/>
    </row>
    <row r="897" ht="14.25" customHeight="1">
      <c r="M897" s="178"/>
      <c r="N897" s="178"/>
      <c r="O897" s="178"/>
      <c r="X897" s="292"/>
      <c r="Y897" s="293"/>
      <c r="Z897" s="293"/>
      <c r="AA897" s="293"/>
      <c r="AB897" s="293"/>
      <c r="AC897" s="293"/>
      <c r="AD897" s="293"/>
      <c r="AE897" s="293"/>
      <c r="AF897" s="293"/>
      <c r="AG897" s="293"/>
      <c r="AH897" s="293"/>
      <c r="AI897" s="293"/>
      <c r="AJ897" s="293"/>
      <c r="AK897" s="293"/>
      <c r="AL897" s="293"/>
      <c r="AM897" s="293"/>
      <c r="AN897" s="293"/>
      <c r="AO897" s="730"/>
      <c r="AP897" s="293"/>
      <c r="AQ897" s="293"/>
      <c r="AR897" s="293"/>
      <c r="AS897" s="293"/>
      <c r="AT897" s="293"/>
      <c r="AU897" s="167"/>
      <c r="AV897" s="167"/>
      <c r="AW897" s="167"/>
      <c r="AX897" s="167"/>
      <c r="AY897" s="167"/>
      <c r="AZ897" s="167"/>
      <c r="BA897" s="167"/>
      <c r="BB897" s="167"/>
      <c r="BC897" s="167"/>
      <c r="BD897" s="167"/>
      <c r="BE897" s="167"/>
      <c r="BF897" s="167"/>
      <c r="BG897" s="167"/>
      <c r="BH897" s="167"/>
      <c r="BI897" s="167"/>
    </row>
    <row r="898" ht="14.25" customHeight="1">
      <c r="M898" s="178"/>
      <c r="N898" s="178"/>
      <c r="O898" s="178"/>
      <c r="X898" s="292"/>
      <c r="Y898" s="293"/>
      <c r="Z898" s="293"/>
      <c r="AA898" s="293"/>
      <c r="AB898" s="293"/>
      <c r="AC898" s="293"/>
      <c r="AD898" s="293"/>
      <c r="AE898" s="293"/>
      <c r="AF898" s="293"/>
      <c r="AG898" s="293"/>
      <c r="AH898" s="293"/>
      <c r="AI898" s="293"/>
      <c r="AJ898" s="293"/>
      <c r="AK898" s="293"/>
      <c r="AL898" s="293"/>
      <c r="AM898" s="293"/>
      <c r="AN898" s="293"/>
      <c r="AO898" s="730"/>
      <c r="AP898" s="293"/>
      <c r="AQ898" s="293"/>
      <c r="AR898" s="293"/>
      <c r="AS898" s="293"/>
      <c r="AT898" s="293"/>
      <c r="AU898" s="167"/>
      <c r="AV898" s="167"/>
      <c r="AW898" s="167"/>
      <c r="AX898" s="167"/>
      <c r="AY898" s="167"/>
      <c r="AZ898" s="167"/>
      <c r="BA898" s="167"/>
      <c r="BB898" s="167"/>
      <c r="BC898" s="167"/>
      <c r="BD898" s="167"/>
      <c r="BE898" s="167"/>
      <c r="BF898" s="167"/>
      <c r="BG898" s="167"/>
      <c r="BH898" s="167"/>
      <c r="BI898" s="167"/>
    </row>
    <row r="899" ht="14.25" customHeight="1">
      <c r="M899" s="178"/>
      <c r="N899" s="178"/>
      <c r="O899" s="178"/>
      <c r="X899" s="292"/>
      <c r="Y899" s="293"/>
      <c r="Z899" s="293"/>
      <c r="AA899" s="293"/>
      <c r="AB899" s="293"/>
      <c r="AC899" s="293"/>
      <c r="AD899" s="293"/>
      <c r="AE899" s="293"/>
      <c r="AF899" s="293"/>
      <c r="AG899" s="293"/>
      <c r="AH899" s="293"/>
      <c r="AI899" s="293"/>
      <c r="AJ899" s="293"/>
      <c r="AK899" s="293"/>
      <c r="AL899" s="293"/>
      <c r="AM899" s="293"/>
      <c r="AN899" s="293"/>
      <c r="AO899" s="730"/>
      <c r="AP899" s="293"/>
      <c r="AQ899" s="293"/>
      <c r="AR899" s="293"/>
      <c r="AS899" s="293"/>
      <c r="AT899" s="293"/>
      <c r="AU899" s="167"/>
      <c r="AV899" s="167"/>
      <c r="AW899" s="167"/>
      <c r="AX899" s="167"/>
      <c r="AY899" s="167"/>
      <c r="AZ899" s="167"/>
      <c r="BA899" s="167"/>
      <c r="BB899" s="167"/>
      <c r="BC899" s="167"/>
      <c r="BD899" s="167"/>
      <c r="BE899" s="167"/>
      <c r="BF899" s="167"/>
      <c r="BG899" s="167"/>
      <c r="BH899" s="167"/>
      <c r="BI899" s="167"/>
    </row>
    <row r="900" ht="14.25" customHeight="1">
      <c r="M900" s="178"/>
      <c r="N900" s="178"/>
      <c r="O900" s="178"/>
      <c r="X900" s="292"/>
      <c r="Y900" s="293"/>
      <c r="Z900" s="293"/>
      <c r="AA900" s="293"/>
      <c r="AB900" s="293"/>
      <c r="AC900" s="293"/>
      <c r="AD900" s="293"/>
      <c r="AE900" s="293"/>
      <c r="AF900" s="293"/>
      <c r="AG900" s="293"/>
      <c r="AH900" s="293"/>
      <c r="AI900" s="293"/>
      <c r="AJ900" s="293"/>
      <c r="AK900" s="293"/>
      <c r="AL900" s="293"/>
      <c r="AM900" s="293"/>
      <c r="AN900" s="293"/>
      <c r="AO900" s="730"/>
      <c r="AP900" s="293"/>
      <c r="AQ900" s="293"/>
      <c r="AR900" s="293"/>
      <c r="AS900" s="293"/>
      <c r="AT900" s="293"/>
      <c r="AU900" s="167"/>
      <c r="AV900" s="167"/>
      <c r="AW900" s="167"/>
      <c r="AX900" s="167"/>
      <c r="AY900" s="167"/>
      <c r="AZ900" s="167"/>
      <c r="BA900" s="167"/>
      <c r="BB900" s="167"/>
      <c r="BC900" s="167"/>
      <c r="BD900" s="167"/>
      <c r="BE900" s="167"/>
      <c r="BF900" s="167"/>
      <c r="BG900" s="167"/>
      <c r="BH900" s="167"/>
      <c r="BI900" s="167"/>
    </row>
    <row r="901" ht="14.25" customHeight="1">
      <c r="M901" s="178"/>
      <c r="N901" s="178"/>
      <c r="O901" s="178"/>
      <c r="X901" s="292"/>
      <c r="Y901" s="293"/>
      <c r="Z901" s="293"/>
      <c r="AA901" s="293"/>
      <c r="AB901" s="293"/>
      <c r="AC901" s="293"/>
      <c r="AD901" s="293"/>
      <c r="AE901" s="293"/>
      <c r="AF901" s="293"/>
      <c r="AG901" s="293"/>
      <c r="AH901" s="293"/>
      <c r="AI901" s="293"/>
      <c r="AJ901" s="293"/>
      <c r="AK901" s="293"/>
      <c r="AL901" s="293"/>
      <c r="AM901" s="293"/>
      <c r="AN901" s="293"/>
      <c r="AO901" s="730"/>
      <c r="AP901" s="293"/>
      <c r="AQ901" s="293"/>
      <c r="AR901" s="293"/>
      <c r="AS901" s="293"/>
      <c r="AT901" s="293"/>
      <c r="AU901" s="167"/>
      <c r="AV901" s="167"/>
      <c r="AW901" s="167"/>
      <c r="AX901" s="167"/>
      <c r="AY901" s="167"/>
      <c r="AZ901" s="167"/>
      <c r="BA901" s="167"/>
      <c r="BB901" s="167"/>
      <c r="BC901" s="167"/>
      <c r="BD901" s="167"/>
      <c r="BE901" s="167"/>
      <c r="BF901" s="167"/>
      <c r="BG901" s="167"/>
      <c r="BH901" s="167"/>
      <c r="BI901" s="167"/>
    </row>
    <row r="902" ht="14.25" customHeight="1">
      <c r="M902" s="178"/>
      <c r="N902" s="178"/>
      <c r="O902" s="178"/>
      <c r="X902" s="292"/>
      <c r="Y902" s="293"/>
      <c r="Z902" s="293"/>
      <c r="AA902" s="293"/>
      <c r="AB902" s="293"/>
      <c r="AC902" s="293"/>
      <c r="AD902" s="293"/>
      <c r="AE902" s="293"/>
      <c r="AF902" s="293"/>
      <c r="AG902" s="293"/>
      <c r="AH902" s="293"/>
      <c r="AI902" s="293"/>
      <c r="AJ902" s="293"/>
      <c r="AK902" s="293"/>
      <c r="AL902" s="293"/>
      <c r="AM902" s="293"/>
      <c r="AN902" s="293"/>
      <c r="AO902" s="730"/>
      <c r="AP902" s="293"/>
      <c r="AQ902" s="293"/>
      <c r="AR902" s="293"/>
      <c r="AS902" s="293"/>
      <c r="AT902" s="293"/>
      <c r="AU902" s="167"/>
      <c r="AV902" s="167"/>
      <c r="AW902" s="167"/>
      <c r="AX902" s="167"/>
      <c r="AY902" s="167"/>
      <c r="AZ902" s="167"/>
      <c r="BA902" s="167"/>
      <c r="BB902" s="167"/>
      <c r="BC902" s="167"/>
      <c r="BD902" s="167"/>
      <c r="BE902" s="167"/>
      <c r="BF902" s="167"/>
      <c r="BG902" s="167"/>
      <c r="BH902" s="167"/>
      <c r="BI902" s="167"/>
    </row>
    <row r="903" ht="14.25" customHeight="1">
      <c r="M903" s="178"/>
      <c r="N903" s="178"/>
      <c r="O903" s="178"/>
      <c r="X903" s="292"/>
      <c r="Y903" s="293"/>
      <c r="Z903" s="293"/>
      <c r="AA903" s="293"/>
      <c r="AB903" s="293"/>
      <c r="AC903" s="293"/>
      <c r="AD903" s="293"/>
      <c r="AE903" s="293"/>
      <c r="AF903" s="293"/>
      <c r="AG903" s="293"/>
      <c r="AH903" s="293"/>
      <c r="AI903" s="293"/>
      <c r="AJ903" s="293"/>
      <c r="AK903" s="293"/>
      <c r="AL903" s="293"/>
      <c r="AM903" s="293"/>
      <c r="AN903" s="293"/>
      <c r="AO903" s="730"/>
      <c r="AP903" s="293"/>
      <c r="AQ903" s="293"/>
      <c r="AR903" s="293"/>
      <c r="AS903" s="293"/>
      <c r="AT903" s="293"/>
      <c r="AU903" s="167"/>
      <c r="AV903" s="167"/>
      <c r="AW903" s="167"/>
      <c r="AX903" s="167"/>
      <c r="AY903" s="167"/>
      <c r="AZ903" s="167"/>
      <c r="BA903" s="167"/>
      <c r="BB903" s="167"/>
      <c r="BC903" s="167"/>
      <c r="BD903" s="167"/>
      <c r="BE903" s="167"/>
      <c r="BF903" s="167"/>
      <c r="BG903" s="167"/>
      <c r="BH903" s="167"/>
      <c r="BI903" s="167"/>
    </row>
    <row r="904" ht="14.25" customHeight="1">
      <c r="M904" s="178"/>
      <c r="N904" s="178"/>
      <c r="O904" s="178"/>
      <c r="X904" s="292"/>
      <c r="Y904" s="293"/>
      <c r="Z904" s="293"/>
      <c r="AA904" s="293"/>
      <c r="AB904" s="293"/>
      <c r="AC904" s="293"/>
      <c r="AD904" s="293"/>
      <c r="AE904" s="293"/>
      <c r="AF904" s="293"/>
      <c r="AG904" s="293"/>
      <c r="AH904" s="293"/>
      <c r="AI904" s="293"/>
      <c r="AJ904" s="293"/>
      <c r="AK904" s="293"/>
      <c r="AL904" s="293"/>
      <c r="AM904" s="293"/>
      <c r="AN904" s="293"/>
      <c r="AO904" s="730"/>
      <c r="AP904" s="293"/>
      <c r="AQ904" s="293"/>
      <c r="AR904" s="293"/>
      <c r="AS904" s="293"/>
      <c r="AT904" s="293"/>
      <c r="AU904" s="167"/>
      <c r="AV904" s="167"/>
      <c r="AW904" s="167"/>
      <c r="AX904" s="167"/>
      <c r="AY904" s="167"/>
      <c r="AZ904" s="167"/>
      <c r="BA904" s="167"/>
      <c r="BB904" s="167"/>
      <c r="BC904" s="167"/>
      <c r="BD904" s="167"/>
      <c r="BE904" s="167"/>
      <c r="BF904" s="167"/>
      <c r="BG904" s="167"/>
      <c r="BH904" s="167"/>
      <c r="BI904" s="167"/>
    </row>
    <row r="905" ht="14.25" customHeight="1">
      <c r="M905" s="178"/>
      <c r="N905" s="178"/>
      <c r="O905" s="178"/>
      <c r="X905" s="292"/>
      <c r="Y905" s="293"/>
      <c r="Z905" s="293"/>
      <c r="AA905" s="293"/>
      <c r="AB905" s="293"/>
      <c r="AC905" s="293"/>
      <c r="AD905" s="293"/>
      <c r="AE905" s="293"/>
      <c r="AF905" s="293"/>
      <c r="AG905" s="293"/>
      <c r="AH905" s="293"/>
      <c r="AI905" s="293"/>
      <c r="AJ905" s="293"/>
      <c r="AK905" s="293"/>
      <c r="AL905" s="293"/>
      <c r="AM905" s="293"/>
      <c r="AN905" s="293"/>
      <c r="AO905" s="730"/>
      <c r="AP905" s="293"/>
      <c r="AQ905" s="293"/>
      <c r="AR905" s="293"/>
      <c r="AS905" s="293"/>
      <c r="AT905" s="293"/>
      <c r="AU905" s="167"/>
      <c r="AV905" s="167"/>
      <c r="AW905" s="167"/>
      <c r="AX905" s="167"/>
      <c r="AY905" s="167"/>
      <c r="AZ905" s="167"/>
      <c r="BA905" s="167"/>
      <c r="BB905" s="167"/>
      <c r="BC905" s="167"/>
      <c r="BD905" s="167"/>
      <c r="BE905" s="167"/>
      <c r="BF905" s="167"/>
      <c r="BG905" s="167"/>
      <c r="BH905" s="167"/>
      <c r="BI905" s="167"/>
    </row>
    <row r="906" ht="14.25" customHeight="1">
      <c r="M906" s="178"/>
      <c r="N906" s="178"/>
      <c r="O906" s="178"/>
      <c r="X906" s="292"/>
      <c r="Y906" s="293"/>
      <c r="Z906" s="293"/>
      <c r="AA906" s="293"/>
      <c r="AB906" s="293"/>
      <c r="AC906" s="293"/>
      <c r="AD906" s="293"/>
      <c r="AE906" s="293"/>
      <c r="AF906" s="293"/>
      <c r="AG906" s="293"/>
      <c r="AH906" s="293"/>
      <c r="AI906" s="293"/>
      <c r="AJ906" s="293"/>
      <c r="AK906" s="293"/>
      <c r="AL906" s="293"/>
      <c r="AM906" s="293"/>
      <c r="AN906" s="293"/>
      <c r="AO906" s="730"/>
      <c r="AP906" s="293"/>
      <c r="AQ906" s="293"/>
      <c r="AR906" s="293"/>
      <c r="AS906" s="293"/>
      <c r="AT906" s="293"/>
      <c r="AU906" s="167"/>
      <c r="AV906" s="167"/>
      <c r="AW906" s="167"/>
      <c r="AX906" s="167"/>
      <c r="AY906" s="167"/>
      <c r="AZ906" s="167"/>
      <c r="BA906" s="167"/>
      <c r="BB906" s="167"/>
      <c r="BC906" s="167"/>
      <c r="BD906" s="167"/>
      <c r="BE906" s="167"/>
      <c r="BF906" s="167"/>
      <c r="BG906" s="167"/>
      <c r="BH906" s="167"/>
      <c r="BI906" s="167"/>
    </row>
    <row r="907" ht="14.25" customHeight="1">
      <c r="M907" s="178"/>
      <c r="N907" s="178"/>
      <c r="O907" s="178"/>
      <c r="X907" s="292"/>
      <c r="Y907" s="293"/>
      <c r="Z907" s="293"/>
      <c r="AA907" s="293"/>
      <c r="AB907" s="293"/>
      <c r="AC907" s="293"/>
      <c r="AD907" s="293"/>
      <c r="AE907" s="293"/>
      <c r="AF907" s="293"/>
      <c r="AG907" s="293"/>
      <c r="AH907" s="293"/>
      <c r="AI907" s="293"/>
      <c r="AJ907" s="293"/>
      <c r="AK907" s="293"/>
      <c r="AL907" s="293"/>
      <c r="AM907" s="293"/>
      <c r="AN907" s="293"/>
      <c r="AO907" s="730"/>
      <c r="AP907" s="293"/>
      <c r="AQ907" s="293"/>
      <c r="AR907" s="293"/>
      <c r="AS907" s="293"/>
      <c r="AT907" s="293"/>
      <c r="AU907" s="167"/>
      <c r="AV907" s="167"/>
      <c r="AW907" s="167"/>
      <c r="AX907" s="167"/>
      <c r="AY907" s="167"/>
      <c r="AZ907" s="167"/>
      <c r="BA907" s="167"/>
      <c r="BB907" s="167"/>
      <c r="BC907" s="167"/>
      <c r="BD907" s="167"/>
      <c r="BE907" s="167"/>
      <c r="BF907" s="167"/>
      <c r="BG907" s="167"/>
      <c r="BH907" s="167"/>
      <c r="BI907" s="167"/>
    </row>
    <row r="908" ht="14.25" customHeight="1">
      <c r="M908" s="178"/>
      <c r="N908" s="178"/>
      <c r="O908" s="178"/>
      <c r="X908" s="292"/>
      <c r="Y908" s="293"/>
      <c r="Z908" s="293"/>
      <c r="AA908" s="293"/>
      <c r="AB908" s="293"/>
      <c r="AC908" s="293"/>
      <c r="AD908" s="293"/>
      <c r="AE908" s="293"/>
      <c r="AF908" s="293"/>
      <c r="AG908" s="293"/>
      <c r="AH908" s="293"/>
      <c r="AI908" s="293"/>
      <c r="AJ908" s="293"/>
      <c r="AK908" s="293"/>
      <c r="AL908" s="293"/>
      <c r="AM908" s="293"/>
      <c r="AN908" s="293"/>
      <c r="AO908" s="730"/>
      <c r="AP908" s="293"/>
      <c r="AQ908" s="293"/>
      <c r="AR908" s="293"/>
      <c r="AS908" s="293"/>
      <c r="AT908" s="293"/>
      <c r="AU908" s="167"/>
      <c r="AV908" s="167"/>
      <c r="AW908" s="167"/>
      <c r="AX908" s="167"/>
      <c r="AY908" s="167"/>
      <c r="AZ908" s="167"/>
      <c r="BA908" s="167"/>
      <c r="BB908" s="167"/>
      <c r="BC908" s="167"/>
      <c r="BD908" s="167"/>
      <c r="BE908" s="167"/>
      <c r="BF908" s="167"/>
      <c r="BG908" s="167"/>
      <c r="BH908" s="167"/>
      <c r="BI908" s="167"/>
    </row>
    <row r="909" ht="14.25" customHeight="1">
      <c r="M909" s="178"/>
      <c r="N909" s="178"/>
      <c r="O909" s="178"/>
      <c r="X909" s="292"/>
      <c r="Y909" s="293"/>
      <c r="Z909" s="293"/>
      <c r="AA909" s="293"/>
      <c r="AB909" s="293"/>
      <c r="AC909" s="293"/>
      <c r="AD909" s="293"/>
      <c r="AE909" s="293"/>
      <c r="AF909" s="293"/>
      <c r="AG909" s="293"/>
      <c r="AH909" s="293"/>
      <c r="AI909" s="293"/>
      <c r="AJ909" s="293"/>
      <c r="AK909" s="293"/>
      <c r="AL909" s="293"/>
      <c r="AM909" s="293"/>
      <c r="AN909" s="293"/>
      <c r="AO909" s="730"/>
      <c r="AP909" s="293"/>
      <c r="AQ909" s="293"/>
      <c r="AR909" s="293"/>
      <c r="AS909" s="293"/>
      <c r="AT909" s="293"/>
      <c r="AU909" s="167"/>
      <c r="AV909" s="167"/>
      <c r="AW909" s="167"/>
      <c r="AX909" s="167"/>
      <c r="AY909" s="167"/>
      <c r="AZ909" s="167"/>
      <c r="BA909" s="167"/>
      <c r="BB909" s="167"/>
      <c r="BC909" s="167"/>
      <c r="BD909" s="167"/>
      <c r="BE909" s="167"/>
      <c r="BF909" s="167"/>
      <c r="BG909" s="167"/>
      <c r="BH909" s="167"/>
      <c r="BI909" s="167"/>
    </row>
    <row r="910" ht="14.25" customHeight="1">
      <c r="M910" s="178"/>
      <c r="N910" s="178"/>
      <c r="O910" s="178"/>
      <c r="X910" s="292"/>
      <c r="Y910" s="293"/>
      <c r="Z910" s="293"/>
      <c r="AA910" s="293"/>
      <c r="AB910" s="293"/>
      <c r="AC910" s="293"/>
      <c r="AD910" s="293"/>
      <c r="AE910" s="293"/>
      <c r="AF910" s="293"/>
      <c r="AG910" s="293"/>
      <c r="AH910" s="293"/>
      <c r="AI910" s="293"/>
      <c r="AJ910" s="293"/>
      <c r="AK910" s="293"/>
      <c r="AL910" s="293"/>
      <c r="AM910" s="293"/>
      <c r="AN910" s="293"/>
      <c r="AO910" s="730"/>
      <c r="AP910" s="293"/>
      <c r="AQ910" s="293"/>
      <c r="AR910" s="293"/>
      <c r="AS910" s="293"/>
      <c r="AT910" s="293"/>
      <c r="AU910" s="167"/>
      <c r="AV910" s="167"/>
      <c r="AW910" s="167"/>
      <c r="AX910" s="167"/>
      <c r="AY910" s="167"/>
      <c r="AZ910" s="167"/>
      <c r="BA910" s="167"/>
      <c r="BB910" s="167"/>
      <c r="BC910" s="167"/>
      <c r="BD910" s="167"/>
      <c r="BE910" s="167"/>
      <c r="BF910" s="167"/>
      <c r="BG910" s="167"/>
      <c r="BH910" s="167"/>
      <c r="BI910" s="167"/>
    </row>
    <row r="911" ht="14.25" customHeight="1">
      <c r="M911" s="178"/>
      <c r="N911" s="178"/>
      <c r="O911" s="178"/>
      <c r="X911" s="292"/>
      <c r="Y911" s="293"/>
      <c r="Z911" s="293"/>
      <c r="AA911" s="293"/>
      <c r="AB911" s="293"/>
      <c r="AC911" s="293"/>
      <c r="AD911" s="293"/>
      <c r="AE911" s="293"/>
      <c r="AF911" s="293"/>
      <c r="AG911" s="293"/>
      <c r="AH911" s="293"/>
      <c r="AI911" s="293"/>
      <c r="AJ911" s="293"/>
      <c r="AK911" s="293"/>
      <c r="AL911" s="293"/>
      <c r="AM911" s="293"/>
      <c r="AN911" s="293"/>
      <c r="AO911" s="730"/>
      <c r="AP911" s="293"/>
      <c r="AQ911" s="293"/>
      <c r="AR911" s="293"/>
      <c r="AS911" s="293"/>
      <c r="AT911" s="293"/>
      <c r="AU911" s="167"/>
      <c r="AV911" s="167"/>
      <c r="AW911" s="167"/>
      <c r="AX911" s="167"/>
      <c r="AY911" s="167"/>
      <c r="AZ911" s="167"/>
      <c r="BA911" s="167"/>
      <c r="BB911" s="167"/>
      <c r="BC911" s="167"/>
      <c r="BD911" s="167"/>
      <c r="BE911" s="167"/>
      <c r="BF911" s="167"/>
      <c r="BG911" s="167"/>
      <c r="BH911" s="167"/>
      <c r="BI911" s="167"/>
    </row>
    <row r="912" ht="14.25" customHeight="1">
      <c r="M912" s="178"/>
      <c r="N912" s="178"/>
      <c r="O912" s="178"/>
      <c r="X912" s="292"/>
      <c r="Y912" s="293"/>
      <c r="Z912" s="293"/>
      <c r="AA912" s="293"/>
      <c r="AB912" s="293"/>
      <c r="AC912" s="293"/>
      <c r="AD912" s="293"/>
      <c r="AE912" s="293"/>
      <c r="AF912" s="293"/>
      <c r="AG912" s="293"/>
      <c r="AH912" s="293"/>
      <c r="AI912" s="293"/>
      <c r="AJ912" s="293"/>
      <c r="AK912" s="293"/>
      <c r="AL912" s="293"/>
      <c r="AM912" s="293"/>
      <c r="AN912" s="293"/>
      <c r="AO912" s="730"/>
      <c r="AP912" s="293"/>
      <c r="AQ912" s="293"/>
      <c r="AR912" s="293"/>
      <c r="AS912" s="293"/>
      <c r="AT912" s="293"/>
      <c r="AU912" s="167"/>
      <c r="AV912" s="167"/>
      <c r="AW912" s="167"/>
      <c r="AX912" s="167"/>
      <c r="AY912" s="167"/>
      <c r="AZ912" s="167"/>
      <c r="BA912" s="167"/>
      <c r="BB912" s="167"/>
      <c r="BC912" s="167"/>
      <c r="BD912" s="167"/>
      <c r="BE912" s="167"/>
      <c r="BF912" s="167"/>
      <c r="BG912" s="167"/>
      <c r="BH912" s="167"/>
      <c r="BI912" s="167"/>
    </row>
    <row r="913" ht="14.25" customHeight="1">
      <c r="M913" s="178"/>
      <c r="N913" s="178"/>
      <c r="O913" s="178"/>
      <c r="X913" s="292"/>
      <c r="Y913" s="293"/>
      <c r="Z913" s="293"/>
      <c r="AA913" s="293"/>
      <c r="AB913" s="293"/>
      <c r="AC913" s="293"/>
      <c r="AD913" s="293"/>
      <c r="AE913" s="293"/>
      <c r="AF913" s="293"/>
      <c r="AG913" s="293"/>
      <c r="AH913" s="293"/>
      <c r="AI913" s="293"/>
      <c r="AJ913" s="293"/>
      <c r="AK913" s="293"/>
      <c r="AL913" s="293"/>
      <c r="AM913" s="293"/>
      <c r="AN913" s="293"/>
      <c r="AO913" s="730"/>
      <c r="AP913" s="293"/>
      <c r="AQ913" s="293"/>
      <c r="AR913" s="293"/>
      <c r="AS913" s="293"/>
      <c r="AT913" s="293"/>
      <c r="AU913" s="167"/>
      <c r="AV913" s="167"/>
      <c r="AW913" s="167"/>
      <c r="AX913" s="167"/>
      <c r="AY913" s="167"/>
      <c r="AZ913" s="167"/>
      <c r="BA913" s="167"/>
      <c r="BB913" s="167"/>
      <c r="BC913" s="167"/>
      <c r="BD913" s="167"/>
      <c r="BE913" s="167"/>
      <c r="BF913" s="167"/>
      <c r="BG913" s="167"/>
      <c r="BH913" s="167"/>
      <c r="BI913" s="167"/>
    </row>
    <row r="914" ht="14.25" customHeight="1">
      <c r="M914" s="178"/>
      <c r="N914" s="178"/>
      <c r="O914" s="178"/>
      <c r="X914" s="292"/>
      <c r="Y914" s="293"/>
      <c r="Z914" s="293"/>
      <c r="AA914" s="293"/>
      <c r="AB914" s="293"/>
      <c r="AC914" s="293"/>
      <c r="AD914" s="293"/>
      <c r="AE914" s="293"/>
      <c r="AF914" s="293"/>
      <c r="AG914" s="293"/>
      <c r="AH914" s="293"/>
      <c r="AI914" s="293"/>
      <c r="AJ914" s="293"/>
      <c r="AK914" s="293"/>
      <c r="AL914" s="293"/>
      <c r="AM914" s="293"/>
      <c r="AN914" s="293"/>
      <c r="AO914" s="730"/>
      <c r="AP914" s="293"/>
      <c r="AQ914" s="293"/>
      <c r="AR914" s="293"/>
      <c r="AS914" s="293"/>
      <c r="AT914" s="293"/>
      <c r="AU914" s="167"/>
      <c r="AV914" s="167"/>
      <c r="AW914" s="167"/>
      <c r="AX914" s="167"/>
      <c r="AY914" s="167"/>
      <c r="AZ914" s="167"/>
      <c r="BA914" s="167"/>
      <c r="BB914" s="167"/>
      <c r="BC914" s="167"/>
      <c r="BD914" s="167"/>
      <c r="BE914" s="167"/>
      <c r="BF914" s="167"/>
      <c r="BG914" s="167"/>
      <c r="BH914" s="167"/>
      <c r="BI914" s="167"/>
    </row>
    <row r="915" ht="14.25" customHeight="1">
      <c r="M915" s="178"/>
      <c r="N915" s="178"/>
      <c r="O915" s="178"/>
      <c r="X915" s="292"/>
      <c r="Y915" s="293"/>
      <c r="Z915" s="293"/>
      <c r="AA915" s="293"/>
      <c r="AB915" s="293"/>
      <c r="AC915" s="293"/>
      <c r="AD915" s="293"/>
      <c r="AE915" s="293"/>
      <c r="AF915" s="293"/>
      <c r="AG915" s="293"/>
      <c r="AH915" s="293"/>
      <c r="AI915" s="293"/>
      <c r="AJ915" s="293"/>
      <c r="AK915" s="293"/>
      <c r="AL915" s="293"/>
      <c r="AM915" s="293"/>
      <c r="AN915" s="293"/>
      <c r="AO915" s="730"/>
      <c r="AP915" s="293"/>
      <c r="AQ915" s="293"/>
      <c r="AR915" s="293"/>
      <c r="AS915" s="293"/>
      <c r="AT915" s="293"/>
      <c r="AU915" s="167"/>
      <c r="AV915" s="167"/>
      <c r="AW915" s="167"/>
      <c r="AX915" s="167"/>
      <c r="AY915" s="167"/>
      <c r="AZ915" s="167"/>
      <c r="BA915" s="167"/>
      <c r="BB915" s="167"/>
      <c r="BC915" s="167"/>
      <c r="BD915" s="167"/>
      <c r="BE915" s="167"/>
      <c r="BF915" s="167"/>
      <c r="BG915" s="167"/>
      <c r="BH915" s="167"/>
      <c r="BI915" s="167"/>
    </row>
    <row r="916" ht="14.25" customHeight="1">
      <c r="M916" s="178"/>
      <c r="N916" s="178"/>
      <c r="O916" s="178"/>
      <c r="X916" s="292"/>
      <c r="Y916" s="293"/>
      <c r="Z916" s="293"/>
      <c r="AA916" s="293"/>
      <c r="AB916" s="293"/>
      <c r="AC916" s="293"/>
      <c r="AD916" s="293"/>
      <c r="AE916" s="293"/>
      <c r="AF916" s="293"/>
      <c r="AG916" s="293"/>
      <c r="AH916" s="293"/>
      <c r="AI916" s="293"/>
      <c r="AJ916" s="293"/>
      <c r="AK916" s="293"/>
      <c r="AL916" s="293"/>
      <c r="AM916" s="293"/>
      <c r="AN916" s="293"/>
      <c r="AO916" s="730"/>
      <c r="AP916" s="293"/>
      <c r="AQ916" s="293"/>
      <c r="AR916" s="293"/>
      <c r="AS916" s="293"/>
      <c r="AT916" s="293"/>
      <c r="AU916" s="167"/>
      <c r="AV916" s="167"/>
      <c r="AW916" s="167"/>
      <c r="AX916" s="167"/>
      <c r="AY916" s="167"/>
      <c r="AZ916" s="167"/>
      <c r="BA916" s="167"/>
      <c r="BB916" s="167"/>
      <c r="BC916" s="167"/>
      <c r="BD916" s="167"/>
      <c r="BE916" s="167"/>
      <c r="BF916" s="167"/>
      <c r="BG916" s="167"/>
      <c r="BH916" s="167"/>
      <c r="BI916" s="167"/>
    </row>
    <row r="917" ht="14.25" customHeight="1">
      <c r="M917" s="178"/>
      <c r="N917" s="178"/>
      <c r="O917" s="178"/>
      <c r="X917" s="292"/>
      <c r="Y917" s="293"/>
      <c r="Z917" s="293"/>
      <c r="AA917" s="293"/>
      <c r="AB917" s="293"/>
      <c r="AC917" s="293"/>
      <c r="AD917" s="293"/>
      <c r="AE917" s="293"/>
      <c r="AF917" s="293"/>
      <c r="AG917" s="293"/>
      <c r="AH917" s="293"/>
      <c r="AI917" s="293"/>
      <c r="AJ917" s="293"/>
      <c r="AK917" s="293"/>
      <c r="AL917" s="293"/>
      <c r="AM917" s="293"/>
      <c r="AN917" s="293"/>
      <c r="AO917" s="730"/>
      <c r="AP917" s="293"/>
      <c r="AQ917" s="293"/>
      <c r="AR917" s="293"/>
      <c r="AS917" s="293"/>
      <c r="AT917" s="293"/>
      <c r="AU917" s="167"/>
      <c r="AV917" s="167"/>
      <c r="AW917" s="167"/>
      <c r="AX917" s="167"/>
      <c r="AY917" s="167"/>
      <c r="AZ917" s="167"/>
      <c r="BA917" s="167"/>
      <c r="BB917" s="167"/>
      <c r="BC917" s="167"/>
      <c r="BD917" s="167"/>
      <c r="BE917" s="167"/>
      <c r="BF917" s="167"/>
      <c r="BG917" s="167"/>
      <c r="BH917" s="167"/>
      <c r="BI917" s="167"/>
    </row>
    <row r="918" ht="14.25" customHeight="1">
      <c r="M918" s="178"/>
      <c r="N918" s="178"/>
      <c r="O918" s="178"/>
      <c r="X918" s="292"/>
      <c r="Y918" s="293"/>
      <c r="Z918" s="293"/>
      <c r="AA918" s="293"/>
      <c r="AB918" s="293"/>
      <c r="AC918" s="293"/>
      <c r="AD918" s="293"/>
      <c r="AE918" s="293"/>
      <c r="AF918" s="293"/>
      <c r="AG918" s="293"/>
      <c r="AH918" s="293"/>
      <c r="AI918" s="293"/>
      <c r="AJ918" s="293"/>
      <c r="AK918" s="293"/>
      <c r="AL918" s="293"/>
      <c r="AM918" s="293"/>
      <c r="AN918" s="293"/>
      <c r="AO918" s="730"/>
      <c r="AP918" s="293"/>
      <c r="AQ918" s="293"/>
      <c r="AR918" s="293"/>
      <c r="AS918" s="293"/>
      <c r="AT918" s="293"/>
      <c r="AU918" s="167"/>
      <c r="AV918" s="167"/>
      <c r="AW918" s="167"/>
      <c r="AX918" s="167"/>
      <c r="AY918" s="167"/>
      <c r="AZ918" s="167"/>
      <c r="BA918" s="167"/>
      <c r="BB918" s="167"/>
      <c r="BC918" s="167"/>
      <c r="BD918" s="167"/>
      <c r="BE918" s="167"/>
      <c r="BF918" s="167"/>
      <c r="BG918" s="167"/>
      <c r="BH918" s="167"/>
      <c r="BI918" s="167"/>
    </row>
    <row r="919" ht="14.25" customHeight="1">
      <c r="M919" s="178"/>
      <c r="N919" s="178"/>
      <c r="O919" s="178"/>
      <c r="X919" s="292"/>
      <c r="Y919" s="293"/>
      <c r="Z919" s="293"/>
      <c r="AA919" s="293"/>
      <c r="AB919" s="293"/>
      <c r="AC919" s="293"/>
      <c r="AD919" s="293"/>
      <c r="AE919" s="293"/>
      <c r="AF919" s="293"/>
      <c r="AG919" s="293"/>
      <c r="AH919" s="293"/>
      <c r="AI919" s="293"/>
      <c r="AJ919" s="293"/>
      <c r="AK919" s="293"/>
      <c r="AL919" s="293"/>
      <c r="AM919" s="293"/>
      <c r="AN919" s="293"/>
      <c r="AO919" s="730"/>
      <c r="AP919" s="293"/>
      <c r="AQ919" s="293"/>
      <c r="AR919" s="293"/>
      <c r="AS919" s="293"/>
      <c r="AT919" s="293"/>
      <c r="AU919" s="167"/>
      <c r="AV919" s="167"/>
      <c r="AW919" s="167"/>
      <c r="AX919" s="167"/>
      <c r="AY919" s="167"/>
      <c r="AZ919" s="167"/>
      <c r="BA919" s="167"/>
      <c r="BB919" s="167"/>
      <c r="BC919" s="167"/>
      <c r="BD919" s="167"/>
      <c r="BE919" s="167"/>
      <c r="BF919" s="167"/>
      <c r="BG919" s="167"/>
      <c r="BH919" s="167"/>
      <c r="BI919" s="167"/>
    </row>
    <row r="920" ht="14.25" customHeight="1">
      <c r="M920" s="178"/>
      <c r="N920" s="178"/>
      <c r="O920" s="178"/>
      <c r="X920" s="292"/>
      <c r="Y920" s="293"/>
      <c r="Z920" s="293"/>
      <c r="AA920" s="293"/>
      <c r="AB920" s="293"/>
      <c r="AC920" s="293"/>
      <c r="AD920" s="293"/>
      <c r="AE920" s="293"/>
      <c r="AF920" s="293"/>
      <c r="AG920" s="293"/>
      <c r="AH920" s="293"/>
      <c r="AI920" s="293"/>
      <c r="AJ920" s="293"/>
      <c r="AK920" s="293"/>
      <c r="AL920" s="293"/>
      <c r="AM920" s="293"/>
      <c r="AN920" s="293"/>
      <c r="AO920" s="730"/>
      <c r="AP920" s="293"/>
      <c r="AQ920" s="293"/>
      <c r="AR920" s="293"/>
      <c r="AS920" s="293"/>
      <c r="AT920" s="293"/>
      <c r="AU920" s="167"/>
      <c r="AV920" s="167"/>
      <c r="AW920" s="167"/>
      <c r="AX920" s="167"/>
      <c r="AY920" s="167"/>
      <c r="AZ920" s="167"/>
      <c r="BA920" s="167"/>
      <c r="BB920" s="167"/>
      <c r="BC920" s="167"/>
      <c r="BD920" s="167"/>
      <c r="BE920" s="167"/>
      <c r="BF920" s="167"/>
      <c r="BG920" s="167"/>
      <c r="BH920" s="167"/>
      <c r="BI920" s="167"/>
    </row>
    <row r="921" ht="14.25" customHeight="1">
      <c r="M921" s="178"/>
      <c r="N921" s="178"/>
      <c r="O921" s="178"/>
      <c r="X921" s="292"/>
      <c r="Y921" s="293"/>
      <c r="Z921" s="293"/>
      <c r="AA921" s="293"/>
      <c r="AB921" s="293"/>
      <c r="AC921" s="293"/>
      <c r="AD921" s="293"/>
      <c r="AE921" s="293"/>
      <c r="AF921" s="293"/>
      <c r="AG921" s="293"/>
      <c r="AH921" s="293"/>
      <c r="AI921" s="293"/>
      <c r="AJ921" s="293"/>
      <c r="AK921" s="293"/>
      <c r="AL921" s="293"/>
      <c r="AM921" s="293"/>
      <c r="AN921" s="293"/>
      <c r="AO921" s="730"/>
      <c r="AP921" s="293"/>
      <c r="AQ921" s="293"/>
      <c r="AR921" s="293"/>
      <c r="AS921" s="293"/>
      <c r="AT921" s="293"/>
      <c r="AU921" s="167"/>
      <c r="AV921" s="167"/>
      <c r="AW921" s="167"/>
      <c r="AX921" s="167"/>
      <c r="AY921" s="167"/>
      <c r="AZ921" s="167"/>
      <c r="BA921" s="167"/>
      <c r="BB921" s="167"/>
      <c r="BC921" s="167"/>
      <c r="BD921" s="167"/>
      <c r="BE921" s="167"/>
      <c r="BF921" s="167"/>
      <c r="BG921" s="167"/>
      <c r="BH921" s="167"/>
      <c r="BI921" s="167"/>
    </row>
    <row r="922" ht="14.25" customHeight="1">
      <c r="M922" s="178"/>
      <c r="N922" s="178"/>
      <c r="O922" s="178"/>
      <c r="X922" s="292"/>
      <c r="Y922" s="293"/>
      <c r="Z922" s="293"/>
      <c r="AA922" s="293"/>
      <c r="AB922" s="293"/>
      <c r="AC922" s="293"/>
      <c r="AD922" s="293"/>
      <c r="AE922" s="293"/>
      <c r="AF922" s="293"/>
      <c r="AG922" s="293"/>
      <c r="AH922" s="293"/>
      <c r="AI922" s="293"/>
      <c r="AJ922" s="293"/>
      <c r="AK922" s="293"/>
      <c r="AL922" s="293"/>
      <c r="AM922" s="293"/>
      <c r="AN922" s="293"/>
      <c r="AO922" s="730"/>
      <c r="AP922" s="293"/>
      <c r="AQ922" s="293"/>
      <c r="AR922" s="293"/>
      <c r="AS922" s="293"/>
      <c r="AT922" s="293"/>
      <c r="AU922" s="167"/>
      <c r="AV922" s="167"/>
      <c r="AW922" s="167"/>
      <c r="AX922" s="167"/>
      <c r="AY922" s="167"/>
      <c r="AZ922" s="167"/>
      <c r="BA922" s="167"/>
      <c r="BB922" s="167"/>
      <c r="BC922" s="167"/>
      <c r="BD922" s="167"/>
      <c r="BE922" s="167"/>
      <c r="BF922" s="167"/>
      <c r="BG922" s="167"/>
      <c r="BH922" s="167"/>
      <c r="BI922" s="167"/>
    </row>
    <row r="923" ht="14.25" customHeight="1">
      <c r="M923" s="178"/>
      <c r="N923" s="178"/>
      <c r="O923" s="178"/>
      <c r="X923" s="292"/>
      <c r="Y923" s="293"/>
      <c r="Z923" s="293"/>
      <c r="AA923" s="293"/>
      <c r="AB923" s="293"/>
      <c r="AC923" s="293"/>
      <c r="AD923" s="293"/>
      <c r="AE923" s="293"/>
      <c r="AF923" s="293"/>
      <c r="AG923" s="293"/>
      <c r="AH923" s="293"/>
      <c r="AI923" s="293"/>
      <c r="AJ923" s="293"/>
      <c r="AK923" s="293"/>
      <c r="AL923" s="293"/>
      <c r="AM923" s="293"/>
      <c r="AN923" s="293"/>
      <c r="AO923" s="730"/>
      <c r="AP923" s="293"/>
      <c r="AQ923" s="293"/>
      <c r="AR923" s="293"/>
      <c r="AS923" s="293"/>
      <c r="AT923" s="293"/>
      <c r="AU923" s="167"/>
      <c r="AV923" s="167"/>
      <c r="AW923" s="167"/>
      <c r="AX923" s="167"/>
      <c r="AY923" s="167"/>
      <c r="AZ923" s="167"/>
      <c r="BA923" s="167"/>
      <c r="BB923" s="167"/>
      <c r="BC923" s="167"/>
      <c r="BD923" s="167"/>
      <c r="BE923" s="167"/>
      <c r="BF923" s="167"/>
      <c r="BG923" s="167"/>
      <c r="BH923" s="167"/>
      <c r="BI923" s="167"/>
    </row>
    <row r="924" ht="14.25" customHeight="1">
      <c r="M924" s="178"/>
      <c r="N924" s="178"/>
      <c r="O924" s="178"/>
      <c r="X924" s="292"/>
      <c r="Y924" s="293"/>
      <c r="Z924" s="293"/>
      <c r="AA924" s="293"/>
      <c r="AB924" s="293"/>
      <c r="AC924" s="293"/>
      <c r="AD924" s="293"/>
      <c r="AE924" s="293"/>
      <c r="AF924" s="293"/>
      <c r="AG924" s="293"/>
      <c r="AH924" s="293"/>
      <c r="AI924" s="293"/>
      <c r="AJ924" s="293"/>
      <c r="AK924" s="293"/>
      <c r="AL924" s="293"/>
      <c r="AM924" s="293"/>
      <c r="AN924" s="293"/>
      <c r="AO924" s="730"/>
      <c r="AP924" s="293"/>
      <c r="AQ924" s="293"/>
      <c r="AR924" s="293"/>
      <c r="AS924" s="293"/>
      <c r="AT924" s="293"/>
      <c r="AU924" s="167"/>
      <c r="AV924" s="167"/>
      <c r="AW924" s="167"/>
      <c r="AX924" s="167"/>
      <c r="AY924" s="167"/>
      <c r="AZ924" s="167"/>
      <c r="BA924" s="167"/>
      <c r="BB924" s="167"/>
      <c r="BC924" s="167"/>
      <c r="BD924" s="167"/>
      <c r="BE924" s="167"/>
      <c r="BF924" s="167"/>
      <c r="BG924" s="167"/>
      <c r="BH924" s="167"/>
      <c r="BI924" s="167"/>
    </row>
    <row r="925" ht="14.25" customHeight="1">
      <c r="M925" s="178"/>
      <c r="N925" s="178"/>
      <c r="O925" s="178"/>
      <c r="X925" s="292"/>
      <c r="Y925" s="293"/>
      <c r="Z925" s="293"/>
      <c r="AA925" s="293"/>
      <c r="AB925" s="293"/>
      <c r="AC925" s="293"/>
      <c r="AD925" s="293"/>
      <c r="AE925" s="293"/>
      <c r="AF925" s="293"/>
      <c r="AG925" s="293"/>
      <c r="AH925" s="293"/>
      <c r="AI925" s="293"/>
      <c r="AJ925" s="293"/>
      <c r="AK925" s="293"/>
      <c r="AL925" s="293"/>
      <c r="AM925" s="293"/>
      <c r="AN925" s="293"/>
      <c r="AO925" s="730"/>
      <c r="AP925" s="293"/>
      <c r="AQ925" s="293"/>
      <c r="AR925" s="293"/>
      <c r="AS925" s="293"/>
      <c r="AT925" s="293"/>
      <c r="AU925" s="167"/>
      <c r="AV925" s="167"/>
      <c r="AW925" s="167"/>
      <c r="AX925" s="167"/>
      <c r="AY925" s="167"/>
      <c r="AZ925" s="167"/>
      <c r="BA925" s="167"/>
      <c r="BB925" s="167"/>
      <c r="BC925" s="167"/>
      <c r="BD925" s="167"/>
      <c r="BE925" s="167"/>
      <c r="BF925" s="167"/>
      <c r="BG925" s="167"/>
      <c r="BH925" s="167"/>
      <c r="BI925" s="167"/>
    </row>
    <row r="926" ht="14.25" customHeight="1">
      <c r="M926" s="178"/>
      <c r="N926" s="178"/>
      <c r="O926" s="178"/>
      <c r="X926" s="292"/>
      <c r="Y926" s="293"/>
      <c r="Z926" s="293"/>
      <c r="AA926" s="293"/>
      <c r="AB926" s="293"/>
      <c r="AC926" s="293"/>
      <c r="AD926" s="293"/>
      <c r="AE926" s="293"/>
      <c r="AF926" s="293"/>
      <c r="AG926" s="293"/>
      <c r="AH926" s="293"/>
      <c r="AI926" s="293"/>
      <c r="AJ926" s="293"/>
      <c r="AK926" s="293"/>
      <c r="AL926" s="293"/>
      <c r="AM926" s="293"/>
      <c r="AN926" s="293"/>
      <c r="AO926" s="730"/>
      <c r="AP926" s="293"/>
      <c r="AQ926" s="293"/>
      <c r="AR926" s="293"/>
      <c r="AS926" s="293"/>
      <c r="AT926" s="293"/>
      <c r="AU926" s="167"/>
      <c r="AV926" s="167"/>
      <c r="AW926" s="167"/>
      <c r="AX926" s="167"/>
      <c r="AY926" s="167"/>
      <c r="AZ926" s="167"/>
      <c r="BA926" s="167"/>
      <c r="BB926" s="167"/>
      <c r="BC926" s="167"/>
      <c r="BD926" s="167"/>
      <c r="BE926" s="167"/>
      <c r="BF926" s="167"/>
      <c r="BG926" s="167"/>
      <c r="BH926" s="167"/>
      <c r="BI926" s="167"/>
    </row>
    <row r="927" ht="14.25" customHeight="1">
      <c r="M927" s="178"/>
      <c r="N927" s="178"/>
      <c r="O927" s="178"/>
      <c r="X927" s="292"/>
      <c r="Y927" s="293"/>
      <c r="Z927" s="293"/>
      <c r="AA927" s="293"/>
      <c r="AB927" s="293"/>
      <c r="AC927" s="293"/>
      <c r="AD927" s="293"/>
      <c r="AE927" s="293"/>
      <c r="AF927" s="293"/>
      <c r="AG927" s="293"/>
      <c r="AH927" s="293"/>
      <c r="AI927" s="293"/>
      <c r="AJ927" s="293"/>
      <c r="AK927" s="293"/>
      <c r="AL927" s="293"/>
      <c r="AM927" s="293"/>
      <c r="AN927" s="293"/>
      <c r="AO927" s="730"/>
      <c r="AP927" s="293"/>
      <c r="AQ927" s="293"/>
      <c r="AR927" s="293"/>
      <c r="AS927" s="293"/>
      <c r="AT927" s="293"/>
      <c r="AU927" s="167"/>
      <c r="AV927" s="167"/>
      <c r="AW927" s="167"/>
      <c r="AX927" s="167"/>
      <c r="AY927" s="167"/>
      <c r="AZ927" s="167"/>
      <c r="BA927" s="167"/>
      <c r="BB927" s="167"/>
      <c r="BC927" s="167"/>
      <c r="BD927" s="167"/>
      <c r="BE927" s="167"/>
      <c r="BF927" s="167"/>
      <c r="BG927" s="167"/>
      <c r="BH927" s="167"/>
      <c r="BI927" s="167"/>
    </row>
    <row r="928" ht="14.25" customHeight="1">
      <c r="M928" s="178"/>
      <c r="N928" s="178"/>
      <c r="O928" s="178"/>
      <c r="X928" s="292"/>
      <c r="Y928" s="293"/>
      <c r="Z928" s="293"/>
      <c r="AA928" s="293"/>
      <c r="AB928" s="293"/>
      <c r="AC928" s="293"/>
      <c r="AD928" s="293"/>
      <c r="AE928" s="293"/>
      <c r="AF928" s="293"/>
      <c r="AG928" s="293"/>
      <c r="AH928" s="293"/>
      <c r="AI928" s="293"/>
      <c r="AJ928" s="293"/>
      <c r="AK928" s="293"/>
      <c r="AL928" s="293"/>
      <c r="AM928" s="293"/>
      <c r="AN928" s="293"/>
      <c r="AO928" s="730"/>
      <c r="AP928" s="293"/>
      <c r="AQ928" s="293"/>
      <c r="AR928" s="293"/>
      <c r="AS928" s="293"/>
      <c r="AT928" s="293"/>
      <c r="AU928" s="167"/>
      <c r="AV928" s="167"/>
      <c r="AW928" s="167"/>
      <c r="AX928" s="167"/>
      <c r="AY928" s="167"/>
      <c r="AZ928" s="167"/>
      <c r="BA928" s="167"/>
      <c r="BB928" s="167"/>
      <c r="BC928" s="167"/>
      <c r="BD928" s="167"/>
      <c r="BE928" s="167"/>
      <c r="BF928" s="167"/>
      <c r="BG928" s="167"/>
      <c r="BH928" s="167"/>
      <c r="BI928" s="167"/>
    </row>
    <row r="929" ht="14.25" customHeight="1">
      <c r="M929" s="178"/>
      <c r="N929" s="178"/>
      <c r="O929" s="178"/>
      <c r="X929" s="292"/>
      <c r="Y929" s="293"/>
      <c r="Z929" s="293"/>
      <c r="AA929" s="293"/>
      <c r="AB929" s="293"/>
      <c r="AC929" s="293"/>
      <c r="AD929" s="293"/>
      <c r="AE929" s="293"/>
      <c r="AF929" s="293"/>
      <c r="AG929" s="293"/>
      <c r="AH929" s="293"/>
      <c r="AI929" s="293"/>
      <c r="AJ929" s="293"/>
      <c r="AK929" s="293"/>
      <c r="AL929" s="293"/>
      <c r="AM929" s="293"/>
      <c r="AN929" s="293"/>
      <c r="AO929" s="730"/>
      <c r="AP929" s="293"/>
      <c r="AQ929" s="293"/>
      <c r="AR929" s="293"/>
      <c r="AS929" s="293"/>
      <c r="AT929" s="293"/>
      <c r="AU929" s="167"/>
      <c r="AV929" s="167"/>
      <c r="AW929" s="167"/>
      <c r="AX929" s="167"/>
      <c r="AY929" s="167"/>
      <c r="AZ929" s="167"/>
      <c r="BA929" s="167"/>
      <c r="BB929" s="167"/>
      <c r="BC929" s="167"/>
      <c r="BD929" s="167"/>
      <c r="BE929" s="167"/>
      <c r="BF929" s="167"/>
      <c r="BG929" s="167"/>
      <c r="BH929" s="167"/>
      <c r="BI929" s="167"/>
    </row>
    <row r="930" ht="14.25" customHeight="1">
      <c r="M930" s="178"/>
      <c r="N930" s="178"/>
      <c r="O930" s="178"/>
      <c r="X930" s="292"/>
      <c r="Y930" s="293"/>
      <c r="Z930" s="293"/>
      <c r="AA930" s="293"/>
      <c r="AB930" s="293"/>
      <c r="AC930" s="293"/>
      <c r="AD930" s="293"/>
      <c r="AE930" s="293"/>
      <c r="AF930" s="293"/>
      <c r="AG930" s="293"/>
      <c r="AH930" s="293"/>
      <c r="AI930" s="293"/>
      <c r="AJ930" s="293"/>
      <c r="AK930" s="293"/>
      <c r="AL930" s="293"/>
      <c r="AM930" s="293"/>
      <c r="AN930" s="293"/>
      <c r="AO930" s="730"/>
      <c r="AP930" s="293"/>
      <c r="AQ930" s="293"/>
      <c r="AR930" s="293"/>
      <c r="AS930" s="293"/>
      <c r="AT930" s="293"/>
      <c r="AU930" s="167"/>
      <c r="AV930" s="167"/>
      <c r="AW930" s="167"/>
      <c r="AX930" s="167"/>
      <c r="AY930" s="167"/>
      <c r="AZ930" s="167"/>
      <c r="BA930" s="167"/>
      <c r="BB930" s="167"/>
      <c r="BC930" s="167"/>
      <c r="BD930" s="167"/>
      <c r="BE930" s="167"/>
      <c r="BF930" s="167"/>
      <c r="BG930" s="167"/>
      <c r="BH930" s="167"/>
      <c r="BI930" s="167"/>
    </row>
    <row r="931" ht="14.25" customHeight="1">
      <c r="M931" s="178"/>
      <c r="N931" s="178"/>
      <c r="O931" s="178"/>
      <c r="X931" s="292"/>
      <c r="Y931" s="293"/>
      <c r="Z931" s="293"/>
      <c r="AA931" s="293"/>
      <c r="AB931" s="293"/>
      <c r="AC931" s="293"/>
      <c r="AD931" s="293"/>
      <c r="AE931" s="293"/>
      <c r="AF931" s="293"/>
      <c r="AG931" s="293"/>
      <c r="AH931" s="293"/>
      <c r="AI931" s="293"/>
      <c r="AJ931" s="293"/>
      <c r="AK931" s="293"/>
      <c r="AL931" s="293"/>
      <c r="AM931" s="293"/>
      <c r="AN931" s="293"/>
      <c r="AO931" s="730"/>
      <c r="AP931" s="293"/>
      <c r="AQ931" s="293"/>
      <c r="AR931" s="293"/>
      <c r="AS931" s="293"/>
      <c r="AT931" s="293"/>
      <c r="AU931" s="167"/>
      <c r="AV931" s="167"/>
      <c r="AW931" s="167"/>
      <c r="AX931" s="167"/>
      <c r="AY931" s="167"/>
      <c r="AZ931" s="167"/>
      <c r="BA931" s="167"/>
      <c r="BB931" s="167"/>
      <c r="BC931" s="167"/>
      <c r="BD931" s="167"/>
      <c r="BE931" s="167"/>
      <c r="BF931" s="167"/>
      <c r="BG931" s="167"/>
      <c r="BH931" s="167"/>
      <c r="BI931" s="167"/>
    </row>
    <row r="932" ht="14.25" customHeight="1">
      <c r="M932" s="178"/>
      <c r="N932" s="178"/>
      <c r="O932" s="178"/>
      <c r="X932" s="292"/>
      <c r="Y932" s="293"/>
      <c r="Z932" s="293"/>
      <c r="AA932" s="293"/>
      <c r="AB932" s="293"/>
      <c r="AC932" s="293"/>
      <c r="AD932" s="293"/>
      <c r="AE932" s="293"/>
      <c r="AF932" s="293"/>
      <c r="AG932" s="293"/>
      <c r="AH932" s="293"/>
      <c r="AI932" s="293"/>
      <c r="AJ932" s="293"/>
      <c r="AK932" s="293"/>
      <c r="AL932" s="293"/>
      <c r="AM932" s="293"/>
      <c r="AN932" s="293"/>
      <c r="AO932" s="730"/>
      <c r="AP932" s="293"/>
      <c r="AQ932" s="293"/>
      <c r="AR932" s="293"/>
      <c r="AS932" s="293"/>
      <c r="AT932" s="293"/>
      <c r="AU932" s="167"/>
      <c r="AV932" s="167"/>
      <c r="AW932" s="167"/>
      <c r="AX932" s="167"/>
      <c r="AY932" s="167"/>
      <c r="AZ932" s="167"/>
      <c r="BA932" s="167"/>
      <c r="BB932" s="167"/>
      <c r="BC932" s="167"/>
      <c r="BD932" s="167"/>
      <c r="BE932" s="167"/>
      <c r="BF932" s="167"/>
      <c r="BG932" s="167"/>
      <c r="BH932" s="167"/>
      <c r="BI932" s="167"/>
    </row>
    <row r="933" ht="14.25" customHeight="1">
      <c r="M933" s="178"/>
      <c r="N933" s="178"/>
      <c r="O933" s="178"/>
      <c r="X933" s="292"/>
      <c r="Y933" s="293"/>
      <c r="Z933" s="293"/>
      <c r="AA933" s="293"/>
      <c r="AB933" s="293"/>
      <c r="AC933" s="293"/>
      <c r="AD933" s="293"/>
      <c r="AE933" s="293"/>
      <c r="AF933" s="293"/>
      <c r="AG933" s="293"/>
      <c r="AH933" s="293"/>
      <c r="AI933" s="293"/>
      <c r="AJ933" s="293"/>
      <c r="AK933" s="293"/>
      <c r="AL933" s="293"/>
      <c r="AM933" s="293"/>
      <c r="AN933" s="293"/>
      <c r="AO933" s="730"/>
      <c r="AP933" s="293"/>
      <c r="AQ933" s="293"/>
      <c r="AR933" s="293"/>
      <c r="AS933" s="293"/>
      <c r="AT933" s="293"/>
      <c r="AU933" s="167"/>
      <c r="AV933" s="167"/>
      <c r="AW933" s="167"/>
      <c r="AX933" s="167"/>
      <c r="AY933" s="167"/>
      <c r="AZ933" s="167"/>
      <c r="BA933" s="167"/>
      <c r="BB933" s="167"/>
      <c r="BC933" s="167"/>
      <c r="BD933" s="167"/>
      <c r="BE933" s="167"/>
      <c r="BF933" s="167"/>
      <c r="BG933" s="167"/>
      <c r="BH933" s="167"/>
      <c r="BI933" s="167"/>
    </row>
    <row r="934" ht="14.25" customHeight="1">
      <c r="M934" s="178"/>
      <c r="N934" s="178"/>
      <c r="O934" s="178"/>
      <c r="X934" s="292"/>
      <c r="Y934" s="293"/>
      <c r="Z934" s="293"/>
      <c r="AA934" s="293"/>
      <c r="AB934" s="293"/>
      <c r="AC934" s="293"/>
      <c r="AD934" s="293"/>
      <c r="AE934" s="293"/>
      <c r="AF934" s="293"/>
      <c r="AG934" s="293"/>
      <c r="AH934" s="293"/>
      <c r="AI934" s="293"/>
      <c r="AJ934" s="293"/>
      <c r="AK934" s="293"/>
      <c r="AL934" s="293"/>
      <c r="AM934" s="293"/>
      <c r="AN934" s="293"/>
      <c r="AO934" s="730"/>
      <c r="AP934" s="293"/>
      <c r="AQ934" s="293"/>
      <c r="AR934" s="293"/>
      <c r="AS934" s="293"/>
      <c r="AT934" s="293"/>
      <c r="AU934" s="167"/>
      <c r="AV934" s="167"/>
      <c r="AW934" s="167"/>
      <c r="AX934" s="167"/>
      <c r="AY934" s="167"/>
      <c r="AZ934" s="167"/>
      <c r="BA934" s="167"/>
      <c r="BB934" s="167"/>
      <c r="BC934" s="167"/>
      <c r="BD934" s="167"/>
      <c r="BE934" s="167"/>
      <c r="BF934" s="167"/>
      <c r="BG934" s="167"/>
      <c r="BH934" s="167"/>
      <c r="BI934" s="167"/>
    </row>
    <row r="935" ht="14.25" customHeight="1">
      <c r="M935" s="178"/>
      <c r="N935" s="178"/>
      <c r="O935" s="178"/>
      <c r="X935" s="292"/>
      <c r="Y935" s="293"/>
      <c r="Z935" s="293"/>
      <c r="AA935" s="293"/>
      <c r="AB935" s="293"/>
      <c r="AC935" s="293"/>
      <c r="AD935" s="293"/>
      <c r="AE935" s="293"/>
      <c r="AF935" s="293"/>
      <c r="AG935" s="293"/>
      <c r="AH935" s="293"/>
      <c r="AI935" s="293"/>
      <c r="AJ935" s="293"/>
      <c r="AK935" s="293"/>
      <c r="AL935" s="293"/>
      <c r="AM935" s="293"/>
      <c r="AN935" s="293"/>
      <c r="AO935" s="730"/>
      <c r="AP935" s="293"/>
      <c r="AQ935" s="293"/>
      <c r="AR935" s="293"/>
      <c r="AS935" s="293"/>
      <c r="AT935" s="293"/>
      <c r="AU935" s="167"/>
      <c r="AV935" s="167"/>
      <c r="AW935" s="167"/>
      <c r="AX935" s="167"/>
      <c r="AY935" s="167"/>
      <c r="AZ935" s="167"/>
      <c r="BA935" s="167"/>
      <c r="BB935" s="167"/>
      <c r="BC935" s="167"/>
      <c r="BD935" s="167"/>
      <c r="BE935" s="167"/>
      <c r="BF935" s="167"/>
      <c r="BG935" s="167"/>
      <c r="BH935" s="167"/>
      <c r="BI935" s="167"/>
    </row>
    <row r="936" ht="14.25" customHeight="1">
      <c r="M936" s="178"/>
      <c r="N936" s="178"/>
      <c r="O936" s="178"/>
      <c r="X936" s="292"/>
      <c r="Y936" s="293"/>
      <c r="Z936" s="293"/>
      <c r="AA936" s="293"/>
      <c r="AB936" s="293"/>
      <c r="AC936" s="293"/>
      <c r="AD936" s="293"/>
      <c r="AE936" s="293"/>
      <c r="AF936" s="293"/>
      <c r="AG936" s="293"/>
      <c r="AH936" s="293"/>
      <c r="AI936" s="293"/>
      <c r="AJ936" s="293"/>
      <c r="AK936" s="293"/>
      <c r="AL936" s="293"/>
      <c r="AM936" s="293"/>
      <c r="AN936" s="293"/>
      <c r="AO936" s="730"/>
      <c r="AP936" s="293"/>
      <c r="AQ936" s="293"/>
      <c r="AR936" s="293"/>
      <c r="AS936" s="293"/>
      <c r="AT936" s="293"/>
      <c r="AU936" s="167"/>
      <c r="AV936" s="167"/>
      <c r="AW936" s="167"/>
      <c r="AX936" s="167"/>
      <c r="AY936" s="167"/>
      <c r="AZ936" s="167"/>
      <c r="BA936" s="167"/>
      <c r="BB936" s="167"/>
      <c r="BC936" s="167"/>
      <c r="BD936" s="167"/>
      <c r="BE936" s="167"/>
      <c r="BF936" s="167"/>
      <c r="BG936" s="167"/>
      <c r="BH936" s="167"/>
      <c r="BI936" s="167"/>
    </row>
    <row r="937" ht="14.25" customHeight="1">
      <c r="M937" s="178"/>
      <c r="N937" s="178"/>
      <c r="O937" s="178"/>
      <c r="X937" s="292"/>
      <c r="Y937" s="293"/>
      <c r="Z937" s="293"/>
      <c r="AA937" s="293"/>
      <c r="AB937" s="293"/>
      <c r="AC937" s="293"/>
      <c r="AD937" s="293"/>
      <c r="AE937" s="293"/>
      <c r="AF937" s="293"/>
      <c r="AG937" s="293"/>
      <c r="AH937" s="293"/>
      <c r="AI937" s="293"/>
      <c r="AJ937" s="293"/>
      <c r="AK937" s="293"/>
      <c r="AL937" s="293"/>
      <c r="AM937" s="293"/>
      <c r="AN937" s="293"/>
      <c r="AO937" s="730"/>
      <c r="AP937" s="293"/>
      <c r="AQ937" s="293"/>
      <c r="AR937" s="293"/>
      <c r="AS937" s="293"/>
      <c r="AT937" s="293"/>
      <c r="AU937" s="167"/>
      <c r="AV937" s="167"/>
      <c r="AW937" s="167"/>
      <c r="AX937" s="167"/>
      <c r="AY937" s="167"/>
      <c r="AZ937" s="167"/>
      <c r="BA937" s="167"/>
      <c r="BB937" s="167"/>
      <c r="BC937" s="167"/>
      <c r="BD937" s="167"/>
      <c r="BE937" s="167"/>
      <c r="BF937" s="167"/>
      <c r="BG937" s="167"/>
      <c r="BH937" s="167"/>
      <c r="BI937" s="167"/>
    </row>
    <row r="938" ht="14.25" customHeight="1">
      <c r="M938" s="178"/>
      <c r="N938" s="178"/>
      <c r="O938" s="178"/>
      <c r="X938" s="292"/>
      <c r="Y938" s="293"/>
      <c r="Z938" s="293"/>
      <c r="AA938" s="293"/>
      <c r="AB938" s="293"/>
      <c r="AC938" s="293"/>
      <c r="AD938" s="293"/>
      <c r="AE938" s="293"/>
      <c r="AF938" s="293"/>
      <c r="AG938" s="293"/>
      <c r="AH938" s="293"/>
      <c r="AI938" s="293"/>
      <c r="AJ938" s="293"/>
      <c r="AK938" s="293"/>
      <c r="AL938" s="293"/>
      <c r="AM938" s="293"/>
      <c r="AN938" s="293"/>
      <c r="AO938" s="730"/>
      <c r="AP938" s="293"/>
      <c r="AQ938" s="293"/>
      <c r="AR938" s="293"/>
      <c r="AS938" s="293"/>
      <c r="AT938" s="293"/>
      <c r="AU938" s="167"/>
      <c r="AV938" s="167"/>
      <c r="AW938" s="167"/>
      <c r="AX938" s="167"/>
      <c r="AY938" s="167"/>
      <c r="AZ938" s="167"/>
      <c r="BA938" s="167"/>
      <c r="BB938" s="167"/>
      <c r="BC938" s="167"/>
      <c r="BD938" s="167"/>
      <c r="BE938" s="167"/>
      <c r="BF938" s="167"/>
      <c r="BG938" s="167"/>
      <c r="BH938" s="167"/>
      <c r="BI938" s="167"/>
    </row>
    <row r="939" ht="14.25" customHeight="1">
      <c r="M939" s="178"/>
      <c r="N939" s="178"/>
      <c r="O939" s="178"/>
      <c r="X939" s="292"/>
      <c r="Y939" s="293"/>
      <c r="Z939" s="293"/>
      <c r="AA939" s="293"/>
      <c r="AB939" s="293"/>
      <c r="AC939" s="293"/>
      <c r="AD939" s="293"/>
      <c r="AE939" s="293"/>
      <c r="AF939" s="293"/>
      <c r="AG939" s="293"/>
      <c r="AH939" s="293"/>
      <c r="AI939" s="293"/>
      <c r="AJ939" s="293"/>
      <c r="AK939" s="293"/>
      <c r="AL939" s="293"/>
      <c r="AM939" s="293"/>
      <c r="AN939" s="293"/>
      <c r="AO939" s="730"/>
      <c r="AP939" s="293"/>
      <c r="AQ939" s="293"/>
      <c r="AR939" s="293"/>
      <c r="AS939" s="293"/>
      <c r="AT939" s="293"/>
      <c r="AU939" s="167"/>
      <c r="AV939" s="167"/>
      <c r="AW939" s="167"/>
      <c r="AX939" s="167"/>
      <c r="AY939" s="167"/>
      <c r="AZ939" s="167"/>
      <c r="BA939" s="167"/>
      <c r="BB939" s="167"/>
      <c r="BC939" s="167"/>
      <c r="BD939" s="167"/>
      <c r="BE939" s="167"/>
      <c r="BF939" s="167"/>
      <c r="BG939" s="167"/>
      <c r="BH939" s="167"/>
      <c r="BI939" s="167"/>
    </row>
    <row r="940" ht="14.25" customHeight="1">
      <c r="M940" s="178"/>
      <c r="N940" s="178"/>
      <c r="O940" s="178"/>
      <c r="X940" s="292"/>
      <c r="Y940" s="293"/>
      <c r="Z940" s="293"/>
      <c r="AA940" s="293"/>
      <c r="AB940" s="293"/>
      <c r="AC940" s="293"/>
      <c r="AD940" s="293"/>
      <c r="AE940" s="293"/>
      <c r="AF940" s="293"/>
      <c r="AG940" s="293"/>
      <c r="AH940" s="293"/>
      <c r="AI940" s="293"/>
      <c r="AJ940" s="293"/>
      <c r="AK940" s="293"/>
      <c r="AL940" s="293"/>
      <c r="AM940" s="293"/>
      <c r="AN940" s="293"/>
      <c r="AO940" s="730"/>
      <c r="AP940" s="293"/>
      <c r="AQ940" s="293"/>
      <c r="AR940" s="293"/>
      <c r="AS940" s="293"/>
      <c r="AT940" s="293"/>
      <c r="AU940" s="167"/>
      <c r="AV940" s="167"/>
      <c r="AW940" s="167"/>
      <c r="AX940" s="167"/>
      <c r="AY940" s="167"/>
      <c r="AZ940" s="167"/>
      <c r="BA940" s="167"/>
      <c r="BB940" s="167"/>
      <c r="BC940" s="167"/>
      <c r="BD940" s="167"/>
      <c r="BE940" s="167"/>
      <c r="BF940" s="167"/>
      <c r="BG940" s="167"/>
      <c r="BH940" s="167"/>
      <c r="BI940" s="167"/>
    </row>
    <row r="941" ht="14.25" customHeight="1">
      <c r="M941" s="178"/>
      <c r="N941" s="178"/>
      <c r="O941" s="178"/>
      <c r="X941" s="292"/>
      <c r="Y941" s="293"/>
      <c r="Z941" s="293"/>
      <c r="AA941" s="293"/>
      <c r="AB941" s="293"/>
      <c r="AC941" s="293"/>
      <c r="AD941" s="293"/>
      <c r="AE941" s="293"/>
      <c r="AF941" s="293"/>
      <c r="AG941" s="293"/>
      <c r="AH941" s="293"/>
      <c r="AI941" s="293"/>
      <c r="AJ941" s="293"/>
      <c r="AK941" s="293"/>
      <c r="AL941" s="293"/>
      <c r="AM941" s="293"/>
      <c r="AN941" s="293"/>
      <c r="AO941" s="730"/>
      <c r="AP941" s="293"/>
      <c r="AQ941" s="293"/>
      <c r="AR941" s="293"/>
      <c r="AS941" s="293"/>
      <c r="AT941" s="293"/>
      <c r="AU941" s="167"/>
      <c r="AV941" s="167"/>
      <c r="AW941" s="167"/>
      <c r="AX941" s="167"/>
      <c r="AY941" s="167"/>
      <c r="AZ941" s="167"/>
      <c r="BA941" s="167"/>
      <c r="BB941" s="167"/>
      <c r="BC941" s="167"/>
      <c r="BD941" s="167"/>
      <c r="BE941" s="167"/>
      <c r="BF941" s="167"/>
      <c r="BG941" s="167"/>
      <c r="BH941" s="167"/>
      <c r="BI941" s="167"/>
    </row>
    <row r="942" ht="14.25" customHeight="1">
      <c r="M942" s="178"/>
      <c r="N942" s="178"/>
      <c r="O942" s="178"/>
      <c r="X942" s="292"/>
      <c r="Y942" s="293"/>
      <c r="Z942" s="293"/>
      <c r="AA942" s="293"/>
      <c r="AB942" s="293"/>
      <c r="AC942" s="293"/>
      <c r="AD942" s="293"/>
      <c r="AE942" s="293"/>
      <c r="AF942" s="293"/>
      <c r="AG942" s="293"/>
      <c r="AH942" s="293"/>
      <c r="AI942" s="293"/>
      <c r="AJ942" s="293"/>
      <c r="AK942" s="293"/>
      <c r="AL942" s="293"/>
      <c r="AM942" s="293"/>
      <c r="AN942" s="293"/>
      <c r="AO942" s="730"/>
      <c r="AP942" s="293"/>
      <c r="AQ942" s="293"/>
      <c r="AR942" s="293"/>
      <c r="AS942" s="293"/>
      <c r="AT942" s="293"/>
      <c r="AU942" s="167"/>
      <c r="AV942" s="167"/>
      <c r="AW942" s="167"/>
      <c r="AX942" s="167"/>
      <c r="AY942" s="167"/>
      <c r="AZ942" s="167"/>
      <c r="BA942" s="167"/>
      <c r="BB942" s="167"/>
      <c r="BC942" s="167"/>
      <c r="BD942" s="167"/>
      <c r="BE942" s="167"/>
      <c r="BF942" s="167"/>
      <c r="BG942" s="167"/>
      <c r="BH942" s="167"/>
      <c r="BI942" s="167"/>
    </row>
    <row r="943" ht="14.25" customHeight="1">
      <c r="M943" s="178"/>
      <c r="N943" s="178"/>
      <c r="O943" s="178"/>
      <c r="X943" s="292"/>
      <c r="Y943" s="293"/>
      <c r="Z943" s="293"/>
      <c r="AA943" s="293"/>
      <c r="AB943" s="293"/>
      <c r="AC943" s="293"/>
      <c r="AD943" s="293"/>
      <c r="AE943" s="293"/>
      <c r="AF943" s="293"/>
      <c r="AG943" s="293"/>
      <c r="AH943" s="293"/>
      <c r="AI943" s="293"/>
      <c r="AJ943" s="293"/>
      <c r="AK943" s="293"/>
      <c r="AL943" s="293"/>
      <c r="AM943" s="293"/>
      <c r="AN943" s="293"/>
      <c r="AO943" s="730"/>
      <c r="AP943" s="293"/>
      <c r="AQ943" s="293"/>
      <c r="AR943" s="293"/>
      <c r="AS943" s="293"/>
      <c r="AT943" s="293"/>
      <c r="AU943" s="167"/>
      <c r="AV943" s="167"/>
      <c r="AW943" s="167"/>
      <c r="AX943" s="167"/>
      <c r="AY943" s="167"/>
      <c r="AZ943" s="167"/>
      <c r="BA943" s="167"/>
      <c r="BB943" s="167"/>
      <c r="BC943" s="167"/>
      <c r="BD943" s="167"/>
      <c r="BE943" s="167"/>
      <c r="BF943" s="167"/>
      <c r="BG943" s="167"/>
      <c r="BH943" s="167"/>
      <c r="BI943" s="167"/>
    </row>
    <row r="944" ht="14.25" customHeight="1">
      <c r="M944" s="178"/>
      <c r="N944" s="178"/>
      <c r="O944" s="178"/>
      <c r="X944" s="292"/>
      <c r="Y944" s="293"/>
      <c r="Z944" s="293"/>
      <c r="AA944" s="293"/>
      <c r="AB944" s="293"/>
      <c r="AC944" s="293"/>
      <c r="AD944" s="293"/>
      <c r="AE944" s="293"/>
      <c r="AF944" s="293"/>
      <c r="AG944" s="293"/>
      <c r="AH944" s="293"/>
      <c r="AI944" s="293"/>
      <c r="AJ944" s="293"/>
      <c r="AK944" s="293"/>
      <c r="AL944" s="293"/>
      <c r="AM944" s="293"/>
      <c r="AN944" s="293"/>
      <c r="AO944" s="730"/>
      <c r="AP944" s="293"/>
      <c r="AQ944" s="293"/>
      <c r="AR944" s="293"/>
      <c r="AS944" s="293"/>
      <c r="AT944" s="293"/>
      <c r="AU944" s="167"/>
      <c r="AV944" s="167"/>
      <c r="AW944" s="167"/>
      <c r="AX944" s="167"/>
      <c r="AY944" s="167"/>
      <c r="AZ944" s="167"/>
      <c r="BA944" s="167"/>
      <c r="BB944" s="167"/>
      <c r="BC944" s="167"/>
      <c r="BD944" s="167"/>
      <c r="BE944" s="167"/>
      <c r="BF944" s="167"/>
      <c r="BG944" s="167"/>
      <c r="BH944" s="167"/>
      <c r="BI944" s="167"/>
    </row>
    <row r="945" ht="14.25" customHeight="1">
      <c r="M945" s="178"/>
      <c r="N945" s="178"/>
      <c r="O945" s="178"/>
      <c r="X945" s="292"/>
      <c r="Y945" s="293"/>
      <c r="Z945" s="293"/>
      <c r="AA945" s="293"/>
      <c r="AB945" s="293"/>
      <c r="AC945" s="293"/>
      <c r="AD945" s="293"/>
      <c r="AE945" s="293"/>
      <c r="AF945" s="293"/>
      <c r="AG945" s="293"/>
      <c r="AH945" s="293"/>
      <c r="AI945" s="293"/>
      <c r="AJ945" s="293"/>
      <c r="AK945" s="293"/>
      <c r="AL945" s="293"/>
      <c r="AM945" s="293"/>
      <c r="AN945" s="293"/>
      <c r="AO945" s="730"/>
      <c r="AP945" s="293"/>
      <c r="AQ945" s="293"/>
      <c r="AR945" s="293"/>
      <c r="AS945" s="293"/>
      <c r="AT945" s="293"/>
      <c r="AU945" s="167"/>
      <c r="AV945" s="167"/>
      <c r="AW945" s="167"/>
      <c r="AX945" s="167"/>
      <c r="AY945" s="167"/>
      <c r="AZ945" s="167"/>
      <c r="BA945" s="167"/>
      <c r="BB945" s="167"/>
      <c r="BC945" s="167"/>
      <c r="BD945" s="167"/>
      <c r="BE945" s="167"/>
      <c r="BF945" s="167"/>
      <c r="BG945" s="167"/>
      <c r="BH945" s="167"/>
      <c r="BI945" s="167"/>
    </row>
    <row r="946" ht="14.25" customHeight="1">
      <c r="M946" s="178"/>
      <c r="N946" s="178"/>
      <c r="O946" s="178"/>
      <c r="X946" s="292"/>
      <c r="Y946" s="293"/>
      <c r="Z946" s="293"/>
      <c r="AA946" s="293"/>
      <c r="AB946" s="293"/>
      <c r="AC946" s="293"/>
      <c r="AD946" s="293"/>
      <c r="AE946" s="293"/>
      <c r="AF946" s="293"/>
      <c r="AG946" s="293"/>
      <c r="AH946" s="293"/>
      <c r="AI946" s="293"/>
      <c r="AJ946" s="293"/>
      <c r="AK946" s="293"/>
      <c r="AL946" s="293"/>
      <c r="AM946" s="293"/>
      <c r="AN946" s="293"/>
      <c r="AO946" s="730"/>
      <c r="AP946" s="293"/>
      <c r="AQ946" s="293"/>
      <c r="AR946" s="293"/>
      <c r="AS946" s="293"/>
      <c r="AT946" s="293"/>
      <c r="AU946" s="167"/>
      <c r="AV946" s="167"/>
      <c r="AW946" s="167"/>
      <c r="AX946" s="167"/>
      <c r="AY946" s="167"/>
      <c r="AZ946" s="167"/>
      <c r="BA946" s="167"/>
      <c r="BB946" s="167"/>
      <c r="BC946" s="167"/>
      <c r="BD946" s="167"/>
      <c r="BE946" s="167"/>
      <c r="BF946" s="167"/>
      <c r="BG946" s="167"/>
      <c r="BH946" s="167"/>
      <c r="BI946" s="167"/>
    </row>
    <row r="947" ht="14.25" customHeight="1">
      <c r="M947" s="178"/>
      <c r="N947" s="178"/>
      <c r="O947" s="178"/>
      <c r="X947" s="292"/>
      <c r="Y947" s="293"/>
      <c r="Z947" s="293"/>
      <c r="AA947" s="293"/>
      <c r="AB947" s="293"/>
      <c r="AC947" s="293"/>
      <c r="AD947" s="293"/>
      <c r="AE947" s="293"/>
      <c r="AF947" s="293"/>
      <c r="AG947" s="293"/>
      <c r="AH947" s="293"/>
      <c r="AI947" s="293"/>
      <c r="AJ947" s="293"/>
      <c r="AK947" s="293"/>
      <c r="AL947" s="293"/>
      <c r="AM947" s="293"/>
      <c r="AN947" s="293"/>
      <c r="AO947" s="730"/>
      <c r="AP947" s="293"/>
      <c r="AQ947" s="293"/>
      <c r="AR947" s="293"/>
      <c r="AS947" s="293"/>
      <c r="AT947" s="293"/>
      <c r="AU947" s="167"/>
      <c r="AV947" s="167"/>
      <c r="AW947" s="167"/>
      <c r="AX947" s="167"/>
      <c r="AY947" s="167"/>
      <c r="AZ947" s="167"/>
      <c r="BA947" s="167"/>
      <c r="BB947" s="167"/>
      <c r="BC947" s="167"/>
      <c r="BD947" s="167"/>
      <c r="BE947" s="167"/>
      <c r="BF947" s="167"/>
      <c r="BG947" s="167"/>
      <c r="BH947" s="167"/>
      <c r="BI947" s="167"/>
    </row>
    <row r="948" ht="14.25" customHeight="1">
      <c r="M948" s="178"/>
      <c r="N948" s="178"/>
      <c r="O948" s="178"/>
      <c r="X948" s="292"/>
      <c r="Y948" s="293"/>
      <c r="Z948" s="293"/>
      <c r="AA948" s="293"/>
      <c r="AB948" s="293"/>
      <c r="AC948" s="293"/>
      <c r="AD948" s="293"/>
      <c r="AE948" s="293"/>
      <c r="AF948" s="293"/>
      <c r="AG948" s="293"/>
      <c r="AH948" s="293"/>
      <c r="AI948" s="293"/>
      <c r="AJ948" s="293"/>
      <c r="AK948" s="293"/>
      <c r="AL948" s="293"/>
      <c r="AM948" s="293"/>
      <c r="AN948" s="293"/>
      <c r="AO948" s="730"/>
      <c r="AP948" s="293"/>
      <c r="AQ948" s="293"/>
      <c r="AR948" s="293"/>
      <c r="AS948" s="293"/>
      <c r="AT948" s="293"/>
      <c r="AU948" s="167"/>
      <c r="AV948" s="167"/>
      <c r="AW948" s="167"/>
      <c r="AX948" s="167"/>
      <c r="AY948" s="167"/>
      <c r="AZ948" s="167"/>
      <c r="BA948" s="167"/>
      <c r="BB948" s="167"/>
      <c r="BC948" s="167"/>
      <c r="BD948" s="167"/>
      <c r="BE948" s="167"/>
      <c r="BF948" s="167"/>
      <c r="BG948" s="167"/>
      <c r="BH948" s="167"/>
      <c r="BI948" s="167"/>
    </row>
    <row r="949" ht="14.25" customHeight="1">
      <c r="M949" s="178"/>
      <c r="N949" s="178"/>
      <c r="O949" s="178"/>
      <c r="X949" s="292"/>
      <c r="Y949" s="293"/>
      <c r="Z949" s="293"/>
      <c r="AA949" s="293"/>
      <c r="AB949" s="293"/>
      <c r="AC949" s="293"/>
      <c r="AD949" s="293"/>
      <c r="AE949" s="293"/>
      <c r="AF949" s="293"/>
      <c r="AG949" s="293"/>
      <c r="AH949" s="293"/>
      <c r="AI949" s="293"/>
      <c r="AJ949" s="293"/>
      <c r="AK949" s="293"/>
      <c r="AL949" s="293"/>
      <c r="AM949" s="293"/>
      <c r="AN949" s="293"/>
      <c r="AO949" s="730"/>
      <c r="AP949" s="293"/>
      <c r="AQ949" s="293"/>
      <c r="AR949" s="293"/>
      <c r="AS949" s="293"/>
      <c r="AT949" s="293"/>
      <c r="AU949" s="167"/>
      <c r="AV949" s="167"/>
      <c r="AW949" s="167"/>
      <c r="AX949" s="167"/>
      <c r="AY949" s="167"/>
      <c r="AZ949" s="167"/>
      <c r="BA949" s="167"/>
      <c r="BB949" s="167"/>
      <c r="BC949" s="167"/>
      <c r="BD949" s="167"/>
      <c r="BE949" s="167"/>
      <c r="BF949" s="167"/>
      <c r="BG949" s="167"/>
      <c r="BH949" s="167"/>
      <c r="BI949" s="167"/>
    </row>
    <row r="950" ht="14.25" customHeight="1">
      <c r="M950" s="178"/>
      <c r="N950" s="178"/>
      <c r="O950" s="178"/>
      <c r="X950" s="292"/>
      <c r="Y950" s="293"/>
      <c r="Z950" s="293"/>
      <c r="AA950" s="293"/>
      <c r="AB950" s="293"/>
      <c r="AC950" s="293"/>
      <c r="AD950" s="293"/>
      <c r="AE950" s="293"/>
      <c r="AF950" s="293"/>
      <c r="AG950" s="293"/>
      <c r="AH950" s="293"/>
      <c r="AI950" s="293"/>
      <c r="AJ950" s="293"/>
      <c r="AK950" s="293"/>
      <c r="AL950" s="293"/>
      <c r="AM950" s="293"/>
      <c r="AN950" s="293"/>
      <c r="AO950" s="730"/>
      <c r="AP950" s="293"/>
      <c r="AQ950" s="293"/>
      <c r="AR950" s="293"/>
      <c r="AS950" s="293"/>
      <c r="AT950" s="293"/>
      <c r="AU950" s="167"/>
      <c r="AV950" s="167"/>
      <c r="AW950" s="167"/>
      <c r="AX950" s="167"/>
      <c r="AY950" s="167"/>
      <c r="AZ950" s="167"/>
      <c r="BA950" s="167"/>
      <c r="BB950" s="167"/>
      <c r="BC950" s="167"/>
      <c r="BD950" s="167"/>
      <c r="BE950" s="167"/>
      <c r="BF950" s="167"/>
      <c r="BG950" s="167"/>
      <c r="BH950" s="167"/>
      <c r="BI950" s="167"/>
    </row>
    <row r="951" ht="14.25" customHeight="1">
      <c r="M951" s="178"/>
      <c r="N951" s="178"/>
      <c r="O951" s="178"/>
      <c r="X951" s="292"/>
      <c r="Y951" s="293"/>
      <c r="Z951" s="293"/>
      <c r="AA951" s="293"/>
      <c r="AB951" s="293"/>
      <c r="AC951" s="293"/>
      <c r="AD951" s="293"/>
      <c r="AE951" s="293"/>
      <c r="AF951" s="293"/>
      <c r="AG951" s="293"/>
      <c r="AH951" s="293"/>
      <c r="AI951" s="293"/>
      <c r="AJ951" s="293"/>
      <c r="AK951" s="293"/>
      <c r="AL951" s="293"/>
      <c r="AM951" s="293"/>
      <c r="AN951" s="293"/>
      <c r="AO951" s="730"/>
      <c r="AP951" s="293"/>
      <c r="AQ951" s="293"/>
      <c r="AR951" s="293"/>
      <c r="AS951" s="293"/>
      <c r="AT951" s="293"/>
      <c r="AU951" s="167"/>
      <c r="AV951" s="167"/>
      <c r="AW951" s="167"/>
      <c r="AX951" s="167"/>
      <c r="AY951" s="167"/>
      <c r="AZ951" s="167"/>
      <c r="BA951" s="167"/>
      <c r="BB951" s="167"/>
      <c r="BC951" s="167"/>
      <c r="BD951" s="167"/>
      <c r="BE951" s="167"/>
      <c r="BF951" s="167"/>
      <c r="BG951" s="167"/>
      <c r="BH951" s="167"/>
      <c r="BI951" s="167"/>
    </row>
    <row r="952" ht="14.25" customHeight="1">
      <c r="M952" s="178"/>
      <c r="N952" s="178"/>
      <c r="O952" s="178"/>
      <c r="X952" s="292"/>
      <c r="Y952" s="293"/>
      <c r="Z952" s="293"/>
      <c r="AA952" s="293"/>
      <c r="AB952" s="293"/>
      <c r="AC952" s="293"/>
      <c r="AD952" s="293"/>
      <c r="AE952" s="293"/>
      <c r="AF952" s="293"/>
      <c r="AG952" s="293"/>
      <c r="AH952" s="293"/>
      <c r="AI952" s="293"/>
      <c r="AJ952" s="293"/>
      <c r="AK952" s="293"/>
      <c r="AL952" s="293"/>
      <c r="AM952" s="293"/>
      <c r="AN952" s="293"/>
      <c r="AO952" s="730"/>
      <c r="AP952" s="293"/>
      <c r="AQ952" s="293"/>
      <c r="AR952" s="293"/>
      <c r="AS952" s="293"/>
      <c r="AT952" s="293"/>
      <c r="AU952" s="167"/>
      <c r="AV952" s="167"/>
      <c r="AW952" s="167"/>
      <c r="AX952" s="167"/>
      <c r="AY952" s="167"/>
      <c r="AZ952" s="167"/>
      <c r="BA952" s="167"/>
      <c r="BB952" s="167"/>
      <c r="BC952" s="167"/>
      <c r="BD952" s="167"/>
      <c r="BE952" s="167"/>
      <c r="BF952" s="167"/>
      <c r="BG952" s="167"/>
      <c r="BH952" s="167"/>
      <c r="BI952" s="167"/>
    </row>
    <row r="953" ht="14.25" customHeight="1">
      <c r="M953" s="178"/>
      <c r="N953" s="178"/>
      <c r="O953" s="178"/>
      <c r="X953" s="292"/>
      <c r="Y953" s="293"/>
      <c r="Z953" s="293"/>
      <c r="AA953" s="293"/>
      <c r="AB953" s="293"/>
      <c r="AC953" s="293"/>
      <c r="AD953" s="293"/>
      <c r="AE953" s="293"/>
      <c r="AF953" s="293"/>
      <c r="AG953" s="293"/>
      <c r="AH953" s="293"/>
      <c r="AI953" s="293"/>
      <c r="AJ953" s="293"/>
      <c r="AK953" s="293"/>
      <c r="AL953" s="293"/>
      <c r="AM953" s="293"/>
      <c r="AN953" s="293"/>
      <c r="AO953" s="730"/>
      <c r="AP953" s="293"/>
      <c r="AQ953" s="293"/>
      <c r="AR953" s="293"/>
      <c r="AS953" s="293"/>
      <c r="AT953" s="293"/>
      <c r="AU953" s="167"/>
      <c r="AV953" s="167"/>
      <c r="AW953" s="167"/>
      <c r="AX953" s="167"/>
      <c r="AY953" s="167"/>
      <c r="AZ953" s="167"/>
      <c r="BA953" s="167"/>
      <c r="BB953" s="167"/>
      <c r="BC953" s="167"/>
      <c r="BD953" s="167"/>
      <c r="BE953" s="167"/>
      <c r="BF953" s="167"/>
      <c r="BG953" s="167"/>
      <c r="BH953" s="167"/>
      <c r="BI953" s="167"/>
    </row>
    <row r="954" ht="14.25" customHeight="1">
      <c r="M954" s="178"/>
      <c r="N954" s="178"/>
      <c r="O954" s="178"/>
      <c r="X954" s="292"/>
      <c r="Y954" s="293"/>
      <c r="Z954" s="293"/>
      <c r="AA954" s="293"/>
      <c r="AB954" s="293"/>
      <c r="AC954" s="293"/>
      <c r="AD954" s="293"/>
      <c r="AE954" s="293"/>
      <c r="AF954" s="293"/>
      <c r="AG954" s="293"/>
      <c r="AH954" s="293"/>
      <c r="AI954" s="293"/>
      <c r="AJ954" s="293"/>
      <c r="AK954" s="293"/>
      <c r="AL954" s="293"/>
      <c r="AM954" s="293"/>
      <c r="AN954" s="293"/>
      <c r="AO954" s="730"/>
      <c r="AP954" s="293"/>
      <c r="AQ954" s="293"/>
      <c r="AR954" s="293"/>
      <c r="AS954" s="293"/>
      <c r="AT954" s="293"/>
      <c r="AU954" s="167"/>
      <c r="AV954" s="167"/>
      <c r="AW954" s="167"/>
      <c r="AX954" s="167"/>
      <c r="AY954" s="167"/>
      <c r="AZ954" s="167"/>
      <c r="BA954" s="167"/>
      <c r="BB954" s="167"/>
      <c r="BC954" s="167"/>
      <c r="BD954" s="167"/>
      <c r="BE954" s="167"/>
      <c r="BF954" s="167"/>
      <c r="BG954" s="167"/>
      <c r="BH954" s="167"/>
      <c r="BI954" s="167"/>
    </row>
    <row r="955" ht="14.25" customHeight="1">
      <c r="M955" s="178"/>
      <c r="N955" s="178"/>
      <c r="O955" s="178"/>
      <c r="X955" s="292"/>
      <c r="Y955" s="293"/>
      <c r="Z955" s="293"/>
      <c r="AA955" s="293"/>
      <c r="AB955" s="293"/>
      <c r="AC955" s="293"/>
      <c r="AD955" s="293"/>
      <c r="AE955" s="293"/>
      <c r="AF955" s="293"/>
      <c r="AG955" s="293"/>
      <c r="AH955" s="293"/>
      <c r="AI955" s="293"/>
      <c r="AJ955" s="293"/>
      <c r="AK955" s="293"/>
      <c r="AL955" s="293"/>
      <c r="AM955" s="293"/>
      <c r="AN955" s="293"/>
      <c r="AO955" s="730"/>
      <c r="AP955" s="293"/>
      <c r="AQ955" s="293"/>
      <c r="AR955" s="293"/>
      <c r="AS955" s="293"/>
      <c r="AT955" s="293"/>
      <c r="AU955" s="167"/>
      <c r="AV955" s="167"/>
      <c r="AW955" s="167"/>
      <c r="AX955" s="167"/>
      <c r="AY955" s="167"/>
      <c r="AZ955" s="167"/>
      <c r="BA955" s="167"/>
      <c r="BB955" s="167"/>
      <c r="BC955" s="167"/>
      <c r="BD955" s="167"/>
      <c r="BE955" s="167"/>
      <c r="BF955" s="167"/>
      <c r="BG955" s="167"/>
      <c r="BH955" s="167"/>
      <c r="BI955" s="167"/>
    </row>
    <row r="956" ht="14.25" customHeight="1">
      <c r="M956" s="178"/>
      <c r="N956" s="178"/>
      <c r="O956" s="178"/>
      <c r="X956" s="292"/>
      <c r="Y956" s="293"/>
      <c r="Z956" s="293"/>
      <c r="AA956" s="293"/>
      <c r="AB956" s="293"/>
      <c r="AC956" s="293"/>
      <c r="AD956" s="293"/>
      <c r="AE956" s="293"/>
      <c r="AF956" s="293"/>
      <c r="AG956" s="293"/>
      <c r="AH956" s="293"/>
      <c r="AI956" s="293"/>
      <c r="AJ956" s="293"/>
      <c r="AK956" s="293"/>
      <c r="AL956" s="293"/>
      <c r="AM956" s="293"/>
      <c r="AN956" s="293"/>
      <c r="AO956" s="730"/>
      <c r="AP956" s="293"/>
      <c r="AQ956" s="293"/>
      <c r="AR956" s="293"/>
      <c r="AS956" s="293"/>
      <c r="AT956" s="293"/>
      <c r="AU956" s="167"/>
      <c r="AV956" s="167"/>
      <c r="AW956" s="167"/>
      <c r="AX956" s="167"/>
      <c r="AY956" s="167"/>
      <c r="AZ956" s="167"/>
      <c r="BA956" s="167"/>
      <c r="BB956" s="167"/>
      <c r="BC956" s="167"/>
      <c r="BD956" s="167"/>
      <c r="BE956" s="167"/>
      <c r="BF956" s="167"/>
      <c r="BG956" s="167"/>
      <c r="BH956" s="167"/>
      <c r="BI956" s="167"/>
    </row>
    <row r="957" ht="14.25" customHeight="1">
      <c r="M957" s="178"/>
      <c r="N957" s="178"/>
      <c r="O957" s="178"/>
      <c r="X957" s="292"/>
      <c r="Y957" s="293"/>
      <c r="Z957" s="293"/>
      <c r="AA957" s="293"/>
      <c r="AB957" s="293"/>
      <c r="AC957" s="293"/>
      <c r="AD957" s="293"/>
      <c r="AE957" s="293"/>
      <c r="AF957" s="293"/>
      <c r="AG957" s="293"/>
      <c r="AH957" s="293"/>
      <c r="AI957" s="293"/>
      <c r="AJ957" s="293"/>
      <c r="AK957" s="293"/>
      <c r="AL957" s="293"/>
      <c r="AM957" s="293"/>
      <c r="AN957" s="293"/>
      <c r="AO957" s="730"/>
      <c r="AP957" s="293"/>
      <c r="AQ957" s="293"/>
      <c r="AR957" s="293"/>
      <c r="AS957" s="293"/>
      <c r="AT957" s="293"/>
      <c r="AU957" s="167"/>
      <c r="AV957" s="167"/>
      <c r="AW957" s="167"/>
      <c r="AX957" s="167"/>
      <c r="AY957" s="167"/>
      <c r="AZ957" s="167"/>
      <c r="BA957" s="167"/>
      <c r="BB957" s="167"/>
      <c r="BC957" s="167"/>
      <c r="BD957" s="167"/>
      <c r="BE957" s="167"/>
      <c r="BF957" s="167"/>
      <c r="BG957" s="167"/>
      <c r="BH957" s="167"/>
      <c r="BI957" s="167"/>
    </row>
    <row r="958" ht="14.25" customHeight="1">
      <c r="M958" s="178"/>
      <c r="N958" s="178"/>
      <c r="O958" s="178"/>
      <c r="X958" s="292"/>
      <c r="Y958" s="293"/>
      <c r="Z958" s="293"/>
      <c r="AA958" s="293"/>
      <c r="AB958" s="293"/>
      <c r="AC958" s="293"/>
      <c r="AD958" s="293"/>
      <c r="AE958" s="293"/>
      <c r="AF958" s="293"/>
      <c r="AG958" s="293"/>
      <c r="AH958" s="293"/>
      <c r="AI958" s="293"/>
      <c r="AJ958" s="293"/>
      <c r="AK958" s="293"/>
      <c r="AL958" s="293"/>
      <c r="AM958" s="293"/>
      <c r="AN958" s="293"/>
      <c r="AO958" s="730"/>
      <c r="AP958" s="293"/>
      <c r="AQ958" s="293"/>
      <c r="AR958" s="293"/>
      <c r="AS958" s="293"/>
      <c r="AT958" s="293"/>
      <c r="AU958" s="167"/>
      <c r="AV958" s="167"/>
      <c r="AW958" s="167"/>
      <c r="AX958" s="167"/>
      <c r="AY958" s="167"/>
      <c r="AZ958" s="167"/>
      <c r="BA958" s="167"/>
      <c r="BB958" s="167"/>
      <c r="BC958" s="167"/>
      <c r="BD958" s="167"/>
      <c r="BE958" s="167"/>
      <c r="BF958" s="167"/>
      <c r="BG958" s="167"/>
      <c r="BH958" s="167"/>
      <c r="BI958" s="167"/>
    </row>
    <row r="959" ht="14.25" customHeight="1">
      <c r="M959" s="178"/>
      <c r="N959" s="178"/>
      <c r="O959" s="178"/>
      <c r="X959" s="292"/>
      <c r="Y959" s="293"/>
      <c r="Z959" s="293"/>
      <c r="AA959" s="293"/>
      <c r="AB959" s="293"/>
      <c r="AC959" s="293"/>
      <c r="AD959" s="293"/>
      <c r="AE959" s="293"/>
      <c r="AF959" s="293"/>
      <c r="AG959" s="293"/>
      <c r="AH959" s="293"/>
      <c r="AI959" s="293"/>
      <c r="AJ959" s="293"/>
      <c r="AK959" s="293"/>
      <c r="AL959" s="293"/>
      <c r="AM959" s="293"/>
      <c r="AN959" s="293"/>
      <c r="AO959" s="730"/>
      <c r="AP959" s="293"/>
      <c r="AQ959" s="293"/>
      <c r="AR959" s="293"/>
      <c r="AS959" s="293"/>
      <c r="AT959" s="293"/>
      <c r="AU959" s="167"/>
      <c r="AV959" s="167"/>
      <c r="AW959" s="167"/>
      <c r="AX959" s="167"/>
      <c r="AY959" s="167"/>
      <c r="AZ959" s="167"/>
      <c r="BA959" s="167"/>
      <c r="BB959" s="167"/>
      <c r="BC959" s="167"/>
      <c r="BD959" s="167"/>
      <c r="BE959" s="167"/>
      <c r="BF959" s="167"/>
      <c r="BG959" s="167"/>
      <c r="BH959" s="167"/>
      <c r="BI959" s="167"/>
    </row>
    <row r="960" ht="14.25" customHeight="1">
      <c r="M960" s="178"/>
      <c r="N960" s="178"/>
      <c r="O960" s="178"/>
      <c r="X960" s="292"/>
      <c r="Y960" s="293"/>
      <c r="Z960" s="293"/>
      <c r="AA960" s="293"/>
      <c r="AB960" s="293"/>
      <c r="AC960" s="293"/>
      <c r="AD960" s="293"/>
      <c r="AE960" s="293"/>
      <c r="AF960" s="293"/>
      <c r="AG960" s="293"/>
      <c r="AH960" s="293"/>
      <c r="AI960" s="293"/>
      <c r="AJ960" s="293"/>
      <c r="AK960" s="293"/>
      <c r="AL960" s="293"/>
      <c r="AM960" s="293"/>
      <c r="AN960" s="293"/>
      <c r="AO960" s="730"/>
      <c r="AP960" s="293"/>
      <c r="AQ960" s="293"/>
      <c r="AR960" s="293"/>
      <c r="AS960" s="293"/>
      <c r="AT960" s="293"/>
      <c r="AU960" s="167"/>
      <c r="AV960" s="167"/>
      <c r="AW960" s="167"/>
      <c r="AX960" s="167"/>
      <c r="AY960" s="167"/>
      <c r="AZ960" s="167"/>
      <c r="BA960" s="167"/>
      <c r="BB960" s="167"/>
      <c r="BC960" s="167"/>
      <c r="BD960" s="167"/>
      <c r="BE960" s="167"/>
      <c r="BF960" s="167"/>
      <c r="BG960" s="167"/>
      <c r="BH960" s="167"/>
      <c r="BI960" s="167"/>
    </row>
    <row r="961" ht="14.25" customHeight="1">
      <c r="M961" s="178"/>
      <c r="N961" s="178"/>
      <c r="O961" s="178"/>
      <c r="X961" s="292"/>
      <c r="Y961" s="293"/>
      <c r="Z961" s="293"/>
      <c r="AA961" s="293"/>
      <c r="AB961" s="293"/>
      <c r="AC961" s="293"/>
      <c r="AD961" s="293"/>
      <c r="AE961" s="293"/>
      <c r="AF961" s="293"/>
      <c r="AG961" s="293"/>
      <c r="AH961" s="293"/>
      <c r="AI961" s="293"/>
      <c r="AJ961" s="293"/>
      <c r="AK961" s="293"/>
      <c r="AL961" s="293"/>
      <c r="AM961" s="293"/>
      <c r="AN961" s="293"/>
      <c r="AO961" s="730"/>
      <c r="AP961" s="293"/>
      <c r="AQ961" s="293"/>
      <c r="AR961" s="293"/>
      <c r="AS961" s="293"/>
      <c r="AT961" s="293"/>
      <c r="AU961" s="167"/>
      <c r="AV961" s="167"/>
      <c r="AW961" s="167"/>
      <c r="AX961" s="167"/>
      <c r="AY961" s="167"/>
      <c r="AZ961" s="167"/>
      <c r="BA961" s="167"/>
      <c r="BB961" s="167"/>
      <c r="BC961" s="167"/>
      <c r="BD961" s="167"/>
      <c r="BE961" s="167"/>
      <c r="BF961" s="167"/>
      <c r="BG961" s="167"/>
      <c r="BH961" s="167"/>
      <c r="BI961" s="167"/>
    </row>
    <row r="962" ht="14.25" customHeight="1">
      <c r="M962" s="178"/>
      <c r="N962" s="178"/>
      <c r="O962" s="178"/>
      <c r="X962" s="292"/>
      <c r="Y962" s="293"/>
      <c r="Z962" s="293"/>
      <c r="AA962" s="293"/>
      <c r="AB962" s="293"/>
      <c r="AC962" s="293"/>
      <c r="AD962" s="293"/>
      <c r="AE962" s="293"/>
      <c r="AF962" s="293"/>
      <c r="AG962" s="293"/>
      <c r="AH962" s="293"/>
      <c r="AI962" s="293"/>
      <c r="AJ962" s="293"/>
      <c r="AK962" s="293"/>
      <c r="AL962" s="293"/>
      <c r="AM962" s="293"/>
      <c r="AN962" s="293"/>
      <c r="AO962" s="730"/>
      <c r="AP962" s="293"/>
      <c r="AQ962" s="293"/>
      <c r="AR962" s="293"/>
      <c r="AS962" s="293"/>
      <c r="AT962" s="293"/>
      <c r="AU962" s="167"/>
      <c r="AV962" s="167"/>
      <c r="AW962" s="167"/>
      <c r="AX962" s="167"/>
      <c r="AY962" s="167"/>
      <c r="AZ962" s="167"/>
      <c r="BA962" s="167"/>
      <c r="BB962" s="167"/>
      <c r="BC962" s="167"/>
      <c r="BD962" s="167"/>
      <c r="BE962" s="167"/>
      <c r="BF962" s="167"/>
      <c r="BG962" s="167"/>
      <c r="BH962" s="167"/>
      <c r="BI962" s="167"/>
    </row>
    <row r="963" ht="14.25" customHeight="1">
      <c r="M963" s="178"/>
      <c r="N963" s="178"/>
      <c r="O963" s="178"/>
      <c r="X963" s="292"/>
      <c r="Y963" s="293"/>
      <c r="Z963" s="293"/>
      <c r="AA963" s="293"/>
      <c r="AB963" s="293"/>
      <c r="AC963" s="293"/>
      <c r="AD963" s="293"/>
      <c r="AE963" s="293"/>
      <c r="AF963" s="293"/>
      <c r="AG963" s="293"/>
      <c r="AH963" s="293"/>
      <c r="AI963" s="293"/>
      <c r="AJ963" s="293"/>
      <c r="AK963" s="293"/>
      <c r="AL963" s="293"/>
      <c r="AM963" s="293"/>
      <c r="AN963" s="293"/>
      <c r="AO963" s="730"/>
      <c r="AP963" s="293"/>
      <c r="AQ963" s="293"/>
      <c r="AR963" s="293"/>
      <c r="AS963" s="293"/>
      <c r="AT963" s="293"/>
      <c r="AU963" s="167"/>
      <c r="AV963" s="167"/>
      <c r="AW963" s="167"/>
      <c r="AX963" s="167"/>
      <c r="AY963" s="167"/>
      <c r="AZ963" s="167"/>
      <c r="BA963" s="167"/>
      <c r="BB963" s="167"/>
      <c r="BC963" s="167"/>
      <c r="BD963" s="167"/>
      <c r="BE963" s="167"/>
      <c r="BF963" s="167"/>
      <c r="BG963" s="167"/>
      <c r="BH963" s="167"/>
      <c r="BI963" s="167"/>
    </row>
    <row r="964" ht="14.25" customHeight="1">
      <c r="M964" s="178"/>
      <c r="N964" s="178"/>
      <c r="O964" s="178"/>
      <c r="X964" s="292"/>
      <c r="Y964" s="293"/>
      <c r="Z964" s="293"/>
      <c r="AA964" s="293"/>
      <c r="AB964" s="293"/>
      <c r="AC964" s="293"/>
      <c r="AD964" s="293"/>
      <c r="AE964" s="293"/>
      <c r="AF964" s="293"/>
      <c r="AG964" s="293"/>
      <c r="AH964" s="293"/>
      <c r="AI964" s="293"/>
      <c r="AJ964" s="293"/>
      <c r="AK964" s="293"/>
      <c r="AL964" s="293"/>
      <c r="AM964" s="293"/>
      <c r="AN964" s="293"/>
      <c r="AO964" s="730"/>
      <c r="AP964" s="293"/>
      <c r="AQ964" s="293"/>
      <c r="AR964" s="293"/>
      <c r="AS964" s="293"/>
      <c r="AT964" s="293"/>
      <c r="AU964" s="167"/>
      <c r="AV964" s="167"/>
      <c r="AW964" s="167"/>
      <c r="AX964" s="167"/>
      <c r="AY964" s="167"/>
      <c r="AZ964" s="167"/>
      <c r="BA964" s="167"/>
      <c r="BB964" s="167"/>
      <c r="BC964" s="167"/>
      <c r="BD964" s="167"/>
      <c r="BE964" s="167"/>
      <c r="BF964" s="167"/>
      <c r="BG964" s="167"/>
      <c r="BH964" s="167"/>
      <c r="BI964" s="167"/>
    </row>
    <row r="965" ht="14.25" customHeight="1">
      <c r="M965" s="178"/>
      <c r="N965" s="178"/>
      <c r="O965" s="178"/>
      <c r="X965" s="292"/>
      <c r="Y965" s="293"/>
      <c r="Z965" s="293"/>
      <c r="AA965" s="293"/>
      <c r="AB965" s="293"/>
      <c r="AC965" s="293"/>
      <c r="AD965" s="293"/>
      <c r="AE965" s="293"/>
      <c r="AF965" s="293"/>
      <c r="AG965" s="293"/>
      <c r="AH965" s="293"/>
      <c r="AI965" s="293"/>
      <c r="AJ965" s="293"/>
      <c r="AK965" s="293"/>
      <c r="AL965" s="293"/>
      <c r="AM965" s="293"/>
      <c r="AN965" s="293"/>
      <c r="AO965" s="730"/>
      <c r="AP965" s="293"/>
      <c r="AQ965" s="293"/>
      <c r="AR965" s="293"/>
      <c r="AS965" s="293"/>
      <c r="AT965" s="293"/>
      <c r="AU965" s="167"/>
      <c r="AV965" s="167"/>
      <c r="AW965" s="167"/>
      <c r="AX965" s="167"/>
      <c r="AY965" s="167"/>
      <c r="AZ965" s="167"/>
      <c r="BA965" s="167"/>
      <c r="BB965" s="167"/>
      <c r="BC965" s="167"/>
      <c r="BD965" s="167"/>
      <c r="BE965" s="167"/>
      <c r="BF965" s="167"/>
      <c r="BG965" s="167"/>
      <c r="BH965" s="167"/>
      <c r="BI965" s="167"/>
    </row>
    <row r="966" ht="14.25" customHeight="1">
      <c r="M966" s="178"/>
      <c r="N966" s="178"/>
      <c r="O966" s="178"/>
      <c r="X966" s="292"/>
      <c r="Y966" s="293"/>
      <c r="Z966" s="293"/>
      <c r="AA966" s="293"/>
      <c r="AB966" s="293"/>
      <c r="AC966" s="293"/>
      <c r="AD966" s="293"/>
      <c r="AE966" s="293"/>
      <c r="AF966" s="293"/>
      <c r="AG966" s="293"/>
      <c r="AH966" s="293"/>
      <c r="AI966" s="293"/>
      <c r="AJ966" s="293"/>
      <c r="AK966" s="293"/>
      <c r="AL966" s="293"/>
      <c r="AM966" s="293"/>
      <c r="AN966" s="293"/>
      <c r="AO966" s="730"/>
      <c r="AP966" s="293"/>
      <c r="AQ966" s="293"/>
      <c r="AR966" s="293"/>
      <c r="AS966" s="293"/>
      <c r="AT966" s="293"/>
      <c r="AU966" s="167"/>
      <c r="AV966" s="167"/>
      <c r="AW966" s="167"/>
      <c r="AX966" s="167"/>
      <c r="AY966" s="167"/>
      <c r="AZ966" s="167"/>
      <c r="BA966" s="167"/>
      <c r="BB966" s="167"/>
      <c r="BC966" s="167"/>
      <c r="BD966" s="167"/>
      <c r="BE966" s="167"/>
      <c r="BF966" s="167"/>
      <c r="BG966" s="167"/>
      <c r="BH966" s="167"/>
      <c r="BI966" s="167"/>
    </row>
    <row r="967" ht="14.25" customHeight="1">
      <c r="M967" s="178"/>
      <c r="N967" s="178"/>
      <c r="O967" s="178"/>
      <c r="X967" s="292"/>
      <c r="Y967" s="293"/>
      <c r="Z967" s="293"/>
      <c r="AA967" s="293"/>
      <c r="AB967" s="293"/>
      <c r="AC967" s="293"/>
      <c r="AD967" s="293"/>
      <c r="AE967" s="293"/>
      <c r="AF967" s="293"/>
      <c r="AG967" s="293"/>
      <c r="AH967" s="293"/>
      <c r="AI967" s="293"/>
      <c r="AJ967" s="293"/>
      <c r="AK967" s="293"/>
      <c r="AL967" s="293"/>
      <c r="AM967" s="293"/>
      <c r="AN967" s="293"/>
      <c r="AO967" s="730"/>
      <c r="AP967" s="293"/>
      <c r="AQ967" s="293"/>
      <c r="AR967" s="293"/>
      <c r="AS967" s="293"/>
      <c r="AT967" s="293"/>
      <c r="AU967" s="167"/>
      <c r="AV967" s="167"/>
      <c r="AW967" s="167"/>
      <c r="AX967" s="167"/>
      <c r="AY967" s="167"/>
      <c r="AZ967" s="167"/>
      <c r="BA967" s="167"/>
      <c r="BB967" s="167"/>
      <c r="BC967" s="167"/>
      <c r="BD967" s="167"/>
      <c r="BE967" s="167"/>
      <c r="BF967" s="167"/>
      <c r="BG967" s="167"/>
      <c r="BH967" s="167"/>
      <c r="BI967" s="167"/>
    </row>
    <row r="968" ht="14.25" customHeight="1">
      <c r="M968" s="178"/>
      <c r="N968" s="178"/>
      <c r="O968" s="178"/>
      <c r="X968" s="292"/>
      <c r="Y968" s="293"/>
      <c r="Z968" s="293"/>
      <c r="AA968" s="293"/>
      <c r="AB968" s="293"/>
      <c r="AC968" s="293"/>
      <c r="AD968" s="293"/>
      <c r="AE968" s="293"/>
      <c r="AF968" s="293"/>
      <c r="AG968" s="293"/>
      <c r="AH968" s="293"/>
      <c r="AI968" s="293"/>
      <c r="AJ968" s="293"/>
      <c r="AK968" s="293"/>
      <c r="AL968" s="293"/>
      <c r="AM968" s="293"/>
      <c r="AN968" s="293"/>
      <c r="AO968" s="730"/>
      <c r="AP968" s="293"/>
      <c r="AQ968" s="293"/>
      <c r="AR968" s="293"/>
      <c r="AS968" s="293"/>
      <c r="AT968" s="293"/>
      <c r="AU968" s="167"/>
      <c r="AV968" s="167"/>
      <c r="AW968" s="167"/>
      <c r="AX968" s="167"/>
      <c r="AY968" s="167"/>
      <c r="AZ968" s="167"/>
      <c r="BA968" s="167"/>
      <c r="BB968" s="167"/>
      <c r="BC968" s="167"/>
      <c r="BD968" s="167"/>
      <c r="BE968" s="167"/>
      <c r="BF968" s="167"/>
      <c r="BG968" s="167"/>
      <c r="BH968" s="167"/>
      <c r="BI968" s="167"/>
    </row>
    <row r="969" ht="14.25" customHeight="1">
      <c r="M969" s="178"/>
      <c r="N969" s="178"/>
      <c r="O969" s="178"/>
      <c r="X969" s="292"/>
      <c r="Y969" s="293"/>
      <c r="Z969" s="293"/>
      <c r="AA969" s="293"/>
      <c r="AB969" s="293"/>
      <c r="AC969" s="293"/>
      <c r="AD969" s="293"/>
      <c r="AE969" s="293"/>
      <c r="AF969" s="293"/>
      <c r="AG969" s="293"/>
      <c r="AH969" s="293"/>
      <c r="AI969" s="293"/>
      <c r="AJ969" s="293"/>
      <c r="AK969" s="293"/>
      <c r="AL969" s="293"/>
      <c r="AM969" s="293"/>
      <c r="AN969" s="293"/>
      <c r="AO969" s="730"/>
      <c r="AP969" s="293"/>
      <c r="AQ969" s="293"/>
      <c r="AR969" s="293"/>
      <c r="AS969" s="293"/>
      <c r="AT969" s="293"/>
      <c r="AU969" s="167"/>
      <c r="AV969" s="167"/>
      <c r="AW969" s="167"/>
      <c r="AX969" s="167"/>
      <c r="AY969" s="167"/>
      <c r="AZ969" s="167"/>
      <c r="BA969" s="167"/>
      <c r="BB969" s="167"/>
      <c r="BC969" s="167"/>
      <c r="BD969" s="167"/>
      <c r="BE969" s="167"/>
      <c r="BF969" s="167"/>
      <c r="BG969" s="167"/>
      <c r="BH969" s="167"/>
      <c r="BI969" s="167"/>
    </row>
    <row r="970" ht="14.25" customHeight="1">
      <c r="X970" s="292"/>
      <c r="Y970" s="293"/>
      <c r="Z970" s="293"/>
      <c r="AA970" s="293"/>
      <c r="AB970" s="293"/>
      <c r="AC970" s="293"/>
      <c r="AD970" s="293"/>
      <c r="AE970" s="293"/>
      <c r="AF970" s="293"/>
      <c r="AG970" s="293"/>
      <c r="AH970" s="293"/>
      <c r="AI970" s="293"/>
      <c r="AJ970" s="293"/>
      <c r="AK970" s="293"/>
      <c r="AL970" s="293"/>
      <c r="AM970" s="293"/>
      <c r="AN970" s="293"/>
      <c r="AO970" s="730"/>
      <c r="AP970" s="293"/>
      <c r="AQ970" s="293"/>
      <c r="AR970" s="293"/>
      <c r="AS970" s="293"/>
      <c r="AT970" s="293"/>
      <c r="AU970" s="167"/>
      <c r="AV970" s="167"/>
      <c r="AW970" s="167"/>
      <c r="AX970" s="167"/>
      <c r="AY970" s="167"/>
      <c r="AZ970" s="167"/>
      <c r="BA970" s="167"/>
      <c r="BB970" s="167"/>
      <c r="BC970" s="167"/>
      <c r="BD970" s="167"/>
      <c r="BE970" s="167"/>
      <c r="BF970" s="167"/>
      <c r="BG970" s="167"/>
      <c r="BH970" s="167"/>
      <c r="BI970" s="167"/>
    </row>
    <row r="971" ht="14.25" customHeight="1">
      <c r="X971" s="292"/>
      <c r="Y971" s="293"/>
      <c r="Z971" s="293"/>
      <c r="AA971" s="293"/>
      <c r="AB971" s="293"/>
      <c r="AC971" s="293"/>
      <c r="AD971" s="293"/>
      <c r="AE971" s="293"/>
      <c r="AF971" s="293"/>
      <c r="AG971" s="293"/>
      <c r="AH971" s="293"/>
      <c r="AI971" s="293"/>
      <c r="AJ971" s="293"/>
      <c r="AK971" s="293"/>
      <c r="AL971" s="293"/>
      <c r="AM971" s="293"/>
      <c r="AN971" s="293"/>
      <c r="AO971" s="730"/>
      <c r="AP971" s="293"/>
      <c r="AQ971" s="293"/>
      <c r="AR971" s="293"/>
      <c r="AS971" s="293"/>
      <c r="AT971" s="293"/>
      <c r="AU971" s="167"/>
      <c r="AV971" s="167"/>
      <c r="AW971" s="167"/>
      <c r="AX971" s="167"/>
      <c r="AY971" s="167"/>
      <c r="AZ971" s="167"/>
      <c r="BA971" s="167"/>
      <c r="BB971" s="167"/>
      <c r="BC971" s="167"/>
      <c r="BD971" s="167"/>
      <c r="BE971" s="167"/>
      <c r="BF971" s="167"/>
      <c r="BG971" s="167"/>
      <c r="BH971" s="167"/>
      <c r="BI971" s="167"/>
    </row>
    <row r="972" ht="14.25" customHeight="1">
      <c r="X972" s="292"/>
      <c r="Y972" s="293"/>
      <c r="Z972" s="293"/>
      <c r="AA972" s="293"/>
      <c r="AB972" s="293"/>
      <c r="AC972" s="293"/>
      <c r="AD972" s="293"/>
      <c r="AE972" s="293"/>
      <c r="AF972" s="293"/>
      <c r="AG972" s="293"/>
      <c r="AH972" s="293"/>
      <c r="AI972" s="293"/>
      <c r="AJ972" s="293"/>
      <c r="AK972" s="293"/>
      <c r="AL972" s="293"/>
      <c r="AM972" s="293"/>
      <c r="AN972" s="293"/>
      <c r="AO972" s="730"/>
      <c r="AP972" s="293"/>
      <c r="AQ972" s="293"/>
      <c r="AR972" s="293"/>
      <c r="AS972" s="293"/>
      <c r="AT972" s="293"/>
      <c r="AU972" s="167"/>
      <c r="AV972" s="167"/>
      <c r="AW972" s="167"/>
      <c r="AX972" s="167"/>
      <c r="AY972" s="167"/>
      <c r="AZ972" s="167"/>
      <c r="BA972" s="167"/>
      <c r="BB972" s="167"/>
      <c r="BC972" s="167"/>
      <c r="BD972" s="167"/>
      <c r="BE972" s="167"/>
      <c r="BF972" s="167"/>
      <c r="BG972" s="167"/>
      <c r="BH972" s="167"/>
      <c r="BI972" s="167"/>
    </row>
    <row r="973" ht="14.25" customHeight="1">
      <c r="X973" s="292"/>
      <c r="Y973" s="293"/>
      <c r="Z973" s="293"/>
      <c r="AA973" s="293"/>
      <c r="AB973" s="293"/>
      <c r="AC973" s="293"/>
      <c r="AD973" s="293"/>
      <c r="AE973" s="293"/>
      <c r="AF973" s="293"/>
      <c r="AG973" s="293"/>
      <c r="AH973" s="293"/>
      <c r="AI973" s="293"/>
      <c r="AJ973" s="293"/>
      <c r="AK973" s="293"/>
      <c r="AL973" s="293"/>
      <c r="AM973" s="293"/>
      <c r="AN973" s="293"/>
      <c r="AO973" s="730"/>
      <c r="AP973" s="293"/>
      <c r="AQ973" s="293"/>
      <c r="AR973" s="293"/>
      <c r="AS973" s="293"/>
      <c r="AT973" s="293"/>
      <c r="AU973" s="167"/>
      <c r="AV973" s="167"/>
      <c r="AW973" s="167"/>
      <c r="AX973" s="167"/>
      <c r="AY973" s="167"/>
      <c r="AZ973" s="167"/>
      <c r="BA973" s="167"/>
      <c r="BB973" s="167"/>
      <c r="BC973" s="167"/>
      <c r="BD973" s="167"/>
      <c r="BE973" s="167"/>
      <c r="BF973" s="167"/>
      <c r="BG973" s="167"/>
      <c r="BH973" s="167"/>
      <c r="BI973" s="167"/>
    </row>
    <row r="974" ht="14.25" customHeight="1">
      <c r="X974" s="292"/>
      <c r="Y974" s="293"/>
      <c r="Z974" s="293"/>
      <c r="AA974" s="293"/>
      <c r="AB974" s="293"/>
      <c r="AC974" s="293"/>
      <c r="AD974" s="293"/>
      <c r="AE974" s="293"/>
      <c r="AF974" s="293"/>
      <c r="AG974" s="293"/>
      <c r="AH974" s="293"/>
      <c r="AI974" s="293"/>
      <c r="AJ974" s="293"/>
      <c r="AK974" s="293"/>
      <c r="AL974" s="293"/>
      <c r="AM974" s="293"/>
      <c r="AN974" s="293"/>
      <c r="AO974" s="730"/>
      <c r="AP974" s="293"/>
      <c r="AQ974" s="293"/>
      <c r="AR974" s="293"/>
      <c r="AS974" s="293"/>
      <c r="AT974" s="293"/>
      <c r="AU974" s="167"/>
      <c r="AV974" s="167"/>
      <c r="AW974" s="167"/>
      <c r="AX974" s="167"/>
      <c r="AY974" s="167"/>
      <c r="AZ974" s="167"/>
      <c r="BA974" s="167"/>
      <c r="BB974" s="167"/>
      <c r="BC974" s="167"/>
      <c r="BD974" s="167"/>
      <c r="BE974" s="167"/>
      <c r="BF974" s="167"/>
      <c r="BG974" s="167"/>
      <c r="BH974" s="167"/>
      <c r="BI974" s="167"/>
    </row>
    <row r="975" ht="14.25" customHeight="1">
      <c r="X975" s="292"/>
      <c r="Y975" s="293"/>
      <c r="Z975" s="293"/>
      <c r="AA975" s="293"/>
      <c r="AB975" s="293"/>
      <c r="AC975" s="293"/>
      <c r="AD975" s="293"/>
      <c r="AE975" s="293"/>
      <c r="AF975" s="293"/>
      <c r="AG975" s="293"/>
      <c r="AH975" s="293"/>
      <c r="AI975" s="293"/>
      <c r="AJ975" s="293"/>
      <c r="AK975" s="293"/>
      <c r="AL975" s="293"/>
      <c r="AM975" s="293"/>
      <c r="AN975" s="293"/>
      <c r="AO975" s="730"/>
      <c r="AP975" s="293"/>
      <c r="AQ975" s="293"/>
      <c r="AR975" s="293"/>
      <c r="AS975" s="293"/>
      <c r="AT975" s="293"/>
      <c r="AU975" s="167"/>
      <c r="AV975" s="167"/>
      <c r="AW975" s="167"/>
      <c r="AX975" s="167"/>
      <c r="AY975" s="167"/>
      <c r="AZ975" s="167"/>
      <c r="BA975" s="167"/>
      <c r="BB975" s="167"/>
      <c r="BC975" s="167"/>
      <c r="BD975" s="167"/>
      <c r="BE975" s="167"/>
      <c r="BF975" s="167"/>
      <c r="BG975" s="167"/>
      <c r="BH975" s="167"/>
      <c r="BI975" s="167"/>
    </row>
    <row r="976" ht="14.25" customHeight="1">
      <c r="X976" s="292"/>
      <c r="Y976" s="293"/>
      <c r="Z976" s="293"/>
      <c r="AA976" s="293"/>
      <c r="AB976" s="293"/>
      <c r="AC976" s="293"/>
      <c r="AD976" s="293"/>
      <c r="AE976" s="293"/>
      <c r="AF976" s="293"/>
      <c r="AG976" s="293"/>
      <c r="AH976" s="293"/>
      <c r="AI976" s="293"/>
      <c r="AJ976" s="293"/>
      <c r="AK976" s="293"/>
      <c r="AL976" s="293"/>
      <c r="AM976" s="293"/>
      <c r="AN976" s="293"/>
      <c r="AO976" s="730"/>
      <c r="AP976" s="293"/>
      <c r="AQ976" s="293"/>
      <c r="AR976" s="293"/>
      <c r="AS976" s="293"/>
      <c r="AT976" s="293"/>
      <c r="AU976" s="167"/>
      <c r="AV976" s="167"/>
      <c r="AW976" s="167"/>
      <c r="AX976" s="167"/>
      <c r="AY976" s="167"/>
      <c r="AZ976" s="167"/>
      <c r="BA976" s="167"/>
      <c r="BB976" s="167"/>
      <c r="BC976" s="167"/>
      <c r="BD976" s="167"/>
      <c r="BE976" s="167"/>
      <c r="BF976" s="167"/>
      <c r="BG976" s="167"/>
      <c r="BH976" s="167"/>
      <c r="BI976" s="167"/>
    </row>
    <row r="977" ht="14.25" customHeight="1">
      <c r="X977" s="292"/>
      <c r="Y977" s="293"/>
      <c r="Z977" s="293"/>
      <c r="AA977" s="293"/>
      <c r="AB977" s="293"/>
      <c r="AC977" s="293"/>
      <c r="AD977" s="293"/>
      <c r="AE977" s="293"/>
      <c r="AF977" s="293"/>
      <c r="AG977" s="293"/>
      <c r="AH977" s="293"/>
      <c r="AI977" s="293"/>
      <c r="AJ977" s="293"/>
      <c r="AK977" s="293"/>
      <c r="AL977" s="293"/>
      <c r="AM977" s="293"/>
      <c r="AN977" s="293"/>
      <c r="AO977" s="730"/>
      <c r="AP977" s="293"/>
      <c r="AQ977" s="293"/>
      <c r="AR977" s="293"/>
      <c r="AS977" s="293"/>
      <c r="AT977" s="293"/>
      <c r="AU977" s="167"/>
      <c r="AV977" s="167"/>
      <c r="AW977" s="167"/>
      <c r="AX977" s="167"/>
      <c r="AY977" s="167"/>
      <c r="AZ977" s="167"/>
      <c r="BA977" s="167"/>
      <c r="BB977" s="167"/>
      <c r="BC977" s="167"/>
      <c r="BD977" s="167"/>
      <c r="BE977" s="167"/>
      <c r="BF977" s="167"/>
      <c r="BG977" s="167"/>
      <c r="BH977" s="167"/>
      <c r="BI977" s="167"/>
    </row>
    <row r="978" ht="14.25" customHeight="1">
      <c r="X978" s="292"/>
      <c r="Y978" s="293"/>
      <c r="Z978" s="293"/>
      <c r="AA978" s="293"/>
      <c r="AB978" s="293"/>
      <c r="AC978" s="293"/>
      <c r="AD978" s="293"/>
      <c r="AE978" s="293"/>
      <c r="AF978" s="293"/>
      <c r="AG978" s="293"/>
      <c r="AH978" s="293"/>
      <c r="AI978" s="293"/>
      <c r="AJ978" s="293"/>
      <c r="AK978" s="293"/>
      <c r="AL978" s="293"/>
      <c r="AM978" s="293"/>
      <c r="AN978" s="293"/>
      <c r="AO978" s="730"/>
      <c r="AP978" s="293"/>
      <c r="AQ978" s="293"/>
      <c r="AR978" s="293"/>
      <c r="AS978" s="293"/>
      <c r="AT978" s="293"/>
      <c r="AU978" s="167"/>
      <c r="AV978" s="167"/>
      <c r="AW978" s="167"/>
      <c r="AX978" s="167"/>
      <c r="AY978" s="167"/>
      <c r="AZ978" s="167"/>
      <c r="BA978" s="167"/>
      <c r="BB978" s="167"/>
      <c r="BC978" s="167"/>
      <c r="BD978" s="167"/>
      <c r="BE978" s="167"/>
      <c r="BF978" s="167"/>
      <c r="BG978" s="167"/>
      <c r="BH978" s="167"/>
      <c r="BI978" s="167"/>
    </row>
    <row r="979" ht="14.25" customHeight="1">
      <c r="X979" s="292"/>
      <c r="Y979" s="293"/>
      <c r="Z979" s="293"/>
      <c r="AA979" s="293"/>
      <c r="AB979" s="293"/>
      <c r="AC979" s="293"/>
      <c r="AD979" s="293"/>
      <c r="AE979" s="293"/>
      <c r="AF979" s="293"/>
      <c r="AG979" s="293"/>
      <c r="AH979" s="293"/>
      <c r="AI979" s="293"/>
      <c r="AJ979" s="293"/>
      <c r="AK979" s="293"/>
      <c r="AL979" s="293"/>
      <c r="AM979" s="293"/>
      <c r="AN979" s="293"/>
      <c r="AO979" s="730"/>
      <c r="AP979" s="293"/>
      <c r="AQ979" s="293"/>
      <c r="AR979" s="293"/>
      <c r="AS979" s="293"/>
      <c r="AT979" s="293"/>
      <c r="AU979" s="167"/>
      <c r="AV979" s="167"/>
      <c r="AW979" s="167"/>
      <c r="AX979" s="167"/>
      <c r="AY979" s="167"/>
      <c r="AZ979" s="167"/>
      <c r="BA979" s="167"/>
      <c r="BB979" s="167"/>
      <c r="BC979" s="167"/>
      <c r="BD979" s="167"/>
      <c r="BE979" s="167"/>
      <c r="BF979" s="167"/>
      <c r="BG979" s="167"/>
      <c r="BH979" s="167"/>
      <c r="BI979" s="167"/>
    </row>
  </sheetData>
  <mergeCells count="15">
    <mergeCell ref="J111:J112"/>
    <mergeCell ref="J114:J115"/>
    <mergeCell ref="J117:J118"/>
    <mergeCell ref="J120:J121"/>
    <mergeCell ref="J123:J124"/>
    <mergeCell ref="J126:J127"/>
    <mergeCell ref="K132:L132"/>
    <mergeCell ref="K133:L133"/>
    <mergeCell ref="L94:M94"/>
    <mergeCell ref="N94:O94"/>
    <mergeCell ref="P94:Q94"/>
    <mergeCell ref="J99:J100"/>
    <mergeCell ref="J102:J103"/>
    <mergeCell ref="J105:J106"/>
    <mergeCell ref="J108:J109"/>
  </mergeCells>
  <conditionalFormatting sqref="AH195">
    <cfRule type="colorScale" priority="1">
      <colorScale>
        <cfvo type="min"/>
        <cfvo type="max"/>
        <color rgb="FF57BB8A"/>
        <color rgb="FFFFFFFF"/>
      </colorScale>
    </cfRule>
  </conditionalFormatting>
  <printOptions/>
  <pageMargins bottom="0.75" footer="0.0" header="0.0" left="0.7" right="0.7" top="0.75"/>
  <pageSetup orientation="landscape"/>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9.86"/>
    <col customWidth="1" min="2" max="2" width="11.86"/>
    <col customWidth="1" min="3" max="3" width="16.14"/>
    <col customWidth="1" min="4" max="4" width="13.14"/>
    <col customWidth="1" min="5" max="5" width="6.86"/>
    <col customWidth="1" min="6" max="6" width="10.57"/>
    <col customWidth="1" min="7" max="7" width="13.0"/>
    <col customWidth="1" hidden="1" min="8" max="8" width="16.29"/>
    <col customWidth="1" min="9" max="9" width="17.86"/>
    <col customWidth="1" hidden="1" min="10" max="10" width="17.86"/>
    <col customWidth="1" min="11" max="11" width="20.57"/>
    <col customWidth="1" min="12" max="12" width="19.86"/>
    <col customWidth="1" min="13" max="13" width="17.29"/>
    <col customWidth="1" min="14" max="14" width="10.57"/>
    <col customWidth="1" min="15" max="15" width="14.86"/>
    <col customWidth="1" min="16" max="16" width="12.29"/>
    <col customWidth="1" min="17" max="17" width="9.29"/>
    <col customWidth="1" min="18" max="18" width="18.0"/>
    <col customWidth="1" min="19" max="19" width="13.0"/>
    <col customWidth="1" min="20" max="20" width="15.0"/>
    <col customWidth="1" min="21" max="23" width="20.29"/>
    <col customWidth="1" min="24" max="24" width="14.71"/>
    <col customWidth="1" min="25" max="25" width="13.29"/>
    <col customWidth="1" min="26" max="26" width="16.0"/>
    <col customWidth="1" min="27" max="30" width="17.71"/>
    <col customWidth="1" min="31" max="31" width="28.0"/>
    <col customWidth="1" min="32" max="32" width="27.0"/>
    <col customWidth="1" min="33" max="33" width="26.0"/>
    <col customWidth="1" min="34" max="34" width="22.0"/>
    <col customWidth="1" min="35" max="35" width="16.0"/>
    <col customWidth="1" min="36" max="36" width="15.43"/>
    <col customWidth="1" min="37" max="37" width="10.14"/>
    <col customWidth="1" min="38" max="40" width="10.0"/>
  </cols>
  <sheetData>
    <row r="1" ht="14.25" customHeight="1">
      <c r="A1" s="581"/>
      <c r="B1" s="915"/>
      <c r="C1" s="915"/>
      <c r="D1" s="915"/>
      <c r="E1" s="915"/>
      <c r="F1" s="916"/>
      <c r="G1" s="916"/>
      <c r="H1" s="915"/>
      <c r="I1" s="916"/>
      <c r="J1" s="581"/>
      <c r="K1" s="917"/>
      <c r="L1" s="918"/>
      <c r="M1" s="581"/>
      <c r="N1" s="581"/>
      <c r="O1" s="581"/>
      <c r="P1" s="581"/>
      <c r="Q1" s="581"/>
      <c r="R1" s="581"/>
      <c r="S1" s="581"/>
      <c r="T1" s="919">
        <f>U2+T2</f>
        <v>638915.0425</v>
      </c>
      <c r="V1" s="581"/>
      <c r="W1" s="581"/>
      <c r="X1" s="920"/>
      <c r="Y1" s="920"/>
      <c r="Z1" s="920"/>
      <c r="AA1" s="921"/>
      <c r="AB1" s="921"/>
      <c r="AC1" s="922"/>
      <c r="AD1" s="922"/>
      <c r="AE1" s="922"/>
      <c r="AF1" s="922"/>
      <c r="AG1" s="922"/>
      <c r="AH1" s="922"/>
      <c r="AI1" s="923"/>
      <c r="AJ1" s="316"/>
      <c r="AK1" s="924"/>
      <c r="AL1" s="924"/>
      <c r="AM1" s="924"/>
      <c r="AN1" s="925"/>
    </row>
    <row r="2" ht="14.25" customHeight="1">
      <c r="A2" s="581"/>
      <c r="B2" s="915"/>
      <c r="C2" s="915"/>
      <c r="D2" s="915"/>
      <c r="E2" s="915"/>
      <c r="F2" s="916"/>
      <c r="G2" s="916"/>
      <c r="H2" s="915"/>
      <c r="I2" s="916"/>
      <c r="J2" s="581"/>
      <c r="K2" s="917"/>
      <c r="L2" s="918"/>
      <c r="M2" s="581"/>
      <c r="N2" s="581"/>
      <c r="O2" s="581"/>
      <c r="P2" s="581"/>
      <c r="Q2" s="581"/>
      <c r="R2" s="581"/>
      <c r="S2" s="919">
        <f t="shared" ref="S2:U2" si="1">SUM(S4:S241)</f>
        <v>799344.7632</v>
      </c>
      <c r="T2" s="919">
        <f t="shared" si="1"/>
        <v>613995.5203</v>
      </c>
      <c r="U2" s="919">
        <f t="shared" si="1"/>
        <v>24919.52219</v>
      </c>
      <c r="V2" s="919">
        <f>(159335.424+'Freight ACC'!J63)*5.2</f>
        <v>938986.2144</v>
      </c>
      <c r="W2" s="919">
        <f>'Freight ACC'!J63+SUM(W4:W241)</f>
        <v>1273713.984</v>
      </c>
      <c r="X2" s="920"/>
      <c r="Y2" s="920"/>
      <c r="Z2" s="920"/>
      <c r="AA2" s="921"/>
      <c r="AB2" s="921"/>
      <c r="AC2" s="922"/>
      <c r="AD2" s="922"/>
      <c r="AE2" s="922"/>
      <c r="AF2" s="922"/>
      <c r="AG2" s="922"/>
      <c r="AH2" s="922"/>
      <c r="AI2" s="923">
        <f t="shared" ref="AI2:AJ2" si="2">SUM(AI4:AI241)</f>
        <v>4966400.099</v>
      </c>
      <c r="AJ2" s="316">
        <f t="shared" si="2"/>
        <v>1289250.42</v>
      </c>
      <c r="AK2" s="924"/>
      <c r="AL2" s="924"/>
      <c r="AM2" s="924"/>
      <c r="AN2" s="925"/>
    </row>
    <row r="3" ht="14.25" customHeight="1">
      <c r="A3" s="581" t="s">
        <v>810</v>
      </c>
      <c r="B3" s="237" t="s">
        <v>76</v>
      </c>
      <c r="C3" s="237" t="s">
        <v>77</v>
      </c>
      <c r="D3" s="239" t="s">
        <v>506</v>
      </c>
      <c r="E3" s="239" t="s">
        <v>526</v>
      </c>
      <c r="F3" s="240" t="s">
        <v>80</v>
      </c>
      <c r="G3" s="238" t="s">
        <v>81</v>
      </c>
      <c r="H3" s="237" t="s">
        <v>528</v>
      </c>
      <c r="I3" s="238" t="s">
        <v>89</v>
      </c>
      <c r="J3" s="241" t="s">
        <v>529</v>
      </c>
      <c r="K3" s="926" t="s">
        <v>90</v>
      </c>
      <c r="L3" s="927" t="s">
        <v>811</v>
      </c>
      <c r="M3" s="243" t="s">
        <v>812</v>
      </c>
      <c r="N3" s="928" t="s">
        <v>813</v>
      </c>
      <c r="O3" s="928" t="s">
        <v>814</v>
      </c>
      <c r="P3" s="928" t="s">
        <v>815</v>
      </c>
      <c r="Q3" s="928" t="s">
        <v>816</v>
      </c>
      <c r="R3" s="928" t="s">
        <v>817</v>
      </c>
      <c r="S3" s="928" t="s">
        <v>818</v>
      </c>
      <c r="T3" s="928" t="s">
        <v>819</v>
      </c>
      <c r="U3" s="928" t="s">
        <v>820</v>
      </c>
      <c r="V3" s="928" t="s">
        <v>821</v>
      </c>
      <c r="W3" s="928" t="s">
        <v>822</v>
      </c>
      <c r="X3" s="244" t="s">
        <v>321</v>
      </c>
      <c r="Y3" s="244" t="s">
        <v>322</v>
      </c>
      <c r="Z3" s="245" t="s">
        <v>530</v>
      </c>
      <c r="AA3" s="929" t="s">
        <v>823</v>
      </c>
      <c r="AB3" s="929" t="s">
        <v>824</v>
      </c>
      <c r="AC3" s="246" t="s">
        <v>93</v>
      </c>
      <c r="AD3" s="247" t="s">
        <v>94</v>
      </c>
      <c r="AE3" s="246" t="s">
        <v>531</v>
      </c>
      <c r="AF3" s="248" t="s">
        <v>532</v>
      </c>
      <c r="AG3" s="247" t="s">
        <v>533</v>
      </c>
      <c r="AH3" s="249" t="s">
        <v>534</v>
      </c>
      <c r="AI3" s="251" t="s">
        <v>825</v>
      </c>
      <c r="AJ3" s="252" t="s">
        <v>826</v>
      </c>
      <c r="AK3" s="253" t="s">
        <v>540</v>
      </c>
      <c r="AL3" s="253" t="s">
        <v>541</v>
      </c>
      <c r="AM3" s="253" t="s">
        <v>542</v>
      </c>
      <c r="AN3" s="254" t="s">
        <v>543</v>
      </c>
    </row>
    <row r="4" ht="14.25" customHeight="1">
      <c r="A4" s="798">
        <v>1.0</v>
      </c>
      <c r="B4" s="255">
        <v>1811001.0</v>
      </c>
      <c r="C4" s="255" t="s">
        <v>96</v>
      </c>
      <c r="D4" s="270" t="s">
        <v>103</v>
      </c>
      <c r="E4" s="256" t="s">
        <v>188</v>
      </c>
      <c r="F4" s="256" t="s">
        <v>99</v>
      </c>
      <c r="G4" s="256" t="s">
        <v>522</v>
      </c>
      <c r="H4" s="255" t="s">
        <v>544</v>
      </c>
      <c r="I4" s="257" t="s">
        <v>105</v>
      </c>
      <c r="J4" s="258" t="s">
        <v>545</v>
      </c>
      <c r="K4" s="257" t="s">
        <v>106</v>
      </c>
      <c r="L4" s="257">
        <v>0.15</v>
      </c>
      <c r="M4" s="257">
        <v>232.11476133552623</v>
      </c>
      <c r="N4" s="930">
        <f t="shared" ref="N4:N241" si="3">1.65*SQRT((10/52*(0.15925*(Y4/52*10))^2)+((Y4/52*10)^2*1/52^2))</f>
        <v>96.0711201</v>
      </c>
      <c r="O4" s="930">
        <f t="shared" ref="O4:O241" si="4">Y4/52*10</f>
        <v>803.8211538</v>
      </c>
      <c r="P4" s="930">
        <f t="shared" ref="P4:P241" si="5">(O4/2)+N4</f>
        <v>497.981697</v>
      </c>
      <c r="Q4" s="931">
        <v>0.275</v>
      </c>
      <c r="R4" s="932">
        <f>$P$4*AA4</f>
        <v>26534.65062</v>
      </c>
      <c r="S4" s="932">
        <f t="shared" ref="S4:S241" si="6">$P$4*AB4*(1+Q4)</f>
        <v>5970.29639</v>
      </c>
      <c r="T4" s="932">
        <f t="shared" ref="T4:T241" si="7">(R4+S4)*(Q4)</f>
        <v>8938.860429</v>
      </c>
      <c r="U4" s="932">
        <f t="shared" ref="U4:U241" si="8">(IF(E4="EU",0.6,IF(E4="USA",0.4,0.5)))*P4</f>
        <v>298.7890182</v>
      </c>
      <c r="V4" s="933">
        <v>528.768</v>
      </c>
      <c r="W4" s="934">
        <v>3877.6320000000005</v>
      </c>
      <c r="X4" s="259">
        <v>399733.79899999994</v>
      </c>
      <c r="Y4" s="133">
        <v>4179.87</v>
      </c>
      <c r="Z4" s="260">
        <f t="shared" ref="Z4:Z47" si="9">X4/Y4</f>
        <v>95.63306969</v>
      </c>
      <c r="AA4" s="260">
        <f t="shared" ref="AA4:AA241" si="10">AH4-AB4</f>
        <v>53.28438933</v>
      </c>
      <c r="AB4" s="260">
        <f t="shared" ref="AB4:AB241" si="11">AH4*L4</f>
        <v>9.403127529</v>
      </c>
      <c r="AC4" s="261">
        <v>210885.84000000005</v>
      </c>
      <c r="AD4" s="262">
        <v>51139.81620000001</v>
      </c>
      <c r="AE4" s="263">
        <f t="shared" ref="AE4:AE47" si="12">SUM(AC4:AD4)</f>
        <v>262025.6562</v>
      </c>
      <c r="AF4" s="264">
        <f>VLOOKUP(B4,'Appendix A -  Costs'!A2:G141,6,0)</f>
        <v>0.01489017407</v>
      </c>
      <c r="AG4" s="265">
        <f t="shared" ref="AG4:AG47" si="13">SUM(AE4:AF4)</f>
        <v>262025.6711</v>
      </c>
      <c r="AH4" s="260">
        <f t="shared" ref="AH4:AH47" si="14">AG4/Y4</f>
        <v>62.68751686</v>
      </c>
      <c r="AI4" s="266">
        <f t="shared" ref="AI4:AI47" si="15">M4*AH4</f>
        <v>14550.69801</v>
      </c>
      <c r="AJ4" s="267">
        <f t="shared" ref="AJ4:AJ11" si="16">AI4*0.275</f>
        <v>4001.441954</v>
      </c>
      <c r="AK4" s="268">
        <v>41.0</v>
      </c>
      <c r="AL4" s="268">
        <v>56.0</v>
      </c>
      <c r="AM4" s="268">
        <v>56.0</v>
      </c>
      <c r="AN4" s="268">
        <v>91.0</v>
      </c>
    </row>
    <row r="5" ht="14.25" customHeight="1">
      <c r="A5" s="798">
        <v>1.0</v>
      </c>
      <c r="B5" s="269">
        <v>1811002.0</v>
      </c>
      <c r="C5" s="269" t="s">
        <v>96</v>
      </c>
      <c r="D5" s="270" t="s">
        <v>103</v>
      </c>
      <c r="E5" s="270" t="s">
        <v>188</v>
      </c>
      <c r="F5" s="270" t="s">
        <v>99</v>
      </c>
      <c r="G5" s="270" t="s">
        <v>522</v>
      </c>
      <c r="H5" s="269" t="s">
        <v>544</v>
      </c>
      <c r="I5" s="271" t="s">
        <v>105</v>
      </c>
      <c r="J5" s="272" t="s">
        <v>545</v>
      </c>
      <c r="K5" s="271" t="s">
        <v>108</v>
      </c>
      <c r="L5" s="257">
        <v>0.1</v>
      </c>
      <c r="M5" s="271">
        <v>147.27080155979638</v>
      </c>
      <c r="N5" s="930">
        <f t="shared" si="3"/>
        <v>8.980662857</v>
      </c>
      <c r="O5" s="930">
        <f t="shared" si="4"/>
        <v>75.14065385</v>
      </c>
      <c r="P5" s="930">
        <f t="shared" si="5"/>
        <v>46.55098978</v>
      </c>
      <c r="Q5" s="931">
        <v>0.275</v>
      </c>
      <c r="R5" s="932">
        <f t="shared" ref="R5:R241" si="17">P5*AA5</f>
        <v>2421.761077</v>
      </c>
      <c r="S5" s="932">
        <f t="shared" si="6"/>
        <v>3670.146765</v>
      </c>
      <c r="T5" s="932">
        <f t="shared" si="7"/>
        <v>1675.274657</v>
      </c>
      <c r="U5" s="932">
        <f t="shared" si="8"/>
        <v>27.93059387</v>
      </c>
      <c r="V5" s="935">
        <v>528.768</v>
      </c>
      <c r="W5" s="934">
        <v>3877.6320000000005</v>
      </c>
      <c r="X5" s="259">
        <v>52353.42</v>
      </c>
      <c r="Y5" s="133">
        <v>390.73139999999995</v>
      </c>
      <c r="Z5" s="260">
        <f t="shared" si="9"/>
        <v>133.9882589</v>
      </c>
      <c r="AA5" s="260">
        <f t="shared" si="10"/>
        <v>52.02383641</v>
      </c>
      <c r="AB5" s="260">
        <f t="shared" si="11"/>
        <v>5.780426268</v>
      </c>
      <c r="AC5" s="263">
        <v>18208.819200000005</v>
      </c>
      <c r="AD5" s="273">
        <v>4377.120000000001</v>
      </c>
      <c r="AE5" s="263">
        <f t="shared" si="12"/>
        <v>22585.9392</v>
      </c>
      <c r="AF5" s="264">
        <f>VLOOKUP(B5,'Appendix A -  Costs'!A3:G142,6,0)</f>
        <v>0.001283494797</v>
      </c>
      <c r="AG5" s="265">
        <f t="shared" si="13"/>
        <v>22585.94048</v>
      </c>
      <c r="AH5" s="260">
        <f t="shared" si="14"/>
        <v>57.80426268</v>
      </c>
      <c r="AI5" s="266">
        <f t="shared" si="15"/>
        <v>8512.880099</v>
      </c>
      <c r="AJ5" s="267">
        <f t="shared" si="16"/>
        <v>2341.042027</v>
      </c>
      <c r="AK5" s="274">
        <v>45.0</v>
      </c>
      <c r="AL5" s="274">
        <v>56.0</v>
      </c>
      <c r="AM5" s="274">
        <v>56.0</v>
      </c>
      <c r="AN5" s="274">
        <v>91.0</v>
      </c>
    </row>
    <row r="6" ht="14.25" customHeight="1">
      <c r="A6" s="798">
        <v>2.0</v>
      </c>
      <c r="B6" s="269">
        <v>1811010.0</v>
      </c>
      <c r="C6" s="269" t="s">
        <v>96</v>
      </c>
      <c r="D6" s="270" t="s">
        <v>103</v>
      </c>
      <c r="E6" s="270" t="s">
        <v>188</v>
      </c>
      <c r="F6" s="270" t="s">
        <v>117</v>
      </c>
      <c r="G6" s="270" t="s">
        <v>522</v>
      </c>
      <c r="H6" s="269" t="s">
        <v>544</v>
      </c>
      <c r="I6" s="271" t="s">
        <v>111</v>
      </c>
      <c r="J6" s="272" t="s">
        <v>545</v>
      </c>
      <c r="K6" s="271" t="s">
        <v>108</v>
      </c>
      <c r="L6" s="257">
        <v>0.1</v>
      </c>
      <c r="M6" s="271">
        <v>2839.216306080038</v>
      </c>
      <c r="N6" s="930">
        <f t="shared" si="3"/>
        <v>74.07683318</v>
      </c>
      <c r="O6" s="930">
        <f t="shared" si="4"/>
        <v>619.7963077</v>
      </c>
      <c r="P6" s="930">
        <f t="shared" si="5"/>
        <v>383.974987</v>
      </c>
      <c r="Q6" s="931">
        <v>0.275</v>
      </c>
      <c r="R6" s="932">
        <f t="shared" si="17"/>
        <v>11724.42461</v>
      </c>
      <c r="S6" s="932">
        <f t="shared" si="6"/>
        <v>2154.118846</v>
      </c>
      <c r="T6" s="932">
        <f t="shared" si="7"/>
        <v>3816.599451</v>
      </c>
      <c r="U6" s="932">
        <f t="shared" si="8"/>
        <v>230.3849922</v>
      </c>
      <c r="V6" s="935">
        <v>660.9600000000002</v>
      </c>
      <c r="W6" s="934">
        <v>5331.744000000001</v>
      </c>
      <c r="X6" s="259">
        <v>323271.624</v>
      </c>
      <c r="Y6" s="133">
        <v>3222.9407999999994</v>
      </c>
      <c r="Z6" s="260">
        <f t="shared" si="9"/>
        <v>100.3033081</v>
      </c>
      <c r="AA6" s="260">
        <f t="shared" si="10"/>
        <v>30.53434471</v>
      </c>
      <c r="AB6" s="260">
        <f t="shared" si="11"/>
        <v>3.392704967</v>
      </c>
      <c r="AC6" s="263">
        <v>87820.28640000001</v>
      </c>
      <c r="AD6" s="273">
        <v>21524.58</v>
      </c>
      <c r="AE6" s="263">
        <f t="shared" si="12"/>
        <v>109344.8664</v>
      </c>
      <c r="AF6" s="264">
        <f>VLOOKUP(B6,'Appendix A -  Costs'!A11:G150,6,0)</f>
        <v>0.006213758295</v>
      </c>
      <c r="AG6" s="265">
        <f t="shared" si="13"/>
        <v>109344.8726</v>
      </c>
      <c r="AH6" s="260">
        <f t="shared" si="14"/>
        <v>33.92704967</v>
      </c>
      <c r="AI6" s="266">
        <f t="shared" si="15"/>
        <v>96326.23265</v>
      </c>
      <c r="AJ6" s="267">
        <f t="shared" si="16"/>
        <v>26489.71398</v>
      </c>
      <c r="AK6" s="274">
        <v>41.0</v>
      </c>
      <c r="AL6" s="274">
        <v>56.0</v>
      </c>
      <c r="AM6" s="274">
        <v>56.0</v>
      </c>
      <c r="AN6" s="274">
        <v>91.0</v>
      </c>
    </row>
    <row r="7" ht="14.25" customHeight="1">
      <c r="A7" s="798">
        <v>2.0</v>
      </c>
      <c r="B7" s="269">
        <v>1811011.0</v>
      </c>
      <c r="C7" s="269" t="s">
        <v>96</v>
      </c>
      <c r="D7" s="270" t="s">
        <v>103</v>
      </c>
      <c r="E7" s="270" t="s">
        <v>188</v>
      </c>
      <c r="F7" s="270" t="s">
        <v>117</v>
      </c>
      <c r="G7" s="270" t="s">
        <v>522</v>
      </c>
      <c r="H7" s="269" t="s">
        <v>544</v>
      </c>
      <c r="I7" s="271" t="s">
        <v>111</v>
      </c>
      <c r="J7" s="272" t="s">
        <v>545</v>
      </c>
      <c r="K7" s="271" t="s">
        <v>108</v>
      </c>
      <c r="L7" s="257">
        <v>0.1</v>
      </c>
      <c r="M7" s="271">
        <v>202.257781516611</v>
      </c>
      <c r="N7" s="930">
        <f t="shared" si="3"/>
        <v>172.1623561</v>
      </c>
      <c r="O7" s="930">
        <f t="shared" si="4"/>
        <v>1440.471846</v>
      </c>
      <c r="P7" s="930">
        <f t="shared" si="5"/>
        <v>892.3982792</v>
      </c>
      <c r="Q7" s="931">
        <v>0.275</v>
      </c>
      <c r="R7" s="932">
        <f t="shared" si="17"/>
        <v>26725.90322</v>
      </c>
      <c r="S7" s="932">
        <f t="shared" si="6"/>
        <v>2112.782171</v>
      </c>
      <c r="T7" s="932">
        <f t="shared" si="7"/>
        <v>7930.638481</v>
      </c>
      <c r="U7" s="932">
        <f t="shared" si="8"/>
        <v>535.4389675</v>
      </c>
      <c r="V7" s="935">
        <v>660.9600000000002</v>
      </c>
      <c r="W7" s="934">
        <v>5331.744000000001</v>
      </c>
      <c r="X7" s="259">
        <v>782039.345</v>
      </c>
      <c r="Y7" s="133">
        <v>7490.4536</v>
      </c>
      <c r="Z7" s="260">
        <f t="shared" si="9"/>
        <v>104.4048047</v>
      </c>
      <c r="AA7" s="260">
        <f t="shared" si="10"/>
        <v>29.9484029</v>
      </c>
      <c r="AB7" s="260">
        <f t="shared" si="11"/>
        <v>3.327600323</v>
      </c>
      <c r="AC7" s="263">
        <v>196132.99200000003</v>
      </c>
      <c r="AD7" s="273">
        <v>53119.35200000001</v>
      </c>
      <c r="AE7" s="263">
        <f t="shared" si="12"/>
        <v>249252.344</v>
      </c>
      <c r="AF7" s="264">
        <f>VLOOKUP(B7,'Appendix A -  Costs'!A12:G151,6,0)</f>
        <v>0.01416430301</v>
      </c>
      <c r="AG7" s="265">
        <f t="shared" si="13"/>
        <v>249252.3582</v>
      </c>
      <c r="AH7" s="260">
        <f t="shared" si="14"/>
        <v>33.27600323</v>
      </c>
      <c r="AI7" s="266">
        <f t="shared" si="15"/>
        <v>6730.33059</v>
      </c>
      <c r="AJ7" s="267">
        <f t="shared" si="16"/>
        <v>1850.840912</v>
      </c>
      <c r="AK7" s="274">
        <v>45.0</v>
      </c>
      <c r="AL7" s="274">
        <v>56.0</v>
      </c>
      <c r="AM7" s="274">
        <v>56.0</v>
      </c>
      <c r="AN7" s="274">
        <v>91.0</v>
      </c>
    </row>
    <row r="8" ht="14.25" customHeight="1">
      <c r="A8" s="798">
        <v>2.0</v>
      </c>
      <c r="B8" s="269">
        <v>1811012.0</v>
      </c>
      <c r="C8" s="269" t="s">
        <v>96</v>
      </c>
      <c r="D8" s="270" t="s">
        <v>103</v>
      </c>
      <c r="E8" s="270" t="s">
        <v>188</v>
      </c>
      <c r="F8" s="270" t="s">
        <v>117</v>
      </c>
      <c r="G8" s="270" t="s">
        <v>522</v>
      </c>
      <c r="H8" s="269" t="s">
        <v>544</v>
      </c>
      <c r="I8" s="271" t="s">
        <v>111</v>
      </c>
      <c r="J8" s="272" t="s">
        <v>545</v>
      </c>
      <c r="K8" s="271" t="s">
        <v>108</v>
      </c>
      <c r="L8" s="257">
        <v>0.1</v>
      </c>
      <c r="M8" s="271">
        <v>190.32866112380333</v>
      </c>
      <c r="N8" s="930">
        <f t="shared" si="3"/>
        <v>32.29147995</v>
      </c>
      <c r="O8" s="930">
        <f t="shared" si="4"/>
        <v>270.1808269</v>
      </c>
      <c r="P8" s="930">
        <f t="shared" si="5"/>
        <v>167.3818934</v>
      </c>
      <c r="Q8" s="931">
        <v>0.275</v>
      </c>
      <c r="R8" s="932">
        <f t="shared" si="17"/>
        <v>4952.054828</v>
      </c>
      <c r="S8" s="932">
        <f t="shared" si="6"/>
        <v>2087.170964</v>
      </c>
      <c r="T8" s="932">
        <f t="shared" si="7"/>
        <v>1935.787093</v>
      </c>
      <c r="U8" s="932">
        <f t="shared" si="8"/>
        <v>100.429136</v>
      </c>
      <c r="V8" s="935">
        <v>660.9600000000002</v>
      </c>
      <c r="W8" s="934">
        <v>5331.744000000001</v>
      </c>
      <c r="X8" s="259">
        <v>146156.58800000002</v>
      </c>
      <c r="Y8" s="133">
        <v>1404.9403</v>
      </c>
      <c r="Z8" s="260">
        <f t="shared" si="9"/>
        <v>104.0304617</v>
      </c>
      <c r="AA8" s="260">
        <f t="shared" si="10"/>
        <v>29.58536749</v>
      </c>
      <c r="AB8" s="260">
        <f t="shared" si="11"/>
        <v>3.287263055</v>
      </c>
      <c r="AC8" s="263">
        <v>36870.4512</v>
      </c>
      <c r="AD8" s="273">
        <v>9313.6296</v>
      </c>
      <c r="AE8" s="263">
        <f t="shared" si="12"/>
        <v>46184.0808</v>
      </c>
      <c r="AF8" s="264">
        <f>VLOOKUP(B8,'Appendix A -  Costs'!A13:G152,6,0)</f>
        <v>0.002624510181</v>
      </c>
      <c r="AG8" s="265">
        <f t="shared" si="13"/>
        <v>46184.08342</v>
      </c>
      <c r="AH8" s="260">
        <f t="shared" si="14"/>
        <v>32.87263055</v>
      </c>
      <c r="AI8" s="266">
        <f t="shared" si="15"/>
        <v>6256.60376</v>
      </c>
      <c r="AJ8" s="267">
        <f t="shared" si="16"/>
        <v>1720.566034</v>
      </c>
      <c r="AK8" s="274">
        <v>48.0</v>
      </c>
      <c r="AL8" s="274">
        <v>56.0</v>
      </c>
      <c r="AM8" s="274">
        <v>56.0</v>
      </c>
      <c r="AN8" s="274">
        <v>91.0</v>
      </c>
    </row>
    <row r="9" ht="14.25" customHeight="1">
      <c r="A9" s="798">
        <v>2.0</v>
      </c>
      <c r="B9" s="269">
        <v>1811013.0</v>
      </c>
      <c r="C9" s="269" t="s">
        <v>96</v>
      </c>
      <c r="D9" s="270" t="s">
        <v>103</v>
      </c>
      <c r="E9" s="270" t="s">
        <v>188</v>
      </c>
      <c r="F9" s="270" t="s">
        <v>117</v>
      </c>
      <c r="G9" s="270" t="s">
        <v>522</v>
      </c>
      <c r="H9" s="269" t="s">
        <v>544</v>
      </c>
      <c r="I9" s="271" t="s">
        <v>111</v>
      </c>
      <c r="J9" s="272" t="s">
        <v>545</v>
      </c>
      <c r="K9" s="271" t="s">
        <v>108</v>
      </c>
      <c r="L9" s="257">
        <v>0.1</v>
      </c>
      <c r="M9" s="271">
        <v>90.19495636363635</v>
      </c>
      <c r="N9" s="930">
        <f t="shared" si="3"/>
        <v>9.791514539</v>
      </c>
      <c r="O9" s="930">
        <f t="shared" si="4"/>
        <v>81.925</v>
      </c>
      <c r="P9" s="930">
        <f t="shared" si="5"/>
        <v>50.75401454</v>
      </c>
      <c r="Q9" s="931">
        <v>0.275</v>
      </c>
      <c r="R9" s="932">
        <f t="shared" si="17"/>
        <v>1642.503216</v>
      </c>
      <c r="S9" s="932">
        <f t="shared" si="6"/>
        <v>2283.057686</v>
      </c>
      <c r="T9" s="932">
        <f t="shared" si="7"/>
        <v>1079.529248</v>
      </c>
      <c r="U9" s="932">
        <f t="shared" si="8"/>
        <v>30.45240872</v>
      </c>
      <c r="V9" s="935">
        <v>660.9600000000002</v>
      </c>
      <c r="W9" s="934">
        <v>5331.744000000001</v>
      </c>
      <c r="X9" s="259">
        <v>37556.73</v>
      </c>
      <c r="Y9" s="133">
        <v>426.00999999999993</v>
      </c>
      <c r="Z9" s="260">
        <f t="shared" si="9"/>
        <v>88.15926856</v>
      </c>
      <c r="AA9" s="260">
        <f t="shared" si="10"/>
        <v>32.36203541</v>
      </c>
      <c r="AB9" s="260">
        <f t="shared" si="11"/>
        <v>3.595781712</v>
      </c>
      <c r="AC9" s="263">
        <v>12278.323200000003</v>
      </c>
      <c r="AD9" s="273">
        <v>3040.0656000000004</v>
      </c>
      <c r="AE9" s="263">
        <f t="shared" si="12"/>
        <v>15318.3888</v>
      </c>
      <c r="AF9" s="264">
        <f>VLOOKUP(B9,'Appendix A -  Costs'!A14:G153,6,0)</f>
        <v>0.000870500542</v>
      </c>
      <c r="AG9" s="265">
        <f t="shared" si="13"/>
        <v>15318.38967</v>
      </c>
      <c r="AH9" s="260">
        <f t="shared" si="14"/>
        <v>35.95781712</v>
      </c>
      <c r="AI9" s="266">
        <f t="shared" si="15"/>
        <v>3243.213746</v>
      </c>
      <c r="AJ9" s="267">
        <f t="shared" si="16"/>
        <v>891.8837801</v>
      </c>
      <c r="AK9" s="274">
        <v>50.0</v>
      </c>
      <c r="AL9" s="274">
        <v>56.0</v>
      </c>
      <c r="AM9" s="274">
        <v>56.0</v>
      </c>
      <c r="AN9" s="274">
        <v>91.0</v>
      </c>
    </row>
    <row r="10" ht="14.25" customHeight="1">
      <c r="A10" s="798">
        <v>3.0</v>
      </c>
      <c r="B10" s="269">
        <v>1811019.0</v>
      </c>
      <c r="C10" s="269" t="s">
        <v>96</v>
      </c>
      <c r="D10" s="270" t="s">
        <v>103</v>
      </c>
      <c r="E10" s="270" t="s">
        <v>188</v>
      </c>
      <c r="F10" s="270" t="s">
        <v>117</v>
      </c>
      <c r="G10" s="270" t="s">
        <v>522</v>
      </c>
      <c r="H10" s="269" t="s">
        <v>544</v>
      </c>
      <c r="I10" s="271" t="s">
        <v>105</v>
      </c>
      <c r="J10" s="272" t="s">
        <v>545</v>
      </c>
      <c r="K10" s="271" t="s">
        <v>108</v>
      </c>
      <c r="L10" s="257">
        <v>0.1</v>
      </c>
      <c r="M10" s="271">
        <v>33.94070078133463</v>
      </c>
      <c r="N10" s="930">
        <f t="shared" si="3"/>
        <v>68.75383343</v>
      </c>
      <c r="O10" s="930">
        <f t="shared" si="4"/>
        <v>575.2590962</v>
      </c>
      <c r="P10" s="930">
        <f t="shared" si="5"/>
        <v>356.3833815</v>
      </c>
      <c r="Q10" s="931">
        <v>0.275</v>
      </c>
      <c r="R10" s="932">
        <f t="shared" si="17"/>
        <v>11996.97775</v>
      </c>
      <c r="S10" s="932">
        <f t="shared" si="6"/>
        <v>2374.846071</v>
      </c>
      <c r="T10" s="932">
        <f t="shared" si="7"/>
        <v>3952.251552</v>
      </c>
      <c r="U10" s="932">
        <f t="shared" si="8"/>
        <v>213.8300289</v>
      </c>
      <c r="V10" s="935">
        <v>616.8960000000001</v>
      </c>
      <c r="W10" s="934">
        <v>5111.424000000001</v>
      </c>
      <c r="X10" s="259">
        <v>311496.0</v>
      </c>
      <c r="Y10" s="133">
        <v>2991.3472999999994</v>
      </c>
      <c r="Z10" s="260">
        <f t="shared" si="9"/>
        <v>104.132342</v>
      </c>
      <c r="AA10" s="260">
        <f t="shared" si="10"/>
        <v>33.66312341</v>
      </c>
      <c r="AB10" s="260">
        <f t="shared" si="11"/>
        <v>3.740347046</v>
      </c>
      <c r="AC10" s="263">
        <v>89152.80000000002</v>
      </c>
      <c r="AD10" s="273">
        <v>22733.964000000004</v>
      </c>
      <c r="AE10" s="263">
        <f t="shared" si="12"/>
        <v>111886.764</v>
      </c>
      <c r="AF10" s="264">
        <f>VLOOKUP(B10,'Appendix A -  Costs'!A20:G159,6,0)</f>
        <v>0.006358207118</v>
      </c>
      <c r="AG10" s="265">
        <f t="shared" si="13"/>
        <v>111886.7704</v>
      </c>
      <c r="AH10" s="260">
        <f t="shared" si="14"/>
        <v>37.40347046</v>
      </c>
      <c r="AI10" s="266">
        <f t="shared" si="15"/>
        <v>1269.499999</v>
      </c>
      <c r="AJ10" s="267">
        <f t="shared" si="16"/>
        <v>349.1124997</v>
      </c>
      <c r="AK10" s="274">
        <v>41.0</v>
      </c>
      <c r="AL10" s="274">
        <v>56.0</v>
      </c>
      <c r="AM10" s="274">
        <v>56.0</v>
      </c>
      <c r="AN10" s="274">
        <v>91.0</v>
      </c>
    </row>
    <row r="11" ht="14.25" customHeight="1">
      <c r="A11" s="798">
        <v>3.0</v>
      </c>
      <c r="B11" s="269">
        <v>1811020.0</v>
      </c>
      <c r="C11" s="269" t="s">
        <v>96</v>
      </c>
      <c r="D11" s="270" t="s">
        <v>103</v>
      </c>
      <c r="E11" s="270" t="s">
        <v>188</v>
      </c>
      <c r="F11" s="270" t="s">
        <v>117</v>
      </c>
      <c r="G11" s="270" t="s">
        <v>522</v>
      </c>
      <c r="H11" s="269" t="s">
        <v>544</v>
      </c>
      <c r="I11" s="271" t="s">
        <v>105</v>
      </c>
      <c r="J11" s="272" t="s">
        <v>545</v>
      </c>
      <c r="K11" s="271" t="s">
        <v>108</v>
      </c>
      <c r="L11" s="257">
        <v>0.1</v>
      </c>
      <c r="M11" s="271">
        <v>57.38651323623368</v>
      </c>
      <c r="N11" s="930">
        <f t="shared" si="3"/>
        <v>68.70370711</v>
      </c>
      <c r="O11" s="930">
        <f t="shared" si="4"/>
        <v>574.8396923</v>
      </c>
      <c r="P11" s="930">
        <f t="shared" si="5"/>
        <v>356.1235533</v>
      </c>
      <c r="Q11" s="931">
        <v>0.275</v>
      </c>
      <c r="R11" s="932">
        <f t="shared" si="17"/>
        <v>12181.77194</v>
      </c>
      <c r="S11" s="932">
        <f t="shared" si="6"/>
        <v>2413.186143</v>
      </c>
      <c r="T11" s="932">
        <f t="shared" si="7"/>
        <v>4013.613472</v>
      </c>
      <c r="U11" s="932">
        <f t="shared" si="8"/>
        <v>213.674132</v>
      </c>
      <c r="V11" s="935">
        <v>616.8960000000001</v>
      </c>
      <c r="W11" s="934">
        <v>5111.424000000001</v>
      </c>
      <c r="X11" s="259">
        <v>327646.848</v>
      </c>
      <c r="Y11" s="133">
        <v>2989.1663999999996</v>
      </c>
      <c r="Z11" s="260">
        <f t="shared" si="9"/>
        <v>109.6114448</v>
      </c>
      <c r="AA11" s="260">
        <f t="shared" si="10"/>
        <v>34.20658877</v>
      </c>
      <c r="AB11" s="260">
        <f t="shared" si="11"/>
        <v>3.800732086</v>
      </c>
      <c r="AC11" s="263">
        <v>91797.04160000003</v>
      </c>
      <c r="AD11" s="273">
        <v>21813.158400000004</v>
      </c>
      <c r="AE11" s="263">
        <f t="shared" si="12"/>
        <v>113610.2</v>
      </c>
      <c r="AF11" s="264">
        <f>VLOOKUP(B11,'Appendix A -  Costs'!A21:G160,6,0)</f>
        <v>0.006456145093</v>
      </c>
      <c r="AG11" s="265">
        <f t="shared" si="13"/>
        <v>113610.2065</v>
      </c>
      <c r="AH11" s="260">
        <f t="shared" si="14"/>
        <v>38.00732086</v>
      </c>
      <c r="AI11" s="266">
        <f t="shared" si="15"/>
        <v>2181.107621</v>
      </c>
      <c r="AJ11" s="267">
        <f t="shared" si="16"/>
        <v>599.8045959</v>
      </c>
      <c r="AK11" s="274">
        <v>45.0</v>
      </c>
      <c r="AL11" s="274">
        <v>56.0</v>
      </c>
      <c r="AM11" s="274">
        <v>56.0</v>
      </c>
      <c r="AN11" s="274">
        <v>91.0</v>
      </c>
    </row>
    <row r="12" ht="14.25" customHeight="1">
      <c r="A12" s="798">
        <v>4.0</v>
      </c>
      <c r="B12" s="269">
        <v>1811015.0</v>
      </c>
      <c r="C12" s="269" t="s">
        <v>96</v>
      </c>
      <c r="D12" s="270" t="s">
        <v>103</v>
      </c>
      <c r="E12" s="270" t="s">
        <v>190</v>
      </c>
      <c r="F12" s="270" t="s">
        <v>117</v>
      </c>
      <c r="G12" s="270" t="s">
        <v>127</v>
      </c>
      <c r="H12" s="269" t="s">
        <v>546</v>
      </c>
      <c r="I12" s="271" t="s">
        <v>105</v>
      </c>
      <c r="J12" s="272" t="s">
        <v>545</v>
      </c>
      <c r="K12" s="271" t="s">
        <v>112</v>
      </c>
      <c r="L12" s="257">
        <v>0.18</v>
      </c>
      <c r="M12" s="271">
        <v>39.64137327933871</v>
      </c>
      <c r="N12" s="930">
        <f t="shared" si="3"/>
        <v>68.67072243</v>
      </c>
      <c r="O12" s="930">
        <f t="shared" si="4"/>
        <v>574.5637115</v>
      </c>
      <c r="P12" s="930">
        <f t="shared" si="5"/>
        <v>355.9525782</v>
      </c>
      <c r="Q12" s="931">
        <v>0.255</v>
      </c>
      <c r="R12" s="932">
        <f t="shared" si="17"/>
        <v>8960.584311</v>
      </c>
      <c r="S12" s="932">
        <f t="shared" si="6"/>
        <v>3453.50387</v>
      </c>
      <c r="T12" s="932">
        <f t="shared" si="7"/>
        <v>3165.592486</v>
      </c>
      <c r="U12" s="932">
        <f t="shared" si="8"/>
        <v>177.9762891</v>
      </c>
      <c r="V12" s="935">
        <v>1233.7920000000001</v>
      </c>
      <c r="W12" s="934">
        <v>10310.976</v>
      </c>
      <c r="X12" s="259">
        <v>315478.17000000004</v>
      </c>
      <c r="Y12" s="133">
        <v>2987.7312999999995</v>
      </c>
      <c r="Z12" s="260">
        <f t="shared" si="9"/>
        <v>105.5912123</v>
      </c>
      <c r="AA12" s="260">
        <f t="shared" si="10"/>
        <v>25.17353395</v>
      </c>
      <c r="AB12" s="260">
        <f t="shared" si="11"/>
        <v>5.525897696</v>
      </c>
      <c r="AC12" s="263">
        <v>73669.07680000001</v>
      </c>
      <c r="AD12" s="273">
        <v>18052.5708</v>
      </c>
      <c r="AE12" s="263">
        <f t="shared" si="12"/>
        <v>91721.6476</v>
      </c>
      <c r="AF12" s="264">
        <f>VLOOKUP(B12,'Appendix A -  Costs'!A16:G155,6,0)</f>
        <v>0.005212280808</v>
      </c>
      <c r="AG12" s="265">
        <f t="shared" si="13"/>
        <v>91721.65281</v>
      </c>
      <c r="AH12" s="260">
        <f t="shared" si="14"/>
        <v>30.69943164</v>
      </c>
      <c r="AI12" s="266">
        <f t="shared" si="15"/>
        <v>1216.967629</v>
      </c>
      <c r="AJ12" s="267">
        <f t="shared" ref="AJ12:AJ14" si="18">AI12*0.255</f>
        <v>310.3267455</v>
      </c>
      <c r="AK12" s="274">
        <v>41.0</v>
      </c>
      <c r="AL12" s="274">
        <v>56.0</v>
      </c>
      <c r="AM12" s="274">
        <v>56.0</v>
      </c>
      <c r="AN12" s="274">
        <v>91.0</v>
      </c>
    </row>
    <row r="13" ht="14.25" customHeight="1">
      <c r="A13" s="798">
        <v>4.0</v>
      </c>
      <c r="B13" s="269">
        <v>1811016.0</v>
      </c>
      <c r="C13" s="269" t="s">
        <v>96</v>
      </c>
      <c r="D13" s="270" t="s">
        <v>103</v>
      </c>
      <c r="E13" s="270" t="s">
        <v>190</v>
      </c>
      <c r="F13" s="270" t="s">
        <v>117</v>
      </c>
      <c r="G13" s="270" t="s">
        <v>127</v>
      </c>
      <c r="H13" s="269" t="s">
        <v>546</v>
      </c>
      <c r="I13" s="271" t="s">
        <v>105</v>
      </c>
      <c r="J13" s="272" t="s">
        <v>545</v>
      </c>
      <c r="K13" s="271" t="s">
        <v>106</v>
      </c>
      <c r="L13" s="257">
        <v>0.15</v>
      </c>
      <c r="M13" s="271">
        <v>3.3722564318181814</v>
      </c>
      <c r="N13" s="930">
        <f t="shared" si="3"/>
        <v>46.51307044</v>
      </c>
      <c r="O13" s="930">
        <f t="shared" si="4"/>
        <v>389.172</v>
      </c>
      <c r="P13" s="930">
        <f t="shared" si="5"/>
        <v>241.0990704</v>
      </c>
      <c r="Q13" s="931">
        <v>0.255</v>
      </c>
      <c r="R13" s="932">
        <f t="shared" si="17"/>
        <v>11919.75474</v>
      </c>
      <c r="S13" s="932">
        <f t="shared" si="6"/>
        <v>5452.569671</v>
      </c>
      <c r="T13" s="932">
        <f t="shared" si="7"/>
        <v>4429.942725</v>
      </c>
      <c r="U13" s="932">
        <f t="shared" si="8"/>
        <v>120.5495352</v>
      </c>
      <c r="V13" s="935">
        <v>1233.7920000000001</v>
      </c>
      <c r="W13" s="934">
        <v>10310.976</v>
      </c>
      <c r="X13" s="259">
        <v>237876.58</v>
      </c>
      <c r="Y13" s="133">
        <v>2023.6943999999999</v>
      </c>
      <c r="Z13" s="260">
        <f t="shared" si="9"/>
        <v>117.5457026</v>
      </c>
      <c r="AA13" s="260">
        <f t="shared" si="10"/>
        <v>49.43923972</v>
      </c>
      <c r="AB13" s="260">
        <f t="shared" si="11"/>
        <v>8.724571716</v>
      </c>
      <c r="AC13" s="263">
        <v>93417.28000000001</v>
      </c>
      <c r="AD13" s="273">
        <v>24288.492800000004</v>
      </c>
      <c r="AE13" s="263">
        <f t="shared" si="12"/>
        <v>117705.7728</v>
      </c>
      <c r="AF13" s="264">
        <f>VLOOKUP(B13,'Appendix A -  Costs'!A17:G156,6,0)</f>
        <v>0.006688884866</v>
      </c>
      <c r="AG13" s="265">
        <f t="shared" si="13"/>
        <v>117705.7795</v>
      </c>
      <c r="AH13" s="260">
        <f t="shared" si="14"/>
        <v>58.16381144</v>
      </c>
      <c r="AI13" s="266">
        <f t="shared" si="15"/>
        <v>196.1432872</v>
      </c>
      <c r="AJ13" s="267">
        <f t="shared" si="18"/>
        <v>50.01653824</v>
      </c>
      <c r="AK13" s="274">
        <v>45.0</v>
      </c>
      <c r="AL13" s="274">
        <v>56.0</v>
      </c>
      <c r="AM13" s="274">
        <v>56.0</v>
      </c>
      <c r="AN13" s="274">
        <v>91.0</v>
      </c>
    </row>
    <row r="14" ht="14.25" customHeight="1">
      <c r="A14" s="798">
        <v>4.0</v>
      </c>
      <c r="B14" s="269">
        <v>1811017.0</v>
      </c>
      <c r="C14" s="269" t="s">
        <v>96</v>
      </c>
      <c r="D14" s="270" t="s">
        <v>103</v>
      </c>
      <c r="E14" s="270" t="s">
        <v>190</v>
      </c>
      <c r="F14" s="270" t="s">
        <v>117</v>
      </c>
      <c r="G14" s="270" t="s">
        <v>127</v>
      </c>
      <c r="H14" s="269" t="s">
        <v>546</v>
      </c>
      <c r="I14" s="271" t="s">
        <v>105</v>
      </c>
      <c r="J14" s="272" t="s">
        <v>545</v>
      </c>
      <c r="K14" s="271" t="s">
        <v>106</v>
      </c>
      <c r="L14" s="257">
        <v>0.15</v>
      </c>
      <c r="M14" s="271">
        <v>68.77907474424038</v>
      </c>
      <c r="N14" s="930">
        <f t="shared" si="3"/>
        <v>162.8721048</v>
      </c>
      <c r="O14" s="930">
        <f t="shared" si="4"/>
        <v>1362.740885</v>
      </c>
      <c r="P14" s="930">
        <f t="shared" si="5"/>
        <v>844.2425471</v>
      </c>
      <c r="Q14" s="931">
        <v>0.255</v>
      </c>
      <c r="R14" s="932">
        <f t="shared" si="17"/>
        <v>33386.91448</v>
      </c>
      <c r="S14" s="932">
        <f t="shared" si="6"/>
        <v>4361.526237</v>
      </c>
      <c r="T14" s="932">
        <f t="shared" si="7"/>
        <v>9625.852383</v>
      </c>
      <c r="U14" s="932">
        <f t="shared" si="8"/>
        <v>422.1212735</v>
      </c>
      <c r="V14" s="935">
        <v>1233.7920000000001</v>
      </c>
      <c r="W14" s="934">
        <v>10310.976</v>
      </c>
      <c r="X14" s="259">
        <v>456934.61000000004</v>
      </c>
      <c r="Y14" s="133">
        <v>7086.252599999999</v>
      </c>
      <c r="Z14" s="260">
        <f t="shared" si="9"/>
        <v>64.48184051</v>
      </c>
      <c r="AA14" s="260">
        <f t="shared" si="10"/>
        <v>39.54659072</v>
      </c>
      <c r="AB14" s="260">
        <f t="shared" si="11"/>
        <v>6.978810127</v>
      </c>
      <c r="AC14" s="263">
        <v>263752.57920000004</v>
      </c>
      <c r="AD14" s="273">
        <v>65938.14480000001</v>
      </c>
      <c r="AE14" s="263">
        <f t="shared" si="12"/>
        <v>329690.724</v>
      </c>
      <c r="AF14" s="264">
        <f>VLOOKUP(B14,'Appendix A -  Costs'!A18:G157,6,0)</f>
        <v>0.01873538775</v>
      </c>
      <c r="AG14" s="265">
        <f t="shared" si="13"/>
        <v>329690.7427</v>
      </c>
      <c r="AH14" s="260">
        <f t="shared" si="14"/>
        <v>46.52540085</v>
      </c>
      <c r="AI14" s="266">
        <f t="shared" si="15"/>
        <v>3199.974023</v>
      </c>
      <c r="AJ14" s="267">
        <f t="shared" si="18"/>
        <v>815.9933757</v>
      </c>
      <c r="AK14" s="274">
        <v>48.0</v>
      </c>
      <c r="AL14" s="274">
        <v>56.0</v>
      </c>
      <c r="AM14" s="274">
        <v>56.0</v>
      </c>
      <c r="AN14" s="274">
        <v>91.0</v>
      </c>
    </row>
    <row r="15" ht="14.25" customHeight="1">
      <c r="A15" s="798">
        <v>5.0</v>
      </c>
      <c r="B15" s="269">
        <v>1811007.0</v>
      </c>
      <c r="C15" s="269" t="s">
        <v>96</v>
      </c>
      <c r="D15" s="270" t="s">
        <v>103</v>
      </c>
      <c r="E15" s="270" t="s">
        <v>110</v>
      </c>
      <c r="F15" s="270" t="s">
        <v>117</v>
      </c>
      <c r="G15" s="270" t="s">
        <v>522</v>
      </c>
      <c r="H15" s="269" t="s">
        <v>544</v>
      </c>
      <c r="I15" s="271" t="s">
        <v>105</v>
      </c>
      <c r="J15" s="272" t="s">
        <v>545</v>
      </c>
      <c r="K15" s="271" t="s">
        <v>106</v>
      </c>
      <c r="L15" s="257">
        <v>0.15</v>
      </c>
      <c r="M15" s="271">
        <v>18.869113619431058</v>
      </c>
      <c r="N15" s="930">
        <f t="shared" si="3"/>
        <v>10.44081922</v>
      </c>
      <c r="O15" s="930">
        <f t="shared" si="4"/>
        <v>87.35769231</v>
      </c>
      <c r="P15" s="930">
        <f t="shared" si="5"/>
        <v>54.11966537</v>
      </c>
      <c r="Q15" s="931">
        <v>0.245</v>
      </c>
      <c r="R15" s="932">
        <f t="shared" si="17"/>
        <v>3126.192918</v>
      </c>
      <c r="S15" s="932">
        <f t="shared" si="6"/>
        <v>6319.980495</v>
      </c>
      <c r="T15" s="932">
        <f t="shared" si="7"/>
        <v>2314.312486</v>
      </c>
      <c r="U15" s="932">
        <f t="shared" si="8"/>
        <v>21.64786615</v>
      </c>
      <c r="V15" s="935">
        <v>132.192</v>
      </c>
      <c r="W15" s="934">
        <v>2974.3200000000006</v>
      </c>
      <c r="X15" s="259">
        <v>85268.00999999998</v>
      </c>
      <c r="Y15" s="133">
        <v>454.25999999999993</v>
      </c>
      <c r="Z15" s="260">
        <f t="shared" si="9"/>
        <v>187.7075023</v>
      </c>
      <c r="AA15" s="260">
        <f t="shared" si="10"/>
        <v>57.76445395</v>
      </c>
      <c r="AB15" s="260">
        <f t="shared" si="11"/>
        <v>10.19372717</v>
      </c>
      <c r="AC15" s="263">
        <v>24237.312000000005</v>
      </c>
      <c r="AD15" s="273">
        <v>6633.369600000002</v>
      </c>
      <c r="AE15" s="263">
        <f t="shared" si="12"/>
        <v>30870.6816</v>
      </c>
      <c r="AF15" s="264">
        <f>VLOOKUP(B15,'Appendix A -  Costs'!A8:G147,6,0)</f>
        <v>0.001754293184</v>
      </c>
      <c r="AG15" s="265">
        <f t="shared" si="13"/>
        <v>30870.68335</v>
      </c>
      <c r="AH15" s="260">
        <f t="shared" si="14"/>
        <v>67.95818112</v>
      </c>
      <c r="AI15" s="266">
        <f t="shared" si="15"/>
        <v>1282.310641</v>
      </c>
      <c r="AJ15" s="267">
        <f t="shared" ref="AJ15:AJ17" si="19">AI15*0.245</f>
        <v>314.166107</v>
      </c>
      <c r="AK15" s="274">
        <v>41.0</v>
      </c>
      <c r="AL15" s="274">
        <v>56.0</v>
      </c>
      <c r="AM15" s="274">
        <v>56.0</v>
      </c>
      <c r="AN15" s="274">
        <v>91.0</v>
      </c>
    </row>
    <row r="16" ht="14.25" customHeight="1">
      <c r="A16" s="798">
        <v>5.0</v>
      </c>
      <c r="B16" s="269">
        <v>1811008.0</v>
      </c>
      <c r="C16" s="269" t="s">
        <v>96</v>
      </c>
      <c r="D16" s="270" t="s">
        <v>103</v>
      </c>
      <c r="E16" s="270" t="s">
        <v>110</v>
      </c>
      <c r="F16" s="270" t="s">
        <v>117</v>
      </c>
      <c r="G16" s="270" t="s">
        <v>522</v>
      </c>
      <c r="H16" s="269" t="s">
        <v>544</v>
      </c>
      <c r="I16" s="271" t="s">
        <v>105</v>
      </c>
      <c r="J16" s="272" t="s">
        <v>545</v>
      </c>
      <c r="K16" s="271" t="s">
        <v>106</v>
      </c>
      <c r="L16" s="257">
        <v>0.15</v>
      </c>
      <c r="M16" s="271">
        <v>58.436635250263336</v>
      </c>
      <c r="N16" s="930">
        <f t="shared" si="3"/>
        <v>53.77904951</v>
      </c>
      <c r="O16" s="930">
        <f t="shared" si="4"/>
        <v>449.966</v>
      </c>
      <c r="P16" s="930">
        <f t="shared" si="5"/>
        <v>278.7620495</v>
      </c>
      <c r="Q16" s="931">
        <v>0.245</v>
      </c>
      <c r="R16" s="932">
        <f t="shared" si="17"/>
        <v>8045.524952</v>
      </c>
      <c r="S16" s="932">
        <f t="shared" si="6"/>
        <v>3157.735887</v>
      </c>
      <c r="T16" s="932">
        <f t="shared" si="7"/>
        <v>2744.798906</v>
      </c>
      <c r="U16" s="932">
        <f t="shared" si="8"/>
        <v>111.5048198</v>
      </c>
      <c r="V16" s="935">
        <v>132.192</v>
      </c>
      <c r="W16" s="934">
        <v>2974.3200000000006</v>
      </c>
      <c r="X16" s="259">
        <v>185629.152</v>
      </c>
      <c r="Y16" s="133">
        <v>2339.8232</v>
      </c>
      <c r="Z16" s="260">
        <f t="shared" si="9"/>
        <v>79.33469161</v>
      </c>
      <c r="AA16" s="260">
        <f t="shared" si="10"/>
        <v>28.86162218</v>
      </c>
      <c r="AB16" s="260">
        <f t="shared" si="11"/>
        <v>5.093227444</v>
      </c>
      <c r="AC16" s="263">
        <v>63687.333600000005</v>
      </c>
      <c r="AD16" s="273">
        <v>15761.006800000001</v>
      </c>
      <c r="AE16" s="263">
        <f t="shared" si="12"/>
        <v>79448.3404</v>
      </c>
      <c r="AF16" s="264">
        <f>VLOOKUP(B16,'Appendix A -  Costs'!A9:G148,6,0)</f>
        <v>0.004514823607</v>
      </c>
      <c r="AG16" s="265">
        <f t="shared" si="13"/>
        <v>79448.34491</v>
      </c>
      <c r="AH16" s="260">
        <f t="shared" si="14"/>
        <v>33.95484963</v>
      </c>
      <c r="AI16" s="266">
        <f t="shared" si="15"/>
        <v>1984.207163</v>
      </c>
      <c r="AJ16" s="267">
        <f t="shared" si="19"/>
        <v>486.1307549</v>
      </c>
      <c r="AK16" s="274">
        <v>45.0</v>
      </c>
      <c r="AL16" s="274">
        <v>56.0</v>
      </c>
      <c r="AM16" s="274">
        <v>56.0</v>
      </c>
      <c r="AN16" s="274">
        <v>91.0</v>
      </c>
    </row>
    <row r="17" ht="14.25" customHeight="1">
      <c r="A17" s="798">
        <v>5.0</v>
      </c>
      <c r="B17" s="269">
        <v>1811009.0</v>
      </c>
      <c r="C17" s="269" t="s">
        <v>96</v>
      </c>
      <c r="D17" s="270" t="s">
        <v>103</v>
      </c>
      <c r="E17" s="270" t="s">
        <v>110</v>
      </c>
      <c r="F17" s="270" t="s">
        <v>117</v>
      </c>
      <c r="G17" s="270" t="s">
        <v>522</v>
      </c>
      <c r="H17" s="269" t="s">
        <v>544</v>
      </c>
      <c r="I17" s="271" t="s">
        <v>105</v>
      </c>
      <c r="J17" s="272" t="s">
        <v>545</v>
      </c>
      <c r="K17" s="271" t="s">
        <v>108</v>
      </c>
      <c r="L17" s="257">
        <v>0.1</v>
      </c>
      <c r="M17" s="271">
        <v>465.3150686189814</v>
      </c>
      <c r="N17" s="930">
        <f t="shared" si="3"/>
        <v>0.1285623262</v>
      </c>
      <c r="O17" s="930">
        <f t="shared" si="4"/>
        <v>1.075673077</v>
      </c>
      <c r="P17" s="930">
        <f t="shared" si="5"/>
        <v>0.6663988646</v>
      </c>
      <c r="Q17" s="931">
        <v>0.245</v>
      </c>
      <c r="R17" s="932">
        <f t="shared" si="17"/>
        <v>56.98382913</v>
      </c>
      <c r="S17" s="932">
        <f t="shared" si="6"/>
        <v>5890.573827</v>
      </c>
      <c r="T17" s="932">
        <f t="shared" si="7"/>
        <v>1457.151626</v>
      </c>
      <c r="U17" s="932">
        <f t="shared" si="8"/>
        <v>0.2665595459</v>
      </c>
      <c r="V17" s="935">
        <v>132.192</v>
      </c>
      <c r="W17" s="934">
        <v>2974.3200000000006</v>
      </c>
      <c r="X17" s="259">
        <v>1522.565</v>
      </c>
      <c r="Y17" s="133">
        <v>5.5935</v>
      </c>
      <c r="Z17" s="260">
        <f t="shared" si="9"/>
        <v>272.2025565</v>
      </c>
      <c r="AA17" s="260">
        <f t="shared" si="10"/>
        <v>85.51009335</v>
      </c>
      <c r="AB17" s="260">
        <f t="shared" si="11"/>
        <v>9.501121484</v>
      </c>
      <c r="AC17" s="263">
        <v>421.67840000000007</v>
      </c>
      <c r="AD17" s="273">
        <v>109.76680000000002</v>
      </c>
      <c r="AE17" s="263">
        <f t="shared" si="12"/>
        <v>531.4452</v>
      </c>
      <c r="AF17" s="264">
        <f>VLOOKUP(B17,'Appendix A -  Costs'!A10:G149,6,0)</f>
        <v>0.00003020052178</v>
      </c>
      <c r="AG17" s="265">
        <f t="shared" si="13"/>
        <v>531.4452302</v>
      </c>
      <c r="AH17" s="260">
        <f t="shared" si="14"/>
        <v>95.01121484</v>
      </c>
      <c r="AI17" s="266">
        <f t="shared" si="15"/>
        <v>44210.14995</v>
      </c>
      <c r="AJ17" s="267">
        <f t="shared" si="19"/>
        <v>10831.48674</v>
      </c>
      <c r="AK17" s="274">
        <v>48.0</v>
      </c>
      <c r="AL17" s="274">
        <v>56.0</v>
      </c>
      <c r="AM17" s="274">
        <v>56.0</v>
      </c>
      <c r="AN17" s="274">
        <v>91.0</v>
      </c>
    </row>
    <row r="18" ht="14.25" customHeight="1">
      <c r="A18" s="798">
        <v>5.0</v>
      </c>
      <c r="B18" s="269">
        <v>1811018.0</v>
      </c>
      <c r="C18" s="269" t="s">
        <v>96</v>
      </c>
      <c r="D18" s="270" t="s">
        <v>103</v>
      </c>
      <c r="E18" s="270" t="s">
        <v>190</v>
      </c>
      <c r="F18" s="270" t="s">
        <v>117</v>
      </c>
      <c r="G18" s="270" t="s">
        <v>522</v>
      </c>
      <c r="H18" s="269" t="s">
        <v>544</v>
      </c>
      <c r="I18" s="271" t="s">
        <v>105</v>
      </c>
      <c r="J18" s="272" t="s">
        <v>545</v>
      </c>
      <c r="K18" s="271" t="s">
        <v>108</v>
      </c>
      <c r="L18" s="257">
        <v>0.1</v>
      </c>
      <c r="M18" s="271">
        <v>116.28954333726789</v>
      </c>
      <c r="N18" s="930">
        <f t="shared" si="3"/>
        <v>20.4050488</v>
      </c>
      <c r="O18" s="930">
        <f t="shared" si="4"/>
        <v>170.7277885</v>
      </c>
      <c r="P18" s="930">
        <f t="shared" si="5"/>
        <v>105.768943</v>
      </c>
      <c r="Q18" s="931">
        <v>0.255</v>
      </c>
      <c r="R18" s="932">
        <f t="shared" si="17"/>
        <v>5047.016318</v>
      </c>
      <c r="S18" s="932">
        <f t="shared" si="6"/>
        <v>3313.531791</v>
      </c>
      <c r="T18" s="932">
        <f t="shared" si="7"/>
        <v>2131.939768</v>
      </c>
      <c r="U18" s="932">
        <f t="shared" si="8"/>
        <v>52.88447152</v>
      </c>
      <c r="V18" s="935">
        <v>132.192</v>
      </c>
      <c r="W18" s="934">
        <v>2974.3200000000006</v>
      </c>
      <c r="X18" s="259">
        <v>83066.742</v>
      </c>
      <c r="Y18" s="133">
        <v>887.7844999999999</v>
      </c>
      <c r="Z18" s="260">
        <f t="shared" si="9"/>
        <v>93.56633507</v>
      </c>
      <c r="AA18" s="260">
        <f t="shared" si="10"/>
        <v>47.717375</v>
      </c>
      <c r="AB18" s="260">
        <f t="shared" si="11"/>
        <v>5.301930556</v>
      </c>
      <c r="AC18" s="263">
        <v>37195.62</v>
      </c>
      <c r="AD18" s="273">
        <v>9874.095000000003</v>
      </c>
      <c r="AE18" s="263">
        <f t="shared" si="12"/>
        <v>47069.715</v>
      </c>
      <c r="AF18" s="264">
        <f>VLOOKUP(B18,'Appendix A -  Costs'!A19:G158,6,0)</f>
        <v>0.002674838258</v>
      </c>
      <c r="AG18" s="265">
        <f t="shared" si="13"/>
        <v>47069.71767</v>
      </c>
      <c r="AH18" s="260">
        <f t="shared" si="14"/>
        <v>53.01930556</v>
      </c>
      <c r="AI18" s="266">
        <f t="shared" si="15"/>
        <v>6165.590831</v>
      </c>
      <c r="AJ18" s="267">
        <f>AI18*0.255</f>
        <v>1572.225662</v>
      </c>
      <c r="AK18" s="274">
        <v>45.0</v>
      </c>
      <c r="AL18" s="274">
        <v>56.0</v>
      </c>
      <c r="AM18" s="274">
        <v>56.0</v>
      </c>
      <c r="AN18" s="274">
        <v>91.0</v>
      </c>
    </row>
    <row r="19" ht="14.25" customHeight="1">
      <c r="A19" s="798">
        <v>6.0</v>
      </c>
      <c r="B19" s="269">
        <v>1811003.0</v>
      </c>
      <c r="C19" s="269" t="s">
        <v>96</v>
      </c>
      <c r="D19" s="270" t="s">
        <v>103</v>
      </c>
      <c r="E19" s="270" t="s">
        <v>110</v>
      </c>
      <c r="F19" s="270" t="s">
        <v>99</v>
      </c>
      <c r="G19" s="270" t="s">
        <v>522</v>
      </c>
      <c r="H19" s="269" t="s">
        <v>544</v>
      </c>
      <c r="I19" s="271" t="s">
        <v>111</v>
      </c>
      <c r="J19" s="272" t="s">
        <v>545</v>
      </c>
      <c r="K19" s="271" t="s">
        <v>112</v>
      </c>
      <c r="L19" s="257">
        <v>0.18</v>
      </c>
      <c r="M19" s="271">
        <v>1062.1774832049941</v>
      </c>
      <c r="N19" s="930">
        <f t="shared" si="3"/>
        <v>35.60838797</v>
      </c>
      <c r="O19" s="930">
        <f t="shared" si="4"/>
        <v>297.9331923</v>
      </c>
      <c r="P19" s="930">
        <f t="shared" si="5"/>
        <v>184.5749841</v>
      </c>
      <c r="Q19" s="931">
        <v>0.245</v>
      </c>
      <c r="R19" s="932">
        <f t="shared" si="17"/>
        <v>10043.06109</v>
      </c>
      <c r="S19" s="932">
        <f t="shared" si="6"/>
        <v>7405.163464</v>
      </c>
      <c r="T19" s="932">
        <f t="shared" si="7"/>
        <v>4274.815016</v>
      </c>
      <c r="U19" s="932">
        <f t="shared" si="8"/>
        <v>73.82999365</v>
      </c>
      <c r="V19" s="935">
        <v>352.51200000000006</v>
      </c>
      <c r="W19" s="934">
        <v>2820.0960000000005</v>
      </c>
      <c r="X19" s="259">
        <v>257331.2</v>
      </c>
      <c r="Y19" s="133">
        <v>1549.2525999999998</v>
      </c>
      <c r="Z19" s="260">
        <f t="shared" si="9"/>
        <v>166.1002215</v>
      </c>
      <c r="AA19" s="260">
        <f t="shared" si="10"/>
        <v>54.41182151</v>
      </c>
      <c r="AB19" s="260">
        <f t="shared" si="11"/>
        <v>11.94405838</v>
      </c>
      <c r="AC19" s="263">
        <v>81215.728</v>
      </c>
      <c r="AD19" s="273">
        <v>21586.285600000003</v>
      </c>
      <c r="AE19" s="263">
        <f t="shared" si="12"/>
        <v>102802.0136</v>
      </c>
      <c r="AF19" s="264">
        <f>VLOOKUP(B19,'Appendix A -  Costs'!A4:G143,6,0)</f>
        <v>0.005841946547</v>
      </c>
      <c r="AG19" s="265">
        <f t="shared" si="13"/>
        <v>102802.0194</v>
      </c>
      <c r="AH19" s="260">
        <f t="shared" si="14"/>
        <v>66.35587989</v>
      </c>
      <c r="AI19" s="266">
        <f t="shared" si="15"/>
        <v>70481.7215</v>
      </c>
      <c r="AJ19" s="267">
        <f t="shared" ref="AJ19:AJ22" si="20">AI19*0.245</f>
        <v>17268.02177</v>
      </c>
      <c r="AK19" s="274">
        <v>41.0</v>
      </c>
      <c r="AL19" s="274">
        <v>56.0</v>
      </c>
      <c r="AM19" s="274">
        <v>56.0</v>
      </c>
      <c r="AN19" s="274">
        <v>91.0</v>
      </c>
    </row>
    <row r="20" ht="14.25" customHeight="1">
      <c r="A20" s="798">
        <v>6.0</v>
      </c>
      <c r="B20" s="269">
        <v>1811004.0</v>
      </c>
      <c r="C20" s="269" t="s">
        <v>96</v>
      </c>
      <c r="D20" s="270" t="s">
        <v>103</v>
      </c>
      <c r="E20" s="270" t="s">
        <v>110</v>
      </c>
      <c r="F20" s="270" t="s">
        <v>99</v>
      </c>
      <c r="G20" s="270" t="s">
        <v>522</v>
      </c>
      <c r="H20" s="269" t="s">
        <v>544</v>
      </c>
      <c r="I20" s="271" t="s">
        <v>111</v>
      </c>
      <c r="J20" s="272" t="s">
        <v>545</v>
      </c>
      <c r="K20" s="271" t="s">
        <v>108</v>
      </c>
      <c r="L20" s="257">
        <v>0.1</v>
      </c>
      <c r="M20" s="271">
        <v>46.227012603952566</v>
      </c>
      <c r="N20" s="930">
        <f t="shared" si="3"/>
        <v>3.973744627</v>
      </c>
      <c r="O20" s="930">
        <f t="shared" si="4"/>
        <v>33.24807692</v>
      </c>
      <c r="P20" s="930">
        <f t="shared" si="5"/>
        <v>20.59778309</v>
      </c>
      <c r="Q20" s="931">
        <v>0.245</v>
      </c>
      <c r="R20" s="932">
        <f t="shared" si="17"/>
        <v>1099.890091</v>
      </c>
      <c r="S20" s="932">
        <f t="shared" si="6"/>
        <v>3678.485361</v>
      </c>
      <c r="T20" s="932">
        <f t="shared" si="7"/>
        <v>1170.701986</v>
      </c>
      <c r="U20" s="932">
        <f t="shared" si="8"/>
        <v>8.239113235</v>
      </c>
      <c r="V20" s="935">
        <v>352.51200000000006</v>
      </c>
      <c r="W20" s="934">
        <v>2820.0960000000005</v>
      </c>
      <c r="X20" s="259">
        <v>26118.855</v>
      </c>
      <c r="Y20" s="133">
        <v>172.89</v>
      </c>
      <c r="Z20" s="260">
        <f t="shared" si="9"/>
        <v>151.0720979</v>
      </c>
      <c r="AA20" s="260">
        <f t="shared" si="10"/>
        <v>53.39846946</v>
      </c>
      <c r="AB20" s="260">
        <f t="shared" si="11"/>
        <v>5.933163273</v>
      </c>
      <c r="AC20" s="263">
        <v>8238.269600000001</v>
      </c>
      <c r="AD20" s="273">
        <v>2019.5758000000003</v>
      </c>
      <c r="AE20" s="263">
        <f t="shared" si="12"/>
        <v>10257.8454</v>
      </c>
      <c r="AF20" s="264">
        <f>VLOOKUP(B20,'Appendix A -  Costs'!A5:G144,6,0)</f>
        <v>0.000582924229</v>
      </c>
      <c r="AG20" s="265">
        <f t="shared" si="13"/>
        <v>10257.84598</v>
      </c>
      <c r="AH20" s="260">
        <f t="shared" si="14"/>
        <v>59.33163273</v>
      </c>
      <c r="AI20" s="266">
        <f t="shared" si="15"/>
        <v>2742.724134</v>
      </c>
      <c r="AJ20" s="267">
        <f t="shared" si="20"/>
        <v>671.9674129</v>
      </c>
      <c r="AK20" s="274">
        <v>45.0</v>
      </c>
      <c r="AL20" s="274">
        <v>56.0</v>
      </c>
      <c r="AM20" s="274">
        <v>56.0</v>
      </c>
      <c r="AN20" s="274">
        <v>91.0</v>
      </c>
    </row>
    <row r="21" ht="14.25" customHeight="1">
      <c r="A21" s="798">
        <v>6.0</v>
      </c>
      <c r="B21" s="269">
        <v>1811005.0</v>
      </c>
      <c r="C21" s="269" t="s">
        <v>96</v>
      </c>
      <c r="D21" s="270" t="s">
        <v>103</v>
      </c>
      <c r="E21" s="270" t="s">
        <v>110</v>
      </c>
      <c r="F21" s="270" t="s">
        <v>99</v>
      </c>
      <c r="G21" s="270" t="s">
        <v>522</v>
      </c>
      <c r="H21" s="269" t="s">
        <v>544</v>
      </c>
      <c r="I21" s="271" t="s">
        <v>111</v>
      </c>
      <c r="J21" s="272" t="s">
        <v>545</v>
      </c>
      <c r="K21" s="271" t="s">
        <v>106</v>
      </c>
      <c r="L21" s="257">
        <v>0.15</v>
      </c>
      <c r="M21" s="271">
        <v>299.61559047481177</v>
      </c>
      <c r="N21" s="930">
        <f t="shared" si="3"/>
        <v>9.723986852</v>
      </c>
      <c r="O21" s="930">
        <f t="shared" si="4"/>
        <v>81.36</v>
      </c>
      <c r="P21" s="930">
        <f t="shared" si="5"/>
        <v>50.40398685</v>
      </c>
      <c r="Q21" s="931">
        <v>0.245</v>
      </c>
      <c r="R21" s="932">
        <f t="shared" si="17"/>
        <v>2114.296811</v>
      </c>
      <c r="S21" s="932">
        <f t="shared" si="6"/>
        <v>4589.40232</v>
      </c>
      <c r="T21" s="932">
        <f t="shared" si="7"/>
        <v>1642.406287</v>
      </c>
      <c r="U21" s="932">
        <f t="shared" si="8"/>
        <v>20.16159474</v>
      </c>
      <c r="V21" s="935">
        <v>352.51200000000006</v>
      </c>
      <c r="W21" s="934">
        <v>2820.0960000000005</v>
      </c>
      <c r="X21" s="259">
        <v>31718.511</v>
      </c>
      <c r="Y21" s="133">
        <v>423.07199999999995</v>
      </c>
      <c r="Z21" s="260">
        <f t="shared" si="9"/>
        <v>74.9718984</v>
      </c>
      <c r="AA21" s="260">
        <f t="shared" si="10"/>
        <v>41.94701537</v>
      </c>
      <c r="AB21" s="260">
        <f t="shared" si="11"/>
        <v>7.402414478</v>
      </c>
      <c r="AC21" s="263">
        <v>16734.564000000002</v>
      </c>
      <c r="AD21" s="273">
        <v>4143.796800000001</v>
      </c>
      <c r="AE21" s="263">
        <f t="shared" si="12"/>
        <v>20878.3608</v>
      </c>
      <c r="AF21" s="264">
        <f>VLOOKUP(B21,'Appendix A -  Costs'!A6:G145,6,0)</f>
        <v>0.001186457964</v>
      </c>
      <c r="AG21" s="265">
        <f t="shared" si="13"/>
        <v>20878.36199</v>
      </c>
      <c r="AH21" s="260">
        <f t="shared" si="14"/>
        <v>49.34942985</v>
      </c>
      <c r="AI21" s="266">
        <f t="shared" si="15"/>
        <v>14785.85856</v>
      </c>
      <c r="AJ21" s="267">
        <f t="shared" si="20"/>
        <v>3622.535348</v>
      </c>
      <c r="AK21" s="274">
        <v>48.0</v>
      </c>
      <c r="AL21" s="274">
        <v>56.0</v>
      </c>
      <c r="AM21" s="274">
        <v>56.0</v>
      </c>
      <c r="AN21" s="274">
        <v>91.0</v>
      </c>
    </row>
    <row r="22" ht="14.25" customHeight="1">
      <c r="A22" s="798">
        <v>6.0</v>
      </c>
      <c r="B22" s="269">
        <v>1811006.0</v>
      </c>
      <c r="C22" s="269" t="s">
        <v>96</v>
      </c>
      <c r="D22" s="270" t="s">
        <v>103</v>
      </c>
      <c r="E22" s="270" t="s">
        <v>110</v>
      </c>
      <c r="F22" s="270" t="s">
        <v>99</v>
      </c>
      <c r="G22" s="270" t="s">
        <v>522</v>
      </c>
      <c r="H22" s="269" t="s">
        <v>544</v>
      </c>
      <c r="I22" s="271" t="s">
        <v>111</v>
      </c>
      <c r="J22" s="272" t="s">
        <v>545</v>
      </c>
      <c r="K22" s="271" t="s">
        <v>108</v>
      </c>
      <c r="L22" s="257">
        <v>0.1</v>
      </c>
      <c r="M22" s="271">
        <v>26.95795108972884</v>
      </c>
      <c r="N22" s="930">
        <f t="shared" si="3"/>
        <v>26.43968647</v>
      </c>
      <c r="O22" s="930">
        <f t="shared" si="4"/>
        <v>221.2192308</v>
      </c>
      <c r="P22" s="930">
        <f t="shared" si="5"/>
        <v>137.0493019</v>
      </c>
      <c r="Q22" s="931">
        <v>0.245</v>
      </c>
      <c r="R22" s="932">
        <f t="shared" si="17"/>
        <v>3994.713478</v>
      </c>
      <c r="S22" s="932">
        <f t="shared" si="6"/>
        <v>2007.932135</v>
      </c>
      <c r="T22" s="932">
        <f t="shared" si="7"/>
        <v>1470.648175</v>
      </c>
      <c r="U22" s="932">
        <f t="shared" si="8"/>
        <v>54.81972074</v>
      </c>
      <c r="V22" s="935">
        <v>352.51200000000006</v>
      </c>
      <c r="W22" s="934">
        <v>2820.0960000000005</v>
      </c>
      <c r="X22" s="259">
        <v>126819.78</v>
      </c>
      <c r="Y22" s="133">
        <v>1150.34</v>
      </c>
      <c r="Z22" s="260">
        <f t="shared" si="9"/>
        <v>110.2454753</v>
      </c>
      <c r="AA22" s="260">
        <f t="shared" si="10"/>
        <v>29.14800312</v>
      </c>
      <c r="AB22" s="260">
        <f t="shared" si="11"/>
        <v>3.238667013</v>
      </c>
      <c r="AC22" s="263">
        <v>29494.08</v>
      </c>
      <c r="AD22" s="273">
        <v>7761.6</v>
      </c>
      <c r="AE22" s="263">
        <f t="shared" si="12"/>
        <v>37255.68</v>
      </c>
      <c r="AF22" s="264">
        <f>VLOOKUP(B22,'Appendix A -  Costs'!A7:G146,6,0)</f>
        <v>0.002117134514</v>
      </c>
      <c r="AG22" s="265">
        <f t="shared" si="13"/>
        <v>37255.68212</v>
      </c>
      <c r="AH22" s="260">
        <f t="shared" si="14"/>
        <v>32.38667013</v>
      </c>
      <c r="AI22" s="266">
        <f t="shared" si="15"/>
        <v>873.0782693</v>
      </c>
      <c r="AJ22" s="267">
        <f t="shared" si="20"/>
        <v>213.904176</v>
      </c>
      <c r="AK22" s="274">
        <v>50.0</v>
      </c>
      <c r="AL22" s="274">
        <v>56.0</v>
      </c>
      <c r="AM22" s="274">
        <v>56.0</v>
      </c>
      <c r="AN22" s="274">
        <v>91.0</v>
      </c>
    </row>
    <row r="23" ht="14.25" customHeight="1">
      <c r="A23" s="798">
        <v>7.0</v>
      </c>
      <c r="B23" s="275">
        <v>1811014.0</v>
      </c>
      <c r="C23" s="275" t="s">
        <v>96</v>
      </c>
      <c r="D23" s="270" t="s">
        <v>103</v>
      </c>
      <c r="E23" s="276" t="s">
        <v>190</v>
      </c>
      <c r="F23" s="276" t="s">
        <v>117</v>
      </c>
      <c r="G23" s="276" t="s">
        <v>522</v>
      </c>
      <c r="H23" s="275" t="s">
        <v>544</v>
      </c>
      <c r="I23" s="277" t="s">
        <v>111</v>
      </c>
      <c r="J23" s="278" t="s">
        <v>545</v>
      </c>
      <c r="K23" s="275" t="s">
        <v>108</v>
      </c>
      <c r="L23" s="257">
        <v>0.1</v>
      </c>
      <c r="M23" s="275">
        <v>12.784546736761122</v>
      </c>
      <c r="N23" s="930">
        <f t="shared" si="3"/>
        <v>12.0900531</v>
      </c>
      <c r="O23" s="930">
        <f t="shared" si="4"/>
        <v>101.1567308</v>
      </c>
      <c r="P23" s="930">
        <f t="shared" si="5"/>
        <v>62.66841848</v>
      </c>
      <c r="Q23" s="931">
        <v>0.255</v>
      </c>
      <c r="R23" s="932">
        <f t="shared" si="17"/>
        <v>2285.282582</v>
      </c>
      <c r="S23" s="932">
        <f t="shared" si="6"/>
        <v>2532.245289</v>
      </c>
      <c r="T23" s="932">
        <f t="shared" si="7"/>
        <v>1228.469607</v>
      </c>
      <c r="U23" s="932">
        <f t="shared" si="8"/>
        <v>31.33420924</v>
      </c>
      <c r="V23" s="935">
        <v>264.384</v>
      </c>
      <c r="W23" s="934">
        <v>1586.304</v>
      </c>
      <c r="X23" s="279">
        <v>71728.944</v>
      </c>
      <c r="Y23" s="136">
        <v>526.015</v>
      </c>
      <c r="Z23" s="280">
        <f t="shared" si="9"/>
        <v>136.362925</v>
      </c>
      <c r="AA23" s="260">
        <f t="shared" si="10"/>
        <v>36.46625585</v>
      </c>
      <c r="AB23" s="260">
        <f t="shared" si="11"/>
        <v>4.051806205</v>
      </c>
      <c r="AC23" s="281">
        <v>17120.364800000003</v>
      </c>
      <c r="AD23" s="282">
        <v>4192.7424</v>
      </c>
      <c r="AE23" s="281">
        <f t="shared" si="12"/>
        <v>21313.1072</v>
      </c>
      <c r="AF23" s="264">
        <f>VLOOKUP(B23,'Appendix A -  Costs'!A15:G154,6,0)</f>
        <v>0.001211163368</v>
      </c>
      <c r="AG23" s="283">
        <f t="shared" si="13"/>
        <v>21313.10841</v>
      </c>
      <c r="AH23" s="280">
        <f t="shared" si="14"/>
        <v>40.51806205</v>
      </c>
      <c r="AI23" s="266">
        <f t="shared" si="15"/>
        <v>518.005058</v>
      </c>
      <c r="AJ23" s="267">
        <f>AI23*0.255</f>
        <v>132.0912898</v>
      </c>
      <c r="AK23" s="285">
        <v>41.0</v>
      </c>
      <c r="AL23" s="285">
        <v>56.0</v>
      </c>
      <c r="AM23" s="285">
        <v>56.0</v>
      </c>
      <c r="AN23" s="285">
        <v>91.0</v>
      </c>
    </row>
    <row r="24" ht="14.25" customHeight="1">
      <c r="A24" s="798">
        <v>8.0</v>
      </c>
      <c r="B24" s="269">
        <v>1811023.0</v>
      </c>
      <c r="C24" s="269" t="s">
        <v>133</v>
      </c>
      <c r="D24" s="270" t="s">
        <v>103</v>
      </c>
      <c r="E24" s="270" t="s">
        <v>188</v>
      </c>
      <c r="F24" s="270" t="s">
        <v>117</v>
      </c>
      <c r="G24" s="269" t="s">
        <v>141</v>
      </c>
      <c r="H24" s="271" t="s">
        <v>546</v>
      </c>
      <c r="I24" s="271" t="s">
        <v>139</v>
      </c>
      <c r="J24" s="272" t="s">
        <v>545</v>
      </c>
      <c r="K24" s="271" t="s">
        <v>108</v>
      </c>
      <c r="L24" s="257">
        <v>0.1</v>
      </c>
      <c r="M24" s="271">
        <v>343.46375108617804</v>
      </c>
      <c r="N24" s="930">
        <f t="shared" si="3"/>
        <v>60.7151818</v>
      </c>
      <c r="O24" s="930">
        <f t="shared" si="4"/>
        <v>508.0001923</v>
      </c>
      <c r="P24" s="930">
        <f t="shared" si="5"/>
        <v>314.715278</v>
      </c>
      <c r="Q24" s="931">
        <v>0.275</v>
      </c>
      <c r="R24" s="932">
        <f t="shared" si="17"/>
        <v>30381.35384</v>
      </c>
      <c r="S24" s="932">
        <f t="shared" si="6"/>
        <v>6810.364437</v>
      </c>
      <c r="T24" s="932">
        <f t="shared" si="7"/>
        <v>10227.72253</v>
      </c>
      <c r="U24" s="932">
        <f t="shared" si="8"/>
        <v>188.8291668</v>
      </c>
      <c r="V24" s="935">
        <v>440.6400000000001</v>
      </c>
      <c r="W24" s="934">
        <v>3701.3760000000007</v>
      </c>
      <c r="X24" s="259">
        <v>435812.45399999997</v>
      </c>
      <c r="Y24" s="133">
        <v>2641.6009999999997</v>
      </c>
      <c r="Z24" s="260">
        <f t="shared" si="9"/>
        <v>164.9804244</v>
      </c>
      <c r="AA24" s="260">
        <f t="shared" si="10"/>
        <v>96.53599926</v>
      </c>
      <c r="AB24" s="260">
        <f t="shared" si="11"/>
        <v>10.72622214</v>
      </c>
      <c r="AC24" s="263">
        <v>224839.75360000003</v>
      </c>
      <c r="AD24" s="273">
        <v>58504.22160000001</v>
      </c>
      <c r="AE24" s="263">
        <f t="shared" si="12"/>
        <v>283343.9752</v>
      </c>
      <c r="AF24" s="264">
        <f>VLOOKUP(B24,'Appendix A -  Costs'!A24:G163,6,0)</f>
        <v>0.01610163361</v>
      </c>
      <c r="AG24" s="265">
        <f t="shared" si="13"/>
        <v>283343.9913</v>
      </c>
      <c r="AH24" s="260">
        <f t="shared" si="14"/>
        <v>107.2622214</v>
      </c>
      <c r="AI24" s="266">
        <f t="shared" si="15"/>
        <v>36840.68491</v>
      </c>
      <c r="AJ24" s="267">
        <f t="shared" ref="AJ24:AJ30" si="21">AI24*0.275</f>
        <v>10131.18835</v>
      </c>
      <c r="AK24" s="274">
        <v>40.0</v>
      </c>
      <c r="AL24" s="274">
        <v>64.0</v>
      </c>
      <c r="AM24" s="274">
        <v>60.0</v>
      </c>
      <c r="AN24" s="274">
        <v>89.0</v>
      </c>
    </row>
    <row r="25" ht="14.25" customHeight="1">
      <c r="A25" s="798">
        <v>8.0</v>
      </c>
      <c r="B25" s="269">
        <v>1811024.0</v>
      </c>
      <c r="C25" s="269" t="s">
        <v>133</v>
      </c>
      <c r="D25" s="270" t="s">
        <v>103</v>
      </c>
      <c r="E25" s="270" t="s">
        <v>188</v>
      </c>
      <c r="F25" s="270" t="s">
        <v>117</v>
      </c>
      <c r="G25" s="269" t="s">
        <v>141</v>
      </c>
      <c r="H25" s="271" t="s">
        <v>546</v>
      </c>
      <c r="I25" s="271" t="s">
        <v>139</v>
      </c>
      <c r="J25" s="272" t="s">
        <v>545</v>
      </c>
      <c r="K25" s="271" t="s">
        <v>112</v>
      </c>
      <c r="L25" s="257">
        <v>0.18</v>
      </c>
      <c r="M25" s="271">
        <v>105.95305247994891</v>
      </c>
      <c r="N25" s="930">
        <f t="shared" si="3"/>
        <v>39.5026577</v>
      </c>
      <c r="O25" s="930">
        <f t="shared" si="4"/>
        <v>330.5163077</v>
      </c>
      <c r="P25" s="930">
        <f t="shared" si="5"/>
        <v>204.7608115</v>
      </c>
      <c r="Q25" s="931">
        <v>0.275</v>
      </c>
      <c r="R25" s="932">
        <f t="shared" si="17"/>
        <v>20292.97987</v>
      </c>
      <c r="S25" s="932">
        <f t="shared" si="6"/>
        <v>13812.78337</v>
      </c>
      <c r="T25" s="932">
        <f t="shared" si="7"/>
        <v>9379.084889</v>
      </c>
      <c r="U25" s="932">
        <f t="shared" si="8"/>
        <v>122.8564869</v>
      </c>
      <c r="V25" s="935">
        <v>440.6400000000001</v>
      </c>
      <c r="W25" s="934">
        <v>3701.3760000000007</v>
      </c>
      <c r="X25" s="259">
        <v>313953.79199999996</v>
      </c>
      <c r="Y25" s="133">
        <v>1718.6847999999998</v>
      </c>
      <c r="Z25" s="260">
        <f t="shared" si="9"/>
        <v>182.670954</v>
      </c>
      <c r="AA25" s="260">
        <f t="shared" si="10"/>
        <v>99.10577963</v>
      </c>
      <c r="AB25" s="260">
        <f t="shared" si="11"/>
        <v>21.75492724</v>
      </c>
      <c r="AC25" s="263">
        <v>167822.47680000003</v>
      </c>
      <c r="AD25" s="273">
        <v>39898.97120000001</v>
      </c>
      <c r="AE25" s="263">
        <f t="shared" si="12"/>
        <v>207721.448</v>
      </c>
      <c r="AF25" s="264">
        <f>VLOOKUP(B25,'Appendix A -  Costs'!A25:G164,6,0)</f>
        <v>0.01180422011</v>
      </c>
      <c r="AG25" s="265">
        <f t="shared" si="13"/>
        <v>207721.4598</v>
      </c>
      <c r="AH25" s="260">
        <f t="shared" si="14"/>
        <v>120.8607069</v>
      </c>
      <c r="AI25" s="266">
        <f t="shared" si="15"/>
        <v>12805.56082</v>
      </c>
      <c r="AJ25" s="267">
        <f t="shared" si="21"/>
        <v>3521.529225</v>
      </c>
      <c r="AK25" s="274">
        <v>41.0</v>
      </c>
      <c r="AL25" s="274">
        <v>64.0</v>
      </c>
      <c r="AM25" s="274">
        <v>60.0</v>
      </c>
      <c r="AN25" s="274">
        <v>89.0</v>
      </c>
    </row>
    <row r="26" ht="14.25" customHeight="1">
      <c r="A26" s="798">
        <v>9.0</v>
      </c>
      <c r="B26" s="269">
        <v>1811037.0</v>
      </c>
      <c r="C26" s="269" t="s">
        <v>133</v>
      </c>
      <c r="D26" s="270" t="s">
        <v>103</v>
      </c>
      <c r="E26" s="270" t="s">
        <v>188</v>
      </c>
      <c r="F26" s="270" t="s">
        <v>117</v>
      </c>
      <c r="G26" s="269" t="s">
        <v>127</v>
      </c>
      <c r="H26" s="271" t="s">
        <v>546</v>
      </c>
      <c r="I26" s="271" t="s">
        <v>139</v>
      </c>
      <c r="J26" s="272" t="s">
        <v>545</v>
      </c>
      <c r="K26" s="271" t="s">
        <v>108</v>
      </c>
      <c r="L26" s="257">
        <v>0.1</v>
      </c>
      <c r="M26" s="271">
        <v>927.927940275123</v>
      </c>
      <c r="N26" s="930">
        <f t="shared" si="3"/>
        <v>4.499681416</v>
      </c>
      <c r="O26" s="930">
        <f t="shared" si="4"/>
        <v>37.64855769</v>
      </c>
      <c r="P26" s="930">
        <f t="shared" si="5"/>
        <v>23.32396026</v>
      </c>
      <c r="Q26" s="931">
        <v>0.275</v>
      </c>
      <c r="R26" s="932">
        <f t="shared" si="17"/>
        <v>989.9632871</v>
      </c>
      <c r="S26" s="932">
        <f t="shared" si="6"/>
        <v>2994.317527</v>
      </c>
      <c r="T26" s="932">
        <f t="shared" si="7"/>
        <v>1095.677224</v>
      </c>
      <c r="U26" s="932">
        <f t="shared" si="8"/>
        <v>13.99437616</v>
      </c>
      <c r="V26" s="935">
        <v>308.44800000000004</v>
      </c>
      <c r="W26" s="934">
        <v>2291.3280000000004</v>
      </c>
      <c r="X26" s="259">
        <v>10772.322</v>
      </c>
      <c r="Y26" s="133">
        <v>195.7725</v>
      </c>
      <c r="Z26" s="260">
        <f t="shared" si="9"/>
        <v>55.02469448</v>
      </c>
      <c r="AA26" s="260">
        <f t="shared" si="10"/>
        <v>42.44404792</v>
      </c>
      <c r="AB26" s="260">
        <f t="shared" si="11"/>
        <v>4.716005325</v>
      </c>
      <c r="AC26" s="263">
        <v>7442.820000000001</v>
      </c>
      <c r="AD26" s="273">
        <v>1789.8210000000001</v>
      </c>
      <c r="AE26" s="263">
        <f t="shared" si="12"/>
        <v>9232.641</v>
      </c>
      <c r="AF26" s="264">
        <f>VLOOKUP(B26,'Appendix A -  Costs'!A38:G177,6,0)</f>
        <v>0.0005246647738</v>
      </c>
      <c r="AG26" s="265">
        <f t="shared" si="13"/>
        <v>9232.641525</v>
      </c>
      <c r="AH26" s="260">
        <f t="shared" si="14"/>
        <v>47.16005325</v>
      </c>
      <c r="AI26" s="266">
        <f t="shared" si="15"/>
        <v>43761.13107</v>
      </c>
      <c r="AJ26" s="267">
        <f t="shared" si="21"/>
        <v>12034.31105</v>
      </c>
      <c r="AK26" s="274">
        <v>37.0</v>
      </c>
      <c r="AL26" s="274">
        <v>64.0</v>
      </c>
      <c r="AM26" s="274">
        <v>60.0</v>
      </c>
      <c r="AN26" s="274">
        <v>89.0</v>
      </c>
    </row>
    <row r="27" ht="14.25" customHeight="1">
      <c r="A27" s="798">
        <v>9.0</v>
      </c>
      <c r="B27" s="269">
        <v>1811038.0</v>
      </c>
      <c r="C27" s="269" t="s">
        <v>133</v>
      </c>
      <c r="D27" s="270" t="s">
        <v>103</v>
      </c>
      <c r="E27" s="270" t="s">
        <v>188</v>
      </c>
      <c r="F27" s="270" t="s">
        <v>117</v>
      </c>
      <c r="G27" s="269" t="s">
        <v>127</v>
      </c>
      <c r="H27" s="271" t="s">
        <v>546</v>
      </c>
      <c r="I27" s="271" t="s">
        <v>139</v>
      </c>
      <c r="J27" s="272" t="s">
        <v>545</v>
      </c>
      <c r="K27" s="271"/>
      <c r="L27" s="257"/>
      <c r="M27" s="271">
        <v>1473.2233903958618</v>
      </c>
      <c r="N27" s="930">
        <f t="shared" si="3"/>
        <v>28.79562357</v>
      </c>
      <c r="O27" s="930">
        <f t="shared" si="4"/>
        <v>240.9312115</v>
      </c>
      <c r="P27" s="930">
        <f t="shared" si="5"/>
        <v>149.2612293</v>
      </c>
      <c r="Q27" s="931">
        <v>0.275</v>
      </c>
      <c r="R27" s="932">
        <f t="shared" si="17"/>
        <v>6931.145658</v>
      </c>
      <c r="S27" s="932">
        <f t="shared" si="6"/>
        <v>0</v>
      </c>
      <c r="T27" s="932">
        <f t="shared" si="7"/>
        <v>1906.065056</v>
      </c>
      <c r="U27" s="932">
        <f t="shared" si="8"/>
        <v>89.5567376</v>
      </c>
      <c r="V27" s="935">
        <v>308.44800000000004</v>
      </c>
      <c r="W27" s="934">
        <v>2291.3280000000004</v>
      </c>
      <c r="X27" s="259">
        <v>108686.65500000001</v>
      </c>
      <c r="Y27" s="133">
        <v>1252.8422999999998</v>
      </c>
      <c r="Z27" s="260">
        <f t="shared" si="9"/>
        <v>86.75206369</v>
      </c>
      <c r="AA27" s="260">
        <f t="shared" si="10"/>
        <v>46.43634311</v>
      </c>
      <c r="AB27" s="260">
        <f t="shared" si="11"/>
        <v>0</v>
      </c>
      <c r="AC27" s="263">
        <v>45973.1888</v>
      </c>
      <c r="AD27" s="273">
        <v>12204.222800000003</v>
      </c>
      <c r="AE27" s="263">
        <f t="shared" si="12"/>
        <v>58177.4116</v>
      </c>
      <c r="AF27" s="264">
        <f>VLOOKUP(B27,'Appendix A -  Costs'!A39:G178,6,0)</f>
        <v>0.003306057118</v>
      </c>
      <c r="AG27" s="265">
        <f t="shared" si="13"/>
        <v>58177.41491</v>
      </c>
      <c r="AH27" s="260">
        <f t="shared" si="14"/>
        <v>46.43634311</v>
      </c>
      <c r="AI27" s="266">
        <f t="shared" si="15"/>
        <v>68411.10683</v>
      </c>
      <c r="AJ27" s="267">
        <f t="shared" si="21"/>
        <v>18813.05438</v>
      </c>
      <c r="AK27" s="274">
        <v>39.0</v>
      </c>
      <c r="AL27" s="274">
        <v>64.0</v>
      </c>
      <c r="AM27" s="274">
        <v>60.0</v>
      </c>
      <c r="AN27" s="274">
        <v>89.0</v>
      </c>
    </row>
    <row r="28" ht="14.25" customHeight="1">
      <c r="A28" s="798">
        <v>9.0</v>
      </c>
      <c r="B28" s="269">
        <v>1811039.0</v>
      </c>
      <c r="C28" s="269" t="s">
        <v>133</v>
      </c>
      <c r="D28" s="270" t="s">
        <v>103</v>
      </c>
      <c r="E28" s="270" t="s">
        <v>188</v>
      </c>
      <c r="F28" s="270" t="s">
        <v>117</v>
      </c>
      <c r="G28" s="269" t="s">
        <v>127</v>
      </c>
      <c r="H28" s="271" t="s">
        <v>546</v>
      </c>
      <c r="I28" s="271" t="s">
        <v>139</v>
      </c>
      <c r="J28" s="272" t="s">
        <v>545</v>
      </c>
      <c r="K28" s="271"/>
      <c r="L28" s="257"/>
      <c r="M28" s="271">
        <v>393.7221418719941</v>
      </c>
      <c r="N28" s="930">
        <f t="shared" si="3"/>
        <v>40.921778</v>
      </c>
      <c r="O28" s="930">
        <f t="shared" si="4"/>
        <v>342.39</v>
      </c>
      <c r="P28" s="930">
        <f t="shared" si="5"/>
        <v>212.116778</v>
      </c>
      <c r="Q28" s="931">
        <v>0.275</v>
      </c>
      <c r="R28" s="932">
        <f t="shared" si="17"/>
        <v>7085.530561</v>
      </c>
      <c r="S28" s="932">
        <f t="shared" si="6"/>
        <v>0</v>
      </c>
      <c r="T28" s="932">
        <f t="shared" si="7"/>
        <v>1948.520904</v>
      </c>
      <c r="U28" s="932">
        <f t="shared" si="8"/>
        <v>127.2700668</v>
      </c>
      <c r="V28" s="935">
        <v>308.44800000000004</v>
      </c>
      <c r="W28" s="934">
        <v>2291.3280000000004</v>
      </c>
      <c r="X28" s="259">
        <v>129931.204</v>
      </c>
      <c r="Y28" s="133">
        <v>1780.4279999999997</v>
      </c>
      <c r="Z28" s="260">
        <f t="shared" si="9"/>
        <v>72.97751103</v>
      </c>
      <c r="AA28" s="260">
        <f t="shared" si="10"/>
        <v>33.40391377</v>
      </c>
      <c r="AB28" s="260">
        <f t="shared" si="11"/>
        <v>0</v>
      </c>
      <c r="AC28" s="263">
        <v>47578.60800000001</v>
      </c>
      <c r="AD28" s="273">
        <v>11894.652000000002</v>
      </c>
      <c r="AE28" s="263">
        <f t="shared" si="12"/>
        <v>59473.26</v>
      </c>
      <c r="AF28" s="264">
        <f>VLOOKUP(B28,'Appendix A -  Costs'!A40:G179,6,0)</f>
        <v>0.003379696503</v>
      </c>
      <c r="AG28" s="265">
        <f t="shared" si="13"/>
        <v>59473.26338</v>
      </c>
      <c r="AH28" s="260">
        <f t="shared" si="14"/>
        <v>33.40391377</v>
      </c>
      <c r="AI28" s="266">
        <f t="shared" si="15"/>
        <v>13151.86048</v>
      </c>
      <c r="AJ28" s="267">
        <f t="shared" si="21"/>
        <v>3616.761631</v>
      </c>
      <c r="AK28" s="274">
        <v>40.0</v>
      </c>
      <c r="AL28" s="274">
        <v>64.0</v>
      </c>
      <c r="AM28" s="274">
        <v>60.0</v>
      </c>
      <c r="AN28" s="274">
        <v>89.0</v>
      </c>
    </row>
    <row r="29" ht="14.25" customHeight="1">
      <c r="A29" s="798">
        <v>9.0</v>
      </c>
      <c r="B29" s="269">
        <v>1811040.0</v>
      </c>
      <c r="C29" s="269" t="s">
        <v>133</v>
      </c>
      <c r="D29" s="270" t="s">
        <v>103</v>
      </c>
      <c r="E29" s="270" t="s">
        <v>188</v>
      </c>
      <c r="F29" s="270" t="s">
        <v>117</v>
      </c>
      <c r="G29" s="269" t="s">
        <v>127</v>
      </c>
      <c r="H29" s="271" t="s">
        <v>546</v>
      </c>
      <c r="I29" s="271" t="s">
        <v>139</v>
      </c>
      <c r="J29" s="272" t="s">
        <v>545</v>
      </c>
      <c r="K29" s="271" t="s">
        <v>106</v>
      </c>
      <c r="L29" s="257">
        <v>0.15</v>
      </c>
      <c r="M29" s="271">
        <v>626.7634266915152</v>
      </c>
      <c r="N29" s="930">
        <f t="shared" si="3"/>
        <v>50.04009345</v>
      </c>
      <c r="O29" s="930">
        <f t="shared" si="4"/>
        <v>418.6823846</v>
      </c>
      <c r="P29" s="930">
        <f t="shared" si="5"/>
        <v>259.3812858</v>
      </c>
      <c r="Q29" s="931">
        <v>0.275</v>
      </c>
      <c r="R29" s="932">
        <f t="shared" si="17"/>
        <v>8341.759106</v>
      </c>
      <c r="S29" s="932">
        <f t="shared" si="6"/>
        <v>3603.420163</v>
      </c>
      <c r="T29" s="932">
        <f t="shared" si="7"/>
        <v>3284.924299</v>
      </c>
      <c r="U29" s="932">
        <f t="shared" si="8"/>
        <v>155.6287715</v>
      </c>
      <c r="V29" s="935">
        <v>308.44800000000004</v>
      </c>
      <c r="W29" s="934">
        <v>2291.3280000000004</v>
      </c>
      <c r="X29" s="259">
        <v>208184.9</v>
      </c>
      <c r="Y29" s="133">
        <v>2177.1484</v>
      </c>
      <c r="Z29" s="260">
        <f t="shared" si="9"/>
        <v>95.62274212</v>
      </c>
      <c r="AA29" s="260">
        <f t="shared" si="10"/>
        <v>32.16021958</v>
      </c>
      <c r="AB29" s="260">
        <f t="shared" si="11"/>
        <v>5.675332868</v>
      </c>
      <c r="AC29" s="263">
        <v>65381.016800000005</v>
      </c>
      <c r="AD29" s="273">
        <v>16992.591000000004</v>
      </c>
      <c r="AE29" s="263">
        <f t="shared" si="12"/>
        <v>82373.6078</v>
      </c>
      <c r="AF29" s="264">
        <f>VLOOKUP(B29,'Appendix A -  Costs'!A41:G180,6,0)</f>
        <v>0.004681058248</v>
      </c>
      <c r="AG29" s="265">
        <f t="shared" si="13"/>
        <v>82373.61248</v>
      </c>
      <c r="AH29" s="260">
        <f t="shared" si="14"/>
        <v>37.83555245</v>
      </c>
      <c r="AI29" s="266">
        <f t="shared" si="15"/>
        <v>23713.9405</v>
      </c>
      <c r="AJ29" s="267">
        <f t="shared" si="21"/>
        <v>6521.333639</v>
      </c>
      <c r="AK29" s="274">
        <v>41.0</v>
      </c>
      <c r="AL29" s="274">
        <v>64.0</v>
      </c>
      <c r="AM29" s="274">
        <v>60.0</v>
      </c>
      <c r="AN29" s="274">
        <v>89.0</v>
      </c>
    </row>
    <row r="30" ht="14.25" customHeight="1">
      <c r="A30" s="798">
        <v>10.0</v>
      </c>
      <c r="B30" s="269">
        <v>1811022.0</v>
      </c>
      <c r="C30" s="269" t="s">
        <v>133</v>
      </c>
      <c r="D30" s="270" t="s">
        <v>103</v>
      </c>
      <c r="E30" s="270" t="s">
        <v>188</v>
      </c>
      <c r="F30" s="270" t="s">
        <v>117</v>
      </c>
      <c r="G30" s="269" t="s">
        <v>522</v>
      </c>
      <c r="H30" s="271" t="s">
        <v>544</v>
      </c>
      <c r="I30" s="271" t="s">
        <v>139</v>
      </c>
      <c r="J30" s="272" t="s">
        <v>545</v>
      </c>
      <c r="K30" s="271" t="s">
        <v>106</v>
      </c>
      <c r="L30" s="257">
        <v>0.15</v>
      </c>
      <c r="M30" s="271">
        <v>75.7060877703777</v>
      </c>
      <c r="N30" s="930">
        <f t="shared" si="3"/>
        <v>93.11029077</v>
      </c>
      <c r="O30" s="930">
        <f t="shared" si="4"/>
        <v>779.0480769</v>
      </c>
      <c r="P30" s="930">
        <f t="shared" si="5"/>
        <v>482.6343292</v>
      </c>
      <c r="Q30" s="931">
        <v>0.275</v>
      </c>
      <c r="R30" s="932">
        <f t="shared" si="17"/>
        <v>43214.8504</v>
      </c>
      <c r="S30" s="932">
        <f t="shared" si="6"/>
        <v>10032.53546</v>
      </c>
      <c r="T30" s="932">
        <f t="shared" si="7"/>
        <v>14643.03111</v>
      </c>
      <c r="U30" s="932">
        <f t="shared" si="8"/>
        <v>289.5805975</v>
      </c>
      <c r="V30" s="935">
        <v>881.2800000000002</v>
      </c>
      <c r="W30" s="934">
        <v>6873.984000000001</v>
      </c>
      <c r="X30" s="259">
        <v>596217.9839999999</v>
      </c>
      <c r="Y30" s="133">
        <v>4051.0499999999997</v>
      </c>
      <c r="Z30" s="260">
        <f t="shared" si="9"/>
        <v>147.1761603</v>
      </c>
      <c r="AA30" s="260">
        <f t="shared" si="10"/>
        <v>89.53952876</v>
      </c>
      <c r="AB30" s="260">
        <f t="shared" si="11"/>
        <v>15.80109331</v>
      </c>
      <c r="AC30" s="263">
        <v>338709.2368000001</v>
      </c>
      <c r="AD30" s="273">
        <v>88030.86600000002</v>
      </c>
      <c r="AE30" s="263">
        <f t="shared" si="12"/>
        <v>426740.1028</v>
      </c>
      <c r="AF30" s="264">
        <f>VLOOKUP(B30,'Appendix A -  Costs'!A23:G162,6,0)</f>
        <v>0.0242504284</v>
      </c>
      <c r="AG30" s="265">
        <f t="shared" si="13"/>
        <v>426740.1271</v>
      </c>
      <c r="AH30" s="260">
        <f t="shared" si="14"/>
        <v>105.3406221</v>
      </c>
      <c r="AI30" s="266">
        <f t="shared" si="15"/>
        <v>7974.92638</v>
      </c>
      <c r="AJ30" s="267">
        <f t="shared" si="21"/>
        <v>2193.104755</v>
      </c>
      <c r="AK30" s="274">
        <v>39.0</v>
      </c>
      <c r="AL30" s="274">
        <v>64.0</v>
      </c>
      <c r="AM30" s="274">
        <v>60.0</v>
      </c>
      <c r="AN30" s="274">
        <v>89.0</v>
      </c>
    </row>
    <row r="31" ht="14.25" customHeight="1">
      <c r="A31" s="798">
        <v>11.0</v>
      </c>
      <c r="B31" s="269">
        <v>1811029.0</v>
      </c>
      <c r="C31" s="269" t="s">
        <v>133</v>
      </c>
      <c r="D31" s="270" t="s">
        <v>103</v>
      </c>
      <c r="E31" s="270" t="s">
        <v>190</v>
      </c>
      <c r="F31" s="270" t="s">
        <v>117</v>
      </c>
      <c r="G31" s="269" t="s">
        <v>141</v>
      </c>
      <c r="H31" s="271" t="s">
        <v>546</v>
      </c>
      <c r="I31" s="271" t="s">
        <v>105</v>
      </c>
      <c r="J31" s="272" t="s">
        <v>545</v>
      </c>
      <c r="K31" s="271" t="s">
        <v>137</v>
      </c>
      <c r="L31" s="257">
        <v>0.08</v>
      </c>
      <c r="M31" s="271">
        <v>655.3077845129718</v>
      </c>
      <c r="N31" s="930">
        <f t="shared" si="3"/>
        <v>23.32016708</v>
      </c>
      <c r="O31" s="930">
        <f t="shared" si="4"/>
        <v>195.1184038</v>
      </c>
      <c r="P31" s="930">
        <f t="shared" si="5"/>
        <v>120.879369</v>
      </c>
      <c r="Q31" s="931">
        <v>0.255</v>
      </c>
      <c r="R31" s="932">
        <f t="shared" si="17"/>
        <v>8728.163927</v>
      </c>
      <c r="S31" s="932">
        <f t="shared" si="6"/>
        <v>3924.008833</v>
      </c>
      <c r="T31" s="932">
        <f t="shared" si="7"/>
        <v>3226.304054</v>
      </c>
      <c r="U31" s="932">
        <f t="shared" si="8"/>
        <v>60.4396845</v>
      </c>
      <c r="V31" s="935">
        <v>1586.304</v>
      </c>
      <c r="W31" s="934">
        <v>13219.2</v>
      </c>
      <c r="X31" s="259">
        <v>103006.464</v>
      </c>
      <c r="Y31" s="133">
        <v>1014.6157</v>
      </c>
      <c r="Z31" s="260">
        <f t="shared" si="9"/>
        <v>101.5226396</v>
      </c>
      <c r="AA31" s="260">
        <f t="shared" si="10"/>
        <v>72.20557154</v>
      </c>
      <c r="AB31" s="260">
        <f t="shared" si="11"/>
        <v>6.278745352</v>
      </c>
      <c r="AC31" s="263">
        <v>64441.608000000015</v>
      </c>
      <c r="AD31" s="273">
        <v>15189.807600000004</v>
      </c>
      <c r="AE31" s="263">
        <f t="shared" si="12"/>
        <v>79631.4156</v>
      </c>
      <c r="AF31" s="264">
        <f>VLOOKUP(B31,'Appendix A -  Costs'!A30:G169,6,0)</f>
        <v>0.004525227251</v>
      </c>
      <c r="AG31" s="265">
        <f t="shared" si="13"/>
        <v>79631.42013</v>
      </c>
      <c r="AH31" s="260">
        <f t="shared" si="14"/>
        <v>78.48431689</v>
      </c>
      <c r="AI31" s="266">
        <f t="shared" si="15"/>
        <v>51431.38382</v>
      </c>
      <c r="AJ31" s="267">
        <f t="shared" ref="AJ31:AJ37" si="22">AI31*0.255</f>
        <v>13115.00287</v>
      </c>
      <c r="AK31" s="274">
        <v>37.0</v>
      </c>
      <c r="AL31" s="274">
        <v>64.0</v>
      </c>
      <c r="AM31" s="274">
        <v>60.0</v>
      </c>
      <c r="AN31" s="274">
        <v>89.0</v>
      </c>
    </row>
    <row r="32" ht="14.25" customHeight="1">
      <c r="A32" s="798">
        <v>11.0</v>
      </c>
      <c r="B32" s="269">
        <v>1811043.0</v>
      </c>
      <c r="C32" s="269" t="s">
        <v>133</v>
      </c>
      <c r="D32" s="270" t="s">
        <v>103</v>
      </c>
      <c r="E32" s="270" t="s">
        <v>190</v>
      </c>
      <c r="F32" s="270" t="s">
        <v>117</v>
      </c>
      <c r="G32" s="269" t="s">
        <v>141</v>
      </c>
      <c r="H32" s="271" t="s">
        <v>546</v>
      </c>
      <c r="I32" s="271" t="s">
        <v>105</v>
      </c>
      <c r="J32" s="272" t="s">
        <v>545</v>
      </c>
      <c r="K32" s="271" t="s">
        <v>146</v>
      </c>
      <c r="L32" s="257">
        <v>0.14</v>
      </c>
      <c r="M32" s="271">
        <v>821.23586159868</v>
      </c>
      <c r="N32" s="930">
        <f t="shared" si="3"/>
        <v>213.7375943</v>
      </c>
      <c r="O32" s="930">
        <f t="shared" si="4"/>
        <v>1788.329308</v>
      </c>
      <c r="P32" s="930">
        <f t="shared" si="5"/>
        <v>1107.902248</v>
      </c>
      <c r="Q32" s="931">
        <v>0.255</v>
      </c>
      <c r="R32" s="932">
        <f t="shared" si="17"/>
        <v>30102.66912</v>
      </c>
      <c r="S32" s="932">
        <f t="shared" si="6"/>
        <v>2764.332326</v>
      </c>
      <c r="T32" s="932">
        <f t="shared" si="7"/>
        <v>8381.085369</v>
      </c>
      <c r="U32" s="932">
        <f t="shared" si="8"/>
        <v>553.9511241</v>
      </c>
      <c r="V32" s="935">
        <v>1586.304</v>
      </c>
      <c r="W32" s="934">
        <v>13219.2</v>
      </c>
      <c r="X32" s="259">
        <v>939525.0800000001</v>
      </c>
      <c r="Y32" s="133">
        <v>9299.3124</v>
      </c>
      <c r="Z32" s="260">
        <f t="shared" si="9"/>
        <v>101.031672</v>
      </c>
      <c r="AA32" s="260">
        <f t="shared" si="10"/>
        <v>27.17087105</v>
      </c>
      <c r="AB32" s="260">
        <f t="shared" si="11"/>
        <v>4.423165054</v>
      </c>
      <c r="AC32" s="263">
        <v>233667.72</v>
      </c>
      <c r="AD32" s="273">
        <v>60135.075000000004</v>
      </c>
      <c r="AE32" s="263">
        <f t="shared" si="12"/>
        <v>293802.795</v>
      </c>
      <c r="AF32" s="264">
        <f>VLOOKUP(B32,'Appendix A -  Costs'!A44:G183,6,0)</f>
        <v>0.01669597865</v>
      </c>
      <c r="AG32" s="265">
        <f t="shared" si="13"/>
        <v>293802.8117</v>
      </c>
      <c r="AH32" s="260">
        <f t="shared" si="14"/>
        <v>31.5940361</v>
      </c>
      <c r="AI32" s="266">
        <f t="shared" si="15"/>
        <v>25946.15546</v>
      </c>
      <c r="AJ32" s="267">
        <f t="shared" si="22"/>
        <v>6616.269642</v>
      </c>
      <c r="AK32" s="274">
        <v>40.0</v>
      </c>
      <c r="AL32" s="274">
        <v>64.0</v>
      </c>
      <c r="AM32" s="274">
        <v>60.0</v>
      </c>
      <c r="AN32" s="274">
        <v>89.0</v>
      </c>
    </row>
    <row r="33" ht="14.25" customHeight="1">
      <c r="A33" s="798">
        <v>12.0</v>
      </c>
      <c r="B33" s="269">
        <v>1811042.0</v>
      </c>
      <c r="C33" s="269" t="s">
        <v>133</v>
      </c>
      <c r="D33" s="270" t="s">
        <v>103</v>
      </c>
      <c r="E33" s="270" t="s">
        <v>190</v>
      </c>
      <c r="F33" s="270" t="s">
        <v>117</v>
      </c>
      <c r="G33" s="269" t="s">
        <v>141</v>
      </c>
      <c r="H33" s="271" t="s">
        <v>546</v>
      </c>
      <c r="I33" s="271" t="s">
        <v>139</v>
      </c>
      <c r="J33" s="272" t="s">
        <v>545</v>
      </c>
      <c r="K33" s="271"/>
      <c r="L33" s="257"/>
      <c r="M33" s="271">
        <v>252.1856925998932</v>
      </c>
      <c r="N33" s="930">
        <f t="shared" si="3"/>
        <v>15.90952293</v>
      </c>
      <c r="O33" s="930">
        <f t="shared" si="4"/>
        <v>133.114</v>
      </c>
      <c r="P33" s="930">
        <f t="shared" si="5"/>
        <v>82.46652293</v>
      </c>
      <c r="Q33" s="931">
        <v>0.255</v>
      </c>
      <c r="R33" s="932">
        <f t="shared" si="17"/>
        <v>2892.996864</v>
      </c>
      <c r="S33" s="932">
        <f t="shared" si="6"/>
        <v>0</v>
      </c>
      <c r="T33" s="932">
        <f t="shared" si="7"/>
        <v>737.7142003</v>
      </c>
      <c r="U33" s="932">
        <f t="shared" si="8"/>
        <v>41.23326147</v>
      </c>
      <c r="V33" s="935">
        <v>264.384</v>
      </c>
      <c r="W33" s="934">
        <v>1850.688</v>
      </c>
      <c r="X33" s="259">
        <v>42837.625</v>
      </c>
      <c r="Y33" s="133">
        <v>692.1927999999999</v>
      </c>
      <c r="Z33" s="260">
        <f t="shared" si="9"/>
        <v>61.88683991</v>
      </c>
      <c r="AA33" s="260">
        <f t="shared" si="10"/>
        <v>35.08086386</v>
      </c>
      <c r="AB33" s="260">
        <f t="shared" si="11"/>
        <v>0</v>
      </c>
      <c r="AC33" s="263">
        <v>19223.820000000003</v>
      </c>
      <c r="AD33" s="273">
        <v>5058.9000000000015</v>
      </c>
      <c r="AE33" s="263">
        <f t="shared" si="12"/>
        <v>24282.72</v>
      </c>
      <c r="AF33" s="264">
        <f>VLOOKUP(B33,'Appendix A -  Costs'!A43:G182,6,0)</f>
        <v>0.001379918032</v>
      </c>
      <c r="AG33" s="265">
        <f t="shared" si="13"/>
        <v>24282.72138</v>
      </c>
      <c r="AH33" s="260">
        <f t="shared" si="14"/>
        <v>35.08086386</v>
      </c>
      <c r="AI33" s="266">
        <f t="shared" si="15"/>
        <v>8846.891949</v>
      </c>
      <c r="AJ33" s="267">
        <f t="shared" si="22"/>
        <v>2255.957447</v>
      </c>
      <c r="AK33" s="274">
        <v>39.0</v>
      </c>
      <c r="AL33" s="274">
        <v>64.0</v>
      </c>
      <c r="AM33" s="274">
        <v>60.0</v>
      </c>
      <c r="AN33" s="274">
        <v>89.0</v>
      </c>
    </row>
    <row r="34" ht="14.25" customHeight="1">
      <c r="A34" s="798">
        <v>13.0</v>
      </c>
      <c r="B34" s="269">
        <v>1811041.0</v>
      </c>
      <c r="C34" s="269" t="s">
        <v>133</v>
      </c>
      <c r="D34" s="270" t="s">
        <v>103</v>
      </c>
      <c r="E34" s="270" t="s">
        <v>190</v>
      </c>
      <c r="F34" s="270" t="s">
        <v>117</v>
      </c>
      <c r="G34" s="269" t="s">
        <v>127</v>
      </c>
      <c r="H34" s="271" t="s">
        <v>546</v>
      </c>
      <c r="I34" s="271" t="s">
        <v>139</v>
      </c>
      <c r="J34" s="272" t="s">
        <v>545</v>
      </c>
      <c r="K34" s="271"/>
      <c r="L34" s="257"/>
      <c r="M34" s="271">
        <v>586.59965429238</v>
      </c>
      <c r="N34" s="930">
        <f t="shared" si="3"/>
        <v>34.92116389</v>
      </c>
      <c r="O34" s="930">
        <f t="shared" si="4"/>
        <v>292.1832308</v>
      </c>
      <c r="P34" s="930">
        <f t="shared" si="5"/>
        <v>181.0127793</v>
      </c>
      <c r="Q34" s="931">
        <v>0.255</v>
      </c>
      <c r="R34" s="932">
        <f t="shared" si="17"/>
        <v>6579.299095</v>
      </c>
      <c r="S34" s="932">
        <f t="shared" si="6"/>
        <v>0</v>
      </c>
      <c r="T34" s="932">
        <f t="shared" si="7"/>
        <v>1677.721269</v>
      </c>
      <c r="U34" s="932">
        <f t="shared" si="8"/>
        <v>90.50638964</v>
      </c>
      <c r="V34" s="935">
        <v>528.768</v>
      </c>
      <c r="W34" s="934">
        <v>3965.76</v>
      </c>
      <c r="X34" s="259">
        <v>113520.33000000002</v>
      </c>
      <c r="Y34" s="133">
        <v>1519.3528</v>
      </c>
      <c r="Z34" s="260">
        <f t="shared" si="9"/>
        <v>74.71624102</v>
      </c>
      <c r="AA34" s="260">
        <f t="shared" si="10"/>
        <v>36.34715251</v>
      </c>
      <c r="AB34" s="260">
        <f t="shared" si="11"/>
        <v>0</v>
      </c>
      <c r="AC34" s="263">
        <v>43639.4464</v>
      </c>
      <c r="AD34" s="273">
        <v>11584.698400000001</v>
      </c>
      <c r="AE34" s="263">
        <f t="shared" si="12"/>
        <v>55224.1448</v>
      </c>
      <c r="AF34" s="264">
        <f>VLOOKUP(B34,'Appendix A -  Costs'!A42:G181,6,0)</f>
        <v>0.003138231351</v>
      </c>
      <c r="AG34" s="265">
        <f t="shared" si="13"/>
        <v>55224.14794</v>
      </c>
      <c r="AH34" s="260">
        <f t="shared" si="14"/>
        <v>36.34715251</v>
      </c>
      <c r="AI34" s="266">
        <f t="shared" si="15"/>
        <v>21321.2271</v>
      </c>
      <c r="AJ34" s="267">
        <f t="shared" si="22"/>
        <v>5436.91291</v>
      </c>
      <c r="AK34" s="274">
        <v>37.0</v>
      </c>
      <c r="AL34" s="274">
        <v>64.0</v>
      </c>
      <c r="AM34" s="274">
        <v>60.0</v>
      </c>
      <c r="AN34" s="274">
        <v>89.0</v>
      </c>
    </row>
    <row r="35" ht="14.25" customHeight="1">
      <c r="A35" s="798">
        <v>14.0</v>
      </c>
      <c r="B35" s="269">
        <v>1811030.0</v>
      </c>
      <c r="C35" s="269" t="s">
        <v>133</v>
      </c>
      <c r="D35" s="270" t="s">
        <v>103</v>
      </c>
      <c r="E35" s="270" t="s">
        <v>190</v>
      </c>
      <c r="F35" s="270" t="s">
        <v>117</v>
      </c>
      <c r="G35" s="269" t="s">
        <v>522</v>
      </c>
      <c r="H35" s="271" t="s">
        <v>544</v>
      </c>
      <c r="I35" s="271" t="s">
        <v>105</v>
      </c>
      <c r="J35" s="272" t="s">
        <v>545</v>
      </c>
      <c r="K35" s="271" t="s">
        <v>106</v>
      </c>
      <c r="L35" s="257">
        <v>0.15</v>
      </c>
      <c r="M35" s="271">
        <v>1479.7829617391415</v>
      </c>
      <c r="N35" s="930">
        <f t="shared" si="3"/>
        <v>25.06835499</v>
      </c>
      <c r="O35" s="930">
        <f t="shared" si="4"/>
        <v>209.7453846</v>
      </c>
      <c r="P35" s="930">
        <f t="shared" si="5"/>
        <v>129.9410473</v>
      </c>
      <c r="Q35" s="931">
        <v>0.255</v>
      </c>
      <c r="R35" s="932">
        <f t="shared" si="17"/>
        <v>12865.56206</v>
      </c>
      <c r="S35" s="932">
        <f t="shared" si="6"/>
        <v>10919.72852</v>
      </c>
      <c r="T35" s="932">
        <f t="shared" si="7"/>
        <v>6065.249096</v>
      </c>
      <c r="U35" s="932">
        <f t="shared" si="8"/>
        <v>64.97052365</v>
      </c>
      <c r="V35" s="935">
        <v>969.408</v>
      </c>
      <c r="W35" s="934">
        <v>7490.88</v>
      </c>
      <c r="X35" s="259">
        <v>160774.90000000002</v>
      </c>
      <c r="Y35" s="133">
        <v>1090.676</v>
      </c>
      <c r="Z35" s="260">
        <f t="shared" si="9"/>
        <v>147.4084879</v>
      </c>
      <c r="AA35" s="260">
        <f t="shared" si="10"/>
        <v>99.0107616</v>
      </c>
      <c r="AB35" s="260">
        <f t="shared" si="11"/>
        <v>17.47248734</v>
      </c>
      <c r="AC35" s="263">
        <v>101830.34400000001</v>
      </c>
      <c r="AD35" s="273">
        <v>25215.132800000003</v>
      </c>
      <c r="AE35" s="263">
        <f t="shared" si="12"/>
        <v>127045.4768</v>
      </c>
      <c r="AF35" s="264">
        <f>VLOOKUP(B35,'Appendix A -  Costs'!A31:G170,6,0)</f>
        <v>0.007219633726</v>
      </c>
      <c r="AG35" s="265">
        <f t="shared" si="13"/>
        <v>127045.484</v>
      </c>
      <c r="AH35" s="260">
        <f t="shared" si="14"/>
        <v>116.4832489</v>
      </c>
      <c r="AI35" s="266">
        <f t="shared" si="15"/>
        <v>172369.9271</v>
      </c>
      <c r="AJ35" s="267">
        <f t="shared" si="22"/>
        <v>43954.33141</v>
      </c>
      <c r="AK35" s="274">
        <v>39.0</v>
      </c>
      <c r="AL35" s="274">
        <v>64.0</v>
      </c>
      <c r="AM35" s="274">
        <v>60.0</v>
      </c>
      <c r="AN35" s="274">
        <v>89.0</v>
      </c>
    </row>
    <row r="36" ht="14.25" customHeight="1">
      <c r="A36" s="798">
        <v>14.0</v>
      </c>
      <c r="B36" s="269">
        <v>1811031.0</v>
      </c>
      <c r="C36" s="269" t="s">
        <v>133</v>
      </c>
      <c r="D36" s="270" t="s">
        <v>103</v>
      </c>
      <c r="E36" s="270" t="s">
        <v>190</v>
      </c>
      <c r="F36" s="270" t="s">
        <v>117</v>
      </c>
      <c r="G36" s="269" t="s">
        <v>522</v>
      </c>
      <c r="H36" s="271" t="s">
        <v>544</v>
      </c>
      <c r="I36" s="271" t="s">
        <v>105</v>
      </c>
      <c r="J36" s="272" t="s">
        <v>545</v>
      </c>
      <c r="K36" s="271" t="s">
        <v>108</v>
      </c>
      <c r="L36" s="257">
        <v>0.1</v>
      </c>
      <c r="M36" s="271">
        <v>1739.394609860828</v>
      </c>
      <c r="N36" s="930">
        <f t="shared" si="3"/>
        <v>19.34824051</v>
      </c>
      <c r="O36" s="930">
        <f t="shared" si="4"/>
        <v>161.8855385</v>
      </c>
      <c r="P36" s="930">
        <f t="shared" si="5"/>
        <v>100.2910097</v>
      </c>
      <c r="Q36" s="931">
        <v>0.255</v>
      </c>
      <c r="R36" s="932">
        <f t="shared" si="17"/>
        <v>9950.165487</v>
      </c>
      <c r="S36" s="932">
        <f t="shared" si="6"/>
        <v>6889.42374</v>
      </c>
      <c r="T36" s="932">
        <f t="shared" si="7"/>
        <v>4294.095253</v>
      </c>
      <c r="U36" s="932">
        <f t="shared" si="8"/>
        <v>50.14550487</v>
      </c>
      <c r="V36" s="935">
        <v>969.408</v>
      </c>
      <c r="W36" s="934">
        <v>7490.88</v>
      </c>
      <c r="X36" s="259">
        <v>140804.914</v>
      </c>
      <c r="Y36" s="133">
        <v>841.8047999999999</v>
      </c>
      <c r="Z36" s="260">
        <f t="shared" si="9"/>
        <v>167.2655157</v>
      </c>
      <c r="AA36" s="260">
        <f t="shared" si="10"/>
        <v>99.21293557</v>
      </c>
      <c r="AB36" s="260">
        <f t="shared" si="11"/>
        <v>11.02365951</v>
      </c>
      <c r="AC36" s="263">
        <v>74385.4496</v>
      </c>
      <c r="AD36" s="273">
        <v>18412.24</v>
      </c>
      <c r="AE36" s="263">
        <f t="shared" si="12"/>
        <v>92797.6896</v>
      </c>
      <c r="AF36" s="264">
        <f>VLOOKUP(B36,'Appendix A -  Costs'!A32:G171,6,0)</f>
        <v>0.00527342922</v>
      </c>
      <c r="AG36" s="265">
        <f t="shared" si="13"/>
        <v>92797.69487</v>
      </c>
      <c r="AH36" s="260">
        <f t="shared" si="14"/>
        <v>110.2365951</v>
      </c>
      <c r="AI36" s="266">
        <f t="shared" si="15"/>
        <v>191744.9393</v>
      </c>
      <c r="AJ36" s="267">
        <f t="shared" si="22"/>
        <v>48894.95952</v>
      </c>
      <c r="AK36" s="274">
        <v>40.0</v>
      </c>
      <c r="AL36" s="274">
        <v>64.0</v>
      </c>
      <c r="AM36" s="274">
        <v>60.0</v>
      </c>
      <c r="AN36" s="274">
        <v>89.0</v>
      </c>
    </row>
    <row r="37" ht="14.25" customHeight="1">
      <c r="A37" s="798">
        <v>14.0</v>
      </c>
      <c r="B37" s="269">
        <v>1811032.0</v>
      </c>
      <c r="C37" s="269" t="s">
        <v>133</v>
      </c>
      <c r="D37" s="270" t="s">
        <v>103</v>
      </c>
      <c r="E37" s="270" t="s">
        <v>190</v>
      </c>
      <c r="F37" s="270" t="s">
        <v>117</v>
      </c>
      <c r="G37" s="269" t="s">
        <v>522</v>
      </c>
      <c r="H37" s="271" t="s">
        <v>544</v>
      </c>
      <c r="I37" s="271" t="s">
        <v>105</v>
      </c>
      <c r="J37" s="272" t="s">
        <v>545</v>
      </c>
      <c r="K37" s="271" t="s">
        <v>146</v>
      </c>
      <c r="L37" s="257">
        <v>0.14</v>
      </c>
      <c r="M37" s="271">
        <v>820.1406819861892</v>
      </c>
      <c r="N37" s="930">
        <f t="shared" si="3"/>
        <v>157.9667378</v>
      </c>
      <c r="O37" s="930">
        <f t="shared" si="4"/>
        <v>1321.697981</v>
      </c>
      <c r="P37" s="930">
        <f t="shared" si="5"/>
        <v>818.8157282</v>
      </c>
      <c r="Q37" s="931">
        <v>0.255</v>
      </c>
      <c r="R37" s="932">
        <f t="shared" si="17"/>
        <v>37305.64675</v>
      </c>
      <c r="S37" s="932">
        <f t="shared" si="6"/>
        <v>4635.270555</v>
      </c>
      <c r="T37" s="932">
        <f t="shared" si="7"/>
        <v>10694.93391</v>
      </c>
      <c r="U37" s="932">
        <f t="shared" si="8"/>
        <v>409.4078641</v>
      </c>
      <c r="V37" s="935">
        <v>969.408</v>
      </c>
      <c r="W37" s="934">
        <v>7490.88</v>
      </c>
      <c r="X37" s="259">
        <v>558524.868</v>
      </c>
      <c r="Y37" s="133">
        <v>6872.8295</v>
      </c>
      <c r="Z37" s="260">
        <f t="shared" si="9"/>
        <v>81.2656371</v>
      </c>
      <c r="AA37" s="260">
        <f t="shared" si="10"/>
        <v>45.56049117</v>
      </c>
      <c r="AB37" s="260">
        <f t="shared" si="11"/>
        <v>7.416824143</v>
      </c>
      <c r="AC37" s="263">
        <v>289528.50960000005</v>
      </c>
      <c r="AD37" s="273">
        <v>74575.5252</v>
      </c>
      <c r="AE37" s="263">
        <f t="shared" si="12"/>
        <v>364104.0348</v>
      </c>
      <c r="AF37" s="264">
        <f>VLOOKUP(B37,'Appendix A -  Costs'!A33:G172,6,0)</f>
        <v>0.0206909985</v>
      </c>
      <c r="AG37" s="265">
        <f t="shared" si="13"/>
        <v>364104.0555</v>
      </c>
      <c r="AH37" s="260">
        <f t="shared" si="14"/>
        <v>52.97731531</v>
      </c>
      <c r="AI37" s="266">
        <f t="shared" si="15"/>
        <v>43448.85151</v>
      </c>
      <c r="AJ37" s="267">
        <f t="shared" si="22"/>
        <v>11079.45713</v>
      </c>
      <c r="AK37" s="274">
        <v>41.0</v>
      </c>
      <c r="AL37" s="274">
        <v>64.0</v>
      </c>
      <c r="AM37" s="274">
        <v>60.0</v>
      </c>
      <c r="AN37" s="274">
        <v>89.0</v>
      </c>
    </row>
    <row r="38" ht="14.25" customHeight="1">
      <c r="A38" s="798">
        <v>15.0</v>
      </c>
      <c r="B38" s="269">
        <v>1811027.0</v>
      </c>
      <c r="C38" s="269" t="s">
        <v>133</v>
      </c>
      <c r="D38" s="270" t="s">
        <v>103</v>
      </c>
      <c r="E38" s="270" t="s">
        <v>110</v>
      </c>
      <c r="F38" s="270" t="s">
        <v>117</v>
      </c>
      <c r="G38" s="269" t="s">
        <v>141</v>
      </c>
      <c r="H38" s="271" t="s">
        <v>546</v>
      </c>
      <c r="I38" s="271" t="s">
        <v>105</v>
      </c>
      <c r="J38" s="272" t="s">
        <v>545</v>
      </c>
      <c r="K38" s="271" t="s">
        <v>146</v>
      </c>
      <c r="L38" s="257">
        <v>0.14</v>
      </c>
      <c r="M38" s="271">
        <v>42.53336693181817</v>
      </c>
      <c r="N38" s="930">
        <f t="shared" si="3"/>
        <v>36.81609467</v>
      </c>
      <c r="O38" s="930">
        <f t="shared" si="4"/>
        <v>308.038</v>
      </c>
      <c r="P38" s="930">
        <f t="shared" si="5"/>
        <v>190.8350947</v>
      </c>
      <c r="Q38" s="931">
        <v>0.245</v>
      </c>
      <c r="R38" s="932">
        <f t="shared" si="17"/>
        <v>9638.391748</v>
      </c>
      <c r="S38" s="932">
        <f t="shared" si="6"/>
        <v>5097.516569</v>
      </c>
      <c r="T38" s="932">
        <f t="shared" si="7"/>
        <v>3610.297538</v>
      </c>
      <c r="U38" s="932">
        <f t="shared" si="8"/>
        <v>76.33403787</v>
      </c>
      <c r="V38" s="935">
        <v>705.0240000000001</v>
      </c>
      <c r="W38" s="934">
        <v>5111.424000000001</v>
      </c>
      <c r="X38" s="259">
        <v>123497.78100000002</v>
      </c>
      <c r="Y38" s="133">
        <v>1601.7975999999999</v>
      </c>
      <c r="Z38" s="260">
        <f t="shared" si="9"/>
        <v>77.09949185</v>
      </c>
      <c r="AA38" s="260">
        <f t="shared" si="10"/>
        <v>50.50639016</v>
      </c>
      <c r="AB38" s="260">
        <f t="shared" si="11"/>
        <v>8.221970491</v>
      </c>
      <c r="AC38" s="263">
        <v>75693.44640000002</v>
      </c>
      <c r="AD38" s="273">
        <v>18377.495400000003</v>
      </c>
      <c r="AE38" s="263">
        <f t="shared" si="12"/>
        <v>94070.9418</v>
      </c>
      <c r="AF38" s="264">
        <f>VLOOKUP(B38,'Appendix A -  Costs'!A28:G167,6,0)</f>
        <v>0.005345784527</v>
      </c>
      <c r="AG38" s="265">
        <f t="shared" si="13"/>
        <v>94070.94715</v>
      </c>
      <c r="AH38" s="260">
        <f t="shared" si="14"/>
        <v>58.72836065</v>
      </c>
      <c r="AI38" s="266">
        <f t="shared" si="15"/>
        <v>2497.914913</v>
      </c>
      <c r="AJ38" s="267">
        <f t="shared" ref="AJ38:AJ45" si="23">AI38*0.245</f>
        <v>611.9891537</v>
      </c>
      <c r="AK38" s="274">
        <v>40.0</v>
      </c>
      <c r="AL38" s="274">
        <v>64.0</v>
      </c>
      <c r="AM38" s="274">
        <v>60.0</v>
      </c>
      <c r="AN38" s="274">
        <v>89.0</v>
      </c>
    </row>
    <row r="39" ht="14.25" customHeight="1">
      <c r="A39" s="798">
        <v>15.0</v>
      </c>
      <c r="B39" s="269">
        <v>1811028.0</v>
      </c>
      <c r="C39" s="269" t="s">
        <v>133</v>
      </c>
      <c r="D39" s="270" t="s">
        <v>103</v>
      </c>
      <c r="E39" s="270" t="s">
        <v>110</v>
      </c>
      <c r="F39" s="270" t="s">
        <v>117</v>
      </c>
      <c r="G39" s="269" t="s">
        <v>141</v>
      </c>
      <c r="H39" s="271" t="s">
        <v>546</v>
      </c>
      <c r="I39" s="271" t="s">
        <v>105</v>
      </c>
      <c r="J39" s="272" t="s">
        <v>545</v>
      </c>
      <c r="K39" s="271" t="s">
        <v>146</v>
      </c>
      <c r="L39" s="257">
        <v>0.14</v>
      </c>
      <c r="M39" s="271">
        <v>128.26002185537473</v>
      </c>
      <c r="N39" s="930">
        <f t="shared" si="3"/>
        <v>31.27051328</v>
      </c>
      <c r="O39" s="930">
        <f t="shared" si="4"/>
        <v>261.6384615</v>
      </c>
      <c r="P39" s="930">
        <f t="shared" si="5"/>
        <v>162.089744</v>
      </c>
      <c r="Q39" s="931">
        <v>0.245</v>
      </c>
      <c r="R39" s="932">
        <f t="shared" si="17"/>
        <v>10498.76246</v>
      </c>
      <c r="S39" s="932">
        <f t="shared" si="6"/>
        <v>6537.246931</v>
      </c>
      <c r="T39" s="932">
        <f t="shared" si="7"/>
        <v>4173.8223</v>
      </c>
      <c r="U39" s="932">
        <f t="shared" si="8"/>
        <v>64.83589762</v>
      </c>
      <c r="V39" s="935">
        <v>705.0240000000001</v>
      </c>
      <c r="W39" s="934">
        <v>5111.424000000001</v>
      </c>
      <c r="X39" s="259">
        <v>136417.73200000002</v>
      </c>
      <c r="Y39" s="133">
        <v>1360.52</v>
      </c>
      <c r="Z39" s="260">
        <f t="shared" si="9"/>
        <v>100.2688178</v>
      </c>
      <c r="AA39" s="260">
        <f t="shared" si="10"/>
        <v>64.77129395</v>
      </c>
      <c r="AB39" s="260">
        <f t="shared" si="11"/>
        <v>10.54416413</v>
      </c>
      <c r="AC39" s="263">
        <v>82303.76000000001</v>
      </c>
      <c r="AD39" s="273">
        <v>20164.4212</v>
      </c>
      <c r="AE39" s="263">
        <f t="shared" si="12"/>
        <v>102468.1812</v>
      </c>
      <c r="AF39" s="264">
        <f>VLOOKUP(B39,'Appendix A -  Costs'!A29:G168,6,0)</f>
        <v>0.0058229758</v>
      </c>
      <c r="AG39" s="265">
        <f t="shared" si="13"/>
        <v>102468.187</v>
      </c>
      <c r="AH39" s="260">
        <f t="shared" si="14"/>
        <v>75.31545808</v>
      </c>
      <c r="AI39" s="266">
        <f t="shared" si="15"/>
        <v>9659.962299</v>
      </c>
      <c r="AJ39" s="267">
        <f t="shared" si="23"/>
        <v>2366.690763</v>
      </c>
      <c r="AK39" s="274">
        <v>41.0</v>
      </c>
      <c r="AL39" s="274">
        <v>64.0</v>
      </c>
      <c r="AM39" s="274">
        <v>60.0</v>
      </c>
      <c r="AN39" s="274">
        <v>89.0</v>
      </c>
    </row>
    <row r="40" ht="14.25" customHeight="1">
      <c r="A40" s="798">
        <v>16.0</v>
      </c>
      <c r="B40" s="269">
        <v>1811025.0</v>
      </c>
      <c r="C40" s="269" t="s">
        <v>133</v>
      </c>
      <c r="D40" s="270" t="s">
        <v>103</v>
      </c>
      <c r="E40" s="270" t="s">
        <v>110</v>
      </c>
      <c r="F40" s="270" t="s">
        <v>117</v>
      </c>
      <c r="G40" s="269" t="s">
        <v>141</v>
      </c>
      <c r="H40" s="271" t="s">
        <v>546</v>
      </c>
      <c r="I40" s="271" t="s">
        <v>139</v>
      </c>
      <c r="J40" s="272" t="s">
        <v>545</v>
      </c>
      <c r="K40" s="271" t="s">
        <v>112</v>
      </c>
      <c r="L40" s="257">
        <v>0.18</v>
      </c>
      <c r="M40" s="271">
        <v>175.85012550992505</v>
      </c>
      <c r="N40" s="930">
        <f t="shared" si="3"/>
        <v>1.993625082</v>
      </c>
      <c r="O40" s="930">
        <f t="shared" si="4"/>
        <v>16.68053846</v>
      </c>
      <c r="P40" s="930">
        <f t="shared" si="5"/>
        <v>10.33389431</v>
      </c>
      <c r="Q40" s="931">
        <v>0.245</v>
      </c>
      <c r="R40" s="932">
        <f t="shared" si="17"/>
        <v>253.7186662</v>
      </c>
      <c r="S40" s="932">
        <f t="shared" si="6"/>
        <v>3341.410161</v>
      </c>
      <c r="T40" s="932">
        <f t="shared" si="7"/>
        <v>880.8065627</v>
      </c>
      <c r="U40" s="932">
        <f t="shared" si="8"/>
        <v>4.133557725</v>
      </c>
      <c r="V40" s="935">
        <v>528.768</v>
      </c>
      <c r="W40" s="934">
        <v>4230.144</v>
      </c>
      <c r="X40" s="259">
        <v>5603.818</v>
      </c>
      <c r="Y40" s="133">
        <v>86.7388</v>
      </c>
      <c r="Z40" s="260">
        <f t="shared" si="9"/>
        <v>64.60566667</v>
      </c>
      <c r="AA40" s="260">
        <f t="shared" si="10"/>
        <v>24.55208641</v>
      </c>
      <c r="AB40" s="260">
        <f t="shared" si="11"/>
        <v>5.389482383</v>
      </c>
      <c r="AC40" s="263">
        <v>2094.1008000000006</v>
      </c>
      <c r="AD40" s="273">
        <v>502.9948000000001</v>
      </c>
      <c r="AE40" s="263">
        <f t="shared" si="12"/>
        <v>2597.0956</v>
      </c>
      <c r="AF40" s="264">
        <f>VLOOKUP(B40,'Appendix A -  Costs'!A26:G165,6,0)</f>
        <v>0.000147585569</v>
      </c>
      <c r="AG40" s="265">
        <f t="shared" si="13"/>
        <v>2597.095748</v>
      </c>
      <c r="AH40" s="260">
        <f t="shared" si="14"/>
        <v>29.9415688</v>
      </c>
      <c r="AI40" s="266">
        <f t="shared" si="15"/>
        <v>5265.228631</v>
      </c>
      <c r="AJ40" s="267">
        <f t="shared" si="23"/>
        <v>1289.981015</v>
      </c>
      <c r="AK40" s="274">
        <v>37.0</v>
      </c>
      <c r="AL40" s="274">
        <v>64.0</v>
      </c>
      <c r="AM40" s="274">
        <v>60.0</v>
      </c>
      <c r="AN40" s="274">
        <v>89.0</v>
      </c>
    </row>
    <row r="41" ht="14.25" customHeight="1">
      <c r="A41" s="798">
        <v>16.0</v>
      </c>
      <c r="B41" s="269">
        <v>1811026.0</v>
      </c>
      <c r="C41" s="269" t="s">
        <v>133</v>
      </c>
      <c r="D41" s="270" t="s">
        <v>103</v>
      </c>
      <c r="E41" s="270" t="s">
        <v>110</v>
      </c>
      <c r="F41" s="270" t="s">
        <v>117</v>
      </c>
      <c r="G41" s="269" t="s">
        <v>141</v>
      </c>
      <c r="H41" s="271" t="s">
        <v>546</v>
      </c>
      <c r="I41" s="271" t="s">
        <v>139</v>
      </c>
      <c r="J41" s="272" t="s">
        <v>545</v>
      </c>
      <c r="K41" s="271" t="s">
        <v>112</v>
      </c>
      <c r="L41" s="257">
        <v>0.18</v>
      </c>
      <c r="M41" s="271">
        <v>180.88008239242816</v>
      </c>
      <c r="N41" s="930">
        <f t="shared" si="3"/>
        <v>54.77534261</v>
      </c>
      <c r="O41" s="930">
        <f t="shared" si="4"/>
        <v>458.3019231</v>
      </c>
      <c r="P41" s="930">
        <f t="shared" si="5"/>
        <v>283.9263041</v>
      </c>
      <c r="Q41" s="931">
        <v>0.245</v>
      </c>
      <c r="R41" s="932">
        <f t="shared" si="17"/>
        <v>11314.19333</v>
      </c>
      <c r="S41" s="932">
        <f t="shared" si="6"/>
        <v>5423.246582</v>
      </c>
      <c r="T41" s="932">
        <f t="shared" si="7"/>
        <v>4100.672779</v>
      </c>
      <c r="U41" s="932">
        <f t="shared" si="8"/>
        <v>113.5705217</v>
      </c>
      <c r="V41" s="935">
        <v>528.768</v>
      </c>
      <c r="W41" s="934">
        <v>4230.144</v>
      </c>
      <c r="X41" s="259">
        <v>135997.38900000002</v>
      </c>
      <c r="Y41" s="133">
        <v>2383.1699999999996</v>
      </c>
      <c r="Z41" s="260">
        <f t="shared" si="9"/>
        <v>57.06575234</v>
      </c>
      <c r="AA41" s="260">
        <f t="shared" si="10"/>
        <v>39.84904944</v>
      </c>
      <c r="AB41" s="260">
        <f t="shared" si="11"/>
        <v>8.747352317</v>
      </c>
      <c r="AC41" s="263">
        <v>94084.452</v>
      </c>
      <c r="AD41" s="273">
        <v>21729.0282</v>
      </c>
      <c r="AE41" s="263">
        <f t="shared" si="12"/>
        <v>115813.4802</v>
      </c>
      <c r="AF41" s="264">
        <f>VLOOKUP(B41,'Appendix A -  Costs'!A27:G166,6,0)</f>
        <v>0.006581351251</v>
      </c>
      <c r="AG41" s="265">
        <f t="shared" si="13"/>
        <v>115813.4868</v>
      </c>
      <c r="AH41" s="260">
        <f t="shared" si="14"/>
        <v>48.59640176</v>
      </c>
      <c r="AI41" s="266">
        <f t="shared" si="15"/>
        <v>8790.121154</v>
      </c>
      <c r="AJ41" s="267">
        <f t="shared" si="23"/>
        <v>2153.579683</v>
      </c>
      <c r="AK41" s="274">
        <v>39.0</v>
      </c>
      <c r="AL41" s="274">
        <v>64.0</v>
      </c>
      <c r="AM41" s="274">
        <v>60.0</v>
      </c>
      <c r="AN41" s="274">
        <v>89.0</v>
      </c>
    </row>
    <row r="42" ht="14.25" customHeight="1">
      <c r="A42" s="798">
        <v>17.0</v>
      </c>
      <c r="B42" s="269">
        <v>1811034.0</v>
      </c>
      <c r="C42" s="269" t="s">
        <v>133</v>
      </c>
      <c r="D42" s="270" t="s">
        <v>103</v>
      </c>
      <c r="E42" s="270" t="s">
        <v>110</v>
      </c>
      <c r="F42" s="270" t="s">
        <v>117</v>
      </c>
      <c r="G42" s="269" t="s">
        <v>127</v>
      </c>
      <c r="H42" s="271" t="s">
        <v>546</v>
      </c>
      <c r="I42" s="271" t="s">
        <v>105</v>
      </c>
      <c r="J42" s="272" t="s">
        <v>545</v>
      </c>
      <c r="K42" s="271" t="s">
        <v>112</v>
      </c>
      <c r="L42" s="257">
        <v>0.18</v>
      </c>
      <c r="M42" s="271">
        <v>1221.8008431001654</v>
      </c>
      <c r="N42" s="930">
        <f t="shared" si="3"/>
        <v>59.32956562</v>
      </c>
      <c r="O42" s="930">
        <f t="shared" si="4"/>
        <v>496.4068269</v>
      </c>
      <c r="P42" s="930">
        <f t="shared" si="5"/>
        <v>307.5329791</v>
      </c>
      <c r="Q42" s="931">
        <v>0.245</v>
      </c>
      <c r="R42" s="932">
        <f t="shared" si="17"/>
        <v>8449.075867</v>
      </c>
      <c r="S42" s="932">
        <f t="shared" si="6"/>
        <v>3739.029568</v>
      </c>
      <c r="T42" s="932">
        <f t="shared" si="7"/>
        <v>2986.085832</v>
      </c>
      <c r="U42" s="932">
        <f t="shared" si="8"/>
        <v>123.0131916</v>
      </c>
      <c r="V42" s="935">
        <v>822.5280000000001</v>
      </c>
      <c r="W42" s="934">
        <v>6815.232000000001</v>
      </c>
      <c r="X42" s="259">
        <v>279465.88800000004</v>
      </c>
      <c r="Y42" s="133">
        <v>2581.3154999999997</v>
      </c>
      <c r="Z42" s="260">
        <f t="shared" si="9"/>
        <v>108.2649091</v>
      </c>
      <c r="AA42" s="260">
        <f t="shared" si="10"/>
        <v>27.47372296</v>
      </c>
      <c r="AB42" s="260">
        <f t="shared" si="11"/>
        <v>6.030817234</v>
      </c>
      <c r="AC42" s="263">
        <v>69188.6272</v>
      </c>
      <c r="AD42" s="273">
        <v>17297.1568</v>
      </c>
      <c r="AE42" s="263">
        <f t="shared" si="12"/>
        <v>86485.784</v>
      </c>
      <c r="AF42" s="264">
        <f>VLOOKUP(B42,'Appendix A -  Costs'!A35:G174,6,0)</f>
        <v>0.004914741546</v>
      </c>
      <c r="AG42" s="265">
        <f t="shared" si="13"/>
        <v>86485.78891</v>
      </c>
      <c r="AH42" s="260">
        <f t="shared" si="14"/>
        <v>33.50454019</v>
      </c>
      <c r="AI42" s="266">
        <f t="shared" si="15"/>
        <v>40935.87545</v>
      </c>
      <c r="AJ42" s="267">
        <f t="shared" si="23"/>
        <v>10029.28949</v>
      </c>
      <c r="AK42" s="274">
        <v>39.0</v>
      </c>
      <c r="AL42" s="274">
        <v>64.0</v>
      </c>
      <c r="AM42" s="274">
        <v>60.0</v>
      </c>
      <c r="AN42" s="274">
        <v>89.0</v>
      </c>
    </row>
    <row r="43" ht="14.25" customHeight="1">
      <c r="A43" s="798">
        <v>17.0</v>
      </c>
      <c r="B43" s="269">
        <v>1811035.0</v>
      </c>
      <c r="C43" s="269" t="s">
        <v>133</v>
      </c>
      <c r="D43" s="270" t="s">
        <v>103</v>
      </c>
      <c r="E43" s="270" t="s">
        <v>110</v>
      </c>
      <c r="F43" s="270" t="s">
        <v>117</v>
      </c>
      <c r="G43" s="269" t="s">
        <v>127</v>
      </c>
      <c r="H43" s="271" t="s">
        <v>546</v>
      </c>
      <c r="I43" s="271" t="s">
        <v>105</v>
      </c>
      <c r="J43" s="272" t="s">
        <v>545</v>
      </c>
      <c r="K43" s="271" t="s">
        <v>146</v>
      </c>
      <c r="L43" s="257">
        <v>0.14</v>
      </c>
      <c r="M43" s="271">
        <v>1446.131995308619</v>
      </c>
      <c r="N43" s="930">
        <f t="shared" si="3"/>
        <v>76.63041861</v>
      </c>
      <c r="O43" s="930">
        <f t="shared" si="4"/>
        <v>641.162</v>
      </c>
      <c r="P43" s="930">
        <f t="shared" si="5"/>
        <v>397.2114186</v>
      </c>
      <c r="Q43" s="931">
        <v>0.245</v>
      </c>
      <c r="R43" s="932">
        <f t="shared" si="17"/>
        <v>10130.97298</v>
      </c>
      <c r="S43" s="932">
        <f t="shared" si="6"/>
        <v>2574.196818</v>
      </c>
      <c r="T43" s="932">
        <f t="shared" si="7"/>
        <v>3112.7666</v>
      </c>
      <c r="U43" s="932">
        <f t="shared" si="8"/>
        <v>158.8845674</v>
      </c>
      <c r="V43" s="935">
        <v>822.5280000000001</v>
      </c>
      <c r="W43" s="934">
        <v>6815.232000000001</v>
      </c>
      <c r="X43" s="259">
        <v>158129.74099999998</v>
      </c>
      <c r="Y43" s="133">
        <v>3334.0423999999994</v>
      </c>
      <c r="Z43" s="260">
        <f t="shared" si="9"/>
        <v>47.42883324</v>
      </c>
      <c r="AA43" s="260">
        <f t="shared" si="10"/>
        <v>25.50524105</v>
      </c>
      <c r="AB43" s="260">
        <f t="shared" si="11"/>
        <v>4.152015985</v>
      </c>
      <c r="AC43" s="263">
        <v>78126.25920000001</v>
      </c>
      <c r="AD43" s="273">
        <v>20752.287600000003</v>
      </c>
      <c r="AE43" s="263">
        <f t="shared" si="12"/>
        <v>98878.5468</v>
      </c>
      <c r="AF43" s="264">
        <f>VLOOKUP(B43,'Appendix A -  Costs'!A36:G175,6,0)</f>
        <v>0.005618987069</v>
      </c>
      <c r="AG43" s="265">
        <f t="shared" si="13"/>
        <v>98878.55242</v>
      </c>
      <c r="AH43" s="260">
        <f t="shared" si="14"/>
        <v>29.65725703</v>
      </c>
      <c r="AI43" s="266">
        <f t="shared" si="15"/>
        <v>42888.30829</v>
      </c>
      <c r="AJ43" s="267">
        <f t="shared" si="23"/>
        <v>10507.63553</v>
      </c>
      <c r="AK43" s="274">
        <v>40.0</v>
      </c>
      <c r="AL43" s="274">
        <v>64.0</v>
      </c>
      <c r="AM43" s="274">
        <v>60.0</v>
      </c>
      <c r="AN43" s="274">
        <v>89.0</v>
      </c>
    </row>
    <row r="44" ht="14.25" customHeight="1">
      <c r="A44" s="798">
        <v>17.0</v>
      </c>
      <c r="B44" s="269">
        <v>1811036.0</v>
      </c>
      <c r="C44" s="269" t="s">
        <v>133</v>
      </c>
      <c r="D44" s="270" t="s">
        <v>103</v>
      </c>
      <c r="E44" s="270" t="s">
        <v>110</v>
      </c>
      <c r="F44" s="270" t="s">
        <v>117</v>
      </c>
      <c r="G44" s="269" t="s">
        <v>127</v>
      </c>
      <c r="H44" s="271" t="s">
        <v>546</v>
      </c>
      <c r="I44" s="271" t="s">
        <v>105</v>
      </c>
      <c r="J44" s="272" t="s">
        <v>545</v>
      </c>
      <c r="K44" s="271" t="s">
        <v>108</v>
      </c>
      <c r="L44" s="257">
        <v>0.1</v>
      </c>
      <c r="M44" s="271">
        <v>2226.489117292563</v>
      </c>
      <c r="N44" s="930">
        <f t="shared" si="3"/>
        <v>1.51158129</v>
      </c>
      <c r="O44" s="930">
        <f t="shared" si="4"/>
        <v>12.64730769</v>
      </c>
      <c r="P44" s="930">
        <f t="shared" si="5"/>
        <v>7.835235136</v>
      </c>
      <c r="Q44" s="931">
        <v>0.245</v>
      </c>
      <c r="R44" s="932">
        <f t="shared" si="17"/>
        <v>231.6265767</v>
      </c>
      <c r="S44" s="932">
        <f t="shared" si="6"/>
        <v>2036.46325</v>
      </c>
      <c r="T44" s="932">
        <f t="shared" si="7"/>
        <v>555.6820076</v>
      </c>
      <c r="U44" s="932">
        <f t="shared" si="8"/>
        <v>3.134094054</v>
      </c>
      <c r="V44" s="935">
        <v>822.5280000000001</v>
      </c>
      <c r="W44" s="934">
        <v>6815.232000000001</v>
      </c>
      <c r="X44" s="259">
        <v>2862.7439999999997</v>
      </c>
      <c r="Y44" s="133">
        <v>65.76599999999999</v>
      </c>
      <c r="Z44" s="260">
        <f t="shared" si="9"/>
        <v>43.52924003</v>
      </c>
      <c r="AA44" s="260">
        <f t="shared" si="10"/>
        <v>29.56217301</v>
      </c>
      <c r="AB44" s="260">
        <f t="shared" si="11"/>
        <v>3.284685891</v>
      </c>
      <c r="AC44" s="263">
        <v>1721.2800000000004</v>
      </c>
      <c r="AD44" s="273">
        <v>438.9264000000001</v>
      </c>
      <c r="AE44" s="263">
        <f t="shared" si="12"/>
        <v>2160.2064</v>
      </c>
      <c r="AF44" s="264">
        <f>VLOOKUP(B44,'Appendix A -  Costs'!A37:G176,6,0)</f>
        <v>0.0001227583962</v>
      </c>
      <c r="AG44" s="265">
        <f t="shared" si="13"/>
        <v>2160.206523</v>
      </c>
      <c r="AH44" s="260">
        <f t="shared" si="14"/>
        <v>32.84685891</v>
      </c>
      <c r="AI44" s="266">
        <f t="shared" si="15"/>
        <v>73133.17389</v>
      </c>
      <c r="AJ44" s="267">
        <f t="shared" si="23"/>
        <v>17917.6276</v>
      </c>
      <c r="AK44" s="274">
        <v>41.0</v>
      </c>
      <c r="AL44" s="274">
        <v>64.0</v>
      </c>
      <c r="AM44" s="274">
        <v>60.0</v>
      </c>
      <c r="AN44" s="274">
        <v>89.0</v>
      </c>
    </row>
    <row r="45" ht="14.25" customHeight="1">
      <c r="A45" s="798">
        <v>18.0</v>
      </c>
      <c r="B45" s="269">
        <v>1811033.0</v>
      </c>
      <c r="C45" s="269" t="s">
        <v>133</v>
      </c>
      <c r="D45" s="270" t="s">
        <v>103</v>
      </c>
      <c r="E45" s="270" t="s">
        <v>110</v>
      </c>
      <c r="F45" s="270" t="s">
        <v>117</v>
      </c>
      <c r="G45" s="269" t="s">
        <v>522</v>
      </c>
      <c r="H45" s="271" t="s">
        <v>544</v>
      </c>
      <c r="I45" s="271" t="s">
        <v>105</v>
      </c>
      <c r="J45" s="272" t="s">
        <v>545</v>
      </c>
      <c r="K45" s="271" t="s">
        <v>112</v>
      </c>
      <c r="L45" s="257">
        <v>0.18</v>
      </c>
      <c r="M45" s="271">
        <v>2082.740211723956</v>
      </c>
      <c r="N45" s="930">
        <f t="shared" si="3"/>
        <v>691.2601487</v>
      </c>
      <c r="O45" s="930">
        <f t="shared" si="4"/>
        <v>5783.731154</v>
      </c>
      <c r="P45" s="930">
        <f t="shared" si="5"/>
        <v>3583.125726</v>
      </c>
      <c r="Q45" s="931">
        <v>0.245</v>
      </c>
      <c r="R45" s="932">
        <f t="shared" si="17"/>
        <v>89149.22998</v>
      </c>
      <c r="S45" s="932">
        <f t="shared" si="6"/>
        <v>3386.077814</v>
      </c>
      <c r="T45" s="932">
        <f t="shared" si="7"/>
        <v>22671.15041</v>
      </c>
      <c r="U45" s="932">
        <f t="shared" si="8"/>
        <v>1433.25029</v>
      </c>
      <c r="V45" s="935">
        <v>12337.920000000002</v>
      </c>
      <c r="W45" s="934">
        <v>102228.48000000001</v>
      </c>
      <c r="X45" s="259">
        <v>1279699.296</v>
      </c>
      <c r="Y45" s="133">
        <v>30075.402</v>
      </c>
      <c r="Z45" s="260">
        <f t="shared" si="9"/>
        <v>42.54969879</v>
      </c>
      <c r="AA45" s="260">
        <f t="shared" si="10"/>
        <v>24.88029637</v>
      </c>
      <c r="AB45" s="260">
        <f t="shared" si="11"/>
        <v>5.461528471</v>
      </c>
      <c r="AC45" s="263">
        <v>727125.52</v>
      </c>
      <c r="AD45" s="273">
        <v>185417.0076</v>
      </c>
      <c r="AE45" s="263">
        <f t="shared" si="12"/>
        <v>912542.5276</v>
      </c>
      <c r="AF45" s="264">
        <f>VLOOKUP(B45,'Appendix A -  Costs'!A34:G173,6,0)</f>
        <v>0.05185720086</v>
      </c>
      <c r="AG45" s="265">
        <f t="shared" si="13"/>
        <v>912542.5795</v>
      </c>
      <c r="AH45" s="260">
        <f t="shared" si="14"/>
        <v>30.34182484</v>
      </c>
      <c r="AI45" s="266">
        <f t="shared" si="15"/>
        <v>63194.13869</v>
      </c>
      <c r="AJ45" s="267">
        <f t="shared" si="23"/>
        <v>15482.56398</v>
      </c>
      <c r="AK45" s="274">
        <v>37.0</v>
      </c>
      <c r="AL45" s="274">
        <v>64.0</v>
      </c>
      <c r="AM45" s="274">
        <v>60.0</v>
      </c>
      <c r="AN45" s="274">
        <v>89.0</v>
      </c>
    </row>
    <row r="46" ht="14.25" customHeight="1">
      <c r="A46" s="798">
        <v>19.0</v>
      </c>
      <c r="B46" s="275">
        <v>1811021.0</v>
      </c>
      <c r="C46" s="275" t="s">
        <v>133</v>
      </c>
      <c r="D46" s="270" t="s">
        <v>103</v>
      </c>
      <c r="E46" s="276" t="s">
        <v>188</v>
      </c>
      <c r="F46" s="276" t="s">
        <v>117</v>
      </c>
      <c r="G46" s="275" t="s">
        <v>127</v>
      </c>
      <c r="H46" s="277" t="s">
        <v>546</v>
      </c>
      <c r="I46" s="277" t="s">
        <v>105</v>
      </c>
      <c r="J46" s="278" t="s">
        <v>545</v>
      </c>
      <c r="K46" s="277" t="s">
        <v>137</v>
      </c>
      <c r="L46" s="257">
        <v>0.08</v>
      </c>
      <c r="M46" s="277">
        <v>35.26860192897196</v>
      </c>
      <c r="N46" s="930">
        <f t="shared" si="3"/>
        <v>58.89764814</v>
      </c>
      <c r="O46" s="930">
        <f t="shared" si="4"/>
        <v>492.793</v>
      </c>
      <c r="P46" s="930">
        <f t="shared" si="5"/>
        <v>305.2941481</v>
      </c>
      <c r="Q46" s="931">
        <v>0.275</v>
      </c>
      <c r="R46" s="932">
        <f t="shared" si="17"/>
        <v>25648.88114</v>
      </c>
      <c r="S46" s="932">
        <f t="shared" si="6"/>
        <v>4638.479809</v>
      </c>
      <c r="T46" s="932">
        <f t="shared" si="7"/>
        <v>8329.024261</v>
      </c>
      <c r="U46" s="932">
        <f t="shared" si="8"/>
        <v>183.1764889</v>
      </c>
      <c r="V46" s="935">
        <v>528.768</v>
      </c>
      <c r="W46" s="936">
        <v>4406.400000000001</v>
      </c>
      <c r="X46" s="279">
        <v>346958.41599999997</v>
      </c>
      <c r="Y46" s="136">
        <v>2562.5235999999995</v>
      </c>
      <c r="Z46" s="280">
        <f t="shared" si="9"/>
        <v>135.3971593</v>
      </c>
      <c r="AA46" s="260">
        <f t="shared" si="10"/>
        <v>84.01366779</v>
      </c>
      <c r="AB46" s="260">
        <f t="shared" si="11"/>
        <v>7.30553633</v>
      </c>
      <c r="AC46" s="281">
        <v>187585.04160000003</v>
      </c>
      <c r="AD46" s="282">
        <v>46422.56080000001</v>
      </c>
      <c r="AE46" s="281">
        <f t="shared" si="12"/>
        <v>234007.6024</v>
      </c>
      <c r="AF46" s="264">
        <f>VLOOKUP(B46,'Appendix A -  Costs'!A22:G161,6,0)</f>
        <v>0.01329798763</v>
      </c>
      <c r="AG46" s="283">
        <f t="shared" si="13"/>
        <v>234007.6157</v>
      </c>
      <c r="AH46" s="280">
        <f t="shared" si="14"/>
        <v>91.31920412</v>
      </c>
      <c r="AI46" s="266">
        <f t="shared" si="15"/>
        <v>3220.700659</v>
      </c>
      <c r="AJ46" s="267">
        <f t="shared" ref="AJ46:AJ47" si="24">AI46*0.275</f>
        <v>885.6926811</v>
      </c>
      <c r="AK46" s="285">
        <v>37.0</v>
      </c>
      <c r="AL46" s="285">
        <v>64.0</v>
      </c>
      <c r="AM46" s="285">
        <v>60.0</v>
      </c>
      <c r="AN46" s="285">
        <v>89.0</v>
      </c>
    </row>
    <row r="47" ht="14.25" customHeight="1">
      <c r="A47" s="798">
        <v>20.0</v>
      </c>
      <c r="B47" s="269">
        <v>1811053.0</v>
      </c>
      <c r="C47" s="269" t="s">
        <v>163</v>
      </c>
      <c r="D47" s="270" t="s">
        <v>103</v>
      </c>
      <c r="E47" s="270" t="s">
        <v>188</v>
      </c>
      <c r="F47" s="270" t="s">
        <v>117</v>
      </c>
      <c r="G47" s="269" t="s">
        <v>141</v>
      </c>
      <c r="H47" s="271" t="s">
        <v>546</v>
      </c>
      <c r="I47" s="271" t="s">
        <v>139</v>
      </c>
      <c r="J47" s="272" t="s">
        <v>545</v>
      </c>
      <c r="K47" s="271" t="s">
        <v>108</v>
      </c>
      <c r="L47" s="257">
        <v>0.1</v>
      </c>
      <c r="M47" s="271">
        <v>653.43404250078</v>
      </c>
      <c r="N47" s="930">
        <f t="shared" si="3"/>
        <v>78.65443115</v>
      </c>
      <c r="O47" s="930">
        <f t="shared" si="4"/>
        <v>658.0967885</v>
      </c>
      <c r="P47" s="930">
        <f t="shared" si="5"/>
        <v>407.7028254</v>
      </c>
      <c r="Q47" s="931">
        <v>0.275</v>
      </c>
      <c r="R47" s="932">
        <f t="shared" si="17"/>
        <v>8950.377239</v>
      </c>
      <c r="S47" s="932">
        <f t="shared" si="6"/>
        <v>1548.740571</v>
      </c>
      <c r="T47" s="932">
        <f t="shared" si="7"/>
        <v>2887.257398</v>
      </c>
      <c r="U47" s="932">
        <f t="shared" si="8"/>
        <v>244.6216952</v>
      </c>
      <c r="V47" s="935">
        <v>705.0240000000001</v>
      </c>
      <c r="W47" s="934">
        <v>5816.448000000001</v>
      </c>
      <c r="X47" s="259">
        <v>233078.466</v>
      </c>
      <c r="Y47" s="133">
        <v>3422.1032999999998</v>
      </c>
      <c r="Z47" s="260">
        <f t="shared" si="9"/>
        <v>68.10971077</v>
      </c>
      <c r="AA47" s="260">
        <f t="shared" si="10"/>
        <v>21.95318914</v>
      </c>
      <c r="AB47" s="260">
        <f t="shared" si="11"/>
        <v>2.439243238</v>
      </c>
      <c r="AC47" s="263">
        <v>66243.43440000001</v>
      </c>
      <c r="AD47" s="273">
        <v>17229.984200000003</v>
      </c>
      <c r="AE47" s="263">
        <f t="shared" si="12"/>
        <v>83473.4186</v>
      </c>
      <c r="AF47" s="264">
        <f>VLOOKUP(B47,'Appendix A -  Costs'!A54:G193,6,0)</f>
        <v>0.004743557373</v>
      </c>
      <c r="AG47" s="265">
        <f t="shared" si="13"/>
        <v>83473.42334</v>
      </c>
      <c r="AH47" s="260">
        <f t="shared" si="14"/>
        <v>24.39243238</v>
      </c>
      <c r="AI47" s="266">
        <f t="shared" si="15"/>
        <v>15938.8457</v>
      </c>
      <c r="AJ47" s="267">
        <f t="shared" si="24"/>
        <v>4383.182567</v>
      </c>
      <c r="AK47" s="274">
        <v>52.0</v>
      </c>
      <c r="AL47" s="274">
        <v>66.0</v>
      </c>
      <c r="AM47" s="274">
        <v>58.0</v>
      </c>
      <c r="AN47" s="274">
        <v>95.0</v>
      </c>
    </row>
    <row r="48" ht="14.25" customHeight="1">
      <c r="A48" s="798">
        <v>21.0</v>
      </c>
      <c r="B48" s="269">
        <v>1811055.0</v>
      </c>
      <c r="C48" s="269" t="s">
        <v>163</v>
      </c>
      <c r="D48" s="270" t="s">
        <v>103</v>
      </c>
      <c r="E48" s="937" t="s">
        <v>188</v>
      </c>
      <c r="F48" s="270" t="s">
        <v>117</v>
      </c>
      <c r="G48" s="269" t="s">
        <v>127</v>
      </c>
      <c r="H48" s="271"/>
      <c r="I48" s="271" t="s">
        <v>139</v>
      </c>
      <c r="J48" s="272"/>
      <c r="K48" s="271" t="s">
        <v>106</v>
      </c>
      <c r="L48" s="257">
        <v>0.15</v>
      </c>
      <c r="M48" s="271">
        <v>82.32980372013851</v>
      </c>
      <c r="N48" s="930">
        <f t="shared" si="3"/>
        <v>29.27065487</v>
      </c>
      <c r="O48" s="930">
        <f t="shared" si="4"/>
        <v>244.9057692</v>
      </c>
      <c r="P48" s="930">
        <f t="shared" si="5"/>
        <v>151.7235395</v>
      </c>
      <c r="Q48" s="931">
        <v>0.275</v>
      </c>
      <c r="R48" s="932">
        <f t="shared" si="17"/>
        <v>2146.835091</v>
      </c>
      <c r="S48" s="932">
        <f t="shared" si="6"/>
        <v>1585.410093</v>
      </c>
      <c r="T48" s="932">
        <f t="shared" si="7"/>
        <v>1026.367426</v>
      </c>
      <c r="U48" s="932">
        <f t="shared" si="8"/>
        <v>91.03412369</v>
      </c>
      <c r="V48" s="935">
        <v>352.51200000000006</v>
      </c>
      <c r="W48" s="934">
        <v>2291.3280000000004</v>
      </c>
      <c r="X48" s="269">
        <v>113112.36833333333</v>
      </c>
      <c r="Y48" s="271">
        <v>1273.5099999999998</v>
      </c>
      <c r="Z48" s="274">
        <v>29.606459923972157</v>
      </c>
      <c r="AA48" s="260">
        <f t="shared" si="10"/>
        <v>14.14965073</v>
      </c>
      <c r="AB48" s="260">
        <f t="shared" si="11"/>
        <v>2.496997187</v>
      </c>
      <c r="AC48" s="269">
        <v>39217.84533333334</v>
      </c>
      <c r="AD48" s="270">
        <v>9615.914</v>
      </c>
      <c r="AE48" s="269">
        <v>48833.75933333334</v>
      </c>
      <c r="AF48" s="271">
        <v>14765.258420786979</v>
      </c>
      <c r="AG48" s="274">
        <v>63599.017754120316</v>
      </c>
      <c r="AH48" s="274">
        <v>16.64664791380262</v>
      </c>
      <c r="AI48" s="274">
        <v>4111.545766024869</v>
      </c>
      <c r="AJ48" s="274">
        <v>1062.1493228897577</v>
      </c>
      <c r="AK48" s="274">
        <v>18.333333333333332</v>
      </c>
      <c r="AL48" s="274">
        <v>22.0</v>
      </c>
      <c r="AM48" s="274">
        <v>19.333333333333332</v>
      </c>
      <c r="AN48" s="274">
        <v>31.666666666666668</v>
      </c>
    </row>
    <row r="49" ht="14.25" customHeight="1">
      <c r="A49" s="798">
        <v>22.0</v>
      </c>
      <c r="B49" s="269">
        <v>1811044.0</v>
      </c>
      <c r="C49" s="269" t="s">
        <v>163</v>
      </c>
      <c r="D49" s="270" t="s">
        <v>103</v>
      </c>
      <c r="E49" s="270" t="s">
        <v>188</v>
      </c>
      <c r="F49" s="270" t="s">
        <v>117</v>
      </c>
      <c r="G49" s="269" t="s">
        <v>522</v>
      </c>
      <c r="H49" s="271" t="s">
        <v>544</v>
      </c>
      <c r="I49" s="271" t="s">
        <v>139</v>
      </c>
      <c r="J49" s="272" t="s">
        <v>545</v>
      </c>
      <c r="K49" s="271" t="s">
        <v>112</v>
      </c>
      <c r="L49" s="257">
        <v>0.18</v>
      </c>
      <c r="M49" s="271">
        <v>280.291865742115</v>
      </c>
      <c r="N49" s="930">
        <f t="shared" si="3"/>
        <v>152.8863183</v>
      </c>
      <c r="O49" s="930">
        <f t="shared" si="4"/>
        <v>1279.190423</v>
      </c>
      <c r="P49" s="930">
        <f t="shared" si="5"/>
        <v>792.4815298</v>
      </c>
      <c r="Q49" s="931">
        <v>0.275</v>
      </c>
      <c r="R49" s="932">
        <f t="shared" si="17"/>
        <v>34940.59701</v>
      </c>
      <c r="S49" s="932">
        <f t="shared" si="6"/>
        <v>6145.021272</v>
      </c>
      <c r="T49" s="932">
        <f t="shared" si="7"/>
        <v>11298.54503</v>
      </c>
      <c r="U49" s="932">
        <f t="shared" si="8"/>
        <v>475.4889179</v>
      </c>
      <c r="V49" s="935">
        <v>528.7680000000001</v>
      </c>
      <c r="W49" s="934">
        <v>4171.392000000001</v>
      </c>
      <c r="X49" s="259">
        <v>604891.248</v>
      </c>
      <c r="Y49" s="133">
        <v>6651.7901999999995</v>
      </c>
      <c r="Z49" s="260">
        <f t="shared" ref="Z49:Z51" si="25">X49/Y49</f>
        <v>90.93660952</v>
      </c>
      <c r="AA49" s="260">
        <f t="shared" si="10"/>
        <v>44.09010897</v>
      </c>
      <c r="AB49" s="260">
        <f t="shared" si="11"/>
        <v>9.678316604</v>
      </c>
      <c r="AC49" s="263">
        <v>280225.52800000005</v>
      </c>
      <c r="AD49" s="273">
        <v>77430.73800000001</v>
      </c>
      <c r="AE49" s="263">
        <f t="shared" ref="AE49:AE51" si="26">SUM(AC49:AD49)</f>
        <v>357656.266</v>
      </c>
      <c r="AF49" s="264">
        <f>VLOOKUP(B49,'Appendix A -  Costs'!A45:G184,6,0)</f>
        <v>0.0203245901</v>
      </c>
      <c r="AG49" s="265">
        <f t="shared" ref="AG49:AG51" si="27">SUM(AE49:AF49)</f>
        <v>357656.2863</v>
      </c>
      <c r="AH49" s="260">
        <f t="shared" ref="AH49:AH51" si="28">AG49/Y49</f>
        <v>53.76842558</v>
      </c>
      <c r="AI49" s="266">
        <f t="shared" ref="AI49:AI51" si="29">M49*AH49</f>
        <v>15070.85232</v>
      </c>
      <c r="AJ49" s="267">
        <f t="shared" ref="AJ49:AJ51" si="30">AI49*0.275</f>
        <v>4144.484389</v>
      </c>
      <c r="AK49" s="274">
        <v>43.0</v>
      </c>
      <c r="AL49" s="274">
        <v>66.0</v>
      </c>
      <c r="AM49" s="274">
        <v>58.0</v>
      </c>
      <c r="AN49" s="274">
        <v>95.0</v>
      </c>
    </row>
    <row r="50" ht="14.25" customHeight="1">
      <c r="A50" s="798">
        <v>22.0</v>
      </c>
      <c r="B50" s="269">
        <v>1811045.0</v>
      </c>
      <c r="C50" s="269" t="s">
        <v>163</v>
      </c>
      <c r="D50" s="270" t="s">
        <v>103</v>
      </c>
      <c r="E50" s="270" t="s">
        <v>188</v>
      </c>
      <c r="F50" s="270" t="s">
        <v>117</v>
      </c>
      <c r="G50" s="269" t="s">
        <v>522</v>
      </c>
      <c r="H50" s="271" t="s">
        <v>544</v>
      </c>
      <c r="I50" s="271" t="s">
        <v>139</v>
      </c>
      <c r="J50" s="272" t="s">
        <v>545</v>
      </c>
      <c r="K50" s="271" t="s">
        <v>112</v>
      </c>
      <c r="L50" s="257">
        <v>0.18</v>
      </c>
      <c r="M50" s="271">
        <v>1561.5335274773702</v>
      </c>
      <c r="N50" s="930">
        <f t="shared" si="3"/>
        <v>2.241919191</v>
      </c>
      <c r="O50" s="930">
        <f t="shared" si="4"/>
        <v>18.758</v>
      </c>
      <c r="P50" s="930">
        <f t="shared" si="5"/>
        <v>11.62091919</v>
      </c>
      <c r="Q50" s="931">
        <v>0.275</v>
      </c>
      <c r="R50" s="932">
        <f t="shared" si="17"/>
        <v>338.8874706</v>
      </c>
      <c r="S50" s="932">
        <f t="shared" si="6"/>
        <v>4064.40755</v>
      </c>
      <c r="T50" s="932">
        <f t="shared" si="7"/>
        <v>1210.906131</v>
      </c>
      <c r="U50" s="932">
        <f t="shared" si="8"/>
        <v>6.972551515</v>
      </c>
      <c r="V50" s="935">
        <v>528.7680000000001</v>
      </c>
      <c r="W50" s="934">
        <v>4171.392000000001</v>
      </c>
      <c r="X50" s="259">
        <v>5871.6</v>
      </c>
      <c r="Y50" s="133">
        <v>97.54159999999999</v>
      </c>
      <c r="Z50" s="260">
        <f t="shared" si="25"/>
        <v>60.1958549</v>
      </c>
      <c r="AA50" s="260">
        <f t="shared" si="10"/>
        <v>29.16184727</v>
      </c>
      <c r="AB50" s="260">
        <f t="shared" si="11"/>
        <v>6.401381108</v>
      </c>
      <c r="AC50" s="263">
        <v>2818.904000000001</v>
      </c>
      <c r="AD50" s="273">
        <v>649.9900000000001</v>
      </c>
      <c r="AE50" s="263">
        <f t="shared" si="26"/>
        <v>3468.894</v>
      </c>
      <c r="AF50" s="264">
        <f>VLOOKUP(B50,'Appendix A -  Costs'!A46:G185,6,0)</f>
        <v>0.0001971273968</v>
      </c>
      <c r="AG50" s="265">
        <f t="shared" si="27"/>
        <v>3468.894197</v>
      </c>
      <c r="AH50" s="260">
        <f t="shared" si="28"/>
        <v>35.56322838</v>
      </c>
      <c r="AI50" s="266">
        <f t="shared" si="29"/>
        <v>55533.17346</v>
      </c>
      <c r="AJ50" s="267">
        <f t="shared" si="30"/>
        <v>15271.6227</v>
      </c>
      <c r="AK50" s="274">
        <v>46.0</v>
      </c>
      <c r="AL50" s="274">
        <v>66.0</v>
      </c>
      <c r="AM50" s="274">
        <v>58.0</v>
      </c>
      <c r="AN50" s="274">
        <v>95.0</v>
      </c>
    </row>
    <row r="51" ht="14.25" customHeight="1">
      <c r="A51" s="798">
        <v>22.0</v>
      </c>
      <c r="B51" s="269">
        <v>1811046.0</v>
      </c>
      <c r="C51" s="269" t="s">
        <v>163</v>
      </c>
      <c r="D51" s="270" t="s">
        <v>103</v>
      </c>
      <c r="E51" s="270" t="s">
        <v>188</v>
      </c>
      <c r="F51" s="270" t="s">
        <v>117</v>
      </c>
      <c r="G51" s="269" t="s">
        <v>522</v>
      </c>
      <c r="H51" s="271" t="s">
        <v>544</v>
      </c>
      <c r="I51" s="271" t="s">
        <v>139</v>
      </c>
      <c r="J51" s="272" t="s">
        <v>545</v>
      </c>
      <c r="K51" s="271" t="s">
        <v>146</v>
      </c>
      <c r="L51" s="257">
        <v>0.14</v>
      </c>
      <c r="M51" s="271">
        <v>2437.7638937896936</v>
      </c>
      <c r="N51" s="930">
        <f t="shared" si="3"/>
        <v>13.32373199</v>
      </c>
      <c r="O51" s="930">
        <f t="shared" si="4"/>
        <v>111.4788462</v>
      </c>
      <c r="P51" s="930">
        <f t="shared" si="5"/>
        <v>69.06315506</v>
      </c>
      <c r="Q51" s="931">
        <v>0.275</v>
      </c>
      <c r="R51" s="932">
        <f t="shared" si="17"/>
        <v>2687.844542</v>
      </c>
      <c r="S51" s="932">
        <f t="shared" si="6"/>
        <v>4022.637354</v>
      </c>
      <c r="T51" s="932">
        <f t="shared" si="7"/>
        <v>1845.382521</v>
      </c>
      <c r="U51" s="932">
        <f t="shared" si="8"/>
        <v>41.43789304</v>
      </c>
      <c r="V51" s="935">
        <v>528.7680000000001</v>
      </c>
      <c r="W51" s="934">
        <v>4171.392000000001</v>
      </c>
      <c r="X51" s="259">
        <v>42097.127</v>
      </c>
      <c r="Y51" s="133">
        <v>579.6899999999999</v>
      </c>
      <c r="Z51" s="260">
        <f t="shared" si="25"/>
        <v>72.62006762</v>
      </c>
      <c r="AA51" s="260">
        <f t="shared" si="10"/>
        <v>38.91864685</v>
      </c>
      <c r="AB51" s="260">
        <f t="shared" si="11"/>
        <v>6.335593674</v>
      </c>
      <c r="AC51" s="263">
        <v>21231.724800000004</v>
      </c>
      <c r="AD51" s="273">
        <v>5001.7044000000005</v>
      </c>
      <c r="AE51" s="263">
        <f t="shared" si="26"/>
        <v>26233.4292</v>
      </c>
      <c r="AF51" s="264">
        <f>VLOOKUP(B51,'Appendix A -  Costs'!A47:G186,6,0)</f>
        <v>0.001490771297</v>
      </c>
      <c r="AG51" s="265">
        <f t="shared" si="27"/>
        <v>26233.43069</v>
      </c>
      <c r="AH51" s="260">
        <f t="shared" si="28"/>
        <v>45.25424053</v>
      </c>
      <c r="AI51" s="266">
        <f t="shared" si="29"/>
        <v>110319.1536</v>
      </c>
      <c r="AJ51" s="267">
        <f t="shared" si="30"/>
        <v>30337.76724</v>
      </c>
      <c r="AK51" s="274">
        <v>47.0</v>
      </c>
      <c r="AL51" s="274">
        <v>66.0</v>
      </c>
      <c r="AM51" s="274">
        <v>58.0</v>
      </c>
      <c r="AN51" s="274">
        <v>95.0</v>
      </c>
    </row>
    <row r="52" ht="14.25" customHeight="1">
      <c r="A52" s="798">
        <v>23.0</v>
      </c>
      <c r="B52" s="269">
        <v>1811056.0</v>
      </c>
      <c r="C52" s="269" t="s">
        <v>163</v>
      </c>
      <c r="D52" s="270" t="s">
        <v>103</v>
      </c>
      <c r="E52" s="937" t="s">
        <v>188</v>
      </c>
      <c r="F52" s="270" t="s">
        <v>117</v>
      </c>
      <c r="G52" s="269" t="s">
        <v>522</v>
      </c>
      <c r="H52" s="271"/>
      <c r="I52" s="286" t="s">
        <v>105</v>
      </c>
      <c r="J52" s="272"/>
      <c r="K52" s="271" t="s">
        <v>112</v>
      </c>
      <c r="L52" s="257">
        <v>0.18</v>
      </c>
      <c r="M52" s="271">
        <v>262.2317659809515</v>
      </c>
      <c r="N52" s="930">
        <f t="shared" si="3"/>
        <v>19.50528566</v>
      </c>
      <c r="O52" s="930">
        <f t="shared" si="4"/>
        <v>163.1995256</v>
      </c>
      <c r="P52" s="930">
        <f t="shared" si="5"/>
        <v>101.1050485</v>
      </c>
      <c r="Q52" s="931">
        <v>0.275</v>
      </c>
      <c r="R52" s="932">
        <f t="shared" si="17"/>
        <v>978.4499666</v>
      </c>
      <c r="S52" s="932">
        <f t="shared" si="6"/>
        <v>1348.801373</v>
      </c>
      <c r="T52" s="932">
        <f t="shared" si="7"/>
        <v>639.9941183</v>
      </c>
      <c r="U52" s="932">
        <f t="shared" si="8"/>
        <v>60.66302909</v>
      </c>
      <c r="V52" s="935">
        <v>176.25600000000003</v>
      </c>
      <c r="W52" s="934">
        <v>1586.3040000000003</v>
      </c>
      <c r="X52" s="269">
        <v>61314.263999999996</v>
      </c>
      <c r="Y52" s="271">
        <v>848.6375333333332</v>
      </c>
      <c r="Z52" s="274">
        <v>24.083412761302174</v>
      </c>
      <c r="AA52" s="260">
        <f t="shared" si="10"/>
        <v>9.677557958</v>
      </c>
      <c r="AB52" s="260">
        <f t="shared" si="11"/>
        <v>2.124341991</v>
      </c>
      <c r="AC52" s="269">
        <v>18747.977600000002</v>
      </c>
      <c r="AD52" s="270">
        <v>4322.956000000001</v>
      </c>
      <c r="AE52" s="269">
        <v>23070.933600000004</v>
      </c>
      <c r="AF52" s="271">
        <v>6975.672183818436</v>
      </c>
      <c r="AG52" s="274">
        <v>30046.60578381844</v>
      </c>
      <c r="AH52" s="274">
        <v>11.801899948890016</v>
      </c>
      <c r="AI52" s="274">
        <v>9284.499196583789</v>
      </c>
      <c r="AJ52" s="274">
        <v>2398.495625784145</v>
      </c>
      <c r="AK52" s="274">
        <v>18.333333333333332</v>
      </c>
      <c r="AL52" s="274">
        <v>22.0</v>
      </c>
      <c r="AM52" s="274">
        <v>19.333333333333332</v>
      </c>
      <c r="AN52" s="274">
        <v>31.666666666666668</v>
      </c>
    </row>
    <row r="53" ht="14.25" customHeight="1">
      <c r="A53" s="798">
        <v>24.0</v>
      </c>
      <c r="B53" s="269">
        <v>1811055.0</v>
      </c>
      <c r="C53" s="269" t="s">
        <v>163</v>
      </c>
      <c r="D53" s="270" t="s">
        <v>103</v>
      </c>
      <c r="E53" s="937" t="s">
        <v>190</v>
      </c>
      <c r="F53" s="270" t="s">
        <v>117</v>
      </c>
      <c r="G53" s="269" t="s">
        <v>127</v>
      </c>
      <c r="H53" s="271"/>
      <c r="I53" s="271" t="s">
        <v>139</v>
      </c>
      <c r="J53" s="272"/>
      <c r="K53" s="271" t="s">
        <v>106</v>
      </c>
      <c r="L53" s="257">
        <v>0.15</v>
      </c>
      <c r="M53" s="271">
        <v>82.32980372013851</v>
      </c>
      <c r="N53" s="930">
        <f t="shared" si="3"/>
        <v>29.27065487</v>
      </c>
      <c r="O53" s="930">
        <f t="shared" si="4"/>
        <v>244.9057692</v>
      </c>
      <c r="P53" s="930">
        <f t="shared" si="5"/>
        <v>151.7235395</v>
      </c>
      <c r="Q53" s="931">
        <v>0.255</v>
      </c>
      <c r="R53" s="932">
        <f t="shared" si="17"/>
        <v>2146.835091</v>
      </c>
      <c r="S53" s="932">
        <f t="shared" si="6"/>
        <v>1560.540915</v>
      </c>
      <c r="T53" s="932">
        <f t="shared" si="7"/>
        <v>945.3808815</v>
      </c>
      <c r="U53" s="932">
        <f t="shared" si="8"/>
        <v>75.86176974</v>
      </c>
      <c r="V53" s="935">
        <v>528.768</v>
      </c>
      <c r="W53" s="934">
        <v>3436.992</v>
      </c>
      <c r="X53" s="269">
        <v>113112.36833333333</v>
      </c>
      <c r="Y53" s="271">
        <v>1273.5099999999998</v>
      </c>
      <c r="Z53" s="274">
        <v>29.606459923972157</v>
      </c>
      <c r="AA53" s="260">
        <f t="shared" si="10"/>
        <v>14.14965073</v>
      </c>
      <c r="AB53" s="260">
        <f t="shared" si="11"/>
        <v>2.496997187</v>
      </c>
      <c r="AC53" s="269">
        <v>39217.84533333334</v>
      </c>
      <c r="AD53" s="270">
        <v>9615.914</v>
      </c>
      <c r="AE53" s="269">
        <v>48833.75933333334</v>
      </c>
      <c r="AF53" s="271">
        <v>14765.258420786979</v>
      </c>
      <c r="AG53" s="274">
        <v>63599.017754120316</v>
      </c>
      <c r="AH53" s="274">
        <v>16.64664791380262</v>
      </c>
      <c r="AI53" s="274">
        <v>4111.545766024869</v>
      </c>
      <c r="AJ53" s="274">
        <v>1062.1493228897577</v>
      </c>
      <c r="AK53" s="274">
        <v>18.333333333333332</v>
      </c>
      <c r="AL53" s="274">
        <v>22.0</v>
      </c>
      <c r="AM53" s="274">
        <v>19.333333333333332</v>
      </c>
      <c r="AN53" s="274">
        <v>31.666666666666668</v>
      </c>
    </row>
    <row r="54" ht="14.25" customHeight="1">
      <c r="A54" s="798">
        <v>25.0</v>
      </c>
      <c r="B54" s="269">
        <v>1811050.0</v>
      </c>
      <c r="C54" s="269" t="s">
        <v>163</v>
      </c>
      <c r="D54" s="270" t="s">
        <v>103</v>
      </c>
      <c r="E54" s="270" t="s">
        <v>190</v>
      </c>
      <c r="F54" s="270" t="s">
        <v>117</v>
      </c>
      <c r="G54" s="269" t="s">
        <v>522</v>
      </c>
      <c r="H54" s="271" t="s">
        <v>544</v>
      </c>
      <c r="I54" s="271" t="s">
        <v>105</v>
      </c>
      <c r="J54" s="272" t="s">
        <v>545</v>
      </c>
      <c r="K54" s="271" t="s">
        <v>146</v>
      </c>
      <c r="L54" s="257">
        <v>0.14</v>
      </c>
      <c r="M54" s="271">
        <v>2307.2189682756098</v>
      </c>
      <c r="N54" s="930">
        <f t="shared" si="3"/>
        <v>448.5459046</v>
      </c>
      <c r="O54" s="930">
        <f t="shared" si="4"/>
        <v>3752.956</v>
      </c>
      <c r="P54" s="930">
        <f t="shared" si="5"/>
        <v>2325.023905</v>
      </c>
      <c r="Q54" s="931">
        <v>0.255</v>
      </c>
      <c r="R54" s="932">
        <f t="shared" si="17"/>
        <v>50569.30517</v>
      </c>
      <c r="S54" s="932">
        <f t="shared" si="6"/>
        <v>2212.820851</v>
      </c>
      <c r="T54" s="932">
        <f t="shared" si="7"/>
        <v>13459.44214</v>
      </c>
      <c r="U54" s="932">
        <f t="shared" si="8"/>
        <v>1162.511952</v>
      </c>
      <c r="V54" s="935">
        <v>2181.168</v>
      </c>
      <c r="W54" s="934">
        <v>18308.592</v>
      </c>
      <c r="X54" s="259">
        <v>1230674.778</v>
      </c>
      <c r="Y54" s="133">
        <v>19515.371199999998</v>
      </c>
      <c r="Z54" s="260">
        <f t="shared" ref="Z54:Z56" si="31">X54/Y54</f>
        <v>63.06181755</v>
      </c>
      <c r="AA54" s="260">
        <f t="shared" si="10"/>
        <v>21.75001516</v>
      </c>
      <c r="AB54" s="260">
        <f t="shared" si="11"/>
        <v>3.540700142</v>
      </c>
      <c r="AC54" s="263">
        <v>394846.1352</v>
      </c>
      <c r="AD54" s="273">
        <v>98711.5338</v>
      </c>
      <c r="AE54" s="263">
        <f t="shared" ref="AE54:AE56" si="32">SUM(AC54:AD54)</f>
        <v>493557.669</v>
      </c>
      <c r="AF54" s="264">
        <f>VLOOKUP(B54,'Appendix A -  Costs'!A51:G190,6,0)</f>
        <v>0.02804748097</v>
      </c>
      <c r="AG54" s="265">
        <f t="shared" ref="AG54:AG56" si="33">SUM(AE54:AF54)</f>
        <v>493557.697</v>
      </c>
      <c r="AH54" s="260">
        <f t="shared" ref="AH54:AH56" si="34">AG54/Y54</f>
        <v>25.2907153</v>
      </c>
      <c r="AI54" s="266">
        <f t="shared" ref="AI54:AI56" si="35">M54*AH54</f>
        <v>58351.21807</v>
      </c>
      <c r="AJ54" s="267">
        <f t="shared" ref="AJ54:AJ56" si="36">AI54*0.255</f>
        <v>14879.56061</v>
      </c>
      <c r="AK54" s="274">
        <v>43.0</v>
      </c>
      <c r="AL54" s="274">
        <v>66.0</v>
      </c>
      <c r="AM54" s="274">
        <v>58.0</v>
      </c>
      <c r="AN54" s="274">
        <v>95.0</v>
      </c>
    </row>
    <row r="55" ht="14.25" customHeight="1">
      <c r="A55" s="798">
        <v>25.0</v>
      </c>
      <c r="B55" s="269">
        <v>1811051.0</v>
      </c>
      <c r="C55" s="269" t="s">
        <v>163</v>
      </c>
      <c r="D55" s="270" t="s">
        <v>103</v>
      </c>
      <c r="E55" s="270" t="s">
        <v>190</v>
      </c>
      <c r="F55" s="270" t="s">
        <v>117</v>
      </c>
      <c r="G55" s="269" t="s">
        <v>522</v>
      </c>
      <c r="H55" s="271" t="s">
        <v>544</v>
      </c>
      <c r="I55" s="271" t="s">
        <v>105</v>
      </c>
      <c r="J55" s="272" t="s">
        <v>545</v>
      </c>
      <c r="K55" s="271"/>
      <c r="L55" s="257"/>
      <c r="M55" s="271">
        <v>673.1212709334837</v>
      </c>
      <c r="N55" s="930">
        <f t="shared" si="3"/>
        <v>3.829858711</v>
      </c>
      <c r="O55" s="930">
        <f t="shared" si="4"/>
        <v>32.04419231</v>
      </c>
      <c r="P55" s="930">
        <f t="shared" si="5"/>
        <v>19.85195486</v>
      </c>
      <c r="Q55" s="931">
        <v>0.255</v>
      </c>
      <c r="R55" s="932">
        <f t="shared" si="17"/>
        <v>1125.357066</v>
      </c>
      <c r="S55" s="932">
        <f t="shared" si="6"/>
        <v>0</v>
      </c>
      <c r="T55" s="932">
        <f t="shared" si="7"/>
        <v>286.9660518</v>
      </c>
      <c r="U55" s="932">
        <f t="shared" si="8"/>
        <v>9.925977432</v>
      </c>
      <c r="V55" s="935">
        <v>2181.168</v>
      </c>
      <c r="W55" s="934">
        <v>18308.592</v>
      </c>
      <c r="X55" s="259">
        <v>14092.832999999999</v>
      </c>
      <c r="Y55" s="133">
        <v>166.6298</v>
      </c>
      <c r="Z55" s="260">
        <f t="shared" si="31"/>
        <v>84.57570615</v>
      </c>
      <c r="AA55" s="260">
        <f t="shared" si="10"/>
        <v>56.68746849</v>
      </c>
      <c r="AB55" s="260">
        <f t="shared" si="11"/>
        <v>0</v>
      </c>
      <c r="AC55" s="263">
        <v>7630.022400000002</v>
      </c>
      <c r="AD55" s="273">
        <v>1815.7986000000003</v>
      </c>
      <c r="AE55" s="263">
        <f t="shared" si="32"/>
        <v>9445.821</v>
      </c>
      <c r="AF55" s="264">
        <f>VLOOKUP(B55,'Appendix A -  Costs'!A52:G191,6,0)</f>
        <v>0.0005367791879</v>
      </c>
      <c r="AG55" s="265">
        <f t="shared" si="33"/>
        <v>9445.821537</v>
      </c>
      <c r="AH55" s="260">
        <f t="shared" si="34"/>
        <v>56.68746849</v>
      </c>
      <c r="AI55" s="266">
        <f t="shared" si="35"/>
        <v>38157.54084</v>
      </c>
      <c r="AJ55" s="267">
        <f t="shared" si="36"/>
        <v>9730.172913</v>
      </c>
      <c r="AK55" s="274">
        <v>46.0</v>
      </c>
      <c r="AL55" s="274">
        <v>66.0</v>
      </c>
      <c r="AM55" s="274">
        <v>58.0</v>
      </c>
      <c r="AN55" s="274">
        <v>95.0</v>
      </c>
    </row>
    <row r="56" ht="14.25" customHeight="1">
      <c r="A56" s="798">
        <v>25.0</v>
      </c>
      <c r="B56" s="269">
        <v>1811052.0</v>
      </c>
      <c r="C56" s="269" t="s">
        <v>163</v>
      </c>
      <c r="D56" s="270" t="s">
        <v>103</v>
      </c>
      <c r="E56" s="270" t="s">
        <v>190</v>
      </c>
      <c r="F56" s="270" t="s">
        <v>117</v>
      </c>
      <c r="G56" s="269" t="s">
        <v>522</v>
      </c>
      <c r="H56" s="271" t="s">
        <v>544</v>
      </c>
      <c r="I56" s="286" t="s">
        <v>105</v>
      </c>
      <c r="J56" s="272" t="s">
        <v>545</v>
      </c>
      <c r="K56" s="271" t="s">
        <v>108</v>
      </c>
      <c r="L56" s="257">
        <v>0.1</v>
      </c>
      <c r="M56" s="271">
        <v>2692.3951552088674</v>
      </c>
      <c r="N56" s="930">
        <f t="shared" si="3"/>
        <v>189.8294169</v>
      </c>
      <c r="O56" s="930">
        <f t="shared" si="4"/>
        <v>1588.291058</v>
      </c>
      <c r="P56" s="930">
        <f t="shared" si="5"/>
        <v>983.9749458</v>
      </c>
      <c r="Q56" s="931">
        <v>0.255</v>
      </c>
      <c r="R56" s="932">
        <f t="shared" si="17"/>
        <v>21295.67262</v>
      </c>
      <c r="S56" s="932">
        <f t="shared" si="6"/>
        <v>1502.871741</v>
      </c>
      <c r="T56" s="932">
        <f t="shared" si="7"/>
        <v>5813.628811</v>
      </c>
      <c r="U56" s="932">
        <f t="shared" si="8"/>
        <v>491.9874729</v>
      </c>
      <c r="V56" s="935">
        <v>2181.168</v>
      </c>
      <c r="W56" s="934">
        <v>18308.592</v>
      </c>
      <c r="X56" s="259">
        <v>430584.952</v>
      </c>
      <c r="Y56" s="133">
        <v>8259.1135</v>
      </c>
      <c r="Z56" s="260">
        <f t="shared" si="31"/>
        <v>52.13452412</v>
      </c>
      <c r="AA56" s="260">
        <f t="shared" si="10"/>
        <v>21.64249477</v>
      </c>
      <c r="AB56" s="260">
        <f t="shared" si="11"/>
        <v>2.404721641</v>
      </c>
      <c r="AC56" s="263">
        <v>158227.6608</v>
      </c>
      <c r="AD56" s="273">
        <v>40381.0176</v>
      </c>
      <c r="AE56" s="263">
        <f t="shared" si="32"/>
        <v>198608.6784</v>
      </c>
      <c r="AF56" s="264">
        <f>VLOOKUP(B56,'Appendix A -  Costs'!A53:G192,6,0)</f>
        <v>0.01128636728</v>
      </c>
      <c r="AG56" s="265">
        <f t="shared" si="33"/>
        <v>198608.6897</v>
      </c>
      <c r="AH56" s="260">
        <f t="shared" si="34"/>
        <v>24.04721641</v>
      </c>
      <c r="AI56" s="266">
        <f t="shared" si="35"/>
        <v>64744.60896</v>
      </c>
      <c r="AJ56" s="267">
        <f t="shared" si="36"/>
        <v>16509.87528</v>
      </c>
      <c r="AK56" s="274">
        <v>47.0</v>
      </c>
      <c r="AL56" s="274">
        <v>66.0</v>
      </c>
      <c r="AM56" s="274">
        <v>58.0</v>
      </c>
      <c r="AN56" s="274">
        <v>95.0</v>
      </c>
    </row>
    <row r="57" ht="14.25" customHeight="1">
      <c r="A57" s="798">
        <v>25.0</v>
      </c>
      <c r="B57" s="269">
        <v>1811056.0</v>
      </c>
      <c r="C57" s="269" t="s">
        <v>163</v>
      </c>
      <c r="D57" s="270" t="s">
        <v>103</v>
      </c>
      <c r="E57" s="937" t="s">
        <v>190</v>
      </c>
      <c r="F57" s="270" t="s">
        <v>117</v>
      </c>
      <c r="G57" s="269" t="s">
        <v>522</v>
      </c>
      <c r="H57" s="271"/>
      <c r="I57" s="286" t="s">
        <v>105</v>
      </c>
      <c r="J57" s="272"/>
      <c r="K57" s="271" t="s">
        <v>112</v>
      </c>
      <c r="L57" s="257">
        <v>0.18</v>
      </c>
      <c r="M57" s="271">
        <v>262.2317659809515</v>
      </c>
      <c r="N57" s="930">
        <f t="shared" si="3"/>
        <v>19.50528566</v>
      </c>
      <c r="O57" s="930">
        <f t="shared" si="4"/>
        <v>163.1995256</v>
      </c>
      <c r="P57" s="930">
        <f t="shared" si="5"/>
        <v>101.1050485</v>
      </c>
      <c r="Q57" s="931">
        <v>0.255</v>
      </c>
      <c r="R57" s="932">
        <f t="shared" si="17"/>
        <v>978.4499666</v>
      </c>
      <c r="S57" s="932">
        <f t="shared" si="6"/>
        <v>1327.643704</v>
      </c>
      <c r="T57" s="932">
        <f t="shared" si="7"/>
        <v>588.053886</v>
      </c>
      <c r="U57" s="932">
        <f t="shared" si="8"/>
        <v>50.55252424</v>
      </c>
      <c r="V57" s="935">
        <v>2181.168</v>
      </c>
      <c r="W57" s="934">
        <v>18308.592</v>
      </c>
      <c r="X57" s="269">
        <v>61314.263999999996</v>
      </c>
      <c r="Y57" s="271">
        <v>848.6375333333332</v>
      </c>
      <c r="Z57" s="274">
        <v>24.083412761302174</v>
      </c>
      <c r="AA57" s="260">
        <f t="shared" si="10"/>
        <v>9.677557958</v>
      </c>
      <c r="AB57" s="260">
        <f t="shared" si="11"/>
        <v>2.124341991</v>
      </c>
      <c r="AC57" s="269">
        <v>18747.977600000002</v>
      </c>
      <c r="AD57" s="270">
        <v>4322.956000000001</v>
      </c>
      <c r="AE57" s="269">
        <v>23070.933600000004</v>
      </c>
      <c r="AF57" s="271">
        <v>6975.672183818436</v>
      </c>
      <c r="AG57" s="274">
        <v>30046.60578381844</v>
      </c>
      <c r="AH57" s="274">
        <v>11.801899948890016</v>
      </c>
      <c r="AI57" s="274">
        <v>9284.499196583789</v>
      </c>
      <c r="AJ57" s="274">
        <v>2398.495625784145</v>
      </c>
      <c r="AK57" s="274">
        <v>18.333333333333332</v>
      </c>
      <c r="AL57" s="274">
        <v>22.0</v>
      </c>
      <c r="AM57" s="274">
        <v>19.333333333333332</v>
      </c>
      <c r="AN57" s="274">
        <v>31.666666666666668</v>
      </c>
    </row>
    <row r="58" ht="14.25" customHeight="1">
      <c r="A58" s="798">
        <v>26.0</v>
      </c>
      <c r="B58" s="269">
        <v>1811047.0</v>
      </c>
      <c r="C58" s="269" t="s">
        <v>163</v>
      </c>
      <c r="D58" s="270" t="s">
        <v>103</v>
      </c>
      <c r="E58" s="270" t="s">
        <v>110</v>
      </c>
      <c r="F58" s="270" t="s">
        <v>117</v>
      </c>
      <c r="G58" s="269" t="s">
        <v>141</v>
      </c>
      <c r="H58" s="271" t="s">
        <v>546</v>
      </c>
      <c r="I58" s="271" t="s">
        <v>139</v>
      </c>
      <c r="J58" s="272" t="s">
        <v>545</v>
      </c>
      <c r="K58" s="271" t="s">
        <v>146</v>
      </c>
      <c r="L58" s="257">
        <v>0.14</v>
      </c>
      <c r="M58" s="271">
        <v>1125.5884579846038</v>
      </c>
      <c r="N58" s="930">
        <f t="shared" si="3"/>
        <v>22.29582402</v>
      </c>
      <c r="O58" s="930">
        <f t="shared" si="4"/>
        <v>186.5477885</v>
      </c>
      <c r="P58" s="930">
        <f t="shared" si="5"/>
        <v>115.5697183</v>
      </c>
      <c r="Q58" s="931">
        <v>0.245</v>
      </c>
      <c r="R58" s="932">
        <f t="shared" si="17"/>
        <v>5520.669619</v>
      </c>
      <c r="S58" s="932">
        <f t="shared" si="6"/>
        <v>4821.254087</v>
      </c>
      <c r="T58" s="932">
        <f t="shared" si="7"/>
        <v>2533.771308</v>
      </c>
      <c r="U58" s="932">
        <f t="shared" si="8"/>
        <v>46.2278873</v>
      </c>
      <c r="V58" s="935">
        <v>2996.3520000000003</v>
      </c>
      <c r="W58" s="934">
        <v>25028.352000000003</v>
      </c>
      <c r="X58" s="264">
        <v>86166.71</v>
      </c>
      <c r="Y58" s="133">
        <v>970.0484999999999</v>
      </c>
      <c r="Z58" s="264">
        <f t="shared" ref="Z58:Z59" si="37">X58/Y58</f>
        <v>88.82721843</v>
      </c>
      <c r="AA58" s="260">
        <f t="shared" si="10"/>
        <v>47.76917087</v>
      </c>
      <c r="AB58" s="260">
        <f t="shared" si="11"/>
        <v>7.776376654</v>
      </c>
      <c r="AC58" s="938">
        <v>42492.208000000006</v>
      </c>
      <c r="AD58" s="938">
        <v>11389.664000000002</v>
      </c>
      <c r="AE58" s="938">
        <f t="shared" ref="AE58:AE59" si="38">SUM(AC58:AD58)</f>
        <v>53881.872</v>
      </c>
      <c r="AF58" s="264">
        <f>VLOOKUP(B58,'Appendix A -  Costs'!A48:G187,6,0)</f>
        <v>0.003061953799</v>
      </c>
      <c r="AG58" s="938">
        <f t="shared" ref="AG58:AG59" si="39">SUM(AE58:AF58)</f>
        <v>53881.87506</v>
      </c>
      <c r="AH58" s="264">
        <f t="shared" ref="AH58:AH59" si="40">AG58/Y58</f>
        <v>55.54554753</v>
      </c>
      <c r="AI58" s="939">
        <f t="shared" ref="AI58:AI59" si="41">M58*AH58</f>
        <v>62521.42719</v>
      </c>
      <c r="AJ58" s="940">
        <f t="shared" ref="AJ58:AJ59" si="42">AI58*0.245</f>
        <v>15317.74966</v>
      </c>
      <c r="AK58" s="271">
        <v>43.0</v>
      </c>
      <c r="AL58" s="271">
        <v>66.0</v>
      </c>
      <c r="AM58" s="271">
        <v>58.0</v>
      </c>
      <c r="AN58" s="271">
        <v>95.0</v>
      </c>
    </row>
    <row r="59" ht="14.25" customHeight="1">
      <c r="A59" s="798">
        <v>26.0</v>
      </c>
      <c r="B59" s="269">
        <v>1811054.0</v>
      </c>
      <c r="C59" s="269" t="s">
        <v>163</v>
      </c>
      <c r="D59" s="270" t="s">
        <v>103</v>
      </c>
      <c r="E59" s="270" t="s">
        <v>110</v>
      </c>
      <c r="F59" s="270" t="s">
        <v>117</v>
      </c>
      <c r="G59" s="269" t="s">
        <v>141</v>
      </c>
      <c r="H59" s="271" t="s">
        <v>546</v>
      </c>
      <c r="I59" s="271" t="s">
        <v>139</v>
      </c>
      <c r="J59" s="272" t="s">
        <v>545</v>
      </c>
      <c r="K59" s="271" t="s">
        <v>108</v>
      </c>
      <c r="L59" s="257">
        <v>0.1</v>
      </c>
      <c r="M59" s="271">
        <v>328.6506622440622</v>
      </c>
      <c r="N59" s="930">
        <f t="shared" si="3"/>
        <v>316.3012418</v>
      </c>
      <c r="O59" s="930">
        <f t="shared" si="4"/>
        <v>2646.473038</v>
      </c>
      <c r="P59" s="930">
        <f t="shared" si="5"/>
        <v>1639.537761</v>
      </c>
      <c r="Q59" s="931">
        <v>0.245</v>
      </c>
      <c r="R59" s="932">
        <f t="shared" si="17"/>
        <v>51135.22268</v>
      </c>
      <c r="S59" s="932">
        <f t="shared" si="6"/>
        <v>2148.517774</v>
      </c>
      <c r="T59" s="932">
        <f t="shared" si="7"/>
        <v>13054.51641</v>
      </c>
      <c r="U59" s="932">
        <f t="shared" si="8"/>
        <v>655.8151044</v>
      </c>
      <c r="V59" s="935">
        <v>2996.3520000000003</v>
      </c>
      <c r="W59" s="934">
        <v>25028.352000000003</v>
      </c>
      <c r="X59" s="264">
        <v>1162854.84</v>
      </c>
      <c r="Y59" s="133">
        <v>13761.659799999998</v>
      </c>
      <c r="Z59" s="264">
        <f t="shared" si="37"/>
        <v>84.49960665</v>
      </c>
      <c r="AA59" s="260">
        <f t="shared" si="10"/>
        <v>31.18880449</v>
      </c>
      <c r="AB59" s="260">
        <f t="shared" si="11"/>
        <v>3.465422721</v>
      </c>
      <c r="AC59" s="938">
        <v>384627.83040000004</v>
      </c>
      <c r="AD59" s="938">
        <v>92271.828</v>
      </c>
      <c r="AE59" s="938">
        <f t="shared" si="38"/>
        <v>476899.6584</v>
      </c>
      <c r="AF59" s="264">
        <f>VLOOKUP(B59,'Appendix A -  Costs'!A55:G194,6,0)</f>
        <v>0.02710085353</v>
      </c>
      <c r="AG59" s="938">
        <f t="shared" si="39"/>
        <v>476899.6855</v>
      </c>
      <c r="AH59" s="264">
        <f t="shared" si="40"/>
        <v>34.65422721</v>
      </c>
      <c r="AI59" s="939">
        <f t="shared" si="41"/>
        <v>11389.13472</v>
      </c>
      <c r="AJ59" s="940">
        <f t="shared" si="42"/>
        <v>2790.338007</v>
      </c>
      <c r="AK59" s="271">
        <v>52.0</v>
      </c>
      <c r="AL59" s="271">
        <v>66.0</v>
      </c>
      <c r="AM59" s="271">
        <v>58.0</v>
      </c>
      <c r="AN59" s="271">
        <v>95.0</v>
      </c>
    </row>
    <row r="60" ht="14.25" customHeight="1">
      <c r="A60" s="798">
        <v>27.0</v>
      </c>
      <c r="B60" s="269">
        <v>1811055.0</v>
      </c>
      <c r="C60" s="269" t="s">
        <v>163</v>
      </c>
      <c r="D60" s="270" t="s">
        <v>103</v>
      </c>
      <c r="E60" s="937" t="s">
        <v>110</v>
      </c>
      <c r="F60" s="270" t="s">
        <v>117</v>
      </c>
      <c r="G60" s="269" t="s">
        <v>127</v>
      </c>
      <c r="H60" s="271"/>
      <c r="I60" s="271" t="s">
        <v>139</v>
      </c>
      <c r="J60" s="272"/>
      <c r="K60" s="271" t="s">
        <v>106</v>
      </c>
      <c r="L60" s="257">
        <v>0.15</v>
      </c>
      <c r="M60" s="271">
        <v>82.32980372013851</v>
      </c>
      <c r="N60" s="930">
        <f t="shared" si="3"/>
        <v>29.27065487</v>
      </c>
      <c r="O60" s="930">
        <f t="shared" si="4"/>
        <v>244.9057692</v>
      </c>
      <c r="P60" s="930">
        <f t="shared" si="5"/>
        <v>151.7235395</v>
      </c>
      <c r="Q60" s="931">
        <v>0.245</v>
      </c>
      <c r="R60" s="932">
        <f t="shared" si="17"/>
        <v>2146.835091</v>
      </c>
      <c r="S60" s="932">
        <f t="shared" si="6"/>
        <v>1548.106326</v>
      </c>
      <c r="T60" s="932">
        <f t="shared" si="7"/>
        <v>905.2606472</v>
      </c>
      <c r="U60" s="932">
        <f t="shared" si="8"/>
        <v>60.68941579</v>
      </c>
      <c r="V60" s="935">
        <v>705.0240000000001</v>
      </c>
      <c r="W60" s="936">
        <v>4582.656000000001</v>
      </c>
      <c r="X60" s="271">
        <v>113112.36833333333</v>
      </c>
      <c r="Y60" s="271">
        <v>1273.5099999999998</v>
      </c>
      <c r="Z60" s="271">
        <v>29.606459923972157</v>
      </c>
      <c r="AA60" s="260">
        <f t="shared" si="10"/>
        <v>14.14965073</v>
      </c>
      <c r="AB60" s="260">
        <f t="shared" si="11"/>
        <v>2.496997187</v>
      </c>
      <c r="AC60" s="271">
        <v>39217.84533333334</v>
      </c>
      <c r="AD60" s="271">
        <v>9615.914</v>
      </c>
      <c r="AE60" s="271">
        <v>48833.75933333334</v>
      </c>
      <c r="AF60" s="271">
        <v>14765.258420786979</v>
      </c>
      <c r="AG60" s="271">
        <v>63599.017754120316</v>
      </c>
      <c r="AH60" s="271">
        <v>16.64664791380262</v>
      </c>
      <c r="AI60" s="271">
        <v>4111.545766024869</v>
      </c>
      <c r="AJ60" s="271">
        <v>1062.1493228897577</v>
      </c>
      <c r="AK60" s="271">
        <v>18.333333333333332</v>
      </c>
      <c r="AL60" s="271">
        <v>22.0</v>
      </c>
      <c r="AM60" s="271">
        <v>19.333333333333332</v>
      </c>
      <c r="AN60" s="271">
        <v>31.666666666666668</v>
      </c>
    </row>
    <row r="61" ht="14.25" customHeight="1">
      <c r="A61" s="798">
        <v>28.0</v>
      </c>
      <c r="B61" s="275">
        <v>1811048.0</v>
      </c>
      <c r="C61" s="269" t="s">
        <v>163</v>
      </c>
      <c r="D61" s="270" t="s">
        <v>103</v>
      </c>
      <c r="E61" s="270" t="s">
        <v>110</v>
      </c>
      <c r="F61" s="270" t="s">
        <v>117</v>
      </c>
      <c r="G61" s="275" t="s">
        <v>522</v>
      </c>
      <c r="H61" s="271" t="s">
        <v>544</v>
      </c>
      <c r="I61" s="277" t="s">
        <v>105</v>
      </c>
      <c r="J61" s="272" t="s">
        <v>545</v>
      </c>
      <c r="K61" s="277"/>
      <c r="L61" s="257"/>
      <c r="M61" s="271">
        <v>2009.0594707186126</v>
      </c>
      <c r="N61" s="930">
        <f t="shared" si="3"/>
        <v>33.95084298</v>
      </c>
      <c r="O61" s="930">
        <f t="shared" si="4"/>
        <v>284.0646154</v>
      </c>
      <c r="P61" s="930">
        <f t="shared" si="5"/>
        <v>175.9831507</v>
      </c>
      <c r="Q61" s="931">
        <v>0.245</v>
      </c>
      <c r="R61" s="932">
        <f t="shared" si="17"/>
        <v>7115.283011</v>
      </c>
      <c r="S61" s="932">
        <f t="shared" si="6"/>
        <v>0</v>
      </c>
      <c r="T61" s="932">
        <f t="shared" si="7"/>
        <v>1743.244338</v>
      </c>
      <c r="U61" s="932">
        <f t="shared" si="8"/>
        <v>70.39326027</v>
      </c>
      <c r="V61" s="935">
        <v>352.512</v>
      </c>
      <c r="W61" s="934">
        <v>2820.096</v>
      </c>
      <c r="X61" s="264">
        <v>104924.31799999998</v>
      </c>
      <c r="Y61" s="133">
        <v>1477.1359999999997</v>
      </c>
      <c r="Z61" s="264">
        <f t="shared" ref="Z61:Z62" si="43">X61/Y61</f>
        <v>71.03226649</v>
      </c>
      <c r="AA61" s="260">
        <f t="shared" si="10"/>
        <v>40.43161509</v>
      </c>
      <c r="AB61" s="260">
        <f t="shared" si="11"/>
        <v>0</v>
      </c>
      <c r="AC61" s="938">
        <v>47870.45120000001</v>
      </c>
      <c r="AD61" s="938">
        <v>11852.539600000002</v>
      </c>
      <c r="AE61" s="938">
        <f t="shared" ref="AE61:AE62" si="44">SUM(AC61:AD61)</f>
        <v>59722.9908</v>
      </c>
      <c r="AF61" s="264">
        <f>VLOOKUP(B61,'Appendix A -  Costs'!A49:G188,6,0)</f>
        <v>0.003393887996</v>
      </c>
      <c r="AG61" s="938">
        <f t="shared" ref="AG61:AG62" si="45">SUM(AE61:AF61)</f>
        <v>59722.99419</v>
      </c>
      <c r="AH61" s="264">
        <f t="shared" ref="AH61:AH62" si="46">AG61/Y61</f>
        <v>40.43161509</v>
      </c>
      <c r="AI61" s="939">
        <f t="shared" ref="AI61:AI62" si="47">M61*AH61</f>
        <v>81229.51922</v>
      </c>
      <c r="AJ61" s="940">
        <f t="shared" ref="AJ61:AJ62" si="48">AI61*0.245</f>
        <v>19901.23221</v>
      </c>
      <c r="AK61" s="271">
        <v>46.0</v>
      </c>
      <c r="AL61" s="271">
        <v>66.0</v>
      </c>
      <c r="AM61" s="271">
        <v>58.0</v>
      </c>
      <c r="AN61" s="271">
        <v>95.0</v>
      </c>
    </row>
    <row r="62" ht="14.25" customHeight="1">
      <c r="A62" s="798">
        <v>28.0</v>
      </c>
      <c r="B62" s="275">
        <v>1811049.0</v>
      </c>
      <c r="C62" s="269" t="s">
        <v>163</v>
      </c>
      <c r="D62" s="270" t="s">
        <v>103</v>
      </c>
      <c r="E62" s="270" t="s">
        <v>110</v>
      </c>
      <c r="F62" s="270" t="s">
        <v>117</v>
      </c>
      <c r="G62" s="275" t="s">
        <v>522</v>
      </c>
      <c r="H62" s="271" t="s">
        <v>544</v>
      </c>
      <c r="I62" s="277" t="s">
        <v>105</v>
      </c>
      <c r="J62" s="272" t="s">
        <v>545</v>
      </c>
      <c r="K62" s="277" t="s">
        <v>146</v>
      </c>
      <c r="L62" s="257">
        <v>0.14</v>
      </c>
      <c r="M62" s="271">
        <v>2658.7708366691677</v>
      </c>
      <c r="N62" s="930">
        <f t="shared" si="3"/>
        <v>2.886808597</v>
      </c>
      <c r="O62" s="930">
        <f t="shared" si="4"/>
        <v>24.15375</v>
      </c>
      <c r="P62" s="930">
        <f t="shared" si="5"/>
        <v>14.9636836</v>
      </c>
      <c r="Q62" s="931">
        <v>0.245</v>
      </c>
      <c r="R62" s="932">
        <f t="shared" si="17"/>
        <v>470.843889</v>
      </c>
      <c r="S62" s="932">
        <f t="shared" si="6"/>
        <v>3175.782406</v>
      </c>
      <c r="T62" s="932">
        <f t="shared" si="7"/>
        <v>893.4234422</v>
      </c>
      <c r="U62" s="932">
        <f t="shared" si="8"/>
        <v>5.985473439</v>
      </c>
      <c r="V62" s="935">
        <v>352.512</v>
      </c>
      <c r="W62" s="934">
        <v>2820.096</v>
      </c>
      <c r="X62" s="264">
        <v>8749.44</v>
      </c>
      <c r="Y62" s="133">
        <v>125.59949999999998</v>
      </c>
      <c r="Z62" s="264">
        <f t="shared" si="43"/>
        <v>69.66142381</v>
      </c>
      <c r="AA62" s="260">
        <f t="shared" si="10"/>
        <v>31.46577418</v>
      </c>
      <c r="AB62" s="260">
        <f t="shared" si="11"/>
        <v>5.122335332</v>
      </c>
      <c r="AC62" s="938">
        <v>3734.3680000000004</v>
      </c>
      <c r="AD62" s="938">
        <v>861.08</v>
      </c>
      <c r="AE62" s="938">
        <f t="shared" si="44"/>
        <v>4595.448</v>
      </c>
      <c r="AF62" s="264">
        <f>VLOOKUP(B62,'Appendix A -  Costs'!A50:G189,6,0)</f>
        <v>0.000261146262</v>
      </c>
      <c r="AG62" s="938">
        <f t="shared" si="45"/>
        <v>4595.448261</v>
      </c>
      <c r="AH62" s="264">
        <f t="shared" si="46"/>
        <v>36.58810952</v>
      </c>
      <c r="AI62" s="939">
        <f t="shared" si="47"/>
        <v>97279.39855</v>
      </c>
      <c r="AJ62" s="940">
        <f t="shared" si="48"/>
        <v>23833.45264</v>
      </c>
      <c r="AK62" s="271">
        <v>47.0</v>
      </c>
      <c r="AL62" s="271">
        <v>66.0</v>
      </c>
      <c r="AM62" s="271">
        <v>58.0</v>
      </c>
      <c r="AN62" s="271">
        <v>95.0</v>
      </c>
    </row>
    <row r="63" ht="14.25" customHeight="1">
      <c r="A63" s="798">
        <v>28.0</v>
      </c>
      <c r="B63" s="275">
        <v>1811056.0</v>
      </c>
      <c r="C63" s="269" t="s">
        <v>163</v>
      </c>
      <c r="D63" s="270" t="s">
        <v>103</v>
      </c>
      <c r="E63" s="937" t="s">
        <v>110</v>
      </c>
      <c r="F63" s="270" t="s">
        <v>117</v>
      </c>
      <c r="G63" s="275" t="s">
        <v>522</v>
      </c>
      <c r="H63" s="271"/>
      <c r="I63" s="288" t="s">
        <v>105</v>
      </c>
      <c r="J63" s="272"/>
      <c r="K63" s="277" t="s">
        <v>112</v>
      </c>
      <c r="L63" s="257">
        <v>0.18</v>
      </c>
      <c r="M63" s="271">
        <v>262.2317659809515</v>
      </c>
      <c r="N63" s="930">
        <f t="shared" si="3"/>
        <v>19.50528566</v>
      </c>
      <c r="O63" s="930">
        <f t="shared" si="4"/>
        <v>163.1995256</v>
      </c>
      <c r="P63" s="930">
        <f t="shared" si="5"/>
        <v>101.1050485</v>
      </c>
      <c r="Q63" s="931">
        <v>0.245</v>
      </c>
      <c r="R63" s="932">
        <f t="shared" si="17"/>
        <v>978.4499666</v>
      </c>
      <c r="S63" s="932">
        <f t="shared" si="6"/>
        <v>1317.06487</v>
      </c>
      <c r="T63" s="932">
        <f t="shared" si="7"/>
        <v>562.4011349</v>
      </c>
      <c r="U63" s="932">
        <f t="shared" si="8"/>
        <v>40.44201939</v>
      </c>
      <c r="V63" s="935">
        <v>352.512</v>
      </c>
      <c r="W63" s="934">
        <v>2820.096</v>
      </c>
      <c r="X63" s="271">
        <v>61314.263999999996</v>
      </c>
      <c r="Y63" s="271">
        <v>848.6375333333332</v>
      </c>
      <c r="Z63" s="271">
        <v>24.083412761302174</v>
      </c>
      <c r="AA63" s="260">
        <f t="shared" si="10"/>
        <v>9.677557958</v>
      </c>
      <c r="AB63" s="260">
        <f t="shared" si="11"/>
        <v>2.124341991</v>
      </c>
      <c r="AC63" s="271">
        <v>18747.977600000002</v>
      </c>
      <c r="AD63" s="271">
        <v>4322.956000000001</v>
      </c>
      <c r="AE63" s="271">
        <v>23070.933600000004</v>
      </c>
      <c r="AF63" s="271">
        <v>6975.672183818436</v>
      </c>
      <c r="AG63" s="271">
        <v>30046.60578381844</v>
      </c>
      <c r="AH63" s="271">
        <v>11.801899948890016</v>
      </c>
      <c r="AI63" s="271">
        <v>9284.499196583789</v>
      </c>
      <c r="AJ63" s="271">
        <v>2398.495625784145</v>
      </c>
      <c r="AK63" s="271">
        <v>18.333333333333332</v>
      </c>
      <c r="AL63" s="271">
        <v>22.0</v>
      </c>
      <c r="AM63" s="271">
        <v>19.333333333333332</v>
      </c>
      <c r="AN63" s="271">
        <v>31.666666666666668</v>
      </c>
    </row>
    <row r="64" ht="14.25" customHeight="1">
      <c r="A64" s="798">
        <v>29.0</v>
      </c>
      <c r="B64" s="269">
        <v>1811063.0</v>
      </c>
      <c r="C64" s="269" t="s">
        <v>179</v>
      </c>
      <c r="D64" s="270" t="s">
        <v>103</v>
      </c>
      <c r="E64" s="270" t="s">
        <v>188</v>
      </c>
      <c r="F64" s="270" t="s">
        <v>117</v>
      </c>
      <c r="G64" s="270" t="s">
        <v>141</v>
      </c>
      <c r="H64" s="270" t="s">
        <v>546</v>
      </c>
      <c r="I64" s="270" t="s">
        <v>111</v>
      </c>
      <c r="J64" s="937" t="s">
        <v>545</v>
      </c>
      <c r="K64" s="270" t="s">
        <v>106</v>
      </c>
      <c r="L64" s="257">
        <v>0.15</v>
      </c>
      <c r="M64" s="271">
        <v>440.8918953008021</v>
      </c>
      <c r="N64" s="930">
        <f t="shared" si="3"/>
        <v>357.4546917</v>
      </c>
      <c r="O64" s="930">
        <f t="shared" si="4"/>
        <v>2990.801423</v>
      </c>
      <c r="P64" s="930">
        <f t="shared" si="5"/>
        <v>1852.855403</v>
      </c>
      <c r="Q64" s="931">
        <v>0.275</v>
      </c>
      <c r="R64" s="932">
        <f t="shared" si="17"/>
        <v>53238.30809</v>
      </c>
      <c r="S64" s="932">
        <f t="shared" si="6"/>
        <v>3219.427251</v>
      </c>
      <c r="T64" s="932">
        <f t="shared" si="7"/>
        <v>15525.87722</v>
      </c>
      <c r="U64" s="932">
        <f t="shared" si="8"/>
        <v>1111.713242</v>
      </c>
      <c r="V64" s="935">
        <v>1938.8160000000003</v>
      </c>
      <c r="W64" s="934">
        <v>15774.912000000002</v>
      </c>
      <c r="X64" s="259">
        <v>1031681.6719999999</v>
      </c>
      <c r="Y64" s="132">
        <v>15552.167399999998</v>
      </c>
      <c r="Z64" s="259">
        <v>66.33684202756203</v>
      </c>
      <c r="AA64" s="260">
        <f t="shared" si="10"/>
        <v>28.73311538</v>
      </c>
      <c r="AB64" s="260">
        <f t="shared" si="11"/>
        <v>5.070549774</v>
      </c>
      <c r="AC64" s="263">
        <v>320292.9136</v>
      </c>
      <c r="AD64" s="263">
        <v>83375.21720000001</v>
      </c>
      <c r="AE64" s="263">
        <v>403668.13080000004</v>
      </c>
      <c r="AF64" s="259">
        <v>122052.12846330335</v>
      </c>
      <c r="AG64" s="263">
        <v>525720.2592633034</v>
      </c>
      <c r="AH64" s="259">
        <v>33.80366515752032</v>
      </c>
      <c r="AI64" s="527">
        <v>14903.761999412822</v>
      </c>
      <c r="AJ64" s="528">
        <v>4098.534549838526</v>
      </c>
      <c r="AK64" s="274">
        <v>37.0</v>
      </c>
      <c r="AL64" s="274">
        <v>55.0</v>
      </c>
      <c r="AM64" s="274">
        <v>53.0</v>
      </c>
      <c r="AN64" s="274">
        <v>92.0</v>
      </c>
    </row>
    <row r="65" ht="14.25" customHeight="1">
      <c r="A65" s="798">
        <v>29.0</v>
      </c>
      <c r="B65" s="269">
        <v>1811065.0</v>
      </c>
      <c r="C65" s="269" t="s">
        <v>179</v>
      </c>
      <c r="D65" s="270" t="s">
        <v>103</v>
      </c>
      <c r="E65" s="270" t="s">
        <v>188</v>
      </c>
      <c r="F65" s="270" t="s">
        <v>117</v>
      </c>
      <c r="G65" s="270" t="s">
        <v>141</v>
      </c>
      <c r="H65" s="270" t="s">
        <v>546</v>
      </c>
      <c r="I65" s="270" t="s">
        <v>111</v>
      </c>
      <c r="J65" s="937" t="s">
        <v>545</v>
      </c>
      <c r="K65" s="270" t="s">
        <v>108</v>
      </c>
      <c r="L65" s="257">
        <v>0.1</v>
      </c>
      <c r="M65" s="271">
        <v>152.77911089790211</v>
      </c>
      <c r="N65" s="930">
        <f t="shared" si="3"/>
        <v>68.47229492</v>
      </c>
      <c r="O65" s="930">
        <f t="shared" si="4"/>
        <v>572.9034808</v>
      </c>
      <c r="P65" s="930">
        <f t="shared" si="5"/>
        <v>354.9240353</v>
      </c>
      <c r="Q65" s="931">
        <v>0.275</v>
      </c>
      <c r="R65" s="932">
        <f t="shared" si="17"/>
        <v>13209.54465</v>
      </c>
      <c r="S65" s="932">
        <f t="shared" si="6"/>
        <v>2625.6298</v>
      </c>
      <c r="T65" s="932">
        <f t="shared" si="7"/>
        <v>4354.672975</v>
      </c>
      <c r="U65" s="932">
        <f t="shared" si="8"/>
        <v>212.9544212</v>
      </c>
      <c r="V65" s="935">
        <v>1938.8160000000003</v>
      </c>
      <c r="W65" s="934">
        <v>15774.912000000002</v>
      </c>
      <c r="X65" s="264">
        <v>227156.06199999998</v>
      </c>
      <c r="Y65" s="133">
        <v>2979.0980999999997</v>
      </c>
      <c r="Z65" s="264">
        <v>76.2499435651347</v>
      </c>
      <c r="AA65" s="260">
        <f t="shared" si="10"/>
        <v>37.21794902</v>
      </c>
      <c r="AB65" s="260">
        <f t="shared" si="11"/>
        <v>4.135327669</v>
      </c>
      <c r="AC65" s="938">
        <v>74750.60560000001</v>
      </c>
      <c r="AD65" s="938">
        <v>19843.588600000003</v>
      </c>
      <c r="AE65" s="938">
        <v>94594.19420000001</v>
      </c>
      <c r="AF65" s="264">
        <v>28601.273822384854</v>
      </c>
      <c r="AG65" s="938">
        <v>123195.46802238487</v>
      </c>
      <c r="AH65" s="264">
        <v>41.35327669215891</v>
      </c>
      <c r="AI65" s="939">
        <v>6317.916845742976</v>
      </c>
      <c r="AJ65" s="940">
        <v>1737.4271325793186</v>
      </c>
      <c r="AK65" s="271">
        <v>38.0</v>
      </c>
      <c r="AL65" s="271">
        <v>55.0</v>
      </c>
      <c r="AM65" s="271">
        <v>53.0</v>
      </c>
      <c r="AN65" s="271">
        <v>92.0</v>
      </c>
    </row>
    <row r="66" ht="14.25" customHeight="1">
      <c r="A66" s="798">
        <v>30.0</v>
      </c>
      <c r="B66" s="269">
        <v>1811070.0</v>
      </c>
      <c r="C66" s="269" t="s">
        <v>179</v>
      </c>
      <c r="D66" s="270" t="s">
        <v>103</v>
      </c>
      <c r="E66" s="270" t="s">
        <v>188</v>
      </c>
      <c r="F66" s="270" t="s">
        <v>117</v>
      </c>
      <c r="G66" s="270" t="s">
        <v>141</v>
      </c>
      <c r="H66" s="270" t="s">
        <v>546</v>
      </c>
      <c r="I66" s="270" t="s">
        <v>139</v>
      </c>
      <c r="J66" s="937" t="s">
        <v>545</v>
      </c>
      <c r="K66" s="270"/>
      <c r="L66" s="257"/>
      <c r="M66" s="271">
        <v>912.3574311405484</v>
      </c>
      <c r="N66" s="930">
        <f t="shared" si="3"/>
        <v>103.14023</v>
      </c>
      <c r="O66" s="930">
        <f t="shared" si="4"/>
        <v>862.9679615</v>
      </c>
      <c r="P66" s="930">
        <f t="shared" si="5"/>
        <v>534.6242108</v>
      </c>
      <c r="Q66" s="931">
        <v>0.275</v>
      </c>
      <c r="R66" s="932">
        <f t="shared" si="17"/>
        <v>23113.46965</v>
      </c>
      <c r="S66" s="932">
        <f t="shared" si="6"/>
        <v>0</v>
      </c>
      <c r="T66" s="932">
        <f t="shared" si="7"/>
        <v>6356.204154</v>
      </c>
      <c r="U66" s="932">
        <f t="shared" si="8"/>
        <v>320.7745265</v>
      </c>
      <c r="V66" s="935">
        <v>1057.536</v>
      </c>
      <c r="W66" s="936">
        <v>7755.264000000001</v>
      </c>
      <c r="X66" s="264">
        <v>375266.535</v>
      </c>
      <c r="Y66" s="133">
        <v>4487.433399999999</v>
      </c>
      <c r="Z66" s="264">
        <v>83.62609570985501</v>
      </c>
      <c r="AA66" s="260">
        <f t="shared" si="10"/>
        <v>43.23311438</v>
      </c>
      <c r="AB66" s="260">
        <f t="shared" si="11"/>
        <v>0</v>
      </c>
      <c r="AC66" s="938">
        <v>121052.43920000002</v>
      </c>
      <c r="AD66" s="938">
        <v>27912.577</v>
      </c>
      <c r="AE66" s="938">
        <v>148965.0162</v>
      </c>
      <c r="AF66" s="264">
        <v>45040.70523909802</v>
      </c>
      <c r="AG66" s="938">
        <v>194005.72143909804</v>
      </c>
      <c r="AH66" s="264">
        <v>43.23311437649372</v>
      </c>
      <c r="AI66" s="939">
        <v>39444.05317274332</v>
      </c>
      <c r="AJ66" s="940">
        <v>10847.114622504414</v>
      </c>
      <c r="AK66" s="271">
        <v>37.0</v>
      </c>
      <c r="AL66" s="271">
        <v>55.0</v>
      </c>
      <c r="AM66" s="271">
        <v>53.0</v>
      </c>
      <c r="AN66" s="271">
        <v>92.0</v>
      </c>
    </row>
    <row r="67" ht="14.25" customHeight="1">
      <c r="A67" s="798">
        <v>31.0</v>
      </c>
      <c r="B67" s="269">
        <v>1811058.0</v>
      </c>
      <c r="C67" s="269" t="s">
        <v>179</v>
      </c>
      <c r="D67" s="270" t="s">
        <v>103</v>
      </c>
      <c r="E67" s="937" t="s">
        <v>188</v>
      </c>
      <c r="F67" s="270" t="s">
        <v>117</v>
      </c>
      <c r="G67" s="270" t="s">
        <v>127</v>
      </c>
      <c r="H67" s="270" t="s">
        <v>546</v>
      </c>
      <c r="I67" s="270" t="s">
        <v>111</v>
      </c>
      <c r="J67" s="270" t="s">
        <v>545</v>
      </c>
      <c r="K67" s="270"/>
      <c r="L67" s="257"/>
      <c r="M67" s="271">
        <v>223.21966552899298</v>
      </c>
      <c r="N67" s="930">
        <f t="shared" si="3"/>
        <v>16.90092192</v>
      </c>
      <c r="O67" s="930">
        <f t="shared" si="4"/>
        <v>141.4089744</v>
      </c>
      <c r="P67" s="930">
        <f t="shared" si="5"/>
        <v>87.6054091</v>
      </c>
      <c r="Q67" s="931">
        <v>0.275</v>
      </c>
      <c r="R67" s="932">
        <f t="shared" si="17"/>
        <v>1531.65355</v>
      </c>
      <c r="S67" s="932">
        <f t="shared" si="6"/>
        <v>0</v>
      </c>
      <c r="T67" s="932">
        <f t="shared" si="7"/>
        <v>421.2047262</v>
      </c>
      <c r="U67" s="932">
        <f t="shared" si="8"/>
        <v>52.56324546</v>
      </c>
      <c r="V67" s="935">
        <v>705.024</v>
      </c>
      <c r="W67" s="934">
        <v>5875.200000000001</v>
      </c>
      <c r="X67" s="271">
        <v>58914.00666666666</v>
      </c>
      <c r="Y67" s="271">
        <v>735.3266666666667</v>
      </c>
      <c r="Z67" s="271">
        <v>26.706500814452834</v>
      </c>
      <c r="AA67" s="260">
        <f t="shared" si="10"/>
        <v>17.48355</v>
      </c>
      <c r="AB67" s="260">
        <f t="shared" si="11"/>
        <v>0</v>
      </c>
      <c r="AC67" s="271">
        <v>23497.616266666668</v>
      </c>
      <c r="AD67" s="271">
        <v>6116.647533333334</v>
      </c>
      <c r="AE67" s="271">
        <v>29614.263800000004</v>
      </c>
      <c r="AF67" s="271">
        <v>8954.097819167631</v>
      </c>
      <c r="AG67" s="271">
        <v>38568.361619167634</v>
      </c>
      <c r="AH67" s="271">
        <v>17.48354999554286</v>
      </c>
      <c r="AI67" s="271">
        <v>11708.01654679351</v>
      </c>
      <c r="AJ67" s="271">
        <v>3024.57094125499</v>
      </c>
      <c r="AK67" s="274">
        <v>40.0</v>
      </c>
      <c r="AL67" s="274">
        <v>55.0</v>
      </c>
      <c r="AM67" s="274">
        <v>53.0</v>
      </c>
      <c r="AN67" s="274">
        <v>92.0</v>
      </c>
    </row>
    <row r="68" ht="14.25" customHeight="1">
      <c r="A68" s="798">
        <v>31.0</v>
      </c>
      <c r="B68" s="269">
        <v>1811059.0</v>
      </c>
      <c r="C68" s="269" t="s">
        <v>179</v>
      </c>
      <c r="D68" s="270" t="s">
        <v>103</v>
      </c>
      <c r="E68" s="937" t="s">
        <v>188</v>
      </c>
      <c r="F68" s="270" t="s">
        <v>117</v>
      </c>
      <c r="G68" s="270" t="s">
        <v>127</v>
      </c>
      <c r="H68" s="270" t="s">
        <v>546</v>
      </c>
      <c r="I68" s="270" t="s">
        <v>111</v>
      </c>
      <c r="J68" s="270" t="s">
        <v>545</v>
      </c>
      <c r="K68" s="270"/>
      <c r="L68" s="257"/>
      <c r="M68" s="271">
        <v>94.08563195406738</v>
      </c>
      <c r="N68" s="930">
        <f t="shared" si="3"/>
        <v>104.6956177</v>
      </c>
      <c r="O68" s="930">
        <f t="shared" si="4"/>
        <v>875.9817949</v>
      </c>
      <c r="P68" s="930">
        <f t="shared" si="5"/>
        <v>542.6865151</v>
      </c>
      <c r="Q68" s="931">
        <v>0.275</v>
      </c>
      <c r="R68" s="932">
        <f t="shared" si="17"/>
        <v>5785.77019</v>
      </c>
      <c r="S68" s="932">
        <f t="shared" si="6"/>
        <v>0</v>
      </c>
      <c r="T68" s="932">
        <f t="shared" si="7"/>
        <v>1591.086802</v>
      </c>
      <c r="U68" s="932">
        <f t="shared" si="8"/>
        <v>325.6119091</v>
      </c>
      <c r="V68" s="935">
        <v>705.024</v>
      </c>
      <c r="W68" s="934">
        <v>5875.200000000001</v>
      </c>
      <c r="X68" s="271">
        <v>238601.86</v>
      </c>
      <c r="Y68" s="271">
        <v>4555.105333333333</v>
      </c>
      <c r="Z68" s="271">
        <v>17.460398281313072</v>
      </c>
      <c r="AA68" s="260">
        <f t="shared" si="10"/>
        <v>10.66134873</v>
      </c>
      <c r="AB68" s="260">
        <f t="shared" si="11"/>
        <v>0</v>
      </c>
      <c r="AC68" s="271">
        <v>91069.72160000003</v>
      </c>
      <c r="AD68" s="271">
        <v>20797.172000000002</v>
      </c>
      <c r="AE68" s="271">
        <v>111866.89360000002</v>
      </c>
      <c r="AF68" s="271">
        <v>33823.80581146906</v>
      </c>
      <c r="AG68" s="271">
        <v>145690.69941146908</v>
      </c>
      <c r="AH68" s="271">
        <v>10.661348732182198</v>
      </c>
      <c r="AI68" s="271">
        <v>3009.2391988501713</v>
      </c>
      <c r="AJ68" s="271">
        <v>777.3867930362943</v>
      </c>
      <c r="AK68" s="271">
        <v>42.0</v>
      </c>
      <c r="AL68" s="271">
        <v>55.0</v>
      </c>
      <c r="AM68" s="271">
        <v>53.0</v>
      </c>
      <c r="AN68" s="271">
        <v>92.0</v>
      </c>
    </row>
    <row r="69" ht="14.25" customHeight="1">
      <c r="A69" s="798">
        <v>31.0</v>
      </c>
      <c r="B69" s="269">
        <v>1811060.0</v>
      </c>
      <c r="C69" s="269" t="s">
        <v>179</v>
      </c>
      <c r="D69" s="270" t="s">
        <v>103</v>
      </c>
      <c r="E69" s="937" t="s">
        <v>188</v>
      </c>
      <c r="F69" s="270" t="s">
        <v>117</v>
      </c>
      <c r="G69" s="270" t="s">
        <v>127</v>
      </c>
      <c r="H69" s="270" t="s">
        <v>546</v>
      </c>
      <c r="I69" s="270" t="s">
        <v>111</v>
      </c>
      <c r="J69" s="270" t="s">
        <v>545</v>
      </c>
      <c r="K69" s="270"/>
      <c r="L69" s="257"/>
      <c r="M69" s="271">
        <v>61.18418491526017</v>
      </c>
      <c r="N69" s="930">
        <f t="shared" si="3"/>
        <v>116.7839393</v>
      </c>
      <c r="O69" s="930">
        <f t="shared" si="4"/>
        <v>977.1240385</v>
      </c>
      <c r="P69" s="930">
        <f t="shared" si="5"/>
        <v>605.3459586</v>
      </c>
      <c r="Q69" s="931">
        <v>0.275</v>
      </c>
      <c r="R69" s="932">
        <f t="shared" si="17"/>
        <v>5885.207831</v>
      </c>
      <c r="S69" s="932">
        <f t="shared" si="6"/>
        <v>0</v>
      </c>
      <c r="T69" s="932">
        <f t="shared" si="7"/>
        <v>1618.432154</v>
      </c>
      <c r="U69" s="932">
        <f t="shared" si="8"/>
        <v>363.2075751</v>
      </c>
      <c r="V69" s="935">
        <v>705.024</v>
      </c>
      <c r="W69" s="934">
        <v>5875.200000000001</v>
      </c>
      <c r="X69" s="271">
        <v>270942.49799999996</v>
      </c>
      <c r="Y69" s="271">
        <v>5081.044999999999</v>
      </c>
      <c r="Z69" s="271">
        <v>17.774722719440586</v>
      </c>
      <c r="AA69" s="260">
        <f t="shared" si="10"/>
        <v>9.722056864</v>
      </c>
      <c r="AB69" s="260">
        <f t="shared" si="11"/>
        <v>0</v>
      </c>
      <c r="AC69" s="271">
        <v>90093.1328</v>
      </c>
      <c r="AD69" s="271">
        <v>23696.370866666668</v>
      </c>
      <c r="AE69" s="271">
        <v>113789.50366666667</v>
      </c>
      <c r="AF69" s="271">
        <v>34405.12158285924</v>
      </c>
      <c r="AG69" s="271">
        <v>148194.6252495259</v>
      </c>
      <c r="AH69" s="271">
        <v>9.722056863599642</v>
      </c>
      <c r="AI69" s="271">
        <v>1784.5083746974642</v>
      </c>
      <c r="AJ69" s="271">
        <v>460.997996796845</v>
      </c>
      <c r="AK69" s="271">
        <v>44.0</v>
      </c>
      <c r="AL69" s="271">
        <v>55.0</v>
      </c>
      <c r="AM69" s="271">
        <v>53.0</v>
      </c>
      <c r="AN69" s="271">
        <v>92.0</v>
      </c>
    </row>
    <row r="70" ht="14.25" customHeight="1">
      <c r="A70" s="798">
        <v>32.0</v>
      </c>
      <c r="B70" s="269">
        <v>1811057.0</v>
      </c>
      <c r="C70" s="269" t="s">
        <v>179</v>
      </c>
      <c r="D70" s="270" t="s">
        <v>103</v>
      </c>
      <c r="E70" s="937" t="s">
        <v>188</v>
      </c>
      <c r="F70" s="270" t="s">
        <v>117</v>
      </c>
      <c r="G70" s="270" t="s">
        <v>127</v>
      </c>
      <c r="H70" s="270" t="s">
        <v>546</v>
      </c>
      <c r="I70" s="270" t="s">
        <v>139</v>
      </c>
      <c r="J70" s="270" t="s">
        <v>545</v>
      </c>
      <c r="K70" s="270" t="s">
        <v>112</v>
      </c>
      <c r="L70" s="257">
        <v>0.18</v>
      </c>
      <c r="M70" s="271">
        <v>144.0747628300467</v>
      </c>
      <c r="N70" s="930">
        <f t="shared" si="3"/>
        <v>25.22765108</v>
      </c>
      <c r="O70" s="930">
        <f t="shared" si="4"/>
        <v>211.0782051</v>
      </c>
      <c r="P70" s="930">
        <f t="shared" si="5"/>
        <v>130.7667536</v>
      </c>
      <c r="Q70" s="931">
        <v>0.275</v>
      </c>
      <c r="R70" s="932">
        <f t="shared" si="17"/>
        <v>1199.645865</v>
      </c>
      <c r="S70" s="932">
        <f t="shared" si="6"/>
        <v>1278.609531</v>
      </c>
      <c r="T70" s="932">
        <f t="shared" si="7"/>
        <v>681.5202339</v>
      </c>
      <c r="U70" s="932">
        <f t="shared" si="8"/>
        <v>78.46005218</v>
      </c>
      <c r="V70" s="935">
        <v>458.26560000000006</v>
      </c>
      <c r="W70" s="936">
        <v>3630.8736000000004</v>
      </c>
      <c r="X70" s="264">
        <v>96874.43700000002</v>
      </c>
      <c r="Y70" s="264">
        <v>1097.6066666666666</v>
      </c>
      <c r="Z70" s="264">
        <v>29.41990057154658</v>
      </c>
      <c r="AA70" s="260">
        <f t="shared" si="10"/>
        <v>9.173936276</v>
      </c>
      <c r="AB70" s="260">
        <f t="shared" si="11"/>
        <v>2.01379089</v>
      </c>
      <c r="AC70" s="264">
        <v>22629.220533333337</v>
      </c>
      <c r="AD70" s="264">
        <v>5657.305133333334</v>
      </c>
      <c r="AE70" s="264">
        <v>28286.52566666667</v>
      </c>
      <c r="AF70" s="264">
        <v>8552.64609967205</v>
      </c>
      <c r="AG70" s="264">
        <v>36839.17176633872</v>
      </c>
      <c r="AH70" s="264">
        <v>11.18772716587567</v>
      </c>
      <c r="AI70" s="264">
        <v>4835.607414092422</v>
      </c>
      <c r="AJ70" s="264">
        <v>1249.1985819738757</v>
      </c>
      <c r="AK70" s="274">
        <v>38.0</v>
      </c>
      <c r="AL70" s="274">
        <v>55.0</v>
      </c>
      <c r="AM70" s="274">
        <v>53.0</v>
      </c>
      <c r="AN70" s="274">
        <v>92.0</v>
      </c>
    </row>
    <row r="71" ht="14.25" customHeight="1">
      <c r="A71" s="798">
        <v>32.0</v>
      </c>
      <c r="B71" s="269">
        <v>1811067.0</v>
      </c>
      <c r="C71" s="269" t="s">
        <v>179</v>
      </c>
      <c r="D71" s="270" t="s">
        <v>103</v>
      </c>
      <c r="E71" s="937" t="s">
        <v>188</v>
      </c>
      <c r="F71" s="270" t="s">
        <v>117</v>
      </c>
      <c r="G71" s="270" t="s">
        <v>127</v>
      </c>
      <c r="H71" s="270" t="s">
        <v>546</v>
      </c>
      <c r="I71" s="270" t="s">
        <v>139</v>
      </c>
      <c r="J71" s="270" t="s">
        <v>545</v>
      </c>
      <c r="K71" s="270" t="s">
        <v>194</v>
      </c>
      <c r="L71" s="257">
        <v>0.2</v>
      </c>
      <c r="M71" s="271">
        <v>55.85568590424629</v>
      </c>
      <c r="N71" s="930">
        <f t="shared" si="3"/>
        <v>49.89646726</v>
      </c>
      <c r="O71" s="930">
        <f t="shared" si="4"/>
        <v>417.4806731</v>
      </c>
      <c r="P71" s="930">
        <f t="shared" si="5"/>
        <v>258.6368038</v>
      </c>
      <c r="Q71" s="931">
        <v>0.275</v>
      </c>
      <c r="R71" s="932">
        <f t="shared" si="17"/>
        <v>2613.332508</v>
      </c>
      <c r="S71" s="932">
        <f t="shared" si="6"/>
        <v>1603.865407</v>
      </c>
      <c r="T71" s="932">
        <f t="shared" si="7"/>
        <v>1159.729426</v>
      </c>
      <c r="U71" s="932">
        <f t="shared" si="8"/>
        <v>155.1820823</v>
      </c>
      <c r="V71" s="935">
        <v>458.26560000000006</v>
      </c>
      <c r="W71" s="936">
        <v>3630.8736000000004</v>
      </c>
      <c r="X71" s="271">
        <v>156340.48</v>
      </c>
      <c r="Y71" s="271">
        <v>2170.8995</v>
      </c>
      <c r="Z71" s="271">
        <v>24.005484055495582</v>
      </c>
      <c r="AA71" s="260">
        <f t="shared" si="10"/>
        <v>10.10425612</v>
      </c>
      <c r="AB71" s="260">
        <f t="shared" si="11"/>
        <v>2.52606403</v>
      </c>
      <c r="AC71" s="271">
        <v>49898.053333333344</v>
      </c>
      <c r="AD71" s="271">
        <v>13262.377333333337</v>
      </c>
      <c r="AE71" s="271">
        <v>63160.43066666668</v>
      </c>
      <c r="AF71" s="271">
        <v>19097.036425065155</v>
      </c>
      <c r="AG71" s="271">
        <v>82257.46709173183</v>
      </c>
      <c r="AH71" s="271">
        <v>12.630320149432961</v>
      </c>
      <c r="AI71" s="271">
        <v>2116.4255854104017</v>
      </c>
      <c r="AJ71" s="271">
        <v>546.7432762310204</v>
      </c>
      <c r="AK71" s="274">
        <v>38.0</v>
      </c>
      <c r="AL71" s="274">
        <v>55.0</v>
      </c>
      <c r="AM71" s="274">
        <v>53.0</v>
      </c>
      <c r="AN71" s="274">
        <v>92.0</v>
      </c>
    </row>
    <row r="72" ht="14.25" customHeight="1">
      <c r="A72" s="798">
        <v>32.0</v>
      </c>
      <c r="B72" s="269">
        <v>1811068.0</v>
      </c>
      <c r="C72" s="269" t="s">
        <v>179</v>
      </c>
      <c r="D72" s="270" t="s">
        <v>103</v>
      </c>
      <c r="E72" s="937" t="s">
        <v>188</v>
      </c>
      <c r="F72" s="270" t="s">
        <v>117</v>
      </c>
      <c r="G72" s="270" t="s">
        <v>127</v>
      </c>
      <c r="H72" s="270" t="s">
        <v>546</v>
      </c>
      <c r="I72" s="270" t="s">
        <v>139</v>
      </c>
      <c r="J72" s="270" t="s">
        <v>545</v>
      </c>
      <c r="K72" s="270" t="s">
        <v>112</v>
      </c>
      <c r="L72" s="257">
        <v>0.18</v>
      </c>
      <c r="M72" s="271">
        <v>5.796795334476843</v>
      </c>
      <c r="N72" s="930">
        <f t="shared" si="3"/>
        <v>47.63056708</v>
      </c>
      <c r="O72" s="930">
        <f t="shared" si="4"/>
        <v>398.5220256</v>
      </c>
      <c r="P72" s="930">
        <f t="shared" si="5"/>
        <v>246.8915799</v>
      </c>
      <c r="Q72" s="931">
        <v>0.275</v>
      </c>
      <c r="R72" s="932">
        <f t="shared" si="17"/>
        <v>3218.588387</v>
      </c>
      <c r="S72" s="932">
        <f t="shared" si="6"/>
        <v>1816.94332</v>
      </c>
      <c r="T72" s="932">
        <f t="shared" si="7"/>
        <v>1384.771219</v>
      </c>
      <c r="U72" s="932">
        <f t="shared" si="8"/>
        <v>148.1349479</v>
      </c>
      <c r="V72" s="935">
        <v>458.26560000000006</v>
      </c>
      <c r="W72" s="936">
        <v>3630.8736000000004</v>
      </c>
      <c r="X72" s="271">
        <v>116347.422</v>
      </c>
      <c r="Y72" s="271">
        <v>2072.314533333333</v>
      </c>
      <c r="Z72" s="271">
        <v>18.714569326316553</v>
      </c>
      <c r="AA72" s="260">
        <f t="shared" si="10"/>
        <v>13.03644453</v>
      </c>
      <c r="AB72" s="260">
        <f t="shared" si="11"/>
        <v>2.861658556</v>
      </c>
      <c r="AC72" s="271">
        <v>60713.0392</v>
      </c>
      <c r="AD72" s="271">
        <v>15178.2598</v>
      </c>
      <c r="AE72" s="271">
        <v>75891.299</v>
      </c>
      <c r="AF72" s="271">
        <v>22946.311259295882</v>
      </c>
      <c r="AG72" s="271">
        <v>98837.61025929589</v>
      </c>
      <c r="AH72" s="271">
        <v>15.898103090286341</v>
      </c>
      <c r="AI72" s="271">
        <v>276.4741494624112</v>
      </c>
      <c r="AJ72" s="271">
        <v>71.4224886111229</v>
      </c>
      <c r="AK72" s="274">
        <v>40.0</v>
      </c>
      <c r="AL72" s="274">
        <v>55.0</v>
      </c>
      <c r="AM72" s="274">
        <v>53.0</v>
      </c>
      <c r="AN72" s="274">
        <v>92.0</v>
      </c>
    </row>
    <row r="73" ht="14.25" customHeight="1">
      <c r="A73" s="798">
        <v>32.0</v>
      </c>
      <c r="B73" s="269">
        <v>1811069.0</v>
      </c>
      <c r="C73" s="269" t="s">
        <v>179</v>
      </c>
      <c r="D73" s="270" t="s">
        <v>103</v>
      </c>
      <c r="E73" s="937" t="s">
        <v>188</v>
      </c>
      <c r="F73" s="270" t="s">
        <v>117</v>
      </c>
      <c r="G73" s="270" t="s">
        <v>127</v>
      </c>
      <c r="H73" s="270" t="s">
        <v>546</v>
      </c>
      <c r="I73" s="270" t="s">
        <v>139</v>
      </c>
      <c r="J73" s="270" t="s">
        <v>545</v>
      </c>
      <c r="K73" s="270" t="s">
        <v>112</v>
      </c>
      <c r="L73" s="257">
        <v>0.18</v>
      </c>
      <c r="M73" s="271">
        <v>79.6879834138348</v>
      </c>
      <c r="N73" s="930">
        <f t="shared" si="3"/>
        <v>94.07178114</v>
      </c>
      <c r="O73" s="930">
        <f t="shared" si="4"/>
        <v>787.0928077</v>
      </c>
      <c r="P73" s="930">
        <f t="shared" si="5"/>
        <v>487.618185</v>
      </c>
      <c r="Q73" s="931">
        <v>0.275</v>
      </c>
      <c r="R73" s="932">
        <f t="shared" si="17"/>
        <v>6157.532976</v>
      </c>
      <c r="S73" s="932">
        <f t="shared" si="6"/>
        <v>1759.985424</v>
      </c>
      <c r="T73" s="932">
        <f t="shared" si="7"/>
        <v>2177.31756</v>
      </c>
      <c r="U73" s="932">
        <f t="shared" si="8"/>
        <v>292.570911</v>
      </c>
      <c r="V73" s="935">
        <v>458.26560000000006</v>
      </c>
      <c r="W73" s="936">
        <v>3630.8736000000004</v>
      </c>
      <c r="X73" s="271">
        <v>303699.66033333336</v>
      </c>
      <c r="Y73" s="271">
        <v>4092.8825999999995</v>
      </c>
      <c r="Z73" s="271">
        <v>24.73396625427544</v>
      </c>
      <c r="AA73" s="260">
        <f t="shared" si="10"/>
        <v>12.62777551</v>
      </c>
      <c r="AB73" s="260">
        <f t="shared" si="11"/>
        <v>2.771950722</v>
      </c>
      <c r="AC73" s="271">
        <v>115229.25333333334</v>
      </c>
      <c r="AD73" s="271">
        <v>29959.60586666667</v>
      </c>
      <c r="AE73" s="271">
        <v>145188.8592</v>
      </c>
      <c r="AF73" s="271">
        <v>43898.9554597726</v>
      </c>
      <c r="AG73" s="271">
        <v>189087.8146597726</v>
      </c>
      <c r="AH73" s="271">
        <v>15.399726235308469</v>
      </c>
      <c r="AI73" s="271">
        <v>3681.519386450573</v>
      </c>
      <c r="AJ73" s="271">
        <v>951.0591748330647</v>
      </c>
      <c r="AK73" s="271">
        <v>42.0</v>
      </c>
      <c r="AL73" s="274">
        <v>55.0</v>
      </c>
      <c r="AM73" s="274">
        <v>53.0</v>
      </c>
      <c r="AN73" s="274">
        <v>92.0</v>
      </c>
    </row>
    <row r="74" ht="14.25" customHeight="1">
      <c r="A74" s="941">
        <v>32.0</v>
      </c>
      <c r="B74" s="942">
        <v>1811072.0</v>
      </c>
      <c r="C74" s="942" t="s">
        <v>179</v>
      </c>
      <c r="D74" s="943" t="s">
        <v>103</v>
      </c>
      <c r="E74" s="944" t="s">
        <v>188</v>
      </c>
      <c r="F74" s="943" t="s">
        <v>117</v>
      </c>
      <c r="G74" s="943" t="s">
        <v>127</v>
      </c>
      <c r="H74" s="943" t="s">
        <v>546</v>
      </c>
      <c r="I74" s="943" t="s">
        <v>139</v>
      </c>
      <c r="J74" s="943" t="s">
        <v>545</v>
      </c>
      <c r="K74" s="943" t="s">
        <v>201</v>
      </c>
      <c r="L74" s="945">
        <v>0.19</v>
      </c>
      <c r="M74" s="946">
        <v>61.34534924707193</v>
      </c>
      <c r="N74" s="947">
        <f t="shared" si="3"/>
        <v>29.31415828</v>
      </c>
      <c r="O74" s="947">
        <f t="shared" si="4"/>
        <v>245.2697596</v>
      </c>
      <c r="P74" s="947">
        <f t="shared" si="5"/>
        <v>151.9490381</v>
      </c>
      <c r="Q74" s="948">
        <v>0.275</v>
      </c>
      <c r="R74" s="949">
        <f t="shared" si="17"/>
        <v>2164.143494</v>
      </c>
      <c r="S74" s="932">
        <f t="shared" si="6"/>
        <v>2121.193296</v>
      </c>
      <c r="T74" s="932">
        <f t="shared" si="7"/>
        <v>1178.467617</v>
      </c>
      <c r="U74" s="949">
        <f t="shared" si="8"/>
        <v>91.16942285</v>
      </c>
      <c r="V74" s="935">
        <v>458.26560000000006</v>
      </c>
      <c r="W74" s="936">
        <v>3630.8736000000004</v>
      </c>
      <c r="X74" s="946">
        <v>60281.087999999996</v>
      </c>
      <c r="Y74" s="946">
        <v>1275.40275</v>
      </c>
      <c r="Z74" s="946">
        <v>23.63217736514995</v>
      </c>
      <c r="AA74" s="950">
        <f t="shared" si="10"/>
        <v>14.24256133</v>
      </c>
      <c r="AB74" s="950">
        <f t="shared" si="11"/>
        <v>3.340847719</v>
      </c>
      <c r="AC74" s="946">
        <v>27604.262400000007</v>
      </c>
      <c r="AD74" s="946">
        <v>6834.709200000001</v>
      </c>
      <c r="AE74" s="946">
        <v>34438.971600000004</v>
      </c>
      <c r="AF74" s="946">
        <v>10412.884905075236</v>
      </c>
      <c r="AG74" s="946">
        <v>44851.85650507524</v>
      </c>
      <c r="AH74" s="946">
        <v>17.583409046701224</v>
      </c>
      <c r="AI74" s="946">
        <v>2157.3207378480215</v>
      </c>
      <c r="AJ74" s="946">
        <v>571.6899955297257</v>
      </c>
      <c r="AK74" s="946">
        <v>38.0</v>
      </c>
      <c r="AL74" s="951">
        <v>55.0</v>
      </c>
      <c r="AM74" s="951">
        <v>53.0</v>
      </c>
      <c r="AN74" s="951">
        <v>92.0</v>
      </c>
    </row>
    <row r="75" ht="14.25" customHeight="1">
      <c r="A75" s="798">
        <v>33.0</v>
      </c>
      <c r="B75" s="269">
        <v>1811061.0</v>
      </c>
      <c r="C75" s="269" t="s">
        <v>179</v>
      </c>
      <c r="D75" s="270" t="s">
        <v>103</v>
      </c>
      <c r="E75" s="937" t="s">
        <v>188</v>
      </c>
      <c r="F75" s="270" t="s">
        <v>117</v>
      </c>
      <c r="G75" s="270" t="s">
        <v>522</v>
      </c>
      <c r="H75" s="270" t="s">
        <v>544</v>
      </c>
      <c r="I75" s="270" t="s">
        <v>111</v>
      </c>
      <c r="J75" s="270" t="s">
        <v>545</v>
      </c>
      <c r="K75" s="270" t="s">
        <v>106</v>
      </c>
      <c r="L75" s="257">
        <v>0.15</v>
      </c>
      <c r="M75" s="271">
        <v>116.66919297514282</v>
      </c>
      <c r="N75" s="930">
        <f t="shared" si="3"/>
        <v>48.06326372</v>
      </c>
      <c r="O75" s="930">
        <f t="shared" si="4"/>
        <v>402.1423718</v>
      </c>
      <c r="P75" s="930">
        <f t="shared" si="5"/>
        <v>249.1344496</v>
      </c>
      <c r="Q75" s="931">
        <v>0.275</v>
      </c>
      <c r="R75" s="932">
        <f t="shared" si="17"/>
        <v>2142.816031</v>
      </c>
      <c r="S75" s="932">
        <f t="shared" si="6"/>
        <v>963.7114102</v>
      </c>
      <c r="T75" s="932">
        <f t="shared" si="7"/>
        <v>854.2950462</v>
      </c>
      <c r="U75" s="932">
        <f t="shared" si="8"/>
        <v>149.4806698</v>
      </c>
      <c r="V75" s="935">
        <v>528.768</v>
      </c>
      <c r="W75" s="936">
        <v>3701.3760000000007</v>
      </c>
      <c r="X75" s="271">
        <v>124153.75833333332</v>
      </c>
      <c r="Y75" s="271">
        <v>2091.1403333333333</v>
      </c>
      <c r="Z75" s="271">
        <v>19.790439432222602</v>
      </c>
      <c r="AA75" s="260">
        <f t="shared" si="10"/>
        <v>8.601042666</v>
      </c>
      <c r="AB75" s="260">
        <f t="shared" si="11"/>
        <v>1.517831059</v>
      </c>
      <c r="AC75" s="271">
        <v>38189.87333333333</v>
      </c>
      <c r="AD75" s="271">
        <v>10552.465000000002</v>
      </c>
      <c r="AE75" s="271">
        <v>48742.33833333334</v>
      </c>
      <c r="AF75" s="271">
        <v>14737.616586356971</v>
      </c>
      <c r="AG75" s="271">
        <v>63479.9549196903</v>
      </c>
      <c r="AH75" s="271">
        <v>10.11887372451017</v>
      </c>
      <c r="AI75" s="271">
        <v>3541.6824937679376</v>
      </c>
      <c r="AJ75" s="271">
        <v>914.934644223384</v>
      </c>
      <c r="AK75" s="271">
        <v>47.0</v>
      </c>
      <c r="AL75" s="274">
        <v>55.0</v>
      </c>
      <c r="AM75" s="274">
        <v>53.0</v>
      </c>
      <c r="AN75" s="274">
        <v>92.0</v>
      </c>
    </row>
    <row r="76" ht="14.25" customHeight="1">
      <c r="A76" s="798">
        <v>34.0</v>
      </c>
      <c r="B76" s="269">
        <v>1811064.0</v>
      </c>
      <c r="C76" s="269" t="s">
        <v>179</v>
      </c>
      <c r="D76" s="270" t="s">
        <v>103</v>
      </c>
      <c r="E76" s="270" t="s">
        <v>190</v>
      </c>
      <c r="F76" s="270" t="s">
        <v>117</v>
      </c>
      <c r="G76" s="270" t="s">
        <v>141</v>
      </c>
      <c r="H76" s="270" t="s">
        <v>546</v>
      </c>
      <c r="I76" s="270" t="s">
        <v>111</v>
      </c>
      <c r="J76" s="937" t="s">
        <v>545</v>
      </c>
      <c r="K76" s="270" t="s">
        <v>108</v>
      </c>
      <c r="L76" s="257">
        <v>0.1</v>
      </c>
      <c r="M76" s="271">
        <v>126.98400227537093</v>
      </c>
      <c r="N76" s="930">
        <f t="shared" si="3"/>
        <v>98.14889507</v>
      </c>
      <c r="O76" s="930">
        <f t="shared" si="4"/>
        <v>821.2057692</v>
      </c>
      <c r="P76" s="930">
        <f t="shared" si="5"/>
        <v>508.7517797</v>
      </c>
      <c r="Q76" s="931">
        <v>0.255</v>
      </c>
      <c r="R76" s="932">
        <f t="shared" si="17"/>
        <v>19878.4021</v>
      </c>
      <c r="S76" s="932">
        <f t="shared" si="6"/>
        <v>2713.251971</v>
      </c>
      <c r="T76" s="932">
        <f t="shared" si="7"/>
        <v>5760.871789</v>
      </c>
      <c r="U76" s="932">
        <f t="shared" si="8"/>
        <v>254.3758898</v>
      </c>
      <c r="V76" s="935">
        <v>1321.92</v>
      </c>
      <c r="W76" s="936">
        <v>11104.128</v>
      </c>
      <c r="X76" s="264">
        <v>313253.27599999995</v>
      </c>
      <c r="Y76" s="133">
        <v>4270.2699999999995</v>
      </c>
      <c r="Z76" s="264">
        <v>73.35678446561927</v>
      </c>
      <c r="AA76" s="260">
        <f t="shared" si="10"/>
        <v>39.07288956</v>
      </c>
      <c r="AB76" s="260">
        <f t="shared" si="11"/>
        <v>4.341432174</v>
      </c>
      <c r="AC76" s="938">
        <v>115007.69280000002</v>
      </c>
      <c r="AD76" s="938">
        <v>27342.5152</v>
      </c>
      <c r="AE76" s="938">
        <v>142350.208</v>
      </c>
      <c r="AF76" s="264">
        <v>43040.66768699679</v>
      </c>
      <c r="AG76" s="938">
        <v>185390.8756869968</v>
      </c>
      <c r="AH76" s="264">
        <v>43.41432173773481</v>
      </c>
      <c r="AI76" s="939">
        <v>5512.924330328203</v>
      </c>
      <c r="AJ76" s="940">
        <v>1405.7957042336918</v>
      </c>
      <c r="AK76" s="274">
        <v>37.0</v>
      </c>
      <c r="AL76" s="274">
        <v>55.0</v>
      </c>
      <c r="AM76" s="274">
        <v>53.0</v>
      </c>
      <c r="AN76" s="274">
        <v>92.0</v>
      </c>
    </row>
    <row r="77" ht="14.25" customHeight="1">
      <c r="A77" s="798">
        <v>35.0</v>
      </c>
      <c r="B77" s="269">
        <v>1811071.0</v>
      </c>
      <c r="C77" s="269" t="s">
        <v>179</v>
      </c>
      <c r="D77" s="270" t="s">
        <v>103</v>
      </c>
      <c r="E77" s="270" t="s">
        <v>190</v>
      </c>
      <c r="F77" s="270" t="s">
        <v>117</v>
      </c>
      <c r="G77" s="270" t="s">
        <v>141</v>
      </c>
      <c r="H77" s="270" t="s">
        <v>546</v>
      </c>
      <c r="I77" s="270" t="s">
        <v>139</v>
      </c>
      <c r="J77" s="937" t="s">
        <v>545</v>
      </c>
      <c r="K77" s="270"/>
      <c r="L77" s="257"/>
      <c r="M77" s="271">
        <v>586.8752207643798</v>
      </c>
      <c r="N77" s="930">
        <f t="shared" si="3"/>
        <v>42.08740976</v>
      </c>
      <c r="O77" s="930">
        <f t="shared" si="4"/>
        <v>352.1427692</v>
      </c>
      <c r="P77" s="930">
        <f t="shared" si="5"/>
        <v>218.1587944</v>
      </c>
      <c r="Q77" s="931">
        <v>0.255</v>
      </c>
      <c r="R77" s="932">
        <f t="shared" si="17"/>
        <v>7218.531429</v>
      </c>
      <c r="S77" s="932">
        <f t="shared" si="6"/>
        <v>0</v>
      </c>
      <c r="T77" s="932">
        <f t="shared" si="7"/>
        <v>1840.725514</v>
      </c>
      <c r="U77" s="932">
        <f t="shared" si="8"/>
        <v>109.0793972</v>
      </c>
      <c r="V77" s="935">
        <v>793.152</v>
      </c>
      <c r="W77" s="936">
        <v>4758.912</v>
      </c>
      <c r="X77" s="264">
        <v>105831.19799999999</v>
      </c>
      <c r="Y77" s="133">
        <v>1831.1423999999997</v>
      </c>
      <c r="Z77" s="264">
        <v>57.79517638824812</v>
      </c>
      <c r="AA77" s="260">
        <f t="shared" si="10"/>
        <v>33.0884274</v>
      </c>
      <c r="AB77" s="260">
        <f t="shared" si="11"/>
        <v>0</v>
      </c>
      <c r="AC77" s="938">
        <v>37292.2704</v>
      </c>
      <c r="AD77" s="938">
        <v>9230.76</v>
      </c>
      <c r="AE77" s="938">
        <v>46523.0304</v>
      </c>
      <c r="AF77" s="264">
        <v>14066.591959166291</v>
      </c>
      <c r="AG77" s="938">
        <v>60589.62235916629</v>
      </c>
      <c r="AH77" s="264">
        <v>33.08842739874643</v>
      </c>
      <c r="AI77" s="939">
        <v>19418.778134385466</v>
      </c>
      <c r="AJ77" s="940">
        <v>4951.788424268294</v>
      </c>
      <c r="AK77" s="274">
        <v>37.0</v>
      </c>
      <c r="AL77" s="274">
        <v>55.0</v>
      </c>
      <c r="AM77" s="274">
        <v>53.0</v>
      </c>
      <c r="AN77" s="274">
        <v>92.0</v>
      </c>
    </row>
    <row r="78" ht="14.25" customHeight="1">
      <c r="A78" s="798">
        <v>36.0</v>
      </c>
      <c r="B78" s="269">
        <v>1811058.0</v>
      </c>
      <c r="C78" s="269" t="s">
        <v>179</v>
      </c>
      <c r="D78" s="270" t="s">
        <v>103</v>
      </c>
      <c r="E78" s="937" t="s">
        <v>190</v>
      </c>
      <c r="F78" s="270" t="s">
        <v>117</v>
      </c>
      <c r="G78" s="270" t="s">
        <v>127</v>
      </c>
      <c r="H78" s="270" t="s">
        <v>546</v>
      </c>
      <c r="I78" s="270" t="s">
        <v>111</v>
      </c>
      <c r="J78" s="270" t="s">
        <v>545</v>
      </c>
      <c r="K78" s="270"/>
      <c r="L78" s="257"/>
      <c r="M78" s="271">
        <v>223.21966552899298</v>
      </c>
      <c r="N78" s="930">
        <f t="shared" si="3"/>
        <v>16.90092192</v>
      </c>
      <c r="O78" s="930">
        <f t="shared" si="4"/>
        <v>141.4089744</v>
      </c>
      <c r="P78" s="930">
        <f t="shared" si="5"/>
        <v>87.6054091</v>
      </c>
      <c r="Q78" s="931">
        <v>0.255</v>
      </c>
      <c r="R78" s="932">
        <f t="shared" si="17"/>
        <v>1531.65355</v>
      </c>
      <c r="S78" s="932">
        <f t="shared" si="6"/>
        <v>0</v>
      </c>
      <c r="T78" s="932">
        <f t="shared" si="7"/>
        <v>390.5716552</v>
      </c>
      <c r="U78" s="932">
        <f t="shared" si="8"/>
        <v>43.80270455</v>
      </c>
      <c r="V78" s="935">
        <v>1057.536</v>
      </c>
      <c r="W78" s="934">
        <v>8812.800000000001</v>
      </c>
      <c r="X78" s="271">
        <v>58914.00666666666</v>
      </c>
      <c r="Y78" s="271">
        <v>735.3266666666667</v>
      </c>
      <c r="Z78" s="271">
        <v>26.706500814452834</v>
      </c>
      <c r="AA78" s="260">
        <f t="shared" si="10"/>
        <v>17.48355</v>
      </c>
      <c r="AB78" s="260">
        <f t="shared" si="11"/>
        <v>0</v>
      </c>
      <c r="AC78" s="271">
        <v>23497.616266666668</v>
      </c>
      <c r="AD78" s="271">
        <v>6116.647533333334</v>
      </c>
      <c r="AE78" s="271">
        <v>29614.263800000004</v>
      </c>
      <c r="AF78" s="271">
        <v>8954.097819167631</v>
      </c>
      <c r="AG78" s="271">
        <v>38568.361619167634</v>
      </c>
      <c r="AH78" s="271">
        <v>17.48354999554286</v>
      </c>
      <c r="AI78" s="271">
        <v>11708.01654679351</v>
      </c>
      <c r="AJ78" s="271">
        <v>3024.57094125499</v>
      </c>
      <c r="AK78" s="274">
        <v>40.0</v>
      </c>
      <c r="AL78" s="274">
        <v>55.0</v>
      </c>
      <c r="AM78" s="274">
        <v>53.0</v>
      </c>
      <c r="AN78" s="274">
        <v>92.0</v>
      </c>
    </row>
    <row r="79" ht="14.25" customHeight="1">
      <c r="A79" s="798">
        <v>36.0</v>
      </c>
      <c r="B79" s="269">
        <v>1811059.0</v>
      </c>
      <c r="C79" s="269" t="s">
        <v>179</v>
      </c>
      <c r="D79" s="270" t="s">
        <v>103</v>
      </c>
      <c r="E79" s="937" t="s">
        <v>190</v>
      </c>
      <c r="F79" s="270" t="s">
        <v>117</v>
      </c>
      <c r="G79" s="269" t="s">
        <v>127</v>
      </c>
      <c r="H79" s="271" t="s">
        <v>546</v>
      </c>
      <c r="I79" s="271" t="s">
        <v>111</v>
      </c>
      <c r="J79" s="271" t="s">
        <v>545</v>
      </c>
      <c r="K79" s="271"/>
      <c r="L79" s="257"/>
      <c r="M79" s="271">
        <v>94.08563195406738</v>
      </c>
      <c r="N79" s="930">
        <f t="shared" si="3"/>
        <v>104.6956177</v>
      </c>
      <c r="O79" s="930">
        <f t="shared" si="4"/>
        <v>875.9817949</v>
      </c>
      <c r="P79" s="930">
        <f t="shared" si="5"/>
        <v>542.6865151</v>
      </c>
      <c r="Q79" s="931">
        <v>0.255</v>
      </c>
      <c r="R79" s="932">
        <f t="shared" si="17"/>
        <v>5785.77019</v>
      </c>
      <c r="S79" s="932">
        <f t="shared" si="6"/>
        <v>0</v>
      </c>
      <c r="T79" s="932">
        <f t="shared" si="7"/>
        <v>1475.371398</v>
      </c>
      <c r="U79" s="932">
        <f t="shared" si="8"/>
        <v>271.3432576</v>
      </c>
      <c r="V79" s="935">
        <v>1057.536</v>
      </c>
      <c r="W79" s="934">
        <v>8812.800000000001</v>
      </c>
      <c r="X79" s="269">
        <v>238601.86</v>
      </c>
      <c r="Y79" s="271">
        <v>4555.105333333333</v>
      </c>
      <c r="Z79" s="274">
        <v>17.460398281313072</v>
      </c>
      <c r="AA79" s="260">
        <f t="shared" si="10"/>
        <v>10.66134873</v>
      </c>
      <c r="AB79" s="260">
        <f t="shared" si="11"/>
        <v>0</v>
      </c>
      <c r="AC79" s="269">
        <v>91069.72160000003</v>
      </c>
      <c r="AD79" s="270">
        <v>20797.172000000002</v>
      </c>
      <c r="AE79" s="269">
        <v>111866.89360000002</v>
      </c>
      <c r="AF79" s="271">
        <v>33823.80581146906</v>
      </c>
      <c r="AG79" s="274">
        <v>145690.69941146908</v>
      </c>
      <c r="AH79" s="274">
        <v>10.661348732182198</v>
      </c>
      <c r="AI79" s="274">
        <v>3009.2391988501713</v>
      </c>
      <c r="AJ79" s="274">
        <v>777.3867930362943</v>
      </c>
      <c r="AK79" s="274">
        <v>42.0</v>
      </c>
      <c r="AL79" s="274">
        <v>55.0</v>
      </c>
      <c r="AM79" s="274">
        <v>53.0</v>
      </c>
      <c r="AN79" s="274">
        <v>92.0</v>
      </c>
    </row>
    <row r="80" ht="14.25" customHeight="1">
      <c r="A80" s="798">
        <v>36.0</v>
      </c>
      <c r="B80" s="269">
        <v>1811060.0</v>
      </c>
      <c r="C80" s="269" t="s">
        <v>179</v>
      </c>
      <c r="D80" s="270" t="s">
        <v>103</v>
      </c>
      <c r="E80" s="937" t="s">
        <v>190</v>
      </c>
      <c r="F80" s="270" t="s">
        <v>117</v>
      </c>
      <c r="G80" s="269" t="s">
        <v>127</v>
      </c>
      <c r="H80" s="271" t="s">
        <v>546</v>
      </c>
      <c r="I80" s="271" t="s">
        <v>111</v>
      </c>
      <c r="J80" s="271" t="s">
        <v>545</v>
      </c>
      <c r="K80" s="271"/>
      <c r="L80" s="257"/>
      <c r="M80" s="271">
        <v>61.18418491526017</v>
      </c>
      <c r="N80" s="930">
        <f t="shared" si="3"/>
        <v>116.7839393</v>
      </c>
      <c r="O80" s="930">
        <f t="shared" si="4"/>
        <v>977.1240385</v>
      </c>
      <c r="P80" s="930">
        <f t="shared" si="5"/>
        <v>605.3459586</v>
      </c>
      <c r="Q80" s="931">
        <v>0.255</v>
      </c>
      <c r="R80" s="932">
        <f t="shared" si="17"/>
        <v>5885.207831</v>
      </c>
      <c r="S80" s="932">
        <f t="shared" si="6"/>
        <v>0</v>
      </c>
      <c r="T80" s="932">
        <f t="shared" si="7"/>
        <v>1500.727997</v>
      </c>
      <c r="U80" s="932">
        <f t="shared" si="8"/>
        <v>302.6729793</v>
      </c>
      <c r="V80" s="935">
        <v>1057.536</v>
      </c>
      <c r="W80" s="934">
        <v>8812.800000000001</v>
      </c>
      <c r="X80" s="269">
        <v>270942.49799999996</v>
      </c>
      <c r="Y80" s="271">
        <v>5081.044999999999</v>
      </c>
      <c r="Z80" s="274">
        <v>17.774722719440586</v>
      </c>
      <c r="AA80" s="260">
        <f t="shared" si="10"/>
        <v>9.722056864</v>
      </c>
      <c r="AB80" s="260">
        <f t="shared" si="11"/>
        <v>0</v>
      </c>
      <c r="AC80" s="269">
        <v>90093.1328</v>
      </c>
      <c r="AD80" s="270">
        <v>23696.370866666668</v>
      </c>
      <c r="AE80" s="269">
        <v>113789.50366666667</v>
      </c>
      <c r="AF80" s="271">
        <v>34405.12158285924</v>
      </c>
      <c r="AG80" s="274">
        <v>148194.6252495259</v>
      </c>
      <c r="AH80" s="274">
        <v>9.722056863599642</v>
      </c>
      <c r="AI80" s="274">
        <v>1784.5083746974642</v>
      </c>
      <c r="AJ80" s="274">
        <v>460.997996796845</v>
      </c>
      <c r="AK80" s="274">
        <v>44.0</v>
      </c>
      <c r="AL80" s="274">
        <v>55.0</v>
      </c>
      <c r="AM80" s="274">
        <v>53.0</v>
      </c>
      <c r="AN80" s="274">
        <v>92.0</v>
      </c>
    </row>
    <row r="81" ht="14.25" customHeight="1">
      <c r="A81" s="798">
        <v>37.0</v>
      </c>
      <c r="B81" s="269">
        <v>1811057.0</v>
      </c>
      <c r="C81" s="269" t="s">
        <v>179</v>
      </c>
      <c r="D81" s="270" t="s">
        <v>103</v>
      </c>
      <c r="E81" s="937" t="s">
        <v>190</v>
      </c>
      <c r="F81" s="270" t="s">
        <v>117</v>
      </c>
      <c r="G81" s="269" t="s">
        <v>127</v>
      </c>
      <c r="H81" s="271" t="s">
        <v>546</v>
      </c>
      <c r="I81" s="271" t="s">
        <v>139</v>
      </c>
      <c r="J81" s="271" t="s">
        <v>545</v>
      </c>
      <c r="K81" s="271" t="s">
        <v>112</v>
      </c>
      <c r="L81" s="257">
        <v>0.18</v>
      </c>
      <c r="M81" s="271">
        <v>144.0747628300467</v>
      </c>
      <c r="N81" s="930">
        <f t="shared" si="3"/>
        <v>25.22765108</v>
      </c>
      <c r="O81" s="930">
        <f t="shared" si="4"/>
        <v>211.0782051</v>
      </c>
      <c r="P81" s="930">
        <f t="shared" si="5"/>
        <v>130.7667536</v>
      </c>
      <c r="Q81" s="931">
        <v>0.255</v>
      </c>
      <c r="R81" s="932">
        <f t="shared" si="17"/>
        <v>1199.645865</v>
      </c>
      <c r="S81" s="932">
        <f t="shared" si="6"/>
        <v>1258.552911</v>
      </c>
      <c r="T81" s="932">
        <f t="shared" si="7"/>
        <v>626.8406879</v>
      </c>
      <c r="U81" s="932">
        <f t="shared" si="8"/>
        <v>65.38337682</v>
      </c>
      <c r="V81" s="935">
        <v>687.3984</v>
      </c>
      <c r="W81" s="934">
        <v>5446.3104</v>
      </c>
      <c r="X81" s="269">
        <v>96874.43700000002</v>
      </c>
      <c r="Y81" s="271">
        <v>1097.6066666666666</v>
      </c>
      <c r="Z81" s="274">
        <v>29.41990057154658</v>
      </c>
      <c r="AA81" s="260">
        <f t="shared" si="10"/>
        <v>9.173936276</v>
      </c>
      <c r="AB81" s="260">
        <f t="shared" si="11"/>
        <v>2.01379089</v>
      </c>
      <c r="AC81" s="269">
        <v>22629.220533333337</v>
      </c>
      <c r="AD81" s="270">
        <v>5657.305133333334</v>
      </c>
      <c r="AE81" s="269">
        <v>28286.52566666667</v>
      </c>
      <c r="AF81" s="271">
        <v>8552.64609967205</v>
      </c>
      <c r="AG81" s="274">
        <v>36839.17176633872</v>
      </c>
      <c r="AH81" s="274">
        <v>11.18772716587567</v>
      </c>
      <c r="AI81" s="274">
        <v>4835.607414092422</v>
      </c>
      <c r="AJ81" s="274">
        <v>1249.1985819738757</v>
      </c>
      <c r="AK81" s="274">
        <v>38.0</v>
      </c>
      <c r="AL81" s="274">
        <v>55.0</v>
      </c>
      <c r="AM81" s="274">
        <v>53.0</v>
      </c>
      <c r="AN81" s="274">
        <v>92.0</v>
      </c>
    </row>
    <row r="82" ht="14.25" customHeight="1">
      <c r="A82" s="798">
        <v>37.0</v>
      </c>
      <c r="B82" s="269">
        <v>1811067.0</v>
      </c>
      <c r="C82" s="269" t="s">
        <v>179</v>
      </c>
      <c r="D82" s="270" t="s">
        <v>103</v>
      </c>
      <c r="E82" s="937" t="s">
        <v>190</v>
      </c>
      <c r="F82" s="270" t="s">
        <v>117</v>
      </c>
      <c r="G82" s="269" t="s">
        <v>127</v>
      </c>
      <c r="H82" s="271" t="s">
        <v>546</v>
      </c>
      <c r="I82" s="271" t="s">
        <v>139</v>
      </c>
      <c r="J82" s="271" t="s">
        <v>545</v>
      </c>
      <c r="K82" s="271" t="s">
        <v>194</v>
      </c>
      <c r="L82" s="257">
        <v>0.2</v>
      </c>
      <c r="M82" s="271">
        <v>55.85568590424629</v>
      </c>
      <c r="N82" s="930">
        <f t="shared" si="3"/>
        <v>49.89646726</v>
      </c>
      <c r="O82" s="930">
        <f t="shared" si="4"/>
        <v>417.4806731</v>
      </c>
      <c r="P82" s="930">
        <f t="shared" si="5"/>
        <v>258.6368038</v>
      </c>
      <c r="Q82" s="931">
        <v>0.255</v>
      </c>
      <c r="R82" s="932">
        <f t="shared" si="17"/>
        <v>2613.332508</v>
      </c>
      <c r="S82" s="932">
        <f t="shared" si="6"/>
        <v>1578.706734</v>
      </c>
      <c r="T82" s="932">
        <f t="shared" si="7"/>
        <v>1068.970007</v>
      </c>
      <c r="U82" s="932">
        <f t="shared" si="8"/>
        <v>129.3184019</v>
      </c>
      <c r="V82" s="935">
        <v>687.3984</v>
      </c>
      <c r="W82" s="934">
        <v>5446.3104</v>
      </c>
      <c r="X82" s="269">
        <v>156340.48</v>
      </c>
      <c r="Y82" s="271">
        <v>2170.8995</v>
      </c>
      <c r="Z82" s="274">
        <v>24.005484055495582</v>
      </c>
      <c r="AA82" s="260">
        <f t="shared" si="10"/>
        <v>10.10425612</v>
      </c>
      <c r="AB82" s="260">
        <f t="shared" si="11"/>
        <v>2.52606403</v>
      </c>
      <c r="AC82" s="269">
        <v>49898.053333333344</v>
      </c>
      <c r="AD82" s="270">
        <v>13262.377333333337</v>
      </c>
      <c r="AE82" s="269">
        <v>63160.43066666668</v>
      </c>
      <c r="AF82" s="271">
        <v>19097.036425065155</v>
      </c>
      <c r="AG82" s="274">
        <v>82257.46709173183</v>
      </c>
      <c r="AH82" s="274">
        <v>12.630320149432961</v>
      </c>
      <c r="AI82" s="274">
        <v>2116.4255854104017</v>
      </c>
      <c r="AJ82" s="274">
        <v>546.7432762310204</v>
      </c>
      <c r="AK82" s="274">
        <v>38.0</v>
      </c>
      <c r="AL82" s="274">
        <v>55.0</v>
      </c>
      <c r="AM82" s="274">
        <v>53.0</v>
      </c>
      <c r="AN82" s="274">
        <v>92.0</v>
      </c>
    </row>
    <row r="83" ht="14.25" customHeight="1">
      <c r="A83" s="798">
        <v>37.0</v>
      </c>
      <c r="B83" s="269">
        <v>1811068.0</v>
      </c>
      <c r="C83" s="269" t="s">
        <v>179</v>
      </c>
      <c r="D83" s="270" t="s">
        <v>103</v>
      </c>
      <c r="E83" s="937" t="s">
        <v>190</v>
      </c>
      <c r="F83" s="270" t="s">
        <v>117</v>
      </c>
      <c r="G83" s="269" t="s">
        <v>127</v>
      </c>
      <c r="H83" s="271" t="s">
        <v>546</v>
      </c>
      <c r="I83" s="271" t="s">
        <v>139</v>
      </c>
      <c r="J83" s="271" t="s">
        <v>545</v>
      </c>
      <c r="K83" s="271" t="s">
        <v>112</v>
      </c>
      <c r="L83" s="257">
        <v>0.18</v>
      </c>
      <c r="M83" s="271">
        <v>5.796795334476843</v>
      </c>
      <c r="N83" s="930">
        <f t="shared" si="3"/>
        <v>47.63056708</v>
      </c>
      <c r="O83" s="930">
        <f t="shared" si="4"/>
        <v>398.5220256</v>
      </c>
      <c r="P83" s="930">
        <f t="shared" si="5"/>
        <v>246.8915799</v>
      </c>
      <c r="Q83" s="931">
        <v>0.255</v>
      </c>
      <c r="R83" s="932">
        <f t="shared" si="17"/>
        <v>3218.588387</v>
      </c>
      <c r="S83" s="932">
        <f t="shared" si="6"/>
        <v>1788.442248</v>
      </c>
      <c r="T83" s="932">
        <f t="shared" si="7"/>
        <v>1276.792812</v>
      </c>
      <c r="U83" s="932">
        <f t="shared" si="8"/>
        <v>123.44579</v>
      </c>
      <c r="V83" s="935">
        <v>687.3984</v>
      </c>
      <c r="W83" s="934">
        <v>5446.3104</v>
      </c>
      <c r="X83" s="269">
        <v>116347.422</v>
      </c>
      <c r="Y83" s="271">
        <v>2072.314533333333</v>
      </c>
      <c r="Z83" s="274">
        <v>18.714569326316553</v>
      </c>
      <c r="AA83" s="260">
        <f t="shared" si="10"/>
        <v>13.03644453</v>
      </c>
      <c r="AB83" s="260">
        <f t="shared" si="11"/>
        <v>2.861658556</v>
      </c>
      <c r="AC83" s="269">
        <v>60713.0392</v>
      </c>
      <c r="AD83" s="270">
        <v>15178.2598</v>
      </c>
      <c r="AE83" s="269">
        <v>75891.299</v>
      </c>
      <c r="AF83" s="271">
        <v>22946.311259295882</v>
      </c>
      <c r="AG83" s="274">
        <v>98837.61025929589</v>
      </c>
      <c r="AH83" s="274">
        <v>15.898103090286341</v>
      </c>
      <c r="AI83" s="274">
        <v>276.4741494624112</v>
      </c>
      <c r="AJ83" s="274">
        <v>71.4224886111229</v>
      </c>
      <c r="AK83" s="274">
        <v>40.0</v>
      </c>
      <c r="AL83" s="274">
        <v>55.0</v>
      </c>
      <c r="AM83" s="274">
        <v>53.0</v>
      </c>
      <c r="AN83" s="274">
        <v>92.0</v>
      </c>
    </row>
    <row r="84" ht="14.25" customHeight="1">
      <c r="A84" s="798">
        <v>37.0</v>
      </c>
      <c r="B84" s="269">
        <v>1811069.0</v>
      </c>
      <c r="C84" s="269" t="s">
        <v>179</v>
      </c>
      <c r="D84" s="270" t="s">
        <v>103</v>
      </c>
      <c r="E84" s="937" t="s">
        <v>190</v>
      </c>
      <c r="F84" s="270" t="s">
        <v>117</v>
      </c>
      <c r="G84" s="270" t="s">
        <v>127</v>
      </c>
      <c r="H84" s="270" t="s">
        <v>546</v>
      </c>
      <c r="I84" s="270" t="s">
        <v>139</v>
      </c>
      <c r="J84" s="270" t="s">
        <v>545</v>
      </c>
      <c r="K84" s="270" t="s">
        <v>112</v>
      </c>
      <c r="L84" s="257">
        <v>0.18</v>
      </c>
      <c r="M84" s="271">
        <v>79.6879834138348</v>
      </c>
      <c r="N84" s="930">
        <f t="shared" si="3"/>
        <v>94.07178114</v>
      </c>
      <c r="O84" s="930">
        <f t="shared" si="4"/>
        <v>787.0928077</v>
      </c>
      <c r="P84" s="930">
        <f t="shared" si="5"/>
        <v>487.618185</v>
      </c>
      <c r="Q84" s="931">
        <v>0.255</v>
      </c>
      <c r="R84" s="932">
        <f t="shared" si="17"/>
        <v>6157.532976</v>
      </c>
      <c r="S84" s="932">
        <f t="shared" si="6"/>
        <v>1732.37781</v>
      </c>
      <c r="T84" s="932">
        <f t="shared" si="7"/>
        <v>2011.92725</v>
      </c>
      <c r="U84" s="932">
        <f t="shared" si="8"/>
        <v>243.8090925</v>
      </c>
      <c r="V84" s="935">
        <v>687.3984</v>
      </c>
      <c r="W84" s="934">
        <v>5446.3104</v>
      </c>
      <c r="X84" s="271">
        <v>303699.66033333336</v>
      </c>
      <c r="Y84" s="271">
        <v>4092.8825999999995</v>
      </c>
      <c r="Z84" s="271">
        <v>24.73396625427544</v>
      </c>
      <c r="AA84" s="260">
        <f t="shared" si="10"/>
        <v>12.62777551</v>
      </c>
      <c r="AB84" s="260">
        <f t="shared" si="11"/>
        <v>2.771950722</v>
      </c>
      <c r="AC84" s="271">
        <v>115229.25333333334</v>
      </c>
      <c r="AD84" s="271">
        <v>29959.60586666667</v>
      </c>
      <c r="AE84" s="271">
        <v>145188.8592</v>
      </c>
      <c r="AF84" s="271">
        <v>43898.9554597726</v>
      </c>
      <c r="AG84" s="271">
        <v>189087.8146597726</v>
      </c>
      <c r="AH84" s="271">
        <v>15.399726235308469</v>
      </c>
      <c r="AI84" s="271">
        <v>3681.519386450573</v>
      </c>
      <c r="AJ84" s="271">
        <v>951.0591748330647</v>
      </c>
      <c r="AK84" s="274">
        <v>42.0</v>
      </c>
      <c r="AL84" s="274">
        <v>55.0</v>
      </c>
      <c r="AM84" s="274">
        <v>53.0</v>
      </c>
      <c r="AN84" s="274">
        <v>92.0</v>
      </c>
    </row>
    <row r="85" ht="14.25" customHeight="1">
      <c r="A85" s="941">
        <v>37.0</v>
      </c>
      <c r="B85" s="942">
        <v>1811072.0</v>
      </c>
      <c r="C85" s="942" t="s">
        <v>179</v>
      </c>
      <c r="D85" s="943" t="s">
        <v>103</v>
      </c>
      <c r="E85" s="944" t="s">
        <v>190</v>
      </c>
      <c r="F85" s="943" t="s">
        <v>117</v>
      </c>
      <c r="G85" s="943" t="s">
        <v>127</v>
      </c>
      <c r="H85" s="943" t="s">
        <v>546</v>
      </c>
      <c r="I85" s="943" t="s">
        <v>139</v>
      </c>
      <c r="J85" s="943" t="s">
        <v>545</v>
      </c>
      <c r="K85" s="943" t="s">
        <v>201</v>
      </c>
      <c r="L85" s="945">
        <v>0.19</v>
      </c>
      <c r="M85" s="946">
        <v>61.34534924707193</v>
      </c>
      <c r="N85" s="947">
        <f t="shared" si="3"/>
        <v>29.31415828</v>
      </c>
      <c r="O85" s="947">
        <f t="shared" si="4"/>
        <v>245.2697596</v>
      </c>
      <c r="P85" s="947">
        <f t="shared" si="5"/>
        <v>151.9490381</v>
      </c>
      <c r="Q85" s="948">
        <v>0.255</v>
      </c>
      <c r="R85" s="949">
        <f t="shared" si="17"/>
        <v>2164.143494</v>
      </c>
      <c r="S85" s="932">
        <f t="shared" si="6"/>
        <v>2087.919676</v>
      </c>
      <c r="T85" s="932">
        <f t="shared" si="7"/>
        <v>1084.276108</v>
      </c>
      <c r="U85" s="949">
        <f t="shared" si="8"/>
        <v>75.97451904</v>
      </c>
      <c r="V85" s="935">
        <v>687.3984</v>
      </c>
      <c r="W85" s="934">
        <v>5446.3104</v>
      </c>
      <c r="X85" s="946">
        <v>60281.087999999996</v>
      </c>
      <c r="Y85" s="946">
        <v>1275.40275</v>
      </c>
      <c r="Z85" s="946">
        <v>23.63217736514995</v>
      </c>
      <c r="AA85" s="950">
        <f t="shared" si="10"/>
        <v>14.24256133</v>
      </c>
      <c r="AB85" s="950">
        <f t="shared" si="11"/>
        <v>3.340847719</v>
      </c>
      <c r="AC85" s="946">
        <v>27604.262400000007</v>
      </c>
      <c r="AD85" s="946">
        <v>6834.709200000001</v>
      </c>
      <c r="AE85" s="946">
        <v>34438.971600000004</v>
      </c>
      <c r="AF85" s="946">
        <v>10412.884905075236</v>
      </c>
      <c r="AG85" s="946">
        <v>44851.85650507524</v>
      </c>
      <c r="AH85" s="946">
        <v>17.583409046701224</v>
      </c>
      <c r="AI85" s="946">
        <v>2157.3207378480215</v>
      </c>
      <c r="AJ85" s="946">
        <v>571.6899955297257</v>
      </c>
      <c r="AK85" s="951">
        <v>38.0</v>
      </c>
      <c r="AL85" s="951">
        <v>55.0</v>
      </c>
      <c r="AM85" s="951">
        <v>53.0</v>
      </c>
      <c r="AN85" s="951">
        <v>92.0</v>
      </c>
    </row>
    <row r="86" ht="14.25" customHeight="1">
      <c r="A86" s="798">
        <v>38.0</v>
      </c>
      <c r="B86" s="269">
        <v>1811061.0</v>
      </c>
      <c r="C86" s="269" t="s">
        <v>179</v>
      </c>
      <c r="D86" s="270" t="s">
        <v>103</v>
      </c>
      <c r="E86" s="937" t="s">
        <v>190</v>
      </c>
      <c r="F86" s="270" t="s">
        <v>117</v>
      </c>
      <c r="G86" s="270" t="s">
        <v>522</v>
      </c>
      <c r="H86" s="270" t="s">
        <v>544</v>
      </c>
      <c r="I86" s="270" t="s">
        <v>111</v>
      </c>
      <c r="J86" s="270" t="s">
        <v>545</v>
      </c>
      <c r="K86" s="270" t="s">
        <v>106</v>
      </c>
      <c r="L86" s="257">
        <v>0.15</v>
      </c>
      <c r="M86" s="271">
        <v>116.66919297514282</v>
      </c>
      <c r="N86" s="930">
        <f t="shared" si="3"/>
        <v>48.06326372</v>
      </c>
      <c r="O86" s="930">
        <f t="shared" si="4"/>
        <v>402.1423718</v>
      </c>
      <c r="P86" s="930">
        <f t="shared" si="5"/>
        <v>249.1344496</v>
      </c>
      <c r="Q86" s="931">
        <v>0.255</v>
      </c>
      <c r="R86" s="932">
        <f t="shared" si="17"/>
        <v>2142.816031</v>
      </c>
      <c r="S86" s="932">
        <f t="shared" si="6"/>
        <v>948.5943684</v>
      </c>
      <c r="T86" s="932">
        <f t="shared" si="7"/>
        <v>788.3096518</v>
      </c>
      <c r="U86" s="932">
        <f t="shared" si="8"/>
        <v>124.5672248</v>
      </c>
      <c r="V86" s="935">
        <v>793.152</v>
      </c>
      <c r="W86" s="934">
        <v>5552.064</v>
      </c>
      <c r="X86" s="271">
        <v>124153.75833333332</v>
      </c>
      <c r="Y86" s="271">
        <v>2091.1403333333333</v>
      </c>
      <c r="Z86" s="271">
        <v>19.790439432222602</v>
      </c>
      <c r="AA86" s="260">
        <f t="shared" si="10"/>
        <v>8.601042666</v>
      </c>
      <c r="AB86" s="260">
        <f t="shared" si="11"/>
        <v>1.517831059</v>
      </c>
      <c r="AC86" s="271">
        <v>38189.87333333333</v>
      </c>
      <c r="AD86" s="271">
        <v>10552.465000000002</v>
      </c>
      <c r="AE86" s="271">
        <v>48742.33833333334</v>
      </c>
      <c r="AF86" s="271">
        <v>14737.616586356971</v>
      </c>
      <c r="AG86" s="271">
        <v>63479.9549196903</v>
      </c>
      <c r="AH86" s="271">
        <v>10.11887372451017</v>
      </c>
      <c r="AI86" s="271">
        <v>3541.6824937679376</v>
      </c>
      <c r="AJ86" s="271">
        <v>914.934644223384</v>
      </c>
      <c r="AK86" s="274">
        <v>47.0</v>
      </c>
      <c r="AL86" s="274">
        <v>55.0</v>
      </c>
      <c r="AM86" s="274">
        <v>53.0</v>
      </c>
      <c r="AN86" s="274">
        <v>92.0</v>
      </c>
    </row>
    <row r="87" ht="14.25" customHeight="1">
      <c r="A87" s="798">
        <v>39.0</v>
      </c>
      <c r="B87" s="269">
        <v>1811062.0</v>
      </c>
      <c r="C87" s="269" t="s">
        <v>179</v>
      </c>
      <c r="D87" s="270" t="s">
        <v>103</v>
      </c>
      <c r="E87" s="270" t="s">
        <v>110</v>
      </c>
      <c r="F87" s="270" t="s">
        <v>117</v>
      </c>
      <c r="G87" s="270" t="s">
        <v>141</v>
      </c>
      <c r="H87" s="270" t="s">
        <v>546</v>
      </c>
      <c r="I87" s="270" t="s">
        <v>111</v>
      </c>
      <c r="J87" s="937" t="s">
        <v>545</v>
      </c>
      <c r="K87" s="270" t="s">
        <v>106</v>
      </c>
      <c r="L87" s="257">
        <v>0.15</v>
      </c>
      <c r="M87" s="271">
        <v>227.31114703719362</v>
      </c>
      <c r="N87" s="930">
        <f t="shared" si="3"/>
        <v>889.0599104</v>
      </c>
      <c r="O87" s="930">
        <f t="shared" si="4"/>
        <v>7438.709596</v>
      </c>
      <c r="P87" s="930">
        <f t="shared" si="5"/>
        <v>4608.414708</v>
      </c>
      <c r="Q87" s="931">
        <v>0.245</v>
      </c>
      <c r="R87" s="932">
        <f t="shared" si="17"/>
        <v>119950.0082</v>
      </c>
      <c r="S87" s="932">
        <f t="shared" si="6"/>
        <v>2847.762676</v>
      </c>
      <c r="T87" s="932">
        <f t="shared" si="7"/>
        <v>30085.45387</v>
      </c>
      <c r="U87" s="932">
        <f t="shared" si="8"/>
        <v>1843.365883</v>
      </c>
      <c r="V87" s="935">
        <v>15863.040000000003</v>
      </c>
      <c r="W87" s="934">
        <v>131134.464</v>
      </c>
      <c r="X87" s="264">
        <v>2215020.4960000003</v>
      </c>
      <c r="Y87" s="133">
        <v>38681.289899999996</v>
      </c>
      <c r="Z87" s="264">
        <v>57.263356566607165</v>
      </c>
      <c r="AA87" s="260">
        <f t="shared" si="10"/>
        <v>26.02847526</v>
      </c>
      <c r="AB87" s="260">
        <f t="shared" si="11"/>
        <v>4.59326034</v>
      </c>
      <c r="AC87" s="938">
        <v>718520.2640000001</v>
      </c>
      <c r="AD87" s="938">
        <v>190975.12280000004</v>
      </c>
      <c r="AE87" s="938">
        <v>909495.3868000001</v>
      </c>
      <c r="AF87" s="264">
        <v>274992.8451535203</v>
      </c>
      <c r="AG87" s="938">
        <v>1184488.2319535203</v>
      </c>
      <c r="AH87" s="264">
        <v>30.621735599192633</v>
      </c>
      <c r="AI87" s="939">
        <v>6960.661843322143</v>
      </c>
      <c r="AJ87" s="940">
        <v>1705.3621516139249</v>
      </c>
      <c r="AK87" s="274">
        <v>37.0</v>
      </c>
      <c r="AL87" s="274">
        <v>55.0</v>
      </c>
      <c r="AM87" s="274">
        <v>53.0</v>
      </c>
      <c r="AN87" s="274">
        <v>92.0</v>
      </c>
    </row>
    <row r="88" ht="14.25" customHeight="1">
      <c r="A88" s="798">
        <v>40.0</v>
      </c>
      <c r="B88" s="269">
        <v>1811066.0</v>
      </c>
      <c r="C88" s="269" t="s">
        <v>179</v>
      </c>
      <c r="D88" s="270" t="s">
        <v>103</v>
      </c>
      <c r="E88" s="270" t="s">
        <v>110</v>
      </c>
      <c r="F88" s="270" t="s">
        <v>117</v>
      </c>
      <c r="G88" s="270" t="s">
        <v>141</v>
      </c>
      <c r="H88" s="270" t="s">
        <v>546</v>
      </c>
      <c r="I88" s="270" t="s">
        <v>139</v>
      </c>
      <c r="J88" s="937" t="s">
        <v>545</v>
      </c>
      <c r="K88" s="270" t="s">
        <v>108</v>
      </c>
      <c r="L88" s="257">
        <v>0.1</v>
      </c>
      <c r="M88" s="271">
        <v>125.05326829918117</v>
      </c>
      <c r="N88" s="930">
        <f t="shared" si="3"/>
        <v>35.40009103</v>
      </c>
      <c r="O88" s="930">
        <f t="shared" si="4"/>
        <v>296.1903846</v>
      </c>
      <c r="P88" s="930">
        <f t="shared" si="5"/>
        <v>183.4952833</v>
      </c>
      <c r="Q88" s="931">
        <v>0.245</v>
      </c>
      <c r="R88" s="932">
        <f t="shared" si="17"/>
        <v>6995.21375</v>
      </c>
      <c r="S88" s="932">
        <f t="shared" si="6"/>
        <v>2626.130521</v>
      </c>
      <c r="T88" s="932">
        <f t="shared" si="7"/>
        <v>2357.229346</v>
      </c>
      <c r="U88" s="932">
        <f t="shared" si="8"/>
        <v>73.39811333</v>
      </c>
      <c r="V88" s="935">
        <v>705.0240000000001</v>
      </c>
      <c r="W88" s="934">
        <v>5287.680000000001</v>
      </c>
      <c r="X88" s="264">
        <v>110544.336</v>
      </c>
      <c r="Y88" s="133">
        <v>1540.1899999999998</v>
      </c>
      <c r="Z88" s="264">
        <v>71.7731812308871</v>
      </c>
      <c r="AA88" s="260">
        <f t="shared" si="10"/>
        <v>38.12203575</v>
      </c>
      <c r="AB88" s="260">
        <f t="shared" si="11"/>
        <v>4.23578175</v>
      </c>
      <c r="AC88" s="938">
        <v>39837.79360000001</v>
      </c>
      <c r="AD88" s="938">
        <v>10255.273600000002</v>
      </c>
      <c r="AE88" s="938">
        <v>50093.06720000001</v>
      </c>
      <c r="AF88" s="264">
        <v>15146.019728875975</v>
      </c>
      <c r="AG88" s="938">
        <v>65239.086928875986</v>
      </c>
      <c r="AH88" s="264">
        <v>42.35781749581285</v>
      </c>
      <c r="AI88" s="939">
        <v>5296.983515871635</v>
      </c>
      <c r="AJ88" s="940">
        <v>1297.7609613885506</v>
      </c>
      <c r="AK88" s="274">
        <v>38.0</v>
      </c>
      <c r="AL88" s="274">
        <v>55.0</v>
      </c>
      <c r="AM88" s="274">
        <v>53.0</v>
      </c>
      <c r="AN88" s="274">
        <v>92.0</v>
      </c>
    </row>
    <row r="89" ht="14.25" customHeight="1">
      <c r="A89" s="798">
        <v>41.0</v>
      </c>
      <c r="B89" s="269">
        <v>1811058.0</v>
      </c>
      <c r="C89" s="269" t="s">
        <v>179</v>
      </c>
      <c r="D89" s="270" t="s">
        <v>103</v>
      </c>
      <c r="E89" s="937" t="s">
        <v>110</v>
      </c>
      <c r="F89" s="270" t="s">
        <v>117</v>
      </c>
      <c r="G89" s="270" t="s">
        <v>127</v>
      </c>
      <c r="H89" s="270" t="s">
        <v>546</v>
      </c>
      <c r="I89" s="270" t="s">
        <v>111</v>
      </c>
      <c r="J89" s="270" t="s">
        <v>545</v>
      </c>
      <c r="K89" s="270"/>
      <c r="L89" s="257"/>
      <c r="M89" s="271">
        <v>223.21966552899298</v>
      </c>
      <c r="N89" s="930">
        <f t="shared" si="3"/>
        <v>16.90092192</v>
      </c>
      <c r="O89" s="930">
        <f t="shared" si="4"/>
        <v>141.4089744</v>
      </c>
      <c r="P89" s="930">
        <f t="shared" si="5"/>
        <v>87.6054091</v>
      </c>
      <c r="Q89" s="931">
        <v>0.245</v>
      </c>
      <c r="R89" s="932">
        <f t="shared" si="17"/>
        <v>1531.65355</v>
      </c>
      <c r="S89" s="932">
        <f t="shared" si="6"/>
        <v>0</v>
      </c>
      <c r="T89" s="932">
        <f t="shared" si="7"/>
        <v>375.2551197</v>
      </c>
      <c r="U89" s="932">
        <f t="shared" si="8"/>
        <v>35.04216364</v>
      </c>
      <c r="V89" s="935">
        <v>1410.048</v>
      </c>
      <c r="W89" s="934">
        <v>11750.400000000001</v>
      </c>
      <c r="X89" s="271">
        <v>58914.00666666666</v>
      </c>
      <c r="Y89" s="271">
        <v>735.3266666666667</v>
      </c>
      <c r="Z89" s="271">
        <v>26.706500814452834</v>
      </c>
      <c r="AA89" s="260">
        <f t="shared" si="10"/>
        <v>17.48355</v>
      </c>
      <c r="AB89" s="260">
        <f t="shared" si="11"/>
        <v>0</v>
      </c>
      <c r="AC89" s="271">
        <v>23497.616266666668</v>
      </c>
      <c r="AD89" s="271">
        <v>6116.647533333334</v>
      </c>
      <c r="AE89" s="271">
        <v>29614.263800000004</v>
      </c>
      <c r="AF89" s="271">
        <v>8954.097819167631</v>
      </c>
      <c r="AG89" s="271">
        <v>38568.361619167634</v>
      </c>
      <c r="AH89" s="271">
        <v>17.48354999554286</v>
      </c>
      <c r="AI89" s="271">
        <v>11708.01654679351</v>
      </c>
      <c r="AJ89" s="271">
        <v>3024.57094125499</v>
      </c>
      <c r="AK89" s="274">
        <v>40.0</v>
      </c>
      <c r="AL89" s="274">
        <v>55.0</v>
      </c>
      <c r="AM89" s="274">
        <v>53.0</v>
      </c>
      <c r="AN89" s="274">
        <v>92.0</v>
      </c>
    </row>
    <row r="90" ht="14.25" customHeight="1">
      <c r="A90" s="798">
        <v>41.0</v>
      </c>
      <c r="B90" s="269">
        <v>1811059.0</v>
      </c>
      <c r="C90" s="269" t="s">
        <v>179</v>
      </c>
      <c r="D90" s="270" t="s">
        <v>103</v>
      </c>
      <c r="E90" s="937" t="s">
        <v>110</v>
      </c>
      <c r="F90" s="270" t="s">
        <v>117</v>
      </c>
      <c r="G90" s="270" t="s">
        <v>127</v>
      </c>
      <c r="H90" s="270" t="s">
        <v>546</v>
      </c>
      <c r="I90" s="270" t="s">
        <v>111</v>
      </c>
      <c r="J90" s="270" t="s">
        <v>545</v>
      </c>
      <c r="K90" s="270"/>
      <c r="L90" s="257"/>
      <c r="M90" s="271">
        <v>94.08563195406738</v>
      </c>
      <c r="N90" s="930">
        <f t="shared" si="3"/>
        <v>104.6956177</v>
      </c>
      <c r="O90" s="930">
        <f t="shared" si="4"/>
        <v>875.9817949</v>
      </c>
      <c r="P90" s="930">
        <f t="shared" si="5"/>
        <v>542.6865151</v>
      </c>
      <c r="Q90" s="931">
        <v>0.245</v>
      </c>
      <c r="R90" s="932">
        <f t="shared" si="17"/>
        <v>5785.77019</v>
      </c>
      <c r="S90" s="932">
        <f t="shared" si="6"/>
        <v>0</v>
      </c>
      <c r="T90" s="932">
        <f t="shared" si="7"/>
        <v>1417.513697</v>
      </c>
      <c r="U90" s="932">
        <f t="shared" si="8"/>
        <v>217.0746061</v>
      </c>
      <c r="V90" s="935">
        <v>1410.048</v>
      </c>
      <c r="W90" s="934">
        <v>11750.400000000001</v>
      </c>
      <c r="X90" s="271">
        <v>238601.86</v>
      </c>
      <c r="Y90" s="271">
        <v>4555.105333333333</v>
      </c>
      <c r="Z90" s="271">
        <v>17.460398281313072</v>
      </c>
      <c r="AA90" s="260">
        <f t="shared" si="10"/>
        <v>10.66134873</v>
      </c>
      <c r="AB90" s="260">
        <f t="shared" si="11"/>
        <v>0</v>
      </c>
      <c r="AC90" s="271">
        <v>91069.72160000003</v>
      </c>
      <c r="AD90" s="271">
        <v>20797.172000000002</v>
      </c>
      <c r="AE90" s="271">
        <v>111866.89360000002</v>
      </c>
      <c r="AF90" s="271">
        <v>33823.80581146906</v>
      </c>
      <c r="AG90" s="271">
        <v>145690.69941146908</v>
      </c>
      <c r="AH90" s="271">
        <v>10.661348732182198</v>
      </c>
      <c r="AI90" s="271">
        <v>3009.2391988501713</v>
      </c>
      <c r="AJ90" s="271">
        <v>777.3867930362943</v>
      </c>
      <c r="AK90" s="274">
        <v>42.0</v>
      </c>
      <c r="AL90" s="274">
        <v>55.0</v>
      </c>
      <c r="AM90" s="274">
        <v>53.0</v>
      </c>
      <c r="AN90" s="274">
        <v>92.0</v>
      </c>
    </row>
    <row r="91" ht="14.25" customHeight="1">
      <c r="A91" s="798">
        <v>41.0</v>
      </c>
      <c r="B91" s="269">
        <v>1811060.0</v>
      </c>
      <c r="C91" s="269" t="s">
        <v>179</v>
      </c>
      <c r="D91" s="270" t="s">
        <v>103</v>
      </c>
      <c r="E91" s="937" t="s">
        <v>110</v>
      </c>
      <c r="F91" s="270" t="s">
        <v>117</v>
      </c>
      <c r="G91" s="270" t="s">
        <v>127</v>
      </c>
      <c r="H91" s="270" t="s">
        <v>546</v>
      </c>
      <c r="I91" s="270" t="s">
        <v>111</v>
      </c>
      <c r="J91" s="270" t="s">
        <v>545</v>
      </c>
      <c r="K91" s="270"/>
      <c r="L91" s="257"/>
      <c r="M91" s="271">
        <v>61.18418491526017</v>
      </c>
      <c r="N91" s="930">
        <f t="shared" si="3"/>
        <v>116.7839393</v>
      </c>
      <c r="O91" s="930">
        <f t="shared" si="4"/>
        <v>977.1240385</v>
      </c>
      <c r="P91" s="930">
        <f t="shared" si="5"/>
        <v>605.3459586</v>
      </c>
      <c r="Q91" s="931">
        <v>0.245</v>
      </c>
      <c r="R91" s="932">
        <f t="shared" si="17"/>
        <v>5885.207831</v>
      </c>
      <c r="S91" s="932">
        <f t="shared" si="6"/>
        <v>0</v>
      </c>
      <c r="T91" s="932">
        <f t="shared" si="7"/>
        <v>1441.875919</v>
      </c>
      <c r="U91" s="932">
        <f t="shared" si="8"/>
        <v>242.1383834</v>
      </c>
      <c r="V91" s="935">
        <v>1410.048</v>
      </c>
      <c r="W91" s="934">
        <v>11750.400000000001</v>
      </c>
      <c r="X91" s="271">
        <v>270942.49799999996</v>
      </c>
      <c r="Y91" s="271">
        <v>5081.044999999999</v>
      </c>
      <c r="Z91" s="271">
        <v>17.774722719440586</v>
      </c>
      <c r="AA91" s="260">
        <f t="shared" si="10"/>
        <v>9.722056864</v>
      </c>
      <c r="AB91" s="260">
        <f t="shared" si="11"/>
        <v>0</v>
      </c>
      <c r="AC91" s="271">
        <v>90093.1328</v>
      </c>
      <c r="AD91" s="271">
        <v>23696.370866666668</v>
      </c>
      <c r="AE91" s="271">
        <v>113789.50366666667</v>
      </c>
      <c r="AF91" s="271">
        <v>34405.12158285924</v>
      </c>
      <c r="AG91" s="271">
        <v>148194.6252495259</v>
      </c>
      <c r="AH91" s="271">
        <v>9.722056863599642</v>
      </c>
      <c r="AI91" s="271">
        <v>1784.5083746974642</v>
      </c>
      <c r="AJ91" s="271">
        <v>460.997996796845</v>
      </c>
      <c r="AK91" s="274">
        <v>44.0</v>
      </c>
      <c r="AL91" s="274">
        <v>55.0</v>
      </c>
      <c r="AM91" s="274">
        <v>53.0</v>
      </c>
      <c r="AN91" s="274">
        <v>92.0</v>
      </c>
    </row>
    <row r="92" ht="14.25" customHeight="1">
      <c r="A92" s="798">
        <v>42.0</v>
      </c>
      <c r="B92" s="269">
        <v>1811057.0</v>
      </c>
      <c r="C92" s="269" t="s">
        <v>179</v>
      </c>
      <c r="D92" s="270" t="s">
        <v>103</v>
      </c>
      <c r="E92" s="937" t="s">
        <v>110</v>
      </c>
      <c r="F92" s="270" t="s">
        <v>117</v>
      </c>
      <c r="G92" s="270" t="s">
        <v>127</v>
      </c>
      <c r="H92" s="270" t="s">
        <v>546</v>
      </c>
      <c r="I92" s="270" t="s">
        <v>139</v>
      </c>
      <c r="J92" s="270" t="s">
        <v>545</v>
      </c>
      <c r="K92" s="270" t="s">
        <v>112</v>
      </c>
      <c r="L92" s="257">
        <v>0.18</v>
      </c>
      <c r="M92" s="271">
        <v>144.0747628300467</v>
      </c>
      <c r="N92" s="930">
        <f t="shared" si="3"/>
        <v>25.22765108</v>
      </c>
      <c r="O92" s="930">
        <f t="shared" si="4"/>
        <v>211.0782051</v>
      </c>
      <c r="P92" s="930">
        <f t="shared" si="5"/>
        <v>130.7667536</v>
      </c>
      <c r="Q92" s="931">
        <v>0.245</v>
      </c>
      <c r="R92" s="932">
        <f t="shared" si="17"/>
        <v>1199.645865</v>
      </c>
      <c r="S92" s="932">
        <f t="shared" si="6"/>
        <v>1248.524601</v>
      </c>
      <c r="T92" s="932">
        <f t="shared" si="7"/>
        <v>599.8017641</v>
      </c>
      <c r="U92" s="932">
        <f t="shared" si="8"/>
        <v>52.30670146</v>
      </c>
      <c r="V92" s="935">
        <v>969.4080000000001</v>
      </c>
      <c r="W92" s="934">
        <v>8019.648000000001</v>
      </c>
      <c r="X92" s="271">
        <v>96874.43700000002</v>
      </c>
      <c r="Y92" s="271">
        <v>1097.6066666666666</v>
      </c>
      <c r="Z92" s="271">
        <v>29.41990057154658</v>
      </c>
      <c r="AA92" s="260">
        <f t="shared" si="10"/>
        <v>9.173936276</v>
      </c>
      <c r="AB92" s="260">
        <f t="shared" si="11"/>
        <v>2.01379089</v>
      </c>
      <c r="AC92" s="271">
        <v>22629.220533333337</v>
      </c>
      <c r="AD92" s="271">
        <v>5657.305133333334</v>
      </c>
      <c r="AE92" s="271">
        <v>28286.52566666667</v>
      </c>
      <c r="AF92" s="271">
        <v>8552.64609967205</v>
      </c>
      <c r="AG92" s="271">
        <v>36839.17176633872</v>
      </c>
      <c r="AH92" s="271">
        <v>11.18772716587567</v>
      </c>
      <c r="AI92" s="271">
        <v>4835.607414092422</v>
      </c>
      <c r="AJ92" s="271">
        <v>1249.1985819738757</v>
      </c>
      <c r="AK92" s="274">
        <v>38.0</v>
      </c>
      <c r="AL92" s="274">
        <v>55.0</v>
      </c>
      <c r="AM92" s="274">
        <v>53.0</v>
      </c>
      <c r="AN92" s="274">
        <v>92.0</v>
      </c>
    </row>
    <row r="93" ht="14.25" customHeight="1">
      <c r="A93" s="798">
        <v>42.0</v>
      </c>
      <c r="B93" s="269">
        <v>1811067.0</v>
      </c>
      <c r="C93" s="269" t="s">
        <v>179</v>
      </c>
      <c r="D93" s="270" t="s">
        <v>103</v>
      </c>
      <c r="E93" s="937" t="s">
        <v>110</v>
      </c>
      <c r="F93" s="270" t="s">
        <v>117</v>
      </c>
      <c r="G93" s="269" t="s">
        <v>127</v>
      </c>
      <c r="H93" s="271" t="s">
        <v>546</v>
      </c>
      <c r="I93" s="271" t="s">
        <v>139</v>
      </c>
      <c r="J93" s="271" t="s">
        <v>545</v>
      </c>
      <c r="K93" s="271" t="s">
        <v>194</v>
      </c>
      <c r="L93" s="257">
        <v>0.2</v>
      </c>
      <c r="M93" s="271">
        <v>55.85568590424629</v>
      </c>
      <c r="N93" s="930">
        <f t="shared" si="3"/>
        <v>49.89646726</v>
      </c>
      <c r="O93" s="930">
        <f t="shared" si="4"/>
        <v>417.4806731</v>
      </c>
      <c r="P93" s="930">
        <f t="shared" si="5"/>
        <v>258.6368038</v>
      </c>
      <c r="Q93" s="931">
        <v>0.245</v>
      </c>
      <c r="R93" s="932">
        <f t="shared" si="17"/>
        <v>2613.332508</v>
      </c>
      <c r="S93" s="932">
        <f t="shared" si="6"/>
        <v>1566.127397</v>
      </c>
      <c r="T93" s="932">
        <f t="shared" si="7"/>
        <v>1023.967677</v>
      </c>
      <c r="U93" s="932">
        <f t="shared" si="8"/>
        <v>103.4547215</v>
      </c>
      <c r="V93" s="935">
        <v>969.4080000000001</v>
      </c>
      <c r="W93" s="934">
        <v>8019.648000000001</v>
      </c>
      <c r="X93" s="269">
        <v>156340.48</v>
      </c>
      <c r="Y93" s="271">
        <v>2170.8995</v>
      </c>
      <c r="Z93" s="274">
        <v>24.005484055495582</v>
      </c>
      <c r="AA93" s="260">
        <f t="shared" si="10"/>
        <v>10.10425612</v>
      </c>
      <c r="AB93" s="260">
        <f t="shared" si="11"/>
        <v>2.52606403</v>
      </c>
      <c r="AC93" s="269">
        <v>49898.053333333344</v>
      </c>
      <c r="AD93" s="270">
        <v>13262.377333333337</v>
      </c>
      <c r="AE93" s="269">
        <v>63160.43066666668</v>
      </c>
      <c r="AF93" s="271">
        <v>19097.036425065155</v>
      </c>
      <c r="AG93" s="274">
        <v>82257.46709173183</v>
      </c>
      <c r="AH93" s="274">
        <v>12.630320149432961</v>
      </c>
      <c r="AI93" s="274">
        <v>2116.4255854104017</v>
      </c>
      <c r="AJ93" s="274">
        <v>546.7432762310204</v>
      </c>
      <c r="AK93" s="274">
        <v>38.0</v>
      </c>
      <c r="AL93" s="274">
        <v>55.0</v>
      </c>
      <c r="AM93" s="274">
        <v>53.0</v>
      </c>
      <c r="AN93" s="274">
        <v>92.0</v>
      </c>
    </row>
    <row r="94" ht="14.25" customHeight="1">
      <c r="A94" s="798">
        <v>42.0</v>
      </c>
      <c r="B94" s="269">
        <v>1811068.0</v>
      </c>
      <c r="C94" s="269" t="s">
        <v>179</v>
      </c>
      <c r="D94" s="270" t="s">
        <v>103</v>
      </c>
      <c r="E94" s="937" t="s">
        <v>110</v>
      </c>
      <c r="F94" s="270" t="s">
        <v>117</v>
      </c>
      <c r="G94" s="269" t="s">
        <v>127</v>
      </c>
      <c r="H94" s="271" t="s">
        <v>546</v>
      </c>
      <c r="I94" s="271" t="s">
        <v>139</v>
      </c>
      <c r="J94" s="271" t="s">
        <v>545</v>
      </c>
      <c r="K94" s="271" t="s">
        <v>112</v>
      </c>
      <c r="L94" s="257">
        <v>0.18</v>
      </c>
      <c r="M94" s="271">
        <v>5.796795334476843</v>
      </c>
      <c r="N94" s="930">
        <f t="shared" si="3"/>
        <v>47.63056708</v>
      </c>
      <c r="O94" s="930">
        <f t="shared" si="4"/>
        <v>398.5220256</v>
      </c>
      <c r="P94" s="930">
        <f t="shared" si="5"/>
        <v>246.8915799</v>
      </c>
      <c r="Q94" s="931">
        <v>0.245</v>
      </c>
      <c r="R94" s="932">
        <f t="shared" si="17"/>
        <v>3218.588387</v>
      </c>
      <c r="S94" s="932">
        <f t="shared" si="6"/>
        <v>1774.191712</v>
      </c>
      <c r="T94" s="932">
        <f t="shared" si="7"/>
        <v>1223.231124</v>
      </c>
      <c r="U94" s="932">
        <f t="shared" si="8"/>
        <v>98.75663196</v>
      </c>
      <c r="V94" s="935">
        <v>969.4080000000001</v>
      </c>
      <c r="W94" s="934">
        <v>8019.648000000001</v>
      </c>
      <c r="X94" s="269">
        <v>116347.422</v>
      </c>
      <c r="Y94" s="271">
        <v>2072.314533333333</v>
      </c>
      <c r="Z94" s="274">
        <v>18.714569326316553</v>
      </c>
      <c r="AA94" s="260">
        <f t="shared" si="10"/>
        <v>13.03644453</v>
      </c>
      <c r="AB94" s="260">
        <f t="shared" si="11"/>
        <v>2.861658556</v>
      </c>
      <c r="AC94" s="269">
        <v>60713.0392</v>
      </c>
      <c r="AD94" s="270">
        <v>15178.2598</v>
      </c>
      <c r="AE94" s="269">
        <v>75891.299</v>
      </c>
      <c r="AF94" s="271">
        <v>22946.311259295882</v>
      </c>
      <c r="AG94" s="274">
        <v>98837.61025929589</v>
      </c>
      <c r="AH94" s="274">
        <v>15.898103090286341</v>
      </c>
      <c r="AI94" s="274">
        <v>276.4741494624112</v>
      </c>
      <c r="AJ94" s="274">
        <v>71.4224886111229</v>
      </c>
      <c r="AK94" s="274">
        <v>40.0</v>
      </c>
      <c r="AL94" s="274">
        <v>55.0</v>
      </c>
      <c r="AM94" s="274">
        <v>53.0</v>
      </c>
      <c r="AN94" s="274">
        <v>92.0</v>
      </c>
    </row>
    <row r="95" ht="14.25" customHeight="1">
      <c r="A95" s="798">
        <v>42.0</v>
      </c>
      <c r="B95" s="269">
        <v>1811069.0</v>
      </c>
      <c r="C95" s="269" t="s">
        <v>179</v>
      </c>
      <c r="D95" s="270" t="s">
        <v>103</v>
      </c>
      <c r="E95" s="937" t="s">
        <v>110</v>
      </c>
      <c r="F95" s="270" t="s">
        <v>117</v>
      </c>
      <c r="G95" s="270" t="s">
        <v>127</v>
      </c>
      <c r="H95" s="270" t="s">
        <v>546</v>
      </c>
      <c r="I95" s="270" t="s">
        <v>139</v>
      </c>
      <c r="J95" s="270" t="s">
        <v>545</v>
      </c>
      <c r="K95" s="270" t="s">
        <v>112</v>
      </c>
      <c r="L95" s="257">
        <v>0.18</v>
      </c>
      <c r="M95" s="271">
        <v>79.6879834138348</v>
      </c>
      <c r="N95" s="930">
        <f t="shared" si="3"/>
        <v>94.07178114</v>
      </c>
      <c r="O95" s="930">
        <f t="shared" si="4"/>
        <v>787.0928077</v>
      </c>
      <c r="P95" s="930">
        <f t="shared" si="5"/>
        <v>487.618185</v>
      </c>
      <c r="Q95" s="931">
        <v>0.245</v>
      </c>
      <c r="R95" s="932">
        <f t="shared" si="17"/>
        <v>6157.532976</v>
      </c>
      <c r="S95" s="932">
        <f t="shared" si="6"/>
        <v>1718.574002</v>
      </c>
      <c r="T95" s="932">
        <f t="shared" si="7"/>
        <v>1929.64621</v>
      </c>
      <c r="U95" s="932">
        <f t="shared" si="8"/>
        <v>195.047274</v>
      </c>
      <c r="V95" s="935">
        <v>969.4080000000001</v>
      </c>
      <c r="W95" s="934">
        <v>8019.648000000001</v>
      </c>
      <c r="X95" s="271">
        <v>303699.66033333336</v>
      </c>
      <c r="Y95" s="271">
        <v>4092.8825999999995</v>
      </c>
      <c r="Z95" s="271">
        <v>24.73396625427544</v>
      </c>
      <c r="AA95" s="260">
        <f t="shared" si="10"/>
        <v>12.62777551</v>
      </c>
      <c r="AB95" s="260">
        <f t="shared" si="11"/>
        <v>2.771950722</v>
      </c>
      <c r="AC95" s="271">
        <v>115229.25333333334</v>
      </c>
      <c r="AD95" s="271">
        <v>29959.60586666667</v>
      </c>
      <c r="AE95" s="271">
        <v>145188.8592</v>
      </c>
      <c r="AF95" s="271">
        <v>43898.9554597726</v>
      </c>
      <c r="AG95" s="271">
        <v>189087.8146597726</v>
      </c>
      <c r="AH95" s="271">
        <v>15.399726235308469</v>
      </c>
      <c r="AI95" s="271">
        <v>3681.519386450573</v>
      </c>
      <c r="AJ95" s="271">
        <v>951.0591748330647</v>
      </c>
      <c r="AK95" s="271">
        <v>42.0</v>
      </c>
      <c r="AL95" s="271">
        <v>55.0</v>
      </c>
      <c r="AM95" s="271">
        <v>53.0</v>
      </c>
      <c r="AN95" s="271">
        <v>92.0</v>
      </c>
    </row>
    <row r="96" ht="14.25" customHeight="1">
      <c r="A96" s="798">
        <v>43.0</v>
      </c>
      <c r="B96" s="269">
        <v>1811061.0</v>
      </c>
      <c r="C96" s="269" t="s">
        <v>179</v>
      </c>
      <c r="D96" s="270" t="s">
        <v>103</v>
      </c>
      <c r="E96" s="937" t="s">
        <v>110</v>
      </c>
      <c r="F96" s="270" t="s">
        <v>117</v>
      </c>
      <c r="G96" s="270" t="s">
        <v>522</v>
      </c>
      <c r="H96" s="270" t="s">
        <v>544</v>
      </c>
      <c r="I96" s="270" t="s">
        <v>111</v>
      </c>
      <c r="J96" s="270" t="s">
        <v>545</v>
      </c>
      <c r="K96" s="270" t="s">
        <v>106</v>
      </c>
      <c r="L96" s="257">
        <v>0.15</v>
      </c>
      <c r="M96" s="271">
        <v>116.66919297514282</v>
      </c>
      <c r="N96" s="930">
        <f t="shared" si="3"/>
        <v>48.06326372</v>
      </c>
      <c r="O96" s="930">
        <f t="shared" si="4"/>
        <v>402.1423718</v>
      </c>
      <c r="P96" s="930">
        <f t="shared" si="5"/>
        <v>249.1344496</v>
      </c>
      <c r="Q96" s="931">
        <v>0.245</v>
      </c>
      <c r="R96" s="932">
        <f t="shared" si="17"/>
        <v>2142.816031</v>
      </c>
      <c r="S96" s="932">
        <f t="shared" si="6"/>
        <v>941.0358476</v>
      </c>
      <c r="T96" s="932">
        <f t="shared" si="7"/>
        <v>755.5437102</v>
      </c>
      <c r="U96" s="932">
        <f t="shared" si="8"/>
        <v>99.65377985</v>
      </c>
      <c r="V96" s="935">
        <v>1057.536</v>
      </c>
      <c r="W96" s="934">
        <v>7402.752000000001</v>
      </c>
      <c r="X96" s="271">
        <v>124153.75833333332</v>
      </c>
      <c r="Y96" s="271">
        <v>2091.1403333333333</v>
      </c>
      <c r="Z96" s="271">
        <v>19.790439432222602</v>
      </c>
      <c r="AA96" s="260">
        <f t="shared" si="10"/>
        <v>8.601042666</v>
      </c>
      <c r="AB96" s="260">
        <f t="shared" si="11"/>
        <v>1.517831059</v>
      </c>
      <c r="AC96" s="271">
        <v>38189.87333333333</v>
      </c>
      <c r="AD96" s="271">
        <v>10552.465000000002</v>
      </c>
      <c r="AE96" s="271">
        <v>48742.33833333334</v>
      </c>
      <c r="AF96" s="271">
        <v>14737.616586356971</v>
      </c>
      <c r="AG96" s="271">
        <v>63479.9549196903</v>
      </c>
      <c r="AH96" s="271">
        <v>10.11887372451017</v>
      </c>
      <c r="AI96" s="271">
        <v>3541.6824937679376</v>
      </c>
      <c r="AJ96" s="271">
        <v>914.934644223384</v>
      </c>
      <c r="AK96" s="271">
        <v>47.0</v>
      </c>
      <c r="AL96" s="271">
        <v>55.0</v>
      </c>
      <c r="AM96" s="271">
        <v>53.0</v>
      </c>
      <c r="AN96" s="271">
        <v>92.0</v>
      </c>
    </row>
    <row r="97" ht="14.25" customHeight="1">
      <c r="A97" s="798">
        <v>44.0</v>
      </c>
      <c r="B97" s="269">
        <v>1811073.0</v>
      </c>
      <c r="C97" s="269" t="s">
        <v>202</v>
      </c>
      <c r="D97" s="270" t="s">
        <v>208</v>
      </c>
      <c r="E97" s="937" t="s">
        <v>188</v>
      </c>
      <c r="F97" s="567" t="s">
        <v>117</v>
      </c>
      <c r="G97" s="566" t="s">
        <v>522</v>
      </c>
      <c r="H97" s="271"/>
      <c r="I97" s="568" t="s">
        <v>105</v>
      </c>
      <c r="J97" s="272"/>
      <c r="K97" s="271" t="s">
        <v>112</v>
      </c>
      <c r="L97" s="257">
        <v>0.18</v>
      </c>
      <c r="M97" s="271">
        <v>172.69727381184256</v>
      </c>
      <c r="N97" s="930">
        <f t="shared" si="3"/>
        <v>11.70826195</v>
      </c>
      <c r="O97" s="930">
        <f t="shared" si="4"/>
        <v>97.96230769</v>
      </c>
      <c r="P97" s="930">
        <f t="shared" si="5"/>
        <v>60.68941579</v>
      </c>
      <c r="Q97" s="931">
        <v>0.275</v>
      </c>
      <c r="R97" s="932">
        <f t="shared" si="17"/>
        <v>1214.339519</v>
      </c>
      <c r="S97" s="932">
        <f t="shared" si="6"/>
        <v>2788.74876</v>
      </c>
      <c r="T97" s="932">
        <f t="shared" si="7"/>
        <v>1100.849277</v>
      </c>
      <c r="U97" s="932">
        <f t="shared" si="8"/>
        <v>36.41364948</v>
      </c>
      <c r="V97" s="935">
        <v>528.768</v>
      </c>
      <c r="W97" s="934">
        <v>4031.856</v>
      </c>
      <c r="X97" s="271">
        <v>107986.87466666667</v>
      </c>
      <c r="Y97" s="271">
        <v>509.404</v>
      </c>
      <c r="Z97" s="271">
        <v>70.66223447183158</v>
      </c>
      <c r="AA97" s="260">
        <f t="shared" si="10"/>
        <v>20.00908236</v>
      </c>
      <c r="AB97" s="260">
        <f t="shared" si="11"/>
        <v>4.392237591</v>
      </c>
      <c r="AC97" s="271">
        <v>22861.12106666667</v>
      </c>
      <c r="AD97" s="271">
        <v>5771.867200000001</v>
      </c>
      <c r="AE97" s="271">
        <v>28632.98826666667</v>
      </c>
      <c r="AF97" s="271">
        <v>8657.401700960481</v>
      </c>
      <c r="AG97" s="271">
        <v>37290.389967627154</v>
      </c>
      <c r="AH97" s="271">
        <v>24.401319952746842</v>
      </c>
      <c r="AI97" s="271">
        <v>12642.124299749696</v>
      </c>
      <c r="AJ97" s="271">
        <v>3265.8821107686713</v>
      </c>
      <c r="AK97" s="274">
        <v>172.0</v>
      </c>
      <c r="AL97" s="274">
        <v>172.0</v>
      </c>
      <c r="AM97" s="274">
        <v>92.0</v>
      </c>
      <c r="AN97" s="274">
        <v>101.0</v>
      </c>
    </row>
    <row r="98" ht="14.25" customHeight="1">
      <c r="A98" s="798">
        <v>44.0</v>
      </c>
      <c r="B98" s="269">
        <v>1811074.0</v>
      </c>
      <c r="C98" s="269" t="s">
        <v>202</v>
      </c>
      <c r="D98" s="270" t="s">
        <v>208</v>
      </c>
      <c r="E98" s="937" t="s">
        <v>188</v>
      </c>
      <c r="F98" s="567" t="s">
        <v>117</v>
      </c>
      <c r="G98" s="566" t="s">
        <v>522</v>
      </c>
      <c r="H98" s="271"/>
      <c r="I98" s="568" t="s">
        <v>105</v>
      </c>
      <c r="J98" s="272"/>
      <c r="K98" s="568" t="s">
        <v>212</v>
      </c>
      <c r="L98" s="257">
        <v>0.21</v>
      </c>
      <c r="M98" s="271">
        <v>193.02736510003504</v>
      </c>
      <c r="N98" s="930">
        <f t="shared" si="3"/>
        <v>12.13316693</v>
      </c>
      <c r="O98" s="930">
        <f t="shared" si="4"/>
        <v>101.5174615</v>
      </c>
      <c r="P98" s="930">
        <f t="shared" si="5"/>
        <v>62.8918977</v>
      </c>
      <c r="Q98" s="931">
        <v>0.275</v>
      </c>
      <c r="R98" s="932">
        <f t="shared" si="17"/>
        <v>1401.741777</v>
      </c>
      <c r="S98" s="932">
        <f t="shared" si="6"/>
        <v>3761.7427</v>
      </c>
      <c r="T98" s="932">
        <f t="shared" si="7"/>
        <v>1419.958231</v>
      </c>
      <c r="U98" s="932">
        <f t="shared" si="8"/>
        <v>37.73513862</v>
      </c>
      <c r="V98" s="935">
        <v>528.768</v>
      </c>
      <c r="W98" s="934">
        <v>4031.856</v>
      </c>
      <c r="X98" s="271">
        <v>111922.37333333334</v>
      </c>
      <c r="Y98" s="271">
        <v>527.8908</v>
      </c>
      <c r="Z98" s="271">
        <v>70.67268036832196</v>
      </c>
      <c r="AA98" s="260">
        <f t="shared" si="10"/>
        <v>22.28811386</v>
      </c>
      <c r="AB98" s="260">
        <f t="shared" si="11"/>
        <v>5.924688496</v>
      </c>
      <c r="AC98" s="271">
        <v>27280.176000000003</v>
      </c>
      <c r="AD98" s="271">
        <v>7026.712</v>
      </c>
      <c r="AE98" s="271">
        <v>34306.888</v>
      </c>
      <c r="AF98" s="271">
        <v>10372.948424374748</v>
      </c>
      <c r="AG98" s="271">
        <v>44679.83642437475</v>
      </c>
      <c r="AH98" s="271">
        <v>28.21280236011864</v>
      </c>
      <c r="AI98" s="271">
        <v>16337.528704985254</v>
      </c>
      <c r="AJ98" s="271">
        <v>4220.528248787857</v>
      </c>
      <c r="AK98" s="274">
        <v>180.0</v>
      </c>
      <c r="AL98" s="274">
        <v>172.0</v>
      </c>
      <c r="AM98" s="274">
        <v>92.0</v>
      </c>
      <c r="AN98" s="274">
        <v>101.0</v>
      </c>
    </row>
    <row r="99" ht="14.25" customHeight="1">
      <c r="A99" s="798">
        <v>44.0</v>
      </c>
      <c r="B99" s="269">
        <v>1811075.0</v>
      </c>
      <c r="C99" s="269" t="s">
        <v>202</v>
      </c>
      <c r="D99" s="270" t="s">
        <v>208</v>
      </c>
      <c r="E99" s="937" t="s">
        <v>188</v>
      </c>
      <c r="F99" s="567" t="s">
        <v>117</v>
      </c>
      <c r="G99" s="566" t="s">
        <v>522</v>
      </c>
      <c r="H99" s="271"/>
      <c r="I99" s="568" t="s">
        <v>105</v>
      </c>
      <c r="J99" s="272"/>
      <c r="K99" s="568" t="s">
        <v>215</v>
      </c>
      <c r="L99" s="257">
        <v>0.16</v>
      </c>
      <c r="M99" s="271">
        <v>390.6741929324758</v>
      </c>
      <c r="N99" s="930">
        <f t="shared" si="3"/>
        <v>63.44399292</v>
      </c>
      <c r="O99" s="930">
        <f t="shared" si="4"/>
        <v>530.8319872</v>
      </c>
      <c r="P99" s="930">
        <f t="shared" si="5"/>
        <v>328.8599865</v>
      </c>
      <c r="Q99" s="931">
        <v>0.275</v>
      </c>
      <c r="R99" s="932">
        <f t="shared" si="17"/>
        <v>7880.035035</v>
      </c>
      <c r="S99" s="932">
        <f t="shared" si="6"/>
        <v>2897.886529</v>
      </c>
      <c r="T99" s="932">
        <f t="shared" si="7"/>
        <v>2963.92843</v>
      </c>
      <c r="U99" s="932">
        <f t="shared" si="8"/>
        <v>197.3159919</v>
      </c>
      <c r="V99" s="935">
        <v>528.768</v>
      </c>
      <c r="W99" s="934">
        <v>4031.856</v>
      </c>
      <c r="X99" s="271">
        <v>476750.9843333334</v>
      </c>
      <c r="Y99" s="271">
        <v>2760.326333333333</v>
      </c>
      <c r="Z99" s="271">
        <v>57.5718141941108</v>
      </c>
      <c r="AA99" s="260">
        <f t="shared" si="10"/>
        <v>23.96167171</v>
      </c>
      <c r="AB99" s="260">
        <f t="shared" si="11"/>
        <v>4.564127945</v>
      </c>
      <c r="AC99" s="271">
        <v>146797.77493333336</v>
      </c>
      <c r="AD99" s="271">
        <v>34582.16813333333</v>
      </c>
      <c r="AE99" s="271">
        <v>181379.9430666667</v>
      </c>
      <c r="AF99" s="271">
        <v>54841.60483010181</v>
      </c>
      <c r="AG99" s="271">
        <v>236221.54789676852</v>
      </c>
      <c r="AH99" s="271">
        <v>28.525799654457344</v>
      </c>
      <c r="AI99" s="271">
        <v>33432.88127327586</v>
      </c>
      <c r="AJ99" s="271">
        <v>8636.827662262931</v>
      </c>
      <c r="AK99" s="274">
        <v>193.0</v>
      </c>
      <c r="AL99" s="274">
        <v>172.0</v>
      </c>
      <c r="AM99" s="274">
        <v>92.0</v>
      </c>
      <c r="AN99" s="274">
        <v>101.0</v>
      </c>
    </row>
    <row r="100" ht="14.25" customHeight="1">
      <c r="A100" s="798">
        <v>44.0</v>
      </c>
      <c r="B100" s="269">
        <v>1811076.0</v>
      </c>
      <c r="C100" s="269" t="s">
        <v>202</v>
      </c>
      <c r="D100" s="270" t="s">
        <v>208</v>
      </c>
      <c r="E100" s="937" t="s">
        <v>188</v>
      </c>
      <c r="F100" s="270" t="s">
        <v>117</v>
      </c>
      <c r="G100" s="269" t="s">
        <v>522</v>
      </c>
      <c r="H100" s="271" t="s">
        <v>544</v>
      </c>
      <c r="I100" s="271" t="s">
        <v>105</v>
      </c>
      <c r="J100" s="271" t="s">
        <v>549</v>
      </c>
      <c r="K100" s="271" t="s">
        <v>215</v>
      </c>
      <c r="L100" s="257">
        <v>0.16</v>
      </c>
      <c r="M100" s="271">
        <v>164.38615692369183</v>
      </c>
      <c r="N100" s="930">
        <f t="shared" si="3"/>
        <v>3.707443135</v>
      </c>
      <c r="O100" s="930">
        <f t="shared" si="4"/>
        <v>31.01994872</v>
      </c>
      <c r="P100" s="930">
        <f t="shared" si="5"/>
        <v>19.21741749</v>
      </c>
      <c r="Q100" s="931">
        <v>0.275</v>
      </c>
      <c r="R100" s="932">
        <f t="shared" si="17"/>
        <v>487.6955996</v>
      </c>
      <c r="S100" s="932">
        <f t="shared" si="6"/>
        <v>3069.149715</v>
      </c>
      <c r="T100" s="932">
        <f t="shared" si="7"/>
        <v>978.1324615</v>
      </c>
      <c r="U100" s="932">
        <f t="shared" si="8"/>
        <v>11.5304505</v>
      </c>
      <c r="V100" s="935">
        <v>528.768</v>
      </c>
      <c r="W100" s="934">
        <v>4031.856</v>
      </c>
      <c r="X100" s="271">
        <v>45314.60999999999</v>
      </c>
      <c r="Y100" s="271">
        <v>161.30373333333333</v>
      </c>
      <c r="Z100" s="271">
        <v>93.64240794592065</v>
      </c>
      <c r="AA100" s="260">
        <f t="shared" si="10"/>
        <v>25.37779073</v>
      </c>
      <c r="AB100" s="260">
        <f t="shared" si="11"/>
        <v>4.833864902</v>
      </c>
      <c r="AC100" s="271">
        <v>8925.84</v>
      </c>
      <c r="AD100" s="271">
        <v>2299.77</v>
      </c>
      <c r="AE100" s="271">
        <v>11225.61</v>
      </c>
      <c r="AF100" s="271">
        <v>3394.1485325671456</v>
      </c>
      <c r="AG100" s="271">
        <v>14619.758532567146</v>
      </c>
      <c r="AH100" s="271">
        <v>30.21165563551153</v>
      </c>
      <c r="AI100" s="271">
        <v>14899.13389267121</v>
      </c>
      <c r="AJ100" s="271">
        <v>3848.942922273396</v>
      </c>
      <c r="AK100" s="274">
        <v>202.0</v>
      </c>
      <c r="AL100" s="274">
        <v>172.0</v>
      </c>
      <c r="AM100" s="274">
        <v>92.0</v>
      </c>
      <c r="AN100" s="274">
        <v>101.0</v>
      </c>
    </row>
    <row r="101" ht="14.25" customHeight="1">
      <c r="A101" s="798">
        <v>44.0</v>
      </c>
      <c r="B101" s="269">
        <v>1811077.0</v>
      </c>
      <c r="C101" s="269" t="s">
        <v>202</v>
      </c>
      <c r="D101" s="270" t="s">
        <v>208</v>
      </c>
      <c r="E101" s="937" t="s">
        <v>188</v>
      </c>
      <c r="F101" s="270" t="s">
        <v>117</v>
      </c>
      <c r="G101" s="269" t="s">
        <v>522</v>
      </c>
      <c r="H101" s="271" t="s">
        <v>544</v>
      </c>
      <c r="I101" s="271" t="s">
        <v>105</v>
      </c>
      <c r="J101" s="271" t="s">
        <v>549</v>
      </c>
      <c r="K101" s="271" t="s">
        <v>112</v>
      </c>
      <c r="L101" s="257">
        <v>0.18</v>
      </c>
      <c r="M101" s="271">
        <v>97.80882295541132</v>
      </c>
      <c r="N101" s="930">
        <f t="shared" si="3"/>
        <v>15.54314195</v>
      </c>
      <c r="O101" s="930">
        <f t="shared" si="4"/>
        <v>130.0485128</v>
      </c>
      <c r="P101" s="930">
        <f t="shared" si="5"/>
        <v>80.56739836</v>
      </c>
      <c r="Q101" s="931">
        <v>0.275</v>
      </c>
      <c r="R101" s="932">
        <f t="shared" si="17"/>
        <v>2480.798686</v>
      </c>
      <c r="S101" s="932">
        <f t="shared" si="6"/>
        <v>4291.552222</v>
      </c>
      <c r="T101" s="932">
        <f t="shared" si="7"/>
        <v>1862.3965</v>
      </c>
      <c r="U101" s="932">
        <f t="shared" si="8"/>
        <v>48.34043901</v>
      </c>
      <c r="V101" s="935">
        <v>528.768</v>
      </c>
      <c r="W101" s="934">
        <v>4031.856</v>
      </c>
      <c r="X101" s="271">
        <v>170269.02199999997</v>
      </c>
      <c r="Y101" s="271">
        <v>676.2522666666666</v>
      </c>
      <c r="Z101" s="271">
        <v>83.92776403756231</v>
      </c>
      <c r="AA101" s="260">
        <f t="shared" si="10"/>
        <v>30.79159482</v>
      </c>
      <c r="AB101" s="260">
        <f t="shared" si="11"/>
        <v>6.75913057</v>
      </c>
      <c r="AC101" s="271">
        <v>46323.24106666668</v>
      </c>
      <c r="AD101" s="271">
        <v>12171.667933333336</v>
      </c>
      <c r="AE101" s="271">
        <v>58494.909000000014</v>
      </c>
      <c r="AF101" s="271">
        <v>17686.380476873754</v>
      </c>
      <c r="AG101" s="271">
        <v>76181.28947687378</v>
      </c>
      <c r="AH101" s="271">
        <v>37.55072538851072</v>
      </c>
      <c r="AI101" s="271">
        <v>11018.376754116342</v>
      </c>
      <c r="AJ101" s="271">
        <v>2846.4139948133884</v>
      </c>
      <c r="AK101" s="274">
        <v>215.0</v>
      </c>
      <c r="AL101" s="274">
        <v>172.0</v>
      </c>
      <c r="AM101" s="274">
        <v>92.0</v>
      </c>
      <c r="AN101" s="274">
        <v>101.0</v>
      </c>
    </row>
    <row r="102" ht="14.25" customHeight="1">
      <c r="A102" s="798">
        <v>44.0</v>
      </c>
      <c r="B102" s="269">
        <v>1811078.0</v>
      </c>
      <c r="C102" s="269" t="s">
        <v>202</v>
      </c>
      <c r="D102" s="270" t="s">
        <v>208</v>
      </c>
      <c r="E102" s="937" t="s">
        <v>188</v>
      </c>
      <c r="F102" s="270" t="s">
        <v>117</v>
      </c>
      <c r="G102" s="269" t="s">
        <v>522</v>
      </c>
      <c r="H102" s="271" t="s">
        <v>544</v>
      </c>
      <c r="I102" s="271" t="s">
        <v>105</v>
      </c>
      <c r="J102" s="271" t="s">
        <v>549</v>
      </c>
      <c r="K102" s="271" t="s">
        <v>108</v>
      </c>
      <c r="L102" s="257">
        <v>0.1</v>
      </c>
      <c r="M102" s="271">
        <v>91.3052388279345</v>
      </c>
      <c r="N102" s="930">
        <f t="shared" si="3"/>
        <v>14.96829087</v>
      </c>
      <c r="O102" s="930">
        <f t="shared" si="4"/>
        <v>125.2387692</v>
      </c>
      <c r="P102" s="930">
        <f t="shared" si="5"/>
        <v>77.58767549</v>
      </c>
      <c r="Q102" s="931">
        <v>0.275</v>
      </c>
      <c r="R102" s="932">
        <f t="shared" si="17"/>
        <v>2809.689565</v>
      </c>
      <c r="S102" s="932">
        <f t="shared" si="6"/>
        <v>2554.739683</v>
      </c>
      <c r="T102" s="932">
        <f t="shared" si="7"/>
        <v>1475.218043</v>
      </c>
      <c r="U102" s="932">
        <f t="shared" si="8"/>
        <v>46.55260529</v>
      </c>
      <c r="V102" s="935">
        <v>528.768</v>
      </c>
      <c r="W102" s="934">
        <v>4031.856</v>
      </c>
      <c r="X102" s="271">
        <v>167729.133</v>
      </c>
      <c r="Y102" s="271">
        <v>651.2416</v>
      </c>
      <c r="Z102" s="271">
        <v>85.85095147484436</v>
      </c>
      <c r="AA102" s="260">
        <f t="shared" si="10"/>
        <v>36.21309116</v>
      </c>
      <c r="AB102" s="260">
        <f t="shared" si="11"/>
        <v>4.023676795</v>
      </c>
      <c r="AC102" s="271">
        <v>48960.78880000001</v>
      </c>
      <c r="AD102" s="271">
        <v>11400.18366666667</v>
      </c>
      <c r="AE102" s="271">
        <v>60360.97246666668</v>
      </c>
      <c r="AF102" s="271">
        <v>18250.59895382635</v>
      </c>
      <c r="AG102" s="271">
        <v>78611.57142049303</v>
      </c>
      <c r="AH102" s="271">
        <v>40.23676795242249</v>
      </c>
      <c r="AI102" s="271">
        <v>11021.48312268035</v>
      </c>
      <c r="AJ102" s="271">
        <v>2847.2164733590907</v>
      </c>
      <c r="AK102" s="274">
        <v>265.0</v>
      </c>
      <c r="AL102" s="274">
        <v>172.0</v>
      </c>
      <c r="AM102" s="274">
        <v>92.0</v>
      </c>
      <c r="AN102" s="274">
        <v>101.0</v>
      </c>
    </row>
    <row r="103" ht="14.25" customHeight="1">
      <c r="A103" s="798">
        <v>44.0</v>
      </c>
      <c r="B103" s="269">
        <v>1811079.0</v>
      </c>
      <c r="C103" s="269" t="s">
        <v>202</v>
      </c>
      <c r="D103" s="270" t="s">
        <v>208</v>
      </c>
      <c r="E103" s="937" t="s">
        <v>188</v>
      </c>
      <c r="F103" s="270" t="s">
        <v>117</v>
      </c>
      <c r="G103" s="269" t="s">
        <v>522</v>
      </c>
      <c r="H103" s="271" t="s">
        <v>544</v>
      </c>
      <c r="I103" s="271" t="s">
        <v>105</v>
      </c>
      <c r="J103" s="271" t="s">
        <v>549</v>
      </c>
      <c r="K103" s="271" t="s">
        <v>108</v>
      </c>
      <c r="L103" s="257">
        <v>0.1</v>
      </c>
      <c r="M103" s="271">
        <v>76.43845466258662</v>
      </c>
      <c r="N103" s="930">
        <f t="shared" si="3"/>
        <v>17.27020582</v>
      </c>
      <c r="O103" s="930">
        <f t="shared" si="4"/>
        <v>144.49875</v>
      </c>
      <c r="P103" s="930">
        <f t="shared" si="5"/>
        <v>89.51958082</v>
      </c>
      <c r="Q103" s="931">
        <v>0.275</v>
      </c>
      <c r="R103" s="932">
        <f t="shared" si="17"/>
        <v>2888.648406</v>
      </c>
      <c r="S103" s="932">
        <f t="shared" si="6"/>
        <v>2276.447824</v>
      </c>
      <c r="T103" s="932">
        <f t="shared" si="7"/>
        <v>1420.401463</v>
      </c>
      <c r="U103" s="932">
        <f t="shared" si="8"/>
        <v>53.71174849</v>
      </c>
      <c r="V103" s="935">
        <v>528.768</v>
      </c>
      <c r="W103" s="934">
        <v>4031.856</v>
      </c>
      <c r="X103" s="271">
        <v>203431.998</v>
      </c>
      <c r="Y103" s="271">
        <v>751.3935</v>
      </c>
      <c r="Z103" s="271">
        <v>90.24654325596374</v>
      </c>
      <c r="AA103" s="260">
        <f t="shared" si="10"/>
        <v>32.26834151</v>
      </c>
      <c r="AB103" s="260">
        <f t="shared" si="11"/>
        <v>3.585371279</v>
      </c>
      <c r="AC103" s="271">
        <v>49851.37813333334</v>
      </c>
      <c r="AD103" s="271">
        <v>12205.87866666667</v>
      </c>
      <c r="AE103" s="271">
        <v>62057.2568</v>
      </c>
      <c r="AF103" s="271">
        <v>18763.48341897345</v>
      </c>
      <c r="AG103" s="271">
        <v>80820.74021897344</v>
      </c>
      <c r="AH103" s="271">
        <v>35.8537127878506</v>
      </c>
      <c r="AI103" s="271">
        <v>8221.80719825856</v>
      </c>
      <c r="AJ103" s="271">
        <v>2123.9668595501284</v>
      </c>
      <c r="AK103" s="274">
        <v>250.0</v>
      </c>
      <c r="AL103" s="274">
        <v>172.0</v>
      </c>
      <c r="AM103" s="274">
        <v>92.0</v>
      </c>
      <c r="AN103" s="274">
        <v>101.0</v>
      </c>
    </row>
    <row r="104" ht="14.25" customHeight="1">
      <c r="A104" s="798">
        <v>44.0</v>
      </c>
      <c r="B104" s="269">
        <v>1811080.0</v>
      </c>
      <c r="C104" s="269" t="s">
        <v>202</v>
      </c>
      <c r="D104" s="270" t="s">
        <v>208</v>
      </c>
      <c r="E104" s="937" t="s">
        <v>188</v>
      </c>
      <c r="F104" s="270" t="s">
        <v>117</v>
      </c>
      <c r="G104" s="269" t="s">
        <v>522</v>
      </c>
      <c r="H104" s="271" t="s">
        <v>544</v>
      </c>
      <c r="I104" s="271" t="s">
        <v>105</v>
      </c>
      <c r="J104" s="271" t="s">
        <v>549</v>
      </c>
      <c r="K104" s="271" t="s">
        <v>226</v>
      </c>
      <c r="L104" s="257">
        <v>0.21</v>
      </c>
      <c r="M104" s="271">
        <v>180.57804044907243</v>
      </c>
      <c r="N104" s="930">
        <f t="shared" si="3"/>
        <v>5.794741239</v>
      </c>
      <c r="O104" s="930">
        <f t="shared" si="4"/>
        <v>48.48424359</v>
      </c>
      <c r="P104" s="930">
        <f t="shared" si="5"/>
        <v>30.03686303</v>
      </c>
      <c r="Q104" s="931">
        <v>0.275</v>
      </c>
      <c r="R104" s="932">
        <f t="shared" si="17"/>
        <v>937.2114607</v>
      </c>
      <c r="S104" s="932">
        <f t="shared" si="6"/>
        <v>5266.217423</v>
      </c>
      <c r="T104" s="932">
        <f t="shared" si="7"/>
        <v>1705.942943</v>
      </c>
      <c r="U104" s="932">
        <f t="shared" si="8"/>
        <v>18.02211782</v>
      </c>
      <c r="V104" s="935">
        <v>528.768</v>
      </c>
      <c r="W104" s="934">
        <v>4031.856</v>
      </c>
      <c r="X104" s="271">
        <v>52437.462</v>
      </c>
      <c r="Y104" s="271">
        <v>252.11806666666666</v>
      </c>
      <c r="Z104" s="271">
        <v>69.32924018931871</v>
      </c>
      <c r="AA104" s="260">
        <f t="shared" si="10"/>
        <v>31.20204196</v>
      </c>
      <c r="AB104" s="260">
        <f t="shared" si="11"/>
        <v>8.294213685</v>
      </c>
      <c r="AC104" s="271">
        <v>18314.982400000004</v>
      </c>
      <c r="AD104" s="271">
        <v>4622.772000000001</v>
      </c>
      <c r="AE104" s="271">
        <v>22937.754400000005</v>
      </c>
      <c r="AF104" s="271">
        <v>6935.404440128029</v>
      </c>
      <c r="AG104" s="271">
        <v>29873.158840128035</v>
      </c>
      <c r="AH104" s="271">
        <v>39.49625564335867</v>
      </c>
      <c r="AI104" s="271">
        <v>21396.469347459984</v>
      </c>
      <c r="AJ104" s="271">
        <v>5527.4212480938295</v>
      </c>
      <c r="AK104" s="274">
        <v>263.0</v>
      </c>
      <c r="AL104" s="274">
        <v>172.0</v>
      </c>
      <c r="AM104" s="274">
        <v>92.0</v>
      </c>
      <c r="AN104" s="274">
        <v>101.0</v>
      </c>
    </row>
    <row r="105" ht="14.25" customHeight="1">
      <c r="A105" s="798">
        <v>45.0</v>
      </c>
      <c r="B105" s="269">
        <v>1811073.0</v>
      </c>
      <c r="C105" s="269" t="s">
        <v>202</v>
      </c>
      <c r="D105" s="270" t="s">
        <v>208</v>
      </c>
      <c r="E105" s="937" t="s">
        <v>190</v>
      </c>
      <c r="F105" s="567" t="s">
        <v>117</v>
      </c>
      <c r="G105" s="566" t="s">
        <v>522</v>
      </c>
      <c r="H105" s="271"/>
      <c r="I105" s="568" t="s">
        <v>105</v>
      </c>
      <c r="J105" s="272"/>
      <c r="K105" s="271" t="s">
        <v>112</v>
      </c>
      <c r="L105" s="257">
        <v>0.18</v>
      </c>
      <c r="M105" s="271">
        <v>172.69727381184256</v>
      </c>
      <c r="N105" s="930">
        <f t="shared" si="3"/>
        <v>11.70826195</v>
      </c>
      <c r="O105" s="930">
        <f t="shared" si="4"/>
        <v>97.96230769</v>
      </c>
      <c r="P105" s="930">
        <f t="shared" si="5"/>
        <v>60.68941579</v>
      </c>
      <c r="Q105" s="931">
        <v>0.255</v>
      </c>
      <c r="R105" s="932">
        <f t="shared" si="17"/>
        <v>1214.339519</v>
      </c>
      <c r="S105" s="932">
        <f t="shared" si="6"/>
        <v>2745.003682</v>
      </c>
      <c r="T105" s="932">
        <f t="shared" si="7"/>
        <v>1009.632516</v>
      </c>
      <c r="U105" s="932">
        <f t="shared" si="8"/>
        <v>30.3447079</v>
      </c>
      <c r="V105" s="935">
        <v>440.6400000000001</v>
      </c>
      <c r="W105" s="934">
        <v>3359.8800000000006</v>
      </c>
      <c r="X105" s="271">
        <v>107986.87466666667</v>
      </c>
      <c r="Y105" s="271">
        <v>509.404</v>
      </c>
      <c r="Z105" s="271">
        <v>70.66223447183158</v>
      </c>
      <c r="AA105" s="260">
        <f t="shared" si="10"/>
        <v>20.00908236</v>
      </c>
      <c r="AB105" s="260">
        <f t="shared" si="11"/>
        <v>4.392237591</v>
      </c>
      <c r="AC105" s="271">
        <v>22861.12106666667</v>
      </c>
      <c r="AD105" s="271">
        <v>5771.867200000001</v>
      </c>
      <c r="AE105" s="271">
        <v>28632.98826666667</v>
      </c>
      <c r="AF105" s="271">
        <v>8657.401700960481</v>
      </c>
      <c r="AG105" s="271">
        <v>37290.389967627154</v>
      </c>
      <c r="AH105" s="271">
        <v>24.401319952746842</v>
      </c>
      <c r="AI105" s="271">
        <v>12642.124299749696</v>
      </c>
      <c r="AJ105" s="271">
        <v>3265.8821107686713</v>
      </c>
      <c r="AK105" s="274">
        <v>172.0</v>
      </c>
      <c r="AL105" s="274">
        <v>172.0</v>
      </c>
      <c r="AM105" s="274">
        <v>92.0</v>
      </c>
      <c r="AN105" s="274">
        <v>101.0</v>
      </c>
    </row>
    <row r="106" ht="14.25" customHeight="1">
      <c r="A106" s="798">
        <v>45.0</v>
      </c>
      <c r="B106" s="269">
        <v>1811074.0</v>
      </c>
      <c r="C106" s="269" t="s">
        <v>202</v>
      </c>
      <c r="D106" s="270" t="s">
        <v>208</v>
      </c>
      <c r="E106" s="937" t="s">
        <v>190</v>
      </c>
      <c r="F106" s="567" t="s">
        <v>117</v>
      </c>
      <c r="G106" s="567" t="s">
        <v>522</v>
      </c>
      <c r="H106" s="270"/>
      <c r="I106" s="567" t="s">
        <v>105</v>
      </c>
      <c r="J106" s="937"/>
      <c r="K106" s="567" t="s">
        <v>212</v>
      </c>
      <c r="L106" s="257">
        <v>0.21</v>
      </c>
      <c r="M106" s="271">
        <v>193.02736510003504</v>
      </c>
      <c r="N106" s="930">
        <f t="shared" si="3"/>
        <v>12.13316693</v>
      </c>
      <c r="O106" s="930">
        <f t="shared" si="4"/>
        <v>101.5174615</v>
      </c>
      <c r="P106" s="930">
        <f t="shared" si="5"/>
        <v>62.8918977</v>
      </c>
      <c r="Q106" s="931">
        <v>0.255</v>
      </c>
      <c r="R106" s="932">
        <f t="shared" si="17"/>
        <v>1401.741777</v>
      </c>
      <c r="S106" s="932">
        <f t="shared" si="6"/>
        <v>3702.734971</v>
      </c>
      <c r="T106" s="932">
        <f t="shared" si="7"/>
        <v>1301.641571</v>
      </c>
      <c r="U106" s="932">
        <f t="shared" si="8"/>
        <v>31.44594885</v>
      </c>
      <c r="V106" s="935">
        <v>440.6400000000001</v>
      </c>
      <c r="W106" s="934">
        <v>3359.8800000000006</v>
      </c>
      <c r="X106" s="271">
        <v>111922.37333333334</v>
      </c>
      <c r="Y106" s="271">
        <v>527.8908</v>
      </c>
      <c r="Z106" s="271">
        <v>70.67268036832196</v>
      </c>
      <c r="AA106" s="260">
        <f t="shared" si="10"/>
        <v>22.28811386</v>
      </c>
      <c r="AB106" s="260">
        <f t="shared" si="11"/>
        <v>5.924688496</v>
      </c>
      <c r="AC106" s="271">
        <v>27280.176000000003</v>
      </c>
      <c r="AD106" s="271">
        <v>7026.712</v>
      </c>
      <c r="AE106" s="271">
        <v>34306.888</v>
      </c>
      <c r="AF106" s="271">
        <v>10372.948424374748</v>
      </c>
      <c r="AG106" s="271">
        <v>44679.83642437475</v>
      </c>
      <c r="AH106" s="271">
        <v>28.21280236011864</v>
      </c>
      <c r="AI106" s="271">
        <v>16337.528704985254</v>
      </c>
      <c r="AJ106" s="271">
        <v>4220.528248787857</v>
      </c>
      <c r="AK106" s="274">
        <v>180.0</v>
      </c>
      <c r="AL106" s="274">
        <v>172.0</v>
      </c>
      <c r="AM106" s="274">
        <v>92.0</v>
      </c>
      <c r="AN106" s="274">
        <v>101.0</v>
      </c>
    </row>
    <row r="107" ht="14.25" customHeight="1">
      <c r="A107" s="798">
        <v>45.0</v>
      </c>
      <c r="B107" s="269">
        <v>1811075.0</v>
      </c>
      <c r="C107" s="269" t="s">
        <v>202</v>
      </c>
      <c r="D107" s="270" t="s">
        <v>208</v>
      </c>
      <c r="E107" s="937" t="s">
        <v>190</v>
      </c>
      <c r="F107" s="567" t="s">
        <v>117</v>
      </c>
      <c r="G107" s="567" t="s">
        <v>522</v>
      </c>
      <c r="H107" s="270"/>
      <c r="I107" s="567" t="s">
        <v>105</v>
      </c>
      <c r="J107" s="937"/>
      <c r="K107" s="567" t="s">
        <v>215</v>
      </c>
      <c r="L107" s="257">
        <v>0.16</v>
      </c>
      <c r="M107" s="271">
        <v>390.6741929324758</v>
      </c>
      <c r="N107" s="930">
        <f t="shared" si="3"/>
        <v>63.44399292</v>
      </c>
      <c r="O107" s="930">
        <f t="shared" si="4"/>
        <v>530.8319872</v>
      </c>
      <c r="P107" s="930">
        <f t="shared" si="5"/>
        <v>328.8599865</v>
      </c>
      <c r="Q107" s="931">
        <v>0.255</v>
      </c>
      <c r="R107" s="932">
        <f t="shared" si="17"/>
        <v>7880.035035</v>
      </c>
      <c r="S107" s="932">
        <f t="shared" si="6"/>
        <v>2852.429485</v>
      </c>
      <c r="T107" s="932">
        <f t="shared" si="7"/>
        <v>2736.778453</v>
      </c>
      <c r="U107" s="932">
        <f t="shared" si="8"/>
        <v>164.4299933</v>
      </c>
      <c r="V107" s="935">
        <v>440.6400000000001</v>
      </c>
      <c r="W107" s="934">
        <v>3359.8800000000006</v>
      </c>
      <c r="X107" s="271">
        <v>476750.9843333334</v>
      </c>
      <c r="Y107" s="271">
        <v>2760.326333333333</v>
      </c>
      <c r="Z107" s="271">
        <v>57.5718141941108</v>
      </c>
      <c r="AA107" s="260">
        <f t="shared" si="10"/>
        <v>23.96167171</v>
      </c>
      <c r="AB107" s="260">
        <f t="shared" si="11"/>
        <v>4.564127945</v>
      </c>
      <c r="AC107" s="271">
        <v>146797.77493333336</v>
      </c>
      <c r="AD107" s="271">
        <v>34582.16813333333</v>
      </c>
      <c r="AE107" s="271">
        <v>181379.9430666667</v>
      </c>
      <c r="AF107" s="271">
        <v>54841.60483010181</v>
      </c>
      <c r="AG107" s="271">
        <v>236221.54789676852</v>
      </c>
      <c r="AH107" s="271">
        <v>28.525799654457344</v>
      </c>
      <c r="AI107" s="271">
        <v>33432.88127327586</v>
      </c>
      <c r="AJ107" s="271">
        <v>8636.827662262931</v>
      </c>
      <c r="AK107" s="274">
        <v>193.0</v>
      </c>
      <c r="AL107" s="274">
        <v>172.0</v>
      </c>
      <c r="AM107" s="274">
        <v>92.0</v>
      </c>
      <c r="AN107" s="274">
        <v>101.0</v>
      </c>
    </row>
    <row r="108" ht="14.25" customHeight="1">
      <c r="A108" s="798">
        <v>45.0</v>
      </c>
      <c r="B108" s="269">
        <v>1811076.0</v>
      </c>
      <c r="C108" s="269" t="s">
        <v>202</v>
      </c>
      <c r="D108" s="270" t="s">
        <v>208</v>
      </c>
      <c r="E108" s="937" t="s">
        <v>190</v>
      </c>
      <c r="F108" s="270" t="s">
        <v>117</v>
      </c>
      <c r="G108" s="270" t="s">
        <v>522</v>
      </c>
      <c r="H108" s="270" t="s">
        <v>544</v>
      </c>
      <c r="I108" s="270" t="s">
        <v>105</v>
      </c>
      <c r="J108" s="270" t="s">
        <v>549</v>
      </c>
      <c r="K108" s="270" t="s">
        <v>215</v>
      </c>
      <c r="L108" s="257">
        <v>0.16</v>
      </c>
      <c r="M108" s="271">
        <v>164.38615692369183</v>
      </c>
      <c r="N108" s="930">
        <f t="shared" si="3"/>
        <v>3.707443135</v>
      </c>
      <c r="O108" s="930">
        <f t="shared" si="4"/>
        <v>31.01994872</v>
      </c>
      <c r="P108" s="930">
        <f t="shared" si="5"/>
        <v>19.21741749</v>
      </c>
      <c r="Q108" s="931">
        <v>0.255</v>
      </c>
      <c r="R108" s="932">
        <f t="shared" si="17"/>
        <v>487.6955996</v>
      </c>
      <c r="S108" s="932">
        <f t="shared" si="6"/>
        <v>3021.00619</v>
      </c>
      <c r="T108" s="932">
        <f t="shared" si="7"/>
        <v>894.7189563</v>
      </c>
      <c r="U108" s="932">
        <f t="shared" si="8"/>
        <v>9.608708747</v>
      </c>
      <c r="V108" s="935">
        <v>440.6400000000001</v>
      </c>
      <c r="W108" s="934">
        <v>3359.8800000000006</v>
      </c>
      <c r="X108" s="271">
        <v>45314.60999999999</v>
      </c>
      <c r="Y108" s="271">
        <v>161.30373333333333</v>
      </c>
      <c r="Z108" s="271">
        <v>93.64240794592065</v>
      </c>
      <c r="AA108" s="260">
        <f t="shared" si="10"/>
        <v>25.37779073</v>
      </c>
      <c r="AB108" s="260">
        <f t="shared" si="11"/>
        <v>4.833864902</v>
      </c>
      <c r="AC108" s="271">
        <v>8925.84</v>
      </c>
      <c r="AD108" s="271">
        <v>2299.77</v>
      </c>
      <c r="AE108" s="271">
        <v>11225.61</v>
      </c>
      <c r="AF108" s="271">
        <v>3394.1485325671456</v>
      </c>
      <c r="AG108" s="271">
        <v>14619.758532567146</v>
      </c>
      <c r="AH108" s="271">
        <v>30.21165563551153</v>
      </c>
      <c r="AI108" s="271">
        <v>14899.13389267121</v>
      </c>
      <c r="AJ108" s="271">
        <v>3848.942922273396</v>
      </c>
      <c r="AK108" s="274">
        <v>202.0</v>
      </c>
      <c r="AL108" s="274">
        <v>172.0</v>
      </c>
      <c r="AM108" s="274">
        <v>92.0</v>
      </c>
      <c r="AN108" s="274">
        <v>101.0</v>
      </c>
    </row>
    <row r="109" ht="14.25" customHeight="1">
      <c r="A109" s="798">
        <v>45.0</v>
      </c>
      <c r="B109" s="269">
        <v>1811077.0</v>
      </c>
      <c r="C109" s="269" t="s">
        <v>202</v>
      </c>
      <c r="D109" s="270" t="s">
        <v>208</v>
      </c>
      <c r="E109" s="937" t="s">
        <v>190</v>
      </c>
      <c r="F109" s="270" t="s">
        <v>117</v>
      </c>
      <c r="G109" s="270" t="s">
        <v>522</v>
      </c>
      <c r="H109" s="270" t="s">
        <v>544</v>
      </c>
      <c r="I109" s="270" t="s">
        <v>105</v>
      </c>
      <c r="J109" s="270" t="s">
        <v>549</v>
      </c>
      <c r="K109" s="270" t="s">
        <v>112</v>
      </c>
      <c r="L109" s="257">
        <v>0.18</v>
      </c>
      <c r="M109" s="271">
        <v>97.80882295541132</v>
      </c>
      <c r="N109" s="930">
        <f t="shared" si="3"/>
        <v>15.54314195</v>
      </c>
      <c r="O109" s="930">
        <f t="shared" si="4"/>
        <v>130.0485128</v>
      </c>
      <c r="P109" s="930">
        <f t="shared" si="5"/>
        <v>80.56739836</v>
      </c>
      <c r="Q109" s="931">
        <v>0.255</v>
      </c>
      <c r="R109" s="932">
        <f t="shared" si="17"/>
        <v>2480.798686</v>
      </c>
      <c r="S109" s="932">
        <f t="shared" si="6"/>
        <v>4224.233756</v>
      </c>
      <c r="T109" s="932">
        <f t="shared" si="7"/>
        <v>1709.783273</v>
      </c>
      <c r="U109" s="932">
        <f t="shared" si="8"/>
        <v>40.28369918</v>
      </c>
      <c r="V109" s="935">
        <v>440.6400000000001</v>
      </c>
      <c r="W109" s="934">
        <v>3359.8800000000006</v>
      </c>
      <c r="X109" s="271">
        <v>170269.02199999997</v>
      </c>
      <c r="Y109" s="271">
        <v>676.2522666666666</v>
      </c>
      <c r="Z109" s="271">
        <v>83.92776403756231</v>
      </c>
      <c r="AA109" s="260">
        <f t="shared" si="10"/>
        <v>30.79159482</v>
      </c>
      <c r="AB109" s="260">
        <f t="shared" si="11"/>
        <v>6.75913057</v>
      </c>
      <c r="AC109" s="271">
        <v>46323.24106666668</v>
      </c>
      <c r="AD109" s="271">
        <v>12171.667933333336</v>
      </c>
      <c r="AE109" s="271">
        <v>58494.909000000014</v>
      </c>
      <c r="AF109" s="271">
        <v>17686.380476873754</v>
      </c>
      <c r="AG109" s="271">
        <v>76181.28947687378</v>
      </c>
      <c r="AH109" s="271">
        <v>37.55072538851072</v>
      </c>
      <c r="AI109" s="271">
        <v>11018.376754116342</v>
      </c>
      <c r="AJ109" s="271">
        <v>2846.4139948133884</v>
      </c>
      <c r="AK109" s="274">
        <v>215.0</v>
      </c>
      <c r="AL109" s="274">
        <v>172.0</v>
      </c>
      <c r="AM109" s="274">
        <v>92.0</v>
      </c>
      <c r="AN109" s="274">
        <v>101.0</v>
      </c>
    </row>
    <row r="110" ht="14.25" customHeight="1">
      <c r="A110" s="798">
        <v>45.0</v>
      </c>
      <c r="B110" s="269">
        <v>1811078.0</v>
      </c>
      <c r="C110" s="269" t="s">
        <v>202</v>
      </c>
      <c r="D110" s="270" t="s">
        <v>208</v>
      </c>
      <c r="E110" s="937" t="s">
        <v>190</v>
      </c>
      <c r="F110" s="270" t="s">
        <v>117</v>
      </c>
      <c r="G110" s="270" t="s">
        <v>522</v>
      </c>
      <c r="H110" s="270" t="s">
        <v>544</v>
      </c>
      <c r="I110" s="270" t="s">
        <v>105</v>
      </c>
      <c r="J110" s="270" t="s">
        <v>549</v>
      </c>
      <c r="K110" s="270" t="s">
        <v>108</v>
      </c>
      <c r="L110" s="257">
        <v>0.1</v>
      </c>
      <c r="M110" s="271">
        <v>91.3052388279345</v>
      </c>
      <c r="N110" s="930">
        <f t="shared" si="3"/>
        <v>14.96829087</v>
      </c>
      <c r="O110" s="930">
        <f t="shared" si="4"/>
        <v>125.2387692</v>
      </c>
      <c r="P110" s="930">
        <f t="shared" si="5"/>
        <v>77.58767549</v>
      </c>
      <c r="Q110" s="931">
        <v>0.255</v>
      </c>
      <c r="R110" s="932">
        <f t="shared" si="17"/>
        <v>2809.689565</v>
      </c>
      <c r="S110" s="932">
        <f t="shared" si="6"/>
        <v>2514.665335</v>
      </c>
      <c r="T110" s="932">
        <f t="shared" si="7"/>
        <v>1357.7105</v>
      </c>
      <c r="U110" s="932">
        <f t="shared" si="8"/>
        <v>38.79383774</v>
      </c>
      <c r="V110" s="935">
        <v>440.6400000000001</v>
      </c>
      <c r="W110" s="934">
        <v>3359.8800000000006</v>
      </c>
      <c r="X110" s="271">
        <v>167729.133</v>
      </c>
      <c r="Y110" s="271">
        <v>651.2416</v>
      </c>
      <c r="Z110" s="271">
        <v>85.85095147484436</v>
      </c>
      <c r="AA110" s="260">
        <f t="shared" si="10"/>
        <v>36.21309116</v>
      </c>
      <c r="AB110" s="260">
        <f t="shared" si="11"/>
        <v>4.023676795</v>
      </c>
      <c r="AC110" s="271">
        <v>48960.78880000001</v>
      </c>
      <c r="AD110" s="271">
        <v>11400.18366666667</v>
      </c>
      <c r="AE110" s="271">
        <v>60360.97246666668</v>
      </c>
      <c r="AF110" s="271">
        <v>18250.59895382635</v>
      </c>
      <c r="AG110" s="271">
        <v>78611.57142049303</v>
      </c>
      <c r="AH110" s="271">
        <v>40.23676795242249</v>
      </c>
      <c r="AI110" s="271">
        <v>11021.48312268035</v>
      </c>
      <c r="AJ110" s="271">
        <v>2847.2164733590907</v>
      </c>
      <c r="AK110" s="274">
        <v>265.0</v>
      </c>
      <c r="AL110" s="274">
        <v>172.0</v>
      </c>
      <c r="AM110" s="274">
        <v>92.0</v>
      </c>
      <c r="AN110" s="274">
        <v>101.0</v>
      </c>
    </row>
    <row r="111" ht="14.25" customHeight="1">
      <c r="A111" s="798">
        <v>45.0</v>
      </c>
      <c r="B111" s="269">
        <v>1811079.0</v>
      </c>
      <c r="C111" s="269" t="s">
        <v>202</v>
      </c>
      <c r="D111" s="270" t="s">
        <v>208</v>
      </c>
      <c r="E111" s="937" t="s">
        <v>190</v>
      </c>
      <c r="F111" s="270" t="s">
        <v>117</v>
      </c>
      <c r="G111" s="270" t="s">
        <v>522</v>
      </c>
      <c r="H111" s="270" t="s">
        <v>544</v>
      </c>
      <c r="I111" s="270" t="s">
        <v>105</v>
      </c>
      <c r="J111" s="270" t="s">
        <v>549</v>
      </c>
      <c r="K111" s="270" t="s">
        <v>108</v>
      </c>
      <c r="L111" s="257">
        <v>0.1</v>
      </c>
      <c r="M111" s="271">
        <v>76.43845466258662</v>
      </c>
      <c r="N111" s="930">
        <f t="shared" si="3"/>
        <v>17.27020582</v>
      </c>
      <c r="O111" s="930">
        <f t="shared" si="4"/>
        <v>144.49875</v>
      </c>
      <c r="P111" s="930">
        <f t="shared" si="5"/>
        <v>89.51958082</v>
      </c>
      <c r="Q111" s="931">
        <v>0.255</v>
      </c>
      <c r="R111" s="932">
        <f t="shared" si="17"/>
        <v>2888.648406</v>
      </c>
      <c r="S111" s="932">
        <f t="shared" si="6"/>
        <v>2240.738839</v>
      </c>
      <c r="T111" s="932">
        <f t="shared" si="7"/>
        <v>1307.993747</v>
      </c>
      <c r="U111" s="932">
        <f t="shared" si="8"/>
        <v>44.75979041</v>
      </c>
      <c r="V111" s="935">
        <v>440.6400000000001</v>
      </c>
      <c r="W111" s="934">
        <v>3359.8800000000006</v>
      </c>
      <c r="X111" s="271">
        <v>203431.998</v>
      </c>
      <c r="Y111" s="271">
        <v>751.3935</v>
      </c>
      <c r="Z111" s="271">
        <v>90.24654325596374</v>
      </c>
      <c r="AA111" s="260">
        <f t="shared" si="10"/>
        <v>32.26834151</v>
      </c>
      <c r="AB111" s="260">
        <f t="shared" si="11"/>
        <v>3.585371279</v>
      </c>
      <c r="AC111" s="271">
        <v>49851.37813333334</v>
      </c>
      <c r="AD111" s="271">
        <v>12205.87866666667</v>
      </c>
      <c r="AE111" s="271">
        <v>62057.2568</v>
      </c>
      <c r="AF111" s="271">
        <v>18763.48341897345</v>
      </c>
      <c r="AG111" s="271">
        <v>80820.74021897344</v>
      </c>
      <c r="AH111" s="271">
        <v>35.8537127878506</v>
      </c>
      <c r="AI111" s="271">
        <v>8221.80719825856</v>
      </c>
      <c r="AJ111" s="271">
        <v>2123.9668595501284</v>
      </c>
      <c r="AK111" s="274">
        <v>250.0</v>
      </c>
      <c r="AL111" s="274">
        <v>172.0</v>
      </c>
      <c r="AM111" s="274">
        <v>92.0</v>
      </c>
      <c r="AN111" s="274">
        <v>101.0</v>
      </c>
    </row>
    <row r="112" ht="14.25" customHeight="1">
      <c r="A112" s="798">
        <v>45.0</v>
      </c>
      <c r="B112" s="269">
        <v>1811080.0</v>
      </c>
      <c r="C112" s="269" t="s">
        <v>202</v>
      </c>
      <c r="D112" s="270" t="s">
        <v>208</v>
      </c>
      <c r="E112" s="937" t="s">
        <v>190</v>
      </c>
      <c r="F112" s="270" t="s">
        <v>117</v>
      </c>
      <c r="G112" s="270" t="s">
        <v>522</v>
      </c>
      <c r="H112" s="270" t="s">
        <v>544</v>
      </c>
      <c r="I112" s="270" t="s">
        <v>105</v>
      </c>
      <c r="J112" s="270" t="s">
        <v>549</v>
      </c>
      <c r="K112" s="270" t="s">
        <v>226</v>
      </c>
      <c r="L112" s="257">
        <v>0.21</v>
      </c>
      <c r="M112" s="271">
        <v>180.57804044907243</v>
      </c>
      <c r="N112" s="930">
        <f t="shared" si="3"/>
        <v>5.794741239</v>
      </c>
      <c r="O112" s="930">
        <f t="shared" si="4"/>
        <v>48.48424359</v>
      </c>
      <c r="P112" s="930">
        <f t="shared" si="5"/>
        <v>30.03686303</v>
      </c>
      <c r="Q112" s="931">
        <v>0.255</v>
      </c>
      <c r="R112" s="932">
        <f t="shared" si="17"/>
        <v>937.2114607</v>
      </c>
      <c r="S112" s="932">
        <f t="shared" si="6"/>
        <v>5183.610091</v>
      </c>
      <c r="T112" s="932">
        <f t="shared" si="7"/>
        <v>1560.809496</v>
      </c>
      <c r="U112" s="932">
        <f t="shared" si="8"/>
        <v>15.01843152</v>
      </c>
      <c r="V112" s="935">
        <v>440.6400000000001</v>
      </c>
      <c r="W112" s="934">
        <v>3359.8800000000006</v>
      </c>
      <c r="X112" s="271">
        <v>52437.462</v>
      </c>
      <c r="Y112" s="271">
        <v>252.11806666666666</v>
      </c>
      <c r="Z112" s="271">
        <v>69.32924018931871</v>
      </c>
      <c r="AA112" s="260">
        <f t="shared" si="10"/>
        <v>31.20204196</v>
      </c>
      <c r="AB112" s="260">
        <f t="shared" si="11"/>
        <v>8.294213685</v>
      </c>
      <c r="AC112" s="271">
        <v>18314.982400000004</v>
      </c>
      <c r="AD112" s="271">
        <v>4622.772000000001</v>
      </c>
      <c r="AE112" s="271">
        <v>22937.754400000005</v>
      </c>
      <c r="AF112" s="271">
        <v>6935.404440128029</v>
      </c>
      <c r="AG112" s="271">
        <v>29873.158840128035</v>
      </c>
      <c r="AH112" s="271">
        <v>39.49625564335867</v>
      </c>
      <c r="AI112" s="271">
        <v>21396.469347459984</v>
      </c>
      <c r="AJ112" s="271">
        <v>5527.4212480938295</v>
      </c>
      <c r="AK112" s="274">
        <v>263.0</v>
      </c>
      <c r="AL112" s="274">
        <v>172.0</v>
      </c>
      <c r="AM112" s="274">
        <v>92.0</v>
      </c>
      <c r="AN112" s="274">
        <v>101.0</v>
      </c>
    </row>
    <row r="113" ht="14.25" customHeight="1">
      <c r="A113" s="798">
        <v>46.0</v>
      </c>
      <c r="B113" s="269">
        <v>1811073.0</v>
      </c>
      <c r="C113" s="269" t="s">
        <v>202</v>
      </c>
      <c r="D113" s="270" t="s">
        <v>208</v>
      </c>
      <c r="E113" s="937" t="s">
        <v>110</v>
      </c>
      <c r="F113" s="567" t="s">
        <v>117</v>
      </c>
      <c r="G113" s="567" t="s">
        <v>522</v>
      </c>
      <c r="H113" s="270"/>
      <c r="I113" s="567" t="s">
        <v>105</v>
      </c>
      <c r="J113" s="937"/>
      <c r="K113" s="270" t="s">
        <v>112</v>
      </c>
      <c r="L113" s="257">
        <v>0.18</v>
      </c>
      <c r="M113" s="271">
        <v>172.69727381184256</v>
      </c>
      <c r="N113" s="930">
        <f t="shared" si="3"/>
        <v>11.70826195</v>
      </c>
      <c r="O113" s="930">
        <f t="shared" si="4"/>
        <v>97.96230769</v>
      </c>
      <c r="P113" s="930">
        <f t="shared" si="5"/>
        <v>60.68941579</v>
      </c>
      <c r="Q113" s="931">
        <v>0.245</v>
      </c>
      <c r="R113" s="932">
        <f t="shared" si="17"/>
        <v>1214.339519</v>
      </c>
      <c r="S113" s="932">
        <f t="shared" si="6"/>
        <v>2723.131142</v>
      </c>
      <c r="T113" s="932">
        <f t="shared" si="7"/>
        <v>964.680312</v>
      </c>
      <c r="U113" s="932">
        <f t="shared" si="8"/>
        <v>24.27576632</v>
      </c>
      <c r="V113" s="935">
        <v>352.51200000000006</v>
      </c>
      <c r="W113" s="934">
        <v>2687.9040000000005</v>
      </c>
      <c r="X113" s="271">
        <v>107986.87466666667</v>
      </c>
      <c r="Y113" s="271">
        <v>509.404</v>
      </c>
      <c r="Z113" s="271">
        <v>70.66223447183158</v>
      </c>
      <c r="AA113" s="260">
        <f t="shared" si="10"/>
        <v>20.00908236</v>
      </c>
      <c r="AB113" s="260">
        <f t="shared" si="11"/>
        <v>4.392237591</v>
      </c>
      <c r="AC113" s="271">
        <v>22861.12106666667</v>
      </c>
      <c r="AD113" s="271">
        <v>5771.867200000001</v>
      </c>
      <c r="AE113" s="271">
        <v>28632.98826666667</v>
      </c>
      <c r="AF113" s="271">
        <v>8657.401700960481</v>
      </c>
      <c r="AG113" s="271">
        <v>37290.389967627154</v>
      </c>
      <c r="AH113" s="271">
        <v>24.401319952746842</v>
      </c>
      <c r="AI113" s="271">
        <v>12642.124299749696</v>
      </c>
      <c r="AJ113" s="271">
        <v>3265.8821107686713</v>
      </c>
      <c r="AK113" s="274">
        <v>172.0</v>
      </c>
      <c r="AL113" s="274">
        <v>172.0</v>
      </c>
      <c r="AM113" s="274">
        <v>92.0</v>
      </c>
      <c r="AN113" s="274">
        <v>101.0</v>
      </c>
    </row>
    <row r="114" ht="14.25" customHeight="1">
      <c r="A114" s="798">
        <v>46.0</v>
      </c>
      <c r="B114" s="269">
        <v>1811074.0</v>
      </c>
      <c r="C114" s="269" t="s">
        <v>202</v>
      </c>
      <c r="D114" s="270" t="s">
        <v>208</v>
      </c>
      <c r="E114" s="937" t="s">
        <v>110</v>
      </c>
      <c r="F114" s="567" t="s">
        <v>117</v>
      </c>
      <c r="G114" s="567" t="s">
        <v>522</v>
      </c>
      <c r="H114" s="270"/>
      <c r="I114" s="567" t="s">
        <v>105</v>
      </c>
      <c r="J114" s="937"/>
      <c r="K114" s="567" t="s">
        <v>212</v>
      </c>
      <c r="L114" s="257">
        <v>0.21</v>
      </c>
      <c r="M114" s="271">
        <v>193.02736510003504</v>
      </c>
      <c r="N114" s="930">
        <f t="shared" si="3"/>
        <v>12.13316693</v>
      </c>
      <c r="O114" s="930">
        <f t="shared" si="4"/>
        <v>101.5174615</v>
      </c>
      <c r="P114" s="930">
        <f t="shared" si="5"/>
        <v>62.8918977</v>
      </c>
      <c r="Q114" s="931">
        <v>0.245</v>
      </c>
      <c r="R114" s="932">
        <f t="shared" si="17"/>
        <v>1401.741777</v>
      </c>
      <c r="S114" s="932">
        <f t="shared" si="6"/>
        <v>3673.231107</v>
      </c>
      <c r="T114" s="932">
        <f t="shared" si="7"/>
        <v>1243.368357</v>
      </c>
      <c r="U114" s="932">
        <f t="shared" si="8"/>
        <v>25.15675908</v>
      </c>
      <c r="V114" s="935">
        <v>352.51200000000006</v>
      </c>
      <c r="W114" s="934">
        <v>2687.9040000000005</v>
      </c>
      <c r="X114" s="271">
        <v>111922.37333333334</v>
      </c>
      <c r="Y114" s="271">
        <v>527.8908</v>
      </c>
      <c r="Z114" s="271">
        <v>70.67268036832196</v>
      </c>
      <c r="AA114" s="260">
        <f t="shared" si="10"/>
        <v>22.28811386</v>
      </c>
      <c r="AB114" s="260">
        <f t="shared" si="11"/>
        <v>5.924688496</v>
      </c>
      <c r="AC114" s="271">
        <v>27280.176000000003</v>
      </c>
      <c r="AD114" s="271">
        <v>7026.712</v>
      </c>
      <c r="AE114" s="271">
        <v>34306.888</v>
      </c>
      <c r="AF114" s="271">
        <v>10372.948424374748</v>
      </c>
      <c r="AG114" s="271">
        <v>44679.83642437475</v>
      </c>
      <c r="AH114" s="271">
        <v>28.21280236011864</v>
      </c>
      <c r="AI114" s="271">
        <v>16337.528704985254</v>
      </c>
      <c r="AJ114" s="271">
        <v>4220.528248787857</v>
      </c>
      <c r="AK114" s="274">
        <v>180.0</v>
      </c>
      <c r="AL114" s="274">
        <v>172.0</v>
      </c>
      <c r="AM114" s="274">
        <v>92.0</v>
      </c>
      <c r="AN114" s="274">
        <v>101.0</v>
      </c>
    </row>
    <row r="115" ht="14.25" customHeight="1">
      <c r="A115" s="798">
        <v>46.0</v>
      </c>
      <c r="B115" s="269">
        <v>1811075.0</v>
      </c>
      <c r="C115" s="269" t="s">
        <v>202</v>
      </c>
      <c r="D115" s="270" t="s">
        <v>208</v>
      </c>
      <c r="E115" s="937" t="s">
        <v>110</v>
      </c>
      <c r="F115" s="567" t="s">
        <v>117</v>
      </c>
      <c r="G115" s="567" t="s">
        <v>522</v>
      </c>
      <c r="H115" s="270"/>
      <c r="I115" s="567" t="s">
        <v>105</v>
      </c>
      <c r="J115" s="937"/>
      <c r="K115" s="567" t="s">
        <v>215</v>
      </c>
      <c r="L115" s="257">
        <v>0.16</v>
      </c>
      <c r="M115" s="271">
        <v>390.6741929324758</v>
      </c>
      <c r="N115" s="930">
        <f t="shared" si="3"/>
        <v>63.44399292</v>
      </c>
      <c r="O115" s="930">
        <f t="shared" si="4"/>
        <v>530.8319872</v>
      </c>
      <c r="P115" s="930">
        <f t="shared" si="5"/>
        <v>328.8599865</v>
      </c>
      <c r="Q115" s="931">
        <v>0.245</v>
      </c>
      <c r="R115" s="932">
        <f t="shared" si="17"/>
        <v>7880.035035</v>
      </c>
      <c r="S115" s="932">
        <f t="shared" si="6"/>
        <v>2829.700963</v>
      </c>
      <c r="T115" s="932">
        <f t="shared" si="7"/>
        <v>2623.88532</v>
      </c>
      <c r="U115" s="932">
        <f t="shared" si="8"/>
        <v>131.5439946</v>
      </c>
      <c r="V115" s="935">
        <v>352.51200000000006</v>
      </c>
      <c r="W115" s="934">
        <v>2687.9040000000005</v>
      </c>
      <c r="X115" s="271">
        <v>476750.9843333334</v>
      </c>
      <c r="Y115" s="271">
        <v>2760.326333333333</v>
      </c>
      <c r="Z115" s="271">
        <v>57.5718141941108</v>
      </c>
      <c r="AA115" s="260">
        <f t="shared" si="10"/>
        <v>23.96167171</v>
      </c>
      <c r="AB115" s="260">
        <f t="shared" si="11"/>
        <v>4.564127945</v>
      </c>
      <c r="AC115" s="271">
        <v>146797.77493333336</v>
      </c>
      <c r="AD115" s="271">
        <v>34582.16813333333</v>
      </c>
      <c r="AE115" s="271">
        <v>181379.9430666667</v>
      </c>
      <c r="AF115" s="271">
        <v>54841.60483010181</v>
      </c>
      <c r="AG115" s="271">
        <v>236221.54789676852</v>
      </c>
      <c r="AH115" s="271">
        <v>28.525799654457344</v>
      </c>
      <c r="AI115" s="271">
        <v>33432.88127327586</v>
      </c>
      <c r="AJ115" s="271">
        <v>8636.827662262931</v>
      </c>
      <c r="AK115" s="274">
        <v>193.0</v>
      </c>
      <c r="AL115" s="274">
        <v>172.0</v>
      </c>
      <c r="AM115" s="274">
        <v>92.0</v>
      </c>
      <c r="AN115" s="274">
        <v>101.0</v>
      </c>
    </row>
    <row r="116" ht="14.25" customHeight="1">
      <c r="A116" s="798">
        <v>46.0</v>
      </c>
      <c r="B116" s="269">
        <v>1811076.0</v>
      </c>
      <c r="C116" s="269" t="s">
        <v>202</v>
      </c>
      <c r="D116" s="270" t="s">
        <v>208</v>
      </c>
      <c r="E116" s="937" t="s">
        <v>110</v>
      </c>
      <c r="F116" s="270" t="s">
        <v>117</v>
      </c>
      <c r="G116" s="270" t="s">
        <v>522</v>
      </c>
      <c r="H116" s="270" t="s">
        <v>544</v>
      </c>
      <c r="I116" s="270" t="s">
        <v>105</v>
      </c>
      <c r="J116" s="270" t="s">
        <v>549</v>
      </c>
      <c r="K116" s="270" t="s">
        <v>215</v>
      </c>
      <c r="L116" s="257">
        <v>0.16</v>
      </c>
      <c r="M116" s="271">
        <v>164.38615692369183</v>
      </c>
      <c r="N116" s="930">
        <f t="shared" si="3"/>
        <v>3.707443135</v>
      </c>
      <c r="O116" s="930">
        <f t="shared" si="4"/>
        <v>31.01994872</v>
      </c>
      <c r="P116" s="930">
        <f t="shared" si="5"/>
        <v>19.21741749</v>
      </c>
      <c r="Q116" s="931">
        <v>0.245</v>
      </c>
      <c r="R116" s="932">
        <f t="shared" si="17"/>
        <v>487.6955996</v>
      </c>
      <c r="S116" s="932">
        <f t="shared" si="6"/>
        <v>2996.934427</v>
      </c>
      <c r="T116" s="932">
        <f t="shared" si="7"/>
        <v>853.7343566</v>
      </c>
      <c r="U116" s="932">
        <f t="shared" si="8"/>
        <v>7.686966998</v>
      </c>
      <c r="V116" s="935">
        <v>352.51200000000006</v>
      </c>
      <c r="W116" s="934">
        <v>2687.9040000000005</v>
      </c>
      <c r="X116" s="271">
        <v>45314.60999999999</v>
      </c>
      <c r="Y116" s="271">
        <v>161.30373333333333</v>
      </c>
      <c r="Z116" s="271">
        <v>93.64240794592065</v>
      </c>
      <c r="AA116" s="260">
        <f t="shared" si="10"/>
        <v>25.37779073</v>
      </c>
      <c r="AB116" s="260">
        <f t="shared" si="11"/>
        <v>4.833864902</v>
      </c>
      <c r="AC116" s="271">
        <v>8925.84</v>
      </c>
      <c r="AD116" s="271">
        <v>2299.77</v>
      </c>
      <c r="AE116" s="271">
        <v>11225.61</v>
      </c>
      <c r="AF116" s="271">
        <v>3394.1485325671456</v>
      </c>
      <c r="AG116" s="271">
        <v>14619.758532567146</v>
      </c>
      <c r="AH116" s="271">
        <v>30.21165563551153</v>
      </c>
      <c r="AI116" s="271">
        <v>14899.13389267121</v>
      </c>
      <c r="AJ116" s="271">
        <v>3848.942922273396</v>
      </c>
      <c r="AK116" s="274">
        <v>202.0</v>
      </c>
      <c r="AL116" s="274">
        <v>172.0</v>
      </c>
      <c r="AM116" s="274">
        <v>92.0</v>
      </c>
      <c r="AN116" s="274">
        <v>101.0</v>
      </c>
    </row>
    <row r="117" ht="14.25" customHeight="1">
      <c r="A117" s="798">
        <v>46.0</v>
      </c>
      <c r="B117" s="269">
        <v>1811077.0</v>
      </c>
      <c r="C117" s="269" t="s">
        <v>202</v>
      </c>
      <c r="D117" s="270" t="s">
        <v>208</v>
      </c>
      <c r="E117" s="937" t="s">
        <v>110</v>
      </c>
      <c r="F117" s="270" t="s">
        <v>117</v>
      </c>
      <c r="G117" s="270" t="s">
        <v>522</v>
      </c>
      <c r="H117" s="270" t="s">
        <v>544</v>
      </c>
      <c r="I117" s="270" t="s">
        <v>105</v>
      </c>
      <c r="J117" s="270" t="s">
        <v>549</v>
      </c>
      <c r="K117" s="270" t="s">
        <v>112</v>
      </c>
      <c r="L117" s="257">
        <v>0.18</v>
      </c>
      <c r="M117" s="271">
        <v>97.80882295541132</v>
      </c>
      <c r="N117" s="930">
        <f t="shared" si="3"/>
        <v>15.54314195</v>
      </c>
      <c r="O117" s="930">
        <f t="shared" si="4"/>
        <v>130.0485128</v>
      </c>
      <c r="P117" s="930">
        <f t="shared" si="5"/>
        <v>80.56739836</v>
      </c>
      <c r="Q117" s="931">
        <v>0.245</v>
      </c>
      <c r="R117" s="932">
        <f t="shared" si="17"/>
        <v>2480.798686</v>
      </c>
      <c r="S117" s="932">
        <f t="shared" si="6"/>
        <v>4190.574523</v>
      </c>
      <c r="T117" s="932">
        <f t="shared" si="7"/>
        <v>1634.486436</v>
      </c>
      <c r="U117" s="932">
        <f t="shared" si="8"/>
        <v>32.22695934</v>
      </c>
      <c r="V117" s="935">
        <v>352.51200000000006</v>
      </c>
      <c r="W117" s="934">
        <v>2687.9040000000005</v>
      </c>
      <c r="X117" s="271">
        <v>170269.02199999997</v>
      </c>
      <c r="Y117" s="271">
        <v>676.2522666666666</v>
      </c>
      <c r="Z117" s="271">
        <v>83.92776403756231</v>
      </c>
      <c r="AA117" s="260">
        <f t="shared" si="10"/>
        <v>30.79159482</v>
      </c>
      <c r="AB117" s="260">
        <f t="shared" si="11"/>
        <v>6.75913057</v>
      </c>
      <c r="AC117" s="271">
        <v>46323.24106666668</v>
      </c>
      <c r="AD117" s="271">
        <v>12171.667933333336</v>
      </c>
      <c r="AE117" s="271">
        <v>58494.909000000014</v>
      </c>
      <c r="AF117" s="271">
        <v>17686.380476873754</v>
      </c>
      <c r="AG117" s="271">
        <v>76181.28947687378</v>
      </c>
      <c r="AH117" s="271">
        <v>37.55072538851072</v>
      </c>
      <c r="AI117" s="271">
        <v>11018.376754116342</v>
      </c>
      <c r="AJ117" s="271">
        <v>2846.4139948133884</v>
      </c>
      <c r="AK117" s="274">
        <v>215.0</v>
      </c>
      <c r="AL117" s="274">
        <v>172.0</v>
      </c>
      <c r="AM117" s="274">
        <v>92.0</v>
      </c>
      <c r="AN117" s="274">
        <v>101.0</v>
      </c>
    </row>
    <row r="118" ht="14.25" customHeight="1">
      <c r="A118" s="798">
        <v>46.0</v>
      </c>
      <c r="B118" s="269">
        <v>1811078.0</v>
      </c>
      <c r="C118" s="269" t="s">
        <v>202</v>
      </c>
      <c r="D118" s="270" t="s">
        <v>208</v>
      </c>
      <c r="E118" s="937" t="s">
        <v>110</v>
      </c>
      <c r="F118" s="274" t="s">
        <v>117</v>
      </c>
      <c r="G118" s="274" t="s">
        <v>522</v>
      </c>
      <c r="H118" s="274" t="s">
        <v>544</v>
      </c>
      <c r="I118" s="274" t="s">
        <v>105</v>
      </c>
      <c r="J118" s="274" t="s">
        <v>549</v>
      </c>
      <c r="K118" s="274" t="s">
        <v>108</v>
      </c>
      <c r="L118" s="257">
        <v>0.1</v>
      </c>
      <c r="M118" s="271">
        <v>91.3052388279345</v>
      </c>
      <c r="N118" s="930">
        <f t="shared" si="3"/>
        <v>14.96829087</v>
      </c>
      <c r="O118" s="930">
        <f t="shared" si="4"/>
        <v>125.2387692</v>
      </c>
      <c r="P118" s="930">
        <f t="shared" si="5"/>
        <v>77.58767549</v>
      </c>
      <c r="Q118" s="931">
        <v>0.245</v>
      </c>
      <c r="R118" s="932">
        <f t="shared" si="17"/>
        <v>2809.689565</v>
      </c>
      <c r="S118" s="932">
        <f t="shared" si="6"/>
        <v>2494.628161</v>
      </c>
      <c r="T118" s="932">
        <f t="shared" si="7"/>
        <v>1299.557843</v>
      </c>
      <c r="U118" s="932">
        <f t="shared" si="8"/>
        <v>31.0350702</v>
      </c>
      <c r="V118" s="935">
        <v>352.51200000000006</v>
      </c>
      <c r="W118" s="934">
        <v>2687.9040000000005</v>
      </c>
      <c r="X118" s="271">
        <v>167729.133</v>
      </c>
      <c r="Y118" s="271">
        <v>651.2416</v>
      </c>
      <c r="Z118" s="271">
        <v>85.85095147484436</v>
      </c>
      <c r="AA118" s="260">
        <f t="shared" si="10"/>
        <v>36.21309116</v>
      </c>
      <c r="AB118" s="260">
        <f t="shared" si="11"/>
        <v>4.023676795</v>
      </c>
      <c r="AC118" s="271">
        <v>48960.78880000001</v>
      </c>
      <c r="AD118" s="271">
        <v>11400.18366666667</v>
      </c>
      <c r="AE118" s="271">
        <v>60360.97246666668</v>
      </c>
      <c r="AF118" s="271">
        <v>18250.59895382635</v>
      </c>
      <c r="AG118" s="271">
        <v>78611.57142049303</v>
      </c>
      <c r="AH118" s="271">
        <v>40.23676795242249</v>
      </c>
      <c r="AI118" s="271">
        <v>11021.48312268035</v>
      </c>
      <c r="AJ118" s="271">
        <v>2847.2164733590907</v>
      </c>
      <c r="AK118" s="274">
        <v>265.0</v>
      </c>
      <c r="AL118" s="274">
        <v>172.0</v>
      </c>
      <c r="AM118" s="274">
        <v>92.0</v>
      </c>
      <c r="AN118" s="274">
        <v>101.0</v>
      </c>
    </row>
    <row r="119" ht="14.25" customHeight="1">
      <c r="A119" s="798">
        <v>46.0</v>
      </c>
      <c r="B119" s="269">
        <v>1811079.0</v>
      </c>
      <c r="C119" s="269" t="s">
        <v>202</v>
      </c>
      <c r="D119" s="270" t="s">
        <v>208</v>
      </c>
      <c r="E119" s="937" t="s">
        <v>110</v>
      </c>
      <c r="F119" s="274" t="s">
        <v>117</v>
      </c>
      <c r="G119" s="274" t="s">
        <v>522</v>
      </c>
      <c r="H119" s="274" t="s">
        <v>544</v>
      </c>
      <c r="I119" s="274" t="s">
        <v>105</v>
      </c>
      <c r="J119" s="274" t="s">
        <v>549</v>
      </c>
      <c r="K119" s="274" t="s">
        <v>108</v>
      </c>
      <c r="L119" s="257">
        <v>0.1</v>
      </c>
      <c r="M119" s="271">
        <v>76.43845466258662</v>
      </c>
      <c r="N119" s="930">
        <f t="shared" si="3"/>
        <v>17.27020582</v>
      </c>
      <c r="O119" s="930">
        <f t="shared" si="4"/>
        <v>144.49875</v>
      </c>
      <c r="P119" s="930">
        <f t="shared" si="5"/>
        <v>89.51958082</v>
      </c>
      <c r="Q119" s="931">
        <v>0.245</v>
      </c>
      <c r="R119" s="932">
        <f t="shared" si="17"/>
        <v>2888.648406</v>
      </c>
      <c r="S119" s="932">
        <f t="shared" si="6"/>
        <v>2222.884346</v>
      </c>
      <c r="T119" s="932">
        <f t="shared" si="7"/>
        <v>1252.325524</v>
      </c>
      <c r="U119" s="932">
        <f t="shared" si="8"/>
        <v>35.80783233</v>
      </c>
      <c r="V119" s="935">
        <v>352.51200000000006</v>
      </c>
      <c r="W119" s="934">
        <v>2687.9040000000005</v>
      </c>
      <c r="X119" s="271">
        <v>203431.998</v>
      </c>
      <c r="Y119" s="271">
        <v>751.3935</v>
      </c>
      <c r="Z119" s="271">
        <v>90.24654325596374</v>
      </c>
      <c r="AA119" s="260">
        <f t="shared" si="10"/>
        <v>32.26834151</v>
      </c>
      <c r="AB119" s="260">
        <f t="shared" si="11"/>
        <v>3.585371279</v>
      </c>
      <c r="AC119" s="271">
        <v>49851.37813333334</v>
      </c>
      <c r="AD119" s="271">
        <v>12205.87866666667</v>
      </c>
      <c r="AE119" s="271">
        <v>62057.2568</v>
      </c>
      <c r="AF119" s="271">
        <v>18763.48341897345</v>
      </c>
      <c r="AG119" s="271">
        <v>80820.74021897344</v>
      </c>
      <c r="AH119" s="271">
        <v>35.8537127878506</v>
      </c>
      <c r="AI119" s="271">
        <v>8221.80719825856</v>
      </c>
      <c r="AJ119" s="271">
        <v>2123.9668595501284</v>
      </c>
      <c r="AK119" s="274">
        <v>250.0</v>
      </c>
      <c r="AL119" s="274">
        <v>172.0</v>
      </c>
      <c r="AM119" s="274">
        <v>92.0</v>
      </c>
      <c r="AN119" s="274">
        <v>101.0</v>
      </c>
    </row>
    <row r="120" ht="14.25" customHeight="1">
      <c r="A120" s="798">
        <v>46.0</v>
      </c>
      <c r="B120" s="269">
        <v>1811080.0</v>
      </c>
      <c r="C120" s="269" t="s">
        <v>202</v>
      </c>
      <c r="D120" s="270" t="s">
        <v>208</v>
      </c>
      <c r="E120" s="937" t="s">
        <v>110</v>
      </c>
      <c r="F120" s="274" t="s">
        <v>117</v>
      </c>
      <c r="G120" s="274" t="s">
        <v>522</v>
      </c>
      <c r="H120" s="274" t="s">
        <v>544</v>
      </c>
      <c r="I120" s="274" t="s">
        <v>105</v>
      </c>
      <c r="J120" s="274" t="s">
        <v>549</v>
      </c>
      <c r="K120" s="274" t="s">
        <v>226</v>
      </c>
      <c r="L120" s="257">
        <v>0.21</v>
      </c>
      <c r="M120" s="271">
        <v>180.57804044907243</v>
      </c>
      <c r="N120" s="930">
        <f t="shared" si="3"/>
        <v>5.794741239</v>
      </c>
      <c r="O120" s="930">
        <f t="shared" si="4"/>
        <v>48.48424359</v>
      </c>
      <c r="P120" s="930">
        <f t="shared" si="5"/>
        <v>30.03686303</v>
      </c>
      <c r="Q120" s="931">
        <v>0.245</v>
      </c>
      <c r="R120" s="932">
        <f t="shared" si="17"/>
        <v>937.2114607</v>
      </c>
      <c r="S120" s="932">
        <f t="shared" si="6"/>
        <v>5142.306425</v>
      </c>
      <c r="T120" s="932">
        <f t="shared" si="7"/>
        <v>1489.481882</v>
      </c>
      <c r="U120" s="932">
        <f t="shared" si="8"/>
        <v>12.01474521</v>
      </c>
      <c r="V120" s="935">
        <v>352.51200000000006</v>
      </c>
      <c r="W120" s="934">
        <v>2687.9040000000005</v>
      </c>
      <c r="X120" s="271">
        <v>52437.462</v>
      </c>
      <c r="Y120" s="271">
        <v>252.11806666666666</v>
      </c>
      <c r="Z120" s="271">
        <v>69.32924018931871</v>
      </c>
      <c r="AA120" s="260">
        <f t="shared" si="10"/>
        <v>31.20204196</v>
      </c>
      <c r="AB120" s="260">
        <f t="shared" si="11"/>
        <v>8.294213685</v>
      </c>
      <c r="AC120" s="271">
        <v>18314.982400000004</v>
      </c>
      <c r="AD120" s="271">
        <v>4622.772000000001</v>
      </c>
      <c r="AE120" s="271">
        <v>22937.754400000005</v>
      </c>
      <c r="AF120" s="271">
        <v>6935.404440128029</v>
      </c>
      <c r="AG120" s="271">
        <v>29873.158840128035</v>
      </c>
      <c r="AH120" s="271">
        <v>39.49625564335867</v>
      </c>
      <c r="AI120" s="271">
        <v>21396.469347459984</v>
      </c>
      <c r="AJ120" s="271">
        <v>5527.4212480938295</v>
      </c>
      <c r="AK120" s="274">
        <v>263.0</v>
      </c>
      <c r="AL120" s="274">
        <v>172.0</v>
      </c>
      <c r="AM120" s="274">
        <v>92.0</v>
      </c>
      <c r="AN120" s="274">
        <v>101.0</v>
      </c>
    </row>
    <row r="121" ht="14.25" customHeight="1">
      <c r="A121" s="798">
        <v>47.0</v>
      </c>
      <c r="B121" s="566">
        <v>1811081.0</v>
      </c>
      <c r="C121" s="566" t="s">
        <v>227</v>
      </c>
      <c r="D121" s="270" t="s">
        <v>208</v>
      </c>
      <c r="E121" s="937" t="s">
        <v>188</v>
      </c>
      <c r="F121" s="570" t="s">
        <v>117</v>
      </c>
      <c r="G121" s="566" t="s">
        <v>522</v>
      </c>
      <c r="H121" s="271"/>
      <c r="I121" s="568" t="s">
        <v>105</v>
      </c>
      <c r="J121" s="272"/>
      <c r="K121" s="568" t="s">
        <v>232</v>
      </c>
      <c r="L121" s="257">
        <v>0.17</v>
      </c>
      <c r="M121" s="271">
        <v>317.5716708859582</v>
      </c>
      <c r="N121" s="930">
        <f t="shared" si="3"/>
        <v>11.80158867</v>
      </c>
      <c r="O121" s="930">
        <f t="shared" si="4"/>
        <v>98.74316667</v>
      </c>
      <c r="P121" s="930">
        <f t="shared" si="5"/>
        <v>61.17317201</v>
      </c>
      <c r="Q121" s="931">
        <v>0.275</v>
      </c>
      <c r="R121" s="932">
        <f t="shared" si="17"/>
        <v>1697.294245</v>
      </c>
      <c r="S121" s="932">
        <f t="shared" si="6"/>
        <v>3608.199423</v>
      </c>
      <c r="T121" s="932">
        <f t="shared" si="7"/>
        <v>1459.010759</v>
      </c>
      <c r="U121" s="932">
        <f t="shared" si="8"/>
        <v>36.7039032</v>
      </c>
      <c r="V121" s="935">
        <v>264.384</v>
      </c>
      <c r="W121" s="934">
        <v>2048.976</v>
      </c>
      <c r="X121" s="271">
        <v>181991.55333333334</v>
      </c>
      <c r="Y121" s="271">
        <v>513.4644666666667</v>
      </c>
      <c r="Z121" s="271">
        <v>118.14615236168459</v>
      </c>
      <c r="AA121" s="260">
        <f t="shared" si="10"/>
        <v>27.74572887</v>
      </c>
      <c r="AB121" s="260">
        <f t="shared" si="11"/>
        <v>5.682860131</v>
      </c>
      <c r="AC121" s="271">
        <v>31564.29466666667</v>
      </c>
      <c r="AD121" s="271">
        <v>7974.137600000001</v>
      </c>
      <c r="AE121" s="271">
        <v>39538.43226666667</v>
      </c>
      <c r="AF121" s="271">
        <v>11954.745609184014</v>
      </c>
      <c r="AG121" s="271">
        <v>51493.17787585068</v>
      </c>
      <c r="AH121" s="271">
        <v>33.428589005802465</v>
      </c>
      <c r="AI121" s="271">
        <v>31847.918597797983</v>
      </c>
      <c r="AJ121" s="271">
        <v>8227.378971097813</v>
      </c>
      <c r="AK121" s="570">
        <v>185.0</v>
      </c>
      <c r="AL121" s="570">
        <v>127.0</v>
      </c>
      <c r="AM121" s="570">
        <v>203.0</v>
      </c>
      <c r="AN121" s="570">
        <v>91.0</v>
      </c>
    </row>
    <row r="122" ht="14.25" customHeight="1">
      <c r="A122" s="798">
        <v>47.0</v>
      </c>
      <c r="B122" s="566">
        <v>1811082.0</v>
      </c>
      <c r="C122" s="566" t="s">
        <v>227</v>
      </c>
      <c r="D122" s="270" t="s">
        <v>208</v>
      </c>
      <c r="E122" s="937" t="s">
        <v>188</v>
      </c>
      <c r="F122" s="570" t="s">
        <v>117</v>
      </c>
      <c r="G122" s="566" t="s">
        <v>522</v>
      </c>
      <c r="H122" s="271"/>
      <c r="I122" s="568" t="s">
        <v>105</v>
      </c>
      <c r="J122" s="272"/>
      <c r="K122" s="568" t="s">
        <v>232</v>
      </c>
      <c r="L122" s="257">
        <v>0.17</v>
      </c>
      <c r="M122" s="271">
        <v>291.5530133605153</v>
      </c>
      <c r="N122" s="930">
        <f t="shared" si="3"/>
        <v>5.455371328</v>
      </c>
      <c r="O122" s="930">
        <f t="shared" si="4"/>
        <v>45.64475641</v>
      </c>
      <c r="P122" s="930">
        <f t="shared" si="5"/>
        <v>28.27774953</v>
      </c>
      <c r="Q122" s="931">
        <v>0.275</v>
      </c>
      <c r="R122" s="932">
        <f t="shared" si="17"/>
        <v>860.240946</v>
      </c>
      <c r="S122" s="932">
        <f t="shared" si="6"/>
        <v>3956.121869</v>
      </c>
      <c r="T122" s="932">
        <f t="shared" si="7"/>
        <v>1324.499774</v>
      </c>
      <c r="U122" s="932">
        <f t="shared" si="8"/>
        <v>16.96664972</v>
      </c>
      <c r="V122" s="935">
        <v>264.384</v>
      </c>
      <c r="W122" s="934">
        <v>2048.976</v>
      </c>
      <c r="X122" s="271">
        <v>95659.212</v>
      </c>
      <c r="Y122" s="271">
        <v>237.3527333333333</v>
      </c>
      <c r="Z122" s="271">
        <v>134.34184452900058</v>
      </c>
      <c r="AA122" s="260">
        <f t="shared" si="10"/>
        <v>30.42112474</v>
      </c>
      <c r="AB122" s="260">
        <f t="shared" si="11"/>
        <v>6.230832779</v>
      </c>
      <c r="AC122" s="271">
        <v>16188.606133333336</v>
      </c>
      <c r="AD122" s="271">
        <v>3850.687866666667</v>
      </c>
      <c r="AE122" s="271">
        <v>20039.294000000005</v>
      </c>
      <c r="AF122" s="271">
        <v>6059.032900998842</v>
      </c>
      <c r="AG122" s="271">
        <v>26098.326900998847</v>
      </c>
      <c r="AH122" s="271">
        <v>36.65195752397606</v>
      </c>
      <c r="AI122" s="271">
        <v>32057.965985030492</v>
      </c>
      <c r="AJ122" s="271">
        <v>8281.641212799543</v>
      </c>
      <c r="AK122" s="570">
        <v>199.0</v>
      </c>
      <c r="AL122" s="570">
        <v>127.0</v>
      </c>
      <c r="AM122" s="570">
        <v>203.0</v>
      </c>
      <c r="AN122" s="570">
        <v>91.0</v>
      </c>
    </row>
    <row r="123" ht="14.25" customHeight="1">
      <c r="A123" s="798">
        <v>47.0</v>
      </c>
      <c r="B123" s="566">
        <v>1811083.0</v>
      </c>
      <c r="C123" s="566" t="s">
        <v>227</v>
      </c>
      <c r="D123" s="270" t="s">
        <v>208</v>
      </c>
      <c r="E123" s="937" t="s">
        <v>188</v>
      </c>
      <c r="F123" s="570" t="s">
        <v>117</v>
      </c>
      <c r="G123" s="566" t="s">
        <v>522</v>
      </c>
      <c r="H123" s="271"/>
      <c r="I123" s="568" t="s">
        <v>105</v>
      </c>
      <c r="J123" s="272"/>
      <c r="K123" s="568" t="s">
        <v>232</v>
      </c>
      <c r="L123" s="257">
        <v>0.17</v>
      </c>
      <c r="M123" s="271">
        <v>315.1393469940941</v>
      </c>
      <c r="N123" s="930">
        <f t="shared" si="3"/>
        <v>5.210020733</v>
      </c>
      <c r="O123" s="930">
        <f t="shared" si="4"/>
        <v>43.59192308</v>
      </c>
      <c r="P123" s="930">
        <f t="shared" si="5"/>
        <v>27.00598227</v>
      </c>
      <c r="Q123" s="931">
        <v>0.275</v>
      </c>
      <c r="R123" s="932">
        <f t="shared" si="17"/>
        <v>934.2265576</v>
      </c>
      <c r="S123" s="932">
        <f t="shared" si="6"/>
        <v>4498.695779</v>
      </c>
      <c r="T123" s="932">
        <f t="shared" si="7"/>
        <v>1494.053643</v>
      </c>
      <c r="U123" s="932">
        <f t="shared" si="8"/>
        <v>16.20358936</v>
      </c>
      <c r="V123" s="935">
        <v>264.384</v>
      </c>
      <c r="W123" s="934">
        <v>2048.976</v>
      </c>
      <c r="X123" s="271">
        <v>115417.52200000001</v>
      </c>
      <c r="Y123" s="271">
        <v>226.678</v>
      </c>
      <c r="Z123" s="271">
        <v>169.72316384180792</v>
      </c>
      <c r="AA123" s="260">
        <f t="shared" si="10"/>
        <v>34.59331892</v>
      </c>
      <c r="AB123" s="260">
        <f t="shared" si="11"/>
        <v>7.085378575</v>
      </c>
      <c r="AC123" s="271">
        <v>17617.4944</v>
      </c>
      <c r="AD123" s="271">
        <v>4145.2928</v>
      </c>
      <c r="AE123" s="271">
        <v>21762.787200000002</v>
      </c>
      <c r="AF123" s="271">
        <v>6580.144173853453</v>
      </c>
      <c r="AG123" s="271">
        <v>28342.931373853455</v>
      </c>
      <c r="AH123" s="271">
        <v>41.67869749726257</v>
      </c>
      <c r="AI123" s="271">
        <v>39403.792538555135</v>
      </c>
      <c r="AJ123" s="271">
        <v>10179.313072460076</v>
      </c>
      <c r="AK123" s="570">
        <v>216.0</v>
      </c>
      <c r="AL123" s="570">
        <v>127.0</v>
      </c>
      <c r="AM123" s="570">
        <v>203.0</v>
      </c>
      <c r="AN123" s="570">
        <v>91.0</v>
      </c>
    </row>
    <row r="124" ht="14.25" customHeight="1">
      <c r="A124" s="798">
        <v>47.0</v>
      </c>
      <c r="B124" s="566">
        <v>1811084.0</v>
      </c>
      <c r="C124" s="566" t="s">
        <v>227</v>
      </c>
      <c r="D124" s="270" t="s">
        <v>208</v>
      </c>
      <c r="E124" s="937" t="s">
        <v>188</v>
      </c>
      <c r="F124" s="570" t="s">
        <v>117</v>
      </c>
      <c r="G124" s="566" t="s">
        <v>522</v>
      </c>
      <c r="H124" s="271"/>
      <c r="I124" s="568" t="s">
        <v>105</v>
      </c>
      <c r="J124" s="272"/>
      <c r="K124" s="568" t="s">
        <v>232</v>
      </c>
      <c r="L124" s="257">
        <v>0.17</v>
      </c>
      <c r="M124" s="271">
        <v>345.3643530842937</v>
      </c>
      <c r="N124" s="930">
        <f t="shared" si="3"/>
        <v>7.155856991</v>
      </c>
      <c r="O124" s="930">
        <f t="shared" si="4"/>
        <v>59.87261538</v>
      </c>
      <c r="P124" s="930">
        <f t="shared" si="5"/>
        <v>37.09216468</v>
      </c>
      <c r="Q124" s="931">
        <v>0.275</v>
      </c>
      <c r="R124" s="932">
        <f t="shared" si="17"/>
        <v>1942.922642</v>
      </c>
      <c r="S124" s="932">
        <f t="shared" si="6"/>
        <v>6811.891544</v>
      </c>
      <c r="T124" s="932">
        <f t="shared" si="7"/>
        <v>2407.573901</v>
      </c>
      <c r="U124" s="932">
        <f t="shared" si="8"/>
        <v>22.25529881</v>
      </c>
      <c r="V124" s="935">
        <v>264.384</v>
      </c>
      <c r="W124" s="934">
        <v>2048.976</v>
      </c>
      <c r="X124" s="271">
        <v>218395.1</v>
      </c>
      <c r="Y124" s="271">
        <v>311.3376</v>
      </c>
      <c r="Z124" s="271">
        <v>233.82452574525746</v>
      </c>
      <c r="AA124" s="260">
        <f t="shared" si="10"/>
        <v>52.3809451</v>
      </c>
      <c r="AB124" s="260">
        <f t="shared" si="11"/>
        <v>10.72862731</v>
      </c>
      <c r="AC124" s="271">
        <v>35541.862400000005</v>
      </c>
      <c r="AD124" s="271">
        <v>9718.478000000003</v>
      </c>
      <c r="AE124" s="271">
        <v>45260.34040000001</v>
      </c>
      <c r="AF124" s="271">
        <v>13684.808037349374</v>
      </c>
      <c r="AG124" s="271">
        <v>58945.14843734938</v>
      </c>
      <c r="AH124" s="271">
        <v>63.10957241415682</v>
      </c>
      <c r="AI124" s="271">
        <v>65387.38995072498</v>
      </c>
      <c r="AJ124" s="271">
        <v>16891.742403937285</v>
      </c>
      <c r="AK124" s="570">
        <v>222.0</v>
      </c>
      <c r="AL124" s="570">
        <v>127.0</v>
      </c>
      <c r="AM124" s="570">
        <v>203.0</v>
      </c>
      <c r="AN124" s="570">
        <v>91.0</v>
      </c>
    </row>
    <row r="125" ht="14.25" customHeight="1">
      <c r="A125" s="798">
        <v>47.0</v>
      </c>
      <c r="B125" s="566">
        <v>1811085.0</v>
      </c>
      <c r="C125" s="566" t="s">
        <v>227</v>
      </c>
      <c r="D125" s="270" t="s">
        <v>208</v>
      </c>
      <c r="E125" s="937" t="s">
        <v>188</v>
      </c>
      <c r="F125" s="570" t="s">
        <v>117</v>
      </c>
      <c r="G125" s="566" t="s">
        <v>522</v>
      </c>
      <c r="H125" s="271"/>
      <c r="I125" s="568" t="s">
        <v>105</v>
      </c>
      <c r="J125" s="272"/>
      <c r="K125" s="568" t="s">
        <v>215</v>
      </c>
      <c r="L125" s="257">
        <v>0.16</v>
      </c>
      <c r="M125" s="271">
        <v>254.62360756316625</v>
      </c>
      <c r="N125" s="930">
        <f t="shared" si="3"/>
        <v>0.3701036663</v>
      </c>
      <c r="O125" s="930">
        <f t="shared" si="4"/>
        <v>3.096634615</v>
      </c>
      <c r="P125" s="930">
        <f t="shared" si="5"/>
        <v>1.918420974</v>
      </c>
      <c r="Q125" s="931">
        <v>0.275</v>
      </c>
      <c r="R125" s="932">
        <f t="shared" si="17"/>
        <v>117.7602803</v>
      </c>
      <c r="S125" s="932">
        <f t="shared" si="6"/>
        <v>7423.678906</v>
      </c>
      <c r="T125" s="932">
        <f t="shared" si="7"/>
        <v>2073.895776</v>
      </c>
      <c r="U125" s="932">
        <f t="shared" si="8"/>
        <v>1.151052584</v>
      </c>
      <c r="V125" s="935">
        <v>264.384</v>
      </c>
      <c r="W125" s="934">
        <v>2048.976</v>
      </c>
      <c r="X125" s="271">
        <v>10495.056000000002</v>
      </c>
      <c r="Y125" s="271">
        <v>16.102499999999996</v>
      </c>
      <c r="Z125" s="271">
        <v>217.2552088185065</v>
      </c>
      <c r="AA125" s="260">
        <f t="shared" si="10"/>
        <v>61.38396209</v>
      </c>
      <c r="AB125" s="260">
        <f t="shared" si="11"/>
        <v>11.69218326</v>
      </c>
      <c r="AC125" s="271">
        <v>2181.411466666667</v>
      </c>
      <c r="AD125" s="271">
        <v>529.1542666666668</v>
      </c>
      <c r="AE125" s="271">
        <v>2710.565733333334</v>
      </c>
      <c r="AF125" s="271">
        <v>819.5601580867432</v>
      </c>
      <c r="AG125" s="271">
        <v>3530.125891420077</v>
      </c>
      <c r="AH125" s="271">
        <v>73.07614534844647</v>
      </c>
      <c r="AI125" s="271">
        <v>55820.73526629518</v>
      </c>
      <c r="AJ125" s="271">
        <v>14420.356610459588</v>
      </c>
      <c r="AK125" s="570">
        <v>235.0</v>
      </c>
      <c r="AL125" s="570">
        <v>127.0</v>
      </c>
      <c r="AM125" s="570">
        <v>203.0</v>
      </c>
      <c r="AN125" s="570">
        <v>91.0</v>
      </c>
    </row>
    <row r="126" ht="14.25" customHeight="1">
      <c r="A126" s="798">
        <v>47.0</v>
      </c>
      <c r="B126" s="269">
        <v>1811086.0</v>
      </c>
      <c r="C126" s="269" t="s">
        <v>227</v>
      </c>
      <c r="D126" s="270" t="s">
        <v>208</v>
      </c>
      <c r="E126" s="270" t="s">
        <v>188</v>
      </c>
      <c r="F126" s="274" t="s">
        <v>117</v>
      </c>
      <c r="G126" s="269" t="s">
        <v>522</v>
      </c>
      <c r="H126" s="271" t="s">
        <v>544</v>
      </c>
      <c r="I126" s="271" t="s">
        <v>105</v>
      </c>
      <c r="J126" s="272" t="s">
        <v>549</v>
      </c>
      <c r="K126" s="271" t="s">
        <v>215</v>
      </c>
      <c r="L126" s="257">
        <v>0.16</v>
      </c>
      <c r="M126" s="271">
        <v>1597.7313147433736</v>
      </c>
      <c r="N126" s="930">
        <f t="shared" si="3"/>
        <v>10.7992354</v>
      </c>
      <c r="O126" s="930">
        <f t="shared" si="4"/>
        <v>90.35653846</v>
      </c>
      <c r="P126" s="930">
        <f t="shared" si="5"/>
        <v>55.97750463</v>
      </c>
      <c r="Q126" s="931">
        <v>0.275</v>
      </c>
      <c r="R126" s="932">
        <f t="shared" si="17"/>
        <v>8786.275861</v>
      </c>
      <c r="S126" s="932">
        <f t="shared" si="6"/>
        <v>18982.59414</v>
      </c>
      <c r="T126" s="932">
        <f t="shared" si="7"/>
        <v>7636.43925</v>
      </c>
      <c r="U126" s="932">
        <f t="shared" si="8"/>
        <v>33.58650278</v>
      </c>
      <c r="V126" s="935">
        <v>264.384</v>
      </c>
      <c r="W126" s="934">
        <v>2048.976</v>
      </c>
      <c r="X126" s="264">
        <v>366347.58600000007</v>
      </c>
      <c r="Y126" s="133">
        <v>469.854</v>
      </c>
      <c r="Z126" s="264">
        <f t="shared" ref="Z126:Z128" si="49">X126/Y126</f>
        <v>779.7051552</v>
      </c>
      <c r="AA126" s="260">
        <f t="shared" si="10"/>
        <v>156.9608349</v>
      </c>
      <c r="AB126" s="260">
        <f t="shared" si="11"/>
        <v>29.89730188</v>
      </c>
      <c r="AC126" s="938">
        <v>70380.464</v>
      </c>
      <c r="AD126" s="938">
        <v>17415.574</v>
      </c>
      <c r="AE126" s="938">
        <f t="shared" ref="AE126:AE128" si="50">SUM(AC126:AD126)</f>
        <v>87796.038</v>
      </c>
      <c r="AF126" s="264">
        <f>VLOOKUP(B126,'Appendix A -  Costs'!A87:G226,6,0)</f>
        <v>0.00498919956</v>
      </c>
      <c r="AG126" s="938">
        <f t="shared" ref="AG126:AG128" si="51">SUM(AE126:AF126)</f>
        <v>87796.04299</v>
      </c>
      <c r="AH126" s="264">
        <f t="shared" ref="AH126:AH128" si="52">AG126/Y126</f>
        <v>186.8581368</v>
      </c>
      <c r="AI126" s="939">
        <f t="shared" ref="AI126:AI128" si="53">M126*AH126</f>
        <v>298549.0965</v>
      </c>
      <c r="AJ126" s="940">
        <f t="shared" ref="AJ126:AJ128" si="54">AI126*0.275</f>
        <v>82101.00154</v>
      </c>
      <c r="AK126" s="274">
        <v>185.0</v>
      </c>
      <c r="AL126" s="274">
        <v>127.0</v>
      </c>
      <c r="AM126" s="274">
        <v>203.0</v>
      </c>
      <c r="AN126" s="274">
        <v>91.0</v>
      </c>
    </row>
    <row r="127" ht="14.25" customHeight="1">
      <c r="A127" s="798">
        <v>47.0</v>
      </c>
      <c r="B127" s="269">
        <v>1811087.0</v>
      </c>
      <c r="C127" s="269" t="s">
        <v>227</v>
      </c>
      <c r="D127" s="270" t="s">
        <v>208</v>
      </c>
      <c r="E127" s="270" t="s">
        <v>188</v>
      </c>
      <c r="F127" s="274" t="s">
        <v>117</v>
      </c>
      <c r="G127" s="269" t="s">
        <v>522</v>
      </c>
      <c r="H127" s="271" t="s">
        <v>544</v>
      </c>
      <c r="I127" s="271" t="s">
        <v>105</v>
      </c>
      <c r="J127" s="272" t="s">
        <v>549</v>
      </c>
      <c r="K127" s="271" t="s">
        <v>226</v>
      </c>
      <c r="L127" s="257">
        <v>0.21</v>
      </c>
      <c r="M127" s="271">
        <v>1566.432052914264</v>
      </c>
      <c r="N127" s="930">
        <f t="shared" si="3"/>
        <v>12.64118291</v>
      </c>
      <c r="O127" s="930">
        <f t="shared" si="4"/>
        <v>105.768</v>
      </c>
      <c r="P127" s="930">
        <f t="shared" si="5"/>
        <v>65.52518291</v>
      </c>
      <c r="Q127" s="931">
        <v>0.275</v>
      </c>
      <c r="R127" s="932">
        <f t="shared" si="17"/>
        <v>3774.619942</v>
      </c>
      <c r="S127" s="932">
        <f t="shared" si="6"/>
        <v>9722.562805</v>
      </c>
      <c r="T127" s="932">
        <f t="shared" si="7"/>
        <v>3711.725256</v>
      </c>
      <c r="U127" s="932">
        <f t="shared" si="8"/>
        <v>39.31510974</v>
      </c>
      <c r="V127" s="935">
        <v>264.384</v>
      </c>
      <c r="W127" s="934">
        <v>2048.976</v>
      </c>
      <c r="X127" s="264">
        <v>239805.423</v>
      </c>
      <c r="Y127" s="133">
        <v>549.9935999999999</v>
      </c>
      <c r="Z127" s="264">
        <f t="shared" si="49"/>
        <v>436.0149336</v>
      </c>
      <c r="AA127" s="260">
        <f t="shared" si="10"/>
        <v>57.60563763</v>
      </c>
      <c r="AB127" s="260">
        <f t="shared" si="11"/>
        <v>15.31289102</v>
      </c>
      <c r="AC127" s="938">
        <v>31683.564000000002</v>
      </c>
      <c r="AD127" s="938">
        <v>8421.1578</v>
      </c>
      <c r="AE127" s="938">
        <f t="shared" si="50"/>
        <v>40104.7218</v>
      </c>
      <c r="AF127" s="264">
        <f>VLOOKUP(B127,'Appendix A -  Costs'!A88:G227,6,0)</f>
        <v>0.002279037471</v>
      </c>
      <c r="AG127" s="938">
        <f t="shared" si="51"/>
        <v>40104.72408</v>
      </c>
      <c r="AH127" s="264">
        <f t="shared" si="52"/>
        <v>72.91852865</v>
      </c>
      <c r="AI127" s="939">
        <f t="shared" si="53"/>
        <v>114221.9205</v>
      </c>
      <c r="AJ127" s="940">
        <f t="shared" si="54"/>
        <v>31411.02815</v>
      </c>
      <c r="AK127" s="274">
        <v>199.0</v>
      </c>
      <c r="AL127" s="274">
        <v>127.0</v>
      </c>
      <c r="AM127" s="274">
        <v>203.0</v>
      </c>
      <c r="AN127" s="274">
        <v>91.0</v>
      </c>
    </row>
    <row r="128" ht="14.25" customHeight="1">
      <c r="A128" s="798">
        <v>47.0</v>
      </c>
      <c r="B128" s="269">
        <v>1811088.0</v>
      </c>
      <c r="C128" s="269" t="s">
        <v>227</v>
      </c>
      <c r="D128" s="270" t="s">
        <v>208</v>
      </c>
      <c r="E128" s="270" t="s">
        <v>188</v>
      </c>
      <c r="F128" s="274" t="s">
        <v>117</v>
      </c>
      <c r="G128" s="269" t="s">
        <v>522</v>
      </c>
      <c r="H128" s="271" t="s">
        <v>544</v>
      </c>
      <c r="I128" s="271" t="s">
        <v>105</v>
      </c>
      <c r="J128" s="272" t="s">
        <v>549</v>
      </c>
      <c r="K128" s="271" t="s">
        <v>146</v>
      </c>
      <c r="L128" s="257">
        <v>0.14</v>
      </c>
      <c r="M128" s="271">
        <v>1775.4502132000493</v>
      </c>
      <c r="N128" s="930">
        <f t="shared" si="3"/>
        <v>19.97261188</v>
      </c>
      <c r="O128" s="930">
        <f t="shared" si="4"/>
        <v>167.1096154</v>
      </c>
      <c r="P128" s="930">
        <f t="shared" si="5"/>
        <v>103.5274196</v>
      </c>
      <c r="Q128" s="931">
        <v>0.275</v>
      </c>
      <c r="R128" s="932">
        <f t="shared" si="17"/>
        <v>7609.660802</v>
      </c>
      <c r="S128" s="932">
        <f t="shared" si="6"/>
        <v>7597.366184</v>
      </c>
      <c r="T128" s="932">
        <f t="shared" si="7"/>
        <v>4181.932421</v>
      </c>
      <c r="U128" s="932">
        <f t="shared" si="8"/>
        <v>62.11645175</v>
      </c>
      <c r="V128" s="935">
        <v>264.384</v>
      </c>
      <c r="W128" s="934">
        <v>2048.976</v>
      </c>
      <c r="X128" s="264">
        <v>270403.408</v>
      </c>
      <c r="Y128" s="133">
        <v>868.9699999999999</v>
      </c>
      <c r="Z128" s="264">
        <f t="shared" si="49"/>
        <v>311.1769198</v>
      </c>
      <c r="AA128" s="260">
        <f t="shared" si="10"/>
        <v>73.50381989</v>
      </c>
      <c r="AB128" s="260">
        <f t="shared" si="11"/>
        <v>11.96573812</v>
      </c>
      <c r="AC128" s="938">
        <v>59886.0768</v>
      </c>
      <c r="AD128" s="938">
        <v>14384.400800000001</v>
      </c>
      <c r="AE128" s="938">
        <f t="shared" si="50"/>
        <v>74270.4776</v>
      </c>
      <c r="AF128" s="264">
        <f>VLOOKUP(B128,'Appendix A -  Costs'!A89:G228,6,0)</f>
        <v>0.004220580366</v>
      </c>
      <c r="AG128" s="938">
        <f t="shared" si="51"/>
        <v>74270.48182</v>
      </c>
      <c r="AH128" s="264">
        <f t="shared" si="52"/>
        <v>85.46955801</v>
      </c>
      <c r="AI128" s="939">
        <f t="shared" si="53"/>
        <v>151746.945</v>
      </c>
      <c r="AJ128" s="940">
        <f t="shared" si="54"/>
        <v>41730.40987</v>
      </c>
      <c r="AK128" s="274">
        <v>216.0</v>
      </c>
      <c r="AL128" s="274">
        <v>127.0</v>
      </c>
      <c r="AM128" s="274">
        <v>203.0</v>
      </c>
      <c r="AN128" s="274">
        <v>91.0</v>
      </c>
    </row>
    <row r="129" ht="14.25" customHeight="1">
      <c r="A129" s="798">
        <v>48.0</v>
      </c>
      <c r="B129" s="566">
        <v>1811081.0</v>
      </c>
      <c r="C129" s="566" t="s">
        <v>227</v>
      </c>
      <c r="D129" s="270" t="s">
        <v>208</v>
      </c>
      <c r="E129" s="937" t="s">
        <v>190</v>
      </c>
      <c r="F129" s="570" t="s">
        <v>117</v>
      </c>
      <c r="G129" s="566" t="s">
        <v>522</v>
      </c>
      <c r="H129" s="271"/>
      <c r="I129" s="568" t="s">
        <v>105</v>
      </c>
      <c r="J129" s="272"/>
      <c r="K129" s="568" t="s">
        <v>232</v>
      </c>
      <c r="L129" s="257">
        <v>0.17</v>
      </c>
      <c r="M129" s="271">
        <v>317.5716708859582</v>
      </c>
      <c r="N129" s="930">
        <f t="shared" si="3"/>
        <v>11.80158867</v>
      </c>
      <c r="O129" s="930">
        <f t="shared" si="4"/>
        <v>98.74316667</v>
      </c>
      <c r="P129" s="930">
        <f t="shared" si="5"/>
        <v>61.17317201</v>
      </c>
      <c r="Q129" s="931">
        <v>0.255</v>
      </c>
      <c r="R129" s="932">
        <f t="shared" si="17"/>
        <v>1697.294245</v>
      </c>
      <c r="S129" s="932">
        <f t="shared" si="6"/>
        <v>3551.600217</v>
      </c>
      <c r="T129" s="932">
        <f t="shared" si="7"/>
        <v>1338.468088</v>
      </c>
      <c r="U129" s="932">
        <f t="shared" si="8"/>
        <v>30.586586</v>
      </c>
      <c r="V129" s="935">
        <v>165.24000000000004</v>
      </c>
      <c r="W129" s="934">
        <v>991.4400000000003</v>
      </c>
      <c r="X129" s="271">
        <v>181991.55333333334</v>
      </c>
      <c r="Y129" s="271">
        <v>513.4644666666667</v>
      </c>
      <c r="Z129" s="271">
        <v>118.14615236168459</v>
      </c>
      <c r="AA129" s="260">
        <f t="shared" si="10"/>
        <v>27.74572887</v>
      </c>
      <c r="AB129" s="260">
        <f t="shared" si="11"/>
        <v>5.682860131</v>
      </c>
      <c r="AC129" s="271">
        <v>31564.29466666667</v>
      </c>
      <c r="AD129" s="271">
        <v>7974.137600000001</v>
      </c>
      <c r="AE129" s="271">
        <v>39538.43226666667</v>
      </c>
      <c r="AF129" s="271">
        <v>11954.745609184014</v>
      </c>
      <c r="AG129" s="271">
        <v>51493.17787585068</v>
      </c>
      <c r="AH129" s="271">
        <v>33.428589005802465</v>
      </c>
      <c r="AI129" s="271">
        <v>31847.918597797983</v>
      </c>
      <c r="AJ129" s="271">
        <v>8227.378971097813</v>
      </c>
      <c r="AK129" s="570">
        <v>185.0</v>
      </c>
      <c r="AL129" s="570">
        <v>127.0</v>
      </c>
      <c r="AM129" s="570">
        <v>203.0</v>
      </c>
      <c r="AN129" s="570">
        <v>91.0</v>
      </c>
    </row>
    <row r="130" ht="14.25" customHeight="1">
      <c r="A130" s="798">
        <v>48.0</v>
      </c>
      <c r="B130" s="566">
        <v>1811082.0</v>
      </c>
      <c r="C130" s="566" t="s">
        <v>227</v>
      </c>
      <c r="D130" s="270" t="s">
        <v>208</v>
      </c>
      <c r="E130" s="937" t="s">
        <v>190</v>
      </c>
      <c r="F130" s="570" t="s">
        <v>117</v>
      </c>
      <c r="G130" s="566" t="s">
        <v>522</v>
      </c>
      <c r="H130" s="271"/>
      <c r="I130" s="568" t="s">
        <v>105</v>
      </c>
      <c r="J130" s="272"/>
      <c r="K130" s="568" t="s">
        <v>232</v>
      </c>
      <c r="L130" s="257">
        <v>0.17</v>
      </c>
      <c r="M130" s="271">
        <v>291.5530133605153</v>
      </c>
      <c r="N130" s="930">
        <f t="shared" si="3"/>
        <v>5.455371328</v>
      </c>
      <c r="O130" s="930">
        <f t="shared" si="4"/>
        <v>45.64475641</v>
      </c>
      <c r="P130" s="930">
        <f t="shared" si="5"/>
        <v>28.27774953</v>
      </c>
      <c r="Q130" s="931">
        <v>0.255</v>
      </c>
      <c r="R130" s="932">
        <f t="shared" si="17"/>
        <v>860.240946</v>
      </c>
      <c r="S130" s="932">
        <f t="shared" si="6"/>
        <v>3894.065055</v>
      </c>
      <c r="T130" s="932">
        <f t="shared" si="7"/>
        <v>1212.34803</v>
      </c>
      <c r="U130" s="932">
        <f t="shared" si="8"/>
        <v>14.13887477</v>
      </c>
      <c r="V130" s="935">
        <v>165.24000000000004</v>
      </c>
      <c r="W130" s="934">
        <v>991.4400000000003</v>
      </c>
      <c r="X130" s="271">
        <v>95659.212</v>
      </c>
      <c r="Y130" s="271">
        <v>237.3527333333333</v>
      </c>
      <c r="Z130" s="271">
        <v>134.34184452900058</v>
      </c>
      <c r="AA130" s="260">
        <f t="shared" si="10"/>
        <v>30.42112474</v>
      </c>
      <c r="AB130" s="260">
        <f t="shared" si="11"/>
        <v>6.230832779</v>
      </c>
      <c r="AC130" s="271">
        <v>16188.606133333336</v>
      </c>
      <c r="AD130" s="271">
        <v>3850.687866666667</v>
      </c>
      <c r="AE130" s="271">
        <v>20039.294000000005</v>
      </c>
      <c r="AF130" s="271">
        <v>6059.032900998842</v>
      </c>
      <c r="AG130" s="271">
        <v>26098.326900998847</v>
      </c>
      <c r="AH130" s="271">
        <v>36.65195752397606</v>
      </c>
      <c r="AI130" s="271">
        <v>32057.965985030492</v>
      </c>
      <c r="AJ130" s="271">
        <v>8281.641212799543</v>
      </c>
      <c r="AK130" s="570">
        <v>199.0</v>
      </c>
      <c r="AL130" s="570">
        <v>127.0</v>
      </c>
      <c r="AM130" s="570">
        <v>203.0</v>
      </c>
      <c r="AN130" s="570">
        <v>91.0</v>
      </c>
    </row>
    <row r="131" ht="14.25" customHeight="1">
      <c r="A131" s="798">
        <v>48.0</v>
      </c>
      <c r="B131" s="566">
        <v>1811083.0</v>
      </c>
      <c r="C131" s="566" t="s">
        <v>227</v>
      </c>
      <c r="D131" s="270" t="s">
        <v>208</v>
      </c>
      <c r="E131" s="937" t="s">
        <v>190</v>
      </c>
      <c r="F131" s="570" t="s">
        <v>117</v>
      </c>
      <c r="G131" s="566" t="s">
        <v>522</v>
      </c>
      <c r="H131" s="271"/>
      <c r="I131" s="568" t="s">
        <v>105</v>
      </c>
      <c r="J131" s="272"/>
      <c r="K131" s="568" t="s">
        <v>232</v>
      </c>
      <c r="L131" s="257">
        <v>0.17</v>
      </c>
      <c r="M131" s="271">
        <v>315.1393469940941</v>
      </c>
      <c r="N131" s="930">
        <f t="shared" si="3"/>
        <v>5.210020733</v>
      </c>
      <c r="O131" s="930">
        <f t="shared" si="4"/>
        <v>43.59192308</v>
      </c>
      <c r="P131" s="930">
        <f t="shared" si="5"/>
        <v>27.00598227</v>
      </c>
      <c r="Q131" s="931">
        <v>0.255</v>
      </c>
      <c r="R131" s="932">
        <f t="shared" si="17"/>
        <v>934.2265576</v>
      </c>
      <c r="S131" s="932">
        <f t="shared" si="6"/>
        <v>4428.128003</v>
      </c>
      <c r="T131" s="932">
        <f t="shared" si="7"/>
        <v>1367.400413</v>
      </c>
      <c r="U131" s="932">
        <f t="shared" si="8"/>
        <v>13.50299114</v>
      </c>
      <c r="V131" s="935">
        <v>165.24000000000004</v>
      </c>
      <c r="W131" s="934">
        <v>991.4400000000003</v>
      </c>
      <c r="X131" s="271">
        <v>115417.52200000001</v>
      </c>
      <c r="Y131" s="271">
        <v>226.678</v>
      </c>
      <c r="Z131" s="271">
        <v>169.72316384180792</v>
      </c>
      <c r="AA131" s="260">
        <f t="shared" si="10"/>
        <v>34.59331892</v>
      </c>
      <c r="AB131" s="260">
        <f t="shared" si="11"/>
        <v>7.085378575</v>
      </c>
      <c r="AC131" s="271">
        <v>17617.4944</v>
      </c>
      <c r="AD131" s="271">
        <v>4145.2928</v>
      </c>
      <c r="AE131" s="271">
        <v>21762.787200000002</v>
      </c>
      <c r="AF131" s="271">
        <v>6580.144173853453</v>
      </c>
      <c r="AG131" s="271">
        <v>28342.931373853455</v>
      </c>
      <c r="AH131" s="271">
        <v>41.67869749726257</v>
      </c>
      <c r="AI131" s="271">
        <v>39403.792538555135</v>
      </c>
      <c r="AJ131" s="271">
        <v>10179.313072460076</v>
      </c>
      <c r="AK131" s="570">
        <v>216.0</v>
      </c>
      <c r="AL131" s="570">
        <v>127.0</v>
      </c>
      <c r="AM131" s="570">
        <v>203.0</v>
      </c>
      <c r="AN131" s="570">
        <v>91.0</v>
      </c>
    </row>
    <row r="132" ht="14.25" customHeight="1">
      <c r="A132" s="798">
        <v>48.0</v>
      </c>
      <c r="B132" s="566">
        <v>1811084.0</v>
      </c>
      <c r="C132" s="566" t="s">
        <v>227</v>
      </c>
      <c r="D132" s="270" t="s">
        <v>208</v>
      </c>
      <c r="E132" s="937" t="s">
        <v>190</v>
      </c>
      <c r="F132" s="570" t="s">
        <v>117</v>
      </c>
      <c r="G132" s="566" t="s">
        <v>522</v>
      </c>
      <c r="H132" s="271"/>
      <c r="I132" s="568" t="s">
        <v>105</v>
      </c>
      <c r="J132" s="272"/>
      <c r="K132" s="568" t="s">
        <v>232</v>
      </c>
      <c r="L132" s="257">
        <v>0.17</v>
      </c>
      <c r="M132" s="271">
        <v>345.3643530842937</v>
      </c>
      <c r="N132" s="930">
        <f t="shared" si="3"/>
        <v>7.155856991</v>
      </c>
      <c r="O132" s="930">
        <f t="shared" si="4"/>
        <v>59.87261538</v>
      </c>
      <c r="P132" s="930">
        <f t="shared" si="5"/>
        <v>37.09216468</v>
      </c>
      <c r="Q132" s="931">
        <v>0.255</v>
      </c>
      <c r="R132" s="932">
        <f t="shared" si="17"/>
        <v>1942.922642</v>
      </c>
      <c r="S132" s="932">
        <f t="shared" si="6"/>
        <v>6705.038344</v>
      </c>
      <c r="T132" s="932">
        <f t="shared" si="7"/>
        <v>2205.230051</v>
      </c>
      <c r="U132" s="932">
        <f t="shared" si="8"/>
        <v>18.54608234</v>
      </c>
      <c r="V132" s="935">
        <v>165.24000000000004</v>
      </c>
      <c r="W132" s="934">
        <v>991.4400000000003</v>
      </c>
      <c r="X132" s="271">
        <v>218395.1</v>
      </c>
      <c r="Y132" s="271">
        <v>311.3376</v>
      </c>
      <c r="Z132" s="271">
        <v>233.82452574525746</v>
      </c>
      <c r="AA132" s="260">
        <f t="shared" si="10"/>
        <v>52.3809451</v>
      </c>
      <c r="AB132" s="260">
        <f t="shared" si="11"/>
        <v>10.72862731</v>
      </c>
      <c r="AC132" s="271">
        <v>35541.862400000005</v>
      </c>
      <c r="AD132" s="271">
        <v>9718.478000000003</v>
      </c>
      <c r="AE132" s="271">
        <v>45260.34040000001</v>
      </c>
      <c r="AF132" s="271">
        <v>13684.808037349374</v>
      </c>
      <c r="AG132" s="271">
        <v>58945.14843734938</v>
      </c>
      <c r="AH132" s="271">
        <v>63.10957241415682</v>
      </c>
      <c r="AI132" s="271">
        <v>65387.38995072498</v>
      </c>
      <c r="AJ132" s="271">
        <v>16891.742403937285</v>
      </c>
      <c r="AK132" s="570">
        <v>222.0</v>
      </c>
      <c r="AL132" s="570">
        <v>127.0</v>
      </c>
      <c r="AM132" s="570">
        <v>203.0</v>
      </c>
      <c r="AN132" s="570">
        <v>91.0</v>
      </c>
    </row>
    <row r="133" ht="14.25" customHeight="1">
      <c r="A133" s="798">
        <v>48.0</v>
      </c>
      <c r="B133" s="566">
        <v>1811085.0</v>
      </c>
      <c r="C133" s="566" t="s">
        <v>227</v>
      </c>
      <c r="D133" s="270" t="s">
        <v>208</v>
      </c>
      <c r="E133" s="937" t="s">
        <v>190</v>
      </c>
      <c r="F133" s="570" t="s">
        <v>117</v>
      </c>
      <c r="G133" s="566" t="s">
        <v>522</v>
      </c>
      <c r="H133" s="271"/>
      <c r="I133" s="568" t="s">
        <v>105</v>
      </c>
      <c r="J133" s="272"/>
      <c r="K133" s="568" t="s">
        <v>215</v>
      </c>
      <c r="L133" s="257">
        <v>0.16</v>
      </c>
      <c r="M133" s="271">
        <v>254.62360756316625</v>
      </c>
      <c r="N133" s="930">
        <f t="shared" si="3"/>
        <v>0.3701036663</v>
      </c>
      <c r="O133" s="930">
        <f t="shared" si="4"/>
        <v>3.096634615</v>
      </c>
      <c r="P133" s="930">
        <f t="shared" si="5"/>
        <v>1.918420974</v>
      </c>
      <c r="Q133" s="931">
        <v>0.255</v>
      </c>
      <c r="R133" s="932">
        <f t="shared" si="17"/>
        <v>117.7602803</v>
      </c>
      <c r="S133" s="932">
        <f t="shared" si="6"/>
        <v>7307.229041</v>
      </c>
      <c r="T133" s="932">
        <f t="shared" si="7"/>
        <v>1893.372277</v>
      </c>
      <c r="U133" s="932">
        <f t="shared" si="8"/>
        <v>0.959210487</v>
      </c>
      <c r="V133" s="935">
        <v>165.24000000000004</v>
      </c>
      <c r="W133" s="934">
        <v>991.4400000000003</v>
      </c>
      <c r="X133" s="271">
        <v>10495.056000000002</v>
      </c>
      <c r="Y133" s="271">
        <v>16.102499999999996</v>
      </c>
      <c r="Z133" s="271">
        <v>217.2552088185065</v>
      </c>
      <c r="AA133" s="260">
        <f t="shared" si="10"/>
        <v>61.38396209</v>
      </c>
      <c r="AB133" s="260">
        <f t="shared" si="11"/>
        <v>11.69218326</v>
      </c>
      <c r="AC133" s="271">
        <v>2181.411466666667</v>
      </c>
      <c r="AD133" s="271">
        <v>529.1542666666668</v>
      </c>
      <c r="AE133" s="271">
        <v>2710.565733333334</v>
      </c>
      <c r="AF133" s="271">
        <v>819.5601580867432</v>
      </c>
      <c r="AG133" s="271">
        <v>3530.125891420077</v>
      </c>
      <c r="AH133" s="271">
        <v>73.07614534844647</v>
      </c>
      <c r="AI133" s="271">
        <v>55820.73526629518</v>
      </c>
      <c r="AJ133" s="271">
        <v>14420.356610459588</v>
      </c>
      <c r="AK133" s="570">
        <v>235.0</v>
      </c>
      <c r="AL133" s="570">
        <v>127.0</v>
      </c>
      <c r="AM133" s="570">
        <v>203.0</v>
      </c>
      <c r="AN133" s="570">
        <v>91.0</v>
      </c>
    </row>
    <row r="134" ht="14.25" customHeight="1">
      <c r="A134" s="798">
        <v>48.0</v>
      </c>
      <c r="B134" s="269">
        <v>1811089.0</v>
      </c>
      <c r="C134" s="269" t="s">
        <v>227</v>
      </c>
      <c r="D134" s="270" t="s">
        <v>208</v>
      </c>
      <c r="E134" s="270" t="s">
        <v>190</v>
      </c>
      <c r="F134" s="274" t="s">
        <v>117</v>
      </c>
      <c r="G134" s="269" t="s">
        <v>522</v>
      </c>
      <c r="H134" s="271" t="s">
        <v>544</v>
      </c>
      <c r="I134" s="271" t="s">
        <v>105</v>
      </c>
      <c r="J134" s="272" t="s">
        <v>549</v>
      </c>
      <c r="K134" s="271" t="s">
        <v>232</v>
      </c>
      <c r="L134" s="257">
        <v>0.17</v>
      </c>
      <c r="M134" s="271">
        <v>1214.773738961335</v>
      </c>
      <c r="N134" s="930">
        <f t="shared" si="3"/>
        <v>0.2914079393</v>
      </c>
      <c r="O134" s="930">
        <f t="shared" si="4"/>
        <v>2.438192308</v>
      </c>
      <c r="P134" s="930">
        <f t="shared" si="5"/>
        <v>1.510504093</v>
      </c>
      <c r="Q134" s="931">
        <v>0.255</v>
      </c>
      <c r="R134" s="932">
        <f t="shared" si="17"/>
        <v>177.926646</v>
      </c>
      <c r="S134" s="932">
        <f t="shared" si="6"/>
        <v>15078.11396</v>
      </c>
      <c r="T134" s="932">
        <f t="shared" si="7"/>
        <v>3890.290355</v>
      </c>
      <c r="U134" s="932">
        <f t="shared" si="8"/>
        <v>0.7552520466</v>
      </c>
      <c r="V134" s="935">
        <v>165.24000000000004</v>
      </c>
      <c r="W134" s="934">
        <v>991.4400000000003</v>
      </c>
      <c r="X134" s="264">
        <v>8154.696000000001</v>
      </c>
      <c r="Y134" s="133">
        <v>12.6786</v>
      </c>
      <c r="Z134" s="264">
        <f t="shared" ref="Z134:Z136" si="55">X134/Y134</f>
        <v>643.1858407</v>
      </c>
      <c r="AA134" s="260">
        <f t="shared" si="10"/>
        <v>117.7928923</v>
      </c>
      <c r="AB134" s="260">
        <f t="shared" si="11"/>
        <v>24.12625506</v>
      </c>
      <c r="AC134" s="938">
        <v>1430.9680000000003</v>
      </c>
      <c r="AD134" s="938">
        <v>368.36800000000005</v>
      </c>
      <c r="AE134" s="938">
        <f t="shared" ref="AE134:AE136" si="56">SUM(AC134:AD134)</f>
        <v>1799.336</v>
      </c>
      <c r="AF134" s="264">
        <f>VLOOKUP(B134,'Appendix A -  Costs'!A90:G229,6,0)</f>
        <v>0.000102251156</v>
      </c>
      <c r="AG134" s="938">
        <f t="shared" ref="AG134:AG136" si="57">SUM(AE134:AF134)</f>
        <v>1799.336102</v>
      </c>
      <c r="AH134" s="264">
        <f t="shared" ref="AH134:AH136" si="58">AG134/Y134</f>
        <v>141.9191474</v>
      </c>
      <c r="AI134" s="939">
        <f t="shared" ref="AI134:AI136" si="59">M134*AH134</f>
        <v>172399.6533</v>
      </c>
      <c r="AJ134" s="940">
        <f t="shared" ref="AJ134:AJ136" si="60">AI134*0.255</f>
        <v>43961.9116</v>
      </c>
      <c r="AK134" s="274">
        <v>185.0</v>
      </c>
      <c r="AL134" s="274">
        <v>127.0</v>
      </c>
      <c r="AM134" s="274">
        <v>203.0</v>
      </c>
      <c r="AN134" s="274">
        <v>91.0</v>
      </c>
    </row>
    <row r="135" ht="14.25" customHeight="1">
      <c r="A135" s="798">
        <v>48.0</v>
      </c>
      <c r="B135" s="269">
        <v>1811090.0</v>
      </c>
      <c r="C135" s="269" t="s">
        <v>227</v>
      </c>
      <c r="D135" s="270" t="s">
        <v>208</v>
      </c>
      <c r="E135" s="270" t="s">
        <v>190</v>
      </c>
      <c r="F135" s="274" t="s">
        <v>117</v>
      </c>
      <c r="G135" s="269" t="s">
        <v>522</v>
      </c>
      <c r="H135" s="271" t="s">
        <v>544</v>
      </c>
      <c r="I135" s="271" t="s">
        <v>105</v>
      </c>
      <c r="J135" s="272" t="s">
        <v>549</v>
      </c>
      <c r="K135" s="271" t="s">
        <v>232</v>
      </c>
      <c r="L135" s="257">
        <v>0.17</v>
      </c>
      <c r="M135" s="271">
        <v>477.10152566598384</v>
      </c>
      <c r="N135" s="930">
        <f t="shared" si="3"/>
        <v>1.00772086</v>
      </c>
      <c r="O135" s="930">
        <f t="shared" si="4"/>
        <v>8.431538462</v>
      </c>
      <c r="P135" s="930">
        <f t="shared" si="5"/>
        <v>5.22349009</v>
      </c>
      <c r="Q135" s="931">
        <v>0.255</v>
      </c>
      <c r="R135" s="932">
        <f t="shared" si="17"/>
        <v>386.7100381</v>
      </c>
      <c r="S135" s="932">
        <f t="shared" si="6"/>
        <v>9476.601229</v>
      </c>
      <c r="T135" s="932">
        <f t="shared" si="7"/>
        <v>2515.144373</v>
      </c>
      <c r="U135" s="932">
        <f t="shared" si="8"/>
        <v>2.611745045</v>
      </c>
      <c r="V135" s="935">
        <v>165.24000000000004</v>
      </c>
      <c r="W135" s="934">
        <v>991.4400000000003</v>
      </c>
      <c r="X135" s="264">
        <v>20855.0</v>
      </c>
      <c r="Y135" s="133">
        <v>43.843999999999994</v>
      </c>
      <c r="Z135" s="264">
        <f t="shared" si="55"/>
        <v>475.6637168</v>
      </c>
      <c r="AA135" s="260">
        <f t="shared" si="10"/>
        <v>74.03288442</v>
      </c>
      <c r="AB135" s="260">
        <f t="shared" si="11"/>
        <v>15.16336187</v>
      </c>
      <c r="AC135" s="938">
        <v>3097.6000000000004</v>
      </c>
      <c r="AD135" s="938">
        <v>813.1200000000001</v>
      </c>
      <c r="AE135" s="938">
        <f t="shared" si="56"/>
        <v>3910.72</v>
      </c>
      <c r="AF135" s="264">
        <f>VLOOKUP(B135,'Appendix A -  Costs'!A91:G230,6,0)</f>
        <v>0.0002222351139</v>
      </c>
      <c r="AG135" s="938">
        <f t="shared" si="57"/>
        <v>3910.720222</v>
      </c>
      <c r="AH135" s="264">
        <f t="shared" si="58"/>
        <v>89.19624629</v>
      </c>
      <c r="AI135" s="939">
        <f t="shared" si="59"/>
        <v>42555.66519</v>
      </c>
      <c r="AJ135" s="940">
        <f t="shared" si="60"/>
        <v>10851.69462</v>
      </c>
      <c r="AK135" s="274">
        <v>199.0</v>
      </c>
      <c r="AL135" s="274">
        <v>127.0</v>
      </c>
      <c r="AM135" s="274">
        <v>203.0</v>
      </c>
      <c r="AN135" s="274">
        <v>91.0</v>
      </c>
    </row>
    <row r="136" ht="14.25" customHeight="1">
      <c r="A136" s="798">
        <v>48.0</v>
      </c>
      <c r="B136" s="269">
        <v>1811091.0</v>
      </c>
      <c r="C136" s="269" t="s">
        <v>227</v>
      </c>
      <c r="D136" s="270" t="s">
        <v>208</v>
      </c>
      <c r="E136" s="270" t="s">
        <v>190</v>
      </c>
      <c r="F136" s="274" t="s">
        <v>117</v>
      </c>
      <c r="G136" s="269" t="s">
        <v>522</v>
      </c>
      <c r="H136" s="271" t="s">
        <v>544</v>
      </c>
      <c r="I136" s="271" t="s">
        <v>105</v>
      </c>
      <c r="J136" s="272" t="s">
        <v>549</v>
      </c>
      <c r="K136" s="271" t="s">
        <v>243</v>
      </c>
      <c r="L136" s="257">
        <v>0.11</v>
      </c>
      <c r="M136" s="271">
        <v>990.8167357603955</v>
      </c>
      <c r="N136" s="930">
        <f t="shared" si="3"/>
        <v>9.799306195</v>
      </c>
      <c r="O136" s="930">
        <f t="shared" si="4"/>
        <v>81.99019231</v>
      </c>
      <c r="P136" s="930">
        <f t="shared" si="5"/>
        <v>50.79440235</v>
      </c>
      <c r="Q136" s="931">
        <v>0.255</v>
      </c>
      <c r="R136" s="932">
        <f t="shared" si="17"/>
        <v>2774.909311</v>
      </c>
      <c r="S136" s="932">
        <f t="shared" si="6"/>
        <v>4219.808326</v>
      </c>
      <c r="T136" s="932">
        <f t="shared" si="7"/>
        <v>1783.652997</v>
      </c>
      <c r="U136" s="932">
        <f t="shared" si="8"/>
        <v>25.39720117</v>
      </c>
      <c r="V136" s="935">
        <v>165.24000000000004</v>
      </c>
      <c r="W136" s="934">
        <v>991.4400000000003</v>
      </c>
      <c r="X136" s="259">
        <v>132555.324</v>
      </c>
      <c r="Y136" s="133">
        <v>426.34899999999993</v>
      </c>
      <c r="Z136" s="260">
        <f t="shared" si="55"/>
        <v>310.9080214</v>
      </c>
      <c r="AA136" s="260">
        <f t="shared" si="10"/>
        <v>54.63021874</v>
      </c>
      <c r="AB136" s="260">
        <f t="shared" si="11"/>
        <v>6.752049508</v>
      </c>
      <c r="AC136" s="263">
        <v>20851.107200000002</v>
      </c>
      <c r="AD136" s="273">
        <v>5319.160000000001</v>
      </c>
      <c r="AE136" s="263">
        <f t="shared" si="56"/>
        <v>26170.2672</v>
      </c>
      <c r="AF136" s="264">
        <f>VLOOKUP(B136,'Appendix A -  Costs'!A92:G231,6,0)</f>
        <v>0.00148718198</v>
      </c>
      <c r="AG136" s="265">
        <f t="shared" si="57"/>
        <v>26170.26869</v>
      </c>
      <c r="AH136" s="260">
        <f t="shared" si="58"/>
        <v>61.38226825</v>
      </c>
      <c r="AI136" s="266">
        <f t="shared" si="59"/>
        <v>60818.57866</v>
      </c>
      <c r="AJ136" s="267">
        <f t="shared" si="60"/>
        <v>15508.73756</v>
      </c>
      <c r="AK136" s="274">
        <v>216.0</v>
      </c>
      <c r="AL136" s="274">
        <v>127.0</v>
      </c>
      <c r="AM136" s="274">
        <v>203.0</v>
      </c>
      <c r="AN136" s="274">
        <v>91.0</v>
      </c>
    </row>
    <row r="137" ht="14.25" customHeight="1">
      <c r="A137" s="798">
        <v>49.0</v>
      </c>
      <c r="B137" s="566">
        <v>1811081.0</v>
      </c>
      <c r="C137" s="566" t="s">
        <v>227</v>
      </c>
      <c r="D137" s="270" t="s">
        <v>208</v>
      </c>
      <c r="E137" s="937" t="s">
        <v>110</v>
      </c>
      <c r="F137" s="570" t="s">
        <v>117</v>
      </c>
      <c r="G137" s="566" t="s">
        <v>522</v>
      </c>
      <c r="H137" s="271"/>
      <c r="I137" s="568" t="s">
        <v>105</v>
      </c>
      <c r="J137" s="272"/>
      <c r="K137" s="568" t="s">
        <v>232</v>
      </c>
      <c r="L137" s="257">
        <v>0.17</v>
      </c>
      <c r="M137" s="271">
        <v>317.5716708859582</v>
      </c>
      <c r="N137" s="930">
        <f t="shared" si="3"/>
        <v>11.80158867</v>
      </c>
      <c r="O137" s="930">
        <f t="shared" si="4"/>
        <v>98.74316667</v>
      </c>
      <c r="P137" s="930">
        <f t="shared" si="5"/>
        <v>61.17317201</v>
      </c>
      <c r="Q137" s="931">
        <v>0.245</v>
      </c>
      <c r="R137" s="932">
        <f t="shared" si="17"/>
        <v>1697.294245</v>
      </c>
      <c r="S137" s="932">
        <f t="shared" si="6"/>
        <v>3523.300613</v>
      </c>
      <c r="T137" s="932">
        <f t="shared" si="7"/>
        <v>1279.04574</v>
      </c>
      <c r="U137" s="932">
        <f t="shared" si="8"/>
        <v>24.4692688</v>
      </c>
      <c r="V137" s="935">
        <v>100.71771428571431</v>
      </c>
      <c r="W137" s="934">
        <v>705.0240000000001</v>
      </c>
      <c r="X137" s="269">
        <v>181991.55333333334</v>
      </c>
      <c r="Y137" s="271">
        <v>513.4644666666667</v>
      </c>
      <c r="Z137" s="274">
        <v>118.14615236168459</v>
      </c>
      <c r="AA137" s="260">
        <f t="shared" si="10"/>
        <v>27.74572887</v>
      </c>
      <c r="AB137" s="260">
        <f t="shared" si="11"/>
        <v>5.682860131</v>
      </c>
      <c r="AC137" s="269">
        <v>31564.29466666667</v>
      </c>
      <c r="AD137" s="270">
        <v>7974.137600000001</v>
      </c>
      <c r="AE137" s="269">
        <v>39538.43226666667</v>
      </c>
      <c r="AF137" s="271">
        <v>11954.745609184014</v>
      </c>
      <c r="AG137" s="274">
        <v>51493.17787585068</v>
      </c>
      <c r="AH137" s="274">
        <v>33.428589005802465</v>
      </c>
      <c r="AI137" s="274">
        <v>31847.918597797983</v>
      </c>
      <c r="AJ137" s="274">
        <v>8227.378971097813</v>
      </c>
      <c r="AK137" s="570">
        <v>185.0</v>
      </c>
      <c r="AL137" s="570">
        <v>127.0</v>
      </c>
      <c r="AM137" s="570">
        <v>203.0</v>
      </c>
      <c r="AN137" s="570">
        <v>91.0</v>
      </c>
    </row>
    <row r="138" ht="14.25" customHeight="1">
      <c r="A138" s="798">
        <v>49.0</v>
      </c>
      <c r="B138" s="566">
        <v>1811082.0</v>
      </c>
      <c r="C138" s="566" t="s">
        <v>227</v>
      </c>
      <c r="D138" s="270" t="s">
        <v>208</v>
      </c>
      <c r="E138" s="937" t="s">
        <v>110</v>
      </c>
      <c r="F138" s="570" t="s">
        <v>117</v>
      </c>
      <c r="G138" s="566" t="s">
        <v>522</v>
      </c>
      <c r="H138" s="271"/>
      <c r="I138" s="568" t="s">
        <v>105</v>
      </c>
      <c r="J138" s="272"/>
      <c r="K138" s="568" t="s">
        <v>232</v>
      </c>
      <c r="L138" s="257">
        <v>0.17</v>
      </c>
      <c r="M138" s="271">
        <v>291.5530133605153</v>
      </c>
      <c r="N138" s="930">
        <f t="shared" si="3"/>
        <v>5.455371328</v>
      </c>
      <c r="O138" s="930">
        <f t="shared" si="4"/>
        <v>45.64475641</v>
      </c>
      <c r="P138" s="930">
        <f t="shared" si="5"/>
        <v>28.27774953</v>
      </c>
      <c r="Q138" s="931">
        <v>0.245</v>
      </c>
      <c r="R138" s="932">
        <f t="shared" si="17"/>
        <v>860.240946</v>
      </c>
      <c r="S138" s="932">
        <f t="shared" si="6"/>
        <v>3863.036648</v>
      </c>
      <c r="T138" s="932">
        <f t="shared" si="7"/>
        <v>1157.203011</v>
      </c>
      <c r="U138" s="932">
        <f t="shared" si="8"/>
        <v>11.31109981</v>
      </c>
      <c r="V138" s="935">
        <v>100.71771428571431</v>
      </c>
      <c r="W138" s="934">
        <v>705.0240000000001</v>
      </c>
      <c r="X138" s="269">
        <v>95659.212</v>
      </c>
      <c r="Y138" s="271">
        <v>237.3527333333333</v>
      </c>
      <c r="Z138" s="274">
        <v>134.34184452900058</v>
      </c>
      <c r="AA138" s="260">
        <f t="shared" si="10"/>
        <v>30.42112474</v>
      </c>
      <c r="AB138" s="260">
        <f t="shared" si="11"/>
        <v>6.230832779</v>
      </c>
      <c r="AC138" s="269">
        <v>16188.606133333336</v>
      </c>
      <c r="AD138" s="270">
        <v>3850.687866666667</v>
      </c>
      <c r="AE138" s="269">
        <v>20039.294000000005</v>
      </c>
      <c r="AF138" s="271">
        <v>6059.032900998842</v>
      </c>
      <c r="AG138" s="274">
        <v>26098.326900998847</v>
      </c>
      <c r="AH138" s="274">
        <v>36.65195752397606</v>
      </c>
      <c r="AI138" s="274">
        <v>32057.965985030492</v>
      </c>
      <c r="AJ138" s="274">
        <v>8281.641212799543</v>
      </c>
      <c r="AK138" s="570">
        <v>199.0</v>
      </c>
      <c r="AL138" s="570">
        <v>127.0</v>
      </c>
      <c r="AM138" s="570">
        <v>203.0</v>
      </c>
      <c r="AN138" s="570">
        <v>91.0</v>
      </c>
    </row>
    <row r="139" ht="14.25" customHeight="1">
      <c r="A139" s="798">
        <v>49.0</v>
      </c>
      <c r="B139" s="566">
        <v>1811083.0</v>
      </c>
      <c r="C139" s="566" t="s">
        <v>227</v>
      </c>
      <c r="D139" s="270" t="s">
        <v>208</v>
      </c>
      <c r="E139" s="937" t="s">
        <v>110</v>
      </c>
      <c r="F139" s="570" t="s">
        <v>117</v>
      </c>
      <c r="G139" s="566" t="s">
        <v>522</v>
      </c>
      <c r="H139" s="271"/>
      <c r="I139" s="568" t="s">
        <v>105</v>
      </c>
      <c r="J139" s="272"/>
      <c r="K139" s="568" t="s">
        <v>232</v>
      </c>
      <c r="L139" s="257">
        <v>0.17</v>
      </c>
      <c r="M139" s="271">
        <v>315.1393469940941</v>
      </c>
      <c r="N139" s="930">
        <f t="shared" si="3"/>
        <v>5.210020733</v>
      </c>
      <c r="O139" s="930">
        <f t="shared" si="4"/>
        <v>43.59192308</v>
      </c>
      <c r="P139" s="930">
        <f t="shared" si="5"/>
        <v>27.00598227</v>
      </c>
      <c r="Q139" s="931">
        <v>0.245</v>
      </c>
      <c r="R139" s="932">
        <f t="shared" si="17"/>
        <v>934.2265576</v>
      </c>
      <c r="S139" s="932">
        <f t="shared" si="6"/>
        <v>4392.844114</v>
      </c>
      <c r="T139" s="932">
        <f t="shared" si="7"/>
        <v>1305.132315</v>
      </c>
      <c r="U139" s="932">
        <f t="shared" si="8"/>
        <v>10.80239291</v>
      </c>
      <c r="V139" s="935">
        <v>100.71771428571431</v>
      </c>
      <c r="W139" s="934">
        <v>705.0240000000001</v>
      </c>
      <c r="X139" s="269">
        <v>115417.52200000001</v>
      </c>
      <c r="Y139" s="271">
        <v>226.678</v>
      </c>
      <c r="Z139" s="274">
        <v>169.72316384180792</v>
      </c>
      <c r="AA139" s="260">
        <f t="shared" si="10"/>
        <v>34.59331892</v>
      </c>
      <c r="AB139" s="260">
        <f t="shared" si="11"/>
        <v>7.085378575</v>
      </c>
      <c r="AC139" s="269">
        <v>17617.4944</v>
      </c>
      <c r="AD139" s="270">
        <v>4145.2928</v>
      </c>
      <c r="AE139" s="269">
        <v>21762.787200000002</v>
      </c>
      <c r="AF139" s="271">
        <v>6580.144173853453</v>
      </c>
      <c r="AG139" s="274">
        <v>28342.931373853455</v>
      </c>
      <c r="AH139" s="274">
        <v>41.67869749726257</v>
      </c>
      <c r="AI139" s="274">
        <v>39403.792538555135</v>
      </c>
      <c r="AJ139" s="274">
        <v>10179.313072460076</v>
      </c>
      <c r="AK139" s="570">
        <v>216.0</v>
      </c>
      <c r="AL139" s="570">
        <v>127.0</v>
      </c>
      <c r="AM139" s="570">
        <v>203.0</v>
      </c>
      <c r="AN139" s="570">
        <v>91.0</v>
      </c>
    </row>
    <row r="140" ht="14.25" customHeight="1">
      <c r="A140" s="798">
        <v>49.0</v>
      </c>
      <c r="B140" s="566">
        <v>1811084.0</v>
      </c>
      <c r="C140" s="566" t="s">
        <v>227</v>
      </c>
      <c r="D140" s="270" t="s">
        <v>208</v>
      </c>
      <c r="E140" s="937" t="s">
        <v>110</v>
      </c>
      <c r="F140" s="570" t="s">
        <v>117</v>
      </c>
      <c r="G140" s="566" t="s">
        <v>522</v>
      </c>
      <c r="H140" s="271"/>
      <c r="I140" s="568" t="s">
        <v>105</v>
      </c>
      <c r="J140" s="272"/>
      <c r="K140" s="568" t="s">
        <v>232</v>
      </c>
      <c r="L140" s="257">
        <v>0.17</v>
      </c>
      <c r="M140" s="271">
        <v>345.3643530842937</v>
      </c>
      <c r="N140" s="930">
        <f t="shared" si="3"/>
        <v>7.155856991</v>
      </c>
      <c r="O140" s="930">
        <f t="shared" si="4"/>
        <v>59.87261538</v>
      </c>
      <c r="P140" s="930">
        <f t="shared" si="5"/>
        <v>37.09216468</v>
      </c>
      <c r="Q140" s="931">
        <v>0.245</v>
      </c>
      <c r="R140" s="932">
        <f t="shared" si="17"/>
        <v>1942.922642</v>
      </c>
      <c r="S140" s="932">
        <f t="shared" si="6"/>
        <v>6651.611743</v>
      </c>
      <c r="T140" s="932">
        <f t="shared" si="7"/>
        <v>2105.660924</v>
      </c>
      <c r="U140" s="932">
        <f t="shared" si="8"/>
        <v>14.83686587</v>
      </c>
      <c r="V140" s="935">
        <v>100.71771428571431</v>
      </c>
      <c r="W140" s="934">
        <v>705.0240000000001</v>
      </c>
      <c r="X140" s="269">
        <v>218395.1</v>
      </c>
      <c r="Y140" s="271">
        <v>311.3376</v>
      </c>
      <c r="Z140" s="274">
        <v>233.82452574525746</v>
      </c>
      <c r="AA140" s="260">
        <f t="shared" si="10"/>
        <v>52.3809451</v>
      </c>
      <c r="AB140" s="260">
        <f t="shared" si="11"/>
        <v>10.72862731</v>
      </c>
      <c r="AC140" s="269">
        <v>35541.862400000005</v>
      </c>
      <c r="AD140" s="270">
        <v>9718.478000000003</v>
      </c>
      <c r="AE140" s="269">
        <v>45260.34040000001</v>
      </c>
      <c r="AF140" s="271">
        <v>13684.808037349374</v>
      </c>
      <c r="AG140" s="274">
        <v>58945.14843734938</v>
      </c>
      <c r="AH140" s="274">
        <v>63.10957241415682</v>
      </c>
      <c r="AI140" s="274">
        <v>65387.38995072498</v>
      </c>
      <c r="AJ140" s="274">
        <v>16891.742403937285</v>
      </c>
      <c r="AK140" s="570">
        <v>222.0</v>
      </c>
      <c r="AL140" s="570">
        <v>127.0</v>
      </c>
      <c r="AM140" s="570">
        <v>203.0</v>
      </c>
      <c r="AN140" s="570">
        <v>91.0</v>
      </c>
    </row>
    <row r="141" ht="14.25" customHeight="1">
      <c r="A141" s="798">
        <v>49.0</v>
      </c>
      <c r="B141" s="566">
        <v>1811085.0</v>
      </c>
      <c r="C141" s="566" t="s">
        <v>227</v>
      </c>
      <c r="D141" s="270" t="s">
        <v>208</v>
      </c>
      <c r="E141" s="937" t="s">
        <v>110</v>
      </c>
      <c r="F141" s="570" t="s">
        <v>117</v>
      </c>
      <c r="G141" s="566" t="s">
        <v>522</v>
      </c>
      <c r="H141" s="271"/>
      <c r="I141" s="568" t="s">
        <v>105</v>
      </c>
      <c r="J141" s="272"/>
      <c r="K141" s="568" t="s">
        <v>215</v>
      </c>
      <c r="L141" s="257">
        <v>0.16</v>
      </c>
      <c r="M141" s="271">
        <v>254.62360756316625</v>
      </c>
      <c r="N141" s="930">
        <f t="shared" si="3"/>
        <v>0.3701036663</v>
      </c>
      <c r="O141" s="930">
        <f t="shared" si="4"/>
        <v>3.096634615</v>
      </c>
      <c r="P141" s="930">
        <f t="shared" si="5"/>
        <v>1.918420974</v>
      </c>
      <c r="Q141" s="931">
        <v>0.245</v>
      </c>
      <c r="R141" s="932">
        <f t="shared" si="17"/>
        <v>117.7602803</v>
      </c>
      <c r="S141" s="932">
        <f t="shared" si="6"/>
        <v>7249.004108</v>
      </c>
      <c r="T141" s="932">
        <f t="shared" si="7"/>
        <v>1804.857275</v>
      </c>
      <c r="U141" s="932">
        <f t="shared" si="8"/>
        <v>0.7673683896</v>
      </c>
      <c r="V141" s="935">
        <v>100.71771428571431</v>
      </c>
      <c r="W141" s="934">
        <v>705.0240000000001</v>
      </c>
      <c r="X141" s="269">
        <v>10495.056000000002</v>
      </c>
      <c r="Y141" s="271">
        <v>16.102499999999996</v>
      </c>
      <c r="Z141" s="274">
        <v>217.2552088185065</v>
      </c>
      <c r="AA141" s="260">
        <f t="shared" si="10"/>
        <v>61.38396209</v>
      </c>
      <c r="AB141" s="260">
        <f t="shared" si="11"/>
        <v>11.69218326</v>
      </c>
      <c r="AC141" s="269">
        <v>2181.411466666667</v>
      </c>
      <c r="AD141" s="270">
        <v>529.1542666666668</v>
      </c>
      <c r="AE141" s="269">
        <v>2710.565733333334</v>
      </c>
      <c r="AF141" s="271">
        <v>819.5601580867432</v>
      </c>
      <c r="AG141" s="274">
        <v>3530.125891420077</v>
      </c>
      <c r="AH141" s="274">
        <v>73.07614534844647</v>
      </c>
      <c r="AI141" s="274">
        <v>55820.73526629518</v>
      </c>
      <c r="AJ141" s="274">
        <v>14420.356610459588</v>
      </c>
      <c r="AK141" s="570">
        <v>235.0</v>
      </c>
      <c r="AL141" s="570">
        <v>127.0</v>
      </c>
      <c r="AM141" s="570">
        <v>203.0</v>
      </c>
      <c r="AN141" s="570">
        <v>91.0</v>
      </c>
    </row>
    <row r="142" ht="14.25" customHeight="1">
      <c r="A142" s="798">
        <v>49.0</v>
      </c>
      <c r="B142" s="269">
        <v>1811093.0</v>
      </c>
      <c r="C142" s="269" t="s">
        <v>227</v>
      </c>
      <c r="D142" s="270" t="s">
        <v>208</v>
      </c>
      <c r="E142" s="270" t="s">
        <v>110</v>
      </c>
      <c r="F142" s="274" t="s">
        <v>117</v>
      </c>
      <c r="G142" s="269" t="s">
        <v>522</v>
      </c>
      <c r="H142" s="271" t="s">
        <v>544</v>
      </c>
      <c r="I142" s="271" t="s">
        <v>105</v>
      </c>
      <c r="J142" s="272" t="s">
        <v>549</v>
      </c>
      <c r="K142" s="271" t="s">
        <v>215</v>
      </c>
      <c r="L142" s="257">
        <v>0.16</v>
      </c>
      <c r="M142" s="271">
        <v>93.43336278676387</v>
      </c>
      <c r="N142" s="930">
        <f t="shared" si="3"/>
        <v>2.4902133</v>
      </c>
      <c r="O142" s="930">
        <f t="shared" si="4"/>
        <v>20.83546154</v>
      </c>
      <c r="P142" s="930">
        <f t="shared" si="5"/>
        <v>12.90794407</v>
      </c>
      <c r="Q142" s="931">
        <v>0.245</v>
      </c>
      <c r="R142" s="932">
        <f t="shared" si="17"/>
        <v>860.400605</v>
      </c>
      <c r="S142" s="932">
        <f t="shared" si="6"/>
        <v>7871.673299</v>
      </c>
      <c r="T142" s="932">
        <f t="shared" si="7"/>
        <v>2139.358106</v>
      </c>
      <c r="U142" s="932">
        <f t="shared" si="8"/>
        <v>5.163177628</v>
      </c>
      <c r="V142" s="935">
        <v>100.71771428571431</v>
      </c>
      <c r="W142" s="934">
        <v>705.0240000000001</v>
      </c>
      <c r="X142" s="259">
        <v>33569.451</v>
      </c>
      <c r="Y142" s="133">
        <v>108.3444</v>
      </c>
      <c r="Z142" s="260">
        <f t="shared" ref="Z142:Z143" si="61">X142/Y142</f>
        <v>309.840204</v>
      </c>
      <c r="AA142" s="260">
        <f t="shared" si="10"/>
        <v>66.65667285</v>
      </c>
      <c r="AB142" s="260">
        <f t="shared" si="11"/>
        <v>12.69650912</v>
      </c>
      <c r="AC142" s="263">
        <v>6891.359200000002</v>
      </c>
      <c r="AD142" s="273">
        <v>1706.1132000000002</v>
      </c>
      <c r="AE142" s="263">
        <f t="shared" ref="AE142:AE143" si="62">SUM(AC142:AD142)</f>
        <v>8597.4724</v>
      </c>
      <c r="AF142" s="264">
        <f>VLOOKUP(B142,'Appendix A -  Costs'!A94:G233,6,0)</f>
        <v>0.0004885699457</v>
      </c>
      <c r="AG142" s="265">
        <f t="shared" ref="AG142:AG143" si="63">SUM(AE142:AF142)</f>
        <v>8597.472889</v>
      </c>
      <c r="AH142" s="260">
        <f t="shared" ref="AH142:AH143" si="64">AG142/Y142</f>
        <v>79.35318197</v>
      </c>
      <c r="AI142" s="266">
        <f t="shared" ref="AI142:AI143" si="65">M142*AH142</f>
        <v>7414.234639</v>
      </c>
      <c r="AJ142" s="267">
        <f t="shared" ref="AJ142:AJ143" si="66">AI142*0.245</f>
        <v>1816.487487</v>
      </c>
      <c r="AK142" s="274">
        <v>199.0</v>
      </c>
      <c r="AL142" s="274">
        <v>127.0</v>
      </c>
      <c r="AM142" s="274">
        <v>203.0</v>
      </c>
      <c r="AN142" s="274">
        <v>91.0</v>
      </c>
    </row>
    <row r="143" ht="14.25" customHeight="1">
      <c r="A143" s="798">
        <v>49.0</v>
      </c>
      <c r="B143" s="275">
        <v>1811094.0</v>
      </c>
      <c r="C143" s="275" t="s">
        <v>227</v>
      </c>
      <c r="D143" s="270" t="s">
        <v>208</v>
      </c>
      <c r="E143" s="276" t="s">
        <v>110</v>
      </c>
      <c r="F143" s="285" t="s">
        <v>117</v>
      </c>
      <c r="G143" s="275" t="s">
        <v>522</v>
      </c>
      <c r="H143" s="277" t="s">
        <v>544</v>
      </c>
      <c r="I143" s="277" t="s">
        <v>105</v>
      </c>
      <c r="J143" s="278" t="s">
        <v>549</v>
      </c>
      <c r="K143" s="277" t="s">
        <v>106</v>
      </c>
      <c r="L143" s="257">
        <v>0.15</v>
      </c>
      <c r="M143" s="277">
        <v>208.57118628328277</v>
      </c>
      <c r="N143" s="930">
        <f t="shared" si="3"/>
        <v>0.2220621998</v>
      </c>
      <c r="O143" s="930">
        <f t="shared" si="4"/>
        <v>1.857980769</v>
      </c>
      <c r="P143" s="930">
        <f t="shared" si="5"/>
        <v>1.151052584</v>
      </c>
      <c r="Q143" s="931">
        <v>0.245</v>
      </c>
      <c r="R143" s="932">
        <f t="shared" si="17"/>
        <v>145.3432519</v>
      </c>
      <c r="S143" s="932">
        <f t="shared" si="6"/>
        <v>13815.12358</v>
      </c>
      <c r="T143" s="932">
        <f t="shared" si="7"/>
        <v>3420.314374</v>
      </c>
      <c r="U143" s="932">
        <f t="shared" si="8"/>
        <v>0.4604210337</v>
      </c>
      <c r="V143" s="935">
        <v>100.71771428571431</v>
      </c>
      <c r="W143" s="934">
        <v>705.0240000000001</v>
      </c>
      <c r="X143" s="279">
        <v>8640.258</v>
      </c>
      <c r="Y143" s="136">
        <v>9.661499999999998</v>
      </c>
      <c r="Z143" s="280">
        <f t="shared" si="61"/>
        <v>894.2977798</v>
      </c>
      <c r="AA143" s="260">
        <f t="shared" si="10"/>
        <v>126.2698628</v>
      </c>
      <c r="AB143" s="260">
        <f t="shared" si="11"/>
        <v>22.28291696</v>
      </c>
      <c r="AC143" s="281">
        <v>1150.4064</v>
      </c>
      <c r="AD143" s="282">
        <v>284.8362</v>
      </c>
      <c r="AE143" s="281">
        <f t="shared" si="62"/>
        <v>1435.2426</v>
      </c>
      <c r="AF143" s="264">
        <f>VLOOKUP(B143,'Appendix A -  Costs'!A95:G234,6,0)</f>
        <v>0.00008156076188</v>
      </c>
      <c r="AG143" s="283">
        <f t="shared" si="63"/>
        <v>1435.242682</v>
      </c>
      <c r="AH143" s="280">
        <f t="shared" si="64"/>
        <v>148.5527798</v>
      </c>
      <c r="AI143" s="266">
        <f t="shared" si="65"/>
        <v>30983.8295</v>
      </c>
      <c r="AJ143" s="267">
        <f t="shared" si="66"/>
        <v>7591.038227</v>
      </c>
      <c r="AK143" s="285">
        <v>216.0</v>
      </c>
      <c r="AL143" s="285">
        <v>127.0</v>
      </c>
      <c r="AM143" s="285">
        <v>203.0</v>
      </c>
      <c r="AN143" s="285">
        <v>91.0</v>
      </c>
    </row>
    <row r="144" ht="14.25" customHeight="1">
      <c r="A144" s="798">
        <v>50.0</v>
      </c>
      <c r="B144" s="566">
        <v>1811095.0</v>
      </c>
      <c r="C144" s="269" t="s">
        <v>246</v>
      </c>
      <c r="D144" s="270" t="s">
        <v>208</v>
      </c>
      <c r="E144" s="937" t="s">
        <v>188</v>
      </c>
      <c r="F144" s="274" t="s">
        <v>117</v>
      </c>
      <c r="G144" s="269" t="s">
        <v>522</v>
      </c>
      <c r="H144" s="271"/>
      <c r="I144" s="271" t="s">
        <v>105</v>
      </c>
      <c r="J144" s="272"/>
      <c r="K144" s="271" t="s">
        <v>215</v>
      </c>
      <c r="L144" s="257">
        <v>0.16</v>
      </c>
      <c r="M144" s="271">
        <v>49.50733877279762</v>
      </c>
      <c r="N144" s="930">
        <f t="shared" si="3"/>
        <v>2.190321113</v>
      </c>
      <c r="O144" s="930">
        <f t="shared" si="4"/>
        <v>18.32628205</v>
      </c>
      <c r="P144" s="930">
        <f t="shared" si="5"/>
        <v>11.35346214</v>
      </c>
      <c r="Q144" s="931">
        <v>0.275</v>
      </c>
      <c r="R144" s="932">
        <f t="shared" si="17"/>
        <v>209.1485541</v>
      </c>
      <c r="S144" s="932">
        <f t="shared" si="6"/>
        <v>2227.874962</v>
      </c>
      <c r="T144" s="932">
        <f t="shared" si="7"/>
        <v>670.181467</v>
      </c>
      <c r="U144" s="932">
        <f t="shared" si="8"/>
        <v>6.812077283</v>
      </c>
      <c r="V144" s="935">
        <v>264.384</v>
      </c>
      <c r="W144" s="934">
        <v>1189.728</v>
      </c>
      <c r="X144" s="271">
        <v>6273.043333333334</v>
      </c>
      <c r="Y144" s="271">
        <v>95.29666666666667</v>
      </c>
      <c r="Z144" s="271">
        <v>21.94215723996409</v>
      </c>
      <c r="AA144" s="260">
        <f t="shared" si="10"/>
        <v>18.42156618</v>
      </c>
      <c r="AB144" s="260">
        <f t="shared" si="11"/>
        <v>3.508869748</v>
      </c>
      <c r="AC144" s="271">
        <v>3859.328</v>
      </c>
      <c r="AD144" s="271">
        <v>954.7816666666668</v>
      </c>
      <c r="AE144" s="271">
        <v>4814.109666666667</v>
      </c>
      <c r="AF144" s="271">
        <v>1455.5826597159512</v>
      </c>
      <c r="AG144" s="271">
        <v>6269.692326382618</v>
      </c>
      <c r="AH144" s="271">
        <v>21.930435924245756</v>
      </c>
      <c r="AI144" s="271">
        <v>3257.1525622102968</v>
      </c>
      <c r="AJ144" s="271">
        <v>841.4310785709935</v>
      </c>
      <c r="AK144" s="570">
        <v>51.0</v>
      </c>
      <c r="AL144" s="570">
        <v>62.0</v>
      </c>
      <c r="AM144" s="570">
        <v>65.0</v>
      </c>
      <c r="AN144" s="570">
        <v>93.0</v>
      </c>
    </row>
    <row r="145" ht="14.25" customHeight="1">
      <c r="A145" s="798">
        <v>50.0</v>
      </c>
      <c r="B145" s="566">
        <v>1811096.0</v>
      </c>
      <c r="C145" s="269" t="s">
        <v>246</v>
      </c>
      <c r="D145" s="270" t="s">
        <v>208</v>
      </c>
      <c r="E145" s="937" t="s">
        <v>188</v>
      </c>
      <c r="F145" s="274" t="s">
        <v>117</v>
      </c>
      <c r="G145" s="269" t="s">
        <v>522</v>
      </c>
      <c r="H145" s="271"/>
      <c r="I145" s="271" t="s">
        <v>105</v>
      </c>
      <c r="J145" s="272"/>
      <c r="K145" s="271"/>
      <c r="L145" s="257"/>
      <c r="M145" s="271">
        <v>304.33193180022084</v>
      </c>
      <c r="N145" s="930">
        <f t="shared" si="3"/>
        <v>10.47354417</v>
      </c>
      <c r="O145" s="930">
        <f t="shared" si="4"/>
        <v>87.6315</v>
      </c>
      <c r="P145" s="930">
        <f t="shared" si="5"/>
        <v>54.28929417</v>
      </c>
      <c r="Q145" s="931">
        <v>0.275</v>
      </c>
      <c r="R145" s="932">
        <f t="shared" si="17"/>
        <v>1355.847956</v>
      </c>
      <c r="S145" s="932">
        <f t="shared" si="6"/>
        <v>0</v>
      </c>
      <c r="T145" s="932">
        <f t="shared" si="7"/>
        <v>372.8581878</v>
      </c>
      <c r="U145" s="932">
        <f t="shared" si="8"/>
        <v>32.5735765</v>
      </c>
      <c r="V145" s="935">
        <v>264.384</v>
      </c>
      <c r="W145" s="934">
        <v>1189.728</v>
      </c>
      <c r="X145" s="271">
        <v>31757.20166666667</v>
      </c>
      <c r="Y145" s="271">
        <v>455.68379999999996</v>
      </c>
      <c r="Z145" s="271">
        <v>23.230437177904705</v>
      </c>
      <c r="AA145" s="260">
        <f t="shared" si="10"/>
        <v>24.9744996</v>
      </c>
      <c r="AB145" s="260">
        <f t="shared" si="11"/>
        <v>0</v>
      </c>
      <c r="AC145" s="271">
        <v>20720.911200000002</v>
      </c>
      <c r="AD145" s="271">
        <v>5494.1810000000005</v>
      </c>
      <c r="AE145" s="271">
        <v>26215.092200000003</v>
      </c>
      <c r="AF145" s="271">
        <v>7926.332441777547</v>
      </c>
      <c r="AG145" s="271">
        <v>34141.42464177755</v>
      </c>
      <c r="AH145" s="271">
        <v>24.974499599486567</v>
      </c>
      <c r="AI145" s="271">
        <v>22801.61312656677</v>
      </c>
      <c r="AJ145" s="271">
        <v>5890.416724363083</v>
      </c>
      <c r="AK145" s="570">
        <v>55.0</v>
      </c>
      <c r="AL145" s="570">
        <v>62.0</v>
      </c>
      <c r="AM145" s="570">
        <v>65.0</v>
      </c>
      <c r="AN145" s="570">
        <v>93.0</v>
      </c>
    </row>
    <row r="146" ht="14.25" customHeight="1">
      <c r="A146" s="798">
        <v>50.0</v>
      </c>
      <c r="B146" s="566">
        <v>1811097.0</v>
      </c>
      <c r="C146" s="269" t="s">
        <v>246</v>
      </c>
      <c r="D146" s="270" t="s">
        <v>208</v>
      </c>
      <c r="E146" s="937" t="s">
        <v>188</v>
      </c>
      <c r="F146" s="274" t="s">
        <v>117</v>
      </c>
      <c r="G146" s="269" t="s">
        <v>522</v>
      </c>
      <c r="H146" s="271"/>
      <c r="I146" s="271" t="s">
        <v>105</v>
      </c>
      <c r="J146" s="272"/>
      <c r="K146" s="271"/>
      <c r="L146" s="257"/>
      <c r="M146" s="271">
        <v>218.39107052923552</v>
      </c>
      <c r="N146" s="930">
        <f t="shared" si="3"/>
        <v>5.787209305</v>
      </c>
      <c r="O146" s="930">
        <f t="shared" si="4"/>
        <v>48.42122436</v>
      </c>
      <c r="P146" s="930">
        <f t="shared" si="5"/>
        <v>29.99782148</v>
      </c>
      <c r="Q146" s="931">
        <v>0.275</v>
      </c>
      <c r="R146" s="932">
        <f t="shared" si="17"/>
        <v>750.8661328</v>
      </c>
      <c r="S146" s="932">
        <f t="shared" si="6"/>
        <v>0</v>
      </c>
      <c r="T146" s="932">
        <f t="shared" si="7"/>
        <v>206.4881865</v>
      </c>
      <c r="U146" s="932">
        <f t="shared" si="8"/>
        <v>17.99869289</v>
      </c>
      <c r="V146" s="935">
        <v>264.384</v>
      </c>
      <c r="W146" s="934">
        <v>1189.728</v>
      </c>
      <c r="X146" s="271">
        <v>18980.507333333335</v>
      </c>
      <c r="Y146" s="271">
        <v>251.79036666666664</v>
      </c>
      <c r="Z146" s="271">
        <v>25.12739411573111</v>
      </c>
      <c r="AA146" s="260">
        <f t="shared" si="10"/>
        <v>25.03068875</v>
      </c>
      <c r="AB146" s="260">
        <f t="shared" si="11"/>
        <v>0</v>
      </c>
      <c r="AC146" s="271">
        <v>11449.052266666667</v>
      </c>
      <c r="AD146" s="271">
        <v>3068.8181333333337</v>
      </c>
      <c r="AE146" s="271">
        <v>14517.870400000002</v>
      </c>
      <c r="AF146" s="271">
        <v>4389.5884957841945</v>
      </c>
      <c r="AG146" s="271">
        <v>18907.458895784195</v>
      </c>
      <c r="AH146" s="271">
        <v>25.030688751243193</v>
      </c>
      <c r="AI146" s="271">
        <v>16399.43673740428</v>
      </c>
      <c r="AJ146" s="271">
        <v>4236.521157162772</v>
      </c>
      <c r="AK146" s="570">
        <v>59.0</v>
      </c>
      <c r="AL146" s="570">
        <v>62.0</v>
      </c>
      <c r="AM146" s="570">
        <v>65.0</v>
      </c>
      <c r="AN146" s="570">
        <v>93.0</v>
      </c>
    </row>
    <row r="147" ht="14.25" customHeight="1">
      <c r="A147" s="798">
        <v>50.0</v>
      </c>
      <c r="B147" s="566">
        <v>1811098.0</v>
      </c>
      <c r="C147" s="269" t="s">
        <v>246</v>
      </c>
      <c r="D147" s="270" t="s">
        <v>208</v>
      </c>
      <c r="E147" s="937" t="s">
        <v>188</v>
      </c>
      <c r="F147" s="274" t="s">
        <v>117</v>
      </c>
      <c r="G147" s="269" t="s">
        <v>522</v>
      </c>
      <c r="H147" s="271"/>
      <c r="I147" s="271" t="s">
        <v>105</v>
      </c>
      <c r="J147" s="272"/>
      <c r="K147" s="271" t="s">
        <v>106</v>
      </c>
      <c r="L147" s="257">
        <v>0.15</v>
      </c>
      <c r="M147" s="271">
        <v>11.035943675926719</v>
      </c>
      <c r="N147" s="930">
        <f t="shared" si="3"/>
        <v>2.039682427</v>
      </c>
      <c r="O147" s="930">
        <f t="shared" si="4"/>
        <v>17.06589744</v>
      </c>
      <c r="P147" s="930">
        <f t="shared" si="5"/>
        <v>10.57263115</v>
      </c>
      <c r="Q147" s="931">
        <v>0.275</v>
      </c>
      <c r="R147" s="932">
        <f t="shared" si="17"/>
        <v>219.4840073</v>
      </c>
      <c r="S147" s="932">
        <f t="shared" si="6"/>
        <v>2326.032074</v>
      </c>
      <c r="T147" s="932">
        <f t="shared" si="7"/>
        <v>700.0169224</v>
      </c>
      <c r="U147" s="932">
        <f t="shared" si="8"/>
        <v>6.343578687</v>
      </c>
      <c r="V147" s="935">
        <v>264.384</v>
      </c>
      <c r="W147" s="934">
        <v>1189.728</v>
      </c>
      <c r="X147" s="271">
        <v>5140.450333333333</v>
      </c>
      <c r="Y147" s="271">
        <v>88.74266666666665</v>
      </c>
      <c r="Z147" s="271">
        <v>19.308451152145285</v>
      </c>
      <c r="AA147" s="260">
        <f t="shared" si="10"/>
        <v>20.75963914</v>
      </c>
      <c r="AB147" s="260">
        <f t="shared" si="11"/>
        <v>3.663465731</v>
      </c>
      <c r="AC147" s="271">
        <v>4064.4032000000007</v>
      </c>
      <c r="AD147" s="271">
        <v>928.169</v>
      </c>
      <c r="AE147" s="271">
        <v>4992.5722000000005</v>
      </c>
      <c r="AF147" s="271">
        <v>1509.5421635319174</v>
      </c>
      <c r="AG147" s="271">
        <v>6502.114363531918</v>
      </c>
      <c r="AH147" s="271">
        <v>24.42310487075709</v>
      </c>
      <c r="AI147" s="271">
        <v>808.5960292347803</v>
      </c>
      <c r="AJ147" s="271">
        <v>208.88730755231822</v>
      </c>
      <c r="AK147" s="570">
        <v>65.0</v>
      </c>
      <c r="AL147" s="570">
        <v>62.0</v>
      </c>
      <c r="AM147" s="570">
        <v>65.0</v>
      </c>
      <c r="AN147" s="570">
        <v>94.0</v>
      </c>
    </row>
    <row r="148" ht="14.25" customHeight="1">
      <c r="A148" s="798">
        <v>51.0</v>
      </c>
      <c r="B148" s="566">
        <v>1811095.0</v>
      </c>
      <c r="C148" s="269" t="s">
        <v>246</v>
      </c>
      <c r="D148" s="270" t="s">
        <v>208</v>
      </c>
      <c r="E148" s="937" t="s">
        <v>190</v>
      </c>
      <c r="F148" s="274" t="s">
        <v>117</v>
      </c>
      <c r="G148" s="269" t="s">
        <v>522</v>
      </c>
      <c r="H148" s="271"/>
      <c r="I148" s="271" t="s">
        <v>105</v>
      </c>
      <c r="J148" s="272"/>
      <c r="K148" s="271" t="s">
        <v>215</v>
      </c>
      <c r="L148" s="257">
        <v>0.16</v>
      </c>
      <c r="M148" s="271">
        <v>49.50733877279762</v>
      </c>
      <c r="N148" s="930">
        <f t="shared" si="3"/>
        <v>2.190321113</v>
      </c>
      <c r="O148" s="930">
        <f t="shared" si="4"/>
        <v>18.32628205</v>
      </c>
      <c r="P148" s="930">
        <f t="shared" si="5"/>
        <v>11.35346214</v>
      </c>
      <c r="Q148" s="931">
        <v>0.255</v>
      </c>
      <c r="R148" s="932">
        <f t="shared" si="17"/>
        <v>209.1485541</v>
      </c>
      <c r="S148" s="932">
        <f t="shared" si="6"/>
        <v>2192.927904</v>
      </c>
      <c r="T148" s="932">
        <f t="shared" si="7"/>
        <v>612.5294969</v>
      </c>
      <c r="U148" s="932">
        <f t="shared" si="8"/>
        <v>5.676731069</v>
      </c>
      <c r="V148" s="935">
        <v>220.32000000000005</v>
      </c>
      <c r="W148" s="934">
        <v>991.4400000000003</v>
      </c>
      <c r="X148" s="271">
        <v>6273.043333333334</v>
      </c>
      <c r="Y148" s="271">
        <v>95.29666666666667</v>
      </c>
      <c r="Z148" s="271">
        <v>21.94215723996409</v>
      </c>
      <c r="AA148" s="260">
        <f t="shared" si="10"/>
        <v>18.42156618</v>
      </c>
      <c r="AB148" s="260">
        <f t="shared" si="11"/>
        <v>3.508869748</v>
      </c>
      <c r="AC148" s="271">
        <v>3859.328</v>
      </c>
      <c r="AD148" s="271">
        <v>954.7816666666668</v>
      </c>
      <c r="AE148" s="271">
        <v>4814.109666666667</v>
      </c>
      <c r="AF148" s="271">
        <v>1455.5826597159512</v>
      </c>
      <c r="AG148" s="271">
        <v>6269.692326382618</v>
      </c>
      <c r="AH148" s="271">
        <v>21.930435924245756</v>
      </c>
      <c r="AI148" s="271">
        <v>3257.1525622102968</v>
      </c>
      <c r="AJ148" s="271">
        <v>841.4310785709935</v>
      </c>
      <c r="AK148" s="570">
        <v>51.0</v>
      </c>
      <c r="AL148" s="570">
        <v>62.0</v>
      </c>
      <c r="AM148" s="570">
        <v>65.0</v>
      </c>
      <c r="AN148" s="570">
        <v>93.0</v>
      </c>
    </row>
    <row r="149" ht="14.25" customHeight="1">
      <c r="A149" s="798">
        <v>51.0</v>
      </c>
      <c r="B149" s="566">
        <v>1811096.0</v>
      </c>
      <c r="C149" s="269" t="s">
        <v>246</v>
      </c>
      <c r="D149" s="270" t="s">
        <v>208</v>
      </c>
      <c r="E149" s="937" t="s">
        <v>190</v>
      </c>
      <c r="F149" s="274" t="s">
        <v>117</v>
      </c>
      <c r="G149" s="269" t="s">
        <v>522</v>
      </c>
      <c r="H149" s="271"/>
      <c r="I149" s="271" t="s">
        <v>105</v>
      </c>
      <c r="J149" s="272"/>
      <c r="K149" s="271"/>
      <c r="L149" s="257"/>
      <c r="M149" s="271">
        <v>304.33193180022084</v>
      </c>
      <c r="N149" s="930">
        <f t="shared" si="3"/>
        <v>10.47354417</v>
      </c>
      <c r="O149" s="930">
        <f t="shared" si="4"/>
        <v>87.6315</v>
      </c>
      <c r="P149" s="930">
        <f t="shared" si="5"/>
        <v>54.28929417</v>
      </c>
      <c r="Q149" s="931">
        <v>0.255</v>
      </c>
      <c r="R149" s="932">
        <f t="shared" si="17"/>
        <v>1355.847956</v>
      </c>
      <c r="S149" s="932">
        <f t="shared" si="6"/>
        <v>0</v>
      </c>
      <c r="T149" s="932">
        <f t="shared" si="7"/>
        <v>345.7412287</v>
      </c>
      <c r="U149" s="932">
        <f t="shared" si="8"/>
        <v>27.14464709</v>
      </c>
      <c r="V149" s="935">
        <v>220.32000000000005</v>
      </c>
      <c r="W149" s="934">
        <v>991.4400000000003</v>
      </c>
      <c r="X149" s="271">
        <v>31757.20166666667</v>
      </c>
      <c r="Y149" s="271">
        <v>455.68379999999996</v>
      </c>
      <c r="Z149" s="271">
        <v>23.230437177904705</v>
      </c>
      <c r="AA149" s="260">
        <f t="shared" si="10"/>
        <v>24.9744996</v>
      </c>
      <c r="AB149" s="260">
        <f t="shared" si="11"/>
        <v>0</v>
      </c>
      <c r="AC149" s="271">
        <v>20720.911200000002</v>
      </c>
      <c r="AD149" s="271">
        <v>5494.1810000000005</v>
      </c>
      <c r="AE149" s="271">
        <v>26215.092200000003</v>
      </c>
      <c r="AF149" s="271">
        <v>7926.332441777547</v>
      </c>
      <c r="AG149" s="271">
        <v>34141.42464177755</v>
      </c>
      <c r="AH149" s="271">
        <v>24.974499599486567</v>
      </c>
      <c r="AI149" s="271">
        <v>22801.61312656677</v>
      </c>
      <c r="AJ149" s="271">
        <v>5890.416724363083</v>
      </c>
      <c r="AK149" s="570">
        <v>55.0</v>
      </c>
      <c r="AL149" s="570">
        <v>62.0</v>
      </c>
      <c r="AM149" s="570">
        <v>65.0</v>
      </c>
      <c r="AN149" s="570">
        <v>93.0</v>
      </c>
    </row>
    <row r="150" ht="14.25" customHeight="1">
      <c r="A150" s="798">
        <v>51.0</v>
      </c>
      <c r="B150" s="566">
        <v>1811097.0</v>
      </c>
      <c r="C150" s="269" t="s">
        <v>246</v>
      </c>
      <c r="D150" s="270" t="s">
        <v>208</v>
      </c>
      <c r="E150" s="937" t="s">
        <v>190</v>
      </c>
      <c r="F150" s="274" t="s">
        <v>117</v>
      </c>
      <c r="G150" s="269" t="s">
        <v>522</v>
      </c>
      <c r="H150" s="271"/>
      <c r="I150" s="271" t="s">
        <v>105</v>
      </c>
      <c r="J150" s="272"/>
      <c r="K150" s="271"/>
      <c r="L150" s="257"/>
      <c r="M150" s="271">
        <v>218.39107052923552</v>
      </c>
      <c r="N150" s="930">
        <f t="shared" si="3"/>
        <v>5.787209305</v>
      </c>
      <c r="O150" s="930">
        <f t="shared" si="4"/>
        <v>48.42122436</v>
      </c>
      <c r="P150" s="930">
        <f t="shared" si="5"/>
        <v>29.99782148</v>
      </c>
      <c r="Q150" s="931">
        <v>0.255</v>
      </c>
      <c r="R150" s="932">
        <f t="shared" si="17"/>
        <v>750.8661328</v>
      </c>
      <c r="S150" s="932">
        <f t="shared" si="6"/>
        <v>0</v>
      </c>
      <c r="T150" s="932">
        <f t="shared" si="7"/>
        <v>191.4708639</v>
      </c>
      <c r="U150" s="932">
        <f t="shared" si="8"/>
        <v>14.99891074</v>
      </c>
      <c r="V150" s="935">
        <v>220.32000000000005</v>
      </c>
      <c r="W150" s="934">
        <v>991.4400000000003</v>
      </c>
      <c r="X150" s="271">
        <v>18980.507333333335</v>
      </c>
      <c r="Y150" s="271">
        <v>251.79036666666664</v>
      </c>
      <c r="Z150" s="271">
        <v>25.12739411573111</v>
      </c>
      <c r="AA150" s="260">
        <f t="shared" si="10"/>
        <v>25.03068875</v>
      </c>
      <c r="AB150" s="260">
        <f t="shared" si="11"/>
        <v>0</v>
      </c>
      <c r="AC150" s="271">
        <v>11449.052266666667</v>
      </c>
      <c r="AD150" s="271">
        <v>3068.8181333333337</v>
      </c>
      <c r="AE150" s="271">
        <v>14517.870400000002</v>
      </c>
      <c r="AF150" s="271">
        <v>4389.5884957841945</v>
      </c>
      <c r="AG150" s="271">
        <v>18907.458895784195</v>
      </c>
      <c r="AH150" s="271">
        <v>25.030688751243193</v>
      </c>
      <c r="AI150" s="271">
        <v>16399.43673740428</v>
      </c>
      <c r="AJ150" s="271">
        <v>4236.521157162772</v>
      </c>
      <c r="AK150" s="570">
        <v>59.0</v>
      </c>
      <c r="AL150" s="570">
        <v>62.0</v>
      </c>
      <c r="AM150" s="570">
        <v>65.0</v>
      </c>
      <c r="AN150" s="570">
        <v>93.0</v>
      </c>
    </row>
    <row r="151" ht="14.25" customHeight="1">
      <c r="A151" s="798">
        <v>51.0</v>
      </c>
      <c r="B151" s="566">
        <v>1811098.0</v>
      </c>
      <c r="C151" s="269" t="s">
        <v>246</v>
      </c>
      <c r="D151" s="270" t="s">
        <v>208</v>
      </c>
      <c r="E151" s="937" t="s">
        <v>190</v>
      </c>
      <c r="F151" s="274" t="s">
        <v>117</v>
      </c>
      <c r="G151" s="269" t="s">
        <v>522</v>
      </c>
      <c r="H151" s="271"/>
      <c r="I151" s="271" t="s">
        <v>105</v>
      </c>
      <c r="J151" s="272"/>
      <c r="K151" s="271" t="s">
        <v>106</v>
      </c>
      <c r="L151" s="257">
        <v>0.15</v>
      </c>
      <c r="M151" s="271">
        <v>11.035943675926719</v>
      </c>
      <c r="N151" s="930">
        <f t="shared" si="3"/>
        <v>2.039682427</v>
      </c>
      <c r="O151" s="930">
        <f t="shared" si="4"/>
        <v>17.06589744</v>
      </c>
      <c r="P151" s="930">
        <f t="shared" si="5"/>
        <v>10.57263115</v>
      </c>
      <c r="Q151" s="931">
        <v>0.255</v>
      </c>
      <c r="R151" s="932">
        <f t="shared" si="17"/>
        <v>219.4840073</v>
      </c>
      <c r="S151" s="932">
        <f t="shared" si="6"/>
        <v>2289.545296</v>
      </c>
      <c r="T151" s="932">
        <f t="shared" si="7"/>
        <v>639.8024724</v>
      </c>
      <c r="U151" s="932">
        <f t="shared" si="8"/>
        <v>5.286315573</v>
      </c>
      <c r="V151" s="935">
        <v>220.32000000000005</v>
      </c>
      <c r="W151" s="934">
        <v>991.4400000000003</v>
      </c>
      <c r="X151" s="271">
        <v>5140.450333333333</v>
      </c>
      <c r="Y151" s="271">
        <v>88.74266666666665</v>
      </c>
      <c r="Z151" s="271">
        <v>19.308451152145285</v>
      </c>
      <c r="AA151" s="260">
        <f t="shared" si="10"/>
        <v>20.75963914</v>
      </c>
      <c r="AB151" s="260">
        <f t="shared" si="11"/>
        <v>3.663465731</v>
      </c>
      <c r="AC151" s="271">
        <v>4064.4032000000007</v>
      </c>
      <c r="AD151" s="271">
        <v>928.169</v>
      </c>
      <c r="AE151" s="271">
        <v>4992.5722000000005</v>
      </c>
      <c r="AF151" s="271">
        <v>1509.5421635319174</v>
      </c>
      <c r="AG151" s="271">
        <v>6502.114363531918</v>
      </c>
      <c r="AH151" s="271">
        <v>24.42310487075709</v>
      </c>
      <c r="AI151" s="271">
        <v>808.5960292347803</v>
      </c>
      <c r="AJ151" s="271">
        <v>208.88730755231822</v>
      </c>
      <c r="AK151" s="570">
        <v>65.0</v>
      </c>
      <c r="AL151" s="570">
        <v>62.0</v>
      </c>
      <c r="AM151" s="570">
        <v>65.0</v>
      </c>
      <c r="AN151" s="570">
        <v>94.0</v>
      </c>
    </row>
    <row r="152" ht="14.25" customHeight="1">
      <c r="A152" s="798">
        <v>52.0</v>
      </c>
      <c r="B152" s="566">
        <v>1811095.0</v>
      </c>
      <c r="C152" s="269" t="s">
        <v>246</v>
      </c>
      <c r="D152" s="270" t="s">
        <v>208</v>
      </c>
      <c r="E152" s="937" t="s">
        <v>110</v>
      </c>
      <c r="F152" s="274" t="s">
        <v>117</v>
      </c>
      <c r="G152" s="269" t="s">
        <v>522</v>
      </c>
      <c r="H152" s="271"/>
      <c r="I152" s="271" t="s">
        <v>105</v>
      </c>
      <c r="J152" s="272"/>
      <c r="K152" s="271" t="s">
        <v>215</v>
      </c>
      <c r="L152" s="257">
        <v>0.16</v>
      </c>
      <c r="M152" s="271">
        <v>49.50733877279762</v>
      </c>
      <c r="N152" s="930">
        <f t="shared" si="3"/>
        <v>2.190321113</v>
      </c>
      <c r="O152" s="930">
        <f t="shared" si="4"/>
        <v>18.32628205</v>
      </c>
      <c r="P152" s="930">
        <f t="shared" si="5"/>
        <v>11.35346214</v>
      </c>
      <c r="Q152" s="931">
        <v>0.245</v>
      </c>
      <c r="R152" s="932">
        <f t="shared" si="17"/>
        <v>209.1485541</v>
      </c>
      <c r="S152" s="932">
        <f t="shared" si="6"/>
        <v>2175.454375</v>
      </c>
      <c r="T152" s="932">
        <f t="shared" si="7"/>
        <v>584.2277176</v>
      </c>
      <c r="U152" s="932">
        <f t="shared" si="8"/>
        <v>4.541384855</v>
      </c>
      <c r="V152" s="935">
        <v>176.25600000000003</v>
      </c>
      <c r="W152" s="934">
        <v>793.1520000000002</v>
      </c>
      <c r="X152" s="271">
        <v>6273.043333333334</v>
      </c>
      <c r="Y152" s="271">
        <v>95.29666666666667</v>
      </c>
      <c r="Z152" s="271">
        <v>21.94215723996409</v>
      </c>
      <c r="AA152" s="260">
        <f t="shared" si="10"/>
        <v>18.42156618</v>
      </c>
      <c r="AB152" s="260">
        <f t="shared" si="11"/>
        <v>3.508869748</v>
      </c>
      <c r="AC152" s="271">
        <v>3859.328</v>
      </c>
      <c r="AD152" s="271">
        <v>954.7816666666668</v>
      </c>
      <c r="AE152" s="271">
        <v>4814.109666666667</v>
      </c>
      <c r="AF152" s="271">
        <v>1455.5826597159512</v>
      </c>
      <c r="AG152" s="271">
        <v>6269.692326382618</v>
      </c>
      <c r="AH152" s="271">
        <v>21.930435924245756</v>
      </c>
      <c r="AI152" s="271">
        <v>3257.1525622102968</v>
      </c>
      <c r="AJ152" s="271">
        <v>841.4310785709935</v>
      </c>
      <c r="AK152" s="570">
        <v>51.0</v>
      </c>
      <c r="AL152" s="570">
        <v>62.0</v>
      </c>
      <c r="AM152" s="570">
        <v>65.0</v>
      </c>
      <c r="AN152" s="570">
        <v>93.0</v>
      </c>
    </row>
    <row r="153" ht="14.25" customHeight="1">
      <c r="A153" s="798">
        <v>52.0</v>
      </c>
      <c r="B153" s="566">
        <v>1811096.0</v>
      </c>
      <c r="C153" s="269" t="s">
        <v>246</v>
      </c>
      <c r="D153" s="270" t="s">
        <v>208</v>
      </c>
      <c r="E153" s="937" t="s">
        <v>110</v>
      </c>
      <c r="F153" s="274" t="s">
        <v>117</v>
      </c>
      <c r="G153" s="269" t="s">
        <v>522</v>
      </c>
      <c r="H153" s="271"/>
      <c r="I153" s="271" t="s">
        <v>105</v>
      </c>
      <c r="J153" s="272"/>
      <c r="K153" s="277"/>
      <c r="L153" s="257"/>
      <c r="M153" s="271">
        <v>304.33193180022084</v>
      </c>
      <c r="N153" s="930">
        <f t="shared" si="3"/>
        <v>10.47354417</v>
      </c>
      <c r="O153" s="930">
        <f t="shared" si="4"/>
        <v>87.6315</v>
      </c>
      <c r="P153" s="930">
        <f t="shared" si="5"/>
        <v>54.28929417</v>
      </c>
      <c r="Q153" s="931">
        <v>0.245</v>
      </c>
      <c r="R153" s="932">
        <f t="shared" si="17"/>
        <v>1355.847956</v>
      </c>
      <c r="S153" s="932">
        <f t="shared" si="6"/>
        <v>0</v>
      </c>
      <c r="T153" s="932">
        <f t="shared" si="7"/>
        <v>332.1827491</v>
      </c>
      <c r="U153" s="932">
        <f t="shared" si="8"/>
        <v>21.71571767</v>
      </c>
      <c r="V153" s="935">
        <v>176.25600000000003</v>
      </c>
      <c r="W153" s="934">
        <v>793.1520000000002</v>
      </c>
      <c r="X153" s="271">
        <v>31757.20166666667</v>
      </c>
      <c r="Y153" s="271">
        <v>455.68379999999996</v>
      </c>
      <c r="Z153" s="271">
        <v>23.230437177904705</v>
      </c>
      <c r="AA153" s="260">
        <f t="shared" si="10"/>
        <v>24.9744996</v>
      </c>
      <c r="AB153" s="260">
        <f t="shared" si="11"/>
        <v>0</v>
      </c>
      <c r="AC153" s="271">
        <v>20720.911200000002</v>
      </c>
      <c r="AD153" s="271">
        <v>5494.1810000000005</v>
      </c>
      <c r="AE153" s="271">
        <v>26215.092200000003</v>
      </c>
      <c r="AF153" s="271">
        <v>7926.332441777547</v>
      </c>
      <c r="AG153" s="271">
        <v>34141.42464177755</v>
      </c>
      <c r="AH153" s="271">
        <v>24.974499599486567</v>
      </c>
      <c r="AI153" s="271">
        <v>22801.61312656677</v>
      </c>
      <c r="AJ153" s="271">
        <v>5890.416724363083</v>
      </c>
      <c r="AK153" s="570">
        <v>55.0</v>
      </c>
      <c r="AL153" s="570">
        <v>62.0</v>
      </c>
      <c r="AM153" s="570">
        <v>65.0</v>
      </c>
      <c r="AN153" s="570">
        <v>93.0</v>
      </c>
    </row>
    <row r="154" ht="14.25" customHeight="1">
      <c r="A154" s="798">
        <v>52.0</v>
      </c>
      <c r="B154" s="566">
        <v>1811097.0</v>
      </c>
      <c r="C154" s="269" t="s">
        <v>246</v>
      </c>
      <c r="D154" s="270" t="s">
        <v>208</v>
      </c>
      <c r="E154" s="937" t="s">
        <v>110</v>
      </c>
      <c r="F154" s="274" t="s">
        <v>117</v>
      </c>
      <c r="G154" s="269" t="s">
        <v>522</v>
      </c>
      <c r="H154" s="271"/>
      <c r="I154" s="271" t="s">
        <v>105</v>
      </c>
      <c r="J154" s="272"/>
      <c r="K154" s="277"/>
      <c r="L154" s="257"/>
      <c r="M154" s="271">
        <v>218.39107052923552</v>
      </c>
      <c r="N154" s="930">
        <f t="shared" si="3"/>
        <v>5.787209305</v>
      </c>
      <c r="O154" s="930">
        <f t="shared" si="4"/>
        <v>48.42122436</v>
      </c>
      <c r="P154" s="930">
        <f t="shared" si="5"/>
        <v>29.99782148</v>
      </c>
      <c r="Q154" s="931">
        <v>0.245</v>
      </c>
      <c r="R154" s="932">
        <f t="shared" si="17"/>
        <v>750.8661328</v>
      </c>
      <c r="S154" s="932">
        <f t="shared" si="6"/>
        <v>0</v>
      </c>
      <c r="T154" s="932">
        <f t="shared" si="7"/>
        <v>183.9622025</v>
      </c>
      <c r="U154" s="932">
        <f t="shared" si="8"/>
        <v>11.99912859</v>
      </c>
      <c r="V154" s="935">
        <v>176.25600000000003</v>
      </c>
      <c r="W154" s="934">
        <v>793.1520000000002</v>
      </c>
      <c r="X154" s="271">
        <v>18980.507333333335</v>
      </c>
      <c r="Y154" s="271">
        <v>251.79036666666664</v>
      </c>
      <c r="Z154" s="271">
        <v>25.12739411573111</v>
      </c>
      <c r="AA154" s="260">
        <f t="shared" si="10"/>
        <v>25.03068875</v>
      </c>
      <c r="AB154" s="260">
        <f t="shared" si="11"/>
        <v>0</v>
      </c>
      <c r="AC154" s="271">
        <v>11449.052266666667</v>
      </c>
      <c r="AD154" s="271">
        <v>3068.8181333333337</v>
      </c>
      <c r="AE154" s="271">
        <v>14517.870400000002</v>
      </c>
      <c r="AF154" s="271">
        <v>4389.5884957841945</v>
      </c>
      <c r="AG154" s="271">
        <v>18907.458895784195</v>
      </c>
      <c r="AH154" s="271">
        <v>25.030688751243193</v>
      </c>
      <c r="AI154" s="271">
        <v>16399.43673740428</v>
      </c>
      <c r="AJ154" s="271">
        <v>4236.521157162772</v>
      </c>
      <c r="AK154" s="570">
        <v>59.0</v>
      </c>
      <c r="AL154" s="570">
        <v>62.0</v>
      </c>
      <c r="AM154" s="570">
        <v>65.0</v>
      </c>
      <c r="AN154" s="570">
        <v>93.0</v>
      </c>
    </row>
    <row r="155" ht="14.25" customHeight="1">
      <c r="A155" s="798">
        <v>52.0</v>
      </c>
      <c r="B155" s="566">
        <v>1811098.0</v>
      </c>
      <c r="C155" s="269" t="s">
        <v>246</v>
      </c>
      <c r="D155" s="270" t="s">
        <v>208</v>
      </c>
      <c r="E155" s="937" t="s">
        <v>110</v>
      </c>
      <c r="F155" s="274" t="s">
        <v>117</v>
      </c>
      <c r="G155" s="269" t="s">
        <v>522</v>
      </c>
      <c r="H155" s="271"/>
      <c r="I155" s="271" t="s">
        <v>105</v>
      </c>
      <c r="J155" s="272"/>
      <c r="K155" s="277" t="s">
        <v>106</v>
      </c>
      <c r="L155" s="257">
        <v>0.15</v>
      </c>
      <c r="M155" s="271">
        <v>11.035943675926719</v>
      </c>
      <c r="N155" s="930">
        <f t="shared" si="3"/>
        <v>2.039682427</v>
      </c>
      <c r="O155" s="930">
        <f t="shared" si="4"/>
        <v>17.06589744</v>
      </c>
      <c r="P155" s="930">
        <f t="shared" si="5"/>
        <v>10.57263115</v>
      </c>
      <c r="Q155" s="931">
        <v>0.245</v>
      </c>
      <c r="R155" s="932">
        <f t="shared" si="17"/>
        <v>219.4840073</v>
      </c>
      <c r="S155" s="932">
        <f t="shared" si="6"/>
        <v>2271.301908</v>
      </c>
      <c r="T155" s="932">
        <f t="shared" si="7"/>
        <v>610.2425491</v>
      </c>
      <c r="U155" s="932">
        <f t="shared" si="8"/>
        <v>4.229052458</v>
      </c>
      <c r="V155" s="935">
        <v>176.25600000000003</v>
      </c>
      <c r="W155" s="934">
        <v>793.1520000000002</v>
      </c>
      <c r="X155" s="271">
        <v>5140.450333333333</v>
      </c>
      <c r="Y155" s="271">
        <v>88.74266666666665</v>
      </c>
      <c r="Z155" s="271">
        <v>19.308451152145285</v>
      </c>
      <c r="AA155" s="260">
        <f t="shared" si="10"/>
        <v>20.75963914</v>
      </c>
      <c r="AB155" s="260">
        <f t="shared" si="11"/>
        <v>3.663465731</v>
      </c>
      <c r="AC155" s="271">
        <v>4064.4032000000007</v>
      </c>
      <c r="AD155" s="271">
        <v>928.169</v>
      </c>
      <c r="AE155" s="271">
        <v>4992.5722000000005</v>
      </c>
      <c r="AF155" s="271">
        <v>1509.5421635319174</v>
      </c>
      <c r="AG155" s="271">
        <v>6502.114363531918</v>
      </c>
      <c r="AH155" s="271">
        <v>24.42310487075709</v>
      </c>
      <c r="AI155" s="271">
        <v>808.5960292347803</v>
      </c>
      <c r="AJ155" s="271">
        <v>208.88730755231822</v>
      </c>
      <c r="AK155" s="570">
        <v>65.0</v>
      </c>
      <c r="AL155" s="570">
        <v>62.0</v>
      </c>
      <c r="AM155" s="570">
        <v>65.0</v>
      </c>
      <c r="AN155" s="570">
        <v>94.0</v>
      </c>
    </row>
    <row r="156" ht="14.25" customHeight="1">
      <c r="A156" s="798">
        <v>53.0</v>
      </c>
      <c r="B156" s="269">
        <v>1811099.0</v>
      </c>
      <c r="C156" s="269" t="s">
        <v>253</v>
      </c>
      <c r="D156" s="270" t="s">
        <v>257</v>
      </c>
      <c r="E156" s="937" t="s">
        <v>188</v>
      </c>
      <c r="F156" s="570" t="s">
        <v>117</v>
      </c>
      <c r="G156" s="566" t="s">
        <v>522</v>
      </c>
      <c r="H156" s="271"/>
      <c r="I156" s="568" t="s">
        <v>105</v>
      </c>
      <c r="J156" s="272"/>
      <c r="K156" s="568" t="s">
        <v>232</v>
      </c>
      <c r="L156" s="257">
        <v>0.17</v>
      </c>
      <c r="M156" s="271">
        <v>2.12660471526308</v>
      </c>
      <c r="N156" s="930">
        <f t="shared" si="3"/>
        <v>5.436844501</v>
      </c>
      <c r="O156" s="930">
        <f t="shared" si="4"/>
        <v>45.48974359</v>
      </c>
      <c r="P156" s="930">
        <f t="shared" si="5"/>
        <v>28.1817163</v>
      </c>
      <c r="Q156" s="931">
        <v>0.275</v>
      </c>
      <c r="R156" s="932">
        <f t="shared" si="17"/>
        <v>661.7073574</v>
      </c>
      <c r="S156" s="932">
        <f t="shared" si="6"/>
        <v>3053.464812</v>
      </c>
      <c r="T156" s="932">
        <f t="shared" si="7"/>
        <v>1021.672347</v>
      </c>
      <c r="U156" s="932">
        <f t="shared" si="8"/>
        <v>16.90902978</v>
      </c>
      <c r="V156" s="935">
        <v>352.512</v>
      </c>
      <c r="W156" s="934">
        <v>2467.5840000000003</v>
      </c>
      <c r="X156" s="271">
        <v>44672.92966666667</v>
      </c>
      <c r="Y156" s="271">
        <v>236.54666666666665</v>
      </c>
      <c r="Z156" s="271">
        <v>62.951538338688174</v>
      </c>
      <c r="AA156" s="260">
        <f t="shared" si="10"/>
        <v>23.48002338</v>
      </c>
      <c r="AB156" s="260">
        <f t="shared" si="11"/>
        <v>4.809161414</v>
      </c>
      <c r="AC156" s="271">
        <v>12156.1176</v>
      </c>
      <c r="AD156" s="271">
        <v>3258.3408000000004</v>
      </c>
      <c r="AE156" s="271">
        <v>15414.458400000001</v>
      </c>
      <c r="AF156" s="271">
        <v>4660.678694403005</v>
      </c>
      <c r="AG156" s="271">
        <v>20075.137094403006</v>
      </c>
      <c r="AH156" s="271">
        <v>28.289184790038618</v>
      </c>
      <c r="AI156" s="271">
        <v>180.47974129633417</v>
      </c>
      <c r="AJ156" s="271">
        <v>46.62393316821966</v>
      </c>
      <c r="AK156" s="570">
        <v>53.0</v>
      </c>
      <c r="AL156" s="570">
        <v>67.0</v>
      </c>
      <c r="AM156" s="570">
        <v>70.0</v>
      </c>
      <c r="AN156" s="570">
        <v>95.0</v>
      </c>
    </row>
    <row r="157" ht="14.25" customHeight="1">
      <c r="A157" s="798">
        <v>53.0</v>
      </c>
      <c r="B157" s="269">
        <v>1811100.0</v>
      </c>
      <c r="C157" s="269" t="s">
        <v>253</v>
      </c>
      <c r="D157" s="270" t="s">
        <v>257</v>
      </c>
      <c r="E157" s="937" t="s">
        <v>188</v>
      </c>
      <c r="F157" s="570" t="s">
        <v>117</v>
      </c>
      <c r="G157" s="566" t="s">
        <v>522</v>
      </c>
      <c r="H157" s="271"/>
      <c r="I157" s="568" t="s">
        <v>105</v>
      </c>
      <c r="J157" s="272"/>
      <c r="K157" s="568" t="s">
        <v>232</v>
      </c>
      <c r="L157" s="257">
        <v>0.17</v>
      </c>
      <c r="M157" s="271">
        <v>18.60271066766986</v>
      </c>
      <c r="N157" s="930">
        <f t="shared" si="3"/>
        <v>7.355842832</v>
      </c>
      <c r="O157" s="930">
        <f t="shared" si="4"/>
        <v>61.54588462</v>
      </c>
      <c r="P157" s="930">
        <f t="shared" si="5"/>
        <v>38.12878514</v>
      </c>
      <c r="Q157" s="931">
        <v>0.275</v>
      </c>
      <c r="R157" s="932">
        <f t="shared" si="17"/>
        <v>896.1011214</v>
      </c>
      <c r="S157" s="932">
        <f t="shared" si="6"/>
        <v>3056.317354</v>
      </c>
      <c r="T157" s="932">
        <f t="shared" si="7"/>
        <v>1086.915081</v>
      </c>
      <c r="U157" s="932">
        <f t="shared" si="8"/>
        <v>22.87727108</v>
      </c>
      <c r="V157" s="935">
        <v>352.512</v>
      </c>
      <c r="W157" s="934">
        <v>2467.5840000000003</v>
      </c>
      <c r="X157" s="271">
        <v>53266.56666666667</v>
      </c>
      <c r="Y157" s="271">
        <v>320.0386</v>
      </c>
      <c r="Z157" s="271">
        <v>55.47931475210248</v>
      </c>
      <c r="AA157" s="260">
        <f t="shared" si="10"/>
        <v>23.50195838</v>
      </c>
      <c r="AB157" s="260">
        <f t="shared" si="11"/>
        <v>4.813654126</v>
      </c>
      <c r="AC157" s="271">
        <v>16525.769333333334</v>
      </c>
      <c r="AD157" s="271">
        <v>4348.886666666667</v>
      </c>
      <c r="AE157" s="271">
        <v>20874.656000000003</v>
      </c>
      <c r="AF157" s="271">
        <v>6311.61095301226</v>
      </c>
      <c r="AG157" s="271">
        <v>27186.266953012266</v>
      </c>
      <c r="AH157" s="271">
        <v>28.31561250529599</v>
      </c>
      <c r="AI157" s="271">
        <v>1580.2414404416277</v>
      </c>
      <c r="AJ157" s="271">
        <v>408.22903878075385</v>
      </c>
      <c r="AK157" s="570">
        <v>58.0</v>
      </c>
      <c r="AL157" s="570">
        <v>67.0</v>
      </c>
      <c r="AM157" s="570">
        <v>70.0</v>
      </c>
      <c r="AN157" s="570">
        <v>95.0</v>
      </c>
    </row>
    <row r="158" ht="14.25" customHeight="1">
      <c r="A158" s="798">
        <v>53.0</v>
      </c>
      <c r="B158" s="269">
        <v>1811101.0</v>
      </c>
      <c r="C158" s="269" t="s">
        <v>253</v>
      </c>
      <c r="D158" s="270" t="s">
        <v>257</v>
      </c>
      <c r="E158" s="937" t="s">
        <v>188</v>
      </c>
      <c r="F158" s="570" t="s">
        <v>117</v>
      </c>
      <c r="G158" s="566" t="s">
        <v>522</v>
      </c>
      <c r="H158" s="271"/>
      <c r="I158" s="568" t="s">
        <v>105</v>
      </c>
      <c r="J158" s="272"/>
      <c r="K158" s="568" t="s">
        <v>232</v>
      </c>
      <c r="L158" s="257">
        <v>0.17</v>
      </c>
      <c r="M158" s="271">
        <v>429.2948289767758</v>
      </c>
      <c r="N158" s="930">
        <f t="shared" si="3"/>
        <v>16.75344587</v>
      </c>
      <c r="O158" s="930">
        <f t="shared" si="4"/>
        <v>140.1750513</v>
      </c>
      <c r="P158" s="930">
        <f t="shared" si="5"/>
        <v>86.84097151</v>
      </c>
      <c r="Q158" s="931">
        <v>0.275</v>
      </c>
      <c r="R158" s="932">
        <f t="shared" si="17"/>
        <v>1721.95536</v>
      </c>
      <c r="S158" s="932">
        <f t="shared" si="6"/>
        <v>2578.645312</v>
      </c>
      <c r="T158" s="932">
        <f t="shared" si="7"/>
        <v>1182.665185</v>
      </c>
      <c r="U158" s="932">
        <f t="shared" si="8"/>
        <v>52.1045829</v>
      </c>
      <c r="V158" s="935">
        <v>352.512</v>
      </c>
      <c r="W158" s="934">
        <v>2467.5840000000003</v>
      </c>
      <c r="X158" s="271">
        <v>57898.654</v>
      </c>
      <c r="Y158" s="271">
        <v>728.9102666666666</v>
      </c>
      <c r="Z158" s="271">
        <v>26.477266428954128</v>
      </c>
      <c r="AA158" s="260">
        <f t="shared" si="10"/>
        <v>19.82883574</v>
      </c>
      <c r="AB158" s="260">
        <f t="shared" si="11"/>
        <v>4.061327803</v>
      </c>
      <c r="AC158" s="271">
        <v>32282.1048</v>
      </c>
      <c r="AD158" s="271">
        <v>7830.8076</v>
      </c>
      <c r="AE158" s="271">
        <v>40112.9124</v>
      </c>
      <c r="AF158" s="271">
        <v>12128.444045308403</v>
      </c>
      <c r="AG158" s="271">
        <v>52241.3564453084</v>
      </c>
      <c r="AH158" s="271">
        <v>23.890163547021157</v>
      </c>
      <c r="AI158" s="271">
        <v>30767.771022436955</v>
      </c>
      <c r="AJ158" s="271">
        <v>7948.34084746288</v>
      </c>
      <c r="AK158" s="570">
        <v>63.0</v>
      </c>
      <c r="AL158" s="570">
        <v>67.0</v>
      </c>
      <c r="AM158" s="570">
        <v>70.0</v>
      </c>
      <c r="AN158" s="570">
        <v>95.0</v>
      </c>
    </row>
    <row r="159" ht="14.25" customHeight="1">
      <c r="A159" s="798">
        <v>53.0</v>
      </c>
      <c r="B159" s="269">
        <v>1811102.0</v>
      </c>
      <c r="C159" s="269" t="s">
        <v>253</v>
      </c>
      <c r="D159" s="270" t="s">
        <v>257</v>
      </c>
      <c r="E159" s="937" t="s">
        <v>188</v>
      </c>
      <c r="F159" s="570" t="s">
        <v>117</v>
      </c>
      <c r="G159" s="566" t="s">
        <v>522</v>
      </c>
      <c r="H159" s="271"/>
      <c r="I159" s="568" t="s">
        <v>105</v>
      </c>
      <c r="J159" s="272"/>
      <c r="K159" s="568" t="s">
        <v>261</v>
      </c>
      <c r="L159" s="257">
        <v>0.22</v>
      </c>
      <c r="M159" s="271">
        <v>432.18888224206853</v>
      </c>
      <c r="N159" s="930">
        <f t="shared" si="3"/>
        <v>14.48693967</v>
      </c>
      <c r="O159" s="930">
        <f t="shared" si="4"/>
        <v>121.2113333</v>
      </c>
      <c r="P159" s="930">
        <f t="shared" si="5"/>
        <v>75.09260634</v>
      </c>
      <c r="Q159" s="931">
        <v>0.275</v>
      </c>
      <c r="R159" s="932">
        <f t="shared" si="17"/>
        <v>1461.434105</v>
      </c>
      <c r="S159" s="932">
        <f t="shared" si="6"/>
        <v>3485.248136</v>
      </c>
      <c r="T159" s="932">
        <f t="shared" si="7"/>
        <v>1360.337616</v>
      </c>
      <c r="U159" s="932">
        <f t="shared" si="8"/>
        <v>45.0555638</v>
      </c>
      <c r="V159" s="935">
        <v>352.512</v>
      </c>
      <c r="W159" s="934">
        <v>2467.5840000000003</v>
      </c>
      <c r="X159" s="271">
        <v>68948.39600000001</v>
      </c>
      <c r="Y159" s="271">
        <v>630.2989333333334</v>
      </c>
      <c r="Z159" s="271">
        <v>36.46333105011337</v>
      </c>
      <c r="AA159" s="260">
        <f t="shared" si="10"/>
        <v>19.46175764</v>
      </c>
      <c r="AB159" s="260">
        <f t="shared" si="11"/>
        <v>5.489213692</v>
      </c>
      <c r="AC159" s="271">
        <v>29265.238933333338</v>
      </c>
      <c r="AD159" s="271">
        <v>6961.149066666668</v>
      </c>
      <c r="AE159" s="271">
        <v>36226.388000000006</v>
      </c>
      <c r="AF159" s="271">
        <v>10953.323843462233</v>
      </c>
      <c r="AG159" s="271">
        <v>47179.71184346223</v>
      </c>
      <c r="AH159" s="271">
        <v>24.95097132929848</v>
      </c>
      <c r="AI159" s="271">
        <v>32350.597228990224</v>
      </c>
      <c r="AJ159" s="271">
        <v>8357.23761748914</v>
      </c>
      <c r="AK159" s="570">
        <v>68.0</v>
      </c>
      <c r="AL159" s="570">
        <v>67.0</v>
      </c>
      <c r="AM159" s="570">
        <v>70.0</v>
      </c>
      <c r="AN159" s="570">
        <v>95.0</v>
      </c>
    </row>
    <row r="160" ht="14.25" customHeight="1">
      <c r="A160" s="798">
        <v>53.0</v>
      </c>
      <c r="B160" s="269">
        <v>1811103.0</v>
      </c>
      <c r="C160" s="269" t="s">
        <v>253</v>
      </c>
      <c r="D160" s="270" t="s">
        <v>257</v>
      </c>
      <c r="E160" s="937" t="s">
        <v>188</v>
      </c>
      <c r="F160" s="570" t="s">
        <v>117</v>
      </c>
      <c r="G160" s="566" t="s">
        <v>522</v>
      </c>
      <c r="H160" s="271"/>
      <c r="I160" s="568" t="s">
        <v>105</v>
      </c>
      <c r="J160" s="272"/>
      <c r="K160" s="568" t="s">
        <v>261</v>
      </c>
      <c r="L160" s="257">
        <v>0.22</v>
      </c>
      <c r="M160" s="271">
        <v>139.69518923338106</v>
      </c>
      <c r="N160" s="930">
        <f t="shared" si="3"/>
        <v>3.945175221</v>
      </c>
      <c r="O160" s="930">
        <f t="shared" si="4"/>
        <v>33.00903846</v>
      </c>
      <c r="P160" s="930">
        <f t="shared" si="5"/>
        <v>20.44969445</v>
      </c>
      <c r="Q160" s="931">
        <v>0.275</v>
      </c>
      <c r="R160" s="932">
        <f t="shared" si="17"/>
        <v>378.0036673</v>
      </c>
      <c r="S160" s="932">
        <f t="shared" si="6"/>
        <v>3310.2503</v>
      </c>
      <c r="T160" s="932">
        <f t="shared" si="7"/>
        <v>1014.269841</v>
      </c>
      <c r="U160" s="932">
        <f t="shared" si="8"/>
        <v>12.26981667</v>
      </c>
      <c r="V160" s="935">
        <v>352.512</v>
      </c>
      <c r="W160" s="934">
        <v>2467.5840000000003</v>
      </c>
      <c r="X160" s="271">
        <v>16115.021999999999</v>
      </c>
      <c r="Y160" s="271">
        <v>171.64700000000002</v>
      </c>
      <c r="Z160" s="271">
        <v>31.294890094204963</v>
      </c>
      <c r="AA160" s="260">
        <f t="shared" si="10"/>
        <v>18.48456309</v>
      </c>
      <c r="AB160" s="260">
        <f t="shared" si="11"/>
        <v>5.213594718</v>
      </c>
      <c r="AC160" s="271">
        <v>7387.174666666667</v>
      </c>
      <c r="AD160" s="271">
        <v>1982.8732000000002</v>
      </c>
      <c r="AE160" s="271">
        <v>9370.047866666668</v>
      </c>
      <c r="AF160" s="271">
        <v>2833.1052135902264</v>
      </c>
      <c r="AG160" s="271">
        <v>12203.153080256894</v>
      </c>
      <c r="AH160" s="271">
        <v>23.69815780886916</v>
      </c>
      <c r="AI160" s="271">
        <v>9931.555918777512</v>
      </c>
      <c r="AJ160" s="271">
        <v>2565.6519456841907</v>
      </c>
      <c r="AK160" s="570">
        <v>70.0</v>
      </c>
      <c r="AL160" s="570">
        <v>67.0</v>
      </c>
      <c r="AM160" s="570">
        <v>70.0</v>
      </c>
      <c r="AN160" s="570">
        <v>95.0</v>
      </c>
    </row>
    <row r="161" ht="14.25" customHeight="1">
      <c r="A161" s="798">
        <v>53.0</v>
      </c>
      <c r="B161" s="269">
        <v>1811104.0</v>
      </c>
      <c r="C161" s="269" t="s">
        <v>253</v>
      </c>
      <c r="D161" s="270" t="s">
        <v>257</v>
      </c>
      <c r="E161" s="270" t="s">
        <v>188</v>
      </c>
      <c r="F161" s="274" t="s">
        <v>117</v>
      </c>
      <c r="G161" s="269" t="s">
        <v>522</v>
      </c>
      <c r="H161" s="271" t="s">
        <v>553</v>
      </c>
      <c r="I161" s="271" t="s">
        <v>105</v>
      </c>
      <c r="J161" s="272" t="s">
        <v>552</v>
      </c>
      <c r="K161" s="271" t="s">
        <v>261</v>
      </c>
      <c r="L161" s="257">
        <v>0.22</v>
      </c>
      <c r="M161" s="271">
        <v>82.1245032409404</v>
      </c>
      <c r="N161" s="930">
        <f t="shared" si="3"/>
        <v>18.87139115</v>
      </c>
      <c r="O161" s="930">
        <f t="shared" si="4"/>
        <v>157.8957692</v>
      </c>
      <c r="P161" s="930">
        <f t="shared" si="5"/>
        <v>97.81927577</v>
      </c>
      <c r="Q161" s="931">
        <v>0.275</v>
      </c>
      <c r="R161" s="932">
        <f t="shared" si="17"/>
        <v>2850.779785</v>
      </c>
      <c r="S161" s="932">
        <f t="shared" si="6"/>
        <v>5219.042954</v>
      </c>
      <c r="T161" s="932">
        <f t="shared" si="7"/>
        <v>2219.201253</v>
      </c>
      <c r="U161" s="932">
        <f t="shared" si="8"/>
        <v>58.69156546</v>
      </c>
      <c r="V161" s="935">
        <v>352.512</v>
      </c>
      <c r="W161" s="934">
        <v>2467.5840000000003</v>
      </c>
      <c r="X161" s="264">
        <v>16656.178000000004</v>
      </c>
      <c r="Y161" s="133">
        <v>821.058</v>
      </c>
      <c r="Z161" s="264">
        <v>20.286238000238722</v>
      </c>
      <c r="AA161" s="260">
        <f t="shared" si="10"/>
        <v>29.14333359</v>
      </c>
      <c r="AB161" s="260">
        <f t="shared" si="11"/>
        <v>8.219914602</v>
      </c>
      <c r="AC161" s="938">
        <v>18770.611200000003</v>
      </c>
      <c r="AD161" s="938">
        <v>4784.6656</v>
      </c>
      <c r="AE161" s="938">
        <v>23555.276800000003</v>
      </c>
      <c r="AF161" s="264">
        <v>7122.117032832331</v>
      </c>
      <c r="AG161" s="938">
        <v>30677.393832832335</v>
      </c>
      <c r="AH161" s="264">
        <v>37.3632481905448</v>
      </c>
      <c r="AI161" s="939">
        <v>3068.438197116457</v>
      </c>
      <c r="AJ161" s="940">
        <v>843.8205042070258</v>
      </c>
      <c r="AK161" s="274">
        <v>53.0</v>
      </c>
      <c r="AL161" s="274">
        <v>67.0</v>
      </c>
      <c r="AM161" s="274">
        <v>70.0</v>
      </c>
      <c r="AN161" s="274">
        <v>95.0</v>
      </c>
    </row>
    <row r="162" ht="14.25" customHeight="1">
      <c r="A162" s="798">
        <v>54.0</v>
      </c>
      <c r="B162" s="269">
        <v>1811099.0</v>
      </c>
      <c r="C162" s="269" t="s">
        <v>253</v>
      </c>
      <c r="D162" s="270" t="s">
        <v>257</v>
      </c>
      <c r="E162" s="937" t="s">
        <v>190</v>
      </c>
      <c r="F162" s="570" t="s">
        <v>117</v>
      </c>
      <c r="G162" s="566" t="s">
        <v>522</v>
      </c>
      <c r="H162" s="271"/>
      <c r="I162" s="568" t="s">
        <v>105</v>
      </c>
      <c r="J162" s="272"/>
      <c r="K162" s="568" t="s">
        <v>232</v>
      </c>
      <c r="L162" s="257">
        <v>0.17</v>
      </c>
      <c r="M162" s="271">
        <v>2.12660471526308</v>
      </c>
      <c r="N162" s="930">
        <f t="shared" si="3"/>
        <v>5.436844501</v>
      </c>
      <c r="O162" s="930">
        <f t="shared" si="4"/>
        <v>45.48974359</v>
      </c>
      <c r="P162" s="930">
        <f t="shared" si="5"/>
        <v>28.1817163</v>
      </c>
      <c r="Q162" s="931">
        <v>0.255</v>
      </c>
      <c r="R162" s="932">
        <f t="shared" si="17"/>
        <v>661.7073574</v>
      </c>
      <c r="S162" s="932">
        <f t="shared" si="6"/>
        <v>3005.567325</v>
      </c>
      <c r="T162" s="932">
        <f t="shared" si="7"/>
        <v>935.155044</v>
      </c>
      <c r="U162" s="932">
        <f t="shared" si="8"/>
        <v>14.09085815</v>
      </c>
      <c r="V162" s="935">
        <v>264.38400000000007</v>
      </c>
      <c r="W162" s="934">
        <v>1850.6880000000006</v>
      </c>
      <c r="X162" s="271">
        <v>44672.92966666667</v>
      </c>
      <c r="Y162" s="271">
        <v>236.54666666666665</v>
      </c>
      <c r="Z162" s="271">
        <v>62.951538338688174</v>
      </c>
      <c r="AA162" s="260">
        <f t="shared" si="10"/>
        <v>23.48002338</v>
      </c>
      <c r="AB162" s="260">
        <f t="shared" si="11"/>
        <v>4.809161414</v>
      </c>
      <c r="AC162" s="271">
        <v>12156.1176</v>
      </c>
      <c r="AD162" s="271">
        <v>3258.3408000000004</v>
      </c>
      <c r="AE162" s="271">
        <v>15414.458400000001</v>
      </c>
      <c r="AF162" s="271">
        <v>4660.678694403005</v>
      </c>
      <c r="AG162" s="271">
        <v>20075.137094403006</v>
      </c>
      <c r="AH162" s="271">
        <v>28.289184790038618</v>
      </c>
      <c r="AI162" s="271">
        <v>180.47974129633417</v>
      </c>
      <c r="AJ162" s="271">
        <v>46.62393316821966</v>
      </c>
      <c r="AK162" s="570">
        <v>53.0</v>
      </c>
      <c r="AL162" s="570">
        <v>67.0</v>
      </c>
      <c r="AM162" s="570">
        <v>70.0</v>
      </c>
      <c r="AN162" s="570">
        <v>95.0</v>
      </c>
    </row>
    <row r="163" ht="14.25" customHeight="1">
      <c r="A163" s="798">
        <v>54.0</v>
      </c>
      <c r="B163" s="269">
        <v>1811100.0</v>
      </c>
      <c r="C163" s="269" t="s">
        <v>253</v>
      </c>
      <c r="D163" s="270" t="s">
        <v>257</v>
      </c>
      <c r="E163" s="937" t="s">
        <v>190</v>
      </c>
      <c r="F163" s="570" t="s">
        <v>117</v>
      </c>
      <c r="G163" s="566" t="s">
        <v>522</v>
      </c>
      <c r="H163" s="271"/>
      <c r="I163" s="568" t="s">
        <v>105</v>
      </c>
      <c r="J163" s="272"/>
      <c r="K163" s="568" t="s">
        <v>232</v>
      </c>
      <c r="L163" s="257">
        <v>0.17</v>
      </c>
      <c r="M163" s="271">
        <v>18.60271066766986</v>
      </c>
      <c r="N163" s="930">
        <f t="shared" si="3"/>
        <v>7.355842832</v>
      </c>
      <c r="O163" s="930">
        <f t="shared" si="4"/>
        <v>61.54588462</v>
      </c>
      <c r="P163" s="930">
        <f t="shared" si="5"/>
        <v>38.12878514</v>
      </c>
      <c r="Q163" s="931">
        <v>0.255</v>
      </c>
      <c r="R163" s="932">
        <f t="shared" si="17"/>
        <v>896.1011214</v>
      </c>
      <c r="S163" s="932">
        <f t="shared" si="6"/>
        <v>3008.375121</v>
      </c>
      <c r="T163" s="932">
        <f t="shared" si="7"/>
        <v>995.6414419</v>
      </c>
      <c r="U163" s="932">
        <f t="shared" si="8"/>
        <v>19.06439257</v>
      </c>
      <c r="V163" s="935">
        <v>264.38400000000007</v>
      </c>
      <c r="W163" s="934">
        <v>1850.6880000000006</v>
      </c>
      <c r="X163" s="271">
        <v>53266.56666666667</v>
      </c>
      <c r="Y163" s="271">
        <v>320.0386</v>
      </c>
      <c r="Z163" s="271">
        <v>55.47931475210248</v>
      </c>
      <c r="AA163" s="260">
        <f t="shared" si="10"/>
        <v>23.50195838</v>
      </c>
      <c r="AB163" s="260">
        <f t="shared" si="11"/>
        <v>4.813654126</v>
      </c>
      <c r="AC163" s="271">
        <v>16525.769333333334</v>
      </c>
      <c r="AD163" s="271">
        <v>4348.886666666667</v>
      </c>
      <c r="AE163" s="271">
        <v>20874.656000000003</v>
      </c>
      <c r="AF163" s="271">
        <v>6311.61095301226</v>
      </c>
      <c r="AG163" s="271">
        <v>27186.266953012266</v>
      </c>
      <c r="AH163" s="271">
        <v>28.31561250529599</v>
      </c>
      <c r="AI163" s="271">
        <v>1580.2414404416277</v>
      </c>
      <c r="AJ163" s="271">
        <v>408.22903878075385</v>
      </c>
      <c r="AK163" s="570">
        <v>58.0</v>
      </c>
      <c r="AL163" s="570">
        <v>67.0</v>
      </c>
      <c r="AM163" s="570">
        <v>70.0</v>
      </c>
      <c r="AN163" s="570">
        <v>95.0</v>
      </c>
    </row>
    <row r="164" ht="14.25" customHeight="1">
      <c r="A164" s="798">
        <v>54.0</v>
      </c>
      <c r="B164" s="269">
        <v>1811101.0</v>
      </c>
      <c r="C164" s="269" t="s">
        <v>253</v>
      </c>
      <c r="D164" s="270" t="s">
        <v>257</v>
      </c>
      <c r="E164" s="937" t="s">
        <v>190</v>
      </c>
      <c r="F164" s="570" t="s">
        <v>117</v>
      </c>
      <c r="G164" s="566" t="s">
        <v>522</v>
      </c>
      <c r="H164" s="271"/>
      <c r="I164" s="568" t="s">
        <v>105</v>
      </c>
      <c r="J164" s="272"/>
      <c r="K164" s="568" t="s">
        <v>232</v>
      </c>
      <c r="L164" s="257">
        <v>0.17</v>
      </c>
      <c r="M164" s="271">
        <v>429.2948289767758</v>
      </c>
      <c r="N164" s="930">
        <f t="shared" si="3"/>
        <v>16.75344587</v>
      </c>
      <c r="O164" s="930">
        <f t="shared" si="4"/>
        <v>140.1750513</v>
      </c>
      <c r="P164" s="930">
        <f t="shared" si="5"/>
        <v>86.84097151</v>
      </c>
      <c r="Q164" s="931">
        <v>0.255</v>
      </c>
      <c r="R164" s="932">
        <f t="shared" si="17"/>
        <v>1721.95536</v>
      </c>
      <c r="S164" s="932">
        <f t="shared" si="6"/>
        <v>2538.195974</v>
      </c>
      <c r="T164" s="932">
        <f t="shared" si="7"/>
        <v>1086.33859</v>
      </c>
      <c r="U164" s="932">
        <f t="shared" si="8"/>
        <v>43.42048575</v>
      </c>
      <c r="V164" s="935">
        <v>264.38400000000007</v>
      </c>
      <c r="W164" s="934">
        <v>1850.6880000000006</v>
      </c>
      <c r="X164" s="271">
        <v>57898.654</v>
      </c>
      <c r="Y164" s="271">
        <v>728.9102666666666</v>
      </c>
      <c r="Z164" s="271">
        <v>26.477266428954128</v>
      </c>
      <c r="AA164" s="260">
        <f t="shared" si="10"/>
        <v>19.82883574</v>
      </c>
      <c r="AB164" s="260">
        <f t="shared" si="11"/>
        <v>4.061327803</v>
      </c>
      <c r="AC164" s="271">
        <v>32282.1048</v>
      </c>
      <c r="AD164" s="271">
        <v>7830.8076</v>
      </c>
      <c r="AE164" s="271">
        <v>40112.9124</v>
      </c>
      <c r="AF164" s="271">
        <v>12128.444045308403</v>
      </c>
      <c r="AG164" s="271">
        <v>52241.3564453084</v>
      </c>
      <c r="AH164" s="271">
        <v>23.890163547021157</v>
      </c>
      <c r="AI164" s="271">
        <v>30767.771022436955</v>
      </c>
      <c r="AJ164" s="271">
        <v>7948.34084746288</v>
      </c>
      <c r="AK164" s="570">
        <v>63.0</v>
      </c>
      <c r="AL164" s="570">
        <v>67.0</v>
      </c>
      <c r="AM164" s="570">
        <v>70.0</v>
      </c>
      <c r="AN164" s="570">
        <v>95.0</v>
      </c>
    </row>
    <row r="165" ht="14.25" customHeight="1">
      <c r="A165" s="798">
        <v>54.0</v>
      </c>
      <c r="B165" s="269">
        <v>1811102.0</v>
      </c>
      <c r="C165" s="269" t="s">
        <v>253</v>
      </c>
      <c r="D165" s="270" t="s">
        <v>257</v>
      </c>
      <c r="E165" s="937" t="s">
        <v>190</v>
      </c>
      <c r="F165" s="570" t="s">
        <v>117</v>
      </c>
      <c r="G165" s="566" t="s">
        <v>522</v>
      </c>
      <c r="H165" s="271"/>
      <c r="I165" s="568" t="s">
        <v>105</v>
      </c>
      <c r="J165" s="272"/>
      <c r="K165" s="568" t="s">
        <v>261</v>
      </c>
      <c r="L165" s="257">
        <v>0.22</v>
      </c>
      <c r="M165" s="271">
        <v>432.18888224206853</v>
      </c>
      <c r="N165" s="930">
        <f t="shared" si="3"/>
        <v>14.48693967</v>
      </c>
      <c r="O165" s="930">
        <f t="shared" si="4"/>
        <v>121.2113333</v>
      </c>
      <c r="P165" s="930">
        <f t="shared" si="5"/>
        <v>75.09260634</v>
      </c>
      <c r="Q165" s="931">
        <v>0.255</v>
      </c>
      <c r="R165" s="932">
        <f t="shared" si="17"/>
        <v>1461.434105</v>
      </c>
      <c r="S165" s="932">
        <f t="shared" si="6"/>
        <v>3430.577577</v>
      </c>
      <c r="T165" s="932">
        <f t="shared" si="7"/>
        <v>1247.462979</v>
      </c>
      <c r="U165" s="932">
        <f t="shared" si="8"/>
        <v>37.54630317</v>
      </c>
      <c r="V165" s="935">
        <v>264.38400000000007</v>
      </c>
      <c r="W165" s="934">
        <v>1850.6880000000006</v>
      </c>
      <c r="X165" s="271">
        <v>68948.39600000001</v>
      </c>
      <c r="Y165" s="271">
        <v>630.2989333333334</v>
      </c>
      <c r="Z165" s="271">
        <v>36.46333105011337</v>
      </c>
      <c r="AA165" s="260">
        <f t="shared" si="10"/>
        <v>19.46175764</v>
      </c>
      <c r="AB165" s="260">
        <f t="shared" si="11"/>
        <v>5.489213692</v>
      </c>
      <c r="AC165" s="271">
        <v>29265.238933333338</v>
      </c>
      <c r="AD165" s="271">
        <v>6961.149066666668</v>
      </c>
      <c r="AE165" s="271">
        <v>36226.388000000006</v>
      </c>
      <c r="AF165" s="271">
        <v>10953.323843462233</v>
      </c>
      <c r="AG165" s="271">
        <v>47179.71184346223</v>
      </c>
      <c r="AH165" s="271">
        <v>24.95097132929848</v>
      </c>
      <c r="AI165" s="271">
        <v>32350.597228990224</v>
      </c>
      <c r="AJ165" s="271">
        <v>8357.23761748914</v>
      </c>
      <c r="AK165" s="570">
        <v>68.0</v>
      </c>
      <c r="AL165" s="570">
        <v>67.0</v>
      </c>
      <c r="AM165" s="570">
        <v>70.0</v>
      </c>
      <c r="AN165" s="570">
        <v>95.0</v>
      </c>
    </row>
    <row r="166" ht="14.25" customHeight="1">
      <c r="A166" s="798">
        <v>54.0</v>
      </c>
      <c r="B166" s="269">
        <v>1811103.0</v>
      </c>
      <c r="C166" s="269" t="s">
        <v>253</v>
      </c>
      <c r="D166" s="270" t="s">
        <v>257</v>
      </c>
      <c r="E166" s="937" t="s">
        <v>190</v>
      </c>
      <c r="F166" s="570" t="s">
        <v>117</v>
      </c>
      <c r="G166" s="566" t="s">
        <v>522</v>
      </c>
      <c r="H166" s="271"/>
      <c r="I166" s="568" t="s">
        <v>105</v>
      </c>
      <c r="J166" s="272"/>
      <c r="K166" s="568" t="s">
        <v>261</v>
      </c>
      <c r="L166" s="257">
        <v>0.22</v>
      </c>
      <c r="M166" s="271">
        <v>139.69518923338106</v>
      </c>
      <c r="N166" s="930">
        <f t="shared" si="3"/>
        <v>3.945175221</v>
      </c>
      <c r="O166" s="930">
        <f t="shared" si="4"/>
        <v>33.00903846</v>
      </c>
      <c r="P166" s="930">
        <f t="shared" si="5"/>
        <v>20.44969445</v>
      </c>
      <c r="Q166" s="931">
        <v>0.255</v>
      </c>
      <c r="R166" s="932">
        <f t="shared" si="17"/>
        <v>378.0036673</v>
      </c>
      <c r="S166" s="932">
        <f t="shared" si="6"/>
        <v>3258.324805</v>
      </c>
      <c r="T166" s="932">
        <f t="shared" si="7"/>
        <v>927.2637605</v>
      </c>
      <c r="U166" s="932">
        <f t="shared" si="8"/>
        <v>10.22484723</v>
      </c>
      <c r="V166" s="935">
        <v>264.38400000000007</v>
      </c>
      <c r="W166" s="934">
        <v>1850.6880000000006</v>
      </c>
      <c r="X166" s="271">
        <v>16115.021999999999</v>
      </c>
      <c r="Y166" s="271">
        <v>171.64700000000002</v>
      </c>
      <c r="Z166" s="271">
        <v>31.294890094204963</v>
      </c>
      <c r="AA166" s="260">
        <f t="shared" si="10"/>
        <v>18.48456309</v>
      </c>
      <c r="AB166" s="260">
        <f t="shared" si="11"/>
        <v>5.213594718</v>
      </c>
      <c r="AC166" s="271">
        <v>7387.174666666667</v>
      </c>
      <c r="AD166" s="271">
        <v>1982.8732000000002</v>
      </c>
      <c r="AE166" s="271">
        <v>9370.047866666668</v>
      </c>
      <c r="AF166" s="271">
        <v>2833.1052135902264</v>
      </c>
      <c r="AG166" s="271">
        <v>12203.153080256894</v>
      </c>
      <c r="AH166" s="271">
        <v>23.69815780886916</v>
      </c>
      <c r="AI166" s="271">
        <v>9931.555918777512</v>
      </c>
      <c r="AJ166" s="271">
        <v>2565.6519456841907</v>
      </c>
      <c r="AK166" s="570">
        <v>70.0</v>
      </c>
      <c r="AL166" s="570">
        <v>67.0</v>
      </c>
      <c r="AM166" s="570">
        <v>70.0</v>
      </c>
      <c r="AN166" s="570">
        <v>95.0</v>
      </c>
    </row>
    <row r="167" ht="14.25" customHeight="1">
      <c r="A167" s="798">
        <v>55.0</v>
      </c>
      <c r="B167" s="269">
        <v>1811099.0</v>
      </c>
      <c r="C167" s="269" t="s">
        <v>253</v>
      </c>
      <c r="D167" s="270" t="s">
        <v>257</v>
      </c>
      <c r="E167" s="937" t="s">
        <v>110</v>
      </c>
      <c r="F167" s="570" t="s">
        <v>117</v>
      </c>
      <c r="G167" s="566" t="s">
        <v>522</v>
      </c>
      <c r="H167" s="271"/>
      <c r="I167" s="568" t="s">
        <v>105</v>
      </c>
      <c r="J167" s="272"/>
      <c r="K167" s="568" t="s">
        <v>232</v>
      </c>
      <c r="L167" s="257">
        <v>0.17</v>
      </c>
      <c r="M167" s="271">
        <v>2.12660471526308</v>
      </c>
      <c r="N167" s="930">
        <f t="shared" si="3"/>
        <v>5.436844501</v>
      </c>
      <c r="O167" s="930">
        <f t="shared" si="4"/>
        <v>45.48974359</v>
      </c>
      <c r="P167" s="930">
        <f t="shared" si="5"/>
        <v>28.1817163</v>
      </c>
      <c r="Q167" s="931">
        <v>0.245</v>
      </c>
      <c r="R167" s="932">
        <f t="shared" si="17"/>
        <v>661.7073574</v>
      </c>
      <c r="S167" s="932">
        <f t="shared" si="6"/>
        <v>2981.618581</v>
      </c>
      <c r="T167" s="932">
        <f t="shared" si="7"/>
        <v>892.6148549</v>
      </c>
      <c r="U167" s="932">
        <f t="shared" si="8"/>
        <v>11.27268652</v>
      </c>
      <c r="V167" s="935">
        <v>211.5072</v>
      </c>
      <c r="W167" s="934">
        <v>1480.5504000000003</v>
      </c>
      <c r="X167" s="271">
        <v>44672.92966666667</v>
      </c>
      <c r="Y167" s="271">
        <v>236.54666666666665</v>
      </c>
      <c r="Z167" s="271">
        <v>62.951538338688174</v>
      </c>
      <c r="AA167" s="260">
        <f t="shared" si="10"/>
        <v>23.48002338</v>
      </c>
      <c r="AB167" s="260">
        <f t="shared" si="11"/>
        <v>4.809161414</v>
      </c>
      <c r="AC167" s="271">
        <v>12156.1176</v>
      </c>
      <c r="AD167" s="271">
        <v>3258.3408000000004</v>
      </c>
      <c r="AE167" s="271">
        <v>15414.458400000001</v>
      </c>
      <c r="AF167" s="271">
        <v>4660.678694403005</v>
      </c>
      <c r="AG167" s="271">
        <v>20075.137094403006</v>
      </c>
      <c r="AH167" s="271">
        <v>28.289184790038618</v>
      </c>
      <c r="AI167" s="271">
        <v>180.47974129633417</v>
      </c>
      <c r="AJ167" s="271">
        <v>46.62393316821966</v>
      </c>
      <c r="AK167" s="570">
        <v>53.0</v>
      </c>
      <c r="AL167" s="570">
        <v>67.0</v>
      </c>
      <c r="AM167" s="570">
        <v>70.0</v>
      </c>
      <c r="AN167" s="570">
        <v>95.0</v>
      </c>
    </row>
    <row r="168" ht="14.25" customHeight="1">
      <c r="A168" s="798">
        <v>55.0</v>
      </c>
      <c r="B168" s="269">
        <v>1811100.0</v>
      </c>
      <c r="C168" s="269" t="s">
        <v>253</v>
      </c>
      <c r="D168" s="270" t="s">
        <v>257</v>
      </c>
      <c r="E168" s="937" t="s">
        <v>110</v>
      </c>
      <c r="F168" s="570" t="s">
        <v>117</v>
      </c>
      <c r="G168" s="566" t="s">
        <v>522</v>
      </c>
      <c r="H168" s="271"/>
      <c r="I168" s="568" t="s">
        <v>105</v>
      </c>
      <c r="J168" s="272"/>
      <c r="K168" s="568" t="s">
        <v>232</v>
      </c>
      <c r="L168" s="257">
        <v>0.17</v>
      </c>
      <c r="M168" s="271">
        <v>18.60271066766986</v>
      </c>
      <c r="N168" s="930">
        <f t="shared" si="3"/>
        <v>7.355842832</v>
      </c>
      <c r="O168" s="930">
        <f t="shared" si="4"/>
        <v>61.54588462</v>
      </c>
      <c r="P168" s="930">
        <f t="shared" si="5"/>
        <v>38.12878514</v>
      </c>
      <c r="Q168" s="931">
        <v>0.245</v>
      </c>
      <c r="R168" s="932">
        <f t="shared" si="17"/>
        <v>896.1011214</v>
      </c>
      <c r="S168" s="932">
        <f t="shared" si="6"/>
        <v>2984.404005</v>
      </c>
      <c r="T168" s="932">
        <f t="shared" si="7"/>
        <v>950.7237559</v>
      </c>
      <c r="U168" s="932">
        <f t="shared" si="8"/>
        <v>15.25151406</v>
      </c>
      <c r="V168" s="935">
        <v>211.5072</v>
      </c>
      <c r="W168" s="934">
        <v>1480.5504000000003</v>
      </c>
      <c r="X168" s="271">
        <v>53266.56666666667</v>
      </c>
      <c r="Y168" s="271">
        <v>320.0386</v>
      </c>
      <c r="Z168" s="271">
        <v>55.47931475210248</v>
      </c>
      <c r="AA168" s="260">
        <f t="shared" si="10"/>
        <v>23.50195838</v>
      </c>
      <c r="AB168" s="260">
        <f t="shared" si="11"/>
        <v>4.813654126</v>
      </c>
      <c r="AC168" s="271">
        <v>16525.769333333334</v>
      </c>
      <c r="AD168" s="271">
        <v>4348.886666666667</v>
      </c>
      <c r="AE168" s="271">
        <v>20874.656000000003</v>
      </c>
      <c r="AF168" s="271">
        <v>6311.61095301226</v>
      </c>
      <c r="AG168" s="271">
        <v>27186.266953012266</v>
      </c>
      <c r="AH168" s="271">
        <v>28.31561250529599</v>
      </c>
      <c r="AI168" s="271">
        <v>1580.2414404416277</v>
      </c>
      <c r="AJ168" s="271">
        <v>408.22903878075385</v>
      </c>
      <c r="AK168" s="570">
        <v>58.0</v>
      </c>
      <c r="AL168" s="570">
        <v>67.0</v>
      </c>
      <c r="AM168" s="570">
        <v>70.0</v>
      </c>
      <c r="AN168" s="570">
        <v>95.0</v>
      </c>
    </row>
    <row r="169" ht="14.25" customHeight="1">
      <c r="A169" s="798">
        <v>55.0</v>
      </c>
      <c r="B169" s="269">
        <v>1811101.0</v>
      </c>
      <c r="C169" s="269" t="s">
        <v>253</v>
      </c>
      <c r="D169" s="270" t="s">
        <v>257</v>
      </c>
      <c r="E169" s="937" t="s">
        <v>110</v>
      </c>
      <c r="F169" s="570" t="s">
        <v>117</v>
      </c>
      <c r="G169" s="566" t="s">
        <v>522</v>
      </c>
      <c r="H169" s="271"/>
      <c r="I169" s="568" t="s">
        <v>105</v>
      </c>
      <c r="J169" s="272"/>
      <c r="K169" s="568" t="s">
        <v>232</v>
      </c>
      <c r="L169" s="257">
        <v>0.17</v>
      </c>
      <c r="M169" s="271">
        <v>429.2948289767758</v>
      </c>
      <c r="N169" s="930">
        <f t="shared" si="3"/>
        <v>16.75344587</v>
      </c>
      <c r="O169" s="930">
        <f t="shared" si="4"/>
        <v>140.1750513</v>
      </c>
      <c r="P169" s="930">
        <f t="shared" si="5"/>
        <v>86.84097151</v>
      </c>
      <c r="Q169" s="931">
        <v>0.245</v>
      </c>
      <c r="R169" s="932">
        <f t="shared" si="17"/>
        <v>1721.95536</v>
      </c>
      <c r="S169" s="932">
        <f t="shared" si="6"/>
        <v>2517.971305</v>
      </c>
      <c r="T169" s="932">
        <f t="shared" si="7"/>
        <v>1038.782033</v>
      </c>
      <c r="U169" s="932">
        <f t="shared" si="8"/>
        <v>34.7363886</v>
      </c>
      <c r="V169" s="935">
        <v>211.5072</v>
      </c>
      <c r="W169" s="934">
        <v>1480.5504000000003</v>
      </c>
      <c r="X169" s="271">
        <v>57898.654</v>
      </c>
      <c r="Y169" s="271">
        <v>728.9102666666666</v>
      </c>
      <c r="Z169" s="271">
        <v>26.477266428954128</v>
      </c>
      <c r="AA169" s="260">
        <f t="shared" si="10"/>
        <v>19.82883574</v>
      </c>
      <c r="AB169" s="260">
        <f t="shared" si="11"/>
        <v>4.061327803</v>
      </c>
      <c r="AC169" s="271">
        <v>32282.1048</v>
      </c>
      <c r="AD169" s="271">
        <v>7830.8076</v>
      </c>
      <c r="AE169" s="271">
        <v>40112.9124</v>
      </c>
      <c r="AF169" s="271">
        <v>12128.444045308403</v>
      </c>
      <c r="AG169" s="271">
        <v>52241.3564453084</v>
      </c>
      <c r="AH169" s="271">
        <v>23.890163547021157</v>
      </c>
      <c r="AI169" s="271">
        <v>30767.771022436955</v>
      </c>
      <c r="AJ169" s="271">
        <v>7948.34084746288</v>
      </c>
      <c r="AK169" s="570">
        <v>63.0</v>
      </c>
      <c r="AL169" s="570">
        <v>67.0</v>
      </c>
      <c r="AM169" s="570">
        <v>70.0</v>
      </c>
      <c r="AN169" s="570">
        <v>95.0</v>
      </c>
    </row>
    <row r="170" ht="14.25" customHeight="1">
      <c r="A170" s="798">
        <v>55.0</v>
      </c>
      <c r="B170" s="269">
        <v>1811102.0</v>
      </c>
      <c r="C170" s="269" t="s">
        <v>253</v>
      </c>
      <c r="D170" s="270" t="s">
        <v>257</v>
      </c>
      <c r="E170" s="937" t="s">
        <v>110</v>
      </c>
      <c r="F170" s="570" t="s">
        <v>117</v>
      </c>
      <c r="G170" s="566" t="s">
        <v>522</v>
      </c>
      <c r="H170" s="271"/>
      <c r="I170" s="568" t="s">
        <v>105</v>
      </c>
      <c r="J170" s="272"/>
      <c r="K170" s="568" t="s">
        <v>261</v>
      </c>
      <c r="L170" s="257">
        <v>0.22</v>
      </c>
      <c r="M170" s="271">
        <v>432.18888224206853</v>
      </c>
      <c r="N170" s="930">
        <f t="shared" si="3"/>
        <v>14.48693967</v>
      </c>
      <c r="O170" s="930">
        <f t="shared" si="4"/>
        <v>121.2113333</v>
      </c>
      <c r="P170" s="930">
        <f t="shared" si="5"/>
        <v>75.09260634</v>
      </c>
      <c r="Q170" s="931">
        <v>0.245</v>
      </c>
      <c r="R170" s="932">
        <f t="shared" si="17"/>
        <v>1461.434105</v>
      </c>
      <c r="S170" s="932">
        <f t="shared" si="6"/>
        <v>3403.242298</v>
      </c>
      <c r="T170" s="932">
        <f t="shared" si="7"/>
        <v>1191.845719</v>
      </c>
      <c r="U170" s="932">
        <f t="shared" si="8"/>
        <v>30.03704254</v>
      </c>
      <c r="V170" s="935">
        <v>211.5072</v>
      </c>
      <c r="W170" s="934">
        <v>1480.5504000000003</v>
      </c>
      <c r="X170" s="271">
        <v>68948.39600000001</v>
      </c>
      <c r="Y170" s="271">
        <v>630.2989333333334</v>
      </c>
      <c r="Z170" s="271">
        <v>36.46333105011337</v>
      </c>
      <c r="AA170" s="260">
        <f t="shared" si="10"/>
        <v>19.46175764</v>
      </c>
      <c r="AB170" s="260">
        <f t="shared" si="11"/>
        <v>5.489213692</v>
      </c>
      <c r="AC170" s="271">
        <v>29265.238933333338</v>
      </c>
      <c r="AD170" s="271">
        <v>6961.149066666668</v>
      </c>
      <c r="AE170" s="271">
        <v>36226.388000000006</v>
      </c>
      <c r="AF170" s="271">
        <v>10953.323843462233</v>
      </c>
      <c r="AG170" s="271">
        <v>47179.71184346223</v>
      </c>
      <c r="AH170" s="271">
        <v>24.95097132929848</v>
      </c>
      <c r="AI170" s="271">
        <v>32350.597228990224</v>
      </c>
      <c r="AJ170" s="271">
        <v>8357.23761748914</v>
      </c>
      <c r="AK170" s="570">
        <v>68.0</v>
      </c>
      <c r="AL170" s="570">
        <v>67.0</v>
      </c>
      <c r="AM170" s="570">
        <v>70.0</v>
      </c>
      <c r="AN170" s="570">
        <v>95.0</v>
      </c>
    </row>
    <row r="171" ht="14.25" customHeight="1">
      <c r="A171" s="798">
        <v>55.0</v>
      </c>
      <c r="B171" s="275">
        <v>1811103.0</v>
      </c>
      <c r="C171" s="269" t="s">
        <v>253</v>
      </c>
      <c r="D171" s="270" t="s">
        <v>257</v>
      </c>
      <c r="E171" s="952" t="s">
        <v>110</v>
      </c>
      <c r="F171" s="953" t="s">
        <v>117</v>
      </c>
      <c r="G171" s="954" t="s">
        <v>522</v>
      </c>
      <c r="H171" s="277"/>
      <c r="I171" s="955" t="s">
        <v>105</v>
      </c>
      <c r="J171" s="278"/>
      <c r="K171" s="955" t="s">
        <v>261</v>
      </c>
      <c r="L171" s="257">
        <v>0.22</v>
      </c>
      <c r="M171" s="277">
        <v>139.69518923338106</v>
      </c>
      <c r="N171" s="930">
        <f t="shared" si="3"/>
        <v>3.945175221</v>
      </c>
      <c r="O171" s="930">
        <f t="shared" si="4"/>
        <v>33.00903846</v>
      </c>
      <c r="P171" s="930">
        <f t="shared" si="5"/>
        <v>20.44969445</v>
      </c>
      <c r="Q171" s="931">
        <v>0.245</v>
      </c>
      <c r="R171" s="932">
        <f t="shared" si="17"/>
        <v>378.0036673</v>
      </c>
      <c r="S171" s="932">
        <f t="shared" si="6"/>
        <v>3232.362058</v>
      </c>
      <c r="T171" s="932">
        <f t="shared" si="7"/>
        <v>884.5396027</v>
      </c>
      <c r="U171" s="932">
        <f t="shared" si="8"/>
        <v>8.179877781</v>
      </c>
      <c r="V171" s="935">
        <v>211.5072</v>
      </c>
      <c r="W171" s="934">
        <v>1480.5504000000003</v>
      </c>
      <c r="X171" s="275">
        <v>16115.021999999999</v>
      </c>
      <c r="Y171" s="277">
        <v>171.64700000000002</v>
      </c>
      <c r="Z171" s="285">
        <v>31.294890094204963</v>
      </c>
      <c r="AA171" s="260">
        <f t="shared" si="10"/>
        <v>18.48456309</v>
      </c>
      <c r="AB171" s="260">
        <f t="shared" si="11"/>
        <v>5.213594718</v>
      </c>
      <c r="AC171" s="275">
        <v>7387.174666666667</v>
      </c>
      <c r="AD171" s="276">
        <v>1982.8732000000002</v>
      </c>
      <c r="AE171" s="275">
        <v>9370.047866666668</v>
      </c>
      <c r="AF171" s="271">
        <v>2833.1052135902264</v>
      </c>
      <c r="AG171" s="285">
        <v>12203.153080256894</v>
      </c>
      <c r="AH171" s="285">
        <v>23.69815780886916</v>
      </c>
      <c r="AI171" s="274">
        <v>9931.555918777512</v>
      </c>
      <c r="AJ171" s="274">
        <v>2565.6519456841907</v>
      </c>
      <c r="AK171" s="953">
        <v>70.0</v>
      </c>
      <c r="AL171" s="953">
        <v>67.0</v>
      </c>
      <c r="AM171" s="953">
        <v>70.0</v>
      </c>
      <c r="AN171" s="953">
        <v>95.0</v>
      </c>
    </row>
    <row r="172" ht="14.25" customHeight="1">
      <c r="A172" s="798">
        <v>56.0</v>
      </c>
      <c r="B172" s="566">
        <v>1811105.0</v>
      </c>
      <c r="C172" s="566" t="s">
        <v>264</v>
      </c>
      <c r="D172" s="270" t="s">
        <v>257</v>
      </c>
      <c r="E172" s="937" t="s">
        <v>188</v>
      </c>
      <c r="F172" s="570" t="s">
        <v>117</v>
      </c>
      <c r="G172" s="566" t="s">
        <v>522</v>
      </c>
      <c r="H172" s="271"/>
      <c r="I172" s="568" t="s">
        <v>105</v>
      </c>
      <c r="J172" s="272"/>
      <c r="K172" s="568" t="s">
        <v>232</v>
      </c>
      <c r="L172" s="257">
        <v>0.17</v>
      </c>
      <c r="M172" s="271">
        <v>3.962935494681058</v>
      </c>
      <c r="N172" s="930">
        <f t="shared" si="3"/>
        <v>8.680424374</v>
      </c>
      <c r="O172" s="930">
        <f t="shared" si="4"/>
        <v>72.62857692</v>
      </c>
      <c r="P172" s="930">
        <f t="shared" si="5"/>
        <v>44.99471284</v>
      </c>
      <c r="Q172" s="931">
        <v>0.275</v>
      </c>
      <c r="R172" s="932">
        <f t="shared" si="17"/>
        <v>1909.699384</v>
      </c>
      <c r="S172" s="932">
        <f t="shared" si="6"/>
        <v>5519.476877</v>
      </c>
      <c r="T172" s="932">
        <f t="shared" si="7"/>
        <v>2043.023472</v>
      </c>
      <c r="U172" s="932">
        <f t="shared" si="8"/>
        <v>26.9968277</v>
      </c>
      <c r="V172" s="935">
        <v>264.384</v>
      </c>
      <c r="W172" s="934">
        <v>1762.5600000000002</v>
      </c>
      <c r="X172" s="271">
        <v>98004.27333333333</v>
      </c>
      <c r="Y172" s="271">
        <v>377.66859999999997</v>
      </c>
      <c r="Z172" s="271">
        <v>86.49935713774222</v>
      </c>
      <c r="AA172" s="260">
        <f t="shared" si="10"/>
        <v>42.4427508</v>
      </c>
      <c r="AB172" s="260">
        <f t="shared" si="11"/>
        <v>8.693093537</v>
      </c>
      <c r="AC172" s="271">
        <v>35370.33866666667</v>
      </c>
      <c r="AD172" s="271">
        <v>9116.066666666668</v>
      </c>
      <c r="AE172" s="271">
        <v>44486.405333333336</v>
      </c>
      <c r="AF172" s="271">
        <v>13450.802885662391</v>
      </c>
      <c r="AG172" s="271">
        <v>57937.20821899574</v>
      </c>
      <c r="AH172" s="271">
        <v>51.135844334597174</v>
      </c>
      <c r="AI172" s="271">
        <v>607.9441576921812</v>
      </c>
      <c r="AJ172" s="271">
        <v>157.0522407371468</v>
      </c>
      <c r="AK172" s="570">
        <v>170.0</v>
      </c>
      <c r="AL172" s="570">
        <v>123.0</v>
      </c>
      <c r="AM172" s="570">
        <v>199.0</v>
      </c>
      <c r="AN172" s="570">
        <v>90.0</v>
      </c>
    </row>
    <row r="173" ht="14.25" customHeight="1">
      <c r="A173" s="798">
        <v>56.0</v>
      </c>
      <c r="B173" s="566">
        <v>1811106.0</v>
      </c>
      <c r="C173" s="566" t="s">
        <v>264</v>
      </c>
      <c r="D173" s="270" t="s">
        <v>257</v>
      </c>
      <c r="E173" s="937" t="s">
        <v>188</v>
      </c>
      <c r="F173" s="570" t="s">
        <v>117</v>
      </c>
      <c r="G173" s="566" t="s">
        <v>522</v>
      </c>
      <c r="H173" s="271"/>
      <c r="I173" s="568" t="s">
        <v>105</v>
      </c>
      <c r="J173" s="272"/>
      <c r="K173" s="568" t="s">
        <v>268</v>
      </c>
      <c r="L173" s="257">
        <v>0.09</v>
      </c>
      <c r="M173" s="271">
        <v>100.93265063538064</v>
      </c>
      <c r="N173" s="930">
        <f t="shared" si="3"/>
        <v>24.01907864</v>
      </c>
      <c r="O173" s="930">
        <f t="shared" si="4"/>
        <v>200.9661538</v>
      </c>
      <c r="P173" s="930">
        <f t="shared" si="5"/>
        <v>124.5021556</v>
      </c>
      <c r="Q173" s="931">
        <v>0.275</v>
      </c>
      <c r="R173" s="932">
        <f t="shared" si="17"/>
        <v>5997.924267</v>
      </c>
      <c r="S173" s="932">
        <f t="shared" si="6"/>
        <v>3025.163069</v>
      </c>
      <c r="T173" s="932">
        <f t="shared" si="7"/>
        <v>2481.349018</v>
      </c>
      <c r="U173" s="932">
        <f t="shared" si="8"/>
        <v>74.70129334</v>
      </c>
      <c r="V173" s="935">
        <v>264.384</v>
      </c>
      <c r="W173" s="934">
        <v>1762.5600000000002</v>
      </c>
      <c r="X173" s="271">
        <v>199284.31833333327</v>
      </c>
      <c r="Y173" s="271">
        <v>1045.0240000000001</v>
      </c>
      <c r="Z173" s="271">
        <v>63.566105765141366</v>
      </c>
      <c r="AA173" s="260">
        <f t="shared" si="10"/>
        <v>48.17526444</v>
      </c>
      <c r="AB173" s="260">
        <f t="shared" si="11"/>
        <v>4.764586593</v>
      </c>
      <c r="AC173" s="271">
        <v>100691.9936</v>
      </c>
      <c r="AD173" s="271">
        <v>26746.310800000003</v>
      </c>
      <c r="AE173" s="271">
        <v>127438.30440000001</v>
      </c>
      <c r="AF173" s="271">
        <v>38531.94025733169</v>
      </c>
      <c r="AG173" s="271">
        <v>165970.2446573317</v>
      </c>
      <c r="AH173" s="271">
        <v>52.93985103287315</v>
      </c>
      <c r="AI173" s="271">
        <v>16030.07846697024</v>
      </c>
      <c r="AJ173" s="271">
        <v>4141.103603967312</v>
      </c>
      <c r="AK173" s="570">
        <v>182.0</v>
      </c>
      <c r="AL173" s="570">
        <v>123.0</v>
      </c>
      <c r="AM173" s="570">
        <v>199.0</v>
      </c>
      <c r="AN173" s="570">
        <v>90.0</v>
      </c>
    </row>
    <row r="174" ht="14.25" customHeight="1">
      <c r="A174" s="798">
        <v>56.0</v>
      </c>
      <c r="B174" s="566">
        <v>1811107.0</v>
      </c>
      <c r="C174" s="566" t="s">
        <v>264</v>
      </c>
      <c r="D174" s="270" t="s">
        <v>257</v>
      </c>
      <c r="E174" s="937" t="s">
        <v>188</v>
      </c>
      <c r="F174" s="570" t="s">
        <v>117</v>
      </c>
      <c r="G174" s="566" t="s">
        <v>522</v>
      </c>
      <c r="H174" s="271"/>
      <c r="I174" s="568" t="s">
        <v>105</v>
      </c>
      <c r="J174" s="272"/>
      <c r="K174" s="568" t="s">
        <v>261</v>
      </c>
      <c r="L174" s="257">
        <v>0.22</v>
      </c>
      <c r="M174" s="271">
        <v>49.33169772801465</v>
      </c>
      <c r="N174" s="930">
        <f t="shared" si="3"/>
        <v>3.050173654</v>
      </c>
      <c r="O174" s="930">
        <f t="shared" si="4"/>
        <v>25.52061538</v>
      </c>
      <c r="P174" s="930">
        <f t="shared" si="5"/>
        <v>15.81048135</v>
      </c>
      <c r="Q174" s="931">
        <v>0.275</v>
      </c>
      <c r="R174" s="932">
        <f t="shared" si="17"/>
        <v>534.5907911</v>
      </c>
      <c r="S174" s="932">
        <f t="shared" si="6"/>
        <v>6055.193484</v>
      </c>
      <c r="T174" s="932">
        <f t="shared" si="7"/>
        <v>1812.190676</v>
      </c>
      <c r="U174" s="932">
        <f t="shared" si="8"/>
        <v>9.486288808</v>
      </c>
      <c r="V174" s="935">
        <v>264.384</v>
      </c>
      <c r="W174" s="934">
        <v>1762.5600000000002</v>
      </c>
      <c r="X174" s="271">
        <v>18626.304</v>
      </c>
      <c r="Y174" s="271">
        <v>132.70719999999997</v>
      </c>
      <c r="Z174" s="271">
        <v>46.785464541486824</v>
      </c>
      <c r="AA174" s="260">
        <f t="shared" si="10"/>
        <v>33.81242983</v>
      </c>
      <c r="AB174" s="260">
        <f t="shared" si="11"/>
        <v>9.536839182</v>
      </c>
      <c r="AC174" s="271">
        <v>10807.104000000001</v>
      </c>
      <c r="AD174" s="271">
        <v>2444.464</v>
      </c>
      <c r="AE174" s="271">
        <v>13251.568000000001</v>
      </c>
      <c r="AF174" s="271">
        <v>4006.712337361956</v>
      </c>
      <c r="AG174" s="271">
        <v>17258.280337361957</v>
      </c>
      <c r="AH174" s="271">
        <v>43.34926901067905</v>
      </c>
      <c r="AI174" s="271">
        <v>6415.479106695635</v>
      </c>
      <c r="AJ174" s="271">
        <v>1657.3321025630391</v>
      </c>
      <c r="AK174" s="570">
        <v>191.0</v>
      </c>
      <c r="AL174" s="570">
        <v>123.0</v>
      </c>
      <c r="AM174" s="570">
        <v>199.0</v>
      </c>
      <c r="AN174" s="570">
        <v>90.0</v>
      </c>
    </row>
    <row r="175" ht="14.25" customHeight="1">
      <c r="A175" s="798">
        <v>56.0</v>
      </c>
      <c r="B175" s="566">
        <v>1811108.0</v>
      </c>
      <c r="C175" s="566" t="s">
        <v>264</v>
      </c>
      <c r="D175" s="270" t="s">
        <v>257</v>
      </c>
      <c r="E175" s="937" t="s">
        <v>188</v>
      </c>
      <c r="F175" s="570" t="s">
        <v>117</v>
      </c>
      <c r="G175" s="566" t="s">
        <v>522</v>
      </c>
      <c r="H175" s="271"/>
      <c r="I175" s="568" t="s">
        <v>105</v>
      </c>
      <c r="J175" s="272"/>
      <c r="K175" s="568" t="s">
        <v>271</v>
      </c>
      <c r="L175" s="257">
        <v>0.23</v>
      </c>
      <c r="M175" s="271">
        <v>38.56902157459635</v>
      </c>
      <c r="N175" s="930">
        <f t="shared" si="3"/>
        <v>2.318450569</v>
      </c>
      <c r="O175" s="930">
        <f t="shared" si="4"/>
        <v>19.39833333</v>
      </c>
      <c r="P175" s="930">
        <f t="shared" si="5"/>
        <v>12.01761724</v>
      </c>
      <c r="Q175" s="931">
        <v>0.275</v>
      </c>
      <c r="R175" s="932">
        <f t="shared" si="17"/>
        <v>358.9536472</v>
      </c>
      <c r="S175" s="932">
        <f t="shared" si="6"/>
        <v>5664.749103</v>
      </c>
      <c r="T175" s="932">
        <f t="shared" si="7"/>
        <v>1656.518256</v>
      </c>
      <c r="U175" s="932">
        <f t="shared" si="8"/>
        <v>7.210570341</v>
      </c>
      <c r="V175" s="935">
        <v>264.384</v>
      </c>
      <c r="W175" s="934">
        <v>1762.5600000000002</v>
      </c>
      <c r="X175" s="271">
        <v>12044.966666666665</v>
      </c>
      <c r="Y175" s="271">
        <v>100.87133333333333</v>
      </c>
      <c r="Z175" s="271">
        <v>39.80307145957116</v>
      </c>
      <c r="AA175" s="260">
        <f t="shared" si="10"/>
        <v>29.86895323</v>
      </c>
      <c r="AB175" s="260">
        <f t="shared" si="11"/>
        <v>8.921895121</v>
      </c>
      <c r="AC175" s="271">
        <v>7093.700533333334</v>
      </c>
      <c r="AD175" s="271">
        <v>1919.6870000000001</v>
      </c>
      <c r="AE175" s="271">
        <v>9013.387533333334</v>
      </c>
      <c r="AF175" s="271">
        <v>2725.266250094413</v>
      </c>
      <c r="AG175" s="271">
        <v>11738.653783427748</v>
      </c>
      <c r="AH175" s="271">
        <v>38.79084835277862</v>
      </c>
      <c r="AI175" s="271">
        <v>4488.375201045642</v>
      </c>
      <c r="AJ175" s="271">
        <v>1159.4969269367905</v>
      </c>
      <c r="AK175" s="570">
        <v>199.0</v>
      </c>
      <c r="AL175" s="570">
        <v>123.0</v>
      </c>
      <c r="AM175" s="570">
        <v>199.0</v>
      </c>
      <c r="AN175" s="570">
        <v>90.0</v>
      </c>
    </row>
    <row r="176" ht="14.25" customHeight="1">
      <c r="A176" s="798">
        <v>56.0</v>
      </c>
      <c r="B176" s="566">
        <v>1811109.0</v>
      </c>
      <c r="C176" s="566" t="s">
        <v>264</v>
      </c>
      <c r="D176" s="270" t="s">
        <v>257</v>
      </c>
      <c r="E176" s="937" t="s">
        <v>188</v>
      </c>
      <c r="F176" s="570" t="s">
        <v>117</v>
      </c>
      <c r="G176" s="566" t="s">
        <v>522</v>
      </c>
      <c r="H176" s="271"/>
      <c r="I176" s="568" t="s">
        <v>105</v>
      </c>
      <c r="J176" s="272"/>
      <c r="K176" s="568" t="s">
        <v>273</v>
      </c>
      <c r="L176" s="257">
        <v>0.25</v>
      </c>
      <c r="M176" s="271">
        <v>32.830579594857404</v>
      </c>
      <c r="N176" s="930">
        <f t="shared" si="3"/>
        <v>0.6168394438</v>
      </c>
      <c r="O176" s="930">
        <f t="shared" si="4"/>
        <v>5.161057692</v>
      </c>
      <c r="P176" s="930">
        <f t="shared" si="5"/>
        <v>3.19736829</v>
      </c>
      <c r="Q176" s="931">
        <v>0.275</v>
      </c>
      <c r="R176" s="932">
        <f t="shared" si="17"/>
        <v>116.0244123</v>
      </c>
      <c r="S176" s="932">
        <f t="shared" si="6"/>
        <v>7679.96118</v>
      </c>
      <c r="T176" s="932">
        <f t="shared" si="7"/>
        <v>2143.896038</v>
      </c>
      <c r="U176" s="932">
        <f t="shared" si="8"/>
        <v>1.918420974</v>
      </c>
      <c r="V176" s="935">
        <v>264.384</v>
      </c>
      <c r="W176" s="934">
        <v>1762.5600000000002</v>
      </c>
      <c r="X176" s="271">
        <v>4354.668333333334</v>
      </c>
      <c r="Y176" s="271">
        <v>26.837499999999995</v>
      </c>
      <c r="Z176" s="271">
        <v>54.086860218392594</v>
      </c>
      <c r="AA176" s="260">
        <f t="shared" si="10"/>
        <v>36.28747201</v>
      </c>
      <c r="AB176" s="260">
        <f t="shared" si="11"/>
        <v>12.095824</v>
      </c>
      <c r="AC176" s="271">
        <v>2407.1666666666665</v>
      </c>
      <c r="AD176" s="271">
        <v>583.9166666666666</v>
      </c>
      <c r="AE176" s="271">
        <v>2991.0833333333335</v>
      </c>
      <c r="AF176" s="271">
        <v>904.3767872409054</v>
      </c>
      <c r="AG176" s="271">
        <v>3895.4601205742388</v>
      </c>
      <c r="AH176" s="271">
        <v>48.38329601706865</v>
      </c>
      <c r="AI176" s="271">
        <v>4765.354952849758</v>
      </c>
      <c r="AJ176" s="271">
        <v>1231.0500294861874</v>
      </c>
      <c r="AK176" s="570">
        <v>211.0</v>
      </c>
      <c r="AL176" s="570">
        <v>123.0</v>
      </c>
      <c r="AM176" s="570">
        <v>199.0</v>
      </c>
      <c r="AN176" s="570">
        <v>90.0</v>
      </c>
    </row>
    <row r="177" ht="14.25" customHeight="1">
      <c r="A177" s="798">
        <v>56.0</v>
      </c>
      <c r="B177" s="269">
        <v>1811110.0</v>
      </c>
      <c r="C177" s="269" t="s">
        <v>264</v>
      </c>
      <c r="D177" s="270" t="s">
        <v>257</v>
      </c>
      <c r="E177" s="270" t="s">
        <v>188</v>
      </c>
      <c r="F177" s="274" t="s">
        <v>117</v>
      </c>
      <c r="G177" s="269" t="s">
        <v>522</v>
      </c>
      <c r="H177" s="271" t="s">
        <v>544</v>
      </c>
      <c r="I177" s="271" t="s">
        <v>105</v>
      </c>
      <c r="J177" s="272" t="s">
        <v>549</v>
      </c>
      <c r="K177" s="271" t="s">
        <v>215</v>
      </c>
      <c r="L177" s="257">
        <v>0.16</v>
      </c>
      <c r="M177" s="271">
        <v>75.03364969899343</v>
      </c>
      <c r="N177" s="930">
        <f t="shared" si="3"/>
        <v>7.426746903</v>
      </c>
      <c r="O177" s="930">
        <f t="shared" si="4"/>
        <v>62.13913462</v>
      </c>
      <c r="P177" s="930">
        <f t="shared" si="5"/>
        <v>38.49631421</v>
      </c>
      <c r="Q177" s="931">
        <v>0.275</v>
      </c>
      <c r="R177" s="932">
        <f t="shared" si="17"/>
        <v>4426.822578</v>
      </c>
      <c r="S177" s="932">
        <f t="shared" si="6"/>
        <v>13907.12083</v>
      </c>
      <c r="T177" s="932">
        <f t="shared" si="7"/>
        <v>5041.834438</v>
      </c>
      <c r="U177" s="932">
        <f t="shared" si="8"/>
        <v>23.09778853</v>
      </c>
      <c r="V177" s="935">
        <v>264.384</v>
      </c>
      <c r="W177" s="934">
        <v>1762.5600000000002</v>
      </c>
      <c r="X177" s="264">
        <v>91329.997</v>
      </c>
      <c r="Y177" s="133">
        <v>323.1235</v>
      </c>
      <c r="Z177" s="264">
        <v>282.64733762787296</v>
      </c>
      <c r="AA177" s="260">
        <f t="shared" si="10"/>
        <v>114.9934135</v>
      </c>
      <c r="AB177" s="260">
        <f t="shared" si="11"/>
        <v>21.90350733</v>
      </c>
      <c r="AC177" s="938">
        <v>26945.116000000005</v>
      </c>
      <c r="AD177" s="938">
        <v>7019.911800000002</v>
      </c>
      <c r="AE177" s="938">
        <v>33965.02780000001</v>
      </c>
      <c r="AF177" s="264">
        <v>10269.58439371868</v>
      </c>
      <c r="AG177" s="938">
        <v>44234.61219371869</v>
      </c>
      <c r="AH177" s="264">
        <v>136.8969208173305</v>
      </c>
      <c r="AI177" s="939">
        <v>10271.87560147842</v>
      </c>
      <c r="AJ177" s="940">
        <v>2824.7657904065654</v>
      </c>
      <c r="AK177" s="274">
        <v>170.0</v>
      </c>
      <c r="AL177" s="274">
        <v>123.0</v>
      </c>
      <c r="AM177" s="274">
        <v>199.0</v>
      </c>
      <c r="AN177" s="274">
        <v>90.0</v>
      </c>
    </row>
    <row r="178" ht="14.25" customHeight="1">
      <c r="A178" s="798">
        <v>57.0</v>
      </c>
      <c r="B178" s="566">
        <v>1811105.0</v>
      </c>
      <c r="C178" s="566" t="s">
        <v>264</v>
      </c>
      <c r="D178" s="270" t="s">
        <v>257</v>
      </c>
      <c r="E178" s="937" t="s">
        <v>190</v>
      </c>
      <c r="F178" s="570" t="s">
        <v>117</v>
      </c>
      <c r="G178" s="566" t="s">
        <v>522</v>
      </c>
      <c r="H178" s="271"/>
      <c r="I178" s="568" t="s">
        <v>105</v>
      </c>
      <c r="J178" s="272"/>
      <c r="K178" s="568" t="s">
        <v>232</v>
      </c>
      <c r="L178" s="257">
        <v>0.17</v>
      </c>
      <c r="M178" s="271">
        <v>3.962935494681058</v>
      </c>
      <c r="N178" s="930">
        <f t="shared" si="3"/>
        <v>8.680424374</v>
      </c>
      <c r="O178" s="930">
        <f t="shared" si="4"/>
        <v>72.62857692</v>
      </c>
      <c r="P178" s="930">
        <f t="shared" si="5"/>
        <v>44.99471284</v>
      </c>
      <c r="Q178" s="931">
        <v>0.255</v>
      </c>
      <c r="R178" s="932">
        <f t="shared" si="17"/>
        <v>1909.699384</v>
      </c>
      <c r="S178" s="932">
        <f t="shared" si="6"/>
        <v>5432.896847</v>
      </c>
      <c r="T178" s="932">
        <f t="shared" si="7"/>
        <v>1872.362039</v>
      </c>
      <c r="U178" s="932">
        <f t="shared" si="8"/>
        <v>22.49735642</v>
      </c>
      <c r="V178" s="935">
        <v>176.25600000000003</v>
      </c>
      <c r="W178" s="934">
        <v>1498.1760000000004</v>
      </c>
      <c r="X178" s="271">
        <v>98004.27333333333</v>
      </c>
      <c r="Y178" s="271">
        <v>377.66859999999997</v>
      </c>
      <c r="Z178" s="271">
        <v>86.49935713774222</v>
      </c>
      <c r="AA178" s="260">
        <f t="shared" si="10"/>
        <v>42.4427508</v>
      </c>
      <c r="AB178" s="260">
        <f t="shared" si="11"/>
        <v>8.693093537</v>
      </c>
      <c r="AC178" s="271">
        <v>35370.33866666667</v>
      </c>
      <c r="AD178" s="271">
        <v>9116.066666666668</v>
      </c>
      <c r="AE178" s="271">
        <v>44486.405333333336</v>
      </c>
      <c r="AF178" s="271">
        <v>13450.802885662391</v>
      </c>
      <c r="AG178" s="271">
        <v>57937.20821899574</v>
      </c>
      <c r="AH178" s="271">
        <v>51.135844334597174</v>
      </c>
      <c r="AI178" s="271">
        <v>607.9441576921812</v>
      </c>
      <c r="AJ178" s="271">
        <v>157.0522407371468</v>
      </c>
      <c r="AK178" s="570">
        <v>170.0</v>
      </c>
      <c r="AL178" s="570">
        <v>123.0</v>
      </c>
      <c r="AM178" s="570">
        <v>199.0</v>
      </c>
      <c r="AN178" s="570">
        <v>90.0</v>
      </c>
    </row>
    <row r="179" ht="14.25" customHeight="1">
      <c r="A179" s="798">
        <v>57.0</v>
      </c>
      <c r="B179" s="566">
        <v>1811106.0</v>
      </c>
      <c r="C179" s="566" t="s">
        <v>264</v>
      </c>
      <c r="D179" s="270" t="s">
        <v>257</v>
      </c>
      <c r="E179" s="937" t="s">
        <v>190</v>
      </c>
      <c r="F179" s="570" t="s">
        <v>117</v>
      </c>
      <c r="G179" s="566" t="s">
        <v>522</v>
      </c>
      <c r="H179" s="271"/>
      <c r="I179" s="568" t="s">
        <v>105</v>
      </c>
      <c r="J179" s="272"/>
      <c r="K179" s="568" t="s">
        <v>268</v>
      </c>
      <c r="L179" s="257">
        <v>0.09</v>
      </c>
      <c r="M179" s="271">
        <v>100.93265063538064</v>
      </c>
      <c r="N179" s="930">
        <f t="shared" si="3"/>
        <v>24.01907864</v>
      </c>
      <c r="O179" s="930">
        <f t="shared" si="4"/>
        <v>200.9661538</v>
      </c>
      <c r="P179" s="930">
        <f t="shared" si="5"/>
        <v>124.5021556</v>
      </c>
      <c r="Q179" s="931">
        <v>0.255</v>
      </c>
      <c r="R179" s="932">
        <f t="shared" si="17"/>
        <v>5997.924267</v>
      </c>
      <c r="S179" s="932">
        <f t="shared" si="6"/>
        <v>2977.709531</v>
      </c>
      <c r="T179" s="932">
        <f t="shared" si="7"/>
        <v>2288.786619</v>
      </c>
      <c r="U179" s="932">
        <f t="shared" si="8"/>
        <v>62.25107778</v>
      </c>
      <c r="V179" s="935">
        <v>176.25600000000003</v>
      </c>
      <c r="W179" s="934">
        <v>1498.1760000000004</v>
      </c>
      <c r="X179" s="271">
        <v>199284.31833333327</v>
      </c>
      <c r="Y179" s="271">
        <v>1045.0240000000001</v>
      </c>
      <c r="Z179" s="271">
        <v>63.566105765141366</v>
      </c>
      <c r="AA179" s="260">
        <f t="shared" si="10"/>
        <v>48.17526444</v>
      </c>
      <c r="AB179" s="260">
        <f t="shared" si="11"/>
        <v>4.764586593</v>
      </c>
      <c r="AC179" s="271">
        <v>100691.9936</v>
      </c>
      <c r="AD179" s="271">
        <v>26746.310800000003</v>
      </c>
      <c r="AE179" s="271">
        <v>127438.30440000001</v>
      </c>
      <c r="AF179" s="271">
        <v>38531.94025733169</v>
      </c>
      <c r="AG179" s="271">
        <v>165970.2446573317</v>
      </c>
      <c r="AH179" s="271">
        <v>52.93985103287315</v>
      </c>
      <c r="AI179" s="271">
        <v>16030.07846697024</v>
      </c>
      <c r="AJ179" s="271">
        <v>4141.103603967312</v>
      </c>
      <c r="AK179" s="570">
        <v>182.0</v>
      </c>
      <c r="AL179" s="570">
        <v>123.0</v>
      </c>
      <c r="AM179" s="570">
        <v>199.0</v>
      </c>
      <c r="AN179" s="570">
        <v>90.0</v>
      </c>
    </row>
    <row r="180" ht="14.25" customHeight="1">
      <c r="A180" s="798">
        <v>57.0</v>
      </c>
      <c r="B180" s="566">
        <v>1811107.0</v>
      </c>
      <c r="C180" s="566" t="s">
        <v>264</v>
      </c>
      <c r="D180" s="270" t="s">
        <v>257</v>
      </c>
      <c r="E180" s="937" t="s">
        <v>190</v>
      </c>
      <c r="F180" s="570" t="s">
        <v>117</v>
      </c>
      <c r="G180" s="566" t="s">
        <v>522</v>
      </c>
      <c r="H180" s="271"/>
      <c r="I180" s="568" t="s">
        <v>105</v>
      </c>
      <c r="J180" s="272"/>
      <c r="K180" s="568" t="s">
        <v>261</v>
      </c>
      <c r="L180" s="257">
        <v>0.22</v>
      </c>
      <c r="M180" s="271">
        <v>49.33169772801465</v>
      </c>
      <c r="N180" s="930">
        <f t="shared" si="3"/>
        <v>3.050173654</v>
      </c>
      <c r="O180" s="930">
        <f t="shared" si="4"/>
        <v>25.52061538</v>
      </c>
      <c r="P180" s="930">
        <f t="shared" si="5"/>
        <v>15.81048135</v>
      </c>
      <c r="Q180" s="931">
        <v>0.255</v>
      </c>
      <c r="R180" s="932">
        <f t="shared" si="17"/>
        <v>534.5907911</v>
      </c>
      <c r="S180" s="932">
        <f t="shared" si="6"/>
        <v>5960.210057</v>
      </c>
      <c r="T180" s="932">
        <f t="shared" si="7"/>
        <v>1656.174216</v>
      </c>
      <c r="U180" s="932">
        <f t="shared" si="8"/>
        <v>7.905240673</v>
      </c>
      <c r="V180" s="935">
        <v>176.25600000000003</v>
      </c>
      <c r="W180" s="934">
        <v>1498.1760000000004</v>
      </c>
      <c r="X180" s="271">
        <v>18626.304</v>
      </c>
      <c r="Y180" s="271">
        <v>132.70719999999997</v>
      </c>
      <c r="Z180" s="271">
        <v>46.785464541486824</v>
      </c>
      <c r="AA180" s="260">
        <f t="shared" si="10"/>
        <v>33.81242983</v>
      </c>
      <c r="AB180" s="260">
        <f t="shared" si="11"/>
        <v>9.536839182</v>
      </c>
      <c r="AC180" s="271">
        <v>10807.104000000001</v>
      </c>
      <c r="AD180" s="271">
        <v>2444.464</v>
      </c>
      <c r="AE180" s="271">
        <v>13251.568000000001</v>
      </c>
      <c r="AF180" s="271">
        <v>4006.712337361956</v>
      </c>
      <c r="AG180" s="271">
        <v>17258.280337361957</v>
      </c>
      <c r="AH180" s="271">
        <v>43.34926901067905</v>
      </c>
      <c r="AI180" s="271">
        <v>6415.479106695635</v>
      </c>
      <c r="AJ180" s="271">
        <v>1657.3321025630391</v>
      </c>
      <c r="AK180" s="570">
        <v>191.0</v>
      </c>
      <c r="AL180" s="570">
        <v>123.0</v>
      </c>
      <c r="AM180" s="570">
        <v>199.0</v>
      </c>
      <c r="AN180" s="570">
        <v>90.0</v>
      </c>
    </row>
    <row r="181" ht="14.25" customHeight="1">
      <c r="A181" s="798">
        <v>57.0</v>
      </c>
      <c r="B181" s="566">
        <v>1811108.0</v>
      </c>
      <c r="C181" s="566" t="s">
        <v>264</v>
      </c>
      <c r="D181" s="270" t="s">
        <v>257</v>
      </c>
      <c r="E181" s="937" t="s">
        <v>190</v>
      </c>
      <c r="F181" s="570" t="s">
        <v>117</v>
      </c>
      <c r="G181" s="566" t="s">
        <v>522</v>
      </c>
      <c r="H181" s="271"/>
      <c r="I181" s="568" t="s">
        <v>105</v>
      </c>
      <c r="J181" s="272"/>
      <c r="K181" s="568" t="s">
        <v>271</v>
      </c>
      <c r="L181" s="257">
        <v>0.23</v>
      </c>
      <c r="M181" s="271">
        <v>38.56902157459635</v>
      </c>
      <c r="N181" s="930">
        <f t="shared" si="3"/>
        <v>2.318450569</v>
      </c>
      <c r="O181" s="930">
        <f t="shared" si="4"/>
        <v>19.39833333</v>
      </c>
      <c r="P181" s="930">
        <f t="shared" si="5"/>
        <v>12.01761724</v>
      </c>
      <c r="Q181" s="931">
        <v>0.255</v>
      </c>
      <c r="R181" s="932">
        <f t="shared" si="17"/>
        <v>358.9536472</v>
      </c>
      <c r="S181" s="932">
        <f t="shared" si="6"/>
        <v>5575.890294</v>
      </c>
      <c r="T181" s="932">
        <f t="shared" si="7"/>
        <v>1513.385205</v>
      </c>
      <c r="U181" s="932">
        <f t="shared" si="8"/>
        <v>6.008808618</v>
      </c>
      <c r="V181" s="935">
        <v>176.25600000000003</v>
      </c>
      <c r="W181" s="934">
        <v>1498.1760000000004</v>
      </c>
      <c r="X181" s="271">
        <v>12044.966666666665</v>
      </c>
      <c r="Y181" s="271">
        <v>100.87133333333333</v>
      </c>
      <c r="Z181" s="271">
        <v>39.80307145957116</v>
      </c>
      <c r="AA181" s="260">
        <f t="shared" si="10"/>
        <v>29.86895323</v>
      </c>
      <c r="AB181" s="260">
        <f t="shared" si="11"/>
        <v>8.921895121</v>
      </c>
      <c r="AC181" s="271">
        <v>7093.700533333334</v>
      </c>
      <c r="AD181" s="271">
        <v>1919.6870000000001</v>
      </c>
      <c r="AE181" s="271">
        <v>9013.387533333334</v>
      </c>
      <c r="AF181" s="271">
        <v>2725.266250094413</v>
      </c>
      <c r="AG181" s="271">
        <v>11738.653783427748</v>
      </c>
      <c r="AH181" s="271">
        <v>38.79084835277862</v>
      </c>
      <c r="AI181" s="271">
        <v>4488.375201045642</v>
      </c>
      <c r="AJ181" s="271">
        <v>1159.4969269367905</v>
      </c>
      <c r="AK181" s="570">
        <v>199.0</v>
      </c>
      <c r="AL181" s="570">
        <v>123.0</v>
      </c>
      <c r="AM181" s="570">
        <v>199.0</v>
      </c>
      <c r="AN181" s="570">
        <v>90.0</v>
      </c>
    </row>
    <row r="182" ht="14.25" customHeight="1">
      <c r="A182" s="798">
        <v>57.0</v>
      </c>
      <c r="B182" s="566">
        <v>1811109.0</v>
      </c>
      <c r="C182" s="566" t="s">
        <v>264</v>
      </c>
      <c r="D182" s="270" t="s">
        <v>257</v>
      </c>
      <c r="E182" s="937" t="s">
        <v>190</v>
      </c>
      <c r="F182" s="570" t="s">
        <v>117</v>
      </c>
      <c r="G182" s="566" t="s">
        <v>522</v>
      </c>
      <c r="H182" s="271"/>
      <c r="I182" s="568" t="s">
        <v>105</v>
      </c>
      <c r="J182" s="272"/>
      <c r="K182" s="568" t="s">
        <v>273</v>
      </c>
      <c r="L182" s="257">
        <v>0.25</v>
      </c>
      <c r="M182" s="271">
        <v>32.830579594857404</v>
      </c>
      <c r="N182" s="930">
        <f t="shared" si="3"/>
        <v>0.6168394438</v>
      </c>
      <c r="O182" s="930">
        <f t="shared" si="4"/>
        <v>5.161057692</v>
      </c>
      <c r="P182" s="930">
        <f t="shared" si="5"/>
        <v>3.19736829</v>
      </c>
      <c r="Q182" s="931">
        <v>0.255</v>
      </c>
      <c r="R182" s="932">
        <f t="shared" si="17"/>
        <v>116.0244123</v>
      </c>
      <c r="S182" s="932">
        <f t="shared" si="6"/>
        <v>7559.491201</v>
      </c>
      <c r="T182" s="932">
        <f t="shared" si="7"/>
        <v>1957.256481</v>
      </c>
      <c r="U182" s="932">
        <f t="shared" si="8"/>
        <v>1.598684145</v>
      </c>
      <c r="V182" s="935">
        <v>176.25600000000003</v>
      </c>
      <c r="W182" s="934">
        <v>1498.1760000000004</v>
      </c>
      <c r="X182" s="271">
        <v>4354.668333333334</v>
      </c>
      <c r="Y182" s="271">
        <v>26.837499999999995</v>
      </c>
      <c r="Z182" s="271">
        <v>54.086860218392594</v>
      </c>
      <c r="AA182" s="260">
        <f t="shared" si="10"/>
        <v>36.28747201</v>
      </c>
      <c r="AB182" s="260">
        <f t="shared" si="11"/>
        <v>12.095824</v>
      </c>
      <c r="AC182" s="271">
        <v>2407.1666666666665</v>
      </c>
      <c r="AD182" s="271">
        <v>583.9166666666666</v>
      </c>
      <c r="AE182" s="271">
        <v>2991.0833333333335</v>
      </c>
      <c r="AF182" s="271">
        <v>904.3767872409054</v>
      </c>
      <c r="AG182" s="271">
        <v>3895.4601205742388</v>
      </c>
      <c r="AH182" s="271">
        <v>48.38329601706865</v>
      </c>
      <c r="AI182" s="271">
        <v>4765.354952849758</v>
      </c>
      <c r="AJ182" s="271">
        <v>1231.0500294861874</v>
      </c>
      <c r="AK182" s="570">
        <v>211.0</v>
      </c>
      <c r="AL182" s="570">
        <v>123.0</v>
      </c>
      <c r="AM182" s="570">
        <v>199.0</v>
      </c>
      <c r="AN182" s="570">
        <v>90.0</v>
      </c>
    </row>
    <row r="183" ht="14.25" customHeight="1">
      <c r="A183" s="798">
        <v>58.0</v>
      </c>
      <c r="B183" s="566">
        <v>1811105.0</v>
      </c>
      <c r="C183" s="566" t="s">
        <v>264</v>
      </c>
      <c r="D183" s="270" t="s">
        <v>257</v>
      </c>
      <c r="E183" s="937" t="s">
        <v>110</v>
      </c>
      <c r="F183" s="570" t="s">
        <v>117</v>
      </c>
      <c r="G183" s="566" t="s">
        <v>522</v>
      </c>
      <c r="H183" s="271"/>
      <c r="I183" s="568" t="s">
        <v>105</v>
      </c>
      <c r="J183" s="272"/>
      <c r="K183" s="568" t="s">
        <v>232</v>
      </c>
      <c r="L183" s="257">
        <v>0.17</v>
      </c>
      <c r="M183" s="271">
        <v>3.962935494681058</v>
      </c>
      <c r="N183" s="930">
        <f t="shared" si="3"/>
        <v>8.680424374</v>
      </c>
      <c r="O183" s="930">
        <f t="shared" si="4"/>
        <v>72.62857692</v>
      </c>
      <c r="P183" s="930">
        <f t="shared" si="5"/>
        <v>44.99471284</v>
      </c>
      <c r="Q183" s="931">
        <v>0.245</v>
      </c>
      <c r="R183" s="932">
        <f t="shared" si="17"/>
        <v>1909.699384</v>
      </c>
      <c r="S183" s="932">
        <f t="shared" si="6"/>
        <v>5389.606833</v>
      </c>
      <c r="T183" s="932">
        <f t="shared" si="7"/>
        <v>1788.330023</v>
      </c>
      <c r="U183" s="932">
        <f t="shared" si="8"/>
        <v>17.99788513</v>
      </c>
      <c r="V183" s="935">
        <v>141.00480000000002</v>
      </c>
      <c r="W183" s="934">
        <v>1198.5408000000002</v>
      </c>
      <c r="X183" s="271">
        <v>98004.27333333333</v>
      </c>
      <c r="Y183" s="271">
        <v>377.66859999999997</v>
      </c>
      <c r="Z183" s="271">
        <v>86.49935713774222</v>
      </c>
      <c r="AA183" s="260">
        <f t="shared" si="10"/>
        <v>42.4427508</v>
      </c>
      <c r="AB183" s="260">
        <f t="shared" si="11"/>
        <v>8.693093537</v>
      </c>
      <c r="AC183" s="271">
        <v>35370.33866666667</v>
      </c>
      <c r="AD183" s="271">
        <v>9116.066666666668</v>
      </c>
      <c r="AE183" s="271">
        <v>44486.405333333336</v>
      </c>
      <c r="AF183" s="271">
        <v>13450.802885662391</v>
      </c>
      <c r="AG183" s="271">
        <v>57937.20821899574</v>
      </c>
      <c r="AH183" s="271">
        <v>51.135844334597174</v>
      </c>
      <c r="AI183" s="271">
        <v>607.9441576921812</v>
      </c>
      <c r="AJ183" s="271">
        <v>157.0522407371468</v>
      </c>
      <c r="AK183" s="570">
        <v>170.0</v>
      </c>
      <c r="AL183" s="570">
        <v>123.0</v>
      </c>
      <c r="AM183" s="570">
        <v>199.0</v>
      </c>
      <c r="AN183" s="570">
        <v>90.0</v>
      </c>
    </row>
    <row r="184" ht="14.25" customHeight="1">
      <c r="A184" s="798">
        <v>58.0</v>
      </c>
      <c r="B184" s="566">
        <v>1811106.0</v>
      </c>
      <c r="C184" s="566" t="s">
        <v>264</v>
      </c>
      <c r="D184" s="270" t="s">
        <v>257</v>
      </c>
      <c r="E184" s="937" t="s">
        <v>110</v>
      </c>
      <c r="F184" s="570" t="s">
        <v>117</v>
      </c>
      <c r="G184" s="566" t="s">
        <v>522</v>
      </c>
      <c r="H184" s="271"/>
      <c r="I184" s="568" t="s">
        <v>105</v>
      </c>
      <c r="J184" s="272"/>
      <c r="K184" s="568" t="s">
        <v>268</v>
      </c>
      <c r="L184" s="257">
        <v>0.09</v>
      </c>
      <c r="M184" s="271">
        <v>100.93265063538064</v>
      </c>
      <c r="N184" s="930">
        <f t="shared" si="3"/>
        <v>24.01907864</v>
      </c>
      <c r="O184" s="930">
        <f t="shared" si="4"/>
        <v>200.9661538</v>
      </c>
      <c r="P184" s="930">
        <f t="shared" si="5"/>
        <v>124.5021556</v>
      </c>
      <c r="Q184" s="931">
        <v>0.245</v>
      </c>
      <c r="R184" s="932">
        <f t="shared" si="17"/>
        <v>5997.924267</v>
      </c>
      <c r="S184" s="932">
        <f t="shared" si="6"/>
        <v>2953.982762</v>
      </c>
      <c r="T184" s="932">
        <f t="shared" si="7"/>
        <v>2193.217222</v>
      </c>
      <c r="U184" s="932">
        <f t="shared" si="8"/>
        <v>49.80086222</v>
      </c>
      <c r="V184" s="935">
        <v>141.00480000000002</v>
      </c>
      <c r="W184" s="934">
        <v>1198.5408000000002</v>
      </c>
      <c r="X184" s="271">
        <v>199284.31833333327</v>
      </c>
      <c r="Y184" s="271">
        <v>1045.0240000000001</v>
      </c>
      <c r="Z184" s="271">
        <v>63.566105765141366</v>
      </c>
      <c r="AA184" s="260">
        <f t="shared" si="10"/>
        <v>48.17526444</v>
      </c>
      <c r="AB184" s="260">
        <f t="shared" si="11"/>
        <v>4.764586593</v>
      </c>
      <c r="AC184" s="271">
        <v>100691.9936</v>
      </c>
      <c r="AD184" s="271">
        <v>26746.310800000003</v>
      </c>
      <c r="AE184" s="271">
        <v>127438.30440000001</v>
      </c>
      <c r="AF184" s="271">
        <v>38531.94025733169</v>
      </c>
      <c r="AG184" s="271">
        <v>165970.2446573317</v>
      </c>
      <c r="AH184" s="271">
        <v>52.93985103287315</v>
      </c>
      <c r="AI184" s="271">
        <v>16030.07846697024</v>
      </c>
      <c r="AJ184" s="271">
        <v>4141.103603967312</v>
      </c>
      <c r="AK184" s="570">
        <v>182.0</v>
      </c>
      <c r="AL184" s="570">
        <v>123.0</v>
      </c>
      <c r="AM184" s="570">
        <v>199.0</v>
      </c>
      <c r="AN184" s="570">
        <v>90.0</v>
      </c>
    </row>
    <row r="185" ht="14.25" customHeight="1">
      <c r="A185" s="798">
        <v>58.0</v>
      </c>
      <c r="B185" s="566">
        <v>1811107.0</v>
      </c>
      <c r="C185" s="566" t="s">
        <v>264</v>
      </c>
      <c r="D185" s="270" t="s">
        <v>257</v>
      </c>
      <c r="E185" s="937" t="s">
        <v>110</v>
      </c>
      <c r="F185" s="570" t="s">
        <v>117</v>
      </c>
      <c r="G185" s="566" t="s">
        <v>522</v>
      </c>
      <c r="H185" s="271"/>
      <c r="I185" s="568" t="s">
        <v>105</v>
      </c>
      <c r="J185" s="272"/>
      <c r="K185" s="568" t="s">
        <v>261</v>
      </c>
      <c r="L185" s="257">
        <v>0.22</v>
      </c>
      <c r="M185" s="271">
        <v>49.33169772801465</v>
      </c>
      <c r="N185" s="930">
        <f t="shared" si="3"/>
        <v>3.050173654</v>
      </c>
      <c r="O185" s="930">
        <f t="shared" si="4"/>
        <v>25.52061538</v>
      </c>
      <c r="P185" s="930">
        <f t="shared" si="5"/>
        <v>15.81048135</v>
      </c>
      <c r="Q185" s="931">
        <v>0.245</v>
      </c>
      <c r="R185" s="932">
        <f t="shared" si="17"/>
        <v>534.5907911</v>
      </c>
      <c r="S185" s="932">
        <f t="shared" si="6"/>
        <v>5912.718344</v>
      </c>
      <c r="T185" s="932">
        <f t="shared" si="7"/>
        <v>1579.590738</v>
      </c>
      <c r="U185" s="932">
        <f t="shared" si="8"/>
        <v>6.324192538</v>
      </c>
      <c r="V185" s="935">
        <v>141.00480000000002</v>
      </c>
      <c r="W185" s="934">
        <v>1198.5408000000002</v>
      </c>
      <c r="X185" s="271">
        <v>18626.304</v>
      </c>
      <c r="Y185" s="271">
        <v>132.70719999999997</v>
      </c>
      <c r="Z185" s="271">
        <v>46.785464541486824</v>
      </c>
      <c r="AA185" s="260">
        <f t="shared" si="10"/>
        <v>33.81242983</v>
      </c>
      <c r="AB185" s="260">
        <f t="shared" si="11"/>
        <v>9.536839182</v>
      </c>
      <c r="AC185" s="271">
        <v>10807.104000000001</v>
      </c>
      <c r="AD185" s="271">
        <v>2444.464</v>
      </c>
      <c r="AE185" s="271">
        <v>13251.568000000001</v>
      </c>
      <c r="AF185" s="271">
        <v>4006.712337361956</v>
      </c>
      <c r="AG185" s="271">
        <v>17258.280337361957</v>
      </c>
      <c r="AH185" s="271">
        <v>43.34926901067905</v>
      </c>
      <c r="AI185" s="271">
        <v>6415.479106695635</v>
      </c>
      <c r="AJ185" s="271">
        <v>1657.3321025630391</v>
      </c>
      <c r="AK185" s="570">
        <v>191.0</v>
      </c>
      <c r="AL185" s="570">
        <v>123.0</v>
      </c>
      <c r="AM185" s="570">
        <v>199.0</v>
      </c>
      <c r="AN185" s="570">
        <v>90.0</v>
      </c>
    </row>
    <row r="186" ht="14.25" customHeight="1">
      <c r="A186" s="798">
        <v>58.0</v>
      </c>
      <c r="B186" s="566">
        <v>1811108.0</v>
      </c>
      <c r="C186" s="566" t="s">
        <v>264</v>
      </c>
      <c r="D186" s="270" t="s">
        <v>257</v>
      </c>
      <c r="E186" s="937" t="s">
        <v>110</v>
      </c>
      <c r="F186" s="570" t="s">
        <v>117</v>
      </c>
      <c r="G186" s="566" t="s">
        <v>522</v>
      </c>
      <c r="H186" s="271"/>
      <c r="I186" s="568" t="s">
        <v>105</v>
      </c>
      <c r="J186" s="272"/>
      <c r="K186" s="568" t="s">
        <v>271</v>
      </c>
      <c r="L186" s="257">
        <v>0.23</v>
      </c>
      <c r="M186" s="271">
        <v>38.56902157459635</v>
      </c>
      <c r="N186" s="930">
        <f t="shared" si="3"/>
        <v>2.318450569</v>
      </c>
      <c r="O186" s="930">
        <f t="shared" si="4"/>
        <v>19.39833333</v>
      </c>
      <c r="P186" s="930">
        <f t="shared" si="5"/>
        <v>12.01761724</v>
      </c>
      <c r="Q186" s="931">
        <v>0.245</v>
      </c>
      <c r="R186" s="932">
        <f t="shared" si="17"/>
        <v>358.9536472</v>
      </c>
      <c r="S186" s="932">
        <f t="shared" si="6"/>
        <v>5531.460889</v>
      </c>
      <c r="T186" s="932">
        <f t="shared" si="7"/>
        <v>1443.151561</v>
      </c>
      <c r="U186" s="932">
        <f t="shared" si="8"/>
        <v>4.807046894</v>
      </c>
      <c r="V186" s="935">
        <v>141.00480000000002</v>
      </c>
      <c r="W186" s="934">
        <v>1198.5408000000002</v>
      </c>
      <c r="X186" s="271">
        <v>12044.966666666665</v>
      </c>
      <c r="Y186" s="271">
        <v>100.87133333333333</v>
      </c>
      <c r="Z186" s="271">
        <v>39.80307145957116</v>
      </c>
      <c r="AA186" s="260">
        <f t="shared" si="10"/>
        <v>29.86895323</v>
      </c>
      <c r="AB186" s="260">
        <f t="shared" si="11"/>
        <v>8.921895121</v>
      </c>
      <c r="AC186" s="271">
        <v>7093.700533333334</v>
      </c>
      <c r="AD186" s="271">
        <v>1919.6870000000001</v>
      </c>
      <c r="AE186" s="271">
        <v>9013.387533333334</v>
      </c>
      <c r="AF186" s="271">
        <v>2725.266250094413</v>
      </c>
      <c r="AG186" s="271">
        <v>11738.653783427748</v>
      </c>
      <c r="AH186" s="271">
        <v>38.79084835277862</v>
      </c>
      <c r="AI186" s="271">
        <v>4488.375201045642</v>
      </c>
      <c r="AJ186" s="271">
        <v>1159.4969269367905</v>
      </c>
      <c r="AK186" s="570">
        <v>199.0</v>
      </c>
      <c r="AL186" s="570">
        <v>123.0</v>
      </c>
      <c r="AM186" s="570">
        <v>199.0</v>
      </c>
      <c r="AN186" s="570">
        <v>90.0</v>
      </c>
    </row>
    <row r="187" ht="14.25" customHeight="1">
      <c r="A187" s="798">
        <v>58.0</v>
      </c>
      <c r="B187" s="954">
        <v>1811109.0</v>
      </c>
      <c r="C187" s="954" t="s">
        <v>264</v>
      </c>
      <c r="D187" s="270" t="s">
        <v>257</v>
      </c>
      <c r="E187" s="952" t="s">
        <v>110</v>
      </c>
      <c r="F187" s="956" t="s">
        <v>117</v>
      </c>
      <c r="G187" s="954" t="s">
        <v>522</v>
      </c>
      <c r="H187" s="277"/>
      <c r="I187" s="955" t="s">
        <v>105</v>
      </c>
      <c r="J187" s="278"/>
      <c r="K187" s="955" t="s">
        <v>273</v>
      </c>
      <c r="L187" s="257">
        <v>0.25</v>
      </c>
      <c r="M187" s="277">
        <v>32.830579594857404</v>
      </c>
      <c r="N187" s="930">
        <f t="shared" si="3"/>
        <v>0.6168394438</v>
      </c>
      <c r="O187" s="930">
        <f t="shared" si="4"/>
        <v>5.161057692</v>
      </c>
      <c r="P187" s="930">
        <f t="shared" si="5"/>
        <v>3.19736829</v>
      </c>
      <c r="Q187" s="931">
        <v>0.245</v>
      </c>
      <c r="R187" s="932">
        <f t="shared" si="17"/>
        <v>116.0244123</v>
      </c>
      <c r="S187" s="932">
        <f t="shared" si="6"/>
        <v>7499.256211</v>
      </c>
      <c r="T187" s="932">
        <f t="shared" si="7"/>
        <v>1865.743753</v>
      </c>
      <c r="U187" s="932">
        <f t="shared" si="8"/>
        <v>1.278947316</v>
      </c>
      <c r="V187" s="935">
        <v>141.00480000000002</v>
      </c>
      <c r="W187" s="934">
        <v>1198.5408000000002</v>
      </c>
      <c r="X187" s="275">
        <v>4354.668333333334</v>
      </c>
      <c r="Y187" s="277">
        <v>26.837499999999995</v>
      </c>
      <c r="Z187" s="285">
        <v>54.086860218392594</v>
      </c>
      <c r="AA187" s="260">
        <f t="shared" si="10"/>
        <v>36.28747201</v>
      </c>
      <c r="AB187" s="260">
        <f t="shared" si="11"/>
        <v>12.095824</v>
      </c>
      <c r="AC187" s="275">
        <v>2407.1666666666665</v>
      </c>
      <c r="AD187" s="276">
        <v>583.9166666666666</v>
      </c>
      <c r="AE187" s="275">
        <v>2991.0833333333335</v>
      </c>
      <c r="AF187" s="271">
        <v>904.3767872409054</v>
      </c>
      <c r="AG187" s="285">
        <v>3895.4601205742388</v>
      </c>
      <c r="AH187" s="285">
        <v>48.38329601706865</v>
      </c>
      <c r="AI187" s="274">
        <v>4765.354952849758</v>
      </c>
      <c r="AJ187" s="274">
        <v>1231.0500294861874</v>
      </c>
      <c r="AK187" s="953">
        <v>211.0</v>
      </c>
      <c r="AL187" s="953">
        <v>123.0</v>
      </c>
      <c r="AM187" s="953">
        <v>199.0</v>
      </c>
      <c r="AN187" s="953">
        <v>90.0</v>
      </c>
    </row>
    <row r="188" ht="14.25" customHeight="1">
      <c r="A188" s="798">
        <v>59.0</v>
      </c>
      <c r="B188" s="269">
        <v>1811111.0</v>
      </c>
      <c r="C188" s="269" t="s">
        <v>275</v>
      </c>
      <c r="D188" s="270" t="s">
        <v>257</v>
      </c>
      <c r="E188" s="937" t="s">
        <v>188</v>
      </c>
      <c r="F188" s="567" t="s">
        <v>117</v>
      </c>
      <c r="G188" s="566" t="s">
        <v>127</v>
      </c>
      <c r="H188" s="568" t="s">
        <v>546</v>
      </c>
      <c r="I188" s="568" t="s">
        <v>105</v>
      </c>
      <c r="J188" s="957" t="s">
        <v>549</v>
      </c>
      <c r="K188" s="568" t="s">
        <v>215</v>
      </c>
      <c r="L188" s="257">
        <v>0.16</v>
      </c>
      <c r="M188" s="271">
        <v>8.225377584901024</v>
      </c>
      <c r="N188" s="930">
        <f t="shared" si="3"/>
        <v>0.5913867004</v>
      </c>
      <c r="O188" s="930">
        <f t="shared" si="4"/>
        <v>4.948096154</v>
      </c>
      <c r="P188" s="930">
        <f t="shared" si="5"/>
        <v>3.065434777</v>
      </c>
      <c r="Q188" s="931">
        <v>0.275</v>
      </c>
      <c r="R188" s="932">
        <f t="shared" si="17"/>
        <v>116.6101727</v>
      </c>
      <c r="S188" s="932">
        <f t="shared" si="6"/>
        <v>4600.537982</v>
      </c>
      <c r="T188" s="932">
        <f t="shared" si="7"/>
        <v>1297.215743</v>
      </c>
      <c r="U188" s="932">
        <f t="shared" si="8"/>
        <v>1.839260866</v>
      </c>
      <c r="V188" s="935">
        <v>440.64000000000004</v>
      </c>
      <c r="W188" s="934">
        <v>3084.48</v>
      </c>
      <c r="X188" s="271">
        <v>3535.948</v>
      </c>
      <c r="Y188" s="271">
        <v>25.730099999999997</v>
      </c>
      <c r="Z188" s="271">
        <v>68.71228638831563</v>
      </c>
      <c r="AA188" s="260">
        <f t="shared" si="10"/>
        <v>38.04033723</v>
      </c>
      <c r="AB188" s="260">
        <f t="shared" si="11"/>
        <v>7.24577852</v>
      </c>
      <c r="AC188" s="271">
        <v>1437.0972000000004</v>
      </c>
      <c r="AD188" s="271">
        <v>352.2981000000001</v>
      </c>
      <c r="AE188" s="271">
        <v>1789.3953000000006</v>
      </c>
      <c r="AF188" s="271">
        <v>541.0372738477063</v>
      </c>
      <c r="AG188" s="271">
        <v>2330.432573847707</v>
      </c>
      <c r="AH188" s="271">
        <v>45.28611575251762</v>
      </c>
      <c r="AI188" s="271">
        <v>744.9908028359831</v>
      </c>
      <c r="AJ188" s="271">
        <v>197.42256275153554</v>
      </c>
      <c r="AK188" s="570">
        <v>42.0</v>
      </c>
      <c r="AL188" s="570">
        <v>62.0</v>
      </c>
      <c r="AM188" s="570">
        <v>58.0</v>
      </c>
      <c r="AN188" s="570">
        <v>91.0</v>
      </c>
    </row>
    <row r="189" ht="14.25" customHeight="1">
      <c r="A189" s="941">
        <v>59.0</v>
      </c>
      <c r="B189" s="942">
        <v>1811112.0</v>
      </c>
      <c r="C189" s="942" t="s">
        <v>275</v>
      </c>
      <c r="D189" s="943" t="s">
        <v>257</v>
      </c>
      <c r="E189" s="944" t="s">
        <v>188</v>
      </c>
      <c r="F189" s="943" t="s">
        <v>117</v>
      </c>
      <c r="G189" s="942" t="s">
        <v>127</v>
      </c>
      <c r="H189" s="946" t="s">
        <v>546</v>
      </c>
      <c r="I189" s="946" t="s">
        <v>105</v>
      </c>
      <c r="J189" s="946" t="s">
        <v>549</v>
      </c>
      <c r="K189" s="946" t="s">
        <v>108</v>
      </c>
      <c r="L189" s="945">
        <v>0.1</v>
      </c>
      <c r="M189" s="946">
        <v>1.53811827880718</v>
      </c>
      <c r="N189" s="947">
        <f t="shared" si="3"/>
        <v>1.190435196</v>
      </c>
      <c r="O189" s="947">
        <f t="shared" si="4"/>
        <v>9.960298077</v>
      </c>
      <c r="P189" s="947">
        <f t="shared" si="5"/>
        <v>6.170584234</v>
      </c>
      <c r="Q189" s="948">
        <v>0.275</v>
      </c>
      <c r="R189" s="949">
        <f t="shared" si="17"/>
        <v>283.0321717</v>
      </c>
      <c r="S189" s="932">
        <f t="shared" si="6"/>
        <v>3235.866341</v>
      </c>
      <c r="T189" s="932">
        <f t="shared" si="7"/>
        <v>967.6970911</v>
      </c>
      <c r="U189" s="949">
        <f t="shared" si="8"/>
        <v>3.702350541</v>
      </c>
      <c r="V189" s="935">
        <v>440.64000000000004</v>
      </c>
      <c r="W189" s="934">
        <v>3084.48</v>
      </c>
      <c r="X189" s="946">
        <v>5695.8</v>
      </c>
      <c r="Y189" s="946">
        <v>51.793549999999996</v>
      </c>
      <c r="Z189" s="946">
        <v>54.98561114270021</v>
      </c>
      <c r="AA189" s="950">
        <f t="shared" si="10"/>
        <v>45.86796986</v>
      </c>
      <c r="AB189" s="950">
        <f t="shared" si="11"/>
        <v>5.096441095</v>
      </c>
      <c r="AC189" s="946">
        <v>3183.2064</v>
      </c>
      <c r="AD189" s="946">
        <v>870.4080000000001</v>
      </c>
      <c r="AE189" s="946">
        <v>4053.6144000000004</v>
      </c>
      <c r="AF189" s="946">
        <v>1225.6411337426698</v>
      </c>
      <c r="AG189" s="946">
        <v>5279.25553374267</v>
      </c>
      <c r="AH189" s="946">
        <v>50.964410952161714</v>
      </c>
      <c r="AI189" s="946">
        <v>156.77858410832155</v>
      </c>
      <c r="AJ189" s="946">
        <v>41.54632478870521</v>
      </c>
      <c r="AK189" s="951">
        <v>46.0</v>
      </c>
      <c r="AL189" s="951">
        <v>62.0</v>
      </c>
      <c r="AM189" s="951">
        <v>58.0</v>
      </c>
      <c r="AN189" s="951">
        <v>91.0</v>
      </c>
    </row>
    <row r="190" ht="14.25" customHeight="1">
      <c r="A190" s="798">
        <v>59.0</v>
      </c>
      <c r="B190" s="269">
        <v>1811113.0</v>
      </c>
      <c r="C190" s="269" t="s">
        <v>275</v>
      </c>
      <c r="D190" s="270" t="s">
        <v>257</v>
      </c>
      <c r="E190" s="937" t="s">
        <v>188</v>
      </c>
      <c r="F190" s="567" t="s">
        <v>117</v>
      </c>
      <c r="G190" s="567" t="s">
        <v>127</v>
      </c>
      <c r="H190" s="567" t="s">
        <v>546</v>
      </c>
      <c r="I190" s="567" t="s">
        <v>105</v>
      </c>
      <c r="J190" s="958" t="s">
        <v>549</v>
      </c>
      <c r="K190" s="567"/>
      <c r="L190" s="257"/>
      <c r="M190" s="271">
        <v>0.34115855567778136</v>
      </c>
      <c r="N190" s="930">
        <f t="shared" si="3"/>
        <v>1.005383363</v>
      </c>
      <c r="O190" s="930">
        <f t="shared" si="4"/>
        <v>8.411980769</v>
      </c>
      <c r="P190" s="930">
        <f t="shared" si="5"/>
        <v>5.211373747</v>
      </c>
      <c r="Q190" s="931">
        <v>0.275</v>
      </c>
      <c r="R190" s="932">
        <f t="shared" si="17"/>
        <v>384.3633122</v>
      </c>
      <c r="S190" s="932">
        <f t="shared" si="6"/>
        <v>0</v>
      </c>
      <c r="T190" s="932">
        <f t="shared" si="7"/>
        <v>105.6999108</v>
      </c>
      <c r="U190" s="932">
        <f t="shared" si="8"/>
        <v>3.126824248</v>
      </c>
      <c r="V190" s="935">
        <v>440.64000000000004</v>
      </c>
      <c r="W190" s="934">
        <v>3084.48</v>
      </c>
      <c r="X190" s="271">
        <v>6639.435000000001</v>
      </c>
      <c r="Y190" s="271">
        <v>43.7423</v>
      </c>
      <c r="Z190" s="271">
        <v>75.89261424296392</v>
      </c>
      <c r="AA190" s="260">
        <f t="shared" si="10"/>
        <v>73.75470093</v>
      </c>
      <c r="AB190" s="260">
        <f t="shared" si="11"/>
        <v>0</v>
      </c>
      <c r="AC190" s="271">
        <v>4003.1552000000006</v>
      </c>
      <c r="AD190" s="271">
        <v>951.2448</v>
      </c>
      <c r="AE190" s="271">
        <v>4954.400000000001</v>
      </c>
      <c r="AF190" s="271">
        <v>1498.0005086361157</v>
      </c>
      <c r="AG190" s="271">
        <v>6452.400508636116</v>
      </c>
      <c r="AH190" s="271">
        <v>73.75470092606145</v>
      </c>
      <c r="AI190" s="271">
        <v>50.32409448476369</v>
      </c>
      <c r="AJ190" s="271">
        <v>13.33588503846238</v>
      </c>
      <c r="AK190" s="568">
        <v>50.0</v>
      </c>
      <c r="AL190" s="568">
        <v>62.0</v>
      </c>
      <c r="AM190" s="568">
        <v>58.0</v>
      </c>
      <c r="AN190" s="568">
        <v>91.0</v>
      </c>
    </row>
    <row r="191" ht="14.25" customHeight="1">
      <c r="A191" s="941">
        <v>59.0</v>
      </c>
      <c r="B191" s="942">
        <v>1811114.0</v>
      </c>
      <c r="C191" s="942" t="s">
        <v>275</v>
      </c>
      <c r="D191" s="943" t="s">
        <v>257</v>
      </c>
      <c r="E191" s="944" t="s">
        <v>188</v>
      </c>
      <c r="F191" s="943" t="s">
        <v>117</v>
      </c>
      <c r="G191" s="943" t="s">
        <v>127</v>
      </c>
      <c r="H191" s="943" t="s">
        <v>546</v>
      </c>
      <c r="I191" s="943" t="s">
        <v>105</v>
      </c>
      <c r="J191" s="943" t="s">
        <v>549</v>
      </c>
      <c r="K191" s="943"/>
      <c r="L191" s="945"/>
      <c r="M191" s="946">
        <v>259.5231739722172</v>
      </c>
      <c r="N191" s="947">
        <f t="shared" si="3"/>
        <v>74.75899267</v>
      </c>
      <c r="O191" s="947">
        <f t="shared" si="4"/>
        <v>625.5038942</v>
      </c>
      <c r="P191" s="947">
        <f t="shared" si="5"/>
        <v>387.5109398</v>
      </c>
      <c r="Q191" s="948">
        <v>0.275</v>
      </c>
      <c r="R191" s="949">
        <f t="shared" si="17"/>
        <v>12471.56747</v>
      </c>
      <c r="S191" s="932">
        <f t="shared" si="6"/>
        <v>0</v>
      </c>
      <c r="T191" s="932">
        <f t="shared" si="7"/>
        <v>3429.681054</v>
      </c>
      <c r="U191" s="949">
        <f t="shared" si="8"/>
        <v>232.5065639</v>
      </c>
      <c r="V191" s="935">
        <v>440.64000000000004</v>
      </c>
      <c r="W191" s="934">
        <v>3084.48</v>
      </c>
      <c r="X191" s="946">
        <v>313490.65</v>
      </c>
      <c r="Y191" s="946">
        <v>3252.62025</v>
      </c>
      <c r="Z191" s="946">
        <v>48.19047812298408</v>
      </c>
      <c r="AA191" s="950">
        <f t="shared" si="10"/>
        <v>32.18378164</v>
      </c>
      <c r="AB191" s="950">
        <f t="shared" si="11"/>
        <v>0</v>
      </c>
      <c r="AC191" s="946">
        <v>127815.07640000002</v>
      </c>
      <c r="AD191" s="946">
        <v>32942.030000000006</v>
      </c>
      <c r="AE191" s="946">
        <v>160757.10640000002</v>
      </c>
      <c r="AF191" s="946">
        <v>48606.133367122195</v>
      </c>
      <c r="AG191" s="946">
        <v>209363.2397671222</v>
      </c>
      <c r="AH191" s="946">
        <v>32.183781639913576</v>
      </c>
      <c r="AI191" s="946">
        <v>16704.87432323828</v>
      </c>
      <c r="AJ191" s="946">
        <v>4426.791695658145</v>
      </c>
      <c r="AK191" s="946">
        <v>54.0</v>
      </c>
      <c r="AL191" s="946">
        <v>62.0</v>
      </c>
      <c r="AM191" s="946">
        <v>58.0</v>
      </c>
      <c r="AN191" s="946">
        <v>91.0</v>
      </c>
    </row>
    <row r="192" ht="14.25" customHeight="1">
      <c r="A192" s="798">
        <v>59.0</v>
      </c>
      <c r="B192" s="566">
        <v>1811115.0</v>
      </c>
      <c r="C192" s="269" t="s">
        <v>275</v>
      </c>
      <c r="D192" s="270" t="s">
        <v>257</v>
      </c>
      <c r="E192" s="937" t="s">
        <v>188</v>
      </c>
      <c r="F192" s="567" t="s">
        <v>117</v>
      </c>
      <c r="G192" s="566" t="s">
        <v>127</v>
      </c>
      <c r="H192" s="568" t="s">
        <v>546</v>
      </c>
      <c r="I192" s="568" t="s">
        <v>105</v>
      </c>
      <c r="J192" s="957" t="s">
        <v>549</v>
      </c>
      <c r="K192" s="568" t="s">
        <v>106</v>
      </c>
      <c r="L192" s="257">
        <v>0.15</v>
      </c>
      <c r="M192" s="271">
        <v>307.7703157738555</v>
      </c>
      <c r="N192" s="930">
        <f t="shared" si="3"/>
        <v>0.9050008597</v>
      </c>
      <c r="O192" s="930">
        <f t="shared" si="4"/>
        <v>7.572086538</v>
      </c>
      <c r="P192" s="930">
        <f t="shared" si="5"/>
        <v>4.691044129</v>
      </c>
      <c r="Q192" s="931">
        <v>0.275</v>
      </c>
      <c r="R192" s="932">
        <f t="shared" si="17"/>
        <v>324.1978579</v>
      </c>
      <c r="S192" s="932">
        <f t="shared" si="6"/>
        <v>7743.486072</v>
      </c>
      <c r="T192" s="932">
        <f t="shared" si="7"/>
        <v>2218.613081</v>
      </c>
      <c r="U192" s="932">
        <f t="shared" si="8"/>
        <v>2.814626477</v>
      </c>
      <c r="V192" s="935">
        <v>440.64000000000004</v>
      </c>
      <c r="W192" s="934">
        <v>3084.48</v>
      </c>
      <c r="X192" s="271">
        <v>9160.408</v>
      </c>
      <c r="Y192" s="271">
        <v>39.37485</v>
      </c>
      <c r="Z192" s="271">
        <v>116.32308440540089</v>
      </c>
      <c r="AA192" s="260">
        <f t="shared" si="10"/>
        <v>69.10995697</v>
      </c>
      <c r="AB192" s="260">
        <f t="shared" si="11"/>
        <v>12.19587476</v>
      </c>
      <c r="AC192" s="271">
        <v>3948.5424000000007</v>
      </c>
      <c r="AD192" s="271">
        <v>967.7800000000002</v>
      </c>
      <c r="AE192" s="271">
        <v>4916.322400000001</v>
      </c>
      <c r="AF192" s="271">
        <v>1486.4874567695645</v>
      </c>
      <c r="AG192" s="271">
        <v>6402.809856769565</v>
      </c>
      <c r="AH192" s="271">
        <v>81.30583172722645</v>
      </c>
      <c r="AI192" s="271">
        <v>50047.04300988888</v>
      </c>
      <c r="AJ192" s="271">
        <v>13262.466397620556</v>
      </c>
      <c r="AK192" s="570">
        <v>59.0</v>
      </c>
      <c r="AL192" s="570">
        <v>62.0</v>
      </c>
      <c r="AM192" s="570">
        <v>58.0</v>
      </c>
      <c r="AN192" s="570">
        <v>91.0</v>
      </c>
    </row>
    <row r="193" ht="14.25" customHeight="1">
      <c r="A193" s="941">
        <v>59.0</v>
      </c>
      <c r="B193" s="942">
        <v>1811121.0</v>
      </c>
      <c r="C193" s="942" t="s">
        <v>275</v>
      </c>
      <c r="D193" s="943" t="s">
        <v>257</v>
      </c>
      <c r="E193" s="944" t="s">
        <v>188</v>
      </c>
      <c r="F193" s="943" t="s">
        <v>117</v>
      </c>
      <c r="G193" s="942" t="s">
        <v>127</v>
      </c>
      <c r="H193" s="946" t="s">
        <v>546</v>
      </c>
      <c r="I193" s="946" t="s">
        <v>105</v>
      </c>
      <c r="J193" s="946" t="s">
        <v>549</v>
      </c>
      <c r="K193" s="946"/>
      <c r="L193" s="945"/>
      <c r="M193" s="946">
        <v>162.46595992611336</v>
      </c>
      <c r="N193" s="947">
        <f t="shared" si="3"/>
        <v>4.16152354</v>
      </c>
      <c r="O193" s="947">
        <f t="shared" si="4"/>
        <v>34.81921154</v>
      </c>
      <c r="P193" s="947">
        <f t="shared" si="5"/>
        <v>21.57112931</v>
      </c>
      <c r="Q193" s="948">
        <v>0.275</v>
      </c>
      <c r="R193" s="949">
        <f t="shared" si="17"/>
        <v>1172.568213</v>
      </c>
      <c r="S193" s="932">
        <f t="shared" si="6"/>
        <v>0</v>
      </c>
      <c r="T193" s="932">
        <f t="shared" si="7"/>
        <v>322.4562586</v>
      </c>
      <c r="U193" s="949">
        <f t="shared" si="8"/>
        <v>12.94267759</v>
      </c>
      <c r="V193" s="935">
        <v>440.64000000000004</v>
      </c>
      <c r="W193" s="934">
        <v>3084.48</v>
      </c>
      <c r="X193" s="946">
        <v>28777.369500000004</v>
      </c>
      <c r="Y193" s="946">
        <v>181.0599</v>
      </c>
      <c r="Z193" s="946">
        <v>79.46919638197085</v>
      </c>
      <c r="AA193" s="950">
        <f t="shared" si="10"/>
        <v>54.35822094</v>
      </c>
      <c r="AB193" s="950">
        <f t="shared" si="11"/>
        <v>0</v>
      </c>
      <c r="AC193" s="946">
        <v>12232.563200000002</v>
      </c>
      <c r="AD193" s="946">
        <v>2881.7096000000006</v>
      </c>
      <c r="AE193" s="946">
        <v>15114.272800000002</v>
      </c>
      <c r="AF193" s="946">
        <v>4569.915295911717</v>
      </c>
      <c r="AG193" s="946">
        <v>19684.18809591172</v>
      </c>
      <c r="AH193" s="946">
        <v>54.35822094210733</v>
      </c>
      <c r="AI193" s="946">
        <v>17662.72109047045</v>
      </c>
      <c r="AJ193" s="946">
        <v>4680.62108897467</v>
      </c>
      <c r="AK193" s="951">
        <v>55.0</v>
      </c>
      <c r="AL193" s="951">
        <v>62.0</v>
      </c>
      <c r="AM193" s="951">
        <v>58.0</v>
      </c>
      <c r="AN193" s="951">
        <v>91.0</v>
      </c>
    </row>
    <row r="194" ht="14.25" customHeight="1">
      <c r="A194" s="798">
        <v>60.0</v>
      </c>
      <c r="B194" s="566">
        <v>1811123.0</v>
      </c>
      <c r="C194" s="269" t="s">
        <v>275</v>
      </c>
      <c r="D194" s="270" t="s">
        <v>257</v>
      </c>
      <c r="E194" s="937" t="s">
        <v>188</v>
      </c>
      <c r="F194" s="567" t="s">
        <v>99</v>
      </c>
      <c r="G194" s="567" t="s">
        <v>522</v>
      </c>
      <c r="H194" s="567" t="s">
        <v>544</v>
      </c>
      <c r="I194" s="567" t="s">
        <v>105</v>
      </c>
      <c r="J194" s="958" t="s">
        <v>549</v>
      </c>
      <c r="K194" s="567"/>
      <c r="L194" s="257"/>
      <c r="M194" s="271">
        <v>71.43279388818206</v>
      </c>
      <c r="N194" s="930">
        <f t="shared" si="3"/>
        <v>3.397941239</v>
      </c>
      <c r="O194" s="930">
        <f t="shared" si="4"/>
        <v>28.43036538</v>
      </c>
      <c r="P194" s="930">
        <f t="shared" si="5"/>
        <v>17.61312393</v>
      </c>
      <c r="Q194" s="931">
        <v>0.275</v>
      </c>
      <c r="R194" s="932">
        <f t="shared" si="17"/>
        <v>905.81393</v>
      </c>
      <c r="S194" s="932">
        <f t="shared" si="6"/>
        <v>0</v>
      </c>
      <c r="T194" s="932">
        <f t="shared" si="7"/>
        <v>249.0988307</v>
      </c>
      <c r="U194" s="932">
        <f t="shared" si="8"/>
        <v>10.56787436</v>
      </c>
      <c r="V194" s="935">
        <v>352.512</v>
      </c>
      <c r="W194" s="934">
        <v>2291.328</v>
      </c>
      <c r="X194" s="271">
        <v>30534.84</v>
      </c>
      <c r="Y194" s="271">
        <v>147.8379</v>
      </c>
      <c r="Z194" s="271">
        <v>103.27135328626828</v>
      </c>
      <c r="AA194" s="260">
        <f t="shared" si="10"/>
        <v>51.42835158</v>
      </c>
      <c r="AB194" s="260">
        <f t="shared" si="11"/>
        <v>0</v>
      </c>
      <c r="AC194" s="271">
        <v>9321.840000000002</v>
      </c>
      <c r="AD194" s="271">
        <v>2354.0000000000005</v>
      </c>
      <c r="AE194" s="271">
        <v>11675.840000000002</v>
      </c>
      <c r="AF194" s="271">
        <v>3530.27899619609</v>
      </c>
      <c r="AG194" s="271">
        <v>15206.118996196092</v>
      </c>
      <c r="AH194" s="271">
        <v>51.42835158033255</v>
      </c>
      <c r="AI194" s="271">
        <v>7347.341676893715</v>
      </c>
      <c r="AJ194" s="271">
        <v>1947.0455443768346</v>
      </c>
      <c r="AK194" s="568">
        <v>43.0</v>
      </c>
      <c r="AL194" s="568">
        <v>65.0</v>
      </c>
      <c r="AM194" s="568">
        <v>60.0</v>
      </c>
      <c r="AN194" s="568">
        <v>92.0</v>
      </c>
    </row>
    <row r="195" ht="14.25" customHeight="1">
      <c r="A195" s="941">
        <v>60.0</v>
      </c>
      <c r="B195" s="942">
        <v>1811124.0</v>
      </c>
      <c r="C195" s="942" t="s">
        <v>275</v>
      </c>
      <c r="D195" s="943" t="s">
        <v>257</v>
      </c>
      <c r="E195" s="944" t="s">
        <v>188</v>
      </c>
      <c r="F195" s="943" t="s">
        <v>99</v>
      </c>
      <c r="G195" s="943" t="s">
        <v>522</v>
      </c>
      <c r="H195" s="943" t="s">
        <v>544</v>
      </c>
      <c r="I195" s="943" t="s">
        <v>105</v>
      </c>
      <c r="J195" s="943" t="s">
        <v>549</v>
      </c>
      <c r="K195" s="943" t="s">
        <v>108</v>
      </c>
      <c r="L195" s="945">
        <v>0.1</v>
      </c>
      <c r="M195" s="946">
        <v>12.995517653631286</v>
      </c>
      <c r="N195" s="947">
        <f t="shared" si="3"/>
        <v>6.532524501</v>
      </c>
      <c r="O195" s="947">
        <f t="shared" si="4"/>
        <v>54.65723077</v>
      </c>
      <c r="P195" s="947">
        <f t="shared" si="5"/>
        <v>33.86113989</v>
      </c>
      <c r="Q195" s="948">
        <v>0.275</v>
      </c>
      <c r="R195" s="949">
        <f t="shared" si="17"/>
        <v>1598.156846</v>
      </c>
      <c r="S195" s="932">
        <f t="shared" si="6"/>
        <v>3329.652278</v>
      </c>
      <c r="T195" s="932">
        <f t="shared" si="7"/>
        <v>1355.147509</v>
      </c>
      <c r="U195" s="949">
        <f t="shared" si="8"/>
        <v>20.31668393</v>
      </c>
      <c r="V195" s="935">
        <v>352.512</v>
      </c>
      <c r="W195" s="934">
        <v>2291.328</v>
      </c>
      <c r="X195" s="946">
        <v>59782.263999999996</v>
      </c>
      <c r="Y195" s="946">
        <v>284.21759999999995</v>
      </c>
      <c r="Z195" s="946">
        <v>105.16988391992615</v>
      </c>
      <c r="AA195" s="950">
        <f t="shared" si="10"/>
        <v>47.19737289</v>
      </c>
      <c r="AB195" s="950">
        <f t="shared" si="11"/>
        <v>5.244152543</v>
      </c>
      <c r="AC195" s="946">
        <v>18165.840000000004</v>
      </c>
      <c r="AD195" s="946">
        <v>4723.118400000001</v>
      </c>
      <c r="AE195" s="946">
        <v>22888.958400000003</v>
      </c>
      <c r="AF195" s="946">
        <v>6920.650598528762</v>
      </c>
      <c r="AG195" s="946">
        <v>29809.608998528765</v>
      </c>
      <c r="AH195" s="946">
        <v>52.44152543426018</v>
      </c>
      <c r="AI195" s="946">
        <v>1363.0095391285645</v>
      </c>
      <c r="AJ195" s="946">
        <v>361.19752786906963</v>
      </c>
      <c r="AK195" s="946">
        <v>47.0</v>
      </c>
      <c r="AL195" s="946">
        <v>65.0</v>
      </c>
      <c r="AM195" s="946">
        <v>60.0</v>
      </c>
      <c r="AN195" s="946">
        <v>92.0</v>
      </c>
    </row>
    <row r="196" ht="14.25" customHeight="1">
      <c r="A196" s="798">
        <v>60.0</v>
      </c>
      <c r="B196" s="566">
        <v>1811125.0</v>
      </c>
      <c r="C196" s="269" t="s">
        <v>275</v>
      </c>
      <c r="D196" s="270" t="s">
        <v>257</v>
      </c>
      <c r="E196" s="937" t="s">
        <v>188</v>
      </c>
      <c r="F196" s="567" t="s">
        <v>99</v>
      </c>
      <c r="G196" s="566" t="s">
        <v>522</v>
      </c>
      <c r="H196" s="568" t="s">
        <v>544</v>
      </c>
      <c r="I196" s="568" t="s">
        <v>105</v>
      </c>
      <c r="J196" s="957" t="s">
        <v>549</v>
      </c>
      <c r="K196" s="568" t="s">
        <v>108</v>
      </c>
      <c r="L196" s="257">
        <v>0.1</v>
      </c>
      <c r="M196" s="271">
        <v>24.165937810412228</v>
      </c>
      <c r="N196" s="930">
        <f t="shared" si="3"/>
        <v>0.6482657902</v>
      </c>
      <c r="O196" s="930">
        <f t="shared" si="4"/>
        <v>5.424</v>
      </c>
      <c r="P196" s="930">
        <f t="shared" si="5"/>
        <v>3.36026579</v>
      </c>
      <c r="Q196" s="931">
        <v>0.275</v>
      </c>
      <c r="R196" s="932">
        <f t="shared" si="17"/>
        <v>129.7283014</v>
      </c>
      <c r="S196" s="932">
        <f t="shared" si="6"/>
        <v>2723.592673</v>
      </c>
      <c r="T196" s="932">
        <f t="shared" si="7"/>
        <v>784.6632681</v>
      </c>
      <c r="U196" s="932">
        <f t="shared" si="8"/>
        <v>2.016159474</v>
      </c>
      <c r="V196" s="935">
        <v>352.512</v>
      </c>
      <c r="W196" s="934">
        <v>2291.328</v>
      </c>
      <c r="X196" s="271">
        <v>7510.464000000001</v>
      </c>
      <c r="Y196" s="271">
        <v>28.2048</v>
      </c>
      <c r="Z196" s="271">
        <v>133.14159292035401</v>
      </c>
      <c r="AA196" s="260">
        <f t="shared" si="10"/>
        <v>38.60655956</v>
      </c>
      <c r="AB196" s="260">
        <f t="shared" si="11"/>
        <v>4.289617729</v>
      </c>
      <c r="AC196" s="271">
        <v>1507.0704000000003</v>
      </c>
      <c r="AD196" s="271">
        <v>350.91100000000006</v>
      </c>
      <c r="AE196" s="271">
        <v>1857.9814000000003</v>
      </c>
      <c r="AF196" s="271">
        <v>561.7748026474331</v>
      </c>
      <c r="AG196" s="271">
        <v>2419.7562026474334</v>
      </c>
      <c r="AH196" s="271">
        <v>42.89617729335846</v>
      </c>
      <c r="AI196" s="271">
        <v>2073.2527055514356</v>
      </c>
      <c r="AJ196" s="271">
        <v>549.4119669711304</v>
      </c>
      <c r="AK196" s="570">
        <v>49.0</v>
      </c>
      <c r="AL196" s="570">
        <v>65.0</v>
      </c>
      <c r="AM196" s="570">
        <v>60.0</v>
      </c>
      <c r="AN196" s="570">
        <v>92.0</v>
      </c>
    </row>
    <row r="197" ht="14.25" customHeight="1">
      <c r="A197" s="941">
        <v>60.0</v>
      </c>
      <c r="B197" s="942">
        <v>1811126.0</v>
      </c>
      <c r="C197" s="942" t="s">
        <v>275</v>
      </c>
      <c r="D197" s="943" t="s">
        <v>257</v>
      </c>
      <c r="E197" s="944" t="s">
        <v>188</v>
      </c>
      <c r="F197" s="943" t="s">
        <v>99</v>
      </c>
      <c r="G197" s="942" t="s">
        <v>522</v>
      </c>
      <c r="H197" s="946" t="s">
        <v>544</v>
      </c>
      <c r="I197" s="946" t="s">
        <v>105</v>
      </c>
      <c r="J197" s="946" t="s">
        <v>549</v>
      </c>
      <c r="K197" s="946" t="s">
        <v>108</v>
      </c>
      <c r="L197" s="945">
        <v>0.1</v>
      </c>
      <c r="M197" s="946">
        <v>91.51283715103976</v>
      </c>
      <c r="N197" s="947">
        <f t="shared" si="3"/>
        <v>5.847897649</v>
      </c>
      <c r="O197" s="947">
        <f t="shared" si="4"/>
        <v>48.929</v>
      </c>
      <c r="P197" s="947">
        <f t="shared" si="5"/>
        <v>30.31239765</v>
      </c>
      <c r="Q197" s="948">
        <v>0.275</v>
      </c>
      <c r="R197" s="949">
        <f t="shared" si="17"/>
        <v>973.1011995</v>
      </c>
      <c r="S197" s="932">
        <f t="shared" si="6"/>
        <v>2264.74221</v>
      </c>
      <c r="T197" s="932">
        <f t="shared" si="7"/>
        <v>890.4069377</v>
      </c>
      <c r="U197" s="949">
        <f t="shared" si="8"/>
        <v>18.18743859</v>
      </c>
      <c r="V197" s="935">
        <v>352.512</v>
      </c>
      <c r="W197" s="934">
        <v>2291.328</v>
      </c>
      <c r="X197" s="946">
        <v>25598.384</v>
      </c>
      <c r="Y197" s="946">
        <v>254.43079999999998</v>
      </c>
      <c r="Z197" s="946">
        <v>50.30519889887545</v>
      </c>
      <c r="AA197" s="950">
        <f t="shared" si="10"/>
        <v>32.10241601</v>
      </c>
      <c r="AB197" s="950">
        <f t="shared" si="11"/>
        <v>3.566935112</v>
      </c>
      <c r="AC197" s="946">
        <v>11343.948000000002</v>
      </c>
      <c r="AD197" s="946">
        <v>2592.9024000000004</v>
      </c>
      <c r="AE197" s="946">
        <v>13936.850400000003</v>
      </c>
      <c r="AF197" s="946">
        <v>4213.912681250092</v>
      </c>
      <c r="AG197" s="946">
        <v>18150.763081250094</v>
      </c>
      <c r="AH197" s="946">
        <v>35.66935111875232</v>
      </c>
      <c r="AI197" s="946">
        <v>6528.407040427277</v>
      </c>
      <c r="AJ197" s="946">
        <v>1730.0278657132285</v>
      </c>
      <c r="AK197" s="951">
        <v>47.0</v>
      </c>
      <c r="AL197" s="951">
        <v>65.0</v>
      </c>
      <c r="AM197" s="951">
        <v>60.0</v>
      </c>
      <c r="AN197" s="951">
        <v>92.0</v>
      </c>
    </row>
    <row r="198" ht="14.25" customHeight="1">
      <c r="A198" s="798">
        <v>60.0</v>
      </c>
      <c r="B198" s="566">
        <v>1811127.0</v>
      </c>
      <c r="C198" s="269" t="s">
        <v>275</v>
      </c>
      <c r="D198" s="270" t="s">
        <v>257</v>
      </c>
      <c r="E198" s="937" t="s">
        <v>188</v>
      </c>
      <c r="F198" s="567" t="s">
        <v>99</v>
      </c>
      <c r="G198" s="566" t="s">
        <v>522</v>
      </c>
      <c r="H198" s="568" t="s">
        <v>544</v>
      </c>
      <c r="I198" s="568" t="s">
        <v>105</v>
      </c>
      <c r="J198" s="957" t="s">
        <v>549</v>
      </c>
      <c r="K198" s="568" t="s">
        <v>106</v>
      </c>
      <c r="L198" s="257">
        <v>0.15</v>
      </c>
      <c r="M198" s="271">
        <v>40.57224853105495</v>
      </c>
      <c r="N198" s="930">
        <f t="shared" si="3"/>
        <v>22.69891236</v>
      </c>
      <c r="O198" s="930">
        <f t="shared" si="4"/>
        <v>189.9204038</v>
      </c>
      <c r="P198" s="930">
        <f t="shared" si="5"/>
        <v>117.6591143</v>
      </c>
      <c r="Q198" s="931">
        <v>0.275</v>
      </c>
      <c r="R198" s="932">
        <f t="shared" si="17"/>
        <v>4246.717282</v>
      </c>
      <c r="S198" s="932">
        <f t="shared" si="6"/>
        <v>4044.116647</v>
      </c>
      <c r="T198" s="932">
        <f t="shared" si="7"/>
        <v>2279.979331</v>
      </c>
      <c r="U198" s="932">
        <f t="shared" si="8"/>
        <v>70.59546857</v>
      </c>
      <c r="V198" s="935">
        <v>352.512</v>
      </c>
      <c r="W198" s="934">
        <v>2291.328</v>
      </c>
      <c r="X198" s="269">
        <v>114658.95</v>
      </c>
      <c r="Y198" s="271">
        <v>987.5860999999999</v>
      </c>
      <c r="Z198" s="274">
        <v>58.05010317581424</v>
      </c>
      <c r="AA198" s="260">
        <f t="shared" si="10"/>
        <v>36.09339836</v>
      </c>
      <c r="AB198" s="260">
        <f t="shared" si="11"/>
        <v>6.36942324</v>
      </c>
      <c r="AC198" s="269">
        <v>51621.9484</v>
      </c>
      <c r="AD198" s="270">
        <v>12777.710000000001</v>
      </c>
      <c r="AE198" s="269">
        <v>64399.6584</v>
      </c>
      <c r="AF198" s="271">
        <v>19471.72635217021</v>
      </c>
      <c r="AG198" s="274">
        <v>83871.38475217021</v>
      </c>
      <c r="AH198" s="274">
        <v>42.46282159710947</v>
      </c>
      <c r="AI198" s="274">
        <v>3445.6243023355464</v>
      </c>
      <c r="AJ198" s="274">
        <v>913.0904401189198</v>
      </c>
      <c r="AK198" s="570">
        <v>58.0</v>
      </c>
      <c r="AL198" s="570">
        <v>65.0</v>
      </c>
      <c r="AM198" s="570">
        <v>60.0</v>
      </c>
      <c r="AN198" s="570">
        <v>92.0</v>
      </c>
    </row>
    <row r="199" ht="14.25" customHeight="1">
      <c r="A199" s="798">
        <v>60.0</v>
      </c>
      <c r="B199" s="566">
        <v>1811133.0</v>
      </c>
      <c r="C199" s="269" t="s">
        <v>275</v>
      </c>
      <c r="D199" s="270" t="s">
        <v>257</v>
      </c>
      <c r="E199" s="937" t="s">
        <v>188</v>
      </c>
      <c r="F199" s="567" t="s">
        <v>99</v>
      </c>
      <c r="G199" s="566" t="s">
        <v>522</v>
      </c>
      <c r="H199" s="568" t="s">
        <v>544</v>
      </c>
      <c r="I199" s="568" t="s">
        <v>105</v>
      </c>
      <c r="J199" s="957" t="s">
        <v>549</v>
      </c>
      <c r="K199" s="568" t="s">
        <v>106</v>
      </c>
      <c r="L199" s="257">
        <v>0.15</v>
      </c>
      <c r="M199" s="271">
        <v>0.0</v>
      </c>
      <c r="N199" s="930">
        <f t="shared" si="3"/>
        <v>21.84234963</v>
      </c>
      <c r="O199" s="930">
        <f t="shared" si="4"/>
        <v>182.7535962</v>
      </c>
      <c r="P199" s="930">
        <f t="shared" si="5"/>
        <v>113.2191477</v>
      </c>
      <c r="Q199" s="931">
        <v>0.275</v>
      </c>
      <c r="R199" s="932">
        <f t="shared" si="17"/>
        <v>2497.256247</v>
      </c>
      <c r="S199" s="932">
        <f t="shared" si="6"/>
        <v>2471.377714</v>
      </c>
      <c r="T199" s="932">
        <f t="shared" si="7"/>
        <v>1366.374339</v>
      </c>
      <c r="U199" s="932">
        <f t="shared" si="8"/>
        <v>67.93148863</v>
      </c>
      <c r="V199" s="935">
        <v>352.512</v>
      </c>
      <c r="W199" s="934">
        <v>2291.328</v>
      </c>
      <c r="X199" s="269">
        <v>113555.55833333333</v>
      </c>
      <c r="Y199" s="271">
        <v>950.3186999999998</v>
      </c>
      <c r="Z199" s="274">
        <v>39.830693406093964</v>
      </c>
      <c r="AA199" s="260">
        <f t="shared" si="10"/>
        <v>22.05683666</v>
      </c>
      <c r="AB199" s="260">
        <f t="shared" si="11"/>
        <v>3.892382939</v>
      </c>
      <c r="AC199" s="269">
        <v>45803.03200000001</v>
      </c>
      <c r="AD199" s="270">
        <v>11001.708666666667</v>
      </c>
      <c r="AE199" s="269">
        <v>56804.74066666667</v>
      </c>
      <c r="AF199" s="271">
        <v>17175.345230827006</v>
      </c>
      <c r="AG199" s="274">
        <v>73980.08589749369</v>
      </c>
      <c r="AH199" s="274">
        <v>25.949219596013318</v>
      </c>
      <c r="AI199" s="274">
        <v>0.0</v>
      </c>
      <c r="AJ199" s="274">
        <v>0.0</v>
      </c>
      <c r="AK199" s="570">
        <v>50.0</v>
      </c>
      <c r="AL199" s="570">
        <v>65.0</v>
      </c>
      <c r="AM199" s="570">
        <v>60.0</v>
      </c>
      <c r="AN199" s="570">
        <v>92.0</v>
      </c>
    </row>
    <row r="200" ht="14.25" customHeight="1">
      <c r="A200" s="798">
        <v>61.0</v>
      </c>
      <c r="B200" s="269">
        <v>1811111.0</v>
      </c>
      <c r="C200" s="269" t="s">
        <v>275</v>
      </c>
      <c r="D200" s="270" t="s">
        <v>257</v>
      </c>
      <c r="E200" s="937" t="s">
        <v>190</v>
      </c>
      <c r="F200" s="567" t="s">
        <v>117</v>
      </c>
      <c r="G200" s="566" t="s">
        <v>127</v>
      </c>
      <c r="H200" s="568" t="s">
        <v>546</v>
      </c>
      <c r="I200" s="568" t="s">
        <v>105</v>
      </c>
      <c r="J200" s="957" t="s">
        <v>549</v>
      </c>
      <c r="K200" s="568" t="s">
        <v>215</v>
      </c>
      <c r="L200" s="257">
        <v>0.16</v>
      </c>
      <c r="M200" s="271">
        <v>8.225377584901024</v>
      </c>
      <c r="N200" s="930">
        <f t="shared" si="3"/>
        <v>0.5913867004</v>
      </c>
      <c r="O200" s="930">
        <f t="shared" si="4"/>
        <v>4.948096154</v>
      </c>
      <c r="P200" s="930">
        <f t="shared" si="5"/>
        <v>3.065434777</v>
      </c>
      <c r="Q200" s="931">
        <v>0.255</v>
      </c>
      <c r="R200" s="932">
        <f t="shared" si="17"/>
        <v>116.6101727</v>
      </c>
      <c r="S200" s="932">
        <f t="shared" si="6"/>
        <v>4528.37268</v>
      </c>
      <c r="T200" s="932">
        <f t="shared" si="7"/>
        <v>1184.470628</v>
      </c>
      <c r="U200" s="932">
        <f t="shared" si="8"/>
        <v>1.532717389</v>
      </c>
      <c r="V200" s="935">
        <v>440.64000000000004</v>
      </c>
      <c r="W200" s="934">
        <v>3462.1714285714293</v>
      </c>
      <c r="X200" s="269">
        <v>3535.948</v>
      </c>
      <c r="Y200" s="271">
        <v>25.730099999999997</v>
      </c>
      <c r="Z200" s="274">
        <v>68.71228638831563</v>
      </c>
      <c r="AA200" s="260">
        <f t="shared" si="10"/>
        <v>38.04033723</v>
      </c>
      <c r="AB200" s="260">
        <f t="shared" si="11"/>
        <v>7.24577852</v>
      </c>
      <c r="AC200" s="269">
        <v>1437.0972000000004</v>
      </c>
      <c r="AD200" s="270">
        <v>352.2981000000001</v>
      </c>
      <c r="AE200" s="269">
        <v>1789.3953000000006</v>
      </c>
      <c r="AF200" s="271">
        <v>541.0372738477063</v>
      </c>
      <c r="AG200" s="274">
        <v>2330.432573847707</v>
      </c>
      <c r="AH200" s="274">
        <v>45.28611575251762</v>
      </c>
      <c r="AI200" s="274">
        <v>744.9908028359831</v>
      </c>
      <c r="AJ200" s="274">
        <v>197.42256275153554</v>
      </c>
      <c r="AK200" s="570">
        <v>42.0</v>
      </c>
      <c r="AL200" s="570">
        <v>62.0</v>
      </c>
      <c r="AM200" s="570">
        <v>58.0</v>
      </c>
      <c r="AN200" s="570">
        <v>91.0</v>
      </c>
    </row>
    <row r="201" ht="14.25" customHeight="1">
      <c r="A201" s="941">
        <v>61.0</v>
      </c>
      <c r="B201" s="942">
        <v>1811112.0</v>
      </c>
      <c r="C201" s="942" t="s">
        <v>275</v>
      </c>
      <c r="D201" s="943" t="s">
        <v>257</v>
      </c>
      <c r="E201" s="944" t="s">
        <v>190</v>
      </c>
      <c r="F201" s="943" t="s">
        <v>117</v>
      </c>
      <c r="G201" s="942" t="s">
        <v>127</v>
      </c>
      <c r="H201" s="946" t="s">
        <v>546</v>
      </c>
      <c r="I201" s="946" t="s">
        <v>105</v>
      </c>
      <c r="J201" s="946" t="s">
        <v>549</v>
      </c>
      <c r="K201" s="946" t="s">
        <v>108</v>
      </c>
      <c r="L201" s="945">
        <v>0.1</v>
      </c>
      <c r="M201" s="946">
        <v>1.53811827880718</v>
      </c>
      <c r="N201" s="947">
        <f t="shared" si="3"/>
        <v>1.190435196</v>
      </c>
      <c r="O201" s="947">
        <f t="shared" si="4"/>
        <v>9.960298077</v>
      </c>
      <c r="P201" s="947">
        <f t="shared" si="5"/>
        <v>6.170584234</v>
      </c>
      <c r="Q201" s="948">
        <v>0.255</v>
      </c>
      <c r="R201" s="949">
        <f t="shared" si="17"/>
        <v>283.0321717</v>
      </c>
      <c r="S201" s="932">
        <f t="shared" si="6"/>
        <v>3185.107654</v>
      </c>
      <c r="T201" s="932">
        <f t="shared" si="7"/>
        <v>884.3756555</v>
      </c>
      <c r="U201" s="949">
        <f t="shared" si="8"/>
        <v>3.085292117</v>
      </c>
      <c r="V201" s="935">
        <v>440.64000000000004</v>
      </c>
      <c r="W201" s="934">
        <v>3462.1714285714293</v>
      </c>
      <c r="X201" s="942">
        <v>5695.8</v>
      </c>
      <c r="Y201" s="946">
        <v>51.793549999999996</v>
      </c>
      <c r="Z201" s="951">
        <v>54.98561114270021</v>
      </c>
      <c r="AA201" s="950">
        <f t="shared" si="10"/>
        <v>45.86796986</v>
      </c>
      <c r="AB201" s="950">
        <f t="shared" si="11"/>
        <v>5.096441095</v>
      </c>
      <c r="AC201" s="942">
        <v>3183.2064</v>
      </c>
      <c r="AD201" s="943">
        <v>870.4080000000001</v>
      </c>
      <c r="AE201" s="942">
        <v>4053.6144000000004</v>
      </c>
      <c r="AF201" s="946">
        <v>1225.6411337426698</v>
      </c>
      <c r="AG201" s="951">
        <v>5279.25553374267</v>
      </c>
      <c r="AH201" s="951">
        <v>50.964410952161714</v>
      </c>
      <c r="AI201" s="951">
        <v>156.77858410832155</v>
      </c>
      <c r="AJ201" s="951">
        <v>41.54632478870521</v>
      </c>
      <c r="AK201" s="951">
        <v>46.0</v>
      </c>
      <c r="AL201" s="951">
        <v>62.0</v>
      </c>
      <c r="AM201" s="951">
        <v>58.0</v>
      </c>
      <c r="AN201" s="951">
        <v>91.0</v>
      </c>
    </row>
    <row r="202" ht="14.25" customHeight="1">
      <c r="A202" s="798">
        <v>61.0</v>
      </c>
      <c r="B202" s="269">
        <v>1811113.0</v>
      </c>
      <c r="C202" s="269" t="s">
        <v>275</v>
      </c>
      <c r="D202" s="270" t="s">
        <v>257</v>
      </c>
      <c r="E202" s="937" t="s">
        <v>190</v>
      </c>
      <c r="F202" s="567" t="s">
        <v>117</v>
      </c>
      <c r="G202" s="566" t="s">
        <v>127</v>
      </c>
      <c r="H202" s="568" t="s">
        <v>546</v>
      </c>
      <c r="I202" s="568" t="s">
        <v>105</v>
      </c>
      <c r="J202" s="957" t="s">
        <v>549</v>
      </c>
      <c r="K202" s="568"/>
      <c r="L202" s="257"/>
      <c r="M202" s="271">
        <v>0.34115855567778136</v>
      </c>
      <c r="N202" s="930">
        <f t="shared" si="3"/>
        <v>1.005383363</v>
      </c>
      <c r="O202" s="930">
        <f t="shared" si="4"/>
        <v>8.411980769</v>
      </c>
      <c r="P202" s="930">
        <f t="shared" si="5"/>
        <v>5.211373747</v>
      </c>
      <c r="Q202" s="931">
        <v>0.255</v>
      </c>
      <c r="R202" s="932">
        <f t="shared" si="17"/>
        <v>384.3633122</v>
      </c>
      <c r="S202" s="932">
        <f t="shared" si="6"/>
        <v>0</v>
      </c>
      <c r="T202" s="932">
        <f t="shared" si="7"/>
        <v>98.0126446</v>
      </c>
      <c r="U202" s="932">
        <f t="shared" si="8"/>
        <v>2.605686874</v>
      </c>
      <c r="V202" s="935">
        <v>440.64000000000004</v>
      </c>
      <c r="W202" s="934">
        <v>3462.1714285714293</v>
      </c>
      <c r="X202" s="269">
        <v>6639.435000000001</v>
      </c>
      <c r="Y202" s="271">
        <v>43.7423</v>
      </c>
      <c r="Z202" s="274">
        <v>75.89261424296392</v>
      </c>
      <c r="AA202" s="260">
        <f t="shared" si="10"/>
        <v>73.75470093</v>
      </c>
      <c r="AB202" s="260">
        <f t="shared" si="11"/>
        <v>0</v>
      </c>
      <c r="AC202" s="269">
        <v>4003.1552000000006</v>
      </c>
      <c r="AD202" s="270">
        <v>951.2448</v>
      </c>
      <c r="AE202" s="269">
        <v>4954.400000000001</v>
      </c>
      <c r="AF202" s="271">
        <v>1498.0005086361157</v>
      </c>
      <c r="AG202" s="274">
        <v>6452.400508636116</v>
      </c>
      <c r="AH202" s="274">
        <v>73.75470092606145</v>
      </c>
      <c r="AI202" s="274">
        <v>50.32409448476369</v>
      </c>
      <c r="AJ202" s="274">
        <v>13.33588503846238</v>
      </c>
      <c r="AK202" s="570">
        <v>50.0</v>
      </c>
      <c r="AL202" s="570">
        <v>62.0</v>
      </c>
      <c r="AM202" s="570">
        <v>58.0</v>
      </c>
      <c r="AN202" s="570">
        <v>91.0</v>
      </c>
    </row>
    <row r="203" ht="14.25" customHeight="1">
      <c r="A203" s="941">
        <v>61.0</v>
      </c>
      <c r="B203" s="942">
        <v>1811114.0</v>
      </c>
      <c r="C203" s="942" t="s">
        <v>275</v>
      </c>
      <c r="D203" s="943" t="s">
        <v>257</v>
      </c>
      <c r="E203" s="944" t="s">
        <v>190</v>
      </c>
      <c r="F203" s="943" t="s">
        <v>117</v>
      </c>
      <c r="G203" s="943" t="s">
        <v>127</v>
      </c>
      <c r="H203" s="943" t="s">
        <v>546</v>
      </c>
      <c r="I203" s="943" t="s">
        <v>105</v>
      </c>
      <c r="J203" s="943" t="s">
        <v>549</v>
      </c>
      <c r="K203" s="943"/>
      <c r="L203" s="945"/>
      <c r="M203" s="946">
        <v>259.5231739722172</v>
      </c>
      <c r="N203" s="947">
        <f t="shared" si="3"/>
        <v>74.75899267</v>
      </c>
      <c r="O203" s="947">
        <f t="shared" si="4"/>
        <v>625.5038942</v>
      </c>
      <c r="P203" s="947">
        <f t="shared" si="5"/>
        <v>387.5109398</v>
      </c>
      <c r="Q203" s="948">
        <v>0.255</v>
      </c>
      <c r="R203" s="949">
        <f t="shared" si="17"/>
        <v>12471.56747</v>
      </c>
      <c r="S203" s="932">
        <f t="shared" si="6"/>
        <v>0</v>
      </c>
      <c r="T203" s="932">
        <f t="shared" si="7"/>
        <v>3180.249705</v>
      </c>
      <c r="U203" s="949">
        <f t="shared" si="8"/>
        <v>193.7554699</v>
      </c>
      <c r="V203" s="935">
        <v>440.64000000000004</v>
      </c>
      <c r="W203" s="934">
        <v>3462.1714285714293</v>
      </c>
      <c r="X203" s="946">
        <v>313490.65</v>
      </c>
      <c r="Y203" s="946">
        <v>3252.62025</v>
      </c>
      <c r="Z203" s="946">
        <v>48.19047812298408</v>
      </c>
      <c r="AA203" s="950">
        <f t="shared" si="10"/>
        <v>32.18378164</v>
      </c>
      <c r="AB203" s="950">
        <f t="shared" si="11"/>
        <v>0</v>
      </c>
      <c r="AC203" s="946">
        <v>127815.07640000002</v>
      </c>
      <c r="AD203" s="946">
        <v>32942.030000000006</v>
      </c>
      <c r="AE203" s="946">
        <v>160757.10640000002</v>
      </c>
      <c r="AF203" s="946">
        <v>48606.133367122195</v>
      </c>
      <c r="AG203" s="946">
        <v>209363.2397671222</v>
      </c>
      <c r="AH203" s="946">
        <v>32.183781639913576</v>
      </c>
      <c r="AI203" s="946">
        <v>16704.87432323828</v>
      </c>
      <c r="AJ203" s="946">
        <v>4426.791695658145</v>
      </c>
      <c r="AK203" s="946">
        <v>54.0</v>
      </c>
      <c r="AL203" s="946">
        <v>62.0</v>
      </c>
      <c r="AM203" s="946">
        <v>58.0</v>
      </c>
      <c r="AN203" s="946">
        <v>91.0</v>
      </c>
    </row>
    <row r="204" ht="14.25" customHeight="1">
      <c r="A204" s="798">
        <v>61.0</v>
      </c>
      <c r="B204" s="566">
        <v>1811115.0</v>
      </c>
      <c r="C204" s="269" t="s">
        <v>275</v>
      </c>
      <c r="D204" s="270" t="s">
        <v>257</v>
      </c>
      <c r="E204" s="937" t="s">
        <v>190</v>
      </c>
      <c r="F204" s="567" t="s">
        <v>117</v>
      </c>
      <c r="G204" s="567" t="s">
        <v>127</v>
      </c>
      <c r="H204" s="567" t="s">
        <v>546</v>
      </c>
      <c r="I204" s="567" t="s">
        <v>105</v>
      </c>
      <c r="J204" s="958" t="s">
        <v>549</v>
      </c>
      <c r="K204" s="567" t="s">
        <v>106</v>
      </c>
      <c r="L204" s="257">
        <v>0.15</v>
      </c>
      <c r="M204" s="271">
        <v>307.7703157738555</v>
      </c>
      <c r="N204" s="930">
        <f t="shared" si="3"/>
        <v>0.9050008597</v>
      </c>
      <c r="O204" s="930">
        <f t="shared" si="4"/>
        <v>7.572086538</v>
      </c>
      <c r="P204" s="930">
        <f t="shared" si="5"/>
        <v>4.691044129</v>
      </c>
      <c r="Q204" s="931">
        <v>0.255</v>
      </c>
      <c r="R204" s="932">
        <f t="shared" si="17"/>
        <v>324.1978579</v>
      </c>
      <c r="S204" s="932">
        <f t="shared" si="6"/>
        <v>7622.019624</v>
      </c>
      <c r="T204" s="932">
        <f t="shared" si="7"/>
        <v>2026.285458</v>
      </c>
      <c r="U204" s="932">
        <f t="shared" si="8"/>
        <v>2.345522064</v>
      </c>
      <c r="V204" s="935">
        <v>440.64000000000004</v>
      </c>
      <c r="W204" s="934">
        <v>3462.1714285714293</v>
      </c>
      <c r="X204" s="271">
        <v>9160.408</v>
      </c>
      <c r="Y204" s="271">
        <v>39.37485</v>
      </c>
      <c r="Z204" s="271">
        <v>116.32308440540089</v>
      </c>
      <c r="AA204" s="260">
        <f t="shared" si="10"/>
        <v>69.10995697</v>
      </c>
      <c r="AB204" s="260">
        <f t="shared" si="11"/>
        <v>12.19587476</v>
      </c>
      <c r="AC204" s="271">
        <v>3948.5424000000007</v>
      </c>
      <c r="AD204" s="271">
        <v>967.7800000000002</v>
      </c>
      <c r="AE204" s="271">
        <v>4916.322400000001</v>
      </c>
      <c r="AF204" s="271">
        <v>1486.4874567695645</v>
      </c>
      <c r="AG204" s="271">
        <v>6402.809856769565</v>
      </c>
      <c r="AH204" s="271">
        <v>81.30583172722645</v>
      </c>
      <c r="AI204" s="271">
        <v>50047.04300988888</v>
      </c>
      <c r="AJ204" s="271">
        <v>13262.466397620556</v>
      </c>
      <c r="AK204" s="568">
        <v>59.0</v>
      </c>
      <c r="AL204" s="568">
        <v>62.0</v>
      </c>
      <c r="AM204" s="568">
        <v>58.0</v>
      </c>
      <c r="AN204" s="568">
        <v>91.0</v>
      </c>
    </row>
    <row r="205" ht="14.25" customHeight="1">
      <c r="A205" s="941">
        <v>61.0</v>
      </c>
      <c r="B205" s="942">
        <v>1811121.0</v>
      </c>
      <c r="C205" s="942" t="s">
        <v>275</v>
      </c>
      <c r="D205" s="943" t="s">
        <v>257</v>
      </c>
      <c r="E205" s="944" t="s">
        <v>190</v>
      </c>
      <c r="F205" s="943" t="s">
        <v>117</v>
      </c>
      <c r="G205" s="942" t="s">
        <v>127</v>
      </c>
      <c r="H205" s="946" t="s">
        <v>546</v>
      </c>
      <c r="I205" s="946" t="s">
        <v>105</v>
      </c>
      <c r="J205" s="946" t="s">
        <v>549</v>
      </c>
      <c r="K205" s="946"/>
      <c r="L205" s="945"/>
      <c r="M205" s="946">
        <v>162.46595992611336</v>
      </c>
      <c r="N205" s="947">
        <f t="shared" si="3"/>
        <v>4.16152354</v>
      </c>
      <c r="O205" s="947">
        <f t="shared" si="4"/>
        <v>34.81921154</v>
      </c>
      <c r="P205" s="947">
        <f t="shared" si="5"/>
        <v>21.57112931</v>
      </c>
      <c r="Q205" s="948">
        <v>0.255</v>
      </c>
      <c r="R205" s="949">
        <f t="shared" si="17"/>
        <v>1172.568213</v>
      </c>
      <c r="S205" s="932">
        <f t="shared" si="6"/>
        <v>0</v>
      </c>
      <c r="T205" s="932">
        <f t="shared" si="7"/>
        <v>299.0048943</v>
      </c>
      <c r="U205" s="949">
        <f t="shared" si="8"/>
        <v>10.78556465</v>
      </c>
      <c r="V205" s="935">
        <v>440.64000000000004</v>
      </c>
      <c r="W205" s="934">
        <v>3462.1714285714293</v>
      </c>
      <c r="X205" s="942">
        <v>28777.369500000004</v>
      </c>
      <c r="Y205" s="946">
        <v>181.0599</v>
      </c>
      <c r="Z205" s="951">
        <v>79.46919638197085</v>
      </c>
      <c r="AA205" s="950">
        <f t="shared" si="10"/>
        <v>54.35822094</v>
      </c>
      <c r="AB205" s="950">
        <f t="shared" si="11"/>
        <v>0</v>
      </c>
      <c r="AC205" s="942">
        <v>12232.563200000002</v>
      </c>
      <c r="AD205" s="943">
        <v>2881.7096000000006</v>
      </c>
      <c r="AE205" s="942">
        <v>15114.272800000002</v>
      </c>
      <c r="AF205" s="946">
        <v>4569.915295911717</v>
      </c>
      <c r="AG205" s="951">
        <v>19684.18809591172</v>
      </c>
      <c r="AH205" s="951">
        <v>54.35822094210733</v>
      </c>
      <c r="AI205" s="951">
        <v>17662.72109047045</v>
      </c>
      <c r="AJ205" s="951">
        <v>4680.62108897467</v>
      </c>
      <c r="AK205" s="951">
        <v>55.0</v>
      </c>
      <c r="AL205" s="951">
        <v>62.0</v>
      </c>
      <c r="AM205" s="951">
        <v>58.0</v>
      </c>
      <c r="AN205" s="951">
        <v>91.0</v>
      </c>
    </row>
    <row r="206" ht="14.25" customHeight="1">
      <c r="A206" s="798">
        <v>61.0</v>
      </c>
      <c r="B206" s="269">
        <v>1811122.0</v>
      </c>
      <c r="C206" s="269" t="s">
        <v>275</v>
      </c>
      <c r="D206" s="270" t="s">
        <v>257</v>
      </c>
      <c r="E206" s="270" t="s">
        <v>190</v>
      </c>
      <c r="F206" s="270" t="s">
        <v>117</v>
      </c>
      <c r="G206" s="269" t="s">
        <v>127</v>
      </c>
      <c r="H206" s="271" t="s">
        <v>546</v>
      </c>
      <c r="I206" s="271" t="s">
        <v>105</v>
      </c>
      <c r="J206" s="272" t="s">
        <v>549</v>
      </c>
      <c r="K206" s="271"/>
      <c r="L206" s="257"/>
      <c r="M206" s="271">
        <v>313.1627105252834</v>
      </c>
      <c r="N206" s="930">
        <f t="shared" si="3"/>
        <v>47.8057062</v>
      </c>
      <c r="O206" s="930">
        <f t="shared" si="4"/>
        <v>399.9874038</v>
      </c>
      <c r="P206" s="930">
        <f t="shared" si="5"/>
        <v>247.7994081</v>
      </c>
      <c r="Q206" s="931">
        <v>0.255</v>
      </c>
      <c r="R206" s="932">
        <f t="shared" si="17"/>
        <v>17002.32647</v>
      </c>
      <c r="S206" s="932">
        <f t="shared" si="6"/>
        <v>0</v>
      </c>
      <c r="T206" s="932">
        <f t="shared" si="7"/>
        <v>4335.593251</v>
      </c>
      <c r="U206" s="932">
        <f t="shared" si="8"/>
        <v>123.8997041</v>
      </c>
      <c r="V206" s="935">
        <v>440.64000000000004</v>
      </c>
      <c r="W206" s="934">
        <v>3462.1714285714293</v>
      </c>
      <c r="X206" s="264">
        <v>209698.731</v>
      </c>
      <c r="Y206" s="133">
        <v>2079.9345</v>
      </c>
      <c r="Z206" s="264">
        <v>100.81987245271426</v>
      </c>
      <c r="AA206" s="260">
        <f t="shared" si="10"/>
        <v>68.61326507</v>
      </c>
      <c r="AB206" s="260">
        <f t="shared" si="11"/>
        <v>0</v>
      </c>
      <c r="AC206" s="938">
        <v>87663.23280000001</v>
      </c>
      <c r="AD206" s="938">
        <v>21915.808200000003</v>
      </c>
      <c r="AE206" s="938">
        <v>109579.04100000001</v>
      </c>
      <c r="AF206" s="264">
        <v>33132.05618316199</v>
      </c>
      <c r="AG206" s="938">
        <v>142711.097183162</v>
      </c>
      <c r="AH206" s="264">
        <v>68.6132650730886</v>
      </c>
      <c r="AI206" s="939">
        <v>21487.11606827818</v>
      </c>
      <c r="AJ206" s="940">
        <v>5908.9569187765</v>
      </c>
      <c r="AK206" s="274">
        <v>54.0</v>
      </c>
      <c r="AL206" s="274">
        <v>62.0</v>
      </c>
      <c r="AM206" s="274">
        <v>58.0</v>
      </c>
      <c r="AN206" s="274">
        <v>91.0</v>
      </c>
    </row>
    <row r="207" ht="14.25" customHeight="1">
      <c r="A207" s="798">
        <v>62.0</v>
      </c>
      <c r="B207" s="566">
        <v>1811123.0</v>
      </c>
      <c r="C207" s="269" t="s">
        <v>275</v>
      </c>
      <c r="D207" s="270" t="s">
        <v>257</v>
      </c>
      <c r="E207" s="937" t="s">
        <v>190</v>
      </c>
      <c r="F207" s="567" t="s">
        <v>99</v>
      </c>
      <c r="G207" s="566" t="s">
        <v>522</v>
      </c>
      <c r="H207" s="568" t="s">
        <v>544</v>
      </c>
      <c r="I207" s="568" t="s">
        <v>105</v>
      </c>
      <c r="J207" s="957" t="s">
        <v>549</v>
      </c>
      <c r="K207" s="568"/>
      <c r="L207" s="257"/>
      <c r="M207" s="271">
        <v>71.43279388818206</v>
      </c>
      <c r="N207" s="930">
        <f t="shared" si="3"/>
        <v>3.397941239</v>
      </c>
      <c r="O207" s="930">
        <f t="shared" si="4"/>
        <v>28.43036538</v>
      </c>
      <c r="P207" s="930">
        <f t="shared" si="5"/>
        <v>17.61312393</v>
      </c>
      <c r="Q207" s="931">
        <v>0.255</v>
      </c>
      <c r="R207" s="932">
        <f t="shared" si="17"/>
        <v>905.81393</v>
      </c>
      <c r="S207" s="932">
        <f t="shared" si="6"/>
        <v>0</v>
      </c>
      <c r="T207" s="932">
        <f t="shared" si="7"/>
        <v>230.9825521</v>
      </c>
      <c r="U207" s="932">
        <f t="shared" si="8"/>
        <v>8.806561966</v>
      </c>
      <c r="V207" s="935">
        <v>293.76000000000005</v>
      </c>
      <c r="W207" s="934">
        <v>1909.4400000000005</v>
      </c>
      <c r="X207" s="271">
        <v>30534.84</v>
      </c>
      <c r="Y207" s="271">
        <v>147.8379</v>
      </c>
      <c r="Z207" s="271">
        <v>103.27135328626828</v>
      </c>
      <c r="AA207" s="260">
        <f t="shared" si="10"/>
        <v>51.42835158</v>
      </c>
      <c r="AB207" s="260">
        <f t="shared" si="11"/>
        <v>0</v>
      </c>
      <c r="AC207" s="271">
        <v>9321.840000000002</v>
      </c>
      <c r="AD207" s="271">
        <v>2354.0000000000005</v>
      </c>
      <c r="AE207" s="271">
        <v>11675.840000000002</v>
      </c>
      <c r="AF207" s="271">
        <v>3530.27899619609</v>
      </c>
      <c r="AG207" s="271">
        <v>15206.118996196092</v>
      </c>
      <c r="AH207" s="271">
        <v>51.42835158033255</v>
      </c>
      <c r="AI207" s="271">
        <v>7347.341676893715</v>
      </c>
      <c r="AJ207" s="271">
        <v>1947.0455443768346</v>
      </c>
      <c r="AK207" s="570">
        <v>43.0</v>
      </c>
      <c r="AL207" s="570">
        <v>65.0</v>
      </c>
      <c r="AM207" s="570">
        <v>60.0</v>
      </c>
      <c r="AN207" s="570">
        <v>92.0</v>
      </c>
    </row>
    <row r="208" ht="14.25" customHeight="1">
      <c r="A208" s="941">
        <v>62.0</v>
      </c>
      <c r="B208" s="942">
        <v>1811124.0</v>
      </c>
      <c r="C208" s="942" t="s">
        <v>275</v>
      </c>
      <c r="D208" s="943" t="s">
        <v>257</v>
      </c>
      <c r="E208" s="944" t="s">
        <v>190</v>
      </c>
      <c r="F208" s="943" t="s">
        <v>99</v>
      </c>
      <c r="G208" s="943" t="s">
        <v>522</v>
      </c>
      <c r="H208" s="943" t="s">
        <v>544</v>
      </c>
      <c r="I208" s="943" t="s">
        <v>105</v>
      </c>
      <c r="J208" s="943" t="s">
        <v>549</v>
      </c>
      <c r="K208" s="943" t="s">
        <v>108</v>
      </c>
      <c r="L208" s="945">
        <v>0.1</v>
      </c>
      <c r="M208" s="946">
        <v>12.995517653631286</v>
      </c>
      <c r="N208" s="947">
        <f t="shared" si="3"/>
        <v>6.532524501</v>
      </c>
      <c r="O208" s="947">
        <f t="shared" si="4"/>
        <v>54.65723077</v>
      </c>
      <c r="P208" s="947">
        <f t="shared" si="5"/>
        <v>33.86113989</v>
      </c>
      <c r="Q208" s="948">
        <v>0.255</v>
      </c>
      <c r="R208" s="949">
        <f t="shared" si="17"/>
        <v>1598.156846</v>
      </c>
      <c r="S208" s="932">
        <f t="shared" si="6"/>
        <v>3277.422439</v>
      </c>
      <c r="T208" s="932">
        <f t="shared" si="7"/>
        <v>1243.272718</v>
      </c>
      <c r="U208" s="949">
        <f t="shared" si="8"/>
        <v>16.93056994</v>
      </c>
      <c r="V208" s="935">
        <v>293.76000000000005</v>
      </c>
      <c r="W208" s="934">
        <v>1909.4400000000005</v>
      </c>
      <c r="X208" s="946">
        <v>59782.263999999996</v>
      </c>
      <c r="Y208" s="946">
        <v>284.21759999999995</v>
      </c>
      <c r="Z208" s="946">
        <v>105.16988391992615</v>
      </c>
      <c r="AA208" s="950">
        <f t="shared" si="10"/>
        <v>47.19737289</v>
      </c>
      <c r="AB208" s="950">
        <f t="shared" si="11"/>
        <v>5.244152543</v>
      </c>
      <c r="AC208" s="946">
        <v>18165.840000000004</v>
      </c>
      <c r="AD208" s="946">
        <v>4723.118400000001</v>
      </c>
      <c r="AE208" s="946">
        <v>22888.958400000003</v>
      </c>
      <c r="AF208" s="946">
        <v>6920.650598528762</v>
      </c>
      <c r="AG208" s="946">
        <v>29809.608998528765</v>
      </c>
      <c r="AH208" s="946">
        <v>52.44152543426018</v>
      </c>
      <c r="AI208" s="946">
        <v>1363.0095391285645</v>
      </c>
      <c r="AJ208" s="946">
        <v>361.19752786906963</v>
      </c>
      <c r="AK208" s="946">
        <v>47.0</v>
      </c>
      <c r="AL208" s="946">
        <v>65.0</v>
      </c>
      <c r="AM208" s="946">
        <v>60.0</v>
      </c>
      <c r="AN208" s="946">
        <v>92.0</v>
      </c>
    </row>
    <row r="209" ht="14.25" customHeight="1">
      <c r="A209" s="798">
        <v>62.0</v>
      </c>
      <c r="B209" s="566">
        <v>1811125.0</v>
      </c>
      <c r="C209" s="269" t="s">
        <v>275</v>
      </c>
      <c r="D209" s="270" t="s">
        <v>257</v>
      </c>
      <c r="E209" s="937" t="s">
        <v>190</v>
      </c>
      <c r="F209" s="567" t="s">
        <v>99</v>
      </c>
      <c r="G209" s="567" t="s">
        <v>522</v>
      </c>
      <c r="H209" s="567" t="s">
        <v>544</v>
      </c>
      <c r="I209" s="567" t="s">
        <v>105</v>
      </c>
      <c r="J209" s="958" t="s">
        <v>549</v>
      </c>
      <c r="K209" s="567" t="s">
        <v>108</v>
      </c>
      <c r="L209" s="257">
        <v>0.1</v>
      </c>
      <c r="M209" s="271">
        <v>24.165937810412228</v>
      </c>
      <c r="N209" s="930">
        <f t="shared" si="3"/>
        <v>0.6482657902</v>
      </c>
      <c r="O209" s="930">
        <f t="shared" si="4"/>
        <v>5.424</v>
      </c>
      <c r="P209" s="930">
        <f t="shared" si="5"/>
        <v>3.36026579</v>
      </c>
      <c r="Q209" s="931">
        <v>0.255</v>
      </c>
      <c r="R209" s="932">
        <f t="shared" si="17"/>
        <v>129.7283014</v>
      </c>
      <c r="S209" s="932">
        <f t="shared" si="6"/>
        <v>2680.869651</v>
      </c>
      <c r="T209" s="932">
        <f t="shared" si="7"/>
        <v>716.7024779</v>
      </c>
      <c r="U209" s="932">
        <f t="shared" si="8"/>
        <v>1.680132895</v>
      </c>
      <c r="V209" s="935">
        <v>293.76000000000005</v>
      </c>
      <c r="W209" s="934">
        <v>1909.4400000000005</v>
      </c>
      <c r="X209" s="271">
        <v>7510.464000000001</v>
      </c>
      <c r="Y209" s="271">
        <v>28.2048</v>
      </c>
      <c r="Z209" s="271">
        <v>133.14159292035401</v>
      </c>
      <c r="AA209" s="260">
        <f t="shared" si="10"/>
        <v>38.60655956</v>
      </c>
      <c r="AB209" s="260">
        <f t="shared" si="11"/>
        <v>4.289617729</v>
      </c>
      <c r="AC209" s="271">
        <v>1507.0704000000003</v>
      </c>
      <c r="AD209" s="271">
        <v>350.91100000000006</v>
      </c>
      <c r="AE209" s="271">
        <v>1857.9814000000003</v>
      </c>
      <c r="AF209" s="271">
        <v>561.7748026474331</v>
      </c>
      <c r="AG209" s="271">
        <v>2419.7562026474334</v>
      </c>
      <c r="AH209" s="271">
        <v>42.89617729335846</v>
      </c>
      <c r="AI209" s="271">
        <v>2073.2527055514356</v>
      </c>
      <c r="AJ209" s="271">
        <v>549.4119669711304</v>
      </c>
      <c r="AK209" s="568">
        <v>49.0</v>
      </c>
      <c r="AL209" s="568">
        <v>65.0</v>
      </c>
      <c r="AM209" s="568">
        <v>60.0</v>
      </c>
      <c r="AN209" s="568">
        <v>92.0</v>
      </c>
    </row>
    <row r="210" ht="14.25" customHeight="1">
      <c r="A210" s="941">
        <v>62.0</v>
      </c>
      <c r="B210" s="942">
        <v>1811126.0</v>
      </c>
      <c r="C210" s="942" t="s">
        <v>275</v>
      </c>
      <c r="D210" s="943" t="s">
        <v>257</v>
      </c>
      <c r="E210" s="944" t="s">
        <v>190</v>
      </c>
      <c r="F210" s="943" t="s">
        <v>99</v>
      </c>
      <c r="G210" s="942" t="s">
        <v>522</v>
      </c>
      <c r="H210" s="946" t="s">
        <v>544</v>
      </c>
      <c r="I210" s="946" t="s">
        <v>105</v>
      </c>
      <c r="J210" s="946" t="s">
        <v>549</v>
      </c>
      <c r="K210" s="946" t="s">
        <v>108</v>
      </c>
      <c r="L210" s="945">
        <v>0.1</v>
      </c>
      <c r="M210" s="946">
        <v>91.51283715103976</v>
      </c>
      <c r="N210" s="947">
        <f t="shared" si="3"/>
        <v>5.847897649</v>
      </c>
      <c r="O210" s="947">
        <f t="shared" si="4"/>
        <v>48.929</v>
      </c>
      <c r="P210" s="947">
        <f t="shared" si="5"/>
        <v>30.31239765</v>
      </c>
      <c r="Q210" s="948">
        <v>0.255</v>
      </c>
      <c r="R210" s="949">
        <f t="shared" si="17"/>
        <v>973.1011995</v>
      </c>
      <c r="S210" s="932">
        <f t="shared" si="6"/>
        <v>2229.216842</v>
      </c>
      <c r="T210" s="932">
        <f t="shared" si="7"/>
        <v>816.5911006</v>
      </c>
      <c r="U210" s="949">
        <f t="shared" si="8"/>
        <v>15.15619882</v>
      </c>
      <c r="V210" s="935">
        <v>293.76000000000005</v>
      </c>
      <c r="W210" s="934">
        <v>1909.4400000000005</v>
      </c>
      <c r="X210" s="946">
        <v>25598.384</v>
      </c>
      <c r="Y210" s="946">
        <v>254.43079999999998</v>
      </c>
      <c r="Z210" s="946">
        <v>50.30519889887545</v>
      </c>
      <c r="AA210" s="950">
        <f t="shared" si="10"/>
        <v>32.10241601</v>
      </c>
      <c r="AB210" s="950">
        <f t="shared" si="11"/>
        <v>3.566935112</v>
      </c>
      <c r="AC210" s="946">
        <v>11343.948000000002</v>
      </c>
      <c r="AD210" s="946">
        <v>2592.9024000000004</v>
      </c>
      <c r="AE210" s="946">
        <v>13936.850400000003</v>
      </c>
      <c r="AF210" s="946">
        <v>4213.912681250092</v>
      </c>
      <c r="AG210" s="946">
        <v>18150.763081250094</v>
      </c>
      <c r="AH210" s="946">
        <v>35.66935111875232</v>
      </c>
      <c r="AI210" s="946">
        <v>6528.407040427277</v>
      </c>
      <c r="AJ210" s="946">
        <v>1730.0278657132285</v>
      </c>
      <c r="AK210" s="951">
        <v>47.0</v>
      </c>
      <c r="AL210" s="951">
        <v>65.0</v>
      </c>
      <c r="AM210" s="951">
        <v>60.0</v>
      </c>
      <c r="AN210" s="951">
        <v>92.0</v>
      </c>
    </row>
    <row r="211" ht="14.25" customHeight="1">
      <c r="A211" s="798">
        <v>62.0</v>
      </c>
      <c r="B211" s="566">
        <v>1811127.0</v>
      </c>
      <c r="C211" s="269" t="s">
        <v>275</v>
      </c>
      <c r="D211" s="270" t="s">
        <v>257</v>
      </c>
      <c r="E211" s="937" t="s">
        <v>190</v>
      </c>
      <c r="F211" s="567" t="s">
        <v>99</v>
      </c>
      <c r="G211" s="566" t="s">
        <v>522</v>
      </c>
      <c r="H211" s="568" t="s">
        <v>544</v>
      </c>
      <c r="I211" s="568" t="s">
        <v>105</v>
      </c>
      <c r="J211" s="957" t="s">
        <v>549</v>
      </c>
      <c r="K211" s="568" t="s">
        <v>106</v>
      </c>
      <c r="L211" s="257">
        <v>0.15</v>
      </c>
      <c r="M211" s="271">
        <v>40.57224853105495</v>
      </c>
      <c r="N211" s="930">
        <f t="shared" si="3"/>
        <v>22.69891236</v>
      </c>
      <c r="O211" s="930">
        <f t="shared" si="4"/>
        <v>189.9204038</v>
      </c>
      <c r="P211" s="930">
        <f t="shared" si="5"/>
        <v>117.6591143</v>
      </c>
      <c r="Q211" s="931">
        <v>0.255</v>
      </c>
      <c r="R211" s="932">
        <f t="shared" si="17"/>
        <v>4246.717282</v>
      </c>
      <c r="S211" s="932">
        <f t="shared" si="6"/>
        <v>3980.679523</v>
      </c>
      <c r="T211" s="932">
        <f t="shared" si="7"/>
        <v>2097.986185</v>
      </c>
      <c r="U211" s="932">
        <f t="shared" si="8"/>
        <v>58.82955714</v>
      </c>
      <c r="V211" s="935">
        <v>293.76000000000005</v>
      </c>
      <c r="W211" s="934">
        <v>1909.4400000000005</v>
      </c>
      <c r="X211" s="271">
        <v>114658.95</v>
      </c>
      <c r="Y211" s="271">
        <v>987.5860999999999</v>
      </c>
      <c r="Z211" s="271">
        <v>58.05010317581424</v>
      </c>
      <c r="AA211" s="260">
        <f t="shared" si="10"/>
        <v>36.09339836</v>
      </c>
      <c r="AB211" s="260">
        <f t="shared" si="11"/>
        <v>6.36942324</v>
      </c>
      <c r="AC211" s="271">
        <v>51621.9484</v>
      </c>
      <c r="AD211" s="271">
        <v>12777.710000000001</v>
      </c>
      <c r="AE211" s="271">
        <v>64399.6584</v>
      </c>
      <c r="AF211" s="271">
        <v>19471.72635217021</v>
      </c>
      <c r="AG211" s="271">
        <v>83871.38475217021</v>
      </c>
      <c r="AH211" s="271">
        <v>42.46282159710947</v>
      </c>
      <c r="AI211" s="271">
        <v>3445.6243023355464</v>
      </c>
      <c r="AJ211" s="271">
        <v>913.0904401189198</v>
      </c>
      <c r="AK211" s="570">
        <v>58.0</v>
      </c>
      <c r="AL211" s="570">
        <v>65.0</v>
      </c>
      <c r="AM211" s="570">
        <v>60.0</v>
      </c>
      <c r="AN211" s="570">
        <v>92.0</v>
      </c>
    </row>
    <row r="212" ht="14.25" customHeight="1">
      <c r="A212" s="798">
        <v>62.0</v>
      </c>
      <c r="B212" s="566">
        <v>1811133.0</v>
      </c>
      <c r="C212" s="269" t="s">
        <v>275</v>
      </c>
      <c r="D212" s="270" t="s">
        <v>257</v>
      </c>
      <c r="E212" s="937" t="s">
        <v>190</v>
      </c>
      <c r="F212" s="567" t="s">
        <v>99</v>
      </c>
      <c r="G212" s="567" t="s">
        <v>522</v>
      </c>
      <c r="H212" s="567" t="s">
        <v>544</v>
      </c>
      <c r="I212" s="567" t="s">
        <v>105</v>
      </c>
      <c r="J212" s="958" t="s">
        <v>549</v>
      </c>
      <c r="K212" s="567" t="s">
        <v>106</v>
      </c>
      <c r="L212" s="257">
        <v>0.15</v>
      </c>
      <c r="M212" s="271">
        <v>0.0</v>
      </c>
      <c r="N212" s="930">
        <f t="shared" si="3"/>
        <v>21.84234963</v>
      </c>
      <c r="O212" s="930">
        <f t="shared" si="4"/>
        <v>182.7535962</v>
      </c>
      <c r="P212" s="930">
        <f t="shared" si="5"/>
        <v>113.2191477</v>
      </c>
      <c r="Q212" s="931">
        <v>0.255</v>
      </c>
      <c r="R212" s="932">
        <f t="shared" si="17"/>
        <v>2497.256247</v>
      </c>
      <c r="S212" s="932">
        <f t="shared" si="6"/>
        <v>2432.611004</v>
      </c>
      <c r="T212" s="932">
        <f t="shared" si="7"/>
        <v>1257.116149</v>
      </c>
      <c r="U212" s="932">
        <f t="shared" si="8"/>
        <v>56.60957386</v>
      </c>
      <c r="V212" s="935">
        <v>293.76000000000005</v>
      </c>
      <c r="W212" s="934">
        <v>1909.4400000000005</v>
      </c>
      <c r="X212" s="271">
        <v>113555.55833333333</v>
      </c>
      <c r="Y212" s="271">
        <v>950.3186999999998</v>
      </c>
      <c r="Z212" s="271">
        <v>39.830693406093964</v>
      </c>
      <c r="AA212" s="260">
        <f t="shared" si="10"/>
        <v>22.05683666</v>
      </c>
      <c r="AB212" s="260">
        <f t="shared" si="11"/>
        <v>3.892382939</v>
      </c>
      <c r="AC212" s="271">
        <v>45803.03200000001</v>
      </c>
      <c r="AD212" s="271">
        <v>11001.708666666667</v>
      </c>
      <c r="AE212" s="271">
        <v>56804.74066666667</v>
      </c>
      <c r="AF212" s="271">
        <v>17175.345230827006</v>
      </c>
      <c r="AG212" s="271">
        <v>73980.08589749369</v>
      </c>
      <c r="AH212" s="271">
        <v>25.949219596013318</v>
      </c>
      <c r="AI212" s="271">
        <v>0.0</v>
      </c>
      <c r="AJ212" s="271">
        <v>0.0</v>
      </c>
      <c r="AK212" s="568">
        <v>50.0</v>
      </c>
      <c r="AL212" s="568">
        <v>65.0</v>
      </c>
      <c r="AM212" s="568">
        <v>60.0</v>
      </c>
      <c r="AN212" s="568">
        <v>92.0</v>
      </c>
    </row>
    <row r="213" ht="14.25" customHeight="1">
      <c r="A213" s="798">
        <v>63.0</v>
      </c>
      <c r="B213" s="269">
        <v>1811116.0</v>
      </c>
      <c r="C213" s="269" t="s">
        <v>275</v>
      </c>
      <c r="D213" s="270" t="s">
        <v>257</v>
      </c>
      <c r="E213" s="270" t="s">
        <v>110</v>
      </c>
      <c r="F213" s="567" t="s">
        <v>117</v>
      </c>
      <c r="G213" s="270" t="s">
        <v>127</v>
      </c>
      <c r="H213" s="270" t="s">
        <v>546</v>
      </c>
      <c r="I213" s="270" t="s">
        <v>105</v>
      </c>
      <c r="J213" s="937" t="s">
        <v>549</v>
      </c>
      <c r="K213" s="270" t="s">
        <v>106</v>
      </c>
      <c r="L213" s="257">
        <v>0.15</v>
      </c>
      <c r="M213" s="271">
        <v>278.0639697231093</v>
      </c>
      <c r="N213" s="930">
        <f t="shared" si="3"/>
        <v>108.3242785</v>
      </c>
      <c r="O213" s="930">
        <f t="shared" si="4"/>
        <v>906.3425769</v>
      </c>
      <c r="P213" s="930">
        <f t="shared" si="5"/>
        <v>561.495567</v>
      </c>
      <c r="Q213" s="931">
        <v>0.245</v>
      </c>
      <c r="R213" s="932">
        <f t="shared" si="17"/>
        <v>42934.8179</v>
      </c>
      <c r="S213" s="932">
        <f t="shared" si="6"/>
        <v>8366.009609</v>
      </c>
      <c r="T213" s="932">
        <f t="shared" si="7"/>
        <v>12568.70274</v>
      </c>
      <c r="U213" s="932">
        <f t="shared" si="8"/>
        <v>224.5982268</v>
      </c>
      <c r="V213" s="935">
        <v>916.5312000000001</v>
      </c>
      <c r="W213" s="934">
        <v>7684.761600000001</v>
      </c>
      <c r="X213" s="264">
        <v>506261.62400000007</v>
      </c>
      <c r="Y213" s="133">
        <v>4712.9814</v>
      </c>
      <c r="Z213" s="264">
        <v>107.41854911627703</v>
      </c>
      <c r="AA213" s="260">
        <f t="shared" si="10"/>
        <v>76.46510574</v>
      </c>
      <c r="AB213" s="260">
        <f t="shared" si="11"/>
        <v>13.49384219</v>
      </c>
      <c r="AC213" s="938">
        <v>258260.46400000004</v>
      </c>
      <c r="AD213" s="938">
        <v>67283.6472</v>
      </c>
      <c r="AE213" s="938">
        <v>325544.11120000004</v>
      </c>
      <c r="AF213" s="264">
        <v>98430.73715507271</v>
      </c>
      <c r="AG213" s="938">
        <v>423974.8483550728</v>
      </c>
      <c r="AH213" s="264">
        <v>89.95894792945137</v>
      </c>
      <c r="AI213" s="939">
        <v>25014.342173377732</v>
      </c>
      <c r="AJ213" s="940">
        <v>6128.513832477544</v>
      </c>
      <c r="AK213" s="271">
        <v>42.0</v>
      </c>
      <c r="AL213" s="271">
        <v>62.0</v>
      </c>
      <c r="AM213" s="271">
        <v>58.0</v>
      </c>
      <c r="AN213" s="271">
        <v>91.0</v>
      </c>
    </row>
    <row r="214" ht="14.25" customHeight="1">
      <c r="A214" s="798">
        <v>63.0</v>
      </c>
      <c r="B214" s="269">
        <v>1811117.0</v>
      </c>
      <c r="C214" s="269" t="s">
        <v>275</v>
      </c>
      <c r="D214" s="270" t="s">
        <v>257</v>
      </c>
      <c r="E214" s="270" t="s">
        <v>110</v>
      </c>
      <c r="F214" s="270" t="s">
        <v>117</v>
      </c>
      <c r="G214" s="269" t="s">
        <v>127</v>
      </c>
      <c r="H214" s="271" t="s">
        <v>546</v>
      </c>
      <c r="I214" s="271" t="s">
        <v>105</v>
      </c>
      <c r="J214" s="272" t="s">
        <v>549</v>
      </c>
      <c r="K214" s="271" t="s">
        <v>106</v>
      </c>
      <c r="L214" s="257">
        <v>0.15</v>
      </c>
      <c r="M214" s="271">
        <v>113.25420442469822</v>
      </c>
      <c r="N214" s="930">
        <f t="shared" si="3"/>
        <v>44.94227257</v>
      </c>
      <c r="O214" s="930">
        <f t="shared" si="4"/>
        <v>376.0292308</v>
      </c>
      <c r="P214" s="930">
        <f t="shared" si="5"/>
        <v>232.956888</v>
      </c>
      <c r="Q214" s="931">
        <v>0.245</v>
      </c>
      <c r="R214" s="932">
        <f t="shared" si="17"/>
        <v>15934.74372</v>
      </c>
      <c r="S214" s="932">
        <f t="shared" si="6"/>
        <v>7483.841702</v>
      </c>
      <c r="T214" s="932">
        <f t="shared" si="7"/>
        <v>5737.553429</v>
      </c>
      <c r="U214" s="932">
        <f t="shared" si="8"/>
        <v>93.18275518</v>
      </c>
      <c r="V214" s="935">
        <v>916.5312000000001</v>
      </c>
      <c r="W214" s="934">
        <v>7684.761600000001</v>
      </c>
      <c r="X214" s="264">
        <v>191782.272</v>
      </c>
      <c r="Y214" s="133">
        <v>1955.3519999999999</v>
      </c>
      <c r="Z214" s="264">
        <v>98.08068930811434</v>
      </c>
      <c r="AA214" s="260">
        <f t="shared" si="10"/>
        <v>68.40211449</v>
      </c>
      <c r="AB214" s="260">
        <f t="shared" si="11"/>
        <v>12.07096138</v>
      </c>
      <c r="AC214" s="938">
        <v>95690.8656</v>
      </c>
      <c r="AD214" s="938">
        <v>25130.934400000002</v>
      </c>
      <c r="AE214" s="938">
        <v>120821.8</v>
      </c>
      <c r="AF214" s="264">
        <v>36531.38984626414</v>
      </c>
      <c r="AG214" s="938">
        <v>157353.18984626414</v>
      </c>
      <c r="AH214" s="264">
        <v>80.47307586882779</v>
      </c>
      <c r="AI214" s="939">
        <v>9113.914185132471</v>
      </c>
      <c r="AJ214" s="940">
        <v>2232.9089753574553</v>
      </c>
      <c r="AK214" s="274">
        <v>46.0</v>
      </c>
      <c r="AL214" s="274">
        <v>62.0</v>
      </c>
      <c r="AM214" s="274">
        <v>58.0</v>
      </c>
      <c r="AN214" s="274">
        <v>91.0</v>
      </c>
    </row>
    <row r="215" ht="14.25" customHeight="1">
      <c r="A215" s="798">
        <v>63.0</v>
      </c>
      <c r="B215" s="269">
        <v>1811118.0</v>
      </c>
      <c r="C215" s="269" t="s">
        <v>275</v>
      </c>
      <c r="D215" s="270" t="s">
        <v>257</v>
      </c>
      <c r="E215" s="270" t="s">
        <v>110</v>
      </c>
      <c r="F215" s="270" t="s">
        <v>117</v>
      </c>
      <c r="G215" s="269" t="s">
        <v>127</v>
      </c>
      <c r="H215" s="271" t="s">
        <v>546</v>
      </c>
      <c r="I215" s="271" t="s">
        <v>105</v>
      </c>
      <c r="J215" s="272" t="s">
        <v>549</v>
      </c>
      <c r="K215" s="271" t="s">
        <v>106</v>
      </c>
      <c r="L215" s="257">
        <v>0.15</v>
      </c>
      <c r="M215" s="271">
        <v>404.8427145681537</v>
      </c>
      <c r="N215" s="930">
        <f t="shared" si="3"/>
        <v>40.90307803</v>
      </c>
      <c r="O215" s="930">
        <f t="shared" si="4"/>
        <v>342.2335385</v>
      </c>
      <c r="P215" s="930">
        <f t="shared" si="5"/>
        <v>212.0198473</v>
      </c>
      <c r="Q215" s="931">
        <v>0.245</v>
      </c>
      <c r="R215" s="932">
        <f t="shared" si="17"/>
        <v>12816.31098</v>
      </c>
      <c r="S215" s="932">
        <f t="shared" si="6"/>
        <v>6613.655743</v>
      </c>
      <c r="T215" s="932">
        <f t="shared" si="7"/>
        <v>4760.341847</v>
      </c>
      <c r="U215" s="932">
        <f t="shared" si="8"/>
        <v>84.8079389</v>
      </c>
      <c r="V215" s="935">
        <v>916.5312000000001</v>
      </c>
      <c r="W215" s="934">
        <v>7684.761600000001</v>
      </c>
      <c r="X215" s="264">
        <v>217977.1</v>
      </c>
      <c r="Y215" s="133">
        <v>1779.6144</v>
      </c>
      <c r="Z215" s="264">
        <v>122.48557889844002</v>
      </c>
      <c r="AA215" s="260">
        <f t="shared" si="10"/>
        <v>60.44863792</v>
      </c>
      <c r="AB215" s="260">
        <f t="shared" si="11"/>
        <v>10.66740669</v>
      </c>
      <c r="AC215" s="938">
        <v>78511.2768</v>
      </c>
      <c r="AD215" s="938">
        <v>18665.6712</v>
      </c>
      <c r="AE215" s="938">
        <v>97176.948</v>
      </c>
      <c r="AF215" s="264">
        <v>29382.18907066554</v>
      </c>
      <c r="AG215" s="938">
        <v>126559.13707066554</v>
      </c>
      <c r="AH215" s="264">
        <v>71.11604461655601</v>
      </c>
      <c r="AI215" s="939">
        <v>28790.81255191647</v>
      </c>
      <c r="AJ215" s="940">
        <v>7053.749075219535</v>
      </c>
      <c r="AK215" s="274">
        <v>48.0</v>
      </c>
      <c r="AL215" s="274">
        <v>62.0</v>
      </c>
      <c r="AM215" s="274">
        <v>58.0</v>
      </c>
      <c r="AN215" s="274">
        <v>91.0</v>
      </c>
    </row>
    <row r="216" ht="14.25" customHeight="1">
      <c r="A216" s="798">
        <v>63.0</v>
      </c>
      <c r="B216" s="269">
        <v>1811119.0</v>
      </c>
      <c r="C216" s="269" t="s">
        <v>275</v>
      </c>
      <c r="D216" s="270" t="s">
        <v>257</v>
      </c>
      <c r="E216" s="270" t="s">
        <v>110</v>
      </c>
      <c r="F216" s="270" t="s">
        <v>117</v>
      </c>
      <c r="G216" s="269" t="s">
        <v>127</v>
      </c>
      <c r="H216" s="271" t="s">
        <v>546</v>
      </c>
      <c r="I216" s="271" t="s">
        <v>105</v>
      </c>
      <c r="J216" s="272" t="s">
        <v>549</v>
      </c>
      <c r="K216" s="271" t="s">
        <v>106</v>
      </c>
      <c r="L216" s="257">
        <v>0.15</v>
      </c>
      <c r="M216" s="271">
        <v>1108.4173509882862</v>
      </c>
      <c r="N216" s="930">
        <f t="shared" si="3"/>
        <v>1.97388622</v>
      </c>
      <c r="O216" s="930">
        <f t="shared" si="4"/>
        <v>16.51538462</v>
      </c>
      <c r="P216" s="930">
        <f t="shared" si="5"/>
        <v>10.23157853</v>
      </c>
      <c r="Q216" s="931">
        <v>0.245</v>
      </c>
      <c r="R216" s="932">
        <f t="shared" si="17"/>
        <v>839.2302228</v>
      </c>
      <c r="S216" s="932">
        <f t="shared" si="6"/>
        <v>8974.154442</v>
      </c>
      <c r="T216" s="932">
        <f t="shared" si="7"/>
        <v>2404.279243</v>
      </c>
      <c r="U216" s="932">
        <f t="shared" si="8"/>
        <v>4.092631411</v>
      </c>
      <c r="V216" s="935">
        <v>916.5312000000001</v>
      </c>
      <c r="W216" s="934">
        <v>7684.761600000001</v>
      </c>
      <c r="X216" s="259">
        <v>13992.447</v>
      </c>
      <c r="Y216" s="133">
        <v>85.87999999999998</v>
      </c>
      <c r="Z216" s="260">
        <v>162.93021658127623</v>
      </c>
      <c r="AA216" s="260">
        <f t="shared" si="10"/>
        <v>82.02353337</v>
      </c>
      <c r="AB216" s="260">
        <f t="shared" si="11"/>
        <v>14.47474118</v>
      </c>
      <c r="AC216" s="263">
        <v>5119.884000000001</v>
      </c>
      <c r="AD216" s="273">
        <v>1243.4004000000002</v>
      </c>
      <c r="AE216" s="263">
        <v>6363.284400000001</v>
      </c>
      <c r="AF216" s="264">
        <v>1923.9874188188808</v>
      </c>
      <c r="AG216" s="265">
        <v>8287.271818818883</v>
      </c>
      <c r="AH216" s="260">
        <v>96.49827455541319</v>
      </c>
      <c r="AI216" s="266">
        <v>106960.36185765143</v>
      </c>
      <c r="AJ216" s="267">
        <v>26205.288655124597</v>
      </c>
      <c r="AK216" s="274">
        <v>50.0</v>
      </c>
      <c r="AL216" s="274">
        <v>62.0</v>
      </c>
      <c r="AM216" s="274">
        <v>58.0</v>
      </c>
      <c r="AN216" s="274">
        <v>91.0</v>
      </c>
    </row>
    <row r="217" ht="14.25" customHeight="1">
      <c r="A217" s="798">
        <v>63.0</v>
      </c>
      <c r="B217" s="269">
        <v>1811120.0</v>
      </c>
      <c r="C217" s="269" t="s">
        <v>275</v>
      </c>
      <c r="D217" s="270" t="s">
        <v>257</v>
      </c>
      <c r="E217" s="270" t="s">
        <v>110</v>
      </c>
      <c r="F217" s="270" t="s">
        <v>117</v>
      </c>
      <c r="G217" s="269" t="s">
        <v>127</v>
      </c>
      <c r="H217" s="271" t="s">
        <v>546</v>
      </c>
      <c r="I217" s="271" t="s">
        <v>105</v>
      </c>
      <c r="J217" s="272" t="s">
        <v>549</v>
      </c>
      <c r="K217" s="271"/>
      <c r="L217" s="257"/>
      <c r="M217" s="271">
        <v>109.36014737086526</v>
      </c>
      <c r="N217" s="930">
        <f t="shared" si="3"/>
        <v>62.4228531</v>
      </c>
      <c r="O217" s="930">
        <f t="shared" si="4"/>
        <v>522.2881731</v>
      </c>
      <c r="P217" s="930">
        <f t="shared" si="5"/>
        <v>323.5669396</v>
      </c>
      <c r="Q217" s="931">
        <v>0.245</v>
      </c>
      <c r="R217" s="932">
        <f t="shared" si="17"/>
        <v>23636.07848</v>
      </c>
      <c r="S217" s="932">
        <f t="shared" si="6"/>
        <v>0</v>
      </c>
      <c r="T217" s="932">
        <f t="shared" si="7"/>
        <v>5790.839228</v>
      </c>
      <c r="U217" s="932">
        <f t="shared" si="8"/>
        <v>129.4267759</v>
      </c>
      <c r="V217" s="935">
        <v>916.5312000000001</v>
      </c>
      <c r="W217" s="934">
        <v>7684.761600000001</v>
      </c>
      <c r="X217" s="259">
        <v>268203.642</v>
      </c>
      <c r="Y217" s="133">
        <v>2715.8985</v>
      </c>
      <c r="Z217" s="260">
        <v>98.75319051871784</v>
      </c>
      <c r="AA217" s="260">
        <f t="shared" si="10"/>
        <v>73.04849657</v>
      </c>
      <c r="AB217" s="260">
        <f t="shared" si="11"/>
        <v>0</v>
      </c>
      <c r="AC217" s="263">
        <v>120362.03520000001</v>
      </c>
      <c r="AD217" s="273">
        <v>31971.165600000008</v>
      </c>
      <c r="AE217" s="263">
        <v>152333.20080000002</v>
      </c>
      <c r="AF217" s="264">
        <v>46059.10146144187</v>
      </c>
      <c r="AG217" s="265">
        <v>198392.3022614419</v>
      </c>
      <c r="AH217" s="260">
        <v>73.04849656989829</v>
      </c>
      <c r="AI217" s="266">
        <v>7988.594350104223</v>
      </c>
      <c r="AJ217" s="267">
        <v>1957.2056157755346</v>
      </c>
      <c r="AK217" s="274">
        <v>54.0</v>
      </c>
      <c r="AL217" s="274">
        <v>62.0</v>
      </c>
      <c r="AM217" s="274">
        <v>58.0</v>
      </c>
      <c r="AN217" s="274">
        <v>91.0</v>
      </c>
    </row>
    <row r="218" ht="14.25" customHeight="1">
      <c r="A218" s="798">
        <v>64.0</v>
      </c>
      <c r="B218" s="269">
        <v>1811128.0</v>
      </c>
      <c r="C218" s="269" t="s">
        <v>275</v>
      </c>
      <c r="D218" s="270" t="s">
        <v>257</v>
      </c>
      <c r="E218" s="270" t="s">
        <v>110</v>
      </c>
      <c r="F218" s="270" t="s">
        <v>99</v>
      </c>
      <c r="G218" s="269" t="s">
        <v>522</v>
      </c>
      <c r="H218" s="271" t="s">
        <v>544</v>
      </c>
      <c r="I218" s="271" t="s">
        <v>105</v>
      </c>
      <c r="J218" s="272" t="s">
        <v>549</v>
      </c>
      <c r="K218" s="271" t="s">
        <v>106</v>
      </c>
      <c r="L218" s="257">
        <v>0.15</v>
      </c>
      <c r="M218" s="271">
        <v>66.52754709677419</v>
      </c>
      <c r="N218" s="930">
        <f t="shared" si="3"/>
        <v>11.54723439</v>
      </c>
      <c r="O218" s="930">
        <f t="shared" si="4"/>
        <v>96.615</v>
      </c>
      <c r="P218" s="930">
        <f t="shared" si="5"/>
        <v>59.85473439</v>
      </c>
      <c r="Q218" s="931">
        <v>0.245</v>
      </c>
      <c r="R218" s="932">
        <f t="shared" si="17"/>
        <v>4130.340759</v>
      </c>
      <c r="S218" s="932">
        <f t="shared" si="6"/>
        <v>7549.921581</v>
      </c>
      <c r="T218" s="932">
        <f t="shared" si="7"/>
        <v>2861.664273</v>
      </c>
      <c r="U218" s="932">
        <f t="shared" si="8"/>
        <v>23.94189375</v>
      </c>
      <c r="V218" s="935">
        <v>1351.2960000000003</v>
      </c>
      <c r="W218" s="934">
        <v>10927.872000000001</v>
      </c>
      <c r="X218" s="259">
        <v>82791.91500000001</v>
      </c>
      <c r="Y218" s="133">
        <v>502.3979999999999</v>
      </c>
      <c r="Z218" s="260">
        <v>164.79348046767706</v>
      </c>
      <c r="AA218" s="260">
        <f t="shared" si="10"/>
        <v>69.00608283</v>
      </c>
      <c r="AB218" s="260">
        <f t="shared" si="11"/>
        <v>12.17754403</v>
      </c>
      <c r="AC218" s="263">
        <v>25001.856000000003</v>
      </c>
      <c r="AD218" s="273">
        <v>6315.573000000001</v>
      </c>
      <c r="AE218" s="263">
        <v>31317.429000000004</v>
      </c>
      <c r="AF218" s="264">
        <v>9469.062766667092</v>
      </c>
      <c r="AG218" s="265">
        <v>40786.491766667095</v>
      </c>
      <c r="AH218" s="260">
        <v>81.18362685891883</v>
      </c>
      <c r="AI218" s="266">
        <v>5400.947559343664</v>
      </c>
      <c r="AJ218" s="267">
        <v>1323.2321520391977</v>
      </c>
      <c r="AK218" s="274">
        <v>43.0</v>
      </c>
      <c r="AL218" s="274">
        <v>65.0</v>
      </c>
      <c r="AM218" s="274">
        <v>60.0</v>
      </c>
      <c r="AN218" s="274">
        <v>92.0</v>
      </c>
    </row>
    <row r="219" ht="14.25" customHeight="1">
      <c r="A219" s="798">
        <v>64.0</v>
      </c>
      <c r="B219" s="269">
        <v>1811129.0</v>
      </c>
      <c r="C219" s="269" t="s">
        <v>275</v>
      </c>
      <c r="D219" s="270" t="s">
        <v>257</v>
      </c>
      <c r="E219" s="270" t="s">
        <v>110</v>
      </c>
      <c r="F219" s="270" t="s">
        <v>99</v>
      </c>
      <c r="G219" s="269" t="s">
        <v>522</v>
      </c>
      <c r="H219" s="271" t="s">
        <v>544</v>
      </c>
      <c r="I219" s="271" t="s">
        <v>105</v>
      </c>
      <c r="J219" s="272" t="s">
        <v>549</v>
      </c>
      <c r="K219" s="271" t="s">
        <v>106</v>
      </c>
      <c r="L219" s="257">
        <v>0.15</v>
      </c>
      <c r="M219" s="271">
        <v>204.53748356332753</v>
      </c>
      <c r="N219" s="930">
        <f t="shared" si="3"/>
        <v>130.7517815</v>
      </c>
      <c r="O219" s="930">
        <f t="shared" si="4"/>
        <v>1093.992115</v>
      </c>
      <c r="P219" s="930">
        <f t="shared" si="5"/>
        <v>677.7478392</v>
      </c>
      <c r="Q219" s="931">
        <v>0.245</v>
      </c>
      <c r="R219" s="932">
        <f t="shared" si="17"/>
        <v>29776.15003</v>
      </c>
      <c r="S219" s="932">
        <f t="shared" si="6"/>
        <v>4806.793531</v>
      </c>
      <c r="T219" s="932">
        <f t="shared" si="7"/>
        <v>8472.821173</v>
      </c>
      <c r="U219" s="932">
        <f t="shared" si="8"/>
        <v>271.0991357</v>
      </c>
      <c r="V219" s="935">
        <v>1351.2960000000003</v>
      </c>
      <c r="W219" s="934">
        <v>10927.872000000001</v>
      </c>
      <c r="X219" s="259">
        <v>750754.323</v>
      </c>
      <c r="Y219" s="133">
        <v>5688.759</v>
      </c>
      <c r="Z219" s="260">
        <v>131.97154651831795</v>
      </c>
      <c r="AA219" s="260">
        <f t="shared" si="10"/>
        <v>43.93396527</v>
      </c>
      <c r="AB219" s="260">
        <f t="shared" si="11"/>
        <v>7.753052695</v>
      </c>
      <c r="AC219" s="263">
        <v>180617.05200000003</v>
      </c>
      <c r="AD219" s="273">
        <v>45154.263000000006</v>
      </c>
      <c r="AE219" s="263">
        <v>225771.31500000003</v>
      </c>
      <c r="AF219" s="264">
        <v>68263.67364472887</v>
      </c>
      <c r="AG219" s="265">
        <v>294034.9886447289</v>
      </c>
      <c r="AH219" s="260">
        <v>51.687017967315704</v>
      </c>
      <c r="AI219" s="266">
        <v>10571.932587927251</v>
      </c>
      <c r="AJ219" s="267">
        <v>2590.1234840421766</v>
      </c>
      <c r="AK219" s="274">
        <v>47.0</v>
      </c>
      <c r="AL219" s="274">
        <v>65.0</v>
      </c>
      <c r="AM219" s="274">
        <v>60.0</v>
      </c>
      <c r="AN219" s="274">
        <v>92.0</v>
      </c>
    </row>
    <row r="220" ht="14.25" customHeight="1">
      <c r="A220" s="798">
        <v>64.0</v>
      </c>
      <c r="B220" s="269">
        <v>1811130.0</v>
      </c>
      <c r="C220" s="269" t="s">
        <v>275</v>
      </c>
      <c r="D220" s="270" t="s">
        <v>257</v>
      </c>
      <c r="E220" s="270" t="s">
        <v>110</v>
      </c>
      <c r="F220" s="270" t="s">
        <v>99</v>
      </c>
      <c r="G220" s="269" t="s">
        <v>522</v>
      </c>
      <c r="H220" s="271" t="s">
        <v>544</v>
      </c>
      <c r="I220" s="271" t="s">
        <v>105</v>
      </c>
      <c r="J220" s="272" t="s">
        <v>549</v>
      </c>
      <c r="K220" s="271" t="s">
        <v>106</v>
      </c>
      <c r="L220" s="257">
        <v>0.15</v>
      </c>
      <c r="M220" s="271">
        <v>20.276164761592895</v>
      </c>
      <c r="N220" s="930">
        <f t="shared" si="3"/>
        <v>86.97436157</v>
      </c>
      <c r="O220" s="930">
        <f t="shared" si="4"/>
        <v>727.7091346</v>
      </c>
      <c r="P220" s="930">
        <f t="shared" si="5"/>
        <v>450.8289289</v>
      </c>
      <c r="Q220" s="931">
        <v>0.245</v>
      </c>
      <c r="R220" s="932">
        <f t="shared" si="17"/>
        <v>19491.8611</v>
      </c>
      <c r="S220" s="932">
        <f t="shared" si="6"/>
        <v>4730.386181</v>
      </c>
      <c r="T220" s="932">
        <f t="shared" si="7"/>
        <v>5934.450583</v>
      </c>
      <c r="U220" s="932">
        <f t="shared" si="8"/>
        <v>180.3315716</v>
      </c>
      <c r="V220" s="935">
        <v>1351.2960000000003</v>
      </c>
      <c r="W220" s="934">
        <v>10927.872000000001</v>
      </c>
      <c r="X220" s="259">
        <v>498317.532</v>
      </c>
      <c r="Y220" s="133">
        <v>3784.087499999999</v>
      </c>
      <c r="Z220" s="260">
        <v>131.68763460147264</v>
      </c>
      <c r="AA220" s="260">
        <f t="shared" si="10"/>
        <v>43.23560412</v>
      </c>
      <c r="AB220" s="260">
        <f t="shared" si="11"/>
        <v>7.629812492</v>
      </c>
      <c r="AC220" s="263">
        <v>118000.64320000002</v>
      </c>
      <c r="AD220" s="273">
        <v>29792.241600000005</v>
      </c>
      <c r="AE220" s="263">
        <v>147792.88480000003</v>
      </c>
      <c r="AF220" s="264">
        <v>44686.30239851423</v>
      </c>
      <c r="AG220" s="265">
        <v>192479.18719851426</v>
      </c>
      <c r="AH220" s="260">
        <v>50.86541661589863</v>
      </c>
      <c r="AI220" s="266">
        <v>1031.3555679710255</v>
      </c>
      <c r="AJ220" s="267">
        <v>252.68211415290125</v>
      </c>
      <c r="AK220" s="274">
        <v>49.0</v>
      </c>
      <c r="AL220" s="274">
        <v>65.0</v>
      </c>
      <c r="AM220" s="274">
        <v>60.0</v>
      </c>
      <c r="AN220" s="274">
        <v>92.0</v>
      </c>
    </row>
    <row r="221" ht="14.25" customHeight="1">
      <c r="A221" s="798">
        <v>64.0</v>
      </c>
      <c r="B221" s="269">
        <v>1811131.0</v>
      </c>
      <c r="C221" s="269" t="s">
        <v>275</v>
      </c>
      <c r="D221" s="270" t="s">
        <v>257</v>
      </c>
      <c r="E221" s="270" t="s">
        <v>110</v>
      </c>
      <c r="F221" s="270" t="s">
        <v>99</v>
      </c>
      <c r="G221" s="269" t="s">
        <v>522</v>
      </c>
      <c r="H221" s="271" t="s">
        <v>544</v>
      </c>
      <c r="I221" s="271" t="s">
        <v>105</v>
      </c>
      <c r="J221" s="272" t="s">
        <v>549</v>
      </c>
      <c r="K221" s="271" t="s">
        <v>106</v>
      </c>
      <c r="L221" s="257">
        <v>0.15</v>
      </c>
      <c r="M221" s="271">
        <v>43.98046524125125</v>
      </c>
      <c r="N221" s="930">
        <f t="shared" si="3"/>
        <v>146.3350938</v>
      </c>
      <c r="O221" s="930">
        <f t="shared" si="4"/>
        <v>1224.376731</v>
      </c>
      <c r="P221" s="930">
        <f t="shared" si="5"/>
        <v>758.5234592</v>
      </c>
      <c r="Q221" s="931">
        <v>0.245</v>
      </c>
      <c r="R221" s="932">
        <f t="shared" si="17"/>
        <v>50542.29244</v>
      </c>
      <c r="S221" s="932">
        <f t="shared" si="6"/>
        <v>7290.225884</v>
      </c>
      <c r="T221" s="932">
        <f t="shared" si="7"/>
        <v>14168.96699</v>
      </c>
      <c r="U221" s="932">
        <f t="shared" si="8"/>
        <v>303.4093837</v>
      </c>
      <c r="V221" s="935">
        <v>1351.2960000000003</v>
      </c>
      <c r="W221" s="934">
        <v>10927.872000000001</v>
      </c>
      <c r="X221" s="264">
        <v>629329.283</v>
      </c>
      <c r="Y221" s="133">
        <v>6366.758999999999</v>
      </c>
      <c r="Z221" s="264">
        <v>98.84609783407855</v>
      </c>
      <c r="AA221" s="260">
        <f t="shared" si="10"/>
        <v>66.63247105</v>
      </c>
      <c r="AB221" s="260">
        <f t="shared" si="11"/>
        <v>11.75867136</v>
      </c>
      <c r="AC221" s="938">
        <v>309053.36000000004</v>
      </c>
      <c r="AD221" s="938">
        <v>74172.8064</v>
      </c>
      <c r="AE221" s="938">
        <v>383226.16640000005</v>
      </c>
      <c r="AF221" s="264">
        <v>115871.34510533439</v>
      </c>
      <c r="AG221" s="938">
        <v>499097.5115053344</v>
      </c>
      <c r="AH221" s="264">
        <v>78.39114241725413</v>
      </c>
      <c r="AI221" s="939">
        <v>3447.678914304022</v>
      </c>
      <c r="AJ221" s="940">
        <v>844.6813340044854</v>
      </c>
      <c r="AK221" s="274">
        <v>55.0</v>
      </c>
      <c r="AL221" s="274">
        <v>65.0</v>
      </c>
      <c r="AM221" s="274">
        <v>60.0</v>
      </c>
      <c r="AN221" s="274">
        <v>92.0</v>
      </c>
    </row>
    <row r="222" ht="14.25" customHeight="1">
      <c r="A222" s="798">
        <v>64.0</v>
      </c>
      <c r="B222" s="269">
        <v>1811132.0</v>
      </c>
      <c r="C222" s="269" t="s">
        <v>275</v>
      </c>
      <c r="D222" s="270" t="s">
        <v>257</v>
      </c>
      <c r="E222" s="270" t="s">
        <v>110</v>
      </c>
      <c r="F222" s="270" t="s">
        <v>99</v>
      </c>
      <c r="G222" s="269" t="s">
        <v>522</v>
      </c>
      <c r="H222" s="271" t="s">
        <v>544</v>
      </c>
      <c r="I222" s="271" t="s">
        <v>105</v>
      </c>
      <c r="J222" s="272" t="s">
        <v>549</v>
      </c>
      <c r="K222" s="271" t="s">
        <v>106</v>
      </c>
      <c r="L222" s="257">
        <v>0.15</v>
      </c>
      <c r="M222" s="271">
        <v>141.9108627049536</v>
      </c>
      <c r="N222" s="930">
        <f t="shared" si="3"/>
        <v>46.28763186</v>
      </c>
      <c r="O222" s="930">
        <f t="shared" si="4"/>
        <v>387.2857692</v>
      </c>
      <c r="P222" s="930">
        <f t="shared" si="5"/>
        <v>239.9305165</v>
      </c>
      <c r="Q222" s="931">
        <v>0.245</v>
      </c>
      <c r="R222" s="932">
        <f t="shared" si="17"/>
        <v>20930.03794</v>
      </c>
      <c r="S222" s="932">
        <f t="shared" si="6"/>
        <v>9544.20134</v>
      </c>
      <c r="T222" s="932">
        <f t="shared" si="7"/>
        <v>7466.188625</v>
      </c>
      <c r="U222" s="932">
        <f t="shared" si="8"/>
        <v>95.97220659</v>
      </c>
      <c r="V222" s="935">
        <v>1351.2960000000003</v>
      </c>
      <c r="W222" s="934">
        <v>10927.872000000001</v>
      </c>
      <c r="X222" s="264">
        <v>260508.3</v>
      </c>
      <c r="Y222" s="133">
        <v>2013.8859999999995</v>
      </c>
      <c r="Z222" s="264">
        <v>129.3560310762377</v>
      </c>
      <c r="AA222" s="260">
        <f t="shared" si="10"/>
        <v>87.23374688</v>
      </c>
      <c r="AB222" s="260">
        <f t="shared" si="11"/>
        <v>15.39419063</v>
      </c>
      <c r="AC222" s="938">
        <v>127942.21440000003</v>
      </c>
      <c r="AD222" s="938">
        <v>30755.340000000004</v>
      </c>
      <c r="AE222" s="938">
        <v>158697.55440000002</v>
      </c>
      <c r="AF222" s="264">
        <v>47983.41216100995</v>
      </c>
      <c r="AG222" s="938">
        <v>206680.96656100996</v>
      </c>
      <c r="AH222" s="264">
        <v>102.6279375103705</v>
      </c>
      <c r="AI222" s="939">
        <v>14564.019149726744</v>
      </c>
      <c r="AJ222" s="940">
        <v>3568.1846916830523</v>
      </c>
      <c r="AK222" s="274">
        <v>58.0</v>
      </c>
      <c r="AL222" s="274">
        <v>65.0</v>
      </c>
      <c r="AM222" s="274">
        <v>60.0</v>
      </c>
      <c r="AN222" s="274">
        <v>92.0</v>
      </c>
    </row>
    <row r="223" ht="14.25" customHeight="1">
      <c r="A223" s="798">
        <v>64.0</v>
      </c>
      <c r="B223" s="566">
        <v>1811133.0</v>
      </c>
      <c r="C223" s="269" t="s">
        <v>275</v>
      </c>
      <c r="D223" s="270" t="s">
        <v>257</v>
      </c>
      <c r="E223" s="937" t="s">
        <v>110</v>
      </c>
      <c r="F223" s="567" t="s">
        <v>99</v>
      </c>
      <c r="G223" s="566" t="s">
        <v>522</v>
      </c>
      <c r="H223" s="568" t="s">
        <v>544</v>
      </c>
      <c r="I223" s="568" t="s">
        <v>105</v>
      </c>
      <c r="J223" s="957" t="s">
        <v>549</v>
      </c>
      <c r="K223" s="568" t="s">
        <v>106</v>
      </c>
      <c r="L223" s="257">
        <v>0.15</v>
      </c>
      <c r="M223" s="271">
        <v>0.0</v>
      </c>
      <c r="N223" s="930">
        <f t="shared" si="3"/>
        <v>21.84234963</v>
      </c>
      <c r="O223" s="930">
        <f t="shared" si="4"/>
        <v>182.7535962</v>
      </c>
      <c r="P223" s="930">
        <f t="shared" si="5"/>
        <v>113.2191477</v>
      </c>
      <c r="Q223" s="931">
        <v>0.245</v>
      </c>
      <c r="R223" s="932">
        <f t="shared" si="17"/>
        <v>2497.256247</v>
      </c>
      <c r="S223" s="932">
        <f t="shared" si="6"/>
        <v>2413.22765</v>
      </c>
      <c r="T223" s="932">
        <f t="shared" si="7"/>
        <v>1203.068555</v>
      </c>
      <c r="U223" s="932">
        <f t="shared" si="8"/>
        <v>45.28765908</v>
      </c>
      <c r="V223" s="935">
        <v>1351.2960000000003</v>
      </c>
      <c r="W223" s="934">
        <v>10927.872000000001</v>
      </c>
      <c r="X223" s="271">
        <v>113555.55833333333</v>
      </c>
      <c r="Y223" s="271">
        <v>950.3186999999998</v>
      </c>
      <c r="Z223" s="271">
        <v>39.830693406093964</v>
      </c>
      <c r="AA223" s="260">
        <f t="shared" si="10"/>
        <v>22.05683666</v>
      </c>
      <c r="AB223" s="260">
        <f t="shared" si="11"/>
        <v>3.892382939</v>
      </c>
      <c r="AC223" s="271">
        <v>45803.03200000001</v>
      </c>
      <c r="AD223" s="271">
        <v>11001.708666666667</v>
      </c>
      <c r="AE223" s="271">
        <v>56804.74066666667</v>
      </c>
      <c r="AF223" s="271">
        <v>17175.345230827006</v>
      </c>
      <c r="AG223" s="271">
        <v>73980.08589749369</v>
      </c>
      <c r="AH223" s="271">
        <v>25.949219596013318</v>
      </c>
      <c r="AI223" s="271">
        <v>0.0</v>
      </c>
      <c r="AJ223" s="271">
        <v>0.0</v>
      </c>
      <c r="AK223" s="570">
        <v>50.0</v>
      </c>
      <c r="AL223" s="570">
        <v>65.0</v>
      </c>
      <c r="AM223" s="570">
        <v>60.0</v>
      </c>
      <c r="AN223" s="570">
        <v>92.0</v>
      </c>
    </row>
    <row r="224" ht="14.25" customHeight="1">
      <c r="A224" s="798">
        <v>65.0</v>
      </c>
      <c r="B224" s="269">
        <v>1811134.0</v>
      </c>
      <c r="C224" s="269" t="s">
        <v>310</v>
      </c>
      <c r="D224" s="270" t="s">
        <v>103</v>
      </c>
      <c r="E224" s="937" t="s">
        <v>188</v>
      </c>
      <c r="F224" s="567" t="s">
        <v>312</v>
      </c>
      <c r="G224" s="959" t="s">
        <v>556</v>
      </c>
      <c r="H224" s="289"/>
      <c r="I224" s="568"/>
      <c r="J224" s="272"/>
      <c r="K224" s="568" t="s">
        <v>106</v>
      </c>
      <c r="L224" s="257">
        <v>0.15</v>
      </c>
      <c r="M224" s="271">
        <v>69.58944204885786</v>
      </c>
      <c r="N224" s="930">
        <f t="shared" si="3"/>
        <v>1.314538963</v>
      </c>
      <c r="O224" s="930">
        <f t="shared" si="4"/>
        <v>10.99866667</v>
      </c>
      <c r="P224" s="930">
        <f t="shared" si="5"/>
        <v>6.813872297</v>
      </c>
      <c r="Q224" s="931">
        <v>0.275</v>
      </c>
      <c r="R224" s="932">
        <f t="shared" si="17"/>
        <v>49.17344866</v>
      </c>
      <c r="S224" s="932">
        <f t="shared" si="6"/>
        <v>808.5978395</v>
      </c>
      <c r="T224" s="932">
        <f t="shared" si="7"/>
        <v>235.8871042</v>
      </c>
      <c r="U224" s="932">
        <f t="shared" si="8"/>
        <v>4.088323378</v>
      </c>
      <c r="V224" s="935">
        <v>264.38400000000007</v>
      </c>
      <c r="W224" s="934">
        <v>2056.32</v>
      </c>
      <c r="X224" s="271">
        <v>1920.0299999999997</v>
      </c>
      <c r="Y224" s="271">
        <v>57.19306666666666</v>
      </c>
      <c r="Z224" s="271">
        <v>11.190342419127726</v>
      </c>
      <c r="AA224" s="260">
        <f t="shared" si="10"/>
        <v>7.216667192</v>
      </c>
      <c r="AB224" s="260">
        <f t="shared" si="11"/>
        <v>1.273529505</v>
      </c>
      <c r="AC224" s="271">
        <v>881.9712000000001</v>
      </c>
      <c r="AD224" s="271">
        <v>236.57040000000003</v>
      </c>
      <c r="AE224" s="271">
        <v>1118.5416000000002</v>
      </c>
      <c r="AF224" s="271">
        <v>338.1995571069463</v>
      </c>
      <c r="AG224" s="271">
        <v>1456.7411571069467</v>
      </c>
      <c r="AH224" s="271">
        <v>8.49019669695946</v>
      </c>
      <c r="AI224" s="271">
        <v>1772.4841530793944</v>
      </c>
      <c r="AJ224" s="271">
        <v>457.89173954551023</v>
      </c>
      <c r="AK224" s="570">
        <v>8.0</v>
      </c>
      <c r="AL224" s="570">
        <v>40.0</v>
      </c>
      <c r="AM224" s="570">
        <v>30.0</v>
      </c>
      <c r="AN224" s="570">
        <v>89.0</v>
      </c>
    </row>
    <row r="225" ht="14.25" customHeight="1">
      <c r="A225" s="798">
        <v>65.0</v>
      </c>
      <c r="B225" s="269">
        <v>1811135.0</v>
      </c>
      <c r="C225" s="269" t="s">
        <v>310</v>
      </c>
      <c r="D225" s="270" t="s">
        <v>103</v>
      </c>
      <c r="E225" s="937" t="s">
        <v>188</v>
      </c>
      <c r="F225" s="567" t="s">
        <v>312</v>
      </c>
      <c r="G225" s="959" t="s">
        <v>556</v>
      </c>
      <c r="H225" s="289"/>
      <c r="I225" s="568"/>
      <c r="J225" s="272"/>
      <c r="K225" s="568"/>
      <c r="L225" s="257"/>
      <c r="M225" s="271">
        <v>5.204988123113256</v>
      </c>
      <c r="N225" s="930">
        <f t="shared" si="3"/>
        <v>21.9179287</v>
      </c>
      <c r="O225" s="930">
        <f t="shared" si="4"/>
        <v>183.3859615</v>
      </c>
      <c r="P225" s="930">
        <f t="shared" si="5"/>
        <v>113.6109095</v>
      </c>
      <c r="Q225" s="931">
        <v>0.275</v>
      </c>
      <c r="R225" s="932">
        <f t="shared" si="17"/>
        <v>1475.072759</v>
      </c>
      <c r="S225" s="932">
        <f t="shared" si="6"/>
        <v>0</v>
      </c>
      <c r="T225" s="932">
        <f t="shared" si="7"/>
        <v>405.6450089</v>
      </c>
      <c r="U225" s="932">
        <f t="shared" si="8"/>
        <v>68.16654568</v>
      </c>
      <c r="V225" s="935">
        <v>264.38400000000007</v>
      </c>
      <c r="W225" s="934">
        <v>2056.32</v>
      </c>
      <c r="X225" s="271">
        <v>36319.67166666667</v>
      </c>
      <c r="Y225" s="271">
        <v>953.6069999999999</v>
      </c>
      <c r="Z225" s="271">
        <v>12.695541478011618</v>
      </c>
      <c r="AA225" s="260">
        <f t="shared" si="10"/>
        <v>12.98354856</v>
      </c>
      <c r="AB225" s="260">
        <f t="shared" si="11"/>
        <v>0</v>
      </c>
      <c r="AC225" s="271">
        <v>22860.616533333337</v>
      </c>
      <c r="AD225" s="271">
        <v>5659.667200000001</v>
      </c>
      <c r="AE225" s="271">
        <v>28520.28373333334</v>
      </c>
      <c r="AF225" s="271">
        <v>8623.324628407008</v>
      </c>
      <c r="AG225" s="271">
        <v>37143.60836174035</v>
      </c>
      <c r="AH225" s="271">
        <v>12.98354855537636</v>
      </c>
      <c r="AI225" s="271">
        <v>202.73764807979467</v>
      </c>
      <c r="AJ225" s="271">
        <v>52.37389242061363</v>
      </c>
      <c r="AK225" s="570">
        <v>9.0</v>
      </c>
      <c r="AL225" s="570">
        <v>40.0</v>
      </c>
      <c r="AM225" s="570">
        <v>30.0</v>
      </c>
      <c r="AN225" s="570">
        <v>89.0</v>
      </c>
    </row>
    <row r="226" ht="14.25" customHeight="1">
      <c r="A226" s="798">
        <v>65.0</v>
      </c>
      <c r="B226" s="269">
        <v>1811136.0</v>
      </c>
      <c r="C226" s="269" t="s">
        <v>310</v>
      </c>
      <c r="D226" s="270" t="s">
        <v>103</v>
      </c>
      <c r="E226" s="937" t="s">
        <v>188</v>
      </c>
      <c r="F226" s="567" t="s">
        <v>312</v>
      </c>
      <c r="G226" s="959" t="s">
        <v>556</v>
      </c>
      <c r="H226" s="289"/>
      <c r="I226" s="568"/>
      <c r="J226" s="272"/>
      <c r="K226" s="568"/>
      <c r="L226" s="257"/>
      <c r="M226" s="271">
        <v>6.617459044902464</v>
      </c>
      <c r="N226" s="930">
        <f t="shared" si="3"/>
        <v>50.03974716</v>
      </c>
      <c r="O226" s="930">
        <f t="shared" si="4"/>
        <v>418.6794872</v>
      </c>
      <c r="P226" s="930">
        <f t="shared" si="5"/>
        <v>259.3794907</v>
      </c>
      <c r="Q226" s="931">
        <v>0.275</v>
      </c>
      <c r="R226" s="932">
        <f t="shared" si="17"/>
        <v>2017.741909</v>
      </c>
      <c r="S226" s="932">
        <f t="shared" si="6"/>
        <v>0</v>
      </c>
      <c r="T226" s="932">
        <f t="shared" si="7"/>
        <v>554.8790249</v>
      </c>
      <c r="U226" s="932">
        <f t="shared" si="8"/>
        <v>155.6276944</v>
      </c>
      <c r="V226" s="935">
        <v>264.38400000000007</v>
      </c>
      <c r="W226" s="934">
        <v>2056.32</v>
      </c>
      <c r="X226" s="271">
        <v>63058.03699999999</v>
      </c>
      <c r="Y226" s="271">
        <v>2177.133333333333</v>
      </c>
      <c r="Z226" s="271">
        <v>9.65459732982209</v>
      </c>
      <c r="AA226" s="260">
        <f t="shared" si="10"/>
        <v>7.779111227</v>
      </c>
      <c r="AB226" s="260">
        <f t="shared" si="11"/>
        <v>0</v>
      </c>
      <c r="AC226" s="271">
        <v>30703.70746666667</v>
      </c>
      <c r="AD226" s="271">
        <v>8308.993</v>
      </c>
      <c r="AE226" s="271">
        <v>39012.70046666667</v>
      </c>
      <c r="AF226" s="271">
        <v>11795.786602279812</v>
      </c>
      <c r="AG226" s="271">
        <v>50808.48706894648</v>
      </c>
      <c r="AH226" s="271">
        <v>7.779111227140657</v>
      </c>
      <c r="AI226" s="271">
        <v>154.43384985403273</v>
      </c>
      <c r="AJ226" s="271">
        <v>39.8954112122918</v>
      </c>
      <c r="AK226" s="570">
        <v>10.0</v>
      </c>
      <c r="AL226" s="570">
        <v>40.0</v>
      </c>
      <c r="AM226" s="570">
        <v>30.0</v>
      </c>
      <c r="AN226" s="570">
        <v>89.0</v>
      </c>
    </row>
    <row r="227" ht="14.25" customHeight="1">
      <c r="A227" s="798">
        <v>65.0</v>
      </c>
      <c r="B227" s="269">
        <v>1811137.0</v>
      </c>
      <c r="C227" s="269" t="s">
        <v>310</v>
      </c>
      <c r="D227" s="270" t="s">
        <v>103</v>
      </c>
      <c r="E227" s="937" t="s">
        <v>188</v>
      </c>
      <c r="F227" s="567" t="s">
        <v>312</v>
      </c>
      <c r="G227" s="959" t="s">
        <v>556</v>
      </c>
      <c r="H227" s="289"/>
      <c r="I227" s="568"/>
      <c r="J227" s="272"/>
      <c r="K227" s="568"/>
      <c r="L227" s="257"/>
      <c r="M227" s="271">
        <v>45.080918677648846</v>
      </c>
      <c r="N227" s="930">
        <f t="shared" si="3"/>
        <v>3.631950645</v>
      </c>
      <c r="O227" s="930">
        <f t="shared" si="4"/>
        <v>30.38830769</v>
      </c>
      <c r="P227" s="930">
        <f t="shared" si="5"/>
        <v>18.82610449</v>
      </c>
      <c r="Q227" s="931">
        <v>0.275</v>
      </c>
      <c r="R227" s="932">
        <f t="shared" si="17"/>
        <v>264.199712</v>
      </c>
      <c r="S227" s="932">
        <f t="shared" si="6"/>
        <v>0</v>
      </c>
      <c r="T227" s="932">
        <f t="shared" si="7"/>
        <v>72.65492081</v>
      </c>
      <c r="U227" s="932">
        <f t="shared" si="8"/>
        <v>11.29566269</v>
      </c>
      <c r="V227" s="935">
        <v>264.38400000000007</v>
      </c>
      <c r="W227" s="934">
        <v>2056.32</v>
      </c>
      <c r="X227" s="271">
        <v>6899.833333333333</v>
      </c>
      <c r="Y227" s="271">
        <v>158.01919999999998</v>
      </c>
      <c r="Z227" s="271">
        <v>14.554841718249712</v>
      </c>
      <c r="AA227" s="260">
        <f t="shared" si="10"/>
        <v>14.03368988</v>
      </c>
      <c r="AB227" s="260">
        <f t="shared" si="11"/>
        <v>0</v>
      </c>
      <c r="AC227" s="271">
        <v>4011.3920000000003</v>
      </c>
      <c r="AD227" s="271">
        <v>1096.8650000000002</v>
      </c>
      <c r="AE227" s="271">
        <v>5108.2570000000005</v>
      </c>
      <c r="AF227" s="271">
        <v>1544.5203423712253</v>
      </c>
      <c r="AG227" s="271">
        <v>6652.777342371225</v>
      </c>
      <c r="AH227" s="271">
        <v>14.033689877287541</v>
      </c>
      <c r="AI227" s="271">
        <v>1897.9548963160305</v>
      </c>
      <c r="AJ227" s="271">
        <v>490.3050148816412</v>
      </c>
      <c r="AK227" s="570">
        <v>11.0</v>
      </c>
      <c r="AL227" s="570">
        <v>40.0</v>
      </c>
      <c r="AM227" s="570">
        <v>30.0</v>
      </c>
      <c r="AN227" s="570">
        <v>89.0</v>
      </c>
    </row>
    <row r="228" ht="14.25" customHeight="1">
      <c r="A228" s="798">
        <v>65.0</v>
      </c>
      <c r="B228" s="269">
        <v>1811138.0</v>
      </c>
      <c r="C228" s="269" t="s">
        <v>310</v>
      </c>
      <c r="D228" s="270" t="s">
        <v>103</v>
      </c>
      <c r="E228" s="937" t="s">
        <v>188</v>
      </c>
      <c r="F228" s="567" t="s">
        <v>312</v>
      </c>
      <c r="G228" s="959" t="s">
        <v>556</v>
      </c>
      <c r="H228" s="289"/>
      <c r="I228" s="568"/>
      <c r="J228" s="272"/>
      <c r="K228" s="568" t="s">
        <v>106</v>
      </c>
      <c r="L228" s="257">
        <v>0.15</v>
      </c>
      <c r="M228" s="271">
        <v>0.5620746335403726</v>
      </c>
      <c r="N228" s="930">
        <f t="shared" si="3"/>
        <v>88.0051088</v>
      </c>
      <c r="O228" s="930">
        <f t="shared" si="4"/>
        <v>736.3333333</v>
      </c>
      <c r="P228" s="930">
        <f t="shared" si="5"/>
        <v>456.1717755</v>
      </c>
      <c r="Q228" s="931">
        <v>0.275</v>
      </c>
      <c r="R228" s="932">
        <f t="shared" si="17"/>
        <v>4585.548755</v>
      </c>
      <c r="S228" s="932">
        <f t="shared" si="6"/>
        <v>1126.312239</v>
      </c>
      <c r="T228" s="932">
        <f t="shared" si="7"/>
        <v>1570.761773</v>
      </c>
      <c r="U228" s="932">
        <f t="shared" si="8"/>
        <v>273.7030653</v>
      </c>
      <c r="V228" s="935">
        <v>264.38400000000007</v>
      </c>
      <c r="W228" s="934">
        <v>2056.32</v>
      </c>
      <c r="X228" s="271">
        <v>168516.14333333334</v>
      </c>
      <c r="Y228" s="271">
        <v>3828.933333333334</v>
      </c>
      <c r="Z228" s="271">
        <v>14.67041676823252</v>
      </c>
      <c r="AA228" s="260">
        <f t="shared" si="10"/>
        <v>10.05224129</v>
      </c>
      <c r="AB228" s="260">
        <f t="shared" si="11"/>
        <v>1.773924933</v>
      </c>
      <c r="AC228" s="271">
        <v>83280.56</v>
      </c>
      <c r="AD228" s="271">
        <v>21026.280000000002</v>
      </c>
      <c r="AE228" s="271">
        <v>104306.84000000001</v>
      </c>
      <c r="AF228" s="271">
        <v>31537.96612591352</v>
      </c>
      <c r="AG228" s="271">
        <v>135844.80612591354</v>
      </c>
      <c r="AH228" s="271">
        <v>11.826166219130961</v>
      </c>
      <c r="AI228" s="271">
        <v>19.941564131416705</v>
      </c>
      <c r="AJ228" s="271">
        <v>5.151570733949316</v>
      </c>
      <c r="AK228" s="570">
        <v>12.0</v>
      </c>
      <c r="AL228" s="570">
        <v>40.0</v>
      </c>
      <c r="AM228" s="570">
        <v>30.0</v>
      </c>
      <c r="AN228" s="570">
        <v>89.0</v>
      </c>
    </row>
    <row r="229" ht="14.25" customHeight="1">
      <c r="A229" s="941">
        <v>65.0</v>
      </c>
      <c r="B229" s="942">
        <v>1811139.0</v>
      </c>
      <c r="C229" s="942" t="s">
        <v>310</v>
      </c>
      <c r="D229" s="943" t="s">
        <v>103</v>
      </c>
      <c r="E229" s="944" t="s">
        <v>188</v>
      </c>
      <c r="F229" s="943" t="s">
        <v>312</v>
      </c>
      <c r="G229" s="960" t="s">
        <v>556</v>
      </c>
      <c r="H229" s="960"/>
      <c r="I229" s="946"/>
      <c r="J229" s="946"/>
      <c r="K229" s="946" t="s">
        <v>106</v>
      </c>
      <c r="L229" s="945">
        <v>0.15</v>
      </c>
      <c r="M229" s="946">
        <v>1.5342379474940329</v>
      </c>
      <c r="N229" s="947">
        <f t="shared" si="3"/>
        <v>1.09940268</v>
      </c>
      <c r="O229" s="947">
        <f t="shared" si="4"/>
        <v>9.198634615</v>
      </c>
      <c r="P229" s="947">
        <f t="shared" si="5"/>
        <v>5.698719988</v>
      </c>
      <c r="Q229" s="948">
        <v>0.275</v>
      </c>
      <c r="R229" s="949">
        <f t="shared" si="17"/>
        <v>78.74756004</v>
      </c>
      <c r="S229" s="932">
        <f t="shared" si="6"/>
        <v>1548.302044</v>
      </c>
      <c r="T229" s="932">
        <f t="shared" si="7"/>
        <v>447.4386412</v>
      </c>
      <c r="U229" s="949">
        <f t="shared" si="8"/>
        <v>3.419231993</v>
      </c>
      <c r="V229" s="935">
        <v>264.38400000000007</v>
      </c>
      <c r="W229" s="934">
        <v>2056.32</v>
      </c>
      <c r="X229" s="946">
        <v>2141.3175</v>
      </c>
      <c r="Y229" s="946">
        <v>47.832899999999995</v>
      </c>
      <c r="Z229" s="946">
        <v>22.383312531751162</v>
      </c>
      <c r="AA229" s="950">
        <f t="shared" si="10"/>
        <v>13.81846453</v>
      </c>
      <c r="AB229" s="950">
        <f t="shared" si="11"/>
        <v>2.438552565</v>
      </c>
      <c r="AC229" s="946">
        <v>947.4432</v>
      </c>
      <c r="AD229" s="946">
        <v>246.73000000000002</v>
      </c>
      <c r="AE229" s="946">
        <v>1194.1732000000002</v>
      </c>
      <c r="AF229" s="946">
        <v>361.0673463990833</v>
      </c>
      <c r="AG229" s="946">
        <v>1555.2405463990835</v>
      </c>
      <c r="AH229" s="946">
        <v>16.25701709910003</v>
      </c>
      <c r="AI229" s="946">
        <v>49.884265092997246</v>
      </c>
      <c r="AJ229" s="946">
        <v>13.21933024964427</v>
      </c>
      <c r="AK229" s="951">
        <v>7.0</v>
      </c>
      <c r="AL229" s="951">
        <v>40.0</v>
      </c>
      <c r="AM229" s="951">
        <v>30.0</v>
      </c>
      <c r="AN229" s="951">
        <v>89.0</v>
      </c>
    </row>
    <row r="230" ht="14.25" customHeight="1">
      <c r="A230" s="798">
        <v>66.0</v>
      </c>
      <c r="B230" s="269">
        <v>1811134.0</v>
      </c>
      <c r="C230" s="269" t="s">
        <v>310</v>
      </c>
      <c r="D230" s="270" t="s">
        <v>103</v>
      </c>
      <c r="E230" s="937" t="s">
        <v>190</v>
      </c>
      <c r="F230" s="567" t="s">
        <v>312</v>
      </c>
      <c r="G230" s="959" t="s">
        <v>556</v>
      </c>
      <c r="H230" s="289"/>
      <c r="I230" s="568"/>
      <c r="J230" s="272"/>
      <c r="K230" s="568" t="s">
        <v>106</v>
      </c>
      <c r="L230" s="257">
        <v>0.15</v>
      </c>
      <c r="M230" s="271">
        <v>69.58944204885786</v>
      </c>
      <c r="N230" s="930">
        <f t="shared" si="3"/>
        <v>1.314538963</v>
      </c>
      <c r="O230" s="930">
        <f t="shared" si="4"/>
        <v>10.99866667</v>
      </c>
      <c r="P230" s="930">
        <f t="shared" si="5"/>
        <v>6.813872297</v>
      </c>
      <c r="Q230" s="931">
        <v>0.255</v>
      </c>
      <c r="R230" s="932">
        <f t="shared" si="17"/>
        <v>49.17344866</v>
      </c>
      <c r="S230" s="932">
        <f t="shared" si="6"/>
        <v>795.9139518</v>
      </c>
      <c r="T230" s="932">
        <f t="shared" si="7"/>
        <v>215.4972871</v>
      </c>
      <c r="U230" s="932">
        <f t="shared" si="8"/>
        <v>3.406936148</v>
      </c>
      <c r="V230" s="935">
        <v>396.576</v>
      </c>
      <c r="W230" s="934">
        <v>3084.48</v>
      </c>
      <c r="X230" s="271">
        <v>1920.0299999999997</v>
      </c>
      <c r="Y230" s="271">
        <v>57.19306666666666</v>
      </c>
      <c r="Z230" s="271">
        <v>11.190342419127726</v>
      </c>
      <c r="AA230" s="260">
        <f t="shared" si="10"/>
        <v>7.216667192</v>
      </c>
      <c r="AB230" s="260">
        <f t="shared" si="11"/>
        <v>1.273529505</v>
      </c>
      <c r="AC230" s="271">
        <v>881.9712000000001</v>
      </c>
      <c r="AD230" s="271">
        <v>236.57040000000003</v>
      </c>
      <c r="AE230" s="271">
        <v>1118.5416000000002</v>
      </c>
      <c r="AF230" s="271">
        <v>338.1995571069463</v>
      </c>
      <c r="AG230" s="271">
        <v>1456.7411571069467</v>
      </c>
      <c r="AH230" s="271">
        <v>8.49019669695946</v>
      </c>
      <c r="AI230" s="271">
        <v>1772.4841530793944</v>
      </c>
      <c r="AJ230" s="271">
        <v>457.89173954551023</v>
      </c>
      <c r="AK230" s="570">
        <v>8.0</v>
      </c>
      <c r="AL230" s="570">
        <v>40.0</v>
      </c>
      <c r="AM230" s="570">
        <v>30.0</v>
      </c>
      <c r="AN230" s="570">
        <v>89.0</v>
      </c>
    </row>
    <row r="231" ht="14.25" customHeight="1">
      <c r="A231" s="798">
        <v>66.0</v>
      </c>
      <c r="B231" s="269">
        <v>1811135.0</v>
      </c>
      <c r="C231" s="269" t="s">
        <v>310</v>
      </c>
      <c r="D231" s="270" t="s">
        <v>103</v>
      </c>
      <c r="E231" s="937" t="s">
        <v>190</v>
      </c>
      <c r="F231" s="567" t="s">
        <v>312</v>
      </c>
      <c r="G231" s="959" t="s">
        <v>556</v>
      </c>
      <c r="H231" s="289"/>
      <c r="I231" s="568"/>
      <c r="J231" s="272"/>
      <c r="K231" s="568"/>
      <c r="L231" s="257"/>
      <c r="M231" s="271">
        <v>5.204988123113256</v>
      </c>
      <c r="N231" s="930">
        <f t="shared" si="3"/>
        <v>21.9179287</v>
      </c>
      <c r="O231" s="930">
        <f t="shared" si="4"/>
        <v>183.3859615</v>
      </c>
      <c r="P231" s="930">
        <f t="shared" si="5"/>
        <v>113.6109095</v>
      </c>
      <c r="Q231" s="931">
        <v>0.255</v>
      </c>
      <c r="R231" s="932">
        <f t="shared" si="17"/>
        <v>1475.072759</v>
      </c>
      <c r="S231" s="932">
        <f t="shared" si="6"/>
        <v>0</v>
      </c>
      <c r="T231" s="932">
        <f t="shared" si="7"/>
        <v>376.1435537</v>
      </c>
      <c r="U231" s="932">
        <f t="shared" si="8"/>
        <v>56.80545473</v>
      </c>
      <c r="V231" s="935">
        <v>396.576</v>
      </c>
      <c r="W231" s="934">
        <v>3084.48</v>
      </c>
      <c r="X231" s="271">
        <v>36319.67166666667</v>
      </c>
      <c r="Y231" s="271">
        <v>953.6069999999999</v>
      </c>
      <c r="Z231" s="271">
        <v>12.695541478011618</v>
      </c>
      <c r="AA231" s="260">
        <f t="shared" si="10"/>
        <v>12.98354856</v>
      </c>
      <c r="AB231" s="260">
        <f t="shared" si="11"/>
        <v>0</v>
      </c>
      <c r="AC231" s="271">
        <v>22860.616533333337</v>
      </c>
      <c r="AD231" s="271">
        <v>5659.667200000001</v>
      </c>
      <c r="AE231" s="271">
        <v>28520.28373333334</v>
      </c>
      <c r="AF231" s="271">
        <v>8623.324628407008</v>
      </c>
      <c r="AG231" s="271">
        <v>37143.60836174035</v>
      </c>
      <c r="AH231" s="271">
        <v>12.98354855537636</v>
      </c>
      <c r="AI231" s="271">
        <v>202.73764807979467</v>
      </c>
      <c r="AJ231" s="271">
        <v>52.37389242061363</v>
      </c>
      <c r="AK231" s="570">
        <v>9.0</v>
      </c>
      <c r="AL231" s="570">
        <v>40.0</v>
      </c>
      <c r="AM231" s="570">
        <v>30.0</v>
      </c>
      <c r="AN231" s="570">
        <v>89.0</v>
      </c>
    </row>
    <row r="232" ht="14.25" customHeight="1">
      <c r="A232" s="798">
        <v>66.0</v>
      </c>
      <c r="B232" s="269">
        <v>1811136.0</v>
      </c>
      <c r="C232" s="269" t="s">
        <v>310</v>
      </c>
      <c r="D232" s="270" t="s">
        <v>103</v>
      </c>
      <c r="E232" s="937" t="s">
        <v>190</v>
      </c>
      <c r="F232" s="567" t="s">
        <v>312</v>
      </c>
      <c r="G232" s="959" t="s">
        <v>556</v>
      </c>
      <c r="H232" s="289"/>
      <c r="I232" s="568"/>
      <c r="J232" s="272"/>
      <c r="K232" s="568"/>
      <c r="L232" s="257"/>
      <c r="M232" s="271">
        <v>6.617459044902464</v>
      </c>
      <c r="N232" s="930">
        <f t="shared" si="3"/>
        <v>50.03974716</v>
      </c>
      <c r="O232" s="930">
        <f t="shared" si="4"/>
        <v>418.6794872</v>
      </c>
      <c r="P232" s="930">
        <f t="shared" si="5"/>
        <v>259.3794907</v>
      </c>
      <c r="Q232" s="931">
        <v>0.255</v>
      </c>
      <c r="R232" s="932">
        <f t="shared" si="17"/>
        <v>2017.741909</v>
      </c>
      <c r="S232" s="932">
        <f t="shared" si="6"/>
        <v>0</v>
      </c>
      <c r="T232" s="932">
        <f t="shared" si="7"/>
        <v>514.5241867</v>
      </c>
      <c r="U232" s="932">
        <f t="shared" si="8"/>
        <v>129.6897454</v>
      </c>
      <c r="V232" s="935">
        <v>396.576</v>
      </c>
      <c r="W232" s="934">
        <v>3084.48</v>
      </c>
      <c r="X232" s="271">
        <v>63058.03699999999</v>
      </c>
      <c r="Y232" s="271">
        <v>2177.133333333333</v>
      </c>
      <c r="Z232" s="271">
        <v>9.65459732982209</v>
      </c>
      <c r="AA232" s="260">
        <f t="shared" si="10"/>
        <v>7.779111227</v>
      </c>
      <c r="AB232" s="260">
        <f t="shared" si="11"/>
        <v>0</v>
      </c>
      <c r="AC232" s="271">
        <v>30703.70746666667</v>
      </c>
      <c r="AD232" s="271">
        <v>8308.993</v>
      </c>
      <c r="AE232" s="271">
        <v>39012.70046666667</v>
      </c>
      <c r="AF232" s="271">
        <v>11795.786602279812</v>
      </c>
      <c r="AG232" s="271">
        <v>50808.48706894648</v>
      </c>
      <c r="AH232" s="271">
        <v>7.779111227140657</v>
      </c>
      <c r="AI232" s="271">
        <v>154.43384985403273</v>
      </c>
      <c r="AJ232" s="271">
        <v>39.8954112122918</v>
      </c>
      <c r="AK232" s="570">
        <v>10.0</v>
      </c>
      <c r="AL232" s="570">
        <v>40.0</v>
      </c>
      <c r="AM232" s="570">
        <v>30.0</v>
      </c>
      <c r="AN232" s="570">
        <v>89.0</v>
      </c>
    </row>
    <row r="233" ht="14.25" customHeight="1">
      <c r="A233" s="798">
        <v>66.0</v>
      </c>
      <c r="B233" s="269">
        <v>1811137.0</v>
      </c>
      <c r="C233" s="269" t="s">
        <v>310</v>
      </c>
      <c r="D233" s="270" t="s">
        <v>103</v>
      </c>
      <c r="E233" s="937" t="s">
        <v>190</v>
      </c>
      <c r="F233" s="567" t="s">
        <v>312</v>
      </c>
      <c r="G233" s="959" t="s">
        <v>556</v>
      </c>
      <c r="H233" s="289"/>
      <c r="I233" s="568"/>
      <c r="J233" s="272"/>
      <c r="K233" s="568"/>
      <c r="L233" s="257"/>
      <c r="M233" s="271">
        <v>45.080918677648846</v>
      </c>
      <c r="N233" s="930">
        <f t="shared" si="3"/>
        <v>3.631950645</v>
      </c>
      <c r="O233" s="930">
        <f t="shared" si="4"/>
        <v>30.38830769</v>
      </c>
      <c r="P233" s="930">
        <f t="shared" si="5"/>
        <v>18.82610449</v>
      </c>
      <c r="Q233" s="931">
        <v>0.255</v>
      </c>
      <c r="R233" s="932">
        <f t="shared" si="17"/>
        <v>264.199712</v>
      </c>
      <c r="S233" s="932">
        <f t="shared" si="6"/>
        <v>0</v>
      </c>
      <c r="T233" s="932">
        <f t="shared" si="7"/>
        <v>67.37092657</v>
      </c>
      <c r="U233" s="932">
        <f t="shared" si="8"/>
        <v>9.413052246</v>
      </c>
      <c r="V233" s="935">
        <v>396.576</v>
      </c>
      <c r="W233" s="934">
        <v>3084.48</v>
      </c>
      <c r="X233" s="271">
        <v>6899.833333333333</v>
      </c>
      <c r="Y233" s="271">
        <v>158.01919999999998</v>
      </c>
      <c r="Z233" s="271">
        <v>14.554841718249712</v>
      </c>
      <c r="AA233" s="260">
        <f t="shared" si="10"/>
        <v>14.03368988</v>
      </c>
      <c r="AB233" s="260">
        <f t="shared" si="11"/>
        <v>0</v>
      </c>
      <c r="AC233" s="271">
        <v>4011.3920000000003</v>
      </c>
      <c r="AD233" s="271">
        <v>1096.8650000000002</v>
      </c>
      <c r="AE233" s="271">
        <v>5108.2570000000005</v>
      </c>
      <c r="AF233" s="271">
        <v>1544.5203423712253</v>
      </c>
      <c r="AG233" s="271">
        <v>6652.777342371225</v>
      </c>
      <c r="AH233" s="271">
        <v>14.033689877287541</v>
      </c>
      <c r="AI233" s="271">
        <v>1897.9548963160305</v>
      </c>
      <c r="AJ233" s="271">
        <v>490.3050148816412</v>
      </c>
      <c r="AK233" s="570">
        <v>11.0</v>
      </c>
      <c r="AL233" s="570">
        <v>40.0</v>
      </c>
      <c r="AM233" s="570">
        <v>30.0</v>
      </c>
      <c r="AN233" s="570">
        <v>89.0</v>
      </c>
    </row>
    <row r="234" ht="14.25" customHeight="1">
      <c r="A234" s="798">
        <v>66.0</v>
      </c>
      <c r="B234" s="269">
        <v>1811138.0</v>
      </c>
      <c r="C234" s="269" t="s">
        <v>310</v>
      </c>
      <c r="D234" s="270" t="s">
        <v>103</v>
      </c>
      <c r="E234" s="937" t="s">
        <v>190</v>
      </c>
      <c r="F234" s="567" t="s">
        <v>312</v>
      </c>
      <c r="G234" s="959" t="s">
        <v>556</v>
      </c>
      <c r="H234" s="289"/>
      <c r="I234" s="568"/>
      <c r="J234" s="272"/>
      <c r="K234" s="568" t="s">
        <v>106</v>
      </c>
      <c r="L234" s="257">
        <v>0.15</v>
      </c>
      <c r="M234" s="271">
        <v>0.5620746335403726</v>
      </c>
      <c r="N234" s="930">
        <f t="shared" si="3"/>
        <v>88.0051088</v>
      </c>
      <c r="O234" s="930">
        <f t="shared" si="4"/>
        <v>736.3333333</v>
      </c>
      <c r="P234" s="930">
        <f t="shared" si="5"/>
        <v>456.1717755</v>
      </c>
      <c r="Q234" s="931">
        <v>0.255</v>
      </c>
      <c r="R234" s="932">
        <f t="shared" si="17"/>
        <v>4585.548755</v>
      </c>
      <c r="S234" s="932">
        <f t="shared" si="6"/>
        <v>1108.644596</v>
      </c>
      <c r="T234" s="932">
        <f t="shared" si="7"/>
        <v>1452.019305</v>
      </c>
      <c r="U234" s="932">
        <f t="shared" si="8"/>
        <v>228.0858877</v>
      </c>
      <c r="V234" s="935">
        <v>396.576</v>
      </c>
      <c r="W234" s="934">
        <v>3084.48</v>
      </c>
      <c r="X234" s="271">
        <v>168516.14333333334</v>
      </c>
      <c r="Y234" s="271">
        <v>3828.933333333334</v>
      </c>
      <c r="Z234" s="271">
        <v>14.67041676823252</v>
      </c>
      <c r="AA234" s="260">
        <f t="shared" si="10"/>
        <v>10.05224129</v>
      </c>
      <c r="AB234" s="260">
        <f t="shared" si="11"/>
        <v>1.773924933</v>
      </c>
      <c r="AC234" s="271">
        <v>83280.56</v>
      </c>
      <c r="AD234" s="271">
        <v>21026.280000000002</v>
      </c>
      <c r="AE234" s="271">
        <v>104306.84000000001</v>
      </c>
      <c r="AF234" s="271">
        <v>31537.96612591352</v>
      </c>
      <c r="AG234" s="271">
        <v>135844.80612591354</v>
      </c>
      <c r="AH234" s="271">
        <v>11.826166219130961</v>
      </c>
      <c r="AI234" s="271">
        <v>19.941564131416705</v>
      </c>
      <c r="AJ234" s="271">
        <v>5.151570733949316</v>
      </c>
      <c r="AK234" s="570">
        <v>12.0</v>
      </c>
      <c r="AL234" s="570">
        <v>40.0</v>
      </c>
      <c r="AM234" s="570">
        <v>30.0</v>
      </c>
      <c r="AN234" s="570">
        <v>89.0</v>
      </c>
    </row>
    <row r="235" ht="14.25" customHeight="1">
      <c r="A235" s="941">
        <v>66.0</v>
      </c>
      <c r="B235" s="942">
        <v>1811139.0</v>
      </c>
      <c r="C235" s="942" t="s">
        <v>310</v>
      </c>
      <c r="D235" s="943" t="s">
        <v>103</v>
      </c>
      <c r="E235" s="944" t="s">
        <v>190</v>
      </c>
      <c r="F235" s="943" t="s">
        <v>312</v>
      </c>
      <c r="G235" s="960" t="s">
        <v>556</v>
      </c>
      <c r="H235" s="960"/>
      <c r="I235" s="946"/>
      <c r="J235" s="946"/>
      <c r="K235" s="946" t="s">
        <v>106</v>
      </c>
      <c r="L235" s="945">
        <v>0.15</v>
      </c>
      <c r="M235" s="946">
        <v>1.5342379474940329</v>
      </c>
      <c r="N235" s="947">
        <f t="shared" si="3"/>
        <v>1.09940268</v>
      </c>
      <c r="O235" s="947">
        <f t="shared" si="4"/>
        <v>9.198634615</v>
      </c>
      <c r="P235" s="947">
        <f t="shared" si="5"/>
        <v>5.698719988</v>
      </c>
      <c r="Q235" s="948">
        <v>0.255</v>
      </c>
      <c r="R235" s="949">
        <f t="shared" si="17"/>
        <v>78.74756004</v>
      </c>
      <c r="S235" s="932">
        <f t="shared" si="6"/>
        <v>1524.014953</v>
      </c>
      <c r="T235" s="932">
        <f t="shared" si="7"/>
        <v>408.7044409</v>
      </c>
      <c r="U235" s="949">
        <f t="shared" si="8"/>
        <v>2.849359994</v>
      </c>
      <c r="V235" s="935">
        <v>396.576</v>
      </c>
      <c r="W235" s="934">
        <v>3084.48</v>
      </c>
      <c r="X235" s="946">
        <v>2141.3175</v>
      </c>
      <c r="Y235" s="946">
        <v>47.832899999999995</v>
      </c>
      <c r="Z235" s="946">
        <v>22.383312531751162</v>
      </c>
      <c r="AA235" s="950">
        <f t="shared" si="10"/>
        <v>13.81846453</v>
      </c>
      <c r="AB235" s="950">
        <f t="shared" si="11"/>
        <v>2.438552565</v>
      </c>
      <c r="AC235" s="946">
        <v>947.4432</v>
      </c>
      <c r="AD235" s="946">
        <v>246.73000000000002</v>
      </c>
      <c r="AE235" s="946">
        <v>1194.1732000000002</v>
      </c>
      <c r="AF235" s="946">
        <v>361.0673463990833</v>
      </c>
      <c r="AG235" s="946">
        <v>1555.2405463990835</v>
      </c>
      <c r="AH235" s="946">
        <v>16.25701709910003</v>
      </c>
      <c r="AI235" s="946">
        <v>49.884265092997246</v>
      </c>
      <c r="AJ235" s="946">
        <v>13.21933024964427</v>
      </c>
      <c r="AK235" s="951">
        <v>7.0</v>
      </c>
      <c r="AL235" s="951">
        <v>40.0</v>
      </c>
      <c r="AM235" s="951">
        <v>30.0</v>
      </c>
      <c r="AN235" s="951">
        <v>89.0</v>
      </c>
    </row>
    <row r="236" ht="14.25" customHeight="1">
      <c r="A236" s="798">
        <v>67.0</v>
      </c>
      <c r="B236" s="269">
        <v>1811134.0</v>
      </c>
      <c r="C236" s="269" t="s">
        <v>310</v>
      </c>
      <c r="D236" s="270" t="s">
        <v>103</v>
      </c>
      <c r="E236" s="937" t="s">
        <v>110</v>
      </c>
      <c r="F236" s="567" t="s">
        <v>312</v>
      </c>
      <c r="G236" s="959" t="s">
        <v>556</v>
      </c>
      <c r="H236" s="289"/>
      <c r="I236" s="568"/>
      <c r="J236" s="272"/>
      <c r="K236" s="568" t="s">
        <v>106</v>
      </c>
      <c r="L236" s="257">
        <v>0.15</v>
      </c>
      <c r="M236" s="271">
        <v>69.58944204885786</v>
      </c>
      <c r="N236" s="930">
        <f t="shared" si="3"/>
        <v>1.314538963</v>
      </c>
      <c r="O236" s="930">
        <f t="shared" si="4"/>
        <v>10.99866667</v>
      </c>
      <c r="P236" s="930">
        <f t="shared" si="5"/>
        <v>6.813872297</v>
      </c>
      <c r="Q236" s="931">
        <v>0.245</v>
      </c>
      <c r="R236" s="932">
        <f t="shared" si="17"/>
        <v>49.17344866</v>
      </c>
      <c r="S236" s="932">
        <f t="shared" si="6"/>
        <v>789.5720079</v>
      </c>
      <c r="T236" s="932">
        <f t="shared" si="7"/>
        <v>205.4926369</v>
      </c>
      <c r="U236" s="932">
        <f t="shared" si="8"/>
        <v>2.725548919</v>
      </c>
      <c r="V236" s="935">
        <v>528.7680000000001</v>
      </c>
      <c r="W236" s="934">
        <v>4406.400000000001</v>
      </c>
      <c r="X236" s="271">
        <v>1920.0299999999997</v>
      </c>
      <c r="Y236" s="271">
        <v>57.19306666666666</v>
      </c>
      <c r="Z236" s="271">
        <v>11.190342419127726</v>
      </c>
      <c r="AA236" s="260">
        <f t="shared" si="10"/>
        <v>7.216667192</v>
      </c>
      <c r="AB236" s="260">
        <f t="shared" si="11"/>
        <v>1.273529505</v>
      </c>
      <c r="AC236" s="271">
        <v>881.9712000000001</v>
      </c>
      <c r="AD236" s="271">
        <v>236.57040000000003</v>
      </c>
      <c r="AE236" s="271">
        <v>1118.5416000000002</v>
      </c>
      <c r="AF236" s="271">
        <v>338.1995571069463</v>
      </c>
      <c r="AG236" s="271">
        <v>1456.7411571069467</v>
      </c>
      <c r="AH236" s="271">
        <v>8.49019669695946</v>
      </c>
      <c r="AI236" s="271">
        <v>1772.4841530793944</v>
      </c>
      <c r="AJ236" s="271">
        <v>457.89173954551023</v>
      </c>
      <c r="AK236" s="570">
        <v>8.0</v>
      </c>
      <c r="AL236" s="570">
        <v>40.0</v>
      </c>
      <c r="AM236" s="570">
        <v>30.0</v>
      </c>
      <c r="AN236" s="570">
        <v>89.0</v>
      </c>
    </row>
    <row r="237" ht="14.25" customHeight="1">
      <c r="A237" s="798">
        <v>67.0</v>
      </c>
      <c r="B237" s="269">
        <v>1811135.0</v>
      </c>
      <c r="C237" s="269" t="s">
        <v>310</v>
      </c>
      <c r="D237" s="270" t="s">
        <v>103</v>
      </c>
      <c r="E237" s="937" t="s">
        <v>110</v>
      </c>
      <c r="F237" s="567" t="s">
        <v>312</v>
      </c>
      <c r="G237" s="959" t="s">
        <v>556</v>
      </c>
      <c r="H237" s="289"/>
      <c r="I237" s="568"/>
      <c r="J237" s="272"/>
      <c r="K237" s="568"/>
      <c r="L237" s="257"/>
      <c r="M237" s="271">
        <v>5.204988123113256</v>
      </c>
      <c r="N237" s="930">
        <f t="shared" si="3"/>
        <v>21.9179287</v>
      </c>
      <c r="O237" s="930">
        <f t="shared" si="4"/>
        <v>183.3859615</v>
      </c>
      <c r="P237" s="930">
        <f t="shared" si="5"/>
        <v>113.6109095</v>
      </c>
      <c r="Q237" s="931">
        <v>0.245</v>
      </c>
      <c r="R237" s="932">
        <f t="shared" si="17"/>
        <v>1475.072759</v>
      </c>
      <c r="S237" s="932">
        <f t="shared" si="6"/>
        <v>0</v>
      </c>
      <c r="T237" s="932">
        <f t="shared" si="7"/>
        <v>361.3928261</v>
      </c>
      <c r="U237" s="932">
        <f t="shared" si="8"/>
        <v>45.44436379</v>
      </c>
      <c r="V237" s="935">
        <v>528.7680000000001</v>
      </c>
      <c r="W237" s="934">
        <v>4406.400000000001</v>
      </c>
      <c r="X237" s="271">
        <v>36319.67166666667</v>
      </c>
      <c r="Y237" s="271">
        <v>953.6069999999999</v>
      </c>
      <c r="Z237" s="271">
        <v>12.695541478011618</v>
      </c>
      <c r="AA237" s="260">
        <f t="shared" si="10"/>
        <v>12.98354856</v>
      </c>
      <c r="AB237" s="260">
        <f t="shared" si="11"/>
        <v>0</v>
      </c>
      <c r="AC237" s="271">
        <v>22860.616533333337</v>
      </c>
      <c r="AD237" s="271">
        <v>5659.667200000001</v>
      </c>
      <c r="AE237" s="271">
        <v>28520.28373333334</v>
      </c>
      <c r="AF237" s="271">
        <v>8623.324628407008</v>
      </c>
      <c r="AG237" s="271">
        <v>37143.60836174035</v>
      </c>
      <c r="AH237" s="271">
        <v>12.98354855537636</v>
      </c>
      <c r="AI237" s="271">
        <v>202.73764807979467</v>
      </c>
      <c r="AJ237" s="271">
        <v>52.37389242061363</v>
      </c>
      <c r="AK237" s="570">
        <v>9.0</v>
      </c>
      <c r="AL237" s="570">
        <v>40.0</v>
      </c>
      <c r="AM237" s="570">
        <v>30.0</v>
      </c>
      <c r="AN237" s="570">
        <v>89.0</v>
      </c>
    </row>
    <row r="238" ht="14.25" customHeight="1">
      <c r="A238" s="798">
        <v>67.0</v>
      </c>
      <c r="B238" s="269">
        <v>1811136.0</v>
      </c>
      <c r="C238" s="269" t="s">
        <v>310</v>
      </c>
      <c r="D238" s="270" t="s">
        <v>103</v>
      </c>
      <c r="E238" s="937" t="s">
        <v>110</v>
      </c>
      <c r="F238" s="567" t="s">
        <v>312</v>
      </c>
      <c r="G238" s="959" t="s">
        <v>556</v>
      </c>
      <c r="H238" s="289"/>
      <c r="I238" s="568"/>
      <c r="J238" s="272"/>
      <c r="K238" s="568"/>
      <c r="L238" s="257"/>
      <c r="M238" s="271">
        <v>6.617459044902464</v>
      </c>
      <c r="N238" s="930">
        <f t="shared" si="3"/>
        <v>50.03974716</v>
      </c>
      <c r="O238" s="930">
        <f t="shared" si="4"/>
        <v>418.6794872</v>
      </c>
      <c r="P238" s="930">
        <f t="shared" si="5"/>
        <v>259.3794907</v>
      </c>
      <c r="Q238" s="931">
        <v>0.245</v>
      </c>
      <c r="R238" s="932">
        <f t="shared" si="17"/>
        <v>2017.741909</v>
      </c>
      <c r="S238" s="932">
        <f t="shared" si="6"/>
        <v>0</v>
      </c>
      <c r="T238" s="932">
        <f t="shared" si="7"/>
        <v>494.3467676</v>
      </c>
      <c r="U238" s="932">
        <f t="shared" si="8"/>
        <v>103.7517963</v>
      </c>
      <c r="V238" s="935">
        <v>528.7680000000001</v>
      </c>
      <c r="W238" s="934">
        <v>4406.400000000001</v>
      </c>
      <c r="X238" s="271">
        <v>63058.03699999999</v>
      </c>
      <c r="Y238" s="271">
        <v>2177.133333333333</v>
      </c>
      <c r="Z238" s="271">
        <v>9.65459732982209</v>
      </c>
      <c r="AA238" s="260">
        <f t="shared" si="10"/>
        <v>7.779111227</v>
      </c>
      <c r="AB238" s="260">
        <f t="shared" si="11"/>
        <v>0</v>
      </c>
      <c r="AC238" s="271">
        <v>30703.70746666667</v>
      </c>
      <c r="AD238" s="271">
        <v>8308.993</v>
      </c>
      <c r="AE238" s="271">
        <v>39012.70046666667</v>
      </c>
      <c r="AF238" s="271">
        <v>11795.786602279812</v>
      </c>
      <c r="AG238" s="271">
        <v>50808.48706894648</v>
      </c>
      <c r="AH238" s="271">
        <v>7.779111227140657</v>
      </c>
      <c r="AI238" s="271">
        <v>154.43384985403273</v>
      </c>
      <c r="AJ238" s="271">
        <v>39.8954112122918</v>
      </c>
      <c r="AK238" s="570">
        <v>10.0</v>
      </c>
      <c r="AL238" s="570">
        <v>40.0</v>
      </c>
      <c r="AM238" s="570">
        <v>30.0</v>
      </c>
      <c r="AN238" s="570">
        <v>89.0</v>
      </c>
    </row>
    <row r="239" ht="14.25" customHeight="1">
      <c r="A239" s="798">
        <v>67.0</v>
      </c>
      <c r="B239" s="269">
        <v>1811137.0</v>
      </c>
      <c r="C239" s="269" t="s">
        <v>310</v>
      </c>
      <c r="D239" s="270" t="s">
        <v>103</v>
      </c>
      <c r="E239" s="937" t="s">
        <v>110</v>
      </c>
      <c r="F239" s="567" t="s">
        <v>312</v>
      </c>
      <c r="G239" s="567" t="s">
        <v>556</v>
      </c>
      <c r="H239" s="270"/>
      <c r="I239" s="567"/>
      <c r="J239" s="937"/>
      <c r="K239" s="567"/>
      <c r="L239" s="257"/>
      <c r="M239" s="271">
        <v>45.080918677648846</v>
      </c>
      <c r="N239" s="930">
        <f t="shared" si="3"/>
        <v>3.631950645</v>
      </c>
      <c r="O239" s="930">
        <f t="shared" si="4"/>
        <v>30.38830769</v>
      </c>
      <c r="P239" s="930">
        <f t="shared" si="5"/>
        <v>18.82610449</v>
      </c>
      <c r="Q239" s="931">
        <v>0.245</v>
      </c>
      <c r="R239" s="932">
        <f t="shared" si="17"/>
        <v>264.199712</v>
      </c>
      <c r="S239" s="932">
        <f t="shared" si="6"/>
        <v>0</v>
      </c>
      <c r="T239" s="932">
        <f t="shared" si="7"/>
        <v>64.72892945</v>
      </c>
      <c r="U239" s="932">
        <f t="shared" si="8"/>
        <v>7.530441796</v>
      </c>
      <c r="V239" s="935">
        <v>528.7680000000001</v>
      </c>
      <c r="W239" s="934">
        <v>4406.400000000001</v>
      </c>
      <c r="X239" s="271">
        <v>6899.833333333333</v>
      </c>
      <c r="Y239" s="271">
        <v>158.01919999999998</v>
      </c>
      <c r="Z239" s="271">
        <v>14.554841718249712</v>
      </c>
      <c r="AA239" s="260">
        <f t="shared" si="10"/>
        <v>14.03368988</v>
      </c>
      <c r="AB239" s="260">
        <f t="shared" si="11"/>
        <v>0</v>
      </c>
      <c r="AC239" s="271">
        <v>4011.3920000000003</v>
      </c>
      <c r="AD239" s="271">
        <v>1096.8650000000002</v>
      </c>
      <c r="AE239" s="271">
        <v>5108.2570000000005</v>
      </c>
      <c r="AF239" s="271">
        <v>1544.5203423712253</v>
      </c>
      <c r="AG239" s="271">
        <v>6652.777342371225</v>
      </c>
      <c r="AH239" s="271">
        <v>14.033689877287541</v>
      </c>
      <c r="AI239" s="271">
        <v>1897.9548963160305</v>
      </c>
      <c r="AJ239" s="271">
        <v>490.3050148816412</v>
      </c>
      <c r="AK239" s="568">
        <v>11.0</v>
      </c>
      <c r="AL239" s="568">
        <v>40.0</v>
      </c>
      <c r="AM239" s="568">
        <v>30.0</v>
      </c>
      <c r="AN239" s="568">
        <v>89.0</v>
      </c>
    </row>
    <row r="240" ht="14.25" customHeight="1">
      <c r="A240" s="798">
        <v>67.0</v>
      </c>
      <c r="B240" s="269">
        <v>1811138.0</v>
      </c>
      <c r="C240" s="269" t="s">
        <v>310</v>
      </c>
      <c r="D240" s="270" t="s">
        <v>103</v>
      </c>
      <c r="E240" s="937" t="s">
        <v>110</v>
      </c>
      <c r="F240" s="567" t="s">
        <v>312</v>
      </c>
      <c r="G240" s="567" t="s">
        <v>556</v>
      </c>
      <c r="H240" s="270"/>
      <c r="I240" s="567"/>
      <c r="J240" s="937"/>
      <c r="K240" s="567" t="s">
        <v>106</v>
      </c>
      <c r="L240" s="257">
        <v>0.15</v>
      </c>
      <c r="M240" s="271">
        <v>0.5620746335403726</v>
      </c>
      <c r="N240" s="930">
        <f t="shared" si="3"/>
        <v>88.0051088</v>
      </c>
      <c r="O240" s="930">
        <f t="shared" si="4"/>
        <v>736.3333333</v>
      </c>
      <c r="P240" s="930">
        <f t="shared" si="5"/>
        <v>456.1717755</v>
      </c>
      <c r="Q240" s="931">
        <v>0.245</v>
      </c>
      <c r="R240" s="932">
        <f t="shared" si="17"/>
        <v>4585.548755</v>
      </c>
      <c r="S240" s="932">
        <f t="shared" si="6"/>
        <v>1099.810775</v>
      </c>
      <c r="T240" s="932">
        <f t="shared" si="7"/>
        <v>1392.913085</v>
      </c>
      <c r="U240" s="932">
        <f t="shared" si="8"/>
        <v>182.4687102</v>
      </c>
      <c r="V240" s="935">
        <v>528.7680000000001</v>
      </c>
      <c r="W240" s="934">
        <v>4406.400000000001</v>
      </c>
      <c r="X240" s="271">
        <v>168516.14333333334</v>
      </c>
      <c r="Y240" s="271">
        <v>3828.933333333334</v>
      </c>
      <c r="Z240" s="271">
        <v>14.67041676823252</v>
      </c>
      <c r="AA240" s="260">
        <f t="shared" si="10"/>
        <v>10.05224129</v>
      </c>
      <c r="AB240" s="260">
        <f t="shared" si="11"/>
        <v>1.773924933</v>
      </c>
      <c r="AC240" s="271">
        <v>83280.56</v>
      </c>
      <c r="AD240" s="271">
        <v>21026.280000000002</v>
      </c>
      <c r="AE240" s="271">
        <v>104306.84000000001</v>
      </c>
      <c r="AF240" s="271">
        <v>31537.96612591352</v>
      </c>
      <c r="AG240" s="271">
        <v>135844.80612591354</v>
      </c>
      <c r="AH240" s="271">
        <v>11.826166219130961</v>
      </c>
      <c r="AI240" s="271">
        <v>19.941564131416705</v>
      </c>
      <c r="AJ240" s="271">
        <v>5.151570733949316</v>
      </c>
      <c r="AK240" s="568">
        <v>12.0</v>
      </c>
      <c r="AL240" s="568">
        <v>40.0</v>
      </c>
      <c r="AM240" s="568">
        <v>30.0</v>
      </c>
      <c r="AN240" s="568">
        <v>89.0</v>
      </c>
    </row>
    <row r="241" ht="14.25" customHeight="1">
      <c r="A241" s="798">
        <v>67.0</v>
      </c>
      <c r="B241" s="275">
        <v>1811140.0</v>
      </c>
      <c r="C241" s="269" t="s">
        <v>310</v>
      </c>
      <c r="D241" s="270" t="s">
        <v>103</v>
      </c>
      <c r="E241" s="276" t="s">
        <v>110</v>
      </c>
      <c r="F241" s="276" t="s">
        <v>312</v>
      </c>
      <c r="G241" s="291" t="s">
        <v>556</v>
      </c>
      <c r="H241" s="291" t="s">
        <v>557</v>
      </c>
      <c r="I241" s="568"/>
      <c r="J241" s="278" t="s">
        <v>545</v>
      </c>
      <c r="K241" s="568"/>
      <c r="L241" s="257"/>
      <c r="M241" s="277">
        <v>2.309682302174261</v>
      </c>
      <c r="N241" s="930">
        <f t="shared" si="3"/>
        <v>14.14185588</v>
      </c>
      <c r="O241" s="930">
        <f t="shared" si="4"/>
        <v>118.3240385</v>
      </c>
      <c r="P241" s="930">
        <f t="shared" si="5"/>
        <v>73.30387511</v>
      </c>
      <c r="Q241" s="931">
        <v>0.245</v>
      </c>
      <c r="R241" s="932">
        <f t="shared" si="17"/>
        <v>1787.555657</v>
      </c>
      <c r="S241" s="932">
        <f t="shared" si="6"/>
        <v>0</v>
      </c>
      <c r="T241" s="932">
        <f t="shared" si="7"/>
        <v>437.9511359</v>
      </c>
      <c r="U241" s="932">
        <f t="shared" si="8"/>
        <v>29.32155004</v>
      </c>
      <c r="V241" s="935">
        <v>528.7680000000001</v>
      </c>
      <c r="W241" s="934">
        <v>4406.400000000001</v>
      </c>
      <c r="X241" s="279">
        <v>14909.821999999998</v>
      </c>
      <c r="Y241" s="136">
        <v>615.2849999999999</v>
      </c>
      <c r="Z241" s="280">
        <v>24.232383367057544</v>
      </c>
      <c r="AA241" s="260">
        <f t="shared" si="10"/>
        <v>24.38555471</v>
      </c>
      <c r="AB241" s="260">
        <f t="shared" si="11"/>
        <v>0</v>
      </c>
      <c r="AC241" s="281">
        <v>9306.915200000003</v>
      </c>
      <c r="AD241" s="282">
        <v>2213.7808000000005</v>
      </c>
      <c r="AE241" s="281">
        <v>11520.696000000004</v>
      </c>
      <c r="AF241" s="264">
        <v>3483.3700282258333</v>
      </c>
      <c r="AG241" s="283">
        <v>15004.066028225836</v>
      </c>
      <c r="AH241" s="280">
        <v>24.38555470753527</v>
      </c>
      <c r="AI241" s="266">
        <v>56.32288413669646</v>
      </c>
      <c r="AJ241" s="267">
        <v>13.799106613490633</v>
      </c>
      <c r="AK241" s="285">
        <v>7.0</v>
      </c>
      <c r="AL241" s="285">
        <v>40.0</v>
      </c>
      <c r="AM241" s="285">
        <v>30.0</v>
      </c>
      <c r="AN241" s="285">
        <v>89.0</v>
      </c>
    </row>
    <row r="242" ht="14.25" customHeight="1">
      <c r="V242" s="167">
        <f>SUM(V4:V241)+'Freight ACC'!J63</f>
        <v>179164.224</v>
      </c>
      <c r="AA242" s="342"/>
      <c r="AB242" s="342"/>
      <c r="AE242" s="132"/>
      <c r="AF242" s="133"/>
      <c r="AI242" s="292">
        <f t="shared" ref="AI242:AJ242" si="67">SUM(AI4:AI241)</f>
        <v>4966400.099</v>
      </c>
      <c r="AJ242" s="293">
        <f t="shared" si="67"/>
        <v>1289250.42</v>
      </c>
    </row>
    <row r="243" ht="14.25" customHeight="1">
      <c r="A243" s="798"/>
      <c r="X243" s="137"/>
      <c r="AA243" s="342"/>
      <c r="AB243" s="342"/>
      <c r="AE243" s="132"/>
      <c r="AF243" s="133"/>
      <c r="AI243" s="294"/>
      <c r="AJ243" s="293"/>
    </row>
    <row r="244" ht="14.25" customHeight="1">
      <c r="AA244" s="342"/>
      <c r="AB244" s="342"/>
      <c r="AE244" s="132"/>
      <c r="AF244" s="133"/>
      <c r="AI244" s="292"/>
      <c r="AJ244" s="293"/>
    </row>
    <row r="245" ht="14.25" customHeight="1">
      <c r="A245" s="157"/>
      <c r="B245" s="157">
        <v>1.0</v>
      </c>
      <c r="C245" s="157">
        <v>2.0</v>
      </c>
      <c r="D245" s="157">
        <v>4.0</v>
      </c>
      <c r="E245" s="157">
        <v>5.0</v>
      </c>
      <c r="F245" s="157">
        <v>7.0</v>
      </c>
      <c r="G245" s="157">
        <v>8.0</v>
      </c>
      <c r="H245" s="157">
        <v>9.0</v>
      </c>
      <c r="I245" s="157">
        <v>10.0</v>
      </c>
      <c r="J245" s="157">
        <v>11.0</v>
      </c>
      <c r="K245" s="157">
        <v>12.0</v>
      </c>
      <c r="L245" s="157"/>
      <c r="M245" s="157">
        <v>13.0</v>
      </c>
      <c r="N245" s="157"/>
      <c r="O245" s="157"/>
      <c r="P245" s="157"/>
      <c r="Q245" s="157"/>
      <c r="R245" s="157"/>
      <c r="S245" s="157"/>
      <c r="T245" s="157"/>
      <c r="U245" s="157"/>
      <c r="V245" s="157"/>
      <c r="W245" s="157"/>
      <c r="X245" s="157">
        <v>14.0</v>
      </c>
      <c r="Y245" s="157">
        <v>15.0</v>
      </c>
      <c r="Z245" s="157">
        <v>16.0</v>
      </c>
      <c r="AA245" s="961"/>
      <c r="AB245" s="961"/>
      <c r="AC245" s="157">
        <v>17.0</v>
      </c>
      <c r="AD245" s="157">
        <v>18.0</v>
      </c>
      <c r="AE245" s="157">
        <v>19.0</v>
      </c>
      <c r="AF245" s="157">
        <v>20.0</v>
      </c>
      <c r="AG245" s="157">
        <v>21.0</v>
      </c>
      <c r="AH245" s="157">
        <v>22.0</v>
      </c>
      <c r="AI245" s="157">
        <v>26.0</v>
      </c>
      <c r="AJ245" s="157">
        <v>27.0</v>
      </c>
      <c r="AK245" s="157">
        <v>28.0</v>
      </c>
      <c r="AL245" s="157">
        <v>29.0</v>
      </c>
      <c r="AM245" s="157">
        <v>30.0</v>
      </c>
      <c r="AN245" s="157">
        <v>31.0</v>
      </c>
    </row>
    <row r="246" ht="14.25" customHeight="1">
      <c r="AA246" s="342"/>
      <c r="AB246" s="342"/>
      <c r="AE246" s="132"/>
      <c r="AF246" s="133"/>
      <c r="AI246" s="292"/>
      <c r="AJ246" s="293"/>
    </row>
    <row r="247" ht="14.25" customHeight="1">
      <c r="AA247" s="342"/>
      <c r="AB247" s="342"/>
      <c r="AE247" s="132"/>
      <c r="AF247" s="133"/>
      <c r="AI247" s="292"/>
      <c r="AJ247" s="293"/>
    </row>
    <row r="248" ht="14.25" customHeight="1">
      <c r="AA248" s="342"/>
      <c r="AB248" s="342"/>
      <c r="AE248" s="132"/>
      <c r="AF248" s="133"/>
      <c r="AI248" s="292"/>
      <c r="AJ248" s="293"/>
    </row>
    <row r="249" ht="14.25" customHeight="1">
      <c r="AA249" s="342"/>
      <c r="AB249" s="342"/>
      <c r="AE249" s="132"/>
      <c r="AF249" s="133"/>
      <c r="AI249" s="292"/>
      <c r="AJ249" s="293"/>
    </row>
    <row r="250" ht="14.25" customHeight="1">
      <c r="AA250" s="342"/>
      <c r="AB250" s="342"/>
      <c r="AE250" s="132"/>
      <c r="AF250" s="133"/>
      <c r="AI250" s="292"/>
      <c r="AJ250" s="293"/>
    </row>
    <row r="251" ht="14.25" customHeight="1">
      <c r="AA251" s="342"/>
      <c r="AB251" s="342"/>
      <c r="AE251" s="132"/>
      <c r="AF251" s="133"/>
      <c r="AI251" s="292"/>
      <c r="AJ251" s="293"/>
    </row>
    <row r="252" ht="14.25" customHeight="1">
      <c r="AA252" s="342"/>
      <c r="AB252" s="342"/>
      <c r="AE252" s="132"/>
      <c r="AF252" s="133"/>
      <c r="AI252" s="292"/>
      <c r="AJ252" s="293"/>
    </row>
    <row r="253" ht="14.25" customHeight="1">
      <c r="AA253" s="342"/>
      <c r="AB253" s="342"/>
      <c r="AE253" s="132"/>
      <c r="AF253" s="133"/>
      <c r="AI253" s="292"/>
      <c r="AJ253" s="293"/>
    </row>
    <row r="254" ht="14.25" customHeight="1">
      <c r="AA254" s="342"/>
      <c r="AB254" s="342"/>
      <c r="AE254" s="132"/>
      <c r="AF254" s="133"/>
      <c r="AI254" s="292"/>
      <c r="AJ254" s="293"/>
    </row>
    <row r="255" ht="14.25" customHeight="1">
      <c r="AA255" s="342"/>
      <c r="AB255" s="342"/>
      <c r="AE255" s="132"/>
      <c r="AF255" s="133"/>
      <c r="AI255" s="292"/>
      <c r="AJ255" s="293"/>
    </row>
    <row r="256" ht="14.25" customHeight="1">
      <c r="AA256" s="342"/>
      <c r="AB256" s="342"/>
      <c r="AE256" s="132"/>
      <c r="AF256" s="133"/>
      <c r="AI256" s="292"/>
      <c r="AJ256" s="293"/>
    </row>
    <row r="257" ht="14.25" customHeight="1">
      <c r="AA257" s="342"/>
      <c r="AB257" s="342"/>
      <c r="AE257" s="132"/>
      <c r="AF257" s="133"/>
      <c r="AI257" s="292"/>
      <c r="AJ257" s="293"/>
    </row>
    <row r="258" ht="14.25" customHeight="1">
      <c r="AA258" s="342"/>
      <c r="AB258" s="342"/>
      <c r="AE258" s="132"/>
      <c r="AF258" s="133"/>
      <c r="AI258" s="292"/>
      <c r="AJ258" s="293"/>
    </row>
    <row r="259" ht="14.25" customHeight="1">
      <c r="AA259" s="342"/>
      <c r="AB259" s="342"/>
      <c r="AE259" s="132"/>
      <c r="AF259" s="133"/>
      <c r="AI259" s="292"/>
      <c r="AJ259" s="293"/>
    </row>
    <row r="260" ht="14.25" customHeight="1">
      <c r="AA260" s="342"/>
      <c r="AB260" s="342"/>
      <c r="AE260" s="132"/>
      <c r="AF260" s="133"/>
      <c r="AI260" s="292"/>
      <c r="AJ260" s="293"/>
    </row>
    <row r="261" ht="14.25" customHeight="1">
      <c r="AA261" s="342"/>
      <c r="AB261" s="342"/>
      <c r="AE261" s="132"/>
      <c r="AF261" s="133"/>
      <c r="AI261" s="292"/>
      <c r="AJ261" s="293"/>
    </row>
    <row r="262" ht="14.25" customHeight="1">
      <c r="AA262" s="342"/>
      <c r="AB262" s="342"/>
      <c r="AE262" s="132"/>
      <c r="AF262" s="133"/>
      <c r="AI262" s="292"/>
      <c r="AJ262" s="293"/>
    </row>
    <row r="263" ht="14.25" customHeight="1">
      <c r="AA263" s="342"/>
      <c r="AB263" s="342"/>
      <c r="AE263" s="132"/>
      <c r="AF263" s="133"/>
      <c r="AI263" s="292"/>
      <c r="AJ263" s="293"/>
    </row>
    <row r="264" ht="14.25" customHeight="1">
      <c r="AA264" s="342"/>
      <c r="AB264" s="342"/>
      <c r="AE264" s="132"/>
      <c r="AF264" s="133"/>
      <c r="AI264" s="292"/>
      <c r="AJ264" s="293"/>
    </row>
    <row r="265" ht="14.25" customHeight="1">
      <c r="AA265" s="342"/>
      <c r="AB265" s="342"/>
      <c r="AE265" s="132"/>
      <c r="AF265" s="133"/>
      <c r="AI265" s="292"/>
      <c r="AJ265" s="293"/>
    </row>
    <row r="266" ht="14.25" customHeight="1">
      <c r="AA266" s="342"/>
      <c r="AB266" s="342"/>
      <c r="AE266" s="132"/>
      <c r="AF266" s="133"/>
      <c r="AI266" s="292"/>
      <c r="AJ266" s="293"/>
    </row>
    <row r="267" ht="14.25" customHeight="1">
      <c r="AA267" s="342"/>
      <c r="AB267" s="342"/>
      <c r="AE267" s="132"/>
      <c r="AF267" s="133"/>
      <c r="AI267" s="292"/>
      <c r="AJ267" s="293"/>
    </row>
    <row r="268" ht="14.25" customHeight="1">
      <c r="AA268" s="342"/>
      <c r="AB268" s="342"/>
      <c r="AE268" s="132"/>
      <c r="AF268" s="133"/>
      <c r="AI268" s="292"/>
      <c r="AJ268" s="293"/>
    </row>
    <row r="269" ht="14.25" customHeight="1">
      <c r="AA269" s="342"/>
      <c r="AB269" s="342"/>
      <c r="AE269" s="132"/>
      <c r="AF269" s="133"/>
      <c r="AI269" s="292"/>
      <c r="AJ269" s="293"/>
    </row>
    <row r="270" ht="14.25" customHeight="1">
      <c r="AA270" s="342"/>
      <c r="AB270" s="342"/>
      <c r="AE270" s="132"/>
      <c r="AF270" s="133"/>
      <c r="AI270" s="292"/>
      <c r="AJ270" s="293"/>
    </row>
    <row r="271" ht="14.25" customHeight="1">
      <c r="AA271" s="342"/>
      <c r="AB271" s="342"/>
      <c r="AE271" s="132"/>
      <c r="AF271" s="133"/>
      <c r="AI271" s="292"/>
      <c r="AJ271" s="293"/>
    </row>
    <row r="272" ht="14.25" customHeight="1">
      <c r="AA272" s="342"/>
      <c r="AB272" s="342"/>
      <c r="AE272" s="132"/>
      <c r="AF272" s="133"/>
      <c r="AI272" s="292"/>
      <c r="AJ272" s="293"/>
    </row>
    <row r="273" ht="14.25" customHeight="1">
      <c r="AA273" s="342"/>
      <c r="AB273" s="342"/>
      <c r="AE273" s="132"/>
      <c r="AF273" s="133"/>
      <c r="AI273" s="292"/>
      <c r="AJ273" s="293"/>
    </row>
    <row r="274" ht="14.25" customHeight="1">
      <c r="AA274" s="342"/>
      <c r="AB274" s="342"/>
      <c r="AE274" s="132"/>
      <c r="AF274" s="133"/>
      <c r="AI274" s="292"/>
      <c r="AJ274" s="293"/>
    </row>
    <row r="275" ht="14.25" customHeight="1">
      <c r="AA275" s="342"/>
      <c r="AB275" s="342"/>
      <c r="AE275" s="132"/>
      <c r="AF275" s="133"/>
      <c r="AI275" s="292"/>
      <c r="AJ275" s="293"/>
    </row>
    <row r="276" ht="14.25" customHeight="1">
      <c r="AA276" s="342"/>
      <c r="AB276" s="342"/>
      <c r="AE276" s="132"/>
      <c r="AF276" s="133"/>
      <c r="AI276" s="292"/>
      <c r="AJ276" s="293"/>
    </row>
    <row r="277" ht="14.25" customHeight="1">
      <c r="AA277" s="342"/>
      <c r="AB277" s="342"/>
      <c r="AE277" s="132"/>
      <c r="AF277" s="133"/>
      <c r="AI277" s="292"/>
      <c r="AJ277" s="293"/>
    </row>
    <row r="278" ht="14.25" customHeight="1">
      <c r="AA278" s="342"/>
      <c r="AB278" s="342"/>
      <c r="AE278" s="132"/>
      <c r="AF278" s="133"/>
      <c r="AI278" s="292"/>
      <c r="AJ278" s="293"/>
    </row>
    <row r="279" ht="14.25" customHeight="1">
      <c r="AA279" s="342"/>
      <c r="AB279" s="342"/>
      <c r="AE279" s="132"/>
      <c r="AF279" s="133"/>
      <c r="AI279" s="292"/>
      <c r="AJ279" s="293"/>
    </row>
    <row r="280" ht="14.25" customHeight="1">
      <c r="AA280" s="342"/>
      <c r="AB280" s="342"/>
      <c r="AE280" s="132"/>
      <c r="AF280" s="133"/>
      <c r="AI280" s="292"/>
      <c r="AJ280" s="293"/>
    </row>
    <row r="281" ht="14.25" customHeight="1">
      <c r="AA281" s="342"/>
      <c r="AB281" s="342"/>
      <c r="AE281" s="132"/>
      <c r="AF281" s="133"/>
      <c r="AI281" s="292"/>
      <c r="AJ281" s="293"/>
    </row>
    <row r="282" ht="14.25" customHeight="1">
      <c r="AA282" s="342"/>
      <c r="AB282" s="342"/>
      <c r="AE282" s="132"/>
      <c r="AF282" s="133"/>
      <c r="AI282" s="292"/>
      <c r="AJ282" s="293"/>
    </row>
    <row r="283" ht="14.25" customHeight="1">
      <c r="AA283" s="342"/>
      <c r="AB283" s="342"/>
      <c r="AE283" s="132"/>
      <c r="AF283" s="133"/>
      <c r="AI283" s="292"/>
      <c r="AJ283" s="293"/>
    </row>
    <row r="284" ht="14.25" customHeight="1">
      <c r="AA284" s="342"/>
      <c r="AB284" s="342"/>
      <c r="AE284" s="132"/>
      <c r="AF284" s="133"/>
      <c r="AI284" s="292"/>
      <c r="AJ284" s="293"/>
    </row>
    <row r="285" ht="14.25" customHeight="1">
      <c r="AA285" s="342"/>
      <c r="AB285" s="342"/>
      <c r="AE285" s="132"/>
      <c r="AF285" s="133"/>
      <c r="AI285" s="292"/>
      <c r="AJ285" s="293"/>
    </row>
    <row r="286" ht="14.25" customHeight="1">
      <c r="AA286" s="342"/>
      <c r="AB286" s="342"/>
      <c r="AE286" s="132"/>
      <c r="AF286" s="133"/>
      <c r="AI286" s="292"/>
      <c r="AJ286" s="293"/>
    </row>
    <row r="287" ht="14.25" customHeight="1">
      <c r="AA287" s="342"/>
      <c r="AB287" s="342"/>
      <c r="AE287" s="132"/>
      <c r="AF287" s="133"/>
      <c r="AI287" s="292"/>
      <c r="AJ287" s="293"/>
    </row>
    <row r="288" ht="14.25" customHeight="1">
      <c r="AA288" s="342"/>
      <c r="AB288" s="342"/>
      <c r="AE288" s="132"/>
      <c r="AF288" s="133"/>
      <c r="AI288" s="292"/>
      <c r="AJ288" s="293"/>
    </row>
    <row r="289" ht="14.25" customHeight="1">
      <c r="AA289" s="342"/>
      <c r="AB289" s="342"/>
      <c r="AE289" s="132"/>
      <c r="AF289" s="133"/>
      <c r="AI289" s="292"/>
      <c r="AJ289" s="293"/>
    </row>
    <row r="290" ht="14.25" customHeight="1">
      <c r="AA290" s="342"/>
      <c r="AB290" s="342"/>
      <c r="AE290" s="132"/>
      <c r="AF290" s="133"/>
      <c r="AI290" s="292"/>
      <c r="AJ290" s="293"/>
    </row>
    <row r="291" ht="14.25" customHeight="1">
      <c r="AA291" s="342"/>
      <c r="AB291" s="342"/>
      <c r="AE291" s="132"/>
      <c r="AF291" s="133"/>
      <c r="AI291" s="292"/>
      <c r="AJ291" s="293"/>
    </row>
    <row r="292" ht="14.25" customHeight="1">
      <c r="AA292" s="342"/>
      <c r="AB292" s="342"/>
      <c r="AE292" s="132"/>
      <c r="AF292" s="133"/>
      <c r="AI292" s="292"/>
      <c r="AJ292" s="293"/>
    </row>
    <row r="293" ht="14.25" customHeight="1">
      <c r="AA293" s="342"/>
      <c r="AB293" s="342"/>
      <c r="AE293" s="132"/>
      <c r="AF293" s="133"/>
      <c r="AI293" s="292"/>
      <c r="AJ293" s="293"/>
    </row>
    <row r="294" ht="14.25" customHeight="1">
      <c r="AA294" s="342"/>
      <c r="AB294" s="342"/>
      <c r="AE294" s="132"/>
      <c r="AF294" s="133"/>
      <c r="AI294" s="292"/>
      <c r="AJ294" s="293"/>
    </row>
    <row r="295" ht="14.25" customHeight="1">
      <c r="AA295" s="342"/>
      <c r="AB295" s="342"/>
      <c r="AE295" s="132"/>
      <c r="AF295" s="133"/>
      <c r="AI295" s="292"/>
      <c r="AJ295" s="293"/>
    </row>
    <row r="296" ht="14.25" customHeight="1">
      <c r="AA296" s="342"/>
      <c r="AB296" s="342"/>
      <c r="AE296" s="132"/>
      <c r="AF296" s="133"/>
      <c r="AI296" s="292"/>
      <c r="AJ296" s="293"/>
    </row>
    <row r="297" ht="14.25" customHeight="1">
      <c r="AA297" s="342"/>
      <c r="AB297" s="342"/>
      <c r="AE297" s="132"/>
      <c r="AF297" s="133"/>
      <c r="AI297" s="292"/>
      <c r="AJ297" s="293"/>
    </row>
    <row r="298" ht="14.25" customHeight="1">
      <c r="AA298" s="342"/>
      <c r="AB298" s="342"/>
      <c r="AE298" s="132"/>
      <c r="AF298" s="133"/>
      <c r="AI298" s="292"/>
      <c r="AJ298" s="293"/>
    </row>
    <row r="299" ht="14.25" customHeight="1">
      <c r="AA299" s="342"/>
      <c r="AB299" s="342"/>
      <c r="AE299" s="132"/>
      <c r="AF299" s="133"/>
      <c r="AI299" s="292"/>
      <c r="AJ299" s="293"/>
    </row>
    <row r="300" ht="14.25" customHeight="1">
      <c r="AA300" s="342"/>
      <c r="AB300" s="342"/>
      <c r="AE300" s="132"/>
      <c r="AF300" s="133"/>
      <c r="AI300" s="292"/>
      <c r="AJ300" s="293"/>
    </row>
    <row r="301" ht="14.25" customHeight="1">
      <c r="AA301" s="342"/>
      <c r="AB301" s="342"/>
      <c r="AE301" s="132"/>
      <c r="AF301" s="133"/>
      <c r="AI301" s="292"/>
      <c r="AJ301" s="293"/>
    </row>
    <row r="302" ht="14.25" customHeight="1">
      <c r="AA302" s="342"/>
      <c r="AB302" s="342"/>
      <c r="AE302" s="132"/>
      <c r="AF302" s="133"/>
      <c r="AI302" s="292"/>
      <c r="AJ302" s="293"/>
    </row>
    <row r="303" ht="14.25" customHeight="1">
      <c r="AA303" s="342"/>
      <c r="AB303" s="342"/>
      <c r="AE303" s="132"/>
      <c r="AF303" s="133"/>
      <c r="AI303" s="292"/>
      <c r="AJ303" s="293"/>
    </row>
    <row r="304" ht="14.25" customHeight="1">
      <c r="AA304" s="342"/>
      <c r="AB304" s="342"/>
      <c r="AE304" s="132"/>
      <c r="AF304" s="133"/>
      <c r="AI304" s="292"/>
      <c r="AJ304" s="293"/>
    </row>
    <row r="305" ht="14.25" customHeight="1">
      <c r="AA305" s="342"/>
      <c r="AB305" s="342"/>
      <c r="AE305" s="132"/>
      <c r="AF305" s="133"/>
      <c r="AI305" s="292"/>
      <c r="AJ305" s="293"/>
    </row>
    <row r="306" ht="14.25" customHeight="1">
      <c r="AA306" s="342"/>
      <c r="AB306" s="342"/>
      <c r="AE306" s="132"/>
      <c r="AF306" s="133"/>
      <c r="AI306" s="292"/>
      <c r="AJ306" s="293"/>
    </row>
    <row r="307" ht="14.25" customHeight="1">
      <c r="AA307" s="342"/>
      <c r="AB307" s="342"/>
      <c r="AE307" s="132"/>
      <c r="AF307" s="133"/>
      <c r="AI307" s="292"/>
      <c r="AJ307" s="293"/>
    </row>
    <row r="308" ht="14.25" customHeight="1">
      <c r="AA308" s="342"/>
      <c r="AB308" s="342"/>
      <c r="AE308" s="132"/>
      <c r="AF308" s="133"/>
      <c r="AI308" s="292"/>
      <c r="AJ308" s="293"/>
    </row>
    <row r="309" ht="14.25" customHeight="1">
      <c r="AA309" s="342"/>
      <c r="AB309" s="342"/>
      <c r="AE309" s="132"/>
      <c r="AF309" s="133"/>
      <c r="AI309" s="292"/>
      <c r="AJ309" s="293"/>
    </row>
    <row r="310" ht="14.25" customHeight="1">
      <c r="AA310" s="342"/>
      <c r="AB310" s="342"/>
      <c r="AE310" s="132"/>
      <c r="AF310" s="133"/>
      <c r="AI310" s="292"/>
      <c r="AJ310" s="293"/>
    </row>
    <row r="311" ht="14.25" customHeight="1">
      <c r="AA311" s="342"/>
      <c r="AB311" s="342"/>
      <c r="AE311" s="132"/>
      <c r="AF311" s="133"/>
      <c r="AI311" s="292"/>
      <c r="AJ311" s="293"/>
    </row>
    <row r="312" ht="14.25" customHeight="1">
      <c r="AA312" s="342"/>
      <c r="AB312" s="342"/>
      <c r="AE312" s="132"/>
      <c r="AF312" s="133"/>
      <c r="AI312" s="292"/>
      <c r="AJ312" s="293"/>
    </row>
    <row r="313" ht="14.25" customHeight="1">
      <c r="AA313" s="342"/>
      <c r="AB313" s="342"/>
      <c r="AE313" s="132"/>
      <c r="AF313" s="133"/>
      <c r="AI313" s="292"/>
      <c r="AJ313" s="293"/>
    </row>
    <row r="314" ht="14.25" customHeight="1">
      <c r="AA314" s="342"/>
      <c r="AB314" s="342"/>
      <c r="AE314" s="132"/>
      <c r="AF314" s="133"/>
      <c r="AI314" s="292"/>
      <c r="AJ314" s="293"/>
    </row>
    <row r="315" ht="14.25" customHeight="1">
      <c r="AA315" s="342"/>
      <c r="AB315" s="342"/>
      <c r="AE315" s="132"/>
      <c r="AF315" s="133"/>
      <c r="AI315" s="292"/>
      <c r="AJ315" s="293"/>
    </row>
    <row r="316" ht="14.25" customHeight="1">
      <c r="AA316" s="342"/>
      <c r="AB316" s="342"/>
      <c r="AE316" s="132"/>
      <c r="AF316" s="133"/>
      <c r="AI316" s="292"/>
      <c r="AJ316" s="293"/>
    </row>
    <row r="317" ht="14.25" customHeight="1">
      <c r="AA317" s="342"/>
      <c r="AB317" s="342"/>
      <c r="AE317" s="132"/>
      <c r="AF317" s="133"/>
      <c r="AI317" s="292"/>
      <c r="AJ317" s="293"/>
    </row>
    <row r="318" ht="14.25" customHeight="1">
      <c r="AA318" s="342"/>
      <c r="AB318" s="342"/>
      <c r="AE318" s="132"/>
      <c r="AF318" s="133"/>
      <c r="AI318" s="292"/>
      <c r="AJ318" s="293"/>
    </row>
    <row r="319" ht="14.25" customHeight="1">
      <c r="AA319" s="342"/>
      <c r="AB319" s="342"/>
      <c r="AE319" s="132"/>
      <c r="AF319" s="133"/>
      <c r="AI319" s="292"/>
      <c r="AJ319" s="293"/>
    </row>
    <row r="320" ht="14.25" customHeight="1">
      <c r="AA320" s="342"/>
      <c r="AB320" s="342"/>
      <c r="AE320" s="132"/>
      <c r="AF320" s="133"/>
      <c r="AI320" s="292"/>
      <c r="AJ320" s="293"/>
    </row>
    <row r="321" ht="14.25" customHeight="1">
      <c r="AA321" s="342"/>
      <c r="AB321" s="342"/>
      <c r="AE321" s="132"/>
      <c r="AF321" s="133"/>
      <c r="AI321" s="292"/>
      <c r="AJ321" s="293"/>
    </row>
    <row r="322" ht="14.25" customHeight="1">
      <c r="AA322" s="342"/>
      <c r="AB322" s="342"/>
      <c r="AE322" s="132"/>
      <c r="AF322" s="133"/>
      <c r="AI322" s="292"/>
      <c r="AJ322" s="293"/>
    </row>
    <row r="323" ht="14.25" customHeight="1">
      <c r="AA323" s="342"/>
      <c r="AB323" s="342"/>
      <c r="AE323" s="132"/>
      <c r="AF323" s="133"/>
      <c r="AI323" s="292"/>
      <c r="AJ323" s="293"/>
    </row>
    <row r="324" ht="14.25" customHeight="1">
      <c r="AA324" s="342"/>
      <c r="AB324" s="342"/>
      <c r="AE324" s="132"/>
      <c r="AF324" s="133"/>
      <c r="AI324" s="292"/>
      <c r="AJ324" s="293"/>
    </row>
    <row r="325" ht="14.25" customHeight="1">
      <c r="AA325" s="342"/>
      <c r="AB325" s="342"/>
      <c r="AE325" s="132"/>
      <c r="AF325" s="133"/>
      <c r="AI325" s="292"/>
      <c r="AJ325" s="293"/>
    </row>
    <row r="326" ht="14.25" customHeight="1">
      <c r="AA326" s="342"/>
      <c r="AB326" s="342"/>
      <c r="AE326" s="132"/>
      <c r="AF326" s="133"/>
      <c r="AI326" s="292"/>
      <c r="AJ326" s="293"/>
    </row>
    <row r="327" ht="14.25" customHeight="1">
      <c r="AA327" s="342"/>
      <c r="AB327" s="342"/>
      <c r="AE327" s="132"/>
      <c r="AF327" s="133"/>
      <c r="AI327" s="292"/>
      <c r="AJ327" s="293"/>
    </row>
    <row r="328" ht="14.25" customHeight="1">
      <c r="AA328" s="342"/>
      <c r="AB328" s="342"/>
      <c r="AE328" s="132"/>
      <c r="AF328" s="133"/>
      <c r="AI328" s="292"/>
      <c r="AJ328" s="293"/>
    </row>
    <row r="329" ht="14.25" customHeight="1">
      <c r="AA329" s="342"/>
      <c r="AB329" s="342"/>
      <c r="AE329" s="132"/>
      <c r="AF329" s="133"/>
      <c r="AI329" s="292"/>
      <c r="AJ329" s="293"/>
    </row>
    <row r="330" ht="14.25" customHeight="1">
      <c r="AA330" s="342"/>
      <c r="AB330" s="342"/>
      <c r="AE330" s="132"/>
      <c r="AF330" s="133"/>
      <c r="AI330" s="292"/>
      <c r="AJ330" s="293"/>
    </row>
    <row r="331" ht="14.25" customHeight="1">
      <c r="AA331" s="342"/>
      <c r="AB331" s="342"/>
      <c r="AE331" s="132"/>
      <c r="AF331" s="133"/>
      <c r="AI331" s="292"/>
      <c r="AJ331" s="293"/>
    </row>
    <row r="332" ht="14.25" customHeight="1">
      <c r="AA332" s="342"/>
      <c r="AB332" s="342"/>
      <c r="AE332" s="132"/>
      <c r="AF332" s="133"/>
      <c r="AI332" s="292"/>
      <c r="AJ332" s="293"/>
    </row>
    <row r="333" ht="14.25" customHeight="1">
      <c r="AA333" s="342"/>
      <c r="AB333" s="342"/>
      <c r="AE333" s="132"/>
      <c r="AF333" s="133"/>
      <c r="AI333" s="292"/>
      <c r="AJ333" s="293"/>
    </row>
    <row r="334" ht="14.25" customHeight="1">
      <c r="AA334" s="342"/>
      <c r="AB334" s="342"/>
      <c r="AE334" s="132"/>
      <c r="AF334" s="133"/>
      <c r="AI334" s="292"/>
      <c r="AJ334" s="293"/>
    </row>
    <row r="335" ht="14.25" customHeight="1">
      <c r="AA335" s="342"/>
      <c r="AB335" s="342"/>
      <c r="AE335" s="132"/>
      <c r="AF335" s="133"/>
      <c r="AI335" s="292"/>
      <c r="AJ335" s="293"/>
    </row>
    <row r="336" ht="14.25" customHeight="1">
      <c r="AA336" s="342"/>
      <c r="AB336" s="342"/>
      <c r="AE336" s="132"/>
      <c r="AF336" s="133"/>
      <c r="AI336" s="292"/>
      <c r="AJ336" s="293"/>
    </row>
    <row r="337" ht="14.25" customHeight="1">
      <c r="AA337" s="342"/>
      <c r="AB337" s="342"/>
      <c r="AE337" s="132"/>
      <c r="AF337" s="133"/>
      <c r="AI337" s="292"/>
      <c r="AJ337" s="293"/>
    </row>
    <row r="338" ht="14.25" customHeight="1">
      <c r="AA338" s="342"/>
      <c r="AB338" s="342"/>
      <c r="AE338" s="132"/>
      <c r="AF338" s="133"/>
      <c r="AI338" s="292"/>
      <c r="AJ338" s="293"/>
    </row>
    <row r="339" ht="14.25" customHeight="1">
      <c r="AA339" s="342"/>
      <c r="AB339" s="342"/>
      <c r="AE339" s="132"/>
      <c r="AF339" s="133"/>
      <c r="AI339" s="292"/>
      <c r="AJ339" s="293"/>
    </row>
    <row r="340" ht="14.25" customHeight="1">
      <c r="AA340" s="342"/>
      <c r="AB340" s="342"/>
      <c r="AE340" s="132"/>
      <c r="AF340" s="133"/>
      <c r="AI340" s="292"/>
      <c r="AJ340" s="293"/>
    </row>
    <row r="341" ht="14.25" customHeight="1">
      <c r="AA341" s="342"/>
      <c r="AB341" s="342"/>
      <c r="AE341" s="132"/>
      <c r="AF341" s="133"/>
      <c r="AI341" s="292"/>
      <c r="AJ341" s="293"/>
    </row>
    <row r="342" ht="14.25" customHeight="1">
      <c r="AA342" s="342"/>
      <c r="AB342" s="342"/>
      <c r="AE342" s="132"/>
      <c r="AF342" s="133"/>
      <c r="AI342" s="292"/>
      <c r="AJ342" s="293"/>
    </row>
    <row r="343" ht="14.25" customHeight="1">
      <c r="AA343" s="342"/>
      <c r="AB343" s="342"/>
      <c r="AE343" s="132"/>
      <c r="AF343" s="133"/>
      <c r="AI343" s="292"/>
      <c r="AJ343" s="293"/>
    </row>
    <row r="344" ht="14.25" customHeight="1">
      <c r="AA344" s="342"/>
      <c r="AB344" s="342"/>
      <c r="AE344" s="132"/>
      <c r="AF344" s="133"/>
      <c r="AI344" s="292"/>
      <c r="AJ344" s="293"/>
    </row>
    <row r="345" ht="14.25" customHeight="1">
      <c r="AA345" s="342"/>
      <c r="AB345" s="342"/>
      <c r="AE345" s="132"/>
      <c r="AF345" s="133"/>
      <c r="AI345" s="292"/>
      <c r="AJ345" s="293"/>
    </row>
    <row r="346" ht="14.25" customHeight="1">
      <c r="AA346" s="342"/>
      <c r="AB346" s="342"/>
      <c r="AE346" s="132"/>
      <c r="AF346" s="133"/>
      <c r="AI346" s="292"/>
      <c r="AJ346" s="293"/>
    </row>
    <row r="347" ht="14.25" customHeight="1">
      <c r="AA347" s="342"/>
      <c r="AB347" s="342"/>
      <c r="AE347" s="132"/>
      <c r="AF347" s="133"/>
      <c r="AI347" s="292"/>
      <c r="AJ347" s="293"/>
    </row>
    <row r="348" ht="14.25" customHeight="1">
      <c r="AA348" s="342"/>
      <c r="AB348" s="342"/>
      <c r="AE348" s="132"/>
      <c r="AF348" s="133"/>
      <c r="AI348" s="292"/>
      <c r="AJ348" s="293"/>
    </row>
    <row r="349" ht="14.25" customHeight="1">
      <c r="AA349" s="342"/>
      <c r="AB349" s="342"/>
      <c r="AE349" s="132"/>
      <c r="AF349" s="133"/>
      <c r="AI349" s="292"/>
      <c r="AJ349" s="293"/>
    </row>
    <row r="350" ht="14.25" customHeight="1">
      <c r="AA350" s="342"/>
      <c r="AB350" s="342"/>
      <c r="AE350" s="132"/>
      <c r="AF350" s="133"/>
      <c r="AI350" s="292"/>
      <c r="AJ350" s="293"/>
    </row>
    <row r="351" ht="14.25" customHeight="1">
      <c r="AA351" s="342"/>
      <c r="AB351" s="342"/>
      <c r="AE351" s="132"/>
      <c r="AF351" s="133"/>
      <c r="AI351" s="292"/>
      <c r="AJ351" s="293"/>
    </row>
    <row r="352" ht="14.25" customHeight="1">
      <c r="AA352" s="342"/>
      <c r="AB352" s="342"/>
      <c r="AE352" s="132"/>
      <c r="AF352" s="133"/>
      <c r="AI352" s="292"/>
      <c r="AJ352" s="293"/>
    </row>
    <row r="353" ht="14.25" customHeight="1">
      <c r="AA353" s="342"/>
      <c r="AB353" s="342"/>
      <c r="AE353" s="132"/>
      <c r="AF353" s="133"/>
      <c r="AI353" s="292"/>
      <c r="AJ353" s="293"/>
    </row>
    <row r="354" ht="14.25" customHeight="1">
      <c r="AA354" s="342"/>
      <c r="AB354" s="342"/>
      <c r="AE354" s="132"/>
      <c r="AF354" s="133"/>
      <c r="AI354" s="292"/>
      <c r="AJ354" s="293"/>
    </row>
    <row r="355" ht="14.25" customHeight="1">
      <c r="AA355" s="342"/>
      <c r="AB355" s="342"/>
      <c r="AE355" s="132"/>
      <c r="AF355" s="133"/>
      <c r="AI355" s="292"/>
      <c r="AJ355" s="293"/>
    </row>
    <row r="356" ht="14.25" customHeight="1">
      <c r="AA356" s="342"/>
      <c r="AB356" s="342"/>
      <c r="AE356" s="132"/>
      <c r="AF356" s="133"/>
      <c r="AI356" s="292"/>
      <c r="AJ356" s="293"/>
    </row>
    <row r="357" ht="14.25" customHeight="1">
      <c r="AA357" s="342"/>
      <c r="AB357" s="342"/>
      <c r="AE357" s="132"/>
      <c r="AF357" s="133"/>
      <c r="AI357" s="292"/>
      <c r="AJ357" s="293"/>
    </row>
    <row r="358" ht="14.25" customHeight="1">
      <c r="AA358" s="342"/>
      <c r="AB358" s="342"/>
      <c r="AE358" s="132"/>
      <c r="AF358" s="133"/>
      <c r="AI358" s="292"/>
      <c r="AJ358" s="293"/>
    </row>
    <row r="359" ht="14.25" customHeight="1">
      <c r="AA359" s="342"/>
      <c r="AB359" s="342"/>
      <c r="AE359" s="132"/>
      <c r="AF359" s="133"/>
      <c r="AI359" s="292"/>
      <c r="AJ359" s="293"/>
    </row>
    <row r="360" ht="14.25" customHeight="1">
      <c r="AA360" s="342"/>
      <c r="AB360" s="342"/>
      <c r="AE360" s="132"/>
      <c r="AF360" s="133"/>
      <c r="AI360" s="292"/>
      <c r="AJ360" s="293"/>
    </row>
    <row r="361" ht="14.25" customHeight="1">
      <c r="AA361" s="342"/>
      <c r="AB361" s="342"/>
      <c r="AE361" s="132"/>
      <c r="AF361" s="133"/>
      <c r="AI361" s="292"/>
      <c r="AJ361" s="293"/>
    </row>
    <row r="362" ht="14.25" customHeight="1">
      <c r="AA362" s="342"/>
      <c r="AB362" s="342"/>
      <c r="AE362" s="132"/>
      <c r="AF362" s="133"/>
      <c r="AI362" s="292"/>
      <c r="AJ362" s="293"/>
    </row>
    <row r="363" ht="14.25" customHeight="1">
      <c r="AA363" s="342"/>
      <c r="AB363" s="342"/>
      <c r="AE363" s="132"/>
      <c r="AF363" s="133"/>
      <c r="AI363" s="292"/>
      <c r="AJ363" s="293"/>
    </row>
    <row r="364" ht="14.25" customHeight="1">
      <c r="AA364" s="342"/>
      <c r="AB364" s="342"/>
      <c r="AE364" s="132"/>
      <c r="AF364" s="133"/>
      <c r="AI364" s="292"/>
      <c r="AJ364" s="293"/>
    </row>
    <row r="365" ht="14.25" customHeight="1">
      <c r="AA365" s="342"/>
      <c r="AB365" s="342"/>
      <c r="AE365" s="132"/>
      <c r="AF365" s="133"/>
      <c r="AI365" s="292"/>
      <c r="AJ365" s="293"/>
    </row>
    <row r="366" ht="14.25" customHeight="1">
      <c r="AA366" s="342"/>
      <c r="AB366" s="342"/>
      <c r="AE366" s="132"/>
      <c r="AF366" s="133"/>
      <c r="AI366" s="292"/>
      <c r="AJ366" s="293"/>
    </row>
    <row r="367" ht="14.25" customHeight="1">
      <c r="AA367" s="342"/>
      <c r="AB367" s="342"/>
      <c r="AE367" s="132"/>
      <c r="AF367" s="133"/>
      <c r="AI367" s="292"/>
      <c r="AJ367" s="293"/>
    </row>
    <row r="368" ht="14.25" customHeight="1">
      <c r="AA368" s="342"/>
      <c r="AB368" s="342"/>
      <c r="AE368" s="132"/>
      <c r="AF368" s="133"/>
      <c r="AI368" s="292"/>
      <c r="AJ368" s="293"/>
    </row>
    <row r="369" ht="14.25" customHeight="1">
      <c r="AA369" s="342"/>
      <c r="AB369" s="342"/>
      <c r="AE369" s="132"/>
      <c r="AF369" s="133"/>
      <c r="AI369" s="292"/>
      <c r="AJ369" s="293"/>
    </row>
    <row r="370" ht="14.25" customHeight="1">
      <c r="AA370" s="342"/>
      <c r="AB370" s="342"/>
      <c r="AE370" s="132"/>
      <c r="AF370" s="133"/>
      <c r="AI370" s="292"/>
      <c r="AJ370" s="293"/>
    </row>
    <row r="371" ht="14.25" customHeight="1">
      <c r="AA371" s="342"/>
      <c r="AB371" s="342"/>
      <c r="AE371" s="132"/>
      <c r="AF371" s="133"/>
      <c r="AI371" s="292"/>
      <c r="AJ371" s="293"/>
    </row>
    <row r="372" ht="14.25" customHeight="1">
      <c r="AA372" s="342"/>
      <c r="AB372" s="342"/>
      <c r="AE372" s="132"/>
      <c r="AF372" s="133"/>
      <c r="AI372" s="292"/>
      <c r="AJ372" s="293"/>
    </row>
    <row r="373" ht="14.25" customHeight="1">
      <c r="AA373" s="342"/>
      <c r="AB373" s="342"/>
      <c r="AE373" s="132"/>
      <c r="AF373" s="133"/>
      <c r="AI373" s="292"/>
      <c r="AJ373" s="293"/>
    </row>
    <row r="374" ht="14.25" customHeight="1">
      <c r="AA374" s="342"/>
      <c r="AB374" s="342"/>
      <c r="AE374" s="132"/>
      <c r="AF374" s="133"/>
      <c r="AI374" s="292"/>
      <c r="AJ374" s="293"/>
    </row>
    <row r="375" ht="14.25" customHeight="1">
      <c r="AA375" s="342"/>
      <c r="AB375" s="342"/>
      <c r="AE375" s="132"/>
      <c r="AF375" s="133"/>
      <c r="AI375" s="292"/>
      <c r="AJ375" s="293"/>
    </row>
    <row r="376" ht="14.25" customHeight="1">
      <c r="AA376" s="342"/>
      <c r="AB376" s="342"/>
      <c r="AE376" s="132"/>
      <c r="AF376" s="133"/>
      <c r="AI376" s="292"/>
      <c r="AJ376" s="293"/>
    </row>
    <row r="377" ht="14.25" customHeight="1">
      <c r="AA377" s="342"/>
      <c r="AB377" s="342"/>
      <c r="AE377" s="132"/>
      <c r="AF377" s="133"/>
      <c r="AI377" s="292"/>
      <c r="AJ377" s="293"/>
    </row>
    <row r="378" ht="14.25" customHeight="1">
      <c r="AA378" s="342"/>
      <c r="AB378" s="342"/>
      <c r="AE378" s="132"/>
      <c r="AF378" s="133"/>
      <c r="AI378" s="292"/>
      <c r="AJ378" s="293"/>
    </row>
    <row r="379" ht="14.25" customHeight="1">
      <c r="AA379" s="342"/>
      <c r="AB379" s="342"/>
      <c r="AE379" s="132"/>
      <c r="AF379" s="133"/>
      <c r="AI379" s="292"/>
      <c r="AJ379" s="293"/>
    </row>
    <row r="380" ht="14.25" customHeight="1">
      <c r="AA380" s="342"/>
      <c r="AB380" s="342"/>
      <c r="AE380" s="132"/>
      <c r="AF380" s="133"/>
      <c r="AI380" s="292"/>
      <c r="AJ380" s="293"/>
    </row>
    <row r="381" ht="14.25" customHeight="1">
      <c r="AA381" s="342"/>
      <c r="AB381" s="342"/>
      <c r="AE381" s="132"/>
      <c r="AF381" s="133"/>
      <c r="AI381" s="292"/>
      <c r="AJ381" s="293"/>
    </row>
    <row r="382" ht="14.25" customHeight="1">
      <c r="AA382" s="342"/>
      <c r="AB382" s="342"/>
      <c r="AE382" s="132"/>
      <c r="AF382" s="133"/>
      <c r="AI382" s="292"/>
      <c r="AJ382" s="293"/>
    </row>
    <row r="383" ht="14.25" customHeight="1">
      <c r="AA383" s="342"/>
      <c r="AB383" s="342"/>
      <c r="AE383" s="132"/>
      <c r="AF383" s="133"/>
      <c r="AI383" s="292"/>
      <c r="AJ383" s="293"/>
    </row>
    <row r="384" ht="14.25" customHeight="1">
      <c r="AA384" s="342"/>
      <c r="AB384" s="342"/>
      <c r="AE384" s="132"/>
      <c r="AF384" s="133"/>
      <c r="AI384" s="292"/>
      <c r="AJ384" s="293"/>
    </row>
    <row r="385" ht="14.25" customHeight="1">
      <c r="AA385" s="342"/>
      <c r="AB385" s="342"/>
      <c r="AE385" s="132"/>
      <c r="AF385" s="133"/>
      <c r="AI385" s="292"/>
      <c r="AJ385" s="293"/>
    </row>
    <row r="386" ht="14.25" customHeight="1">
      <c r="AA386" s="342"/>
      <c r="AB386" s="342"/>
      <c r="AE386" s="132"/>
      <c r="AF386" s="133"/>
      <c r="AI386" s="292"/>
      <c r="AJ386" s="293"/>
    </row>
    <row r="387" ht="14.25" customHeight="1">
      <c r="AA387" s="342"/>
      <c r="AB387" s="342"/>
      <c r="AE387" s="132"/>
      <c r="AF387" s="133"/>
      <c r="AI387" s="292"/>
      <c r="AJ387" s="293"/>
    </row>
    <row r="388" ht="14.25" customHeight="1">
      <c r="AA388" s="342"/>
      <c r="AB388" s="342"/>
      <c r="AE388" s="132"/>
      <c r="AF388" s="133"/>
      <c r="AI388" s="292"/>
      <c r="AJ388" s="293"/>
    </row>
    <row r="389" ht="14.25" customHeight="1">
      <c r="AA389" s="342"/>
      <c r="AB389" s="342"/>
      <c r="AE389" s="132"/>
      <c r="AF389" s="133"/>
      <c r="AI389" s="292"/>
      <c r="AJ389" s="293"/>
    </row>
    <row r="390" ht="14.25" customHeight="1">
      <c r="AA390" s="342"/>
      <c r="AB390" s="342"/>
      <c r="AE390" s="132"/>
      <c r="AF390" s="133"/>
      <c r="AI390" s="292"/>
      <c r="AJ390" s="293"/>
    </row>
    <row r="391" ht="14.25" customHeight="1">
      <c r="AA391" s="342"/>
      <c r="AB391" s="342"/>
      <c r="AE391" s="132"/>
      <c r="AF391" s="133"/>
      <c r="AI391" s="292"/>
      <c r="AJ391" s="293"/>
    </row>
    <row r="392" ht="14.25" customHeight="1">
      <c r="AA392" s="342"/>
      <c r="AB392" s="342"/>
      <c r="AE392" s="132"/>
      <c r="AF392" s="133"/>
      <c r="AI392" s="292"/>
      <c r="AJ392" s="293"/>
    </row>
    <row r="393" ht="14.25" customHeight="1">
      <c r="AA393" s="342"/>
      <c r="AB393" s="342"/>
      <c r="AE393" s="132"/>
      <c r="AF393" s="133"/>
      <c r="AI393" s="292"/>
      <c r="AJ393" s="293"/>
    </row>
    <row r="394" ht="14.25" customHeight="1">
      <c r="AA394" s="342"/>
      <c r="AB394" s="342"/>
      <c r="AE394" s="132"/>
      <c r="AF394" s="133"/>
      <c r="AI394" s="292"/>
      <c r="AJ394" s="293"/>
    </row>
    <row r="395" ht="14.25" customHeight="1">
      <c r="AA395" s="342"/>
      <c r="AB395" s="342"/>
      <c r="AE395" s="132"/>
      <c r="AF395" s="133"/>
      <c r="AI395" s="292"/>
      <c r="AJ395" s="293"/>
    </row>
    <row r="396" ht="14.25" customHeight="1">
      <c r="AA396" s="342"/>
      <c r="AB396" s="342"/>
      <c r="AE396" s="132"/>
      <c r="AF396" s="133"/>
      <c r="AI396" s="292"/>
      <c r="AJ396" s="293"/>
    </row>
    <row r="397" ht="14.25" customHeight="1">
      <c r="AA397" s="342"/>
      <c r="AB397" s="342"/>
      <c r="AE397" s="132"/>
      <c r="AF397" s="133"/>
      <c r="AI397" s="292"/>
      <c r="AJ397" s="293"/>
    </row>
    <row r="398" ht="14.25" customHeight="1">
      <c r="AA398" s="342"/>
      <c r="AB398" s="342"/>
      <c r="AE398" s="132"/>
      <c r="AF398" s="133"/>
      <c r="AI398" s="292"/>
      <c r="AJ398" s="293"/>
    </row>
    <row r="399" ht="14.25" customHeight="1">
      <c r="AA399" s="342"/>
      <c r="AB399" s="342"/>
      <c r="AE399" s="132"/>
      <c r="AF399" s="133"/>
      <c r="AI399" s="292"/>
      <c r="AJ399" s="293"/>
    </row>
    <row r="400" ht="14.25" customHeight="1">
      <c r="AA400" s="342"/>
      <c r="AB400" s="342"/>
      <c r="AE400" s="132"/>
      <c r="AF400" s="133"/>
      <c r="AI400" s="292"/>
      <c r="AJ400" s="293"/>
    </row>
    <row r="401" ht="14.25" customHeight="1">
      <c r="AA401" s="342"/>
      <c r="AB401" s="342"/>
      <c r="AE401" s="132"/>
      <c r="AF401" s="133"/>
      <c r="AI401" s="292"/>
      <c r="AJ401" s="293"/>
    </row>
    <row r="402" ht="14.25" customHeight="1">
      <c r="AA402" s="342"/>
      <c r="AB402" s="342"/>
      <c r="AE402" s="132"/>
      <c r="AF402" s="133"/>
      <c r="AI402" s="292"/>
      <c r="AJ402" s="293"/>
    </row>
    <row r="403" ht="14.25" customHeight="1">
      <c r="AA403" s="342"/>
      <c r="AB403" s="342"/>
      <c r="AE403" s="132"/>
      <c r="AF403" s="133"/>
      <c r="AI403" s="292"/>
      <c r="AJ403" s="293"/>
    </row>
    <row r="404" ht="14.25" customHeight="1">
      <c r="AA404" s="342"/>
      <c r="AB404" s="342"/>
      <c r="AE404" s="132"/>
      <c r="AF404" s="133"/>
      <c r="AI404" s="292"/>
      <c r="AJ404" s="293"/>
    </row>
    <row r="405" ht="14.25" customHeight="1">
      <c r="AA405" s="342"/>
      <c r="AB405" s="342"/>
      <c r="AE405" s="132"/>
      <c r="AF405" s="133"/>
      <c r="AI405" s="292"/>
      <c r="AJ405" s="293"/>
    </row>
    <row r="406" ht="14.25" customHeight="1">
      <c r="AA406" s="342"/>
      <c r="AB406" s="342"/>
      <c r="AE406" s="132"/>
      <c r="AF406" s="133"/>
      <c r="AI406" s="292"/>
      <c r="AJ406" s="293"/>
    </row>
    <row r="407" ht="14.25" customHeight="1">
      <c r="AA407" s="342"/>
      <c r="AB407" s="342"/>
      <c r="AE407" s="132"/>
      <c r="AF407" s="133"/>
      <c r="AI407" s="292"/>
      <c r="AJ407" s="293"/>
    </row>
    <row r="408" ht="14.25" customHeight="1">
      <c r="AA408" s="342"/>
      <c r="AB408" s="342"/>
      <c r="AE408" s="132"/>
      <c r="AF408" s="133"/>
      <c r="AI408" s="292"/>
      <c r="AJ408" s="293"/>
    </row>
    <row r="409" ht="14.25" customHeight="1">
      <c r="AA409" s="342"/>
      <c r="AB409" s="342"/>
      <c r="AE409" s="132"/>
      <c r="AF409" s="133"/>
      <c r="AI409" s="292"/>
      <c r="AJ409" s="293"/>
    </row>
    <row r="410" ht="14.25" customHeight="1">
      <c r="AA410" s="342"/>
      <c r="AB410" s="342"/>
      <c r="AE410" s="132"/>
      <c r="AF410" s="133"/>
      <c r="AI410" s="292"/>
      <c r="AJ410" s="293"/>
    </row>
    <row r="411" ht="14.25" customHeight="1">
      <c r="AA411" s="342"/>
      <c r="AB411" s="342"/>
      <c r="AE411" s="132"/>
      <c r="AF411" s="133"/>
      <c r="AI411" s="292"/>
      <c r="AJ411" s="293"/>
    </row>
    <row r="412" ht="14.25" customHeight="1">
      <c r="AA412" s="342"/>
      <c r="AB412" s="342"/>
      <c r="AE412" s="132"/>
      <c r="AF412" s="133"/>
      <c r="AI412" s="292"/>
      <c r="AJ412" s="293"/>
    </row>
    <row r="413" ht="14.25" customHeight="1">
      <c r="AA413" s="342"/>
      <c r="AB413" s="342"/>
      <c r="AE413" s="132"/>
      <c r="AF413" s="133"/>
      <c r="AI413" s="292"/>
      <c r="AJ413" s="293"/>
    </row>
    <row r="414" ht="14.25" customHeight="1">
      <c r="AA414" s="342"/>
      <c r="AB414" s="342"/>
      <c r="AE414" s="132"/>
      <c r="AF414" s="133"/>
      <c r="AI414" s="292"/>
      <c r="AJ414" s="293"/>
    </row>
    <row r="415" ht="14.25" customHeight="1">
      <c r="AA415" s="342"/>
      <c r="AB415" s="342"/>
      <c r="AE415" s="132"/>
      <c r="AF415" s="133"/>
      <c r="AI415" s="292"/>
      <c r="AJ415" s="293"/>
    </row>
    <row r="416" ht="14.25" customHeight="1">
      <c r="AA416" s="342"/>
      <c r="AB416" s="342"/>
      <c r="AE416" s="132"/>
      <c r="AF416" s="133"/>
      <c r="AI416" s="292"/>
      <c r="AJ416" s="293"/>
    </row>
    <row r="417" ht="14.25" customHeight="1">
      <c r="AA417" s="342"/>
      <c r="AB417" s="342"/>
      <c r="AE417" s="132"/>
      <c r="AF417" s="133"/>
      <c r="AI417" s="292"/>
      <c r="AJ417" s="293"/>
    </row>
    <row r="418" ht="14.25" customHeight="1">
      <c r="AA418" s="342"/>
      <c r="AB418" s="342"/>
      <c r="AE418" s="132"/>
      <c r="AF418" s="133"/>
      <c r="AI418" s="292"/>
      <c r="AJ418" s="293"/>
    </row>
    <row r="419" ht="14.25" customHeight="1">
      <c r="AA419" s="342"/>
      <c r="AB419" s="342"/>
      <c r="AE419" s="132"/>
      <c r="AF419" s="133"/>
      <c r="AI419" s="292"/>
      <c r="AJ419" s="293"/>
    </row>
    <row r="420" ht="14.25" customHeight="1">
      <c r="AA420" s="342"/>
      <c r="AB420" s="342"/>
      <c r="AE420" s="132"/>
      <c r="AF420" s="133"/>
      <c r="AI420" s="292"/>
      <c r="AJ420" s="293"/>
    </row>
    <row r="421" ht="14.25" customHeight="1">
      <c r="AA421" s="342"/>
      <c r="AB421" s="342"/>
      <c r="AE421" s="132"/>
      <c r="AF421" s="133"/>
      <c r="AI421" s="292"/>
      <c r="AJ421" s="293"/>
    </row>
    <row r="422" ht="14.25" customHeight="1">
      <c r="AA422" s="342"/>
      <c r="AB422" s="342"/>
      <c r="AE422" s="132"/>
      <c r="AF422" s="133"/>
      <c r="AI422" s="292"/>
      <c r="AJ422" s="293"/>
    </row>
    <row r="423" ht="14.25" customHeight="1">
      <c r="AA423" s="342"/>
      <c r="AB423" s="342"/>
      <c r="AE423" s="132"/>
      <c r="AF423" s="133"/>
      <c r="AI423" s="292"/>
      <c r="AJ423" s="293"/>
    </row>
    <row r="424" ht="14.25" customHeight="1">
      <c r="AA424" s="342"/>
      <c r="AB424" s="342"/>
      <c r="AE424" s="132"/>
      <c r="AF424" s="133"/>
      <c r="AI424" s="292"/>
      <c r="AJ424" s="293"/>
    </row>
    <row r="425" ht="14.25" customHeight="1">
      <c r="AA425" s="342"/>
      <c r="AB425" s="342"/>
      <c r="AE425" s="132"/>
      <c r="AF425" s="133"/>
      <c r="AI425" s="292"/>
      <c r="AJ425" s="293"/>
    </row>
    <row r="426" ht="14.25" customHeight="1">
      <c r="AA426" s="342"/>
      <c r="AB426" s="342"/>
      <c r="AE426" s="132"/>
      <c r="AF426" s="133"/>
      <c r="AI426" s="292"/>
      <c r="AJ426" s="293"/>
    </row>
    <row r="427" ht="14.25" customHeight="1">
      <c r="AA427" s="342"/>
      <c r="AB427" s="342"/>
      <c r="AE427" s="132"/>
      <c r="AF427" s="133"/>
      <c r="AI427" s="292"/>
      <c r="AJ427" s="293"/>
    </row>
    <row r="428" ht="14.25" customHeight="1">
      <c r="AA428" s="342"/>
      <c r="AB428" s="342"/>
      <c r="AE428" s="132"/>
      <c r="AF428" s="133"/>
      <c r="AI428" s="292"/>
      <c r="AJ428" s="293"/>
    </row>
    <row r="429" ht="14.25" customHeight="1">
      <c r="AA429" s="342"/>
      <c r="AB429" s="342"/>
      <c r="AE429" s="132"/>
      <c r="AF429" s="133"/>
      <c r="AI429" s="292"/>
      <c r="AJ429" s="293"/>
    </row>
    <row r="430" ht="14.25" customHeight="1">
      <c r="AA430" s="342"/>
      <c r="AB430" s="342"/>
      <c r="AE430" s="132"/>
      <c r="AF430" s="133"/>
      <c r="AI430" s="292"/>
      <c r="AJ430" s="293"/>
    </row>
    <row r="431" ht="14.25" customHeight="1">
      <c r="AA431" s="342"/>
      <c r="AB431" s="342"/>
      <c r="AE431" s="132"/>
      <c r="AF431" s="133"/>
      <c r="AI431" s="292"/>
      <c r="AJ431" s="293"/>
    </row>
    <row r="432" ht="14.25" customHeight="1">
      <c r="AA432" s="342"/>
      <c r="AB432" s="342"/>
      <c r="AE432" s="132"/>
      <c r="AF432" s="133"/>
      <c r="AI432" s="292"/>
      <c r="AJ432" s="293"/>
    </row>
    <row r="433" ht="14.25" customHeight="1">
      <c r="AA433" s="342"/>
      <c r="AB433" s="342"/>
      <c r="AE433" s="132"/>
      <c r="AF433" s="133"/>
      <c r="AI433" s="292"/>
      <c r="AJ433" s="293"/>
    </row>
    <row r="434" ht="14.25" customHeight="1">
      <c r="AA434" s="342"/>
      <c r="AB434" s="342"/>
      <c r="AE434" s="132"/>
      <c r="AF434" s="133"/>
      <c r="AI434" s="292"/>
      <c r="AJ434" s="293"/>
    </row>
    <row r="435" ht="14.25" customHeight="1">
      <c r="AA435" s="342"/>
      <c r="AB435" s="342"/>
      <c r="AE435" s="132"/>
      <c r="AF435" s="133"/>
      <c r="AI435" s="292"/>
      <c r="AJ435" s="293"/>
    </row>
    <row r="436" ht="14.25" customHeight="1">
      <c r="AA436" s="342"/>
      <c r="AB436" s="342"/>
      <c r="AE436" s="132"/>
      <c r="AF436" s="133"/>
      <c r="AI436" s="292"/>
      <c r="AJ436" s="293"/>
    </row>
    <row r="437" ht="14.25" customHeight="1">
      <c r="AA437" s="342"/>
      <c r="AB437" s="342"/>
      <c r="AE437" s="132"/>
      <c r="AF437" s="133"/>
      <c r="AI437" s="292"/>
      <c r="AJ437" s="293"/>
    </row>
    <row r="438" ht="14.25" customHeight="1">
      <c r="AA438" s="342"/>
      <c r="AB438" s="342"/>
      <c r="AE438" s="132"/>
      <c r="AF438" s="133"/>
      <c r="AI438" s="292"/>
      <c r="AJ438" s="293"/>
    </row>
    <row r="439" ht="14.25" customHeight="1">
      <c r="AA439" s="342"/>
      <c r="AB439" s="342"/>
      <c r="AE439" s="132"/>
      <c r="AF439" s="133"/>
      <c r="AI439" s="292"/>
      <c r="AJ439" s="293"/>
    </row>
    <row r="440" ht="14.25" customHeight="1">
      <c r="AA440" s="342"/>
      <c r="AB440" s="342"/>
      <c r="AE440" s="132"/>
      <c r="AF440" s="133"/>
      <c r="AI440" s="292"/>
      <c r="AJ440" s="293"/>
    </row>
    <row r="441" ht="14.25" customHeight="1">
      <c r="AA441" s="342"/>
      <c r="AB441" s="342"/>
      <c r="AE441" s="132"/>
      <c r="AF441" s="133"/>
      <c r="AI441" s="292"/>
      <c r="AJ441" s="293"/>
    </row>
    <row r="442" ht="14.25" customHeight="1">
      <c r="AA442" s="342"/>
      <c r="AB442" s="342"/>
      <c r="AE442" s="132"/>
      <c r="AF442" s="133"/>
      <c r="AI442" s="292"/>
      <c r="AJ442" s="293"/>
    </row>
    <row r="443" ht="14.25" customHeight="1">
      <c r="AA443" s="342"/>
      <c r="AB443" s="342"/>
      <c r="AE443" s="132"/>
      <c r="AF443" s="133"/>
      <c r="AI443" s="292"/>
      <c r="AJ443" s="293"/>
    </row>
    <row r="444" ht="14.25" customHeight="1">
      <c r="AA444" s="342"/>
      <c r="AB444" s="342"/>
      <c r="AE444" s="132"/>
      <c r="AF444" s="133"/>
      <c r="AI444" s="292"/>
      <c r="AJ444" s="293"/>
    </row>
    <row r="445" ht="14.25" customHeight="1">
      <c r="AA445" s="342"/>
      <c r="AB445" s="342"/>
      <c r="AE445" s="132"/>
      <c r="AF445" s="133"/>
      <c r="AI445" s="292"/>
      <c r="AJ445" s="293"/>
    </row>
    <row r="446" ht="14.25" customHeight="1">
      <c r="AA446" s="342"/>
      <c r="AB446" s="342"/>
      <c r="AE446" s="132"/>
      <c r="AF446" s="133"/>
      <c r="AI446" s="292"/>
      <c r="AJ446" s="293"/>
    </row>
    <row r="447" ht="14.25" customHeight="1">
      <c r="AA447" s="342"/>
      <c r="AB447" s="342"/>
      <c r="AE447" s="132"/>
      <c r="AF447" s="133"/>
      <c r="AI447" s="292"/>
      <c r="AJ447" s="293"/>
    </row>
    <row r="448" ht="14.25" customHeight="1">
      <c r="AA448" s="342"/>
      <c r="AB448" s="342"/>
      <c r="AE448" s="132"/>
      <c r="AF448" s="133"/>
      <c r="AI448" s="292"/>
      <c r="AJ448" s="293"/>
    </row>
    <row r="449" ht="14.25" customHeight="1">
      <c r="AA449" s="342"/>
      <c r="AB449" s="342"/>
      <c r="AE449" s="132"/>
      <c r="AF449" s="133"/>
      <c r="AI449" s="292"/>
      <c r="AJ449" s="293"/>
    </row>
    <row r="450" ht="14.25" customHeight="1">
      <c r="AA450" s="342"/>
      <c r="AB450" s="342"/>
      <c r="AE450" s="132"/>
      <c r="AF450" s="133"/>
      <c r="AI450" s="292"/>
      <c r="AJ450" s="293"/>
    </row>
    <row r="451" ht="14.25" customHeight="1">
      <c r="AA451" s="342"/>
      <c r="AB451" s="342"/>
      <c r="AE451" s="132"/>
      <c r="AF451" s="133"/>
      <c r="AI451" s="292"/>
      <c r="AJ451" s="293"/>
    </row>
    <row r="452" ht="14.25" customHeight="1">
      <c r="AA452" s="342"/>
      <c r="AB452" s="342"/>
      <c r="AE452" s="132"/>
      <c r="AF452" s="133"/>
      <c r="AI452" s="292"/>
      <c r="AJ452" s="293"/>
    </row>
    <row r="453" ht="14.25" customHeight="1">
      <c r="AA453" s="342"/>
      <c r="AB453" s="342"/>
      <c r="AE453" s="132"/>
      <c r="AF453" s="133"/>
      <c r="AI453" s="292"/>
      <c r="AJ453" s="293"/>
    </row>
    <row r="454" ht="14.25" customHeight="1">
      <c r="AA454" s="342"/>
      <c r="AB454" s="342"/>
      <c r="AE454" s="132"/>
      <c r="AF454" s="133"/>
      <c r="AI454" s="292"/>
      <c r="AJ454" s="293"/>
    </row>
    <row r="455" ht="14.25" customHeight="1">
      <c r="AA455" s="342"/>
      <c r="AB455" s="342"/>
      <c r="AE455" s="132"/>
      <c r="AF455" s="133"/>
      <c r="AI455" s="292"/>
      <c r="AJ455" s="293"/>
    </row>
    <row r="456" ht="14.25" customHeight="1">
      <c r="AA456" s="342"/>
      <c r="AB456" s="342"/>
      <c r="AE456" s="132"/>
      <c r="AF456" s="133"/>
      <c r="AI456" s="292"/>
      <c r="AJ456" s="293"/>
    </row>
    <row r="457" ht="14.25" customHeight="1">
      <c r="AA457" s="342"/>
      <c r="AB457" s="342"/>
      <c r="AE457" s="132"/>
      <c r="AF457" s="133"/>
      <c r="AI457" s="292"/>
      <c r="AJ457" s="293"/>
    </row>
    <row r="458" ht="14.25" customHeight="1">
      <c r="AA458" s="342"/>
      <c r="AB458" s="342"/>
      <c r="AE458" s="132"/>
      <c r="AF458" s="133"/>
      <c r="AI458" s="292"/>
      <c r="AJ458" s="293"/>
    </row>
    <row r="459" ht="14.25" customHeight="1">
      <c r="AA459" s="342"/>
      <c r="AB459" s="342"/>
      <c r="AE459" s="132"/>
      <c r="AF459" s="133"/>
      <c r="AI459" s="292"/>
      <c r="AJ459" s="293"/>
    </row>
    <row r="460" ht="14.25" customHeight="1">
      <c r="AA460" s="342"/>
      <c r="AB460" s="342"/>
      <c r="AE460" s="132"/>
      <c r="AF460" s="133"/>
      <c r="AI460" s="292"/>
      <c r="AJ460" s="293"/>
    </row>
    <row r="461" ht="14.25" customHeight="1">
      <c r="AA461" s="342"/>
      <c r="AB461" s="342"/>
      <c r="AE461" s="132"/>
      <c r="AF461" s="133"/>
      <c r="AI461" s="292"/>
      <c r="AJ461" s="293"/>
    </row>
    <row r="462" ht="14.25" customHeight="1">
      <c r="AA462" s="342"/>
      <c r="AB462" s="342"/>
      <c r="AE462" s="132"/>
      <c r="AF462" s="133"/>
      <c r="AI462" s="292"/>
      <c r="AJ462" s="293"/>
    </row>
    <row r="463" ht="14.25" customHeight="1">
      <c r="AA463" s="342"/>
      <c r="AB463" s="342"/>
      <c r="AE463" s="132"/>
      <c r="AF463" s="133"/>
      <c r="AI463" s="292"/>
      <c r="AJ463" s="293"/>
    </row>
    <row r="464" ht="14.25" customHeight="1">
      <c r="AA464" s="342"/>
      <c r="AB464" s="342"/>
      <c r="AE464" s="132"/>
      <c r="AF464" s="133"/>
      <c r="AI464" s="292"/>
      <c r="AJ464" s="293"/>
    </row>
    <row r="465" ht="14.25" customHeight="1">
      <c r="AA465" s="342"/>
      <c r="AB465" s="342"/>
      <c r="AE465" s="132"/>
      <c r="AF465" s="133"/>
      <c r="AI465" s="292"/>
      <c r="AJ465" s="293"/>
    </row>
    <row r="466" ht="14.25" customHeight="1">
      <c r="AA466" s="342"/>
      <c r="AB466" s="342"/>
      <c r="AE466" s="132"/>
      <c r="AF466" s="133"/>
      <c r="AI466" s="292"/>
      <c r="AJ466" s="293"/>
    </row>
    <row r="467" ht="14.25" customHeight="1">
      <c r="AA467" s="342"/>
      <c r="AB467" s="342"/>
      <c r="AE467" s="132"/>
      <c r="AF467" s="133"/>
      <c r="AI467" s="292"/>
      <c r="AJ467" s="293"/>
    </row>
    <row r="468" ht="14.25" customHeight="1">
      <c r="AA468" s="342"/>
      <c r="AB468" s="342"/>
      <c r="AE468" s="132"/>
      <c r="AF468" s="133"/>
      <c r="AI468" s="292"/>
      <c r="AJ468" s="293"/>
    </row>
    <row r="469" ht="14.25" customHeight="1">
      <c r="AA469" s="342"/>
      <c r="AB469" s="342"/>
      <c r="AE469" s="132"/>
      <c r="AF469" s="133"/>
      <c r="AI469" s="292"/>
      <c r="AJ469" s="293"/>
    </row>
    <row r="470" ht="14.25" customHeight="1">
      <c r="AA470" s="342"/>
      <c r="AB470" s="342"/>
      <c r="AE470" s="132"/>
      <c r="AF470" s="133"/>
      <c r="AI470" s="292"/>
      <c r="AJ470" s="293"/>
    </row>
    <row r="471" ht="14.25" customHeight="1">
      <c r="AA471" s="342"/>
      <c r="AB471" s="342"/>
      <c r="AE471" s="132"/>
      <c r="AF471" s="133"/>
      <c r="AI471" s="292"/>
      <c r="AJ471" s="293"/>
    </row>
    <row r="472" ht="14.25" customHeight="1">
      <c r="AA472" s="342"/>
      <c r="AB472" s="342"/>
      <c r="AE472" s="132"/>
      <c r="AF472" s="133"/>
      <c r="AI472" s="292"/>
      <c r="AJ472" s="293"/>
    </row>
    <row r="473" ht="14.25" customHeight="1">
      <c r="AA473" s="342"/>
      <c r="AB473" s="342"/>
      <c r="AE473" s="132"/>
      <c r="AF473" s="133"/>
      <c r="AI473" s="292"/>
      <c r="AJ473" s="293"/>
    </row>
    <row r="474" ht="14.25" customHeight="1">
      <c r="AA474" s="342"/>
      <c r="AB474" s="342"/>
      <c r="AE474" s="132"/>
      <c r="AF474" s="133"/>
      <c r="AI474" s="292"/>
      <c r="AJ474" s="293"/>
    </row>
    <row r="475" ht="14.25" customHeight="1">
      <c r="AA475" s="342"/>
      <c r="AB475" s="342"/>
      <c r="AE475" s="132"/>
      <c r="AF475" s="133"/>
      <c r="AI475" s="292"/>
      <c r="AJ475" s="293"/>
    </row>
    <row r="476" ht="14.25" customHeight="1">
      <c r="AA476" s="342"/>
      <c r="AB476" s="342"/>
      <c r="AE476" s="132"/>
      <c r="AF476" s="133"/>
      <c r="AI476" s="292"/>
      <c r="AJ476" s="293"/>
    </row>
    <row r="477" ht="14.25" customHeight="1">
      <c r="AA477" s="342"/>
      <c r="AB477" s="342"/>
      <c r="AE477" s="132"/>
      <c r="AF477" s="133"/>
      <c r="AI477" s="292"/>
      <c r="AJ477" s="293"/>
    </row>
    <row r="478" ht="14.25" customHeight="1">
      <c r="AA478" s="342"/>
      <c r="AB478" s="342"/>
      <c r="AE478" s="132"/>
      <c r="AF478" s="133"/>
      <c r="AI478" s="292"/>
      <c r="AJ478" s="293"/>
    </row>
    <row r="479" ht="14.25" customHeight="1">
      <c r="AA479" s="342"/>
      <c r="AB479" s="342"/>
      <c r="AE479" s="132"/>
      <c r="AF479" s="133"/>
      <c r="AI479" s="292"/>
      <c r="AJ479" s="293"/>
    </row>
    <row r="480" ht="14.25" customHeight="1">
      <c r="AA480" s="342"/>
      <c r="AB480" s="342"/>
      <c r="AE480" s="132"/>
      <c r="AF480" s="133"/>
      <c r="AI480" s="292"/>
      <c r="AJ480" s="293"/>
    </row>
    <row r="481" ht="14.25" customHeight="1">
      <c r="AA481" s="342"/>
      <c r="AB481" s="342"/>
      <c r="AE481" s="132"/>
      <c r="AF481" s="133"/>
      <c r="AI481" s="292"/>
      <c r="AJ481" s="293"/>
    </row>
    <row r="482" ht="14.25" customHeight="1">
      <c r="AA482" s="342"/>
      <c r="AB482" s="342"/>
      <c r="AE482" s="132"/>
      <c r="AF482" s="133"/>
      <c r="AI482" s="292"/>
      <c r="AJ482" s="293"/>
    </row>
    <row r="483" ht="14.25" customHeight="1">
      <c r="AA483" s="342"/>
      <c r="AB483" s="342"/>
      <c r="AE483" s="132"/>
      <c r="AF483" s="133"/>
      <c r="AI483" s="292"/>
      <c r="AJ483" s="293"/>
    </row>
    <row r="484" ht="14.25" customHeight="1">
      <c r="AA484" s="342"/>
      <c r="AB484" s="342"/>
      <c r="AE484" s="132"/>
      <c r="AF484" s="133"/>
      <c r="AI484" s="292"/>
      <c r="AJ484" s="293"/>
    </row>
    <row r="485" ht="14.25" customHeight="1">
      <c r="AA485" s="342"/>
      <c r="AB485" s="342"/>
      <c r="AE485" s="132"/>
      <c r="AF485" s="133"/>
      <c r="AI485" s="292"/>
      <c r="AJ485" s="293"/>
    </row>
    <row r="486" ht="14.25" customHeight="1">
      <c r="AA486" s="342"/>
      <c r="AB486" s="342"/>
      <c r="AE486" s="132"/>
      <c r="AF486" s="133"/>
      <c r="AI486" s="292"/>
      <c r="AJ486" s="293"/>
    </row>
    <row r="487" ht="14.25" customHeight="1">
      <c r="AA487" s="342"/>
      <c r="AB487" s="342"/>
      <c r="AE487" s="132"/>
      <c r="AF487" s="133"/>
      <c r="AI487" s="292"/>
      <c r="AJ487" s="293"/>
    </row>
    <row r="488" ht="14.25" customHeight="1">
      <c r="AA488" s="342"/>
      <c r="AB488" s="342"/>
      <c r="AE488" s="132"/>
      <c r="AF488" s="133"/>
      <c r="AI488" s="292"/>
      <c r="AJ488" s="293"/>
    </row>
    <row r="489" ht="14.25" customHeight="1">
      <c r="AA489" s="342"/>
      <c r="AB489" s="342"/>
      <c r="AE489" s="132"/>
      <c r="AF489" s="133"/>
      <c r="AI489" s="292"/>
      <c r="AJ489" s="293"/>
    </row>
    <row r="490" ht="14.25" customHeight="1">
      <c r="AA490" s="342"/>
      <c r="AB490" s="342"/>
      <c r="AE490" s="132"/>
      <c r="AF490" s="133"/>
      <c r="AI490" s="292"/>
      <c r="AJ490" s="293"/>
    </row>
    <row r="491" ht="14.25" customHeight="1">
      <c r="AA491" s="342"/>
      <c r="AB491" s="342"/>
      <c r="AE491" s="132"/>
      <c r="AF491" s="133"/>
      <c r="AI491" s="292"/>
      <c r="AJ491" s="293"/>
    </row>
    <row r="492" ht="14.25" customHeight="1">
      <c r="AA492" s="342"/>
      <c r="AB492" s="342"/>
      <c r="AE492" s="132"/>
      <c r="AF492" s="133"/>
      <c r="AI492" s="292"/>
      <c r="AJ492" s="293"/>
    </row>
    <row r="493" ht="14.25" customHeight="1">
      <c r="AA493" s="342"/>
      <c r="AB493" s="342"/>
      <c r="AE493" s="132"/>
      <c r="AF493" s="133"/>
      <c r="AI493" s="292"/>
      <c r="AJ493" s="293"/>
    </row>
    <row r="494" ht="14.25" customHeight="1">
      <c r="AA494" s="342"/>
      <c r="AB494" s="342"/>
      <c r="AE494" s="132"/>
      <c r="AF494" s="133"/>
      <c r="AI494" s="292"/>
      <c r="AJ494" s="293"/>
    </row>
    <row r="495" ht="14.25" customHeight="1">
      <c r="AA495" s="342"/>
      <c r="AB495" s="342"/>
      <c r="AE495" s="132"/>
      <c r="AF495" s="133"/>
      <c r="AI495" s="292"/>
      <c r="AJ495" s="293"/>
    </row>
    <row r="496" ht="14.25" customHeight="1">
      <c r="AA496" s="342"/>
      <c r="AB496" s="342"/>
      <c r="AE496" s="132"/>
      <c r="AF496" s="133"/>
      <c r="AI496" s="292"/>
      <c r="AJ496" s="293"/>
    </row>
    <row r="497" ht="14.25" customHeight="1">
      <c r="AA497" s="342"/>
      <c r="AB497" s="342"/>
      <c r="AE497" s="132"/>
      <c r="AF497" s="133"/>
      <c r="AI497" s="292"/>
      <c r="AJ497" s="293"/>
    </row>
    <row r="498" ht="14.25" customHeight="1">
      <c r="AA498" s="342"/>
      <c r="AB498" s="342"/>
      <c r="AE498" s="132"/>
      <c r="AF498" s="133"/>
      <c r="AI498" s="292"/>
      <c r="AJ498" s="293"/>
    </row>
    <row r="499" ht="14.25" customHeight="1">
      <c r="AA499" s="342"/>
      <c r="AB499" s="342"/>
      <c r="AE499" s="132"/>
      <c r="AF499" s="133"/>
      <c r="AI499" s="292"/>
      <c r="AJ499" s="293"/>
    </row>
    <row r="500" ht="14.25" customHeight="1">
      <c r="AA500" s="342"/>
      <c r="AB500" s="342"/>
      <c r="AE500" s="132"/>
      <c r="AF500" s="133"/>
      <c r="AI500" s="292"/>
      <c r="AJ500" s="293"/>
    </row>
    <row r="501" ht="14.25" customHeight="1">
      <c r="AA501" s="342"/>
      <c r="AB501" s="342"/>
      <c r="AE501" s="132"/>
      <c r="AF501" s="133"/>
      <c r="AI501" s="292"/>
      <c r="AJ501" s="293"/>
    </row>
    <row r="502" ht="14.25" customHeight="1">
      <c r="AA502" s="342"/>
      <c r="AB502" s="342"/>
      <c r="AE502" s="132"/>
      <c r="AF502" s="133"/>
      <c r="AI502" s="292"/>
      <c r="AJ502" s="293"/>
    </row>
    <row r="503" ht="14.25" customHeight="1">
      <c r="AA503" s="342"/>
      <c r="AB503" s="342"/>
      <c r="AE503" s="132"/>
      <c r="AF503" s="133"/>
      <c r="AI503" s="292"/>
      <c r="AJ503" s="293"/>
    </row>
    <row r="504" ht="14.25" customHeight="1">
      <c r="AA504" s="342"/>
      <c r="AB504" s="342"/>
      <c r="AE504" s="132"/>
      <c r="AF504" s="133"/>
      <c r="AI504" s="292"/>
      <c r="AJ504" s="293"/>
    </row>
    <row r="505" ht="14.25" customHeight="1">
      <c r="AA505" s="342"/>
      <c r="AB505" s="342"/>
      <c r="AE505" s="132"/>
      <c r="AF505" s="133"/>
      <c r="AI505" s="292"/>
      <c r="AJ505" s="293"/>
    </row>
    <row r="506" ht="14.25" customHeight="1">
      <c r="AA506" s="342"/>
      <c r="AB506" s="342"/>
      <c r="AE506" s="132"/>
      <c r="AF506" s="133"/>
      <c r="AI506" s="292"/>
      <c r="AJ506" s="293"/>
    </row>
    <row r="507" ht="14.25" customHeight="1">
      <c r="AA507" s="342"/>
      <c r="AB507" s="342"/>
      <c r="AE507" s="132"/>
      <c r="AF507" s="133"/>
      <c r="AI507" s="292"/>
      <c r="AJ507" s="293"/>
    </row>
    <row r="508" ht="14.25" customHeight="1">
      <c r="AA508" s="342"/>
      <c r="AB508" s="342"/>
      <c r="AE508" s="132"/>
      <c r="AF508" s="133"/>
      <c r="AI508" s="292"/>
      <c r="AJ508" s="293"/>
    </row>
    <row r="509" ht="14.25" customHeight="1">
      <c r="AA509" s="342"/>
      <c r="AB509" s="342"/>
      <c r="AE509" s="132"/>
      <c r="AF509" s="133"/>
      <c r="AI509" s="292"/>
      <c r="AJ509" s="293"/>
    </row>
    <row r="510" ht="14.25" customHeight="1">
      <c r="AA510" s="342"/>
      <c r="AB510" s="342"/>
      <c r="AE510" s="132"/>
      <c r="AF510" s="133"/>
      <c r="AI510" s="292"/>
      <c r="AJ510" s="293"/>
    </row>
    <row r="511" ht="14.25" customHeight="1">
      <c r="AA511" s="342"/>
      <c r="AB511" s="342"/>
      <c r="AE511" s="132"/>
      <c r="AF511" s="133"/>
      <c r="AI511" s="292"/>
      <c r="AJ511" s="293"/>
    </row>
    <row r="512" ht="14.25" customHeight="1">
      <c r="AA512" s="342"/>
      <c r="AB512" s="342"/>
      <c r="AE512" s="132"/>
      <c r="AF512" s="133"/>
      <c r="AI512" s="292"/>
      <c r="AJ512" s="293"/>
    </row>
    <row r="513" ht="14.25" customHeight="1">
      <c r="AA513" s="342"/>
      <c r="AB513" s="342"/>
      <c r="AE513" s="132"/>
      <c r="AF513" s="133"/>
      <c r="AI513" s="292"/>
      <c r="AJ513" s="293"/>
    </row>
    <row r="514" ht="14.25" customHeight="1">
      <c r="AA514" s="342"/>
      <c r="AB514" s="342"/>
      <c r="AE514" s="132"/>
      <c r="AF514" s="133"/>
      <c r="AI514" s="292"/>
      <c r="AJ514" s="293"/>
    </row>
    <row r="515" ht="14.25" customHeight="1">
      <c r="AA515" s="342"/>
      <c r="AB515" s="342"/>
      <c r="AE515" s="132"/>
      <c r="AF515" s="133"/>
      <c r="AI515" s="292"/>
      <c r="AJ515" s="293"/>
    </row>
    <row r="516" ht="14.25" customHeight="1">
      <c r="AA516" s="342"/>
      <c r="AB516" s="342"/>
      <c r="AE516" s="132"/>
      <c r="AF516" s="133"/>
      <c r="AI516" s="292"/>
      <c r="AJ516" s="293"/>
    </row>
    <row r="517" ht="14.25" customHeight="1">
      <c r="AA517" s="342"/>
      <c r="AB517" s="342"/>
      <c r="AE517" s="132"/>
      <c r="AF517" s="133"/>
      <c r="AI517" s="292"/>
      <c r="AJ517" s="293"/>
    </row>
    <row r="518" ht="14.25" customHeight="1">
      <c r="AA518" s="342"/>
      <c r="AB518" s="342"/>
      <c r="AE518" s="132"/>
      <c r="AF518" s="133"/>
      <c r="AI518" s="292"/>
      <c r="AJ518" s="293"/>
    </row>
    <row r="519" ht="14.25" customHeight="1">
      <c r="AA519" s="342"/>
      <c r="AB519" s="342"/>
      <c r="AE519" s="132"/>
      <c r="AF519" s="133"/>
      <c r="AI519" s="292"/>
      <c r="AJ519" s="293"/>
    </row>
    <row r="520" ht="14.25" customHeight="1">
      <c r="AA520" s="342"/>
      <c r="AB520" s="342"/>
      <c r="AE520" s="132"/>
      <c r="AF520" s="133"/>
      <c r="AI520" s="292"/>
      <c r="AJ520" s="293"/>
    </row>
    <row r="521" ht="14.25" customHeight="1">
      <c r="AA521" s="342"/>
      <c r="AB521" s="342"/>
      <c r="AE521" s="132"/>
      <c r="AF521" s="133"/>
      <c r="AI521" s="292"/>
      <c r="AJ521" s="293"/>
    </row>
    <row r="522" ht="14.25" customHeight="1">
      <c r="AA522" s="342"/>
      <c r="AB522" s="342"/>
      <c r="AE522" s="132"/>
      <c r="AF522" s="133"/>
      <c r="AI522" s="292"/>
      <c r="AJ522" s="293"/>
    </row>
    <row r="523" ht="14.25" customHeight="1">
      <c r="AA523" s="342"/>
      <c r="AB523" s="342"/>
      <c r="AE523" s="132"/>
      <c r="AF523" s="133"/>
      <c r="AI523" s="292"/>
      <c r="AJ523" s="293"/>
    </row>
    <row r="524" ht="14.25" customHeight="1">
      <c r="AA524" s="342"/>
      <c r="AB524" s="342"/>
      <c r="AE524" s="132"/>
      <c r="AF524" s="133"/>
      <c r="AI524" s="292"/>
      <c r="AJ524" s="293"/>
    </row>
    <row r="525" ht="14.25" customHeight="1">
      <c r="AA525" s="342"/>
      <c r="AB525" s="342"/>
      <c r="AE525" s="132"/>
      <c r="AF525" s="133"/>
      <c r="AI525" s="292"/>
      <c r="AJ525" s="293"/>
    </row>
    <row r="526" ht="14.25" customHeight="1">
      <c r="AA526" s="342"/>
      <c r="AB526" s="342"/>
      <c r="AE526" s="132"/>
      <c r="AF526" s="133"/>
      <c r="AI526" s="292"/>
      <c r="AJ526" s="293"/>
    </row>
    <row r="527" ht="14.25" customHeight="1">
      <c r="AA527" s="342"/>
      <c r="AB527" s="342"/>
      <c r="AE527" s="132"/>
      <c r="AF527" s="133"/>
      <c r="AI527" s="292"/>
      <c r="AJ527" s="293"/>
    </row>
    <row r="528" ht="14.25" customHeight="1">
      <c r="AA528" s="342"/>
      <c r="AB528" s="342"/>
      <c r="AE528" s="132"/>
      <c r="AF528" s="133"/>
      <c r="AI528" s="292"/>
      <c r="AJ528" s="293"/>
    </row>
    <row r="529" ht="14.25" customHeight="1">
      <c r="AA529" s="342"/>
      <c r="AB529" s="342"/>
      <c r="AE529" s="132"/>
      <c r="AF529" s="133"/>
      <c r="AI529" s="292"/>
      <c r="AJ529" s="293"/>
    </row>
    <row r="530" ht="14.25" customHeight="1">
      <c r="AA530" s="342"/>
      <c r="AB530" s="342"/>
      <c r="AE530" s="132"/>
      <c r="AF530" s="133"/>
      <c r="AI530" s="292"/>
      <c r="AJ530" s="293"/>
    </row>
    <row r="531" ht="14.25" customHeight="1">
      <c r="AA531" s="342"/>
      <c r="AB531" s="342"/>
      <c r="AE531" s="132"/>
      <c r="AF531" s="133"/>
      <c r="AI531" s="292"/>
      <c r="AJ531" s="293"/>
    </row>
    <row r="532" ht="14.25" customHeight="1">
      <c r="AA532" s="342"/>
      <c r="AB532" s="342"/>
      <c r="AE532" s="132"/>
      <c r="AF532" s="133"/>
      <c r="AI532" s="292"/>
      <c r="AJ532" s="293"/>
    </row>
    <row r="533" ht="14.25" customHeight="1">
      <c r="AA533" s="342"/>
      <c r="AB533" s="342"/>
      <c r="AE533" s="132"/>
      <c r="AF533" s="133"/>
      <c r="AI533" s="292"/>
      <c r="AJ533" s="293"/>
    </row>
    <row r="534" ht="14.25" customHeight="1">
      <c r="AA534" s="342"/>
      <c r="AB534" s="342"/>
      <c r="AE534" s="132"/>
      <c r="AF534" s="133"/>
      <c r="AI534" s="292"/>
      <c r="AJ534" s="293"/>
    </row>
    <row r="535" ht="14.25" customHeight="1">
      <c r="AA535" s="342"/>
      <c r="AB535" s="342"/>
      <c r="AE535" s="132"/>
      <c r="AF535" s="133"/>
      <c r="AI535" s="292"/>
      <c r="AJ535" s="293"/>
    </row>
    <row r="536" ht="14.25" customHeight="1">
      <c r="AA536" s="342"/>
      <c r="AB536" s="342"/>
      <c r="AE536" s="132"/>
      <c r="AF536" s="133"/>
      <c r="AI536" s="292"/>
      <c r="AJ536" s="293"/>
    </row>
    <row r="537" ht="14.25" customHeight="1">
      <c r="AA537" s="342"/>
      <c r="AB537" s="342"/>
      <c r="AE537" s="132"/>
      <c r="AF537" s="133"/>
      <c r="AI537" s="292"/>
      <c r="AJ537" s="293"/>
    </row>
    <row r="538" ht="14.25" customHeight="1">
      <c r="AA538" s="342"/>
      <c r="AB538" s="342"/>
      <c r="AE538" s="132"/>
      <c r="AF538" s="133"/>
      <c r="AI538" s="292"/>
      <c r="AJ538" s="293"/>
    </row>
    <row r="539" ht="14.25" customHeight="1">
      <c r="AA539" s="342"/>
      <c r="AB539" s="342"/>
      <c r="AE539" s="132"/>
      <c r="AF539" s="133"/>
      <c r="AI539" s="292"/>
      <c r="AJ539" s="293"/>
    </row>
    <row r="540" ht="14.25" customHeight="1">
      <c r="AA540" s="342"/>
      <c r="AB540" s="342"/>
      <c r="AE540" s="132"/>
      <c r="AF540" s="133"/>
      <c r="AI540" s="292"/>
      <c r="AJ540" s="293"/>
    </row>
    <row r="541" ht="14.25" customHeight="1">
      <c r="AA541" s="342"/>
      <c r="AB541" s="342"/>
      <c r="AE541" s="132"/>
      <c r="AF541" s="133"/>
      <c r="AI541" s="292"/>
      <c r="AJ541" s="293"/>
    </row>
    <row r="542" ht="14.25" customHeight="1">
      <c r="AA542" s="342"/>
      <c r="AB542" s="342"/>
      <c r="AE542" s="132"/>
      <c r="AF542" s="133"/>
      <c r="AI542" s="292"/>
      <c r="AJ542" s="293"/>
    </row>
    <row r="543" ht="14.25" customHeight="1">
      <c r="AA543" s="342"/>
      <c r="AB543" s="342"/>
      <c r="AE543" s="132"/>
      <c r="AF543" s="133"/>
      <c r="AI543" s="292"/>
      <c r="AJ543" s="293"/>
    </row>
    <row r="544" ht="14.25" customHeight="1">
      <c r="AA544" s="342"/>
      <c r="AB544" s="342"/>
      <c r="AE544" s="132"/>
      <c r="AF544" s="133"/>
      <c r="AI544" s="292"/>
      <c r="AJ544" s="293"/>
    </row>
    <row r="545" ht="14.25" customHeight="1">
      <c r="AA545" s="342"/>
      <c r="AB545" s="342"/>
      <c r="AE545" s="132"/>
      <c r="AF545" s="133"/>
      <c r="AI545" s="292"/>
      <c r="AJ545" s="293"/>
    </row>
    <row r="546" ht="14.25" customHeight="1">
      <c r="AA546" s="342"/>
      <c r="AB546" s="342"/>
      <c r="AE546" s="132"/>
      <c r="AF546" s="133"/>
      <c r="AI546" s="292"/>
      <c r="AJ546" s="293"/>
    </row>
    <row r="547" ht="14.25" customHeight="1">
      <c r="AA547" s="342"/>
      <c r="AB547" s="342"/>
      <c r="AE547" s="132"/>
      <c r="AF547" s="133"/>
      <c r="AI547" s="292"/>
      <c r="AJ547" s="293"/>
    </row>
    <row r="548" ht="14.25" customHeight="1">
      <c r="AA548" s="342"/>
      <c r="AB548" s="342"/>
      <c r="AE548" s="132"/>
      <c r="AF548" s="133"/>
      <c r="AI548" s="292"/>
      <c r="AJ548" s="293"/>
    </row>
    <row r="549" ht="14.25" customHeight="1">
      <c r="AA549" s="342"/>
      <c r="AB549" s="342"/>
      <c r="AE549" s="132"/>
      <c r="AF549" s="133"/>
      <c r="AI549" s="292"/>
      <c r="AJ549" s="293"/>
    </row>
    <row r="550" ht="14.25" customHeight="1">
      <c r="AA550" s="342"/>
      <c r="AB550" s="342"/>
      <c r="AE550" s="132"/>
      <c r="AF550" s="133"/>
      <c r="AI550" s="292"/>
      <c r="AJ550" s="293"/>
    </row>
    <row r="551" ht="14.25" customHeight="1">
      <c r="AA551" s="342"/>
      <c r="AB551" s="342"/>
      <c r="AE551" s="132"/>
      <c r="AF551" s="133"/>
      <c r="AI551" s="292"/>
      <c r="AJ551" s="293"/>
    </row>
    <row r="552" ht="14.25" customHeight="1">
      <c r="AA552" s="342"/>
      <c r="AB552" s="342"/>
      <c r="AE552" s="132"/>
      <c r="AF552" s="133"/>
      <c r="AI552" s="292"/>
      <c r="AJ552" s="293"/>
    </row>
    <row r="553" ht="14.25" customHeight="1">
      <c r="AA553" s="342"/>
      <c r="AB553" s="342"/>
      <c r="AE553" s="132"/>
      <c r="AF553" s="133"/>
      <c r="AI553" s="292"/>
      <c r="AJ553" s="293"/>
    </row>
    <row r="554" ht="14.25" customHeight="1">
      <c r="AA554" s="342"/>
      <c r="AB554" s="342"/>
      <c r="AE554" s="132"/>
      <c r="AF554" s="133"/>
      <c r="AI554" s="292"/>
      <c r="AJ554" s="293"/>
    </row>
    <row r="555" ht="14.25" customHeight="1">
      <c r="AA555" s="342"/>
      <c r="AB555" s="342"/>
      <c r="AE555" s="132"/>
      <c r="AF555" s="133"/>
      <c r="AI555" s="292"/>
      <c r="AJ555" s="293"/>
    </row>
    <row r="556" ht="14.25" customHeight="1">
      <c r="AA556" s="342"/>
      <c r="AB556" s="342"/>
      <c r="AE556" s="132"/>
      <c r="AF556" s="133"/>
      <c r="AI556" s="292"/>
      <c r="AJ556" s="293"/>
    </row>
    <row r="557" ht="14.25" customHeight="1">
      <c r="AA557" s="342"/>
      <c r="AB557" s="342"/>
      <c r="AE557" s="132"/>
      <c r="AF557" s="133"/>
      <c r="AI557" s="292"/>
      <c r="AJ557" s="293"/>
    </row>
    <row r="558" ht="14.25" customHeight="1">
      <c r="AA558" s="342"/>
      <c r="AB558" s="342"/>
      <c r="AE558" s="132"/>
      <c r="AF558" s="133"/>
      <c r="AI558" s="292"/>
      <c r="AJ558" s="293"/>
    </row>
    <row r="559" ht="14.25" customHeight="1">
      <c r="AA559" s="342"/>
      <c r="AB559" s="342"/>
      <c r="AE559" s="132"/>
      <c r="AF559" s="133"/>
      <c r="AI559" s="292"/>
      <c r="AJ559" s="293"/>
    </row>
    <row r="560" ht="14.25" customHeight="1">
      <c r="AA560" s="342"/>
      <c r="AB560" s="342"/>
      <c r="AE560" s="132"/>
      <c r="AF560" s="133"/>
      <c r="AI560" s="292"/>
      <c r="AJ560" s="293"/>
    </row>
    <row r="561" ht="14.25" customHeight="1">
      <c r="AA561" s="342"/>
      <c r="AB561" s="342"/>
      <c r="AE561" s="132"/>
      <c r="AF561" s="133"/>
      <c r="AI561" s="292"/>
      <c r="AJ561" s="293"/>
    </row>
    <row r="562" ht="14.25" customHeight="1">
      <c r="AA562" s="342"/>
      <c r="AB562" s="342"/>
      <c r="AE562" s="132"/>
      <c r="AF562" s="133"/>
      <c r="AI562" s="292"/>
      <c r="AJ562" s="293"/>
    </row>
    <row r="563" ht="14.25" customHeight="1">
      <c r="AA563" s="342"/>
      <c r="AB563" s="342"/>
      <c r="AE563" s="132"/>
      <c r="AF563" s="133"/>
      <c r="AI563" s="292"/>
      <c r="AJ563" s="293"/>
    </row>
    <row r="564" ht="14.25" customHeight="1">
      <c r="AA564" s="342"/>
      <c r="AB564" s="342"/>
      <c r="AE564" s="132"/>
      <c r="AF564" s="133"/>
      <c r="AI564" s="292"/>
      <c r="AJ564" s="293"/>
    </row>
    <row r="565" ht="14.25" customHeight="1">
      <c r="AA565" s="342"/>
      <c r="AB565" s="342"/>
      <c r="AE565" s="132"/>
      <c r="AF565" s="133"/>
      <c r="AI565" s="292"/>
      <c r="AJ565" s="293"/>
    </row>
    <row r="566" ht="14.25" customHeight="1">
      <c r="AA566" s="342"/>
      <c r="AB566" s="342"/>
      <c r="AE566" s="132"/>
      <c r="AF566" s="133"/>
      <c r="AI566" s="292"/>
      <c r="AJ566" s="293"/>
    </row>
    <row r="567" ht="14.25" customHeight="1">
      <c r="AA567" s="342"/>
      <c r="AB567" s="342"/>
      <c r="AE567" s="132"/>
      <c r="AF567" s="133"/>
      <c r="AI567" s="292"/>
      <c r="AJ567" s="293"/>
    </row>
    <row r="568" ht="14.25" customHeight="1">
      <c r="AA568" s="342"/>
      <c r="AB568" s="342"/>
      <c r="AE568" s="132"/>
      <c r="AF568" s="133"/>
      <c r="AI568" s="292"/>
      <c r="AJ568" s="293"/>
    </row>
    <row r="569" ht="14.25" customHeight="1">
      <c r="AA569" s="342"/>
      <c r="AB569" s="342"/>
      <c r="AE569" s="132"/>
      <c r="AF569" s="133"/>
      <c r="AI569" s="292"/>
      <c r="AJ569" s="293"/>
    </row>
    <row r="570" ht="14.25" customHeight="1">
      <c r="AA570" s="342"/>
      <c r="AB570" s="342"/>
      <c r="AE570" s="132"/>
      <c r="AF570" s="133"/>
      <c r="AI570" s="292"/>
      <c r="AJ570" s="293"/>
    </row>
    <row r="571" ht="14.25" customHeight="1">
      <c r="AA571" s="342"/>
      <c r="AB571" s="342"/>
      <c r="AE571" s="132"/>
      <c r="AF571" s="133"/>
      <c r="AI571" s="292"/>
      <c r="AJ571" s="293"/>
    </row>
    <row r="572" ht="14.25" customHeight="1">
      <c r="AA572" s="342"/>
      <c r="AB572" s="342"/>
      <c r="AE572" s="132"/>
      <c r="AF572" s="133"/>
      <c r="AI572" s="292"/>
      <c r="AJ572" s="293"/>
    </row>
    <row r="573" ht="14.25" customHeight="1">
      <c r="AA573" s="342"/>
      <c r="AB573" s="342"/>
      <c r="AE573" s="132"/>
      <c r="AF573" s="133"/>
      <c r="AI573" s="292"/>
      <c r="AJ573" s="293"/>
    </row>
    <row r="574" ht="14.25" customHeight="1">
      <c r="AA574" s="342"/>
      <c r="AB574" s="342"/>
      <c r="AE574" s="132"/>
      <c r="AF574" s="133"/>
      <c r="AI574" s="292"/>
      <c r="AJ574" s="293"/>
    </row>
    <row r="575" ht="14.25" customHeight="1">
      <c r="AA575" s="342"/>
      <c r="AB575" s="342"/>
      <c r="AE575" s="132"/>
      <c r="AF575" s="133"/>
      <c r="AI575" s="292"/>
      <c r="AJ575" s="293"/>
    </row>
    <row r="576" ht="14.25" customHeight="1">
      <c r="AA576" s="342"/>
      <c r="AB576" s="342"/>
      <c r="AE576" s="132"/>
      <c r="AF576" s="133"/>
      <c r="AI576" s="292"/>
      <c r="AJ576" s="293"/>
    </row>
    <row r="577" ht="14.25" customHeight="1">
      <c r="AA577" s="342"/>
      <c r="AB577" s="342"/>
      <c r="AE577" s="132"/>
      <c r="AF577" s="133"/>
      <c r="AI577" s="292"/>
      <c r="AJ577" s="293"/>
    </row>
    <row r="578" ht="14.25" customHeight="1">
      <c r="AA578" s="342"/>
      <c r="AB578" s="342"/>
      <c r="AE578" s="132"/>
      <c r="AF578" s="133"/>
      <c r="AI578" s="292"/>
      <c r="AJ578" s="293"/>
    </row>
    <row r="579" ht="14.25" customHeight="1">
      <c r="AA579" s="342"/>
      <c r="AB579" s="342"/>
      <c r="AE579" s="132"/>
      <c r="AF579" s="133"/>
      <c r="AI579" s="292"/>
      <c r="AJ579" s="293"/>
    </row>
    <row r="580" ht="14.25" customHeight="1">
      <c r="AA580" s="342"/>
      <c r="AB580" s="342"/>
      <c r="AE580" s="132"/>
      <c r="AF580" s="133"/>
      <c r="AI580" s="292"/>
      <c r="AJ580" s="293"/>
    </row>
    <row r="581" ht="14.25" customHeight="1">
      <c r="AA581" s="342"/>
      <c r="AB581" s="342"/>
      <c r="AE581" s="132"/>
      <c r="AF581" s="133"/>
      <c r="AI581" s="292"/>
      <c r="AJ581" s="293"/>
    </row>
    <row r="582" ht="14.25" customHeight="1">
      <c r="AA582" s="342"/>
      <c r="AB582" s="342"/>
      <c r="AE582" s="132"/>
      <c r="AF582" s="133"/>
      <c r="AI582" s="292"/>
      <c r="AJ582" s="293"/>
    </row>
    <row r="583" ht="14.25" customHeight="1">
      <c r="AA583" s="342"/>
      <c r="AB583" s="342"/>
      <c r="AE583" s="132"/>
      <c r="AF583" s="133"/>
      <c r="AI583" s="292"/>
      <c r="AJ583" s="293"/>
    </row>
    <row r="584" ht="14.25" customHeight="1">
      <c r="AA584" s="342"/>
      <c r="AB584" s="342"/>
      <c r="AE584" s="132"/>
      <c r="AF584" s="133"/>
      <c r="AI584" s="292"/>
      <c r="AJ584" s="293"/>
    </row>
    <row r="585" ht="14.25" customHeight="1">
      <c r="AA585" s="342"/>
      <c r="AB585" s="342"/>
      <c r="AE585" s="132"/>
      <c r="AF585" s="133"/>
      <c r="AI585" s="292"/>
      <c r="AJ585" s="293"/>
    </row>
    <row r="586" ht="14.25" customHeight="1">
      <c r="AA586" s="342"/>
      <c r="AB586" s="342"/>
      <c r="AE586" s="132"/>
      <c r="AF586" s="133"/>
      <c r="AI586" s="292"/>
      <c r="AJ586" s="293"/>
    </row>
    <row r="587" ht="14.25" customHeight="1">
      <c r="AA587" s="342"/>
      <c r="AB587" s="342"/>
      <c r="AE587" s="132"/>
      <c r="AF587" s="133"/>
      <c r="AI587" s="292"/>
      <c r="AJ587" s="293"/>
    </row>
    <row r="588" ht="14.25" customHeight="1">
      <c r="AA588" s="342"/>
      <c r="AB588" s="342"/>
      <c r="AE588" s="132"/>
      <c r="AF588" s="133"/>
      <c r="AI588" s="292"/>
      <c r="AJ588" s="293"/>
    </row>
    <row r="589" ht="14.25" customHeight="1">
      <c r="AA589" s="342"/>
      <c r="AB589" s="342"/>
      <c r="AE589" s="132"/>
      <c r="AF589" s="133"/>
      <c r="AI589" s="292"/>
      <c r="AJ589" s="293"/>
    </row>
    <row r="590" ht="14.25" customHeight="1">
      <c r="AA590" s="342"/>
      <c r="AB590" s="342"/>
      <c r="AE590" s="132"/>
      <c r="AF590" s="133"/>
      <c r="AI590" s="292"/>
      <c r="AJ590" s="293"/>
    </row>
    <row r="591" ht="14.25" customHeight="1">
      <c r="AA591" s="342"/>
      <c r="AB591" s="342"/>
      <c r="AE591" s="132"/>
      <c r="AF591" s="133"/>
      <c r="AI591" s="292"/>
      <c r="AJ591" s="293"/>
    </row>
    <row r="592" ht="14.25" customHeight="1">
      <c r="AA592" s="342"/>
      <c r="AB592" s="342"/>
      <c r="AE592" s="132"/>
      <c r="AF592" s="133"/>
      <c r="AI592" s="292"/>
      <c r="AJ592" s="293"/>
    </row>
    <row r="593" ht="14.25" customHeight="1">
      <c r="AA593" s="342"/>
      <c r="AB593" s="342"/>
      <c r="AE593" s="132"/>
      <c r="AF593" s="133"/>
      <c r="AI593" s="292"/>
      <c r="AJ593" s="293"/>
    </row>
    <row r="594" ht="14.25" customHeight="1">
      <c r="AA594" s="342"/>
      <c r="AB594" s="342"/>
      <c r="AE594" s="132"/>
      <c r="AF594" s="133"/>
      <c r="AI594" s="292"/>
      <c r="AJ594" s="293"/>
    </row>
    <row r="595" ht="14.25" customHeight="1">
      <c r="AA595" s="342"/>
      <c r="AB595" s="342"/>
      <c r="AE595" s="132"/>
      <c r="AF595" s="133"/>
      <c r="AI595" s="292"/>
      <c r="AJ595" s="293"/>
    </row>
    <row r="596" ht="14.25" customHeight="1">
      <c r="AA596" s="342"/>
      <c r="AB596" s="342"/>
      <c r="AE596" s="132"/>
      <c r="AF596" s="133"/>
      <c r="AI596" s="292"/>
      <c r="AJ596" s="293"/>
    </row>
    <row r="597" ht="14.25" customHeight="1">
      <c r="AA597" s="342"/>
      <c r="AB597" s="342"/>
      <c r="AE597" s="132"/>
      <c r="AF597" s="133"/>
      <c r="AI597" s="292"/>
      <c r="AJ597" s="293"/>
    </row>
    <row r="598" ht="14.25" customHeight="1">
      <c r="AA598" s="342"/>
      <c r="AB598" s="342"/>
      <c r="AE598" s="132"/>
      <c r="AF598" s="133"/>
      <c r="AI598" s="292"/>
      <c r="AJ598" s="293"/>
    </row>
    <row r="599" ht="14.25" customHeight="1">
      <c r="AA599" s="342"/>
      <c r="AB599" s="342"/>
      <c r="AE599" s="132"/>
      <c r="AF599" s="133"/>
      <c r="AI599" s="292"/>
      <c r="AJ599" s="293"/>
    </row>
    <row r="600" ht="14.25" customHeight="1">
      <c r="AA600" s="342"/>
      <c r="AB600" s="342"/>
      <c r="AE600" s="132"/>
      <c r="AF600" s="133"/>
      <c r="AI600" s="292"/>
      <c r="AJ600" s="293"/>
    </row>
    <row r="601" ht="14.25" customHeight="1">
      <c r="AA601" s="342"/>
      <c r="AB601" s="342"/>
      <c r="AE601" s="132"/>
      <c r="AF601" s="133"/>
      <c r="AI601" s="292"/>
      <c r="AJ601" s="293"/>
    </row>
    <row r="602" ht="14.25" customHeight="1">
      <c r="AA602" s="342"/>
      <c r="AB602" s="342"/>
      <c r="AE602" s="132"/>
      <c r="AF602" s="133"/>
      <c r="AI602" s="292"/>
      <c r="AJ602" s="293"/>
    </row>
    <row r="603" ht="14.25" customHeight="1">
      <c r="AA603" s="342"/>
      <c r="AB603" s="342"/>
      <c r="AE603" s="132"/>
      <c r="AF603" s="133"/>
      <c r="AI603" s="292"/>
      <c r="AJ603" s="293"/>
    </row>
    <row r="604" ht="14.25" customHeight="1">
      <c r="AA604" s="342"/>
      <c r="AB604" s="342"/>
      <c r="AE604" s="132"/>
      <c r="AF604" s="133"/>
      <c r="AI604" s="292"/>
      <c r="AJ604" s="293"/>
    </row>
    <row r="605" ht="14.25" customHeight="1">
      <c r="AA605" s="342"/>
      <c r="AB605" s="342"/>
      <c r="AE605" s="132"/>
      <c r="AF605" s="133"/>
      <c r="AI605" s="292"/>
      <c r="AJ605" s="293"/>
    </row>
    <row r="606" ht="14.25" customHeight="1">
      <c r="AA606" s="342"/>
      <c r="AB606" s="342"/>
      <c r="AE606" s="132"/>
      <c r="AF606" s="133"/>
      <c r="AI606" s="292"/>
      <c r="AJ606" s="293"/>
    </row>
    <row r="607" ht="14.25" customHeight="1">
      <c r="AA607" s="342"/>
      <c r="AB607" s="342"/>
      <c r="AE607" s="132"/>
      <c r="AF607" s="133"/>
      <c r="AI607" s="292"/>
      <c r="AJ607" s="293"/>
    </row>
    <row r="608" ht="14.25" customHeight="1">
      <c r="AA608" s="342"/>
      <c r="AB608" s="342"/>
      <c r="AE608" s="132"/>
      <c r="AF608" s="133"/>
      <c r="AI608" s="292"/>
      <c r="AJ608" s="293"/>
    </row>
    <row r="609" ht="14.25" customHeight="1">
      <c r="AA609" s="342"/>
      <c r="AB609" s="342"/>
      <c r="AE609" s="132"/>
      <c r="AF609" s="133"/>
      <c r="AI609" s="292"/>
      <c r="AJ609" s="293"/>
    </row>
    <row r="610" ht="14.25" customHeight="1">
      <c r="AA610" s="342"/>
      <c r="AB610" s="342"/>
      <c r="AE610" s="132"/>
      <c r="AF610" s="133"/>
      <c r="AI610" s="292"/>
      <c r="AJ610" s="293"/>
    </row>
    <row r="611" ht="14.25" customHeight="1">
      <c r="AA611" s="342"/>
      <c r="AB611" s="342"/>
      <c r="AE611" s="132"/>
      <c r="AF611" s="133"/>
      <c r="AI611" s="292"/>
      <c r="AJ611" s="293"/>
    </row>
    <row r="612" ht="14.25" customHeight="1">
      <c r="AA612" s="342"/>
      <c r="AB612" s="342"/>
      <c r="AE612" s="132"/>
      <c r="AF612" s="133"/>
      <c r="AI612" s="292"/>
      <c r="AJ612" s="293"/>
    </row>
    <row r="613" ht="14.25" customHeight="1">
      <c r="AA613" s="342"/>
      <c r="AB613" s="342"/>
      <c r="AE613" s="132"/>
      <c r="AF613" s="133"/>
      <c r="AI613" s="292"/>
      <c r="AJ613" s="293"/>
    </row>
    <row r="614" ht="14.25" customHeight="1">
      <c r="AA614" s="342"/>
      <c r="AB614" s="342"/>
      <c r="AE614" s="132"/>
      <c r="AF614" s="133"/>
      <c r="AI614" s="292"/>
      <c r="AJ614" s="293"/>
    </row>
    <row r="615" ht="14.25" customHeight="1">
      <c r="AA615" s="342"/>
      <c r="AB615" s="342"/>
      <c r="AE615" s="132"/>
      <c r="AF615" s="133"/>
      <c r="AI615" s="292"/>
      <c r="AJ615" s="293"/>
    </row>
    <row r="616" ht="14.25" customHeight="1">
      <c r="AA616" s="342"/>
      <c r="AB616" s="342"/>
      <c r="AE616" s="132"/>
      <c r="AF616" s="133"/>
      <c r="AI616" s="292"/>
      <c r="AJ616" s="293"/>
    </row>
    <row r="617" ht="14.25" customHeight="1">
      <c r="AA617" s="342"/>
      <c r="AB617" s="342"/>
      <c r="AE617" s="132"/>
      <c r="AF617" s="133"/>
      <c r="AI617" s="292"/>
      <c r="AJ617" s="293"/>
    </row>
    <row r="618" ht="14.25" customHeight="1">
      <c r="AA618" s="342"/>
      <c r="AB618" s="342"/>
      <c r="AE618" s="132"/>
      <c r="AF618" s="133"/>
      <c r="AI618" s="292"/>
      <c r="AJ618" s="293"/>
    </row>
    <row r="619" ht="14.25" customHeight="1">
      <c r="AA619" s="342"/>
      <c r="AB619" s="342"/>
      <c r="AE619" s="132"/>
      <c r="AF619" s="133"/>
      <c r="AI619" s="292"/>
      <c r="AJ619" s="293"/>
    </row>
    <row r="620" ht="14.25" customHeight="1">
      <c r="AA620" s="342"/>
      <c r="AB620" s="342"/>
      <c r="AE620" s="132"/>
      <c r="AF620" s="133"/>
      <c r="AI620" s="292"/>
      <c r="AJ620" s="293"/>
    </row>
    <row r="621" ht="14.25" customHeight="1">
      <c r="AA621" s="342"/>
      <c r="AB621" s="342"/>
      <c r="AE621" s="132"/>
      <c r="AF621" s="133"/>
      <c r="AI621" s="292"/>
      <c r="AJ621" s="293"/>
    </row>
    <row r="622" ht="14.25" customHeight="1">
      <c r="AA622" s="342"/>
      <c r="AB622" s="342"/>
      <c r="AE622" s="132"/>
      <c r="AF622" s="133"/>
      <c r="AI622" s="292"/>
      <c r="AJ622" s="293"/>
    </row>
    <row r="623" ht="14.25" customHeight="1">
      <c r="AA623" s="342"/>
      <c r="AB623" s="342"/>
      <c r="AE623" s="132"/>
      <c r="AF623" s="133"/>
      <c r="AI623" s="292"/>
      <c r="AJ623" s="293"/>
    </row>
    <row r="624" ht="14.25" customHeight="1">
      <c r="AA624" s="342"/>
      <c r="AB624" s="342"/>
      <c r="AE624" s="132"/>
      <c r="AF624" s="133"/>
      <c r="AI624" s="292"/>
      <c r="AJ624" s="293"/>
    </row>
    <row r="625" ht="14.25" customHeight="1">
      <c r="AA625" s="342"/>
      <c r="AB625" s="342"/>
      <c r="AE625" s="132"/>
      <c r="AF625" s="133"/>
      <c r="AI625" s="292"/>
      <c r="AJ625" s="293"/>
    </row>
    <row r="626" ht="14.25" customHeight="1">
      <c r="AA626" s="342"/>
      <c r="AB626" s="342"/>
      <c r="AE626" s="132"/>
      <c r="AF626" s="133"/>
      <c r="AI626" s="292"/>
      <c r="AJ626" s="293"/>
    </row>
    <row r="627" ht="14.25" customHeight="1">
      <c r="AA627" s="342"/>
      <c r="AB627" s="342"/>
      <c r="AE627" s="132"/>
      <c r="AF627" s="133"/>
      <c r="AI627" s="292"/>
      <c r="AJ627" s="293"/>
    </row>
    <row r="628" ht="14.25" customHeight="1">
      <c r="AA628" s="342"/>
      <c r="AB628" s="342"/>
      <c r="AE628" s="132"/>
      <c r="AF628" s="133"/>
      <c r="AI628" s="292"/>
      <c r="AJ628" s="293"/>
    </row>
    <row r="629" ht="14.25" customHeight="1">
      <c r="AA629" s="342"/>
      <c r="AB629" s="342"/>
      <c r="AE629" s="132"/>
      <c r="AF629" s="133"/>
      <c r="AI629" s="292"/>
      <c r="AJ629" s="293"/>
    </row>
    <row r="630" ht="14.25" customHeight="1">
      <c r="AA630" s="342"/>
      <c r="AB630" s="342"/>
      <c r="AE630" s="132"/>
      <c r="AF630" s="133"/>
      <c r="AI630" s="292"/>
      <c r="AJ630" s="293"/>
    </row>
    <row r="631" ht="14.25" customHeight="1">
      <c r="AA631" s="342"/>
      <c r="AB631" s="342"/>
      <c r="AE631" s="132"/>
      <c r="AF631" s="133"/>
      <c r="AI631" s="292"/>
      <c r="AJ631" s="293"/>
    </row>
    <row r="632" ht="14.25" customHeight="1">
      <c r="AA632" s="342"/>
      <c r="AB632" s="342"/>
      <c r="AE632" s="132"/>
      <c r="AF632" s="133"/>
      <c r="AI632" s="292"/>
      <c r="AJ632" s="293"/>
    </row>
    <row r="633" ht="14.25" customHeight="1">
      <c r="AA633" s="342"/>
      <c r="AB633" s="342"/>
      <c r="AE633" s="132"/>
      <c r="AF633" s="133"/>
      <c r="AI633" s="292"/>
      <c r="AJ633" s="293"/>
    </row>
    <row r="634" ht="14.25" customHeight="1">
      <c r="AA634" s="342"/>
      <c r="AB634" s="342"/>
      <c r="AE634" s="132"/>
      <c r="AF634" s="133"/>
      <c r="AI634" s="292"/>
      <c r="AJ634" s="293"/>
    </row>
    <row r="635" ht="14.25" customHeight="1">
      <c r="AA635" s="342"/>
      <c r="AB635" s="342"/>
      <c r="AE635" s="132"/>
      <c r="AF635" s="133"/>
      <c r="AI635" s="292"/>
      <c r="AJ635" s="293"/>
    </row>
    <row r="636" ht="14.25" customHeight="1">
      <c r="AA636" s="342"/>
      <c r="AB636" s="342"/>
      <c r="AE636" s="132"/>
      <c r="AF636" s="133"/>
      <c r="AI636" s="292"/>
      <c r="AJ636" s="293"/>
    </row>
    <row r="637" ht="14.25" customHeight="1">
      <c r="AA637" s="342"/>
      <c r="AB637" s="342"/>
      <c r="AE637" s="132"/>
      <c r="AF637" s="133"/>
      <c r="AI637" s="292"/>
      <c r="AJ637" s="293"/>
    </row>
    <row r="638" ht="14.25" customHeight="1">
      <c r="AA638" s="342"/>
      <c r="AB638" s="342"/>
      <c r="AE638" s="132"/>
      <c r="AF638" s="133"/>
      <c r="AI638" s="292"/>
      <c r="AJ638" s="293"/>
    </row>
    <row r="639" ht="14.25" customHeight="1">
      <c r="AA639" s="342"/>
      <c r="AB639" s="342"/>
      <c r="AE639" s="132"/>
      <c r="AF639" s="133"/>
      <c r="AI639" s="292"/>
      <c r="AJ639" s="293"/>
    </row>
    <row r="640" ht="14.25" customHeight="1">
      <c r="AA640" s="342"/>
      <c r="AB640" s="342"/>
      <c r="AE640" s="132"/>
      <c r="AF640" s="133"/>
      <c r="AI640" s="292"/>
      <c r="AJ640" s="293"/>
    </row>
    <row r="641" ht="14.25" customHeight="1">
      <c r="AA641" s="342"/>
      <c r="AB641" s="342"/>
      <c r="AE641" s="132"/>
      <c r="AF641" s="133"/>
      <c r="AI641" s="292"/>
      <c r="AJ641" s="293"/>
    </row>
    <row r="642" ht="14.25" customHeight="1">
      <c r="AA642" s="342"/>
      <c r="AB642" s="342"/>
      <c r="AE642" s="132"/>
      <c r="AF642" s="133"/>
      <c r="AI642" s="292"/>
      <c r="AJ642" s="293"/>
    </row>
    <row r="643" ht="14.25" customHeight="1">
      <c r="AA643" s="342"/>
      <c r="AB643" s="342"/>
      <c r="AE643" s="132"/>
      <c r="AF643" s="133"/>
      <c r="AI643" s="292"/>
      <c r="AJ643" s="293"/>
    </row>
    <row r="644" ht="14.25" customHeight="1">
      <c r="AA644" s="342"/>
      <c r="AB644" s="342"/>
      <c r="AE644" s="132"/>
      <c r="AF644" s="133"/>
      <c r="AI644" s="292"/>
      <c r="AJ644" s="293"/>
    </row>
    <row r="645" ht="14.25" customHeight="1">
      <c r="AA645" s="342"/>
      <c r="AB645" s="342"/>
      <c r="AE645" s="132"/>
      <c r="AF645" s="133"/>
      <c r="AI645" s="292"/>
      <c r="AJ645" s="293"/>
    </row>
    <row r="646" ht="14.25" customHeight="1">
      <c r="AA646" s="342"/>
      <c r="AB646" s="342"/>
      <c r="AE646" s="132"/>
      <c r="AF646" s="133"/>
      <c r="AI646" s="292"/>
      <c r="AJ646" s="293"/>
    </row>
    <row r="647" ht="14.25" customHeight="1">
      <c r="AA647" s="342"/>
      <c r="AB647" s="342"/>
      <c r="AE647" s="132"/>
      <c r="AF647" s="133"/>
      <c r="AI647" s="292"/>
      <c r="AJ647" s="293"/>
    </row>
    <row r="648" ht="14.25" customHeight="1">
      <c r="AA648" s="342"/>
      <c r="AB648" s="342"/>
      <c r="AE648" s="132"/>
      <c r="AF648" s="133"/>
      <c r="AI648" s="292"/>
      <c r="AJ648" s="293"/>
    </row>
    <row r="649" ht="14.25" customHeight="1">
      <c r="AA649" s="342"/>
      <c r="AB649" s="342"/>
      <c r="AE649" s="132"/>
      <c r="AF649" s="133"/>
      <c r="AI649" s="292"/>
      <c r="AJ649" s="293"/>
    </row>
    <row r="650" ht="14.25" customHeight="1">
      <c r="AA650" s="342"/>
      <c r="AB650" s="342"/>
      <c r="AE650" s="132"/>
      <c r="AF650" s="133"/>
      <c r="AI650" s="292"/>
      <c r="AJ650" s="293"/>
    </row>
    <row r="651" ht="14.25" customHeight="1">
      <c r="AA651" s="342"/>
      <c r="AB651" s="342"/>
      <c r="AE651" s="132"/>
      <c r="AF651" s="133"/>
      <c r="AI651" s="292"/>
      <c r="AJ651" s="293"/>
    </row>
    <row r="652" ht="14.25" customHeight="1">
      <c r="AA652" s="342"/>
      <c r="AB652" s="342"/>
      <c r="AE652" s="132"/>
      <c r="AF652" s="133"/>
      <c r="AI652" s="292"/>
      <c r="AJ652" s="293"/>
    </row>
    <row r="653" ht="14.25" customHeight="1">
      <c r="AA653" s="342"/>
      <c r="AB653" s="342"/>
      <c r="AE653" s="132"/>
      <c r="AF653" s="133"/>
      <c r="AI653" s="292"/>
      <c r="AJ653" s="293"/>
    </row>
    <row r="654" ht="14.25" customHeight="1">
      <c r="AA654" s="342"/>
      <c r="AB654" s="342"/>
      <c r="AE654" s="132"/>
      <c r="AF654" s="133"/>
      <c r="AI654" s="292"/>
      <c r="AJ654" s="293"/>
    </row>
    <row r="655" ht="14.25" customHeight="1">
      <c r="AA655" s="342"/>
      <c r="AB655" s="342"/>
      <c r="AE655" s="132"/>
      <c r="AF655" s="133"/>
      <c r="AI655" s="292"/>
      <c r="AJ655" s="293"/>
    </row>
    <row r="656" ht="14.25" customHeight="1">
      <c r="AA656" s="342"/>
      <c r="AB656" s="342"/>
      <c r="AE656" s="132"/>
      <c r="AF656" s="133"/>
      <c r="AI656" s="292"/>
      <c r="AJ656" s="293"/>
    </row>
    <row r="657" ht="14.25" customHeight="1">
      <c r="AA657" s="342"/>
      <c r="AB657" s="342"/>
      <c r="AE657" s="132"/>
      <c r="AF657" s="133"/>
      <c r="AI657" s="292"/>
      <c r="AJ657" s="293"/>
    </row>
    <row r="658" ht="14.25" customHeight="1">
      <c r="AA658" s="342"/>
      <c r="AB658" s="342"/>
      <c r="AE658" s="132"/>
      <c r="AF658" s="133"/>
      <c r="AI658" s="292"/>
      <c r="AJ658" s="293"/>
    </row>
    <row r="659" ht="14.25" customHeight="1">
      <c r="AA659" s="342"/>
      <c r="AB659" s="342"/>
      <c r="AE659" s="132"/>
      <c r="AF659" s="133"/>
      <c r="AI659" s="292"/>
      <c r="AJ659" s="293"/>
    </row>
    <row r="660" ht="14.25" customHeight="1">
      <c r="AA660" s="342"/>
      <c r="AB660" s="342"/>
      <c r="AE660" s="132"/>
      <c r="AF660" s="133"/>
      <c r="AI660" s="292"/>
      <c r="AJ660" s="293"/>
    </row>
    <row r="661" ht="14.25" customHeight="1">
      <c r="AA661" s="342"/>
      <c r="AB661" s="342"/>
      <c r="AE661" s="132"/>
      <c r="AF661" s="133"/>
      <c r="AI661" s="292"/>
      <c r="AJ661" s="293"/>
    </row>
    <row r="662" ht="14.25" customHeight="1">
      <c r="AA662" s="342"/>
      <c r="AB662" s="342"/>
      <c r="AE662" s="132"/>
      <c r="AF662" s="133"/>
      <c r="AI662" s="292"/>
      <c r="AJ662" s="293"/>
    </row>
    <row r="663" ht="14.25" customHeight="1">
      <c r="AA663" s="342"/>
      <c r="AB663" s="342"/>
      <c r="AE663" s="132"/>
      <c r="AF663" s="133"/>
      <c r="AI663" s="292"/>
      <c r="AJ663" s="293"/>
    </row>
    <row r="664" ht="14.25" customHeight="1">
      <c r="AA664" s="342"/>
      <c r="AB664" s="342"/>
      <c r="AE664" s="132"/>
      <c r="AF664" s="133"/>
      <c r="AI664" s="292"/>
      <c r="AJ664" s="293"/>
    </row>
    <row r="665" ht="14.25" customHeight="1">
      <c r="AA665" s="342"/>
      <c r="AB665" s="342"/>
      <c r="AE665" s="132"/>
      <c r="AF665" s="133"/>
      <c r="AI665" s="292"/>
      <c r="AJ665" s="293"/>
    </row>
    <row r="666" ht="14.25" customHeight="1">
      <c r="AA666" s="342"/>
      <c r="AB666" s="342"/>
      <c r="AE666" s="132"/>
      <c r="AF666" s="133"/>
      <c r="AI666" s="292"/>
      <c r="AJ666" s="293"/>
    </row>
    <row r="667" ht="14.25" customHeight="1">
      <c r="AA667" s="342"/>
      <c r="AB667" s="342"/>
      <c r="AE667" s="132"/>
      <c r="AF667" s="133"/>
      <c r="AI667" s="292"/>
      <c r="AJ667" s="293"/>
    </row>
    <row r="668" ht="14.25" customHeight="1">
      <c r="AA668" s="342"/>
      <c r="AB668" s="342"/>
      <c r="AE668" s="132"/>
      <c r="AF668" s="133"/>
      <c r="AI668" s="292"/>
      <c r="AJ668" s="293"/>
    </row>
    <row r="669" ht="14.25" customHeight="1">
      <c r="AA669" s="342"/>
      <c r="AB669" s="342"/>
      <c r="AE669" s="132"/>
      <c r="AF669" s="133"/>
      <c r="AI669" s="292"/>
      <c r="AJ669" s="293"/>
    </row>
    <row r="670" ht="14.25" customHeight="1">
      <c r="AA670" s="342"/>
      <c r="AB670" s="342"/>
      <c r="AE670" s="132"/>
      <c r="AF670" s="133"/>
      <c r="AI670" s="292"/>
      <c r="AJ670" s="293"/>
    </row>
    <row r="671" ht="14.25" customHeight="1">
      <c r="AA671" s="342"/>
      <c r="AB671" s="342"/>
      <c r="AE671" s="132"/>
      <c r="AF671" s="133"/>
      <c r="AI671" s="292"/>
      <c r="AJ671" s="293"/>
    </row>
    <row r="672" ht="14.25" customHeight="1">
      <c r="AA672" s="342"/>
      <c r="AB672" s="342"/>
      <c r="AE672" s="132"/>
      <c r="AF672" s="133"/>
      <c r="AI672" s="292"/>
      <c r="AJ672" s="293"/>
    </row>
    <row r="673" ht="14.25" customHeight="1">
      <c r="AA673" s="342"/>
      <c r="AB673" s="342"/>
      <c r="AE673" s="132"/>
      <c r="AF673" s="133"/>
      <c r="AI673" s="292"/>
      <c r="AJ673" s="293"/>
    </row>
    <row r="674" ht="14.25" customHeight="1">
      <c r="AA674" s="342"/>
      <c r="AB674" s="342"/>
      <c r="AE674" s="132"/>
      <c r="AF674" s="133"/>
      <c r="AI674" s="292"/>
      <c r="AJ674" s="293"/>
    </row>
    <row r="675" ht="14.25" customHeight="1">
      <c r="AA675" s="342"/>
      <c r="AB675" s="342"/>
      <c r="AE675" s="132"/>
      <c r="AF675" s="133"/>
      <c r="AI675" s="292"/>
      <c r="AJ675" s="293"/>
    </row>
    <row r="676" ht="14.25" customHeight="1">
      <c r="AA676" s="342"/>
      <c r="AB676" s="342"/>
      <c r="AE676" s="132"/>
      <c r="AF676" s="133"/>
      <c r="AI676" s="292"/>
      <c r="AJ676" s="293"/>
    </row>
    <row r="677" ht="14.25" customHeight="1">
      <c r="AA677" s="342"/>
      <c r="AB677" s="342"/>
      <c r="AE677" s="132"/>
      <c r="AF677" s="133"/>
      <c r="AI677" s="292"/>
      <c r="AJ677" s="293"/>
    </row>
    <row r="678" ht="14.25" customHeight="1">
      <c r="AA678" s="342"/>
      <c r="AB678" s="342"/>
      <c r="AE678" s="132"/>
      <c r="AF678" s="133"/>
      <c r="AI678" s="292"/>
      <c r="AJ678" s="293"/>
    </row>
    <row r="679" ht="14.25" customHeight="1">
      <c r="AA679" s="342"/>
      <c r="AB679" s="342"/>
      <c r="AE679" s="132"/>
      <c r="AF679" s="133"/>
      <c r="AI679" s="292"/>
      <c r="AJ679" s="293"/>
    </row>
    <row r="680" ht="14.25" customHeight="1">
      <c r="AA680" s="342"/>
      <c r="AB680" s="342"/>
      <c r="AE680" s="132"/>
      <c r="AF680" s="133"/>
      <c r="AI680" s="292"/>
      <c r="AJ680" s="293"/>
    </row>
    <row r="681" ht="14.25" customHeight="1">
      <c r="AA681" s="342"/>
      <c r="AB681" s="342"/>
      <c r="AE681" s="132"/>
      <c r="AF681" s="133"/>
      <c r="AI681" s="292"/>
      <c r="AJ681" s="293"/>
    </row>
    <row r="682" ht="14.25" customHeight="1">
      <c r="AA682" s="342"/>
      <c r="AB682" s="342"/>
      <c r="AE682" s="132"/>
      <c r="AF682" s="133"/>
      <c r="AI682" s="292"/>
      <c r="AJ682" s="293"/>
    </row>
    <row r="683" ht="14.25" customHeight="1">
      <c r="AA683" s="342"/>
      <c r="AB683" s="342"/>
      <c r="AE683" s="132"/>
      <c r="AF683" s="133"/>
      <c r="AI683" s="292"/>
      <c r="AJ683" s="293"/>
    </row>
    <row r="684" ht="14.25" customHeight="1">
      <c r="AA684" s="342"/>
      <c r="AB684" s="342"/>
      <c r="AE684" s="132"/>
      <c r="AF684" s="133"/>
      <c r="AI684" s="292"/>
      <c r="AJ684" s="293"/>
    </row>
    <row r="685" ht="14.25" customHeight="1">
      <c r="AA685" s="342"/>
      <c r="AB685" s="342"/>
      <c r="AE685" s="132"/>
      <c r="AF685" s="133"/>
      <c r="AI685" s="292"/>
      <c r="AJ685" s="293"/>
    </row>
    <row r="686" ht="14.25" customHeight="1">
      <c r="AA686" s="342"/>
      <c r="AB686" s="342"/>
      <c r="AE686" s="132"/>
      <c r="AF686" s="133"/>
      <c r="AI686" s="292"/>
      <c r="AJ686" s="293"/>
    </row>
    <row r="687" ht="14.25" customHeight="1">
      <c r="AA687" s="342"/>
      <c r="AB687" s="342"/>
      <c r="AE687" s="132"/>
      <c r="AF687" s="133"/>
      <c r="AI687" s="292"/>
      <c r="AJ687" s="293"/>
    </row>
    <row r="688" ht="14.25" customHeight="1">
      <c r="AA688" s="342"/>
      <c r="AB688" s="342"/>
      <c r="AE688" s="132"/>
      <c r="AF688" s="133"/>
      <c r="AI688" s="292"/>
      <c r="AJ688" s="293"/>
    </row>
    <row r="689" ht="14.25" customHeight="1">
      <c r="AA689" s="342"/>
      <c r="AB689" s="342"/>
      <c r="AE689" s="132"/>
      <c r="AF689" s="133"/>
      <c r="AI689" s="292"/>
      <c r="AJ689" s="293"/>
    </row>
    <row r="690" ht="14.25" customHeight="1">
      <c r="AA690" s="342"/>
      <c r="AB690" s="342"/>
      <c r="AE690" s="132"/>
      <c r="AF690" s="133"/>
      <c r="AI690" s="292"/>
      <c r="AJ690" s="293"/>
    </row>
    <row r="691" ht="14.25" customHeight="1">
      <c r="AA691" s="342"/>
      <c r="AB691" s="342"/>
      <c r="AE691" s="132"/>
      <c r="AF691" s="133"/>
      <c r="AI691" s="292"/>
      <c r="AJ691" s="293"/>
    </row>
    <row r="692" ht="14.25" customHeight="1">
      <c r="AA692" s="342"/>
      <c r="AB692" s="342"/>
      <c r="AE692" s="132"/>
      <c r="AF692" s="133"/>
      <c r="AI692" s="292"/>
      <c r="AJ692" s="293"/>
    </row>
    <row r="693" ht="14.25" customHeight="1">
      <c r="AA693" s="342"/>
      <c r="AB693" s="342"/>
      <c r="AE693" s="132"/>
      <c r="AF693" s="133"/>
      <c r="AI693" s="292"/>
      <c r="AJ693" s="293"/>
    </row>
    <row r="694" ht="14.25" customHeight="1">
      <c r="AA694" s="342"/>
      <c r="AB694" s="342"/>
      <c r="AE694" s="132"/>
      <c r="AF694" s="133"/>
      <c r="AI694" s="292"/>
      <c r="AJ694" s="293"/>
    </row>
    <row r="695" ht="14.25" customHeight="1">
      <c r="AA695" s="342"/>
      <c r="AB695" s="342"/>
      <c r="AE695" s="132"/>
      <c r="AF695" s="133"/>
      <c r="AI695" s="292"/>
      <c r="AJ695" s="293"/>
    </row>
    <row r="696" ht="14.25" customHeight="1">
      <c r="AA696" s="342"/>
      <c r="AB696" s="342"/>
      <c r="AE696" s="132"/>
      <c r="AF696" s="133"/>
      <c r="AI696" s="292"/>
      <c r="AJ696" s="293"/>
    </row>
    <row r="697" ht="14.25" customHeight="1">
      <c r="AA697" s="342"/>
      <c r="AB697" s="342"/>
      <c r="AE697" s="132"/>
      <c r="AF697" s="133"/>
      <c r="AI697" s="292"/>
      <c r="AJ697" s="293"/>
    </row>
    <row r="698" ht="14.25" customHeight="1">
      <c r="AA698" s="342"/>
      <c r="AB698" s="342"/>
      <c r="AE698" s="132"/>
      <c r="AF698" s="133"/>
      <c r="AI698" s="292"/>
      <c r="AJ698" s="293"/>
    </row>
    <row r="699" ht="14.25" customHeight="1">
      <c r="AA699" s="342"/>
      <c r="AB699" s="342"/>
      <c r="AE699" s="132"/>
      <c r="AF699" s="133"/>
      <c r="AI699" s="292"/>
      <c r="AJ699" s="293"/>
    </row>
    <row r="700" ht="14.25" customHeight="1">
      <c r="AA700" s="342"/>
      <c r="AB700" s="342"/>
      <c r="AE700" s="132"/>
      <c r="AF700" s="133"/>
      <c r="AI700" s="292"/>
      <c r="AJ700" s="293"/>
    </row>
    <row r="701" ht="14.25" customHeight="1">
      <c r="AA701" s="342"/>
      <c r="AB701" s="342"/>
      <c r="AE701" s="132"/>
      <c r="AF701" s="133"/>
      <c r="AI701" s="292"/>
      <c r="AJ701" s="293"/>
    </row>
    <row r="702" ht="14.25" customHeight="1">
      <c r="AA702" s="342"/>
      <c r="AB702" s="342"/>
      <c r="AE702" s="132"/>
      <c r="AF702" s="133"/>
      <c r="AI702" s="292"/>
      <c r="AJ702" s="293"/>
    </row>
    <row r="703" ht="14.25" customHeight="1">
      <c r="AA703" s="342"/>
      <c r="AB703" s="342"/>
      <c r="AE703" s="132"/>
      <c r="AF703" s="133"/>
      <c r="AI703" s="292"/>
      <c r="AJ703" s="293"/>
    </row>
    <row r="704" ht="14.25" customHeight="1">
      <c r="AA704" s="342"/>
      <c r="AB704" s="342"/>
      <c r="AE704" s="132"/>
      <c r="AF704" s="133"/>
      <c r="AI704" s="292"/>
      <c r="AJ704" s="293"/>
    </row>
    <row r="705" ht="14.25" customHeight="1">
      <c r="AA705" s="342"/>
      <c r="AB705" s="342"/>
      <c r="AE705" s="132"/>
      <c r="AF705" s="133"/>
      <c r="AI705" s="292"/>
      <c r="AJ705" s="293"/>
    </row>
    <row r="706" ht="14.25" customHeight="1">
      <c r="AA706" s="342"/>
      <c r="AB706" s="342"/>
      <c r="AE706" s="132"/>
      <c r="AF706" s="133"/>
      <c r="AI706" s="292"/>
      <c r="AJ706" s="293"/>
    </row>
    <row r="707" ht="14.25" customHeight="1">
      <c r="AA707" s="342"/>
      <c r="AB707" s="342"/>
      <c r="AE707" s="132"/>
      <c r="AF707" s="133"/>
      <c r="AI707" s="292"/>
      <c r="AJ707" s="293"/>
    </row>
    <row r="708" ht="14.25" customHeight="1">
      <c r="AA708" s="342"/>
      <c r="AB708" s="342"/>
      <c r="AE708" s="132"/>
      <c r="AF708" s="133"/>
      <c r="AI708" s="292"/>
      <c r="AJ708" s="293"/>
    </row>
    <row r="709" ht="14.25" customHeight="1">
      <c r="AA709" s="342"/>
      <c r="AB709" s="342"/>
      <c r="AE709" s="132"/>
      <c r="AF709" s="133"/>
      <c r="AI709" s="292"/>
      <c r="AJ709" s="293"/>
    </row>
    <row r="710" ht="14.25" customHeight="1">
      <c r="AA710" s="342"/>
      <c r="AB710" s="342"/>
      <c r="AE710" s="132"/>
      <c r="AF710" s="133"/>
      <c r="AI710" s="292"/>
      <c r="AJ710" s="293"/>
    </row>
    <row r="711" ht="14.25" customHeight="1">
      <c r="AA711" s="342"/>
      <c r="AB711" s="342"/>
      <c r="AE711" s="132"/>
      <c r="AF711" s="133"/>
      <c r="AI711" s="292"/>
      <c r="AJ711" s="293"/>
    </row>
    <row r="712" ht="14.25" customHeight="1">
      <c r="AA712" s="342"/>
      <c r="AB712" s="342"/>
      <c r="AE712" s="132"/>
      <c r="AF712" s="133"/>
      <c r="AI712" s="292"/>
      <c r="AJ712" s="293"/>
    </row>
    <row r="713" ht="14.25" customHeight="1">
      <c r="AA713" s="342"/>
      <c r="AB713" s="342"/>
      <c r="AE713" s="132"/>
      <c r="AF713" s="133"/>
      <c r="AI713" s="292"/>
      <c r="AJ713" s="293"/>
    </row>
    <row r="714" ht="14.25" customHeight="1">
      <c r="AA714" s="342"/>
      <c r="AB714" s="342"/>
      <c r="AE714" s="132"/>
      <c r="AF714" s="133"/>
      <c r="AI714" s="292"/>
      <c r="AJ714" s="293"/>
    </row>
    <row r="715" ht="14.25" customHeight="1">
      <c r="AA715" s="342"/>
      <c r="AB715" s="342"/>
      <c r="AE715" s="132"/>
      <c r="AF715" s="133"/>
      <c r="AI715" s="292"/>
      <c r="AJ715" s="293"/>
    </row>
    <row r="716" ht="14.25" customHeight="1">
      <c r="AA716" s="342"/>
      <c r="AB716" s="342"/>
      <c r="AE716" s="132"/>
      <c r="AF716" s="133"/>
      <c r="AI716" s="292"/>
      <c r="AJ716" s="293"/>
    </row>
    <row r="717" ht="14.25" customHeight="1">
      <c r="AA717" s="342"/>
      <c r="AB717" s="342"/>
      <c r="AE717" s="132"/>
      <c r="AF717" s="133"/>
      <c r="AI717" s="292"/>
      <c r="AJ717" s="293"/>
    </row>
    <row r="718" ht="14.25" customHeight="1">
      <c r="AA718" s="342"/>
      <c r="AB718" s="342"/>
      <c r="AE718" s="132"/>
      <c r="AF718" s="133"/>
      <c r="AI718" s="292"/>
      <c r="AJ718" s="293"/>
    </row>
    <row r="719" ht="14.25" customHeight="1">
      <c r="AA719" s="342"/>
      <c r="AB719" s="342"/>
      <c r="AE719" s="132"/>
      <c r="AF719" s="133"/>
      <c r="AI719" s="292"/>
      <c r="AJ719" s="293"/>
    </row>
    <row r="720" ht="14.25" customHeight="1">
      <c r="AA720" s="342"/>
      <c r="AB720" s="342"/>
      <c r="AE720" s="132"/>
      <c r="AF720" s="133"/>
      <c r="AI720" s="292"/>
      <c r="AJ720" s="293"/>
    </row>
    <row r="721" ht="14.25" customHeight="1">
      <c r="AA721" s="342"/>
      <c r="AB721" s="342"/>
      <c r="AE721" s="132"/>
      <c r="AF721" s="133"/>
      <c r="AI721" s="292"/>
      <c r="AJ721" s="293"/>
    </row>
    <row r="722" ht="14.25" customHeight="1">
      <c r="AA722" s="342"/>
      <c r="AB722" s="342"/>
      <c r="AE722" s="132"/>
      <c r="AF722" s="133"/>
      <c r="AI722" s="292"/>
      <c r="AJ722" s="293"/>
    </row>
    <row r="723" ht="14.25" customHeight="1">
      <c r="AA723" s="342"/>
      <c r="AB723" s="342"/>
      <c r="AE723" s="132"/>
      <c r="AF723" s="133"/>
      <c r="AI723" s="292"/>
      <c r="AJ723" s="293"/>
    </row>
    <row r="724" ht="14.25" customHeight="1">
      <c r="AA724" s="342"/>
      <c r="AB724" s="342"/>
      <c r="AE724" s="132"/>
      <c r="AF724" s="133"/>
      <c r="AI724" s="292"/>
      <c r="AJ724" s="293"/>
    </row>
    <row r="725" ht="14.25" customHeight="1">
      <c r="AA725" s="342"/>
      <c r="AB725" s="342"/>
      <c r="AE725" s="132"/>
      <c r="AF725" s="133"/>
      <c r="AI725" s="292"/>
      <c r="AJ725" s="293"/>
    </row>
    <row r="726" ht="14.25" customHeight="1">
      <c r="AA726" s="342"/>
      <c r="AB726" s="342"/>
      <c r="AE726" s="132"/>
      <c r="AF726" s="133"/>
      <c r="AI726" s="292"/>
      <c r="AJ726" s="293"/>
    </row>
    <row r="727" ht="14.25" customHeight="1">
      <c r="AA727" s="342"/>
      <c r="AB727" s="342"/>
      <c r="AE727" s="132"/>
      <c r="AF727" s="133"/>
      <c r="AI727" s="292"/>
      <c r="AJ727" s="293"/>
    </row>
    <row r="728" ht="14.25" customHeight="1">
      <c r="AA728" s="342"/>
      <c r="AB728" s="342"/>
      <c r="AE728" s="132"/>
      <c r="AF728" s="133"/>
      <c r="AI728" s="292"/>
      <c r="AJ728" s="293"/>
    </row>
    <row r="729" ht="14.25" customHeight="1">
      <c r="AA729" s="342"/>
      <c r="AB729" s="342"/>
      <c r="AE729" s="132"/>
      <c r="AF729" s="133"/>
      <c r="AI729" s="292"/>
      <c r="AJ729" s="293"/>
    </row>
    <row r="730" ht="14.25" customHeight="1">
      <c r="AA730" s="342"/>
      <c r="AB730" s="342"/>
      <c r="AE730" s="132"/>
      <c r="AF730" s="133"/>
      <c r="AI730" s="292"/>
      <c r="AJ730" s="293"/>
    </row>
    <row r="731" ht="14.25" customHeight="1">
      <c r="AA731" s="342"/>
      <c r="AB731" s="342"/>
      <c r="AE731" s="132"/>
      <c r="AF731" s="133"/>
      <c r="AI731" s="292"/>
      <c r="AJ731" s="293"/>
    </row>
    <row r="732" ht="14.25" customHeight="1">
      <c r="AA732" s="342"/>
      <c r="AB732" s="342"/>
      <c r="AE732" s="132"/>
      <c r="AF732" s="133"/>
      <c r="AI732" s="292"/>
      <c r="AJ732" s="293"/>
    </row>
    <row r="733" ht="14.25" customHeight="1">
      <c r="AA733" s="342"/>
      <c r="AB733" s="342"/>
      <c r="AE733" s="132"/>
      <c r="AF733" s="133"/>
      <c r="AI733" s="292"/>
      <c r="AJ733" s="293"/>
    </row>
    <row r="734" ht="14.25" customHeight="1">
      <c r="AA734" s="342"/>
      <c r="AB734" s="342"/>
      <c r="AE734" s="132"/>
      <c r="AF734" s="133"/>
      <c r="AI734" s="292"/>
      <c r="AJ734" s="293"/>
    </row>
    <row r="735" ht="14.25" customHeight="1">
      <c r="AA735" s="342"/>
      <c r="AB735" s="342"/>
      <c r="AE735" s="132"/>
      <c r="AF735" s="133"/>
      <c r="AI735" s="292"/>
      <c r="AJ735" s="293"/>
    </row>
    <row r="736" ht="14.25" customHeight="1">
      <c r="AA736" s="342"/>
      <c r="AB736" s="342"/>
      <c r="AE736" s="132"/>
      <c r="AF736" s="133"/>
      <c r="AI736" s="292"/>
      <c r="AJ736" s="293"/>
    </row>
    <row r="737" ht="14.25" customHeight="1">
      <c r="AA737" s="342"/>
      <c r="AB737" s="342"/>
      <c r="AE737" s="132"/>
      <c r="AF737" s="133"/>
      <c r="AI737" s="292"/>
      <c r="AJ737" s="293"/>
    </row>
    <row r="738" ht="14.25" customHeight="1">
      <c r="AA738" s="342"/>
      <c r="AB738" s="342"/>
      <c r="AE738" s="132"/>
      <c r="AF738" s="133"/>
      <c r="AI738" s="292"/>
      <c r="AJ738" s="293"/>
    </row>
    <row r="739" ht="14.25" customHeight="1">
      <c r="AA739" s="342"/>
      <c r="AB739" s="342"/>
      <c r="AE739" s="132"/>
      <c r="AF739" s="133"/>
      <c r="AI739" s="292"/>
      <c r="AJ739" s="293"/>
    </row>
    <row r="740" ht="14.25" customHeight="1">
      <c r="AA740" s="342"/>
      <c r="AB740" s="342"/>
      <c r="AE740" s="132"/>
      <c r="AF740" s="133"/>
      <c r="AI740" s="292"/>
      <c r="AJ740" s="293"/>
    </row>
    <row r="741" ht="14.25" customHeight="1">
      <c r="AA741" s="342"/>
      <c r="AB741" s="342"/>
      <c r="AE741" s="132"/>
      <c r="AF741" s="133"/>
      <c r="AI741" s="292"/>
      <c r="AJ741" s="293"/>
    </row>
    <row r="742" ht="14.25" customHeight="1">
      <c r="AA742" s="342"/>
      <c r="AB742" s="342"/>
      <c r="AE742" s="132"/>
      <c r="AF742" s="133"/>
      <c r="AI742" s="292"/>
      <c r="AJ742" s="293"/>
    </row>
    <row r="743" ht="14.25" customHeight="1">
      <c r="AA743" s="342"/>
      <c r="AB743" s="342"/>
      <c r="AE743" s="132"/>
      <c r="AF743" s="133"/>
      <c r="AI743" s="292"/>
      <c r="AJ743" s="293"/>
    </row>
    <row r="744" ht="14.25" customHeight="1">
      <c r="AA744" s="342"/>
      <c r="AB744" s="342"/>
      <c r="AE744" s="132"/>
      <c r="AF744" s="133"/>
      <c r="AI744" s="292"/>
      <c r="AJ744" s="293"/>
    </row>
    <row r="745" ht="14.25" customHeight="1">
      <c r="AA745" s="342"/>
      <c r="AB745" s="342"/>
      <c r="AE745" s="132"/>
      <c r="AF745" s="133"/>
      <c r="AI745" s="292"/>
      <c r="AJ745" s="293"/>
    </row>
    <row r="746" ht="14.25" customHeight="1">
      <c r="AA746" s="342"/>
      <c r="AB746" s="342"/>
      <c r="AE746" s="132"/>
      <c r="AF746" s="133"/>
      <c r="AI746" s="292"/>
      <c r="AJ746" s="293"/>
    </row>
    <row r="747" ht="14.25" customHeight="1">
      <c r="AA747" s="342"/>
      <c r="AB747" s="342"/>
      <c r="AE747" s="132"/>
      <c r="AF747" s="133"/>
      <c r="AI747" s="292"/>
      <c r="AJ747" s="293"/>
    </row>
    <row r="748" ht="14.25" customHeight="1">
      <c r="AA748" s="342"/>
      <c r="AB748" s="342"/>
      <c r="AE748" s="132"/>
      <c r="AF748" s="133"/>
      <c r="AI748" s="292"/>
      <c r="AJ748" s="293"/>
    </row>
    <row r="749" ht="14.25" customHeight="1">
      <c r="AA749" s="342"/>
      <c r="AB749" s="342"/>
      <c r="AE749" s="132"/>
      <c r="AF749" s="133"/>
      <c r="AI749" s="292"/>
      <c r="AJ749" s="293"/>
    </row>
    <row r="750" ht="14.25" customHeight="1">
      <c r="AA750" s="342"/>
      <c r="AB750" s="342"/>
      <c r="AE750" s="132"/>
      <c r="AF750" s="133"/>
      <c r="AI750" s="292"/>
      <c r="AJ750" s="293"/>
    </row>
    <row r="751" ht="14.25" customHeight="1">
      <c r="AA751" s="342"/>
      <c r="AB751" s="342"/>
      <c r="AE751" s="132"/>
      <c r="AF751" s="133"/>
      <c r="AI751" s="292"/>
      <c r="AJ751" s="293"/>
    </row>
    <row r="752" ht="14.25" customHeight="1">
      <c r="AA752" s="342"/>
      <c r="AB752" s="342"/>
      <c r="AE752" s="132"/>
      <c r="AF752" s="133"/>
      <c r="AI752" s="292"/>
      <c r="AJ752" s="293"/>
    </row>
    <row r="753" ht="14.25" customHeight="1">
      <c r="AA753" s="342"/>
      <c r="AB753" s="342"/>
      <c r="AE753" s="132"/>
      <c r="AF753" s="133"/>
      <c r="AI753" s="292"/>
      <c r="AJ753" s="293"/>
    </row>
    <row r="754" ht="14.25" customHeight="1">
      <c r="AA754" s="342"/>
      <c r="AB754" s="342"/>
      <c r="AE754" s="132"/>
      <c r="AF754" s="133"/>
      <c r="AI754" s="292"/>
      <c r="AJ754" s="293"/>
    </row>
    <row r="755" ht="14.25" customHeight="1">
      <c r="AA755" s="342"/>
      <c r="AB755" s="342"/>
      <c r="AE755" s="132"/>
      <c r="AF755" s="133"/>
      <c r="AI755" s="292"/>
      <c r="AJ755" s="293"/>
    </row>
    <row r="756" ht="14.25" customHeight="1">
      <c r="AA756" s="342"/>
      <c r="AB756" s="342"/>
      <c r="AE756" s="132"/>
      <c r="AF756" s="133"/>
      <c r="AI756" s="292"/>
      <c r="AJ756" s="293"/>
    </row>
    <row r="757" ht="14.25" customHeight="1">
      <c r="AA757" s="342"/>
      <c r="AB757" s="342"/>
      <c r="AE757" s="132"/>
      <c r="AF757" s="133"/>
      <c r="AI757" s="292"/>
      <c r="AJ757" s="293"/>
    </row>
    <row r="758" ht="14.25" customHeight="1">
      <c r="AA758" s="342"/>
      <c r="AB758" s="342"/>
      <c r="AE758" s="132"/>
      <c r="AF758" s="133"/>
      <c r="AI758" s="292"/>
      <c r="AJ758" s="293"/>
    </row>
    <row r="759" ht="14.25" customHeight="1">
      <c r="AA759" s="342"/>
      <c r="AB759" s="342"/>
      <c r="AE759" s="132"/>
      <c r="AF759" s="133"/>
      <c r="AI759" s="292"/>
      <c r="AJ759" s="293"/>
    </row>
    <row r="760" ht="14.25" customHeight="1">
      <c r="AA760" s="342"/>
      <c r="AB760" s="342"/>
      <c r="AE760" s="132"/>
      <c r="AF760" s="133"/>
      <c r="AI760" s="292"/>
      <c r="AJ760" s="293"/>
    </row>
    <row r="761" ht="14.25" customHeight="1">
      <c r="AA761" s="342"/>
      <c r="AB761" s="342"/>
      <c r="AE761" s="132"/>
      <c r="AF761" s="133"/>
      <c r="AI761" s="292"/>
      <c r="AJ761" s="293"/>
    </row>
    <row r="762" ht="14.25" customHeight="1">
      <c r="AA762" s="342"/>
      <c r="AB762" s="342"/>
      <c r="AE762" s="132"/>
      <c r="AF762" s="133"/>
      <c r="AI762" s="292"/>
      <c r="AJ762" s="293"/>
    </row>
    <row r="763" ht="14.25" customHeight="1">
      <c r="AA763" s="342"/>
      <c r="AB763" s="342"/>
      <c r="AE763" s="132"/>
      <c r="AF763" s="133"/>
      <c r="AI763" s="292"/>
      <c r="AJ763" s="293"/>
    </row>
    <row r="764" ht="14.25" customHeight="1">
      <c r="AA764" s="342"/>
      <c r="AB764" s="342"/>
      <c r="AE764" s="132"/>
      <c r="AF764" s="133"/>
      <c r="AI764" s="292"/>
      <c r="AJ764" s="293"/>
    </row>
    <row r="765" ht="14.25" customHeight="1">
      <c r="AA765" s="342"/>
      <c r="AB765" s="342"/>
      <c r="AE765" s="132"/>
      <c r="AF765" s="133"/>
      <c r="AI765" s="292"/>
      <c r="AJ765" s="293"/>
    </row>
    <row r="766" ht="14.25" customHeight="1">
      <c r="AA766" s="342"/>
      <c r="AB766" s="342"/>
      <c r="AE766" s="132"/>
      <c r="AF766" s="133"/>
      <c r="AI766" s="292"/>
      <c r="AJ766" s="293"/>
    </row>
    <row r="767" ht="14.25" customHeight="1">
      <c r="AA767" s="342"/>
      <c r="AB767" s="342"/>
      <c r="AE767" s="132"/>
      <c r="AF767" s="133"/>
      <c r="AI767" s="292"/>
      <c r="AJ767" s="293"/>
    </row>
    <row r="768" ht="14.25" customHeight="1">
      <c r="AA768" s="342"/>
      <c r="AB768" s="342"/>
      <c r="AE768" s="132"/>
      <c r="AF768" s="133"/>
      <c r="AI768" s="292"/>
      <c r="AJ768" s="293"/>
    </row>
    <row r="769" ht="14.25" customHeight="1">
      <c r="AA769" s="342"/>
      <c r="AB769" s="342"/>
      <c r="AE769" s="132"/>
      <c r="AF769" s="133"/>
      <c r="AI769" s="292"/>
      <c r="AJ769" s="293"/>
    </row>
    <row r="770" ht="14.25" customHeight="1">
      <c r="AA770" s="342"/>
      <c r="AB770" s="342"/>
      <c r="AE770" s="132"/>
      <c r="AF770" s="133"/>
      <c r="AI770" s="292"/>
      <c r="AJ770" s="293"/>
    </row>
    <row r="771" ht="14.25" customHeight="1">
      <c r="AA771" s="342"/>
      <c r="AB771" s="342"/>
      <c r="AE771" s="132"/>
      <c r="AF771" s="133"/>
      <c r="AI771" s="292"/>
      <c r="AJ771" s="293"/>
    </row>
    <row r="772" ht="14.25" customHeight="1">
      <c r="AA772" s="342"/>
      <c r="AB772" s="342"/>
      <c r="AE772" s="132"/>
      <c r="AF772" s="133"/>
      <c r="AI772" s="292"/>
      <c r="AJ772" s="293"/>
    </row>
    <row r="773" ht="14.25" customHeight="1">
      <c r="AA773" s="342"/>
      <c r="AB773" s="342"/>
      <c r="AE773" s="132"/>
      <c r="AF773" s="133"/>
      <c r="AI773" s="292"/>
      <c r="AJ773" s="293"/>
    </row>
    <row r="774" ht="14.25" customHeight="1">
      <c r="AA774" s="342"/>
      <c r="AB774" s="342"/>
      <c r="AE774" s="132"/>
      <c r="AF774" s="133"/>
      <c r="AI774" s="292"/>
      <c r="AJ774" s="293"/>
    </row>
    <row r="775" ht="14.25" customHeight="1">
      <c r="AA775" s="342"/>
      <c r="AB775" s="342"/>
      <c r="AE775" s="132"/>
      <c r="AF775" s="133"/>
      <c r="AI775" s="292"/>
      <c r="AJ775" s="293"/>
    </row>
    <row r="776" ht="14.25" customHeight="1">
      <c r="AA776" s="342"/>
      <c r="AB776" s="342"/>
      <c r="AE776" s="132"/>
      <c r="AF776" s="133"/>
      <c r="AI776" s="292"/>
      <c r="AJ776" s="293"/>
    </row>
    <row r="777" ht="14.25" customHeight="1">
      <c r="AA777" s="342"/>
      <c r="AB777" s="342"/>
      <c r="AE777" s="132"/>
      <c r="AF777" s="133"/>
      <c r="AI777" s="292"/>
      <c r="AJ777" s="293"/>
    </row>
    <row r="778" ht="14.25" customHeight="1">
      <c r="AA778" s="342"/>
      <c r="AB778" s="342"/>
      <c r="AE778" s="132"/>
      <c r="AF778" s="133"/>
      <c r="AI778" s="292"/>
      <c r="AJ778" s="293"/>
    </row>
    <row r="779" ht="14.25" customHeight="1">
      <c r="AA779" s="342"/>
      <c r="AB779" s="342"/>
      <c r="AE779" s="132"/>
      <c r="AF779" s="133"/>
      <c r="AI779" s="292"/>
      <c r="AJ779" s="293"/>
    </row>
    <row r="780" ht="14.25" customHeight="1">
      <c r="AA780" s="342"/>
      <c r="AB780" s="342"/>
      <c r="AE780" s="132"/>
      <c r="AF780" s="133"/>
      <c r="AI780" s="292"/>
      <c r="AJ780" s="293"/>
    </row>
    <row r="781" ht="14.25" customHeight="1">
      <c r="AA781" s="342"/>
      <c r="AB781" s="342"/>
      <c r="AE781" s="132"/>
      <c r="AF781" s="133"/>
      <c r="AI781" s="292"/>
      <c r="AJ781" s="293"/>
    </row>
    <row r="782" ht="14.25" customHeight="1">
      <c r="AA782" s="342"/>
      <c r="AB782" s="342"/>
      <c r="AE782" s="132"/>
      <c r="AF782" s="133"/>
      <c r="AI782" s="292"/>
      <c r="AJ782" s="293"/>
    </row>
    <row r="783" ht="14.25" customHeight="1">
      <c r="AA783" s="342"/>
      <c r="AB783" s="342"/>
      <c r="AE783" s="132"/>
      <c r="AF783" s="133"/>
      <c r="AI783" s="292"/>
      <c r="AJ783" s="293"/>
    </row>
    <row r="784" ht="14.25" customHeight="1">
      <c r="AA784" s="342"/>
      <c r="AB784" s="342"/>
      <c r="AE784" s="132"/>
      <c r="AF784" s="133"/>
      <c r="AI784" s="292"/>
      <c r="AJ784" s="293"/>
    </row>
    <row r="785" ht="14.25" customHeight="1">
      <c r="AA785" s="342"/>
      <c r="AB785" s="342"/>
      <c r="AE785" s="132"/>
      <c r="AF785" s="133"/>
      <c r="AI785" s="292"/>
      <c r="AJ785" s="293"/>
    </row>
    <row r="786" ht="14.25" customHeight="1">
      <c r="AA786" s="342"/>
      <c r="AB786" s="342"/>
      <c r="AE786" s="132"/>
      <c r="AF786" s="133"/>
      <c r="AI786" s="292"/>
      <c r="AJ786" s="293"/>
    </row>
    <row r="787" ht="14.25" customHeight="1">
      <c r="AA787" s="342"/>
      <c r="AB787" s="342"/>
      <c r="AE787" s="132"/>
      <c r="AF787" s="133"/>
      <c r="AI787" s="292"/>
      <c r="AJ787" s="293"/>
    </row>
    <row r="788" ht="14.25" customHeight="1">
      <c r="AA788" s="342"/>
      <c r="AB788" s="342"/>
      <c r="AE788" s="132"/>
      <c r="AF788" s="133"/>
      <c r="AI788" s="292"/>
      <c r="AJ788" s="293"/>
    </row>
    <row r="789" ht="14.25" customHeight="1">
      <c r="AA789" s="342"/>
      <c r="AB789" s="342"/>
      <c r="AE789" s="132"/>
      <c r="AF789" s="133"/>
      <c r="AI789" s="292"/>
      <c r="AJ789" s="293"/>
    </row>
    <row r="790" ht="14.25" customHeight="1">
      <c r="AA790" s="342"/>
      <c r="AB790" s="342"/>
      <c r="AE790" s="132"/>
      <c r="AF790" s="133"/>
      <c r="AI790" s="292"/>
      <c r="AJ790" s="293"/>
    </row>
    <row r="791" ht="14.25" customHeight="1">
      <c r="AA791" s="342"/>
      <c r="AB791" s="342"/>
      <c r="AE791" s="132"/>
      <c r="AF791" s="133"/>
      <c r="AI791" s="292"/>
      <c r="AJ791" s="293"/>
    </row>
    <row r="792" ht="14.25" customHeight="1">
      <c r="AA792" s="342"/>
      <c r="AB792" s="342"/>
      <c r="AE792" s="132"/>
      <c r="AF792" s="133"/>
      <c r="AI792" s="292"/>
      <c r="AJ792" s="293"/>
    </row>
    <row r="793" ht="14.25" customHeight="1">
      <c r="AA793" s="342"/>
      <c r="AB793" s="342"/>
      <c r="AE793" s="132"/>
      <c r="AF793" s="133"/>
      <c r="AI793" s="292"/>
      <c r="AJ793" s="293"/>
    </row>
    <row r="794" ht="14.25" customHeight="1">
      <c r="AA794" s="342"/>
      <c r="AB794" s="342"/>
      <c r="AE794" s="132"/>
      <c r="AF794" s="133"/>
      <c r="AI794" s="292"/>
      <c r="AJ794" s="293"/>
    </row>
    <row r="795" ht="14.25" customHeight="1">
      <c r="AA795" s="342"/>
      <c r="AB795" s="342"/>
      <c r="AE795" s="132"/>
      <c r="AF795" s="133"/>
      <c r="AI795" s="292"/>
      <c r="AJ795" s="293"/>
    </row>
    <row r="796" ht="14.25" customHeight="1">
      <c r="AA796" s="342"/>
      <c r="AB796" s="342"/>
      <c r="AE796" s="132"/>
      <c r="AF796" s="133"/>
      <c r="AI796" s="292"/>
      <c r="AJ796" s="293"/>
    </row>
    <row r="797" ht="14.25" customHeight="1">
      <c r="AA797" s="342"/>
      <c r="AB797" s="342"/>
      <c r="AE797" s="132"/>
      <c r="AF797" s="133"/>
      <c r="AI797" s="292"/>
      <c r="AJ797" s="293"/>
    </row>
    <row r="798" ht="14.25" customHeight="1">
      <c r="AA798" s="342"/>
      <c r="AB798" s="342"/>
      <c r="AE798" s="132"/>
      <c r="AF798" s="133"/>
      <c r="AI798" s="292"/>
      <c r="AJ798" s="293"/>
    </row>
    <row r="799" ht="14.25" customHeight="1">
      <c r="AA799" s="342"/>
      <c r="AB799" s="342"/>
      <c r="AE799" s="132"/>
      <c r="AF799" s="133"/>
      <c r="AI799" s="292"/>
      <c r="AJ799" s="293"/>
    </row>
    <row r="800" ht="14.25" customHeight="1">
      <c r="AA800" s="342"/>
      <c r="AB800" s="342"/>
      <c r="AE800" s="132"/>
      <c r="AF800" s="133"/>
      <c r="AI800" s="292"/>
      <c r="AJ800" s="293"/>
    </row>
    <row r="801" ht="14.25" customHeight="1">
      <c r="AA801" s="342"/>
      <c r="AB801" s="342"/>
      <c r="AE801" s="132"/>
      <c r="AF801" s="133"/>
      <c r="AI801" s="292"/>
      <c r="AJ801" s="293"/>
    </row>
    <row r="802" ht="14.25" customHeight="1">
      <c r="AA802" s="342"/>
      <c r="AB802" s="342"/>
      <c r="AE802" s="132"/>
      <c r="AF802" s="133"/>
      <c r="AI802" s="292"/>
      <c r="AJ802" s="293"/>
    </row>
    <row r="803" ht="14.25" customHeight="1">
      <c r="AA803" s="342"/>
      <c r="AB803" s="342"/>
      <c r="AE803" s="132"/>
      <c r="AF803" s="133"/>
      <c r="AI803" s="292"/>
      <c r="AJ803" s="293"/>
    </row>
    <row r="804" ht="14.25" customHeight="1">
      <c r="AA804" s="342"/>
      <c r="AB804" s="342"/>
      <c r="AE804" s="132"/>
      <c r="AF804" s="133"/>
      <c r="AI804" s="292"/>
      <c r="AJ804" s="293"/>
    </row>
    <row r="805" ht="14.25" customHeight="1">
      <c r="AA805" s="342"/>
      <c r="AB805" s="342"/>
      <c r="AE805" s="132"/>
      <c r="AF805" s="133"/>
      <c r="AI805" s="292"/>
      <c r="AJ805" s="293"/>
    </row>
    <row r="806" ht="14.25" customHeight="1">
      <c r="AA806" s="342"/>
      <c r="AB806" s="342"/>
      <c r="AE806" s="132"/>
      <c r="AF806" s="133"/>
      <c r="AI806" s="292"/>
      <c r="AJ806" s="293"/>
    </row>
    <row r="807" ht="14.25" customHeight="1">
      <c r="AA807" s="342"/>
      <c r="AB807" s="342"/>
      <c r="AE807" s="132"/>
      <c r="AF807" s="133"/>
      <c r="AI807" s="292"/>
      <c r="AJ807" s="293"/>
    </row>
    <row r="808" ht="14.25" customHeight="1">
      <c r="AA808" s="342"/>
      <c r="AB808" s="342"/>
      <c r="AE808" s="132"/>
      <c r="AF808" s="133"/>
      <c r="AI808" s="292"/>
      <c r="AJ808" s="293"/>
    </row>
    <row r="809" ht="14.25" customHeight="1">
      <c r="AA809" s="342"/>
      <c r="AB809" s="342"/>
      <c r="AE809" s="132"/>
      <c r="AF809" s="133"/>
      <c r="AI809" s="292"/>
      <c r="AJ809" s="293"/>
    </row>
    <row r="810" ht="14.25" customHeight="1">
      <c r="AA810" s="342"/>
      <c r="AB810" s="342"/>
      <c r="AE810" s="132"/>
      <c r="AF810" s="133"/>
      <c r="AI810" s="292"/>
      <c r="AJ810" s="293"/>
    </row>
    <row r="811" ht="14.25" customHeight="1">
      <c r="AA811" s="342"/>
      <c r="AB811" s="342"/>
      <c r="AE811" s="132"/>
      <c r="AF811" s="133"/>
      <c r="AI811" s="292"/>
      <c r="AJ811" s="293"/>
    </row>
    <row r="812" ht="14.25" customHeight="1">
      <c r="AA812" s="342"/>
      <c r="AB812" s="342"/>
      <c r="AE812" s="132"/>
      <c r="AF812" s="133"/>
      <c r="AI812" s="292"/>
      <c r="AJ812" s="293"/>
    </row>
    <row r="813" ht="14.25" customHeight="1">
      <c r="AA813" s="342"/>
      <c r="AB813" s="342"/>
      <c r="AE813" s="132"/>
      <c r="AF813" s="133"/>
      <c r="AI813" s="292"/>
      <c r="AJ813" s="293"/>
    </row>
    <row r="814" ht="14.25" customHeight="1">
      <c r="AA814" s="342"/>
      <c r="AB814" s="342"/>
      <c r="AE814" s="132"/>
      <c r="AF814" s="133"/>
      <c r="AI814" s="292"/>
      <c r="AJ814" s="293"/>
    </row>
    <row r="815" ht="14.25" customHeight="1">
      <c r="AA815" s="342"/>
      <c r="AB815" s="342"/>
      <c r="AE815" s="132"/>
      <c r="AF815" s="133"/>
      <c r="AI815" s="292"/>
      <c r="AJ815" s="293"/>
    </row>
    <row r="816" ht="14.25" customHeight="1">
      <c r="AA816" s="342"/>
      <c r="AB816" s="342"/>
      <c r="AE816" s="132"/>
      <c r="AF816" s="133"/>
      <c r="AI816" s="292"/>
      <c r="AJ816" s="293"/>
    </row>
    <row r="817" ht="14.25" customHeight="1">
      <c r="AA817" s="342"/>
      <c r="AB817" s="342"/>
      <c r="AE817" s="132"/>
      <c r="AF817" s="133"/>
      <c r="AI817" s="292"/>
      <c r="AJ817" s="293"/>
    </row>
    <row r="818" ht="14.25" customHeight="1">
      <c r="AA818" s="342"/>
      <c r="AB818" s="342"/>
      <c r="AE818" s="132"/>
      <c r="AF818" s="133"/>
      <c r="AI818" s="292"/>
      <c r="AJ818" s="293"/>
    </row>
    <row r="819" ht="14.25" customHeight="1">
      <c r="AA819" s="342"/>
      <c r="AB819" s="342"/>
      <c r="AE819" s="132"/>
      <c r="AF819" s="133"/>
      <c r="AI819" s="292"/>
      <c r="AJ819" s="293"/>
    </row>
    <row r="820" ht="14.25" customHeight="1">
      <c r="AA820" s="342"/>
      <c r="AB820" s="342"/>
      <c r="AE820" s="132"/>
      <c r="AF820" s="133"/>
      <c r="AI820" s="292"/>
      <c r="AJ820" s="293"/>
    </row>
    <row r="821" ht="14.25" customHeight="1">
      <c r="AA821" s="342"/>
      <c r="AB821" s="342"/>
      <c r="AE821" s="132"/>
      <c r="AF821" s="133"/>
      <c r="AI821" s="292"/>
      <c r="AJ821" s="293"/>
    </row>
    <row r="822" ht="14.25" customHeight="1">
      <c r="AA822" s="342"/>
      <c r="AB822" s="342"/>
      <c r="AE822" s="132"/>
      <c r="AF822" s="133"/>
      <c r="AI822" s="292"/>
      <c r="AJ822" s="293"/>
    </row>
    <row r="823" ht="14.25" customHeight="1">
      <c r="AA823" s="342"/>
      <c r="AB823" s="342"/>
      <c r="AE823" s="132"/>
      <c r="AF823" s="133"/>
      <c r="AI823" s="292"/>
      <c r="AJ823" s="293"/>
    </row>
    <row r="824" ht="14.25" customHeight="1">
      <c r="AA824" s="342"/>
      <c r="AB824" s="342"/>
      <c r="AE824" s="132"/>
      <c r="AF824" s="133"/>
      <c r="AI824" s="292"/>
      <c r="AJ824" s="293"/>
    </row>
    <row r="825" ht="14.25" customHeight="1">
      <c r="AA825" s="342"/>
      <c r="AB825" s="342"/>
      <c r="AE825" s="132"/>
      <c r="AF825" s="133"/>
      <c r="AI825" s="292"/>
      <c r="AJ825" s="293"/>
    </row>
    <row r="826" ht="14.25" customHeight="1">
      <c r="AA826" s="342"/>
      <c r="AB826" s="342"/>
      <c r="AE826" s="132"/>
      <c r="AF826" s="133"/>
      <c r="AI826" s="292"/>
      <c r="AJ826" s="293"/>
    </row>
    <row r="827" ht="14.25" customHeight="1">
      <c r="AA827" s="342"/>
      <c r="AB827" s="342"/>
      <c r="AE827" s="132"/>
      <c r="AF827" s="133"/>
      <c r="AI827" s="292"/>
      <c r="AJ827" s="293"/>
    </row>
    <row r="828" ht="14.25" customHeight="1">
      <c r="AA828" s="342"/>
      <c r="AB828" s="342"/>
      <c r="AE828" s="132"/>
      <c r="AF828" s="133"/>
      <c r="AI828" s="292"/>
      <c r="AJ828" s="293"/>
    </row>
    <row r="829" ht="14.25" customHeight="1">
      <c r="AA829" s="342"/>
      <c r="AB829" s="342"/>
      <c r="AE829" s="132"/>
      <c r="AF829" s="133"/>
      <c r="AI829" s="292"/>
      <c r="AJ829" s="293"/>
    </row>
    <row r="830" ht="14.25" customHeight="1">
      <c r="AA830" s="342"/>
      <c r="AB830" s="342"/>
      <c r="AE830" s="132"/>
      <c r="AF830" s="133"/>
      <c r="AI830" s="292"/>
      <c r="AJ830" s="293"/>
    </row>
    <row r="831" ht="14.25" customHeight="1">
      <c r="AA831" s="342"/>
      <c r="AB831" s="342"/>
      <c r="AE831" s="132"/>
      <c r="AF831" s="133"/>
      <c r="AI831" s="292"/>
      <c r="AJ831" s="293"/>
    </row>
    <row r="832" ht="14.25" customHeight="1">
      <c r="AA832" s="342"/>
      <c r="AB832" s="342"/>
      <c r="AE832" s="132"/>
      <c r="AF832" s="133"/>
      <c r="AI832" s="292"/>
      <c r="AJ832" s="293"/>
    </row>
    <row r="833" ht="14.25" customHeight="1">
      <c r="AA833" s="342"/>
      <c r="AB833" s="342"/>
      <c r="AE833" s="132"/>
      <c r="AF833" s="133"/>
      <c r="AI833" s="292"/>
      <c r="AJ833" s="293"/>
    </row>
    <row r="834" ht="14.25" customHeight="1">
      <c r="AA834" s="342"/>
      <c r="AB834" s="342"/>
      <c r="AE834" s="132"/>
      <c r="AF834" s="133"/>
      <c r="AI834" s="292"/>
      <c r="AJ834" s="293"/>
    </row>
    <row r="835" ht="14.25" customHeight="1">
      <c r="AA835" s="342"/>
      <c r="AB835" s="342"/>
      <c r="AE835" s="132"/>
      <c r="AF835" s="133"/>
      <c r="AI835" s="292"/>
      <c r="AJ835" s="293"/>
    </row>
    <row r="836" ht="14.25" customHeight="1">
      <c r="AA836" s="342"/>
      <c r="AB836" s="342"/>
      <c r="AE836" s="132"/>
      <c r="AF836" s="133"/>
      <c r="AI836" s="292"/>
      <c r="AJ836" s="293"/>
    </row>
    <row r="837" ht="14.25" customHeight="1">
      <c r="AA837" s="342"/>
      <c r="AB837" s="342"/>
      <c r="AE837" s="132"/>
      <c r="AF837" s="133"/>
      <c r="AI837" s="292"/>
      <c r="AJ837" s="293"/>
    </row>
    <row r="838" ht="14.25" customHeight="1">
      <c r="AA838" s="342"/>
      <c r="AB838" s="342"/>
      <c r="AE838" s="132"/>
      <c r="AF838" s="133"/>
      <c r="AI838" s="292"/>
      <c r="AJ838" s="293"/>
    </row>
    <row r="839" ht="14.25" customHeight="1">
      <c r="AA839" s="342"/>
      <c r="AB839" s="342"/>
      <c r="AE839" s="132"/>
      <c r="AF839" s="133"/>
      <c r="AI839" s="292"/>
      <c r="AJ839" s="293"/>
    </row>
    <row r="840" ht="14.25" customHeight="1">
      <c r="AA840" s="342"/>
      <c r="AB840" s="342"/>
      <c r="AE840" s="132"/>
      <c r="AF840" s="133"/>
      <c r="AI840" s="292"/>
      <c r="AJ840" s="293"/>
    </row>
    <row r="841" ht="14.25" customHeight="1">
      <c r="AA841" s="342"/>
      <c r="AB841" s="342"/>
      <c r="AE841" s="132"/>
      <c r="AF841" s="133"/>
      <c r="AI841" s="292"/>
      <c r="AJ841" s="293"/>
    </row>
    <row r="842" ht="14.25" customHeight="1">
      <c r="AA842" s="342"/>
      <c r="AB842" s="342"/>
      <c r="AE842" s="132"/>
      <c r="AF842" s="133"/>
      <c r="AI842" s="292"/>
      <c r="AJ842" s="293"/>
    </row>
    <row r="843" ht="14.25" customHeight="1">
      <c r="AA843" s="342"/>
      <c r="AB843" s="342"/>
      <c r="AE843" s="132"/>
      <c r="AF843" s="133"/>
      <c r="AI843" s="292"/>
      <c r="AJ843" s="293"/>
    </row>
    <row r="844" ht="14.25" customHeight="1">
      <c r="AA844" s="342"/>
      <c r="AB844" s="342"/>
      <c r="AE844" s="132"/>
      <c r="AF844" s="133"/>
      <c r="AI844" s="292"/>
      <c r="AJ844" s="293"/>
    </row>
    <row r="845" ht="14.25" customHeight="1">
      <c r="AA845" s="342"/>
      <c r="AB845" s="342"/>
      <c r="AE845" s="132"/>
      <c r="AF845" s="133"/>
      <c r="AI845" s="292"/>
      <c r="AJ845" s="293"/>
    </row>
    <row r="846" ht="14.25" customHeight="1">
      <c r="AA846" s="342"/>
      <c r="AB846" s="342"/>
      <c r="AE846" s="132"/>
      <c r="AF846" s="133"/>
      <c r="AI846" s="292"/>
      <c r="AJ846" s="293"/>
    </row>
    <row r="847" ht="14.25" customHeight="1">
      <c r="AA847" s="342"/>
      <c r="AB847" s="342"/>
      <c r="AE847" s="132"/>
      <c r="AF847" s="133"/>
      <c r="AI847" s="292"/>
      <c r="AJ847" s="293"/>
    </row>
    <row r="848" ht="14.25" customHeight="1">
      <c r="AA848" s="342"/>
      <c r="AB848" s="342"/>
      <c r="AE848" s="132"/>
      <c r="AF848" s="133"/>
      <c r="AI848" s="292"/>
      <c r="AJ848" s="293"/>
    </row>
    <row r="849" ht="14.25" customHeight="1">
      <c r="AA849" s="342"/>
      <c r="AB849" s="342"/>
      <c r="AE849" s="132"/>
      <c r="AF849" s="133"/>
      <c r="AI849" s="292"/>
      <c r="AJ849" s="293"/>
    </row>
    <row r="850" ht="14.25" customHeight="1">
      <c r="AA850" s="342"/>
      <c r="AB850" s="342"/>
      <c r="AE850" s="132"/>
      <c r="AF850" s="133"/>
      <c r="AI850" s="292"/>
      <c r="AJ850" s="293"/>
    </row>
    <row r="851" ht="14.25" customHeight="1">
      <c r="AA851" s="342"/>
      <c r="AB851" s="342"/>
      <c r="AE851" s="132"/>
      <c r="AF851" s="133"/>
      <c r="AI851" s="292"/>
      <c r="AJ851" s="293"/>
    </row>
    <row r="852" ht="14.25" customHeight="1">
      <c r="AA852" s="342"/>
      <c r="AB852" s="342"/>
      <c r="AE852" s="132"/>
      <c r="AF852" s="133"/>
      <c r="AI852" s="292"/>
      <c r="AJ852" s="293"/>
    </row>
    <row r="853" ht="14.25" customHeight="1">
      <c r="AA853" s="342"/>
      <c r="AB853" s="342"/>
      <c r="AE853" s="132"/>
      <c r="AF853" s="133"/>
      <c r="AI853" s="292"/>
      <c r="AJ853" s="293"/>
    </row>
    <row r="854" ht="14.25" customHeight="1">
      <c r="AA854" s="342"/>
      <c r="AB854" s="342"/>
      <c r="AE854" s="132"/>
      <c r="AF854" s="133"/>
      <c r="AI854" s="292"/>
      <c r="AJ854" s="293"/>
    </row>
    <row r="855" ht="14.25" customHeight="1">
      <c r="AA855" s="342"/>
      <c r="AB855" s="342"/>
      <c r="AE855" s="132"/>
      <c r="AF855" s="133"/>
      <c r="AI855" s="292"/>
      <c r="AJ855" s="293"/>
    </row>
    <row r="856" ht="14.25" customHeight="1">
      <c r="AA856" s="342"/>
      <c r="AB856" s="342"/>
      <c r="AE856" s="132"/>
      <c r="AF856" s="133"/>
      <c r="AI856" s="292"/>
      <c r="AJ856" s="293"/>
    </row>
    <row r="857" ht="14.25" customHeight="1">
      <c r="AA857" s="342"/>
      <c r="AB857" s="342"/>
      <c r="AE857" s="132"/>
      <c r="AF857" s="133"/>
      <c r="AI857" s="292"/>
      <c r="AJ857" s="293"/>
    </row>
    <row r="858" ht="14.25" customHeight="1">
      <c r="AA858" s="342"/>
      <c r="AB858" s="342"/>
      <c r="AE858" s="132"/>
      <c r="AF858" s="133"/>
      <c r="AI858" s="292"/>
      <c r="AJ858" s="293"/>
    </row>
    <row r="859" ht="14.25" customHeight="1">
      <c r="AA859" s="342"/>
      <c r="AB859" s="342"/>
      <c r="AE859" s="132"/>
      <c r="AF859" s="133"/>
      <c r="AI859" s="292"/>
      <c r="AJ859" s="293"/>
    </row>
    <row r="860" ht="14.25" customHeight="1">
      <c r="AA860" s="342"/>
      <c r="AB860" s="342"/>
      <c r="AE860" s="132"/>
      <c r="AF860" s="133"/>
      <c r="AI860" s="292"/>
      <c r="AJ860" s="293"/>
    </row>
    <row r="861" ht="14.25" customHeight="1">
      <c r="AA861" s="342"/>
      <c r="AB861" s="342"/>
      <c r="AE861" s="132"/>
      <c r="AF861" s="133"/>
      <c r="AI861" s="292"/>
      <c r="AJ861" s="293"/>
    </row>
    <row r="862" ht="14.25" customHeight="1">
      <c r="AA862" s="342"/>
      <c r="AB862" s="342"/>
      <c r="AE862" s="132"/>
      <c r="AF862" s="133"/>
      <c r="AI862" s="292"/>
      <c r="AJ862" s="293"/>
    </row>
    <row r="863" ht="14.25" customHeight="1">
      <c r="AA863" s="342"/>
      <c r="AB863" s="342"/>
      <c r="AE863" s="132"/>
      <c r="AF863" s="133"/>
      <c r="AI863" s="292"/>
      <c r="AJ863" s="293"/>
    </row>
    <row r="864" ht="14.25" customHeight="1">
      <c r="AA864" s="342"/>
      <c r="AB864" s="342"/>
      <c r="AE864" s="132"/>
      <c r="AF864" s="133"/>
      <c r="AI864" s="292"/>
      <c r="AJ864" s="293"/>
    </row>
    <row r="865" ht="14.25" customHeight="1">
      <c r="AA865" s="342"/>
      <c r="AB865" s="342"/>
      <c r="AE865" s="132"/>
      <c r="AF865" s="133"/>
      <c r="AI865" s="292"/>
      <c r="AJ865" s="293"/>
    </row>
    <row r="866" ht="14.25" customHeight="1">
      <c r="AA866" s="342"/>
      <c r="AB866" s="342"/>
      <c r="AE866" s="132"/>
      <c r="AF866" s="133"/>
      <c r="AI866" s="292"/>
      <c r="AJ866" s="293"/>
    </row>
    <row r="867" ht="14.25" customHeight="1">
      <c r="AA867" s="342"/>
      <c r="AB867" s="342"/>
      <c r="AE867" s="132"/>
      <c r="AF867" s="133"/>
      <c r="AI867" s="292"/>
      <c r="AJ867" s="293"/>
    </row>
    <row r="868" ht="14.25" customHeight="1">
      <c r="AA868" s="342"/>
      <c r="AB868" s="342"/>
      <c r="AE868" s="132"/>
      <c r="AF868" s="133"/>
      <c r="AI868" s="292"/>
      <c r="AJ868" s="293"/>
    </row>
    <row r="869" ht="14.25" customHeight="1">
      <c r="AA869" s="342"/>
      <c r="AB869" s="342"/>
      <c r="AE869" s="132"/>
      <c r="AF869" s="133"/>
      <c r="AI869" s="292"/>
      <c r="AJ869" s="293"/>
    </row>
    <row r="870" ht="14.25" customHeight="1">
      <c r="AA870" s="342"/>
      <c r="AB870" s="342"/>
      <c r="AE870" s="132"/>
      <c r="AF870" s="133"/>
      <c r="AI870" s="292"/>
      <c r="AJ870" s="293"/>
    </row>
    <row r="871" ht="14.25" customHeight="1">
      <c r="AA871" s="342"/>
      <c r="AB871" s="342"/>
      <c r="AE871" s="132"/>
      <c r="AF871" s="133"/>
      <c r="AI871" s="292"/>
      <c r="AJ871" s="293"/>
    </row>
    <row r="872" ht="14.25" customHeight="1">
      <c r="AA872" s="342"/>
      <c r="AB872" s="342"/>
      <c r="AE872" s="132"/>
      <c r="AF872" s="133"/>
      <c r="AI872" s="292"/>
      <c r="AJ872" s="293"/>
    </row>
    <row r="873" ht="14.25" customHeight="1">
      <c r="AA873" s="342"/>
      <c r="AB873" s="342"/>
      <c r="AE873" s="132"/>
      <c r="AF873" s="133"/>
      <c r="AI873" s="292"/>
      <c r="AJ873" s="293"/>
    </row>
    <row r="874" ht="14.25" customHeight="1">
      <c r="AA874" s="342"/>
      <c r="AB874" s="342"/>
      <c r="AE874" s="132"/>
      <c r="AF874" s="133"/>
      <c r="AI874" s="292"/>
      <c r="AJ874" s="293"/>
    </row>
    <row r="875" ht="14.25" customHeight="1">
      <c r="AA875" s="342"/>
      <c r="AB875" s="342"/>
      <c r="AE875" s="132"/>
      <c r="AF875" s="133"/>
      <c r="AI875" s="292"/>
      <c r="AJ875" s="293"/>
    </row>
    <row r="876" ht="14.25" customHeight="1">
      <c r="AA876" s="342"/>
      <c r="AB876" s="342"/>
      <c r="AE876" s="132"/>
      <c r="AF876" s="133"/>
      <c r="AI876" s="292"/>
      <c r="AJ876" s="293"/>
    </row>
    <row r="877" ht="14.25" customHeight="1">
      <c r="AA877" s="342"/>
      <c r="AB877" s="342"/>
      <c r="AE877" s="132"/>
      <c r="AF877" s="133"/>
      <c r="AI877" s="292"/>
      <c r="AJ877" s="293"/>
    </row>
    <row r="878" ht="14.25" customHeight="1">
      <c r="AA878" s="342"/>
      <c r="AB878" s="342"/>
      <c r="AE878" s="132"/>
      <c r="AF878" s="133"/>
      <c r="AI878" s="292"/>
      <c r="AJ878" s="293"/>
    </row>
    <row r="879" ht="14.25" customHeight="1">
      <c r="AA879" s="342"/>
      <c r="AB879" s="342"/>
      <c r="AE879" s="132"/>
      <c r="AF879" s="133"/>
      <c r="AI879" s="292"/>
      <c r="AJ879" s="293"/>
    </row>
    <row r="880" ht="14.25" customHeight="1">
      <c r="AA880" s="342"/>
      <c r="AB880" s="342"/>
      <c r="AE880" s="132"/>
      <c r="AF880" s="133"/>
      <c r="AI880" s="292"/>
      <c r="AJ880" s="293"/>
    </row>
    <row r="881" ht="14.25" customHeight="1">
      <c r="AA881" s="342"/>
      <c r="AB881" s="342"/>
      <c r="AE881" s="132"/>
      <c r="AF881" s="133"/>
      <c r="AI881" s="292"/>
      <c r="AJ881" s="293"/>
    </row>
    <row r="882" ht="14.25" customHeight="1">
      <c r="AA882" s="342"/>
      <c r="AB882" s="342"/>
      <c r="AE882" s="132"/>
      <c r="AF882" s="133"/>
      <c r="AI882" s="292"/>
      <c r="AJ882" s="293"/>
    </row>
    <row r="883" ht="14.25" customHeight="1">
      <c r="AA883" s="342"/>
      <c r="AB883" s="342"/>
      <c r="AE883" s="132"/>
      <c r="AF883" s="133"/>
      <c r="AI883" s="292"/>
      <c r="AJ883" s="293"/>
    </row>
    <row r="884" ht="14.25" customHeight="1">
      <c r="AA884" s="342"/>
      <c r="AB884" s="342"/>
      <c r="AE884" s="132"/>
      <c r="AF884" s="133"/>
      <c r="AI884" s="292"/>
      <c r="AJ884" s="293"/>
    </row>
    <row r="885" ht="14.25" customHeight="1">
      <c r="AA885" s="342"/>
      <c r="AB885" s="342"/>
      <c r="AE885" s="132"/>
      <c r="AF885" s="133"/>
      <c r="AI885" s="292"/>
      <c r="AJ885" s="293"/>
    </row>
    <row r="886" ht="14.25" customHeight="1">
      <c r="AA886" s="342"/>
      <c r="AB886" s="342"/>
      <c r="AE886" s="132"/>
      <c r="AF886" s="133"/>
      <c r="AI886" s="292"/>
      <c r="AJ886" s="293"/>
    </row>
    <row r="887" ht="14.25" customHeight="1">
      <c r="AA887" s="342"/>
      <c r="AB887" s="342"/>
      <c r="AE887" s="132"/>
      <c r="AF887" s="133"/>
      <c r="AI887" s="292"/>
      <c r="AJ887" s="293"/>
    </row>
    <row r="888" ht="14.25" customHeight="1">
      <c r="AA888" s="342"/>
      <c r="AB888" s="342"/>
      <c r="AE888" s="132"/>
      <c r="AF888" s="133"/>
      <c r="AI888" s="292"/>
      <c r="AJ888" s="293"/>
    </row>
    <row r="889" ht="14.25" customHeight="1">
      <c r="AA889" s="342"/>
      <c r="AB889" s="342"/>
      <c r="AE889" s="132"/>
      <c r="AF889" s="133"/>
      <c r="AI889" s="292"/>
      <c r="AJ889" s="293"/>
    </row>
    <row r="890" ht="14.25" customHeight="1">
      <c r="AA890" s="342"/>
      <c r="AB890" s="342"/>
      <c r="AE890" s="132"/>
      <c r="AF890" s="133"/>
      <c r="AI890" s="292"/>
      <c r="AJ890" s="293"/>
    </row>
    <row r="891" ht="14.25" customHeight="1">
      <c r="AA891" s="342"/>
      <c r="AB891" s="342"/>
      <c r="AE891" s="132"/>
      <c r="AF891" s="133"/>
      <c r="AI891" s="292"/>
      <c r="AJ891" s="293"/>
    </row>
    <row r="892" ht="14.25" customHeight="1">
      <c r="AA892" s="342"/>
      <c r="AB892" s="342"/>
      <c r="AE892" s="132"/>
      <c r="AF892" s="133"/>
      <c r="AI892" s="292"/>
      <c r="AJ892" s="293"/>
    </row>
    <row r="893" ht="14.25" customHeight="1">
      <c r="AA893" s="342"/>
      <c r="AB893" s="342"/>
      <c r="AE893" s="132"/>
      <c r="AF893" s="133"/>
      <c r="AI893" s="292"/>
      <c r="AJ893" s="293"/>
    </row>
    <row r="894" ht="14.25" customHeight="1">
      <c r="AA894" s="342"/>
      <c r="AB894" s="342"/>
      <c r="AE894" s="132"/>
      <c r="AF894" s="133"/>
      <c r="AI894" s="292"/>
      <c r="AJ894" s="293"/>
    </row>
    <row r="895" ht="14.25" customHeight="1">
      <c r="AA895" s="342"/>
      <c r="AB895" s="342"/>
      <c r="AE895" s="132"/>
      <c r="AF895" s="133"/>
      <c r="AI895" s="292"/>
      <c r="AJ895" s="293"/>
    </row>
    <row r="896" ht="14.25" customHeight="1">
      <c r="AA896" s="342"/>
      <c r="AB896" s="342"/>
      <c r="AE896" s="132"/>
      <c r="AF896" s="133"/>
      <c r="AI896" s="292"/>
      <c r="AJ896" s="293"/>
    </row>
    <row r="897" ht="14.25" customHeight="1">
      <c r="AA897" s="342"/>
      <c r="AB897" s="342"/>
      <c r="AE897" s="132"/>
      <c r="AF897" s="133"/>
      <c r="AI897" s="292"/>
      <c r="AJ897" s="293"/>
    </row>
    <row r="898" ht="14.25" customHeight="1">
      <c r="AA898" s="342"/>
      <c r="AB898" s="342"/>
      <c r="AE898" s="132"/>
      <c r="AF898" s="133"/>
      <c r="AI898" s="292"/>
      <c r="AJ898" s="293"/>
    </row>
    <row r="899" ht="14.25" customHeight="1">
      <c r="AA899" s="342"/>
      <c r="AB899" s="342"/>
      <c r="AE899" s="132"/>
      <c r="AF899" s="133"/>
      <c r="AI899" s="292"/>
      <c r="AJ899" s="293"/>
    </row>
    <row r="900" ht="14.25" customHeight="1">
      <c r="AA900" s="342"/>
      <c r="AB900" s="342"/>
      <c r="AE900" s="132"/>
      <c r="AF900" s="133"/>
      <c r="AI900" s="292"/>
      <c r="AJ900" s="293"/>
    </row>
    <row r="901" ht="14.25" customHeight="1">
      <c r="AA901" s="342"/>
      <c r="AB901" s="342"/>
      <c r="AE901" s="132"/>
      <c r="AF901" s="133"/>
      <c r="AI901" s="292"/>
      <c r="AJ901" s="293"/>
    </row>
    <row r="902" ht="14.25" customHeight="1">
      <c r="AA902" s="342"/>
      <c r="AB902" s="342"/>
      <c r="AE902" s="132"/>
      <c r="AF902" s="133"/>
      <c r="AI902" s="292"/>
      <c r="AJ902" s="293"/>
    </row>
    <row r="903" ht="14.25" customHeight="1">
      <c r="AA903" s="342"/>
      <c r="AB903" s="342"/>
      <c r="AE903" s="132"/>
      <c r="AF903" s="133"/>
      <c r="AI903" s="292"/>
      <c r="AJ903" s="293"/>
    </row>
    <row r="904" ht="14.25" customHeight="1">
      <c r="AA904" s="342"/>
      <c r="AB904" s="342"/>
      <c r="AE904" s="132"/>
      <c r="AF904" s="133"/>
      <c r="AI904" s="292"/>
      <c r="AJ904" s="293"/>
    </row>
    <row r="905" ht="14.25" customHeight="1">
      <c r="AA905" s="342"/>
      <c r="AB905" s="342"/>
      <c r="AE905" s="132"/>
      <c r="AF905" s="133"/>
      <c r="AI905" s="292"/>
      <c r="AJ905" s="293"/>
    </row>
    <row r="906" ht="14.25" customHeight="1">
      <c r="AA906" s="342"/>
      <c r="AB906" s="342"/>
      <c r="AE906" s="132"/>
      <c r="AF906" s="133"/>
      <c r="AI906" s="292"/>
      <c r="AJ906" s="293"/>
    </row>
    <row r="907" ht="14.25" customHeight="1">
      <c r="AA907" s="342"/>
      <c r="AB907" s="342"/>
      <c r="AE907" s="132"/>
      <c r="AF907" s="133"/>
      <c r="AI907" s="292"/>
      <c r="AJ907" s="293"/>
    </row>
    <row r="908" ht="14.25" customHeight="1">
      <c r="AA908" s="342"/>
      <c r="AB908" s="342"/>
      <c r="AE908" s="132"/>
      <c r="AF908" s="133"/>
      <c r="AI908" s="292"/>
      <c r="AJ908" s="293"/>
    </row>
    <row r="909" ht="14.25" customHeight="1">
      <c r="AA909" s="342"/>
      <c r="AB909" s="342"/>
      <c r="AE909" s="132"/>
      <c r="AF909" s="133"/>
      <c r="AI909" s="292"/>
      <c r="AJ909" s="293"/>
    </row>
    <row r="910" ht="14.25" customHeight="1">
      <c r="AA910" s="342"/>
      <c r="AB910" s="342"/>
      <c r="AE910" s="132"/>
      <c r="AF910" s="133"/>
      <c r="AI910" s="292"/>
      <c r="AJ910" s="293"/>
    </row>
    <row r="911" ht="14.25" customHeight="1">
      <c r="AA911" s="342"/>
      <c r="AB911" s="342"/>
      <c r="AE911" s="132"/>
      <c r="AF911" s="133"/>
      <c r="AI911" s="292"/>
      <c r="AJ911" s="293"/>
    </row>
    <row r="912" ht="14.25" customHeight="1">
      <c r="AA912" s="342"/>
      <c r="AB912" s="342"/>
      <c r="AE912" s="132"/>
      <c r="AF912" s="133"/>
      <c r="AI912" s="292"/>
      <c r="AJ912" s="293"/>
    </row>
    <row r="913" ht="14.25" customHeight="1">
      <c r="AA913" s="342"/>
      <c r="AB913" s="342"/>
      <c r="AE913" s="132"/>
      <c r="AF913" s="133"/>
      <c r="AI913" s="292"/>
      <c r="AJ913" s="293"/>
    </row>
    <row r="914" ht="14.25" customHeight="1">
      <c r="AA914" s="342"/>
      <c r="AB914" s="342"/>
      <c r="AE914" s="132"/>
      <c r="AF914" s="133"/>
      <c r="AI914" s="292"/>
      <c r="AJ914" s="293"/>
    </row>
    <row r="915" ht="14.25" customHeight="1">
      <c r="AA915" s="342"/>
      <c r="AB915" s="342"/>
      <c r="AE915" s="132"/>
      <c r="AF915" s="133"/>
      <c r="AI915" s="292"/>
      <c r="AJ915" s="293"/>
    </row>
    <row r="916" ht="14.25" customHeight="1">
      <c r="AA916" s="342"/>
      <c r="AB916" s="342"/>
      <c r="AE916" s="132"/>
      <c r="AF916" s="133"/>
      <c r="AI916" s="292"/>
      <c r="AJ916" s="293"/>
    </row>
    <row r="917" ht="14.25" customHeight="1">
      <c r="AA917" s="342"/>
      <c r="AB917" s="342"/>
      <c r="AE917" s="132"/>
      <c r="AF917" s="133"/>
      <c r="AI917" s="292"/>
      <c r="AJ917" s="293"/>
    </row>
    <row r="918" ht="14.25" customHeight="1">
      <c r="AA918" s="342"/>
      <c r="AB918" s="342"/>
      <c r="AE918" s="132"/>
      <c r="AF918" s="133"/>
      <c r="AI918" s="292"/>
      <c r="AJ918" s="293"/>
    </row>
    <row r="919" ht="14.25" customHeight="1">
      <c r="AA919" s="342"/>
      <c r="AB919" s="342"/>
      <c r="AE919" s="132"/>
      <c r="AF919" s="133"/>
      <c r="AI919" s="292"/>
      <c r="AJ919" s="293"/>
    </row>
    <row r="920" ht="14.25" customHeight="1">
      <c r="AA920" s="342"/>
      <c r="AB920" s="342"/>
      <c r="AE920" s="132"/>
      <c r="AF920" s="133"/>
      <c r="AI920" s="292"/>
      <c r="AJ920" s="293"/>
    </row>
    <row r="921" ht="14.25" customHeight="1">
      <c r="AA921" s="342"/>
      <c r="AB921" s="342"/>
      <c r="AE921" s="132"/>
      <c r="AF921" s="133"/>
      <c r="AI921" s="292"/>
      <c r="AJ921" s="293"/>
    </row>
    <row r="922" ht="14.25" customHeight="1">
      <c r="AA922" s="342"/>
      <c r="AB922" s="342"/>
      <c r="AE922" s="132"/>
      <c r="AF922" s="133"/>
      <c r="AI922" s="292"/>
      <c r="AJ922" s="293"/>
    </row>
    <row r="923" ht="14.25" customHeight="1">
      <c r="AA923" s="342"/>
      <c r="AB923" s="342"/>
      <c r="AE923" s="132"/>
      <c r="AF923" s="133"/>
      <c r="AI923" s="292"/>
      <c r="AJ923" s="293"/>
    </row>
    <row r="924" ht="14.25" customHeight="1">
      <c r="AA924" s="342"/>
      <c r="AB924" s="342"/>
      <c r="AE924" s="132"/>
      <c r="AF924" s="133"/>
      <c r="AI924" s="292"/>
      <c r="AJ924" s="293"/>
    </row>
    <row r="925" ht="14.25" customHeight="1">
      <c r="AA925" s="342"/>
      <c r="AB925" s="342"/>
      <c r="AE925" s="132"/>
      <c r="AF925" s="133"/>
      <c r="AI925" s="292"/>
      <c r="AJ925" s="293"/>
    </row>
    <row r="926" ht="14.25" customHeight="1">
      <c r="AA926" s="342"/>
      <c r="AB926" s="342"/>
      <c r="AE926" s="132"/>
      <c r="AF926" s="133"/>
      <c r="AI926" s="292"/>
      <c r="AJ926" s="293"/>
    </row>
    <row r="927" ht="14.25" customHeight="1">
      <c r="AA927" s="342"/>
      <c r="AB927" s="342"/>
      <c r="AE927" s="132"/>
      <c r="AF927" s="133"/>
      <c r="AI927" s="292"/>
      <c r="AJ927" s="293"/>
    </row>
    <row r="928" ht="14.25" customHeight="1">
      <c r="AA928" s="342"/>
      <c r="AB928" s="342"/>
      <c r="AE928" s="132"/>
      <c r="AF928" s="133"/>
      <c r="AI928" s="292"/>
      <c r="AJ928" s="293"/>
    </row>
    <row r="929" ht="14.25" customHeight="1">
      <c r="AA929" s="342"/>
      <c r="AB929" s="342"/>
      <c r="AE929" s="132"/>
      <c r="AF929" s="133"/>
      <c r="AI929" s="292"/>
      <c r="AJ929" s="293"/>
    </row>
    <row r="930" ht="14.25" customHeight="1">
      <c r="AA930" s="342"/>
      <c r="AB930" s="342"/>
      <c r="AE930" s="132"/>
      <c r="AF930" s="133"/>
      <c r="AI930" s="292"/>
      <c r="AJ930" s="293"/>
    </row>
    <row r="931" ht="14.25" customHeight="1">
      <c r="AA931" s="342"/>
      <c r="AB931" s="342"/>
      <c r="AE931" s="132"/>
      <c r="AF931" s="133"/>
      <c r="AI931" s="292"/>
      <c r="AJ931" s="293"/>
    </row>
    <row r="932" ht="14.25" customHeight="1">
      <c r="AA932" s="342"/>
      <c r="AB932" s="342"/>
      <c r="AE932" s="132"/>
      <c r="AF932" s="133"/>
      <c r="AI932" s="292"/>
      <c r="AJ932" s="293"/>
    </row>
    <row r="933" ht="14.25" customHeight="1">
      <c r="AA933" s="342"/>
      <c r="AB933" s="342"/>
      <c r="AE933" s="132"/>
      <c r="AF933" s="133"/>
      <c r="AI933" s="292"/>
      <c r="AJ933" s="293"/>
    </row>
    <row r="934" ht="14.25" customHeight="1">
      <c r="AA934" s="342"/>
      <c r="AB934" s="342"/>
      <c r="AE934" s="132"/>
      <c r="AF934" s="133"/>
      <c r="AI934" s="292"/>
      <c r="AJ934" s="293"/>
    </row>
    <row r="935" ht="14.25" customHeight="1">
      <c r="AA935" s="342"/>
      <c r="AB935" s="342"/>
      <c r="AE935" s="132"/>
      <c r="AF935" s="133"/>
      <c r="AI935" s="292"/>
      <c r="AJ935" s="293"/>
    </row>
    <row r="936" ht="14.25" customHeight="1">
      <c r="AA936" s="342"/>
      <c r="AB936" s="342"/>
      <c r="AE936" s="132"/>
      <c r="AF936" s="133"/>
      <c r="AI936" s="292"/>
      <c r="AJ936" s="293"/>
    </row>
    <row r="937" ht="14.25" customHeight="1">
      <c r="AA937" s="342"/>
      <c r="AB937" s="342"/>
      <c r="AE937" s="132"/>
      <c r="AF937" s="133"/>
      <c r="AI937" s="292"/>
      <c r="AJ937" s="293"/>
    </row>
    <row r="938" ht="14.25" customHeight="1">
      <c r="AA938" s="342"/>
      <c r="AB938" s="342"/>
      <c r="AE938" s="132"/>
      <c r="AF938" s="133"/>
      <c r="AI938" s="292"/>
      <c r="AJ938" s="293"/>
    </row>
    <row r="939" ht="14.25" customHeight="1">
      <c r="AA939" s="342"/>
      <c r="AB939" s="342"/>
      <c r="AE939" s="132"/>
      <c r="AF939" s="133"/>
      <c r="AI939" s="292"/>
      <c r="AJ939" s="293"/>
    </row>
    <row r="940" ht="14.25" customHeight="1">
      <c r="AA940" s="342"/>
      <c r="AB940" s="342"/>
      <c r="AE940" s="132"/>
      <c r="AF940" s="133"/>
      <c r="AI940" s="292"/>
      <c r="AJ940" s="293"/>
    </row>
    <row r="941" ht="14.25" customHeight="1">
      <c r="AA941" s="342"/>
      <c r="AB941" s="342"/>
      <c r="AE941" s="132"/>
      <c r="AF941" s="133"/>
      <c r="AI941" s="292"/>
      <c r="AJ941" s="293"/>
    </row>
    <row r="942" ht="14.25" customHeight="1">
      <c r="AA942" s="342"/>
      <c r="AB942" s="342"/>
      <c r="AE942" s="132"/>
      <c r="AF942" s="133"/>
      <c r="AI942" s="292"/>
      <c r="AJ942" s="293"/>
    </row>
    <row r="943" ht="14.25" customHeight="1">
      <c r="AA943" s="342"/>
      <c r="AB943" s="342"/>
      <c r="AE943" s="132"/>
      <c r="AF943" s="133"/>
      <c r="AI943" s="292"/>
      <c r="AJ943" s="293"/>
    </row>
    <row r="944" ht="14.25" customHeight="1">
      <c r="AA944" s="342"/>
      <c r="AB944" s="342"/>
      <c r="AE944" s="132"/>
      <c r="AF944" s="133"/>
      <c r="AI944" s="292"/>
      <c r="AJ944" s="293"/>
    </row>
    <row r="945" ht="14.25" customHeight="1">
      <c r="AA945" s="342"/>
      <c r="AB945" s="342"/>
      <c r="AE945" s="132"/>
      <c r="AF945" s="133"/>
      <c r="AI945" s="292"/>
      <c r="AJ945" s="293"/>
    </row>
    <row r="946" ht="14.25" customHeight="1">
      <c r="AA946" s="342"/>
      <c r="AB946" s="342"/>
      <c r="AE946" s="132"/>
      <c r="AF946" s="133"/>
      <c r="AI946" s="292"/>
      <c r="AJ946" s="293"/>
    </row>
    <row r="947" ht="14.25" customHeight="1">
      <c r="AA947" s="342"/>
      <c r="AB947" s="342"/>
      <c r="AE947" s="132"/>
      <c r="AF947" s="133"/>
      <c r="AI947" s="292"/>
      <c r="AJ947" s="293"/>
    </row>
    <row r="948" ht="14.25" customHeight="1">
      <c r="AA948" s="342"/>
      <c r="AB948" s="342"/>
      <c r="AE948" s="132"/>
      <c r="AF948" s="133"/>
      <c r="AI948" s="292"/>
      <c r="AJ948" s="293"/>
    </row>
    <row r="949" ht="14.25" customHeight="1">
      <c r="AA949" s="342"/>
      <c r="AB949" s="342"/>
      <c r="AE949" s="132"/>
      <c r="AF949" s="133"/>
      <c r="AI949" s="292"/>
      <c r="AJ949" s="293"/>
    </row>
    <row r="950" ht="14.25" customHeight="1">
      <c r="AA950" s="342"/>
      <c r="AB950" s="342"/>
      <c r="AE950" s="132"/>
      <c r="AF950" s="133"/>
      <c r="AI950" s="292"/>
      <c r="AJ950" s="293"/>
    </row>
    <row r="951" ht="14.25" customHeight="1">
      <c r="AA951" s="342"/>
      <c r="AB951" s="342"/>
      <c r="AE951" s="132"/>
      <c r="AF951" s="133"/>
      <c r="AI951" s="292"/>
      <c r="AJ951" s="293"/>
    </row>
    <row r="952" ht="14.25" customHeight="1">
      <c r="AA952" s="342"/>
      <c r="AB952" s="342"/>
      <c r="AE952" s="132"/>
      <c r="AF952" s="133"/>
      <c r="AI952" s="292"/>
      <c r="AJ952" s="293"/>
    </row>
    <row r="953" ht="14.25" customHeight="1">
      <c r="AA953" s="342"/>
      <c r="AB953" s="342"/>
      <c r="AE953" s="132"/>
      <c r="AF953" s="133"/>
      <c r="AI953" s="292"/>
      <c r="AJ953" s="293"/>
    </row>
    <row r="954" ht="14.25" customHeight="1">
      <c r="AA954" s="342"/>
      <c r="AB954" s="342"/>
      <c r="AE954" s="132"/>
      <c r="AF954" s="133"/>
      <c r="AI954" s="292"/>
      <c r="AJ954" s="293"/>
    </row>
    <row r="955" ht="14.25" customHeight="1">
      <c r="AA955" s="342"/>
      <c r="AB955" s="342"/>
      <c r="AE955" s="132"/>
      <c r="AF955" s="133"/>
      <c r="AI955" s="292"/>
      <c r="AJ955" s="293"/>
    </row>
    <row r="956" ht="14.25" customHeight="1">
      <c r="AA956" s="342"/>
      <c r="AB956" s="342"/>
      <c r="AE956" s="132"/>
      <c r="AF956" s="133"/>
      <c r="AI956" s="292"/>
      <c r="AJ956" s="293"/>
    </row>
    <row r="957" ht="14.25" customHeight="1">
      <c r="AA957" s="342"/>
      <c r="AB957" s="342"/>
      <c r="AE957" s="132"/>
      <c r="AF957" s="133"/>
      <c r="AI957" s="292"/>
      <c r="AJ957" s="293"/>
    </row>
    <row r="958" ht="14.25" customHeight="1">
      <c r="AA958" s="342"/>
      <c r="AB958" s="342"/>
      <c r="AE958" s="132"/>
      <c r="AF958" s="133"/>
      <c r="AI958" s="292"/>
      <c r="AJ958" s="293"/>
    </row>
    <row r="959" ht="14.25" customHeight="1">
      <c r="AA959" s="342"/>
      <c r="AB959" s="342"/>
      <c r="AE959" s="132"/>
      <c r="AF959" s="133"/>
      <c r="AI959" s="292"/>
      <c r="AJ959" s="293"/>
    </row>
    <row r="960" ht="14.25" customHeight="1">
      <c r="AA960" s="342"/>
      <c r="AB960" s="342"/>
      <c r="AE960" s="132"/>
      <c r="AF960" s="133"/>
      <c r="AI960" s="292"/>
      <c r="AJ960" s="293"/>
    </row>
    <row r="961" ht="14.25" customHeight="1">
      <c r="AA961" s="342"/>
      <c r="AB961" s="342"/>
      <c r="AE961" s="132"/>
      <c r="AF961" s="133"/>
      <c r="AI961" s="292"/>
      <c r="AJ961" s="293"/>
    </row>
    <row r="962" ht="14.25" customHeight="1">
      <c r="AA962" s="342"/>
      <c r="AB962" s="342"/>
      <c r="AE962" s="132"/>
      <c r="AF962" s="133"/>
      <c r="AI962" s="292"/>
      <c r="AJ962" s="293"/>
    </row>
    <row r="963" ht="14.25" customHeight="1">
      <c r="AA963" s="342"/>
      <c r="AB963" s="342"/>
      <c r="AE963" s="132"/>
      <c r="AF963" s="133"/>
      <c r="AI963" s="292"/>
      <c r="AJ963" s="293"/>
    </row>
    <row r="964" ht="14.25" customHeight="1">
      <c r="AA964" s="342"/>
      <c r="AB964" s="342"/>
      <c r="AE964" s="132"/>
      <c r="AF964" s="133"/>
      <c r="AI964" s="292"/>
      <c r="AJ964" s="293"/>
    </row>
    <row r="965" ht="14.25" customHeight="1">
      <c r="AA965" s="342"/>
      <c r="AB965" s="342"/>
      <c r="AE965" s="132"/>
      <c r="AF965" s="133"/>
      <c r="AI965" s="292"/>
      <c r="AJ965" s="293"/>
    </row>
    <row r="966" ht="14.25" customHeight="1">
      <c r="AA966" s="342"/>
      <c r="AB966" s="342"/>
      <c r="AE966" s="132"/>
      <c r="AF966" s="133"/>
      <c r="AI966" s="292"/>
      <c r="AJ966" s="293"/>
    </row>
    <row r="967" ht="14.25" customHeight="1">
      <c r="AA967" s="342"/>
      <c r="AB967" s="342"/>
      <c r="AE967" s="132"/>
      <c r="AF967" s="133"/>
      <c r="AI967" s="292"/>
      <c r="AJ967" s="293"/>
    </row>
    <row r="968" ht="14.25" customHeight="1">
      <c r="AA968" s="342"/>
      <c r="AB968" s="342"/>
      <c r="AE968" s="132"/>
      <c r="AF968" s="133"/>
      <c r="AI968" s="292"/>
      <c r="AJ968" s="293"/>
    </row>
    <row r="969" ht="14.25" customHeight="1">
      <c r="AA969" s="342"/>
      <c r="AB969" s="342"/>
      <c r="AE969" s="132"/>
      <c r="AF969" s="133"/>
      <c r="AI969" s="292"/>
      <c r="AJ969" s="293"/>
    </row>
    <row r="970" ht="14.25" customHeight="1">
      <c r="AA970" s="342"/>
      <c r="AB970" s="342"/>
      <c r="AE970" s="132"/>
      <c r="AF970" s="133"/>
      <c r="AI970" s="292"/>
      <c r="AJ970" s="293"/>
    </row>
    <row r="971" ht="14.25" customHeight="1">
      <c r="AA971" s="342"/>
      <c r="AB971" s="342"/>
      <c r="AE971" s="132"/>
      <c r="AF971" s="133"/>
      <c r="AI971" s="292"/>
      <c r="AJ971" s="293"/>
    </row>
    <row r="972" ht="14.25" customHeight="1">
      <c r="AA972" s="342"/>
      <c r="AB972" s="342"/>
      <c r="AE972" s="132"/>
      <c r="AF972" s="133"/>
      <c r="AI972" s="292"/>
      <c r="AJ972" s="293"/>
    </row>
    <row r="973" ht="14.25" customHeight="1">
      <c r="AA973" s="342"/>
      <c r="AB973" s="342"/>
      <c r="AE973" s="132"/>
      <c r="AF973" s="133"/>
      <c r="AI973" s="292"/>
      <c r="AJ973" s="293"/>
    </row>
    <row r="974" ht="14.25" customHeight="1">
      <c r="AA974" s="342"/>
      <c r="AB974" s="342"/>
      <c r="AE974" s="132"/>
      <c r="AF974" s="133"/>
      <c r="AI974" s="292"/>
      <c r="AJ974" s="293"/>
    </row>
    <row r="975" ht="14.25" customHeight="1">
      <c r="AA975" s="342"/>
      <c r="AB975" s="342"/>
      <c r="AE975" s="132"/>
      <c r="AF975" s="133"/>
      <c r="AI975" s="292"/>
      <c r="AJ975" s="293"/>
    </row>
    <row r="976" ht="14.25" customHeight="1">
      <c r="AA976" s="342"/>
      <c r="AB976" s="342"/>
      <c r="AE976" s="132"/>
      <c r="AF976" s="133"/>
      <c r="AI976" s="292"/>
      <c r="AJ976" s="293"/>
    </row>
    <row r="977" ht="14.25" customHeight="1">
      <c r="AA977" s="342"/>
      <c r="AB977" s="342"/>
      <c r="AE977" s="132"/>
      <c r="AF977" s="133"/>
      <c r="AI977" s="292"/>
      <c r="AJ977" s="293"/>
    </row>
    <row r="978" ht="14.25" customHeight="1">
      <c r="AA978" s="342"/>
      <c r="AB978" s="342"/>
      <c r="AE978" s="132"/>
      <c r="AF978" s="133"/>
      <c r="AI978" s="292"/>
      <c r="AJ978" s="293"/>
    </row>
    <row r="979" ht="14.25" customHeight="1">
      <c r="AA979" s="342"/>
      <c r="AB979" s="342"/>
      <c r="AE979" s="132"/>
      <c r="AF979" s="133"/>
      <c r="AI979" s="292"/>
      <c r="AJ979" s="293"/>
    </row>
    <row r="980" ht="14.25" customHeight="1">
      <c r="AA980" s="342"/>
      <c r="AB980" s="342"/>
      <c r="AE980" s="132"/>
      <c r="AF980" s="133"/>
      <c r="AI980" s="292"/>
      <c r="AJ980" s="293"/>
    </row>
    <row r="981" ht="14.25" customHeight="1">
      <c r="AA981" s="342"/>
      <c r="AB981" s="342"/>
      <c r="AE981" s="132"/>
      <c r="AF981" s="133"/>
      <c r="AI981" s="292"/>
      <c r="AJ981" s="293"/>
    </row>
    <row r="982" ht="14.25" customHeight="1">
      <c r="AA982" s="342"/>
      <c r="AB982" s="342"/>
      <c r="AE982" s="132"/>
      <c r="AF982" s="133"/>
      <c r="AI982" s="292"/>
      <c r="AJ982" s="293"/>
    </row>
    <row r="983" ht="14.25" customHeight="1">
      <c r="AA983" s="342"/>
      <c r="AB983" s="342"/>
      <c r="AE983" s="132"/>
      <c r="AF983" s="133"/>
      <c r="AI983" s="292"/>
      <c r="AJ983" s="293"/>
    </row>
    <row r="984" ht="14.25" customHeight="1">
      <c r="AA984" s="342"/>
      <c r="AB984" s="342"/>
      <c r="AE984" s="132"/>
      <c r="AF984" s="133"/>
      <c r="AI984" s="292"/>
      <c r="AJ984" s="293"/>
    </row>
    <row r="985" ht="14.25" customHeight="1">
      <c r="AA985" s="342"/>
      <c r="AB985" s="342"/>
      <c r="AE985" s="132"/>
      <c r="AF985" s="133"/>
      <c r="AI985" s="292"/>
      <c r="AJ985" s="293"/>
    </row>
    <row r="986" ht="14.25" customHeight="1">
      <c r="AA986" s="342"/>
      <c r="AB986" s="342"/>
      <c r="AE986" s="132"/>
      <c r="AF986" s="133"/>
      <c r="AI986" s="292"/>
      <c r="AJ986" s="293"/>
    </row>
    <row r="987" ht="14.25" customHeight="1">
      <c r="AA987" s="342"/>
      <c r="AB987" s="342"/>
      <c r="AE987" s="132"/>
      <c r="AF987" s="133"/>
      <c r="AI987" s="292"/>
      <c r="AJ987" s="293"/>
    </row>
    <row r="988" ht="14.25" customHeight="1">
      <c r="AA988" s="342"/>
      <c r="AB988" s="342"/>
      <c r="AE988" s="132"/>
      <c r="AF988" s="133"/>
      <c r="AI988" s="292"/>
      <c r="AJ988" s="293"/>
    </row>
    <row r="989" ht="14.25" customHeight="1">
      <c r="AA989" s="342"/>
      <c r="AB989" s="342"/>
      <c r="AE989" s="132"/>
      <c r="AF989" s="133"/>
      <c r="AI989" s="292"/>
      <c r="AJ989" s="293"/>
    </row>
    <row r="990" ht="14.25" customHeight="1">
      <c r="AA990" s="342"/>
      <c r="AB990" s="342"/>
      <c r="AE990" s="132"/>
      <c r="AF990" s="133"/>
      <c r="AI990" s="292"/>
      <c r="AJ990" s="293"/>
    </row>
    <row r="991" ht="14.25" customHeight="1">
      <c r="AA991" s="342"/>
      <c r="AB991" s="342"/>
      <c r="AE991" s="132"/>
      <c r="AF991" s="133"/>
      <c r="AI991" s="292"/>
      <c r="AJ991" s="293"/>
    </row>
    <row r="992" ht="14.25" customHeight="1">
      <c r="AA992" s="342"/>
      <c r="AB992" s="342"/>
      <c r="AE992" s="132"/>
      <c r="AF992" s="133"/>
      <c r="AI992" s="292"/>
      <c r="AJ992" s="293"/>
    </row>
    <row r="993" ht="14.25" customHeight="1">
      <c r="AA993" s="342"/>
      <c r="AB993" s="342"/>
      <c r="AE993" s="132"/>
      <c r="AF993" s="133"/>
      <c r="AI993" s="292"/>
      <c r="AJ993" s="293"/>
    </row>
    <row r="994" ht="14.25" customHeight="1">
      <c r="AA994" s="342"/>
      <c r="AB994" s="342"/>
      <c r="AE994" s="132"/>
      <c r="AF994" s="133"/>
      <c r="AI994" s="292"/>
      <c r="AJ994" s="293"/>
    </row>
    <row r="995" ht="14.25" customHeight="1">
      <c r="AA995" s="342"/>
      <c r="AB995" s="342"/>
      <c r="AE995" s="132"/>
      <c r="AF995" s="133"/>
      <c r="AI995" s="292"/>
      <c r="AJ995" s="293"/>
    </row>
    <row r="996" ht="14.25" customHeight="1">
      <c r="AA996" s="342"/>
      <c r="AB996" s="342"/>
      <c r="AE996" s="132"/>
      <c r="AF996" s="133"/>
      <c r="AI996" s="292"/>
      <c r="AJ996" s="293"/>
    </row>
    <row r="997" ht="14.25" customHeight="1">
      <c r="AA997" s="342"/>
      <c r="AB997" s="342"/>
      <c r="AE997" s="132"/>
      <c r="AF997" s="133"/>
      <c r="AI997" s="292"/>
      <c r="AJ997" s="293"/>
    </row>
    <row r="998" ht="14.25" customHeight="1">
      <c r="AA998" s="342"/>
      <c r="AB998" s="342"/>
      <c r="AE998" s="132"/>
      <c r="AF998" s="133"/>
      <c r="AI998" s="292"/>
      <c r="AJ998" s="293"/>
    </row>
    <row r="999" ht="14.25" customHeight="1">
      <c r="AA999" s="342"/>
      <c r="AB999" s="342"/>
      <c r="AE999" s="132"/>
      <c r="AF999" s="133"/>
      <c r="AI999" s="292"/>
      <c r="AJ999" s="293"/>
    </row>
    <row r="1000" ht="14.25" customHeight="1">
      <c r="AA1000" s="342"/>
      <c r="AB1000" s="342"/>
      <c r="AE1000" s="132"/>
      <c r="AF1000" s="133"/>
      <c r="AI1000" s="292"/>
      <c r="AJ1000" s="293"/>
    </row>
    <row r="1001" ht="14.25" customHeight="1">
      <c r="AA1001" s="342"/>
      <c r="AB1001" s="342"/>
      <c r="AE1001" s="132"/>
      <c r="AF1001" s="133"/>
      <c r="AI1001" s="292"/>
      <c r="AJ1001" s="293"/>
    </row>
    <row r="1002" ht="14.25" customHeight="1">
      <c r="AA1002" s="342"/>
      <c r="AB1002" s="342"/>
      <c r="AE1002" s="132"/>
      <c r="AF1002" s="133"/>
      <c r="AI1002" s="292"/>
      <c r="AJ1002" s="293"/>
    </row>
    <row r="1003" ht="14.25" customHeight="1">
      <c r="AA1003" s="342"/>
      <c r="AB1003" s="342"/>
      <c r="AE1003" s="132"/>
      <c r="AF1003" s="133"/>
      <c r="AI1003" s="292"/>
      <c r="AJ1003" s="293"/>
    </row>
    <row r="1004" ht="14.25" customHeight="1">
      <c r="AA1004" s="342"/>
      <c r="AB1004" s="342"/>
      <c r="AE1004" s="132"/>
      <c r="AF1004" s="133"/>
      <c r="AI1004" s="292"/>
      <c r="AJ1004" s="293"/>
    </row>
    <row r="1005" ht="14.25" customHeight="1">
      <c r="AA1005" s="342"/>
      <c r="AB1005" s="342"/>
      <c r="AE1005" s="132"/>
      <c r="AF1005" s="133"/>
      <c r="AI1005" s="292"/>
      <c r="AJ1005" s="293"/>
    </row>
    <row r="1006" ht="14.25" customHeight="1">
      <c r="AA1006" s="342"/>
      <c r="AB1006" s="342"/>
      <c r="AE1006" s="132"/>
      <c r="AF1006" s="133"/>
      <c r="AI1006" s="292"/>
      <c r="AJ1006" s="293"/>
    </row>
    <row r="1007" ht="14.25" customHeight="1">
      <c r="AA1007" s="342"/>
      <c r="AB1007" s="342"/>
      <c r="AE1007" s="132"/>
      <c r="AF1007" s="133"/>
      <c r="AI1007" s="292"/>
      <c r="AJ1007" s="293"/>
    </row>
    <row r="1008" ht="14.25" customHeight="1">
      <c r="AA1008" s="342"/>
      <c r="AB1008" s="342"/>
      <c r="AE1008" s="132"/>
      <c r="AF1008" s="133"/>
      <c r="AI1008" s="292"/>
      <c r="AJ1008" s="293"/>
    </row>
    <row r="1009" ht="14.25" customHeight="1">
      <c r="AA1009" s="342"/>
      <c r="AB1009" s="342"/>
      <c r="AE1009" s="132"/>
      <c r="AF1009" s="133"/>
      <c r="AI1009" s="292"/>
      <c r="AJ1009" s="293"/>
    </row>
    <row r="1010" ht="14.25" customHeight="1">
      <c r="AA1010" s="342"/>
      <c r="AB1010" s="342"/>
      <c r="AE1010" s="132"/>
      <c r="AF1010" s="133"/>
      <c r="AI1010" s="292"/>
      <c r="AJ1010" s="293"/>
    </row>
    <row r="1011" ht="14.25" customHeight="1">
      <c r="AA1011" s="342"/>
      <c r="AB1011" s="342"/>
      <c r="AE1011" s="132"/>
      <c r="AF1011" s="133"/>
      <c r="AI1011" s="292"/>
      <c r="AJ1011" s="293"/>
    </row>
    <row r="1012" ht="14.25" customHeight="1">
      <c r="AA1012" s="342"/>
      <c r="AB1012" s="342"/>
      <c r="AE1012" s="132"/>
      <c r="AF1012" s="133"/>
      <c r="AI1012" s="292"/>
      <c r="AJ1012" s="293"/>
    </row>
    <row r="1013" ht="14.25" customHeight="1">
      <c r="AA1013" s="342"/>
      <c r="AB1013" s="342"/>
      <c r="AE1013" s="132"/>
      <c r="AF1013" s="133"/>
      <c r="AI1013" s="292"/>
      <c r="AJ1013" s="293"/>
    </row>
    <row r="1014" ht="14.25" customHeight="1">
      <c r="AA1014" s="342"/>
      <c r="AB1014" s="342"/>
      <c r="AE1014" s="132"/>
      <c r="AF1014" s="133"/>
      <c r="AI1014" s="292"/>
      <c r="AJ1014" s="293"/>
    </row>
    <row r="1015" ht="14.25" customHeight="1">
      <c r="AA1015" s="342"/>
      <c r="AB1015" s="342"/>
      <c r="AE1015" s="132"/>
      <c r="AF1015" s="133"/>
      <c r="AI1015" s="292"/>
      <c r="AJ1015" s="293"/>
    </row>
    <row r="1016" ht="14.25" customHeight="1">
      <c r="AA1016" s="342"/>
      <c r="AB1016" s="342"/>
      <c r="AE1016" s="132"/>
      <c r="AF1016" s="133"/>
      <c r="AI1016" s="292"/>
      <c r="AJ1016" s="293"/>
    </row>
    <row r="1017" ht="14.25" customHeight="1">
      <c r="AA1017" s="342"/>
      <c r="AB1017" s="342"/>
      <c r="AE1017" s="132"/>
      <c r="AF1017" s="133"/>
      <c r="AI1017" s="292"/>
      <c r="AJ1017" s="293"/>
    </row>
    <row r="1018" ht="14.25" customHeight="1">
      <c r="AA1018" s="342"/>
      <c r="AB1018" s="342"/>
      <c r="AE1018" s="132"/>
      <c r="AF1018" s="133"/>
      <c r="AI1018" s="292"/>
      <c r="AJ1018" s="293"/>
    </row>
    <row r="1019" ht="14.25" customHeight="1">
      <c r="AA1019" s="342"/>
      <c r="AB1019" s="342"/>
      <c r="AE1019" s="132"/>
      <c r="AF1019" s="133"/>
      <c r="AI1019" s="292"/>
      <c r="AJ1019" s="293"/>
    </row>
    <row r="1020" ht="14.25" customHeight="1">
      <c r="AA1020" s="342"/>
      <c r="AB1020" s="342"/>
      <c r="AE1020" s="132"/>
      <c r="AF1020" s="133"/>
      <c r="AI1020" s="292"/>
      <c r="AJ1020" s="293"/>
    </row>
    <row r="1021" ht="14.25" customHeight="1">
      <c r="AA1021" s="342"/>
      <c r="AB1021" s="342"/>
      <c r="AE1021" s="132"/>
      <c r="AF1021" s="133"/>
      <c r="AI1021" s="292"/>
      <c r="AJ1021" s="293"/>
    </row>
    <row r="1022" ht="14.25" customHeight="1">
      <c r="AA1022" s="342"/>
      <c r="AB1022" s="342"/>
      <c r="AE1022" s="132"/>
      <c r="AF1022" s="133"/>
      <c r="AI1022" s="292"/>
      <c r="AJ1022" s="293"/>
    </row>
    <row r="1023" ht="14.25" customHeight="1">
      <c r="AA1023" s="342"/>
      <c r="AB1023" s="342"/>
      <c r="AE1023" s="132"/>
      <c r="AF1023" s="133"/>
      <c r="AI1023" s="292"/>
      <c r="AJ1023" s="293"/>
    </row>
    <row r="1024" ht="14.25" customHeight="1">
      <c r="AA1024" s="342"/>
      <c r="AB1024" s="342"/>
      <c r="AE1024" s="132"/>
      <c r="AF1024" s="133"/>
      <c r="AI1024" s="292"/>
      <c r="AJ1024" s="293"/>
    </row>
    <row r="1025" ht="14.25" customHeight="1">
      <c r="AA1025" s="342"/>
      <c r="AB1025" s="342"/>
      <c r="AE1025" s="132"/>
      <c r="AF1025" s="133"/>
      <c r="AI1025" s="292"/>
      <c r="AJ1025" s="293"/>
    </row>
    <row r="1026" ht="14.25" customHeight="1">
      <c r="AA1026" s="342"/>
      <c r="AB1026" s="342"/>
      <c r="AE1026" s="132"/>
      <c r="AF1026" s="133"/>
      <c r="AI1026" s="292"/>
      <c r="AJ1026" s="293"/>
    </row>
    <row r="1027" ht="14.25" customHeight="1">
      <c r="AA1027" s="342"/>
      <c r="AB1027" s="342"/>
      <c r="AE1027" s="132"/>
      <c r="AF1027" s="133"/>
      <c r="AI1027" s="292"/>
      <c r="AJ1027" s="293"/>
    </row>
    <row r="1028" ht="14.25" customHeight="1">
      <c r="AA1028" s="342"/>
      <c r="AB1028" s="342"/>
      <c r="AE1028" s="132"/>
      <c r="AF1028" s="133"/>
      <c r="AI1028" s="292"/>
      <c r="AJ1028" s="293"/>
    </row>
    <row r="1029" ht="14.25" customHeight="1">
      <c r="AA1029" s="342"/>
      <c r="AB1029" s="342"/>
      <c r="AE1029" s="132"/>
      <c r="AF1029" s="133"/>
      <c r="AI1029" s="292"/>
      <c r="AJ1029" s="293"/>
    </row>
    <row r="1030" ht="14.25" customHeight="1">
      <c r="AA1030" s="342"/>
      <c r="AB1030" s="342"/>
      <c r="AE1030" s="132"/>
      <c r="AF1030" s="133"/>
      <c r="AI1030" s="292"/>
      <c r="AJ1030" s="293"/>
    </row>
    <row r="1031" ht="14.25" customHeight="1">
      <c r="AA1031" s="342"/>
      <c r="AB1031" s="342"/>
      <c r="AE1031" s="132"/>
      <c r="AF1031" s="133"/>
      <c r="AI1031" s="292"/>
      <c r="AJ1031" s="293"/>
    </row>
    <row r="1032" ht="14.25" customHeight="1">
      <c r="AA1032" s="342"/>
      <c r="AB1032" s="342"/>
      <c r="AE1032" s="132"/>
      <c r="AF1032" s="133"/>
      <c r="AI1032" s="292"/>
      <c r="AJ1032" s="293"/>
    </row>
    <row r="1033" ht="14.25" customHeight="1">
      <c r="AA1033" s="342"/>
      <c r="AB1033" s="342"/>
      <c r="AE1033" s="132"/>
      <c r="AF1033" s="133"/>
      <c r="AI1033" s="292"/>
      <c r="AJ1033" s="293"/>
    </row>
    <row r="1034" ht="14.25" customHeight="1">
      <c r="AA1034" s="342"/>
      <c r="AB1034" s="342"/>
      <c r="AE1034" s="132"/>
      <c r="AF1034" s="133"/>
      <c r="AI1034" s="292"/>
      <c r="AJ1034" s="293"/>
    </row>
    <row r="1035" ht="14.25" customHeight="1">
      <c r="AA1035" s="342"/>
      <c r="AB1035" s="342"/>
      <c r="AE1035" s="132"/>
      <c r="AF1035" s="133"/>
      <c r="AI1035" s="292"/>
      <c r="AJ1035" s="293"/>
    </row>
    <row r="1036" ht="14.25" customHeight="1">
      <c r="AA1036" s="342"/>
      <c r="AB1036" s="342"/>
      <c r="AE1036" s="132"/>
      <c r="AF1036" s="133"/>
      <c r="AI1036" s="292"/>
      <c r="AJ1036" s="293"/>
    </row>
    <row r="1037" ht="14.25" customHeight="1">
      <c r="AA1037" s="342"/>
      <c r="AB1037" s="342"/>
      <c r="AE1037" s="132"/>
      <c r="AF1037" s="133"/>
      <c r="AI1037" s="292"/>
      <c r="AJ1037" s="293"/>
    </row>
    <row r="1038" ht="14.25" customHeight="1">
      <c r="AA1038" s="342"/>
      <c r="AB1038" s="342"/>
      <c r="AE1038" s="132"/>
      <c r="AF1038" s="133"/>
      <c r="AI1038" s="292"/>
      <c r="AJ1038" s="293"/>
    </row>
    <row r="1039" ht="14.25" customHeight="1">
      <c r="AA1039" s="342"/>
      <c r="AB1039" s="342"/>
      <c r="AE1039" s="132"/>
      <c r="AF1039" s="133"/>
      <c r="AI1039" s="292"/>
      <c r="AJ1039" s="293"/>
    </row>
    <row r="1040" ht="14.25" customHeight="1">
      <c r="AA1040" s="342"/>
      <c r="AB1040" s="342"/>
      <c r="AE1040" s="132"/>
      <c r="AF1040" s="133"/>
      <c r="AI1040" s="292"/>
      <c r="AJ1040" s="293"/>
    </row>
    <row r="1041" ht="14.25" customHeight="1">
      <c r="AA1041" s="342"/>
      <c r="AB1041" s="342"/>
      <c r="AE1041" s="132"/>
      <c r="AF1041" s="133"/>
      <c r="AI1041" s="292"/>
      <c r="AJ1041" s="293"/>
    </row>
    <row r="1042" ht="14.25" customHeight="1">
      <c r="AA1042" s="342"/>
      <c r="AB1042" s="342"/>
      <c r="AE1042" s="132"/>
      <c r="AF1042" s="133"/>
      <c r="AI1042" s="292"/>
      <c r="AJ1042" s="293"/>
    </row>
    <row r="1043" ht="14.25" customHeight="1">
      <c r="AA1043" s="342"/>
      <c r="AB1043" s="342"/>
      <c r="AE1043" s="132"/>
      <c r="AF1043" s="133"/>
      <c r="AI1043" s="292"/>
      <c r="AJ1043" s="293"/>
    </row>
    <row r="1044" ht="14.25" customHeight="1">
      <c r="AA1044" s="342"/>
      <c r="AB1044" s="342"/>
      <c r="AE1044" s="132"/>
      <c r="AF1044" s="133"/>
      <c r="AI1044" s="292"/>
      <c r="AJ1044" s="293"/>
    </row>
    <row r="1045" ht="14.25" customHeight="1">
      <c r="AA1045" s="342"/>
      <c r="AB1045" s="342"/>
      <c r="AE1045" s="132"/>
      <c r="AF1045" s="133"/>
      <c r="AI1045" s="292"/>
      <c r="AJ1045" s="293"/>
    </row>
    <row r="1046" ht="14.25" customHeight="1">
      <c r="AA1046" s="342"/>
      <c r="AB1046" s="342"/>
      <c r="AE1046" s="132"/>
      <c r="AF1046" s="133"/>
      <c r="AI1046" s="292"/>
      <c r="AJ1046" s="293"/>
    </row>
    <row r="1047" ht="14.25" customHeight="1">
      <c r="AA1047" s="342"/>
      <c r="AB1047" s="342"/>
      <c r="AE1047" s="132"/>
      <c r="AF1047" s="133"/>
      <c r="AI1047" s="292"/>
      <c r="AJ1047" s="293"/>
    </row>
    <row r="1048" ht="14.25" customHeight="1">
      <c r="AA1048" s="342"/>
      <c r="AB1048" s="342"/>
      <c r="AE1048" s="132"/>
      <c r="AF1048" s="133"/>
      <c r="AI1048" s="292"/>
      <c r="AJ1048" s="293"/>
    </row>
    <row r="1049" ht="14.25" customHeight="1">
      <c r="AA1049" s="342"/>
      <c r="AB1049" s="342"/>
      <c r="AE1049" s="132"/>
      <c r="AF1049" s="133"/>
      <c r="AI1049" s="292"/>
      <c r="AJ1049" s="293"/>
    </row>
    <row r="1050" ht="14.25" customHeight="1">
      <c r="AA1050" s="342"/>
      <c r="AB1050" s="342"/>
      <c r="AE1050" s="132"/>
      <c r="AF1050" s="133"/>
      <c r="AI1050" s="292"/>
      <c r="AJ1050" s="293"/>
    </row>
    <row r="1051" ht="14.25" customHeight="1">
      <c r="AA1051" s="342"/>
      <c r="AB1051" s="342"/>
      <c r="AE1051" s="132"/>
      <c r="AF1051" s="133"/>
      <c r="AI1051" s="292"/>
      <c r="AJ1051" s="293"/>
    </row>
    <row r="1052" ht="14.25" customHeight="1">
      <c r="AA1052" s="342"/>
      <c r="AB1052" s="342"/>
      <c r="AE1052" s="132"/>
      <c r="AF1052" s="133"/>
      <c r="AI1052" s="292"/>
      <c r="AJ1052" s="293"/>
    </row>
    <row r="1053" ht="14.25" customHeight="1">
      <c r="AA1053" s="342"/>
      <c r="AB1053" s="342"/>
      <c r="AE1053" s="132"/>
      <c r="AF1053" s="133"/>
      <c r="AI1053" s="292"/>
      <c r="AJ1053" s="293"/>
    </row>
    <row r="1054" ht="14.25" customHeight="1">
      <c r="AA1054" s="342"/>
      <c r="AB1054" s="342"/>
      <c r="AE1054" s="132"/>
      <c r="AF1054" s="133"/>
      <c r="AI1054" s="292"/>
      <c r="AJ1054" s="293"/>
    </row>
    <row r="1055" ht="14.25" customHeight="1">
      <c r="AA1055" s="342"/>
      <c r="AB1055" s="342"/>
      <c r="AE1055" s="132"/>
      <c r="AF1055" s="133"/>
      <c r="AI1055" s="292"/>
      <c r="AJ1055" s="293"/>
    </row>
    <row r="1056" ht="14.25" customHeight="1">
      <c r="AA1056" s="342"/>
      <c r="AB1056" s="342"/>
      <c r="AE1056" s="132"/>
      <c r="AF1056" s="133"/>
      <c r="AI1056" s="292"/>
      <c r="AJ1056" s="293"/>
    </row>
    <row r="1057" ht="14.25" customHeight="1">
      <c r="AA1057" s="342"/>
      <c r="AB1057" s="342"/>
      <c r="AE1057" s="132"/>
      <c r="AF1057" s="133"/>
      <c r="AI1057" s="292"/>
      <c r="AJ1057" s="293"/>
    </row>
    <row r="1058" ht="14.25" customHeight="1">
      <c r="AA1058" s="342"/>
      <c r="AB1058" s="342"/>
      <c r="AE1058" s="132"/>
      <c r="AF1058" s="133"/>
      <c r="AI1058" s="292"/>
      <c r="AJ1058" s="293"/>
    </row>
    <row r="1059" ht="14.25" customHeight="1">
      <c r="AA1059" s="342"/>
      <c r="AB1059" s="342"/>
      <c r="AE1059" s="132"/>
      <c r="AF1059" s="133"/>
      <c r="AI1059" s="292"/>
      <c r="AJ1059" s="293"/>
    </row>
    <row r="1060" ht="14.25" customHeight="1">
      <c r="AA1060" s="342"/>
      <c r="AB1060" s="342"/>
      <c r="AE1060" s="132"/>
      <c r="AF1060" s="133"/>
      <c r="AI1060" s="292"/>
      <c r="AJ1060" s="293"/>
    </row>
    <row r="1061" ht="14.25" customHeight="1">
      <c r="AA1061" s="342"/>
      <c r="AB1061" s="342"/>
      <c r="AE1061" s="132"/>
      <c r="AF1061" s="133"/>
      <c r="AI1061" s="292"/>
      <c r="AJ1061" s="293"/>
    </row>
    <row r="1062" ht="14.25" customHeight="1">
      <c r="AA1062" s="342"/>
      <c r="AB1062" s="342"/>
      <c r="AE1062" s="132"/>
      <c r="AF1062" s="133"/>
      <c r="AI1062" s="292"/>
      <c r="AJ1062" s="293"/>
    </row>
    <row r="1063" ht="14.25" customHeight="1">
      <c r="AA1063" s="342"/>
      <c r="AB1063" s="342"/>
      <c r="AE1063" s="132"/>
      <c r="AF1063" s="133"/>
      <c r="AI1063" s="292"/>
      <c r="AJ1063" s="293"/>
    </row>
    <row r="1064" ht="14.25" customHeight="1">
      <c r="AA1064" s="342"/>
      <c r="AB1064" s="342"/>
      <c r="AE1064" s="132"/>
      <c r="AF1064" s="133"/>
      <c r="AI1064" s="292"/>
      <c r="AJ1064" s="293"/>
    </row>
    <row r="1065" ht="14.25" customHeight="1">
      <c r="AA1065" s="342"/>
      <c r="AB1065" s="342"/>
      <c r="AE1065" s="132"/>
      <c r="AF1065" s="133"/>
      <c r="AI1065" s="292"/>
      <c r="AJ1065" s="293"/>
    </row>
    <row r="1066" ht="14.25" customHeight="1">
      <c r="AA1066" s="342"/>
      <c r="AB1066" s="342"/>
      <c r="AE1066" s="132"/>
      <c r="AF1066" s="133"/>
      <c r="AI1066" s="292"/>
      <c r="AJ1066" s="293"/>
    </row>
    <row r="1067" ht="14.25" customHeight="1">
      <c r="AA1067" s="342"/>
      <c r="AB1067" s="342"/>
      <c r="AE1067" s="132"/>
      <c r="AF1067" s="133"/>
      <c r="AI1067" s="292"/>
      <c r="AJ1067" s="293"/>
    </row>
    <row r="1068" ht="14.25" customHeight="1">
      <c r="AA1068" s="342"/>
      <c r="AB1068" s="342"/>
      <c r="AE1068" s="132"/>
      <c r="AF1068" s="133"/>
      <c r="AI1068" s="292"/>
      <c r="AJ1068" s="293"/>
    </row>
    <row r="1069" ht="14.25" customHeight="1">
      <c r="AA1069" s="342"/>
      <c r="AB1069" s="342"/>
      <c r="AE1069" s="132"/>
      <c r="AF1069" s="133"/>
      <c r="AI1069" s="292"/>
      <c r="AJ1069" s="293"/>
    </row>
    <row r="1070" ht="14.25" customHeight="1">
      <c r="AA1070" s="342"/>
      <c r="AB1070" s="342"/>
      <c r="AE1070" s="132"/>
      <c r="AF1070" s="133"/>
      <c r="AI1070" s="292"/>
      <c r="AJ1070" s="293"/>
    </row>
    <row r="1071" ht="14.25" customHeight="1">
      <c r="AA1071" s="342"/>
      <c r="AB1071" s="342"/>
      <c r="AE1071" s="132"/>
      <c r="AF1071" s="133"/>
      <c r="AI1071" s="292"/>
      <c r="AJ1071" s="293"/>
    </row>
    <row r="1072" ht="14.25" customHeight="1">
      <c r="AA1072" s="342"/>
      <c r="AB1072" s="342"/>
      <c r="AE1072" s="132"/>
      <c r="AF1072" s="133"/>
      <c r="AI1072" s="292"/>
      <c r="AJ1072" s="293"/>
    </row>
    <row r="1073" ht="14.25" customHeight="1">
      <c r="AA1073" s="342"/>
      <c r="AB1073" s="342"/>
      <c r="AE1073" s="132"/>
      <c r="AF1073" s="133"/>
      <c r="AI1073" s="292"/>
      <c r="AJ1073" s="293"/>
    </row>
    <row r="1074" ht="14.25" customHeight="1">
      <c r="AA1074" s="342"/>
      <c r="AB1074" s="342"/>
      <c r="AE1074" s="132"/>
      <c r="AF1074" s="133"/>
      <c r="AI1074" s="292"/>
      <c r="AJ1074" s="293"/>
    </row>
    <row r="1075" ht="14.25" customHeight="1">
      <c r="AA1075" s="342"/>
      <c r="AB1075" s="342"/>
      <c r="AE1075" s="132"/>
      <c r="AF1075" s="133"/>
      <c r="AI1075" s="292"/>
      <c r="AJ1075" s="293"/>
    </row>
    <row r="1076" ht="14.25" customHeight="1">
      <c r="AA1076" s="342"/>
      <c r="AB1076" s="342"/>
      <c r="AE1076" s="132"/>
      <c r="AF1076" s="133"/>
      <c r="AI1076" s="292"/>
      <c r="AJ1076" s="293"/>
    </row>
    <row r="1077" ht="14.25" customHeight="1">
      <c r="AA1077" s="342"/>
      <c r="AB1077" s="342"/>
      <c r="AE1077" s="132"/>
      <c r="AF1077" s="133"/>
      <c r="AI1077" s="292"/>
      <c r="AJ1077" s="293"/>
    </row>
    <row r="1078" ht="14.25" customHeight="1">
      <c r="AA1078" s="342"/>
      <c r="AB1078" s="342"/>
      <c r="AE1078" s="132"/>
      <c r="AF1078" s="133"/>
      <c r="AI1078" s="292"/>
      <c r="AJ1078" s="293"/>
    </row>
    <row r="1079" ht="14.25" customHeight="1">
      <c r="AA1079" s="342"/>
      <c r="AB1079" s="342"/>
      <c r="AE1079" s="132"/>
      <c r="AF1079" s="133"/>
      <c r="AI1079" s="292"/>
      <c r="AJ1079" s="293"/>
    </row>
    <row r="1080" ht="14.25" customHeight="1">
      <c r="AA1080" s="342"/>
      <c r="AB1080" s="342"/>
      <c r="AE1080" s="132"/>
      <c r="AF1080" s="133"/>
      <c r="AI1080" s="292"/>
      <c r="AJ1080" s="293"/>
    </row>
    <row r="1081" ht="14.25" customHeight="1">
      <c r="AA1081" s="342"/>
      <c r="AB1081" s="342"/>
      <c r="AE1081" s="132"/>
      <c r="AF1081" s="133"/>
      <c r="AI1081" s="292"/>
      <c r="AJ1081" s="293"/>
    </row>
    <row r="1082" ht="14.25" customHeight="1">
      <c r="AA1082" s="342"/>
      <c r="AB1082" s="342"/>
      <c r="AE1082" s="132"/>
      <c r="AF1082" s="133"/>
      <c r="AI1082" s="292"/>
      <c r="AJ1082" s="293"/>
    </row>
    <row r="1083" ht="14.25" customHeight="1">
      <c r="AA1083" s="342"/>
      <c r="AB1083" s="342"/>
      <c r="AE1083" s="132"/>
      <c r="AF1083" s="133"/>
      <c r="AI1083" s="292"/>
      <c r="AJ1083" s="293"/>
    </row>
    <row r="1084" ht="14.25" customHeight="1">
      <c r="AA1084" s="342"/>
      <c r="AB1084" s="342"/>
      <c r="AE1084" s="132"/>
      <c r="AF1084" s="133"/>
      <c r="AI1084" s="292"/>
      <c r="AJ1084" s="293"/>
    </row>
    <row r="1085" ht="14.25" customHeight="1">
      <c r="AA1085" s="342"/>
      <c r="AB1085" s="342"/>
      <c r="AE1085" s="132"/>
      <c r="AF1085" s="133"/>
      <c r="AI1085" s="292"/>
      <c r="AJ1085" s="293"/>
    </row>
    <row r="1086" ht="14.25" customHeight="1">
      <c r="AA1086" s="342"/>
      <c r="AB1086" s="342"/>
      <c r="AE1086" s="132"/>
      <c r="AF1086" s="133"/>
      <c r="AI1086" s="292"/>
      <c r="AJ1086" s="293"/>
    </row>
    <row r="1087" ht="14.25" customHeight="1">
      <c r="AA1087" s="342"/>
      <c r="AB1087" s="342"/>
      <c r="AE1087" s="132"/>
      <c r="AF1087" s="133"/>
      <c r="AI1087" s="292"/>
      <c r="AJ1087" s="293"/>
    </row>
    <row r="1088" ht="14.25" customHeight="1">
      <c r="AA1088" s="342"/>
      <c r="AB1088" s="342"/>
      <c r="AE1088" s="132"/>
      <c r="AF1088" s="133"/>
      <c r="AI1088" s="292"/>
      <c r="AJ1088" s="293"/>
    </row>
    <row r="1089" ht="14.25" customHeight="1">
      <c r="AA1089" s="342"/>
      <c r="AB1089" s="342"/>
      <c r="AE1089" s="132"/>
      <c r="AF1089" s="133"/>
      <c r="AI1089" s="292"/>
      <c r="AJ1089" s="293"/>
    </row>
    <row r="1090" ht="14.25" customHeight="1">
      <c r="AA1090" s="342"/>
      <c r="AB1090" s="342"/>
      <c r="AE1090" s="132"/>
      <c r="AF1090" s="133"/>
      <c r="AI1090" s="292"/>
      <c r="AJ1090" s="293"/>
    </row>
    <row r="1091" ht="14.25" customHeight="1">
      <c r="AA1091" s="342"/>
      <c r="AB1091" s="342"/>
      <c r="AE1091" s="132"/>
      <c r="AF1091" s="133"/>
      <c r="AI1091" s="292"/>
      <c r="AJ1091" s="293"/>
    </row>
    <row r="1092" ht="14.25" customHeight="1">
      <c r="AA1092" s="342"/>
      <c r="AB1092" s="342"/>
      <c r="AE1092" s="132"/>
      <c r="AF1092" s="133"/>
      <c r="AI1092" s="292"/>
      <c r="AJ1092" s="293"/>
    </row>
    <row r="1093" ht="14.25" customHeight="1">
      <c r="AA1093" s="342"/>
      <c r="AB1093" s="342"/>
      <c r="AE1093" s="132"/>
      <c r="AF1093" s="133"/>
      <c r="AI1093" s="292"/>
      <c r="AJ1093" s="293"/>
    </row>
    <row r="1094" ht="14.25" customHeight="1">
      <c r="AA1094" s="342"/>
      <c r="AB1094" s="342"/>
      <c r="AE1094" s="132"/>
      <c r="AF1094" s="133"/>
      <c r="AI1094" s="292"/>
      <c r="AJ1094" s="293"/>
    </row>
    <row r="1095" ht="14.25" customHeight="1">
      <c r="AA1095" s="342"/>
      <c r="AB1095" s="342"/>
      <c r="AE1095" s="132"/>
      <c r="AF1095" s="133"/>
      <c r="AI1095" s="292"/>
      <c r="AJ1095" s="293"/>
    </row>
    <row r="1096" ht="14.25" customHeight="1">
      <c r="AA1096" s="342"/>
      <c r="AB1096" s="342"/>
      <c r="AE1096" s="132"/>
      <c r="AF1096" s="133"/>
      <c r="AI1096" s="292"/>
      <c r="AJ1096" s="293"/>
    </row>
    <row r="1097" ht="14.25" customHeight="1">
      <c r="AA1097" s="342"/>
      <c r="AB1097" s="342"/>
      <c r="AE1097" s="132"/>
      <c r="AF1097" s="133"/>
      <c r="AI1097" s="292"/>
      <c r="AJ1097" s="293"/>
    </row>
    <row r="1098" ht="14.25" customHeight="1">
      <c r="AA1098" s="342"/>
      <c r="AB1098" s="342"/>
      <c r="AE1098" s="132"/>
      <c r="AF1098" s="133"/>
      <c r="AI1098" s="292"/>
      <c r="AJ1098" s="293"/>
    </row>
    <row r="1099" ht="14.25" customHeight="1">
      <c r="AA1099" s="342"/>
      <c r="AB1099" s="342"/>
      <c r="AE1099" s="132"/>
      <c r="AF1099" s="133"/>
      <c r="AI1099" s="292"/>
      <c r="AJ1099" s="293"/>
    </row>
    <row r="1100" ht="14.25" customHeight="1">
      <c r="AA1100" s="342"/>
      <c r="AB1100" s="342"/>
      <c r="AE1100" s="132"/>
      <c r="AF1100" s="133"/>
      <c r="AI1100" s="292"/>
      <c r="AJ1100" s="293"/>
    </row>
  </sheetData>
  <mergeCells count="1">
    <mergeCell ref="T1:U1"/>
  </mergeCells>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4">
        <v>0.15</v>
      </c>
    </row>
    <row r="2">
      <c r="A2" s="134">
        <v>0.1</v>
      </c>
    </row>
    <row r="3">
      <c r="A3" s="134">
        <v>0.1</v>
      </c>
    </row>
    <row r="4">
      <c r="A4" s="134">
        <v>0.1</v>
      </c>
    </row>
    <row r="5">
      <c r="A5" s="134">
        <v>0.1</v>
      </c>
    </row>
    <row r="6">
      <c r="A6" s="134">
        <v>0.1</v>
      </c>
    </row>
    <row r="7">
      <c r="A7" s="134">
        <v>0.1</v>
      </c>
    </row>
    <row r="8">
      <c r="A8" s="134">
        <v>0.1</v>
      </c>
    </row>
    <row r="9">
      <c r="A9" s="134">
        <v>0.18</v>
      </c>
    </row>
    <row r="10">
      <c r="A10" s="134">
        <v>0.15</v>
      </c>
    </row>
    <row r="11">
      <c r="A11" s="134">
        <v>0.15</v>
      </c>
    </row>
    <row r="12">
      <c r="A12" s="134">
        <v>0.15</v>
      </c>
    </row>
    <row r="13">
      <c r="A13" s="134">
        <v>0.15</v>
      </c>
    </row>
    <row r="14">
      <c r="A14" s="134">
        <v>0.1</v>
      </c>
    </row>
    <row r="15">
      <c r="A15" s="134">
        <v>0.1</v>
      </c>
    </row>
    <row r="16">
      <c r="A16" s="134">
        <v>0.18</v>
      </c>
    </row>
    <row r="17">
      <c r="A17" s="134">
        <v>0.1</v>
      </c>
    </row>
    <row r="18">
      <c r="A18" s="134">
        <v>0.15</v>
      </c>
    </row>
    <row r="19">
      <c r="A19" s="134">
        <v>0.1</v>
      </c>
    </row>
    <row r="20">
      <c r="A20" s="134">
        <v>0.1</v>
      </c>
    </row>
    <row r="21">
      <c r="A21" s="134">
        <v>0.1</v>
      </c>
    </row>
    <row r="22">
      <c r="A22" s="134">
        <v>0.18</v>
      </c>
    </row>
    <row r="23">
      <c r="A23" s="134">
        <v>0.1</v>
      </c>
    </row>
    <row r="26">
      <c r="A26" s="134">
        <v>0.15</v>
      </c>
    </row>
    <row r="27">
      <c r="A27" s="134">
        <v>0.15</v>
      </c>
    </row>
    <row r="28">
      <c r="A28" s="134">
        <v>0.08</v>
      </c>
    </row>
    <row r="29">
      <c r="A29" s="134">
        <v>0.14</v>
      </c>
    </row>
    <row r="32">
      <c r="A32" s="134">
        <v>0.15</v>
      </c>
    </row>
    <row r="33">
      <c r="A33" s="134">
        <v>0.1</v>
      </c>
    </row>
    <row r="34">
      <c r="A34" s="134">
        <v>0.14</v>
      </c>
    </row>
    <row r="35">
      <c r="A35" s="134">
        <v>0.14</v>
      </c>
    </row>
    <row r="36">
      <c r="A36" s="134">
        <v>0.14</v>
      </c>
    </row>
    <row r="37">
      <c r="A37" s="134">
        <v>0.18</v>
      </c>
    </row>
    <row r="38">
      <c r="A38" s="134">
        <v>0.18</v>
      </c>
    </row>
    <row r="39">
      <c r="A39" s="134">
        <v>0.18</v>
      </c>
    </row>
    <row r="40">
      <c r="A40" s="134">
        <v>0.14</v>
      </c>
    </row>
    <row r="41">
      <c r="A41" s="134">
        <v>0.1</v>
      </c>
    </row>
    <row r="42">
      <c r="A42" s="134">
        <v>0.18</v>
      </c>
    </row>
    <row r="43">
      <c r="A43" s="134">
        <v>0.08</v>
      </c>
    </row>
    <row r="44">
      <c r="A44" s="134">
        <v>0.1</v>
      </c>
    </row>
    <row r="45">
      <c r="A45" s="134">
        <v>0.15</v>
      </c>
    </row>
    <row r="46">
      <c r="A46" s="134">
        <v>0.18</v>
      </c>
    </row>
    <row r="47">
      <c r="A47" s="134">
        <v>0.18</v>
      </c>
    </row>
    <row r="48">
      <c r="A48" s="134">
        <v>0.14</v>
      </c>
    </row>
    <row r="49">
      <c r="A49" s="134">
        <v>0.18</v>
      </c>
    </row>
    <row r="50">
      <c r="A50" s="134">
        <v>0.15</v>
      </c>
    </row>
    <row r="51">
      <c r="A51" s="134">
        <v>0.14</v>
      </c>
    </row>
    <row r="53">
      <c r="A53" s="134">
        <v>0.1</v>
      </c>
    </row>
    <row r="54">
      <c r="A54" s="134">
        <v>0.18</v>
      </c>
    </row>
    <row r="55">
      <c r="A55" s="134">
        <v>0.14</v>
      </c>
    </row>
    <row r="56">
      <c r="A56" s="134">
        <v>0.1</v>
      </c>
    </row>
    <row r="57">
      <c r="A57" s="134">
        <v>0.15</v>
      </c>
    </row>
    <row r="59">
      <c r="A59" s="134">
        <v>0.14</v>
      </c>
    </row>
    <row r="60">
      <c r="A60" s="134">
        <v>0.18</v>
      </c>
    </row>
    <row r="61">
      <c r="A61" s="134">
        <v>0.15</v>
      </c>
    </row>
    <row r="62">
      <c r="A62" s="134">
        <v>0.1</v>
      </c>
    </row>
    <row r="67">
      <c r="A67" s="134">
        <v>0.18</v>
      </c>
    </row>
    <row r="68">
      <c r="A68" s="134">
        <v>0.2</v>
      </c>
    </row>
    <row r="69">
      <c r="A69" s="134">
        <v>0.18</v>
      </c>
    </row>
    <row r="70">
      <c r="A70" s="134">
        <v>0.18</v>
      </c>
    </row>
    <row r="71">
      <c r="A71" s="134">
        <v>0.19</v>
      </c>
    </row>
    <row r="72">
      <c r="A72" s="134">
        <v>0.15</v>
      </c>
    </row>
    <row r="73">
      <c r="A73" s="134">
        <v>0.1</v>
      </c>
    </row>
    <row r="78">
      <c r="A78" s="134">
        <v>0.18</v>
      </c>
    </row>
    <row r="79">
      <c r="A79" s="134">
        <v>0.2</v>
      </c>
    </row>
    <row r="80">
      <c r="A80" s="134">
        <v>0.18</v>
      </c>
    </row>
    <row r="81">
      <c r="A81" s="134">
        <v>0.18</v>
      </c>
    </row>
    <row r="82">
      <c r="A82" s="134">
        <v>0.19</v>
      </c>
    </row>
    <row r="83">
      <c r="A83" s="134">
        <v>0.15</v>
      </c>
    </row>
    <row r="84">
      <c r="A84" s="134">
        <v>0.15</v>
      </c>
    </row>
    <row r="85">
      <c r="A85" s="134">
        <v>0.1</v>
      </c>
    </row>
    <row r="89">
      <c r="A89" s="134">
        <v>0.18</v>
      </c>
    </row>
    <row r="90">
      <c r="A90" s="134">
        <v>0.2</v>
      </c>
    </row>
    <row r="91">
      <c r="A91" s="134">
        <v>0.18</v>
      </c>
    </row>
    <row r="92">
      <c r="A92" s="134">
        <v>0.18</v>
      </c>
    </row>
    <row r="93">
      <c r="A93" s="134">
        <v>0.15</v>
      </c>
    </row>
    <row r="94">
      <c r="A94" s="134">
        <v>0.18</v>
      </c>
    </row>
    <row r="95">
      <c r="A95" s="134">
        <v>0.21</v>
      </c>
    </row>
    <row r="96">
      <c r="A96" s="134">
        <v>0.16</v>
      </c>
    </row>
    <row r="97">
      <c r="A97" s="134">
        <v>0.16</v>
      </c>
    </row>
    <row r="98">
      <c r="A98" s="134">
        <v>0.18</v>
      </c>
    </row>
    <row r="99">
      <c r="A99" s="134">
        <v>0.1</v>
      </c>
    </row>
    <row r="100">
      <c r="A100" s="134">
        <v>0.1</v>
      </c>
    </row>
    <row r="101">
      <c r="A101" s="134">
        <v>0.21</v>
      </c>
    </row>
    <row r="102">
      <c r="A102" s="134">
        <v>0.18</v>
      </c>
    </row>
    <row r="103">
      <c r="A103" s="134">
        <v>0.21</v>
      </c>
    </row>
    <row r="104">
      <c r="A104" s="134">
        <v>0.16</v>
      </c>
    </row>
    <row r="105">
      <c r="A105" s="134">
        <v>0.16</v>
      </c>
    </row>
    <row r="106">
      <c r="A106" s="134">
        <v>0.18</v>
      </c>
    </row>
    <row r="107">
      <c r="A107" s="134">
        <v>0.1</v>
      </c>
    </row>
    <row r="108">
      <c r="A108" s="134">
        <v>0.1</v>
      </c>
    </row>
    <row r="109">
      <c r="A109" s="134">
        <v>0.21</v>
      </c>
    </row>
    <row r="110">
      <c r="A110" s="134">
        <v>0.18</v>
      </c>
    </row>
    <row r="111">
      <c r="A111" s="134">
        <v>0.21</v>
      </c>
    </row>
    <row r="112">
      <c r="A112" s="134">
        <v>0.16</v>
      </c>
    </row>
    <row r="113">
      <c r="A113" s="134">
        <v>0.16</v>
      </c>
    </row>
    <row r="114">
      <c r="A114" s="134">
        <v>0.18</v>
      </c>
    </row>
    <row r="115">
      <c r="A115" s="134">
        <v>0.1</v>
      </c>
    </row>
    <row r="116">
      <c r="A116" s="134">
        <v>0.1</v>
      </c>
    </row>
    <row r="117">
      <c r="A117" s="134">
        <v>0.21</v>
      </c>
    </row>
    <row r="118">
      <c r="A118" s="134">
        <v>0.17</v>
      </c>
    </row>
    <row r="119">
      <c r="A119" s="134">
        <v>0.17</v>
      </c>
    </row>
    <row r="120">
      <c r="A120" s="134">
        <v>0.17</v>
      </c>
    </row>
    <row r="121">
      <c r="A121" s="134">
        <v>0.17</v>
      </c>
    </row>
    <row r="122">
      <c r="A122" s="134">
        <v>0.16</v>
      </c>
    </row>
    <row r="123">
      <c r="A123" s="134">
        <v>0.16</v>
      </c>
    </row>
    <row r="124">
      <c r="A124" s="134">
        <v>0.21</v>
      </c>
    </row>
    <row r="125">
      <c r="A125" s="134">
        <v>0.14</v>
      </c>
    </row>
    <row r="126">
      <c r="A126" s="134">
        <v>0.17</v>
      </c>
    </row>
    <row r="127">
      <c r="A127" s="134">
        <v>0.17</v>
      </c>
    </row>
    <row r="128">
      <c r="A128" s="134">
        <v>0.17</v>
      </c>
    </row>
    <row r="129">
      <c r="A129" s="134">
        <v>0.17</v>
      </c>
    </row>
    <row r="130">
      <c r="A130" s="134">
        <v>0.16</v>
      </c>
    </row>
    <row r="131">
      <c r="A131" s="134">
        <v>0.17</v>
      </c>
    </row>
    <row r="132">
      <c r="A132" s="134">
        <v>0.17</v>
      </c>
    </row>
    <row r="133">
      <c r="A133" s="134">
        <v>0.11</v>
      </c>
    </row>
    <row r="134">
      <c r="A134" s="134">
        <v>0.17</v>
      </c>
    </row>
    <row r="135">
      <c r="A135" s="134">
        <v>0.17</v>
      </c>
    </row>
    <row r="136">
      <c r="A136" s="134">
        <v>0.17</v>
      </c>
    </row>
    <row r="137">
      <c r="A137" s="134">
        <v>0.17</v>
      </c>
    </row>
    <row r="138">
      <c r="A138" s="134">
        <v>0.16</v>
      </c>
    </row>
    <row r="139">
      <c r="A139" s="134">
        <v>0.16</v>
      </c>
    </row>
    <row r="140">
      <c r="A140" s="134">
        <v>0.15</v>
      </c>
    </row>
    <row r="141">
      <c r="A141" s="134">
        <v>0.16</v>
      </c>
    </row>
    <row r="144">
      <c r="A144" s="134">
        <v>0.15</v>
      </c>
    </row>
    <row r="145">
      <c r="A145" s="134">
        <v>0.16</v>
      </c>
    </row>
    <row r="148">
      <c r="A148" s="134">
        <v>0.15</v>
      </c>
    </row>
    <row r="149">
      <c r="A149" s="134">
        <v>0.16</v>
      </c>
    </row>
    <row r="152">
      <c r="A152" s="134">
        <v>0.15</v>
      </c>
    </row>
    <row r="153">
      <c r="A153" s="134">
        <v>0.17</v>
      </c>
    </row>
    <row r="154">
      <c r="A154" s="134">
        <v>0.17</v>
      </c>
    </row>
    <row r="155">
      <c r="A155" s="134">
        <v>0.17</v>
      </c>
    </row>
    <row r="156">
      <c r="A156" s="134">
        <v>0.22</v>
      </c>
    </row>
    <row r="157">
      <c r="A157" s="134">
        <v>0.22</v>
      </c>
    </row>
    <row r="158">
      <c r="A158" s="134">
        <v>0.22</v>
      </c>
    </row>
    <row r="159">
      <c r="A159" s="134">
        <v>0.17</v>
      </c>
    </row>
    <row r="160">
      <c r="A160" s="134">
        <v>0.17</v>
      </c>
    </row>
    <row r="161">
      <c r="A161" s="134">
        <v>0.17</v>
      </c>
    </row>
    <row r="162">
      <c r="A162" s="134">
        <v>0.22</v>
      </c>
    </row>
    <row r="163">
      <c r="A163" s="134">
        <v>0.22</v>
      </c>
    </row>
    <row r="164">
      <c r="A164" s="134">
        <v>0.17</v>
      </c>
    </row>
    <row r="165">
      <c r="A165" s="134">
        <v>0.17</v>
      </c>
    </row>
    <row r="166">
      <c r="A166" s="134">
        <v>0.17</v>
      </c>
    </row>
    <row r="167">
      <c r="A167" s="134">
        <v>0.22</v>
      </c>
    </row>
    <row r="168">
      <c r="A168" s="134">
        <v>0.22</v>
      </c>
    </row>
    <row r="169">
      <c r="A169" s="134">
        <v>0.17</v>
      </c>
    </row>
    <row r="170">
      <c r="A170" s="134">
        <v>0.09</v>
      </c>
    </row>
    <row r="171">
      <c r="A171" s="134">
        <v>0.22</v>
      </c>
    </row>
    <row r="172">
      <c r="A172" s="134">
        <v>0.23</v>
      </c>
    </row>
    <row r="173">
      <c r="A173" s="134">
        <v>0.25</v>
      </c>
    </row>
    <row r="174">
      <c r="A174" s="134">
        <v>0.16</v>
      </c>
    </row>
    <row r="175">
      <c r="A175" s="134">
        <v>0.17</v>
      </c>
    </row>
    <row r="176">
      <c r="A176" s="134">
        <v>0.09</v>
      </c>
    </row>
    <row r="177">
      <c r="A177" s="134">
        <v>0.22</v>
      </c>
    </row>
    <row r="178">
      <c r="A178" s="134">
        <v>0.23</v>
      </c>
    </row>
    <row r="179">
      <c r="A179" s="134">
        <v>0.25</v>
      </c>
    </row>
    <row r="180">
      <c r="A180" s="134">
        <v>0.17</v>
      </c>
    </row>
    <row r="181">
      <c r="A181" s="134">
        <v>0.09</v>
      </c>
    </row>
    <row r="182">
      <c r="A182" s="134">
        <v>0.22</v>
      </c>
    </row>
    <row r="183">
      <c r="A183" s="134">
        <v>0.23</v>
      </c>
    </row>
    <row r="184">
      <c r="A184" s="134">
        <v>0.25</v>
      </c>
    </row>
    <row r="185">
      <c r="A185" s="134">
        <v>0.16</v>
      </c>
    </row>
    <row r="186">
      <c r="A186" s="134">
        <v>0.1</v>
      </c>
    </row>
    <row r="189">
      <c r="A189" s="134">
        <v>0.15</v>
      </c>
    </row>
    <row r="192">
      <c r="A192" s="134">
        <v>0.1</v>
      </c>
    </row>
    <row r="193">
      <c r="A193" s="134">
        <v>0.1</v>
      </c>
    </row>
    <row r="194">
      <c r="A194" s="134">
        <v>0.1</v>
      </c>
    </row>
    <row r="195">
      <c r="A195" s="134">
        <v>0.15</v>
      </c>
    </row>
    <row r="196">
      <c r="A196" s="134">
        <v>0.15</v>
      </c>
    </row>
    <row r="197">
      <c r="A197" s="134">
        <v>0.16</v>
      </c>
    </row>
    <row r="198">
      <c r="A198" s="134">
        <v>0.1</v>
      </c>
    </row>
    <row r="201">
      <c r="A201" s="134">
        <v>0.15</v>
      </c>
    </row>
    <row r="205">
      <c r="A205" s="134">
        <v>0.1</v>
      </c>
    </row>
    <row r="206">
      <c r="A206" s="134">
        <v>0.1</v>
      </c>
    </row>
    <row r="207">
      <c r="A207" s="134">
        <v>0.1</v>
      </c>
    </row>
    <row r="208">
      <c r="A208" s="134">
        <v>0.15</v>
      </c>
    </row>
    <row r="209">
      <c r="A209" s="134">
        <v>0.15</v>
      </c>
    </row>
    <row r="210">
      <c r="A210" s="134">
        <v>0.15</v>
      </c>
    </row>
    <row r="211">
      <c r="A211" s="134">
        <v>0.15</v>
      </c>
    </row>
    <row r="212">
      <c r="A212" s="134">
        <v>0.15</v>
      </c>
    </row>
    <row r="213">
      <c r="A213" s="134">
        <v>0.15</v>
      </c>
    </row>
    <row r="215">
      <c r="A215" s="134">
        <v>0.15</v>
      </c>
    </row>
    <row r="216">
      <c r="A216" s="134">
        <v>0.15</v>
      </c>
    </row>
    <row r="217">
      <c r="A217" s="134">
        <v>0.15</v>
      </c>
    </row>
    <row r="218">
      <c r="A218" s="134">
        <v>0.15</v>
      </c>
    </row>
    <row r="219">
      <c r="A219" s="134">
        <v>0.15</v>
      </c>
    </row>
    <row r="220">
      <c r="A220" s="134">
        <v>0.15</v>
      </c>
    </row>
    <row r="221">
      <c r="A221" s="134">
        <v>0.15</v>
      </c>
    </row>
    <row r="225">
      <c r="A225" s="134">
        <v>0.15</v>
      </c>
    </row>
    <row r="226">
      <c r="A226" s="134">
        <v>0.15</v>
      </c>
    </row>
    <row r="227">
      <c r="A227" s="134">
        <v>0.15</v>
      </c>
    </row>
    <row r="231">
      <c r="A231" s="134">
        <v>0.15</v>
      </c>
    </row>
    <row r="232">
      <c r="A232" s="134">
        <v>0.15</v>
      </c>
    </row>
    <row r="233">
      <c r="A233" s="134">
        <v>0.15</v>
      </c>
    </row>
    <row r="237">
      <c r="A237" s="134">
        <v>0.15</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1.43"/>
  </cols>
  <sheetData>
    <row r="1">
      <c r="B1" s="157" t="s">
        <v>827</v>
      </c>
      <c r="C1" s="157" t="s">
        <v>828</v>
      </c>
      <c r="H1" s="157" t="s">
        <v>829</v>
      </c>
      <c r="I1" s="157" t="s">
        <v>830</v>
      </c>
    </row>
    <row r="2">
      <c r="B2" s="167">
        <f>'Cost Distribution'!B7</f>
        <v>1505748.765</v>
      </c>
      <c r="C2" s="167">
        <f>Decoupling!T1</f>
        <v>638915.0425</v>
      </c>
      <c r="H2" s="342">
        <f>'Freight Cost'!AS142</f>
        <v>1874482.56</v>
      </c>
      <c r="I2" s="167">
        <f>Decoupling!W2</f>
        <v>1273713.984</v>
      </c>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43.14"/>
    <col customWidth="1" min="6" max="6" width="5.0"/>
    <col customWidth="1" min="7" max="7" width="13.43"/>
    <col customWidth="1" min="8" max="8" width="9.0"/>
    <col customWidth="1" min="9" max="9" width="5.29"/>
    <col customWidth="1" min="10" max="10" width="11.14"/>
    <col customWidth="1" min="11" max="11" width="9.86"/>
    <col customWidth="1" min="12" max="12" width="5.29"/>
    <col customWidth="1" min="13" max="13" width="42.86"/>
    <col customWidth="1" min="16" max="16" width="5.14"/>
    <col customWidth="1" min="18" max="18" width="10.86"/>
    <col customWidth="1" min="19" max="19" width="12.71"/>
    <col customWidth="1" min="20" max="20" width="4.29"/>
    <col customWidth="1" min="21" max="21" width="8.57"/>
  </cols>
  <sheetData>
    <row r="1">
      <c r="F1" s="354"/>
      <c r="G1" s="354" t="s">
        <v>832</v>
      </c>
      <c r="I1" s="354"/>
      <c r="J1" s="354"/>
      <c r="K1" s="354"/>
      <c r="L1" s="354"/>
      <c r="M1" s="126"/>
    </row>
    <row r="2">
      <c r="F2" s="126"/>
      <c r="G2" s="126" t="s">
        <v>257</v>
      </c>
      <c r="H2" s="126" t="s">
        <v>103</v>
      </c>
      <c r="I2" s="126"/>
      <c r="J2" s="126" t="s">
        <v>257</v>
      </c>
      <c r="K2" s="126" t="s">
        <v>103</v>
      </c>
      <c r="L2" s="126"/>
      <c r="M2" s="138" t="s">
        <v>90</v>
      </c>
      <c r="N2" s="233" t="s">
        <v>834</v>
      </c>
      <c r="O2" s="233" t="s">
        <v>835</v>
      </c>
    </row>
    <row r="3">
      <c r="F3" s="126" t="s">
        <v>188</v>
      </c>
      <c r="G3" s="106">
        <f t="shared" ref="G3:H3" si="1">ROUNDUP(C3/$O$3)</f>
        <v>0</v>
      </c>
      <c r="H3" s="106">
        <f t="shared" si="1"/>
        <v>1</v>
      </c>
      <c r="I3" s="53"/>
      <c r="J3" s="53">
        <f t="shared" ref="J3:J5" si="3">G3*if(F3="EU",$S$4,if(F3="UK",$S$5,$S$6))</f>
        <v>0</v>
      </c>
      <c r="K3" s="53">
        <f t="shared" ref="K3:K5" si="4">H3*IF(F3="EU",$S$7,IF(F3="UK",$S$8,$S$9))</f>
        <v>176.256</v>
      </c>
      <c r="L3" s="53"/>
      <c r="M3" s="50" t="s">
        <v>194</v>
      </c>
      <c r="N3" s="730">
        <v>3900.0</v>
      </c>
      <c r="O3" s="730">
        <v>101400.0</v>
      </c>
      <c r="Q3" s="963" t="s">
        <v>596</v>
      </c>
      <c r="R3" s="964" t="s">
        <v>597</v>
      </c>
      <c r="S3" s="965" t="s">
        <v>598</v>
      </c>
    </row>
    <row r="4">
      <c r="F4" s="126" t="s">
        <v>190</v>
      </c>
      <c r="G4" s="106">
        <f t="shared" ref="G4:H4" si="2">ROUNDUP(C4/$O$3)</f>
        <v>0</v>
      </c>
      <c r="H4" s="106">
        <f t="shared" si="2"/>
        <v>1</v>
      </c>
      <c r="I4" s="53"/>
      <c r="J4" s="53">
        <f t="shared" si="3"/>
        <v>0</v>
      </c>
      <c r="K4" s="53">
        <f t="shared" si="4"/>
        <v>264.384</v>
      </c>
      <c r="L4" s="53"/>
      <c r="M4" s="50" t="s">
        <v>201</v>
      </c>
      <c r="N4" s="730">
        <v>3900.0</v>
      </c>
      <c r="O4" s="730">
        <v>101400.0</v>
      </c>
      <c r="Q4" s="405" t="s">
        <v>599</v>
      </c>
      <c r="R4" s="406">
        <v>6.0</v>
      </c>
      <c r="S4" s="407">
        <v>528.768</v>
      </c>
    </row>
    <row r="5">
      <c r="F5" s="126" t="s">
        <v>110</v>
      </c>
      <c r="G5" s="106">
        <f t="shared" ref="G5:H5" si="5">ROUNDUP(C5/$O$3)</f>
        <v>0</v>
      </c>
      <c r="H5" s="106">
        <f t="shared" si="5"/>
        <v>1</v>
      </c>
      <c r="I5" s="53"/>
      <c r="J5" s="53">
        <f t="shared" si="3"/>
        <v>0</v>
      </c>
      <c r="K5" s="53">
        <f t="shared" si="4"/>
        <v>352.512</v>
      </c>
      <c r="L5" s="53"/>
      <c r="M5" s="50" t="s">
        <v>112</v>
      </c>
      <c r="N5" s="730">
        <v>2496.0</v>
      </c>
      <c r="O5" s="730">
        <v>64896.0</v>
      </c>
      <c r="Q5" s="408" t="s">
        <v>601</v>
      </c>
      <c r="R5" s="409">
        <v>5.0</v>
      </c>
      <c r="S5" s="410">
        <v>440.6400000000001</v>
      </c>
    </row>
    <row r="6">
      <c r="F6" s="126"/>
      <c r="G6" s="106"/>
      <c r="H6" s="106"/>
      <c r="I6" s="53"/>
      <c r="J6" s="53"/>
      <c r="K6" s="53"/>
      <c r="L6" s="53"/>
      <c r="M6" s="50" t="s">
        <v>137</v>
      </c>
      <c r="N6" s="730">
        <v>3840.0</v>
      </c>
      <c r="O6" s="730">
        <v>99840.0</v>
      </c>
      <c r="Q6" s="408" t="s">
        <v>600</v>
      </c>
      <c r="R6" s="409">
        <v>4.0</v>
      </c>
      <c r="S6" s="410">
        <v>352.51200000000006</v>
      </c>
    </row>
    <row r="7">
      <c r="F7" s="126" t="s">
        <v>188</v>
      </c>
      <c r="G7" s="106">
        <f t="shared" ref="G7:H7" si="6">ROUNDUP(C7/$O$4)</f>
        <v>0</v>
      </c>
      <c r="H7" s="106">
        <f t="shared" si="6"/>
        <v>1</v>
      </c>
      <c r="I7" s="53"/>
      <c r="J7" s="53">
        <f t="shared" ref="J7:J8" si="8">G7*if(F7="EU",$S$4,if(F7="UK",$S$5,$S$6))</f>
        <v>0</v>
      </c>
      <c r="K7" s="53">
        <f t="shared" ref="K7:K8" si="9">H7*IF(F7="EU",$S$7,IF(F7="UK",$S$8,$S$9))</f>
        <v>176.256</v>
      </c>
      <c r="L7" s="53"/>
      <c r="M7" s="50" t="s">
        <v>271</v>
      </c>
      <c r="N7" s="730">
        <v>42.0</v>
      </c>
      <c r="O7" s="730">
        <v>1092.0</v>
      </c>
      <c r="Q7" s="408" t="s">
        <v>602</v>
      </c>
      <c r="R7" s="409">
        <v>2.0</v>
      </c>
      <c r="S7" s="410">
        <v>176.25600000000003</v>
      </c>
    </row>
    <row r="8">
      <c r="F8" s="126" t="s">
        <v>190</v>
      </c>
      <c r="G8" s="106">
        <f t="shared" ref="G8:H8" si="7">ROUNDUP(C8/$O$4)</f>
        <v>0</v>
      </c>
      <c r="H8" s="106">
        <f t="shared" si="7"/>
        <v>1</v>
      </c>
      <c r="I8" s="53"/>
      <c r="J8" s="53">
        <f t="shared" si="8"/>
        <v>0</v>
      </c>
      <c r="K8" s="53">
        <f t="shared" si="9"/>
        <v>264.384</v>
      </c>
      <c r="L8" s="53"/>
      <c r="M8" s="50" t="s">
        <v>106</v>
      </c>
      <c r="N8" s="730">
        <v>120.0</v>
      </c>
      <c r="O8" s="730">
        <v>3120.0</v>
      </c>
      <c r="Q8" s="408" t="s">
        <v>604</v>
      </c>
      <c r="R8" s="409">
        <v>3.0</v>
      </c>
      <c r="S8" s="410">
        <v>264.384</v>
      </c>
    </row>
    <row r="9">
      <c r="F9" s="126"/>
      <c r="G9" s="106"/>
      <c r="H9" s="106"/>
      <c r="I9" s="53"/>
      <c r="J9" s="53"/>
      <c r="K9" s="53"/>
      <c r="L9" s="53"/>
      <c r="M9" s="50" t="s">
        <v>108</v>
      </c>
      <c r="N9" s="730">
        <v>2220.0</v>
      </c>
      <c r="O9" s="730">
        <v>57720.0</v>
      </c>
      <c r="Q9" s="408" t="s">
        <v>603</v>
      </c>
      <c r="R9" s="409">
        <v>4.0</v>
      </c>
      <c r="S9" s="410">
        <v>352.51200000000006</v>
      </c>
    </row>
    <row r="10">
      <c r="F10" s="126" t="s">
        <v>188</v>
      </c>
      <c r="G10" s="106">
        <f t="shared" ref="G10:H10" si="10">ROUNDUP(C10/$O$5)</f>
        <v>1</v>
      </c>
      <c r="H10" s="106">
        <f t="shared" si="10"/>
        <v>1</v>
      </c>
      <c r="I10" s="53"/>
      <c r="J10" s="53">
        <f t="shared" ref="J10:J12" si="12">G10*if(F10="EU",$S$4,if(F10="UK",$S$5,$S$6))</f>
        <v>528.768</v>
      </c>
      <c r="K10" s="53">
        <f t="shared" ref="K10:K12" si="13">H10*IF(F10="EU",$S$7,IF(F10="UK",$S$8,$S$9))</f>
        <v>176.256</v>
      </c>
      <c r="L10" s="53"/>
      <c r="M10" s="50" t="s">
        <v>268</v>
      </c>
      <c r="N10" s="730">
        <v>2496.0</v>
      </c>
      <c r="O10" s="730">
        <v>64896.0</v>
      </c>
      <c r="Q10" s="411" t="s">
        <v>605</v>
      </c>
      <c r="R10" s="409">
        <v>2.5</v>
      </c>
      <c r="S10" s="410">
        <v>220.32000000000005</v>
      </c>
    </row>
    <row r="11">
      <c r="F11" s="126" t="s">
        <v>190</v>
      </c>
      <c r="G11" s="106">
        <f t="shared" ref="G11:H11" si="11">ROUNDUP(C11/$O$5)</f>
        <v>1</v>
      </c>
      <c r="H11" s="106">
        <f t="shared" si="11"/>
        <v>1</v>
      </c>
      <c r="I11" s="53"/>
      <c r="J11" s="53">
        <f t="shared" si="12"/>
        <v>440.64</v>
      </c>
      <c r="K11" s="53">
        <f t="shared" si="13"/>
        <v>264.384</v>
      </c>
      <c r="L11" s="53"/>
      <c r="M11" s="63" t="s">
        <v>273</v>
      </c>
      <c r="N11" s="730">
        <v>780.0</v>
      </c>
      <c r="O11" s="730">
        <v>20280.0</v>
      </c>
    </row>
    <row r="12">
      <c r="F12" s="126" t="s">
        <v>110</v>
      </c>
      <c r="G12" s="106">
        <f t="shared" ref="G12:H12" si="14">ROUNDUP(C12/$O$5)</f>
        <v>1</v>
      </c>
      <c r="H12" s="106">
        <f t="shared" si="14"/>
        <v>1</v>
      </c>
      <c r="I12" s="53"/>
      <c r="J12" s="53">
        <f t="shared" si="12"/>
        <v>352.512</v>
      </c>
      <c r="K12" s="53">
        <f t="shared" si="13"/>
        <v>352.512</v>
      </c>
      <c r="L12" s="53"/>
      <c r="M12" s="50" t="s">
        <v>261</v>
      </c>
      <c r="N12" s="730">
        <v>48.0</v>
      </c>
      <c r="O12" s="730">
        <v>1248.0</v>
      </c>
    </row>
    <row r="13">
      <c r="F13" s="126"/>
      <c r="G13" s="106"/>
      <c r="H13" s="106"/>
      <c r="I13" s="53"/>
      <c r="J13" s="53"/>
      <c r="K13" s="53"/>
      <c r="L13" s="53"/>
      <c r="M13" s="50" t="s">
        <v>243</v>
      </c>
      <c r="N13" s="730">
        <v>1560.0</v>
      </c>
      <c r="O13" s="730">
        <v>40560.0</v>
      </c>
      <c r="Q13" s="412"/>
      <c r="R13" s="413" t="s">
        <v>606</v>
      </c>
      <c r="S13" s="414" t="s">
        <v>607</v>
      </c>
      <c r="T13" s="414" t="s">
        <v>608</v>
      </c>
      <c r="U13" s="414" t="s">
        <v>609</v>
      </c>
    </row>
    <row r="14">
      <c r="F14" s="126" t="s">
        <v>188</v>
      </c>
      <c r="G14" s="106">
        <f t="shared" ref="G14:H14" si="15">ROUNDUP(C14/$O$6)</f>
        <v>0</v>
      </c>
      <c r="H14" s="106">
        <f t="shared" si="15"/>
        <v>1</v>
      </c>
      <c r="I14" s="53"/>
      <c r="J14" s="53">
        <f t="shared" ref="J14:J15" si="17">G14*if(F14="EU",$S$4,if(F14="UK",$S$5,$S$6))</f>
        <v>0</v>
      </c>
      <c r="K14" s="53">
        <f t="shared" ref="K14:K15" si="18">H14*IF(F14="EU",$S$7,IF(F14="UK",$S$8,$S$9))</f>
        <v>176.256</v>
      </c>
      <c r="L14" s="53"/>
      <c r="M14" s="50" t="s">
        <v>226</v>
      </c>
      <c r="N14" s="730">
        <v>2496.0</v>
      </c>
      <c r="O14" s="730">
        <v>64896.0</v>
      </c>
      <c r="Q14" s="415" t="s">
        <v>610</v>
      </c>
      <c r="R14" s="416">
        <v>120.0</v>
      </c>
      <c r="S14" s="417">
        <v>100.0</v>
      </c>
      <c r="T14" s="417">
        <v>10.0</v>
      </c>
      <c r="U14" s="417">
        <v>0.12</v>
      </c>
    </row>
    <row r="15">
      <c r="F15" s="126" t="s">
        <v>190</v>
      </c>
      <c r="G15" s="106">
        <f t="shared" ref="G15:H15" si="16">ROUNDUP(C15/$O$6)</f>
        <v>0</v>
      </c>
      <c r="H15" s="106">
        <f t="shared" si="16"/>
        <v>1</v>
      </c>
      <c r="I15" s="53"/>
      <c r="J15" s="53">
        <f t="shared" si="17"/>
        <v>0</v>
      </c>
      <c r="K15" s="53">
        <f t="shared" si="18"/>
        <v>264.384</v>
      </c>
      <c r="L15" s="53"/>
      <c r="M15" s="50" t="s">
        <v>146</v>
      </c>
      <c r="N15" s="730">
        <v>624.0</v>
      </c>
      <c r="O15" s="730">
        <v>16224.0</v>
      </c>
      <c r="Q15" s="418" t="s">
        <v>611</v>
      </c>
      <c r="R15" s="419">
        <v>240.0</v>
      </c>
      <c r="S15" s="420">
        <v>1360.0</v>
      </c>
      <c r="T15" s="420">
        <v>270.0</v>
      </c>
      <c r="U15" s="420">
        <v>88.12800000000001</v>
      </c>
    </row>
    <row r="16">
      <c r="F16" s="126"/>
      <c r="G16" s="106"/>
      <c r="H16" s="106"/>
      <c r="I16" s="53"/>
      <c r="J16" s="53"/>
      <c r="K16" s="53"/>
      <c r="L16" s="53"/>
      <c r="M16" s="50" t="s">
        <v>232</v>
      </c>
      <c r="N16" s="730">
        <v>520.0</v>
      </c>
      <c r="O16" s="730">
        <v>13520.0</v>
      </c>
    </row>
    <row r="17">
      <c r="F17" s="126" t="s">
        <v>188</v>
      </c>
      <c r="G17" s="106">
        <f t="shared" ref="G17:H17" si="19">ROUNDUP(C17/$O$7)</f>
        <v>1</v>
      </c>
      <c r="H17" s="106">
        <f t="shared" si="19"/>
        <v>0</v>
      </c>
      <c r="I17" s="53"/>
      <c r="J17" s="53">
        <f t="shared" ref="J17:J19" si="21">G17*if(F17="EU",$S$4,if(F17="UK",$S$5,$S$6))</f>
        <v>528.768</v>
      </c>
      <c r="K17" s="53">
        <f t="shared" ref="K17:K19" si="22">H17*IF(F17="EU",$S$7,IF(F17="UK",$S$8,$S$9))</f>
        <v>0</v>
      </c>
      <c r="L17" s="53"/>
      <c r="M17" s="50" t="s">
        <v>212</v>
      </c>
      <c r="N17" s="730">
        <v>234.0</v>
      </c>
      <c r="O17" s="730">
        <v>6084.0</v>
      </c>
    </row>
    <row r="18">
      <c r="F18" s="126" t="s">
        <v>190</v>
      </c>
      <c r="G18" s="106">
        <f t="shared" ref="G18:H18" si="20">ROUNDUP(C18/$O$7)</f>
        <v>1</v>
      </c>
      <c r="H18" s="106">
        <f t="shared" si="20"/>
        <v>0</v>
      </c>
      <c r="I18" s="157"/>
      <c r="J18" s="53">
        <f t="shared" si="21"/>
        <v>440.64</v>
      </c>
      <c r="K18" s="53">
        <f t="shared" si="22"/>
        <v>0</v>
      </c>
      <c r="L18" s="157"/>
      <c r="M18" s="157" t="s">
        <v>840</v>
      </c>
      <c r="N18" s="730">
        <v>260.0</v>
      </c>
      <c r="O18" s="730">
        <v>6760.0</v>
      </c>
    </row>
    <row r="19">
      <c r="F19" s="126" t="s">
        <v>110</v>
      </c>
      <c r="G19" s="106">
        <f t="shared" ref="G19:H19" si="23">ROUNDUP(C19/$O$7)</f>
        <v>1</v>
      </c>
      <c r="H19" s="106">
        <f t="shared" si="23"/>
        <v>0</v>
      </c>
      <c r="J19" s="53">
        <f t="shared" si="21"/>
        <v>352.512</v>
      </c>
      <c r="K19" s="53">
        <f t="shared" si="22"/>
        <v>0</v>
      </c>
    </row>
    <row r="20">
      <c r="F20" s="126"/>
      <c r="G20" s="126"/>
      <c r="H20" s="126"/>
      <c r="I20" s="126"/>
      <c r="J20" s="53"/>
      <c r="K20" s="53"/>
      <c r="L20" s="126"/>
      <c r="M20" s="126"/>
    </row>
    <row r="21">
      <c r="F21" s="126" t="s">
        <v>188</v>
      </c>
      <c r="G21" s="126">
        <f t="shared" ref="G21:H21" si="24">ROUNDUP(C21/$O$8)</f>
        <v>1</v>
      </c>
      <c r="H21" s="126">
        <f t="shared" si="24"/>
        <v>2</v>
      </c>
      <c r="I21" s="126"/>
      <c r="J21" s="53">
        <f t="shared" ref="J21:J23" si="26">G21*if(F21="EU",$S$4,if(F21="UK",$S$5,$S$6))</f>
        <v>528.768</v>
      </c>
      <c r="K21" s="53">
        <f t="shared" ref="K21:K23" si="27">H21*IF(F21="EU",$S$7,IF(F21="UK",$S$8,$S$9))</f>
        <v>352.512</v>
      </c>
      <c r="L21" s="126"/>
      <c r="M21" s="126"/>
    </row>
    <row r="22">
      <c r="F22" s="126" t="s">
        <v>190</v>
      </c>
      <c r="G22" s="126">
        <f t="shared" ref="G22:H22" si="25">ROUNDUP(C22/$O$8)</f>
        <v>1</v>
      </c>
      <c r="H22" s="126">
        <f t="shared" si="25"/>
        <v>1</v>
      </c>
      <c r="I22" s="126"/>
      <c r="J22" s="53">
        <f t="shared" si="26"/>
        <v>440.64</v>
      </c>
      <c r="K22" s="53">
        <f t="shared" si="27"/>
        <v>264.384</v>
      </c>
      <c r="L22" s="126"/>
      <c r="M22" s="126"/>
    </row>
    <row r="23">
      <c r="F23" s="126" t="s">
        <v>110</v>
      </c>
      <c r="G23" s="126">
        <f t="shared" ref="G23:H23" si="28">ROUNDUP(C23/$O$8)</f>
        <v>2</v>
      </c>
      <c r="H23" s="126">
        <f t="shared" si="28"/>
        <v>2</v>
      </c>
      <c r="I23" s="126"/>
      <c r="J23" s="53">
        <f t="shared" si="26"/>
        <v>705.024</v>
      </c>
      <c r="K23" s="53">
        <f t="shared" si="27"/>
        <v>705.024</v>
      </c>
      <c r="L23" s="126"/>
      <c r="M23" s="126"/>
    </row>
    <row r="24">
      <c r="F24" s="126"/>
      <c r="G24" s="126"/>
      <c r="H24" s="126"/>
      <c r="I24" s="126"/>
      <c r="J24" s="53"/>
      <c r="K24" s="53"/>
      <c r="L24" s="126"/>
      <c r="M24" s="126"/>
    </row>
    <row r="25">
      <c r="F25" s="126" t="s">
        <v>188</v>
      </c>
      <c r="G25" s="126">
        <f t="shared" ref="G25:H25" si="29">ROUNDUP(C25/$O$9)</f>
        <v>1</v>
      </c>
      <c r="H25" s="126">
        <f t="shared" si="29"/>
        <v>1</v>
      </c>
      <c r="I25" s="126"/>
      <c r="J25" s="53">
        <f t="shared" ref="J25:J27" si="31">G25*if(F25="EU",$S$4,if(F25="UK",$S$5,$S$6))</f>
        <v>528.768</v>
      </c>
      <c r="K25" s="53">
        <f t="shared" ref="K25:K27" si="32">H25*IF(F25="EU",$S$7,IF(F25="UK",$S$8,$S$9))</f>
        <v>176.256</v>
      </c>
      <c r="L25" s="126"/>
      <c r="M25" s="126"/>
    </row>
    <row r="26">
      <c r="F26" s="126" t="s">
        <v>190</v>
      </c>
      <c r="G26" s="126">
        <f t="shared" ref="G26:H26" si="30">ROUNDUP(C26/$O$9)</f>
        <v>1</v>
      </c>
      <c r="H26" s="126">
        <f t="shared" si="30"/>
        <v>1</v>
      </c>
      <c r="I26" s="126"/>
      <c r="J26" s="53">
        <f t="shared" si="31"/>
        <v>440.64</v>
      </c>
      <c r="K26" s="53">
        <f t="shared" si="32"/>
        <v>264.384</v>
      </c>
      <c r="L26" s="126"/>
      <c r="M26" s="126"/>
    </row>
    <row r="27">
      <c r="F27" s="126" t="s">
        <v>110</v>
      </c>
      <c r="G27" s="126">
        <f t="shared" ref="G27:H27" si="33">ROUNDUP(C27/$O$9)</f>
        <v>1</v>
      </c>
      <c r="H27" s="126">
        <f t="shared" si="33"/>
        <v>1</v>
      </c>
      <c r="I27" s="126"/>
      <c r="J27" s="53">
        <f t="shared" si="31"/>
        <v>352.512</v>
      </c>
      <c r="K27" s="53">
        <f t="shared" si="32"/>
        <v>352.512</v>
      </c>
      <c r="L27" s="126"/>
      <c r="M27" s="126"/>
    </row>
    <row r="28">
      <c r="F28" s="126"/>
      <c r="G28" s="126"/>
      <c r="H28" s="126"/>
      <c r="I28" s="126"/>
      <c r="J28" s="53"/>
      <c r="K28" s="53"/>
      <c r="L28" s="126"/>
      <c r="M28" s="126"/>
    </row>
    <row r="29">
      <c r="F29" s="126" t="s">
        <v>188</v>
      </c>
      <c r="G29" s="126">
        <f t="shared" ref="G29:H29" si="34">ROUNDUP(C29/$O$10)</f>
        <v>1</v>
      </c>
      <c r="H29" s="126">
        <f t="shared" si="34"/>
        <v>0</v>
      </c>
      <c r="I29" s="126"/>
      <c r="J29" s="53">
        <f t="shared" ref="J29:J31" si="36">G29*if(F29="EU",$S$4,if(F29="UK",$S$5,$S$6))</f>
        <v>528.768</v>
      </c>
      <c r="K29" s="53">
        <f t="shared" ref="K29:K31" si="37">H29*IF(F29="EU",$S$7,IF(F29="UK",$S$8,$S$9))</f>
        <v>0</v>
      </c>
      <c r="L29" s="126"/>
      <c r="M29" s="126"/>
    </row>
    <row r="30">
      <c r="F30" s="126" t="s">
        <v>190</v>
      </c>
      <c r="G30" s="126">
        <f t="shared" ref="G30:H30" si="35">ROUNDUP(C30/$O$10)</f>
        <v>1</v>
      </c>
      <c r="H30" s="126">
        <f t="shared" si="35"/>
        <v>0</v>
      </c>
      <c r="I30" s="126"/>
      <c r="J30" s="53">
        <f t="shared" si="36"/>
        <v>440.64</v>
      </c>
      <c r="K30" s="53">
        <f t="shared" si="37"/>
        <v>0</v>
      </c>
      <c r="L30" s="126"/>
      <c r="M30" s="126"/>
    </row>
    <row r="31">
      <c r="F31" s="126" t="s">
        <v>110</v>
      </c>
      <c r="G31" s="126">
        <f t="shared" ref="G31:H31" si="38">ROUNDUP(C31/$O$10)</f>
        <v>1</v>
      </c>
      <c r="H31" s="126">
        <f t="shared" si="38"/>
        <v>0</v>
      </c>
      <c r="I31" s="126"/>
      <c r="J31" s="53">
        <f t="shared" si="36"/>
        <v>352.512</v>
      </c>
      <c r="K31" s="53">
        <f t="shared" si="37"/>
        <v>0</v>
      </c>
      <c r="L31" s="126"/>
      <c r="M31" s="126"/>
    </row>
    <row r="32">
      <c r="F32" s="126"/>
      <c r="G32" s="126"/>
      <c r="H32" s="126"/>
      <c r="I32" s="126"/>
      <c r="J32" s="53"/>
      <c r="K32" s="53"/>
      <c r="L32" s="126"/>
      <c r="M32" s="126"/>
    </row>
    <row r="33">
      <c r="F33" s="126" t="s">
        <v>188</v>
      </c>
      <c r="G33" s="126">
        <f t="shared" ref="G33:H33" si="39">ROUNDUP(C33/$N$11)</f>
        <v>1</v>
      </c>
      <c r="H33" s="126">
        <f t="shared" si="39"/>
        <v>0</v>
      </c>
      <c r="I33" s="126"/>
      <c r="J33" s="53">
        <f t="shared" ref="J33:J35" si="41">G33*if(F33="EU",$S$4,if(F33="UK",$S$5,$S$6))</f>
        <v>528.768</v>
      </c>
      <c r="K33" s="53">
        <f t="shared" ref="K33:K35" si="42">H33*IF(F33="EU",$S$7,IF(F33="UK",$S$8,$S$9))</f>
        <v>0</v>
      </c>
      <c r="L33" s="126"/>
      <c r="M33" s="126"/>
    </row>
    <row r="34">
      <c r="F34" s="126" t="s">
        <v>190</v>
      </c>
      <c r="G34" s="126">
        <f t="shared" ref="G34:H34" si="40">ROUNDUP(C34/$N$11)</f>
        <v>1</v>
      </c>
      <c r="H34" s="126">
        <f t="shared" si="40"/>
        <v>0</v>
      </c>
      <c r="I34" s="126"/>
      <c r="J34" s="53">
        <f t="shared" si="41"/>
        <v>440.64</v>
      </c>
      <c r="K34" s="53">
        <f t="shared" si="42"/>
        <v>0</v>
      </c>
      <c r="L34" s="126"/>
      <c r="M34" s="126"/>
    </row>
    <row r="35">
      <c r="F35" s="126" t="s">
        <v>110</v>
      </c>
      <c r="G35" s="126">
        <f t="shared" ref="G35:H35" si="43">ROUNDUP(C35/$N$11)</f>
        <v>1</v>
      </c>
      <c r="H35" s="126">
        <f t="shared" si="43"/>
        <v>0</v>
      </c>
      <c r="I35" s="126"/>
      <c r="J35" s="53">
        <f t="shared" si="41"/>
        <v>352.512</v>
      </c>
      <c r="K35" s="53">
        <f t="shared" si="42"/>
        <v>0</v>
      </c>
      <c r="L35" s="126"/>
      <c r="M35" s="126"/>
    </row>
    <row r="36">
      <c r="F36" s="126"/>
      <c r="G36" s="126"/>
      <c r="H36" s="126"/>
      <c r="I36" s="126"/>
      <c r="J36" s="53"/>
      <c r="K36" s="53"/>
      <c r="L36" s="126"/>
      <c r="M36" s="126"/>
    </row>
    <row r="37">
      <c r="F37" s="126" t="s">
        <v>188</v>
      </c>
      <c r="G37" s="126">
        <f t="shared" ref="G37:H37" si="44">ROUNDUP(C37/$O$12)</f>
        <v>1</v>
      </c>
      <c r="H37" s="126">
        <f t="shared" si="44"/>
        <v>0</v>
      </c>
      <c r="I37" s="126"/>
      <c r="J37" s="53">
        <f t="shared" ref="J37:J39" si="46">G37*if(F37="EU",$S$4,if(F37="UK",$S$5,$S$6))</f>
        <v>528.768</v>
      </c>
      <c r="K37" s="53">
        <f t="shared" ref="K37:K39" si="47">H37*IF(F37="EU",$S$7,IF(F37="UK",$S$8,$S$9))</f>
        <v>0</v>
      </c>
      <c r="L37" s="126"/>
      <c r="M37" s="126"/>
    </row>
    <row r="38">
      <c r="F38" s="126" t="s">
        <v>190</v>
      </c>
      <c r="G38" s="126">
        <f t="shared" ref="G38:H38" si="45">ROUNDUP(C38/$O$12)</f>
        <v>1</v>
      </c>
      <c r="H38" s="126">
        <f t="shared" si="45"/>
        <v>0</v>
      </c>
      <c r="I38" s="126"/>
      <c r="J38" s="53">
        <f t="shared" si="46"/>
        <v>440.64</v>
      </c>
      <c r="K38" s="53">
        <f t="shared" si="47"/>
        <v>0</v>
      </c>
      <c r="L38" s="126"/>
      <c r="M38" s="126"/>
    </row>
    <row r="39">
      <c r="F39" s="126" t="s">
        <v>110</v>
      </c>
      <c r="G39" s="126">
        <f t="shared" ref="G39:H39" si="48">ROUNDUP(C39/$O$12)</f>
        <v>1</v>
      </c>
      <c r="H39" s="126">
        <f t="shared" si="48"/>
        <v>0</v>
      </c>
      <c r="I39" s="126"/>
      <c r="J39" s="53">
        <f t="shared" si="46"/>
        <v>352.512</v>
      </c>
      <c r="K39" s="53">
        <f t="shared" si="47"/>
        <v>0</v>
      </c>
      <c r="L39" s="126"/>
      <c r="M39" s="126"/>
    </row>
    <row r="40">
      <c r="F40" s="126"/>
      <c r="G40" s="126"/>
      <c r="H40" s="126"/>
      <c r="I40" s="126"/>
      <c r="J40" s="53"/>
      <c r="K40" s="53"/>
      <c r="L40" s="126"/>
      <c r="M40" s="126"/>
    </row>
    <row r="41">
      <c r="F41" s="126" t="s">
        <v>190</v>
      </c>
      <c r="G41" s="126">
        <f t="shared" ref="G41:H41" si="49">ROUNDUP(C41/$O$13)</f>
        <v>1</v>
      </c>
      <c r="H41" s="126">
        <f t="shared" si="49"/>
        <v>0</v>
      </c>
      <c r="I41" s="126"/>
      <c r="J41" s="53">
        <f>G41*if(F41="EU",$S$4,if(F41="UK",$S$5,$S$6))</f>
        <v>440.64</v>
      </c>
      <c r="K41" s="53">
        <f>H41*IF(F41="EU",$S$7,IF(F41="UK",$S$8,$S$9))</f>
        <v>0</v>
      </c>
      <c r="L41" s="126"/>
      <c r="M41" s="126"/>
    </row>
    <row r="42">
      <c r="F42" s="126"/>
      <c r="G42" s="126"/>
      <c r="H42" s="126"/>
      <c r="I42" s="126"/>
      <c r="J42" s="53"/>
      <c r="K42" s="53"/>
      <c r="L42" s="126"/>
      <c r="M42" s="126"/>
    </row>
    <row r="43">
      <c r="F43" s="126" t="s">
        <v>188</v>
      </c>
      <c r="G43" s="126">
        <f t="shared" ref="G43:H43" si="50">ROUNDUP(C43/$O$14)</f>
        <v>1</v>
      </c>
      <c r="H43" s="126">
        <f t="shared" si="50"/>
        <v>0</v>
      </c>
      <c r="I43" s="126"/>
      <c r="J43" s="53">
        <f t="shared" ref="J43:J45" si="52">G43*if(F43="EU",$S$4,if(F43="UK",$S$5,$S$6))</f>
        <v>528.768</v>
      </c>
      <c r="K43" s="53">
        <f t="shared" ref="K43:K45" si="53">H43*IF(F43="EU",$S$7,IF(F43="UK",$S$8,$S$9))</f>
        <v>0</v>
      </c>
      <c r="L43" s="126"/>
      <c r="M43" s="126"/>
    </row>
    <row r="44">
      <c r="F44" s="126" t="s">
        <v>190</v>
      </c>
      <c r="G44" s="126">
        <f t="shared" ref="G44:H44" si="51">ROUNDUP(C44/$O$14)</f>
        <v>1</v>
      </c>
      <c r="H44" s="126">
        <f t="shared" si="51"/>
        <v>0</v>
      </c>
      <c r="I44" s="126"/>
      <c r="J44" s="53">
        <f t="shared" si="52"/>
        <v>440.64</v>
      </c>
      <c r="K44" s="53">
        <f t="shared" si="53"/>
        <v>0</v>
      </c>
      <c r="L44" s="126"/>
      <c r="M44" s="126"/>
    </row>
    <row r="45">
      <c r="F45" s="126" t="s">
        <v>110</v>
      </c>
      <c r="G45" s="126">
        <f t="shared" ref="G45:H45" si="54">ROUNDUP(C45/$O$14)</f>
        <v>1</v>
      </c>
      <c r="H45" s="126">
        <f t="shared" si="54"/>
        <v>0</v>
      </c>
      <c r="I45" s="126"/>
      <c r="J45" s="53">
        <f t="shared" si="52"/>
        <v>352.512</v>
      </c>
      <c r="K45" s="53">
        <f t="shared" si="53"/>
        <v>0</v>
      </c>
      <c r="L45" s="126"/>
      <c r="M45" s="126"/>
    </row>
    <row r="46">
      <c r="F46" s="126"/>
      <c r="G46" s="126"/>
      <c r="H46" s="126"/>
      <c r="I46" s="126"/>
      <c r="J46" s="53"/>
      <c r="K46" s="53"/>
      <c r="L46" s="126"/>
      <c r="M46" s="126"/>
    </row>
    <row r="47">
      <c r="F47" s="126" t="s">
        <v>188</v>
      </c>
      <c r="G47" s="126">
        <f t="shared" ref="G47:H47" si="55">ROUNDUP(C47/$O$15)</f>
        <v>1</v>
      </c>
      <c r="H47" s="126">
        <f t="shared" si="55"/>
        <v>1</v>
      </c>
      <c r="I47" s="126"/>
      <c r="J47" s="53">
        <f t="shared" ref="J47:J49" si="57">G47*if(F47="EU",$S$4,if(F47="UK",$S$5,$S$6))</f>
        <v>528.768</v>
      </c>
      <c r="K47" s="53">
        <f t="shared" ref="K47:K49" si="58">H47*IF(F47="EU",$S$7,IF(F47="UK",$S$8,$S$9))</f>
        <v>176.256</v>
      </c>
      <c r="L47" s="126"/>
      <c r="M47" s="126"/>
    </row>
    <row r="48">
      <c r="F48" s="126" t="s">
        <v>190</v>
      </c>
      <c r="G48" s="126">
        <f t="shared" ref="G48:H48" si="56">ROUNDUP(C48/$O$15)</f>
        <v>0</v>
      </c>
      <c r="H48" s="126">
        <f t="shared" si="56"/>
        <v>1</v>
      </c>
      <c r="I48" s="126"/>
      <c r="J48" s="53">
        <f t="shared" si="57"/>
        <v>0</v>
      </c>
      <c r="K48" s="53">
        <f t="shared" si="58"/>
        <v>264.384</v>
      </c>
      <c r="L48" s="126"/>
      <c r="M48" s="126"/>
    </row>
    <row r="49">
      <c r="F49" s="126" t="s">
        <v>110</v>
      </c>
      <c r="G49" s="126">
        <f t="shared" ref="G49:H49" si="59">ROUNDUP(C49/$O$15)</f>
        <v>0</v>
      </c>
      <c r="H49" s="126">
        <f t="shared" si="59"/>
        <v>1</v>
      </c>
      <c r="I49" s="126"/>
      <c r="J49" s="53">
        <f t="shared" si="57"/>
        <v>0</v>
      </c>
      <c r="K49" s="53">
        <f t="shared" si="58"/>
        <v>352.512</v>
      </c>
      <c r="L49" s="126"/>
      <c r="M49" s="126"/>
    </row>
    <row r="50">
      <c r="F50" s="126"/>
      <c r="G50" s="126"/>
      <c r="H50" s="126"/>
      <c r="I50" s="126"/>
      <c r="J50" s="53"/>
      <c r="K50" s="53"/>
      <c r="L50" s="126"/>
      <c r="M50" s="126"/>
    </row>
    <row r="51">
      <c r="F51" s="126" t="s">
        <v>188</v>
      </c>
      <c r="G51" s="126">
        <f t="shared" ref="G51:H51" si="60">ROUNDUP(C51/$O$16)</f>
        <v>1</v>
      </c>
      <c r="H51" s="126">
        <f t="shared" si="60"/>
        <v>0</v>
      </c>
      <c r="I51" s="126"/>
      <c r="J51" s="53">
        <f t="shared" ref="J51:J53" si="62">G51*if(F51="EU",$S$4,if(F51="UK",$S$5,$S$6))</f>
        <v>528.768</v>
      </c>
      <c r="K51" s="53">
        <f t="shared" ref="K51:K53" si="63">H51*IF(F51="EU",$S$7,IF(F51="UK",$S$8,$S$9))</f>
        <v>0</v>
      </c>
      <c r="L51" s="126"/>
      <c r="M51" s="126"/>
    </row>
    <row r="52">
      <c r="F52" s="126" t="s">
        <v>190</v>
      </c>
      <c r="G52" s="126">
        <f t="shared" ref="G52:H52" si="61">ROUNDUP(C52/$O$16)</f>
        <v>1</v>
      </c>
      <c r="H52" s="126">
        <f t="shared" si="61"/>
        <v>0</v>
      </c>
      <c r="I52" s="126"/>
      <c r="J52" s="53">
        <f t="shared" si="62"/>
        <v>440.64</v>
      </c>
      <c r="K52" s="53">
        <f t="shared" si="63"/>
        <v>0</v>
      </c>
      <c r="L52" s="126"/>
      <c r="M52" s="126"/>
    </row>
    <row r="53">
      <c r="F53" s="126" t="s">
        <v>110</v>
      </c>
      <c r="G53" s="126">
        <f t="shared" ref="G53:H53" si="64">ROUNDUP(C53/$O$16)</f>
        <v>1</v>
      </c>
      <c r="H53" s="126">
        <f t="shared" si="64"/>
        <v>0</v>
      </c>
      <c r="I53" s="126"/>
      <c r="J53" s="53">
        <f t="shared" si="62"/>
        <v>352.512</v>
      </c>
      <c r="K53" s="53">
        <f t="shared" si="63"/>
        <v>0</v>
      </c>
      <c r="L53" s="126"/>
      <c r="M53" s="126"/>
    </row>
    <row r="54">
      <c r="F54" s="126"/>
      <c r="G54" s="126"/>
      <c r="H54" s="126"/>
      <c r="I54" s="126"/>
      <c r="J54" s="53"/>
      <c r="K54" s="53"/>
      <c r="L54" s="126"/>
      <c r="M54" s="126"/>
    </row>
    <row r="55">
      <c r="F55" s="126" t="s">
        <v>188</v>
      </c>
      <c r="G55" s="126">
        <f t="shared" ref="G55:H55" si="65">ROUNDUP(C55/$O$17)</f>
        <v>1</v>
      </c>
      <c r="H55" s="126">
        <f t="shared" si="65"/>
        <v>0</v>
      </c>
      <c r="I55" s="126"/>
      <c r="J55" s="53">
        <f t="shared" ref="J55:J57" si="67">G55*if(F55="EU",$S$4,if(F55="UK",$S$5,$S$6))</f>
        <v>528.768</v>
      </c>
      <c r="K55" s="53">
        <f t="shared" ref="K55:K57" si="68">H55*IF(F55="EU",$S$7,IF(F55="UK",$S$8,$S$9))</f>
        <v>0</v>
      </c>
      <c r="L55" s="126"/>
      <c r="M55" s="126"/>
    </row>
    <row r="56">
      <c r="F56" s="126" t="s">
        <v>190</v>
      </c>
      <c r="G56" s="126">
        <f t="shared" ref="G56:H56" si="66">ROUNDUP(C56/$O$17)</f>
        <v>1</v>
      </c>
      <c r="H56" s="126">
        <f t="shared" si="66"/>
        <v>0</v>
      </c>
      <c r="I56" s="126"/>
      <c r="J56" s="53">
        <f t="shared" si="67"/>
        <v>440.64</v>
      </c>
      <c r="K56" s="53">
        <f t="shared" si="68"/>
        <v>0</v>
      </c>
      <c r="L56" s="126"/>
      <c r="M56" s="126"/>
    </row>
    <row r="57">
      <c r="F57" s="126" t="s">
        <v>110</v>
      </c>
      <c r="G57" s="126">
        <f t="shared" ref="G57:H57" si="69">ROUNDUP(C57/$O$17)</f>
        <v>1</v>
      </c>
      <c r="H57" s="126">
        <f t="shared" si="69"/>
        <v>0</v>
      </c>
      <c r="I57" s="126"/>
      <c r="J57" s="53">
        <f t="shared" si="67"/>
        <v>352.512</v>
      </c>
      <c r="K57" s="53">
        <f t="shared" si="68"/>
        <v>0</v>
      </c>
      <c r="L57" s="126"/>
      <c r="M57" s="126"/>
    </row>
    <row r="58">
      <c r="F58" s="126"/>
      <c r="G58" s="126"/>
      <c r="H58" s="126"/>
      <c r="I58" s="126"/>
      <c r="J58" s="53"/>
      <c r="K58" s="53"/>
      <c r="L58" s="126"/>
      <c r="M58" s="126"/>
    </row>
    <row r="59">
      <c r="F59" s="126" t="s">
        <v>188</v>
      </c>
      <c r="G59" s="126">
        <f t="shared" ref="G59:H59" si="70">ROUNDUP(C59/$O$18)</f>
        <v>1</v>
      </c>
      <c r="H59" s="126">
        <f t="shared" si="70"/>
        <v>0</v>
      </c>
      <c r="I59" s="126"/>
      <c r="J59" s="53">
        <f t="shared" ref="J59:J61" si="72">G59*if(F59="EU",$S$4,if(F59="UK",$S$5,$S$6))</f>
        <v>528.768</v>
      </c>
      <c r="K59" s="53">
        <f t="shared" ref="K59:K61" si="73">H59*IF(F59="EU",$S$7,IF(F59="UK",$S$8,$S$9))</f>
        <v>0</v>
      </c>
      <c r="L59" s="126"/>
      <c r="M59" s="126"/>
    </row>
    <row r="60">
      <c r="F60" s="126" t="s">
        <v>190</v>
      </c>
      <c r="G60" s="126">
        <f t="shared" ref="G60:H60" si="71">ROUNDUP(C60/$O$18)</f>
        <v>1</v>
      </c>
      <c r="H60" s="126">
        <f t="shared" si="71"/>
        <v>0</v>
      </c>
      <c r="I60" s="126"/>
      <c r="J60" s="53">
        <f t="shared" si="72"/>
        <v>440.64</v>
      </c>
      <c r="K60" s="53">
        <f t="shared" si="73"/>
        <v>0</v>
      </c>
      <c r="L60" s="126"/>
      <c r="M60" s="126"/>
    </row>
    <row r="61">
      <c r="F61" s="126" t="s">
        <v>110</v>
      </c>
      <c r="G61" s="126">
        <f t="shared" ref="G61:H61" si="74">ROUNDUP(C61/$O$18)</f>
        <v>1</v>
      </c>
      <c r="H61" s="126">
        <f t="shared" si="74"/>
        <v>0</v>
      </c>
      <c r="I61" s="126"/>
      <c r="J61" s="53">
        <f t="shared" si="72"/>
        <v>352.512</v>
      </c>
      <c r="K61" s="53">
        <f t="shared" si="73"/>
        <v>0</v>
      </c>
      <c r="L61" s="126"/>
      <c r="M61" s="126"/>
    </row>
    <row r="62">
      <c r="F62" s="126"/>
      <c r="G62" s="126"/>
      <c r="H62" s="126"/>
      <c r="I62" s="126"/>
      <c r="J62" s="966">
        <f t="shared" ref="J62:K62" si="75">SUM(J3:J61)</f>
        <v>15863.04</v>
      </c>
      <c r="K62" s="966">
        <f t="shared" si="75"/>
        <v>5375.808</v>
      </c>
      <c r="L62" s="126"/>
      <c r="M62" s="126"/>
    </row>
    <row r="63">
      <c r="F63" s="126"/>
      <c r="G63" s="126"/>
      <c r="H63" s="126"/>
      <c r="I63" s="126"/>
      <c r="J63" s="967">
        <f>J62+K62</f>
        <v>21238.848</v>
      </c>
      <c r="K63" s="968"/>
      <c r="L63" s="126"/>
      <c r="M63" s="126"/>
    </row>
    <row r="64">
      <c r="F64" s="126"/>
      <c r="G64" s="126"/>
      <c r="H64" s="126"/>
      <c r="I64" s="126"/>
      <c r="J64" s="126"/>
      <c r="K64" s="126"/>
      <c r="L64" s="126"/>
      <c r="M64" s="126"/>
    </row>
    <row r="65">
      <c r="F65" s="126"/>
      <c r="G65" s="126"/>
      <c r="H65" s="126"/>
      <c r="I65" s="126"/>
      <c r="J65" s="126">
        <v>21238.848</v>
      </c>
      <c r="K65" s="126"/>
      <c r="L65" s="126"/>
      <c r="M65" s="126"/>
    </row>
    <row r="66">
      <c r="F66" s="126"/>
      <c r="G66" s="126"/>
      <c r="H66" s="126"/>
      <c r="I66" s="126"/>
      <c r="J66" s="126"/>
      <c r="K66" s="126"/>
      <c r="L66" s="126"/>
      <c r="M66" s="126"/>
    </row>
    <row r="67">
      <c r="F67" s="126"/>
      <c r="G67" s="126"/>
      <c r="H67" s="126"/>
      <c r="I67" s="126"/>
      <c r="J67" s="126"/>
      <c r="K67" s="126"/>
      <c r="L67" s="126"/>
      <c r="M67" s="126"/>
    </row>
    <row r="68">
      <c r="F68" s="126"/>
      <c r="G68" s="126"/>
      <c r="H68" s="126"/>
      <c r="I68" s="126"/>
      <c r="J68" s="126"/>
      <c r="K68" s="126"/>
      <c r="L68" s="126"/>
      <c r="M68" s="126"/>
    </row>
    <row r="69">
      <c r="F69" s="126"/>
      <c r="G69" s="126"/>
      <c r="H69" s="126"/>
      <c r="I69" s="126"/>
      <c r="J69" s="126"/>
      <c r="K69" s="126"/>
      <c r="L69" s="126"/>
      <c r="M69" s="126"/>
    </row>
    <row r="70">
      <c r="F70" s="126"/>
      <c r="G70" s="126"/>
      <c r="H70" s="126"/>
      <c r="I70" s="126"/>
      <c r="J70" s="126"/>
      <c r="K70" s="126"/>
      <c r="L70" s="126"/>
      <c r="M70" s="126"/>
    </row>
    <row r="71">
      <c r="F71" s="126"/>
      <c r="G71" s="126"/>
      <c r="H71" s="126"/>
      <c r="I71" s="126"/>
      <c r="J71" s="126"/>
      <c r="K71" s="126"/>
      <c r="L71" s="126"/>
      <c r="M71" s="126"/>
    </row>
    <row r="72">
      <c r="F72" s="126"/>
      <c r="G72" s="126"/>
      <c r="H72" s="126"/>
      <c r="I72" s="126"/>
      <c r="J72" s="126"/>
      <c r="K72" s="126"/>
      <c r="L72" s="126"/>
      <c r="M72" s="126"/>
    </row>
    <row r="73">
      <c r="F73" s="126"/>
      <c r="G73" s="126"/>
      <c r="H73" s="126"/>
      <c r="I73" s="126"/>
      <c r="J73" s="126"/>
      <c r="K73" s="126"/>
      <c r="L73" s="126"/>
      <c r="M73" s="126"/>
    </row>
    <row r="74">
      <c r="F74" s="126"/>
      <c r="G74" s="126"/>
      <c r="H74" s="126"/>
      <c r="I74" s="126"/>
      <c r="J74" s="126"/>
      <c r="K74" s="126"/>
      <c r="L74" s="126"/>
      <c r="M74" s="126"/>
    </row>
    <row r="75">
      <c r="F75" s="126"/>
      <c r="G75" s="126"/>
      <c r="H75" s="126"/>
      <c r="I75" s="126"/>
      <c r="J75" s="126"/>
      <c r="K75" s="126"/>
      <c r="L75" s="126"/>
      <c r="M75" s="126"/>
    </row>
    <row r="76">
      <c r="F76" s="126"/>
      <c r="G76" s="126"/>
      <c r="H76" s="126"/>
      <c r="I76" s="126"/>
      <c r="J76" s="126"/>
      <c r="K76" s="126"/>
      <c r="L76" s="126"/>
      <c r="M76" s="126"/>
    </row>
    <row r="77">
      <c r="F77" s="126"/>
      <c r="G77" s="126"/>
      <c r="H77" s="126"/>
      <c r="I77" s="126"/>
      <c r="J77" s="126"/>
      <c r="K77" s="126"/>
      <c r="L77" s="126"/>
      <c r="M77" s="126"/>
    </row>
    <row r="78">
      <c r="F78" s="126"/>
      <c r="G78" s="126"/>
      <c r="H78" s="126"/>
      <c r="I78" s="126"/>
      <c r="J78" s="126"/>
      <c r="K78" s="126"/>
      <c r="L78" s="126"/>
      <c r="M78" s="126"/>
    </row>
    <row r="79">
      <c r="F79" s="126"/>
      <c r="G79" s="126"/>
      <c r="H79" s="126"/>
      <c r="I79" s="126"/>
      <c r="J79" s="126"/>
      <c r="K79" s="126"/>
      <c r="L79" s="126"/>
      <c r="M79" s="126"/>
    </row>
    <row r="80">
      <c r="F80" s="126"/>
      <c r="G80" s="126"/>
      <c r="H80" s="126"/>
      <c r="I80" s="126"/>
      <c r="J80" s="126"/>
      <c r="K80" s="126"/>
      <c r="L80" s="126"/>
      <c r="M80" s="126"/>
    </row>
    <row r="81">
      <c r="F81" s="126"/>
      <c r="G81" s="126"/>
      <c r="H81" s="126"/>
      <c r="I81" s="126"/>
      <c r="J81" s="126"/>
      <c r="K81" s="126"/>
      <c r="L81" s="126"/>
      <c r="M81" s="126"/>
    </row>
    <row r="82">
      <c r="F82" s="126"/>
      <c r="G82" s="126"/>
      <c r="H82" s="126"/>
      <c r="I82" s="126"/>
      <c r="J82" s="126"/>
      <c r="K82" s="126"/>
      <c r="L82" s="126"/>
      <c r="M82" s="126"/>
    </row>
    <row r="83">
      <c r="F83" s="126"/>
      <c r="G83" s="126"/>
      <c r="H83" s="126"/>
      <c r="I83" s="126"/>
      <c r="J83" s="126"/>
      <c r="K83" s="126"/>
      <c r="L83" s="126"/>
      <c r="M83" s="126"/>
    </row>
    <row r="84">
      <c r="F84" s="126"/>
      <c r="G84" s="126"/>
      <c r="H84" s="126"/>
      <c r="I84" s="126"/>
      <c r="J84" s="126"/>
      <c r="K84" s="126"/>
      <c r="L84" s="126"/>
      <c r="M84" s="126"/>
    </row>
    <row r="85">
      <c r="F85" s="126"/>
      <c r="G85" s="126"/>
      <c r="H85" s="126"/>
      <c r="I85" s="126"/>
      <c r="J85" s="126"/>
      <c r="K85" s="126"/>
      <c r="L85" s="126"/>
      <c r="M85" s="126"/>
    </row>
    <row r="86">
      <c r="F86" s="126"/>
      <c r="G86" s="126"/>
      <c r="H86" s="126"/>
      <c r="I86" s="126"/>
      <c r="J86" s="126"/>
      <c r="K86" s="126"/>
      <c r="L86" s="126"/>
      <c r="M86" s="126"/>
    </row>
    <row r="87">
      <c r="F87" s="126"/>
      <c r="G87" s="126"/>
      <c r="H87" s="126"/>
      <c r="I87" s="126"/>
      <c r="J87" s="126"/>
      <c r="K87" s="126"/>
      <c r="L87" s="126"/>
      <c r="M87" s="126"/>
    </row>
    <row r="88">
      <c r="F88" s="126"/>
      <c r="G88" s="126"/>
      <c r="H88" s="126"/>
      <c r="I88" s="126"/>
      <c r="J88" s="126"/>
      <c r="K88" s="126"/>
      <c r="L88" s="126"/>
      <c r="M88" s="126"/>
    </row>
    <row r="89">
      <c r="F89" s="126"/>
      <c r="G89" s="126"/>
      <c r="H89" s="126"/>
      <c r="I89" s="126"/>
      <c r="J89" s="126"/>
      <c r="K89" s="126"/>
      <c r="L89" s="126"/>
      <c r="M89" s="126"/>
    </row>
    <row r="90">
      <c r="F90" s="126"/>
      <c r="G90" s="126"/>
      <c r="H90" s="126"/>
      <c r="I90" s="126"/>
      <c r="J90" s="126"/>
      <c r="K90" s="126"/>
      <c r="L90" s="126"/>
      <c r="M90" s="126"/>
    </row>
    <row r="91">
      <c r="F91" s="126"/>
      <c r="G91" s="126"/>
      <c r="H91" s="126"/>
      <c r="I91" s="126"/>
      <c r="J91" s="126"/>
      <c r="K91" s="126"/>
      <c r="L91" s="126"/>
      <c r="M91" s="126"/>
    </row>
    <row r="92">
      <c r="F92" s="126"/>
      <c r="G92" s="126"/>
      <c r="H92" s="126"/>
      <c r="I92" s="126"/>
      <c r="J92" s="126"/>
      <c r="K92" s="126"/>
      <c r="L92" s="126"/>
      <c r="M92" s="126"/>
    </row>
    <row r="93">
      <c r="F93" s="126"/>
      <c r="G93" s="126"/>
      <c r="H93" s="126"/>
      <c r="I93" s="126"/>
      <c r="J93" s="126"/>
      <c r="K93" s="126"/>
      <c r="L93" s="126"/>
      <c r="M93" s="126"/>
    </row>
    <row r="94">
      <c r="F94" s="126"/>
      <c r="G94" s="126"/>
      <c r="H94" s="126"/>
      <c r="I94" s="126"/>
      <c r="J94" s="126"/>
      <c r="K94" s="126"/>
      <c r="L94" s="126"/>
      <c r="M94" s="126"/>
    </row>
    <row r="95">
      <c r="F95" s="126"/>
      <c r="G95" s="126"/>
      <c r="H95" s="126"/>
      <c r="I95" s="126"/>
      <c r="J95" s="126"/>
      <c r="K95" s="126"/>
      <c r="L95" s="126"/>
      <c r="M95" s="126"/>
    </row>
    <row r="96">
      <c r="F96" s="126"/>
      <c r="G96" s="126"/>
      <c r="H96" s="126"/>
      <c r="I96" s="126"/>
      <c r="J96" s="126"/>
      <c r="K96" s="126"/>
      <c r="L96" s="126"/>
      <c r="M96" s="126"/>
    </row>
    <row r="97">
      <c r="F97" s="126"/>
      <c r="G97" s="126"/>
      <c r="H97" s="126"/>
      <c r="I97" s="126"/>
      <c r="J97" s="126"/>
      <c r="K97" s="126"/>
      <c r="L97" s="126"/>
      <c r="M97" s="126"/>
    </row>
    <row r="98">
      <c r="F98" s="126"/>
      <c r="G98" s="126"/>
      <c r="H98" s="126"/>
      <c r="I98" s="126"/>
      <c r="J98" s="126"/>
      <c r="K98" s="126"/>
      <c r="L98" s="126"/>
      <c r="M98" s="126"/>
    </row>
    <row r="99">
      <c r="F99" s="126"/>
      <c r="G99" s="126"/>
      <c r="H99" s="126"/>
      <c r="I99" s="126"/>
      <c r="J99" s="126"/>
      <c r="K99" s="126"/>
      <c r="L99" s="126"/>
      <c r="M99" s="126"/>
    </row>
    <row r="100">
      <c r="F100" s="126"/>
      <c r="G100" s="126"/>
      <c r="H100" s="126"/>
      <c r="I100" s="126"/>
      <c r="J100" s="126"/>
      <c r="K100" s="126"/>
      <c r="L100" s="126"/>
      <c r="M100" s="126"/>
    </row>
    <row r="101">
      <c r="F101" s="126"/>
      <c r="G101" s="126"/>
      <c r="H101" s="126"/>
      <c r="I101" s="126"/>
      <c r="J101" s="126"/>
      <c r="K101" s="126"/>
      <c r="L101" s="126"/>
      <c r="M101" s="126"/>
    </row>
    <row r="102">
      <c r="F102" s="126"/>
      <c r="G102" s="126"/>
      <c r="H102" s="126"/>
      <c r="I102" s="126"/>
      <c r="J102" s="126"/>
      <c r="K102" s="126"/>
      <c r="L102" s="126"/>
      <c r="M102" s="126"/>
    </row>
    <row r="103">
      <c r="F103" s="126"/>
      <c r="G103" s="126"/>
      <c r="H103" s="126"/>
      <c r="I103" s="126"/>
      <c r="J103" s="126"/>
      <c r="K103" s="126"/>
      <c r="L103" s="126"/>
      <c r="M103" s="126"/>
    </row>
    <row r="104">
      <c r="F104" s="126"/>
      <c r="G104" s="126"/>
      <c r="H104" s="126"/>
      <c r="I104" s="126"/>
      <c r="J104" s="126"/>
      <c r="K104" s="126"/>
      <c r="L104" s="126"/>
      <c r="M104" s="126"/>
    </row>
    <row r="105">
      <c r="F105" s="126"/>
      <c r="G105" s="126"/>
      <c r="H105" s="126"/>
      <c r="I105" s="126"/>
      <c r="J105" s="126"/>
      <c r="K105" s="126"/>
      <c r="L105" s="126"/>
      <c r="M105" s="126"/>
    </row>
    <row r="106">
      <c r="F106" s="126"/>
      <c r="G106" s="126"/>
      <c r="H106" s="126"/>
      <c r="I106" s="126"/>
      <c r="J106" s="126"/>
      <c r="K106" s="126"/>
      <c r="L106" s="126"/>
      <c r="M106" s="126"/>
    </row>
    <row r="107">
      <c r="F107" s="126"/>
      <c r="G107" s="126"/>
      <c r="H107" s="126"/>
      <c r="I107" s="126"/>
      <c r="J107" s="126"/>
      <c r="K107" s="126"/>
      <c r="L107" s="126"/>
      <c r="M107" s="126"/>
    </row>
    <row r="108">
      <c r="F108" s="126"/>
      <c r="G108" s="126"/>
      <c r="H108" s="126"/>
      <c r="I108" s="126"/>
      <c r="J108" s="126"/>
      <c r="K108" s="126"/>
      <c r="L108" s="126"/>
      <c r="M108" s="126"/>
    </row>
    <row r="109">
      <c r="F109" s="126"/>
      <c r="G109" s="126"/>
      <c r="H109" s="126"/>
      <c r="I109" s="126"/>
      <c r="J109" s="126"/>
      <c r="K109" s="126"/>
      <c r="L109" s="126"/>
      <c r="M109" s="126"/>
    </row>
    <row r="110">
      <c r="F110" s="126"/>
      <c r="G110" s="126"/>
      <c r="H110" s="126"/>
      <c r="I110" s="126"/>
      <c r="J110" s="126"/>
      <c r="K110" s="126"/>
      <c r="L110" s="126"/>
      <c r="M110" s="126"/>
    </row>
    <row r="111">
      <c r="F111" s="126"/>
      <c r="G111" s="126"/>
      <c r="H111" s="126"/>
      <c r="I111" s="126"/>
      <c r="J111" s="126"/>
      <c r="K111" s="126"/>
      <c r="L111" s="126"/>
      <c r="M111" s="126"/>
    </row>
    <row r="112">
      <c r="F112" s="126"/>
      <c r="G112" s="126"/>
      <c r="H112" s="126"/>
      <c r="I112" s="126"/>
      <c r="J112" s="126"/>
      <c r="K112" s="126"/>
      <c r="L112" s="126"/>
      <c r="M112" s="126"/>
    </row>
    <row r="113">
      <c r="F113" s="126"/>
      <c r="G113" s="126"/>
      <c r="H113" s="126"/>
      <c r="I113" s="126"/>
      <c r="J113" s="126"/>
      <c r="K113" s="126"/>
      <c r="L113" s="126"/>
      <c r="M113" s="126"/>
    </row>
    <row r="114">
      <c r="F114" s="126"/>
      <c r="G114" s="126"/>
      <c r="H114" s="126"/>
      <c r="I114" s="126"/>
      <c r="J114" s="126"/>
      <c r="K114" s="126"/>
      <c r="L114" s="126"/>
      <c r="M114" s="126"/>
    </row>
    <row r="115">
      <c r="F115" s="126"/>
      <c r="G115" s="126"/>
      <c r="H115" s="126"/>
      <c r="I115" s="126"/>
      <c r="J115" s="126"/>
      <c r="K115" s="126"/>
      <c r="L115" s="126"/>
      <c r="M115" s="126"/>
    </row>
    <row r="116">
      <c r="F116" s="126"/>
      <c r="G116" s="126"/>
      <c r="H116" s="126"/>
      <c r="I116" s="126"/>
      <c r="J116" s="126"/>
      <c r="K116" s="126"/>
      <c r="L116" s="126"/>
      <c r="M116" s="126"/>
    </row>
    <row r="117">
      <c r="F117" s="126"/>
      <c r="G117" s="126"/>
      <c r="H117" s="126"/>
      <c r="I117" s="126"/>
      <c r="J117" s="126"/>
      <c r="K117" s="126"/>
      <c r="L117" s="126"/>
      <c r="M117" s="126"/>
    </row>
    <row r="118">
      <c r="F118" s="126"/>
      <c r="G118" s="126"/>
      <c r="H118" s="126"/>
      <c r="I118" s="126"/>
      <c r="J118" s="126"/>
      <c r="K118" s="126"/>
      <c r="L118" s="126"/>
      <c r="M118" s="126"/>
    </row>
    <row r="119">
      <c r="F119" s="126"/>
      <c r="G119" s="126"/>
      <c r="H119" s="126"/>
      <c r="I119" s="126"/>
      <c r="J119" s="126"/>
      <c r="K119" s="126"/>
      <c r="L119" s="126"/>
      <c r="M119" s="126"/>
    </row>
    <row r="120">
      <c r="F120" s="126"/>
      <c r="G120" s="126"/>
      <c r="H120" s="126"/>
      <c r="I120" s="126"/>
      <c r="J120" s="126"/>
      <c r="K120" s="126"/>
      <c r="L120" s="126"/>
      <c r="M120" s="126"/>
    </row>
    <row r="121">
      <c r="F121" s="126"/>
      <c r="G121" s="126"/>
      <c r="H121" s="126"/>
      <c r="I121" s="126"/>
      <c r="J121" s="126"/>
      <c r="K121" s="126"/>
      <c r="L121" s="126"/>
      <c r="M121" s="126"/>
    </row>
    <row r="122">
      <c r="F122" s="126"/>
      <c r="G122" s="126"/>
      <c r="H122" s="126"/>
      <c r="I122" s="126"/>
      <c r="J122" s="126"/>
      <c r="K122" s="126"/>
      <c r="L122" s="126"/>
      <c r="M122" s="126"/>
    </row>
    <row r="123">
      <c r="F123" s="126"/>
      <c r="G123" s="126"/>
      <c r="H123" s="126"/>
      <c r="I123" s="126"/>
      <c r="J123" s="126"/>
      <c r="K123" s="126"/>
      <c r="L123" s="126"/>
      <c r="M123" s="126"/>
    </row>
    <row r="124">
      <c r="F124" s="126"/>
      <c r="G124" s="126"/>
      <c r="H124" s="126"/>
      <c r="I124" s="126"/>
      <c r="J124" s="126"/>
      <c r="K124" s="126"/>
      <c r="L124" s="126"/>
      <c r="M124" s="126"/>
    </row>
    <row r="125">
      <c r="F125" s="126"/>
      <c r="G125" s="126"/>
      <c r="H125" s="126"/>
      <c r="I125" s="126"/>
      <c r="J125" s="126"/>
      <c r="K125" s="126"/>
      <c r="L125" s="126"/>
      <c r="M125" s="126"/>
    </row>
    <row r="126">
      <c r="F126" s="126"/>
      <c r="G126" s="126"/>
      <c r="H126" s="126"/>
      <c r="I126" s="126"/>
      <c r="J126" s="126"/>
      <c r="K126" s="126"/>
      <c r="L126" s="126"/>
      <c r="M126" s="126"/>
    </row>
    <row r="127">
      <c r="F127" s="126"/>
      <c r="G127" s="126"/>
      <c r="H127" s="126"/>
      <c r="I127" s="126"/>
      <c r="J127" s="126"/>
      <c r="K127" s="126"/>
      <c r="L127" s="126"/>
      <c r="M127" s="126"/>
    </row>
    <row r="128">
      <c r="F128" s="126"/>
      <c r="G128" s="126"/>
      <c r="H128" s="126"/>
      <c r="I128" s="126"/>
      <c r="J128" s="126"/>
      <c r="K128" s="126"/>
      <c r="L128" s="126"/>
      <c r="M128" s="126"/>
    </row>
    <row r="129">
      <c r="F129" s="126"/>
      <c r="G129" s="126"/>
      <c r="H129" s="126"/>
      <c r="I129" s="126"/>
      <c r="J129" s="126"/>
      <c r="K129" s="126"/>
      <c r="L129" s="126"/>
      <c r="M129" s="126"/>
    </row>
    <row r="130">
      <c r="F130" s="126"/>
      <c r="G130" s="126"/>
      <c r="H130" s="126"/>
      <c r="I130" s="126"/>
      <c r="J130" s="126"/>
      <c r="K130" s="126"/>
      <c r="L130" s="126"/>
      <c r="M130" s="126"/>
    </row>
    <row r="131">
      <c r="F131" s="126"/>
      <c r="G131" s="126"/>
      <c r="H131" s="126"/>
      <c r="I131" s="126"/>
      <c r="J131" s="126"/>
      <c r="K131" s="126"/>
      <c r="L131" s="126"/>
      <c r="M131" s="126"/>
    </row>
    <row r="132">
      <c r="F132" s="126"/>
      <c r="G132" s="126"/>
      <c r="H132" s="126"/>
      <c r="I132" s="126"/>
      <c r="J132" s="126"/>
      <c r="K132" s="126"/>
      <c r="L132" s="126"/>
      <c r="M132" s="126"/>
    </row>
    <row r="133">
      <c r="F133" s="126"/>
      <c r="G133" s="126"/>
      <c r="H133" s="126"/>
      <c r="I133" s="126"/>
      <c r="J133" s="126"/>
      <c r="K133" s="126"/>
      <c r="L133" s="126"/>
      <c r="M133" s="126"/>
    </row>
    <row r="134">
      <c r="F134" s="126"/>
      <c r="G134" s="126"/>
      <c r="H134" s="126"/>
      <c r="I134" s="126"/>
      <c r="J134" s="126"/>
      <c r="K134" s="126"/>
      <c r="L134" s="126"/>
      <c r="M134" s="126"/>
    </row>
    <row r="135">
      <c r="F135" s="126"/>
      <c r="G135" s="126"/>
      <c r="H135" s="126"/>
      <c r="I135" s="126"/>
      <c r="J135" s="126"/>
      <c r="K135" s="126"/>
      <c r="L135" s="126"/>
      <c r="M135" s="126"/>
    </row>
    <row r="136">
      <c r="F136" s="126"/>
      <c r="G136" s="126"/>
      <c r="H136" s="126"/>
      <c r="I136" s="126"/>
      <c r="J136" s="126"/>
      <c r="K136" s="126"/>
      <c r="L136" s="126"/>
      <c r="M136" s="126"/>
    </row>
    <row r="137">
      <c r="F137" s="126"/>
      <c r="G137" s="126"/>
      <c r="H137" s="126"/>
      <c r="I137" s="126"/>
      <c r="J137" s="126"/>
      <c r="K137" s="126"/>
      <c r="L137" s="126"/>
      <c r="M137" s="126"/>
    </row>
    <row r="138">
      <c r="F138" s="126"/>
      <c r="G138" s="126"/>
      <c r="H138" s="126"/>
      <c r="I138" s="126"/>
      <c r="J138" s="126"/>
      <c r="K138" s="126"/>
      <c r="L138" s="126"/>
      <c r="M138" s="126"/>
    </row>
    <row r="139">
      <c r="F139" s="126"/>
      <c r="G139" s="126"/>
      <c r="H139" s="126"/>
      <c r="I139" s="126"/>
      <c r="J139" s="126"/>
      <c r="K139" s="126"/>
      <c r="L139" s="126"/>
      <c r="M139" s="126"/>
    </row>
    <row r="140">
      <c r="F140" s="126"/>
      <c r="G140" s="126"/>
      <c r="H140" s="126"/>
      <c r="I140" s="126"/>
      <c r="J140" s="126"/>
      <c r="K140" s="126"/>
      <c r="L140" s="126"/>
      <c r="M140" s="126"/>
    </row>
    <row r="141">
      <c r="F141" s="126"/>
      <c r="G141" s="126"/>
      <c r="H141" s="126"/>
      <c r="I141" s="126"/>
      <c r="J141" s="126"/>
      <c r="K141" s="126"/>
      <c r="L141" s="126"/>
      <c r="M141" s="126"/>
    </row>
    <row r="142">
      <c r="F142" s="126"/>
      <c r="G142" s="126"/>
      <c r="H142" s="126"/>
      <c r="I142" s="126"/>
      <c r="J142" s="126"/>
      <c r="K142" s="126"/>
      <c r="L142" s="126"/>
      <c r="M142" s="126"/>
    </row>
    <row r="143">
      <c r="F143" s="126"/>
      <c r="G143" s="126"/>
      <c r="H143" s="126"/>
      <c r="I143" s="126"/>
      <c r="J143" s="126"/>
      <c r="K143" s="126"/>
      <c r="L143" s="126"/>
      <c r="M143" s="126"/>
    </row>
    <row r="144">
      <c r="F144" s="126"/>
      <c r="G144" s="126"/>
      <c r="H144" s="126"/>
      <c r="I144" s="126"/>
      <c r="J144" s="126"/>
      <c r="K144" s="126"/>
      <c r="L144" s="126"/>
      <c r="M144" s="126"/>
    </row>
    <row r="145">
      <c r="F145" s="126"/>
      <c r="G145" s="126"/>
      <c r="H145" s="126"/>
      <c r="I145" s="126"/>
      <c r="J145" s="126"/>
      <c r="K145" s="126"/>
      <c r="L145" s="126"/>
      <c r="M145" s="126"/>
    </row>
    <row r="146">
      <c r="F146" s="126"/>
      <c r="G146" s="126"/>
      <c r="H146" s="126"/>
      <c r="I146" s="126"/>
      <c r="J146" s="126"/>
      <c r="K146" s="126"/>
      <c r="L146" s="126"/>
      <c r="M146" s="126"/>
    </row>
    <row r="147">
      <c r="F147" s="126"/>
      <c r="G147" s="126"/>
      <c r="H147" s="126"/>
      <c r="I147" s="126"/>
      <c r="J147" s="126"/>
      <c r="K147" s="126"/>
      <c r="L147" s="126"/>
      <c r="M147" s="126"/>
    </row>
    <row r="148">
      <c r="F148" s="126"/>
      <c r="G148" s="126"/>
      <c r="H148" s="126"/>
      <c r="I148" s="126"/>
      <c r="J148" s="126"/>
      <c r="K148" s="126"/>
      <c r="L148" s="126"/>
      <c r="M148" s="126"/>
    </row>
    <row r="149">
      <c r="F149" s="126"/>
      <c r="G149" s="126"/>
      <c r="H149" s="126"/>
      <c r="I149" s="126"/>
      <c r="J149" s="126"/>
      <c r="K149" s="126"/>
      <c r="L149" s="126"/>
      <c r="M149" s="126"/>
    </row>
    <row r="150">
      <c r="F150" s="126"/>
      <c r="G150" s="126"/>
      <c r="H150" s="126"/>
      <c r="I150" s="126"/>
      <c r="J150" s="126"/>
      <c r="K150" s="126"/>
      <c r="L150" s="126"/>
      <c r="M150" s="126"/>
    </row>
    <row r="151">
      <c r="F151" s="126"/>
      <c r="G151" s="126"/>
      <c r="H151" s="126"/>
      <c r="I151" s="126"/>
      <c r="J151" s="126"/>
      <c r="K151" s="126"/>
      <c r="L151" s="126"/>
      <c r="M151" s="126"/>
    </row>
    <row r="152">
      <c r="F152" s="126"/>
      <c r="G152" s="126"/>
      <c r="H152" s="126"/>
      <c r="I152" s="126"/>
      <c r="J152" s="126"/>
      <c r="K152" s="126"/>
      <c r="L152" s="126"/>
      <c r="M152" s="126"/>
    </row>
    <row r="153">
      <c r="F153" s="126"/>
      <c r="G153" s="126"/>
      <c r="H153" s="126"/>
      <c r="I153" s="126"/>
      <c r="J153" s="126"/>
      <c r="K153" s="126"/>
      <c r="L153" s="126"/>
      <c r="M153" s="126"/>
    </row>
    <row r="154">
      <c r="F154" s="126"/>
      <c r="G154" s="126"/>
      <c r="H154" s="126"/>
      <c r="I154" s="126"/>
      <c r="J154" s="126"/>
      <c r="K154" s="126"/>
      <c r="L154" s="126"/>
      <c r="M154" s="126"/>
    </row>
    <row r="155">
      <c r="F155" s="126"/>
      <c r="G155" s="126"/>
      <c r="H155" s="126"/>
      <c r="I155" s="126"/>
      <c r="J155" s="126"/>
      <c r="K155" s="126"/>
      <c r="L155" s="126"/>
      <c r="M155" s="126"/>
    </row>
    <row r="156">
      <c r="F156" s="126"/>
      <c r="G156" s="126"/>
      <c r="H156" s="126"/>
      <c r="I156" s="126"/>
      <c r="J156" s="126"/>
      <c r="K156" s="126"/>
      <c r="L156" s="126"/>
      <c r="M156" s="126"/>
    </row>
    <row r="157">
      <c r="F157" s="126"/>
      <c r="G157" s="126"/>
      <c r="H157" s="126"/>
      <c r="I157" s="126"/>
      <c r="J157" s="126"/>
      <c r="K157" s="126"/>
      <c r="L157" s="126"/>
      <c r="M157" s="126"/>
    </row>
    <row r="158">
      <c r="F158" s="126"/>
      <c r="G158" s="126"/>
      <c r="H158" s="126"/>
      <c r="I158" s="126"/>
      <c r="J158" s="126"/>
      <c r="K158" s="126"/>
      <c r="L158" s="126"/>
      <c r="M158" s="126"/>
    </row>
    <row r="159">
      <c r="F159" s="126"/>
      <c r="G159" s="126"/>
      <c r="H159" s="126"/>
      <c r="I159" s="126"/>
      <c r="J159" s="126"/>
      <c r="K159" s="126"/>
      <c r="L159" s="126"/>
      <c r="M159" s="126"/>
    </row>
    <row r="160">
      <c r="F160" s="126"/>
      <c r="G160" s="126"/>
      <c r="H160" s="126"/>
      <c r="I160" s="126"/>
      <c r="J160" s="126"/>
      <c r="K160" s="126"/>
      <c r="L160" s="126"/>
      <c r="M160" s="126"/>
    </row>
    <row r="161">
      <c r="F161" s="126"/>
      <c r="G161" s="126"/>
      <c r="H161" s="126"/>
      <c r="I161" s="126"/>
      <c r="J161" s="126"/>
      <c r="K161" s="126"/>
      <c r="L161" s="126"/>
      <c r="M161" s="126"/>
    </row>
    <row r="162">
      <c r="F162" s="126"/>
      <c r="G162" s="126"/>
      <c r="H162" s="126"/>
      <c r="I162" s="126"/>
      <c r="J162" s="126"/>
      <c r="K162" s="126"/>
      <c r="L162" s="126"/>
      <c r="M162" s="126"/>
    </row>
    <row r="163">
      <c r="F163" s="126"/>
      <c r="G163" s="126"/>
      <c r="H163" s="126"/>
      <c r="I163" s="126"/>
      <c r="J163" s="126"/>
      <c r="K163" s="126"/>
      <c r="L163" s="126"/>
      <c r="M163" s="126"/>
    </row>
    <row r="164">
      <c r="F164" s="126"/>
      <c r="G164" s="126"/>
      <c r="H164" s="126"/>
      <c r="I164" s="126"/>
      <c r="J164" s="126"/>
      <c r="K164" s="126"/>
      <c r="L164" s="126"/>
      <c r="M164" s="126"/>
    </row>
    <row r="165">
      <c r="F165" s="126"/>
      <c r="G165" s="126"/>
      <c r="H165" s="126"/>
      <c r="I165" s="126"/>
      <c r="J165" s="126"/>
      <c r="K165" s="126"/>
      <c r="L165" s="126"/>
      <c r="M165" s="126"/>
    </row>
    <row r="166">
      <c r="F166" s="126"/>
      <c r="G166" s="126"/>
      <c r="H166" s="126"/>
      <c r="I166" s="126"/>
      <c r="J166" s="126"/>
      <c r="K166" s="126"/>
      <c r="L166" s="126"/>
      <c r="M166" s="126"/>
    </row>
    <row r="167">
      <c r="F167" s="126"/>
      <c r="G167" s="126"/>
      <c r="H167" s="126"/>
      <c r="I167" s="126"/>
      <c r="J167" s="126"/>
      <c r="K167" s="126"/>
      <c r="L167" s="126"/>
      <c r="M167" s="126"/>
    </row>
    <row r="168">
      <c r="F168" s="126"/>
      <c r="G168" s="126"/>
      <c r="H168" s="126"/>
      <c r="I168" s="126"/>
      <c r="J168" s="126"/>
      <c r="K168" s="126"/>
      <c r="L168" s="126"/>
      <c r="M168" s="126"/>
    </row>
    <row r="169">
      <c r="F169" s="126"/>
      <c r="G169" s="126"/>
      <c r="H169" s="126"/>
      <c r="I169" s="126"/>
      <c r="J169" s="126"/>
      <c r="K169" s="126"/>
      <c r="L169" s="126"/>
      <c r="M169" s="126"/>
    </row>
    <row r="170">
      <c r="F170" s="126"/>
      <c r="G170" s="126"/>
      <c r="H170" s="126"/>
      <c r="I170" s="126"/>
      <c r="J170" s="126"/>
      <c r="K170" s="126"/>
      <c r="L170" s="126"/>
      <c r="M170" s="126"/>
    </row>
    <row r="171">
      <c r="F171" s="126"/>
      <c r="G171" s="126"/>
      <c r="H171" s="126"/>
      <c r="I171" s="126"/>
      <c r="J171" s="126"/>
      <c r="K171" s="126"/>
      <c r="L171" s="126"/>
      <c r="M171" s="126"/>
    </row>
    <row r="172">
      <c r="F172" s="126"/>
      <c r="G172" s="126"/>
      <c r="H172" s="126"/>
      <c r="I172" s="126"/>
      <c r="J172" s="126"/>
      <c r="K172" s="126"/>
      <c r="L172" s="126"/>
      <c r="M172" s="126"/>
    </row>
    <row r="173">
      <c r="F173" s="126"/>
      <c r="G173" s="126"/>
      <c r="H173" s="126"/>
      <c r="I173" s="126"/>
      <c r="J173" s="126"/>
      <c r="K173" s="126"/>
      <c r="L173" s="126"/>
      <c r="M173" s="126"/>
    </row>
    <row r="174">
      <c r="F174" s="126"/>
      <c r="G174" s="126"/>
      <c r="H174" s="126"/>
      <c r="I174" s="126"/>
      <c r="J174" s="126"/>
      <c r="K174" s="126"/>
      <c r="L174" s="126"/>
      <c r="M174" s="126"/>
    </row>
    <row r="175">
      <c r="F175" s="126"/>
      <c r="G175" s="126"/>
      <c r="H175" s="126"/>
      <c r="I175" s="126"/>
      <c r="J175" s="126"/>
      <c r="K175" s="126"/>
      <c r="L175" s="126"/>
      <c r="M175" s="126"/>
    </row>
    <row r="176">
      <c r="F176" s="126"/>
      <c r="G176" s="126"/>
      <c r="H176" s="126"/>
      <c r="I176" s="126"/>
      <c r="J176" s="126"/>
      <c r="K176" s="126"/>
      <c r="L176" s="126"/>
      <c r="M176" s="126"/>
    </row>
    <row r="177">
      <c r="F177" s="126"/>
      <c r="G177" s="126"/>
      <c r="H177" s="126"/>
      <c r="I177" s="126"/>
      <c r="J177" s="126"/>
      <c r="K177" s="126"/>
      <c r="L177" s="126"/>
      <c r="M177" s="126"/>
    </row>
    <row r="178">
      <c r="F178" s="126"/>
      <c r="G178" s="126"/>
      <c r="H178" s="126"/>
      <c r="I178" s="126"/>
      <c r="J178" s="126"/>
      <c r="K178" s="126"/>
      <c r="L178" s="126"/>
      <c r="M178" s="126"/>
    </row>
    <row r="179">
      <c r="F179" s="126"/>
      <c r="G179" s="126"/>
      <c r="H179" s="126"/>
      <c r="I179" s="126"/>
      <c r="J179" s="126"/>
      <c r="K179" s="126"/>
      <c r="L179" s="126"/>
      <c r="M179" s="126"/>
    </row>
    <row r="180">
      <c r="F180" s="126"/>
      <c r="G180" s="126"/>
      <c r="H180" s="126"/>
      <c r="I180" s="126"/>
      <c r="J180" s="126"/>
      <c r="K180" s="126"/>
      <c r="L180" s="126"/>
      <c r="M180" s="126"/>
    </row>
    <row r="181">
      <c r="F181" s="126"/>
      <c r="G181" s="126"/>
      <c r="H181" s="126"/>
      <c r="I181" s="126"/>
      <c r="J181" s="126"/>
      <c r="K181" s="126"/>
      <c r="L181" s="126"/>
      <c r="M181" s="126"/>
    </row>
    <row r="182">
      <c r="F182" s="126"/>
      <c r="G182" s="126"/>
      <c r="H182" s="126"/>
      <c r="I182" s="126"/>
      <c r="J182" s="126"/>
      <c r="K182" s="126"/>
      <c r="L182" s="126"/>
      <c r="M182" s="126"/>
    </row>
    <row r="183">
      <c r="F183" s="126"/>
      <c r="G183" s="126"/>
      <c r="H183" s="126"/>
      <c r="I183" s="126"/>
      <c r="J183" s="126"/>
      <c r="K183" s="126"/>
      <c r="L183" s="126"/>
      <c r="M183" s="126"/>
    </row>
    <row r="184">
      <c r="F184" s="126"/>
      <c r="G184" s="126"/>
      <c r="H184" s="126"/>
      <c r="I184" s="126"/>
      <c r="J184" s="126"/>
      <c r="K184" s="126"/>
      <c r="L184" s="126"/>
      <c r="M184" s="126"/>
    </row>
    <row r="185">
      <c r="F185" s="126"/>
      <c r="G185" s="126"/>
      <c r="H185" s="126"/>
      <c r="I185" s="126"/>
      <c r="J185" s="126"/>
      <c r="K185" s="126"/>
      <c r="L185" s="126"/>
      <c r="M185" s="126"/>
    </row>
    <row r="186">
      <c r="F186" s="126"/>
      <c r="G186" s="126"/>
      <c r="H186" s="126"/>
      <c r="I186" s="126"/>
      <c r="J186" s="126"/>
      <c r="K186" s="126"/>
      <c r="L186" s="126"/>
      <c r="M186" s="126"/>
    </row>
    <row r="187">
      <c r="F187" s="126"/>
      <c r="G187" s="126"/>
      <c r="H187" s="126"/>
      <c r="I187" s="126"/>
      <c r="J187" s="126"/>
      <c r="K187" s="126"/>
      <c r="L187" s="126"/>
      <c r="M187" s="126"/>
    </row>
    <row r="188">
      <c r="F188" s="126"/>
      <c r="G188" s="126"/>
      <c r="H188" s="126"/>
      <c r="I188" s="126"/>
      <c r="J188" s="126"/>
      <c r="K188" s="126"/>
      <c r="L188" s="126"/>
      <c r="M188" s="126"/>
    </row>
    <row r="189">
      <c r="F189" s="126"/>
      <c r="G189" s="126"/>
      <c r="H189" s="126"/>
      <c r="I189" s="126"/>
      <c r="J189" s="126"/>
      <c r="K189" s="126"/>
      <c r="L189" s="126"/>
      <c r="M189" s="126"/>
    </row>
    <row r="190">
      <c r="F190" s="126"/>
      <c r="G190" s="126"/>
      <c r="H190" s="126"/>
      <c r="I190" s="126"/>
      <c r="J190" s="126"/>
      <c r="K190" s="126"/>
      <c r="L190" s="126"/>
      <c r="M190" s="126"/>
    </row>
    <row r="191">
      <c r="F191" s="126"/>
      <c r="G191" s="126"/>
      <c r="H191" s="126"/>
      <c r="I191" s="126"/>
      <c r="J191" s="126"/>
      <c r="K191" s="126"/>
      <c r="L191" s="126"/>
      <c r="M191" s="126"/>
    </row>
    <row r="192">
      <c r="F192" s="126"/>
      <c r="G192" s="126"/>
      <c r="H192" s="126"/>
      <c r="I192" s="126"/>
      <c r="J192" s="126"/>
      <c r="K192" s="126"/>
      <c r="L192" s="126"/>
      <c r="M192" s="126"/>
    </row>
    <row r="193">
      <c r="F193" s="126"/>
      <c r="G193" s="126"/>
      <c r="H193" s="126"/>
      <c r="I193" s="126"/>
      <c r="J193" s="126"/>
      <c r="K193" s="126"/>
      <c r="L193" s="126"/>
      <c r="M193" s="126"/>
    </row>
    <row r="194">
      <c r="F194" s="126"/>
      <c r="G194" s="126"/>
      <c r="H194" s="126"/>
      <c r="I194" s="126"/>
      <c r="J194" s="126"/>
      <c r="K194" s="126"/>
      <c r="L194" s="126"/>
      <c r="M194" s="126"/>
    </row>
    <row r="195">
      <c r="F195" s="126"/>
      <c r="G195" s="126"/>
      <c r="H195" s="126"/>
      <c r="I195" s="126"/>
      <c r="J195" s="126"/>
      <c r="K195" s="126"/>
      <c r="L195" s="126"/>
      <c r="M195" s="126"/>
    </row>
    <row r="196">
      <c r="F196" s="126"/>
      <c r="G196" s="126"/>
      <c r="H196" s="126"/>
      <c r="I196" s="126"/>
      <c r="J196" s="126"/>
      <c r="K196" s="126"/>
      <c r="L196" s="126"/>
      <c r="M196" s="126"/>
    </row>
    <row r="197">
      <c r="F197" s="126"/>
      <c r="G197" s="126"/>
      <c r="H197" s="126"/>
      <c r="I197" s="126"/>
      <c r="J197" s="126"/>
      <c r="K197" s="126"/>
      <c r="L197" s="126"/>
      <c r="M197" s="126"/>
    </row>
    <row r="198">
      <c r="F198" s="126"/>
      <c r="G198" s="126"/>
      <c r="H198" s="126"/>
      <c r="I198" s="126"/>
      <c r="J198" s="126"/>
      <c r="K198" s="126"/>
      <c r="L198" s="126"/>
      <c r="M198" s="126"/>
    </row>
    <row r="199">
      <c r="F199" s="126"/>
      <c r="G199" s="126"/>
      <c r="H199" s="126"/>
      <c r="I199" s="126"/>
      <c r="J199" s="126"/>
      <c r="K199" s="126"/>
      <c r="L199" s="126"/>
      <c r="M199" s="126"/>
    </row>
    <row r="200">
      <c r="F200" s="126"/>
      <c r="G200" s="126"/>
      <c r="H200" s="126"/>
      <c r="I200" s="126"/>
      <c r="J200" s="126"/>
      <c r="K200" s="126"/>
      <c r="L200" s="126"/>
      <c r="M200" s="126"/>
    </row>
    <row r="201">
      <c r="F201" s="126"/>
      <c r="G201" s="126"/>
      <c r="H201" s="126"/>
      <c r="I201" s="126"/>
      <c r="J201" s="126"/>
      <c r="K201" s="126"/>
      <c r="L201" s="126"/>
      <c r="M201" s="126"/>
    </row>
    <row r="202">
      <c r="F202" s="126"/>
      <c r="G202" s="126"/>
      <c r="H202" s="126"/>
      <c r="I202" s="126"/>
      <c r="J202" s="126"/>
      <c r="K202" s="126"/>
      <c r="L202" s="126"/>
      <c r="M202" s="126"/>
    </row>
    <row r="203">
      <c r="F203" s="126"/>
      <c r="G203" s="126"/>
      <c r="H203" s="126"/>
      <c r="I203" s="126"/>
      <c r="J203" s="126"/>
      <c r="K203" s="126"/>
      <c r="L203" s="126"/>
      <c r="M203" s="126"/>
    </row>
    <row r="204">
      <c r="F204" s="126"/>
      <c r="G204" s="126"/>
      <c r="H204" s="126"/>
      <c r="I204" s="126"/>
      <c r="J204" s="126"/>
      <c r="K204" s="126"/>
      <c r="L204" s="126"/>
      <c r="M204" s="126"/>
    </row>
    <row r="205">
      <c r="F205" s="126"/>
      <c r="G205" s="126"/>
      <c r="H205" s="126"/>
      <c r="I205" s="126"/>
      <c r="J205" s="126"/>
      <c r="K205" s="126"/>
      <c r="L205" s="126"/>
      <c r="M205" s="126"/>
    </row>
    <row r="206">
      <c r="F206" s="126"/>
      <c r="G206" s="126"/>
      <c r="H206" s="126"/>
      <c r="I206" s="126"/>
      <c r="J206" s="126"/>
      <c r="K206" s="126"/>
      <c r="L206" s="126"/>
      <c r="M206" s="126"/>
    </row>
    <row r="207">
      <c r="F207" s="126"/>
      <c r="G207" s="126"/>
      <c r="H207" s="126"/>
      <c r="I207" s="126"/>
      <c r="J207" s="126"/>
      <c r="K207" s="126"/>
      <c r="L207" s="126"/>
      <c r="M207" s="126"/>
    </row>
    <row r="208">
      <c r="F208" s="126"/>
      <c r="G208" s="126"/>
      <c r="H208" s="126"/>
      <c r="I208" s="126"/>
      <c r="J208" s="126"/>
      <c r="K208" s="126"/>
      <c r="L208" s="126"/>
      <c r="M208" s="126"/>
    </row>
    <row r="209">
      <c r="F209" s="126"/>
      <c r="G209" s="126"/>
      <c r="H209" s="126"/>
      <c r="I209" s="126"/>
      <c r="J209" s="126"/>
      <c r="K209" s="126"/>
      <c r="L209" s="126"/>
      <c r="M209" s="126"/>
    </row>
    <row r="210">
      <c r="F210" s="126"/>
      <c r="G210" s="126"/>
      <c r="H210" s="126"/>
      <c r="I210" s="126"/>
      <c r="J210" s="126"/>
      <c r="K210" s="126"/>
      <c r="L210" s="126"/>
      <c r="M210" s="126"/>
    </row>
    <row r="211">
      <c r="F211" s="126"/>
      <c r="G211" s="126"/>
      <c r="H211" s="126"/>
      <c r="I211" s="126"/>
      <c r="J211" s="126"/>
      <c r="K211" s="126"/>
      <c r="L211" s="126"/>
      <c r="M211" s="126"/>
    </row>
    <row r="212">
      <c r="F212" s="126"/>
      <c r="G212" s="126"/>
      <c r="H212" s="126"/>
      <c r="I212" s="126"/>
      <c r="J212" s="126"/>
      <c r="K212" s="126"/>
      <c r="L212" s="126"/>
      <c r="M212" s="126"/>
    </row>
    <row r="213">
      <c r="F213" s="126"/>
      <c r="G213" s="126"/>
      <c r="H213" s="126"/>
      <c r="I213" s="126"/>
      <c r="J213" s="126"/>
      <c r="K213" s="126"/>
      <c r="L213" s="126"/>
      <c r="M213" s="126"/>
    </row>
    <row r="214">
      <c r="F214" s="126"/>
      <c r="G214" s="126"/>
      <c r="H214" s="126"/>
      <c r="I214" s="126"/>
      <c r="J214" s="126"/>
      <c r="K214" s="126"/>
      <c r="L214" s="126"/>
      <c r="M214" s="126"/>
    </row>
    <row r="215">
      <c r="F215" s="126"/>
      <c r="G215" s="126"/>
      <c r="H215" s="126"/>
      <c r="I215" s="126"/>
      <c r="J215" s="126"/>
      <c r="K215" s="126"/>
      <c r="L215" s="126"/>
      <c r="M215" s="126"/>
    </row>
    <row r="216">
      <c r="F216" s="126"/>
      <c r="G216" s="126"/>
      <c r="H216" s="126"/>
      <c r="I216" s="126"/>
      <c r="J216" s="126"/>
      <c r="K216" s="126"/>
      <c r="L216" s="126"/>
      <c r="M216" s="126"/>
    </row>
    <row r="217">
      <c r="F217" s="126"/>
      <c r="G217" s="126"/>
      <c r="H217" s="126"/>
      <c r="I217" s="126"/>
      <c r="J217" s="126"/>
      <c r="K217" s="126"/>
      <c r="L217" s="126"/>
      <c r="M217" s="126"/>
    </row>
    <row r="218">
      <c r="F218" s="126"/>
      <c r="G218" s="126"/>
      <c r="H218" s="126"/>
      <c r="I218" s="126"/>
      <c r="J218" s="126"/>
      <c r="K218" s="126"/>
      <c r="L218" s="126"/>
      <c r="M218" s="126"/>
    </row>
    <row r="219">
      <c r="F219" s="126"/>
      <c r="G219" s="126"/>
      <c r="H219" s="126"/>
      <c r="I219" s="126"/>
      <c r="J219" s="126"/>
      <c r="K219" s="126"/>
      <c r="L219" s="126"/>
      <c r="M219" s="126"/>
    </row>
    <row r="220">
      <c r="F220" s="126"/>
      <c r="G220" s="126"/>
      <c r="H220" s="126"/>
      <c r="I220" s="126"/>
      <c r="J220" s="126"/>
      <c r="K220" s="126"/>
      <c r="L220" s="126"/>
      <c r="M220" s="126"/>
    </row>
    <row r="221">
      <c r="F221" s="126"/>
      <c r="G221" s="126"/>
      <c r="H221" s="126"/>
      <c r="I221" s="126"/>
      <c r="J221" s="126"/>
      <c r="K221" s="126"/>
      <c r="L221" s="126"/>
      <c r="M221" s="126"/>
    </row>
    <row r="222">
      <c r="F222" s="126"/>
      <c r="G222" s="126"/>
      <c r="H222" s="126"/>
      <c r="I222" s="126"/>
      <c r="J222" s="126"/>
      <c r="K222" s="126"/>
      <c r="L222" s="126"/>
      <c r="M222" s="126"/>
    </row>
    <row r="223">
      <c r="F223" s="126"/>
      <c r="G223" s="126"/>
      <c r="H223" s="126"/>
      <c r="I223" s="126"/>
      <c r="J223" s="126"/>
      <c r="K223" s="126"/>
      <c r="L223" s="126"/>
      <c r="M223" s="126"/>
    </row>
    <row r="224">
      <c r="F224" s="126"/>
      <c r="G224" s="126"/>
      <c r="H224" s="126"/>
      <c r="I224" s="126"/>
      <c r="J224" s="126"/>
      <c r="K224" s="126"/>
      <c r="L224" s="126"/>
      <c r="M224" s="126"/>
    </row>
    <row r="225">
      <c r="F225" s="126"/>
      <c r="G225" s="126"/>
      <c r="H225" s="126"/>
      <c r="I225" s="126"/>
      <c r="J225" s="126"/>
      <c r="K225" s="126"/>
      <c r="L225" s="126"/>
      <c r="M225" s="126"/>
    </row>
    <row r="226">
      <c r="F226" s="126"/>
      <c r="G226" s="126"/>
      <c r="H226" s="126"/>
      <c r="I226" s="126"/>
      <c r="J226" s="126"/>
      <c r="K226" s="126"/>
      <c r="L226" s="126"/>
      <c r="M226" s="126"/>
    </row>
    <row r="227">
      <c r="F227" s="126"/>
      <c r="G227" s="126"/>
      <c r="H227" s="126"/>
      <c r="I227" s="126"/>
      <c r="J227" s="126"/>
      <c r="K227" s="126"/>
      <c r="L227" s="126"/>
      <c r="M227" s="126"/>
    </row>
    <row r="228">
      <c r="F228" s="126"/>
      <c r="G228" s="126"/>
      <c r="H228" s="126"/>
      <c r="I228" s="126"/>
      <c r="J228" s="126"/>
      <c r="K228" s="126"/>
      <c r="L228" s="126"/>
      <c r="M228" s="126"/>
    </row>
    <row r="229">
      <c r="F229" s="126"/>
      <c r="G229" s="126"/>
      <c r="H229" s="126"/>
      <c r="I229" s="126"/>
      <c r="J229" s="126"/>
      <c r="K229" s="126"/>
      <c r="L229" s="126"/>
      <c r="M229" s="126"/>
    </row>
    <row r="230">
      <c r="F230" s="126"/>
      <c r="G230" s="126"/>
      <c r="H230" s="126"/>
      <c r="I230" s="126"/>
      <c r="J230" s="126"/>
      <c r="K230" s="126"/>
      <c r="L230" s="126"/>
      <c r="M230" s="126"/>
    </row>
    <row r="231">
      <c r="F231" s="126"/>
      <c r="G231" s="126"/>
      <c r="H231" s="126"/>
      <c r="I231" s="126"/>
      <c r="J231" s="126"/>
      <c r="K231" s="126"/>
      <c r="L231" s="126"/>
      <c r="M231" s="126"/>
    </row>
    <row r="232">
      <c r="F232" s="126"/>
      <c r="G232" s="126"/>
      <c r="H232" s="126"/>
      <c r="I232" s="126"/>
      <c r="J232" s="126"/>
      <c r="K232" s="126"/>
      <c r="L232" s="126"/>
      <c r="M232" s="126"/>
    </row>
    <row r="233">
      <c r="F233" s="126"/>
      <c r="G233" s="126"/>
      <c r="H233" s="126"/>
      <c r="I233" s="126"/>
      <c r="J233" s="126"/>
      <c r="K233" s="126"/>
      <c r="L233" s="126"/>
      <c r="M233" s="126"/>
    </row>
    <row r="234">
      <c r="F234" s="126"/>
      <c r="G234" s="126"/>
      <c r="H234" s="126"/>
      <c r="I234" s="126"/>
      <c r="J234" s="126"/>
      <c r="K234" s="126"/>
      <c r="L234" s="126"/>
      <c r="M234" s="126"/>
    </row>
    <row r="235">
      <c r="F235" s="126"/>
      <c r="G235" s="126"/>
      <c r="H235" s="126"/>
      <c r="I235" s="126"/>
      <c r="J235" s="126"/>
      <c r="K235" s="126"/>
      <c r="L235" s="126"/>
      <c r="M235" s="126"/>
    </row>
    <row r="236">
      <c r="F236" s="126"/>
      <c r="G236" s="126"/>
      <c r="H236" s="126"/>
      <c r="I236" s="126"/>
      <c r="J236" s="126"/>
      <c r="K236" s="126"/>
      <c r="L236" s="126"/>
      <c r="M236" s="126"/>
    </row>
    <row r="237">
      <c r="F237" s="126"/>
      <c r="G237" s="126"/>
      <c r="H237" s="126"/>
      <c r="I237" s="126"/>
      <c r="J237" s="126"/>
      <c r="K237" s="126"/>
      <c r="L237" s="126"/>
      <c r="M237" s="126"/>
    </row>
    <row r="238">
      <c r="F238" s="126"/>
      <c r="G238" s="126"/>
      <c r="H238" s="126"/>
      <c r="I238" s="126"/>
      <c r="J238" s="126"/>
      <c r="K238" s="126"/>
      <c r="L238" s="126"/>
      <c r="M238" s="126"/>
    </row>
    <row r="239">
      <c r="F239" s="126"/>
      <c r="G239" s="126"/>
      <c r="H239" s="126"/>
      <c r="I239" s="126"/>
      <c r="J239" s="126"/>
      <c r="K239" s="126"/>
      <c r="L239" s="126"/>
      <c r="M239" s="126"/>
    </row>
    <row r="240">
      <c r="F240" s="126"/>
      <c r="G240" s="126"/>
      <c r="H240" s="126"/>
      <c r="I240" s="126"/>
      <c r="J240" s="126"/>
      <c r="K240" s="126"/>
      <c r="L240" s="126"/>
      <c r="M240" s="126"/>
    </row>
    <row r="241">
      <c r="F241" s="126"/>
      <c r="G241" s="126"/>
      <c r="H241" s="126"/>
      <c r="I241" s="126"/>
      <c r="J241" s="126"/>
      <c r="K241" s="126"/>
      <c r="L241" s="126"/>
      <c r="M241" s="126"/>
    </row>
    <row r="242">
      <c r="F242" s="126"/>
      <c r="G242" s="126"/>
      <c r="H242" s="126"/>
      <c r="I242" s="126"/>
      <c r="J242" s="126"/>
      <c r="K242" s="126"/>
      <c r="L242" s="126"/>
      <c r="M242" s="126"/>
    </row>
    <row r="243">
      <c r="F243" s="126"/>
      <c r="G243" s="126"/>
      <c r="H243" s="126"/>
      <c r="I243" s="126"/>
      <c r="J243" s="126"/>
      <c r="K243" s="126"/>
      <c r="L243" s="126"/>
      <c r="M243" s="126"/>
    </row>
    <row r="244">
      <c r="F244" s="126"/>
      <c r="G244" s="126"/>
      <c r="H244" s="126"/>
      <c r="I244" s="126"/>
      <c r="J244" s="126"/>
      <c r="K244" s="126"/>
      <c r="L244" s="126"/>
      <c r="M244" s="126"/>
    </row>
    <row r="245">
      <c r="F245" s="126"/>
      <c r="G245" s="126"/>
      <c r="H245" s="126"/>
      <c r="I245" s="126"/>
      <c r="J245" s="126"/>
      <c r="K245" s="126"/>
      <c r="L245" s="126"/>
      <c r="M245" s="126"/>
    </row>
    <row r="246">
      <c r="F246" s="126"/>
      <c r="G246" s="126"/>
      <c r="H246" s="126"/>
      <c r="I246" s="126"/>
      <c r="J246" s="126"/>
      <c r="K246" s="126"/>
      <c r="L246" s="126"/>
      <c r="M246" s="126"/>
    </row>
    <row r="247">
      <c r="F247" s="126"/>
      <c r="G247" s="126"/>
      <c r="H247" s="126"/>
      <c r="I247" s="126"/>
      <c r="J247" s="126"/>
      <c r="K247" s="126"/>
      <c r="L247" s="126"/>
      <c r="M247" s="126"/>
    </row>
    <row r="248">
      <c r="F248" s="126"/>
      <c r="G248" s="126"/>
      <c r="H248" s="126"/>
      <c r="I248" s="126"/>
      <c r="J248" s="126"/>
      <c r="K248" s="126"/>
      <c r="L248" s="126"/>
      <c r="M248" s="126"/>
    </row>
    <row r="249">
      <c r="F249" s="126"/>
      <c r="G249" s="126"/>
      <c r="H249" s="126"/>
      <c r="I249" s="126"/>
      <c r="J249" s="126"/>
      <c r="K249" s="126"/>
      <c r="L249" s="126"/>
      <c r="M249" s="126"/>
    </row>
    <row r="250">
      <c r="F250" s="126"/>
      <c r="G250" s="126"/>
      <c r="H250" s="126"/>
      <c r="I250" s="126"/>
      <c r="J250" s="126"/>
      <c r="K250" s="126"/>
      <c r="L250" s="126"/>
      <c r="M250" s="126"/>
    </row>
    <row r="251">
      <c r="F251" s="126"/>
      <c r="G251" s="126"/>
      <c r="H251" s="126"/>
      <c r="I251" s="126"/>
      <c r="J251" s="126"/>
      <c r="K251" s="126"/>
      <c r="L251" s="126"/>
      <c r="M251" s="126"/>
    </row>
    <row r="252">
      <c r="F252" s="126"/>
      <c r="G252" s="126"/>
      <c r="H252" s="126"/>
      <c r="I252" s="126"/>
      <c r="J252" s="126"/>
      <c r="K252" s="126"/>
      <c r="L252" s="126"/>
      <c r="M252" s="126"/>
    </row>
    <row r="253">
      <c r="F253" s="126"/>
      <c r="G253" s="126"/>
      <c r="H253" s="126"/>
      <c r="I253" s="126"/>
      <c r="J253" s="126"/>
      <c r="K253" s="126"/>
      <c r="L253" s="126"/>
      <c r="M253" s="126"/>
    </row>
    <row r="254">
      <c r="F254" s="126"/>
      <c r="G254" s="126"/>
      <c r="H254" s="126"/>
      <c r="I254" s="126"/>
      <c r="J254" s="126"/>
      <c r="K254" s="126"/>
      <c r="L254" s="126"/>
      <c r="M254" s="126"/>
    </row>
    <row r="255">
      <c r="F255" s="126"/>
      <c r="G255" s="126"/>
      <c r="H255" s="126"/>
      <c r="I255" s="126"/>
      <c r="J255" s="126"/>
      <c r="K255" s="126"/>
      <c r="L255" s="126"/>
      <c r="M255" s="126"/>
    </row>
    <row r="256">
      <c r="F256" s="126"/>
      <c r="G256" s="126"/>
      <c r="H256" s="126"/>
      <c r="I256" s="126"/>
      <c r="J256" s="126"/>
      <c r="K256" s="126"/>
      <c r="L256" s="126"/>
      <c r="M256" s="126"/>
    </row>
    <row r="257">
      <c r="F257" s="126"/>
      <c r="G257" s="126"/>
      <c r="H257" s="126"/>
      <c r="I257" s="126"/>
      <c r="J257" s="126"/>
      <c r="K257" s="126"/>
      <c r="L257" s="126"/>
      <c r="M257" s="126"/>
    </row>
    <row r="258">
      <c r="F258" s="126"/>
      <c r="G258" s="126"/>
      <c r="H258" s="126"/>
      <c r="I258" s="126"/>
      <c r="J258" s="126"/>
      <c r="K258" s="126"/>
      <c r="L258" s="126"/>
      <c r="M258" s="126"/>
    </row>
    <row r="259">
      <c r="F259" s="126"/>
      <c r="G259" s="126"/>
      <c r="H259" s="126"/>
      <c r="I259" s="126"/>
      <c r="J259" s="126"/>
      <c r="K259" s="126"/>
      <c r="L259" s="126"/>
      <c r="M259" s="126"/>
    </row>
    <row r="260">
      <c r="F260" s="126"/>
      <c r="G260" s="126"/>
      <c r="H260" s="126"/>
      <c r="I260" s="126"/>
      <c r="J260" s="126"/>
      <c r="K260" s="126"/>
      <c r="L260" s="126"/>
      <c r="M260" s="126"/>
    </row>
    <row r="261">
      <c r="F261" s="126"/>
      <c r="G261" s="126"/>
      <c r="H261" s="126"/>
      <c r="I261" s="126"/>
      <c r="J261" s="126"/>
      <c r="K261" s="126"/>
      <c r="L261" s="126"/>
      <c r="M261" s="126"/>
    </row>
    <row r="262">
      <c r="F262" s="126"/>
      <c r="G262" s="126"/>
      <c r="H262" s="126"/>
      <c r="I262" s="126"/>
      <c r="J262" s="126"/>
      <c r="K262" s="126"/>
      <c r="L262" s="126"/>
      <c r="M262" s="126"/>
    </row>
    <row r="263">
      <c r="F263" s="126"/>
      <c r="G263" s="126"/>
      <c r="H263" s="126"/>
      <c r="I263" s="126"/>
      <c r="J263" s="126"/>
      <c r="K263" s="126"/>
      <c r="L263" s="126"/>
      <c r="M263" s="126"/>
    </row>
    <row r="264">
      <c r="F264" s="126"/>
      <c r="G264" s="126"/>
      <c r="H264" s="126"/>
      <c r="I264" s="126"/>
      <c r="J264" s="126"/>
      <c r="K264" s="126"/>
      <c r="L264" s="126"/>
      <c r="M264" s="126"/>
    </row>
    <row r="265">
      <c r="F265" s="126"/>
      <c r="G265" s="126"/>
      <c r="H265" s="126"/>
      <c r="I265" s="126"/>
      <c r="J265" s="126"/>
      <c r="K265" s="126"/>
      <c r="L265" s="126"/>
      <c r="M265" s="126"/>
    </row>
    <row r="266">
      <c r="F266" s="126"/>
      <c r="G266" s="126"/>
      <c r="H266" s="126"/>
      <c r="I266" s="126"/>
      <c r="J266" s="126"/>
      <c r="K266" s="126"/>
      <c r="L266" s="126"/>
      <c r="M266" s="126"/>
    </row>
    <row r="267">
      <c r="F267" s="126"/>
      <c r="G267" s="126"/>
      <c r="H267" s="126"/>
      <c r="I267" s="126"/>
      <c r="J267" s="126"/>
      <c r="K267" s="126"/>
      <c r="L267" s="126"/>
      <c r="M267" s="126"/>
    </row>
    <row r="268">
      <c r="F268" s="126"/>
      <c r="G268" s="126"/>
      <c r="H268" s="126"/>
      <c r="I268" s="126"/>
      <c r="J268" s="126"/>
      <c r="K268" s="126"/>
      <c r="L268" s="126"/>
      <c r="M268" s="126"/>
    </row>
    <row r="269">
      <c r="F269" s="126"/>
      <c r="G269" s="126"/>
      <c r="H269" s="126"/>
      <c r="I269" s="126"/>
      <c r="J269" s="126"/>
      <c r="K269" s="126"/>
      <c r="L269" s="126"/>
      <c r="M269" s="126"/>
    </row>
    <row r="270">
      <c r="F270" s="126"/>
      <c r="G270" s="126"/>
      <c r="H270" s="126"/>
      <c r="I270" s="126"/>
      <c r="J270" s="126"/>
      <c r="K270" s="126"/>
      <c r="L270" s="126"/>
      <c r="M270" s="126"/>
    </row>
    <row r="271">
      <c r="F271" s="126"/>
      <c r="G271" s="126"/>
      <c r="H271" s="126"/>
      <c r="I271" s="126"/>
      <c r="J271" s="126"/>
      <c r="K271" s="126"/>
      <c r="L271" s="126"/>
      <c r="M271" s="126"/>
    </row>
    <row r="272">
      <c r="F272" s="126"/>
      <c r="G272" s="126"/>
      <c r="H272" s="126"/>
      <c r="I272" s="126"/>
      <c r="J272" s="126"/>
      <c r="K272" s="126"/>
      <c r="L272" s="126"/>
      <c r="M272" s="126"/>
    </row>
    <row r="273">
      <c r="F273" s="126"/>
      <c r="G273" s="126"/>
      <c r="H273" s="126"/>
      <c r="I273" s="126"/>
      <c r="J273" s="126"/>
      <c r="K273" s="126"/>
      <c r="L273" s="126"/>
      <c r="M273" s="126"/>
    </row>
    <row r="274">
      <c r="F274" s="126"/>
      <c r="G274" s="126"/>
      <c r="H274" s="126"/>
      <c r="I274" s="126"/>
      <c r="J274" s="126"/>
      <c r="K274" s="126"/>
      <c r="L274" s="126"/>
      <c r="M274" s="126"/>
    </row>
    <row r="275">
      <c r="F275" s="126"/>
      <c r="G275" s="126"/>
      <c r="H275" s="126"/>
      <c r="I275" s="126"/>
      <c r="J275" s="126"/>
      <c r="K275" s="126"/>
      <c r="L275" s="126"/>
      <c r="M275" s="126"/>
    </row>
    <row r="276">
      <c r="F276" s="126"/>
      <c r="G276" s="126"/>
      <c r="H276" s="126"/>
      <c r="I276" s="126"/>
      <c r="J276" s="126"/>
      <c r="K276" s="126"/>
      <c r="L276" s="126"/>
      <c r="M276" s="126"/>
    </row>
    <row r="277">
      <c r="F277" s="126"/>
      <c r="G277" s="126"/>
      <c r="H277" s="126"/>
      <c r="I277" s="126"/>
      <c r="J277" s="126"/>
      <c r="K277" s="126"/>
      <c r="L277" s="126"/>
      <c r="M277" s="126"/>
    </row>
    <row r="278">
      <c r="F278" s="126"/>
      <c r="G278" s="126"/>
      <c r="H278" s="126"/>
      <c r="I278" s="126"/>
      <c r="J278" s="126"/>
      <c r="K278" s="126"/>
      <c r="L278" s="126"/>
      <c r="M278" s="126"/>
    </row>
    <row r="279">
      <c r="F279" s="126"/>
      <c r="G279" s="126"/>
      <c r="H279" s="126"/>
      <c r="I279" s="126"/>
      <c r="J279" s="126"/>
      <c r="K279" s="126"/>
      <c r="L279" s="126"/>
      <c r="M279" s="126"/>
    </row>
    <row r="280">
      <c r="F280" s="126"/>
      <c r="G280" s="126"/>
      <c r="H280" s="126"/>
      <c r="I280" s="126"/>
      <c r="J280" s="126"/>
      <c r="K280" s="126"/>
      <c r="L280" s="126"/>
      <c r="M280" s="126"/>
    </row>
    <row r="281">
      <c r="F281" s="126"/>
      <c r="G281" s="126"/>
      <c r="H281" s="126"/>
      <c r="I281" s="126"/>
      <c r="J281" s="126"/>
      <c r="K281" s="126"/>
      <c r="L281" s="126"/>
      <c r="M281" s="126"/>
    </row>
    <row r="282">
      <c r="F282" s="126"/>
      <c r="G282" s="126"/>
      <c r="H282" s="126"/>
      <c r="I282" s="126"/>
      <c r="J282" s="126"/>
      <c r="K282" s="126"/>
      <c r="L282" s="126"/>
      <c r="M282" s="126"/>
    </row>
    <row r="283">
      <c r="F283" s="126"/>
      <c r="G283" s="126"/>
      <c r="H283" s="126"/>
      <c r="I283" s="126"/>
      <c r="J283" s="126"/>
      <c r="K283" s="126"/>
      <c r="L283" s="126"/>
      <c r="M283" s="126"/>
    </row>
    <row r="284">
      <c r="F284" s="126"/>
      <c r="G284" s="126"/>
      <c r="H284" s="126"/>
      <c r="I284" s="126"/>
      <c r="J284" s="126"/>
      <c r="K284" s="126"/>
      <c r="L284" s="126"/>
      <c r="M284" s="126"/>
    </row>
    <row r="285">
      <c r="F285" s="126"/>
      <c r="G285" s="126"/>
      <c r="H285" s="126"/>
      <c r="I285" s="126"/>
      <c r="J285" s="126"/>
      <c r="K285" s="126"/>
      <c r="L285" s="126"/>
      <c r="M285" s="126"/>
    </row>
    <row r="286">
      <c r="F286" s="126"/>
      <c r="G286" s="126"/>
      <c r="H286" s="126"/>
      <c r="I286" s="126"/>
      <c r="J286" s="126"/>
      <c r="K286" s="126"/>
      <c r="L286" s="126"/>
      <c r="M286" s="126"/>
    </row>
    <row r="287">
      <c r="F287" s="126"/>
      <c r="G287" s="126"/>
      <c r="H287" s="126"/>
      <c r="I287" s="126"/>
      <c r="J287" s="126"/>
      <c r="K287" s="126"/>
      <c r="L287" s="126"/>
      <c r="M287" s="126"/>
    </row>
    <row r="288">
      <c r="F288" s="126"/>
      <c r="G288" s="126"/>
      <c r="H288" s="126"/>
      <c r="I288" s="126"/>
      <c r="J288" s="126"/>
      <c r="K288" s="126"/>
      <c r="L288" s="126"/>
      <c r="M288" s="126"/>
    </row>
    <row r="289">
      <c r="F289" s="126"/>
      <c r="G289" s="126"/>
      <c r="H289" s="126"/>
      <c r="I289" s="126"/>
      <c r="J289" s="126"/>
      <c r="K289" s="126"/>
      <c r="L289" s="126"/>
      <c r="M289" s="126"/>
    </row>
    <row r="290">
      <c r="F290" s="126"/>
      <c r="G290" s="126"/>
      <c r="H290" s="126"/>
      <c r="I290" s="126"/>
      <c r="J290" s="126"/>
      <c r="K290" s="126"/>
      <c r="L290" s="126"/>
      <c r="M290" s="126"/>
    </row>
    <row r="291">
      <c r="F291" s="126"/>
      <c r="G291" s="126"/>
      <c r="H291" s="126"/>
      <c r="I291" s="126"/>
      <c r="J291" s="126"/>
      <c r="K291" s="126"/>
      <c r="L291" s="126"/>
      <c r="M291" s="126"/>
    </row>
    <row r="292">
      <c r="F292" s="126"/>
      <c r="G292" s="126"/>
      <c r="H292" s="126"/>
      <c r="I292" s="126"/>
      <c r="J292" s="126"/>
      <c r="K292" s="126"/>
      <c r="L292" s="126"/>
      <c r="M292" s="126"/>
    </row>
    <row r="293">
      <c r="F293" s="126"/>
      <c r="G293" s="126"/>
      <c r="H293" s="126"/>
      <c r="I293" s="126"/>
      <c r="J293" s="126"/>
      <c r="K293" s="126"/>
      <c r="L293" s="126"/>
      <c r="M293" s="126"/>
    </row>
    <row r="294">
      <c r="F294" s="126"/>
      <c r="G294" s="126"/>
      <c r="H294" s="126"/>
      <c r="I294" s="126"/>
      <c r="J294" s="126"/>
      <c r="K294" s="126"/>
      <c r="L294" s="126"/>
      <c r="M294" s="126"/>
    </row>
    <row r="295">
      <c r="F295" s="126"/>
      <c r="G295" s="126"/>
      <c r="H295" s="126"/>
      <c r="I295" s="126"/>
      <c r="J295" s="126"/>
      <c r="K295" s="126"/>
      <c r="L295" s="126"/>
      <c r="M295" s="126"/>
    </row>
    <row r="296">
      <c r="F296" s="126"/>
      <c r="G296" s="126"/>
      <c r="H296" s="126"/>
      <c r="I296" s="126"/>
      <c r="J296" s="126"/>
      <c r="K296" s="126"/>
      <c r="L296" s="126"/>
      <c r="M296" s="126"/>
    </row>
    <row r="297">
      <c r="F297" s="126"/>
      <c r="G297" s="126"/>
      <c r="H297" s="126"/>
      <c r="I297" s="126"/>
      <c r="J297" s="126"/>
      <c r="K297" s="126"/>
      <c r="L297" s="126"/>
      <c r="M297" s="126"/>
    </row>
    <row r="298">
      <c r="F298" s="126"/>
      <c r="G298" s="126"/>
      <c r="H298" s="126"/>
      <c r="I298" s="126"/>
      <c r="J298" s="126"/>
      <c r="K298" s="126"/>
      <c r="L298" s="126"/>
      <c r="M298" s="126"/>
    </row>
    <row r="299">
      <c r="F299" s="126"/>
      <c r="G299" s="126"/>
      <c r="H299" s="126"/>
      <c r="I299" s="126"/>
      <c r="J299" s="126"/>
      <c r="K299" s="126"/>
      <c r="L299" s="126"/>
      <c r="M299" s="126"/>
    </row>
    <row r="300">
      <c r="F300" s="126"/>
      <c r="G300" s="126"/>
      <c r="H300" s="126"/>
      <c r="I300" s="126"/>
      <c r="J300" s="126"/>
      <c r="K300" s="126"/>
      <c r="L300" s="126"/>
      <c r="M300" s="126"/>
    </row>
    <row r="301">
      <c r="F301" s="126"/>
      <c r="G301" s="126"/>
      <c r="H301" s="126"/>
      <c r="I301" s="126"/>
      <c r="J301" s="126"/>
      <c r="K301" s="126"/>
      <c r="L301" s="126"/>
      <c r="M301" s="126"/>
    </row>
    <row r="302">
      <c r="F302" s="126"/>
      <c r="G302" s="126"/>
      <c r="H302" s="126"/>
      <c r="I302" s="126"/>
      <c r="J302" s="126"/>
      <c r="K302" s="126"/>
      <c r="L302" s="126"/>
      <c r="M302" s="126"/>
    </row>
    <row r="303">
      <c r="F303" s="126"/>
      <c r="G303" s="126"/>
      <c r="H303" s="126"/>
      <c r="I303" s="126"/>
      <c r="J303" s="126"/>
      <c r="K303" s="126"/>
      <c r="L303" s="126"/>
      <c r="M303" s="126"/>
    </row>
    <row r="304">
      <c r="F304" s="126"/>
      <c r="G304" s="126"/>
      <c r="H304" s="126"/>
      <c r="I304" s="126"/>
      <c r="J304" s="126"/>
      <c r="K304" s="126"/>
      <c r="L304" s="126"/>
      <c r="M304" s="126"/>
    </row>
    <row r="305">
      <c r="F305" s="126"/>
      <c r="G305" s="126"/>
      <c r="H305" s="126"/>
      <c r="I305" s="126"/>
      <c r="J305" s="126"/>
      <c r="K305" s="126"/>
      <c r="L305" s="126"/>
      <c r="M305" s="126"/>
    </row>
    <row r="306">
      <c r="F306" s="126"/>
      <c r="G306" s="126"/>
      <c r="H306" s="126"/>
      <c r="I306" s="126"/>
      <c r="J306" s="126"/>
      <c r="K306" s="126"/>
      <c r="L306" s="126"/>
      <c r="M306" s="126"/>
    </row>
    <row r="307">
      <c r="F307" s="126"/>
      <c r="G307" s="126"/>
      <c r="H307" s="126"/>
      <c r="I307" s="126"/>
      <c r="J307" s="126"/>
      <c r="K307" s="126"/>
      <c r="L307" s="126"/>
      <c r="M307" s="126"/>
    </row>
    <row r="308">
      <c r="F308" s="126"/>
      <c r="G308" s="126"/>
      <c r="H308" s="126"/>
      <c r="I308" s="126"/>
      <c r="J308" s="126"/>
      <c r="K308" s="126"/>
      <c r="L308" s="126"/>
      <c r="M308" s="126"/>
    </row>
    <row r="309">
      <c r="F309" s="126"/>
      <c r="G309" s="126"/>
      <c r="H309" s="126"/>
      <c r="I309" s="126"/>
      <c r="J309" s="126"/>
      <c r="K309" s="126"/>
      <c r="L309" s="126"/>
      <c r="M309" s="126"/>
    </row>
    <row r="310">
      <c r="F310" s="126"/>
      <c r="G310" s="126"/>
      <c r="H310" s="126"/>
      <c r="I310" s="126"/>
      <c r="J310" s="126"/>
      <c r="K310" s="126"/>
      <c r="L310" s="126"/>
      <c r="M310" s="126"/>
    </row>
    <row r="311">
      <c r="F311" s="126"/>
      <c r="G311" s="126"/>
      <c r="H311" s="126"/>
      <c r="I311" s="126"/>
      <c r="J311" s="126"/>
      <c r="K311" s="126"/>
      <c r="L311" s="126"/>
      <c r="M311" s="126"/>
    </row>
    <row r="312">
      <c r="F312" s="126"/>
      <c r="G312" s="126"/>
      <c r="H312" s="126"/>
      <c r="I312" s="126"/>
      <c r="J312" s="126"/>
      <c r="K312" s="126"/>
      <c r="L312" s="126"/>
      <c r="M312" s="126"/>
    </row>
    <row r="313">
      <c r="F313" s="126"/>
      <c r="G313" s="126"/>
      <c r="H313" s="126"/>
      <c r="I313" s="126"/>
      <c r="J313" s="126"/>
      <c r="K313" s="126"/>
      <c r="L313" s="126"/>
      <c r="M313" s="126"/>
    </row>
    <row r="314">
      <c r="F314" s="126"/>
      <c r="G314" s="126"/>
      <c r="H314" s="126"/>
      <c r="I314" s="126"/>
      <c r="J314" s="126"/>
      <c r="K314" s="126"/>
      <c r="L314" s="126"/>
      <c r="M314" s="126"/>
    </row>
    <row r="315">
      <c r="F315" s="126"/>
      <c r="G315" s="126"/>
      <c r="H315" s="126"/>
      <c r="I315" s="126"/>
      <c r="J315" s="126"/>
      <c r="K315" s="126"/>
      <c r="L315" s="126"/>
      <c r="M315" s="126"/>
    </row>
    <row r="316">
      <c r="F316" s="126"/>
      <c r="G316" s="126"/>
      <c r="H316" s="126"/>
      <c r="I316" s="126"/>
      <c r="J316" s="126"/>
      <c r="K316" s="126"/>
      <c r="L316" s="126"/>
      <c r="M316" s="126"/>
    </row>
    <row r="317">
      <c r="F317" s="126"/>
      <c r="G317" s="126"/>
      <c r="H317" s="126"/>
      <c r="I317" s="126"/>
      <c r="J317" s="126"/>
      <c r="K317" s="126"/>
      <c r="L317" s="126"/>
      <c r="M317" s="126"/>
    </row>
    <row r="318">
      <c r="F318" s="126"/>
      <c r="G318" s="126"/>
      <c r="H318" s="126"/>
      <c r="I318" s="126"/>
      <c r="J318" s="126"/>
      <c r="K318" s="126"/>
      <c r="L318" s="126"/>
      <c r="M318" s="126"/>
    </row>
    <row r="319">
      <c r="F319" s="126"/>
      <c r="G319" s="126"/>
      <c r="H319" s="126"/>
      <c r="I319" s="126"/>
      <c r="J319" s="126"/>
      <c r="K319" s="126"/>
      <c r="L319" s="126"/>
      <c r="M319" s="126"/>
    </row>
    <row r="320">
      <c r="F320" s="126"/>
      <c r="G320" s="126"/>
      <c r="H320" s="126"/>
      <c r="I320" s="126"/>
      <c r="J320" s="126"/>
      <c r="K320" s="126"/>
      <c r="L320" s="126"/>
      <c r="M320" s="126"/>
    </row>
    <row r="321">
      <c r="F321" s="126"/>
      <c r="G321" s="126"/>
      <c r="H321" s="126"/>
      <c r="I321" s="126"/>
      <c r="J321" s="126"/>
      <c r="K321" s="126"/>
      <c r="L321" s="126"/>
      <c r="M321" s="126"/>
    </row>
    <row r="322">
      <c r="F322" s="126"/>
      <c r="G322" s="126"/>
      <c r="H322" s="126"/>
      <c r="I322" s="126"/>
      <c r="J322" s="126"/>
      <c r="K322" s="126"/>
      <c r="L322" s="126"/>
      <c r="M322" s="126"/>
    </row>
    <row r="323">
      <c r="F323" s="126"/>
      <c r="G323" s="126"/>
      <c r="H323" s="126"/>
      <c r="I323" s="126"/>
      <c r="J323" s="126"/>
      <c r="K323" s="126"/>
      <c r="L323" s="126"/>
      <c r="M323" s="126"/>
    </row>
    <row r="324">
      <c r="F324" s="126"/>
      <c r="G324" s="126"/>
      <c r="H324" s="126"/>
      <c r="I324" s="126"/>
      <c r="J324" s="126"/>
      <c r="K324" s="126"/>
      <c r="L324" s="126"/>
      <c r="M324" s="126"/>
    </row>
    <row r="325">
      <c r="F325" s="126"/>
      <c r="G325" s="126"/>
      <c r="H325" s="126"/>
      <c r="I325" s="126"/>
      <c r="J325" s="126"/>
      <c r="K325" s="126"/>
      <c r="L325" s="126"/>
      <c r="M325" s="126"/>
    </row>
    <row r="326">
      <c r="F326" s="126"/>
      <c r="G326" s="126"/>
      <c r="H326" s="126"/>
      <c r="I326" s="126"/>
      <c r="J326" s="126"/>
      <c r="K326" s="126"/>
      <c r="L326" s="126"/>
      <c r="M326" s="126"/>
    </row>
    <row r="327">
      <c r="F327" s="126"/>
      <c r="G327" s="126"/>
      <c r="H327" s="126"/>
      <c r="I327" s="126"/>
      <c r="J327" s="126"/>
      <c r="K327" s="126"/>
      <c r="L327" s="126"/>
      <c r="M327" s="126"/>
    </row>
    <row r="328">
      <c r="F328" s="126"/>
      <c r="G328" s="126"/>
      <c r="H328" s="126"/>
      <c r="I328" s="126"/>
      <c r="J328" s="126"/>
      <c r="K328" s="126"/>
      <c r="L328" s="126"/>
      <c r="M328" s="126"/>
    </row>
    <row r="329">
      <c r="F329" s="126"/>
      <c r="G329" s="126"/>
      <c r="H329" s="126"/>
      <c r="I329" s="126"/>
      <c r="J329" s="126"/>
      <c r="K329" s="126"/>
      <c r="L329" s="126"/>
      <c r="M329" s="126"/>
    </row>
    <row r="330">
      <c r="F330" s="126"/>
      <c r="G330" s="126"/>
      <c r="H330" s="126"/>
      <c r="I330" s="126"/>
      <c r="J330" s="126"/>
      <c r="K330" s="126"/>
      <c r="L330" s="126"/>
      <c r="M330" s="126"/>
    </row>
    <row r="331">
      <c r="F331" s="126"/>
      <c r="G331" s="126"/>
      <c r="H331" s="126"/>
      <c r="I331" s="126"/>
      <c r="J331" s="126"/>
      <c r="K331" s="126"/>
      <c r="L331" s="126"/>
      <c r="M331" s="126"/>
    </row>
    <row r="332">
      <c r="F332" s="126"/>
      <c r="G332" s="126"/>
      <c r="H332" s="126"/>
      <c r="I332" s="126"/>
      <c r="J332" s="126"/>
      <c r="K332" s="126"/>
      <c r="L332" s="126"/>
      <c r="M332" s="126"/>
    </row>
    <row r="333">
      <c r="F333" s="126"/>
      <c r="G333" s="126"/>
      <c r="H333" s="126"/>
      <c r="I333" s="126"/>
      <c r="J333" s="126"/>
      <c r="K333" s="126"/>
      <c r="L333" s="126"/>
      <c r="M333" s="126"/>
    </row>
    <row r="334">
      <c r="F334" s="126"/>
      <c r="G334" s="126"/>
      <c r="H334" s="126"/>
      <c r="I334" s="126"/>
      <c r="J334" s="126"/>
      <c r="K334" s="126"/>
      <c r="L334" s="126"/>
      <c r="M334" s="126"/>
    </row>
    <row r="335">
      <c r="F335" s="126"/>
      <c r="G335" s="126"/>
      <c r="H335" s="126"/>
      <c r="I335" s="126"/>
      <c r="J335" s="126"/>
      <c r="K335" s="126"/>
      <c r="L335" s="126"/>
      <c r="M335" s="126"/>
    </row>
    <row r="336">
      <c r="F336" s="126"/>
      <c r="G336" s="126"/>
      <c r="H336" s="126"/>
      <c r="I336" s="126"/>
      <c r="J336" s="126"/>
      <c r="K336" s="126"/>
      <c r="L336" s="126"/>
      <c r="M336" s="126"/>
    </row>
    <row r="337">
      <c r="F337" s="126"/>
      <c r="G337" s="126"/>
      <c r="H337" s="126"/>
      <c r="I337" s="126"/>
      <c r="J337" s="126"/>
      <c r="K337" s="126"/>
      <c r="L337" s="126"/>
      <c r="M337" s="126"/>
    </row>
    <row r="338">
      <c r="F338" s="126"/>
      <c r="G338" s="126"/>
      <c r="H338" s="126"/>
      <c r="I338" s="126"/>
      <c r="J338" s="126"/>
      <c r="K338" s="126"/>
      <c r="L338" s="126"/>
      <c r="M338" s="126"/>
    </row>
    <row r="339">
      <c r="F339" s="126"/>
      <c r="G339" s="126"/>
      <c r="H339" s="126"/>
      <c r="I339" s="126"/>
      <c r="J339" s="126"/>
      <c r="K339" s="126"/>
      <c r="L339" s="126"/>
      <c r="M339" s="126"/>
    </row>
    <row r="340">
      <c r="F340" s="126"/>
      <c r="G340" s="126"/>
      <c r="H340" s="126"/>
      <c r="I340" s="126"/>
      <c r="J340" s="126"/>
      <c r="K340" s="126"/>
      <c r="L340" s="126"/>
      <c r="M340" s="126"/>
    </row>
    <row r="341">
      <c r="F341" s="126"/>
      <c r="G341" s="126"/>
      <c r="H341" s="126"/>
      <c r="I341" s="126"/>
      <c r="J341" s="126"/>
      <c r="K341" s="126"/>
      <c r="L341" s="126"/>
      <c r="M341" s="126"/>
    </row>
    <row r="342">
      <c r="F342" s="126"/>
      <c r="G342" s="126"/>
      <c r="H342" s="126"/>
      <c r="I342" s="126"/>
      <c r="J342" s="126"/>
      <c r="K342" s="126"/>
      <c r="L342" s="126"/>
      <c r="M342" s="126"/>
    </row>
    <row r="343">
      <c r="F343" s="126"/>
      <c r="G343" s="126"/>
      <c r="H343" s="126"/>
      <c r="I343" s="126"/>
      <c r="J343" s="126"/>
      <c r="K343" s="126"/>
      <c r="L343" s="126"/>
      <c r="M343" s="126"/>
    </row>
    <row r="344">
      <c r="F344" s="126"/>
      <c r="G344" s="126"/>
      <c r="H344" s="126"/>
      <c r="I344" s="126"/>
      <c r="J344" s="126"/>
      <c r="K344" s="126"/>
      <c r="L344" s="126"/>
      <c r="M344" s="126"/>
    </row>
    <row r="345">
      <c r="F345" s="126"/>
      <c r="G345" s="126"/>
      <c r="H345" s="126"/>
      <c r="I345" s="126"/>
      <c r="J345" s="126"/>
      <c r="K345" s="126"/>
      <c r="L345" s="126"/>
      <c r="M345" s="126"/>
    </row>
    <row r="346">
      <c r="F346" s="126"/>
      <c r="G346" s="126"/>
      <c r="H346" s="126"/>
      <c r="I346" s="126"/>
      <c r="J346" s="126"/>
      <c r="K346" s="126"/>
      <c r="L346" s="126"/>
      <c r="M346" s="126"/>
    </row>
    <row r="347">
      <c r="F347" s="126"/>
      <c r="G347" s="126"/>
      <c r="H347" s="126"/>
      <c r="I347" s="126"/>
      <c r="J347" s="126"/>
      <c r="K347" s="126"/>
      <c r="L347" s="126"/>
      <c r="M347" s="126"/>
    </row>
    <row r="348">
      <c r="F348" s="126"/>
      <c r="G348" s="126"/>
      <c r="H348" s="126"/>
      <c r="I348" s="126"/>
      <c r="J348" s="126"/>
      <c r="K348" s="126"/>
      <c r="L348" s="126"/>
      <c r="M348" s="126"/>
    </row>
    <row r="349">
      <c r="F349" s="126"/>
      <c r="G349" s="126"/>
      <c r="H349" s="126"/>
      <c r="I349" s="126"/>
      <c r="J349" s="126"/>
      <c r="K349" s="126"/>
      <c r="L349" s="126"/>
      <c r="M349" s="126"/>
    </row>
    <row r="350">
      <c r="F350" s="126"/>
      <c r="G350" s="126"/>
      <c r="H350" s="126"/>
      <c r="I350" s="126"/>
      <c r="J350" s="126"/>
      <c r="K350" s="126"/>
      <c r="L350" s="126"/>
      <c r="M350" s="126"/>
    </row>
    <row r="351">
      <c r="F351" s="126"/>
      <c r="G351" s="126"/>
      <c r="H351" s="126"/>
      <c r="I351" s="126"/>
      <c r="J351" s="126"/>
      <c r="K351" s="126"/>
      <c r="L351" s="126"/>
      <c r="M351" s="126"/>
    </row>
    <row r="352">
      <c r="F352" s="126"/>
      <c r="G352" s="126"/>
      <c r="H352" s="126"/>
      <c r="I352" s="126"/>
      <c r="J352" s="126"/>
      <c r="K352" s="126"/>
      <c r="L352" s="126"/>
      <c r="M352" s="126"/>
    </row>
    <row r="353">
      <c r="F353" s="126"/>
      <c r="G353" s="126"/>
      <c r="H353" s="126"/>
      <c r="I353" s="126"/>
      <c r="J353" s="126"/>
      <c r="K353" s="126"/>
      <c r="L353" s="126"/>
      <c r="M353" s="126"/>
    </row>
    <row r="354">
      <c r="F354" s="126"/>
      <c r="G354" s="126"/>
      <c r="H354" s="126"/>
      <c r="I354" s="126"/>
      <c r="J354" s="126"/>
      <c r="K354" s="126"/>
      <c r="L354" s="126"/>
      <c r="M354" s="126"/>
    </row>
    <row r="355">
      <c r="F355" s="126"/>
      <c r="G355" s="126"/>
      <c r="H355" s="126"/>
      <c r="I355" s="126"/>
      <c r="J355" s="126"/>
      <c r="K355" s="126"/>
      <c r="L355" s="126"/>
      <c r="M355" s="126"/>
    </row>
    <row r="356">
      <c r="F356" s="126"/>
      <c r="G356" s="126"/>
      <c r="H356" s="126"/>
      <c r="I356" s="126"/>
      <c r="J356" s="126"/>
      <c r="K356" s="126"/>
      <c r="L356" s="126"/>
      <c r="M356" s="126"/>
    </row>
    <row r="357">
      <c r="F357" s="126"/>
      <c r="G357" s="126"/>
      <c r="H357" s="126"/>
      <c r="I357" s="126"/>
      <c r="J357" s="126"/>
      <c r="K357" s="126"/>
      <c r="L357" s="126"/>
      <c r="M357" s="126"/>
    </row>
    <row r="358">
      <c r="F358" s="126"/>
      <c r="G358" s="126"/>
      <c r="H358" s="126"/>
      <c r="I358" s="126"/>
      <c r="J358" s="126"/>
      <c r="K358" s="126"/>
      <c r="L358" s="126"/>
      <c r="M358" s="126"/>
    </row>
    <row r="359">
      <c r="F359" s="126"/>
      <c r="G359" s="126"/>
      <c r="H359" s="126"/>
      <c r="I359" s="126"/>
      <c r="J359" s="126"/>
      <c r="K359" s="126"/>
      <c r="L359" s="126"/>
      <c r="M359" s="126"/>
    </row>
    <row r="360">
      <c r="F360" s="126"/>
      <c r="G360" s="126"/>
      <c r="H360" s="126"/>
      <c r="I360" s="126"/>
      <c r="J360" s="126"/>
      <c r="K360" s="126"/>
      <c r="L360" s="126"/>
      <c r="M360" s="126"/>
    </row>
    <row r="361">
      <c r="F361" s="126"/>
      <c r="G361" s="126"/>
      <c r="H361" s="126"/>
      <c r="I361" s="126"/>
      <c r="J361" s="126"/>
      <c r="K361" s="126"/>
      <c r="L361" s="126"/>
      <c r="M361" s="126"/>
    </row>
    <row r="362">
      <c r="F362" s="126"/>
      <c r="G362" s="126"/>
      <c r="H362" s="126"/>
      <c r="I362" s="126"/>
      <c r="J362" s="126"/>
      <c r="K362" s="126"/>
      <c r="L362" s="126"/>
      <c r="M362" s="126"/>
    </row>
    <row r="363">
      <c r="F363" s="126"/>
      <c r="G363" s="126"/>
      <c r="H363" s="126"/>
      <c r="I363" s="126"/>
      <c r="J363" s="126"/>
      <c r="K363" s="126"/>
      <c r="L363" s="126"/>
      <c r="M363" s="126"/>
    </row>
    <row r="364">
      <c r="F364" s="126"/>
      <c r="G364" s="126"/>
      <c r="H364" s="126"/>
      <c r="I364" s="126"/>
      <c r="J364" s="126"/>
      <c r="K364" s="126"/>
      <c r="L364" s="126"/>
      <c r="M364" s="126"/>
    </row>
    <row r="365">
      <c r="F365" s="126"/>
      <c r="G365" s="126"/>
      <c r="H365" s="126"/>
      <c r="I365" s="126"/>
      <c r="J365" s="126"/>
      <c r="K365" s="126"/>
      <c r="L365" s="126"/>
      <c r="M365" s="126"/>
    </row>
    <row r="366">
      <c r="F366" s="126"/>
      <c r="G366" s="126"/>
      <c r="H366" s="126"/>
      <c r="I366" s="126"/>
      <c r="J366" s="126"/>
      <c r="K366" s="126"/>
      <c r="L366" s="126"/>
      <c r="M366" s="126"/>
    </row>
    <row r="367">
      <c r="F367" s="126"/>
      <c r="G367" s="126"/>
      <c r="H367" s="126"/>
      <c r="I367" s="126"/>
      <c r="J367" s="126"/>
      <c r="K367" s="126"/>
      <c r="L367" s="126"/>
      <c r="M367" s="126"/>
    </row>
    <row r="368">
      <c r="F368" s="126"/>
      <c r="G368" s="126"/>
      <c r="H368" s="126"/>
      <c r="I368" s="126"/>
      <c r="J368" s="126"/>
      <c r="K368" s="126"/>
      <c r="L368" s="126"/>
      <c r="M368" s="126"/>
    </row>
    <row r="369">
      <c r="F369" s="126"/>
      <c r="G369" s="126"/>
      <c r="H369" s="126"/>
      <c r="I369" s="126"/>
      <c r="J369" s="126"/>
      <c r="K369" s="126"/>
      <c r="L369" s="126"/>
      <c r="M369" s="126"/>
    </row>
    <row r="370">
      <c r="F370" s="126"/>
      <c r="G370" s="126"/>
      <c r="H370" s="126"/>
      <c r="I370" s="126"/>
      <c r="J370" s="126"/>
      <c r="K370" s="126"/>
      <c r="L370" s="126"/>
      <c r="M370" s="126"/>
    </row>
    <row r="371">
      <c r="F371" s="126"/>
      <c r="G371" s="126"/>
      <c r="H371" s="126"/>
      <c r="I371" s="126"/>
      <c r="J371" s="126"/>
      <c r="K371" s="126"/>
      <c r="L371" s="126"/>
      <c r="M371" s="126"/>
    </row>
    <row r="372">
      <c r="F372" s="126"/>
      <c r="G372" s="126"/>
      <c r="H372" s="126"/>
      <c r="I372" s="126"/>
      <c r="J372" s="126"/>
      <c r="K372" s="126"/>
      <c r="L372" s="126"/>
      <c r="M372" s="126"/>
    </row>
    <row r="373">
      <c r="F373" s="126"/>
      <c r="G373" s="126"/>
      <c r="H373" s="126"/>
      <c r="I373" s="126"/>
      <c r="J373" s="126"/>
      <c r="K373" s="126"/>
      <c r="L373" s="126"/>
      <c r="M373" s="126"/>
    </row>
    <row r="374">
      <c r="F374" s="126"/>
      <c r="G374" s="126"/>
      <c r="H374" s="126"/>
      <c r="I374" s="126"/>
      <c r="J374" s="126"/>
      <c r="K374" s="126"/>
      <c r="L374" s="126"/>
      <c r="M374" s="126"/>
    </row>
    <row r="375">
      <c r="F375" s="126"/>
      <c r="G375" s="126"/>
      <c r="H375" s="126"/>
      <c r="I375" s="126"/>
      <c r="J375" s="126"/>
      <c r="K375" s="126"/>
      <c r="L375" s="126"/>
      <c r="M375" s="126"/>
    </row>
    <row r="376">
      <c r="F376" s="126"/>
      <c r="G376" s="126"/>
      <c r="H376" s="126"/>
      <c r="I376" s="126"/>
      <c r="J376" s="126"/>
      <c r="K376" s="126"/>
      <c r="L376" s="126"/>
      <c r="M376" s="126"/>
    </row>
    <row r="377">
      <c r="F377" s="126"/>
      <c r="G377" s="126"/>
      <c r="H377" s="126"/>
      <c r="I377" s="126"/>
      <c r="J377" s="126"/>
      <c r="K377" s="126"/>
      <c r="L377" s="126"/>
      <c r="M377" s="126"/>
    </row>
    <row r="378">
      <c r="F378" s="126"/>
      <c r="G378" s="126"/>
      <c r="H378" s="126"/>
      <c r="I378" s="126"/>
      <c r="J378" s="126"/>
      <c r="K378" s="126"/>
      <c r="L378" s="126"/>
      <c r="M378" s="126"/>
    </row>
    <row r="379">
      <c r="F379" s="126"/>
      <c r="G379" s="126"/>
      <c r="H379" s="126"/>
      <c r="I379" s="126"/>
      <c r="J379" s="126"/>
      <c r="K379" s="126"/>
      <c r="L379" s="126"/>
      <c r="M379" s="126"/>
    </row>
    <row r="380">
      <c r="F380" s="126"/>
      <c r="G380" s="126"/>
      <c r="H380" s="126"/>
      <c r="I380" s="126"/>
      <c r="J380" s="126"/>
      <c r="K380" s="126"/>
      <c r="L380" s="126"/>
      <c r="M380" s="126"/>
    </row>
    <row r="381">
      <c r="F381" s="126"/>
      <c r="G381" s="126"/>
      <c r="H381" s="126"/>
      <c r="I381" s="126"/>
      <c r="J381" s="126"/>
      <c r="K381" s="126"/>
      <c r="L381" s="126"/>
      <c r="M381" s="126"/>
    </row>
    <row r="382">
      <c r="F382" s="126"/>
      <c r="G382" s="126"/>
      <c r="H382" s="126"/>
      <c r="I382" s="126"/>
      <c r="J382" s="126"/>
      <c r="K382" s="126"/>
      <c r="L382" s="126"/>
      <c r="M382" s="126"/>
    </row>
    <row r="383">
      <c r="F383" s="126"/>
      <c r="G383" s="126"/>
      <c r="H383" s="126"/>
      <c r="I383" s="126"/>
      <c r="J383" s="126"/>
      <c r="K383" s="126"/>
      <c r="L383" s="126"/>
      <c r="M383" s="126"/>
    </row>
    <row r="384">
      <c r="F384" s="126"/>
      <c r="G384" s="126"/>
      <c r="H384" s="126"/>
      <c r="I384" s="126"/>
      <c r="J384" s="126"/>
      <c r="K384" s="126"/>
      <c r="L384" s="126"/>
      <c r="M384" s="126"/>
    </row>
    <row r="385">
      <c r="F385" s="126"/>
      <c r="G385" s="126"/>
      <c r="H385" s="126"/>
      <c r="I385" s="126"/>
      <c r="J385" s="126"/>
      <c r="K385" s="126"/>
      <c r="L385" s="126"/>
      <c r="M385" s="126"/>
    </row>
    <row r="386">
      <c r="F386" s="126"/>
      <c r="G386" s="126"/>
      <c r="H386" s="126"/>
      <c r="I386" s="126"/>
      <c r="J386" s="126"/>
      <c r="K386" s="126"/>
      <c r="L386" s="126"/>
      <c r="M386" s="126"/>
    </row>
    <row r="387">
      <c r="F387" s="126"/>
      <c r="G387" s="126"/>
      <c r="H387" s="126"/>
      <c r="I387" s="126"/>
      <c r="J387" s="126"/>
      <c r="K387" s="126"/>
      <c r="L387" s="126"/>
      <c r="M387" s="126"/>
    </row>
    <row r="388">
      <c r="F388" s="126"/>
      <c r="G388" s="126"/>
      <c r="H388" s="126"/>
      <c r="I388" s="126"/>
      <c r="J388" s="126"/>
      <c r="K388" s="126"/>
      <c r="L388" s="126"/>
      <c r="M388" s="126"/>
    </row>
    <row r="389">
      <c r="F389" s="126"/>
      <c r="G389" s="126"/>
      <c r="H389" s="126"/>
      <c r="I389" s="126"/>
      <c r="J389" s="126"/>
      <c r="K389" s="126"/>
      <c r="L389" s="126"/>
      <c r="M389" s="126"/>
    </row>
    <row r="390">
      <c r="F390" s="126"/>
      <c r="G390" s="126"/>
      <c r="H390" s="126"/>
      <c r="I390" s="126"/>
      <c r="J390" s="126"/>
      <c r="K390" s="126"/>
      <c r="L390" s="126"/>
      <c r="M390" s="126"/>
    </row>
    <row r="391">
      <c r="F391" s="126"/>
      <c r="G391" s="126"/>
      <c r="H391" s="126"/>
      <c r="I391" s="126"/>
      <c r="J391" s="126"/>
      <c r="K391" s="126"/>
      <c r="L391" s="126"/>
      <c r="M391" s="126"/>
    </row>
    <row r="392">
      <c r="F392" s="126"/>
      <c r="G392" s="126"/>
      <c r="H392" s="126"/>
      <c r="I392" s="126"/>
      <c r="J392" s="126"/>
      <c r="K392" s="126"/>
      <c r="L392" s="126"/>
      <c r="M392" s="126"/>
    </row>
    <row r="393">
      <c r="F393" s="126"/>
      <c r="G393" s="126"/>
      <c r="H393" s="126"/>
      <c r="I393" s="126"/>
      <c r="J393" s="126"/>
      <c r="K393" s="126"/>
      <c r="L393" s="126"/>
      <c r="M393" s="126"/>
    </row>
    <row r="394">
      <c r="F394" s="126"/>
      <c r="G394" s="126"/>
      <c r="H394" s="126"/>
      <c r="I394" s="126"/>
      <c r="J394" s="126"/>
      <c r="K394" s="126"/>
      <c r="L394" s="126"/>
      <c r="M394" s="126"/>
    </row>
    <row r="395">
      <c r="F395" s="126"/>
      <c r="G395" s="126"/>
      <c r="H395" s="126"/>
      <c r="I395" s="126"/>
      <c r="J395" s="126"/>
      <c r="K395" s="126"/>
      <c r="L395" s="126"/>
      <c r="M395" s="126"/>
    </row>
    <row r="396">
      <c r="F396" s="126"/>
      <c r="G396" s="126"/>
      <c r="H396" s="126"/>
      <c r="I396" s="126"/>
      <c r="J396" s="126"/>
      <c r="K396" s="126"/>
      <c r="L396" s="126"/>
      <c r="M396" s="126"/>
    </row>
    <row r="397">
      <c r="F397" s="126"/>
      <c r="G397" s="126"/>
      <c r="H397" s="126"/>
      <c r="I397" s="126"/>
      <c r="J397" s="126"/>
      <c r="K397" s="126"/>
      <c r="L397" s="126"/>
      <c r="M397" s="126"/>
    </row>
    <row r="398">
      <c r="F398" s="126"/>
      <c r="G398" s="126"/>
      <c r="H398" s="126"/>
      <c r="I398" s="126"/>
      <c r="J398" s="126"/>
      <c r="K398" s="126"/>
      <c r="L398" s="126"/>
      <c r="M398" s="126"/>
    </row>
    <row r="399">
      <c r="F399" s="126"/>
      <c r="G399" s="126"/>
      <c r="H399" s="126"/>
      <c r="I399" s="126"/>
      <c r="J399" s="126"/>
      <c r="K399" s="126"/>
      <c r="L399" s="126"/>
      <c r="M399" s="126"/>
    </row>
    <row r="400">
      <c r="F400" s="126"/>
      <c r="G400" s="126"/>
      <c r="H400" s="126"/>
      <c r="I400" s="126"/>
      <c r="J400" s="126"/>
      <c r="K400" s="126"/>
      <c r="L400" s="126"/>
      <c r="M400" s="126"/>
    </row>
    <row r="401">
      <c r="F401" s="126"/>
      <c r="G401" s="126"/>
      <c r="H401" s="126"/>
      <c r="I401" s="126"/>
      <c r="J401" s="126"/>
      <c r="K401" s="126"/>
      <c r="L401" s="126"/>
      <c r="M401" s="126"/>
    </row>
    <row r="402">
      <c r="F402" s="126"/>
      <c r="G402" s="126"/>
      <c r="H402" s="126"/>
      <c r="I402" s="126"/>
      <c r="J402" s="126"/>
      <c r="K402" s="126"/>
      <c r="L402" s="126"/>
      <c r="M402" s="126"/>
    </row>
    <row r="403">
      <c r="F403" s="126"/>
      <c r="G403" s="126"/>
      <c r="H403" s="126"/>
      <c r="I403" s="126"/>
      <c r="J403" s="126"/>
      <c r="K403" s="126"/>
      <c r="L403" s="126"/>
      <c r="M403" s="126"/>
    </row>
    <row r="404">
      <c r="F404" s="126"/>
      <c r="G404" s="126"/>
      <c r="H404" s="126"/>
      <c r="I404" s="126"/>
      <c r="J404" s="126"/>
      <c r="K404" s="126"/>
      <c r="L404" s="126"/>
      <c r="M404" s="126"/>
    </row>
    <row r="405">
      <c r="F405" s="126"/>
      <c r="G405" s="126"/>
      <c r="H405" s="126"/>
      <c r="I405" s="126"/>
      <c r="J405" s="126"/>
      <c r="K405" s="126"/>
      <c r="L405" s="126"/>
      <c r="M405" s="126"/>
    </row>
    <row r="406">
      <c r="F406" s="126"/>
      <c r="G406" s="126"/>
      <c r="H406" s="126"/>
      <c r="I406" s="126"/>
      <c r="J406" s="126"/>
      <c r="K406" s="126"/>
      <c r="L406" s="126"/>
      <c r="M406" s="126"/>
    </row>
    <row r="407">
      <c r="F407" s="126"/>
      <c r="G407" s="126"/>
      <c r="H407" s="126"/>
      <c r="I407" s="126"/>
      <c r="J407" s="126"/>
      <c r="K407" s="126"/>
      <c r="L407" s="126"/>
      <c r="M407" s="126"/>
    </row>
    <row r="408">
      <c r="F408" s="126"/>
      <c r="G408" s="126"/>
      <c r="H408" s="126"/>
      <c r="I408" s="126"/>
      <c r="J408" s="126"/>
      <c r="K408" s="126"/>
      <c r="L408" s="126"/>
      <c r="M408" s="126"/>
    </row>
    <row r="409">
      <c r="F409" s="126"/>
      <c r="G409" s="126"/>
      <c r="H409" s="126"/>
      <c r="I409" s="126"/>
      <c r="J409" s="126"/>
      <c r="K409" s="126"/>
      <c r="L409" s="126"/>
      <c r="M409" s="126"/>
    </row>
    <row r="410">
      <c r="F410" s="126"/>
      <c r="G410" s="126"/>
      <c r="H410" s="126"/>
      <c r="I410" s="126"/>
      <c r="J410" s="126"/>
      <c r="K410" s="126"/>
      <c r="L410" s="126"/>
      <c r="M410" s="126"/>
    </row>
    <row r="411">
      <c r="F411" s="126"/>
      <c r="G411" s="126"/>
      <c r="H411" s="126"/>
      <c r="I411" s="126"/>
      <c r="J411" s="126"/>
      <c r="K411" s="126"/>
      <c r="L411" s="126"/>
      <c r="M411" s="126"/>
    </row>
    <row r="412">
      <c r="F412" s="126"/>
      <c r="G412" s="126"/>
      <c r="H412" s="126"/>
      <c r="I412" s="126"/>
      <c r="J412" s="126"/>
      <c r="K412" s="126"/>
      <c r="L412" s="126"/>
      <c r="M412" s="126"/>
    </row>
    <row r="413">
      <c r="F413" s="126"/>
      <c r="G413" s="126"/>
      <c r="H413" s="126"/>
      <c r="I413" s="126"/>
      <c r="J413" s="126"/>
      <c r="K413" s="126"/>
      <c r="L413" s="126"/>
      <c r="M413" s="126"/>
    </row>
    <row r="414">
      <c r="F414" s="126"/>
      <c r="G414" s="126"/>
      <c r="H414" s="126"/>
      <c r="I414" s="126"/>
      <c r="J414" s="126"/>
      <c r="K414" s="126"/>
      <c r="L414" s="126"/>
      <c r="M414" s="126"/>
    </row>
    <row r="415">
      <c r="F415" s="126"/>
      <c r="G415" s="126"/>
      <c r="H415" s="126"/>
      <c r="I415" s="126"/>
      <c r="J415" s="126"/>
      <c r="K415" s="126"/>
      <c r="L415" s="126"/>
      <c r="M415" s="126"/>
    </row>
    <row r="416">
      <c r="F416" s="126"/>
      <c r="G416" s="126"/>
      <c r="H416" s="126"/>
      <c r="I416" s="126"/>
      <c r="J416" s="126"/>
      <c r="K416" s="126"/>
      <c r="L416" s="126"/>
      <c r="M416" s="126"/>
    </row>
    <row r="417">
      <c r="F417" s="126"/>
      <c r="G417" s="126"/>
      <c r="H417" s="126"/>
      <c r="I417" s="126"/>
      <c r="J417" s="126"/>
      <c r="K417" s="126"/>
      <c r="L417" s="126"/>
      <c r="M417" s="126"/>
    </row>
    <row r="418">
      <c r="F418" s="126"/>
      <c r="G418" s="126"/>
      <c r="H418" s="126"/>
      <c r="I418" s="126"/>
      <c r="J418" s="126"/>
      <c r="K418" s="126"/>
      <c r="L418" s="126"/>
      <c r="M418" s="126"/>
    </row>
    <row r="419">
      <c r="F419" s="126"/>
      <c r="G419" s="126"/>
      <c r="H419" s="126"/>
      <c r="I419" s="126"/>
      <c r="J419" s="126"/>
      <c r="K419" s="126"/>
      <c r="L419" s="126"/>
      <c r="M419" s="126"/>
    </row>
    <row r="420">
      <c r="F420" s="126"/>
      <c r="G420" s="126"/>
      <c r="H420" s="126"/>
      <c r="I420" s="126"/>
      <c r="J420" s="126"/>
      <c r="K420" s="126"/>
      <c r="L420" s="126"/>
      <c r="M420" s="126"/>
    </row>
    <row r="421">
      <c r="F421" s="126"/>
      <c r="G421" s="126"/>
      <c r="H421" s="126"/>
      <c r="I421" s="126"/>
      <c r="J421" s="126"/>
      <c r="K421" s="126"/>
      <c r="L421" s="126"/>
      <c r="M421" s="126"/>
    </row>
    <row r="422">
      <c r="F422" s="126"/>
      <c r="G422" s="126"/>
      <c r="H422" s="126"/>
      <c r="I422" s="126"/>
      <c r="J422" s="126"/>
      <c r="K422" s="126"/>
      <c r="L422" s="126"/>
      <c r="M422" s="126"/>
    </row>
    <row r="423">
      <c r="F423" s="126"/>
      <c r="G423" s="126"/>
      <c r="H423" s="126"/>
      <c r="I423" s="126"/>
      <c r="J423" s="126"/>
      <c r="K423" s="126"/>
      <c r="L423" s="126"/>
      <c r="M423" s="126"/>
    </row>
    <row r="424">
      <c r="F424" s="126"/>
      <c r="G424" s="126"/>
      <c r="H424" s="126"/>
      <c r="I424" s="126"/>
      <c r="J424" s="126"/>
      <c r="K424" s="126"/>
      <c r="L424" s="126"/>
      <c r="M424" s="126"/>
    </row>
    <row r="425">
      <c r="F425" s="126"/>
      <c r="G425" s="126"/>
      <c r="H425" s="126"/>
      <c r="I425" s="126"/>
      <c r="J425" s="126"/>
      <c r="K425" s="126"/>
      <c r="L425" s="126"/>
      <c r="M425" s="126"/>
    </row>
    <row r="426">
      <c r="F426" s="126"/>
      <c r="G426" s="126"/>
      <c r="H426" s="126"/>
      <c r="I426" s="126"/>
      <c r="J426" s="126"/>
      <c r="K426" s="126"/>
      <c r="L426" s="126"/>
      <c r="M426" s="126"/>
    </row>
    <row r="427">
      <c r="F427" s="126"/>
      <c r="G427" s="126"/>
      <c r="H427" s="126"/>
      <c r="I427" s="126"/>
      <c r="J427" s="126"/>
      <c r="K427" s="126"/>
      <c r="L427" s="126"/>
      <c r="M427" s="126"/>
    </row>
    <row r="428">
      <c r="F428" s="126"/>
      <c r="G428" s="126"/>
      <c r="H428" s="126"/>
      <c r="I428" s="126"/>
      <c r="J428" s="126"/>
      <c r="K428" s="126"/>
      <c r="L428" s="126"/>
      <c r="M428" s="126"/>
    </row>
    <row r="429">
      <c r="F429" s="126"/>
      <c r="G429" s="126"/>
      <c r="H429" s="126"/>
      <c r="I429" s="126"/>
      <c r="J429" s="126"/>
      <c r="K429" s="126"/>
      <c r="L429" s="126"/>
      <c r="M429" s="126"/>
    </row>
    <row r="430">
      <c r="F430" s="126"/>
      <c r="G430" s="126"/>
      <c r="H430" s="126"/>
      <c r="I430" s="126"/>
      <c r="J430" s="126"/>
      <c r="K430" s="126"/>
      <c r="L430" s="126"/>
      <c r="M430" s="126"/>
    </row>
    <row r="431">
      <c r="F431" s="126"/>
      <c r="G431" s="126"/>
      <c r="H431" s="126"/>
      <c r="I431" s="126"/>
      <c r="J431" s="126"/>
      <c r="K431" s="126"/>
      <c r="L431" s="126"/>
      <c r="M431" s="126"/>
    </row>
    <row r="432">
      <c r="F432" s="126"/>
      <c r="G432" s="126"/>
      <c r="H432" s="126"/>
      <c r="I432" s="126"/>
      <c r="J432" s="126"/>
      <c r="K432" s="126"/>
      <c r="L432" s="126"/>
      <c r="M432" s="126"/>
    </row>
    <row r="433">
      <c r="F433" s="126"/>
      <c r="G433" s="126"/>
      <c r="H433" s="126"/>
      <c r="I433" s="126"/>
      <c r="J433" s="126"/>
      <c r="K433" s="126"/>
      <c r="L433" s="126"/>
      <c r="M433" s="126"/>
    </row>
    <row r="434">
      <c r="F434" s="126"/>
      <c r="G434" s="126"/>
      <c r="H434" s="126"/>
      <c r="I434" s="126"/>
      <c r="J434" s="126"/>
      <c r="K434" s="126"/>
      <c r="L434" s="126"/>
      <c r="M434" s="126"/>
    </row>
    <row r="435">
      <c r="F435" s="126"/>
      <c r="G435" s="126"/>
      <c r="H435" s="126"/>
      <c r="I435" s="126"/>
      <c r="J435" s="126"/>
      <c r="K435" s="126"/>
      <c r="L435" s="126"/>
      <c r="M435" s="126"/>
    </row>
    <row r="436">
      <c r="F436" s="126"/>
      <c r="G436" s="126"/>
      <c r="H436" s="126"/>
      <c r="I436" s="126"/>
      <c r="J436" s="126"/>
      <c r="K436" s="126"/>
      <c r="L436" s="126"/>
      <c r="M436" s="126"/>
    </row>
    <row r="437">
      <c r="F437" s="126"/>
      <c r="G437" s="126"/>
      <c r="H437" s="126"/>
      <c r="I437" s="126"/>
      <c r="J437" s="126"/>
      <c r="K437" s="126"/>
      <c r="L437" s="126"/>
      <c r="M437" s="126"/>
    </row>
    <row r="438">
      <c r="F438" s="126"/>
      <c r="G438" s="126"/>
      <c r="H438" s="126"/>
      <c r="I438" s="126"/>
      <c r="J438" s="126"/>
      <c r="K438" s="126"/>
      <c r="L438" s="126"/>
      <c r="M438" s="126"/>
    </row>
    <row r="439">
      <c r="F439" s="126"/>
      <c r="G439" s="126"/>
      <c r="H439" s="126"/>
      <c r="I439" s="126"/>
      <c r="J439" s="126"/>
      <c r="K439" s="126"/>
      <c r="L439" s="126"/>
      <c r="M439" s="126"/>
    </row>
    <row r="440">
      <c r="F440" s="126"/>
      <c r="G440" s="126"/>
      <c r="H440" s="126"/>
      <c r="I440" s="126"/>
      <c r="J440" s="126"/>
      <c r="K440" s="126"/>
      <c r="L440" s="126"/>
      <c r="M440" s="126"/>
    </row>
    <row r="441">
      <c r="F441" s="126"/>
      <c r="G441" s="126"/>
      <c r="H441" s="126"/>
      <c r="I441" s="126"/>
      <c r="J441" s="126"/>
      <c r="K441" s="126"/>
      <c r="L441" s="126"/>
      <c r="M441" s="126"/>
    </row>
    <row r="442">
      <c r="F442" s="126"/>
      <c r="G442" s="126"/>
      <c r="H442" s="126"/>
      <c r="I442" s="126"/>
      <c r="J442" s="126"/>
      <c r="K442" s="126"/>
      <c r="L442" s="126"/>
      <c r="M442" s="126"/>
    </row>
    <row r="443">
      <c r="F443" s="126"/>
      <c r="G443" s="126"/>
      <c r="H443" s="126"/>
      <c r="I443" s="126"/>
      <c r="J443" s="126"/>
      <c r="K443" s="126"/>
      <c r="L443" s="126"/>
      <c r="M443" s="126"/>
    </row>
    <row r="444">
      <c r="F444" s="126"/>
      <c r="G444" s="126"/>
      <c r="H444" s="126"/>
      <c r="I444" s="126"/>
      <c r="J444" s="126"/>
      <c r="K444" s="126"/>
      <c r="L444" s="126"/>
      <c r="M444" s="126"/>
    </row>
    <row r="445">
      <c r="F445" s="126"/>
      <c r="G445" s="126"/>
      <c r="H445" s="126"/>
      <c r="I445" s="126"/>
      <c r="J445" s="126"/>
      <c r="K445" s="126"/>
      <c r="L445" s="126"/>
      <c r="M445" s="126"/>
    </row>
    <row r="446">
      <c r="F446" s="126"/>
      <c r="G446" s="126"/>
      <c r="H446" s="126"/>
      <c r="I446" s="126"/>
      <c r="J446" s="126"/>
      <c r="K446" s="126"/>
      <c r="L446" s="126"/>
      <c r="M446" s="126"/>
    </row>
    <row r="447">
      <c r="F447" s="126"/>
      <c r="G447" s="126"/>
      <c r="H447" s="126"/>
      <c r="I447" s="126"/>
      <c r="J447" s="126"/>
      <c r="K447" s="126"/>
      <c r="L447" s="126"/>
      <c r="M447" s="126"/>
    </row>
    <row r="448">
      <c r="F448" s="126"/>
      <c r="G448" s="126"/>
      <c r="H448" s="126"/>
      <c r="I448" s="126"/>
      <c r="J448" s="126"/>
      <c r="K448" s="126"/>
      <c r="L448" s="126"/>
      <c r="M448" s="126"/>
    </row>
    <row r="449">
      <c r="F449" s="126"/>
      <c r="G449" s="126"/>
      <c r="H449" s="126"/>
      <c r="I449" s="126"/>
      <c r="J449" s="126"/>
      <c r="K449" s="126"/>
      <c r="L449" s="126"/>
      <c r="M449" s="126"/>
    </row>
    <row r="450">
      <c r="F450" s="126"/>
      <c r="G450" s="126"/>
      <c r="H450" s="126"/>
      <c r="I450" s="126"/>
      <c r="J450" s="126"/>
      <c r="K450" s="126"/>
      <c r="L450" s="126"/>
      <c r="M450" s="126"/>
    </row>
    <row r="451">
      <c r="F451" s="126"/>
      <c r="G451" s="126"/>
      <c r="H451" s="126"/>
      <c r="I451" s="126"/>
      <c r="J451" s="126"/>
      <c r="K451" s="126"/>
      <c r="L451" s="126"/>
      <c r="M451" s="126"/>
    </row>
    <row r="452">
      <c r="F452" s="126"/>
      <c r="G452" s="126"/>
      <c r="H452" s="126"/>
      <c r="I452" s="126"/>
      <c r="J452" s="126"/>
      <c r="K452" s="126"/>
      <c r="L452" s="126"/>
      <c r="M452" s="126"/>
    </row>
    <row r="453">
      <c r="F453" s="126"/>
      <c r="G453" s="126"/>
      <c r="H453" s="126"/>
      <c r="I453" s="126"/>
      <c r="J453" s="126"/>
      <c r="K453" s="126"/>
      <c r="L453" s="126"/>
      <c r="M453" s="126"/>
    </row>
    <row r="454">
      <c r="F454" s="126"/>
      <c r="G454" s="126"/>
      <c r="H454" s="126"/>
      <c r="I454" s="126"/>
      <c r="J454" s="126"/>
      <c r="K454" s="126"/>
      <c r="L454" s="126"/>
      <c r="M454" s="126"/>
    </row>
    <row r="455">
      <c r="F455" s="126"/>
      <c r="G455" s="126"/>
      <c r="H455" s="126"/>
      <c r="I455" s="126"/>
      <c r="J455" s="126"/>
      <c r="K455" s="126"/>
      <c r="L455" s="126"/>
      <c r="M455" s="126"/>
    </row>
    <row r="456">
      <c r="F456" s="126"/>
      <c r="G456" s="126"/>
      <c r="H456" s="126"/>
      <c r="I456" s="126"/>
      <c r="J456" s="126"/>
      <c r="K456" s="126"/>
      <c r="L456" s="126"/>
      <c r="M456" s="126"/>
    </row>
    <row r="457">
      <c r="F457" s="126"/>
      <c r="G457" s="126"/>
      <c r="H457" s="126"/>
      <c r="I457" s="126"/>
      <c r="J457" s="126"/>
      <c r="K457" s="126"/>
      <c r="L457" s="126"/>
      <c r="M457" s="126"/>
    </row>
    <row r="458">
      <c r="F458" s="126"/>
      <c r="G458" s="126"/>
      <c r="H458" s="126"/>
      <c r="I458" s="126"/>
      <c r="J458" s="126"/>
      <c r="K458" s="126"/>
      <c r="L458" s="126"/>
      <c r="M458" s="126"/>
    </row>
    <row r="459">
      <c r="F459" s="126"/>
      <c r="G459" s="126"/>
      <c r="H459" s="126"/>
      <c r="I459" s="126"/>
      <c r="J459" s="126"/>
      <c r="K459" s="126"/>
      <c r="L459" s="126"/>
      <c r="M459" s="126"/>
    </row>
    <row r="460">
      <c r="F460" s="126"/>
      <c r="G460" s="126"/>
      <c r="H460" s="126"/>
      <c r="I460" s="126"/>
      <c r="J460" s="126"/>
      <c r="K460" s="126"/>
      <c r="L460" s="126"/>
      <c r="M460" s="126"/>
    </row>
    <row r="461">
      <c r="F461" s="126"/>
      <c r="G461" s="126"/>
      <c r="H461" s="126"/>
      <c r="I461" s="126"/>
      <c r="J461" s="126"/>
      <c r="K461" s="126"/>
      <c r="L461" s="126"/>
      <c r="M461" s="126"/>
    </row>
    <row r="462">
      <c r="F462" s="126"/>
      <c r="G462" s="126"/>
      <c r="H462" s="126"/>
      <c r="I462" s="126"/>
      <c r="J462" s="126"/>
      <c r="K462" s="126"/>
      <c r="L462" s="126"/>
      <c r="M462" s="126"/>
    </row>
    <row r="463">
      <c r="F463" s="126"/>
      <c r="G463" s="126"/>
      <c r="H463" s="126"/>
      <c r="I463" s="126"/>
      <c r="J463" s="126"/>
      <c r="K463" s="126"/>
      <c r="L463" s="126"/>
      <c r="M463" s="126"/>
    </row>
    <row r="464">
      <c r="F464" s="126"/>
      <c r="G464" s="126"/>
      <c r="H464" s="126"/>
      <c r="I464" s="126"/>
      <c r="J464" s="126"/>
      <c r="K464" s="126"/>
      <c r="L464" s="126"/>
      <c r="M464" s="126"/>
    </row>
    <row r="465">
      <c r="F465" s="126"/>
      <c r="G465" s="126"/>
      <c r="H465" s="126"/>
      <c r="I465" s="126"/>
      <c r="J465" s="126"/>
      <c r="K465" s="126"/>
      <c r="L465" s="126"/>
      <c r="M465" s="126"/>
    </row>
    <row r="466">
      <c r="F466" s="126"/>
      <c r="G466" s="126"/>
      <c r="H466" s="126"/>
      <c r="I466" s="126"/>
      <c r="J466" s="126"/>
      <c r="K466" s="126"/>
      <c r="L466" s="126"/>
      <c r="M466" s="126"/>
    </row>
    <row r="467">
      <c r="F467" s="126"/>
      <c r="G467" s="126"/>
      <c r="H467" s="126"/>
      <c r="I467" s="126"/>
      <c r="J467" s="126"/>
      <c r="K467" s="126"/>
      <c r="L467" s="126"/>
      <c r="M467" s="126"/>
    </row>
    <row r="468">
      <c r="F468" s="126"/>
      <c r="G468" s="126"/>
      <c r="H468" s="126"/>
      <c r="I468" s="126"/>
      <c r="J468" s="126"/>
      <c r="K468" s="126"/>
      <c r="L468" s="126"/>
      <c r="M468" s="126"/>
    </row>
    <row r="469">
      <c r="F469" s="126"/>
      <c r="G469" s="126"/>
      <c r="H469" s="126"/>
      <c r="I469" s="126"/>
      <c r="J469" s="126"/>
      <c r="K469" s="126"/>
      <c r="L469" s="126"/>
      <c r="M469" s="126"/>
    </row>
    <row r="470">
      <c r="F470" s="126"/>
      <c r="G470" s="126"/>
      <c r="H470" s="126"/>
      <c r="I470" s="126"/>
      <c r="J470" s="126"/>
      <c r="K470" s="126"/>
      <c r="L470" s="126"/>
      <c r="M470" s="126"/>
    </row>
    <row r="471">
      <c r="F471" s="126"/>
      <c r="G471" s="126"/>
      <c r="H471" s="126"/>
      <c r="I471" s="126"/>
      <c r="J471" s="126"/>
      <c r="K471" s="126"/>
      <c r="L471" s="126"/>
      <c r="M471" s="126"/>
    </row>
    <row r="472">
      <c r="F472" s="126"/>
      <c r="G472" s="126"/>
      <c r="H472" s="126"/>
      <c r="I472" s="126"/>
      <c r="J472" s="126"/>
      <c r="K472" s="126"/>
      <c r="L472" s="126"/>
      <c r="M472" s="126"/>
    </row>
    <row r="473">
      <c r="F473" s="126"/>
      <c r="G473" s="126"/>
      <c r="H473" s="126"/>
      <c r="I473" s="126"/>
      <c r="J473" s="126"/>
      <c r="K473" s="126"/>
      <c r="L473" s="126"/>
      <c r="M473" s="126"/>
    </row>
    <row r="474">
      <c r="F474" s="126"/>
      <c r="G474" s="126"/>
      <c r="H474" s="126"/>
      <c r="I474" s="126"/>
      <c r="J474" s="126"/>
      <c r="K474" s="126"/>
      <c r="L474" s="126"/>
      <c r="M474" s="126"/>
    </row>
    <row r="475">
      <c r="F475" s="126"/>
      <c r="G475" s="126"/>
      <c r="H475" s="126"/>
      <c r="I475" s="126"/>
      <c r="J475" s="126"/>
      <c r="K475" s="126"/>
      <c r="L475" s="126"/>
      <c r="M475" s="126"/>
    </row>
    <row r="476">
      <c r="F476" s="126"/>
      <c r="G476" s="126"/>
      <c r="H476" s="126"/>
      <c r="I476" s="126"/>
      <c r="J476" s="126"/>
      <c r="K476" s="126"/>
      <c r="L476" s="126"/>
      <c r="M476" s="126"/>
    </row>
    <row r="477">
      <c r="F477" s="126"/>
      <c r="G477" s="126"/>
      <c r="H477" s="126"/>
      <c r="I477" s="126"/>
      <c r="J477" s="126"/>
      <c r="K477" s="126"/>
      <c r="L477" s="126"/>
      <c r="M477" s="126"/>
    </row>
    <row r="478">
      <c r="F478" s="126"/>
      <c r="G478" s="126"/>
      <c r="H478" s="126"/>
      <c r="I478" s="126"/>
      <c r="J478" s="126"/>
      <c r="K478" s="126"/>
      <c r="L478" s="126"/>
      <c r="M478" s="126"/>
    </row>
    <row r="479">
      <c r="F479" s="126"/>
      <c r="G479" s="126"/>
      <c r="H479" s="126"/>
      <c r="I479" s="126"/>
      <c r="J479" s="126"/>
      <c r="K479" s="126"/>
      <c r="L479" s="126"/>
      <c r="M479" s="126"/>
    </row>
    <row r="480">
      <c r="F480" s="126"/>
      <c r="G480" s="126"/>
      <c r="H480" s="126"/>
      <c r="I480" s="126"/>
      <c r="J480" s="126"/>
      <c r="K480" s="126"/>
      <c r="L480" s="126"/>
      <c r="M480" s="126"/>
    </row>
    <row r="481">
      <c r="F481" s="126"/>
      <c r="G481" s="126"/>
      <c r="H481" s="126"/>
      <c r="I481" s="126"/>
      <c r="J481" s="126"/>
      <c r="K481" s="126"/>
      <c r="L481" s="126"/>
      <c r="M481" s="126"/>
    </row>
    <row r="482">
      <c r="F482" s="126"/>
      <c r="G482" s="126"/>
      <c r="H482" s="126"/>
      <c r="I482" s="126"/>
      <c r="J482" s="126"/>
      <c r="K482" s="126"/>
      <c r="L482" s="126"/>
      <c r="M482" s="126"/>
    </row>
    <row r="483">
      <c r="F483" s="126"/>
      <c r="G483" s="126"/>
      <c r="H483" s="126"/>
      <c r="I483" s="126"/>
      <c r="J483" s="126"/>
      <c r="K483" s="126"/>
      <c r="L483" s="126"/>
      <c r="M483" s="126"/>
    </row>
    <row r="484">
      <c r="F484" s="126"/>
      <c r="G484" s="126"/>
      <c r="H484" s="126"/>
      <c r="I484" s="126"/>
      <c r="J484" s="126"/>
      <c r="K484" s="126"/>
      <c r="L484" s="126"/>
      <c r="M484" s="126"/>
    </row>
    <row r="485">
      <c r="F485" s="126"/>
      <c r="G485" s="126"/>
      <c r="H485" s="126"/>
      <c r="I485" s="126"/>
      <c r="J485" s="126"/>
      <c r="K485" s="126"/>
      <c r="L485" s="126"/>
      <c r="M485" s="126"/>
    </row>
    <row r="486">
      <c r="F486" s="126"/>
      <c r="G486" s="126"/>
      <c r="H486" s="126"/>
      <c r="I486" s="126"/>
      <c r="J486" s="126"/>
      <c r="K486" s="126"/>
      <c r="L486" s="126"/>
      <c r="M486" s="126"/>
    </row>
    <row r="487">
      <c r="F487" s="126"/>
      <c r="G487" s="126"/>
      <c r="H487" s="126"/>
      <c r="I487" s="126"/>
      <c r="J487" s="126"/>
      <c r="K487" s="126"/>
      <c r="L487" s="126"/>
      <c r="M487" s="126"/>
    </row>
    <row r="488">
      <c r="F488" s="126"/>
      <c r="G488" s="126"/>
      <c r="H488" s="126"/>
      <c r="I488" s="126"/>
      <c r="J488" s="126"/>
      <c r="K488" s="126"/>
      <c r="L488" s="126"/>
      <c r="M488" s="126"/>
    </row>
    <row r="489">
      <c r="F489" s="126"/>
      <c r="G489" s="126"/>
      <c r="H489" s="126"/>
      <c r="I489" s="126"/>
      <c r="J489" s="126"/>
      <c r="K489" s="126"/>
      <c r="L489" s="126"/>
      <c r="M489" s="126"/>
    </row>
    <row r="490">
      <c r="F490" s="126"/>
      <c r="G490" s="126"/>
      <c r="H490" s="126"/>
      <c r="I490" s="126"/>
      <c r="J490" s="126"/>
      <c r="K490" s="126"/>
      <c r="L490" s="126"/>
      <c r="M490" s="126"/>
    </row>
    <row r="491">
      <c r="F491" s="126"/>
      <c r="G491" s="126"/>
      <c r="H491" s="126"/>
      <c r="I491" s="126"/>
      <c r="J491" s="126"/>
      <c r="K491" s="126"/>
      <c r="L491" s="126"/>
      <c r="M491" s="126"/>
    </row>
    <row r="492">
      <c r="F492" s="126"/>
      <c r="G492" s="126"/>
      <c r="H492" s="126"/>
      <c r="I492" s="126"/>
      <c r="J492" s="126"/>
      <c r="K492" s="126"/>
      <c r="L492" s="126"/>
      <c r="M492" s="126"/>
    </row>
    <row r="493">
      <c r="F493" s="126"/>
      <c r="G493" s="126"/>
      <c r="H493" s="126"/>
      <c r="I493" s="126"/>
      <c r="J493" s="126"/>
      <c r="K493" s="126"/>
      <c r="L493" s="126"/>
      <c r="M493" s="126"/>
    </row>
    <row r="494">
      <c r="F494" s="126"/>
      <c r="G494" s="126"/>
      <c r="H494" s="126"/>
      <c r="I494" s="126"/>
      <c r="J494" s="126"/>
      <c r="K494" s="126"/>
      <c r="L494" s="126"/>
      <c r="M494" s="126"/>
    </row>
    <row r="495">
      <c r="F495" s="126"/>
      <c r="G495" s="126"/>
      <c r="H495" s="126"/>
      <c r="I495" s="126"/>
      <c r="J495" s="126"/>
      <c r="K495" s="126"/>
      <c r="L495" s="126"/>
      <c r="M495" s="126"/>
    </row>
    <row r="496">
      <c r="F496" s="126"/>
      <c r="G496" s="126"/>
      <c r="H496" s="126"/>
      <c r="I496" s="126"/>
      <c r="J496" s="126"/>
      <c r="K496" s="126"/>
      <c r="L496" s="126"/>
      <c r="M496" s="126"/>
    </row>
    <row r="497">
      <c r="F497" s="126"/>
      <c r="G497" s="126"/>
      <c r="H497" s="126"/>
      <c r="I497" s="126"/>
      <c r="J497" s="126"/>
      <c r="K497" s="126"/>
      <c r="L497" s="126"/>
      <c r="M497" s="126"/>
    </row>
    <row r="498">
      <c r="F498" s="126"/>
      <c r="G498" s="126"/>
      <c r="H498" s="126"/>
      <c r="I498" s="126"/>
      <c r="J498" s="126"/>
      <c r="K498" s="126"/>
      <c r="L498" s="126"/>
      <c r="M498" s="126"/>
    </row>
    <row r="499">
      <c r="F499" s="126"/>
      <c r="G499" s="126"/>
      <c r="H499" s="126"/>
      <c r="I499" s="126"/>
      <c r="J499" s="126"/>
      <c r="K499" s="126"/>
      <c r="L499" s="126"/>
      <c r="M499" s="126"/>
    </row>
    <row r="500">
      <c r="F500" s="126"/>
      <c r="G500" s="126"/>
      <c r="H500" s="126"/>
      <c r="I500" s="126"/>
      <c r="J500" s="126"/>
      <c r="K500" s="126"/>
      <c r="L500" s="126"/>
      <c r="M500" s="126"/>
    </row>
    <row r="501">
      <c r="F501" s="126"/>
      <c r="G501" s="126"/>
      <c r="H501" s="126"/>
      <c r="I501" s="126"/>
      <c r="J501" s="126"/>
      <c r="K501" s="126"/>
      <c r="L501" s="126"/>
      <c r="M501" s="126"/>
    </row>
    <row r="502">
      <c r="F502" s="126"/>
      <c r="G502" s="126"/>
      <c r="H502" s="126"/>
      <c r="I502" s="126"/>
      <c r="J502" s="126"/>
      <c r="K502" s="126"/>
      <c r="L502" s="126"/>
      <c r="M502" s="126"/>
    </row>
    <row r="503">
      <c r="F503" s="126"/>
      <c r="G503" s="126"/>
      <c r="H503" s="126"/>
      <c r="I503" s="126"/>
      <c r="J503" s="126"/>
      <c r="K503" s="126"/>
      <c r="L503" s="126"/>
      <c r="M503" s="126"/>
    </row>
    <row r="504">
      <c r="F504" s="126"/>
      <c r="G504" s="126"/>
      <c r="H504" s="126"/>
      <c r="I504" s="126"/>
      <c r="J504" s="126"/>
      <c r="K504" s="126"/>
      <c r="L504" s="126"/>
      <c r="M504" s="126"/>
    </row>
    <row r="505">
      <c r="F505" s="126"/>
      <c r="G505" s="126"/>
      <c r="H505" s="126"/>
      <c r="I505" s="126"/>
      <c r="J505" s="126"/>
      <c r="K505" s="126"/>
      <c r="L505" s="126"/>
      <c r="M505" s="126"/>
    </row>
    <row r="506">
      <c r="F506" s="126"/>
      <c r="G506" s="126"/>
      <c r="H506" s="126"/>
      <c r="I506" s="126"/>
      <c r="J506" s="126"/>
      <c r="K506" s="126"/>
      <c r="L506" s="126"/>
      <c r="M506" s="126"/>
    </row>
    <row r="507">
      <c r="F507" s="126"/>
      <c r="G507" s="126"/>
      <c r="H507" s="126"/>
      <c r="I507" s="126"/>
      <c r="J507" s="126"/>
      <c r="K507" s="126"/>
      <c r="L507" s="126"/>
      <c r="M507" s="126"/>
    </row>
    <row r="508">
      <c r="F508" s="126"/>
      <c r="G508" s="126"/>
      <c r="H508" s="126"/>
      <c r="I508" s="126"/>
      <c r="J508" s="126"/>
      <c r="K508" s="126"/>
      <c r="L508" s="126"/>
      <c r="M508" s="126"/>
    </row>
    <row r="509">
      <c r="F509" s="126"/>
      <c r="G509" s="126"/>
      <c r="H509" s="126"/>
      <c r="I509" s="126"/>
      <c r="J509" s="126"/>
      <c r="K509" s="126"/>
      <c r="L509" s="126"/>
      <c r="M509" s="126"/>
    </row>
    <row r="510">
      <c r="F510" s="126"/>
      <c r="G510" s="126"/>
      <c r="H510" s="126"/>
      <c r="I510" s="126"/>
      <c r="J510" s="126"/>
      <c r="K510" s="126"/>
      <c r="L510" s="126"/>
      <c r="M510" s="126"/>
    </row>
    <row r="511">
      <c r="F511" s="126"/>
      <c r="G511" s="126"/>
      <c r="H511" s="126"/>
      <c r="I511" s="126"/>
      <c r="J511" s="126"/>
      <c r="K511" s="126"/>
      <c r="L511" s="126"/>
      <c r="M511" s="126"/>
    </row>
    <row r="512">
      <c r="F512" s="126"/>
      <c r="G512" s="126"/>
      <c r="H512" s="126"/>
      <c r="I512" s="126"/>
      <c r="J512" s="126"/>
      <c r="K512" s="126"/>
      <c r="L512" s="126"/>
      <c r="M512" s="126"/>
    </row>
    <row r="513">
      <c r="F513" s="126"/>
      <c r="G513" s="126"/>
      <c r="H513" s="126"/>
      <c r="I513" s="126"/>
      <c r="J513" s="126"/>
      <c r="K513" s="126"/>
      <c r="L513" s="126"/>
      <c r="M513" s="126"/>
    </row>
    <row r="514">
      <c r="F514" s="126"/>
      <c r="G514" s="126"/>
      <c r="H514" s="126"/>
      <c r="I514" s="126"/>
      <c r="J514" s="126"/>
      <c r="K514" s="126"/>
      <c r="L514" s="126"/>
      <c r="M514" s="126"/>
    </row>
    <row r="515">
      <c r="F515" s="126"/>
      <c r="G515" s="126"/>
      <c r="H515" s="126"/>
      <c r="I515" s="126"/>
      <c r="J515" s="126"/>
      <c r="K515" s="126"/>
      <c r="L515" s="126"/>
      <c r="M515" s="126"/>
    </row>
    <row r="516">
      <c r="F516" s="126"/>
      <c r="G516" s="126"/>
      <c r="H516" s="126"/>
      <c r="I516" s="126"/>
      <c r="J516" s="126"/>
      <c r="K516" s="126"/>
      <c r="L516" s="126"/>
      <c r="M516" s="126"/>
    </row>
    <row r="517">
      <c r="F517" s="126"/>
      <c r="G517" s="126"/>
      <c r="H517" s="126"/>
      <c r="I517" s="126"/>
      <c r="J517" s="126"/>
      <c r="K517" s="126"/>
      <c r="L517" s="126"/>
      <c r="M517" s="126"/>
    </row>
    <row r="518">
      <c r="F518" s="126"/>
      <c r="G518" s="126"/>
      <c r="H518" s="126"/>
      <c r="I518" s="126"/>
      <c r="J518" s="126"/>
      <c r="K518" s="126"/>
      <c r="L518" s="126"/>
      <c r="M518" s="126"/>
    </row>
    <row r="519">
      <c r="F519" s="126"/>
      <c r="G519" s="126"/>
      <c r="H519" s="126"/>
      <c r="I519" s="126"/>
      <c r="J519" s="126"/>
      <c r="K519" s="126"/>
      <c r="L519" s="126"/>
      <c r="M519" s="126"/>
    </row>
    <row r="520">
      <c r="F520" s="126"/>
      <c r="G520" s="126"/>
      <c r="H520" s="126"/>
      <c r="I520" s="126"/>
      <c r="J520" s="126"/>
      <c r="K520" s="126"/>
      <c r="L520" s="126"/>
      <c r="M520" s="126"/>
    </row>
    <row r="521">
      <c r="F521" s="126"/>
      <c r="G521" s="126"/>
      <c r="H521" s="126"/>
      <c r="I521" s="126"/>
      <c r="J521" s="126"/>
      <c r="K521" s="126"/>
      <c r="L521" s="126"/>
      <c r="M521" s="126"/>
    </row>
    <row r="522">
      <c r="F522" s="126"/>
      <c r="G522" s="126"/>
      <c r="H522" s="126"/>
      <c r="I522" s="126"/>
      <c r="J522" s="126"/>
      <c r="K522" s="126"/>
      <c r="L522" s="126"/>
      <c r="M522" s="126"/>
    </row>
    <row r="523">
      <c r="F523" s="126"/>
      <c r="G523" s="126"/>
      <c r="H523" s="126"/>
      <c r="I523" s="126"/>
      <c r="J523" s="126"/>
      <c r="K523" s="126"/>
      <c r="L523" s="126"/>
      <c r="M523" s="126"/>
    </row>
    <row r="524">
      <c r="F524" s="126"/>
      <c r="G524" s="126"/>
      <c r="H524" s="126"/>
      <c r="I524" s="126"/>
      <c r="J524" s="126"/>
      <c r="K524" s="126"/>
      <c r="L524" s="126"/>
      <c r="M524" s="126"/>
    </row>
    <row r="525">
      <c r="F525" s="126"/>
      <c r="G525" s="126"/>
      <c r="H525" s="126"/>
      <c r="I525" s="126"/>
      <c r="J525" s="126"/>
      <c r="K525" s="126"/>
      <c r="L525" s="126"/>
      <c r="M525" s="126"/>
    </row>
    <row r="526">
      <c r="F526" s="126"/>
      <c r="G526" s="126"/>
      <c r="H526" s="126"/>
      <c r="I526" s="126"/>
      <c r="J526" s="126"/>
      <c r="K526" s="126"/>
      <c r="L526" s="126"/>
      <c r="M526" s="126"/>
    </row>
    <row r="527">
      <c r="F527" s="126"/>
      <c r="G527" s="126"/>
      <c r="H527" s="126"/>
      <c r="I527" s="126"/>
      <c r="J527" s="126"/>
      <c r="K527" s="126"/>
      <c r="L527" s="126"/>
      <c r="M527" s="126"/>
    </row>
    <row r="528">
      <c r="F528" s="126"/>
      <c r="G528" s="126"/>
      <c r="H528" s="126"/>
      <c r="I528" s="126"/>
      <c r="J528" s="126"/>
      <c r="K528" s="126"/>
      <c r="L528" s="126"/>
      <c r="M528" s="126"/>
    </row>
    <row r="529">
      <c r="F529" s="126"/>
      <c r="G529" s="126"/>
      <c r="H529" s="126"/>
      <c r="I529" s="126"/>
      <c r="J529" s="126"/>
      <c r="K529" s="126"/>
      <c r="L529" s="126"/>
      <c r="M529" s="126"/>
    </row>
    <row r="530">
      <c r="F530" s="126"/>
      <c r="G530" s="126"/>
      <c r="H530" s="126"/>
      <c r="I530" s="126"/>
      <c r="J530" s="126"/>
      <c r="K530" s="126"/>
      <c r="L530" s="126"/>
      <c r="M530" s="126"/>
    </row>
    <row r="531">
      <c r="F531" s="126"/>
      <c r="G531" s="126"/>
      <c r="H531" s="126"/>
      <c r="I531" s="126"/>
      <c r="J531" s="126"/>
      <c r="K531" s="126"/>
      <c r="L531" s="126"/>
      <c r="M531" s="126"/>
    </row>
    <row r="532">
      <c r="F532" s="126"/>
      <c r="G532" s="126"/>
      <c r="H532" s="126"/>
      <c r="I532" s="126"/>
      <c r="J532" s="126"/>
      <c r="K532" s="126"/>
      <c r="L532" s="126"/>
      <c r="M532" s="126"/>
    </row>
    <row r="533">
      <c r="F533" s="126"/>
      <c r="G533" s="126"/>
      <c r="H533" s="126"/>
      <c r="I533" s="126"/>
      <c r="J533" s="126"/>
      <c r="K533" s="126"/>
      <c r="L533" s="126"/>
      <c r="M533" s="126"/>
    </row>
    <row r="534">
      <c r="F534" s="126"/>
      <c r="G534" s="126"/>
      <c r="H534" s="126"/>
      <c r="I534" s="126"/>
      <c r="J534" s="126"/>
      <c r="K534" s="126"/>
      <c r="L534" s="126"/>
      <c r="M534" s="126"/>
    </row>
    <row r="535">
      <c r="F535" s="126"/>
      <c r="G535" s="126"/>
      <c r="H535" s="126"/>
      <c r="I535" s="126"/>
      <c r="J535" s="126"/>
      <c r="K535" s="126"/>
      <c r="L535" s="126"/>
      <c r="M535" s="126"/>
    </row>
    <row r="536">
      <c r="F536" s="126"/>
      <c r="G536" s="126"/>
      <c r="H536" s="126"/>
      <c r="I536" s="126"/>
      <c r="J536" s="126"/>
      <c r="K536" s="126"/>
      <c r="L536" s="126"/>
      <c r="M536" s="126"/>
    </row>
    <row r="537">
      <c r="F537" s="126"/>
      <c r="G537" s="126"/>
      <c r="H537" s="126"/>
      <c r="I537" s="126"/>
      <c r="J537" s="126"/>
      <c r="K537" s="126"/>
      <c r="L537" s="126"/>
      <c r="M537" s="126"/>
    </row>
    <row r="538">
      <c r="F538" s="126"/>
      <c r="G538" s="126"/>
      <c r="H538" s="126"/>
      <c r="I538" s="126"/>
      <c r="J538" s="126"/>
      <c r="K538" s="126"/>
      <c r="L538" s="126"/>
      <c r="M538" s="126"/>
    </row>
    <row r="539">
      <c r="F539" s="126"/>
      <c r="G539" s="126"/>
      <c r="H539" s="126"/>
      <c r="I539" s="126"/>
      <c r="J539" s="126"/>
      <c r="K539" s="126"/>
      <c r="L539" s="126"/>
      <c r="M539" s="126"/>
    </row>
    <row r="540">
      <c r="F540" s="126"/>
      <c r="G540" s="126"/>
      <c r="H540" s="126"/>
      <c r="I540" s="126"/>
      <c r="J540" s="126"/>
      <c r="K540" s="126"/>
      <c r="L540" s="126"/>
      <c r="M540" s="126"/>
    </row>
    <row r="541">
      <c r="F541" s="126"/>
      <c r="G541" s="126"/>
      <c r="H541" s="126"/>
      <c r="I541" s="126"/>
      <c r="J541" s="126"/>
      <c r="K541" s="126"/>
      <c r="L541" s="126"/>
      <c r="M541" s="126"/>
    </row>
    <row r="542">
      <c r="F542" s="126"/>
      <c r="G542" s="126"/>
      <c r="H542" s="126"/>
      <c r="I542" s="126"/>
      <c r="J542" s="126"/>
      <c r="K542" s="126"/>
      <c r="L542" s="126"/>
      <c r="M542" s="126"/>
    </row>
    <row r="543">
      <c r="F543" s="126"/>
      <c r="G543" s="126"/>
      <c r="H543" s="126"/>
      <c r="I543" s="126"/>
      <c r="J543" s="126"/>
      <c r="K543" s="126"/>
      <c r="L543" s="126"/>
      <c r="M543" s="126"/>
    </row>
    <row r="544">
      <c r="F544" s="126"/>
      <c r="G544" s="126"/>
      <c r="H544" s="126"/>
      <c r="I544" s="126"/>
      <c r="J544" s="126"/>
      <c r="K544" s="126"/>
      <c r="L544" s="126"/>
      <c r="M544" s="126"/>
    </row>
    <row r="545">
      <c r="F545" s="126"/>
      <c r="G545" s="126"/>
      <c r="H545" s="126"/>
      <c r="I545" s="126"/>
      <c r="J545" s="126"/>
      <c r="K545" s="126"/>
      <c r="L545" s="126"/>
      <c r="M545" s="126"/>
    </row>
    <row r="546">
      <c r="F546" s="126"/>
      <c r="G546" s="126"/>
      <c r="H546" s="126"/>
      <c r="I546" s="126"/>
      <c r="J546" s="126"/>
      <c r="K546" s="126"/>
      <c r="L546" s="126"/>
      <c r="M546" s="126"/>
    </row>
    <row r="547">
      <c r="F547" s="126"/>
      <c r="G547" s="126"/>
      <c r="H547" s="126"/>
      <c r="I547" s="126"/>
      <c r="J547" s="126"/>
      <c r="K547" s="126"/>
      <c r="L547" s="126"/>
      <c r="M547" s="126"/>
    </row>
    <row r="548">
      <c r="F548" s="126"/>
      <c r="G548" s="126"/>
      <c r="H548" s="126"/>
      <c r="I548" s="126"/>
      <c r="J548" s="126"/>
      <c r="K548" s="126"/>
      <c r="L548" s="126"/>
      <c r="M548" s="126"/>
    </row>
    <row r="549">
      <c r="F549" s="126"/>
      <c r="G549" s="126"/>
      <c r="H549" s="126"/>
      <c r="I549" s="126"/>
      <c r="J549" s="126"/>
      <c r="K549" s="126"/>
      <c r="L549" s="126"/>
      <c r="M549" s="126"/>
    </row>
    <row r="550">
      <c r="F550" s="126"/>
      <c r="G550" s="126"/>
      <c r="H550" s="126"/>
      <c r="I550" s="126"/>
      <c r="J550" s="126"/>
      <c r="K550" s="126"/>
      <c r="L550" s="126"/>
      <c r="M550" s="126"/>
    </row>
    <row r="551">
      <c r="F551" s="126"/>
      <c r="G551" s="126"/>
      <c r="H551" s="126"/>
      <c r="I551" s="126"/>
      <c r="J551" s="126"/>
      <c r="K551" s="126"/>
      <c r="L551" s="126"/>
      <c r="M551" s="126"/>
    </row>
    <row r="552">
      <c r="F552" s="126"/>
      <c r="G552" s="126"/>
      <c r="H552" s="126"/>
      <c r="I552" s="126"/>
      <c r="J552" s="126"/>
      <c r="K552" s="126"/>
      <c r="L552" s="126"/>
      <c r="M552" s="126"/>
    </row>
    <row r="553">
      <c r="F553" s="126"/>
      <c r="G553" s="126"/>
      <c r="H553" s="126"/>
      <c r="I553" s="126"/>
      <c r="J553" s="126"/>
      <c r="K553" s="126"/>
      <c r="L553" s="126"/>
      <c r="M553" s="126"/>
    </row>
    <row r="554">
      <c r="F554" s="126"/>
      <c r="G554" s="126"/>
      <c r="H554" s="126"/>
      <c r="I554" s="126"/>
      <c r="J554" s="126"/>
      <c r="K554" s="126"/>
      <c r="L554" s="126"/>
      <c r="M554" s="126"/>
    </row>
    <row r="555">
      <c r="F555" s="126"/>
      <c r="G555" s="126"/>
      <c r="H555" s="126"/>
      <c r="I555" s="126"/>
      <c r="J555" s="126"/>
      <c r="K555" s="126"/>
      <c r="L555" s="126"/>
      <c r="M555" s="126"/>
    </row>
    <row r="556">
      <c r="F556" s="126"/>
      <c r="G556" s="126"/>
      <c r="H556" s="126"/>
      <c r="I556" s="126"/>
      <c r="J556" s="126"/>
      <c r="K556" s="126"/>
      <c r="L556" s="126"/>
      <c r="M556" s="126"/>
    </row>
    <row r="557">
      <c r="F557" s="126"/>
      <c r="G557" s="126"/>
      <c r="H557" s="126"/>
      <c r="I557" s="126"/>
      <c r="J557" s="126"/>
      <c r="K557" s="126"/>
      <c r="L557" s="126"/>
      <c r="M557" s="126"/>
    </row>
    <row r="558">
      <c r="F558" s="126"/>
      <c r="G558" s="126"/>
      <c r="H558" s="126"/>
      <c r="I558" s="126"/>
      <c r="J558" s="126"/>
      <c r="K558" s="126"/>
      <c r="L558" s="126"/>
      <c r="M558" s="126"/>
    </row>
    <row r="559">
      <c r="F559" s="126"/>
      <c r="G559" s="126"/>
      <c r="H559" s="126"/>
      <c r="I559" s="126"/>
      <c r="J559" s="126"/>
      <c r="K559" s="126"/>
      <c r="L559" s="126"/>
      <c r="M559" s="126"/>
    </row>
    <row r="560">
      <c r="F560" s="126"/>
      <c r="G560" s="126"/>
      <c r="H560" s="126"/>
      <c r="I560" s="126"/>
      <c r="J560" s="126"/>
      <c r="K560" s="126"/>
      <c r="L560" s="126"/>
      <c r="M560" s="126"/>
    </row>
    <row r="561">
      <c r="F561" s="126"/>
      <c r="G561" s="126"/>
      <c r="H561" s="126"/>
      <c r="I561" s="126"/>
      <c r="J561" s="126"/>
      <c r="K561" s="126"/>
      <c r="L561" s="126"/>
      <c r="M561" s="126"/>
    </row>
    <row r="562">
      <c r="F562" s="126"/>
      <c r="G562" s="126"/>
      <c r="H562" s="126"/>
      <c r="I562" s="126"/>
      <c r="J562" s="126"/>
      <c r="K562" s="126"/>
      <c r="L562" s="126"/>
      <c r="M562" s="126"/>
    </row>
    <row r="563">
      <c r="F563" s="126"/>
      <c r="G563" s="126"/>
      <c r="H563" s="126"/>
      <c r="I563" s="126"/>
      <c r="J563" s="126"/>
      <c r="K563" s="126"/>
      <c r="L563" s="126"/>
      <c r="M563" s="126"/>
    </row>
    <row r="564">
      <c r="F564" s="126"/>
      <c r="G564" s="126"/>
      <c r="H564" s="126"/>
      <c r="I564" s="126"/>
      <c r="J564" s="126"/>
      <c r="K564" s="126"/>
      <c r="L564" s="126"/>
      <c r="M564" s="126"/>
    </row>
    <row r="565">
      <c r="F565" s="126"/>
      <c r="G565" s="126"/>
      <c r="H565" s="126"/>
      <c r="I565" s="126"/>
      <c r="J565" s="126"/>
      <c r="K565" s="126"/>
      <c r="L565" s="126"/>
      <c r="M565" s="126"/>
    </row>
    <row r="566">
      <c r="F566" s="126"/>
      <c r="G566" s="126"/>
      <c r="H566" s="126"/>
      <c r="I566" s="126"/>
      <c r="J566" s="126"/>
      <c r="K566" s="126"/>
      <c r="L566" s="126"/>
      <c r="M566" s="126"/>
    </row>
    <row r="567">
      <c r="F567" s="126"/>
      <c r="G567" s="126"/>
      <c r="H567" s="126"/>
      <c r="I567" s="126"/>
      <c r="J567" s="126"/>
      <c r="K567" s="126"/>
      <c r="L567" s="126"/>
      <c r="M567" s="126"/>
    </row>
    <row r="568">
      <c r="F568" s="126"/>
      <c r="G568" s="126"/>
      <c r="H568" s="126"/>
      <c r="I568" s="126"/>
      <c r="J568" s="126"/>
      <c r="K568" s="126"/>
      <c r="L568" s="126"/>
      <c r="M568" s="126"/>
    </row>
    <row r="569">
      <c r="F569" s="126"/>
      <c r="G569" s="126"/>
      <c r="H569" s="126"/>
      <c r="I569" s="126"/>
      <c r="J569" s="126"/>
      <c r="K569" s="126"/>
      <c r="L569" s="126"/>
      <c r="M569" s="126"/>
    </row>
    <row r="570">
      <c r="F570" s="126"/>
      <c r="G570" s="126"/>
      <c r="H570" s="126"/>
      <c r="I570" s="126"/>
      <c r="J570" s="126"/>
      <c r="K570" s="126"/>
      <c r="L570" s="126"/>
      <c r="M570" s="126"/>
    </row>
    <row r="571">
      <c r="F571" s="126"/>
      <c r="G571" s="126"/>
      <c r="H571" s="126"/>
      <c r="I571" s="126"/>
      <c r="J571" s="126"/>
      <c r="K571" s="126"/>
      <c r="L571" s="126"/>
      <c r="M571" s="126"/>
    </row>
    <row r="572">
      <c r="F572" s="126"/>
      <c r="G572" s="126"/>
      <c r="H572" s="126"/>
      <c r="I572" s="126"/>
      <c r="J572" s="126"/>
      <c r="K572" s="126"/>
      <c r="L572" s="126"/>
      <c r="M572" s="126"/>
    </row>
    <row r="573">
      <c r="F573" s="126"/>
      <c r="G573" s="126"/>
      <c r="H573" s="126"/>
      <c r="I573" s="126"/>
      <c r="J573" s="126"/>
      <c r="K573" s="126"/>
      <c r="L573" s="126"/>
      <c r="M573" s="126"/>
    </row>
    <row r="574">
      <c r="F574" s="126"/>
      <c r="G574" s="126"/>
      <c r="H574" s="126"/>
      <c r="I574" s="126"/>
      <c r="J574" s="126"/>
      <c r="K574" s="126"/>
      <c r="L574" s="126"/>
      <c r="M574" s="126"/>
    </row>
    <row r="575">
      <c r="F575" s="126"/>
      <c r="G575" s="126"/>
      <c r="H575" s="126"/>
      <c r="I575" s="126"/>
      <c r="J575" s="126"/>
      <c r="K575" s="126"/>
      <c r="L575" s="126"/>
      <c r="M575" s="126"/>
    </row>
    <row r="576">
      <c r="F576" s="126"/>
      <c r="G576" s="126"/>
      <c r="H576" s="126"/>
      <c r="I576" s="126"/>
      <c r="J576" s="126"/>
      <c r="K576" s="126"/>
      <c r="L576" s="126"/>
      <c r="M576" s="126"/>
    </row>
    <row r="577">
      <c r="F577" s="126"/>
      <c r="G577" s="126"/>
      <c r="H577" s="126"/>
      <c r="I577" s="126"/>
      <c r="J577" s="126"/>
      <c r="K577" s="126"/>
      <c r="L577" s="126"/>
      <c r="M577" s="126"/>
    </row>
    <row r="578">
      <c r="F578" s="126"/>
      <c r="G578" s="126"/>
      <c r="H578" s="126"/>
      <c r="I578" s="126"/>
      <c r="J578" s="126"/>
      <c r="K578" s="126"/>
      <c r="L578" s="126"/>
      <c r="M578" s="126"/>
    </row>
    <row r="579">
      <c r="F579" s="126"/>
      <c r="G579" s="126"/>
      <c r="H579" s="126"/>
      <c r="I579" s="126"/>
      <c r="J579" s="126"/>
      <c r="K579" s="126"/>
      <c r="L579" s="126"/>
      <c r="M579" s="126"/>
    </row>
    <row r="580">
      <c r="F580" s="126"/>
      <c r="G580" s="126"/>
      <c r="H580" s="126"/>
      <c r="I580" s="126"/>
      <c r="J580" s="126"/>
      <c r="K580" s="126"/>
      <c r="L580" s="126"/>
      <c r="M580" s="126"/>
    </row>
    <row r="581">
      <c r="F581" s="126"/>
      <c r="G581" s="126"/>
      <c r="H581" s="126"/>
      <c r="I581" s="126"/>
      <c r="J581" s="126"/>
      <c r="K581" s="126"/>
      <c r="L581" s="126"/>
      <c r="M581" s="126"/>
    </row>
    <row r="582">
      <c r="F582" s="126"/>
      <c r="G582" s="126"/>
      <c r="H582" s="126"/>
      <c r="I582" s="126"/>
      <c r="J582" s="126"/>
      <c r="K582" s="126"/>
      <c r="L582" s="126"/>
      <c r="M582" s="126"/>
    </row>
    <row r="583">
      <c r="F583" s="126"/>
      <c r="G583" s="126"/>
      <c r="H583" s="126"/>
      <c r="I583" s="126"/>
      <c r="J583" s="126"/>
      <c r="K583" s="126"/>
      <c r="L583" s="126"/>
      <c r="M583" s="126"/>
    </row>
    <row r="584">
      <c r="F584" s="126"/>
      <c r="G584" s="126"/>
      <c r="H584" s="126"/>
      <c r="I584" s="126"/>
      <c r="J584" s="126"/>
      <c r="K584" s="126"/>
      <c r="L584" s="126"/>
      <c r="M584" s="126"/>
    </row>
    <row r="585">
      <c r="F585" s="126"/>
      <c r="G585" s="126"/>
      <c r="H585" s="126"/>
      <c r="I585" s="126"/>
      <c r="J585" s="126"/>
      <c r="K585" s="126"/>
      <c r="L585" s="126"/>
      <c r="M585" s="126"/>
    </row>
    <row r="586">
      <c r="F586" s="126"/>
      <c r="G586" s="126"/>
      <c r="H586" s="126"/>
      <c r="I586" s="126"/>
      <c r="J586" s="126"/>
      <c r="K586" s="126"/>
      <c r="L586" s="126"/>
      <c r="M586" s="126"/>
    </row>
    <row r="587">
      <c r="F587" s="126"/>
      <c r="G587" s="126"/>
      <c r="H587" s="126"/>
      <c r="I587" s="126"/>
      <c r="J587" s="126"/>
      <c r="K587" s="126"/>
      <c r="L587" s="126"/>
      <c r="M587" s="126"/>
    </row>
    <row r="588">
      <c r="F588" s="126"/>
      <c r="G588" s="126"/>
      <c r="H588" s="126"/>
      <c r="I588" s="126"/>
      <c r="J588" s="126"/>
      <c r="K588" s="126"/>
      <c r="L588" s="126"/>
      <c r="M588" s="126"/>
    </row>
    <row r="589">
      <c r="F589" s="126"/>
      <c r="G589" s="126"/>
      <c r="H589" s="126"/>
      <c r="I589" s="126"/>
      <c r="J589" s="126"/>
      <c r="K589" s="126"/>
      <c r="L589" s="126"/>
      <c r="M589" s="126"/>
    </row>
    <row r="590">
      <c r="F590" s="126"/>
      <c r="G590" s="126"/>
      <c r="H590" s="126"/>
      <c r="I590" s="126"/>
      <c r="J590" s="126"/>
      <c r="K590" s="126"/>
      <c r="L590" s="126"/>
      <c r="M590" s="126"/>
    </row>
    <row r="591">
      <c r="F591" s="126"/>
      <c r="G591" s="126"/>
      <c r="H591" s="126"/>
      <c r="I591" s="126"/>
      <c r="J591" s="126"/>
      <c r="K591" s="126"/>
      <c r="L591" s="126"/>
      <c r="M591" s="126"/>
    </row>
    <row r="592">
      <c r="F592" s="126"/>
      <c r="G592" s="126"/>
      <c r="H592" s="126"/>
      <c r="I592" s="126"/>
      <c r="J592" s="126"/>
      <c r="K592" s="126"/>
      <c r="L592" s="126"/>
      <c r="M592" s="126"/>
    </row>
    <row r="593">
      <c r="F593" s="126"/>
      <c r="G593" s="126"/>
      <c r="H593" s="126"/>
      <c r="I593" s="126"/>
      <c r="J593" s="126"/>
      <c r="K593" s="126"/>
      <c r="L593" s="126"/>
      <c r="M593" s="126"/>
    </row>
    <row r="594">
      <c r="F594" s="126"/>
      <c r="G594" s="126"/>
      <c r="H594" s="126"/>
      <c r="I594" s="126"/>
      <c r="J594" s="126"/>
      <c r="K594" s="126"/>
      <c r="L594" s="126"/>
      <c r="M594" s="126"/>
    </row>
    <row r="595">
      <c r="F595" s="126"/>
      <c r="G595" s="126"/>
      <c r="H595" s="126"/>
      <c r="I595" s="126"/>
      <c r="J595" s="126"/>
      <c r="K595" s="126"/>
      <c r="L595" s="126"/>
      <c r="M595" s="126"/>
    </row>
    <row r="596">
      <c r="F596" s="126"/>
      <c r="G596" s="126"/>
      <c r="H596" s="126"/>
      <c r="I596" s="126"/>
      <c r="J596" s="126"/>
      <c r="K596" s="126"/>
      <c r="L596" s="126"/>
      <c r="M596" s="126"/>
    </row>
    <row r="597">
      <c r="F597" s="126"/>
      <c r="G597" s="126"/>
      <c r="H597" s="126"/>
      <c r="I597" s="126"/>
      <c r="J597" s="126"/>
      <c r="K597" s="126"/>
      <c r="L597" s="126"/>
      <c r="M597" s="126"/>
    </row>
    <row r="598">
      <c r="F598" s="126"/>
      <c r="G598" s="126"/>
      <c r="H598" s="126"/>
      <c r="I598" s="126"/>
      <c r="J598" s="126"/>
      <c r="K598" s="126"/>
      <c r="L598" s="126"/>
      <c r="M598" s="126"/>
    </row>
    <row r="599">
      <c r="F599" s="126"/>
      <c r="G599" s="126"/>
      <c r="H599" s="126"/>
      <c r="I599" s="126"/>
      <c r="J599" s="126"/>
      <c r="K599" s="126"/>
      <c r="L599" s="126"/>
      <c r="M599" s="126"/>
    </row>
    <row r="600">
      <c r="F600" s="126"/>
      <c r="G600" s="126"/>
      <c r="H600" s="126"/>
      <c r="I600" s="126"/>
      <c r="J600" s="126"/>
      <c r="K600" s="126"/>
      <c r="L600" s="126"/>
      <c r="M600" s="126"/>
    </row>
    <row r="601">
      <c r="F601" s="126"/>
      <c r="G601" s="126"/>
      <c r="H601" s="126"/>
      <c r="I601" s="126"/>
      <c r="J601" s="126"/>
      <c r="K601" s="126"/>
      <c r="L601" s="126"/>
      <c r="M601" s="126"/>
    </row>
    <row r="602">
      <c r="F602" s="126"/>
      <c r="G602" s="126"/>
      <c r="H602" s="126"/>
      <c r="I602" s="126"/>
      <c r="J602" s="126"/>
      <c r="K602" s="126"/>
      <c r="L602" s="126"/>
      <c r="M602" s="126"/>
    </row>
    <row r="603">
      <c r="F603" s="126"/>
      <c r="G603" s="126"/>
      <c r="H603" s="126"/>
      <c r="I603" s="126"/>
      <c r="J603" s="126"/>
      <c r="K603" s="126"/>
      <c r="L603" s="126"/>
      <c r="M603" s="126"/>
    </row>
    <row r="604">
      <c r="F604" s="126"/>
      <c r="G604" s="126"/>
      <c r="H604" s="126"/>
      <c r="I604" s="126"/>
      <c r="J604" s="126"/>
      <c r="K604" s="126"/>
      <c r="L604" s="126"/>
      <c r="M604" s="126"/>
    </row>
    <row r="605">
      <c r="F605" s="126"/>
      <c r="G605" s="126"/>
      <c r="H605" s="126"/>
      <c r="I605" s="126"/>
      <c r="J605" s="126"/>
      <c r="K605" s="126"/>
      <c r="L605" s="126"/>
      <c r="M605" s="126"/>
    </row>
    <row r="606">
      <c r="F606" s="126"/>
      <c r="G606" s="126"/>
      <c r="H606" s="126"/>
      <c r="I606" s="126"/>
      <c r="J606" s="126"/>
      <c r="K606" s="126"/>
      <c r="L606" s="126"/>
      <c r="M606" s="126"/>
    </row>
    <row r="607">
      <c r="F607" s="126"/>
      <c r="G607" s="126"/>
      <c r="H607" s="126"/>
      <c r="I607" s="126"/>
      <c r="J607" s="126"/>
      <c r="K607" s="126"/>
      <c r="L607" s="126"/>
      <c r="M607" s="126"/>
    </row>
    <row r="608">
      <c r="F608" s="126"/>
      <c r="G608" s="126"/>
      <c r="H608" s="126"/>
      <c r="I608" s="126"/>
      <c r="J608" s="126"/>
      <c r="K608" s="126"/>
      <c r="L608" s="126"/>
      <c r="M608" s="126"/>
    </row>
    <row r="609">
      <c r="F609" s="126"/>
      <c r="G609" s="126"/>
      <c r="H609" s="126"/>
      <c r="I609" s="126"/>
      <c r="J609" s="126"/>
      <c r="K609" s="126"/>
      <c r="L609" s="126"/>
      <c r="M609" s="126"/>
    </row>
    <row r="610">
      <c r="F610" s="126"/>
      <c r="G610" s="126"/>
      <c r="H610" s="126"/>
      <c r="I610" s="126"/>
      <c r="J610" s="126"/>
      <c r="K610" s="126"/>
      <c r="L610" s="126"/>
      <c r="M610" s="126"/>
    </row>
    <row r="611">
      <c r="F611" s="126"/>
      <c r="G611" s="126"/>
      <c r="H611" s="126"/>
      <c r="I611" s="126"/>
      <c r="J611" s="126"/>
      <c r="K611" s="126"/>
      <c r="L611" s="126"/>
      <c r="M611" s="126"/>
    </row>
    <row r="612">
      <c r="F612" s="126"/>
      <c r="G612" s="126"/>
      <c r="H612" s="126"/>
      <c r="I612" s="126"/>
      <c r="J612" s="126"/>
      <c r="K612" s="126"/>
      <c r="L612" s="126"/>
      <c r="M612" s="126"/>
    </row>
    <row r="613">
      <c r="F613" s="126"/>
      <c r="G613" s="126"/>
      <c r="H613" s="126"/>
      <c r="I613" s="126"/>
      <c r="J613" s="126"/>
      <c r="K613" s="126"/>
      <c r="L613" s="126"/>
      <c r="M613" s="126"/>
    </row>
    <row r="614">
      <c r="F614" s="126"/>
      <c r="G614" s="126"/>
      <c r="H614" s="126"/>
      <c r="I614" s="126"/>
      <c r="J614" s="126"/>
      <c r="K614" s="126"/>
      <c r="L614" s="126"/>
      <c r="M614" s="126"/>
    </row>
    <row r="615">
      <c r="F615" s="126"/>
      <c r="G615" s="126"/>
      <c r="H615" s="126"/>
      <c r="I615" s="126"/>
      <c r="J615" s="126"/>
      <c r="K615" s="126"/>
      <c r="L615" s="126"/>
      <c r="M615" s="126"/>
    </row>
    <row r="616">
      <c r="F616" s="126"/>
      <c r="G616" s="126"/>
      <c r="H616" s="126"/>
      <c r="I616" s="126"/>
      <c r="J616" s="126"/>
      <c r="K616" s="126"/>
      <c r="L616" s="126"/>
      <c r="M616" s="126"/>
    </row>
    <row r="617">
      <c r="F617" s="126"/>
      <c r="G617" s="126"/>
      <c r="H617" s="126"/>
      <c r="I617" s="126"/>
      <c r="J617" s="126"/>
      <c r="K617" s="126"/>
      <c r="L617" s="126"/>
      <c r="M617" s="126"/>
    </row>
    <row r="618">
      <c r="F618" s="126"/>
      <c r="G618" s="126"/>
      <c r="H618" s="126"/>
      <c r="I618" s="126"/>
      <c r="J618" s="126"/>
      <c r="K618" s="126"/>
      <c r="L618" s="126"/>
      <c r="M618" s="126"/>
    </row>
    <row r="619">
      <c r="F619" s="126"/>
      <c r="G619" s="126"/>
      <c r="H619" s="126"/>
      <c r="I619" s="126"/>
      <c r="J619" s="126"/>
      <c r="K619" s="126"/>
      <c r="L619" s="126"/>
      <c r="M619" s="126"/>
    </row>
    <row r="620">
      <c r="F620" s="126"/>
      <c r="G620" s="126"/>
      <c r="H620" s="126"/>
      <c r="I620" s="126"/>
      <c r="J620" s="126"/>
      <c r="K620" s="126"/>
      <c r="L620" s="126"/>
      <c r="M620" s="126"/>
    </row>
    <row r="621">
      <c r="F621" s="126"/>
      <c r="G621" s="126"/>
      <c r="H621" s="126"/>
      <c r="I621" s="126"/>
      <c r="J621" s="126"/>
      <c r="K621" s="126"/>
      <c r="L621" s="126"/>
      <c r="M621" s="126"/>
    </row>
    <row r="622">
      <c r="F622" s="126"/>
      <c r="G622" s="126"/>
      <c r="H622" s="126"/>
      <c r="I622" s="126"/>
      <c r="J622" s="126"/>
      <c r="K622" s="126"/>
      <c r="L622" s="126"/>
      <c r="M622" s="126"/>
    </row>
    <row r="623">
      <c r="F623" s="126"/>
      <c r="G623" s="126"/>
      <c r="H623" s="126"/>
      <c r="I623" s="126"/>
      <c r="J623" s="126"/>
      <c r="K623" s="126"/>
      <c r="L623" s="126"/>
      <c r="M623" s="126"/>
    </row>
    <row r="624">
      <c r="F624" s="126"/>
      <c r="G624" s="126"/>
      <c r="H624" s="126"/>
      <c r="I624" s="126"/>
      <c r="J624" s="126"/>
      <c r="K624" s="126"/>
      <c r="L624" s="126"/>
      <c r="M624" s="126"/>
    </row>
    <row r="625">
      <c r="F625" s="126"/>
      <c r="G625" s="126"/>
      <c r="H625" s="126"/>
      <c r="I625" s="126"/>
      <c r="J625" s="126"/>
      <c r="K625" s="126"/>
      <c r="L625" s="126"/>
      <c r="M625" s="126"/>
    </row>
    <row r="626">
      <c r="F626" s="126"/>
      <c r="G626" s="126"/>
      <c r="H626" s="126"/>
      <c r="I626" s="126"/>
      <c r="J626" s="126"/>
      <c r="K626" s="126"/>
      <c r="L626" s="126"/>
      <c r="M626" s="126"/>
    </row>
    <row r="627">
      <c r="F627" s="126"/>
      <c r="G627" s="126"/>
      <c r="H627" s="126"/>
      <c r="I627" s="126"/>
      <c r="J627" s="126"/>
      <c r="K627" s="126"/>
      <c r="L627" s="126"/>
      <c r="M627" s="126"/>
    </row>
    <row r="628">
      <c r="F628" s="126"/>
      <c r="G628" s="126"/>
      <c r="H628" s="126"/>
      <c r="I628" s="126"/>
      <c r="J628" s="126"/>
      <c r="K628" s="126"/>
      <c r="L628" s="126"/>
      <c r="M628" s="126"/>
    </row>
    <row r="629">
      <c r="F629" s="126"/>
      <c r="G629" s="126"/>
      <c r="H629" s="126"/>
      <c r="I629" s="126"/>
      <c r="J629" s="126"/>
      <c r="K629" s="126"/>
      <c r="L629" s="126"/>
      <c r="M629" s="126"/>
    </row>
    <row r="630">
      <c r="F630" s="126"/>
      <c r="G630" s="126"/>
      <c r="H630" s="126"/>
      <c r="I630" s="126"/>
      <c r="J630" s="126"/>
      <c r="K630" s="126"/>
      <c r="L630" s="126"/>
      <c r="M630" s="126"/>
    </row>
    <row r="631">
      <c r="F631" s="126"/>
      <c r="G631" s="126"/>
      <c r="H631" s="126"/>
      <c r="I631" s="126"/>
      <c r="J631" s="126"/>
      <c r="K631" s="126"/>
      <c r="L631" s="126"/>
      <c r="M631" s="126"/>
    </row>
    <row r="632">
      <c r="F632" s="126"/>
      <c r="G632" s="126"/>
      <c r="H632" s="126"/>
      <c r="I632" s="126"/>
      <c r="J632" s="126"/>
      <c r="K632" s="126"/>
      <c r="L632" s="126"/>
      <c r="M632" s="126"/>
    </row>
    <row r="633">
      <c r="F633" s="126"/>
      <c r="G633" s="126"/>
      <c r="H633" s="126"/>
      <c r="I633" s="126"/>
      <c r="J633" s="126"/>
      <c r="K633" s="126"/>
      <c r="L633" s="126"/>
      <c r="M633" s="126"/>
    </row>
    <row r="634">
      <c r="F634" s="126"/>
      <c r="G634" s="126"/>
      <c r="H634" s="126"/>
      <c r="I634" s="126"/>
      <c r="J634" s="126"/>
      <c r="K634" s="126"/>
      <c r="L634" s="126"/>
      <c r="M634" s="126"/>
    </row>
    <row r="635">
      <c r="F635" s="126"/>
      <c r="G635" s="126"/>
      <c r="H635" s="126"/>
      <c r="I635" s="126"/>
      <c r="J635" s="126"/>
      <c r="K635" s="126"/>
      <c r="L635" s="126"/>
      <c r="M635" s="126"/>
    </row>
    <row r="636">
      <c r="F636" s="126"/>
      <c r="G636" s="126"/>
      <c r="H636" s="126"/>
      <c r="I636" s="126"/>
      <c r="J636" s="126"/>
      <c r="K636" s="126"/>
      <c r="L636" s="126"/>
      <c r="M636" s="126"/>
    </row>
    <row r="637">
      <c r="F637" s="126"/>
      <c r="G637" s="126"/>
      <c r="H637" s="126"/>
      <c r="I637" s="126"/>
      <c r="J637" s="126"/>
      <c r="K637" s="126"/>
      <c r="L637" s="126"/>
      <c r="M637" s="126"/>
    </row>
    <row r="638">
      <c r="F638" s="126"/>
      <c r="G638" s="126"/>
      <c r="H638" s="126"/>
      <c r="I638" s="126"/>
      <c r="J638" s="126"/>
      <c r="K638" s="126"/>
      <c r="L638" s="126"/>
      <c r="M638" s="126"/>
    </row>
    <row r="639">
      <c r="F639" s="126"/>
      <c r="G639" s="126"/>
      <c r="H639" s="126"/>
      <c r="I639" s="126"/>
      <c r="J639" s="126"/>
      <c r="K639" s="126"/>
      <c r="L639" s="126"/>
      <c r="M639" s="126"/>
    </row>
    <row r="640">
      <c r="F640" s="126"/>
      <c r="G640" s="126"/>
      <c r="H640" s="126"/>
      <c r="I640" s="126"/>
      <c r="J640" s="126"/>
      <c r="K640" s="126"/>
      <c r="L640" s="126"/>
      <c r="M640" s="126"/>
    </row>
    <row r="641">
      <c r="F641" s="126"/>
      <c r="G641" s="126"/>
      <c r="H641" s="126"/>
      <c r="I641" s="126"/>
      <c r="J641" s="126"/>
      <c r="K641" s="126"/>
      <c r="L641" s="126"/>
      <c r="M641" s="126"/>
    </row>
    <row r="642">
      <c r="F642" s="126"/>
      <c r="G642" s="126"/>
      <c r="H642" s="126"/>
      <c r="I642" s="126"/>
      <c r="J642" s="126"/>
      <c r="K642" s="126"/>
      <c r="L642" s="126"/>
      <c r="M642" s="126"/>
    </row>
    <row r="643">
      <c r="F643" s="126"/>
      <c r="G643" s="126"/>
      <c r="H643" s="126"/>
      <c r="I643" s="126"/>
      <c r="J643" s="126"/>
      <c r="K643" s="126"/>
      <c r="L643" s="126"/>
      <c r="M643" s="126"/>
    </row>
    <row r="644">
      <c r="F644" s="126"/>
      <c r="G644" s="126"/>
      <c r="H644" s="126"/>
      <c r="I644" s="126"/>
      <c r="J644" s="126"/>
      <c r="K644" s="126"/>
      <c r="L644" s="126"/>
      <c r="M644" s="126"/>
    </row>
    <row r="645">
      <c r="F645" s="126"/>
      <c r="G645" s="126"/>
      <c r="H645" s="126"/>
      <c r="I645" s="126"/>
      <c r="J645" s="126"/>
      <c r="K645" s="126"/>
      <c r="L645" s="126"/>
      <c r="M645" s="126"/>
    </row>
    <row r="646">
      <c r="F646" s="126"/>
      <c r="G646" s="126"/>
      <c r="H646" s="126"/>
      <c r="I646" s="126"/>
      <c r="J646" s="126"/>
      <c r="K646" s="126"/>
      <c r="L646" s="126"/>
      <c r="M646" s="126"/>
    </row>
    <row r="647">
      <c r="F647" s="126"/>
      <c r="G647" s="126"/>
      <c r="H647" s="126"/>
      <c r="I647" s="126"/>
      <c r="J647" s="126"/>
      <c r="K647" s="126"/>
      <c r="L647" s="126"/>
      <c r="M647" s="126"/>
    </row>
    <row r="648">
      <c r="F648" s="126"/>
      <c r="G648" s="126"/>
      <c r="H648" s="126"/>
      <c r="I648" s="126"/>
      <c r="J648" s="126"/>
      <c r="K648" s="126"/>
      <c r="L648" s="126"/>
      <c r="M648" s="126"/>
    </row>
    <row r="649">
      <c r="F649" s="126"/>
      <c r="G649" s="126"/>
      <c r="H649" s="126"/>
      <c r="I649" s="126"/>
      <c r="J649" s="126"/>
      <c r="K649" s="126"/>
      <c r="L649" s="126"/>
      <c r="M649" s="126"/>
    </row>
    <row r="650">
      <c r="F650" s="126"/>
      <c r="G650" s="126"/>
      <c r="H650" s="126"/>
      <c r="I650" s="126"/>
      <c r="J650" s="126"/>
      <c r="K650" s="126"/>
      <c r="L650" s="126"/>
      <c r="M650" s="126"/>
    </row>
    <row r="651">
      <c r="F651" s="126"/>
      <c r="G651" s="126"/>
      <c r="H651" s="126"/>
      <c r="I651" s="126"/>
      <c r="J651" s="126"/>
      <c r="K651" s="126"/>
      <c r="L651" s="126"/>
      <c r="M651" s="126"/>
    </row>
    <row r="652">
      <c r="F652" s="126"/>
      <c r="G652" s="126"/>
      <c r="H652" s="126"/>
      <c r="I652" s="126"/>
      <c r="J652" s="126"/>
      <c r="K652" s="126"/>
      <c r="L652" s="126"/>
      <c r="M652" s="126"/>
    </row>
    <row r="653">
      <c r="F653" s="126"/>
      <c r="G653" s="126"/>
      <c r="H653" s="126"/>
      <c r="I653" s="126"/>
      <c r="J653" s="126"/>
      <c r="K653" s="126"/>
      <c r="L653" s="126"/>
      <c r="M653" s="126"/>
    </row>
    <row r="654">
      <c r="F654" s="126"/>
      <c r="G654" s="126"/>
      <c r="H654" s="126"/>
      <c r="I654" s="126"/>
      <c r="J654" s="126"/>
      <c r="K654" s="126"/>
      <c r="L654" s="126"/>
      <c r="M654" s="126"/>
    </row>
    <row r="655">
      <c r="F655" s="126"/>
      <c r="G655" s="126"/>
      <c r="H655" s="126"/>
      <c r="I655" s="126"/>
      <c r="J655" s="126"/>
      <c r="K655" s="126"/>
      <c r="L655" s="126"/>
      <c r="M655" s="126"/>
    </row>
    <row r="656">
      <c r="F656" s="126"/>
      <c r="G656" s="126"/>
      <c r="H656" s="126"/>
      <c r="I656" s="126"/>
      <c r="J656" s="126"/>
      <c r="K656" s="126"/>
      <c r="L656" s="126"/>
      <c r="M656" s="126"/>
    </row>
    <row r="657">
      <c r="F657" s="126"/>
      <c r="G657" s="126"/>
      <c r="H657" s="126"/>
      <c r="I657" s="126"/>
      <c r="J657" s="126"/>
      <c r="K657" s="126"/>
      <c r="L657" s="126"/>
      <c r="M657" s="126"/>
    </row>
    <row r="658">
      <c r="F658" s="126"/>
      <c r="G658" s="126"/>
      <c r="H658" s="126"/>
      <c r="I658" s="126"/>
      <c r="J658" s="126"/>
      <c r="K658" s="126"/>
      <c r="L658" s="126"/>
      <c r="M658" s="126"/>
    </row>
    <row r="659">
      <c r="F659" s="126"/>
      <c r="G659" s="126"/>
      <c r="H659" s="126"/>
      <c r="I659" s="126"/>
      <c r="J659" s="126"/>
      <c r="K659" s="126"/>
      <c r="L659" s="126"/>
      <c r="M659" s="126"/>
    </row>
    <row r="660">
      <c r="F660" s="126"/>
      <c r="G660" s="126"/>
      <c r="H660" s="126"/>
      <c r="I660" s="126"/>
      <c r="J660" s="126"/>
      <c r="K660" s="126"/>
      <c r="L660" s="126"/>
      <c r="M660" s="126"/>
    </row>
    <row r="661">
      <c r="F661" s="126"/>
      <c r="G661" s="126"/>
      <c r="H661" s="126"/>
      <c r="I661" s="126"/>
      <c r="J661" s="126"/>
      <c r="K661" s="126"/>
      <c r="L661" s="126"/>
      <c r="M661" s="126"/>
    </row>
    <row r="662">
      <c r="F662" s="126"/>
      <c r="G662" s="126"/>
      <c r="H662" s="126"/>
      <c r="I662" s="126"/>
      <c r="J662" s="126"/>
      <c r="K662" s="126"/>
      <c r="L662" s="126"/>
      <c r="M662" s="126"/>
    </row>
    <row r="663">
      <c r="F663" s="126"/>
      <c r="G663" s="126"/>
      <c r="H663" s="126"/>
      <c r="I663" s="126"/>
      <c r="J663" s="126"/>
      <c r="K663" s="126"/>
      <c r="L663" s="126"/>
      <c r="M663" s="126"/>
    </row>
    <row r="664">
      <c r="F664" s="126"/>
      <c r="G664" s="126"/>
      <c r="H664" s="126"/>
      <c r="I664" s="126"/>
      <c r="J664" s="126"/>
      <c r="K664" s="126"/>
      <c r="L664" s="126"/>
      <c r="M664" s="126"/>
    </row>
    <row r="665">
      <c r="F665" s="126"/>
      <c r="G665" s="126"/>
      <c r="H665" s="126"/>
      <c r="I665" s="126"/>
      <c r="J665" s="126"/>
      <c r="K665" s="126"/>
      <c r="L665" s="126"/>
      <c r="M665" s="126"/>
    </row>
    <row r="666">
      <c r="F666" s="126"/>
      <c r="G666" s="126"/>
      <c r="H666" s="126"/>
      <c r="I666" s="126"/>
      <c r="J666" s="126"/>
      <c r="K666" s="126"/>
      <c r="L666" s="126"/>
      <c r="M666" s="126"/>
    </row>
    <row r="667">
      <c r="F667" s="126"/>
      <c r="G667" s="126"/>
      <c r="H667" s="126"/>
      <c r="I667" s="126"/>
      <c r="J667" s="126"/>
      <c r="K667" s="126"/>
      <c r="L667" s="126"/>
      <c r="M667" s="126"/>
    </row>
    <row r="668">
      <c r="F668" s="126"/>
      <c r="G668" s="126"/>
      <c r="H668" s="126"/>
      <c r="I668" s="126"/>
      <c r="J668" s="126"/>
      <c r="K668" s="126"/>
      <c r="L668" s="126"/>
      <c r="M668" s="126"/>
    </row>
    <row r="669">
      <c r="F669" s="126"/>
      <c r="G669" s="126"/>
      <c r="H669" s="126"/>
      <c r="I669" s="126"/>
      <c r="J669" s="126"/>
      <c r="K669" s="126"/>
      <c r="L669" s="126"/>
      <c r="M669" s="126"/>
    </row>
    <row r="670">
      <c r="F670" s="126"/>
      <c r="G670" s="126"/>
      <c r="H670" s="126"/>
      <c r="I670" s="126"/>
      <c r="J670" s="126"/>
      <c r="K670" s="126"/>
      <c r="L670" s="126"/>
      <c r="M670" s="126"/>
    </row>
    <row r="671">
      <c r="F671" s="126"/>
      <c r="G671" s="126"/>
      <c r="H671" s="126"/>
      <c r="I671" s="126"/>
      <c r="J671" s="126"/>
      <c r="K671" s="126"/>
      <c r="L671" s="126"/>
      <c r="M671" s="126"/>
    </row>
    <row r="672">
      <c r="F672" s="126"/>
      <c r="G672" s="126"/>
      <c r="H672" s="126"/>
      <c r="I672" s="126"/>
      <c r="J672" s="126"/>
      <c r="K672" s="126"/>
      <c r="L672" s="126"/>
      <c r="M672" s="126"/>
    </row>
    <row r="673">
      <c r="F673" s="126"/>
      <c r="G673" s="126"/>
      <c r="H673" s="126"/>
      <c r="I673" s="126"/>
      <c r="J673" s="126"/>
      <c r="K673" s="126"/>
      <c r="L673" s="126"/>
      <c r="M673" s="126"/>
    </row>
    <row r="674">
      <c r="F674" s="126"/>
      <c r="G674" s="126"/>
      <c r="H674" s="126"/>
      <c r="I674" s="126"/>
      <c r="J674" s="126"/>
      <c r="K674" s="126"/>
      <c r="L674" s="126"/>
      <c r="M674" s="126"/>
    </row>
    <row r="675">
      <c r="F675" s="126"/>
      <c r="G675" s="126"/>
      <c r="H675" s="126"/>
      <c r="I675" s="126"/>
      <c r="J675" s="126"/>
      <c r="K675" s="126"/>
      <c r="L675" s="126"/>
      <c r="M675" s="126"/>
    </row>
    <row r="676">
      <c r="F676" s="126"/>
      <c r="G676" s="126"/>
      <c r="H676" s="126"/>
      <c r="I676" s="126"/>
      <c r="J676" s="126"/>
      <c r="K676" s="126"/>
      <c r="L676" s="126"/>
      <c r="M676" s="126"/>
    </row>
    <row r="677">
      <c r="F677" s="126"/>
      <c r="G677" s="126"/>
      <c r="H677" s="126"/>
      <c r="I677" s="126"/>
      <c r="J677" s="126"/>
      <c r="K677" s="126"/>
      <c r="L677" s="126"/>
      <c r="M677" s="126"/>
    </row>
    <row r="678">
      <c r="F678" s="126"/>
      <c r="G678" s="126"/>
      <c r="H678" s="126"/>
      <c r="I678" s="126"/>
      <c r="J678" s="126"/>
      <c r="K678" s="126"/>
      <c r="L678" s="126"/>
      <c r="M678" s="126"/>
    </row>
    <row r="679">
      <c r="F679" s="126"/>
      <c r="G679" s="126"/>
      <c r="H679" s="126"/>
      <c r="I679" s="126"/>
      <c r="J679" s="126"/>
      <c r="K679" s="126"/>
      <c r="L679" s="126"/>
      <c r="M679" s="126"/>
    </row>
    <row r="680">
      <c r="F680" s="126"/>
      <c r="G680" s="126"/>
      <c r="H680" s="126"/>
      <c r="I680" s="126"/>
      <c r="J680" s="126"/>
      <c r="K680" s="126"/>
      <c r="L680" s="126"/>
      <c r="M680" s="126"/>
    </row>
    <row r="681">
      <c r="F681" s="126"/>
      <c r="G681" s="126"/>
      <c r="H681" s="126"/>
      <c r="I681" s="126"/>
      <c r="J681" s="126"/>
      <c r="K681" s="126"/>
      <c r="L681" s="126"/>
      <c r="M681" s="126"/>
    </row>
    <row r="682">
      <c r="F682" s="126"/>
      <c r="G682" s="126"/>
      <c r="H682" s="126"/>
      <c r="I682" s="126"/>
      <c r="J682" s="126"/>
      <c r="K682" s="126"/>
      <c r="L682" s="126"/>
      <c r="M682" s="126"/>
    </row>
    <row r="683">
      <c r="F683" s="126"/>
      <c r="G683" s="126"/>
      <c r="H683" s="126"/>
      <c r="I683" s="126"/>
      <c r="J683" s="126"/>
      <c r="K683" s="126"/>
      <c r="L683" s="126"/>
      <c r="M683" s="126"/>
    </row>
    <row r="684">
      <c r="F684" s="126"/>
      <c r="G684" s="126"/>
      <c r="H684" s="126"/>
      <c r="I684" s="126"/>
      <c r="J684" s="126"/>
      <c r="K684" s="126"/>
      <c r="L684" s="126"/>
      <c r="M684" s="126"/>
    </row>
    <row r="685">
      <c r="F685" s="126"/>
      <c r="G685" s="126"/>
      <c r="H685" s="126"/>
      <c r="I685" s="126"/>
      <c r="J685" s="126"/>
      <c r="K685" s="126"/>
      <c r="L685" s="126"/>
      <c r="M685" s="126"/>
    </row>
    <row r="686">
      <c r="F686" s="126"/>
      <c r="G686" s="126"/>
      <c r="H686" s="126"/>
      <c r="I686" s="126"/>
      <c r="J686" s="126"/>
      <c r="K686" s="126"/>
      <c r="L686" s="126"/>
      <c r="M686" s="126"/>
    </row>
    <row r="687">
      <c r="F687" s="126"/>
      <c r="G687" s="126"/>
      <c r="H687" s="126"/>
      <c r="I687" s="126"/>
      <c r="J687" s="126"/>
      <c r="K687" s="126"/>
      <c r="L687" s="126"/>
      <c r="M687" s="126"/>
    </row>
    <row r="688">
      <c r="F688" s="126"/>
      <c r="G688" s="126"/>
      <c r="H688" s="126"/>
      <c r="I688" s="126"/>
      <c r="J688" s="126"/>
      <c r="K688" s="126"/>
      <c r="L688" s="126"/>
      <c r="M688" s="126"/>
    </row>
    <row r="689">
      <c r="F689" s="126"/>
      <c r="G689" s="126"/>
      <c r="H689" s="126"/>
      <c r="I689" s="126"/>
      <c r="J689" s="126"/>
      <c r="K689" s="126"/>
      <c r="L689" s="126"/>
      <c r="M689" s="126"/>
    </row>
    <row r="690">
      <c r="F690" s="126"/>
      <c r="G690" s="126"/>
      <c r="H690" s="126"/>
      <c r="I690" s="126"/>
      <c r="J690" s="126"/>
      <c r="K690" s="126"/>
      <c r="L690" s="126"/>
      <c r="M690" s="126"/>
    </row>
    <row r="691">
      <c r="F691" s="126"/>
      <c r="G691" s="126"/>
      <c r="H691" s="126"/>
      <c r="I691" s="126"/>
      <c r="J691" s="126"/>
      <c r="K691" s="126"/>
      <c r="L691" s="126"/>
      <c r="M691" s="126"/>
    </row>
    <row r="692">
      <c r="F692" s="126"/>
      <c r="G692" s="126"/>
      <c r="H692" s="126"/>
      <c r="I692" s="126"/>
      <c r="J692" s="126"/>
      <c r="K692" s="126"/>
      <c r="L692" s="126"/>
      <c r="M692" s="126"/>
    </row>
    <row r="693">
      <c r="F693" s="126"/>
      <c r="G693" s="126"/>
      <c r="H693" s="126"/>
      <c r="I693" s="126"/>
      <c r="J693" s="126"/>
      <c r="K693" s="126"/>
      <c r="L693" s="126"/>
      <c r="M693" s="126"/>
    </row>
    <row r="694">
      <c r="F694" s="126"/>
      <c r="G694" s="126"/>
      <c r="H694" s="126"/>
      <c r="I694" s="126"/>
      <c r="J694" s="126"/>
      <c r="K694" s="126"/>
      <c r="L694" s="126"/>
      <c r="M694" s="126"/>
    </row>
    <row r="695">
      <c r="F695" s="126"/>
      <c r="G695" s="126"/>
      <c r="H695" s="126"/>
      <c r="I695" s="126"/>
      <c r="J695" s="126"/>
      <c r="K695" s="126"/>
      <c r="L695" s="126"/>
      <c r="M695" s="126"/>
    </row>
    <row r="696">
      <c r="F696" s="126"/>
      <c r="G696" s="126"/>
      <c r="H696" s="126"/>
      <c r="I696" s="126"/>
      <c r="J696" s="126"/>
      <c r="K696" s="126"/>
      <c r="L696" s="126"/>
      <c r="M696" s="126"/>
    </row>
    <row r="697">
      <c r="F697" s="126"/>
      <c r="G697" s="126"/>
      <c r="H697" s="126"/>
      <c r="I697" s="126"/>
      <c r="J697" s="126"/>
      <c r="K697" s="126"/>
      <c r="L697" s="126"/>
      <c r="M697" s="126"/>
    </row>
    <row r="698">
      <c r="F698" s="126"/>
      <c r="G698" s="126"/>
      <c r="H698" s="126"/>
      <c r="I698" s="126"/>
      <c r="J698" s="126"/>
      <c r="K698" s="126"/>
      <c r="L698" s="126"/>
      <c r="M698" s="126"/>
    </row>
    <row r="699">
      <c r="F699" s="126"/>
      <c r="G699" s="126"/>
      <c r="H699" s="126"/>
      <c r="I699" s="126"/>
      <c r="J699" s="126"/>
      <c r="K699" s="126"/>
      <c r="L699" s="126"/>
      <c r="M699" s="126"/>
    </row>
    <row r="700">
      <c r="F700" s="126"/>
      <c r="G700" s="126"/>
      <c r="H700" s="126"/>
      <c r="I700" s="126"/>
      <c r="J700" s="126"/>
      <c r="K700" s="126"/>
      <c r="L700" s="126"/>
      <c r="M700" s="126"/>
    </row>
    <row r="701">
      <c r="F701" s="126"/>
      <c r="G701" s="126"/>
      <c r="H701" s="126"/>
      <c r="I701" s="126"/>
      <c r="J701" s="126"/>
      <c r="K701" s="126"/>
      <c r="L701" s="126"/>
      <c r="M701" s="126"/>
    </row>
    <row r="702">
      <c r="F702" s="126"/>
      <c r="G702" s="126"/>
      <c r="H702" s="126"/>
      <c r="I702" s="126"/>
      <c r="J702" s="126"/>
      <c r="K702" s="126"/>
      <c r="L702" s="126"/>
      <c r="M702" s="126"/>
    </row>
    <row r="703">
      <c r="F703" s="126"/>
      <c r="G703" s="126"/>
      <c r="H703" s="126"/>
      <c r="I703" s="126"/>
      <c r="J703" s="126"/>
      <c r="K703" s="126"/>
      <c r="L703" s="126"/>
      <c r="M703" s="126"/>
    </row>
    <row r="704">
      <c r="F704" s="126"/>
      <c r="G704" s="126"/>
      <c r="H704" s="126"/>
      <c r="I704" s="126"/>
      <c r="J704" s="126"/>
      <c r="K704" s="126"/>
      <c r="L704" s="126"/>
      <c r="M704" s="126"/>
    </row>
    <row r="705">
      <c r="F705" s="126"/>
      <c r="G705" s="126"/>
      <c r="H705" s="126"/>
      <c r="I705" s="126"/>
      <c r="J705" s="126"/>
      <c r="K705" s="126"/>
      <c r="L705" s="126"/>
      <c r="M705" s="126"/>
    </row>
    <row r="706">
      <c r="F706" s="126"/>
      <c r="G706" s="126"/>
      <c r="H706" s="126"/>
      <c r="I706" s="126"/>
      <c r="J706" s="126"/>
      <c r="K706" s="126"/>
      <c r="L706" s="126"/>
      <c r="M706" s="126"/>
    </row>
    <row r="707">
      <c r="F707" s="126"/>
      <c r="G707" s="126"/>
      <c r="H707" s="126"/>
      <c r="I707" s="126"/>
      <c r="J707" s="126"/>
      <c r="K707" s="126"/>
      <c r="L707" s="126"/>
      <c r="M707" s="126"/>
    </row>
    <row r="708">
      <c r="F708" s="126"/>
      <c r="G708" s="126"/>
      <c r="H708" s="126"/>
      <c r="I708" s="126"/>
      <c r="J708" s="126"/>
      <c r="K708" s="126"/>
      <c r="L708" s="126"/>
      <c r="M708" s="126"/>
    </row>
    <row r="709">
      <c r="F709" s="126"/>
      <c r="G709" s="126"/>
      <c r="H709" s="126"/>
      <c r="I709" s="126"/>
      <c r="J709" s="126"/>
      <c r="K709" s="126"/>
      <c r="L709" s="126"/>
      <c r="M709" s="126"/>
    </row>
    <row r="710">
      <c r="F710" s="126"/>
      <c r="G710" s="126"/>
      <c r="H710" s="126"/>
      <c r="I710" s="126"/>
      <c r="J710" s="126"/>
      <c r="K710" s="126"/>
      <c r="L710" s="126"/>
      <c r="M710" s="126"/>
    </row>
    <row r="711">
      <c r="F711" s="126"/>
      <c r="G711" s="126"/>
      <c r="H711" s="126"/>
      <c r="I711" s="126"/>
      <c r="J711" s="126"/>
      <c r="K711" s="126"/>
      <c r="L711" s="126"/>
      <c r="M711" s="126"/>
    </row>
    <row r="712">
      <c r="F712" s="126"/>
      <c r="G712" s="126"/>
      <c r="H712" s="126"/>
      <c r="I712" s="126"/>
      <c r="J712" s="126"/>
      <c r="K712" s="126"/>
      <c r="L712" s="126"/>
      <c r="M712" s="126"/>
    </row>
    <row r="713">
      <c r="F713" s="126"/>
      <c r="G713" s="126"/>
      <c r="H713" s="126"/>
      <c r="I713" s="126"/>
      <c r="J713" s="126"/>
      <c r="K713" s="126"/>
      <c r="L713" s="126"/>
      <c r="M713" s="126"/>
    </row>
    <row r="714">
      <c r="F714" s="126"/>
      <c r="G714" s="126"/>
      <c r="H714" s="126"/>
      <c r="I714" s="126"/>
      <c r="J714" s="126"/>
      <c r="K714" s="126"/>
      <c r="L714" s="126"/>
      <c r="M714" s="126"/>
    </row>
    <row r="715">
      <c r="F715" s="126"/>
      <c r="G715" s="126"/>
      <c r="H715" s="126"/>
      <c r="I715" s="126"/>
      <c r="J715" s="126"/>
      <c r="K715" s="126"/>
      <c r="L715" s="126"/>
      <c r="M715" s="126"/>
    </row>
    <row r="716">
      <c r="F716" s="126"/>
      <c r="G716" s="126"/>
      <c r="H716" s="126"/>
      <c r="I716" s="126"/>
      <c r="J716" s="126"/>
      <c r="K716" s="126"/>
      <c r="L716" s="126"/>
      <c r="M716" s="126"/>
    </row>
    <row r="717">
      <c r="F717" s="126"/>
      <c r="G717" s="126"/>
      <c r="H717" s="126"/>
      <c r="I717" s="126"/>
      <c r="J717" s="126"/>
      <c r="K717" s="126"/>
      <c r="L717" s="126"/>
      <c r="M717" s="126"/>
    </row>
    <row r="718">
      <c r="F718" s="126"/>
      <c r="G718" s="126"/>
      <c r="H718" s="126"/>
      <c r="I718" s="126"/>
      <c r="J718" s="126"/>
      <c r="K718" s="126"/>
      <c r="L718" s="126"/>
      <c r="M718" s="126"/>
    </row>
    <row r="719">
      <c r="F719" s="126"/>
      <c r="G719" s="126"/>
      <c r="H719" s="126"/>
      <c r="I719" s="126"/>
      <c r="J719" s="126"/>
      <c r="K719" s="126"/>
      <c r="L719" s="126"/>
      <c r="M719" s="126"/>
    </row>
    <row r="720">
      <c r="F720" s="126"/>
      <c r="G720" s="126"/>
      <c r="H720" s="126"/>
      <c r="I720" s="126"/>
      <c r="J720" s="126"/>
      <c r="K720" s="126"/>
      <c r="L720" s="126"/>
      <c r="M720" s="126"/>
    </row>
    <row r="721">
      <c r="F721" s="126"/>
      <c r="G721" s="126"/>
      <c r="H721" s="126"/>
      <c r="I721" s="126"/>
      <c r="J721" s="126"/>
      <c r="K721" s="126"/>
      <c r="L721" s="126"/>
      <c r="M721" s="126"/>
    </row>
    <row r="722">
      <c r="F722" s="126"/>
      <c r="G722" s="126"/>
      <c r="H722" s="126"/>
      <c r="I722" s="126"/>
      <c r="J722" s="126"/>
      <c r="K722" s="126"/>
      <c r="L722" s="126"/>
      <c r="M722" s="126"/>
    </row>
    <row r="723">
      <c r="F723" s="126"/>
      <c r="G723" s="126"/>
      <c r="H723" s="126"/>
      <c r="I723" s="126"/>
      <c r="J723" s="126"/>
      <c r="K723" s="126"/>
      <c r="L723" s="126"/>
      <c r="M723" s="126"/>
    </row>
    <row r="724">
      <c r="F724" s="126"/>
      <c r="G724" s="126"/>
      <c r="H724" s="126"/>
      <c r="I724" s="126"/>
      <c r="J724" s="126"/>
      <c r="K724" s="126"/>
      <c r="L724" s="126"/>
      <c r="M724" s="126"/>
    </row>
    <row r="725">
      <c r="F725" s="126"/>
      <c r="G725" s="126"/>
      <c r="H725" s="126"/>
      <c r="I725" s="126"/>
      <c r="J725" s="126"/>
      <c r="K725" s="126"/>
      <c r="L725" s="126"/>
      <c r="M725" s="126"/>
    </row>
    <row r="726">
      <c r="F726" s="126"/>
      <c r="G726" s="126"/>
      <c r="H726" s="126"/>
      <c r="I726" s="126"/>
      <c r="J726" s="126"/>
      <c r="K726" s="126"/>
      <c r="L726" s="126"/>
      <c r="M726" s="126"/>
    </row>
    <row r="727">
      <c r="F727" s="126"/>
      <c r="G727" s="126"/>
      <c r="H727" s="126"/>
      <c r="I727" s="126"/>
      <c r="J727" s="126"/>
      <c r="K727" s="126"/>
      <c r="L727" s="126"/>
      <c r="M727" s="126"/>
    </row>
    <row r="728">
      <c r="F728" s="126"/>
      <c r="G728" s="126"/>
      <c r="H728" s="126"/>
      <c r="I728" s="126"/>
      <c r="J728" s="126"/>
      <c r="K728" s="126"/>
      <c r="L728" s="126"/>
      <c r="M728" s="126"/>
    </row>
    <row r="729">
      <c r="F729" s="126"/>
      <c r="G729" s="126"/>
      <c r="H729" s="126"/>
      <c r="I729" s="126"/>
      <c r="J729" s="126"/>
      <c r="K729" s="126"/>
      <c r="L729" s="126"/>
      <c r="M729" s="126"/>
    </row>
    <row r="730">
      <c r="F730" s="126"/>
      <c r="G730" s="126"/>
      <c r="H730" s="126"/>
      <c r="I730" s="126"/>
      <c r="J730" s="126"/>
      <c r="K730" s="126"/>
      <c r="L730" s="126"/>
      <c r="M730" s="126"/>
    </row>
    <row r="731">
      <c r="F731" s="126"/>
      <c r="G731" s="126"/>
      <c r="H731" s="126"/>
      <c r="I731" s="126"/>
      <c r="J731" s="126"/>
      <c r="K731" s="126"/>
      <c r="L731" s="126"/>
      <c r="M731" s="126"/>
    </row>
    <row r="732">
      <c r="F732" s="126"/>
      <c r="G732" s="126"/>
      <c r="H732" s="126"/>
      <c r="I732" s="126"/>
      <c r="J732" s="126"/>
      <c r="K732" s="126"/>
      <c r="L732" s="126"/>
      <c r="M732" s="126"/>
    </row>
    <row r="733">
      <c r="F733" s="126"/>
      <c r="G733" s="126"/>
      <c r="H733" s="126"/>
      <c r="I733" s="126"/>
      <c r="J733" s="126"/>
      <c r="K733" s="126"/>
      <c r="L733" s="126"/>
      <c r="M733" s="126"/>
    </row>
    <row r="734">
      <c r="F734" s="126"/>
      <c r="G734" s="126"/>
      <c r="H734" s="126"/>
      <c r="I734" s="126"/>
      <c r="J734" s="126"/>
      <c r="K734" s="126"/>
      <c r="L734" s="126"/>
      <c r="M734" s="126"/>
    </row>
    <row r="735">
      <c r="F735" s="126"/>
      <c r="G735" s="126"/>
      <c r="H735" s="126"/>
      <c r="I735" s="126"/>
      <c r="J735" s="126"/>
      <c r="K735" s="126"/>
      <c r="L735" s="126"/>
      <c r="M735" s="126"/>
    </row>
    <row r="736">
      <c r="F736" s="126"/>
      <c r="G736" s="126"/>
      <c r="H736" s="126"/>
      <c r="I736" s="126"/>
      <c r="J736" s="126"/>
      <c r="K736" s="126"/>
      <c r="L736" s="126"/>
      <c r="M736" s="126"/>
    </row>
    <row r="737">
      <c r="F737" s="126"/>
      <c r="G737" s="126"/>
      <c r="H737" s="126"/>
      <c r="I737" s="126"/>
      <c r="J737" s="126"/>
      <c r="K737" s="126"/>
      <c r="L737" s="126"/>
      <c r="M737" s="126"/>
    </row>
    <row r="738">
      <c r="F738" s="126"/>
      <c r="G738" s="126"/>
      <c r="H738" s="126"/>
      <c r="I738" s="126"/>
      <c r="J738" s="126"/>
      <c r="K738" s="126"/>
      <c r="L738" s="126"/>
      <c r="M738" s="126"/>
    </row>
    <row r="739">
      <c r="F739" s="126"/>
      <c r="G739" s="126"/>
      <c r="H739" s="126"/>
      <c r="I739" s="126"/>
      <c r="J739" s="126"/>
      <c r="K739" s="126"/>
      <c r="L739" s="126"/>
      <c r="M739" s="126"/>
    </row>
    <row r="740">
      <c r="F740" s="126"/>
      <c r="G740" s="126"/>
      <c r="H740" s="126"/>
      <c r="I740" s="126"/>
      <c r="J740" s="126"/>
      <c r="K740" s="126"/>
      <c r="L740" s="126"/>
      <c r="M740" s="126"/>
    </row>
    <row r="741">
      <c r="F741" s="126"/>
      <c r="G741" s="126"/>
      <c r="H741" s="126"/>
      <c r="I741" s="126"/>
      <c r="J741" s="126"/>
      <c r="K741" s="126"/>
      <c r="L741" s="126"/>
      <c r="M741" s="126"/>
    </row>
    <row r="742">
      <c r="F742" s="126"/>
      <c r="G742" s="126"/>
      <c r="H742" s="126"/>
      <c r="I742" s="126"/>
      <c r="J742" s="126"/>
      <c r="K742" s="126"/>
      <c r="L742" s="126"/>
      <c r="M742" s="126"/>
    </row>
    <row r="743">
      <c r="F743" s="126"/>
      <c r="G743" s="126"/>
      <c r="H743" s="126"/>
      <c r="I743" s="126"/>
      <c r="J743" s="126"/>
      <c r="K743" s="126"/>
      <c r="L743" s="126"/>
      <c r="M743" s="126"/>
    </row>
    <row r="744">
      <c r="F744" s="126"/>
      <c r="G744" s="126"/>
      <c r="H744" s="126"/>
      <c r="I744" s="126"/>
      <c r="J744" s="126"/>
      <c r="K744" s="126"/>
      <c r="L744" s="126"/>
      <c r="M744" s="126"/>
    </row>
    <row r="745">
      <c r="F745" s="126"/>
      <c r="G745" s="126"/>
      <c r="H745" s="126"/>
      <c r="I745" s="126"/>
      <c r="J745" s="126"/>
      <c r="K745" s="126"/>
      <c r="L745" s="126"/>
      <c r="M745" s="126"/>
    </row>
    <row r="746">
      <c r="F746" s="126"/>
      <c r="G746" s="126"/>
      <c r="H746" s="126"/>
      <c r="I746" s="126"/>
      <c r="J746" s="126"/>
      <c r="K746" s="126"/>
      <c r="L746" s="126"/>
      <c r="M746" s="126"/>
    </row>
    <row r="747">
      <c r="F747" s="126"/>
      <c r="G747" s="126"/>
      <c r="H747" s="126"/>
      <c r="I747" s="126"/>
      <c r="J747" s="126"/>
      <c r="K747" s="126"/>
      <c r="L747" s="126"/>
      <c r="M747" s="126"/>
    </row>
    <row r="748">
      <c r="F748" s="126"/>
      <c r="G748" s="126"/>
      <c r="H748" s="126"/>
      <c r="I748" s="126"/>
      <c r="J748" s="126"/>
      <c r="K748" s="126"/>
      <c r="L748" s="126"/>
      <c r="M748" s="126"/>
    </row>
    <row r="749">
      <c r="F749" s="126"/>
      <c r="G749" s="126"/>
      <c r="H749" s="126"/>
      <c r="I749" s="126"/>
      <c r="J749" s="126"/>
      <c r="K749" s="126"/>
      <c r="L749" s="126"/>
      <c r="M749" s="126"/>
    </row>
    <row r="750">
      <c r="F750" s="126"/>
      <c r="G750" s="126"/>
      <c r="H750" s="126"/>
      <c r="I750" s="126"/>
      <c r="J750" s="126"/>
      <c r="K750" s="126"/>
      <c r="L750" s="126"/>
      <c r="M750" s="126"/>
    </row>
    <row r="751">
      <c r="F751" s="126"/>
      <c r="G751" s="126"/>
      <c r="H751" s="126"/>
      <c r="I751" s="126"/>
      <c r="J751" s="126"/>
      <c r="K751" s="126"/>
      <c r="L751" s="126"/>
      <c r="M751" s="126"/>
    </row>
    <row r="752">
      <c r="F752" s="126"/>
      <c r="G752" s="126"/>
      <c r="H752" s="126"/>
      <c r="I752" s="126"/>
      <c r="J752" s="126"/>
      <c r="K752" s="126"/>
      <c r="L752" s="126"/>
      <c r="M752" s="126"/>
    </row>
    <row r="753">
      <c r="F753" s="126"/>
      <c r="G753" s="126"/>
      <c r="H753" s="126"/>
      <c r="I753" s="126"/>
      <c r="J753" s="126"/>
      <c r="K753" s="126"/>
      <c r="L753" s="126"/>
      <c r="M753" s="126"/>
    </row>
    <row r="754">
      <c r="F754" s="126"/>
      <c r="G754" s="126"/>
      <c r="H754" s="126"/>
      <c r="I754" s="126"/>
      <c r="J754" s="126"/>
      <c r="K754" s="126"/>
      <c r="L754" s="126"/>
      <c r="M754" s="126"/>
    </row>
    <row r="755">
      <c r="F755" s="126"/>
      <c r="G755" s="126"/>
      <c r="H755" s="126"/>
      <c r="I755" s="126"/>
      <c r="J755" s="126"/>
      <c r="K755" s="126"/>
      <c r="L755" s="126"/>
      <c r="M755" s="126"/>
    </row>
    <row r="756">
      <c r="F756" s="126"/>
      <c r="G756" s="126"/>
      <c r="H756" s="126"/>
      <c r="I756" s="126"/>
      <c r="J756" s="126"/>
      <c r="K756" s="126"/>
      <c r="L756" s="126"/>
      <c r="M756" s="126"/>
    </row>
    <row r="757">
      <c r="F757" s="126"/>
      <c r="G757" s="126"/>
      <c r="H757" s="126"/>
      <c r="I757" s="126"/>
      <c r="J757" s="126"/>
      <c r="K757" s="126"/>
      <c r="L757" s="126"/>
      <c r="M757" s="126"/>
    </row>
    <row r="758">
      <c r="F758" s="126"/>
      <c r="G758" s="126"/>
      <c r="H758" s="126"/>
      <c r="I758" s="126"/>
      <c r="J758" s="126"/>
      <c r="K758" s="126"/>
      <c r="L758" s="126"/>
      <c r="M758" s="126"/>
    </row>
    <row r="759">
      <c r="F759" s="126"/>
      <c r="G759" s="126"/>
      <c r="H759" s="126"/>
      <c r="I759" s="126"/>
      <c r="J759" s="126"/>
      <c r="K759" s="126"/>
      <c r="L759" s="126"/>
      <c r="M759" s="126"/>
    </row>
    <row r="760">
      <c r="F760" s="126"/>
      <c r="G760" s="126"/>
      <c r="H760" s="126"/>
      <c r="I760" s="126"/>
      <c r="J760" s="126"/>
      <c r="K760" s="126"/>
      <c r="L760" s="126"/>
      <c r="M760" s="126"/>
    </row>
    <row r="761">
      <c r="F761" s="126"/>
      <c r="G761" s="126"/>
      <c r="H761" s="126"/>
      <c r="I761" s="126"/>
      <c r="J761" s="126"/>
      <c r="K761" s="126"/>
      <c r="L761" s="126"/>
      <c r="M761" s="126"/>
    </row>
    <row r="762">
      <c r="F762" s="126"/>
      <c r="G762" s="126"/>
      <c r="H762" s="126"/>
      <c r="I762" s="126"/>
      <c r="J762" s="126"/>
      <c r="K762" s="126"/>
      <c r="L762" s="126"/>
      <c r="M762" s="126"/>
    </row>
    <row r="763">
      <c r="F763" s="126"/>
      <c r="G763" s="126"/>
      <c r="H763" s="126"/>
      <c r="I763" s="126"/>
      <c r="J763" s="126"/>
      <c r="K763" s="126"/>
      <c r="L763" s="126"/>
      <c r="M763" s="126"/>
    </row>
    <row r="764">
      <c r="F764" s="126"/>
      <c r="G764" s="126"/>
      <c r="H764" s="126"/>
      <c r="I764" s="126"/>
      <c r="J764" s="126"/>
      <c r="K764" s="126"/>
      <c r="L764" s="126"/>
      <c r="M764" s="126"/>
    </row>
    <row r="765">
      <c r="F765" s="126"/>
      <c r="G765" s="126"/>
      <c r="H765" s="126"/>
      <c r="I765" s="126"/>
      <c r="J765" s="126"/>
      <c r="K765" s="126"/>
      <c r="L765" s="126"/>
      <c r="M765" s="126"/>
    </row>
    <row r="766">
      <c r="F766" s="126"/>
      <c r="G766" s="126"/>
      <c r="H766" s="126"/>
      <c r="I766" s="126"/>
      <c r="J766" s="126"/>
      <c r="K766" s="126"/>
      <c r="L766" s="126"/>
      <c r="M766" s="126"/>
    </row>
    <row r="767">
      <c r="F767" s="126"/>
      <c r="G767" s="126"/>
      <c r="H767" s="126"/>
      <c r="I767" s="126"/>
      <c r="J767" s="126"/>
      <c r="K767" s="126"/>
      <c r="L767" s="126"/>
      <c r="M767" s="126"/>
    </row>
    <row r="768">
      <c r="F768" s="126"/>
      <c r="G768" s="126"/>
      <c r="H768" s="126"/>
      <c r="I768" s="126"/>
      <c r="J768" s="126"/>
      <c r="K768" s="126"/>
      <c r="L768" s="126"/>
      <c r="M768" s="126"/>
    </row>
    <row r="769">
      <c r="F769" s="126"/>
      <c r="G769" s="126"/>
      <c r="H769" s="126"/>
      <c r="I769" s="126"/>
      <c r="J769" s="126"/>
      <c r="K769" s="126"/>
      <c r="L769" s="126"/>
      <c r="M769" s="126"/>
    </row>
    <row r="770">
      <c r="F770" s="126"/>
      <c r="G770" s="126"/>
      <c r="H770" s="126"/>
      <c r="I770" s="126"/>
      <c r="J770" s="126"/>
      <c r="K770" s="126"/>
      <c r="L770" s="126"/>
      <c r="M770" s="126"/>
    </row>
    <row r="771">
      <c r="F771" s="126"/>
      <c r="G771" s="126"/>
      <c r="H771" s="126"/>
      <c r="I771" s="126"/>
      <c r="J771" s="126"/>
      <c r="K771" s="126"/>
      <c r="L771" s="126"/>
      <c r="M771" s="126"/>
    </row>
    <row r="772">
      <c r="F772" s="126"/>
      <c r="G772" s="126"/>
      <c r="H772" s="126"/>
      <c r="I772" s="126"/>
      <c r="J772" s="126"/>
      <c r="K772" s="126"/>
      <c r="L772" s="126"/>
      <c r="M772" s="126"/>
    </row>
    <row r="773">
      <c r="F773" s="126"/>
      <c r="G773" s="126"/>
      <c r="H773" s="126"/>
      <c r="I773" s="126"/>
      <c r="J773" s="126"/>
      <c r="K773" s="126"/>
      <c r="L773" s="126"/>
      <c r="M773" s="126"/>
    </row>
    <row r="774">
      <c r="F774" s="126"/>
      <c r="G774" s="126"/>
      <c r="H774" s="126"/>
      <c r="I774" s="126"/>
      <c r="J774" s="126"/>
      <c r="K774" s="126"/>
      <c r="L774" s="126"/>
      <c r="M774" s="126"/>
    </row>
    <row r="775">
      <c r="F775" s="126"/>
      <c r="G775" s="126"/>
      <c r="H775" s="126"/>
      <c r="I775" s="126"/>
      <c r="J775" s="126"/>
      <c r="K775" s="126"/>
      <c r="L775" s="126"/>
      <c r="M775" s="126"/>
    </row>
    <row r="776">
      <c r="F776" s="126"/>
      <c r="G776" s="126"/>
      <c r="H776" s="126"/>
      <c r="I776" s="126"/>
      <c r="J776" s="126"/>
      <c r="K776" s="126"/>
      <c r="L776" s="126"/>
      <c r="M776" s="126"/>
    </row>
    <row r="777">
      <c r="F777" s="126"/>
      <c r="G777" s="126"/>
      <c r="H777" s="126"/>
      <c r="I777" s="126"/>
      <c r="J777" s="126"/>
      <c r="K777" s="126"/>
      <c r="L777" s="126"/>
      <c r="M777" s="126"/>
    </row>
    <row r="778">
      <c r="F778" s="126"/>
      <c r="G778" s="126"/>
      <c r="H778" s="126"/>
      <c r="I778" s="126"/>
      <c r="J778" s="126"/>
      <c r="K778" s="126"/>
      <c r="L778" s="126"/>
      <c r="M778" s="126"/>
    </row>
    <row r="779">
      <c r="F779" s="126"/>
      <c r="G779" s="126"/>
      <c r="H779" s="126"/>
      <c r="I779" s="126"/>
      <c r="J779" s="126"/>
      <c r="K779" s="126"/>
      <c r="L779" s="126"/>
      <c r="M779" s="126"/>
    </row>
    <row r="780">
      <c r="F780" s="126"/>
      <c r="G780" s="126"/>
      <c r="H780" s="126"/>
      <c r="I780" s="126"/>
      <c r="J780" s="126"/>
      <c r="K780" s="126"/>
      <c r="L780" s="126"/>
      <c r="M780" s="126"/>
    </row>
    <row r="781">
      <c r="F781" s="126"/>
      <c r="G781" s="126"/>
      <c r="H781" s="126"/>
      <c r="I781" s="126"/>
      <c r="J781" s="126"/>
      <c r="K781" s="126"/>
      <c r="L781" s="126"/>
      <c r="M781" s="126"/>
    </row>
    <row r="782">
      <c r="F782" s="126"/>
      <c r="G782" s="126"/>
      <c r="H782" s="126"/>
      <c r="I782" s="126"/>
      <c r="J782" s="126"/>
      <c r="K782" s="126"/>
      <c r="L782" s="126"/>
      <c r="M782" s="126"/>
    </row>
    <row r="783">
      <c r="F783" s="126"/>
      <c r="G783" s="126"/>
      <c r="H783" s="126"/>
      <c r="I783" s="126"/>
      <c r="J783" s="126"/>
      <c r="K783" s="126"/>
      <c r="L783" s="126"/>
      <c r="M783" s="126"/>
    </row>
    <row r="784">
      <c r="F784" s="126"/>
      <c r="G784" s="126"/>
      <c r="H784" s="126"/>
      <c r="I784" s="126"/>
      <c r="J784" s="126"/>
      <c r="K784" s="126"/>
      <c r="L784" s="126"/>
      <c r="M784" s="126"/>
    </row>
    <row r="785">
      <c r="F785" s="126"/>
      <c r="G785" s="126"/>
      <c r="H785" s="126"/>
      <c r="I785" s="126"/>
      <c r="J785" s="126"/>
      <c r="K785" s="126"/>
      <c r="L785" s="126"/>
      <c r="M785" s="126"/>
    </row>
    <row r="786">
      <c r="F786" s="126"/>
      <c r="G786" s="126"/>
      <c r="H786" s="126"/>
      <c r="I786" s="126"/>
      <c r="J786" s="126"/>
      <c r="K786" s="126"/>
      <c r="L786" s="126"/>
      <c r="M786" s="126"/>
    </row>
    <row r="787">
      <c r="F787" s="126"/>
      <c r="G787" s="126"/>
      <c r="H787" s="126"/>
      <c r="I787" s="126"/>
      <c r="J787" s="126"/>
      <c r="K787" s="126"/>
      <c r="L787" s="126"/>
      <c r="M787" s="126"/>
    </row>
    <row r="788">
      <c r="F788" s="126"/>
      <c r="G788" s="126"/>
      <c r="H788" s="126"/>
      <c r="I788" s="126"/>
      <c r="J788" s="126"/>
      <c r="K788" s="126"/>
      <c r="L788" s="126"/>
      <c r="M788" s="126"/>
    </row>
    <row r="789">
      <c r="F789" s="126"/>
      <c r="G789" s="126"/>
      <c r="H789" s="126"/>
      <c r="I789" s="126"/>
      <c r="J789" s="126"/>
      <c r="K789" s="126"/>
      <c r="L789" s="126"/>
      <c r="M789" s="126"/>
    </row>
    <row r="790">
      <c r="F790" s="126"/>
      <c r="G790" s="126"/>
      <c r="H790" s="126"/>
      <c r="I790" s="126"/>
      <c r="J790" s="126"/>
      <c r="K790" s="126"/>
      <c r="L790" s="126"/>
      <c r="M790" s="126"/>
    </row>
    <row r="791">
      <c r="F791" s="126"/>
      <c r="G791" s="126"/>
      <c r="H791" s="126"/>
      <c r="I791" s="126"/>
      <c r="J791" s="126"/>
      <c r="K791" s="126"/>
      <c r="L791" s="126"/>
      <c r="M791" s="126"/>
    </row>
    <row r="792">
      <c r="F792" s="126"/>
      <c r="G792" s="126"/>
      <c r="H792" s="126"/>
      <c r="I792" s="126"/>
      <c r="J792" s="126"/>
      <c r="K792" s="126"/>
      <c r="L792" s="126"/>
      <c r="M792" s="126"/>
    </row>
    <row r="793">
      <c r="F793" s="126"/>
      <c r="G793" s="126"/>
      <c r="H793" s="126"/>
      <c r="I793" s="126"/>
      <c r="J793" s="126"/>
      <c r="K793" s="126"/>
      <c r="L793" s="126"/>
      <c r="M793" s="126"/>
    </row>
    <row r="794">
      <c r="F794" s="126"/>
      <c r="G794" s="126"/>
      <c r="H794" s="126"/>
      <c r="I794" s="126"/>
      <c r="J794" s="126"/>
      <c r="K794" s="126"/>
      <c r="L794" s="126"/>
      <c r="M794" s="126"/>
    </row>
    <row r="795">
      <c r="F795" s="126"/>
      <c r="G795" s="126"/>
      <c r="H795" s="126"/>
      <c r="I795" s="126"/>
      <c r="J795" s="126"/>
      <c r="K795" s="126"/>
      <c r="L795" s="126"/>
      <c r="M795" s="126"/>
    </row>
    <row r="796">
      <c r="F796" s="126"/>
      <c r="G796" s="126"/>
      <c r="H796" s="126"/>
      <c r="I796" s="126"/>
      <c r="J796" s="126"/>
      <c r="K796" s="126"/>
      <c r="L796" s="126"/>
      <c r="M796" s="126"/>
    </row>
    <row r="797">
      <c r="F797" s="126"/>
      <c r="G797" s="126"/>
      <c r="H797" s="126"/>
      <c r="I797" s="126"/>
      <c r="J797" s="126"/>
      <c r="K797" s="126"/>
      <c r="L797" s="126"/>
      <c r="M797" s="126"/>
    </row>
    <row r="798">
      <c r="F798" s="126"/>
      <c r="G798" s="126"/>
      <c r="H798" s="126"/>
      <c r="I798" s="126"/>
      <c r="J798" s="126"/>
      <c r="K798" s="126"/>
      <c r="L798" s="126"/>
      <c r="M798" s="126"/>
    </row>
    <row r="799">
      <c r="F799" s="126"/>
      <c r="G799" s="126"/>
      <c r="H799" s="126"/>
      <c r="I799" s="126"/>
      <c r="J799" s="126"/>
      <c r="K799" s="126"/>
      <c r="L799" s="126"/>
      <c r="M799" s="126"/>
    </row>
    <row r="800">
      <c r="F800" s="126"/>
      <c r="G800" s="126"/>
      <c r="H800" s="126"/>
      <c r="I800" s="126"/>
      <c r="J800" s="126"/>
      <c r="K800" s="126"/>
      <c r="L800" s="126"/>
      <c r="M800" s="126"/>
    </row>
    <row r="801">
      <c r="F801" s="126"/>
      <c r="G801" s="126"/>
      <c r="H801" s="126"/>
      <c r="I801" s="126"/>
      <c r="J801" s="126"/>
      <c r="K801" s="126"/>
      <c r="L801" s="126"/>
      <c r="M801" s="126"/>
    </row>
    <row r="802">
      <c r="F802" s="126"/>
      <c r="G802" s="126"/>
      <c r="H802" s="126"/>
      <c r="I802" s="126"/>
      <c r="J802" s="126"/>
      <c r="K802" s="126"/>
      <c r="L802" s="126"/>
      <c r="M802" s="126"/>
    </row>
    <row r="803">
      <c r="F803" s="126"/>
      <c r="G803" s="126"/>
      <c r="H803" s="126"/>
      <c r="I803" s="126"/>
      <c r="J803" s="126"/>
      <c r="K803" s="126"/>
      <c r="L803" s="126"/>
      <c r="M803" s="126"/>
    </row>
    <row r="804">
      <c r="F804" s="126"/>
      <c r="G804" s="126"/>
      <c r="H804" s="126"/>
      <c r="I804" s="126"/>
      <c r="J804" s="126"/>
      <c r="K804" s="126"/>
      <c r="L804" s="126"/>
      <c r="M804" s="126"/>
    </row>
    <row r="805">
      <c r="F805" s="126"/>
      <c r="G805" s="126"/>
      <c r="H805" s="126"/>
      <c r="I805" s="126"/>
      <c r="J805" s="126"/>
      <c r="K805" s="126"/>
      <c r="L805" s="126"/>
      <c r="M805" s="126"/>
    </row>
    <row r="806">
      <c r="F806" s="126"/>
      <c r="G806" s="126"/>
      <c r="H806" s="126"/>
      <c r="I806" s="126"/>
      <c r="J806" s="126"/>
      <c r="K806" s="126"/>
      <c r="L806" s="126"/>
      <c r="M806" s="126"/>
    </row>
    <row r="807">
      <c r="F807" s="126"/>
      <c r="G807" s="126"/>
      <c r="H807" s="126"/>
      <c r="I807" s="126"/>
      <c r="J807" s="126"/>
      <c r="K807" s="126"/>
      <c r="L807" s="126"/>
      <c r="M807" s="126"/>
    </row>
    <row r="808">
      <c r="F808" s="126"/>
      <c r="G808" s="126"/>
      <c r="H808" s="126"/>
      <c r="I808" s="126"/>
      <c r="J808" s="126"/>
      <c r="K808" s="126"/>
      <c r="L808" s="126"/>
      <c r="M808" s="126"/>
    </row>
    <row r="809">
      <c r="F809" s="126"/>
      <c r="G809" s="126"/>
      <c r="H809" s="126"/>
      <c r="I809" s="126"/>
      <c r="J809" s="126"/>
      <c r="K809" s="126"/>
      <c r="L809" s="126"/>
      <c r="M809" s="126"/>
    </row>
    <row r="810">
      <c r="F810" s="126"/>
      <c r="G810" s="126"/>
      <c r="H810" s="126"/>
      <c r="I810" s="126"/>
      <c r="J810" s="126"/>
      <c r="K810" s="126"/>
      <c r="L810" s="126"/>
      <c r="M810" s="126"/>
    </row>
    <row r="811">
      <c r="F811" s="126"/>
      <c r="G811" s="126"/>
      <c r="H811" s="126"/>
      <c r="I811" s="126"/>
      <c r="J811" s="126"/>
      <c r="K811" s="126"/>
      <c r="L811" s="126"/>
      <c r="M811" s="126"/>
    </row>
    <row r="812">
      <c r="F812" s="126"/>
      <c r="G812" s="126"/>
      <c r="H812" s="126"/>
      <c r="I812" s="126"/>
      <c r="J812" s="126"/>
      <c r="K812" s="126"/>
      <c r="L812" s="126"/>
      <c r="M812" s="126"/>
    </row>
    <row r="813">
      <c r="F813" s="126"/>
      <c r="G813" s="126"/>
      <c r="H813" s="126"/>
      <c r="I813" s="126"/>
      <c r="J813" s="126"/>
      <c r="K813" s="126"/>
      <c r="L813" s="126"/>
      <c r="M813" s="126"/>
    </row>
    <row r="814">
      <c r="F814" s="126"/>
      <c r="G814" s="126"/>
      <c r="H814" s="126"/>
      <c r="I814" s="126"/>
      <c r="J814" s="126"/>
      <c r="K814" s="126"/>
      <c r="L814" s="126"/>
      <c r="M814" s="126"/>
    </row>
    <row r="815">
      <c r="F815" s="126"/>
      <c r="G815" s="126"/>
      <c r="H815" s="126"/>
      <c r="I815" s="126"/>
      <c r="J815" s="126"/>
      <c r="K815" s="126"/>
      <c r="L815" s="126"/>
      <c r="M815" s="126"/>
    </row>
    <row r="816">
      <c r="F816" s="126"/>
      <c r="G816" s="126"/>
      <c r="H816" s="126"/>
      <c r="I816" s="126"/>
      <c r="J816" s="126"/>
      <c r="K816" s="126"/>
      <c r="L816" s="126"/>
      <c r="M816" s="126"/>
    </row>
    <row r="817">
      <c r="F817" s="126"/>
      <c r="G817" s="126"/>
      <c r="H817" s="126"/>
      <c r="I817" s="126"/>
      <c r="J817" s="126"/>
      <c r="K817" s="126"/>
      <c r="L817" s="126"/>
      <c r="M817" s="126"/>
    </row>
    <row r="818">
      <c r="F818" s="126"/>
      <c r="G818" s="126"/>
      <c r="H818" s="126"/>
      <c r="I818" s="126"/>
      <c r="J818" s="126"/>
      <c r="K818" s="126"/>
      <c r="L818" s="126"/>
      <c r="M818" s="126"/>
    </row>
    <row r="819">
      <c r="F819" s="126"/>
      <c r="G819" s="126"/>
      <c r="H819" s="126"/>
      <c r="I819" s="126"/>
      <c r="J819" s="126"/>
      <c r="K819" s="126"/>
      <c r="L819" s="126"/>
      <c r="M819" s="126"/>
    </row>
    <row r="820">
      <c r="F820" s="126"/>
      <c r="G820" s="126"/>
      <c r="H820" s="126"/>
      <c r="I820" s="126"/>
      <c r="J820" s="126"/>
      <c r="K820" s="126"/>
      <c r="L820" s="126"/>
      <c r="M820" s="126"/>
    </row>
    <row r="821">
      <c r="F821" s="126"/>
      <c r="G821" s="126"/>
      <c r="H821" s="126"/>
      <c r="I821" s="126"/>
      <c r="J821" s="126"/>
      <c r="K821" s="126"/>
      <c r="L821" s="126"/>
      <c r="M821" s="126"/>
    </row>
    <row r="822">
      <c r="F822" s="126"/>
      <c r="G822" s="126"/>
      <c r="H822" s="126"/>
      <c r="I822" s="126"/>
      <c r="J822" s="126"/>
      <c r="K822" s="126"/>
      <c r="L822" s="126"/>
      <c r="M822" s="126"/>
    </row>
    <row r="823">
      <c r="F823" s="126"/>
      <c r="G823" s="126"/>
      <c r="H823" s="126"/>
      <c r="I823" s="126"/>
      <c r="J823" s="126"/>
      <c r="K823" s="126"/>
      <c r="L823" s="126"/>
      <c r="M823" s="126"/>
    </row>
    <row r="824">
      <c r="F824" s="126"/>
      <c r="G824" s="126"/>
      <c r="H824" s="126"/>
      <c r="I824" s="126"/>
      <c r="J824" s="126"/>
      <c r="K824" s="126"/>
      <c r="L824" s="126"/>
      <c r="M824" s="126"/>
    </row>
    <row r="825">
      <c r="F825" s="126"/>
      <c r="G825" s="126"/>
      <c r="H825" s="126"/>
      <c r="I825" s="126"/>
      <c r="J825" s="126"/>
      <c r="K825" s="126"/>
      <c r="L825" s="126"/>
      <c r="M825" s="126"/>
    </row>
    <row r="826">
      <c r="F826" s="126"/>
      <c r="G826" s="126"/>
      <c r="H826" s="126"/>
      <c r="I826" s="126"/>
      <c r="J826" s="126"/>
      <c r="K826" s="126"/>
      <c r="L826" s="126"/>
      <c r="M826" s="126"/>
    </row>
    <row r="827">
      <c r="F827" s="126"/>
      <c r="G827" s="126"/>
      <c r="H827" s="126"/>
      <c r="I827" s="126"/>
      <c r="J827" s="126"/>
      <c r="K827" s="126"/>
      <c r="L827" s="126"/>
      <c r="M827" s="126"/>
    </row>
    <row r="828">
      <c r="F828" s="126"/>
      <c r="G828" s="126"/>
      <c r="H828" s="126"/>
      <c r="I828" s="126"/>
      <c r="J828" s="126"/>
      <c r="K828" s="126"/>
      <c r="L828" s="126"/>
      <c r="M828" s="126"/>
    </row>
    <row r="829">
      <c r="F829" s="126"/>
      <c r="G829" s="126"/>
      <c r="H829" s="126"/>
      <c r="I829" s="126"/>
      <c r="J829" s="126"/>
      <c r="K829" s="126"/>
      <c r="L829" s="126"/>
      <c r="M829" s="126"/>
    </row>
    <row r="830">
      <c r="F830" s="126"/>
      <c r="G830" s="126"/>
      <c r="H830" s="126"/>
      <c r="I830" s="126"/>
      <c r="J830" s="126"/>
      <c r="K830" s="126"/>
      <c r="L830" s="126"/>
      <c r="M830" s="126"/>
    </row>
    <row r="831">
      <c r="F831" s="126"/>
      <c r="G831" s="126"/>
      <c r="H831" s="126"/>
      <c r="I831" s="126"/>
      <c r="J831" s="126"/>
      <c r="K831" s="126"/>
      <c r="L831" s="126"/>
      <c r="M831" s="126"/>
    </row>
    <row r="832">
      <c r="F832" s="126"/>
      <c r="G832" s="126"/>
      <c r="H832" s="126"/>
      <c r="I832" s="126"/>
      <c r="J832" s="126"/>
      <c r="K832" s="126"/>
      <c r="L832" s="126"/>
      <c r="M832" s="126"/>
    </row>
    <row r="833">
      <c r="F833" s="126"/>
      <c r="G833" s="126"/>
      <c r="H833" s="126"/>
      <c r="I833" s="126"/>
      <c r="J833" s="126"/>
      <c r="K833" s="126"/>
      <c r="L833" s="126"/>
      <c r="M833" s="126"/>
    </row>
    <row r="834">
      <c r="F834" s="126"/>
      <c r="G834" s="126"/>
      <c r="H834" s="126"/>
      <c r="I834" s="126"/>
      <c r="J834" s="126"/>
      <c r="K834" s="126"/>
      <c r="L834" s="126"/>
      <c r="M834" s="126"/>
    </row>
    <row r="835">
      <c r="F835" s="126"/>
      <c r="G835" s="126"/>
      <c r="H835" s="126"/>
      <c r="I835" s="126"/>
      <c r="J835" s="126"/>
      <c r="K835" s="126"/>
      <c r="L835" s="126"/>
      <c r="M835" s="126"/>
    </row>
    <row r="836">
      <c r="F836" s="126"/>
      <c r="G836" s="126"/>
      <c r="H836" s="126"/>
      <c r="I836" s="126"/>
      <c r="J836" s="126"/>
      <c r="K836" s="126"/>
      <c r="L836" s="126"/>
      <c r="M836" s="126"/>
    </row>
    <row r="837">
      <c r="F837" s="126"/>
      <c r="G837" s="126"/>
      <c r="H837" s="126"/>
      <c r="I837" s="126"/>
      <c r="J837" s="126"/>
      <c r="K837" s="126"/>
      <c r="L837" s="126"/>
      <c r="M837" s="126"/>
    </row>
    <row r="838">
      <c r="F838" s="126"/>
      <c r="G838" s="126"/>
      <c r="H838" s="126"/>
      <c r="I838" s="126"/>
      <c r="J838" s="126"/>
      <c r="K838" s="126"/>
      <c r="L838" s="126"/>
      <c r="M838" s="126"/>
    </row>
    <row r="839">
      <c r="F839" s="126"/>
      <c r="G839" s="126"/>
      <c r="H839" s="126"/>
      <c r="I839" s="126"/>
      <c r="J839" s="126"/>
      <c r="K839" s="126"/>
      <c r="L839" s="126"/>
      <c r="M839" s="126"/>
    </row>
    <row r="840">
      <c r="F840" s="126"/>
      <c r="G840" s="126"/>
      <c r="H840" s="126"/>
      <c r="I840" s="126"/>
      <c r="J840" s="126"/>
      <c r="K840" s="126"/>
      <c r="L840" s="126"/>
      <c r="M840" s="126"/>
    </row>
    <row r="841">
      <c r="F841" s="126"/>
      <c r="G841" s="126"/>
      <c r="H841" s="126"/>
      <c r="I841" s="126"/>
      <c r="J841" s="126"/>
      <c r="K841" s="126"/>
      <c r="L841" s="126"/>
      <c r="M841" s="126"/>
    </row>
    <row r="842">
      <c r="F842" s="126"/>
      <c r="G842" s="126"/>
      <c r="H842" s="126"/>
      <c r="I842" s="126"/>
      <c r="J842" s="126"/>
      <c r="K842" s="126"/>
      <c r="L842" s="126"/>
      <c r="M842" s="126"/>
    </row>
    <row r="843">
      <c r="F843" s="126"/>
      <c r="G843" s="126"/>
      <c r="H843" s="126"/>
      <c r="I843" s="126"/>
      <c r="J843" s="126"/>
      <c r="K843" s="126"/>
      <c r="L843" s="126"/>
      <c r="M843" s="126"/>
    </row>
    <row r="844">
      <c r="F844" s="126"/>
      <c r="G844" s="126"/>
      <c r="H844" s="126"/>
      <c r="I844" s="126"/>
      <c r="J844" s="126"/>
      <c r="K844" s="126"/>
      <c r="L844" s="126"/>
      <c r="M844" s="126"/>
    </row>
    <row r="845">
      <c r="F845" s="126"/>
      <c r="G845" s="126"/>
      <c r="H845" s="126"/>
      <c r="I845" s="126"/>
      <c r="J845" s="126"/>
      <c r="K845" s="126"/>
      <c r="L845" s="126"/>
      <c r="M845" s="126"/>
    </row>
    <row r="846">
      <c r="F846" s="126"/>
      <c r="G846" s="126"/>
      <c r="H846" s="126"/>
      <c r="I846" s="126"/>
      <c r="J846" s="126"/>
      <c r="K846" s="126"/>
      <c r="L846" s="126"/>
      <c r="M846" s="126"/>
    </row>
    <row r="847">
      <c r="F847" s="126"/>
      <c r="G847" s="126"/>
      <c r="H847" s="126"/>
      <c r="I847" s="126"/>
      <c r="J847" s="126"/>
      <c r="K847" s="126"/>
      <c r="L847" s="126"/>
      <c r="M847" s="126"/>
    </row>
    <row r="848">
      <c r="F848" s="126"/>
      <c r="G848" s="126"/>
      <c r="H848" s="126"/>
      <c r="I848" s="126"/>
      <c r="J848" s="126"/>
      <c r="K848" s="126"/>
      <c r="L848" s="126"/>
      <c r="M848" s="126"/>
    </row>
    <row r="849">
      <c r="F849" s="126"/>
      <c r="G849" s="126"/>
      <c r="H849" s="126"/>
      <c r="I849" s="126"/>
      <c r="J849" s="126"/>
      <c r="K849" s="126"/>
      <c r="L849" s="126"/>
      <c r="M849" s="126"/>
    </row>
    <row r="850">
      <c r="F850" s="126"/>
      <c r="G850" s="126"/>
      <c r="H850" s="126"/>
      <c r="I850" s="126"/>
      <c r="J850" s="126"/>
      <c r="K850" s="126"/>
      <c r="L850" s="126"/>
      <c r="M850" s="126"/>
    </row>
    <row r="851">
      <c r="F851" s="126"/>
      <c r="G851" s="126"/>
      <c r="H851" s="126"/>
      <c r="I851" s="126"/>
      <c r="J851" s="126"/>
      <c r="K851" s="126"/>
      <c r="L851" s="126"/>
      <c r="M851" s="126"/>
    </row>
    <row r="852">
      <c r="F852" s="126"/>
      <c r="G852" s="126"/>
      <c r="H852" s="126"/>
      <c r="I852" s="126"/>
      <c r="J852" s="126"/>
      <c r="K852" s="126"/>
      <c r="L852" s="126"/>
      <c r="M852" s="126"/>
    </row>
    <row r="853">
      <c r="F853" s="126"/>
      <c r="G853" s="126"/>
      <c r="H853" s="126"/>
      <c r="I853" s="126"/>
      <c r="J853" s="126"/>
      <c r="K853" s="126"/>
      <c r="L853" s="126"/>
      <c r="M853" s="126"/>
    </row>
    <row r="854">
      <c r="F854" s="126"/>
      <c r="G854" s="126"/>
      <c r="H854" s="126"/>
      <c r="I854" s="126"/>
      <c r="J854" s="126"/>
      <c r="K854" s="126"/>
      <c r="L854" s="126"/>
      <c r="M854" s="126"/>
    </row>
    <row r="855">
      <c r="F855" s="126"/>
      <c r="G855" s="126"/>
      <c r="H855" s="126"/>
      <c r="I855" s="126"/>
      <c r="J855" s="126"/>
      <c r="K855" s="126"/>
      <c r="L855" s="126"/>
      <c r="M855" s="126"/>
    </row>
    <row r="856">
      <c r="F856" s="126"/>
      <c r="G856" s="126"/>
      <c r="H856" s="126"/>
      <c r="I856" s="126"/>
      <c r="J856" s="126"/>
      <c r="K856" s="126"/>
      <c r="L856" s="126"/>
      <c r="M856" s="126"/>
    </row>
    <row r="857">
      <c r="F857" s="126"/>
      <c r="G857" s="126"/>
      <c r="H857" s="126"/>
      <c r="I857" s="126"/>
      <c r="J857" s="126"/>
      <c r="K857" s="126"/>
      <c r="L857" s="126"/>
      <c r="M857" s="126"/>
    </row>
    <row r="858">
      <c r="F858" s="126"/>
      <c r="G858" s="126"/>
      <c r="H858" s="126"/>
      <c r="I858" s="126"/>
      <c r="J858" s="126"/>
      <c r="K858" s="126"/>
      <c r="L858" s="126"/>
      <c r="M858" s="126"/>
    </row>
    <row r="859">
      <c r="F859" s="126"/>
      <c r="G859" s="126"/>
      <c r="H859" s="126"/>
      <c r="I859" s="126"/>
      <c r="J859" s="126"/>
      <c r="K859" s="126"/>
      <c r="L859" s="126"/>
      <c r="M859" s="126"/>
    </row>
    <row r="860">
      <c r="F860" s="126"/>
      <c r="G860" s="126"/>
      <c r="H860" s="126"/>
      <c r="I860" s="126"/>
      <c r="J860" s="126"/>
      <c r="K860" s="126"/>
      <c r="L860" s="126"/>
      <c r="M860" s="126"/>
    </row>
    <row r="861">
      <c r="F861" s="126"/>
      <c r="G861" s="126"/>
      <c r="H861" s="126"/>
      <c r="I861" s="126"/>
      <c r="J861" s="126"/>
      <c r="K861" s="126"/>
      <c r="L861" s="126"/>
      <c r="M861" s="126"/>
    </row>
    <row r="862">
      <c r="F862" s="126"/>
      <c r="G862" s="126"/>
      <c r="H862" s="126"/>
      <c r="I862" s="126"/>
      <c r="J862" s="126"/>
      <c r="K862" s="126"/>
      <c r="L862" s="126"/>
      <c r="M862" s="126"/>
    </row>
    <row r="863">
      <c r="F863" s="126"/>
      <c r="G863" s="126"/>
      <c r="H863" s="126"/>
      <c r="I863" s="126"/>
      <c r="J863" s="126"/>
      <c r="K863" s="126"/>
      <c r="L863" s="126"/>
      <c r="M863" s="126"/>
    </row>
    <row r="864">
      <c r="F864" s="126"/>
      <c r="G864" s="126"/>
      <c r="H864" s="126"/>
      <c r="I864" s="126"/>
      <c r="J864" s="126"/>
      <c r="K864" s="126"/>
      <c r="L864" s="126"/>
      <c r="M864" s="126"/>
    </row>
    <row r="865">
      <c r="F865" s="126"/>
      <c r="G865" s="126"/>
      <c r="H865" s="126"/>
      <c r="I865" s="126"/>
      <c r="J865" s="126"/>
      <c r="K865" s="126"/>
      <c r="L865" s="126"/>
      <c r="M865" s="126"/>
    </row>
    <row r="866">
      <c r="F866" s="126"/>
      <c r="G866" s="126"/>
      <c r="H866" s="126"/>
      <c r="I866" s="126"/>
      <c r="J866" s="126"/>
      <c r="K866" s="126"/>
      <c r="L866" s="126"/>
      <c r="M866" s="126"/>
    </row>
    <row r="867">
      <c r="F867" s="126"/>
      <c r="G867" s="126"/>
      <c r="H867" s="126"/>
      <c r="I867" s="126"/>
      <c r="J867" s="126"/>
      <c r="K867" s="126"/>
      <c r="L867" s="126"/>
      <c r="M867" s="126"/>
    </row>
    <row r="868">
      <c r="F868" s="126"/>
      <c r="G868" s="126"/>
      <c r="H868" s="126"/>
      <c r="I868" s="126"/>
      <c r="J868" s="126"/>
      <c r="K868" s="126"/>
      <c r="L868" s="126"/>
      <c r="M868" s="126"/>
    </row>
    <row r="869">
      <c r="F869" s="126"/>
      <c r="G869" s="126"/>
      <c r="H869" s="126"/>
      <c r="I869" s="126"/>
      <c r="J869" s="126"/>
      <c r="K869" s="126"/>
      <c r="L869" s="126"/>
      <c r="M869" s="126"/>
    </row>
    <row r="870">
      <c r="F870" s="126"/>
      <c r="G870" s="126"/>
      <c r="H870" s="126"/>
      <c r="I870" s="126"/>
      <c r="J870" s="126"/>
      <c r="K870" s="126"/>
      <c r="L870" s="126"/>
      <c r="M870" s="126"/>
    </row>
    <row r="871">
      <c r="F871" s="126"/>
      <c r="G871" s="126"/>
      <c r="H871" s="126"/>
      <c r="I871" s="126"/>
      <c r="J871" s="126"/>
      <c r="K871" s="126"/>
      <c r="L871" s="126"/>
      <c r="M871" s="126"/>
    </row>
    <row r="872">
      <c r="F872" s="126"/>
      <c r="G872" s="126"/>
      <c r="H872" s="126"/>
      <c r="I872" s="126"/>
      <c r="J872" s="126"/>
      <c r="K872" s="126"/>
      <c r="L872" s="126"/>
      <c r="M872" s="126"/>
    </row>
    <row r="873">
      <c r="F873" s="126"/>
      <c r="G873" s="126"/>
      <c r="H873" s="126"/>
      <c r="I873" s="126"/>
      <c r="J873" s="126"/>
      <c r="K873" s="126"/>
      <c r="L873" s="126"/>
      <c r="M873" s="126"/>
    </row>
    <row r="874">
      <c r="F874" s="126"/>
      <c r="G874" s="126"/>
      <c r="H874" s="126"/>
      <c r="I874" s="126"/>
      <c r="J874" s="126"/>
      <c r="K874" s="126"/>
      <c r="L874" s="126"/>
      <c r="M874" s="126"/>
    </row>
    <row r="875">
      <c r="F875" s="126"/>
      <c r="G875" s="126"/>
      <c r="H875" s="126"/>
      <c r="I875" s="126"/>
      <c r="J875" s="126"/>
      <c r="K875" s="126"/>
      <c r="L875" s="126"/>
      <c r="M875" s="126"/>
    </row>
    <row r="876">
      <c r="F876" s="126"/>
      <c r="G876" s="126"/>
      <c r="H876" s="126"/>
      <c r="I876" s="126"/>
      <c r="J876" s="126"/>
      <c r="K876" s="126"/>
      <c r="L876" s="126"/>
      <c r="M876" s="126"/>
    </row>
    <row r="877">
      <c r="F877" s="126"/>
      <c r="G877" s="126"/>
      <c r="H877" s="126"/>
      <c r="I877" s="126"/>
      <c r="J877" s="126"/>
      <c r="K877" s="126"/>
      <c r="L877" s="126"/>
      <c r="M877" s="126"/>
    </row>
    <row r="878">
      <c r="F878" s="126"/>
      <c r="G878" s="126"/>
      <c r="H878" s="126"/>
      <c r="I878" s="126"/>
      <c r="J878" s="126"/>
      <c r="K878" s="126"/>
      <c r="L878" s="126"/>
      <c r="M878" s="126"/>
    </row>
    <row r="879">
      <c r="F879" s="126"/>
      <c r="G879" s="126"/>
      <c r="H879" s="126"/>
      <c r="I879" s="126"/>
      <c r="J879" s="126"/>
      <c r="K879" s="126"/>
      <c r="L879" s="126"/>
      <c r="M879" s="126"/>
    </row>
    <row r="880">
      <c r="F880" s="126"/>
      <c r="G880" s="126"/>
      <c r="H880" s="126"/>
      <c r="I880" s="126"/>
      <c r="J880" s="126"/>
      <c r="K880" s="126"/>
      <c r="L880" s="126"/>
      <c r="M880" s="126"/>
    </row>
    <row r="881">
      <c r="F881" s="126"/>
      <c r="G881" s="126"/>
      <c r="H881" s="126"/>
      <c r="I881" s="126"/>
      <c r="J881" s="126"/>
      <c r="K881" s="126"/>
      <c r="L881" s="126"/>
      <c r="M881" s="126"/>
    </row>
    <row r="882">
      <c r="F882" s="126"/>
      <c r="G882" s="126"/>
      <c r="H882" s="126"/>
      <c r="I882" s="126"/>
      <c r="J882" s="126"/>
      <c r="K882" s="126"/>
      <c r="L882" s="126"/>
      <c r="M882" s="126"/>
    </row>
    <row r="883">
      <c r="F883" s="126"/>
      <c r="G883" s="126"/>
      <c r="H883" s="126"/>
      <c r="I883" s="126"/>
      <c r="J883" s="126"/>
      <c r="K883" s="126"/>
      <c r="L883" s="126"/>
      <c r="M883" s="126"/>
    </row>
    <row r="884">
      <c r="F884" s="126"/>
      <c r="G884" s="126"/>
      <c r="H884" s="126"/>
      <c r="I884" s="126"/>
      <c r="J884" s="126"/>
      <c r="K884" s="126"/>
      <c r="L884" s="126"/>
      <c r="M884" s="126"/>
    </row>
    <row r="885">
      <c r="F885" s="126"/>
      <c r="G885" s="126"/>
      <c r="H885" s="126"/>
      <c r="I885" s="126"/>
      <c r="J885" s="126"/>
      <c r="K885" s="126"/>
      <c r="L885" s="126"/>
      <c r="M885" s="126"/>
    </row>
    <row r="886">
      <c r="F886" s="126"/>
      <c r="G886" s="126"/>
      <c r="H886" s="126"/>
      <c r="I886" s="126"/>
      <c r="J886" s="126"/>
      <c r="K886" s="126"/>
      <c r="L886" s="126"/>
      <c r="M886" s="126"/>
    </row>
    <row r="887">
      <c r="F887" s="126"/>
      <c r="G887" s="126"/>
      <c r="H887" s="126"/>
      <c r="I887" s="126"/>
      <c r="J887" s="126"/>
      <c r="K887" s="126"/>
      <c r="L887" s="126"/>
      <c r="M887" s="126"/>
    </row>
    <row r="888">
      <c r="F888" s="126"/>
      <c r="G888" s="126"/>
      <c r="H888" s="126"/>
      <c r="I888" s="126"/>
      <c r="J888" s="126"/>
      <c r="K888" s="126"/>
      <c r="L888" s="126"/>
      <c r="M888" s="126"/>
    </row>
    <row r="889">
      <c r="F889" s="126"/>
      <c r="G889" s="126"/>
      <c r="H889" s="126"/>
      <c r="I889" s="126"/>
      <c r="J889" s="126"/>
      <c r="K889" s="126"/>
      <c r="L889" s="126"/>
      <c r="M889" s="126"/>
    </row>
    <row r="890">
      <c r="F890" s="126"/>
      <c r="G890" s="126"/>
      <c r="H890" s="126"/>
      <c r="I890" s="126"/>
      <c r="J890" s="126"/>
      <c r="K890" s="126"/>
      <c r="L890" s="126"/>
      <c r="M890" s="126"/>
    </row>
    <row r="891">
      <c r="F891" s="126"/>
      <c r="G891" s="126"/>
      <c r="H891" s="126"/>
      <c r="I891" s="126"/>
      <c r="J891" s="126"/>
      <c r="K891" s="126"/>
      <c r="L891" s="126"/>
      <c r="M891" s="126"/>
    </row>
    <row r="892">
      <c r="F892" s="126"/>
      <c r="G892" s="126"/>
      <c r="H892" s="126"/>
      <c r="I892" s="126"/>
      <c r="J892" s="126"/>
      <c r="K892" s="126"/>
      <c r="L892" s="126"/>
      <c r="M892" s="126"/>
    </row>
    <row r="893">
      <c r="F893" s="126"/>
      <c r="G893" s="126"/>
      <c r="H893" s="126"/>
      <c r="I893" s="126"/>
      <c r="J893" s="126"/>
      <c r="K893" s="126"/>
      <c r="L893" s="126"/>
      <c r="M893" s="126"/>
    </row>
    <row r="894">
      <c r="F894" s="126"/>
      <c r="G894" s="126"/>
      <c r="H894" s="126"/>
      <c r="I894" s="126"/>
      <c r="J894" s="126"/>
      <c r="K894" s="126"/>
      <c r="L894" s="126"/>
      <c r="M894" s="126"/>
    </row>
    <row r="895">
      <c r="F895" s="126"/>
      <c r="G895" s="126"/>
      <c r="H895" s="126"/>
      <c r="I895" s="126"/>
      <c r="J895" s="126"/>
      <c r="K895" s="126"/>
      <c r="L895" s="126"/>
      <c r="M895" s="126"/>
    </row>
    <row r="896">
      <c r="F896" s="126"/>
      <c r="G896" s="126"/>
      <c r="H896" s="126"/>
      <c r="I896" s="126"/>
      <c r="J896" s="126"/>
      <c r="K896" s="126"/>
      <c r="L896" s="126"/>
      <c r="M896" s="126"/>
    </row>
    <row r="897">
      <c r="F897" s="126"/>
      <c r="G897" s="126"/>
      <c r="H897" s="126"/>
      <c r="I897" s="126"/>
      <c r="J897" s="126"/>
      <c r="K897" s="126"/>
      <c r="L897" s="126"/>
      <c r="M897" s="126"/>
    </row>
    <row r="898">
      <c r="F898" s="126"/>
      <c r="G898" s="126"/>
      <c r="H898" s="126"/>
      <c r="I898" s="126"/>
      <c r="J898" s="126"/>
      <c r="K898" s="126"/>
      <c r="L898" s="126"/>
      <c r="M898" s="126"/>
    </row>
    <row r="899">
      <c r="F899" s="126"/>
      <c r="G899" s="126"/>
      <c r="H899" s="126"/>
      <c r="I899" s="126"/>
      <c r="J899" s="126"/>
      <c r="K899" s="126"/>
      <c r="L899" s="126"/>
      <c r="M899" s="126"/>
    </row>
    <row r="900">
      <c r="F900" s="126"/>
      <c r="G900" s="126"/>
      <c r="H900" s="126"/>
      <c r="I900" s="126"/>
      <c r="J900" s="126"/>
      <c r="K900" s="126"/>
      <c r="L900" s="126"/>
      <c r="M900" s="126"/>
    </row>
    <row r="901">
      <c r="F901" s="126"/>
      <c r="G901" s="126"/>
      <c r="H901" s="126"/>
      <c r="I901" s="126"/>
      <c r="J901" s="126"/>
      <c r="K901" s="126"/>
      <c r="L901" s="126"/>
      <c r="M901" s="126"/>
    </row>
    <row r="902">
      <c r="F902" s="126"/>
      <c r="G902" s="126"/>
      <c r="H902" s="126"/>
      <c r="I902" s="126"/>
      <c r="J902" s="126"/>
      <c r="K902" s="126"/>
      <c r="L902" s="126"/>
      <c r="M902" s="126"/>
    </row>
    <row r="903">
      <c r="F903" s="126"/>
      <c r="G903" s="126"/>
      <c r="H903" s="126"/>
      <c r="I903" s="126"/>
      <c r="J903" s="126"/>
      <c r="K903" s="126"/>
      <c r="L903" s="126"/>
      <c r="M903" s="126"/>
    </row>
    <row r="904">
      <c r="F904" s="126"/>
      <c r="G904" s="126"/>
      <c r="H904" s="126"/>
      <c r="I904" s="126"/>
      <c r="J904" s="126"/>
      <c r="K904" s="126"/>
      <c r="L904" s="126"/>
      <c r="M904" s="126"/>
    </row>
    <row r="905">
      <c r="F905" s="126"/>
      <c r="G905" s="126"/>
      <c r="H905" s="126"/>
      <c r="I905" s="126"/>
      <c r="J905" s="126"/>
      <c r="K905" s="126"/>
      <c r="L905" s="126"/>
      <c r="M905" s="126"/>
    </row>
    <row r="906">
      <c r="F906" s="126"/>
      <c r="G906" s="126"/>
      <c r="H906" s="126"/>
      <c r="I906" s="126"/>
      <c r="J906" s="126"/>
      <c r="K906" s="126"/>
      <c r="L906" s="126"/>
      <c r="M906" s="126"/>
    </row>
    <row r="907">
      <c r="F907" s="126"/>
      <c r="G907" s="126"/>
      <c r="H907" s="126"/>
      <c r="I907" s="126"/>
      <c r="J907" s="126"/>
      <c r="K907" s="126"/>
      <c r="L907" s="126"/>
      <c r="M907" s="126"/>
    </row>
    <row r="908">
      <c r="F908" s="126"/>
      <c r="G908" s="126"/>
      <c r="H908" s="126"/>
      <c r="I908" s="126"/>
      <c r="J908" s="126"/>
      <c r="K908" s="126"/>
      <c r="L908" s="126"/>
      <c r="M908" s="126"/>
    </row>
    <row r="909">
      <c r="F909" s="126"/>
      <c r="G909" s="126"/>
      <c r="H909" s="126"/>
      <c r="I909" s="126"/>
      <c r="J909" s="126"/>
      <c r="K909" s="126"/>
      <c r="L909" s="126"/>
      <c r="M909" s="126"/>
    </row>
    <row r="910">
      <c r="F910" s="126"/>
      <c r="G910" s="126"/>
      <c r="H910" s="126"/>
      <c r="I910" s="126"/>
      <c r="J910" s="126"/>
      <c r="K910" s="126"/>
      <c r="L910" s="126"/>
      <c r="M910" s="126"/>
    </row>
    <row r="911">
      <c r="F911" s="126"/>
      <c r="G911" s="126"/>
      <c r="H911" s="126"/>
      <c r="I911" s="126"/>
      <c r="J911" s="126"/>
      <c r="K911" s="126"/>
      <c r="L911" s="126"/>
      <c r="M911" s="126"/>
    </row>
    <row r="912">
      <c r="F912" s="126"/>
      <c r="G912" s="126"/>
      <c r="H912" s="126"/>
      <c r="I912" s="126"/>
      <c r="J912" s="126"/>
      <c r="K912" s="126"/>
      <c r="L912" s="126"/>
      <c r="M912" s="126"/>
    </row>
    <row r="913">
      <c r="F913" s="126"/>
      <c r="G913" s="126"/>
      <c r="H913" s="126"/>
      <c r="I913" s="126"/>
      <c r="J913" s="126"/>
      <c r="K913" s="126"/>
      <c r="L913" s="126"/>
      <c r="M913" s="126"/>
    </row>
    <row r="914">
      <c r="F914" s="126"/>
      <c r="G914" s="126"/>
      <c r="H914" s="126"/>
      <c r="I914" s="126"/>
      <c r="J914" s="126"/>
      <c r="K914" s="126"/>
      <c r="L914" s="126"/>
      <c r="M914" s="126"/>
    </row>
    <row r="915">
      <c r="F915" s="126"/>
      <c r="G915" s="126"/>
      <c r="H915" s="126"/>
      <c r="I915" s="126"/>
      <c r="J915" s="126"/>
      <c r="K915" s="126"/>
      <c r="L915" s="126"/>
      <c r="M915" s="126"/>
    </row>
    <row r="916">
      <c r="F916" s="126"/>
      <c r="G916" s="126"/>
      <c r="H916" s="126"/>
      <c r="I916" s="126"/>
      <c r="J916" s="126"/>
      <c r="K916" s="126"/>
      <c r="L916" s="126"/>
      <c r="M916" s="126"/>
    </row>
    <row r="917">
      <c r="F917" s="126"/>
      <c r="G917" s="126"/>
      <c r="H917" s="126"/>
      <c r="I917" s="126"/>
      <c r="J917" s="126"/>
      <c r="K917" s="126"/>
      <c r="L917" s="126"/>
      <c r="M917" s="126"/>
    </row>
    <row r="918">
      <c r="F918" s="126"/>
      <c r="G918" s="126"/>
      <c r="H918" s="126"/>
      <c r="I918" s="126"/>
      <c r="J918" s="126"/>
      <c r="K918" s="126"/>
      <c r="L918" s="126"/>
      <c r="M918" s="126"/>
    </row>
    <row r="919">
      <c r="F919" s="126"/>
      <c r="G919" s="126"/>
      <c r="H919" s="126"/>
      <c r="I919" s="126"/>
      <c r="J919" s="126"/>
      <c r="K919" s="126"/>
      <c r="L919" s="126"/>
      <c r="M919" s="126"/>
    </row>
    <row r="920">
      <c r="F920" s="126"/>
      <c r="G920" s="126"/>
      <c r="H920" s="126"/>
      <c r="I920" s="126"/>
      <c r="J920" s="126"/>
      <c r="K920" s="126"/>
      <c r="L920" s="126"/>
      <c r="M920" s="126"/>
    </row>
    <row r="921">
      <c r="F921" s="126"/>
      <c r="G921" s="126"/>
      <c r="H921" s="126"/>
      <c r="I921" s="126"/>
      <c r="J921" s="126"/>
      <c r="K921" s="126"/>
      <c r="L921" s="126"/>
      <c r="M921" s="126"/>
    </row>
    <row r="922">
      <c r="F922" s="126"/>
      <c r="G922" s="126"/>
      <c r="H922" s="126"/>
      <c r="I922" s="126"/>
      <c r="J922" s="126"/>
      <c r="K922" s="126"/>
      <c r="L922" s="126"/>
      <c r="M922" s="126"/>
    </row>
    <row r="923">
      <c r="F923" s="126"/>
      <c r="G923" s="126"/>
      <c r="H923" s="126"/>
      <c r="I923" s="126"/>
      <c r="J923" s="126"/>
      <c r="K923" s="126"/>
      <c r="L923" s="126"/>
      <c r="M923" s="126"/>
    </row>
    <row r="924">
      <c r="F924" s="126"/>
      <c r="G924" s="126"/>
      <c r="H924" s="126"/>
      <c r="I924" s="126"/>
      <c r="J924" s="126"/>
      <c r="K924" s="126"/>
      <c r="L924" s="126"/>
      <c r="M924" s="126"/>
    </row>
    <row r="925">
      <c r="F925" s="126"/>
      <c r="G925" s="126"/>
      <c r="H925" s="126"/>
      <c r="I925" s="126"/>
      <c r="J925" s="126"/>
      <c r="K925" s="126"/>
      <c r="L925" s="126"/>
      <c r="M925" s="126"/>
    </row>
    <row r="926">
      <c r="F926" s="126"/>
      <c r="G926" s="126"/>
      <c r="H926" s="126"/>
      <c r="I926" s="126"/>
      <c r="J926" s="126"/>
      <c r="K926" s="126"/>
      <c r="L926" s="126"/>
      <c r="M926" s="126"/>
    </row>
    <row r="927">
      <c r="F927" s="126"/>
      <c r="G927" s="126"/>
      <c r="H927" s="126"/>
      <c r="I927" s="126"/>
      <c r="J927" s="126"/>
      <c r="K927" s="126"/>
      <c r="L927" s="126"/>
      <c r="M927" s="126"/>
    </row>
    <row r="928">
      <c r="F928" s="126"/>
      <c r="G928" s="126"/>
      <c r="H928" s="126"/>
      <c r="I928" s="126"/>
      <c r="J928" s="126"/>
      <c r="K928" s="126"/>
      <c r="L928" s="126"/>
      <c r="M928" s="126"/>
    </row>
    <row r="929">
      <c r="F929" s="126"/>
      <c r="G929" s="126"/>
      <c r="H929" s="126"/>
      <c r="I929" s="126"/>
      <c r="J929" s="126"/>
      <c r="K929" s="126"/>
      <c r="L929" s="126"/>
      <c r="M929" s="126"/>
    </row>
    <row r="930">
      <c r="F930" s="126"/>
      <c r="G930" s="126"/>
      <c r="H930" s="126"/>
      <c r="I930" s="126"/>
      <c r="J930" s="126"/>
      <c r="K930" s="126"/>
      <c r="L930" s="126"/>
      <c r="M930" s="126"/>
    </row>
    <row r="931">
      <c r="F931" s="126"/>
      <c r="G931" s="126"/>
      <c r="H931" s="126"/>
      <c r="I931" s="126"/>
      <c r="J931" s="126"/>
      <c r="K931" s="126"/>
      <c r="L931" s="126"/>
      <c r="M931" s="126"/>
    </row>
    <row r="932">
      <c r="F932" s="126"/>
      <c r="G932" s="126"/>
      <c r="H932" s="126"/>
      <c r="I932" s="126"/>
      <c r="J932" s="126"/>
      <c r="K932" s="126"/>
      <c r="L932" s="126"/>
      <c r="M932" s="126"/>
    </row>
    <row r="933">
      <c r="F933" s="126"/>
      <c r="G933" s="126"/>
      <c r="H933" s="126"/>
      <c r="I933" s="126"/>
      <c r="J933" s="126"/>
      <c r="K933" s="126"/>
      <c r="L933" s="126"/>
      <c r="M933" s="126"/>
    </row>
    <row r="934">
      <c r="F934" s="126"/>
      <c r="G934" s="126"/>
      <c r="H934" s="126"/>
      <c r="I934" s="126"/>
      <c r="J934" s="126"/>
      <c r="K934" s="126"/>
      <c r="L934" s="126"/>
      <c r="M934" s="126"/>
    </row>
    <row r="935">
      <c r="F935" s="126"/>
      <c r="G935" s="126"/>
      <c r="H935" s="126"/>
      <c r="I935" s="126"/>
      <c r="J935" s="126"/>
      <c r="K935" s="126"/>
      <c r="L935" s="126"/>
      <c r="M935" s="126"/>
    </row>
    <row r="936">
      <c r="F936" s="126"/>
      <c r="G936" s="126"/>
      <c r="H936" s="126"/>
      <c r="I936" s="126"/>
      <c r="J936" s="126"/>
      <c r="K936" s="126"/>
      <c r="L936" s="126"/>
      <c r="M936" s="126"/>
    </row>
    <row r="937">
      <c r="F937" s="126"/>
      <c r="G937" s="126"/>
      <c r="H937" s="126"/>
      <c r="I937" s="126"/>
      <c r="J937" s="126"/>
      <c r="K937" s="126"/>
      <c r="L937" s="126"/>
      <c r="M937" s="126"/>
    </row>
    <row r="938">
      <c r="F938" s="126"/>
      <c r="G938" s="126"/>
      <c r="H938" s="126"/>
      <c r="I938" s="126"/>
      <c r="J938" s="126"/>
      <c r="K938" s="126"/>
      <c r="L938" s="126"/>
      <c r="M938" s="126"/>
    </row>
    <row r="939">
      <c r="F939" s="126"/>
      <c r="G939" s="126"/>
      <c r="H939" s="126"/>
      <c r="I939" s="126"/>
      <c r="J939" s="126"/>
      <c r="K939" s="126"/>
      <c r="L939" s="126"/>
      <c r="M939" s="126"/>
    </row>
    <row r="940">
      <c r="F940" s="126"/>
      <c r="G940" s="126"/>
      <c r="H940" s="126"/>
      <c r="I940" s="126"/>
      <c r="J940" s="126"/>
      <c r="K940" s="126"/>
      <c r="L940" s="126"/>
      <c r="M940" s="126"/>
    </row>
    <row r="941">
      <c r="F941" s="126"/>
      <c r="G941" s="126"/>
      <c r="H941" s="126"/>
      <c r="I941" s="126"/>
      <c r="J941" s="126"/>
      <c r="K941" s="126"/>
      <c r="L941" s="126"/>
      <c r="M941" s="126"/>
    </row>
    <row r="942">
      <c r="F942" s="126"/>
      <c r="G942" s="126"/>
      <c r="H942" s="126"/>
      <c r="I942" s="126"/>
      <c r="J942" s="126"/>
      <c r="K942" s="126"/>
      <c r="L942" s="126"/>
      <c r="M942" s="126"/>
    </row>
    <row r="943">
      <c r="F943" s="126"/>
      <c r="G943" s="126"/>
      <c r="H943" s="126"/>
      <c r="I943" s="126"/>
      <c r="J943" s="126"/>
      <c r="K943" s="126"/>
      <c r="L943" s="126"/>
      <c r="M943" s="126"/>
    </row>
    <row r="944">
      <c r="F944" s="126"/>
      <c r="G944" s="126"/>
      <c r="H944" s="126"/>
      <c r="I944" s="126"/>
      <c r="J944" s="126"/>
      <c r="K944" s="126"/>
      <c r="L944" s="126"/>
      <c r="M944" s="126"/>
    </row>
    <row r="945">
      <c r="F945" s="126"/>
      <c r="G945" s="126"/>
      <c r="H945" s="126"/>
      <c r="I945" s="126"/>
      <c r="J945" s="126"/>
      <c r="K945" s="126"/>
      <c r="L945" s="126"/>
      <c r="M945" s="126"/>
    </row>
    <row r="946">
      <c r="F946" s="126"/>
      <c r="G946" s="126"/>
      <c r="H946" s="126"/>
      <c r="I946" s="126"/>
      <c r="J946" s="126"/>
      <c r="K946" s="126"/>
      <c r="L946" s="126"/>
      <c r="M946" s="126"/>
    </row>
    <row r="947">
      <c r="F947" s="126"/>
      <c r="G947" s="126"/>
      <c r="H947" s="126"/>
      <c r="I947" s="126"/>
      <c r="J947" s="126"/>
      <c r="K947" s="126"/>
      <c r="L947" s="126"/>
      <c r="M947" s="126"/>
    </row>
    <row r="948">
      <c r="F948" s="126"/>
      <c r="G948" s="126"/>
      <c r="H948" s="126"/>
      <c r="I948" s="126"/>
      <c r="J948" s="126"/>
      <c r="K948" s="126"/>
      <c r="L948" s="126"/>
      <c r="M948" s="126"/>
    </row>
    <row r="949">
      <c r="F949" s="126"/>
      <c r="G949" s="126"/>
      <c r="H949" s="126"/>
      <c r="I949" s="126"/>
      <c r="J949" s="126"/>
      <c r="K949" s="126"/>
      <c r="L949" s="126"/>
      <c r="M949" s="126"/>
    </row>
    <row r="950">
      <c r="F950" s="126"/>
      <c r="G950" s="126"/>
      <c r="H950" s="126"/>
      <c r="I950" s="126"/>
      <c r="J950" s="126"/>
      <c r="K950" s="126"/>
      <c r="L950" s="126"/>
      <c r="M950" s="126"/>
    </row>
    <row r="951">
      <c r="F951" s="126"/>
      <c r="G951" s="126"/>
      <c r="H951" s="126"/>
      <c r="I951" s="126"/>
      <c r="J951" s="126"/>
      <c r="K951" s="126"/>
      <c r="L951" s="126"/>
      <c r="M951" s="126"/>
    </row>
    <row r="952">
      <c r="F952" s="126"/>
      <c r="G952" s="126"/>
      <c r="H952" s="126"/>
      <c r="I952" s="126"/>
      <c r="J952" s="126"/>
      <c r="K952" s="126"/>
      <c r="L952" s="126"/>
      <c r="M952" s="126"/>
    </row>
    <row r="953">
      <c r="F953" s="126"/>
      <c r="G953" s="126"/>
      <c r="H953" s="126"/>
      <c r="I953" s="126"/>
      <c r="J953" s="126"/>
      <c r="K953" s="126"/>
      <c r="L953" s="126"/>
      <c r="M953" s="126"/>
    </row>
    <row r="954">
      <c r="F954" s="126"/>
      <c r="G954" s="126"/>
      <c r="H954" s="126"/>
      <c r="I954" s="126"/>
      <c r="J954" s="126"/>
      <c r="K954" s="126"/>
      <c r="L954" s="126"/>
      <c r="M954" s="126"/>
    </row>
    <row r="955">
      <c r="F955" s="126"/>
      <c r="G955" s="126"/>
      <c r="H955" s="126"/>
      <c r="I955" s="126"/>
      <c r="J955" s="126"/>
      <c r="K955" s="126"/>
      <c r="L955" s="126"/>
      <c r="M955" s="126"/>
    </row>
    <row r="956">
      <c r="F956" s="126"/>
      <c r="G956" s="126"/>
      <c r="H956" s="126"/>
      <c r="I956" s="126"/>
      <c r="J956" s="126"/>
      <c r="K956" s="126"/>
      <c r="L956" s="126"/>
      <c r="M956" s="126"/>
    </row>
    <row r="957">
      <c r="F957" s="126"/>
      <c r="G957" s="126"/>
      <c r="H957" s="126"/>
      <c r="I957" s="126"/>
      <c r="J957" s="126"/>
      <c r="K957" s="126"/>
      <c r="L957" s="126"/>
      <c r="M957" s="126"/>
    </row>
    <row r="958">
      <c r="F958" s="126"/>
      <c r="G958" s="126"/>
      <c r="H958" s="126"/>
      <c r="I958" s="126"/>
      <c r="J958" s="126"/>
      <c r="K958" s="126"/>
      <c r="L958" s="126"/>
      <c r="M958" s="126"/>
    </row>
    <row r="959">
      <c r="F959" s="126"/>
      <c r="G959" s="126"/>
      <c r="H959" s="126"/>
      <c r="I959" s="126"/>
      <c r="J959" s="126"/>
      <c r="K959" s="126"/>
      <c r="L959" s="126"/>
      <c r="M959" s="126"/>
    </row>
    <row r="960">
      <c r="F960" s="126"/>
      <c r="G960" s="126"/>
      <c r="H960" s="126"/>
      <c r="I960" s="126"/>
      <c r="J960" s="126"/>
      <c r="K960" s="126"/>
      <c r="L960" s="126"/>
      <c r="M960" s="126"/>
    </row>
    <row r="961">
      <c r="F961" s="126"/>
      <c r="G961" s="126"/>
      <c r="H961" s="126"/>
      <c r="I961" s="126"/>
      <c r="J961" s="126"/>
      <c r="K961" s="126"/>
      <c r="L961" s="126"/>
      <c r="M961" s="126"/>
    </row>
    <row r="962">
      <c r="F962" s="126"/>
      <c r="G962" s="126"/>
      <c r="H962" s="126"/>
      <c r="I962" s="126"/>
      <c r="J962" s="126"/>
      <c r="K962" s="126"/>
      <c r="L962" s="126"/>
      <c r="M962" s="126"/>
    </row>
    <row r="963">
      <c r="F963" s="126"/>
      <c r="G963" s="126"/>
      <c r="H963" s="126"/>
      <c r="I963" s="126"/>
      <c r="J963" s="126"/>
      <c r="K963" s="126"/>
      <c r="L963" s="126"/>
      <c r="M963" s="126"/>
    </row>
    <row r="964">
      <c r="F964" s="126"/>
      <c r="G964" s="126"/>
      <c r="H964" s="126"/>
      <c r="I964" s="126"/>
      <c r="J964" s="126"/>
      <c r="K964" s="126"/>
      <c r="L964" s="126"/>
      <c r="M964" s="126"/>
    </row>
    <row r="965">
      <c r="F965" s="126"/>
      <c r="G965" s="126"/>
      <c r="H965" s="126"/>
      <c r="I965" s="126"/>
      <c r="J965" s="126"/>
      <c r="K965" s="126"/>
      <c r="L965" s="126"/>
      <c r="M965" s="126"/>
    </row>
    <row r="966">
      <c r="F966" s="126"/>
      <c r="G966" s="126"/>
      <c r="H966" s="126"/>
      <c r="I966" s="126"/>
      <c r="J966" s="126"/>
      <c r="K966" s="126"/>
      <c r="L966" s="126"/>
      <c r="M966" s="126"/>
    </row>
    <row r="967">
      <c r="F967" s="126"/>
      <c r="G967" s="126"/>
      <c r="H967" s="126"/>
      <c r="I967" s="126"/>
      <c r="J967" s="126"/>
      <c r="K967" s="126"/>
      <c r="L967" s="126"/>
      <c r="M967" s="126"/>
    </row>
    <row r="968">
      <c r="F968" s="126"/>
      <c r="G968" s="126"/>
      <c r="H968" s="126"/>
      <c r="I968" s="126"/>
      <c r="J968" s="126"/>
      <c r="K968" s="126"/>
      <c r="L968" s="126"/>
      <c r="M968" s="126"/>
    </row>
    <row r="969">
      <c r="F969" s="126"/>
      <c r="G969" s="126"/>
      <c r="H969" s="126"/>
      <c r="I969" s="126"/>
      <c r="J969" s="126"/>
      <c r="K969" s="126"/>
      <c r="L969" s="126"/>
      <c r="M969" s="126"/>
    </row>
    <row r="970">
      <c r="F970" s="126"/>
      <c r="G970" s="126"/>
      <c r="H970" s="126"/>
      <c r="I970" s="126"/>
      <c r="J970" s="126"/>
      <c r="K970" s="126"/>
      <c r="L970" s="126"/>
      <c r="M970" s="126"/>
    </row>
    <row r="971">
      <c r="F971" s="126"/>
      <c r="G971" s="126"/>
      <c r="H971" s="126"/>
      <c r="I971" s="126"/>
      <c r="J971" s="126"/>
      <c r="K971" s="126"/>
      <c r="L971" s="126"/>
      <c r="M971" s="126"/>
    </row>
    <row r="972">
      <c r="F972" s="126"/>
      <c r="G972" s="126"/>
      <c r="H972" s="126"/>
      <c r="I972" s="126"/>
      <c r="J972" s="126"/>
      <c r="K972" s="126"/>
      <c r="L972" s="126"/>
      <c r="M972" s="126"/>
    </row>
    <row r="973">
      <c r="F973" s="126"/>
      <c r="G973" s="126"/>
      <c r="H973" s="126"/>
      <c r="I973" s="126"/>
      <c r="J973" s="126"/>
      <c r="K973" s="126"/>
      <c r="L973" s="126"/>
      <c r="M973" s="126"/>
    </row>
    <row r="974">
      <c r="F974" s="126"/>
      <c r="G974" s="126"/>
      <c r="H974" s="126"/>
      <c r="I974" s="126"/>
      <c r="J974" s="126"/>
      <c r="K974" s="126"/>
      <c r="L974" s="126"/>
      <c r="M974" s="126"/>
    </row>
    <row r="975">
      <c r="F975" s="126"/>
      <c r="G975" s="126"/>
      <c r="H975" s="126"/>
      <c r="I975" s="126"/>
      <c r="J975" s="126"/>
      <c r="K975" s="126"/>
      <c r="L975" s="126"/>
      <c r="M975" s="126"/>
    </row>
    <row r="976">
      <c r="F976" s="126"/>
      <c r="G976" s="126"/>
      <c r="H976" s="126"/>
      <c r="I976" s="126"/>
      <c r="J976" s="126"/>
      <c r="K976" s="126"/>
      <c r="L976" s="126"/>
      <c r="M976" s="126"/>
    </row>
    <row r="977">
      <c r="F977" s="126"/>
      <c r="G977" s="126"/>
      <c r="H977" s="126"/>
      <c r="I977" s="126"/>
      <c r="J977" s="126"/>
      <c r="K977" s="126"/>
      <c r="L977" s="126"/>
      <c r="M977" s="126"/>
    </row>
    <row r="978">
      <c r="F978" s="126"/>
      <c r="G978" s="126"/>
      <c r="H978" s="126"/>
      <c r="I978" s="126"/>
      <c r="J978" s="126"/>
      <c r="K978" s="126"/>
      <c r="L978" s="126"/>
      <c r="M978" s="126"/>
    </row>
    <row r="979">
      <c r="F979" s="126"/>
      <c r="G979" s="126"/>
      <c r="H979" s="126"/>
      <c r="I979" s="126"/>
      <c r="J979" s="126"/>
      <c r="K979" s="126"/>
      <c r="L979" s="126"/>
      <c r="M979" s="126"/>
    </row>
    <row r="980">
      <c r="F980" s="126"/>
      <c r="G980" s="126"/>
      <c r="H980" s="126"/>
      <c r="I980" s="126"/>
      <c r="J980" s="126"/>
      <c r="K980" s="126"/>
      <c r="L980" s="126"/>
      <c r="M980" s="126"/>
    </row>
    <row r="981">
      <c r="F981" s="126"/>
      <c r="G981" s="126"/>
      <c r="H981" s="126"/>
      <c r="I981" s="126"/>
      <c r="J981" s="126"/>
      <c r="K981" s="126"/>
      <c r="L981" s="126"/>
      <c r="M981" s="126"/>
    </row>
    <row r="982">
      <c r="F982" s="126"/>
      <c r="G982" s="126"/>
      <c r="H982" s="126"/>
      <c r="I982" s="126"/>
      <c r="J982" s="126"/>
      <c r="K982" s="126"/>
      <c r="L982" s="126"/>
      <c r="M982" s="126"/>
    </row>
    <row r="983">
      <c r="F983" s="126"/>
      <c r="G983" s="126"/>
      <c r="H983" s="126"/>
      <c r="I983" s="126"/>
      <c r="J983" s="126"/>
      <c r="K983" s="126"/>
      <c r="L983" s="126"/>
      <c r="M983" s="126"/>
    </row>
    <row r="984">
      <c r="F984" s="126"/>
      <c r="G984" s="126"/>
      <c r="H984" s="126"/>
      <c r="I984" s="126"/>
      <c r="J984" s="126"/>
      <c r="K984" s="126"/>
      <c r="L984" s="126"/>
      <c r="M984" s="126"/>
    </row>
    <row r="985">
      <c r="F985" s="126"/>
      <c r="G985" s="126"/>
      <c r="H985" s="126"/>
      <c r="I985" s="126"/>
      <c r="J985" s="126"/>
      <c r="K985" s="126"/>
      <c r="L985" s="126"/>
      <c r="M985" s="126"/>
    </row>
    <row r="986">
      <c r="F986" s="126"/>
      <c r="G986" s="126"/>
      <c r="H986" s="126"/>
      <c r="I986" s="126"/>
      <c r="J986" s="126"/>
      <c r="K986" s="126"/>
      <c r="L986" s="126"/>
      <c r="M986" s="126"/>
    </row>
    <row r="987">
      <c r="F987" s="126"/>
      <c r="G987" s="126"/>
      <c r="H987" s="126"/>
      <c r="I987" s="126"/>
      <c r="J987" s="126"/>
      <c r="K987" s="126"/>
      <c r="L987" s="126"/>
      <c r="M987" s="126"/>
    </row>
    <row r="988">
      <c r="F988" s="126"/>
      <c r="G988" s="126"/>
      <c r="H988" s="126"/>
      <c r="I988" s="126"/>
      <c r="J988" s="126"/>
      <c r="K988" s="126"/>
      <c r="L988" s="126"/>
      <c r="M988" s="126"/>
    </row>
    <row r="989">
      <c r="F989" s="126"/>
      <c r="G989" s="126"/>
      <c r="H989" s="126"/>
      <c r="I989" s="126"/>
      <c r="J989" s="126"/>
      <c r="K989" s="126"/>
      <c r="L989" s="126"/>
      <c r="M989" s="126"/>
    </row>
    <row r="990">
      <c r="F990" s="126"/>
      <c r="G990" s="126"/>
      <c r="H990" s="126"/>
      <c r="I990" s="126"/>
      <c r="J990" s="126"/>
      <c r="K990" s="126"/>
      <c r="L990" s="126"/>
      <c r="M990" s="126"/>
    </row>
    <row r="991">
      <c r="F991" s="126"/>
      <c r="G991" s="126"/>
      <c r="H991" s="126"/>
      <c r="I991" s="126"/>
      <c r="J991" s="126"/>
      <c r="K991" s="126"/>
      <c r="L991" s="126"/>
      <c r="M991" s="126"/>
    </row>
    <row r="992">
      <c r="F992" s="126"/>
      <c r="G992" s="126"/>
      <c r="H992" s="126"/>
      <c r="I992" s="126"/>
      <c r="J992" s="126"/>
      <c r="K992" s="126"/>
      <c r="L992" s="126"/>
      <c r="M992" s="126"/>
    </row>
    <row r="993">
      <c r="F993" s="126"/>
      <c r="G993" s="126"/>
      <c r="H993" s="126"/>
      <c r="I993" s="126"/>
      <c r="J993" s="126"/>
      <c r="K993" s="126"/>
      <c r="L993" s="126"/>
      <c r="M993" s="126"/>
    </row>
    <row r="994">
      <c r="F994" s="126"/>
      <c r="G994" s="126"/>
      <c r="H994" s="126"/>
      <c r="I994" s="126"/>
      <c r="J994" s="126"/>
      <c r="K994" s="126"/>
      <c r="L994" s="126"/>
      <c r="M994" s="126"/>
    </row>
    <row r="995">
      <c r="F995" s="126"/>
      <c r="G995" s="126"/>
      <c r="H995" s="126"/>
      <c r="I995" s="126"/>
      <c r="J995" s="126"/>
      <c r="K995" s="126"/>
      <c r="L995" s="126"/>
      <c r="M995" s="126"/>
    </row>
    <row r="996">
      <c r="F996" s="126"/>
      <c r="G996" s="126"/>
      <c r="H996" s="126"/>
      <c r="I996" s="126"/>
      <c r="J996" s="126"/>
      <c r="K996" s="126"/>
      <c r="L996" s="126"/>
      <c r="M996" s="126"/>
    </row>
    <row r="997">
      <c r="F997" s="126"/>
      <c r="G997" s="126"/>
      <c r="H997" s="126"/>
      <c r="I997" s="126"/>
      <c r="J997" s="126"/>
      <c r="K997" s="126"/>
      <c r="L997" s="126"/>
      <c r="M997" s="126"/>
    </row>
    <row r="998">
      <c r="F998" s="126"/>
      <c r="G998" s="126"/>
      <c r="H998" s="126"/>
      <c r="I998" s="126"/>
      <c r="J998" s="126"/>
      <c r="K998" s="126"/>
      <c r="L998" s="126"/>
      <c r="M998" s="126"/>
    </row>
    <row r="999">
      <c r="F999" s="126"/>
      <c r="G999" s="126"/>
      <c r="H999" s="126"/>
      <c r="I999" s="126"/>
      <c r="J999" s="126"/>
      <c r="K999" s="126"/>
      <c r="L999" s="126"/>
      <c r="M999" s="126"/>
    </row>
    <row r="1000">
      <c r="F1000" s="126"/>
      <c r="G1000" s="126"/>
      <c r="H1000" s="126"/>
      <c r="I1000" s="126"/>
      <c r="J1000" s="126"/>
      <c r="K1000" s="126"/>
      <c r="L1000" s="126"/>
      <c r="M1000" s="126"/>
    </row>
  </sheetData>
  <mergeCells count="1">
    <mergeCell ref="G1:H1"/>
  </mergeCell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4.0" topLeftCell="E1" activePane="topRight" state="frozen"/>
      <selection activeCell="F2" sqref="F2" pane="topRight"/>
    </sheetView>
  </sheetViews>
  <sheetFormatPr customHeight="1" defaultColWidth="14.43" defaultRowHeight="15.75"/>
  <cols>
    <col customWidth="1" min="1" max="1" width="18.43"/>
    <col customWidth="1" min="2" max="2" width="15.43"/>
    <col customWidth="1" min="3" max="3" width="14.86"/>
    <col customWidth="1" min="4" max="4" width="18.71"/>
    <col customWidth="1" min="5" max="5" width="15.71"/>
    <col customWidth="1" min="6" max="6" width="19.86"/>
    <col customWidth="1" min="7" max="7" width="19.29"/>
    <col customWidth="1" min="8" max="8" width="16.14"/>
    <col customWidth="1" min="9" max="9" width="16.0"/>
    <col customWidth="1" min="10" max="10" width="16.43"/>
    <col customWidth="1" min="11" max="13" width="16.57"/>
    <col customWidth="1" min="14" max="14" width="16.43"/>
    <col customWidth="1" min="15" max="15" width="28.57"/>
    <col customWidth="1" min="16" max="18" width="28.71"/>
    <col customWidth="1" min="19" max="19" width="28.57"/>
    <col customWidth="1" min="20" max="20" width="18.57"/>
    <col customWidth="1" min="21" max="22" width="18.71"/>
    <col customWidth="1" min="23" max="23" width="18.86"/>
    <col customWidth="1" min="24" max="24" width="18.71"/>
    <col customWidth="1" min="25" max="25" width="18.86"/>
    <col customWidth="1" min="26" max="26" width="18.57"/>
    <col customWidth="1" min="27" max="28" width="18.86"/>
    <col customWidth="1" min="29" max="29" width="17.14"/>
    <col customWidth="1" min="30" max="34" width="17.29"/>
    <col customWidth="1" min="35" max="35" width="17.14"/>
    <col customWidth="1" min="36" max="36" width="17.43"/>
    <col customWidth="1" min="37" max="37" width="16.43"/>
    <col customWidth="1" min="38" max="40" width="16.71"/>
    <col customWidth="1" min="41" max="41" width="16.57"/>
    <col customWidth="1" min="42" max="42" width="16.71"/>
    <col customWidth="1" min="43" max="43" width="16.57"/>
    <col customWidth="1" min="44" max="44" width="16.71"/>
    <col customWidth="1" min="45" max="45" width="13.86"/>
    <col customWidth="1" min="46" max="46" width="13.57"/>
    <col customWidth="1" min="47" max="48" width="12.0"/>
    <col customWidth="1" min="49" max="49" width="13.29"/>
    <col customWidth="1" min="50" max="50" width="12.0"/>
    <col customWidth="1" min="51" max="51" width="11.86"/>
    <col customWidth="1" min="52" max="52" width="12.43"/>
    <col customWidth="1" min="53" max="53" width="12.0"/>
    <col customWidth="1" min="54" max="54" width="12.71"/>
    <col customWidth="1" min="55" max="55" width="12.43"/>
    <col customWidth="1" min="56" max="58" width="12.71"/>
    <col customWidth="1" min="59" max="59" width="13.29"/>
    <col customWidth="1" min="60" max="60" width="12.71"/>
    <col customWidth="1" min="61" max="61" width="12.57"/>
    <col customWidth="1" min="62" max="62" width="12.71"/>
    <col customWidth="1" min="63" max="63" width="13.71"/>
    <col customWidth="1" min="64" max="65" width="13.0"/>
    <col customWidth="1" min="66" max="68" width="13.29"/>
    <col customWidth="1" min="69" max="69" width="13.14"/>
    <col customWidth="1" min="70" max="70" width="13.29"/>
    <col customWidth="1" min="71" max="71" width="13.14"/>
    <col customWidth="1" min="72" max="73" width="13.29"/>
    <col customWidth="1" min="74" max="74" width="14.0"/>
    <col customWidth="1" min="75" max="75" width="13.71"/>
    <col customWidth="1" min="76" max="76" width="21.0"/>
    <col customWidth="1" min="77" max="81" width="21.14"/>
    <col customWidth="1" min="82" max="82" width="21.0"/>
    <col customWidth="1" min="83" max="83" width="14.29"/>
    <col customWidth="1" min="84" max="85" width="14.43"/>
    <col customWidth="1" min="86" max="86" width="14.57"/>
    <col customWidth="1" min="87" max="87" width="14.43"/>
    <col customWidth="1" min="88" max="88" width="14.57"/>
    <col customWidth="1" min="89" max="89" width="14.43"/>
    <col customWidth="1" min="90" max="91" width="14.57"/>
    <col customWidth="1" min="92" max="92" width="13.57"/>
    <col customWidth="1" min="93" max="93" width="20.29"/>
    <col customWidth="1" min="94" max="96" width="20.43"/>
    <col customWidth="1" min="97" max="97" width="20.29"/>
    <col customWidth="1" min="98" max="98" width="20.43"/>
    <col customWidth="1" min="99" max="99" width="20.29"/>
    <col customWidth="1" min="100" max="101" width="20.43"/>
    <col customWidth="1" min="102" max="102" width="21.29"/>
    <col customWidth="1" min="103" max="103" width="23.29"/>
    <col customWidth="1" min="104" max="106" width="23.43"/>
    <col customWidth="1" min="107" max="107" width="23.29"/>
    <col customWidth="1" min="108" max="108" width="23.43"/>
    <col customWidth="1" min="109" max="109" width="23.29"/>
    <col customWidth="1" min="110" max="110" width="23.43"/>
    <col customWidth="1" min="111" max="111" width="18.14"/>
    <col customWidth="1" min="112" max="114" width="18.29"/>
    <col customWidth="1" min="115" max="115" width="18.14"/>
    <col customWidth="1" min="116" max="116" width="18.29"/>
    <col customWidth="1" min="117" max="117" width="18.14"/>
    <col customWidth="1" min="118" max="119" width="18.29"/>
    <col customWidth="1" min="120" max="120" width="18.57"/>
    <col customWidth="1" min="121" max="122" width="18.71"/>
    <col customWidth="1" min="123" max="123" width="18.86"/>
    <col customWidth="1" min="124" max="124" width="18.71"/>
    <col customWidth="1" min="125" max="125" width="18.86"/>
    <col customWidth="1" min="126" max="126" width="27.0"/>
    <col customWidth="1" min="127" max="128" width="27.14"/>
    <col customWidth="1" min="129" max="129" width="27.29"/>
    <col customWidth="1" min="130" max="130" width="27.14"/>
    <col customWidth="1" min="131" max="131" width="27.29"/>
    <col customWidth="1" min="132" max="132" width="27.14"/>
    <col customWidth="1" min="133" max="133" width="26.43"/>
    <col customWidth="1" min="134" max="135" width="26.71"/>
    <col customWidth="1" min="136" max="136" width="12.86"/>
    <col customWidth="1" min="137" max="139" width="13.0"/>
    <col customWidth="1" min="140" max="140" width="17.43"/>
    <col customWidth="1" min="141" max="142" width="17.57"/>
    <col customWidth="1" min="143" max="143" width="17.71"/>
    <col customWidth="1" min="144" max="144" width="17.57"/>
    <col customWidth="1" min="145" max="145" width="17.71"/>
    <col customWidth="1" min="146" max="146" width="23.14"/>
  </cols>
  <sheetData>
    <row r="1" ht="134.25" customHeight="1">
      <c r="A1" s="969" t="s">
        <v>77</v>
      </c>
      <c r="B1" s="970" t="s">
        <v>333</v>
      </c>
      <c r="C1" s="971" t="s">
        <v>334</v>
      </c>
      <c r="D1" s="972" t="s">
        <v>322</v>
      </c>
      <c r="E1" s="973" t="s">
        <v>335</v>
      </c>
      <c r="F1" s="973" t="s">
        <v>336</v>
      </c>
      <c r="G1" s="973" t="s">
        <v>337</v>
      </c>
      <c r="H1" s="973" t="s">
        <v>338</v>
      </c>
      <c r="I1" s="973" t="s">
        <v>339</v>
      </c>
      <c r="J1" s="973" t="s">
        <v>340</v>
      </c>
      <c r="K1" s="973" t="s">
        <v>341</v>
      </c>
      <c r="L1" s="973" t="s">
        <v>342</v>
      </c>
      <c r="M1" s="973" t="s">
        <v>343</v>
      </c>
      <c r="N1" s="973" t="s">
        <v>344</v>
      </c>
      <c r="O1" s="973" t="s">
        <v>345</v>
      </c>
      <c r="P1" s="973" t="s">
        <v>346</v>
      </c>
      <c r="Q1" s="973" t="s">
        <v>347</v>
      </c>
      <c r="R1" s="973" t="s">
        <v>348</v>
      </c>
      <c r="S1" s="973" t="s">
        <v>349</v>
      </c>
      <c r="T1" s="973" t="s">
        <v>350</v>
      </c>
      <c r="U1" s="973" t="s">
        <v>351</v>
      </c>
      <c r="V1" s="973" t="s">
        <v>352</v>
      </c>
      <c r="W1" s="973" t="s">
        <v>353</v>
      </c>
      <c r="X1" s="973" t="s">
        <v>354</v>
      </c>
      <c r="Y1" s="973" t="s">
        <v>355</v>
      </c>
      <c r="Z1" s="973" t="s">
        <v>356</v>
      </c>
      <c r="AA1" s="973" t="s">
        <v>357</v>
      </c>
      <c r="AB1" s="973" t="s">
        <v>358</v>
      </c>
      <c r="AC1" s="973" t="s">
        <v>359</v>
      </c>
      <c r="AD1" s="973" t="s">
        <v>360</v>
      </c>
      <c r="AE1" s="973" t="s">
        <v>361</v>
      </c>
      <c r="AF1" s="973" t="s">
        <v>362</v>
      </c>
      <c r="AG1" s="973" t="s">
        <v>363</v>
      </c>
      <c r="AH1" s="973" t="s">
        <v>364</v>
      </c>
      <c r="AI1" s="973" t="s">
        <v>365</v>
      </c>
      <c r="AJ1" s="973" t="s">
        <v>366</v>
      </c>
      <c r="AK1" s="973" t="s">
        <v>367</v>
      </c>
      <c r="AL1" s="973" t="s">
        <v>368</v>
      </c>
      <c r="AM1" s="973" t="s">
        <v>369</v>
      </c>
      <c r="AN1" s="973" t="s">
        <v>370</v>
      </c>
      <c r="AO1" s="973" t="s">
        <v>371</v>
      </c>
      <c r="AP1" s="973" t="s">
        <v>372</v>
      </c>
      <c r="AQ1" s="973" t="s">
        <v>373</v>
      </c>
      <c r="AR1" s="973" t="s">
        <v>374</v>
      </c>
      <c r="AS1" s="973" t="s">
        <v>375</v>
      </c>
      <c r="AT1" s="973" t="s">
        <v>376</v>
      </c>
      <c r="AU1" s="973" t="s">
        <v>377</v>
      </c>
      <c r="AV1" s="973" t="s">
        <v>378</v>
      </c>
      <c r="AW1" s="973" t="s">
        <v>379</v>
      </c>
      <c r="AX1" s="973" t="s">
        <v>380</v>
      </c>
      <c r="AY1" s="973" t="s">
        <v>381</v>
      </c>
      <c r="AZ1" s="973" t="s">
        <v>382</v>
      </c>
      <c r="BA1" s="973" t="s">
        <v>383</v>
      </c>
      <c r="BB1" s="973" t="s">
        <v>384</v>
      </c>
      <c r="BC1" s="973" t="s">
        <v>385</v>
      </c>
      <c r="BD1" s="973" t="s">
        <v>386</v>
      </c>
      <c r="BE1" s="973" t="s">
        <v>387</v>
      </c>
      <c r="BF1" s="973" t="s">
        <v>388</v>
      </c>
      <c r="BG1" s="973" t="s">
        <v>389</v>
      </c>
      <c r="BH1" s="973" t="s">
        <v>390</v>
      </c>
      <c r="BI1" s="973" t="s">
        <v>391</v>
      </c>
      <c r="BJ1" s="973" t="s">
        <v>392</v>
      </c>
      <c r="BK1" s="973" t="s">
        <v>393</v>
      </c>
      <c r="BL1" s="973" t="s">
        <v>394</v>
      </c>
      <c r="BM1" s="973" t="s">
        <v>395</v>
      </c>
      <c r="BN1" s="973" t="s">
        <v>396</v>
      </c>
      <c r="BO1" s="973" t="s">
        <v>397</v>
      </c>
      <c r="BP1" s="973" t="s">
        <v>398</v>
      </c>
      <c r="BQ1" s="973" t="s">
        <v>399</v>
      </c>
      <c r="BR1" s="973" t="s">
        <v>400</v>
      </c>
      <c r="BS1" s="973" t="s">
        <v>401</v>
      </c>
      <c r="BT1" s="973" t="s">
        <v>402</v>
      </c>
      <c r="BU1" s="973" t="s">
        <v>403</v>
      </c>
      <c r="BV1" s="973" t="s">
        <v>404</v>
      </c>
      <c r="BW1" s="973" t="s">
        <v>405</v>
      </c>
      <c r="BX1" s="973" t="s">
        <v>406</v>
      </c>
      <c r="BY1" s="973" t="s">
        <v>407</v>
      </c>
      <c r="BZ1" s="973" t="s">
        <v>408</v>
      </c>
      <c r="CA1" s="973" t="s">
        <v>409</v>
      </c>
      <c r="CB1" s="973" t="s">
        <v>410</v>
      </c>
      <c r="CC1" s="973" t="s">
        <v>411</v>
      </c>
      <c r="CD1" s="973" t="s">
        <v>412</v>
      </c>
      <c r="CE1" s="973" t="s">
        <v>413</v>
      </c>
      <c r="CF1" s="973" t="s">
        <v>414</v>
      </c>
      <c r="CG1" s="973" t="s">
        <v>415</v>
      </c>
      <c r="CH1" s="973" t="s">
        <v>416</v>
      </c>
      <c r="CI1" s="973" t="s">
        <v>417</v>
      </c>
      <c r="CJ1" s="973" t="s">
        <v>418</v>
      </c>
      <c r="CK1" s="973" t="s">
        <v>419</v>
      </c>
      <c r="CL1" s="973" t="s">
        <v>420</v>
      </c>
      <c r="CM1" s="973" t="s">
        <v>421</v>
      </c>
      <c r="CN1" s="973" t="s">
        <v>422</v>
      </c>
      <c r="CO1" s="973" t="s">
        <v>423</v>
      </c>
      <c r="CP1" s="973" t="s">
        <v>424</v>
      </c>
      <c r="CQ1" s="973" t="s">
        <v>425</v>
      </c>
      <c r="CR1" s="973" t="s">
        <v>426</v>
      </c>
      <c r="CS1" s="973" t="s">
        <v>427</v>
      </c>
      <c r="CT1" s="973" t="s">
        <v>428</v>
      </c>
      <c r="CU1" s="973" t="s">
        <v>429</v>
      </c>
      <c r="CV1" s="973" t="s">
        <v>430</v>
      </c>
      <c r="CW1" s="973" t="s">
        <v>431</v>
      </c>
      <c r="CX1" s="973" t="s">
        <v>432</v>
      </c>
      <c r="CY1" s="973" t="s">
        <v>433</v>
      </c>
      <c r="CZ1" s="973" t="s">
        <v>434</v>
      </c>
      <c r="DA1" s="973" t="s">
        <v>435</v>
      </c>
      <c r="DB1" s="973" t="s">
        <v>436</v>
      </c>
      <c r="DC1" s="973" t="s">
        <v>437</v>
      </c>
      <c r="DD1" s="973" t="s">
        <v>438</v>
      </c>
      <c r="DE1" s="973" t="s">
        <v>439</v>
      </c>
      <c r="DF1" s="973" t="s">
        <v>440</v>
      </c>
      <c r="DG1" s="973" t="s">
        <v>441</v>
      </c>
      <c r="DH1" s="973" t="s">
        <v>442</v>
      </c>
      <c r="DI1" s="973" t="s">
        <v>443</v>
      </c>
      <c r="DJ1" s="973" t="s">
        <v>444</v>
      </c>
      <c r="DK1" s="973" t="s">
        <v>445</v>
      </c>
      <c r="DL1" s="973" t="s">
        <v>446</v>
      </c>
      <c r="DM1" s="973" t="s">
        <v>447</v>
      </c>
      <c r="DN1" s="973" t="s">
        <v>448</v>
      </c>
      <c r="DO1" s="973" t="s">
        <v>449</v>
      </c>
      <c r="DP1" s="973" t="s">
        <v>450</v>
      </c>
      <c r="DQ1" s="973" t="s">
        <v>451</v>
      </c>
      <c r="DR1" s="973" t="s">
        <v>452</v>
      </c>
      <c r="DS1" s="973" t="s">
        <v>453</v>
      </c>
      <c r="DT1" s="973" t="s">
        <v>454</v>
      </c>
      <c r="DU1" s="973" t="s">
        <v>455</v>
      </c>
      <c r="DV1" s="973" t="s">
        <v>456</v>
      </c>
      <c r="DW1" s="973" t="s">
        <v>457</v>
      </c>
      <c r="DX1" s="973" t="s">
        <v>458</v>
      </c>
      <c r="DY1" s="973" t="s">
        <v>459</v>
      </c>
      <c r="DZ1" s="973" t="s">
        <v>460</v>
      </c>
      <c r="EA1" s="973" t="s">
        <v>461</v>
      </c>
      <c r="EB1" s="973" t="s">
        <v>462</v>
      </c>
      <c r="EC1" s="973" t="s">
        <v>463</v>
      </c>
      <c r="ED1" s="973" t="s">
        <v>464</v>
      </c>
      <c r="EE1" s="973" t="s">
        <v>465</v>
      </c>
      <c r="EF1" s="973" t="s">
        <v>466</v>
      </c>
      <c r="EG1" s="973" t="s">
        <v>467</v>
      </c>
      <c r="EH1" s="973" t="s">
        <v>468</v>
      </c>
      <c r="EI1" s="973" t="s">
        <v>469</v>
      </c>
      <c r="EJ1" s="973" t="s">
        <v>470</v>
      </c>
      <c r="EK1" s="973" t="s">
        <v>471</v>
      </c>
      <c r="EL1" s="973" t="s">
        <v>472</v>
      </c>
      <c r="EM1" s="973" t="s">
        <v>473</v>
      </c>
      <c r="EN1" s="973" t="s">
        <v>474</v>
      </c>
      <c r="EO1" s="974" t="s">
        <v>853</v>
      </c>
      <c r="EP1" s="975" t="s">
        <v>854</v>
      </c>
    </row>
    <row r="2" ht="14.25" customHeight="1">
      <c r="A2" s="976" t="s">
        <v>96</v>
      </c>
      <c r="B2" s="977" t="s">
        <v>479</v>
      </c>
      <c r="C2" s="978">
        <v>1811001.0</v>
      </c>
      <c r="D2" s="979">
        <v>4179.87</v>
      </c>
      <c r="E2" s="980">
        <v>4179.87</v>
      </c>
      <c r="F2" s="981">
        <v>0.0</v>
      </c>
      <c r="G2" s="981">
        <v>0.0</v>
      </c>
      <c r="H2" s="981">
        <v>0.0</v>
      </c>
      <c r="I2" s="982">
        <v>0.0</v>
      </c>
      <c r="J2" s="979">
        <v>4179.87</v>
      </c>
      <c r="K2" s="981">
        <v>0.0</v>
      </c>
      <c r="L2" s="981">
        <v>0.0</v>
      </c>
      <c r="M2" s="981">
        <v>0.0</v>
      </c>
      <c r="N2" s="982">
        <v>0.0</v>
      </c>
      <c r="O2" s="979">
        <v>4179.87</v>
      </c>
      <c r="P2" s="981">
        <v>0.0</v>
      </c>
      <c r="Q2" s="981">
        <v>0.0</v>
      </c>
      <c r="R2" s="981">
        <v>0.0</v>
      </c>
      <c r="S2" s="982">
        <v>0.0</v>
      </c>
      <c r="T2" s="979">
        <v>4179.87</v>
      </c>
      <c r="U2" s="981">
        <v>0.0</v>
      </c>
      <c r="V2" s="981">
        <v>0.0</v>
      </c>
      <c r="W2" s="981">
        <v>0.0</v>
      </c>
      <c r="X2" s="981">
        <v>0.0</v>
      </c>
      <c r="Y2" s="981">
        <v>0.0</v>
      </c>
      <c r="Z2" s="981">
        <v>0.0</v>
      </c>
      <c r="AA2" s="981">
        <v>0.0</v>
      </c>
      <c r="AB2" s="982">
        <v>0.0</v>
      </c>
      <c r="AC2" s="979">
        <v>4179.87</v>
      </c>
      <c r="AD2" s="981">
        <v>0.0</v>
      </c>
      <c r="AE2" s="981">
        <v>0.0</v>
      </c>
      <c r="AF2" s="981">
        <v>0.0</v>
      </c>
      <c r="AG2" s="981">
        <v>0.0</v>
      </c>
      <c r="AH2" s="981">
        <v>0.0</v>
      </c>
      <c r="AI2" s="981">
        <v>0.0</v>
      </c>
      <c r="AJ2" s="982">
        <v>0.0</v>
      </c>
      <c r="AK2" s="979">
        <v>4179.87</v>
      </c>
      <c r="AL2" s="981">
        <v>0.0</v>
      </c>
      <c r="AM2" s="981">
        <v>0.0</v>
      </c>
      <c r="AN2" s="981">
        <v>0.0</v>
      </c>
      <c r="AO2" s="981">
        <v>0.0</v>
      </c>
      <c r="AP2" s="981">
        <v>0.0</v>
      </c>
      <c r="AQ2" s="981">
        <v>0.0</v>
      </c>
      <c r="AR2" s="982">
        <v>0.0</v>
      </c>
      <c r="AS2" s="979">
        <v>4179.87</v>
      </c>
      <c r="AT2" s="981">
        <v>0.0</v>
      </c>
      <c r="AU2" s="981">
        <v>0.0</v>
      </c>
      <c r="AV2" s="981">
        <v>0.0</v>
      </c>
      <c r="AW2" s="981">
        <v>0.0</v>
      </c>
      <c r="AX2" s="981">
        <v>0.0</v>
      </c>
      <c r="AY2" s="981">
        <v>0.0</v>
      </c>
      <c r="AZ2" s="981">
        <v>0.0</v>
      </c>
      <c r="BA2" s="981">
        <v>0.0</v>
      </c>
      <c r="BB2" s="981">
        <v>0.0</v>
      </c>
      <c r="BC2" s="981">
        <v>0.0</v>
      </c>
      <c r="BD2" s="981">
        <v>0.0</v>
      </c>
      <c r="BE2" s="981">
        <v>0.0</v>
      </c>
      <c r="BF2" s="981">
        <v>0.0</v>
      </c>
      <c r="BG2" s="981">
        <v>0.0</v>
      </c>
      <c r="BH2" s="981">
        <v>0.0</v>
      </c>
      <c r="BI2" s="981">
        <v>0.0</v>
      </c>
      <c r="BJ2" s="981">
        <v>0.0</v>
      </c>
      <c r="BK2" s="981">
        <v>0.0</v>
      </c>
      <c r="BL2" s="982">
        <v>0.0</v>
      </c>
      <c r="BM2" s="983">
        <v>0.0</v>
      </c>
      <c r="BN2" s="981">
        <v>0.0</v>
      </c>
      <c r="BO2" s="981">
        <v>0.0</v>
      </c>
      <c r="BP2" s="981">
        <v>0.0</v>
      </c>
      <c r="BQ2" s="981">
        <v>0.0</v>
      </c>
      <c r="BR2" s="981">
        <v>0.0</v>
      </c>
      <c r="BS2" s="981">
        <v>0.0</v>
      </c>
      <c r="BT2" s="981">
        <v>0.0</v>
      </c>
      <c r="BU2" s="981">
        <v>0.0</v>
      </c>
      <c r="BV2" s="981">
        <v>0.0</v>
      </c>
      <c r="BW2" s="982">
        <v>0.0</v>
      </c>
      <c r="BX2" s="983">
        <v>0.0</v>
      </c>
      <c r="BY2" s="981">
        <v>0.0</v>
      </c>
      <c r="BZ2" s="981">
        <v>0.0</v>
      </c>
      <c r="CA2" s="981">
        <v>0.0</v>
      </c>
      <c r="CB2" s="981">
        <v>0.0</v>
      </c>
      <c r="CC2" s="981">
        <v>0.0</v>
      </c>
      <c r="CD2" s="982">
        <v>0.0</v>
      </c>
      <c r="CE2" s="979">
        <v>4179.87</v>
      </c>
      <c r="CF2" s="981">
        <v>0.0</v>
      </c>
      <c r="CG2" s="981">
        <v>0.0</v>
      </c>
      <c r="CH2" s="981">
        <v>0.0</v>
      </c>
      <c r="CI2" s="981">
        <v>0.0</v>
      </c>
      <c r="CJ2" s="981">
        <v>0.0</v>
      </c>
      <c r="CK2" s="981">
        <v>0.0</v>
      </c>
      <c r="CL2" s="981">
        <v>0.0</v>
      </c>
      <c r="CM2" s="981">
        <v>0.0</v>
      </c>
      <c r="CN2" s="982">
        <v>0.0</v>
      </c>
      <c r="CO2" s="983">
        <v>0.0</v>
      </c>
      <c r="CP2" s="981">
        <v>0.0</v>
      </c>
      <c r="CQ2" s="981">
        <v>0.0</v>
      </c>
      <c r="CR2" s="981">
        <v>0.0</v>
      </c>
      <c r="CS2" s="981">
        <v>0.0</v>
      </c>
      <c r="CT2" s="981">
        <v>0.0</v>
      </c>
      <c r="CU2" s="981">
        <v>0.0</v>
      </c>
      <c r="CV2" s="981">
        <v>0.0</v>
      </c>
      <c r="CW2" s="981">
        <v>0.0</v>
      </c>
      <c r="CX2" s="982">
        <v>0.0</v>
      </c>
      <c r="CY2" s="979">
        <v>4179.87</v>
      </c>
      <c r="CZ2" s="981">
        <v>0.0</v>
      </c>
      <c r="DA2" s="981">
        <v>0.0</v>
      </c>
      <c r="DB2" s="981">
        <v>0.0</v>
      </c>
      <c r="DC2" s="981">
        <v>0.0</v>
      </c>
      <c r="DD2" s="981">
        <v>0.0</v>
      </c>
      <c r="DE2" s="981">
        <v>0.0</v>
      </c>
      <c r="DF2" s="982">
        <v>0.0</v>
      </c>
      <c r="DG2" s="983">
        <v>0.0</v>
      </c>
      <c r="DH2" s="981">
        <v>0.0</v>
      </c>
      <c r="DI2" s="981">
        <v>0.0</v>
      </c>
      <c r="DJ2" s="981">
        <v>0.0</v>
      </c>
      <c r="DK2" s="981">
        <v>0.0</v>
      </c>
      <c r="DL2" s="981">
        <v>0.0</v>
      </c>
      <c r="DM2" s="981">
        <v>0.0</v>
      </c>
      <c r="DN2" s="981">
        <v>0.0</v>
      </c>
      <c r="DO2" s="982">
        <v>0.0</v>
      </c>
      <c r="DP2" s="983">
        <v>0.0</v>
      </c>
      <c r="DQ2" s="981">
        <v>0.0</v>
      </c>
      <c r="DR2" s="981">
        <v>0.0</v>
      </c>
      <c r="DS2" s="981">
        <v>0.0</v>
      </c>
      <c r="DT2" s="981">
        <v>0.0</v>
      </c>
      <c r="DU2" s="982">
        <v>0.0</v>
      </c>
      <c r="DV2" s="983">
        <v>0.0</v>
      </c>
      <c r="DW2" s="981">
        <v>0.0</v>
      </c>
      <c r="DX2" s="981">
        <v>0.0</v>
      </c>
      <c r="DY2" s="981">
        <v>0.0</v>
      </c>
      <c r="DZ2" s="981">
        <v>0.0</v>
      </c>
      <c r="EA2" s="981">
        <v>0.0</v>
      </c>
      <c r="EB2" s="982">
        <v>0.0</v>
      </c>
      <c r="EC2" s="983">
        <v>0.0</v>
      </c>
      <c r="ED2" s="981">
        <v>0.0</v>
      </c>
      <c r="EE2" s="982">
        <v>0.0</v>
      </c>
      <c r="EF2" s="983">
        <v>0.0</v>
      </c>
      <c r="EG2" s="981">
        <v>0.0</v>
      </c>
      <c r="EH2" s="981">
        <v>0.0</v>
      </c>
      <c r="EI2" s="982">
        <v>0.0</v>
      </c>
      <c r="EJ2" s="983">
        <v>0.0</v>
      </c>
      <c r="EK2" s="981">
        <v>0.0</v>
      </c>
      <c r="EL2" s="981">
        <v>0.0</v>
      </c>
      <c r="EM2" s="981">
        <v>0.0</v>
      </c>
      <c r="EN2" s="982">
        <v>0.0</v>
      </c>
      <c r="EO2" s="984">
        <f t="shared" ref="EO2:EO141" si="1">SUMPRODUCT(E2:EN2, $E$143:$EN$143)</f>
        <v>38153.85336</v>
      </c>
      <c r="EP2" s="985">
        <f t="shared" ref="EP2:EP73" si="2">EO2*$D$150</f>
        <v>8203.078472</v>
      </c>
    </row>
    <row r="3" ht="14.25" customHeight="1">
      <c r="A3" s="986" t="s">
        <v>96</v>
      </c>
      <c r="B3" s="83" t="s">
        <v>479</v>
      </c>
      <c r="C3" s="58">
        <v>1811002.0</v>
      </c>
      <c r="D3" s="987">
        <v>390.73139999999995</v>
      </c>
      <c r="E3" s="988">
        <v>390.73139999999995</v>
      </c>
      <c r="F3" s="989">
        <v>0.0</v>
      </c>
      <c r="G3" s="989">
        <v>0.0</v>
      </c>
      <c r="H3" s="989">
        <v>0.0</v>
      </c>
      <c r="I3" s="990">
        <v>0.0</v>
      </c>
      <c r="J3" s="987">
        <v>390.73139999999995</v>
      </c>
      <c r="K3" s="989">
        <v>0.0</v>
      </c>
      <c r="L3" s="989">
        <v>0.0</v>
      </c>
      <c r="M3" s="989">
        <v>0.0</v>
      </c>
      <c r="N3" s="990">
        <v>0.0</v>
      </c>
      <c r="O3" s="987">
        <v>390.73139999999995</v>
      </c>
      <c r="P3" s="989">
        <v>0.0</v>
      </c>
      <c r="Q3" s="989">
        <v>0.0</v>
      </c>
      <c r="R3" s="989">
        <v>0.0</v>
      </c>
      <c r="S3" s="990">
        <v>0.0</v>
      </c>
      <c r="T3" s="987">
        <v>390.73139999999995</v>
      </c>
      <c r="U3" s="989">
        <v>0.0</v>
      </c>
      <c r="V3" s="989">
        <v>0.0</v>
      </c>
      <c r="W3" s="989">
        <v>0.0</v>
      </c>
      <c r="X3" s="989">
        <v>0.0</v>
      </c>
      <c r="Y3" s="989">
        <v>0.0</v>
      </c>
      <c r="Z3" s="989">
        <v>0.0</v>
      </c>
      <c r="AA3" s="989">
        <v>0.0</v>
      </c>
      <c r="AB3" s="990">
        <v>0.0</v>
      </c>
      <c r="AC3" s="987">
        <v>390.73139999999995</v>
      </c>
      <c r="AD3" s="989">
        <v>0.0</v>
      </c>
      <c r="AE3" s="989">
        <v>0.0</v>
      </c>
      <c r="AF3" s="989">
        <v>0.0</v>
      </c>
      <c r="AG3" s="989">
        <v>0.0</v>
      </c>
      <c r="AH3" s="989">
        <v>0.0</v>
      </c>
      <c r="AI3" s="989">
        <v>0.0</v>
      </c>
      <c r="AJ3" s="990">
        <v>0.0</v>
      </c>
      <c r="AK3" s="987">
        <v>390.73139999999995</v>
      </c>
      <c r="AL3" s="989">
        <v>0.0</v>
      </c>
      <c r="AM3" s="989">
        <v>0.0</v>
      </c>
      <c r="AN3" s="989">
        <v>0.0</v>
      </c>
      <c r="AO3" s="989">
        <v>0.0</v>
      </c>
      <c r="AP3" s="989">
        <v>0.0</v>
      </c>
      <c r="AQ3" s="989">
        <v>0.0</v>
      </c>
      <c r="AR3" s="990">
        <v>0.0</v>
      </c>
      <c r="AS3" s="987">
        <v>390.73139999999995</v>
      </c>
      <c r="AT3" s="989">
        <v>0.0</v>
      </c>
      <c r="AU3" s="989">
        <v>0.0</v>
      </c>
      <c r="AV3" s="989">
        <v>0.0</v>
      </c>
      <c r="AW3" s="989">
        <v>0.0</v>
      </c>
      <c r="AX3" s="989">
        <v>0.0</v>
      </c>
      <c r="AY3" s="989">
        <v>0.0</v>
      </c>
      <c r="AZ3" s="989">
        <v>0.0</v>
      </c>
      <c r="BA3" s="989">
        <v>0.0</v>
      </c>
      <c r="BB3" s="989">
        <v>0.0</v>
      </c>
      <c r="BC3" s="989">
        <v>0.0</v>
      </c>
      <c r="BD3" s="989">
        <v>0.0</v>
      </c>
      <c r="BE3" s="989">
        <v>0.0</v>
      </c>
      <c r="BF3" s="989">
        <v>0.0</v>
      </c>
      <c r="BG3" s="989">
        <v>0.0</v>
      </c>
      <c r="BH3" s="989">
        <v>0.0</v>
      </c>
      <c r="BI3" s="989">
        <v>0.0</v>
      </c>
      <c r="BJ3" s="989">
        <v>0.0</v>
      </c>
      <c r="BK3" s="989">
        <v>0.0</v>
      </c>
      <c r="BL3" s="990">
        <v>0.0</v>
      </c>
      <c r="BM3" s="991">
        <v>0.0</v>
      </c>
      <c r="BN3" s="989">
        <v>0.0</v>
      </c>
      <c r="BO3" s="989">
        <v>0.0</v>
      </c>
      <c r="BP3" s="989">
        <v>0.0</v>
      </c>
      <c r="BQ3" s="989">
        <v>0.0</v>
      </c>
      <c r="BR3" s="989">
        <v>0.0</v>
      </c>
      <c r="BS3" s="989">
        <v>0.0</v>
      </c>
      <c r="BT3" s="989">
        <v>0.0</v>
      </c>
      <c r="BU3" s="989">
        <v>0.0</v>
      </c>
      <c r="BV3" s="989">
        <v>0.0</v>
      </c>
      <c r="BW3" s="990">
        <v>0.0</v>
      </c>
      <c r="BX3" s="991">
        <v>0.0</v>
      </c>
      <c r="BY3" s="989">
        <v>0.0</v>
      </c>
      <c r="BZ3" s="989">
        <v>0.0</v>
      </c>
      <c r="CA3" s="989">
        <v>0.0</v>
      </c>
      <c r="CB3" s="989">
        <v>0.0</v>
      </c>
      <c r="CC3" s="989">
        <v>0.0</v>
      </c>
      <c r="CD3" s="990">
        <v>0.0</v>
      </c>
      <c r="CE3" s="987">
        <v>390.73139999999995</v>
      </c>
      <c r="CF3" s="989">
        <v>0.0</v>
      </c>
      <c r="CG3" s="989">
        <v>0.0</v>
      </c>
      <c r="CH3" s="989">
        <v>0.0</v>
      </c>
      <c r="CI3" s="989">
        <v>0.0</v>
      </c>
      <c r="CJ3" s="989">
        <v>0.0</v>
      </c>
      <c r="CK3" s="989">
        <v>0.0</v>
      </c>
      <c r="CL3" s="989">
        <v>0.0</v>
      </c>
      <c r="CM3" s="989">
        <v>0.0</v>
      </c>
      <c r="CN3" s="990">
        <v>0.0</v>
      </c>
      <c r="CO3" s="991">
        <v>0.0</v>
      </c>
      <c r="CP3" s="989">
        <v>0.0</v>
      </c>
      <c r="CQ3" s="989">
        <v>0.0</v>
      </c>
      <c r="CR3" s="989">
        <v>0.0</v>
      </c>
      <c r="CS3" s="989">
        <v>0.0</v>
      </c>
      <c r="CT3" s="989">
        <v>0.0</v>
      </c>
      <c r="CU3" s="989">
        <v>0.0</v>
      </c>
      <c r="CV3" s="989">
        <v>0.0</v>
      </c>
      <c r="CW3" s="989">
        <v>0.0</v>
      </c>
      <c r="CX3" s="990">
        <v>0.0</v>
      </c>
      <c r="CY3" s="987">
        <v>390.73139999999995</v>
      </c>
      <c r="CZ3" s="989">
        <v>0.0</v>
      </c>
      <c r="DA3" s="989">
        <v>0.0</v>
      </c>
      <c r="DB3" s="989">
        <v>0.0</v>
      </c>
      <c r="DC3" s="989">
        <v>0.0</v>
      </c>
      <c r="DD3" s="989">
        <v>0.0</v>
      </c>
      <c r="DE3" s="989">
        <v>0.0</v>
      </c>
      <c r="DF3" s="990">
        <v>0.0</v>
      </c>
      <c r="DG3" s="991">
        <v>0.0</v>
      </c>
      <c r="DH3" s="989">
        <v>0.0</v>
      </c>
      <c r="DI3" s="989">
        <v>0.0</v>
      </c>
      <c r="DJ3" s="989">
        <v>0.0</v>
      </c>
      <c r="DK3" s="989">
        <v>0.0</v>
      </c>
      <c r="DL3" s="989">
        <v>0.0</v>
      </c>
      <c r="DM3" s="989">
        <v>0.0</v>
      </c>
      <c r="DN3" s="989">
        <v>0.0</v>
      </c>
      <c r="DO3" s="990">
        <v>0.0</v>
      </c>
      <c r="DP3" s="991">
        <v>0.0</v>
      </c>
      <c r="DQ3" s="989">
        <v>0.0</v>
      </c>
      <c r="DR3" s="989">
        <v>0.0</v>
      </c>
      <c r="DS3" s="989">
        <v>0.0</v>
      </c>
      <c r="DT3" s="989">
        <v>0.0</v>
      </c>
      <c r="DU3" s="990">
        <v>0.0</v>
      </c>
      <c r="DV3" s="991">
        <v>0.0</v>
      </c>
      <c r="DW3" s="989">
        <v>0.0</v>
      </c>
      <c r="DX3" s="989">
        <v>0.0</v>
      </c>
      <c r="DY3" s="989">
        <v>0.0</v>
      </c>
      <c r="DZ3" s="989">
        <v>0.0</v>
      </c>
      <c r="EA3" s="989">
        <v>0.0</v>
      </c>
      <c r="EB3" s="990">
        <v>0.0</v>
      </c>
      <c r="EC3" s="991">
        <v>0.0</v>
      </c>
      <c r="ED3" s="989">
        <v>0.0</v>
      </c>
      <c r="EE3" s="990">
        <v>0.0</v>
      </c>
      <c r="EF3" s="991">
        <v>0.0</v>
      </c>
      <c r="EG3" s="989">
        <v>0.0</v>
      </c>
      <c r="EH3" s="989">
        <v>0.0</v>
      </c>
      <c r="EI3" s="990">
        <v>0.0</v>
      </c>
      <c r="EJ3" s="991">
        <v>0.0</v>
      </c>
      <c r="EK3" s="989">
        <v>0.0</v>
      </c>
      <c r="EL3" s="989">
        <v>0.0</v>
      </c>
      <c r="EM3" s="989">
        <v>0.0</v>
      </c>
      <c r="EN3" s="990">
        <v>0.0</v>
      </c>
      <c r="EO3" s="984">
        <f t="shared" si="1"/>
        <v>3566.596219</v>
      </c>
      <c r="EP3" s="985">
        <f t="shared" si="2"/>
        <v>766.8181871</v>
      </c>
    </row>
    <row r="4" ht="14.25" customHeight="1">
      <c r="A4" s="986" t="s">
        <v>96</v>
      </c>
      <c r="B4" s="83" t="s">
        <v>479</v>
      </c>
      <c r="C4" s="58">
        <v>1811003.0</v>
      </c>
      <c r="D4" s="987">
        <v>1549.2525999999998</v>
      </c>
      <c r="E4" s="992">
        <v>0.0</v>
      </c>
      <c r="F4" s="987">
        <v>1549.2525999999998</v>
      </c>
      <c r="G4" s="989">
        <v>0.0</v>
      </c>
      <c r="H4" s="989">
        <v>0.0</v>
      </c>
      <c r="I4" s="990">
        <v>0.0</v>
      </c>
      <c r="J4" s="991">
        <v>0.0</v>
      </c>
      <c r="K4" s="987">
        <v>1549.2525999999998</v>
      </c>
      <c r="L4" s="989">
        <v>0.0</v>
      </c>
      <c r="M4" s="989">
        <v>0.0</v>
      </c>
      <c r="N4" s="990">
        <v>0.0</v>
      </c>
      <c r="O4" s="991">
        <v>0.0</v>
      </c>
      <c r="P4" s="987">
        <v>1549.2525999999998</v>
      </c>
      <c r="Q4" s="989">
        <v>0.0</v>
      </c>
      <c r="R4" s="989">
        <v>0.0</v>
      </c>
      <c r="S4" s="990">
        <v>0.0</v>
      </c>
      <c r="T4" s="987">
        <v>1549.2525999999998</v>
      </c>
      <c r="U4" s="989">
        <v>0.0</v>
      </c>
      <c r="V4" s="989">
        <v>0.0</v>
      </c>
      <c r="W4" s="989">
        <v>0.0</v>
      </c>
      <c r="X4" s="989">
        <v>0.0</v>
      </c>
      <c r="Y4" s="989">
        <v>0.0</v>
      </c>
      <c r="Z4" s="989">
        <v>0.0</v>
      </c>
      <c r="AA4" s="989">
        <v>0.0</v>
      </c>
      <c r="AB4" s="990">
        <v>0.0</v>
      </c>
      <c r="AC4" s="987">
        <v>1549.2525999999998</v>
      </c>
      <c r="AD4" s="989">
        <v>0.0</v>
      </c>
      <c r="AE4" s="989">
        <v>0.0</v>
      </c>
      <c r="AF4" s="989">
        <v>0.0</v>
      </c>
      <c r="AG4" s="989">
        <v>0.0</v>
      </c>
      <c r="AH4" s="989">
        <v>0.0</v>
      </c>
      <c r="AI4" s="989">
        <v>0.0</v>
      </c>
      <c r="AJ4" s="990">
        <v>0.0</v>
      </c>
      <c r="AK4" s="987">
        <v>1549.2525999999998</v>
      </c>
      <c r="AL4" s="989">
        <v>0.0</v>
      </c>
      <c r="AM4" s="989">
        <v>0.0</v>
      </c>
      <c r="AN4" s="989">
        <v>0.0</v>
      </c>
      <c r="AO4" s="989">
        <v>0.0</v>
      </c>
      <c r="AP4" s="989">
        <v>0.0</v>
      </c>
      <c r="AQ4" s="989">
        <v>0.0</v>
      </c>
      <c r="AR4" s="990">
        <v>0.0</v>
      </c>
      <c r="AS4" s="987">
        <v>1549.2525999999998</v>
      </c>
      <c r="AT4" s="989">
        <v>0.0</v>
      </c>
      <c r="AU4" s="989">
        <v>0.0</v>
      </c>
      <c r="AV4" s="989">
        <v>0.0</v>
      </c>
      <c r="AW4" s="989">
        <v>0.0</v>
      </c>
      <c r="AX4" s="989">
        <v>0.0</v>
      </c>
      <c r="AY4" s="989">
        <v>0.0</v>
      </c>
      <c r="AZ4" s="989">
        <v>0.0</v>
      </c>
      <c r="BA4" s="989">
        <v>0.0</v>
      </c>
      <c r="BB4" s="989">
        <v>0.0</v>
      </c>
      <c r="BC4" s="989">
        <v>0.0</v>
      </c>
      <c r="BD4" s="989">
        <v>0.0</v>
      </c>
      <c r="BE4" s="989">
        <v>0.0</v>
      </c>
      <c r="BF4" s="989">
        <v>0.0</v>
      </c>
      <c r="BG4" s="989">
        <v>0.0</v>
      </c>
      <c r="BH4" s="989">
        <v>0.0</v>
      </c>
      <c r="BI4" s="989">
        <v>0.0</v>
      </c>
      <c r="BJ4" s="989">
        <v>0.0</v>
      </c>
      <c r="BK4" s="989">
        <v>0.0</v>
      </c>
      <c r="BL4" s="990">
        <v>0.0</v>
      </c>
      <c r="BM4" s="991">
        <v>0.0</v>
      </c>
      <c r="BN4" s="989">
        <v>0.0</v>
      </c>
      <c r="BO4" s="989">
        <v>0.0</v>
      </c>
      <c r="BP4" s="989">
        <v>0.0</v>
      </c>
      <c r="BQ4" s="989">
        <v>0.0</v>
      </c>
      <c r="BR4" s="989">
        <v>0.0</v>
      </c>
      <c r="BS4" s="989">
        <v>0.0</v>
      </c>
      <c r="BT4" s="989">
        <v>0.0</v>
      </c>
      <c r="BU4" s="989">
        <v>0.0</v>
      </c>
      <c r="BV4" s="989">
        <v>0.0</v>
      </c>
      <c r="BW4" s="990">
        <v>0.0</v>
      </c>
      <c r="BX4" s="991">
        <v>0.0</v>
      </c>
      <c r="BY4" s="989">
        <v>0.0</v>
      </c>
      <c r="BZ4" s="989">
        <v>0.0</v>
      </c>
      <c r="CA4" s="989">
        <v>0.0</v>
      </c>
      <c r="CB4" s="989">
        <v>0.0</v>
      </c>
      <c r="CC4" s="989">
        <v>0.0</v>
      </c>
      <c r="CD4" s="990">
        <v>0.0</v>
      </c>
      <c r="CE4" s="987">
        <v>1549.2525999999998</v>
      </c>
      <c r="CF4" s="989">
        <v>0.0</v>
      </c>
      <c r="CG4" s="989">
        <v>0.0</v>
      </c>
      <c r="CH4" s="989">
        <v>0.0</v>
      </c>
      <c r="CI4" s="989">
        <v>0.0</v>
      </c>
      <c r="CJ4" s="989">
        <v>0.0</v>
      </c>
      <c r="CK4" s="989">
        <v>0.0</v>
      </c>
      <c r="CL4" s="989">
        <v>0.0</v>
      </c>
      <c r="CM4" s="989">
        <v>0.0</v>
      </c>
      <c r="CN4" s="990">
        <v>0.0</v>
      </c>
      <c r="CO4" s="991">
        <v>0.0</v>
      </c>
      <c r="CP4" s="989">
        <v>0.0</v>
      </c>
      <c r="CQ4" s="989">
        <v>0.0</v>
      </c>
      <c r="CR4" s="989">
        <v>0.0</v>
      </c>
      <c r="CS4" s="989">
        <v>0.0</v>
      </c>
      <c r="CT4" s="989">
        <v>0.0</v>
      </c>
      <c r="CU4" s="989">
        <v>0.0</v>
      </c>
      <c r="CV4" s="989">
        <v>0.0</v>
      </c>
      <c r="CW4" s="989">
        <v>0.0</v>
      </c>
      <c r="CX4" s="990">
        <v>0.0</v>
      </c>
      <c r="CY4" s="987">
        <v>1549.2525999999998</v>
      </c>
      <c r="CZ4" s="989">
        <v>0.0</v>
      </c>
      <c r="DA4" s="989">
        <v>0.0</v>
      </c>
      <c r="DB4" s="989">
        <v>0.0</v>
      </c>
      <c r="DC4" s="989">
        <v>0.0</v>
      </c>
      <c r="DD4" s="989">
        <v>0.0</v>
      </c>
      <c r="DE4" s="989">
        <v>0.0</v>
      </c>
      <c r="DF4" s="990">
        <v>0.0</v>
      </c>
      <c r="DG4" s="991">
        <v>0.0</v>
      </c>
      <c r="DH4" s="989">
        <v>0.0</v>
      </c>
      <c r="DI4" s="989">
        <v>0.0</v>
      </c>
      <c r="DJ4" s="989">
        <v>0.0</v>
      </c>
      <c r="DK4" s="989">
        <v>0.0</v>
      </c>
      <c r="DL4" s="989">
        <v>0.0</v>
      </c>
      <c r="DM4" s="989">
        <v>0.0</v>
      </c>
      <c r="DN4" s="989">
        <v>0.0</v>
      </c>
      <c r="DO4" s="990">
        <v>0.0</v>
      </c>
      <c r="DP4" s="991">
        <v>0.0</v>
      </c>
      <c r="DQ4" s="989">
        <v>0.0</v>
      </c>
      <c r="DR4" s="989">
        <v>0.0</v>
      </c>
      <c r="DS4" s="989">
        <v>0.0</v>
      </c>
      <c r="DT4" s="989">
        <v>0.0</v>
      </c>
      <c r="DU4" s="990">
        <v>0.0</v>
      </c>
      <c r="DV4" s="991">
        <v>0.0</v>
      </c>
      <c r="DW4" s="989">
        <v>0.0</v>
      </c>
      <c r="DX4" s="989">
        <v>0.0</v>
      </c>
      <c r="DY4" s="989">
        <v>0.0</v>
      </c>
      <c r="DZ4" s="989">
        <v>0.0</v>
      </c>
      <c r="EA4" s="989">
        <v>0.0</v>
      </c>
      <c r="EB4" s="990">
        <v>0.0</v>
      </c>
      <c r="EC4" s="991">
        <v>0.0</v>
      </c>
      <c r="ED4" s="989">
        <v>0.0</v>
      </c>
      <c r="EE4" s="990">
        <v>0.0</v>
      </c>
      <c r="EF4" s="991">
        <v>0.0</v>
      </c>
      <c r="EG4" s="989">
        <v>0.0</v>
      </c>
      <c r="EH4" s="989">
        <v>0.0</v>
      </c>
      <c r="EI4" s="990">
        <v>0.0</v>
      </c>
      <c r="EJ4" s="991">
        <v>0.0</v>
      </c>
      <c r="EK4" s="989">
        <v>0.0</v>
      </c>
      <c r="EL4" s="989">
        <v>0.0</v>
      </c>
      <c r="EM4" s="989">
        <v>0.0</v>
      </c>
      <c r="EN4" s="990">
        <v>0.0</v>
      </c>
      <c r="EO4" s="984">
        <f t="shared" si="1"/>
        <v>14276.36271</v>
      </c>
      <c r="EP4" s="985">
        <f t="shared" si="2"/>
        <v>3069.417982</v>
      </c>
    </row>
    <row r="5" ht="14.25" customHeight="1">
      <c r="A5" s="986" t="s">
        <v>96</v>
      </c>
      <c r="B5" s="83" t="s">
        <v>479</v>
      </c>
      <c r="C5" s="58">
        <v>1811004.0</v>
      </c>
      <c r="D5" s="987">
        <v>172.89</v>
      </c>
      <c r="E5" s="992">
        <v>0.0</v>
      </c>
      <c r="F5" s="987">
        <v>172.89</v>
      </c>
      <c r="G5" s="989">
        <v>0.0</v>
      </c>
      <c r="H5" s="989">
        <v>0.0</v>
      </c>
      <c r="I5" s="990">
        <v>0.0</v>
      </c>
      <c r="J5" s="991">
        <v>0.0</v>
      </c>
      <c r="K5" s="987">
        <v>172.89</v>
      </c>
      <c r="L5" s="989">
        <v>0.0</v>
      </c>
      <c r="M5" s="989">
        <v>0.0</v>
      </c>
      <c r="N5" s="990">
        <v>0.0</v>
      </c>
      <c r="O5" s="991">
        <v>0.0</v>
      </c>
      <c r="P5" s="987">
        <v>172.89</v>
      </c>
      <c r="Q5" s="989">
        <v>0.0</v>
      </c>
      <c r="R5" s="989">
        <v>0.0</v>
      </c>
      <c r="S5" s="990">
        <v>0.0</v>
      </c>
      <c r="T5" s="987">
        <v>172.89</v>
      </c>
      <c r="U5" s="989">
        <v>0.0</v>
      </c>
      <c r="V5" s="989">
        <v>0.0</v>
      </c>
      <c r="W5" s="989">
        <v>0.0</v>
      </c>
      <c r="X5" s="989">
        <v>0.0</v>
      </c>
      <c r="Y5" s="989">
        <v>0.0</v>
      </c>
      <c r="Z5" s="989">
        <v>0.0</v>
      </c>
      <c r="AA5" s="989">
        <v>0.0</v>
      </c>
      <c r="AB5" s="990">
        <v>0.0</v>
      </c>
      <c r="AC5" s="987">
        <v>172.89</v>
      </c>
      <c r="AD5" s="989">
        <v>0.0</v>
      </c>
      <c r="AE5" s="989">
        <v>0.0</v>
      </c>
      <c r="AF5" s="989">
        <v>0.0</v>
      </c>
      <c r="AG5" s="989">
        <v>0.0</v>
      </c>
      <c r="AH5" s="989">
        <v>0.0</v>
      </c>
      <c r="AI5" s="989">
        <v>0.0</v>
      </c>
      <c r="AJ5" s="990">
        <v>0.0</v>
      </c>
      <c r="AK5" s="987">
        <v>172.89</v>
      </c>
      <c r="AL5" s="989">
        <v>0.0</v>
      </c>
      <c r="AM5" s="989">
        <v>0.0</v>
      </c>
      <c r="AN5" s="989">
        <v>0.0</v>
      </c>
      <c r="AO5" s="989">
        <v>0.0</v>
      </c>
      <c r="AP5" s="989">
        <v>0.0</v>
      </c>
      <c r="AQ5" s="989">
        <v>0.0</v>
      </c>
      <c r="AR5" s="990">
        <v>0.0</v>
      </c>
      <c r="AS5" s="987">
        <v>172.89</v>
      </c>
      <c r="AT5" s="989">
        <v>0.0</v>
      </c>
      <c r="AU5" s="989">
        <v>0.0</v>
      </c>
      <c r="AV5" s="989">
        <v>0.0</v>
      </c>
      <c r="AW5" s="989">
        <v>0.0</v>
      </c>
      <c r="AX5" s="989">
        <v>0.0</v>
      </c>
      <c r="AY5" s="989">
        <v>0.0</v>
      </c>
      <c r="AZ5" s="989">
        <v>0.0</v>
      </c>
      <c r="BA5" s="989">
        <v>0.0</v>
      </c>
      <c r="BB5" s="989">
        <v>0.0</v>
      </c>
      <c r="BC5" s="989">
        <v>0.0</v>
      </c>
      <c r="BD5" s="989">
        <v>0.0</v>
      </c>
      <c r="BE5" s="989">
        <v>0.0</v>
      </c>
      <c r="BF5" s="989">
        <v>0.0</v>
      </c>
      <c r="BG5" s="989">
        <v>0.0</v>
      </c>
      <c r="BH5" s="989">
        <v>0.0</v>
      </c>
      <c r="BI5" s="989">
        <v>0.0</v>
      </c>
      <c r="BJ5" s="989">
        <v>0.0</v>
      </c>
      <c r="BK5" s="989">
        <v>0.0</v>
      </c>
      <c r="BL5" s="990">
        <v>0.0</v>
      </c>
      <c r="BM5" s="991">
        <v>0.0</v>
      </c>
      <c r="BN5" s="989">
        <v>0.0</v>
      </c>
      <c r="BO5" s="989">
        <v>0.0</v>
      </c>
      <c r="BP5" s="989">
        <v>0.0</v>
      </c>
      <c r="BQ5" s="989">
        <v>0.0</v>
      </c>
      <c r="BR5" s="989">
        <v>0.0</v>
      </c>
      <c r="BS5" s="989">
        <v>0.0</v>
      </c>
      <c r="BT5" s="989">
        <v>0.0</v>
      </c>
      <c r="BU5" s="989">
        <v>0.0</v>
      </c>
      <c r="BV5" s="989">
        <v>0.0</v>
      </c>
      <c r="BW5" s="990">
        <v>0.0</v>
      </c>
      <c r="BX5" s="991">
        <v>0.0</v>
      </c>
      <c r="BY5" s="989">
        <v>0.0</v>
      </c>
      <c r="BZ5" s="989">
        <v>0.0</v>
      </c>
      <c r="CA5" s="989">
        <v>0.0</v>
      </c>
      <c r="CB5" s="989">
        <v>0.0</v>
      </c>
      <c r="CC5" s="989">
        <v>0.0</v>
      </c>
      <c r="CD5" s="990">
        <v>0.0</v>
      </c>
      <c r="CE5" s="987">
        <v>172.89</v>
      </c>
      <c r="CF5" s="989">
        <v>0.0</v>
      </c>
      <c r="CG5" s="989">
        <v>0.0</v>
      </c>
      <c r="CH5" s="989">
        <v>0.0</v>
      </c>
      <c r="CI5" s="989">
        <v>0.0</v>
      </c>
      <c r="CJ5" s="989">
        <v>0.0</v>
      </c>
      <c r="CK5" s="989">
        <v>0.0</v>
      </c>
      <c r="CL5" s="989">
        <v>0.0</v>
      </c>
      <c r="CM5" s="989">
        <v>0.0</v>
      </c>
      <c r="CN5" s="990">
        <v>0.0</v>
      </c>
      <c r="CO5" s="991">
        <v>0.0</v>
      </c>
      <c r="CP5" s="989">
        <v>0.0</v>
      </c>
      <c r="CQ5" s="989">
        <v>0.0</v>
      </c>
      <c r="CR5" s="989">
        <v>0.0</v>
      </c>
      <c r="CS5" s="989">
        <v>0.0</v>
      </c>
      <c r="CT5" s="989">
        <v>0.0</v>
      </c>
      <c r="CU5" s="989">
        <v>0.0</v>
      </c>
      <c r="CV5" s="989">
        <v>0.0</v>
      </c>
      <c r="CW5" s="989">
        <v>0.0</v>
      </c>
      <c r="CX5" s="990">
        <v>0.0</v>
      </c>
      <c r="CY5" s="987">
        <v>172.89</v>
      </c>
      <c r="CZ5" s="989">
        <v>0.0</v>
      </c>
      <c r="DA5" s="989">
        <v>0.0</v>
      </c>
      <c r="DB5" s="989">
        <v>0.0</v>
      </c>
      <c r="DC5" s="989">
        <v>0.0</v>
      </c>
      <c r="DD5" s="989">
        <v>0.0</v>
      </c>
      <c r="DE5" s="989">
        <v>0.0</v>
      </c>
      <c r="DF5" s="990">
        <v>0.0</v>
      </c>
      <c r="DG5" s="991">
        <v>0.0</v>
      </c>
      <c r="DH5" s="989">
        <v>0.0</v>
      </c>
      <c r="DI5" s="989">
        <v>0.0</v>
      </c>
      <c r="DJ5" s="989">
        <v>0.0</v>
      </c>
      <c r="DK5" s="989">
        <v>0.0</v>
      </c>
      <c r="DL5" s="989">
        <v>0.0</v>
      </c>
      <c r="DM5" s="989">
        <v>0.0</v>
      </c>
      <c r="DN5" s="989">
        <v>0.0</v>
      </c>
      <c r="DO5" s="990">
        <v>0.0</v>
      </c>
      <c r="DP5" s="991">
        <v>0.0</v>
      </c>
      <c r="DQ5" s="989">
        <v>0.0</v>
      </c>
      <c r="DR5" s="989">
        <v>0.0</v>
      </c>
      <c r="DS5" s="989">
        <v>0.0</v>
      </c>
      <c r="DT5" s="989">
        <v>0.0</v>
      </c>
      <c r="DU5" s="990">
        <v>0.0</v>
      </c>
      <c r="DV5" s="991">
        <v>0.0</v>
      </c>
      <c r="DW5" s="989">
        <v>0.0</v>
      </c>
      <c r="DX5" s="989">
        <v>0.0</v>
      </c>
      <c r="DY5" s="989">
        <v>0.0</v>
      </c>
      <c r="DZ5" s="989">
        <v>0.0</v>
      </c>
      <c r="EA5" s="989">
        <v>0.0</v>
      </c>
      <c r="EB5" s="990">
        <v>0.0</v>
      </c>
      <c r="EC5" s="991">
        <v>0.0</v>
      </c>
      <c r="ED5" s="989">
        <v>0.0</v>
      </c>
      <c r="EE5" s="990">
        <v>0.0</v>
      </c>
      <c r="EF5" s="991">
        <v>0.0</v>
      </c>
      <c r="EG5" s="989">
        <v>0.0</v>
      </c>
      <c r="EH5" s="989">
        <v>0.0</v>
      </c>
      <c r="EI5" s="990">
        <v>0.0</v>
      </c>
      <c r="EJ5" s="991">
        <v>0.0</v>
      </c>
      <c r="EK5" s="989">
        <v>0.0</v>
      </c>
      <c r="EL5" s="989">
        <v>0.0</v>
      </c>
      <c r="EM5" s="989">
        <v>0.0</v>
      </c>
      <c r="EN5" s="990">
        <v>0.0</v>
      </c>
      <c r="EO5" s="984">
        <f t="shared" si="1"/>
        <v>1593.18135</v>
      </c>
      <c r="EP5" s="985">
        <f t="shared" si="2"/>
        <v>342.5339903</v>
      </c>
    </row>
    <row r="6" ht="14.25" customHeight="1">
      <c r="A6" s="986" t="s">
        <v>96</v>
      </c>
      <c r="B6" s="83" t="s">
        <v>479</v>
      </c>
      <c r="C6" s="58">
        <v>1811005.0</v>
      </c>
      <c r="D6" s="987">
        <v>423.07199999999995</v>
      </c>
      <c r="E6" s="716">
        <v>423.07199999999995</v>
      </c>
      <c r="F6" s="989">
        <v>0.0</v>
      </c>
      <c r="G6" s="989">
        <v>0.0</v>
      </c>
      <c r="H6" s="989">
        <v>0.0</v>
      </c>
      <c r="I6" s="990">
        <v>0.0</v>
      </c>
      <c r="J6" s="987">
        <v>423.07199999999995</v>
      </c>
      <c r="K6" s="989">
        <v>0.0</v>
      </c>
      <c r="L6" s="989">
        <v>0.0</v>
      </c>
      <c r="M6" s="989">
        <v>0.0</v>
      </c>
      <c r="N6" s="990">
        <v>0.0</v>
      </c>
      <c r="O6" s="987">
        <v>423.07199999999995</v>
      </c>
      <c r="P6" s="989">
        <v>0.0</v>
      </c>
      <c r="Q6" s="989">
        <v>0.0</v>
      </c>
      <c r="R6" s="989">
        <v>0.0</v>
      </c>
      <c r="S6" s="990">
        <v>0.0</v>
      </c>
      <c r="T6" s="987">
        <v>423.07199999999995</v>
      </c>
      <c r="U6" s="989">
        <v>0.0</v>
      </c>
      <c r="V6" s="989">
        <v>0.0</v>
      </c>
      <c r="W6" s="989">
        <v>0.0</v>
      </c>
      <c r="X6" s="989">
        <v>0.0</v>
      </c>
      <c r="Y6" s="989">
        <v>0.0</v>
      </c>
      <c r="Z6" s="989">
        <v>0.0</v>
      </c>
      <c r="AA6" s="989">
        <v>0.0</v>
      </c>
      <c r="AB6" s="990">
        <v>0.0</v>
      </c>
      <c r="AC6" s="987">
        <v>423.07199999999995</v>
      </c>
      <c r="AD6" s="989">
        <v>0.0</v>
      </c>
      <c r="AE6" s="989">
        <v>0.0</v>
      </c>
      <c r="AF6" s="989">
        <v>0.0</v>
      </c>
      <c r="AG6" s="989">
        <v>0.0</v>
      </c>
      <c r="AH6" s="989">
        <v>0.0</v>
      </c>
      <c r="AI6" s="989">
        <v>0.0</v>
      </c>
      <c r="AJ6" s="990">
        <v>0.0</v>
      </c>
      <c r="AK6" s="987">
        <v>423.07199999999995</v>
      </c>
      <c r="AL6" s="989">
        <v>0.0</v>
      </c>
      <c r="AM6" s="989">
        <v>0.0</v>
      </c>
      <c r="AN6" s="989">
        <v>0.0</v>
      </c>
      <c r="AO6" s="989">
        <v>0.0</v>
      </c>
      <c r="AP6" s="989">
        <v>0.0</v>
      </c>
      <c r="AQ6" s="989">
        <v>0.0</v>
      </c>
      <c r="AR6" s="990">
        <v>0.0</v>
      </c>
      <c r="AS6" s="987">
        <v>423.07199999999995</v>
      </c>
      <c r="AT6" s="989">
        <v>0.0</v>
      </c>
      <c r="AU6" s="989">
        <v>0.0</v>
      </c>
      <c r="AV6" s="989">
        <v>0.0</v>
      </c>
      <c r="AW6" s="989">
        <v>0.0</v>
      </c>
      <c r="AX6" s="989">
        <v>0.0</v>
      </c>
      <c r="AY6" s="989">
        <v>0.0</v>
      </c>
      <c r="AZ6" s="989">
        <v>0.0</v>
      </c>
      <c r="BA6" s="989">
        <v>0.0</v>
      </c>
      <c r="BB6" s="989">
        <v>0.0</v>
      </c>
      <c r="BC6" s="989">
        <v>0.0</v>
      </c>
      <c r="BD6" s="989">
        <v>0.0</v>
      </c>
      <c r="BE6" s="989">
        <v>0.0</v>
      </c>
      <c r="BF6" s="989">
        <v>0.0</v>
      </c>
      <c r="BG6" s="989">
        <v>0.0</v>
      </c>
      <c r="BH6" s="989">
        <v>0.0</v>
      </c>
      <c r="BI6" s="989">
        <v>0.0</v>
      </c>
      <c r="BJ6" s="989">
        <v>0.0</v>
      </c>
      <c r="BK6" s="989">
        <v>0.0</v>
      </c>
      <c r="BL6" s="990">
        <v>0.0</v>
      </c>
      <c r="BM6" s="991">
        <v>0.0</v>
      </c>
      <c r="BN6" s="989">
        <v>0.0</v>
      </c>
      <c r="BO6" s="989">
        <v>0.0</v>
      </c>
      <c r="BP6" s="989">
        <v>0.0</v>
      </c>
      <c r="BQ6" s="989">
        <v>0.0</v>
      </c>
      <c r="BR6" s="989">
        <v>0.0</v>
      </c>
      <c r="BS6" s="989">
        <v>0.0</v>
      </c>
      <c r="BT6" s="989">
        <v>0.0</v>
      </c>
      <c r="BU6" s="989">
        <v>0.0</v>
      </c>
      <c r="BV6" s="989">
        <v>0.0</v>
      </c>
      <c r="BW6" s="990">
        <v>0.0</v>
      </c>
      <c r="BX6" s="991">
        <v>0.0</v>
      </c>
      <c r="BY6" s="989">
        <v>0.0</v>
      </c>
      <c r="BZ6" s="989">
        <v>0.0</v>
      </c>
      <c r="CA6" s="989">
        <v>0.0</v>
      </c>
      <c r="CB6" s="989">
        <v>0.0</v>
      </c>
      <c r="CC6" s="989">
        <v>0.0</v>
      </c>
      <c r="CD6" s="990">
        <v>0.0</v>
      </c>
      <c r="CE6" s="987">
        <v>423.07199999999995</v>
      </c>
      <c r="CF6" s="989">
        <v>0.0</v>
      </c>
      <c r="CG6" s="989">
        <v>0.0</v>
      </c>
      <c r="CH6" s="989">
        <v>0.0</v>
      </c>
      <c r="CI6" s="989">
        <v>0.0</v>
      </c>
      <c r="CJ6" s="989">
        <v>0.0</v>
      </c>
      <c r="CK6" s="989">
        <v>0.0</v>
      </c>
      <c r="CL6" s="989">
        <v>0.0</v>
      </c>
      <c r="CM6" s="989">
        <v>0.0</v>
      </c>
      <c r="CN6" s="990">
        <v>0.0</v>
      </c>
      <c r="CO6" s="991">
        <v>0.0</v>
      </c>
      <c r="CP6" s="989">
        <v>0.0</v>
      </c>
      <c r="CQ6" s="989">
        <v>0.0</v>
      </c>
      <c r="CR6" s="989">
        <v>0.0</v>
      </c>
      <c r="CS6" s="989">
        <v>0.0</v>
      </c>
      <c r="CT6" s="989">
        <v>0.0</v>
      </c>
      <c r="CU6" s="989">
        <v>0.0</v>
      </c>
      <c r="CV6" s="989">
        <v>0.0</v>
      </c>
      <c r="CW6" s="989">
        <v>0.0</v>
      </c>
      <c r="CX6" s="990">
        <v>0.0</v>
      </c>
      <c r="CY6" s="987">
        <v>423.07199999999995</v>
      </c>
      <c r="CZ6" s="989">
        <v>0.0</v>
      </c>
      <c r="DA6" s="989">
        <v>0.0</v>
      </c>
      <c r="DB6" s="989">
        <v>0.0</v>
      </c>
      <c r="DC6" s="989">
        <v>0.0</v>
      </c>
      <c r="DD6" s="989">
        <v>0.0</v>
      </c>
      <c r="DE6" s="989">
        <v>0.0</v>
      </c>
      <c r="DF6" s="990">
        <v>0.0</v>
      </c>
      <c r="DG6" s="991">
        <v>0.0</v>
      </c>
      <c r="DH6" s="989">
        <v>0.0</v>
      </c>
      <c r="DI6" s="989">
        <v>0.0</v>
      </c>
      <c r="DJ6" s="989">
        <v>0.0</v>
      </c>
      <c r="DK6" s="989">
        <v>0.0</v>
      </c>
      <c r="DL6" s="989">
        <v>0.0</v>
      </c>
      <c r="DM6" s="989">
        <v>0.0</v>
      </c>
      <c r="DN6" s="989">
        <v>0.0</v>
      </c>
      <c r="DO6" s="990">
        <v>0.0</v>
      </c>
      <c r="DP6" s="991">
        <v>0.0</v>
      </c>
      <c r="DQ6" s="989">
        <v>0.0</v>
      </c>
      <c r="DR6" s="989">
        <v>0.0</v>
      </c>
      <c r="DS6" s="989">
        <v>0.0</v>
      </c>
      <c r="DT6" s="989">
        <v>0.0</v>
      </c>
      <c r="DU6" s="990">
        <v>0.0</v>
      </c>
      <c r="DV6" s="991">
        <v>0.0</v>
      </c>
      <c r="DW6" s="989">
        <v>0.0</v>
      </c>
      <c r="DX6" s="989">
        <v>0.0</v>
      </c>
      <c r="DY6" s="989">
        <v>0.0</v>
      </c>
      <c r="DZ6" s="989">
        <v>0.0</v>
      </c>
      <c r="EA6" s="989">
        <v>0.0</v>
      </c>
      <c r="EB6" s="990">
        <v>0.0</v>
      </c>
      <c r="EC6" s="991">
        <v>0.0</v>
      </c>
      <c r="ED6" s="989">
        <v>0.0</v>
      </c>
      <c r="EE6" s="990">
        <v>0.0</v>
      </c>
      <c r="EF6" s="991">
        <v>0.0</v>
      </c>
      <c r="EG6" s="989">
        <v>0.0</v>
      </c>
      <c r="EH6" s="989">
        <v>0.0</v>
      </c>
      <c r="EI6" s="990">
        <v>0.0</v>
      </c>
      <c r="EJ6" s="991">
        <v>0.0</v>
      </c>
      <c r="EK6" s="989">
        <v>0.0</v>
      </c>
      <c r="EL6" s="989">
        <v>0.0</v>
      </c>
      <c r="EM6" s="989">
        <v>0.0</v>
      </c>
      <c r="EN6" s="990">
        <v>0.0</v>
      </c>
      <c r="EO6" s="984">
        <f t="shared" si="1"/>
        <v>3861.801216</v>
      </c>
      <c r="EP6" s="985">
        <f t="shared" si="2"/>
        <v>830.2872614</v>
      </c>
    </row>
    <row r="7" ht="14.25" customHeight="1">
      <c r="A7" s="986" t="s">
        <v>96</v>
      </c>
      <c r="B7" s="83" t="s">
        <v>479</v>
      </c>
      <c r="C7" s="58">
        <v>1811006.0</v>
      </c>
      <c r="D7" s="987">
        <v>1150.34</v>
      </c>
      <c r="E7" s="716">
        <v>1150.34</v>
      </c>
      <c r="F7" s="989">
        <v>0.0</v>
      </c>
      <c r="G7" s="989">
        <v>0.0</v>
      </c>
      <c r="H7" s="989">
        <v>0.0</v>
      </c>
      <c r="I7" s="990">
        <v>0.0</v>
      </c>
      <c r="J7" s="987">
        <v>1150.34</v>
      </c>
      <c r="K7" s="989">
        <v>0.0</v>
      </c>
      <c r="L7" s="989">
        <v>0.0</v>
      </c>
      <c r="M7" s="989">
        <v>0.0</v>
      </c>
      <c r="N7" s="990">
        <v>0.0</v>
      </c>
      <c r="O7" s="987">
        <v>1150.34</v>
      </c>
      <c r="P7" s="989">
        <v>0.0</v>
      </c>
      <c r="Q7" s="989">
        <v>0.0</v>
      </c>
      <c r="R7" s="989">
        <v>0.0</v>
      </c>
      <c r="S7" s="990">
        <v>0.0</v>
      </c>
      <c r="T7" s="991">
        <v>0.0</v>
      </c>
      <c r="U7" s="987">
        <v>1150.34</v>
      </c>
      <c r="V7" s="989">
        <v>0.0</v>
      </c>
      <c r="W7" s="989">
        <v>0.0</v>
      </c>
      <c r="X7" s="989">
        <v>0.0</v>
      </c>
      <c r="Y7" s="989">
        <v>0.0</v>
      </c>
      <c r="Z7" s="989">
        <v>0.0</v>
      </c>
      <c r="AA7" s="989">
        <v>0.0</v>
      </c>
      <c r="AB7" s="990">
        <v>0.0</v>
      </c>
      <c r="AC7" s="987">
        <v>1150.34</v>
      </c>
      <c r="AD7" s="989">
        <v>0.0</v>
      </c>
      <c r="AE7" s="989">
        <v>0.0</v>
      </c>
      <c r="AF7" s="989">
        <v>0.0</v>
      </c>
      <c r="AG7" s="989">
        <v>0.0</v>
      </c>
      <c r="AH7" s="989">
        <v>0.0</v>
      </c>
      <c r="AI7" s="989">
        <v>0.0</v>
      </c>
      <c r="AJ7" s="990">
        <v>0.0</v>
      </c>
      <c r="AK7" s="987">
        <v>1150.34</v>
      </c>
      <c r="AL7" s="989">
        <v>0.0</v>
      </c>
      <c r="AM7" s="989">
        <v>0.0</v>
      </c>
      <c r="AN7" s="989">
        <v>0.0</v>
      </c>
      <c r="AO7" s="989">
        <v>0.0</v>
      </c>
      <c r="AP7" s="989">
        <v>0.0</v>
      </c>
      <c r="AQ7" s="989">
        <v>0.0</v>
      </c>
      <c r="AR7" s="990">
        <v>0.0</v>
      </c>
      <c r="AS7" s="987">
        <v>1150.34</v>
      </c>
      <c r="AT7" s="989">
        <v>0.0</v>
      </c>
      <c r="AU7" s="989">
        <v>0.0</v>
      </c>
      <c r="AV7" s="989">
        <v>0.0</v>
      </c>
      <c r="AW7" s="989">
        <v>0.0</v>
      </c>
      <c r="AX7" s="989">
        <v>0.0</v>
      </c>
      <c r="AY7" s="989">
        <v>0.0</v>
      </c>
      <c r="AZ7" s="989">
        <v>0.0</v>
      </c>
      <c r="BA7" s="989">
        <v>0.0</v>
      </c>
      <c r="BB7" s="989">
        <v>0.0</v>
      </c>
      <c r="BC7" s="989">
        <v>0.0</v>
      </c>
      <c r="BD7" s="989">
        <v>0.0</v>
      </c>
      <c r="BE7" s="989">
        <v>0.0</v>
      </c>
      <c r="BF7" s="989">
        <v>0.0</v>
      </c>
      <c r="BG7" s="989">
        <v>0.0</v>
      </c>
      <c r="BH7" s="989">
        <v>0.0</v>
      </c>
      <c r="BI7" s="989">
        <v>0.0</v>
      </c>
      <c r="BJ7" s="989">
        <v>0.0</v>
      </c>
      <c r="BK7" s="989">
        <v>0.0</v>
      </c>
      <c r="BL7" s="990">
        <v>0.0</v>
      </c>
      <c r="BM7" s="991">
        <v>0.0</v>
      </c>
      <c r="BN7" s="989">
        <v>0.0</v>
      </c>
      <c r="BO7" s="989">
        <v>0.0</v>
      </c>
      <c r="BP7" s="989">
        <v>0.0</v>
      </c>
      <c r="BQ7" s="989">
        <v>0.0</v>
      </c>
      <c r="BR7" s="989">
        <v>0.0</v>
      </c>
      <c r="BS7" s="989">
        <v>0.0</v>
      </c>
      <c r="BT7" s="989">
        <v>0.0</v>
      </c>
      <c r="BU7" s="989">
        <v>0.0</v>
      </c>
      <c r="BV7" s="989">
        <v>0.0</v>
      </c>
      <c r="BW7" s="990">
        <v>0.0</v>
      </c>
      <c r="BX7" s="991">
        <v>0.0</v>
      </c>
      <c r="BY7" s="989">
        <v>0.0</v>
      </c>
      <c r="BZ7" s="989">
        <v>0.0</v>
      </c>
      <c r="CA7" s="989">
        <v>0.0</v>
      </c>
      <c r="CB7" s="989">
        <v>0.0</v>
      </c>
      <c r="CC7" s="989">
        <v>0.0</v>
      </c>
      <c r="CD7" s="990">
        <v>0.0</v>
      </c>
      <c r="CE7" s="987">
        <v>1150.34</v>
      </c>
      <c r="CF7" s="989">
        <v>0.0</v>
      </c>
      <c r="CG7" s="989">
        <v>0.0</v>
      </c>
      <c r="CH7" s="989">
        <v>0.0</v>
      </c>
      <c r="CI7" s="989">
        <v>0.0</v>
      </c>
      <c r="CJ7" s="989">
        <v>0.0</v>
      </c>
      <c r="CK7" s="989">
        <v>0.0</v>
      </c>
      <c r="CL7" s="989">
        <v>0.0</v>
      </c>
      <c r="CM7" s="989">
        <v>0.0</v>
      </c>
      <c r="CN7" s="990">
        <v>0.0</v>
      </c>
      <c r="CO7" s="991">
        <v>0.0</v>
      </c>
      <c r="CP7" s="989">
        <v>0.0</v>
      </c>
      <c r="CQ7" s="989">
        <v>0.0</v>
      </c>
      <c r="CR7" s="989">
        <v>0.0</v>
      </c>
      <c r="CS7" s="989">
        <v>0.0</v>
      </c>
      <c r="CT7" s="989">
        <v>0.0</v>
      </c>
      <c r="CU7" s="989">
        <v>0.0</v>
      </c>
      <c r="CV7" s="989">
        <v>0.0</v>
      </c>
      <c r="CW7" s="989">
        <v>0.0</v>
      </c>
      <c r="CX7" s="990">
        <v>0.0</v>
      </c>
      <c r="CY7" s="987">
        <v>1150.34</v>
      </c>
      <c r="CZ7" s="989">
        <v>0.0</v>
      </c>
      <c r="DA7" s="989">
        <v>0.0</v>
      </c>
      <c r="DB7" s="989">
        <v>0.0</v>
      </c>
      <c r="DC7" s="989">
        <v>0.0</v>
      </c>
      <c r="DD7" s="989">
        <v>0.0</v>
      </c>
      <c r="DE7" s="989">
        <v>0.0</v>
      </c>
      <c r="DF7" s="990">
        <v>0.0</v>
      </c>
      <c r="DG7" s="991">
        <v>0.0</v>
      </c>
      <c r="DH7" s="989">
        <v>0.0</v>
      </c>
      <c r="DI7" s="989">
        <v>0.0</v>
      </c>
      <c r="DJ7" s="989">
        <v>0.0</v>
      </c>
      <c r="DK7" s="989">
        <v>0.0</v>
      </c>
      <c r="DL7" s="989">
        <v>0.0</v>
      </c>
      <c r="DM7" s="989">
        <v>0.0</v>
      </c>
      <c r="DN7" s="989">
        <v>0.0</v>
      </c>
      <c r="DO7" s="990">
        <v>0.0</v>
      </c>
      <c r="DP7" s="991">
        <v>0.0</v>
      </c>
      <c r="DQ7" s="989">
        <v>0.0</v>
      </c>
      <c r="DR7" s="989">
        <v>0.0</v>
      </c>
      <c r="DS7" s="989">
        <v>0.0</v>
      </c>
      <c r="DT7" s="989">
        <v>0.0</v>
      </c>
      <c r="DU7" s="990">
        <v>0.0</v>
      </c>
      <c r="DV7" s="991">
        <v>0.0</v>
      </c>
      <c r="DW7" s="989">
        <v>0.0</v>
      </c>
      <c r="DX7" s="989">
        <v>0.0</v>
      </c>
      <c r="DY7" s="989">
        <v>0.0</v>
      </c>
      <c r="DZ7" s="989">
        <v>0.0</v>
      </c>
      <c r="EA7" s="989">
        <v>0.0</v>
      </c>
      <c r="EB7" s="990">
        <v>0.0</v>
      </c>
      <c r="EC7" s="991">
        <v>0.0</v>
      </c>
      <c r="ED7" s="989">
        <v>0.0</v>
      </c>
      <c r="EE7" s="990">
        <v>0.0</v>
      </c>
      <c r="EF7" s="991">
        <v>0.0</v>
      </c>
      <c r="EG7" s="989">
        <v>0.0</v>
      </c>
      <c r="EH7" s="989">
        <v>0.0</v>
      </c>
      <c r="EI7" s="990">
        <v>0.0</v>
      </c>
      <c r="EJ7" s="991">
        <v>0.0</v>
      </c>
      <c r="EK7" s="989">
        <v>0.0</v>
      </c>
      <c r="EL7" s="989">
        <v>0.0</v>
      </c>
      <c r="EM7" s="989">
        <v>0.0</v>
      </c>
      <c r="EN7" s="990">
        <v>0.0</v>
      </c>
      <c r="EO7" s="984">
        <f t="shared" si="1"/>
        <v>10369.16476</v>
      </c>
      <c r="EP7" s="985">
        <f t="shared" si="2"/>
        <v>2229.370423</v>
      </c>
    </row>
    <row r="8" ht="14.25" customHeight="1">
      <c r="A8" s="986" t="s">
        <v>96</v>
      </c>
      <c r="B8" s="83" t="s">
        <v>479</v>
      </c>
      <c r="C8" s="58">
        <v>1811007.0</v>
      </c>
      <c r="D8" s="987">
        <v>454.25999999999993</v>
      </c>
      <c r="E8" s="716">
        <v>454.25999999999993</v>
      </c>
      <c r="F8" s="989">
        <v>0.0</v>
      </c>
      <c r="G8" s="989">
        <v>0.0</v>
      </c>
      <c r="H8" s="989">
        <v>0.0</v>
      </c>
      <c r="I8" s="990">
        <v>0.0</v>
      </c>
      <c r="J8" s="987">
        <v>454.25999999999993</v>
      </c>
      <c r="K8" s="989">
        <v>0.0</v>
      </c>
      <c r="L8" s="989">
        <v>0.0</v>
      </c>
      <c r="M8" s="989">
        <v>0.0</v>
      </c>
      <c r="N8" s="990">
        <v>0.0</v>
      </c>
      <c r="O8" s="987">
        <v>454.25999999999993</v>
      </c>
      <c r="P8" s="989">
        <v>0.0</v>
      </c>
      <c r="Q8" s="989">
        <v>0.0</v>
      </c>
      <c r="R8" s="989">
        <v>0.0</v>
      </c>
      <c r="S8" s="990">
        <v>0.0</v>
      </c>
      <c r="T8" s="991">
        <v>0.0</v>
      </c>
      <c r="U8" s="987">
        <v>454.25999999999993</v>
      </c>
      <c r="V8" s="989">
        <v>0.0</v>
      </c>
      <c r="W8" s="989">
        <v>0.0</v>
      </c>
      <c r="X8" s="989">
        <v>0.0</v>
      </c>
      <c r="Y8" s="989">
        <v>0.0</v>
      </c>
      <c r="Z8" s="989">
        <v>0.0</v>
      </c>
      <c r="AA8" s="989">
        <v>0.0</v>
      </c>
      <c r="AB8" s="990">
        <v>0.0</v>
      </c>
      <c r="AC8" s="987">
        <v>454.25999999999993</v>
      </c>
      <c r="AD8" s="989">
        <v>0.0</v>
      </c>
      <c r="AE8" s="989">
        <v>0.0</v>
      </c>
      <c r="AF8" s="989">
        <v>0.0</v>
      </c>
      <c r="AG8" s="989">
        <v>0.0</v>
      </c>
      <c r="AH8" s="989">
        <v>0.0</v>
      </c>
      <c r="AI8" s="989">
        <v>0.0</v>
      </c>
      <c r="AJ8" s="990">
        <v>0.0</v>
      </c>
      <c r="AK8" s="987">
        <v>454.25999999999993</v>
      </c>
      <c r="AL8" s="989">
        <v>0.0</v>
      </c>
      <c r="AM8" s="989">
        <v>0.0</v>
      </c>
      <c r="AN8" s="989">
        <v>0.0</v>
      </c>
      <c r="AO8" s="989">
        <v>0.0</v>
      </c>
      <c r="AP8" s="989">
        <v>0.0</v>
      </c>
      <c r="AQ8" s="989">
        <v>0.0</v>
      </c>
      <c r="AR8" s="990">
        <v>0.0</v>
      </c>
      <c r="AS8" s="987">
        <v>454.25999999999993</v>
      </c>
      <c r="AT8" s="989">
        <v>0.0</v>
      </c>
      <c r="AU8" s="989">
        <v>0.0</v>
      </c>
      <c r="AV8" s="989">
        <v>0.0</v>
      </c>
      <c r="AW8" s="989">
        <v>0.0</v>
      </c>
      <c r="AX8" s="989">
        <v>0.0</v>
      </c>
      <c r="AY8" s="989">
        <v>0.0</v>
      </c>
      <c r="AZ8" s="989">
        <v>0.0</v>
      </c>
      <c r="BA8" s="989">
        <v>0.0</v>
      </c>
      <c r="BB8" s="989">
        <v>0.0</v>
      </c>
      <c r="BC8" s="989">
        <v>0.0</v>
      </c>
      <c r="BD8" s="989">
        <v>0.0</v>
      </c>
      <c r="BE8" s="989">
        <v>0.0</v>
      </c>
      <c r="BF8" s="989">
        <v>0.0</v>
      </c>
      <c r="BG8" s="989">
        <v>0.0</v>
      </c>
      <c r="BH8" s="989">
        <v>0.0</v>
      </c>
      <c r="BI8" s="989">
        <v>0.0</v>
      </c>
      <c r="BJ8" s="989">
        <v>0.0</v>
      </c>
      <c r="BK8" s="989">
        <v>0.0</v>
      </c>
      <c r="BL8" s="990">
        <v>0.0</v>
      </c>
      <c r="BM8" s="991">
        <v>0.0</v>
      </c>
      <c r="BN8" s="989">
        <v>0.0</v>
      </c>
      <c r="BO8" s="989">
        <v>0.0</v>
      </c>
      <c r="BP8" s="989">
        <v>0.0</v>
      </c>
      <c r="BQ8" s="989">
        <v>0.0</v>
      </c>
      <c r="BR8" s="989">
        <v>0.0</v>
      </c>
      <c r="BS8" s="989">
        <v>0.0</v>
      </c>
      <c r="BT8" s="989">
        <v>0.0</v>
      </c>
      <c r="BU8" s="989">
        <v>0.0</v>
      </c>
      <c r="BV8" s="989">
        <v>0.0</v>
      </c>
      <c r="BW8" s="990">
        <v>0.0</v>
      </c>
      <c r="BX8" s="991">
        <v>0.0</v>
      </c>
      <c r="BY8" s="989">
        <v>0.0</v>
      </c>
      <c r="BZ8" s="989">
        <v>0.0</v>
      </c>
      <c r="CA8" s="989">
        <v>0.0</v>
      </c>
      <c r="CB8" s="989">
        <v>0.0</v>
      </c>
      <c r="CC8" s="989">
        <v>0.0</v>
      </c>
      <c r="CD8" s="990">
        <v>0.0</v>
      </c>
      <c r="CE8" s="987">
        <v>454.25999999999993</v>
      </c>
      <c r="CF8" s="989">
        <v>0.0</v>
      </c>
      <c r="CG8" s="989">
        <v>0.0</v>
      </c>
      <c r="CH8" s="989">
        <v>0.0</v>
      </c>
      <c r="CI8" s="989">
        <v>0.0</v>
      </c>
      <c r="CJ8" s="989">
        <v>0.0</v>
      </c>
      <c r="CK8" s="989">
        <v>0.0</v>
      </c>
      <c r="CL8" s="989">
        <v>0.0</v>
      </c>
      <c r="CM8" s="989">
        <v>0.0</v>
      </c>
      <c r="CN8" s="990">
        <v>0.0</v>
      </c>
      <c r="CO8" s="987">
        <v>454.25999999999993</v>
      </c>
      <c r="CP8" s="989">
        <v>0.0</v>
      </c>
      <c r="CQ8" s="989">
        <v>0.0</v>
      </c>
      <c r="CR8" s="989">
        <v>0.0</v>
      </c>
      <c r="CS8" s="989">
        <v>0.0</v>
      </c>
      <c r="CT8" s="989">
        <v>0.0</v>
      </c>
      <c r="CU8" s="989">
        <v>0.0</v>
      </c>
      <c r="CV8" s="989">
        <v>0.0</v>
      </c>
      <c r="CW8" s="989">
        <v>0.0</v>
      </c>
      <c r="CX8" s="990">
        <v>0.0</v>
      </c>
      <c r="CY8" s="987">
        <v>454.25999999999993</v>
      </c>
      <c r="CZ8" s="989">
        <v>0.0</v>
      </c>
      <c r="DA8" s="989">
        <v>0.0</v>
      </c>
      <c r="DB8" s="989">
        <v>0.0</v>
      </c>
      <c r="DC8" s="989">
        <v>0.0</v>
      </c>
      <c r="DD8" s="989">
        <v>0.0</v>
      </c>
      <c r="DE8" s="989">
        <v>0.0</v>
      </c>
      <c r="DF8" s="990">
        <v>0.0</v>
      </c>
      <c r="DG8" s="991">
        <v>0.0</v>
      </c>
      <c r="DH8" s="989">
        <v>0.0</v>
      </c>
      <c r="DI8" s="989">
        <v>0.0</v>
      </c>
      <c r="DJ8" s="989">
        <v>0.0</v>
      </c>
      <c r="DK8" s="989">
        <v>0.0</v>
      </c>
      <c r="DL8" s="989">
        <v>0.0</v>
      </c>
      <c r="DM8" s="989">
        <v>0.0</v>
      </c>
      <c r="DN8" s="989">
        <v>0.0</v>
      </c>
      <c r="DO8" s="990">
        <v>0.0</v>
      </c>
      <c r="DP8" s="991">
        <v>0.0</v>
      </c>
      <c r="DQ8" s="989">
        <v>0.0</v>
      </c>
      <c r="DR8" s="989">
        <v>0.0</v>
      </c>
      <c r="DS8" s="989">
        <v>0.0</v>
      </c>
      <c r="DT8" s="989">
        <v>0.0</v>
      </c>
      <c r="DU8" s="990">
        <v>0.0</v>
      </c>
      <c r="DV8" s="991">
        <v>0.0</v>
      </c>
      <c r="DW8" s="989">
        <v>0.0</v>
      </c>
      <c r="DX8" s="989">
        <v>0.0</v>
      </c>
      <c r="DY8" s="989">
        <v>0.0</v>
      </c>
      <c r="DZ8" s="989">
        <v>0.0</v>
      </c>
      <c r="EA8" s="989">
        <v>0.0</v>
      </c>
      <c r="EB8" s="990">
        <v>0.0</v>
      </c>
      <c r="EC8" s="991">
        <v>0.0</v>
      </c>
      <c r="ED8" s="989">
        <v>0.0</v>
      </c>
      <c r="EE8" s="990">
        <v>0.0</v>
      </c>
      <c r="EF8" s="991">
        <v>0.0</v>
      </c>
      <c r="EG8" s="989">
        <v>0.0</v>
      </c>
      <c r="EH8" s="989">
        <v>0.0</v>
      </c>
      <c r="EI8" s="990">
        <v>0.0</v>
      </c>
      <c r="EJ8" s="991">
        <v>0.0</v>
      </c>
      <c r="EK8" s="989">
        <v>0.0</v>
      </c>
      <c r="EL8" s="989">
        <v>0.0</v>
      </c>
      <c r="EM8" s="989">
        <v>0.0</v>
      </c>
      <c r="EN8" s="990">
        <v>0.0</v>
      </c>
      <c r="EO8" s="984">
        <f t="shared" si="1"/>
        <v>4312.74444</v>
      </c>
      <c r="EP8" s="985">
        <f t="shared" si="2"/>
        <v>927.2400546</v>
      </c>
    </row>
    <row r="9" ht="14.25" customHeight="1">
      <c r="A9" s="986" t="s">
        <v>96</v>
      </c>
      <c r="B9" s="83" t="s">
        <v>479</v>
      </c>
      <c r="C9" s="58">
        <v>1811008.0</v>
      </c>
      <c r="D9" s="987">
        <v>2339.8232</v>
      </c>
      <c r="E9" s="716">
        <v>2339.8232</v>
      </c>
      <c r="F9" s="989">
        <v>0.0</v>
      </c>
      <c r="G9" s="989">
        <v>0.0</v>
      </c>
      <c r="H9" s="989">
        <v>0.0</v>
      </c>
      <c r="I9" s="990">
        <v>0.0</v>
      </c>
      <c r="J9" s="987">
        <v>2339.8232</v>
      </c>
      <c r="K9" s="989">
        <v>0.0</v>
      </c>
      <c r="L9" s="989">
        <v>0.0</v>
      </c>
      <c r="M9" s="989">
        <v>0.0</v>
      </c>
      <c r="N9" s="990">
        <v>0.0</v>
      </c>
      <c r="O9" s="987">
        <v>2339.8232</v>
      </c>
      <c r="P9" s="989">
        <v>0.0</v>
      </c>
      <c r="Q9" s="989">
        <v>0.0</v>
      </c>
      <c r="R9" s="989">
        <v>0.0</v>
      </c>
      <c r="S9" s="990">
        <v>0.0</v>
      </c>
      <c r="T9" s="991">
        <v>0.0</v>
      </c>
      <c r="U9" s="987">
        <v>2339.8232</v>
      </c>
      <c r="V9" s="989">
        <v>0.0</v>
      </c>
      <c r="W9" s="989">
        <v>0.0</v>
      </c>
      <c r="X9" s="989">
        <v>0.0</v>
      </c>
      <c r="Y9" s="989">
        <v>0.0</v>
      </c>
      <c r="Z9" s="989">
        <v>0.0</v>
      </c>
      <c r="AA9" s="989">
        <v>0.0</v>
      </c>
      <c r="AB9" s="990">
        <v>0.0</v>
      </c>
      <c r="AC9" s="987">
        <v>2339.8232</v>
      </c>
      <c r="AD9" s="989">
        <v>0.0</v>
      </c>
      <c r="AE9" s="989">
        <v>0.0</v>
      </c>
      <c r="AF9" s="989">
        <v>0.0</v>
      </c>
      <c r="AG9" s="989">
        <v>0.0</v>
      </c>
      <c r="AH9" s="989">
        <v>0.0</v>
      </c>
      <c r="AI9" s="989">
        <v>0.0</v>
      </c>
      <c r="AJ9" s="990">
        <v>0.0</v>
      </c>
      <c r="AK9" s="987">
        <v>2339.8232</v>
      </c>
      <c r="AL9" s="989">
        <v>0.0</v>
      </c>
      <c r="AM9" s="989">
        <v>0.0</v>
      </c>
      <c r="AN9" s="989">
        <v>0.0</v>
      </c>
      <c r="AO9" s="989">
        <v>0.0</v>
      </c>
      <c r="AP9" s="989">
        <v>0.0</v>
      </c>
      <c r="AQ9" s="989">
        <v>0.0</v>
      </c>
      <c r="AR9" s="990">
        <v>0.0</v>
      </c>
      <c r="AS9" s="987">
        <v>2339.8232</v>
      </c>
      <c r="AT9" s="989">
        <v>0.0</v>
      </c>
      <c r="AU9" s="989">
        <v>0.0</v>
      </c>
      <c r="AV9" s="989">
        <v>0.0</v>
      </c>
      <c r="AW9" s="989">
        <v>0.0</v>
      </c>
      <c r="AX9" s="989">
        <v>0.0</v>
      </c>
      <c r="AY9" s="989">
        <v>0.0</v>
      </c>
      <c r="AZ9" s="989">
        <v>0.0</v>
      </c>
      <c r="BA9" s="989">
        <v>0.0</v>
      </c>
      <c r="BB9" s="989">
        <v>0.0</v>
      </c>
      <c r="BC9" s="989">
        <v>0.0</v>
      </c>
      <c r="BD9" s="989">
        <v>0.0</v>
      </c>
      <c r="BE9" s="989">
        <v>0.0</v>
      </c>
      <c r="BF9" s="989">
        <v>0.0</v>
      </c>
      <c r="BG9" s="989">
        <v>0.0</v>
      </c>
      <c r="BH9" s="989">
        <v>0.0</v>
      </c>
      <c r="BI9" s="989">
        <v>0.0</v>
      </c>
      <c r="BJ9" s="989">
        <v>0.0</v>
      </c>
      <c r="BK9" s="989">
        <v>0.0</v>
      </c>
      <c r="BL9" s="990">
        <v>0.0</v>
      </c>
      <c r="BM9" s="991">
        <v>0.0</v>
      </c>
      <c r="BN9" s="989">
        <v>0.0</v>
      </c>
      <c r="BO9" s="989">
        <v>0.0</v>
      </c>
      <c r="BP9" s="989">
        <v>0.0</v>
      </c>
      <c r="BQ9" s="989">
        <v>0.0</v>
      </c>
      <c r="BR9" s="989">
        <v>0.0</v>
      </c>
      <c r="BS9" s="989">
        <v>0.0</v>
      </c>
      <c r="BT9" s="989">
        <v>0.0</v>
      </c>
      <c r="BU9" s="989">
        <v>0.0</v>
      </c>
      <c r="BV9" s="989">
        <v>0.0</v>
      </c>
      <c r="BW9" s="990">
        <v>0.0</v>
      </c>
      <c r="BX9" s="991">
        <v>0.0</v>
      </c>
      <c r="BY9" s="989">
        <v>0.0</v>
      </c>
      <c r="BZ9" s="989">
        <v>0.0</v>
      </c>
      <c r="CA9" s="989">
        <v>0.0</v>
      </c>
      <c r="CB9" s="989">
        <v>0.0</v>
      </c>
      <c r="CC9" s="989">
        <v>0.0</v>
      </c>
      <c r="CD9" s="990">
        <v>0.0</v>
      </c>
      <c r="CE9" s="987">
        <v>2339.8232</v>
      </c>
      <c r="CF9" s="989">
        <v>0.0</v>
      </c>
      <c r="CG9" s="989">
        <v>0.0</v>
      </c>
      <c r="CH9" s="989">
        <v>0.0</v>
      </c>
      <c r="CI9" s="989">
        <v>0.0</v>
      </c>
      <c r="CJ9" s="989">
        <v>0.0</v>
      </c>
      <c r="CK9" s="989">
        <v>0.0</v>
      </c>
      <c r="CL9" s="989">
        <v>0.0</v>
      </c>
      <c r="CM9" s="989">
        <v>0.0</v>
      </c>
      <c r="CN9" s="990">
        <v>0.0</v>
      </c>
      <c r="CO9" s="987">
        <v>2339.8232</v>
      </c>
      <c r="CP9" s="989">
        <v>0.0</v>
      </c>
      <c r="CQ9" s="989">
        <v>0.0</v>
      </c>
      <c r="CR9" s="989">
        <v>0.0</v>
      </c>
      <c r="CS9" s="989">
        <v>0.0</v>
      </c>
      <c r="CT9" s="989">
        <v>0.0</v>
      </c>
      <c r="CU9" s="989">
        <v>0.0</v>
      </c>
      <c r="CV9" s="989">
        <v>0.0</v>
      </c>
      <c r="CW9" s="989">
        <v>0.0</v>
      </c>
      <c r="CX9" s="990">
        <v>0.0</v>
      </c>
      <c r="CY9" s="987">
        <v>2339.8232</v>
      </c>
      <c r="CZ9" s="989">
        <v>0.0</v>
      </c>
      <c r="DA9" s="989">
        <v>0.0</v>
      </c>
      <c r="DB9" s="989">
        <v>0.0</v>
      </c>
      <c r="DC9" s="989">
        <v>0.0</v>
      </c>
      <c r="DD9" s="989">
        <v>0.0</v>
      </c>
      <c r="DE9" s="989">
        <v>0.0</v>
      </c>
      <c r="DF9" s="990">
        <v>0.0</v>
      </c>
      <c r="DG9" s="991">
        <v>0.0</v>
      </c>
      <c r="DH9" s="989">
        <v>0.0</v>
      </c>
      <c r="DI9" s="989">
        <v>0.0</v>
      </c>
      <c r="DJ9" s="989">
        <v>0.0</v>
      </c>
      <c r="DK9" s="989">
        <v>0.0</v>
      </c>
      <c r="DL9" s="989">
        <v>0.0</v>
      </c>
      <c r="DM9" s="989">
        <v>0.0</v>
      </c>
      <c r="DN9" s="989">
        <v>0.0</v>
      </c>
      <c r="DO9" s="990">
        <v>0.0</v>
      </c>
      <c r="DP9" s="991">
        <v>0.0</v>
      </c>
      <c r="DQ9" s="989">
        <v>0.0</v>
      </c>
      <c r="DR9" s="989">
        <v>0.0</v>
      </c>
      <c r="DS9" s="989">
        <v>0.0</v>
      </c>
      <c r="DT9" s="989">
        <v>0.0</v>
      </c>
      <c r="DU9" s="990">
        <v>0.0</v>
      </c>
      <c r="DV9" s="991">
        <v>0.0</v>
      </c>
      <c r="DW9" s="989">
        <v>0.0</v>
      </c>
      <c r="DX9" s="989">
        <v>0.0</v>
      </c>
      <c r="DY9" s="989">
        <v>0.0</v>
      </c>
      <c r="DZ9" s="989">
        <v>0.0</v>
      </c>
      <c r="EA9" s="989">
        <v>0.0</v>
      </c>
      <c r="EB9" s="990">
        <v>0.0</v>
      </c>
      <c r="EC9" s="991">
        <v>0.0</v>
      </c>
      <c r="ED9" s="989">
        <v>0.0</v>
      </c>
      <c r="EE9" s="990">
        <v>0.0</v>
      </c>
      <c r="EF9" s="991">
        <v>0.0</v>
      </c>
      <c r="EG9" s="989">
        <v>0.0</v>
      </c>
      <c r="EH9" s="989">
        <v>0.0</v>
      </c>
      <c r="EI9" s="990">
        <v>0.0</v>
      </c>
      <c r="EJ9" s="991">
        <v>0.0</v>
      </c>
      <c r="EK9" s="989">
        <v>0.0</v>
      </c>
      <c r="EL9" s="989">
        <v>0.0</v>
      </c>
      <c r="EM9" s="989">
        <v>0.0</v>
      </c>
      <c r="EN9" s="990">
        <v>0.0</v>
      </c>
      <c r="EO9" s="984">
        <f t="shared" si="1"/>
        <v>22214.28146</v>
      </c>
      <c r="EP9" s="985">
        <f t="shared" si="2"/>
        <v>4776.070514</v>
      </c>
    </row>
    <row r="10" ht="14.25" customHeight="1">
      <c r="A10" s="986" t="s">
        <v>96</v>
      </c>
      <c r="B10" s="83" t="s">
        <v>479</v>
      </c>
      <c r="C10" s="58">
        <v>1811009.0</v>
      </c>
      <c r="D10" s="987">
        <v>5.5935</v>
      </c>
      <c r="E10" s="716">
        <v>5.5935</v>
      </c>
      <c r="F10" s="989">
        <v>0.0</v>
      </c>
      <c r="G10" s="989">
        <v>0.0</v>
      </c>
      <c r="H10" s="989">
        <v>0.0</v>
      </c>
      <c r="I10" s="990">
        <v>0.0</v>
      </c>
      <c r="J10" s="987">
        <v>5.5935</v>
      </c>
      <c r="K10" s="989">
        <v>0.0</v>
      </c>
      <c r="L10" s="989">
        <v>0.0</v>
      </c>
      <c r="M10" s="989">
        <v>0.0</v>
      </c>
      <c r="N10" s="990">
        <v>0.0</v>
      </c>
      <c r="O10" s="987">
        <v>5.5935</v>
      </c>
      <c r="P10" s="989">
        <v>0.0</v>
      </c>
      <c r="Q10" s="989">
        <v>0.0</v>
      </c>
      <c r="R10" s="989">
        <v>0.0</v>
      </c>
      <c r="S10" s="990">
        <v>0.0</v>
      </c>
      <c r="T10" s="991">
        <v>0.0</v>
      </c>
      <c r="U10" s="987">
        <v>5.5935</v>
      </c>
      <c r="V10" s="989">
        <v>0.0</v>
      </c>
      <c r="W10" s="989">
        <v>0.0</v>
      </c>
      <c r="X10" s="989">
        <v>0.0</v>
      </c>
      <c r="Y10" s="989">
        <v>0.0</v>
      </c>
      <c r="Z10" s="989">
        <v>0.0</v>
      </c>
      <c r="AA10" s="989">
        <v>0.0</v>
      </c>
      <c r="AB10" s="990">
        <v>0.0</v>
      </c>
      <c r="AC10" s="987">
        <v>5.5935</v>
      </c>
      <c r="AD10" s="989">
        <v>0.0</v>
      </c>
      <c r="AE10" s="989">
        <v>0.0</v>
      </c>
      <c r="AF10" s="989">
        <v>0.0</v>
      </c>
      <c r="AG10" s="989">
        <v>0.0</v>
      </c>
      <c r="AH10" s="989">
        <v>0.0</v>
      </c>
      <c r="AI10" s="989">
        <v>0.0</v>
      </c>
      <c r="AJ10" s="990">
        <v>0.0</v>
      </c>
      <c r="AK10" s="987">
        <v>5.5935</v>
      </c>
      <c r="AL10" s="989">
        <v>0.0</v>
      </c>
      <c r="AM10" s="989">
        <v>0.0</v>
      </c>
      <c r="AN10" s="989">
        <v>0.0</v>
      </c>
      <c r="AO10" s="989">
        <v>0.0</v>
      </c>
      <c r="AP10" s="989">
        <v>0.0</v>
      </c>
      <c r="AQ10" s="989">
        <v>0.0</v>
      </c>
      <c r="AR10" s="990">
        <v>0.0</v>
      </c>
      <c r="AS10" s="991">
        <v>0.0</v>
      </c>
      <c r="AT10" s="987">
        <v>5.5935</v>
      </c>
      <c r="AU10" s="989">
        <v>0.0</v>
      </c>
      <c r="AV10" s="989">
        <v>0.0</v>
      </c>
      <c r="AW10" s="989">
        <v>0.0</v>
      </c>
      <c r="AX10" s="989">
        <v>0.0</v>
      </c>
      <c r="AY10" s="989">
        <v>0.0</v>
      </c>
      <c r="AZ10" s="989">
        <v>0.0</v>
      </c>
      <c r="BA10" s="989">
        <v>0.0</v>
      </c>
      <c r="BB10" s="989">
        <v>0.0</v>
      </c>
      <c r="BC10" s="989">
        <v>0.0</v>
      </c>
      <c r="BD10" s="989">
        <v>0.0</v>
      </c>
      <c r="BE10" s="989">
        <v>0.0</v>
      </c>
      <c r="BF10" s="989">
        <v>0.0</v>
      </c>
      <c r="BG10" s="989">
        <v>0.0</v>
      </c>
      <c r="BH10" s="989">
        <v>0.0</v>
      </c>
      <c r="BI10" s="989">
        <v>0.0</v>
      </c>
      <c r="BJ10" s="989">
        <v>0.0</v>
      </c>
      <c r="BK10" s="989">
        <v>0.0</v>
      </c>
      <c r="BL10" s="990">
        <v>0.0</v>
      </c>
      <c r="BM10" s="991">
        <v>0.0</v>
      </c>
      <c r="BN10" s="989">
        <v>0.0</v>
      </c>
      <c r="BO10" s="989">
        <v>0.0</v>
      </c>
      <c r="BP10" s="989">
        <v>0.0</v>
      </c>
      <c r="BQ10" s="989">
        <v>0.0</v>
      </c>
      <c r="BR10" s="989">
        <v>0.0</v>
      </c>
      <c r="BS10" s="989">
        <v>0.0</v>
      </c>
      <c r="BT10" s="989">
        <v>0.0</v>
      </c>
      <c r="BU10" s="989">
        <v>0.0</v>
      </c>
      <c r="BV10" s="989">
        <v>0.0</v>
      </c>
      <c r="BW10" s="990">
        <v>0.0</v>
      </c>
      <c r="BX10" s="991">
        <v>0.0</v>
      </c>
      <c r="BY10" s="989">
        <v>0.0</v>
      </c>
      <c r="BZ10" s="989">
        <v>0.0</v>
      </c>
      <c r="CA10" s="989">
        <v>0.0</v>
      </c>
      <c r="CB10" s="989">
        <v>0.0</v>
      </c>
      <c r="CC10" s="989">
        <v>0.0</v>
      </c>
      <c r="CD10" s="990">
        <v>0.0</v>
      </c>
      <c r="CE10" s="991">
        <v>0.0</v>
      </c>
      <c r="CF10" s="987">
        <v>5.5935</v>
      </c>
      <c r="CG10" s="989">
        <v>0.0</v>
      </c>
      <c r="CH10" s="989">
        <v>0.0</v>
      </c>
      <c r="CI10" s="989">
        <v>0.0</v>
      </c>
      <c r="CJ10" s="989">
        <v>0.0</v>
      </c>
      <c r="CK10" s="989">
        <v>0.0</v>
      </c>
      <c r="CL10" s="989">
        <v>0.0</v>
      </c>
      <c r="CM10" s="989">
        <v>0.0</v>
      </c>
      <c r="CN10" s="990">
        <v>0.0</v>
      </c>
      <c r="CO10" s="987">
        <v>5.5935</v>
      </c>
      <c r="CP10" s="989">
        <v>0.0</v>
      </c>
      <c r="CQ10" s="989">
        <v>0.0</v>
      </c>
      <c r="CR10" s="989">
        <v>0.0</v>
      </c>
      <c r="CS10" s="989">
        <v>0.0</v>
      </c>
      <c r="CT10" s="989">
        <v>0.0</v>
      </c>
      <c r="CU10" s="989">
        <v>0.0</v>
      </c>
      <c r="CV10" s="989">
        <v>0.0</v>
      </c>
      <c r="CW10" s="989">
        <v>0.0</v>
      </c>
      <c r="CX10" s="990">
        <v>0.0</v>
      </c>
      <c r="CY10" s="987">
        <v>5.5935</v>
      </c>
      <c r="CZ10" s="989">
        <v>0.0</v>
      </c>
      <c r="DA10" s="989">
        <v>0.0</v>
      </c>
      <c r="DB10" s="989">
        <v>0.0</v>
      </c>
      <c r="DC10" s="989">
        <v>0.0</v>
      </c>
      <c r="DD10" s="989">
        <v>0.0</v>
      </c>
      <c r="DE10" s="989">
        <v>0.0</v>
      </c>
      <c r="DF10" s="990">
        <v>0.0</v>
      </c>
      <c r="DG10" s="991">
        <v>0.0</v>
      </c>
      <c r="DH10" s="989">
        <v>0.0</v>
      </c>
      <c r="DI10" s="989">
        <v>0.0</v>
      </c>
      <c r="DJ10" s="989">
        <v>0.0</v>
      </c>
      <c r="DK10" s="989">
        <v>0.0</v>
      </c>
      <c r="DL10" s="989">
        <v>0.0</v>
      </c>
      <c r="DM10" s="989">
        <v>0.0</v>
      </c>
      <c r="DN10" s="989">
        <v>0.0</v>
      </c>
      <c r="DO10" s="990">
        <v>0.0</v>
      </c>
      <c r="DP10" s="991">
        <v>0.0</v>
      </c>
      <c r="DQ10" s="989">
        <v>0.0</v>
      </c>
      <c r="DR10" s="989">
        <v>0.0</v>
      </c>
      <c r="DS10" s="989">
        <v>0.0</v>
      </c>
      <c r="DT10" s="989">
        <v>0.0</v>
      </c>
      <c r="DU10" s="990">
        <v>0.0</v>
      </c>
      <c r="DV10" s="991">
        <v>0.0</v>
      </c>
      <c r="DW10" s="989">
        <v>0.0</v>
      </c>
      <c r="DX10" s="989">
        <v>0.0</v>
      </c>
      <c r="DY10" s="989">
        <v>0.0</v>
      </c>
      <c r="DZ10" s="989">
        <v>0.0</v>
      </c>
      <c r="EA10" s="989">
        <v>0.0</v>
      </c>
      <c r="EB10" s="990">
        <v>0.0</v>
      </c>
      <c r="EC10" s="991">
        <v>0.0</v>
      </c>
      <c r="ED10" s="989">
        <v>0.0</v>
      </c>
      <c r="EE10" s="990">
        <v>0.0</v>
      </c>
      <c r="EF10" s="991">
        <v>0.0</v>
      </c>
      <c r="EG10" s="989">
        <v>0.0</v>
      </c>
      <c r="EH10" s="989">
        <v>0.0</v>
      </c>
      <c r="EI10" s="990">
        <v>0.0</v>
      </c>
      <c r="EJ10" s="991">
        <v>0.0</v>
      </c>
      <c r="EK10" s="989">
        <v>0.0</v>
      </c>
      <c r="EL10" s="989">
        <v>0.0</v>
      </c>
      <c r="EM10" s="989">
        <v>0.0</v>
      </c>
      <c r="EN10" s="990">
        <v>0.0</v>
      </c>
      <c r="EO10" s="984">
        <f t="shared" si="1"/>
        <v>53.13825</v>
      </c>
      <c r="EP10" s="985">
        <f t="shared" si="2"/>
        <v>11.42472375</v>
      </c>
    </row>
    <row r="11" ht="14.25" customHeight="1">
      <c r="A11" s="986" t="s">
        <v>96</v>
      </c>
      <c r="B11" s="83" t="s">
        <v>479</v>
      </c>
      <c r="C11" s="58">
        <v>1811010.0</v>
      </c>
      <c r="D11" s="987">
        <v>3222.9407999999994</v>
      </c>
      <c r="E11" s="716">
        <v>3222.9407999999994</v>
      </c>
      <c r="F11" s="989">
        <v>0.0</v>
      </c>
      <c r="G11" s="989">
        <v>0.0</v>
      </c>
      <c r="H11" s="989">
        <v>0.0</v>
      </c>
      <c r="I11" s="990">
        <v>0.0</v>
      </c>
      <c r="J11" s="987">
        <v>3222.9407999999994</v>
      </c>
      <c r="K11" s="989">
        <v>0.0</v>
      </c>
      <c r="L11" s="989">
        <v>0.0</v>
      </c>
      <c r="M11" s="989">
        <v>0.0</v>
      </c>
      <c r="N11" s="990">
        <v>0.0</v>
      </c>
      <c r="O11" s="987">
        <v>3222.9407999999994</v>
      </c>
      <c r="P11" s="989">
        <v>0.0</v>
      </c>
      <c r="Q11" s="989">
        <v>0.0</v>
      </c>
      <c r="R11" s="989">
        <v>0.0</v>
      </c>
      <c r="S11" s="990">
        <v>0.0</v>
      </c>
      <c r="T11" s="987">
        <v>3222.9407999999994</v>
      </c>
      <c r="U11" s="989">
        <v>0.0</v>
      </c>
      <c r="V11" s="989">
        <v>0.0</v>
      </c>
      <c r="W11" s="989">
        <v>0.0</v>
      </c>
      <c r="X11" s="989">
        <v>0.0</v>
      </c>
      <c r="Y11" s="989">
        <v>0.0</v>
      </c>
      <c r="Z11" s="989">
        <v>0.0</v>
      </c>
      <c r="AA11" s="989">
        <v>0.0</v>
      </c>
      <c r="AB11" s="990">
        <v>0.0</v>
      </c>
      <c r="AC11" s="987">
        <v>3222.9407999999994</v>
      </c>
      <c r="AD11" s="989">
        <v>0.0</v>
      </c>
      <c r="AE11" s="989">
        <v>0.0</v>
      </c>
      <c r="AF11" s="989">
        <v>0.0</v>
      </c>
      <c r="AG11" s="989">
        <v>0.0</v>
      </c>
      <c r="AH11" s="989">
        <v>0.0</v>
      </c>
      <c r="AI11" s="989">
        <v>0.0</v>
      </c>
      <c r="AJ11" s="990">
        <v>0.0</v>
      </c>
      <c r="AK11" s="987">
        <v>3222.9407999999994</v>
      </c>
      <c r="AL11" s="989">
        <v>0.0</v>
      </c>
      <c r="AM11" s="989">
        <v>0.0</v>
      </c>
      <c r="AN11" s="989">
        <v>0.0</v>
      </c>
      <c r="AO11" s="989">
        <v>0.0</v>
      </c>
      <c r="AP11" s="989">
        <v>0.0</v>
      </c>
      <c r="AQ11" s="989">
        <v>0.0</v>
      </c>
      <c r="AR11" s="990">
        <v>0.0</v>
      </c>
      <c r="AS11" s="991">
        <v>0.0</v>
      </c>
      <c r="AT11" s="987">
        <v>3222.9407999999994</v>
      </c>
      <c r="AU11" s="989">
        <v>0.0</v>
      </c>
      <c r="AV11" s="989">
        <v>0.0</v>
      </c>
      <c r="AW11" s="989">
        <v>0.0</v>
      </c>
      <c r="AX11" s="989">
        <v>0.0</v>
      </c>
      <c r="AY11" s="989">
        <v>0.0</v>
      </c>
      <c r="AZ11" s="989">
        <v>0.0</v>
      </c>
      <c r="BA11" s="989">
        <v>0.0</v>
      </c>
      <c r="BB11" s="989">
        <v>0.0</v>
      </c>
      <c r="BC11" s="989">
        <v>0.0</v>
      </c>
      <c r="BD11" s="989">
        <v>0.0</v>
      </c>
      <c r="BE11" s="989">
        <v>0.0</v>
      </c>
      <c r="BF11" s="989">
        <v>0.0</v>
      </c>
      <c r="BG11" s="989">
        <v>0.0</v>
      </c>
      <c r="BH11" s="989">
        <v>0.0</v>
      </c>
      <c r="BI11" s="989">
        <v>0.0</v>
      </c>
      <c r="BJ11" s="989">
        <v>0.0</v>
      </c>
      <c r="BK11" s="989">
        <v>0.0</v>
      </c>
      <c r="BL11" s="990">
        <v>0.0</v>
      </c>
      <c r="BM11" s="991">
        <v>0.0</v>
      </c>
      <c r="BN11" s="989">
        <v>0.0</v>
      </c>
      <c r="BO11" s="989">
        <v>0.0</v>
      </c>
      <c r="BP11" s="989">
        <v>0.0</v>
      </c>
      <c r="BQ11" s="989">
        <v>0.0</v>
      </c>
      <c r="BR11" s="989">
        <v>0.0</v>
      </c>
      <c r="BS11" s="989">
        <v>0.0</v>
      </c>
      <c r="BT11" s="989">
        <v>0.0</v>
      </c>
      <c r="BU11" s="989">
        <v>0.0</v>
      </c>
      <c r="BV11" s="989">
        <v>0.0</v>
      </c>
      <c r="BW11" s="990">
        <v>0.0</v>
      </c>
      <c r="BX11" s="991">
        <v>0.0</v>
      </c>
      <c r="BY11" s="989">
        <v>0.0</v>
      </c>
      <c r="BZ11" s="989">
        <v>0.0</v>
      </c>
      <c r="CA11" s="989">
        <v>0.0</v>
      </c>
      <c r="CB11" s="989">
        <v>0.0</v>
      </c>
      <c r="CC11" s="989">
        <v>0.0</v>
      </c>
      <c r="CD11" s="990">
        <v>0.0</v>
      </c>
      <c r="CE11" s="991">
        <v>0.0</v>
      </c>
      <c r="CF11" s="987">
        <v>3222.9407999999994</v>
      </c>
      <c r="CG11" s="989">
        <v>0.0</v>
      </c>
      <c r="CH11" s="989">
        <v>0.0</v>
      </c>
      <c r="CI11" s="989">
        <v>0.0</v>
      </c>
      <c r="CJ11" s="989">
        <v>0.0</v>
      </c>
      <c r="CK11" s="989">
        <v>0.0</v>
      </c>
      <c r="CL11" s="989">
        <v>0.0</v>
      </c>
      <c r="CM11" s="989">
        <v>0.0</v>
      </c>
      <c r="CN11" s="990">
        <v>0.0</v>
      </c>
      <c r="CO11" s="987">
        <v>3222.9407999999994</v>
      </c>
      <c r="CP11" s="989">
        <v>0.0</v>
      </c>
      <c r="CQ11" s="989">
        <v>0.0</v>
      </c>
      <c r="CR11" s="989">
        <v>0.0</v>
      </c>
      <c r="CS11" s="989">
        <v>0.0</v>
      </c>
      <c r="CT11" s="989">
        <v>0.0</v>
      </c>
      <c r="CU11" s="989">
        <v>0.0</v>
      </c>
      <c r="CV11" s="989">
        <v>0.0</v>
      </c>
      <c r="CW11" s="989">
        <v>0.0</v>
      </c>
      <c r="CX11" s="990">
        <v>0.0</v>
      </c>
      <c r="CY11" s="987">
        <v>3222.9407999999994</v>
      </c>
      <c r="CZ11" s="989">
        <v>0.0</v>
      </c>
      <c r="DA11" s="989">
        <v>0.0</v>
      </c>
      <c r="DB11" s="989">
        <v>0.0</v>
      </c>
      <c r="DC11" s="989">
        <v>0.0</v>
      </c>
      <c r="DD11" s="989">
        <v>0.0</v>
      </c>
      <c r="DE11" s="989">
        <v>0.0</v>
      </c>
      <c r="DF11" s="990">
        <v>0.0</v>
      </c>
      <c r="DG11" s="991">
        <v>0.0</v>
      </c>
      <c r="DH11" s="989">
        <v>0.0</v>
      </c>
      <c r="DI11" s="989">
        <v>0.0</v>
      </c>
      <c r="DJ11" s="989">
        <v>0.0</v>
      </c>
      <c r="DK11" s="989">
        <v>0.0</v>
      </c>
      <c r="DL11" s="989">
        <v>0.0</v>
      </c>
      <c r="DM11" s="989">
        <v>0.0</v>
      </c>
      <c r="DN11" s="989">
        <v>0.0</v>
      </c>
      <c r="DO11" s="990">
        <v>0.0</v>
      </c>
      <c r="DP11" s="991">
        <v>0.0</v>
      </c>
      <c r="DQ11" s="989">
        <v>0.0</v>
      </c>
      <c r="DR11" s="989">
        <v>0.0</v>
      </c>
      <c r="DS11" s="989">
        <v>0.0</v>
      </c>
      <c r="DT11" s="989">
        <v>0.0</v>
      </c>
      <c r="DU11" s="990">
        <v>0.0</v>
      </c>
      <c r="DV11" s="991">
        <v>0.0</v>
      </c>
      <c r="DW11" s="989">
        <v>0.0</v>
      </c>
      <c r="DX11" s="989">
        <v>0.0</v>
      </c>
      <c r="DY11" s="989">
        <v>0.0</v>
      </c>
      <c r="DZ11" s="989">
        <v>0.0</v>
      </c>
      <c r="EA11" s="989">
        <v>0.0</v>
      </c>
      <c r="EB11" s="990">
        <v>0.0</v>
      </c>
      <c r="EC11" s="991">
        <v>0.0</v>
      </c>
      <c r="ED11" s="989">
        <v>0.0</v>
      </c>
      <c r="EE11" s="990">
        <v>0.0</v>
      </c>
      <c r="EF11" s="991">
        <v>0.0</v>
      </c>
      <c r="EG11" s="989">
        <v>0.0</v>
      </c>
      <c r="EH11" s="989">
        <v>0.0</v>
      </c>
      <c r="EI11" s="990">
        <v>0.0</v>
      </c>
      <c r="EJ11" s="991">
        <v>0.0</v>
      </c>
      <c r="EK11" s="989">
        <v>0.0</v>
      </c>
      <c r="EL11" s="989">
        <v>0.0</v>
      </c>
      <c r="EM11" s="989">
        <v>0.0</v>
      </c>
      <c r="EN11" s="990">
        <v>0.0</v>
      </c>
      <c r="EO11" s="984">
        <f t="shared" si="1"/>
        <v>30985.35285</v>
      </c>
      <c r="EP11" s="985">
        <f t="shared" si="2"/>
        <v>6661.850863</v>
      </c>
    </row>
    <row r="12" ht="14.25" customHeight="1">
      <c r="A12" s="986" t="s">
        <v>96</v>
      </c>
      <c r="B12" s="83" t="s">
        <v>479</v>
      </c>
      <c r="C12" s="58">
        <v>1811011.0</v>
      </c>
      <c r="D12" s="987">
        <v>7490.4536</v>
      </c>
      <c r="E12" s="716">
        <v>7490.4536</v>
      </c>
      <c r="F12" s="989">
        <v>0.0</v>
      </c>
      <c r="G12" s="989">
        <v>0.0</v>
      </c>
      <c r="H12" s="989">
        <v>0.0</v>
      </c>
      <c r="I12" s="990">
        <v>0.0</v>
      </c>
      <c r="J12" s="987">
        <v>7490.4536</v>
      </c>
      <c r="K12" s="989">
        <v>0.0</v>
      </c>
      <c r="L12" s="989">
        <v>0.0</v>
      </c>
      <c r="M12" s="989">
        <v>0.0</v>
      </c>
      <c r="N12" s="990">
        <v>0.0</v>
      </c>
      <c r="O12" s="987">
        <v>7490.4536</v>
      </c>
      <c r="P12" s="989">
        <v>0.0</v>
      </c>
      <c r="Q12" s="989">
        <v>0.0</v>
      </c>
      <c r="R12" s="989">
        <v>0.0</v>
      </c>
      <c r="S12" s="990">
        <v>0.0</v>
      </c>
      <c r="T12" s="987">
        <v>7490.4536</v>
      </c>
      <c r="U12" s="989">
        <v>0.0</v>
      </c>
      <c r="V12" s="989">
        <v>0.0</v>
      </c>
      <c r="W12" s="989">
        <v>0.0</v>
      </c>
      <c r="X12" s="989">
        <v>0.0</v>
      </c>
      <c r="Y12" s="989">
        <v>0.0</v>
      </c>
      <c r="Z12" s="989">
        <v>0.0</v>
      </c>
      <c r="AA12" s="989">
        <v>0.0</v>
      </c>
      <c r="AB12" s="990">
        <v>0.0</v>
      </c>
      <c r="AC12" s="987">
        <v>7490.4536</v>
      </c>
      <c r="AD12" s="989">
        <v>0.0</v>
      </c>
      <c r="AE12" s="989">
        <v>0.0</v>
      </c>
      <c r="AF12" s="989">
        <v>0.0</v>
      </c>
      <c r="AG12" s="989">
        <v>0.0</v>
      </c>
      <c r="AH12" s="989">
        <v>0.0</v>
      </c>
      <c r="AI12" s="989">
        <v>0.0</v>
      </c>
      <c r="AJ12" s="990">
        <v>0.0</v>
      </c>
      <c r="AK12" s="987">
        <v>7490.4536</v>
      </c>
      <c r="AL12" s="989">
        <v>0.0</v>
      </c>
      <c r="AM12" s="989">
        <v>0.0</v>
      </c>
      <c r="AN12" s="989">
        <v>0.0</v>
      </c>
      <c r="AO12" s="989">
        <v>0.0</v>
      </c>
      <c r="AP12" s="989">
        <v>0.0</v>
      </c>
      <c r="AQ12" s="989">
        <v>0.0</v>
      </c>
      <c r="AR12" s="990">
        <v>0.0</v>
      </c>
      <c r="AS12" s="991">
        <v>0.0</v>
      </c>
      <c r="AT12" s="987">
        <v>7490.4536</v>
      </c>
      <c r="AU12" s="989">
        <v>0.0</v>
      </c>
      <c r="AV12" s="989">
        <v>0.0</v>
      </c>
      <c r="AW12" s="989">
        <v>0.0</v>
      </c>
      <c r="AX12" s="989">
        <v>0.0</v>
      </c>
      <c r="AY12" s="989">
        <v>0.0</v>
      </c>
      <c r="AZ12" s="989">
        <v>0.0</v>
      </c>
      <c r="BA12" s="989">
        <v>0.0</v>
      </c>
      <c r="BB12" s="989">
        <v>0.0</v>
      </c>
      <c r="BC12" s="989">
        <v>0.0</v>
      </c>
      <c r="BD12" s="989">
        <v>0.0</v>
      </c>
      <c r="BE12" s="989">
        <v>0.0</v>
      </c>
      <c r="BF12" s="989">
        <v>0.0</v>
      </c>
      <c r="BG12" s="989">
        <v>0.0</v>
      </c>
      <c r="BH12" s="989">
        <v>0.0</v>
      </c>
      <c r="BI12" s="989">
        <v>0.0</v>
      </c>
      <c r="BJ12" s="989">
        <v>0.0</v>
      </c>
      <c r="BK12" s="989">
        <v>0.0</v>
      </c>
      <c r="BL12" s="990">
        <v>0.0</v>
      </c>
      <c r="BM12" s="991">
        <v>0.0</v>
      </c>
      <c r="BN12" s="989">
        <v>0.0</v>
      </c>
      <c r="BO12" s="989">
        <v>0.0</v>
      </c>
      <c r="BP12" s="989">
        <v>0.0</v>
      </c>
      <c r="BQ12" s="989">
        <v>0.0</v>
      </c>
      <c r="BR12" s="989">
        <v>0.0</v>
      </c>
      <c r="BS12" s="989">
        <v>0.0</v>
      </c>
      <c r="BT12" s="989">
        <v>0.0</v>
      </c>
      <c r="BU12" s="989">
        <v>0.0</v>
      </c>
      <c r="BV12" s="989">
        <v>0.0</v>
      </c>
      <c r="BW12" s="990">
        <v>0.0</v>
      </c>
      <c r="BX12" s="991">
        <v>0.0</v>
      </c>
      <c r="BY12" s="989">
        <v>0.0</v>
      </c>
      <c r="BZ12" s="989">
        <v>0.0</v>
      </c>
      <c r="CA12" s="989">
        <v>0.0</v>
      </c>
      <c r="CB12" s="989">
        <v>0.0</v>
      </c>
      <c r="CC12" s="989">
        <v>0.0</v>
      </c>
      <c r="CD12" s="990">
        <v>0.0</v>
      </c>
      <c r="CE12" s="991">
        <v>0.0</v>
      </c>
      <c r="CF12" s="987">
        <v>7490.4536</v>
      </c>
      <c r="CG12" s="989">
        <v>0.0</v>
      </c>
      <c r="CH12" s="989">
        <v>0.0</v>
      </c>
      <c r="CI12" s="989">
        <v>0.0</v>
      </c>
      <c r="CJ12" s="989">
        <v>0.0</v>
      </c>
      <c r="CK12" s="989">
        <v>0.0</v>
      </c>
      <c r="CL12" s="989">
        <v>0.0</v>
      </c>
      <c r="CM12" s="989">
        <v>0.0</v>
      </c>
      <c r="CN12" s="990">
        <v>0.0</v>
      </c>
      <c r="CO12" s="987">
        <v>7490.4536</v>
      </c>
      <c r="CP12" s="989">
        <v>0.0</v>
      </c>
      <c r="CQ12" s="989">
        <v>0.0</v>
      </c>
      <c r="CR12" s="989">
        <v>0.0</v>
      </c>
      <c r="CS12" s="989">
        <v>0.0</v>
      </c>
      <c r="CT12" s="989">
        <v>0.0</v>
      </c>
      <c r="CU12" s="989">
        <v>0.0</v>
      </c>
      <c r="CV12" s="989">
        <v>0.0</v>
      </c>
      <c r="CW12" s="989">
        <v>0.0</v>
      </c>
      <c r="CX12" s="990">
        <v>0.0</v>
      </c>
      <c r="CY12" s="987">
        <v>7490.4536</v>
      </c>
      <c r="CZ12" s="989">
        <v>0.0</v>
      </c>
      <c r="DA12" s="989">
        <v>0.0</v>
      </c>
      <c r="DB12" s="989">
        <v>0.0</v>
      </c>
      <c r="DC12" s="989">
        <v>0.0</v>
      </c>
      <c r="DD12" s="989">
        <v>0.0</v>
      </c>
      <c r="DE12" s="989">
        <v>0.0</v>
      </c>
      <c r="DF12" s="990">
        <v>0.0</v>
      </c>
      <c r="DG12" s="991">
        <v>0.0</v>
      </c>
      <c r="DH12" s="989">
        <v>0.0</v>
      </c>
      <c r="DI12" s="989">
        <v>0.0</v>
      </c>
      <c r="DJ12" s="989">
        <v>0.0</v>
      </c>
      <c r="DK12" s="989">
        <v>0.0</v>
      </c>
      <c r="DL12" s="989">
        <v>0.0</v>
      </c>
      <c r="DM12" s="989">
        <v>0.0</v>
      </c>
      <c r="DN12" s="989">
        <v>0.0</v>
      </c>
      <c r="DO12" s="990">
        <v>0.0</v>
      </c>
      <c r="DP12" s="991">
        <v>0.0</v>
      </c>
      <c r="DQ12" s="989">
        <v>0.0</v>
      </c>
      <c r="DR12" s="989">
        <v>0.0</v>
      </c>
      <c r="DS12" s="989">
        <v>0.0</v>
      </c>
      <c r="DT12" s="989">
        <v>0.0</v>
      </c>
      <c r="DU12" s="990">
        <v>0.0</v>
      </c>
      <c r="DV12" s="991">
        <v>0.0</v>
      </c>
      <c r="DW12" s="989">
        <v>0.0</v>
      </c>
      <c r="DX12" s="989">
        <v>0.0</v>
      </c>
      <c r="DY12" s="989">
        <v>0.0</v>
      </c>
      <c r="DZ12" s="989">
        <v>0.0</v>
      </c>
      <c r="EA12" s="989">
        <v>0.0</v>
      </c>
      <c r="EB12" s="990">
        <v>0.0</v>
      </c>
      <c r="EC12" s="991">
        <v>0.0</v>
      </c>
      <c r="ED12" s="989">
        <v>0.0</v>
      </c>
      <c r="EE12" s="990">
        <v>0.0</v>
      </c>
      <c r="EF12" s="991">
        <v>0.0</v>
      </c>
      <c r="EG12" s="989">
        <v>0.0</v>
      </c>
      <c r="EH12" s="989">
        <v>0.0</v>
      </c>
      <c r="EI12" s="990">
        <v>0.0</v>
      </c>
      <c r="EJ12" s="991">
        <v>0.0</v>
      </c>
      <c r="EK12" s="989">
        <v>0.0</v>
      </c>
      <c r="EL12" s="989">
        <v>0.0</v>
      </c>
      <c r="EM12" s="989">
        <v>0.0</v>
      </c>
      <c r="EN12" s="990">
        <v>0.0</v>
      </c>
      <c r="EO12" s="984">
        <f t="shared" si="1"/>
        <v>72013.22091</v>
      </c>
      <c r="EP12" s="985">
        <f t="shared" si="2"/>
        <v>15482.8425</v>
      </c>
    </row>
    <row r="13" ht="14.25" customHeight="1">
      <c r="A13" s="986" t="s">
        <v>96</v>
      </c>
      <c r="B13" s="83" t="s">
        <v>479</v>
      </c>
      <c r="C13" s="58">
        <v>1811012.0</v>
      </c>
      <c r="D13" s="987">
        <v>1404.9403</v>
      </c>
      <c r="E13" s="716">
        <v>1404.9403</v>
      </c>
      <c r="F13" s="989">
        <v>0.0</v>
      </c>
      <c r="G13" s="989">
        <v>0.0</v>
      </c>
      <c r="H13" s="989">
        <v>0.0</v>
      </c>
      <c r="I13" s="990">
        <v>0.0</v>
      </c>
      <c r="J13" s="987">
        <v>1404.9403</v>
      </c>
      <c r="K13" s="989">
        <v>0.0</v>
      </c>
      <c r="L13" s="989">
        <v>0.0</v>
      </c>
      <c r="M13" s="989">
        <v>0.0</v>
      </c>
      <c r="N13" s="990">
        <v>0.0</v>
      </c>
      <c r="O13" s="987">
        <v>1404.9403</v>
      </c>
      <c r="P13" s="989">
        <v>0.0</v>
      </c>
      <c r="Q13" s="989">
        <v>0.0</v>
      </c>
      <c r="R13" s="989">
        <v>0.0</v>
      </c>
      <c r="S13" s="990">
        <v>0.0</v>
      </c>
      <c r="T13" s="987">
        <v>1404.9403</v>
      </c>
      <c r="U13" s="989">
        <v>0.0</v>
      </c>
      <c r="V13" s="989">
        <v>0.0</v>
      </c>
      <c r="W13" s="989">
        <v>0.0</v>
      </c>
      <c r="X13" s="989">
        <v>0.0</v>
      </c>
      <c r="Y13" s="989">
        <v>0.0</v>
      </c>
      <c r="Z13" s="989">
        <v>0.0</v>
      </c>
      <c r="AA13" s="989">
        <v>0.0</v>
      </c>
      <c r="AB13" s="990">
        <v>0.0</v>
      </c>
      <c r="AC13" s="987">
        <v>1404.9403</v>
      </c>
      <c r="AD13" s="989">
        <v>0.0</v>
      </c>
      <c r="AE13" s="989">
        <v>0.0</v>
      </c>
      <c r="AF13" s="989">
        <v>0.0</v>
      </c>
      <c r="AG13" s="989">
        <v>0.0</v>
      </c>
      <c r="AH13" s="989">
        <v>0.0</v>
      </c>
      <c r="AI13" s="989">
        <v>0.0</v>
      </c>
      <c r="AJ13" s="990">
        <v>0.0</v>
      </c>
      <c r="AK13" s="987">
        <v>1404.9403</v>
      </c>
      <c r="AL13" s="989">
        <v>0.0</v>
      </c>
      <c r="AM13" s="989">
        <v>0.0</v>
      </c>
      <c r="AN13" s="989">
        <v>0.0</v>
      </c>
      <c r="AO13" s="989">
        <v>0.0</v>
      </c>
      <c r="AP13" s="989">
        <v>0.0</v>
      </c>
      <c r="AQ13" s="989">
        <v>0.0</v>
      </c>
      <c r="AR13" s="990">
        <v>0.0</v>
      </c>
      <c r="AS13" s="991">
        <v>0.0</v>
      </c>
      <c r="AT13" s="987">
        <v>1404.9403</v>
      </c>
      <c r="AU13" s="989">
        <v>0.0</v>
      </c>
      <c r="AV13" s="989">
        <v>0.0</v>
      </c>
      <c r="AW13" s="989">
        <v>0.0</v>
      </c>
      <c r="AX13" s="989">
        <v>0.0</v>
      </c>
      <c r="AY13" s="989">
        <v>0.0</v>
      </c>
      <c r="AZ13" s="989">
        <v>0.0</v>
      </c>
      <c r="BA13" s="989">
        <v>0.0</v>
      </c>
      <c r="BB13" s="989">
        <v>0.0</v>
      </c>
      <c r="BC13" s="989">
        <v>0.0</v>
      </c>
      <c r="BD13" s="989">
        <v>0.0</v>
      </c>
      <c r="BE13" s="989">
        <v>0.0</v>
      </c>
      <c r="BF13" s="989">
        <v>0.0</v>
      </c>
      <c r="BG13" s="989">
        <v>0.0</v>
      </c>
      <c r="BH13" s="989">
        <v>0.0</v>
      </c>
      <c r="BI13" s="989">
        <v>0.0</v>
      </c>
      <c r="BJ13" s="989">
        <v>0.0</v>
      </c>
      <c r="BK13" s="989">
        <v>0.0</v>
      </c>
      <c r="BL13" s="990">
        <v>0.0</v>
      </c>
      <c r="BM13" s="991">
        <v>0.0</v>
      </c>
      <c r="BN13" s="989">
        <v>0.0</v>
      </c>
      <c r="BO13" s="989">
        <v>0.0</v>
      </c>
      <c r="BP13" s="989">
        <v>0.0</v>
      </c>
      <c r="BQ13" s="989">
        <v>0.0</v>
      </c>
      <c r="BR13" s="989">
        <v>0.0</v>
      </c>
      <c r="BS13" s="989">
        <v>0.0</v>
      </c>
      <c r="BT13" s="989">
        <v>0.0</v>
      </c>
      <c r="BU13" s="989">
        <v>0.0</v>
      </c>
      <c r="BV13" s="989">
        <v>0.0</v>
      </c>
      <c r="BW13" s="990">
        <v>0.0</v>
      </c>
      <c r="BX13" s="991">
        <v>0.0</v>
      </c>
      <c r="BY13" s="989">
        <v>0.0</v>
      </c>
      <c r="BZ13" s="989">
        <v>0.0</v>
      </c>
      <c r="CA13" s="989">
        <v>0.0</v>
      </c>
      <c r="CB13" s="989">
        <v>0.0</v>
      </c>
      <c r="CC13" s="989">
        <v>0.0</v>
      </c>
      <c r="CD13" s="990">
        <v>0.0</v>
      </c>
      <c r="CE13" s="991">
        <v>0.0</v>
      </c>
      <c r="CF13" s="987">
        <v>1404.9403</v>
      </c>
      <c r="CG13" s="989">
        <v>0.0</v>
      </c>
      <c r="CH13" s="989">
        <v>0.0</v>
      </c>
      <c r="CI13" s="989">
        <v>0.0</v>
      </c>
      <c r="CJ13" s="989">
        <v>0.0</v>
      </c>
      <c r="CK13" s="989">
        <v>0.0</v>
      </c>
      <c r="CL13" s="989">
        <v>0.0</v>
      </c>
      <c r="CM13" s="989">
        <v>0.0</v>
      </c>
      <c r="CN13" s="990">
        <v>0.0</v>
      </c>
      <c r="CO13" s="987">
        <v>1404.9403</v>
      </c>
      <c r="CP13" s="989">
        <v>0.0</v>
      </c>
      <c r="CQ13" s="989">
        <v>0.0</v>
      </c>
      <c r="CR13" s="989">
        <v>0.0</v>
      </c>
      <c r="CS13" s="989">
        <v>0.0</v>
      </c>
      <c r="CT13" s="989">
        <v>0.0</v>
      </c>
      <c r="CU13" s="989">
        <v>0.0</v>
      </c>
      <c r="CV13" s="989">
        <v>0.0</v>
      </c>
      <c r="CW13" s="989">
        <v>0.0</v>
      </c>
      <c r="CX13" s="990">
        <v>0.0</v>
      </c>
      <c r="CY13" s="987">
        <v>1404.9403</v>
      </c>
      <c r="CZ13" s="989">
        <v>0.0</v>
      </c>
      <c r="DA13" s="989">
        <v>0.0</v>
      </c>
      <c r="DB13" s="989">
        <v>0.0</v>
      </c>
      <c r="DC13" s="989">
        <v>0.0</v>
      </c>
      <c r="DD13" s="989">
        <v>0.0</v>
      </c>
      <c r="DE13" s="989">
        <v>0.0</v>
      </c>
      <c r="DF13" s="990">
        <v>0.0</v>
      </c>
      <c r="DG13" s="991">
        <v>0.0</v>
      </c>
      <c r="DH13" s="989">
        <v>0.0</v>
      </c>
      <c r="DI13" s="989">
        <v>0.0</v>
      </c>
      <c r="DJ13" s="989">
        <v>0.0</v>
      </c>
      <c r="DK13" s="989">
        <v>0.0</v>
      </c>
      <c r="DL13" s="989">
        <v>0.0</v>
      </c>
      <c r="DM13" s="989">
        <v>0.0</v>
      </c>
      <c r="DN13" s="989">
        <v>0.0</v>
      </c>
      <c r="DO13" s="990">
        <v>0.0</v>
      </c>
      <c r="DP13" s="991">
        <v>0.0</v>
      </c>
      <c r="DQ13" s="989">
        <v>0.0</v>
      </c>
      <c r="DR13" s="989">
        <v>0.0</v>
      </c>
      <c r="DS13" s="989">
        <v>0.0</v>
      </c>
      <c r="DT13" s="989">
        <v>0.0</v>
      </c>
      <c r="DU13" s="990">
        <v>0.0</v>
      </c>
      <c r="DV13" s="991">
        <v>0.0</v>
      </c>
      <c r="DW13" s="989">
        <v>0.0</v>
      </c>
      <c r="DX13" s="989">
        <v>0.0</v>
      </c>
      <c r="DY13" s="989">
        <v>0.0</v>
      </c>
      <c r="DZ13" s="989">
        <v>0.0</v>
      </c>
      <c r="EA13" s="989">
        <v>0.0</v>
      </c>
      <c r="EB13" s="990">
        <v>0.0</v>
      </c>
      <c r="EC13" s="991">
        <v>0.0</v>
      </c>
      <c r="ED13" s="989">
        <v>0.0</v>
      </c>
      <c r="EE13" s="990">
        <v>0.0</v>
      </c>
      <c r="EF13" s="991">
        <v>0.0</v>
      </c>
      <c r="EG13" s="989">
        <v>0.0</v>
      </c>
      <c r="EH13" s="989">
        <v>0.0</v>
      </c>
      <c r="EI13" s="990">
        <v>0.0</v>
      </c>
      <c r="EJ13" s="991">
        <v>0.0</v>
      </c>
      <c r="EK13" s="989">
        <v>0.0</v>
      </c>
      <c r="EL13" s="989">
        <v>0.0</v>
      </c>
      <c r="EM13" s="989">
        <v>0.0</v>
      </c>
      <c r="EN13" s="990">
        <v>0.0</v>
      </c>
      <c r="EO13" s="984">
        <f t="shared" si="1"/>
        <v>13507.09604</v>
      </c>
      <c r="EP13" s="985">
        <f t="shared" si="2"/>
        <v>2904.02565</v>
      </c>
    </row>
    <row r="14" ht="14.25" customHeight="1">
      <c r="A14" s="986" t="s">
        <v>96</v>
      </c>
      <c r="B14" s="83" t="s">
        <v>479</v>
      </c>
      <c r="C14" s="58">
        <v>1811013.0</v>
      </c>
      <c r="D14" s="987">
        <v>426.00999999999993</v>
      </c>
      <c r="E14" s="992">
        <v>0.0</v>
      </c>
      <c r="F14" s="987">
        <v>426.00999999999993</v>
      </c>
      <c r="G14" s="989">
        <v>0.0</v>
      </c>
      <c r="H14" s="989">
        <v>0.0</v>
      </c>
      <c r="I14" s="990">
        <v>0.0</v>
      </c>
      <c r="J14" s="991">
        <v>0.0</v>
      </c>
      <c r="K14" s="987">
        <v>426.00999999999993</v>
      </c>
      <c r="L14" s="989">
        <v>0.0</v>
      </c>
      <c r="M14" s="989">
        <v>0.0</v>
      </c>
      <c r="N14" s="990">
        <v>0.0</v>
      </c>
      <c r="O14" s="991">
        <v>0.0</v>
      </c>
      <c r="P14" s="987">
        <v>426.00999999999993</v>
      </c>
      <c r="Q14" s="989">
        <v>0.0</v>
      </c>
      <c r="R14" s="989">
        <v>0.0</v>
      </c>
      <c r="S14" s="990">
        <v>0.0</v>
      </c>
      <c r="T14" s="987">
        <v>426.00999999999993</v>
      </c>
      <c r="U14" s="989">
        <v>0.0</v>
      </c>
      <c r="V14" s="989">
        <v>0.0</v>
      </c>
      <c r="W14" s="989">
        <v>0.0</v>
      </c>
      <c r="X14" s="989">
        <v>0.0</v>
      </c>
      <c r="Y14" s="989">
        <v>0.0</v>
      </c>
      <c r="Z14" s="989">
        <v>0.0</v>
      </c>
      <c r="AA14" s="989">
        <v>0.0</v>
      </c>
      <c r="AB14" s="990">
        <v>0.0</v>
      </c>
      <c r="AC14" s="987">
        <v>426.00999999999993</v>
      </c>
      <c r="AD14" s="989">
        <v>0.0</v>
      </c>
      <c r="AE14" s="989">
        <v>0.0</v>
      </c>
      <c r="AF14" s="989">
        <v>0.0</v>
      </c>
      <c r="AG14" s="989">
        <v>0.0</v>
      </c>
      <c r="AH14" s="989">
        <v>0.0</v>
      </c>
      <c r="AI14" s="989">
        <v>0.0</v>
      </c>
      <c r="AJ14" s="990">
        <v>0.0</v>
      </c>
      <c r="AK14" s="987">
        <v>426.00999999999993</v>
      </c>
      <c r="AL14" s="989">
        <v>0.0</v>
      </c>
      <c r="AM14" s="989">
        <v>0.0</v>
      </c>
      <c r="AN14" s="989">
        <v>0.0</v>
      </c>
      <c r="AO14" s="989">
        <v>0.0</v>
      </c>
      <c r="AP14" s="989">
        <v>0.0</v>
      </c>
      <c r="AQ14" s="989">
        <v>0.0</v>
      </c>
      <c r="AR14" s="990">
        <v>0.0</v>
      </c>
      <c r="AS14" s="991">
        <v>0.0</v>
      </c>
      <c r="AT14" s="987">
        <v>426.00999999999993</v>
      </c>
      <c r="AU14" s="989">
        <v>0.0</v>
      </c>
      <c r="AV14" s="989">
        <v>0.0</v>
      </c>
      <c r="AW14" s="989">
        <v>0.0</v>
      </c>
      <c r="AX14" s="989">
        <v>0.0</v>
      </c>
      <c r="AY14" s="989">
        <v>0.0</v>
      </c>
      <c r="AZ14" s="989">
        <v>0.0</v>
      </c>
      <c r="BA14" s="989">
        <v>0.0</v>
      </c>
      <c r="BB14" s="989">
        <v>0.0</v>
      </c>
      <c r="BC14" s="989">
        <v>0.0</v>
      </c>
      <c r="BD14" s="989">
        <v>0.0</v>
      </c>
      <c r="BE14" s="989">
        <v>0.0</v>
      </c>
      <c r="BF14" s="989">
        <v>0.0</v>
      </c>
      <c r="BG14" s="989">
        <v>0.0</v>
      </c>
      <c r="BH14" s="989">
        <v>0.0</v>
      </c>
      <c r="BI14" s="989">
        <v>0.0</v>
      </c>
      <c r="BJ14" s="989">
        <v>0.0</v>
      </c>
      <c r="BK14" s="989">
        <v>0.0</v>
      </c>
      <c r="BL14" s="990">
        <v>0.0</v>
      </c>
      <c r="BM14" s="991">
        <v>0.0</v>
      </c>
      <c r="BN14" s="989">
        <v>0.0</v>
      </c>
      <c r="BO14" s="989">
        <v>0.0</v>
      </c>
      <c r="BP14" s="989">
        <v>0.0</v>
      </c>
      <c r="BQ14" s="989">
        <v>0.0</v>
      </c>
      <c r="BR14" s="989">
        <v>0.0</v>
      </c>
      <c r="BS14" s="989">
        <v>0.0</v>
      </c>
      <c r="BT14" s="989">
        <v>0.0</v>
      </c>
      <c r="BU14" s="989">
        <v>0.0</v>
      </c>
      <c r="BV14" s="989">
        <v>0.0</v>
      </c>
      <c r="BW14" s="990">
        <v>0.0</v>
      </c>
      <c r="BX14" s="991">
        <v>0.0</v>
      </c>
      <c r="BY14" s="989">
        <v>0.0</v>
      </c>
      <c r="BZ14" s="989">
        <v>0.0</v>
      </c>
      <c r="CA14" s="989">
        <v>0.0</v>
      </c>
      <c r="CB14" s="989">
        <v>0.0</v>
      </c>
      <c r="CC14" s="989">
        <v>0.0</v>
      </c>
      <c r="CD14" s="990">
        <v>0.0</v>
      </c>
      <c r="CE14" s="991">
        <v>0.0</v>
      </c>
      <c r="CF14" s="987">
        <v>426.00999999999993</v>
      </c>
      <c r="CG14" s="989">
        <v>0.0</v>
      </c>
      <c r="CH14" s="989">
        <v>0.0</v>
      </c>
      <c r="CI14" s="989">
        <v>0.0</v>
      </c>
      <c r="CJ14" s="989">
        <v>0.0</v>
      </c>
      <c r="CK14" s="989">
        <v>0.0</v>
      </c>
      <c r="CL14" s="989">
        <v>0.0</v>
      </c>
      <c r="CM14" s="989">
        <v>0.0</v>
      </c>
      <c r="CN14" s="990">
        <v>0.0</v>
      </c>
      <c r="CO14" s="987">
        <v>426.00999999999993</v>
      </c>
      <c r="CP14" s="989">
        <v>0.0</v>
      </c>
      <c r="CQ14" s="989">
        <v>0.0</v>
      </c>
      <c r="CR14" s="989">
        <v>0.0</v>
      </c>
      <c r="CS14" s="989">
        <v>0.0</v>
      </c>
      <c r="CT14" s="989">
        <v>0.0</v>
      </c>
      <c r="CU14" s="989">
        <v>0.0</v>
      </c>
      <c r="CV14" s="989">
        <v>0.0</v>
      </c>
      <c r="CW14" s="989">
        <v>0.0</v>
      </c>
      <c r="CX14" s="990">
        <v>0.0</v>
      </c>
      <c r="CY14" s="987">
        <v>426.00999999999993</v>
      </c>
      <c r="CZ14" s="989">
        <v>0.0</v>
      </c>
      <c r="DA14" s="989">
        <v>0.0</v>
      </c>
      <c r="DB14" s="989">
        <v>0.0</v>
      </c>
      <c r="DC14" s="989">
        <v>0.0</v>
      </c>
      <c r="DD14" s="989">
        <v>0.0</v>
      </c>
      <c r="DE14" s="989">
        <v>0.0</v>
      </c>
      <c r="DF14" s="990">
        <v>0.0</v>
      </c>
      <c r="DG14" s="991">
        <v>0.0</v>
      </c>
      <c r="DH14" s="989">
        <v>0.0</v>
      </c>
      <c r="DI14" s="989">
        <v>0.0</v>
      </c>
      <c r="DJ14" s="989">
        <v>0.0</v>
      </c>
      <c r="DK14" s="989">
        <v>0.0</v>
      </c>
      <c r="DL14" s="989">
        <v>0.0</v>
      </c>
      <c r="DM14" s="989">
        <v>0.0</v>
      </c>
      <c r="DN14" s="989">
        <v>0.0</v>
      </c>
      <c r="DO14" s="990">
        <v>0.0</v>
      </c>
      <c r="DP14" s="991">
        <v>0.0</v>
      </c>
      <c r="DQ14" s="989">
        <v>0.0</v>
      </c>
      <c r="DR14" s="989">
        <v>0.0</v>
      </c>
      <c r="DS14" s="989">
        <v>0.0</v>
      </c>
      <c r="DT14" s="989">
        <v>0.0</v>
      </c>
      <c r="DU14" s="990">
        <v>0.0</v>
      </c>
      <c r="DV14" s="991">
        <v>0.0</v>
      </c>
      <c r="DW14" s="989">
        <v>0.0</v>
      </c>
      <c r="DX14" s="989">
        <v>0.0</v>
      </c>
      <c r="DY14" s="989">
        <v>0.0</v>
      </c>
      <c r="DZ14" s="989">
        <v>0.0</v>
      </c>
      <c r="EA14" s="989">
        <v>0.0</v>
      </c>
      <c r="EB14" s="990">
        <v>0.0</v>
      </c>
      <c r="EC14" s="991">
        <v>0.0</v>
      </c>
      <c r="ED14" s="989">
        <v>0.0</v>
      </c>
      <c r="EE14" s="990">
        <v>0.0</v>
      </c>
      <c r="EF14" s="991">
        <v>0.0</v>
      </c>
      <c r="EG14" s="989">
        <v>0.0</v>
      </c>
      <c r="EH14" s="989">
        <v>0.0</v>
      </c>
      <c r="EI14" s="990">
        <v>0.0</v>
      </c>
      <c r="EJ14" s="991">
        <v>0.0</v>
      </c>
      <c r="EK14" s="989">
        <v>0.0</v>
      </c>
      <c r="EL14" s="989">
        <v>0.0</v>
      </c>
      <c r="EM14" s="989">
        <v>0.0</v>
      </c>
      <c r="EN14" s="990">
        <v>0.0</v>
      </c>
      <c r="EO14" s="984">
        <f t="shared" si="1"/>
        <v>4132.72301</v>
      </c>
      <c r="EP14" s="985">
        <f t="shared" si="2"/>
        <v>888.5354472</v>
      </c>
    </row>
    <row r="15" ht="14.25" customHeight="1">
      <c r="A15" s="986" t="s">
        <v>96</v>
      </c>
      <c r="B15" s="83" t="s">
        <v>479</v>
      </c>
      <c r="C15" s="58">
        <v>1811014.0</v>
      </c>
      <c r="D15" s="987">
        <v>526.015</v>
      </c>
      <c r="E15" s="992">
        <v>0.0</v>
      </c>
      <c r="F15" s="987">
        <v>526.015</v>
      </c>
      <c r="G15" s="989">
        <v>0.0</v>
      </c>
      <c r="H15" s="989">
        <v>0.0</v>
      </c>
      <c r="I15" s="990">
        <v>0.0</v>
      </c>
      <c r="J15" s="991">
        <v>0.0</v>
      </c>
      <c r="K15" s="987">
        <v>526.015</v>
      </c>
      <c r="L15" s="989">
        <v>0.0</v>
      </c>
      <c r="M15" s="989">
        <v>0.0</v>
      </c>
      <c r="N15" s="990">
        <v>0.0</v>
      </c>
      <c r="O15" s="991">
        <v>0.0</v>
      </c>
      <c r="P15" s="987">
        <v>526.015</v>
      </c>
      <c r="Q15" s="989">
        <v>0.0</v>
      </c>
      <c r="R15" s="989">
        <v>0.0</v>
      </c>
      <c r="S15" s="990">
        <v>0.0</v>
      </c>
      <c r="T15" s="987">
        <v>526.015</v>
      </c>
      <c r="U15" s="989">
        <v>0.0</v>
      </c>
      <c r="V15" s="989">
        <v>0.0</v>
      </c>
      <c r="W15" s="989">
        <v>0.0</v>
      </c>
      <c r="X15" s="989">
        <v>0.0</v>
      </c>
      <c r="Y15" s="989">
        <v>0.0</v>
      </c>
      <c r="Z15" s="989">
        <v>0.0</v>
      </c>
      <c r="AA15" s="989">
        <v>0.0</v>
      </c>
      <c r="AB15" s="990">
        <v>0.0</v>
      </c>
      <c r="AC15" s="987">
        <v>526.015</v>
      </c>
      <c r="AD15" s="989">
        <v>0.0</v>
      </c>
      <c r="AE15" s="989">
        <v>0.0</v>
      </c>
      <c r="AF15" s="989">
        <v>0.0</v>
      </c>
      <c r="AG15" s="989">
        <v>0.0</v>
      </c>
      <c r="AH15" s="989">
        <v>0.0</v>
      </c>
      <c r="AI15" s="989">
        <v>0.0</v>
      </c>
      <c r="AJ15" s="990">
        <v>0.0</v>
      </c>
      <c r="AK15" s="987">
        <v>526.015</v>
      </c>
      <c r="AL15" s="989">
        <v>0.0</v>
      </c>
      <c r="AM15" s="989">
        <v>0.0</v>
      </c>
      <c r="AN15" s="989">
        <v>0.0</v>
      </c>
      <c r="AO15" s="989">
        <v>0.0</v>
      </c>
      <c r="AP15" s="989">
        <v>0.0</v>
      </c>
      <c r="AQ15" s="989">
        <v>0.0</v>
      </c>
      <c r="AR15" s="990">
        <v>0.0</v>
      </c>
      <c r="AS15" s="991">
        <v>0.0</v>
      </c>
      <c r="AT15" s="987">
        <v>526.015</v>
      </c>
      <c r="AU15" s="989">
        <v>0.0</v>
      </c>
      <c r="AV15" s="989">
        <v>0.0</v>
      </c>
      <c r="AW15" s="989">
        <v>0.0</v>
      </c>
      <c r="AX15" s="989">
        <v>0.0</v>
      </c>
      <c r="AY15" s="989">
        <v>0.0</v>
      </c>
      <c r="AZ15" s="989">
        <v>0.0</v>
      </c>
      <c r="BA15" s="989">
        <v>0.0</v>
      </c>
      <c r="BB15" s="989">
        <v>0.0</v>
      </c>
      <c r="BC15" s="989">
        <v>0.0</v>
      </c>
      <c r="BD15" s="989">
        <v>0.0</v>
      </c>
      <c r="BE15" s="989">
        <v>0.0</v>
      </c>
      <c r="BF15" s="989">
        <v>0.0</v>
      </c>
      <c r="BG15" s="989">
        <v>0.0</v>
      </c>
      <c r="BH15" s="989">
        <v>0.0</v>
      </c>
      <c r="BI15" s="989">
        <v>0.0</v>
      </c>
      <c r="BJ15" s="989">
        <v>0.0</v>
      </c>
      <c r="BK15" s="989">
        <v>0.0</v>
      </c>
      <c r="BL15" s="990">
        <v>0.0</v>
      </c>
      <c r="BM15" s="991">
        <v>0.0</v>
      </c>
      <c r="BN15" s="989">
        <v>0.0</v>
      </c>
      <c r="BO15" s="989">
        <v>0.0</v>
      </c>
      <c r="BP15" s="989">
        <v>0.0</v>
      </c>
      <c r="BQ15" s="989">
        <v>0.0</v>
      </c>
      <c r="BR15" s="989">
        <v>0.0</v>
      </c>
      <c r="BS15" s="989">
        <v>0.0</v>
      </c>
      <c r="BT15" s="989">
        <v>0.0</v>
      </c>
      <c r="BU15" s="989">
        <v>0.0</v>
      </c>
      <c r="BV15" s="989">
        <v>0.0</v>
      </c>
      <c r="BW15" s="990">
        <v>0.0</v>
      </c>
      <c r="BX15" s="991">
        <v>0.0</v>
      </c>
      <c r="BY15" s="989">
        <v>0.0</v>
      </c>
      <c r="BZ15" s="989">
        <v>0.0</v>
      </c>
      <c r="CA15" s="989">
        <v>0.0</v>
      </c>
      <c r="CB15" s="989">
        <v>0.0</v>
      </c>
      <c r="CC15" s="989">
        <v>0.0</v>
      </c>
      <c r="CD15" s="990">
        <v>0.0</v>
      </c>
      <c r="CE15" s="991">
        <v>0.0</v>
      </c>
      <c r="CF15" s="987">
        <v>526.015</v>
      </c>
      <c r="CG15" s="989">
        <v>0.0</v>
      </c>
      <c r="CH15" s="989">
        <v>0.0</v>
      </c>
      <c r="CI15" s="989">
        <v>0.0</v>
      </c>
      <c r="CJ15" s="989">
        <v>0.0</v>
      </c>
      <c r="CK15" s="989">
        <v>0.0</v>
      </c>
      <c r="CL15" s="989">
        <v>0.0</v>
      </c>
      <c r="CM15" s="989">
        <v>0.0</v>
      </c>
      <c r="CN15" s="990">
        <v>0.0</v>
      </c>
      <c r="CO15" s="987">
        <v>526.015</v>
      </c>
      <c r="CP15" s="989">
        <v>0.0</v>
      </c>
      <c r="CQ15" s="989">
        <v>0.0</v>
      </c>
      <c r="CR15" s="989">
        <v>0.0</v>
      </c>
      <c r="CS15" s="989">
        <v>0.0</v>
      </c>
      <c r="CT15" s="989">
        <v>0.0</v>
      </c>
      <c r="CU15" s="989">
        <v>0.0</v>
      </c>
      <c r="CV15" s="989">
        <v>0.0</v>
      </c>
      <c r="CW15" s="989">
        <v>0.0</v>
      </c>
      <c r="CX15" s="990">
        <v>0.0</v>
      </c>
      <c r="CY15" s="987">
        <v>526.015</v>
      </c>
      <c r="CZ15" s="989">
        <v>0.0</v>
      </c>
      <c r="DA15" s="989">
        <v>0.0</v>
      </c>
      <c r="DB15" s="989">
        <v>0.0</v>
      </c>
      <c r="DC15" s="989">
        <v>0.0</v>
      </c>
      <c r="DD15" s="989">
        <v>0.0</v>
      </c>
      <c r="DE15" s="989">
        <v>0.0</v>
      </c>
      <c r="DF15" s="990">
        <v>0.0</v>
      </c>
      <c r="DG15" s="991">
        <v>0.0</v>
      </c>
      <c r="DH15" s="989">
        <v>0.0</v>
      </c>
      <c r="DI15" s="989">
        <v>0.0</v>
      </c>
      <c r="DJ15" s="989">
        <v>0.0</v>
      </c>
      <c r="DK15" s="989">
        <v>0.0</v>
      </c>
      <c r="DL15" s="989">
        <v>0.0</v>
      </c>
      <c r="DM15" s="989">
        <v>0.0</v>
      </c>
      <c r="DN15" s="989">
        <v>0.0</v>
      </c>
      <c r="DO15" s="990">
        <v>0.0</v>
      </c>
      <c r="DP15" s="991">
        <v>0.0</v>
      </c>
      <c r="DQ15" s="989">
        <v>0.0</v>
      </c>
      <c r="DR15" s="989">
        <v>0.0</v>
      </c>
      <c r="DS15" s="989">
        <v>0.0</v>
      </c>
      <c r="DT15" s="989">
        <v>0.0</v>
      </c>
      <c r="DU15" s="990">
        <v>0.0</v>
      </c>
      <c r="DV15" s="991">
        <v>0.0</v>
      </c>
      <c r="DW15" s="989">
        <v>0.0</v>
      </c>
      <c r="DX15" s="989">
        <v>0.0</v>
      </c>
      <c r="DY15" s="989">
        <v>0.0</v>
      </c>
      <c r="DZ15" s="989">
        <v>0.0</v>
      </c>
      <c r="EA15" s="989">
        <v>0.0</v>
      </c>
      <c r="EB15" s="990">
        <v>0.0</v>
      </c>
      <c r="EC15" s="991">
        <v>0.0</v>
      </c>
      <c r="ED15" s="989">
        <v>0.0</v>
      </c>
      <c r="EE15" s="990">
        <v>0.0</v>
      </c>
      <c r="EF15" s="991">
        <v>0.0</v>
      </c>
      <c r="EG15" s="989">
        <v>0.0</v>
      </c>
      <c r="EH15" s="989">
        <v>0.0</v>
      </c>
      <c r="EI15" s="990">
        <v>0.0</v>
      </c>
      <c r="EJ15" s="991">
        <v>0.0</v>
      </c>
      <c r="EK15" s="989">
        <v>0.0</v>
      </c>
      <c r="EL15" s="989">
        <v>0.0</v>
      </c>
      <c r="EM15" s="989">
        <v>0.0</v>
      </c>
      <c r="EN15" s="990">
        <v>0.0</v>
      </c>
      <c r="EO15" s="984">
        <f t="shared" si="1"/>
        <v>5102.871515</v>
      </c>
      <c r="EP15" s="985">
        <f t="shared" si="2"/>
        <v>1097.117376</v>
      </c>
    </row>
    <row r="16" ht="14.25" customHeight="1">
      <c r="A16" s="986" t="s">
        <v>96</v>
      </c>
      <c r="B16" s="83" t="s">
        <v>479</v>
      </c>
      <c r="C16" s="58">
        <v>1811015.0</v>
      </c>
      <c r="D16" s="987">
        <v>2987.7312999999995</v>
      </c>
      <c r="E16" s="992">
        <v>0.0</v>
      </c>
      <c r="F16" s="987">
        <v>2987.7312999999995</v>
      </c>
      <c r="G16" s="989">
        <v>0.0</v>
      </c>
      <c r="H16" s="989">
        <v>0.0</v>
      </c>
      <c r="I16" s="990">
        <v>0.0</v>
      </c>
      <c r="J16" s="991">
        <v>0.0</v>
      </c>
      <c r="K16" s="987">
        <v>2987.7312999999995</v>
      </c>
      <c r="L16" s="989">
        <v>0.0</v>
      </c>
      <c r="M16" s="989">
        <v>0.0</v>
      </c>
      <c r="N16" s="990">
        <v>0.0</v>
      </c>
      <c r="O16" s="991">
        <v>0.0</v>
      </c>
      <c r="P16" s="987">
        <v>2987.7312999999995</v>
      </c>
      <c r="Q16" s="989">
        <v>0.0</v>
      </c>
      <c r="R16" s="989">
        <v>0.0</v>
      </c>
      <c r="S16" s="990">
        <v>0.0</v>
      </c>
      <c r="T16" s="987">
        <v>2987.7312999999995</v>
      </c>
      <c r="U16" s="989">
        <v>0.0</v>
      </c>
      <c r="V16" s="989">
        <v>0.0</v>
      </c>
      <c r="W16" s="989">
        <v>0.0</v>
      </c>
      <c r="X16" s="989">
        <v>0.0</v>
      </c>
      <c r="Y16" s="989">
        <v>0.0</v>
      </c>
      <c r="Z16" s="989">
        <v>0.0</v>
      </c>
      <c r="AA16" s="989">
        <v>0.0</v>
      </c>
      <c r="AB16" s="990">
        <v>0.0</v>
      </c>
      <c r="AC16" s="987">
        <v>2987.7312999999995</v>
      </c>
      <c r="AD16" s="989">
        <v>0.0</v>
      </c>
      <c r="AE16" s="989">
        <v>0.0</v>
      </c>
      <c r="AF16" s="989">
        <v>0.0</v>
      </c>
      <c r="AG16" s="989">
        <v>0.0</v>
      </c>
      <c r="AH16" s="989">
        <v>0.0</v>
      </c>
      <c r="AI16" s="989">
        <v>0.0</v>
      </c>
      <c r="AJ16" s="990">
        <v>0.0</v>
      </c>
      <c r="AK16" s="987">
        <v>2987.7312999999995</v>
      </c>
      <c r="AL16" s="989">
        <v>0.0</v>
      </c>
      <c r="AM16" s="989">
        <v>0.0</v>
      </c>
      <c r="AN16" s="989">
        <v>0.0</v>
      </c>
      <c r="AO16" s="989">
        <v>0.0</v>
      </c>
      <c r="AP16" s="989">
        <v>0.0</v>
      </c>
      <c r="AQ16" s="989">
        <v>0.0</v>
      </c>
      <c r="AR16" s="990">
        <v>0.0</v>
      </c>
      <c r="AS16" s="991">
        <v>0.0</v>
      </c>
      <c r="AT16" s="987">
        <v>2987.7312999999995</v>
      </c>
      <c r="AU16" s="989">
        <v>0.0</v>
      </c>
      <c r="AV16" s="989">
        <v>0.0</v>
      </c>
      <c r="AW16" s="989">
        <v>0.0</v>
      </c>
      <c r="AX16" s="989">
        <v>0.0</v>
      </c>
      <c r="AY16" s="989">
        <v>0.0</v>
      </c>
      <c r="AZ16" s="989">
        <v>0.0</v>
      </c>
      <c r="BA16" s="989">
        <v>0.0</v>
      </c>
      <c r="BB16" s="989">
        <v>0.0</v>
      </c>
      <c r="BC16" s="989">
        <v>0.0</v>
      </c>
      <c r="BD16" s="989">
        <v>0.0</v>
      </c>
      <c r="BE16" s="989">
        <v>0.0</v>
      </c>
      <c r="BF16" s="989">
        <v>0.0</v>
      </c>
      <c r="BG16" s="989">
        <v>0.0</v>
      </c>
      <c r="BH16" s="989">
        <v>0.0</v>
      </c>
      <c r="BI16" s="989">
        <v>0.0</v>
      </c>
      <c r="BJ16" s="989">
        <v>0.0</v>
      </c>
      <c r="BK16" s="989">
        <v>0.0</v>
      </c>
      <c r="BL16" s="990">
        <v>0.0</v>
      </c>
      <c r="BM16" s="987">
        <v>2987.7312999999995</v>
      </c>
      <c r="BN16" s="989">
        <v>0.0</v>
      </c>
      <c r="BO16" s="989">
        <v>0.0</v>
      </c>
      <c r="BP16" s="989">
        <v>0.0</v>
      </c>
      <c r="BQ16" s="989">
        <v>0.0</v>
      </c>
      <c r="BR16" s="989">
        <v>0.0</v>
      </c>
      <c r="BS16" s="989">
        <v>0.0</v>
      </c>
      <c r="BT16" s="989">
        <v>0.0</v>
      </c>
      <c r="BU16" s="989">
        <v>0.0</v>
      </c>
      <c r="BV16" s="989">
        <v>0.0</v>
      </c>
      <c r="BW16" s="990">
        <v>0.0</v>
      </c>
      <c r="BX16" s="987">
        <v>2987.7312999999995</v>
      </c>
      <c r="BY16" s="989">
        <v>0.0</v>
      </c>
      <c r="BZ16" s="989">
        <v>0.0</v>
      </c>
      <c r="CA16" s="989">
        <v>0.0</v>
      </c>
      <c r="CB16" s="989">
        <v>0.0</v>
      </c>
      <c r="CC16" s="989">
        <v>0.0</v>
      </c>
      <c r="CD16" s="990">
        <v>0.0</v>
      </c>
      <c r="CE16" s="991">
        <v>0.0</v>
      </c>
      <c r="CF16" s="989">
        <v>0.0</v>
      </c>
      <c r="CG16" s="989">
        <v>0.0</v>
      </c>
      <c r="CH16" s="989">
        <v>0.0</v>
      </c>
      <c r="CI16" s="989">
        <v>0.0</v>
      </c>
      <c r="CJ16" s="989">
        <v>0.0</v>
      </c>
      <c r="CK16" s="989">
        <v>0.0</v>
      </c>
      <c r="CL16" s="989">
        <v>0.0</v>
      </c>
      <c r="CM16" s="989">
        <v>0.0</v>
      </c>
      <c r="CN16" s="990">
        <v>0.0</v>
      </c>
      <c r="CO16" s="991">
        <v>0.0</v>
      </c>
      <c r="CP16" s="987">
        <v>2987.7312999999995</v>
      </c>
      <c r="CQ16" s="989">
        <v>0.0</v>
      </c>
      <c r="CR16" s="989">
        <v>0.0</v>
      </c>
      <c r="CS16" s="989">
        <v>0.0</v>
      </c>
      <c r="CT16" s="989">
        <v>0.0</v>
      </c>
      <c r="CU16" s="989">
        <v>0.0</v>
      </c>
      <c r="CV16" s="989">
        <v>0.0</v>
      </c>
      <c r="CW16" s="989">
        <v>0.0</v>
      </c>
      <c r="CX16" s="990">
        <v>0.0</v>
      </c>
      <c r="CY16" s="987">
        <v>2987.7312999999995</v>
      </c>
      <c r="CZ16" s="989">
        <v>0.0</v>
      </c>
      <c r="DA16" s="989">
        <v>0.0</v>
      </c>
      <c r="DB16" s="989">
        <v>0.0</v>
      </c>
      <c r="DC16" s="989">
        <v>0.0</v>
      </c>
      <c r="DD16" s="989">
        <v>0.0</v>
      </c>
      <c r="DE16" s="989">
        <v>0.0</v>
      </c>
      <c r="DF16" s="990">
        <v>0.0</v>
      </c>
      <c r="DG16" s="991">
        <v>0.0</v>
      </c>
      <c r="DH16" s="989">
        <v>0.0</v>
      </c>
      <c r="DI16" s="989">
        <v>0.0</v>
      </c>
      <c r="DJ16" s="989">
        <v>0.0</v>
      </c>
      <c r="DK16" s="989">
        <v>0.0</v>
      </c>
      <c r="DL16" s="989">
        <v>0.0</v>
      </c>
      <c r="DM16" s="989">
        <v>0.0</v>
      </c>
      <c r="DN16" s="989">
        <v>0.0</v>
      </c>
      <c r="DO16" s="990">
        <v>0.0</v>
      </c>
      <c r="DP16" s="991">
        <v>0.0</v>
      </c>
      <c r="DQ16" s="989">
        <v>0.0</v>
      </c>
      <c r="DR16" s="989">
        <v>0.0</v>
      </c>
      <c r="DS16" s="989">
        <v>0.0</v>
      </c>
      <c r="DT16" s="989">
        <v>0.0</v>
      </c>
      <c r="DU16" s="990">
        <v>0.0</v>
      </c>
      <c r="DV16" s="991">
        <v>0.0</v>
      </c>
      <c r="DW16" s="989">
        <v>0.0</v>
      </c>
      <c r="DX16" s="989">
        <v>0.0</v>
      </c>
      <c r="DY16" s="989">
        <v>0.0</v>
      </c>
      <c r="DZ16" s="989">
        <v>0.0</v>
      </c>
      <c r="EA16" s="989">
        <v>0.0</v>
      </c>
      <c r="EB16" s="990">
        <v>0.0</v>
      </c>
      <c r="EC16" s="991">
        <v>0.0</v>
      </c>
      <c r="ED16" s="989">
        <v>0.0</v>
      </c>
      <c r="EE16" s="990">
        <v>0.0</v>
      </c>
      <c r="EF16" s="991">
        <v>0.0</v>
      </c>
      <c r="EG16" s="989">
        <v>0.0</v>
      </c>
      <c r="EH16" s="989">
        <v>0.0</v>
      </c>
      <c r="EI16" s="990">
        <v>0.0</v>
      </c>
      <c r="EJ16" s="991">
        <v>0.0</v>
      </c>
      <c r="EK16" s="989">
        <v>0.0</v>
      </c>
      <c r="EL16" s="989">
        <v>0.0</v>
      </c>
      <c r="EM16" s="989">
        <v>0.0</v>
      </c>
      <c r="EN16" s="990">
        <v>0.0</v>
      </c>
      <c r="EO16" s="984">
        <f t="shared" si="1"/>
        <v>31269.59579</v>
      </c>
      <c r="EP16" s="985">
        <f t="shared" si="2"/>
        <v>6722.963094</v>
      </c>
    </row>
    <row r="17" ht="14.25" customHeight="1">
      <c r="A17" s="986" t="s">
        <v>96</v>
      </c>
      <c r="B17" s="83" t="s">
        <v>479</v>
      </c>
      <c r="C17" s="58">
        <v>1811016.0</v>
      </c>
      <c r="D17" s="987">
        <v>2023.6943999999999</v>
      </c>
      <c r="E17" s="716">
        <v>2023.6943999999999</v>
      </c>
      <c r="F17" s="989">
        <v>0.0</v>
      </c>
      <c r="G17" s="989">
        <v>0.0</v>
      </c>
      <c r="H17" s="989">
        <v>0.0</v>
      </c>
      <c r="I17" s="990">
        <v>0.0</v>
      </c>
      <c r="J17" s="987">
        <v>2023.6943999999999</v>
      </c>
      <c r="K17" s="989">
        <v>0.0</v>
      </c>
      <c r="L17" s="989">
        <v>0.0</v>
      </c>
      <c r="M17" s="989">
        <v>0.0</v>
      </c>
      <c r="N17" s="990">
        <v>0.0</v>
      </c>
      <c r="O17" s="987">
        <v>2023.6943999999999</v>
      </c>
      <c r="P17" s="989">
        <v>0.0</v>
      </c>
      <c r="Q17" s="989">
        <v>0.0</v>
      </c>
      <c r="R17" s="989">
        <v>0.0</v>
      </c>
      <c r="S17" s="990">
        <v>0.0</v>
      </c>
      <c r="T17" s="987">
        <v>2023.6943999999999</v>
      </c>
      <c r="U17" s="989">
        <v>0.0</v>
      </c>
      <c r="V17" s="989">
        <v>0.0</v>
      </c>
      <c r="W17" s="989">
        <v>0.0</v>
      </c>
      <c r="X17" s="989">
        <v>0.0</v>
      </c>
      <c r="Y17" s="989">
        <v>0.0</v>
      </c>
      <c r="Z17" s="989">
        <v>0.0</v>
      </c>
      <c r="AA17" s="989">
        <v>0.0</v>
      </c>
      <c r="AB17" s="990">
        <v>0.0</v>
      </c>
      <c r="AC17" s="987">
        <v>2023.6943999999999</v>
      </c>
      <c r="AD17" s="989">
        <v>0.0</v>
      </c>
      <c r="AE17" s="989">
        <v>0.0</v>
      </c>
      <c r="AF17" s="989">
        <v>0.0</v>
      </c>
      <c r="AG17" s="989">
        <v>0.0</v>
      </c>
      <c r="AH17" s="989">
        <v>0.0</v>
      </c>
      <c r="AI17" s="989">
        <v>0.0</v>
      </c>
      <c r="AJ17" s="990">
        <v>0.0</v>
      </c>
      <c r="AK17" s="987">
        <v>2023.6943999999999</v>
      </c>
      <c r="AL17" s="989">
        <v>0.0</v>
      </c>
      <c r="AM17" s="989">
        <v>0.0</v>
      </c>
      <c r="AN17" s="989">
        <v>0.0</v>
      </c>
      <c r="AO17" s="989">
        <v>0.0</v>
      </c>
      <c r="AP17" s="989">
        <v>0.0</v>
      </c>
      <c r="AQ17" s="989">
        <v>0.0</v>
      </c>
      <c r="AR17" s="990">
        <v>0.0</v>
      </c>
      <c r="AS17" s="991">
        <v>0.0</v>
      </c>
      <c r="AT17" s="987">
        <v>2023.6943999999999</v>
      </c>
      <c r="AU17" s="989">
        <v>0.0</v>
      </c>
      <c r="AV17" s="989">
        <v>0.0</v>
      </c>
      <c r="AW17" s="989">
        <v>0.0</v>
      </c>
      <c r="AX17" s="989">
        <v>0.0</v>
      </c>
      <c r="AY17" s="989">
        <v>0.0</v>
      </c>
      <c r="AZ17" s="989">
        <v>0.0</v>
      </c>
      <c r="BA17" s="989">
        <v>0.0</v>
      </c>
      <c r="BB17" s="989">
        <v>0.0</v>
      </c>
      <c r="BC17" s="989">
        <v>0.0</v>
      </c>
      <c r="BD17" s="989">
        <v>0.0</v>
      </c>
      <c r="BE17" s="989">
        <v>0.0</v>
      </c>
      <c r="BF17" s="989">
        <v>0.0</v>
      </c>
      <c r="BG17" s="989">
        <v>0.0</v>
      </c>
      <c r="BH17" s="989">
        <v>0.0</v>
      </c>
      <c r="BI17" s="989">
        <v>0.0</v>
      </c>
      <c r="BJ17" s="989">
        <v>0.0</v>
      </c>
      <c r="BK17" s="989">
        <v>0.0</v>
      </c>
      <c r="BL17" s="990">
        <v>0.0</v>
      </c>
      <c r="BM17" s="987">
        <v>2023.6943999999999</v>
      </c>
      <c r="BN17" s="989">
        <v>0.0</v>
      </c>
      <c r="BO17" s="989">
        <v>0.0</v>
      </c>
      <c r="BP17" s="989">
        <v>0.0</v>
      </c>
      <c r="BQ17" s="989">
        <v>0.0</v>
      </c>
      <c r="BR17" s="989">
        <v>0.0</v>
      </c>
      <c r="BS17" s="989">
        <v>0.0</v>
      </c>
      <c r="BT17" s="989">
        <v>0.0</v>
      </c>
      <c r="BU17" s="989">
        <v>0.0</v>
      </c>
      <c r="BV17" s="989">
        <v>0.0</v>
      </c>
      <c r="BW17" s="990">
        <v>0.0</v>
      </c>
      <c r="BX17" s="987">
        <v>2023.6943999999999</v>
      </c>
      <c r="BY17" s="989">
        <v>0.0</v>
      </c>
      <c r="BZ17" s="989">
        <v>0.0</v>
      </c>
      <c r="CA17" s="989">
        <v>0.0</v>
      </c>
      <c r="CB17" s="989">
        <v>0.0</v>
      </c>
      <c r="CC17" s="989">
        <v>0.0</v>
      </c>
      <c r="CD17" s="990">
        <v>0.0</v>
      </c>
      <c r="CE17" s="991">
        <v>0.0</v>
      </c>
      <c r="CF17" s="989">
        <v>0.0</v>
      </c>
      <c r="CG17" s="989">
        <v>0.0</v>
      </c>
      <c r="CH17" s="989">
        <v>0.0</v>
      </c>
      <c r="CI17" s="989">
        <v>0.0</v>
      </c>
      <c r="CJ17" s="989">
        <v>0.0</v>
      </c>
      <c r="CK17" s="989">
        <v>0.0</v>
      </c>
      <c r="CL17" s="989">
        <v>0.0</v>
      </c>
      <c r="CM17" s="989">
        <v>0.0</v>
      </c>
      <c r="CN17" s="990">
        <v>0.0</v>
      </c>
      <c r="CO17" s="991">
        <v>0.0</v>
      </c>
      <c r="CP17" s="987">
        <v>2023.6943999999999</v>
      </c>
      <c r="CQ17" s="989">
        <v>0.0</v>
      </c>
      <c r="CR17" s="989">
        <v>0.0</v>
      </c>
      <c r="CS17" s="989">
        <v>0.0</v>
      </c>
      <c r="CT17" s="989">
        <v>0.0</v>
      </c>
      <c r="CU17" s="989">
        <v>0.0</v>
      </c>
      <c r="CV17" s="989">
        <v>0.0</v>
      </c>
      <c r="CW17" s="989">
        <v>0.0</v>
      </c>
      <c r="CX17" s="990">
        <v>0.0</v>
      </c>
      <c r="CY17" s="987">
        <v>2023.6943999999999</v>
      </c>
      <c r="CZ17" s="989">
        <v>0.0</v>
      </c>
      <c r="DA17" s="989">
        <v>0.0</v>
      </c>
      <c r="DB17" s="989">
        <v>0.0</v>
      </c>
      <c r="DC17" s="989">
        <v>0.0</v>
      </c>
      <c r="DD17" s="989">
        <v>0.0</v>
      </c>
      <c r="DE17" s="989">
        <v>0.0</v>
      </c>
      <c r="DF17" s="990">
        <v>0.0</v>
      </c>
      <c r="DG17" s="991">
        <v>0.0</v>
      </c>
      <c r="DH17" s="989">
        <v>0.0</v>
      </c>
      <c r="DI17" s="989">
        <v>0.0</v>
      </c>
      <c r="DJ17" s="989">
        <v>0.0</v>
      </c>
      <c r="DK17" s="989">
        <v>0.0</v>
      </c>
      <c r="DL17" s="989">
        <v>0.0</v>
      </c>
      <c r="DM17" s="989">
        <v>0.0</v>
      </c>
      <c r="DN17" s="989">
        <v>0.0</v>
      </c>
      <c r="DO17" s="990">
        <v>0.0</v>
      </c>
      <c r="DP17" s="991">
        <v>0.0</v>
      </c>
      <c r="DQ17" s="989">
        <v>0.0</v>
      </c>
      <c r="DR17" s="989">
        <v>0.0</v>
      </c>
      <c r="DS17" s="989">
        <v>0.0</v>
      </c>
      <c r="DT17" s="989">
        <v>0.0</v>
      </c>
      <c r="DU17" s="990">
        <v>0.0</v>
      </c>
      <c r="DV17" s="991">
        <v>0.0</v>
      </c>
      <c r="DW17" s="989">
        <v>0.0</v>
      </c>
      <c r="DX17" s="989">
        <v>0.0</v>
      </c>
      <c r="DY17" s="989">
        <v>0.0</v>
      </c>
      <c r="DZ17" s="989">
        <v>0.0</v>
      </c>
      <c r="EA17" s="989">
        <v>0.0</v>
      </c>
      <c r="EB17" s="990">
        <v>0.0</v>
      </c>
      <c r="EC17" s="991">
        <v>0.0</v>
      </c>
      <c r="ED17" s="989">
        <v>0.0</v>
      </c>
      <c r="EE17" s="990">
        <v>0.0</v>
      </c>
      <c r="EF17" s="991">
        <v>0.0</v>
      </c>
      <c r="EG17" s="989">
        <v>0.0</v>
      </c>
      <c r="EH17" s="989">
        <v>0.0</v>
      </c>
      <c r="EI17" s="990">
        <v>0.0</v>
      </c>
      <c r="EJ17" s="991">
        <v>0.0</v>
      </c>
      <c r="EK17" s="989">
        <v>0.0</v>
      </c>
      <c r="EL17" s="989">
        <v>0.0</v>
      </c>
      <c r="EM17" s="989">
        <v>0.0</v>
      </c>
      <c r="EN17" s="990">
        <v>0.0</v>
      </c>
      <c r="EO17" s="984">
        <f t="shared" si="1"/>
        <v>21003.92418</v>
      </c>
      <c r="EP17" s="985">
        <f t="shared" si="2"/>
        <v>4515.843698</v>
      </c>
    </row>
    <row r="18" ht="14.25" customHeight="1">
      <c r="A18" s="986" t="s">
        <v>96</v>
      </c>
      <c r="B18" s="83" t="s">
        <v>479</v>
      </c>
      <c r="C18" s="58">
        <v>1811017.0</v>
      </c>
      <c r="D18" s="987">
        <v>7086.252599999999</v>
      </c>
      <c r="E18" s="716">
        <v>7086.252599999999</v>
      </c>
      <c r="F18" s="989">
        <v>0.0</v>
      </c>
      <c r="G18" s="989">
        <v>0.0</v>
      </c>
      <c r="H18" s="989">
        <v>0.0</v>
      </c>
      <c r="I18" s="990">
        <v>0.0</v>
      </c>
      <c r="J18" s="987">
        <v>7086.252599999999</v>
      </c>
      <c r="K18" s="989">
        <v>0.0</v>
      </c>
      <c r="L18" s="989">
        <v>0.0</v>
      </c>
      <c r="M18" s="989">
        <v>0.0</v>
      </c>
      <c r="N18" s="990">
        <v>0.0</v>
      </c>
      <c r="O18" s="987">
        <v>7086.252599999999</v>
      </c>
      <c r="P18" s="989">
        <v>0.0</v>
      </c>
      <c r="Q18" s="989">
        <v>0.0</v>
      </c>
      <c r="R18" s="989">
        <v>0.0</v>
      </c>
      <c r="S18" s="990">
        <v>0.0</v>
      </c>
      <c r="T18" s="987">
        <v>7086.252599999999</v>
      </c>
      <c r="U18" s="989">
        <v>0.0</v>
      </c>
      <c r="V18" s="989">
        <v>0.0</v>
      </c>
      <c r="W18" s="989">
        <v>0.0</v>
      </c>
      <c r="X18" s="989">
        <v>0.0</v>
      </c>
      <c r="Y18" s="989">
        <v>0.0</v>
      </c>
      <c r="Z18" s="989">
        <v>0.0</v>
      </c>
      <c r="AA18" s="989">
        <v>0.0</v>
      </c>
      <c r="AB18" s="990">
        <v>0.0</v>
      </c>
      <c r="AC18" s="991">
        <v>0.0</v>
      </c>
      <c r="AD18" s="987">
        <v>7086.252599999999</v>
      </c>
      <c r="AE18" s="989">
        <v>0.0</v>
      </c>
      <c r="AF18" s="989">
        <v>0.0</v>
      </c>
      <c r="AG18" s="989">
        <v>0.0</v>
      </c>
      <c r="AH18" s="989">
        <v>0.0</v>
      </c>
      <c r="AI18" s="989">
        <v>0.0</v>
      </c>
      <c r="AJ18" s="990">
        <v>0.0</v>
      </c>
      <c r="AK18" s="991">
        <v>0.0</v>
      </c>
      <c r="AL18" s="987">
        <v>7086.252599999999</v>
      </c>
      <c r="AM18" s="989">
        <v>0.0</v>
      </c>
      <c r="AN18" s="989">
        <v>0.0</v>
      </c>
      <c r="AO18" s="989">
        <v>0.0</v>
      </c>
      <c r="AP18" s="989">
        <v>0.0</v>
      </c>
      <c r="AQ18" s="989">
        <v>0.0</v>
      </c>
      <c r="AR18" s="990">
        <v>0.0</v>
      </c>
      <c r="AS18" s="991">
        <v>0.0</v>
      </c>
      <c r="AT18" s="987">
        <v>7086.252599999999</v>
      </c>
      <c r="AU18" s="989">
        <v>0.0</v>
      </c>
      <c r="AV18" s="989">
        <v>0.0</v>
      </c>
      <c r="AW18" s="989">
        <v>0.0</v>
      </c>
      <c r="AX18" s="989">
        <v>0.0</v>
      </c>
      <c r="AY18" s="989">
        <v>0.0</v>
      </c>
      <c r="AZ18" s="989">
        <v>0.0</v>
      </c>
      <c r="BA18" s="989">
        <v>0.0</v>
      </c>
      <c r="BB18" s="989">
        <v>0.0</v>
      </c>
      <c r="BC18" s="989">
        <v>0.0</v>
      </c>
      <c r="BD18" s="989">
        <v>0.0</v>
      </c>
      <c r="BE18" s="989">
        <v>0.0</v>
      </c>
      <c r="BF18" s="989">
        <v>0.0</v>
      </c>
      <c r="BG18" s="989">
        <v>0.0</v>
      </c>
      <c r="BH18" s="989">
        <v>0.0</v>
      </c>
      <c r="BI18" s="989">
        <v>0.0</v>
      </c>
      <c r="BJ18" s="989">
        <v>0.0</v>
      </c>
      <c r="BK18" s="989">
        <v>0.0</v>
      </c>
      <c r="BL18" s="990">
        <v>0.0</v>
      </c>
      <c r="BM18" s="991">
        <v>0.0</v>
      </c>
      <c r="BN18" s="987">
        <v>7086.252599999999</v>
      </c>
      <c r="BO18" s="989">
        <v>0.0</v>
      </c>
      <c r="BP18" s="989">
        <v>0.0</v>
      </c>
      <c r="BQ18" s="989">
        <v>0.0</v>
      </c>
      <c r="BR18" s="989">
        <v>0.0</v>
      </c>
      <c r="BS18" s="989">
        <v>0.0</v>
      </c>
      <c r="BT18" s="989">
        <v>0.0</v>
      </c>
      <c r="BU18" s="989">
        <v>0.0</v>
      </c>
      <c r="BV18" s="989">
        <v>0.0</v>
      </c>
      <c r="BW18" s="990">
        <v>0.0</v>
      </c>
      <c r="BX18" s="991">
        <v>0.0</v>
      </c>
      <c r="BY18" s="987">
        <v>7086.252599999999</v>
      </c>
      <c r="BZ18" s="989">
        <v>0.0</v>
      </c>
      <c r="CA18" s="989">
        <v>0.0</v>
      </c>
      <c r="CB18" s="989">
        <v>0.0</v>
      </c>
      <c r="CC18" s="989">
        <v>0.0</v>
      </c>
      <c r="CD18" s="990">
        <v>0.0</v>
      </c>
      <c r="CE18" s="991">
        <v>0.0</v>
      </c>
      <c r="CF18" s="989">
        <v>0.0</v>
      </c>
      <c r="CG18" s="989">
        <v>0.0</v>
      </c>
      <c r="CH18" s="989">
        <v>0.0</v>
      </c>
      <c r="CI18" s="989">
        <v>0.0</v>
      </c>
      <c r="CJ18" s="989">
        <v>0.0</v>
      </c>
      <c r="CK18" s="989">
        <v>0.0</v>
      </c>
      <c r="CL18" s="989">
        <v>0.0</v>
      </c>
      <c r="CM18" s="989">
        <v>0.0</v>
      </c>
      <c r="CN18" s="990">
        <v>0.0</v>
      </c>
      <c r="CO18" s="991">
        <v>0.0</v>
      </c>
      <c r="CP18" s="987">
        <v>7086.252599999999</v>
      </c>
      <c r="CQ18" s="989">
        <v>0.0</v>
      </c>
      <c r="CR18" s="989">
        <v>0.0</v>
      </c>
      <c r="CS18" s="989">
        <v>0.0</v>
      </c>
      <c r="CT18" s="989">
        <v>0.0</v>
      </c>
      <c r="CU18" s="989">
        <v>0.0</v>
      </c>
      <c r="CV18" s="989">
        <v>0.0</v>
      </c>
      <c r="CW18" s="989">
        <v>0.0</v>
      </c>
      <c r="CX18" s="990">
        <v>0.0</v>
      </c>
      <c r="CY18" s="991">
        <v>0.0</v>
      </c>
      <c r="CZ18" s="987">
        <v>7086.252599999999</v>
      </c>
      <c r="DA18" s="989">
        <v>0.0</v>
      </c>
      <c r="DB18" s="989">
        <v>0.0</v>
      </c>
      <c r="DC18" s="989">
        <v>0.0</v>
      </c>
      <c r="DD18" s="989">
        <v>0.0</v>
      </c>
      <c r="DE18" s="989">
        <v>0.0</v>
      </c>
      <c r="DF18" s="990">
        <v>0.0</v>
      </c>
      <c r="DG18" s="991">
        <v>0.0</v>
      </c>
      <c r="DH18" s="989">
        <v>0.0</v>
      </c>
      <c r="DI18" s="989">
        <v>0.0</v>
      </c>
      <c r="DJ18" s="989">
        <v>0.0</v>
      </c>
      <c r="DK18" s="989">
        <v>0.0</v>
      </c>
      <c r="DL18" s="989">
        <v>0.0</v>
      </c>
      <c r="DM18" s="989">
        <v>0.0</v>
      </c>
      <c r="DN18" s="989">
        <v>0.0</v>
      </c>
      <c r="DO18" s="990">
        <v>0.0</v>
      </c>
      <c r="DP18" s="991">
        <v>0.0</v>
      </c>
      <c r="DQ18" s="989">
        <v>0.0</v>
      </c>
      <c r="DR18" s="989">
        <v>0.0</v>
      </c>
      <c r="DS18" s="989">
        <v>0.0</v>
      </c>
      <c r="DT18" s="989">
        <v>0.0</v>
      </c>
      <c r="DU18" s="990">
        <v>0.0</v>
      </c>
      <c r="DV18" s="991">
        <v>0.0</v>
      </c>
      <c r="DW18" s="989">
        <v>0.0</v>
      </c>
      <c r="DX18" s="989">
        <v>0.0</v>
      </c>
      <c r="DY18" s="989">
        <v>0.0</v>
      </c>
      <c r="DZ18" s="989">
        <v>0.0</v>
      </c>
      <c r="EA18" s="989">
        <v>0.0</v>
      </c>
      <c r="EB18" s="990">
        <v>0.0</v>
      </c>
      <c r="EC18" s="991">
        <v>0.0</v>
      </c>
      <c r="ED18" s="989">
        <v>0.0</v>
      </c>
      <c r="EE18" s="990">
        <v>0.0</v>
      </c>
      <c r="EF18" s="991">
        <v>0.0</v>
      </c>
      <c r="EG18" s="989">
        <v>0.0</v>
      </c>
      <c r="EH18" s="989">
        <v>0.0</v>
      </c>
      <c r="EI18" s="990">
        <v>0.0</v>
      </c>
      <c r="EJ18" s="991">
        <v>0.0</v>
      </c>
      <c r="EK18" s="989">
        <v>0.0</v>
      </c>
      <c r="EL18" s="989">
        <v>0.0</v>
      </c>
      <c r="EM18" s="989">
        <v>0.0</v>
      </c>
      <c r="EN18" s="990">
        <v>0.0</v>
      </c>
      <c r="EO18" s="984">
        <f t="shared" si="1"/>
        <v>72740.38294</v>
      </c>
      <c r="EP18" s="985">
        <f t="shared" si="2"/>
        <v>15639.18233</v>
      </c>
    </row>
    <row r="19" ht="14.25" customHeight="1">
      <c r="A19" s="986" t="s">
        <v>96</v>
      </c>
      <c r="B19" s="83" t="s">
        <v>479</v>
      </c>
      <c r="C19" s="58">
        <v>1811018.0</v>
      </c>
      <c r="D19" s="987">
        <v>887.7844999999999</v>
      </c>
      <c r="E19" s="716">
        <v>887.7844999999999</v>
      </c>
      <c r="F19" s="989">
        <v>0.0</v>
      </c>
      <c r="G19" s="989">
        <v>0.0</v>
      </c>
      <c r="H19" s="989">
        <v>0.0</v>
      </c>
      <c r="I19" s="990">
        <v>0.0</v>
      </c>
      <c r="J19" s="987">
        <v>887.7844999999999</v>
      </c>
      <c r="K19" s="989">
        <v>0.0</v>
      </c>
      <c r="L19" s="989">
        <v>0.0</v>
      </c>
      <c r="M19" s="989">
        <v>0.0</v>
      </c>
      <c r="N19" s="990">
        <v>0.0</v>
      </c>
      <c r="O19" s="987">
        <v>887.7844999999999</v>
      </c>
      <c r="P19" s="989">
        <v>0.0</v>
      </c>
      <c r="Q19" s="989">
        <v>0.0</v>
      </c>
      <c r="R19" s="989">
        <v>0.0</v>
      </c>
      <c r="S19" s="990">
        <v>0.0</v>
      </c>
      <c r="T19" s="987">
        <v>887.7844999999999</v>
      </c>
      <c r="U19" s="989">
        <v>0.0</v>
      </c>
      <c r="V19" s="989">
        <v>0.0</v>
      </c>
      <c r="W19" s="989">
        <v>0.0</v>
      </c>
      <c r="X19" s="989">
        <v>0.0</v>
      </c>
      <c r="Y19" s="989">
        <v>0.0</v>
      </c>
      <c r="Z19" s="989">
        <v>0.0</v>
      </c>
      <c r="AA19" s="989">
        <v>0.0</v>
      </c>
      <c r="AB19" s="990">
        <v>0.0</v>
      </c>
      <c r="AC19" s="991">
        <v>0.0</v>
      </c>
      <c r="AD19" s="987">
        <v>887.7844999999999</v>
      </c>
      <c r="AE19" s="989">
        <v>0.0</v>
      </c>
      <c r="AF19" s="989">
        <v>0.0</v>
      </c>
      <c r="AG19" s="989">
        <v>0.0</v>
      </c>
      <c r="AH19" s="989">
        <v>0.0</v>
      </c>
      <c r="AI19" s="989">
        <v>0.0</v>
      </c>
      <c r="AJ19" s="990">
        <v>0.0</v>
      </c>
      <c r="AK19" s="991">
        <v>0.0</v>
      </c>
      <c r="AL19" s="987">
        <v>887.7844999999999</v>
      </c>
      <c r="AM19" s="989">
        <v>0.0</v>
      </c>
      <c r="AN19" s="989">
        <v>0.0</v>
      </c>
      <c r="AO19" s="989">
        <v>0.0</v>
      </c>
      <c r="AP19" s="989">
        <v>0.0</v>
      </c>
      <c r="AQ19" s="989">
        <v>0.0</v>
      </c>
      <c r="AR19" s="990">
        <v>0.0</v>
      </c>
      <c r="AS19" s="991">
        <v>0.0</v>
      </c>
      <c r="AT19" s="987">
        <v>887.7844999999999</v>
      </c>
      <c r="AU19" s="989">
        <v>0.0</v>
      </c>
      <c r="AV19" s="989">
        <v>0.0</v>
      </c>
      <c r="AW19" s="989">
        <v>0.0</v>
      </c>
      <c r="AX19" s="989">
        <v>0.0</v>
      </c>
      <c r="AY19" s="989">
        <v>0.0</v>
      </c>
      <c r="AZ19" s="989">
        <v>0.0</v>
      </c>
      <c r="BA19" s="989">
        <v>0.0</v>
      </c>
      <c r="BB19" s="989">
        <v>0.0</v>
      </c>
      <c r="BC19" s="989">
        <v>0.0</v>
      </c>
      <c r="BD19" s="989">
        <v>0.0</v>
      </c>
      <c r="BE19" s="989">
        <v>0.0</v>
      </c>
      <c r="BF19" s="989">
        <v>0.0</v>
      </c>
      <c r="BG19" s="989">
        <v>0.0</v>
      </c>
      <c r="BH19" s="989">
        <v>0.0</v>
      </c>
      <c r="BI19" s="989">
        <v>0.0</v>
      </c>
      <c r="BJ19" s="989">
        <v>0.0</v>
      </c>
      <c r="BK19" s="989">
        <v>0.0</v>
      </c>
      <c r="BL19" s="990">
        <v>0.0</v>
      </c>
      <c r="BM19" s="991">
        <v>0.0</v>
      </c>
      <c r="BN19" s="989">
        <v>0.0</v>
      </c>
      <c r="BO19" s="989">
        <v>0.0</v>
      </c>
      <c r="BP19" s="989">
        <v>0.0</v>
      </c>
      <c r="BQ19" s="989">
        <v>0.0</v>
      </c>
      <c r="BR19" s="989">
        <v>0.0</v>
      </c>
      <c r="BS19" s="989">
        <v>0.0</v>
      </c>
      <c r="BT19" s="989">
        <v>0.0</v>
      </c>
      <c r="BU19" s="989">
        <v>0.0</v>
      </c>
      <c r="BV19" s="989">
        <v>0.0</v>
      </c>
      <c r="BW19" s="990">
        <v>0.0</v>
      </c>
      <c r="BX19" s="991">
        <v>0.0</v>
      </c>
      <c r="BY19" s="989">
        <v>0.0</v>
      </c>
      <c r="BZ19" s="989">
        <v>0.0</v>
      </c>
      <c r="CA19" s="989">
        <v>0.0</v>
      </c>
      <c r="CB19" s="989">
        <v>0.0</v>
      </c>
      <c r="CC19" s="989">
        <v>0.0</v>
      </c>
      <c r="CD19" s="990">
        <v>0.0</v>
      </c>
      <c r="CE19" s="991">
        <v>0.0</v>
      </c>
      <c r="CF19" s="987">
        <v>887.7844999999999</v>
      </c>
      <c r="CG19" s="989">
        <v>0.0</v>
      </c>
      <c r="CH19" s="989">
        <v>0.0</v>
      </c>
      <c r="CI19" s="989">
        <v>0.0</v>
      </c>
      <c r="CJ19" s="989">
        <v>0.0</v>
      </c>
      <c r="CK19" s="989">
        <v>0.0</v>
      </c>
      <c r="CL19" s="989">
        <v>0.0</v>
      </c>
      <c r="CM19" s="989">
        <v>0.0</v>
      </c>
      <c r="CN19" s="990">
        <v>0.0</v>
      </c>
      <c r="CO19" s="991">
        <v>0.0</v>
      </c>
      <c r="CP19" s="987">
        <v>887.7844999999999</v>
      </c>
      <c r="CQ19" s="989">
        <v>0.0</v>
      </c>
      <c r="CR19" s="989">
        <v>0.0</v>
      </c>
      <c r="CS19" s="989">
        <v>0.0</v>
      </c>
      <c r="CT19" s="989">
        <v>0.0</v>
      </c>
      <c r="CU19" s="989">
        <v>0.0</v>
      </c>
      <c r="CV19" s="989">
        <v>0.0</v>
      </c>
      <c r="CW19" s="989">
        <v>0.0</v>
      </c>
      <c r="CX19" s="990">
        <v>0.0</v>
      </c>
      <c r="CY19" s="991">
        <v>0.0</v>
      </c>
      <c r="CZ19" s="987">
        <v>887.7844999999999</v>
      </c>
      <c r="DA19" s="989">
        <v>0.0</v>
      </c>
      <c r="DB19" s="989">
        <v>0.0</v>
      </c>
      <c r="DC19" s="989">
        <v>0.0</v>
      </c>
      <c r="DD19" s="989">
        <v>0.0</v>
      </c>
      <c r="DE19" s="989">
        <v>0.0</v>
      </c>
      <c r="DF19" s="990">
        <v>0.0</v>
      </c>
      <c r="DG19" s="991">
        <v>0.0</v>
      </c>
      <c r="DH19" s="989">
        <v>0.0</v>
      </c>
      <c r="DI19" s="989">
        <v>0.0</v>
      </c>
      <c r="DJ19" s="989">
        <v>0.0</v>
      </c>
      <c r="DK19" s="989">
        <v>0.0</v>
      </c>
      <c r="DL19" s="989">
        <v>0.0</v>
      </c>
      <c r="DM19" s="989">
        <v>0.0</v>
      </c>
      <c r="DN19" s="989">
        <v>0.0</v>
      </c>
      <c r="DO19" s="990">
        <v>0.0</v>
      </c>
      <c r="DP19" s="991">
        <v>0.0</v>
      </c>
      <c r="DQ19" s="989">
        <v>0.0</v>
      </c>
      <c r="DR19" s="989">
        <v>0.0</v>
      </c>
      <c r="DS19" s="989">
        <v>0.0</v>
      </c>
      <c r="DT19" s="989">
        <v>0.0</v>
      </c>
      <c r="DU19" s="990">
        <v>0.0</v>
      </c>
      <c r="DV19" s="991">
        <v>0.0</v>
      </c>
      <c r="DW19" s="989">
        <v>0.0</v>
      </c>
      <c r="DX19" s="989">
        <v>0.0</v>
      </c>
      <c r="DY19" s="989">
        <v>0.0</v>
      </c>
      <c r="DZ19" s="989">
        <v>0.0</v>
      </c>
      <c r="EA19" s="989">
        <v>0.0</v>
      </c>
      <c r="EB19" s="990">
        <v>0.0</v>
      </c>
      <c r="EC19" s="991">
        <v>0.0</v>
      </c>
      <c r="ED19" s="989">
        <v>0.0</v>
      </c>
      <c r="EE19" s="990">
        <v>0.0</v>
      </c>
      <c r="EF19" s="991">
        <v>0.0</v>
      </c>
      <c r="EG19" s="989">
        <v>0.0</v>
      </c>
      <c r="EH19" s="989">
        <v>0.0</v>
      </c>
      <c r="EI19" s="990">
        <v>0.0</v>
      </c>
      <c r="EJ19" s="991">
        <v>0.0</v>
      </c>
      <c r="EK19" s="989">
        <v>0.0</v>
      </c>
      <c r="EL19" s="989">
        <v>0.0</v>
      </c>
      <c r="EM19" s="989">
        <v>0.0</v>
      </c>
      <c r="EN19" s="990">
        <v>0.0</v>
      </c>
      <c r="EO19" s="984">
        <f t="shared" si="1"/>
        <v>8484.556467</v>
      </c>
      <c r="EP19" s="985">
        <f t="shared" si="2"/>
        <v>1824.17964</v>
      </c>
    </row>
    <row r="20" ht="14.25" customHeight="1">
      <c r="A20" s="986" t="s">
        <v>96</v>
      </c>
      <c r="B20" s="83" t="s">
        <v>479</v>
      </c>
      <c r="C20" s="58">
        <v>1811019.0</v>
      </c>
      <c r="D20" s="987">
        <v>2991.3472999999994</v>
      </c>
      <c r="E20" s="716">
        <v>2991.3472999999994</v>
      </c>
      <c r="F20" s="989">
        <v>0.0</v>
      </c>
      <c r="G20" s="989">
        <v>0.0</v>
      </c>
      <c r="H20" s="989">
        <v>0.0</v>
      </c>
      <c r="I20" s="990">
        <v>0.0</v>
      </c>
      <c r="J20" s="987">
        <v>2991.3472999999994</v>
      </c>
      <c r="K20" s="989">
        <v>0.0</v>
      </c>
      <c r="L20" s="989">
        <v>0.0</v>
      </c>
      <c r="M20" s="989">
        <v>0.0</v>
      </c>
      <c r="N20" s="990">
        <v>0.0</v>
      </c>
      <c r="O20" s="987">
        <v>2991.3472999999994</v>
      </c>
      <c r="P20" s="989">
        <v>0.0</v>
      </c>
      <c r="Q20" s="989">
        <v>0.0</v>
      </c>
      <c r="R20" s="989">
        <v>0.0</v>
      </c>
      <c r="S20" s="990">
        <v>0.0</v>
      </c>
      <c r="T20" s="987">
        <v>2991.3472999999994</v>
      </c>
      <c r="U20" s="989">
        <v>0.0</v>
      </c>
      <c r="V20" s="989">
        <v>0.0</v>
      </c>
      <c r="W20" s="989">
        <v>0.0</v>
      </c>
      <c r="X20" s="989">
        <v>0.0</v>
      </c>
      <c r="Y20" s="989">
        <v>0.0</v>
      </c>
      <c r="Z20" s="989">
        <v>0.0</v>
      </c>
      <c r="AA20" s="989">
        <v>0.0</v>
      </c>
      <c r="AB20" s="990">
        <v>0.0</v>
      </c>
      <c r="AC20" s="991">
        <v>0.0</v>
      </c>
      <c r="AD20" s="987">
        <v>2991.3472999999994</v>
      </c>
      <c r="AE20" s="989">
        <v>0.0</v>
      </c>
      <c r="AF20" s="989">
        <v>0.0</v>
      </c>
      <c r="AG20" s="989">
        <v>0.0</v>
      </c>
      <c r="AH20" s="989">
        <v>0.0</v>
      </c>
      <c r="AI20" s="989">
        <v>0.0</v>
      </c>
      <c r="AJ20" s="990">
        <v>0.0</v>
      </c>
      <c r="AK20" s="991">
        <v>0.0</v>
      </c>
      <c r="AL20" s="987">
        <v>2991.3472999999994</v>
      </c>
      <c r="AM20" s="989">
        <v>0.0</v>
      </c>
      <c r="AN20" s="989">
        <v>0.0</v>
      </c>
      <c r="AO20" s="989">
        <v>0.0</v>
      </c>
      <c r="AP20" s="989">
        <v>0.0</v>
      </c>
      <c r="AQ20" s="989">
        <v>0.0</v>
      </c>
      <c r="AR20" s="990">
        <v>0.0</v>
      </c>
      <c r="AS20" s="991">
        <v>0.0</v>
      </c>
      <c r="AT20" s="987">
        <v>2991.3472999999994</v>
      </c>
      <c r="AU20" s="989">
        <v>0.0</v>
      </c>
      <c r="AV20" s="989">
        <v>0.0</v>
      </c>
      <c r="AW20" s="989">
        <v>0.0</v>
      </c>
      <c r="AX20" s="989">
        <v>0.0</v>
      </c>
      <c r="AY20" s="989">
        <v>0.0</v>
      </c>
      <c r="AZ20" s="989">
        <v>0.0</v>
      </c>
      <c r="BA20" s="989">
        <v>0.0</v>
      </c>
      <c r="BB20" s="989">
        <v>0.0</v>
      </c>
      <c r="BC20" s="989">
        <v>0.0</v>
      </c>
      <c r="BD20" s="989">
        <v>0.0</v>
      </c>
      <c r="BE20" s="989">
        <v>0.0</v>
      </c>
      <c r="BF20" s="989">
        <v>0.0</v>
      </c>
      <c r="BG20" s="989">
        <v>0.0</v>
      </c>
      <c r="BH20" s="989">
        <v>0.0</v>
      </c>
      <c r="BI20" s="989">
        <v>0.0</v>
      </c>
      <c r="BJ20" s="989">
        <v>0.0</v>
      </c>
      <c r="BK20" s="989">
        <v>0.0</v>
      </c>
      <c r="BL20" s="990">
        <v>0.0</v>
      </c>
      <c r="BM20" s="991">
        <v>0.0</v>
      </c>
      <c r="BN20" s="989">
        <v>0.0</v>
      </c>
      <c r="BO20" s="989">
        <v>0.0</v>
      </c>
      <c r="BP20" s="989">
        <v>0.0</v>
      </c>
      <c r="BQ20" s="989">
        <v>0.0</v>
      </c>
      <c r="BR20" s="989">
        <v>0.0</v>
      </c>
      <c r="BS20" s="989">
        <v>0.0</v>
      </c>
      <c r="BT20" s="989">
        <v>0.0</v>
      </c>
      <c r="BU20" s="989">
        <v>0.0</v>
      </c>
      <c r="BV20" s="989">
        <v>0.0</v>
      </c>
      <c r="BW20" s="990">
        <v>0.0</v>
      </c>
      <c r="BX20" s="991">
        <v>0.0</v>
      </c>
      <c r="BY20" s="989">
        <v>0.0</v>
      </c>
      <c r="BZ20" s="989">
        <v>0.0</v>
      </c>
      <c r="CA20" s="989">
        <v>0.0</v>
      </c>
      <c r="CB20" s="989">
        <v>0.0</v>
      </c>
      <c r="CC20" s="989">
        <v>0.0</v>
      </c>
      <c r="CD20" s="990">
        <v>0.0</v>
      </c>
      <c r="CE20" s="991">
        <v>0.0</v>
      </c>
      <c r="CF20" s="987">
        <v>2991.3472999999994</v>
      </c>
      <c r="CG20" s="989">
        <v>0.0</v>
      </c>
      <c r="CH20" s="989">
        <v>0.0</v>
      </c>
      <c r="CI20" s="989">
        <v>0.0</v>
      </c>
      <c r="CJ20" s="989">
        <v>0.0</v>
      </c>
      <c r="CK20" s="989">
        <v>0.0</v>
      </c>
      <c r="CL20" s="989">
        <v>0.0</v>
      </c>
      <c r="CM20" s="989">
        <v>0.0</v>
      </c>
      <c r="CN20" s="990">
        <v>0.0</v>
      </c>
      <c r="CO20" s="991">
        <v>0.0</v>
      </c>
      <c r="CP20" s="987">
        <v>2991.3472999999994</v>
      </c>
      <c r="CQ20" s="989">
        <v>0.0</v>
      </c>
      <c r="CR20" s="989">
        <v>0.0</v>
      </c>
      <c r="CS20" s="989">
        <v>0.0</v>
      </c>
      <c r="CT20" s="989">
        <v>0.0</v>
      </c>
      <c r="CU20" s="989">
        <v>0.0</v>
      </c>
      <c r="CV20" s="989">
        <v>0.0</v>
      </c>
      <c r="CW20" s="989">
        <v>0.0</v>
      </c>
      <c r="CX20" s="990">
        <v>0.0</v>
      </c>
      <c r="CY20" s="991">
        <v>0.0</v>
      </c>
      <c r="CZ20" s="987">
        <v>2991.3472999999994</v>
      </c>
      <c r="DA20" s="989">
        <v>0.0</v>
      </c>
      <c r="DB20" s="989">
        <v>0.0</v>
      </c>
      <c r="DC20" s="989">
        <v>0.0</v>
      </c>
      <c r="DD20" s="989">
        <v>0.0</v>
      </c>
      <c r="DE20" s="989">
        <v>0.0</v>
      </c>
      <c r="DF20" s="990">
        <v>0.0</v>
      </c>
      <c r="DG20" s="991">
        <v>0.0</v>
      </c>
      <c r="DH20" s="989">
        <v>0.0</v>
      </c>
      <c r="DI20" s="989">
        <v>0.0</v>
      </c>
      <c r="DJ20" s="989">
        <v>0.0</v>
      </c>
      <c r="DK20" s="989">
        <v>0.0</v>
      </c>
      <c r="DL20" s="989">
        <v>0.0</v>
      </c>
      <c r="DM20" s="989">
        <v>0.0</v>
      </c>
      <c r="DN20" s="989">
        <v>0.0</v>
      </c>
      <c r="DO20" s="990">
        <v>0.0</v>
      </c>
      <c r="DP20" s="991">
        <v>0.0</v>
      </c>
      <c r="DQ20" s="989">
        <v>0.0</v>
      </c>
      <c r="DR20" s="989">
        <v>0.0</v>
      </c>
      <c r="DS20" s="989">
        <v>0.0</v>
      </c>
      <c r="DT20" s="989">
        <v>0.0</v>
      </c>
      <c r="DU20" s="990">
        <v>0.0</v>
      </c>
      <c r="DV20" s="991">
        <v>0.0</v>
      </c>
      <c r="DW20" s="989">
        <v>0.0</v>
      </c>
      <c r="DX20" s="989">
        <v>0.0</v>
      </c>
      <c r="DY20" s="989">
        <v>0.0</v>
      </c>
      <c r="DZ20" s="989">
        <v>0.0</v>
      </c>
      <c r="EA20" s="989">
        <v>0.0</v>
      </c>
      <c r="EB20" s="990">
        <v>0.0</v>
      </c>
      <c r="EC20" s="991">
        <v>0.0</v>
      </c>
      <c r="ED20" s="989">
        <v>0.0</v>
      </c>
      <c r="EE20" s="990">
        <v>0.0</v>
      </c>
      <c r="EF20" s="991">
        <v>0.0</v>
      </c>
      <c r="EG20" s="989">
        <v>0.0</v>
      </c>
      <c r="EH20" s="989">
        <v>0.0</v>
      </c>
      <c r="EI20" s="990">
        <v>0.0</v>
      </c>
      <c r="EJ20" s="991">
        <v>0.0</v>
      </c>
      <c r="EK20" s="989">
        <v>0.0</v>
      </c>
      <c r="EL20" s="989">
        <v>0.0</v>
      </c>
      <c r="EM20" s="989">
        <v>0.0</v>
      </c>
      <c r="EN20" s="990">
        <v>0.0</v>
      </c>
      <c r="EO20" s="984">
        <f t="shared" si="1"/>
        <v>28588.30615</v>
      </c>
      <c r="EP20" s="985">
        <f t="shared" si="2"/>
        <v>6146.485821</v>
      </c>
    </row>
    <row r="21" ht="14.25" customHeight="1">
      <c r="A21" s="993" t="s">
        <v>96</v>
      </c>
      <c r="B21" s="994" t="s">
        <v>479</v>
      </c>
      <c r="C21" s="995">
        <v>1811020.0</v>
      </c>
      <c r="D21" s="996">
        <v>2989.1663999999996</v>
      </c>
      <c r="E21" s="997">
        <v>2989.1663999999996</v>
      </c>
      <c r="F21" s="998">
        <v>0.0</v>
      </c>
      <c r="G21" s="998">
        <v>0.0</v>
      </c>
      <c r="H21" s="998">
        <v>0.0</v>
      </c>
      <c r="I21" s="999">
        <v>0.0</v>
      </c>
      <c r="J21" s="996">
        <v>2989.1663999999996</v>
      </c>
      <c r="K21" s="998">
        <v>0.0</v>
      </c>
      <c r="L21" s="998">
        <v>0.0</v>
      </c>
      <c r="M21" s="998">
        <v>0.0</v>
      </c>
      <c r="N21" s="999">
        <v>0.0</v>
      </c>
      <c r="O21" s="996">
        <v>2989.1663999999996</v>
      </c>
      <c r="P21" s="998">
        <v>0.0</v>
      </c>
      <c r="Q21" s="998">
        <v>0.0</v>
      </c>
      <c r="R21" s="998">
        <v>0.0</v>
      </c>
      <c r="S21" s="999">
        <v>0.0</v>
      </c>
      <c r="T21" s="996">
        <v>2989.1663999999996</v>
      </c>
      <c r="U21" s="998">
        <v>0.0</v>
      </c>
      <c r="V21" s="998">
        <v>0.0</v>
      </c>
      <c r="W21" s="998">
        <v>0.0</v>
      </c>
      <c r="X21" s="998">
        <v>0.0</v>
      </c>
      <c r="Y21" s="998">
        <v>0.0</v>
      </c>
      <c r="Z21" s="998">
        <v>0.0</v>
      </c>
      <c r="AA21" s="998">
        <v>0.0</v>
      </c>
      <c r="AB21" s="999">
        <v>0.0</v>
      </c>
      <c r="AC21" s="1000">
        <v>0.0</v>
      </c>
      <c r="AD21" s="996">
        <v>2989.1663999999996</v>
      </c>
      <c r="AE21" s="998">
        <v>0.0</v>
      </c>
      <c r="AF21" s="998">
        <v>0.0</v>
      </c>
      <c r="AG21" s="998">
        <v>0.0</v>
      </c>
      <c r="AH21" s="998">
        <v>0.0</v>
      </c>
      <c r="AI21" s="998">
        <v>0.0</v>
      </c>
      <c r="AJ21" s="999">
        <v>0.0</v>
      </c>
      <c r="AK21" s="1000">
        <v>0.0</v>
      </c>
      <c r="AL21" s="996">
        <v>2989.1663999999996</v>
      </c>
      <c r="AM21" s="998">
        <v>0.0</v>
      </c>
      <c r="AN21" s="998">
        <v>0.0</v>
      </c>
      <c r="AO21" s="998">
        <v>0.0</v>
      </c>
      <c r="AP21" s="998">
        <v>0.0</v>
      </c>
      <c r="AQ21" s="998">
        <v>0.0</v>
      </c>
      <c r="AR21" s="999">
        <v>0.0</v>
      </c>
      <c r="AS21" s="1000">
        <v>0.0</v>
      </c>
      <c r="AT21" s="996">
        <v>2989.1663999999996</v>
      </c>
      <c r="AU21" s="998">
        <v>0.0</v>
      </c>
      <c r="AV21" s="998">
        <v>0.0</v>
      </c>
      <c r="AW21" s="998">
        <v>0.0</v>
      </c>
      <c r="AX21" s="998">
        <v>0.0</v>
      </c>
      <c r="AY21" s="998">
        <v>0.0</v>
      </c>
      <c r="AZ21" s="998">
        <v>0.0</v>
      </c>
      <c r="BA21" s="998">
        <v>0.0</v>
      </c>
      <c r="BB21" s="998">
        <v>0.0</v>
      </c>
      <c r="BC21" s="998">
        <v>0.0</v>
      </c>
      <c r="BD21" s="998">
        <v>0.0</v>
      </c>
      <c r="BE21" s="998">
        <v>0.0</v>
      </c>
      <c r="BF21" s="998">
        <v>0.0</v>
      </c>
      <c r="BG21" s="998">
        <v>0.0</v>
      </c>
      <c r="BH21" s="998">
        <v>0.0</v>
      </c>
      <c r="BI21" s="998">
        <v>0.0</v>
      </c>
      <c r="BJ21" s="998">
        <v>0.0</v>
      </c>
      <c r="BK21" s="998">
        <v>0.0</v>
      </c>
      <c r="BL21" s="999">
        <v>0.0</v>
      </c>
      <c r="BM21" s="1000">
        <v>0.0</v>
      </c>
      <c r="BN21" s="998">
        <v>0.0</v>
      </c>
      <c r="BO21" s="998">
        <v>0.0</v>
      </c>
      <c r="BP21" s="998">
        <v>0.0</v>
      </c>
      <c r="BQ21" s="998">
        <v>0.0</v>
      </c>
      <c r="BR21" s="998">
        <v>0.0</v>
      </c>
      <c r="BS21" s="998">
        <v>0.0</v>
      </c>
      <c r="BT21" s="998">
        <v>0.0</v>
      </c>
      <c r="BU21" s="998">
        <v>0.0</v>
      </c>
      <c r="BV21" s="998">
        <v>0.0</v>
      </c>
      <c r="BW21" s="999">
        <v>0.0</v>
      </c>
      <c r="BX21" s="1000">
        <v>0.0</v>
      </c>
      <c r="BY21" s="998">
        <v>0.0</v>
      </c>
      <c r="BZ21" s="998">
        <v>0.0</v>
      </c>
      <c r="CA21" s="998">
        <v>0.0</v>
      </c>
      <c r="CB21" s="998">
        <v>0.0</v>
      </c>
      <c r="CC21" s="998">
        <v>0.0</v>
      </c>
      <c r="CD21" s="999">
        <v>0.0</v>
      </c>
      <c r="CE21" s="1000">
        <v>0.0</v>
      </c>
      <c r="CF21" s="996">
        <v>2989.1663999999996</v>
      </c>
      <c r="CG21" s="998">
        <v>0.0</v>
      </c>
      <c r="CH21" s="998">
        <v>0.0</v>
      </c>
      <c r="CI21" s="998">
        <v>0.0</v>
      </c>
      <c r="CJ21" s="998">
        <v>0.0</v>
      </c>
      <c r="CK21" s="998">
        <v>0.0</v>
      </c>
      <c r="CL21" s="998">
        <v>0.0</v>
      </c>
      <c r="CM21" s="998">
        <v>0.0</v>
      </c>
      <c r="CN21" s="999">
        <v>0.0</v>
      </c>
      <c r="CO21" s="1000">
        <v>0.0</v>
      </c>
      <c r="CP21" s="996">
        <v>2989.1663999999996</v>
      </c>
      <c r="CQ21" s="998">
        <v>0.0</v>
      </c>
      <c r="CR21" s="998">
        <v>0.0</v>
      </c>
      <c r="CS21" s="998">
        <v>0.0</v>
      </c>
      <c r="CT21" s="998">
        <v>0.0</v>
      </c>
      <c r="CU21" s="998">
        <v>0.0</v>
      </c>
      <c r="CV21" s="998">
        <v>0.0</v>
      </c>
      <c r="CW21" s="998">
        <v>0.0</v>
      </c>
      <c r="CX21" s="999">
        <v>0.0</v>
      </c>
      <c r="CY21" s="1000">
        <v>0.0</v>
      </c>
      <c r="CZ21" s="996">
        <v>2989.1663999999996</v>
      </c>
      <c r="DA21" s="998">
        <v>0.0</v>
      </c>
      <c r="DB21" s="998">
        <v>0.0</v>
      </c>
      <c r="DC21" s="998">
        <v>0.0</v>
      </c>
      <c r="DD21" s="998">
        <v>0.0</v>
      </c>
      <c r="DE21" s="998">
        <v>0.0</v>
      </c>
      <c r="DF21" s="999">
        <v>0.0</v>
      </c>
      <c r="DG21" s="1000">
        <v>0.0</v>
      </c>
      <c r="DH21" s="998">
        <v>0.0</v>
      </c>
      <c r="DI21" s="998">
        <v>0.0</v>
      </c>
      <c r="DJ21" s="998">
        <v>0.0</v>
      </c>
      <c r="DK21" s="998">
        <v>0.0</v>
      </c>
      <c r="DL21" s="998">
        <v>0.0</v>
      </c>
      <c r="DM21" s="998">
        <v>0.0</v>
      </c>
      <c r="DN21" s="998">
        <v>0.0</v>
      </c>
      <c r="DO21" s="999">
        <v>0.0</v>
      </c>
      <c r="DP21" s="1000">
        <v>0.0</v>
      </c>
      <c r="DQ21" s="998">
        <v>0.0</v>
      </c>
      <c r="DR21" s="998">
        <v>0.0</v>
      </c>
      <c r="DS21" s="998">
        <v>0.0</v>
      </c>
      <c r="DT21" s="998">
        <v>0.0</v>
      </c>
      <c r="DU21" s="999">
        <v>0.0</v>
      </c>
      <c r="DV21" s="1000">
        <v>0.0</v>
      </c>
      <c r="DW21" s="998">
        <v>0.0</v>
      </c>
      <c r="DX21" s="998">
        <v>0.0</v>
      </c>
      <c r="DY21" s="998">
        <v>0.0</v>
      </c>
      <c r="DZ21" s="998">
        <v>0.0</v>
      </c>
      <c r="EA21" s="998">
        <v>0.0</v>
      </c>
      <c r="EB21" s="999">
        <v>0.0</v>
      </c>
      <c r="EC21" s="1000">
        <v>0.0</v>
      </c>
      <c r="ED21" s="998">
        <v>0.0</v>
      </c>
      <c r="EE21" s="999">
        <v>0.0</v>
      </c>
      <c r="EF21" s="1000">
        <v>0.0</v>
      </c>
      <c r="EG21" s="998">
        <v>0.0</v>
      </c>
      <c r="EH21" s="998">
        <v>0.0</v>
      </c>
      <c r="EI21" s="999">
        <v>0.0</v>
      </c>
      <c r="EJ21" s="1000">
        <v>0.0</v>
      </c>
      <c r="EK21" s="998">
        <v>0.0</v>
      </c>
      <c r="EL21" s="998">
        <v>0.0</v>
      </c>
      <c r="EM21" s="998">
        <v>0.0</v>
      </c>
      <c r="EN21" s="999">
        <v>0.0</v>
      </c>
      <c r="EO21" s="984">
        <f t="shared" si="1"/>
        <v>28567.46328</v>
      </c>
      <c r="EP21" s="985">
        <f t="shared" si="2"/>
        <v>6142.004606</v>
      </c>
    </row>
    <row r="22" ht="14.25" customHeight="1">
      <c r="A22" s="976" t="s">
        <v>133</v>
      </c>
      <c r="B22" s="977" t="s">
        <v>479</v>
      </c>
      <c r="C22" s="1001">
        <v>1811021.0</v>
      </c>
      <c r="D22" s="979">
        <v>2562.5235999999995</v>
      </c>
      <c r="E22" s="1002">
        <v>2562.5235999999995</v>
      </c>
      <c r="F22" s="981">
        <v>0.0</v>
      </c>
      <c r="G22" s="981">
        <v>0.0</v>
      </c>
      <c r="H22" s="981">
        <v>0.0</v>
      </c>
      <c r="I22" s="982">
        <v>0.0</v>
      </c>
      <c r="J22" s="979">
        <v>2562.5235999999995</v>
      </c>
      <c r="K22" s="981">
        <v>0.0</v>
      </c>
      <c r="L22" s="981">
        <v>0.0</v>
      </c>
      <c r="M22" s="981">
        <v>0.0</v>
      </c>
      <c r="N22" s="982">
        <v>0.0</v>
      </c>
      <c r="O22" s="979">
        <v>2562.5235999999995</v>
      </c>
      <c r="P22" s="981">
        <v>0.0</v>
      </c>
      <c r="Q22" s="981">
        <v>0.0</v>
      </c>
      <c r="R22" s="981">
        <v>0.0</v>
      </c>
      <c r="S22" s="982">
        <v>0.0</v>
      </c>
      <c r="T22" s="983">
        <v>0.0</v>
      </c>
      <c r="U22" s="979">
        <v>2562.5235999999995</v>
      </c>
      <c r="V22" s="981">
        <v>0.0</v>
      </c>
      <c r="W22" s="981">
        <v>0.0</v>
      </c>
      <c r="X22" s="981">
        <v>0.0</v>
      </c>
      <c r="Y22" s="981">
        <v>0.0</v>
      </c>
      <c r="Z22" s="981">
        <v>0.0</v>
      </c>
      <c r="AA22" s="981">
        <v>0.0</v>
      </c>
      <c r="AB22" s="982">
        <v>0.0</v>
      </c>
      <c r="AC22" s="983">
        <v>0.0</v>
      </c>
      <c r="AD22" s="979">
        <v>2562.5235999999995</v>
      </c>
      <c r="AE22" s="981">
        <v>0.0</v>
      </c>
      <c r="AF22" s="981">
        <v>0.0</v>
      </c>
      <c r="AG22" s="981">
        <v>0.0</v>
      </c>
      <c r="AH22" s="981">
        <v>0.0</v>
      </c>
      <c r="AI22" s="981">
        <v>0.0</v>
      </c>
      <c r="AJ22" s="982">
        <v>0.0</v>
      </c>
      <c r="AK22" s="983">
        <v>0.0</v>
      </c>
      <c r="AL22" s="979">
        <v>2562.5235999999995</v>
      </c>
      <c r="AM22" s="981">
        <v>0.0</v>
      </c>
      <c r="AN22" s="981">
        <v>0.0</v>
      </c>
      <c r="AO22" s="981">
        <v>0.0</v>
      </c>
      <c r="AP22" s="981">
        <v>0.0</v>
      </c>
      <c r="AQ22" s="981">
        <v>0.0</v>
      </c>
      <c r="AR22" s="982">
        <v>0.0</v>
      </c>
      <c r="AS22" s="983">
        <v>0.0</v>
      </c>
      <c r="AT22" s="979">
        <v>2562.5235999999995</v>
      </c>
      <c r="AU22" s="981">
        <v>0.0</v>
      </c>
      <c r="AV22" s="981">
        <v>0.0</v>
      </c>
      <c r="AW22" s="981">
        <v>0.0</v>
      </c>
      <c r="AX22" s="981">
        <v>0.0</v>
      </c>
      <c r="AY22" s="981">
        <v>0.0</v>
      </c>
      <c r="AZ22" s="981">
        <v>0.0</v>
      </c>
      <c r="BA22" s="981">
        <v>0.0</v>
      </c>
      <c r="BB22" s="981">
        <v>0.0</v>
      </c>
      <c r="BC22" s="981">
        <v>0.0</v>
      </c>
      <c r="BD22" s="981">
        <v>0.0</v>
      </c>
      <c r="BE22" s="981">
        <v>0.0</v>
      </c>
      <c r="BF22" s="981">
        <v>0.0</v>
      </c>
      <c r="BG22" s="981">
        <v>0.0</v>
      </c>
      <c r="BH22" s="981">
        <v>0.0</v>
      </c>
      <c r="BI22" s="981">
        <v>0.0</v>
      </c>
      <c r="BJ22" s="981">
        <v>0.0</v>
      </c>
      <c r="BK22" s="981">
        <v>0.0</v>
      </c>
      <c r="BL22" s="982">
        <v>0.0</v>
      </c>
      <c r="BM22" s="983">
        <v>0.0</v>
      </c>
      <c r="BN22" s="981">
        <v>0.0</v>
      </c>
      <c r="BO22" s="979">
        <v>2562.5235999999995</v>
      </c>
      <c r="BP22" s="981">
        <v>0.0</v>
      </c>
      <c r="BQ22" s="981">
        <v>0.0</v>
      </c>
      <c r="BR22" s="981">
        <v>0.0</v>
      </c>
      <c r="BS22" s="981">
        <v>0.0</v>
      </c>
      <c r="BT22" s="981">
        <v>0.0</v>
      </c>
      <c r="BU22" s="981">
        <v>0.0</v>
      </c>
      <c r="BV22" s="981">
        <v>0.0</v>
      </c>
      <c r="BW22" s="982">
        <v>0.0</v>
      </c>
      <c r="BX22" s="983">
        <v>0.0</v>
      </c>
      <c r="BY22" s="979">
        <v>2562.5235999999995</v>
      </c>
      <c r="BZ22" s="981">
        <v>0.0</v>
      </c>
      <c r="CA22" s="981">
        <v>0.0</v>
      </c>
      <c r="CB22" s="981">
        <v>0.0</v>
      </c>
      <c r="CC22" s="981">
        <v>0.0</v>
      </c>
      <c r="CD22" s="982">
        <v>0.0</v>
      </c>
      <c r="CE22" s="983">
        <v>0.0</v>
      </c>
      <c r="CF22" s="981">
        <v>0.0</v>
      </c>
      <c r="CG22" s="981">
        <v>0.0</v>
      </c>
      <c r="CH22" s="981">
        <v>0.0</v>
      </c>
      <c r="CI22" s="981">
        <v>0.0</v>
      </c>
      <c r="CJ22" s="981">
        <v>0.0</v>
      </c>
      <c r="CK22" s="981">
        <v>0.0</v>
      </c>
      <c r="CL22" s="981">
        <v>0.0</v>
      </c>
      <c r="CM22" s="981">
        <v>0.0</v>
      </c>
      <c r="CN22" s="982">
        <v>0.0</v>
      </c>
      <c r="CO22" s="983">
        <v>0.0</v>
      </c>
      <c r="CP22" s="979">
        <v>2562.5235999999995</v>
      </c>
      <c r="CQ22" s="981">
        <v>0.0</v>
      </c>
      <c r="CR22" s="981">
        <v>0.0</v>
      </c>
      <c r="CS22" s="981">
        <v>0.0</v>
      </c>
      <c r="CT22" s="981">
        <v>0.0</v>
      </c>
      <c r="CU22" s="981">
        <v>0.0</v>
      </c>
      <c r="CV22" s="981">
        <v>0.0</v>
      </c>
      <c r="CW22" s="981">
        <v>0.0</v>
      </c>
      <c r="CX22" s="982">
        <v>0.0</v>
      </c>
      <c r="CY22" s="983">
        <v>0.0</v>
      </c>
      <c r="CZ22" s="979">
        <v>2562.5235999999995</v>
      </c>
      <c r="DA22" s="981">
        <v>0.0</v>
      </c>
      <c r="DB22" s="981">
        <v>0.0</v>
      </c>
      <c r="DC22" s="981">
        <v>0.0</v>
      </c>
      <c r="DD22" s="981">
        <v>0.0</v>
      </c>
      <c r="DE22" s="981">
        <v>0.0</v>
      </c>
      <c r="DF22" s="982">
        <v>0.0</v>
      </c>
      <c r="DG22" s="983">
        <v>0.0</v>
      </c>
      <c r="DH22" s="981">
        <v>0.0</v>
      </c>
      <c r="DI22" s="981">
        <v>0.0</v>
      </c>
      <c r="DJ22" s="981">
        <v>0.0</v>
      </c>
      <c r="DK22" s="981">
        <v>0.0</v>
      </c>
      <c r="DL22" s="981">
        <v>0.0</v>
      </c>
      <c r="DM22" s="981">
        <v>0.0</v>
      </c>
      <c r="DN22" s="981">
        <v>0.0</v>
      </c>
      <c r="DO22" s="982">
        <v>0.0</v>
      </c>
      <c r="DP22" s="983">
        <v>0.0</v>
      </c>
      <c r="DQ22" s="981">
        <v>0.0</v>
      </c>
      <c r="DR22" s="981">
        <v>0.0</v>
      </c>
      <c r="DS22" s="981">
        <v>0.0</v>
      </c>
      <c r="DT22" s="981">
        <v>0.0</v>
      </c>
      <c r="DU22" s="982">
        <v>0.0</v>
      </c>
      <c r="DV22" s="983">
        <v>0.0</v>
      </c>
      <c r="DW22" s="981">
        <v>0.0</v>
      </c>
      <c r="DX22" s="981">
        <v>0.0</v>
      </c>
      <c r="DY22" s="981">
        <v>0.0</v>
      </c>
      <c r="DZ22" s="981">
        <v>0.0</v>
      </c>
      <c r="EA22" s="981">
        <v>0.0</v>
      </c>
      <c r="EB22" s="982">
        <v>0.0</v>
      </c>
      <c r="EC22" s="983">
        <v>0.0</v>
      </c>
      <c r="ED22" s="981">
        <v>0.0</v>
      </c>
      <c r="EE22" s="982">
        <v>0.0</v>
      </c>
      <c r="EF22" s="983">
        <v>0.0</v>
      </c>
      <c r="EG22" s="981">
        <v>0.0</v>
      </c>
      <c r="EH22" s="981">
        <v>0.0</v>
      </c>
      <c r="EI22" s="982">
        <v>0.0</v>
      </c>
      <c r="EJ22" s="983">
        <v>0.0</v>
      </c>
      <c r="EK22" s="981">
        <v>0.0</v>
      </c>
      <c r="EL22" s="981">
        <v>0.0</v>
      </c>
      <c r="EM22" s="981">
        <v>0.0</v>
      </c>
      <c r="EN22" s="982">
        <v>0.0</v>
      </c>
      <c r="EO22" s="984">
        <f t="shared" si="1"/>
        <v>25955.80154</v>
      </c>
      <c r="EP22" s="985">
        <f t="shared" si="2"/>
        <v>5580.497332</v>
      </c>
    </row>
    <row r="23" ht="14.25" customHeight="1">
      <c r="A23" s="986" t="s">
        <v>133</v>
      </c>
      <c r="B23" s="83" t="s">
        <v>479</v>
      </c>
      <c r="C23" s="50">
        <v>1811022.0</v>
      </c>
      <c r="D23" s="987">
        <v>4051.0499999999997</v>
      </c>
      <c r="E23" s="716">
        <v>4051.0499999999997</v>
      </c>
      <c r="F23" s="989">
        <v>0.0</v>
      </c>
      <c r="G23" s="989">
        <v>0.0</v>
      </c>
      <c r="H23" s="989">
        <v>0.0</v>
      </c>
      <c r="I23" s="990">
        <v>0.0</v>
      </c>
      <c r="J23" s="987">
        <v>4051.0499999999997</v>
      </c>
      <c r="K23" s="989">
        <v>0.0</v>
      </c>
      <c r="L23" s="989">
        <v>0.0</v>
      </c>
      <c r="M23" s="989">
        <v>0.0</v>
      </c>
      <c r="N23" s="990">
        <v>0.0</v>
      </c>
      <c r="O23" s="987">
        <v>4051.0499999999997</v>
      </c>
      <c r="P23" s="989">
        <v>0.0</v>
      </c>
      <c r="Q23" s="989">
        <v>0.0</v>
      </c>
      <c r="R23" s="989">
        <v>0.0</v>
      </c>
      <c r="S23" s="990">
        <v>0.0</v>
      </c>
      <c r="T23" s="991">
        <v>0.0</v>
      </c>
      <c r="U23" s="987">
        <v>4051.0499999999997</v>
      </c>
      <c r="V23" s="989">
        <v>0.0</v>
      </c>
      <c r="W23" s="989">
        <v>0.0</v>
      </c>
      <c r="X23" s="989">
        <v>0.0</v>
      </c>
      <c r="Y23" s="989">
        <v>0.0</v>
      </c>
      <c r="Z23" s="989">
        <v>0.0</v>
      </c>
      <c r="AA23" s="989">
        <v>0.0</v>
      </c>
      <c r="AB23" s="990">
        <v>0.0</v>
      </c>
      <c r="AC23" s="991">
        <v>0.0</v>
      </c>
      <c r="AD23" s="987">
        <v>4051.0499999999997</v>
      </c>
      <c r="AE23" s="989">
        <v>0.0</v>
      </c>
      <c r="AF23" s="989">
        <v>0.0</v>
      </c>
      <c r="AG23" s="989">
        <v>0.0</v>
      </c>
      <c r="AH23" s="989">
        <v>0.0</v>
      </c>
      <c r="AI23" s="989">
        <v>0.0</v>
      </c>
      <c r="AJ23" s="990">
        <v>0.0</v>
      </c>
      <c r="AK23" s="991">
        <v>0.0</v>
      </c>
      <c r="AL23" s="987">
        <v>4051.0499999999997</v>
      </c>
      <c r="AM23" s="989">
        <v>0.0</v>
      </c>
      <c r="AN23" s="989">
        <v>0.0</v>
      </c>
      <c r="AO23" s="989">
        <v>0.0</v>
      </c>
      <c r="AP23" s="989">
        <v>0.0</v>
      </c>
      <c r="AQ23" s="989">
        <v>0.0</v>
      </c>
      <c r="AR23" s="990">
        <v>0.0</v>
      </c>
      <c r="AS23" s="991">
        <v>0.0</v>
      </c>
      <c r="AT23" s="987">
        <v>4051.0499999999997</v>
      </c>
      <c r="AU23" s="989">
        <v>0.0</v>
      </c>
      <c r="AV23" s="989">
        <v>0.0</v>
      </c>
      <c r="AW23" s="989">
        <v>0.0</v>
      </c>
      <c r="AX23" s="989">
        <v>0.0</v>
      </c>
      <c r="AY23" s="989">
        <v>0.0</v>
      </c>
      <c r="AZ23" s="989">
        <v>0.0</v>
      </c>
      <c r="BA23" s="989">
        <v>0.0</v>
      </c>
      <c r="BB23" s="989">
        <v>0.0</v>
      </c>
      <c r="BC23" s="989">
        <v>0.0</v>
      </c>
      <c r="BD23" s="989">
        <v>0.0</v>
      </c>
      <c r="BE23" s="989">
        <v>0.0</v>
      </c>
      <c r="BF23" s="989">
        <v>0.0</v>
      </c>
      <c r="BG23" s="989">
        <v>0.0</v>
      </c>
      <c r="BH23" s="989">
        <v>0.0</v>
      </c>
      <c r="BI23" s="989">
        <v>0.0</v>
      </c>
      <c r="BJ23" s="989">
        <v>0.0</v>
      </c>
      <c r="BK23" s="989">
        <v>0.0</v>
      </c>
      <c r="BL23" s="990">
        <v>0.0</v>
      </c>
      <c r="BM23" s="991">
        <v>0.0</v>
      </c>
      <c r="BN23" s="989">
        <v>0.0</v>
      </c>
      <c r="BO23" s="989">
        <v>0.0</v>
      </c>
      <c r="BP23" s="989">
        <v>0.0</v>
      </c>
      <c r="BQ23" s="989">
        <v>0.0</v>
      </c>
      <c r="BR23" s="989">
        <v>0.0</v>
      </c>
      <c r="BS23" s="989">
        <v>0.0</v>
      </c>
      <c r="BT23" s="989">
        <v>0.0</v>
      </c>
      <c r="BU23" s="989">
        <v>0.0</v>
      </c>
      <c r="BV23" s="989">
        <v>0.0</v>
      </c>
      <c r="BW23" s="990">
        <v>0.0</v>
      </c>
      <c r="BX23" s="991">
        <v>0.0</v>
      </c>
      <c r="BY23" s="989">
        <v>0.0</v>
      </c>
      <c r="BZ23" s="989">
        <v>0.0</v>
      </c>
      <c r="CA23" s="989">
        <v>0.0</v>
      </c>
      <c r="CB23" s="989">
        <v>0.0</v>
      </c>
      <c r="CC23" s="989">
        <v>0.0</v>
      </c>
      <c r="CD23" s="990">
        <v>0.0</v>
      </c>
      <c r="CE23" s="991">
        <v>0.0</v>
      </c>
      <c r="CF23" s="989">
        <v>0.0</v>
      </c>
      <c r="CG23" s="987">
        <v>4051.0499999999997</v>
      </c>
      <c r="CH23" s="989">
        <v>0.0</v>
      </c>
      <c r="CI23" s="989">
        <v>0.0</v>
      </c>
      <c r="CJ23" s="989">
        <v>0.0</v>
      </c>
      <c r="CK23" s="989">
        <v>0.0</v>
      </c>
      <c r="CL23" s="989">
        <v>0.0</v>
      </c>
      <c r="CM23" s="989">
        <v>0.0</v>
      </c>
      <c r="CN23" s="990">
        <v>0.0</v>
      </c>
      <c r="CO23" s="991">
        <v>0.0</v>
      </c>
      <c r="CP23" s="987">
        <v>4051.0499999999997</v>
      </c>
      <c r="CQ23" s="989">
        <v>0.0</v>
      </c>
      <c r="CR23" s="989">
        <v>0.0</v>
      </c>
      <c r="CS23" s="989">
        <v>0.0</v>
      </c>
      <c r="CT23" s="989">
        <v>0.0</v>
      </c>
      <c r="CU23" s="989">
        <v>0.0</v>
      </c>
      <c r="CV23" s="989">
        <v>0.0</v>
      </c>
      <c r="CW23" s="989">
        <v>0.0</v>
      </c>
      <c r="CX23" s="990">
        <v>0.0</v>
      </c>
      <c r="CY23" s="991">
        <v>0.0</v>
      </c>
      <c r="CZ23" s="987">
        <v>4051.0499999999997</v>
      </c>
      <c r="DA23" s="989">
        <v>0.0</v>
      </c>
      <c r="DB23" s="989">
        <v>0.0</v>
      </c>
      <c r="DC23" s="989">
        <v>0.0</v>
      </c>
      <c r="DD23" s="989">
        <v>0.0</v>
      </c>
      <c r="DE23" s="989">
        <v>0.0</v>
      </c>
      <c r="DF23" s="990">
        <v>0.0</v>
      </c>
      <c r="DG23" s="991">
        <v>0.0</v>
      </c>
      <c r="DH23" s="989">
        <v>0.0</v>
      </c>
      <c r="DI23" s="989">
        <v>0.0</v>
      </c>
      <c r="DJ23" s="989">
        <v>0.0</v>
      </c>
      <c r="DK23" s="989">
        <v>0.0</v>
      </c>
      <c r="DL23" s="989">
        <v>0.0</v>
      </c>
      <c r="DM23" s="989">
        <v>0.0</v>
      </c>
      <c r="DN23" s="989">
        <v>0.0</v>
      </c>
      <c r="DO23" s="990">
        <v>0.0</v>
      </c>
      <c r="DP23" s="991">
        <v>0.0</v>
      </c>
      <c r="DQ23" s="989">
        <v>0.0</v>
      </c>
      <c r="DR23" s="989">
        <v>0.0</v>
      </c>
      <c r="DS23" s="989">
        <v>0.0</v>
      </c>
      <c r="DT23" s="989">
        <v>0.0</v>
      </c>
      <c r="DU23" s="990">
        <v>0.0</v>
      </c>
      <c r="DV23" s="991">
        <v>0.0</v>
      </c>
      <c r="DW23" s="989">
        <v>0.0</v>
      </c>
      <c r="DX23" s="989">
        <v>0.0</v>
      </c>
      <c r="DY23" s="989">
        <v>0.0</v>
      </c>
      <c r="DZ23" s="989">
        <v>0.0</v>
      </c>
      <c r="EA23" s="989">
        <v>0.0</v>
      </c>
      <c r="EB23" s="990">
        <v>0.0</v>
      </c>
      <c r="EC23" s="991">
        <v>0.0</v>
      </c>
      <c r="ED23" s="989">
        <v>0.0</v>
      </c>
      <c r="EE23" s="990">
        <v>0.0</v>
      </c>
      <c r="EF23" s="991">
        <v>0.0</v>
      </c>
      <c r="EG23" s="989">
        <v>0.0</v>
      </c>
      <c r="EH23" s="989">
        <v>0.0</v>
      </c>
      <c r="EI23" s="990">
        <v>0.0</v>
      </c>
      <c r="EJ23" s="991">
        <v>0.0</v>
      </c>
      <c r="EK23" s="989">
        <v>0.0</v>
      </c>
      <c r="EL23" s="989">
        <v>0.0</v>
      </c>
      <c r="EM23" s="989">
        <v>0.0</v>
      </c>
      <c r="EN23" s="990">
        <v>0.0</v>
      </c>
      <c r="EO23" s="984">
        <f t="shared" si="1"/>
        <v>37962.38955</v>
      </c>
      <c r="EP23" s="985">
        <f t="shared" si="2"/>
        <v>8161.913753</v>
      </c>
    </row>
    <row r="24" ht="14.25" customHeight="1">
      <c r="A24" s="986" t="s">
        <v>133</v>
      </c>
      <c r="B24" s="83" t="s">
        <v>479</v>
      </c>
      <c r="C24" s="50">
        <v>1811023.0</v>
      </c>
      <c r="D24" s="987">
        <v>2641.6009999999997</v>
      </c>
      <c r="E24" s="716">
        <v>2641.6009999999997</v>
      </c>
      <c r="F24" s="989">
        <v>0.0</v>
      </c>
      <c r="G24" s="989">
        <v>0.0</v>
      </c>
      <c r="H24" s="989">
        <v>0.0</v>
      </c>
      <c r="I24" s="990">
        <v>0.0</v>
      </c>
      <c r="J24" s="987">
        <v>2641.6009999999997</v>
      </c>
      <c r="K24" s="989">
        <v>0.0</v>
      </c>
      <c r="L24" s="989">
        <v>0.0</v>
      </c>
      <c r="M24" s="989">
        <v>0.0</v>
      </c>
      <c r="N24" s="990">
        <v>0.0</v>
      </c>
      <c r="O24" s="987">
        <v>2641.6009999999997</v>
      </c>
      <c r="P24" s="989">
        <v>0.0</v>
      </c>
      <c r="Q24" s="989">
        <v>0.0</v>
      </c>
      <c r="R24" s="989">
        <v>0.0</v>
      </c>
      <c r="S24" s="990">
        <v>0.0</v>
      </c>
      <c r="T24" s="991">
        <v>0.0</v>
      </c>
      <c r="U24" s="987">
        <v>2641.6009999999997</v>
      </c>
      <c r="V24" s="989">
        <v>0.0</v>
      </c>
      <c r="W24" s="989">
        <v>0.0</v>
      </c>
      <c r="X24" s="989">
        <v>0.0</v>
      </c>
      <c r="Y24" s="989">
        <v>0.0</v>
      </c>
      <c r="Z24" s="989">
        <v>0.0</v>
      </c>
      <c r="AA24" s="989">
        <v>0.0</v>
      </c>
      <c r="AB24" s="990">
        <v>0.0</v>
      </c>
      <c r="AC24" s="991">
        <v>0.0</v>
      </c>
      <c r="AD24" s="987">
        <v>2641.6009999999997</v>
      </c>
      <c r="AE24" s="989">
        <v>0.0</v>
      </c>
      <c r="AF24" s="989">
        <v>0.0</v>
      </c>
      <c r="AG24" s="989">
        <v>0.0</v>
      </c>
      <c r="AH24" s="989">
        <v>0.0</v>
      </c>
      <c r="AI24" s="989">
        <v>0.0</v>
      </c>
      <c r="AJ24" s="990">
        <v>0.0</v>
      </c>
      <c r="AK24" s="991">
        <v>0.0</v>
      </c>
      <c r="AL24" s="987">
        <v>2641.6009999999997</v>
      </c>
      <c r="AM24" s="989">
        <v>0.0</v>
      </c>
      <c r="AN24" s="989">
        <v>0.0</v>
      </c>
      <c r="AO24" s="989">
        <v>0.0</v>
      </c>
      <c r="AP24" s="989">
        <v>0.0</v>
      </c>
      <c r="AQ24" s="989">
        <v>0.0</v>
      </c>
      <c r="AR24" s="990">
        <v>0.0</v>
      </c>
      <c r="AS24" s="991">
        <v>0.0</v>
      </c>
      <c r="AT24" s="987">
        <v>2641.6009999999997</v>
      </c>
      <c r="AU24" s="989">
        <v>0.0</v>
      </c>
      <c r="AV24" s="989">
        <v>0.0</v>
      </c>
      <c r="AW24" s="989">
        <v>0.0</v>
      </c>
      <c r="AX24" s="989">
        <v>0.0</v>
      </c>
      <c r="AY24" s="989">
        <v>0.0</v>
      </c>
      <c r="AZ24" s="989">
        <v>0.0</v>
      </c>
      <c r="BA24" s="989">
        <v>0.0</v>
      </c>
      <c r="BB24" s="989">
        <v>0.0</v>
      </c>
      <c r="BC24" s="989">
        <v>0.0</v>
      </c>
      <c r="BD24" s="989">
        <v>0.0</v>
      </c>
      <c r="BE24" s="989">
        <v>0.0</v>
      </c>
      <c r="BF24" s="989">
        <v>0.0</v>
      </c>
      <c r="BG24" s="989">
        <v>0.0</v>
      </c>
      <c r="BH24" s="989">
        <v>0.0</v>
      </c>
      <c r="BI24" s="989">
        <v>0.0</v>
      </c>
      <c r="BJ24" s="989">
        <v>0.0</v>
      </c>
      <c r="BK24" s="989">
        <v>0.0</v>
      </c>
      <c r="BL24" s="990">
        <v>0.0</v>
      </c>
      <c r="BM24" s="991">
        <v>0.0</v>
      </c>
      <c r="BN24" s="989">
        <v>0.0</v>
      </c>
      <c r="BO24" s="989">
        <v>0.0</v>
      </c>
      <c r="BP24" s="989">
        <v>0.0</v>
      </c>
      <c r="BQ24" s="989">
        <v>0.0</v>
      </c>
      <c r="BR24" s="989">
        <v>0.0</v>
      </c>
      <c r="BS24" s="989">
        <v>0.0</v>
      </c>
      <c r="BT24" s="989">
        <v>0.0</v>
      </c>
      <c r="BU24" s="989">
        <v>0.0</v>
      </c>
      <c r="BV24" s="989">
        <v>0.0</v>
      </c>
      <c r="BW24" s="990">
        <v>0.0</v>
      </c>
      <c r="BX24" s="991">
        <v>0.0</v>
      </c>
      <c r="BY24" s="987">
        <v>2641.6009999999997</v>
      </c>
      <c r="BZ24" s="989">
        <v>0.0</v>
      </c>
      <c r="CA24" s="989">
        <v>0.0</v>
      </c>
      <c r="CB24" s="989">
        <v>0.0</v>
      </c>
      <c r="CC24" s="989">
        <v>0.0</v>
      </c>
      <c r="CD24" s="990">
        <v>0.0</v>
      </c>
      <c r="CE24" s="991">
        <v>0.0</v>
      </c>
      <c r="CF24" s="989">
        <v>0.0</v>
      </c>
      <c r="CG24" s="989">
        <v>0.0</v>
      </c>
      <c r="CH24" s="989">
        <v>0.0</v>
      </c>
      <c r="CI24" s="989">
        <v>0.0</v>
      </c>
      <c r="CJ24" s="989">
        <v>0.0</v>
      </c>
      <c r="CK24" s="989">
        <v>0.0</v>
      </c>
      <c r="CL24" s="989">
        <v>0.0</v>
      </c>
      <c r="CM24" s="989">
        <v>0.0</v>
      </c>
      <c r="CN24" s="990">
        <v>0.0</v>
      </c>
      <c r="CO24" s="991">
        <v>0.0</v>
      </c>
      <c r="CP24" s="987">
        <v>2641.6009999999997</v>
      </c>
      <c r="CQ24" s="989">
        <v>0.0</v>
      </c>
      <c r="CR24" s="989">
        <v>0.0</v>
      </c>
      <c r="CS24" s="989">
        <v>0.0</v>
      </c>
      <c r="CT24" s="989">
        <v>0.0</v>
      </c>
      <c r="CU24" s="989">
        <v>0.0</v>
      </c>
      <c r="CV24" s="989">
        <v>0.0</v>
      </c>
      <c r="CW24" s="989">
        <v>0.0</v>
      </c>
      <c r="CX24" s="990">
        <v>0.0</v>
      </c>
      <c r="CY24" s="991">
        <v>0.0</v>
      </c>
      <c r="CZ24" s="987">
        <v>2641.6009999999997</v>
      </c>
      <c r="DA24" s="989">
        <v>0.0</v>
      </c>
      <c r="DB24" s="989">
        <v>0.0</v>
      </c>
      <c r="DC24" s="989">
        <v>0.0</v>
      </c>
      <c r="DD24" s="989">
        <v>0.0</v>
      </c>
      <c r="DE24" s="989">
        <v>0.0</v>
      </c>
      <c r="DF24" s="990">
        <v>0.0</v>
      </c>
      <c r="DG24" s="991">
        <v>0.0</v>
      </c>
      <c r="DH24" s="989">
        <v>0.0</v>
      </c>
      <c r="DI24" s="989">
        <v>0.0</v>
      </c>
      <c r="DJ24" s="989">
        <v>0.0</v>
      </c>
      <c r="DK24" s="989">
        <v>0.0</v>
      </c>
      <c r="DL24" s="989">
        <v>0.0</v>
      </c>
      <c r="DM24" s="989">
        <v>0.0</v>
      </c>
      <c r="DN24" s="989">
        <v>0.0</v>
      </c>
      <c r="DO24" s="990">
        <v>0.0</v>
      </c>
      <c r="DP24" s="991">
        <v>0.0</v>
      </c>
      <c r="DQ24" s="989">
        <v>0.0</v>
      </c>
      <c r="DR24" s="989">
        <v>0.0</v>
      </c>
      <c r="DS24" s="989">
        <v>0.0</v>
      </c>
      <c r="DT24" s="989">
        <v>0.0</v>
      </c>
      <c r="DU24" s="990">
        <v>0.0</v>
      </c>
      <c r="DV24" s="991">
        <v>0.0</v>
      </c>
      <c r="DW24" s="989">
        <v>0.0</v>
      </c>
      <c r="DX24" s="989">
        <v>0.0</v>
      </c>
      <c r="DY24" s="989">
        <v>0.0</v>
      </c>
      <c r="DZ24" s="989">
        <v>0.0</v>
      </c>
      <c r="EA24" s="989">
        <v>0.0</v>
      </c>
      <c r="EB24" s="990">
        <v>0.0</v>
      </c>
      <c r="EC24" s="991">
        <v>0.0</v>
      </c>
      <c r="ED24" s="989">
        <v>0.0</v>
      </c>
      <c r="EE24" s="990">
        <v>0.0</v>
      </c>
      <c r="EF24" s="991">
        <v>0.0</v>
      </c>
      <c r="EG24" s="989">
        <v>0.0</v>
      </c>
      <c r="EH24" s="989">
        <v>0.0</v>
      </c>
      <c r="EI24" s="990">
        <v>0.0</v>
      </c>
      <c r="EJ24" s="991">
        <v>0.0</v>
      </c>
      <c r="EK24" s="989">
        <v>0.0</v>
      </c>
      <c r="EL24" s="989">
        <v>0.0</v>
      </c>
      <c r="EM24" s="989">
        <v>0.0</v>
      </c>
      <c r="EN24" s="990">
        <v>0.0</v>
      </c>
      <c r="EO24" s="984">
        <f t="shared" si="1"/>
        <v>23938.18826</v>
      </c>
      <c r="EP24" s="985">
        <f t="shared" si="2"/>
        <v>5146.710476</v>
      </c>
    </row>
    <row r="25" ht="14.25" customHeight="1">
      <c r="A25" s="986" t="s">
        <v>133</v>
      </c>
      <c r="B25" s="83" t="s">
        <v>479</v>
      </c>
      <c r="C25" s="50">
        <v>1811024.0</v>
      </c>
      <c r="D25" s="987">
        <v>1718.6847999999998</v>
      </c>
      <c r="E25" s="716">
        <v>1718.6847999999998</v>
      </c>
      <c r="F25" s="989">
        <v>0.0</v>
      </c>
      <c r="G25" s="989">
        <v>0.0</v>
      </c>
      <c r="H25" s="989">
        <v>0.0</v>
      </c>
      <c r="I25" s="990">
        <v>0.0</v>
      </c>
      <c r="J25" s="987">
        <v>1718.6847999999998</v>
      </c>
      <c r="K25" s="989">
        <v>0.0</v>
      </c>
      <c r="L25" s="989">
        <v>0.0</v>
      </c>
      <c r="M25" s="989">
        <v>0.0</v>
      </c>
      <c r="N25" s="990">
        <v>0.0</v>
      </c>
      <c r="O25" s="987">
        <v>1718.6847999999998</v>
      </c>
      <c r="P25" s="989">
        <v>0.0</v>
      </c>
      <c r="Q25" s="989">
        <v>0.0</v>
      </c>
      <c r="R25" s="989">
        <v>0.0</v>
      </c>
      <c r="S25" s="990">
        <v>0.0</v>
      </c>
      <c r="T25" s="991">
        <v>0.0</v>
      </c>
      <c r="U25" s="987">
        <v>1718.6847999999998</v>
      </c>
      <c r="V25" s="989">
        <v>0.0</v>
      </c>
      <c r="W25" s="989">
        <v>0.0</v>
      </c>
      <c r="X25" s="989">
        <v>0.0</v>
      </c>
      <c r="Y25" s="989">
        <v>0.0</v>
      </c>
      <c r="Z25" s="989">
        <v>0.0</v>
      </c>
      <c r="AA25" s="989">
        <v>0.0</v>
      </c>
      <c r="AB25" s="990">
        <v>0.0</v>
      </c>
      <c r="AC25" s="991">
        <v>0.0</v>
      </c>
      <c r="AD25" s="987">
        <v>1718.6847999999998</v>
      </c>
      <c r="AE25" s="989">
        <v>0.0</v>
      </c>
      <c r="AF25" s="989">
        <v>0.0</v>
      </c>
      <c r="AG25" s="989">
        <v>0.0</v>
      </c>
      <c r="AH25" s="989">
        <v>0.0</v>
      </c>
      <c r="AI25" s="989">
        <v>0.0</v>
      </c>
      <c r="AJ25" s="990">
        <v>0.0</v>
      </c>
      <c r="AK25" s="991">
        <v>0.0</v>
      </c>
      <c r="AL25" s="987">
        <v>1718.6847999999998</v>
      </c>
      <c r="AM25" s="989">
        <v>0.0</v>
      </c>
      <c r="AN25" s="989">
        <v>0.0</v>
      </c>
      <c r="AO25" s="989">
        <v>0.0</v>
      </c>
      <c r="AP25" s="989">
        <v>0.0</v>
      </c>
      <c r="AQ25" s="989">
        <v>0.0</v>
      </c>
      <c r="AR25" s="990">
        <v>0.0</v>
      </c>
      <c r="AS25" s="991">
        <v>0.0</v>
      </c>
      <c r="AT25" s="987">
        <v>1718.6847999999998</v>
      </c>
      <c r="AU25" s="989">
        <v>0.0</v>
      </c>
      <c r="AV25" s="989">
        <v>0.0</v>
      </c>
      <c r="AW25" s="989">
        <v>0.0</v>
      </c>
      <c r="AX25" s="989">
        <v>0.0</v>
      </c>
      <c r="AY25" s="989">
        <v>0.0</v>
      </c>
      <c r="AZ25" s="989">
        <v>0.0</v>
      </c>
      <c r="BA25" s="989">
        <v>0.0</v>
      </c>
      <c r="BB25" s="989">
        <v>0.0</v>
      </c>
      <c r="BC25" s="989">
        <v>0.0</v>
      </c>
      <c r="BD25" s="989">
        <v>0.0</v>
      </c>
      <c r="BE25" s="989">
        <v>0.0</v>
      </c>
      <c r="BF25" s="989">
        <v>0.0</v>
      </c>
      <c r="BG25" s="989">
        <v>0.0</v>
      </c>
      <c r="BH25" s="989">
        <v>0.0</v>
      </c>
      <c r="BI25" s="989">
        <v>0.0</v>
      </c>
      <c r="BJ25" s="989">
        <v>0.0</v>
      </c>
      <c r="BK25" s="989">
        <v>0.0</v>
      </c>
      <c r="BL25" s="990">
        <v>0.0</v>
      </c>
      <c r="BM25" s="991">
        <v>0.0</v>
      </c>
      <c r="BN25" s="989">
        <v>0.0</v>
      </c>
      <c r="BO25" s="989">
        <v>0.0</v>
      </c>
      <c r="BP25" s="989">
        <v>0.0</v>
      </c>
      <c r="BQ25" s="989">
        <v>0.0</v>
      </c>
      <c r="BR25" s="989">
        <v>0.0</v>
      </c>
      <c r="BS25" s="989">
        <v>0.0</v>
      </c>
      <c r="BT25" s="989">
        <v>0.0</v>
      </c>
      <c r="BU25" s="989">
        <v>0.0</v>
      </c>
      <c r="BV25" s="989">
        <v>0.0</v>
      </c>
      <c r="BW25" s="990">
        <v>0.0</v>
      </c>
      <c r="BX25" s="991">
        <v>0.0</v>
      </c>
      <c r="BY25" s="987">
        <v>1718.6847999999998</v>
      </c>
      <c r="BZ25" s="989">
        <v>0.0</v>
      </c>
      <c r="CA25" s="989">
        <v>0.0</v>
      </c>
      <c r="CB25" s="989">
        <v>0.0</v>
      </c>
      <c r="CC25" s="989">
        <v>0.0</v>
      </c>
      <c r="CD25" s="990">
        <v>0.0</v>
      </c>
      <c r="CE25" s="991">
        <v>0.0</v>
      </c>
      <c r="CF25" s="989">
        <v>0.0</v>
      </c>
      <c r="CG25" s="989">
        <v>0.0</v>
      </c>
      <c r="CH25" s="989">
        <v>0.0</v>
      </c>
      <c r="CI25" s="989">
        <v>0.0</v>
      </c>
      <c r="CJ25" s="989">
        <v>0.0</v>
      </c>
      <c r="CK25" s="989">
        <v>0.0</v>
      </c>
      <c r="CL25" s="989">
        <v>0.0</v>
      </c>
      <c r="CM25" s="989">
        <v>0.0</v>
      </c>
      <c r="CN25" s="990">
        <v>0.0</v>
      </c>
      <c r="CO25" s="991">
        <v>0.0</v>
      </c>
      <c r="CP25" s="987">
        <v>1718.6847999999998</v>
      </c>
      <c r="CQ25" s="989">
        <v>0.0</v>
      </c>
      <c r="CR25" s="989">
        <v>0.0</v>
      </c>
      <c r="CS25" s="989">
        <v>0.0</v>
      </c>
      <c r="CT25" s="989">
        <v>0.0</v>
      </c>
      <c r="CU25" s="989">
        <v>0.0</v>
      </c>
      <c r="CV25" s="989">
        <v>0.0</v>
      </c>
      <c r="CW25" s="989">
        <v>0.0</v>
      </c>
      <c r="CX25" s="990">
        <v>0.0</v>
      </c>
      <c r="CY25" s="991">
        <v>0.0</v>
      </c>
      <c r="CZ25" s="987">
        <v>1718.6847999999998</v>
      </c>
      <c r="DA25" s="989">
        <v>0.0</v>
      </c>
      <c r="DB25" s="989">
        <v>0.0</v>
      </c>
      <c r="DC25" s="989">
        <v>0.0</v>
      </c>
      <c r="DD25" s="989">
        <v>0.0</v>
      </c>
      <c r="DE25" s="989">
        <v>0.0</v>
      </c>
      <c r="DF25" s="990">
        <v>0.0</v>
      </c>
      <c r="DG25" s="991">
        <v>0.0</v>
      </c>
      <c r="DH25" s="989">
        <v>0.0</v>
      </c>
      <c r="DI25" s="989">
        <v>0.0</v>
      </c>
      <c r="DJ25" s="989">
        <v>0.0</v>
      </c>
      <c r="DK25" s="989">
        <v>0.0</v>
      </c>
      <c r="DL25" s="989">
        <v>0.0</v>
      </c>
      <c r="DM25" s="989">
        <v>0.0</v>
      </c>
      <c r="DN25" s="989">
        <v>0.0</v>
      </c>
      <c r="DO25" s="990">
        <v>0.0</v>
      </c>
      <c r="DP25" s="991">
        <v>0.0</v>
      </c>
      <c r="DQ25" s="989">
        <v>0.0</v>
      </c>
      <c r="DR25" s="989">
        <v>0.0</v>
      </c>
      <c r="DS25" s="989">
        <v>0.0</v>
      </c>
      <c r="DT25" s="989">
        <v>0.0</v>
      </c>
      <c r="DU25" s="990">
        <v>0.0</v>
      </c>
      <c r="DV25" s="991">
        <v>0.0</v>
      </c>
      <c r="DW25" s="989">
        <v>0.0</v>
      </c>
      <c r="DX25" s="989">
        <v>0.0</v>
      </c>
      <c r="DY25" s="989">
        <v>0.0</v>
      </c>
      <c r="DZ25" s="989">
        <v>0.0</v>
      </c>
      <c r="EA25" s="989">
        <v>0.0</v>
      </c>
      <c r="EB25" s="990">
        <v>0.0</v>
      </c>
      <c r="EC25" s="991">
        <v>0.0</v>
      </c>
      <c r="ED25" s="989">
        <v>0.0</v>
      </c>
      <c r="EE25" s="990">
        <v>0.0</v>
      </c>
      <c r="EF25" s="991">
        <v>0.0</v>
      </c>
      <c r="EG25" s="989">
        <v>0.0</v>
      </c>
      <c r="EH25" s="989">
        <v>0.0</v>
      </c>
      <c r="EI25" s="990">
        <v>0.0</v>
      </c>
      <c r="EJ25" s="991">
        <v>0.0</v>
      </c>
      <c r="EK25" s="989">
        <v>0.0</v>
      </c>
      <c r="EL25" s="989">
        <v>0.0</v>
      </c>
      <c r="EM25" s="989">
        <v>0.0</v>
      </c>
      <c r="EN25" s="990">
        <v>0.0</v>
      </c>
      <c r="EO25" s="984">
        <f t="shared" si="1"/>
        <v>15574.72166</v>
      </c>
      <c r="EP25" s="985">
        <f t="shared" si="2"/>
        <v>3348.565156</v>
      </c>
    </row>
    <row r="26" ht="14.25" customHeight="1">
      <c r="A26" s="986" t="s">
        <v>133</v>
      </c>
      <c r="B26" s="83" t="s">
        <v>479</v>
      </c>
      <c r="C26" s="50">
        <v>1811025.0</v>
      </c>
      <c r="D26" s="987">
        <v>86.7388</v>
      </c>
      <c r="E26" s="716">
        <v>86.7388</v>
      </c>
      <c r="F26" s="989">
        <v>0.0</v>
      </c>
      <c r="G26" s="989">
        <v>0.0</v>
      </c>
      <c r="H26" s="989">
        <v>0.0</v>
      </c>
      <c r="I26" s="990">
        <v>0.0</v>
      </c>
      <c r="J26" s="987">
        <v>86.7388</v>
      </c>
      <c r="K26" s="989">
        <v>0.0</v>
      </c>
      <c r="L26" s="989">
        <v>0.0</v>
      </c>
      <c r="M26" s="989">
        <v>0.0</v>
      </c>
      <c r="N26" s="990">
        <v>0.0</v>
      </c>
      <c r="O26" s="987">
        <v>86.7388</v>
      </c>
      <c r="P26" s="989">
        <v>0.0</v>
      </c>
      <c r="Q26" s="989">
        <v>0.0</v>
      </c>
      <c r="R26" s="989">
        <v>0.0</v>
      </c>
      <c r="S26" s="990">
        <v>0.0</v>
      </c>
      <c r="T26" s="991">
        <v>0.0</v>
      </c>
      <c r="U26" s="989">
        <v>0.0</v>
      </c>
      <c r="V26" s="987">
        <v>86.7388</v>
      </c>
      <c r="W26" s="989">
        <v>0.0</v>
      </c>
      <c r="X26" s="989">
        <v>0.0</v>
      </c>
      <c r="Y26" s="989">
        <v>0.0</v>
      </c>
      <c r="Z26" s="989">
        <v>0.0</v>
      </c>
      <c r="AA26" s="989">
        <v>0.0</v>
      </c>
      <c r="AB26" s="990">
        <v>0.0</v>
      </c>
      <c r="AC26" s="991">
        <v>0.0</v>
      </c>
      <c r="AD26" s="987">
        <v>86.7388</v>
      </c>
      <c r="AE26" s="989">
        <v>0.0</v>
      </c>
      <c r="AF26" s="989">
        <v>0.0</v>
      </c>
      <c r="AG26" s="989">
        <v>0.0</v>
      </c>
      <c r="AH26" s="989">
        <v>0.0</v>
      </c>
      <c r="AI26" s="989">
        <v>0.0</v>
      </c>
      <c r="AJ26" s="990">
        <v>0.0</v>
      </c>
      <c r="AK26" s="991">
        <v>0.0</v>
      </c>
      <c r="AL26" s="987">
        <v>86.7388</v>
      </c>
      <c r="AM26" s="989">
        <v>0.0</v>
      </c>
      <c r="AN26" s="989">
        <v>0.0</v>
      </c>
      <c r="AO26" s="989">
        <v>0.0</v>
      </c>
      <c r="AP26" s="989">
        <v>0.0</v>
      </c>
      <c r="AQ26" s="989">
        <v>0.0</v>
      </c>
      <c r="AR26" s="990">
        <v>0.0</v>
      </c>
      <c r="AS26" s="991">
        <v>0.0</v>
      </c>
      <c r="AT26" s="987">
        <v>86.7388</v>
      </c>
      <c r="AU26" s="989">
        <v>0.0</v>
      </c>
      <c r="AV26" s="989">
        <v>0.0</v>
      </c>
      <c r="AW26" s="989">
        <v>0.0</v>
      </c>
      <c r="AX26" s="989">
        <v>0.0</v>
      </c>
      <c r="AY26" s="989">
        <v>0.0</v>
      </c>
      <c r="AZ26" s="989">
        <v>0.0</v>
      </c>
      <c r="BA26" s="989">
        <v>0.0</v>
      </c>
      <c r="BB26" s="989">
        <v>0.0</v>
      </c>
      <c r="BC26" s="989">
        <v>0.0</v>
      </c>
      <c r="BD26" s="989">
        <v>0.0</v>
      </c>
      <c r="BE26" s="989">
        <v>0.0</v>
      </c>
      <c r="BF26" s="989">
        <v>0.0</v>
      </c>
      <c r="BG26" s="989">
        <v>0.0</v>
      </c>
      <c r="BH26" s="989">
        <v>0.0</v>
      </c>
      <c r="BI26" s="989">
        <v>0.0</v>
      </c>
      <c r="BJ26" s="989">
        <v>0.0</v>
      </c>
      <c r="BK26" s="989">
        <v>0.0</v>
      </c>
      <c r="BL26" s="990">
        <v>0.0</v>
      </c>
      <c r="BM26" s="991">
        <v>0.0</v>
      </c>
      <c r="BN26" s="989">
        <v>0.0</v>
      </c>
      <c r="BO26" s="989">
        <v>0.0</v>
      </c>
      <c r="BP26" s="989">
        <v>0.0</v>
      </c>
      <c r="BQ26" s="989">
        <v>0.0</v>
      </c>
      <c r="BR26" s="989">
        <v>0.0</v>
      </c>
      <c r="BS26" s="989">
        <v>0.0</v>
      </c>
      <c r="BT26" s="989">
        <v>0.0</v>
      </c>
      <c r="BU26" s="989">
        <v>0.0</v>
      </c>
      <c r="BV26" s="989">
        <v>0.0</v>
      </c>
      <c r="BW26" s="990">
        <v>0.0</v>
      </c>
      <c r="BX26" s="991">
        <v>0.0</v>
      </c>
      <c r="BY26" s="987">
        <v>86.7388</v>
      </c>
      <c r="BZ26" s="989">
        <v>0.0</v>
      </c>
      <c r="CA26" s="989">
        <v>0.0</v>
      </c>
      <c r="CB26" s="989">
        <v>0.0</v>
      </c>
      <c r="CC26" s="989">
        <v>0.0</v>
      </c>
      <c r="CD26" s="990">
        <v>0.0</v>
      </c>
      <c r="CE26" s="991">
        <v>0.0</v>
      </c>
      <c r="CF26" s="989">
        <v>0.0</v>
      </c>
      <c r="CG26" s="989">
        <v>0.0</v>
      </c>
      <c r="CH26" s="989">
        <v>0.0</v>
      </c>
      <c r="CI26" s="989">
        <v>0.0</v>
      </c>
      <c r="CJ26" s="989">
        <v>0.0</v>
      </c>
      <c r="CK26" s="989">
        <v>0.0</v>
      </c>
      <c r="CL26" s="989">
        <v>0.0</v>
      </c>
      <c r="CM26" s="989">
        <v>0.0</v>
      </c>
      <c r="CN26" s="990">
        <v>0.0</v>
      </c>
      <c r="CO26" s="991">
        <v>0.0</v>
      </c>
      <c r="CP26" s="987">
        <v>86.7388</v>
      </c>
      <c r="CQ26" s="989">
        <v>0.0</v>
      </c>
      <c r="CR26" s="989">
        <v>0.0</v>
      </c>
      <c r="CS26" s="989">
        <v>0.0</v>
      </c>
      <c r="CT26" s="989">
        <v>0.0</v>
      </c>
      <c r="CU26" s="989">
        <v>0.0</v>
      </c>
      <c r="CV26" s="989">
        <v>0.0</v>
      </c>
      <c r="CW26" s="989">
        <v>0.0</v>
      </c>
      <c r="CX26" s="990">
        <v>0.0</v>
      </c>
      <c r="CY26" s="991">
        <v>0.0</v>
      </c>
      <c r="CZ26" s="987">
        <v>86.7388</v>
      </c>
      <c r="DA26" s="989">
        <v>0.0</v>
      </c>
      <c r="DB26" s="989">
        <v>0.0</v>
      </c>
      <c r="DC26" s="989">
        <v>0.0</v>
      </c>
      <c r="DD26" s="989">
        <v>0.0</v>
      </c>
      <c r="DE26" s="989">
        <v>0.0</v>
      </c>
      <c r="DF26" s="990">
        <v>0.0</v>
      </c>
      <c r="DG26" s="991">
        <v>0.0</v>
      </c>
      <c r="DH26" s="989">
        <v>0.0</v>
      </c>
      <c r="DI26" s="989">
        <v>0.0</v>
      </c>
      <c r="DJ26" s="989">
        <v>0.0</v>
      </c>
      <c r="DK26" s="989">
        <v>0.0</v>
      </c>
      <c r="DL26" s="989">
        <v>0.0</v>
      </c>
      <c r="DM26" s="989">
        <v>0.0</v>
      </c>
      <c r="DN26" s="989">
        <v>0.0</v>
      </c>
      <c r="DO26" s="990">
        <v>0.0</v>
      </c>
      <c r="DP26" s="991">
        <v>0.0</v>
      </c>
      <c r="DQ26" s="989">
        <v>0.0</v>
      </c>
      <c r="DR26" s="989">
        <v>0.0</v>
      </c>
      <c r="DS26" s="989">
        <v>0.0</v>
      </c>
      <c r="DT26" s="989">
        <v>0.0</v>
      </c>
      <c r="DU26" s="990">
        <v>0.0</v>
      </c>
      <c r="DV26" s="991">
        <v>0.0</v>
      </c>
      <c r="DW26" s="989">
        <v>0.0</v>
      </c>
      <c r="DX26" s="989">
        <v>0.0</v>
      </c>
      <c r="DY26" s="989">
        <v>0.0</v>
      </c>
      <c r="DZ26" s="989">
        <v>0.0</v>
      </c>
      <c r="EA26" s="989">
        <v>0.0</v>
      </c>
      <c r="EB26" s="990">
        <v>0.0</v>
      </c>
      <c r="EC26" s="991">
        <v>0.0</v>
      </c>
      <c r="ED26" s="989">
        <v>0.0</v>
      </c>
      <c r="EE26" s="990">
        <v>0.0</v>
      </c>
      <c r="EF26" s="991">
        <v>0.0</v>
      </c>
      <c r="EG26" s="989">
        <v>0.0</v>
      </c>
      <c r="EH26" s="989">
        <v>0.0</v>
      </c>
      <c r="EI26" s="990">
        <v>0.0</v>
      </c>
      <c r="EJ26" s="991">
        <v>0.0</v>
      </c>
      <c r="EK26" s="989">
        <v>0.0</v>
      </c>
      <c r="EL26" s="989">
        <v>0.0</v>
      </c>
      <c r="EM26" s="989">
        <v>0.0</v>
      </c>
      <c r="EN26" s="990">
        <v>0.0</v>
      </c>
      <c r="EO26" s="984">
        <f t="shared" si="1"/>
        <v>782.7309312</v>
      </c>
      <c r="EP26" s="985">
        <f t="shared" si="2"/>
        <v>168.2871502</v>
      </c>
    </row>
    <row r="27" ht="14.25" customHeight="1">
      <c r="A27" s="986" t="s">
        <v>133</v>
      </c>
      <c r="B27" s="83" t="s">
        <v>479</v>
      </c>
      <c r="C27" s="50">
        <v>1811026.0</v>
      </c>
      <c r="D27" s="987">
        <v>2383.1699999999996</v>
      </c>
      <c r="E27" s="992">
        <v>0.0</v>
      </c>
      <c r="F27" s="987">
        <v>2383.1699999999996</v>
      </c>
      <c r="G27" s="989">
        <v>0.0</v>
      </c>
      <c r="H27" s="989">
        <v>0.0</v>
      </c>
      <c r="I27" s="990">
        <v>0.0</v>
      </c>
      <c r="J27" s="991">
        <v>0.0</v>
      </c>
      <c r="K27" s="987">
        <v>2383.1699999999996</v>
      </c>
      <c r="L27" s="989">
        <v>0.0</v>
      </c>
      <c r="M27" s="989">
        <v>0.0</v>
      </c>
      <c r="N27" s="990">
        <v>0.0</v>
      </c>
      <c r="O27" s="991">
        <v>0.0</v>
      </c>
      <c r="P27" s="987">
        <v>2383.1699999999996</v>
      </c>
      <c r="Q27" s="989">
        <v>0.0</v>
      </c>
      <c r="R27" s="989">
        <v>0.0</v>
      </c>
      <c r="S27" s="990">
        <v>0.0</v>
      </c>
      <c r="T27" s="991">
        <v>0.0</v>
      </c>
      <c r="U27" s="989">
        <v>0.0</v>
      </c>
      <c r="V27" s="987">
        <v>2383.1699999999996</v>
      </c>
      <c r="W27" s="989">
        <v>0.0</v>
      </c>
      <c r="X27" s="989">
        <v>0.0</v>
      </c>
      <c r="Y27" s="989">
        <v>0.0</v>
      </c>
      <c r="Z27" s="989">
        <v>0.0</v>
      </c>
      <c r="AA27" s="989">
        <v>0.0</v>
      </c>
      <c r="AB27" s="990">
        <v>0.0</v>
      </c>
      <c r="AC27" s="991">
        <v>0.0</v>
      </c>
      <c r="AD27" s="987">
        <v>2383.1699999999996</v>
      </c>
      <c r="AE27" s="989">
        <v>0.0</v>
      </c>
      <c r="AF27" s="989">
        <v>0.0</v>
      </c>
      <c r="AG27" s="989">
        <v>0.0</v>
      </c>
      <c r="AH27" s="989">
        <v>0.0</v>
      </c>
      <c r="AI27" s="989">
        <v>0.0</v>
      </c>
      <c r="AJ27" s="990">
        <v>0.0</v>
      </c>
      <c r="AK27" s="991">
        <v>0.0</v>
      </c>
      <c r="AL27" s="987">
        <v>2383.1699999999996</v>
      </c>
      <c r="AM27" s="989">
        <v>0.0</v>
      </c>
      <c r="AN27" s="989">
        <v>0.0</v>
      </c>
      <c r="AO27" s="989">
        <v>0.0</v>
      </c>
      <c r="AP27" s="989">
        <v>0.0</v>
      </c>
      <c r="AQ27" s="989">
        <v>0.0</v>
      </c>
      <c r="AR27" s="990">
        <v>0.0</v>
      </c>
      <c r="AS27" s="991">
        <v>0.0</v>
      </c>
      <c r="AT27" s="989">
        <v>0.0</v>
      </c>
      <c r="AU27" s="987">
        <v>2383.1699999999996</v>
      </c>
      <c r="AV27" s="989">
        <v>0.0</v>
      </c>
      <c r="AW27" s="989">
        <v>0.0</v>
      </c>
      <c r="AX27" s="989">
        <v>0.0</v>
      </c>
      <c r="AY27" s="989">
        <v>0.0</v>
      </c>
      <c r="AZ27" s="989">
        <v>0.0</v>
      </c>
      <c r="BA27" s="989">
        <v>0.0</v>
      </c>
      <c r="BB27" s="989">
        <v>0.0</v>
      </c>
      <c r="BC27" s="989">
        <v>0.0</v>
      </c>
      <c r="BD27" s="989">
        <v>0.0</v>
      </c>
      <c r="BE27" s="989">
        <v>0.0</v>
      </c>
      <c r="BF27" s="989">
        <v>0.0</v>
      </c>
      <c r="BG27" s="989">
        <v>0.0</v>
      </c>
      <c r="BH27" s="989">
        <v>0.0</v>
      </c>
      <c r="BI27" s="989">
        <v>0.0</v>
      </c>
      <c r="BJ27" s="989">
        <v>0.0</v>
      </c>
      <c r="BK27" s="989">
        <v>0.0</v>
      </c>
      <c r="BL27" s="990">
        <v>0.0</v>
      </c>
      <c r="BM27" s="991">
        <v>0.0</v>
      </c>
      <c r="BN27" s="989">
        <v>0.0</v>
      </c>
      <c r="BO27" s="989">
        <v>0.0</v>
      </c>
      <c r="BP27" s="989">
        <v>0.0</v>
      </c>
      <c r="BQ27" s="989">
        <v>0.0</v>
      </c>
      <c r="BR27" s="989">
        <v>0.0</v>
      </c>
      <c r="BS27" s="989">
        <v>0.0</v>
      </c>
      <c r="BT27" s="989">
        <v>0.0</v>
      </c>
      <c r="BU27" s="989">
        <v>0.0</v>
      </c>
      <c r="BV27" s="989">
        <v>0.0</v>
      </c>
      <c r="BW27" s="990">
        <v>0.0</v>
      </c>
      <c r="BX27" s="991">
        <v>0.0</v>
      </c>
      <c r="BY27" s="987">
        <v>2383.1699999999996</v>
      </c>
      <c r="BZ27" s="989">
        <v>0.0</v>
      </c>
      <c r="CA27" s="989">
        <v>0.0</v>
      </c>
      <c r="CB27" s="989">
        <v>0.0</v>
      </c>
      <c r="CC27" s="989">
        <v>0.0</v>
      </c>
      <c r="CD27" s="990">
        <v>0.0</v>
      </c>
      <c r="CE27" s="991">
        <v>0.0</v>
      </c>
      <c r="CF27" s="989">
        <v>0.0</v>
      </c>
      <c r="CG27" s="989">
        <v>0.0</v>
      </c>
      <c r="CH27" s="989">
        <v>0.0</v>
      </c>
      <c r="CI27" s="989">
        <v>0.0</v>
      </c>
      <c r="CJ27" s="989">
        <v>0.0</v>
      </c>
      <c r="CK27" s="989">
        <v>0.0</v>
      </c>
      <c r="CL27" s="989">
        <v>0.0</v>
      </c>
      <c r="CM27" s="989">
        <v>0.0</v>
      </c>
      <c r="CN27" s="990">
        <v>0.0</v>
      </c>
      <c r="CO27" s="991">
        <v>0.0</v>
      </c>
      <c r="CP27" s="987">
        <v>2383.1699999999996</v>
      </c>
      <c r="CQ27" s="989">
        <v>0.0</v>
      </c>
      <c r="CR27" s="989">
        <v>0.0</v>
      </c>
      <c r="CS27" s="989">
        <v>0.0</v>
      </c>
      <c r="CT27" s="989">
        <v>0.0</v>
      </c>
      <c r="CU27" s="989">
        <v>0.0</v>
      </c>
      <c r="CV27" s="989">
        <v>0.0</v>
      </c>
      <c r="CW27" s="989">
        <v>0.0</v>
      </c>
      <c r="CX27" s="990">
        <v>0.0</v>
      </c>
      <c r="CY27" s="991">
        <v>0.0</v>
      </c>
      <c r="CZ27" s="987">
        <v>2383.1699999999996</v>
      </c>
      <c r="DA27" s="989">
        <v>0.0</v>
      </c>
      <c r="DB27" s="989">
        <v>0.0</v>
      </c>
      <c r="DC27" s="989">
        <v>0.0</v>
      </c>
      <c r="DD27" s="989">
        <v>0.0</v>
      </c>
      <c r="DE27" s="989">
        <v>0.0</v>
      </c>
      <c r="DF27" s="990">
        <v>0.0</v>
      </c>
      <c r="DG27" s="991">
        <v>0.0</v>
      </c>
      <c r="DH27" s="989">
        <v>0.0</v>
      </c>
      <c r="DI27" s="989">
        <v>0.0</v>
      </c>
      <c r="DJ27" s="989">
        <v>0.0</v>
      </c>
      <c r="DK27" s="989">
        <v>0.0</v>
      </c>
      <c r="DL27" s="989">
        <v>0.0</v>
      </c>
      <c r="DM27" s="989">
        <v>0.0</v>
      </c>
      <c r="DN27" s="989">
        <v>0.0</v>
      </c>
      <c r="DO27" s="990">
        <v>0.0</v>
      </c>
      <c r="DP27" s="991">
        <v>0.0</v>
      </c>
      <c r="DQ27" s="989">
        <v>0.0</v>
      </c>
      <c r="DR27" s="989">
        <v>0.0</v>
      </c>
      <c r="DS27" s="989">
        <v>0.0</v>
      </c>
      <c r="DT27" s="989">
        <v>0.0</v>
      </c>
      <c r="DU27" s="990">
        <v>0.0</v>
      </c>
      <c r="DV27" s="991">
        <v>0.0</v>
      </c>
      <c r="DW27" s="989">
        <v>0.0</v>
      </c>
      <c r="DX27" s="989">
        <v>0.0</v>
      </c>
      <c r="DY27" s="989">
        <v>0.0</v>
      </c>
      <c r="DZ27" s="989">
        <v>0.0</v>
      </c>
      <c r="EA27" s="989">
        <v>0.0</v>
      </c>
      <c r="EB27" s="990">
        <v>0.0</v>
      </c>
      <c r="EC27" s="991">
        <v>0.0</v>
      </c>
      <c r="ED27" s="989">
        <v>0.0</v>
      </c>
      <c r="EE27" s="990">
        <v>0.0</v>
      </c>
      <c r="EF27" s="991">
        <v>0.0</v>
      </c>
      <c r="EG27" s="989">
        <v>0.0</v>
      </c>
      <c r="EH27" s="989">
        <v>0.0</v>
      </c>
      <c r="EI27" s="990">
        <v>0.0</v>
      </c>
      <c r="EJ27" s="991">
        <v>0.0</v>
      </c>
      <c r="EK27" s="989">
        <v>0.0</v>
      </c>
      <c r="EL27" s="989">
        <v>0.0</v>
      </c>
      <c r="EM27" s="989">
        <v>0.0</v>
      </c>
      <c r="EN27" s="990">
        <v>0.0</v>
      </c>
      <c r="EO27" s="984">
        <f t="shared" si="1"/>
        <v>21677.31432</v>
      </c>
      <c r="EP27" s="985">
        <f t="shared" si="2"/>
        <v>4660.622579</v>
      </c>
    </row>
    <row r="28" ht="14.25" customHeight="1">
      <c r="A28" s="986" t="s">
        <v>133</v>
      </c>
      <c r="B28" s="83" t="s">
        <v>479</v>
      </c>
      <c r="C28" s="50">
        <v>1811027.0</v>
      </c>
      <c r="D28" s="987">
        <v>1601.7975999999999</v>
      </c>
      <c r="E28" s="716">
        <v>1601.7975999999999</v>
      </c>
      <c r="F28" s="989">
        <v>0.0</v>
      </c>
      <c r="G28" s="989">
        <v>0.0</v>
      </c>
      <c r="H28" s="989">
        <v>0.0</v>
      </c>
      <c r="I28" s="990">
        <v>0.0</v>
      </c>
      <c r="J28" s="987">
        <v>1601.7975999999999</v>
      </c>
      <c r="K28" s="989">
        <v>0.0</v>
      </c>
      <c r="L28" s="989">
        <v>0.0</v>
      </c>
      <c r="M28" s="989">
        <v>0.0</v>
      </c>
      <c r="N28" s="990">
        <v>0.0</v>
      </c>
      <c r="O28" s="987">
        <v>1601.7975999999999</v>
      </c>
      <c r="P28" s="989">
        <v>0.0</v>
      </c>
      <c r="Q28" s="989">
        <v>0.0</v>
      </c>
      <c r="R28" s="989">
        <v>0.0</v>
      </c>
      <c r="S28" s="990">
        <v>0.0</v>
      </c>
      <c r="T28" s="991">
        <v>0.0</v>
      </c>
      <c r="U28" s="989">
        <v>0.0</v>
      </c>
      <c r="V28" s="987">
        <v>1601.7975999999999</v>
      </c>
      <c r="W28" s="989">
        <v>0.0</v>
      </c>
      <c r="X28" s="989">
        <v>0.0</v>
      </c>
      <c r="Y28" s="989">
        <v>0.0</v>
      </c>
      <c r="Z28" s="989">
        <v>0.0</v>
      </c>
      <c r="AA28" s="989">
        <v>0.0</v>
      </c>
      <c r="AB28" s="990">
        <v>0.0</v>
      </c>
      <c r="AC28" s="991">
        <v>0.0</v>
      </c>
      <c r="AD28" s="987">
        <v>1601.7975999999999</v>
      </c>
      <c r="AE28" s="989">
        <v>0.0</v>
      </c>
      <c r="AF28" s="989">
        <v>0.0</v>
      </c>
      <c r="AG28" s="989">
        <v>0.0</v>
      </c>
      <c r="AH28" s="989">
        <v>0.0</v>
      </c>
      <c r="AI28" s="989">
        <v>0.0</v>
      </c>
      <c r="AJ28" s="990">
        <v>0.0</v>
      </c>
      <c r="AK28" s="991">
        <v>0.0</v>
      </c>
      <c r="AL28" s="987">
        <v>1601.7975999999999</v>
      </c>
      <c r="AM28" s="989">
        <v>0.0</v>
      </c>
      <c r="AN28" s="989">
        <v>0.0</v>
      </c>
      <c r="AO28" s="989">
        <v>0.0</v>
      </c>
      <c r="AP28" s="989">
        <v>0.0</v>
      </c>
      <c r="AQ28" s="989">
        <v>0.0</v>
      </c>
      <c r="AR28" s="990">
        <v>0.0</v>
      </c>
      <c r="AS28" s="991">
        <v>0.0</v>
      </c>
      <c r="AT28" s="989">
        <v>0.0</v>
      </c>
      <c r="AU28" s="987">
        <v>1601.7975999999999</v>
      </c>
      <c r="AV28" s="989">
        <v>0.0</v>
      </c>
      <c r="AW28" s="989">
        <v>0.0</v>
      </c>
      <c r="AX28" s="989">
        <v>0.0</v>
      </c>
      <c r="AY28" s="989">
        <v>0.0</v>
      </c>
      <c r="AZ28" s="989">
        <v>0.0</v>
      </c>
      <c r="BA28" s="989">
        <v>0.0</v>
      </c>
      <c r="BB28" s="989">
        <v>0.0</v>
      </c>
      <c r="BC28" s="989">
        <v>0.0</v>
      </c>
      <c r="BD28" s="989">
        <v>0.0</v>
      </c>
      <c r="BE28" s="989">
        <v>0.0</v>
      </c>
      <c r="BF28" s="989">
        <v>0.0</v>
      </c>
      <c r="BG28" s="989">
        <v>0.0</v>
      </c>
      <c r="BH28" s="989">
        <v>0.0</v>
      </c>
      <c r="BI28" s="989">
        <v>0.0</v>
      </c>
      <c r="BJ28" s="989">
        <v>0.0</v>
      </c>
      <c r="BK28" s="989">
        <v>0.0</v>
      </c>
      <c r="BL28" s="990">
        <v>0.0</v>
      </c>
      <c r="BM28" s="991">
        <v>0.0</v>
      </c>
      <c r="BN28" s="989">
        <v>0.0</v>
      </c>
      <c r="BO28" s="989">
        <v>0.0</v>
      </c>
      <c r="BP28" s="989">
        <v>0.0</v>
      </c>
      <c r="BQ28" s="989">
        <v>0.0</v>
      </c>
      <c r="BR28" s="989">
        <v>0.0</v>
      </c>
      <c r="BS28" s="989">
        <v>0.0</v>
      </c>
      <c r="BT28" s="989">
        <v>0.0</v>
      </c>
      <c r="BU28" s="989">
        <v>0.0</v>
      </c>
      <c r="BV28" s="989">
        <v>0.0</v>
      </c>
      <c r="BW28" s="990">
        <v>0.0</v>
      </c>
      <c r="BX28" s="991">
        <v>0.0</v>
      </c>
      <c r="BY28" s="987">
        <v>1601.7975999999999</v>
      </c>
      <c r="BZ28" s="989">
        <v>0.0</v>
      </c>
      <c r="CA28" s="989">
        <v>0.0</v>
      </c>
      <c r="CB28" s="989">
        <v>0.0</v>
      </c>
      <c r="CC28" s="989">
        <v>0.0</v>
      </c>
      <c r="CD28" s="990">
        <v>0.0</v>
      </c>
      <c r="CE28" s="991">
        <v>0.0</v>
      </c>
      <c r="CF28" s="989">
        <v>0.0</v>
      </c>
      <c r="CG28" s="989">
        <v>0.0</v>
      </c>
      <c r="CH28" s="989">
        <v>0.0</v>
      </c>
      <c r="CI28" s="989">
        <v>0.0</v>
      </c>
      <c r="CJ28" s="989">
        <v>0.0</v>
      </c>
      <c r="CK28" s="989">
        <v>0.0</v>
      </c>
      <c r="CL28" s="989">
        <v>0.0</v>
      </c>
      <c r="CM28" s="989">
        <v>0.0</v>
      </c>
      <c r="CN28" s="990">
        <v>0.0</v>
      </c>
      <c r="CO28" s="991">
        <v>0.0</v>
      </c>
      <c r="CP28" s="987">
        <v>1601.7975999999999</v>
      </c>
      <c r="CQ28" s="989">
        <v>0.0</v>
      </c>
      <c r="CR28" s="989">
        <v>0.0</v>
      </c>
      <c r="CS28" s="989">
        <v>0.0</v>
      </c>
      <c r="CT28" s="989">
        <v>0.0</v>
      </c>
      <c r="CU28" s="989">
        <v>0.0</v>
      </c>
      <c r="CV28" s="989">
        <v>0.0</v>
      </c>
      <c r="CW28" s="989">
        <v>0.0</v>
      </c>
      <c r="CX28" s="990">
        <v>0.0</v>
      </c>
      <c r="CY28" s="991">
        <v>0.0</v>
      </c>
      <c r="CZ28" s="987">
        <v>1601.7975999999999</v>
      </c>
      <c r="DA28" s="989">
        <v>0.0</v>
      </c>
      <c r="DB28" s="989">
        <v>0.0</v>
      </c>
      <c r="DC28" s="989">
        <v>0.0</v>
      </c>
      <c r="DD28" s="989">
        <v>0.0</v>
      </c>
      <c r="DE28" s="989">
        <v>0.0</v>
      </c>
      <c r="DF28" s="990">
        <v>0.0</v>
      </c>
      <c r="DG28" s="991">
        <v>0.0</v>
      </c>
      <c r="DH28" s="989">
        <v>0.0</v>
      </c>
      <c r="DI28" s="989">
        <v>0.0</v>
      </c>
      <c r="DJ28" s="989">
        <v>0.0</v>
      </c>
      <c r="DK28" s="989">
        <v>0.0</v>
      </c>
      <c r="DL28" s="989">
        <v>0.0</v>
      </c>
      <c r="DM28" s="989">
        <v>0.0</v>
      </c>
      <c r="DN28" s="989">
        <v>0.0</v>
      </c>
      <c r="DO28" s="990">
        <v>0.0</v>
      </c>
      <c r="DP28" s="991">
        <v>0.0</v>
      </c>
      <c r="DQ28" s="989">
        <v>0.0</v>
      </c>
      <c r="DR28" s="989">
        <v>0.0</v>
      </c>
      <c r="DS28" s="989">
        <v>0.0</v>
      </c>
      <c r="DT28" s="989">
        <v>0.0</v>
      </c>
      <c r="DU28" s="990">
        <v>0.0</v>
      </c>
      <c r="DV28" s="991">
        <v>0.0</v>
      </c>
      <c r="DW28" s="989">
        <v>0.0</v>
      </c>
      <c r="DX28" s="989">
        <v>0.0</v>
      </c>
      <c r="DY28" s="989">
        <v>0.0</v>
      </c>
      <c r="DZ28" s="989">
        <v>0.0</v>
      </c>
      <c r="EA28" s="989">
        <v>0.0</v>
      </c>
      <c r="EB28" s="990">
        <v>0.0</v>
      </c>
      <c r="EC28" s="991">
        <v>0.0</v>
      </c>
      <c r="ED28" s="989">
        <v>0.0</v>
      </c>
      <c r="EE28" s="990">
        <v>0.0</v>
      </c>
      <c r="EF28" s="991">
        <v>0.0</v>
      </c>
      <c r="EG28" s="989">
        <v>0.0</v>
      </c>
      <c r="EH28" s="989">
        <v>0.0</v>
      </c>
      <c r="EI28" s="990">
        <v>0.0</v>
      </c>
      <c r="EJ28" s="991">
        <v>0.0</v>
      </c>
      <c r="EK28" s="989">
        <v>0.0</v>
      </c>
      <c r="EL28" s="989">
        <v>0.0</v>
      </c>
      <c r="EM28" s="989">
        <v>0.0</v>
      </c>
      <c r="EN28" s="990">
        <v>0.0</v>
      </c>
      <c r="EO28" s="984">
        <f t="shared" si="1"/>
        <v>14430.59458</v>
      </c>
      <c r="EP28" s="985">
        <f t="shared" si="2"/>
        <v>3102.577834</v>
      </c>
    </row>
    <row r="29" ht="14.25" customHeight="1">
      <c r="A29" s="986" t="s">
        <v>133</v>
      </c>
      <c r="B29" s="83" t="s">
        <v>479</v>
      </c>
      <c r="C29" s="50">
        <v>1811028.0</v>
      </c>
      <c r="D29" s="987">
        <v>1360.52</v>
      </c>
      <c r="E29" s="716">
        <v>1360.52</v>
      </c>
      <c r="F29" s="989">
        <v>0.0</v>
      </c>
      <c r="G29" s="989">
        <v>0.0</v>
      </c>
      <c r="H29" s="989">
        <v>0.0</v>
      </c>
      <c r="I29" s="990">
        <v>0.0</v>
      </c>
      <c r="J29" s="987">
        <v>1360.52</v>
      </c>
      <c r="K29" s="989">
        <v>0.0</v>
      </c>
      <c r="L29" s="989">
        <v>0.0</v>
      </c>
      <c r="M29" s="989">
        <v>0.0</v>
      </c>
      <c r="N29" s="990">
        <v>0.0</v>
      </c>
      <c r="O29" s="987">
        <v>1360.52</v>
      </c>
      <c r="P29" s="989">
        <v>0.0</v>
      </c>
      <c r="Q29" s="989">
        <v>0.0</v>
      </c>
      <c r="R29" s="989">
        <v>0.0</v>
      </c>
      <c r="S29" s="990">
        <v>0.0</v>
      </c>
      <c r="T29" s="991">
        <v>0.0</v>
      </c>
      <c r="U29" s="989">
        <v>0.0</v>
      </c>
      <c r="V29" s="987">
        <v>1360.52</v>
      </c>
      <c r="W29" s="989">
        <v>0.0</v>
      </c>
      <c r="X29" s="989">
        <v>0.0</v>
      </c>
      <c r="Y29" s="989">
        <v>0.0</v>
      </c>
      <c r="Z29" s="989">
        <v>0.0</v>
      </c>
      <c r="AA29" s="989">
        <v>0.0</v>
      </c>
      <c r="AB29" s="990">
        <v>0.0</v>
      </c>
      <c r="AC29" s="991">
        <v>0.0</v>
      </c>
      <c r="AD29" s="987">
        <v>1360.52</v>
      </c>
      <c r="AE29" s="989">
        <v>0.0</v>
      </c>
      <c r="AF29" s="989">
        <v>0.0</v>
      </c>
      <c r="AG29" s="989">
        <v>0.0</v>
      </c>
      <c r="AH29" s="989">
        <v>0.0</v>
      </c>
      <c r="AI29" s="989">
        <v>0.0</v>
      </c>
      <c r="AJ29" s="990">
        <v>0.0</v>
      </c>
      <c r="AK29" s="991">
        <v>0.0</v>
      </c>
      <c r="AL29" s="987">
        <v>1360.52</v>
      </c>
      <c r="AM29" s="989">
        <v>0.0</v>
      </c>
      <c r="AN29" s="989">
        <v>0.0</v>
      </c>
      <c r="AO29" s="989">
        <v>0.0</v>
      </c>
      <c r="AP29" s="989">
        <v>0.0</v>
      </c>
      <c r="AQ29" s="989">
        <v>0.0</v>
      </c>
      <c r="AR29" s="990">
        <v>0.0</v>
      </c>
      <c r="AS29" s="991">
        <v>0.0</v>
      </c>
      <c r="AT29" s="989">
        <v>0.0</v>
      </c>
      <c r="AU29" s="987">
        <v>1360.52</v>
      </c>
      <c r="AV29" s="989">
        <v>0.0</v>
      </c>
      <c r="AW29" s="989">
        <v>0.0</v>
      </c>
      <c r="AX29" s="989">
        <v>0.0</v>
      </c>
      <c r="AY29" s="989">
        <v>0.0</v>
      </c>
      <c r="AZ29" s="989">
        <v>0.0</v>
      </c>
      <c r="BA29" s="989">
        <v>0.0</v>
      </c>
      <c r="BB29" s="989">
        <v>0.0</v>
      </c>
      <c r="BC29" s="989">
        <v>0.0</v>
      </c>
      <c r="BD29" s="989">
        <v>0.0</v>
      </c>
      <c r="BE29" s="989">
        <v>0.0</v>
      </c>
      <c r="BF29" s="989">
        <v>0.0</v>
      </c>
      <c r="BG29" s="989">
        <v>0.0</v>
      </c>
      <c r="BH29" s="989">
        <v>0.0</v>
      </c>
      <c r="BI29" s="989">
        <v>0.0</v>
      </c>
      <c r="BJ29" s="989">
        <v>0.0</v>
      </c>
      <c r="BK29" s="989">
        <v>0.0</v>
      </c>
      <c r="BL29" s="990">
        <v>0.0</v>
      </c>
      <c r="BM29" s="991">
        <v>0.0</v>
      </c>
      <c r="BN29" s="989">
        <v>0.0</v>
      </c>
      <c r="BO29" s="989">
        <v>0.0</v>
      </c>
      <c r="BP29" s="989">
        <v>0.0</v>
      </c>
      <c r="BQ29" s="989">
        <v>0.0</v>
      </c>
      <c r="BR29" s="989">
        <v>0.0</v>
      </c>
      <c r="BS29" s="989">
        <v>0.0</v>
      </c>
      <c r="BT29" s="989">
        <v>0.0</v>
      </c>
      <c r="BU29" s="989">
        <v>0.0</v>
      </c>
      <c r="BV29" s="989">
        <v>0.0</v>
      </c>
      <c r="BW29" s="990">
        <v>0.0</v>
      </c>
      <c r="BX29" s="991">
        <v>0.0</v>
      </c>
      <c r="BY29" s="987">
        <v>1360.52</v>
      </c>
      <c r="BZ29" s="989">
        <v>0.0</v>
      </c>
      <c r="CA29" s="989">
        <v>0.0</v>
      </c>
      <c r="CB29" s="989">
        <v>0.0</v>
      </c>
      <c r="CC29" s="989">
        <v>0.0</v>
      </c>
      <c r="CD29" s="990">
        <v>0.0</v>
      </c>
      <c r="CE29" s="991">
        <v>0.0</v>
      </c>
      <c r="CF29" s="989">
        <v>0.0</v>
      </c>
      <c r="CG29" s="989">
        <v>0.0</v>
      </c>
      <c r="CH29" s="989">
        <v>0.0</v>
      </c>
      <c r="CI29" s="989">
        <v>0.0</v>
      </c>
      <c r="CJ29" s="989">
        <v>0.0</v>
      </c>
      <c r="CK29" s="989">
        <v>0.0</v>
      </c>
      <c r="CL29" s="989">
        <v>0.0</v>
      </c>
      <c r="CM29" s="989">
        <v>0.0</v>
      </c>
      <c r="CN29" s="990">
        <v>0.0</v>
      </c>
      <c r="CO29" s="991">
        <v>0.0</v>
      </c>
      <c r="CP29" s="987">
        <v>1360.52</v>
      </c>
      <c r="CQ29" s="989">
        <v>0.0</v>
      </c>
      <c r="CR29" s="989">
        <v>0.0</v>
      </c>
      <c r="CS29" s="989">
        <v>0.0</v>
      </c>
      <c r="CT29" s="989">
        <v>0.0</v>
      </c>
      <c r="CU29" s="989">
        <v>0.0</v>
      </c>
      <c r="CV29" s="989">
        <v>0.0</v>
      </c>
      <c r="CW29" s="989">
        <v>0.0</v>
      </c>
      <c r="CX29" s="990">
        <v>0.0</v>
      </c>
      <c r="CY29" s="991">
        <v>0.0</v>
      </c>
      <c r="CZ29" s="987">
        <v>1360.52</v>
      </c>
      <c r="DA29" s="989">
        <v>0.0</v>
      </c>
      <c r="DB29" s="989">
        <v>0.0</v>
      </c>
      <c r="DC29" s="989">
        <v>0.0</v>
      </c>
      <c r="DD29" s="989">
        <v>0.0</v>
      </c>
      <c r="DE29" s="989">
        <v>0.0</v>
      </c>
      <c r="DF29" s="990">
        <v>0.0</v>
      </c>
      <c r="DG29" s="991">
        <v>0.0</v>
      </c>
      <c r="DH29" s="989">
        <v>0.0</v>
      </c>
      <c r="DI29" s="989">
        <v>0.0</v>
      </c>
      <c r="DJ29" s="989">
        <v>0.0</v>
      </c>
      <c r="DK29" s="989">
        <v>0.0</v>
      </c>
      <c r="DL29" s="989">
        <v>0.0</v>
      </c>
      <c r="DM29" s="989">
        <v>0.0</v>
      </c>
      <c r="DN29" s="989">
        <v>0.0</v>
      </c>
      <c r="DO29" s="990">
        <v>0.0</v>
      </c>
      <c r="DP29" s="991">
        <v>0.0</v>
      </c>
      <c r="DQ29" s="989">
        <v>0.0</v>
      </c>
      <c r="DR29" s="989">
        <v>0.0</v>
      </c>
      <c r="DS29" s="989">
        <v>0.0</v>
      </c>
      <c r="DT29" s="989">
        <v>0.0</v>
      </c>
      <c r="DU29" s="990">
        <v>0.0</v>
      </c>
      <c r="DV29" s="991">
        <v>0.0</v>
      </c>
      <c r="DW29" s="989">
        <v>0.0</v>
      </c>
      <c r="DX29" s="989">
        <v>0.0</v>
      </c>
      <c r="DY29" s="989">
        <v>0.0</v>
      </c>
      <c r="DZ29" s="989">
        <v>0.0</v>
      </c>
      <c r="EA29" s="989">
        <v>0.0</v>
      </c>
      <c r="EB29" s="990">
        <v>0.0</v>
      </c>
      <c r="EC29" s="991">
        <v>0.0</v>
      </c>
      <c r="ED29" s="989">
        <v>0.0</v>
      </c>
      <c r="EE29" s="990">
        <v>0.0</v>
      </c>
      <c r="EF29" s="991">
        <v>0.0</v>
      </c>
      <c r="EG29" s="989">
        <v>0.0</v>
      </c>
      <c r="EH29" s="989">
        <v>0.0</v>
      </c>
      <c r="EI29" s="990">
        <v>0.0</v>
      </c>
      <c r="EJ29" s="991">
        <v>0.0</v>
      </c>
      <c r="EK29" s="989">
        <v>0.0</v>
      </c>
      <c r="EL29" s="989">
        <v>0.0</v>
      </c>
      <c r="EM29" s="989">
        <v>0.0</v>
      </c>
      <c r="EN29" s="990">
        <v>0.0</v>
      </c>
      <c r="EO29" s="984">
        <f t="shared" si="1"/>
        <v>12256.92468</v>
      </c>
      <c r="EP29" s="985">
        <f t="shared" si="2"/>
        <v>2635.238806</v>
      </c>
    </row>
    <row r="30" ht="14.25" customHeight="1">
      <c r="A30" s="986" t="s">
        <v>133</v>
      </c>
      <c r="B30" s="83" t="s">
        <v>479</v>
      </c>
      <c r="C30" s="50">
        <v>1811029.0</v>
      </c>
      <c r="D30" s="987">
        <v>1014.6157</v>
      </c>
      <c r="E30" s="992">
        <v>0.0</v>
      </c>
      <c r="F30" s="987">
        <v>1014.6157</v>
      </c>
      <c r="G30" s="989">
        <v>0.0</v>
      </c>
      <c r="H30" s="989">
        <v>0.0</v>
      </c>
      <c r="I30" s="990">
        <v>0.0</v>
      </c>
      <c r="J30" s="991">
        <v>0.0</v>
      </c>
      <c r="K30" s="987">
        <v>1014.6157</v>
      </c>
      <c r="L30" s="989">
        <v>0.0</v>
      </c>
      <c r="M30" s="989">
        <v>0.0</v>
      </c>
      <c r="N30" s="990">
        <v>0.0</v>
      </c>
      <c r="O30" s="991">
        <v>0.0</v>
      </c>
      <c r="P30" s="987">
        <v>1014.6157</v>
      </c>
      <c r="Q30" s="989">
        <v>0.0</v>
      </c>
      <c r="R30" s="989">
        <v>0.0</v>
      </c>
      <c r="S30" s="990">
        <v>0.0</v>
      </c>
      <c r="T30" s="991">
        <v>0.0</v>
      </c>
      <c r="U30" s="989">
        <v>0.0</v>
      </c>
      <c r="V30" s="987">
        <v>1014.6157</v>
      </c>
      <c r="W30" s="989">
        <v>0.0</v>
      </c>
      <c r="X30" s="989">
        <v>0.0</v>
      </c>
      <c r="Y30" s="989">
        <v>0.0</v>
      </c>
      <c r="Z30" s="989">
        <v>0.0</v>
      </c>
      <c r="AA30" s="989">
        <v>0.0</v>
      </c>
      <c r="AB30" s="990">
        <v>0.0</v>
      </c>
      <c r="AC30" s="991">
        <v>0.0</v>
      </c>
      <c r="AD30" s="987">
        <v>1014.6157</v>
      </c>
      <c r="AE30" s="989">
        <v>0.0</v>
      </c>
      <c r="AF30" s="989">
        <v>0.0</v>
      </c>
      <c r="AG30" s="989">
        <v>0.0</v>
      </c>
      <c r="AH30" s="989">
        <v>0.0</v>
      </c>
      <c r="AI30" s="989">
        <v>0.0</v>
      </c>
      <c r="AJ30" s="990">
        <v>0.0</v>
      </c>
      <c r="AK30" s="991">
        <v>0.0</v>
      </c>
      <c r="AL30" s="987">
        <v>1014.6157</v>
      </c>
      <c r="AM30" s="989">
        <v>0.0</v>
      </c>
      <c r="AN30" s="989">
        <v>0.0</v>
      </c>
      <c r="AO30" s="989">
        <v>0.0</v>
      </c>
      <c r="AP30" s="989">
        <v>0.0</v>
      </c>
      <c r="AQ30" s="989">
        <v>0.0</v>
      </c>
      <c r="AR30" s="990">
        <v>0.0</v>
      </c>
      <c r="AS30" s="991">
        <v>0.0</v>
      </c>
      <c r="AT30" s="989">
        <v>0.0</v>
      </c>
      <c r="AU30" s="987">
        <v>1014.6157</v>
      </c>
      <c r="AV30" s="989">
        <v>0.0</v>
      </c>
      <c r="AW30" s="989">
        <v>0.0</v>
      </c>
      <c r="AX30" s="989">
        <v>0.0</v>
      </c>
      <c r="AY30" s="989">
        <v>0.0</v>
      </c>
      <c r="AZ30" s="989">
        <v>0.0</v>
      </c>
      <c r="BA30" s="989">
        <v>0.0</v>
      </c>
      <c r="BB30" s="989">
        <v>0.0</v>
      </c>
      <c r="BC30" s="989">
        <v>0.0</v>
      </c>
      <c r="BD30" s="989">
        <v>0.0</v>
      </c>
      <c r="BE30" s="989">
        <v>0.0</v>
      </c>
      <c r="BF30" s="989">
        <v>0.0</v>
      </c>
      <c r="BG30" s="989">
        <v>0.0</v>
      </c>
      <c r="BH30" s="989">
        <v>0.0</v>
      </c>
      <c r="BI30" s="989">
        <v>0.0</v>
      </c>
      <c r="BJ30" s="989">
        <v>0.0</v>
      </c>
      <c r="BK30" s="989">
        <v>0.0</v>
      </c>
      <c r="BL30" s="990">
        <v>0.0</v>
      </c>
      <c r="BM30" s="991">
        <v>0.0</v>
      </c>
      <c r="BN30" s="989">
        <v>0.0</v>
      </c>
      <c r="BO30" s="989">
        <v>0.0</v>
      </c>
      <c r="BP30" s="989">
        <v>0.0</v>
      </c>
      <c r="BQ30" s="989">
        <v>0.0</v>
      </c>
      <c r="BR30" s="989">
        <v>0.0</v>
      </c>
      <c r="BS30" s="989">
        <v>0.0</v>
      </c>
      <c r="BT30" s="989">
        <v>0.0</v>
      </c>
      <c r="BU30" s="989">
        <v>0.0</v>
      </c>
      <c r="BV30" s="989">
        <v>0.0</v>
      </c>
      <c r="BW30" s="990">
        <v>0.0</v>
      </c>
      <c r="BX30" s="991">
        <v>0.0</v>
      </c>
      <c r="BY30" s="987">
        <v>1014.6157</v>
      </c>
      <c r="BZ30" s="989">
        <v>0.0</v>
      </c>
      <c r="CA30" s="989">
        <v>0.0</v>
      </c>
      <c r="CB30" s="989">
        <v>0.0</v>
      </c>
      <c r="CC30" s="989">
        <v>0.0</v>
      </c>
      <c r="CD30" s="990">
        <v>0.0</v>
      </c>
      <c r="CE30" s="991">
        <v>0.0</v>
      </c>
      <c r="CF30" s="989">
        <v>0.0</v>
      </c>
      <c r="CG30" s="989">
        <v>0.0</v>
      </c>
      <c r="CH30" s="989">
        <v>0.0</v>
      </c>
      <c r="CI30" s="989">
        <v>0.0</v>
      </c>
      <c r="CJ30" s="989">
        <v>0.0</v>
      </c>
      <c r="CK30" s="989">
        <v>0.0</v>
      </c>
      <c r="CL30" s="989">
        <v>0.0</v>
      </c>
      <c r="CM30" s="989">
        <v>0.0</v>
      </c>
      <c r="CN30" s="990">
        <v>0.0</v>
      </c>
      <c r="CO30" s="987">
        <v>1014.6157</v>
      </c>
      <c r="CP30" s="989">
        <v>0.0</v>
      </c>
      <c r="CQ30" s="989">
        <v>0.0</v>
      </c>
      <c r="CR30" s="989">
        <v>0.0</v>
      </c>
      <c r="CS30" s="989">
        <v>0.0</v>
      </c>
      <c r="CT30" s="989">
        <v>0.0</v>
      </c>
      <c r="CU30" s="989">
        <v>0.0</v>
      </c>
      <c r="CV30" s="989">
        <v>0.0</v>
      </c>
      <c r="CW30" s="989">
        <v>0.0</v>
      </c>
      <c r="CX30" s="990">
        <v>0.0</v>
      </c>
      <c r="CY30" s="991">
        <v>0.0</v>
      </c>
      <c r="CZ30" s="987">
        <v>1014.6157</v>
      </c>
      <c r="DA30" s="989">
        <v>0.0</v>
      </c>
      <c r="DB30" s="989">
        <v>0.0</v>
      </c>
      <c r="DC30" s="989">
        <v>0.0</v>
      </c>
      <c r="DD30" s="989">
        <v>0.0</v>
      </c>
      <c r="DE30" s="989">
        <v>0.0</v>
      </c>
      <c r="DF30" s="990">
        <v>0.0</v>
      </c>
      <c r="DG30" s="991">
        <v>0.0</v>
      </c>
      <c r="DH30" s="989">
        <v>0.0</v>
      </c>
      <c r="DI30" s="989">
        <v>0.0</v>
      </c>
      <c r="DJ30" s="989">
        <v>0.0</v>
      </c>
      <c r="DK30" s="989">
        <v>0.0</v>
      </c>
      <c r="DL30" s="989">
        <v>0.0</v>
      </c>
      <c r="DM30" s="989">
        <v>0.0</v>
      </c>
      <c r="DN30" s="989">
        <v>0.0</v>
      </c>
      <c r="DO30" s="990">
        <v>0.0</v>
      </c>
      <c r="DP30" s="991">
        <v>0.0</v>
      </c>
      <c r="DQ30" s="989">
        <v>0.0</v>
      </c>
      <c r="DR30" s="989">
        <v>0.0</v>
      </c>
      <c r="DS30" s="989">
        <v>0.0</v>
      </c>
      <c r="DT30" s="989">
        <v>0.0</v>
      </c>
      <c r="DU30" s="990">
        <v>0.0</v>
      </c>
      <c r="DV30" s="991">
        <v>0.0</v>
      </c>
      <c r="DW30" s="989">
        <v>0.0</v>
      </c>
      <c r="DX30" s="989">
        <v>0.0</v>
      </c>
      <c r="DY30" s="989">
        <v>0.0</v>
      </c>
      <c r="DZ30" s="989">
        <v>0.0</v>
      </c>
      <c r="EA30" s="989">
        <v>0.0</v>
      </c>
      <c r="EB30" s="990">
        <v>0.0</v>
      </c>
      <c r="EC30" s="991">
        <v>0.0</v>
      </c>
      <c r="ED30" s="989">
        <v>0.0</v>
      </c>
      <c r="EE30" s="990">
        <v>0.0</v>
      </c>
      <c r="EF30" s="991">
        <v>0.0</v>
      </c>
      <c r="EG30" s="989">
        <v>0.0</v>
      </c>
      <c r="EH30" s="989">
        <v>0.0</v>
      </c>
      <c r="EI30" s="990">
        <v>0.0</v>
      </c>
      <c r="EJ30" s="991">
        <v>0.0</v>
      </c>
      <c r="EK30" s="989">
        <v>0.0</v>
      </c>
      <c r="EL30" s="989">
        <v>0.0</v>
      </c>
      <c r="EM30" s="989">
        <v>0.0</v>
      </c>
      <c r="EN30" s="990">
        <v>0.0</v>
      </c>
      <c r="EO30" s="984">
        <f t="shared" si="1"/>
        <v>9193.432858</v>
      </c>
      <c r="EP30" s="985">
        <f t="shared" si="2"/>
        <v>1976.588064</v>
      </c>
    </row>
    <row r="31" ht="14.25" customHeight="1">
      <c r="A31" s="986" t="s">
        <v>133</v>
      </c>
      <c r="B31" s="83" t="s">
        <v>479</v>
      </c>
      <c r="C31" s="50">
        <v>1811030.0</v>
      </c>
      <c r="D31" s="987">
        <v>1090.676</v>
      </c>
      <c r="E31" s="992">
        <v>0.0</v>
      </c>
      <c r="F31" s="987">
        <v>1090.676</v>
      </c>
      <c r="G31" s="989">
        <v>0.0</v>
      </c>
      <c r="H31" s="989">
        <v>0.0</v>
      </c>
      <c r="I31" s="990">
        <v>0.0</v>
      </c>
      <c r="J31" s="991">
        <v>0.0</v>
      </c>
      <c r="K31" s="987">
        <v>1090.676</v>
      </c>
      <c r="L31" s="989">
        <v>0.0</v>
      </c>
      <c r="M31" s="989">
        <v>0.0</v>
      </c>
      <c r="N31" s="990">
        <v>0.0</v>
      </c>
      <c r="O31" s="991">
        <v>0.0</v>
      </c>
      <c r="P31" s="987">
        <v>1090.676</v>
      </c>
      <c r="Q31" s="989">
        <v>0.0</v>
      </c>
      <c r="R31" s="989">
        <v>0.0</v>
      </c>
      <c r="S31" s="990">
        <v>0.0</v>
      </c>
      <c r="T31" s="991">
        <v>0.0</v>
      </c>
      <c r="U31" s="987">
        <v>1090.676</v>
      </c>
      <c r="V31" s="989">
        <v>0.0</v>
      </c>
      <c r="W31" s="989">
        <v>0.0</v>
      </c>
      <c r="X31" s="989">
        <v>0.0</v>
      </c>
      <c r="Y31" s="989">
        <v>0.0</v>
      </c>
      <c r="Z31" s="989">
        <v>0.0</v>
      </c>
      <c r="AA31" s="989">
        <v>0.0</v>
      </c>
      <c r="AB31" s="990">
        <v>0.0</v>
      </c>
      <c r="AC31" s="991">
        <v>0.0</v>
      </c>
      <c r="AD31" s="987">
        <v>1090.676</v>
      </c>
      <c r="AE31" s="989">
        <v>0.0</v>
      </c>
      <c r="AF31" s="989">
        <v>0.0</v>
      </c>
      <c r="AG31" s="989">
        <v>0.0</v>
      </c>
      <c r="AH31" s="989">
        <v>0.0</v>
      </c>
      <c r="AI31" s="989">
        <v>0.0</v>
      </c>
      <c r="AJ31" s="990">
        <v>0.0</v>
      </c>
      <c r="AK31" s="991">
        <v>0.0</v>
      </c>
      <c r="AL31" s="987">
        <v>1090.676</v>
      </c>
      <c r="AM31" s="989">
        <v>0.0</v>
      </c>
      <c r="AN31" s="989">
        <v>0.0</v>
      </c>
      <c r="AO31" s="989">
        <v>0.0</v>
      </c>
      <c r="AP31" s="989">
        <v>0.0</v>
      </c>
      <c r="AQ31" s="989">
        <v>0.0</v>
      </c>
      <c r="AR31" s="990">
        <v>0.0</v>
      </c>
      <c r="AS31" s="991">
        <v>0.0</v>
      </c>
      <c r="AT31" s="989">
        <v>0.0</v>
      </c>
      <c r="AU31" s="987">
        <v>1090.676</v>
      </c>
      <c r="AV31" s="989">
        <v>0.0</v>
      </c>
      <c r="AW31" s="989">
        <v>0.0</v>
      </c>
      <c r="AX31" s="989">
        <v>0.0</v>
      </c>
      <c r="AY31" s="989">
        <v>0.0</v>
      </c>
      <c r="AZ31" s="989">
        <v>0.0</v>
      </c>
      <c r="BA31" s="989">
        <v>0.0</v>
      </c>
      <c r="BB31" s="989">
        <v>0.0</v>
      </c>
      <c r="BC31" s="989">
        <v>0.0</v>
      </c>
      <c r="BD31" s="989">
        <v>0.0</v>
      </c>
      <c r="BE31" s="989">
        <v>0.0</v>
      </c>
      <c r="BF31" s="989">
        <v>0.0</v>
      </c>
      <c r="BG31" s="989">
        <v>0.0</v>
      </c>
      <c r="BH31" s="989">
        <v>0.0</v>
      </c>
      <c r="BI31" s="989">
        <v>0.0</v>
      </c>
      <c r="BJ31" s="989">
        <v>0.0</v>
      </c>
      <c r="BK31" s="989">
        <v>0.0</v>
      </c>
      <c r="BL31" s="990">
        <v>0.0</v>
      </c>
      <c r="BM31" s="991">
        <v>0.0</v>
      </c>
      <c r="BN31" s="989">
        <v>0.0</v>
      </c>
      <c r="BO31" s="989">
        <v>0.0</v>
      </c>
      <c r="BP31" s="989">
        <v>0.0</v>
      </c>
      <c r="BQ31" s="989">
        <v>0.0</v>
      </c>
      <c r="BR31" s="989">
        <v>0.0</v>
      </c>
      <c r="BS31" s="989">
        <v>0.0</v>
      </c>
      <c r="BT31" s="989">
        <v>0.0</v>
      </c>
      <c r="BU31" s="989">
        <v>0.0</v>
      </c>
      <c r="BV31" s="989">
        <v>0.0</v>
      </c>
      <c r="BW31" s="990">
        <v>0.0</v>
      </c>
      <c r="BX31" s="991">
        <v>0.0</v>
      </c>
      <c r="BY31" s="989">
        <v>0.0</v>
      </c>
      <c r="BZ31" s="989">
        <v>0.0</v>
      </c>
      <c r="CA31" s="989">
        <v>0.0</v>
      </c>
      <c r="CB31" s="989">
        <v>0.0</v>
      </c>
      <c r="CC31" s="989">
        <v>0.0</v>
      </c>
      <c r="CD31" s="990">
        <v>0.0</v>
      </c>
      <c r="CE31" s="991">
        <v>0.0</v>
      </c>
      <c r="CF31" s="989">
        <v>0.0</v>
      </c>
      <c r="CG31" s="987">
        <v>1090.676</v>
      </c>
      <c r="CH31" s="989">
        <v>0.0</v>
      </c>
      <c r="CI31" s="989">
        <v>0.0</v>
      </c>
      <c r="CJ31" s="989">
        <v>0.0</v>
      </c>
      <c r="CK31" s="989">
        <v>0.0</v>
      </c>
      <c r="CL31" s="989">
        <v>0.0</v>
      </c>
      <c r="CM31" s="989">
        <v>0.0</v>
      </c>
      <c r="CN31" s="990">
        <v>0.0</v>
      </c>
      <c r="CO31" s="987">
        <v>1090.676</v>
      </c>
      <c r="CP31" s="989">
        <v>0.0</v>
      </c>
      <c r="CQ31" s="989">
        <v>0.0</v>
      </c>
      <c r="CR31" s="989">
        <v>0.0</v>
      </c>
      <c r="CS31" s="989">
        <v>0.0</v>
      </c>
      <c r="CT31" s="989">
        <v>0.0</v>
      </c>
      <c r="CU31" s="989">
        <v>0.0</v>
      </c>
      <c r="CV31" s="989">
        <v>0.0</v>
      </c>
      <c r="CW31" s="989">
        <v>0.0</v>
      </c>
      <c r="CX31" s="990">
        <v>0.0</v>
      </c>
      <c r="CY31" s="991">
        <v>0.0</v>
      </c>
      <c r="CZ31" s="987">
        <v>1090.676</v>
      </c>
      <c r="DA31" s="989">
        <v>0.0</v>
      </c>
      <c r="DB31" s="989">
        <v>0.0</v>
      </c>
      <c r="DC31" s="989">
        <v>0.0</v>
      </c>
      <c r="DD31" s="989">
        <v>0.0</v>
      </c>
      <c r="DE31" s="989">
        <v>0.0</v>
      </c>
      <c r="DF31" s="990">
        <v>0.0</v>
      </c>
      <c r="DG31" s="991">
        <v>0.0</v>
      </c>
      <c r="DH31" s="989">
        <v>0.0</v>
      </c>
      <c r="DI31" s="989">
        <v>0.0</v>
      </c>
      <c r="DJ31" s="989">
        <v>0.0</v>
      </c>
      <c r="DK31" s="989">
        <v>0.0</v>
      </c>
      <c r="DL31" s="989">
        <v>0.0</v>
      </c>
      <c r="DM31" s="989">
        <v>0.0</v>
      </c>
      <c r="DN31" s="989">
        <v>0.0</v>
      </c>
      <c r="DO31" s="990">
        <v>0.0</v>
      </c>
      <c r="DP31" s="991">
        <v>0.0</v>
      </c>
      <c r="DQ31" s="989">
        <v>0.0</v>
      </c>
      <c r="DR31" s="989">
        <v>0.0</v>
      </c>
      <c r="DS31" s="989">
        <v>0.0</v>
      </c>
      <c r="DT31" s="989">
        <v>0.0</v>
      </c>
      <c r="DU31" s="990">
        <v>0.0</v>
      </c>
      <c r="DV31" s="991">
        <v>0.0</v>
      </c>
      <c r="DW31" s="989">
        <v>0.0</v>
      </c>
      <c r="DX31" s="989">
        <v>0.0</v>
      </c>
      <c r="DY31" s="989">
        <v>0.0</v>
      </c>
      <c r="DZ31" s="989">
        <v>0.0</v>
      </c>
      <c r="EA31" s="989">
        <v>0.0</v>
      </c>
      <c r="EB31" s="990">
        <v>0.0</v>
      </c>
      <c r="EC31" s="991">
        <v>0.0</v>
      </c>
      <c r="ED31" s="989">
        <v>0.0</v>
      </c>
      <c r="EE31" s="990">
        <v>0.0</v>
      </c>
      <c r="EF31" s="991">
        <v>0.0</v>
      </c>
      <c r="EG31" s="989">
        <v>0.0</v>
      </c>
      <c r="EH31" s="989">
        <v>0.0</v>
      </c>
      <c r="EI31" s="990">
        <v>0.0</v>
      </c>
      <c r="EJ31" s="991">
        <v>0.0</v>
      </c>
      <c r="EK31" s="989">
        <v>0.0</v>
      </c>
      <c r="EL31" s="989">
        <v>0.0</v>
      </c>
      <c r="EM31" s="989">
        <v>0.0</v>
      </c>
      <c r="EN31" s="990">
        <v>0.0</v>
      </c>
      <c r="EO31" s="984">
        <f t="shared" si="1"/>
        <v>10261.07981</v>
      </c>
      <c r="EP31" s="985">
        <f t="shared" si="2"/>
        <v>2206.132159</v>
      </c>
    </row>
    <row r="32" ht="14.25" customHeight="1">
      <c r="A32" s="986" t="s">
        <v>133</v>
      </c>
      <c r="B32" s="83" t="s">
        <v>479</v>
      </c>
      <c r="C32" s="50">
        <v>1811031.0</v>
      </c>
      <c r="D32" s="987">
        <v>841.8047999999999</v>
      </c>
      <c r="E32" s="992">
        <v>0.0</v>
      </c>
      <c r="F32" s="987">
        <v>841.8047999999999</v>
      </c>
      <c r="G32" s="989">
        <v>0.0</v>
      </c>
      <c r="H32" s="989">
        <v>0.0</v>
      </c>
      <c r="I32" s="990">
        <v>0.0</v>
      </c>
      <c r="J32" s="991">
        <v>0.0</v>
      </c>
      <c r="K32" s="987">
        <v>841.8047999999999</v>
      </c>
      <c r="L32" s="989">
        <v>0.0</v>
      </c>
      <c r="M32" s="989">
        <v>0.0</v>
      </c>
      <c r="N32" s="990">
        <v>0.0</v>
      </c>
      <c r="O32" s="991">
        <v>0.0</v>
      </c>
      <c r="P32" s="987">
        <v>841.8047999999999</v>
      </c>
      <c r="Q32" s="989">
        <v>0.0</v>
      </c>
      <c r="R32" s="989">
        <v>0.0</v>
      </c>
      <c r="S32" s="990">
        <v>0.0</v>
      </c>
      <c r="T32" s="991">
        <v>0.0</v>
      </c>
      <c r="U32" s="987">
        <v>841.8047999999999</v>
      </c>
      <c r="V32" s="989">
        <v>0.0</v>
      </c>
      <c r="W32" s="989">
        <v>0.0</v>
      </c>
      <c r="X32" s="989">
        <v>0.0</v>
      </c>
      <c r="Y32" s="989">
        <v>0.0</v>
      </c>
      <c r="Z32" s="989">
        <v>0.0</v>
      </c>
      <c r="AA32" s="989">
        <v>0.0</v>
      </c>
      <c r="AB32" s="990">
        <v>0.0</v>
      </c>
      <c r="AC32" s="991">
        <v>0.0</v>
      </c>
      <c r="AD32" s="987">
        <v>841.8047999999999</v>
      </c>
      <c r="AE32" s="989">
        <v>0.0</v>
      </c>
      <c r="AF32" s="989">
        <v>0.0</v>
      </c>
      <c r="AG32" s="989">
        <v>0.0</v>
      </c>
      <c r="AH32" s="989">
        <v>0.0</v>
      </c>
      <c r="AI32" s="989">
        <v>0.0</v>
      </c>
      <c r="AJ32" s="990">
        <v>0.0</v>
      </c>
      <c r="AK32" s="991">
        <v>0.0</v>
      </c>
      <c r="AL32" s="987">
        <v>841.8047999999999</v>
      </c>
      <c r="AM32" s="989">
        <v>0.0</v>
      </c>
      <c r="AN32" s="989">
        <v>0.0</v>
      </c>
      <c r="AO32" s="989">
        <v>0.0</v>
      </c>
      <c r="AP32" s="989">
        <v>0.0</v>
      </c>
      <c r="AQ32" s="989">
        <v>0.0</v>
      </c>
      <c r="AR32" s="990">
        <v>0.0</v>
      </c>
      <c r="AS32" s="991">
        <v>0.0</v>
      </c>
      <c r="AT32" s="989">
        <v>0.0</v>
      </c>
      <c r="AU32" s="987">
        <v>841.8047999999999</v>
      </c>
      <c r="AV32" s="989">
        <v>0.0</v>
      </c>
      <c r="AW32" s="989">
        <v>0.0</v>
      </c>
      <c r="AX32" s="989">
        <v>0.0</v>
      </c>
      <c r="AY32" s="989">
        <v>0.0</v>
      </c>
      <c r="AZ32" s="989">
        <v>0.0</v>
      </c>
      <c r="BA32" s="989">
        <v>0.0</v>
      </c>
      <c r="BB32" s="989">
        <v>0.0</v>
      </c>
      <c r="BC32" s="989">
        <v>0.0</v>
      </c>
      <c r="BD32" s="989">
        <v>0.0</v>
      </c>
      <c r="BE32" s="989">
        <v>0.0</v>
      </c>
      <c r="BF32" s="989">
        <v>0.0</v>
      </c>
      <c r="BG32" s="989">
        <v>0.0</v>
      </c>
      <c r="BH32" s="989">
        <v>0.0</v>
      </c>
      <c r="BI32" s="989">
        <v>0.0</v>
      </c>
      <c r="BJ32" s="989">
        <v>0.0</v>
      </c>
      <c r="BK32" s="989">
        <v>0.0</v>
      </c>
      <c r="BL32" s="990">
        <v>0.0</v>
      </c>
      <c r="BM32" s="991">
        <v>0.0</v>
      </c>
      <c r="BN32" s="989">
        <v>0.0</v>
      </c>
      <c r="BO32" s="989">
        <v>0.0</v>
      </c>
      <c r="BP32" s="989">
        <v>0.0</v>
      </c>
      <c r="BQ32" s="989">
        <v>0.0</v>
      </c>
      <c r="BR32" s="989">
        <v>0.0</v>
      </c>
      <c r="BS32" s="989">
        <v>0.0</v>
      </c>
      <c r="BT32" s="989">
        <v>0.0</v>
      </c>
      <c r="BU32" s="989">
        <v>0.0</v>
      </c>
      <c r="BV32" s="989">
        <v>0.0</v>
      </c>
      <c r="BW32" s="990">
        <v>0.0</v>
      </c>
      <c r="BX32" s="991">
        <v>0.0</v>
      </c>
      <c r="BY32" s="989">
        <v>0.0</v>
      </c>
      <c r="BZ32" s="989">
        <v>0.0</v>
      </c>
      <c r="CA32" s="989">
        <v>0.0</v>
      </c>
      <c r="CB32" s="989">
        <v>0.0</v>
      </c>
      <c r="CC32" s="989">
        <v>0.0</v>
      </c>
      <c r="CD32" s="990">
        <v>0.0</v>
      </c>
      <c r="CE32" s="991">
        <v>0.0</v>
      </c>
      <c r="CF32" s="989">
        <v>0.0</v>
      </c>
      <c r="CG32" s="987">
        <v>841.8047999999999</v>
      </c>
      <c r="CH32" s="989">
        <v>0.0</v>
      </c>
      <c r="CI32" s="989">
        <v>0.0</v>
      </c>
      <c r="CJ32" s="989">
        <v>0.0</v>
      </c>
      <c r="CK32" s="989">
        <v>0.0</v>
      </c>
      <c r="CL32" s="989">
        <v>0.0</v>
      </c>
      <c r="CM32" s="989">
        <v>0.0</v>
      </c>
      <c r="CN32" s="990">
        <v>0.0</v>
      </c>
      <c r="CO32" s="987">
        <v>841.8047999999999</v>
      </c>
      <c r="CP32" s="989">
        <v>0.0</v>
      </c>
      <c r="CQ32" s="989">
        <v>0.0</v>
      </c>
      <c r="CR32" s="989">
        <v>0.0</v>
      </c>
      <c r="CS32" s="989">
        <v>0.0</v>
      </c>
      <c r="CT32" s="989">
        <v>0.0</v>
      </c>
      <c r="CU32" s="989">
        <v>0.0</v>
      </c>
      <c r="CV32" s="989">
        <v>0.0</v>
      </c>
      <c r="CW32" s="989">
        <v>0.0</v>
      </c>
      <c r="CX32" s="990">
        <v>0.0</v>
      </c>
      <c r="CY32" s="991">
        <v>0.0</v>
      </c>
      <c r="CZ32" s="987">
        <v>841.8047999999999</v>
      </c>
      <c r="DA32" s="989">
        <v>0.0</v>
      </c>
      <c r="DB32" s="989">
        <v>0.0</v>
      </c>
      <c r="DC32" s="989">
        <v>0.0</v>
      </c>
      <c r="DD32" s="989">
        <v>0.0</v>
      </c>
      <c r="DE32" s="989">
        <v>0.0</v>
      </c>
      <c r="DF32" s="990">
        <v>0.0</v>
      </c>
      <c r="DG32" s="991">
        <v>0.0</v>
      </c>
      <c r="DH32" s="989">
        <v>0.0</v>
      </c>
      <c r="DI32" s="989">
        <v>0.0</v>
      </c>
      <c r="DJ32" s="989">
        <v>0.0</v>
      </c>
      <c r="DK32" s="989">
        <v>0.0</v>
      </c>
      <c r="DL32" s="989">
        <v>0.0</v>
      </c>
      <c r="DM32" s="989">
        <v>0.0</v>
      </c>
      <c r="DN32" s="989">
        <v>0.0</v>
      </c>
      <c r="DO32" s="990">
        <v>0.0</v>
      </c>
      <c r="DP32" s="991">
        <v>0.0</v>
      </c>
      <c r="DQ32" s="989">
        <v>0.0</v>
      </c>
      <c r="DR32" s="989">
        <v>0.0</v>
      </c>
      <c r="DS32" s="989">
        <v>0.0</v>
      </c>
      <c r="DT32" s="989">
        <v>0.0</v>
      </c>
      <c r="DU32" s="990">
        <v>0.0</v>
      </c>
      <c r="DV32" s="991">
        <v>0.0</v>
      </c>
      <c r="DW32" s="989">
        <v>0.0</v>
      </c>
      <c r="DX32" s="989">
        <v>0.0</v>
      </c>
      <c r="DY32" s="989">
        <v>0.0</v>
      </c>
      <c r="DZ32" s="989">
        <v>0.0</v>
      </c>
      <c r="EA32" s="989">
        <v>0.0</v>
      </c>
      <c r="EB32" s="990">
        <v>0.0</v>
      </c>
      <c r="EC32" s="991">
        <v>0.0</v>
      </c>
      <c r="ED32" s="989">
        <v>0.0</v>
      </c>
      <c r="EE32" s="990">
        <v>0.0</v>
      </c>
      <c r="EF32" s="991">
        <v>0.0</v>
      </c>
      <c r="EG32" s="989">
        <v>0.0</v>
      </c>
      <c r="EH32" s="989">
        <v>0.0</v>
      </c>
      <c r="EI32" s="990">
        <v>0.0</v>
      </c>
      <c r="EJ32" s="991">
        <v>0.0</v>
      </c>
      <c r="EK32" s="989">
        <v>0.0</v>
      </c>
      <c r="EL32" s="989">
        <v>0.0</v>
      </c>
      <c r="EM32" s="989">
        <v>0.0</v>
      </c>
      <c r="EN32" s="990">
        <v>0.0</v>
      </c>
      <c r="EO32" s="984">
        <f t="shared" si="1"/>
        <v>7919.699558</v>
      </c>
      <c r="EP32" s="985">
        <f t="shared" si="2"/>
        <v>1702.735405</v>
      </c>
    </row>
    <row r="33" ht="14.25" customHeight="1">
      <c r="A33" s="986" t="s">
        <v>133</v>
      </c>
      <c r="B33" s="83" t="s">
        <v>479</v>
      </c>
      <c r="C33" s="50">
        <v>1811032.0</v>
      </c>
      <c r="D33" s="987">
        <v>6872.8295</v>
      </c>
      <c r="E33" s="992">
        <v>0.0</v>
      </c>
      <c r="F33" s="987">
        <v>6872.8295</v>
      </c>
      <c r="G33" s="989">
        <v>0.0</v>
      </c>
      <c r="H33" s="989">
        <v>0.0</v>
      </c>
      <c r="I33" s="990">
        <v>0.0</v>
      </c>
      <c r="J33" s="991">
        <v>0.0</v>
      </c>
      <c r="K33" s="987">
        <v>6872.8295</v>
      </c>
      <c r="L33" s="989">
        <v>0.0</v>
      </c>
      <c r="M33" s="989">
        <v>0.0</v>
      </c>
      <c r="N33" s="990">
        <v>0.0</v>
      </c>
      <c r="O33" s="991">
        <v>0.0</v>
      </c>
      <c r="P33" s="987">
        <v>6872.8295</v>
      </c>
      <c r="Q33" s="989">
        <v>0.0</v>
      </c>
      <c r="R33" s="989">
        <v>0.0</v>
      </c>
      <c r="S33" s="990">
        <v>0.0</v>
      </c>
      <c r="T33" s="991">
        <v>0.0</v>
      </c>
      <c r="U33" s="987">
        <v>6872.8295</v>
      </c>
      <c r="V33" s="989">
        <v>0.0</v>
      </c>
      <c r="W33" s="989">
        <v>0.0</v>
      </c>
      <c r="X33" s="989">
        <v>0.0</v>
      </c>
      <c r="Y33" s="989">
        <v>0.0</v>
      </c>
      <c r="Z33" s="989">
        <v>0.0</v>
      </c>
      <c r="AA33" s="989">
        <v>0.0</v>
      </c>
      <c r="AB33" s="990">
        <v>0.0</v>
      </c>
      <c r="AC33" s="991">
        <v>0.0</v>
      </c>
      <c r="AD33" s="987">
        <v>6872.8295</v>
      </c>
      <c r="AE33" s="989">
        <v>0.0</v>
      </c>
      <c r="AF33" s="989">
        <v>0.0</v>
      </c>
      <c r="AG33" s="989">
        <v>0.0</v>
      </c>
      <c r="AH33" s="989">
        <v>0.0</v>
      </c>
      <c r="AI33" s="989">
        <v>0.0</v>
      </c>
      <c r="AJ33" s="990">
        <v>0.0</v>
      </c>
      <c r="AK33" s="991">
        <v>0.0</v>
      </c>
      <c r="AL33" s="987">
        <v>6872.8295</v>
      </c>
      <c r="AM33" s="989">
        <v>0.0</v>
      </c>
      <c r="AN33" s="989">
        <v>0.0</v>
      </c>
      <c r="AO33" s="989">
        <v>0.0</v>
      </c>
      <c r="AP33" s="989">
        <v>0.0</v>
      </c>
      <c r="AQ33" s="989">
        <v>0.0</v>
      </c>
      <c r="AR33" s="990">
        <v>0.0</v>
      </c>
      <c r="AS33" s="991">
        <v>0.0</v>
      </c>
      <c r="AT33" s="989">
        <v>0.0</v>
      </c>
      <c r="AU33" s="987">
        <v>6872.8295</v>
      </c>
      <c r="AV33" s="989">
        <v>0.0</v>
      </c>
      <c r="AW33" s="989">
        <v>0.0</v>
      </c>
      <c r="AX33" s="989">
        <v>0.0</v>
      </c>
      <c r="AY33" s="989">
        <v>0.0</v>
      </c>
      <c r="AZ33" s="989">
        <v>0.0</v>
      </c>
      <c r="BA33" s="989">
        <v>0.0</v>
      </c>
      <c r="BB33" s="989">
        <v>0.0</v>
      </c>
      <c r="BC33" s="989">
        <v>0.0</v>
      </c>
      <c r="BD33" s="989">
        <v>0.0</v>
      </c>
      <c r="BE33" s="989">
        <v>0.0</v>
      </c>
      <c r="BF33" s="989">
        <v>0.0</v>
      </c>
      <c r="BG33" s="989">
        <v>0.0</v>
      </c>
      <c r="BH33" s="989">
        <v>0.0</v>
      </c>
      <c r="BI33" s="989">
        <v>0.0</v>
      </c>
      <c r="BJ33" s="989">
        <v>0.0</v>
      </c>
      <c r="BK33" s="989">
        <v>0.0</v>
      </c>
      <c r="BL33" s="990">
        <v>0.0</v>
      </c>
      <c r="BM33" s="991">
        <v>0.0</v>
      </c>
      <c r="BN33" s="989">
        <v>0.0</v>
      </c>
      <c r="BO33" s="989">
        <v>0.0</v>
      </c>
      <c r="BP33" s="989">
        <v>0.0</v>
      </c>
      <c r="BQ33" s="989">
        <v>0.0</v>
      </c>
      <c r="BR33" s="989">
        <v>0.0</v>
      </c>
      <c r="BS33" s="989">
        <v>0.0</v>
      </c>
      <c r="BT33" s="989">
        <v>0.0</v>
      </c>
      <c r="BU33" s="989">
        <v>0.0</v>
      </c>
      <c r="BV33" s="989">
        <v>0.0</v>
      </c>
      <c r="BW33" s="990">
        <v>0.0</v>
      </c>
      <c r="BX33" s="991">
        <v>0.0</v>
      </c>
      <c r="BY33" s="989">
        <v>0.0</v>
      </c>
      <c r="BZ33" s="989">
        <v>0.0</v>
      </c>
      <c r="CA33" s="989">
        <v>0.0</v>
      </c>
      <c r="CB33" s="989">
        <v>0.0</v>
      </c>
      <c r="CC33" s="989">
        <v>0.0</v>
      </c>
      <c r="CD33" s="990">
        <v>0.0</v>
      </c>
      <c r="CE33" s="991">
        <v>0.0</v>
      </c>
      <c r="CF33" s="989">
        <v>0.0</v>
      </c>
      <c r="CG33" s="987">
        <v>6872.8295</v>
      </c>
      <c r="CH33" s="989">
        <v>0.0</v>
      </c>
      <c r="CI33" s="989">
        <v>0.0</v>
      </c>
      <c r="CJ33" s="989">
        <v>0.0</v>
      </c>
      <c r="CK33" s="989">
        <v>0.0</v>
      </c>
      <c r="CL33" s="989">
        <v>0.0</v>
      </c>
      <c r="CM33" s="989">
        <v>0.0</v>
      </c>
      <c r="CN33" s="990">
        <v>0.0</v>
      </c>
      <c r="CO33" s="987">
        <v>6872.8295</v>
      </c>
      <c r="CP33" s="989">
        <v>0.0</v>
      </c>
      <c r="CQ33" s="989">
        <v>0.0</v>
      </c>
      <c r="CR33" s="989">
        <v>0.0</v>
      </c>
      <c r="CS33" s="989">
        <v>0.0</v>
      </c>
      <c r="CT33" s="989">
        <v>0.0</v>
      </c>
      <c r="CU33" s="989">
        <v>0.0</v>
      </c>
      <c r="CV33" s="989">
        <v>0.0</v>
      </c>
      <c r="CW33" s="989">
        <v>0.0</v>
      </c>
      <c r="CX33" s="990">
        <v>0.0</v>
      </c>
      <c r="CY33" s="991">
        <v>0.0</v>
      </c>
      <c r="CZ33" s="987">
        <v>6872.8295</v>
      </c>
      <c r="DA33" s="989">
        <v>0.0</v>
      </c>
      <c r="DB33" s="989">
        <v>0.0</v>
      </c>
      <c r="DC33" s="989">
        <v>0.0</v>
      </c>
      <c r="DD33" s="989">
        <v>0.0</v>
      </c>
      <c r="DE33" s="989">
        <v>0.0</v>
      </c>
      <c r="DF33" s="990">
        <v>0.0</v>
      </c>
      <c r="DG33" s="991">
        <v>0.0</v>
      </c>
      <c r="DH33" s="989">
        <v>0.0</v>
      </c>
      <c r="DI33" s="989">
        <v>0.0</v>
      </c>
      <c r="DJ33" s="989">
        <v>0.0</v>
      </c>
      <c r="DK33" s="989">
        <v>0.0</v>
      </c>
      <c r="DL33" s="989">
        <v>0.0</v>
      </c>
      <c r="DM33" s="989">
        <v>0.0</v>
      </c>
      <c r="DN33" s="989">
        <v>0.0</v>
      </c>
      <c r="DO33" s="990">
        <v>0.0</v>
      </c>
      <c r="DP33" s="991">
        <v>0.0</v>
      </c>
      <c r="DQ33" s="989">
        <v>0.0</v>
      </c>
      <c r="DR33" s="989">
        <v>0.0</v>
      </c>
      <c r="DS33" s="989">
        <v>0.0</v>
      </c>
      <c r="DT33" s="989">
        <v>0.0</v>
      </c>
      <c r="DU33" s="990">
        <v>0.0</v>
      </c>
      <c r="DV33" s="991">
        <v>0.0</v>
      </c>
      <c r="DW33" s="989">
        <v>0.0</v>
      </c>
      <c r="DX33" s="989">
        <v>0.0</v>
      </c>
      <c r="DY33" s="989">
        <v>0.0</v>
      </c>
      <c r="DZ33" s="989">
        <v>0.0</v>
      </c>
      <c r="EA33" s="989">
        <v>0.0</v>
      </c>
      <c r="EB33" s="990">
        <v>0.0</v>
      </c>
      <c r="EC33" s="991">
        <v>0.0</v>
      </c>
      <c r="ED33" s="989">
        <v>0.0</v>
      </c>
      <c r="EE33" s="990">
        <v>0.0</v>
      </c>
      <c r="EF33" s="991">
        <v>0.0</v>
      </c>
      <c r="EG33" s="989">
        <v>0.0</v>
      </c>
      <c r="EH33" s="989">
        <v>0.0</v>
      </c>
      <c r="EI33" s="990">
        <v>0.0</v>
      </c>
      <c r="EJ33" s="991">
        <v>0.0</v>
      </c>
      <c r="EK33" s="989">
        <v>0.0</v>
      </c>
      <c r="EL33" s="989">
        <v>0.0</v>
      </c>
      <c r="EM33" s="989">
        <v>0.0</v>
      </c>
      <c r="EN33" s="990">
        <v>0.0</v>
      </c>
      <c r="EO33" s="984">
        <f t="shared" si="1"/>
        <v>64659.57994</v>
      </c>
      <c r="EP33" s="985">
        <f t="shared" si="2"/>
        <v>13901.80969</v>
      </c>
    </row>
    <row r="34" ht="14.25" customHeight="1">
      <c r="A34" s="986" t="s">
        <v>133</v>
      </c>
      <c r="B34" s="83" t="s">
        <v>479</v>
      </c>
      <c r="C34" s="50">
        <v>1811033.0</v>
      </c>
      <c r="D34" s="987">
        <v>30075.402</v>
      </c>
      <c r="E34" s="992">
        <v>0.0</v>
      </c>
      <c r="F34" s="987">
        <v>30075.402</v>
      </c>
      <c r="G34" s="989">
        <v>0.0</v>
      </c>
      <c r="H34" s="989">
        <v>0.0</v>
      </c>
      <c r="I34" s="990">
        <v>0.0</v>
      </c>
      <c r="J34" s="991">
        <v>0.0</v>
      </c>
      <c r="K34" s="987">
        <v>30075.402</v>
      </c>
      <c r="L34" s="989">
        <v>0.0</v>
      </c>
      <c r="M34" s="989">
        <v>0.0</v>
      </c>
      <c r="N34" s="990">
        <v>0.0</v>
      </c>
      <c r="O34" s="991">
        <v>0.0</v>
      </c>
      <c r="P34" s="987">
        <v>30075.402</v>
      </c>
      <c r="Q34" s="989">
        <v>0.0</v>
      </c>
      <c r="R34" s="989">
        <v>0.0</v>
      </c>
      <c r="S34" s="990">
        <v>0.0</v>
      </c>
      <c r="T34" s="991">
        <v>0.0</v>
      </c>
      <c r="U34" s="987">
        <v>30075.402</v>
      </c>
      <c r="V34" s="989">
        <v>0.0</v>
      </c>
      <c r="W34" s="989">
        <v>0.0</v>
      </c>
      <c r="X34" s="989">
        <v>0.0</v>
      </c>
      <c r="Y34" s="989">
        <v>0.0</v>
      </c>
      <c r="Z34" s="989">
        <v>0.0</v>
      </c>
      <c r="AA34" s="989">
        <v>0.0</v>
      </c>
      <c r="AB34" s="990">
        <v>0.0</v>
      </c>
      <c r="AC34" s="991">
        <v>0.0</v>
      </c>
      <c r="AD34" s="987">
        <v>30075.402</v>
      </c>
      <c r="AE34" s="989">
        <v>0.0</v>
      </c>
      <c r="AF34" s="989">
        <v>0.0</v>
      </c>
      <c r="AG34" s="989">
        <v>0.0</v>
      </c>
      <c r="AH34" s="989">
        <v>0.0</v>
      </c>
      <c r="AI34" s="989">
        <v>0.0</v>
      </c>
      <c r="AJ34" s="990">
        <v>0.0</v>
      </c>
      <c r="AK34" s="991">
        <v>0.0</v>
      </c>
      <c r="AL34" s="987">
        <v>30075.402</v>
      </c>
      <c r="AM34" s="989">
        <v>0.0</v>
      </c>
      <c r="AN34" s="989">
        <v>0.0</v>
      </c>
      <c r="AO34" s="989">
        <v>0.0</v>
      </c>
      <c r="AP34" s="989">
        <v>0.0</v>
      </c>
      <c r="AQ34" s="989">
        <v>0.0</v>
      </c>
      <c r="AR34" s="990">
        <v>0.0</v>
      </c>
      <c r="AS34" s="991">
        <v>0.0</v>
      </c>
      <c r="AT34" s="989">
        <v>0.0</v>
      </c>
      <c r="AU34" s="987">
        <v>30075.402</v>
      </c>
      <c r="AV34" s="989">
        <v>0.0</v>
      </c>
      <c r="AW34" s="989">
        <v>0.0</v>
      </c>
      <c r="AX34" s="989">
        <v>0.0</v>
      </c>
      <c r="AY34" s="989">
        <v>0.0</v>
      </c>
      <c r="AZ34" s="989">
        <v>0.0</v>
      </c>
      <c r="BA34" s="989">
        <v>0.0</v>
      </c>
      <c r="BB34" s="989">
        <v>0.0</v>
      </c>
      <c r="BC34" s="989">
        <v>0.0</v>
      </c>
      <c r="BD34" s="989">
        <v>0.0</v>
      </c>
      <c r="BE34" s="989">
        <v>0.0</v>
      </c>
      <c r="BF34" s="989">
        <v>0.0</v>
      </c>
      <c r="BG34" s="989">
        <v>0.0</v>
      </c>
      <c r="BH34" s="989">
        <v>0.0</v>
      </c>
      <c r="BI34" s="989">
        <v>0.0</v>
      </c>
      <c r="BJ34" s="989">
        <v>0.0</v>
      </c>
      <c r="BK34" s="989">
        <v>0.0</v>
      </c>
      <c r="BL34" s="990">
        <v>0.0</v>
      </c>
      <c r="BM34" s="991">
        <v>0.0</v>
      </c>
      <c r="BN34" s="989">
        <v>0.0</v>
      </c>
      <c r="BO34" s="989">
        <v>0.0</v>
      </c>
      <c r="BP34" s="989">
        <v>0.0</v>
      </c>
      <c r="BQ34" s="989">
        <v>0.0</v>
      </c>
      <c r="BR34" s="989">
        <v>0.0</v>
      </c>
      <c r="BS34" s="989">
        <v>0.0</v>
      </c>
      <c r="BT34" s="989">
        <v>0.0</v>
      </c>
      <c r="BU34" s="989">
        <v>0.0</v>
      </c>
      <c r="BV34" s="989">
        <v>0.0</v>
      </c>
      <c r="BW34" s="990">
        <v>0.0</v>
      </c>
      <c r="BX34" s="991">
        <v>0.0</v>
      </c>
      <c r="BY34" s="989">
        <v>0.0</v>
      </c>
      <c r="BZ34" s="989">
        <v>0.0</v>
      </c>
      <c r="CA34" s="989">
        <v>0.0</v>
      </c>
      <c r="CB34" s="989">
        <v>0.0</v>
      </c>
      <c r="CC34" s="989">
        <v>0.0</v>
      </c>
      <c r="CD34" s="990">
        <v>0.0</v>
      </c>
      <c r="CE34" s="991">
        <v>0.0</v>
      </c>
      <c r="CF34" s="989">
        <v>0.0</v>
      </c>
      <c r="CG34" s="987">
        <v>30075.402</v>
      </c>
      <c r="CH34" s="989">
        <v>0.0</v>
      </c>
      <c r="CI34" s="989">
        <v>0.0</v>
      </c>
      <c r="CJ34" s="989">
        <v>0.0</v>
      </c>
      <c r="CK34" s="989">
        <v>0.0</v>
      </c>
      <c r="CL34" s="989">
        <v>0.0</v>
      </c>
      <c r="CM34" s="989">
        <v>0.0</v>
      </c>
      <c r="CN34" s="990">
        <v>0.0</v>
      </c>
      <c r="CO34" s="987">
        <v>30075.402</v>
      </c>
      <c r="CP34" s="989">
        <v>0.0</v>
      </c>
      <c r="CQ34" s="989">
        <v>0.0</v>
      </c>
      <c r="CR34" s="989">
        <v>0.0</v>
      </c>
      <c r="CS34" s="989">
        <v>0.0</v>
      </c>
      <c r="CT34" s="989">
        <v>0.0</v>
      </c>
      <c r="CU34" s="989">
        <v>0.0</v>
      </c>
      <c r="CV34" s="989">
        <v>0.0</v>
      </c>
      <c r="CW34" s="989">
        <v>0.0</v>
      </c>
      <c r="CX34" s="990">
        <v>0.0</v>
      </c>
      <c r="CY34" s="991">
        <v>0.0</v>
      </c>
      <c r="CZ34" s="987">
        <v>30075.402</v>
      </c>
      <c r="DA34" s="989">
        <v>0.0</v>
      </c>
      <c r="DB34" s="989">
        <v>0.0</v>
      </c>
      <c r="DC34" s="989">
        <v>0.0</v>
      </c>
      <c r="DD34" s="989">
        <v>0.0</v>
      </c>
      <c r="DE34" s="989">
        <v>0.0</v>
      </c>
      <c r="DF34" s="990">
        <v>0.0</v>
      </c>
      <c r="DG34" s="991">
        <v>0.0</v>
      </c>
      <c r="DH34" s="989">
        <v>0.0</v>
      </c>
      <c r="DI34" s="989">
        <v>0.0</v>
      </c>
      <c r="DJ34" s="989">
        <v>0.0</v>
      </c>
      <c r="DK34" s="989">
        <v>0.0</v>
      </c>
      <c r="DL34" s="989">
        <v>0.0</v>
      </c>
      <c r="DM34" s="989">
        <v>0.0</v>
      </c>
      <c r="DN34" s="989">
        <v>0.0</v>
      </c>
      <c r="DO34" s="990">
        <v>0.0</v>
      </c>
      <c r="DP34" s="991">
        <v>0.0</v>
      </c>
      <c r="DQ34" s="989">
        <v>0.0</v>
      </c>
      <c r="DR34" s="989">
        <v>0.0</v>
      </c>
      <c r="DS34" s="989">
        <v>0.0</v>
      </c>
      <c r="DT34" s="989">
        <v>0.0</v>
      </c>
      <c r="DU34" s="990">
        <v>0.0</v>
      </c>
      <c r="DV34" s="991">
        <v>0.0</v>
      </c>
      <c r="DW34" s="989">
        <v>0.0</v>
      </c>
      <c r="DX34" s="989">
        <v>0.0</v>
      </c>
      <c r="DY34" s="989">
        <v>0.0</v>
      </c>
      <c r="DZ34" s="989">
        <v>0.0</v>
      </c>
      <c r="EA34" s="989">
        <v>0.0</v>
      </c>
      <c r="EB34" s="990">
        <v>0.0</v>
      </c>
      <c r="EC34" s="991">
        <v>0.0</v>
      </c>
      <c r="ED34" s="989">
        <v>0.0</v>
      </c>
      <c r="EE34" s="990">
        <v>0.0</v>
      </c>
      <c r="EF34" s="991">
        <v>0.0</v>
      </c>
      <c r="EG34" s="989">
        <v>0.0</v>
      </c>
      <c r="EH34" s="989">
        <v>0.0</v>
      </c>
      <c r="EI34" s="990">
        <v>0.0</v>
      </c>
      <c r="EJ34" s="991">
        <v>0.0</v>
      </c>
      <c r="EK34" s="989">
        <v>0.0</v>
      </c>
      <c r="EL34" s="989">
        <v>0.0</v>
      </c>
      <c r="EM34" s="989">
        <v>0.0</v>
      </c>
      <c r="EN34" s="990">
        <v>0.0</v>
      </c>
      <c r="EO34" s="984">
        <f t="shared" si="1"/>
        <v>282949.382</v>
      </c>
      <c r="EP34" s="985">
        <f t="shared" si="2"/>
        <v>60834.11713</v>
      </c>
    </row>
    <row r="35" ht="14.25" customHeight="1">
      <c r="A35" s="986" t="s">
        <v>133</v>
      </c>
      <c r="B35" s="83" t="s">
        <v>479</v>
      </c>
      <c r="C35" s="50">
        <v>1811034.0</v>
      </c>
      <c r="D35" s="987">
        <v>2581.3154999999997</v>
      </c>
      <c r="E35" s="992">
        <v>0.0</v>
      </c>
      <c r="F35" s="987">
        <v>2581.3154999999997</v>
      </c>
      <c r="G35" s="989">
        <v>0.0</v>
      </c>
      <c r="H35" s="989">
        <v>0.0</v>
      </c>
      <c r="I35" s="990">
        <v>0.0</v>
      </c>
      <c r="J35" s="991">
        <v>0.0</v>
      </c>
      <c r="K35" s="987">
        <v>2581.3154999999997</v>
      </c>
      <c r="L35" s="989">
        <v>0.0</v>
      </c>
      <c r="M35" s="989">
        <v>0.0</v>
      </c>
      <c r="N35" s="990">
        <v>0.0</v>
      </c>
      <c r="O35" s="991">
        <v>0.0</v>
      </c>
      <c r="P35" s="987">
        <v>2581.3154999999997</v>
      </c>
      <c r="Q35" s="989">
        <v>0.0</v>
      </c>
      <c r="R35" s="989">
        <v>0.0</v>
      </c>
      <c r="S35" s="990">
        <v>0.0</v>
      </c>
      <c r="T35" s="991">
        <v>0.0</v>
      </c>
      <c r="U35" s="987">
        <v>2581.3154999999997</v>
      </c>
      <c r="V35" s="989">
        <v>0.0</v>
      </c>
      <c r="W35" s="989">
        <v>0.0</v>
      </c>
      <c r="X35" s="989">
        <v>0.0</v>
      </c>
      <c r="Y35" s="989">
        <v>0.0</v>
      </c>
      <c r="Z35" s="989">
        <v>0.0</v>
      </c>
      <c r="AA35" s="989">
        <v>0.0</v>
      </c>
      <c r="AB35" s="990">
        <v>0.0</v>
      </c>
      <c r="AC35" s="991">
        <v>0.0</v>
      </c>
      <c r="AD35" s="987">
        <v>2581.3154999999997</v>
      </c>
      <c r="AE35" s="989">
        <v>0.0</v>
      </c>
      <c r="AF35" s="989">
        <v>0.0</v>
      </c>
      <c r="AG35" s="989">
        <v>0.0</v>
      </c>
      <c r="AH35" s="989">
        <v>0.0</v>
      </c>
      <c r="AI35" s="989">
        <v>0.0</v>
      </c>
      <c r="AJ35" s="990">
        <v>0.0</v>
      </c>
      <c r="AK35" s="991">
        <v>0.0</v>
      </c>
      <c r="AL35" s="987">
        <v>2581.3154999999997</v>
      </c>
      <c r="AM35" s="989">
        <v>0.0</v>
      </c>
      <c r="AN35" s="989">
        <v>0.0</v>
      </c>
      <c r="AO35" s="989">
        <v>0.0</v>
      </c>
      <c r="AP35" s="989">
        <v>0.0</v>
      </c>
      <c r="AQ35" s="989">
        <v>0.0</v>
      </c>
      <c r="AR35" s="990">
        <v>0.0</v>
      </c>
      <c r="AS35" s="991">
        <v>0.0</v>
      </c>
      <c r="AT35" s="989">
        <v>0.0</v>
      </c>
      <c r="AU35" s="987">
        <v>2581.3154999999997</v>
      </c>
      <c r="AV35" s="989">
        <v>0.0</v>
      </c>
      <c r="AW35" s="989">
        <v>0.0</v>
      </c>
      <c r="AX35" s="989">
        <v>0.0</v>
      </c>
      <c r="AY35" s="989">
        <v>0.0</v>
      </c>
      <c r="AZ35" s="989">
        <v>0.0</v>
      </c>
      <c r="BA35" s="989">
        <v>0.0</v>
      </c>
      <c r="BB35" s="989">
        <v>0.0</v>
      </c>
      <c r="BC35" s="989">
        <v>0.0</v>
      </c>
      <c r="BD35" s="989">
        <v>0.0</v>
      </c>
      <c r="BE35" s="989">
        <v>0.0</v>
      </c>
      <c r="BF35" s="989">
        <v>0.0</v>
      </c>
      <c r="BG35" s="989">
        <v>0.0</v>
      </c>
      <c r="BH35" s="989">
        <v>0.0</v>
      </c>
      <c r="BI35" s="989">
        <v>0.0</v>
      </c>
      <c r="BJ35" s="989">
        <v>0.0</v>
      </c>
      <c r="BK35" s="989">
        <v>0.0</v>
      </c>
      <c r="BL35" s="990">
        <v>0.0</v>
      </c>
      <c r="BM35" s="991">
        <v>0.0</v>
      </c>
      <c r="BN35" s="989">
        <v>0.0</v>
      </c>
      <c r="BO35" s="987">
        <v>2581.3154999999997</v>
      </c>
      <c r="BP35" s="989">
        <v>0.0</v>
      </c>
      <c r="BQ35" s="989">
        <v>0.0</v>
      </c>
      <c r="BR35" s="989">
        <v>0.0</v>
      </c>
      <c r="BS35" s="989">
        <v>0.0</v>
      </c>
      <c r="BT35" s="989">
        <v>0.0</v>
      </c>
      <c r="BU35" s="989">
        <v>0.0</v>
      </c>
      <c r="BV35" s="989">
        <v>0.0</v>
      </c>
      <c r="BW35" s="990">
        <v>0.0</v>
      </c>
      <c r="BX35" s="991">
        <v>0.0</v>
      </c>
      <c r="BY35" s="989">
        <v>0.0</v>
      </c>
      <c r="BZ35" s="987">
        <v>2581.3154999999997</v>
      </c>
      <c r="CA35" s="989">
        <v>0.0</v>
      </c>
      <c r="CB35" s="989">
        <v>0.0</v>
      </c>
      <c r="CC35" s="989">
        <v>0.0</v>
      </c>
      <c r="CD35" s="990">
        <v>0.0</v>
      </c>
      <c r="CE35" s="991">
        <v>0.0</v>
      </c>
      <c r="CF35" s="989">
        <v>0.0</v>
      </c>
      <c r="CG35" s="989">
        <v>0.0</v>
      </c>
      <c r="CH35" s="989">
        <v>0.0</v>
      </c>
      <c r="CI35" s="989">
        <v>0.0</v>
      </c>
      <c r="CJ35" s="989">
        <v>0.0</v>
      </c>
      <c r="CK35" s="989">
        <v>0.0</v>
      </c>
      <c r="CL35" s="989">
        <v>0.0</v>
      </c>
      <c r="CM35" s="989">
        <v>0.0</v>
      </c>
      <c r="CN35" s="990">
        <v>0.0</v>
      </c>
      <c r="CO35" s="991">
        <v>0.0</v>
      </c>
      <c r="CP35" s="989">
        <v>0.0</v>
      </c>
      <c r="CQ35" s="987">
        <v>2581.3154999999997</v>
      </c>
      <c r="CR35" s="989">
        <v>0.0</v>
      </c>
      <c r="CS35" s="989">
        <v>0.0</v>
      </c>
      <c r="CT35" s="989">
        <v>0.0</v>
      </c>
      <c r="CU35" s="989">
        <v>0.0</v>
      </c>
      <c r="CV35" s="989">
        <v>0.0</v>
      </c>
      <c r="CW35" s="989">
        <v>0.0</v>
      </c>
      <c r="CX35" s="990">
        <v>0.0</v>
      </c>
      <c r="CY35" s="991">
        <v>0.0</v>
      </c>
      <c r="CZ35" s="987">
        <v>2581.3154999999997</v>
      </c>
      <c r="DA35" s="989">
        <v>0.0</v>
      </c>
      <c r="DB35" s="989">
        <v>0.0</v>
      </c>
      <c r="DC35" s="989">
        <v>0.0</v>
      </c>
      <c r="DD35" s="989">
        <v>0.0</v>
      </c>
      <c r="DE35" s="989">
        <v>0.0</v>
      </c>
      <c r="DF35" s="990">
        <v>0.0</v>
      </c>
      <c r="DG35" s="991">
        <v>0.0</v>
      </c>
      <c r="DH35" s="989">
        <v>0.0</v>
      </c>
      <c r="DI35" s="989">
        <v>0.0</v>
      </c>
      <c r="DJ35" s="989">
        <v>0.0</v>
      </c>
      <c r="DK35" s="989">
        <v>0.0</v>
      </c>
      <c r="DL35" s="989">
        <v>0.0</v>
      </c>
      <c r="DM35" s="989">
        <v>0.0</v>
      </c>
      <c r="DN35" s="989">
        <v>0.0</v>
      </c>
      <c r="DO35" s="990">
        <v>0.0</v>
      </c>
      <c r="DP35" s="991">
        <v>0.0</v>
      </c>
      <c r="DQ35" s="989">
        <v>0.0</v>
      </c>
      <c r="DR35" s="989">
        <v>0.0</v>
      </c>
      <c r="DS35" s="989">
        <v>0.0</v>
      </c>
      <c r="DT35" s="989">
        <v>0.0</v>
      </c>
      <c r="DU35" s="990">
        <v>0.0</v>
      </c>
      <c r="DV35" s="991">
        <v>0.0</v>
      </c>
      <c r="DW35" s="989">
        <v>0.0</v>
      </c>
      <c r="DX35" s="989">
        <v>0.0</v>
      </c>
      <c r="DY35" s="989">
        <v>0.0</v>
      </c>
      <c r="DZ35" s="989">
        <v>0.0</v>
      </c>
      <c r="EA35" s="989">
        <v>0.0</v>
      </c>
      <c r="EB35" s="990">
        <v>0.0</v>
      </c>
      <c r="EC35" s="991">
        <v>0.0</v>
      </c>
      <c r="ED35" s="989">
        <v>0.0</v>
      </c>
      <c r="EE35" s="990">
        <v>0.0</v>
      </c>
      <c r="EF35" s="991">
        <v>0.0</v>
      </c>
      <c r="EG35" s="989">
        <v>0.0</v>
      </c>
      <c r="EH35" s="989">
        <v>0.0</v>
      </c>
      <c r="EI35" s="990">
        <v>0.0</v>
      </c>
      <c r="EJ35" s="991">
        <v>0.0</v>
      </c>
      <c r="EK35" s="989">
        <v>0.0</v>
      </c>
      <c r="EL35" s="989">
        <v>0.0</v>
      </c>
      <c r="EM35" s="989">
        <v>0.0</v>
      </c>
      <c r="EN35" s="990">
        <v>0.0</v>
      </c>
      <c r="EO35" s="984">
        <f t="shared" si="1"/>
        <v>26553.99255</v>
      </c>
      <c r="EP35" s="985">
        <f t="shared" si="2"/>
        <v>5709.108398</v>
      </c>
    </row>
    <row r="36" ht="14.25" customHeight="1">
      <c r="A36" s="986" t="s">
        <v>133</v>
      </c>
      <c r="B36" s="83" t="s">
        <v>479</v>
      </c>
      <c r="C36" s="50">
        <v>1811035.0</v>
      </c>
      <c r="D36" s="987">
        <v>3334.0423999999994</v>
      </c>
      <c r="E36" s="992">
        <v>0.0</v>
      </c>
      <c r="F36" s="987">
        <v>3334.0423999999994</v>
      </c>
      <c r="G36" s="989">
        <v>0.0</v>
      </c>
      <c r="H36" s="989">
        <v>0.0</v>
      </c>
      <c r="I36" s="990">
        <v>0.0</v>
      </c>
      <c r="J36" s="991">
        <v>0.0</v>
      </c>
      <c r="K36" s="987">
        <v>3334.0423999999994</v>
      </c>
      <c r="L36" s="989">
        <v>0.0</v>
      </c>
      <c r="M36" s="989">
        <v>0.0</v>
      </c>
      <c r="N36" s="990">
        <v>0.0</v>
      </c>
      <c r="O36" s="991">
        <v>0.0</v>
      </c>
      <c r="P36" s="987">
        <v>3334.0423999999994</v>
      </c>
      <c r="Q36" s="989">
        <v>0.0</v>
      </c>
      <c r="R36" s="989">
        <v>0.0</v>
      </c>
      <c r="S36" s="990">
        <v>0.0</v>
      </c>
      <c r="T36" s="991">
        <v>0.0</v>
      </c>
      <c r="U36" s="987">
        <v>3334.0423999999994</v>
      </c>
      <c r="V36" s="989">
        <v>0.0</v>
      </c>
      <c r="W36" s="989">
        <v>0.0</v>
      </c>
      <c r="X36" s="989">
        <v>0.0</v>
      </c>
      <c r="Y36" s="989">
        <v>0.0</v>
      </c>
      <c r="Z36" s="989">
        <v>0.0</v>
      </c>
      <c r="AA36" s="989">
        <v>0.0</v>
      </c>
      <c r="AB36" s="990">
        <v>0.0</v>
      </c>
      <c r="AC36" s="991">
        <v>0.0</v>
      </c>
      <c r="AD36" s="987">
        <v>3334.0423999999994</v>
      </c>
      <c r="AE36" s="989">
        <v>0.0</v>
      </c>
      <c r="AF36" s="989">
        <v>0.0</v>
      </c>
      <c r="AG36" s="989">
        <v>0.0</v>
      </c>
      <c r="AH36" s="989">
        <v>0.0</v>
      </c>
      <c r="AI36" s="989">
        <v>0.0</v>
      </c>
      <c r="AJ36" s="990">
        <v>0.0</v>
      </c>
      <c r="AK36" s="991">
        <v>0.0</v>
      </c>
      <c r="AL36" s="987">
        <v>3334.0423999999994</v>
      </c>
      <c r="AM36" s="989">
        <v>0.0</v>
      </c>
      <c r="AN36" s="989">
        <v>0.0</v>
      </c>
      <c r="AO36" s="989">
        <v>0.0</v>
      </c>
      <c r="AP36" s="989">
        <v>0.0</v>
      </c>
      <c r="AQ36" s="989">
        <v>0.0</v>
      </c>
      <c r="AR36" s="990">
        <v>0.0</v>
      </c>
      <c r="AS36" s="991">
        <v>0.0</v>
      </c>
      <c r="AT36" s="989">
        <v>0.0</v>
      </c>
      <c r="AU36" s="987">
        <v>3334.0423999999994</v>
      </c>
      <c r="AV36" s="989">
        <v>0.0</v>
      </c>
      <c r="AW36" s="989">
        <v>0.0</v>
      </c>
      <c r="AX36" s="989">
        <v>0.0</v>
      </c>
      <c r="AY36" s="989">
        <v>0.0</v>
      </c>
      <c r="AZ36" s="989">
        <v>0.0</v>
      </c>
      <c r="BA36" s="989">
        <v>0.0</v>
      </c>
      <c r="BB36" s="989">
        <v>0.0</v>
      </c>
      <c r="BC36" s="989">
        <v>0.0</v>
      </c>
      <c r="BD36" s="989">
        <v>0.0</v>
      </c>
      <c r="BE36" s="989">
        <v>0.0</v>
      </c>
      <c r="BF36" s="989">
        <v>0.0</v>
      </c>
      <c r="BG36" s="989">
        <v>0.0</v>
      </c>
      <c r="BH36" s="989">
        <v>0.0</v>
      </c>
      <c r="BI36" s="989">
        <v>0.0</v>
      </c>
      <c r="BJ36" s="989">
        <v>0.0</v>
      </c>
      <c r="BK36" s="989">
        <v>0.0</v>
      </c>
      <c r="BL36" s="990">
        <v>0.0</v>
      </c>
      <c r="BM36" s="991">
        <v>0.0</v>
      </c>
      <c r="BN36" s="989">
        <v>0.0</v>
      </c>
      <c r="BO36" s="987">
        <v>3334.0423999999994</v>
      </c>
      <c r="BP36" s="989">
        <v>0.0</v>
      </c>
      <c r="BQ36" s="989">
        <v>0.0</v>
      </c>
      <c r="BR36" s="989">
        <v>0.0</v>
      </c>
      <c r="BS36" s="989">
        <v>0.0</v>
      </c>
      <c r="BT36" s="989">
        <v>0.0</v>
      </c>
      <c r="BU36" s="989">
        <v>0.0</v>
      </c>
      <c r="BV36" s="989">
        <v>0.0</v>
      </c>
      <c r="BW36" s="990">
        <v>0.0</v>
      </c>
      <c r="BX36" s="991">
        <v>0.0</v>
      </c>
      <c r="BY36" s="989">
        <v>0.0</v>
      </c>
      <c r="BZ36" s="987">
        <v>3334.0423999999994</v>
      </c>
      <c r="CA36" s="989">
        <v>0.0</v>
      </c>
      <c r="CB36" s="989">
        <v>0.0</v>
      </c>
      <c r="CC36" s="989">
        <v>0.0</v>
      </c>
      <c r="CD36" s="990">
        <v>0.0</v>
      </c>
      <c r="CE36" s="991">
        <v>0.0</v>
      </c>
      <c r="CF36" s="989">
        <v>0.0</v>
      </c>
      <c r="CG36" s="989">
        <v>0.0</v>
      </c>
      <c r="CH36" s="989">
        <v>0.0</v>
      </c>
      <c r="CI36" s="989">
        <v>0.0</v>
      </c>
      <c r="CJ36" s="989">
        <v>0.0</v>
      </c>
      <c r="CK36" s="989">
        <v>0.0</v>
      </c>
      <c r="CL36" s="989">
        <v>0.0</v>
      </c>
      <c r="CM36" s="989">
        <v>0.0</v>
      </c>
      <c r="CN36" s="990">
        <v>0.0</v>
      </c>
      <c r="CO36" s="991">
        <v>0.0</v>
      </c>
      <c r="CP36" s="989">
        <v>0.0</v>
      </c>
      <c r="CQ36" s="987">
        <v>3334.0423999999994</v>
      </c>
      <c r="CR36" s="989">
        <v>0.0</v>
      </c>
      <c r="CS36" s="989">
        <v>0.0</v>
      </c>
      <c r="CT36" s="989">
        <v>0.0</v>
      </c>
      <c r="CU36" s="989">
        <v>0.0</v>
      </c>
      <c r="CV36" s="989">
        <v>0.0</v>
      </c>
      <c r="CW36" s="989">
        <v>0.0</v>
      </c>
      <c r="CX36" s="990">
        <v>0.0</v>
      </c>
      <c r="CY36" s="991">
        <v>0.0</v>
      </c>
      <c r="CZ36" s="987">
        <v>3334.0423999999994</v>
      </c>
      <c r="DA36" s="989">
        <v>0.0</v>
      </c>
      <c r="DB36" s="989">
        <v>0.0</v>
      </c>
      <c r="DC36" s="989">
        <v>0.0</v>
      </c>
      <c r="DD36" s="989">
        <v>0.0</v>
      </c>
      <c r="DE36" s="989">
        <v>0.0</v>
      </c>
      <c r="DF36" s="990">
        <v>0.0</v>
      </c>
      <c r="DG36" s="991">
        <v>0.0</v>
      </c>
      <c r="DH36" s="989">
        <v>0.0</v>
      </c>
      <c r="DI36" s="989">
        <v>0.0</v>
      </c>
      <c r="DJ36" s="989">
        <v>0.0</v>
      </c>
      <c r="DK36" s="989">
        <v>0.0</v>
      </c>
      <c r="DL36" s="989">
        <v>0.0</v>
      </c>
      <c r="DM36" s="989">
        <v>0.0</v>
      </c>
      <c r="DN36" s="989">
        <v>0.0</v>
      </c>
      <c r="DO36" s="990">
        <v>0.0</v>
      </c>
      <c r="DP36" s="991">
        <v>0.0</v>
      </c>
      <c r="DQ36" s="989">
        <v>0.0</v>
      </c>
      <c r="DR36" s="989">
        <v>0.0</v>
      </c>
      <c r="DS36" s="989">
        <v>0.0</v>
      </c>
      <c r="DT36" s="989">
        <v>0.0</v>
      </c>
      <c r="DU36" s="990">
        <v>0.0</v>
      </c>
      <c r="DV36" s="991">
        <v>0.0</v>
      </c>
      <c r="DW36" s="989">
        <v>0.0</v>
      </c>
      <c r="DX36" s="989">
        <v>0.0</v>
      </c>
      <c r="DY36" s="989">
        <v>0.0</v>
      </c>
      <c r="DZ36" s="989">
        <v>0.0</v>
      </c>
      <c r="EA36" s="989">
        <v>0.0</v>
      </c>
      <c r="EB36" s="990">
        <v>0.0</v>
      </c>
      <c r="EC36" s="991">
        <v>0.0</v>
      </c>
      <c r="ED36" s="989">
        <v>0.0</v>
      </c>
      <c r="EE36" s="990">
        <v>0.0</v>
      </c>
      <c r="EF36" s="991">
        <v>0.0</v>
      </c>
      <c r="EG36" s="989">
        <v>0.0</v>
      </c>
      <c r="EH36" s="989">
        <v>0.0</v>
      </c>
      <c r="EI36" s="990">
        <v>0.0</v>
      </c>
      <c r="EJ36" s="991">
        <v>0.0</v>
      </c>
      <c r="EK36" s="989">
        <v>0.0</v>
      </c>
      <c r="EL36" s="989">
        <v>0.0</v>
      </c>
      <c r="EM36" s="989">
        <v>0.0</v>
      </c>
      <c r="EN36" s="990">
        <v>0.0</v>
      </c>
      <c r="EO36" s="984">
        <f t="shared" si="1"/>
        <v>34297.29417</v>
      </c>
      <c r="EP36" s="985">
        <f t="shared" si="2"/>
        <v>7373.918246</v>
      </c>
    </row>
    <row r="37" ht="14.25" customHeight="1">
      <c r="A37" s="986" t="s">
        <v>133</v>
      </c>
      <c r="B37" s="83" t="s">
        <v>479</v>
      </c>
      <c r="C37" s="50">
        <v>1811036.0</v>
      </c>
      <c r="D37" s="987">
        <v>65.76599999999999</v>
      </c>
      <c r="E37" s="992">
        <v>0.0</v>
      </c>
      <c r="F37" s="987">
        <v>65.76599999999999</v>
      </c>
      <c r="G37" s="989">
        <v>0.0</v>
      </c>
      <c r="H37" s="989">
        <v>0.0</v>
      </c>
      <c r="I37" s="990">
        <v>0.0</v>
      </c>
      <c r="J37" s="991">
        <v>0.0</v>
      </c>
      <c r="K37" s="987">
        <v>65.76599999999999</v>
      </c>
      <c r="L37" s="989">
        <v>0.0</v>
      </c>
      <c r="M37" s="989">
        <v>0.0</v>
      </c>
      <c r="N37" s="990">
        <v>0.0</v>
      </c>
      <c r="O37" s="991">
        <v>0.0</v>
      </c>
      <c r="P37" s="987">
        <v>65.76599999999999</v>
      </c>
      <c r="Q37" s="989">
        <v>0.0</v>
      </c>
      <c r="R37" s="989">
        <v>0.0</v>
      </c>
      <c r="S37" s="990">
        <v>0.0</v>
      </c>
      <c r="T37" s="991">
        <v>0.0</v>
      </c>
      <c r="U37" s="987">
        <v>65.76599999999999</v>
      </c>
      <c r="V37" s="989">
        <v>0.0</v>
      </c>
      <c r="W37" s="989">
        <v>0.0</v>
      </c>
      <c r="X37" s="989">
        <v>0.0</v>
      </c>
      <c r="Y37" s="989">
        <v>0.0</v>
      </c>
      <c r="Z37" s="989">
        <v>0.0</v>
      </c>
      <c r="AA37" s="989">
        <v>0.0</v>
      </c>
      <c r="AB37" s="990">
        <v>0.0</v>
      </c>
      <c r="AC37" s="991">
        <v>0.0</v>
      </c>
      <c r="AD37" s="987">
        <v>65.76599999999999</v>
      </c>
      <c r="AE37" s="989">
        <v>0.0</v>
      </c>
      <c r="AF37" s="989">
        <v>0.0</v>
      </c>
      <c r="AG37" s="989">
        <v>0.0</v>
      </c>
      <c r="AH37" s="989">
        <v>0.0</v>
      </c>
      <c r="AI37" s="989">
        <v>0.0</v>
      </c>
      <c r="AJ37" s="990">
        <v>0.0</v>
      </c>
      <c r="AK37" s="991">
        <v>0.0</v>
      </c>
      <c r="AL37" s="987">
        <v>65.76599999999999</v>
      </c>
      <c r="AM37" s="989">
        <v>0.0</v>
      </c>
      <c r="AN37" s="989">
        <v>0.0</v>
      </c>
      <c r="AO37" s="989">
        <v>0.0</v>
      </c>
      <c r="AP37" s="989">
        <v>0.0</v>
      </c>
      <c r="AQ37" s="989">
        <v>0.0</v>
      </c>
      <c r="AR37" s="990">
        <v>0.0</v>
      </c>
      <c r="AS37" s="991">
        <v>0.0</v>
      </c>
      <c r="AT37" s="989">
        <v>0.0</v>
      </c>
      <c r="AU37" s="987">
        <v>65.76599999999999</v>
      </c>
      <c r="AV37" s="989">
        <v>0.0</v>
      </c>
      <c r="AW37" s="989">
        <v>0.0</v>
      </c>
      <c r="AX37" s="989">
        <v>0.0</v>
      </c>
      <c r="AY37" s="989">
        <v>0.0</v>
      </c>
      <c r="AZ37" s="989">
        <v>0.0</v>
      </c>
      <c r="BA37" s="989">
        <v>0.0</v>
      </c>
      <c r="BB37" s="989">
        <v>0.0</v>
      </c>
      <c r="BC37" s="989">
        <v>0.0</v>
      </c>
      <c r="BD37" s="989">
        <v>0.0</v>
      </c>
      <c r="BE37" s="989">
        <v>0.0</v>
      </c>
      <c r="BF37" s="989">
        <v>0.0</v>
      </c>
      <c r="BG37" s="989">
        <v>0.0</v>
      </c>
      <c r="BH37" s="989">
        <v>0.0</v>
      </c>
      <c r="BI37" s="989">
        <v>0.0</v>
      </c>
      <c r="BJ37" s="989">
        <v>0.0</v>
      </c>
      <c r="BK37" s="989">
        <v>0.0</v>
      </c>
      <c r="BL37" s="990">
        <v>0.0</v>
      </c>
      <c r="BM37" s="991">
        <v>0.0</v>
      </c>
      <c r="BN37" s="989">
        <v>0.0</v>
      </c>
      <c r="BO37" s="987">
        <v>65.76599999999999</v>
      </c>
      <c r="BP37" s="989">
        <v>0.0</v>
      </c>
      <c r="BQ37" s="989">
        <v>0.0</v>
      </c>
      <c r="BR37" s="989">
        <v>0.0</v>
      </c>
      <c r="BS37" s="989">
        <v>0.0</v>
      </c>
      <c r="BT37" s="989">
        <v>0.0</v>
      </c>
      <c r="BU37" s="989">
        <v>0.0</v>
      </c>
      <c r="BV37" s="989">
        <v>0.0</v>
      </c>
      <c r="BW37" s="990">
        <v>0.0</v>
      </c>
      <c r="BX37" s="991">
        <v>0.0</v>
      </c>
      <c r="BY37" s="989">
        <v>0.0</v>
      </c>
      <c r="BZ37" s="987">
        <v>65.76599999999999</v>
      </c>
      <c r="CA37" s="989">
        <v>0.0</v>
      </c>
      <c r="CB37" s="989">
        <v>0.0</v>
      </c>
      <c r="CC37" s="989">
        <v>0.0</v>
      </c>
      <c r="CD37" s="990">
        <v>0.0</v>
      </c>
      <c r="CE37" s="991">
        <v>0.0</v>
      </c>
      <c r="CF37" s="989">
        <v>0.0</v>
      </c>
      <c r="CG37" s="989">
        <v>0.0</v>
      </c>
      <c r="CH37" s="989">
        <v>0.0</v>
      </c>
      <c r="CI37" s="989">
        <v>0.0</v>
      </c>
      <c r="CJ37" s="989">
        <v>0.0</v>
      </c>
      <c r="CK37" s="989">
        <v>0.0</v>
      </c>
      <c r="CL37" s="989">
        <v>0.0</v>
      </c>
      <c r="CM37" s="989">
        <v>0.0</v>
      </c>
      <c r="CN37" s="990">
        <v>0.0</v>
      </c>
      <c r="CO37" s="991">
        <v>0.0</v>
      </c>
      <c r="CP37" s="989">
        <v>0.0</v>
      </c>
      <c r="CQ37" s="987">
        <v>65.76599999999999</v>
      </c>
      <c r="CR37" s="989">
        <v>0.0</v>
      </c>
      <c r="CS37" s="989">
        <v>0.0</v>
      </c>
      <c r="CT37" s="989">
        <v>0.0</v>
      </c>
      <c r="CU37" s="989">
        <v>0.0</v>
      </c>
      <c r="CV37" s="989">
        <v>0.0</v>
      </c>
      <c r="CW37" s="989">
        <v>0.0</v>
      </c>
      <c r="CX37" s="990">
        <v>0.0</v>
      </c>
      <c r="CY37" s="991">
        <v>0.0</v>
      </c>
      <c r="CZ37" s="987">
        <v>65.76599999999999</v>
      </c>
      <c r="DA37" s="989">
        <v>0.0</v>
      </c>
      <c r="DB37" s="989">
        <v>0.0</v>
      </c>
      <c r="DC37" s="989">
        <v>0.0</v>
      </c>
      <c r="DD37" s="989">
        <v>0.0</v>
      </c>
      <c r="DE37" s="989">
        <v>0.0</v>
      </c>
      <c r="DF37" s="990">
        <v>0.0</v>
      </c>
      <c r="DG37" s="991">
        <v>0.0</v>
      </c>
      <c r="DH37" s="989">
        <v>0.0</v>
      </c>
      <c r="DI37" s="989">
        <v>0.0</v>
      </c>
      <c r="DJ37" s="989">
        <v>0.0</v>
      </c>
      <c r="DK37" s="989">
        <v>0.0</v>
      </c>
      <c r="DL37" s="989">
        <v>0.0</v>
      </c>
      <c r="DM37" s="989">
        <v>0.0</v>
      </c>
      <c r="DN37" s="989">
        <v>0.0</v>
      </c>
      <c r="DO37" s="990">
        <v>0.0</v>
      </c>
      <c r="DP37" s="991">
        <v>0.0</v>
      </c>
      <c r="DQ37" s="989">
        <v>0.0</v>
      </c>
      <c r="DR37" s="989">
        <v>0.0</v>
      </c>
      <c r="DS37" s="989">
        <v>0.0</v>
      </c>
      <c r="DT37" s="989">
        <v>0.0</v>
      </c>
      <c r="DU37" s="990">
        <v>0.0</v>
      </c>
      <c r="DV37" s="991">
        <v>0.0</v>
      </c>
      <c r="DW37" s="989">
        <v>0.0</v>
      </c>
      <c r="DX37" s="989">
        <v>0.0</v>
      </c>
      <c r="DY37" s="989">
        <v>0.0</v>
      </c>
      <c r="DZ37" s="989">
        <v>0.0</v>
      </c>
      <c r="EA37" s="989">
        <v>0.0</v>
      </c>
      <c r="EB37" s="990">
        <v>0.0</v>
      </c>
      <c r="EC37" s="991">
        <v>0.0</v>
      </c>
      <c r="ED37" s="989">
        <v>0.0</v>
      </c>
      <c r="EE37" s="990">
        <v>0.0</v>
      </c>
      <c r="EF37" s="991">
        <v>0.0</v>
      </c>
      <c r="EG37" s="989">
        <v>0.0</v>
      </c>
      <c r="EH37" s="989">
        <v>0.0</v>
      </c>
      <c r="EI37" s="990">
        <v>0.0</v>
      </c>
      <c r="EJ37" s="991">
        <v>0.0</v>
      </c>
      <c r="EK37" s="989">
        <v>0.0</v>
      </c>
      <c r="EL37" s="989">
        <v>0.0</v>
      </c>
      <c r="EM37" s="989">
        <v>0.0</v>
      </c>
      <c r="EN37" s="990">
        <v>0.0</v>
      </c>
      <c r="EO37" s="984">
        <f t="shared" si="1"/>
        <v>676.534842</v>
      </c>
      <c r="EP37" s="985">
        <f t="shared" si="2"/>
        <v>145.454991</v>
      </c>
    </row>
    <row r="38" ht="14.25" customHeight="1">
      <c r="A38" s="986" t="s">
        <v>133</v>
      </c>
      <c r="B38" s="83" t="s">
        <v>479</v>
      </c>
      <c r="C38" s="50">
        <v>1811037.0</v>
      </c>
      <c r="D38" s="987">
        <v>195.7725</v>
      </c>
      <c r="E38" s="992">
        <v>0.0</v>
      </c>
      <c r="F38" s="987">
        <v>195.7725</v>
      </c>
      <c r="G38" s="989">
        <v>0.0</v>
      </c>
      <c r="H38" s="989">
        <v>0.0</v>
      </c>
      <c r="I38" s="990">
        <v>0.0</v>
      </c>
      <c r="J38" s="991">
        <v>0.0</v>
      </c>
      <c r="K38" s="987">
        <v>195.7725</v>
      </c>
      <c r="L38" s="989">
        <v>0.0</v>
      </c>
      <c r="M38" s="989">
        <v>0.0</v>
      </c>
      <c r="N38" s="990">
        <v>0.0</v>
      </c>
      <c r="O38" s="991">
        <v>0.0</v>
      </c>
      <c r="P38" s="987">
        <v>195.7725</v>
      </c>
      <c r="Q38" s="989">
        <v>0.0</v>
      </c>
      <c r="R38" s="989">
        <v>0.0</v>
      </c>
      <c r="S38" s="990">
        <v>0.0</v>
      </c>
      <c r="T38" s="991">
        <v>0.0</v>
      </c>
      <c r="U38" s="987">
        <v>195.7725</v>
      </c>
      <c r="V38" s="989">
        <v>0.0</v>
      </c>
      <c r="W38" s="989">
        <v>0.0</v>
      </c>
      <c r="X38" s="989">
        <v>0.0</v>
      </c>
      <c r="Y38" s="989">
        <v>0.0</v>
      </c>
      <c r="Z38" s="989">
        <v>0.0</v>
      </c>
      <c r="AA38" s="989">
        <v>0.0</v>
      </c>
      <c r="AB38" s="990">
        <v>0.0</v>
      </c>
      <c r="AC38" s="991">
        <v>0.0</v>
      </c>
      <c r="AD38" s="987">
        <v>195.7725</v>
      </c>
      <c r="AE38" s="989">
        <v>0.0</v>
      </c>
      <c r="AF38" s="989">
        <v>0.0</v>
      </c>
      <c r="AG38" s="989">
        <v>0.0</v>
      </c>
      <c r="AH38" s="989">
        <v>0.0</v>
      </c>
      <c r="AI38" s="989">
        <v>0.0</v>
      </c>
      <c r="AJ38" s="990">
        <v>0.0</v>
      </c>
      <c r="AK38" s="991">
        <v>0.0</v>
      </c>
      <c r="AL38" s="987">
        <v>195.7725</v>
      </c>
      <c r="AM38" s="989">
        <v>0.0</v>
      </c>
      <c r="AN38" s="989">
        <v>0.0</v>
      </c>
      <c r="AO38" s="989">
        <v>0.0</v>
      </c>
      <c r="AP38" s="989">
        <v>0.0</v>
      </c>
      <c r="AQ38" s="989">
        <v>0.0</v>
      </c>
      <c r="AR38" s="990">
        <v>0.0</v>
      </c>
      <c r="AS38" s="991">
        <v>0.0</v>
      </c>
      <c r="AT38" s="989">
        <v>0.0</v>
      </c>
      <c r="AU38" s="989">
        <v>0.0</v>
      </c>
      <c r="AV38" s="987">
        <v>195.7725</v>
      </c>
      <c r="AW38" s="989">
        <v>0.0</v>
      </c>
      <c r="AX38" s="989">
        <v>0.0</v>
      </c>
      <c r="AY38" s="989">
        <v>0.0</v>
      </c>
      <c r="AZ38" s="989">
        <v>0.0</v>
      </c>
      <c r="BA38" s="989">
        <v>0.0</v>
      </c>
      <c r="BB38" s="989">
        <v>0.0</v>
      </c>
      <c r="BC38" s="989">
        <v>0.0</v>
      </c>
      <c r="BD38" s="989">
        <v>0.0</v>
      </c>
      <c r="BE38" s="989">
        <v>0.0</v>
      </c>
      <c r="BF38" s="989">
        <v>0.0</v>
      </c>
      <c r="BG38" s="989">
        <v>0.0</v>
      </c>
      <c r="BH38" s="989">
        <v>0.0</v>
      </c>
      <c r="BI38" s="989">
        <v>0.0</v>
      </c>
      <c r="BJ38" s="989">
        <v>0.0</v>
      </c>
      <c r="BK38" s="989">
        <v>0.0</v>
      </c>
      <c r="BL38" s="990">
        <v>0.0</v>
      </c>
      <c r="BM38" s="991">
        <v>0.0</v>
      </c>
      <c r="BN38" s="989">
        <v>0.0</v>
      </c>
      <c r="BO38" s="987">
        <v>195.7725</v>
      </c>
      <c r="BP38" s="989">
        <v>0.0</v>
      </c>
      <c r="BQ38" s="989">
        <v>0.0</v>
      </c>
      <c r="BR38" s="989">
        <v>0.0</v>
      </c>
      <c r="BS38" s="989">
        <v>0.0</v>
      </c>
      <c r="BT38" s="989">
        <v>0.0</v>
      </c>
      <c r="BU38" s="989">
        <v>0.0</v>
      </c>
      <c r="BV38" s="989">
        <v>0.0</v>
      </c>
      <c r="BW38" s="990">
        <v>0.0</v>
      </c>
      <c r="BX38" s="991">
        <v>0.0</v>
      </c>
      <c r="BY38" s="989">
        <v>0.0</v>
      </c>
      <c r="BZ38" s="987">
        <v>195.7725</v>
      </c>
      <c r="CA38" s="989">
        <v>0.0</v>
      </c>
      <c r="CB38" s="989">
        <v>0.0</v>
      </c>
      <c r="CC38" s="989">
        <v>0.0</v>
      </c>
      <c r="CD38" s="990">
        <v>0.0</v>
      </c>
      <c r="CE38" s="991">
        <v>0.0</v>
      </c>
      <c r="CF38" s="989">
        <v>0.0</v>
      </c>
      <c r="CG38" s="989">
        <v>0.0</v>
      </c>
      <c r="CH38" s="989">
        <v>0.0</v>
      </c>
      <c r="CI38" s="989">
        <v>0.0</v>
      </c>
      <c r="CJ38" s="989">
        <v>0.0</v>
      </c>
      <c r="CK38" s="989">
        <v>0.0</v>
      </c>
      <c r="CL38" s="989">
        <v>0.0</v>
      </c>
      <c r="CM38" s="989">
        <v>0.0</v>
      </c>
      <c r="CN38" s="990">
        <v>0.0</v>
      </c>
      <c r="CO38" s="991">
        <v>0.0</v>
      </c>
      <c r="CP38" s="989">
        <v>0.0</v>
      </c>
      <c r="CQ38" s="987">
        <v>195.7725</v>
      </c>
      <c r="CR38" s="989">
        <v>0.0</v>
      </c>
      <c r="CS38" s="989">
        <v>0.0</v>
      </c>
      <c r="CT38" s="989">
        <v>0.0</v>
      </c>
      <c r="CU38" s="989">
        <v>0.0</v>
      </c>
      <c r="CV38" s="989">
        <v>0.0</v>
      </c>
      <c r="CW38" s="989">
        <v>0.0</v>
      </c>
      <c r="CX38" s="990">
        <v>0.0</v>
      </c>
      <c r="CY38" s="991">
        <v>0.0</v>
      </c>
      <c r="CZ38" s="987">
        <v>195.7725</v>
      </c>
      <c r="DA38" s="989">
        <v>0.0</v>
      </c>
      <c r="DB38" s="989">
        <v>0.0</v>
      </c>
      <c r="DC38" s="989">
        <v>0.0</v>
      </c>
      <c r="DD38" s="989">
        <v>0.0</v>
      </c>
      <c r="DE38" s="989">
        <v>0.0</v>
      </c>
      <c r="DF38" s="990">
        <v>0.0</v>
      </c>
      <c r="DG38" s="991">
        <v>0.0</v>
      </c>
      <c r="DH38" s="989">
        <v>0.0</v>
      </c>
      <c r="DI38" s="989">
        <v>0.0</v>
      </c>
      <c r="DJ38" s="989">
        <v>0.0</v>
      </c>
      <c r="DK38" s="989">
        <v>0.0</v>
      </c>
      <c r="DL38" s="989">
        <v>0.0</v>
      </c>
      <c r="DM38" s="989">
        <v>0.0</v>
      </c>
      <c r="DN38" s="989">
        <v>0.0</v>
      </c>
      <c r="DO38" s="990">
        <v>0.0</v>
      </c>
      <c r="DP38" s="991">
        <v>0.0</v>
      </c>
      <c r="DQ38" s="989">
        <v>0.0</v>
      </c>
      <c r="DR38" s="989">
        <v>0.0</v>
      </c>
      <c r="DS38" s="989">
        <v>0.0</v>
      </c>
      <c r="DT38" s="989">
        <v>0.0</v>
      </c>
      <c r="DU38" s="990">
        <v>0.0</v>
      </c>
      <c r="DV38" s="991">
        <v>0.0</v>
      </c>
      <c r="DW38" s="989">
        <v>0.0</v>
      </c>
      <c r="DX38" s="989">
        <v>0.0</v>
      </c>
      <c r="DY38" s="989">
        <v>0.0</v>
      </c>
      <c r="DZ38" s="989">
        <v>0.0</v>
      </c>
      <c r="EA38" s="989">
        <v>0.0</v>
      </c>
      <c r="EB38" s="990">
        <v>0.0</v>
      </c>
      <c r="EC38" s="991">
        <v>0.0</v>
      </c>
      <c r="ED38" s="989">
        <v>0.0</v>
      </c>
      <c r="EE38" s="990">
        <v>0.0</v>
      </c>
      <c r="EF38" s="991">
        <v>0.0</v>
      </c>
      <c r="EG38" s="989">
        <v>0.0</v>
      </c>
      <c r="EH38" s="989">
        <v>0.0</v>
      </c>
      <c r="EI38" s="990">
        <v>0.0</v>
      </c>
      <c r="EJ38" s="991">
        <v>0.0</v>
      </c>
      <c r="EK38" s="989">
        <v>0.0</v>
      </c>
      <c r="EL38" s="989">
        <v>0.0</v>
      </c>
      <c r="EM38" s="989">
        <v>0.0</v>
      </c>
      <c r="EN38" s="990">
        <v>0.0</v>
      </c>
      <c r="EO38" s="984">
        <f t="shared" si="1"/>
        <v>2015.869433</v>
      </c>
      <c r="EP38" s="985">
        <f t="shared" si="2"/>
        <v>433.411928</v>
      </c>
    </row>
    <row r="39" ht="14.25" customHeight="1">
      <c r="A39" s="986" t="s">
        <v>133</v>
      </c>
      <c r="B39" s="83" t="s">
        <v>479</v>
      </c>
      <c r="C39" s="50">
        <v>1811038.0</v>
      </c>
      <c r="D39" s="987">
        <v>1252.8422999999998</v>
      </c>
      <c r="E39" s="992">
        <v>0.0</v>
      </c>
      <c r="F39" s="987">
        <v>1252.8422999999998</v>
      </c>
      <c r="G39" s="989">
        <v>0.0</v>
      </c>
      <c r="H39" s="989">
        <v>0.0</v>
      </c>
      <c r="I39" s="990">
        <v>0.0</v>
      </c>
      <c r="J39" s="991">
        <v>0.0</v>
      </c>
      <c r="K39" s="987">
        <v>1252.8422999999998</v>
      </c>
      <c r="L39" s="989">
        <v>0.0</v>
      </c>
      <c r="M39" s="989">
        <v>0.0</v>
      </c>
      <c r="N39" s="990">
        <v>0.0</v>
      </c>
      <c r="O39" s="991">
        <v>0.0</v>
      </c>
      <c r="P39" s="987">
        <v>1252.8422999999998</v>
      </c>
      <c r="Q39" s="989">
        <v>0.0</v>
      </c>
      <c r="R39" s="989">
        <v>0.0</v>
      </c>
      <c r="S39" s="990">
        <v>0.0</v>
      </c>
      <c r="T39" s="991">
        <v>0.0</v>
      </c>
      <c r="U39" s="987">
        <v>1252.8422999999998</v>
      </c>
      <c r="V39" s="989">
        <v>0.0</v>
      </c>
      <c r="W39" s="989">
        <v>0.0</v>
      </c>
      <c r="X39" s="989">
        <v>0.0</v>
      </c>
      <c r="Y39" s="989">
        <v>0.0</v>
      </c>
      <c r="Z39" s="989">
        <v>0.0</v>
      </c>
      <c r="AA39" s="989">
        <v>0.0</v>
      </c>
      <c r="AB39" s="990">
        <v>0.0</v>
      </c>
      <c r="AC39" s="991">
        <v>0.0</v>
      </c>
      <c r="AD39" s="987">
        <v>1252.8422999999998</v>
      </c>
      <c r="AE39" s="989">
        <v>0.0</v>
      </c>
      <c r="AF39" s="989">
        <v>0.0</v>
      </c>
      <c r="AG39" s="989">
        <v>0.0</v>
      </c>
      <c r="AH39" s="989">
        <v>0.0</v>
      </c>
      <c r="AI39" s="989">
        <v>0.0</v>
      </c>
      <c r="AJ39" s="990">
        <v>0.0</v>
      </c>
      <c r="AK39" s="991">
        <v>0.0</v>
      </c>
      <c r="AL39" s="987">
        <v>1252.8422999999998</v>
      </c>
      <c r="AM39" s="989">
        <v>0.0</v>
      </c>
      <c r="AN39" s="989">
        <v>0.0</v>
      </c>
      <c r="AO39" s="989">
        <v>0.0</v>
      </c>
      <c r="AP39" s="989">
        <v>0.0</v>
      </c>
      <c r="AQ39" s="989">
        <v>0.0</v>
      </c>
      <c r="AR39" s="990">
        <v>0.0</v>
      </c>
      <c r="AS39" s="991">
        <v>0.0</v>
      </c>
      <c r="AT39" s="989">
        <v>0.0</v>
      </c>
      <c r="AU39" s="989">
        <v>0.0</v>
      </c>
      <c r="AV39" s="987">
        <v>1252.8422999999998</v>
      </c>
      <c r="AW39" s="989">
        <v>0.0</v>
      </c>
      <c r="AX39" s="989">
        <v>0.0</v>
      </c>
      <c r="AY39" s="989">
        <v>0.0</v>
      </c>
      <c r="AZ39" s="989">
        <v>0.0</v>
      </c>
      <c r="BA39" s="989">
        <v>0.0</v>
      </c>
      <c r="BB39" s="989">
        <v>0.0</v>
      </c>
      <c r="BC39" s="989">
        <v>0.0</v>
      </c>
      <c r="BD39" s="989">
        <v>0.0</v>
      </c>
      <c r="BE39" s="989">
        <v>0.0</v>
      </c>
      <c r="BF39" s="989">
        <v>0.0</v>
      </c>
      <c r="BG39" s="989">
        <v>0.0</v>
      </c>
      <c r="BH39" s="989">
        <v>0.0</v>
      </c>
      <c r="BI39" s="989">
        <v>0.0</v>
      </c>
      <c r="BJ39" s="989">
        <v>0.0</v>
      </c>
      <c r="BK39" s="989">
        <v>0.0</v>
      </c>
      <c r="BL39" s="990">
        <v>0.0</v>
      </c>
      <c r="BM39" s="991">
        <v>0.0</v>
      </c>
      <c r="BN39" s="989">
        <v>0.0</v>
      </c>
      <c r="BO39" s="987">
        <v>1252.8422999999998</v>
      </c>
      <c r="BP39" s="989">
        <v>0.0</v>
      </c>
      <c r="BQ39" s="989">
        <v>0.0</v>
      </c>
      <c r="BR39" s="989">
        <v>0.0</v>
      </c>
      <c r="BS39" s="989">
        <v>0.0</v>
      </c>
      <c r="BT39" s="989">
        <v>0.0</v>
      </c>
      <c r="BU39" s="989">
        <v>0.0</v>
      </c>
      <c r="BV39" s="989">
        <v>0.0</v>
      </c>
      <c r="BW39" s="990">
        <v>0.0</v>
      </c>
      <c r="BX39" s="991">
        <v>0.0</v>
      </c>
      <c r="BY39" s="989">
        <v>0.0</v>
      </c>
      <c r="BZ39" s="987">
        <v>1252.8422999999998</v>
      </c>
      <c r="CA39" s="989">
        <v>0.0</v>
      </c>
      <c r="CB39" s="989">
        <v>0.0</v>
      </c>
      <c r="CC39" s="989">
        <v>0.0</v>
      </c>
      <c r="CD39" s="990">
        <v>0.0</v>
      </c>
      <c r="CE39" s="991">
        <v>0.0</v>
      </c>
      <c r="CF39" s="989">
        <v>0.0</v>
      </c>
      <c r="CG39" s="989">
        <v>0.0</v>
      </c>
      <c r="CH39" s="989">
        <v>0.0</v>
      </c>
      <c r="CI39" s="989">
        <v>0.0</v>
      </c>
      <c r="CJ39" s="989">
        <v>0.0</v>
      </c>
      <c r="CK39" s="989">
        <v>0.0</v>
      </c>
      <c r="CL39" s="989">
        <v>0.0</v>
      </c>
      <c r="CM39" s="989">
        <v>0.0</v>
      </c>
      <c r="CN39" s="990">
        <v>0.0</v>
      </c>
      <c r="CO39" s="991">
        <v>0.0</v>
      </c>
      <c r="CP39" s="989">
        <v>0.0</v>
      </c>
      <c r="CQ39" s="987">
        <v>1252.8422999999998</v>
      </c>
      <c r="CR39" s="989">
        <v>0.0</v>
      </c>
      <c r="CS39" s="989">
        <v>0.0</v>
      </c>
      <c r="CT39" s="989">
        <v>0.0</v>
      </c>
      <c r="CU39" s="989">
        <v>0.0</v>
      </c>
      <c r="CV39" s="989">
        <v>0.0</v>
      </c>
      <c r="CW39" s="989">
        <v>0.0</v>
      </c>
      <c r="CX39" s="990">
        <v>0.0</v>
      </c>
      <c r="CY39" s="991">
        <v>0.0</v>
      </c>
      <c r="CZ39" s="987">
        <v>1252.8422999999998</v>
      </c>
      <c r="DA39" s="989">
        <v>0.0</v>
      </c>
      <c r="DB39" s="989">
        <v>0.0</v>
      </c>
      <c r="DC39" s="989">
        <v>0.0</v>
      </c>
      <c r="DD39" s="989">
        <v>0.0</v>
      </c>
      <c r="DE39" s="989">
        <v>0.0</v>
      </c>
      <c r="DF39" s="990">
        <v>0.0</v>
      </c>
      <c r="DG39" s="991">
        <v>0.0</v>
      </c>
      <c r="DH39" s="989">
        <v>0.0</v>
      </c>
      <c r="DI39" s="989">
        <v>0.0</v>
      </c>
      <c r="DJ39" s="989">
        <v>0.0</v>
      </c>
      <c r="DK39" s="989">
        <v>0.0</v>
      </c>
      <c r="DL39" s="989">
        <v>0.0</v>
      </c>
      <c r="DM39" s="989">
        <v>0.0</v>
      </c>
      <c r="DN39" s="989">
        <v>0.0</v>
      </c>
      <c r="DO39" s="990">
        <v>0.0</v>
      </c>
      <c r="DP39" s="991">
        <v>0.0</v>
      </c>
      <c r="DQ39" s="989">
        <v>0.0</v>
      </c>
      <c r="DR39" s="989">
        <v>0.0</v>
      </c>
      <c r="DS39" s="989">
        <v>0.0</v>
      </c>
      <c r="DT39" s="989">
        <v>0.0</v>
      </c>
      <c r="DU39" s="990">
        <v>0.0</v>
      </c>
      <c r="DV39" s="991">
        <v>0.0</v>
      </c>
      <c r="DW39" s="989">
        <v>0.0</v>
      </c>
      <c r="DX39" s="989">
        <v>0.0</v>
      </c>
      <c r="DY39" s="989">
        <v>0.0</v>
      </c>
      <c r="DZ39" s="989">
        <v>0.0</v>
      </c>
      <c r="EA39" s="989">
        <v>0.0</v>
      </c>
      <c r="EB39" s="990">
        <v>0.0</v>
      </c>
      <c r="EC39" s="991">
        <v>0.0</v>
      </c>
      <c r="ED39" s="989">
        <v>0.0</v>
      </c>
      <c r="EE39" s="990">
        <v>0.0</v>
      </c>
      <c r="EF39" s="991">
        <v>0.0</v>
      </c>
      <c r="EG39" s="989">
        <v>0.0</v>
      </c>
      <c r="EH39" s="989">
        <v>0.0</v>
      </c>
      <c r="EI39" s="990">
        <v>0.0</v>
      </c>
      <c r="EJ39" s="991">
        <v>0.0</v>
      </c>
      <c r="EK39" s="989">
        <v>0.0</v>
      </c>
      <c r="EL39" s="989">
        <v>0.0</v>
      </c>
      <c r="EM39" s="989">
        <v>0.0</v>
      </c>
      <c r="EN39" s="990">
        <v>0.0</v>
      </c>
      <c r="EO39" s="984">
        <f t="shared" si="1"/>
        <v>12900.51716</v>
      </c>
      <c r="EP39" s="985">
        <f t="shared" si="2"/>
        <v>2773.61119</v>
      </c>
    </row>
    <row r="40" ht="14.25" customHeight="1">
      <c r="A40" s="986" t="s">
        <v>133</v>
      </c>
      <c r="B40" s="83" t="s">
        <v>479</v>
      </c>
      <c r="C40" s="50">
        <v>1811039.0</v>
      </c>
      <c r="D40" s="987">
        <v>1780.4279999999997</v>
      </c>
      <c r="E40" s="992">
        <v>0.0</v>
      </c>
      <c r="F40" s="987">
        <v>1780.4279999999997</v>
      </c>
      <c r="G40" s="989">
        <v>0.0</v>
      </c>
      <c r="H40" s="989">
        <v>0.0</v>
      </c>
      <c r="I40" s="990">
        <v>0.0</v>
      </c>
      <c r="J40" s="991">
        <v>0.0</v>
      </c>
      <c r="K40" s="987">
        <v>1780.4279999999997</v>
      </c>
      <c r="L40" s="989">
        <v>0.0</v>
      </c>
      <c r="M40" s="989">
        <v>0.0</v>
      </c>
      <c r="N40" s="990">
        <v>0.0</v>
      </c>
      <c r="O40" s="991">
        <v>0.0</v>
      </c>
      <c r="P40" s="987">
        <v>1780.4279999999997</v>
      </c>
      <c r="Q40" s="989">
        <v>0.0</v>
      </c>
      <c r="R40" s="989">
        <v>0.0</v>
      </c>
      <c r="S40" s="990">
        <v>0.0</v>
      </c>
      <c r="T40" s="991">
        <v>0.0</v>
      </c>
      <c r="U40" s="987">
        <v>1780.4279999999997</v>
      </c>
      <c r="V40" s="989">
        <v>0.0</v>
      </c>
      <c r="W40" s="989">
        <v>0.0</v>
      </c>
      <c r="X40" s="989">
        <v>0.0</v>
      </c>
      <c r="Y40" s="989">
        <v>0.0</v>
      </c>
      <c r="Z40" s="989">
        <v>0.0</v>
      </c>
      <c r="AA40" s="989">
        <v>0.0</v>
      </c>
      <c r="AB40" s="990">
        <v>0.0</v>
      </c>
      <c r="AC40" s="991">
        <v>0.0</v>
      </c>
      <c r="AD40" s="987">
        <v>1780.4279999999997</v>
      </c>
      <c r="AE40" s="989">
        <v>0.0</v>
      </c>
      <c r="AF40" s="989">
        <v>0.0</v>
      </c>
      <c r="AG40" s="989">
        <v>0.0</v>
      </c>
      <c r="AH40" s="989">
        <v>0.0</v>
      </c>
      <c r="AI40" s="989">
        <v>0.0</v>
      </c>
      <c r="AJ40" s="990">
        <v>0.0</v>
      </c>
      <c r="AK40" s="991">
        <v>0.0</v>
      </c>
      <c r="AL40" s="987">
        <v>1780.4279999999997</v>
      </c>
      <c r="AM40" s="989">
        <v>0.0</v>
      </c>
      <c r="AN40" s="989">
        <v>0.0</v>
      </c>
      <c r="AO40" s="989">
        <v>0.0</v>
      </c>
      <c r="AP40" s="989">
        <v>0.0</v>
      </c>
      <c r="AQ40" s="989">
        <v>0.0</v>
      </c>
      <c r="AR40" s="990">
        <v>0.0</v>
      </c>
      <c r="AS40" s="991">
        <v>0.0</v>
      </c>
      <c r="AT40" s="989">
        <v>0.0</v>
      </c>
      <c r="AU40" s="989">
        <v>0.0</v>
      </c>
      <c r="AV40" s="987">
        <v>1780.4279999999997</v>
      </c>
      <c r="AW40" s="989">
        <v>0.0</v>
      </c>
      <c r="AX40" s="989">
        <v>0.0</v>
      </c>
      <c r="AY40" s="989">
        <v>0.0</v>
      </c>
      <c r="AZ40" s="989">
        <v>0.0</v>
      </c>
      <c r="BA40" s="989">
        <v>0.0</v>
      </c>
      <c r="BB40" s="989">
        <v>0.0</v>
      </c>
      <c r="BC40" s="989">
        <v>0.0</v>
      </c>
      <c r="BD40" s="989">
        <v>0.0</v>
      </c>
      <c r="BE40" s="989">
        <v>0.0</v>
      </c>
      <c r="BF40" s="989">
        <v>0.0</v>
      </c>
      <c r="BG40" s="989">
        <v>0.0</v>
      </c>
      <c r="BH40" s="989">
        <v>0.0</v>
      </c>
      <c r="BI40" s="989">
        <v>0.0</v>
      </c>
      <c r="BJ40" s="989">
        <v>0.0</v>
      </c>
      <c r="BK40" s="989">
        <v>0.0</v>
      </c>
      <c r="BL40" s="990">
        <v>0.0</v>
      </c>
      <c r="BM40" s="991">
        <v>0.0</v>
      </c>
      <c r="BN40" s="987">
        <v>1780.4279999999997</v>
      </c>
      <c r="BO40" s="989">
        <v>0.0</v>
      </c>
      <c r="BP40" s="989">
        <v>0.0</v>
      </c>
      <c r="BQ40" s="989">
        <v>0.0</v>
      </c>
      <c r="BR40" s="989">
        <v>0.0</v>
      </c>
      <c r="BS40" s="989">
        <v>0.0</v>
      </c>
      <c r="BT40" s="989">
        <v>0.0</v>
      </c>
      <c r="BU40" s="989">
        <v>0.0</v>
      </c>
      <c r="BV40" s="989">
        <v>0.0</v>
      </c>
      <c r="BW40" s="990">
        <v>0.0</v>
      </c>
      <c r="BX40" s="991">
        <v>0.0</v>
      </c>
      <c r="BY40" s="989">
        <v>0.0</v>
      </c>
      <c r="BZ40" s="987">
        <v>1780.4279999999997</v>
      </c>
      <c r="CA40" s="989">
        <v>0.0</v>
      </c>
      <c r="CB40" s="989">
        <v>0.0</v>
      </c>
      <c r="CC40" s="989">
        <v>0.0</v>
      </c>
      <c r="CD40" s="990">
        <v>0.0</v>
      </c>
      <c r="CE40" s="991">
        <v>0.0</v>
      </c>
      <c r="CF40" s="989">
        <v>0.0</v>
      </c>
      <c r="CG40" s="989">
        <v>0.0</v>
      </c>
      <c r="CH40" s="989">
        <v>0.0</v>
      </c>
      <c r="CI40" s="989">
        <v>0.0</v>
      </c>
      <c r="CJ40" s="989">
        <v>0.0</v>
      </c>
      <c r="CK40" s="989">
        <v>0.0</v>
      </c>
      <c r="CL40" s="989">
        <v>0.0</v>
      </c>
      <c r="CM40" s="989">
        <v>0.0</v>
      </c>
      <c r="CN40" s="990">
        <v>0.0</v>
      </c>
      <c r="CO40" s="991">
        <v>0.0</v>
      </c>
      <c r="CP40" s="989">
        <v>0.0</v>
      </c>
      <c r="CQ40" s="987">
        <v>1780.4279999999997</v>
      </c>
      <c r="CR40" s="989">
        <v>0.0</v>
      </c>
      <c r="CS40" s="989">
        <v>0.0</v>
      </c>
      <c r="CT40" s="989">
        <v>0.0</v>
      </c>
      <c r="CU40" s="989">
        <v>0.0</v>
      </c>
      <c r="CV40" s="989">
        <v>0.0</v>
      </c>
      <c r="CW40" s="989">
        <v>0.0</v>
      </c>
      <c r="CX40" s="990">
        <v>0.0</v>
      </c>
      <c r="CY40" s="991">
        <v>0.0</v>
      </c>
      <c r="CZ40" s="987">
        <v>1780.4279999999997</v>
      </c>
      <c r="DA40" s="989">
        <v>0.0</v>
      </c>
      <c r="DB40" s="989">
        <v>0.0</v>
      </c>
      <c r="DC40" s="989">
        <v>0.0</v>
      </c>
      <c r="DD40" s="989">
        <v>0.0</v>
      </c>
      <c r="DE40" s="989">
        <v>0.0</v>
      </c>
      <c r="DF40" s="990">
        <v>0.0</v>
      </c>
      <c r="DG40" s="991">
        <v>0.0</v>
      </c>
      <c r="DH40" s="989">
        <v>0.0</v>
      </c>
      <c r="DI40" s="989">
        <v>0.0</v>
      </c>
      <c r="DJ40" s="989">
        <v>0.0</v>
      </c>
      <c r="DK40" s="989">
        <v>0.0</v>
      </c>
      <c r="DL40" s="989">
        <v>0.0</v>
      </c>
      <c r="DM40" s="989">
        <v>0.0</v>
      </c>
      <c r="DN40" s="989">
        <v>0.0</v>
      </c>
      <c r="DO40" s="990">
        <v>0.0</v>
      </c>
      <c r="DP40" s="991">
        <v>0.0</v>
      </c>
      <c r="DQ40" s="989">
        <v>0.0</v>
      </c>
      <c r="DR40" s="989">
        <v>0.0</v>
      </c>
      <c r="DS40" s="989">
        <v>0.0</v>
      </c>
      <c r="DT40" s="989">
        <v>0.0</v>
      </c>
      <c r="DU40" s="990">
        <v>0.0</v>
      </c>
      <c r="DV40" s="991">
        <v>0.0</v>
      </c>
      <c r="DW40" s="989">
        <v>0.0</v>
      </c>
      <c r="DX40" s="989">
        <v>0.0</v>
      </c>
      <c r="DY40" s="989">
        <v>0.0</v>
      </c>
      <c r="DZ40" s="989">
        <v>0.0</v>
      </c>
      <c r="EA40" s="989">
        <v>0.0</v>
      </c>
      <c r="EB40" s="990">
        <v>0.0</v>
      </c>
      <c r="EC40" s="991">
        <v>0.0</v>
      </c>
      <c r="ED40" s="989">
        <v>0.0</v>
      </c>
      <c r="EE40" s="990">
        <v>0.0</v>
      </c>
      <c r="EF40" s="991">
        <v>0.0</v>
      </c>
      <c r="EG40" s="989">
        <v>0.0</v>
      </c>
      <c r="EH40" s="989">
        <v>0.0</v>
      </c>
      <c r="EI40" s="990">
        <v>0.0</v>
      </c>
      <c r="EJ40" s="991">
        <v>0.0</v>
      </c>
      <c r="EK40" s="989">
        <v>0.0</v>
      </c>
      <c r="EL40" s="989">
        <v>0.0</v>
      </c>
      <c r="EM40" s="989">
        <v>0.0</v>
      </c>
      <c r="EN40" s="990">
        <v>0.0</v>
      </c>
      <c r="EO40" s="984">
        <f t="shared" si="1"/>
        <v>18372.23653</v>
      </c>
      <c r="EP40" s="985">
        <f t="shared" si="2"/>
        <v>3950.030854</v>
      </c>
    </row>
    <row r="41" ht="14.25" customHeight="1">
      <c r="A41" s="986" t="s">
        <v>133</v>
      </c>
      <c r="B41" s="83" t="s">
        <v>479</v>
      </c>
      <c r="C41" s="50">
        <v>1811040.0</v>
      </c>
      <c r="D41" s="987">
        <v>2177.1484</v>
      </c>
      <c r="E41" s="992">
        <v>0.0</v>
      </c>
      <c r="F41" s="987">
        <v>2177.1484</v>
      </c>
      <c r="G41" s="989">
        <v>0.0</v>
      </c>
      <c r="H41" s="989">
        <v>0.0</v>
      </c>
      <c r="I41" s="990">
        <v>0.0</v>
      </c>
      <c r="J41" s="991">
        <v>0.0</v>
      </c>
      <c r="K41" s="987">
        <v>2177.1484</v>
      </c>
      <c r="L41" s="989">
        <v>0.0</v>
      </c>
      <c r="M41" s="989">
        <v>0.0</v>
      </c>
      <c r="N41" s="990">
        <v>0.0</v>
      </c>
      <c r="O41" s="991">
        <v>0.0</v>
      </c>
      <c r="P41" s="987">
        <v>2177.1484</v>
      </c>
      <c r="Q41" s="989">
        <v>0.0</v>
      </c>
      <c r="R41" s="989">
        <v>0.0</v>
      </c>
      <c r="S41" s="990">
        <v>0.0</v>
      </c>
      <c r="T41" s="991">
        <v>0.0</v>
      </c>
      <c r="U41" s="987">
        <v>2177.1484</v>
      </c>
      <c r="V41" s="989">
        <v>0.0</v>
      </c>
      <c r="W41" s="989">
        <v>0.0</v>
      </c>
      <c r="X41" s="989">
        <v>0.0</v>
      </c>
      <c r="Y41" s="989">
        <v>0.0</v>
      </c>
      <c r="Z41" s="989">
        <v>0.0</v>
      </c>
      <c r="AA41" s="989">
        <v>0.0</v>
      </c>
      <c r="AB41" s="990">
        <v>0.0</v>
      </c>
      <c r="AC41" s="991">
        <v>0.0</v>
      </c>
      <c r="AD41" s="987">
        <v>2177.1484</v>
      </c>
      <c r="AE41" s="989">
        <v>0.0</v>
      </c>
      <c r="AF41" s="989">
        <v>0.0</v>
      </c>
      <c r="AG41" s="989">
        <v>0.0</v>
      </c>
      <c r="AH41" s="989">
        <v>0.0</v>
      </c>
      <c r="AI41" s="989">
        <v>0.0</v>
      </c>
      <c r="AJ41" s="990">
        <v>0.0</v>
      </c>
      <c r="AK41" s="991">
        <v>0.0</v>
      </c>
      <c r="AL41" s="987">
        <v>2177.1484</v>
      </c>
      <c r="AM41" s="989">
        <v>0.0</v>
      </c>
      <c r="AN41" s="989">
        <v>0.0</v>
      </c>
      <c r="AO41" s="989">
        <v>0.0</v>
      </c>
      <c r="AP41" s="989">
        <v>0.0</v>
      </c>
      <c r="AQ41" s="989">
        <v>0.0</v>
      </c>
      <c r="AR41" s="990">
        <v>0.0</v>
      </c>
      <c r="AS41" s="991">
        <v>0.0</v>
      </c>
      <c r="AT41" s="989">
        <v>0.0</v>
      </c>
      <c r="AU41" s="989">
        <v>0.0</v>
      </c>
      <c r="AV41" s="987">
        <v>2177.1484</v>
      </c>
      <c r="AW41" s="989">
        <v>0.0</v>
      </c>
      <c r="AX41" s="989">
        <v>0.0</v>
      </c>
      <c r="AY41" s="989">
        <v>0.0</v>
      </c>
      <c r="AZ41" s="989">
        <v>0.0</v>
      </c>
      <c r="BA41" s="989">
        <v>0.0</v>
      </c>
      <c r="BB41" s="989">
        <v>0.0</v>
      </c>
      <c r="BC41" s="989">
        <v>0.0</v>
      </c>
      <c r="BD41" s="989">
        <v>0.0</v>
      </c>
      <c r="BE41" s="989">
        <v>0.0</v>
      </c>
      <c r="BF41" s="989">
        <v>0.0</v>
      </c>
      <c r="BG41" s="989">
        <v>0.0</v>
      </c>
      <c r="BH41" s="989">
        <v>0.0</v>
      </c>
      <c r="BI41" s="989">
        <v>0.0</v>
      </c>
      <c r="BJ41" s="989">
        <v>0.0</v>
      </c>
      <c r="BK41" s="989">
        <v>0.0</v>
      </c>
      <c r="BL41" s="990">
        <v>0.0</v>
      </c>
      <c r="BM41" s="991">
        <v>0.0</v>
      </c>
      <c r="BN41" s="987">
        <v>2177.1484</v>
      </c>
      <c r="BO41" s="989">
        <v>0.0</v>
      </c>
      <c r="BP41" s="989">
        <v>0.0</v>
      </c>
      <c r="BQ41" s="989">
        <v>0.0</v>
      </c>
      <c r="BR41" s="989">
        <v>0.0</v>
      </c>
      <c r="BS41" s="989">
        <v>0.0</v>
      </c>
      <c r="BT41" s="989">
        <v>0.0</v>
      </c>
      <c r="BU41" s="989">
        <v>0.0</v>
      </c>
      <c r="BV41" s="989">
        <v>0.0</v>
      </c>
      <c r="BW41" s="990">
        <v>0.0</v>
      </c>
      <c r="BX41" s="991">
        <v>0.0</v>
      </c>
      <c r="BY41" s="989">
        <v>0.0</v>
      </c>
      <c r="BZ41" s="987">
        <v>2177.1484</v>
      </c>
      <c r="CA41" s="989">
        <v>0.0</v>
      </c>
      <c r="CB41" s="989">
        <v>0.0</v>
      </c>
      <c r="CC41" s="989">
        <v>0.0</v>
      </c>
      <c r="CD41" s="990">
        <v>0.0</v>
      </c>
      <c r="CE41" s="991">
        <v>0.0</v>
      </c>
      <c r="CF41" s="989">
        <v>0.0</v>
      </c>
      <c r="CG41" s="989">
        <v>0.0</v>
      </c>
      <c r="CH41" s="989">
        <v>0.0</v>
      </c>
      <c r="CI41" s="989">
        <v>0.0</v>
      </c>
      <c r="CJ41" s="989">
        <v>0.0</v>
      </c>
      <c r="CK41" s="989">
        <v>0.0</v>
      </c>
      <c r="CL41" s="989">
        <v>0.0</v>
      </c>
      <c r="CM41" s="989">
        <v>0.0</v>
      </c>
      <c r="CN41" s="990">
        <v>0.0</v>
      </c>
      <c r="CO41" s="991">
        <v>0.0</v>
      </c>
      <c r="CP41" s="989">
        <v>0.0</v>
      </c>
      <c r="CQ41" s="987">
        <v>2177.1484</v>
      </c>
      <c r="CR41" s="989">
        <v>0.0</v>
      </c>
      <c r="CS41" s="989">
        <v>0.0</v>
      </c>
      <c r="CT41" s="989">
        <v>0.0</v>
      </c>
      <c r="CU41" s="989">
        <v>0.0</v>
      </c>
      <c r="CV41" s="989">
        <v>0.0</v>
      </c>
      <c r="CW41" s="989">
        <v>0.0</v>
      </c>
      <c r="CX41" s="990">
        <v>0.0</v>
      </c>
      <c r="CY41" s="991">
        <v>0.0</v>
      </c>
      <c r="CZ41" s="987">
        <v>2177.1484</v>
      </c>
      <c r="DA41" s="989">
        <v>0.0</v>
      </c>
      <c r="DB41" s="989">
        <v>0.0</v>
      </c>
      <c r="DC41" s="989">
        <v>0.0</v>
      </c>
      <c r="DD41" s="989">
        <v>0.0</v>
      </c>
      <c r="DE41" s="989">
        <v>0.0</v>
      </c>
      <c r="DF41" s="990">
        <v>0.0</v>
      </c>
      <c r="DG41" s="991">
        <v>0.0</v>
      </c>
      <c r="DH41" s="989">
        <v>0.0</v>
      </c>
      <c r="DI41" s="989">
        <v>0.0</v>
      </c>
      <c r="DJ41" s="989">
        <v>0.0</v>
      </c>
      <c r="DK41" s="989">
        <v>0.0</v>
      </c>
      <c r="DL41" s="989">
        <v>0.0</v>
      </c>
      <c r="DM41" s="989">
        <v>0.0</v>
      </c>
      <c r="DN41" s="989">
        <v>0.0</v>
      </c>
      <c r="DO41" s="990">
        <v>0.0</v>
      </c>
      <c r="DP41" s="991">
        <v>0.0</v>
      </c>
      <c r="DQ41" s="989">
        <v>0.0</v>
      </c>
      <c r="DR41" s="989">
        <v>0.0</v>
      </c>
      <c r="DS41" s="989">
        <v>0.0</v>
      </c>
      <c r="DT41" s="989">
        <v>0.0</v>
      </c>
      <c r="DU41" s="990">
        <v>0.0</v>
      </c>
      <c r="DV41" s="991">
        <v>0.0</v>
      </c>
      <c r="DW41" s="989">
        <v>0.0</v>
      </c>
      <c r="DX41" s="989">
        <v>0.0</v>
      </c>
      <c r="DY41" s="989">
        <v>0.0</v>
      </c>
      <c r="DZ41" s="989">
        <v>0.0</v>
      </c>
      <c r="EA41" s="989">
        <v>0.0</v>
      </c>
      <c r="EB41" s="990">
        <v>0.0</v>
      </c>
      <c r="EC41" s="991">
        <v>0.0</v>
      </c>
      <c r="ED41" s="989">
        <v>0.0</v>
      </c>
      <c r="EE41" s="990">
        <v>0.0</v>
      </c>
      <c r="EF41" s="991">
        <v>0.0</v>
      </c>
      <c r="EG41" s="989">
        <v>0.0</v>
      </c>
      <c r="EH41" s="989">
        <v>0.0</v>
      </c>
      <c r="EI41" s="990">
        <v>0.0</v>
      </c>
      <c r="EJ41" s="991">
        <v>0.0</v>
      </c>
      <c r="EK41" s="989">
        <v>0.0</v>
      </c>
      <c r="EL41" s="989">
        <v>0.0</v>
      </c>
      <c r="EM41" s="989">
        <v>0.0</v>
      </c>
      <c r="EN41" s="990">
        <v>0.0</v>
      </c>
      <c r="EO41" s="984">
        <f t="shared" si="1"/>
        <v>22465.99434</v>
      </c>
      <c r="EP41" s="985">
        <f t="shared" si="2"/>
        <v>4830.188783</v>
      </c>
    </row>
    <row r="42" ht="14.25" customHeight="1">
      <c r="A42" s="986" t="s">
        <v>133</v>
      </c>
      <c r="B42" s="83" t="s">
        <v>479</v>
      </c>
      <c r="C42" s="50">
        <v>1811041.0</v>
      </c>
      <c r="D42" s="987">
        <v>1519.3528</v>
      </c>
      <c r="E42" s="716">
        <v>1519.3528</v>
      </c>
      <c r="F42" s="989">
        <v>0.0</v>
      </c>
      <c r="G42" s="989">
        <v>0.0</v>
      </c>
      <c r="H42" s="989">
        <v>0.0</v>
      </c>
      <c r="I42" s="990">
        <v>0.0</v>
      </c>
      <c r="J42" s="987">
        <v>1519.3528</v>
      </c>
      <c r="K42" s="989">
        <v>0.0</v>
      </c>
      <c r="L42" s="989">
        <v>0.0</v>
      </c>
      <c r="M42" s="989">
        <v>0.0</v>
      </c>
      <c r="N42" s="990">
        <v>0.0</v>
      </c>
      <c r="O42" s="987">
        <v>1519.3528</v>
      </c>
      <c r="P42" s="989">
        <v>0.0</v>
      </c>
      <c r="Q42" s="989">
        <v>0.0</v>
      </c>
      <c r="R42" s="989">
        <v>0.0</v>
      </c>
      <c r="S42" s="990">
        <v>0.0</v>
      </c>
      <c r="T42" s="991">
        <v>0.0</v>
      </c>
      <c r="U42" s="989">
        <v>0.0</v>
      </c>
      <c r="V42" s="987">
        <v>1519.3528</v>
      </c>
      <c r="W42" s="989">
        <v>0.0</v>
      </c>
      <c r="X42" s="989">
        <v>0.0</v>
      </c>
      <c r="Y42" s="989">
        <v>0.0</v>
      </c>
      <c r="Z42" s="989">
        <v>0.0</v>
      </c>
      <c r="AA42" s="989">
        <v>0.0</v>
      </c>
      <c r="AB42" s="990">
        <v>0.0</v>
      </c>
      <c r="AC42" s="991">
        <v>0.0</v>
      </c>
      <c r="AD42" s="987">
        <v>1519.3528</v>
      </c>
      <c r="AE42" s="989">
        <v>0.0</v>
      </c>
      <c r="AF42" s="989">
        <v>0.0</v>
      </c>
      <c r="AG42" s="989">
        <v>0.0</v>
      </c>
      <c r="AH42" s="989">
        <v>0.0</v>
      </c>
      <c r="AI42" s="989">
        <v>0.0</v>
      </c>
      <c r="AJ42" s="990">
        <v>0.0</v>
      </c>
      <c r="AK42" s="991">
        <v>0.0</v>
      </c>
      <c r="AL42" s="987">
        <v>1519.3528</v>
      </c>
      <c r="AM42" s="989">
        <v>0.0</v>
      </c>
      <c r="AN42" s="989">
        <v>0.0</v>
      </c>
      <c r="AO42" s="989">
        <v>0.0</v>
      </c>
      <c r="AP42" s="989">
        <v>0.0</v>
      </c>
      <c r="AQ42" s="989">
        <v>0.0</v>
      </c>
      <c r="AR42" s="990">
        <v>0.0</v>
      </c>
      <c r="AS42" s="991">
        <v>0.0</v>
      </c>
      <c r="AT42" s="989">
        <v>0.0</v>
      </c>
      <c r="AU42" s="989">
        <v>0.0</v>
      </c>
      <c r="AV42" s="987">
        <v>1519.3528</v>
      </c>
      <c r="AW42" s="989">
        <v>0.0</v>
      </c>
      <c r="AX42" s="989">
        <v>0.0</v>
      </c>
      <c r="AY42" s="989">
        <v>0.0</v>
      </c>
      <c r="AZ42" s="989">
        <v>0.0</v>
      </c>
      <c r="BA42" s="989">
        <v>0.0</v>
      </c>
      <c r="BB42" s="989">
        <v>0.0</v>
      </c>
      <c r="BC42" s="989">
        <v>0.0</v>
      </c>
      <c r="BD42" s="989">
        <v>0.0</v>
      </c>
      <c r="BE42" s="989">
        <v>0.0</v>
      </c>
      <c r="BF42" s="989">
        <v>0.0</v>
      </c>
      <c r="BG42" s="989">
        <v>0.0</v>
      </c>
      <c r="BH42" s="989">
        <v>0.0</v>
      </c>
      <c r="BI42" s="989">
        <v>0.0</v>
      </c>
      <c r="BJ42" s="989">
        <v>0.0</v>
      </c>
      <c r="BK42" s="989">
        <v>0.0</v>
      </c>
      <c r="BL42" s="990">
        <v>0.0</v>
      </c>
      <c r="BM42" s="991">
        <v>0.0</v>
      </c>
      <c r="BN42" s="987">
        <v>1519.3528</v>
      </c>
      <c r="BO42" s="989">
        <v>0.0</v>
      </c>
      <c r="BP42" s="989">
        <v>0.0</v>
      </c>
      <c r="BQ42" s="989">
        <v>0.0</v>
      </c>
      <c r="BR42" s="989">
        <v>0.0</v>
      </c>
      <c r="BS42" s="989">
        <v>0.0</v>
      </c>
      <c r="BT42" s="989">
        <v>0.0</v>
      </c>
      <c r="BU42" s="989">
        <v>0.0</v>
      </c>
      <c r="BV42" s="989">
        <v>0.0</v>
      </c>
      <c r="BW42" s="990">
        <v>0.0</v>
      </c>
      <c r="BX42" s="991">
        <v>0.0</v>
      </c>
      <c r="BY42" s="989">
        <v>0.0</v>
      </c>
      <c r="BZ42" s="987">
        <v>1519.3528</v>
      </c>
      <c r="CA42" s="989">
        <v>0.0</v>
      </c>
      <c r="CB42" s="989">
        <v>0.0</v>
      </c>
      <c r="CC42" s="989">
        <v>0.0</v>
      </c>
      <c r="CD42" s="990">
        <v>0.0</v>
      </c>
      <c r="CE42" s="991">
        <v>0.0</v>
      </c>
      <c r="CF42" s="989">
        <v>0.0</v>
      </c>
      <c r="CG42" s="989">
        <v>0.0</v>
      </c>
      <c r="CH42" s="989">
        <v>0.0</v>
      </c>
      <c r="CI42" s="989">
        <v>0.0</v>
      </c>
      <c r="CJ42" s="989">
        <v>0.0</v>
      </c>
      <c r="CK42" s="989">
        <v>0.0</v>
      </c>
      <c r="CL42" s="989">
        <v>0.0</v>
      </c>
      <c r="CM42" s="989">
        <v>0.0</v>
      </c>
      <c r="CN42" s="990">
        <v>0.0</v>
      </c>
      <c r="CO42" s="991">
        <v>0.0</v>
      </c>
      <c r="CP42" s="989">
        <v>0.0</v>
      </c>
      <c r="CQ42" s="987">
        <v>1519.3528</v>
      </c>
      <c r="CR42" s="989">
        <v>0.0</v>
      </c>
      <c r="CS42" s="989">
        <v>0.0</v>
      </c>
      <c r="CT42" s="989">
        <v>0.0</v>
      </c>
      <c r="CU42" s="989">
        <v>0.0</v>
      </c>
      <c r="CV42" s="989">
        <v>0.0</v>
      </c>
      <c r="CW42" s="989">
        <v>0.0</v>
      </c>
      <c r="CX42" s="990">
        <v>0.0</v>
      </c>
      <c r="CY42" s="991">
        <v>0.0</v>
      </c>
      <c r="CZ42" s="987">
        <v>1519.3528</v>
      </c>
      <c r="DA42" s="989">
        <v>0.0</v>
      </c>
      <c r="DB42" s="989">
        <v>0.0</v>
      </c>
      <c r="DC42" s="989">
        <v>0.0</v>
      </c>
      <c r="DD42" s="989">
        <v>0.0</v>
      </c>
      <c r="DE42" s="989">
        <v>0.0</v>
      </c>
      <c r="DF42" s="990">
        <v>0.0</v>
      </c>
      <c r="DG42" s="991">
        <v>0.0</v>
      </c>
      <c r="DH42" s="989">
        <v>0.0</v>
      </c>
      <c r="DI42" s="989">
        <v>0.0</v>
      </c>
      <c r="DJ42" s="989">
        <v>0.0</v>
      </c>
      <c r="DK42" s="989">
        <v>0.0</v>
      </c>
      <c r="DL42" s="989">
        <v>0.0</v>
      </c>
      <c r="DM42" s="989">
        <v>0.0</v>
      </c>
      <c r="DN42" s="989">
        <v>0.0</v>
      </c>
      <c r="DO42" s="990">
        <v>0.0</v>
      </c>
      <c r="DP42" s="991">
        <v>0.0</v>
      </c>
      <c r="DQ42" s="989">
        <v>0.0</v>
      </c>
      <c r="DR42" s="989">
        <v>0.0</v>
      </c>
      <c r="DS42" s="989">
        <v>0.0</v>
      </c>
      <c r="DT42" s="989">
        <v>0.0</v>
      </c>
      <c r="DU42" s="990">
        <v>0.0</v>
      </c>
      <c r="DV42" s="991">
        <v>0.0</v>
      </c>
      <c r="DW42" s="989">
        <v>0.0</v>
      </c>
      <c r="DX42" s="989">
        <v>0.0</v>
      </c>
      <c r="DY42" s="989">
        <v>0.0</v>
      </c>
      <c r="DZ42" s="989">
        <v>0.0</v>
      </c>
      <c r="EA42" s="989">
        <v>0.0</v>
      </c>
      <c r="EB42" s="990">
        <v>0.0</v>
      </c>
      <c r="EC42" s="991">
        <v>0.0</v>
      </c>
      <c r="ED42" s="989">
        <v>0.0</v>
      </c>
      <c r="EE42" s="990">
        <v>0.0</v>
      </c>
      <c r="EF42" s="991">
        <v>0.0</v>
      </c>
      <c r="EG42" s="989">
        <v>0.0</v>
      </c>
      <c r="EH42" s="989">
        <v>0.0</v>
      </c>
      <c r="EI42" s="990">
        <v>0.0</v>
      </c>
      <c r="EJ42" s="991">
        <v>0.0</v>
      </c>
      <c r="EK42" s="989">
        <v>0.0</v>
      </c>
      <c r="EL42" s="989">
        <v>0.0</v>
      </c>
      <c r="EM42" s="989">
        <v>0.0</v>
      </c>
      <c r="EN42" s="990">
        <v>0.0</v>
      </c>
      <c r="EO42" s="984">
        <f t="shared" si="1"/>
        <v>15488.28244</v>
      </c>
      <c r="EP42" s="985">
        <f t="shared" si="2"/>
        <v>3329.980725</v>
      </c>
    </row>
    <row r="43" ht="14.25" customHeight="1">
      <c r="A43" s="986" t="s">
        <v>133</v>
      </c>
      <c r="B43" s="83" t="s">
        <v>479</v>
      </c>
      <c r="C43" s="50">
        <v>1811042.0</v>
      </c>
      <c r="D43" s="987">
        <v>692.1927999999999</v>
      </c>
      <c r="E43" s="716">
        <v>692.1927999999999</v>
      </c>
      <c r="F43" s="989">
        <v>0.0</v>
      </c>
      <c r="G43" s="989">
        <v>0.0</v>
      </c>
      <c r="H43" s="989">
        <v>0.0</v>
      </c>
      <c r="I43" s="990">
        <v>0.0</v>
      </c>
      <c r="J43" s="987">
        <v>692.1927999999999</v>
      </c>
      <c r="K43" s="989">
        <v>0.0</v>
      </c>
      <c r="L43" s="989">
        <v>0.0</v>
      </c>
      <c r="M43" s="989">
        <v>0.0</v>
      </c>
      <c r="N43" s="990">
        <v>0.0</v>
      </c>
      <c r="O43" s="987">
        <v>692.1927999999999</v>
      </c>
      <c r="P43" s="989">
        <v>0.0</v>
      </c>
      <c r="Q43" s="989">
        <v>0.0</v>
      </c>
      <c r="R43" s="989">
        <v>0.0</v>
      </c>
      <c r="S43" s="990">
        <v>0.0</v>
      </c>
      <c r="T43" s="991">
        <v>0.0</v>
      </c>
      <c r="U43" s="989">
        <v>0.0</v>
      </c>
      <c r="V43" s="987">
        <v>692.1927999999999</v>
      </c>
      <c r="W43" s="989">
        <v>0.0</v>
      </c>
      <c r="X43" s="989">
        <v>0.0</v>
      </c>
      <c r="Y43" s="989">
        <v>0.0</v>
      </c>
      <c r="Z43" s="989">
        <v>0.0</v>
      </c>
      <c r="AA43" s="989">
        <v>0.0</v>
      </c>
      <c r="AB43" s="990">
        <v>0.0</v>
      </c>
      <c r="AC43" s="991">
        <v>0.0</v>
      </c>
      <c r="AD43" s="987">
        <v>692.1927999999999</v>
      </c>
      <c r="AE43" s="989">
        <v>0.0</v>
      </c>
      <c r="AF43" s="989">
        <v>0.0</v>
      </c>
      <c r="AG43" s="989">
        <v>0.0</v>
      </c>
      <c r="AH43" s="989">
        <v>0.0</v>
      </c>
      <c r="AI43" s="989">
        <v>0.0</v>
      </c>
      <c r="AJ43" s="990">
        <v>0.0</v>
      </c>
      <c r="AK43" s="991">
        <v>0.0</v>
      </c>
      <c r="AL43" s="987">
        <v>692.1927999999999</v>
      </c>
      <c r="AM43" s="989">
        <v>0.0</v>
      </c>
      <c r="AN43" s="989">
        <v>0.0</v>
      </c>
      <c r="AO43" s="989">
        <v>0.0</v>
      </c>
      <c r="AP43" s="989">
        <v>0.0</v>
      </c>
      <c r="AQ43" s="989">
        <v>0.0</v>
      </c>
      <c r="AR43" s="990">
        <v>0.0</v>
      </c>
      <c r="AS43" s="991">
        <v>0.0</v>
      </c>
      <c r="AT43" s="989">
        <v>0.0</v>
      </c>
      <c r="AU43" s="989">
        <v>0.0</v>
      </c>
      <c r="AV43" s="987">
        <v>692.1927999999999</v>
      </c>
      <c r="AW43" s="989">
        <v>0.0</v>
      </c>
      <c r="AX43" s="989">
        <v>0.0</v>
      </c>
      <c r="AY43" s="989">
        <v>0.0</v>
      </c>
      <c r="AZ43" s="989">
        <v>0.0</v>
      </c>
      <c r="BA43" s="989">
        <v>0.0</v>
      </c>
      <c r="BB43" s="989">
        <v>0.0</v>
      </c>
      <c r="BC43" s="989">
        <v>0.0</v>
      </c>
      <c r="BD43" s="989">
        <v>0.0</v>
      </c>
      <c r="BE43" s="989">
        <v>0.0</v>
      </c>
      <c r="BF43" s="989">
        <v>0.0</v>
      </c>
      <c r="BG43" s="989">
        <v>0.0</v>
      </c>
      <c r="BH43" s="989">
        <v>0.0</v>
      </c>
      <c r="BI43" s="989">
        <v>0.0</v>
      </c>
      <c r="BJ43" s="989">
        <v>0.0</v>
      </c>
      <c r="BK43" s="989">
        <v>0.0</v>
      </c>
      <c r="BL43" s="990">
        <v>0.0</v>
      </c>
      <c r="BM43" s="991">
        <v>0.0</v>
      </c>
      <c r="BN43" s="989">
        <v>0.0</v>
      </c>
      <c r="BO43" s="989">
        <v>0.0</v>
      </c>
      <c r="BP43" s="989">
        <v>0.0</v>
      </c>
      <c r="BQ43" s="989">
        <v>0.0</v>
      </c>
      <c r="BR43" s="989">
        <v>0.0</v>
      </c>
      <c r="BS43" s="989">
        <v>0.0</v>
      </c>
      <c r="BT43" s="989">
        <v>0.0</v>
      </c>
      <c r="BU43" s="989">
        <v>0.0</v>
      </c>
      <c r="BV43" s="989">
        <v>0.0</v>
      </c>
      <c r="BW43" s="990">
        <v>0.0</v>
      </c>
      <c r="BX43" s="991">
        <v>0.0</v>
      </c>
      <c r="BY43" s="989">
        <v>0.0</v>
      </c>
      <c r="BZ43" s="987">
        <v>692.1927999999999</v>
      </c>
      <c r="CA43" s="989">
        <v>0.0</v>
      </c>
      <c r="CB43" s="989">
        <v>0.0</v>
      </c>
      <c r="CC43" s="989">
        <v>0.0</v>
      </c>
      <c r="CD43" s="990">
        <v>0.0</v>
      </c>
      <c r="CE43" s="991">
        <v>0.0</v>
      </c>
      <c r="CF43" s="989">
        <v>0.0</v>
      </c>
      <c r="CG43" s="989">
        <v>0.0</v>
      </c>
      <c r="CH43" s="989">
        <v>0.0</v>
      </c>
      <c r="CI43" s="989">
        <v>0.0</v>
      </c>
      <c r="CJ43" s="989">
        <v>0.0</v>
      </c>
      <c r="CK43" s="989">
        <v>0.0</v>
      </c>
      <c r="CL43" s="989">
        <v>0.0</v>
      </c>
      <c r="CM43" s="989">
        <v>0.0</v>
      </c>
      <c r="CN43" s="990">
        <v>0.0</v>
      </c>
      <c r="CO43" s="991">
        <v>0.0</v>
      </c>
      <c r="CP43" s="989">
        <v>0.0</v>
      </c>
      <c r="CQ43" s="987">
        <v>692.1927999999999</v>
      </c>
      <c r="CR43" s="989">
        <v>0.0</v>
      </c>
      <c r="CS43" s="989">
        <v>0.0</v>
      </c>
      <c r="CT43" s="989">
        <v>0.0</v>
      </c>
      <c r="CU43" s="989">
        <v>0.0</v>
      </c>
      <c r="CV43" s="989">
        <v>0.0</v>
      </c>
      <c r="CW43" s="989">
        <v>0.0</v>
      </c>
      <c r="CX43" s="990">
        <v>0.0</v>
      </c>
      <c r="CY43" s="991">
        <v>0.0</v>
      </c>
      <c r="CZ43" s="987">
        <v>692.1927999999999</v>
      </c>
      <c r="DA43" s="989">
        <v>0.0</v>
      </c>
      <c r="DB43" s="989">
        <v>0.0</v>
      </c>
      <c r="DC43" s="989">
        <v>0.0</v>
      </c>
      <c r="DD43" s="989">
        <v>0.0</v>
      </c>
      <c r="DE43" s="989">
        <v>0.0</v>
      </c>
      <c r="DF43" s="990">
        <v>0.0</v>
      </c>
      <c r="DG43" s="991">
        <v>0.0</v>
      </c>
      <c r="DH43" s="989">
        <v>0.0</v>
      </c>
      <c r="DI43" s="989">
        <v>0.0</v>
      </c>
      <c r="DJ43" s="989">
        <v>0.0</v>
      </c>
      <c r="DK43" s="989">
        <v>0.0</v>
      </c>
      <c r="DL43" s="989">
        <v>0.0</v>
      </c>
      <c r="DM43" s="989">
        <v>0.0</v>
      </c>
      <c r="DN43" s="989">
        <v>0.0</v>
      </c>
      <c r="DO43" s="990">
        <v>0.0</v>
      </c>
      <c r="DP43" s="991">
        <v>0.0</v>
      </c>
      <c r="DQ43" s="989">
        <v>0.0</v>
      </c>
      <c r="DR43" s="989">
        <v>0.0</v>
      </c>
      <c r="DS43" s="989">
        <v>0.0</v>
      </c>
      <c r="DT43" s="989">
        <v>0.0</v>
      </c>
      <c r="DU43" s="990">
        <v>0.0</v>
      </c>
      <c r="DV43" s="991">
        <v>0.0</v>
      </c>
      <c r="DW43" s="989">
        <v>0.0</v>
      </c>
      <c r="DX43" s="989">
        <v>0.0</v>
      </c>
      <c r="DY43" s="989">
        <v>0.0</v>
      </c>
      <c r="DZ43" s="989">
        <v>0.0</v>
      </c>
      <c r="EA43" s="989">
        <v>0.0</v>
      </c>
      <c r="EB43" s="990">
        <v>0.0</v>
      </c>
      <c r="EC43" s="991">
        <v>0.0</v>
      </c>
      <c r="ED43" s="989">
        <v>0.0</v>
      </c>
      <c r="EE43" s="990">
        <v>0.0</v>
      </c>
      <c r="EF43" s="991">
        <v>0.0</v>
      </c>
      <c r="EG43" s="989">
        <v>0.0</v>
      </c>
      <c r="EH43" s="989">
        <v>0.0</v>
      </c>
      <c r="EI43" s="990">
        <v>0.0</v>
      </c>
      <c r="EJ43" s="991">
        <v>0.0</v>
      </c>
      <c r="EK43" s="989">
        <v>0.0</v>
      </c>
      <c r="EL43" s="989">
        <v>0.0</v>
      </c>
      <c r="EM43" s="989">
        <v>0.0</v>
      </c>
      <c r="EN43" s="990">
        <v>0.0</v>
      </c>
      <c r="EO43" s="984">
        <f t="shared" si="1"/>
        <v>6302.415444</v>
      </c>
      <c r="EP43" s="985">
        <f t="shared" si="2"/>
        <v>1355.01932</v>
      </c>
    </row>
    <row r="44" ht="14.25" customHeight="1">
      <c r="A44" s="993" t="s">
        <v>133</v>
      </c>
      <c r="B44" s="994" t="s">
        <v>479</v>
      </c>
      <c r="C44" s="1003">
        <v>1811043.0</v>
      </c>
      <c r="D44" s="996">
        <v>9299.3124</v>
      </c>
      <c r="E44" s="997">
        <v>9299.3124</v>
      </c>
      <c r="F44" s="998">
        <v>0.0</v>
      </c>
      <c r="G44" s="998">
        <v>0.0</v>
      </c>
      <c r="H44" s="998">
        <v>0.0</v>
      </c>
      <c r="I44" s="999">
        <v>0.0</v>
      </c>
      <c r="J44" s="996">
        <v>9299.3124</v>
      </c>
      <c r="K44" s="998">
        <v>0.0</v>
      </c>
      <c r="L44" s="998">
        <v>0.0</v>
      </c>
      <c r="M44" s="998">
        <v>0.0</v>
      </c>
      <c r="N44" s="999">
        <v>0.0</v>
      </c>
      <c r="O44" s="996">
        <v>9299.3124</v>
      </c>
      <c r="P44" s="998">
        <v>0.0</v>
      </c>
      <c r="Q44" s="998">
        <v>0.0</v>
      </c>
      <c r="R44" s="998">
        <v>0.0</v>
      </c>
      <c r="S44" s="999">
        <v>0.0</v>
      </c>
      <c r="T44" s="1000">
        <v>0.0</v>
      </c>
      <c r="U44" s="998">
        <v>0.0</v>
      </c>
      <c r="V44" s="996">
        <v>9299.3124</v>
      </c>
      <c r="W44" s="998">
        <v>0.0</v>
      </c>
      <c r="X44" s="998">
        <v>0.0</v>
      </c>
      <c r="Y44" s="998">
        <v>0.0</v>
      </c>
      <c r="Z44" s="998">
        <v>0.0</v>
      </c>
      <c r="AA44" s="998">
        <v>0.0</v>
      </c>
      <c r="AB44" s="999">
        <v>0.0</v>
      </c>
      <c r="AC44" s="1000">
        <v>0.0</v>
      </c>
      <c r="AD44" s="996">
        <v>9299.3124</v>
      </c>
      <c r="AE44" s="998">
        <v>0.0</v>
      </c>
      <c r="AF44" s="998">
        <v>0.0</v>
      </c>
      <c r="AG44" s="998">
        <v>0.0</v>
      </c>
      <c r="AH44" s="998">
        <v>0.0</v>
      </c>
      <c r="AI44" s="998">
        <v>0.0</v>
      </c>
      <c r="AJ44" s="999">
        <v>0.0</v>
      </c>
      <c r="AK44" s="1000">
        <v>0.0</v>
      </c>
      <c r="AL44" s="996">
        <v>9299.3124</v>
      </c>
      <c r="AM44" s="998">
        <v>0.0</v>
      </c>
      <c r="AN44" s="998">
        <v>0.0</v>
      </c>
      <c r="AO44" s="998">
        <v>0.0</v>
      </c>
      <c r="AP44" s="998">
        <v>0.0</v>
      </c>
      <c r="AQ44" s="998">
        <v>0.0</v>
      </c>
      <c r="AR44" s="999">
        <v>0.0</v>
      </c>
      <c r="AS44" s="1000">
        <v>0.0</v>
      </c>
      <c r="AT44" s="998">
        <v>0.0</v>
      </c>
      <c r="AU44" s="998">
        <v>0.0</v>
      </c>
      <c r="AV44" s="996">
        <v>9299.3124</v>
      </c>
      <c r="AW44" s="998">
        <v>0.0</v>
      </c>
      <c r="AX44" s="998">
        <v>0.0</v>
      </c>
      <c r="AY44" s="998">
        <v>0.0</v>
      </c>
      <c r="AZ44" s="998">
        <v>0.0</v>
      </c>
      <c r="BA44" s="998">
        <v>0.0</v>
      </c>
      <c r="BB44" s="998">
        <v>0.0</v>
      </c>
      <c r="BC44" s="998">
        <v>0.0</v>
      </c>
      <c r="BD44" s="998">
        <v>0.0</v>
      </c>
      <c r="BE44" s="998">
        <v>0.0</v>
      </c>
      <c r="BF44" s="998">
        <v>0.0</v>
      </c>
      <c r="BG44" s="998">
        <v>0.0</v>
      </c>
      <c r="BH44" s="998">
        <v>0.0</v>
      </c>
      <c r="BI44" s="998">
        <v>0.0</v>
      </c>
      <c r="BJ44" s="998">
        <v>0.0</v>
      </c>
      <c r="BK44" s="998">
        <v>0.0</v>
      </c>
      <c r="BL44" s="999">
        <v>0.0</v>
      </c>
      <c r="BM44" s="1000">
        <v>0.0</v>
      </c>
      <c r="BN44" s="998">
        <v>0.0</v>
      </c>
      <c r="BO44" s="998">
        <v>0.0</v>
      </c>
      <c r="BP44" s="998">
        <v>0.0</v>
      </c>
      <c r="BQ44" s="998">
        <v>0.0</v>
      </c>
      <c r="BR44" s="998">
        <v>0.0</v>
      </c>
      <c r="BS44" s="998">
        <v>0.0</v>
      </c>
      <c r="BT44" s="998">
        <v>0.0</v>
      </c>
      <c r="BU44" s="998">
        <v>0.0</v>
      </c>
      <c r="BV44" s="998">
        <v>0.0</v>
      </c>
      <c r="BW44" s="999">
        <v>0.0</v>
      </c>
      <c r="BX44" s="1000">
        <v>0.0</v>
      </c>
      <c r="BY44" s="998">
        <v>0.0</v>
      </c>
      <c r="BZ44" s="996">
        <v>9299.3124</v>
      </c>
      <c r="CA44" s="998">
        <v>0.0</v>
      </c>
      <c r="CB44" s="998">
        <v>0.0</v>
      </c>
      <c r="CC44" s="998">
        <v>0.0</v>
      </c>
      <c r="CD44" s="999">
        <v>0.0</v>
      </c>
      <c r="CE44" s="1000">
        <v>0.0</v>
      </c>
      <c r="CF44" s="998">
        <v>0.0</v>
      </c>
      <c r="CG44" s="998">
        <v>0.0</v>
      </c>
      <c r="CH44" s="998">
        <v>0.0</v>
      </c>
      <c r="CI44" s="998">
        <v>0.0</v>
      </c>
      <c r="CJ44" s="998">
        <v>0.0</v>
      </c>
      <c r="CK44" s="998">
        <v>0.0</v>
      </c>
      <c r="CL44" s="998">
        <v>0.0</v>
      </c>
      <c r="CM44" s="998">
        <v>0.0</v>
      </c>
      <c r="CN44" s="999">
        <v>0.0</v>
      </c>
      <c r="CO44" s="1000">
        <v>0.0</v>
      </c>
      <c r="CP44" s="998">
        <v>0.0</v>
      </c>
      <c r="CQ44" s="996">
        <v>9299.3124</v>
      </c>
      <c r="CR44" s="998">
        <v>0.0</v>
      </c>
      <c r="CS44" s="998">
        <v>0.0</v>
      </c>
      <c r="CT44" s="998">
        <v>0.0</v>
      </c>
      <c r="CU44" s="998">
        <v>0.0</v>
      </c>
      <c r="CV44" s="998">
        <v>0.0</v>
      </c>
      <c r="CW44" s="998">
        <v>0.0</v>
      </c>
      <c r="CX44" s="999">
        <v>0.0</v>
      </c>
      <c r="CY44" s="1000">
        <v>0.0</v>
      </c>
      <c r="CZ44" s="996">
        <v>9299.3124</v>
      </c>
      <c r="DA44" s="998">
        <v>0.0</v>
      </c>
      <c r="DB44" s="998">
        <v>0.0</v>
      </c>
      <c r="DC44" s="998">
        <v>0.0</v>
      </c>
      <c r="DD44" s="998">
        <v>0.0</v>
      </c>
      <c r="DE44" s="998">
        <v>0.0</v>
      </c>
      <c r="DF44" s="999">
        <v>0.0</v>
      </c>
      <c r="DG44" s="1000">
        <v>0.0</v>
      </c>
      <c r="DH44" s="998">
        <v>0.0</v>
      </c>
      <c r="DI44" s="998">
        <v>0.0</v>
      </c>
      <c r="DJ44" s="998">
        <v>0.0</v>
      </c>
      <c r="DK44" s="998">
        <v>0.0</v>
      </c>
      <c r="DL44" s="998">
        <v>0.0</v>
      </c>
      <c r="DM44" s="998">
        <v>0.0</v>
      </c>
      <c r="DN44" s="998">
        <v>0.0</v>
      </c>
      <c r="DO44" s="999">
        <v>0.0</v>
      </c>
      <c r="DP44" s="1000">
        <v>0.0</v>
      </c>
      <c r="DQ44" s="998">
        <v>0.0</v>
      </c>
      <c r="DR44" s="998">
        <v>0.0</v>
      </c>
      <c r="DS44" s="998">
        <v>0.0</v>
      </c>
      <c r="DT44" s="998">
        <v>0.0</v>
      </c>
      <c r="DU44" s="999">
        <v>0.0</v>
      </c>
      <c r="DV44" s="1000">
        <v>0.0</v>
      </c>
      <c r="DW44" s="998">
        <v>0.0</v>
      </c>
      <c r="DX44" s="998">
        <v>0.0</v>
      </c>
      <c r="DY44" s="998">
        <v>0.0</v>
      </c>
      <c r="DZ44" s="998">
        <v>0.0</v>
      </c>
      <c r="EA44" s="998">
        <v>0.0</v>
      </c>
      <c r="EB44" s="999">
        <v>0.0</v>
      </c>
      <c r="EC44" s="1000">
        <v>0.0</v>
      </c>
      <c r="ED44" s="998">
        <v>0.0</v>
      </c>
      <c r="EE44" s="999">
        <v>0.0</v>
      </c>
      <c r="EF44" s="1000">
        <v>0.0</v>
      </c>
      <c r="EG44" s="998">
        <v>0.0</v>
      </c>
      <c r="EH44" s="998">
        <v>0.0</v>
      </c>
      <c r="EI44" s="999">
        <v>0.0</v>
      </c>
      <c r="EJ44" s="1000">
        <v>0.0</v>
      </c>
      <c r="EK44" s="998">
        <v>0.0</v>
      </c>
      <c r="EL44" s="998">
        <v>0.0</v>
      </c>
      <c r="EM44" s="998">
        <v>0.0</v>
      </c>
      <c r="EN44" s="999">
        <v>0.0</v>
      </c>
      <c r="EO44" s="984">
        <f t="shared" si="1"/>
        <v>84670.2394</v>
      </c>
      <c r="EP44" s="985">
        <f t="shared" si="2"/>
        <v>18204.10147</v>
      </c>
    </row>
    <row r="45" ht="14.25" customHeight="1">
      <c r="A45" s="976" t="s">
        <v>163</v>
      </c>
      <c r="B45" s="977" t="s">
        <v>479</v>
      </c>
      <c r="C45" s="1001">
        <v>1811044.0</v>
      </c>
      <c r="D45" s="979">
        <v>6651.7901999999995</v>
      </c>
      <c r="E45" s="1004">
        <f>SUM(E22:E44)</f>
        <v>25533.7738</v>
      </c>
      <c r="F45" s="979">
        <v>6651.7901999999995</v>
      </c>
      <c r="G45" s="981">
        <v>0.0</v>
      </c>
      <c r="H45" s="981">
        <v>0.0</v>
      </c>
      <c r="I45" s="982">
        <v>0.0</v>
      </c>
      <c r="J45" s="983">
        <v>0.0</v>
      </c>
      <c r="K45" s="979">
        <v>6651.7901999999995</v>
      </c>
      <c r="L45" s="981">
        <v>0.0</v>
      </c>
      <c r="M45" s="981">
        <v>0.0</v>
      </c>
      <c r="N45" s="982">
        <v>0.0</v>
      </c>
      <c r="O45" s="983">
        <v>0.0</v>
      </c>
      <c r="P45" s="979">
        <v>6651.7901999999995</v>
      </c>
      <c r="Q45" s="981">
        <v>0.0</v>
      </c>
      <c r="R45" s="981">
        <v>0.0</v>
      </c>
      <c r="S45" s="982">
        <v>0.0</v>
      </c>
      <c r="T45" s="983">
        <v>0.0</v>
      </c>
      <c r="U45" s="981">
        <v>0.0</v>
      </c>
      <c r="V45" s="979">
        <v>6651.7901999999995</v>
      </c>
      <c r="W45" s="981">
        <v>0.0</v>
      </c>
      <c r="X45" s="981">
        <v>0.0</v>
      </c>
      <c r="Y45" s="981">
        <v>0.0</v>
      </c>
      <c r="Z45" s="981">
        <v>0.0</v>
      </c>
      <c r="AA45" s="981">
        <v>0.0</v>
      </c>
      <c r="AB45" s="982">
        <v>0.0</v>
      </c>
      <c r="AC45" s="979">
        <v>6651.7901999999995</v>
      </c>
      <c r="AD45" s="981">
        <v>0.0</v>
      </c>
      <c r="AE45" s="981">
        <v>0.0</v>
      </c>
      <c r="AF45" s="981">
        <v>0.0</v>
      </c>
      <c r="AG45" s="981">
        <v>0.0</v>
      </c>
      <c r="AH45" s="981">
        <v>0.0</v>
      </c>
      <c r="AI45" s="981">
        <v>0.0</v>
      </c>
      <c r="AJ45" s="982">
        <v>0.0</v>
      </c>
      <c r="AK45" s="979">
        <v>6651.7901999999995</v>
      </c>
      <c r="AL45" s="981">
        <v>0.0</v>
      </c>
      <c r="AM45" s="981">
        <v>0.0</v>
      </c>
      <c r="AN45" s="981">
        <v>0.0</v>
      </c>
      <c r="AO45" s="981">
        <v>0.0</v>
      </c>
      <c r="AP45" s="981">
        <v>0.0</v>
      </c>
      <c r="AQ45" s="981">
        <v>0.0</v>
      </c>
      <c r="AR45" s="982">
        <v>0.0</v>
      </c>
      <c r="AS45" s="983">
        <v>0.0</v>
      </c>
      <c r="AT45" s="981">
        <v>0.0</v>
      </c>
      <c r="AU45" s="981">
        <v>0.0</v>
      </c>
      <c r="AV45" s="979">
        <v>6651.7901999999995</v>
      </c>
      <c r="AW45" s="981">
        <v>0.0</v>
      </c>
      <c r="AX45" s="981">
        <v>0.0</v>
      </c>
      <c r="AY45" s="981">
        <v>0.0</v>
      </c>
      <c r="AZ45" s="981">
        <v>0.0</v>
      </c>
      <c r="BA45" s="981">
        <v>0.0</v>
      </c>
      <c r="BB45" s="981">
        <v>0.0</v>
      </c>
      <c r="BC45" s="981">
        <v>0.0</v>
      </c>
      <c r="BD45" s="981">
        <v>0.0</v>
      </c>
      <c r="BE45" s="981">
        <v>0.0</v>
      </c>
      <c r="BF45" s="981">
        <v>0.0</v>
      </c>
      <c r="BG45" s="981">
        <v>0.0</v>
      </c>
      <c r="BH45" s="981">
        <v>0.0</v>
      </c>
      <c r="BI45" s="981">
        <v>0.0</v>
      </c>
      <c r="BJ45" s="981">
        <v>0.0</v>
      </c>
      <c r="BK45" s="981">
        <v>0.0</v>
      </c>
      <c r="BL45" s="982">
        <v>0.0</v>
      </c>
      <c r="BM45" s="983">
        <v>0.0</v>
      </c>
      <c r="BN45" s="981">
        <v>0.0</v>
      </c>
      <c r="BO45" s="981">
        <v>0.0</v>
      </c>
      <c r="BP45" s="981">
        <v>0.0</v>
      </c>
      <c r="BQ45" s="981">
        <v>0.0</v>
      </c>
      <c r="BR45" s="981">
        <v>0.0</v>
      </c>
      <c r="BS45" s="981">
        <v>0.0</v>
      </c>
      <c r="BT45" s="981">
        <v>0.0</v>
      </c>
      <c r="BU45" s="981">
        <v>0.0</v>
      </c>
      <c r="BV45" s="981">
        <v>0.0</v>
      </c>
      <c r="BW45" s="982">
        <v>0.0</v>
      </c>
      <c r="BX45" s="983">
        <v>0.0</v>
      </c>
      <c r="BY45" s="981">
        <v>0.0</v>
      </c>
      <c r="BZ45" s="981">
        <v>0.0</v>
      </c>
      <c r="CA45" s="981">
        <v>0.0</v>
      </c>
      <c r="CB45" s="981">
        <v>0.0</v>
      </c>
      <c r="CC45" s="981">
        <v>0.0</v>
      </c>
      <c r="CD45" s="982">
        <v>0.0</v>
      </c>
      <c r="CE45" s="983">
        <v>0.0</v>
      </c>
      <c r="CF45" s="981">
        <v>0.0</v>
      </c>
      <c r="CG45" s="981">
        <v>0.0</v>
      </c>
      <c r="CH45" s="979">
        <v>6651.7901999999995</v>
      </c>
      <c r="CI45" s="981">
        <v>0.0</v>
      </c>
      <c r="CJ45" s="981">
        <v>0.0</v>
      </c>
      <c r="CK45" s="981">
        <v>0.0</v>
      </c>
      <c r="CL45" s="981">
        <v>0.0</v>
      </c>
      <c r="CM45" s="981">
        <v>0.0</v>
      </c>
      <c r="CN45" s="982">
        <v>0.0</v>
      </c>
      <c r="CO45" s="983">
        <v>0.0</v>
      </c>
      <c r="CP45" s="981">
        <v>0.0</v>
      </c>
      <c r="CQ45" s="979">
        <v>6651.7901999999995</v>
      </c>
      <c r="CR45" s="981">
        <v>0.0</v>
      </c>
      <c r="CS45" s="981">
        <v>0.0</v>
      </c>
      <c r="CT45" s="981">
        <v>0.0</v>
      </c>
      <c r="CU45" s="981">
        <v>0.0</v>
      </c>
      <c r="CV45" s="981">
        <v>0.0</v>
      </c>
      <c r="CW45" s="981">
        <v>0.0</v>
      </c>
      <c r="CX45" s="982">
        <v>0.0</v>
      </c>
      <c r="CY45" s="979">
        <v>6651.7901999999995</v>
      </c>
      <c r="CZ45" s="981">
        <v>0.0</v>
      </c>
      <c r="DA45" s="981">
        <v>0.0</v>
      </c>
      <c r="DB45" s="981">
        <v>0.0</v>
      </c>
      <c r="DC45" s="981">
        <v>0.0</v>
      </c>
      <c r="DD45" s="981">
        <v>0.0</v>
      </c>
      <c r="DE45" s="981">
        <v>0.0</v>
      </c>
      <c r="DF45" s="982">
        <v>0.0</v>
      </c>
      <c r="DG45" s="983">
        <v>0.0</v>
      </c>
      <c r="DH45" s="981">
        <v>0.0</v>
      </c>
      <c r="DI45" s="981">
        <v>0.0</v>
      </c>
      <c r="DJ45" s="981">
        <v>0.0</v>
      </c>
      <c r="DK45" s="981">
        <v>0.0</v>
      </c>
      <c r="DL45" s="981">
        <v>0.0</v>
      </c>
      <c r="DM45" s="981">
        <v>0.0</v>
      </c>
      <c r="DN45" s="981">
        <v>0.0</v>
      </c>
      <c r="DO45" s="982">
        <v>0.0</v>
      </c>
      <c r="DP45" s="983">
        <v>0.0</v>
      </c>
      <c r="DQ45" s="981">
        <v>0.0</v>
      </c>
      <c r="DR45" s="981">
        <v>0.0</v>
      </c>
      <c r="DS45" s="981">
        <v>0.0</v>
      </c>
      <c r="DT45" s="981">
        <v>0.0</v>
      </c>
      <c r="DU45" s="982">
        <v>0.0</v>
      </c>
      <c r="DV45" s="983">
        <v>0.0</v>
      </c>
      <c r="DW45" s="981">
        <v>0.0</v>
      </c>
      <c r="DX45" s="981">
        <v>0.0</v>
      </c>
      <c r="DY45" s="981">
        <v>0.0</v>
      </c>
      <c r="DZ45" s="981">
        <v>0.0</v>
      </c>
      <c r="EA45" s="981">
        <v>0.0</v>
      </c>
      <c r="EB45" s="982">
        <v>0.0</v>
      </c>
      <c r="EC45" s="983">
        <v>0.0</v>
      </c>
      <c r="ED45" s="981">
        <v>0.0</v>
      </c>
      <c r="EE45" s="982">
        <v>0.0</v>
      </c>
      <c r="EF45" s="983">
        <v>0.0</v>
      </c>
      <c r="EG45" s="981">
        <v>0.0</v>
      </c>
      <c r="EH45" s="981">
        <v>0.0</v>
      </c>
      <c r="EI45" s="982">
        <v>0.0</v>
      </c>
      <c r="EJ45" s="983">
        <v>0.0</v>
      </c>
      <c r="EK45" s="981">
        <v>0.0</v>
      </c>
      <c r="EL45" s="981">
        <v>0.0</v>
      </c>
      <c r="EM45" s="981">
        <v>0.0</v>
      </c>
      <c r="EN45" s="982">
        <v>0.0</v>
      </c>
      <c r="EO45" s="984">
        <f t="shared" si="1"/>
        <v>91716.67991</v>
      </c>
      <c r="EP45" s="985">
        <f t="shared" si="2"/>
        <v>19719.08618</v>
      </c>
    </row>
    <row r="46" ht="14.25" customHeight="1">
      <c r="A46" s="986" t="s">
        <v>163</v>
      </c>
      <c r="B46" s="83" t="s">
        <v>479</v>
      </c>
      <c r="C46" s="50">
        <v>1811045.0</v>
      </c>
      <c r="D46" s="987">
        <v>97.54159999999999</v>
      </c>
      <c r="E46" s="992">
        <v>0.0</v>
      </c>
      <c r="F46" s="987">
        <v>97.54159999999999</v>
      </c>
      <c r="G46" s="989">
        <v>0.0</v>
      </c>
      <c r="H46" s="989">
        <v>0.0</v>
      </c>
      <c r="I46" s="990">
        <v>0.0</v>
      </c>
      <c r="J46" s="991">
        <v>0.0</v>
      </c>
      <c r="K46" s="987">
        <v>97.54159999999999</v>
      </c>
      <c r="L46" s="989">
        <v>0.0</v>
      </c>
      <c r="M46" s="989">
        <v>0.0</v>
      </c>
      <c r="N46" s="990">
        <v>0.0</v>
      </c>
      <c r="O46" s="991">
        <v>0.0</v>
      </c>
      <c r="P46" s="987">
        <v>97.54159999999999</v>
      </c>
      <c r="Q46" s="989">
        <v>0.0</v>
      </c>
      <c r="R46" s="989">
        <v>0.0</v>
      </c>
      <c r="S46" s="990">
        <v>0.0</v>
      </c>
      <c r="T46" s="991">
        <v>0.0</v>
      </c>
      <c r="U46" s="989">
        <v>0.0</v>
      </c>
      <c r="V46" s="987">
        <v>97.54159999999999</v>
      </c>
      <c r="W46" s="989">
        <v>0.0</v>
      </c>
      <c r="X46" s="989">
        <v>0.0</v>
      </c>
      <c r="Y46" s="989">
        <v>0.0</v>
      </c>
      <c r="Z46" s="989">
        <v>0.0</v>
      </c>
      <c r="AA46" s="989">
        <v>0.0</v>
      </c>
      <c r="AB46" s="990">
        <v>0.0</v>
      </c>
      <c r="AC46" s="987">
        <v>97.54159999999999</v>
      </c>
      <c r="AD46" s="989">
        <v>0.0</v>
      </c>
      <c r="AE46" s="989">
        <v>0.0</v>
      </c>
      <c r="AF46" s="989">
        <v>0.0</v>
      </c>
      <c r="AG46" s="989">
        <v>0.0</v>
      </c>
      <c r="AH46" s="989">
        <v>0.0</v>
      </c>
      <c r="AI46" s="989">
        <v>0.0</v>
      </c>
      <c r="AJ46" s="990">
        <v>0.0</v>
      </c>
      <c r="AK46" s="987">
        <v>97.54159999999999</v>
      </c>
      <c r="AL46" s="989">
        <v>0.0</v>
      </c>
      <c r="AM46" s="989">
        <v>0.0</v>
      </c>
      <c r="AN46" s="989">
        <v>0.0</v>
      </c>
      <c r="AO46" s="989">
        <v>0.0</v>
      </c>
      <c r="AP46" s="989">
        <v>0.0</v>
      </c>
      <c r="AQ46" s="989">
        <v>0.0</v>
      </c>
      <c r="AR46" s="990">
        <v>0.0</v>
      </c>
      <c r="AS46" s="991">
        <v>0.0</v>
      </c>
      <c r="AT46" s="989">
        <v>0.0</v>
      </c>
      <c r="AU46" s="989">
        <v>0.0</v>
      </c>
      <c r="AV46" s="987">
        <v>97.54159999999999</v>
      </c>
      <c r="AW46" s="989">
        <v>0.0</v>
      </c>
      <c r="AX46" s="989">
        <v>0.0</v>
      </c>
      <c r="AY46" s="989">
        <v>0.0</v>
      </c>
      <c r="AZ46" s="989">
        <v>0.0</v>
      </c>
      <c r="BA46" s="989">
        <v>0.0</v>
      </c>
      <c r="BB46" s="989">
        <v>0.0</v>
      </c>
      <c r="BC46" s="989">
        <v>0.0</v>
      </c>
      <c r="BD46" s="989">
        <v>0.0</v>
      </c>
      <c r="BE46" s="989">
        <v>0.0</v>
      </c>
      <c r="BF46" s="989">
        <v>0.0</v>
      </c>
      <c r="BG46" s="989">
        <v>0.0</v>
      </c>
      <c r="BH46" s="989">
        <v>0.0</v>
      </c>
      <c r="BI46" s="989">
        <v>0.0</v>
      </c>
      <c r="BJ46" s="989">
        <v>0.0</v>
      </c>
      <c r="BK46" s="989">
        <v>0.0</v>
      </c>
      <c r="BL46" s="990">
        <v>0.0</v>
      </c>
      <c r="BM46" s="991">
        <v>0.0</v>
      </c>
      <c r="BN46" s="989">
        <v>0.0</v>
      </c>
      <c r="BO46" s="989">
        <v>0.0</v>
      </c>
      <c r="BP46" s="989">
        <v>0.0</v>
      </c>
      <c r="BQ46" s="989">
        <v>0.0</v>
      </c>
      <c r="BR46" s="989">
        <v>0.0</v>
      </c>
      <c r="BS46" s="989">
        <v>0.0</v>
      </c>
      <c r="BT46" s="989">
        <v>0.0</v>
      </c>
      <c r="BU46" s="989">
        <v>0.0</v>
      </c>
      <c r="BV46" s="989">
        <v>0.0</v>
      </c>
      <c r="BW46" s="990">
        <v>0.0</v>
      </c>
      <c r="BX46" s="991">
        <v>0.0</v>
      </c>
      <c r="BY46" s="989">
        <v>0.0</v>
      </c>
      <c r="BZ46" s="989">
        <v>0.0</v>
      </c>
      <c r="CA46" s="989">
        <v>0.0</v>
      </c>
      <c r="CB46" s="989">
        <v>0.0</v>
      </c>
      <c r="CC46" s="989">
        <v>0.0</v>
      </c>
      <c r="CD46" s="990">
        <v>0.0</v>
      </c>
      <c r="CE46" s="991">
        <v>0.0</v>
      </c>
      <c r="CF46" s="989">
        <v>0.0</v>
      </c>
      <c r="CG46" s="989">
        <v>0.0</v>
      </c>
      <c r="CH46" s="987">
        <v>97.54159999999999</v>
      </c>
      <c r="CI46" s="989">
        <v>0.0</v>
      </c>
      <c r="CJ46" s="989">
        <v>0.0</v>
      </c>
      <c r="CK46" s="989">
        <v>0.0</v>
      </c>
      <c r="CL46" s="989">
        <v>0.0</v>
      </c>
      <c r="CM46" s="989">
        <v>0.0</v>
      </c>
      <c r="CN46" s="990">
        <v>0.0</v>
      </c>
      <c r="CO46" s="991">
        <v>0.0</v>
      </c>
      <c r="CP46" s="989">
        <v>0.0</v>
      </c>
      <c r="CQ46" s="987">
        <v>97.54159999999999</v>
      </c>
      <c r="CR46" s="989">
        <v>0.0</v>
      </c>
      <c r="CS46" s="989">
        <v>0.0</v>
      </c>
      <c r="CT46" s="989">
        <v>0.0</v>
      </c>
      <c r="CU46" s="989">
        <v>0.0</v>
      </c>
      <c r="CV46" s="989">
        <v>0.0</v>
      </c>
      <c r="CW46" s="989">
        <v>0.0</v>
      </c>
      <c r="CX46" s="990">
        <v>0.0</v>
      </c>
      <c r="CY46" s="987">
        <v>97.54159999999999</v>
      </c>
      <c r="CZ46" s="989">
        <v>0.0</v>
      </c>
      <c r="DA46" s="989">
        <v>0.0</v>
      </c>
      <c r="DB46" s="989">
        <v>0.0</v>
      </c>
      <c r="DC46" s="989">
        <v>0.0</v>
      </c>
      <c r="DD46" s="989">
        <v>0.0</v>
      </c>
      <c r="DE46" s="989">
        <v>0.0</v>
      </c>
      <c r="DF46" s="990">
        <v>0.0</v>
      </c>
      <c r="DG46" s="991">
        <v>0.0</v>
      </c>
      <c r="DH46" s="989">
        <v>0.0</v>
      </c>
      <c r="DI46" s="989">
        <v>0.0</v>
      </c>
      <c r="DJ46" s="989">
        <v>0.0</v>
      </c>
      <c r="DK46" s="989">
        <v>0.0</v>
      </c>
      <c r="DL46" s="989">
        <v>0.0</v>
      </c>
      <c r="DM46" s="989">
        <v>0.0</v>
      </c>
      <c r="DN46" s="989">
        <v>0.0</v>
      </c>
      <c r="DO46" s="990">
        <v>0.0</v>
      </c>
      <c r="DP46" s="991">
        <v>0.0</v>
      </c>
      <c r="DQ46" s="989">
        <v>0.0</v>
      </c>
      <c r="DR46" s="989">
        <v>0.0</v>
      </c>
      <c r="DS46" s="989">
        <v>0.0</v>
      </c>
      <c r="DT46" s="989">
        <v>0.0</v>
      </c>
      <c r="DU46" s="990">
        <v>0.0</v>
      </c>
      <c r="DV46" s="991">
        <v>0.0</v>
      </c>
      <c r="DW46" s="989">
        <v>0.0</v>
      </c>
      <c r="DX46" s="989">
        <v>0.0</v>
      </c>
      <c r="DY46" s="989">
        <v>0.0</v>
      </c>
      <c r="DZ46" s="989">
        <v>0.0</v>
      </c>
      <c r="EA46" s="989">
        <v>0.0</v>
      </c>
      <c r="EB46" s="990">
        <v>0.0</v>
      </c>
      <c r="EC46" s="991">
        <v>0.0</v>
      </c>
      <c r="ED46" s="989">
        <v>0.0</v>
      </c>
      <c r="EE46" s="990">
        <v>0.0</v>
      </c>
      <c r="EF46" s="991">
        <v>0.0</v>
      </c>
      <c r="EG46" s="989">
        <v>0.0</v>
      </c>
      <c r="EH46" s="989">
        <v>0.0</v>
      </c>
      <c r="EI46" s="990">
        <v>0.0</v>
      </c>
      <c r="EJ46" s="991">
        <v>0.0</v>
      </c>
      <c r="EK46" s="989">
        <v>0.0</v>
      </c>
      <c r="EL46" s="989">
        <v>0.0</v>
      </c>
      <c r="EM46" s="989">
        <v>0.0</v>
      </c>
      <c r="EN46" s="990">
        <v>0.0</v>
      </c>
      <c r="EO46" s="984">
        <f t="shared" si="1"/>
        <v>937.1796928</v>
      </c>
      <c r="EP46" s="985">
        <f t="shared" si="2"/>
        <v>201.493634</v>
      </c>
    </row>
    <row r="47" ht="14.25" customHeight="1">
      <c r="A47" s="986" t="s">
        <v>163</v>
      </c>
      <c r="B47" s="83" t="s">
        <v>479</v>
      </c>
      <c r="C47" s="50">
        <v>1811046.0</v>
      </c>
      <c r="D47" s="987">
        <v>579.6899999999999</v>
      </c>
      <c r="E47" s="992">
        <v>0.0</v>
      </c>
      <c r="F47" s="987">
        <v>579.6899999999999</v>
      </c>
      <c r="G47" s="989">
        <v>0.0</v>
      </c>
      <c r="H47" s="989">
        <v>0.0</v>
      </c>
      <c r="I47" s="990">
        <v>0.0</v>
      </c>
      <c r="J47" s="991">
        <v>0.0</v>
      </c>
      <c r="K47" s="987">
        <v>579.6899999999999</v>
      </c>
      <c r="L47" s="989">
        <v>0.0</v>
      </c>
      <c r="M47" s="989">
        <v>0.0</v>
      </c>
      <c r="N47" s="990">
        <v>0.0</v>
      </c>
      <c r="O47" s="991">
        <v>0.0</v>
      </c>
      <c r="P47" s="987">
        <v>579.6899999999999</v>
      </c>
      <c r="Q47" s="989">
        <v>0.0</v>
      </c>
      <c r="R47" s="989">
        <v>0.0</v>
      </c>
      <c r="S47" s="990">
        <v>0.0</v>
      </c>
      <c r="T47" s="991">
        <v>0.0</v>
      </c>
      <c r="U47" s="989">
        <v>0.0</v>
      </c>
      <c r="V47" s="987">
        <v>579.6899999999999</v>
      </c>
      <c r="W47" s="989">
        <v>0.0</v>
      </c>
      <c r="X47" s="989">
        <v>0.0</v>
      </c>
      <c r="Y47" s="989">
        <v>0.0</v>
      </c>
      <c r="Z47" s="989">
        <v>0.0</v>
      </c>
      <c r="AA47" s="989">
        <v>0.0</v>
      </c>
      <c r="AB47" s="990">
        <v>0.0</v>
      </c>
      <c r="AC47" s="987">
        <v>579.6899999999999</v>
      </c>
      <c r="AD47" s="989">
        <v>0.0</v>
      </c>
      <c r="AE47" s="989">
        <v>0.0</v>
      </c>
      <c r="AF47" s="989">
        <v>0.0</v>
      </c>
      <c r="AG47" s="989">
        <v>0.0</v>
      </c>
      <c r="AH47" s="989">
        <v>0.0</v>
      </c>
      <c r="AI47" s="989">
        <v>0.0</v>
      </c>
      <c r="AJ47" s="990">
        <v>0.0</v>
      </c>
      <c r="AK47" s="987">
        <v>579.6899999999999</v>
      </c>
      <c r="AL47" s="989">
        <v>0.0</v>
      </c>
      <c r="AM47" s="989">
        <v>0.0</v>
      </c>
      <c r="AN47" s="989">
        <v>0.0</v>
      </c>
      <c r="AO47" s="989">
        <v>0.0</v>
      </c>
      <c r="AP47" s="989">
        <v>0.0</v>
      </c>
      <c r="AQ47" s="989">
        <v>0.0</v>
      </c>
      <c r="AR47" s="990">
        <v>0.0</v>
      </c>
      <c r="AS47" s="991">
        <v>0.0</v>
      </c>
      <c r="AT47" s="989">
        <v>0.0</v>
      </c>
      <c r="AU47" s="989">
        <v>0.0</v>
      </c>
      <c r="AV47" s="987">
        <v>579.6899999999999</v>
      </c>
      <c r="AW47" s="989">
        <v>0.0</v>
      </c>
      <c r="AX47" s="989">
        <v>0.0</v>
      </c>
      <c r="AY47" s="989">
        <v>0.0</v>
      </c>
      <c r="AZ47" s="989">
        <v>0.0</v>
      </c>
      <c r="BA47" s="989">
        <v>0.0</v>
      </c>
      <c r="BB47" s="989">
        <v>0.0</v>
      </c>
      <c r="BC47" s="989">
        <v>0.0</v>
      </c>
      <c r="BD47" s="989">
        <v>0.0</v>
      </c>
      <c r="BE47" s="989">
        <v>0.0</v>
      </c>
      <c r="BF47" s="989">
        <v>0.0</v>
      </c>
      <c r="BG47" s="989">
        <v>0.0</v>
      </c>
      <c r="BH47" s="989">
        <v>0.0</v>
      </c>
      <c r="BI47" s="989">
        <v>0.0</v>
      </c>
      <c r="BJ47" s="989">
        <v>0.0</v>
      </c>
      <c r="BK47" s="989">
        <v>0.0</v>
      </c>
      <c r="BL47" s="990">
        <v>0.0</v>
      </c>
      <c r="BM47" s="991">
        <v>0.0</v>
      </c>
      <c r="BN47" s="989">
        <v>0.0</v>
      </c>
      <c r="BO47" s="989">
        <v>0.0</v>
      </c>
      <c r="BP47" s="989">
        <v>0.0</v>
      </c>
      <c r="BQ47" s="989">
        <v>0.0</v>
      </c>
      <c r="BR47" s="989">
        <v>0.0</v>
      </c>
      <c r="BS47" s="989">
        <v>0.0</v>
      </c>
      <c r="BT47" s="989">
        <v>0.0</v>
      </c>
      <c r="BU47" s="989">
        <v>0.0</v>
      </c>
      <c r="BV47" s="989">
        <v>0.0</v>
      </c>
      <c r="BW47" s="990">
        <v>0.0</v>
      </c>
      <c r="BX47" s="991">
        <v>0.0</v>
      </c>
      <c r="BY47" s="989">
        <v>0.0</v>
      </c>
      <c r="BZ47" s="989">
        <v>0.0</v>
      </c>
      <c r="CA47" s="989">
        <v>0.0</v>
      </c>
      <c r="CB47" s="989">
        <v>0.0</v>
      </c>
      <c r="CC47" s="989">
        <v>0.0</v>
      </c>
      <c r="CD47" s="990">
        <v>0.0</v>
      </c>
      <c r="CE47" s="991">
        <v>0.0</v>
      </c>
      <c r="CF47" s="989">
        <v>0.0</v>
      </c>
      <c r="CG47" s="989">
        <v>0.0</v>
      </c>
      <c r="CH47" s="987">
        <v>579.6899999999999</v>
      </c>
      <c r="CI47" s="989">
        <v>0.0</v>
      </c>
      <c r="CJ47" s="989">
        <v>0.0</v>
      </c>
      <c r="CK47" s="989">
        <v>0.0</v>
      </c>
      <c r="CL47" s="989">
        <v>0.0</v>
      </c>
      <c r="CM47" s="989">
        <v>0.0</v>
      </c>
      <c r="CN47" s="990">
        <v>0.0</v>
      </c>
      <c r="CO47" s="991">
        <v>0.0</v>
      </c>
      <c r="CP47" s="989">
        <v>0.0</v>
      </c>
      <c r="CQ47" s="987">
        <v>579.6899999999999</v>
      </c>
      <c r="CR47" s="989">
        <v>0.0</v>
      </c>
      <c r="CS47" s="989">
        <v>0.0</v>
      </c>
      <c r="CT47" s="989">
        <v>0.0</v>
      </c>
      <c r="CU47" s="989">
        <v>0.0</v>
      </c>
      <c r="CV47" s="989">
        <v>0.0</v>
      </c>
      <c r="CW47" s="989">
        <v>0.0</v>
      </c>
      <c r="CX47" s="990">
        <v>0.0</v>
      </c>
      <c r="CY47" s="987">
        <v>579.6899999999999</v>
      </c>
      <c r="CZ47" s="989">
        <v>0.0</v>
      </c>
      <c r="DA47" s="989">
        <v>0.0</v>
      </c>
      <c r="DB47" s="989">
        <v>0.0</v>
      </c>
      <c r="DC47" s="989">
        <v>0.0</v>
      </c>
      <c r="DD47" s="989">
        <v>0.0</v>
      </c>
      <c r="DE47" s="989">
        <v>0.0</v>
      </c>
      <c r="DF47" s="990">
        <v>0.0</v>
      </c>
      <c r="DG47" s="991">
        <v>0.0</v>
      </c>
      <c r="DH47" s="989">
        <v>0.0</v>
      </c>
      <c r="DI47" s="989">
        <v>0.0</v>
      </c>
      <c r="DJ47" s="989">
        <v>0.0</v>
      </c>
      <c r="DK47" s="989">
        <v>0.0</v>
      </c>
      <c r="DL47" s="989">
        <v>0.0</v>
      </c>
      <c r="DM47" s="989">
        <v>0.0</v>
      </c>
      <c r="DN47" s="989">
        <v>0.0</v>
      </c>
      <c r="DO47" s="990">
        <v>0.0</v>
      </c>
      <c r="DP47" s="991">
        <v>0.0</v>
      </c>
      <c r="DQ47" s="989">
        <v>0.0</v>
      </c>
      <c r="DR47" s="989">
        <v>0.0</v>
      </c>
      <c r="DS47" s="989">
        <v>0.0</v>
      </c>
      <c r="DT47" s="989">
        <v>0.0</v>
      </c>
      <c r="DU47" s="990">
        <v>0.0</v>
      </c>
      <c r="DV47" s="991">
        <v>0.0</v>
      </c>
      <c r="DW47" s="989">
        <v>0.0</v>
      </c>
      <c r="DX47" s="989">
        <v>0.0</v>
      </c>
      <c r="DY47" s="989">
        <v>0.0</v>
      </c>
      <c r="DZ47" s="989">
        <v>0.0</v>
      </c>
      <c r="EA47" s="989">
        <v>0.0</v>
      </c>
      <c r="EB47" s="990">
        <v>0.0</v>
      </c>
      <c r="EC47" s="991">
        <v>0.0</v>
      </c>
      <c r="ED47" s="989">
        <v>0.0</v>
      </c>
      <c r="EE47" s="990">
        <v>0.0</v>
      </c>
      <c r="EF47" s="991">
        <v>0.0</v>
      </c>
      <c r="EG47" s="989">
        <v>0.0</v>
      </c>
      <c r="EH47" s="989">
        <v>0.0</v>
      </c>
      <c r="EI47" s="990">
        <v>0.0</v>
      </c>
      <c r="EJ47" s="991">
        <v>0.0</v>
      </c>
      <c r="EK47" s="989">
        <v>0.0</v>
      </c>
      <c r="EL47" s="989">
        <v>0.0</v>
      </c>
      <c r="EM47" s="989">
        <v>0.0</v>
      </c>
      <c r="EN47" s="990">
        <v>0.0</v>
      </c>
      <c r="EO47" s="984">
        <f t="shared" si="1"/>
        <v>5569.66152</v>
      </c>
      <c r="EP47" s="985">
        <f t="shared" si="2"/>
        <v>1197.477227</v>
      </c>
    </row>
    <row r="48" ht="14.25" customHeight="1">
      <c r="A48" s="986" t="s">
        <v>163</v>
      </c>
      <c r="B48" s="83" t="s">
        <v>479</v>
      </c>
      <c r="C48" s="50">
        <v>1811047.0</v>
      </c>
      <c r="D48" s="987">
        <v>970.0484999999999</v>
      </c>
      <c r="E48" s="992">
        <v>0.0</v>
      </c>
      <c r="F48" s="987">
        <v>970.0484999999999</v>
      </c>
      <c r="G48" s="989">
        <v>0.0</v>
      </c>
      <c r="H48" s="989">
        <v>0.0</v>
      </c>
      <c r="I48" s="990">
        <v>0.0</v>
      </c>
      <c r="J48" s="991">
        <v>0.0</v>
      </c>
      <c r="K48" s="987">
        <v>970.0484999999999</v>
      </c>
      <c r="L48" s="989">
        <v>0.0</v>
      </c>
      <c r="M48" s="989">
        <v>0.0</v>
      </c>
      <c r="N48" s="990">
        <v>0.0</v>
      </c>
      <c r="O48" s="991">
        <v>0.0</v>
      </c>
      <c r="P48" s="987">
        <v>970.0484999999999</v>
      </c>
      <c r="Q48" s="989">
        <v>0.0</v>
      </c>
      <c r="R48" s="989">
        <v>0.0</v>
      </c>
      <c r="S48" s="990">
        <v>0.0</v>
      </c>
      <c r="T48" s="991">
        <v>0.0</v>
      </c>
      <c r="U48" s="989">
        <v>0.0</v>
      </c>
      <c r="V48" s="987">
        <v>970.0484999999999</v>
      </c>
      <c r="W48" s="989">
        <v>0.0</v>
      </c>
      <c r="X48" s="989">
        <v>0.0</v>
      </c>
      <c r="Y48" s="989">
        <v>0.0</v>
      </c>
      <c r="Z48" s="989">
        <v>0.0</v>
      </c>
      <c r="AA48" s="989">
        <v>0.0</v>
      </c>
      <c r="AB48" s="990">
        <v>0.0</v>
      </c>
      <c r="AC48" s="987">
        <v>970.0484999999999</v>
      </c>
      <c r="AD48" s="989">
        <v>0.0</v>
      </c>
      <c r="AE48" s="989">
        <v>0.0</v>
      </c>
      <c r="AF48" s="989">
        <v>0.0</v>
      </c>
      <c r="AG48" s="989">
        <v>0.0</v>
      </c>
      <c r="AH48" s="989">
        <v>0.0</v>
      </c>
      <c r="AI48" s="989">
        <v>0.0</v>
      </c>
      <c r="AJ48" s="990">
        <v>0.0</v>
      </c>
      <c r="AK48" s="987">
        <v>970.0484999999999</v>
      </c>
      <c r="AL48" s="989">
        <v>0.0</v>
      </c>
      <c r="AM48" s="989">
        <v>0.0</v>
      </c>
      <c r="AN48" s="989">
        <v>0.0</v>
      </c>
      <c r="AO48" s="989">
        <v>0.0</v>
      </c>
      <c r="AP48" s="989">
        <v>0.0</v>
      </c>
      <c r="AQ48" s="989">
        <v>0.0</v>
      </c>
      <c r="AR48" s="990">
        <v>0.0</v>
      </c>
      <c r="AS48" s="991">
        <v>0.0</v>
      </c>
      <c r="AT48" s="989">
        <v>0.0</v>
      </c>
      <c r="AU48" s="989">
        <v>0.0</v>
      </c>
      <c r="AV48" s="987">
        <v>970.0484999999999</v>
      </c>
      <c r="AW48" s="989">
        <v>0.0</v>
      </c>
      <c r="AX48" s="989">
        <v>0.0</v>
      </c>
      <c r="AY48" s="989">
        <v>0.0</v>
      </c>
      <c r="AZ48" s="989">
        <v>0.0</v>
      </c>
      <c r="BA48" s="989">
        <v>0.0</v>
      </c>
      <c r="BB48" s="989">
        <v>0.0</v>
      </c>
      <c r="BC48" s="989">
        <v>0.0</v>
      </c>
      <c r="BD48" s="989">
        <v>0.0</v>
      </c>
      <c r="BE48" s="989">
        <v>0.0</v>
      </c>
      <c r="BF48" s="989">
        <v>0.0</v>
      </c>
      <c r="BG48" s="989">
        <v>0.0</v>
      </c>
      <c r="BH48" s="989">
        <v>0.0</v>
      </c>
      <c r="BI48" s="989">
        <v>0.0</v>
      </c>
      <c r="BJ48" s="989">
        <v>0.0</v>
      </c>
      <c r="BK48" s="989">
        <v>0.0</v>
      </c>
      <c r="BL48" s="990">
        <v>0.0</v>
      </c>
      <c r="BM48" s="991">
        <v>0.0</v>
      </c>
      <c r="BN48" s="989">
        <v>0.0</v>
      </c>
      <c r="BO48" s="989">
        <v>0.0</v>
      </c>
      <c r="BP48" s="989">
        <v>0.0</v>
      </c>
      <c r="BQ48" s="989">
        <v>0.0</v>
      </c>
      <c r="BR48" s="989">
        <v>0.0</v>
      </c>
      <c r="BS48" s="989">
        <v>0.0</v>
      </c>
      <c r="BT48" s="989">
        <v>0.0</v>
      </c>
      <c r="BU48" s="989">
        <v>0.0</v>
      </c>
      <c r="BV48" s="989">
        <v>0.0</v>
      </c>
      <c r="BW48" s="990">
        <v>0.0</v>
      </c>
      <c r="BX48" s="991">
        <v>0.0</v>
      </c>
      <c r="BY48" s="987">
        <v>970.0484999999999</v>
      </c>
      <c r="BZ48" s="989">
        <v>0.0</v>
      </c>
      <c r="CA48" s="989">
        <v>0.0</v>
      </c>
      <c r="CB48" s="989">
        <v>0.0</v>
      </c>
      <c r="CC48" s="989">
        <v>0.0</v>
      </c>
      <c r="CD48" s="990">
        <v>0.0</v>
      </c>
      <c r="CE48" s="991">
        <v>0.0</v>
      </c>
      <c r="CF48" s="989">
        <v>0.0</v>
      </c>
      <c r="CG48" s="989">
        <v>0.0</v>
      </c>
      <c r="CH48" s="989">
        <v>0.0</v>
      </c>
      <c r="CI48" s="989">
        <v>0.0</v>
      </c>
      <c r="CJ48" s="989">
        <v>0.0</v>
      </c>
      <c r="CK48" s="989">
        <v>0.0</v>
      </c>
      <c r="CL48" s="989">
        <v>0.0</v>
      </c>
      <c r="CM48" s="989">
        <v>0.0</v>
      </c>
      <c r="CN48" s="990">
        <v>0.0</v>
      </c>
      <c r="CO48" s="991">
        <v>0.0</v>
      </c>
      <c r="CP48" s="989">
        <v>0.0</v>
      </c>
      <c r="CQ48" s="987">
        <v>970.0484999999999</v>
      </c>
      <c r="CR48" s="989">
        <v>0.0</v>
      </c>
      <c r="CS48" s="989">
        <v>0.0</v>
      </c>
      <c r="CT48" s="989">
        <v>0.0</v>
      </c>
      <c r="CU48" s="989">
        <v>0.0</v>
      </c>
      <c r="CV48" s="989">
        <v>0.0</v>
      </c>
      <c r="CW48" s="989">
        <v>0.0</v>
      </c>
      <c r="CX48" s="990">
        <v>0.0</v>
      </c>
      <c r="CY48" s="987">
        <v>970.0484999999999</v>
      </c>
      <c r="CZ48" s="989">
        <v>0.0</v>
      </c>
      <c r="DA48" s="989">
        <v>0.0</v>
      </c>
      <c r="DB48" s="989">
        <v>0.0</v>
      </c>
      <c r="DC48" s="989">
        <v>0.0</v>
      </c>
      <c r="DD48" s="989">
        <v>0.0</v>
      </c>
      <c r="DE48" s="989">
        <v>0.0</v>
      </c>
      <c r="DF48" s="990">
        <v>0.0</v>
      </c>
      <c r="DG48" s="991">
        <v>0.0</v>
      </c>
      <c r="DH48" s="989">
        <v>0.0</v>
      </c>
      <c r="DI48" s="989">
        <v>0.0</v>
      </c>
      <c r="DJ48" s="989">
        <v>0.0</v>
      </c>
      <c r="DK48" s="989">
        <v>0.0</v>
      </c>
      <c r="DL48" s="989">
        <v>0.0</v>
      </c>
      <c r="DM48" s="989">
        <v>0.0</v>
      </c>
      <c r="DN48" s="989">
        <v>0.0</v>
      </c>
      <c r="DO48" s="990">
        <v>0.0</v>
      </c>
      <c r="DP48" s="991">
        <v>0.0</v>
      </c>
      <c r="DQ48" s="989">
        <v>0.0</v>
      </c>
      <c r="DR48" s="989">
        <v>0.0</v>
      </c>
      <c r="DS48" s="989">
        <v>0.0</v>
      </c>
      <c r="DT48" s="989">
        <v>0.0</v>
      </c>
      <c r="DU48" s="990">
        <v>0.0</v>
      </c>
      <c r="DV48" s="991">
        <v>0.0</v>
      </c>
      <c r="DW48" s="989">
        <v>0.0</v>
      </c>
      <c r="DX48" s="989">
        <v>0.0</v>
      </c>
      <c r="DY48" s="989">
        <v>0.0</v>
      </c>
      <c r="DZ48" s="989">
        <v>0.0</v>
      </c>
      <c r="EA48" s="989">
        <v>0.0</v>
      </c>
      <c r="EB48" s="990">
        <v>0.0</v>
      </c>
      <c r="EC48" s="991">
        <v>0.0</v>
      </c>
      <c r="ED48" s="989">
        <v>0.0</v>
      </c>
      <c r="EE48" s="990">
        <v>0.0</v>
      </c>
      <c r="EF48" s="991">
        <v>0.0</v>
      </c>
      <c r="EG48" s="989">
        <v>0.0</v>
      </c>
      <c r="EH48" s="989">
        <v>0.0</v>
      </c>
      <c r="EI48" s="990">
        <v>0.0</v>
      </c>
      <c r="EJ48" s="991">
        <v>0.0</v>
      </c>
      <c r="EK48" s="989">
        <v>0.0</v>
      </c>
      <c r="EL48" s="989">
        <v>0.0</v>
      </c>
      <c r="EM48" s="989">
        <v>0.0</v>
      </c>
      <c r="EN48" s="990">
        <v>0.0</v>
      </c>
      <c r="EO48" s="984">
        <f t="shared" si="1"/>
        <v>8927.356346</v>
      </c>
      <c r="EP48" s="985">
        <f t="shared" si="2"/>
        <v>1919.381614</v>
      </c>
    </row>
    <row r="49" ht="14.25" customHeight="1">
      <c r="A49" s="986" t="s">
        <v>163</v>
      </c>
      <c r="B49" s="83" t="s">
        <v>479</v>
      </c>
      <c r="C49" s="50">
        <v>1811048.0</v>
      </c>
      <c r="D49" s="987">
        <v>1477.1359999999997</v>
      </c>
      <c r="E49" s="992">
        <v>0.0</v>
      </c>
      <c r="F49" s="987">
        <v>1477.1359999999997</v>
      </c>
      <c r="G49" s="989">
        <v>0.0</v>
      </c>
      <c r="H49" s="989">
        <v>0.0</v>
      </c>
      <c r="I49" s="990">
        <v>0.0</v>
      </c>
      <c r="J49" s="991">
        <v>0.0</v>
      </c>
      <c r="K49" s="987">
        <v>1477.1359999999997</v>
      </c>
      <c r="L49" s="989">
        <v>0.0</v>
      </c>
      <c r="M49" s="989">
        <v>0.0</v>
      </c>
      <c r="N49" s="990">
        <v>0.0</v>
      </c>
      <c r="O49" s="991">
        <v>0.0</v>
      </c>
      <c r="P49" s="987">
        <v>1477.1359999999997</v>
      </c>
      <c r="Q49" s="989">
        <v>0.0</v>
      </c>
      <c r="R49" s="989">
        <v>0.0</v>
      </c>
      <c r="S49" s="990">
        <v>0.0</v>
      </c>
      <c r="T49" s="991">
        <v>0.0</v>
      </c>
      <c r="U49" s="989">
        <v>0.0</v>
      </c>
      <c r="V49" s="987">
        <v>1477.1359999999997</v>
      </c>
      <c r="W49" s="989">
        <v>0.0</v>
      </c>
      <c r="X49" s="989">
        <v>0.0</v>
      </c>
      <c r="Y49" s="989">
        <v>0.0</v>
      </c>
      <c r="Z49" s="989">
        <v>0.0</v>
      </c>
      <c r="AA49" s="989">
        <v>0.0</v>
      </c>
      <c r="AB49" s="990">
        <v>0.0</v>
      </c>
      <c r="AC49" s="991">
        <v>0.0</v>
      </c>
      <c r="AD49" s="987">
        <v>1477.1359999999997</v>
      </c>
      <c r="AE49" s="989">
        <v>0.0</v>
      </c>
      <c r="AF49" s="989">
        <v>0.0</v>
      </c>
      <c r="AG49" s="989">
        <v>0.0</v>
      </c>
      <c r="AH49" s="989">
        <v>0.0</v>
      </c>
      <c r="AI49" s="989">
        <v>0.0</v>
      </c>
      <c r="AJ49" s="990">
        <v>0.0</v>
      </c>
      <c r="AK49" s="991">
        <v>0.0</v>
      </c>
      <c r="AL49" s="987">
        <v>1477.1359999999997</v>
      </c>
      <c r="AM49" s="989">
        <v>0.0</v>
      </c>
      <c r="AN49" s="989">
        <v>0.0</v>
      </c>
      <c r="AO49" s="989">
        <v>0.0</v>
      </c>
      <c r="AP49" s="989">
        <v>0.0</v>
      </c>
      <c r="AQ49" s="989">
        <v>0.0</v>
      </c>
      <c r="AR49" s="990">
        <v>0.0</v>
      </c>
      <c r="AS49" s="991">
        <v>0.0</v>
      </c>
      <c r="AT49" s="989">
        <v>0.0</v>
      </c>
      <c r="AU49" s="989">
        <v>0.0</v>
      </c>
      <c r="AV49" s="987">
        <v>1477.1359999999997</v>
      </c>
      <c r="AW49" s="989">
        <v>0.0</v>
      </c>
      <c r="AX49" s="989">
        <v>0.0</v>
      </c>
      <c r="AY49" s="989">
        <v>0.0</v>
      </c>
      <c r="AZ49" s="989">
        <v>0.0</v>
      </c>
      <c r="BA49" s="989">
        <v>0.0</v>
      </c>
      <c r="BB49" s="989">
        <v>0.0</v>
      </c>
      <c r="BC49" s="989">
        <v>0.0</v>
      </c>
      <c r="BD49" s="989">
        <v>0.0</v>
      </c>
      <c r="BE49" s="989">
        <v>0.0</v>
      </c>
      <c r="BF49" s="989">
        <v>0.0</v>
      </c>
      <c r="BG49" s="989">
        <v>0.0</v>
      </c>
      <c r="BH49" s="989">
        <v>0.0</v>
      </c>
      <c r="BI49" s="989">
        <v>0.0</v>
      </c>
      <c r="BJ49" s="989">
        <v>0.0</v>
      </c>
      <c r="BK49" s="989">
        <v>0.0</v>
      </c>
      <c r="BL49" s="990">
        <v>0.0</v>
      </c>
      <c r="BM49" s="991">
        <v>0.0</v>
      </c>
      <c r="BN49" s="989">
        <v>0.0</v>
      </c>
      <c r="BO49" s="989">
        <v>0.0</v>
      </c>
      <c r="BP49" s="989">
        <v>0.0</v>
      </c>
      <c r="BQ49" s="989">
        <v>0.0</v>
      </c>
      <c r="BR49" s="989">
        <v>0.0</v>
      </c>
      <c r="BS49" s="989">
        <v>0.0</v>
      </c>
      <c r="BT49" s="989">
        <v>0.0</v>
      </c>
      <c r="BU49" s="989">
        <v>0.0</v>
      </c>
      <c r="BV49" s="989">
        <v>0.0</v>
      </c>
      <c r="BW49" s="990">
        <v>0.0</v>
      </c>
      <c r="BX49" s="991">
        <v>0.0</v>
      </c>
      <c r="BY49" s="989">
        <v>0.0</v>
      </c>
      <c r="BZ49" s="989">
        <v>0.0</v>
      </c>
      <c r="CA49" s="989">
        <v>0.0</v>
      </c>
      <c r="CB49" s="989">
        <v>0.0</v>
      </c>
      <c r="CC49" s="989">
        <v>0.0</v>
      </c>
      <c r="CD49" s="990">
        <v>0.0</v>
      </c>
      <c r="CE49" s="991">
        <v>0.0</v>
      </c>
      <c r="CF49" s="989">
        <v>0.0</v>
      </c>
      <c r="CG49" s="989">
        <v>0.0</v>
      </c>
      <c r="CH49" s="987">
        <v>1477.1359999999997</v>
      </c>
      <c r="CI49" s="989">
        <v>0.0</v>
      </c>
      <c r="CJ49" s="989">
        <v>0.0</v>
      </c>
      <c r="CK49" s="989">
        <v>0.0</v>
      </c>
      <c r="CL49" s="989">
        <v>0.0</v>
      </c>
      <c r="CM49" s="989">
        <v>0.0</v>
      </c>
      <c r="CN49" s="990">
        <v>0.0</v>
      </c>
      <c r="CO49" s="991">
        <v>0.0</v>
      </c>
      <c r="CP49" s="989">
        <v>0.0</v>
      </c>
      <c r="CQ49" s="987">
        <v>1477.1359999999997</v>
      </c>
      <c r="CR49" s="989">
        <v>0.0</v>
      </c>
      <c r="CS49" s="989">
        <v>0.0</v>
      </c>
      <c r="CT49" s="989">
        <v>0.0</v>
      </c>
      <c r="CU49" s="989">
        <v>0.0</v>
      </c>
      <c r="CV49" s="989">
        <v>0.0</v>
      </c>
      <c r="CW49" s="989">
        <v>0.0</v>
      </c>
      <c r="CX49" s="990">
        <v>0.0</v>
      </c>
      <c r="CY49" s="991">
        <v>0.0</v>
      </c>
      <c r="CZ49" s="987">
        <v>1477.1359999999997</v>
      </c>
      <c r="DA49" s="989">
        <v>0.0</v>
      </c>
      <c r="DB49" s="989">
        <v>0.0</v>
      </c>
      <c r="DC49" s="989">
        <v>0.0</v>
      </c>
      <c r="DD49" s="989">
        <v>0.0</v>
      </c>
      <c r="DE49" s="989">
        <v>0.0</v>
      </c>
      <c r="DF49" s="990">
        <v>0.0</v>
      </c>
      <c r="DG49" s="991">
        <v>0.0</v>
      </c>
      <c r="DH49" s="989">
        <v>0.0</v>
      </c>
      <c r="DI49" s="989">
        <v>0.0</v>
      </c>
      <c r="DJ49" s="989">
        <v>0.0</v>
      </c>
      <c r="DK49" s="989">
        <v>0.0</v>
      </c>
      <c r="DL49" s="989">
        <v>0.0</v>
      </c>
      <c r="DM49" s="989">
        <v>0.0</v>
      </c>
      <c r="DN49" s="989">
        <v>0.0</v>
      </c>
      <c r="DO49" s="990">
        <v>0.0</v>
      </c>
      <c r="DP49" s="991">
        <v>0.0</v>
      </c>
      <c r="DQ49" s="989">
        <v>0.0</v>
      </c>
      <c r="DR49" s="989">
        <v>0.0</v>
      </c>
      <c r="DS49" s="989">
        <v>0.0</v>
      </c>
      <c r="DT49" s="989">
        <v>0.0</v>
      </c>
      <c r="DU49" s="990">
        <v>0.0</v>
      </c>
      <c r="DV49" s="991">
        <v>0.0</v>
      </c>
      <c r="DW49" s="989">
        <v>0.0</v>
      </c>
      <c r="DX49" s="989">
        <v>0.0</v>
      </c>
      <c r="DY49" s="989">
        <v>0.0</v>
      </c>
      <c r="DZ49" s="989">
        <v>0.0</v>
      </c>
      <c r="EA49" s="989">
        <v>0.0</v>
      </c>
      <c r="EB49" s="990">
        <v>0.0</v>
      </c>
      <c r="EC49" s="991">
        <v>0.0</v>
      </c>
      <c r="ED49" s="989">
        <v>0.0</v>
      </c>
      <c r="EE49" s="990">
        <v>0.0</v>
      </c>
      <c r="EF49" s="991">
        <v>0.0</v>
      </c>
      <c r="EG49" s="989">
        <v>0.0</v>
      </c>
      <c r="EH49" s="989">
        <v>0.0</v>
      </c>
      <c r="EI49" s="990">
        <v>0.0</v>
      </c>
      <c r="EJ49" s="991">
        <v>0.0</v>
      </c>
      <c r="EK49" s="989">
        <v>0.0</v>
      </c>
      <c r="EL49" s="989">
        <v>0.0</v>
      </c>
      <c r="EM49" s="989">
        <v>0.0</v>
      </c>
      <c r="EN49" s="990">
        <v>0.0</v>
      </c>
      <c r="EO49" s="984">
        <f t="shared" si="1"/>
        <v>14056.42618</v>
      </c>
      <c r="EP49" s="985">
        <f t="shared" si="2"/>
        <v>3022.131628</v>
      </c>
    </row>
    <row r="50" ht="14.25" customHeight="1">
      <c r="A50" s="986" t="s">
        <v>163</v>
      </c>
      <c r="B50" s="83" t="s">
        <v>479</v>
      </c>
      <c r="C50" s="50">
        <v>1811049.0</v>
      </c>
      <c r="D50" s="987">
        <v>125.59949999999998</v>
      </c>
      <c r="E50" s="992">
        <v>0.0</v>
      </c>
      <c r="F50" s="987">
        <v>125.59949999999998</v>
      </c>
      <c r="G50" s="989">
        <v>0.0</v>
      </c>
      <c r="H50" s="989">
        <v>0.0</v>
      </c>
      <c r="I50" s="990">
        <v>0.0</v>
      </c>
      <c r="J50" s="991">
        <v>0.0</v>
      </c>
      <c r="K50" s="987">
        <v>125.59949999999998</v>
      </c>
      <c r="L50" s="989">
        <v>0.0</v>
      </c>
      <c r="M50" s="989">
        <v>0.0</v>
      </c>
      <c r="N50" s="990">
        <v>0.0</v>
      </c>
      <c r="O50" s="991">
        <v>0.0</v>
      </c>
      <c r="P50" s="987">
        <v>125.59949999999998</v>
      </c>
      <c r="Q50" s="989">
        <v>0.0</v>
      </c>
      <c r="R50" s="989">
        <v>0.0</v>
      </c>
      <c r="S50" s="990">
        <v>0.0</v>
      </c>
      <c r="T50" s="991">
        <v>0.0</v>
      </c>
      <c r="U50" s="989">
        <v>0.0</v>
      </c>
      <c r="V50" s="987">
        <v>125.59949999999998</v>
      </c>
      <c r="W50" s="989">
        <v>0.0</v>
      </c>
      <c r="X50" s="989">
        <v>0.0</v>
      </c>
      <c r="Y50" s="989">
        <v>0.0</v>
      </c>
      <c r="Z50" s="989">
        <v>0.0</v>
      </c>
      <c r="AA50" s="989">
        <v>0.0</v>
      </c>
      <c r="AB50" s="990">
        <v>0.0</v>
      </c>
      <c r="AC50" s="991">
        <v>0.0</v>
      </c>
      <c r="AD50" s="987">
        <v>125.59949999999998</v>
      </c>
      <c r="AE50" s="989">
        <v>0.0</v>
      </c>
      <c r="AF50" s="989">
        <v>0.0</v>
      </c>
      <c r="AG50" s="989">
        <v>0.0</v>
      </c>
      <c r="AH50" s="989">
        <v>0.0</v>
      </c>
      <c r="AI50" s="989">
        <v>0.0</v>
      </c>
      <c r="AJ50" s="990">
        <v>0.0</v>
      </c>
      <c r="AK50" s="991">
        <v>0.0</v>
      </c>
      <c r="AL50" s="987">
        <v>125.59949999999998</v>
      </c>
      <c r="AM50" s="989">
        <v>0.0</v>
      </c>
      <c r="AN50" s="989">
        <v>0.0</v>
      </c>
      <c r="AO50" s="989">
        <v>0.0</v>
      </c>
      <c r="AP50" s="989">
        <v>0.0</v>
      </c>
      <c r="AQ50" s="989">
        <v>0.0</v>
      </c>
      <c r="AR50" s="990">
        <v>0.0</v>
      </c>
      <c r="AS50" s="991">
        <v>0.0</v>
      </c>
      <c r="AT50" s="989">
        <v>0.0</v>
      </c>
      <c r="AU50" s="989">
        <v>0.0</v>
      </c>
      <c r="AV50" s="987">
        <v>125.59949999999998</v>
      </c>
      <c r="AW50" s="989">
        <v>0.0</v>
      </c>
      <c r="AX50" s="989">
        <v>0.0</v>
      </c>
      <c r="AY50" s="989">
        <v>0.0</v>
      </c>
      <c r="AZ50" s="989">
        <v>0.0</v>
      </c>
      <c r="BA50" s="989">
        <v>0.0</v>
      </c>
      <c r="BB50" s="989">
        <v>0.0</v>
      </c>
      <c r="BC50" s="989">
        <v>0.0</v>
      </c>
      <c r="BD50" s="989">
        <v>0.0</v>
      </c>
      <c r="BE50" s="989">
        <v>0.0</v>
      </c>
      <c r="BF50" s="989">
        <v>0.0</v>
      </c>
      <c r="BG50" s="989">
        <v>0.0</v>
      </c>
      <c r="BH50" s="989">
        <v>0.0</v>
      </c>
      <c r="BI50" s="989">
        <v>0.0</v>
      </c>
      <c r="BJ50" s="989">
        <v>0.0</v>
      </c>
      <c r="BK50" s="989">
        <v>0.0</v>
      </c>
      <c r="BL50" s="990">
        <v>0.0</v>
      </c>
      <c r="BM50" s="991">
        <v>0.0</v>
      </c>
      <c r="BN50" s="989">
        <v>0.0</v>
      </c>
      <c r="BO50" s="989">
        <v>0.0</v>
      </c>
      <c r="BP50" s="989">
        <v>0.0</v>
      </c>
      <c r="BQ50" s="989">
        <v>0.0</v>
      </c>
      <c r="BR50" s="989">
        <v>0.0</v>
      </c>
      <c r="BS50" s="989">
        <v>0.0</v>
      </c>
      <c r="BT50" s="989">
        <v>0.0</v>
      </c>
      <c r="BU50" s="989">
        <v>0.0</v>
      </c>
      <c r="BV50" s="989">
        <v>0.0</v>
      </c>
      <c r="BW50" s="990">
        <v>0.0</v>
      </c>
      <c r="BX50" s="991">
        <v>0.0</v>
      </c>
      <c r="BY50" s="989">
        <v>0.0</v>
      </c>
      <c r="BZ50" s="989">
        <v>0.0</v>
      </c>
      <c r="CA50" s="989">
        <v>0.0</v>
      </c>
      <c r="CB50" s="989">
        <v>0.0</v>
      </c>
      <c r="CC50" s="989">
        <v>0.0</v>
      </c>
      <c r="CD50" s="990">
        <v>0.0</v>
      </c>
      <c r="CE50" s="991">
        <v>0.0</v>
      </c>
      <c r="CF50" s="989">
        <v>0.0</v>
      </c>
      <c r="CG50" s="989">
        <v>0.0</v>
      </c>
      <c r="CH50" s="987">
        <v>125.59949999999998</v>
      </c>
      <c r="CI50" s="989">
        <v>0.0</v>
      </c>
      <c r="CJ50" s="989">
        <v>0.0</v>
      </c>
      <c r="CK50" s="989">
        <v>0.0</v>
      </c>
      <c r="CL50" s="989">
        <v>0.0</v>
      </c>
      <c r="CM50" s="989">
        <v>0.0</v>
      </c>
      <c r="CN50" s="990">
        <v>0.0</v>
      </c>
      <c r="CO50" s="991">
        <v>0.0</v>
      </c>
      <c r="CP50" s="989">
        <v>0.0</v>
      </c>
      <c r="CQ50" s="987">
        <v>125.59949999999998</v>
      </c>
      <c r="CR50" s="989">
        <v>0.0</v>
      </c>
      <c r="CS50" s="989">
        <v>0.0</v>
      </c>
      <c r="CT50" s="989">
        <v>0.0</v>
      </c>
      <c r="CU50" s="989">
        <v>0.0</v>
      </c>
      <c r="CV50" s="989">
        <v>0.0</v>
      </c>
      <c r="CW50" s="989">
        <v>0.0</v>
      </c>
      <c r="CX50" s="990">
        <v>0.0</v>
      </c>
      <c r="CY50" s="991">
        <v>0.0</v>
      </c>
      <c r="CZ50" s="987">
        <v>125.59949999999998</v>
      </c>
      <c r="DA50" s="989">
        <v>0.0</v>
      </c>
      <c r="DB50" s="989">
        <v>0.0</v>
      </c>
      <c r="DC50" s="989">
        <v>0.0</v>
      </c>
      <c r="DD50" s="989">
        <v>0.0</v>
      </c>
      <c r="DE50" s="989">
        <v>0.0</v>
      </c>
      <c r="DF50" s="990">
        <v>0.0</v>
      </c>
      <c r="DG50" s="991">
        <v>0.0</v>
      </c>
      <c r="DH50" s="989">
        <v>0.0</v>
      </c>
      <c r="DI50" s="989">
        <v>0.0</v>
      </c>
      <c r="DJ50" s="989">
        <v>0.0</v>
      </c>
      <c r="DK50" s="989">
        <v>0.0</v>
      </c>
      <c r="DL50" s="989">
        <v>0.0</v>
      </c>
      <c r="DM50" s="989">
        <v>0.0</v>
      </c>
      <c r="DN50" s="989">
        <v>0.0</v>
      </c>
      <c r="DO50" s="990">
        <v>0.0</v>
      </c>
      <c r="DP50" s="991">
        <v>0.0</v>
      </c>
      <c r="DQ50" s="989">
        <v>0.0</v>
      </c>
      <c r="DR50" s="989">
        <v>0.0</v>
      </c>
      <c r="DS50" s="989">
        <v>0.0</v>
      </c>
      <c r="DT50" s="989">
        <v>0.0</v>
      </c>
      <c r="DU50" s="990">
        <v>0.0</v>
      </c>
      <c r="DV50" s="991">
        <v>0.0</v>
      </c>
      <c r="DW50" s="989">
        <v>0.0</v>
      </c>
      <c r="DX50" s="989">
        <v>0.0</v>
      </c>
      <c r="DY50" s="989">
        <v>0.0</v>
      </c>
      <c r="DZ50" s="989">
        <v>0.0</v>
      </c>
      <c r="EA50" s="989">
        <v>0.0</v>
      </c>
      <c r="EB50" s="990">
        <v>0.0</v>
      </c>
      <c r="EC50" s="991">
        <v>0.0</v>
      </c>
      <c r="ED50" s="989">
        <v>0.0</v>
      </c>
      <c r="EE50" s="990">
        <v>0.0</v>
      </c>
      <c r="EF50" s="991">
        <v>0.0</v>
      </c>
      <c r="EG50" s="989">
        <v>0.0</v>
      </c>
      <c r="EH50" s="989">
        <v>0.0</v>
      </c>
      <c r="EI50" s="990">
        <v>0.0</v>
      </c>
      <c r="EJ50" s="991">
        <v>0.0</v>
      </c>
      <c r="EK50" s="989">
        <v>0.0</v>
      </c>
      <c r="EL50" s="989">
        <v>0.0</v>
      </c>
      <c r="EM50" s="989">
        <v>0.0</v>
      </c>
      <c r="EN50" s="990">
        <v>0.0</v>
      </c>
      <c r="EO50" s="984">
        <f t="shared" si="1"/>
        <v>1195.204842</v>
      </c>
      <c r="EP50" s="985">
        <f t="shared" si="2"/>
        <v>256.969041</v>
      </c>
    </row>
    <row r="51" ht="14.25" customHeight="1">
      <c r="A51" s="986" t="s">
        <v>163</v>
      </c>
      <c r="B51" s="83" t="s">
        <v>479</v>
      </c>
      <c r="C51" s="50">
        <v>1811050.0</v>
      </c>
      <c r="D51" s="987">
        <v>19515.371199999998</v>
      </c>
      <c r="E51" s="992">
        <v>0.0</v>
      </c>
      <c r="F51" s="987">
        <v>19515.371199999998</v>
      </c>
      <c r="G51" s="989">
        <v>0.0</v>
      </c>
      <c r="H51" s="989">
        <v>0.0</v>
      </c>
      <c r="I51" s="990">
        <v>0.0</v>
      </c>
      <c r="J51" s="991">
        <v>0.0</v>
      </c>
      <c r="K51" s="987">
        <v>19515.371199999998</v>
      </c>
      <c r="L51" s="989">
        <v>0.0</v>
      </c>
      <c r="M51" s="989">
        <v>0.0</v>
      </c>
      <c r="N51" s="990">
        <v>0.0</v>
      </c>
      <c r="O51" s="991">
        <v>0.0</v>
      </c>
      <c r="P51" s="987">
        <v>19515.371199999998</v>
      </c>
      <c r="Q51" s="989">
        <v>0.0</v>
      </c>
      <c r="R51" s="989">
        <v>0.0</v>
      </c>
      <c r="S51" s="990">
        <v>0.0</v>
      </c>
      <c r="T51" s="991">
        <v>0.0</v>
      </c>
      <c r="U51" s="989">
        <v>0.0</v>
      </c>
      <c r="V51" s="989">
        <v>0.0</v>
      </c>
      <c r="W51" s="989">
        <v>0.0</v>
      </c>
      <c r="X51" s="987">
        <v>19515.371199999998</v>
      </c>
      <c r="Y51" s="989">
        <v>0.0</v>
      </c>
      <c r="Z51" s="989">
        <v>0.0</v>
      </c>
      <c r="AA51" s="989">
        <v>0.0</v>
      </c>
      <c r="AB51" s="990">
        <v>0.0</v>
      </c>
      <c r="AC51" s="991">
        <v>0.0</v>
      </c>
      <c r="AD51" s="987">
        <v>19515.371199999998</v>
      </c>
      <c r="AE51" s="989">
        <v>0.0</v>
      </c>
      <c r="AF51" s="989">
        <v>0.0</v>
      </c>
      <c r="AG51" s="989">
        <v>0.0</v>
      </c>
      <c r="AH51" s="989">
        <v>0.0</v>
      </c>
      <c r="AI51" s="989">
        <v>0.0</v>
      </c>
      <c r="AJ51" s="990">
        <v>0.0</v>
      </c>
      <c r="AK51" s="991">
        <v>0.0</v>
      </c>
      <c r="AL51" s="987">
        <v>19515.371199999998</v>
      </c>
      <c r="AM51" s="989">
        <v>0.0</v>
      </c>
      <c r="AN51" s="989">
        <v>0.0</v>
      </c>
      <c r="AO51" s="989">
        <v>0.0</v>
      </c>
      <c r="AP51" s="989">
        <v>0.0</v>
      </c>
      <c r="AQ51" s="989">
        <v>0.0</v>
      </c>
      <c r="AR51" s="990">
        <v>0.0</v>
      </c>
      <c r="AS51" s="991">
        <v>0.0</v>
      </c>
      <c r="AT51" s="989">
        <v>0.0</v>
      </c>
      <c r="AU51" s="989">
        <v>0.0</v>
      </c>
      <c r="AV51" s="987">
        <v>19515.371199999998</v>
      </c>
      <c r="AW51" s="989">
        <v>0.0</v>
      </c>
      <c r="AX51" s="989">
        <v>0.0</v>
      </c>
      <c r="AY51" s="989">
        <v>0.0</v>
      </c>
      <c r="AZ51" s="989">
        <v>0.0</v>
      </c>
      <c r="BA51" s="989">
        <v>0.0</v>
      </c>
      <c r="BB51" s="989">
        <v>0.0</v>
      </c>
      <c r="BC51" s="989">
        <v>0.0</v>
      </c>
      <c r="BD51" s="989">
        <v>0.0</v>
      </c>
      <c r="BE51" s="989">
        <v>0.0</v>
      </c>
      <c r="BF51" s="989">
        <v>0.0</v>
      </c>
      <c r="BG51" s="989">
        <v>0.0</v>
      </c>
      <c r="BH51" s="989">
        <v>0.0</v>
      </c>
      <c r="BI51" s="989">
        <v>0.0</v>
      </c>
      <c r="BJ51" s="989">
        <v>0.0</v>
      </c>
      <c r="BK51" s="989">
        <v>0.0</v>
      </c>
      <c r="BL51" s="990">
        <v>0.0</v>
      </c>
      <c r="BM51" s="991">
        <v>0.0</v>
      </c>
      <c r="BN51" s="989">
        <v>0.0</v>
      </c>
      <c r="BO51" s="989">
        <v>0.0</v>
      </c>
      <c r="BP51" s="989">
        <v>0.0</v>
      </c>
      <c r="BQ51" s="989">
        <v>0.0</v>
      </c>
      <c r="BR51" s="989">
        <v>0.0</v>
      </c>
      <c r="BS51" s="989">
        <v>0.0</v>
      </c>
      <c r="BT51" s="989">
        <v>0.0</v>
      </c>
      <c r="BU51" s="989">
        <v>0.0</v>
      </c>
      <c r="BV51" s="989">
        <v>0.0</v>
      </c>
      <c r="BW51" s="990">
        <v>0.0</v>
      </c>
      <c r="BX51" s="991">
        <v>0.0</v>
      </c>
      <c r="BY51" s="989">
        <v>0.0</v>
      </c>
      <c r="BZ51" s="989">
        <v>0.0</v>
      </c>
      <c r="CA51" s="989">
        <v>0.0</v>
      </c>
      <c r="CB51" s="989">
        <v>0.0</v>
      </c>
      <c r="CC51" s="989">
        <v>0.0</v>
      </c>
      <c r="CD51" s="990">
        <v>0.0</v>
      </c>
      <c r="CE51" s="991">
        <v>0.0</v>
      </c>
      <c r="CF51" s="989">
        <v>0.0</v>
      </c>
      <c r="CG51" s="989">
        <v>0.0</v>
      </c>
      <c r="CH51" s="987">
        <v>19515.371199999998</v>
      </c>
      <c r="CI51" s="989">
        <v>0.0</v>
      </c>
      <c r="CJ51" s="989">
        <v>0.0</v>
      </c>
      <c r="CK51" s="989">
        <v>0.0</v>
      </c>
      <c r="CL51" s="989">
        <v>0.0</v>
      </c>
      <c r="CM51" s="989">
        <v>0.0</v>
      </c>
      <c r="CN51" s="990">
        <v>0.0</v>
      </c>
      <c r="CO51" s="991">
        <v>0.0</v>
      </c>
      <c r="CP51" s="989">
        <v>0.0</v>
      </c>
      <c r="CQ51" s="987">
        <v>19515.371199999998</v>
      </c>
      <c r="CR51" s="989">
        <v>0.0</v>
      </c>
      <c r="CS51" s="989">
        <v>0.0</v>
      </c>
      <c r="CT51" s="989">
        <v>0.0</v>
      </c>
      <c r="CU51" s="989">
        <v>0.0</v>
      </c>
      <c r="CV51" s="989">
        <v>0.0</v>
      </c>
      <c r="CW51" s="989">
        <v>0.0</v>
      </c>
      <c r="CX51" s="990">
        <v>0.0</v>
      </c>
      <c r="CY51" s="991">
        <v>0.0</v>
      </c>
      <c r="CZ51" s="987">
        <v>19515.371199999998</v>
      </c>
      <c r="DA51" s="989">
        <v>0.0</v>
      </c>
      <c r="DB51" s="989">
        <v>0.0</v>
      </c>
      <c r="DC51" s="989">
        <v>0.0</v>
      </c>
      <c r="DD51" s="989">
        <v>0.0</v>
      </c>
      <c r="DE51" s="989">
        <v>0.0</v>
      </c>
      <c r="DF51" s="990">
        <v>0.0</v>
      </c>
      <c r="DG51" s="991">
        <v>0.0</v>
      </c>
      <c r="DH51" s="989">
        <v>0.0</v>
      </c>
      <c r="DI51" s="989">
        <v>0.0</v>
      </c>
      <c r="DJ51" s="989">
        <v>0.0</v>
      </c>
      <c r="DK51" s="989">
        <v>0.0</v>
      </c>
      <c r="DL51" s="989">
        <v>0.0</v>
      </c>
      <c r="DM51" s="989">
        <v>0.0</v>
      </c>
      <c r="DN51" s="989">
        <v>0.0</v>
      </c>
      <c r="DO51" s="990">
        <v>0.0</v>
      </c>
      <c r="DP51" s="991">
        <v>0.0</v>
      </c>
      <c r="DQ51" s="989">
        <v>0.0</v>
      </c>
      <c r="DR51" s="989">
        <v>0.0</v>
      </c>
      <c r="DS51" s="989">
        <v>0.0</v>
      </c>
      <c r="DT51" s="989">
        <v>0.0</v>
      </c>
      <c r="DU51" s="990">
        <v>0.0</v>
      </c>
      <c r="DV51" s="991">
        <v>0.0</v>
      </c>
      <c r="DW51" s="989">
        <v>0.0</v>
      </c>
      <c r="DX51" s="989">
        <v>0.0</v>
      </c>
      <c r="DY51" s="989">
        <v>0.0</v>
      </c>
      <c r="DZ51" s="989">
        <v>0.0</v>
      </c>
      <c r="EA51" s="989">
        <v>0.0</v>
      </c>
      <c r="EB51" s="990">
        <v>0.0</v>
      </c>
      <c r="EC51" s="991">
        <v>0.0</v>
      </c>
      <c r="ED51" s="989">
        <v>0.0</v>
      </c>
      <c r="EE51" s="990">
        <v>0.0</v>
      </c>
      <c r="EF51" s="991">
        <v>0.0</v>
      </c>
      <c r="EG51" s="989">
        <v>0.0</v>
      </c>
      <c r="EH51" s="989">
        <v>0.0</v>
      </c>
      <c r="EI51" s="990">
        <v>0.0</v>
      </c>
      <c r="EJ51" s="991">
        <v>0.0</v>
      </c>
      <c r="EK51" s="989">
        <v>0.0</v>
      </c>
      <c r="EL51" s="989">
        <v>0.0</v>
      </c>
      <c r="EM51" s="989">
        <v>0.0</v>
      </c>
      <c r="EN51" s="990">
        <v>0.0</v>
      </c>
      <c r="EO51" s="984">
        <f t="shared" si="1"/>
        <v>190333.4153</v>
      </c>
      <c r="EP51" s="985">
        <f t="shared" si="2"/>
        <v>40921.68429</v>
      </c>
    </row>
    <row r="52" ht="14.25" customHeight="1">
      <c r="A52" s="986" t="s">
        <v>163</v>
      </c>
      <c r="B52" s="83" t="s">
        <v>479</v>
      </c>
      <c r="C52" s="50">
        <v>1811051.0</v>
      </c>
      <c r="D52" s="987">
        <v>166.6298</v>
      </c>
      <c r="E52" s="992">
        <v>0.0</v>
      </c>
      <c r="F52" s="987">
        <v>166.6298</v>
      </c>
      <c r="G52" s="989">
        <v>0.0</v>
      </c>
      <c r="H52" s="989">
        <v>0.0</v>
      </c>
      <c r="I52" s="990">
        <v>0.0</v>
      </c>
      <c r="J52" s="991">
        <v>0.0</v>
      </c>
      <c r="K52" s="987">
        <v>166.6298</v>
      </c>
      <c r="L52" s="989">
        <v>0.0</v>
      </c>
      <c r="M52" s="989">
        <v>0.0</v>
      </c>
      <c r="N52" s="990">
        <v>0.0</v>
      </c>
      <c r="O52" s="991">
        <v>0.0</v>
      </c>
      <c r="P52" s="987">
        <v>166.6298</v>
      </c>
      <c r="Q52" s="989">
        <v>0.0</v>
      </c>
      <c r="R52" s="989">
        <v>0.0</v>
      </c>
      <c r="S52" s="990">
        <v>0.0</v>
      </c>
      <c r="T52" s="991">
        <v>0.0</v>
      </c>
      <c r="U52" s="989">
        <v>0.0</v>
      </c>
      <c r="V52" s="989">
        <v>0.0</v>
      </c>
      <c r="W52" s="989">
        <v>0.0</v>
      </c>
      <c r="X52" s="987">
        <v>166.6298</v>
      </c>
      <c r="Y52" s="989">
        <v>0.0</v>
      </c>
      <c r="Z52" s="989">
        <v>0.0</v>
      </c>
      <c r="AA52" s="989">
        <v>0.0</v>
      </c>
      <c r="AB52" s="990">
        <v>0.0</v>
      </c>
      <c r="AC52" s="991">
        <v>0.0</v>
      </c>
      <c r="AD52" s="987">
        <v>166.6298</v>
      </c>
      <c r="AE52" s="989">
        <v>0.0</v>
      </c>
      <c r="AF52" s="989">
        <v>0.0</v>
      </c>
      <c r="AG52" s="989">
        <v>0.0</v>
      </c>
      <c r="AH52" s="989">
        <v>0.0</v>
      </c>
      <c r="AI52" s="989">
        <v>0.0</v>
      </c>
      <c r="AJ52" s="990">
        <v>0.0</v>
      </c>
      <c r="AK52" s="991">
        <v>0.0</v>
      </c>
      <c r="AL52" s="987">
        <v>166.6298</v>
      </c>
      <c r="AM52" s="989">
        <v>0.0</v>
      </c>
      <c r="AN52" s="989">
        <v>0.0</v>
      </c>
      <c r="AO52" s="989">
        <v>0.0</v>
      </c>
      <c r="AP52" s="989">
        <v>0.0</v>
      </c>
      <c r="AQ52" s="989">
        <v>0.0</v>
      </c>
      <c r="AR52" s="990">
        <v>0.0</v>
      </c>
      <c r="AS52" s="991">
        <v>0.0</v>
      </c>
      <c r="AT52" s="989">
        <v>0.0</v>
      </c>
      <c r="AU52" s="989">
        <v>0.0</v>
      </c>
      <c r="AV52" s="989">
        <v>0.0</v>
      </c>
      <c r="AW52" s="987">
        <v>166.6298</v>
      </c>
      <c r="AX52" s="989">
        <v>0.0</v>
      </c>
      <c r="AY52" s="989">
        <v>0.0</v>
      </c>
      <c r="AZ52" s="989">
        <v>0.0</v>
      </c>
      <c r="BA52" s="989">
        <v>0.0</v>
      </c>
      <c r="BB52" s="989">
        <v>0.0</v>
      </c>
      <c r="BC52" s="989">
        <v>0.0</v>
      </c>
      <c r="BD52" s="989">
        <v>0.0</v>
      </c>
      <c r="BE52" s="989">
        <v>0.0</v>
      </c>
      <c r="BF52" s="989">
        <v>0.0</v>
      </c>
      <c r="BG52" s="989">
        <v>0.0</v>
      </c>
      <c r="BH52" s="989">
        <v>0.0</v>
      </c>
      <c r="BI52" s="989">
        <v>0.0</v>
      </c>
      <c r="BJ52" s="989">
        <v>0.0</v>
      </c>
      <c r="BK52" s="989">
        <v>0.0</v>
      </c>
      <c r="BL52" s="990">
        <v>0.0</v>
      </c>
      <c r="BM52" s="991">
        <v>0.0</v>
      </c>
      <c r="BN52" s="989">
        <v>0.0</v>
      </c>
      <c r="BO52" s="989">
        <v>0.0</v>
      </c>
      <c r="BP52" s="989">
        <v>0.0</v>
      </c>
      <c r="BQ52" s="989">
        <v>0.0</v>
      </c>
      <c r="BR52" s="989">
        <v>0.0</v>
      </c>
      <c r="BS52" s="989">
        <v>0.0</v>
      </c>
      <c r="BT52" s="989">
        <v>0.0</v>
      </c>
      <c r="BU52" s="989">
        <v>0.0</v>
      </c>
      <c r="BV52" s="989">
        <v>0.0</v>
      </c>
      <c r="BW52" s="990">
        <v>0.0</v>
      </c>
      <c r="BX52" s="991">
        <v>0.0</v>
      </c>
      <c r="BY52" s="989">
        <v>0.0</v>
      </c>
      <c r="BZ52" s="989">
        <v>0.0</v>
      </c>
      <c r="CA52" s="989">
        <v>0.0</v>
      </c>
      <c r="CB52" s="989">
        <v>0.0</v>
      </c>
      <c r="CC52" s="989">
        <v>0.0</v>
      </c>
      <c r="CD52" s="990">
        <v>0.0</v>
      </c>
      <c r="CE52" s="991">
        <v>0.0</v>
      </c>
      <c r="CF52" s="989">
        <v>0.0</v>
      </c>
      <c r="CG52" s="987">
        <v>166.6298</v>
      </c>
      <c r="CH52" s="989">
        <v>0.0</v>
      </c>
      <c r="CI52" s="989">
        <v>0.0</v>
      </c>
      <c r="CJ52" s="989">
        <v>0.0</v>
      </c>
      <c r="CK52" s="989">
        <v>0.0</v>
      </c>
      <c r="CL52" s="989">
        <v>0.0</v>
      </c>
      <c r="CM52" s="989">
        <v>0.0</v>
      </c>
      <c r="CN52" s="990">
        <v>0.0</v>
      </c>
      <c r="CO52" s="991">
        <v>0.0</v>
      </c>
      <c r="CP52" s="989">
        <v>0.0</v>
      </c>
      <c r="CQ52" s="987">
        <v>166.6298</v>
      </c>
      <c r="CR52" s="989">
        <v>0.0</v>
      </c>
      <c r="CS52" s="989">
        <v>0.0</v>
      </c>
      <c r="CT52" s="989">
        <v>0.0</v>
      </c>
      <c r="CU52" s="989">
        <v>0.0</v>
      </c>
      <c r="CV52" s="989">
        <v>0.0</v>
      </c>
      <c r="CW52" s="989">
        <v>0.0</v>
      </c>
      <c r="CX52" s="990">
        <v>0.0</v>
      </c>
      <c r="CY52" s="991">
        <v>0.0</v>
      </c>
      <c r="CZ52" s="987">
        <v>166.6298</v>
      </c>
      <c r="DA52" s="989">
        <v>0.0</v>
      </c>
      <c r="DB52" s="989">
        <v>0.0</v>
      </c>
      <c r="DC52" s="989">
        <v>0.0</v>
      </c>
      <c r="DD52" s="989">
        <v>0.0</v>
      </c>
      <c r="DE52" s="989">
        <v>0.0</v>
      </c>
      <c r="DF52" s="990">
        <v>0.0</v>
      </c>
      <c r="DG52" s="991">
        <v>0.0</v>
      </c>
      <c r="DH52" s="989">
        <v>0.0</v>
      </c>
      <c r="DI52" s="989">
        <v>0.0</v>
      </c>
      <c r="DJ52" s="989">
        <v>0.0</v>
      </c>
      <c r="DK52" s="989">
        <v>0.0</v>
      </c>
      <c r="DL52" s="989">
        <v>0.0</v>
      </c>
      <c r="DM52" s="989">
        <v>0.0</v>
      </c>
      <c r="DN52" s="989">
        <v>0.0</v>
      </c>
      <c r="DO52" s="990">
        <v>0.0</v>
      </c>
      <c r="DP52" s="991">
        <v>0.0</v>
      </c>
      <c r="DQ52" s="989">
        <v>0.0</v>
      </c>
      <c r="DR52" s="989">
        <v>0.0</v>
      </c>
      <c r="DS52" s="989">
        <v>0.0</v>
      </c>
      <c r="DT52" s="989">
        <v>0.0</v>
      </c>
      <c r="DU52" s="990">
        <v>0.0</v>
      </c>
      <c r="DV52" s="991">
        <v>0.0</v>
      </c>
      <c r="DW52" s="989">
        <v>0.0</v>
      </c>
      <c r="DX52" s="989">
        <v>0.0</v>
      </c>
      <c r="DY52" s="989">
        <v>0.0</v>
      </c>
      <c r="DZ52" s="989">
        <v>0.0</v>
      </c>
      <c r="EA52" s="989">
        <v>0.0</v>
      </c>
      <c r="EB52" s="990">
        <v>0.0</v>
      </c>
      <c r="EC52" s="991">
        <v>0.0</v>
      </c>
      <c r="ED52" s="989">
        <v>0.0</v>
      </c>
      <c r="EE52" s="990">
        <v>0.0</v>
      </c>
      <c r="EF52" s="991">
        <v>0.0</v>
      </c>
      <c r="EG52" s="989">
        <v>0.0</v>
      </c>
      <c r="EH52" s="989">
        <v>0.0</v>
      </c>
      <c r="EI52" s="990">
        <v>0.0</v>
      </c>
      <c r="EJ52" s="991">
        <v>0.0</v>
      </c>
      <c r="EK52" s="989">
        <v>0.0</v>
      </c>
      <c r="EL52" s="989">
        <v>0.0</v>
      </c>
      <c r="EM52" s="989">
        <v>0.0</v>
      </c>
      <c r="EN52" s="990">
        <v>0.0</v>
      </c>
      <c r="EO52" s="984">
        <f t="shared" si="1"/>
        <v>1608.31083</v>
      </c>
      <c r="EP52" s="985">
        <f t="shared" si="2"/>
        <v>345.7868284</v>
      </c>
    </row>
    <row r="53" ht="14.25" customHeight="1">
      <c r="A53" s="986" t="s">
        <v>163</v>
      </c>
      <c r="B53" s="83" t="s">
        <v>479</v>
      </c>
      <c r="C53" s="50">
        <v>1811052.0</v>
      </c>
      <c r="D53" s="987">
        <v>8259.1135</v>
      </c>
      <c r="E53" s="992">
        <v>0.0</v>
      </c>
      <c r="F53" s="987">
        <v>8259.1135</v>
      </c>
      <c r="G53" s="989">
        <v>0.0</v>
      </c>
      <c r="H53" s="989">
        <v>0.0</v>
      </c>
      <c r="I53" s="990">
        <v>0.0</v>
      </c>
      <c r="J53" s="991">
        <v>0.0</v>
      </c>
      <c r="K53" s="987">
        <v>8259.1135</v>
      </c>
      <c r="L53" s="989">
        <v>0.0</v>
      </c>
      <c r="M53" s="989">
        <v>0.0</v>
      </c>
      <c r="N53" s="990">
        <v>0.0</v>
      </c>
      <c r="O53" s="991">
        <v>0.0</v>
      </c>
      <c r="P53" s="987">
        <v>8259.1135</v>
      </c>
      <c r="Q53" s="989">
        <v>0.0</v>
      </c>
      <c r="R53" s="989">
        <v>0.0</v>
      </c>
      <c r="S53" s="990">
        <v>0.0</v>
      </c>
      <c r="T53" s="991">
        <v>0.0</v>
      </c>
      <c r="U53" s="989">
        <v>0.0</v>
      </c>
      <c r="V53" s="989">
        <v>0.0</v>
      </c>
      <c r="W53" s="989">
        <v>0.0</v>
      </c>
      <c r="X53" s="987">
        <v>8259.1135</v>
      </c>
      <c r="Y53" s="989">
        <v>0.0</v>
      </c>
      <c r="Z53" s="989">
        <v>0.0</v>
      </c>
      <c r="AA53" s="989">
        <v>0.0</v>
      </c>
      <c r="AB53" s="990">
        <v>0.0</v>
      </c>
      <c r="AC53" s="991">
        <v>0.0</v>
      </c>
      <c r="AD53" s="989">
        <v>0.0</v>
      </c>
      <c r="AE53" s="987">
        <v>8259.1135</v>
      </c>
      <c r="AF53" s="989">
        <v>0.0</v>
      </c>
      <c r="AG53" s="989">
        <v>0.0</v>
      </c>
      <c r="AH53" s="989">
        <v>0.0</v>
      </c>
      <c r="AI53" s="989">
        <v>0.0</v>
      </c>
      <c r="AJ53" s="990">
        <v>0.0</v>
      </c>
      <c r="AK53" s="991">
        <v>0.0</v>
      </c>
      <c r="AL53" s="989">
        <v>0.0</v>
      </c>
      <c r="AM53" s="987">
        <v>8259.1135</v>
      </c>
      <c r="AN53" s="989">
        <v>0.0</v>
      </c>
      <c r="AO53" s="989">
        <v>0.0</v>
      </c>
      <c r="AP53" s="989">
        <v>0.0</v>
      </c>
      <c r="AQ53" s="989">
        <v>0.0</v>
      </c>
      <c r="AR53" s="990">
        <v>0.0</v>
      </c>
      <c r="AS53" s="991">
        <v>0.0</v>
      </c>
      <c r="AT53" s="989">
        <v>0.0</v>
      </c>
      <c r="AU53" s="989">
        <v>0.0</v>
      </c>
      <c r="AV53" s="989">
        <v>0.0</v>
      </c>
      <c r="AW53" s="987">
        <v>8259.1135</v>
      </c>
      <c r="AX53" s="989">
        <v>0.0</v>
      </c>
      <c r="AY53" s="989">
        <v>0.0</v>
      </c>
      <c r="AZ53" s="989">
        <v>0.0</v>
      </c>
      <c r="BA53" s="989">
        <v>0.0</v>
      </c>
      <c r="BB53" s="989">
        <v>0.0</v>
      </c>
      <c r="BC53" s="989">
        <v>0.0</v>
      </c>
      <c r="BD53" s="989">
        <v>0.0</v>
      </c>
      <c r="BE53" s="989">
        <v>0.0</v>
      </c>
      <c r="BF53" s="989">
        <v>0.0</v>
      </c>
      <c r="BG53" s="989">
        <v>0.0</v>
      </c>
      <c r="BH53" s="989">
        <v>0.0</v>
      </c>
      <c r="BI53" s="989">
        <v>0.0</v>
      </c>
      <c r="BJ53" s="989">
        <v>0.0</v>
      </c>
      <c r="BK53" s="989">
        <v>0.0</v>
      </c>
      <c r="BL53" s="990">
        <v>0.0</v>
      </c>
      <c r="BM53" s="991">
        <v>0.0</v>
      </c>
      <c r="BN53" s="989">
        <v>0.0</v>
      </c>
      <c r="BO53" s="989">
        <v>0.0</v>
      </c>
      <c r="BP53" s="989">
        <v>0.0</v>
      </c>
      <c r="BQ53" s="989">
        <v>0.0</v>
      </c>
      <c r="BR53" s="989">
        <v>0.0</v>
      </c>
      <c r="BS53" s="989">
        <v>0.0</v>
      </c>
      <c r="BT53" s="989">
        <v>0.0</v>
      </c>
      <c r="BU53" s="989">
        <v>0.0</v>
      </c>
      <c r="BV53" s="989">
        <v>0.0</v>
      </c>
      <c r="BW53" s="990">
        <v>0.0</v>
      </c>
      <c r="BX53" s="991">
        <v>0.0</v>
      </c>
      <c r="BY53" s="989">
        <v>0.0</v>
      </c>
      <c r="BZ53" s="989">
        <v>0.0</v>
      </c>
      <c r="CA53" s="989">
        <v>0.0</v>
      </c>
      <c r="CB53" s="989">
        <v>0.0</v>
      </c>
      <c r="CC53" s="989">
        <v>0.0</v>
      </c>
      <c r="CD53" s="990">
        <v>0.0</v>
      </c>
      <c r="CE53" s="991">
        <v>0.0</v>
      </c>
      <c r="CF53" s="989">
        <v>0.0</v>
      </c>
      <c r="CG53" s="987">
        <v>8259.1135</v>
      </c>
      <c r="CH53" s="989">
        <v>0.0</v>
      </c>
      <c r="CI53" s="989">
        <v>0.0</v>
      </c>
      <c r="CJ53" s="989">
        <v>0.0</v>
      </c>
      <c r="CK53" s="989">
        <v>0.0</v>
      </c>
      <c r="CL53" s="989">
        <v>0.0</v>
      </c>
      <c r="CM53" s="989">
        <v>0.0</v>
      </c>
      <c r="CN53" s="990">
        <v>0.0</v>
      </c>
      <c r="CO53" s="991">
        <v>0.0</v>
      </c>
      <c r="CP53" s="989">
        <v>0.0</v>
      </c>
      <c r="CQ53" s="987">
        <v>8259.1135</v>
      </c>
      <c r="CR53" s="989">
        <v>0.0</v>
      </c>
      <c r="CS53" s="989">
        <v>0.0</v>
      </c>
      <c r="CT53" s="989">
        <v>0.0</v>
      </c>
      <c r="CU53" s="989">
        <v>0.0</v>
      </c>
      <c r="CV53" s="989">
        <v>0.0</v>
      </c>
      <c r="CW53" s="989">
        <v>0.0</v>
      </c>
      <c r="CX53" s="990">
        <v>0.0</v>
      </c>
      <c r="CY53" s="991">
        <v>0.0</v>
      </c>
      <c r="CZ53" s="989">
        <v>0.0</v>
      </c>
      <c r="DA53" s="987">
        <v>8259.1135</v>
      </c>
      <c r="DB53" s="989">
        <v>0.0</v>
      </c>
      <c r="DC53" s="989">
        <v>0.0</v>
      </c>
      <c r="DD53" s="989">
        <v>0.0</v>
      </c>
      <c r="DE53" s="989">
        <v>0.0</v>
      </c>
      <c r="DF53" s="990">
        <v>0.0</v>
      </c>
      <c r="DG53" s="991">
        <v>0.0</v>
      </c>
      <c r="DH53" s="989">
        <v>0.0</v>
      </c>
      <c r="DI53" s="989">
        <v>0.0</v>
      </c>
      <c r="DJ53" s="989">
        <v>0.0</v>
      </c>
      <c r="DK53" s="989">
        <v>0.0</v>
      </c>
      <c r="DL53" s="989">
        <v>0.0</v>
      </c>
      <c r="DM53" s="989">
        <v>0.0</v>
      </c>
      <c r="DN53" s="989">
        <v>0.0</v>
      </c>
      <c r="DO53" s="990">
        <v>0.0</v>
      </c>
      <c r="DP53" s="991">
        <v>0.0</v>
      </c>
      <c r="DQ53" s="989">
        <v>0.0</v>
      </c>
      <c r="DR53" s="989">
        <v>0.0</v>
      </c>
      <c r="DS53" s="989">
        <v>0.0</v>
      </c>
      <c r="DT53" s="989">
        <v>0.0</v>
      </c>
      <c r="DU53" s="990">
        <v>0.0</v>
      </c>
      <c r="DV53" s="991">
        <v>0.0</v>
      </c>
      <c r="DW53" s="989">
        <v>0.0</v>
      </c>
      <c r="DX53" s="989">
        <v>0.0</v>
      </c>
      <c r="DY53" s="989">
        <v>0.0</v>
      </c>
      <c r="DZ53" s="989">
        <v>0.0</v>
      </c>
      <c r="EA53" s="989">
        <v>0.0</v>
      </c>
      <c r="EB53" s="990">
        <v>0.0</v>
      </c>
      <c r="EC53" s="991">
        <v>0.0</v>
      </c>
      <c r="ED53" s="989">
        <v>0.0</v>
      </c>
      <c r="EE53" s="990">
        <v>0.0</v>
      </c>
      <c r="EF53" s="991">
        <v>0.0</v>
      </c>
      <c r="EG53" s="989">
        <v>0.0</v>
      </c>
      <c r="EH53" s="989">
        <v>0.0</v>
      </c>
      <c r="EI53" s="990">
        <v>0.0</v>
      </c>
      <c r="EJ53" s="991">
        <v>0.0</v>
      </c>
      <c r="EK53" s="989">
        <v>0.0</v>
      </c>
      <c r="EL53" s="989">
        <v>0.0</v>
      </c>
      <c r="EM53" s="989">
        <v>0.0</v>
      </c>
      <c r="EN53" s="990">
        <v>0.0</v>
      </c>
      <c r="EO53" s="984">
        <f t="shared" si="1"/>
        <v>80608.94776</v>
      </c>
      <c r="EP53" s="985">
        <f t="shared" si="2"/>
        <v>17330.92377</v>
      </c>
    </row>
    <row r="54" ht="14.25" customHeight="1">
      <c r="A54" s="986" t="s">
        <v>163</v>
      </c>
      <c r="B54" s="83" t="s">
        <v>479</v>
      </c>
      <c r="C54" s="50">
        <v>1811053.0</v>
      </c>
      <c r="D54" s="987">
        <v>3422.1032999999998</v>
      </c>
      <c r="E54" s="992">
        <v>0.0</v>
      </c>
      <c r="F54" s="987">
        <v>3422.1032999999998</v>
      </c>
      <c r="G54" s="989">
        <v>0.0</v>
      </c>
      <c r="H54" s="989">
        <v>0.0</v>
      </c>
      <c r="I54" s="990">
        <v>0.0</v>
      </c>
      <c r="J54" s="991">
        <v>0.0</v>
      </c>
      <c r="K54" s="987">
        <v>3422.1032999999998</v>
      </c>
      <c r="L54" s="989">
        <v>0.0</v>
      </c>
      <c r="M54" s="989">
        <v>0.0</v>
      </c>
      <c r="N54" s="990">
        <v>0.0</v>
      </c>
      <c r="O54" s="991">
        <v>0.0</v>
      </c>
      <c r="P54" s="987">
        <v>3422.1032999999998</v>
      </c>
      <c r="Q54" s="989">
        <v>0.0</v>
      </c>
      <c r="R54" s="989">
        <v>0.0</v>
      </c>
      <c r="S54" s="990">
        <v>0.0</v>
      </c>
      <c r="T54" s="991">
        <v>0.0</v>
      </c>
      <c r="U54" s="989">
        <v>0.0</v>
      </c>
      <c r="V54" s="989">
        <v>0.0</v>
      </c>
      <c r="W54" s="989">
        <v>0.0</v>
      </c>
      <c r="X54" s="987">
        <v>3422.1032999999998</v>
      </c>
      <c r="Y54" s="989">
        <v>0.0</v>
      </c>
      <c r="Z54" s="989">
        <v>0.0</v>
      </c>
      <c r="AA54" s="989">
        <v>0.0</v>
      </c>
      <c r="AB54" s="990">
        <v>0.0</v>
      </c>
      <c r="AC54" s="991">
        <v>0.0</v>
      </c>
      <c r="AD54" s="989">
        <v>0.0</v>
      </c>
      <c r="AE54" s="987">
        <v>3422.1032999999998</v>
      </c>
      <c r="AF54" s="989">
        <v>0.0</v>
      </c>
      <c r="AG54" s="989">
        <v>0.0</v>
      </c>
      <c r="AH54" s="989">
        <v>0.0</v>
      </c>
      <c r="AI54" s="989">
        <v>0.0</v>
      </c>
      <c r="AJ54" s="990">
        <v>0.0</v>
      </c>
      <c r="AK54" s="991">
        <v>0.0</v>
      </c>
      <c r="AL54" s="989">
        <v>0.0</v>
      </c>
      <c r="AM54" s="987">
        <v>3422.1032999999998</v>
      </c>
      <c r="AN54" s="989">
        <v>0.0</v>
      </c>
      <c r="AO54" s="989">
        <v>0.0</v>
      </c>
      <c r="AP54" s="989">
        <v>0.0</v>
      </c>
      <c r="AQ54" s="989">
        <v>0.0</v>
      </c>
      <c r="AR54" s="990">
        <v>0.0</v>
      </c>
      <c r="AS54" s="991">
        <v>0.0</v>
      </c>
      <c r="AT54" s="989">
        <v>0.0</v>
      </c>
      <c r="AU54" s="989">
        <v>0.0</v>
      </c>
      <c r="AV54" s="989">
        <v>0.0</v>
      </c>
      <c r="AW54" s="987">
        <v>3422.1032999999998</v>
      </c>
      <c r="AX54" s="989">
        <v>0.0</v>
      </c>
      <c r="AY54" s="989">
        <v>0.0</v>
      </c>
      <c r="AZ54" s="989">
        <v>0.0</v>
      </c>
      <c r="BA54" s="989">
        <v>0.0</v>
      </c>
      <c r="BB54" s="989">
        <v>0.0</v>
      </c>
      <c r="BC54" s="989">
        <v>0.0</v>
      </c>
      <c r="BD54" s="989">
        <v>0.0</v>
      </c>
      <c r="BE54" s="989">
        <v>0.0</v>
      </c>
      <c r="BF54" s="989">
        <v>0.0</v>
      </c>
      <c r="BG54" s="989">
        <v>0.0</v>
      </c>
      <c r="BH54" s="989">
        <v>0.0</v>
      </c>
      <c r="BI54" s="989">
        <v>0.0</v>
      </c>
      <c r="BJ54" s="989">
        <v>0.0</v>
      </c>
      <c r="BK54" s="989">
        <v>0.0</v>
      </c>
      <c r="BL54" s="990">
        <v>0.0</v>
      </c>
      <c r="BM54" s="991">
        <v>0.0</v>
      </c>
      <c r="BN54" s="989">
        <v>0.0</v>
      </c>
      <c r="BO54" s="989">
        <v>0.0</v>
      </c>
      <c r="BP54" s="989">
        <v>0.0</v>
      </c>
      <c r="BQ54" s="989">
        <v>0.0</v>
      </c>
      <c r="BR54" s="989">
        <v>0.0</v>
      </c>
      <c r="BS54" s="989">
        <v>0.0</v>
      </c>
      <c r="BT54" s="989">
        <v>0.0</v>
      </c>
      <c r="BU54" s="989">
        <v>0.0</v>
      </c>
      <c r="BV54" s="989">
        <v>0.0</v>
      </c>
      <c r="BW54" s="990">
        <v>0.0</v>
      </c>
      <c r="BX54" s="987">
        <v>3422.1032999999998</v>
      </c>
      <c r="BY54" s="989">
        <v>0.0</v>
      </c>
      <c r="BZ54" s="989">
        <v>0.0</v>
      </c>
      <c r="CA54" s="989">
        <v>0.0</v>
      </c>
      <c r="CB54" s="989">
        <v>0.0</v>
      </c>
      <c r="CC54" s="989">
        <v>0.0</v>
      </c>
      <c r="CD54" s="990">
        <v>0.0</v>
      </c>
      <c r="CE54" s="991">
        <v>0.0</v>
      </c>
      <c r="CF54" s="989">
        <v>0.0</v>
      </c>
      <c r="CG54" s="989">
        <v>0.0</v>
      </c>
      <c r="CH54" s="989">
        <v>0.0</v>
      </c>
      <c r="CI54" s="989">
        <v>0.0</v>
      </c>
      <c r="CJ54" s="989">
        <v>0.0</v>
      </c>
      <c r="CK54" s="989">
        <v>0.0</v>
      </c>
      <c r="CL54" s="989">
        <v>0.0</v>
      </c>
      <c r="CM54" s="989">
        <v>0.0</v>
      </c>
      <c r="CN54" s="990">
        <v>0.0</v>
      </c>
      <c r="CO54" s="991">
        <v>0.0</v>
      </c>
      <c r="CP54" s="989">
        <v>0.0</v>
      </c>
      <c r="CQ54" s="987">
        <v>3422.1032999999998</v>
      </c>
      <c r="CR54" s="989">
        <v>0.0</v>
      </c>
      <c r="CS54" s="989">
        <v>0.0</v>
      </c>
      <c r="CT54" s="989">
        <v>0.0</v>
      </c>
      <c r="CU54" s="989">
        <v>0.0</v>
      </c>
      <c r="CV54" s="989">
        <v>0.0</v>
      </c>
      <c r="CW54" s="989">
        <v>0.0</v>
      </c>
      <c r="CX54" s="990">
        <v>0.0</v>
      </c>
      <c r="CY54" s="991">
        <v>0.0</v>
      </c>
      <c r="CZ54" s="989">
        <v>0.0</v>
      </c>
      <c r="DA54" s="987">
        <v>3422.1032999999998</v>
      </c>
      <c r="DB54" s="989">
        <v>0.0</v>
      </c>
      <c r="DC54" s="989">
        <v>0.0</v>
      </c>
      <c r="DD54" s="989">
        <v>0.0</v>
      </c>
      <c r="DE54" s="989">
        <v>0.0</v>
      </c>
      <c r="DF54" s="990">
        <v>0.0</v>
      </c>
      <c r="DG54" s="991">
        <v>0.0</v>
      </c>
      <c r="DH54" s="989">
        <v>0.0</v>
      </c>
      <c r="DI54" s="989">
        <v>0.0</v>
      </c>
      <c r="DJ54" s="989">
        <v>0.0</v>
      </c>
      <c r="DK54" s="989">
        <v>0.0</v>
      </c>
      <c r="DL54" s="989">
        <v>0.0</v>
      </c>
      <c r="DM54" s="989">
        <v>0.0</v>
      </c>
      <c r="DN54" s="989">
        <v>0.0</v>
      </c>
      <c r="DO54" s="990">
        <v>0.0</v>
      </c>
      <c r="DP54" s="991">
        <v>0.0</v>
      </c>
      <c r="DQ54" s="989">
        <v>0.0</v>
      </c>
      <c r="DR54" s="989">
        <v>0.0</v>
      </c>
      <c r="DS54" s="989">
        <v>0.0</v>
      </c>
      <c r="DT54" s="989">
        <v>0.0</v>
      </c>
      <c r="DU54" s="990">
        <v>0.0</v>
      </c>
      <c r="DV54" s="991">
        <v>0.0</v>
      </c>
      <c r="DW54" s="989">
        <v>0.0</v>
      </c>
      <c r="DX54" s="989">
        <v>0.0</v>
      </c>
      <c r="DY54" s="989">
        <v>0.0</v>
      </c>
      <c r="DZ54" s="989">
        <v>0.0</v>
      </c>
      <c r="EA54" s="989">
        <v>0.0</v>
      </c>
      <c r="EB54" s="990">
        <v>0.0</v>
      </c>
      <c r="EC54" s="991">
        <v>0.0</v>
      </c>
      <c r="ED54" s="989">
        <v>0.0</v>
      </c>
      <c r="EE54" s="990">
        <v>0.0</v>
      </c>
      <c r="EF54" s="991">
        <v>0.0</v>
      </c>
      <c r="EG54" s="989">
        <v>0.0</v>
      </c>
      <c r="EH54" s="989">
        <v>0.0</v>
      </c>
      <c r="EI54" s="990">
        <v>0.0</v>
      </c>
      <c r="EJ54" s="991">
        <v>0.0</v>
      </c>
      <c r="EK54" s="989">
        <v>0.0</v>
      </c>
      <c r="EL54" s="989">
        <v>0.0</v>
      </c>
      <c r="EM54" s="989">
        <v>0.0</v>
      </c>
      <c r="EN54" s="990">
        <v>0.0</v>
      </c>
      <c r="EO54" s="984">
        <f t="shared" si="1"/>
        <v>32342.29829</v>
      </c>
      <c r="EP54" s="985">
        <f t="shared" si="2"/>
        <v>6953.594132</v>
      </c>
    </row>
    <row r="55" ht="14.25" customHeight="1">
      <c r="A55" s="986" t="s">
        <v>163</v>
      </c>
      <c r="B55" s="83" t="s">
        <v>479</v>
      </c>
      <c r="C55" s="50">
        <v>1811054.0</v>
      </c>
      <c r="D55" s="987">
        <v>13761.659799999998</v>
      </c>
      <c r="E55" s="992">
        <v>0.0</v>
      </c>
      <c r="F55" s="987">
        <v>13761.659799999998</v>
      </c>
      <c r="G55" s="989">
        <v>0.0</v>
      </c>
      <c r="H55" s="989">
        <v>0.0</v>
      </c>
      <c r="I55" s="990">
        <v>0.0</v>
      </c>
      <c r="J55" s="991">
        <v>0.0</v>
      </c>
      <c r="K55" s="987">
        <v>13761.659799999998</v>
      </c>
      <c r="L55" s="989">
        <v>0.0</v>
      </c>
      <c r="M55" s="989">
        <v>0.0</v>
      </c>
      <c r="N55" s="990">
        <v>0.0</v>
      </c>
      <c r="O55" s="991">
        <v>0.0</v>
      </c>
      <c r="P55" s="987">
        <v>13761.659799999998</v>
      </c>
      <c r="Q55" s="989">
        <v>0.0</v>
      </c>
      <c r="R55" s="989">
        <v>0.0</v>
      </c>
      <c r="S55" s="990">
        <v>0.0</v>
      </c>
      <c r="T55" s="991">
        <v>0.0</v>
      </c>
      <c r="U55" s="989">
        <v>0.0</v>
      </c>
      <c r="V55" s="989">
        <v>0.0</v>
      </c>
      <c r="W55" s="989">
        <v>0.0</v>
      </c>
      <c r="X55" s="987">
        <v>13761.659799999998</v>
      </c>
      <c r="Y55" s="989">
        <v>0.0</v>
      </c>
      <c r="Z55" s="989">
        <v>0.0</v>
      </c>
      <c r="AA55" s="989">
        <v>0.0</v>
      </c>
      <c r="AB55" s="990">
        <v>0.0</v>
      </c>
      <c r="AC55" s="991">
        <v>0.0</v>
      </c>
      <c r="AD55" s="989">
        <v>0.0</v>
      </c>
      <c r="AE55" s="987">
        <v>13761.659799999998</v>
      </c>
      <c r="AF55" s="989">
        <v>0.0</v>
      </c>
      <c r="AG55" s="989">
        <v>0.0</v>
      </c>
      <c r="AH55" s="989">
        <v>0.0</v>
      </c>
      <c r="AI55" s="989">
        <v>0.0</v>
      </c>
      <c r="AJ55" s="990">
        <v>0.0</v>
      </c>
      <c r="AK55" s="991">
        <v>0.0</v>
      </c>
      <c r="AL55" s="989">
        <v>0.0</v>
      </c>
      <c r="AM55" s="987">
        <v>13761.659799999998</v>
      </c>
      <c r="AN55" s="989">
        <v>0.0</v>
      </c>
      <c r="AO55" s="989">
        <v>0.0</v>
      </c>
      <c r="AP55" s="989">
        <v>0.0</v>
      </c>
      <c r="AQ55" s="989">
        <v>0.0</v>
      </c>
      <c r="AR55" s="990">
        <v>0.0</v>
      </c>
      <c r="AS55" s="991">
        <v>0.0</v>
      </c>
      <c r="AT55" s="989">
        <v>0.0</v>
      </c>
      <c r="AU55" s="989">
        <v>0.0</v>
      </c>
      <c r="AV55" s="989">
        <v>0.0</v>
      </c>
      <c r="AW55" s="987">
        <v>13761.659799999998</v>
      </c>
      <c r="AX55" s="989">
        <v>0.0</v>
      </c>
      <c r="AY55" s="989">
        <v>0.0</v>
      </c>
      <c r="AZ55" s="989">
        <v>0.0</v>
      </c>
      <c r="BA55" s="989">
        <v>0.0</v>
      </c>
      <c r="BB55" s="989">
        <v>0.0</v>
      </c>
      <c r="BC55" s="989">
        <v>0.0</v>
      </c>
      <c r="BD55" s="989">
        <v>0.0</v>
      </c>
      <c r="BE55" s="989">
        <v>0.0</v>
      </c>
      <c r="BF55" s="989">
        <v>0.0</v>
      </c>
      <c r="BG55" s="989">
        <v>0.0</v>
      </c>
      <c r="BH55" s="989">
        <v>0.0</v>
      </c>
      <c r="BI55" s="989">
        <v>0.0</v>
      </c>
      <c r="BJ55" s="989">
        <v>0.0</v>
      </c>
      <c r="BK55" s="989">
        <v>0.0</v>
      </c>
      <c r="BL55" s="990">
        <v>0.0</v>
      </c>
      <c r="BM55" s="991">
        <v>0.0</v>
      </c>
      <c r="BN55" s="989">
        <v>0.0</v>
      </c>
      <c r="BO55" s="989">
        <v>0.0</v>
      </c>
      <c r="BP55" s="989">
        <v>0.0</v>
      </c>
      <c r="BQ55" s="989">
        <v>0.0</v>
      </c>
      <c r="BR55" s="989">
        <v>0.0</v>
      </c>
      <c r="BS55" s="989">
        <v>0.0</v>
      </c>
      <c r="BT55" s="989">
        <v>0.0</v>
      </c>
      <c r="BU55" s="989">
        <v>0.0</v>
      </c>
      <c r="BV55" s="989">
        <v>0.0</v>
      </c>
      <c r="BW55" s="990">
        <v>0.0</v>
      </c>
      <c r="BX55" s="987">
        <v>13761.659799999998</v>
      </c>
      <c r="BY55" s="989">
        <v>0.0</v>
      </c>
      <c r="BZ55" s="989">
        <v>0.0</v>
      </c>
      <c r="CA55" s="989">
        <v>0.0</v>
      </c>
      <c r="CB55" s="989">
        <v>0.0</v>
      </c>
      <c r="CC55" s="989">
        <v>0.0</v>
      </c>
      <c r="CD55" s="990">
        <v>0.0</v>
      </c>
      <c r="CE55" s="991">
        <v>0.0</v>
      </c>
      <c r="CF55" s="989">
        <v>0.0</v>
      </c>
      <c r="CG55" s="989">
        <v>0.0</v>
      </c>
      <c r="CH55" s="989">
        <v>0.0</v>
      </c>
      <c r="CI55" s="989">
        <v>0.0</v>
      </c>
      <c r="CJ55" s="989">
        <v>0.0</v>
      </c>
      <c r="CK55" s="989">
        <v>0.0</v>
      </c>
      <c r="CL55" s="989">
        <v>0.0</v>
      </c>
      <c r="CM55" s="989">
        <v>0.0</v>
      </c>
      <c r="CN55" s="990">
        <v>0.0</v>
      </c>
      <c r="CO55" s="991">
        <v>0.0</v>
      </c>
      <c r="CP55" s="989">
        <v>0.0</v>
      </c>
      <c r="CQ55" s="987">
        <v>13761.659799999998</v>
      </c>
      <c r="CR55" s="989">
        <v>0.0</v>
      </c>
      <c r="CS55" s="989">
        <v>0.0</v>
      </c>
      <c r="CT55" s="989">
        <v>0.0</v>
      </c>
      <c r="CU55" s="989">
        <v>0.0</v>
      </c>
      <c r="CV55" s="989">
        <v>0.0</v>
      </c>
      <c r="CW55" s="989">
        <v>0.0</v>
      </c>
      <c r="CX55" s="990">
        <v>0.0</v>
      </c>
      <c r="CY55" s="991">
        <v>0.0</v>
      </c>
      <c r="CZ55" s="989">
        <v>0.0</v>
      </c>
      <c r="DA55" s="987">
        <v>13761.659799999998</v>
      </c>
      <c r="DB55" s="989">
        <v>0.0</v>
      </c>
      <c r="DC55" s="989">
        <v>0.0</v>
      </c>
      <c r="DD55" s="989">
        <v>0.0</v>
      </c>
      <c r="DE55" s="989">
        <v>0.0</v>
      </c>
      <c r="DF55" s="990">
        <v>0.0</v>
      </c>
      <c r="DG55" s="991">
        <v>0.0</v>
      </c>
      <c r="DH55" s="989">
        <v>0.0</v>
      </c>
      <c r="DI55" s="989">
        <v>0.0</v>
      </c>
      <c r="DJ55" s="989">
        <v>0.0</v>
      </c>
      <c r="DK55" s="989">
        <v>0.0</v>
      </c>
      <c r="DL55" s="989">
        <v>0.0</v>
      </c>
      <c r="DM55" s="989">
        <v>0.0</v>
      </c>
      <c r="DN55" s="989">
        <v>0.0</v>
      </c>
      <c r="DO55" s="990">
        <v>0.0</v>
      </c>
      <c r="DP55" s="991">
        <v>0.0</v>
      </c>
      <c r="DQ55" s="989">
        <v>0.0</v>
      </c>
      <c r="DR55" s="989">
        <v>0.0</v>
      </c>
      <c r="DS55" s="989">
        <v>0.0</v>
      </c>
      <c r="DT55" s="989">
        <v>0.0</v>
      </c>
      <c r="DU55" s="990">
        <v>0.0</v>
      </c>
      <c r="DV55" s="991">
        <v>0.0</v>
      </c>
      <c r="DW55" s="989">
        <v>0.0</v>
      </c>
      <c r="DX55" s="989">
        <v>0.0</v>
      </c>
      <c r="DY55" s="989">
        <v>0.0</v>
      </c>
      <c r="DZ55" s="989">
        <v>0.0</v>
      </c>
      <c r="EA55" s="989">
        <v>0.0</v>
      </c>
      <c r="EB55" s="990">
        <v>0.0</v>
      </c>
      <c r="EC55" s="991">
        <v>0.0</v>
      </c>
      <c r="ED55" s="989">
        <v>0.0</v>
      </c>
      <c r="EE55" s="990">
        <v>0.0</v>
      </c>
      <c r="EF55" s="991">
        <v>0.0</v>
      </c>
      <c r="EG55" s="989">
        <v>0.0</v>
      </c>
      <c r="EH55" s="989">
        <v>0.0</v>
      </c>
      <c r="EI55" s="990">
        <v>0.0</v>
      </c>
      <c r="EJ55" s="991">
        <v>0.0</v>
      </c>
      <c r="EK55" s="989">
        <v>0.0</v>
      </c>
      <c r="EL55" s="989">
        <v>0.0</v>
      </c>
      <c r="EM55" s="989">
        <v>0.0</v>
      </c>
      <c r="EN55" s="990">
        <v>0.0</v>
      </c>
      <c r="EO55" s="984">
        <f t="shared" si="1"/>
        <v>130061.4468</v>
      </c>
      <c r="EP55" s="985">
        <f t="shared" si="2"/>
        <v>27963.21106</v>
      </c>
    </row>
    <row r="56" ht="14.25" customHeight="1">
      <c r="A56" s="986" t="s">
        <v>163</v>
      </c>
      <c r="B56" s="83" t="s">
        <v>479</v>
      </c>
      <c r="C56" s="50">
        <v>1811055.0</v>
      </c>
      <c r="D56" s="987">
        <v>3820.5299999999993</v>
      </c>
      <c r="E56" s="716">
        <v>3820.5299999999993</v>
      </c>
      <c r="F56" s="989">
        <v>0.0</v>
      </c>
      <c r="G56" s="989">
        <v>0.0</v>
      </c>
      <c r="H56" s="989">
        <v>0.0</v>
      </c>
      <c r="I56" s="990">
        <v>0.0</v>
      </c>
      <c r="J56" s="987">
        <v>3820.5299999999993</v>
      </c>
      <c r="K56" s="989">
        <v>0.0</v>
      </c>
      <c r="L56" s="989">
        <v>0.0</v>
      </c>
      <c r="M56" s="989">
        <v>0.0</v>
      </c>
      <c r="N56" s="990">
        <v>0.0</v>
      </c>
      <c r="O56" s="987">
        <v>3820.5299999999993</v>
      </c>
      <c r="P56" s="989">
        <v>0.0</v>
      </c>
      <c r="Q56" s="989">
        <v>0.0</v>
      </c>
      <c r="R56" s="989">
        <v>0.0</v>
      </c>
      <c r="S56" s="990">
        <v>0.0</v>
      </c>
      <c r="T56" s="991">
        <v>0.0</v>
      </c>
      <c r="U56" s="989">
        <v>0.0</v>
      </c>
      <c r="V56" s="989">
        <v>0.0</v>
      </c>
      <c r="W56" s="989">
        <v>0.0</v>
      </c>
      <c r="X56" s="987">
        <v>3820.5299999999993</v>
      </c>
      <c r="Y56" s="989">
        <v>0.0</v>
      </c>
      <c r="Z56" s="989">
        <v>0.0</v>
      </c>
      <c r="AA56" s="989">
        <v>0.0</v>
      </c>
      <c r="AB56" s="990">
        <v>0.0</v>
      </c>
      <c r="AC56" s="991">
        <v>0.0</v>
      </c>
      <c r="AD56" s="989">
        <v>0.0</v>
      </c>
      <c r="AE56" s="987">
        <v>3820.5299999999993</v>
      </c>
      <c r="AF56" s="989">
        <v>0.0</v>
      </c>
      <c r="AG56" s="989">
        <v>0.0</v>
      </c>
      <c r="AH56" s="989">
        <v>0.0</v>
      </c>
      <c r="AI56" s="989">
        <v>0.0</v>
      </c>
      <c r="AJ56" s="990">
        <v>0.0</v>
      </c>
      <c r="AK56" s="991">
        <v>0.0</v>
      </c>
      <c r="AL56" s="989">
        <v>0.0</v>
      </c>
      <c r="AM56" s="987">
        <v>3820.5299999999993</v>
      </c>
      <c r="AN56" s="989">
        <v>0.0</v>
      </c>
      <c r="AO56" s="989">
        <v>0.0</v>
      </c>
      <c r="AP56" s="989">
        <v>0.0</v>
      </c>
      <c r="AQ56" s="989">
        <v>0.0</v>
      </c>
      <c r="AR56" s="990">
        <v>0.0</v>
      </c>
      <c r="AS56" s="991">
        <v>0.0</v>
      </c>
      <c r="AT56" s="989">
        <v>0.0</v>
      </c>
      <c r="AU56" s="989">
        <v>0.0</v>
      </c>
      <c r="AV56" s="989">
        <v>0.0</v>
      </c>
      <c r="AW56" s="987">
        <v>3820.5299999999993</v>
      </c>
      <c r="AX56" s="989">
        <v>0.0</v>
      </c>
      <c r="AY56" s="989">
        <v>0.0</v>
      </c>
      <c r="AZ56" s="989">
        <v>0.0</v>
      </c>
      <c r="BA56" s="989">
        <v>0.0</v>
      </c>
      <c r="BB56" s="989">
        <v>0.0</v>
      </c>
      <c r="BC56" s="989">
        <v>0.0</v>
      </c>
      <c r="BD56" s="989">
        <v>0.0</v>
      </c>
      <c r="BE56" s="989">
        <v>0.0</v>
      </c>
      <c r="BF56" s="989">
        <v>0.0</v>
      </c>
      <c r="BG56" s="989">
        <v>0.0</v>
      </c>
      <c r="BH56" s="989">
        <v>0.0</v>
      </c>
      <c r="BI56" s="989">
        <v>0.0</v>
      </c>
      <c r="BJ56" s="989">
        <v>0.0</v>
      </c>
      <c r="BK56" s="989">
        <v>0.0</v>
      </c>
      <c r="BL56" s="990">
        <v>0.0</v>
      </c>
      <c r="BM56" s="991">
        <v>0.0</v>
      </c>
      <c r="BN56" s="989">
        <v>0.0</v>
      </c>
      <c r="BO56" s="989">
        <v>0.0</v>
      </c>
      <c r="BP56" s="987">
        <v>3820.5299999999993</v>
      </c>
      <c r="BQ56" s="989">
        <v>0.0</v>
      </c>
      <c r="BR56" s="989">
        <v>0.0</v>
      </c>
      <c r="BS56" s="989">
        <v>0.0</v>
      </c>
      <c r="BT56" s="989">
        <v>0.0</v>
      </c>
      <c r="BU56" s="989">
        <v>0.0</v>
      </c>
      <c r="BV56" s="989">
        <v>0.0</v>
      </c>
      <c r="BW56" s="990">
        <v>0.0</v>
      </c>
      <c r="BX56" s="987">
        <v>3820.5299999999993</v>
      </c>
      <c r="BY56" s="989">
        <v>0.0</v>
      </c>
      <c r="BZ56" s="989">
        <v>0.0</v>
      </c>
      <c r="CA56" s="989">
        <v>0.0</v>
      </c>
      <c r="CB56" s="989">
        <v>0.0</v>
      </c>
      <c r="CC56" s="989">
        <v>0.0</v>
      </c>
      <c r="CD56" s="990">
        <v>0.0</v>
      </c>
      <c r="CE56" s="991">
        <v>0.0</v>
      </c>
      <c r="CF56" s="989">
        <v>0.0</v>
      </c>
      <c r="CG56" s="989">
        <v>0.0</v>
      </c>
      <c r="CH56" s="989">
        <v>0.0</v>
      </c>
      <c r="CI56" s="989">
        <v>0.0</v>
      </c>
      <c r="CJ56" s="989">
        <v>0.0</v>
      </c>
      <c r="CK56" s="989">
        <v>0.0</v>
      </c>
      <c r="CL56" s="989">
        <v>0.0</v>
      </c>
      <c r="CM56" s="989">
        <v>0.0</v>
      </c>
      <c r="CN56" s="990">
        <v>0.0</v>
      </c>
      <c r="CO56" s="991">
        <v>0.0</v>
      </c>
      <c r="CP56" s="989">
        <v>0.0</v>
      </c>
      <c r="CQ56" s="987">
        <v>3820.5299999999993</v>
      </c>
      <c r="CR56" s="989">
        <v>0.0</v>
      </c>
      <c r="CS56" s="989">
        <v>0.0</v>
      </c>
      <c r="CT56" s="989">
        <v>0.0</v>
      </c>
      <c r="CU56" s="989">
        <v>0.0</v>
      </c>
      <c r="CV56" s="989">
        <v>0.0</v>
      </c>
      <c r="CW56" s="989">
        <v>0.0</v>
      </c>
      <c r="CX56" s="990">
        <v>0.0</v>
      </c>
      <c r="CY56" s="991">
        <v>0.0</v>
      </c>
      <c r="CZ56" s="989">
        <v>0.0</v>
      </c>
      <c r="DA56" s="987">
        <v>3820.5299999999993</v>
      </c>
      <c r="DB56" s="989">
        <v>0.0</v>
      </c>
      <c r="DC56" s="989">
        <v>0.0</v>
      </c>
      <c r="DD56" s="989">
        <v>0.0</v>
      </c>
      <c r="DE56" s="989">
        <v>0.0</v>
      </c>
      <c r="DF56" s="990">
        <v>0.0</v>
      </c>
      <c r="DG56" s="991">
        <v>0.0</v>
      </c>
      <c r="DH56" s="989">
        <v>0.0</v>
      </c>
      <c r="DI56" s="989">
        <v>0.0</v>
      </c>
      <c r="DJ56" s="989">
        <v>0.0</v>
      </c>
      <c r="DK56" s="989">
        <v>0.0</v>
      </c>
      <c r="DL56" s="989">
        <v>0.0</v>
      </c>
      <c r="DM56" s="989">
        <v>0.0</v>
      </c>
      <c r="DN56" s="989">
        <v>0.0</v>
      </c>
      <c r="DO56" s="990">
        <v>0.0</v>
      </c>
      <c r="DP56" s="991">
        <v>0.0</v>
      </c>
      <c r="DQ56" s="989">
        <v>0.0</v>
      </c>
      <c r="DR56" s="989">
        <v>0.0</v>
      </c>
      <c r="DS56" s="989">
        <v>0.0</v>
      </c>
      <c r="DT56" s="989">
        <v>0.0</v>
      </c>
      <c r="DU56" s="990">
        <v>0.0</v>
      </c>
      <c r="DV56" s="991">
        <v>0.0</v>
      </c>
      <c r="DW56" s="989">
        <v>0.0</v>
      </c>
      <c r="DX56" s="989">
        <v>0.0</v>
      </c>
      <c r="DY56" s="989">
        <v>0.0</v>
      </c>
      <c r="DZ56" s="989">
        <v>0.0</v>
      </c>
      <c r="EA56" s="989">
        <v>0.0</v>
      </c>
      <c r="EB56" s="990">
        <v>0.0</v>
      </c>
      <c r="EC56" s="991">
        <v>0.0</v>
      </c>
      <c r="ED56" s="989">
        <v>0.0</v>
      </c>
      <c r="EE56" s="990">
        <v>0.0</v>
      </c>
      <c r="EF56" s="991">
        <v>0.0</v>
      </c>
      <c r="EG56" s="989">
        <v>0.0</v>
      </c>
      <c r="EH56" s="989">
        <v>0.0</v>
      </c>
      <c r="EI56" s="990">
        <v>0.0</v>
      </c>
      <c r="EJ56" s="991">
        <v>0.0</v>
      </c>
      <c r="EK56" s="989">
        <v>0.0</v>
      </c>
      <c r="EL56" s="989">
        <v>0.0</v>
      </c>
      <c r="EM56" s="989">
        <v>0.0</v>
      </c>
      <c r="EN56" s="990">
        <v>0.0</v>
      </c>
      <c r="EO56" s="984">
        <f t="shared" si="1"/>
        <v>40020.05175</v>
      </c>
      <c r="EP56" s="985">
        <f t="shared" si="2"/>
        <v>8604.311126</v>
      </c>
    </row>
    <row r="57" ht="14.25" customHeight="1">
      <c r="A57" s="993" t="s">
        <v>163</v>
      </c>
      <c r="B57" s="994" t="s">
        <v>479</v>
      </c>
      <c r="C57" s="1003">
        <v>1811056.0</v>
      </c>
      <c r="D57" s="996">
        <v>2545.9125999999997</v>
      </c>
      <c r="E57" s="997">
        <v>2545.9125999999997</v>
      </c>
      <c r="F57" s="998">
        <v>0.0</v>
      </c>
      <c r="G57" s="998">
        <v>0.0</v>
      </c>
      <c r="H57" s="998">
        <v>0.0</v>
      </c>
      <c r="I57" s="999">
        <v>0.0</v>
      </c>
      <c r="J57" s="996">
        <v>2545.9125999999997</v>
      </c>
      <c r="K57" s="998">
        <v>0.0</v>
      </c>
      <c r="L57" s="998">
        <v>0.0</v>
      </c>
      <c r="M57" s="998">
        <v>0.0</v>
      </c>
      <c r="N57" s="999">
        <v>0.0</v>
      </c>
      <c r="O57" s="996">
        <v>2545.9125999999997</v>
      </c>
      <c r="P57" s="998">
        <v>0.0</v>
      </c>
      <c r="Q57" s="998">
        <v>0.0</v>
      </c>
      <c r="R57" s="998">
        <v>0.0</v>
      </c>
      <c r="S57" s="999">
        <v>0.0</v>
      </c>
      <c r="T57" s="1000">
        <v>0.0</v>
      </c>
      <c r="U57" s="998">
        <v>0.0</v>
      </c>
      <c r="V57" s="998">
        <v>0.0</v>
      </c>
      <c r="W57" s="998">
        <v>0.0</v>
      </c>
      <c r="X57" s="996">
        <v>2545.9125999999997</v>
      </c>
      <c r="Y57" s="998">
        <v>0.0</v>
      </c>
      <c r="Z57" s="998">
        <v>0.0</v>
      </c>
      <c r="AA57" s="998">
        <v>0.0</v>
      </c>
      <c r="AB57" s="999">
        <v>0.0</v>
      </c>
      <c r="AC57" s="1000">
        <v>0.0</v>
      </c>
      <c r="AD57" s="998">
        <v>0.0</v>
      </c>
      <c r="AE57" s="996">
        <v>2545.9125999999997</v>
      </c>
      <c r="AF57" s="998">
        <v>0.0</v>
      </c>
      <c r="AG57" s="998">
        <v>0.0</v>
      </c>
      <c r="AH57" s="998">
        <v>0.0</v>
      </c>
      <c r="AI57" s="998">
        <v>0.0</v>
      </c>
      <c r="AJ57" s="999">
        <v>0.0</v>
      </c>
      <c r="AK57" s="1000">
        <v>0.0</v>
      </c>
      <c r="AL57" s="998">
        <v>0.0</v>
      </c>
      <c r="AM57" s="996">
        <v>2545.9125999999997</v>
      </c>
      <c r="AN57" s="998">
        <v>0.0</v>
      </c>
      <c r="AO57" s="998">
        <v>0.0</v>
      </c>
      <c r="AP57" s="998">
        <v>0.0</v>
      </c>
      <c r="AQ57" s="998">
        <v>0.0</v>
      </c>
      <c r="AR57" s="999">
        <v>0.0</v>
      </c>
      <c r="AS57" s="1000">
        <v>0.0</v>
      </c>
      <c r="AT57" s="998">
        <v>0.0</v>
      </c>
      <c r="AU57" s="998">
        <v>0.0</v>
      </c>
      <c r="AV57" s="998">
        <v>0.0</v>
      </c>
      <c r="AW57" s="996">
        <v>2545.9125999999997</v>
      </c>
      <c r="AX57" s="998">
        <v>0.0</v>
      </c>
      <c r="AY57" s="998">
        <v>0.0</v>
      </c>
      <c r="AZ57" s="998">
        <v>0.0</v>
      </c>
      <c r="BA57" s="998">
        <v>0.0</v>
      </c>
      <c r="BB57" s="998">
        <v>0.0</v>
      </c>
      <c r="BC57" s="998">
        <v>0.0</v>
      </c>
      <c r="BD57" s="998">
        <v>0.0</v>
      </c>
      <c r="BE57" s="998">
        <v>0.0</v>
      </c>
      <c r="BF57" s="998">
        <v>0.0</v>
      </c>
      <c r="BG57" s="998">
        <v>0.0</v>
      </c>
      <c r="BH57" s="998">
        <v>0.0</v>
      </c>
      <c r="BI57" s="998">
        <v>0.0</v>
      </c>
      <c r="BJ57" s="998">
        <v>0.0</v>
      </c>
      <c r="BK57" s="998">
        <v>0.0</v>
      </c>
      <c r="BL57" s="999">
        <v>0.0</v>
      </c>
      <c r="BM57" s="1000">
        <v>0.0</v>
      </c>
      <c r="BN57" s="998">
        <v>0.0</v>
      </c>
      <c r="BO57" s="998">
        <v>0.0</v>
      </c>
      <c r="BP57" s="998">
        <v>0.0</v>
      </c>
      <c r="BQ57" s="998">
        <v>0.0</v>
      </c>
      <c r="BR57" s="998">
        <v>0.0</v>
      </c>
      <c r="BS57" s="998">
        <v>0.0</v>
      </c>
      <c r="BT57" s="998">
        <v>0.0</v>
      </c>
      <c r="BU57" s="998">
        <v>0.0</v>
      </c>
      <c r="BV57" s="998">
        <v>0.0</v>
      </c>
      <c r="BW57" s="999">
        <v>0.0</v>
      </c>
      <c r="BX57" s="1000">
        <v>0.0</v>
      </c>
      <c r="BY57" s="998">
        <v>0.0</v>
      </c>
      <c r="BZ57" s="998">
        <v>0.0</v>
      </c>
      <c r="CA57" s="998">
        <v>0.0</v>
      </c>
      <c r="CB57" s="998">
        <v>0.0</v>
      </c>
      <c r="CC57" s="998">
        <v>0.0</v>
      </c>
      <c r="CD57" s="999">
        <v>0.0</v>
      </c>
      <c r="CE57" s="1000">
        <v>0.0</v>
      </c>
      <c r="CF57" s="998">
        <v>0.0</v>
      </c>
      <c r="CG57" s="996">
        <v>2545.9125999999997</v>
      </c>
      <c r="CH57" s="998">
        <v>0.0</v>
      </c>
      <c r="CI57" s="998">
        <v>0.0</v>
      </c>
      <c r="CJ57" s="998">
        <v>0.0</v>
      </c>
      <c r="CK57" s="998">
        <v>0.0</v>
      </c>
      <c r="CL57" s="998">
        <v>0.0</v>
      </c>
      <c r="CM57" s="998">
        <v>0.0</v>
      </c>
      <c r="CN57" s="999">
        <v>0.0</v>
      </c>
      <c r="CO57" s="1000">
        <v>0.0</v>
      </c>
      <c r="CP57" s="998">
        <v>0.0</v>
      </c>
      <c r="CQ57" s="996">
        <v>2545.9125999999997</v>
      </c>
      <c r="CR57" s="998">
        <v>0.0</v>
      </c>
      <c r="CS57" s="998">
        <v>0.0</v>
      </c>
      <c r="CT57" s="998">
        <v>0.0</v>
      </c>
      <c r="CU57" s="998">
        <v>0.0</v>
      </c>
      <c r="CV57" s="998">
        <v>0.0</v>
      </c>
      <c r="CW57" s="998">
        <v>0.0</v>
      </c>
      <c r="CX57" s="999">
        <v>0.0</v>
      </c>
      <c r="CY57" s="1000">
        <v>0.0</v>
      </c>
      <c r="CZ57" s="998">
        <v>0.0</v>
      </c>
      <c r="DA57" s="996">
        <v>2545.9125999999997</v>
      </c>
      <c r="DB57" s="998">
        <v>0.0</v>
      </c>
      <c r="DC57" s="998">
        <v>0.0</v>
      </c>
      <c r="DD57" s="998">
        <v>0.0</v>
      </c>
      <c r="DE57" s="998">
        <v>0.0</v>
      </c>
      <c r="DF57" s="999">
        <v>0.0</v>
      </c>
      <c r="DG57" s="1000">
        <v>0.0</v>
      </c>
      <c r="DH57" s="998">
        <v>0.0</v>
      </c>
      <c r="DI57" s="998">
        <v>0.0</v>
      </c>
      <c r="DJ57" s="998">
        <v>0.0</v>
      </c>
      <c r="DK57" s="998">
        <v>0.0</v>
      </c>
      <c r="DL57" s="998">
        <v>0.0</v>
      </c>
      <c r="DM57" s="998">
        <v>0.0</v>
      </c>
      <c r="DN57" s="998">
        <v>0.0</v>
      </c>
      <c r="DO57" s="999">
        <v>0.0</v>
      </c>
      <c r="DP57" s="1000">
        <v>0.0</v>
      </c>
      <c r="DQ57" s="998">
        <v>0.0</v>
      </c>
      <c r="DR57" s="998">
        <v>0.0</v>
      </c>
      <c r="DS57" s="998">
        <v>0.0</v>
      </c>
      <c r="DT57" s="998">
        <v>0.0</v>
      </c>
      <c r="DU57" s="999">
        <v>0.0</v>
      </c>
      <c r="DV57" s="1000">
        <v>0.0</v>
      </c>
      <c r="DW57" s="998">
        <v>0.0</v>
      </c>
      <c r="DX57" s="998">
        <v>0.0</v>
      </c>
      <c r="DY57" s="998">
        <v>0.0</v>
      </c>
      <c r="DZ57" s="998">
        <v>0.0</v>
      </c>
      <c r="EA57" s="998">
        <v>0.0</v>
      </c>
      <c r="EB57" s="999">
        <v>0.0</v>
      </c>
      <c r="EC57" s="1000">
        <v>0.0</v>
      </c>
      <c r="ED57" s="998">
        <v>0.0</v>
      </c>
      <c r="EE57" s="999">
        <v>0.0</v>
      </c>
      <c r="EF57" s="1000">
        <v>0.0</v>
      </c>
      <c r="EG57" s="998">
        <v>0.0</v>
      </c>
      <c r="EH57" s="998">
        <v>0.0</v>
      </c>
      <c r="EI57" s="999">
        <v>0.0</v>
      </c>
      <c r="EJ57" s="1000">
        <v>0.0</v>
      </c>
      <c r="EK57" s="998">
        <v>0.0</v>
      </c>
      <c r="EL57" s="998">
        <v>0.0</v>
      </c>
      <c r="EM57" s="998">
        <v>0.0</v>
      </c>
      <c r="EN57" s="999">
        <v>0.0</v>
      </c>
      <c r="EO57" s="984">
        <f t="shared" si="1"/>
        <v>24626.61258</v>
      </c>
      <c r="EP57" s="985">
        <f t="shared" si="2"/>
        <v>5294.721705</v>
      </c>
    </row>
    <row r="58" ht="14.25" customHeight="1">
      <c r="A58" s="976" t="s">
        <v>179</v>
      </c>
      <c r="B58" s="977" t="s">
        <v>479</v>
      </c>
      <c r="C58" s="1001">
        <v>1811057.0</v>
      </c>
      <c r="D58" s="979">
        <v>3292.8199999999997</v>
      </c>
      <c r="E58" s="1002">
        <v>3292.8199999999997</v>
      </c>
      <c r="F58" s="981">
        <v>0.0</v>
      </c>
      <c r="G58" s="981">
        <v>0.0</v>
      </c>
      <c r="H58" s="981">
        <v>0.0</v>
      </c>
      <c r="I58" s="982">
        <v>0.0</v>
      </c>
      <c r="J58" s="979">
        <v>3292.8199999999997</v>
      </c>
      <c r="K58" s="981">
        <v>0.0</v>
      </c>
      <c r="L58" s="981">
        <v>0.0</v>
      </c>
      <c r="M58" s="981">
        <v>0.0</v>
      </c>
      <c r="N58" s="982">
        <v>0.0</v>
      </c>
      <c r="O58" s="979">
        <v>3292.8199999999997</v>
      </c>
      <c r="P58" s="981">
        <v>0.0</v>
      </c>
      <c r="Q58" s="981">
        <v>0.0</v>
      </c>
      <c r="R58" s="981">
        <v>0.0</v>
      </c>
      <c r="S58" s="982">
        <v>0.0</v>
      </c>
      <c r="T58" s="983">
        <v>0.0</v>
      </c>
      <c r="U58" s="981">
        <v>0.0</v>
      </c>
      <c r="V58" s="981">
        <v>0.0</v>
      </c>
      <c r="W58" s="979">
        <v>3292.8199999999997</v>
      </c>
      <c r="X58" s="981">
        <v>0.0</v>
      </c>
      <c r="Y58" s="981">
        <v>0.0</v>
      </c>
      <c r="Z58" s="981">
        <v>0.0</v>
      </c>
      <c r="AA58" s="981">
        <v>0.0</v>
      </c>
      <c r="AB58" s="982">
        <v>0.0</v>
      </c>
      <c r="AC58" s="983">
        <v>0.0</v>
      </c>
      <c r="AD58" s="981">
        <v>0.0</v>
      </c>
      <c r="AE58" s="981">
        <v>0.0</v>
      </c>
      <c r="AF58" s="979">
        <v>3292.8199999999997</v>
      </c>
      <c r="AG58" s="981">
        <v>0.0</v>
      </c>
      <c r="AH58" s="981">
        <v>0.0</v>
      </c>
      <c r="AI58" s="981">
        <v>0.0</v>
      </c>
      <c r="AJ58" s="982">
        <v>0.0</v>
      </c>
      <c r="AK58" s="983">
        <v>0.0</v>
      </c>
      <c r="AL58" s="981">
        <v>0.0</v>
      </c>
      <c r="AM58" s="981">
        <v>0.0</v>
      </c>
      <c r="AN58" s="979">
        <v>3292.8199999999997</v>
      </c>
      <c r="AO58" s="981">
        <v>0.0</v>
      </c>
      <c r="AP58" s="981">
        <v>0.0</v>
      </c>
      <c r="AQ58" s="981">
        <v>0.0</v>
      </c>
      <c r="AR58" s="982">
        <v>0.0</v>
      </c>
      <c r="AS58" s="983">
        <v>0.0</v>
      </c>
      <c r="AT58" s="981">
        <v>0.0</v>
      </c>
      <c r="AU58" s="981">
        <v>0.0</v>
      </c>
      <c r="AV58" s="979">
        <v>3292.8199999999997</v>
      </c>
      <c r="AW58" s="981">
        <v>0.0</v>
      </c>
      <c r="AX58" s="981">
        <v>0.0</v>
      </c>
      <c r="AY58" s="981">
        <v>0.0</v>
      </c>
      <c r="AZ58" s="981">
        <v>0.0</v>
      </c>
      <c r="BA58" s="981">
        <v>0.0</v>
      </c>
      <c r="BB58" s="981">
        <v>0.0</v>
      </c>
      <c r="BC58" s="981">
        <v>0.0</v>
      </c>
      <c r="BD58" s="981">
        <v>0.0</v>
      </c>
      <c r="BE58" s="981">
        <v>0.0</v>
      </c>
      <c r="BF58" s="981">
        <v>0.0</v>
      </c>
      <c r="BG58" s="981">
        <v>0.0</v>
      </c>
      <c r="BH58" s="981">
        <v>0.0</v>
      </c>
      <c r="BI58" s="981">
        <v>0.0</v>
      </c>
      <c r="BJ58" s="981">
        <v>0.0</v>
      </c>
      <c r="BK58" s="981">
        <v>0.0</v>
      </c>
      <c r="BL58" s="982">
        <v>0.0</v>
      </c>
      <c r="BM58" s="983">
        <v>0.0</v>
      </c>
      <c r="BN58" s="981">
        <v>0.0</v>
      </c>
      <c r="BO58" s="981">
        <v>0.0</v>
      </c>
      <c r="BP58" s="981">
        <v>0.0</v>
      </c>
      <c r="BQ58" s="979">
        <v>3292.8199999999997</v>
      </c>
      <c r="BR58" s="981">
        <v>0.0</v>
      </c>
      <c r="BS58" s="981">
        <v>0.0</v>
      </c>
      <c r="BT58" s="981">
        <v>0.0</v>
      </c>
      <c r="BU58" s="981">
        <v>0.0</v>
      </c>
      <c r="BV58" s="981">
        <v>0.0</v>
      </c>
      <c r="BW58" s="982">
        <v>0.0</v>
      </c>
      <c r="BX58" s="983">
        <v>0.0</v>
      </c>
      <c r="BY58" s="981">
        <v>0.0</v>
      </c>
      <c r="BZ58" s="981">
        <v>0.0</v>
      </c>
      <c r="CA58" s="979">
        <v>3292.8199999999997</v>
      </c>
      <c r="CB58" s="981">
        <v>0.0</v>
      </c>
      <c r="CC58" s="981">
        <v>0.0</v>
      </c>
      <c r="CD58" s="982">
        <v>0.0</v>
      </c>
      <c r="CE58" s="983">
        <v>0.0</v>
      </c>
      <c r="CF58" s="981">
        <v>0.0</v>
      </c>
      <c r="CG58" s="981">
        <v>0.0</v>
      </c>
      <c r="CH58" s="981">
        <v>0.0</v>
      </c>
      <c r="CI58" s="981">
        <v>0.0</v>
      </c>
      <c r="CJ58" s="981">
        <v>0.0</v>
      </c>
      <c r="CK58" s="981">
        <v>0.0</v>
      </c>
      <c r="CL58" s="981">
        <v>0.0</v>
      </c>
      <c r="CM58" s="981">
        <v>0.0</v>
      </c>
      <c r="CN58" s="982">
        <v>0.0</v>
      </c>
      <c r="CO58" s="983">
        <v>0.0</v>
      </c>
      <c r="CP58" s="981">
        <v>0.0</v>
      </c>
      <c r="CQ58" s="981">
        <v>0.0</v>
      </c>
      <c r="CR58" s="979">
        <v>3292.8199999999997</v>
      </c>
      <c r="CS58" s="981">
        <v>0.0</v>
      </c>
      <c r="CT58" s="981">
        <v>0.0</v>
      </c>
      <c r="CU58" s="981">
        <v>0.0</v>
      </c>
      <c r="CV58" s="981">
        <v>0.0</v>
      </c>
      <c r="CW58" s="981">
        <v>0.0</v>
      </c>
      <c r="CX58" s="982">
        <v>0.0</v>
      </c>
      <c r="CY58" s="983">
        <v>0.0</v>
      </c>
      <c r="CZ58" s="981">
        <v>0.0</v>
      </c>
      <c r="DA58" s="981">
        <v>0.0</v>
      </c>
      <c r="DB58" s="979">
        <v>3292.8199999999997</v>
      </c>
      <c r="DC58" s="981">
        <v>0.0</v>
      </c>
      <c r="DD58" s="981">
        <v>0.0</v>
      </c>
      <c r="DE58" s="981">
        <v>0.0</v>
      </c>
      <c r="DF58" s="982">
        <v>0.0</v>
      </c>
      <c r="DG58" s="983">
        <v>0.0</v>
      </c>
      <c r="DH58" s="981">
        <v>0.0</v>
      </c>
      <c r="DI58" s="981">
        <v>0.0</v>
      </c>
      <c r="DJ58" s="981">
        <v>0.0</v>
      </c>
      <c r="DK58" s="981">
        <v>0.0</v>
      </c>
      <c r="DL58" s="981">
        <v>0.0</v>
      </c>
      <c r="DM58" s="981">
        <v>0.0</v>
      </c>
      <c r="DN58" s="981">
        <v>0.0</v>
      </c>
      <c r="DO58" s="982">
        <v>0.0</v>
      </c>
      <c r="DP58" s="983">
        <v>0.0</v>
      </c>
      <c r="DQ58" s="981">
        <v>0.0</v>
      </c>
      <c r="DR58" s="981">
        <v>0.0</v>
      </c>
      <c r="DS58" s="981">
        <v>0.0</v>
      </c>
      <c r="DT58" s="981">
        <v>0.0</v>
      </c>
      <c r="DU58" s="982">
        <v>0.0</v>
      </c>
      <c r="DV58" s="983">
        <v>0.0</v>
      </c>
      <c r="DW58" s="981">
        <v>0.0</v>
      </c>
      <c r="DX58" s="981">
        <v>0.0</v>
      </c>
      <c r="DY58" s="981">
        <v>0.0</v>
      </c>
      <c r="DZ58" s="981">
        <v>0.0</v>
      </c>
      <c r="EA58" s="981">
        <v>0.0</v>
      </c>
      <c r="EB58" s="982">
        <v>0.0</v>
      </c>
      <c r="EC58" s="983">
        <v>0.0</v>
      </c>
      <c r="ED58" s="981">
        <v>0.0</v>
      </c>
      <c r="EE58" s="982">
        <v>0.0</v>
      </c>
      <c r="EF58" s="983">
        <v>0.0</v>
      </c>
      <c r="EG58" s="981">
        <v>0.0</v>
      </c>
      <c r="EH58" s="981">
        <v>0.0</v>
      </c>
      <c r="EI58" s="982">
        <v>0.0</v>
      </c>
      <c r="EJ58" s="983">
        <v>0.0</v>
      </c>
      <c r="EK58" s="981">
        <v>0.0</v>
      </c>
      <c r="EL58" s="981">
        <v>0.0</v>
      </c>
      <c r="EM58" s="981">
        <v>0.0</v>
      </c>
      <c r="EN58" s="982">
        <v>0.0</v>
      </c>
      <c r="EO58" s="984">
        <f t="shared" si="1"/>
        <v>34014.8306</v>
      </c>
      <c r="EP58" s="985">
        <f t="shared" si="2"/>
        <v>7313.188579</v>
      </c>
    </row>
    <row r="59" ht="14.25" customHeight="1">
      <c r="A59" s="986" t="s">
        <v>179</v>
      </c>
      <c r="B59" s="83" t="s">
        <v>479</v>
      </c>
      <c r="C59" s="50">
        <v>1811058.0</v>
      </c>
      <c r="D59" s="987">
        <v>2205.98</v>
      </c>
      <c r="E59" s="716">
        <v>2205.98</v>
      </c>
      <c r="F59" s="989">
        <v>0.0</v>
      </c>
      <c r="G59" s="989">
        <v>0.0</v>
      </c>
      <c r="H59" s="989">
        <v>0.0</v>
      </c>
      <c r="I59" s="990">
        <v>0.0</v>
      </c>
      <c r="J59" s="987">
        <v>2205.98</v>
      </c>
      <c r="K59" s="989">
        <v>0.0</v>
      </c>
      <c r="L59" s="989">
        <v>0.0</v>
      </c>
      <c r="M59" s="989">
        <v>0.0</v>
      </c>
      <c r="N59" s="990">
        <v>0.0</v>
      </c>
      <c r="O59" s="987">
        <v>2205.98</v>
      </c>
      <c r="P59" s="989">
        <v>0.0</v>
      </c>
      <c r="Q59" s="989">
        <v>0.0</v>
      </c>
      <c r="R59" s="989">
        <v>0.0</v>
      </c>
      <c r="S59" s="990">
        <v>0.0</v>
      </c>
      <c r="T59" s="991">
        <v>0.0</v>
      </c>
      <c r="U59" s="989">
        <v>0.0</v>
      </c>
      <c r="V59" s="989">
        <v>0.0</v>
      </c>
      <c r="W59" s="987">
        <v>2205.98</v>
      </c>
      <c r="X59" s="989">
        <v>0.0</v>
      </c>
      <c r="Y59" s="989">
        <v>0.0</v>
      </c>
      <c r="Z59" s="989">
        <v>0.0</v>
      </c>
      <c r="AA59" s="989">
        <v>0.0</v>
      </c>
      <c r="AB59" s="990">
        <v>0.0</v>
      </c>
      <c r="AC59" s="991">
        <v>0.0</v>
      </c>
      <c r="AD59" s="989">
        <v>0.0</v>
      </c>
      <c r="AE59" s="989">
        <v>0.0</v>
      </c>
      <c r="AF59" s="987">
        <v>2205.98</v>
      </c>
      <c r="AG59" s="989">
        <v>0.0</v>
      </c>
      <c r="AH59" s="989">
        <v>0.0</v>
      </c>
      <c r="AI59" s="989">
        <v>0.0</v>
      </c>
      <c r="AJ59" s="990">
        <v>0.0</v>
      </c>
      <c r="AK59" s="991">
        <v>0.0</v>
      </c>
      <c r="AL59" s="989">
        <v>0.0</v>
      </c>
      <c r="AM59" s="989">
        <v>0.0</v>
      </c>
      <c r="AN59" s="987">
        <v>2205.98</v>
      </c>
      <c r="AO59" s="989">
        <v>0.0</v>
      </c>
      <c r="AP59" s="989">
        <v>0.0</v>
      </c>
      <c r="AQ59" s="989">
        <v>0.0</v>
      </c>
      <c r="AR59" s="990">
        <v>0.0</v>
      </c>
      <c r="AS59" s="991">
        <v>0.0</v>
      </c>
      <c r="AT59" s="989">
        <v>0.0</v>
      </c>
      <c r="AU59" s="989">
        <v>0.0</v>
      </c>
      <c r="AV59" s="987">
        <v>2205.98</v>
      </c>
      <c r="AW59" s="989">
        <v>0.0</v>
      </c>
      <c r="AX59" s="989">
        <v>0.0</v>
      </c>
      <c r="AY59" s="989">
        <v>0.0</v>
      </c>
      <c r="AZ59" s="989">
        <v>0.0</v>
      </c>
      <c r="BA59" s="989">
        <v>0.0</v>
      </c>
      <c r="BB59" s="989">
        <v>0.0</v>
      </c>
      <c r="BC59" s="989">
        <v>0.0</v>
      </c>
      <c r="BD59" s="989">
        <v>0.0</v>
      </c>
      <c r="BE59" s="989">
        <v>0.0</v>
      </c>
      <c r="BF59" s="989">
        <v>0.0</v>
      </c>
      <c r="BG59" s="989">
        <v>0.0</v>
      </c>
      <c r="BH59" s="989">
        <v>0.0</v>
      </c>
      <c r="BI59" s="989">
        <v>0.0</v>
      </c>
      <c r="BJ59" s="989">
        <v>0.0</v>
      </c>
      <c r="BK59" s="989">
        <v>0.0</v>
      </c>
      <c r="BL59" s="990">
        <v>0.0</v>
      </c>
      <c r="BM59" s="991">
        <v>0.0</v>
      </c>
      <c r="BN59" s="989">
        <v>0.0</v>
      </c>
      <c r="BO59" s="989">
        <v>0.0</v>
      </c>
      <c r="BP59" s="989">
        <v>0.0</v>
      </c>
      <c r="BQ59" s="987">
        <v>2205.98</v>
      </c>
      <c r="BR59" s="989">
        <v>0.0</v>
      </c>
      <c r="BS59" s="989">
        <v>0.0</v>
      </c>
      <c r="BT59" s="989">
        <v>0.0</v>
      </c>
      <c r="BU59" s="989">
        <v>0.0</v>
      </c>
      <c r="BV59" s="989">
        <v>0.0</v>
      </c>
      <c r="BW59" s="990">
        <v>0.0</v>
      </c>
      <c r="BX59" s="991">
        <v>0.0</v>
      </c>
      <c r="BY59" s="989">
        <v>0.0</v>
      </c>
      <c r="BZ59" s="989">
        <v>0.0</v>
      </c>
      <c r="CA59" s="987">
        <v>2205.98</v>
      </c>
      <c r="CB59" s="989">
        <v>0.0</v>
      </c>
      <c r="CC59" s="989">
        <v>0.0</v>
      </c>
      <c r="CD59" s="990">
        <v>0.0</v>
      </c>
      <c r="CE59" s="991">
        <v>0.0</v>
      </c>
      <c r="CF59" s="989">
        <v>0.0</v>
      </c>
      <c r="CG59" s="989">
        <v>0.0</v>
      </c>
      <c r="CH59" s="989">
        <v>0.0</v>
      </c>
      <c r="CI59" s="989">
        <v>0.0</v>
      </c>
      <c r="CJ59" s="989">
        <v>0.0</v>
      </c>
      <c r="CK59" s="989">
        <v>0.0</v>
      </c>
      <c r="CL59" s="989">
        <v>0.0</v>
      </c>
      <c r="CM59" s="989">
        <v>0.0</v>
      </c>
      <c r="CN59" s="990">
        <v>0.0</v>
      </c>
      <c r="CO59" s="991">
        <v>0.0</v>
      </c>
      <c r="CP59" s="989">
        <v>0.0</v>
      </c>
      <c r="CQ59" s="989">
        <v>0.0</v>
      </c>
      <c r="CR59" s="987">
        <v>2205.98</v>
      </c>
      <c r="CS59" s="989">
        <v>0.0</v>
      </c>
      <c r="CT59" s="989">
        <v>0.0</v>
      </c>
      <c r="CU59" s="989">
        <v>0.0</v>
      </c>
      <c r="CV59" s="989">
        <v>0.0</v>
      </c>
      <c r="CW59" s="989">
        <v>0.0</v>
      </c>
      <c r="CX59" s="990">
        <v>0.0</v>
      </c>
      <c r="CY59" s="991">
        <v>0.0</v>
      </c>
      <c r="CZ59" s="989">
        <v>0.0</v>
      </c>
      <c r="DA59" s="989">
        <v>0.0</v>
      </c>
      <c r="DB59" s="987">
        <v>2205.98</v>
      </c>
      <c r="DC59" s="989">
        <v>0.0</v>
      </c>
      <c r="DD59" s="989">
        <v>0.0</v>
      </c>
      <c r="DE59" s="989">
        <v>0.0</v>
      </c>
      <c r="DF59" s="990">
        <v>0.0</v>
      </c>
      <c r="DG59" s="991">
        <v>0.0</v>
      </c>
      <c r="DH59" s="989">
        <v>0.0</v>
      </c>
      <c r="DI59" s="989">
        <v>0.0</v>
      </c>
      <c r="DJ59" s="989">
        <v>0.0</v>
      </c>
      <c r="DK59" s="989">
        <v>0.0</v>
      </c>
      <c r="DL59" s="989">
        <v>0.0</v>
      </c>
      <c r="DM59" s="989">
        <v>0.0</v>
      </c>
      <c r="DN59" s="989">
        <v>0.0</v>
      </c>
      <c r="DO59" s="990">
        <v>0.0</v>
      </c>
      <c r="DP59" s="991">
        <v>0.0</v>
      </c>
      <c r="DQ59" s="989">
        <v>0.0</v>
      </c>
      <c r="DR59" s="989">
        <v>0.0</v>
      </c>
      <c r="DS59" s="989">
        <v>0.0</v>
      </c>
      <c r="DT59" s="989">
        <v>0.0</v>
      </c>
      <c r="DU59" s="990">
        <v>0.0</v>
      </c>
      <c r="DV59" s="991">
        <v>0.0</v>
      </c>
      <c r="DW59" s="989">
        <v>0.0</v>
      </c>
      <c r="DX59" s="989">
        <v>0.0</v>
      </c>
      <c r="DY59" s="989">
        <v>0.0</v>
      </c>
      <c r="DZ59" s="989">
        <v>0.0</v>
      </c>
      <c r="EA59" s="989">
        <v>0.0</v>
      </c>
      <c r="EB59" s="990">
        <v>0.0</v>
      </c>
      <c r="EC59" s="991">
        <v>0.0</v>
      </c>
      <c r="ED59" s="989">
        <v>0.0</v>
      </c>
      <c r="EE59" s="990">
        <v>0.0</v>
      </c>
      <c r="EF59" s="991">
        <v>0.0</v>
      </c>
      <c r="EG59" s="989">
        <v>0.0</v>
      </c>
      <c r="EH59" s="989">
        <v>0.0</v>
      </c>
      <c r="EI59" s="990">
        <v>0.0</v>
      </c>
      <c r="EJ59" s="991">
        <v>0.0</v>
      </c>
      <c r="EK59" s="989">
        <v>0.0</v>
      </c>
      <c r="EL59" s="989">
        <v>0.0</v>
      </c>
      <c r="EM59" s="989">
        <v>0.0</v>
      </c>
      <c r="EN59" s="990">
        <v>0.0</v>
      </c>
      <c r="EO59" s="984">
        <f t="shared" si="1"/>
        <v>22787.7734</v>
      </c>
      <c r="EP59" s="985">
        <f t="shared" si="2"/>
        <v>4899.371281</v>
      </c>
    </row>
    <row r="60" ht="14.25" customHeight="1">
      <c r="A60" s="986" t="s">
        <v>179</v>
      </c>
      <c r="B60" s="83" t="s">
        <v>479</v>
      </c>
      <c r="C60" s="50">
        <v>1811059.0</v>
      </c>
      <c r="D60" s="987">
        <v>13665.315999999999</v>
      </c>
      <c r="E60" s="716">
        <v>13665.315999999999</v>
      </c>
      <c r="F60" s="989">
        <v>0.0</v>
      </c>
      <c r="G60" s="989">
        <v>0.0</v>
      </c>
      <c r="H60" s="989">
        <v>0.0</v>
      </c>
      <c r="I60" s="990">
        <v>0.0</v>
      </c>
      <c r="J60" s="987">
        <v>13665.315999999999</v>
      </c>
      <c r="K60" s="989">
        <v>0.0</v>
      </c>
      <c r="L60" s="989">
        <v>0.0</v>
      </c>
      <c r="M60" s="989">
        <v>0.0</v>
      </c>
      <c r="N60" s="990">
        <v>0.0</v>
      </c>
      <c r="O60" s="987">
        <v>13665.315999999999</v>
      </c>
      <c r="P60" s="989">
        <v>0.0</v>
      </c>
      <c r="Q60" s="989">
        <v>0.0</v>
      </c>
      <c r="R60" s="989">
        <v>0.0</v>
      </c>
      <c r="S60" s="990">
        <v>0.0</v>
      </c>
      <c r="T60" s="991">
        <v>0.0</v>
      </c>
      <c r="U60" s="989">
        <v>0.0</v>
      </c>
      <c r="V60" s="989">
        <v>0.0</v>
      </c>
      <c r="W60" s="987">
        <v>13665.315999999999</v>
      </c>
      <c r="X60" s="989">
        <v>0.0</v>
      </c>
      <c r="Y60" s="989">
        <v>0.0</v>
      </c>
      <c r="Z60" s="989">
        <v>0.0</v>
      </c>
      <c r="AA60" s="989">
        <v>0.0</v>
      </c>
      <c r="AB60" s="990">
        <v>0.0</v>
      </c>
      <c r="AC60" s="991">
        <v>0.0</v>
      </c>
      <c r="AD60" s="989">
        <v>0.0</v>
      </c>
      <c r="AE60" s="989">
        <v>0.0</v>
      </c>
      <c r="AF60" s="987">
        <v>13665.315999999999</v>
      </c>
      <c r="AG60" s="989">
        <v>0.0</v>
      </c>
      <c r="AH60" s="989">
        <v>0.0</v>
      </c>
      <c r="AI60" s="989">
        <v>0.0</v>
      </c>
      <c r="AJ60" s="990">
        <v>0.0</v>
      </c>
      <c r="AK60" s="991">
        <v>0.0</v>
      </c>
      <c r="AL60" s="989">
        <v>0.0</v>
      </c>
      <c r="AM60" s="989">
        <v>0.0</v>
      </c>
      <c r="AN60" s="987">
        <v>13665.315999999999</v>
      </c>
      <c r="AO60" s="989">
        <v>0.0</v>
      </c>
      <c r="AP60" s="989">
        <v>0.0</v>
      </c>
      <c r="AQ60" s="989">
        <v>0.0</v>
      </c>
      <c r="AR60" s="990">
        <v>0.0</v>
      </c>
      <c r="AS60" s="991">
        <v>0.0</v>
      </c>
      <c r="AT60" s="989">
        <v>0.0</v>
      </c>
      <c r="AU60" s="989">
        <v>0.0</v>
      </c>
      <c r="AV60" s="987">
        <v>13665.315999999999</v>
      </c>
      <c r="AW60" s="989">
        <v>0.0</v>
      </c>
      <c r="AX60" s="989">
        <v>0.0</v>
      </c>
      <c r="AY60" s="989">
        <v>0.0</v>
      </c>
      <c r="AZ60" s="989">
        <v>0.0</v>
      </c>
      <c r="BA60" s="989">
        <v>0.0</v>
      </c>
      <c r="BB60" s="989">
        <v>0.0</v>
      </c>
      <c r="BC60" s="989">
        <v>0.0</v>
      </c>
      <c r="BD60" s="989">
        <v>0.0</v>
      </c>
      <c r="BE60" s="989">
        <v>0.0</v>
      </c>
      <c r="BF60" s="989">
        <v>0.0</v>
      </c>
      <c r="BG60" s="989">
        <v>0.0</v>
      </c>
      <c r="BH60" s="989">
        <v>0.0</v>
      </c>
      <c r="BI60" s="989">
        <v>0.0</v>
      </c>
      <c r="BJ60" s="989">
        <v>0.0</v>
      </c>
      <c r="BK60" s="989">
        <v>0.0</v>
      </c>
      <c r="BL60" s="990">
        <v>0.0</v>
      </c>
      <c r="BM60" s="991">
        <v>0.0</v>
      </c>
      <c r="BN60" s="989">
        <v>0.0</v>
      </c>
      <c r="BO60" s="989">
        <v>0.0</v>
      </c>
      <c r="BP60" s="989">
        <v>0.0</v>
      </c>
      <c r="BQ60" s="987">
        <v>13665.315999999999</v>
      </c>
      <c r="BR60" s="989">
        <v>0.0</v>
      </c>
      <c r="BS60" s="989">
        <v>0.0</v>
      </c>
      <c r="BT60" s="989">
        <v>0.0</v>
      </c>
      <c r="BU60" s="989">
        <v>0.0</v>
      </c>
      <c r="BV60" s="989">
        <v>0.0</v>
      </c>
      <c r="BW60" s="990">
        <v>0.0</v>
      </c>
      <c r="BX60" s="991">
        <v>0.0</v>
      </c>
      <c r="BY60" s="989">
        <v>0.0</v>
      </c>
      <c r="BZ60" s="989">
        <v>0.0</v>
      </c>
      <c r="CA60" s="987">
        <v>13665.315999999999</v>
      </c>
      <c r="CB60" s="989">
        <v>0.0</v>
      </c>
      <c r="CC60" s="989">
        <v>0.0</v>
      </c>
      <c r="CD60" s="990">
        <v>0.0</v>
      </c>
      <c r="CE60" s="991">
        <v>0.0</v>
      </c>
      <c r="CF60" s="989">
        <v>0.0</v>
      </c>
      <c r="CG60" s="989">
        <v>0.0</v>
      </c>
      <c r="CH60" s="989">
        <v>0.0</v>
      </c>
      <c r="CI60" s="989">
        <v>0.0</v>
      </c>
      <c r="CJ60" s="989">
        <v>0.0</v>
      </c>
      <c r="CK60" s="989">
        <v>0.0</v>
      </c>
      <c r="CL60" s="989">
        <v>0.0</v>
      </c>
      <c r="CM60" s="989">
        <v>0.0</v>
      </c>
      <c r="CN60" s="990">
        <v>0.0</v>
      </c>
      <c r="CO60" s="991">
        <v>0.0</v>
      </c>
      <c r="CP60" s="989">
        <v>0.0</v>
      </c>
      <c r="CQ60" s="989">
        <v>0.0</v>
      </c>
      <c r="CR60" s="987">
        <v>13665.315999999999</v>
      </c>
      <c r="CS60" s="989">
        <v>0.0</v>
      </c>
      <c r="CT60" s="989">
        <v>0.0</v>
      </c>
      <c r="CU60" s="989">
        <v>0.0</v>
      </c>
      <c r="CV60" s="989">
        <v>0.0</v>
      </c>
      <c r="CW60" s="989">
        <v>0.0</v>
      </c>
      <c r="CX60" s="990">
        <v>0.0</v>
      </c>
      <c r="CY60" s="991">
        <v>0.0</v>
      </c>
      <c r="CZ60" s="989">
        <v>0.0</v>
      </c>
      <c r="DA60" s="989">
        <v>0.0</v>
      </c>
      <c r="DB60" s="987">
        <v>13665.315999999999</v>
      </c>
      <c r="DC60" s="989">
        <v>0.0</v>
      </c>
      <c r="DD60" s="989">
        <v>0.0</v>
      </c>
      <c r="DE60" s="989">
        <v>0.0</v>
      </c>
      <c r="DF60" s="990">
        <v>0.0</v>
      </c>
      <c r="DG60" s="991">
        <v>0.0</v>
      </c>
      <c r="DH60" s="989">
        <v>0.0</v>
      </c>
      <c r="DI60" s="989">
        <v>0.0</v>
      </c>
      <c r="DJ60" s="989">
        <v>0.0</v>
      </c>
      <c r="DK60" s="989">
        <v>0.0</v>
      </c>
      <c r="DL60" s="989">
        <v>0.0</v>
      </c>
      <c r="DM60" s="989">
        <v>0.0</v>
      </c>
      <c r="DN60" s="989">
        <v>0.0</v>
      </c>
      <c r="DO60" s="990">
        <v>0.0</v>
      </c>
      <c r="DP60" s="991">
        <v>0.0</v>
      </c>
      <c r="DQ60" s="989">
        <v>0.0</v>
      </c>
      <c r="DR60" s="989">
        <v>0.0</v>
      </c>
      <c r="DS60" s="989">
        <v>0.0</v>
      </c>
      <c r="DT60" s="989">
        <v>0.0</v>
      </c>
      <c r="DU60" s="990">
        <v>0.0</v>
      </c>
      <c r="DV60" s="991">
        <v>0.0</v>
      </c>
      <c r="DW60" s="989">
        <v>0.0</v>
      </c>
      <c r="DX60" s="989">
        <v>0.0</v>
      </c>
      <c r="DY60" s="989">
        <v>0.0</v>
      </c>
      <c r="DZ60" s="989">
        <v>0.0</v>
      </c>
      <c r="EA60" s="989">
        <v>0.0</v>
      </c>
      <c r="EB60" s="990">
        <v>0.0</v>
      </c>
      <c r="EC60" s="991">
        <v>0.0</v>
      </c>
      <c r="ED60" s="989">
        <v>0.0</v>
      </c>
      <c r="EE60" s="990">
        <v>0.0</v>
      </c>
      <c r="EF60" s="991">
        <v>0.0</v>
      </c>
      <c r="EG60" s="989">
        <v>0.0</v>
      </c>
      <c r="EH60" s="989">
        <v>0.0</v>
      </c>
      <c r="EI60" s="990">
        <v>0.0</v>
      </c>
      <c r="EJ60" s="991">
        <v>0.0</v>
      </c>
      <c r="EK60" s="989">
        <v>0.0</v>
      </c>
      <c r="EL60" s="989">
        <v>0.0</v>
      </c>
      <c r="EM60" s="989">
        <v>0.0</v>
      </c>
      <c r="EN60" s="990">
        <v>0.0</v>
      </c>
      <c r="EO60" s="984">
        <f t="shared" si="1"/>
        <v>141162.7143</v>
      </c>
      <c r="EP60" s="985">
        <f t="shared" si="2"/>
        <v>30349.98357</v>
      </c>
    </row>
    <row r="61" ht="14.25" customHeight="1">
      <c r="A61" s="986" t="s">
        <v>179</v>
      </c>
      <c r="B61" s="83" t="s">
        <v>479</v>
      </c>
      <c r="C61" s="50">
        <v>1811060.0</v>
      </c>
      <c r="D61" s="987">
        <v>15243.134999999998</v>
      </c>
      <c r="E61" s="716">
        <v>15243.134999999998</v>
      </c>
      <c r="F61" s="989">
        <v>0.0</v>
      </c>
      <c r="G61" s="989">
        <v>0.0</v>
      </c>
      <c r="H61" s="989">
        <v>0.0</v>
      </c>
      <c r="I61" s="990">
        <v>0.0</v>
      </c>
      <c r="J61" s="987">
        <v>15243.134999999998</v>
      </c>
      <c r="K61" s="989">
        <v>0.0</v>
      </c>
      <c r="L61" s="989">
        <v>0.0</v>
      </c>
      <c r="M61" s="989">
        <v>0.0</v>
      </c>
      <c r="N61" s="990">
        <v>0.0</v>
      </c>
      <c r="O61" s="987">
        <v>15243.134999999998</v>
      </c>
      <c r="P61" s="989">
        <v>0.0</v>
      </c>
      <c r="Q61" s="989">
        <v>0.0</v>
      </c>
      <c r="R61" s="989">
        <v>0.0</v>
      </c>
      <c r="S61" s="990">
        <v>0.0</v>
      </c>
      <c r="T61" s="991">
        <v>0.0</v>
      </c>
      <c r="U61" s="989">
        <v>0.0</v>
      </c>
      <c r="V61" s="989">
        <v>0.0</v>
      </c>
      <c r="W61" s="987">
        <v>15243.134999999998</v>
      </c>
      <c r="X61" s="989">
        <v>0.0</v>
      </c>
      <c r="Y61" s="989">
        <v>0.0</v>
      </c>
      <c r="Z61" s="989">
        <v>0.0</v>
      </c>
      <c r="AA61" s="989">
        <v>0.0</v>
      </c>
      <c r="AB61" s="990">
        <v>0.0</v>
      </c>
      <c r="AC61" s="991">
        <v>0.0</v>
      </c>
      <c r="AD61" s="989">
        <v>0.0</v>
      </c>
      <c r="AE61" s="989">
        <v>0.0</v>
      </c>
      <c r="AF61" s="987">
        <v>15243.134999999998</v>
      </c>
      <c r="AG61" s="989">
        <v>0.0</v>
      </c>
      <c r="AH61" s="989">
        <v>0.0</v>
      </c>
      <c r="AI61" s="989">
        <v>0.0</v>
      </c>
      <c r="AJ61" s="990">
        <v>0.0</v>
      </c>
      <c r="AK61" s="991">
        <v>0.0</v>
      </c>
      <c r="AL61" s="989">
        <v>0.0</v>
      </c>
      <c r="AM61" s="989">
        <v>0.0</v>
      </c>
      <c r="AN61" s="987">
        <v>15243.134999999998</v>
      </c>
      <c r="AO61" s="989">
        <v>0.0</v>
      </c>
      <c r="AP61" s="989">
        <v>0.0</v>
      </c>
      <c r="AQ61" s="989">
        <v>0.0</v>
      </c>
      <c r="AR61" s="990">
        <v>0.0</v>
      </c>
      <c r="AS61" s="991">
        <v>0.0</v>
      </c>
      <c r="AT61" s="989">
        <v>0.0</v>
      </c>
      <c r="AU61" s="989">
        <v>0.0</v>
      </c>
      <c r="AV61" s="987">
        <v>15243.134999999998</v>
      </c>
      <c r="AW61" s="989">
        <v>0.0</v>
      </c>
      <c r="AX61" s="989">
        <v>0.0</v>
      </c>
      <c r="AY61" s="989">
        <v>0.0</v>
      </c>
      <c r="AZ61" s="989">
        <v>0.0</v>
      </c>
      <c r="BA61" s="989">
        <v>0.0</v>
      </c>
      <c r="BB61" s="989">
        <v>0.0</v>
      </c>
      <c r="BC61" s="989">
        <v>0.0</v>
      </c>
      <c r="BD61" s="989">
        <v>0.0</v>
      </c>
      <c r="BE61" s="989">
        <v>0.0</v>
      </c>
      <c r="BF61" s="989">
        <v>0.0</v>
      </c>
      <c r="BG61" s="989">
        <v>0.0</v>
      </c>
      <c r="BH61" s="989">
        <v>0.0</v>
      </c>
      <c r="BI61" s="989">
        <v>0.0</v>
      </c>
      <c r="BJ61" s="989">
        <v>0.0</v>
      </c>
      <c r="BK61" s="989">
        <v>0.0</v>
      </c>
      <c r="BL61" s="990">
        <v>0.0</v>
      </c>
      <c r="BM61" s="991">
        <v>0.0</v>
      </c>
      <c r="BN61" s="989">
        <v>0.0</v>
      </c>
      <c r="BO61" s="989">
        <v>0.0</v>
      </c>
      <c r="BP61" s="989">
        <v>0.0</v>
      </c>
      <c r="BQ61" s="987">
        <v>15243.134999999998</v>
      </c>
      <c r="BR61" s="989">
        <v>0.0</v>
      </c>
      <c r="BS61" s="989">
        <v>0.0</v>
      </c>
      <c r="BT61" s="989">
        <v>0.0</v>
      </c>
      <c r="BU61" s="989">
        <v>0.0</v>
      </c>
      <c r="BV61" s="989">
        <v>0.0</v>
      </c>
      <c r="BW61" s="990">
        <v>0.0</v>
      </c>
      <c r="BX61" s="991">
        <v>0.0</v>
      </c>
      <c r="BY61" s="989">
        <v>0.0</v>
      </c>
      <c r="BZ61" s="989">
        <v>0.0</v>
      </c>
      <c r="CA61" s="987">
        <v>15243.134999999998</v>
      </c>
      <c r="CB61" s="989">
        <v>0.0</v>
      </c>
      <c r="CC61" s="989">
        <v>0.0</v>
      </c>
      <c r="CD61" s="990">
        <v>0.0</v>
      </c>
      <c r="CE61" s="991">
        <v>0.0</v>
      </c>
      <c r="CF61" s="989">
        <v>0.0</v>
      </c>
      <c r="CG61" s="989">
        <v>0.0</v>
      </c>
      <c r="CH61" s="989">
        <v>0.0</v>
      </c>
      <c r="CI61" s="989">
        <v>0.0</v>
      </c>
      <c r="CJ61" s="989">
        <v>0.0</v>
      </c>
      <c r="CK61" s="989">
        <v>0.0</v>
      </c>
      <c r="CL61" s="989">
        <v>0.0</v>
      </c>
      <c r="CM61" s="989">
        <v>0.0</v>
      </c>
      <c r="CN61" s="990">
        <v>0.0</v>
      </c>
      <c r="CO61" s="991">
        <v>0.0</v>
      </c>
      <c r="CP61" s="989">
        <v>0.0</v>
      </c>
      <c r="CQ61" s="989">
        <v>0.0</v>
      </c>
      <c r="CR61" s="987">
        <v>15243.134999999998</v>
      </c>
      <c r="CS61" s="989">
        <v>0.0</v>
      </c>
      <c r="CT61" s="989">
        <v>0.0</v>
      </c>
      <c r="CU61" s="989">
        <v>0.0</v>
      </c>
      <c r="CV61" s="989">
        <v>0.0</v>
      </c>
      <c r="CW61" s="989">
        <v>0.0</v>
      </c>
      <c r="CX61" s="990">
        <v>0.0</v>
      </c>
      <c r="CY61" s="991">
        <v>0.0</v>
      </c>
      <c r="CZ61" s="989">
        <v>0.0</v>
      </c>
      <c r="DA61" s="989">
        <v>0.0</v>
      </c>
      <c r="DB61" s="987">
        <v>15243.134999999998</v>
      </c>
      <c r="DC61" s="989">
        <v>0.0</v>
      </c>
      <c r="DD61" s="989">
        <v>0.0</v>
      </c>
      <c r="DE61" s="989">
        <v>0.0</v>
      </c>
      <c r="DF61" s="990">
        <v>0.0</v>
      </c>
      <c r="DG61" s="991">
        <v>0.0</v>
      </c>
      <c r="DH61" s="989">
        <v>0.0</v>
      </c>
      <c r="DI61" s="989">
        <v>0.0</v>
      </c>
      <c r="DJ61" s="989">
        <v>0.0</v>
      </c>
      <c r="DK61" s="989">
        <v>0.0</v>
      </c>
      <c r="DL61" s="989">
        <v>0.0</v>
      </c>
      <c r="DM61" s="989">
        <v>0.0</v>
      </c>
      <c r="DN61" s="989">
        <v>0.0</v>
      </c>
      <c r="DO61" s="990">
        <v>0.0</v>
      </c>
      <c r="DP61" s="991">
        <v>0.0</v>
      </c>
      <c r="DQ61" s="989">
        <v>0.0</v>
      </c>
      <c r="DR61" s="989">
        <v>0.0</v>
      </c>
      <c r="DS61" s="989">
        <v>0.0</v>
      </c>
      <c r="DT61" s="989">
        <v>0.0</v>
      </c>
      <c r="DU61" s="990">
        <v>0.0</v>
      </c>
      <c r="DV61" s="991">
        <v>0.0</v>
      </c>
      <c r="DW61" s="989">
        <v>0.0</v>
      </c>
      <c r="DX61" s="989">
        <v>0.0</v>
      </c>
      <c r="DY61" s="989">
        <v>0.0</v>
      </c>
      <c r="DZ61" s="989">
        <v>0.0</v>
      </c>
      <c r="EA61" s="989">
        <v>0.0</v>
      </c>
      <c r="EB61" s="990">
        <v>0.0</v>
      </c>
      <c r="EC61" s="991">
        <v>0.0</v>
      </c>
      <c r="ED61" s="989">
        <v>0.0</v>
      </c>
      <c r="EE61" s="990">
        <v>0.0</v>
      </c>
      <c r="EF61" s="991">
        <v>0.0</v>
      </c>
      <c r="EG61" s="989">
        <v>0.0</v>
      </c>
      <c r="EH61" s="989">
        <v>0.0</v>
      </c>
      <c r="EI61" s="990">
        <v>0.0</v>
      </c>
      <c r="EJ61" s="991">
        <v>0.0</v>
      </c>
      <c r="EK61" s="989">
        <v>0.0</v>
      </c>
      <c r="EL61" s="989">
        <v>0.0</v>
      </c>
      <c r="EM61" s="989">
        <v>0.0</v>
      </c>
      <c r="EN61" s="990">
        <v>0.0</v>
      </c>
      <c r="EO61" s="984">
        <f t="shared" si="1"/>
        <v>157461.5846</v>
      </c>
      <c r="EP61" s="985">
        <f t="shared" si="2"/>
        <v>33854.24068</v>
      </c>
    </row>
    <row r="62" ht="14.25" customHeight="1">
      <c r="A62" s="986" t="s">
        <v>179</v>
      </c>
      <c r="B62" s="83" t="s">
        <v>479</v>
      </c>
      <c r="C62" s="50">
        <v>1811061.0</v>
      </c>
      <c r="D62" s="987">
        <v>6273.420999999999</v>
      </c>
      <c r="E62" s="992">
        <v>0.0</v>
      </c>
      <c r="F62" s="987">
        <v>6273.420999999999</v>
      </c>
      <c r="G62" s="989">
        <v>0.0</v>
      </c>
      <c r="H62" s="989">
        <v>0.0</v>
      </c>
      <c r="I62" s="990">
        <v>0.0</v>
      </c>
      <c r="J62" s="991">
        <v>0.0</v>
      </c>
      <c r="K62" s="987">
        <v>6273.420999999999</v>
      </c>
      <c r="L62" s="989">
        <v>0.0</v>
      </c>
      <c r="M62" s="989">
        <v>0.0</v>
      </c>
      <c r="N62" s="990">
        <v>0.0</v>
      </c>
      <c r="O62" s="991">
        <v>0.0</v>
      </c>
      <c r="P62" s="987">
        <v>6273.420999999999</v>
      </c>
      <c r="Q62" s="989">
        <v>0.0</v>
      </c>
      <c r="R62" s="989">
        <v>0.0</v>
      </c>
      <c r="S62" s="990">
        <v>0.0</v>
      </c>
      <c r="T62" s="991">
        <v>0.0</v>
      </c>
      <c r="U62" s="989">
        <v>0.0</v>
      </c>
      <c r="V62" s="989">
        <v>0.0</v>
      </c>
      <c r="W62" s="987">
        <v>6273.420999999999</v>
      </c>
      <c r="X62" s="989">
        <v>0.0</v>
      </c>
      <c r="Y62" s="989">
        <v>0.0</v>
      </c>
      <c r="Z62" s="989">
        <v>0.0</v>
      </c>
      <c r="AA62" s="989">
        <v>0.0</v>
      </c>
      <c r="AB62" s="990">
        <v>0.0</v>
      </c>
      <c r="AC62" s="991">
        <v>0.0</v>
      </c>
      <c r="AD62" s="989">
        <v>0.0</v>
      </c>
      <c r="AE62" s="989">
        <v>0.0</v>
      </c>
      <c r="AF62" s="987">
        <v>6273.420999999999</v>
      </c>
      <c r="AG62" s="989">
        <v>0.0</v>
      </c>
      <c r="AH62" s="989">
        <v>0.0</v>
      </c>
      <c r="AI62" s="989">
        <v>0.0</v>
      </c>
      <c r="AJ62" s="990">
        <v>0.0</v>
      </c>
      <c r="AK62" s="991">
        <v>0.0</v>
      </c>
      <c r="AL62" s="989">
        <v>0.0</v>
      </c>
      <c r="AM62" s="989">
        <v>0.0</v>
      </c>
      <c r="AN62" s="987">
        <v>6273.420999999999</v>
      </c>
      <c r="AO62" s="989">
        <v>0.0</v>
      </c>
      <c r="AP62" s="989">
        <v>0.0</v>
      </c>
      <c r="AQ62" s="989">
        <v>0.0</v>
      </c>
      <c r="AR62" s="990">
        <v>0.0</v>
      </c>
      <c r="AS62" s="991">
        <v>0.0</v>
      </c>
      <c r="AT62" s="989">
        <v>0.0</v>
      </c>
      <c r="AU62" s="989">
        <v>0.0</v>
      </c>
      <c r="AV62" s="987">
        <v>6273.420999999999</v>
      </c>
      <c r="AW62" s="989">
        <v>0.0</v>
      </c>
      <c r="AX62" s="989">
        <v>0.0</v>
      </c>
      <c r="AY62" s="989">
        <v>0.0</v>
      </c>
      <c r="AZ62" s="989">
        <v>0.0</v>
      </c>
      <c r="BA62" s="989">
        <v>0.0</v>
      </c>
      <c r="BB62" s="989">
        <v>0.0</v>
      </c>
      <c r="BC62" s="989">
        <v>0.0</v>
      </c>
      <c r="BD62" s="989">
        <v>0.0</v>
      </c>
      <c r="BE62" s="989">
        <v>0.0</v>
      </c>
      <c r="BF62" s="989">
        <v>0.0</v>
      </c>
      <c r="BG62" s="989">
        <v>0.0</v>
      </c>
      <c r="BH62" s="989">
        <v>0.0</v>
      </c>
      <c r="BI62" s="989">
        <v>0.0</v>
      </c>
      <c r="BJ62" s="989">
        <v>0.0</v>
      </c>
      <c r="BK62" s="989">
        <v>0.0</v>
      </c>
      <c r="BL62" s="990">
        <v>0.0</v>
      </c>
      <c r="BM62" s="991">
        <v>0.0</v>
      </c>
      <c r="BN62" s="989">
        <v>0.0</v>
      </c>
      <c r="BO62" s="989">
        <v>0.0</v>
      </c>
      <c r="BP62" s="989">
        <v>0.0</v>
      </c>
      <c r="BQ62" s="989">
        <v>0.0</v>
      </c>
      <c r="BR62" s="989">
        <v>0.0</v>
      </c>
      <c r="BS62" s="989">
        <v>0.0</v>
      </c>
      <c r="BT62" s="989">
        <v>0.0</v>
      </c>
      <c r="BU62" s="989">
        <v>0.0</v>
      </c>
      <c r="BV62" s="989">
        <v>0.0</v>
      </c>
      <c r="BW62" s="990">
        <v>0.0</v>
      </c>
      <c r="BX62" s="991">
        <v>0.0</v>
      </c>
      <c r="BY62" s="989">
        <v>0.0</v>
      </c>
      <c r="BZ62" s="989">
        <v>0.0</v>
      </c>
      <c r="CA62" s="989">
        <v>0.0</v>
      </c>
      <c r="CB62" s="989">
        <v>0.0</v>
      </c>
      <c r="CC62" s="989">
        <v>0.0</v>
      </c>
      <c r="CD62" s="990">
        <v>0.0</v>
      </c>
      <c r="CE62" s="991">
        <v>0.0</v>
      </c>
      <c r="CF62" s="989">
        <v>0.0</v>
      </c>
      <c r="CG62" s="989">
        <v>0.0</v>
      </c>
      <c r="CH62" s="989">
        <v>0.0</v>
      </c>
      <c r="CI62" s="987">
        <v>6273.420999999999</v>
      </c>
      <c r="CJ62" s="989">
        <v>0.0</v>
      </c>
      <c r="CK62" s="989">
        <v>0.0</v>
      </c>
      <c r="CL62" s="989">
        <v>0.0</v>
      </c>
      <c r="CM62" s="989">
        <v>0.0</v>
      </c>
      <c r="CN62" s="990">
        <v>0.0</v>
      </c>
      <c r="CO62" s="991">
        <v>0.0</v>
      </c>
      <c r="CP62" s="989">
        <v>0.0</v>
      </c>
      <c r="CQ62" s="989">
        <v>0.0</v>
      </c>
      <c r="CR62" s="987">
        <v>6273.420999999999</v>
      </c>
      <c r="CS62" s="989">
        <v>0.0</v>
      </c>
      <c r="CT62" s="989">
        <v>0.0</v>
      </c>
      <c r="CU62" s="989">
        <v>0.0</v>
      </c>
      <c r="CV62" s="989">
        <v>0.0</v>
      </c>
      <c r="CW62" s="989">
        <v>0.0</v>
      </c>
      <c r="CX62" s="990">
        <v>0.0</v>
      </c>
      <c r="CY62" s="991">
        <v>0.0</v>
      </c>
      <c r="CZ62" s="989">
        <v>0.0</v>
      </c>
      <c r="DA62" s="989">
        <v>0.0</v>
      </c>
      <c r="DB62" s="987">
        <v>6273.420999999999</v>
      </c>
      <c r="DC62" s="989">
        <v>0.0</v>
      </c>
      <c r="DD62" s="989">
        <v>0.0</v>
      </c>
      <c r="DE62" s="989">
        <v>0.0</v>
      </c>
      <c r="DF62" s="990">
        <v>0.0</v>
      </c>
      <c r="DG62" s="991">
        <v>0.0</v>
      </c>
      <c r="DH62" s="989">
        <v>0.0</v>
      </c>
      <c r="DI62" s="989">
        <v>0.0</v>
      </c>
      <c r="DJ62" s="989">
        <v>0.0</v>
      </c>
      <c r="DK62" s="989">
        <v>0.0</v>
      </c>
      <c r="DL62" s="989">
        <v>0.0</v>
      </c>
      <c r="DM62" s="989">
        <v>0.0</v>
      </c>
      <c r="DN62" s="989">
        <v>0.0</v>
      </c>
      <c r="DO62" s="990">
        <v>0.0</v>
      </c>
      <c r="DP62" s="991">
        <v>0.0</v>
      </c>
      <c r="DQ62" s="989">
        <v>0.0</v>
      </c>
      <c r="DR62" s="989">
        <v>0.0</v>
      </c>
      <c r="DS62" s="989">
        <v>0.0</v>
      </c>
      <c r="DT62" s="989">
        <v>0.0</v>
      </c>
      <c r="DU62" s="990">
        <v>0.0</v>
      </c>
      <c r="DV62" s="991">
        <v>0.0</v>
      </c>
      <c r="DW62" s="989">
        <v>0.0</v>
      </c>
      <c r="DX62" s="989">
        <v>0.0</v>
      </c>
      <c r="DY62" s="989">
        <v>0.0</v>
      </c>
      <c r="DZ62" s="989">
        <v>0.0</v>
      </c>
      <c r="EA62" s="989">
        <v>0.0</v>
      </c>
      <c r="EB62" s="990">
        <v>0.0</v>
      </c>
      <c r="EC62" s="991">
        <v>0.0</v>
      </c>
      <c r="ED62" s="989">
        <v>0.0</v>
      </c>
      <c r="EE62" s="990">
        <v>0.0</v>
      </c>
      <c r="EF62" s="991">
        <v>0.0</v>
      </c>
      <c r="EG62" s="989">
        <v>0.0</v>
      </c>
      <c r="EH62" s="989">
        <v>0.0</v>
      </c>
      <c r="EI62" s="990">
        <v>0.0</v>
      </c>
      <c r="EJ62" s="991">
        <v>0.0</v>
      </c>
      <c r="EK62" s="989">
        <v>0.0</v>
      </c>
      <c r="EL62" s="989">
        <v>0.0</v>
      </c>
      <c r="EM62" s="989">
        <v>0.0</v>
      </c>
      <c r="EN62" s="990">
        <v>0.0</v>
      </c>
      <c r="EO62" s="984">
        <f t="shared" si="1"/>
        <v>60362.85686</v>
      </c>
      <c r="EP62" s="985">
        <f t="shared" si="2"/>
        <v>12978.01423</v>
      </c>
    </row>
    <row r="63" ht="14.25" customHeight="1">
      <c r="A63" s="986" t="s">
        <v>179</v>
      </c>
      <c r="B63" s="83" t="s">
        <v>479</v>
      </c>
      <c r="C63" s="50">
        <v>1811062.0</v>
      </c>
      <c r="D63" s="987">
        <v>38681.289899999996</v>
      </c>
      <c r="E63" s="992">
        <v>0.0</v>
      </c>
      <c r="F63" s="987">
        <v>38681.289899999996</v>
      </c>
      <c r="G63" s="989">
        <v>0.0</v>
      </c>
      <c r="H63" s="989">
        <v>0.0</v>
      </c>
      <c r="I63" s="990">
        <v>0.0</v>
      </c>
      <c r="J63" s="991">
        <v>0.0</v>
      </c>
      <c r="K63" s="987">
        <v>38681.289899999996</v>
      </c>
      <c r="L63" s="989">
        <v>0.0</v>
      </c>
      <c r="M63" s="989">
        <v>0.0</v>
      </c>
      <c r="N63" s="990">
        <v>0.0</v>
      </c>
      <c r="O63" s="991">
        <v>0.0</v>
      </c>
      <c r="P63" s="987">
        <v>38681.289899999996</v>
      </c>
      <c r="Q63" s="989">
        <v>0.0</v>
      </c>
      <c r="R63" s="989">
        <v>0.0</v>
      </c>
      <c r="S63" s="990">
        <v>0.0</v>
      </c>
      <c r="T63" s="991">
        <v>0.0</v>
      </c>
      <c r="U63" s="989">
        <v>0.0</v>
      </c>
      <c r="V63" s="989">
        <v>0.0</v>
      </c>
      <c r="W63" s="987">
        <v>38681.289899999996</v>
      </c>
      <c r="X63" s="989">
        <v>0.0</v>
      </c>
      <c r="Y63" s="989">
        <v>0.0</v>
      </c>
      <c r="Z63" s="989">
        <v>0.0</v>
      </c>
      <c r="AA63" s="989">
        <v>0.0</v>
      </c>
      <c r="AB63" s="990">
        <v>0.0</v>
      </c>
      <c r="AC63" s="991">
        <v>0.0</v>
      </c>
      <c r="AD63" s="989">
        <v>0.0</v>
      </c>
      <c r="AE63" s="989">
        <v>0.0</v>
      </c>
      <c r="AF63" s="987">
        <v>38681.289899999996</v>
      </c>
      <c r="AG63" s="989">
        <v>0.0</v>
      </c>
      <c r="AH63" s="989">
        <v>0.0</v>
      </c>
      <c r="AI63" s="989">
        <v>0.0</v>
      </c>
      <c r="AJ63" s="990">
        <v>0.0</v>
      </c>
      <c r="AK63" s="991">
        <v>0.0</v>
      </c>
      <c r="AL63" s="989">
        <v>0.0</v>
      </c>
      <c r="AM63" s="989">
        <v>0.0</v>
      </c>
      <c r="AN63" s="987">
        <v>38681.289899999996</v>
      </c>
      <c r="AO63" s="989">
        <v>0.0</v>
      </c>
      <c r="AP63" s="989">
        <v>0.0</v>
      </c>
      <c r="AQ63" s="989">
        <v>0.0</v>
      </c>
      <c r="AR63" s="990">
        <v>0.0</v>
      </c>
      <c r="AS63" s="991">
        <v>0.0</v>
      </c>
      <c r="AT63" s="989">
        <v>0.0</v>
      </c>
      <c r="AU63" s="989">
        <v>0.0</v>
      </c>
      <c r="AV63" s="987">
        <v>38681.289899999996</v>
      </c>
      <c r="AW63" s="989">
        <v>0.0</v>
      </c>
      <c r="AX63" s="989">
        <v>0.0</v>
      </c>
      <c r="AY63" s="989">
        <v>0.0</v>
      </c>
      <c r="AZ63" s="989">
        <v>0.0</v>
      </c>
      <c r="BA63" s="989">
        <v>0.0</v>
      </c>
      <c r="BB63" s="989">
        <v>0.0</v>
      </c>
      <c r="BC63" s="989">
        <v>0.0</v>
      </c>
      <c r="BD63" s="989">
        <v>0.0</v>
      </c>
      <c r="BE63" s="989">
        <v>0.0</v>
      </c>
      <c r="BF63" s="989">
        <v>0.0</v>
      </c>
      <c r="BG63" s="989">
        <v>0.0</v>
      </c>
      <c r="BH63" s="989">
        <v>0.0</v>
      </c>
      <c r="BI63" s="989">
        <v>0.0</v>
      </c>
      <c r="BJ63" s="989">
        <v>0.0</v>
      </c>
      <c r="BK63" s="989">
        <v>0.0</v>
      </c>
      <c r="BL63" s="990">
        <v>0.0</v>
      </c>
      <c r="BM63" s="991">
        <v>0.0</v>
      </c>
      <c r="BN63" s="989">
        <v>0.0</v>
      </c>
      <c r="BO63" s="989">
        <v>0.0</v>
      </c>
      <c r="BP63" s="989">
        <v>0.0</v>
      </c>
      <c r="BQ63" s="989">
        <v>0.0</v>
      </c>
      <c r="BR63" s="989">
        <v>0.0</v>
      </c>
      <c r="BS63" s="989">
        <v>0.0</v>
      </c>
      <c r="BT63" s="989">
        <v>0.0</v>
      </c>
      <c r="BU63" s="989">
        <v>0.0</v>
      </c>
      <c r="BV63" s="989">
        <v>0.0</v>
      </c>
      <c r="BW63" s="990">
        <v>0.0</v>
      </c>
      <c r="BX63" s="991">
        <v>0.0</v>
      </c>
      <c r="BY63" s="989">
        <v>0.0</v>
      </c>
      <c r="BZ63" s="989">
        <v>0.0</v>
      </c>
      <c r="CA63" s="989">
        <v>0.0</v>
      </c>
      <c r="CB63" s="987">
        <v>38681.289899999996</v>
      </c>
      <c r="CC63" s="989">
        <v>0.0</v>
      </c>
      <c r="CD63" s="990">
        <v>0.0</v>
      </c>
      <c r="CE63" s="991">
        <v>0.0</v>
      </c>
      <c r="CF63" s="989">
        <v>0.0</v>
      </c>
      <c r="CG63" s="989">
        <v>0.0</v>
      </c>
      <c r="CH63" s="989">
        <v>0.0</v>
      </c>
      <c r="CI63" s="989">
        <v>0.0</v>
      </c>
      <c r="CJ63" s="989">
        <v>0.0</v>
      </c>
      <c r="CK63" s="989">
        <v>0.0</v>
      </c>
      <c r="CL63" s="989">
        <v>0.0</v>
      </c>
      <c r="CM63" s="989">
        <v>0.0</v>
      </c>
      <c r="CN63" s="990">
        <v>0.0</v>
      </c>
      <c r="CO63" s="991">
        <v>0.0</v>
      </c>
      <c r="CP63" s="989">
        <v>0.0</v>
      </c>
      <c r="CQ63" s="989">
        <v>0.0</v>
      </c>
      <c r="CR63" s="987">
        <v>38681.289899999996</v>
      </c>
      <c r="CS63" s="989">
        <v>0.0</v>
      </c>
      <c r="CT63" s="989">
        <v>0.0</v>
      </c>
      <c r="CU63" s="989">
        <v>0.0</v>
      </c>
      <c r="CV63" s="989">
        <v>0.0</v>
      </c>
      <c r="CW63" s="989">
        <v>0.0</v>
      </c>
      <c r="CX63" s="990">
        <v>0.0</v>
      </c>
      <c r="CY63" s="991">
        <v>0.0</v>
      </c>
      <c r="CZ63" s="989">
        <v>0.0</v>
      </c>
      <c r="DA63" s="989">
        <v>0.0</v>
      </c>
      <c r="DB63" s="987">
        <v>38681.289899999996</v>
      </c>
      <c r="DC63" s="989">
        <v>0.0</v>
      </c>
      <c r="DD63" s="989">
        <v>0.0</v>
      </c>
      <c r="DE63" s="989">
        <v>0.0</v>
      </c>
      <c r="DF63" s="990">
        <v>0.0</v>
      </c>
      <c r="DG63" s="991">
        <v>0.0</v>
      </c>
      <c r="DH63" s="989">
        <v>0.0</v>
      </c>
      <c r="DI63" s="989">
        <v>0.0</v>
      </c>
      <c r="DJ63" s="989">
        <v>0.0</v>
      </c>
      <c r="DK63" s="989">
        <v>0.0</v>
      </c>
      <c r="DL63" s="989">
        <v>0.0</v>
      </c>
      <c r="DM63" s="989">
        <v>0.0</v>
      </c>
      <c r="DN63" s="989">
        <v>0.0</v>
      </c>
      <c r="DO63" s="990">
        <v>0.0</v>
      </c>
      <c r="DP63" s="991">
        <v>0.0</v>
      </c>
      <c r="DQ63" s="989">
        <v>0.0</v>
      </c>
      <c r="DR63" s="989">
        <v>0.0</v>
      </c>
      <c r="DS63" s="989">
        <v>0.0</v>
      </c>
      <c r="DT63" s="989">
        <v>0.0</v>
      </c>
      <c r="DU63" s="990">
        <v>0.0</v>
      </c>
      <c r="DV63" s="991">
        <v>0.0</v>
      </c>
      <c r="DW63" s="989">
        <v>0.0</v>
      </c>
      <c r="DX63" s="989">
        <v>0.0</v>
      </c>
      <c r="DY63" s="989">
        <v>0.0</v>
      </c>
      <c r="DZ63" s="989">
        <v>0.0</v>
      </c>
      <c r="EA63" s="989">
        <v>0.0</v>
      </c>
      <c r="EB63" s="990">
        <v>0.0</v>
      </c>
      <c r="EC63" s="991">
        <v>0.0</v>
      </c>
      <c r="ED63" s="989">
        <v>0.0</v>
      </c>
      <c r="EE63" s="990">
        <v>0.0</v>
      </c>
      <c r="EF63" s="991">
        <v>0.0</v>
      </c>
      <c r="EG63" s="989">
        <v>0.0</v>
      </c>
      <c r="EH63" s="989">
        <v>0.0</v>
      </c>
      <c r="EI63" s="990">
        <v>0.0</v>
      </c>
      <c r="EJ63" s="991">
        <v>0.0</v>
      </c>
      <c r="EK63" s="989">
        <v>0.0</v>
      </c>
      <c r="EL63" s="989">
        <v>0.0</v>
      </c>
      <c r="EM63" s="989">
        <v>0.0</v>
      </c>
      <c r="EN63" s="990">
        <v>0.0</v>
      </c>
      <c r="EO63" s="984">
        <f t="shared" si="1"/>
        <v>358266.1071</v>
      </c>
      <c r="EP63" s="985">
        <f t="shared" si="2"/>
        <v>77027.21302</v>
      </c>
    </row>
    <row r="64" ht="14.25" customHeight="1">
      <c r="A64" s="986" t="s">
        <v>179</v>
      </c>
      <c r="B64" s="83" t="s">
        <v>479</v>
      </c>
      <c r="C64" s="50">
        <v>1811063.0</v>
      </c>
      <c r="D64" s="987">
        <v>15552.167399999998</v>
      </c>
      <c r="E64" s="992">
        <v>0.0</v>
      </c>
      <c r="F64" s="987">
        <v>15552.167399999998</v>
      </c>
      <c r="G64" s="989">
        <v>0.0</v>
      </c>
      <c r="H64" s="989">
        <v>0.0</v>
      </c>
      <c r="I64" s="990">
        <v>0.0</v>
      </c>
      <c r="J64" s="991">
        <v>0.0</v>
      </c>
      <c r="K64" s="987">
        <v>15552.167399999998</v>
      </c>
      <c r="L64" s="989">
        <v>0.0</v>
      </c>
      <c r="M64" s="989">
        <v>0.0</v>
      </c>
      <c r="N64" s="990">
        <v>0.0</v>
      </c>
      <c r="O64" s="991">
        <v>0.0</v>
      </c>
      <c r="P64" s="987">
        <v>15552.167399999998</v>
      </c>
      <c r="Q64" s="989">
        <v>0.0</v>
      </c>
      <c r="R64" s="989">
        <v>0.0</v>
      </c>
      <c r="S64" s="990">
        <v>0.0</v>
      </c>
      <c r="T64" s="991">
        <v>0.0</v>
      </c>
      <c r="U64" s="989">
        <v>0.0</v>
      </c>
      <c r="V64" s="989">
        <v>0.0</v>
      </c>
      <c r="W64" s="987">
        <v>15552.167399999998</v>
      </c>
      <c r="X64" s="989">
        <v>0.0</v>
      </c>
      <c r="Y64" s="989">
        <v>0.0</v>
      </c>
      <c r="Z64" s="989">
        <v>0.0</v>
      </c>
      <c r="AA64" s="989">
        <v>0.0</v>
      </c>
      <c r="AB64" s="990">
        <v>0.0</v>
      </c>
      <c r="AC64" s="991">
        <v>0.0</v>
      </c>
      <c r="AD64" s="989">
        <v>0.0</v>
      </c>
      <c r="AE64" s="989">
        <v>0.0</v>
      </c>
      <c r="AF64" s="987">
        <v>15552.167399999998</v>
      </c>
      <c r="AG64" s="989">
        <v>0.0</v>
      </c>
      <c r="AH64" s="989">
        <v>0.0</v>
      </c>
      <c r="AI64" s="989">
        <v>0.0</v>
      </c>
      <c r="AJ64" s="990">
        <v>0.0</v>
      </c>
      <c r="AK64" s="991">
        <v>0.0</v>
      </c>
      <c r="AL64" s="989">
        <v>0.0</v>
      </c>
      <c r="AM64" s="989">
        <v>0.0</v>
      </c>
      <c r="AN64" s="987">
        <v>15552.167399999998</v>
      </c>
      <c r="AO64" s="989">
        <v>0.0</v>
      </c>
      <c r="AP64" s="989">
        <v>0.0</v>
      </c>
      <c r="AQ64" s="989">
        <v>0.0</v>
      </c>
      <c r="AR64" s="990">
        <v>0.0</v>
      </c>
      <c r="AS64" s="991">
        <v>0.0</v>
      </c>
      <c r="AT64" s="989">
        <v>0.0</v>
      </c>
      <c r="AU64" s="989">
        <v>0.0</v>
      </c>
      <c r="AV64" s="987">
        <v>15552.167399999998</v>
      </c>
      <c r="AW64" s="989">
        <v>0.0</v>
      </c>
      <c r="AX64" s="989">
        <v>0.0</v>
      </c>
      <c r="AY64" s="989">
        <v>0.0</v>
      </c>
      <c r="AZ64" s="989">
        <v>0.0</v>
      </c>
      <c r="BA64" s="989">
        <v>0.0</v>
      </c>
      <c r="BB64" s="989">
        <v>0.0</v>
      </c>
      <c r="BC64" s="989">
        <v>0.0</v>
      </c>
      <c r="BD64" s="989">
        <v>0.0</v>
      </c>
      <c r="BE64" s="989">
        <v>0.0</v>
      </c>
      <c r="BF64" s="989">
        <v>0.0</v>
      </c>
      <c r="BG64" s="989">
        <v>0.0</v>
      </c>
      <c r="BH64" s="989">
        <v>0.0</v>
      </c>
      <c r="BI64" s="989">
        <v>0.0</v>
      </c>
      <c r="BJ64" s="989">
        <v>0.0</v>
      </c>
      <c r="BK64" s="989">
        <v>0.0</v>
      </c>
      <c r="BL64" s="990">
        <v>0.0</v>
      </c>
      <c r="BM64" s="991">
        <v>0.0</v>
      </c>
      <c r="BN64" s="989">
        <v>0.0</v>
      </c>
      <c r="BO64" s="989">
        <v>0.0</v>
      </c>
      <c r="BP64" s="989">
        <v>0.0</v>
      </c>
      <c r="BQ64" s="989">
        <v>0.0</v>
      </c>
      <c r="BR64" s="989">
        <v>0.0</v>
      </c>
      <c r="BS64" s="989">
        <v>0.0</v>
      </c>
      <c r="BT64" s="989">
        <v>0.0</v>
      </c>
      <c r="BU64" s="989">
        <v>0.0</v>
      </c>
      <c r="BV64" s="989">
        <v>0.0</v>
      </c>
      <c r="BW64" s="990">
        <v>0.0</v>
      </c>
      <c r="BX64" s="991">
        <v>0.0</v>
      </c>
      <c r="BY64" s="989">
        <v>0.0</v>
      </c>
      <c r="BZ64" s="989">
        <v>0.0</v>
      </c>
      <c r="CA64" s="989">
        <v>0.0</v>
      </c>
      <c r="CB64" s="987">
        <v>15552.167399999998</v>
      </c>
      <c r="CC64" s="989">
        <v>0.0</v>
      </c>
      <c r="CD64" s="990">
        <v>0.0</v>
      </c>
      <c r="CE64" s="991">
        <v>0.0</v>
      </c>
      <c r="CF64" s="989">
        <v>0.0</v>
      </c>
      <c r="CG64" s="989">
        <v>0.0</v>
      </c>
      <c r="CH64" s="989">
        <v>0.0</v>
      </c>
      <c r="CI64" s="989">
        <v>0.0</v>
      </c>
      <c r="CJ64" s="989">
        <v>0.0</v>
      </c>
      <c r="CK64" s="989">
        <v>0.0</v>
      </c>
      <c r="CL64" s="989">
        <v>0.0</v>
      </c>
      <c r="CM64" s="989">
        <v>0.0</v>
      </c>
      <c r="CN64" s="990">
        <v>0.0</v>
      </c>
      <c r="CO64" s="991">
        <v>0.0</v>
      </c>
      <c r="CP64" s="989">
        <v>0.0</v>
      </c>
      <c r="CQ64" s="989">
        <v>0.0</v>
      </c>
      <c r="CR64" s="987">
        <v>15552.167399999998</v>
      </c>
      <c r="CS64" s="989">
        <v>0.0</v>
      </c>
      <c r="CT64" s="989">
        <v>0.0</v>
      </c>
      <c r="CU64" s="989">
        <v>0.0</v>
      </c>
      <c r="CV64" s="989">
        <v>0.0</v>
      </c>
      <c r="CW64" s="989">
        <v>0.0</v>
      </c>
      <c r="CX64" s="990">
        <v>0.0</v>
      </c>
      <c r="CY64" s="991">
        <v>0.0</v>
      </c>
      <c r="CZ64" s="989">
        <v>0.0</v>
      </c>
      <c r="DA64" s="989">
        <v>0.0</v>
      </c>
      <c r="DB64" s="987">
        <v>15552.167399999998</v>
      </c>
      <c r="DC64" s="989">
        <v>0.0</v>
      </c>
      <c r="DD64" s="989">
        <v>0.0</v>
      </c>
      <c r="DE64" s="989">
        <v>0.0</v>
      </c>
      <c r="DF64" s="990">
        <v>0.0</v>
      </c>
      <c r="DG64" s="991">
        <v>0.0</v>
      </c>
      <c r="DH64" s="989">
        <v>0.0</v>
      </c>
      <c r="DI64" s="989">
        <v>0.0</v>
      </c>
      <c r="DJ64" s="989">
        <v>0.0</v>
      </c>
      <c r="DK64" s="989">
        <v>0.0</v>
      </c>
      <c r="DL64" s="989">
        <v>0.0</v>
      </c>
      <c r="DM64" s="989">
        <v>0.0</v>
      </c>
      <c r="DN64" s="989">
        <v>0.0</v>
      </c>
      <c r="DO64" s="990">
        <v>0.0</v>
      </c>
      <c r="DP64" s="991">
        <v>0.0</v>
      </c>
      <c r="DQ64" s="989">
        <v>0.0</v>
      </c>
      <c r="DR64" s="989">
        <v>0.0</v>
      </c>
      <c r="DS64" s="989">
        <v>0.0</v>
      </c>
      <c r="DT64" s="989">
        <v>0.0</v>
      </c>
      <c r="DU64" s="990">
        <v>0.0</v>
      </c>
      <c r="DV64" s="991">
        <v>0.0</v>
      </c>
      <c r="DW64" s="989">
        <v>0.0</v>
      </c>
      <c r="DX64" s="989">
        <v>0.0</v>
      </c>
      <c r="DY64" s="989">
        <v>0.0</v>
      </c>
      <c r="DZ64" s="989">
        <v>0.0</v>
      </c>
      <c r="EA64" s="989">
        <v>0.0</v>
      </c>
      <c r="EB64" s="990">
        <v>0.0</v>
      </c>
      <c r="EC64" s="991">
        <v>0.0</v>
      </c>
      <c r="ED64" s="989">
        <v>0.0</v>
      </c>
      <c r="EE64" s="990">
        <v>0.0</v>
      </c>
      <c r="EF64" s="991">
        <v>0.0</v>
      </c>
      <c r="EG64" s="989">
        <v>0.0</v>
      </c>
      <c r="EH64" s="989">
        <v>0.0</v>
      </c>
      <c r="EI64" s="990">
        <v>0.0</v>
      </c>
      <c r="EJ64" s="991">
        <v>0.0</v>
      </c>
      <c r="EK64" s="989">
        <v>0.0</v>
      </c>
      <c r="EL64" s="989">
        <v>0.0</v>
      </c>
      <c r="EM64" s="989">
        <v>0.0</v>
      </c>
      <c r="EN64" s="990">
        <v>0.0</v>
      </c>
      <c r="EO64" s="984">
        <f t="shared" si="1"/>
        <v>144044.1745</v>
      </c>
      <c r="EP64" s="985">
        <f t="shared" si="2"/>
        <v>30969.49751</v>
      </c>
    </row>
    <row r="65" ht="14.25" customHeight="1">
      <c r="A65" s="986" t="s">
        <v>179</v>
      </c>
      <c r="B65" s="83" t="s">
        <v>479</v>
      </c>
      <c r="C65" s="50">
        <v>1811064.0</v>
      </c>
      <c r="D65" s="987">
        <v>4270.2699999999995</v>
      </c>
      <c r="E65" s="716">
        <v>4270.2699999999995</v>
      </c>
      <c r="F65" s="989">
        <v>0.0</v>
      </c>
      <c r="G65" s="989">
        <v>0.0</v>
      </c>
      <c r="H65" s="989">
        <v>0.0</v>
      </c>
      <c r="I65" s="990">
        <v>0.0</v>
      </c>
      <c r="J65" s="987">
        <v>4270.2699999999995</v>
      </c>
      <c r="K65" s="989">
        <v>0.0</v>
      </c>
      <c r="L65" s="989">
        <v>0.0</v>
      </c>
      <c r="M65" s="989">
        <v>0.0</v>
      </c>
      <c r="N65" s="990">
        <v>0.0</v>
      </c>
      <c r="O65" s="987">
        <v>4270.2699999999995</v>
      </c>
      <c r="P65" s="989">
        <v>0.0</v>
      </c>
      <c r="Q65" s="989">
        <v>0.0</v>
      </c>
      <c r="R65" s="989">
        <v>0.0</v>
      </c>
      <c r="S65" s="990">
        <v>0.0</v>
      </c>
      <c r="T65" s="991">
        <v>0.0</v>
      </c>
      <c r="U65" s="989">
        <v>0.0</v>
      </c>
      <c r="V65" s="989">
        <v>0.0</v>
      </c>
      <c r="W65" s="987">
        <v>4270.2699999999995</v>
      </c>
      <c r="X65" s="989">
        <v>0.0</v>
      </c>
      <c r="Y65" s="989">
        <v>0.0</v>
      </c>
      <c r="Z65" s="989">
        <v>0.0</v>
      </c>
      <c r="AA65" s="989">
        <v>0.0</v>
      </c>
      <c r="AB65" s="990">
        <v>0.0</v>
      </c>
      <c r="AC65" s="991">
        <v>0.0</v>
      </c>
      <c r="AD65" s="989">
        <v>0.0</v>
      </c>
      <c r="AE65" s="989">
        <v>0.0</v>
      </c>
      <c r="AF65" s="987">
        <v>4270.2699999999995</v>
      </c>
      <c r="AG65" s="989">
        <v>0.0</v>
      </c>
      <c r="AH65" s="989">
        <v>0.0</v>
      </c>
      <c r="AI65" s="989">
        <v>0.0</v>
      </c>
      <c r="AJ65" s="990">
        <v>0.0</v>
      </c>
      <c r="AK65" s="991">
        <v>0.0</v>
      </c>
      <c r="AL65" s="989">
        <v>0.0</v>
      </c>
      <c r="AM65" s="989">
        <v>0.0</v>
      </c>
      <c r="AN65" s="987">
        <v>4270.2699999999995</v>
      </c>
      <c r="AO65" s="989">
        <v>0.0</v>
      </c>
      <c r="AP65" s="989">
        <v>0.0</v>
      </c>
      <c r="AQ65" s="989">
        <v>0.0</v>
      </c>
      <c r="AR65" s="990">
        <v>0.0</v>
      </c>
      <c r="AS65" s="991">
        <v>0.0</v>
      </c>
      <c r="AT65" s="989">
        <v>0.0</v>
      </c>
      <c r="AU65" s="989">
        <v>0.0</v>
      </c>
      <c r="AV65" s="989">
        <v>0.0</v>
      </c>
      <c r="AW65" s="989">
        <v>0.0</v>
      </c>
      <c r="AX65" s="987">
        <v>4270.2699999999995</v>
      </c>
      <c r="AY65" s="989">
        <v>0.0</v>
      </c>
      <c r="AZ65" s="989">
        <v>0.0</v>
      </c>
      <c r="BA65" s="989">
        <v>0.0</v>
      </c>
      <c r="BB65" s="989">
        <v>0.0</v>
      </c>
      <c r="BC65" s="989">
        <v>0.0</v>
      </c>
      <c r="BD65" s="989">
        <v>0.0</v>
      </c>
      <c r="BE65" s="989">
        <v>0.0</v>
      </c>
      <c r="BF65" s="989">
        <v>0.0</v>
      </c>
      <c r="BG65" s="989">
        <v>0.0</v>
      </c>
      <c r="BH65" s="989">
        <v>0.0</v>
      </c>
      <c r="BI65" s="989">
        <v>0.0</v>
      </c>
      <c r="BJ65" s="989">
        <v>0.0</v>
      </c>
      <c r="BK65" s="989">
        <v>0.0</v>
      </c>
      <c r="BL65" s="990">
        <v>0.0</v>
      </c>
      <c r="BM65" s="991">
        <v>0.0</v>
      </c>
      <c r="BN65" s="989">
        <v>0.0</v>
      </c>
      <c r="BO65" s="989">
        <v>0.0</v>
      </c>
      <c r="BP65" s="989">
        <v>0.0</v>
      </c>
      <c r="BQ65" s="989">
        <v>0.0</v>
      </c>
      <c r="BR65" s="989">
        <v>0.0</v>
      </c>
      <c r="BS65" s="989">
        <v>0.0</v>
      </c>
      <c r="BT65" s="989">
        <v>0.0</v>
      </c>
      <c r="BU65" s="989">
        <v>0.0</v>
      </c>
      <c r="BV65" s="989">
        <v>0.0</v>
      </c>
      <c r="BW65" s="990">
        <v>0.0</v>
      </c>
      <c r="BX65" s="991">
        <v>0.0</v>
      </c>
      <c r="BY65" s="989">
        <v>0.0</v>
      </c>
      <c r="BZ65" s="989">
        <v>0.0</v>
      </c>
      <c r="CA65" s="989">
        <v>0.0</v>
      </c>
      <c r="CB65" s="987">
        <v>4270.2699999999995</v>
      </c>
      <c r="CC65" s="989">
        <v>0.0</v>
      </c>
      <c r="CD65" s="990">
        <v>0.0</v>
      </c>
      <c r="CE65" s="991">
        <v>0.0</v>
      </c>
      <c r="CF65" s="989">
        <v>0.0</v>
      </c>
      <c r="CG65" s="989">
        <v>0.0</v>
      </c>
      <c r="CH65" s="989">
        <v>0.0</v>
      </c>
      <c r="CI65" s="989">
        <v>0.0</v>
      </c>
      <c r="CJ65" s="989">
        <v>0.0</v>
      </c>
      <c r="CK65" s="989">
        <v>0.0</v>
      </c>
      <c r="CL65" s="989">
        <v>0.0</v>
      </c>
      <c r="CM65" s="989">
        <v>0.0</v>
      </c>
      <c r="CN65" s="990">
        <v>0.0</v>
      </c>
      <c r="CO65" s="991">
        <v>0.0</v>
      </c>
      <c r="CP65" s="989">
        <v>0.0</v>
      </c>
      <c r="CQ65" s="987">
        <v>4270.2699999999995</v>
      </c>
      <c r="CR65" s="989">
        <v>0.0</v>
      </c>
      <c r="CS65" s="989">
        <v>0.0</v>
      </c>
      <c r="CT65" s="989">
        <v>0.0</v>
      </c>
      <c r="CU65" s="989">
        <v>0.0</v>
      </c>
      <c r="CV65" s="989">
        <v>0.0</v>
      </c>
      <c r="CW65" s="989">
        <v>0.0</v>
      </c>
      <c r="CX65" s="990">
        <v>0.0</v>
      </c>
      <c r="CY65" s="991">
        <v>0.0</v>
      </c>
      <c r="CZ65" s="989">
        <v>0.0</v>
      </c>
      <c r="DA65" s="989">
        <v>0.0</v>
      </c>
      <c r="DB65" s="987">
        <v>4270.2699999999995</v>
      </c>
      <c r="DC65" s="989">
        <v>0.0</v>
      </c>
      <c r="DD65" s="989">
        <v>0.0</v>
      </c>
      <c r="DE65" s="989">
        <v>0.0</v>
      </c>
      <c r="DF65" s="990">
        <v>0.0</v>
      </c>
      <c r="DG65" s="991">
        <v>0.0</v>
      </c>
      <c r="DH65" s="989">
        <v>0.0</v>
      </c>
      <c r="DI65" s="989">
        <v>0.0</v>
      </c>
      <c r="DJ65" s="989">
        <v>0.0</v>
      </c>
      <c r="DK65" s="989">
        <v>0.0</v>
      </c>
      <c r="DL65" s="989">
        <v>0.0</v>
      </c>
      <c r="DM65" s="989">
        <v>0.0</v>
      </c>
      <c r="DN65" s="989">
        <v>0.0</v>
      </c>
      <c r="DO65" s="990">
        <v>0.0</v>
      </c>
      <c r="DP65" s="991">
        <v>0.0</v>
      </c>
      <c r="DQ65" s="989">
        <v>0.0</v>
      </c>
      <c r="DR65" s="989">
        <v>0.0</v>
      </c>
      <c r="DS65" s="989">
        <v>0.0</v>
      </c>
      <c r="DT65" s="989">
        <v>0.0</v>
      </c>
      <c r="DU65" s="990">
        <v>0.0</v>
      </c>
      <c r="DV65" s="991">
        <v>0.0</v>
      </c>
      <c r="DW65" s="989">
        <v>0.0</v>
      </c>
      <c r="DX65" s="989">
        <v>0.0</v>
      </c>
      <c r="DY65" s="989">
        <v>0.0</v>
      </c>
      <c r="DZ65" s="989">
        <v>0.0</v>
      </c>
      <c r="EA65" s="989">
        <v>0.0</v>
      </c>
      <c r="EB65" s="990">
        <v>0.0</v>
      </c>
      <c r="EC65" s="991">
        <v>0.0</v>
      </c>
      <c r="ED65" s="989">
        <v>0.0</v>
      </c>
      <c r="EE65" s="990">
        <v>0.0</v>
      </c>
      <c r="EF65" s="991">
        <v>0.0</v>
      </c>
      <c r="EG65" s="989">
        <v>0.0</v>
      </c>
      <c r="EH65" s="989">
        <v>0.0</v>
      </c>
      <c r="EI65" s="990">
        <v>0.0</v>
      </c>
      <c r="EJ65" s="991">
        <v>0.0</v>
      </c>
      <c r="EK65" s="989">
        <v>0.0</v>
      </c>
      <c r="EL65" s="989">
        <v>0.0</v>
      </c>
      <c r="EM65" s="989">
        <v>0.0</v>
      </c>
      <c r="EN65" s="990">
        <v>0.0</v>
      </c>
      <c r="EO65" s="984">
        <f t="shared" si="1"/>
        <v>39371.8894</v>
      </c>
      <c r="EP65" s="985">
        <f t="shared" si="2"/>
        <v>8464.956221</v>
      </c>
    </row>
    <row r="66" ht="14.25" customHeight="1">
      <c r="A66" s="986" t="s">
        <v>179</v>
      </c>
      <c r="B66" s="83" t="s">
        <v>479</v>
      </c>
      <c r="C66" s="50">
        <v>1811065.0</v>
      </c>
      <c r="D66" s="987">
        <v>2979.0980999999997</v>
      </c>
      <c r="E66" s="716">
        <v>2979.0980999999997</v>
      </c>
      <c r="F66" s="989">
        <v>0.0</v>
      </c>
      <c r="G66" s="989">
        <v>0.0</v>
      </c>
      <c r="H66" s="989">
        <v>0.0</v>
      </c>
      <c r="I66" s="990">
        <v>0.0</v>
      </c>
      <c r="J66" s="987">
        <v>2979.0980999999997</v>
      </c>
      <c r="K66" s="989">
        <v>0.0</v>
      </c>
      <c r="L66" s="989">
        <v>0.0</v>
      </c>
      <c r="M66" s="989">
        <v>0.0</v>
      </c>
      <c r="N66" s="990">
        <v>0.0</v>
      </c>
      <c r="O66" s="987">
        <v>2979.0980999999997</v>
      </c>
      <c r="P66" s="989">
        <v>0.0</v>
      </c>
      <c r="Q66" s="989">
        <v>0.0</v>
      </c>
      <c r="R66" s="989">
        <v>0.0</v>
      </c>
      <c r="S66" s="990">
        <v>0.0</v>
      </c>
      <c r="T66" s="991">
        <v>0.0</v>
      </c>
      <c r="U66" s="989">
        <v>0.0</v>
      </c>
      <c r="V66" s="989">
        <v>0.0</v>
      </c>
      <c r="W66" s="989">
        <v>0.0</v>
      </c>
      <c r="X66" s="989">
        <v>0.0</v>
      </c>
      <c r="Y66" s="987">
        <v>2979.0980999999997</v>
      </c>
      <c r="Z66" s="989">
        <v>0.0</v>
      </c>
      <c r="AA66" s="989">
        <v>0.0</v>
      </c>
      <c r="AB66" s="990">
        <v>0.0</v>
      </c>
      <c r="AC66" s="991">
        <v>0.0</v>
      </c>
      <c r="AD66" s="989">
        <v>0.0</v>
      </c>
      <c r="AE66" s="989">
        <v>0.0</v>
      </c>
      <c r="AF66" s="987">
        <v>2979.0980999999997</v>
      </c>
      <c r="AG66" s="989">
        <v>0.0</v>
      </c>
      <c r="AH66" s="989">
        <v>0.0</v>
      </c>
      <c r="AI66" s="989">
        <v>0.0</v>
      </c>
      <c r="AJ66" s="990">
        <v>0.0</v>
      </c>
      <c r="AK66" s="991">
        <v>0.0</v>
      </c>
      <c r="AL66" s="989">
        <v>0.0</v>
      </c>
      <c r="AM66" s="989">
        <v>0.0</v>
      </c>
      <c r="AN66" s="987">
        <v>2979.0980999999997</v>
      </c>
      <c r="AO66" s="989">
        <v>0.0</v>
      </c>
      <c r="AP66" s="989">
        <v>0.0</v>
      </c>
      <c r="AQ66" s="989">
        <v>0.0</v>
      </c>
      <c r="AR66" s="990">
        <v>0.0</v>
      </c>
      <c r="AS66" s="991">
        <v>0.0</v>
      </c>
      <c r="AT66" s="989">
        <v>0.0</v>
      </c>
      <c r="AU66" s="989">
        <v>0.0</v>
      </c>
      <c r="AV66" s="989">
        <v>0.0</v>
      </c>
      <c r="AW66" s="989">
        <v>0.0</v>
      </c>
      <c r="AX66" s="987">
        <v>2979.0980999999997</v>
      </c>
      <c r="AY66" s="989">
        <v>0.0</v>
      </c>
      <c r="AZ66" s="989">
        <v>0.0</v>
      </c>
      <c r="BA66" s="989">
        <v>0.0</v>
      </c>
      <c r="BB66" s="989">
        <v>0.0</v>
      </c>
      <c r="BC66" s="989">
        <v>0.0</v>
      </c>
      <c r="BD66" s="989">
        <v>0.0</v>
      </c>
      <c r="BE66" s="989">
        <v>0.0</v>
      </c>
      <c r="BF66" s="989">
        <v>0.0</v>
      </c>
      <c r="BG66" s="989">
        <v>0.0</v>
      </c>
      <c r="BH66" s="989">
        <v>0.0</v>
      </c>
      <c r="BI66" s="989">
        <v>0.0</v>
      </c>
      <c r="BJ66" s="989">
        <v>0.0</v>
      </c>
      <c r="BK66" s="989">
        <v>0.0</v>
      </c>
      <c r="BL66" s="990">
        <v>0.0</v>
      </c>
      <c r="BM66" s="991">
        <v>0.0</v>
      </c>
      <c r="BN66" s="989">
        <v>0.0</v>
      </c>
      <c r="BO66" s="989">
        <v>0.0</v>
      </c>
      <c r="BP66" s="989">
        <v>0.0</v>
      </c>
      <c r="BQ66" s="989">
        <v>0.0</v>
      </c>
      <c r="BR66" s="989">
        <v>0.0</v>
      </c>
      <c r="BS66" s="989">
        <v>0.0</v>
      </c>
      <c r="BT66" s="989">
        <v>0.0</v>
      </c>
      <c r="BU66" s="989">
        <v>0.0</v>
      </c>
      <c r="BV66" s="989">
        <v>0.0</v>
      </c>
      <c r="BW66" s="990">
        <v>0.0</v>
      </c>
      <c r="BX66" s="991">
        <v>0.0</v>
      </c>
      <c r="BY66" s="989">
        <v>0.0</v>
      </c>
      <c r="BZ66" s="989">
        <v>0.0</v>
      </c>
      <c r="CA66" s="989">
        <v>0.0</v>
      </c>
      <c r="CB66" s="987">
        <v>2979.0980999999997</v>
      </c>
      <c r="CC66" s="989">
        <v>0.0</v>
      </c>
      <c r="CD66" s="990">
        <v>0.0</v>
      </c>
      <c r="CE66" s="991">
        <v>0.0</v>
      </c>
      <c r="CF66" s="989">
        <v>0.0</v>
      </c>
      <c r="CG66" s="989">
        <v>0.0</v>
      </c>
      <c r="CH66" s="989">
        <v>0.0</v>
      </c>
      <c r="CI66" s="989">
        <v>0.0</v>
      </c>
      <c r="CJ66" s="989">
        <v>0.0</v>
      </c>
      <c r="CK66" s="989">
        <v>0.0</v>
      </c>
      <c r="CL66" s="989">
        <v>0.0</v>
      </c>
      <c r="CM66" s="989">
        <v>0.0</v>
      </c>
      <c r="CN66" s="990">
        <v>0.0</v>
      </c>
      <c r="CO66" s="991">
        <v>0.0</v>
      </c>
      <c r="CP66" s="989">
        <v>0.0</v>
      </c>
      <c r="CQ66" s="987">
        <v>2979.0980999999997</v>
      </c>
      <c r="CR66" s="989">
        <v>0.0</v>
      </c>
      <c r="CS66" s="989">
        <v>0.0</v>
      </c>
      <c r="CT66" s="989">
        <v>0.0</v>
      </c>
      <c r="CU66" s="989">
        <v>0.0</v>
      </c>
      <c r="CV66" s="989">
        <v>0.0</v>
      </c>
      <c r="CW66" s="989">
        <v>0.0</v>
      </c>
      <c r="CX66" s="990">
        <v>0.0</v>
      </c>
      <c r="CY66" s="991">
        <v>0.0</v>
      </c>
      <c r="CZ66" s="989">
        <v>0.0</v>
      </c>
      <c r="DA66" s="989">
        <v>0.0</v>
      </c>
      <c r="DB66" s="987">
        <v>2979.0980999999997</v>
      </c>
      <c r="DC66" s="989">
        <v>0.0</v>
      </c>
      <c r="DD66" s="989">
        <v>0.0</v>
      </c>
      <c r="DE66" s="989">
        <v>0.0</v>
      </c>
      <c r="DF66" s="990">
        <v>0.0</v>
      </c>
      <c r="DG66" s="991">
        <v>0.0</v>
      </c>
      <c r="DH66" s="989">
        <v>0.0</v>
      </c>
      <c r="DI66" s="989">
        <v>0.0</v>
      </c>
      <c r="DJ66" s="989">
        <v>0.0</v>
      </c>
      <c r="DK66" s="989">
        <v>0.0</v>
      </c>
      <c r="DL66" s="989">
        <v>0.0</v>
      </c>
      <c r="DM66" s="989">
        <v>0.0</v>
      </c>
      <c r="DN66" s="989">
        <v>0.0</v>
      </c>
      <c r="DO66" s="990">
        <v>0.0</v>
      </c>
      <c r="DP66" s="991">
        <v>0.0</v>
      </c>
      <c r="DQ66" s="989">
        <v>0.0</v>
      </c>
      <c r="DR66" s="989">
        <v>0.0</v>
      </c>
      <c r="DS66" s="989">
        <v>0.0</v>
      </c>
      <c r="DT66" s="989">
        <v>0.0</v>
      </c>
      <c r="DU66" s="990">
        <v>0.0</v>
      </c>
      <c r="DV66" s="991">
        <v>0.0</v>
      </c>
      <c r="DW66" s="989">
        <v>0.0</v>
      </c>
      <c r="DX66" s="989">
        <v>0.0</v>
      </c>
      <c r="DY66" s="989">
        <v>0.0</v>
      </c>
      <c r="DZ66" s="989">
        <v>0.0</v>
      </c>
      <c r="EA66" s="989">
        <v>0.0</v>
      </c>
      <c r="EB66" s="990">
        <v>0.0</v>
      </c>
      <c r="EC66" s="991">
        <v>0.0</v>
      </c>
      <c r="ED66" s="989">
        <v>0.0</v>
      </c>
      <c r="EE66" s="990">
        <v>0.0</v>
      </c>
      <c r="EF66" s="991">
        <v>0.0</v>
      </c>
      <c r="EG66" s="989">
        <v>0.0</v>
      </c>
      <c r="EH66" s="989">
        <v>0.0</v>
      </c>
      <c r="EI66" s="990">
        <v>0.0</v>
      </c>
      <c r="EJ66" s="991">
        <v>0.0</v>
      </c>
      <c r="EK66" s="989">
        <v>0.0</v>
      </c>
      <c r="EL66" s="989">
        <v>0.0</v>
      </c>
      <c r="EM66" s="989">
        <v>0.0</v>
      </c>
      <c r="EN66" s="990">
        <v>0.0</v>
      </c>
      <c r="EO66" s="984">
        <f t="shared" si="1"/>
        <v>28256.74548</v>
      </c>
      <c r="EP66" s="985">
        <f t="shared" si="2"/>
        <v>6075.200278</v>
      </c>
    </row>
    <row r="67" ht="14.25" customHeight="1">
      <c r="A67" s="986" t="s">
        <v>179</v>
      </c>
      <c r="B67" s="83" t="s">
        <v>479</v>
      </c>
      <c r="C67" s="50">
        <v>1811066.0</v>
      </c>
      <c r="D67" s="987">
        <v>1540.1899999999998</v>
      </c>
      <c r="E67" s="716">
        <v>1540.1899999999998</v>
      </c>
      <c r="F67" s="989">
        <v>0.0</v>
      </c>
      <c r="G67" s="989">
        <v>0.0</v>
      </c>
      <c r="H67" s="989">
        <v>0.0</v>
      </c>
      <c r="I67" s="990">
        <v>0.0</v>
      </c>
      <c r="J67" s="987">
        <v>1540.1899999999998</v>
      </c>
      <c r="K67" s="989">
        <v>0.0</v>
      </c>
      <c r="L67" s="989">
        <v>0.0</v>
      </c>
      <c r="M67" s="989">
        <v>0.0</v>
      </c>
      <c r="N67" s="990">
        <v>0.0</v>
      </c>
      <c r="O67" s="987">
        <v>1540.1899999999998</v>
      </c>
      <c r="P67" s="989">
        <v>0.0</v>
      </c>
      <c r="Q67" s="989">
        <v>0.0</v>
      </c>
      <c r="R67" s="989">
        <v>0.0</v>
      </c>
      <c r="S67" s="990">
        <v>0.0</v>
      </c>
      <c r="T67" s="991">
        <v>0.0</v>
      </c>
      <c r="U67" s="989">
        <v>0.0</v>
      </c>
      <c r="V67" s="989">
        <v>0.0</v>
      </c>
      <c r="W67" s="989">
        <v>0.0</v>
      </c>
      <c r="X67" s="989">
        <v>0.0</v>
      </c>
      <c r="Y67" s="987">
        <v>1540.1899999999998</v>
      </c>
      <c r="Z67" s="989">
        <v>0.0</v>
      </c>
      <c r="AA67" s="989">
        <v>0.0</v>
      </c>
      <c r="AB67" s="990">
        <v>0.0</v>
      </c>
      <c r="AC67" s="991">
        <v>0.0</v>
      </c>
      <c r="AD67" s="989">
        <v>0.0</v>
      </c>
      <c r="AE67" s="989">
        <v>0.0</v>
      </c>
      <c r="AF67" s="987">
        <v>1540.1899999999998</v>
      </c>
      <c r="AG67" s="989">
        <v>0.0</v>
      </c>
      <c r="AH67" s="989">
        <v>0.0</v>
      </c>
      <c r="AI67" s="989">
        <v>0.0</v>
      </c>
      <c r="AJ67" s="990">
        <v>0.0</v>
      </c>
      <c r="AK67" s="991">
        <v>0.0</v>
      </c>
      <c r="AL67" s="989">
        <v>0.0</v>
      </c>
      <c r="AM67" s="989">
        <v>0.0</v>
      </c>
      <c r="AN67" s="987">
        <v>1540.1899999999998</v>
      </c>
      <c r="AO67" s="989">
        <v>0.0</v>
      </c>
      <c r="AP67" s="989">
        <v>0.0</v>
      </c>
      <c r="AQ67" s="989">
        <v>0.0</v>
      </c>
      <c r="AR67" s="990">
        <v>0.0</v>
      </c>
      <c r="AS67" s="991">
        <v>0.0</v>
      </c>
      <c r="AT67" s="989">
        <v>0.0</v>
      </c>
      <c r="AU67" s="989">
        <v>0.0</v>
      </c>
      <c r="AV67" s="989">
        <v>0.0</v>
      </c>
      <c r="AW67" s="989">
        <v>0.0</v>
      </c>
      <c r="AX67" s="989">
        <v>0.0</v>
      </c>
      <c r="AY67" s="989">
        <v>0.0</v>
      </c>
      <c r="AZ67" s="987">
        <v>1540.1899999999998</v>
      </c>
      <c r="BA67" s="989">
        <v>0.0</v>
      </c>
      <c r="BB67" s="989">
        <v>0.0</v>
      </c>
      <c r="BC67" s="989">
        <v>0.0</v>
      </c>
      <c r="BD67" s="989">
        <v>0.0</v>
      </c>
      <c r="BE67" s="989">
        <v>0.0</v>
      </c>
      <c r="BF67" s="989">
        <v>0.0</v>
      </c>
      <c r="BG67" s="989">
        <v>0.0</v>
      </c>
      <c r="BH67" s="989">
        <v>0.0</v>
      </c>
      <c r="BI67" s="989">
        <v>0.0</v>
      </c>
      <c r="BJ67" s="989">
        <v>0.0</v>
      </c>
      <c r="BK67" s="989">
        <v>0.0</v>
      </c>
      <c r="BL67" s="990">
        <v>0.0</v>
      </c>
      <c r="BM67" s="991">
        <v>0.0</v>
      </c>
      <c r="BN67" s="989">
        <v>0.0</v>
      </c>
      <c r="BO67" s="989">
        <v>0.0</v>
      </c>
      <c r="BP67" s="989">
        <v>0.0</v>
      </c>
      <c r="BQ67" s="989">
        <v>0.0</v>
      </c>
      <c r="BR67" s="989">
        <v>0.0</v>
      </c>
      <c r="BS67" s="989">
        <v>0.0</v>
      </c>
      <c r="BT67" s="989">
        <v>0.0</v>
      </c>
      <c r="BU67" s="989">
        <v>0.0</v>
      </c>
      <c r="BV67" s="989">
        <v>0.0</v>
      </c>
      <c r="BW67" s="990">
        <v>0.0</v>
      </c>
      <c r="BX67" s="991">
        <v>0.0</v>
      </c>
      <c r="BY67" s="989">
        <v>0.0</v>
      </c>
      <c r="BZ67" s="989">
        <v>0.0</v>
      </c>
      <c r="CA67" s="989">
        <v>0.0</v>
      </c>
      <c r="CB67" s="987">
        <v>1540.1899999999998</v>
      </c>
      <c r="CC67" s="989">
        <v>0.0</v>
      </c>
      <c r="CD67" s="990">
        <v>0.0</v>
      </c>
      <c r="CE67" s="991">
        <v>0.0</v>
      </c>
      <c r="CF67" s="989">
        <v>0.0</v>
      </c>
      <c r="CG67" s="989">
        <v>0.0</v>
      </c>
      <c r="CH67" s="989">
        <v>0.0</v>
      </c>
      <c r="CI67" s="989">
        <v>0.0</v>
      </c>
      <c r="CJ67" s="989">
        <v>0.0</v>
      </c>
      <c r="CK67" s="989">
        <v>0.0</v>
      </c>
      <c r="CL67" s="989">
        <v>0.0</v>
      </c>
      <c r="CM67" s="989">
        <v>0.0</v>
      </c>
      <c r="CN67" s="990">
        <v>0.0</v>
      </c>
      <c r="CO67" s="991">
        <v>0.0</v>
      </c>
      <c r="CP67" s="989">
        <v>0.0</v>
      </c>
      <c r="CQ67" s="987">
        <v>1540.1899999999998</v>
      </c>
      <c r="CR67" s="989">
        <v>0.0</v>
      </c>
      <c r="CS67" s="989">
        <v>0.0</v>
      </c>
      <c r="CT67" s="989">
        <v>0.0</v>
      </c>
      <c r="CU67" s="989">
        <v>0.0</v>
      </c>
      <c r="CV67" s="989">
        <v>0.0</v>
      </c>
      <c r="CW67" s="989">
        <v>0.0</v>
      </c>
      <c r="CX67" s="990">
        <v>0.0</v>
      </c>
      <c r="CY67" s="991">
        <v>0.0</v>
      </c>
      <c r="CZ67" s="989">
        <v>0.0</v>
      </c>
      <c r="DA67" s="989">
        <v>0.0</v>
      </c>
      <c r="DB67" s="987">
        <v>1540.1899999999998</v>
      </c>
      <c r="DC67" s="989">
        <v>0.0</v>
      </c>
      <c r="DD67" s="989">
        <v>0.0</v>
      </c>
      <c r="DE67" s="989">
        <v>0.0</v>
      </c>
      <c r="DF67" s="990">
        <v>0.0</v>
      </c>
      <c r="DG67" s="991">
        <v>0.0</v>
      </c>
      <c r="DH67" s="989">
        <v>0.0</v>
      </c>
      <c r="DI67" s="989">
        <v>0.0</v>
      </c>
      <c r="DJ67" s="989">
        <v>0.0</v>
      </c>
      <c r="DK67" s="989">
        <v>0.0</v>
      </c>
      <c r="DL67" s="989">
        <v>0.0</v>
      </c>
      <c r="DM67" s="989">
        <v>0.0</v>
      </c>
      <c r="DN67" s="989">
        <v>0.0</v>
      </c>
      <c r="DO67" s="990">
        <v>0.0</v>
      </c>
      <c r="DP67" s="991">
        <v>0.0</v>
      </c>
      <c r="DQ67" s="989">
        <v>0.0</v>
      </c>
      <c r="DR67" s="989">
        <v>0.0</v>
      </c>
      <c r="DS67" s="989">
        <v>0.0</v>
      </c>
      <c r="DT67" s="989">
        <v>0.0</v>
      </c>
      <c r="DU67" s="990">
        <v>0.0</v>
      </c>
      <c r="DV67" s="991">
        <v>0.0</v>
      </c>
      <c r="DW67" s="989">
        <v>0.0</v>
      </c>
      <c r="DX67" s="989">
        <v>0.0</v>
      </c>
      <c r="DY67" s="989">
        <v>0.0</v>
      </c>
      <c r="DZ67" s="989">
        <v>0.0</v>
      </c>
      <c r="EA67" s="989">
        <v>0.0</v>
      </c>
      <c r="EB67" s="990">
        <v>0.0</v>
      </c>
      <c r="EC67" s="991">
        <v>0.0</v>
      </c>
      <c r="ED67" s="989">
        <v>0.0</v>
      </c>
      <c r="EE67" s="990">
        <v>0.0</v>
      </c>
      <c r="EF67" s="991">
        <v>0.0</v>
      </c>
      <c r="EG67" s="989">
        <v>0.0</v>
      </c>
      <c r="EH67" s="989">
        <v>0.0</v>
      </c>
      <c r="EI67" s="990">
        <v>0.0</v>
      </c>
      <c r="EJ67" s="991">
        <v>0.0</v>
      </c>
      <c r="EK67" s="989">
        <v>0.0</v>
      </c>
      <c r="EL67" s="989">
        <v>0.0</v>
      </c>
      <c r="EM67" s="989">
        <v>0.0</v>
      </c>
      <c r="EN67" s="990">
        <v>0.0</v>
      </c>
      <c r="EO67" s="984">
        <f t="shared" si="1"/>
        <v>14702.65374</v>
      </c>
      <c r="EP67" s="985">
        <f t="shared" si="2"/>
        <v>3161.070554</v>
      </c>
    </row>
    <row r="68" ht="14.25" customHeight="1">
      <c r="A68" s="986" t="s">
        <v>179</v>
      </c>
      <c r="B68" s="83" t="s">
        <v>479</v>
      </c>
      <c r="C68" s="50">
        <v>1811067.0</v>
      </c>
      <c r="D68" s="987">
        <v>6512.6985</v>
      </c>
      <c r="E68" s="992">
        <v>0.0</v>
      </c>
      <c r="F68" s="987">
        <v>6512.6985</v>
      </c>
      <c r="G68" s="989">
        <v>0.0</v>
      </c>
      <c r="H68" s="989">
        <v>0.0</v>
      </c>
      <c r="I68" s="990">
        <v>0.0</v>
      </c>
      <c r="J68" s="991">
        <v>0.0</v>
      </c>
      <c r="K68" s="987">
        <v>6512.6985</v>
      </c>
      <c r="L68" s="989">
        <v>0.0</v>
      </c>
      <c r="M68" s="989">
        <v>0.0</v>
      </c>
      <c r="N68" s="990">
        <v>0.0</v>
      </c>
      <c r="O68" s="991">
        <v>0.0</v>
      </c>
      <c r="P68" s="987">
        <v>6512.6985</v>
      </c>
      <c r="Q68" s="989">
        <v>0.0</v>
      </c>
      <c r="R68" s="989">
        <v>0.0</v>
      </c>
      <c r="S68" s="990">
        <v>0.0</v>
      </c>
      <c r="T68" s="991">
        <v>0.0</v>
      </c>
      <c r="U68" s="989">
        <v>0.0</v>
      </c>
      <c r="V68" s="989">
        <v>0.0</v>
      </c>
      <c r="W68" s="989">
        <v>0.0</v>
      </c>
      <c r="X68" s="989">
        <v>0.0</v>
      </c>
      <c r="Y68" s="987">
        <v>6512.6985</v>
      </c>
      <c r="Z68" s="989">
        <v>0.0</v>
      </c>
      <c r="AA68" s="989">
        <v>0.0</v>
      </c>
      <c r="AB68" s="990">
        <v>0.0</v>
      </c>
      <c r="AC68" s="991">
        <v>0.0</v>
      </c>
      <c r="AD68" s="989">
        <v>0.0</v>
      </c>
      <c r="AE68" s="989">
        <v>0.0</v>
      </c>
      <c r="AF68" s="987">
        <v>6512.6985</v>
      </c>
      <c r="AG68" s="989">
        <v>0.0</v>
      </c>
      <c r="AH68" s="989">
        <v>0.0</v>
      </c>
      <c r="AI68" s="989">
        <v>0.0</v>
      </c>
      <c r="AJ68" s="990">
        <v>0.0</v>
      </c>
      <c r="AK68" s="991">
        <v>0.0</v>
      </c>
      <c r="AL68" s="989">
        <v>0.0</v>
      </c>
      <c r="AM68" s="989">
        <v>0.0</v>
      </c>
      <c r="AN68" s="987">
        <v>6512.6985</v>
      </c>
      <c r="AO68" s="989">
        <v>0.0</v>
      </c>
      <c r="AP68" s="989">
        <v>0.0</v>
      </c>
      <c r="AQ68" s="989">
        <v>0.0</v>
      </c>
      <c r="AR68" s="990">
        <v>0.0</v>
      </c>
      <c r="AS68" s="991">
        <v>0.0</v>
      </c>
      <c r="AT68" s="989">
        <v>0.0</v>
      </c>
      <c r="AU68" s="989">
        <v>0.0</v>
      </c>
      <c r="AV68" s="989">
        <v>0.0</v>
      </c>
      <c r="AW68" s="989">
        <v>0.0</v>
      </c>
      <c r="AX68" s="989">
        <v>0.0</v>
      </c>
      <c r="AY68" s="989">
        <v>0.0</v>
      </c>
      <c r="AZ68" s="987">
        <v>6512.6985</v>
      </c>
      <c r="BA68" s="989">
        <v>0.0</v>
      </c>
      <c r="BB68" s="989">
        <v>0.0</v>
      </c>
      <c r="BC68" s="989">
        <v>0.0</v>
      </c>
      <c r="BD68" s="989">
        <v>0.0</v>
      </c>
      <c r="BE68" s="989">
        <v>0.0</v>
      </c>
      <c r="BF68" s="989">
        <v>0.0</v>
      </c>
      <c r="BG68" s="989">
        <v>0.0</v>
      </c>
      <c r="BH68" s="989">
        <v>0.0</v>
      </c>
      <c r="BI68" s="989">
        <v>0.0</v>
      </c>
      <c r="BJ68" s="989">
        <v>0.0</v>
      </c>
      <c r="BK68" s="989">
        <v>0.0</v>
      </c>
      <c r="BL68" s="990">
        <v>0.0</v>
      </c>
      <c r="BM68" s="991">
        <v>0.0</v>
      </c>
      <c r="BN68" s="989">
        <v>0.0</v>
      </c>
      <c r="BO68" s="989">
        <v>0.0</v>
      </c>
      <c r="BP68" s="989">
        <v>0.0</v>
      </c>
      <c r="BQ68" s="989">
        <v>0.0</v>
      </c>
      <c r="BR68" s="987">
        <v>6512.6985</v>
      </c>
      <c r="BS68" s="989">
        <v>0.0</v>
      </c>
      <c r="BT68" s="989">
        <v>0.0</v>
      </c>
      <c r="BU68" s="989">
        <v>0.0</v>
      </c>
      <c r="BV68" s="989">
        <v>0.0</v>
      </c>
      <c r="BW68" s="990">
        <v>0.0</v>
      </c>
      <c r="BX68" s="991">
        <v>0.0</v>
      </c>
      <c r="BY68" s="989">
        <v>0.0</v>
      </c>
      <c r="BZ68" s="989">
        <v>0.0</v>
      </c>
      <c r="CA68" s="989">
        <v>0.0</v>
      </c>
      <c r="CB68" s="987">
        <v>6512.6985</v>
      </c>
      <c r="CC68" s="989">
        <v>0.0</v>
      </c>
      <c r="CD68" s="990">
        <v>0.0</v>
      </c>
      <c r="CE68" s="991">
        <v>0.0</v>
      </c>
      <c r="CF68" s="989">
        <v>0.0</v>
      </c>
      <c r="CG68" s="989">
        <v>0.0</v>
      </c>
      <c r="CH68" s="989">
        <v>0.0</v>
      </c>
      <c r="CI68" s="989">
        <v>0.0</v>
      </c>
      <c r="CJ68" s="989">
        <v>0.0</v>
      </c>
      <c r="CK68" s="989">
        <v>0.0</v>
      </c>
      <c r="CL68" s="989">
        <v>0.0</v>
      </c>
      <c r="CM68" s="989">
        <v>0.0</v>
      </c>
      <c r="CN68" s="990">
        <v>0.0</v>
      </c>
      <c r="CO68" s="991">
        <v>0.0</v>
      </c>
      <c r="CP68" s="989">
        <v>0.0</v>
      </c>
      <c r="CQ68" s="987">
        <v>6512.6985</v>
      </c>
      <c r="CR68" s="989">
        <v>0.0</v>
      </c>
      <c r="CS68" s="989">
        <v>0.0</v>
      </c>
      <c r="CT68" s="989">
        <v>0.0</v>
      </c>
      <c r="CU68" s="989">
        <v>0.0</v>
      </c>
      <c r="CV68" s="989">
        <v>0.0</v>
      </c>
      <c r="CW68" s="989">
        <v>0.0</v>
      </c>
      <c r="CX68" s="990">
        <v>0.0</v>
      </c>
      <c r="CY68" s="991">
        <v>0.0</v>
      </c>
      <c r="CZ68" s="989">
        <v>0.0</v>
      </c>
      <c r="DA68" s="989">
        <v>0.0</v>
      </c>
      <c r="DB68" s="987">
        <v>6512.6985</v>
      </c>
      <c r="DC68" s="989">
        <v>0.0</v>
      </c>
      <c r="DD68" s="989">
        <v>0.0</v>
      </c>
      <c r="DE68" s="989">
        <v>0.0</v>
      </c>
      <c r="DF68" s="990">
        <v>0.0</v>
      </c>
      <c r="DG68" s="991">
        <v>0.0</v>
      </c>
      <c r="DH68" s="989">
        <v>0.0</v>
      </c>
      <c r="DI68" s="989">
        <v>0.0</v>
      </c>
      <c r="DJ68" s="989">
        <v>0.0</v>
      </c>
      <c r="DK68" s="989">
        <v>0.0</v>
      </c>
      <c r="DL68" s="989">
        <v>0.0</v>
      </c>
      <c r="DM68" s="989">
        <v>0.0</v>
      </c>
      <c r="DN68" s="989">
        <v>0.0</v>
      </c>
      <c r="DO68" s="990">
        <v>0.0</v>
      </c>
      <c r="DP68" s="991">
        <v>0.0</v>
      </c>
      <c r="DQ68" s="989">
        <v>0.0</v>
      </c>
      <c r="DR68" s="989">
        <v>0.0</v>
      </c>
      <c r="DS68" s="989">
        <v>0.0</v>
      </c>
      <c r="DT68" s="989">
        <v>0.0</v>
      </c>
      <c r="DU68" s="990">
        <v>0.0</v>
      </c>
      <c r="DV68" s="991">
        <v>0.0</v>
      </c>
      <c r="DW68" s="989">
        <v>0.0</v>
      </c>
      <c r="DX68" s="989">
        <v>0.0</v>
      </c>
      <c r="DY68" s="989">
        <v>0.0</v>
      </c>
      <c r="DZ68" s="989">
        <v>0.0</v>
      </c>
      <c r="EA68" s="989">
        <v>0.0</v>
      </c>
      <c r="EB68" s="990">
        <v>0.0</v>
      </c>
      <c r="EC68" s="991">
        <v>0.0</v>
      </c>
      <c r="ED68" s="989">
        <v>0.0</v>
      </c>
      <c r="EE68" s="990">
        <v>0.0</v>
      </c>
      <c r="EF68" s="991">
        <v>0.0</v>
      </c>
      <c r="EG68" s="989">
        <v>0.0</v>
      </c>
      <c r="EH68" s="989">
        <v>0.0</v>
      </c>
      <c r="EI68" s="990">
        <v>0.0</v>
      </c>
      <c r="EJ68" s="991">
        <v>0.0</v>
      </c>
      <c r="EK68" s="989">
        <v>0.0</v>
      </c>
      <c r="EL68" s="989">
        <v>0.0</v>
      </c>
      <c r="EM68" s="989">
        <v>0.0</v>
      </c>
      <c r="EN68" s="990">
        <v>0.0</v>
      </c>
      <c r="EO68" s="984">
        <f t="shared" si="1"/>
        <v>70552.06285</v>
      </c>
      <c r="EP68" s="985">
        <f t="shared" si="2"/>
        <v>15168.69351</v>
      </c>
    </row>
    <row r="69" ht="14.25" customHeight="1">
      <c r="A69" s="986" t="s">
        <v>179</v>
      </c>
      <c r="B69" s="83" t="s">
        <v>479</v>
      </c>
      <c r="C69" s="50">
        <v>1811068.0</v>
      </c>
      <c r="D69" s="987">
        <v>6216.9436</v>
      </c>
      <c r="E69" s="992">
        <v>0.0</v>
      </c>
      <c r="F69" s="987">
        <v>6216.9436</v>
      </c>
      <c r="G69" s="989">
        <v>0.0</v>
      </c>
      <c r="H69" s="989">
        <v>0.0</v>
      </c>
      <c r="I69" s="990">
        <v>0.0</v>
      </c>
      <c r="J69" s="991">
        <v>0.0</v>
      </c>
      <c r="K69" s="987">
        <v>6216.9436</v>
      </c>
      <c r="L69" s="989">
        <v>0.0</v>
      </c>
      <c r="M69" s="989">
        <v>0.0</v>
      </c>
      <c r="N69" s="990">
        <v>0.0</v>
      </c>
      <c r="O69" s="991">
        <v>0.0</v>
      </c>
      <c r="P69" s="987">
        <v>6216.9436</v>
      </c>
      <c r="Q69" s="989">
        <v>0.0</v>
      </c>
      <c r="R69" s="989">
        <v>0.0</v>
      </c>
      <c r="S69" s="990">
        <v>0.0</v>
      </c>
      <c r="T69" s="991">
        <v>0.0</v>
      </c>
      <c r="U69" s="989">
        <v>0.0</v>
      </c>
      <c r="V69" s="989">
        <v>0.0</v>
      </c>
      <c r="W69" s="989">
        <v>0.0</v>
      </c>
      <c r="X69" s="989">
        <v>0.0</v>
      </c>
      <c r="Y69" s="987">
        <v>6216.9436</v>
      </c>
      <c r="Z69" s="989">
        <v>0.0</v>
      </c>
      <c r="AA69" s="989">
        <v>0.0</v>
      </c>
      <c r="AB69" s="990">
        <v>0.0</v>
      </c>
      <c r="AC69" s="991">
        <v>0.0</v>
      </c>
      <c r="AD69" s="989">
        <v>0.0</v>
      </c>
      <c r="AE69" s="989">
        <v>0.0</v>
      </c>
      <c r="AF69" s="987">
        <v>6216.9436</v>
      </c>
      <c r="AG69" s="989">
        <v>0.0</v>
      </c>
      <c r="AH69" s="989">
        <v>0.0</v>
      </c>
      <c r="AI69" s="989">
        <v>0.0</v>
      </c>
      <c r="AJ69" s="990">
        <v>0.0</v>
      </c>
      <c r="AK69" s="991">
        <v>0.0</v>
      </c>
      <c r="AL69" s="989">
        <v>0.0</v>
      </c>
      <c r="AM69" s="989">
        <v>0.0</v>
      </c>
      <c r="AN69" s="987">
        <v>6216.9436</v>
      </c>
      <c r="AO69" s="989">
        <v>0.0</v>
      </c>
      <c r="AP69" s="989">
        <v>0.0</v>
      </c>
      <c r="AQ69" s="989">
        <v>0.0</v>
      </c>
      <c r="AR69" s="990">
        <v>0.0</v>
      </c>
      <c r="AS69" s="991">
        <v>0.0</v>
      </c>
      <c r="AT69" s="989">
        <v>0.0</v>
      </c>
      <c r="AU69" s="989">
        <v>0.0</v>
      </c>
      <c r="AV69" s="989">
        <v>0.0</v>
      </c>
      <c r="AW69" s="989">
        <v>0.0</v>
      </c>
      <c r="AX69" s="989">
        <v>0.0</v>
      </c>
      <c r="AY69" s="989">
        <v>0.0</v>
      </c>
      <c r="AZ69" s="987">
        <v>6216.9436</v>
      </c>
      <c r="BA69" s="989">
        <v>0.0</v>
      </c>
      <c r="BB69" s="989">
        <v>0.0</v>
      </c>
      <c r="BC69" s="989">
        <v>0.0</v>
      </c>
      <c r="BD69" s="989">
        <v>0.0</v>
      </c>
      <c r="BE69" s="989">
        <v>0.0</v>
      </c>
      <c r="BF69" s="989">
        <v>0.0</v>
      </c>
      <c r="BG69" s="989">
        <v>0.0</v>
      </c>
      <c r="BH69" s="989">
        <v>0.0</v>
      </c>
      <c r="BI69" s="989">
        <v>0.0</v>
      </c>
      <c r="BJ69" s="989">
        <v>0.0</v>
      </c>
      <c r="BK69" s="989">
        <v>0.0</v>
      </c>
      <c r="BL69" s="990">
        <v>0.0</v>
      </c>
      <c r="BM69" s="991">
        <v>0.0</v>
      </c>
      <c r="BN69" s="989">
        <v>0.0</v>
      </c>
      <c r="BO69" s="989">
        <v>0.0</v>
      </c>
      <c r="BP69" s="989">
        <v>0.0</v>
      </c>
      <c r="BQ69" s="989">
        <v>0.0</v>
      </c>
      <c r="BR69" s="987">
        <v>6216.9436</v>
      </c>
      <c r="BS69" s="989">
        <v>0.0</v>
      </c>
      <c r="BT69" s="989">
        <v>0.0</v>
      </c>
      <c r="BU69" s="989">
        <v>0.0</v>
      </c>
      <c r="BV69" s="989">
        <v>0.0</v>
      </c>
      <c r="BW69" s="990">
        <v>0.0</v>
      </c>
      <c r="BX69" s="991">
        <v>0.0</v>
      </c>
      <c r="BY69" s="989">
        <v>0.0</v>
      </c>
      <c r="BZ69" s="989">
        <v>0.0</v>
      </c>
      <c r="CA69" s="989">
        <v>0.0</v>
      </c>
      <c r="CB69" s="987">
        <v>6216.9436</v>
      </c>
      <c r="CC69" s="989">
        <v>0.0</v>
      </c>
      <c r="CD69" s="990">
        <v>0.0</v>
      </c>
      <c r="CE69" s="991">
        <v>0.0</v>
      </c>
      <c r="CF69" s="989">
        <v>0.0</v>
      </c>
      <c r="CG69" s="989">
        <v>0.0</v>
      </c>
      <c r="CH69" s="989">
        <v>0.0</v>
      </c>
      <c r="CI69" s="989">
        <v>0.0</v>
      </c>
      <c r="CJ69" s="989">
        <v>0.0</v>
      </c>
      <c r="CK69" s="989">
        <v>0.0</v>
      </c>
      <c r="CL69" s="989">
        <v>0.0</v>
      </c>
      <c r="CM69" s="989">
        <v>0.0</v>
      </c>
      <c r="CN69" s="990">
        <v>0.0</v>
      </c>
      <c r="CO69" s="991">
        <v>0.0</v>
      </c>
      <c r="CP69" s="989">
        <v>0.0</v>
      </c>
      <c r="CQ69" s="987">
        <v>6216.9436</v>
      </c>
      <c r="CR69" s="989">
        <v>0.0</v>
      </c>
      <c r="CS69" s="989">
        <v>0.0</v>
      </c>
      <c r="CT69" s="989">
        <v>0.0</v>
      </c>
      <c r="CU69" s="989">
        <v>0.0</v>
      </c>
      <c r="CV69" s="989">
        <v>0.0</v>
      </c>
      <c r="CW69" s="989">
        <v>0.0</v>
      </c>
      <c r="CX69" s="990">
        <v>0.0</v>
      </c>
      <c r="CY69" s="991">
        <v>0.0</v>
      </c>
      <c r="CZ69" s="989">
        <v>0.0</v>
      </c>
      <c r="DA69" s="989">
        <v>0.0</v>
      </c>
      <c r="DB69" s="987">
        <v>6216.9436</v>
      </c>
      <c r="DC69" s="989">
        <v>0.0</v>
      </c>
      <c r="DD69" s="989">
        <v>0.0</v>
      </c>
      <c r="DE69" s="989">
        <v>0.0</v>
      </c>
      <c r="DF69" s="990">
        <v>0.0</v>
      </c>
      <c r="DG69" s="991">
        <v>0.0</v>
      </c>
      <c r="DH69" s="989">
        <v>0.0</v>
      </c>
      <c r="DI69" s="989">
        <v>0.0</v>
      </c>
      <c r="DJ69" s="989">
        <v>0.0</v>
      </c>
      <c r="DK69" s="989">
        <v>0.0</v>
      </c>
      <c r="DL69" s="989">
        <v>0.0</v>
      </c>
      <c r="DM69" s="989">
        <v>0.0</v>
      </c>
      <c r="DN69" s="989">
        <v>0.0</v>
      </c>
      <c r="DO69" s="990">
        <v>0.0</v>
      </c>
      <c r="DP69" s="991">
        <v>0.0</v>
      </c>
      <c r="DQ69" s="989">
        <v>0.0</v>
      </c>
      <c r="DR69" s="989">
        <v>0.0</v>
      </c>
      <c r="DS69" s="989">
        <v>0.0</v>
      </c>
      <c r="DT69" s="989">
        <v>0.0</v>
      </c>
      <c r="DU69" s="990">
        <v>0.0</v>
      </c>
      <c r="DV69" s="991">
        <v>0.0</v>
      </c>
      <c r="DW69" s="989">
        <v>0.0</v>
      </c>
      <c r="DX69" s="989">
        <v>0.0</v>
      </c>
      <c r="DY69" s="989">
        <v>0.0</v>
      </c>
      <c r="DZ69" s="989">
        <v>0.0</v>
      </c>
      <c r="EA69" s="989">
        <v>0.0</v>
      </c>
      <c r="EB69" s="990">
        <v>0.0</v>
      </c>
      <c r="EC69" s="991">
        <v>0.0</v>
      </c>
      <c r="ED69" s="989">
        <v>0.0</v>
      </c>
      <c r="EE69" s="990">
        <v>0.0</v>
      </c>
      <c r="EF69" s="991">
        <v>0.0</v>
      </c>
      <c r="EG69" s="989">
        <v>0.0</v>
      </c>
      <c r="EH69" s="989">
        <v>0.0</v>
      </c>
      <c r="EI69" s="990">
        <v>0.0</v>
      </c>
      <c r="EJ69" s="991">
        <v>0.0</v>
      </c>
      <c r="EK69" s="989">
        <v>0.0</v>
      </c>
      <c r="EL69" s="989">
        <v>0.0</v>
      </c>
      <c r="EM69" s="989">
        <v>0.0</v>
      </c>
      <c r="EN69" s="990">
        <v>0.0</v>
      </c>
      <c r="EO69" s="984">
        <f t="shared" si="1"/>
        <v>67348.15002</v>
      </c>
      <c r="EP69" s="985">
        <f t="shared" si="2"/>
        <v>14479.85225</v>
      </c>
    </row>
    <row r="70" ht="14.25" customHeight="1">
      <c r="A70" s="986" t="s">
        <v>179</v>
      </c>
      <c r="B70" s="83" t="s">
        <v>479</v>
      </c>
      <c r="C70" s="50">
        <v>1811069.0</v>
      </c>
      <c r="D70" s="987">
        <v>12278.647799999999</v>
      </c>
      <c r="E70" s="992">
        <v>0.0</v>
      </c>
      <c r="F70" s="987">
        <v>12278.647799999999</v>
      </c>
      <c r="G70" s="989">
        <v>0.0</v>
      </c>
      <c r="H70" s="989">
        <v>0.0</v>
      </c>
      <c r="I70" s="990">
        <v>0.0</v>
      </c>
      <c r="J70" s="991">
        <v>0.0</v>
      </c>
      <c r="K70" s="987">
        <v>12278.647799999999</v>
      </c>
      <c r="L70" s="989">
        <v>0.0</v>
      </c>
      <c r="M70" s="989">
        <v>0.0</v>
      </c>
      <c r="N70" s="990">
        <v>0.0</v>
      </c>
      <c r="O70" s="991">
        <v>0.0</v>
      </c>
      <c r="P70" s="987">
        <v>12278.647799999999</v>
      </c>
      <c r="Q70" s="989">
        <v>0.0</v>
      </c>
      <c r="R70" s="989">
        <v>0.0</v>
      </c>
      <c r="S70" s="990">
        <v>0.0</v>
      </c>
      <c r="T70" s="991">
        <v>0.0</v>
      </c>
      <c r="U70" s="989">
        <v>0.0</v>
      </c>
      <c r="V70" s="989">
        <v>0.0</v>
      </c>
      <c r="W70" s="989">
        <v>0.0</v>
      </c>
      <c r="X70" s="989">
        <v>0.0</v>
      </c>
      <c r="Y70" s="987">
        <v>12278.647799999999</v>
      </c>
      <c r="Z70" s="989">
        <v>0.0</v>
      </c>
      <c r="AA70" s="989">
        <v>0.0</v>
      </c>
      <c r="AB70" s="990">
        <v>0.0</v>
      </c>
      <c r="AC70" s="991">
        <v>0.0</v>
      </c>
      <c r="AD70" s="989">
        <v>0.0</v>
      </c>
      <c r="AE70" s="989">
        <v>0.0</v>
      </c>
      <c r="AF70" s="987">
        <v>12278.647799999999</v>
      </c>
      <c r="AG70" s="989">
        <v>0.0</v>
      </c>
      <c r="AH70" s="989">
        <v>0.0</v>
      </c>
      <c r="AI70" s="989">
        <v>0.0</v>
      </c>
      <c r="AJ70" s="990">
        <v>0.0</v>
      </c>
      <c r="AK70" s="991">
        <v>0.0</v>
      </c>
      <c r="AL70" s="989">
        <v>0.0</v>
      </c>
      <c r="AM70" s="989">
        <v>0.0</v>
      </c>
      <c r="AN70" s="987">
        <v>12278.647799999999</v>
      </c>
      <c r="AO70" s="989">
        <v>0.0</v>
      </c>
      <c r="AP70" s="989">
        <v>0.0</v>
      </c>
      <c r="AQ70" s="989">
        <v>0.0</v>
      </c>
      <c r="AR70" s="990">
        <v>0.0</v>
      </c>
      <c r="AS70" s="991">
        <v>0.0</v>
      </c>
      <c r="AT70" s="989">
        <v>0.0</v>
      </c>
      <c r="AU70" s="989">
        <v>0.0</v>
      </c>
      <c r="AV70" s="989">
        <v>0.0</v>
      </c>
      <c r="AW70" s="989">
        <v>0.0</v>
      </c>
      <c r="AX70" s="989">
        <v>0.0</v>
      </c>
      <c r="AY70" s="989">
        <v>0.0</v>
      </c>
      <c r="AZ70" s="987">
        <v>12278.647799999999</v>
      </c>
      <c r="BA70" s="989">
        <v>0.0</v>
      </c>
      <c r="BB70" s="989">
        <v>0.0</v>
      </c>
      <c r="BC70" s="989">
        <v>0.0</v>
      </c>
      <c r="BD70" s="989">
        <v>0.0</v>
      </c>
      <c r="BE70" s="989">
        <v>0.0</v>
      </c>
      <c r="BF70" s="989">
        <v>0.0</v>
      </c>
      <c r="BG70" s="989">
        <v>0.0</v>
      </c>
      <c r="BH70" s="989">
        <v>0.0</v>
      </c>
      <c r="BI70" s="989">
        <v>0.0</v>
      </c>
      <c r="BJ70" s="989">
        <v>0.0</v>
      </c>
      <c r="BK70" s="989">
        <v>0.0</v>
      </c>
      <c r="BL70" s="990">
        <v>0.0</v>
      </c>
      <c r="BM70" s="991">
        <v>0.0</v>
      </c>
      <c r="BN70" s="989">
        <v>0.0</v>
      </c>
      <c r="BO70" s="989">
        <v>0.0</v>
      </c>
      <c r="BP70" s="989">
        <v>0.0</v>
      </c>
      <c r="BQ70" s="989">
        <v>0.0</v>
      </c>
      <c r="BR70" s="987">
        <v>12278.647799999999</v>
      </c>
      <c r="BS70" s="989">
        <v>0.0</v>
      </c>
      <c r="BT70" s="989">
        <v>0.0</v>
      </c>
      <c r="BU70" s="989">
        <v>0.0</v>
      </c>
      <c r="BV70" s="989">
        <v>0.0</v>
      </c>
      <c r="BW70" s="990">
        <v>0.0</v>
      </c>
      <c r="BX70" s="991">
        <v>0.0</v>
      </c>
      <c r="BY70" s="989">
        <v>0.0</v>
      </c>
      <c r="BZ70" s="989">
        <v>0.0</v>
      </c>
      <c r="CA70" s="989">
        <v>0.0</v>
      </c>
      <c r="CB70" s="987">
        <v>12278.647799999999</v>
      </c>
      <c r="CC70" s="989">
        <v>0.0</v>
      </c>
      <c r="CD70" s="990">
        <v>0.0</v>
      </c>
      <c r="CE70" s="991">
        <v>0.0</v>
      </c>
      <c r="CF70" s="989">
        <v>0.0</v>
      </c>
      <c r="CG70" s="989">
        <v>0.0</v>
      </c>
      <c r="CH70" s="989">
        <v>0.0</v>
      </c>
      <c r="CI70" s="989">
        <v>0.0</v>
      </c>
      <c r="CJ70" s="989">
        <v>0.0</v>
      </c>
      <c r="CK70" s="989">
        <v>0.0</v>
      </c>
      <c r="CL70" s="989">
        <v>0.0</v>
      </c>
      <c r="CM70" s="989">
        <v>0.0</v>
      </c>
      <c r="CN70" s="990">
        <v>0.0</v>
      </c>
      <c r="CO70" s="991">
        <v>0.0</v>
      </c>
      <c r="CP70" s="989">
        <v>0.0</v>
      </c>
      <c r="CQ70" s="987">
        <v>12278.647799999999</v>
      </c>
      <c r="CR70" s="989">
        <v>0.0</v>
      </c>
      <c r="CS70" s="989">
        <v>0.0</v>
      </c>
      <c r="CT70" s="989">
        <v>0.0</v>
      </c>
      <c r="CU70" s="989">
        <v>0.0</v>
      </c>
      <c r="CV70" s="989">
        <v>0.0</v>
      </c>
      <c r="CW70" s="989">
        <v>0.0</v>
      </c>
      <c r="CX70" s="990">
        <v>0.0</v>
      </c>
      <c r="CY70" s="991">
        <v>0.0</v>
      </c>
      <c r="CZ70" s="989">
        <v>0.0</v>
      </c>
      <c r="DA70" s="989">
        <v>0.0</v>
      </c>
      <c r="DB70" s="987">
        <v>12278.647799999999</v>
      </c>
      <c r="DC70" s="989">
        <v>0.0</v>
      </c>
      <c r="DD70" s="989">
        <v>0.0</v>
      </c>
      <c r="DE70" s="989">
        <v>0.0</v>
      </c>
      <c r="DF70" s="990">
        <v>0.0</v>
      </c>
      <c r="DG70" s="991">
        <v>0.0</v>
      </c>
      <c r="DH70" s="989">
        <v>0.0</v>
      </c>
      <c r="DI70" s="989">
        <v>0.0</v>
      </c>
      <c r="DJ70" s="989">
        <v>0.0</v>
      </c>
      <c r="DK70" s="989">
        <v>0.0</v>
      </c>
      <c r="DL70" s="989">
        <v>0.0</v>
      </c>
      <c r="DM70" s="989">
        <v>0.0</v>
      </c>
      <c r="DN70" s="989">
        <v>0.0</v>
      </c>
      <c r="DO70" s="990">
        <v>0.0</v>
      </c>
      <c r="DP70" s="991">
        <v>0.0</v>
      </c>
      <c r="DQ70" s="989">
        <v>0.0</v>
      </c>
      <c r="DR70" s="989">
        <v>0.0</v>
      </c>
      <c r="DS70" s="989">
        <v>0.0</v>
      </c>
      <c r="DT70" s="989">
        <v>0.0</v>
      </c>
      <c r="DU70" s="990">
        <v>0.0</v>
      </c>
      <c r="DV70" s="991">
        <v>0.0</v>
      </c>
      <c r="DW70" s="989">
        <v>0.0</v>
      </c>
      <c r="DX70" s="989">
        <v>0.0</v>
      </c>
      <c r="DY70" s="989">
        <v>0.0</v>
      </c>
      <c r="DZ70" s="989">
        <v>0.0</v>
      </c>
      <c r="EA70" s="989">
        <v>0.0</v>
      </c>
      <c r="EB70" s="990">
        <v>0.0</v>
      </c>
      <c r="EC70" s="991">
        <v>0.0</v>
      </c>
      <c r="ED70" s="989">
        <v>0.0</v>
      </c>
      <c r="EE70" s="990">
        <v>0.0</v>
      </c>
      <c r="EF70" s="991">
        <v>0.0</v>
      </c>
      <c r="EG70" s="989">
        <v>0.0</v>
      </c>
      <c r="EH70" s="989">
        <v>0.0</v>
      </c>
      <c r="EI70" s="990">
        <v>0.0</v>
      </c>
      <c r="EJ70" s="991">
        <v>0.0</v>
      </c>
      <c r="EK70" s="989">
        <v>0.0</v>
      </c>
      <c r="EL70" s="989">
        <v>0.0</v>
      </c>
      <c r="EM70" s="989">
        <v>0.0</v>
      </c>
      <c r="EN70" s="990">
        <v>0.0</v>
      </c>
      <c r="EO70" s="984">
        <f t="shared" si="1"/>
        <v>133014.5916</v>
      </c>
      <c r="EP70" s="985">
        <f t="shared" si="2"/>
        <v>28598.1372</v>
      </c>
    </row>
    <row r="71" ht="14.25" customHeight="1">
      <c r="A71" s="986" t="s">
        <v>179</v>
      </c>
      <c r="B71" s="83" t="s">
        <v>479</v>
      </c>
      <c r="C71" s="50">
        <v>1811070.0</v>
      </c>
      <c r="D71" s="987">
        <v>4487.433399999999</v>
      </c>
      <c r="E71" s="716">
        <v>4487.433399999999</v>
      </c>
      <c r="F71" s="989">
        <v>0.0</v>
      </c>
      <c r="G71" s="989">
        <v>0.0</v>
      </c>
      <c r="H71" s="989">
        <v>0.0</v>
      </c>
      <c r="I71" s="990">
        <v>0.0</v>
      </c>
      <c r="J71" s="987">
        <v>4487.433399999999</v>
      </c>
      <c r="K71" s="989">
        <v>0.0</v>
      </c>
      <c r="L71" s="989">
        <v>0.0</v>
      </c>
      <c r="M71" s="989">
        <v>0.0</v>
      </c>
      <c r="N71" s="990">
        <v>0.0</v>
      </c>
      <c r="O71" s="987">
        <v>4487.433399999999</v>
      </c>
      <c r="P71" s="989">
        <v>0.0</v>
      </c>
      <c r="Q71" s="989">
        <v>0.0</v>
      </c>
      <c r="R71" s="989">
        <v>0.0</v>
      </c>
      <c r="S71" s="990">
        <v>0.0</v>
      </c>
      <c r="T71" s="991">
        <v>0.0</v>
      </c>
      <c r="U71" s="989">
        <v>0.0</v>
      </c>
      <c r="V71" s="989">
        <v>0.0</v>
      </c>
      <c r="W71" s="989">
        <v>0.0</v>
      </c>
      <c r="X71" s="989">
        <v>0.0</v>
      </c>
      <c r="Y71" s="987">
        <v>4487.433399999999</v>
      </c>
      <c r="Z71" s="989">
        <v>0.0</v>
      </c>
      <c r="AA71" s="989">
        <v>0.0</v>
      </c>
      <c r="AB71" s="990">
        <v>0.0</v>
      </c>
      <c r="AC71" s="991">
        <v>0.0</v>
      </c>
      <c r="AD71" s="989">
        <v>0.0</v>
      </c>
      <c r="AE71" s="989">
        <v>63.0</v>
      </c>
      <c r="AF71" s="989">
        <v>0.0</v>
      </c>
      <c r="AG71" s="989">
        <v>0.0</v>
      </c>
      <c r="AH71" s="989">
        <v>0.0</v>
      </c>
      <c r="AI71" s="989">
        <v>0.0</v>
      </c>
      <c r="AJ71" s="990">
        <v>0.0</v>
      </c>
      <c r="AK71" s="991">
        <v>0.0</v>
      </c>
      <c r="AL71" s="989">
        <v>0.0</v>
      </c>
      <c r="AM71" s="987">
        <v>4487.433399999999</v>
      </c>
      <c r="AN71" s="989">
        <v>0.0</v>
      </c>
      <c r="AO71" s="989">
        <v>0.0</v>
      </c>
      <c r="AP71" s="989">
        <v>0.0</v>
      </c>
      <c r="AQ71" s="989">
        <v>0.0</v>
      </c>
      <c r="AR71" s="990">
        <v>0.0</v>
      </c>
      <c r="AS71" s="991">
        <v>0.0</v>
      </c>
      <c r="AT71" s="989">
        <v>0.0</v>
      </c>
      <c r="AU71" s="989">
        <v>0.0</v>
      </c>
      <c r="AV71" s="989">
        <v>0.0</v>
      </c>
      <c r="AW71" s="989">
        <v>0.0</v>
      </c>
      <c r="AX71" s="989">
        <v>0.0</v>
      </c>
      <c r="AY71" s="987">
        <v>4487.433399999999</v>
      </c>
      <c r="AZ71" s="989">
        <v>0.0</v>
      </c>
      <c r="BA71" s="989">
        <v>0.0</v>
      </c>
      <c r="BB71" s="989">
        <v>0.0</v>
      </c>
      <c r="BC71" s="989">
        <v>0.0</v>
      </c>
      <c r="BD71" s="989">
        <v>0.0</v>
      </c>
      <c r="BE71" s="989">
        <v>0.0</v>
      </c>
      <c r="BF71" s="989">
        <v>0.0</v>
      </c>
      <c r="BG71" s="989">
        <v>0.0</v>
      </c>
      <c r="BH71" s="989">
        <v>0.0</v>
      </c>
      <c r="BI71" s="989">
        <v>0.0</v>
      </c>
      <c r="BJ71" s="989">
        <v>0.0</v>
      </c>
      <c r="BK71" s="989">
        <v>0.0</v>
      </c>
      <c r="BL71" s="990">
        <v>0.0</v>
      </c>
      <c r="BM71" s="991">
        <v>0.0</v>
      </c>
      <c r="BN71" s="989">
        <v>0.0</v>
      </c>
      <c r="BO71" s="989">
        <v>0.0</v>
      </c>
      <c r="BP71" s="989">
        <v>0.0</v>
      </c>
      <c r="BQ71" s="989">
        <v>0.0</v>
      </c>
      <c r="BR71" s="989">
        <v>0.0</v>
      </c>
      <c r="BS71" s="989">
        <v>0.0</v>
      </c>
      <c r="BT71" s="989">
        <v>0.0</v>
      </c>
      <c r="BU71" s="989">
        <v>0.0</v>
      </c>
      <c r="BV71" s="989">
        <v>0.0</v>
      </c>
      <c r="BW71" s="990">
        <v>0.0</v>
      </c>
      <c r="BX71" s="991">
        <v>0.0</v>
      </c>
      <c r="BY71" s="989">
        <v>0.0</v>
      </c>
      <c r="BZ71" s="989">
        <v>0.0</v>
      </c>
      <c r="CA71" s="989">
        <v>0.0</v>
      </c>
      <c r="CB71" s="987">
        <v>4487.433399999999</v>
      </c>
      <c r="CC71" s="989">
        <v>0.0</v>
      </c>
      <c r="CD71" s="990">
        <v>0.0</v>
      </c>
      <c r="CE71" s="991">
        <v>0.0</v>
      </c>
      <c r="CF71" s="989">
        <v>0.0</v>
      </c>
      <c r="CG71" s="989">
        <v>0.0</v>
      </c>
      <c r="CH71" s="989">
        <v>0.0</v>
      </c>
      <c r="CI71" s="989">
        <v>0.0</v>
      </c>
      <c r="CJ71" s="989">
        <v>0.0</v>
      </c>
      <c r="CK71" s="989">
        <v>0.0</v>
      </c>
      <c r="CL71" s="989">
        <v>0.0</v>
      </c>
      <c r="CM71" s="989">
        <v>0.0</v>
      </c>
      <c r="CN71" s="990">
        <v>0.0</v>
      </c>
      <c r="CO71" s="991">
        <v>0.0</v>
      </c>
      <c r="CP71" s="989">
        <v>0.0</v>
      </c>
      <c r="CQ71" s="987">
        <v>4487.433399999999</v>
      </c>
      <c r="CR71" s="989">
        <v>0.0</v>
      </c>
      <c r="CS71" s="989">
        <v>0.0</v>
      </c>
      <c r="CT71" s="989">
        <v>0.0</v>
      </c>
      <c r="CU71" s="989">
        <v>0.0</v>
      </c>
      <c r="CV71" s="989">
        <v>0.0</v>
      </c>
      <c r="CW71" s="989">
        <v>0.0</v>
      </c>
      <c r="CX71" s="990">
        <v>0.0</v>
      </c>
      <c r="CY71" s="991">
        <v>0.0</v>
      </c>
      <c r="CZ71" s="989">
        <v>0.0</v>
      </c>
      <c r="DA71" s="987">
        <v>4487.433399999999</v>
      </c>
      <c r="DB71" s="989">
        <v>0.0</v>
      </c>
      <c r="DC71" s="989">
        <v>0.0</v>
      </c>
      <c r="DD71" s="989">
        <v>0.0</v>
      </c>
      <c r="DE71" s="989">
        <v>0.0</v>
      </c>
      <c r="DF71" s="990">
        <v>0.0</v>
      </c>
      <c r="DG71" s="991">
        <v>0.0</v>
      </c>
      <c r="DH71" s="989">
        <v>0.0</v>
      </c>
      <c r="DI71" s="989">
        <v>0.0</v>
      </c>
      <c r="DJ71" s="989">
        <v>0.0</v>
      </c>
      <c r="DK71" s="989">
        <v>0.0</v>
      </c>
      <c r="DL71" s="989">
        <v>0.0</v>
      </c>
      <c r="DM71" s="989">
        <v>0.0</v>
      </c>
      <c r="DN71" s="989">
        <v>0.0</v>
      </c>
      <c r="DO71" s="990">
        <v>0.0</v>
      </c>
      <c r="DP71" s="991">
        <v>0.0</v>
      </c>
      <c r="DQ71" s="989">
        <v>0.0</v>
      </c>
      <c r="DR71" s="989">
        <v>0.0</v>
      </c>
      <c r="DS71" s="989">
        <v>0.0</v>
      </c>
      <c r="DT71" s="989">
        <v>0.0</v>
      </c>
      <c r="DU71" s="990">
        <v>0.0</v>
      </c>
      <c r="DV71" s="991">
        <v>0.0</v>
      </c>
      <c r="DW71" s="989">
        <v>0.0</v>
      </c>
      <c r="DX71" s="989">
        <v>0.0</v>
      </c>
      <c r="DY71" s="989">
        <v>0.0</v>
      </c>
      <c r="DZ71" s="989">
        <v>0.0</v>
      </c>
      <c r="EA71" s="989">
        <v>0.0</v>
      </c>
      <c r="EB71" s="990">
        <v>0.0</v>
      </c>
      <c r="EC71" s="991">
        <v>0.0</v>
      </c>
      <c r="ED71" s="989">
        <v>0.0</v>
      </c>
      <c r="EE71" s="990">
        <v>0.0</v>
      </c>
      <c r="EF71" s="991">
        <v>0.0</v>
      </c>
      <c r="EG71" s="989">
        <v>0.0</v>
      </c>
      <c r="EH71" s="989">
        <v>0.0</v>
      </c>
      <c r="EI71" s="990">
        <v>0.0</v>
      </c>
      <c r="EJ71" s="991">
        <v>0.0</v>
      </c>
      <c r="EK71" s="989">
        <v>0.0</v>
      </c>
      <c r="EL71" s="989">
        <v>0.0</v>
      </c>
      <c r="EM71" s="989">
        <v>0.0</v>
      </c>
      <c r="EN71" s="990">
        <v>0.0</v>
      </c>
      <c r="EO71" s="984">
        <f t="shared" si="1"/>
        <v>37690.02276</v>
      </c>
      <c r="EP71" s="985">
        <f t="shared" si="2"/>
        <v>8103.354893</v>
      </c>
    </row>
    <row r="72" ht="14.25" customHeight="1">
      <c r="A72" s="986" t="s">
        <v>179</v>
      </c>
      <c r="B72" s="83" t="s">
        <v>479</v>
      </c>
      <c r="C72" s="50">
        <v>1811071.0</v>
      </c>
      <c r="D72" s="987">
        <v>1831.1423999999997</v>
      </c>
      <c r="E72" s="716">
        <v>1831.1423999999997</v>
      </c>
      <c r="F72" s="989">
        <v>0.0</v>
      </c>
      <c r="G72" s="989">
        <v>0.0</v>
      </c>
      <c r="H72" s="989">
        <v>0.0</v>
      </c>
      <c r="I72" s="990">
        <v>0.0</v>
      </c>
      <c r="J72" s="987">
        <v>1831.1423999999997</v>
      </c>
      <c r="K72" s="989">
        <v>0.0</v>
      </c>
      <c r="L72" s="989">
        <v>0.0</v>
      </c>
      <c r="M72" s="989">
        <v>0.0</v>
      </c>
      <c r="N72" s="990">
        <v>0.0</v>
      </c>
      <c r="O72" s="987">
        <v>1831.1423999999997</v>
      </c>
      <c r="P72" s="989">
        <v>0.0</v>
      </c>
      <c r="Q72" s="989">
        <v>0.0</v>
      </c>
      <c r="R72" s="989">
        <v>0.0</v>
      </c>
      <c r="S72" s="990">
        <v>0.0</v>
      </c>
      <c r="T72" s="991">
        <v>0.0</v>
      </c>
      <c r="U72" s="989">
        <v>0.0</v>
      </c>
      <c r="V72" s="989">
        <v>0.0</v>
      </c>
      <c r="W72" s="989">
        <v>0.0</v>
      </c>
      <c r="X72" s="989">
        <v>0.0</v>
      </c>
      <c r="Y72" s="987">
        <v>1831.1423999999997</v>
      </c>
      <c r="Z72" s="989">
        <v>0.0</v>
      </c>
      <c r="AA72" s="989">
        <v>0.0</v>
      </c>
      <c r="AB72" s="990">
        <v>0.0</v>
      </c>
      <c r="AC72" s="991">
        <v>0.0</v>
      </c>
      <c r="AD72" s="989">
        <v>0.0</v>
      </c>
      <c r="AE72" s="989">
        <v>32.0</v>
      </c>
      <c r="AF72" s="989">
        <v>0.0</v>
      </c>
      <c r="AG72" s="989">
        <v>0.0</v>
      </c>
      <c r="AH72" s="989">
        <v>0.0</v>
      </c>
      <c r="AI72" s="989">
        <v>0.0</v>
      </c>
      <c r="AJ72" s="990">
        <v>0.0</v>
      </c>
      <c r="AK72" s="991">
        <v>0.0</v>
      </c>
      <c r="AL72" s="989">
        <v>0.0</v>
      </c>
      <c r="AM72" s="987">
        <v>1831.1423999999997</v>
      </c>
      <c r="AN72" s="989">
        <v>0.0</v>
      </c>
      <c r="AO72" s="989">
        <v>0.0</v>
      </c>
      <c r="AP72" s="989">
        <v>0.0</v>
      </c>
      <c r="AQ72" s="989">
        <v>0.0</v>
      </c>
      <c r="AR72" s="990">
        <v>0.0</v>
      </c>
      <c r="AS72" s="991">
        <v>0.0</v>
      </c>
      <c r="AT72" s="989">
        <v>0.0</v>
      </c>
      <c r="AU72" s="989">
        <v>0.0</v>
      </c>
      <c r="AV72" s="989">
        <v>0.0</v>
      </c>
      <c r="AW72" s="989">
        <v>0.0</v>
      </c>
      <c r="AX72" s="989">
        <v>0.0</v>
      </c>
      <c r="AY72" s="987">
        <v>1831.1423999999997</v>
      </c>
      <c r="AZ72" s="989">
        <v>0.0</v>
      </c>
      <c r="BA72" s="989">
        <v>0.0</v>
      </c>
      <c r="BB72" s="989">
        <v>0.0</v>
      </c>
      <c r="BC72" s="989">
        <v>0.0</v>
      </c>
      <c r="BD72" s="989">
        <v>0.0</v>
      </c>
      <c r="BE72" s="989">
        <v>0.0</v>
      </c>
      <c r="BF72" s="989">
        <v>0.0</v>
      </c>
      <c r="BG72" s="989">
        <v>0.0</v>
      </c>
      <c r="BH72" s="989">
        <v>0.0</v>
      </c>
      <c r="BI72" s="989">
        <v>0.0</v>
      </c>
      <c r="BJ72" s="989">
        <v>0.0</v>
      </c>
      <c r="BK72" s="989">
        <v>0.0</v>
      </c>
      <c r="BL72" s="990">
        <v>0.0</v>
      </c>
      <c r="BM72" s="991">
        <v>0.0</v>
      </c>
      <c r="BN72" s="989">
        <v>0.0</v>
      </c>
      <c r="BO72" s="989">
        <v>0.0</v>
      </c>
      <c r="BP72" s="989">
        <v>0.0</v>
      </c>
      <c r="BQ72" s="989">
        <v>0.0</v>
      </c>
      <c r="BR72" s="989">
        <v>0.0</v>
      </c>
      <c r="BS72" s="989">
        <v>0.0</v>
      </c>
      <c r="BT72" s="989">
        <v>0.0</v>
      </c>
      <c r="BU72" s="989">
        <v>0.0</v>
      </c>
      <c r="BV72" s="989">
        <v>0.0</v>
      </c>
      <c r="BW72" s="990">
        <v>0.0</v>
      </c>
      <c r="BX72" s="991">
        <v>0.0</v>
      </c>
      <c r="BY72" s="989">
        <v>0.0</v>
      </c>
      <c r="BZ72" s="989">
        <v>0.0</v>
      </c>
      <c r="CA72" s="989">
        <v>0.0</v>
      </c>
      <c r="CB72" s="987">
        <v>1831.1423999999997</v>
      </c>
      <c r="CC72" s="989">
        <v>0.0</v>
      </c>
      <c r="CD72" s="990">
        <v>0.0</v>
      </c>
      <c r="CE72" s="991">
        <v>0.0</v>
      </c>
      <c r="CF72" s="989">
        <v>0.0</v>
      </c>
      <c r="CG72" s="989">
        <v>0.0</v>
      </c>
      <c r="CH72" s="989">
        <v>0.0</v>
      </c>
      <c r="CI72" s="989">
        <v>0.0</v>
      </c>
      <c r="CJ72" s="989">
        <v>0.0</v>
      </c>
      <c r="CK72" s="989">
        <v>0.0</v>
      </c>
      <c r="CL72" s="989">
        <v>0.0</v>
      </c>
      <c r="CM72" s="989">
        <v>0.0</v>
      </c>
      <c r="CN72" s="990">
        <v>0.0</v>
      </c>
      <c r="CO72" s="991">
        <v>0.0</v>
      </c>
      <c r="CP72" s="989">
        <v>0.0</v>
      </c>
      <c r="CQ72" s="987">
        <v>1831.1423999999997</v>
      </c>
      <c r="CR72" s="989">
        <v>0.0</v>
      </c>
      <c r="CS72" s="989">
        <v>0.0</v>
      </c>
      <c r="CT72" s="989">
        <v>0.0</v>
      </c>
      <c r="CU72" s="989">
        <v>0.0</v>
      </c>
      <c r="CV72" s="989">
        <v>0.0</v>
      </c>
      <c r="CW72" s="989">
        <v>0.0</v>
      </c>
      <c r="CX72" s="990">
        <v>0.0</v>
      </c>
      <c r="CY72" s="991">
        <v>0.0</v>
      </c>
      <c r="CZ72" s="989">
        <v>0.0</v>
      </c>
      <c r="DA72" s="987">
        <v>1831.1423999999997</v>
      </c>
      <c r="DB72" s="989">
        <v>0.0</v>
      </c>
      <c r="DC72" s="989">
        <v>0.0</v>
      </c>
      <c r="DD72" s="989">
        <v>0.0</v>
      </c>
      <c r="DE72" s="989">
        <v>0.0</v>
      </c>
      <c r="DF72" s="990">
        <v>0.0</v>
      </c>
      <c r="DG72" s="991">
        <v>0.0</v>
      </c>
      <c r="DH72" s="989">
        <v>0.0</v>
      </c>
      <c r="DI72" s="989">
        <v>0.0</v>
      </c>
      <c r="DJ72" s="989">
        <v>0.0</v>
      </c>
      <c r="DK72" s="989">
        <v>0.0</v>
      </c>
      <c r="DL72" s="989">
        <v>0.0</v>
      </c>
      <c r="DM72" s="989">
        <v>0.0</v>
      </c>
      <c r="DN72" s="989">
        <v>0.0</v>
      </c>
      <c r="DO72" s="990">
        <v>0.0</v>
      </c>
      <c r="DP72" s="991">
        <v>0.0</v>
      </c>
      <c r="DQ72" s="989">
        <v>0.0</v>
      </c>
      <c r="DR72" s="989">
        <v>0.0</v>
      </c>
      <c r="DS72" s="989">
        <v>0.0</v>
      </c>
      <c r="DT72" s="989">
        <v>0.0</v>
      </c>
      <c r="DU72" s="990">
        <v>0.0</v>
      </c>
      <c r="DV72" s="991">
        <v>0.0</v>
      </c>
      <c r="DW72" s="989">
        <v>0.0</v>
      </c>
      <c r="DX72" s="989">
        <v>0.0</v>
      </c>
      <c r="DY72" s="989">
        <v>0.0</v>
      </c>
      <c r="DZ72" s="989">
        <v>0.0</v>
      </c>
      <c r="EA72" s="989">
        <v>0.0</v>
      </c>
      <c r="EB72" s="990">
        <v>0.0</v>
      </c>
      <c r="EC72" s="991">
        <v>0.0</v>
      </c>
      <c r="ED72" s="989">
        <v>0.0</v>
      </c>
      <c r="EE72" s="990">
        <v>0.0</v>
      </c>
      <c r="EF72" s="991">
        <v>0.0</v>
      </c>
      <c r="EG72" s="989">
        <v>0.0</v>
      </c>
      <c r="EH72" s="989">
        <v>0.0</v>
      </c>
      <c r="EI72" s="990">
        <v>0.0</v>
      </c>
      <c r="EJ72" s="991">
        <v>0.0</v>
      </c>
      <c r="EK72" s="989">
        <v>0.0</v>
      </c>
      <c r="EL72" s="989">
        <v>0.0</v>
      </c>
      <c r="EM72" s="989">
        <v>0.0</v>
      </c>
      <c r="EN72" s="990">
        <v>0.0</v>
      </c>
      <c r="EO72" s="984">
        <f t="shared" si="1"/>
        <v>15387.4196</v>
      </c>
      <c r="EP72" s="985">
        <f t="shared" si="2"/>
        <v>3308.295213</v>
      </c>
    </row>
    <row r="73" ht="14.25" customHeight="1">
      <c r="A73" s="993" t="s">
        <v>179</v>
      </c>
      <c r="B73" s="994" t="s">
        <v>479</v>
      </c>
      <c r="C73" s="1003">
        <v>1811072.0</v>
      </c>
      <c r="D73" s="996">
        <v>2550.8055</v>
      </c>
      <c r="E73" s="997">
        <v>2550.8055</v>
      </c>
      <c r="F73" s="998">
        <v>0.0</v>
      </c>
      <c r="G73" s="998">
        <v>0.0</v>
      </c>
      <c r="H73" s="998">
        <v>0.0</v>
      </c>
      <c r="I73" s="999">
        <v>0.0</v>
      </c>
      <c r="J73" s="996">
        <v>2550.8055</v>
      </c>
      <c r="K73" s="998">
        <v>0.0</v>
      </c>
      <c r="L73" s="998">
        <v>0.0</v>
      </c>
      <c r="M73" s="998">
        <v>0.0</v>
      </c>
      <c r="N73" s="999">
        <v>0.0</v>
      </c>
      <c r="O73" s="996">
        <v>2550.8055</v>
      </c>
      <c r="P73" s="998">
        <v>0.0</v>
      </c>
      <c r="Q73" s="998">
        <v>0.0</v>
      </c>
      <c r="R73" s="998">
        <v>0.0</v>
      </c>
      <c r="S73" s="999">
        <v>0.0</v>
      </c>
      <c r="T73" s="1000">
        <v>0.0</v>
      </c>
      <c r="U73" s="998">
        <v>0.0</v>
      </c>
      <c r="V73" s="998">
        <v>0.0</v>
      </c>
      <c r="W73" s="998">
        <v>0.0</v>
      </c>
      <c r="X73" s="998">
        <v>0.0</v>
      </c>
      <c r="Y73" s="996">
        <v>2550.8055</v>
      </c>
      <c r="Z73" s="998">
        <v>0.0</v>
      </c>
      <c r="AA73" s="998">
        <v>0.0</v>
      </c>
      <c r="AB73" s="999">
        <v>0.0</v>
      </c>
      <c r="AC73" s="1000">
        <v>0.0</v>
      </c>
      <c r="AD73" s="998">
        <v>0.0</v>
      </c>
      <c r="AE73" s="998">
        <v>32.0</v>
      </c>
      <c r="AF73" s="998">
        <v>0.0</v>
      </c>
      <c r="AG73" s="998">
        <v>0.0</v>
      </c>
      <c r="AH73" s="998">
        <v>0.0</v>
      </c>
      <c r="AI73" s="998">
        <v>0.0</v>
      </c>
      <c r="AJ73" s="999">
        <v>0.0</v>
      </c>
      <c r="AK73" s="1000">
        <v>0.0</v>
      </c>
      <c r="AL73" s="998">
        <v>0.0</v>
      </c>
      <c r="AM73" s="996">
        <v>2550.8055</v>
      </c>
      <c r="AN73" s="998">
        <v>0.0</v>
      </c>
      <c r="AO73" s="998">
        <v>0.0</v>
      </c>
      <c r="AP73" s="998">
        <v>0.0</v>
      </c>
      <c r="AQ73" s="998">
        <v>0.0</v>
      </c>
      <c r="AR73" s="999">
        <v>0.0</v>
      </c>
      <c r="AS73" s="1000">
        <v>0.0</v>
      </c>
      <c r="AT73" s="998">
        <v>0.0</v>
      </c>
      <c r="AU73" s="998">
        <v>0.0</v>
      </c>
      <c r="AV73" s="998">
        <v>0.0</v>
      </c>
      <c r="AW73" s="998">
        <v>0.0</v>
      </c>
      <c r="AX73" s="998">
        <v>0.0</v>
      </c>
      <c r="AY73" s="996">
        <v>2550.8055</v>
      </c>
      <c r="AZ73" s="998">
        <v>0.0</v>
      </c>
      <c r="BA73" s="998">
        <v>0.0</v>
      </c>
      <c r="BB73" s="998">
        <v>0.0</v>
      </c>
      <c r="BC73" s="998">
        <v>0.0</v>
      </c>
      <c r="BD73" s="998">
        <v>0.0</v>
      </c>
      <c r="BE73" s="998">
        <v>0.0</v>
      </c>
      <c r="BF73" s="998">
        <v>0.0</v>
      </c>
      <c r="BG73" s="998">
        <v>0.0</v>
      </c>
      <c r="BH73" s="998">
        <v>0.0</v>
      </c>
      <c r="BI73" s="998">
        <v>0.0</v>
      </c>
      <c r="BJ73" s="998">
        <v>0.0</v>
      </c>
      <c r="BK73" s="998">
        <v>0.0</v>
      </c>
      <c r="BL73" s="999">
        <v>0.0</v>
      </c>
      <c r="BM73" s="1000">
        <v>0.0</v>
      </c>
      <c r="BN73" s="998">
        <v>0.0</v>
      </c>
      <c r="BO73" s="998">
        <v>0.0</v>
      </c>
      <c r="BP73" s="998">
        <v>0.0</v>
      </c>
      <c r="BQ73" s="998">
        <v>0.0</v>
      </c>
      <c r="BR73" s="998">
        <v>0.0</v>
      </c>
      <c r="BS73" s="996">
        <v>2550.8055</v>
      </c>
      <c r="BT73" s="998">
        <v>0.0</v>
      </c>
      <c r="BU73" s="998">
        <v>0.0</v>
      </c>
      <c r="BV73" s="998">
        <v>0.0</v>
      </c>
      <c r="BW73" s="999">
        <v>0.0</v>
      </c>
      <c r="BX73" s="1000">
        <v>0.0</v>
      </c>
      <c r="BY73" s="998">
        <v>0.0</v>
      </c>
      <c r="BZ73" s="998">
        <v>0.0</v>
      </c>
      <c r="CA73" s="998">
        <v>0.0</v>
      </c>
      <c r="CB73" s="996">
        <v>2550.8055</v>
      </c>
      <c r="CC73" s="998">
        <v>0.0</v>
      </c>
      <c r="CD73" s="999">
        <v>0.0</v>
      </c>
      <c r="CE73" s="1000">
        <v>0.0</v>
      </c>
      <c r="CF73" s="998">
        <v>0.0</v>
      </c>
      <c r="CG73" s="998">
        <v>0.0</v>
      </c>
      <c r="CH73" s="998">
        <v>0.0</v>
      </c>
      <c r="CI73" s="998">
        <v>0.0</v>
      </c>
      <c r="CJ73" s="998">
        <v>0.0</v>
      </c>
      <c r="CK73" s="998">
        <v>0.0</v>
      </c>
      <c r="CL73" s="998">
        <v>0.0</v>
      </c>
      <c r="CM73" s="998">
        <v>0.0</v>
      </c>
      <c r="CN73" s="999">
        <v>0.0</v>
      </c>
      <c r="CO73" s="1000">
        <v>0.0</v>
      </c>
      <c r="CP73" s="998">
        <v>0.0</v>
      </c>
      <c r="CQ73" s="996">
        <v>2550.8055</v>
      </c>
      <c r="CR73" s="998">
        <v>0.0</v>
      </c>
      <c r="CS73" s="998">
        <v>0.0</v>
      </c>
      <c r="CT73" s="998">
        <v>0.0</v>
      </c>
      <c r="CU73" s="998">
        <v>0.0</v>
      </c>
      <c r="CV73" s="998">
        <v>0.0</v>
      </c>
      <c r="CW73" s="998">
        <v>0.0</v>
      </c>
      <c r="CX73" s="999">
        <v>0.0</v>
      </c>
      <c r="CY73" s="1000">
        <v>0.0</v>
      </c>
      <c r="CZ73" s="998">
        <v>0.0</v>
      </c>
      <c r="DA73" s="996">
        <v>2550.8055</v>
      </c>
      <c r="DB73" s="998">
        <v>0.0</v>
      </c>
      <c r="DC73" s="998">
        <v>0.0</v>
      </c>
      <c r="DD73" s="998">
        <v>0.0</v>
      </c>
      <c r="DE73" s="998">
        <v>0.0</v>
      </c>
      <c r="DF73" s="999">
        <v>0.0</v>
      </c>
      <c r="DG73" s="1000">
        <v>0.0</v>
      </c>
      <c r="DH73" s="998">
        <v>0.0</v>
      </c>
      <c r="DI73" s="998">
        <v>0.0</v>
      </c>
      <c r="DJ73" s="998">
        <v>0.0</v>
      </c>
      <c r="DK73" s="998">
        <v>0.0</v>
      </c>
      <c r="DL73" s="998">
        <v>0.0</v>
      </c>
      <c r="DM73" s="998">
        <v>0.0</v>
      </c>
      <c r="DN73" s="998">
        <v>0.0</v>
      </c>
      <c r="DO73" s="999">
        <v>0.0</v>
      </c>
      <c r="DP73" s="1000">
        <v>0.0</v>
      </c>
      <c r="DQ73" s="998">
        <v>0.0</v>
      </c>
      <c r="DR73" s="998">
        <v>0.0</v>
      </c>
      <c r="DS73" s="998">
        <v>0.0</v>
      </c>
      <c r="DT73" s="998">
        <v>0.0</v>
      </c>
      <c r="DU73" s="999">
        <v>0.0</v>
      </c>
      <c r="DV73" s="1000">
        <v>0.0</v>
      </c>
      <c r="DW73" s="998">
        <v>0.0</v>
      </c>
      <c r="DX73" s="998">
        <v>0.0</v>
      </c>
      <c r="DY73" s="998">
        <v>0.0</v>
      </c>
      <c r="DZ73" s="998">
        <v>0.0</v>
      </c>
      <c r="EA73" s="998">
        <v>0.0</v>
      </c>
      <c r="EB73" s="999">
        <v>0.0</v>
      </c>
      <c r="EC73" s="1000">
        <v>0.0</v>
      </c>
      <c r="ED73" s="998">
        <v>0.0</v>
      </c>
      <c r="EE73" s="999">
        <v>0.0</v>
      </c>
      <c r="EF73" s="1000">
        <v>0.0</v>
      </c>
      <c r="EG73" s="998">
        <v>0.0</v>
      </c>
      <c r="EH73" s="998">
        <v>0.0</v>
      </c>
      <c r="EI73" s="999">
        <v>0.0</v>
      </c>
      <c r="EJ73" s="1000">
        <v>0.0</v>
      </c>
      <c r="EK73" s="998">
        <v>0.0</v>
      </c>
      <c r="EL73" s="998">
        <v>0.0</v>
      </c>
      <c r="EM73" s="998">
        <v>0.0</v>
      </c>
      <c r="EN73" s="999">
        <v>0.0</v>
      </c>
      <c r="EO73" s="984">
        <f t="shared" si="1"/>
        <v>24541.82163</v>
      </c>
      <c r="EP73" s="985">
        <f t="shared" si="2"/>
        <v>5276.491651</v>
      </c>
    </row>
    <row r="74" ht="14.25" customHeight="1">
      <c r="A74" s="976" t="s">
        <v>202</v>
      </c>
      <c r="B74" s="977" t="s">
        <v>480</v>
      </c>
      <c r="C74" s="1001">
        <v>1811073.0</v>
      </c>
      <c r="D74" s="1002">
        <v>1528.212</v>
      </c>
      <c r="E74" s="983">
        <v>0.0</v>
      </c>
      <c r="F74" s="981">
        <v>0.0</v>
      </c>
      <c r="G74" s="981">
        <v>0.0</v>
      </c>
      <c r="H74" s="981">
        <v>0.0</v>
      </c>
      <c r="I74" s="982">
        <v>0.0</v>
      </c>
      <c r="J74" s="983">
        <v>0.0</v>
      </c>
      <c r="K74" s="981">
        <v>0.0</v>
      </c>
      <c r="L74" s="981">
        <v>0.0</v>
      </c>
      <c r="M74" s="981">
        <v>0.0</v>
      </c>
      <c r="N74" s="982">
        <v>0.0</v>
      </c>
      <c r="O74" s="983">
        <v>0.0</v>
      </c>
      <c r="P74" s="981">
        <v>0.0</v>
      </c>
      <c r="Q74" s="981">
        <v>0.0</v>
      </c>
      <c r="R74" s="981">
        <v>0.0</v>
      </c>
      <c r="S74" s="982">
        <v>0.0</v>
      </c>
      <c r="T74" s="983">
        <v>0.0</v>
      </c>
      <c r="U74" s="981">
        <v>0.0</v>
      </c>
      <c r="V74" s="981">
        <v>0.0</v>
      </c>
      <c r="W74" s="981">
        <v>0.0</v>
      </c>
      <c r="X74" s="981">
        <v>0.0</v>
      </c>
      <c r="Y74" s="981">
        <v>0.0</v>
      </c>
      <c r="Z74" s="981">
        <v>0.0</v>
      </c>
      <c r="AA74" s="981">
        <v>0.0</v>
      </c>
      <c r="AB74" s="982">
        <v>0.0</v>
      </c>
      <c r="AC74" s="983">
        <v>0.0</v>
      </c>
      <c r="AD74" s="981">
        <v>0.0</v>
      </c>
      <c r="AE74" s="981">
        <v>0.0</v>
      </c>
      <c r="AF74" s="981">
        <v>0.0</v>
      </c>
      <c r="AG74" s="981">
        <v>0.0</v>
      </c>
      <c r="AH74" s="1002">
        <v>1528.212</v>
      </c>
      <c r="AI74" s="981">
        <v>0.0</v>
      </c>
      <c r="AJ74" s="982">
        <v>0.0</v>
      </c>
      <c r="AK74" s="983">
        <v>0.0</v>
      </c>
      <c r="AL74" s="981">
        <v>0.0</v>
      </c>
      <c r="AM74" s="981">
        <v>0.0</v>
      </c>
      <c r="AN74" s="981">
        <v>0.0</v>
      </c>
      <c r="AO74" s="981">
        <v>0.0</v>
      </c>
      <c r="AP74" s="1002">
        <v>1528.212</v>
      </c>
      <c r="AQ74" s="981">
        <v>0.0</v>
      </c>
      <c r="AR74" s="982">
        <v>0.0</v>
      </c>
      <c r="AS74" s="983">
        <v>0.0</v>
      </c>
      <c r="AT74" s="981">
        <v>0.0</v>
      </c>
      <c r="AU74" s="981">
        <v>0.0</v>
      </c>
      <c r="AV74" s="981">
        <v>0.0</v>
      </c>
      <c r="AW74" s="981">
        <v>0.0</v>
      </c>
      <c r="AX74" s="981">
        <v>0.0</v>
      </c>
      <c r="AY74" s="981">
        <v>0.0</v>
      </c>
      <c r="AZ74" s="981">
        <v>0.0</v>
      </c>
      <c r="BA74" s="981">
        <v>0.0</v>
      </c>
      <c r="BB74" s="1002">
        <v>1528.212</v>
      </c>
      <c r="BC74" s="981">
        <v>0.0</v>
      </c>
      <c r="BD74" s="981">
        <v>0.0</v>
      </c>
      <c r="BE74" s="981">
        <v>0.0</v>
      </c>
      <c r="BF74" s="981">
        <v>0.0</v>
      </c>
      <c r="BG74" s="981">
        <v>0.0</v>
      </c>
      <c r="BH74" s="981">
        <v>0.0</v>
      </c>
      <c r="BI74" s="981">
        <v>0.0</v>
      </c>
      <c r="BJ74" s="981">
        <v>0.0</v>
      </c>
      <c r="BK74" s="981">
        <v>0.0</v>
      </c>
      <c r="BL74" s="982">
        <v>0.0</v>
      </c>
      <c r="BM74" s="983">
        <v>0.0</v>
      </c>
      <c r="BN74" s="981">
        <v>0.0</v>
      </c>
      <c r="BO74" s="981">
        <v>0.0</v>
      </c>
      <c r="BP74" s="981">
        <v>0.0</v>
      </c>
      <c r="BQ74" s="981">
        <v>0.0</v>
      </c>
      <c r="BR74" s="981">
        <v>0.0</v>
      </c>
      <c r="BS74" s="981">
        <v>0.0</v>
      </c>
      <c r="BT74" s="981">
        <v>0.0</v>
      </c>
      <c r="BU74" s="981">
        <v>0.0</v>
      </c>
      <c r="BV74" s="981">
        <v>0.0</v>
      </c>
      <c r="BW74" s="982">
        <v>0.0</v>
      </c>
      <c r="BX74" s="983">
        <v>0.0</v>
      </c>
      <c r="BY74" s="981">
        <v>0.0</v>
      </c>
      <c r="BZ74" s="981">
        <v>0.0</v>
      </c>
      <c r="CA74" s="981">
        <v>0.0</v>
      </c>
      <c r="CB74" s="981">
        <v>0.0</v>
      </c>
      <c r="CC74" s="981">
        <v>0.0</v>
      </c>
      <c r="CD74" s="982">
        <v>0.0</v>
      </c>
      <c r="CE74" s="983">
        <v>0.0</v>
      </c>
      <c r="CF74" s="981">
        <v>0.0</v>
      </c>
      <c r="CG74" s="981">
        <v>0.0</v>
      </c>
      <c r="CH74" s="981">
        <v>0.0</v>
      </c>
      <c r="CI74" s="981">
        <v>0.0</v>
      </c>
      <c r="CJ74" s="1002">
        <v>1528.212</v>
      </c>
      <c r="CK74" s="981">
        <v>0.0</v>
      </c>
      <c r="CL74" s="981">
        <v>0.0</v>
      </c>
      <c r="CM74" s="981">
        <v>0.0</v>
      </c>
      <c r="CN74" s="982">
        <v>0.0</v>
      </c>
      <c r="CO74" s="983">
        <v>0.0</v>
      </c>
      <c r="CP74" s="981">
        <v>0.0</v>
      </c>
      <c r="CQ74" s="981">
        <v>0.0</v>
      </c>
      <c r="CR74" s="1002">
        <v>1528.212</v>
      </c>
      <c r="CS74" s="981">
        <v>0.0</v>
      </c>
      <c r="CT74" s="981">
        <v>0.0</v>
      </c>
      <c r="CU74" s="981">
        <v>0.0</v>
      </c>
      <c r="CV74" s="981">
        <v>0.0</v>
      </c>
      <c r="CW74" s="981">
        <v>0.0</v>
      </c>
      <c r="CX74" s="982">
        <v>0.0</v>
      </c>
      <c r="CY74" s="983">
        <v>0.0</v>
      </c>
      <c r="CZ74" s="981">
        <v>0.0</v>
      </c>
      <c r="DA74" s="981">
        <v>0.0</v>
      </c>
      <c r="DB74" s="981">
        <v>0.0</v>
      </c>
      <c r="DC74" s="981">
        <v>0.0</v>
      </c>
      <c r="DD74" s="1002">
        <v>1528.212</v>
      </c>
      <c r="DE74" s="981">
        <v>0.0</v>
      </c>
      <c r="DF74" s="982">
        <v>0.0</v>
      </c>
      <c r="DG74" s="1002">
        <v>1528.212</v>
      </c>
      <c r="DH74" s="981">
        <v>0.0</v>
      </c>
      <c r="DI74" s="981">
        <v>0.0</v>
      </c>
      <c r="DJ74" s="981">
        <v>0.0</v>
      </c>
      <c r="DK74" s="981">
        <v>0.0</v>
      </c>
      <c r="DL74" s="981">
        <v>0.0</v>
      </c>
      <c r="DM74" s="981">
        <v>0.0</v>
      </c>
      <c r="DN74" s="981">
        <v>0.0</v>
      </c>
      <c r="DO74" s="982">
        <v>0.0</v>
      </c>
      <c r="DP74" s="1002">
        <v>1528.212</v>
      </c>
      <c r="DQ74" s="981">
        <v>0.0</v>
      </c>
      <c r="DR74" s="981">
        <v>0.0</v>
      </c>
      <c r="DS74" s="981">
        <v>0.0</v>
      </c>
      <c r="DT74" s="981">
        <v>0.0</v>
      </c>
      <c r="DU74" s="982">
        <v>0.0</v>
      </c>
      <c r="DV74" s="1002">
        <v>1528.212</v>
      </c>
      <c r="DW74" s="981">
        <v>0.0</v>
      </c>
      <c r="DX74" s="981">
        <v>0.0</v>
      </c>
      <c r="DY74" s="981">
        <v>0.0</v>
      </c>
      <c r="DZ74" s="981">
        <v>0.0</v>
      </c>
      <c r="EA74" s="981">
        <v>0.0</v>
      </c>
      <c r="EB74" s="982">
        <v>0.0</v>
      </c>
      <c r="EC74" s="1002">
        <v>1528.212</v>
      </c>
      <c r="ED74" s="981">
        <v>0.0</v>
      </c>
      <c r="EE74" s="982">
        <v>0.0</v>
      </c>
      <c r="EF74" s="983">
        <v>0.0</v>
      </c>
      <c r="EG74" s="981">
        <v>0.0</v>
      </c>
      <c r="EH74" s="981">
        <v>0.0</v>
      </c>
      <c r="EI74" s="982">
        <v>0.0</v>
      </c>
      <c r="EJ74" s="983">
        <v>0.0</v>
      </c>
      <c r="EK74" s="981">
        <v>0.0</v>
      </c>
      <c r="EL74" s="981">
        <v>0.0</v>
      </c>
      <c r="EM74" s="981">
        <v>0.0</v>
      </c>
      <c r="EN74" s="982">
        <v>0.0</v>
      </c>
      <c r="EO74" s="984">
        <f t="shared" si="1"/>
        <v>15436.46941</v>
      </c>
      <c r="EP74" s="985">
        <f t="shared" ref="EP74:EP134" si="3">EO74*$C$150</f>
        <v>3010.111535</v>
      </c>
    </row>
    <row r="75" ht="14.25" customHeight="1">
      <c r="A75" s="986" t="s">
        <v>202</v>
      </c>
      <c r="B75" s="83" t="s">
        <v>480</v>
      </c>
      <c r="C75" s="50">
        <v>1811074.0</v>
      </c>
      <c r="D75" s="716">
        <v>1583.6724</v>
      </c>
      <c r="E75" s="991">
        <v>0.0</v>
      </c>
      <c r="F75" s="989">
        <v>0.0</v>
      </c>
      <c r="G75" s="989">
        <v>0.0</v>
      </c>
      <c r="H75" s="989">
        <v>0.0</v>
      </c>
      <c r="I75" s="990">
        <v>0.0</v>
      </c>
      <c r="J75" s="991">
        <v>0.0</v>
      </c>
      <c r="K75" s="989">
        <v>0.0</v>
      </c>
      <c r="L75" s="989">
        <v>0.0</v>
      </c>
      <c r="M75" s="989">
        <v>0.0</v>
      </c>
      <c r="N75" s="990">
        <v>0.0</v>
      </c>
      <c r="O75" s="991">
        <v>0.0</v>
      </c>
      <c r="P75" s="989">
        <v>0.0</v>
      </c>
      <c r="Q75" s="989">
        <v>0.0</v>
      </c>
      <c r="R75" s="989">
        <v>0.0</v>
      </c>
      <c r="S75" s="990">
        <v>0.0</v>
      </c>
      <c r="T75" s="991">
        <v>0.0</v>
      </c>
      <c r="U75" s="989">
        <v>0.0</v>
      </c>
      <c r="V75" s="989">
        <v>0.0</v>
      </c>
      <c r="W75" s="989">
        <v>0.0</v>
      </c>
      <c r="X75" s="989">
        <v>0.0</v>
      </c>
      <c r="Y75" s="989">
        <v>0.0</v>
      </c>
      <c r="Z75" s="989">
        <v>0.0</v>
      </c>
      <c r="AA75" s="989">
        <v>0.0</v>
      </c>
      <c r="AB75" s="990">
        <v>0.0</v>
      </c>
      <c r="AC75" s="991">
        <v>0.0</v>
      </c>
      <c r="AD75" s="989">
        <v>0.0</v>
      </c>
      <c r="AE75" s="989">
        <v>0.0</v>
      </c>
      <c r="AF75" s="989">
        <v>0.0</v>
      </c>
      <c r="AG75" s="989">
        <v>0.0</v>
      </c>
      <c r="AH75" s="716">
        <v>1583.6724</v>
      </c>
      <c r="AI75" s="989">
        <v>0.0</v>
      </c>
      <c r="AJ75" s="990">
        <v>0.0</v>
      </c>
      <c r="AK75" s="991">
        <v>0.0</v>
      </c>
      <c r="AL75" s="989">
        <v>0.0</v>
      </c>
      <c r="AM75" s="989">
        <v>0.0</v>
      </c>
      <c r="AN75" s="989">
        <v>0.0</v>
      </c>
      <c r="AO75" s="989">
        <v>0.0</v>
      </c>
      <c r="AP75" s="716">
        <v>1583.6724</v>
      </c>
      <c r="AQ75" s="989">
        <v>0.0</v>
      </c>
      <c r="AR75" s="990">
        <v>0.0</v>
      </c>
      <c r="AS75" s="991">
        <v>0.0</v>
      </c>
      <c r="AT75" s="989">
        <v>0.0</v>
      </c>
      <c r="AU75" s="989">
        <v>0.0</v>
      </c>
      <c r="AV75" s="989">
        <v>0.0</v>
      </c>
      <c r="AW75" s="989">
        <v>0.0</v>
      </c>
      <c r="AX75" s="989">
        <v>0.0</v>
      </c>
      <c r="AY75" s="989">
        <v>0.0</v>
      </c>
      <c r="AZ75" s="989">
        <v>0.0</v>
      </c>
      <c r="BA75" s="989">
        <v>0.0</v>
      </c>
      <c r="BB75" s="716">
        <v>1583.6724</v>
      </c>
      <c r="BC75" s="989">
        <v>0.0</v>
      </c>
      <c r="BD75" s="989">
        <v>0.0</v>
      </c>
      <c r="BE75" s="989">
        <v>0.0</v>
      </c>
      <c r="BF75" s="989">
        <v>0.0</v>
      </c>
      <c r="BG75" s="989">
        <v>0.0</v>
      </c>
      <c r="BH75" s="989">
        <v>0.0</v>
      </c>
      <c r="BI75" s="989">
        <v>0.0</v>
      </c>
      <c r="BJ75" s="989">
        <v>0.0</v>
      </c>
      <c r="BK75" s="989">
        <v>0.0</v>
      </c>
      <c r="BL75" s="990">
        <v>0.0</v>
      </c>
      <c r="BM75" s="991">
        <v>0.0</v>
      </c>
      <c r="BN75" s="989">
        <v>0.0</v>
      </c>
      <c r="BO75" s="989">
        <v>0.0</v>
      </c>
      <c r="BP75" s="989">
        <v>0.0</v>
      </c>
      <c r="BQ75" s="989">
        <v>0.0</v>
      </c>
      <c r="BR75" s="989">
        <v>0.0</v>
      </c>
      <c r="BS75" s="989">
        <v>0.0</v>
      </c>
      <c r="BT75" s="989">
        <v>0.0</v>
      </c>
      <c r="BU75" s="989">
        <v>0.0</v>
      </c>
      <c r="BV75" s="989">
        <v>0.0</v>
      </c>
      <c r="BW75" s="990">
        <v>0.0</v>
      </c>
      <c r="BX75" s="991">
        <v>0.0</v>
      </c>
      <c r="BY75" s="989">
        <v>0.0</v>
      </c>
      <c r="BZ75" s="989">
        <v>0.0</v>
      </c>
      <c r="CA75" s="989">
        <v>0.0</v>
      </c>
      <c r="CB75" s="989">
        <v>0.0</v>
      </c>
      <c r="CC75" s="989">
        <v>0.0</v>
      </c>
      <c r="CD75" s="990">
        <v>0.0</v>
      </c>
      <c r="CE75" s="991">
        <v>0.0</v>
      </c>
      <c r="CF75" s="989">
        <v>0.0</v>
      </c>
      <c r="CG75" s="989">
        <v>0.0</v>
      </c>
      <c r="CH75" s="989">
        <v>0.0</v>
      </c>
      <c r="CI75" s="989">
        <v>0.0</v>
      </c>
      <c r="CJ75" s="716">
        <v>1583.6724</v>
      </c>
      <c r="CK75" s="989">
        <v>0.0</v>
      </c>
      <c r="CL75" s="989">
        <v>0.0</v>
      </c>
      <c r="CM75" s="989">
        <v>0.0</v>
      </c>
      <c r="CN75" s="990">
        <v>0.0</v>
      </c>
      <c r="CO75" s="991">
        <v>0.0</v>
      </c>
      <c r="CP75" s="989">
        <v>0.0</v>
      </c>
      <c r="CQ75" s="989">
        <v>0.0</v>
      </c>
      <c r="CR75" s="716">
        <v>1583.6724</v>
      </c>
      <c r="CS75" s="989">
        <v>0.0</v>
      </c>
      <c r="CT75" s="989">
        <v>0.0</v>
      </c>
      <c r="CU75" s="989">
        <v>0.0</v>
      </c>
      <c r="CV75" s="989">
        <v>0.0</v>
      </c>
      <c r="CW75" s="989">
        <v>0.0</v>
      </c>
      <c r="CX75" s="990">
        <v>0.0</v>
      </c>
      <c r="CY75" s="991">
        <v>0.0</v>
      </c>
      <c r="CZ75" s="989">
        <v>0.0</v>
      </c>
      <c r="DA75" s="989">
        <v>0.0</v>
      </c>
      <c r="DB75" s="989">
        <v>0.0</v>
      </c>
      <c r="DC75" s="989">
        <v>0.0</v>
      </c>
      <c r="DD75" s="716">
        <v>1583.6724</v>
      </c>
      <c r="DE75" s="989">
        <v>0.0</v>
      </c>
      <c r="DF75" s="990">
        <v>0.0</v>
      </c>
      <c r="DG75" s="716">
        <v>1583.6724</v>
      </c>
      <c r="DH75" s="989">
        <v>0.0</v>
      </c>
      <c r="DI75" s="989">
        <v>0.0</v>
      </c>
      <c r="DJ75" s="989">
        <v>0.0</v>
      </c>
      <c r="DK75" s="989">
        <v>0.0</v>
      </c>
      <c r="DL75" s="989">
        <v>0.0</v>
      </c>
      <c r="DM75" s="989">
        <v>0.0</v>
      </c>
      <c r="DN75" s="989">
        <v>0.0</v>
      </c>
      <c r="DO75" s="990">
        <v>0.0</v>
      </c>
      <c r="DP75" s="716">
        <v>1583.6724</v>
      </c>
      <c r="DQ75" s="989">
        <v>0.0</v>
      </c>
      <c r="DR75" s="989">
        <v>0.0</v>
      </c>
      <c r="DS75" s="989">
        <v>0.0</v>
      </c>
      <c r="DT75" s="989">
        <v>0.0</v>
      </c>
      <c r="DU75" s="990">
        <v>0.0</v>
      </c>
      <c r="DV75" s="716">
        <v>1583.6724</v>
      </c>
      <c r="DW75" s="989">
        <v>0.0</v>
      </c>
      <c r="DX75" s="989">
        <v>0.0</v>
      </c>
      <c r="DY75" s="989">
        <v>0.0</v>
      </c>
      <c r="DZ75" s="989">
        <v>0.0</v>
      </c>
      <c r="EA75" s="989">
        <v>0.0</v>
      </c>
      <c r="EB75" s="990">
        <v>0.0</v>
      </c>
      <c r="EC75" s="716">
        <v>1583.6724</v>
      </c>
      <c r="ED75" s="989">
        <v>0.0</v>
      </c>
      <c r="EE75" s="990">
        <v>0.0</v>
      </c>
      <c r="EF75" s="991">
        <v>0.0</v>
      </c>
      <c r="EG75" s="989">
        <v>0.0</v>
      </c>
      <c r="EH75" s="989">
        <v>0.0</v>
      </c>
      <c r="EI75" s="990">
        <v>0.0</v>
      </c>
      <c r="EJ75" s="991">
        <v>0.0</v>
      </c>
      <c r="EK75" s="989">
        <v>0.0</v>
      </c>
      <c r="EL75" s="989">
        <v>0.0</v>
      </c>
      <c r="EM75" s="989">
        <v>0.0</v>
      </c>
      <c r="EN75" s="990">
        <v>0.0</v>
      </c>
      <c r="EO75" s="984">
        <f t="shared" si="1"/>
        <v>15996.67491</v>
      </c>
      <c r="EP75" s="985">
        <f t="shared" si="3"/>
        <v>3119.351608</v>
      </c>
    </row>
    <row r="76" ht="14.25" customHeight="1">
      <c r="A76" s="986" t="s">
        <v>202</v>
      </c>
      <c r="B76" s="83" t="s">
        <v>480</v>
      </c>
      <c r="C76" s="50">
        <v>1811075.0</v>
      </c>
      <c r="D76" s="716">
        <v>8280.979</v>
      </c>
      <c r="E76" s="991">
        <v>0.0</v>
      </c>
      <c r="F76" s="989">
        <v>0.0</v>
      </c>
      <c r="G76" s="989">
        <v>0.0</v>
      </c>
      <c r="H76" s="989">
        <v>0.0</v>
      </c>
      <c r="I76" s="990">
        <v>0.0</v>
      </c>
      <c r="J76" s="991">
        <v>0.0</v>
      </c>
      <c r="K76" s="989">
        <v>0.0</v>
      </c>
      <c r="L76" s="989">
        <v>0.0</v>
      </c>
      <c r="M76" s="989">
        <v>0.0</v>
      </c>
      <c r="N76" s="990">
        <v>0.0</v>
      </c>
      <c r="O76" s="991">
        <v>0.0</v>
      </c>
      <c r="P76" s="989">
        <v>0.0</v>
      </c>
      <c r="Q76" s="989">
        <v>0.0</v>
      </c>
      <c r="R76" s="989">
        <v>0.0</v>
      </c>
      <c r="S76" s="990">
        <v>0.0</v>
      </c>
      <c r="T76" s="991">
        <v>0.0</v>
      </c>
      <c r="U76" s="989">
        <v>0.0</v>
      </c>
      <c r="V76" s="989">
        <v>0.0</v>
      </c>
      <c r="W76" s="989">
        <v>0.0</v>
      </c>
      <c r="X76" s="989">
        <v>0.0</v>
      </c>
      <c r="Y76" s="989">
        <v>0.0</v>
      </c>
      <c r="Z76" s="989">
        <v>0.0</v>
      </c>
      <c r="AA76" s="989">
        <v>0.0</v>
      </c>
      <c r="AB76" s="990">
        <v>0.0</v>
      </c>
      <c r="AC76" s="991">
        <v>0.0</v>
      </c>
      <c r="AD76" s="989">
        <v>0.0</v>
      </c>
      <c r="AE76" s="989">
        <v>0.0</v>
      </c>
      <c r="AF76" s="989">
        <v>0.0</v>
      </c>
      <c r="AG76" s="989">
        <v>0.0</v>
      </c>
      <c r="AH76" s="716">
        <v>8280.979</v>
      </c>
      <c r="AI76" s="989">
        <v>0.0</v>
      </c>
      <c r="AJ76" s="990">
        <v>0.0</v>
      </c>
      <c r="AK76" s="991">
        <v>0.0</v>
      </c>
      <c r="AL76" s="989">
        <v>0.0</v>
      </c>
      <c r="AM76" s="989">
        <v>0.0</v>
      </c>
      <c r="AN76" s="989">
        <v>0.0</v>
      </c>
      <c r="AO76" s="989">
        <v>0.0</v>
      </c>
      <c r="AP76" s="716">
        <v>8280.979</v>
      </c>
      <c r="AQ76" s="989">
        <v>0.0</v>
      </c>
      <c r="AR76" s="990">
        <v>0.0</v>
      </c>
      <c r="AS76" s="991">
        <v>0.0</v>
      </c>
      <c r="AT76" s="989">
        <v>0.0</v>
      </c>
      <c r="AU76" s="989">
        <v>0.0</v>
      </c>
      <c r="AV76" s="989">
        <v>0.0</v>
      </c>
      <c r="AW76" s="989">
        <v>0.0</v>
      </c>
      <c r="AX76" s="989">
        <v>0.0</v>
      </c>
      <c r="AY76" s="989">
        <v>0.0</v>
      </c>
      <c r="AZ76" s="989">
        <v>0.0</v>
      </c>
      <c r="BA76" s="989">
        <v>0.0</v>
      </c>
      <c r="BB76" s="716">
        <v>8280.979</v>
      </c>
      <c r="BC76" s="989">
        <v>0.0</v>
      </c>
      <c r="BD76" s="989">
        <v>0.0</v>
      </c>
      <c r="BE76" s="989">
        <v>0.0</v>
      </c>
      <c r="BF76" s="989">
        <v>0.0</v>
      </c>
      <c r="BG76" s="989">
        <v>0.0</v>
      </c>
      <c r="BH76" s="989">
        <v>0.0</v>
      </c>
      <c r="BI76" s="989">
        <v>0.0</v>
      </c>
      <c r="BJ76" s="989">
        <v>0.0</v>
      </c>
      <c r="BK76" s="989">
        <v>0.0</v>
      </c>
      <c r="BL76" s="990">
        <v>0.0</v>
      </c>
      <c r="BM76" s="991">
        <v>0.0</v>
      </c>
      <c r="BN76" s="989">
        <v>0.0</v>
      </c>
      <c r="BO76" s="989">
        <v>0.0</v>
      </c>
      <c r="BP76" s="989">
        <v>0.0</v>
      </c>
      <c r="BQ76" s="989">
        <v>0.0</v>
      </c>
      <c r="BR76" s="989">
        <v>0.0</v>
      </c>
      <c r="BS76" s="989">
        <v>0.0</v>
      </c>
      <c r="BT76" s="989">
        <v>0.0</v>
      </c>
      <c r="BU76" s="989">
        <v>0.0</v>
      </c>
      <c r="BV76" s="989">
        <v>0.0</v>
      </c>
      <c r="BW76" s="990">
        <v>0.0</v>
      </c>
      <c r="BX76" s="991">
        <v>0.0</v>
      </c>
      <c r="BY76" s="989">
        <v>0.0</v>
      </c>
      <c r="BZ76" s="989">
        <v>0.0</v>
      </c>
      <c r="CA76" s="989">
        <v>0.0</v>
      </c>
      <c r="CB76" s="989">
        <v>0.0</v>
      </c>
      <c r="CC76" s="989">
        <v>0.0</v>
      </c>
      <c r="CD76" s="990">
        <v>0.0</v>
      </c>
      <c r="CE76" s="991">
        <v>0.0</v>
      </c>
      <c r="CF76" s="989">
        <v>0.0</v>
      </c>
      <c r="CG76" s="989">
        <v>0.0</v>
      </c>
      <c r="CH76" s="989">
        <v>0.0</v>
      </c>
      <c r="CI76" s="989">
        <v>0.0</v>
      </c>
      <c r="CJ76" s="716">
        <v>8280.979</v>
      </c>
      <c r="CK76" s="989">
        <v>0.0</v>
      </c>
      <c r="CL76" s="989">
        <v>0.0</v>
      </c>
      <c r="CM76" s="989">
        <v>0.0</v>
      </c>
      <c r="CN76" s="990">
        <v>0.0</v>
      </c>
      <c r="CO76" s="991">
        <v>0.0</v>
      </c>
      <c r="CP76" s="989">
        <v>0.0</v>
      </c>
      <c r="CQ76" s="989">
        <v>0.0</v>
      </c>
      <c r="CR76" s="716">
        <v>8280.979</v>
      </c>
      <c r="CS76" s="989">
        <v>0.0</v>
      </c>
      <c r="CT76" s="989">
        <v>0.0</v>
      </c>
      <c r="CU76" s="989">
        <v>0.0</v>
      </c>
      <c r="CV76" s="989">
        <v>0.0</v>
      </c>
      <c r="CW76" s="989">
        <v>0.0</v>
      </c>
      <c r="CX76" s="990">
        <v>0.0</v>
      </c>
      <c r="CY76" s="991">
        <v>0.0</v>
      </c>
      <c r="CZ76" s="989">
        <v>0.0</v>
      </c>
      <c r="DA76" s="989">
        <v>0.0</v>
      </c>
      <c r="DB76" s="989">
        <v>0.0</v>
      </c>
      <c r="DC76" s="989">
        <v>0.0</v>
      </c>
      <c r="DD76" s="716">
        <v>8280.979</v>
      </c>
      <c r="DE76" s="989">
        <v>0.0</v>
      </c>
      <c r="DF76" s="990">
        <v>0.0</v>
      </c>
      <c r="DG76" s="716">
        <v>8280.979</v>
      </c>
      <c r="DH76" s="989">
        <v>0.0</v>
      </c>
      <c r="DI76" s="989">
        <v>0.0</v>
      </c>
      <c r="DJ76" s="989">
        <v>0.0</v>
      </c>
      <c r="DK76" s="989">
        <v>0.0</v>
      </c>
      <c r="DL76" s="989">
        <v>0.0</v>
      </c>
      <c r="DM76" s="989">
        <v>0.0</v>
      </c>
      <c r="DN76" s="989">
        <v>0.0</v>
      </c>
      <c r="DO76" s="990">
        <v>0.0</v>
      </c>
      <c r="DP76" s="716">
        <v>8280.979</v>
      </c>
      <c r="DQ76" s="989">
        <v>0.0</v>
      </c>
      <c r="DR76" s="989">
        <v>0.0</v>
      </c>
      <c r="DS76" s="989">
        <v>0.0</v>
      </c>
      <c r="DT76" s="989">
        <v>0.0</v>
      </c>
      <c r="DU76" s="990">
        <v>0.0</v>
      </c>
      <c r="DV76" s="716">
        <v>8280.979</v>
      </c>
      <c r="DW76" s="989">
        <v>0.0</v>
      </c>
      <c r="DX76" s="989">
        <v>0.0</v>
      </c>
      <c r="DY76" s="989">
        <v>0.0</v>
      </c>
      <c r="DZ76" s="989">
        <v>0.0</v>
      </c>
      <c r="EA76" s="989">
        <v>0.0</v>
      </c>
      <c r="EB76" s="990">
        <v>0.0</v>
      </c>
      <c r="EC76" s="716">
        <v>8280.979</v>
      </c>
      <c r="ED76" s="989">
        <v>0.0</v>
      </c>
      <c r="EE76" s="990">
        <v>0.0</v>
      </c>
      <c r="EF76" s="991">
        <v>0.0</v>
      </c>
      <c r="EG76" s="989">
        <v>0.0</v>
      </c>
      <c r="EH76" s="989">
        <v>0.0</v>
      </c>
      <c r="EI76" s="990">
        <v>0.0</v>
      </c>
      <c r="EJ76" s="991">
        <v>0.0</v>
      </c>
      <c r="EK76" s="989">
        <v>0.0</v>
      </c>
      <c r="EL76" s="989">
        <v>0.0</v>
      </c>
      <c r="EM76" s="989">
        <v>0.0</v>
      </c>
      <c r="EN76" s="990">
        <v>0.0</v>
      </c>
      <c r="EO76" s="984">
        <f t="shared" si="1"/>
        <v>83646.16888</v>
      </c>
      <c r="EP76" s="985">
        <f t="shared" si="3"/>
        <v>16311.00293</v>
      </c>
    </row>
    <row r="77" ht="14.25" customHeight="1">
      <c r="A77" s="986" t="s">
        <v>202</v>
      </c>
      <c r="B77" s="83" t="s">
        <v>480</v>
      </c>
      <c r="C77" s="50">
        <v>1811076.0</v>
      </c>
      <c r="D77" s="716">
        <v>483.91119999999995</v>
      </c>
      <c r="E77" s="991">
        <v>0.0</v>
      </c>
      <c r="F77" s="989">
        <v>0.0</v>
      </c>
      <c r="G77" s="989">
        <v>0.0</v>
      </c>
      <c r="H77" s="989">
        <v>0.0</v>
      </c>
      <c r="I77" s="990">
        <v>0.0</v>
      </c>
      <c r="J77" s="991">
        <v>0.0</v>
      </c>
      <c r="K77" s="989">
        <v>0.0</v>
      </c>
      <c r="L77" s="989">
        <v>0.0</v>
      </c>
      <c r="M77" s="989">
        <v>0.0</v>
      </c>
      <c r="N77" s="990">
        <v>0.0</v>
      </c>
      <c r="O77" s="991">
        <v>0.0</v>
      </c>
      <c r="P77" s="989">
        <v>0.0</v>
      </c>
      <c r="Q77" s="989">
        <v>0.0</v>
      </c>
      <c r="R77" s="989">
        <v>0.0</v>
      </c>
      <c r="S77" s="990">
        <v>0.0</v>
      </c>
      <c r="T77" s="991">
        <v>0.0</v>
      </c>
      <c r="U77" s="989">
        <v>0.0</v>
      </c>
      <c r="V77" s="989">
        <v>0.0</v>
      </c>
      <c r="W77" s="989">
        <v>0.0</v>
      </c>
      <c r="X77" s="989">
        <v>0.0</v>
      </c>
      <c r="Y77" s="989">
        <v>0.0</v>
      </c>
      <c r="Z77" s="989">
        <v>0.0</v>
      </c>
      <c r="AA77" s="989">
        <v>0.0</v>
      </c>
      <c r="AB77" s="990">
        <v>0.0</v>
      </c>
      <c r="AC77" s="991">
        <v>0.0</v>
      </c>
      <c r="AD77" s="989">
        <v>0.0</v>
      </c>
      <c r="AE77" s="989">
        <v>0.0</v>
      </c>
      <c r="AF77" s="989">
        <v>0.0</v>
      </c>
      <c r="AG77" s="989">
        <v>0.0</v>
      </c>
      <c r="AH77" s="716">
        <v>483.91119999999995</v>
      </c>
      <c r="AI77" s="989">
        <v>0.0</v>
      </c>
      <c r="AJ77" s="990">
        <v>0.0</v>
      </c>
      <c r="AK77" s="991">
        <v>0.0</v>
      </c>
      <c r="AL77" s="989">
        <v>0.0</v>
      </c>
      <c r="AM77" s="989">
        <v>0.0</v>
      </c>
      <c r="AN77" s="989">
        <v>0.0</v>
      </c>
      <c r="AO77" s="989">
        <v>0.0</v>
      </c>
      <c r="AP77" s="716">
        <v>483.91119999999995</v>
      </c>
      <c r="AQ77" s="989">
        <v>0.0</v>
      </c>
      <c r="AR77" s="990">
        <v>0.0</v>
      </c>
      <c r="AS77" s="991">
        <v>0.0</v>
      </c>
      <c r="AT77" s="989">
        <v>0.0</v>
      </c>
      <c r="AU77" s="989">
        <v>0.0</v>
      </c>
      <c r="AV77" s="989">
        <v>0.0</v>
      </c>
      <c r="AW77" s="989">
        <v>0.0</v>
      </c>
      <c r="AX77" s="989">
        <v>0.0</v>
      </c>
      <c r="AY77" s="989">
        <v>0.0</v>
      </c>
      <c r="AZ77" s="989">
        <v>0.0</v>
      </c>
      <c r="BA77" s="989">
        <v>0.0</v>
      </c>
      <c r="BB77" s="716">
        <v>483.91119999999995</v>
      </c>
      <c r="BC77" s="989">
        <v>0.0</v>
      </c>
      <c r="BD77" s="989">
        <v>0.0</v>
      </c>
      <c r="BE77" s="989">
        <v>0.0</v>
      </c>
      <c r="BF77" s="989">
        <v>0.0</v>
      </c>
      <c r="BG77" s="989">
        <v>0.0</v>
      </c>
      <c r="BH77" s="989">
        <v>0.0</v>
      </c>
      <c r="BI77" s="989">
        <v>0.0</v>
      </c>
      <c r="BJ77" s="989">
        <v>0.0</v>
      </c>
      <c r="BK77" s="989">
        <v>0.0</v>
      </c>
      <c r="BL77" s="990">
        <v>0.0</v>
      </c>
      <c r="BM77" s="991">
        <v>0.0</v>
      </c>
      <c r="BN77" s="989">
        <v>0.0</v>
      </c>
      <c r="BO77" s="989">
        <v>0.0</v>
      </c>
      <c r="BP77" s="989">
        <v>0.0</v>
      </c>
      <c r="BQ77" s="989">
        <v>0.0</v>
      </c>
      <c r="BR77" s="989">
        <v>0.0</v>
      </c>
      <c r="BS77" s="989">
        <v>0.0</v>
      </c>
      <c r="BT77" s="989">
        <v>0.0</v>
      </c>
      <c r="BU77" s="989">
        <v>0.0</v>
      </c>
      <c r="BV77" s="989">
        <v>0.0</v>
      </c>
      <c r="BW77" s="990">
        <v>0.0</v>
      </c>
      <c r="BX77" s="991">
        <v>0.0</v>
      </c>
      <c r="BY77" s="989">
        <v>0.0</v>
      </c>
      <c r="BZ77" s="989">
        <v>0.0</v>
      </c>
      <c r="CA77" s="989">
        <v>0.0</v>
      </c>
      <c r="CB77" s="989">
        <v>0.0</v>
      </c>
      <c r="CC77" s="989">
        <v>0.0</v>
      </c>
      <c r="CD77" s="990">
        <v>0.0</v>
      </c>
      <c r="CE77" s="991">
        <v>0.0</v>
      </c>
      <c r="CF77" s="989">
        <v>0.0</v>
      </c>
      <c r="CG77" s="989">
        <v>0.0</v>
      </c>
      <c r="CH77" s="989">
        <v>0.0</v>
      </c>
      <c r="CI77" s="989">
        <v>0.0</v>
      </c>
      <c r="CJ77" s="716">
        <v>483.91119999999995</v>
      </c>
      <c r="CK77" s="989">
        <v>0.0</v>
      </c>
      <c r="CL77" s="989">
        <v>0.0</v>
      </c>
      <c r="CM77" s="989">
        <v>0.0</v>
      </c>
      <c r="CN77" s="990">
        <v>0.0</v>
      </c>
      <c r="CO77" s="991">
        <v>0.0</v>
      </c>
      <c r="CP77" s="989">
        <v>0.0</v>
      </c>
      <c r="CQ77" s="989">
        <v>0.0</v>
      </c>
      <c r="CR77" s="716">
        <v>483.91119999999995</v>
      </c>
      <c r="CS77" s="989">
        <v>0.0</v>
      </c>
      <c r="CT77" s="989">
        <v>0.0</v>
      </c>
      <c r="CU77" s="989">
        <v>0.0</v>
      </c>
      <c r="CV77" s="989">
        <v>0.0</v>
      </c>
      <c r="CW77" s="989">
        <v>0.0</v>
      </c>
      <c r="CX77" s="990">
        <v>0.0</v>
      </c>
      <c r="CY77" s="991">
        <v>0.0</v>
      </c>
      <c r="CZ77" s="989">
        <v>0.0</v>
      </c>
      <c r="DA77" s="989">
        <v>0.0</v>
      </c>
      <c r="DB77" s="989">
        <v>0.0</v>
      </c>
      <c r="DC77" s="989">
        <v>0.0</v>
      </c>
      <c r="DD77" s="716">
        <v>483.91119999999995</v>
      </c>
      <c r="DE77" s="989">
        <v>0.0</v>
      </c>
      <c r="DF77" s="990">
        <v>0.0</v>
      </c>
      <c r="DG77" s="716">
        <v>483.91119999999995</v>
      </c>
      <c r="DH77" s="989">
        <v>0.0</v>
      </c>
      <c r="DI77" s="989">
        <v>0.0</v>
      </c>
      <c r="DJ77" s="989">
        <v>0.0</v>
      </c>
      <c r="DK77" s="989">
        <v>0.0</v>
      </c>
      <c r="DL77" s="989">
        <v>0.0</v>
      </c>
      <c r="DM77" s="989">
        <v>0.0</v>
      </c>
      <c r="DN77" s="989">
        <v>0.0</v>
      </c>
      <c r="DO77" s="990">
        <v>0.0</v>
      </c>
      <c r="DP77" s="716">
        <v>483.91119999999995</v>
      </c>
      <c r="DQ77" s="989">
        <v>0.0</v>
      </c>
      <c r="DR77" s="989">
        <v>0.0</v>
      </c>
      <c r="DS77" s="989">
        <v>0.0</v>
      </c>
      <c r="DT77" s="989">
        <v>0.0</v>
      </c>
      <c r="DU77" s="990">
        <v>0.0</v>
      </c>
      <c r="DV77" s="716">
        <v>483.91119999999995</v>
      </c>
      <c r="DW77" s="989">
        <v>0.0</v>
      </c>
      <c r="DX77" s="989">
        <v>0.0</v>
      </c>
      <c r="DY77" s="989">
        <v>0.0</v>
      </c>
      <c r="DZ77" s="989">
        <v>0.0</v>
      </c>
      <c r="EA77" s="989">
        <v>0.0</v>
      </c>
      <c r="EB77" s="990">
        <v>0.0</v>
      </c>
      <c r="EC77" s="716">
        <v>483.91119999999995</v>
      </c>
      <c r="ED77" s="989">
        <v>0.0</v>
      </c>
      <c r="EE77" s="990">
        <v>0.0</v>
      </c>
      <c r="EF77" s="991">
        <v>0.0</v>
      </c>
      <c r="EG77" s="989">
        <v>0.0</v>
      </c>
      <c r="EH77" s="989">
        <v>0.0</v>
      </c>
      <c r="EI77" s="990">
        <v>0.0</v>
      </c>
      <c r="EJ77" s="991">
        <v>0.0</v>
      </c>
      <c r="EK77" s="989">
        <v>0.0</v>
      </c>
      <c r="EL77" s="989">
        <v>0.0</v>
      </c>
      <c r="EM77" s="989">
        <v>0.0</v>
      </c>
      <c r="EN77" s="990">
        <v>0.0</v>
      </c>
      <c r="EO77" s="984">
        <f t="shared" si="1"/>
        <v>4887.987031</v>
      </c>
      <c r="EP77" s="985">
        <f t="shared" si="3"/>
        <v>953.1574711</v>
      </c>
    </row>
    <row r="78" ht="14.25" customHeight="1">
      <c r="A78" s="986" t="s">
        <v>202</v>
      </c>
      <c r="B78" s="83" t="s">
        <v>480</v>
      </c>
      <c r="C78" s="50">
        <v>1811077.0</v>
      </c>
      <c r="D78" s="716">
        <v>2028.7567999999999</v>
      </c>
      <c r="E78" s="991">
        <v>0.0</v>
      </c>
      <c r="F78" s="989">
        <v>0.0</v>
      </c>
      <c r="G78" s="989">
        <v>0.0</v>
      </c>
      <c r="H78" s="989">
        <v>0.0</v>
      </c>
      <c r="I78" s="990">
        <v>0.0</v>
      </c>
      <c r="J78" s="991">
        <v>0.0</v>
      </c>
      <c r="K78" s="989">
        <v>0.0</v>
      </c>
      <c r="L78" s="989">
        <v>0.0</v>
      </c>
      <c r="M78" s="989">
        <v>0.0</v>
      </c>
      <c r="N78" s="990">
        <v>0.0</v>
      </c>
      <c r="O78" s="991">
        <v>0.0</v>
      </c>
      <c r="P78" s="989">
        <v>0.0</v>
      </c>
      <c r="Q78" s="989">
        <v>0.0</v>
      </c>
      <c r="R78" s="989">
        <v>0.0</v>
      </c>
      <c r="S78" s="990">
        <v>0.0</v>
      </c>
      <c r="T78" s="991">
        <v>0.0</v>
      </c>
      <c r="U78" s="989">
        <v>0.0</v>
      </c>
      <c r="V78" s="989">
        <v>0.0</v>
      </c>
      <c r="W78" s="989">
        <v>0.0</v>
      </c>
      <c r="X78" s="989">
        <v>0.0</v>
      </c>
      <c r="Y78" s="989">
        <v>0.0</v>
      </c>
      <c r="Z78" s="989">
        <v>0.0</v>
      </c>
      <c r="AA78" s="989">
        <v>0.0</v>
      </c>
      <c r="AB78" s="990">
        <v>0.0</v>
      </c>
      <c r="AC78" s="991">
        <v>0.0</v>
      </c>
      <c r="AD78" s="989">
        <v>0.0</v>
      </c>
      <c r="AE78" s="989">
        <v>0.0</v>
      </c>
      <c r="AF78" s="989">
        <v>0.0</v>
      </c>
      <c r="AG78" s="989">
        <v>0.0</v>
      </c>
      <c r="AH78" s="716">
        <v>2028.7567999999999</v>
      </c>
      <c r="AI78" s="989">
        <v>0.0</v>
      </c>
      <c r="AJ78" s="990">
        <v>0.0</v>
      </c>
      <c r="AK78" s="991">
        <v>0.0</v>
      </c>
      <c r="AL78" s="989">
        <v>0.0</v>
      </c>
      <c r="AM78" s="989">
        <v>0.0</v>
      </c>
      <c r="AN78" s="989">
        <v>0.0</v>
      </c>
      <c r="AO78" s="989">
        <v>0.0</v>
      </c>
      <c r="AP78" s="716">
        <v>2028.7567999999999</v>
      </c>
      <c r="AQ78" s="989">
        <v>0.0</v>
      </c>
      <c r="AR78" s="990">
        <v>0.0</v>
      </c>
      <c r="AS78" s="991">
        <v>0.0</v>
      </c>
      <c r="AT78" s="989">
        <v>0.0</v>
      </c>
      <c r="AU78" s="989">
        <v>0.0</v>
      </c>
      <c r="AV78" s="989">
        <v>0.0</v>
      </c>
      <c r="AW78" s="989">
        <v>0.0</v>
      </c>
      <c r="AX78" s="989">
        <v>0.0</v>
      </c>
      <c r="AY78" s="989">
        <v>0.0</v>
      </c>
      <c r="AZ78" s="989">
        <v>0.0</v>
      </c>
      <c r="BA78" s="989">
        <v>0.0</v>
      </c>
      <c r="BB78" s="716">
        <v>2028.7567999999999</v>
      </c>
      <c r="BC78" s="989">
        <v>0.0</v>
      </c>
      <c r="BD78" s="989">
        <v>0.0</v>
      </c>
      <c r="BE78" s="989">
        <v>0.0</v>
      </c>
      <c r="BF78" s="989">
        <v>0.0</v>
      </c>
      <c r="BG78" s="989">
        <v>0.0</v>
      </c>
      <c r="BH78" s="989">
        <v>0.0</v>
      </c>
      <c r="BI78" s="989">
        <v>0.0</v>
      </c>
      <c r="BJ78" s="989">
        <v>0.0</v>
      </c>
      <c r="BK78" s="989">
        <v>0.0</v>
      </c>
      <c r="BL78" s="990">
        <v>0.0</v>
      </c>
      <c r="BM78" s="991">
        <v>0.0</v>
      </c>
      <c r="BN78" s="989">
        <v>0.0</v>
      </c>
      <c r="BO78" s="989">
        <v>0.0</v>
      </c>
      <c r="BP78" s="989">
        <v>0.0</v>
      </c>
      <c r="BQ78" s="989">
        <v>0.0</v>
      </c>
      <c r="BR78" s="989">
        <v>0.0</v>
      </c>
      <c r="BS78" s="989">
        <v>0.0</v>
      </c>
      <c r="BT78" s="989">
        <v>0.0</v>
      </c>
      <c r="BU78" s="989">
        <v>0.0</v>
      </c>
      <c r="BV78" s="989">
        <v>0.0</v>
      </c>
      <c r="BW78" s="990">
        <v>0.0</v>
      </c>
      <c r="BX78" s="991">
        <v>0.0</v>
      </c>
      <c r="BY78" s="989">
        <v>0.0</v>
      </c>
      <c r="BZ78" s="989">
        <v>0.0</v>
      </c>
      <c r="CA78" s="989">
        <v>0.0</v>
      </c>
      <c r="CB78" s="989">
        <v>0.0</v>
      </c>
      <c r="CC78" s="989">
        <v>0.0</v>
      </c>
      <c r="CD78" s="990">
        <v>0.0</v>
      </c>
      <c r="CE78" s="991">
        <v>0.0</v>
      </c>
      <c r="CF78" s="989">
        <v>0.0</v>
      </c>
      <c r="CG78" s="989">
        <v>0.0</v>
      </c>
      <c r="CH78" s="989">
        <v>0.0</v>
      </c>
      <c r="CI78" s="989">
        <v>0.0</v>
      </c>
      <c r="CJ78" s="716">
        <v>2028.7567999999999</v>
      </c>
      <c r="CK78" s="989">
        <v>0.0</v>
      </c>
      <c r="CL78" s="989">
        <v>0.0</v>
      </c>
      <c r="CM78" s="989">
        <v>0.0</v>
      </c>
      <c r="CN78" s="990">
        <v>0.0</v>
      </c>
      <c r="CO78" s="991">
        <v>0.0</v>
      </c>
      <c r="CP78" s="989">
        <v>0.0</v>
      </c>
      <c r="CQ78" s="989">
        <v>0.0</v>
      </c>
      <c r="CR78" s="989">
        <v>0.0</v>
      </c>
      <c r="CS78" s="716">
        <v>2028.7567999999999</v>
      </c>
      <c r="CT78" s="989">
        <v>0.0</v>
      </c>
      <c r="CU78" s="989">
        <v>0.0</v>
      </c>
      <c r="CV78" s="989">
        <v>0.0</v>
      </c>
      <c r="CW78" s="989">
        <v>0.0</v>
      </c>
      <c r="CX78" s="990">
        <v>0.0</v>
      </c>
      <c r="CY78" s="991">
        <v>0.0</v>
      </c>
      <c r="CZ78" s="989">
        <v>0.0</v>
      </c>
      <c r="DA78" s="989">
        <v>0.0</v>
      </c>
      <c r="DB78" s="989">
        <v>0.0</v>
      </c>
      <c r="DC78" s="989">
        <v>0.0</v>
      </c>
      <c r="DD78" s="716">
        <v>2028.7567999999999</v>
      </c>
      <c r="DE78" s="989">
        <v>0.0</v>
      </c>
      <c r="DF78" s="990">
        <v>0.0</v>
      </c>
      <c r="DG78" s="991">
        <v>0.0</v>
      </c>
      <c r="DH78" s="716">
        <v>2028.7567999999999</v>
      </c>
      <c r="DI78" s="989">
        <v>0.0</v>
      </c>
      <c r="DJ78" s="989">
        <v>0.0</v>
      </c>
      <c r="DK78" s="989">
        <v>0.0</v>
      </c>
      <c r="DL78" s="989">
        <v>0.0</v>
      </c>
      <c r="DM78" s="989">
        <v>0.0</v>
      </c>
      <c r="DN78" s="989">
        <v>0.0</v>
      </c>
      <c r="DO78" s="990">
        <v>0.0</v>
      </c>
      <c r="DP78" s="716">
        <v>2028.7567999999999</v>
      </c>
      <c r="DQ78" s="989">
        <v>0.0</v>
      </c>
      <c r="DR78" s="989">
        <v>0.0</v>
      </c>
      <c r="DS78" s="989">
        <v>0.0</v>
      </c>
      <c r="DT78" s="989">
        <v>0.0</v>
      </c>
      <c r="DU78" s="990">
        <v>0.0</v>
      </c>
      <c r="DV78" s="991">
        <v>0.0</v>
      </c>
      <c r="DW78" s="716">
        <v>2028.7567999999999</v>
      </c>
      <c r="DX78" s="989">
        <v>0.0</v>
      </c>
      <c r="DY78" s="989">
        <v>0.0</v>
      </c>
      <c r="DZ78" s="989">
        <v>0.0</v>
      </c>
      <c r="EA78" s="989">
        <v>0.0</v>
      </c>
      <c r="EB78" s="990">
        <v>0.0</v>
      </c>
      <c r="EC78" s="716">
        <v>2028.7567999999999</v>
      </c>
      <c r="ED78" s="989">
        <v>0.0</v>
      </c>
      <c r="EE78" s="990">
        <v>0.0</v>
      </c>
      <c r="EF78" s="991">
        <v>0.0</v>
      </c>
      <c r="EG78" s="989">
        <v>0.0</v>
      </c>
      <c r="EH78" s="989">
        <v>0.0</v>
      </c>
      <c r="EI78" s="990">
        <v>0.0</v>
      </c>
      <c r="EJ78" s="991">
        <v>0.0</v>
      </c>
      <c r="EK78" s="989">
        <v>0.0</v>
      </c>
      <c r="EL78" s="989">
        <v>0.0</v>
      </c>
      <c r="EM78" s="989">
        <v>0.0</v>
      </c>
      <c r="EN78" s="990">
        <v>0.0</v>
      </c>
      <c r="EO78" s="984">
        <f t="shared" si="1"/>
        <v>20421.46595</v>
      </c>
      <c r="EP78" s="985">
        <f t="shared" si="3"/>
        <v>3982.18586</v>
      </c>
    </row>
    <row r="79" ht="14.25" customHeight="1">
      <c r="A79" s="986" t="s">
        <v>202</v>
      </c>
      <c r="B79" s="83" t="s">
        <v>480</v>
      </c>
      <c r="C79" s="50">
        <v>1811078.0</v>
      </c>
      <c r="D79" s="716">
        <v>1953.7247999999997</v>
      </c>
      <c r="E79" s="991">
        <v>0.0</v>
      </c>
      <c r="F79" s="989">
        <v>0.0</v>
      </c>
      <c r="G79" s="989">
        <v>0.0</v>
      </c>
      <c r="H79" s="989">
        <v>0.0</v>
      </c>
      <c r="I79" s="990">
        <v>0.0</v>
      </c>
      <c r="J79" s="991">
        <v>0.0</v>
      </c>
      <c r="K79" s="989">
        <v>0.0</v>
      </c>
      <c r="L79" s="989">
        <v>0.0</v>
      </c>
      <c r="M79" s="989">
        <v>0.0</v>
      </c>
      <c r="N79" s="990">
        <v>0.0</v>
      </c>
      <c r="O79" s="991">
        <v>0.0</v>
      </c>
      <c r="P79" s="989">
        <v>0.0</v>
      </c>
      <c r="Q79" s="989">
        <v>0.0</v>
      </c>
      <c r="R79" s="989">
        <v>0.0</v>
      </c>
      <c r="S79" s="990">
        <v>0.0</v>
      </c>
      <c r="T79" s="991">
        <v>0.0</v>
      </c>
      <c r="U79" s="989">
        <v>0.0</v>
      </c>
      <c r="V79" s="989">
        <v>0.0</v>
      </c>
      <c r="W79" s="989">
        <v>0.0</v>
      </c>
      <c r="X79" s="989">
        <v>0.0</v>
      </c>
      <c r="Y79" s="989">
        <v>0.0</v>
      </c>
      <c r="Z79" s="989">
        <v>0.0</v>
      </c>
      <c r="AA79" s="989">
        <v>0.0</v>
      </c>
      <c r="AB79" s="990">
        <v>0.0</v>
      </c>
      <c r="AC79" s="991">
        <v>0.0</v>
      </c>
      <c r="AD79" s="989">
        <v>0.0</v>
      </c>
      <c r="AE79" s="989">
        <v>0.0</v>
      </c>
      <c r="AF79" s="989">
        <v>0.0</v>
      </c>
      <c r="AG79" s="989">
        <v>0.0</v>
      </c>
      <c r="AH79" s="716">
        <v>1953.7247999999997</v>
      </c>
      <c r="AI79" s="989">
        <v>0.0</v>
      </c>
      <c r="AJ79" s="990">
        <v>0.0</v>
      </c>
      <c r="AK79" s="991">
        <v>0.0</v>
      </c>
      <c r="AL79" s="989">
        <v>0.0</v>
      </c>
      <c r="AM79" s="989">
        <v>0.0</v>
      </c>
      <c r="AN79" s="989">
        <v>0.0</v>
      </c>
      <c r="AO79" s="989">
        <v>0.0</v>
      </c>
      <c r="AP79" s="716">
        <v>1953.7247999999997</v>
      </c>
      <c r="AQ79" s="989">
        <v>0.0</v>
      </c>
      <c r="AR79" s="990">
        <v>0.0</v>
      </c>
      <c r="AS79" s="991">
        <v>0.0</v>
      </c>
      <c r="AT79" s="989">
        <v>0.0</v>
      </c>
      <c r="AU79" s="989">
        <v>0.0</v>
      </c>
      <c r="AV79" s="989">
        <v>0.0</v>
      </c>
      <c r="AW79" s="989">
        <v>0.0</v>
      </c>
      <c r="AX79" s="989">
        <v>0.0</v>
      </c>
      <c r="AY79" s="989">
        <v>0.0</v>
      </c>
      <c r="AZ79" s="989">
        <v>0.0</v>
      </c>
      <c r="BA79" s="989">
        <v>0.0</v>
      </c>
      <c r="BB79" s="716">
        <v>1953.7247999999997</v>
      </c>
      <c r="BC79" s="989">
        <v>0.0</v>
      </c>
      <c r="BD79" s="989">
        <v>0.0</v>
      </c>
      <c r="BE79" s="989">
        <v>0.0</v>
      </c>
      <c r="BF79" s="989">
        <v>0.0</v>
      </c>
      <c r="BG79" s="989">
        <v>0.0</v>
      </c>
      <c r="BH79" s="989">
        <v>0.0</v>
      </c>
      <c r="BI79" s="989">
        <v>0.0</v>
      </c>
      <c r="BJ79" s="989">
        <v>0.0</v>
      </c>
      <c r="BK79" s="989">
        <v>0.0</v>
      </c>
      <c r="BL79" s="990">
        <v>0.0</v>
      </c>
      <c r="BM79" s="991">
        <v>0.0</v>
      </c>
      <c r="BN79" s="989">
        <v>0.0</v>
      </c>
      <c r="BO79" s="989">
        <v>0.0</v>
      </c>
      <c r="BP79" s="989">
        <v>0.0</v>
      </c>
      <c r="BQ79" s="989">
        <v>0.0</v>
      </c>
      <c r="BR79" s="989">
        <v>0.0</v>
      </c>
      <c r="BS79" s="989">
        <v>0.0</v>
      </c>
      <c r="BT79" s="989">
        <v>0.0</v>
      </c>
      <c r="BU79" s="989">
        <v>0.0</v>
      </c>
      <c r="BV79" s="989">
        <v>0.0</v>
      </c>
      <c r="BW79" s="990">
        <v>0.0</v>
      </c>
      <c r="BX79" s="991">
        <v>0.0</v>
      </c>
      <c r="BY79" s="989">
        <v>0.0</v>
      </c>
      <c r="BZ79" s="989">
        <v>0.0</v>
      </c>
      <c r="CA79" s="989">
        <v>0.0</v>
      </c>
      <c r="CB79" s="989">
        <v>0.0</v>
      </c>
      <c r="CC79" s="989">
        <v>0.0</v>
      </c>
      <c r="CD79" s="990">
        <v>0.0</v>
      </c>
      <c r="CE79" s="991">
        <v>0.0</v>
      </c>
      <c r="CF79" s="989">
        <v>0.0</v>
      </c>
      <c r="CG79" s="989">
        <v>0.0</v>
      </c>
      <c r="CH79" s="989">
        <v>0.0</v>
      </c>
      <c r="CI79" s="989">
        <v>0.0</v>
      </c>
      <c r="CJ79" s="989">
        <v>0.0</v>
      </c>
      <c r="CK79" s="716">
        <v>1953.7247999999997</v>
      </c>
      <c r="CL79" s="989">
        <v>0.0</v>
      </c>
      <c r="CM79" s="989">
        <v>0.0</v>
      </c>
      <c r="CN79" s="990">
        <v>0.0</v>
      </c>
      <c r="CO79" s="991">
        <v>0.0</v>
      </c>
      <c r="CP79" s="989">
        <v>0.0</v>
      </c>
      <c r="CQ79" s="989">
        <v>0.0</v>
      </c>
      <c r="CR79" s="989">
        <v>0.0</v>
      </c>
      <c r="CS79" s="716">
        <v>1953.7247999999997</v>
      </c>
      <c r="CT79" s="989">
        <v>0.0</v>
      </c>
      <c r="CU79" s="989">
        <v>0.0</v>
      </c>
      <c r="CV79" s="989">
        <v>0.0</v>
      </c>
      <c r="CW79" s="989">
        <v>0.0</v>
      </c>
      <c r="CX79" s="990">
        <v>0.0</v>
      </c>
      <c r="CY79" s="991">
        <v>0.0</v>
      </c>
      <c r="CZ79" s="989">
        <v>0.0</v>
      </c>
      <c r="DA79" s="989">
        <v>0.0</v>
      </c>
      <c r="DB79" s="989">
        <v>0.0</v>
      </c>
      <c r="DC79" s="989">
        <v>0.0</v>
      </c>
      <c r="DD79" s="716">
        <v>1953.7247999999997</v>
      </c>
      <c r="DE79" s="989">
        <v>0.0</v>
      </c>
      <c r="DF79" s="990">
        <v>0.0</v>
      </c>
      <c r="DG79" s="991">
        <v>0.0</v>
      </c>
      <c r="DH79" s="716">
        <v>1953.7247999999997</v>
      </c>
      <c r="DI79" s="989">
        <v>0.0</v>
      </c>
      <c r="DJ79" s="989">
        <v>0.0</v>
      </c>
      <c r="DK79" s="989">
        <v>0.0</v>
      </c>
      <c r="DL79" s="989">
        <v>0.0</v>
      </c>
      <c r="DM79" s="989">
        <v>0.0</v>
      </c>
      <c r="DN79" s="989">
        <v>0.0</v>
      </c>
      <c r="DO79" s="990">
        <v>0.0</v>
      </c>
      <c r="DP79" s="991">
        <v>0.0</v>
      </c>
      <c r="DQ79" s="716">
        <v>1953.7247999999997</v>
      </c>
      <c r="DR79" s="989">
        <v>0.0</v>
      </c>
      <c r="DS79" s="989">
        <v>0.0</v>
      </c>
      <c r="DT79" s="989">
        <v>0.0</v>
      </c>
      <c r="DU79" s="990">
        <v>0.0</v>
      </c>
      <c r="DV79" s="991">
        <v>0.0</v>
      </c>
      <c r="DW79" s="716">
        <v>1953.7247999999997</v>
      </c>
      <c r="DX79" s="989">
        <v>0.0</v>
      </c>
      <c r="DY79" s="989">
        <v>0.0</v>
      </c>
      <c r="DZ79" s="989">
        <v>0.0</v>
      </c>
      <c r="EA79" s="989">
        <v>0.0</v>
      </c>
      <c r="EB79" s="990">
        <v>0.0</v>
      </c>
      <c r="EC79" s="716">
        <v>1953.7247999999997</v>
      </c>
      <c r="ED79" s="989">
        <v>0.0</v>
      </c>
      <c r="EE79" s="990">
        <v>0.0</v>
      </c>
      <c r="EF79" s="991">
        <v>0.0</v>
      </c>
      <c r="EG79" s="989">
        <v>0.0</v>
      </c>
      <c r="EH79" s="989">
        <v>0.0</v>
      </c>
      <c r="EI79" s="990">
        <v>0.0</v>
      </c>
      <c r="EJ79" s="991">
        <v>0.0</v>
      </c>
      <c r="EK79" s="989">
        <v>0.0</v>
      </c>
      <c r="EL79" s="989">
        <v>0.0</v>
      </c>
      <c r="EM79" s="989">
        <v>0.0</v>
      </c>
      <c r="EN79" s="990">
        <v>0.0</v>
      </c>
      <c r="EO79" s="984">
        <f t="shared" si="1"/>
        <v>19974.88236</v>
      </c>
      <c r="EP79" s="985">
        <f t="shared" si="3"/>
        <v>3895.102059</v>
      </c>
    </row>
    <row r="80" ht="14.25" customHeight="1">
      <c r="A80" s="986" t="s">
        <v>202</v>
      </c>
      <c r="B80" s="83" t="s">
        <v>480</v>
      </c>
      <c r="C80" s="50">
        <v>1811079.0</v>
      </c>
      <c r="D80" s="716">
        <v>2254.1805</v>
      </c>
      <c r="E80" s="991">
        <v>0.0</v>
      </c>
      <c r="F80" s="989">
        <v>0.0</v>
      </c>
      <c r="G80" s="989">
        <v>0.0</v>
      </c>
      <c r="H80" s="989">
        <v>0.0</v>
      </c>
      <c r="I80" s="990">
        <v>0.0</v>
      </c>
      <c r="J80" s="991">
        <v>0.0</v>
      </c>
      <c r="K80" s="989">
        <v>0.0</v>
      </c>
      <c r="L80" s="989">
        <v>0.0</v>
      </c>
      <c r="M80" s="989">
        <v>0.0</v>
      </c>
      <c r="N80" s="990">
        <v>0.0</v>
      </c>
      <c r="O80" s="991">
        <v>0.0</v>
      </c>
      <c r="P80" s="989">
        <v>0.0</v>
      </c>
      <c r="Q80" s="989">
        <v>0.0</v>
      </c>
      <c r="R80" s="989">
        <v>0.0</v>
      </c>
      <c r="S80" s="990">
        <v>0.0</v>
      </c>
      <c r="T80" s="991">
        <v>0.0</v>
      </c>
      <c r="U80" s="989">
        <v>0.0</v>
      </c>
      <c r="V80" s="989">
        <v>0.0</v>
      </c>
      <c r="W80" s="989">
        <v>0.0</v>
      </c>
      <c r="X80" s="989">
        <v>0.0</v>
      </c>
      <c r="Y80" s="989">
        <v>0.0</v>
      </c>
      <c r="Z80" s="989">
        <v>0.0</v>
      </c>
      <c r="AA80" s="989">
        <v>0.0</v>
      </c>
      <c r="AB80" s="990">
        <v>0.0</v>
      </c>
      <c r="AC80" s="991">
        <v>0.0</v>
      </c>
      <c r="AD80" s="989">
        <v>0.0</v>
      </c>
      <c r="AE80" s="989">
        <v>0.0</v>
      </c>
      <c r="AF80" s="989">
        <v>0.0</v>
      </c>
      <c r="AG80" s="989">
        <v>0.0</v>
      </c>
      <c r="AH80" s="716">
        <v>2254.1805</v>
      </c>
      <c r="AI80" s="989">
        <v>0.0</v>
      </c>
      <c r="AJ80" s="990">
        <v>0.0</v>
      </c>
      <c r="AK80" s="991">
        <v>0.0</v>
      </c>
      <c r="AL80" s="989">
        <v>0.0</v>
      </c>
      <c r="AM80" s="989">
        <v>0.0</v>
      </c>
      <c r="AN80" s="989">
        <v>0.0</v>
      </c>
      <c r="AO80" s="989">
        <v>0.0</v>
      </c>
      <c r="AP80" s="716">
        <v>2254.1805</v>
      </c>
      <c r="AQ80" s="989">
        <v>0.0</v>
      </c>
      <c r="AR80" s="990">
        <v>0.0</v>
      </c>
      <c r="AS80" s="991">
        <v>0.0</v>
      </c>
      <c r="AT80" s="989">
        <v>0.0</v>
      </c>
      <c r="AU80" s="989">
        <v>0.0</v>
      </c>
      <c r="AV80" s="989">
        <v>0.0</v>
      </c>
      <c r="AW80" s="989">
        <v>0.0</v>
      </c>
      <c r="AX80" s="989">
        <v>0.0</v>
      </c>
      <c r="AY80" s="989">
        <v>0.0</v>
      </c>
      <c r="AZ80" s="989">
        <v>0.0</v>
      </c>
      <c r="BA80" s="989">
        <v>0.0</v>
      </c>
      <c r="BB80" s="716">
        <v>2254.1805</v>
      </c>
      <c r="BC80" s="989">
        <v>0.0</v>
      </c>
      <c r="BD80" s="989">
        <v>0.0</v>
      </c>
      <c r="BE80" s="989">
        <v>0.0</v>
      </c>
      <c r="BF80" s="989">
        <v>0.0</v>
      </c>
      <c r="BG80" s="989">
        <v>0.0</v>
      </c>
      <c r="BH80" s="989">
        <v>0.0</v>
      </c>
      <c r="BI80" s="989">
        <v>0.0</v>
      </c>
      <c r="BJ80" s="989">
        <v>0.0</v>
      </c>
      <c r="BK80" s="989">
        <v>0.0</v>
      </c>
      <c r="BL80" s="990">
        <v>0.0</v>
      </c>
      <c r="BM80" s="991">
        <v>0.0</v>
      </c>
      <c r="BN80" s="989">
        <v>0.0</v>
      </c>
      <c r="BO80" s="989">
        <v>0.0</v>
      </c>
      <c r="BP80" s="989">
        <v>0.0</v>
      </c>
      <c r="BQ80" s="989">
        <v>0.0</v>
      </c>
      <c r="BR80" s="989">
        <v>0.0</v>
      </c>
      <c r="BS80" s="989">
        <v>0.0</v>
      </c>
      <c r="BT80" s="989">
        <v>0.0</v>
      </c>
      <c r="BU80" s="989">
        <v>0.0</v>
      </c>
      <c r="BV80" s="989">
        <v>0.0</v>
      </c>
      <c r="BW80" s="990">
        <v>0.0</v>
      </c>
      <c r="BX80" s="991">
        <v>0.0</v>
      </c>
      <c r="BY80" s="989">
        <v>0.0</v>
      </c>
      <c r="BZ80" s="989">
        <v>0.0</v>
      </c>
      <c r="CA80" s="989">
        <v>0.0</v>
      </c>
      <c r="CB80" s="989">
        <v>0.0</v>
      </c>
      <c r="CC80" s="989">
        <v>0.0</v>
      </c>
      <c r="CD80" s="990">
        <v>0.0</v>
      </c>
      <c r="CE80" s="991">
        <v>0.0</v>
      </c>
      <c r="CF80" s="989">
        <v>0.0</v>
      </c>
      <c r="CG80" s="989">
        <v>0.0</v>
      </c>
      <c r="CH80" s="989">
        <v>0.0</v>
      </c>
      <c r="CI80" s="989">
        <v>0.0</v>
      </c>
      <c r="CJ80" s="989">
        <v>0.0</v>
      </c>
      <c r="CK80" s="716">
        <v>2254.1805</v>
      </c>
      <c r="CL80" s="989">
        <v>0.0</v>
      </c>
      <c r="CM80" s="989">
        <v>0.0</v>
      </c>
      <c r="CN80" s="990">
        <v>0.0</v>
      </c>
      <c r="CO80" s="991">
        <v>0.0</v>
      </c>
      <c r="CP80" s="989">
        <v>0.0</v>
      </c>
      <c r="CQ80" s="989">
        <v>0.0</v>
      </c>
      <c r="CR80" s="989">
        <v>0.0</v>
      </c>
      <c r="CS80" s="716">
        <v>2254.1805</v>
      </c>
      <c r="CT80" s="989">
        <v>0.0</v>
      </c>
      <c r="CU80" s="989">
        <v>0.0</v>
      </c>
      <c r="CV80" s="989">
        <v>0.0</v>
      </c>
      <c r="CW80" s="989">
        <v>0.0</v>
      </c>
      <c r="CX80" s="990">
        <v>0.0</v>
      </c>
      <c r="CY80" s="991">
        <v>0.0</v>
      </c>
      <c r="CZ80" s="989">
        <v>0.0</v>
      </c>
      <c r="DA80" s="989">
        <v>0.0</v>
      </c>
      <c r="DB80" s="989">
        <v>0.0</v>
      </c>
      <c r="DC80" s="989">
        <v>0.0</v>
      </c>
      <c r="DD80" s="716">
        <v>2254.1805</v>
      </c>
      <c r="DE80" s="989">
        <v>0.0</v>
      </c>
      <c r="DF80" s="990">
        <v>0.0</v>
      </c>
      <c r="DG80" s="991">
        <v>0.0</v>
      </c>
      <c r="DH80" s="716">
        <v>2254.1805</v>
      </c>
      <c r="DI80" s="989">
        <v>0.0</v>
      </c>
      <c r="DJ80" s="989">
        <v>0.0</v>
      </c>
      <c r="DK80" s="989">
        <v>0.0</v>
      </c>
      <c r="DL80" s="989">
        <v>0.0</v>
      </c>
      <c r="DM80" s="989">
        <v>0.0</v>
      </c>
      <c r="DN80" s="989">
        <v>0.0</v>
      </c>
      <c r="DO80" s="990">
        <v>0.0</v>
      </c>
      <c r="DP80" s="991">
        <v>0.0</v>
      </c>
      <c r="DQ80" s="716">
        <v>2254.1805</v>
      </c>
      <c r="DR80" s="989">
        <v>0.0</v>
      </c>
      <c r="DS80" s="989">
        <v>0.0</v>
      </c>
      <c r="DT80" s="989">
        <v>0.0</v>
      </c>
      <c r="DU80" s="990">
        <v>0.0</v>
      </c>
      <c r="DV80" s="991">
        <v>0.0</v>
      </c>
      <c r="DW80" s="716">
        <v>2254.1805</v>
      </c>
      <c r="DX80" s="989">
        <v>0.0</v>
      </c>
      <c r="DY80" s="989">
        <v>0.0</v>
      </c>
      <c r="DZ80" s="989">
        <v>0.0</v>
      </c>
      <c r="EA80" s="989">
        <v>0.0</v>
      </c>
      <c r="EB80" s="990">
        <v>0.0</v>
      </c>
      <c r="EC80" s="716">
        <v>2254.1805</v>
      </c>
      <c r="ED80" s="989">
        <v>0.0</v>
      </c>
      <c r="EE80" s="990">
        <v>0.0</v>
      </c>
      <c r="EF80" s="991">
        <v>0.0</v>
      </c>
      <c r="EG80" s="989">
        <v>0.0</v>
      </c>
      <c r="EH80" s="989">
        <v>0.0</v>
      </c>
      <c r="EI80" s="990">
        <v>0.0</v>
      </c>
      <c r="EJ80" s="991">
        <v>0.0</v>
      </c>
      <c r="EK80" s="989">
        <v>0.0</v>
      </c>
      <c r="EL80" s="989">
        <v>0.0</v>
      </c>
      <c r="EM80" s="989">
        <v>0.0</v>
      </c>
      <c r="EN80" s="990">
        <v>0.0</v>
      </c>
      <c r="EO80" s="984">
        <f t="shared" si="1"/>
        <v>23046.74143</v>
      </c>
      <c r="EP80" s="985">
        <f t="shared" si="3"/>
        <v>4494.114579</v>
      </c>
    </row>
    <row r="81" ht="14.25" customHeight="1">
      <c r="A81" s="993" t="s">
        <v>202</v>
      </c>
      <c r="B81" s="994" t="s">
        <v>480</v>
      </c>
      <c r="C81" s="1003">
        <v>1811080.0</v>
      </c>
      <c r="D81" s="997">
        <v>756.3542</v>
      </c>
      <c r="E81" s="1000">
        <v>0.0</v>
      </c>
      <c r="F81" s="998">
        <v>0.0</v>
      </c>
      <c r="G81" s="998">
        <v>0.0</v>
      </c>
      <c r="H81" s="998">
        <v>0.0</v>
      </c>
      <c r="I81" s="999">
        <v>0.0</v>
      </c>
      <c r="J81" s="1000">
        <v>0.0</v>
      </c>
      <c r="K81" s="998">
        <v>0.0</v>
      </c>
      <c r="L81" s="998">
        <v>0.0</v>
      </c>
      <c r="M81" s="998">
        <v>0.0</v>
      </c>
      <c r="N81" s="999">
        <v>0.0</v>
      </c>
      <c r="O81" s="1000">
        <v>0.0</v>
      </c>
      <c r="P81" s="998">
        <v>0.0</v>
      </c>
      <c r="Q81" s="998">
        <v>0.0</v>
      </c>
      <c r="R81" s="998">
        <v>0.0</v>
      </c>
      <c r="S81" s="999">
        <v>0.0</v>
      </c>
      <c r="T81" s="1000">
        <v>0.0</v>
      </c>
      <c r="U81" s="998">
        <v>0.0</v>
      </c>
      <c r="V81" s="998">
        <v>0.0</v>
      </c>
      <c r="W81" s="998">
        <v>0.0</v>
      </c>
      <c r="X81" s="998">
        <v>0.0</v>
      </c>
      <c r="Y81" s="998">
        <v>0.0</v>
      </c>
      <c r="Z81" s="998">
        <v>0.0</v>
      </c>
      <c r="AA81" s="998">
        <v>0.0</v>
      </c>
      <c r="AB81" s="999">
        <v>0.0</v>
      </c>
      <c r="AC81" s="1000">
        <v>0.0</v>
      </c>
      <c r="AD81" s="998">
        <v>0.0</v>
      </c>
      <c r="AE81" s="998">
        <v>0.0</v>
      </c>
      <c r="AF81" s="998">
        <v>0.0</v>
      </c>
      <c r="AG81" s="998">
        <v>0.0</v>
      </c>
      <c r="AH81" s="997">
        <v>756.3542</v>
      </c>
      <c r="AI81" s="998">
        <v>0.0</v>
      </c>
      <c r="AJ81" s="999">
        <v>0.0</v>
      </c>
      <c r="AK81" s="1000">
        <v>0.0</v>
      </c>
      <c r="AL81" s="998">
        <v>0.0</v>
      </c>
      <c r="AM81" s="998">
        <v>0.0</v>
      </c>
      <c r="AN81" s="998">
        <v>0.0</v>
      </c>
      <c r="AO81" s="998">
        <v>0.0</v>
      </c>
      <c r="AP81" s="997">
        <v>756.3542</v>
      </c>
      <c r="AQ81" s="998">
        <v>0.0</v>
      </c>
      <c r="AR81" s="999">
        <v>0.0</v>
      </c>
      <c r="AS81" s="1000">
        <v>0.0</v>
      </c>
      <c r="AT81" s="998">
        <v>0.0</v>
      </c>
      <c r="AU81" s="998">
        <v>0.0</v>
      </c>
      <c r="AV81" s="998">
        <v>0.0</v>
      </c>
      <c r="AW81" s="998">
        <v>0.0</v>
      </c>
      <c r="AX81" s="998">
        <v>0.0</v>
      </c>
      <c r="AY81" s="998">
        <v>0.0</v>
      </c>
      <c r="AZ81" s="998">
        <v>0.0</v>
      </c>
      <c r="BA81" s="998">
        <v>0.0</v>
      </c>
      <c r="BB81" s="997">
        <v>756.3542</v>
      </c>
      <c r="BC81" s="998">
        <v>0.0</v>
      </c>
      <c r="BD81" s="998">
        <v>0.0</v>
      </c>
      <c r="BE81" s="998">
        <v>0.0</v>
      </c>
      <c r="BF81" s="998">
        <v>0.0</v>
      </c>
      <c r="BG81" s="998">
        <v>0.0</v>
      </c>
      <c r="BH81" s="998">
        <v>0.0</v>
      </c>
      <c r="BI81" s="998">
        <v>0.0</v>
      </c>
      <c r="BJ81" s="998">
        <v>0.0</v>
      </c>
      <c r="BK81" s="998">
        <v>0.0</v>
      </c>
      <c r="BL81" s="999">
        <v>0.0</v>
      </c>
      <c r="BM81" s="1000">
        <v>0.0</v>
      </c>
      <c r="BN81" s="998">
        <v>0.0</v>
      </c>
      <c r="BO81" s="998">
        <v>0.0</v>
      </c>
      <c r="BP81" s="998">
        <v>0.0</v>
      </c>
      <c r="BQ81" s="998">
        <v>0.0</v>
      </c>
      <c r="BR81" s="998">
        <v>0.0</v>
      </c>
      <c r="BS81" s="998">
        <v>0.0</v>
      </c>
      <c r="BT81" s="998">
        <v>0.0</v>
      </c>
      <c r="BU81" s="998">
        <v>0.0</v>
      </c>
      <c r="BV81" s="998">
        <v>0.0</v>
      </c>
      <c r="BW81" s="999">
        <v>0.0</v>
      </c>
      <c r="BX81" s="1000">
        <v>0.0</v>
      </c>
      <c r="BY81" s="998">
        <v>0.0</v>
      </c>
      <c r="BZ81" s="998">
        <v>0.0</v>
      </c>
      <c r="CA81" s="998">
        <v>0.0</v>
      </c>
      <c r="CB81" s="998">
        <v>0.0</v>
      </c>
      <c r="CC81" s="998">
        <v>0.0</v>
      </c>
      <c r="CD81" s="999">
        <v>0.0</v>
      </c>
      <c r="CE81" s="1000">
        <v>0.0</v>
      </c>
      <c r="CF81" s="998">
        <v>0.0</v>
      </c>
      <c r="CG81" s="998">
        <v>0.0</v>
      </c>
      <c r="CH81" s="998">
        <v>0.0</v>
      </c>
      <c r="CI81" s="998">
        <v>0.0</v>
      </c>
      <c r="CJ81" s="998">
        <v>0.0</v>
      </c>
      <c r="CK81" s="997">
        <v>756.3542</v>
      </c>
      <c r="CL81" s="998">
        <v>0.0</v>
      </c>
      <c r="CM81" s="998">
        <v>0.0</v>
      </c>
      <c r="CN81" s="999">
        <v>0.0</v>
      </c>
      <c r="CO81" s="1000">
        <v>0.0</v>
      </c>
      <c r="CP81" s="998">
        <v>0.0</v>
      </c>
      <c r="CQ81" s="998">
        <v>0.0</v>
      </c>
      <c r="CR81" s="998">
        <v>0.0</v>
      </c>
      <c r="CS81" s="997">
        <v>756.3542</v>
      </c>
      <c r="CT81" s="998">
        <v>0.0</v>
      </c>
      <c r="CU81" s="998">
        <v>0.0</v>
      </c>
      <c r="CV81" s="998">
        <v>0.0</v>
      </c>
      <c r="CW81" s="998">
        <v>0.0</v>
      </c>
      <c r="CX81" s="999">
        <v>0.0</v>
      </c>
      <c r="CY81" s="1000">
        <v>0.0</v>
      </c>
      <c r="CZ81" s="998">
        <v>0.0</v>
      </c>
      <c r="DA81" s="998">
        <v>0.0</v>
      </c>
      <c r="DB81" s="998">
        <v>0.0</v>
      </c>
      <c r="DC81" s="998">
        <v>0.0</v>
      </c>
      <c r="DD81" s="997">
        <v>756.3542</v>
      </c>
      <c r="DE81" s="998">
        <v>0.0</v>
      </c>
      <c r="DF81" s="999">
        <v>0.0</v>
      </c>
      <c r="DG81" s="1000">
        <v>0.0</v>
      </c>
      <c r="DH81" s="997">
        <v>756.3542</v>
      </c>
      <c r="DI81" s="998">
        <v>0.0</v>
      </c>
      <c r="DJ81" s="998">
        <v>0.0</v>
      </c>
      <c r="DK81" s="998">
        <v>0.0</v>
      </c>
      <c r="DL81" s="998">
        <v>0.0</v>
      </c>
      <c r="DM81" s="998">
        <v>0.0</v>
      </c>
      <c r="DN81" s="998">
        <v>0.0</v>
      </c>
      <c r="DO81" s="999">
        <v>0.0</v>
      </c>
      <c r="DP81" s="1000">
        <v>0.0</v>
      </c>
      <c r="DQ81" s="997">
        <v>756.3542</v>
      </c>
      <c r="DR81" s="998">
        <v>0.0</v>
      </c>
      <c r="DS81" s="998">
        <v>0.0</v>
      </c>
      <c r="DT81" s="998">
        <v>0.0</v>
      </c>
      <c r="DU81" s="999">
        <v>0.0</v>
      </c>
      <c r="DV81" s="1000">
        <v>0.0</v>
      </c>
      <c r="DW81" s="997">
        <v>756.3542</v>
      </c>
      <c r="DX81" s="998">
        <v>0.0</v>
      </c>
      <c r="DY81" s="998">
        <v>0.0</v>
      </c>
      <c r="DZ81" s="998">
        <v>0.0</v>
      </c>
      <c r="EA81" s="998">
        <v>0.0</v>
      </c>
      <c r="EB81" s="999">
        <v>0.0</v>
      </c>
      <c r="EC81" s="997">
        <v>756.3542</v>
      </c>
      <c r="ED81" s="998">
        <v>0.0</v>
      </c>
      <c r="EE81" s="999">
        <v>0.0</v>
      </c>
      <c r="EF81" s="1000">
        <v>0.0</v>
      </c>
      <c r="EG81" s="998">
        <v>0.0</v>
      </c>
      <c r="EH81" s="998">
        <v>0.0</v>
      </c>
      <c r="EI81" s="999">
        <v>0.0</v>
      </c>
      <c r="EJ81" s="1000">
        <v>0.0</v>
      </c>
      <c r="EK81" s="998">
        <v>0.0</v>
      </c>
      <c r="EL81" s="998">
        <v>0.0</v>
      </c>
      <c r="EM81" s="998">
        <v>0.0</v>
      </c>
      <c r="EN81" s="999">
        <v>0.0</v>
      </c>
      <c r="EO81" s="984">
        <f t="shared" si="1"/>
        <v>7732.965341</v>
      </c>
      <c r="EP81" s="985">
        <f t="shared" si="3"/>
        <v>1507.928241</v>
      </c>
    </row>
    <row r="82" ht="14.25" customHeight="1">
      <c r="A82" s="976" t="s">
        <v>227</v>
      </c>
      <c r="B82" s="977" t="s">
        <v>480</v>
      </c>
      <c r="C82" s="1001">
        <v>1811081.0</v>
      </c>
      <c r="D82" s="1002">
        <v>1540.3934</v>
      </c>
      <c r="E82" s="983">
        <v>0.0</v>
      </c>
      <c r="F82" s="981">
        <v>0.0</v>
      </c>
      <c r="G82" s="981">
        <v>0.0</v>
      </c>
      <c r="H82" s="981">
        <v>0.0</v>
      </c>
      <c r="I82" s="982">
        <v>0.0</v>
      </c>
      <c r="J82" s="983">
        <v>0.0</v>
      </c>
      <c r="K82" s="981">
        <v>0.0</v>
      </c>
      <c r="L82" s="981">
        <v>0.0</v>
      </c>
      <c r="M82" s="981">
        <v>0.0</v>
      </c>
      <c r="N82" s="982">
        <v>0.0</v>
      </c>
      <c r="O82" s="983">
        <v>0.0</v>
      </c>
      <c r="P82" s="981">
        <v>0.0</v>
      </c>
      <c r="Q82" s="981">
        <v>0.0</v>
      </c>
      <c r="R82" s="981">
        <v>0.0</v>
      </c>
      <c r="S82" s="982">
        <v>0.0</v>
      </c>
      <c r="T82" s="983">
        <v>0.0</v>
      </c>
      <c r="U82" s="981">
        <v>0.0</v>
      </c>
      <c r="V82" s="981">
        <v>0.0</v>
      </c>
      <c r="W82" s="981">
        <v>0.0</v>
      </c>
      <c r="X82" s="981">
        <v>0.0</v>
      </c>
      <c r="Y82" s="981">
        <v>0.0</v>
      </c>
      <c r="Z82" s="981">
        <v>0.0</v>
      </c>
      <c r="AA82" s="981">
        <v>0.0</v>
      </c>
      <c r="AB82" s="982">
        <v>0.0</v>
      </c>
      <c r="AC82" s="983">
        <v>0.0</v>
      </c>
      <c r="AD82" s="981">
        <v>0.0</v>
      </c>
      <c r="AE82" s="981">
        <v>0.0</v>
      </c>
      <c r="AF82" s="981">
        <v>0.0</v>
      </c>
      <c r="AG82" s="981">
        <v>0.0</v>
      </c>
      <c r="AH82" s="981">
        <v>0.0</v>
      </c>
      <c r="AI82" s="1002">
        <v>1540.3934</v>
      </c>
      <c r="AJ82" s="982">
        <v>0.0</v>
      </c>
      <c r="AK82" s="983">
        <v>0.0</v>
      </c>
      <c r="AL82" s="981">
        <v>0.0</v>
      </c>
      <c r="AM82" s="981">
        <v>0.0</v>
      </c>
      <c r="AN82" s="981">
        <v>0.0</v>
      </c>
      <c r="AO82" s="981">
        <v>0.0</v>
      </c>
      <c r="AP82" s="981">
        <v>0.0</v>
      </c>
      <c r="AQ82" s="1002">
        <v>1540.3934</v>
      </c>
      <c r="AR82" s="982">
        <v>0.0</v>
      </c>
      <c r="AS82" s="983">
        <v>0.0</v>
      </c>
      <c r="AT82" s="981">
        <v>0.0</v>
      </c>
      <c r="AU82" s="981">
        <v>0.0</v>
      </c>
      <c r="AV82" s="981">
        <v>0.0</v>
      </c>
      <c r="AW82" s="981">
        <v>0.0</v>
      </c>
      <c r="AX82" s="981">
        <v>0.0</v>
      </c>
      <c r="AY82" s="981">
        <v>0.0</v>
      </c>
      <c r="AZ82" s="981">
        <v>0.0</v>
      </c>
      <c r="BA82" s="981">
        <v>0.0</v>
      </c>
      <c r="BB82" s="981">
        <v>0.0</v>
      </c>
      <c r="BC82" s="1002">
        <v>1540.3934</v>
      </c>
      <c r="BD82" s="981">
        <v>0.0</v>
      </c>
      <c r="BE82" s="981">
        <v>0.0</v>
      </c>
      <c r="BF82" s="981">
        <v>0.0</v>
      </c>
      <c r="BG82" s="981">
        <v>0.0</v>
      </c>
      <c r="BH82" s="981">
        <v>0.0</v>
      </c>
      <c r="BI82" s="981">
        <v>0.0</v>
      </c>
      <c r="BJ82" s="981">
        <v>0.0</v>
      </c>
      <c r="BK82" s="981">
        <v>0.0</v>
      </c>
      <c r="BL82" s="982">
        <v>0.0</v>
      </c>
      <c r="BM82" s="983">
        <v>0.0</v>
      </c>
      <c r="BN82" s="981">
        <v>0.0</v>
      </c>
      <c r="BO82" s="981">
        <v>0.0</v>
      </c>
      <c r="BP82" s="981">
        <v>0.0</v>
      </c>
      <c r="BQ82" s="981">
        <v>0.0</v>
      </c>
      <c r="BR82" s="981">
        <v>0.0</v>
      </c>
      <c r="BS82" s="981">
        <v>0.0</v>
      </c>
      <c r="BT82" s="981">
        <v>0.0</v>
      </c>
      <c r="BU82" s="981">
        <v>0.0</v>
      </c>
      <c r="BV82" s="981">
        <v>0.0</v>
      </c>
      <c r="BW82" s="982">
        <v>0.0</v>
      </c>
      <c r="BX82" s="983">
        <v>0.0</v>
      </c>
      <c r="BY82" s="981">
        <v>0.0</v>
      </c>
      <c r="BZ82" s="981">
        <v>0.0</v>
      </c>
      <c r="CA82" s="981">
        <v>0.0</v>
      </c>
      <c r="CB82" s="981">
        <v>0.0</v>
      </c>
      <c r="CC82" s="981">
        <v>0.0</v>
      </c>
      <c r="CD82" s="982">
        <v>0.0</v>
      </c>
      <c r="CE82" s="983">
        <v>0.0</v>
      </c>
      <c r="CF82" s="981">
        <v>0.0</v>
      </c>
      <c r="CG82" s="981">
        <v>0.0</v>
      </c>
      <c r="CH82" s="981">
        <v>0.0</v>
      </c>
      <c r="CI82" s="981">
        <v>0.0</v>
      </c>
      <c r="CJ82" s="981">
        <v>0.0</v>
      </c>
      <c r="CK82" s="1002">
        <v>1540.3934</v>
      </c>
      <c r="CL82" s="981">
        <v>0.0</v>
      </c>
      <c r="CM82" s="981">
        <v>0.0</v>
      </c>
      <c r="CN82" s="982">
        <v>0.0</v>
      </c>
      <c r="CO82" s="983">
        <v>0.0</v>
      </c>
      <c r="CP82" s="981">
        <v>0.0</v>
      </c>
      <c r="CQ82" s="981">
        <v>0.0</v>
      </c>
      <c r="CR82" s="981">
        <v>0.0</v>
      </c>
      <c r="CS82" s="981">
        <v>0.0</v>
      </c>
      <c r="CT82" s="1002">
        <v>1540.3934</v>
      </c>
      <c r="CU82" s="981">
        <v>0.0</v>
      </c>
      <c r="CV82" s="981">
        <v>0.0</v>
      </c>
      <c r="CW82" s="981">
        <v>0.0</v>
      </c>
      <c r="CX82" s="982">
        <v>0.0</v>
      </c>
      <c r="CY82" s="983">
        <v>0.0</v>
      </c>
      <c r="CZ82" s="981">
        <v>0.0</v>
      </c>
      <c r="DA82" s="981">
        <v>0.0</v>
      </c>
      <c r="DB82" s="981">
        <v>0.0</v>
      </c>
      <c r="DC82" s="981">
        <v>0.0</v>
      </c>
      <c r="DD82" s="981">
        <v>0.0</v>
      </c>
      <c r="DE82" s="1002">
        <v>1540.3934</v>
      </c>
      <c r="DF82" s="982">
        <v>0.0</v>
      </c>
      <c r="DG82" s="983">
        <v>0.0</v>
      </c>
      <c r="DH82" s="981">
        <v>0.0</v>
      </c>
      <c r="DI82" s="1002">
        <v>1540.3934</v>
      </c>
      <c r="DJ82" s="981">
        <v>0.0</v>
      </c>
      <c r="DK82" s="981">
        <v>0.0</v>
      </c>
      <c r="DL82" s="981">
        <v>0.0</v>
      </c>
      <c r="DM82" s="981">
        <v>0.0</v>
      </c>
      <c r="DN82" s="981">
        <v>0.0</v>
      </c>
      <c r="DO82" s="982">
        <v>0.0</v>
      </c>
      <c r="DP82" s="983">
        <v>0.0</v>
      </c>
      <c r="DQ82" s="1002">
        <v>1540.3934</v>
      </c>
      <c r="DR82" s="981">
        <v>0.0</v>
      </c>
      <c r="DS82" s="981">
        <v>0.0</v>
      </c>
      <c r="DT82" s="981">
        <v>0.0</v>
      </c>
      <c r="DU82" s="982">
        <v>0.0</v>
      </c>
      <c r="DV82" s="983">
        <v>0.0</v>
      </c>
      <c r="DW82" s="1002">
        <v>1540.3934</v>
      </c>
      <c r="DX82" s="981">
        <v>0.0</v>
      </c>
      <c r="DY82" s="981">
        <v>0.0</v>
      </c>
      <c r="DZ82" s="981">
        <v>0.0</v>
      </c>
      <c r="EA82" s="981">
        <v>0.0</v>
      </c>
      <c r="EB82" s="982">
        <v>0.0</v>
      </c>
      <c r="EC82" s="1002">
        <v>1540.3934</v>
      </c>
      <c r="ED82" s="981">
        <v>0.0</v>
      </c>
      <c r="EE82" s="982">
        <v>0.0</v>
      </c>
      <c r="EF82" s="983">
        <v>0.0</v>
      </c>
      <c r="EG82" s="981">
        <v>0.0</v>
      </c>
      <c r="EH82" s="981">
        <v>0.0</v>
      </c>
      <c r="EI82" s="982">
        <v>0.0</v>
      </c>
      <c r="EJ82" s="983">
        <v>0.0</v>
      </c>
      <c r="EK82" s="981">
        <v>0.0</v>
      </c>
      <c r="EL82" s="981">
        <v>0.0</v>
      </c>
      <c r="EM82" s="981">
        <v>0.0</v>
      </c>
      <c r="EN82" s="982">
        <v>0.0</v>
      </c>
      <c r="EO82" s="984">
        <f t="shared" si="1"/>
        <v>15670.42206</v>
      </c>
      <c r="EP82" s="985">
        <f t="shared" si="3"/>
        <v>3055.732301</v>
      </c>
    </row>
    <row r="83" ht="14.25" customHeight="1">
      <c r="A83" s="986" t="s">
        <v>227</v>
      </c>
      <c r="B83" s="83" t="s">
        <v>480</v>
      </c>
      <c r="C83" s="50">
        <v>1811082.0</v>
      </c>
      <c r="D83" s="716">
        <v>712.0581999999999</v>
      </c>
      <c r="E83" s="991">
        <v>0.0</v>
      </c>
      <c r="F83" s="989">
        <v>0.0</v>
      </c>
      <c r="G83" s="989">
        <v>0.0</v>
      </c>
      <c r="H83" s="989">
        <v>0.0</v>
      </c>
      <c r="I83" s="990">
        <v>0.0</v>
      </c>
      <c r="J83" s="991">
        <v>0.0</v>
      </c>
      <c r="K83" s="989">
        <v>0.0</v>
      </c>
      <c r="L83" s="989">
        <v>0.0</v>
      </c>
      <c r="M83" s="989">
        <v>0.0</v>
      </c>
      <c r="N83" s="990">
        <v>0.0</v>
      </c>
      <c r="O83" s="991">
        <v>0.0</v>
      </c>
      <c r="P83" s="989">
        <v>0.0</v>
      </c>
      <c r="Q83" s="989">
        <v>0.0</v>
      </c>
      <c r="R83" s="989">
        <v>0.0</v>
      </c>
      <c r="S83" s="990">
        <v>0.0</v>
      </c>
      <c r="T83" s="991">
        <v>0.0</v>
      </c>
      <c r="U83" s="989">
        <v>0.0</v>
      </c>
      <c r="V83" s="989">
        <v>0.0</v>
      </c>
      <c r="W83" s="989">
        <v>0.0</v>
      </c>
      <c r="X83" s="989">
        <v>0.0</v>
      </c>
      <c r="Y83" s="989">
        <v>0.0</v>
      </c>
      <c r="Z83" s="989">
        <v>0.0</v>
      </c>
      <c r="AA83" s="989">
        <v>0.0</v>
      </c>
      <c r="AB83" s="990">
        <v>0.0</v>
      </c>
      <c r="AC83" s="991">
        <v>0.0</v>
      </c>
      <c r="AD83" s="989">
        <v>0.0</v>
      </c>
      <c r="AE83" s="989">
        <v>0.0</v>
      </c>
      <c r="AF83" s="989">
        <v>0.0</v>
      </c>
      <c r="AG83" s="989">
        <v>0.0</v>
      </c>
      <c r="AH83" s="989">
        <v>0.0</v>
      </c>
      <c r="AI83" s="716">
        <v>712.0581999999999</v>
      </c>
      <c r="AJ83" s="990">
        <v>0.0</v>
      </c>
      <c r="AK83" s="991">
        <v>0.0</v>
      </c>
      <c r="AL83" s="989">
        <v>0.0</v>
      </c>
      <c r="AM83" s="989">
        <v>0.0</v>
      </c>
      <c r="AN83" s="989">
        <v>0.0</v>
      </c>
      <c r="AO83" s="989">
        <v>0.0</v>
      </c>
      <c r="AP83" s="989">
        <v>0.0</v>
      </c>
      <c r="AQ83" s="716">
        <v>712.0581999999999</v>
      </c>
      <c r="AR83" s="990">
        <v>0.0</v>
      </c>
      <c r="AS83" s="991">
        <v>0.0</v>
      </c>
      <c r="AT83" s="989">
        <v>0.0</v>
      </c>
      <c r="AU83" s="989">
        <v>0.0</v>
      </c>
      <c r="AV83" s="989">
        <v>0.0</v>
      </c>
      <c r="AW83" s="989">
        <v>0.0</v>
      </c>
      <c r="AX83" s="989">
        <v>0.0</v>
      </c>
      <c r="AY83" s="989">
        <v>0.0</v>
      </c>
      <c r="AZ83" s="989">
        <v>0.0</v>
      </c>
      <c r="BA83" s="989">
        <v>0.0</v>
      </c>
      <c r="BB83" s="989">
        <v>0.0</v>
      </c>
      <c r="BC83" s="716">
        <v>712.0581999999999</v>
      </c>
      <c r="BD83" s="989">
        <v>0.0</v>
      </c>
      <c r="BE83" s="989">
        <v>0.0</v>
      </c>
      <c r="BF83" s="989">
        <v>0.0</v>
      </c>
      <c r="BG83" s="989">
        <v>0.0</v>
      </c>
      <c r="BH83" s="989">
        <v>0.0</v>
      </c>
      <c r="BI83" s="989">
        <v>0.0</v>
      </c>
      <c r="BJ83" s="989">
        <v>0.0</v>
      </c>
      <c r="BK83" s="989">
        <v>0.0</v>
      </c>
      <c r="BL83" s="990">
        <v>0.0</v>
      </c>
      <c r="BM83" s="991">
        <v>0.0</v>
      </c>
      <c r="BN83" s="989">
        <v>0.0</v>
      </c>
      <c r="BO83" s="989">
        <v>0.0</v>
      </c>
      <c r="BP83" s="989">
        <v>0.0</v>
      </c>
      <c r="BQ83" s="989">
        <v>0.0</v>
      </c>
      <c r="BR83" s="989">
        <v>0.0</v>
      </c>
      <c r="BS83" s="989">
        <v>0.0</v>
      </c>
      <c r="BT83" s="989">
        <v>0.0</v>
      </c>
      <c r="BU83" s="989">
        <v>0.0</v>
      </c>
      <c r="BV83" s="989">
        <v>0.0</v>
      </c>
      <c r="BW83" s="990">
        <v>0.0</v>
      </c>
      <c r="BX83" s="991">
        <v>0.0</v>
      </c>
      <c r="BY83" s="989">
        <v>0.0</v>
      </c>
      <c r="BZ83" s="989">
        <v>0.0</v>
      </c>
      <c r="CA83" s="989">
        <v>0.0</v>
      </c>
      <c r="CB83" s="989">
        <v>0.0</v>
      </c>
      <c r="CC83" s="989">
        <v>0.0</v>
      </c>
      <c r="CD83" s="990">
        <v>0.0</v>
      </c>
      <c r="CE83" s="991">
        <v>0.0</v>
      </c>
      <c r="CF83" s="989">
        <v>0.0</v>
      </c>
      <c r="CG83" s="989">
        <v>0.0</v>
      </c>
      <c r="CH83" s="989">
        <v>0.0</v>
      </c>
      <c r="CI83" s="989">
        <v>0.0</v>
      </c>
      <c r="CJ83" s="989">
        <v>0.0</v>
      </c>
      <c r="CK83" s="716">
        <v>712.0581999999999</v>
      </c>
      <c r="CL83" s="989">
        <v>0.0</v>
      </c>
      <c r="CM83" s="989">
        <v>0.0</v>
      </c>
      <c r="CN83" s="990">
        <v>0.0</v>
      </c>
      <c r="CO83" s="991">
        <v>0.0</v>
      </c>
      <c r="CP83" s="989">
        <v>0.0</v>
      </c>
      <c r="CQ83" s="989">
        <v>0.0</v>
      </c>
      <c r="CR83" s="989">
        <v>0.0</v>
      </c>
      <c r="CS83" s="989">
        <v>0.0</v>
      </c>
      <c r="CT83" s="716">
        <v>712.0581999999999</v>
      </c>
      <c r="CU83" s="989">
        <v>0.0</v>
      </c>
      <c r="CV83" s="989">
        <v>0.0</v>
      </c>
      <c r="CW83" s="989">
        <v>0.0</v>
      </c>
      <c r="CX83" s="990">
        <v>0.0</v>
      </c>
      <c r="CY83" s="991">
        <v>0.0</v>
      </c>
      <c r="CZ83" s="989">
        <v>0.0</v>
      </c>
      <c r="DA83" s="989">
        <v>0.0</v>
      </c>
      <c r="DB83" s="989">
        <v>0.0</v>
      </c>
      <c r="DC83" s="989">
        <v>0.0</v>
      </c>
      <c r="DD83" s="989">
        <v>0.0</v>
      </c>
      <c r="DE83" s="716">
        <v>712.0581999999999</v>
      </c>
      <c r="DF83" s="990">
        <v>0.0</v>
      </c>
      <c r="DG83" s="991">
        <v>0.0</v>
      </c>
      <c r="DH83" s="989">
        <v>0.0</v>
      </c>
      <c r="DI83" s="716">
        <v>712.0581999999999</v>
      </c>
      <c r="DJ83" s="989">
        <v>0.0</v>
      </c>
      <c r="DK83" s="989">
        <v>0.0</v>
      </c>
      <c r="DL83" s="989">
        <v>0.0</v>
      </c>
      <c r="DM83" s="989">
        <v>0.0</v>
      </c>
      <c r="DN83" s="989">
        <v>0.0</v>
      </c>
      <c r="DO83" s="990">
        <v>0.0</v>
      </c>
      <c r="DP83" s="991">
        <v>0.0</v>
      </c>
      <c r="DQ83" s="716">
        <v>712.0581999999999</v>
      </c>
      <c r="DR83" s="989">
        <v>0.0</v>
      </c>
      <c r="DS83" s="989">
        <v>0.0</v>
      </c>
      <c r="DT83" s="989">
        <v>0.0</v>
      </c>
      <c r="DU83" s="990">
        <v>0.0</v>
      </c>
      <c r="DV83" s="991">
        <v>0.0</v>
      </c>
      <c r="DW83" s="716">
        <v>712.0581999999999</v>
      </c>
      <c r="DX83" s="989">
        <v>0.0</v>
      </c>
      <c r="DY83" s="989">
        <v>0.0</v>
      </c>
      <c r="DZ83" s="989">
        <v>0.0</v>
      </c>
      <c r="EA83" s="989">
        <v>0.0</v>
      </c>
      <c r="EB83" s="990">
        <v>0.0</v>
      </c>
      <c r="EC83" s="716">
        <v>712.0581999999999</v>
      </c>
      <c r="ED83" s="989">
        <v>0.0</v>
      </c>
      <c r="EE83" s="990">
        <v>0.0</v>
      </c>
      <c r="EF83" s="991">
        <v>0.0</v>
      </c>
      <c r="EG83" s="989">
        <v>0.0</v>
      </c>
      <c r="EH83" s="989">
        <v>0.0</v>
      </c>
      <c r="EI83" s="990">
        <v>0.0</v>
      </c>
      <c r="EJ83" s="991">
        <v>0.0</v>
      </c>
      <c r="EK83" s="989">
        <v>0.0</v>
      </c>
      <c r="EL83" s="989">
        <v>0.0</v>
      </c>
      <c r="EM83" s="989">
        <v>0.0</v>
      </c>
      <c r="EN83" s="990">
        <v>0.0</v>
      </c>
      <c r="EO83" s="984">
        <f t="shared" si="1"/>
        <v>7243.768069</v>
      </c>
      <c r="EP83" s="985">
        <f t="shared" si="3"/>
        <v>1412.534773</v>
      </c>
    </row>
    <row r="84" ht="14.25" customHeight="1">
      <c r="A84" s="986" t="s">
        <v>227</v>
      </c>
      <c r="B84" s="83" t="s">
        <v>480</v>
      </c>
      <c r="C84" s="50">
        <v>1811083.0</v>
      </c>
      <c r="D84" s="716">
        <v>680.034</v>
      </c>
      <c r="E84" s="991">
        <v>0.0</v>
      </c>
      <c r="F84" s="989">
        <v>0.0</v>
      </c>
      <c r="G84" s="989">
        <v>0.0</v>
      </c>
      <c r="H84" s="989">
        <v>0.0</v>
      </c>
      <c r="I84" s="990">
        <v>0.0</v>
      </c>
      <c r="J84" s="991">
        <v>0.0</v>
      </c>
      <c r="K84" s="989">
        <v>0.0</v>
      </c>
      <c r="L84" s="989">
        <v>0.0</v>
      </c>
      <c r="M84" s="989">
        <v>0.0</v>
      </c>
      <c r="N84" s="990">
        <v>0.0</v>
      </c>
      <c r="O84" s="991">
        <v>0.0</v>
      </c>
      <c r="P84" s="989">
        <v>0.0</v>
      </c>
      <c r="Q84" s="989">
        <v>0.0</v>
      </c>
      <c r="R84" s="989">
        <v>0.0</v>
      </c>
      <c r="S84" s="990">
        <v>0.0</v>
      </c>
      <c r="T84" s="991">
        <v>0.0</v>
      </c>
      <c r="U84" s="989">
        <v>0.0</v>
      </c>
      <c r="V84" s="989">
        <v>0.0</v>
      </c>
      <c r="W84" s="989">
        <v>0.0</v>
      </c>
      <c r="X84" s="989">
        <v>0.0</v>
      </c>
      <c r="Y84" s="989">
        <v>0.0</v>
      </c>
      <c r="Z84" s="989">
        <v>0.0</v>
      </c>
      <c r="AA84" s="989">
        <v>0.0</v>
      </c>
      <c r="AB84" s="990">
        <v>0.0</v>
      </c>
      <c r="AC84" s="991">
        <v>0.0</v>
      </c>
      <c r="AD84" s="989">
        <v>0.0</v>
      </c>
      <c r="AE84" s="989">
        <v>0.0</v>
      </c>
      <c r="AF84" s="989">
        <v>0.0</v>
      </c>
      <c r="AG84" s="989">
        <v>0.0</v>
      </c>
      <c r="AH84" s="989">
        <v>0.0</v>
      </c>
      <c r="AI84" s="716">
        <v>680.034</v>
      </c>
      <c r="AJ84" s="990">
        <v>0.0</v>
      </c>
      <c r="AK84" s="991">
        <v>0.0</v>
      </c>
      <c r="AL84" s="989">
        <v>0.0</v>
      </c>
      <c r="AM84" s="989">
        <v>0.0</v>
      </c>
      <c r="AN84" s="989">
        <v>0.0</v>
      </c>
      <c r="AO84" s="989">
        <v>0.0</v>
      </c>
      <c r="AP84" s="989">
        <v>0.0</v>
      </c>
      <c r="AQ84" s="716">
        <v>680.034</v>
      </c>
      <c r="AR84" s="990">
        <v>0.0</v>
      </c>
      <c r="AS84" s="991">
        <v>0.0</v>
      </c>
      <c r="AT84" s="989">
        <v>0.0</v>
      </c>
      <c r="AU84" s="989">
        <v>0.0</v>
      </c>
      <c r="AV84" s="989">
        <v>0.0</v>
      </c>
      <c r="AW84" s="989">
        <v>0.0</v>
      </c>
      <c r="AX84" s="989">
        <v>0.0</v>
      </c>
      <c r="AY84" s="989">
        <v>0.0</v>
      </c>
      <c r="AZ84" s="989">
        <v>0.0</v>
      </c>
      <c r="BA84" s="989">
        <v>0.0</v>
      </c>
      <c r="BB84" s="989">
        <v>0.0</v>
      </c>
      <c r="BC84" s="716">
        <v>680.034</v>
      </c>
      <c r="BD84" s="989">
        <v>0.0</v>
      </c>
      <c r="BE84" s="989">
        <v>0.0</v>
      </c>
      <c r="BF84" s="989">
        <v>0.0</v>
      </c>
      <c r="BG84" s="989">
        <v>0.0</v>
      </c>
      <c r="BH84" s="989">
        <v>0.0</v>
      </c>
      <c r="BI84" s="989">
        <v>0.0</v>
      </c>
      <c r="BJ84" s="989">
        <v>0.0</v>
      </c>
      <c r="BK84" s="989">
        <v>0.0</v>
      </c>
      <c r="BL84" s="990">
        <v>0.0</v>
      </c>
      <c r="BM84" s="991">
        <v>0.0</v>
      </c>
      <c r="BN84" s="989">
        <v>0.0</v>
      </c>
      <c r="BO84" s="989">
        <v>0.0</v>
      </c>
      <c r="BP84" s="989">
        <v>0.0</v>
      </c>
      <c r="BQ84" s="989">
        <v>0.0</v>
      </c>
      <c r="BR84" s="989">
        <v>0.0</v>
      </c>
      <c r="BS84" s="989">
        <v>0.0</v>
      </c>
      <c r="BT84" s="989">
        <v>0.0</v>
      </c>
      <c r="BU84" s="989">
        <v>0.0</v>
      </c>
      <c r="BV84" s="989">
        <v>0.0</v>
      </c>
      <c r="BW84" s="990">
        <v>0.0</v>
      </c>
      <c r="BX84" s="991">
        <v>0.0</v>
      </c>
      <c r="BY84" s="989">
        <v>0.0</v>
      </c>
      <c r="BZ84" s="989">
        <v>0.0</v>
      </c>
      <c r="CA84" s="989">
        <v>0.0</v>
      </c>
      <c r="CB84" s="989">
        <v>0.0</v>
      </c>
      <c r="CC84" s="989">
        <v>0.0</v>
      </c>
      <c r="CD84" s="990">
        <v>0.0</v>
      </c>
      <c r="CE84" s="991">
        <v>0.0</v>
      </c>
      <c r="CF84" s="989">
        <v>0.0</v>
      </c>
      <c r="CG84" s="989">
        <v>0.0</v>
      </c>
      <c r="CH84" s="989">
        <v>0.0</v>
      </c>
      <c r="CI84" s="989">
        <v>0.0</v>
      </c>
      <c r="CJ84" s="989">
        <v>0.0</v>
      </c>
      <c r="CK84" s="716">
        <v>680.034</v>
      </c>
      <c r="CL84" s="989">
        <v>0.0</v>
      </c>
      <c r="CM84" s="989">
        <v>0.0</v>
      </c>
      <c r="CN84" s="990">
        <v>0.0</v>
      </c>
      <c r="CO84" s="991">
        <v>0.0</v>
      </c>
      <c r="CP84" s="989">
        <v>0.0</v>
      </c>
      <c r="CQ84" s="989">
        <v>0.0</v>
      </c>
      <c r="CR84" s="989">
        <v>0.0</v>
      </c>
      <c r="CS84" s="989">
        <v>0.0</v>
      </c>
      <c r="CT84" s="716">
        <v>680.034</v>
      </c>
      <c r="CU84" s="989">
        <v>0.0</v>
      </c>
      <c r="CV84" s="989">
        <v>0.0</v>
      </c>
      <c r="CW84" s="989">
        <v>0.0</v>
      </c>
      <c r="CX84" s="990">
        <v>0.0</v>
      </c>
      <c r="CY84" s="991">
        <v>0.0</v>
      </c>
      <c r="CZ84" s="989">
        <v>0.0</v>
      </c>
      <c r="DA84" s="989">
        <v>0.0</v>
      </c>
      <c r="DB84" s="989">
        <v>0.0</v>
      </c>
      <c r="DC84" s="989">
        <v>0.0</v>
      </c>
      <c r="DD84" s="989">
        <v>0.0</v>
      </c>
      <c r="DE84" s="716">
        <v>680.034</v>
      </c>
      <c r="DF84" s="990">
        <v>0.0</v>
      </c>
      <c r="DG84" s="991">
        <v>0.0</v>
      </c>
      <c r="DH84" s="989">
        <v>0.0</v>
      </c>
      <c r="DI84" s="716">
        <v>680.034</v>
      </c>
      <c r="DJ84" s="989">
        <v>0.0</v>
      </c>
      <c r="DK84" s="989">
        <v>0.0</v>
      </c>
      <c r="DL84" s="989">
        <v>0.0</v>
      </c>
      <c r="DM84" s="989">
        <v>0.0</v>
      </c>
      <c r="DN84" s="989">
        <v>0.0</v>
      </c>
      <c r="DO84" s="990">
        <v>0.0</v>
      </c>
      <c r="DP84" s="991">
        <v>0.0</v>
      </c>
      <c r="DQ84" s="716">
        <v>680.034</v>
      </c>
      <c r="DR84" s="989">
        <v>0.0</v>
      </c>
      <c r="DS84" s="989">
        <v>0.0</v>
      </c>
      <c r="DT84" s="989">
        <v>0.0</v>
      </c>
      <c r="DU84" s="990">
        <v>0.0</v>
      </c>
      <c r="DV84" s="991">
        <v>0.0</v>
      </c>
      <c r="DW84" s="716">
        <v>680.034</v>
      </c>
      <c r="DX84" s="989">
        <v>0.0</v>
      </c>
      <c r="DY84" s="989">
        <v>0.0</v>
      </c>
      <c r="DZ84" s="989">
        <v>0.0</v>
      </c>
      <c r="EA84" s="989">
        <v>0.0</v>
      </c>
      <c r="EB84" s="990">
        <v>0.0</v>
      </c>
      <c r="EC84" s="716">
        <v>680.034</v>
      </c>
      <c r="ED84" s="989">
        <v>0.0</v>
      </c>
      <c r="EE84" s="990">
        <v>0.0</v>
      </c>
      <c r="EF84" s="991">
        <v>0.0</v>
      </c>
      <c r="EG84" s="989">
        <v>0.0</v>
      </c>
      <c r="EH84" s="989">
        <v>0.0</v>
      </c>
      <c r="EI84" s="990">
        <v>0.0</v>
      </c>
      <c r="EJ84" s="991">
        <v>0.0</v>
      </c>
      <c r="EK84" s="989">
        <v>0.0</v>
      </c>
      <c r="EL84" s="989">
        <v>0.0</v>
      </c>
      <c r="EM84" s="989">
        <v>0.0</v>
      </c>
      <c r="EN84" s="990">
        <v>0.0</v>
      </c>
      <c r="EO84" s="984">
        <f t="shared" si="1"/>
        <v>6917.985882</v>
      </c>
      <c r="EP84" s="985">
        <f t="shared" si="3"/>
        <v>1349.007247</v>
      </c>
    </row>
    <row r="85" ht="14.25" customHeight="1">
      <c r="A85" s="986" t="s">
        <v>227</v>
      </c>
      <c r="B85" s="83" t="s">
        <v>480</v>
      </c>
      <c r="C85" s="50">
        <v>1811084.0</v>
      </c>
      <c r="D85" s="716">
        <v>934.0128</v>
      </c>
      <c r="E85" s="991">
        <v>0.0</v>
      </c>
      <c r="F85" s="989">
        <v>0.0</v>
      </c>
      <c r="G85" s="989">
        <v>0.0</v>
      </c>
      <c r="H85" s="989">
        <v>0.0</v>
      </c>
      <c r="I85" s="990">
        <v>0.0</v>
      </c>
      <c r="J85" s="991">
        <v>0.0</v>
      </c>
      <c r="K85" s="989">
        <v>0.0</v>
      </c>
      <c r="L85" s="989">
        <v>0.0</v>
      </c>
      <c r="M85" s="989">
        <v>0.0</v>
      </c>
      <c r="N85" s="990">
        <v>0.0</v>
      </c>
      <c r="O85" s="991">
        <v>0.0</v>
      </c>
      <c r="P85" s="989">
        <v>0.0</v>
      </c>
      <c r="Q85" s="989">
        <v>0.0</v>
      </c>
      <c r="R85" s="989">
        <v>0.0</v>
      </c>
      <c r="S85" s="990">
        <v>0.0</v>
      </c>
      <c r="T85" s="991">
        <v>0.0</v>
      </c>
      <c r="U85" s="989">
        <v>0.0</v>
      </c>
      <c r="V85" s="989">
        <v>0.0</v>
      </c>
      <c r="W85" s="989">
        <v>0.0</v>
      </c>
      <c r="X85" s="989">
        <v>0.0</v>
      </c>
      <c r="Y85" s="989">
        <v>0.0</v>
      </c>
      <c r="Z85" s="989">
        <v>0.0</v>
      </c>
      <c r="AA85" s="989">
        <v>0.0</v>
      </c>
      <c r="AB85" s="990">
        <v>0.0</v>
      </c>
      <c r="AC85" s="991">
        <v>0.0</v>
      </c>
      <c r="AD85" s="989">
        <v>0.0</v>
      </c>
      <c r="AE85" s="989">
        <v>0.0</v>
      </c>
      <c r="AF85" s="989">
        <v>0.0</v>
      </c>
      <c r="AG85" s="989">
        <v>0.0</v>
      </c>
      <c r="AH85" s="989">
        <v>0.0</v>
      </c>
      <c r="AI85" s="716">
        <v>934.0128</v>
      </c>
      <c r="AJ85" s="990">
        <v>0.0</v>
      </c>
      <c r="AK85" s="991">
        <v>0.0</v>
      </c>
      <c r="AL85" s="989">
        <v>0.0</v>
      </c>
      <c r="AM85" s="989">
        <v>0.0</v>
      </c>
      <c r="AN85" s="989">
        <v>0.0</v>
      </c>
      <c r="AO85" s="989">
        <v>0.0</v>
      </c>
      <c r="AP85" s="989">
        <v>0.0</v>
      </c>
      <c r="AQ85" s="716">
        <v>934.0128</v>
      </c>
      <c r="AR85" s="990">
        <v>0.0</v>
      </c>
      <c r="AS85" s="991">
        <v>0.0</v>
      </c>
      <c r="AT85" s="989">
        <v>0.0</v>
      </c>
      <c r="AU85" s="989">
        <v>0.0</v>
      </c>
      <c r="AV85" s="989">
        <v>0.0</v>
      </c>
      <c r="AW85" s="989">
        <v>0.0</v>
      </c>
      <c r="AX85" s="989">
        <v>0.0</v>
      </c>
      <c r="AY85" s="989">
        <v>0.0</v>
      </c>
      <c r="AZ85" s="989">
        <v>0.0</v>
      </c>
      <c r="BA85" s="989">
        <v>0.0</v>
      </c>
      <c r="BB85" s="989">
        <v>0.0</v>
      </c>
      <c r="BC85" s="716">
        <v>934.0128</v>
      </c>
      <c r="BD85" s="989">
        <v>0.0</v>
      </c>
      <c r="BE85" s="989">
        <v>0.0</v>
      </c>
      <c r="BF85" s="989">
        <v>0.0</v>
      </c>
      <c r="BG85" s="989">
        <v>0.0</v>
      </c>
      <c r="BH85" s="989">
        <v>0.0</v>
      </c>
      <c r="BI85" s="989">
        <v>0.0</v>
      </c>
      <c r="BJ85" s="989">
        <v>0.0</v>
      </c>
      <c r="BK85" s="989">
        <v>0.0</v>
      </c>
      <c r="BL85" s="990">
        <v>0.0</v>
      </c>
      <c r="BM85" s="991">
        <v>0.0</v>
      </c>
      <c r="BN85" s="989">
        <v>0.0</v>
      </c>
      <c r="BO85" s="989">
        <v>0.0</v>
      </c>
      <c r="BP85" s="989">
        <v>0.0</v>
      </c>
      <c r="BQ85" s="989">
        <v>0.0</v>
      </c>
      <c r="BR85" s="989">
        <v>0.0</v>
      </c>
      <c r="BS85" s="989">
        <v>0.0</v>
      </c>
      <c r="BT85" s="989">
        <v>0.0</v>
      </c>
      <c r="BU85" s="989">
        <v>0.0</v>
      </c>
      <c r="BV85" s="989">
        <v>0.0</v>
      </c>
      <c r="BW85" s="990">
        <v>0.0</v>
      </c>
      <c r="BX85" s="991">
        <v>0.0</v>
      </c>
      <c r="BY85" s="989">
        <v>0.0</v>
      </c>
      <c r="BZ85" s="989">
        <v>0.0</v>
      </c>
      <c r="CA85" s="989">
        <v>0.0</v>
      </c>
      <c r="CB85" s="989">
        <v>0.0</v>
      </c>
      <c r="CC85" s="989">
        <v>0.0</v>
      </c>
      <c r="CD85" s="990">
        <v>0.0</v>
      </c>
      <c r="CE85" s="991">
        <v>0.0</v>
      </c>
      <c r="CF85" s="989">
        <v>0.0</v>
      </c>
      <c r="CG85" s="989">
        <v>0.0</v>
      </c>
      <c r="CH85" s="989">
        <v>0.0</v>
      </c>
      <c r="CI85" s="989">
        <v>0.0</v>
      </c>
      <c r="CJ85" s="989">
        <v>0.0</v>
      </c>
      <c r="CK85" s="716">
        <v>934.0128</v>
      </c>
      <c r="CL85" s="989">
        <v>0.0</v>
      </c>
      <c r="CM85" s="989">
        <v>0.0</v>
      </c>
      <c r="CN85" s="990">
        <v>0.0</v>
      </c>
      <c r="CO85" s="991">
        <v>0.0</v>
      </c>
      <c r="CP85" s="989">
        <v>0.0</v>
      </c>
      <c r="CQ85" s="989">
        <v>0.0</v>
      </c>
      <c r="CR85" s="989">
        <v>0.0</v>
      </c>
      <c r="CS85" s="989">
        <v>0.0</v>
      </c>
      <c r="CT85" s="716">
        <v>934.0128</v>
      </c>
      <c r="CU85" s="989">
        <v>0.0</v>
      </c>
      <c r="CV85" s="989">
        <v>0.0</v>
      </c>
      <c r="CW85" s="989">
        <v>0.0</v>
      </c>
      <c r="CX85" s="990">
        <v>0.0</v>
      </c>
      <c r="CY85" s="991">
        <v>0.0</v>
      </c>
      <c r="CZ85" s="989">
        <v>0.0</v>
      </c>
      <c r="DA85" s="989">
        <v>0.0</v>
      </c>
      <c r="DB85" s="989">
        <v>0.0</v>
      </c>
      <c r="DC85" s="989">
        <v>0.0</v>
      </c>
      <c r="DD85" s="989">
        <v>0.0</v>
      </c>
      <c r="DE85" s="716">
        <v>934.0128</v>
      </c>
      <c r="DF85" s="990">
        <v>0.0</v>
      </c>
      <c r="DG85" s="991">
        <v>0.0</v>
      </c>
      <c r="DH85" s="989">
        <v>0.0</v>
      </c>
      <c r="DI85" s="716">
        <v>934.0128</v>
      </c>
      <c r="DJ85" s="989">
        <v>0.0</v>
      </c>
      <c r="DK85" s="989">
        <v>0.0</v>
      </c>
      <c r="DL85" s="989">
        <v>0.0</v>
      </c>
      <c r="DM85" s="989">
        <v>0.0</v>
      </c>
      <c r="DN85" s="989">
        <v>0.0</v>
      </c>
      <c r="DO85" s="990">
        <v>0.0</v>
      </c>
      <c r="DP85" s="991">
        <v>0.0</v>
      </c>
      <c r="DQ85" s="716">
        <v>934.0128</v>
      </c>
      <c r="DR85" s="989">
        <v>0.0</v>
      </c>
      <c r="DS85" s="989">
        <v>0.0</v>
      </c>
      <c r="DT85" s="989">
        <v>0.0</v>
      </c>
      <c r="DU85" s="990">
        <v>0.0</v>
      </c>
      <c r="DV85" s="991">
        <v>0.0</v>
      </c>
      <c r="DW85" s="716">
        <v>934.0128</v>
      </c>
      <c r="DX85" s="989">
        <v>0.0</v>
      </c>
      <c r="DY85" s="989">
        <v>0.0</v>
      </c>
      <c r="DZ85" s="989">
        <v>0.0</v>
      </c>
      <c r="EA85" s="989">
        <v>0.0</v>
      </c>
      <c r="EB85" s="990">
        <v>0.0</v>
      </c>
      <c r="EC85" s="716">
        <v>934.0128</v>
      </c>
      <c r="ED85" s="989">
        <v>0.0</v>
      </c>
      <c r="EE85" s="990">
        <v>0.0</v>
      </c>
      <c r="EF85" s="991">
        <v>0.0</v>
      </c>
      <c r="EG85" s="989">
        <v>0.0</v>
      </c>
      <c r="EH85" s="989">
        <v>0.0</v>
      </c>
      <c r="EI85" s="990">
        <v>0.0</v>
      </c>
      <c r="EJ85" s="991">
        <v>0.0</v>
      </c>
      <c r="EK85" s="989">
        <v>0.0</v>
      </c>
      <c r="EL85" s="989">
        <v>0.0</v>
      </c>
      <c r="EM85" s="989">
        <v>0.0</v>
      </c>
      <c r="EN85" s="990">
        <v>0.0</v>
      </c>
      <c r="EO85" s="984">
        <f t="shared" si="1"/>
        <v>9501.712214</v>
      </c>
      <c r="EP85" s="985">
        <f t="shared" si="3"/>
        <v>1852.833882</v>
      </c>
    </row>
    <row r="86" ht="14.25" customHeight="1">
      <c r="A86" s="986" t="s">
        <v>227</v>
      </c>
      <c r="B86" s="83" t="s">
        <v>480</v>
      </c>
      <c r="C86" s="50">
        <v>1811085.0</v>
      </c>
      <c r="D86" s="716">
        <v>48.30749999999999</v>
      </c>
      <c r="E86" s="991">
        <v>0.0</v>
      </c>
      <c r="F86" s="989">
        <v>0.0</v>
      </c>
      <c r="G86" s="989">
        <v>0.0</v>
      </c>
      <c r="H86" s="989">
        <v>0.0</v>
      </c>
      <c r="I86" s="990">
        <v>0.0</v>
      </c>
      <c r="J86" s="991">
        <v>0.0</v>
      </c>
      <c r="K86" s="989">
        <v>0.0</v>
      </c>
      <c r="L86" s="989">
        <v>0.0</v>
      </c>
      <c r="M86" s="989">
        <v>0.0</v>
      </c>
      <c r="N86" s="990">
        <v>0.0</v>
      </c>
      <c r="O86" s="991">
        <v>0.0</v>
      </c>
      <c r="P86" s="989">
        <v>0.0</v>
      </c>
      <c r="Q86" s="989">
        <v>0.0</v>
      </c>
      <c r="R86" s="989">
        <v>0.0</v>
      </c>
      <c r="S86" s="990">
        <v>0.0</v>
      </c>
      <c r="T86" s="991">
        <v>0.0</v>
      </c>
      <c r="U86" s="989">
        <v>0.0</v>
      </c>
      <c r="V86" s="989">
        <v>0.0</v>
      </c>
      <c r="W86" s="989">
        <v>0.0</v>
      </c>
      <c r="X86" s="989">
        <v>0.0</v>
      </c>
      <c r="Y86" s="989">
        <v>0.0</v>
      </c>
      <c r="Z86" s="989">
        <v>0.0</v>
      </c>
      <c r="AA86" s="989">
        <v>0.0</v>
      </c>
      <c r="AB86" s="990">
        <v>0.0</v>
      </c>
      <c r="AC86" s="991">
        <v>0.0</v>
      </c>
      <c r="AD86" s="989">
        <v>0.0</v>
      </c>
      <c r="AE86" s="989">
        <v>0.0</v>
      </c>
      <c r="AF86" s="989">
        <v>0.0</v>
      </c>
      <c r="AG86" s="989">
        <v>0.0</v>
      </c>
      <c r="AH86" s="989">
        <v>0.0</v>
      </c>
      <c r="AI86" s="716">
        <v>48.30749999999999</v>
      </c>
      <c r="AJ86" s="990">
        <v>0.0</v>
      </c>
      <c r="AK86" s="991">
        <v>0.0</v>
      </c>
      <c r="AL86" s="989">
        <v>0.0</v>
      </c>
      <c r="AM86" s="989">
        <v>0.0</v>
      </c>
      <c r="AN86" s="989">
        <v>0.0</v>
      </c>
      <c r="AO86" s="989">
        <v>0.0</v>
      </c>
      <c r="AP86" s="989">
        <v>0.0</v>
      </c>
      <c r="AQ86" s="716">
        <v>48.30749999999999</v>
      </c>
      <c r="AR86" s="990">
        <v>0.0</v>
      </c>
      <c r="AS86" s="991">
        <v>0.0</v>
      </c>
      <c r="AT86" s="989">
        <v>0.0</v>
      </c>
      <c r="AU86" s="989">
        <v>0.0</v>
      </c>
      <c r="AV86" s="989">
        <v>0.0</v>
      </c>
      <c r="AW86" s="989">
        <v>0.0</v>
      </c>
      <c r="AX86" s="989">
        <v>0.0</v>
      </c>
      <c r="AY86" s="989">
        <v>0.0</v>
      </c>
      <c r="AZ86" s="989">
        <v>0.0</v>
      </c>
      <c r="BA86" s="989">
        <v>0.0</v>
      </c>
      <c r="BB86" s="989">
        <v>0.0</v>
      </c>
      <c r="BC86" s="716">
        <v>48.30749999999999</v>
      </c>
      <c r="BD86" s="989">
        <v>0.0</v>
      </c>
      <c r="BE86" s="989">
        <v>0.0</v>
      </c>
      <c r="BF86" s="989">
        <v>0.0</v>
      </c>
      <c r="BG86" s="989">
        <v>0.0</v>
      </c>
      <c r="BH86" s="989">
        <v>0.0</v>
      </c>
      <c r="BI86" s="989">
        <v>0.0</v>
      </c>
      <c r="BJ86" s="989">
        <v>0.0</v>
      </c>
      <c r="BK86" s="989">
        <v>0.0</v>
      </c>
      <c r="BL86" s="990">
        <v>0.0</v>
      </c>
      <c r="BM86" s="991">
        <v>0.0</v>
      </c>
      <c r="BN86" s="989">
        <v>0.0</v>
      </c>
      <c r="BO86" s="989">
        <v>0.0</v>
      </c>
      <c r="BP86" s="989">
        <v>0.0</v>
      </c>
      <c r="BQ86" s="989">
        <v>0.0</v>
      </c>
      <c r="BR86" s="989">
        <v>0.0</v>
      </c>
      <c r="BS86" s="989">
        <v>0.0</v>
      </c>
      <c r="BT86" s="989">
        <v>0.0</v>
      </c>
      <c r="BU86" s="989">
        <v>0.0</v>
      </c>
      <c r="BV86" s="989">
        <v>0.0</v>
      </c>
      <c r="BW86" s="990">
        <v>0.0</v>
      </c>
      <c r="BX86" s="991">
        <v>0.0</v>
      </c>
      <c r="BY86" s="989">
        <v>0.0</v>
      </c>
      <c r="BZ86" s="989">
        <v>0.0</v>
      </c>
      <c r="CA86" s="989">
        <v>0.0</v>
      </c>
      <c r="CB86" s="989">
        <v>0.0</v>
      </c>
      <c r="CC86" s="989">
        <v>0.0</v>
      </c>
      <c r="CD86" s="990">
        <v>0.0</v>
      </c>
      <c r="CE86" s="991">
        <v>0.0</v>
      </c>
      <c r="CF86" s="989">
        <v>0.0</v>
      </c>
      <c r="CG86" s="989">
        <v>0.0</v>
      </c>
      <c r="CH86" s="989">
        <v>0.0</v>
      </c>
      <c r="CI86" s="989">
        <v>0.0</v>
      </c>
      <c r="CJ86" s="989">
        <v>0.0</v>
      </c>
      <c r="CK86" s="716">
        <v>48.30749999999999</v>
      </c>
      <c r="CL86" s="989">
        <v>0.0</v>
      </c>
      <c r="CM86" s="989">
        <v>0.0</v>
      </c>
      <c r="CN86" s="990">
        <v>0.0</v>
      </c>
      <c r="CO86" s="991">
        <v>0.0</v>
      </c>
      <c r="CP86" s="989">
        <v>0.0</v>
      </c>
      <c r="CQ86" s="989">
        <v>0.0</v>
      </c>
      <c r="CR86" s="989">
        <v>0.0</v>
      </c>
      <c r="CS86" s="989">
        <v>0.0</v>
      </c>
      <c r="CT86" s="716">
        <v>48.30749999999999</v>
      </c>
      <c r="CU86" s="989">
        <v>0.0</v>
      </c>
      <c r="CV86" s="989">
        <v>0.0</v>
      </c>
      <c r="CW86" s="989">
        <v>0.0</v>
      </c>
      <c r="CX86" s="990">
        <v>0.0</v>
      </c>
      <c r="CY86" s="991">
        <v>0.0</v>
      </c>
      <c r="CZ86" s="989">
        <v>0.0</v>
      </c>
      <c r="DA86" s="989">
        <v>0.0</v>
      </c>
      <c r="DB86" s="989">
        <v>0.0</v>
      </c>
      <c r="DC86" s="989">
        <v>0.0</v>
      </c>
      <c r="DD86" s="989">
        <v>0.0</v>
      </c>
      <c r="DE86" s="716">
        <v>48.30749999999999</v>
      </c>
      <c r="DF86" s="990">
        <v>0.0</v>
      </c>
      <c r="DG86" s="991">
        <v>0.0</v>
      </c>
      <c r="DH86" s="989">
        <v>0.0</v>
      </c>
      <c r="DI86" s="716">
        <v>48.30749999999999</v>
      </c>
      <c r="DJ86" s="989">
        <v>0.0</v>
      </c>
      <c r="DK86" s="989">
        <v>0.0</v>
      </c>
      <c r="DL86" s="989">
        <v>0.0</v>
      </c>
      <c r="DM86" s="989">
        <v>0.0</v>
      </c>
      <c r="DN86" s="989">
        <v>0.0</v>
      </c>
      <c r="DO86" s="990">
        <v>0.0</v>
      </c>
      <c r="DP86" s="991">
        <v>0.0</v>
      </c>
      <c r="DQ86" s="716">
        <v>48.30749999999999</v>
      </c>
      <c r="DR86" s="989">
        <v>0.0</v>
      </c>
      <c r="DS86" s="989">
        <v>0.0</v>
      </c>
      <c r="DT86" s="989">
        <v>0.0</v>
      </c>
      <c r="DU86" s="990">
        <v>0.0</v>
      </c>
      <c r="DV86" s="991">
        <v>0.0</v>
      </c>
      <c r="DW86" s="716">
        <v>48.30749999999999</v>
      </c>
      <c r="DX86" s="989">
        <v>0.0</v>
      </c>
      <c r="DY86" s="989">
        <v>0.0</v>
      </c>
      <c r="DZ86" s="989">
        <v>0.0</v>
      </c>
      <c r="EA86" s="989">
        <v>0.0</v>
      </c>
      <c r="EB86" s="990">
        <v>0.0</v>
      </c>
      <c r="EC86" s="991">
        <v>0.0</v>
      </c>
      <c r="ED86" s="716">
        <v>48.30749999999999</v>
      </c>
      <c r="EE86" s="990">
        <v>0.0</v>
      </c>
      <c r="EF86" s="991">
        <v>0.0</v>
      </c>
      <c r="EG86" s="989">
        <v>0.0</v>
      </c>
      <c r="EH86" s="989">
        <v>0.0</v>
      </c>
      <c r="EI86" s="990">
        <v>0.0</v>
      </c>
      <c r="EJ86" s="991">
        <v>0.0</v>
      </c>
      <c r="EK86" s="989">
        <v>0.0</v>
      </c>
      <c r="EL86" s="989">
        <v>0.0</v>
      </c>
      <c r="EM86" s="989">
        <v>0.0</v>
      </c>
      <c r="EN86" s="990">
        <v>0.0</v>
      </c>
      <c r="EO86" s="984">
        <f t="shared" si="1"/>
        <v>488.968515</v>
      </c>
      <c r="EP86" s="985">
        <f t="shared" si="3"/>
        <v>95.34886043</v>
      </c>
    </row>
    <row r="87" ht="14.25" customHeight="1">
      <c r="A87" s="986" t="s">
        <v>227</v>
      </c>
      <c r="B87" s="83" t="s">
        <v>480</v>
      </c>
      <c r="C87" s="50">
        <v>1811086.0</v>
      </c>
      <c r="D87" s="716">
        <v>469.854</v>
      </c>
      <c r="E87" s="991">
        <v>0.0</v>
      </c>
      <c r="F87" s="989">
        <v>0.0</v>
      </c>
      <c r="G87" s="989">
        <v>0.0</v>
      </c>
      <c r="H87" s="989">
        <v>0.0</v>
      </c>
      <c r="I87" s="990">
        <v>0.0</v>
      </c>
      <c r="J87" s="991">
        <v>0.0</v>
      </c>
      <c r="K87" s="989">
        <v>0.0</v>
      </c>
      <c r="L87" s="989">
        <v>0.0</v>
      </c>
      <c r="M87" s="989">
        <v>0.0</v>
      </c>
      <c r="N87" s="990">
        <v>0.0</v>
      </c>
      <c r="O87" s="991">
        <v>0.0</v>
      </c>
      <c r="P87" s="989">
        <v>0.0</v>
      </c>
      <c r="Q87" s="989">
        <v>0.0</v>
      </c>
      <c r="R87" s="989">
        <v>0.0</v>
      </c>
      <c r="S87" s="990">
        <v>0.0</v>
      </c>
      <c r="T87" s="991">
        <v>0.0</v>
      </c>
      <c r="U87" s="989">
        <v>0.0</v>
      </c>
      <c r="V87" s="989">
        <v>0.0</v>
      </c>
      <c r="W87" s="989">
        <v>0.0</v>
      </c>
      <c r="X87" s="989">
        <v>0.0</v>
      </c>
      <c r="Y87" s="989">
        <v>0.0</v>
      </c>
      <c r="Z87" s="989">
        <v>0.0</v>
      </c>
      <c r="AA87" s="989">
        <v>0.0</v>
      </c>
      <c r="AB87" s="990">
        <v>0.0</v>
      </c>
      <c r="AC87" s="991">
        <v>0.0</v>
      </c>
      <c r="AD87" s="989">
        <v>0.0</v>
      </c>
      <c r="AE87" s="989">
        <v>0.0</v>
      </c>
      <c r="AF87" s="989">
        <v>0.0</v>
      </c>
      <c r="AG87" s="989">
        <v>0.0</v>
      </c>
      <c r="AH87" s="989">
        <v>0.0</v>
      </c>
      <c r="AI87" s="716">
        <v>469.854</v>
      </c>
      <c r="AJ87" s="990">
        <v>0.0</v>
      </c>
      <c r="AK87" s="991">
        <v>0.0</v>
      </c>
      <c r="AL87" s="989">
        <v>0.0</v>
      </c>
      <c r="AM87" s="989">
        <v>0.0</v>
      </c>
      <c r="AN87" s="989">
        <v>0.0</v>
      </c>
      <c r="AO87" s="989">
        <v>0.0</v>
      </c>
      <c r="AP87" s="989">
        <v>0.0</v>
      </c>
      <c r="AQ87" s="716">
        <v>469.854</v>
      </c>
      <c r="AR87" s="990">
        <v>0.0</v>
      </c>
      <c r="AS87" s="991">
        <v>0.0</v>
      </c>
      <c r="AT87" s="989">
        <v>0.0</v>
      </c>
      <c r="AU87" s="989">
        <v>0.0</v>
      </c>
      <c r="AV87" s="989">
        <v>0.0</v>
      </c>
      <c r="AW87" s="989">
        <v>0.0</v>
      </c>
      <c r="AX87" s="989">
        <v>0.0</v>
      </c>
      <c r="AY87" s="989">
        <v>0.0</v>
      </c>
      <c r="AZ87" s="989">
        <v>0.0</v>
      </c>
      <c r="BA87" s="989">
        <v>0.0</v>
      </c>
      <c r="BB87" s="989">
        <v>0.0</v>
      </c>
      <c r="BC87" s="716">
        <v>469.854</v>
      </c>
      <c r="BD87" s="989">
        <v>0.0</v>
      </c>
      <c r="BE87" s="989">
        <v>0.0</v>
      </c>
      <c r="BF87" s="989">
        <v>0.0</v>
      </c>
      <c r="BG87" s="989">
        <v>0.0</v>
      </c>
      <c r="BH87" s="989">
        <v>0.0</v>
      </c>
      <c r="BI87" s="989">
        <v>0.0</v>
      </c>
      <c r="BJ87" s="989">
        <v>0.0</v>
      </c>
      <c r="BK87" s="989">
        <v>0.0</v>
      </c>
      <c r="BL87" s="990">
        <v>0.0</v>
      </c>
      <c r="BM87" s="991">
        <v>0.0</v>
      </c>
      <c r="BN87" s="989">
        <v>0.0</v>
      </c>
      <c r="BO87" s="989">
        <v>0.0</v>
      </c>
      <c r="BP87" s="989">
        <v>0.0</v>
      </c>
      <c r="BQ87" s="989">
        <v>0.0</v>
      </c>
      <c r="BR87" s="989">
        <v>0.0</v>
      </c>
      <c r="BS87" s="989">
        <v>0.0</v>
      </c>
      <c r="BT87" s="989">
        <v>0.0</v>
      </c>
      <c r="BU87" s="989">
        <v>0.0</v>
      </c>
      <c r="BV87" s="989">
        <v>0.0</v>
      </c>
      <c r="BW87" s="990">
        <v>0.0</v>
      </c>
      <c r="BX87" s="991">
        <v>0.0</v>
      </c>
      <c r="BY87" s="989">
        <v>0.0</v>
      </c>
      <c r="BZ87" s="989">
        <v>0.0</v>
      </c>
      <c r="CA87" s="989">
        <v>0.0</v>
      </c>
      <c r="CB87" s="989">
        <v>0.0</v>
      </c>
      <c r="CC87" s="989">
        <v>0.0</v>
      </c>
      <c r="CD87" s="990">
        <v>0.0</v>
      </c>
      <c r="CE87" s="991">
        <v>0.0</v>
      </c>
      <c r="CF87" s="989">
        <v>0.0</v>
      </c>
      <c r="CG87" s="989">
        <v>0.0</v>
      </c>
      <c r="CH87" s="989">
        <v>0.0</v>
      </c>
      <c r="CI87" s="989">
        <v>0.0</v>
      </c>
      <c r="CJ87" s="989">
        <v>0.0</v>
      </c>
      <c r="CK87" s="716">
        <v>469.854</v>
      </c>
      <c r="CL87" s="989">
        <v>0.0</v>
      </c>
      <c r="CM87" s="989">
        <v>0.0</v>
      </c>
      <c r="CN87" s="990">
        <v>0.0</v>
      </c>
      <c r="CO87" s="991">
        <v>0.0</v>
      </c>
      <c r="CP87" s="989">
        <v>0.0</v>
      </c>
      <c r="CQ87" s="989">
        <v>0.0</v>
      </c>
      <c r="CR87" s="989">
        <v>0.0</v>
      </c>
      <c r="CS87" s="989">
        <v>0.0</v>
      </c>
      <c r="CT87" s="716">
        <v>469.854</v>
      </c>
      <c r="CU87" s="989">
        <v>0.0</v>
      </c>
      <c r="CV87" s="989">
        <v>0.0</v>
      </c>
      <c r="CW87" s="989">
        <v>0.0</v>
      </c>
      <c r="CX87" s="990">
        <v>0.0</v>
      </c>
      <c r="CY87" s="991">
        <v>0.0</v>
      </c>
      <c r="CZ87" s="989">
        <v>0.0</v>
      </c>
      <c r="DA87" s="989">
        <v>0.0</v>
      </c>
      <c r="DB87" s="989">
        <v>0.0</v>
      </c>
      <c r="DC87" s="989">
        <v>0.0</v>
      </c>
      <c r="DD87" s="989">
        <v>0.0</v>
      </c>
      <c r="DE87" s="716">
        <v>469.854</v>
      </c>
      <c r="DF87" s="990">
        <v>0.0</v>
      </c>
      <c r="DG87" s="991">
        <v>0.0</v>
      </c>
      <c r="DH87" s="989">
        <v>0.0</v>
      </c>
      <c r="DI87" s="716">
        <v>469.854</v>
      </c>
      <c r="DJ87" s="989">
        <v>0.0</v>
      </c>
      <c r="DK87" s="989">
        <v>0.0</v>
      </c>
      <c r="DL87" s="989">
        <v>0.0</v>
      </c>
      <c r="DM87" s="989">
        <v>0.0</v>
      </c>
      <c r="DN87" s="989">
        <v>0.0</v>
      </c>
      <c r="DO87" s="990">
        <v>0.0</v>
      </c>
      <c r="DP87" s="991">
        <v>0.0</v>
      </c>
      <c r="DQ87" s="716">
        <v>469.854</v>
      </c>
      <c r="DR87" s="989">
        <v>0.0</v>
      </c>
      <c r="DS87" s="989">
        <v>0.0</v>
      </c>
      <c r="DT87" s="989">
        <v>0.0</v>
      </c>
      <c r="DU87" s="990">
        <v>0.0</v>
      </c>
      <c r="DV87" s="991">
        <v>0.0</v>
      </c>
      <c r="DW87" s="716">
        <v>469.854</v>
      </c>
      <c r="DX87" s="989">
        <v>0.0</v>
      </c>
      <c r="DY87" s="989">
        <v>0.0</v>
      </c>
      <c r="DZ87" s="989">
        <v>0.0</v>
      </c>
      <c r="EA87" s="989">
        <v>0.0</v>
      </c>
      <c r="EB87" s="990">
        <v>0.0</v>
      </c>
      <c r="EC87" s="991">
        <v>0.0</v>
      </c>
      <c r="ED87" s="716">
        <v>469.854</v>
      </c>
      <c r="EE87" s="990">
        <v>0.0</v>
      </c>
      <c r="EF87" s="991">
        <v>0.0</v>
      </c>
      <c r="EG87" s="989">
        <v>0.0</v>
      </c>
      <c r="EH87" s="989">
        <v>0.0</v>
      </c>
      <c r="EI87" s="990">
        <v>0.0</v>
      </c>
      <c r="EJ87" s="991">
        <v>0.0</v>
      </c>
      <c r="EK87" s="989">
        <v>0.0</v>
      </c>
      <c r="EL87" s="989">
        <v>0.0</v>
      </c>
      <c r="EM87" s="989">
        <v>0.0</v>
      </c>
      <c r="EN87" s="990">
        <v>0.0</v>
      </c>
      <c r="EO87" s="984">
        <f t="shared" si="1"/>
        <v>4755.862188</v>
      </c>
      <c r="EP87" s="985">
        <f t="shared" si="3"/>
        <v>927.3931267</v>
      </c>
    </row>
    <row r="88" ht="14.25" customHeight="1">
      <c r="A88" s="986" t="s">
        <v>227</v>
      </c>
      <c r="B88" s="83" t="s">
        <v>480</v>
      </c>
      <c r="C88" s="50">
        <v>1811087.0</v>
      </c>
      <c r="D88" s="716">
        <v>549.9935999999999</v>
      </c>
      <c r="E88" s="991">
        <v>0.0</v>
      </c>
      <c r="F88" s="989">
        <v>0.0</v>
      </c>
      <c r="G88" s="989">
        <v>0.0</v>
      </c>
      <c r="H88" s="989">
        <v>0.0</v>
      </c>
      <c r="I88" s="990">
        <v>0.0</v>
      </c>
      <c r="J88" s="991">
        <v>0.0</v>
      </c>
      <c r="K88" s="989">
        <v>0.0</v>
      </c>
      <c r="L88" s="989">
        <v>0.0</v>
      </c>
      <c r="M88" s="989">
        <v>0.0</v>
      </c>
      <c r="N88" s="990">
        <v>0.0</v>
      </c>
      <c r="O88" s="991">
        <v>0.0</v>
      </c>
      <c r="P88" s="989">
        <v>0.0</v>
      </c>
      <c r="Q88" s="989">
        <v>0.0</v>
      </c>
      <c r="R88" s="989">
        <v>0.0</v>
      </c>
      <c r="S88" s="990">
        <v>0.0</v>
      </c>
      <c r="T88" s="991">
        <v>0.0</v>
      </c>
      <c r="U88" s="989">
        <v>0.0</v>
      </c>
      <c r="V88" s="989">
        <v>0.0</v>
      </c>
      <c r="W88" s="989">
        <v>0.0</v>
      </c>
      <c r="X88" s="989">
        <v>0.0</v>
      </c>
      <c r="Y88" s="989">
        <v>0.0</v>
      </c>
      <c r="Z88" s="989">
        <v>0.0</v>
      </c>
      <c r="AA88" s="989">
        <v>0.0</v>
      </c>
      <c r="AB88" s="990">
        <v>0.0</v>
      </c>
      <c r="AC88" s="991">
        <v>0.0</v>
      </c>
      <c r="AD88" s="989">
        <v>0.0</v>
      </c>
      <c r="AE88" s="989">
        <v>0.0</v>
      </c>
      <c r="AF88" s="989">
        <v>0.0</v>
      </c>
      <c r="AG88" s="989">
        <v>0.0</v>
      </c>
      <c r="AH88" s="989">
        <v>0.0</v>
      </c>
      <c r="AI88" s="716">
        <v>549.9935999999999</v>
      </c>
      <c r="AJ88" s="990">
        <v>0.0</v>
      </c>
      <c r="AK88" s="991">
        <v>0.0</v>
      </c>
      <c r="AL88" s="989">
        <v>0.0</v>
      </c>
      <c r="AM88" s="989">
        <v>0.0</v>
      </c>
      <c r="AN88" s="989">
        <v>0.0</v>
      </c>
      <c r="AO88" s="989">
        <v>0.0</v>
      </c>
      <c r="AP88" s="989">
        <v>0.0</v>
      </c>
      <c r="AQ88" s="716">
        <v>549.9935999999999</v>
      </c>
      <c r="AR88" s="990">
        <v>0.0</v>
      </c>
      <c r="AS88" s="991">
        <v>0.0</v>
      </c>
      <c r="AT88" s="989">
        <v>0.0</v>
      </c>
      <c r="AU88" s="989">
        <v>0.0</v>
      </c>
      <c r="AV88" s="989">
        <v>0.0</v>
      </c>
      <c r="AW88" s="989">
        <v>0.0</v>
      </c>
      <c r="AX88" s="989">
        <v>0.0</v>
      </c>
      <c r="AY88" s="989">
        <v>0.0</v>
      </c>
      <c r="AZ88" s="989">
        <v>0.0</v>
      </c>
      <c r="BA88" s="989">
        <v>0.0</v>
      </c>
      <c r="BB88" s="989">
        <v>0.0</v>
      </c>
      <c r="BC88" s="716">
        <v>549.9935999999999</v>
      </c>
      <c r="BD88" s="989">
        <v>0.0</v>
      </c>
      <c r="BE88" s="989">
        <v>0.0</v>
      </c>
      <c r="BF88" s="989">
        <v>0.0</v>
      </c>
      <c r="BG88" s="989">
        <v>0.0</v>
      </c>
      <c r="BH88" s="989">
        <v>0.0</v>
      </c>
      <c r="BI88" s="989">
        <v>0.0</v>
      </c>
      <c r="BJ88" s="989">
        <v>0.0</v>
      </c>
      <c r="BK88" s="989">
        <v>0.0</v>
      </c>
      <c r="BL88" s="990">
        <v>0.0</v>
      </c>
      <c r="BM88" s="991">
        <v>0.0</v>
      </c>
      <c r="BN88" s="989">
        <v>0.0</v>
      </c>
      <c r="BO88" s="989">
        <v>0.0</v>
      </c>
      <c r="BP88" s="989">
        <v>0.0</v>
      </c>
      <c r="BQ88" s="989">
        <v>0.0</v>
      </c>
      <c r="BR88" s="989">
        <v>0.0</v>
      </c>
      <c r="BS88" s="989">
        <v>0.0</v>
      </c>
      <c r="BT88" s="989">
        <v>0.0</v>
      </c>
      <c r="BU88" s="989">
        <v>0.0</v>
      </c>
      <c r="BV88" s="989">
        <v>0.0</v>
      </c>
      <c r="BW88" s="990">
        <v>0.0</v>
      </c>
      <c r="BX88" s="991">
        <v>0.0</v>
      </c>
      <c r="BY88" s="989">
        <v>0.0</v>
      </c>
      <c r="BZ88" s="989">
        <v>0.0</v>
      </c>
      <c r="CA88" s="989">
        <v>0.0</v>
      </c>
      <c r="CB88" s="989">
        <v>0.0</v>
      </c>
      <c r="CC88" s="989">
        <v>0.0</v>
      </c>
      <c r="CD88" s="990">
        <v>0.0</v>
      </c>
      <c r="CE88" s="991">
        <v>0.0</v>
      </c>
      <c r="CF88" s="989">
        <v>0.0</v>
      </c>
      <c r="CG88" s="989">
        <v>0.0</v>
      </c>
      <c r="CH88" s="989">
        <v>0.0</v>
      </c>
      <c r="CI88" s="989">
        <v>0.0</v>
      </c>
      <c r="CJ88" s="989">
        <v>0.0</v>
      </c>
      <c r="CK88" s="716">
        <v>549.9935999999999</v>
      </c>
      <c r="CL88" s="989">
        <v>0.0</v>
      </c>
      <c r="CM88" s="989">
        <v>0.0</v>
      </c>
      <c r="CN88" s="990">
        <v>0.0</v>
      </c>
      <c r="CO88" s="991">
        <v>0.0</v>
      </c>
      <c r="CP88" s="989">
        <v>0.0</v>
      </c>
      <c r="CQ88" s="989">
        <v>0.0</v>
      </c>
      <c r="CR88" s="989">
        <v>0.0</v>
      </c>
      <c r="CS88" s="989">
        <v>0.0</v>
      </c>
      <c r="CT88" s="716">
        <v>549.9935999999999</v>
      </c>
      <c r="CU88" s="989">
        <v>0.0</v>
      </c>
      <c r="CV88" s="989">
        <v>0.0</v>
      </c>
      <c r="CW88" s="989">
        <v>0.0</v>
      </c>
      <c r="CX88" s="990">
        <v>0.0</v>
      </c>
      <c r="CY88" s="991">
        <v>0.0</v>
      </c>
      <c r="CZ88" s="989">
        <v>0.0</v>
      </c>
      <c r="DA88" s="989">
        <v>0.0</v>
      </c>
      <c r="DB88" s="989">
        <v>0.0</v>
      </c>
      <c r="DC88" s="989">
        <v>0.0</v>
      </c>
      <c r="DD88" s="989">
        <v>0.0</v>
      </c>
      <c r="DE88" s="716">
        <v>549.9935999999999</v>
      </c>
      <c r="DF88" s="990">
        <v>0.0</v>
      </c>
      <c r="DG88" s="991">
        <v>0.0</v>
      </c>
      <c r="DH88" s="989">
        <v>0.0</v>
      </c>
      <c r="DI88" s="716">
        <v>549.9935999999999</v>
      </c>
      <c r="DJ88" s="989">
        <v>0.0</v>
      </c>
      <c r="DK88" s="989">
        <v>0.0</v>
      </c>
      <c r="DL88" s="989">
        <v>0.0</v>
      </c>
      <c r="DM88" s="989">
        <v>0.0</v>
      </c>
      <c r="DN88" s="989">
        <v>0.0</v>
      </c>
      <c r="DO88" s="990">
        <v>0.0</v>
      </c>
      <c r="DP88" s="991">
        <v>0.0</v>
      </c>
      <c r="DQ88" s="716">
        <v>549.9935999999999</v>
      </c>
      <c r="DR88" s="989">
        <v>0.0</v>
      </c>
      <c r="DS88" s="989">
        <v>0.0</v>
      </c>
      <c r="DT88" s="989">
        <v>0.0</v>
      </c>
      <c r="DU88" s="990">
        <v>0.0</v>
      </c>
      <c r="DV88" s="991">
        <v>0.0</v>
      </c>
      <c r="DW88" s="716">
        <v>549.9935999999999</v>
      </c>
      <c r="DX88" s="989">
        <v>0.0</v>
      </c>
      <c r="DY88" s="989">
        <v>0.0</v>
      </c>
      <c r="DZ88" s="989">
        <v>0.0</v>
      </c>
      <c r="EA88" s="989">
        <v>0.0</v>
      </c>
      <c r="EB88" s="990">
        <v>0.0</v>
      </c>
      <c r="EC88" s="991">
        <v>0.0</v>
      </c>
      <c r="ED88" s="716">
        <v>549.9935999999999</v>
      </c>
      <c r="EE88" s="990">
        <v>0.0</v>
      </c>
      <c r="EF88" s="991">
        <v>0.0</v>
      </c>
      <c r="EG88" s="989">
        <v>0.0</v>
      </c>
      <c r="EH88" s="989">
        <v>0.0</v>
      </c>
      <c r="EI88" s="990">
        <v>0.0</v>
      </c>
      <c r="EJ88" s="991">
        <v>0.0</v>
      </c>
      <c r="EK88" s="989">
        <v>0.0</v>
      </c>
      <c r="EL88" s="989">
        <v>0.0</v>
      </c>
      <c r="EM88" s="989">
        <v>0.0</v>
      </c>
      <c r="EN88" s="990">
        <v>0.0</v>
      </c>
      <c r="EO88" s="984">
        <f t="shared" si="1"/>
        <v>5567.035219</v>
      </c>
      <c r="EP88" s="985">
        <f t="shared" si="3"/>
        <v>1085.571868</v>
      </c>
    </row>
    <row r="89" ht="14.25" customHeight="1">
      <c r="A89" s="986" t="s">
        <v>227</v>
      </c>
      <c r="B89" s="83" t="s">
        <v>480</v>
      </c>
      <c r="C89" s="50">
        <v>1811088.0</v>
      </c>
      <c r="D89" s="716">
        <v>868.9699999999999</v>
      </c>
      <c r="E89" s="991">
        <v>0.0</v>
      </c>
      <c r="F89" s="989">
        <v>0.0</v>
      </c>
      <c r="G89" s="989">
        <v>0.0</v>
      </c>
      <c r="H89" s="989">
        <v>0.0</v>
      </c>
      <c r="I89" s="990">
        <v>0.0</v>
      </c>
      <c r="J89" s="991">
        <v>0.0</v>
      </c>
      <c r="K89" s="989">
        <v>0.0</v>
      </c>
      <c r="L89" s="989">
        <v>0.0</v>
      </c>
      <c r="M89" s="989">
        <v>0.0</v>
      </c>
      <c r="N89" s="990">
        <v>0.0</v>
      </c>
      <c r="O89" s="991">
        <v>0.0</v>
      </c>
      <c r="P89" s="989">
        <v>0.0</v>
      </c>
      <c r="Q89" s="989">
        <v>0.0</v>
      </c>
      <c r="R89" s="989">
        <v>0.0</v>
      </c>
      <c r="S89" s="990">
        <v>0.0</v>
      </c>
      <c r="T89" s="991">
        <v>0.0</v>
      </c>
      <c r="U89" s="989">
        <v>0.0</v>
      </c>
      <c r="V89" s="989">
        <v>0.0</v>
      </c>
      <c r="W89" s="989">
        <v>0.0</v>
      </c>
      <c r="X89" s="989">
        <v>0.0</v>
      </c>
      <c r="Y89" s="989">
        <v>0.0</v>
      </c>
      <c r="Z89" s="989">
        <v>0.0</v>
      </c>
      <c r="AA89" s="989">
        <v>0.0</v>
      </c>
      <c r="AB89" s="990">
        <v>0.0</v>
      </c>
      <c r="AC89" s="991">
        <v>0.0</v>
      </c>
      <c r="AD89" s="989">
        <v>0.0</v>
      </c>
      <c r="AE89" s="989">
        <v>0.0</v>
      </c>
      <c r="AF89" s="989">
        <v>0.0</v>
      </c>
      <c r="AG89" s="989">
        <v>0.0</v>
      </c>
      <c r="AH89" s="989">
        <v>0.0</v>
      </c>
      <c r="AI89" s="716">
        <v>868.9699999999999</v>
      </c>
      <c r="AJ89" s="990">
        <v>0.0</v>
      </c>
      <c r="AK89" s="991">
        <v>0.0</v>
      </c>
      <c r="AL89" s="989">
        <v>0.0</v>
      </c>
      <c r="AM89" s="989">
        <v>0.0</v>
      </c>
      <c r="AN89" s="989">
        <v>0.0</v>
      </c>
      <c r="AO89" s="989">
        <v>0.0</v>
      </c>
      <c r="AP89" s="989">
        <v>0.0</v>
      </c>
      <c r="AQ89" s="716">
        <v>868.9699999999999</v>
      </c>
      <c r="AR89" s="990">
        <v>0.0</v>
      </c>
      <c r="AS89" s="991">
        <v>0.0</v>
      </c>
      <c r="AT89" s="989">
        <v>0.0</v>
      </c>
      <c r="AU89" s="989">
        <v>0.0</v>
      </c>
      <c r="AV89" s="989">
        <v>0.0</v>
      </c>
      <c r="AW89" s="989">
        <v>0.0</v>
      </c>
      <c r="AX89" s="989">
        <v>0.0</v>
      </c>
      <c r="AY89" s="989">
        <v>0.0</v>
      </c>
      <c r="AZ89" s="989">
        <v>0.0</v>
      </c>
      <c r="BA89" s="989">
        <v>0.0</v>
      </c>
      <c r="BB89" s="989">
        <v>0.0</v>
      </c>
      <c r="BC89" s="716">
        <v>868.9699999999999</v>
      </c>
      <c r="BD89" s="989">
        <v>0.0</v>
      </c>
      <c r="BE89" s="989">
        <v>0.0</v>
      </c>
      <c r="BF89" s="989">
        <v>0.0</v>
      </c>
      <c r="BG89" s="989">
        <v>0.0</v>
      </c>
      <c r="BH89" s="989">
        <v>0.0</v>
      </c>
      <c r="BI89" s="989">
        <v>0.0</v>
      </c>
      <c r="BJ89" s="989">
        <v>0.0</v>
      </c>
      <c r="BK89" s="989">
        <v>0.0</v>
      </c>
      <c r="BL89" s="990">
        <v>0.0</v>
      </c>
      <c r="BM89" s="991">
        <v>0.0</v>
      </c>
      <c r="BN89" s="989">
        <v>0.0</v>
      </c>
      <c r="BO89" s="989">
        <v>0.0</v>
      </c>
      <c r="BP89" s="989">
        <v>0.0</v>
      </c>
      <c r="BQ89" s="989">
        <v>0.0</v>
      </c>
      <c r="BR89" s="989">
        <v>0.0</v>
      </c>
      <c r="BS89" s="989">
        <v>0.0</v>
      </c>
      <c r="BT89" s="989">
        <v>0.0</v>
      </c>
      <c r="BU89" s="989">
        <v>0.0</v>
      </c>
      <c r="BV89" s="989">
        <v>0.0</v>
      </c>
      <c r="BW89" s="990">
        <v>0.0</v>
      </c>
      <c r="BX89" s="991">
        <v>0.0</v>
      </c>
      <c r="BY89" s="989">
        <v>0.0</v>
      </c>
      <c r="BZ89" s="989">
        <v>0.0</v>
      </c>
      <c r="CA89" s="989">
        <v>0.0</v>
      </c>
      <c r="CB89" s="989">
        <v>0.0</v>
      </c>
      <c r="CC89" s="989">
        <v>0.0</v>
      </c>
      <c r="CD89" s="990">
        <v>0.0</v>
      </c>
      <c r="CE89" s="991">
        <v>0.0</v>
      </c>
      <c r="CF89" s="989">
        <v>0.0</v>
      </c>
      <c r="CG89" s="989">
        <v>0.0</v>
      </c>
      <c r="CH89" s="989">
        <v>0.0</v>
      </c>
      <c r="CI89" s="989">
        <v>0.0</v>
      </c>
      <c r="CJ89" s="989">
        <v>0.0</v>
      </c>
      <c r="CK89" s="716">
        <v>868.9699999999999</v>
      </c>
      <c r="CL89" s="989">
        <v>0.0</v>
      </c>
      <c r="CM89" s="989">
        <v>0.0</v>
      </c>
      <c r="CN89" s="990">
        <v>0.0</v>
      </c>
      <c r="CO89" s="991">
        <v>0.0</v>
      </c>
      <c r="CP89" s="989">
        <v>0.0</v>
      </c>
      <c r="CQ89" s="989">
        <v>0.0</v>
      </c>
      <c r="CR89" s="989">
        <v>0.0</v>
      </c>
      <c r="CS89" s="989">
        <v>0.0</v>
      </c>
      <c r="CT89" s="716">
        <v>868.9699999999999</v>
      </c>
      <c r="CU89" s="989">
        <v>0.0</v>
      </c>
      <c r="CV89" s="989">
        <v>0.0</v>
      </c>
      <c r="CW89" s="989">
        <v>0.0</v>
      </c>
      <c r="CX89" s="990">
        <v>0.0</v>
      </c>
      <c r="CY89" s="991">
        <v>0.0</v>
      </c>
      <c r="CZ89" s="989">
        <v>0.0</v>
      </c>
      <c r="DA89" s="989">
        <v>0.0</v>
      </c>
      <c r="DB89" s="989">
        <v>0.0</v>
      </c>
      <c r="DC89" s="989">
        <v>0.0</v>
      </c>
      <c r="DD89" s="989">
        <v>0.0</v>
      </c>
      <c r="DE89" s="716">
        <v>868.9699999999999</v>
      </c>
      <c r="DF89" s="990">
        <v>0.0</v>
      </c>
      <c r="DG89" s="991">
        <v>0.0</v>
      </c>
      <c r="DH89" s="989">
        <v>0.0</v>
      </c>
      <c r="DI89" s="989">
        <v>0.0</v>
      </c>
      <c r="DJ89" s="716">
        <v>868.9699999999999</v>
      </c>
      <c r="DK89" s="989">
        <v>0.0</v>
      </c>
      <c r="DL89" s="989">
        <v>0.0</v>
      </c>
      <c r="DM89" s="989">
        <v>0.0</v>
      </c>
      <c r="DN89" s="989">
        <v>0.0</v>
      </c>
      <c r="DO89" s="990">
        <v>0.0</v>
      </c>
      <c r="DP89" s="991">
        <v>0.0</v>
      </c>
      <c r="DQ89" s="989">
        <v>0.0</v>
      </c>
      <c r="DR89" s="716">
        <v>868.9699999999999</v>
      </c>
      <c r="DS89" s="989">
        <v>0.0</v>
      </c>
      <c r="DT89" s="989">
        <v>0.0</v>
      </c>
      <c r="DU89" s="990">
        <v>0.0</v>
      </c>
      <c r="DV89" s="991">
        <v>0.0</v>
      </c>
      <c r="DW89" s="989">
        <v>0.0</v>
      </c>
      <c r="DX89" s="716">
        <v>868.9699999999999</v>
      </c>
      <c r="DY89" s="989">
        <v>0.0</v>
      </c>
      <c r="DZ89" s="989">
        <v>0.0</v>
      </c>
      <c r="EA89" s="989">
        <v>0.0</v>
      </c>
      <c r="EB89" s="990">
        <v>0.0</v>
      </c>
      <c r="EC89" s="991">
        <v>0.0</v>
      </c>
      <c r="ED89" s="716">
        <v>868.9699999999999</v>
      </c>
      <c r="EE89" s="990">
        <v>0.0</v>
      </c>
      <c r="EF89" s="991">
        <v>0.0</v>
      </c>
      <c r="EG89" s="989">
        <v>0.0</v>
      </c>
      <c r="EH89" s="989">
        <v>0.0</v>
      </c>
      <c r="EI89" s="990">
        <v>0.0</v>
      </c>
      <c r="EJ89" s="991">
        <v>0.0</v>
      </c>
      <c r="EK89" s="989">
        <v>0.0</v>
      </c>
      <c r="EL89" s="989">
        <v>0.0</v>
      </c>
      <c r="EM89" s="989">
        <v>0.0</v>
      </c>
      <c r="EN89" s="990">
        <v>0.0</v>
      </c>
      <c r="EO89" s="984">
        <f t="shared" si="1"/>
        <v>8747.92099</v>
      </c>
      <c r="EP89" s="985">
        <f t="shared" si="3"/>
        <v>1705.844593</v>
      </c>
    </row>
    <row r="90" ht="14.25" customHeight="1">
      <c r="A90" s="986" t="s">
        <v>227</v>
      </c>
      <c r="B90" s="83" t="s">
        <v>480</v>
      </c>
      <c r="C90" s="50">
        <v>1811089.0</v>
      </c>
      <c r="D90" s="716">
        <v>12.6786</v>
      </c>
      <c r="E90" s="991">
        <v>0.0</v>
      </c>
      <c r="F90" s="989">
        <v>0.0</v>
      </c>
      <c r="G90" s="989">
        <v>0.0</v>
      </c>
      <c r="H90" s="989">
        <v>0.0</v>
      </c>
      <c r="I90" s="990">
        <v>0.0</v>
      </c>
      <c r="J90" s="991">
        <v>0.0</v>
      </c>
      <c r="K90" s="989">
        <v>0.0</v>
      </c>
      <c r="L90" s="989">
        <v>0.0</v>
      </c>
      <c r="M90" s="989">
        <v>0.0</v>
      </c>
      <c r="N90" s="990">
        <v>0.0</v>
      </c>
      <c r="O90" s="991">
        <v>0.0</v>
      </c>
      <c r="P90" s="989">
        <v>0.0</v>
      </c>
      <c r="Q90" s="989">
        <v>0.0</v>
      </c>
      <c r="R90" s="989">
        <v>0.0</v>
      </c>
      <c r="S90" s="990">
        <v>0.0</v>
      </c>
      <c r="T90" s="991">
        <v>0.0</v>
      </c>
      <c r="U90" s="989">
        <v>0.0</v>
      </c>
      <c r="V90" s="989">
        <v>0.0</v>
      </c>
      <c r="W90" s="989">
        <v>0.0</v>
      </c>
      <c r="X90" s="989">
        <v>0.0</v>
      </c>
      <c r="Y90" s="989">
        <v>0.0</v>
      </c>
      <c r="Z90" s="989">
        <v>0.0</v>
      </c>
      <c r="AA90" s="989">
        <v>0.0</v>
      </c>
      <c r="AB90" s="990">
        <v>0.0</v>
      </c>
      <c r="AC90" s="991">
        <v>0.0</v>
      </c>
      <c r="AD90" s="989">
        <v>0.0</v>
      </c>
      <c r="AE90" s="989">
        <v>0.0</v>
      </c>
      <c r="AF90" s="989">
        <v>0.0</v>
      </c>
      <c r="AG90" s="989">
        <v>0.0</v>
      </c>
      <c r="AH90" s="716">
        <v>12.6786</v>
      </c>
      <c r="AI90" s="989">
        <v>0.0</v>
      </c>
      <c r="AJ90" s="990">
        <v>0.0</v>
      </c>
      <c r="AK90" s="991">
        <v>0.0</v>
      </c>
      <c r="AL90" s="989">
        <v>0.0</v>
      </c>
      <c r="AM90" s="989">
        <v>0.0</v>
      </c>
      <c r="AN90" s="989">
        <v>0.0</v>
      </c>
      <c r="AO90" s="989">
        <v>0.0</v>
      </c>
      <c r="AP90" s="716">
        <v>12.6786</v>
      </c>
      <c r="AQ90" s="989">
        <v>0.0</v>
      </c>
      <c r="AR90" s="990">
        <v>0.0</v>
      </c>
      <c r="AS90" s="991">
        <v>0.0</v>
      </c>
      <c r="AT90" s="989">
        <v>0.0</v>
      </c>
      <c r="AU90" s="989">
        <v>0.0</v>
      </c>
      <c r="AV90" s="989">
        <v>0.0</v>
      </c>
      <c r="AW90" s="989">
        <v>0.0</v>
      </c>
      <c r="AX90" s="989">
        <v>0.0</v>
      </c>
      <c r="AY90" s="989">
        <v>0.0</v>
      </c>
      <c r="AZ90" s="989">
        <v>0.0</v>
      </c>
      <c r="BA90" s="989">
        <v>0.0</v>
      </c>
      <c r="BB90" s="716">
        <v>12.6786</v>
      </c>
      <c r="BC90" s="989">
        <v>0.0</v>
      </c>
      <c r="BD90" s="989">
        <v>0.0</v>
      </c>
      <c r="BE90" s="989">
        <v>0.0</v>
      </c>
      <c r="BF90" s="989">
        <v>0.0</v>
      </c>
      <c r="BG90" s="989">
        <v>0.0</v>
      </c>
      <c r="BH90" s="989">
        <v>0.0</v>
      </c>
      <c r="BI90" s="989">
        <v>0.0</v>
      </c>
      <c r="BJ90" s="989">
        <v>0.0</v>
      </c>
      <c r="BK90" s="989">
        <v>0.0</v>
      </c>
      <c r="BL90" s="990">
        <v>0.0</v>
      </c>
      <c r="BM90" s="991">
        <v>0.0</v>
      </c>
      <c r="BN90" s="989">
        <v>0.0</v>
      </c>
      <c r="BO90" s="989">
        <v>0.0</v>
      </c>
      <c r="BP90" s="989">
        <v>0.0</v>
      </c>
      <c r="BQ90" s="989">
        <v>0.0</v>
      </c>
      <c r="BR90" s="989">
        <v>0.0</v>
      </c>
      <c r="BS90" s="989">
        <v>0.0</v>
      </c>
      <c r="BT90" s="989">
        <v>0.0</v>
      </c>
      <c r="BU90" s="989">
        <v>0.0</v>
      </c>
      <c r="BV90" s="989">
        <v>0.0</v>
      </c>
      <c r="BW90" s="990">
        <v>0.0</v>
      </c>
      <c r="BX90" s="991">
        <v>0.0</v>
      </c>
      <c r="BY90" s="989">
        <v>0.0</v>
      </c>
      <c r="BZ90" s="989">
        <v>0.0</v>
      </c>
      <c r="CA90" s="989">
        <v>0.0</v>
      </c>
      <c r="CB90" s="989">
        <v>0.0</v>
      </c>
      <c r="CC90" s="989">
        <v>0.0</v>
      </c>
      <c r="CD90" s="990">
        <v>0.0</v>
      </c>
      <c r="CE90" s="991">
        <v>0.0</v>
      </c>
      <c r="CF90" s="989">
        <v>0.0</v>
      </c>
      <c r="CG90" s="989">
        <v>0.0</v>
      </c>
      <c r="CH90" s="989">
        <v>0.0</v>
      </c>
      <c r="CI90" s="989">
        <v>0.0</v>
      </c>
      <c r="CJ90" s="989">
        <v>0.0</v>
      </c>
      <c r="CK90" s="989">
        <v>0.0</v>
      </c>
      <c r="CL90" s="716">
        <v>12.6786</v>
      </c>
      <c r="CM90" s="989">
        <v>0.0</v>
      </c>
      <c r="CN90" s="990">
        <v>0.0</v>
      </c>
      <c r="CO90" s="991">
        <v>0.0</v>
      </c>
      <c r="CP90" s="989">
        <v>0.0</v>
      </c>
      <c r="CQ90" s="989">
        <v>0.0</v>
      </c>
      <c r="CR90" s="989">
        <v>0.0</v>
      </c>
      <c r="CS90" s="716">
        <v>12.6786</v>
      </c>
      <c r="CT90" s="989">
        <v>0.0</v>
      </c>
      <c r="CU90" s="989">
        <v>0.0</v>
      </c>
      <c r="CV90" s="989">
        <v>0.0</v>
      </c>
      <c r="CW90" s="989">
        <v>0.0</v>
      </c>
      <c r="CX90" s="990">
        <v>0.0</v>
      </c>
      <c r="CY90" s="991">
        <v>0.0</v>
      </c>
      <c r="CZ90" s="989">
        <v>0.0</v>
      </c>
      <c r="DA90" s="989">
        <v>0.0</v>
      </c>
      <c r="DB90" s="989">
        <v>0.0</v>
      </c>
      <c r="DC90" s="989">
        <v>0.0</v>
      </c>
      <c r="DD90" s="716">
        <v>12.6786</v>
      </c>
      <c r="DE90" s="989">
        <v>0.0</v>
      </c>
      <c r="DF90" s="990">
        <v>0.0</v>
      </c>
      <c r="DG90" s="991">
        <v>0.0</v>
      </c>
      <c r="DH90" s="989">
        <v>0.0</v>
      </c>
      <c r="DI90" s="989">
        <v>0.0</v>
      </c>
      <c r="DJ90" s="716">
        <v>12.6786</v>
      </c>
      <c r="DK90" s="989">
        <v>0.0</v>
      </c>
      <c r="DL90" s="989">
        <v>0.0</v>
      </c>
      <c r="DM90" s="989">
        <v>0.0</v>
      </c>
      <c r="DN90" s="989">
        <v>0.0</v>
      </c>
      <c r="DO90" s="990">
        <v>0.0</v>
      </c>
      <c r="DP90" s="991">
        <v>0.0</v>
      </c>
      <c r="DQ90" s="989">
        <v>0.0</v>
      </c>
      <c r="DR90" s="716">
        <v>12.6786</v>
      </c>
      <c r="DS90" s="989">
        <v>0.0</v>
      </c>
      <c r="DT90" s="989">
        <v>0.0</v>
      </c>
      <c r="DU90" s="990">
        <v>0.0</v>
      </c>
      <c r="DV90" s="991">
        <v>0.0</v>
      </c>
      <c r="DW90" s="989">
        <v>0.0</v>
      </c>
      <c r="DX90" s="716">
        <v>12.6786</v>
      </c>
      <c r="DY90" s="989">
        <v>0.0</v>
      </c>
      <c r="DZ90" s="989">
        <v>0.0</v>
      </c>
      <c r="EA90" s="989">
        <v>0.0</v>
      </c>
      <c r="EB90" s="990">
        <v>0.0</v>
      </c>
      <c r="EC90" s="991">
        <v>0.0</v>
      </c>
      <c r="ED90" s="716">
        <v>12.6786</v>
      </c>
      <c r="EE90" s="990">
        <v>0.0</v>
      </c>
      <c r="EF90" s="991">
        <v>0.0</v>
      </c>
      <c r="EG90" s="989">
        <v>0.0</v>
      </c>
      <c r="EH90" s="989">
        <v>0.0</v>
      </c>
      <c r="EI90" s="990">
        <v>0.0</v>
      </c>
      <c r="EJ90" s="991">
        <v>0.0</v>
      </c>
      <c r="EK90" s="989">
        <v>0.0</v>
      </c>
      <c r="EL90" s="989">
        <v>0.0</v>
      </c>
      <c r="EM90" s="989">
        <v>0.0</v>
      </c>
      <c r="EN90" s="990">
        <v>0.0</v>
      </c>
      <c r="EO90" s="984">
        <f t="shared" si="1"/>
        <v>130.7417232</v>
      </c>
      <c r="EP90" s="985">
        <f t="shared" si="3"/>
        <v>25.49463602</v>
      </c>
    </row>
    <row r="91" ht="14.25" customHeight="1">
      <c r="A91" s="986" t="s">
        <v>227</v>
      </c>
      <c r="B91" s="83" t="s">
        <v>480</v>
      </c>
      <c r="C91" s="50">
        <v>1811090.0</v>
      </c>
      <c r="D91" s="716">
        <v>43.843999999999994</v>
      </c>
      <c r="E91" s="991">
        <v>0.0</v>
      </c>
      <c r="F91" s="989">
        <v>0.0</v>
      </c>
      <c r="G91" s="989">
        <v>0.0</v>
      </c>
      <c r="H91" s="989">
        <v>0.0</v>
      </c>
      <c r="I91" s="990">
        <v>0.0</v>
      </c>
      <c r="J91" s="991">
        <v>0.0</v>
      </c>
      <c r="K91" s="989">
        <v>0.0</v>
      </c>
      <c r="L91" s="989">
        <v>0.0</v>
      </c>
      <c r="M91" s="989">
        <v>0.0</v>
      </c>
      <c r="N91" s="990">
        <v>0.0</v>
      </c>
      <c r="O91" s="991">
        <v>0.0</v>
      </c>
      <c r="P91" s="989">
        <v>0.0</v>
      </c>
      <c r="Q91" s="989">
        <v>0.0</v>
      </c>
      <c r="R91" s="989">
        <v>0.0</v>
      </c>
      <c r="S91" s="990">
        <v>0.0</v>
      </c>
      <c r="T91" s="991">
        <v>0.0</v>
      </c>
      <c r="U91" s="989">
        <v>0.0</v>
      </c>
      <c r="V91" s="989">
        <v>0.0</v>
      </c>
      <c r="W91" s="989">
        <v>0.0</v>
      </c>
      <c r="X91" s="989">
        <v>0.0</v>
      </c>
      <c r="Y91" s="989">
        <v>0.0</v>
      </c>
      <c r="Z91" s="989">
        <v>0.0</v>
      </c>
      <c r="AA91" s="989">
        <v>0.0</v>
      </c>
      <c r="AB91" s="990">
        <v>0.0</v>
      </c>
      <c r="AC91" s="991">
        <v>0.0</v>
      </c>
      <c r="AD91" s="989">
        <v>0.0</v>
      </c>
      <c r="AE91" s="989">
        <v>0.0</v>
      </c>
      <c r="AF91" s="989">
        <v>0.0</v>
      </c>
      <c r="AG91" s="989">
        <v>0.0</v>
      </c>
      <c r="AH91" s="716">
        <v>43.843999999999994</v>
      </c>
      <c r="AI91" s="989">
        <v>0.0</v>
      </c>
      <c r="AJ91" s="990">
        <v>0.0</v>
      </c>
      <c r="AK91" s="991">
        <v>0.0</v>
      </c>
      <c r="AL91" s="989">
        <v>0.0</v>
      </c>
      <c r="AM91" s="989">
        <v>0.0</v>
      </c>
      <c r="AN91" s="989">
        <v>0.0</v>
      </c>
      <c r="AO91" s="989">
        <v>0.0</v>
      </c>
      <c r="AP91" s="716">
        <v>43.843999999999994</v>
      </c>
      <c r="AQ91" s="989">
        <v>0.0</v>
      </c>
      <c r="AR91" s="990">
        <v>0.0</v>
      </c>
      <c r="AS91" s="991">
        <v>0.0</v>
      </c>
      <c r="AT91" s="989">
        <v>0.0</v>
      </c>
      <c r="AU91" s="989">
        <v>0.0</v>
      </c>
      <c r="AV91" s="989">
        <v>0.0</v>
      </c>
      <c r="AW91" s="989">
        <v>0.0</v>
      </c>
      <c r="AX91" s="989">
        <v>0.0</v>
      </c>
      <c r="AY91" s="989">
        <v>0.0</v>
      </c>
      <c r="AZ91" s="989">
        <v>0.0</v>
      </c>
      <c r="BA91" s="989">
        <v>0.0</v>
      </c>
      <c r="BB91" s="716">
        <v>43.843999999999994</v>
      </c>
      <c r="BC91" s="989">
        <v>0.0</v>
      </c>
      <c r="BD91" s="989">
        <v>0.0</v>
      </c>
      <c r="BE91" s="989">
        <v>0.0</v>
      </c>
      <c r="BF91" s="989">
        <v>0.0</v>
      </c>
      <c r="BG91" s="989">
        <v>0.0</v>
      </c>
      <c r="BH91" s="989">
        <v>0.0</v>
      </c>
      <c r="BI91" s="989">
        <v>0.0</v>
      </c>
      <c r="BJ91" s="989">
        <v>0.0</v>
      </c>
      <c r="BK91" s="989">
        <v>0.0</v>
      </c>
      <c r="BL91" s="990">
        <v>0.0</v>
      </c>
      <c r="BM91" s="991">
        <v>0.0</v>
      </c>
      <c r="BN91" s="989">
        <v>0.0</v>
      </c>
      <c r="BO91" s="989">
        <v>0.0</v>
      </c>
      <c r="BP91" s="989">
        <v>0.0</v>
      </c>
      <c r="BQ91" s="989">
        <v>0.0</v>
      </c>
      <c r="BR91" s="989">
        <v>0.0</v>
      </c>
      <c r="BS91" s="989">
        <v>0.0</v>
      </c>
      <c r="BT91" s="989">
        <v>0.0</v>
      </c>
      <c r="BU91" s="989">
        <v>0.0</v>
      </c>
      <c r="BV91" s="989">
        <v>0.0</v>
      </c>
      <c r="BW91" s="990">
        <v>0.0</v>
      </c>
      <c r="BX91" s="991">
        <v>0.0</v>
      </c>
      <c r="BY91" s="989">
        <v>0.0</v>
      </c>
      <c r="BZ91" s="989">
        <v>0.0</v>
      </c>
      <c r="CA91" s="989">
        <v>0.0</v>
      </c>
      <c r="CB91" s="989">
        <v>0.0</v>
      </c>
      <c r="CC91" s="989">
        <v>0.0</v>
      </c>
      <c r="CD91" s="990">
        <v>0.0</v>
      </c>
      <c r="CE91" s="991">
        <v>0.0</v>
      </c>
      <c r="CF91" s="989">
        <v>0.0</v>
      </c>
      <c r="CG91" s="989">
        <v>0.0</v>
      </c>
      <c r="CH91" s="989">
        <v>0.0</v>
      </c>
      <c r="CI91" s="989">
        <v>0.0</v>
      </c>
      <c r="CJ91" s="989">
        <v>0.0</v>
      </c>
      <c r="CK91" s="989">
        <v>0.0</v>
      </c>
      <c r="CL91" s="716">
        <v>43.843999999999994</v>
      </c>
      <c r="CM91" s="989">
        <v>0.0</v>
      </c>
      <c r="CN91" s="990">
        <v>0.0</v>
      </c>
      <c r="CO91" s="991">
        <v>0.0</v>
      </c>
      <c r="CP91" s="989">
        <v>0.0</v>
      </c>
      <c r="CQ91" s="989">
        <v>0.0</v>
      </c>
      <c r="CR91" s="989">
        <v>0.0</v>
      </c>
      <c r="CS91" s="716">
        <v>43.843999999999994</v>
      </c>
      <c r="CT91" s="989">
        <v>0.0</v>
      </c>
      <c r="CU91" s="989">
        <v>0.0</v>
      </c>
      <c r="CV91" s="989">
        <v>0.0</v>
      </c>
      <c r="CW91" s="989">
        <v>0.0</v>
      </c>
      <c r="CX91" s="990">
        <v>0.0</v>
      </c>
      <c r="CY91" s="991">
        <v>0.0</v>
      </c>
      <c r="CZ91" s="989">
        <v>0.0</v>
      </c>
      <c r="DA91" s="989">
        <v>0.0</v>
      </c>
      <c r="DB91" s="989">
        <v>0.0</v>
      </c>
      <c r="DC91" s="989">
        <v>0.0</v>
      </c>
      <c r="DD91" s="716">
        <v>43.843999999999994</v>
      </c>
      <c r="DE91" s="989">
        <v>0.0</v>
      </c>
      <c r="DF91" s="990">
        <v>0.0</v>
      </c>
      <c r="DG91" s="991">
        <v>0.0</v>
      </c>
      <c r="DH91" s="989">
        <v>0.0</v>
      </c>
      <c r="DI91" s="989">
        <v>0.0</v>
      </c>
      <c r="DJ91" s="716">
        <v>43.843999999999994</v>
      </c>
      <c r="DK91" s="989">
        <v>0.0</v>
      </c>
      <c r="DL91" s="989">
        <v>0.0</v>
      </c>
      <c r="DM91" s="989">
        <v>0.0</v>
      </c>
      <c r="DN91" s="989">
        <v>0.0</v>
      </c>
      <c r="DO91" s="990">
        <v>0.0</v>
      </c>
      <c r="DP91" s="991">
        <v>0.0</v>
      </c>
      <c r="DQ91" s="989">
        <v>0.0</v>
      </c>
      <c r="DR91" s="716">
        <v>43.843999999999994</v>
      </c>
      <c r="DS91" s="989">
        <v>0.0</v>
      </c>
      <c r="DT91" s="989">
        <v>0.0</v>
      </c>
      <c r="DU91" s="990">
        <v>0.0</v>
      </c>
      <c r="DV91" s="991">
        <v>0.0</v>
      </c>
      <c r="DW91" s="989">
        <v>0.0</v>
      </c>
      <c r="DX91" s="716">
        <v>43.843999999999994</v>
      </c>
      <c r="DY91" s="989">
        <v>0.0</v>
      </c>
      <c r="DZ91" s="989">
        <v>0.0</v>
      </c>
      <c r="EA91" s="989">
        <v>0.0</v>
      </c>
      <c r="EB91" s="990">
        <v>0.0</v>
      </c>
      <c r="EC91" s="991">
        <v>0.0</v>
      </c>
      <c r="ED91" s="716">
        <v>43.843999999999994</v>
      </c>
      <c r="EE91" s="990">
        <v>0.0</v>
      </c>
      <c r="EF91" s="991">
        <v>0.0</v>
      </c>
      <c r="EG91" s="989">
        <v>0.0</v>
      </c>
      <c r="EH91" s="989">
        <v>0.0</v>
      </c>
      <c r="EI91" s="990">
        <v>0.0</v>
      </c>
      <c r="EJ91" s="991">
        <v>0.0</v>
      </c>
      <c r="EK91" s="989">
        <v>0.0</v>
      </c>
      <c r="EL91" s="989">
        <v>0.0</v>
      </c>
      <c r="EM91" s="989">
        <v>0.0</v>
      </c>
      <c r="EN91" s="990">
        <v>0.0</v>
      </c>
      <c r="EO91" s="984">
        <f t="shared" si="1"/>
        <v>452.119328</v>
      </c>
      <c r="EP91" s="985">
        <f t="shared" si="3"/>
        <v>88.16326896</v>
      </c>
    </row>
    <row r="92" ht="14.25" customHeight="1">
      <c r="A92" s="986" t="s">
        <v>227</v>
      </c>
      <c r="B92" s="83" t="s">
        <v>480</v>
      </c>
      <c r="C92" s="50">
        <v>1811091.0</v>
      </c>
      <c r="D92" s="716">
        <v>426.34899999999993</v>
      </c>
      <c r="E92" s="991">
        <v>0.0</v>
      </c>
      <c r="F92" s="989">
        <v>0.0</v>
      </c>
      <c r="G92" s="989">
        <v>0.0</v>
      </c>
      <c r="H92" s="989">
        <v>0.0</v>
      </c>
      <c r="I92" s="990">
        <v>0.0</v>
      </c>
      <c r="J92" s="991">
        <v>0.0</v>
      </c>
      <c r="K92" s="989">
        <v>0.0</v>
      </c>
      <c r="L92" s="989">
        <v>0.0</v>
      </c>
      <c r="M92" s="989">
        <v>0.0</v>
      </c>
      <c r="N92" s="990">
        <v>0.0</v>
      </c>
      <c r="O92" s="991">
        <v>0.0</v>
      </c>
      <c r="P92" s="989">
        <v>0.0</v>
      </c>
      <c r="Q92" s="989">
        <v>0.0</v>
      </c>
      <c r="R92" s="989">
        <v>0.0</v>
      </c>
      <c r="S92" s="990">
        <v>0.0</v>
      </c>
      <c r="T92" s="991">
        <v>0.0</v>
      </c>
      <c r="U92" s="989">
        <v>0.0</v>
      </c>
      <c r="V92" s="989">
        <v>0.0</v>
      </c>
      <c r="W92" s="989">
        <v>0.0</v>
      </c>
      <c r="X92" s="989">
        <v>0.0</v>
      </c>
      <c r="Y92" s="989">
        <v>0.0</v>
      </c>
      <c r="Z92" s="989">
        <v>0.0</v>
      </c>
      <c r="AA92" s="989">
        <v>0.0</v>
      </c>
      <c r="AB92" s="990">
        <v>0.0</v>
      </c>
      <c r="AC92" s="991">
        <v>0.0</v>
      </c>
      <c r="AD92" s="989">
        <v>0.0</v>
      </c>
      <c r="AE92" s="989">
        <v>0.0</v>
      </c>
      <c r="AF92" s="989">
        <v>0.0</v>
      </c>
      <c r="AG92" s="989">
        <v>0.0</v>
      </c>
      <c r="AH92" s="716">
        <v>426.34899999999993</v>
      </c>
      <c r="AI92" s="989">
        <v>0.0</v>
      </c>
      <c r="AJ92" s="990">
        <v>0.0</v>
      </c>
      <c r="AK92" s="991">
        <v>0.0</v>
      </c>
      <c r="AL92" s="989">
        <v>0.0</v>
      </c>
      <c r="AM92" s="989">
        <v>0.0</v>
      </c>
      <c r="AN92" s="989">
        <v>0.0</v>
      </c>
      <c r="AO92" s="989">
        <v>0.0</v>
      </c>
      <c r="AP92" s="716">
        <v>426.34899999999993</v>
      </c>
      <c r="AQ92" s="989">
        <v>0.0</v>
      </c>
      <c r="AR92" s="990">
        <v>0.0</v>
      </c>
      <c r="AS92" s="991">
        <v>0.0</v>
      </c>
      <c r="AT92" s="989">
        <v>0.0</v>
      </c>
      <c r="AU92" s="989">
        <v>0.0</v>
      </c>
      <c r="AV92" s="989">
        <v>0.0</v>
      </c>
      <c r="AW92" s="989">
        <v>0.0</v>
      </c>
      <c r="AX92" s="989">
        <v>0.0</v>
      </c>
      <c r="AY92" s="989">
        <v>0.0</v>
      </c>
      <c r="AZ92" s="989">
        <v>0.0</v>
      </c>
      <c r="BA92" s="989">
        <v>0.0</v>
      </c>
      <c r="BB92" s="716">
        <v>426.34899999999993</v>
      </c>
      <c r="BC92" s="989">
        <v>0.0</v>
      </c>
      <c r="BD92" s="989">
        <v>0.0</v>
      </c>
      <c r="BE92" s="989">
        <v>0.0</v>
      </c>
      <c r="BF92" s="989">
        <v>0.0</v>
      </c>
      <c r="BG92" s="989">
        <v>0.0</v>
      </c>
      <c r="BH92" s="989">
        <v>0.0</v>
      </c>
      <c r="BI92" s="989">
        <v>0.0</v>
      </c>
      <c r="BJ92" s="989">
        <v>0.0</v>
      </c>
      <c r="BK92" s="989">
        <v>0.0</v>
      </c>
      <c r="BL92" s="990">
        <v>0.0</v>
      </c>
      <c r="BM92" s="991">
        <v>0.0</v>
      </c>
      <c r="BN92" s="989">
        <v>0.0</v>
      </c>
      <c r="BO92" s="989">
        <v>0.0</v>
      </c>
      <c r="BP92" s="989">
        <v>0.0</v>
      </c>
      <c r="BQ92" s="989">
        <v>0.0</v>
      </c>
      <c r="BR92" s="989">
        <v>0.0</v>
      </c>
      <c r="BS92" s="989">
        <v>0.0</v>
      </c>
      <c r="BT92" s="989">
        <v>0.0</v>
      </c>
      <c r="BU92" s="989">
        <v>0.0</v>
      </c>
      <c r="BV92" s="989">
        <v>0.0</v>
      </c>
      <c r="BW92" s="990">
        <v>0.0</v>
      </c>
      <c r="BX92" s="991">
        <v>0.0</v>
      </c>
      <c r="BY92" s="989">
        <v>0.0</v>
      </c>
      <c r="BZ92" s="989">
        <v>0.0</v>
      </c>
      <c r="CA92" s="989">
        <v>0.0</v>
      </c>
      <c r="CB92" s="989">
        <v>0.0</v>
      </c>
      <c r="CC92" s="989">
        <v>0.0</v>
      </c>
      <c r="CD92" s="990">
        <v>0.0</v>
      </c>
      <c r="CE92" s="991">
        <v>0.0</v>
      </c>
      <c r="CF92" s="989">
        <v>0.0</v>
      </c>
      <c r="CG92" s="989">
        <v>0.0</v>
      </c>
      <c r="CH92" s="989">
        <v>0.0</v>
      </c>
      <c r="CI92" s="989">
        <v>0.0</v>
      </c>
      <c r="CJ92" s="989">
        <v>0.0</v>
      </c>
      <c r="CK92" s="989">
        <v>0.0</v>
      </c>
      <c r="CL92" s="716">
        <v>426.34899999999993</v>
      </c>
      <c r="CM92" s="989">
        <v>0.0</v>
      </c>
      <c r="CN92" s="990">
        <v>0.0</v>
      </c>
      <c r="CO92" s="991">
        <v>0.0</v>
      </c>
      <c r="CP92" s="989">
        <v>0.0</v>
      </c>
      <c r="CQ92" s="989">
        <v>0.0</v>
      </c>
      <c r="CR92" s="989">
        <v>0.0</v>
      </c>
      <c r="CS92" s="716">
        <v>426.34899999999993</v>
      </c>
      <c r="CT92" s="989">
        <v>0.0</v>
      </c>
      <c r="CU92" s="989">
        <v>0.0</v>
      </c>
      <c r="CV92" s="989">
        <v>0.0</v>
      </c>
      <c r="CW92" s="989">
        <v>0.0</v>
      </c>
      <c r="CX92" s="990">
        <v>0.0</v>
      </c>
      <c r="CY92" s="991">
        <v>0.0</v>
      </c>
      <c r="CZ92" s="989">
        <v>0.0</v>
      </c>
      <c r="DA92" s="989">
        <v>0.0</v>
      </c>
      <c r="DB92" s="989">
        <v>0.0</v>
      </c>
      <c r="DC92" s="989">
        <v>0.0</v>
      </c>
      <c r="DD92" s="716">
        <v>426.34899999999993</v>
      </c>
      <c r="DE92" s="989">
        <v>0.0</v>
      </c>
      <c r="DF92" s="990">
        <v>0.0</v>
      </c>
      <c r="DG92" s="991">
        <v>0.0</v>
      </c>
      <c r="DH92" s="989">
        <v>0.0</v>
      </c>
      <c r="DI92" s="989">
        <v>0.0</v>
      </c>
      <c r="DJ92" s="716">
        <v>426.34899999999993</v>
      </c>
      <c r="DK92" s="989">
        <v>0.0</v>
      </c>
      <c r="DL92" s="989">
        <v>0.0</v>
      </c>
      <c r="DM92" s="989">
        <v>0.0</v>
      </c>
      <c r="DN92" s="989">
        <v>0.0</v>
      </c>
      <c r="DO92" s="990">
        <v>0.0</v>
      </c>
      <c r="DP92" s="991">
        <v>0.0</v>
      </c>
      <c r="DQ92" s="989">
        <v>0.0</v>
      </c>
      <c r="DR92" s="716">
        <v>426.34899999999993</v>
      </c>
      <c r="DS92" s="989">
        <v>0.0</v>
      </c>
      <c r="DT92" s="989">
        <v>0.0</v>
      </c>
      <c r="DU92" s="990">
        <v>0.0</v>
      </c>
      <c r="DV92" s="991">
        <v>0.0</v>
      </c>
      <c r="DW92" s="989">
        <v>0.0</v>
      </c>
      <c r="DX92" s="716">
        <v>426.34899999999993</v>
      </c>
      <c r="DY92" s="989">
        <v>0.0</v>
      </c>
      <c r="DZ92" s="989">
        <v>0.0</v>
      </c>
      <c r="EA92" s="989">
        <v>0.0</v>
      </c>
      <c r="EB92" s="990">
        <v>0.0</v>
      </c>
      <c r="EC92" s="991">
        <v>0.0</v>
      </c>
      <c r="ED92" s="716">
        <v>426.34899999999993</v>
      </c>
      <c r="EE92" s="990">
        <v>0.0</v>
      </c>
      <c r="EF92" s="991">
        <v>0.0</v>
      </c>
      <c r="EG92" s="989">
        <v>0.0</v>
      </c>
      <c r="EH92" s="989">
        <v>0.0</v>
      </c>
      <c r="EI92" s="990">
        <v>0.0</v>
      </c>
      <c r="EJ92" s="991">
        <v>0.0</v>
      </c>
      <c r="EK92" s="989">
        <v>0.0</v>
      </c>
      <c r="EL92" s="989">
        <v>0.0</v>
      </c>
      <c r="EM92" s="989">
        <v>0.0</v>
      </c>
      <c r="EN92" s="990">
        <v>0.0</v>
      </c>
      <c r="EO92" s="984">
        <f t="shared" si="1"/>
        <v>4396.510888</v>
      </c>
      <c r="EP92" s="985">
        <f t="shared" si="3"/>
        <v>857.3196232</v>
      </c>
    </row>
    <row r="93" ht="14.25" customHeight="1">
      <c r="A93" s="986" t="s">
        <v>227</v>
      </c>
      <c r="B93" s="83" t="s">
        <v>480</v>
      </c>
      <c r="C93" s="50">
        <v>1811092.0</v>
      </c>
      <c r="D93" s="716">
        <v>5.9325</v>
      </c>
      <c r="E93" s="991">
        <v>0.0</v>
      </c>
      <c r="F93" s="989">
        <v>0.0</v>
      </c>
      <c r="G93" s="989">
        <v>0.0</v>
      </c>
      <c r="H93" s="989">
        <v>0.0</v>
      </c>
      <c r="I93" s="990">
        <v>0.0</v>
      </c>
      <c r="J93" s="991">
        <v>0.0</v>
      </c>
      <c r="K93" s="989">
        <v>0.0</v>
      </c>
      <c r="L93" s="989">
        <v>0.0</v>
      </c>
      <c r="M93" s="989">
        <v>0.0</v>
      </c>
      <c r="N93" s="990">
        <v>0.0</v>
      </c>
      <c r="O93" s="991">
        <v>0.0</v>
      </c>
      <c r="P93" s="989">
        <v>0.0</v>
      </c>
      <c r="Q93" s="989">
        <v>0.0</v>
      </c>
      <c r="R93" s="989">
        <v>0.0</v>
      </c>
      <c r="S93" s="990">
        <v>0.0</v>
      </c>
      <c r="T93" s="991">
        <v>0.0</v>
      </c>
      <c r="U93" s="989">
        <v>0.0</v>
      </c>
      <c r="V93" s="989">
        <v>0.0</v>
      </c>
      <c r="W93" s="989">
        <v>0.0</v>
      </c>
      <c r="X93" s="989">
        <v>0.0</v>
      </c>
      <c r="Y93" s="989">
        <v>0.0</v>
      </c>
      <c r="Z93" s="989">
        <v>0.0</v>
      </c>
      <c r="AA93" s="989">
        <v>0.0</v>
      </c>
      <c r="AB93" s="990">
        <v>0.0</v>
      </c>
      <c r="AC93" s="991">
        <v>0.0</v>
      </c>
      <c r="AD93" s="989">
        <v>0.0</v>
      </c>
      <c r="AE93" s="989">
        <v>0.0</v>
      </c>
      <c r="AF93" s="989">
        <v>0.0</v>
      </c>
      <c r="AG93" s="989">
        <v>0.0</v>
      </c>
      <c r="AH93" s="716">
        <v>5.9325</v>
      </c>
      <c r="AI93" s="989">
        <v>0.0</v>
      </c>
      <c r="AJ93" s="990">
        <v>0.0</v>
      </c>
      <c r="AK93" s="991">
        <v>0.0</v>
      </c>
      <c r="AL93" s="989">
        <v>0.0</v>
      </c>
      <c r="AM93" s="989">
        <v>0.0</v>
      </c>
      <c r="AN93" s="989">
        <v>0.0</v>
      </c>
      <c r="AO93" s="989">
        <v>0.0</v>
      </c>
      <c r="AP93" s="716">
        <v>5.9325</v>
      </c>
      <c r="AQ93" s="989">
        <v>0.0</v>
      </c>
      <c r="AR93" s="990">
        <v>0.0</v>
      </c>
      <c r="AS93" s="991">
        <v>0.0</v>
      </c>
      <c r="AT93" s="989">
        <v>0.0</v>
      </c>
      <c r="AU93" s="989">
        <v>0.0</v>
      </c>
      <c r="AV93" s="989">
        <v>0.0</v>
      </c>
      <c r="AW93" s="989">
        <v>0.0</v>
      </c>
      <c r="AX93" s="989">
        <v>0.0</v>
      </c>
      <c r="AY93" s="989">
        <v>0.0</v>
      </c>
      <c r="AZ93" s="989">
        <v>0.0</v>
      </c>
      <c r="BA93" s="989">
        <v>0.0</v>
      </c>
      <c r="BB93" s="716">
        <v>5.9325</v>
      </c>
      <c r="BC93" s="989">
        <v>0.0</v>
      </c>
      <c r="BD93" s="989">
        <v>0.0</v>
      </c>
      <c r="BE93" s="989">
        <v>0.0</v>
      </c>
      <c r="BF93" s="989">
        <v>0.0</v>
      </c>
      <c r="BG93" s="989">
        <v>0.0</v>
      </c>
      <c r="BH93" s="989">
        <v>0.0</v>
      </c>
      <c r="BI93" s="989">
        <v>0.0</v>
      </c>
      <c r="BJ93" s="989">
        <v>0.0</v>
      </c>
      <c r="BK93" s="989">
        <v>0.0</v>
      </c>
      <c r="BL93" s="990">
        <v>0.0</v>
      </c>
      <c r="BM93" s="991">
        <v>0.0</v>
      </c>
      <c r="BN93" s="989">
        <v>0.0</v>
      </c>
      <c r="BO93" s="989">
        <v>0.0</v>
      </c>
      <c r="BP93" s="989">
        <v>0.0</v>
      </c>
      <c r="BQ93" s="989">
        <v>0.0</v>
      </c>
      <c r="BR93" s="989">
        <v>0.0</v>
      </c>
      <c r="BS93" s="989">
        <v>0.0</v>
      </c>
      <c r="BT93" s="989">
        <v>0.0</v>
      </c>
      <c r="BU93" s="989">
        <v>0.0</v>
      </c>
      <c r="BV93" s="989">
        <v>0.0</v>
      </c>
      <c r="BW93" s="990">
        <v>0.0</v>
      </c>
      <c r="BX93" s="991">
        <v>0.0</v>
      </c>
      <c r="BY93" s="989">
        <v>0.0</v>
      </c>
      <c r="BZ93" s="989">
        <v>0.0</v>
      </c>
      <c r="CA93" s="989">
        <v>0.0</v>
      </c>
      <c r="CB93" s="989">
        <v>0.0</v>
      </c>
      <c r="CC93" s="989">
        <v>0.0</v>
      </c>
      <c r="CD93" s="990">
        <v>0.0</v>
      </c>
      <c r="CE93" s="991">
        <v>0.0</v>
      </c>
      <c r="CF93" s="989">
        <v>0.0</v>
      </c>
      <c r="CG93" s="989">
        <v>0.0</v>
      </c>
      <c r="CH93" s="989">
        <v>0.0</v>
      </c>
      <c r="CI93" s="989">
        <v>0.0</v>
      </c>
      <c r="CJ93" s="989">
        <v>0.0</v>
      </c>
      <c r="CK93" s="989">
        <v>0.0</v>
      </c>
      <c r="CL93" s="716">
        <v>5.9325</v>
      </c>
      <c r="CM93" s="989">
        <v>0.0</v>
      </c>
      <c r="CN93" s="990">
        <v>0.0</v>
      </c>
      <c r="CO93" s="991">
        <v>0.0</v>
      </c>
      <c r="CP93" s="989">
        <v>0.0</v>
      </c>
      <c r="CQ93" s="989">
        <v>0.0</v>
      </c>
      <c r="CR93" s="989">
        <v>0.0</v>
      </c>
      <c r="CS93" s="716">
        <v>5.9325</v>
      </c>
      <c r="CT93" s="989">
        <v>0.0</v>
      </c>
      <c r="CU93" s="989">
        <v>0.0</v>
      </c>
      <c r="CV93" s="989">
        <v>0.0</v>
      </c>
      <c r="CW93" s="989">
        <v>0.0</v>
      </c>
      <c r="CX93" s="990">
        <v>0.0</v>
      </c>
      <c r="CY93" s="991">
        <v>0.0</v>
      </c>
      <c r="CZ93" s="989">
        <v>0.0</v>
      </c>
      <c r="DA93" s="989">
        <v>0.0</v>
      </c>
      <c r="DB93" s="989">
        <v>0.0</v>
      </c>
      <c r="DC93" s="989">
        <v>0.0</v>
      </c>
      <c r="DD93" s="716">
        <v>5.9325</v>
      </c>
      <c r="DE93" s="989">
        <v>0.0</v>
      </c>
      <c r="DF93" s="990">
        <v>0.0</v>
      </c>
      <c r="DG93" s="991">
        <v>0.0</v>
      </c>
      <c r="DH93" s="989">
        <v>0.0</v>
      </c>
      <c r="DI93" s="989">
        <v>0.0</v>
      </c>
      <c r="DJ93" s="716">
        <v>5.9325</v>
      </c>
      <c r="DK93" s="989">
        <v>0.0</v>
      </c>
      <c r="DL93" s="989">
        <v>0.0</v>
      </c>
      <c r="DM93" s="989">
        <v>0.0</v>
      </c>
      <c r="DN93" s="989">
        <v>0.0</v>
      </c>
      <c r="DO93" s="990">
        <v>0.0</v>
      </c>
      <c r="DP93" s="991">
        <v>0.0</v>
      </c>
      <c r="DQ93" s="989">
        <v>0.0</v>
      </c>
      <c r="DR93" s="716">
        <v>5.9325</v>
      </c>
      <c r="DS93" s="989">
        <v>0.0</v>
      </c>
      <c r="DT93" s="989">
        <v>0.0</v>
      </c>
      <c r="DU93" s="990">
        <v>0.0</v>
      </c>
      <c r="DV93" s="991">
        <v>0.0</v>
      </c>
      <c r="DW93" s="989">
        <v>0.0</v>
      </c>
      <c r="DX93" s="716">
        <v>5.9325</v>
      </c>
      <c r="DY93" s="989">
        <v>0.0</v>
      </c>
      <c r="DZ93" s="989">
        <v>0.0</v>
      </c>
      <c r="EA93" s="989">
        <v>0.0</v>
      </c>
      <c r="EB93" s="990">
        <v>0.0</v>
      </c>
      <c r="EC93" s="991">
        <v>0.0</v>
      </c>
      <c r="ED93" s="716">
        <v>5.9325</v>
      </c>
      <c r="EE93" s="990">
        <v>0.0</v>
      </c>
      <c r="EF93" s="991">
        <v>0.0</v>
      </c>
      <c r="EG93" s="989">
        <v>0.0</v>
      </c>
      <c r="EH93" s="989">
        <v>0.0</v>
      </c>
      <c r="EI93" s="990">
        <v>0.0</v>
      </c>
      <c r="EJ93" s="991">
        <v>0.0</v>
      </c>
      <c r="EK93" s="989">
        <v>0.0</v>
      </c>
      <c r="EL93" s="989">
        <v>0.0</v>
      </c>
      <c r="EM93" s="989">
        <v>0.0</v>
      </c>
      <c r="EN93" s="990">
        <v>0.0</v>
      </c>
      <c r="EO93" s="984">
        <f t="shared" si="1"/>
        <v>61.17594</v>
      </c>
      <c r="EP93" s="985">
        <f t="shared" si="3"/>
        <v>11.9293083</v>
      </c>
    </row>
    <row r="94" ht="14.25" customHeight="1">
      <c r="A94" s="986" t="s">
        <v>227</v>
      </c>
      <c r="B94" s="83" t="s">
        <v>480</v>
      </c>
      <c r="C94" s="50">
        <v>1811093.0</v>
      </c>
      <c r="D94" s="716">
        <v>108.3444</v>
      </c>
      <c r="E94" s="991">
        <v>0.0</v>
      </c>
      <c r="F94" s="989">
        <v>0.0</v>
      </c>
      <c r="G94" s="989">
        <v>0.0</v>
      </c>
      <c r="H94" s="989">
        <v>0.0</v>
      </c>
      <c r="I94" s="990">
        <v>0.0</v>
      </c>
      <c r="J94" s="991">
        <v>0.0</v>
      </c>
      <c r="K94" s="989">
        <v>0.0</v>
      </c>
      <c r="L94" s="989">
        <v>0.0</v>
      </c>
      <c r="M94" s="989">
        <v>0.0</v>
      </c>
      <c r="N94" s="990">
        <v>0.0</v>
      </c>
      <c r="O94" s="991">
        <v>0.0</v>
      </c>
      <c r="P94" s="989">
        <v>0.0</v>
      </c>
      <c r="Q94" s="989">
        <v>0.0</v>
      </c>
      <c r="R94" s="989">
        <v>0.0</v>
      </c>
      <c r="S94" s="990">
        <v>0.0</v>
      </c>
      <c r="T94" s="991">
        <v>0.0</v>
      </c>
      <c r="U94" s="989">
        <v>0.0</v>
      </c>
      <c r="V94" s="989">
        <v>0.0</v>
      </c>
      <c r="W94" s="989">
        <v>0.0</v>
      </c>
      <c r="X94" s="989">
        <v>0.0</v>
      </c>
      <c r="Y94" s="989">
        <v>0.0</v>
      </c>
      <c r="Z94" s="989">
        <v>0.0</v>
      </c>
      <c r="AA94" s="989">
        <v>0.0</v>
      </c>
      <c r="AB94" s="990">
        <v>0.0</v>
      </c>
      <c r="AC94" s="991">
        <v>0.0</v>
      </c>
      <c r="AD94" s="989">
        <v>0.0</v>
      </c>
      <c r="AE94" s="989">
        <v>0.0</v>
      </c>
      <c r="AF94" s="989">
        <v>0.0</v>
      </c>
      <c r="AG94" s="989">
        <v>0.0</v>
      </c>
      <c r="AH94" s="716">
        <v>108.3444</v>
      </c>
      <c r="AI94" s="989">
        <v>0.0</v>
      </c>
      <c r="AJ94" s="990">
        <v>0.0</v>
      </c>
      <c r="AK94" s="991">
        <v>0.0</v>
      </c>
      <c r="AL94" s="989">
        <v>0.0</v>
      </c>
      <c r="AM94" s="989">
        <v>0.0</v>
      </c>
      <c r="AN94" s="989">
        <v>0.0</v>
      </c>
      <c r="AO94" s="989">
        <v>0.0</v>
      </c>
      <c r="AP94" s="716">
        <v>108.3444</v>
      </c>
      <c r="AQ94" s="989">
        <v>0.0</v>
      </c>
      <c r="AR94" s="990">
        <v>0.0</v>
      </c>
      <c r="AS94" s="991">
        <v>0.0</v>
      </c>
      <c r="AT94" s="989">
        <v>0.0</v>
      </c>
      <c r="AU94" s="989">
        <v>0.0</v>
      </c>
      <c r="AV94" s="989">
        <v>0.0</v>
      </c>
      <c r="AW94" s="989">
        <v>0.0</v>
      </c>
      <c r="AX94" s="989">
        <v>0.0</v>
      </c>
      <c r="AY94" s="989">
        <v>0.0</v>
      </c>
      <c r="AZ94" s="989">
        <v>0.0</v>
      </c>
      <c r="BA94" s="989">
        <v>0.0</v>
      </c>
      <c r="BB94" s="716">
        <v>108.3444</v>
      </c>
      <c r="BC94" s="989">
        <v>0.0</v>
      </c>
      <c r="BD94" s="989">
        <v>0.0</v>
      </c>
      <c r="BE94" s="989">
        <v>0.0</v>
      </c>
      <c r="BF94" s="989">
        <v>0.0</v>
      </c>
      <c r="BG94" s="989">
        <v>0.0</v>
      </c>
      <c r="BH94" s="989">
        <v>0.0</v>
      </c>
      <c r="BI94" s="989">
        <v>0.0</v>
      </c>
      <c r="BJ94" s="989">
        <v>0.0</v>
      </c>
      <c r="BK94" s="989">
        <v>0.0</v>
      </c>
      <c r="BL94" s="990">
        <v>0.0</v>
      </c>
      <c r="BM94" s="991">
        <v>0.0</v>
      </c>
      <c r="BN94" s="989">
        <v>0.0</v>
      </c>
      <c r="BO94" s="989">
        <v>0.0</v>
      </c>
      <c r="BP94" s="989">
        <v>0.0</v>
      </c>
      <c r="BQ94" s="989">
        <v>0.0</v>
      </c>
      <c r="BR94" s="989">
        <v>0.0</v>
      </c>
      <c r="BS94" s="989">
        <v>0.0</v>
      </c>
      <c r="BT94" s="989">
        <v>0.0</v>
      </c>
      <c r="BU94" s="989">
        <v>0.0</v>
      </c>
      <c r="BV94" s="989">
        <v>0.0</v>
      </c>
      <c r="BW94" s="990">
        <v>0.0</v>
      </c>
      <c r="BX94" s="991">
        <v>0.0</v>
      </c>
      <c r="BY94" s="989">
        <v>0.0</v>
      </c>
      <c r="BZ94" s="989">
        <v>0.0</v>
      </c>
      <c r="CA94" s="989">
        <v>0.0</v>
      </c>
      <c r="CB94" s="989">
        <v>0.0</v>
      </c>
      <c r="CC94" s="989">
        <v>0.0</v>
      </c>
      <c r="CD94" s="990">
        <v>0.0</v>
      </c>
      <c r="CE94" s="991">
        <v>0.0</v>
      </c>
      <c r="CF94" s="989">
        <v>0.0</v>
      </c>
      <c r="CG94" s="989">
        <v>0.0</v>
      </c>
      <c r="CH94" s="989">
        <v>0.0</v>
      </c>
      <c r="CI94" s="989">
        <v>0.0</v>
      </c>
      <c r="CJ94" s="989">
        <v>0.0</v>
      </c>
      <c r="CK94" s="989">
        <v>0.0</v>
      </c>
      <c r="CL94" s="716">
        <v>108.3444</v>
      </c>
      <c r="CM94" s="989">
        <v>0.0</v>
      </c>
      <c r="CN94" s="990">
        <v>0.0</v>
      </c>
      <c r="CO94" s="991">
        <v>0.0</v>
      </c>
      <c r="CP94" s="989">
        <v>0.0</v>
      </c>
      <c r="CQ94" s="989">
        <v>0.0</v>
      </c>
      <c r="CR94" s="989">
        <v>0.0</v>
      </c>
      <c r="CS94" s="716">
        <v>108.3444</v>
      </c>
      <c r="CT94" s="989">
        <v>0.0</v>
      </c>
      <c r="CU94" s="989">
        <v>0.0</v>
      </c>
      <c r="CV94" s="989">
        <v>0.0</v>
      </c>
      <c r="CW94" s="989">
        <v>0.0</v>
      </c>
      <c r="CX94" s="990">
        <v>0.0</v>
      </c>
      <c r="CY94" s="991">
        <v>0.0</v>
      </c>
      <c r="CZ94" s="989">
        <v>0.0</v>
      </c>
      <c r="DA94" s="989">
        <v>0.0</v>
      </c>
      <c r="DB94" s="989">
        <v>0.0</v>
      </c>
      <c r="DC94" s="989">
        <v>0.0</v>
      </c>
      <c r="DD94" s="716">
        <v>108.3444</v>
      </c>
      <c r="DE94" s="989">
        <v>0.0</v>
      </c>
      <c r="DF94" s="990">
        <v>0.0</v>
      </c>
      <c r="DG94" s="991">
        <v>0.0</v>
      </c>
      <c r="DH94" s="989">
        <v>0.0</v>
      </c>
      <c r="DI94" s="989">
        <v>0.0</v>
      </c>
      <c r="DJ94" s="716">
        <v>108.3444</v>
      </c>
      <c r="DK94" s="989">
        <v>0.0</v>
      </c>
      <c r="DL94" s="989">
        <v>0.0</v>
      </c>
      <c r="DM94" s="989">
        <v>0.0</v>
      </c>
      <c r="DN94" s="989">
        <v>0.0</v>
      </c>
      <c r="DO94" s="990">
        <v>0.0</v>
      </c>
      <c r="DP94" s="991">
        <v>0.0</v>
      </c>
      <c r="DQ94" s="989">
        <v>0.0</v>
      </c>
      <c r="DR94" s="716">
        <v>108.3444</v>
      </c>
      <c r="DS94" s="989">
        <v>0.0</v>
      </c>
      <c r="DT94" s="989">
        <v>0.0</v>
      </c>
      <c r="DU94" s="990">
        <v>0.0</v>
      </c>
      <c r="DV94" s="991">
        <v>0.0</v>
      </c>
      <c r="DW94" s="989">
        <v>0.0</v>
      </c>
      <c r="DX94" s="716">
        <v>108.3444</v>
      </c>
      <c r="DY94" s="989">
        <v>0.0</v>
      </c>
      <c r="DZ94" s="989">
        <v>0.0</v>
      </c>
      <c r="EA94" s="989">
        <v>0.0</v>
      </c>
      <c r="EB94" s="990">
        <v>0.0</v>
      </c>
      <c r="EC94" s="991">
        <v>0.0</v>
      </c>
      <c r="ED94" s="716">
        <v>108.3444</v>
      </c>
      <c r="EE94" s="990">
        <v>0.0</v>
      </c>
      <c r="EF94" s="991">
        <v>0.0</v>
      </c>
      <c r="EG94" s="989">
        <v>0.0</v>
      </c>
      <c r="EH94" s="989">
        <v>0.0</v>
      </c>
      <c r="EI94" s="990">
        <v>0.0</v>
      </c>
      <c r="EJ94" s="991">
        <v>0.0</v>
      </c>
      <c r="EK94" s="989">
        <v>0.0</v>
      </c>
      <c r="EL94" s="989">
        <v>0.0</v>
      </c>
      <c r="EM94" s="989">
        <v>0.0</v>
      </c>
      <c r="EN94" s="990">
        <v>0.0</v>
      </c>
      <c r="EO94" s="984">
        <f t="shared" si="1"/>
        <v>1117.247453</v>
      </c>
      <c r="EP94" s="985">
        <f t="shared" si="3"/>
        <v>217.8632533</v>
      </c>
    </row>
    <row r="95" ht="14.25" customHeight="1">
      <c r="A95" s="993" t="s">
        <v>227</v>
      </c>
      <c r="B95" s="994" t="s">
        <v>480</v>
      </c>
      <c r="C95" s="1003">
        <v>1811094.0</v>
      </c>
      <c r="D95" s="997">
        <v>9.661499999999998</v>
      </c>
      <c r="E95" s="1000">
        <v>0.0</v>
      </c>
      <c r="F95" s="998">
        <v>0.0</v>
      </c>
      <c r="G95" s="998">
        <v>0.0</v>
      </c>
      <c r="H95" s="998">
        <v>0.0</v>
      </c>
      <c r="I95" s="999">
        <v>0.0</v>
      </c>
      <c r="J95" s="1000">
        <v>0.0</v>
      </c>
      <c r="K95" s="998">
        <v>0.0</v>
      </c>
      <c r="L95" s="998">
        <v>0.0</v>
      </c>
      <c r="M95" s="998">
        <v>0.0</v>
      </c>
      <c r="N95" s="999">
        <v>0.0</v>
      </c>
      <c r="O95" s="1000">
        <v>0.0</v>
      </c>
      <c r="P95" s="998">
        <v>0.0</v>
      </c>
      <c r="Q95" s="998">
        <v>0.0</v>
      </c>
      <c r="R95" s="998">
        <v>0.0</v>
      </c>
      <c r="S95" s="999">
        <v>0.0</v>
      </c>
      <c r="T95" s="1000">
        <v>0.0</v>
      </c>
      <c r="U95" s="998">
        <v>0.0</v>
      </c>
      <c r="V95" s="998">
        <v>0.0</v>
      </c>
      <c r="W95" s="998">
        <v>0.0</v>
      </c>
      <c r="X95" s="998">
        <v>0.0</v>
      </c>
      <c r="Y95" s="998">
        <v>0.0</v>
      </c>
      <c r="Z95" s="998">
        <v>0.0</v>
      </c>
      <c r="AA95" s="998">
        <v>0.0</v>
      </c>
      <c r="AB95" s="999">
        <v>0.0</v>
      </c>
      <c r="AC95" s="1000">
        <v>0.0</v>
      </c>
      <c r="AD95" s="998">
        <v>0.0</v>
      </c>
      <c r="AE95" s="998">
        <v>0.0</v>
      </c>
      <c r="AF95" s="998">
        <v>0.0</v>
      </c>
      <c r="AG95" s="998">
        <v>0.0</v>
      </c>
      <c r="AH95" s="997">
        <v>9.661499999999998</v>
      </c>
      <c r="AI95" s="998">
        <v>0.0</v>
      </c>
      <c r="AJ95" s="999">
        <v>0.0</v>
      </c>
      <c r="AK95" s="1000">
        <v>0.0</v>
      </c>
      <c r="AL95" s="998">
        <v>0.0</v>
      </c>
      <c r="AM95" s="998">
        <v>0.0</v>
      </c>
      <c r="AN95" s="998">
        <v>0.0</v>
      </c>
      <c r="AO95" s="998">
        <v>0.0</v>
      </c>
      <c r="AP95" s="997">
        <v>9.661499999999998</v>
      </c>
      <c r="AQ95" s="998">
        <v>0.0</v>
      </c>
      <c r="AR95" s="999">
        <v>0.0</v>
      </c>
      <c r="AS95" s="1000">
        <v>0.0</v>
      </c>
      <c r="AT95" s="998">
        <v>0.0</v>
      </c>
      <c r="AU95" s="998">
        <v>0.0</v>
      </c>
      <c r="AV95" s="998">
        <v>0.0</v>
      </c>
      <c r="AW95" s="998">
        <v>0.0</v>
      </c>
      <c r="AX95" s="998">
        <v>0.0</v>
      </c>
      <c r="AY95" s="998">
        <v>0.0</v>
      </c>
      <c r="AZ95" s="998">
        <v>0.0</v>
      </c>
      <c r="BA95" s="998">
        <v>0.0</v>
      </c>
      <c r="BB95" s="997">
        <v>9.661499999999998</v>
      </c>
      <c r="BC95" s="998">
        <v>0.0</v>
      </c>
      <c r="BD95" s="998">
        <v>0.0</v>
      </c>
      <c r="BE95" s="998">
        <v>0.0</v>
      </c>
      <c r="BF95" s="998">
        <v>0.0</v>
      </c>
      <c r="BG95" s="998">
        <v>0.0</v>
      </c>
      <c r="BH95" s="998">
        <v>0.0</v>
      </c>
      <c r="BI95" s="998">
        <v>0.0</v>
      </c>
      <c r="BJ95" s="998">
        <v>0.0</v>
      </c>
      <c r="BK95" s="998">
        <v>0.0</v>
      </c>
      <c r="BL95" s="999">
        <v>0.0</v>
      </c>
      <c r="BM95" s="1000">
        <v>0.0</v>
      </c>
      <c r="BN95" s="998">
        <v>0.0</v>
      </c>
      <c r="BO95" s="998">
        <v>0.0</v>
      </c>
      <c r="BP95" s="998">
        <v>0.0</v>
      </c>
      <c r="BQ95" s="998">
        <v>0.0</v>
      </c>
      <c r="BR95" s="998">
        <v>0.0</v>
      </c>
      <c r="BS95" s="998">
        <v>0.0</v>
      </c>
      <c r="BT95" s="998">
        <v>0.0</v>
      </c>
      <c r="BU95" s="998">
        <v>0.0</v>
      </c>
      <c r="BV95" s="998">
        <v>0.0</v>
      </c>
      <c r="BW95" s="999">
        <v>0.0</v>
      </c>
      <c r="BX95" s="1000">
        <v>0.0</v>
      </c>
      <c r="BY95" s="998">
        <v>0.0</v>
      </c>
      <c r="BZ95" s="998">
        <v>0.0</v>
      </c>
      <c r="CA95" s="998">
        <v>0.0</v>
      </c>
      <c r="CB95" s="998">
        <v>0.0</v>
      </c>
      <c r="CC95" s="998">
        <v>0.0</v>
      </c>
      <c r="CD95" s="999">
        <v>0.0</v>
      </c>
      <c r="CE95" s="1000">
        <v>0.0</v>
      </c>
      <c r="CF95" s="998">
        <v>0.0</v>
      </c>
      <c r="CG95" s="998">
        <v>0.0</v>
      </c>
      <c r="CH95" s="998">
        <v>0.0</v>
      </c>
      <c r="CI95" s="998">
        <v>0.0</v>
      </c>
      <c r="CJ95" s="998">
        <v>0.0</v>
      </c>
      <c r="CK95" s="998">
        <v>0.0</v>
      </c>
      <c r="CL95" s="997">
        <v>9.661499999999998</v>
      </c>
      <c r="CM95" s="998">
        <v>0.0</v>
      </c>
      <c r="CN95" s="999">
        <v>0.0</v>
      </c>
      <c r="CO95" s="1000">
        <v>0.0</v>
      </c>
      <c r="CP95" s="998">
        <v>0.0</v>
      </c>
      <c r="CQ95" s="998">
        <v>0.0</v>
      </c>
      <c r="CR95" s="998">
        <v>0.0</v>
      </c>
      <c r="CS95" s="997">
        <v>9.661499999999998</v>
      </c>
      <c r="CT95" s="998">
        <v>0.0</v>
      </c>
      <c r="CU95" s="998">
        <v>0.0</v>
      </c>
      <c r="CV95" s="998">
        <v>0.0</v>
      </c>
      <c r="CW95" s="998">
        <v>0.0</v>
      </c>
      <c r="CX95" s="999">
        <v>0.0</v>
      </c>
      <c r="CY95" s="1000">
        <v>0.0</v>
      </c>
      <c r="CZ95" s="998">
        <v>0.0</v>
      </c>
      <c r="DA95" s="998">
        <v>0.0</v>
      </c>
      <c r="DB95" s="998">
        <v>0.0</v>
      </c>
      <c r="DC95" s="998">
        <v>0.0</v>
      </c>
      <c r="DD95" s="997">
        <v>9.661499999999998</v>
      </c>
      <c r="DE95" s="998">
        <v>0.0</v>
      </c>
      <c r="DF95" s="999">
        <v>0.0</v>
      </c>
      <c r="DG95" s="1000">
        <v>0.0</v>
      </c>
      <c r="DH95" s="998">
        <v>0.0</v>
      </c>
      <c r="DI95" s="998">
        <v>0.0</v>
      </c>
      <c r="DJ95" s="997">
        <v>9.661499999999998</v>
      </c>
      <c r="DK95" s="998">
        <v>0.0</v>
      </c>
      <c r="DL95" s="998">
        <v>0.0</v>
      </c>
      <c r="DM95" s="998">
        <v>0.0</v>
      </c>
      <c r="DN95" s="998">
        <v>0.0</v>
      </c>
      <c r="DO95" s="999">
        <v>0.0</v>
      </c>
      <c r="DP95" s="1000">
        <v>0.0</v>
      </c>
      <c r="DQ95" s="998">
        <v>0.0</v>
      </c>
      <c r="DR95" s="997">
        <v>9.661499999999998</v>
      </c>
      <c r="DS95" s="998">
        <v>0.0</v>
      </c>
      <c r="DT95" s="998">
        <v>0.0</v>
      </c>
      <c r="DU95" s="999">
        <v>0.0</v>
      </c>
      <c r="DV95" s="1000">
        <v>0.0</v>
      </c>
      <c r="DW95" s="998">
        <v>0.0</v>
      </c>
      <c r="DX95" s="997">
        <v>9.661499999999998</v>
      </c>
      <c r="DY95" s="998">
        <v>0.0</v>
      </c>
      <c r="DZ95" s="998">
        <v>0.0</v>
      </c>
      <c r="EA95" s="998">
        <v>0.0</v>
      </c>
      <c r="EB95" s="999">
        <v>0.0</v>
      </c>
      <c r="EC95" s="1000">
        <v>0.0</v>
      </c>
      <c r="ED95" s="997">
        <v>9.661499999999998</v>
      </c>
      <c r="EE95" s="999">
        <v>0.0</v>
      </c>
      <c r="EF95" s="1000">
        <v>0.0</v>
      </c>
      <c r="EG95" s="998">
        <v>0.0</v>
      </c>
      <c r="EH95" s="998">
        <v>0.0</v>
      </c>
      <c r="EI95" s="999">
        <v>0.0</v>
      </c>
      <c r="EJ95" s="1000">
        <v>0.0</v>
      </c>
      <c r="EK95" s="998">
        <v>0.0</v>
      </c>
      <c r="EL95" s="998">
        <v>0.0</v>
      </c>
      <c r="EM95" s="998">
        <v>0.0</v>
      </c>
      <c r="EN95" s="999">
        <v>0.0</v>
      </c>
      <c r="EO95" s="984">
        <f t="shared" si="1"/>
        <v>99.629388</v>
      </c>
      <c r="EP95" s="985">
        <f t="shared" si="3"/>
        <v>19.42773066</v>
      </c>
    </row>
    <row r="96" ht="14.25" customHeight="1">
      <c r="A96" s="976" t="s">
        <v>246</v>
      </c>
      <c r="B96" s="977" t="s">
        <v>480</v>
      </c>
      <c r="C96" s="1001">
        <v>1811095.0</v>
      </c>
      <c r="D96" s="1002">
        <v>285.89</v>
      </c>
      <c r="E96" s="983">
        <v>0.0</v>
      </c>
      <c r="F96" s="981">
        <v>0.0</v>
      </c>
      <c r="G96" s="1002">
        <v>285.89</v>
      </c>
      <c r="H96" s="981">
        <v>0.0</v>
      </c>
      <c r="I96" s="982">
        <v>0.0</v>
      </c>
      <c r="J96" s="983">
        <v>0.0</v>
      </c>
      <c r="K96" s="981">
        <v>0.0</v>
      </c>
      <c r="L96" s="1002">
        <v>285.89</v>
      </c>
      <c r="M96" s="981">
        <v>0.0</v>
      </c>
      <c r="N96" s="982">
        <v>0.0</v>
      </c>
      <c r="O96" s="983">
        <v>0.0</v>
      </c>
      <c r="P96" s="981">
        <v>0.0</v>
      </c>
      <c r="Q96" s="1002">
        <v>285.89</v>
      </c>
      <c r="R96" s="981">
        <v>0.0</v>
      </c>
      <c r="S96" s="982">
        <v>0.0</v>
      </c>
      <c r="T96" s="983">
        <v>0.0</v>
      </c>
      <c r="U96" s="981">
        <v>0.0</v>
      </c>
      <c r="V96" s="981">
        <v>0.0</v>
      </c>
      <c r="W96" s="981">
        <v>0.0</v>
      </c>
      <c r="X96" s="981">
        <v>0.0</v>
      </c>
      <c r="Y96" s="981">
        <v>0.0</v>
      </c>
      <c r="Z96" s="981">
        <v>0.0</v>
      </c>
      <c r="AA96" s="1002">
        <v>285.89</v>
      </c>
      <c r="AB96" s="982">
        <v>0.0</v>
      </c>
      <c r="AC96" s="1002">
        <v>285.89</v>
      </c>
      <c r="AD96" s="981">
        <v>0.0</v>
      </c>
      <c r="AE96" s="981">
        <v>0.0</v>
      </c>
      <c r="AF96" s="981">
        <v>0.0</v>
      </c>
      <c r="AG96" s="981">
        <v>0.0</v>
      </c>
      <c r="AH96" s="981">
        <v>0.0</v>
      </c>
      <c r="AI96" s="981">
        <v>0.0</v>
      </c>
      <c r="AJ96" s="982">
        <v>0.0</v>
      </c>
      <c r="AK96" s="1002">
        <v>285.89</v>
      </c>
      <c r="AL96" s="981">
        <v>0.0</v>
      </c>
      <c r="AM96" s="981">
        <v>0.0</v>
      </c>
      <c r="AN96" s="981">
        <v>0.0</v>
      </c>
      <c r="AO96" s="981">
        <v>0.0</v>
      </c>
      <c r="AP96" s="981">
        <v>0.0</v>
      </c>
      <c r="AQ96" s="981">
        <v>0.0</v>
      </c>
      <c r="AR96" s="982">
        <v>0.0</v>
      </c>
      <c r="AS96" s="983">
        <v>0.0</v>
      </c>
      <c r="AT96" s="981">
        <v>0.0</v>
      </c>
      <c r="AU96" s="981">
        <v>0.0</v>
      </c>
      <c r="AV96" s="981">
        <v>0.0</v>
      </c>
      <c r="AW96" s="981">
        <v>0.0</v>
      </c>
      <c r="AX96" s="981">
        <v>0.0</v>
      </c>
      <c r="AY96" s="981">
        <v>0.0</v>
      </c>
      <c r="AZ96" s="981">
        <v>0.0</v>
      </c>
      <c r="BA96" s="1002">
        <v>285.89</v>
      </c>
      <c r="BB96" s="981">
        <v>0.0</v>
      </c>
      <c r="BC96" s="981">
        <v>0.0</v>
      </c>
      <c r="BD96" s="981">
        <v>0.0</v>
      </c>
      <c r="BE96" s="981">
        <v>0.0</v>
      </c>
      <c r="BF96" s="981">
        <v>0.0</v>
      </c>
      <c r="BG96" s="981">
        <v>0.0</v>
      </c>
      <c r="BH96" s="981">
        <v>0.0</v>
      </c>
      <c r="BI96" s="981">
        <v>0.0</v>
      </c>
      <c r="BJ96" s="981">
        <v>0.0</v>
      </c>
      <c r="BK96" s="981">
        <v>0.0</v>
      </c>
      <c r="BL96" s="982">
        <v>0.0</v>
      </c>
      <c r="BM96" s="983">
        <v>0.0</v>
      </c>
      <c r="BN96" s="981">
        <v>0.0</v>
      </c>
      <c r="BO96" s="981">
        <v>0.0</v>
      </c>
      <c r="BP96" s="981">
        <v>0.0</v>
      </c>
      <c r="BQ96" s="981">
        <v>0.0</v>
      </c>
      <c r="BR96" s="981">
        <v>0.0</v>
      </c>
      <c r="BS96" s="981">
        <v>0.0</v>
      </c>
      <c r="BT96" s="981">
        <v>0.0</v>
      </c>
      <c r="BU96" s="981">
        <v>0.0</v>
      </c>
      <c r="BV96" s="981">
        <v>0.0</v>
      </c>
      <c r="BW96" s="982">
        <v>0.0</v>
      </c>
      <c r="BX96" s="983">
        <v>0.0</v>
      </c>
      <c r="BY96" s="981">
        <v>0.0</v>
      </c>
      <c r="BZ96" s="981">
        <v>0.0</v>
      </c>
      <c r="CA96" s="981">
        <v>0.0</v>
      </c>
      <c r="CB96" s="981">
        <v>0.0</v>
      </c>
      <c r="CC96" s="981">
        <v>0.0</v>
      </c>
      <c r="CD96" s="982">
        <v>0.0</v>
      </c>
      <c r="CE96" s="983">
        <v>0.0</v>
      </c>
      <c r="CF96" s="981">
        <v>0.0</v>
      </c>
      <c r="CG96" s="981">
        <v>0.0</v>
      </c>
      <c r="CH96" s="981">
        <v>0.0</v>
      </c>
      <c r="CI96" s="1002">
        <v>285.89</v>
      </c>
      <c r="CJ96" s="981">
        <v>0.0</v>
      </c>
      <c r="CK96" s="981">
        <v>0.0</v>
      </c>
      <c r="CL96" s="981">
        <v>0.0</v>
      </c>
      <c r="CM96" s="981">
        <v>0.0</v>
      </c>
      <c r="CN96" s="982">
        <v>0.0</v>
      </c>
      <c r="CO96" s="983">
        <v>0.0</v>
      </c>
      <c r="CP96" s="981">
        <v>0.0</v>
      </c>
      <c r="CQ96" s="1002">
        <v>285.89</v>
      </c>
      <c r="CR96" s="981">
        <v>0.0</v>
      </c>
      <c r="CS96" s="981">
        <v>0.0</v>
      </c>
      <c r="CT96" s="981">
        <v>0.0</v>
      </c>
      <c r="CU96" s="981">
        <v>0.0</v>
      </c>
      <c r="CV96" s="981">
        <v>0.0</v>
      </c>
      <c r="CW96" s="981">
        <v>0.0</v>
      </c>
      <c r="CX96" s="982">
        <v>0.0</v>
      </c>
      <c r="CY96" s="1002">
        <v>285.89</v>
      </c>
      <c r="CZ96" s="981">
        <v>0.0</v>
      </c>
      <c r="DA96" s="981">
        <v>0.0</v>
      </c>
      <c r="DB96" s="981">
        <v>0.0</v>
      </c>
      <c r="DC96" s="981">
        <v>0.0</v>
      </c>
      <c r="DD96" s="981">
        <v>0.0</v>
      </c>
      <c r="DE96" s="981">
        <v>0.0</v>
      </c>
      <c r="DF96" s="982">
        <v>0.0</v>
      </c>
      <c r="DG96" s="983">
        <v>0.0</v>
      </c>
      <c r="DH96" s="981">
        <v>0.0</v>
      </c>
      <c r="DI96" s="981">
        <v>0.0</v>
      </c>
      <c r="DJ96" s="981">
        <v>0.0</v>
      </c>
      <c r="DK96" s="981">
        <v>0.0</v>
      </c>
      <c r="DL96" s="981">
        <v>0.0</v>
      </c>
      <c r="DM96" s="981">
        <v>0.0</v>
      </c>
      <c r="DN96" s="981">
        <v>0.0</v>
      </c>
      <c r="DO96" s="982">
        <v>0.0</v>
      </c>
      <c r="DP96" s="983">
        <v>0.0</v>
      </c>
      <c r="DQ96" s="981">
        <v>0.0</v>
      </c>
      <c r="DR96" s="981">
        <v>0.0</v>
      </c>
      <c r="DS96" s="981">
        <v>0.0</v>
      </c>
      <c r="DT96" s="981">
        <v>0.0</v>
      </c>
      <c r="DU96" s="982">
        <v>0.0</v>
      </c>
      <c r="DV96" s="983">
        <v>0.0</v>
      </c>
      <c r="DW96" s="981">
        <v>0.0</v>
      </c>
      <c r="DX96" s="981">
        <v>0.0</v>
      </c>
      <c r="DY96" s="981">
        <v>0.0</v>
      </c>
      <c r="DZ96" s="981">
        <v>0.0</v>
      </c>
      <c r="EA96" s="981">
        <v>0.0</v>
      </c>
      <c r="EB96" s="982">
        <v>0.0</v>
      </c>
      <c r="EC96" s="983">
        <v>0.0</v>
      </c>
      <c r="ED96" s="981">
        <v>0.0</v>
      </c>
      <c r="EE96" s="982">
        <v>0.0</v>
      </c>
      <c r="EF96" s="983">
        <v>0.0</v>
      </c>
      <c r="EG96" s="981">
        <v>0.0</v>
      </c>
      <c r="EH96" s="981">
        <v>0.0</v>
      </c>
      <c r="EI96" s="982">
        <v>0.0</v>
      </c>
      <c r="EJ96" s="983">
        <v>0.0</v>
      </c>
      <c r="EK96" s="981">
        <v>0.0</v>
      </c>
      <c r="EL96" s="981">
        <v>0.0</v>
      </c>
      <c r="EM96" s="981">
        <v>0.0</v>
      </c>
      <c r="EN96" s="982">
        <v>0.0</v>
      </c>
      <c r="EO96" s="984">
        <f t="shared" si="1"/>
        <v>2842.60427</v>
      </c>
      <c r="EP96" s="985">
        <f t="shared" si="3"/>
        <v>554.3078327</v>
      </c>
    </row>
    <row r="97" ht="14.25" customHeight="1">
      <c r="A97" s="986" t="s">
        <v>246</v>
      </c>
      <c r="B97" s="83" t="s">
        <v>480</v>
      </c>
      <c r="C97" s="50">
        <v>1811096.0</v>
      </c>
      <c r="D97" s="716">
        <v>1367.0513999999998</v>
      </c>
      <c r="E97" s="991">
        <v>0.0</v>
      </c>
      <c r="F97" s="989">
        <v>0.0</v>
      </c>
      <c r="G97" s="716">
        <v>1367.0513999999998</v>
      </c>
      <c r="H97" s="989">
        <v>0.0</v>
      </c>
      <c r="I97" s="990">
        <v>0.0</v>
      </c>
      <c r="J97" s="991">
        <v>0.0</v>
      </c>
      <c r="K97" s="989">
        <v>0.0</v>
      </c>
      <c r="L97" s="716">
        <v>1367.0513999999998</v>
      </c>
      <c r="M97" s="989">
        <v>0.0</v>
      </c>
      <c r="N97" s="990">
        <v>0.0</v>
      </c>
      <c r="O97" s="991">
        <v>0.0</v>
      </c>
      <c r="P97" s="989">
        <v>0.0</v>
      </c>
      <c r="Q97" s="716">
        <v>1367.0513999999998</v>
      </c>
      <c r="R97" s="989">
        <v>0.0</v>
      </c>
      <c r="S97" s="990">
        <v>0.0</v>
      </c>
      <c r="T97" s="991">
        <v>0.0</v>
      </c>
      <c r="U97" s="989">
        <v>0.0</v>
      </c>
      <c r="V97" s="989">
        <v>0.0</v>
      </c>
      <c r="W97" s="989">
        <v>0.0</v>
      </c>
      <c r="X97" s="989">
        <v>0.0</v>
      </c>
      <c r="Y97" s="989">
        <v>0.0</v>
      </c>
      <c r="Z97" s="989">
        <v>0.0</v>
      </c>
      <c r="AA97" s="716">
        <v>1367.0513999999998</v>
      </c>
      <c r="AB97" s="990">
        <v>0.0</v>
      </c>
      <c r="AC97" s="716">
        <v>1367.0513999999998</v>
      </c>
      <c r="AD97" s="989">
        <v>0.0</v>
      </c>
      <c r="AE97" s="989">
        <v>0.0</v>
      </c>
      <c r="AF97" s="989">
        <v>0.0</v>
      </c>
      <c r="AG97" s="989">
        <v>0.0</v>
      </c>
      <c r="AH97" s="989">
        <v>0.0</v>
      </c>
      <c r="AI97" s="989">
        <v>0.0</v>
      </c>
      <c r="AJ97" s="990">
        <v>0.0</v>
      </c>
      <c r="AK97" s="716">
        <v>1367.0513999999998</v>
      </c>
      <c r="AL97" s="989">
        <v>0.0</v>
      </c>
      <c r="AM97" s="989">
        <v>0.0</v>
      </c>
      <c r="AN97" s="989">
        <v>0.0</v>
      </c>
      <c r="AO97" s="989">
        <v>0.0</v>
      </c>
      <c r="AP97" s="989">
        <v>0.0</v>
      </c>
      <c r="AQ97" s="989">
        <v>0.0</v>
      </c>
      <c r="AR97" s="990">
        <v>0.0</v>
      </c>
      <c r="AS97" s="991">
        <v>0.0</v>
      </c>
      <c r="AT97" s="989">
        <v>0.0</v>
      </c>
      <c r="AU97" s="989">
        <v>0.0</v>
      </c>
      <c r="AV97" s="989">
        <v>0.0</v>
      </c>
      <c r="AW97" s="989">
        <v>0.0</v>
      </c>
      <c r="AX97" s="989">
        <v>0.0</v>
      </c>
      <c r="AY97" s="989">
        <v>0.0</v>
      </c>
      <c r="AZ97" s="989">
        <v>0.0</v>
      </c>
      <c r="BA97" s="716">
        <v>1367.0513999999998</v>
      </c>
      <c r="BB97" s="989">
        <v>0.0</v>
      </c>
      <c r="BC97" s="989">
        <v>0.0</v>
      </c>
      <c r="BD97" s="989">
        <v>0.0</v>
      </c>
      <c r="BE97" s="989">
        <v>0.0</v>
      </c>
      <c r="BF97" s="989">
        <v>0.0</v>
      </c>
      <c r="BG97" s="989">
        <v>0.0</v>
      </c>
      <c r="BH97" s="989">
        <v>0.0</v>
      </c>
      <c r="BI97" s="989">
        <v>0.0</v>
      </c>
      <c r="BJ97" s="989">
        <v>0.0</v>
      </c>
      <c r="BK97" s="989">
        <v>0.0</v>
      </c>
      <c r="BL97" s="990">
        <v>0.0</v>
      </c>
      <c r="BM97" s="991">
        <v>0.0</v>
      </c>
      <c r="BN97" s="989">
        <v>0.0</v>
      </c>
      <c r="BO97" s="989">
        <v>0.0</v>
      </c>
      <c r="BP97" s="989">
        <v>0.0</v>
      </c>
      <c r="BQ97" s="989">
        <v>0.0</v>
      </c>
      <c r="BR97" s="989">
        <v>0.0</v>
      </c>
      <c r="BS97" s="989">
        <v>0.0</v>
      </c>
      <c r="BT97" s="989">
        <v>0.0</v>
      </c>
      <c r="BU97" s="989">
        <v>0.0</v>
      </c>
      <c r="BV97" s="989">
        <v>0.0</v>
      </c>
      <c r="BW97" s="990">
        <v>0.0</v>
      </c>
      <c r="BX97" s="991">
        <v>0.0</v>
      </c>
      <c r="BY97" s="989">
        <v>0.0</v>
      </c>
      <c r="BZ97" s="989">
        <v>0.0</v>
      </c>
      <c r="CA97" s="989">
        <v>0.0</v>
      </c>
      <c r="CB97" s="989">
        <v>0.0</v>
      </c>
      <c r="CC97" s="989">
        <v>0.0</v>
      </c>
      <c r="CD97" s="990">
        <v>0.0</v>
      </c>
      <c r="CE97" s="991">
        <v>0.0</v>
      </c>
      <c r="CF97" s="989">
        <v>0.0</v>
      </c>
      <c r="CG97" s="989">
        <v>0.0</v>
      </c>
      <c r="CH97" s="989">
        <v>0.0</v>
      </c>
      <c r="CI97" s="716">
        <v>1367.0513999999998</v>
      </c>
      <c r="CJ97" s="989">
        <v>0.0</v>
      </c>
      <c r="CK97" s="989">
        <v>0.0</v>
      </c>
      <c r="CL97" s="989">
        <v>0.0</v>
      </c>
      <c r="CM97" s="989">
        <v>0.0</v>
      </c>
      <c r="CN97" s="990">
        <v>0.0</v>
      </c>
      <c r="CO97" s="991">
        <v>0.0</v>
      </c>
      <c r="CP97" s="989">
        <v>0.0</v>
      </c>
      <c r="CQ97" s="716">
        <v>1367.0513999999998</v>
      </c>
      <c r="CR97" s="989">
        <v>0.0</v>
      </c>
      <c r="CS97" s="989">
        <v>0.0</v>
      </c>
      <c r="CT97" s="989">
        <v>0.0</v>
      </c>
      <c r="CU97" s="989">
        <v>0.0</v>
      </c>
      <c r="CV97" s="989">
        <v>0.0</v>
      </c>
      <c r="CW97" s="989">
        <v>0.0</v>
      </c>
      <c r="CX97" s="990">
        <v>0.0</v>
      </c>
      <c r="CY97" s="716">
        <v>1367.0513999999998</v>
      </c>
      <c r="CZ97" s="989">
        <v>0.0</v>
      </c>
      <c r="DA97" s="989">
        <v>0.0</v>
      </c>
      <c r="DB97" s="989">
        <v>0.0</v>
      </c>
      <c r="DC97" s="989">
        <v>0.0</v>
      </c>
      <c r="DD97" s="989">
        <v>0.0</v>
      </c>
      <c r="DE97" s="989">
        <v>0.0</v>
      </c>
      <c r="DF97" s="990">
        <v>0.0</v>
      </c>
      <c r="DG97" s="991">
        <v>0.0</v>
      </c>
      <c r="DH97" s="989">
        <v>0.0</v>
      </c>
      <c r="DI97" s="989">
        <v>0.0</v>
      </c>
      <c r="DJ97" s="989">
        <v>0.0</v>
      </c>
      <c r="DK97" s="989">
        <v>0.0</v>
      </c>
      <c r="DL97" s="989">
        <v>0.0</v>
      </c>
      <c r="DM97" s="989">
        <v>0.0</v>
      </c>
      <c r="DN97" s="989">
        <v>0.0</v>
      </c>
      <c r="DO97" s="990">
        <v>0.0</v>
      </c>
      <c r="DP97" s="991">
        <v>0.0</v>
      </c>
      <c r="DQ97" s="989">
        <v>0.0</v>
      </c>
      <c r="DR97" s="989">
        <v>0.0</v>
      </c>
      <c r="DS97" s="989">
        <v>0.0</v>
      </c>
      <c r="DT97" s="989">
        <v>0.0</v>
      </c>
      <c r="DU97" s="990">
        <v>0.0</v>
      </c>
      <c r="DV97" s="991">
        <v>0.0</v>
      </c>
      <c r="DW97" s="989">
        <v>0.0</v>
      </c>
      <c r="DX97" s="989">
        <v>0.0</v>
      </c>
      <c r="DY97" s="989">
        <v>0.0</v>
      </c>
      <c r="DZ97" s="989">
        <v>0.0</v>
      </c>
      <c r="EA97" s="989">
        <v>0.0</v>
      </c>
      <c r="EB97" s="990">
        <v>0.0</v>
      </c>
      <c r="EC97" s="991">
        <v>0.0</v>
      </c>
      <c r="ED97" s="989">
        <v>0.0</v>
      </c>
      <c r="EE97" s="990">
        <v>0.0</v>
      </c>
      <c r="EF97" s="991">
        <v>0.0</v>
      </c>
      <c r="EG97" s="989">
        <v>0.0</v>
      </c>
      <c r="EH97" s="989">
        <v>0.0</v>
      </c>
      <c r="EI97" s="990">
        <v>0.0</v>
      </c>
      <c r="EJ97" s="991">
        <v>0.0</v>
      </c>
      <c r="EK97" s="989">
        <v>0.0</v>
      </c>
      <c r="EL97" s="989">
        <v>0.0</v>
      </c>
      <c r="EM97" s="989">
        <v>0.0</v>
      </c>
      <c r="EN97" s="990">
        <v>0.0</v>
      </c>
      <c r="EO97" s="984">
        <f t="shared" si="1"/>
        <v>13592.59207</v>
      </c>
      <c r="EP97" s="985">
        <f t="shared" si="3"/>
        <v>2650.555454</v>
      </c>
    </row>
    <row r="98" ht="14.25" customHeight="1">
      <c r="A98" s="986" t="s">
        <v>246</v>
      </c>
      <c r="B98" s="83" t="s">
        <v>480</v>
      </c>
      <c r="C98" s="50">
        <v>1811097.0</v>
      </c>
      <c r="D98" s="716">
        <v>755.3711</v>
      </c>
      <c r="E98" s="991">
        <v>0.0</v>
      </c>
      <c r="F98" s="989">
        <v>0.0</v>
      </c>
      <c r="G98" s="716">
        <v>755.3711</v>
      </c>
      <c r="H98" s="989">
        <v>0.0</v>
      </c>
      <c r="I98" s="990">
        <v>0.0</v>
      </c>
      <c r="J98" s="991">
        <v>0.0</v>
      </c>
      <c r="K98" s="989">
        <v>0.0</v>
      </c>
      <c r="L98" s="716">
        <v>755.3711</v>
      </c>
      <c r="M98" s="989">
        <v>0.0</v>
      </c>
      <c r="N98" s="990">
        <v>0.0</v>
      </c>
      <c r="O98" s="991">
        <v>0.0</v>
      </c>
      <c r="P98" s="989">
        <v>0.0</v>
      </c>
      <c r="Q98" s="716">
        <v>755.3711</v>
      </c>
      <c r="R98" s="989">
        <v>0.0</v>
      </c>
      <c r="S98" s="990">
        <v>0.0</v>
      </c>
      <c r="T98" s="991">
        <v>0.0</v>
      </c>
      <c r="U98" s="989">
        <v>0.0</v>
      </c>
      <c r="V98" s="989">
        <v>0.0</v>
      </c>
      <c r="W98" s="989">
        <v>0.0</v>
      </c>
      <c r="X98" s="989">
        <v>0.0</v>
      </c>
      <c r="Y98" s="989">
        <v>0.0</v>
      </c>
      <c r="Z98" s="989">
        <v>0.0</v>
      </c>
      <c r="AA98" s="716">
        <v>755.3711</v>
      </c>
      <c r="AB98" s="990">
        <v>0.0</v>
      </c>
      <c r="AC98" s="716">
        <v>755.3711</v>
      </c>
      <c r="AD98" s="989">
        <v>0.0</v>
      </c>
      <c r="AE98" s="989">
        <v>0.0</v>
      </c>
      <c r="AF98" s="989">
        <v>0.0</v>
      </c>
      <c r="AG98" s="989">
        <v>0.0</v>
      </c>
      <c r="AH98" s="989">
        <v>0.0</v>
      </c>
      <c r="AI98" s="989">
        <v>0.0</v>
      </c>
      <c r="AJ98" s="990">
        <v>0.0</v>
      </c>
      <c r="AK98" s="716">
        <v>755.3711</v>
      </c>
      <c r="AL98" s="989">
        <v>0.0</v>
      </c>
      <c r="AM98" s="989">
        <v>0.0</v>
      </c>
      <c r="AN98" s="989">
        <v>0.0</v>
      </c>
      <c r="AO98" s="989">
        <v>0.0</v>
      </c>
      <c r="AP98" s="989">
        <v>0.0</v>
      </c>
      <c r="AQ98" s="989">
        <v>0.0</v>
      </c>
      <c r="AR98" s="990">
        <v>0.0</v>
      </c>
      <c r="AS98" s="991">
        <v>0.0</v>
      </c>
      <c r="AT98" s="989">
        <v>0.0</v>
      </c>
      <c r="AU98" s="989">
        <v>0.0</v>
      </c>
      <c r="AV98" s="989">
        <v>0.0</v>
      </c>
      <c r="AW98" s="989">
        <v>0.0</v>
      </c>
      <c r="AX98" s="989">
        <v>0.0</v>
      </c>
      <c r="AY98" s="989">
        <v>0.0</v>
      </c>
      <c r="AZ98" s="989">
        <v>0.0</v>
      </c>
      <c r="BA98" s="716">
        <v>755.3711</v>
      </c>
      <c r="BB98" s="989">
        <v>0.0</v>
      </c>
      <c r="BC98" s="989">
        <v>0.0</v>
      </c>
      <c r="BD98" s="989">
        <v>0.0</v>
      </c>
      <c r="BE98" s="989">
        <v>0.0</v>
      </c>
      <c r="BF98" s="989">
        <v>0.0</v>
      </c>
      <c r="BG98" s="989">
        <v>0.0</v>
      </c>
      <c r="BH98" s="989">
        <v>0.0</v>
      </c>
      <c r="BI98" s="989">
        <v>0.0</v>
      </c>
      <c r="BJ98" s="989">
        <v>0.0</v>
      </c>
      <c r="BK98" s="989">
        <v>0.0</v>
      </c>
      <c r="BL98" s="990">
        <v>0.0</v>
      </c>
      <c r="BM98" s="991">
        <v>0.0</v>
      </c>
      <c r="BN98" s="989">
        <v>0.0</v>
      </c>
      <c r="BO98" s="989">
        <v>0.0</v>
      </c>
      <c r="BP98" s="989">
        <v>0.0</v>
      </c>
      <c r="BQ98" s="989">
        <v>0.0</v>
      </c>
      <c r="BR98" s="989">
        <v>0.0</v>
      </c>
      <c r="BS98" s="989">
        <v>0.0</v>
      </c>
      <c r="BT98" s="989">
        <v>0.0</v>
      </c>
      <c r="BU98" s="989">
        <v>0.0</v>
      </c>
      <c r="BV98" s="989">
        <v>0.0</v>
      </c>
      <c r="BW98" s="990">
        <v>0.0</v>
      </c>
      <c r="BX98" s="991">
        <v>0.0</v>
      </c>
      <c r="BY98" s="989">
        <v>0.0</v>
      </c>
      <c r="BZ98" s="989">
        <v>0.0</v>
      </c>
      <c r="CA98" s="989">
        <v>0.0</v>
      </c>
      <c r="CB98" s="989">
        <v>0.0</v>
      </c>
      <c r="CC98" s="989">
        <v>0.0</v>
      </c>
      <c r="CD98" s="990">
        <v>0.0</v>
      </c>
      <c r="CE98" s="991">
        <v>0.0</v>
      </c>
      <c r="CF98" s="989">
        <v>0.0</v>
      </c>
      <c r="CG98" s="989">
        <v>0.0</v>
      </c>
      <c r="CH98" s="989">
        <v>0.0</v>
      </c>
      <c r="CI98" s="716">
        <v>755.3711</v>
      </c>
      <c r="CJ98" s="989">
        <v>0.0</v>
      </c>
      <c r="CK98" s="989">
        <v>0.0</v>
      </c>
      <c r="CL98" s="989">
        <v>0.0</v>
      </c>
      <c r="CM98" s="989">
        <v>0.0</v>
      </c>
      <c r="CN98" s="990">
        <v>0.0</v>
      </c>
      <c r="CO98" s="991">
        <v>0.0</v>
      </c>
      <c r="CP98" s="989">
        <v>0.0</v>
      </c>
      <c r="CQ98" s="716">
        <v>755.3711</v>
      </c>
      <c r="CR98" s="989">
        <v>0.0</v>
      </c>
      <c r="CS98" s="989">
        <v>0.0</v>
      </c>
      <c r="CT98" s="989">
        <v>0.0</v>
      </c>
      <c r="CU98" s="989">
        <v>0.0</v>
      </c>
      <c r="CV98" s="989">
        <v>0.0</v>
      </c>
      <c r="CW98" s="989">
        <v>0.0</v>
      </c>
      <c r="CX98" s="990">
        <v>0.0</v>
      </c>
      <c r="CY98" s="716">
        <v>755.3711</v>
      </c>
      <c r="CZ98" s="989">
        <v>0.0</v>
      </c>
      <c r="DA98" s="989">
        <v>0.0</v>
      </c>
      <c r="DB98" s="989">
        <v>0.0</v>
      </c>
      <c r="DC98" s="989">
        <v>0.0</v>
      </c>
      <c r="DD98" s="989">
        <v>0.0</v>
      </c>
      <c r="DE98" s="989">
        <v>0.0</v>
      </c>
      <c r="DF98" s="990">
        <v>0.0</v>
      </c>
      <c r="DG98" s="991">
        <v>0.0</v>
      </c>
      <c r="DH98" s="989">
        <v>0.0</v>
      </c>
      <c r="DI98" s="989">
        <v>0.0</v>
      </c>
      <c r="DJ98" s="989">
        <v>0.0</v>
      </c>
      <c r="DK98" s="989">
        <v>0.0</v>
      </c>
      <c r="DL98" s="989">
        <v>0.0</v>
      </c>
      <c r="DM98" s="989">
        <v>0.0</v>
      </c>
      <c r="DN98" s="989">
        <v>0.0</v>
      </c>
      <c r="DO98" s="990">
        <v>0.0</v>
      </c>
      <c r="DP98" s="991">
        <v>0.0</v>
      </c>
      <c r="DQ98" s="989">
        <v>0.0</v>
      </c>
      <c r="DR98" s="989">
        <v>0.0</v>
      </c>
      <c r="DS98" s="989">
        <v>0.0</v>
      </c>
      <c r="DT98" s="989">
        <v>0.0</v>
      </c>
      <c r="DU98" s="990">
        <v>0.0</v>
      </c>
      <c r="DV98" s="991">
        <v>0.0</v>
      </c>
      <c r="DW98" s="989">
        <v>0.0</v>
      </c>
      <c r="DX98" s="989">
        <v>0.0</v>
      </c>
      <c r="DY98" s="989">
        <v>0.0</v>
      </c>
      <c r="DZ98" s="989">
        <v>0.0</v>
      </c>
      <c r="EA98" s="989">
        <v>0.0</v>
      </c>
      <c r="EB98" s="990">
        <v>0.0</v>
      </c>
      <c r="EC98" s="991">
        <v>0.0</v>
      </c>
      <c r="ED98" s="989">
        <v>0.0</v>
      </c>
      <c r="EE98" s="990">
        <v>0.0</v>
      </c>
      <c r="EF98" s="991">
        <v>0.0</v>
      </c>
      <c r="EG98" s="989">
        <v>0.0</v>
      </c>
      <c r="EH98" s="989">
        <v>0.0</v>
      </c>
      <c r="EI98" s="990">
        <v>0.0</v>
      </c>
      <c r="EJ98" s="991">
        <v>0.0</v>
      </c>
      <c r="EK98" s="989">
        <v>0.0</v>
      </c>
      <c r="EL98" s="989">
        <v>0.0</v>
      </c>
      <c r="EM98" s="989">
        <v>0.0</v>
      </c>
      <c r="EN98" s="990">
        <v>0.0</v>
      </c>
      <c r="EO98" s="984">
        <f t="shared" si="1"/>
        <v>7510.654847</v>
      </c>
      <c r="EP98" s="985">
        <f t="shared" si="3"/>
        <v>1464.577695</v>
      </c>
    </row>
    <row r="99" ht="14.25" customHeight="1">
      <c r="A99" s="993" t="s">
        <v>246</v>
      </c>
      <c r="B99" s="994" t="s">
        <v>480</v>
      </c>
      <c r="C99" s="1003">
        <v>1811098.0</v>
      </c>
      <c r="D99" s="997">
        <v>266.22799999999995</v>
      </c>
      <c r="E99" s="1000">
        <v>0.0</v>
      </c>
      <c r="F99" s="998">
        <v>0.0</v>
      </c>
      <c r="G99" s="997">
        <v>266.22799999999995</v>
      </c>
      <c r="H99" s="998">
        <v>0.0</v>
      </c>
      <c r="I99" s="999">
        <v>0.0</v>
      </c>
      <c r="J99" s="1000">
        <v>0.0</v>
      </c>
      <c r="K99" s="998">
        <v>0.0</v>
      </c>
      <c r="L99" s="997">
        <v>266.22799999999995</v>
      </c>
      <c r="M99" s="998">
        <v>0.0</v>
      </c>
      <c r="N99" s="999">
        <v>0.0</v>
      </c>
      <c r="O99" s="1000">
        <v>0.0</v>
      </c>
      <c r="P99" s="998">
        <v>0.0</v>
      </c>
      <c r="Q99" s="997">
        <v>266.22799999999995</v>
      </c>
      <c r="R99" s="998">
        <v>0.0</v>
      </c>
      <c r="S99" s="999">
        <v>0.0</v>
      </c>
      <c r="T99" s="1000">
        <v>0.0</v>
      </c>
      <c r="U99" s="998">
        <v>0.0</v>
      </c>
      <c r="V99" s="998">
        <v>0.0</v>
      </c>
      <c r="W99" s="998">
        <v>0.0</v>
      </c>
      <c r="X99" s="998">
        <v>0.0</v>
      </c>
      <c r="Y99" s="998">
        <v>0.0</v>
      </c>
      <c r="Z99" s="998">
        <v>0.0</v>
      </c>
      <c r="AA99" s="997">
        <v>266.22799999999995</v>
      </c>
      <c r="AB99" s="999">
        <v>0.0</v>
      </c>
      <c r="AC99" s="997">
        <v>266.22799999999995</v>
      </c>
      <c r="AD99" s="998">
        <v>0.0</v>
      </c>
      <c r="AE99" s="998">
        <v>0.0</v>
      </c>
      <c r="AF99" s="998">
        <v>0.0</v>
      </c>
      <c r="AG99" s="998">
        <v>0.0</v>
      </c>
      <c r="AH99" s="998">
        <v>0.0</v>
      </c>
      <c r="AI99" s="998">
        <v>0.0</v>
      </c>
      <c r="AJ99" s="999">
        <v>0.0</v>
      </c>
      <c r="AK99" s="997">
        <v>266.22799999999995</v>
      </c>
      <c r="AL99" s="998">
        <v>0.0</v>
      </c>
      <c r="AM99" s="998">
        <v>0.0</v>
      </c>
      <c r="AN99" s="998">
        <v>0.0</v>
      </c>
      <c r="AO99" s="998">
        <v>0.0</v>
      </c>
      <c r="AP99" s="998">
        <v>0.0</v>
      </c>
      <c r="AQ99" s="998">
        <v>0.0</v>
      </c>
      <c r="AR99" s="999">
        <v>0.0</v>
      </c>
      <c r="AS99" s="1000">
        <v>0.0</v>
      </c>
      <c r="AT99" s="998">
        <v>0.0</v>
      </c>
      <c r="AU99" s="998">
        <v>0.0</v>
      </c>
      <c r="AV99" s="998">
        <v>0.0</v>
      </c>
      <c r="AW99" s="998">
        <v>0.0</v>
      </c>
      <c r="AX99" s="998">
        <v>0.0</v>
      </c>
      <c r="AY99" s="998">
        <v>0.0</v>
      </c>
      <c r="AZ99" s="998">
        <v>0.0</v>
      </c>
      <c r="BA99" s="997">
        <v>266.22799999999995</v>
      </c>
      <c r="BB99" s="998">
        <v>0.0</v>
      </c>
      <c r="BC99" s="998">
        <v>0.0</v>
      </c>
      <c r="BD99" s="998">
        <v>0.0</v>
      </c>
      <c r="BE99" s="998">
        <v>0.0</v>
      </c>
      <c r="BF99" s="998">
        <v>0.0</v>
      </c>
      <c r="BG99" s="998">
        <v>0.0</v>
      </c>
      <c r="BH99" s="998">
        <v>0.0</v>
      </c>
      <c r="BI99" s="998">
        <v>0.0</v>
      </c>
      <c r="BJ99" s="998">
        <v>0.0</v>
      </c>
      <c r="BK99" s="998">
        <v>0.0</v>
      </c>
      <c r="BL99" s="999">
        <v>0.0</v>
      </c>
      <c r="BM99" s="1000">
        <v>0.0</v>
      </c>
      <c r="BN99" s="998">
        <v>0.0</v>
      </c>
      <c r="BO99" s="998">
        <v>0.0</v>
      </c>
      <c r="BP99" s="998">
        <v>0.0</v>
      </c>
      <c r="BQ99" s="998">
        <v>0.0</v>
      </c>
      <c r="BR99" s="998">
        <v>0.0</v>
      </c>
      <c r="BS99" s="998">
        <v>0.0</v>
      </c>
      <c r="BT99" s="998">
        <v>0.0</v>
      </c>
      <c r="BU99" s="998">
        <v>0.0</v>
      </c>
      <c r="BV99" s="998">
        <v>0.0</v>
      </c>
      <c r="BW99" s="999">
        <v>0.0</v>
      </c>
      <c r="BX99" s="1000">
        <v>0.0</v>
      </c>
      <c r="BY99" s="998">
        <v>0.0</v>
      </c>
      <c r="BZ99" s="998">
        <v>0.0</v>
      </c>
      <c r="CA99" s="998">
        <v>0.0</v>
      </c>
      <c r="CB99" s="998">
        <v>0.0</v>
      </c>
      <c r="CC99" s="998">
        <v>0.0</v>
      </c>
      <c r="CD99" s="999">
        <v>0.0</v>
      </c>
      <c r="CE99" s="1000">
        <v>0.0</v>
      </c>
      <c r="CF99" s="998">
        <v>0.0</v>
      </c>
      <c r="CG99" s="998">
        <v>0.0</v>
      </c>
      <c r="CH99" s="998">
        <v>0.0</v>
      </c>
      <c r="CI99" s="997">
        <v>266.22799999999995</v>
      </c>
      <c r="CJ99" s="998">
        <v>0.0</v>
      </c>
      <c r="CK99" s="998">
        <v>0.0</v>
      </c>
      <c r="CL99" s="998">
        <v>0.0</v>
      </c>
      <c r="CM99" s="998">
        <v>0.0</v>
      </c>
      <c r="CN99" s="999">
        <v>0.0</v>
      </c>
      <c r="CO99" s="1000">
        <v>0.0</v>
      </c>
      <c r="CP99" s="998">
        <v>0.0</v>
      </c>
      <c r="CQ99" s="997">
        <v>266.22799999999995</v>
      </c>
      <c r="CR99" s="998">
        <v>0.0</v>
      </c>
      <c r="CS99" s="998">
        <v>0.0</v>
      </c>
      <c r="CT99" s="998">
        <v>0.0</v>
      </c>
      <c r="CU99" s="998">
        <v>0.0</v>
      </c>
      <c r="CV99" s="998">
        <v>0.0</v>
      </c>
      <c r="CW99" s="998">
        <v>0.0</v>
      </c>
      <c r="CX99" s="999">
        <v>0.0</v>
      </c>
      <c r="CY99" s="997">
        <v>266.22799999999995</v>
      </c>
      <c r="CZ99" s="998">
        <v>0.0</v>
      </c>
      <c r="DA99" s="998">
        <v>0.0</v>
      </c>
      <c r="DB99" s="998">
        <v>0.0</v>
      </c>
      <c r="DC99" s="998">
        <v>0.0</v>
      </c>
      <c r="DD99" s="998">
        <v>0.0</v>
      </c>
      <c r="DE99" s="998">
        <v>0.0</v>
      </c>
      <c r="DF99" s="999">
        <v>0.0</v>
      </c>
      <c r="DG99" s="1000">
        <v>0.0</v>
      </c>
      <c r="DH99" s="998">
        <v>0.0</v>
      </c>
      <c r="DI99" s="998">
        <v>0.0</v>
      </c>
      <c r="DJ99" s="998">
        <v>0.0</v>
      </c>
      <c r="DK99" s="998">
        <v>0.0</v>
      </c>
      <c r="DL99" s="998">
        <v>0.0</v>
      </c>
      <c r="DM99" s="998">
        <v>0.0</v>
      </c>
      <c r="DN99" s="998">
        <v>0.0</v>
      </c>
      <c r="DO99" s="999">
        <v>0.0</v>
      </c>
      <c r="DP99" s="1000">
        <v>0.0</v>
      </c>
      <c r="DQ99" s="998">
        <v>0.0</v>
      </c>
      <c r="DR99" s="998">
        <v>0.0</v>
      </c>
      <c r="DS99" s="998">
        <v>0.0</v>
      </c>
      <c r="DT99" s="998">
        <v>0.0</v>
      </c>
      <c r="DU99" s="999">
        <v>0.0</v>
      </c>
      <c r="DV99" s="1000">
        <v>0.0</v>
      </c>
      <c r="DW99" s="998">
        <v>0.0</v>
      </c>
      <c r="DX99" s="998">
        <v>0.0</v>
      </c>
      <c r="DY99" s="998">
        <v>0.0</v>
      </c>
      <c r="DZ99" s="998">
        <v>0.0</v>
      </c>
      <c r="EA99" s="998">
        <v>0.0</v>
      </c>
      <c r="EB99" s="999">
        <v>0.0</v>
      </c>
      <c r="EC99" s="1000">
        <v>0.0</v>
      </c>
      <c r="ED99" s="998">
        <v>0.0</v>
      </c>
      <c r="EE99" s="999">
        <v>0.0</v>
      </c>
      <c r="EF99" s="1000">
        <v>0.0</v>
      </c>
      <c r="EG99" s="998">
        <v>0.0</v>
      </c>
      <c r="EH99" s="998">
        <v>0.0</v>
      </c>
      <c r="EI99" s="999">
        <v>0.0</v>
      </c>
      <c r="EJ99" s="1000">
        <v>0.0</v>
      </c>
      <c r="EK99" s="998">
        <v>0.0</v>
      </c>
      <c r="EL99" s="998">
        <v>0.0</v>
      </c>
      <c r="EM99" s="998">
        <v>0.0</v>
      </c>
      <c r="EN99" s="999">
        <v>0.0</v>
      </c>
      <c r="EO99" s="984">
        <f t="shared" si="1"/>
        <v>2647.105004</v>
      </c>
      <c r="EP99" s="985">
        <f t="shared" si="3"/>
        <v>516.1854758</v>
      </c>
    </row>
    <row r="100" ht="14.25" customHeight="1">
      <c r="A100" s="976" t="s">
        <v>253</v>
      </c>
      <c r="B100" s="977" t="s">
        <v>480</v>
      </c>
      <c r="C100" s="1001">
        <v>1811099.0</v>
      </c>
      <c r="D100" s="1002">
        <v>709.64</v>
      </c>
      <c r="E100" s="983">
        <v>0.0</v>
      </c>
      <c r="F100" s="981">
        <v>0.0</v>
      </c>
      <c r="G100" s="981">
        <v>0.0</v>
      </c>
      <c r="H100" s="1002">
        <v>709.64</v>
      </c>
      <c r="I100" s="982">
        <v>0.0</v>
      </c>
      <c r="J100" s="983">
        <v>0.0</v>
      </c>
      <c r="K100" s="981">
        <v>0.0</v>
      </c>
      <c r="L100" s="981">
        <v>0.0</v>
      </c>
      <c r="M100" s="1002">
        <v>709.64</v>
      </c>
      <c r="N100" s="982">
        <v>0.0</v>
      </c>
      <c r="O100" s="983">
        <v>0.0</v>
      </c>
      <c r="P100" s="981">
        <v>0.0</v>
      </c>
      <c r="Q100" s="981">
        <v>0.0</v>
      </c>
      <c r="R100" s="1002">
        <v>709.64</v>
      </c>
      <c r="S100" s="982">
        <v>0.0</v>
      </c>
      <c r="T100" s="983">
        <v>0.0</v>
      </c>
      <c r="U100" s="981">
        <v>0.0</v>
      </c>
      <c r="V100" s="981">
        <v>0.0</v>
      </c>
      <c r="W100" s="981">
        <v>0.0</v>
      </c>
      <c r="X100" s="981">
        <v>0.0</v>
      </c>
      <c r="Y100" s="981">
        <v>0.0</v>
      </c>
      <c r="Z100" s="1002">
        <v>709.64</v>
      </c>
      <c r="AA100" s="981">
        <v>0.0</v>
      </c>
      <c r="AB100" s="982">
        <v>0.0</v>
      </c>
      <c r="AC100" s="983">
        <v>0.0</v>
      </c>
      <c r="AD100" s="981">
        <v>0.0</v>
      </c>
      <c r="AE100" s="981">
        <v>0.0</v>
      </c>
      <c r="AF100" s="981">
        <v>0.0</v>
      </c>
      <c r="AG100" s="1002">
        <v>709.64</v>
      </c>
      <c r="AH100" s="981">
        <v>0.0</v>
      </c>
      <c r="AI100" s="981">
        <v>0.0</v>
      </c>
      <c r="AJ100" s="982">
        <v>0.0</v>
      </c>
      <c r="AK100" s="983">
        <v>0.0</v>
      </c>
      <c r="AL100" s="981">
        <v>0.0</v>
      </c>
      <c r="AM100" s="981">
        <v>0.0</v>
      </c>
      <c r="AN100" s="981">
        <v>0.0</v>
      </c>
      <c r="AO100" s="1002">
        <v>709.64</v>
      </c>
      <c r="AP100" s="981">
        <v>0.0</v>
      </c>
      <c r="AQ100" s="981">
        <v>0.0</v>
      </c>
      <c r="AR100" s="982">
        <v>0.0</v>
      </c>
      <c r="AS100" s="983">
        <v>0.0</v>
      </c>
      <c r="AT100" s="981">
        <v>0.0</v>
      </c>
      <c r="AU100" s="981">
        <v>0.0</v>
      </c>
      <c r="AV100" s="981">
        <v>0.0</v>
      </c>
      <c r="AW100" s="981">
        <v>0.0</v>
      </c>
      <c r="AX100" s="981">
        <v>0.0</v>
      </c>
      <c r="AY100" s="981">
        <v>0.0</v>
      </c>
      <c r="AZ100" s="981">
        <v>0.0</v>
      </c>
      <c r="BA100" s="981">
        <v>0.0</v>
      </c>
      <c r="BB100" s="981">
        <v>0.0</v>
      </c>
      <c r="BC100" s="981">
        <v>0.0</v>
      </c>
      <c r="BD100" s="981">
        <v>0.0</v>
      </c>
      <c r="BE100" s="981">
        <v>0.0</v>
      </c>
      <c r="BF100" s="981">
        <v>0.0</v>
      </c>
      <c r="BG100" s="981">
        <v>0.0</v>
      </c>
      <c r="BH100" s="981">
        <v>0.0</v>
      </c>
      <c r="BI100" s="981">
        <v>0.0</v>
      </c>
      <c r="BJ100" s="981">
        <v>0.0</v>
      </c>
      <c r="BK100" s="1002">
        <v>709.64</v>
      </c>
      <c r="BL100" s="982">
        <v>0.0</v>
      </c>
      <c r="BM100" s="983">
        <v>0.0</v>
      </c>
      <c r="BN100" s="981">
        <v>0.0</v>
      </c>
      <c r="BO100" s="981">
        <v>0.0</v>
      </c>
      <c r="BP100" s="981">
        <v>0.0</v>
      </c>
      <c r="BQ100" s="981">
        <v>0.0</v>
      </c>
      <c r="BR100" s="981">
        <v>0.0</v>
      </c>
      <c r="BS100" s="981">
        <v>0.0</v>
      </c>
      <c r="BT100" s="981">
        <v>0.0</v>
      </c>
      <c r="BU100" s="981">
        <v>0.0</v>
      </c>
      <c r="BV100" s="981">
        <v>0.0</v>
      </c>
      <c r="BW100" s="982">
        <v>0.0</v>
      </c>
      <c r="BX100" s="983">
        <v>0.0</v>
      </c>
      <c r="BY100" s="981">
        <v>0.0</v>
      </c>
      <c r="BZ100" s="981">
        <v>0.0</v>
      </c>
      <c r="CA100" s="981">
        <v>0.0</v>
      </c>
      <c r="CB100" s="981">
        <v>0.0</v>
      </c>
      <c r="CC100" s="981">
        <v>0.0</v>
      </c>
      <c r="CD100" s="982">
        <v>0.0</v>
      </c>
      <c r="CE100" s="983">
        <v>0.0</v>
      </c>
      <c r="CF100" s="981">
        <v>0.0</v>
      </c>
      <c r="CG100" s="981">
        <v>0.0</v>
      </c>
      <c r="CH100" s="981">
        <v>0.0</v>
      </c>
      <c r="CI100" s="981">
        <v>0.0</v>
      </c>
      <c r="CJ100" s="981">
        <v>0.0</v>
      </c>
      <c r="CK100" s="981">
        <v>0.0</v>
      </c>
      <c r="CL100" s="981">
        <v>0.0</v>
      </c>
      <c r="CM100" s="981">
        <v>0.0</v>
      </c>
      <c r="CN100" s="1002">
        <v>709.64</v>
      </c>
      <c r="CO100" s="983">
        <v>0.0</v>
      </c>
      <c r="CP100" s="981">
        <v>0.0</v>
      </c>
      <c r="CQ100" s="981">
        <v>0.0</v>
      </c>
      <c r="CR100" s="981">
        <v>0.0</v>
      </c>
      <c r="CS100" s="981">
        <v>0.0</v>
      </c>
      <c r="CT100" s="981">
        <v>0.0</v>
      </c>
      <c r="CU100" s="981">
        <v>0.0</v>
      </c>
      <c r="CV100" s="981">
        <v>0.0</v>
      </c>
      <c r="CW100" s="981">
        <v>0.0</v>
      </c>
      <c r="CX100" s="1002">
        <v>709.64</v>
      </c>
      <c r="CY100" s="983">
        <v>0.0</v>
      </c>
      <c r="CZ100" s="981">
        <v>0.0</v>
      </c>
      <c r="DA100" s="981">
        <v>0.0</v>
      </c>
      <c r="DB100" s="981">
        <v>0.0</v>
      </c>
      <c r="DC100" s="1002">
        <v>709.64</v>
      </c>
      <c r="DD100" s="981">
        <v>0.0</v>
      </c>
      <c r="DE100" s="981">
        <v>0.0</v>
      </c>
      <c r="DF100" s="982">
        <v>0.0</v>
      </c>
      <c r="DG100" s="983">
        <v>0.0</v>
      </c>
      <c r="DH100" s="981">
        <v>0.0</v>
      </c>
      <c r="DI100" s="981">
        <v>0.0</v>
      </c>
      <c r="DJ100" s="981">
        <v>0.0</v>
      </c>
      <c r="DK100" s="981">
        <v>0.0</v>
      </c>
      <c r="DL100" s="981">
        <v>0.0</v>
      </c>
      <c r="DM100" s="981">
        <v>0.0</v>
      </c>
      <c r="DN100" s="981">
        <v>0.0</v>
      </c>
      <c r="DO100" s="982">
        <v>0.0</v>
      </c>
      <c r="DP100" s="983">
        <v>0.0</v>
      </c>
      <c r="DQ100" s="981">
        <v>0.0</v>
      </c>
      <c r="DR100" s="981">
        <v>0.0</v>
      </c>
      <c r="DS100" s="981">
        <v>0.0</v>
      </c>
      <c r="DT100" s="981">
        <v>0.0</v>
      </c>
      <c r="DU100" s="982">
        <v>0.0</v>
      </c>
      <c r="DV100" s="983">
        <v>0.0</v>
      </c>
      <c r="DW100" s="981">
        <v>0.0</v>
      </c>
      <c r="DX100" s="981">
        <v>0.0</v>
      </c>
      <c r="DY100" s="981">
        <v>0.0</v>
      </c>
      <c r="DZ100" s="981">
        <v>0.0</v>
      </c>
      <c r="EA100" s="981">
        <v>0.0</v>
      </c>
      <c r="EB100" s="982">
        <v>0.0</v>
      </c>
      <c r="EC100" s="983">
        <v>0.0</v>
      </c>
      <c r="ED100" s="981">
        <v>0.0</v>
      </c>
      <c r="EE100" s="982">
        <v>0.0</v>
      </c>
      <c r="EF100" s="983">
        <v>0.0</v>
      </c>
      <c r="EG100" s="981">
        <v>0.0</v>
      </c>
      <c r="EH100" s="981">
        <v>0.0</v>
      </c>
      <c r="EI100" s="982">
        <v>0.0</v>
      </c>
      <c r="EJ100" s="983">
        <v>0.0</v>
      </c>
      <c r="EK100" s="981">
        <v>0.0</v>
      </c>
      <c r="EL100" s="981">
        <v>0.0</v>
      </c>
      <c r="EM100" s="981">
        <v>0.0</v>
      </c>
      <c r="EN100" s="982">
        <v>0.0</v>
      </c>
      <c r="EO100" s="984">
        <f t="shared" si="1"/>
        <v>7378.83672</v>
      </c>
      <c r="EP100" s="985">
        <f t="shared" si="3"/>
        <v>1438.87316</v>
      </c>
    </row>
    <row r="101" ht="14.25" customHeight="1">
      <c r="A101" s="986" t="s">
        <v>253</v>
      </c>
      <c r="B101" s="83" t="s">
        <v>480</v>
      </c>
      <c r="C101" s="50">
        <v>1811100.0</v>
      </c>
      <c r="D101" s="716">
        <v>960.1157999999999</v>
      </c>
      <c r="E101" s="991">
        <v>0.0</v>
      </c>
      <c r="F101" s="989">
        <v>0.0</v>
      </c>
      <c r="G101" s="989">
        <v>0.0</v>
      </c>
      <c r="H101" s="716">
        <v>960.1157999999999</v>
      </c>
      <c r="I101" s="990">
        <v>0.0</v>
      </c>
      <c r="J101" s="991">
        <v>0.0</v>
      </c>
      <c r="K101" s="989">
        <v>0.0</v>
      </c>
      <c r="L101" s="989">
        <v>0.0</v>
      </c>
      <c r="M101" s="716">
        <v>960.1157999999999</v>
      </c>
      <c r="N101" s="990">
        <v>0.0</v>
      </c>
      <c r="O101" s="991">
        <v>0.0</v>
      </c>
      <c r="P101" s="989">
        <v>0.0</v>
      </c>
      <c r="Q101" s="989">
        <v>0.0</v>
      </c>
      <c r="R101" s="716">
        <v>960.1157999999999</v>
      </c>
      <c r="S101" s="990">
        <v>0.0</v>
      </c>
      <c r="T101" s="991">
        <v>0.0</v>
      </c>
      <c r="U101" s="989">
        <v>0.0</v>
      </c>
      <c r="V101" s="989">
        <v>0.0</v>
      </c>
      <c r="W101" s="989">
        <v>0.0</v>
      </c>
      <c r="X101" s="989">
        <v>0.0</v>
      </c>
      <c r="Y101" s="989">
        <v>0.0</v>
      </c>
      <c r="Z101" s="716">
        <v>960.1157999999999</v>
      </c>
      <c r="AA101" s="989">
        <v>0.0</v>
      </c>
      <c r="AB101" s="990">
        <v>0.0</v>
      </c>
      <c r="AC101" s="991">
        <v>0.0</v>
      </c>
      <c r="AD101" s="989">
        <v>0.0</v>
      </c>
      <c r="AE101" s="989">
        <v>0.0</v>
      </c>
      <c r="AF101" s="989">
        <v>0.0</v>
      </c>
      <c r="AG101" s="716">
        <v>960.1157999999999</v>
      </c>
      <c r="AH101" s="989">
        <v>0.0</v>
      </c>
      <c r="AI101" s="989">
        <v>0.0</v>
      </c>
      <c r="AJ101" s="990">
        <v>0.0</v>
      </c>
      <c r="AK101" s="991">
        <v>0.0</v>
      </c>
      <c r="AL101" s="989">
        <v>0.0</v>
      </c>
      <c r="AM101" s="989">
        <v>0.0</v>
      </c>
      <c r="AN101" s="989">
        <v>0.0</v>
      </c>
      <c r="AO101" s="716">
        <v>960.1157999999999</v>
      </c>
      <c r="AP101" s="989">
        <v>0.0</v>
      </c>
      <c r="AQ101" s="989">
        <v>0.0</v>
      </c>
      <c r="AR101" s="990">
        <v>0.0</v>
      </c>
      <c r="AS101" s="991">
        <v>0.0</v>
      </c>
      <c r="AT101" s="989">
        <v>0.0</v>
      </c>
      <c r="AU101" s="989">
        <v>0.0</v>
      </c>
      <c r="AV101" s="989">
        <v>0.0</v>
      </c>
      <c r="AW101" s="989">
        <v>0.0</v>
      </c>
      <c r="AX101" s="989">
        <v>0.0</v>
      </c>
      <c r="AY101" s="989">
        <v>0.0</v>
      </c>
      <c r="AZ101" s="989">
        <v>0.0</v>
      </c>
      <c r="BA101" s="989">
        <v>0.0</v>
      </c>
      <c r="BB101" s="989">
        <v>0.0</v>
      </c>
      <c r="BC101" s="989">
        <v>0.0</v>
      </c>
      <c r="BD101" s="989">
        <v>0.0</v>
      </c>
      <c r="BE101" s="989">
        <v>0.0</v>
      </c>
      <c r="BF101" s="989">
        <v>0.0</v>
      </c>
      <c r="BG101" s="989">
        <v>0.0</v>
      </c>
      <c r="BH101" s="989">
        <v>0.0</v>
      </c>
      <c r="BI101" s="989">
        <v>0.0</v>
      </c>
      <c r="BJ101" s="989">
        <v>0.0</v>
      </c>
      <c r="BK101" s="716">
        <v>960.1157999999999</v>
      </c>
      <c r="BL101" s="990">
        <v>0.0</v>
      </c>
      <c r="BM101" s="991">
        <v>0.0</v>
      </c>
      <c r="BN101" s="989">
        <v>0.0</v>
      </c>
      <c r="BO101" s="989">
        <v>0.0</v>
      </c>
      <c r="BP101" s="989">
        <v>0.0</v>
      </c>
      <c r="BQ101" s="989">
        <v>0.0</v>
      </c>
      <c r="BR101" s="989">
        <v>0.0</v>
      </c>
      <c r="BS101" s="989">
        <v>0.0</v>
      </c>
      <c r="BT101" s="989">
        <v>0.0</v>
      </c>
      <c r="BU101" s="989">
        <v>0.0</v>
      </c>
      <c r="BV101" s="989">
        <v>0.0</v>
      </c>
      <c r="BW101" s="990">
        <v>0.0</v>
      </c>
      <c r="BX101" s="991">
        <v>0.0</v>
      </c>
      <c r="BY101" s="989">
        <v>0.0</v>
      </c>
      <c r="BZ101" s="989">
        <v>0.0</v>
      </c>
      <c r="CA101" s="989">
        <v>0.0</v>
      </c>
      <c r="CB101" s="989">
        <v>0.0</v>
      </c>
      <c r="CC101" s="989">
        <v>0.0</v>
      </c>
      <c r="CD101" s="990">
        <v>0.0</v>
      </c>
      <c r="CE101" s="991">
        <v>0.0</v>
      </c>
      <c r="CF101" s="989">
        <v>0.0</v>
      </c>
      <c r="CG101" s="989">
        <v>0.0</v>
      </c>
      <c r="CH101" s="989">
        <v>0.0</v>
      </c>
      <c r="CI101" s="989">
        <v>0.0</v>
      </c>
      <c r="CJ101" s="989">
        <v>0.0</v>
      </c>
      <c r="CK101" s="989">
        <v>0.0</v>
      </c>
      <c r="CL101" s="989">
        <v>0.0</v>
      </c>
      <c r="CM101" s="989">
        <v>0.0</v>
      </c>
      <c r="CN101" s="716">
        <v>960.1157999999999</v>
      </c>
      <c r="CO101" s="991">
        <v>0.0</v>
      </c>
      <c r="CP101" s="989">
        <v>0.0</v>
      </c>
      <c r="CQ101" s="989">
        <v>0.0</v>
      </c>
      <c r="CR101" s="989">
        <v>0.0</v>
      </c>
      <c r="CS101" s="989">
        <v>0.0</v>
      </c>
      <c r="CT101" s="989">
        <v>0.0</v>
      </c>
      <c r="CU101" s="989">
        <v>0.0</v>
      </c>
      <c r="CV101" s="989">
        <v>0.0</v>
      </c>
      <c r="CW101" s="989">
        <v>0.0</v>
      </c>
      <c r="CX101" s="716">
        <v>960.1157999999999</v>
      </c>
      <c r="CY101" s="991">
        <v>0.0</v>
      </c>
      <c r="CZ101" s="989">
        <v>0.0</v>
      </c>
      <c r="DA101" s="989">
        <v>0.0</v>
      </c>
      <c r="DB101" s="989">
        <v>0.0</v>
      </c>
      <c r="DC101" s="716">
        <v>960.1157999999999</v>
      </c>
      <c r="DD101" s="989">
        <v>0.0</v>
      </c>
      <c r="DE101" s="989">
        <v>0.0</v>
      </c>
      <c r="DF101" s="990">
        <v>0.0</v>
      </c>
      <c r="DG101" s="991">
        <v>0.0</v>
      </c>
      <c r="DH101" s="989">
        <v>0.0</v>
      </c>
      <c r="DI101" s="989">
        <v>0.0</v>
      </c>
      <c r="DJ101" s="989">
        <v>0.0</v>
      </c>
      <c r="DK101" s="989">
        <v>0.0</v>
      </c>
      <c r="DL101" s="989">
        <v>0.0</v>
      </c>
      <c r="DM101" s="989">
        <v>0.0</v>
      </c>
      <c r="DN101" s="989">
        <v>0.0</v>
      </c>
      <c r="DO101" s="990">
        <v>0.0</v>
      </c>
      <c r="DP101" s="991">
        <v>0.0</v>
      </c>
      <c r="DQ101" s="989">
        <v>0.0</v>
      </c>
      <c r="DR101" s="989">
        <v>0.0</v>
      </c>
      <c r="DS101" s="989">
        <v>0.0</v>
      </c>
      <c r="DT101" s="989">
        <v>0.0</v>
      </c>
      <c r="DU101" s="990">
        <v>0.0</v>
      </c>
      <c r="DV101" s="991">
        <v>0.0</v>
      </c>
      <c r="DW101" s="989">
        <v>0.0</v>
      </c>
      <c r="DX101" s="989">
        <v>0.0</v>
      </c>
      <c r="DY101" s="989">
        <v>0.0</v>
      </c>
      <c r="DZ101" s="989">
        <v>0.0</v>
      </c>
      <c r="EA101" s="989">
        <v>0.0</v>
      </c>
      <c r="EB101" s="990">
        <v>0.0</v>
      </c>
      <c r="EC101" s="991">
        <v>0.0</v>
      </c>
      <c r="ED101" s="989">
        <v>0.0</v>
      </c>
      <c r="EE101" s="990">
        <v>0.0</v>
      </c>
      <c r="EF101" s="991">
        <v>0.0</v>
      </c>
      <c r="EG101" s="989">
        <v>0.0</v>
      </c>
      <c r="EH101" s="989">
        <v>0.0</v>
      </c>
      <c r="EI101" s="990">
        <v>0.0</v>
      </c>
      <c r="EJ101" s="991">
        <v>0.0</v>
      </c>
      <c r="EK101" s="989">
        <v>0.0</v>
      </c>
      <c r="EL101" s="989">
        <v>0.0</v>
      </c>
      <c r="EM101" s="989">
        <v>0.0</v>
      </c>
      <c r="EN101" s="990">
        <v>0.0</v>
      </c>
      <c r="EO101" s="984">
        <f t="shared" si="1"/>
        <v>9983.284088</v>
      </c>
      <c r="EP101" s="985">
        <f t="shared" si="3"/>
        <v>1946.740397</v>
      </c>
    </row>
    <row r="102" ht="14.25" customHeight="1">
      <c r="A102" s="986" t="s">
        <v>253</v>
      </c>
      <c r="B102" s="83" t="s">
        <v>480</v>
      </c>
      <c r="C102" s="50">
        <v>1811101.0</v>
      </c>
      <c r="D102" s="716">
        <v>2186.7308</v>
      </c>
      <c r="E102" s="991">
        <v>0.0</v>
      </c>
      <c r="F102" s="989">
        <v>0.0</v>
      </c>
      <c r="G102" s="989">
        <v>0.0</v>
      </c>
      <c r="H102" s="716">
        <v>2186.7308</v>
      </c>
      <c r="I102" s="990">
        <v>0.0</v>
      </c>
      <c r="J102" s="991">
        <v>0.0</v>
      </c>
      <c r="K102" s="989">
        <v>0.0</v>
      </c>
      <c r="L102" s="989">
        <v>0.0</v>
      </c>
      <c r="M102" s="716">
        <v>2186.7308</v>
      </c>
      <c r="N102" s="990">
        <v>0.0</v>
      </c>
      <c r="O102" s="991">
        <v>0.0</v>
      </c>
      <c r="P102" s="989">
        <v>0.0</v>
      </c>
      <c r="Q102" s="989">
        <v>0.0</v>
      </c>
      <c r="R102" s="716">
        <v>2186.7308</v>
      </c>
      <c r="S102" s="990">
        <v>0.0</v>
      </c>
      <c r="T102" s="991">
        <v>0.0</v>
      </c>
      <c r="U102" s="989">
        <v>0.0</v>
      </c>
      <c r="V102" s="989">
        <v>0.0</v>
      </c>
      <c r="W102" s="989">
        <v>0.0</v>
      </c>
      <c r="X102" s="989">
        <v>0.0</v>
      </c>
      <c r="Y102" s="989">
        <v>0.0</v>
      </c>
      <c r="Z102" s="716">
        <v>2186.7308</v>
      </c>
      <c r="AA102" s="989">
        <v>0.0</v>
      </c>
      <c r="AB102" s="990">
        <v>0.0</v>
      </c>
      <c r="AC102" s="991">
        <v>0.0</v>
      </c>
      <c r="AD102" s="989">
        <v>0.0</v>
      </c>
      <c r="AE102" s="989">
        <v>0.0</v>
      </c>
      <c r="AF102" s="989">
        <v>0.0</v>
      </c>
      <c r="AG102" s="716">
        <v>2186.7308</v>
      </c>
      <c r="AH102" s="989">
        <v>0.0</v>
      </c>
      <c r="AI102" s="989">
        <v>0.0</v>
      </c>
      <c r="AJ102" s="990">
        <v>0.0</v>
      </c>
      <c r="AK102" s="991">
        <v>0.0</v>
      </c>
      <c r="AL102" s="989">
        <v>0.0</v>
      </c>
      <c r="AM102" s="989">
        <v>0.0</v>
      </c>
      <c r="AN102" s="989">
        <v>0.0</v>
      </c>
      <c r="AO102" s="716">
        <v>2186.7308</v>
      </c>
      <c r="AP102" s="989">
        <v>0.0</v>
      </c>
      <c r="AQ102" s="989">
        <v>0.0</v>
      </c>
      <c r="AR102" s="990">
        <v>0.0</v>
      </c>
      <c r="AS102" s="991">
        <v>0.0</v>
      </c>
      <c r="AT102" s="989">
        <v>0.0</v>
      </c>
      <c r="AU102" s="989">
        <v>0.0</v>
      </c>
      <c r="AV102" s="989">
        <v>0.0</v>
      </c>
      <c r="AW102" s="989">
        <v>0.0</v>
      </c>
      <c r="AX102" s="989">
        <v>0.0</v>
      </c>
      <c r="AY102" s="989">
        <v>0.0</v>
      </c>
      <c r="AZ102" s="989">
        <v>0.0</v>
      </c>
      <c r="BA102" s="989">
        <v>0.0</v>
      </c>
      <c r="BB102" s="989">
        <v>0.0</v>
      </c>
      <c r="BC102" s="989">
        <v>0.0</v>
      </c>
      <c r="BD102" s="989">
        <v>0.0</v>
      </c>
      <c r="BE102" s="989">
        <v>0.0</v>
      </c>
      <c r="BF102" s="989">
        <v>0.0</v>
      </c>
      <c r="BG102" s="989">
        <v>0.0</v>
      </c>
      <c r="BH102" s="989">
        <v>0.0</v>
      </c>
      <c r="BI102" s="989">
        <v>0.0</v>
      </c>
      <c r="BJ102" s="989">
        <v>0.0</v>
      </c>
      <c r="BK102" s="716">
        <v>2186.7308</v>
      </c>
      <c r="BL102" s="990">
        <v>0.0</v>
      </c>
      <c r="BM102" s="991">
        <v>0.0</v>
      </c>
      <c r="BN102" s="989">
        <v>0.0</v>
      </c>
      <c r="BO102" s="989">
        <v>0.0</v>
      </c>
      <c r="BP102" s="989">
        <v>0.0</v>
      </c>
      <c r="BQ102" s="989">
        <v>0.0</v>
      </c>
      <c r="BR102" s="989">
        <v>0.0</v>
      </c>
      <c r="BS102" s="989">
        <v>0.0</v>
      </c>
      <c r="BT102" s="989">
        <v>0.0</v>
      </c>
      <c r="BU102" s="989">
        <v>0.0</v>
      </c>
      <c r="BV102" s="989">
        <v>0.0</v>
      </c>
      <c r="BW102" s="990">
        <v>0.0</v>
      </c>
      <c r="BX102" s="991">
        <v>0.0</v>
      </c>
      <c r="BY102" s="989">
        <v>0.0</v>
      </c>
      <c r="BZ102" s="989">
        <v>0.0</v>
      </c>
      <c r="CA102" s="989">
        <v>0.0</v>
      </c>
      <c r="CB102" s="989">
        <v>0.0</v>
      </c>
      <c r="CC102" s="989">
        <v>0.0</v>
      </c>
      <c r="CD102" s="990">
        <v>0.0</v>
      </c>
      <c r="CE102" s="991">
        <v>0.0</v>
      </c>
      <c r="CF102" s="989">
        <v>0.0</v>
      </c>
      <c r="CG102" s="989">
        <v>0.0</v>
      </c>
      <c r="CH102" s="989">
        <v>0.0</v>
      </c>
      <c r="CI102" s="989">
        <v>0.0</v>
      </c>
      <c r="CJ102" s="989">
        <v>0.0</v>
      </c>
      <c r="CK102" s="989">
        <v>0.0</v>
      </c>
      <c r="CL102" s="989">
        <v>0.0</v>
      </c>
      <c r="CM102" s="989">
        <v>0.0</v>
      </c>
      <c r="CN102" s="716">
        <v>2186.7308</v>
      </c>
      <c r="CO102" s="991">
        <v>0.0</v>
      </c>
      <c r="CP102" s="989">
        <v>0.0</v>
      </c>
      <c r="CQ102" s="989">
        <v>0.0</v>
      </c>
      <c r="CR102" s="989">
        <v>0.0</v>
      </c>
      <c r="CS102" s="989">
        <v>0.0</v>
      </c>
      <c r="CT102" s="989">
        <v>0.0</v>
      </c>
      <c r="CU102" s="989">
        <v>0.0</v>
      </c>
      <c r="CV102" s="989">
        <v>0.0</v>
      </c>
      <c r="CW102" s="989">
        <v>0.0</v>
      </c>
      <c r="CX102" s="716">
        <v>2186.7308</v>
      </c>
      <c r="CY102" s="991">
        <v>0.0</v>
      </c>
      <c r="CZ102" s="989">
        <v>0.0</v>
      </c>
      <c r="DA102" s="989">
        <v>0.0</v>
      </c>
      <c r="DB102" s="989">
        <v>0.0</v>
      </c>
      <c r="DC102" s="716">
        <v>2186.7308</v>
      </c>
      <c r="DD102" s="989">
        <v>0.0</v>
      </c>
      <c r="DE102" s="989">
        <v>0.0</v>
      </c>
      <c r="DF102" s="990">
        <v>0.0</v>
      </c>
      <c r="DG102" s="991">
        <v>0.0</v>
      </c>
      <c r="DH102" s="989">
        <v>0.0</v>
      </c>
      <c r="DI102" s="989">
        <v>0.0</v>
      </c>
      <c r="DJ102" s="989">
        <v>0.0</v>
      </c>
      <c r="DK102" s="989">
        <v>0.0</v>
      </c>
      <c r="DL102" s="989">
        <v>0.0</v>
      </c>
      <c r="DM102" s="989">
        <v>0.0</v>
      </c>
      <c r="DN102" s="989">
        <v>0.0</v>
      </c>
      <c r="DO102" s="990">
        <v>0.0</v>
      </c>
      <c r="DP102" s="991">
        <v>0.0</v>
      </c>
      <c r="DQ102" s="989">
        <v>0.0</v>
      </c>
      <c r="DR102" s="989">
        <v>0.0</v>
      </c>
      <c r="DS102" s="989">
        <v>0.0</v>
      </c>
      <c r="DT102" s="989">
        <v>0.0</v>
      </c>
      <c r="DU102" s="990">
        <v>0.0</v>
      </c>
      <c r="DV102" s="991">
        <v>0.0</v>
      </c>
      <c r="DW102" s="989">
        <v>0.0</v>
      </c>
      <c r="DX102" s="989">
        <v>0.0</v>
      </c>
      <c r="DY102" s="989">
        <v>0.0</v>
      </c>
      <c r="DZ102" s="989">
        <v>0.0</v>
      </c>
      <c r="EA102" s="989">
        <v>0.0</v>
      </c>
      <c r="EB102" s="990">
        <v>0.0</v>
      </c>
      <c r="EC102" s="991">
        <v>0.0</v>
      </c>
      <c r="ED102" s="989">
        <v>0.0</v>
      </c>
      <c r="EE102" s="990">
        <v>0.0</v>
      </c>
      <c r="EF102" s="991">
        <v>0.0</v>
      </c>
      <c r="EG102" s="989">
        <v>0.0</v>
      </c>
      <c r="EH102" s="989">
        <v>0.0</v>
      </c>
      <c r="EI102" s="990">
        <v>0.0</v>
      </c>
      <c r="EJ102" s="991">
        <v>0.0</v>
      </c>
      <c r="EK102" s="989">
        <v>0.0</v>
      </c>
      <c r="EL102" s="989">
        <v>0.0</v>
      </c>
      <c r="EM102" s="989">
        <v>0.0</v>
      </c>
      <c r="EN102" s="990">
        <v>0.0</v>
      </c>
      <c r="EO102" s="984">
        <f t="shared" si="1"/>
        <v>22737.62686</v>
      </c>
      <c r="EP102" s="985">
        <f t="shared" si="3"/>
        <v>4433.837237</v>
      </c>
    </row>
    <row r="103" ht="14.25" customHeight="1">
      <c r="A103" s="986" t="s">
        <v>253</v>
      </c>
      <c r="B103" s="83" t="s">
        <v>480</v>
      </c>
      <c r="C103" s="50">
        <v>1811102.0</v>
      </c>
      <c r="D103" s="716">
        <v>1890.8968</v>
      </c>
      <c r="E103" s="991">
        <v>0.0</v>
      </c>
      <c r="F103" s="989">
        <v>0.0</v>
      </c>
      <c r="G103" s="989">
        <v>0.0</v>
      </c>
      <c r="H103" s="716">
        <v>1890.8968</v>
      </c>
      <c r="I103" s="990">
        <v>0.0</v>
      </c>
      <c r="J103" s="991">
        <v>0.0</v>
      </c>
      <c r="K103" s="989">
        <v>0.0</v>
      </c>
      <c r="L103" s="989">
        <v>0.0</v>
      </c>
      <c r="M103" s="716">
        <v>1890.8968</v>
      </c>
      <c r="N103" s="990">
        <v>0.0</v>
      </c>
      <c r="O103" s="991">
        <v>0.0</v>
      </c>
      <c r="P103" s="989">
        <v>0.0</v>
      </c>
      <c r="Q103" s="989">
        <v>0.0</v>
      </c>
      <c r="R103" s="716">
        <v>1890.8968</v>
      </c>
      <c r="S103" s="990">
        <v>0.0</v>
      </c>
      <c r="T103" s="991">
        <v>0.0</v>
      </c>
      <c r="U103" s="989">
        <v>0.0</v>
      </c>
      <c r="V103" s="989">
        <v>0.0</v>
      </c>
      <c r="W103" s="989">
        <v>0.0</v>
      </c>
      <c r="X103" s="989">
        <v>0.0</v>
      </c>
      <c r="Y103" s="989">
        <v>0.0</v>
      </c>
      <c r="Z103" s="716">
        <v>1890.8968</v>
      </c>
      <c r="AA103" s="989">
        <v>0.0</v>
      </c>
      <c r="AB103" s="990">
        <v>0.0</v>
      </c>
      <c r="AC103" s="991">
        <v>0.0</v>
      </c>
      <c r="AD103" s="989">
        <v>0.0</v>
      </c>
      <c r="AE103" s="989">
        <v>0.0</v>
      </c>
      <c r="AF103" s="989">
        <v>0.0</v>
      </c>
      <c r="AG103" s="716">
        <v>1890.8968</v>
      </c>
      <c r="AH103" s="989">
        <v>0.0</v>
      </c>
      <c r="AI103" s="989">
        <v>0.0</v>
      </c>
      <c r="AJ103" s="990">
        <v>0.0</v>
      </c>
      <c r="AK103" s="991">
        <v>0.0</v>
      </c>
      <c r="AL103" s="989">
        <v>0.0</v>
      </c>
      <c r="AM103" s="989">
        <v>0.0</v>
      </c>
      <c r="AN103" s="989">
        <v>0.0</v>
      </c>
      <c r="AO103" s="716">
        <v>1890.8968</v>
      </c>
      <c r="AP103" s="989">
        <v>0.0</v>
      </c>
      <c r="AQ103" s="989">
        <v>0.0</v>
      </c>
      <c r="AR103" s="990">
        <v>0.0</v>
      </c>
      <c r="AS103" s="991">
        <v>0.0</v>
      </c>
      <c r="AT103" s="989">
        <v>0.0</v>
      </c>
      <c r="AU103" s="989">
        <v>0.0</v>
      </c>
      <c r="AV103" s="989">
        <v>0.0</v>
      </c>
      <c r="AW103" s="989">
        <v>0.0</v>
      </c>
      <c r="AX103" s="989">
        <v>0.0</v>
      </c>
      <c r="AY103" s="989">
        <v>0.0</v>
      </c>
      <c r="AZ103" s="989">
        <v>0.0</v>
      </c>
      <c r="BA103" s="989">
        <v>0.0</v>
      </c>
      <c r="BB103" s="989">
        <v>0.0</v>
      </c>
      <c r="BC103" s="989">
        <v>0.0</v>
      </c>
      <c r="BD103" s="989">
        <v>0.0</v>
      </c>
      <c r="BE103" s="989">
        <v>0.0</v>
      </c>
      <c r="BF103" s="989">
        <v>0.0</v>
      </c>
      <c r="BG103" s="989">
        <v>0.0</v>
      </c>
      <c r="BH103" s="989">
        <v>0.0</v>
      </c>
      <c r="BI103" s="989">
        <v>0.0</v>
      </c>
      <c r="BJ103" s="989">
        <v>0.0</v>
      </c>
      <c r="BK103" s="716">
        <v>1890.8968</v>
      </c>
      <c r="BL103" s="990">
        <v>0.0</v>
      </c>
      <c r="BM103" s="991">
        <v>0.0</v>
      </c>
      <c r="BN103" s="989">
        <v>0.0</v>
      </c>
      <c r="BO103" s="989">
        <v>0.0</v>
      </c>
      <c r="BP103" s="989">
        <v>0.0</v>
      </c>
      <c r="BQ103" s="989">
        <v>0.0</v>
      </c>
      <c r="BR103" s="989">
        <v>0.0</v>
      </c>
      <c r="BS103" s="989">
        <v>0.0</v>
      </c>
      <c r="BT103" s="989">
        <v>0.0</v>
      </c>
      <c r="BU103" s="989">
        <v>0.0</v>
      </c>
      <c r="BV103" s="989">
        <v>0.0</v>
      </c>
      <c r="BW103" s="990">
        <v>0.0</v>
      </c>
      <c r="BX103" s="991">
        <v>0.0</v>
      </c>
      <c r="BY103" s="989">
        <v>0.0</v>
      </c>
      <c r="BZ103" s="989">
        <v>0.0</v>
      </c>
      <c r="CA103" s="989">
        <v>0.0</v>
      </c>
      <c r="CB103" s="989">
        <v>0.0</v>
      </c>
      <c r="CC103" s="989">
        <v>0.0</v>
      </c>
      <c r="CD103" s="990">
        <v>0.0</v>
      </c>
      <c r="CE103" s="991">
        <v>0.0</v>
      </c>
      <c r="CF103" s="989">
        <v>0.0</v>
      </c>
      <c r="CG103" s="989">
        <v>0.0</v>
      </c>
      <c r="CH103" s="989">
        <v>0.0</v>
      </c>
      <c r="CI103" s="989">
        <v>0.0</v>
      </c>
      <c r="CJ103" s="989">
        <v>0.0</v>
      </c>
      <c r="CK103" s="989">
        <v>0.0</v>
      </c>
      <c r="CL103" s="989">
        <v>0.0</v>
      </c>
      <c r="CM103" s="989">
        <v>0.0</v>
      </c>
      <c r="CN103" s="716">
        <v>1890.8968</v>
      </c>
      <c r="CO103" s="991">
        <v>0.0</v>
      </c>
      <c r="CP103" s="989">
        <v>0.0</v>
      </c>
      <c r="CQ103" s="989">
        <v>0.0</v>
      </c>
      <c r="CR103" s="989">
        <v>0.0</v>
      </c>
      <c r="CS103" s="989">
        <v>0.0</v>
      </c>
      <c r="CT103" s="989">
        <v>0.0</v>
      </c>
      <c r="CU103" s="989">
        <v>0.0</v>
      </c>
      <c r="CV103" s="989">
        <v>0.0</v>
      </c>
      <c r="CW103" s="989">
        <v>0.0</v>
      </c>
      <c r="CX103" s="716">
        <v>1890.8968</v>
      </c>
      <c r="CY103" s="991">
        <v>0.0</v>
      </c>
      <c r="CZ103" s="989">
        <v>0.0</v>
      </c>
      <c r="DA103" s="989">
        <v>0.0</v>
      </c>
      <c r="DB103" s="989">
        <v>0.0</v>
      </c>
      <c r="DC103" s="716">
        <v>1890.8968</v>
      </c>
      <c r="DD103" s="989">
        <v>0.0</v>
      </c>
      <c r="DE103" s="989">
        <v>0.0</v>
      </c>
      <c r="DF103" s="990">
        <v>0.0</v>
      </c>
      <c r="DG103" s="991">
        <v>0.0</v>
      </c>
      <c r="DH103" s="989">
        <v>0.0</v>
      </c>
      <c r="DI103" s="989">
        <v>0.0</v>
      </c>
      <c r="DJ103" s="989">
        <v>0.0</v>
      </c>
      <c r="DK103" s="989">
        <v>0.0</v>
      </c>
      <c r="DL103" s="989">
        <v>0.0</v>
      </c>
      <c r="DM103" s="989">
        <v>0.0</v>
      </c>
      <c r="DN103" s="989">
        <v>0.0</v>
      </c>
      <c r="DO103" s="990">
        <v>0.0</v>
      </c>
      <c r="DP103" s="991">
        <v>0.0</v>
      </c>
      <c r="DQ103" s="989">
        <v>0.0</v>
      </c>
      <c r="DR103" s="989">
        <v>0.0</v>
      </c>
      <c r="DS103" s="989">
        <v>0.0</v>
      </c>
      <c r="DT103" s="989">
        <v>0.0</v>
      </c>
      <c r="DU103" s="990">
        <v>0.0</v>
      </c>
      <c r="DV103" s="991">
        <v>0.0</v>
      </c>
      <c r="DW103" s="989">
        <v>0.0</v>
      </c>
      <c r="DX103" s="989">
        <v>0.0</v>
      </c>
      <c r="DY103" s="989">
        <v>0.0</v>
      </c>
      <c r="DZ103" s="989">
        <v>0.0</v>
      </c>
      <c r="EA103" s="989">
        <v>0.0</v>
      </c>
      <c r="EB103" s="990">
        <v>0.0</v>
      </c>
      <c r="EC103" s="991">
        <v>0.0</v>
      </c>
      <c r="ED103" s="989">
        <v>0.0</v>
      </c>
      <c r="EE103" s="990">
        <v>0.0</v>
      </c>
      <c r="EF103" s="991">
        <v>0.0</v>
      </c>
      <c r="EG103" s="989">
        <v>0.0</v>
      </c>
      <c r="EH103" s="989">
        <v>0.0</v>
      </c>
      <c r="EI103" s="990">
        <v>0.0</v>
      </c>
      <c r="EJ103" s="991">
        <v>0.0</v>
      </c>
      <c r="EK103" s="989">
        <v>0.0</v>
      </c>
      <c r="EL103" s="989">
        <v>0.0</v>
      </c>
      <c r="EM103" s="989">
        <v>0.0</v>
      </c>
      <c r="EN103" s="990">
        <v>0.0</v>
      </c>
      <c r="EO103" s="984">
        <f t="shared" si="1"/>
        <v>19661.54493</v>
      </c>
      <c r="EP103" s="985">
        <f t="shared" si="3"/>
        <v>3834.001261</v>
      </c>
    </row>
    <row r="104" ht="14.25" customHeight="1">
      <c r="A104" s="986" t="s">
        <v>253</v>
      </c>
      <c r="B104" s="83" t="s">
        <v>480</v>
      </c>
      <c r="C104" s="50">
        <v>1811103.0</v>
      </c>
      <c r="D104" s="716">
        <v>514.941</v>
      </c>
      <c r="E104" s="991">
        <v>0.0</v>
      </c>
      <c r="F104" s="989">
        <v>0.0</v>
      </c>
      <c r="G104" s="989">
        <v>0.0</v>
      </c>
      <c r="H104" s="716">
        <v>514.941</v>
      </c>
      <c r="I104" s="990">
        <v>0.0</v>
      </c>
      <c r="J104" s="991">
        <v>0.0</v>
      </c>
      <c r="K104" s="989">
        <v>0.0</v>
      </c>
      <c r="L104" s="989">
        <v>0.0</v>
      </c>
      <c r="M104" s="716">
        <v>514.941</v>
      </c>
      <c r="N104" s="990">
        <v>0.0</v>
      </c>
      <c r="O104" s="991">
        <v>0.0</v>
      </c>
      <c r="P104" s="989">
        <v>0.0</v>
      </c>
      <c r="Q104" s="989">
        <v>0.0</v>
      </c>
      <c r="R104" s="716">
        <v>514.941</v>
      </c>
      <c r="S104" s="990">
        <v>0.0</v>
      </c>
      <c r="T104" s="991">
        <v>0.0</v>
      </c>
      <c r="U104" s="989">
        <v>0.0</v>
      </c>
      <c r="V104" s="989">
        <v>0.0</v>
      </c>
      <c r="W104" s="989">
        <v>0.0</v>
      </c>
      <c r="X104" s="989">
        <v>0.0</v>
      </c>
      <c r="Y104" s="989">
        <v>0.0</v>
      </c>
      <c r="Z104" s="716">
        <v>514.941</v>
      </c>
      <c r="AA104" s="989">
        <v>0.0</v>
      </c>
      <c r="AB104" s="990">
        <v>0.0</v>
      </c>
      <c r="AC104" s="991">
        <v>0.0</v>
      </c>
      <c r="AD104" s="989">
        <v>0.0</v>
      </c>
      <c r="AE104" s="989">
        <v>0.0</v>
      </c>
      <c r="AF104" s="989">
        <v>0.0</v>
      </c>
      <c r="AG104" s="716">
        <v>514.941</v>
      </c>
      <c r="AH104" s="989">
        <v>0.0</v>
      </c>
      <c r="AI104" s="989">
        <v>0.0</v>
      </c>
      <c r="AJ104" s="990">
        <v>0.0</v>
      </c>
      <c r="AK104" s="991">
        <v>0.0</v>
      </c>
      <c r="AL104" s="989">
        <v>0.0</v>
      </c>
      <c r="AM104" s="989">
        <v>0.0</v>
      </c>
      <c r="AN104" s="989">
        <v>0.0</v>
      </c>
      <c r="AO104" s="716">
        <v>514.941</v>
      </c>
      <c r="AP104" s="989">
        <v>0.0</v>
      </c>
      <c r="AQ104" s="989">
        <v>0.0</v>
      </c>
      <c r="AR104" s="990">
        <v>0.0</v>
      </c>
      <c r="AS104" s="991">
        <v>0.0</v>
      </c>
      <c r="AT104" s="989">
        <v>0.0</v>
      </c>
      <c r="AU104" s="989">
        <v>0.0</v>
      </c>
      <c r="AV104" s="989">
        <v>0.0</v>
      </c>
      <c r="AW104" s="989">
        <v>0.0</v>
      </c>
      <c r="AX104" s="989">
        <v>0.0</v>
      </c>
      <c r="AY104" s="989">
        <v>0.0</v>
      </c>
      <c r="AZ104" s="989">
        <v>0.0</v>
      </c>
      <c r="BA104" s="989">
        <v>0.0</v>
      </c>
      <c r="BB104" s="989">
        <v>0.0</v>
      </c>
      <c r="BC104" s="989">
        <v>0.0</v>
      </c>
      <c r="BD104" s="989">
        <v>0.0</v>
      </c>
      <c r="BE104" s="989">
        <v>0.0</v>
      </c>
      <c r="BF104" s="989">
        <v>0.0</v>
      </c>
      <c r="BG104" s="989">
        <v>0.0</v>
      </c>
      <c r="BH104" s="989">
        <v>0.0</v>
      </c>
      <c r="BI104" s="989">
        <v>0.0</v>
      </c>
      <c r="BJ104" s="716">
        <v>514.941</v>
      </c>
      <c r="BK104" s="989">
        <v>0.0</v>
      </c>
      <c r="BL104" s="990">
        <v>0.0</v>
      </c>
      <c r="BM104" s="991">
        <v>0.0</v>
      </c>
      <c r="BN104" s="989">
        <v>0.0</v>
      </c>
      <c r="BO104" s="989">
        <v>0.0</v>
      </c>
      <c r="BP104" s="989">
        <v>0.0</v>
      </c>
      <c r="BQ104" s="989">
        <v>0.0</v>
      </c>
      <c r="BR104" s="989">
        <v>0.0</v>
      </c>
      <c r="BS104" s="989">
        <v>0.0</v>
      </c>
      <c r="BT104" s="989">
        <v>0.0</v>
      </c>
      <c r="BU104" s="989">
        <v>0.0</v>
      </c>
      <c r="BV104" s="989">
        <v>0.0</v>
      </c>
      <c r="BW104" s="990">
        <v>0.0</v>
      </c>
      <c r="BX104" s="991">
        <v>0.0</v>
      </c>
      <c r="BY104" s="989">
        <v>0.0</v>
      </c>
      <c r="BZ104" s="989">
        <v>0.0</v>
      </c>
      <c r="CA104" s="989">
        <v>0.0</v>
      </c>
      <c r="CB104" s="989">
        <v>0.0</v>
      </c>
      <c r="CC104" s="989">
        <v>0.0</v>
      </c>
      <c r="CD104" s="990">
        <v>0.0</v>
      </c>
      <c r="CE104" s="991">
        <v>0.0</v>
      </c>
      <c r="CF104" s="989">
        <v>0.0</v>
      </c>
      <c r="CG104" s="989">
        <v>0.0</v>
      </c>
      <c r="CH104" s="989">
        <v>0.0</v>
      </c>
      <c r="CI104" s="989">
        <v>0.0</v>
      </c>
      <c r="CJ104" s="989">
        <v>0.0</v>
      </c>
      <c r="CK104" s="989">
        <v>0.0</v>
      </c>
      <c r="CL104" s="989">
        <v>0.0</v>
      </c>
      <c r="CM104" s="989">
        <v>0.0</v>
      </c>
      <c r="CN104" s="716">
        <v>514.941</v>
      </c>
      <c r="CO104" s="991">
        <v>0.0</v>
      </c>
      <c r="CP104" s="989">
        <v>0.0</v>
      </c>
      <c r="CQ104" s="989">
        <v>0.0</v>
      </c>
      <c r="CR104" s="989">
        <v>0.0</v>
      </c>
      <c r="CS104" s="989">
        <v>0.0</v>
      </c>
      <c r="CT104" s="989">
        <v>0.0</v>
      </c>
      <c r="CU104" s="989">
        <v>0.0</v>
      </c>
      <c r="CV104" s="989">
        <v>0.0</v>
      </c>
      <c r="CW104" s="989">
        <v>0.0</v>
      </c>
      <c r="CX104" s="716">
        <v>514.941</v>
      </c>
      <c r="CY104" s="991">
        <v>0.0</v>
      </c>
      <c r="CZ104" s="989">
        <v>0.0</v>
      </c>
      <c r="DA104" s="989">
        <v>0.0</v>
      </c>
      <c r="DB104" s="989">
        <v>0.0</v>
      </c>
      <c r="DC104" s="716">
        <v>514.941</v>
      </c>
      <c r="DD104" s="989">
        <v>0.0</v>
      </c>
      <c r="DE104" s="989">
        <v>0.0</v>
      </c>
      <c r="DF104" s="990">
        <v>0.0</v>
      </c>
      <c r="DG104" s="991">
        <v>0.0</v>
      </c>
      <c r="DH104" s="989">
        <v>0.0</v>
      </c>
      <c r="DI104" s="989">
        <v>0.0</v>
      </c>
      <c r="DJ104" s="989">
        <v>0.0</v>
      </c>
      <c r="DK104" s="989">
        <v>0.0</v>
      </c>
      <c r="DL104" s="989">
        <v>0.0</v>
      </c>
      <c r="DM104" s="989">
        <v>0.0</v>
      </c>
      <c r="DN104" s="989">
        <v>0.0</v>
      </c>
      <c r="DO104" s="990">
        <v>0.0</v>
      </c>
      <c r="DP104" s="991">
        <v>0.0</v>
      </c>
      <c r="DQ104" s="989">
        <v>0.0</v>
      </c>
      <c r="DR104" s="989">
        <v>0.0</v>
      </c>
      <c r="DS104" s="989">
        <v>0.0</v>
      </c>
      <c r="DT104" s="989">
        <v>0.0</v>
      </c>
      <c r="DU104" s="990">
        <v>0.0</v>
      </c>
      <c r="DV104" s="991">
        <v>0.0</v>
      </c>
      <c r="DW104" s="989">
        <v>0.0</v>
      </c>
      <c r="DX104" s="989">
        <v>0.0</v>
      </c>
      <c r="DY104" s="989">
        <v>0.0</v>
      </c>
      <c r="DZ104" s="989">
        <v>0.0</v>
      </c>
      <c r="EA104" s="989">
        <v>0.0</v>
      </c>
      <c r="EB104" s="990">
        <v>0.0</v>
      </c>
      <c r="EC104" s="991">
        <v>0.0</v>
      </c>
      <c r="ED104" s="989">
        <v>0.0</v>
      </c>
      <c r="EE104" s="990">
        <v>0.0</v>
      </c>
      <c r="EF104" s="991">
        <v>0.0</v>
      </c>
      <c r="EG104" s="989">
        <v>0.0</v>
      </c>
      <c r="EH104" s="989">
        <v>0.0</v>
      </c>
      <c r="EI104" s="990">
        <v>0.0</v>
      </c>
      <c r="EJ104" s="991">
        <v>0.0</v>
      </c>
      <c r="EK104" s="989">
        <v>0.0</v>
      </c>
      <c r="EL104" s="989">
        <v>0.0</v>
      </c>
      <c r="EM104" s="989">
        <v>0.0</v>
      </c>
      <c r="EN104" s="990">
        <v>0.0</v>
      </c>
      <c r="EO104" s="984">
        <f t="shared" si="1"/>
        <v>5332.728996</v>
      </c>
      <c r="EP104" s="985">
        <f t="shared" si="3"/>
        <v>1039.882154</v>
      </c>
    </row>
    <row r="105" ht="14.25" customHeight="1">
      <c r="A105" s="993" t="s">
        <v>253</v>
      </c>
      <c r="B105" s="994" t="s">
        <v>480</v>
      </c>
      <c r="C105" s="1003">
        <v>1811104.0</v>
      </c>
      <c r="D105" s="997">
        <v>821.058</v>
      </c>
      <c r="E105" s="1000">
        <v>0.0</v>
      </c>
      <c r="F105" s="998">
        <v>0.0</v>
      </c>
      <c r="G105" s="998">
        <v>0.0</v>
      </c>
      <c r="H105" s="997">
        <v>821.058</v>
      </c>
      <c r="I105" s="999">
        <v>0.0</v>
      </c>
      <c r="J105" s="1000">
        <v>0.0</v>
      </c>
      <c r="K105" s="998">
        <v>0.0</v>
      </c>
      <c r="L105" s="998">
        <v>0.0</v>
      </c>
      <c r="M105" s="997">
        <v>821.058</v>
      </c>
      <c r="N105" s="999">
        <v>0.0</v>
      </c>
      <c r="O105" s="1000">
        <v>0.0</v>
      </c>
      <c r="P105" s="998">
        <v>0.0</v>
      </c>
      <c r="Q105" s="998">
        <v>0.0</v>
      </c>
      <c r="R105" s="997">
        <v>821.058</v>
      </c>
      <c r="S105" s="999">
        <v>0.0</v>
      </c>
      <c r="T105" s="1000">
        <v>0.0</v>
      </c>
      <c r="U105" s="998">
        <v>0.0</v>
      </c>
      <c r="V105" s="998">
        <v>0.0</v>
      </c>
      <c r="W105" s="998">
        <v>0.0</v>
      </c>
      <c r="X105" s="998">
        <v>0.0</v>
      </c>
      <c r="Y105" s="998">
        <v>0.0</v>
      </c>
      <c r="Z105" s="997">
        <v>821.058</v>
      </c>
      <c r="AA105" s="998">
        <v>0.0</v>
      </c>
      <c r="AB105" s="999">
        <v>0.0</v>
      </c>
      <c r="AC105" s="1000">
        <v>0.0</v>
      </c>
      <c r="AD105" s="998">
        <v>0.0</v>
      </c>
      <c r="AE105" s="998">
        <v>0.0</v>
      </c>
      <c r="AF105" s="998">
        <v>0.0</v>
      </c>
      <c r="AG105" s="997">
        <v>821.058</v>
      </c>
      <c r="AH105" s="998">
        <v>0.0</v>
      </c>
      <c r="AI105" s="998">
        <v>0.0</v>
      </c>
      <c r="AJ105" s="999">
        <v>0.0</v>
      </c>
      <c r="AK105" s="1000">
        <v>0.0</v>
      </c>
      <c r="AL105" s="998">
        <v>0.0</v>
      </c>
      <c r="AM105" s="998">
        <v>0.0</v>
      </c>
      <c r="AN105" s="998">
        <v>0.0</v>
      </c>
      <c r="AO105" s="997">
        <v>821.058</v>
      </c>
      <c r="AP105" s="998">
        <v>0.0</v>
      </c>
      <c r="AQ105" s="998">
        <v>0.0</v>
      </c>
      <c r="AR105" s="999">
        <v>0.0</v>
      </c>
      <c r="AS105" s="1000">
        <v>0.0</v>
      </c>
      <c r="AT105" s="998">
        <v>0.0</v>
      </c>
      <c r="AU105" s="998">
        <v>0.0</v>
      </c>
      <c r="AV105" s="998">
        <v>0.0</v>
      </c>
      <c r="AW105" s="998">
        <v>0.0</v>
      </c>
      <c r="AX105" s="998">
        <v>0.0</v>
      </c>
      <c r="AY105" s="998">
        <v>0.0</v>
      </c>
      <c r="AZ105" s="998">
        <v>0.0</v>
      </c>
      <c r="BA105" s="998">
        <v>0.0</v>
      </c>
      <c r="BB105" s="998">
        <v>0.0</v>
      </c>
      <c r="BC105" s="998">
        <v>0.0</v>
      </c>
      <c r="BD105" s="998">
        <v>0.0</v>
      </c>
      <c r="BE105" s="998">
        <v>0.0</v>
      </c>
      <c r="BF105" s="998">
        <v>0.0</v>
      </c>
      <c r="BG105" s="998">
        <v>0.0</v>
      </c>
      <c r="BH105" s="998">
        <v>0.0</v>
      </c>
      <c r="BI105" s="998">
        <v>0.0</v>
      </c>
      <c r="BJ105" s="997">
        <v>821.058</v>
      </c>
      <c r="BK105" s="998">
        <v>0.0</v>
      </c>
      <c r="BL105" s="999">
        <v>0.0</v>
      </c>
      <c r="BM105" s="1000">
        <v>0.0</v>
      </c>
      <c r="BN105" s="998">
        <v>0.0</v>
      </c>
      <c r="BO105" s="998">
        <v>0.0</v>
      </c>
      <c r="BP105" s="998">
        <v>0.0</v>
      </c>
      <c r="BQ105" s="998">
        <v>0.0</v>
      </c>
      <c r="BR105" s="998">
        <v>0.0</v>
      </c>
      <c r="BS105" s="998">
        <v>0.0</v>
      </c>
      <c r="BT105" s="998">
        <v>0.0</v>
      </c>
      <c r="BU105" s="998">
        <v>0.0</v>
      </c>
      <c r="BV105" s="998">
        <v>0.0</v>
      </c>
      <c r="BW105" s="999">
        <v>0.0</v>
      </c>
      <c r="BX105" s="1000">
        <v>0.0</v>
      </c>
      <c r="BY105" s="998">
        <v>0.0</v>
      </c>
      <c r="BZ105" s="998">
        <v>0.0</v>
      </c>
      <c r="CA105" s="998">
        <v>0.0</v>
      </c>
      <c r="CB105" s="998">
        <v>0.0</v>
      </c>
      <c r="CC105" s="998">
        <v>0.0</v>
      </c>
      <c r="CD105" s="999">
        <v>0.0</v>
      </c>
      <c r="CE105" s="1000">
        <v>0.0</v>
      </c>
      <c r="CF105" s="998">
        <v>0.0</v>
      </c>
      <c r="CG105" s="998">
        <v>0.0</v>
      </c>
      <c r="CH105" s="998">
        <v>0.0</v>
      </c>
      <c r="CI105" s="998">
        <v>0.0</v>
      </c>
      <c r="CJ105" s="998">
        <v>0.0</v>
      </c>
      <c r="CK105" s="998">
        <v>0.0</v>
      </c>
      <c r="CL105" s="998">
        <v>0.0</v>
      </c>
      <c r="CM105" s="998">
        <v>0.0</v>
      </c>
      <c r="CN105" s="997">
        <v>821.058</v>
      </c>
      <c r="CO105" s="1000">
        <v>0.0</v>
      </c>
      <c r="CP105" s="998">
        <v>0.0</v>
      </c>
      <c r="CQ105" s="998">
        <v>0.0</v>
      </c>
      <c r="CR105" s="998">
        <v>0.0</v>
      </c>
      <c r="CS105" s="998">
        <v>0.0</v>
      </c>
      <c r="CT105" s="998">
        <v>0.0</v>
      </c>
      <c r="CU105" s="998">
        <v>0.0</v>
      </c>
      <c r="CV105" s="998">
        <v>0.0</v>
      </c>
      <c r="CW105" s="998">
        <v>0.0</v>
      </c>
      <c r="CX105" s="997">
        <v>821.058</v>
      </c>
      <c r="CY105" s="1000">
        <v>0.0</v>
      </c>
      <c r="CZ105" s="998">
        <v>0.0</v>
      </c>
      <c r="DA105" s="998">
        <v>0.0</v>
      </c>
      <c r="DB105" s="998">
        <v>0.0</v>
      </c>
      <c r="DC105" s="997">
        <v>821.058</v>
      </c>
      <c r="DD105" s="998">
        <v>0.0</v>
      </c>
      <c r="DE105" s="998">
        <v>0.0</v>
      </c>
      <c r="DF105" s="999">
        <v>0.0</v>
      </c>
      <c r="DG105" s="1000">
        <v>0.0</v>
      </c>
      <c r="DH105" s="998">
        <v>0.0</v>
      </c>
      <c r="DI105" s="998">
        <v>0.0</v>
      </c>
      <c r="DJ105" s="998">
        <v>0.0</v>
      </c>
      <c r="DK105" s="998">
        <v>0.0</v>
      </c>
      <c r="DL105" s="998">
        <v>0.0</v>
      </c>
      <c r="DM105" s="998">
        <v>0.0</v>
      </c>
      <c r="DN105" s="998">
        <v>0.0</v>
      </c>
      <c r="DO105" s="999">
        <v>0.0</v>
      </c>
      <c r="DP105" s="1000">
        <v>0.0</v>
      </c>
      <c r="DQ105" s="998">
        <v>0.0</v>
      </c>
      <c r="DR105" s="998">
        <v>0.0</v>
      </c>
      <c r="DS105" s="998">
        <v>0.0</v>
      </c>
      <c r="DT105" s="998">
        <v>0.0</v>
      </c>
      <c r="DU105" s="999">
        <v>0.0</v>
      </c>
      <c r="DV105" s="1000">
        <v>0.0</v>
      </c>
      <c r="DW105" s="998">
        <v>0.0</v>
      </c>
      <c r="DX105" s="998">
        <v>0.0</v>
      </c>
      <c r="DY105" s="998">
        <v>0.0</v>
      </c>
      <c r="DZ105" s="998">
        <v>0.0</v>
      </c>
      <c r="EA105" s="998">
        <v>0.0</v>
      </c>
      <c r="EB105" s="999">
        <v>0.0</v>
      </c>
      <c r="EC105" s="1000">
        <v>0.0</v>
      </c>
      <c r="ED105" s="998">
        <v>0.0</v>
      </c>
      <c r="EE105" s="999">
        <v>0.0</v>
      </c>
      <c r="EF105" s="1000">
        <v>0.0</v>
      </c>
      <c r="EG105" s="998">
        <v>0.0</v>
      </c>
      <c r="EH105" s="998">
        <v>0.0</v>
      </c>
      <c r="EI105" s="999">
        <v>0.0</v>
      </c>
      <c r="EJ105" s="1000">
        <v>0.0</v>
      </c>
      <c r="EK105" s="998">
        <v>0.0</v>
      </c>
      <c r="EL105" s="998">
        <v>0.0</v>
      </c>
      <c r="EM105" s="998">
        <v>0.0</v>
      </c>
      <c r="EN105" s="999">
        <v>0.0</v>
      </c>
      <c r="EO105" s="984">
        <f t="shared" si="1"/>
        <v>8502.876648</v>
      </c>
      <c r="EP105" s="985">
        <f t="shared" si="3"/>
        <v>1658.060946</v>
      </c>
    </row>
    <row r="106" ht="14.25" customHeight="1">
      <c r="A106" s="976" t="s">
        <v>264</v>
      </c>
      <c r="B106" s="977" t="s">
        <v>480</v>
      </c>
      <c r="C106" s="1001">
        <v>1811105.0</v>
      </c>
      <c r="D106" s="1002">
        <v>1133.0058</v>
      </c>
      <c r="E106" s="983">
        <v>0.0</v>
      </c>
      <c r="F106" s="981">
        <v>0.0</v>
      </c>
      <c r="G106" s="981">
        <v>0.0</v>
      </c>
      <c r="H106" s="981">
        <v>0.0</v>
      </c>
      <c r="I106" s="982">
        <v>0.0</v>
      </c>
      <c r="J106" s="983">
        <v>0.0</v>
      </c>
      <c r="K106" s="981">
        <v>0.0</v>
      </c>
      <c r="L106" s="981">
        <v>0.0</v>
      </c>
      <c r="M106" s="981">
        <v>0.0</v>
      </c>
      <c r="N106" s="982">
        <v>0.0</v>
      </c>
      <c r="O106" s="983">
        <v>0.0</v>
      </c>
      <c r="P106" s="981">
        <v>0.0</v>
      </c>
      <c r="Q106" s="981">
        <v>0.0</v>
      </c>
      <c r="R106" s="981">
        <v>0.0</v>
      </c>
      <c r="S106" s="982">
        <v>0.0</v>
      </c>
      <c r="T106" s="983">
        <v>0.0</v>
      </c>
      <c r="U106" s="981">
        <v>0.0</v>
      </c>
      <c r="V106" s="981">
        <v>0.0</v>
      </c>
      <c r="W106" s="981">
        <v>0.0</v>
      </c>
      <c r="X106" s="981">
        <v>0.0</v>
      </c>
      <c r="Y106" s="981">
        <v>0.0</v>
      </c>
      <c r="Z106" s="981">
        <v>0.0</v>
      </c>
      <c r="AA106" s="981">
        <v>0.0</v>
      </c>
      <c r="AB106" s="982">
        <v>0.0</v>
      </c>
      <c r="AC106" s="983">
        <v>0.0</v>
      </c>
      <c r="AD106" s="981">
        <v>0.0</v>
      </c>
      <c r="AE106" s="981">
        <v>0.0</v>
      </c>
      <c r="AF106" s="981">
        <v>0.0</v>
      </c>
      <c r="AG106" s="981">
        <v>0.0</v>
      </c>
      <c r="AH106" s="1002">
        <v>1133.0058</v>
      </c>
      <c r="AI106" s="981">
        <v>0.0</v>
      </c>
      <c r="AJ106" s="982">
        <v>0.0</v>
      </c>
      <c r="AK106" s="983">
        <v>0.0</v>
      </c>
      <c r="AL106" s="981">
        <v>0.0</v>
      </c>
      <c r="AM106" s="981">
        <v>0.0</v>
      </c>
      <c r="AN106" s="981">
        <v>0.0</v>
      </c>
      <c r="AO106" s="981">
        <v>0.0</v>
      </c>
      <c r="AP106" s="1002">
        <v>1133.0058</v>
      </c>
      <c r="AQ106" s="981">
        <v>0.0</v>
      </c>
      <c r="AR106" s="982">
        <v>0.0</v>
      </c>
      <c r="AS106" s="983">
        <v>0.0</v>
      </c>
      <c r="AT106" s="981">
        <v>0.0</v>
      </c>
      <c r="AU106" s="981">
        <v>0.0</v>
      </c>
      <c r="AV106" s="981">
        <v>0.0</v>
      </c>
      <c r="AW106" s="981">
        <v>0.0</v>
      </c>
      <c r="AX106" s="981">
        <v>0.0</v>
      </c>
      <c r="AY106" s="981">
        <v>0.0</v>
      </c>
      <c r="AZ106" s="981">
        <v>0.0</v>
      </c>
      <c r="BA106" s="981">
        <v>0.0</v>
      </c>
      <c r="BB106" s="981">
        <v>0.0</v>
      </c>
      <c r="BC106" s="981">
        <v>0.0</v>
      </c>
      <c r="BD106" s="1002">
        <v>1133.0058</v>
      </c>
      <c r="BE106" s="981">
        <v>0.0</v>
      </c>
      <c r="BF106" s="981">
        <v>0.0</v>
      </c>
      <c r="BG106" s="981">
        <v>0.0</v>
      </c>
      <c r="BH106" s="981">
        <v>0.0</v>
      </c>
      <c r="BI106" s="981">
        <v>0.0</v>
      </c>
      <c r="BJ106" s="981">
        <v>0.0</v>
      </c>
      <c r="BK106" s="981">
        <v>0.0</v>
      </c>
      <c r="BL106" s="982">
        <v>0.0</v>
      </c>
      <c r="BM106" s="983">
        <v>0.0</v>
      </c>
      <c r="BN106" s="981">
        <v>0.0</v>
      </c>
      <c r="BO106" s="981">
        <v>0.0</v>
      </c>
      <c r="BP106" s="981">
        <v>0.0</v>
      </c>
      <c r="BQ106" s="981">
        <v>0.0</v>
      </c>
      <c r="BR106" s="981">
        <v>0.0</v>
      </c>
      <c r="BS106" s="981">
        <v>0.0</v>
      </c>
      <c r="BT106" s="981">
        <v>0.0</v>
      </c>
      <c r="BU106" s="981">
        <v>0.0</v>
      </c>
      <c r="BV106" s="981">
        <v>0.0</v>
      </c>
      <c r="BW106" s="982">
        <v>0.0</v>
      </c>
      <c r="BX106" s="983">
        <v>0.0</v>
      </c>
      <c r="BY106" s="981">
        <v>0.0</v>
      </c>
      <c r="BZ106" s="981">
        <v>0.0</v>
      </c>
      <c r="CA106" s="981">
        <v>0.0</v>
      </c>
      <c r="CB106" s="981">
        <v>0.0</v>
      </c>
      <c r="CC106" s="981">
        <v>0.0</v>
      </c>
      <c r="CD106" s="982">
        <v>0.0</v>
      </c>
      <c r="CE106" s="983">
        <v>0.0</v>
      </c>
      <c r="CF106" s="981">
        <v>0.0</v>
      </c>
      <c r="CG106" s="981">
        <v>0.0</v>
      </c>
      <c r="CH106" s="981">
        <v>0.0</v>
      </c>
      <c r="CI106" s="981">
        <v>0.0</v>
      </c>
      <c r="CJ106" s="981">
        <v>0.0</v>
      </c>
      <c r="CK106" s="981">
        <v>0.0</v>
      </c>
      <c r="CL106" s="1002">
        <v>1133.0058</v>
      </c>
      <c r="CM106" s="981">
        <v>0.0</v>
      </c>
      <c r="CN106" s="982">
        <v>0.0</v>
      </c>
      <c r="CO106" s="983">
        <v>0.0</v>
      </c>
      <c r="CP106" s="981">
        <v>0.0</v>
      </c>
      <c r="CQ106" s="981">
        <v>0.0</v>
      </c>
      <c r="CR106" s="981">
        <v>0.0</v>
      </c>
      <c r="CS106" s="981">
        <v>0.0</v>
      </c>
      <c r="CT106" s="981">
        <v>0.0</v>
      </c>
      <c r="CU106" s="1002">
        <v>1133.0058</v>
      </c>
      <c r="CV106" s="981">
        <v>0.0</v>
      </c>
      <c r="CW106" s="981">
        <v>0.0</v>
      </c>
      <c r="CX106" s="982">
        <v>0.0</v>
      </c>
      <c r="CY106" s="983">
        <v>0.0</v>
      </c>
      <c r="CZ106" s="981">
        <v>0.0</v>
      </c>
      <c r="DA106" s="981">
        <v>0.0</v>
      </c>
      <c r="DB106" s="981">
        <v>0.0</v>
      </c>
      <c r="DC106" s="981">
        <v>0.0</v>
      </c>
      <c r="DD106" s="1002">
        <v>1133.0058</v>
      </c>
      <c r="DE106" s="981">
        <v>0.0</v>
      </c>
      <c r="DF106" s="982">
        <v>0.0</v>
      </c>
      <c r="DG106" s="983">
        <v>0.0</v>
      </c>
      <c r="DH106" s="981">
        <v>0.0</v>
      </c>
      <c r="DI106" s="981">
        <v>0.0</v>
      </c>
      <c r="DJ106" s="981">
        <v>0.0</v>
      </c>
      <c r="DK106" s="1002">
        <v>1133.0058</v>
      </c>
      <c r="DL106" s="981">
        <v>0.0</v>
      </c>
      <c r="DM106" s="981">
        <v>0.0</v>
      </c>
      <c r="DN106" s="981">
        <v>0.0</v>
      </c>
      <c r="DO106" s="982">
        <v>0.0</v>
      </c>
      <c r="DP106" s="983">
        <v>0.0</v>
      </c>
      <c r="DQ106" s="981">
        <v>0.0</v>
      </c>
      <c r="DR106" s="981">
        <v>0.0</v>
      </c>
      <c r="DS106" s="1002">
        <v>1133.0058</v>
      </c>
      <c r="DT106" s="981">
        <v>0.0</v>
      </c>
      <c r="DU106" s="982">
        <v>0.0</v>
      </c>
      <c r="DV106" s="983">
        <v>0.0</v>
      </c>
      <c r="DW106" s="981">
        <v>0.0</v>
      </c>
      <c r="DX106" s="981">
        <v>0.0</v>
      </c>
      <c r="DY106" s="1002">
        <v>1133.0058</v>
      </c>
      <c r="DZ106" s="981">
        <v>0.0</v>
      </c>
      <c r="EA106" s="981">
        <v>0.0</v>
      </c>
      <c r="EB106" s="982">
        <v>0.0</v>
      </c>
      <c r="EC106" s="983">
        <v>0.0</v>
      </c>
      <c r="ED106" s="1002">
        <v>1133.0058</v>
      </c>
      <c r="EE106" s="982">
        <v>0.0</v>
      </c>
      <c r="EF106" s="983">
        <v>0.0</v>
      </c>
      <c r="EG106" s="981">
        <v>0.0</v>
      </c>
      <c r="EH106" s="981">
        <v>0.0</v>
      </c>
      <c r="EI106" s="982">
        <v>0.0</v>
      </c>
      <c r="EJ106" s="983">
        <v>0.0</v>
      </c>
      <c r="EK106" s="981">
        <v>0.0</v>
      </c>
      <c r="EL106" s="981">
        <v>0.0</v>
      </c>
      <c r="EM106" s="981">
        <v>0.0</v>
      </c>
      <c r="EN106" s="982">
        <v>0.0</v>
      </c>
      <c r="EO106" s="984">
        <f t="shared" si="1"/>
        <v>11728.87604</v>
      </c>
      <c r="EP106" s="985">
        <f t="shared" si="3"/>
        <v>2287.130828</v>
      </c>
    </row>
    <row r="107" ht="14.25" customHeight="1">
      <c r="A107" s="986" t="s">
        <v>264</v>
      </c>
      <c r="B107" s="83" t="s">
        <v>480</v>
      </c>
      <c r="C107" s="50">
        <v>1811106.0</v>
      </c>
      <c r="D107" s="716">
        <v>3135.072</v>
      </c>
      <c r="E107" s="991">
        <v>0.0</v>
      </c>
      <c r="F107" s="989">
        <v>0.0</v>
      </c>
      <c r="G107" s="989">
        <v>0.0</v>
      </c>
      <c r="H107" s="989">
        <v>0.0</v>
      </c>
      <c r="I107" s="990">
        <v>0.0</v>
      </c>
      <c r="J107" s="991">
        <v>0.0</v>
      </c>
      <c r="K107" s="989">
        <v>0.0</v>
      </c>
      <c r="L107" s="989">
        <v>0.0</v>
      </c>
      <c r="M107" s="989">
        <v>0.0</v>
      </c>
      <c r="N107" s="990">
        <v>0.0</v>
      </c>
      <c r="O107" s="991">
        <v>0.0</v>
      </c>
      <c r="P107" s="989">
        <v>0.0</v>
      </c>
      <c r="Q107" s="989">
        <v>0.0</v>
      </c>
      <c r="R107" s="989">
        <v>0.0</v>
      </c>
      <c r="S107" s="990">
        <v>0.0</v>
      </c>
      <c r="T107" s="991">
        <v>0.0</v>
      </c>
      <c r="U107" s="989">
        <v>0.0</v>
      </c>
      <c r="V107" s="989">
        <v>0.0</v>
      </c>
      <c r="W107" s="989">
        <v>0.0</v>
      </c>
      <c r="X107" s="989">
        <v>0.0</v>
      </c>
      <c r="Y107" s="989">
        <v>0.0</v>
      </c>
      <c r="Z107" s="989">
        <v>0.0</v>
      </c>
      <c r="AA107" s="989">
        <v>0.0</v>
      </c>
      <c r="AB107" s="990">
        <v>0.0</v>
      </c>
      <c r="AC107" s="991">
        <v>0.0</v>
      </c>
      <c r="AD107" s="989">
        <v>0.0</v>
      </c>
      <c r="AE107" s="989">
        <v>0.0</v>
      </c>
      <c r="AF107" s="989">
        <v>0.0</v>
      </c>
      <c r="AG107" s="989">
        <v>0.0</v>
      </c>
      <c r="AH107" s="716">
        <v>3135.072</v>
      </c>
      <c r="AI107" s="989">
        <v>0.0</v>
      </c>
      <c r="AJ107" s="990">
        <v>0.0</v>
      </c>
      <c r="AK107" s="991">
        <v>0.0</v>
      </c>
      <c r="AL107" s="989">
        <v>0.0</v>
      </c>
      <c r="AM107" s="989">
        <v>0.0</v>
      </c>
      <c r="AN107" s="989">
        <v>0.0</v>
      </c>
      <c r="AO107" s="989">
        <v>0.0</v>
      </c>
      <c r="AP107" s="716">
        <v>3135.072</v>
      </c>
      <c r="AQ107" s="989">
        <v>0.0</v>
      </c>
      <c r="AR107" s="990">
        <v>0.0</v>
      </c>
      <c r="AS107" s="991">
        <v>0.0</v>
      </c>
      <c r="AT107" s="989">
        <v>0.0</v>
      </c>
      <c r="AU107" s="989">
        <v>0.0</v>
      </c>
      <c r="AV107" s="989">
        <v>0.0</v>
      </c>
      <c r="AW107" s="989">
        <v>0.0</v>
      </c>
      <c r="AX107" s="989">
        <v>0.0</v>
      </c>
      <c r="AY107" s="989">
        <v>0.0</v>
      </c>
      <c r="AZ107" s="989">
        <v>0.0</v>
      </c>
      <c r="BA107" s="989">
        <v>0.0</v>
      </c>
      <c r="BB107" s="989">
        <v>0.0</v>
      </c>
      <c r="BC107" s="989">
        <v>0.0</v>
      </c>
      <c r="BD107" s="716">
        <v>3135.072</v>
      </c>
      <c r="BE107" s="989">
        <v>0.0</v>
      </c>
      <c r="BF107" s="989">
        <v>0.0</v>
      </c>
      <c r="BG107" s="989">
        <v>0.0</v>
      </c>
      <c r="BH107" s="989">
        <v>0.0</v>
      </c>
      <c r="BI107" s="989">
        <v>0.0</v>
      </c>
      <c r="BJ107" s="989">
        <v>0.0</v>
      </c>
      <c r="BK107" s="989">
        <v>0.0</v>
      </c>
      <c r="BL107" s="990">
        <v>0.0</v>
      </c>
      <c r="BM107" s="991">
        <v>0.0</v>
      </c>
      <c r="BN107" s="989">
        <v>0.0</v>
      </c>
      <c r="BO107" s="989">
        <v>0.0</v>
      </c>
      <c r="BP107" s="989">
        <v>0.0</v>
      </c>
      <c r="BQ107" s="989">
        <v>0.0</v>
      </c>
      <c r="BR107" s="989">
        <v>0.0</v>
      </c>
      <c r="BS107" s="989">
        <v>0.0</v>
      </c>
      <c r="BT107" s="989">
        <v>0.0</v>
      </c>
      <c r="BU107" s="989">
        <v>0.0</v>
      </c>
      <c r="BV107" s="989">
        <v>0.0</v>
      </c>
      <c r="BW107" s="990">
        <v>0.0</v>
      </c>
      <c r="BX107" s="991">
        <v>0.0</v>
      </c>
      <c r="BY107" s="989">
        <v>0.0</v>
      </c>
      <c r="BZ107" s="989">
        <v>0.0</v>
      </c>
      <c r="CA107" s="989">
        <v>0.0</v>
      </c>
      <c r="CB107" s="989">
        <v>0.0</v>
      </c>
      <c r="CC107" s="989">
        <v>0.0</v>
      </c>
      <c r="CD107" s="990">
        <v>0.0</v>
      </c>
      <c r="CE107" s="991">
        <v>0.0</v>
      </c>
      <c r="CF107" s="989">
        <v>0.0</v>
      </c>
      <c r="CG107" s="989">
        <v>0.0</v>
      </c>
      <c r="CH107" s="989">
        <v>0.0</v>
      </c>
      <c r="CI107" s="989">
        <v>0.0</v>
      </c>
      <c r="CJ107" s="989">
        <v>0.0</v>
      </c>
      <c r="CK107" s="989">
        <v>0.0</v>
      </c>
      <c r="CL107" s="716">
        <v>3135.072</v>
      </c>
      <c r="CM107" s="989">
        <v>0.0</v>
      </c>
      <c r="CN107" s="990">
        <v>0.0</v>
      </c>
      <c r="CO107" s="991">
        <v>0.0</v>
      </c>
      <c r="CP107" s="989">
        <v>0.0</v>
      </c>
      <c r="CQ107" s="989">
        <v>0.0</v>
      </c>
      <c r="CR107" s="989">
        <v>0.0</v>
      </c>
      <c r="CS107" s="989">
        <v>0.0</v>
      </c>
      <c r="CT107" s="989">
        <v>0.0</v>
      </c>
      <c r="CU107" s="716">
        <v>3135.072</v>
      </c>
      <c r="CV107" s="989">
        <v>0.0</v>
      </c>
      <c r="CW107" s="989">
        <v>0.0</v>
      </c>
      <c r="CX107" s="990">
        <v>0.0</v>
      </c>
      <c r="CY107" s="991">
        <v>0.0</v>
      </c>
      <c r="CZ107" s="989">
        <v>0.0</v>
      </c>
      <c r="DA107" s="989">
        <v>0.0</v>
      </c>
      <c r="DB107" s="989">
        <v>0.0</v>
      </c>
      <c r="DC107" s="989">
        <v>0.0</v>
      </c>
      <c r="DD107" s="716">
        <v>3135.072</v>
      </c>
      <c r="DE107" s="989">
        <v>0.0</v>
      </c>
      <c r="DF107" s="990">
        <v>0.0</v>
      </c>
      <c r="DG107" s="991">
        <v>0.0</v>
      </c>
      <c r="DH107" s="989">
        <v>0.0</v>
      </c>
      <c r="DI107" s="989">
        <v>0.0</v>
      </c>
      <c r="DJ107" s="989">
        <v>0.0</v>
      </c>
      <c r="DK107" s="716">
        <v>3135.072</v>
      </c>
      <c r="DL107" s="989">
        <v>0.0</v>
      </c>
      <c r="DM107" s="989">
        <v>0.0</v>
      </c>
      <c r="DN107" s="989">
        <v>0.0</v>
      </c>
      <c r="DO107" s="990">
        <v>0.0</v>
      </c>
      <c r="DP107" s="991">
        <v>0.0</v>
      </c>
      <c r="DQ107" s="989">
        <v>0.0</v>
      </c>
      <c r="DR107" s="989">
        <v>0.0</v>
      </c>
      <c r="DS107" s="716">
        <v>3135.072</v>
      </c>
      <c r="DT107" s="989">
        <v>0.0</v>
      </c>
      <c r="DU107" s="990">
        <v>0.0</v>
      </c>
      <c r="DV107" s="991">
        <v>0.0</v>
      </c>
      <c r="DW107" s="989">
        <v>0.0</v>
      </c>
      <c r="DX107" s="989">
        <v>0.0</v>
      </c>
      <c r="DY107" s="716">
        <v>3135.072</v>
      </c>
      <c r="DZ107" s="989">
        <v>0.0</v>
      </c>
      <c r="EA107" s="989">
        <v>0.0</v>
      </c>
      <c r="EB107" s="990">
        <v>0.0</v>
      </c>
      <c r="EC107" s="991">
        <v>0.0</v>
      </c>
      <c r="ED107" s="716">
        <v>3135.072</v>
      </c>
      <c r="EE107" s="990">
        <v>0.0</v>
      </c>
      <c r="EF107" s="991">
        <v>0.0</v>
      </c>
      <c r="EG107" s="989">
        <v>0.0</v>
      </c>
      <c r="EH107" s="989">
        <v>0.0</v>
      </c>
      <c r="EI107" s="990">
        <v>0.0</v>
      </c>
      <c r="EJ107" s="991">
        <v>0.0</v>
      </c>
      <c r="EK107" s="989">
        <v>0.0</v>
      </c>
      <c r="EL107" s="989">
        <v>0.0</v>
      </c>
      <c r="EM107" s="989">
        <v>0.0</v>
      </c>
      <c r="EN107" s="990">
        <v>0.0</v>
      </c>
      <c r="EO107" s="984">
        <f t="shared" si="1"/>
        <v>32454.26534</v>
      </c>
      <c r="EP107" s="985">
        <f t="shared" si="3"/>
        <v>6328.581742</v>
      </c>
    </row>
    <row r="108" ht="14.25" customHeight="1">
      <c r="A108" s="986" t="s">
        <v>264</v>
      </c>
      <c r="B108" s="83" t="s">
        <v>480</v>
      </c>
      <c r="C108" s="50">
        <v>1811107.0</v>
      </c>
      <c r="D108" s="716">
        <v>398.12159999999994</v>
      </c>
      <c r="E108" s="991">
        <v>0.0</v>
      </c>
      <c r="F108" s="989">
        <v>0.0</v>
      </c>
      <c r="G108" s="989">
        <v>0.0</v>
      </c>
      <c r="H108" s="989">
        <v>0.0</v>
      </c>
      <c r="I108" s="990">
        <v>0.0</v>
      </c>
      <c r="J108" s="991">
        <v>0.0</v>
      </c>
      <c r="K108" s="989">
        <v>0.0</v>
      </c>
      <c r="L108" s="989">
        <v>0.0</v>
      </c>
      <c r="M108" s="989">
        <v>0.0</v>
      </c>
      <c r="N108" s="990">
        <v>0.0</v>
      </c>
      <c r="O108" s="991">
        <v>0.0</v>
      </c>
      <c r="P108" s="989">
        <v>0.0</v>
      </c>
      <c r="Q108" s="989">
        <v>0.0</v>
      </c>
      <c r="R108" s="989">
        <v>0.0</v>
      </c>
      <c r="S108" s="990">
        <v>0.0</v>
      </c>
      <c r="T108" s="991">
        <v>0.0</v>
      </c>
      <c r="U108" s="989">
        <v>0.0</v>
      </c>
      <c r="V108" s="989">
        <v>0.0</v>
      </c>
      <c r="W108" s="989">
        <v>0.0</v>
      </c>
      <c r="X108" s="989">
        <v>0.0</v>
      </c>
      <c r="Y108" s="989">
        <v>0.0</v>
      </c>
      <c r="Z108" s="989">
        <v>0.0</v>
      </c>
      <c r="AA108" s="989">
        <v>0.0</v>
      </c>
      <c r="AB108" s="990">
        <v>0.0</v>
      </c>
      <c r="AC108" s="991">
        <v>0.0</v>
      </c>
      <c r="AD108" s="989">
        <v>0.0</v>
      </c>
      <c r="AE108" s="989">
        <v>0.0</v>
      </c>
      <c r="AF108" s="989">
        <v>0.0</v>
      </c>
      <c r="AG108" s="989">
        <v>0.0</v>
      </c>
      <c r="AH108" s="716">
        <v>398.12159999999994</v>
      </c>
      <c r="AI108" s="989">
        <v>0.0</v>
      </c>
      <c r="AJ108" s="990">
        <v>0.0</v>
      </c>
      <c r="AK108" s="991">
        <v>0.0</v>
      </c>
      <c r="AL108" s="989">
        <v>0.0</v>
      </c>
      <c r="AM108" s="989">
        <v>0.0</v>
      </c>
      <c r="AN108" s="989">
        <v>0.0</v>
      </c>
      <c r="AO108" s="989">
        <v>0.0</v>
      </c>
      <c r="AP108" s="716">
        <v>398.12159999999994</v>
      </c>
      <c r="AQ108" s="989">
        <v>0.0</v>
      </c>
      <c r="AR108" s="990">
        <v>0.0</v>
      </c>
      <c r="AS108" s="991">
        <v>0.0</v>
      </c>
      <c r="AT108" s="989">
        <v>0.0</v>
      </c>
      <c r="AU108" s="989">
        <v>0.0</v>
      </c>
      <c r="AV108" s="989">
        <v>0.0</v>
      </c>
      <c r="AW108" s="989">
        <v>0.0</v>
      </c>
      <c r="AX108" s="989">
        <v>0.0</v>
      </c>
      <c r="AY108" s="989">
        <v>0.0</v>
      </c>
      <c r="AZ108" s="989">
        <v>0.0</v>
      </c>
      <c r="BA108" s="989">
        <v>0.0</v>
      </c>
      <c r="BB108" s="989">
        <v>0.0</v>
      </c>
      <c r="BC108" s="989">
        <v>0.0</v>
      </c>
      <c r="BD108" s="716">
        <v>398.12159999999994</v>
      </c>
      <c r="BE108" s="989">
        <v>0.0</v>
      </c>
      <c r="BF108" s="989">
        <v>0.0</v>
      </c>
      <c r="BG108" s="989">
        <v>0.0</v>
      </c>
      <c r="BH108" s="989">
        <v>0.0</v>
      </c>
      <c r="BI108" s="989">
        <v>0.0</v>
      </c>
      <c r="BJ108" s="989">
        <v>0.0</v>
      </c>
      <c r="BK108" s="989">
        <v>0.0</v>
      </c>
      <c r="BL108" s="990">
        <v>0.0</v>
      </c>
      <c r="BM108" s="991">
        <v>0.0</v>
      </c>
      <c r="BN108" s="989">
        <v>0.0</v>
      </c>
      <c r="BO108" s="989">
        <v>0.0</v>
      </c>
      <c r="BP108" s="989">
        <v>0.0</v>
      </c>
      <c r="BQ108" s="989">
        <v>0.0</v>
      </c>
      <c r="BR108" s="989">
        <v>0.0</v>
      </c>
      <c r="BS108" s="989">
        <v>0.0</v>
      </c>
      <c r="BT108" s="989">
        <v>0.0</v>
      </c>
      <c r="BU108" s="989">
        <v>0.0</v>
      </c>
      <c r="BV108" s="989">
        <v>0.0</v>
      </c>
      <c r="BW108" s="990">
        <v>0.0</v>
      </c>
      <c r="BX108" s="991">
        <v>0.0</v>
      </c>
      <c r="BY108" s="989">
        <v>0.0</v>
      </c>
      <c r="BZ108" s="989">
        <v>0.0</v>
      </c>
      <c r="CA108" s="989">
        <v>0.0</v>
      </c>
      <c r="CB108" s="989">
        <v>0.0</v>
      </c>
      <c r="CC108" s="989">
        <v>0.0</v>
      </c>
      <c r="CD108" s="990">
        <v>0.0</v>
      </c>
      <c r="CE108" s="991">
        <v>0.0</v>
      </c>
      <c r="CF108" s="989">
        <v>0.0</v>
      </c>
      <c r="CG108" s="989">
        <v>0.0</v>
      </c>
      <c r="CH108" s="989">
        <v>0.0</v>
      </c>
      <c r="CI108" s="989">
        <v>0.0</v>
      </c>
      <c r="CJ108" s="989">
        <v>0.0</v>
      </c>
      <c r="CK108" s="989">
        <v>0.0</v>
      </c>
      <c r="CL108" s="716">
        <v>398.12159999999994</v>
      </c>
      <c r="CM108" s="989">
        <v>0.0</v>
      </c>
      <c r="CN108" s="990">
        <v>0.0</v>
      </c>
      <c r="CO108" s="991">
        <v>0.0</v>
      </c>
      <c r="CP108" s="989">
        <v>0.0</v>
      </c>
      <c r="CQ108" s="989">
        <v>0.0</v>
      </c>
      <c r="CR108" s="989">
        <v>0.0</v>
      </c>
      <c r="CS108" s="989">
        <v>0.0</v>
      </c>
      <c r="CT108" s="989">
        <v>0.0</v>
      </c>
      <c r="CU108" s="716">
        <v>398.12159999999994</v>
      </c>
      <c r="CV108" s="989">
        <v>0.0</v>
      </c>
      <c r="CW108" s="989">
        <v>0.0</v>
      </c>
      <c r="CX108" s="990">
        <v>0.0</v>
      </c>
      <c r="CY108" s="991">
        <v>0.0</v>
      </c>
      <c r="CZ108" s="989">
        <v>0.0</v>
      </c>
      <c r="DA108" s="989">
        <v>0.0</v>
      </c>
      <c r="DB108" s="989">
        <v>0.0</v>
      </c>
      <c r="DC108" s="989">
        <v>0.0</v>
      </c>
      <c r="DD108" s="716">
        <v>398.12159999999994</v>
      </c>
      <c r="DE108" s="989">
        <v>0.0</v>
      </c>
      <c r="DF108" s="990">
        <v>0.0</v>
      </c>
      <c r="DG108" s="991">
        <v>0.0</v>
      </c>
      <c r="DH108" s="989">
        <v>0.0</v>
      </c>
      <c r="DI108" s="989">
        <v>0.0</v>
      </c>
      <c r="DJ108" s="989">
        <v>0.0</v>
      </c>
      <c r="DK108" s="716">
        <v>398.12159999999994</v>
      </c>
      <c r="DL108" s="989">
        <v>0.0</v>
      </c>
      <c r="DM108" s="989">
        <v>0.0</v>
      </c>
      <c r="DN108" s="989">
        <v>0.0</v>
      </c>
      <c r="DO108" s="990">
        <v>0.0</v>
      </c>
      <c r="DP108" s="991">
        <v>0.0</v>
      </c>
      <c r="DQ108" s="989">
        <v>0.0</v>
      </c>
      <c r="DR108" s="989">
        <v>0.0</v>
      </c>
      <c r="DS108" s="716">
        <v>398.12159999999994</v>
      </c>
      <c r="DT108" s="989">
        <v>0.0</v>
      </c>
      <c r="DU108" s="990">
        <v>0.0</v>
      </c>
      <c r="DV108" s="991">
        <v>0.0</v>
      </c>
      <c r="DW108" s="989">
        <v>0.0</v>
      </c>
      <c r="DX108" s="989">
        <v>0.0</v>
      </c>
      <c r="DY108" s="716">
        <v>398.12159999999994</v>
      </c>
      <c r="DZ108" s="989">
        <v>0.0</v>
      </c>
      <c r="EA108" s="989">
        <v>0.0</v>
      </c>
      <c r="EB108" s="990">
        <v>0.0</v>
      </c>
      <c r="EC108" s="991">
        <v>0.0</v>
      </c>
      <c r="ED108" s="716">
        <v>398.12159999999994</v>
      </c>
      <c r="EE108" s="990">
        <v>0.0</v>
      </c>
      <c r="EF108" s="991">
        <v>0.0</v>
      </c>
      <c r="EG108" s="989">
        <v>0.0</v>
      </c>
      <c r="EH108" s="989">
        <v>0.0</v>
      </c>
      <c r="EI108" s="990">
        <v>0.0</v>
      </c>
      <c r="EJ108" s="991">
        <v>0.0</v>
      </c>
      <c r="EK108" s="989">
        <v>0.0</v>
      </c>
      <c r="EL108" s="989">
        <v>0.0</v>
      </c>
      <c r="EM108" s="989">
        <v>0.0</v>
      </c>
      <c r="EN108" s="990">
        <v>0.0</v>
      </c>
      <c r="EO108" s="984">
        <f t="shared" si="1"/>
        <v>4121.354803</v>
      </c>
      <c r="EP108" s="985">
        <f t="shared" si="3"/>
        <v>803.6641866</v>
      </c>
    </row>
    <row r="109" ht="14.25" customHeight="1">
      <c r="A109" s="986" t="s">
        <v>264</v>
      </c>
      <c r="B109" s="83" t="s">
        <v>480</v>
      </c>
      <c r="C109" s="50">
        <v>1811108.0</v>
      </c>
      <c r="D109" s="716">
        <v>302.614</v>
      </c>
      <c r="E109" s="991">
        <v>0.0</v>
      </c>
      <c r="F109" s="989">
        <v>0.0</v>
      </c>
      <c r="G109" s="989">
        <v>0.0</v>
      </c>
      <c r="H109" s="989">
        <v>0.0</v>
      </c>
      <c r="I109" s="990">
        <v>0.0</v>
      </c>
      <c r="J109" s="991">
        <v>0.0</v>
      </c>
      <c r="K109" s="989">
        <v>0.0</v>
      </c>
      <c r="L109" s="989">
        <v>0.0</v>
      </c>
      <c r="M109" s="989">
        <v>0.0</v>
      </c>
      <c r="N109" s="990">
        <v>0.0</v>
      </c>
      <c r="O109" s="991">
        <v>0.0</v>
      </c>
      <c r="P109" s="989">
        <v>0.0</v>
      </c>
      <c r="Q109" s="989">
        <v>0.0</v>
      </c>
      <c r="R109" s="989">
        <v>0.0</v>
      </c>
      <c r="S109" s="990">
        <v>0.0</v>
      </c>
      <c r="T109" s="991">
        <v>0.0</v>
      </c>
      <c r="U109" s="989">
        <v>0.0</v>
      </c>
      <c r="V109" s="989">
        <v>0.0</v>
      </c>
      <c r="W109" s="989">
        <v>0.0</v>
      </c>
      <c r="X109" s="989">
        <v>0.0</v>
      </c>
      <c r="Y109" s="989">
        <v>0.0</v>
      </c>
      <c r="Z109" s="989">
        <v>0.0</v>
      </c>
      <c r="AA109" s="989">
        <v>0.0</v>
      </c>
      <c r="AB109" s="990">
        <v>0.0</v>
      </c>
      <c r="AC109" s="991">
        <v>0.0</v>
      </c>
      <c r="AD109" s="989">
        <v>0.0</v>
      </c>
      <c r="AE109" s="989">
        <v>0.0</v>
      </c>
      <c r="AF109" s="989">
        <v>0.0</v>
      </c>
      <c r="AG109" s="989">
        <v>0.0</v>
      </c>
      <c r="AH109" s="716">
        <v>302.614</v>
      </c>
      <c r="AI109" s="989">
        <v>0.0</v>
      </c>
      <c r="AJ109" s="990">
        <v>0.0</v>
      </c>
      <c r="AK109" s="991">
        <v>0.0</v>
      </c>
      <c r="AL109" s="989">
        <v>0.0</v>
      </c>
      <c r="AM109" s="989">
        <v>0.0</v>
      </c>
      <c r="AN109" s="989">
        <v>0.0</v>
      </c>
      <c r="AO109" s="989">
        <v>0.0</v>
      </c>
      <c r="AP109" s="716">
        <v>302.614</v>
      </c>
      <c r="AQ109" s="989">
        <v>0.0</v>
      </c>
      <c r="AR109" s="990">
        <v>0.0</v>
      </c>
      <c r="AS109" s="991">
        <v>0.0</v>
      </c>
      <c r="AT109" s="989">
        <v>0.0</v>
      </c>
      <c r="AU109" s="989">
        <v>0.0</v>
      </c>
      <c r="AV109" s="989">
        <v>0.0</v>
      </c>
      <c r="AW109" s="989">
        <v>0.0</v>
      </c>
      <c r="AX109" s="989">
        <v>0.0</v>
      </c>
      <c r="AY109" s="989">
        <v>0.0</v>
      </c>
      <c r="AZ109" s="989">
        <v>0.0</v>
      </c>
      <c r="BA109" s="989">
        <v>0.0</v>
      </c>
      <c r="BB109" s="989">
        <v>0.0</v>
      </c>
      <c r="BC109" s="989">
        <v>0.0</v>
      </c>
      <c r="BD109" s="989">
        <v>0.0</v>
      </c>
      <c r="BE109" s="716">
        <v>302.614</v>
      </c>
      <c r="BF109" s="989">
        <v>0.0</v>
      </c>
      <c r="BG109" s="989">
        <v>0.0</v>
      </c>
      <c r="BH109" s="989">
        <v>0.0</v>
      </c>
      <c r="BI109" s="989">
        <v>0.0</v>
      </c>
      <c r="BJ109" s="989">
        <v>0.0</v>
      </c>
      <c r="BK109" s="989">
        <v>0.0</v>
      </c>
      <c r="BL109" s="990">
        <v>0.0</v>
      </c>
      <c r="BM109" s="991">
        <v>0.0</v>
      </c>
      <c r="BN109" s="989">
        <v>0.0</v>
      </c>
      <c r="BO109" s="989">
        <v>0.0</v>
      </c>
      <c r="BP109" s="989">
        <v>0.0</v>
      </c>
      <c r="BQ109" s="989">
        <v>0.0</v>
      </c>
      <c r="BR109" s="989">
        <v>0.0</v>
      </c>
      <c r="BS109" s="989">
        <v>0.0</v>
      </c>
      <c r="BT109" s="989">
        <v>0.0</v>
      </c>
      <c r="BU109" s="989">
        <v>0.0</v>
      </c>
      <c r="BV109" s="989">
        <v>0.0</v>
      </c>
      <c r="BW109" s="990">
        <v>0.0</v>
      </c>
      <c r="BX109" s="991">
        <v>0.0</v>
      </c>
      <c r="BY109" s="989">
        <v>0.0</v>
      </c>
      <c r="BZ109" s="989">
        <v>0.0</v>
      </c>
      <c r="CA109" s="989">
        <v>0.0</v>
      </c>
      <c r="CB109" s="989">
        <v>0.0</v>
      </c>
      <c r="CC109" s="989">
        <v>0.0</v>
      </c>
      <c r="CD109" s="990">
        <v>0.0</v>
      </c>
      <c r="CE109" s="991">
        <v>0.0</v>
      </c>
      <c r="CF109" s="989">
        <v>0.0</v>
      </c>
      <c r="CG109" s="989">
        <v>0.0</v>
      </c>
      <c r="CH109" s="989">
        <v>0.0</v>
      </c>
      <c r="CI109" s="989">
        <v>0.0</v>
      </c>
      <c r="CJ109" s="989">
        <v>0.0</v>
      </c>
      <c r="CK109" s="989">
        <v>0.0</v>
      </c>
      <c r="CL109" s="716">
        <v>302.614</v>
      </c>
      <c r="CM109" s="989">
        <v>0.0</v>
      </c>
      <c r="CN109" s="990">
        <v>0.0</v>
      </c>
      <c r="CO109" s="991">
        <v>0.0</v>
      </c>
      <c r="CP109" s="989">
        <v>0.0</v>
      </c>
      <c r="CQ109" s="989">
        <v>0.0</v>
      </c>
      <c r="CR109" s="989">
        <v>0.0</v>
      </c>
      <c r="CS109" s="989">
        <v>0.0</v>
      </c>
      <c r="CT109" s="989">
        <v>0.0</v>
      </c>
      <c r="CU109" s="716">
        <v>302.614</v>
      </c>
      <c r="CV109" s="989">
        <v>0.0</v>
      </c>
      <c r="CW109" s="989">
        <v>0.0</v>
      </c>
      <c r="CX109" s="990">
        <v>0.0</v>
      </c>
      <c r="CY109" s="991">
        <v>0.0</v>
      </c>
      <c r="CZ109" s="989">
        <v>0.0</v>
      </c>
      <c r="DA109" s="989">
        <v>0.0</v>
      </c>
      <c r="DB109" s="989">
        <v>0.0</v>
      </c>
      <c r="DC109" s="989">
        <v>0.0</v>
      </c>
      <c r="DD109" s="716">
        <v>302.614</v>
      </c>
      <c r="DE109" s="989">
        <v>0.0</v>
      </c>
      <c r="DF109" s="990">
        <v>0.0</v>
      </c>
      <c r="DG109" s="991">
        <v>0.0</v>
      </c>
      <c r="DH109" s="989">
        <v>0.0</v>
      </c>
      <c r="DI109" s="989">
        <v>0.0</v>
      </c>
      <c r="DJ109" s="989">
        <v>0.0</v>
      </c>
      <c r="DK109" s="989">
        <v>0.0</v>
      </c>
      <c r="DL109" s="716">
        <v>302.614</v>
      </c>
      <c r="DM109" s="989">
        <v>0.0</v>
      </c>
      <c r="DN109" s="989">
        <v>0.0</v>
      </c>
      <c r="DO109" s="990">
        <v>0.0</v>
      </c>
      <c r="DP109" s="991">
        <v>0.0</v>
      </c>
      <c r="DQ109" s="989">
        <v>0.0</v>
      </c>
      <c r="DR109" s="989">
        <v>0.0</v>
      </c>
      <c r="DS109" s="716">
        <v>302.614</v>
      </c>
      <c r="DT109" s="989">
        <v>0.0</v>
      </c>
      <c r="DU109" s="990">
        <v>0.0</v>
      </c>
      <c r="DV109" s="991">
        <v>0.0</v>
      </c>
      <c r="DW109" s="989">
        <v>0.0</v>
      </c>
      <c r="DX109" s="989">
        <v>0.0</v>
      </c>
      <c r="DY109" s="716">
        <v>302.614</v>
      </c>
      <c r="DZ109" s="989">
        <v>0.0</v>
      </c>
      <c r="EA109" s="989">
        <v>0.0</v>
      </c>
      <c r="EB109" s="990">
        <v>0.0</v>
      </c>
      <c r="EC109" s="991">
        <v>0.0</v>
      </c>
      <c r="ED109" s="716">
        <v>302.614</v>
      </c>
      <c r="EE109" s="990">
        <v>0.0</v>
      </c>
      <c r="EF109" s="991">
        <v>0.0</v>
      </c>
      <c r="EG109" s="989">
        <v>0.0</v>
      </c>
      <c r="EH109" s="989">
        <v>0.0</v>
      </c>
      <c r="EI109" s="990">
        <v>0.0</v>
      </c>
      <c r="EJ109" s="991">
        <v>0.0</v>
      </c>
      <c r="EK109" s="989">
        <v>0.0</v>
      </c>
      <c r="EL109" s="989">
        <v>0.0</v>
      </c>
      <c r="EM109" s="989">
        <v>0.0</v>
      </c>
      <c r="EN109" s="990">
        <v>0.0</v>
      </c>
      <c r="EO109" s="984">
        <f t="shared" si="1"/>
        <v>3139.015022</v>
      </c>
      <c r="EP109" s="985">
        <f t="shared" si="3"/>
        <v>612.1079293</v>
      </c>
    </row>
    <row r="110" ht="14.25" customHeight="1">
      <c r="A110" s="986" t="s">
        <v>264</v>
      </c>
      <c r="B110" s="83" t="s">
        <v>480</v>
      </c>
      <c r="C110" s="50">
        <v>1811109.0</v>
      </c>
      <c r="D110" s="716">
        <v>80.51249999999999</v>
      </c>
      <c r="E110" s="991">
        <v>0.0</v>
      </c>
      <c r="F110" s="989">
        <v>0.0</v>
      </c>
      <c r="G110" s="989">
        <v>0.0</v>
      </c>
      <c r="H110" s="989">
        <v>0.0</v>
      </c>
      <c r="I110" s="990">
        <v>0.0</v>
      </c>
      <c r="J110" s="991">
        <v>0.0</v>
      </c>
      <c r="K110" s="989">
        <v>0.0</v>
      </c>
      <c r="L110" s="989">
        <v>0.0</v>
      </c>
      <c r="M110" s="989">
        <v>0.0</v>
      </c>
      <c r="N110" s="990">
        <v>0.0</v>
      </c>
      <c r="O110" s="991">
        <v>0.0</v>
      </c>
      <c r="P110" s="989">
        <v>0.0</v>
      </c>
      <c r="Q110" s="989">
        <v>0.0</v>
      </c>
      <c r="R110" s="989">
        <v>0.0</v>
      </c>
      <c r="S110" s="990">
        <v>0.0</v>
      </c>
      <c r="T110" s="991">
        <v>0.0</v>
      </c>
      <c r="U110" s="989">
        <v>0.0</v>
      </c>
      <c r="V110" s="989">
        <v>0.0</v>
      </c>
      <c r="W110" s="989">
        <v>0.0</v>
      </c>
      <c r="X110" s="989">
        <v>0.0</v>
      </c>
      <c r="Y110" s="989">
        <v>0.0</v>
      </c>
      <c r="Z110" s="989">
        <v>0.0</v>
      </c>
      <c r="AA110" s="989">
        <v>0.0</v>
      </c>
      <c r="AB110" s="990">
        <v>0.0</v>
      </c>
      <c r="AC110" s="991">
        <v>0.0</v>
      </c>
      <c r="AD110" s="989">
        <v>0.0</v>
      </c>
      <c r="AE110" s="989">
        <v>0.0</v>
      </c>
      <c r="AF110" s="989">
        <v>0.0</v>
      </c>
      <c r="AG110" s="989">
        <v>0.0</v>
      </c>
      <c r="AH110" s="716">
        <v>80.51249999999999</v>
      </c>
      <c r="AI110" s="989">
        <v>0.0</v>
      </c>
      <c r="AJ110" s="990">
        <v>0.0</v>
      </c>
      <c r="AK110" s="991">
        <v>0.0</v>
      </c>
      <c r="AL110" s="989">
        <v>0.0</v>
      </c>
      <c r="AM110" s="989">
        <v>0.0</v>
      </c>
      <c r="AN110" s="989">
        <v>0.0</v>
      </c>
      <c r="AO110" s="989">
        <v>0.0</v>
      </c>
      <c r="AP110" s="716">
        <v>80.51249999999999</v>
      </c>
      <c r="AQ110" s="989">
        <v>0.0</v>
      </c>
      <c r="AR110" s="990">
        <v>0.0</v>
      </c>
      <c r="AS110" s="991">
        <v>0.0</v>
      </c>
      <c r="AT110" s="989">
        <v>0.0</v>
      </c>
      <c r="AU110" s="989">
        <v>0.0</v>
      </c>
      <c r="AV110" s="989">
        <v>0.0</v>
      </c>
      <c r="AW110" s="989">
        <v>0.0</v>
      </c>
      <c r="AX110" s="989">
        <v>0.0</v>
      </c>
      <c r="AY110" s="989">
        <v>0.0</v>
      </c>
      <c r="AZ110" s="989">
        <v>0.0</v>
      </c>
      <c r="BA110" s="989">
        <v>0.0</v>
      </c>
      <c r="BB110" s="989">
        <v>0.0</v>
      </c>
      <c r="BC110" s="989">
        <v>0.0</v>
      </c>
      <c r="BD110" s="989">
        <v>0.0</v>
      </c>
      <c r="BE110" s="716">
        <v>80.51249999999999</v>
      </c>
      <c r="BF110" s="989">
        <v>0.0</v>
      </c>
      <c r="BG110" s="989">
        <v>0.0</v>
      </c>
      <c r="BH110" s="989">
        <v>0.0</v>
      </c>
      <c r="BI110" s="989">
        <v>0.0</v>
      </c>
      <c r="BJ110" s="989">
        <v>0.0</v>
      </c>
      <c r="BK110" s="989">
        <v>0.0</v>
      </c>
      <c r="BL110" s="990">
        <v>0.0</v>
      </c>
      <c r="BM110" s="991">
        <v>0.0</v>
      </c>
      <c r="BN110" s="989">
        <v>0.0</v>
      </c>
      <c r="BO110" s="989">
        <v>0.0</v>
      </c>
      <c r="BP110" s="989">
        <v>0.0</v>
      </c>
      <c r="BQ110" s="989">
        <v>0.0</v>
      </c>
      <c r="BR110" s="989">
        <v>0.0</v>
      </c>
      <c r="BS110" s="989">
        <v>0.0</v>
      </c>
      <c r="BT110" s="989">
        <v>0.0</v>
      </c>
      <c r="BU110" s="989">
        <v>0.0</v>
      </c>
      <c r="BV110" s="989">
        <v>0.0</v>
      </c>
      <c r="BW110" s="990">
        <v>0.0</v>
      </c>
      <c r="BX110" s="991">
        <v>0.0</v>
      </c>
      <c r="BY110" s="989">
        <v>0.0</v>
      </c>
      <c r="BZ110" s="989">
        <v>0.0</v>
      </c>
      <c r="CA110" s="989">
        <v>0.0</v>
      </c>
      <c r="CB110" s="989">
        <v>0.0</v>
      </c>
      <c r="CC110" s="989">
        <v>0.0</v>
      </c>
      <c r="CD110" s="990">
        <v>0.0</v>
      </c>
      <c r="CE110" s="991">
        <v>0.0</v>
      </c>
      <c r="CF110" s="989">
        <v>0.0</v>
      </c>
      <c r="CG110" s="989">
        <v>0.0</v>
      </c>
      <c r="CH110" s="989">
        <v>0.0</v>
      </c>
      <c r="CI110" s="989">
        <v>0.0</v>
      </c>
      <c r="CJ110" s="989">
        <v>0.0</v>
      </c>
      <c r="CK110" s="989">
        <v>0.0</v>
      </c>
      <c r="CL110" s="716">
        <v>80.51249999999999</v>
      </c>
      <c r="CM110" s="989">
        <v>0.0</v>
      </c>
      <c r="CN110" s="990">
        <v>0.0</v>
      </c>
      <c r="CO110" s="991">
        <v>0.0</v>
      </c>
      <c r="CP110" s="989">
        <v>0.0</v>
      </c>
      <c r="CQ110" s="989">
        <v>0.0</v>
      </c>
      <c r="CR110" s="989">
        <v>0.0</v>
      </c>
      <c r="CS110" s="989">
        <v>0.0</v>
      </c>
      <c r="CT110" s="716">
        <v>80.51249999999999</v>
      </c>
      <c r="CU110" s="989">
        <v>0.0</v>
      </c>
      <c r="CV110" s="989">
        <v>0.0</v>
      </c>
      <c r="CW110" s="989">
        <v>0.0</v>
      </c>
      <c r="CX110" s="990">
        <v>0.0</v>
      </c>
      <c r="CY110" s="991">
        <v>0.0</v>
      </c>
      <c r="CZ110" s="989">
        <v>0.0</v>
      </c>
      <c r="DA110" s="989">
        <v>0.0</v>
      </c>
      <c r="DB110" s="989">
        <v>0.0</v>
      </c>
      <c r="DC110" s="989">
        <v>0.0</v>
      </c>
      <c r="DD110" s="716">
        <v>80.51249999999999</v>
      </c>
      <c r="DE110" s="989">
        <v>0.0</v>
      </c>
      <c r="DF110" s="990">
        <v>0.0</v>
      </c>
      <c r="DG110" s="991">
        <v>0.0</v>
      </c>
      <c r="DH110" s="989">
        <v>0.0</v>
      </c>
      <c r="DI110" s="989">
        <v>0.0</v>
      </c>
      <c r="DJ110" s="989">
        <v>0.0</v>
      </c>
      <c r="DK110" s="989">
        <v>0.0</v>
      </c>
      <c r="DL110" s="716">
        <v>80.51249999999999</v>
      </c>
      <c r="DM110" s="989">
        <v>0.0</v>
      </c>
      <c r="DN110" s="989">
        <v>0.0</v>
      </c>
      <c r="DO110" s="990">
        <v>0.0</v>
      </c>
      <c r="DP110" s="991">
        <v>0.0</v>
      </c>
      <c r="DQ110" s="989">
        <v>0.0</v>
      </c>
      <c r="DR110" s="989">
        <v>0.0</v>
      </c>
      <c r="DS110" s="716">
        <v>80.51249999999999</v>
      </c>
      <c r="DT110" s="989">
        <v>0.0</v>
      </c>
      <c r="DU110" s="990">
        <v>0.0</v>
      </c>
      <c r="DV110" s="991">
        <v>0.0</v>
      </c>
      <c r="DW110" s="989">
        <v>0.0</v>
      </c>
      <c r="DX110" s="989">
        <v>0.0</v>
      </c>
      <c r="DY110" s="716">
        <v>80.51249999999999</v>
      </c>
      <c r="DZ110" s="989">
        <v>0.0</v>
      </c>
      <c r="EA110" s="989">
        <v>0.0</v>
      </c>
      <c r="EB110" s="990">
        <v>0.0</v>
      </c>
      <c r="EC110" s="991">
        <v>0.0</v>
      </c>
      <c r="ED110" s="716">
        <v>80.51249999999999</v>
      </c>
      <c r="EE110" s="990">
        <v>0.0</v>
      </c>
      <c r="EF110" s="991">
        <v>0.0</v>
      </c>
      <c r="EG110" s="989">
        <v>0.0</v>
      </c>
      <c r="EH110" s="989">
        <v>0.0</v>
      </c>
      <c r="EI110" s="990">
        <v>0.0</v>
      </c>
      <c r="EJ110" s="991">
        <v>0.0</v>
      </c>
      <c r="EK110" s="989">
        <v>0.0</v>
      </c>
      <c r="EL110" s="989">
        <v>0.0</v>
      </c>
      <c r="EM110" s="989">
        <v>0.0</v>
      </c>
      <c r="EN110" s="990">
        <v>0.0</v>
      </c>
      <c r="EO110" s="984">
        <f t="shared" si="1"/>
        <v>832.7407875</v>
      </c>
      <c r="EP110" s="985">
        <f t="shared" si="3"/>
        <v>162.3844536</v>
      </c>
    </row>
    <row r="111" ht="14.25" customHeight="1">
      <c r="A111" s="993" t="s">
        <v>264</v>
      </c>
      <c r="B111" s="994" t="s">
        <v>480</v>
      </c>
      <c r="C111" s="1003">
        <v>1811110.0</v>
      </c>
      <c r="D111" s="997">
        <v>323.1235</v>
      </c>
      <c r="E111" s="1000">
        <v>0.0</v>
      </c>
      <c r="F111" s="998">
        <v>0.0</v>
      </c>
      <c r="G111" s="998">
        <v>0.0</v>
      </c>
      <c r="H111" s="998">
        <v>0.0</v>
      </c>
      <c r="I111" s="999">
        <v>0.0</v>
      </c>
      <c r="J111" s="1000">
        <v>0.0</v>
      </c>
      <c r="K111" s="998">
        <v>0.0</v>
      </c>
      <c r="L111" s="998">
        <v>0.0</v>
      </c>
      <c r="M111" s="998">
        <v>0.0</v>
      </c>
      <c r="N111" s="999">
        <v>0.0</v>
      </c>
      <c r="O111" s="1000">
        <v>0.0</v>
      </c>
      <c r="P111" s="998">
        <v>0.0</v>
      </c>
      <c r="Q111" s="998">
        <v>0.0</v>
      </c>
      <c r="R111" s="998">
        <v>0.0</v>
      </c>
      <c r="S111" s="999">
        <v>0.0</v>
      </c>
      <c r="T111" s="1000">
        <v>0.0</v>
      </c>
      <c r="U111" s="998">
        <v>0.0</v>
      </c>
      <c r="V111" s="998">
        <v>0.0</v>
      </c>
      <c r="W111" s="998">
        <v>0.0</v>
      </c>
      <c r="X111" s="998">
        <v>0.0</v>
      </c>
      <c r="Y111" s="998">
        <v>0.0</v>
      </c>
      <c r="Z111" s="998">
        <v>0.0</v>
      </c>
      <c r="AA111" s="998">
        <v>0.0</v>
      </c>
      <c r="AB111" s="999">
        <v>0.0</v>
      </c>
      <c r="AC111" s="1000">
        <v>0.0</v>
      </c>
      <c r="AD111" s="998">
        <v>0.0</v>
      </c>
      <c r="AE111" s="998">
        <v>0.0</v>
      </c>
      <c r="AF111" s="998">
        <v>0.0</v>
      </c>
      <c r="AG111" s="998">
        <v>0.0</v>
      </c>
      <c r="AH111" s="997">
        <v>323.1235</v>
      </c>
      <c r="AI111" s="998">
        <v>0.0</v>
      </c>
      <c r="AJ111" s="999">
        <v>0.0</v>
      </c>
      <c r="AK111" s="1000">
        <v>0.0</v>
      </c>
      <c r="AL111" s="998">
        <v>0.0</v>
      </c>
      <c r="AM111" s="998">
        <v>0.0</v>
      </c>
      <c r="AN111" s="998">
        <v>0.0</v>
      </c>
      <c r="AO111" s="998">
        <v>0.0</v>
      </c>
      <c r="AP111" s="997">
        <v>323.1235</v>
      </c>
      <c r="AQ111" s="998">
        <v>0.0</v>
      </c>
      <c r="AR111" s="999">
        <v>0.0</v>
      </c>
      <c r="AS111" s="1000">
        <v>0.0</v>
      </c>
      <c r="AT111" s="998">
        <v>0.0</v>
      </c>
      <c r="AU111" s="998">
        <v>0.0</v>
      </c>
      <c r="AV111" s="998">
        <v>0.0</v>
      </c>
      <c r="AW111" s="998">
        <v>0.0</v>
      </c>
      <c r="AX111" s="998">
        <v>0.0</v>
      </c>
      <c r="AY111" s="998">
        <v>0.0</v>
      </c>
      <c r="AZ111" s="998">
        <v>0.0</v>
      </c>
      <c r="BA111" s="998">
        <v>0.0</v>
      </c>
      <c r="BB111" s="998">
        <v>0.0</v>
      </c>
      <c r="BC111" s="998">
        <v>0.0</v>
      </c>
      <c r="BD111" s="998">
        <v>0.0</v>
      </c>
      <c r="BE111" s="997">
        <v>323.1235</v>
      </c>
      <c r="BF111" s="998">
        <v>0.0</v>
      </c>
      <c r="BG111" s="998">
        <v>0.0</v>
      </c>
      <c r="BH111" s="998">
        <v>0.0</v>
      </c>
      <c r="BI111" s="998">
        <v>0.0</v>
      </c>
      <c r="BJ111" s="998">
        <v>0.0</v>
      </c>
      <c r="BK111" s="998">
        <v>0.0</v>
      </c>
      <c r="BL111" s="999">
        <v>0.0</v>
      </c>
      <c r="BM111" s="1000">
        <v>0.0</v>
      </c>
      <c r="BN111" s="998">
        <v>0.0</v>
      </c>
      <c r="BO111" s="998">
        <v>0.0</v>
      </c>
      <c r="BP111" s="998">
        <v>0.0</v>
      </c>
      <c r="BQ111" s="998">
        <v>0.0</v>
      </c>
      <c r="BR111" s="998">
        <v>0.0</v>
      </c>
      <c r="BS111" s="998">
        <v>0.0</v>
      </c>
      <c r="BT111" s="998">
        <v>0.0</v>
      </c>
      <c r="BU111" s="998">
        <v>0.0</v>
      </c>
      <c r="BV111" s="998">
        <v>0.0</v>
      </c>
      <c r="BW111" s="999">
        <v>0.0</v>
      </c>
      <c r="BX111" s="1000">
        <v>0.0</v>
      </c>
      <c r="BY111" s="998">
        <v>0.0</v>
      </c>
      <c r="BZ111" s="998">
        <v>0.0</v>
      </c>
      <c r="CA111" s="998">
        <v>0.0</v>
      </c>
      <c r="CB111" s="998">
        <v>0.0</v>
      </c>
      <c r="CC111" s="998">
        <v>0.0</v>
      </c>
      <c r="CD111" s="999">
        <v>0.0</v>
      </c>
      <c r="CE111" s="1000">
        <v>0.0</v>
      </c>
      <c r="CF111" s="998">
        <v>0.0</v>
      </c>
      <c r="CG111" s="998">
        <v>0.0</v>
      </c>
      <c r="CH111" s="998">
        <v>0.0</v>
      </c>
      <c r="CI111" s="998">
        <v>0.0</v>
      </c>
      <c r="CJ111" s="998">
        <v>0.0</v>
      </c>
      <c r="CK111" s="998">
        <v>0.0</v>
      </c>
      <c r="CL111" s="997">
        <v>323.1235</v>
      </c>
      <c r="CM111" s="998">
        <v>0.0</v>
      </c>
      <c r="CN111" s="999">
        <v>0.0</v>
      </c>
      <c r="CO111" s="1000">
        <v>0.0</v>
      </c>
      <c r="CP111" s="998">
        <v>0.0</v>
      </c>
      <c r="CQ111" s="998">
        <v>0.0</v>
      </c>
      <c r="CR111" s="998">
        <v>0.0</v>
      </c>
      <c r="CS111" s="998">
        <v>0.0</v>
      </c>
      <c r="CT111" s="997">
        <v>323.1235</v>
      </c>
      <c r="CU111" s="998">
        <v>0.0</v>
      </c>
      <c r="CV111" s="998">
        <v>0.0</v>
      </c>
      <c r="CW111" s="998">
        <v>0.0</v>
      </c>
      <c r="CX111" s="999">
        <v>0.0</v>
      </c>
      <c r="CY111" s="1000">
        <v>0.0</v>
      </c>
      <c r="CZ111" s="998">
        <v>0.0</v>
      </c>
      <c r="DA111" s="998">
        <v>0.0</v>
      </c>
      <c r="DB111" s="998">
        <v>0.0</v>
      </c>
      <c r="DC111" s="998">
        <v>0.0</v>
      </c>
      <c r="DD111" s="997">
        <v>323.1235</v>
      </c>
      <c r="DE111" s="998">
        <v>0.0</v>
      </c>
      <c r="DF111" s="999">
        <v>0.0</v>
      </c>
      <c r="DG111" s="1000">
        <v>0.0</v>
      </c>
      <c r="DH111" s="998">
        <v>0.0</v>
      </c>
      <c r="DI111" s="998">
        <v>0.0</v>
      </c>
      <c r="DJ111" s="998">
        <v>0.0</v>
      </c>
      <c r="DK111" s="998">
        <v>0.0</v>
      </c>
      <c r="DL111" s="997">
        <v>323.1235</v>
      </c>
      <c r="DM111" s="998">
        <v>0.0</v>
      </c>
      <c r="DN111" s="998">
        <v>0.0</v>
      </c>
      <c r="DO111" s="999">
        <v>0.0</v>
      </c>
      <c r="DP111" s="1000">
        <v>0.0</v>
      </c>
      <c r="DQ111" s="998">
        <v>0.0</v>
      </c>
      <c r="DR111" s="998">
        <v>0.0</v>
      </c>
      <c r="DS111" s="997">
        <v>323.1235</v>
      </c>
      <c r="DT111" s="998">
        <v>0.0</v>
      </c>
      <c r="DU111" s="999">
        <v>0.0</v>
      </c>
      <c r="DV111" s="1000">
        <v>0.0</v>
      </c>
      <c r="DW111" s="998">
        <v>0.0</v>
      </c>
      <c r="DX111" s="998">
        <v>0.0</v>
      </c>
      <c r="DY111" s="997">
        <v>323.1235</v>
      </c>
      <c r="DZ111" s="998">
        <v>0.0</v>
      </c>
      <c r="EA111" s="998">
        <v>0.0</v>
      </c>
      <c r="EB111" s="999">
        <v>0.0</v>
      </c>
      <c r="EC111" s="1000">
        <v>0.0</v>
      </c>
      <c r="ED111" s="997">
        <v>323.1235</v>
      </c>
      <c r="EE111" s="999">
        <v>0.0</v>
      </c>
      <c r="EF111" s="1000">
        <v>0.0</v>
      </c>
      <c r="EG111" s="998">
        <v>0.0</v>
      </c>
      <c r="EH111" s="998">
        <v>0.0</v>
      </c>
      <c r="EI111" s="999">
        <v>0.0</v>
      </c>
      <c r="EJ111" s="1000">
        <v>0.0</v>
      </c>
      <c r="EK111" s="998">
        <v>0.0</v>
      </c>
      <c r="EL111" s="998">
        <v>0.0</v>
      </c>
      <c r="EM111" s="998">
        <v>0.0</v>
      </c>
      <c r="EN111" s="999">
        <v>0.0</v>
      </c>
      <c r="EO111" s="984">
        <f t="shared" si="1"/>
        <v>3342.066361</v>
      </c>
      <c r="EP111" s="985">
        <f t="shared" si="3"/>
        <v>651.7029403</v>
      </c>
    </row>
    <row r="112" ht="14.25" customHeight="1">
      <c r="A112" s="976" t="s">
        <v>275</v>
      </c>
      <c r="B112" s="977" t="s">
        <v>480</v>
      </c>
      <c r="C112" s="1001">
        <v>1811111.0</v>
      </c>
      <c r="D112" s="1002">
        <v>51.46019999999999</v>
      </c>
      <c r="E112" s="983">
        <v>0.0</v>
      </c>
      <c r="F112" s="981">
        <v>0.0</v>
      </c>
      <c r="G112" s="981">
        <v>0.0</v>
      </c>
      <c r="H112" s="981">
        <v>0.0</v>
      </c>
      <c r="I112" s="982">
        <v>0.0</v>
      </c>
      <c r="J112" s="983">
        <v>0.0</v>
      </c>
      <c r="K112" s="981">
        <v>0.0</v>
      </c>
      <c r="L112" s="981">
        <v>0.0</v>
      </c>
      <c r="M112" s="981">
        <v>0.0</v>
      </c>
      <c r="N112" s="982">
        <v>0.0</v>
      </c>
      <c r="O112" s="983">
        <v>0.0</v>
      </c>
      <c r="P112" s="981">
        <v>0.0</v>
      </c>
      <c r="Q112" s="981">
        <v>0.0</v>
      </c>
      <c r="R112" s="981">
        <v>0.0</v>
      </c>
      <c r="S112" s="982">
        <v>0.0</v>
      </c>
      <c r="T112" s="983">
        <v>0.0</v>
      </c>
      <c r="U112" s="981">
        <v>0.0</v>
      </c>
      <c r="V112" s="981">
        <v>0.0</v>
      </c>
      <c r="W112" s="981">
        <v>0.0</v>
      </c>
      <c r="X112" s="981">
        <v>0.0</v>
      </c>
      <c r="Y112" s="981">
        <v>0.0</v>
      </c>
      <c r="Z112" s="981">
        <v>0.0</v>
      </c>
      <c r="AA112" s="981">
        <v>0.0</v>
      </c>
      <c r="AB112" s="982">
        <v>0.0</v>
      </c>
      <c r="AC112" s="983">
        <v>0.0</v>
      </c>
      <c r="AD112" s="981">
        <v>0.0</v>
      </c>
      <c r="AE112" s="981">
        <v>0.0</v>
      </c>
      <c r="AF112" s="981">
        <v>0.0</v>
      </c>
      <c r="AG112" s="981">
        <v>0.0</v>
      </c>
      <c r="AH112" s="981">
        <v>0.0</v>
      </c>
      <c r="AI112" s="1002">
        <v>51.46019999999999</v>
      </c>
      <c r="AJ112" s="982">
        <v>0.0</v>
      </c>
      <c r="AK112" s="983">
        <v>0.0</v>
      </c>
      <c r="AL112" s="981">
        <v>0.0</v>
      </c>
      <c r="AM112" s="981">
        <v>0.0</v>
      </c>
      <c r="AN112" s="981">
        <v>0.0</v>
      </c>
      <c r="AO112" s="981">
        <v>0.0</v>
      </c>
      <c r="AP112" s="981">
        <v>0.0</v>
      </c>
      <c r="AQ112" s="1002">
        <v>51.46019999999999</v>
      </c>
      <c r="AR112" s="982">
        <v>0.0</v>
      </c>
      <c r="AS112" s="983">
        <v>0.0</v>
      </c>
      <c r="AT112" s="981">
        <v>0.0</v>
      </c>
      <c r="AU112" s="981">
        <v>0.0</v>
      </c>
      <c r="AV112" s="981">
        <v>0.0</v>
      </c>
      <c r="AW112" s="981">
        <v>0.0</v>
      </c>
      <c r="AX112" s="981">
        <v>0.0</v>
      </c>
      <c r="AY112" s="981">
        <v>0.0</v>
      </c>
      <c r="AZ112" s="981">
        <v>0.0</v>
      </c>
      <c r="BA112" s="981">
        <v>0.0</v>
      </c>
      <c r="BB112" s="981">
        <v>0.0</v>
      </c>
      <c r="BC112" s="981">
        <v>0.0</v>
      </c>
      <c r="BD112" s="981">
        <v>0.0</v>
      </c>
      <c r="BE112" s="981">
        <v>0.0</v>
      </c>
      <c r="BF112" s="1002">
        <v>51.46019999999999</v>
      </c>
      <c r="BG112" s="981">
        <v>0.0</v>
      </c>
      <c r="BH112" s="981">
        <v>0.0</v>
      </c>
      <c r="BI112" s="981">
        <v>0.0</v>
      </c>
      <c r="BJ112" s="981">
        <v>0.0</v>
      </c>
      <c r="BK112" s="981">
        <v>0.0</v>
      </c>
      <c r="BL112" s="982">
        <v>0.0</v>
      </c>
      <c r="BM112" s="983">
        <v>0.0</v>
      </c>
      <c r="BN112" s="981">
        <v>0.0</v>
      </c>
      <c r="BO112" s="981">
        <v>0.0</v>
      </c>
      <c r="BP112" s="981">
        <v>0.0</v>
      </c>
      <c r="BQ112" s="981">
        <v>0.0</v>
      </c>
      <c r="BR112" s="981">
        <v>0.0</v>
      </c>
      <c r="BS112" s="981">
        <v>0.0</v>
      </c>
      <c r="BT112" s="1002">
        <v>51.46019999999999</v>
      </c>
      <c r="BU112" s="981">
        <v>0.0</v>
      </c>
      <c r="BV112" s="981">
        <v>0.0</v>
      </c>
      <c r="BW112" s="982">
        <v>0.0</v>
      </c>
      <c r="BX112" s="983">
        <v>0.0</v>
      </c>
      <c r="BY112" s="981">
        <v>0.0</v>
      </c>
      <c r="BZ112" s="981">
        <v>0.0</v>
      </c>
      <c r="CA112" s="1002">
        <v>51.46019999999999</v>
      </c>
      <c r="CB112" s="981">
        <v>0.0</v>
      </c>
      <c r="CC112" s="981">
        <v>0.0</v>
      </c>
      <c r="CD112" s="982">
        <v>0.0</v>
      </c>
      <c r="CE112" s="983">
        <v>0.0</v>
      </c>
      <c r="CF112" s="981">
        <v>0.0</v>
      </c>
      <c r="CG112" s="981">
        <v>0.0</v>
      </c>
      <c r="CH112" s="981">
        <v>0.0</v>
      </c>
      <c r="CI112" s="981">
        <v>0.0</v>
      </c>
      <c r="CJ112" s="981">
        <v>0.0</v>
      </c>
      <c r="CK112" s="981">
        <v>0.0</v>
      </c>
      <c r="CL112" s="981">
        <v>0.0</v>
      </c>
      <c r="CM112" s="981">
        <v>0.0</v>
      </c>
      <c r="CN112" s="982">
        <v>0.0</v>
      </c>
      <c r="CO112" s="983">
        <v>0.0</v>
      </c>
      <c r="CP112" s="981">
        <v>0.0</v>
      </c>
      <c r="CQ112" s="981">
        <v>0.0</v>
      </c>
      <c r="CR112" s="981">
        <v>0.0</v>
      </c>
      <c r="CS112" s="981">
        <v>0.0</v>
      </c>
      <c r="CT112" s="981">
        <v>0.0</v>
      </c>
      <c r="CU112" s="981">
        <v>0.0</v>
      </c>
      <c r="CV112" s="1002">
        <v>51.46019999999999</v>
      </c>
      <c r="CW112" s="981">
        <v>0.0</v>
      </c>
      <c r="CX112" s="982">
        <v>0.0</v>
      </c>
      <c r="CY112" s="983">
        <v>0.0</v>
      </c>
      <c r="CZ112" s="981">
        <v>0.0</v>
      </c>
      <c r="DA112" s="981">
        <v>0.0</v>
      </c>
      <c r="DB112" s="981">
        <v>0.0</v>
      </c>
      <c r="DC112" s="981">
        <v>0.0</v>
      </c>
      <c r="DD112" s="981">
        <v>0.0</v>
      </c>
      <c r="DE112" s="1002">
        <v>51.46019999999999</v>
      </c>
      <c r="DF112" s="982">
        <v>0.0</v>
      </c>
      <c r="DG112" s="983">
        <v>0.0</v>
      </c>
      <c r="DH112" s="981">
        <v>0.0</v>
      </c>
      <c r="DI112" s="981">
        <v>0.0</v>
      </c>
      <c r="DJ112" s="981">
        <v>0.0</v>
      </c>
      <c r="DK112" s="981">
        <v>0.0</v>
      </c>
      <c r="DL112" s="981">
        <v>0.0</v>
      </c>
      <c r="DM112" s="1002">
        <v>51.46019999999999</v>
      </c>
      <c r="DN112" s="981">
        <v>0.0</v>
      </c>
      <c r="DO112" s="982">
        <v>0.0</v>
      </c>
      <c r="DP112" s="983">
        <v>0.0</v>
      </c>
      <c r="DQ112" s="981">
        <v>0.0</v>
      </c>
      <c r="DR112" s="981">
        <v>0.0</v>
      </c>
      <c r="DS112" s="981">
        <v>0.0</v>
      </c>
      <c r="DT112" s="1002">
        <v>51.46019999999999</v>
      </c>
      <c r="DU112" s="982">
        <v>0.0</v>
      </c>
      <c r="DV112" s="983">
        <v>0.0</v>
      </c>
      <c r="DW112" s="981">
        <v>0.0</v>
      </c>
      <c r="DX112" s="981">
        <v>0.0</v>
      </c>
      <c r="DY112" s="981">
        <v>0.0</v>
      </c>
      <c r="DZ112" s="1002">
        <v>51.46019999999999</v>
      </c>
      <c r="EA112" s="981">
        <v>0.0</v>
      </c>
      <c r="EB112" s="982">
        <v>0.0</v>
      </c>
      <c r="EC112" s="1002">
        <v>51.46019999999999</v>
      </c>
      <c r="ED112" s="981">
        <v>0.0</v>
      </c>
      <c r="EE112" s="982">
        <v>0.0</v>
      </c>
      <c r="EF112" s="983">
        <v>0.0</v>
      </c>
      <c r="EG112" s="981">
        <v>0.0</v>
      </c>
      <c r="EH112" s="981">
        <v>0.0</v>
      </c>
      <c r="EI112" s="982">
        <v>0.0</v>
      </c>
      <c r="EJ112" s="983">
        <v>0.0</v>
      </c>
      <c r="EK112" s="981">
        <v>0.0</v>
      </c>
      <c r="EL112" s="981">
        <v>0.0</v>
      </c>
      <c r="EM112" s="981">
        <v>0.0</v>
      </c>
      <c r="EN112" s="982">
        <v>0.0</v>
      </c>
      <c r="EO112" s="984">
        <f t="shared" si="1"/>
        <v>574.4502126</v>
      </c>
      <c r="EP112" s="985">
        <f t="shared" si="3"/>
        <v>112.0177915</v>
      </c>
    </row>
    <row r="113" ht="14.25" customHeight="1">
      <c r="A113" s="986" t="s">
        <v>275</v>
      </c>
      <c r="B113" s="83" t="s">
        <v>480</v>
      </c>
      <c r="C113" s="50">
        <v>1811112.0</v>
      </c>
      <c r="D113" s="716">
        <v>103.58709999999999</v>
      </c>
      <c r="E113" s="991">
        <v>0.0</v>
      </c>
      <c r="F113" s="989">
        <v>0.0</v>
      </c>
      <c r="G113" s="989">
        <v>0.0</v>
      </c>
      <c r="H113" s="989">
        <v>0.0</v>
      </c>
      <c r="I113" s="990">
        <v>0.0</v>
      </c>
      <c r="J113" s="991">
        <v>0.0</v>
      </c>
      <c r="K113" s="989">
        <v>0.0</v>
      </c>
      <c r="L113" s="989">
        <v>0.0</v>
      </c>
      <c r="M113" s="989">
        <v>0.0</v>
      </c>
      <c r="N113" s="990">
        <v>0.0</v>
      </c>
      <c r="O113" s="991">
        <v>0.0</v>
      </c>
      <c r="P113" s="989">
        <v>0.0</v>
      </c>
      <c r="Q113" s="989">
        <v>0.0</v>
      </c>
      <c r="R113" s="989">
        <v>0.0</v>
      </c>
      <c r="S113" s="990">
        <v>0.0</v>
      </c>
      <c r="T113" s="991">
        <v>0.0</v>
      </c>
      <c r="U113" s="989">
        <v>0.0</v>
      </c>
      <c r="V113" s="989">
        <v>0.0</v>
      </c>
      <c r="W113" s="989">
        <v>0.0</v>
      </c>
      <c r="X113" s="989">
        <v>0.0</v>
      </c>
      <c r="Y113" s="989">
        <v>0.0</v>
      </c>
      <c r="Z113" s="989">
        <v>0.0</v>
      </c>
      <c r="AA113" s="989">
        <v>0.0</v>
      </c>
      <c r="AB113" s="990">
        <v>0.0</v>
      </c>
      <c r="AC113" s="991">
        <v>0.0</v>
      </c>
      <c r="AD113" s="989">
        <v>0.0</v>
      </c>
      <c r="AE113" s="989">
        <v>0.0</v>
      </c>
      <c r="AF113" s="989">
        <v>0.0</v>
      </c>
      <c r="AG113" s="989">
        <v>0.0</v>
      </c>
      <c r="AH113" s="989">
        <v>0.0</v>
      </c>
      <c r="AI113" s="716">
        <v>103.58709999999999</v>
      </c>
      <c r="AJ113" s="990">
        <v>0.0</v>
      </c>
      <c r="AK113" s="991">
        <v>0.0</v>
      </c>
      <c r="AL113" s="989">
        <v>0.0</v>
      </c>
      <c r="AM113" s="989">
        <v>0.0</v>
      </c>
      <c r="AN113" s="989">
        <v>0.0</v>
      </c>
      <c r="AO113" s="989">
        <v>0.0</v>
      </c>
      <c r="AP113" s="989">
        <v>0.0</v>
      </c>
      <c r="AQ113" s="716">
        <v>103.58709999999999</v>
      </c>
      <c r="AR113" s="990">
        <v>0.0</v>
      </c>
      <c r="AS113" s="991">
        <v>0.0</v>
      </c>
      <c r="AT113" s="989">
        <v>0.0</v>
      </c>
      <c r="AU113" s="989">
        <v>0.0</v>
      </c>
      <c r="AV113" s="989">
        <v>0.0</v>
      </c>
      <c r="AW113" s="989">
        <v>0.0</v>
      </c>
      <c r="AX113" s="989">
        <v>0.0</v>
      </c>
      <c r="AY113" s="989">
        <v>0.0</v>
      </c>
      <c r="AZ113" s="989">
        <v>0.0</v>
      </c>
      <c r="BA113" s="989">
        <v>0.0</v>
      </c>
      <c r="BB113" s="989">
        <v>0.0</v>
      </c>
      <c r="BC113" s="989">
        <v>0.0</v>
      </c>
      <c r="BD113" s="989">
        <v>0.0</v>
      </c>
      <c r="BE113" s="989">
        <v>0.0</v>
      </c>
      <c r="BF113" s="716">
        <v>103.58709999999999</v>
      </c>
      <c r="BG113" s="989">
        <v>0.0</v>
      </c>
      <c r="BH113" s="989">
        <v>0.0</v>
      </c>
      <c r="BI113" s="989">
        <v>0.0</v>
      </c>
      <c r="BJ113" s="989">
        <v>0.0</v>
      </c>
      <c r="BK113" s="989">
        <v>0.0</v>
      </c>
      <c r="BL113" s="990">
        <v>0.0</v>
      </c>
      <c r="BM113" s="991">
        <v>0.0</v>
      </c>
      <c r="BN113" s="989">
        <v>0.0</v>
      </c>
      <c r="BO113" s="989">
        <v>0.0</v>
      </c>
      <c r="BP113" s="989">
        <v>0.0</v>
      </c>
      <c r="BQ113" s="989">
        <v>0.0</v>
      </c>
      <c r="BR113" s="989">
        <v>0.0</v>
      </c>
      <c r="BS113" s="989">
        <v>0.0</v>
      </c>
      <c r="BT113" s="716">
        <v>103.58709999999999</v>
      </c>
      <c r="BU113" s="989">
        <v>0.0</v>
      </c>
      <c r="BV113" s="989">
        <v>0.0</v>
      </c>
      <c r="BW113" s="990">
        <v>0.0</v>
      </c>
      <c r="BX113" s="991">
        <v>0.0</v>
      </c>
      <c r="BY113" s="989">
        <v>0.0</v>
      </c>
      <c r="BZ113" s="989">
        <v>0.0</v>
      </c>
      <c r="CA113" s="716">
        <v>103.58709999999999</v>
      </c>
      <c r="CB113" s="989">
        <v>0.0</v>
      </c>
      <c r="CC113" s="989">
        <v>0.0</v>
      </c>
      <c r="CD113" s="990">
        <v>0.0</v>
      </c>
      <c r="CE113" s="991">
        <v>0.0</v>
      </c>
      <c r="CF113" s="989">
        <v>0.0</v>
      </c>
      <c r="CG113" s="989">
        <v>0.0</v>
      </c>
      <c r="CH113" s="989">
        <v>0.0</v>
      </c>
      <c r="CI113" s="989">
        <v>0.0</v>
      </c>
      <c r="CJ113" s="989">
        <v>0.0</v>
      </c>
      <c r="CK113" s="989">
        <v>0.0</v>
      </c>
      <c r="CL113" s="989">
        <v>0.0</v>
      </c>
      <c r="CM113" s="989">
        <v>0.0</v>
      </c>
      <c r="CN113" s="990">
        <v>0.0</v>
      </c>
      <c r="CO113" s="991">
        <v>0.0</v>
      </c>
      <c r="CP113" s="989">
        <v>0.0</v>
      </c>
      <c r="CQ113" s="989">
        <v>0.0</v>
      </c>
      <c r="CR113" s="989">
        <v>0.0</v>
      </c>
      <c r="CS113" s="989">
        <v>0.0</v>
      </c>
      <c r="CT113" s="989">
        <v>0.0</v>
      </c>
      <c r="CU113" s="989">
        <v>0.0</v>
      </c>
      <c r="CV113" s="716">
        <v>103.58709999999999</v>
      </c>
      <c r="CW113" s="989">
        <v>0.0</v>
      </c>
      <c r="CX113" s="990">
        <v>0.0</v>
      </c>
      <c r="CY113" s="991">
        <v>0.0</v>
      </c>
      <c r="CZ113" s="989">
        <v>0.0</v>
      </c>
      <c r="DA113" s="989">
        <v>0.0</v>
      </c>
      <c r="DB113" s="989">
        <v>0.0</v>
      </c>
      <c r="DC113" s="989">
        <v>0.0</v>
      </c>
      <c r="DD113" s="989">
        <v>0.0</v>
      </c>
      <c r="DE113" s="716">
        <v>103.58709999999999</v>
      </c>
      <c r="DF113" s="990">
        <v>0.0</v>
      </c>
      <c r="DG113" s="991">
        <v>0.0</v>
      </c>
      <c r="DH113" s="989">
        <v>0.0</v>
      </c>
      <c r="DI113" s="989">
        <v>0.0</v>
      </c>
      <c r="DJ113" s="989">
        <v>0.0</v>
      </c>
      <c r="DK113" s="989">
        <v>0.0</v>
      </c>
      <c r="DL113" s="989">
        <v>0.0</v>
      </c>
      <c r="DM113" s="716">
        <v>103.58709999999999</v>
      </c>
      <c r="DN113" s="989">
        <v>0.0</v>
      </c>
      <c r="DO113" s="990">
        <v>0.0</v>
      </c>
      <c r="DP113" s="991">
        <v>0.0</v>
      </c>
      <c r="DQ113" s="989">
        <v>0.0</v>
      </c>
      <c r="DR113" s="989">
        <v>0.0</v>
      </c>
      <c r="DS113" s="989">
        <v>0.0</v>
      </c>
      <c r="DT113" s="716">
        <v>103.58709999999999</v>
      </c>
      <c r="DU113" s="990">
        <v>0.0</v>
      </c>
      <c r="DV113" s="991">
        <v>0.0</v>
      </c>
      <c r="DW113" s="989">
        <v>0.0</v>
      </c>
      <c r="DX113" s="989">
        <v>0.0</v>
      </c>
      <c r="DY113" s="989">
        <v>0.0</v>
      </c>
      <c r="DZ113" s="716">
        <v>103.58709999999999</v>
      </c>
      <c r="EA113" s="989">
        <v>0.0</v>
      </c>
      <c r="EB113" s="990">
        <v>0.0</v>
      </c>
      <c r="EC113" s="716">
        <v>103.58709999999999</v>
      </c>
      <c r="ED113" s="989">
        <v>0.0</v>
      </c>
      <c r="EE113" s="990">
        <v>0.0</v>
      </c>
      <c r="EF113" s="991">
        <v>0.0</v>
      </c>
      <c r="EG113" s="989">
        <v>0.0</v>
      </c>
      <c r="EH113" s="989">
        <v>0.0</v>
      </c>
      <c r="EI113" s="990">
        <v>0.0</v>
      </c>
      <c r="EJ113" s="991">
        <v>0.0</v>
      </c>
      <c r="EK113" s="989">
        <v>0.0</v>
      </c>
      <c r="EL113" s="989">
        <v>0.0</v>
      </c>
      <c r="EM113" s="989">
        <v>0.0</v>
      </c>
      <c r="EN113" s="990">
        <v>0.0</v>
      </c>
      <c r="EO113" s="984">
        <f t="shared" si="1"/>
        <v>1156.342797</v>
      </c>
      <c r="EP113" s="985">
        <f t="shared" si="3"/>
        <v>225.4868455</v>
      </c>
    </row>
    <row r="114" ht="14.25" customHeight="1">
      <c r="A114" s="986" t="s">
        <v>275</v>
      </c>
      <c r="B114" s="83" t="s">
        <v>480</v>
      </c>
      <c r="C114" s="50">
        <v>1811113.0</v>
      </c>
      <c r="D114" s="716">
        <v>87.4846</v>
      </c>
      <c r="E114" s="991">
        <v>0.0</v>
      </c>
      <c r="F114" s="989">
        <v>0.0</v>
      </c>
      <c r="G114" s="989">
        <v>0.0</v>
      </c>
      <c r="H114" s="989">
        <v>0.0</v>
      </c>
      <c r="I114" s="990">
        <v>0.0</v>
      </c>
      <c r="J114" s="991">
        <v>0.0</v>
      </c>
      <c r="K114" s="989">
        <v>0.0</v>
      </c>
      <c r="L114" s="989">
        <v>0.0</v>
      </c>
      <c r="M114" s="989">
        <v>0.0</v>
      </c>
      <c r="N114" s="990">
        <v>0.0</v>
      </c>
      <c r="O114" s="991">
        <v>0.0</v>
      </c>
      <c r="P114" s="989">
        <v>0.0</v>
      </c>
      <c r="Q114" s="989">
        <v>0.0</v>
      </c>
      <c r="R114" s="989">
        <v>0.0</v>
      </c>
      <c r="S114" s="990">
        <v>0.0</v>
      </c>
      <c r="T114" s="991">
        <v>0.0</v>
      </c>
      <c r="U114" s="989">
        <v>0.0</v>
      </c>
      <c r="V114" s="989">
        <v>0.0</v>
      </c>
      <c r="W114" s="989">
        <v>0.0</v>
      </c>
      <c r="X114" s="989">
        <v>0.0</v>
      </c>
      <c r="Y114" s="989">
        <v>0.0</v>
      </c>
      <c r="Z114" s="989">
        <v>0.0</v>
      </c>
      <c r="AA114" s="989">
        <v>0.0</v>
      </c>
      <c r="AB114" s="990">
        <v>0.0</v>
      </c>
      <c r="AC114" s="991">
        <v>0.0</v>
      </c>
      <c r="AD114" s="989">
        <v>0.0</v>
      </c>
      <c r="AE114" s="989">
        <v>0.0</v>
      </c>
      <c r="AF114" s="989">
        <v>0.0</v>
      </c>
      <c r="AG114" s="989">
        <v>0.0</v>
      </c>
      <c r="AH114" s="989">
        <v>0.0</v>
      </c>
      <c r="AI114" s="716">
        <v>87.4846</v>
      </c>
      <c r="AJ114" s="990">
        <v>0.0</v>
      </c>
      <c r="AK114" s="991">
        <v>0.0</v>
      </c>
      <c r="AL114" s="989">
        <v>0.0</v>
      </c>
      <c r="AM114" s="989">
        <v>0.0</v>
      </c>
      <c r="AN114" s="989">
        <v>0.0</v>
      </c>
      <c r="AO114" s="989">
        <v>0.0</v>
      </c>
      <c r="AP114" s="989">
        <v>0.0</v>
      </c>
      <c r="AQ114" s="716">
        <v>87.4846</v>
      </c>
      <c r="AR114" s="990">
        <v>0.0</v>
      </c>
      <c r="AS114" s="991">
        <v>0.0</v>
      </c>
      <c r="AT114" s="989">
        <v>0.0</v>
      </c>
      <c r="AU114" s="989">
        <v>0.0</v>
      </c>
      <c r="AV114" s="989">
        <v>0.0</v>
      </c>
      <c r="AW114" s="989">
        <v>0.0</v>
      </c>
      <c r="AX114" s="989">
        <v>0.0</v>
      </c>
      <c r="AY114" s="989">
        <v>0.0</v>
      </c>
      <c r="AZ114" s="989">
        <v>0.0</v>
      </c>
      <c r="BA114" s="989">
        <v>0.0</v>
      </c>
      <c r="BB114" s="989">
        <v>0.0</v>
      </c>
      <c r="BC114" s="989">
        <v>0.0</v>
      </c>
      <c r="BD114" s="989">
        <v>0.0</v>
      </c>
      <c r="BE114" s="989">
        <v>0.0</v>
      </c>
      <c r="BF114" s="716">
        <v>87.4846</v>
      </c>
      <c r="BG114" s="989">
        <v>0.0</v>
      </c>
      <c r="BH114" s="989">
        <v>0.0</v>
      </c>
      <c r="BI114" s="989">
        <v>0.0</v>
      </c>
      <c r="BJ114" s="989">
        <v>0.0</v>
      </c>
      <c r="BK114" s="989">
        <v>0.0</v>
      </c>
      <c r="BL114" s="990">
        <v>0.0</v>
      </c>
      <c r="BM114" s="991">
        <v>0.0</v>
      </c>
      <c r="BN114" s="989">
        <v>0.0</v>
      </c>
      <c r="BO114" s="989">
        <v>0.0</v>
      </c>
      <c r="BP114" s="989">
        <v>0.0</v>
      </c>
      <c r="BQ114" s="989">
        <v>0.0</v>
      </c>
      <c r="BR114" s="989">
        <v>0.0</v>
      </c>
      <c r="BS114" s="989">
        <v>0.0</v>
      </c>
      <c r="BT114" s="716">
        <v>87.4846</v>
      </c>
      <c r="BU114" s="989">
        <v>0.0</v>
      </c>
      <c r="BV114" s="989">
        <v>0.0</v>
      </c>
      <c r="BW114" s="990">
        <v>0.0</v>
      </c>
      <c r="BX114" s="991">
        <v>0.0</v>
      </c>
      <c r="BY114" s="989">
        <v>0.0</v>
      </c>
      <c r="BZ114" s="989">
        <v>0.0</v>
      </c>
      <c r="CA114" s="716">
        <v>87.4846</v>
      </c>
      <c r="CB114" s="989">
        <v>0.0</v>
      </c>
      <c r="CC114" s="989">
        <v>0.0</v>
      </c>
      <c r="CD114" s="990">
        <v>0.0</v>
      </c>
      <c r="CE114" s="991">
        <v>0.0</v>
      </c>
      <c r="CF114" s="989">
        <v>0.0</v>
      </c>
      <c r="CG114" s="989">
        <v>0.0</v>
      </c>
      <c r="CH114" s="989">
        <v>0.0</v>
      </c>
      <c r="CI114" s="989">
        <v>0.0</v>
      </c>
      <c r="CJ114" s="989">
        <v>0.0</v>
      </c>
      <c r="CK114" s="989">
        <v>0.0</v>
      </c>
      <c r="CL114" s="989">
        <v>0.0</v>
      </c>
      <c r="CM114" s="989">
        <v>0.0</v>
      </c>
      <c r="CN114" s="990">
        <v>0.0</v>
      </c>
      <c r="CO114" s="991">
        <v>0.0</v>
      </c>
      <c r="CP114" s="989">
        <v>0.0</v>
      </c>
      <c r="CQ114" s="989">
        <v>0.0</v>
      </c>
      <c r="CR114" s="989">
        <v>0.0</v>
      </c>
      <c r="CS114" s="989">
        <v>0.0</v>
      </c>
      <c r="CT114" s="989">
        <v>0.0</v>
      </c>
      <c r="CU114" s="989">
        <v>0.0</v>
      </c>
      <c r="CV114" s="716">
        <v>87.4846</v>
      </c>
      <c r="CW114" s="989">
        <v>0.0</v>
      </c>
      <c r="CX114" s="990">
        <v>0.0</v>
      </c>
      <c r="CY114" s="991">
        <v>0.0</v>
      </c>
      <c r="CZ114" s="989">
        <v>0.0</v>
      </c>
      <c r="DA114" s="989">
        <v>0.0</v>
      </c>
      <c r="DB114" s="989">
        <v>0.0</v>
      </c>
      <c r="DC114" s="989">
        <v>0.0</v>
      </c>
      <c r="DD114" s="989">
        <v>0.0</v>
      </c>
      <c r="DE114" s="716">
        <v>87.4846</v>
      </c>
      <c r="DF114" s="990">
        <v>0.0</v>
      </c>
      <c r="DG114" s="991">
        <v>0.0</v>
      </c>
      <c r="DH114" s="989">
        <v>0.0</v>
      </c>
      <c r="DI114" s="989">
        <v>0.0</v>
      </c>
      <c r="DJ114" s="989">
        <v>0.0</v>
      </c>
      <c r="DK114" s="989">
        <v>0.0</v>
      </c>
      <c r="DL114" s="989">
        <v>0.0</v>
      </c>
      <c r="DM114" s="716">
        <v>87.4846</v>
      </c>
      <c r="DN114" s="989">
        <v>0.0</v>
      </c>
      <c r="DO114" s="990">
        <v>0.0</v>
      </c>
      <c r="DP114" s="991">
        <v>0.0</v>
      </c>
      <c r="DQ114" s="989">
        <v>0.0</v>
      </c>
      <c r="DR114" s="989">
        <v>0.0</v>
      </c>
      <c r="DS114" s="989">
        <v>0.0</v>
      </c>
      <c r="DT114" s="716">
        <v>87.4846</v>
      </c>
      <c r="DU114" s="990">
        <v>0.0</v>
      </c>
      <c r="DV114" s="991">
        <v>0.0</v>
      </c>
      <c r="DW114" s="989">
        <v>0.0</v>
      </c>
      <c r="DX114" s="989">
        <v>0.0</v>
      </c>
      <c r="DY114" s="989">
        <v>0.0</v>
      </c>
      <c r="DZ114" s="716">
        <v>87.4846</v>
      </c>
      <c r="EA114" s="989">
        <v>0.0</v>
      </c>
      <c r="EB114" s="990">
        <v>0.0</v>
      </c>
      <c r="EC114" s="716">
        <v>87.4846</v>
      </c>
      <c r="ED114" s="989">
        <v>0.0</v>
      </c>
      <c r="EE114" s="990">
        <v>0.0</v>
      </c>
      <c r="EF114" s="991">
        <v>0.0</v>
      </c>
      <c r="EG114" s="989">
        <v>0.0</v>
      </c>
      <c r="EH114" s="989">
        <v>0.0</v>
      </c>
      <c r="EI114" s="990">
        <v>0.0</v>
      </c>
      <c r="EJ114" s="991">
        <v>0.0</v>
      </c>
      <c r="EK114" s="989">
        <v>0.0</v>
      </c>
      <c r="EL114" s="989">
        <v>0.0</v>
      </c>
      <c r="EM114" s="989">
        <v>0.0</v>
      </c>
      <c r="EN114" s="990">
        <v>0.0</v>
      </c>
      <c r="EO114" s="984">
        <f t="shared" si="1"/>
        <v>976.5905898</v>
      </c>
      <c r="EP114" s="985">
        <f t="shared" si="3"/>
        <v>190.435165</v>
      </c>
    </row>
    <row r="115" ht="14.25" customHeight="1">
      <c r="A115" s="986" t="s">
        <v>275</v>
      </c>
      <c r="B115" s="83" t="s">
        <v>480</v>
      </c>
      <c r="C115" s="50">
        <v>1811114.0</v>
      </c>
      <c r="D115" s="716">
        <v>6505.2405</v>
      </c>
      <c r="E115" s="991">
        <v>0.0</v>
      </c>
      <c r="F115" s="989">
        <v>0.0</v>
      </c>
      <c r="G115" s="989">
        <v>0.0</v>
      </c>
      <c r="H115" s="989">
        <v>0.0</v>
      </c>
      <c r="I115" s="990">
        <v>0.0</v>
      </c>
      <c r="J115" s="991">
        <v>0.0</v>
      </c>
      <c r="K115" s="989">
        <v>0.0</v>
      </c>
      <c r="L115" s="989">
        <v>0.0</v>
      </c>
      <c r="M115" s="989">
        <v>0.0</v>
      </c>
      <c r="N115" s="990">
        <v>0.0</v>
      </c>
      <c r="O115" s="991">
        <v>0.0</v>
      </c>
      <c r="P115" s="989">
        <v>0.0</v>
      </c>
      <c r="Q115" s="989">
        <v>0.0</v>
      </c>
      <c r="R115" s="989">
        <v>0.0</v>
      </c>
      <c r="S115" s="990">
        <v>0.0</v>
      </c>
      <c r="T115" s="991">
        <v>0.0</v>
      </c>
      <c r="U115" s="989">
        <v>0.0</v>
      </c>
      <c r="V115" s="989">
        <v>0.0</v>
      </c>
      <c r="W115" s="989">
        <v>0.0</v>
      </c>
      <c r="X115" s="989">
        <v>0.0</v>
      </c>
      <c r="Y115" s="989">
        <v>0.0</v>
      </c>
      <c r="Z115" s="989">
        <v>0.0</v>
      </c>
      <c r="AA115" s="989">
        <v>0.0</v>
      </c>
      <c r="AB115" s="990">
        <v>0.0</v>
      </c>
      <c r="AC115" s="991">
        <v>0.0</v>
      </c>
      <c r="AD115" s="989">
        <v>0.0</v>
      </c>
      <c r="AE115" s="989">
        <v>0.0</v>
      </c>
      <c r="AF115" s="989">
        <v>0.0</v>
      </c>
      <c r="AG115" s="989">
        <v>0.0</v>
      </c>
      <c r="AH115" s="989">
        <v>0.0</v>
      </c>
      <c r="AI115" s="716">
        <v>6505.2405</v>
      </c>
      <c r="AJ115" s="990">
        <v>0.0</v>
      </c>
      <c r="AK115" s="991">
        <v>0.0</v>
      </c>
      <c r="AL115" s="989">
        <v>0.0</v>
      </c>
      <c r="AM115" s="989">
        <v>0.0</v>
      </c>
      <c r="AN115" s="989">
        <v>0.0</v>
      </c>
      <c r="AO115" s="989">
        <v>0.0</v>
      </c>
      <c r="AP115" s="989">
        <v>0.0</v>
      </c>
      <c r="AQ115" s="716">
        <v>6505.2405</v>
      </c>
      <c r="AR115" s="990">
        <v>0.0</v>
      </c>
      <c r="AS115" s="991">
        <v>0.0</v>
      </c>
      <c r="AT115" s="989">
        <v>0.0</v>
      </c>
      <c r="AU115" s="989">
        <v>0.0</v>
      </c>
      <c r="AV115" s="989">
        <v>0.0</v>
      </c>
      <c r="AW115" s="989">
        <v>0.0</v>
      </c>
      <c r="AX115" s="989">
        <v>0.0</v>
      </c>
      <c r="AY115" s="989">
        <v>0.0</v>
      </c>
      <c r="AZ115" s="989">
        <v>0.0</v>
      </c>
      <c r="BA115" s="989">
        <v>0.0</v>
      </c>
      <c r="BB115" s="989">
        <v>0.0</v>
      </c>
      <c r="BC115" s="989">
        <v>0.0</v>
      </c>
      <c r="BD115" s="989">
        <v>0.0</v>
      </c>
      <c r="BE115" s="989">
        <v>0.0</v>
      </c>
      <c r="BF115" s="989">
        <v>0.0</v>
      </c>
      <c r="BG115" s="716">
        <v>6505.2405</v>
      </c>
      <c r="BH115" s="989">
        <v>0.0</v>
      </c>
      <c r="BI115" s="989">
        <v>0.0</v>
      </c>
      <c r="BJ115" s="989">
        <v>0.0</v>
      </c>
      <c r="BK115" s="989">
        <v>0.0</v>
      </c>
      <c r="BL115" s="990">
        <v>0.0</v>
      </c>
      <c r="BM115" s="991">
        <v>0.0</v>
      </c>
      <c r="BN115" s="989">
        <v>0.0</v>
      </c>
      <c r="BO115" s="989">
        <v>0.0</v>
      </c>
      <c r="BP115" s="989">
        <v>0.0</v>
      </c>
      <c r="BQ115" s="989">
        <v>0.0</v>
      </c>
      <c r="BR115" s="989">
        <v>0.0</v>
      </c>
      <c r="BS115" s="989">
        <v>0.0</v>
      </c>
      <c r="BT115" s="989">
        <v>0.0</v>
      </c>
      <c r="BU115" s="716">
        <v>6505.2405</v>
      </c>
      <c r="BV115" s="989">
        <v>0.0</v>
      </c>
      <c r="BW115" s="990">
        <v>0.0</v>
      </c>
      <c r="BX115" s="991">
        <v>0.0</v>
      </c>
      <c r="BY115" s="989">
        <v>0.0</v>
      </c>
      <c r="BZ115" s="989">
        <v>0.0</v>
      </c>
      <c r="CA115" s="989">
        <v>0.0</v>
      </c>
      <c r="CB115" s="716">
        <v>6505.2405</v>
      </c>
      <c r="CC115" s="989">
        <v>0.0</v>
      </c>
      <c r="CD115" s="990">
        <v>0.0</v>
      </c>
      <c r="CE115" s="991">
        <v>0.0</v>
      </c>
      <c r="CF115" s="989">
        <v>0.0</v>
      </c>
      <c r="CG115" s="989">
        <v>0.0</v>
      </c>
      <c r="CH115" s="989">
        <v>0.0</v>
      </c>
      <c r="CI115" s="989">
        <v>0.0</v>
      </c>
      <c r="CJ115" s="989">
        <v>0.0</v>
      </c>
      <c r="CK115" s="989">
        <v>0.0</v>
      </c>
      <c r="CL115" s="989">
        <v>0.0</v>
      </c>
      <c r="CM115" s="989">
        <v>0.0</v>
      </c>
      <c r="CN115" s="990">
        <v>0.0</v>
      </c>
      <c r="CO115" s="991">
        <v>0.0</v>
      </c>
      <c r="CP115" s="989">
        <v>0.0</v>
      </c>
      <c r="CQ115" s="989">
        <v>0.0</v>
      </c>
      <c r="CR115" s="989">
        <v>0.0</v>
      </c>
      <c r="CS115" s="989">
        <v>0.0</v>
      </c>
      <c r="CT115" s="989">
        <v>0.0</v>
      </c>
      <c r="CU115" s="989">
        <v>0.0</v>
      </c>
      <c r="CV115" s="716">
        <v>6505.2405</v>
      </c>
      <c r="CW115" s="989">
        <v>0.0</v>
      </c>
      <c r="CX115" s="990">
        <v>0.0</v>
      </c>
      <c r="CY115" s="991">
        <v>0.0</v>
      </c>
      <c r="CZ115" s="989">
        <v>0.0</v>
      </c>
      <c r="DA115" s="989">
        <v>0.0</v>
      </c>
      <c r="DB115" s="989">
        <v>0.0</v>
      </c>
      <c r="DC115" s="989">
        <v>0.0</v>
      </c>
      <c r="DD115" s="989">
        <v>0.0</v>
      </c>
      <c r="DE115" s="716">
        <v>6505.2405</v>
      </c>
      <c r="DF115" s="990">
        <v>0.0</v>
      </c>
      <c r="DG115" s="991">
        <v>0.0</v>
      </c>
      <c r="DH115" s="989">
        <v>0.0</v>
      </c>
      <c r="DI115" s="989">
        <v>0.0</v>
      </c>
      <c r="DJ115" s="989">
        <v>0.0</v>
      </c>
      <c r="DK115" s="989">
        <v>0.0</v>
      </c>
      <c r="DL115" s="989">
        <v>0.0</v>
      </c>
      <c r="DM115" s="716">
        <v>6505.2405</v>
      </c>
      <c r="DN115" s="989">
        <v>0.0</v>
      </c>
      <c r="DO115" s="990">
        <v>0.0</v>
      </c>
      <c r="DP115" s="991">
        <v>0.0</v>
      </c>
      <c r="DQ115" s="989">
        <v>0.0</v>
      </c>
      <c r="DR115" s="989">
        <v>0.0</v>
      </c>
      <c r="DS115" s="989">
        <v>0.0</v>
      </c>
      <c r="DT115" s="716">
        <v>6505.2405</v>
      </c>
      <c r="DU115" s="990">
        <v>0.0</v>
      </c>
      <c r="DV115" s="991">
        <v>0.0</v>
      </c>
      <c r="DW115" s="989">
        <v>0.0</v>
      </c>
      <c r="DX115" s="989">
        <v>0.0</v>
      </c>
      <c r="DY115" s="989">
        <v>0.0</v>
      </c>
      <c r="DZ115" s="716">
        <v>6505.2405</v>
      </c>
      <c r="EA115" s="989">
        <v>0.0</v>
      </c>
      <c r="EB115" s="990">
        <v>0.0</v>
      </c>
      <c r="EC115" s="716">
        <v>6505.2405</v>
      </c>
      <c r="ED115" s="989">
        <v>0.0</v>
      </c>
      <c r="EE115" s="990">
        <v>0.0</v>
      </c>
      <c r="EF115" s="991">
        <v>0.0</v>
      </c>
      <c r="EG115" s="989">
        <v>0.0</v>
      </c>
      <c r="EH115" s="989">
        <v>0.0</v>
      </c>
      <c r="EI115" s="990">
        <v>0.0</v>
      </c>
      <c r="EJ115" s="991">
        <v>0.0</v>
      </c>
      <c r="EK115" s="989">
        <v>0.0</v>
      </c>
      <c r="EL115" s="989">
        <v>0.0</v>
      </c>
      <c r="EM115" s="989">
        <v>0.0</v>
      </c>
      <c r="EN115" s="990">
        <v>0.0</v>
      </c>
      <c r="EO115" s="984">
        <f t="shared" si="1"/>
        <v>73034.33509</v>
      </c>
      <c r="EP115" s="985">
        <f t="shared" si="3"/>
        <v>14241.69534</v>
      </c>
    </row>
    <row r="116" ht="14.25" customHeight="1">
      <c r="A116" s="986" t="s">
        <v>275</v>
      </c>
      <c r="B116" s="83" t="s">
        <v>480</v>
      </c>
      <c r="C116" s="50">
        <v>1811115.0</v>
      </c>
      <c r="D116" s="716">
        <v>78.7497</v>
      </c>
      <c r="E116" s="991">
        <v>0.0</v>
      </c>
      <c r="F116" s="989">
        <v>0.0</v>
      </c>
      <c r="G116" s="989">
        <v>0.0</v>
      </c>
      <c r="H116" s="989">
        <v>0.0</v>
      </c>
      <c r="I116" s="990">
        <v>0.0</v>
      </c>
      <c r="J116" s="991">
        <v>0.0</v>
      </c>
      <c r="K116" s="989">
        <v>0.0</v>
      </c>
      <c r="L116" s="989">
        <v>0.0</v>
      </c>
      <c r="M116" s="989">
        <v>0.0</v>
      </c>
      <c r="N116" s="990">
        <v>0.0</v>
      </c>
      <c r="O116" s="991">
        <v>0.0</v>
      </c>
      <c r="P116" s="989">
        <v>0.0</v>
      </c>
      <c r="Q116" s="989">
        <v>0.0</v>
      </c>
      <c r="R116" s="989">
        <v>0.0</v>
      </c>
      <c r="S116" s="990">
        <v>0.0</v>
      </c>
      <c r="T116" s="991">
        <v>0.0</v>
      </c>
      <c r="U116" s="989">
        <v>0.0</v>
      </c>
      <c r="V116" s="989">
        <v>0.0</v>
      </c>
      <c r="W116" s="989">
        <v>0.0</v>
      </c>
      <c r="X116" s="989">
        <v>0.0</v>
      </c>
      <c r="Y116" s="989">
        <v>0.0</v>
      </c>
      <c r="Z116" s="989">
        <v>0.0</v>
      </c>
      <c r="AA116" s="989">
        <v>0.0</v>
      </c>
      <c r="AB116" s="990">
        <v>0.0</v>
      </c>
      <c r="AC116" s="991">
        <v>0.0</v>
      </c>
      <c r="AD116" s="989">
        <v>0.0</v>
      </c>
      <c r="AE116" s="989">
        <v>0.0</v>
      </c>
      <c r="AF116" s="989">
        <v>0.0</v>
      </c>
      <c r="AG116" s="989">
        <v>0.0</v>
      </c>
      <c r="AH116" s="989">
        <v>0.0</v>
      </c>
      <c r="AI116" s="716">
        <v>78.7497</v>
      </c>
      <c r="AJ116" s="990">
        <v>0.0</v>
      </c>
      <c r="AK116" s="991">
        <v>0.0</v>
      </c>
      <c r="AL116" s="989">
        <v>0.0</v>
      </c>
      <c r="AM116" s="989">
        <v>0.0</v>
      </c>
      <c r="AN116" s="989">
        <v>0.0</v>
      </c>
      <c r="AO116" s="989">
        <v>0.0</v>
      </c>
      <c r="AP116" s="989">
        <v>0.0</v>
      </c>
      <c r="AQ116" s="716">
        <v>78.7497</v>
      </c>
      <c r="AR116" s="990">
        <v>0.0</v>
      </c>
      <c r="AS116" s="991">
        <v>0.0</v>
      </c>
      <c r="AT116" s="989">
        <v>0.0</v>
      </c>
      <c r="AU116" s="989">
        <v>0.0</v>
      </c>
      <c r="AV116" s="989">
        <v>0.0</v>
      </c>
      <c r="AW116" s="989">
        <v>0.0</v>
      </c>
      <c r="AX116" s="989">
        <v>0.0</v>
      </c>
      <c r="AY116" s="989">
        <v>0.0</v>
      </c>
      <c r="AZ116" s="989">
        <v>0.0</v>
      </c>
      <c r="BA116" s="989">
        <v>0.0</v>
      </c>
      <c r="BB116" s="989">
        <v>0.0</v>
      </c>
      <c r="BC116" s="989">
        <v>0.0</v>
      </c>
      <c r="BD116" s="989">
        <v>0.0</v>
      </c>
      <c r="BE116" s="989">
        <v>0.0</v>
      </c>
      <c r="BF116" s="989">
        <v>0.0</v>
      </c>
      <c r="BG116" s="716">
        <v>78.7497</v>
      </c>
      <c r="BH116" s="989">
        <v>0.0</v>
      </c>
      <c r="BI116" s="989">
        <v>0.0</v>
      </c>
      <c r="BJ116" s="989">
        <v>0.0</v>
      </c>
      <c r="BK116" s="989">
        <v>0.0</v>
      </c>
      <c r="BL116" s="990">
        <v>0.0</v>
      </c>
      <c r="BM116" s="991">
        <v>0.0</v>
      </c>
      <c r="BN116" s="989">
        <v>0.0</v>
      </c>
      <c r="BO116" s="989">
        <v>0.0</v>
      </c>
      <c r="BP116" s="989">
        <v>0.0</v>
      </c>
      <c r="BQ116" s="989">
        <v>0.0</v>
      </c>
      <c r="BR116" s="989">
        <v>0.0</v>
      </c>
      <c r="BS116" s="989">
        <v>0.0</v>
      </c>
      <c r="BT116" s="989">
        <v>0.0</v>
      </c>
      <c r="BU116" s="716">
        <v>78.7497</v>
      </c>
      <c r="BV116" s="989">
        <v>0.0</v>
      </c>
      <c r="BW116" s="990">
        <v>0.0</v>
      </c>
      <c r="BX116" s="991">
        <v>0.0</v>
      </c>
      <c r="BY116" s="989">
        <v>0.0</v>
      </c>
      <c r="BZ116" s="989">
        <v>0.0</v>
      </c>
      <c r="CA116" s="989">
        <v>0.0</v>
      </c>
      <c r="CB116" s="716">
        <v>78.7497</v>
      </c>
      <c r="CC116" s="989">
        <v>0.0</v>
      </c>
      <c r="CD116" s="990">
        <v>0.0</v>
      </c>
      <c r="CE116" s="991">
        <v>0.0</v>
      </c>
      <c r="CF116" s="989">
        <v>0.0</v>
      </c>
      <c r="CG116" s="989">
        <v>0.0</v>
      </c>
      <c r="CH116" s="989">
        <v>0.0</v>
      </c>
      <c r="CI116" s="989">
        <v>0.0</v>
      </c>
      <c r="CJ116" s="989">
        <v>0.0</v>
      </c>
      <c r="CK116" s="989">
        <v>0.0</v>
      </c>
      <c r="CL116" s="989">
        <v>0.0</v>
      </c>
      <c r="CM116" s="989">
        <v>0.0</v>
      </c>
      <c r="CN116" s="990">
        <v>0.0</v>
      </c>
      <c r="CO116" s="991">
        <v>0.0</v>
      </c>
      <c r="CP116" s="989">
        <v>0.0</v>
      </c>
      <c r="CQ116" s="989">
        <v>0.0</v>
      </c>
      <c r="CR116" s="989">
        <v>0.0</v>
      </c>
      <c r="CS116" s="989">
        <v>0.0</v>
      </c>
      <c r="CT116" s="989">
        <v>0.0</v>
      </c>
      <c r="CU116" s="989">
        <v>0.0</v>
      </c>
      <c r="CV116" s="716">
        <v>78.7497</v>
      </c>
      <c r="CW116" s="989">
        <v>0.0</v>
      </c>
      <c r="CX116" s="990">
        <v>0.0</v>
      </c>
      <c r="CY116" s="991">
        <v>0.0</v>
      </c>
      <c r="CZ116" s="989">
        <v>0.0</v>
      </c>
      <c r="DA116" s="989">
        <v>0.0</v>
      </c>
      <c r="DB116" s="989">
        <v>0.0</v>
      </c>
      <c r="DC116" s="989">
        <v>0.0</v>
      </c>
      <c r="DD116" s="989">
        <v>0.0</v>
      </c>
      <c r="DE116" s="716">
        <v>78.7497</v>
      </c>
      <c r="DF116" s="990">
        <v>0.0</v>
      </c>
      <c r="DG116" s="991">
        <v>0.0</v>
      </c>
      <c r="DH116" s="989">
        <v>0.0</v>
      </c>
      <c r="DI116" s="989">
        <v>0.0</v>
      </c>
      <c r="DJ116" s="989">
        <v>0.0</v>
      </c>
      <c r="DK116" s="989">
        <v>0.0</v>
      </c>
      <c r="DL116" s="989">
        <v>0.0</v>
      </c>
      <c r="DM116" s="989">
        <v>0.0</v>
      </c>
      <c r="DN116" s="716">
        <v>78.7497</v>
      </c>
      <c r="DO116" s="990">
        <v>0.0</v>
      </c>
      <c r="DP116" s="991">
        <v>0.0</v>
      </c>
      <c r="DQ116" s="989">
        <v>0.0</v>
      </c>
      <c r="DR116" s="989">
        <v>0.0</v>
      </c>
      <c r="DS116" s="989">
        <v>0.0</v>
      </c>
      <c r="DT116" s="716">
        <v>78.7497</v>
      </c>
      <c r="DU116" s="990">
        <v>0.0</v>
      </c>
      <c r="DV116" s="991">
        <v>0.0</v>
      </c>
      <c r="DW116" s="989">
        <v>0.0</v>
      </c>
      <c r="DX116" s="989">
        <v>0.0</v>
      </c>
      <c r="DY116" s="989">
        <v>0.0</v>
      </c>
      <c r="DZ116" s="716">
        <v>78.7497</v>
      </c>
      <c r="EA116" s="989">
        <v>0.0</v>
      </c>
      <c r="EB116" s="990">
        <v>0.0</v>
      </c>
      <c r="EC116" s="716">
        <v>78.7497</v>
      </c>
      <c r="ED116" s="989">
        <v>0.0</v>
      </c>
      <c r="EE116" s="990">
        <v>0.0</v>
      </c>
      <c r="EF116" s="991">
        <v>0.0</v>
      </c>
      <c r="EG116" s="989">
        <v>0.0</v>
      </c>
      <c r="EH116" s="989">
        <v>0.0</v>
      </c>
      <c r="EI116" s="990">
        <v>0.0</v>
      </c>
      <c r="EJ116" s="991">
        <v>0.0</v>
      </c>
      <c r="EK116" s="989">
        <v>0.0</v>
      </c>
      <c r="EL116" s="989">
        <v>0.0</v>
      </c>
      <c r="EM116" s="989">
        <v>0.0</v>
      </c>
      <c r="EN116" s="990">
        <v>0.0</v>
      </c>
      <c r="EO116" s="984">
        <f t="shared" si="1"/>
        <v>884.6741298</v>
      </c>
      <c r="EP116" s="985">
        <f t="shared" si="3"/>
        <v>172.5114553</v>
      </c>
    </row>
    <row r="117" ht="14.25" customHeight="1">
      <c r="A117" s="986" t="s">
        <v>275</v>
      </c>
      <c r="B117" s="83" t="s">
        <v>480</v>
      </c>
      <c r="C117" s="50">
        <v>1811116.0</v>
      </c>
      <c r="D117" s="716">
        <v>4712.9814</v>
      </c>
      <c r="E117" s="991">
        <v>0.0</v>
      </c>
      <c r="F117" s="989">
        <v>0.0</v>
      </c>
      <c r="G117" s="989">
        <v>0.0</v>
      </c>
      <c r="H117" s="989">
        <v>0.0</v>
      </c>
      <c r="I117" s="990">
        <v>0.0</v>
      </c>
      <c r="J117" s="991">
        <v>0.0</v>
      </c>
      <c r="K117" s="989">
        <v>0.0</v>
      </c>
      <c r="L117" s="989">
        <v>0.0</v>
      </c>
      <c r="M117" s="989">
        <v>0.0</v>
      </c>
      <c r="N117" s="990">
        <v>0.0</v>
      </c>
      <c r="O117" s="991">
        <v>0.0</v>
      </c>
      <c r="P117" s="989">
        <v>0.0</v>
      </c>
      <c r="Q117" s="989">
        <v>0.0</v>
      </c>
      <c r="R117" s="989">
        <v>0.0</v>
      </c>
      <c r="S117" s="990">
        <v>0.0</v>
      </c>
      <c r="T117" s="991">
        <v>0.0</v>
      </c>
      <c r="U117" s="989">
        <v>0.0</v>
      </c>
      <c r="V117" s="989">
        <v>0.0</v>
      </c>
      <c r="W117" s="989">
        <v>0.0</v>
      </c>
      <c r="X117" s="989">
        <v>0.0</v>
      </c>
      <c r="Y117" s="989">
        <v>0.0</v>
      </c>
      <c r="Z117" s="989">
        <v>0.0</v>
      </c>
      <c r="AA117" s="989">
        <v>0.0</v>
      </c>
      <c r="AB117" s="990">
        <v>0.0</v>
      </c>
      <c r="AC117" s="991">
        <v>0.0</v>
      </c>
      <c r="AD117" s="989">
        <v>0.0</v>
      </c>
      <c r="AE117" s="989">
        <v>0.0</v>
      </c>
      <c r="AF117" s="989">
        <v>0.0</v>
      </c>
      <c r="AG117" s="989">
        <v>0.0</v>
      </c>
      <c r="AH117" s="989">
        <v>0.0</v>
      </c>
      <c r="AI117" s="716">
        <v>4712.9814</v>
      </c>
      <c r="AJ117" s="990">
        <v>0.0</v>
      </c>
      <c r="AK117" s="991">
        <v>0.0</v>
      </c>
      <c r="AL117" s="989">
        <v>0.0</v>
      </c>
      <c r="AM117" s="989">
        <v>0.0</v>
      </c>
      <c r="AN117" s="989">
        <v>0.0</v>
      </c>
      <c r="AO117" s="989">
        <v>0.0</v>
      </c>
      <c r="AP117" s="989">
        <v>0.0</v>
      </c>
      <c r="AQ117" s="716">
        <v>4712.9814</v>
      </c>
      <c r="AR117" s="990">
        <v>0.0</v>
      </c>
      <c r="AS117" s="991">
        <v>0.0</v>
      </c>
      <c r="AT117" s="989">
        <v>0.0</v>
      </c>
      <c r="AU117" s="989">
        <v>0.0</v>
      </c>
      <c r="AV117" s="989">
        <v>0.0</v>
      </c>
      <c r="AW117" s="989">
        <v>0.0</v>
      </c>
      <c r="AX117" s="989">
        <v>0.0</v>
      </c>
      <c r="AY117" s="989">
        <v>0.0</v>
      </c>
      <c r="AZ117" s="989">
        <v>0.0</v>
      </c>
      <c r="BA117" s="989">
        <v>0.0</v>
      </c>
      <c r="BB117" s="989">
        <v>0.0</v>
      </c>
      <c r="BC117" s="989">
        <v>0.0</v>
      </c>
      <c r="BD117" s="989">
        <v>0.0</v>
      </c>
      <c r="BE117" s="989">
        <v>0.0</v>
      </c>
      <c r="BF117" s="989">
        <v>0.0</v>
      </c>
      <c r="BG117" s="716">
        <v>4712.9814</v>
      </c>
      <c r="BH117" s="989">
        <v>0.0</v>
      </c>
      <c r="BI117" s="989">
        <v>0.0</v>
      </c>
      <c r="BJ117" s="989">
        <v>0.0</v>
      </c>
      <c r="BK117" s="989">
        <v>0.0</v>
      </c>
      <c r="BL117" s="990">
        <v>0.0</v>
      </c>
      <c r="BM117" s="991">
        <v>0.0</v>
      </c>
      <c r="BN117" s="989">
        <v>0.0</v>
      </c>
      <c r="BO117" s="989">
        <v>0.0</v>
      </c>
      <c r="BP117" s="989">
        <v>0.0</v>
      </c>
      <c r="BQ117" s="989">
        <v>0.0</v>
      </c>
      <c r="BR117" s="989">
        <v>0.0</v>
      </c>
      <c r="BS117" s="989">
        <v>0.0</v>
      </c>
      <c r="BT117" s="989">
        <v>0.0</v>
      </c>
      <c r="BU117" s="716">
        <v>4712.9814</v>
      </c>
      <c r="BV117" s="989">
        <v>0.0</v>
      </c>
      <c r="BW117" s="990">
        <v>0.0</v>
      </c>
      <c r="BX117" s="991">
        <v>0.0</v>
      </c>
      <c r="BY117" s="989">
        <v>0.0</v>
      </c>
      <c r="BZ117" s="989">
        <v>0.0</v>
      </c>
      <c r="CA117" s="989">
        <v>0.0</v>
      </c>
      <c r="CB117" s="716">
        <v>4712.9814</v>
      </c>
      <c r="CC117" s="989">
        <v>0.0</v>
      </c>
      <c r="CD117" s="990">
        <v>0.0</v>
      </c>
      <c r="CE117" s="991">
        <v>0.0</v>
      </c>
      <c r="CF117" s="989">
        <v>0.0</v>
      </c>
      <c r="CG117" s="989">
        <v>0.0</v>
      </c>
      <c r="CH117" s="989">
        <v>0.0</v>
      </c>
      <c r="CI117" s="989">
        <v>0.0</v>
      </c>
      <c r="CJ117" s="989">
        <v>0.0</v>
      </c>
      <c r="CK117" s="989">
        <v>0.0</v>
      </c>
      <c r="CL117" s="989">
        <v>0.0</v>
      </c>
      <c r="CM117" s="989">
        <v>0.0</v>
      </c>
      <c r="CN117" s="990">
        <v>0.0</v>
      </c>
      <c r="CO117" s="991">
        <v>0.0</v>
      </c>
      <c r="CP117" s="989">
        <v>0.0</v>
      </c>
      <c r="CQ117" s="989">
        <v>0.0</v>
      </c>
      <c r="CR117" s="989">
        <v>0.0</v>
      </c>
      <c r="CS117" s="989">
        <v>0.0</v>
      </c>
      <c r="CT117" s="989">
        <v>0.0</v>
      </c>
      <c r="CU117" s="989">
        <v>0.0</v>
      </c>
      <c r="CV117" s="716">
        <v>4712.9814</v>
      </c>
      <c r="CW117" s="989">
        <v>0.0</v>
      </c>
      <c r="CX117" s="990">
        <v>0.0</v>
      </c>
      <c r="CY117" s="991">
        <v>0.0</v>
      </c>
      <c r="CZ117" s="989">
        <v>0.0</v>
      </c>
      <c r="DA117" s="989">
        <v>0.0</v>
      </c>
      <c r="DB117" s="989">
        <v>0.0</v>
      </c>
      <c r="DC117" s="989">
        <v>0.0</v>
      </c>
      <c r="DD117" s="989">
        <v>0.0</v>
      </c>
      <c r="DE117" s="716">
        <v>4712.9814</v>
      </c>
      <c r="DF117" s="990">
        <v>0.0</v>
      </c>
      <c r="DG117" s="991">
        <v>0.0</v>
      </c>
      <c r="DH117" s="989">
        <v>0.0</v>
      </c>
      <c r="DI117" s="989">
        <v>0.0</v>
      </c>
      <c r="DJ117" s="989">
        <v>0.0</v>
      </c>
      <c r="DK117" s="989">
        <v>0.0</v>
      </c>
      <c r="DL117" s="989">
        <v>0.0</v>
      </c>
      <c r="DM117" s="989">
        <v>0.0</v>
      </c>
      <c r="DN117" s="716">
        <v>4712.9814</v>
      </c>
      <c r="DO117" s="990">
        <v>0.0</v>
      </c>
      <c r="DP117" s="991">
        <v>0.0</v>
      </c>
      <c r="DQ117" s="989">
        <v>0.0</v>
      </c>
      <c r="DR117" s="989">
        <v>0.0</v>
      </c>
      <c r="DS117" s="989">
        <v>0.0</v>
      </c>
      <c r="DT117" s="716">
        <v>4712.9814</v>
      </c>
      <c r="DU117" s="990">
        <v>0.0</v>
      </c>
      <c r="DV117" s="991">
        <v>0.0</v>
      </c>
      <c r="DW117" s="989">
        <v>0.0</v>
      </c>
      <c r="DX117" s="989">
        <v>0.0</v>
      </c>
      <c r="DY117" s="989">
        <v>0.0</v>
      </c>
      <c r="DZ117" s="716">
        <v>4712.9814</v>
      </c>
      <c r="EA117" s="989">
        <v>0.0</v>
      </c>
      <c r="EB117" s="990">
        <v>0.0</v>
      </c>
      <c r="EC117" s="716">
        <v>4712.9814</v>
      </c>
      <c r="ED117" s="989">
        <v>0.0</v>
      </c>
      <c r="EE117" s="990">
        <v>0.0</v>
      </c>
      <c r="EF117" s="991">
        <v>0.0</v>
      </c>
      <c r="EG117" s="989">
        <v>0.0</v>
      </c>
      <c r="EH117" s="989">
        <v>0.0</v>
      </c>
      <c r="EI117" s="990">
        <v>0.0</v>
      </c>
      <c r="EJ117" s="991">
        <v>0.0</v>
      </c>
      <c r="EK117" s="989">
        <v>0.0</v>
      </c>
      <c r="EL117" s="989">
        <v>0.0</v>
      </c>
      <c r="EM117" s="989">
        <v>0.0</v>
      </c>
      <c r="EN117" s="990">
        <v>0.0</v>
      </c>
      <c r="EO117" s="984">
        <f t="shared" si="1"/>
        <v>52945.63305</v>
      </c>
      <c r="EP117" s="985">
        <f t="shared" si="3"/>
        <v>10324.39844</v>
      </c>
    </row>
    <row r="118" ht="14.25" customHeight="1">
      <c r="A118" s="986" t="s">
        <v>275</v>
      </c>
      <c r="B118" s="83" t="s">
        <v>480</v>
      </c>
      <c r="C118" s="50">
        <v>1811117.0</v>
      </c>
      <c r="D118" s="716">
        <v>1955.3519999999999</v>
      </c>
      <c r="E118" s="991">
        <v>0.0</v>
      </c>
      <c r="F118" s="989">
        <v>0.0</v>
      </c>
      <c r="G118" s="989">
        <v>0.0</v>
      </c>
      <c r="H118" s="989">
        <v>0.0</v>
      </c>
      <c r="I118" s="990">
        <v>0.0</v>
      </c>
      <c r="J118" s="991">
        <v>0.0</v>
      </c>
      <c r="K118" s="989">
        <v>0.0</v>
      </c>
      <c r="L118" s="989">
        <v>0.0</v>
      </c>
      <c r="M118" s="989">
        <v>0.0</v>
      </c>
      <c r="N118" s="990">
        <v>0.0</v>
      </c>
      <c r="O118" s="991">
        <v>0.0</v>
      </c>
      <c r="P118" s="989">
        <v>0.0</v>
      </c>
      <c r="Q118" s="989">
        <v>0.0</v>
      </c>
      <c r="R118" s="989">
        <v>0.0</v>
      </c>
      <c r="S118" s="990">
        <v>0.0</v>
      </c>
      <c r="T118" s="991">
        <v>0.0</v>
      </c>
      <c r="U118" s="989">
        <v>0.0</v>
      </c>
      <c r="V118" s="989">
        <v>0.0</v>
      </c>
      <c r="W118" s="989">
        <v>0.0</v>
      </c>
      <c r="X118" s="989">
        <v>0.0</v>
      </c>
      <c r="Y118" s="989">
        <v>0.0</v>
      </c>
      <c r="Z118" s="989">
        <v>0.0</v>
      </c>
      <c r="AA118" s="989">
        <v>0.0</v>
      </c>
      <c r="AB118" s="990">
        <v>0.0</v>
      </c>
      <c r="AC118" s="991">
        <v>0.0</v>
      </c>
      <c r="AD118" s="989">
        <v>0.0</v>
      </c>
      <c r="AE118" s="989">
        <v>0.0</v>
      </c>
      <c r="AF118" s="989">
        <v>0.0</v>
      </c>
      <c r="AG118" s="989">
        <v>0.0</v>
      </c>
      <c r="AH118" s="989">
        <v>0.0</v>
      </c>
      <c r="AI118" s="989">
        <v>0.0</v>
      </c>
      <c r="AJ118" s="716">
        <v>1955.3519999999999</v>
      </c>
      <c r="AK118" s="991">
        <v>0.0</v>
      </c>
      <c r="AL118" s="989">
        <v>0.0</v>
      </c>
      <c r="AM118" s="989">
        <v>0.0</v>
      </c>
      <c r="AN118" s="989">
        <v>0.0</v>
      </c>
      <c r="AO118" s="989">
        <v>0.0</v>
      </c>
      <c r="AP118" s="989">
        <v>0.0</v>
      </c>
      <c r="AQ118" s="989">
        <v>0.0</v>
      </c>
      <c r="AR118" s="716">
        <v>1955.3519999999999</v>
      </c>
      <c r="AS118" s="991">
        <v>0.0</v>
      </c>
      <c r="AT118" s="989">
        <v>0.0</v>
      </c>
      <c r="AU118" s="989">
        <v>0.0</v>
      </c>
      <c r="AV118" s="989">
        <v>0.0</v>
      </c>
      <c r="AW118" s="989">
        <v>0.0</v>
      </c>
      <c r="AX118" s="989">
        <v>0.0</v>
      </c>
      <c r="AY118" s="989">
        <v>0.0</v>
      </c>
      <c r="AZ118" s="989">
        <v>0.0</v>
      </c>
      <c r="BA118" s="989">
        <v>0.0</v>
      </c>
      <c r="BB118" s="989">
        <v>0.0</v>
      </c>
      <c r="BC118" s="989">
        <v>0.0</v>
      </c>
      <c r="BD118" s="989">
        <v>0.0</v>
      </c>
      <c r="BE118" s="989">
        <v>0.0</v>
      </c>
      <c r="BF118" s="989">
        <v>0.0</v>
      </c>
      <c r="BG118" s="989">
        <v>0.0</v>
      </c>
      <c r="BH118" s="716">
        <v>1955.3519999999999</v>
      </c>
      <c r="BI118" s="989">
        <v>0.0</v>
      </c>
      <c r="BJ118" s="989">
        <v>0.0</v>
      </c>
      <c r="BK118" s="989">
        <v>0.0</v>
      </c>
      <c r="BL118" s="990">
        <v>0.0</v>
      </c>
      <c r="BM118" s="991">
        <v>0.0</v>
      </c>
      <c r="BN118" s="989">
        <v>0.0</v>
      </c>
      <c r="BO118" s="989">
        <v>0.0</v>
      </c>
      <c r="BP118" s="989">
        <v>0.0</v>
      </c>
      <c r="BQ118" s="989">
        <v>0.0</v>
      </c>
      <c r="BR118" s="989">
        <v>0.0</v>
      </c>
      <c r="BS118" s="989">
        <v>0.0</v>
      </c>
      <c r="BT118" s="989">
        <v>0.0</v>
      </c>
      <c r="BU118" s="989">
        <v>0.0</v>
      </c>
      <c r="BV118" s="716">
        <v>1955.3519999999999</v>
      </c>
      <c r="BW118" s="990">
        <v>0.0</v>
      </c>
      <c r="BX118" s="991">
        <v>0.0</v>
      </c>
      <c r="BY118" s="989">
        <v>0.0</v>
      </c>
      <c r="BZ118" s="989">
        <v>0.0</v>
      </c>
      <c r="CA118" s="989">
        <v>0.0</v>
      </c>
      <c r="CB118" s="989">
        <v>0.0</v>
      </c>
      <c r="CC118" s="716">
        <v>1955.3519999999999</v>
      </c>
      <c r="CD118" s="990">
        <v>0.0</v>
      </c>
      <c r="CE118" s="991">
        <v>0.0</v>
      </c>
      <c r="CF118" s="989">
        <v>0.0</v>
      </c>
      <c r="CG118" s="989">
        <v>0.0</v>
      </c>
      <c r="CH118" s="989">
        <v>0.0</v>
      </c>
      <c r="CI118" s="989">
        <v>0.0</v>
      </c>
      <c r="CJ118" s="989">
        <v>0.0</v>
      </c>
      <c r="CK118" s="989">
        <v>0.0</v>
      </c>
      <c r="CL118" s="989">
        <v>0.0</v>
      </c>
      <c r="CM118" s="989">
        <v>0.0</v>
      </c>
      <c r="CN118" s="990">
        <v>0.0</v>
      </c>
      <c r="CO118" s="991">
        <v>0.0</v>
      </c>
      <c r="CP118" s="989">
        <v>0.0</v>
      </c>
      <c r="CQ118" s="989">
        <v>0.0</v>
      </c>
      <c r="CR118" s="989">
        <v>0.0</v>
      </c>
      <c r="CS118" s="989">
        <v>0.0</v>
      </c>
      <c r="CT118" s="989">
        <v>0.0</v>
      </c>
      <c r="CU118" s="989">
        <v>0.0</v>
      </c>
      <c r="CV118" s="716">
        <v>1955.3519999999999</v>
      </c>
      <c r="CW118" s="989">
        <v>0.0</v>
      </c>
      <c r="CX118" s="990">
        <v>0.0</v>
      </c>
      <c r="CY118" s="991">
        <v>0.0</v>
      </c>
      <c r="CZ118" s="989">
        <v>0.0</v>
      </c>
      <c r="DA118" s="989">
        <v>0.0</v>
      </c>
      <c r="DB118" s="989">
        <v>0.0</v>
      </c>
      <c r="DC118" s="989">
        <v>0.0</v>
      </c>
      <c r="DD118" s="989">
        <v>0.0</v>
      </c>
      <c r="DE118" s="989">
        <v>0.0</v>
      </c>
      <c r="DF118" s="716">
        <v>1955.3519999999999</v>
      </c>
      <c r="DG118" s="991">
        <v>0.0</v>
      </c>
      <c r="DH118" s="989">
        <v>0.0</v>
      </c>
      <c r="DI118" s="989">
        <v>0.0</v>
      </c>
      <c r="DJ118" s="989">
        <v>0.0</v>
      </c>
      <c r="DK118" s="989">
        <v>0.0</v>
      </c>
      <c r="DL118" s="989">
        <v>0.0</v>
      </c>
      <c r="DM118" s="989">
        <v>0.0</v>
      </c>
      <c r="DN118" s="716">
        <v>1955.3519999999999</v>
      </c>
      <c r="DO118" s="990">
        <v>0.0</v>
      </c>
      <c r="DP118" s="991">
        <v>0.0</v>
      </c>
      <c r="DQ118" s="989">
        <v>0.0</v>
      </c>
      <c r="DR118" s="989">
        <v>0.0</v>
      </c>
      <c r="DS118" s="989">
        <v>0.0</v>
      </c>
      <c r="DT118" s="716">
        <v>1955.3519999999999</v>
      </c>
      <c r="DU118" s="990">
        <v>0.0</v>
      </c>
      <c r="DV118" s="991">
        <v>0.0</v>
      </c>
      <c r="DW118" s="989">
        <v>0.0</v>
      </c>
      <c r="DX118" s="989">
        <v>0.0</v>
      </c>
      <c r="DY118" s="989">
        <v>0.0</v>
      </c>
      <c r="DZ118" s="989">
        <v>0.0</v>
      </c>
      <c r="EA118" s="716">
        <v>4712.9814</v>
      </c>
      <c r="EB118" s="990">
        <v>0.0</v>
      </c>
      <c r="EC118" s="716">
        <v>1955.3519999999999</v>
      </c>
      <c r="ED118" s="989">
        <v>0.0</v>
      </c>
      <c r="EE118" s="990">
        <v>0.0</v>
      </c>
      <c r="EF118" s="991">
        <v>0.0</v>
      </c>
      <c r="EG118" s="989">
        <v>0.0</v>
      </c>
      <c r="EH118" s="989">
        <v>0.0</v>
      </c>
      <c r="EI118" s="990">
        <v>0.0</v>
      </c>
      <c r="EJ118" s="991">
        <v>0.0</v>
      </c>
      <c r="EK118" s="989">
        <v>0.0</v>
      </c>
      <c r="EL118" s="989">
        <v>0.0</v>
      </c>
      <c r="EM118" s="989">
        <v>0.0</v>
      </c>
      <c r="EN118" s="990">
        <v>0.0</v>
      </c>
      <c r="EO118" s="984">
        <f t="shared" si="1"/>
        <v>26770.54009</v>
      </c>
      <c r="EP118" s="985">
        <f t="shared" si="3"/>
        <v>5220.255317</v>
      </c>
    </row>
    <row r="119" ht="14.25" customHeight="1">
      <c r="A119" s="986" t="s">
        <v>275</v>
      </c>
      <c r="B119" s="83" t="s">
        <v>480</v>
      </c>
      <c r="C119" s="50">
        <v>1811118.0</v>
      </c>
      <c r="D119" s="716">
        <v>1779.6144</v>
      </c>
      <c r="E119" s="991">
        <v>0.0</v>
      </c>
      <c r="F119" s="989">
        <v>0.0</v>
      </c>
      <c r="G119" s="989">
        <v>0.0</v>
      </c>
      <c r="H119" s="989">
        <v>0.0</v>
      </c>
      <c r="I119" s="990">
        <v>0.0</v>
      </c>
      <c r="J119" s="991">
        <v>0.0</v>
      </c>
      <c r="K119" s="989">
        <v>0.0</v>
      </c>
      <c r="L119" s="989">
        <v>0.0</v>
      </c>
      <c r="M119" s="989">
        <v>0.0</v>
      </c>
      <c r="N119" s="990">
        <v>0.0</v>
      </c>
      <c r="O119" s="991">
        <v>0.0</v>
      </c>
      <c r="P119" s="989">
        <v>0.0</v>
      </c>
      <c r="Q119" s="989">
        <v>0.0</v>
      </c>
      <c r="R119" s="989">
        <v>0.0</v>
      </c>
      <c r="S119" s="990">
        <v>0.0</v>
      </c>
      <c r="T119" s="991">
        <v>0.0</v>
      </c>
      <c r="U119" s="989">
        <v>0.0</v>
      </c>
      <c r="V119" s="989">
        <v>0.0</v>
      </c>
      <c r="W119" s="989">
        <v>0.0</v>
      </c>
      <c r="X119" s="989">
        <v>0.0</v>
      </c>
      <c r="Y119" s="989">
        <v>0.0</v>
      </c>
      <c r="Z119" s="989">
        <v>0.0</v>
      </c>
      <c r="AA119" s="989">
        <v>0.0</v>
      </c>
      <c r="AB119" s="990">
        <v>0.0</v>
      </c>
      <c r="AC119" s="991">
        <v>0.0</v>
      </c>
      <c r="AD119" s="989">
        <v>0.0</v>
      </c>
      <c r="AE119" s="989">
        <v>0.0</v>
      </c>
      <c r="AF119" s="989">
        <v>0.0</v>
      </c>
      <c r="AG119" s="989">
        <v>0.0</v>
      </c>
      <c r="AH119" s="989">
        <v>0.0</v>
      </c>
      <c r="AI119" s="989">
        <v>0.0</v>
      </c>
      <c r="AJ119" s="716">
        <v>1779.6144</v>
      </c>
      <c r="AK119" s="991">
        <v>0.0</v>
      </c>
      <c r="AL119" s="989">
        <v>0.0</v>
      </c>
      <c r="AM119" s="989">
        <v>0.0</v>
      </c>
      <c r="AN119" s="989">
        <v>0.0</v>
      </c>
      <c r="AO119" s="989">
        <v>0.0</v>
      </c>
      <c r="AP119" s="989">
        <v>0.0</v>
      </c>
      <c r="AQ119" s="989">
        <v>0.0</v>
      </c>
      <c r="AR119" s="716">
        <v>1779.6144</v>
      </c>
      <c r="AS119" s="991">
        <v>0.0</v>
      </c>
      <c r="AT119" s="989">
        <v>0.0</v>
      </c>
      <c r="AU119" s="989">
        <v>0.0</v>
      </c>
      <c r="AV119" s="989">
        <v>0.0</v>
      </c>
      <c r="AW119" s="989">
        <v>0.0</v>
      </c>
      <c r="AX119" s="989">
        <v>0.0</v>
      </c>
      <c r="AY119" s="989">
        <v>0.0</v>
      </c>
      <c r="AZ119" s="989">
        <v>0.0</v>
      </c>
      <c r="BA119" s="989">
        <v>0.0</v>
      </c>
      <c r="BB119" s="989">
        <v>0.0</v>
      </c>
      <c r="BC119" s="989">
        <v>0.0</v>
      </c>
      <c r="BD119" s="989">
        <v>0.0</v>
      </c>
      <c r="BE119" s="989">
        <v>0.0</v>
      </c>
      <c r="BF119" s="989">
        <v>0.0</v>
      </c>
      <c r="BG119" s="989">
        <v>0.0</v>
      </c>
      <c r="BH119" s="716">
        <v>1779.6144</v>
      </c>
      <c r="BI119" s="989">
        <v>0.0</v>
      </c>
      <c r="BJ119" s="989">
        <v>0.0</v>
      </c>
      <c r="BK119" s="989">
        <v>0.0</v>
      </c>
      <c r="BL119" s="990">
        <v>0.0</v>
      </c>
      <c r="BM119" s="991">
        <v>0.0</v>
      </c>
      <c r="BN119" s="989">
        <v>0.0</v>
      </c>
      <c r="BO119" s="989">
        <v>0.0</v>
      </c>
      <c r="BP119" s="989">
        <v>0.0</v>
      </c>
      <c r="BQ119" s="989">
        <v>0.0</v>
      </c>
      <c r="BR119" s="989">
        <v>0.0</v>
      </c>
      <c r="BS119" s="989">
        <v>0.0</v>
      </c>
      <c r="BT119" s="989">
        <v>0.0</v>
      </c>
      <c r="BU119" s="989">
        <v>0.0</v>
      </c>
      <c r="BV119" s="716">
        <v>1779.6144</v>
      </c>
      <c r="BW119" s="990">
        <v>0.0</v>
      </c>
      <c r="BX119" s="991">
        <v>0.0</v>
      </c>
      <c r="BY119" s="989">
        <v>0.0</v>
      </c>
      <c r="BZ119" s="989">
        <v>0.0</v>
      </c>
      <c r="CA119" s="989">
        <v>0.0</v>
      </c>
      <c r="CB119" s="989">
        <v>0.0</v>
      </c>
      <c r="CC119" s="716">
        <v>1779.6144</v>
      </c>
      <c r="CD119" s="990">
        <v>0.0</v>
      </c>
      <c r="CE119" s="991">
        <v>0.0</v>
      </c>
      <c r="CF119" s="989">
        <v>0.0</v>
      </c>
      <c r="CG119" s="989">
        <v>0.0</v>
      </c>
      <c r="CH119" s="989">
        <v>0.0</v>
      </c>
      <c r="CI119" s="989">
        <v>0.0</v>
      </c>
      <c r="CJ119" s="989">
        <v>0.0</v>
      </c>
      <c r="CK119" s="989">
        <v>0.0</v>
      </c>
      <c r="CL119" s="989">
        <v>0.0</v>
      </c>
      <c r="CM119" s="989">
        <v>0.0</v>
      </c>
      <c r="CN119" s="990">
        <v>0.0</v>
      </c>
      <c r="CO119" s="991">
        <v>0.0</v>
      </c>
      <c r="CP119" s="989">
        <v>0.0</v>
      </c>
      <c r="CQ119" s="989">
        <v>0.0</v>
      </c>
      <c r="CR119" s="989">
        <v>0.0</v>
      </c>
      <c r="CS119" s="989">
        <v>0.0</v>
      </c>
      <c r="CT119" s="989">
        <v>0.0</v>
      </c>
      <c r="CU119" s="989">
        <v>0.0</v>
      </c>
      <c r="CV119" s="716">
        <v>1779.6144</v>
      </c>
      <c r="CW119" s="989">
        <v>0.0</v>
      </c>
      <c r="CX119" s="990">
        <v>0.0</v>
      </c>
      <c r="CY119" s="991">
        <v>0.0</v>
      </c>
      <c r="CZ119" s="989">
        <v>0.0</v>
      </c>
      <c r="DA119" s="989">
        <v>0.0</v>
      </c>
      <c r="DB119" s="989">
        <v>0.0</v>
      </c>
      <c r="DC119" s="989">
        <v>0.0</v>
      </c>
      <c r="DD119" s="989">
        <v>0.0</v>
      </c>
      <c r="DE119" s="989">
        <v>0.0</v>
      </c>
      <c r="DF119" s="716">
        <v>1779.6144</v>
      </c>
      <c r="DG119" s="991">
        <v>0.0</v>
      </c>
      <c r="DH119" s="989">
        <v>0.0</v>
      </c>
      <c r="DI119" s="989">
        <v>0.0</v>
      </c>
      <c r="DJ119" s="989">
        <v>0.0</v>
      </c>
      <c r="DK119" s="989">
        <v>0.0</v>
      </c>
      <c r="DL119" s="989">
        <v>0.0</v>
      </c>
      <c r="DM119" s="989">
        <v>0.0</v>
      </c>
      <c r="DN119" s="989">
        <v>0.0</v>
      </c>
      <c r="DO119" s="716">
        <v>1779.6144</v>
      </c>
      <c r="DP119" s="991">
        <v>0.0</v>
      </c>
      <c r="DQ119" s="989">
        <v>0.0</v>
      </c>
      <c r="DR119" s="989">
        <v>0.0</v>
      </c>
      <c r="DS119" s="989">
        <v>0.0</v>
      </c>
      <c r="DT119" s="989">
        <v>0.0</v>
      </c>
      <c r="DU119" s="716">
        <v>1779.6144</v>
      </c>
      <c r="DV119" s="991">
        <v>0.0</v>
      </c>
      <c r="DW119" s="989">
        <v>0.0</v>
      </c>
      <c r="DX119" s="989">
        <v>0.0</v>
      </c>
      <c r="DY119" s="989">
        <v>0.0</v>
      </c>
      <c r="DZ119" s="989">
        <v>0.0</v>
      </c>
      <c r="EA119" s="716">
        <v>1955.3519999999999</v>
      </c>
      <c r="EB119" s="990">
        <v>0.0</v>
      </c>
      <c r="EC119" s="991">
        <v>0.0</v>
      </c>
      <c r="ED119" s="989">
        <v>0.0</v>
      </c>
      <c r="EE119" s="716">
        <v>1779.6144</v>
      </c>
      <c r="EF119" s="991">
        <v>0.0</v>
      </c>
      <c r="EG119" s="989">
        <v>0.0</v>
      </c>
      <c r="EH119" s="989">
        <v>0.0</v>
      </c>
      <c r="EI119" s="990">
        <v>0.0</v>
      </c>
      <c r="EJ119" s="991">
        <v>0.0</v>
      </c>
      <c r="EK119" s="989">
        <v>0.0</v>
      </c>
      <c r="EL119" s="989">
        <v>0.0</v>
      </c>
      <c r="EM119" s="989">
        <v>0.0</v>
      </c>
      <c r="EN119" s="990">
        <v>0.0</v>
      </c>
      <c r="EO119" s="984">
        <f t="shared" si="1"/>
        <v>20974.56298</v>
      </c>
      <c r="EP119" s="985">
        <f t="shared" si="3"/>
        <v>4090.039781</v>
      </c>
    </row>
    <row r="120" ht="14.25" customHeight="1">
      <c r="A120" s="986" t="s">
        <v>275</v>
      </c>
      <c r="B120" s="83" t="s">
        <v>480</v>
      </c>
      <c r="C120" s="50">
        <v>1811119.0</v>
      </c>
      <c r="D120" s="716">
        <v>85.87999999999998</v>
      </c>
      <c r="E120" s="991">
        <v>0.0</v>
      </c>
      <c r="F120" s="989">
        <v>0.0</v>
      </c>
      <c r="G120" s="989">
        <v>0.0</v>
      </c>
      <c r="H120" s="989">
        <v>0.0</v>
      </c>
      <c r="I120" s="990">
        <v>0.0</v>
      </c>
      <c r="J120" s="991">
        <v>0.0</v>
      </c>
      <c r="K120" s="989">
        <v>0.0</v>
      </c>
      <c r="L120" s="989">
        <v>0.0</v>
      </c>
      <c r="M120" s="989">
        <v>0.0</v>
      </c>
      <c r="N120" s="990">
        <v>0.0</v>
      </c>
      <c r="O120" s="991">
        <v>0.0</v>
      </c>
      <c r="P120" s="989">
        <v>0.0</v>
      </c>
      <c r="Q120" s="989">
        <v>0.0</v>
      </c>
      <c r="R120" s="989">
        <v>0.0</v>
      </c>
      <c r="S120" s="990">
        <v>0.0</v>
      </c>
      <c r="T120" s="991">
        <v>0.0</v>
      </c>
      <c r="U120" s="989">
        <v>0.0</v>
      </c>
      <c r="V120" s="989">
        <v>0.0</v>
      </c>
      <c r="W120" s="989">
        <v>0.0</v>
      </c>
      <c r="X120" s="989">
        <v>0.0</v>
      </c>
      <c r="Y120" s="989">
        <v>0.0</v>
      </c>
      <c r="Z120" s="989">
        <v>0.0</v>
      </c>
      <c r="AA120" s="989">
        <v>0.0</v>
      </c>
      <c r="AB120" s="990">
        <v>0.0</v>
      </c>
      <c r="AC120" s="991">
        <v>0.0</v>
      </c>
      <c r="AD120" s="989">
        <v>0.0</v>
      </c>
      <c r="AE120" s="989">
        <v>0.0</v>
      </c>
      <c r="AF120" s="989">
        <v>0.0</v>
      </c>
      <c r="AG120" s="989">
        <v>0.0</v>
      </c>
      <c r="AH120" s="989">
        <v>0.0</v>
      </c>
      <c r="AI120" s="989">
        <v>0.0</v>
      </c>
      <c r="AJ120" s="716">
        <v>85.87999999999998</v>
      </c>
      <c r="AK120" s="991">
        <v>0.0</v>
      </c>
      <c r="AL120" s="989">
        <v>0.0</v>
      </c>
      <c r="AM120" s="989">
        <v>0.0</v>
      </c>
      <c r="AN120" s="989">
        <v>0.0</v>
      </c>
      <c r="AO120" s="989">
        <v>0.0</v>
      </c>
      <c r="AP120" s="989">
        <v>0.0</v>
      </c>
      <c r="AQ120" s="989">
        <v>0.0</v>
      </c>
      <c r="AR120" s="716">
        <v>85.87999999999998</v>
      </c>
      <c r="AS120" s="991">
        <v>0.0</v>
      </c>
      <c r="AT120" s="989">
        <v>0.0</v>
      </c>
      <c r="AU120" s="989">
        <v>0.0</v>
      </c>
      <c r="AV120" s="989">
        <v>0.0</v>
      </c>
      <c r="AW120" s="989">
        <v>0.0</v>
      </c>
      <c r="AX120" s="989">
        <v>0.0</v>
      </c>
      <c r="AY120" s="989">
        <v>0.0</v>
      </c>
      <c r="AZ120" s="989">
        <v>0.0</v>
      </c>
      <c r="BA120" s="989">
        <v>0.0</v>
      </c>
      <c r="BB120" s="989">
        <v>0.0</v>
      </c>
      <c r="BC120" s="989">
        <v>0.0</v>
      </c>
      <c r="BD120" s="989">
        <v>0.0</v>
      </c>
      <c r="BE120" s="989">
        <v>0.0</v>
      </c>
      <c r="BF120" s="989">
        <v>0.0</v>
      </c>
      <c r="BG120" s="989">
        <v>0.0</v>
      </c>
      <c r="BH120" s="716">
        <v>85.87999999999998</v>
      </c>
      <c r="BI120" s="989">
        <v>0.0</v>
      </c>
      <c r="BJ120" s="989">
        <v>0.0</v>
      </c>
      <c r="BK120" s="989">
        <v>0.0</v>
      </c>
      <c r="BL120" s="990">
        <v>0.0</v>
      </c>
      <c r="BM120" s="991">
        <v>0.0</v>
      </c>
      <c r="BN120" s="989">
        <v>0.0</v>
      </c>
      <c r="BO120" s="989">
        <v>0.0</v>
      </c>
      <c r="BP120" s="989">
        <v>0.0</v>
      </c>
      <c r="BQ120" s="989">
        <v>0.0</v>
      </c>
      <c r="BR120" s="989">
        <v>0.0</v>
      </c>
      <c r="BS120" s="989">
        <v>0.0</v>
      </c>
      <c r="BT120" s="989">
        <v>0.0</v>
      </c>
      <c r="BU120" s="989">
        <v>0.0</v>
      </c>
      <c r="BV120" s="716">
        <v>85.87999999999998</v>
      </c>
      <c r="BW120" s="990">
        <v>0.0</v>
      </c>
      <c r="BX120" s="991">
        <v>0.0</v>
      </c>
      <c r="BY120" s="989">
        <v>0.0</v>
      </c>
      <c r="BZ120" s="989">
        <v>0.0</v>
      </c>
      <c r="CA120" s="989">
        <v>0.0</v>
      </c>
      <c r="CB120" s="989">
        <v>0.0</v>
      </c>
      <c r="CC120" s="716">
        <v>85.87999999999998</v>
      </c>
      <c r="CD120" s="990">
        <v>0.0</v>
      </c>
      <c r="CE120" s="991">
        <v>0.0</v>
      </c>
      <c r="CF120" s="989">
        <v>0.0</v>
      </c>
      <c r="CG120" s="989">
        <v>0.0</v>
      </c>
      <c r="CH120" s="989">
        <v>0.0</v>
      </c>
      <c r="CI120" s="989">
        <v>0.0</v>
      </c>
      <c r="CJ120" s="989">
        <v>0.0</v>
      </c>
      <c r="CK120" s="989">
        <v>0.0</v>
      </c>
      <c r="CL120" s="989">
        <v>0.0</v>
      </c>
      <c r="CM120" s="989">
        <v>0.0</v>
      </c>
      <c r="CN120" s="990">
        <v>0.0</v>
      </c>
      <c r="CO120" s="991">
        <v>0.0</v>
      </c>
      <c r="CP120" s="989">
        <v>0.0</v>
      </c>
      <c r="CQ120" s="989">
        <v>0.0</v>
      </c>
      <c r="CR120" s="989">
        <v>0.0</v>
      </c>
      <c r="CS120" s="989">
        <v>0.0</v>
      </c>
      <c r="CT120" s="989">
        <v>0.0</v>
      </c>
      <c r="CU120" s="989">
        <v>0.0</v>
      </c>
      <c r="CV120" s="716">
        <v>85.87999999999998</v>
      </c>
      <c r="CW120" s="989">
        <v>0.0</v>
      </c>
      <c r="CX120" s="990">
        <v>0.0</v>
      </c>
      <c r="CY120" s="991">
        <v>0.0</v>
      </c>
      <c r="CZ120" s="989">
        <v>0.0</v>
      </c>
      <c r="DA120" s="989">
        <v>0.0</v>
      </c>
      <c r="DB120" s="989">
        <v>0.0</v>
      </c>
      <c r="DC120" s="989">
        <v>0.0</v>
      </c>
      <c r="DD120" s="989">
        <v>0.0</v>
      </c>
      <c r="DE120" s="989">
        <v>0.0</v>
      </c>
      <c r="DF120" s="716">
        <v>85.87999999999998</v>
      </c>
      <c r="DG120" s="991">
        <v>0.0</v>
      </c>
      <c r="DH120" s="989">
        <v>0.0</v>
      </c>
      <c r="DI120" s="989">
        <v>0.0</v>
      </c>
      <c r="DJ120" s="989">
        <v>0.0</v>
      </c>
      <c r="DK120" s="989">
        <v>0.0</v>
      </c>
      <c r="DL120" s="989">
        <v>0.0</v>
      </c>
      <c r="DM120" s="989">
        <v>0.0</v>
      </c>
      <c r="DN120" s="989">
        <v>0.0</v>
      </c>
      <c r="DO120" s="716">
        <v>85.87999999999998</v>
      </c>
      <c r="DP120" s="991">
        <v>0.0</v>
      </c>
      <c r="DQ120" s="989">
        <v>0.0</v>
      </c>
      <c r="DR120" s="989">
        <v>0.0</v>
      </c>
      <c r="DS120" s="989">
        <v>0.0</v>
      </c>
      <c r="DT120" s="989">
        <v>0.0</v>
      </c>
      <c r="DU120" s="716">
        <v>85.87999999999998</v>
      </c>
      <c r="DV120" s="991">
        <v>0.0</v>
      </c>
      <c r="DW120" s="989">
        <v>0.0</v>
      </c>
      <c r="DX120" s="989">
        <v>0.0</v>
      </c>
      <c r="DY120" s="989">
        <v>0.0</v>
      </c>
      <c r="DZ120" s="989">
        <v>0.0</v>
      </c>
      <c r="EA120" s="716">
        <v>1779.6144</v>
      </c>
      <c r="EB120" s="990">
        <v>0.0</v>
      </c>
      <c r="EC120" s="991">
        <v>0.0</v>
      </c>
      <c r="ED120" s="989">
        <v>0.0</v>
      </c>
      <c r="EE120" s="716">
        <v>85.87999999999998</v>
      </c>
      <c r="EF120" s="991">
        <v>0.0</v>
      </c>
      <c r="EG120" s="989">
        <v>0.0</v>
      </c>
      <c r="EH120" s="989">
        <v>0.0</v>
      </c>
      <c r="EI120" s="990">
        <v>0.0</v>
      </c>
      <c r="EJ120" s="991">
        <v>0.0</v>
      </c>
      <c r="EK120" s="989">
        <v>0.0</v>
      </c>
      <c r="EL120" s="989">
        <v>0.0</v>
      </c>
      <c r="EM120" s="989">
        <v>0.0</v>
      </c>
      <c r="EN120" s="990">
        <v>0.0</v>
      </c>
      <c r="EO120" s="984">
        <f t="shared" si="1"/>
        <v>3418.725323</v>
      </c>
      <c r="EP120" s="985">
        <f t="shared" si="3"/>
        <v>666.651438</v>
      </c>
    </row>
    <row r="121" ht="14.25" customHeight="1">
      <c r="A121" s="986" t="s">
        <v>275</v>
      </c>
      <c r="B121" s="83" t="s">
        <v>480</v>
      </c>
      <c r="C121" s="50">
        <v>1811120.0</v>
      </c>
      <c r="D121" s="716">
        <v>2715.8985</v>
      </c>
      <c r="E121" s="991">
        <v>0.0</v>
      </c>
      <c r="F121" s="989">
        <v>0.0</v>
      </c>
      <c r="G121" s="989">
        <v>0.0</v>
      </c>
      <c r="H121" s="989">
        <v>0.0</v>
      </c>
      <c r="I121" s="990">
        <v>0.0</v>
      </c>
      <c r="J121" s="991">
        <v>0.0</v>
      </c>
      <c r="K121" s="989">
        <v>0.0</v>
      </c>
      <c r="L121" s="989">
        <v>0.0</v>
      </c>
      <c r="M121" s="989">
        <v>0.0</v>
      </c>
      <c r="N121" s="990">
        <v>0.0</v>
      </c>
      <c r="O121" s="991">
        <v>0.0</v>
      </c>
      <c r="P121" s="989">
        <v>0.0</v>
      </c>
      <c r="Q121" s="989">
        <v>0.0</v>
      </c>
      <c r="R121" s="989">
        <v>0.0</v>
      </c>
      <c r="S121" s="990">
        <v>0.0</v>
      </c>
      <c r="T121" s="991">
        <v>0.0</v>
      </c>
      <c r="U121" s="989">
        <v>0.0</v>
      </c>
      <c r="V121" s="989">
        <v>0.0</v>
      </c>
      <c r="W121" s="989">
        <v>0.0</v>
      </c>
      <c r="X121" s="989">
        <v>0.0</v>
      </c>
      <c r="Y121" s="989">
        <v>0.0</v>
      </c>
      <c r="Z121" s="989">
        <v>0.0</v>
      </c>
      <c r="AA121" s="989">
        <v>0.0</v>
      </c>
      <c r="AB121" s="990">
        <v>0.0</v>
      </c>
      <c r="AC121" s="991">
        <v>0.0</v>
      </c>
      <c r="AD121" s="989">
        <v>0.0</v>
      </c>
      <c r="AE121" s="989">
        <v>0.0</v>
      </c>
      <c r="AF121" s="989">
        <v>0.0</v>
      </c>
      <c r="AG121" s="989">
        <v>0.0</v>
      </c>
      <c r="AH121" s="989">
        <v>0.0</v>
      </c>
      <c r="AI121" s="989">
        <v>0.0</v>
      </c>
      <c r="AJ121" s="716">
        <v>2715.8985</v>
      </c>
      <c r="AK121" s="991">
        <v>0.0</v>
      </c>
      <c r="AL121" s="989">
        <v>0.0</v>
      </c>
      <c r="AM121" s="989">
        <v>0.0</v>
      </c>
      <c r="AN121" s="989">
        <v>0.0</v>
      </c>
      <c r="AO121" s="989">
        <v>0.0</v>
      </c>
      <c r="AP121" s="989">
        <v>0.0</v>
      </c>
      <c r="AQ121" s="989">
        <v>0.0</v>
      </c>
      <c r="AR121" s="716">
        <v>2715.8985</v>
      </c>
      <c r="AS121" s="991">
        <v>0.0</v>
      </c>
      <c r="AT121" s="989">
        <v>0.0</v>
      </c>
      <c r="AU121" s="989">
        <v>0.0</v>
      </c>
      <c r="AV121" s="989">
        <v>0.0</v>
      </c>
      <c r="AW121" s="989">
        <v>0.0</v>
      </c>
      <c r="AX121" s="989">
        <v>0.0</v>
      </c>
      <c r="AY121" s="989">
        <v>0.0</v>
      </c>
      <c r="AZ121" s="989">
        <v>0.0</v>
      </c>
      <c r="BA121" s="989">
        <v>0.0</v>
      </c>
      <c r="BB121" s="989">
        <v>0.0</v>
      </c>
      <c r="BC121" s="989">
        <v>0.0</v>
      </c>
      <c r="BD121" s="989">
        <v>0.0</v>
      </c>
      <c r="BE121" s="989">
        <v>0.0</v>
      </c>
      <c r="BF121" s="989">
        <v>0.0</v>
      </c>
      <c r="BG121" s="989">
        <v>0.0</v>
      </c>
      <c r="BH121" s="989">
        <v>0.0</v>
      </c>
      <c r="BI121" s="716">
        <v>2715.8985</v>
      </c>
      <c r="BJ121" s="989">
        <v>0.0</v>
      </c>
      <c r="BK121" s="989">
        <v>0.0</v>
      </c>
      <c r="BL121" s="990">
        <v>0.0</v>
      </c>
      <c r="BM121" s="991">
        <v>0.0</v>
      </c>
      <c r="BN121" s="989">
        <v>0.0</v>
      </c>
      <c r="BO121" s="989">
        <v>0.0</v>
      </c>
      <c r="BP121" s="989">
        <v>0.0</v>
      </c>
      <c r="BQ121" s="989">
        <v>0.0</v>
      </c>
      <c r="BR121" s="989">
        <v>0.0</v>
      </c>
      <c r="BS121" s="989">
        <v>0.0</v>
      </c>
      <c r="BT121" s="989">
        <v>0.0</v>
      </c>
      <c r="BU121" s="989">
        <v>0.0</v>
      </c>
      <c r="BV121" s="989">
        <v>0.0</v>
      </c>
      <c r="BW121" s="716">
        <v>2715.8985</v>
      </c>
      <c r="BX121" s="991">
        <v>0.0</v>
      </c>
      <c r="BY121" s="989">
        <v>0.0</v>
      </c>
      <c r="BZ121" s="989">
        <v>0.0</v>
      </c>
      <c r="CA121" s="989">
        <v>0.0</v>
      </c>
      <c r="CB121" s="989">
        <v>0.0</v>
      </c>
      <c r="CC121" s="989">
        <v>0.0</v>
      </c>
      <c r="CD121" s="716">
        <v>2715.8985</v>
      </c>
      <c r="CE121" s="991">
        <v>0.0</v>
      </c>
      <c r="CF121" s="989">
        <v>0.0</v>
      </c>
      <c r="CG121" s="989">
        <v>0.0</v>
      </c>
      <c r="CH121" s="989">
        <v>0.0</v>
      </c>
      <c r="CI121" s="989">
        <v>0.0</v>
      </c>
      <c r="CJ121" s="989">
        <v>0.0</v>
      </c>
      <c r="CK121" s="989">
        <v>0.0</v>
      </c>
      <c r="CL121" s="989">
        <v>0.0</v>
      </c>
      <c r="CM121" s="989">
        <v>0.0</v>
      </c>
      <c r="CN121" s="990">
        <v>0.0</v>
      </c>
      <c r="CO121" s="991">
        <v>0.0</v>
      </c>
      <c r="CP121" s="989">
        <v>0.0</v>
      </c>
      <c r="CQ121" s="989">
        <v>0.0</v>
      </c>
      <c r="CR121" s="989">
        <v>0.0</v>
      </c>
      <c r="CS121" s="989">
        <v>0.0</v>
      </c>
      <c r="CT121" s="989">
        <v>0.0</v>
      </c>
      <c r="CU121" s="989">
        <v>0.0</v>
      </c>
      <c r="CV121" s="716">
        <v>2715.8985</v>
      </c>
      <c r="CW121" s="989">
        <v>0.0</v>
      </c>
      <c r="CX121" s="990">
        <v>0.0</v>
      </c>
      <c r="CY121" s="991">
        <v>0.0</v>
      </c>
      <c r="CZ121" s="989">
        <v>0.0</v>
      </c>
      <c r="DA121" s="989">
        <v>0.0</v>
      </c>
      <c r="DB121" s="989">
        <v>0.0</v>
      </c>
      <c r="DC121" s="989">
        <v>0.0</v>
      </c>
      <c r="DD121" s="989">
        <v>0.0</v>
      </c>
      <c r="DE121" s="989">
        <v>0.0</v>
      </c>
      <c r="DF121" s="716">
        <v>2715.8985</v>
      </c>
      <c r="DG121" s="991">
        <v>0.0</v>
      </c>
      <c r="DH121" s="989">
        <v>0.0</v>
      </c>
      <c r="DI121" s="989">
        <v>0.0</v>
      </c>
      <c r="DJ121" s="989">
        <v>0.0</v>
      </c>
      <c r="DK121" s="989">
        <v>0.0</v>
      </c>
      <c r="DL121" s="989">
        <v>0.0</v>
      </c>
      <c r="DM121" s="989">
        <v>0.0</v>
      </c>
      <c r="DN121" s="989">
        <v>0.0</v>
      </c>
      <c r="DO121" s="716">
        <v>2715.8985</v>
      </c>
      <c r="DP121" s="991">
        <v>0.0</v>
      </c>
      <c r="DQ121" s="989">
        <v>0.0</v>
      </c>
      <c r="DR121" s="989">
        <v>0.0</v>
      </c>
      <c r="DS121" s="989">
        <v>0.0</v>
      </c>
      <c r="DT121" s="989">
        <v>0.0</v>
      </c>
      <c r="DU121" s="716">
        <v>2715.8985</v>
      </c>
      <c r="DV121" s="991">
        <v>0.0</v>
      </c>
      <c r="DW121" s="989">
        <v>0.0</v>
      </c>
      <c r="DX121" s="989">
        <v>0.0</v>
      </c>
      <c r="DY121" s="989">
        <v>0.0</v>
      </c>
      <c r="DZ121" s="989">
        <v>0.0</v>
      </c>
      <c r="EA121" s="716">
        <v>85.87999999999998</v>
      </c>
      <c r="EB121" s="990">
        <v>0.0</v>
      </c>
      <c r="EC121" s="991">
        <v>0.0</v>
      </c>
      <c r="ED121" s="989">
        <v>0.0</v>
      </c>
      <c r="EE121" s="716">
        <v>2715.8985</v>
      </c>
      <c r="EF121" s="991">
        <v>0.0</v>
      </c>
      <c r="EG121" s="989">
        <v>0.0</v>
      </c>
      <c r="EH121" s="989">
        <v>0.0</v>
      </c>
      <c r="EI121" s="990">
        <v>0.0</v>
      </c>
      <c r="EJ121" s="991">
        <v>0.0</v>
      </c>
      <c r="EK121" s="989">
        <v>0.0</v>
      </c>
      <c r="EL121" s="989">
        <v>0.0</v>
      </c>
      <c r="EM121" s="989">
        <v>0.0</v>
      </c>
      <c r="EN121" s="990">
        <v>0.0</v>
      </c>
      <c r="EO121" s="984">
        <f t="shared" si="1"/>
        <v>27892.6988</v>
      </c>
      <c r="EP121" s="985">
        <f t="shared" si="3"/>
        <v>5439.076266</v>
      </c>
    </row>
    <row r="122" ht="14.25" customHeight="1">
      <c r="A122" s="986" t="s">
        <v>275</v>
      </c>
      <c r="B122" s="83" t="s">
        <v>480</v>
      </c>
      <c r="C122" s="50">
        <v>1811121.0</v>
      </c>
      <c r="D122" s="716">
        <v>362.1198</v>
      </c>
      <c r="E122" s="991">
        <v>0.0</v>
      </c>
      <c r="F122" s="989">
        <v>0.0</v>
      </c>
      <c r="G122" s="989">
        <v>0.0</v>
      </c>
      <c r="H122" s="989">
        <v>0.0</v>
      </c>
      <c r="I122" s="990">
        <v>0.0</v>
      </c>
      <c r="J122" s="991">
        <v>0.0</v>
      </c>
      <c r="K122" s="989">
        <v>0.0</v>
      </c>
      <c r="L122" s="989">
        <v>0.0</v>
      </c>
      <c r="M122" s="989">
        <v>0.0</v>
      </c>
      <c r="N122" s="990">
        <v>0.0</v>
      </c>
      <c r="O122" s="991">
        <v>0.0</v>
      </c>
      <c r="P122" s="989">
        <v>0.0</v>
      </c>
      <c r="Q122" s="989">
        <v>0.0</v>
      </c>
      <c r="R122" s="989">
        <v>0.0</v>
      </c>
      <c r="S122" s="990">
        <v>0.0</v>
      </c>
      <c r="T122" s="991">
        <v>0.0</v>
      </c>
      <c r="U122" s="989">
        <v>0.0</v>
      </c>
      <c r="V122" s="989">
        <v>0.0</v>
      </c>
      <c r="W122" s="989">
        <v>0.0</v>
      </c>
      <c r="X122" s="989">
        <v>0.0</v>
      </c>
      <c r="Y122" s="989">
        <v>0.0</v>
      </c>
      <c r="Z122" s="989">
        <v>0.0</v>
      </c>
      <c r="AA122" s="989">
        <v>0.0</v>
      </c>
      <c r="AB122" s="990">
        <v>0.0</v>
      </c>
      <c r="AC122" s="991">
        <v>0.0</v>
      </c>
      <c r="AD122" s="989">
        <v>0.0</v>
      </c>
      <c r="AE122" s="989">
        <v>0.0</v>
      </c>
      <c r="AF122" s="989">
        <v>0.0</v>
      </c>
      <c r="AG122" s="989">
        <v>0.0</v>
      </c>
      <c r="AH122" s="989">
        <v>0.0</v>
      </c>
      <c r="AI122" s="989">
        <v>0.0</v>
      </c>
      <c r="AJ122" s="716">
        <v>362.1198</v>
      </c>
      <c r="AK122" s="991">
        <v>0.0</v>
      </c>
      <c r="AL122" s="989">
        <v>0.0</v>
      </c>
      <c r="AM122" s="989">
        <v>0.0</v>
      </c>
      <c r="AN122" s="989">
        <v>0.0</v>
      </c>
      <c r="AO122" s="989">
        <v>0.0</v>
      </c>
      <c r="AP122" s="989">
        <v>0.0</v>
      </c>
      <c r="AQ122" s="989">
        <v>0.0</v>
      </c>
      <c r="AR122" s="716">
        <v>362.1198</v>
      </c>
      <c r="AS122" s="991">
        <v>0.0</v>
      </c>
      <c r="AT122" s="989">
        <v>0.0</v>
      </c>
      <c r="AU122" s="989">
        <v>0.0</v>
      </c>
      <c r="AV122" s="989">
        <v>0.0</v>
      </c>
      <c r="AW122" s="989">
        <v>0.0</v>
      </c>
      <c r="AX122" s="989">
        <v>0.0</v>
      </c>
      <c r="AY122" s="989">
        <v>0.0</v>
      </c>
      <c r="AZ122" s="989">
        <v>0.0</v>
      </c>
      <c r="BA122" s="989">
        <v>0.0</v>
      </c>
      <c r="BB122" s="989">
        <v>0.0</v>
      </c>
      <c r="BC122" s="989">
        <v>0.0</v>
      </c>
      <c r="BD122" s="989">
        <v>0.0</v>
      </c>
      <c r="BE122" s="989">
        <v>0.0</v>
      </c>
      <c r="BF122" s="989">
        <v>0.0</v>
      </c>
      <c r="BG122" s="989">
        <v>0.0</v>
      </c>
      <c r="BH122" s="989">
        <v>0.0</v>
      </c>
      <c r="BI122" s="716">
        <v>362.1198</v>
      </c>
      <c r="BJ122" s="989">
        <v>0.0</v>
      </c>
      <c r="BK122" s="989">
        <v>0.0</v>
      </c>
      <c r="BL122" s="990">
        <v>0.0</v>
      </c>
      <c r="BM122" s="991">
        <v>0.0</v>
      </c>
      <c r="BN122" s="989">
        <v>0.0</v>
      </c>
      <c r="BO122" s="989">
        <v>0.0</v>
      </c>
      <c r="BP122" s="989">
        <v>0.0</v>
      </c>
      <c r="BQ122" s="989">
        <v>0.0</v>
      </c>
      <c r="BR122" s="989">
        <v>0.0</v>
      </c>
      <c r="BS122" s="989">
        <v>0.0</v>
      </c>
      <c r="BT122" s="989">
        <v>0.0</v>
      </c>
      <c r="BU122" s="989">
        <v>0.0</v>
      </c>
      <c r="BV122" s="989">
        <v>0.0</v>
      </c>
      <c r="BW122" s="716">
        <v>362.1198</v>
      </c>
      <c r="BX122" s="991">
        <v>0.0</v>
      </c>
      <c r="BY122" s="989">
        <v>0.0</v>
      </c>
      <c r="BZ122" s="989">
        <v>0.0</v>
      </c>
      <c r="CA122" s="989">
        <v>0.0</v>
      </c>
      <c r="CB122" s="989">
        <v>0.0</v>
      </c>
      <c r="CC122" s="989">
        <v>0.0</v>
      </c>
      <c r="CD122" s="716">
        <v>362.1198</v>
      </c>
      <c r="CE122" s="991">
        <v>0.0</v>
      </c>
      <c r="CF122" s="989">
        <v>0.0</v>
      </c>
      <c r="CG122" s="989">
        <v>0.0</v>
      </c>
      <c r="CH122" s="989">
        <v>0.0</v>
      </c>
      <c r="CI122" s="989">
        <v>0.0</v>
      </c>
      <c r="CJ122" s="989">
        <v>0.0</v>
      </c>
      <c r="CK122" s="989">
        <v>0.0</v>
      </c>
      <c r="CL122" s="989">
        <v>0.0</v>
      </c>
      <c r="CM122" s="989">
        <v>0.0</v>
      </c>
      <c r="CN122" s="990">
        <v>0.0</v>
      </c>
      <c r="CO122" s="991">
        <v>0.0</v>
      </c>
      <c r="CP122" s="989">
        <v>0.0</v>
      </c>
      <c r="CQ122" s="989">
        <v>0.0</v>
      </c>
      <c r="CR122" s="989">
        <v>0.0</v>
      </c>
      <c r="CS122" s="989">
        <v>0.0</v>
      </c>
      <c r="CT122" s="989">
        <v>0.0</v>
      </c>
      <c r="CU122" s="989">
        <v>0.0</v>
      </c>
      <c r="CV122" s="716">
        <v>362.1198</v>
      </c>
      <c r="CW122" s="989">
        <v>0.0</v>
      </c>
      <c r="CX122" s="990">
        <v>0.0</v>
      </c>
      <c r="CY122" s="991">
        <v>0.0</v>
      </c>
      <c r="CZ122" s="989">
        <v>0.0</v>
      </c>
      <c r="DA122" s="989">
        <v>0.0</v>
      </c>
      <c r="DB122" s="989">
        <v>0.0</v>
      </c>
      <c r="DC122" s="989">
        <v>0.0</v>
      </c>
      <c r="DD122" s="989">
        <v>0.0</v>
      </c>
      <c r="DE122" s="989">
        <v>0.0</v>
      </c>
      <c r="DF122" s="716">
        <v>362.1198</v>
      </c>
      <c r="DG122" s="991">
        <v>0.0</v>
      </c>
      <c r="DH122" s="989">
        <v>0.0</v>
      </c>
      <c r="DI122" s="989">
        <v>0.0</v>
      </c>
      <c r="DJ122" s="989">
        <v>0.0</v>
      </c>
      <c r="DK122" s="989">
        <v>0.0</v>
      </c>
      <c r="DL122" s="989">
        <v>0.0</v>
      </c>
      <c r="DM122" s="989">
        <v>0.0</v>
      </c>
      <c r="DN122" s="989">
        <v>0.0</v>
      </c>
      <c r="DO122" s="716">
        <v>362.1198</v>
      </c>
      <c r="DP122" s="991">
        <v>0.0</v>
      </c>
      <c r="DQ122" s="989">
        <v>0.0</v>
      </c>
      <c r="DR122" s="989">
        <v>0.0</v>
      </c>
      <c r="DS122" s="989">
        <v>0.0</v>
      </c>
      <c r="DT122" s="989">
        <v>0.0</v>
      </c>
      <c r="DU122" s="716">
        <v>362.1198</v>
      </c>
      <c r="DV122" s="991">
        <v>0.0</v>
      </c>
      <c r="DW122" s="989">
        <v>0.0</v>
      </c>
      <c r="DX122" s="989">
        <v>0.0</v>
      </c>
      <c r="DY122" s="989">
        <v>0.0</v>
      </c>
      <c r="DZ122" s="989">
        <v>0.0</v>
      </c>
      <c r="EA122" s="989">
        <v>0.0</v>
      </c>
      <c r="EB122" s="716">
        <v>362.1198</v>
      </c>
      <c r="EC122" s="991">
        <v>0.0</v>
      </c>
      <c r="ED122" s="989">
        <v>0.0</v>
      </c>
      <c r="EE122" s="716">
        <v>362.1198</v>
      </c>
      <c r="EF122" s="991">
        <v>0.0</v>
      </c>
      <c r="EG122" s="989">
        <v>0.0</v>
      </c>
      <c r="EH122" s="989">
        <v>0.0</v>
      </c>
      <c r="EI122" s="990">
        <v>0.0</v>
      </c>
      <c r="EJ122" s="991">
        <v>0.0</v>
      </c>
      <c r="EK122" s="989">
        <v>0.0</v>
      </c>
      <c r="EL122" s="989">
        <v>0.0</v>
      </c>
      <c r="EM122" s="989">
        <v>0.0</v>
      </c>
      <c r="EN122" s="990">
        <v>0.0</v>
      </c>
      <c r="EO122" s="984">
        <f t="shared" si="1"/>
        <v>4224.851707</v>
      </c>
      <c r="EP122" s="985">
        <f t="shared" si="3"/>
        <v>823.8460828</v>
      </c>
    </row>
    <row r="123" ht="14.25" customHeight="1">
      <c r="A123" s="986" t="s">
        <v>275</v>
      </c>
      <c r="B123" s="83" t="s">
        <v>480</v>
      </c>
      <c r="C123" s="50">
        <v>1811122.0</v>
      </c>
      <c r="D123" s="716">
        <v>2079.9345</v>
      </c>
      <c r="E123" s="991">
        <v>0.0</v>
      </c>
      <c r="F123" s="989">
        <v>0.0</v>
      </c>
      <c r="G123" s="989">
        <v>0.0</v>
      </c>
      <c r="H123" s="989">
        <v>0.0</v>
      </c>
      <c r="I123" s="990">
        <v>0.0</v>
      </c>
      <c r="J123" s="991">
        <v>0.0</v>
      </c>
      <c r="K123" s="989">
        <v>0.0</v>
      </c>
      <c r="L123" s="989">
        <v>0.0</v>
      </c>
      <c r="M123" s="989">
        <v>0.0</v>
      </c>
      <c r="N123" s="990">
        <v>0.0</v>
      </c>
      <c r="O123" s="991">
        <v>0.0</v>
      </c>
      <c r="P123" s="989">
        <v>0.0</v>
      </c>
      <c r="Q123" s="989">
        <v>0.0</v>
      </c>
      <c r="R123" s="989">
        <v>0.0</v>
      </c>
      <c r="S123" s="990">
        <v>0.0</v>
      </c>
      <c r="T123" s="991">
        <v>0.0</v>
      </c>
      <c r="U123" s="989">
        <v>0.0</v>
      </c>
      <c r="V123" s="989">
        <v>0.0</v>
      </c>
      <c r="W123" s="989">
        <v>0.0</v>
      </c>
      <c r="X123" s="989">
        <v>0.0</v>
      </c>
      <c r="Y123" s="989">
        <v>0.0</v>
      </c>
      <c r="Z123" s="989">
        <v>0.0</v>
      </c>
      <c r="AA123" s="989">
        <v>0.0</v>
      </c>
      <c r="AB123" s="990">
        <v>0.0</v>
      </c>
      <c r="AC123" s="991">
        <v>0.0</v>
      </c>
      <c r="AD123" s="989">
        <v>0.0</v>
      </c>
      <c r="AE123" s="989">
        <v>0.0</v>
      </c>
      <c r="AF123" s="989">
        <v>0.0</v>
      </c>
      <c r="AG123" s="989">
        <v>0.0</v>
      </c>
      <c r="AH123" s="989">
        <v>0.0</v>
      </c>
      <c r="AI123" s="989">
        <v>0.0</v>
      </c>
      <c r="AJ123" s="716">
        <v>2079.9345</v>
      </c>
      <c r="AK123" s="991">
        <v>0.0</v>
      </c>
      <c r="AL123" s="989">
        <v>0.0</v>
      </c>
      <c r="AM123" s="989">
        <v>0.0</v>
      </c>
      <c r="AN123" s="989">
        <v>0.0</v>
      </c>
      <c r="AO123" s="989">
        <v>0.0</v>
      </c>
      <c r="AP123" s="989">
        <v>0.0</v>
      </c>
      <c r="AQ123" s="989">
        <v>0.0</v>
      </c>
      <c r="AR123" s="716">
        <v>2079.9345</v>
      </c>
      <c r="AS123" s="991">
        <v>0.0</v>
      </c>
      <c r="AT123" s="989">
        <v>0.0</v>
      </c>
      <c r="AU123" s="989">
        <v>0.0</v>
      </c>
      <c r="AV123" s="989">
        <v>0.0</v>
      </c>
      <c r="AW123" s="989">
        <v>0.0</v>
      </c>
      <c r="AX123" s="989">
        <v>0.0</v>
      </c>
      <c r="AY123" s="989">
        <v>0.0</v>
      </c>
      <c r="AZ123" s="989">
        <v>0.0</v>
      </c>
      <c r="BA123" s="989">
        <v>0.0</v>
      </c>
      <c r="BB123" s="989">
        <v>0.0</v>
      </c>
      <c r="BC123" s="989">
        <v>0.0</v>
      </c>
      <c r="BD123" s="989">
        <v>0.0</v>
      </c>
      <c r="BE123" s="989">
        <v>0.0</v>
      </c>
      <c r="BF123" s="989">
        <v>0.0</v>
      </c>
      <c r="BG123" s="989">
        <v>0.0</v>
      </c>
      <c r="BH123" s="989">
        <v>0.0</v>
      </c>
      <c r="BI123" s="716">
        <v>2079.9345</v>
      </c>
      <c r="BJ123" s="989">
        <v>0.0</v>
      </c>
      <c r="BK123" s="989">
        <v>0.0</v>
      </c>
      <c r="BL123" s="990">
        <v>0.0</v>
      </c>
      <c r="BM123" s="991">
        <v>0.0</v>
      </c>
      <c r="BN123" s="989">
        <v>0.0</v>
      </c>
      <c r="BO123" s="989">
        <v>0.0</v>
      </c>
      <c r="BP123" s="989">
        <v>0.0</v>
      </c>
      <c r="BQ123" s="989">
        <v>0.0</v>
      </c>
      <c r="BR123" s="989">
        <v>0.0</v>
      </c>
      <c r="BS123" s="989">
        <v>0.0</v>
      </c>
      <c r="BT123" s="989">
        <v>0.0</v>
      </c>
      <c r="BU123" s="989">
        <v>0.0</v>
      </c>
      <c r="BV123" s="989">
        <v>0.0</v>
      </c>
      <c r="BW123" s="716">
        <v>2079.9345</v>
      </c>
      <c r="BX123" s="991">
        <v>0.0</v>
      </c>
      <c r="BY123" s="989">
        <v>0.0</v>
      </c>
      <c r="BZ123" s="989">
        <v>0.0</v>
      </c>
      <c r="CA123" s="989">
        <v>0.0</v>
      </c>
      <c r="CB123" s="989">
        <v>0.0</v>
      </c>
      <c r="CC123" s="989">
        <v>0.0</v>
      </c>
      <c r="CD123" s="716">
        <v>2079.9345</v>
      </c>
      <c r="CE123" s="991">
        <v>0.0</v>
      </c>
      <c r="CF123" s="989">
        <v>0.0</v>
      </c>
      <c r="CG123" s="989">
        <v>0.0</v>
      </c>
      <c r="CH123" s="989">
        <v>0.0</v>
      </c>
      <c r="CI123" s="989">
        <v>0.0</v>
      </c>
      <c r="CJ123" s="989">
        <v>0.0</v>
      </c>
      <c r="CK123" s="989">
        <v>0.0</v>
      </c>
      <c r="CL123" s="989">
        <v>0.0</v>
      </c>
      <c r="CM123" s="989">
        <v>0.0</v>
      </c>
      <c r="CN123" s="990">
        <v>0.0</v>
      </c>
      <c r="CO123" s="991">
        <v>0.0</v>
      </c>
      <c r="CP123" s="989">
        <v>0.0</v>
      </c>
      <c r="CQ123" s="989">
        <v>0.0</v>
      </c>
      <c r="CR123" s="989">
        <v>0.0</v>
      </c>
      <c r="CS123" s="989">
        <v>0.0</v>
      </c>
      <c r="CT123" s="989">
        <v>0.0</v>
      </c>
      <c r="CU123" s="989">
        <v>0.0</v>
      </c>
      <c r="CV123" s="716">
        <v>2079.9345</v>
      </c>
      <c r="CW123" s="989">
        <v>0.0</v>
      </c>
      <c r="CX123" s="990">
        <v>0.0</v>
      </c>
      <c r="CY123" s="991">
        <v>0.0</v>
      </c>
      <c r="CZ123" s="989">
        <v>0.0</v>
      </c>
      <c r="DA123" s="989">
        <v>0.0</v>
      </c>
      <c r="DB123" s="989">
        <v>0.0</v>
      </c>
      <c r="DC123" s="989">
        <v>0.0</v>
      </c>
      <c r="DD123" s="989">
        <v>0.0</v>
      </c>
      <c r="DE123" s="989">
        <v>0.0</v>
      </c>
      <c r="DF123" s="716">
        <v>2079.9345</v>
      </c>
      <c r="DG123" s="991">
        <v>0.0</v>
      </c>
      <c r="DH123" s="989">
        <v>0.0</v>
      </c>
      <c r="DI123" s="989">
        <v>0.0</v>
      </c>
      <c r="DJ123" s="989">
        <v>0.0</v>
      </c>
      <c r="DK123" s="989">
        <v>0.0</v>
      </c>
      <c r="DL123" s="989">
        <v>0.0</v>
      </c>
      <c r="DM123" s="989">
        <v>0.0</v>
      </c>
      <c r="DN123" s="989">
        <v>0.0</v>
      </c>
      <c r="DO123" s="716">
        <v>2079.9345</v>
      </c>
      <c r="DP123" s="991">
        <v>0.0</v>
      </c>
      <c r="DQ123" s="989">
        <v>0.0</v>
      </c>
      <c r="DR123" s="989">
        <v>0.0</v>
      </c>
      <c r="DS123" s="989">
        <v>0.0</v>
      </c>
      <c r="DT123" s="989">
        <v>0.0</v>
      </c>
      <c r="DU123" s="716">
        <v>2079.9345</v>
      </c>
      <c r="DV123" s="991">
        <v>0.0</v>
      </c>
      <c r="DW123" s="989">
        <v>0.0</v>
      </c>
      <c r="DX123" s="989">
        <v>0.0</v>
      </c>
      <c r="DY123" s="989">
        <v>0.0</v>
      </c>
      <c r="DZ123" s="989">
        <v>0.0</v>
      </c>
      <c r="EA123" s="989">
        <v>0.0</v>
      </c>
      <c r="EB123" s="716">
        <v>2079.9345</v>
      </c>
      <c r="EC123" s="991">
        <v>0.0</v>
      </c>
      <c r="ED123" s="989">
        <v>0.0</v>
      </c>
      <c r="EE123" s="716">
        <v>2079.9345</v>
      </c>
      <c r="EF123" s="991">
        <v>0.0</v>
      </c>
      <c r="EG123" s="989">
        <v>0.0</v>
      </c>
      <c r="EH123" s="989">
        <v>0.0</v>
      </c>
      <c r="EI123" s="990">
        <v>0.0</v>
      </c>
      <c r="EJ123" s="991">
        <v>0.0</v>
      </c>
      <c r="EK123" s="989">
        <v>0.0</v>
      </c>
      <c r="EL123" s="989">
        <v>0.0</v>
      </c>
      <c r="EM123" s="989">
        <v>0.0</v>
      </c>
      <c r="EN123" s="990">
        <v>0.0</v>
      </c>
      <c r="EO123" s="984">
        <f t="shared" si="1"/>
        <v>24266.59581</v>
      </c>
      <c r="EP123" s="985">
        <f t="shared" si="3"/>
        <v>4731.986183</v>
      </c>
    </row>
    <row r="124" ht="14.25" customHeight="1">
      <c r="A124" s="986" t="s">
        <v>275</v>
      </c>
      <c r="B124" s="83" t="s">
        <v>480</v>
      </c>
      <c r="C124" s="50">
        <v>1811123.0</v>
      </c>
      <c r="D124" s="716">
        <v>295.6758</v>
      </c>
      <c r="E124" s="991">
        <v>0.0</v>
      </c>
      <c r="F124" s="989">
        <v>0.0</v>
      </c>
      <c r="G124" s="989">
        <v>0.0</v>
      </c>
      <c r="H124" s="989">
        <v>0.0</v>
      </c>
      <c r="I124" s="990">
        <v>0.0</v>
      </c>
      <c r="J124" s="991">
        <v>0.0</v>
      </c>
      <c r="K124" s="989">
        <v>0.0</v>
      </c>
      <c r="L124" s="989">
        <v>0.0</v>
      </c>
      <c r="M124" s="989">
        <v>0.0</v>
      </c>
      <c r="N124" s="990">
        <v>0.0</v>
      </c>
      <c r="O124" s="991">
        <v>0.0</v>
      </c>
      <c r="P124" s="989">
        <v>0.0</v>
      </c>
      <c r="Q124" s="989">
        <v>0.0</v>
      </c>
      <c r="R124" s="989">
        <v>0.0</v>
      </c>
      <c r="S124" s="990">
        <v>0.0</v>
      </c>
      <c r="T124" s="991">
        <v>0.0</v>
      </c>
      <c r="U124" s="989">
        <v>0.0</v>
      </c>
      <c r="V124" s="989">
        <v>0.0</v>
      </c>
      <c r="W124" s="989">
        <v>0.0</v>
      </c>
      <c r="X124" s="989">
        <v>0.0</v>
      </c>
      <c r="Y124" s="989">
        <v>0.0</v>
      </c>
      <c r="Z124" s="989">
        <v>0.0</v>
      </c>
      <c r="AA124" s="989">
        <v>0.0</v>
      </c>
      <c r="AB124" s="990">
        <v>0.0</v>
      </c>
      <c r="AC124" s="991">
        <v>0.0</v>
      </c>
      <c r="AD124" s="989">
        <v>0.0</v>
      </c>
      <c r="AE124" s="989">
        <v>0.0</v>
      </c>
      <c r="AF124" s="989">
        <v>0.0</v>
      </c>
      <c r="AG124" s="989">
        <v>0.0</v>
      </c>
      <c r="AH124" s="989">
        <v>0.0</v>
      </c>
      <c r="AI124" s="989">
        <v>0.0</v>
      </c>
      <c r="AJ124" s="716">
        <v>295.6758</v>
      </c>
      <c r="AK124" s="991">
        <v>0.0</v>
      </c>
      <c r="AL124" s="989">
        <v>0.0</v>
      </c>
      <c r="AM124" s="989">
        <v>0.0</v>
      </c>
      <c r="AN124" s="989">
        <v>0.0</v>
      </c>
      <c r="AO124" s="989">
        <v>0.0</v>
      </c>
      <c r="AP124" s="989">
        <v>0.0</v>
      </c>
      <c r="AQ124" s="989">
        <v>0.0</v>
      </c>
      <c r="AR124" s="716">
        <v>295.6758</v>
      </c>
      <c r="AS124" s="991">
        <v>0.0</v>
      </c>
      <c r="AT124" s="989">
        <v>0.0</v>
      </c>
      <c r="AU124" s="989">
        <v>0.0</v>
      </c>
      <c r="AV124" s="989">
        <v>0.0</v>
      </c>
      <c r="AW124" s="989">
        <v>0.0</v>
      </c>
      <c r="AX124" s="989">
        <v>0.0</v>
      </c>
      <c r="AY124" s="989">
        <v>0.0</v>
      </c>
      <c r="AZ124" s="989">
        <v>0.0</v>
      </c>
      <c r="BA124" s="989">
        <v>0.0</v>
      </c>
      <c r="BB124" s="989">
        <v>0.0</v>
      </c>
      <c r="BC124" s="989">
        <v>0.0</v>
      </c>
      <c r="BD124" s="989">
        <v>0.0</v>
      </c>
      <c r="BE124" s="989">
        <v>0.0</v>
      </c>
      <c r="BF124" s="989">
        <v>0.0</v>
      </c>
      <c r="BG124" s="716">
        <v>295.6758</v>
      </c>
      <c r="BH124" s="989">
        <v>0.0</v>
      </c>
      <c r="BI124" s="989">
        <v>0.0</v>
      </c>
      <c r="BJ124" s="989">
        <v>0.0</v>
      </c>
      <c r="BK124" s="989">
        <v>0.0</v>
      </c>
      <c r="BL124" s="990">
        <v>0.0</v>
      </c>
      <c r="BM124" s="991">
        <v>0.0</v>
      </c>
      <c r="BN124" s="989">
        <v>0.0</v>
      </c>
      <c r="BO124" s="989">
        <v>0.0</v>
      </c>
      <c r="BP124" s="989">
        <v>0.0</v>
      </c>
      <c r="BQ124" s="989">
        <v>0.0</v>
      </c>
      <c r="BR124" s="989">
        <v>0.0</v>
      </c>
      <c r="BS124" s="989">
        <v>0.0</v>
      </c>
      <c r="BT124" s="989">
        <v>0.0</v>
      </c>
      <c r="BU124" s="989">
        <v>0.0</v>
      </c>
      <c r="BV124" s="989">
        <v>0.0</v>
      </c>
      <c r="BW124" s="990">
        <v>0.0</v>
      </c>
      <c r="BX124" s="991">
        <v>0.0</v>
      </c>
      <c r="BY124" s="989">
        <v>0.0</v>
      </c>
      <c r="BZ124" s="989">
        <v>0.0</v>
      </c>
      <c r="CA124" s="989">
        <v>0.0</v>
      </c>
      <c r="CB124" s="989">
        <v>0.0</v>
      </c>
      <c r="CC124" s="989">
        <v>0.0</v>
      </c>
      <c r="CD124" s="990">
        <v>0.0</v>
      </c>
      <c r="CE124" s="991">
        <v>0.0</v>
      </c>
      <c r="CF124" s="989">
        <v>0.0</v>
      </c>
      <c r="CG124" s="989">
        <v>0.0</v>
      </c>
      <c r="CH124" s="989">
        <v>0.0</v>
      </c>
      <c r="CI124" s="989">
        <v>0.0</v>
      </c>
      <c r="CJ124" s="989">
        <v>0.0</v>
      </c>
      <c r="CK124" s="989">
        <v>0.0</v>
      </c>
      <c r="CL124" s="989">
        <v>0.0</v>
      </c>
      <c r="CM124" s="716">
        <v>295.6758</v>
      </c>
      <c r="CN124" s="990">
        <v>0.0</v>
      </c>
      <c r="CO124" s="991">
        <v>0.0</v>
      </c>
      <c r="CP124" s="989">
        <v>0.0</v>
      </c>
      <c r="CQ124" s="989">
        <v>0.0</v>
      </c>
      <c r="CR124" s="989">
        <v>0.0</v>
      </c>
      <c r="CS124" s="989">
        <v>0.0</v>
      </c>
      <c r="CT124" s="989">
        <v>0.0</v>
      </c>
      <c r="CU124" s="989">
        <v>0.0</v>
      </c>
      <c r="CV124" s="989">
        <v>0.0</v>
      </c>
      <c r="CW124" s="716">
        <v>295.6758</v>
      </c>
      <c r="CX124" s="990">
        <v>0.0</v>
      </c>
      <c r="CY124" s="991">
        <v>0.0</v>
      </c>
      <c r="CZ124" s="989">
        <v>0.0</v>
      </c>
      <c r="DA124" s="989">
        <v>0.0</v>
      </c>
      <c r="DB124" s="989">
        <v>0.0</v>
      </c>
      <c r="DC124" s="989">
        <v>0.0</v>
      </c>
      <c r="DD124" s="989">
        <v>0.0</v>
      </c>
      <c r="DE124" s="989">
        <v>0.0</v>
      </c>
      <c r="DF124" s="716">
        <v>295.6758</v>
      </c>
      <c r="DG124" s="991">
        <v>0.0</v>
      </c>
      <c r="DH124" s="989">
        <v>0.0</v>
      </c>
      <c r="DI124" s="989">
        <v>0.0</v>
      </c>
      <c r="DJ124" s="989">
        <v>0.0</v>
      </c>
      <c r="DK124" s="989">
        <v>0.0</v>
      </c>
      <c r="DL124" s="989">
        <v>0.0</v>
      </c>
      <c r="DM124" s="989">
        <v>0.0</v>
      </c>
      <c r="DN124" s="989">
        <v>0.0</v>
      </c>
      <c r="DO124" s="716">
        <v>295.6758</v>
      </c>
      <c r="DP124" s="991">
        <v>0.0</v>
      </c>
      <c r="DQ124" s="989">
        <v>0.0</v>
      </c>
      <c r="DR124" s="989">
        <v>0.0</v>
      </c>
      <c r="DS124" s="989">
        <v>0.0</v>
      </c>
      <c r="DT124" s="989">
        <v>0.0</v>
      </c>
      <c r="DU124" s="716">
        <v>295.6758</v>
      </c>
      <c r="DV124" s="991">
        <v>0.0</v>
      </c>
      <c r="DW124" s="989">
        <v>0.0</v>
      </c>
      <c r="DX124" s="989">
        <v>0.0</v>
      </c>
      <c r="DY124" s="989">
        <v>0.0</v>
      </c>
      <c r="DZ124" s="989">
        <v>0.0</v>
      </c>
      <c r="EA124" s="989">
        <v>0.0</v>
      </c>
      <c r="EB124" s="716">
        <v>295.6758</v>
      </c>
      <c r="EC124" s="991">
        <v>0.0</v>
      </c>
      <c r="ED124" s="989">
        <v>0.0</v>
      </c>
      <c r="EE124" s="716">
        <v>295.6758</v>
      </c>
      <c r="EF124" s="991">
        <v>0.0</v>
      </c>
      <c r="EG124" s="989">
        <v>0.0</v>
      </c>
      <c r="EH124" s="989">
        <v>0.0</v>
      </c>
      <c r="EI124" s="990">
        <v>0.0</v>
      </c>
      <c r="EJ124" s="991">
        <v>0.0</v>
      </c>
      <c r="EK124" s="989">
        <v>0.0</v>
      </c>
      <c r="EL124" s="989">
        <v>0.0</v>
      </c>
      <c r="EM124" s="989">
        <v>0.0</v>
      </c>
      <c r="EN124" s="990">
        <v>0.0</v>
      </c>
      <c r="EO124" s="984">
        <f t="shared" si="1"/>
        <v>3152.49538</v>
      </c>
      <c r="EP124" s="985">
        <f t="shared" si="3"/>
        <v>614.736599</v>
      </c>
    </row>
    <row r="125" ht="14.25" customHeight="1">
      <c r="A125" s="986" t="s">
        <v>275</v>
      </c>
      <c r="B125" s="83" t="s">
        <v>480</v>
      </c>
      <c r="C125" s="50">
        <v>1811124.0</v>
      </c>
      <c r="D125" s="716">
        <v>568.4351999999999</v>
      </c>
      <c r="E125" s="991">
        <v>0.0</v>
      </c>
      <c r="F125" s="989">
        <v>0.0</v>
      </c>
      <c r="G125" s="989">
        <v>0.0</v>
      </c>
      <c r="H125" s="989">
        <v>0.0</v>
      </c>
      <c r="I125" s="990">
        <v>0.0</v>
      </c>
      <c r="J125" s="991">
        <v>0.0</v>
      </c>
      <c r="K125" s="989">
        <v>0.0</v>
      </c>
      <c r="L125" s="989">
        <v>0.0</v>
      </c>
      <c r="M125" s="989">
        <v>0.0</v>
      </c>
      <c r="N125" s="990">
        <v>0.0</v>
      </c>
      <c r="O125" s="991">
        <v>0.0</v>
      </c>
      <c r="P125" s="989">
        <v>0.0</v>
      </c>
      <c r="Q125" s="989">
        <v>0.0</v>
      </c>
      <c r="R125" s="989">
        <v>0.0</v>
      </c>
      <c r="S125" s="990">
        <v>0.0</v>
      </c>
      <c r="T125" s="991">
        <v>0.0</v>
      </c>
      <c r="U125" s="989">
        <v>0.0</v>
      </c>
      <c r="V125" s="989">
        <v>0.0</v>
      </c>
      <c r="W125" s="989">
        <v>0.0</v>
      </c>
      <c r="X125" s="989">
        <v>0.0</v>
      </c>
      <c r="Y125" s="989">
        <v>0.0</v>
      </c>
      <c r="Z125" s="989">
        <v>0.0</v>
      </c>
      <c r="AA125" s="989">
        <v>0.0</v>
      </c>
      <c r="AB125" s="990">
        <v>0.0</v>
      </c>
      <c r="AC125" s="991">
        <v>0.0</v>
      </c>
      <c r="AD125" s="1005">
        <v>0.0</v>
      </c>
      <c r="AE125" s="989">
        <v>0.0</v>
      </c>
      <c r="AF125" s="989">
        <v>0.0</v>
      </c>
      <c r="AG125" s="989">
        <v>0.0</v>
      </c>
      <c r="AH125" s="989">
        <v>0.0</v>
      </c>
      <c r="AI125" s="989">
        <v>0.0</v>
      </c>
      <c r="AJ125" s="716">
        <v>568.4351999999999</v>
      </c>
      <c r="AK125" s="991">
        <v>0.0</v>
      </c>
      <c r="AL125" s="989">
        <v>0.0</v>
      </c>
      <c r="AM125" s="989">
        <v>0.0</v>
      </c>
      <c r="AN125" s="989">
        <v>0.0</v>
      </c>
      <c r="AO125" s="989">
        <v>0.0</v>
      </c>
      <c r="AP125" s="989">
        <v>0.0</v>
      </c>
      <c r="AQ125" s="989">
        <v>0.0</v>
      </c>
      <c r="AR125" s="716">
        <v>568.4351999999999</v>
      </c>
      <c r="AS125" s="991">
        <v>0.0</v>
      </c>
      <c r="AT125" s="989">
        <v>0.0</v>
      </c>
      <c r="AU125" s="989">
        <v>0.0</v>
      </c>
      <c r="AV125" s="989">
        <v>0.0</v>
      </c>
      <c r="AW125" s="989">
        <v>0.0</v>
      </c>
      <c r="AX125" s="989">
        <v>0.0</v>
      </c>
      <c r="AY125" s="989">
        <v>0.0</v>
      </c>
      <c r="AZ125" s="989">
        <v>0.0</v>
      </c>
      <c r="BA125" s="989">
        <v>0.0</v>
      </c>
      <c r="BB125" s="989">
        <v>0.0</v>
      </c>
      <c r="BC125" s="989">
        <v>0.0</v>
      </c>
      <c r="BD125" s="989">
        <v>0.0</v>
      </c>
      <c r="BE125" s="989">
        <v>0.0</v>
      </c>
      <c r="BF125" s="989">
        <v>0.0</v>
      </c>
      <c r="BG125" s="716">
        <v>568.4351999999999</v>
      </c>
      <c r="BH125" s="989">
        <v>0.0</v>
      </c>
      <c r="BI125" s="989">
        <v>0.0</v>
      </c>
      <c r="BJ125" s="989">
        <v>0.0</v>
      </c>
      <c r="BK125" s="989">
        <v>0.0</v>
      </c>
      <c r="BL125" s="990">
        <v>0.0</v>
      </c>
      <c r="BM125" s="991">
        <v>0.0</v>
      </c>
      <c r="BN125" s="989">
        <v>0.0</v>
      </c>
      <c r="BO125" s="989">
        <v>0.0</v>
      </c>
      <c r="BP125" s="989">
        <v>0.0</v>
      </c>
      <c r="BQ125" s="989">
        <v>0.0</v>
      </c>
      <c r="BR125" s="989">
        <v>0.0</v>
      </c>
      <c r="BS125" s="989">
        <v>0.0</v>
      </c>
      <c r="BT125" s="989">
        <v>0.0</v>
      </c>
      <c r="BU125" s="989">
        <v>0.0</v>
      </c>
      <c r="BV125" s="989">
        <v>0.0</v>
      </c>
      <c r="BW125" s="990">
        <v>0.0</v>
      </c>
      <c r="BX125" s="991">
        <v>0.0</v>
      </c>
      <c r="BY125" s="989">
        <v>0.0</v>
      </c>
      <c r="BZ125" s="989">
        <v>0.0</v>
      </c>
      <c r="CA125" s="989">
        <v>0.0</v>
      </c>
      <c r="CB125" s="989">
        <v>0.0</v>
      </c>
      <c r="CC125" s="989">
        <v>0.0</v>
      </c>
      <c r="CD125" s="990">
        <v>0.0</v>
      </c>
      <c r="CE125" s="991">
        <v>0.0</v>
      </c>
      <c r="CF125" s="989">
        <v>0.0</v>
      </c>
      <c r="CG125" s="989">
        <v>0.0</v>
      </c>
      <c r="CH125" s="989">
        <v>0.0</v>
      </c>
      <c r="CI125" s="989">
        <v>0.0</v>
      </c>
      <c r="CJ125" s="989">
        <v>0.0</v>
      </c>
      <c r="CK125" s="989">
        <v>0.0</v>
      </c>
      <c r="CL125" s="989">
        <v>0.0</v>
      </c>
      <c r="CM125" s="716">
        <v>568.4351999999999</v>
      </c>
      <c r="CN125" s="990">
        <v>0.0</v>
      </c>
      <c r="CO125" s="991">
        <v>0.0</v>
      </c>
      <c r="CP125" s="989">
        <v>0.0</v>
      </c>
      <c r="CQ125" s="989">
        <v>0.0</v>
      </c>
      <c r="CR125" s="989">
        <v>0.0</v>
      </c>
      <c r="CS125" s="989">
        <v>0.0</v>
      </c>
      <c r="CT125" s="989">
        <v>0.0</v>
      </c>
      <c r="CU125" s="989">
        <v>0.0</v>
      </c>
      <c r="CV125" s="989">
        <v>0.0</v>
      </c>
      <c r="CW125" s="716">
        <v>568.4351999999999</v>
      </c>
      <c r="CX125" s="990">
        <v>0.0</v>
      </c>
      <c r="CY125" s="991">
        <v>0.0</v>
      </c>
      <c r="CZ125" s="989">
        <v>0.0</v>
      </c>
      <c r="DA125" s="989">
        <v>0.0</v>
      </c>
      <c r="DB125" s="989">
        <v>0.0</v>
      </c>
      <c r="DC125" s="989">
        <v>0.0</v>
      </c>
      <c r="DD125" s="989">
        <v>0.0</v>
      </c>
      <c r="DE125" s="989">
        <v>0.0</v>
      </c>
      <c r="DF125" s="716">
        <v>568.4351999999999</v>
      </c>
      <c r="DG125" s="991">
        <v>0.0</v>
      </c>
      <c r="DH125" s="989">
        <v>0.0</v>
      </c>
      <c r="DI125" s="989">
        <v>0.0</v>
      </c>
      <c r="DJ125" s="989">
        <v>0.0</v>
      </c>
      <c r="DK125" s="989">
        <v>0.0</v>
      </c>
      <c r="DL125" s="989">
        <v>0.0</v>
      </c>
      <c r="DM125" s="989">
        <v>0.0</v>
      </c>
      <c r="DN125" s="989">
        <v>0.0</v>
      </c>
      <c r="DO125" s="716">
        <v>568.4351999999999</v>
      </c>
      <c r="DP125" s="991">
        <v>0.0</v>
      </c>
      <c r="DQ125" s="989">
        <v>0.0</v>
      </c>
      <c r="DR125" s="989">
        <v>0.0</v>
      </c>
      <c r="DS125" s="989">
        <v>0.0</v>
      </c>
      <c r="DT125" s="989">
        <v>0.0</v>
      </c>
      <c r="DU125" s="716">
        <v>568.4351999999999</v>
      </c>
      <c r="DV125" s="991">
        <v>0.0</v>
      </c>
      <c r="DW125" s="989">
        <v>0.0</v>
      </c>
      <c r="DX125" s="989">
        <v>0.0</v>
      </c>
      <c r="DY125" s="989">
        <v>0.0</v>
      </c>
      <c r="DZ125" s="989">
        <v>0.0</v>
      </c>
      <c r="EA125" s="989">
        <v>0.0</v>
      </c>
      <c r="EB125" s="716">
        <v>568.4351999999999</v>
      </c>
      <c r="EC125" s="991">
        <v>0.0</v>
      </c>
      <c r="ED125" s="989">
        <v>0.0</v>
      </c>
      <c r="EE125" s="716">
        <v>568.4351999999999</v>
      </c>
      <c r="EF125" s="991">
        <v>0.0</v>
      </c>
      <c r="EG125" s="989">
        <v>0.0</v>
      </c>
      <c r="EH125" s="989">
        <v>0.0</v>
      </c>
      <c r="EI125" s="990">
        <v>0.0</v>
      </c>
      <c r="EJ125" s="991">
        <v>0.0</v>
      </c>
      <c r="EK125" s="989">
        <v>0.0</v>
      </c>
      <c r="EL125" s="989">
        <v>0.0</v>
      </c>
      <c r="EM125" s="989">
        <v>0.0</v>
      </c>
      <c r="EN125" s="990">
        <v>0.0</v>
      </c>
      <c r="EO125" s="984">
        <f t="shared" si="1"/>
        <v>6060.656102</v>
      </c>
      <c r="EP125" s="985">
        <f t="shared" si="3"/>
        <v>1181.82794</v>
      </c>
    </row>
    <row r="126" ht="14.25" customHeight="1">
      <c r="A126" s="986" t="s">
        <v>275</v>
      </c>
      <c r="B126" s="83" t="s">
        <v>480</v>
      </c>
      <c r="C126" s="50">
        <v>1811125.0</v>
      </c>
      <c r="D126" s="716">
        <v>56.4096</v>
      </c>
      <c r="E126" s="991">
        <v>0.0</v>
      </c>
      <c r="F126" s="989">
        <v>0.0</v>
      </c>
      <c r="G126" s="989">
        <v>0.0</v>
      </c>
      <c r="H126" s="989">
        <v>0.0</v>
      </c>
      <c r="I126" s="990">
        <v>0.0</v>
      </c>
      <c r="J126" s="991">
        <v>0.0</v>
      </c>
      <c r="K126" s="989">
        <v>0.0</v>
      </c>
      <c r="L126" s="989">
        <v>0.0</v>
      </c>
      <c r="M126" s="989">
        <v>0.0</v>
      </c>
      <c r="N126" s="990">
        <v>0.0</v>
      </c>
      <c r="O126" s="991">
        <v>0.0</v>
      </c>
      <c r="P126" s="989">
        <v>0.0</v>
      </c>
      <c r="Q126" s="989">
        <v>0.0</v>
      </c>
      <c r="R126" s="989">
        <v>0.0</v>
      </c>
      <c r="S126" s="990">
        <v>0.0</v>
      </c>
      <c r="T126" s="991">
        <v>0.0</v>
      </c>
      <c r="U126" s="989">
        <v>0.0</v>
      </c>
      <c r="V126" s="989">
        <v>0.0</v>
      </c>
      <c r="W126" s="989">
        <v>0.0</v>
      </c>
      <c r="X126" s="989">
        <v>0.0</v>
      </c>
      <c r="Y126" s="989">
        <v>0.0</v>
      </c>
      <c r="Z126" s="989">
        <v>0.0</v>
      </c>
      <c r="AA126" s="989">
        <v>0.0</v>
      </c>
      <c r="AB126" s="990">
        <v>0.0</v>
      </c>
      <c r="AC126" s="991">
        <v>0.0</v>
      </c>
      <c r="AD126" s="989">
        <v>0.0</v>
      </c>
      <c r="AE126" s="989">
        <v>0.0</v>
      </c>
      <c r="AF126" s="989">
        <v>0.0</v>
      </c>
      <c r="AG126" s="989">
        <v>0.0</v>
      </c>
      <c r="AH126" s="989">
        <v>0.0</v>
      </c>
      <c r="AI126" s="989">
        <v>0.0</v>
      </c>
      <c r="AJ126" s="716">
        <v>56.4096</v>
      </c>
      <c r="AK126" s="991">
        <v>0.0</v>
      </c>
      <c r="AL126" s="989">
        <v>0.0</v>
      </c>
      <c r="AM126" s="989">
        <v>0.0</v>
      </c>
      <c r="AN126" s="989">
        <v>0.0</v>
      </c>
      <c r="AO126" s="989">
        <v>0.0</v>
      </c>
      <c r="AP126" s="989">
        <v>0.0</v>
      </c>
      <c r="AQ126" s="989">
        <v>0.0</v>
      </c>
      <c r="AR126" s="716">
        <v>56.4096</v>
      </c>
      <c r="AS126" s="991">
        <v>0.0</v>
      </c>
      <c r="AT126" s="989">
        <v>0.0</v>
      </c>
      <c r="AU126" s="989">
        <v>0.0</v>
      </c>
      <c r="AV126" s="989">
        <v>0.0</v>
      </c>
      <c r="AW126" s="989">
        <v>0.0</v>
      </c>
      <c r="AX126" s="989">
        <v>0.0</v>
      </c>
      <c r="AY126" s="989">
        <v>0.0</v>
      </c>
      <c r="AZ126" s="989">
        <v>0.0</v>
      </c>
      <c r="BA126" s="989">
        <v>0.0</v>
      </c>
      <c r="BB126" s="989">
        <v>0.0</v>
      </c>
      <c r="BC126" s="989">
        <v>0.0</v>
      </c>
      <c r="BD126" s="989">
        <v>0.0</v>
      </c>
      <c r="BE126" s="989">
        <v>0.0</v>
      </c>
      <c r="BF126" s="989">
        <v>0.0</v>
      </c>
      <c r="BG126" s="716">
        <v>56.4096</v>
      </c>
      <c r="BH126" s="989">
        <v>0.0</v>
      </c>
      <c r="BI126" s="989">
        <v>0.0</v>
      </c>
      <c r="BJ126" s="989">
        <v>0.0</v>
      </c>
      <c r="BK126" s="989">
        <v>0.0</v>
      </c>
      <c r="BL126" s="990">
        <v>0.0</v>
      </c>
      <c r="BM126" s="991">
        <v>0.0</v>
      </c>
      <c r="BN126" s="989">
        <v>0.0</v>
      </c>
      <c r="BO126" s="989">
        <v>0.0</v>
      </c>
      <c r="BP126" s="989">
        <v>0.0</v>
      </c>
      <c r="BQ126" s="989">
        <v>0.0</v>
      </c>
      <c r="BR126" s="989">
        <v>0.0</v>
      </c>
      <c r="BS126" s="989">
        <v>0.0</v>
      </c>
      <c r="BT126" s="989">
        <v>0.0</v>
      </c>
      <c r="BU126" s="989">
        <v>0.0</v>
      </c>
      <c r="BV126" s="989">
        <v>0.0</v>
      </c>
      <c r="BW126" s="990">
        <v>0.0</v>
      </c>
      <c r="BX126" s="991">
        <v>0.0</v>
      </c>
      <c r="BY126" s="989">
        <v>0.0</v>
      </c>
      <c r="BZ126" s="989">
        <v>0.0</v>
      </c>
      <c r="CA126" s="989">
        <v>0.0</v>
      </c>
      <c r="CB126" s="989">
        <v>0.0</v>
      </c>
      <c r="CC126" s="989">
        <v>0.0</v>
      </c>
      <c r="CD126" s="990">
        <v>0.0</v>
      </c>
      <c r="CE126" s="991">
        <v>0.0</v>
      </c>
      <c r="CF126" s="989">
        <v>0.0</v>
      </c>
      <c r="CG126" s="989">
        <v>0.0</v>
      </c>
      <c r="CH126" s="989">
        <v>0.0</v>
      </c>
      <c r="CI126" s="989">
        <v>0.0</v>
      </c>
      <c r="CJ126" s="989">
        <v>0.0</v>
      </c>
      <c r="CK126" s="989">
        <v>0.0</v>
      </c>
      <c r="CL126" s="989">
        <v>0.0</v>
      </c>
      <c r="CM126" s="716">
        <v>56.4096</v>
      </c>
      <c r="CN126" s="990">
        <v>0.0</v>
      </c>
      <c r="CO126" s="991">
        <v>0.0</v>
      </c>
      <c r="CP126" s="989">
        <v>0.0</v>
      </c>
      <c r="CQ126" s="989">
        <v>0.0</v>
      </c>
      <c r="CR126" s="989">
        <v>0.0</v>
      </c>
      <c r="CS126" s="989">
        <v>0.0</v>
      </c>
      <c r="CT126" s="989">
        <v>0.0</v>
      </c>
      <c r="CU126" s="989">
        <v>0.0</v>
      </c>
      <c r="CV126" s="989">
        <v>0.0</v>
      </c>
      <c r="CW126" s="716">
        <v>56.4096</v>
      </c>
      <c r="CX126" s="990">
        <v>0.0</v>
      </c>
      <c r="CY126" s="991">
        <v>0.0</v>
      </c>
      <c r="CZ126" s="989">
        <v>0.0</v>
      </c>
      <c r="DA126" s="989">
        <v>0.0</v>
      </c>
      <c r="DB126" s="989">
        <v>0.0</v>
      </c>
      <c r="DC126" s="989">
        <v>0.0</v>
      </c>
      <c r="DD126" s="989">
        <v>0.0</v>
      </c>
      <c r="DE126" s="989">
        <v>0.0</v>
      </c>
      <c r="DF126" s="716">
        <v>56.4096</v>
      </c>
      <c r="DG126" s="991">
        <v>0.0</v>
      </c>
      <c r="DH126" s="989">
        <v>0.0</v>
      </c>
      <c r="DI126" s="989">
        <v>0.0</v>
      </c>
      <c r="DJ126" s="989">
        <v>0.0</v>
      </c>
      <c r="DK126" s="989">
        <v>0.0</v>
      </c>
      <c r="DL126" s="989">
        <v>0.0</v>
      </c>
      <c r="DM126" s="989">
        <v>0.0</v>
      </c>
      <c r="DN126" s="989">
        <v>0.0</v>
      </c>
      <c r="DO126" s="716">
        <v>56.4096</v>
      </c>
      <c r="DP126" s="991">
        <v>0.0</v>
      </c>
      <c r="DQ126" s="989">
        <v>0.0</v>
      </c>
      <c r="DR126" s="989">
        <v>0.0</v>
      </c>
      <c r="DS126" s="989">
        <v>0.0</v>
      </c>
      <c r="DT126" s="989">
        <v>0.0</v>
      </c>
      <c r="DU126" s="716">
        <v>56.4096</v>
      </c>
      <c r="DV126" s="991">
        <v>0.0</v>
      </c>
      <c r="DW126" s="989">
        <v>0.0</v>
      </c>
      <c r="DX126" s="989">
        <v>0.0</v>
      </c>
      <c r="DY126" s="989">
        <v>0.0</v>
      </c>
      <c r="DZ126" s="989">
        <v>0.0</v>
      </c>
      <c r="EA126" s="716">
        <v>56.4096</v>
      </c>
      <c r="EB126" s="990">
        <v>0.0</v>
      </c>
      <c r="EC126" s="991">
        <v>0.0</v>
      </c>
      <c r="ED126" s="989">
        <v>0.0</v>
      </c>
      <c r="EE126" s="716">
        <v>56.4096</v>
      </c>
      <c r="EF126" s="991">
        <v>0.0</v>
      </c>
      <c r="EG126" s="989">
        <v>0.0</v>
      </c>
      <c r="EH126" s="989">
        <v>0.0</v>
      </c>
      <c r="EI126" s="990">
        <v>0.0</v>
      </c>
      <c r="EJ126" s="991">
        <v>0.0</v>
      </c>
      <c r="EK126" s="989">
        <v>0.0</v>
      </c>
      <c r="EL126" s="989">
        <v>0.0</v>
      </c>
      <c r="EM126" s="989">
        <v>0.0</v>
      </c>
      <c r="EN126" s="990">
        <v>0.0</v>
      </c>
      <c r="EO126" s="984">
        <f t="shared" si="1"/>
        <v>600.6494208</v>
      </c>
      <c r="EP126" s="985">
        <f t="shared" si="3"/>
        <v>117.1266371</v>
      </c>
    </row>
    <row r="127" ht="14.25" customHeight="1">
      <c r="A127" s="986" t="s">
        <v>275</v>
      </c>
      <c r="B127" s="83" t="s">
        <v>480</v>
      </c>
      <c r="C127" s="50">
        <v>1811126.0</v>
      </c>
      <c r="D127" s="716">
        <v>508.86159999999995</v>
      </c>
      <c r="E127" s="991">
        <v>0.0</v>
      </c>
      <c r="F127" s="989">
        <v>0.0</v>
      </c>
      <c r="G127" s="989">
        <v>0.0</v>
      </c>
      <c r="H127" s="989">
        <v>0.0</v>
      </c>
      <c r="I127" s="990">
        <v>0.0</v>
      </c>
      <c r="J127" s="991">
        <v>0.0</v>
      </c>
      <c r="K127" s="989">
        <v>0.0</v>
      </c>
      <c r="L127" s="989">
        <v>0.0</v>
      </c>
      <c r="M127" s="989">
        <v>0.0</v>
      </c>
      <c r="N127" s="990">
        <v>0.0</v>
      </c>
      <c r="O127" s="991">
        <v>0.0</v>
      </c>
      <c r="P127" s="989">
        <v>0.0</v>
      </c>
      <c r="Q127" s="989">
        <v>0.0</v>
      </c>
      <c r="R127" s="989">
        <v>0.0</v>
      </c>
      <c r="S127" s="990">
        <v>0.0</v>
      </c>
      <c r="T127" s="991">
        <v>0.0</v>
      </c>
      <c r="U127" s="989">
        <v>0.0</v>
      </c>
      <c r="V127" s="989">
        <v>0.0</v>
      </c>
      <c r="W127" s="989">
        <v>0.0</v>
      </c>
      <c r="X127" s="989">
        <v>0.0</v>
      </c>
      <c r="Y127" s="989">
        <v>0.0</v>
      </c>
      <c r="Z127" s="989">
        <v>0.0</v>
      </c>
      <c r="AA127" s="989">
        <v>0.0</v>
      </c>
      <c r="AB127" s="990">
        <v>0.0</v>
      </c>
      <c r="AC127" s="991">
        <v>0.0</v>
      </c>
      <c r="AD127" s="989">
        <v>0.0</v>
      </c>
      <c r="AE127" s="989">
        <v>0.0</v>
      </c>
      <c r="AF127" s="989">
        <v>0.0</v>
      </c>
      <c r="AG127" s="989">
        <v>0.0</v>
      </c>
      <c r="AH127" s="989">
        <v>0.0</v>
      </c>
      <c r="AI127" s="989">
        <v>0.0</v>
      </c>
      <c r="AJ127" s="716">
        <v>508.86159999999995</v>
      </c>
      <c r="AK127" s="991">
        <v>0.0</v>
      </c>
      <c r="AL127" s="989">
        <v>0.0</v>
      </c>
      <c r="AM127" s="989">
        <v>0.0</v>
      </c>
      <c r="AN127" s="989">
        <v>0.0</v>
      </c>
      <c r="AO127" s="989">
        <v>0.0</v>
      </c>
      <c r="AP127" s="989">
        <v>0.0</v>
      </c>
      <c r="AQ127" s="989">
        <v>0.0</v>
      </c>
      <c r="AR127" s="716">
        <v>508.86159999999995</v>
      </c>
      <c r="AS127" s="991">
        <v>0.0</v>
      </c>
      <c r="AT127" s="989">
        <v>0.0</v>
      </c>
      <c r="AU127" s="989">
        <v>0.0</v>
      </c>
      <c r="AV127" s="989">
        <v>0.0</v>
      </c>
      <c r="AW127" s="989">
        <v>0.0</v>
      </c>
      <c r="AX127" s="989">
        <v>0.0</v>
      </c>
      <c r="AY127" s="989">
        <v>0.0</v>
      </c>
      <c r="AZ127" s="989">
        <v>0.0</v>
      </c>
      <c r="BA127" s="989">
        <v>0.0</v>
      </c>
      <c r="BB127" s="989">
        <v>0.0</v>
      </c>
      <c r="BC127" s="989">
        <v>0.0</v>
      </c>
      <c r="BD127" s="989">
        <v>0.0</v>
      </c>
      <c r="BE127" s="989">
        <v>0.0</v>
      </c>
      <c r="BF127" s="989">
        <v>0.0</v>
      </c>
      <c r="BG127" s="716">
        <v>508.86159999999995</v>
      </c>
      <c r="BH127" s="989">
        <v>0.0</v>
      </c>
      <c r="BI127" s="989">
        <v>0.0</v>
      </c>
      <c r="BJ127" s="989">
        <v>0.0</v>
      </c>
      <c r="BK127" s="989">
        <v>0.0</v>
      </c>
      <c r="BL127" s="990">
        <v>0.0</v>
      </c>
      <c r="BM127" s="991">
        <v>0.0</v>
      </c>
      <c r="BN127" s="989">
        <v>0.0</v>
      </c>
      <c r="BO127" s="989">
        <v>0.0</v>
      </c>
      <c r="BP127" s="989">
        <v>0.0</v>
      </c>
      <c r="BQ127" s="989">
        <v>0.0</v>
      </c>
      <c r="BR127" s="989">
        <v>0.0</v>
      </c>
      <c r="BS127" s="989">
        <v>0.0</v>
      </c>
      <c r="BT127" s="989">
        <v>0.0</v>
      </c>
      <c r="BU127" s="989">
        <v>0.0</v>
      </c>
      <c r="BV127" s="989">
        <v>0.0</v>
      </c>
      <c r="BW127" s="990">
        <v>0.0</v>
      </c>
      <c r="BX127" s="991">
        <v>0.0</v>
      </c>
      <c r="BY127" s="989">
        <v>0.0</v>
      </c>
      <c r="BZ127" s="989">
        <v>0.0</v>
      </c>
      <c r="CA127" s="989">
        <v>0.0</v>
      </c>
      <c r="CB127" s="989">
        <v>0.0</v>
      </c>
      <c r="CC127" s="989">
        <v>0.0</v>
      </c>
      <c r="CD127" s="990">
        <v>0.0</v>
      </c>
      <c r="CE127" s="991">
        <v>0.0</v>
      </c>
      <c r="CF127" s="989">
        <v>0.0</v>
      </c>
      <c r="CG127" s="989">
        <v>0.0</v>
      </c>
      <c r="CH127" s="989">
        <v>0.0</v>
      </c>
      <c r="CI127" s="989">
        <v>0.0</v>
      </c>
      <c r="CJ127" s="989">
        <v>0.0</v>
      </c>
      <c r="CK127" s="989">
        <v>0.0</v>
      </c>
      <c r="CL127" s="989">
        <v>0.0</v>
      </c>
      <c r="CM127" s="716">
        <v>508.86159999999995</v>
      </c>
      <c r="CN127" s="990">
        <v>0.0</v>
      </c>
      <c r="CO127" s="991">
        <v>0.0</v>
      </c>
      <c r="CP127" s="989">
        <v>0.0</v>
      </c>
      <c r="CQ127" s="989">
        <v>0.0</v>
      </c>
      <c r="CR127" s="989">
        <v>0.0</v>
      </c>
      <c r="CS127" s="989">
        <v>0.0</v>
      </c>
      <c r="CT127" s="989">
        <v>0.0</v>
      </c>
      <c r="CU127" s="989">
        <v>0.0</v>
      </c>
      <c r="CV127" s="989">
        <v>0.0</v>
      </c>
      <c r="CW127" s="716">
        <v>508.86159999999995</v>
      </c>
      <c r="CX127" s="990">
        <v>0.0</v>
      </c>
      <c r="CY127" s="991">
        <v>0.0</v>
      </c>
      <c r="CZ127" s="989">
        <v>0.0</v>
      </c>
      <c r="DA127" s="989">
        <v>0.0</v>
      </c>
      <c r="DB127" s="989">
        <v>0.0</v>
      </c>
      <c r="DC127" s="989">
        <v>0.0</v>
      </c>
      <c r="DD127" s="989">
        <v>0.0</v>
      </c>
      <c r="DE127" s="989">
        <v>0.0</v>
      </c>
      <c r="DF127" s="716">
        <v>508.86159999999995</v>
      </c>
      <c r="DG127" s="991">
        <v>0.0</v>
      </c>
      <c r="DH127" s="989">
        <v>0.0</v>
      </c>
      <c r="DI127" s="989">
        <v>0.0</v>
      </c>
      <c r="DJ127" s="989">
        <v>0.0</v>
      </c>
      <c r="DK127" s="989">
        <v>0.0</v>
      </c>
      <c r="DL127" s="989">
        <v>0.0</v>
      </c>
      <c r="DM127" s="989">
        <v>0.0</v>
      </c>
      <c r="DN127" s="989">
        <v>0.0</v>
      </c>
      <c r="DO127" s="716">
        <v>508.86159999999995</v>
      </c>
      <c r="DP127" s="991">
        <v>0.0</v>
      </c>
      <c r="DQ127" s="989">
        <v>0.0</v>
      </c>
      <c r="DR127" s="989">
        <v>0.0</v>
      </c>
      <c r="DS127" s="989">
        <v>0.0</v>
      </c>
      <c r="DT127" s="989">
        <v>0.0</v>
      </c>
      <c r="DU127" s="716">
        <v>508.86159999999995</v>
      </c>
      <c r="DV127" s="991">
        <v>0.0</v>
      </c>
      <c r="DW127" s="989">
        <v>0.0</v>
      </c>
      <c r="DX127" s="989">
        <v>0.0</v>
      </c>
      <c r="DY127" s="989">
        <v>0.0</v>
      </c>
      <c r="DZ127" s="989">
        <v>0.0</v>
      </c>
      <c r="EA127" s="716">
        <v>508.86159999999995</v>
      </c>
      <c r="EB127" s="990">
        <v>0.0</v>
      </c>
      <c r="EC127" s="991">
        <v>0.0</v>
      </c>
      <c r="ED127" s="989">
        <v>0.0</v>
      </c>
      <c r="EE127" s="716">
        <v>508.86159999999995</v>
      </c>
      <c r="EF127" s="991">
        <v>0.0</v>
      </c>
      <c r="EG127" s="989">
        <v>0.0</v>
      </c>
      <c r="EH127" s="989">
        <v>0.0</v>
      </c>
      <c r="EI127" s="990">
        <v>0.0</v>
      </c>
      <c r="EJ127" s="991">
        <v>0.0</v>
      </c>
      <c r="EK127" s="989">
        <v>0.0</v>
      </c>
      <c r="EL127" s="989">
        <v>0.0</v>
      </c>
      <c r="EM127" s="989">
        <v>0.0</v>
      </c>
      <c r="EN127" s="990">
        <v>0.0</v>
      </c>
      <c r="EO127" s="984">
        <f t="shared" si="1"/>
        <v>5418.358317</v>
      </c>
      <c r="EP127" s="985">
        <f t="shared" si="3"/>
        <v>1056.579872</v>
      </c>
    </row>
    <row r="128" ht="14.25" customHeight="1">
      <c r="A128" s="986" t="s">
        <v>275</v>
      </c>
      <c r="B128" s="83" t="s">
        <v>480</v>
      </c>
      <c r="C128" s="50">
        <v>1811127.0</v>
      </c>
      <c r="D128" s="716">
        <v>1975.1721999999997</v>
      </c>
      <c r="E128" s="991">
        <v>0.0</v>
      </c>
      <c r="F128" s="989">
        <v>0.0</v>
      </c>
      <c r="G128" s="989">
        <v>0.0</v>
      </c>
      <c r="H128" s="989">
        <v>0.0</v>
      </c>
      <c r="I128" s="990">
        <v>0.0</v>
      </c>
      <c r="J128" s="991">
        <v>0.0</v>
      </c>
      <c r="K128" s="989">
        <v>0.0</v>
      </c>
      <c r="L128" s="989">
        <v>0.0</v>
      </c>
      <c r="M128" s="989">
        <v>0.0</v>
      </c>
      <c r="N128" s="990">
        <v>0.0</v>
      </c>
      <c r="O128" s="991">
        <v>0.0</v>
      </c>
      <c r="P128" s="989">
        <v>0.0</v>
      </c>
      <c r="Q128" s="989">
        <v>0.0</v>
      </c>
      <c r="R128" s="989">
        <v>0.0</v>
      </c>
      <c r="S128" s="990">
        <v>0.0</v>
      </c>
      <c r="T128" s="991">
        <v>0.0</v>
      </c>
      <c r="U128" s="989">
        <v>0.0</v>
      </c>
      <c r="V128" s="989">
        <v>0.0</v>
      </c>
      <c r="W128" s="989">
        <v>0.0</v>
      </c>
      <c r="X128" s="989">
        <v>0.0</v>
      </c>
      <c r="Y128" s="989">
        <v>0.0</v>
      </c>
      <c r="Z128" s="989">
        <v>0.0</v>
      </c>
      <c r="AA128" s="989">
        <v>0.0</v>
      </c>
      <c r="AB128" s="990">
        <v>0.0</v>
      </c>
      <c r="AC128" s="991">
        <v>0.0</v>
      </c>
      <c r="AD128" s="989">
        <v>0.0</v>
      </c>
      <c r="AE128" s="989">
        <v>0.0</v>
      </c>
      <c r="AF128" s="989">
        <v>0.0</v>
      </c>
      <c r="AG128" s="989">
        <v>0.0</v>
      </c>
      <c r="AH128" s="989">
        <v>0.0</v>
      </c>
      <c r="AI128" s="989">
        <v>0.0</v>
      </c>
      <c r="AJ128" s="716">
        <v>1975.1721999999997</v>
      </c>
      <c r="AK128" s="991">
        <v>0.0</v>
      </c>
      <c r="AL128" s="989">
        <v>0.0</v>
      </c>
      <c r="AM128" s="989">
        <v>0.0</v>
      </c>
      <c r="AN128" s="989">
        <v>0.0</v>
      </c>
      <c r="AO128" s="989">
        <v>0.0</v>
      </c>
      <c r="AP128" s="989">
        <v>0.0</v>
      </c>
      <c r="AQ128" s="989">
        <v>0.0</v>
      </c>
      <c r="AR128" s="716">
        <v>1975.1721999999997</v>
      </c>
      <c r="AS128" s="991">
        <v>0.0</v>
      </c>
      <c r="AT128" s="989">
        <v>0.0</v>
      </c>
      <c r="AU128" s="989">
        <v>0.0</v>
      </c>
      <c r="AV128" s="989">
        <v>0.0</v>
      </c>
      <c r="AW128" s="989">
        <v>0.0</v>
      </c>
      <c r="AX128" s="989">
        <v>0.0</v>
      </c>
      <c r="AY128" s="989">
        <v>0.0</v>
      </c>
      <c r="AZ128" s="989">
        <v>0.0</v>
      </c>
      <c r="BA128" s="989">
        <v>0.0</v>
      </c>
      <c r="BB128" s="989">
        <v>0.0</v>
      </c>
      <c r="BC128" s="989">
        <v>0.0</v>
      </c>
      <c r="BD128" s="989">
        <v>0.0</v>
      </c>
      <c r="BE128" s="989">
        <v>0.0</v>
      </c>
      <c r="BF128" s="989">
        <v>0.0</v>
      </c>
      <c r="BG128" s="989">
        <v>0.0</v>
      </c>
      <c r="BH128" s="716">
        <v>1975.1721999999997</v>
      </c>
      <c r="BI128" s="989">
        <v>0.0</v>
      </c>
      <c r="BJ128" s="989">
        <v>0.0</v>
      </c>
      <c r="BK128" s="989">
        <v>0.0</v>
      </c>
      <c r="BL128" s="990">
        <v>0.0</v>
      </c>
      <c r="BM128" s="991">
        <v>0.0</v>
      </c>
      <c r="BN128" s="989">
        <v>0.0</v>
      </c>
      <c r="BO128" s="989">
        <v>0.0</v>
      </c>
      <c r="BP128" s="989">
        <v>0.0</v>
      </c>
      <c r="BQ128" s="989">
        <v>0.0</v>
      </c>
      <c r="BR128" s="989">
        <v>0.0</v>
      </c>
      <c r="BS128" s="989">
        <v>0.0</v>
      </c>
      <c r="BT128" s="989">
        <v>0.0</v>
      </c>
      <c r="BU128" s="989">
        <v>0.0</v>
      </c>
      <c r="BV128" s="989">
        <v>0.0</v>
      </c>
      <c r="BW128" s="990">
        <v>0.0</v>
      </c>
      <c r="BX128" s="991">
        <v>0.0</v>
      </c>
      <c r="BY128" s="989">
        <v>0.0</v>
      </c>
      <c r="BZ128" s="989">
        <v>0.0</v>
      </c>
      <c r="CA128" s="989">
        <v>0.0</v>
      </c>
      <c r="CB128" s="989">
        <v>0.0</v>
      </c>
      <c r="CC128" s="989">
        <v>0.0</v>
      </c>
      <c r="CD128" s="990">
        <v>0.0</v>
      </c>
      <c r="CE128" s="991">
        <v>0.0</v>
      </c>
      <c r="CF128" s="989">
        <v>0.0</v>
      </c>
      <c r="CG128" s="989">
        <v>0.0</v>
      </c>
      <c r="CH128" s="989">
        <v>0.0</v>
      </c>
      <c r="CI128" s="989">
        <v>0.0</v>
      </c>
      <c r="CJ128" s="989">
        <v>0.0</v>
      </c>
      <c r="CK128" s="989">
        <v>0.0</v>
      </c>
      <c r="CL128" s="989">
        <v>0.0</v>
      </c>
      <c r="CM128" s="716">
        <v>1975.1721999999997</v>
      </c>
      <c r="CN128" s="990">
        <v>0.0</v>
      </c>
      <c r="CO128" s="991">
        <v>0.0</v>
      </c>
      <c r="CP128" s="989">
        <v>0.0</v>
      </c>
      <c r="CQ128" s="989">
        <v>0.0</v>
      </c>
      <c r="CR128" s="989">
        <v>0.0</v>
      </c>
      <c r="CS128" s="989">
        <v>0.0</v>
      </c>
      <c r="CT128" s="989">
        <v>0.0</v>
      </c>
      <c r="CU128" s="989">
        <v>0.0</v>
      </c>
      <c r="CV128" s="989">
        <v>0.0</v>
      </c>
      <c r="CW128" s="716">
        <v>1975.1721999999997</v>
      </c>
      <c r="CX128" s="990">
        <v>0.0</v>
      </c>
      <c r="CY128" s="991">
        <v>0.0</v>
      </c>
      <c r="CZ128" s="989">
        <v>0.0</v>
      </c>
      <c r="DA128" s="989">
        <v>0.0</v>
      </c>
      <c r="DB128" s="989">
        <v>0.0</v>
      </c>
      <c r="DC128" s="989">
        <v>0.0</v>
      </c>
      <c r="DD128" s="989">
        <v>0.0</v>
      </c>
      <c r="DE128" s="989">
        <v>0.0</v>
      </c>
      <c r="DF128" s="716">
        <v>1975.1721999999997</v>
      </c>
      <c r="DG128" s="991">
        <v>0.0</v>
      </c>
      <c r="DH128" s="989">
        <v>0.0</v>
      </c>
      <c r="DI128" s="989">
        <v>0.0</v>
      </c>
      <c r="DJ128" s="989">
        <v>0.0</v>
      </c>
      <c r="DK128" s="989">
        <v>0.0</v>
      </c>
      <c r="DL128" s="989">
        <v>0.0</v>
      </c>
      <c r="DM128" s="989">
        <v>0.0</v>
      </c>
      <c r="DN128" s="989">
        <v>0.0</v>
      </c>
      <c r="DO128" s="716">
        <v>1975.1721999999997</v>
      </c>
      <c r="DP128" s="991">
        <v>0.0</v>
      </c>
      <c r="DQ128" s="989">
        <v>0.0</v>
      </c>
      <c r="DR128" s="989">
        <v>0.0</v>
      </c>
      <c r="DS128" s="989">
        <v>0.0</v>
      </c>
      <c r="DT128" s="989">
        <v>0.0</v>
      </c>
      <c r="DU128" s="716">
        <v>1975.1721999999997</v>
      </c>
      <c r="DV128" s="991">
        <v>0.0</v>
      </c>
      <c r="DW128" s="989">
        <v>0.0</v>
      </c>
      <c r="DX128" s="989">
        <v>0.0</v>
      </c>
      <c r="DY128" s="989">
        <v>0.0</v>
      </c>
      <c r="DZ128" s="716">
        <v>1975.1721999999997</v>
      </c>
      <c r="EA128" s="989">
        <v>0.0</v>
      </c>
      <c r="EB128" s="990">
        <v>0.0</v>
      </c>
      <c r="EC128" s="991">
        <v>0.0</v>
      </c>
      <c r="ED128" s="989">
        <v>0.0</v>
      </c>
      <c r="EE128" s="716">
        <v>1975.1721999999997</v>
      </c>
      <c r="EF128" s="991">
        <v>0.0</v>
      </c>
      <c r="EG128" s="989">
        <v>0.0</v>
      </c>
      <c r="EH128" s="989">
        <v>0.0</v>
      </c>
      <c r="EI128" s="990">
        <v>0.0</v>
      </c>
      <c r="EJ128" s="991">
        <v>0.0</v>
      </c>
      <c r="EK128" s="989">
        <v>0.0</v>
      </c>
      <c r="EL128" s="989">
        <v>0.0</v>
      </c>
      <c r="EM128" s="989">
        <v>0.0</v>
      </c>
      <c r="EN128" s="990">
        <v>0.0</v>
      </c>
      <c r="EO128" s="984">
        <f t="shared" si="1"/>
        <v>20595.12053</v>
      </c>
      <c r="EP128" s="985">
        <f t="shared" si="3"/>
        <v>4016.048503</v>
      </c>
    </row>
    <row r="129" ht="14.25" customHeight="1">
      <c r="A129" s="986" t="s">
        <v>275</v>
      </c>
      <c r="B129" s="83" t="s">
        <v>480</v>
      </c>
      <c r="C129" s="50">
        <v>1811128.0</v>
      </c>
      <c r="D129" s="716">
        <v>502.3979999999999</v>
      </c>
      <c r="E129" s="991">
        <v>0.0</v>
      </c>
      <c r="F129" s="989">
        <v>0.0</v>
      </c>
      <c r="G129" s="989">
        <v>0.0</v>
      </c>
      <c r="H129" s="989">
        <v>0.0</v>
      </c>
      <c r="I129" s="990">
        <v>0.0</v>
      </c>
      <c r="J129" s="991">
        <v>0.0</v>
      </c>
      <c r="K129" s="989">
        <v>0.0</v>
      </c>
      <c r="L129" s="989">
        <v>0.0</v>
      </c>
      <c r="M129" s="989">
        <v>0.0</v>
      </c>
      <c r="N129" s="990">
        <v>0.0</v>
      </c>
      <c r="O129" s="991">
        <v>0.0</v>
      </c>
      <c r="P129" s="989">
        <v>0.0</v>
      </c>
      <c r="Q129" s="989">
        <v>0.0</v>
      </c>
      <c r="R129" s="989">
        <v>0.0</v>
      </c>
      <c r="S129" s="990">
        <v>0.0</v>
      </c>
      <c r="T129" s="991">
        <v>0.0</v>
      </c>
      <c r="U129" s="989">
        <v>0.0</v>
      </c>
      <c r="V129" s="989">
        <v>0.0</v>
      </c>
      <c r="W129" s="989">
        <v>0.0</v>
      </c>
      <c r="X129" s="989">
        <v>0.0</v>
      </c>
      <c r="Y129" s="989">
        <v>0.0</v>
      </c>
      <c r="Z129" s="989">
        <v>0.0</v>
      </c>
      <c r="AA129" s="989">
        <v>0.0</v>
      </c>
      <c r="AB129" s="990">
        <v>0.0</v>
      </c>
      <c r="AC129" s="991">
        <v>0.0</v>
      </c>
      <c r="AD129" s="989">
        <v>0.0</v>
      </c>
      <c r="AE129" s="989">
        <v>0.0</v>
      </c>
      <c r="AF129" s="989">
        <v>0.0</v>
      </c>
      <c r="AG129" s="989">
        <v>0.0</v>
      </c>
      <c r="AH129" s="989">
        <v>0.0</v>
      </c>
      <c r="AI129" s="989">
        <v>0.0</v>
      </c>
      <c r="AJ129" s="716">
        <v>502.3979999999999</v>
      </c>
      <c r="AK129" s="991">
        <v>0.0</v>
      </c>
      <c r="AL129" s="989">
        <v>0.0</v>
      </c>
      <c r="AM129" s="989">
        <v>0.0</v>
      </c>
      <c r="AN129" s="989">
        <v>0.0</v>
      </c>
      <c r="AO129" s="989">
        <v>0.0</v>
      </c>
      <c r="AP129" s="989">
        <v>0.0</v>
      </c>
      <c r="AQ129" s="989">
        <v>0.0</v>
      </c>
      <c r="AR129" s="716">
        <v>502.3979999999999</v>
      </c>
      <c r="AS129" s="991">
        <v>0.0</v>
      </c>
      <c r="AT129" s="989">
        <v>0.0</v>
      </c>
      <c r="AU129" s="989">
        <v>0.0</v>
      </c>
      <c r="AV129" s="989">
        <v>0.0</v>
      </c>
      <c r="AW129" s="989">
        <v>0.0</v>
      </c>
      <c r="AX129" s="989">
        <v>0.0</v>
      </c>
      <c r="AY129" s="989">
        <v>0.0</v>
      </c>
      <c r="AZ129" s="989">
        <v>0.0</v>
      </c>
      <c r="BA129" s="989">
        <v>0.0</v>
      </c>
      <c r="BB129" s="989">
        <v>0.0</v>
      </c>
      <c r="BC129" s="989">
        <v>0.0</v>
      </c>
      <c r="BD129" s="989">
        <v>0.0</v>
      </c>
      <c r="BE129" s="989">
        <v>0.0</v>
      </c>
      <c r="BF129" s="989">
        <v>0.0</v>
      </c>
      <c r="BG129" s="989">
        <v>0.0</v>
      </c>
      <c r="BH129" s="716">
        <v>502.3979999999999</v>
      </c>
      <c r="BI129" s="989">
        <v>0.0</v>
      </c>
      <c r="BJ129" s="989">
        <v>0.0</v>
      </c>
      <c r="BK129" s="989">
        <v>0.0</v>
      </c>
      <c r="BL129" s="990">
        <v>0.0</v>
      </c>
      <c r="BM129" s="991">
        <v>0.0</v>
      </c>
      <c r="BN129" s="989">
        <v>0.0</v>
      </c>
      <c r="BO129" s="989">
        <v>0.0</v>
      </c>
      <c r="BP129" s="989">
        <v>0.0</v>
      </c>
      <c r="BQ129" s="989">
        <v>0.0</v>
      </c>
      <c r="BR129" s="989">
        <v>0.0</v>
      </c>
      <c r="BS129" s="989">
        <v>0.0</v>
      </c>
      <c r="BT129" s="989">
        <v>0.0</v>
      </c>
      <c r="BU129" s="989">
        <v>0.0</v>
      </c>
      <c r="BV129" s="989">
        <v>0.0</v>
      </c>
      <c r="BW129" s="990">
        <v>0.0</v>
      </c>
      <c r="BX129" s="991">
        <v>0.0</v>
      </c>
      <c r="BY129" s="989">
        <v>0.0</v>
      </c>
      <c r="BZ129" s="989">
        <v>0.0</v>
      </c>
      <c r="CA129" s="989">
        <v>0.0</v>
      </c>
      <c r="CB129" s="989">
        <v>0.0</v>
      </c>
      <c r="CC129" s="989">
        <v>0.0</v>
      </c>
      <c r="CD129" s="990">
        <v>0.0</v>
      </c>
      <c r="CE129" s="991">
        <v>0.0</v>
      </c>
      <c r="CF129" s="989">
        <v>0.0</v>
      </c>
      <c r="CG129" s="989">
        <v>0.0</v>
      </c>
      <c r="CH129" s="989">
        <v>0.0</v>
      </c>
      <c r="CI129" s="989">
        <v>0.0</v>
      </c>
      <c r="CJ129" s="989">
        <v>0.0</v>
      </c>
      <c r="CK129" s="989">
        <v>0.0</v>
      </c>
      <c r="CL129" s="989">
        <v>0.0</v>
      </c>
      <c r="CM129" s="716">
        <v>502.3979999999999</v>
      </c>
      <c r="CN129" s="990">
        <v>0.0</v>
      </c>
      <c r="CO129" s="991">
        <v>0.0</v>
      </c>
      <c r="CP129" s="989">
        <v>0.0</v>
      </c>
      <c r="CQ129" s="989">
        <v>0.0</v>
      </c>
      <c r="CR129" s="989">
        <v>0.0</v>
      </c>
      <c r="CS129" s="989">
        <v>0.0</v>
      </c>
      <c r="CT129" s="989">
        <v>0.0</v>
      </c>
      <c r="CU129" s="989">
        <v>0.0</v>
      </c>
      <c r="CV129" s="989">
        <v>0.0</v>
      </c>
      <c r="CW129" s="716">
        <v>502.3979999999999</v>
      </c>
      <c r="CX129" s="990">
        <v>0.0</v>
      </c>
      <c r="CY129" s="991">
        <v>0.0</v>
      </c>
      <c r="CZ129" s="989">
        <v>0.0</v>
      </c>
      <c r="DA129" s="989">
        <v>0.0</v>
      </c>
      <c r="DB129" s="989">
        <v>0.0</v>
      </c>
      <c r="DC129" s="989">
        <v>0.0</v>
      </c>
      <c r="DD129" s="989">
        <v>0.0</v>
      </c>
      <c r="DE129" s="989">
        <v>0.0</v>
      </c>
      <c r="DF129" s="716">
        <v>502.3979999999999</v>
      </c>
      <c r="DG129" s="991">
        <v>0.0</v>
      </c>
      <c r="DH129" s="989">
        <v>0.0</v>
      </c>
      <c r="DI129" s="989">
        <v>0.0</v>
      </c>
      <c r="DJ129" s="989">
        <v>0.0</v>
      </c>
      <c r="DK129" s="989">
        <v>0.0</v>
      </c>
      <c r="DL129" s="989">
        <v>0.0</v>
      </c>
      <c r="DM129" s="989">
        <v>0.0</v>
      </c>
      <c r="DN129" s="716">
        <v>502.3979999999999</v>
      </c>
      <c r="DO129" s="990">
        <v>0.0</v>
      </c>
      <c r="DP129" s="991">
        <v>0.0</v>
      </c>
      <c r="DQ129" s="989">
        <v>0.0</v>
      </c>
      <c r="DR129" s="989">
        <v>0.0</v>
      </c>
      <c r="DS129" s="989">
        <v>0.0</v>
      </c>
      <c r="DT129" s="716">
        <v>502.3979999999999</v>
      </c>
      <c r="DU129" s="990">
        <v>0.0</v>
      </c>
      <c r="DV129" s="991">
        <v>0.0</v>
      </c>
      <c r="DW129" s="989">
        <v>0.0</v>
      </c>
      <c r="DX129" s="989">
        <v>0.0</v>
      </c>
      <c r="DY129" s="989">
        <v>0.0</v>
      </c>
      <c r="DZ129" s="716">
        <v>502.3979999999999</v>
      </c>
      <c r="EA129" s="989">
        <v>0.0</v>
      </c>
      <c r="EB129" s="990">
        <v>0.0</v>
      </c>
      <c r="EC129" s="991">
        <v>0.0</v>
      </c>
      <c r="ED129" s="989">
        <v>0.0</v>
      </c>
      <c r="EE129" s="716">
        <v>502.3979999999999</v>
      </c>
      <c r="EF129" s="991">
        <v>0.0</v>
      </c>
      <c r="EG129" s="989">
        <v>0.0</v>
      </c>
      <c r="EH129" s="989">
        <v>0.0</v>
      </c>
      <c r="EI129" s="990">
        <v>0.0</v>
      </c>
      <c r="EJ129" s="991">
        <v>0.0</v>
      </c>
      <c r="EK129" s="989">
        <v>0.0</v>
      </c>
      <c r="EL129" s="989">
        <v>0.0</v>
      </c>
      <c r="EM129" s="989">
        <v>0.0</v>
      </c>
      <c r="EN129" s="990">
        <v>0.0</v>
      </c>
      <c r="EO129" s="984">
        <f t="shared" si="1"/>
        <v>5219.412822</v>
      </c>
      <c r="EP129" s="985">
        <f t="shared" si="3"/>
        <v>1017.7855</v>
      </c>
    </row>
    <row r="130" ht="14.25" customHeight="1">
      <c r="A130" s="986" t="s">
        <v>275</v>
      </c>
      <c r="B130" s="83" t="s">
        <v>480</v>
      </c>
      <c r="C130" s="50">
        <v>1811129.0</v>
      </c>
      <c r="D130" s="716">
        <v>5688.759</v>
      </c>
      <c r="E130" s="991">
        <v>0.0</v>
      </c>
      <c r="F130" s="989">
        <v>0.0</v>
      </c>
      <c r="G130" s="989">
        <v>0.0</v>
      </c>
      <c r="H130" s="989">
        <v>0.0</v>
      </c>
      <c r="I130" s="990">
        <v>0.0</v>
      </c>
      <c r="J130" s="991">
        <v>0.0</v>
      </c>
      <c r="K130" s="989">
        <v>0.0</v>
      </c>
      <c r="L130" s="989">
        <v>0.0</v>
      </c>
      <c r="M130" s="989">
        <v>0.0</v>
      </c>
      <c r="N130" s="990">
        <v>0.0</v>
      </c>
      <c r="O130" s="991">
        <v>0.0</v>
      </c>
      <c r="P130" s="989">
        <v>0.0</v>
      </c>
      <c r="Q130" s="989">
        <v>0.0</v>
      </c>
      <c r="R130" s="989">
        <v>0.0</v>
      </c>
      <c r="S130" s="990">
        <v>0.0</v>
      </c>
      <c r="T130" s="991">
        <v>0.0</v>
      </c>
      <c r="U130" s="989">
        <v>0.0</v>
      </c>
      <c r="V130" s="989">
        <v>0.0</v>
      </c>
      <c r="W130" s="989">
        <v>0.0</v>
      </c>
      <c r="X130" s="989">
        <v>0.0</v>
      </c>
      <c r="Y130" s="989">
        <v>0.0</v>
      </c>
      <c r="Z130" s="989">
        <v>0.0</v>
      </c>
      <c r="AA130" s="989">
        <v>0.0</v>
      </c>
      <c r="AB130" s="990">
        <v>0.0</v>
      </c>
      <c r="AC130" s="991">
        <v>0.0</v>
      </c>
      <c r="AD130" s="989">
        <v>0.0</v>
      </c>
      <c r="AE130" s="989">
        <v>0.0</v>
      </c>
      <c r="AF130" s="989">
        <v>0.0</v>
      </c>
      <c r="AG130" s="989">
        <v>0.0</v>
      </c>
      <c r="AH130" s="989">
        <v>0.0</v>
      </c>
      <c r="AI130" s="989">
        <v>0.0</v>
      </c>
      <c r="AJ130" s="716">
        <v>5688.759</v>
      </c>
      <c r="AK130" s="991">
        <v>0.0</v>
      </c>
      <c r="AL130" s="989">
        <v>0.0</v>
      </c>
      <c r="AM130" s="989">
        <v>0.0</v>
      </c>
      <c r="AN130" s="989">
        <v>0.0</v>
      </c>
      <c r="AO130" s="989">
        <v>0.0</v>
      </c>
      <c r="AP130" s="989">
        <v>0.0</v>
      </c>
      <c r="AQ130" s="989">
        <v>0.0</v>
      </c>
      <c r="AR130" s="716">
        <v>5688.759</v>
      </c>
      <c r="AS130" s="991">
        <v>0.0</v>
      </c>
      <c r="AT130" s="989">
        <v>0.0</v>
      </c>
      <c r="AU130" s="989">
        <v>0.0</v>
      </c>
      <c r="AV130" s="989">
        <v>0.0</v>
      </c>
      <c r="AW130" s="989">
        <v>0.0</v>
      </c>
      <c r="AX130" s="989">
        <v>0.0</v>
      </c>
      <c r="AY130" s="989">
        <v>0.0</v>
      </c>
      <c r="AZ130" s="989">
        <v>0.0</v>
      </c>
      <c r="BA130" s="989">
        <v>0.0</v>
      </c>
      <c r="BB130" s="989">
        <v>0.0</v>
      </c>
      <c r="BC130" s="989">
        <v>0.0</v>
      </c>
      <c r="BD130" s="989">
        <v>0.0</v>
      </c>
      <c r="BE130" s="989">
        <v>0.0</v>
      </c>
      <c r="BF130" s="989">
        <v>0.0</v>
      </c>
      <c r="BG130" s="989">
        <v>0.0</v>
      </c>
      <c r="BH130" s="716">
        <v>5688.759</v>
      </c>
      <c r="BI130" s="989">
        <v>0.0</v>
      </c>
      <c r="BJ130" s="989">
        <v>0.0</v>
      </c>
      <c r="BK130" s="989">
        <v>0.0</v>
      </c>
      <c r="BL130" s="990">
        <v>0.0</v>
      </c>
      <c r="BM130" s="991">
        <v>0.0</v>
      </c>
      <c r="BN130" s="989">
        <v>0.0</v>
      </c>
      <c r="BO130" s="989">
        <v>0.0</v>
      </c>
      <c r="BP130" s="989">
        <v>0.0</v>
      </c>
      <c r="BQ130" s="989">
        <v>0.0</v>
      </c>
      <c r="BR130" s="989">
        <v>0.0</v>
      </c>
      <c r="BS130" s="989">
        <v>0.0</v>
      </c>
      <c r="BT130" s="989">
        <v>0.0</v>
      </c>
      <c r="BU130" s="989">
        <v>0.0</v>
      </c>
      <c r="BV130" s="989">
        <v>0.0</v>
      </c>
      <c r="BW130" s="990">
        <v>0.0</v>
      </c>
      <c r="BX130" s="991">
        <v>0.0</v>
      </c>
      <c r="BY130" s="989">
        <v>0.0</v>
      </c>
      <c r="BZ130" s="989">
        <v>0.0</v>
      </c>
      <c r="CA130" s="989">
        <v>0.0</v>
      </c>
      <c r="CB130" s="989">
        <v>0.0</v>
      </c>
      <c r="CC130" s="989">
        <v>0.0</v>
      </c>
      <c r="CD130" s="990">
        <v>0.0</v>
      </c>
      <c r="CE130" s="991">
        <v>0.0</v>
      </c>
      <c r="CF130" s="989">
        <v>0.0</v>
      </c>
      <c r="CG130" s="989">
        <v>0.0</v>
      </c>
      <c r="CH130" s="989">
        <v>0.0</v>
      </c>
      <c r="CI130" s="989">
        <v>0.0</v>
      </c>
      <c r="CJ130" s="989">
        <v>0.0</v>
      </c>
      <c r="CK130" s="989">
        <v>0.0</v>
      </c>
      <c r="CL130" s="716">
        <v>5688.759</v>
      </c>
      <c r="CM130" s="989">
        <v>0.0</v>
      </c>
      <c r="CN130" s="990">
        <v>0.0</v>
      </c>
      <c r="CO130" s="991">
        <v>0.0</v>
      </c>
      <c r="CP130" s="989">
        <v>0.0</v>
      </c>
      <c r="CQ130" s="989">
        <v>0.0</v>
      </c>
      <c r="CR130" s="989">
        <v>0.0</v>
      </c>
      <c r="CS130" s="989">
        <v>0.0</v>
      </c>
      <c r="CT130" s="989">
        <v>0.0</v>
      </c>
      <c r="CU130" s="989">
        <v>0.0</v>
      </c>
      <c r="CV130" s="989">
        <v>0.0</v>
      </c>
      <c r="CW130" s="716">
        <v>5688.759</v>
      </c>
      <c r="CX130" s="990">
        <v>0.0</v>
      </c>
      <c r="CY130" s="991">
        <v>0.0</v>
      </c>
      <c r="CZ130" s="989">
        <v>0.0</v>
      </c>
      <c r="DA130" s="989">
        <v>0.0</v>
      </c>
      <c r="DB130" s="989">
        <v>0.0</v>
      </c>
      <c r="DC130" s="989">
        <v>0.0</v>
      </c>
      <c r="DD130" s="989">
        <v>0.0</v>
      </c>
      <c r="DE130" s="989">
        <v>0.0</v>
      </c>
      <c r="DF130" s="716">
        <v>5688.759</v>
      </c>
      <c r="DG130" s="991">
        <v>0.0</v>
      </c>
      <c r="DH130" s="989">
        <v>0.0</v>
      </c>
      <c r="DI130" s="989">
        <v>0.0</v>
      </c>
      <c r="DJ130" s="989">
        <v>0.0</v>
      </c>
      <c r="DK130" s="989">
        <v>0.0</v>
      </c>
      <c r="DL130" s="989">
        <v>0.0</v>
      </c>
      <c r="DM130" s="989">
        <v>0.0</v>
      </c>
      <c r="DN130" s="716">
        <v>5688.759</v>
      </c>
      <c r="DO130" s="990">
        <v>0.0</v>
      </c>
      <c r="DP130" s="991">
        <v>0.0</v>
      </c>
      <c r="DQ130" s="989">
        <v>0.0</v>
      </c>
      <c r="DR130" s="989">
        <v>0.0</v>
      </c>
      <c r="DS130" s="989">
        <v>0.0</v>
      </c>
      <c r="DT130" s="716">
        <v>5688.759</v>
      </c>
      <c r="DU130" s="990">
        <v>0.0</v>
      </c>
      <c r="DV130" s="991">
        <v>0.0</v>
      </c>
      <c r="DW130" s="989">
        <v>0.0</v>
      </c>
      <c r="DX130" s="989">
        <v>0.0</v>
      </c>
      <c r="DY130" s="989">
        <v>0.0</v>
      </c>
      <c r="DZ130" s="716">
        <v>5688.759</v>
      </c>
      <c r="EA130" s="989">
        <v>0.0</v>
      </c>
      <c r="EB130" s="990">
        <v>0.0</v>
      </c>
      <c r="EC130" s="991">
        <v>0.0</v>
      </c>
      <c r="ED130" s="989">
        <v>0.0</v>
      </c>
      <c r="EE130" s="716">
        <v>5688.759</v>
      </c>
      <c r="EF130" s="991">
        <v>0.0</v>
      </c>
      <c r="EG130" s="989">
        <v>0.0</v>
      </c>
      <c r="EH130" s="989">
        <v>0.0</v>
      </c>
      <c r="EI130" s="990">
        <v>0.0</v>
      </c>
      <c r="EJ130" s="991">
        <v>0.0</v>
      </c>
      <c r="EK130" s="989">
        <v>0.0</v>
      </c>
      <c r="EL130" s="989">
        <v>0.0</v>
      </c>
      <c r="EM130" s="989">
        <v>0.0</v>
      </c>
      <c r="EN130" s="990">
        <v>0.0</v>
      </c>
      <c r="EO130" s="984">
        <f t="shared" si="1"/>
        <v>59618.19432</v>
      </c>
      <c r="EP130" s="985">
        <f t="shared" si="3"/>
        <v>11625.54789</v>
      </c>
    </row>
    <row r="131" ht="14.25" customHeight="1">
      <c r="A131" s="986" t="s">
        <v>275</v>
      </c>
      <c r="B131" s="83" t="s">
        <v>480</v>
      </c>
      <c r="C131" s="50">
        <v>1811130.0</v>
      </c>
      <c r="D131" s="716">
        <v>3784.087499999999</v>
      </c>
      <c r="E131" s="991">
        <v>0.0</v>
      </c>
      <c r="F131" s="989">
        <v>0.0</v>
      </c>
      <c r="G131" s="989">
        <v>0.0</v>
      </c>
      <c r="H131" s="989">
        <v>0.0</v>
      </c>
      <c r="I131" s="990">
        <v>0.0</v>
      </c>
      <c r="J131" s="991">
        <v>0.0</v>
      </c>
      <c r="K131" s="989">
        <v>0.0</v>
      </c>
      <c r="L131" s="989">
        <v>0.0</v>
      </c>
      <c r="M131" s="989">
        <v>0.0</v>
      </c>
      <c r="N131" s="990">
        <v>0.0</v>
      </c>
      <c r="O131" s="991">
        <v>0.0</v>
      </c>
      <c r="P131" s="989">
        <v>0.0</v>
      </c>
      <c r="Q131" s="989">
        <v>0.0</v>
      </c>
      <c r="R131" s="989">
        <v>0.0</v>
      </c>
      <c r="S131" s="990">
        <v>0.0</v>
      </c>
      <c r="T131" s="991">
        <v>0.0</v>
      </c>
      <c r="U131" s="989">
        <v>0.0</v>
      </c>
      <c r="V131" s="989">
        <v>0.0</v>
      </c>
      <c r="W131" s="989">
        <v>0.0</v>
      </c>
      <c r="X131" s="989">
        <v>0.0</v>
      </c>
      <c r="Y131" s="989">
        <v>0.0</v>
      </c>
      <c r="Z131" s="989">
        <v>0.0</v>
      </c>
      <c r="AA131" s="989">
        <v>0.0</v>
      </c>
      <c r="AB131" s="990">
        <v>0.0</v>
      </c>
      <c r="AC131" s="991">
        <v>0.0</v>
      </c>
      <c r="AD131" s="989">
        <v>0.0</v>
      </c>
      <c r="AE131" s="989">
        <v>0.0</v>
      </c>
      <c r="AF131" s="989">
        <v>0.0</v>
      </c>
      <c r="AG131" s="989">
        <v>0.0</v>
      </c>
      <c r="AH131" s="989">
        <v>0.0</v>
      </c>
      <c r="AI131" s="989">
        <v>0.0</v>
      </c>
      <c r="AJ131" s="716">
        <v>3784.087499999999</v>
      </c>
      <c r="AK131" s="991">
        <v>0.0</v>
      </c>
      <c r="AL131" s="989">
        <v>0.0</v>
      </c>
      <c r="AM131" s="989">
        <v>0.0</v>
      </c>
      <c r="AN131" s="989">
        <v>0.0</v>
      </c>
      <c r="AO131" s="989">
        <v>0.0</v>
      </c>
      <c r="AP131" s="989">
        <v>0.0</v>
      </c>
      <c r="AQ131" s="989">
        <v>0.0</v>
      </c>
      <c r="AR131" s="716">
        <v>3784.087499999999</v>
      </c>
      <c r="AS131" s="991">
        <v>0.0</v>
      </c>
      <c r="AT131" s="989">
        <v>0.0</v>
      </c>
      <c r="AU131" s="989">
        <v>0.0</v>
      </c>
      <c r="AV131" s="989">
        <v>0.0</v>
      </c>
      <c r="AW131" s="989">
        <v>0.0</v>
      </c>
      <c r="AX131" s="989">
        <v>0.0</v>
      </c>
      <c r="AY131" s="989">
        <v>0.0</v>
      </c>
      <c r="AZ131" s="989">
        <v>0.0</v>
      </c>
      <c r="BA131" s="989">
        <v>0.0</v>
      </c>
      <c r="BB131" s="989">
        <v>0.0</v>
      </c>
      <c r="BC131" s="989">
        <v>0.0</v>
      </c>
      <c r="BD131" s="989">
        <v>0.0</v>
      </c>
      <c r="BE131" s="989">
        <v>0.0</v>
      </c>
      <c r="BF131" s="989">
        <v>0.0</v>
      </c>
      <c r="BG131" s="989">
        <v>0.0</v>
      </c>
      <c r="BH131" s="989">
        <v>0.0</v>
      </c>
      <c r="BI131" s="716">
        <v>3784.087499999999</v>
      </c>
      <c r="BJ131" s="989">
        <v>0.0</v>
      </c>
      <c r="BK131" s="989">
        <v>0.0</v>
      </c>
      <c r="BL131" s="990">
        <v>0.0</v>
      </c>
      <c r="BM131" s="991">
        <v>0.0</v>
      </c>
      <c r="BN131" s="989">
        <v>0.0</v>
      </c>
      <c r="BO131" s="989">
        <v>0.0</v>
      </c>
      <c r="BP131" s="989">
        <v>0.0</v>
      </c>
      <c r="BQ131" s="989">
        <v>0.0</v>
      </c>
      <c r="BR131" s="989">
        <v>0.0</v>
      </c>
      <c r="BS131" s="989">
        <v>0.0</v>
      </c>
      <c r="BT131" s="989">
        <v>0.0</v>
      </c>
      <c r="BU131" s="989">
        <v>0.0</v>
      </c>
      <c r="BV131" s="989">
        <v>0.0</v>
      </c>
      <c r="BW131" s="990">
        <v>0.0</v>
      </c>
      <c r="BX131" s="991">
        <v>0.0</v>
      </c>
      <c r="BY131" s="989">
        <v>0.0</v>
      </c>
      <c r="BZ131" s="989">
        <v>0.0</v>
      </c>
      <c r="CA131" s="989">
        <v>0.0</v>
      </c>
      <c r="CB131" s="989">
        <v>0.0</v>
      </c>
      <c r="CC131" s="989">
        <v>0.0</v>
      </c>
      <c r="CD131" s="990">
        <v>0.0</v>
      </c>
      <c r="CE131" s="991">
        <v>0.0</v>
      </c>
      <c r="CF131" s="989">
        <v>0.0</v>
      </c>
      <c r="CG131" s="989">
        <v>0.0</v>
      </c>
      <c r="CH131" s="989">
        <v>0.0</v>
      </c>
      <c r="CI131" s="989">
        <v>0.0</v>
      </c>
      <c r="CJ131" s="989">
        <v>0.0</v>
      </c>
      <c r="CK131" s="989">
        <v>0.0</v>
      </c>
      <c r="CL131" s="716">
        <v>3784.087499999999</v>
      </c>
      <c r="CM131" s="989">
        <v>0.0</v>
      </c>
      <c r="CN131" s="990">
        <v>0.0</v>
      </c>
      <c r="CO131" s="991">
        <v>0.0</v>
      </c>
      <c r="CP131" s="989">
        <v>0.0</v>
      </c>
      <c r="CQ131" s="989">
        <v>0.0</v>
      </c>
      <c r="CR131" s="989">
        <v>0.0</v>
      </c>
      <c r="CS131" s="989">
        <v>0.0</v>
      </c>
      <c r="CT131" s="989">
        <v>0.0</v>
      </c>
      <c r="CU131" s="989">
        <v>0.0</v>
      </c>
      <c r="CV131" s="989">
        <v>0.0</v>
      </c>
      <c r="CW131" s="716">
        <v>3784.087499999999</v>
      </c>
      <c r="CX131" s="990">
        <v>0.0</v>
      </c>
      <c r="CY131" s="991">
        <v>0.0</v>
      </c>
      <c r="CZ131" s="989">
        <v>0.0</v>
      </c>
      <c r="DA131" s="989">
        <v>0.0</v>
      </c>
      <c r="DB131" s="989">
        <v>0.0</v>
      </c>
      <c r="DC131" s="989">
        <v>0.0</v>
      </c>
      <c r="DD131" s="989">
        <v>0.0</v>
      </c>
      <c r="DE131" s="989">
        <v>0.0</v>
      </c>
      <c r="DF131" s="716">
        <v>3784.087499999999</v>
      </c>
      <c r="DG131" s="991">
        <v>0.0</v>
      </c>
      <c r="DH131" s="989">
        <v>0.0</v>
      </c>
      <c r="DI131" s="989">
        <v>0.0</v>
      </c>
      <c r="DJ131" s="989">
        <v>0.0</v>
      </c>
      <c r="DK131" s="989">
        <v>0.0</v>
      </c>
      <c r="DL131" s="989">
        <v>0.0</v>
      </c>
      <c r="DM131" s="989">
        <v>0.0</v>
      </c>
      <c r="DN131" s="716">
        <v>3784.087499999999</v>
      </c>
      <c r="DO131" s="990">
        <v>0.0</v>
      </c>
      <c r="DP131" s="991">
        <v>0.0</v>
      </c>
      <c r="DQ131" s="989">
        <v>0.0</v>
      </c>
      <c r="DR131" s="989">
        <v>0.0</v>
      </c>
      <c r="DS131" s="989">
        <v>0.0</v>
      </c>
      <c r="DT131" s="716">
        <v>3784.087499999999</v>
      </c>
      <c r="DU131" s="990">
        <v>0.0</v>
      </c>
      <c r="DV131" s="991">
        <v>0.0</v>
      </c>
      <c r="DW131" s="989">
        <v>0.0</v>
      </c>
      <c r="DX131" s="989">
        <v>0.0</v>
      </c>
      <c r="DY131" s="989">
        <v>0.0</v>
      </c>
      <c r="DZ131" s="716">
        <v>3784.087499999999</v>
      </c>
      <c r="EA131" s="989">
        <v>0.0</v>
      </c>
      <c r="EB131" s="990">
        <v>0.0</v>
      </c>
      <c r="EC131" s="991">
        <v>0.0</v>
      </c>
      <c r="ED131" s="989">
        <v>0.0</v>
      </c>
      <c r="EE131" s="716">
        <v>3784.087499999999</v>
      </c>
      <c r="EF131" s="991">
        <v>0.0</v>
      </c>
      <c r="EG131" s="989">
        <v>0.0</v>
      </c>
      <c r="EH131" s="989">
        <v>0.0</v>
      </c>
      <c r="EI131" s="990">
        <v>0.0</v>
      </c>
      <c r="EJ131" s="991">
        <v>0.0</v>
      </c>
      <c r="EK131" s="989">
        <v>0.0</v>
      </c>
      <c r="EL131" s="989">
        <v>0.0</v>
      </c>
      <c r="EM131" s="989">
        <v>0.0</v>
      </c>
      <c r="EN131" s="990">
        <v>0.0</v>
      </c>
      <c r="EO131" s="984">
        <f t="shared" si="1"/>
        <v>39763.19145</v>
      </c>
      <c r="EP131" s="985">
        <f t="shared" si="3"/>
        <v>7753.822333</v>
      </c>
    </row>
    <row r="132" ht="14.25" customHeight="1">
      <c r="A132" s="986" t="s">
        <v>275</v>
      </c>
      <c r="B132" s="83" t="s">
        <v>480</v>
      </c>
      <c r="C132" s="50">
        <v>1811131.0</v>
      </c>
      <c r="D132" s="716">
        <v>6366.758999999999</v>
      </c>
      <c r="E132" s="991">
        <v>0.0</v>
      </c>
      <c r="F132" s="989">
        <v>0.0</v>
      </c>
      <c r="G132" s="989">
        <v>0.0</v>
      </c>
      <c r="H132" s="989">
        <v>0.0</v>
      </c>
      <c r="I132" s="990">
        <v>0.0</v>
      </c>
      <c r="J132" s="991">
        <v>0.0</v>
      </c>
      <c r="K132" s="989">
        <v>0.0</v>
      </c>
      <c r="L132" s="989">
        <v>0.0</v>
      </c>
      <c r="M132" s="989">
        <v>0.0</v>
      </c>
      <c r="N132" s="990">
        <v>0.0</v>
      </c>
      <c r="O132" s="991">
        <v>0.0</v>
      </c>
      <c r="P132" s="989">
        <v>0.0</v>
      </c>
      <c r="Q132" s="989">
        <v>0.0</v>
      </c>
      <c r="R132" s="989">
        <v>0.0</v>
      </c>
      <c r="S132" s="990">
        <v>0.0</v>
      </c>
      <c r="T132" s="991">
        <v>0.0</v>
      </c>
      <c r="U132" s="989">
        <v>0.0</v>
      </c>
      <c r="V132" s="989">
        <v>0.0</v>
      </c>
      <c r="W132" s="989">
        <v>0.0</v>
      </c>
      <c r="X132" s="989">
        <v>0.0</v>
      </c>
      <c r="Y132" s="989">
        <v>0.0</v>
      </c>
      <c r="Z132" s="989">
        <v>0.0</v>
      </c>
      <c r="AA132" s="989">
        <v>0.0</v>
      </c>
      <c r="AB132" s="990">
        <v>0.0</v>
      </c>
      <c r="AC132" s="991">
        <v>0.0</v>
      </c>
      <c r="AD132" s="989">
        <v>0.0</v>
      </c>
      <c r="AE132" s="989">
        <v>0.0</v>
      </c>
      <c r="AF132" s="989">
        <v>0.0</v>
      </c>
      <c r="AG132" s="989">
        <v>0.0</v>
      </c>
      <c r="AH132" s="989">
        <v>0.0</v>
      </c>
      <c r="AI132" s="989">
        <v>0.0</v>
      </c>
      <c r="AJ132" s="716">
        <v>6366.758999999999</v>
      </c>
      <c r="AK132" s="991">
        <v>0.0</v>
      </c>
      <c r="AL132" s="989">
        <v>0.0</v>
      </c>
      <c r="AM132" s="989">
        <v>0.0</v>
      </c>
      <c r="AN132" s="989">
        <v>0.0</v>
      </c>
      <c r="AO132" s="989">
        <v>0.0</v>
      </c>
      <c r="AP132" s="989">
        <v>0.0</v>
      </c>
      <c r="AQ132" s="989">
        <v>0.0</v>
      </c>
      <c r="AR132" s="716">
        <v>6366.758999999999</v>
      </c>
      <c r="AS132" s="991">
        <v>0.0</v>
      </c>
      <c r="AT132" s="989">
        <v>0.0</v>
      </c>
      <c r="AU132" s="989">
        <v>0.0</v>
      </c>
      <c r="AV132" s="989">
        <v>0.0</v>
      </c>
      <c r="AW132" s="989">
        <v>0.0</v>
      </c>
      <c r="AX132" s="989">
        <v>0.0</v>
      </c>
      <c r="AY132" s="989">
        <v>0.0</v>
      </c>
      <c r="AZ132" s="989">
        <v>0.0</v>
      </c>
      <c r="BA132" s="989">
        <v>0.0</v>
      </c>
      <c r="BB132" s="989">
        <v>0.0</v>
      </c>
      <c r="BC132" s="989">
        <v>0.0</v>
      </c>
      <c r="BD132" s="989">
        <v>0.0</v>
      </c>
      <c r="BE132" s="989">
        <v>0.0</v>
      </c>
      <c r="BF132" s="989">
        <v>0.0</v>
      </c>
      <c r="BG132" s="989">
        <v>0.0</v>
      </c>
      <c r="BH132" s="989">
        <v>0.0</v>
      </c>
      <c r="BI132" s="716">
        <v>6366.758999999999</v>
      </c>
      <c r="BJ132" s="989">
        <v>0.0</v>
      </c>
      <c r="BK132" s="989">
        <v>0.0</v>
      </c>
      <c r="BL132" s="990">
        <v>0.0</v>
      </c>
      <c r="BM132" s="991">
        <v>0.0</v>
      </c>
      <c r="BN132" s="989">
        <v>0.0</v>
      </c>
      <c r="BO132" s="989">
        <v>0.0</v>
      </c>
      <c r="BP132" s="989">
        <v>0.0</v>
      </c>
      <c r="BQ132" s="989">
        <v>0.0</v>
      </c>
      <c r="BR132" s="989">
        <v>0.0</v>
      </c>
      <c r="BS132" s="989">
        <v>0.0</v>
      </c>
      <c r="BT132" s="989">
        <v>0.0</v>
      </c>
      <c r="BU132" s="989">
        <v>0.0</v>
      </c>
      <c r="BV132" s="989">
        <v>0.0</v>
      </c>
      <c r="BW132" s="990">
        <v>0.0</v>
      </c>
      <c r="BX132" s="991">
        <v>0.0</v>
      </c>
      <c r="BY132" s="989">
        <v>0.0</v>
      </c>
      <c r="BZ132" s="989">
        <v>0.0</v>
      </c>
      <c r="CA132" s="989">
        <v>0.0</v>
      </c>
      <c r="CB132" s="989">
        <v>0.0</v>
      </c>
      <c r="CC132" s="989">
        <v>0.0</v>
      </c>
      <c r="CD132" s="990">
        <v>0.0</v>
      </c>
      <c r="CE132" s="991">
        <v>0.0</v>
      </c>
      <c r="CF132" s="989">
        <v>0.0</v>
      </c>
      <c r="CG132" s="989">
        <v>0.0</v>
      </c>
      <c r="CH132" s="989">
        <v>0.0</v>
      </c>
      <c r="CI132" s="989">
        <v>0.0</v>
      </c>
      <c r="CJ132" s="989">
        <v>0.0</v>
      </c>
      <c r="CK132" s="989">
        <v>0.0</v>
      </c>
      <c r="CL132" s="716">
        <v>6366.758999999999</v>
      </c>
      <c r="CM132" s="989">
        <v>0.0</v>
      </c>
      <c r="CN132" s="990">
        <v>0.0</v>
      </c>
      <c r="CO132" s="991">
        <v>0.0</v>
      </c>
      <c r="CP132" s="989">
        <v>0.0</v>
      </c>
      <c r="CQ132" s="989">
        <v>0.0</v>
      </c>
      <c r="CR132" s="989">
        <v>0.0</v>
      </c>
      <c r="CS132" s="989">
        <v>0.0</v>
      </c>
      <c r="CT132" s="989">
        <v>0.0</v>
      </c>
      <c r="CU132" s="989">
        <v>0.0</v>
      </c>
      <c r="CV132" s="989">
        <v>0.0</v>
      </c>
      <c r="CW132" s="716">
        <v>6366.758999999999</v>
      </c>
      <c r="CX132" s="990">
        <v>0.0</v>
      </c>
      <c r="CY132" s="991">
        <v>0.0</v>
      </c>
      <c r="CZ132" s="989">
        <v>0.0</v>
      </c>
      <c r="DA132" s="989">
        <v>0.0</v>
      </c>
      <c r="DB132" s="989">
        <v>0.0</v>
      </c>
      <c r="DC132" s="989">
        <v>0.0</v>
      </c>
      <c r="DD132" s="989">
        <v>0.0</v>
      </c>
      <c r="DE132" s="989">
        <v>0.0</v>
      </c>
      <c r="DF132" s="716">
        <v>6366.758999999999</v>
      </c>
      <c r="DG132" s="991">
        <v>0.0</v>
      </c>
      <c r="DH132" s="989">
        <v>0.0</v>
      </c>
      <c r="DI132" s="989">
        <v>0.0</v>
      </c>
      <c r="DJ132" s="989">
        <v>0.0</v>
      </c>
      <c r="DK132" s="989">
        <v>0.0</v>
      </c>
      <c r="DL132" s="989">
        <v>0.0</v>
      </c>
      <c r="DM132" s="989">
        <v>0.0</v>
      </c>
      <c r="DN132" s="716">
        <v>6366.758999999999</v>
      </c>
      <c r="DO132" s="990">
        <v>0.0</v>
      </c>
      <c r="DP132" s="991">
        <v>0.0</v>
      </c>
      <c r="DQ132" s="989">
        <v>0.0</v>
      </c>
      <c r="DR132" s="989">
        <v>0.0</v>
      </c>
      <c r="DS132" s="989">
        <v>0.0</v>
      </c>
      <c r="DT132" s="716">
        <v>6366.758999999999</v>
      </c>
      <c r="DU132" s="990">
        <v>0.0</v>
      </c>
      <c r="DV132" s="991">
        <v>0.0</v>
      </c>
      <c r="DW132" s="989">
        <v>0.0</v>
      </c>
      <c r="DX132" s="989">
        <v>0.0</v>
      </c>
      <c r="DY132" s="989">
        <v>0.0</v>
      </c>
      <c r="DZ132" s="716">
        <v>6366.758999999999</v>
      </c>
      <c r="EA132" s="989">
        <v>0.0</v>
      </c>
      <c r="EB132" s="990">
        <v>0.0</v>
      </c>
      <c r="EC132" s="991">
        <v>0.0</v>
      </c>
      <c r="ED132" s="989">
        <v>0.0</v>
      </c>
      <c r="EE132" s="716">
        <v>6366.758999999999</v>
      </c>
      <c r="EF132" s="991">
        <v>0.0</v>
      </c>
      <c r="EG132" s="989">
        <v>0.0</v>
      </c>
      <c r="EH132" s="989">
        <v>0.0</v>
      </c>
      <c r="EI132" s="990">
        <v>0.0</v>
      </c>
      <c r="EJ132" s="991">
        <v>0.0</v>
      </c>
      <c r="EK132" s="989">
        <v>0.0</v>
      </c>
      <c r="EL132" s="989">
        <v>0.0</v>
      </c>
      <c r="EM132" s="989">
        <v>0.0</v>
      </c>
      <c r="EN132" s="990">
        <v>0.0</v>
      </c>
      <c r="EO132" s="984">
        <f t="shared" si="1"/>
        <v>66901.90357</v>
      </c>
      <c r="EP132" s="985">
        <f t="shared" si="3"/>
        <v>13045.8712</v>
      </c>
    </row>
    <row r="133" ht="14.25" customHeight="1">
      <c r="A133" s="986" t="s">
        <v>275</v>
      </c>
      <c r="B133" s="83" t="s">
        <v>480</v>
      </c>
      <c r="C133" s="50">
        <v>1811132.0</v>
      </c>
      <c r="D133" s="716">
        <v>2013.8859999999995</v>
      </c>
      <c r="E133" s="991">
        <v>0.0</v>
      </c>
      <c r="F133" s="989">
        <v>0.0</v>
      </c>
      <c r="G133" s="989">
        <v>0.0</v>
      </c>
      <c r="H133" s="989">
        <v>0.0</v>
      </c>
      <c r="I133" s="990">
        <v>0.0</v>
      </c>
      <c r="J133" s="991">
        <v>0.0</v>
      </c>
      <c r="K133" s="989">
        <v>0.0</v>
      </c>
      <c r="L133" s="989">
        <v>0.0</v>
      </c>
      <c r="M133" s="989">
        <v>0.0</v>
      </c>
      <c r="N133" s="990">
        <v>0.0</v>
      </c>
      <c r="O133" s="991">
        <v>0.0</v>
      </c>
      <c r="P133" s="989">
        <v>0.0</v>
      </c>
      <c r="Q133" s="989">
        <v>0.0</v>
      </c>
      <c r="R133" s="989">
        <v>0.0</v>
      </c>
      <c r="S133" s="990">
        <v>0.0</v>
      </c>
      <c r="T133" s="991">
        <v>0.0</v>
      </c>
      <c r="U133" s="989">
        <v>0.0</v>
      </c>
      <c r="V133" s="989">
        <v>0.0</v>
      </c>
      <c r="W133" s="989">
        <v>0.0</v>
      </c>
      <c r="X133" s="989">
        <v>0.0</v>
      </c>
      <c r="Y133" s="989">
        <v>0.0</v>
      </c>
      <c r="Z133" s="989">
        <v>0.0</v>
      </c>
      <c r="AA133" s="989">
        <v>0.0</v>
      </c>
      <c r="AB133" s="990">
        <v>0.0</v>
      </c>
      <c r="AC133" s="991">
        <v>0.0</v>
      </c>
      <c r="AD133" s="989">
        <v>0.0</v>
      </c>
      <c r="AE133" s="989">
        <v>0.0</v>
      </c>
      <c r="AF133" s="989">
        <v>0.0</v>
      </c>
      <c r="AG133" s="989">
        <v>0.0</v>
      </c>
      <c r="AH133" s="989">
        <v>0.0</v>
      </c>
      <c r="AI133" s="989">
        <v>0.0</v>
      </c>
      <c r="AJ133" s="716">
        <v>2013.8859999999995</v>
      </c>
      <c r="AK133" s="991">
        <v>0.0</v>
      </c>
      <c r="AL133" s="989">
        <v>0.0</v>
      </c>
      <c r="AM133" s="989">
        <v>0.0</v>
      </c>
      <c r="AN133" s="989">
        <v>0.0</v>
      </c>
      <c r="AO133" s="989">
        <v>0.0</v>
      </c>
      <c r="AP133" s="989">
        <v>0.0</v>
      </c>
      <c r="AQ133" s="989">
        <v>0.0</v>
      </c>
      <c r="AR133" s="716">
        <v>2013.8859999999995</v>
      </c>
      <c r="AS133" s="991">
        <v>0.0</v>
      </c>
      <c r="AT133" s="989">
        <v>0.0</v>
      </c>
      <c r="AU133" s="989">
        <v>0.0</v>
      </c>
      <c r="AV133" s="989">
        <v>0.0</v>
      </c>
      <c r="AW133" s="989">
        <v>0.0</v>
      </c>
      <c r="AX133" s="989">
        <v>0.0</v>
      </c>
      <c r="AY133" s="989">
        <v>0.0</v>
      </c>
      <c r="AZ133" s="989">
        <v>0.0</v>
      </c>
      <c r="BA133" s="989">
        <v>0.0</v>
      </c>
      <c r="BB133" s="989">
        <v>0.0</v>
      </c>
      <c r="BC133" s="989">
        <v>0.0</v>
      </c>
      <c r="BD133" s="989">
        <v>0.0</v>
      </c>
      <c r="BE133" s="989">
        <v>0.0</v>
      </c>
      <c r="BF133" s="989">
        <v>0.0</v>
      </c>
      <c r="BG133" s="989">
        <v>0.0</v>
      </c>
      <c r="BH133" s="989">
        <v>0.0</v>
      </c>
      <c r="BI133" s="716">
        <v>2013.8859999999995</v>
      </c>
      <c r="BJ133" s="989">
        <v>0.0</v>
      </c>
      <c r="BK133" s="989">
        <v>0.0</v>
      </c>
      <c r="BL133" s="990">
        <v>0.0</v>
      </c>
      <c r="BM133" s="991">
        <v>0.0</v>
      </c>
      <c r="BN133" s="989">
        <v>0.0</v>
      </c>
      <c r="BO133" s="989">
        <v>0.0</v>
      </c>
      <c r="BP133" s="989">
        <v>0.0</v>
      </c>
      <c r="BQ133" s="989">
        <v>0.0</v>
      </c>
      <c r="BR133" s="989">
        <v>0.0</v>
      </c>
      <c r="BS133" s="989">
        <v>0.0</v>
      </c>
      <c r="BT133" s="989">
        <v>0.0</v>
      </c>
      <c r="BU133" s="989">
        <v>0.0</v>
      </c>
      <c r="BV133" s="989">
        <v>0.0</v>
      </c>
      <c r="BW133" s="990">
        <v>0.0</v>
      </c>
      <c r="BX133" s="991">
        <v>0.0</v>
      </c>
      <c r="BY133" s="989">
        <v>0.0</v>
      </c>
      <c r="BZ133" s="989">
        <v>0.0</v>
      </c>
      <c r="CA133" s="989">
        <v>0.0</v>
      </c>
      <c r="CB133" s="989">
        <v>0.0</v>
      </c>
      <c r="CC133" s="989">
        <v>0.0</v>
      </c>
      <c r="CD133" s="990">
        <v>0.0</v>
      </c>
      <c r="CE133" s="991">
        <v>0.0</v>
      </c>
      <c r="CF133" s="989">
        <v>0.0</v>
      </c>
      <c r="CG133" s="989">
        <v>0.0</v>
      </c>
      <c r="CH133" s="989">
        <v>0.0</v>
      </c>
      <c r="CI133" s="989">
        <v>0.0</v>
      </c>
      <c r="CJ133" s="989">
        <v>0.0</v>
      </c>
      <c r="CK133" s="989">
        <v>0.0</v>
      </c>
      <c r="CL133" s="716">
        <v>2013.8859999999995</v>
      </c>
      <c r="CM133" s="989">
        <v>0.0</v>
      </c>
      <c r="CN133" s="990">
        <v>0.0</v>
      </c>
      <c r="CO133" s="991">
        <v>0.0</v>
      </c>
      <c r="CP133" s="989">
        <v>0.0</v>
      </c>
      <c r="CQ133" s="989">
        <v>0.0</v>
      </c>
      <c r="CR133" s="989">
        <v>0.0</v>
      </c>
      <c r="CS133" s="989">
        <v>0.0</v>
      </c>
      <c r="CT133" s="989">
        <v>0.0</v>
      </c>
      <c r="CU133" s="989">
        <v>0.0</v>
      </c>
      <c r="CV133" s="989">
        <v>0.0</v>
      </c>
      <c r="CW133" s="716">
        <v>2013.8859999999995</v>
      </c>
      <c r="CX133" s="990">
        <v>0.0</v>
      </c>
      <c r="CY133" s="991">
        <v>0.0</v>
      </c>
      <c r="CZ133" s="989">
        <v>0.0</v>
      </c>
      <c r="DA133" s="989">
        <v>0.0</v>
      </c>
      <c r="DB133" s="989">
        <v>0.0</v>
      </c>
      <c r="DC133" s="989">
        <v>0.0</v>
      </c>
      <c r="DD133" s="989">
        <v>0.0</v>
      </c>
      <c r="DE133" s="989">
        <v>0.0</v>
      </c>
      <c r="DF133" s="716">
        <v>2013.8859999999995</v>
      </c>
      <c r="DG133" s="991">
        <v>0.0</v>
      </c>
      <c r="DH133" s="989">
        <v>0.0</v>
      </c>
      <c r="DI133" s="989">
        <v>0.0</v>
      </c>
      <c r="DJ133" s="989">
        <v>0.0</v>
      </c>
      <c r="DK133" s="989">
        <v>0.0</v>
      </c>
      <c r="DL133" s="989">
        <v>0.0</v>
      </c>
      <c r="DM133" s="989">
        <v>0.0</v>
      </c>
      <c r="DN133" s="716">
        <v>2013.8859999999995</v>
      </c>
      <c r="DO133" s="990">
        <v>0.0</v>
      </c>
      <c r="DP133" s="991">
        <v>0.0</v>
      </c>
      <c r="DQ133" s="989">
        <v>0.0</v>
      </c>
      <c r="DR133" s="989">
        <v>0.0</v>
      </c>
      <c r="DS133" s="989">
        <v>0.0</v>
      </c>
      <c r="DT133" s="716">
        <v>2013.8859999999995</v>
      </c>
      <c r="DU133" s="990">
        <v>0.0</v>
      </c>
      <c r="DV133" s="991">
        <v>0.0</v>
      </c>
      <c r="DW133" s="989">
        <v>0.0</v>
      </c>
      <c r="DX133" s="989">
        <v>0.0</v>
      </c>
      <c r="DY133" s="989">
        <v>0.0</v>
      </c>
      <c r="DZ133" s="716">
        <v>2013.8859999999995</v>
      </c>
      <c r="EA133" s="989">
        <v>0.0</v>
      </c>
      <c r="EB133" s="990">
        <v>0.0</v>
      </c>
      <c r="EC133" s="991">
        <v>0.0</v>
      </c>
      <c r="ED133" s="989">
        <v>0.0</v>
      </c>
      <c r="EE133" s="716">
        <v>2013.8859999999995</v>
      </c>
      <c r="EF133" s="991">
        <v>0.0</v>
      </c>
      <c r="EG133" s="989">
        <v>0.0</v>
      </c>
      <c r="EH133" s="989">
        <v>0.0</v>
      </c>
      <c r="EI133" s="990">
        <v>0.0</v>
      </c>
      <c r="EJ133" s="991">
        <v>0.0</v>
      </c>
      <c r="EK133" s="989">
        <v>0.0</v>
      </c>
      <c r="EL133" s="989">
        <v>0.0</v>
      </c>
      <c r="EM133" s="989">
        <v>0.0</v>
      </c>
      <c r="EN133" s="990">
        <v>0.0</v>
      </c>
      <c r="EO133" s="984">
        <f t="shared" si="1"/>
        <v>21161.91409</v>
      </c>
      <c r="EP133" s="985">
        <f t="shared" si="3"/>
        <v>4126.573247</v>
      </c>
    </row>
    <row r="134" ht="14.25" customHeight="1">
      <c r="A134" s="993" t="s">
        <v>275</v>
      </c>
      <c r="B134" s="994" t="s">
        <v>480</v>
      </c>
      <c r="C134" s="1003">
        <v>1811133.0</v>
      </c>
      <c r="D134" s="997">
        <v>2850.9560999999994</v>
      </c>
      <c r="E134" s="1000">
        <v>0.0</v>
      </c>
      <c r="F134" s="998">
        <v>0.0</v>
      </c>
      <c r="G134" s="998">
        <v>0.0</v>
      </c>
      <c r="H134" s="998">
        <v>0.0</v>
      </c>
      <c r="I134" s="999">
        <v>0.0</v>
      </c>
      <c r="J134" s="1000">
        <v>0.0</v>
      </c>
      <c r="K134" s="998">
        <v>0.0</v>
      </c>
      <c r="L134" s="998">
        <v>0.0</v>
      </c>
      <c r="M134" s="998">
        <v>0.0</v>
      </c>
      <c r="N134" s="999">
        <v>0.0</v>
      </c>
      <c r="O134" s="1000">
        <v>0.0</v>
      </c>
      <c r="P134" s="998">
        <v>0.0</v>
      </c>
      <c r="Q134" s="998">
        <v>0.0</v>
      </c>
      <c r="R134" s="998">
        <v>0.0</v>
      </c>
      <c r="S134" s="999">
        <v>0.0</v>
      </c>
      <c r="T134" s="1000">
        <v>0.0</v>
      </c>
      <c r="U134" s="998">
        <v>0.0</v>
      </c>
      <c r="V134" s="998">
        <v>0.0</v>
      </c>
      <c r="W134" s="998">
        <v>0.0</v>
      </c>
      <c r="X134" s="998">
        <v>0.0</v>
      </c>
      <c r="Y134" s="998">
        <v>0.0</v>
      </c>
      <c r="Z134" s="998">
        <v>0.0</v>
      </c>
      <c r="AA134" s="998">
        <v>0.0</v>
      </c>
      <c r="AB134" s="999">
        <v>0.0</v>
      </c>
      <c r="AC134" s="1000">
        <v>0.0</v>
      </c>
      <c r="AD134" s="998">
        <v>0.0</v>
      </c>
      <c r="AE134" s="998">
        <v>0.0</v>
      </c>
      <c r="AF134" s="998">
        <v>0.0</v>
      </c>
      <c r="AG134" s="998">
        <v>0.0</v>
      </c>
      <c r="AH134" s="998">
        <v>0.0</v>
      </c>
      <c r="AI134" s="998">
        <v>0.0</v>
      </c>
      <c r="AJ134" s="997">
        <v>2850.9560999999994</v>
      </c>
      <c r="AK134" s="1000">
        <v>0.0</v>
      </c>
      <c r="AL134" s="998">
        <v>0.0</v>
      </c>
      <c r="AM134" s="998">
        <v>0.0</v>
      </c>
      <c r="AN134" s="998">
        <v>0.0</v>
      </c>
      <c r="AO134" s="998">
        <v>0.0</v>
      </c>
      <c r="AP134" s="998">
        <v>0.0</v>
      </c>
      <c r="AQ134" s="998">
        <v>0.0</v>
      </c>
      <c r="AR134" s="997">
        <v>2850.9560999999994</v>
      </c>
      <c r="AS134" s="1000">
        <v>0.0</v>
      </c>
      <c r="AT134" s="998">
        <v>0.0</v>
      </c>
      <c r="AU134" s="998">
        <v>0.0</v>
      </c>
      <c r="AV134" s="998">
        <v>0.0</v>
      </c>
      <c r="AW134" s="998">
        <v>0.0</v>
      </c>
      <c r="AX134" s="998">
        <v>0.0</v>
      </c>
      <c r="AY134" s="998">
        <v>0.0</v>
      </c>
      <c r="AZ134" s="998">
        <v>0.0</v>
      </c>
      <c r="BA134" s="998">
        <v>0.0</v>
      </c>
      <c r="BB134" s="998">
        <v>0.0</v>
      </c>
      <c r="BC134" s="998">
        <v>0.0</v>
      </c>
      <c r="BD134" s="998">
        <v>0.0</v>
      </c>
      <c r="BE134" s="998">
        <v>0.0</v>
      </c>
      <c r="BF134" s="998">
        <v>0.0</v>
      </c>
      <c r="BG134" s="998">
        <v>0.0</v>
      </c>
      <c r="BH134" s="998">
        <v>0.0</v>
      </c>
      <c r="BI134" s="997">
        <v>2850.9560999999994</v>
      </c>
      <c r="BJ134" s="998">
        <v>0.0</v>
      </c>
      <c r="BK134" s="998">
        <v>0.0</v>
      </c>
      <c r="BL134" s="999">
        <v>0.0</v>
      </c>
      <c r="BM134" s="1000">
        <v>0.0</v>
      </c>
      <c r="BN134" s="998">
        <v>0.0</v>
      </c>
      <c r="BO134" s="998">
        <v>0.0</v>
      </c>
      <c r="BP134" s="998">
        <v>0.0</v>
      </c>
      <c r="BQ134" s="998">
        <v>0.0</v>
      </c>
      <c r="BR134" s="998">
        <v>0.0</v>
      </c>
      <c r="BS134" s="998">
        <v>0.0</v>
      </c>
      <c r="BT134" s="998">
        <v>0.0</v>
      </c>
      <c r="BU134" s="998">
        <v>0.0</v>
      </c>
      <c r="BV134" s="998">
        <v>0.0</v>
      </c>
      <c r="BW134" s="999">
        <v>0.0</v>
      </c>
      <c r="BX134" s="1000">
        <v>0.0</v>
      </c>
      <c r="BY134" s="998">
        <v>0.0</v>
      </c>
      <c r="BZ134" s="998">
        <v>0.0</v>
      </c>
      <c r="CA134" s="998">
        <v>0.0</v>
      </c>
      <c r="CB134" s="998">
        <v>0.0</v>
      </c>
      <c r="CC134" s="998">
        <v>0.0</v>
      </c>
      <c r="CD134" s="999">
        <v>0.0</v>
      </c>
      <c r="CE134" s="1000">
        <v>0.0</v>
      </c>
      <c r="CF134" s="998">
        <v>0.0</v>
      </c>
      <c r="CG134" s="998">
        <v>0.0</v>
      </c>
      <c r="CH134" s="998">
        <v>0.0</v>
      </c>
      <c r="CI134" s="998">
        <v>0.0</v>
      </c>
      <c r="CJ134" s="998">
        <v>0.0</v>
      </c>
      <c r="CK134" s="998">
        <v>0.0</v>
      </c>
      <c r="CL134" s="997">
        <v>2850.9560999999994</v>
      </c>
      <c r="CM134" s="998">
        <v>0.0</v>
      </c>
      <c r="CN134" s="999">
        <v>0.0</v>
      </c>
      <c r="CO134" s="1000">
        <v>0.0</v>
      </c>
      <c r="CP134" s="998">
        <v>0.0</v>
      </c>
      <c r="CQ134" s="998">
        <v>0.0</v>
      </c>
      <c r="CR134" s="998">
        <v>0.0</v>
      </c>
      <c r="CS134" s="998">
        <v>0.0</v>
      </c>
      <c r="CT134" s="998">
        <v>0.0</v>
      </c>
      <c r="CU134" s="998">
        <v>0.0</v>
      </c>
      <c r="CV134" s="998">
        <v>0.0</v>
      </c>
      <c r="CW134" s="997">
        <v>2850.9560999999994</v>
      </c>
      <c r="CX134" s="999">
        <v>0.0</v>
      </c>
      <c r="CY134" s="1000">
        <v>0.0</v>
      </c>
      <c r="CZ134" s="998">
        <v>0.0</v>
      </c>
      <c r="DA134" s="998">
        <v>0.0</v>
      </c>
      <c r="DB134" s="998">
        <v>0.0</v>
      </c>
      <c r="DC134" s="998">
        <v>0.0</v>
      </c>
      <c r="DD134" s="998">
        <v>0.0</v>
      </c>
      <c r="DE134" s="998">
        <v>0.0</v>
      </c>
      <c r="DF134" s="997">
        <v>2850.9560999999994</v>
      </c>
      <c r="DG134" s="1000">
        <v>0.0</v>
      </c>
      <c r="DH134" s="998">
        <v>0.0</v>
      </c>
      <c r="DI134" s="998">
        <v>0.0</v>
      </c>
      <c r="DJ134" s="998">
        <v>0.0</v>
      </c>
      <c r="DK134" s="998">
        <v>0.0</v>
      </c>
      <c r="DL134" s="998">
        <v>0.0</v>
      </c>
      <c r="DM134" s="998">
        <v>0.0</v>
      </c>
      <c r="DN134" s="997">
        <v>2850.9560999999994</v>
      </c>
      <c r="DO134" s="999">
        <v>0.0</v>
      </c>
      <c r="DP134" s="1000">
        <v>0.0</v>
      </c>
      <c r="DQ134" s="998">
        <v>0.0</v>
      </c>
      <c r="DR134" s="998">
        <v>0.0</v>
      </c>
      <c r="DS134" s="998">
        <v>0.0</v>
      </c>
      <c r="DT134" s="997">
        <v>2850.9560999999994</v>
      </c>
      <c r="DU134" s="999">
        <v>0.0</v>
      </c>
      <c r="DV134" s="1000">
        <v>0.0</v>
      </c>
      <c r="DW134" s="998">
        <v>0.0</v>
      </c>
      <c r="DX134" s="998">
        <v>0.0</v>
      </c>
      <c r="DY134" s="998">
        <v>0.0</v>
      </c>
      <c r="DZ134" s="997">
        <v>2850.9560999999994</v>
      </c>
      <c r="EA134" s="998">
        <v>0.0</v>
      </c>
      <c r="EB134" s="999">
        <v>0.0</v>
      </c>
      <c r="EC134" s="1000">
        <v>0.0</v>
      </c>
      <c r="ED134" s="998">
        <v>0.0</v>
      </c>
      <c r="EE134" s="997">
        <v>2850.9560999999994</v>
      </c>
      <c r="EF134" s="1000">
        <v>0.0</v>
      </c>
      <c r="EG134" s="998">
        <v>0.0</v>
      </c>
      <c r="EH134" s="998">
        <v>0.0</v>
      </c>
      <c r="EI134" s="999">
        <v>0.0</v>
      </c>
      <c r="EJ134" s="1000">
        <v>0.0</v>
      </c>
      <c r="EK134" s="998">
        <v>0.0</v>
      </c>
      <c r="EL134" s="998">
        <v>0.0</v>
      </c>
      <c r="EM134" s="998">
        <v>0.0</v>
      </c>
      <c r="EN134" s="999">
        <v>0.0</v>
      </c>
      <c r="EO134" s="984">
        <f t="shared" si="1"/>
        <v>29957.8467</v>
      </c>
      <c r="EP134" s="985">
        <f t="shared" si="3"/>
        <v>5841.780106</v>
      </c>
    </row>
    <row r="135" ht="14.25" customHeight="1">
      <c r="A135" s="976" t="s">
        <v>310</v>
      </c>
      <c r="B135" s="977" t="s">
        <v>479</v>
      </c>
      <c r="C135" s="1001">
        <v>1811134.0</v>
      </c>
      <c r="D135" s="1002">
        <v>171.5792</v>
      </c>
      <c r="E135" s="983">
        <v>0.0</v>
      </c>
      <c r="F135" s="981">
        <v>0.0</v>
      </c>
      <c r="G135" s="981">
        <v>0.0</v>
      </c>
      <c r="H135" s="981">
        <v>0.0</v>
      </c>
      <c r="I135" s="1002">
        <v>171.5792</v>
      </c>
      <c r="J135" s="983">
        <v>0.0</v>
      </c>
      <c r="K135" s="981">
        <v>0.0</v>
      </c>
      <c r="L135" s="981">
        <v>0.0</v>
      </c>
      <c r="M135" s="981">
        <v>0.0</v>
      </c>
      <c r="N135" s="1002">
        <v>171.5792</v>
      </c>
      <c r="O135" s="983">
        <v>0.0</v>
      </c>
      <c r="P135" s="981">
        <v>0.0</v>
      </c>
      <c r="Q135" s="981">
        <v>0.0</v>
      </c>
      <c r="R135" s="981">
        <v>0.0</v>
      </c>
      <c r="S135" s="1002">
        <v>171.5792</v>
      </c>
      <c r="T135" s="983">
        <v>0.0</v>
      </c>
      <c r="U135" s="981">
        <v>0.0</v>
      </c>
      <c r="V135" s="981">
        <v>0.0</v>
      </c>
      <c r="W135" s="981">
        <v>0.0</v>
      </c>
      <c r="X135" s="981">
        <v>0.0</v>
      </c>
      <c r="Y135" s="981">
        <v>0.0</v>
      </c>
      <c r="Z135" s="981">
        <v>0.0</v>
      </c>
      <c r="AA135" s="981">
        <v>0.0</v>
      </c>
      <c r="AB135" s="1002">
        <v>171.5792</v>
      </c>
      <c r="AC135" s="983">
        <v>0.0</v>
      </c>
      <c r="AD135" s="981">
        <v>0.0</v>
      </c>
      <c r="AE135" s="981">
        <v>0.0</v>
      </c>
      <c r="AF135" s="981">
        <v>0.0</v>
      </c>
      <c r="AG135" s="981">
        <v>0.0</v>
      </c>
      <c r="AH135" s="981">
        <v>0.0</v>
      </c>
      <c r="AI135" s="981">
        <v>0.0</v>
      </c>
      <c r="AJ135" s="982">
        <v>0.0</v>
      </c>
      <c r="AK135" s="983">
        <v>0.0</v>
      </c>
      <c r="AL135" s="981">
        <v>0.0</v>
      </c>
      <c r="AM135" s="981">
        <v>0.0</v>
      </c>
      <c r="AN135" s="981">
        <v>0.0</v>
      </c>
      <c r="AO135" s="981">
        <v>0.0</v>
      </c>
      <c r="AP135" s="981">
        <v>0.0</v>
      </c>
      <c r="AQ135" s="981">
        <v>0.0</v>
      </c>
      <c r="AR135" s="982">
        <v>0.0</v>
      </c>
      <c r="AS135" s="983">
        <v>0.0</v>
      </c>
      <c r="AT135" s="981">
        <v>0.0</v>
      </c>
      <c r="AU135" s="981">
        <v>0.0</v>
      </c>
      <c r="AV135" s="981">
        <v>0.0</v>
      </c>
      <c r="AW135" s="981">
        <v>0.0</v>
      </c>
      <c r="AX135" s="981">
        <v>0.0</v>
      </c>
      <c r="AY135" s="981">
        <v>0.0</v>
      </c>
      <c r="AZ135" s="981">
        <v>0.0</v>
      </c>
      <c r="BA135" s="981">
        <v>0.0</v>
      </c>
      <c r="BB135" s="981">
        <v>0.0</v>
      </c>
      <c r="BC135" s="981">
        <v>0.0</v>
      </c>
      <c r="BD135" s="981">
        <v>0.0</v>
      </c>
      <c r="BE135" s="981">
        <v>0.0</v>
      </c>
      <c r="BF135" s="981">
        <v>0.0</v>
      </c>
      <c r="BG135" s="981">
        <v>0.0</v>
      </c>
      <c r="BH135" s="981">
        <v>0.0</v>
      </c>
      <c r="BI135" s="981">
        <v>0.0</v>
      </c>
      <c r="BJ135" s="981">
        <v>0.0</v>
      </c>
      <c r="BK135" s="1002">
        <v>171.5792</v>
      </c>
      <c r="BL135" s="982">
        <v>0.0</v>
      </c>
      <c r="BM135" s="983">
        <v>0.0</v>
      </c>
      <c r="BN135" s="981">
        <v>0.0</v>
      </c>
      <c r="BO135" s="981">
        <v>0.0</v>
      </c>
      <c r="BP135" s="981">
        <v>0.0</v>
      </c>
      <c r="BQ135" s="981">
        <v>0.0</v>
      </c>
      <c r="BR135" s="981">
        <v>0.0</v>
      </c>
      <c r="BS135" s="981">
        <v>0.0</v>
      </c>
      <c r="BT135" s="981">
        <v>0.0</v>
      </c>
      <c r="BU135" s="981">
        <v>0.0</v>
      </c>
      <c r="BV135" s="981">
        <v>0.0</v>
      </c>
      <c r="BW135" s="982">
        <v>0.0</v>
      </c>
      <c r="BX135" s="983">
        <v>0.0</v>
      </c>
      <c r="BY135" s="981">
        <v>0.0</v>
      </c>
      <c r="BZ135" s="981">
        <v>0.0</v>
      </c>
      <c r="CA135" s="981">
        <v>0.0</v>
      </c>
      <c r="CB135" s="981">
        <v>0.0</v>
      </c>
      <c r="CC135" s="981">
        <v>0.0</v>
      </c>
      <c r="CD135" s="982">
        <v>0.0</v>
      </c>
      <c r="CE135" s="983">
        <v>0.0</v>
      </c>
      <c r="CF135" s="981">
        <v>0.0</v>
      </c>
      <c r="CG135" s="981">
        <v>0.0</v>
      </c>
      <c r="CH135" s="981">
        <v>0.0</v>
      </c>
      <c r="CI135" s="981">
        <v>0.0</v>
      </c>
      <c r="CJ135" s="981">
        <v>0.0</v>
      </c>
      <c r="CK135" s="981">
        <v>0.0</v>
      </c>
      <c r="CL135" s="981">
        <v>0.0</v>
      </c>
      <c r="CM135" s="981">
        <v>0.0</v>
      </c>
      <c r="CN135" s="982">
        <v>0.0</v>
      </c>
      <c r="CO135" s="983">
        <v>0.0</v>
      </c>
      <c r="CP135" s="981">
        <v>0.0</v>
      </c>
      <c r="CQ135" s="981">
        <v>0.0</v>
      </c>
      <c r="CR135" s="981">
        <v>0.0</v>
      </c>
      <c r="CS135" s="981">
        <v>0.0</v>
      </c>
      <c r="CT135" s="981">
        <v>0.0</v>
      </c>
      <c r="CU135" s="981">
        <v>0.0</v>
      </c>
      <c r="CV135" s="981">
        <v>0.0</v>
      </c>
      <c r="CW135" s="981">
        <v>0.0</v>
      </c>
      <c r="CX135" s="982">
        <v>0.0</v>
      </c>
      <c r="CY135" s="983">
        <v>0.0</v>
      </c>
      <c r="CZ135" s="981">
        <v>0.0</v>
      </c>
      <c r="DA135" s="981">
        <v>0.0</v>
      </c>
      <c r="DB135" s="981">
        <v>0.0</v>
      </c>
      <c r="DC135" s="981">
        <v>0.0</v>
      </c>
      <c r="DD135" s="981">
        <v>0.0</v>
      </c>
      <c r="DE135" s="981">
        <v>0.0</v>
      </c>
      <c r="DF135" s="982">
        <v>0.0</v>
      </c>
      <c r="DG135" s="983">
        <v>0.0</v>
      </c>
      <c r="DH135" s="981">
        <v>0.0</v>
      </c>
      <c r="DI135" s="981">
        <v>0.0</v>
      </c>
      <c r="DJ135" s="981">
        <v>0.0</v>
      </c>
      <c r="DK135" s="981">
        <v>0.0</v>
      </c>
      <c r="DL135" s="981">
        <v>0.0</v>
      </c>
      <c r="DM135" s="981">
        <v>0.0</v>
      </c>
      <c r="DN135" s="981">
        <v>0.0</v>
      </c>
      <c r="DO135" s="982">
        <v>0.0</v>
      </c>
      <c r="DP135" s="983">
        <v>0.0</v>
      </c>
      <c r="DQ135" s="981">
        <v>0.0</v>
      </c>
      <c r="DR135" s="981">
        <v>0.0</v>
      </c>
      <c r="DS135" s="981">
        <v>0.0</v>
      </c>
      <c r="DT135" s="981">
        <v>0.0</v>
      </c>
      <c r="DU135" s="982">
        <v>0.0</v>
      </c>
      <c r="DV135" s="983">
        <v>0.0</v>
      </c>
      <c r="DW135" s="981">
        <v>0.0</v>
      </c>
      <c r="DX135" s="981">
        <v>0.0</v>
      </c>
      <c r="DY135" s="981">
        <v>0.0</v>
      </c>
      <c r="DZ135" s="981">
        <v>0.0</v>
      </c>
      <c r="EA135" s="981">
        <v>0.0</v>
      </c>
      <c r="EB135" s="982">
        <v>0.0</v>
      </c>
      <c r="EC135" s="983">
        <v>0.0</v>
      </c>
      <c r="ED135" s="981">
        <v>0.0</v>
      </c>
      <c r="EE135" s="982">
        <v>0.0</v>
      </c>
      <c r="EF135" s="1002">
        <v>171.5792</v>
      </c>
      <c r="EG135" s="981">
        <v>0.0</v>
      </c>
      <c r="EH135" s="981">
        <v>0.0</v>
      </c>
      <c r="EI135" s="982">
        <v>0.0</v>
      </c>
      <c r="EJ135" s="1002">
        <v>171.5792</v>
      </c>
      <c r="EK135" s="981">
        <v>0.0</v>
      </c>
      <c r="EL135" s="981">
        <v>0.0</v>
      </c>
      <c r="EM135" s="981">
        <v>0.0</v>
      </c>
      <c r="EN135" s="982">
        <v>0.0</v>
      </c>
      <c r="EO135" s="984">
        <f t="shared" si="1"/>
        <v>1160.733288</v>
      </c>
      <c r="EP135" s="985">
        <f t="shared" ref="EP135:EP141" si="4">EO135*$D$150</f>
        <v>249.5576569</v>
      </c>
    </row>
    <row r="136" ht="14.25" customHeight="1">
      <c r="A136" s="986" t="s">
        <v>310</v>
      </c>
      <c r="B136" s="83" t="s">
        <v>479</v>
      </c>
      <c r="C136" s="50">
        <v>1811135.0</v>
      </c>
      <c r="D136" s="716">
        <v>2860.8209999999995</v>
      </c>
      <c r="E136" s="991">
        <v>0.0</v>
      </c>
      <c r="F136" s="989">
        <v>0.0</v>
      </c>
      <c r="G136" s="989">
        <v>0.0</v>
      </c>
      <c r="H136" s="989">
        <v>0.0</v>
      </c>
      <c r="I136" s="716">
        <v>2860.8209999999995</v>
      </c>
      <c r="J136" s="991">
        <v>0.0</v>
      </c>
      <c r="K136" s="989">
        <v>0.0</v>
      </c>
      <c r="L136" s="989">
        <v>0.0</v>
      </c>
      <c r="M136" s="989">
        <v>0.0</v>
      </c>
      <c r="N136" s="716">
        <v>2860.8209999999995</v>
      </c>
      <c r="O136" s="991">
        <v>0.0</v>
      </c>
      <c r="P136" s="989">
        <v>0.0</v>
      </c>
      <c r="Q136" s="989">
        <v>0.0</v>
      </c>
      <c r="R136" s="989">
        <v>0.0</v>
      </c>
      <c r="S136" s="716">
        <v>2860.8209999999995</v>
      </c>
      <c r="T136" s="991">
        <v>0.0</v>
      </c>
      <c r="U136" s="989">
        <v>0.0</v>
      </c>
      <c r="V136" s="989">
        <v>0.0</v>
      </c>
      <c r="W136" s="989">
        <v>0.0</v>
      </c>
      <c r="X136" s="989">
        <v>0.0</v>
      </c>
      <c r="Y136" s="989">
        <v>0.0</v>
      </c>
      <c r="Z136" s="989">
        <v>0.0</v>
      </c>
      <c r="AA136" s="989">
        <v>0.0</v>
      </c>
      <c r="AB136" s="716">
        <v>2860.8209999999995</v>
      </c>
      <c r="AC136" s="991">
        <v>0.0</v>
      </c>
      <c r="AD136" s="989">
        <v>0.0</v>
      </c>
      <c r="AE136" s="989">
        <v>0.0</v>
      </c>
      <c r="AF136" s="989">
        <v>0.0</v>
      </c>
      <c r="AG136" s="989">
        <v>0.0</v>
      </c>
      <c r="AH136" s="989">
        <v>0.0</v>
      </c>
      <c r="AI136" s="989">
        <v>0.0</v>
      </c>
      <c r="AJ136" s="990">
        <v>0.0</v>
      </c>
      <c r="AK136" s="991">
        <v>0.0</v>
      </c>
      <c r="AL136" s="989">
        <v>0.0</v>
      </c>
      <c r="AM136" s="989">
        <v>0.0</v>
      </c>
      <c r="AN136" s="989">
        <v>0.0</v>
      </c>
      <c r="AO136" s="989">
        <v>0.0</v>
      </c>
      <c r="AP136" s="989">
        <v>0.0</v>
      </c>
      <c r="AQ136" s="989">
        <v>0.0</v>
      </c>
      <c r="AR136" s="990">
        <v>0.0</v>
      </c>
      <c r="AS136" s="991">
        <v>0.0</v>
      </c>
      <c r="AT136" s="989">
        <v>0.0</v>
      </c>
      <c r="AU136" s="989">
        <v>0.0</v>
      </c>
      <c r="AV136" s="989">
        <v>0.0</v>
      </c>
      <c r="AW136" s="989">
        <v>0.0</v>
      </c>
      <c r="AX136" s="989">
        <v>0.0</v>
      </c>
      <c r="AY136" s="989">
        <v>0.0</v>
      </c>
      <c r="AZ136" s="989">
        <v>0.0</v>
      </c>
      <c r="BA136" s="989">
        <v>0.0</v>
      </c>
      <c r="BB136" s="989">
        <v>0.0</v>
      </c>
      <c r="BC136" s="989">
        <v>0.0</v>
      </c>
      <c r="BD136" s="989">
        <v>0.0</v>
      </c>
      <c r="BE136" s="989">
        <v>0.0</v>
      </c>
      <c r="BF136" s="989">
        <v>0.0</v>
      </c>
      <c r="BG136" s="989">
        <v>0.0</v>
      </c>
      <c r="BH136" s="989">
        <v>0.0</v>
      </c>
      <c r="BI136" s="989">
        <v>0.0</v>
      </c>
      <c r="BJ136" s="989">
        <v>0.0</v>
      </c>
      <c r="BK136" s="716">
        <v>2860.8209999999995</v>
      </c>
      <c r="BL136" s="990">
        <v>0.0</v>
      </c>
      <c r="BM136" s="991">
        <v>0.0</v>
      </c>
      <c r="BN136" s="989">
        <v>0.0</v>
      </c>
      <c r="BO136" s="989">
        <v>0.0</v>
      </c>
      <c r="BP136" s="989">
        <v>0.0</v>
      </c>
      <c r="BQ136" s="989">
        <v>0.0</v>
      </c>
      <c r="BR136" s="989">
        <v>0.0</v>
      </c>
      <c r="BS136" s="989">
        <v>0.0</v>
      </c>
      <c r="BT136" s="989">
        <v>0.0</v>
      </c>
      <c r="BU136" s="989">
        <v>0.0</v>
      </c>
      <c r="BV136" s="989">
        <v>0.0</v>
      </c>
      <c r="BW136" s="990">
        <v>0.0</v>
      </c>
      <c r="BX136" s="991">
        <v>0.0</v>
      </c>
      <c r="BY136" s="989">
        <v>0.0</v>
      </c>
      <c r="BZ136" s="989">
        <v>0.0</v>
      </c>
      <c r="CA136" s="989">
        <v>0.0</v>
      </c>
      <c r="CB136" s="989">
        <v>0.0</v>
      </c>
      <c r="CC136" s="989">
        <v>0.0</v>
      </c>
      <c r="CD136" s="990">
        <v>0.0</v>
      </c>
      <c r="CE136" s="991">
        <v>0.0</v>
      </c>
      <c r="CF136" s="989">
        <v>0.0</v>
      </c>
      <c r="CG136" s="989">
        <v>0.0</v>
      </c>
      <c r="CH136" s="989">
        <v>0.0</v>
      </c>
      <c r="CI136" s="989">
        <v>0.0</v>
      </c>
      <c r="CJ136" s="989">
        <v>0.0</v>
      </c>
      <c r="CK136" s="989">
        <v>0.0</v>
      </c>
      <c r="CL136" s="989">
        <v>0.0</v>
      </c>
      <c r="CM136" s="989">
        <v>0.0</v>
      </c>
      <c r="CN136" s="990">
        <v>0.0</v>
      </c>
      <c r="CO136" s="991">
        <v>0.0</v>
      </c>
      <c r="CP136" s="989">
        <v>0.0</v>
      </c>
      <c r="CQ136" s="989">
        <v>0.0</v>
      </c>
      <c r="CR136" s="989">
        <v>0.0</v>
      </c>
      <c r="CS136" s="989">
        <v>0.0</v>
      </c>
      <c r="CT136" s="989">
        <v>0.0</v>
      </c>
      <c r="CU136" s="989">
        <v>0.0</v>
      </c>
      <c r="CV136" s="989">
        <v>0.0</v>
      </c>
      <c r="CW136" s="989">
        <v>0.0</v>
      </c>
      <c r="CX136" s="990">
        <v>0.0</v>
      </c>
      <c r="CY136" s="991">
        <v>0.0</v>
      </c>
      <c r="CZ136" s="989">
        <v>0.0</v>
      </c>
      <c r="DA136" s="989">
        <v>0.0</v>
      </c>
      <c r="DB136" s="989">
        <v>0.0</v>
      </c>
      <c r="DC136" s="989">
        <v>0.0</v>
      </c>
      <c r="DD136" s="989">
        <v>0.0</v>
      </c>
      <c r="DE136" s="989">
        <v>0.0</v>
      </c>
      <c r="DF136" s="990">
        <v>0.0</v>
      </c>
      <c r="DG136" s="991">
        <v>0.0</v>
      </c>
      <c r="DH136" s="989">
        <v>0.0</v>
      </c>
      <c r="DI136" s="989">
        <v>0.0</v>
      </c>
      <c r="DJ136" s="989">
        <v>0.0</v>
      </c>
      <c r="DK136" s="989">
        <v>0.0</v>
      </c>
      <c r="DL136" s="989">
        <v>0.0</v>
      </c>
      <c r="DM136" s="989">
        <v>0.0</v>
      </c>
      <c r="DN136" s="989">
        <v>0.0</v>
      </c>
      <c r="DO136" s="990">
        <v>0.0</v>
      </c>
      <c r="DP136" s="991">
        <v>0.0</v>
      </c>
      <c r="DQ136" s="989">
        <v>0.0</v>
      </c>
      <c r="DR136" s="989">
        <v>0.0</v>
      </c>
      <c r="DS136" s="989">
        <v>0.0</v>
      </c>
      <c r="DT136" s="989">
        <v>0.0</v>
      </c>
      <c r="DU136" s="990">
        <v>0.0</v>
      </c>
      <c r="DV136" s="991">
        <v>0.0</v>
      </c>
      <c r="DW136" s="989">
        <v>0.0</v>
      </c>
      <c r="DX136" s="989">
        <v>0.0</v>
      </c>
      <c r="DY136" s="989">
        <v>0.0</v>
      </c>
      <c r="DZ136" s="989">
        <v>0.0</v>
      </c>
      <c r="EA136" s="989">
        <v>0.0</v>
      </c>
      <c r="EB136" s="990">
        <v>0.0</v>
      </c>
      <c r="EC136" s="991">
        <v>0.0</v>
      </c>
      <c r="ED136" s="989">
        <v>0.0</v>
      </c>
      <c r="EE136" s="990">
        <v>0.0</v>
      </c>
      <c r="EF136" s="716">
        <v>2860.8209999999995</v>
      </c>
      <c r="EG136" s="989">
        <v>0.0</v>
      </c>
      <c r="EH136" s="989">
        <v>0.0</v>
      </c>
      <c r="EI136" s="990">
        <v>0.0</v>
      </c>
      <c r="EJ136" s="991">
        <v>0.0</v>
      </c>
      <c r="EK136" s="716">
        <v>2860.8209999999995</v>
      </c>
      <c r="EL136" s="989">
        <v>0.0</v>
      </c>
      <c r="EM136" s="989">
        <v>0.0</v>
      </c>
      <c r="EN136" s="990">
        <v>0.0</v>
      </c>
      <c r="EO136" s="984">
        <f t="shared" si="1"/>
        <v>19376.34063</v>
      </c>
      <c r="EP136" s="985">
        <f t="shared" si="4"/>
        <v>4165.913236</v>
      </c>
    </row>
    <row r="137" ht="14.25" customHeight="1">
      <c r="A137" s="986" t="s">
        <v>310</v>
      </c>
      <c r="B137" s="83" t="s">
        <v>479</v>
      </c>
      <c r="C137" s="50">
        <v>1811136.0</v>
      </c>
      <c r="D137" s="716">
        <v>6531.4</v>
      </c>
      <c r="E137" s="991">
        <v>0.0</v>
      </c>
      <c r="F137" s="989">
        <v>0.0</v>
      </c>
      <c r="G137" s="989">
        <v>0.0</v>
      </c>
      <c r="H137" s="989">
        <v>0.0</v>
      </c>
      <c r="I137" s="716">
        <v>6531.4</v>
      </c>
      <c r="J137" s="991">
        <v>0.0</v>
      </c>
      <c r="K137" s="989">
        <v>0.0</v>
      </c>
      <c r="L137" s="989">
        <v>0.0</v>
      </c>
      <c r="M137" s="989">
        <v>0.0</v>
      </c>
      <c r="N137" s="716">
        <v>6531.4</v>
      </c>
      <c r="O137" s="991">
        <v>0.0</v>
      </c>
      <c r="P137" s="989">
        <v>0.0</v>
      </c>
      <c r="Q137" s="989">
        <v>0.0</v>
      </c>
      <c r="R137" s="989">
        <v>0.0</v>
      </c>
      <c r="S137" s="716">
        <v>6531.4</v>
      </c>
      <c r="T137" s="991">
        <v>0.0</v>
      </c>
      <c r="U137" s="989">
        <v>0.0</v>
      </c>
      <c r="V137" s="989">
        <v>0.0</v>
      </c>
      <c r="W137" s="989">
        <v>0.0</v>
      </c>
      <c r="X137" s="989">
        <v>0.0</v>
      </c>
      <c r="Y137" s="989">
        <v>0.0</v>
      </c>
      <c r="Z137" s="989">
        <v>0.0</v>
      </c>
      <c r="AA137" s="989">
        <v>0.0</v>
      </c>
      <c r="AB137" s="716">
        <v>6531.4</v>
      </c>
      <c r="AC137" s="991">
        <v>0.0</v>
      </c>
      <c r="AD137" s="989">
        <v>0.0</v>
      </c>
      <c r="AE137" s="989">
        <v>0.0</v>
      </c>
      <c r="AF137" s="989">
        <v>0.0</v>
      </c>
      <c r="AG137" s="989">
        <v>0.0</v>
      </c>
      <c r="AH137" s="989">
        <v>0.0</v>
      </c>
      <c r="AI137" s="989">
        <v>0.0</v>
      </c>
      <c r="AJ137" s="990">
        <v>0.0</v>
      </c>
      <c r="AK137" s="991">
        <v>0.0</v>
      </c>
      <c r="AL137" s="989">
        <v>0.0</v>
      </c>
      <c r="AM137" s="989">
        <v>0.0</v>
      </c>
      <c r="AN137" s="989">
        <v>0.0</v>
      </c>
      <c r="AO137" s="989">
        <v>0.0</v>
      </c>
      <c r="AP137" s="989">
        <v>0.0</v>
      </c>
      <c r="AQ137" s="989">
        <v>0.0</v>
      </c>
      <c r="AR137" s="990">
        <v>0.0</v>
      </c>
      <c r="AS137" s="991">
        <v>0.0</v>
      </c>
      <c r="AT137" s="989">
        <v>0.0</v>
      </c>
      <c r="AU137" s="989">
        <v>0.0</v>
      </c>
      <c r="AV137" s="989">
        <v>0.0</v>
      </c>
      <c r="AW137" s="989">
        <v>0.0</v>
      </c>
      <c r="AX137" s="989">
        <v>0.0</v>
      </c>
      <c r="AY137" s="989">
        <v>0.0</v>
      </c>
      <c r="AZ137" s="989">
        <v>0.0</v>
      </c>
      <c r="BA137" s="989">
        <v>0.0</v>
      </c>
      <c r="BB137" s="989">
        <v>0.0</v>
      </c>
      <c r="BC137" s="989">
        <v>0.0</v>
      </c>
      <c r="BD137" s="989">
        <v>0.0</v>
      </c>
      <c r="BE137" s="989">
        <v>0.0</v>
      </c>
      <c r="BF137" s="989">
        <v>0.0</v>
      </c>
      <c r="BG137" s="989">
        <v>0.0</v>
      </c>
      <c r="BH137" s="989">
        <v>0.0</v>
      </c>
      <c r="BI137" s="989">
        <v>0.0</v>
      </c>
      <c r="BJ137" s="989">
        <v>0.0</v>
      </c>
      <c r="BK137" s="716">
        <v>6531.4</v>
      </c>
      <c r="BL137" s="990">
        <v>0.0</v>
      </c>
      <c r="BM137" s="991">
        <v>0.0</v>
      </c>
      <c r="BN137" s="989">
        <v>0.0</v>
      </c>
      <c r="BO137" s="989">
        <v>0.0</v>
      </c>
      <c r="BP137" s="989">
        <v>0.0</v>
      </c>
      <c r="BQ137" s="989">
        <v>0.0</v>
      </c>
      <c r="BR137" s="989">
        <v>0.0</v>
      </c>
      <c r="BS137" s="989">
        <v>0.0</v>
      </c>
      <c r="BT137" s="989">
        <v>0.0</v>
      </c>
      <c r="BU137" s="989">
        <v>0.0</v>
      </c>
      <c r="BV137" s="989">
        <v>0.0</v>
      </c>
      <c r="BW137" s="990">
        <v>0.0</v>
      </c>
      <c r="BX137" s="991">
        <v>0.0</v>
      </c>
      <c r="BY137" s="989">
        <v>0.0</v>
      </c>
      <c r="BZ137" s="989">
        <v>0.0</v>
      </c>
      <c r="CA137" s="989">
        <v>0.0</v>
      </c>
      <c r="CB137" s="989">
        <v>0.0</v>
      </c>
      <c r="CC137" s="989">
        <v>0.0</v>
      </c>
      <c r="CD137" s="990">
        <v>0.0</v>
      </c>
      <c r="CE137" s="991">
        <v>0.0</v>
      </c>
      <c r="CF137" s="989">
        <v>0.0</v>
      </c>
      <c r="CG137" s="989">
        <v>0.0</v>
      </c>
      <c r="CH137" s="989">
        <v>0.0</v>
      </c>
      <c r="CI137" s="989">
        <v>0.0</v>
      </c>
      <c r="CJ137" s="989">
        <v>0.0</v>
      </c>
      <c r="CK137" s="989">
        <v>0.0</v>
      </c>
      <c r="CL137" s="989">
        <v>0.0</v>
      </c>
      <c r="CM137" s="989">
        <v>0.0</v>
      </c>
      <c r="CN137" s="990">
        <v>0.0</v>
      </c>
      <c r="CO137" s="991">
        <v>0.0</v>
      </c>
      <c r="CP137" s="989">
        <v>0.0</v>
      </c>
      <c r="CQ137" s="989">
        <v>0.0</v>
      </c>
      <c r="CR137" s="989">
        <v>0.0</v>
      </c>
      <c r="CS137" s="989">
        <v>0.0</v>
      </c>
      <c r="CT137" s="989">
        <v>0.0</v>
      </c>
      <c r="CU137" s="989">
        <v>0.0</v>
      </c>
      <c r="CV137" s="989">
        <v>0.0</v>
      </c>
      <c r="CW137" s="989">
        <v>0.0</v>
      </c>
      <c r="CX137" s="990">
        <v>0.0</v>
      </c>
      <c r="CY137" s="991">
        <v>0.0</v>
      </c>
      <c r="CZ137" s="989">
        <v>0.0</v>
      </c>
      <c r="DA137" s="989">
        <v>0.0</v>
      </c>
      <c r="DB137" s="989">
        <v>0.0</v>
      </c>
      <c r="DC137" s="989">
        <v>0.0</v>
      </c>
      <c r="DD137" s="989">
        <v>0.0</v>
      </c>
      <c r="DE137" s="989">
        <v>0.0</v>
      </c>
      <c r="DF137" s="990">
        <v>0.0</v>
      </c>
      <c r="DG137" s="991">
        <v>0.0</v>
      </c>
      <c r="DH137" s="989">
        <v>0.0</v>
      </c>
      <c r="DI137" s="989">
        <v>0.0</v>
      </c>
      <c r="DJ137" s="989">
        <v>0.0</v>
      </c>
      <c r="DK137" s="989">
        <v>0.0</v>
      </c>
      <c r="DL137" s="989">
        <v>0.0</v>
      </c>
      <c r="DM137" s="989">
        <v>0.0</v>
      </c>
      <c r="DN137" s="989">
        <v>0.0</v>
      </c>
      <c r="DO137" s="990">
        <v>0.0</v>
      </c>
      <c r="DP137" s="991">
        <v>0.0</v>
      </c>
      <c r="DQ137" s="989">
        <v>0.0</v>
      </c>
      <c r="DR137" s="989">
        <v>0.0</v>
      </c>
      <c r="DS137" s="989">
        <v>0.0</v>
      </c>
      <c r="DT137" s="989">
        <v>0.0</v>
      </c>
      <c r="DU137" s="990">
        <v>0.0</v>
      </c>
      <c r="DV137" s="991">
        <v>0.0</v>
      </c>
      <c r="DW137" s="989">
        <v>0.0</v>
      </c>
      <c r="DX137" s="989">
        <v>0.0</v>
      </c>
      <c r="DY137" s="989">
        <v>0.0</v>
      </c>
      <c r="DZ137" s="989">
        <v>0.0</v>
      </c>
      <c r="EA137" s="989">
        <v>0.0</v>
      </c>
      <c r="EB137" s="990">
        <v>0.0</v>
      </c>
      <c r="EC137" s="991">
        <v>0.0</v>
      </c>
      <c r="ED137" s="989">
        <v>0.0</v>
      </c>
      <c r="EE137" s="990">
        <v>0.0</v>
      </c>
      <c r="EF137" s="991">
        <v>0.0</v>
      </c>
      <c r="EG137" s="716">
        <v>6531.4</v>
      </c>
      <c r="EH137" s="989">
        <v>0.0</v>
      </c>
      <c r="EI137" s="990">
        <v>0.0</v>
      </c>
      <c r="EJ137" s="991">
        <v>0.0</v>
      </c>
      <c r="EK137" s="989">
        <v>30.0</v>
      </c>
      <c r="EL137" s="989">
        <v>0.0</v>
      </c>
      <c r="EM137" s="989">
        <v>0.0</v>
      </c>
      <c r="EN137" s="990">
        <v>0.0</v>
      </c>
      <c r="EO137" s="984">
        <f t="shared" si="1"/>
        <v>41924.4738</v>
      </c>
      <c r="EP137" s="985">
        <f t="shared" si="4"/>
        <v>9013.761867</v>
      </c>
    </row>
    <row r="138" ht="14.25" customHeight="1">
      <c r="A138" s="986" t="s">
        <v>310</v>
      </c>
      <c r="B138" s="83" t="s">
        <v>479</v>
      </c>
      <c r="C138" s="50">
        <v>1811137.0</v>
      </c>
      <c r="D138" s="716">
        <v>474.0575999999999</v>
      </c>
      <c r="E138" s="991">
        <v>0.0</v>
      </c>
      <c r="F138" s="989">
        <v>0.0</v>
      </c>
      <c r="G138" s="989">
        <v>0.0</v>
      </c>
      <c r="H138" s="989">
        <v>0.0</v>
      </c>
      <c r="I138" s="716">
        <v>474.0575999999999</v>
      </c>
      <c r="J138" s="991">
        <v>0.0</v>
      </c>
      <c r="K138" s="989">
        <v>0.0</v>
      </c>
      <c r="L138" s="989">
        <v>0.0</v>
      </c>
      <c r="M138" s="989">
        <v>0.0</v>
      </c>
      <c r="N138" s="716">
        <v>474.0575999999999</v>
      </c>
      <c r="O138" s="991">
        <v>0.0</v>
      </c>
      <c r="P138" s="989">
        <v>0.0</v>
      </c>
      <c r="Q138" s="989">
        <v>0.0</v>
      </c>
      <c r="R138" s="989">
        <v>0.0</v>
      </c>
      <c r="S138" s="716">
        <v>474.0575999999999</v>
      </c>
      <c r="T138" s="991">
        <v>0.0</v>
      </c>
      <c r="U138" s="989">
        <v>0.0</v>
      </c>
      <c r="V138" s="989">
        <v>0.0</v>
      </c>
      <c r="W138" s="989">
        <v>0.0</v>
      </c>
      <c r="X138" s="989">
        <v>0.0</v>
      </c>
      <c r="Y138" s="989">
        <v>0.0</v>
      </c>
      <c r="Z138" s="989">
        <v>0.0</v>
      </c>
      <c r="AA138" s="989">
        <v>0.0</v>
      </c>
      <c r="AB138" s="716">
        <v>474.0575999999999</v>
      </c>
      <c r="AC138" s="991">
        <v>0.0</v>
      </c>
      <c r="AD138" s="989">
        <v>0.0</v>
      </c>
      <c r="AE138" s="989">
        <v>0.0</v>
      </c>
      <c r="AF138" s="989">
        <v>0.0</v>
      </c>
      <c r="AG138" s="989">
        <v>0.0</v>
      </c>
      <c r="AH138" s="989">
        <v>0.0</v>
      </c>
      <c r="AI138" s="989">
        <v>0.0</v>
      </c>
      <c r="AJ138" s="990">
        <v>0.0</v>
      </c>
      <c r="AK138" s="991">
        <v>0.0</v>
      </c>
      <c r="AL138" s="989">
        <v>0.0</v>
      </c>
      <c r="AM138" s="989">
        <v>0.0</v>
      </c>
      <c r="AN138" s="989">
        <v>0.0</v>
      </c>
      <c r="AO138" s="989">
        <v>0.0</v>
      </c>
      <c r="AP138" s="989">
        <v>0.0</v>
      </c>
      <c r="AQ138" s="989">
        <v>0.0</v>
      </c>
      <c r="AR138" s="990">
        <v>0.0</v>
      </c>
      <c r="AS138" s="991">
        <v>0.0</v>
      </c>
      <c r="AT138" s="989">
        <v>0.0</v>
      </c>
      <c r="AU138" s="989">
        <v>0.0</v>
      </c>
      <c r="AV138" s="989">
        <v>0.0</v>
      </c>
      <c r="AW138" s="989">
        <v>0.0</v>
      </c>
      <c r="AX138" s="989">
        <v>0.0</v>
      </c>
      <c r="AY138" s="989">
        <v>0.0</v>
      </c>
      <c r="AZ138" s="989">
        <v>0.0</v>
      </c>
      <c r="BA138" s="989">
        <v>0.0</v>
      </c>
      <c r="BB138" s="989">
        <v>0.0</v>
      </c>
      <c r="BC138" s="989">
        <v>0.0</v>
      </c>
      <c r="BD138" s="989">
        <v>0.0</v>
      </c>
      <c r="BE138" s="989">
        <v>0.0</v>
      </c>
      <c r="BF138" s="989">
        <v>0.0</v>
      </c>
      <c r="BG138" s="989">
        <v>0.0</v>
      </c>
      <c r="BH138" s="989">
        <v>0.0</v>
      </c>
      <c r="BI138" s="989">
        <v>0.0</v>
      </c>
      <c r="BJ138" s="989">
        <v>0.0</v>
      </c>
      <c r="BK138" s="989">
        <v>0.0</v>
      </c>
      <c r="BL138" s="716">
        <v>474.0575999999999</v>
      </c>
      <c r="BM138" s="991">
        <v>0.0</v>
      </c>
      <c r="BN138" s="989">
        <v>0.0</v>
      </c>
      <c r="BO138" s="989">
        <v>0.0</v>
      </c>
      <c r="BP138" s="989">
        <v>0.0</v>
      </c>
      <c r="BQ138" s="989">
        <v>0.0</v>
      </c>
      <c r="BR138" s="989">
        <v>0.0</v>
      </c>
      <c r="BS138" s="989">
        <v>0.0</v>
      </c>
      <c r="BT138" s="989">
        <v>0.0</v>
      </c>
      <c r="BU138" s="989">
        <v>0.0</v>
      </c>
      <c r="BV138" s="989">
        <v>0.0</v>
      </c>
      <c r="BW138" s="990">
        <v>0.0</v>
      </c>
      <c r="BX138" s="991">
        <v>0.0</v>
      </c>
      <c r="BY138" s="989">
        <v>0.0</v>
      </c>
      <c r="BZ138" s="989">
        <v>0.0</v>
      </c>
      <c r="CA138" s="989">
        <v>0.0</v>
      </c>
      <c r="CB138" s="989">
        <v>0.0</v>
      </c>
      <c r="CC138" s="989">
        <v>0.0</v>
      </c>
      <c r="CD138" s="990">
        <v>0.0</v>
      </c>
      <c r="CE138" s="991">
        <v>0.0</v>
      </c>
      <c r="CF138" s="989">
        <v>0.0</v>
      </c>
      <c r="CG138" s="989">
        <v>0.0</v>
      </c>
      <c r="CH138" s="989">
        <v>0.0</v>
      </c>
      <c r="CI138" s="989">
        <v>0.0</v>
      </c>
      <c r="CJ138" s="989">
        <v>0.0</v>
      </c>
      <c r="CK138" s="989">
        <v>0.0</v>
      </c>
      <c r="CL138" s="989">
        <v>0.0</v>
      </c>
      <c r="CM138" s="989">
        <v>0.0</v>
      </c>
      <c r="CN138" s="990">
        <v>0.0</v>
      </c>
      <c r="CO138" s="991">
        <v>0.0</v>
      </c>
      <c r="CP138" s="989">
        <v>0.0</v>
      </c>
      <c r="CQ138" s="989">
        <v>0.0</v>
      </c>
      <c r="CR138" s="989">
        <v>0.0</v>
      </c>
      <c r="CS138" s="989">
        <v>0.0</v>
      </c>
      <c r="CT138" s="989">
        <v>0.0</v>
      </c>
      <c r="CU138" s="989">
        <v>0.0</v>
      </c>
      <c r="CV138" s="989">
        <v>0.0</v>
      </c>
      <c r="CW138" s="989">
        <v>0.0</v>
      </c>
      <c r="CX138" s="990">
        <v>0.0</v>
      </c>
      <c r="CY138" s="991">
        <v>0.0</v>
      </c>
      <c r="CZ138" s="989">
        <v>0.0</v>
      </c>
      <c r="DA138" s="989">
        <v>0.0</v>
      </c>
      <c r="DB138" s="989">
        <v>0.0</v>
      </c>
      <c r="DC138" s="989">
        <v>0.0</v>
      </c>
      <c r="DD138" s="989">
        <v>0.0</v>
      </c>
      <c r="DE138" s="989">
        <v>0.0</v>
      </c>
      <c r="DF138" s="990">
        <v>0.0</v>
      </c>
      <c r="DG138" s="991">
        <v>0.0</v>
      </c>
      <c r="DH138" s="989">
        <v>0.0</v>
      </c>
      <c r="DI138" s="989">
        <v>0.0</v>
      </c>
      <c r="DJ138" s="989">
        <v>0.0</v>
      </c>
      <c r="DK138" s="989">
        <v>0.0</v>
      </c>
      <c r="DL138" s="989">
        <v>0.0</v>
      </c>
      <c r="DM138" s="989">
        <v>0.0</v>
      </c>
      <c r="DN138" s="989">
        <v>0.0</v>
      </c>
      <c r="DO138" s="990">
        <v>0.0</v>
      </c>
      <c r="DP138" s="991">
        <v>0.0</v>
      </c>
      <c r="DQ138" s="989">
        <v>0.0</v>
      </c>
      <c r="DR138" s="989">
        <v>0.0</v>
      </c>
      <c r="DS138" s="989">
        <v>0.0</v>
      </c>
      <c r="DT138" s="989">
        <v>0.0</v>
      </c>
      <c r="DU138" s="990">
        <v>0.0</v>
      </c>
      <c r="DV138" s="991">
        <v>0.0</v>
      </c>
      <c r="DW138" s="989">
        <v>0.0</v>
      </c>
      <c r="DX138" s="989">
        <v>0.0</v>
      </c>
      <c r="DY138" s="989">
        <v>0.0</v>
      </c>
      <c r="DZ138" s="989">
        <v>0.0</v>
      </c>
      <c r="EA138" s="989">
        <v>0.0</v>
      </c>
      <c r="EB138" s="990">
        <v>0.0</v>
      </c>
      <c r="EC138" s="991">
        <v>0.0</v>
      </c>
      <c r="ED138" s="989">
        <v>0.0</v>
      </c>
      <c r="EE138" s="990">
        <v>0.0</v>
      </c>
      <c r="EF138" s="991">
        <v>0.0</v>
      </c>
      <c r="EG138" s="989">
        <v>0.0</v>
      </c>
      <c r="EH138" s="1006">
        <v>474.0575999999999</v>
      </c>
      <c r="EI138" s="990">
        <v>0.0</v>
      </c>
      <c r="EJ138" s="991">
        <v>0.0</v>
      </c>
      <c r="EK138" s="989">
        <v>0.0</v>
      </c>
      <c r="EL138" s="1006">
        <v>474.0575999999999</v>
      </c>
      <c r="EM138" s="989">
        <v>0.0</v>
      </c>
      <c r="EN138" s="990">
        <v>0.0</v>
      </c>
      <c r="EO138" s="984">
        <f t="shared" si="1"/>
        <v>3109.343798</v>
      </c>
      <c r="EP138" s="985">
        <f t="shared" si="4"/>
        <v>668.5089167</v>
      </c>
    </row>
    <row r="139" ht="14.25" customHeight="1">
      <c r="A139" s="986" t="s">
        <v>310</v>
      </c>
      <c r="B139" s="83" t="s">
        <v>479</v>
      </c>
      <c r="C139" s="50">
        <v>1811138.0</v>
      </c>
      <c r="D139" s="716">
        <v>11486.800000000001</v>
      </c>
      <c r="E139" s="991">
        <v>0.0</v>
      </c>
      <c r="F139" s="989">
        <v>0.0</v>
      </c>
      <c r="G139" s="989">
        <v>0.0</v>
      </c>
      <c r="H139" s="989">
        <v>0.0</v>
      </c>
      <c r="I139" s="716">
        <v>11486.800000000001</v>
      </c>
      <c r="J139" s="991">
        <v>0.0</v>
      </c>
      <c r="K139" s="989">
        <v>0.0</v>
      </c>
      <c r="L139" s="989">
        <v>0.0</v>
      </c>
      <c r="M139" s="989">
        <v>0.0</v>
      </c>
      <c r="N139" s="716">
        <v>11486.800000000001</v>
      </c>
      <c r="O139" s="991">
        <v>0.0</v>
      </c>
      <c r="P139" s="989">
        <v>0.0</v>
      </c>
      <c r="Q139" s="989">
        <v>0.0</v>
      </c>
      <c r="R139" s="989">
        <v>0.0</v>
      </c>
      <c r="S139" s="716">
        <v>11486.800000000001</v>
      </c>
      <c r="T139" s="991">
        <v>0.0</v>
      </c>
      <c r="U139" s="989">
        <v>0.0</v>
      </c>
      <c r="V139" s="989">
        <v>0.0</v>
      </c>
      <c r="W139" s="989">
        <v>0.0</v>
      </c>
      <c r="X139" s="989">
        <v>0.0</v>
      </c>
      <c r="Y139" s="989">
        <v>0.0</v>
      </c>
      <c r="Z139" s="989">
        <v>0.0</v>
      </c>
      <c r="AA139" s="989">
        <v>0.0</v>
      </c>
      <c r="AB139" s="716">
        <v>11486.800000000001</v>
      </c>
      <c r="AC139" s="991">
        <v>0.0</v>
      </c>
      <c r="AD139" s="989">
        <v>0.0</v>
      </c>
      <c r="AE139" s="989">
        <v>0.0</v>
      </c>
      <c r="AF139" s="989">
        <v>0.0</v>
      </c>
      <c r="AG139" s="989">
        <v>0.0</v>
      </c>
      <c r="AH139" s="989">
        <v>0.0</v>
      </c>
      <c r="AI139" s="989">
        <v>0.0</v>
      </c>
      <c r="AJ139" s="990">
        <v>0.0</v>
      </c>
      <c r="AK139" s="991">
        <v>0.0</v>
      </c>
      <c r="AL139" s="989">
        <v>0.0</v>
      </c>
      <c r="AM139" s="989">
        <v>0.0</v>
      </c>
      <c r="AN139" s="989">
        <v>0.0</v>
      </c>
      <c r="AO139" s="989">
        <v>0.0</v>
      </c>
      <c r="AP139" s="989">
        <v>0.0</v>
      </c>
      <c r="AQ139" s="989">
        <v>0.0</v>
      </c>
      <c r="AR139" s="990">
        <v>0.0</v>
      </c>
      <c r="AS139" s="991">
        <v>0.0</v>
      </c>
      <c r="AT139" s="989">
        <v>0.0</v>
      </c>
      <c r="AU139" s="989">
        <v>0.0</v>
      </c>
      <c r="AV139" s="989">
        <v>0.0</v>
      </c>
      <c r="AW139" s="989">
        <v>0.0</v>
      </c>
      <c r="AX139" s="989">
        <v>0.0</v>
      </c>
      <c r="AY139" s="989">
        <v>0.0</v>
      </c>
      <c r="AZ139" s="989">
        <v>0.0</v>
      </c>
      <c r="BA139" s="989">
        <v>0.0</v>
      </c>
      <c r="BB139" s="989">
        <v>0.0</v>
      </c>
      <c r="BC139" s="989">
        <v>0.0</v>
      </c>
      <c r="BD139" s="989">
        <v>0.0</v>
      </c>
      <c r="BE139" s="989">
        <v>0.0</v>
      </c>
      <c r="BF139" s="989">
        <v>0.0</v>
      </c>
      <c r="BG139" s="989">
        <v>0.0</v>
      </c>
      <c r="BH139" s="989">
        <v>0.0</v>
      </c>
      <c r="BI139" s="989">
        <v>0.0</v>
      </c>
      <c r="BJ139" s="989">
        <v>0.0</v>
      </c>
      <c r="BK139" s="989">
        <v>0.0</v>
      </c>
      <c r="BL139" s="716">
        <v>11486.800000000001</v>
      </c>
      <c r="BM139" s="991">
        <v>0.0</v>
      </c>
      <c r="BN139" s="989">
        <v>0.0</v>
      </c>
      <c r="BO139" s="989">
        <v>0.0</v>
      </c>
      <c r="BP139" s="989">
        <v>0.0</v>
      </c>
      <c r="BQ139" s="989">
        <v>0.0</v>
      </c>
      <c r="BR139" s="989">
        <v>0.0</v>
      </c>
      <c r="BS139" s="989">
        <v>0.0</v>
      </c>
      <c r="BT139" s="989">
        <v>0.0</v>
      </c>
      <c r="BU139" s="989">
        <v>0.0</v>
      </c>
      <c r="BV139" s="989">
        <v>0.0</v>
      </c>
      <c r="BW139" s="990">
        <v>0.0</v>
      </c>
      <c r="BX139" s="991">
        <v>0.0</v>
      </c>
      <c r="BY139" s="989">
        <v>0.0</v>
      </c>
      <c r="BZ139" s="989">
        <v>0.0</v>
      </c>
      <c r="CA139" s="989">
        <v>0.0</v>
      </c>
      <c r="CB139" s="989">
        <v>0.0</v>
      </c>
      <c r="CC139" s="989">
        <v>0.0</v>
      </c>
      <c r="CD139" s="990">
        <v>0.0</v>
      </c>
      <c r="CE139" s="991">
        <v>0.0</v>
      </c>
      <c r="CF139" s="989">
        <v>0.0</v>
      </c>
      <c r="CG139" s="989">
        <v>0.0</v>
      </c>
      <c r="CH139" s="989">
        <v>0.0</v>
      </c>
      <c r="CI139" s="989">
        <v>0.0</v>
      </c>
      <c r="CJ139" s="989">
        <v>0.0</v>
      </c>
      <c r="CK139" s="989">
        <v>0.0</v>
      </c>
      <c r="CL139" s="989">
        <v>0.0</v>
      </c>
      <c r="CM139" s="989">
        <v>0.0</v>
      </c>
      <c r="CN139" s="990">
        <v>0.0</v>
      </c>
      <c r="CO139" s="991">
        <v>0.0</v>
      </c>
      <c r="CP139" s="989">
        <v>0.0</v>
      </c>
      <c r="CQ139" s="989">
        <v>0.0</v>
      </c>
      <c r="CR139" s="989">
        <v>0.0</v>
      </c>
      <c r="CS139" s="989">
        <v>0.0</v>
      </c>
      <c r="CT139" s="989">
        <v>0.0</v>
      </c>
      <c r="CU139" s="989">
        <v>0.0</v>
      </c>
      <c r="CV139" s="989">
        <v>0.0</v>
      </c>
      <c r="CW139" s="989">
        <v>0.0</v>
      </c>
      <c r="CX139" s="990">
        <v>0.0</v>
      </c>
      <c r="CY139" s="991">
        <v>0.0</v>
      </c>
      <c r="CZ139" s="989">
        <v>0.0</v>
      </c>
      <c r="DA139" s="989">
        <v>0.0</v>
      </c>
      <c r="DB139" s="989">
        <v>0.0</v>
      </c>
      <c r="DC139" s="989">
        <v>0.0</v>
      </c>
      <c r="DD139" s="989">
        <v>0.0</v>
      </c>
      <c r="DE139" s="989">
        <v>0.0</v>
      </c>
      <c r="DF139" s="990">
        <v>0.0</v>
      </c>
      <c r="DG139" s="991">
        <v>0.0</v>
      </c>
      <c r="DH139" s="989">
        <v>0.0</v>
      </c>
      <c r="DI139" s="989">
        <v>0.0</v>
      </c>
      <c r="DJ139" s="989">
        <v>0.0</v>
      </c>
      <c r="DK139" s="989">
        <v>0.0</v>
      </c>
      <c r="DL139" s="989">
        <v>0.0</v>
      </c>
      <c r="DM139" s="989">
        <v>0.0</v>
      </c>
      <c r="DN139" s="989">
        <v>0.0</v>
      </c>
      <c r="DO139" s="990">
        <v>0.0</v>
      </c>
      <c r="DP139" s="991">
        <v>0.0</v>
      </c>
      <c r="DQ139" s="989">
        <v>0.0</v>
      </c>
      <c r="DR139" s="989">
        <v>0.0</v>
      </c>
      <c r="DS139" s="989">
        <v>0.0</v>
      </c>
      <c r="DT139" s="989">
        <v>0.0</v>
      </c>
      <c r="DU139" s="990">
        <v>0.0</v>
      </c>
      <c r="DV139" s="991">
        <v>0.0</v>
      </c>
      <c r="DW139" s="989">
        <v>0.0</v>
      </c>
      <c r="DX139" s="989">
        <v>0.0</v>
      </c>
      <c r="DY139" s="989">
        <v>0.0</v>
      </c>
      <c r="DZ139" s="989">
        <v>0.0</v>
      </c>
      <c r="EA139" s="989">
        <v>0.0</v>
      </c>
      <c r="EB139" s="990">
        <v>0.0</v>
      </c>
      <c r="EC139" s="991">
        <v>0.0</v>
      </c>
      <c r="ED139" s="989">
        <v>0.0</v>
      </c>
      <c r="EE139" s="990">
        <v>0.0</v>
      </c>
      <c r="EF139" s="991">
        <v>0.0</v>
      </c>
      <c r="EG139" s="989">
        <v>0.0</v>
      </c>
      <c r="EH139" s="1006">
        <v>11486.800000000001</v>
      </c>
      <c r="EI139" s="990">
        <v>0.0</v>
      </c>
      <c r="EJ139" s="991">
        <v>0.0</v>
      </c>
      <c r="EK139" s="989">
        <v>0.0</v>
      </c>
      <c r="EL139" s="989">
        <v>0.0</v>
      </c>
      <c r="EM139" s="1006">
        <v>11486.800000000001</v>
      </c>
      <c r="EN139" s="990">
        <v>0.0</v>
      </c>
      <c r="EO139" s="984">
        <f t="shared" si="1"/>
        <v>75295.974</v>
      </c>
      <c r="EP139" s="985">
        <f t="shared" si="4"/>
        <v>16188.63441</v>
      </c>
    </row>
    <row r="140" ht="14.25" customHeight="1">
      <c r="A140" s="986" t="s">
        <v>310</v>
      </c>
      <c r="B140" s="83" t="s">
        <v>479</v>
      </c>
      <c r="C140" s="50">
        <v>1811139.0</v>
      </c>
      <c r="D140" s="716">
        <v>95.66579999999999</v>
      </c>
      <c r="E140" s="991">
        <v>0.0</v>
      </c>
      <c r="F140" s="989">
        <v>0.0</v>
      </c>
      <c r="G140" s="989">
        <v>0.0</v>
      </c>
      <c r="H140" s="989">
        <v>0.0</v>
      </c>
      <c r="I140" s="716">
        <v>95.66579999999999</v>
      </c>
      <c r="J140" s="991">
        <v>0.0</v>
      </c>
      <c r="K140" s="989">
        <v>0.0</v>
      </c>
      <c r="L140" s="989">
        <v>0.0</v>
      </c>
      <c r="M140" s="989">
        <v>0.0</v>
      </c>
      <c r="N140" s="716">
        <v>95.66579999999999</v>
      </c>
      <c r="O140" s="991">
        <v>0.0</v>
      </c>
      <c r="P140" s="989">
        <v>0.0</v>
      </c>
      <c r="Q140" s="989">
        <v>0.0</v>
      </c>
      <c r="R140" s="989">
        <v>0.0</v>
      </c>
      <c r="S140" s="716">
        <v>95.66579999999999</v>
      </c>
      <c r="T140" s="991">
        <v>0.0</v>
      </c>
      <c r="U140" s="989">
        <v>0.0</v>
      </c>
      <c r="V140" s="989">
        <v>0.0</v>
      </c>
      <c r="W140" s="989">
        <v>0.0</v>
      </c>
      <c r="X140" s="989">
        <v>0.0</v>
      </c>
      <c r="Y140" s="989">
        <v>0.0</v>
      </c>
      <c r="Z140" s="989">
        <v>0.0</v>
      </c>
      <c r="AA140" s="989">
        <v>0.0</v>
      </c>
      <c r="AB140" s="716">
        <v>95.66579999999999</v>
      </c>
      <c r="AC140" s="991">
        <v>0.0</v>
      </c>
      <c r="AD140" s="989">
        <v>0.0</v>
      </c>
      <c r="AE140" s="989">
        <v>0.0</v>
      </c>
      <c r="AF140" s="989">
        <v>0.0</v>
      </c>
      <c r="AG140" s="989">
        <v>0.0</v>
      </c>
      <c r="AH140" s="989">
        <v>0.0</v>
      </c>
      <c r="AI140" s="989">
        <v>0.0</v>
      </c>
      <c r="AJ140" s="990">
        <v>0.0</v>
      </c>
      <c r="AK140" s="991">
        <v>0.0</v>
      </c>
      <c r="AL140" s="989">
        <v>0.0</v>
      </c>
      <c r="AM140" s="989">
        <v>0.0</v>
      </c>
      <c r="AN140" s="989">
        <v>0.0</v>
      </c>
      <c r="AO140" s="989">
        <v>0.0</v>
      </c>
      <c r="AP140" s="989">
        <v>0.0</v>
      </c>
      <c r="AQ140" s="989">
        <v>0.0</v>
      </c>
      <c r="AR140" s="990">
        <v>0.0</v>
      </c>
      <c r="AS140" s="991">
        <v>0.0</v>
      </c>
      <c r="AT140" s="989">
        <v>0.0</v>
      </c>
      <c r="AU140" s="989">
        <v>0.0</v>
      </c>
      <c r="AV140" s="989">
        <v>0.0</v>
      </c>
      <c r="AW140" s="989">
        <v>0.0</v>
      </c>
      <c r="AX140" s="989">
        <v>0.0</v>
      </c>
      <c r="AY140" s="989">
        <v>0.0</v>
      </c>
      <c r="AZ140" s="989">
        <v>0.0</v>
      </c>
      <c r="BA140" s="989">
        <v>0.0</v>
      </c>
      <c r="BB140" s="989">
        <v>0.0</v>
      </c>
      <c r="BC140" s="989">
        <v>0.0</v>
      </c>
      <c r="BD140" s="989">
        <v>0.0</v>
      </c>
      <c r="BE140" s="989">
        <v>0.0</v>
      </c>
      <c r="BF140" s="989">
        <v>0.0</v>
      </c>
      <c r="BG140" s="989">
        <v>0.0</v>
      </c>
      <c r="BH140" s="989">
        <v>0.0</v>
      </c>
      <c r="BI140" s="989">
        <v>0.0</v>
      </c>
      <c r="BJ140" s="989">
        <v>0.0</v>
      </c>
      <c r="BK140" s="989">
        <v>0.0</v>
      </c>
      <c r="BL140" s="716">
        <v>95.66579999999999</v>
      </c>
      <c r="BM140" s="991">
        <v>0.0</v>
      </c>
      <c r="BN140" s="989">
        <v>0.0</v>
      </c>
      <c r="BO140" s="989">
        <v>0.0</v>
      </c>
      <c r="BP140" s="989">
        <v>0.0</v>
      </c>
      <c r="BQ140" s="989">
        <v>0.0</v>
      </c>
      <c r="BR140" s="989">
        <v>0.0</v>
      </c>
      <c r="BS140" s="989">
        <v>0.0</v>
      </c>
      <c r="BT140" s="989">
        <v>0.0</v>
      </c>
      <c r="BU140" s="989">
        <v>0.0</v>
      </c>
      <c r="BV140" s="989">
        <v>0.0</v>
      </c>
      <c r="BW140" s="990">
        <v>0.0</v>
      </c>
      <c r="BX140" s="991">
        <v>0.0</v>
      </c>
      <c r="BY140" s="989">
        <v>0.0</v>
      </c>
      <c r="BZ140" s="989">
        <v>0.0</v>
      </c>
      <c r="CA140" s="989">
        <v>0.0</v>
      </c>
      <c r="CB140" s="989">
        <v>0.0</v>
      </c>
      <c r="CC140" s="989">
        <v>0.0</v>
      </c>
      <c r="CD140" s="990">
        <v>0.0</v>
      </c>
      <c r="CE140" s="991">
        <v>0.0</v>
      </c>
      <c r="CF140" s="989">
        <v>0.0</v>
      </c>
      <c r="CG140" s="989">
        <v>0.0</v>
      </c>
      <c r="CH140" s="989">
        <v>0.0</v>
      </c>
      <c r="CI140" s="989">
        <v>0.0</v>
      </c>
      <c r="CJ140" s="989">
        <v>0.0</v>
      </c>
      <c r="CK140" s="989">
        <v>0.0</v>
      </c>
      <c r="CL140" s="989">
        <v>0.0</v>
      </c>
      <c r="CM140" s="989">
        <v>0.0</v>
      </c>
      <c r="CN140" s="990">
        <v>0.0</v>
      </c>
      <c r="CO140" s="991">
        <v>0.0</v>
      </c>
      <c r="CP140" s="989">
        <v>0.0</v>
      </c>
      <c r="CQ140" s="989">
        <v>0.0</v>
      </c>
      <c r="CR140" s="989">
        <v>0.0</v>
      </c>
      <c r="CS140" s="989">
        <v>0.0</v>
      </c>
      <c r="CT140" s="989">
        <v>0.0</v>
      </c>
      <c r="CU140" s="989">
        <v>0.0</v>
      </c>
      <c r="CV140" s="989">
        <v>0.0</v>
      </c>
      <c r="CW140" s="989">
        <v>0.0</v>
      </c>
      <c r="CX140" s="990">
        <v>0.0</v>
      </c>
      <c r="CY140" s="991">
        <v>0.0</v>
      </c>
      <c r="CZ140" s="989">
        <v>0.0</v>
      </c>
      <c r="DA140" s="989">
        <v>0.0</v>
      </c>
      <c r="DB140" s="989">
        <v>0.0</v>
      </c>
      <c r="DC140" s="989">
        <v>0.0</v>
      </c>
      <c r="DD140" s="989">
        <v>0.0</v>
      </c>
      <c r="DE140" s="989">
        <v>0.0</v>
      </c>
      <c r="DF140" s="990">
        <v>0.0</v>
      </c>
      <c r="DG140" s="991">
        <v>0.0</v>
      </c>
      <c r="DH140" s="989">
        <v>0.0</v>
      </c>
      <c r="DI140" s="989">
        <v>0.0</v>
      </c>
      <c r="DJ140" s="989">
        <v>0.0</v>
      </c>
      <c r="DK140" s="989">
        <v>0.0</v>
      </c>
      <c r="DL140" s="989">
        <v>0.0</v>
      </c>
      <c r="DM140" s="989">
        <v>0.0</v>
      </c>
      <c r="DN140" s="989">
        <v>0.0</v>
      </c>
      <c r="DO140" s="990">
        <v>0.0</v>
      </c>
      <c r="DP140" s="991">
        <v>0.0</v>
      </c>
      <c r="DQ140" s="989">
        <v>0.0</v>
      </c>
      <c r="DR140" s="989">
        <v>0.0</v>
      </c>
      <c r="DS140" s="989">
        <v>0.0</v>
      </c>
      <c r="DT140" s="989">
        <v>0.0</v>
      </c>
      <c r="DU140" s="990">
        <v>0.0</v>
      </c>
      <c r="DV140" s="991">
        <v>0.0</v>
      </c>
      <c r="DW140" s="989">
        <v>0.0</v>
      </c>
      <c r="DX140" s="989">
        <v>0.0</v>
      </c>
      <c r="DY140" s="989">
        <v>0.0</v>
      </c>
      <c r="DZ140" s="989">
        <v>0.0</v>
      </c>
      <c r="EA140" s="989">
        <v>0.0</v>
      </c>
      <c r="EB140" s="990">
        <v>0.0</v>
      </c>
      <c r="EC140" s="991">
        <v>0.0</v>
      </c>
      <c r="ED140" s="989">
        <v>0.0</v>
      </c>
      <c r="EE140" s="990">
        <v>0.0</v>
      </c>
      <c r="EF140" s="991">
        <v>0.0</v>
      </c>
      <c r="EG140" s="989">
        <v>0.0</v>
      </c>
      <c r="EH140" s="989">
        <v>0.0</v>
      </c>
      <c r="EI140" s="716">
        <v>95.66579999999999</v>
      </c>
      <c r="EJ140" s="991">
        <v>0.0</v>
      </c>
      <c r="EK140" s="989">
        <v>0.0</v>
      </c>
      <c r="EL140" s="989">
        <v>0.0</v>
      </c>
      <c r="EM140" s="989">
        <v>0.0</v>
      </c>
      <c r="EN140" s="716">
        <v>95.66579999999999</v>
      </c>
      <c r="EO140" s="984">
        <f t="shared" si="1"/>
        <v>622.1146974</v>
      </c>
      <c r="EP140" s="985">
        <f t="shared" si="4"/>
        <v>133.7546599</v>
      </c>
    </row>
    <row r="141" ht="14.25" customHeight="1">
      <c r="A141" s="993" t="s">
        <v>310</v>
      </c>
      <c r="B141" s="994" t="s">
        <v>479</v>
      </c>
      <c r="C141" s="1003">
        <v>1811140.0</v>
      </c>
      <c r="D141" s="997">
        <v>615.2849999999999</v>
      </c>
      <c r="E141" s="1000">
        <v>0.0</v>
      </c>
      <c r="F141" s="998">
        <v>0.0</v>
      </c>
      <c r="G141" s="998">
        <v>0.0</v>
      </c>
      <c r="H141" s="998">
        <v>0.0</v>
      </c>
      <c r="I141" s="997">
        <v>615.2849999999999</v>
      </c>
      <c r="J141" s="1000">
        <v>0.0</v>
      </c>
      <c r="K141" s="998">
        <v>0.0</v>
      </c>
      <c r="L141" s="998">
        <v>0.0</v>
      </c>
      <c r="M141" s="998">
        <v>0.0</v>
      </c>
      <c r="N141" s="997">
        <v>615.2849999999999</v>
      </c>
      <c r="O141" s="1000">
        <v>0.0</v>
      </c>
      <c r="P141" s="998">
        <v>0.0</v>
      </c>
      <c r="Q141" s="998">
        <v>0.0</v>
      </c>
      <c r="R141" s="998">
        <v>0.0</v>
      </c>
      <c r="S141" s="997">
        <v>615.2849999999999</v>
      </c>
      <c r="T141" s="1000">
        <v>0.0</v>
      </c>
      <c r="U141" s="998">
        <v>0.0</v>
      </c>
      <c r="V141" s="998">
        <v>0.0</v>
      </c>
      <c r="W141" s="998">
        <v>0.0</v>
      </c>
      <c r="X141" s="998">
        <v>0.0</v>
      </c>
      <c r="Y141" s="998">
        <v>0.0</v>
      </c>
      <c r="Z141" s="998">
        <v>0.0</v>
      </c>
      <c r="AA141" s="998">
        <v>0.0</v>
      </c>
      <c r="AB141" s="997">
        <v>615.2849999999999</v>
      </c>
      <c r="AC141" s="1000">
        <v>0.0</v>
      </c>
      <c r="AD141" s="998">
        <v>0.0</v>
      </c>
      <c r="AE141" s="998">
        <v>0.0</v>
      </c>
      <c r="AF141" s="998">
        <v>0.0</v>
      </c>
      <c r="AG141" s="998">
        <v>0.0</v>
      </c>
      <c r="AH141" s="998">
        <v>0.0</v>
      </c>
      <c r="AI141" s="998">
        <v>0.0</v>
      </c>
      <c r="AJ141" s="999">
        <v>0.0</v>
      </c>
      <c r="AK141" s="1000">
        <v>0.0</v>
      </c>
      <c r="AL141" s="998">
        <v>0.0</v>
      </c>
      <c r="AM141" s="998">
        <v>0.0</v>
      </c>
      <c r="AN141" s="998">
        <v>0.0</v>
      </c>
      <c r="AO141" s="998">
        <v>0.0</v>
      </c>
      <c r="AP141" s="998">
        <v>0.0</v>
      </c>
      <c r="AQ141" s="998">
        <v>0.0</v>
      </c>
      <c r="AR141" s="999">
        <v>0.0</v>
      </c>
      <c r="AS141" s="1000">
        <v>0.0</v>
      </c>
      <c r="AT141" s="998">
        <v>0.0</v>
      </c>
      <c r="AU141" s="998">
        <v>0.0</v>
      </c>
      <c r="AV141" s="998">
        <v>0.0</v>
      </c>
      <c r="AW141" s="998">
        <v>0.0</v>
      </c>
      <c r="AX141" s="998">
        <v>0.0</v>
      </c>
      <c r="AY141" s="998">
        <v>0.0</v>
      </c>
      <c r="AZ141" s="998">
        <v>0.0</v>
      </c>
      <c r="BA141" s="998">
        <v>0.0</v>
      </c>
      <c r="BB141" s="998">
        <v>0.0</v>
      </c>
      <c r="BC141" s="998">
        <v>0.0</v>
      </c>
      <c r="BD141" s="998">
        <v>0.0</v>
      </c>
      <c r="BE141" s="998">
        <v>0.0</v>
      </c>
      <c r="BF141" s="998">
        <v>0.0</v>
      </c>
      <c r="BG141" s="998">
        <v>0.0</v>
      </c>
      <c r="BH141" s="998">
        <v>0.0</v>
      </c>
      <c r="BI141" s="998">
        <v>0.0</v>
      </c>
      <c r="BJ141" s="998">
        <v>0.0</v>
      </c>
      <c r="BK141" s="998">
        <v>0.0</v>
      </c>
      <c r="BL141" s="997">
        <v>615.2849999999999</v>
      </c>
      <c r="BM141" s="1000">
        <v>0.0</v>
      </c>
      <c r="BN141" s="998">
        <v>0.0</v>
      </c>
      <c r="BO141" s="998">
        <v>0.0</v>
      </c>
      <c r="BP141" s="998">
        <v>0.0</v>
      </c>
      <c r="BQ141" s="998">
        <v>0.0</v>
      </c>
      <c r="BR141" s="998">
        <v>0.0</v>
      </c>
      <c r="BS141" s="998">
        <v>0.0</v>
      </c>
      <c r="BT141" s="998">
        <v>0.0</v>
      </c>
      <c r="BU141" s="998">
        <v>0.0</v>
      </c>
      <c r="BV141" s="998">
        <v>0.0</v>
      </c>
      <c r="BW141" s="999">
        <v>0.0</v>
      </c>
      <c r="BX141" s="1000">
        <v>0.0</v>
      </c>
      <c r="BY141" s="998">
        <v>0.0</v>
      </c>
      <c r="BZ141" s="998">
        <v>0.0</v>
      </c>
      <c r="CA141" s="998">
        <v>0.0</v>
      </c>
      <c r="CB141" s="998">
        <v>0.0</v>
      </c>
      <c r="CC141" s="998">
        <v>0.0</v>
      </c>
      <c r="CD141" s="999">
        <v>0.0</v>
      </c>
      <c r="CE141" s="1000">
        <v>0.0</v>
      </c>
      <c r="CF141" s="998">
        <v>0.0</v>
      </c>
      <c r="CG141" s="998">
        <v>0.0</v>
      </c>
      <c r="CH141" s="998">
        <v>0.0</v>
      </c>
      <c r="CI141" s="998">
        <v>0.0</v>
      </c>
      <c r="CJ141" s="998">
        <v>0.0</v>
      </c>
      <c r="CK141" s="998">
        <v>0.0</v>
      </c>
      <c r="CL141" s="998">
        <v>0.0</v>
      </c>
      <c r="CM141" s="998">
        <v>0.0</v>
      </c>
      <c r="CN141" s="999">
        <v>0.0</v>
      </c>
      <c r="CO141" s="1000">
        <v>0.0</v>
      </c>
      <c r="CP141" s="998">
        <v>0.0</v>
      </c>
      <c r="CQ141" s="998">
        <v>0.0</v>
      </c>
      <c r="CR141" s="998">
        <v>0.0</v>
      </c>
      <c r="CS141" s="998">
        <v>0.0</v>
      </c>
      <c r="CT141" s="998">
        <v>0.0</v>
      </c>
      <c r="CU141" s="998">
        <v>0.0</v>
      </c>
      <c r="CV141" s="998">
        <v>0.0</v>
      </c>
      <c r="CW141" s="998">
        <v>0.0</v>
      </c>
      <c r="CX141" s="999">
        <v>0.0</v>
      </c>
      <c r="CY141" s="1000">
        <v>0.0</v>
      </c>
      <c r="CZ141" s="998">
        <v>0.0</v>
      </c>
      <c r="DA141" s="998">
        <v>0.0</v>
      </c>
      <c r="DB141" s="998">
        <v>0.0</v>
      </c>
      <c r="DC141" s="998">
        <v>0.0</v>
      </c>
      <c r="DD141" s="998">
        <v>0.0</v>
      </c>
      <c r="DE141" s="998">
        <v>0.0</v>
      </c>
      <c r="DF141" s="999">
        <v>0.0</v>
      </c>
      <c r="DG141" s="1000">
        <v>0.0</v>
      </c>
      <c r="DH141" s="998">
        <v>0.0</v>
      </c>
      <c r="DI141" s="998">
        <v>0.0</v>
      </c>
      <c r="DJ141" s="998">
        <v>0.0</v>
      </c>
      <c r="DK141" s="998">
        <v>0.0</v>
      </c>
      <c r="DL141" s="998">
        <v>0.0</v>
      </c>
      <c r="DM141" s="998">
        <v>0.0</v>
      </c>
      <c r="DN141" s="998">
        <v>0.0</v>
      </c>
      <c r="DO141" s="999">
        <v>0.0</v>
      </c>
      <c r="DP141" s="1000">
        <v>0.0</v>
      </c>
      <c r="DQ141" s="998">
        <v>0.0</v>
      </c>
      <c r="DR141" s="998">
        <v>0.0</v>
      </c>
      <c r="DS141" s="998">
        <v>0.0</v>
      </c>
      <c r="DT141" s="998">
        <v>0.0</v>
      </c>
      <c r="DU141" s="999">
        <v>0.0</v>
      </c>
      <c r="DV141" s="1000">
        <v>0.0</v>
      </c>
      <c r="DW141" s="998">
        <v>0.0</v>
      </c>
      <c r="DX141" s="998">
        <v>0.0</v>
      </c>
      <c r="DY141" s="998">
        <v>0.0</v>
      </c>
      <c r="DZ141" s="998">
        <v>0.0</v>
      </c>
      <c r="EA141" s="998">
        <v>0.0</v>
      </c>
      <c r="EB141" s="999">
        <v>0.0</v>
      </c>
      <c r="EC141" s="1000">
        <v>0.0</v>
      </c>
      <c r="ED141" s="998">
        <v>0.0</v>
      </c>
      <c r="EE141" s="999">
        <v>0.0</v>
      </c>
      <c r="EF141" s="1000">
        <v>0.0</v>
      </c>
      <c r="EG141" s="998">
        <v>0.0</v>
      </c>
      <c r="EH141" s="998">
        <v>0.0</v>
      </c>
      <c r="EI141" s="997">
        <v>615.2849999999999</v>
      </c>
      <c r="EJ141" s="1000">
        <v>0.0</v>
      </c>
      <c r="EK141" s="998">
        <v>0.0</v>
      </c>
      <c r="EL141" s="998">
        <v>0.0</v>
      </c>
      <c r="EM141" s="998">
        <v>0.0</v>
      </c>
      <c r="EN141" s="997">
        <v>615.2849999999999</v>
      </c>
      <c r="EO141" s="985">
        <f t="shared" si="1"/>
        <v>4001.198355</v>
      </c>
      <c r="EP141" s="985">
        <f t="shared" si="4"/>
        <v>860.2576463</v>
      </c>
    </row>
    <row r="142" ht="14.25" customHeight="1">
      <c r="A142" s="178"/>
      <c r="B142" s="184"/>
      <c r="C142" s="184"/>
      <c r="E142" s="137">
        <f t="shared" ref="E142:EP142" si="5">SUM(E2:E141)</f>
        <v>146540.4506</v>
      </c>
      <c r="F142" s="137">
        <f t="shared" si="5"/>
        <v>199869.5636</v>
      </c>
      <c r="G142" s="137">
        <f t="shared" si="5"/>
        <v>2674.5405</v>
      </c>
      <c r="H142" s="137">
        <f t="shared" si="5"/>
        <v>7083.3824</v>
      </c>
      <c r="I142" s="137">
        <f t="shared" si="5"/>
        <v>22235.6086</v>
      </c>
      <c r="J142" s="137">
        <f t="shared" si="5"/>
        <v>121006.6768</v>
      </c>
      <c r="K142" s="137">
        <f t="shared" si="5"/>
        <v>199869.5636</v>
      </c>
      <c r="L142" s="137">
        <f t="shared" si="5"/>
        <v>2674.5405</v>
      </c>
      <c r="M142" s="137">
        <f t="shared" si="5"/>
        <v>7083.3824</v>
      </c>
      <c r="N142" s="137">
        <f t="shared" si="5"/>
        <v>22235.6086</v>
      </c>
      <c r="O142" s="137">
        <f t="shared" si="5"/>
        <v>121006.6768</v>
      </c>
      <c r="P142" s="137">
        <f t="shared" si="5"/>
        <v>199869.5636</v>
      </c>
      <c r="Q142" s="137">
        <f t="shared" si="5"/>
        <v>2674.5405</v>
      </c>
      <c r="R142" s="137">
        <f t="shared" si="5"/>
        <v>7083.3824</v>
      </c>
      <c r="S142" s="137">
        <f t="shared" si="5"/>
        <v>22235.6086</v>
      </c>
      <c r="T142" s="137">
        <f t="shared" si="5"/>
        <v>38752.1522</v>
      </c>
      <c r="U142" s="137">
        <f t="shared" si="5"/>
        <v>65191.9035</v>
      </c>
      <c r="V142" s="137">
        <f t="shared" si="5"/>
        <v>27859.5059</v>
      </c>
      <c r="W142" s="137">
        <f t="shared" si="5"/>
        <v>99184.3993</v>
      </c>
      <c r="X142" s="137">
        <f t="shared" si="5"/>
        <v>51491.3202</v>
      </c>
      <c r="Y142" s="137">
        <f t="shared" si="5"/>
        <v>38396.9593</v>
      </c>
      <c r="Z142" s="137">
        <f t="shared" si="5"/>
        <v>7083.3824</v>
      </c>
      <c r="AA142" s="137">
        <f t="shared" si="5"/>
        <v>2674.5405</v>
      </c>
      <c r="AB142" s="137">
        <f t="shared" si="5"/>
        <v>22235.6086</v>
      </c>
      <c r="AC142" s="137">
        <f t="shared" si="5"/>
        <v>39721.2289</v>
      </c>
      <c r="AD142" s="137">
        <f t="shared" si="5"/>
        <v>114438.8742</v>
      </c>
      <c r="AE142" s="137">
        <f t="shared" si="5"/>
        <v>31936.3192</v>
      </c>
      <c r="AF142" s="137">
        <f t="shared" si="5"/>
        <v>128711.9773</v>
      </c>
      <c r="AG142" s="137">
        <f t="shared" si="5"/>
        <v>7083.3824</v>
      </c>
      <c r="AH142" s="137">
        <f t="shared" si="5"/>
        <v>24849.0503</v>
      </c>
      <c r="AI142" s="137">
        <f t="shared" si="5"/>
        <v>17343.127</v>
      </c>
      <c r="AJ142" s="137">
        <f t="shared" si="5"/>
        <v>33590.1992</v>
      </c>
      <c r="AK142" s="137">
        <f t="shared" si="5"/>
        <v>39721.2289</v>
      </c>
      <c r="AL142" s="137">
        <f t="shared" si="5"/>
        <v>114438.8742</v>
      </c>
      <c r="AM142" s="137">
        <f t="shared" si="5"/>
        <v>40678.7005</v>
      </c>
      <c r="AN142" s="137">
        <f t="shared" si="5"/>
        <v>128711.9773</v>
      </c>
      <c r="AO142" s="137">
        <f t="shared" si="5"/>
        <v>7083.3824</v>
      </c>
      <c r="AP142" s="137">
        <f t="shared" si="5"/>
        <v>24849.0503</v>
      </c>
      <c r="AQ142" s="137">
        <f t="shared" si="5"/>
        <v>17343.127</v>
      </c>
      <c r="AR142" s="137">
        <f t="shared" si="5"/>
        <v>33590.1992</v>
      </c>
      <c r="AS142" s="137">
        <f t="shared" si="5"/>
        <v>10660.2392</v>
      </c>
      <c r="AT142" s="137">
        <f t="shared" si="5"/>
        <v>43102.5279</v>
      </c>
      <c r="AU142" s="137">
        <f t="shared" si="5"/>
        <v>51221.9395</v>
      </c>
      <c r="AV142" s="137">
        <f t="shared" si="5"/>
        <v>141248.3555</v>
      </c>
      <c r="AW142" s="137">
        <f t="shared" si="5"/>
        <v>31975.949</v>
      </c>
      <c r="AX142" s="137">
        <f t="shared" si="5"/>
        <v>7249.3681</v>
      </c>
      <c r="AY142" s="137">
        <f t="shared" si="5"/>
        <v>8869.3813</v>
      </c>
      <c r="AZ142" s="137">
        <f t="shared" si="5"/>
        <v>26548.4799</v>
      </c>
      <c r="BA142" s="137">
        <f t="shared" si="5"/>
        <v>2674.5405</v>
      </c>
      <c r="BB142" s="137">
        <f t="shared" si="5"/>
        <v>19476.6009</v>
      </c>
      <c r="BC142" s="137">
        <f t="shared" si="5"/>
        <v>5803.6235</v>
      </c>
      <c r="BD142" s="137">
        <f t="shared" si="5"/>
        <v>4666.1994</v>
      </c>
      <c r="BE142" s="137">
        <f t="shared" si="5"/>
        <v>706.25</v>
      </c>
      <c r="BF142" s="137">
        <f t="shared" si="5"/>
        <v>242.5319</v>
      </c>
      <c r="BG142" s="137">
        <f t="shared" si="5"/>
        <v>12726.3538</v>
      </c>
      <c r="BH142" s="137">
        <f t="shared" si="5"/>
        <v>11987.1756</v>
      </c>
      <c r="BI142" s="137">
        <f t="shared" si="5"/>
        <v>20173.6414</v>
      </c>
      <c r="BJ142" s="137">
        <f t="shared" si="5"/>
        <v>1335.999</v>
      </c>
      <c r="BK142" s="137">
        <f t="shared" si="5"/>
        <v>15311.1836</v>
      </c>
      <c r="BL142" s="137">
        <f t="shared" si="5"/>
        <v>12671.8084</v>
      </c>
      <c r="BM142" s="137">
        <f t="shared" si="5"/>
        <v>5011.4257</v>
      </c>
      <c r="BN142" s="137">
        <f t="shared" si="5"/>
        <v>12563.1818</v>
      </c>
      <c r="BO142" s="137">
        <f t="shared" si="5"/>
        <v>9992.2623</v>
      </c>
      <c r="BP142" s="137">
        <f t="shared" si="5"/>
        <v>3820.53</v>
      </c>
      <c r="BQ142" s="137">
        <f t="shared" si="5"/>
        <v>34407.251</v>
      </c>
      <c r="BR142" s="137">
        <f t="shared" si="5"/>
        <v>25008.2899</v>
      </c>
      <c r="BS142" s="137">
        <f t="shared" si="5"/>
        <v>2550.8055</v>
      </c>
      <c r="BT142" s="137">
        <f t="shared" si="5"/>
        <v>242.5319</v>
      </c>
      <c r="BU142" s="137">
        <f t="shared" si="5"/>
        <v>11296.9716</v>
      </c>
      <c r="BV142" s="137">
        <f t="shared" si="5"/>
        <v>3820.8464</v>
      </c>
      <c r="BW142" s="137">
        <f t="shared" si="5"/>
        <v>5157.9528</v>
      </c>
      <c r="BX142" s="137">
        <f t="shared" si="5"/>
        <v>26015.7188</v>
      </c>
      <c r="BY142" s="137">
        <f t="shared" si="5"/>
        <v>21425.9526</v>
      </c>
      <c r="BZ142" s="137">
        <f t="shared" si="5"/>
        <v>22898.1731</v>
      </c>
      <c r="CA142" s="137">
        <f t="shared" si="5"/>
        <v>34649.7829</v>
      </c>
      <c r="CB142" s="137">
        <f t="shared" si="5"/>
        <v>108197.6582</v>
      </c>
      <c r="CC142" s="137">
        <f t="shared" si="5"/>
        <v>3820.8464</v>
      </c>
      <c r="CD142" s="137">
        <f t="shared" si="5"/>
        <v>5157.9528</v>
      </c>
      <c r="CE142" s="137">
        <f t="shared" si="5"/>
        <v>10660.2392</v>
      </c>
      <c r="CF142" s="137">
        <f t="shared" si="5"/>
        <v>19944.2514</v>
      </c>
      <c r="CG142" s="137">
        <f t="shared" si="5"/>
        <v>53903.4182</v>
      </c>
      <c r="CH142" s="137">
        <f t="shared" si="5"/>
        <v>28447.1285</v>
      </c>
      <c r="CI142" s="137">
        <f t="shared" si="5"/>
        <v>8947.9615</v>
      </c>
      <c r="CJ142" s="137">
        <f t="shared" si="5"/>
        <v>13905.5314</v>
      </c>
      <c r="CK142" s="137">
        <f t="shared" si="5"/>
        <v>10767.883</v>
      </c>
      <c r="CL142" s="137">
        <f t="shared" si="5"/>
        <v>26683.707</v>
      </c>
      <c r="CM142" s="137">
        <f t="shared" si="5"/>
        <v>3906.9524</v>
      </c>
      <c r="CN142" s="137">
        <f t="shared" si="5"/>
        <v>7083.3824</v>
      </c>
      <c r="CO142" s="137">
        <f t="shared" si="5"/>
        <v>55765.3644</v>
      </c>
      <c r="CP142" s="137">
        <f t="shared" si="5"/>
        <v>35372.0623</v>
      </c>
      <c r="CQ142" s="137">
        <f t="shared" si="5"/>
        <v>129633.0689</v>
      </c>
      <c r="CR142" s="137">
        <f t="shared" si="5"/>
        <v>106790.9039</v>
      </c>
      <c r="CS142" s="137">
        <f t="shared" si="5"/>
        <v>7599.8263</v>
      </c>
      <c r="CT142" s="137">
        <f t="shared" si="5"/>
        <v>6207.2595</v>
      </c>
      <c r="CU142" s="137">
        <f t="shared" si="5"/>
        <v>4968.8134</v>
      </c>
      <c r="CV142" s="137">
        <f t="shared" si="5"/>
        <v>20518.3027</v>
      </c>
      <c r="CW142" s="137">
        <f t="shared" si="5"/>
        <v>24611.4</v>
      </c>
      <c r="CX142" s="137">
        <f t="shared" si="5"/>
        <v>7083.3824</v>
      </c>
      <c r="CY142" s="137">
        <f t="shared" si="5"/>
        <v>39721.2289</v>
      </c>
      <c r="CZ142" s="137">
        <f t="shared" si="5"/>
        <v>114438.8742</v>
      </c>
      <c r="DA142" s="137">
        <f t="shared" si="5"/>
        <v>40678.7005</v>
      </c>
      <c r="DB142" s="137">
        <f t="shared" si="5"/>
        <v>128711.9773</v>
      </c>
      <c r="DC142" s="137">
        <f t="shared" si="5"/>
        <v>7083.3824</v>
      </c>
      <c r="DD142" s="137">
        <f t="shared" si="5"/>
        <v>24849.0503</v>
      </c>
      <c r="DE142" s="137">
        <f t="shared" si="5"/>
        <v>17343.127</v>
      </c>
      <c r="DF142" s="137">
        <f t="shared" si="5"/>
        <v>33590.1992</v>
      </c>
      <c r="DG142" s="137">
        <f t="shared" si="5"/>
        <v>11876.7746</v>
      </c>
      <c r="DH142" s="137">
        <f t="shared" si="5"/>
        <v>6993.0163</v>
      </c>
      <c r="DI142" s="137">
        <f t="shared" si="5"/>
        <v>4934.6535</v>
      </c>
      <c r="DJ142" s="137">
        <f t="shared" si="5"/>
        <v>1475.78</v>
      </c>
      <c r="DK142" s="137">
        <f t="shared" si="5"/>
        <v>4666.1994</v>
      </c>
      <c r="DL142" s="137">
        <f t="shared" si="5"/>
        <v>706.25</v>
      </c>
      <c r="DM142" s="137">
        <f t="shared" si="5"/>
        <v>6747.7724</v>
      </c>
      <c r="DN142" s="137">
        <f t="shared" si="5"/>
        <v>27953.9287</v>
      </c>
      <c r="DO142" s="137">
        <f t="shared" si="5"/>
        <v>10428.0016</v>
      </c>
      <c r="DP142" s="137">
        <f t="shared" si="5"/>
        <v>13905.5314</v>
      </c>
      <c r="DQ142" s="137">
        <f t="shared" si="5"/>
        <v>9898.913</v>
      </c>
      <c r="DR142" s="137">
        <f t="shared" si="5"/>
        <v>1475.78</v>
      </c>
      <c r="DS142" s="137">
        <f t="shared" si="5"/>
        <v>5372.4494</v>
      </c>
      <c r="DT142" s="137">
        <f t="shared" si="5"/>
        <v>34701.7011</v>
      </c>
      <c r="DU142" s="137">
        <f t="shared" si="5"/>
        <v>10428.0016</v>
      </c>
      <c r="DV142" s="137">
        <f t="shared" si="5"/>
        <v>11876.7746</v>
      </c>
      <c r="DW142" s="137">
        <f t="shared" si="5"/>
        <v>11927.6698</v>
      </c>
      <c r="DX142" s="137">
        <f t="shared" si="5"/>
        <v>1475.78</v>
      </c>
      <c r="DY142" s="137">
        <f t="shared" si="5"/>
        <v>5372.4494</v>
      </c>
      <c r="DZ142" s="137">
        <f t="shared" si="5"/>
        <v>34721.5213</v>
      </c>
      <c r="EA142" s="137">
        <f t="shared" si="5"/>
        <v>9099.099</v>
      </c>
      <c r="EB142" s="137">
        <f t="shared" si="5"/>
        <v>3306.1653</v>
      </c>
      <c r="EC142" s="137">
        <f t="shared" si="5"/>
        <v>36231.1448</v>
      </c>
      <c r="ED142" s="137">
        <f t="shared" si="5"/>
        <v>7916.3845</v>
      </c>
      <c r="EE142" s="137">
        <f t="shared" si="5"/>
        <v>31634.8472</v>
      </c>
      <c r="EF142" s="137">
        <f t="shared" si="5"/>
        <v>3032.4002</v>
      </c>
      <c r="EG142" s="137">
        <f t="shared" si="5"/>
        <v>6531.4</v>
      </c>
      <c r="EH142" s="137">
        <f t="shared" si="5"/>
        <v>11960.8576</v>
      </c>
      <c r="EI142" s="137">
        <f t="shared" si="5"/>
        <v>710.9508</v>
      </c>
      <c r="EJ142" s="137">
        <f t="shared" si="5"/>
        <v>171.5792</v>
      </c>
      <c r="EK142" s="137">
        <f t="shared" si="5"/>
        <v>2890.821</v>
      </c>
      <c r="EL142" s="137">
        <f t="shared" si="5"/>
        <v>474.0576</v>
      </c>
      <c r="EM142" s="137">
        <f t="shared" si="5"/>
        <v>11486.8</v>
      </c>
      <c r="EN142" s="137">
        <f t="shared" si="5"/>
        <v>710.9508</v>
      </c>
      <c r="EO142" s="1007">
        <f t="shared" si="5"/>
        <v>4190233.373</v>
      </c>
      <c r="EP142" s="1008">
        <f t="shared" si="5"/>
        <v>882746.7277</v>
      </c>
    </row>
    <row r="143" ht="14.25" customHeight="1">
      <c r="B143" s="186"/>
      <c r="C143" s="1009" t="s">
        <v>855</v>
      </c>
      <c r="E143" s="1010">
        <v>1.089</v>
      </c>
      <c r="F143" s="179">
        <v>1.1550000000000002</v>
      </c>
      <c r="G143" s="179">
        <v>1.1110000000000002</v>
      </c>
      <c r="H143" s="179">
        <v>1.1330000000000002</v>
      </c>
      <c r="I143" s="179">
        <v>0.98</v>
      </c>
      <c r="J143" s="179">
        <v>0.784</v>
      </c>
      <c r="K143" s="179">
        <v>0.784</v>
      </c>
      <c r="L143" s="179">
        <v>0.909</v>
      </c>
      <c r="M143" s="179">
        <v>0.918</v>
      </c>
      <c r="N143" s="179">
        <v>0.909</v>
      </c>
      <c r="O143" s="179">
        <v>0.7</v>
      </c>
      <c r="P143" s="179">
        <v>0.721</v>
      </c>
      <c r="Q143" s="179">
        <v>0.735</v>
      </c>
      <c r="R143" s="179">
        <v>0.6649999999999999</v>
      </c>
      <c r="S143" s="179">
        <v>0.721</v>
      </c>
      <c r="T143" s="179">
        <v>1.9949999999999999</v>
      </c>
      <c r="U143" s="179">
        <v>1.881</v>
      </c>
      <c r="V143" s="179">
        <v>1.843</v>
      </c>
      <c r="W143" s="179">
        <v>1.94</v>
      </c>
      <c r="X143" s="179">
        <v>2.08</v>
      </c>
      <c r="Y143" s="179">
        <v>2.205</v>
      </c>
      <c r="Z143" s="179">
        <v>2.184</v>
      </c>
      <c r="AA143" s="179">
        <v>2.016</v>
      </c>
      <c r="AB143" s="179">
        <v>1.843</v>
      </c>
      <c r="AC143" s="179">
        <v>1.224</v>
      </c>
      <c r="AD143" s="179">
        <v>1.152</v>
      </c>
      <c r="AE143" s="179">
        <v>1.212</v>
      </c>
      <c r="AF143" s="179">
        <v>1.2</v>
      </c>
      <c r="AG143" s="179">
        <v>1.236</v>
      </c>
      <c r="AH143" s="179">
        <v>1.152</v>
      </c>
      <c r="AI143" s="179">
        <v>1.14</v>
      </c>
      <c r="AJ143" s="179">
        <v>1.26</v>
      </c>
      <c r="AK143" s="179">
        <v>1.236</v>
      </c>
      <c r="AL143" s="179">
        <v>1.176</v>
      </c>
      <c r="AM143" s="179">
        <v>1.236</v>
      </c>
      <c r="AN143" s="179">
        <v>1.188</v>
      </c>
      <c r="AO143" s="179">
        <v>1.248</v>
      </c>
      <c r="AP143" s="179">
        <v>1.274</v>
      </c>
      <c r="AQ143" s="179">
        <v>1.248</v>
      </c>
      <c r="AR143" s="179">
        <v>1.274</v>
      </c>
      <c r="AS143" s="179">
        <v>0.52</v>
      </c>
      <c r="AT143" s="179">
        <v>0.49</v>
      </c>
      <c r="AU143" s="179">
        <v>0.475</v>
      </c>
      <c r="AV143" s="179">
        <v>0.485</v>
      </c>
      <c r="AW143" s="179">
        <v>0.48</v>
      </c>
      <c r="AX143" s="179">
        <v>0.515</v>
      </c>
      <c r="AY143" s="179">
        <v>0.576</v>
      </c>
      <c r="AZ143" s="179">
        <v>0.576</v>
      </c>
      <c r="BA143" s="179">
        <v>0.588</v>
      </c>
      <c r="BB143" s="179">
        <v>0.6719999999999999</v>
      </c>
      <c r="BC143" s="179">
        <v>0.618</v>
      </c>
      <c r="BD143" s="179">
        <v>0.6789999999999999</v>
      </c>
      <c r="BE143" s="179">
        <v>0.707</v>
      </c>
      <c r="BF143" s="179">
        <v>0.707</v>
      </c>
      <c r="BG143" s="179">
        <v>0.735</v>
      </c>
      <c r="BH143" s="179">
        <v>0.707</v>
      </c>
      <c r="BI143" s="179">
        <v>0.735</v>
      </c>
      <c r="BJ143" s="179">
        <v>0.6859999999999999</v>
      </c>
      <c r="BK143" s="179">
        <v>0.728</v>
      </c>
      <c r="BL143" s="179">
        <v>0.51</v>
      </c>
      <c r="BM143" s="179">
        <v>1.1110000000000002</v>
      </c>
      <c r="BN143" s="179">
        <v>1.089</v>
      </c>
      <c r="BO143" s="179">
        <v>1.067</v>
      </c>
      <c r="BP143" s="179">
        <v>1.1110000000000002</v>
      </c>
      <c r="BQ143" s="179">
        <v>1.1550000000000002</v>
      </c>
      <c r="BR143" s="179">
        <v>1.2</v>
      </c>
      <c r="BS143" s="179">
        <v>1.224</v>
      </c>
      <c r="BT143" s="179">
        <v>1.188</v>
      </c>
      <c r="BU143" s="179">
        <v>1.224</v>
      </c>
      <c r="BV143" s="179">
        <v>1.26</v>
      </c>
      <c r="BW143" s="179">
        <v>1.2</v>
      </c>
      <c r="BX143" s="179">
        <v>0.855</v>
      </c>
      <c r="BY143" s="179">
        <v>0.855</v>
      </c>
      <c r="BZ143" s="179">
        <v>0.936</v>
      </c>
      <c r="CA143" s="179">
        <v>0.864</v>
      </c>
      <c r="CB143" s="179">
        <v>0.864</v>
      </c>
      <c r="CC143" s="179">
        <v>0.97</v>
      </c>
      <c r="CD143" s="179">
        <v>1.01</v>
      </c>
      <c r="CE143" s="179">
        <v>1.2</v>
      </c>
      <c r="CF143" s="179">
        <v>1.236</v>
      </c>
      <c r="CG143" s="179">
        <v>1.164</v>
      </c>
      <c r="CH143" s="179">
        <v>1.26</v>
      </c>
      <c r="CI143" s="179">
        <v>1.224</v>
      </c>
      <c r="CJ143" s="179">
        <v>1.14</v>
      </c>
      <c r="CK143" s="179">
        <v>1.188</v>
      </c>
      <c r="CL143" s="179">
        <v>1.326</v>
      </c>
      <c r="CM143" s="179">
        <v>1.2349999999999999</v>
      </c>
      <c r="CN143" s="179">
        <v>1.3</v>
      </c>
      <c r="CO143" s="179">
        <v>0.48</v>
      </c>
      <c r="CP143" s="179">
        <v>0.515</v>
      </c>
      <c r="CQ143" s="179">
        <v>0.52</v>
      </c>
      <c r="CR143" s="179">
        <v>0.505</v>
      </c>
      <c r="CS143" s="179">
        <v>0.505</v>
      </c>
      <c r="CT143" s="179">
        <v>0.475</v>
      </c>
      <c r="CU143" s="179">
        <v>0.505</v>
      </c>
      <c r="CV143" s="179">
        <v>0.618</v>
      </c>
      <c r="CW143" s="179">
        <v>0.588</v>
      </c>
      <c r="CX143" s="179">
        <v>0.606</v>
      </c>
      <c r="CY143" s="179">
        <v>0.38</v>
      </c>
      <c r="CZ143" s="179">
        <v>0.42000000000000004</v>
      </c>
      <c r="DA143" s="179">
        <v>0.40800000000000003</v>
      </c>
      <c r="DB143" s="179">
        <v>0.42000000000000004</v>
      </c>
      <c r="DC143" s="179">
        <v>0.38</v>
      </c>
      <c r="DD143" s="179">
        <v>0.5</v>
      </c>
      <c r="DE143" s="179">
        <v>0.515</v>
      </c>
      <c r="DF143" s="179">
        <v>0.505</v>
      </c>
      <c r="DG143" s="179">
        <v>0.714</v>
      </c>
      <c r="DH143" s="179">
        <v>0.6789999999999999</v>
      </c>
      <c r="DI143" s="179">
        <v>0.735</v>
      </c>
      <c r="DJ143" s="179">
        <v>0.728</v>
      </c>
      <c r="DK143" s="179">
        <v>0.707</v>
      </c>
      <c r="DL143" s="179">
        <v>0.7</v>
      </c>
      <c r="DM143" s="179">
        <v>0.714</v>
      </c>
      <c r="DN143" s="179">
        <v>0.721</v>
      </c>
      <c r="DO143" s="179">
        <v>0.735</v>
      </c>
      <c r="DP143" s="179">
        <v>1.045</v>
      </c>
      <c r="DQ143" s="179">
        <v>1.1550000000000002</v>
      </c>
      <c r="DR143" s="179">
        <v>1.1330000000000002</v>
      </c>
      <c r="DS143" s="179">
        <v>1.2</v>
      </c>
      <c r="DT143" s="179">
        <v>1.2</v>
      </c>
      <c r="DU143" s="179">
        <v>1.224</v>
      </c>
      <c r="DV143" s="179">
        <v>1.3650000000000002</v>
      </c>
      <c r="DW143" s="179">
        <v>1.3650000000000002</v>
      </c>
      <c r="DX143" s="179">
        <v>1.3390000000000002</v>
      </c>
      <c r="DY143" s="179">
        <v>1.326</v>
      </c>
      <c r="DZ143" s="179">
        <v>1.2349999999999999</v>
      </c>
      <c r="EA143" s="179">
        <v>1.428</v>
      </c>
      <c r="EB143" s="179">
        <v>1.442</v>
      </c>
      <c r="EC143" s="179">
        <v>1.734</v>
      </c>
      <c r="ED143" s="179">
        <v>1.683</v>
      </c>
      <c r="EE143" s="179">
        <v>1.6640000000000001</v>
      </c>
      <c r="EF143" s="179">
        <v>1.176</v>
      </c>
      <c r="EG143" s="179">
        <v>1.236</v>
      </c>
      <c r="EH143" s="179">
        <v>1.176</v>
      </c>
      <c r="EI143" s="179">
        <v>1.152</v>
      </c>
      <c r="EJ143" s="179">
        <v>0.40800000000000003</v>
      </c>
      <c r="EK143" s="179">
        <v>0.41600000000000004</v>
      </c>
      <c r="EL143" s="179">
        <v>0.42000000000000004</v>
      </c>
      <c r="EM143" s="179">
        <v>0.41600000000000004</v>
      </c>
      <c r="EN143" s="179">
        <v>0.388</v>
      </c>
      <c r="EO143" s="179"/>
      <c r="EP143" s="179"/>
    </row>
    <row r="144" ht="14.25" customHeight="1">
      <c r="B144" s="189"/>
      <c r="C144" s="189"/>
      <c r="D144" s="157">
        <v>15.0</v>
      </c>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c r="CB144" s="137"/>
      <c r="CC144" s="137"/>
      <c r="CD144" s="137"/>
      <c r="CE144" s="137"/>
      <c r="CF144" s="137"/>
      <c r="CG144" s="137"/>
      <c r="CH144" s="137"/>
      <c r="CI144" s="137"/>
      <c r="CJ144" s="137"/>
      <c r="CK144" s="137"/>
      <c r="CL144" s="137"/>
      <c r="CM144" s="137"/>
      <c r="CN144" s="137"/>
      <c r="CO144" s="137"/>
      <c r="CP144" s="137"/>
      <c r="CQ144" s="137"/>
      <c r="CR144" s="137"/>
      <c r="CS144" s="137"/>
      <c r="CT144" s="137"/>
      <c r="CU144" s="137"/>
      <c r="CV144" s="137"/>
      <c r="CW144" s="137"/>
      <c r="CX144" s="137"/>
      <c r="CY144" s="137"/>
      <c r="CZ144" s="137"/>
      <c r="DA144" s="137"/>
      <c r="DB144" s="137"/>
      <c r="DC144" s="137"/>
      <c r="DD144" s="137"/>
      <c r="DE144" s="137"/>
      <c r="DF144" s="137"/>
      <c r="DG144" s="137"/>
      <c r="DH144" s="137"/>
      <c r="DI144" s="137"/>
      <c r="DJ144" s="137"/>
      <c r="DK144" s="137"/>
      <c r="DL144" s="137"/>
      <c r="DM144" s="137"/>
      <c r="DN144" s="137"/>
      <c r="DO144" s="137"/>
      <c r="DP144" s="137"/>
      <c r="DQ144" s="137"/>
      <c r="DR144" s="137"/>
      <c r="DS144" s="137"/>
      <c r="DT144" s="137"/>
      <c r="DU144" s="137"/>
      <c r="DV144" s="137"/>
      <c r="DW144" s="137"/>
      <c r="DX144" s="137"/>
      <c r="DY144" s="137"/>
      <c r="DZ144" s="137"/>
      <c r="EA144" s="137"/>
      <c r="EB144" s="137"/>
      <c r="EC144" s="137"/>
      <c r="ED144" s="137"/>
      <c r="EE144" s="137"/>
      <c r="EF144" s="137"/>
      <c r="EG144" s="137"/>
      <c r="EH144" s="137"/>
      <c r="EI144" s="137"/>
      <c r="EJ144" s="137"/>
      <c r="EK144" s="137"/>
      <c r="EL144" s="137"/>
      <c r="EM144" s="137"/>
      <c r="EN144" s="137"/>
      <c r="EO144" s="137"/>
      <c r="EP144" s="137"/>
    </row>
    <row r="145" ht="14.25" customHeight="1">
      <c r="A145" s="190" t="s">
        <v>482</v>
      </c>
      <c r="B145" s="193"/>
      <c r="C145" s="1011" t="s">
        <v>483</v>
      </c>
      <c r="D145" s="1012" t="s">
        <v>856</v>
      </c>
      <c r="E145" s="192"/>
      <c r="F145" s="192"/>
      <c r="G145" s="1013"/>
      <c r="I145" s="178"/>
      <c r="J145" s="178"/>
      <c r="K145" s="178"/>
      <c r="L145" s="178"/>
      <c r="M145" s="178"/>
      <c r="N145" s="178"/>
      <c r="O145" s="178"/>
      <c r="P145" s="178"/>
      <c r="Q145" s="178"/>
      <c r="R145" s="178"/>
      <c r="S145" s="178"/>
      <c r="T145" s="178"/>
      <c r="U145" s="178"/>
      <c r="V145" s="178"/>
      <c r="W145" s="178"/>
      <c r="X145" s="178"/>
      <c r="Y145" s="178"/>
      <c r="Z145" s="178"/>
      <c r="AA145" s="178"/>
      <c r="AB145" s="178"/>
      <c r="AC145" s="178"/>
      <c r="AD145" s="178"/>
      <c r="AE145" s="178"/>
      <c r="AF145" s="178"/>
      <c r="AG145" s="178"/>
      <c r="AH145" s="178"/>
      <c r="AI145" s="178"/>
      <c r="AJ145" s="178"/>
      <c r="AK145" s="178"/>
      <c r="AL145" s="178"/>
      <c r="AM145" s="178"/>
      <c r="AN145" s="178"/>
      <c r="AO145" s="178"/>
      <c r="AP145" s="178"/>
      <c r="AQ145" s="178"/>
      <c r="AR145" s="178"/>
      <c r="AS145" s="178"/>
      <c r="AT145" s="178"/>
      <c r="AU145" s="178"/>
      <c r="AV145" s="178"/>
      <c r="AW145" s="178"/>
      <c r="AX145" s="178"/>
      <c r="AY145" s="178"/>
      <c r="AZ145" s="178"/>
      <c r="BA145" s="178"/>
      <c r="BB145" s="178"/>
      <c r="BC145" s="178"/>
      <c r="BD145" s="178"/>
      <c r="BE145" s="178"/>
      <c r="BF145" s="178"/>
      <c r="BG145" s="178"/>
      <c r="BH145" s="178"/>
      <c r="BI145" s="178"/>
      <c r="BJ145" s="178"/>
      <c r="BK145" s="178"/>
      <c r="BL145" s="178"/>
      <c r="BM145" s="178"/>
      <c r="BN145" s="178"/>
      <c r="BO145" s="178"/>
      <c r="BP145" s="178"/>
      <c r="BQ145" s="178"/>
      <c r="BR145" s="178"/>
      <c r="BS145" s="178"/>
      <c r="BT145" s="178"/>
      <c r="BU145" s="178"/>
      <c r="BV145" s="178"/>
      <c r="BW145" s="178"/>
      <c r="BX145" s="178"/>
      <c r="BY145" s="178"/>
      <c r="BZ145" s="178"/>
      <c r="CA145" s="178"/>
      <c r="CB145" s="178"/>
      <c r="CC145" s="178"/>
      <c r="CD145" s="178"/>
      <c r="CE145" s="178"/>
      <c r="CF145" s="178"/>
      <c r="CG145" s="178"/>
      <c r="CH145" s="178"/>
      <c r="CI145" s="178"/>
      <c r="CJ145" s="178"/>
      <c r="CK145" s="178"/>
      <c r="CL145" s="178"/>
      <c r="CM145" s="178"/>
      <c r="CN145" s="178"/>
      <c r="CO145" s="178"/>
      <c r="CP145" s="178"/>
      <c r="CQ145" s="178"/>
      <c r="CR145" s="178"/>
      <c r="CS145" s="178"/>
      <c r="CT145" s="178"/>
      <c r="CU145" s="178"/>
      <c r="CV145" s="178"/>
      <c r="CW145" s="178"/>
      <c r="CX145" s="178"/>
      <c r="CY145" s="178"/>
      <c r="CZ145" s="178"/>
      <c r="DA145" s="178"/>
      <c r="DB145" s="178"/>
      <c r="DC145" s="178"/>
      <c r="DD145" s="178"/>
      <c r="DE145" s="178"/>
      <c r="DF145" s="178"/>
      <c r="DG145" s="178"/>
      <c r="DH145" s="178"/>
      <c r="DI145" s="178"/>
      <c r="DJ145" s="178"/>
      <c r="DK145" s="178"/>
      <c r="DL145" s="178"/>
      <c r="DM145" s="178"/>
      <c r="DN145" s="178"/>
      <c r="DO145" s="178"/>
      <c r="DP145" s="178"/>
      <c r="DQ145" s="178"/>
      <c r="DR145" s="178"/>
      <c r="DS145" s="178"/>
      <c r="DT145" s="178"/>
      <c r="DU145" s="178"/>
      <c r="DV145" s="178"/>
      <c r="DW145" s="178"/>
      <c r="DX145" s="178"/>
      <c r="DY145" s="178"/>
      <c r="DZ145" s="178"/>
      <c r="EA145" s="178"/>
      <c r="EB145" s="178"/>
      <c r="EC145" s="178"/>
      <c r="ED145" s="178"/>
      <c r="EE145" s="178"/>
      <c r="EF145" s="178"/>
      <c r="EG145" s="178"/>
      <c r="EH145" s="178"/>
      <c r="EI145" s="178"/>
      <c r="EJ145" s="178"/>
      <c r="EK145" s="178"/>
      <c r="EL145" s="178"/>
      <c r="EM145" s="178"/>
      <c r="EN145" s="178"/>
      <c r="EO145" s="178"/>
      <c r="EP145" s="178"/>
    </row>
    <row r="146" ht="14.25" customHeight="1">
      <c r="A146" s="195" t="s">
        <v>638</v>
      </c>
      <c r="B146" s="196"/>
      <c r="C146" s="1014">
        <v>0.11</v>
      </c>
      <c r="D146" s="1015">
        <v>0.13</v>
      </c>
      <c r="E146" s="192"/>
      <c r="F146" s="192"/>
      <c r="G146" s="1016"/>
      <c r="I146" s="178"/>
      <c r="J146" s="178"/>
      <c r="K146" s="178"/>
      <c r="L146" s="178"/>
      <c r="M146" s="178"/>
      <c r="N146" s="178"/>
      <c r="O146" s="178"/>
      <c r="P146" s="178"/>
      <c r="Q146" s="178"/>
      <c r="R146" s="178"/>
      <c r="S146" s="178"/>
      <c r="T146" s="178"/>
      <c r="U146" s="178"/>
      <c r="V146" s="178"/>
      <c r="W146" s="178"/>
      <c r="X146" s="178"/>
      <c r="Y146" s="178"/>
      <c r="Z146" s="178"/>
      <c r="AA146" s="178"/>
      <c r="AB146" s="178"/>
      <c r="AC146" s="178"/>
      <c r="AD146" s="178"/>
      <c r="AE146" s="178"/>
      <c r="AF146" s="178"/>
      <c r="AG146" s="178"/>
      <c r="AH146" s="178"/>
      <c r="AI146" s="178"/>
      <c r="AJ146" s="178"/>
      <c r="AK146" s="178"/>
      <c r="AL146" s="178"/>
      <c r="AM146" s="178"/>
      <c r="AN146" s="178"/>
      <c r="AO146" s="178"/>
      <c r="AP146" s="178"/>
      <c r="AQ146" s="178"/>
      <c r="AR146" s="178"/>
      <c r="AS146" s="178"/>
      <c r="AT146" s="178"/>
      <c r="AU146" s="178"/>
      <c r="AV146" s="178"/>
      <c r="AW146" s="178"/>
      <c r="AX146" s="178"/>
      <c r="AY146" s="178"/>
      <c r="AZ146" s="178"/>
      <c r="BA146" s="178"/>
      <c r="BB146" s="178"/>
      <c r="BC146" s="178"/>
      <c r="BD146" s="178"/>
      <c r="BE146" s="178"/>
      <c r="BF146" s="178"/>
      <c r="BG146" s="178"/>
      <c r="BH146" s="178"/>
      <c r="BI146" s="178"/>
      <c r="BJ146" s="178"/>
      <c r="BK146" s="178"/>
      <c r="BL146" s="178"/>
      <c r="BM146" s="178"/>
      <c r="BN146" s="178"/>
      <c r="BO146" s="178"/>
      <c r="BP146" s="178"/>
      <c r="BQ146" s="178"/>
      <c r="BR146" s="178"/>
      <c r="BS146" s="178"/>
      <c r="BT146" s="178"/>
      <c r="BU146" s="178"/>
      <c r="BV146" s="178"/>
      <c r="BW146" s="178"/>
      <c r="BX146" s="178"/>
      <c r="BY146" s="178"/>
      <c r="BZ146" s="178"/>
      <c r="CA146" s="178"/>
      <c r="CB146" s="178"/>
      <c r="CC146" s="178"/>
      <c r="CD146" s="178"/>
      <c r="CE146" s="178"/>
      <c r="CF146" s="178"/>
      <c r="CG146" s="178"/>
      <c r="CH146" s="178"/>
      <c r="CI146" s="178"/>
      <c r="CJ146" s="178"/>
      <c r="CK146" s="178"/>
      <c r="CL146" s="178"/>
      <c r="CM146" s="178"/>
      <c r="CN146" s="178"/>
      <c r="CO146" s="178"/>
      <c r="CP146" s="178"/>
      <c r="CQ146" s="178"/>
      <c r="CR146" s="178"/>
      <c r="CS146" s="178"/>
      <c r="CT146" s="178"/>
      <c r="CU146" s="178"/>
      <c r="CV146" s="178"/>
      <c r="CW146" s="178"/>
      <c r="CX146" s="178"/>
      <c r="CY146" s="178"/>
      <c r="CZ146" s="178"/>
      <c r="DA146" s="178"/>
      <c r="DB146" s="178"/>
      <c r="DC146" s="178"/>
      <c r="DD146" s="178"/>
      <c r="DE146" s="178"/>
      <c r="DF146" s="178"/>
      <c r="DG146" s="178"/>
      <c r="DH146" s="178"/>
      <c r="DI146" s="178"/>
      <c r="DJ146" s="178"/>
      <c r="DK146" s="178"/>
      <c r="DL146" s="178"/>
      <c r="DM146" s="178"/>
      <c r="DN146" s="178"/>
      <c r="DO146" s="178"/>
      <c r="DP146" s="178"/>
      <c r="DQ146" s="178"/>
      <c r="DR146" s="178"/>
      <c r="DS146" s="178"/>
      <c r="DT146" s="178"/>
      <c r="DU146" s="178"/>
      <c r="DV146" s="178"/>
      <c r="DW146" s="178"/>
      <c r="DX146" s="178"/>
      <c r="DY146" s="178"/>
      <c r="DZ146" s="178"/>
      <c r="EA146" s="178"/>
      <c r="EB146" s="178"/>
      <c r="EC146" s="178"/>
      <c r="ED146" s="178"/>
      <c r="EE146" s="178"/>
      <c r="EF146" s="178"/>
      <c r="EG146" s="178"/>
      <c r="EH146" s="178"/>
      <c r="EI146" s="178"/>
      <c r="EJ146" s="178"/>
      <c r="EK146" s="178"/>
      <c r="EL146" s="178"/>
      <c r="EM146" s="178"/>
      <c r="EN146" s="178"/>
      <c r="EO146" s="178"/>
      <c r="EP146" s="178"/>
    </row>
    <row r="147" ht="14.25" customHeight="1">
      <c r="A147" s="195" t="s">
        <v>487</v>
      </c>
      <c r="B147" s="196"/>
      <c r="C147" s="196" t="s">
        <v>488</v>
      </c>
      <c r="D147" s="196" t="s">
        <v>488</v>
      </c>
      <c r="E147" s="192"/>
      <c r="F147" s="192"/>
      <c r="G147" s="1016"/>
      <c r="I147" s="178"/>
      <c r="J147" s="178"/>
      <c r="K147" s="178"/>
      <c r="L147" s="178"/>
      <c r="M147" s="178"/>
      <c r="N147" s="178"/>
      <c r="O147" s="178"/>
      <c r="P147" s="178"/>
      <c r="Q147" s="178"/>
      <c r="R147" s="178"/>
      <c r="S147" s="178"/>
      <c r="T147" s="178"/>
      <c r="U147" s="178"/>
      <c r="V147" s="178"/>
      <c r="W147" s="178"/>
      <c r="X147" s="178"/>
      <c r="Y147" s="178"/>
      <c r="Z147" s="178"/>
      <c r="AA147" s="178"/>
      <c r="AB147" s="178"/>
      <c r="AC147" s="178"/>
      <c r="AD147" s="178"/>
      <c r="AE147" s="178"/>
      <c r="AF147" s="178"/>
      <c r="AG147" s="178"/>
      <c r="AH147" s="178"/>
      <c r="AI147" s="178"/>
      <c r="AJ147" s="178"/>
      <c r="AK147" s="178"/>
      <c r="AL147" s="178"/>
      <c r="AM147" s="178"/>
      <c r="AN147" s="178"/>
      <c r="AO147" s="178"/>
      <c r="AP147" s="178"/>
      <c r="AQ147" s="178"/>
      <c r="AR147" s="178"/>
      <c r="AS147" s="178"/>
      <c r="AT147" s="178"/>
      <c r="AU147" s="178"/>
      <c r="AV147" s="178"/>
      <c r="AW147" s="178"/>
      <c r="AX147" s="178"/>
      <c r="AY147" s="178"/>
      <c r="AZ147" s="178"/>
      <c r="BA147" s="178"/>
      <c r="BB147" s="178"/>
      <c r="BC147" s="178"/>
      <c r="BD147" s="178"/>
      <c r="BE147" s="178"/>
      <c r="BF147" s="178"/>
      <c r="BG147" s="178"/>
      <c r="BH147" s="178"/>
      <c r="BI147" s="178"/>
      <c r="BJ147" s="178"/>
      <c r="BK147" s="178"/>
      <c r="BL147" s="178"/>
      <c r="BM147" s="178"/>
      <c r="BN147" s="178"/>
      <c r="BO147" s="178"/>
      <c r="BP147" s="178"/>
      <c r="BQ147" s="178"/>
      <c r="BR147" s="178"/>
      <c r="BS147" s="178"/>
      <c r="BT147" s="178"/>
      <c r="BU147" s="178"/>
      <c r="BV147" s="178"/>
      <c r="BW147" s="178"/>
      <c r="BX147" s="178"/>
      <c r="BY147" s="178"/>
      <c r="BZ147" s="178"/>
      <c r="CA147" s="178"/>
      <c r="CB147" s="178"/>
      <c r="CC147" s="178"/>
      <c r="CD147" s="178"/>
      <c r="CE147" s="178"/>
      <c r="CF147" s="178"/>
      <c r="CG147" s="178"/>
      <c r="CH147" s="178"/>
      <c r="CI147" s="178"/>
      <c r="CJ147" s="178"/>
      <c r="CK147" s="178"/>
      <c r="CL147" s="178"/>
      <c r="CM147" s="178"/>
      <c r="CN147" s="178"/>
      <c r="CO147" s="178"/>
      <c r="CP147" s="178"/>
      <c r="CQ147" s="178"/>
      <c r="CR147" s="178"/>
      <c r="CS147" s="178"/>
      <c r="CT147" s="178"/>
      <c r="CU147" s="178"/>
      <c r="CV147" s="178"/>
      <c r="CW147" s="178"/>
      <c r="CX147" s="178"/>
      <c r="CY147" s="178"/>
      <c r="CZ147" s="178"/>
      <c r="DA147" s="178"/>
      <c r="DB147" s="178"/>
      <c r="DC147" s="178"/>
      <c r="DD147" s="178"/>
      <c r="DE147" s="178"/>
      <c r="DF147" s="178"/>
      <c r="DG147" s="178"/>
      <c r="DH147" s="178"/>
      <c r="DI147" s="178"/>
      <c r="DJ147" s="178"/>
      <c r="DK147" s="178"/>
      <c r="DL147" s="178"/>
      <c r="DM147" s="178"/>
      <c r="DN147" s="178"/>
      <c r="DO147" s="178"/>
      <c r="DP147" s="178"/>
      <c r="DQ147" s="178"/>
      <c r="DR147" s="178"/>
      <c r="DS147" s="178"/>
      <c r="DT147" s="178"/>
      <c r="DU147" s="178"/>
      <c r="DV147" s="178"/>
      <c r="DW147" s="178"/>
      <c r="DX147" s="178"/>
      <c r="DY147" s="178"/>
      <c r="DZ147" s="178"/>
      <c r="EA147" s="178"/>
      <c r="EB147" s="178"/>
      <c r="EC147" s="178"/>
      <c r="ED147" s="178"/>
      <c r="EE147" s="178"/>
      <c r="EF147" s="178"/>
      <c r="EG147" s="178"/>
      <c r="EH147" s="178"/>
      <c r="EI147" s="178"/>
      <c r="EJ147" s="178"/>
      <c r="EK147" s="178"/>
      <c r="EL147" s="178"/>
      <c r="EM147" s="178"/>
      <c r="EN147" s="178"/>
      <c r="EO147" s="178"/>
      <c r="EP147" s="178"/>
    </row>
    <row r="148" ht="14.25" customHeight="1">
      <c r="A148" s="195" t="s">
        <v>489</v>
      </c>
      <c r="B148" s="196"/>
      <c r="C148" s="196" t="s">
        <v>490</v>
      </c>
      <c r="D148" s="196" t="s">
        <v>490</v>
      </c>
      <c r="E148" s="192"/>
      <c r="F148" s="192"/>
      <c r="G148" s="1016"/>
      <c r="I148" s="178"/>
      <c r="J148" s="178"/>
      <c r="K148" s="178"/>
      <c r="L148" s="178"/>
      <c r="M148" s="178"/>
      <c r="N148" s="178"/>
      <c r="O148" s="178"/>
      <c r="P148" s="178"/>
      <c r="Q148" s="178"/>
      <c r="R148" s="178"/>
      <c r="S148" s="178"/>
      <c r="T148" s="178"/>
      <c r="U148" s="178"/>
      <c r="V148" s="178"/>
      <c r="W148" s="178"/>
      <c r="X148" s="178"/>
      <c r="Y148" s="178"/>
      <c r="Z148" s="178"/>
      <c r="AA148" s="178"/>
      <c r="AB148" s="178"/>
      <c r="AC148" s="178"/>
      <c r="AD148" s="178"/>
      <c r="AE148" s="178"/>
      <c r="AF148" s="178"/>
      <c r="AG148" s="178"/>
      <c r="AH148" s="178"/>
      <c r="AI148" s="178"/>
      <c r="AJ148" s="178"/>
      <c r="AK148" s="178"/>
      <c r="AL148" s="178"/>
      <c r="AM148" s="178"/>
      <c r="AN148" s="178"/>
      <c r="AO148" s="178"/>
      <c r="AP148" s="178"/>
      <c r="AQ148" s="178"/>
      <c r="AR148" s="178"/>
      <c r="AS148" s="178"/>
      <c r="AT148" s="178"/>
      <c r="AU148" s="178"/>
      <c r="AV148" s="178"/>
      <c r="AW148" s="178"/>
      <c r="AX148" s="178"/>
      <c r="AY148" s="178"/>
      <c r="AZ148" s="178"/>
      <c r="BA148" s="178"/>
      <c r="BB148" s="178"/>
      <c r="BC148" s="178"/>
      <c r="BD148" s="178"/>
      <c r="BE148" s="178"/>
      <c r="BF148" s="178"/>
      <c r="BG148" s="178"/>
      <c r="BH148" s="178"/>
      <c r="BI148" s="178"/>
      <c r="BJ148" s="178"/>
      <c r="BK148" s="178"/>
      <c r="BL148" s="178"/>
      <c r="BM148" s="178"/>
      <c r="BN148" s="178"/>
      <c r="BO148" s="178"/>
      <c r="BP148" s="178"/>
      <c r="BQ148" s="178"/>
      <c r="BR148" s="178"/>
      <c r="BS148" s="178"/>
      <c r="BT148" s="178"/>
      <c r="BU148" s="178"/>
      <c r="BV148" s="178"/>
      <c r="BW148" s="178"/>
      <c r="BX148" s="178"/>
      <c r="BY148" s="178"/>
      <c r="BZ148" s="178"/>
      <c r="CA148" s="178"/>
      <c r="CB148" s="178"/>
      <c r="CC148" s="178"/>
      <c r="CD148" s="178"/>
      <c r="CE148" s="178"/>
      <c r="CF148" s="178"/>
      <c r="CG148" s="178"/>
      <c r="CH148" s="178"/>
      <c r="CI148" s="178"/>
      <c r="CJ148" s="178"/>
      <c r="CK148" s="178"/>
      <c r="CL148" s="178"/>
      <c r="CM148" s="178"/>
      <c r="CN148" s="178"/>
      <c r="CO148" s="178"/>
      <c r="CP148" s="178"/>
      <c r="CQ148" s="178"/>
      <c r="CR148" s="178"/>
      <c r="CS148" s="178"/>
      <c r="CT148" s="178"/>
      <c r="CU148" s="178"/>
      <c r="CV148" s="178"/>
      <c r="CW148" s="178"/>
      <c r="CX148" s="178"/>
      <c r="CY148" s="178"/>
      <c r="CZ148" s="178"/>
      <c r="DA148" s="178"/>
      <c r="DB148" s="178"/>
      <c r="DC148" s="178"/>
      <c r="DD148" s="178"/>
      <c r="DE148" s="178"/>
      <c r="DF148" s="178"/>
      <c r="DG148" s="178"/>
      <c r="DH148" s="178"/>
      <c r="DI148" s="178"/>
      <c r="DJ148" s="178"/>
      <c r="DK148" s="178"/>
      <c r="DL148" s="178"/>
      <c r="DM148" s="178"/>
      <c r="DN148" s="178"/>
      <c r="DO148" s="178"/>
      <c r="DP148" s="178"/>
      <c r="DQ148" s="178"/>
      <c r="DR148" s="178"/>
      <c r="DS148" s="178"/>
      <c r="DT148" s="178"/>
      <c r="DU148" s="178"/>
      <c r="DV148" s="178"/>
      <c r="DW148" s="178"/>
      <c r="DX148" s="178"/>
      <c r="DY148" s="178"/>
      <c r="DZ148" s="178"/>
      <c r="EA148" s="178"/>
      <c r="EB148" s="178"/>
      <c r="EC148" s="178"/>
      <c r="ED148" s="178"/>
      <c r="EE148" s="178"/>
      <c r="EF148" s="178"/>
      <c r="EG148" s="178"/>
      <c r="EH148" s="178"/>
      <c r="EI148" s="178"/>
      <c r="EJ148" s="178"/>
      <c r="EK148" s="178"/>
      <c r="EL148" s="178"/>
      <c r="EM148" s="178"/>
      <c r="EN148" s="178"/>
      <c r="EO148" s="178"/>
      <c r="EP148" s="178"/>
    </row>
    <row r="149" ht="14.25" customHeight="1">
      <c r="A149" s="195" t="s">
        <v>491</v>
      </c>
      <c r="B149" s="196"/>
      <c r="C149" s="196" t="s">
        <v>492</v>
      </c>
      <c r="D149" s="196" t="s">
        <v>492</v>
      </c>
      <c r="E149" s="192"/>
      <c r="F149" s="192"/>
      <c r="G149" s="1016"/>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row>
    <row r="150" ht="14.25" customHeight="1">
      <c r="A150" s="190" t="s">
        <v>493</v>
      </c>
      <c r="B150" s="196"/>
      <c r="C150" s="198">
        <v>0.195</v>
      </c>
      <c r="D150" s="1017">
        <v>0.215</v>
      </c>
      <c r="E150" s="192"/>
      <c r="F150" s="192"/>
      <c r="G150" s="1018"/>
      <c r="I150" s="178"/>
      <c r="J150" s="178"/>
      <c r="K150" s="178"/>
      <c r="L150" s="178"/>
      <c r="M150" s="178"/>
      <c r="N150" s="178"/>
      <c r="O150" s="178"/>
      <c r="P150" s="178"/>
      <c r="Q150" s="178"/>
      <c r="R150" s="178"/>
      <c r="S150" s="178"/>
      <c r="T150" s="178"/>
      <c r="U150" s="178"/>
      <c r="V150" s="178"/>
      <c r="W150" s="178"/>
      <c r="X150" s="178"/>
      <c r="Y150" s="178"/>
      <c r="Z150" s="178"/>
      <c r="AA150" s="178"/>
      <c r="AB150" s="178"/>
      <c r="AC150" s="178"/>
      <c r="AD150" s="178"/>
      <c r="AE150" s="178"/>
      <c r="AF150" s="178"/>
      <c r="AG150" s="178"/>
      <c r="AH150" s="178"/>
      <c r="AI150" s="178"/>
      <c r="AJ150" s="178"/>
      <c r="AK150" s="178"/>
      <c r="AL150" s="178"/>
      <c r="AM150" s="178"/>
      <c r="AN150" s="178"/>
      <c r="AO150" s="178"/>
      <c r="AP150" s="178"/>
      <c r="AQ150" s="178"/>
      <c r="AR150" s="178"/>
      <c r="AS150" s="178"/>
      <c r="AT150" s="178"/>
      <c r="AU150" s="178"/>
      <c r="AV150" s="178"/>
      <c r="AW150" s="178"/>
      <c r="AX150" s="178"/>
      <c r="AY150" s="178"/>
      <c r="AZ150" s="178"/>
      <c r="BA150" s="178"/>
      <c r="BB150" s="178"/>
      <c r="BC150" s="178"/>
      <c r="BD150" s="178"/>
      <c r="BE150" s="178"/>
      <c r="BF150" s="178"/>
      <c r="BG150" s="178"/>
      <c r="BH150" s="178"/>
      <c r="BI150" s="178"/>
      <c r="BJ150" s="178"/>
      <c r="BK150" s="178"/>
      <c r="BL150" s="178"/>
      <c r="BM150" s="178"/>
      <c r="BN150" s="178"/>
      <c r="BO150" s="178"/>
      <c r="BP150" s="178"/>
      <c r="BQ150" s="178"/>
      <c r="BR150" s="178"/>
      <c r="BS150" s="178"/>
      <c r="BT150" s="178"/>
      <c r="BU150" s="178"/>
      <c r="BV150" s="178"/>
      <c r="BW150" s="178"/>
      <c r="BX150" s="178"/>
      <c r="BY150" s="178"/>
      <c r="BZ150" s="178"/>
      <c r="CA150" s="178"/>
      <c r="CB150" s="178"/>
      <c r="CC150" s="178"/>
      <c r="CD150" s="178"/>
      <c r="CE150" s="178"/>
      <c r="CF150" s="178"/>
      <c r="CG150" s="178"/>
      <c r="CH150" s="178"/>
      <c r="CI150" s="178"/>
      <c r="CJ150" s="178"/>
      <c r="CK150" s="178"/>
      <c r="CL150" s="178"/>
      <c r="CM150" s="178"/>
      <c r="CN150" s="178"/>
      <c r="CO150" s="178"/>
      <c r="CP150" s="178"/>
      <c r="CQ150" s="178"/>
      <c r="CR150" s="178"/>
      <c r="CS150" s="178"/>
      <c r="CT150" s="178"/>
      <c r="CU150" s="178"/>
      <c r="CV150" s="178"/>
      <c r="CW150" s="178"/>
      <c r="CX150" s="178"/>
      <c r="CY150" s="178"/>
      <c r="CZ150" s="178"/>
      <c r="DA150" s="178"/>
      <c r="DB150" s="178"/>
      <c r="DC150" s="178"/>
      <c r="DD150" s="178"/>
      <c r="DE150" s="178"/>
      <c r="DF150" s="178"/>
      <c r="DG150" s="178"/>
      <c r="DH150" s="178"/>
      <c r="DI150" s="178"/>
      <c r="DJ150" s="178"/>
      <c r="DK150" s="178"/>
      <c r="DL150" s="178"/>
      <c r="DM150" s="178"/>
      <c r="DN150" s="178"/>
      <c r="DO150" s="178"/>
      <c r="DP150" s="178"/>
      <c r="DQ150" s="178"/>
      <c r="DR150" s="178"/>
      <c r="DS150" s="178"/>
      <c r="DT150" s="178"/>
      <c r="DU150" s="178"/>
      <c r="DV150" s="178"/>
      <c r="DW150" s="178"/>
      <c r="DX150" s="178"/>
      <c r="DY150" s="178"/>
      <c r="DZ150" s="178"/>
      <c r="EA150" s="178"/>
      <c r="EB150" s="178"/>
      <c r="EC150" s="178"/>
      <c r="ED150" s="178"/>
      <c r="EE150" s="178"/>
      <c r="EF150" s="178"/>
      <c r="EG150" s="178"/>
      <c r="EH150" s="178"/>
      <c r="EI150" s="178"/>
      <c r="EJ150" s="178"/>
      <c r="EK150" s="178"/>
      <c r="EL150" s="178"/>
      <c r="EM150" s="178"/>
      <c r="EN150" s="178"/>
      <c r="EO150" s="178"/>
      <c r="EP150" s="178"/>
    </row>
    <row r="151" ht="24.75" customHeight="1">
      <c r="A151" s="1019" t="s">
        <v>857</v>
      </c>
      <c r="B151" s="10"/>
      <c r="C151" s="10"/>
      <c r="D151" s="11"/>
      <c r="E151" s="1020">
        <v>1.0</v>
      </c>
      <c r="F151" s="1021">
        <v>2.0</v>
      </c>
      <c r="G151" s="1021">
        <v>3.0</v>
      </c>
      <c r="H151" s="1021">
        <v>4.0</v>
      </c>
      <c r="I151" s="1021">
        <v>5.0</v>
      </c>
      <c r="J151" s="1021">
        <v>6.0</v>
      </c>
      <c r="K151" s="1021">
        <v>7.0</v>
      </c>
      <c r="L151" s="1021">
        <v>8.0</v>
      </c>
      <c r="M151" s="1021">
        <v>9.0</v>
      </c>
      <c r="N151" s="1021">
        <v>10.0</v>
      </c>
      <c r="O151" s="1021">
        <v>11.0</v>
      </c>
      <c r="P151" s="1021">
        <v>12.0</v>
      </c>
      <c r="Q151" s="1021">
        <v>13.0</v>
      </c>
      <c r="R151" s="1021">
        <v>14.0</v>
      </c>
      <c r="S151" s="1021">
        <v>15.0</v>
      </c>
      <c r="T151" s="1021">
        <v>16.0</v>
      </c>
      <c r="U151" s="1021">
        <v>17.0</v>
      </c>
      <c r="V151" s="1021">
        <v>18.0</v>
      </c>
      <c r="W151" s="1021">
        <v>19.0</v>
      </c>
      <c r="X151" s="1021">
        <v>20.0</v>
      </c>
      <c r="Y151" s="1021">
        <v>21.0</v>
      </c>
      <c r="Z151" s="1021">
        <v>22.0</v>
      </c>
      <c r="AA151" s="1021">
        <v>23.0</v>
      </c>
      <c r="AB151" s="1021">
        <v>24.0</v>
      </c>
      <c r="AC151" s="1021">
        <v>25.0</v>
      </c>
      <c r="AD151" s="1021">
        <v>26.0</v>
      </c>
      <c r="AE151" s="1021">
        <v>27.0</v>
      </c>
      <c r="AF151" s="1021">
        <v>28.0</v>
      </c>
      <c r="AG151" s="1021">
        <v>29.0</v>
      </c>
      <c r="AH151" s="1021">
        <v>30.0</v>
      </c>
      <c r="AI151" s="1021">
        <v>31.0</v>
      </c>
      <c r="AJ151" s="1021">
        <v>32.0</v>
      </c>
      <c r="AK151" s="1021">
        <v>33.0</v>
      </c>
      <c r="AL151" s="1021">
        <v>34.0</v>
      </c>
      <c r="AM151" s="1021">
        <v>35.0</v>
      </c>
      <c r="AN151" s="1021">
        <v>36.0</v>
      </c>
      <c r="AO151" s="1021">
        <v>37.0</v>
      </c>
      <c r="AP151" s="1021">
        <v>38.0</v>
      </c>
      <c r="AQ151" s="1021">
        <v>39.0</v>
      </c>
      <c r="AR151" s="1021">
        <v>40.0</v>
      </c>
      <c r="AS151" s="1021">
        <v>41.0</v>
      </c>
      <c r="AT151" s="1021">
        <v>42.0</v>
      </c>
      <c r="AU151" s="1021">
        <v>43.0</v>
      </c>
      <c r="AV151" s="1021">
        <v>44.0</v>
      </c>
      <c r="AW151" s="1021">
        <v>45.0</v>
      </c>
      <c r="AX151" s="1021">
        <v>46.0</v>
      </c>
      <c r="AY151" s="1021">
        <v>47.0</v>
      </c>
      <c r="AZ151" s="1021">
        <v>48.0</v>
      </c>
      <c r="BA151" s="1021">
        <v>49.0</v>
      </c>
      <c r="BB151" s="1021">
        <v>50.0</v>
      </c>
      <c r="BC151" s="1021">
        <v>51.0</v>
      </c>
      <c r="BD151" s="1021">
        <v>52.0</v>
      </c>
      <c r="BE151" s="1021">
        <v>53.0</v>
      </c>
      <c r="BF151" s="1021">
        <v>54.0</v>
      </c>
      <c r="BG151" s="1021">
        <v>55.0</v>
      </c>
      <c r="BH151" s="1021">
        <v>56.0</v>
      </c>
      <c r="BI151" s="1021">
        <v>57.0</v>
      </c>
      <c r="BJ151" s="1021">
        <v>58.0</v>
      </c>
      <c r="BK151" s="1021">
        <v>59.0</v>
      </c>
      <c r="BL151" s="1021">
        <v>60.0</v>
      </c>
      <c r="BM151" s="1021">
        <v>61.0</v>
      </c>
      <c r="BN151" s="1021">
        <v>62.0</v>
      </c>
      <c r="BO151" s="1021">
        <v>63.0</v>
      </c>
      <c r="BP151" s="1021">
        <v>64.0</v>
      </c>
      <c r="BQ151" s="1021">
        <v>65.0</v>
      </c>
      <c r="BR151" s="1021">
        <v>66.0</v>
      </c>
      <c r="BS151" s="1021">
        <v>67.0</v>
      </c>
      <c r="BT151" s="1021">
        <v>68.0</v>
      </c>
      <c r="BU151" s="1021">
        <v>69.0</v>
      </c>
      <c r="BV151" s="1021">
        <v>70.0</v>
      </c>
      <c r="BW151" s="1021">
        <v>71.0</v>
      </c>
      <c r="BX151" s="1021">
        <v>72.0</v>
      </c>
      <c r="BY151" s="1021">
        <v>73.0</v>
      </c>
      <c r="BZ151" s="1021">
        <v>74.0</v>
      </c>
      <c r="CA151" s="1021">
        <v>75.0</v>
      </c>
      <c r="CB151" s="1021">
        <v>76.0</v>
      </c>
      <c r="CC151" s="1021">
        <v>77.0</v>
      </c>
      <c r="CD151" s="1021">
        <v>78.0</v>
      </c>
      <c r="CE151" s="1021">
        <v>79.0</v>
      </c>
      <c r="CF151" s="1021">
        <v>80.0</v>
      </c>
      <c r="CG151" s="1021">
        <v>81.0</v>
      </c>
      <c r="CH151" s="1021">
        <v>82.0</v>
      </c>
      <c r="CI151" s="1021">
        <v>83.0</v>
      </c>
      <c r="CJ151" s="1021">
        <v>84.0</v>
      </c>
      <c r="CK151" s="1021">
        <v>85.0</v>
      </c>
      <c r="CL151" s="1021">
        <v>86.0</v>
      </c>
      <c r="CM151" s="1021">
        <v>87.0</v>
      </c>
      <c r="CN151" s="1021">
        <v>88.0</v>
      </c>
      <c r="CO151" s="1021">
        <v>89.0</v>
      </c>
      <c r="CP151" s="1021">
        <v>90.0</v>
      </c>
      <c r="CQ151" s="1021">
        <v>91.0</v>
      </c>
      <c r="CR151" s="1021">
        <v>92.0</v>
      </c>
      <c r="CS151" s="1021">
        <v>93.0</v>
      </c>
      <c r="CT151" s="1021">
        <v>94.0</v>
      </c>
      <c r="CU151" s="1021">
        <v>95.0</v>
      </c>
      <c r="CV151" s="1021">
        <v>96.0</v>
      </c>
      <c r="CW151" s="1021">
        <v>97.0</v>
      </c>
      <c r="CX151" s="1021">
        <v>98.0</v>
      </c>
      <c r="CY151" s="1021">
        <v>99.0</v>
      </c>
      <c r="CZ151" s="1021">
        <v>100.0</v>
      </c>
      <c r="DA151" s="1021">
        <v>101.0</v>
      </c>
      <c r="DB151" s="1021">
        <v>102.0</v>
      </c>
      <c r="DC151" s="1021">
        <v>103.0</v>
      </c>
      <c r="DD151" s="1021">
        <v>104.0</v>
      </c>
      <c r="DE151" s="1021">
        <v>105.0</v>
      </c>
      <c r="DF151" s="1021">
        <v>106.0</v>
      </c>
      <c r="DG151" s="1021">
        <v>107.0</v>
      </c>
      <c r="DH151" s="1021">
        <v>108.0</v>
      </c>
      <c r="DI151" s="1021">
        <v>109.0</v>
      </c>
      <c r="DJ151" s="1021">
        <v>110.0</v>
      </c>
      <c r="DK151" s="1021">
        <v>111.0</v>
      </c>
      <c r="DL151" s="1021">
        <v>112.0</v>
      </c>
      <c r="DM151" s="1021">
        <v>113.0</v>
      </c>
      <c r="DN151" s="1021">
        <v>114.0</v>
      </c>
      <c r="DO151" s="1021">
        <v>115.0</v>
      </c>
      <c r="DP151" s="1021">
        <v>116.0</v>
      </c>
      <c r="DQ151" s="1021">
        <v>117.0</v>
      </c>
      <c r="DR151" s="1021">
        <v>118.0</v>
      </c>
      <c r="DS151" s="1021">
        <v>119.0</v>
      </c>
      <c r="DT151" s="1021">
        <v>120.0</v>
      </c>
      <c r="DU151" s="1021">
        <v>121.0</v>
      </c>
      <c r="DV151" s="1021">
        <v>122.0</v>
      </c>
      <c r="DW151" s="1021">
        <v>123.0</v>
      </c>
      <c r="DX151" s="1021">
        <v>124.0</v>
      </c>
      <c r="DY151" s="1021">
        <v>125.0</v>
      </c>
      <c r="DZ151" s="1021">
        <v>126.0</v>
      </c>
      <c r="EA151" s="1021">
        <v>127.0</v>
      </c>
      <c r="EB151" s="1021">
        <v>128.0</v>
      </c>
      <c r="EC151" s="1021">
        <v>129.0</v>
      </c>
      <c r="ED151" s="1021">
        <v>130.0</v>
      </c>
      <c r="EE151" s="1021">
        <v>131.0</v>
      </c>
      <c r="EF151" s="1021">
        <v>132.0</v>
      </c>
      <c r="EG151" s="1021">
        <v>133.0</v>
      </c>
      <c r="EH151" s="1021">
        <v>134.0</v>
      </c>
      <c r="EI151" s="1021">
        <v>135.0</v>
      </c>
      <c r="EJ151" s="1021">
        <v>136.0</v>
      </c>
      <c r="EK151" s="1021">
        <v>137.0</v>
      </c>
      <c r="EL151" s="1021">
        <v>138.0</v>
      </c>
      <c r="EM151" s="1021">
        <v>139.0</v>
      </c>
      <c r="EN151" s="1022">
        <v>140.0</v>
      </c>
      <c r="EO151" s="178"/>
      <c r="EP151" s="178"/>
    </row>
    <row r="152" ht="65.25" customHeight="1">
      <c r="A152" s="1023" t="s">
        <v>77</v>
      </c>
      <c r="B152" s="1024" t="s">
        <v>333</v>
      </c>
      <c r="C152" s="1025" t="s">
        <v>858</v>
      </c>
      <c r="D152" s="1026"/>
      <c r="E152" s="1027" t="s">
        <v>335</v>
      </c>
      <c r="F152" s="1027" t="s">
        <v>336</v>
      </c>
      <c r="G152" s="1027" t="s">
        <v>337</v>
      </c>
      <c r="H152" s="1027" t="s">
        <v>338</v>
      </c>
      <c r="I152" s="1028" t="s">
        <v>339</v>
      </c>
      <c r="J152" s="1029" t="s">
        <v>340</v>
      </c>
      <c r="K152" s="1029" t="s">
        <v>341</v>
      </c>
      <c r="L152" s="1029" t="s">
        <v>342</v>
      </c>
      <c r="M152" s="1029" t="s">
        <v>343</v>
      </c>
      <c r="N152" s="1029" t="s">
        <v>344</v>
      </c>
      <c r="O152" s="1027" t="s">
        <v>345</v>
      </c>
      <c r="P152" s="1027" t="s">
        <v>346</v>
      </c>
      <c r="Q152" s="1027" t="s">
        <v>347</v>
      </c>
      <c r="R152" s="1027" t="s">
        <v>348</v>
      </c>
      <c r="S152" s="1027" t="s">
        <v>349</v>
      </c>
      <c r="T152" s="1029" t="s">
        <v>350</v>
      </c>
      <c r="U152" s="1029" t="s">
        <v>351</v>
      </c>
      <c r="V152" s="1029" t="s">
        <v>352</v>
      </c>
      <c r="W152" s="1029" t="s">
        <v>353</v>
      </c>
      <c r="X152" s="1029" t="s">
        <v>354</v>
      </c>
      <c r="Y152" s="1029" t="s">
        <v>355</v>
      </c>
      <c r="Z152" s="1029" t="s">
        <v>356</v>
      </c>
      <c r="AA152" s="1029" t="s">
        <v>357</v>
      </c>
      <c r="AB152" s="1029" t="s">
        <v>358</v>
      </c>
      <c r="AC152" s="1027" t="s">
        <v>359</v>
      </c>
      <c r="AD152" s="1027" t="s">
        <v>360</v>
      </c>
      <c r="AE152" s="1027" t="s">
        <v>361</v>
      </c>
      <c r="AF152" s="1027" t="s">
        <v>362</v>
      </c>
      <c r="AG152" s="1027" t="s">
        <v>363</v>
      </c>
      <c r="AH152" s="1027" t="s">
        <v>364</v>
      </c>
      <c r="AI152" s="1027" t="s">
        <v>365</v>
      </c>
      <c r="AJ152" s="1027" t="s">
        <v>366</v>
      </c>
      <c r="AK152" s="1029" t="s">
        <v>367</v>
      </c>
      <c r="AL152" s="1029" t="s">
        <v>368</v>
      </c>
      <c r="AM152" s="1029" t="s">
        <v>369</v>
      </c>
      <c r="AN152" s="1029" t="s">
        <v>370</v>
      </c>
      <c r="AO152" s="1029" t="s">
        <v>371</v>
      </c>
      <c r="AP152" s="1029" t="s">
        <v>372</v>
      </c>
      <c r="AQ152" s="1029" t="s">
        <v>373</v>
      </c>
      <c r="AR152" s="1029" t="s">
        <v>374</v>
      </c>
      <c r="AS152" s="1027" t="s">
        <v>375</v>
      </c>
      <c r="AT152" s="1027" t="s">
        <v>376</v>
      </c>
      <c r="AU152" s="1027" t="s">
        <v>377</v>
      </c>
      <c r="AV152" s="1027" t="s">
        <v>378</v>
      </c>
      <c r="AW152" s="1027" t="s">
        <v>379</v>
      </c>
      <c r="AX152" s="1027" t="s">
        <v>380</v>
      </c>
      <c r="AY152" s="1027" t="s">
        <v>381</v>
      </c>
      <c r="AZ152" s="1027" t="s">
        <v>382</v>
      </c>
      <c r="BA152" s="1027" t="s">
        <v>383</v>
      </c>
      <c r="BB152" s="1027" t="s">
        <v>384</v>
      </c>
      <c r="BC152" s="1027" t="s">
        <v>385</v>
      </c>
      <c r="BD152" s="1027" t="s">
        <v>386</v>
      </c>
      <c r="BE152" s="1027" t="s">
        <v>387</v>
      </c>
      <c r="BF152" s="1027" t="s">
        <v>388</v>
      </c>
      <c r="BG152" s="1027" t="s">
        <v>389</v>
      </c>
      <c r="BH152" s="1027" t="s">
        <v>390</v>
      </c>
      <c r="BI152" s="1027" t="s">
        <v>391</v>
      </c>
      <c r="BJ152" s="1027" t="s">
        <v>392</v>
      </c>
      <c r="BK152" s="1027" t="s">
        <v>393</v>
      </c>
      <c r="BL152" s="1027" t="s">
        <v>394</v>
      </c>
      <c r="BM152" s="1029" t="s">
        <v>395</v>
      </c>
      <c r="BN152" s="1029" t="s">
        <v>396</v>
      </c>
      <c r="BO152" s="1029" t="s">
        <v>397</v>
      </c>
      <c r="BP152" s="1029" t="s">
        <v>398</v>
      </c>
      <c r="BQ152" s="1029" t="s">
        <v>399</v>
      </c>
      <c r="BR152" s="1029" t="s">
        <v>400</v>
      </c>
      <c r="BS152" s="1029" t="s">
        <v>401</v>
      </c>
      <c r="BT152" s="1029" t="s">
        <v>402</v>
      </c>
      <c r="BU152" s="1029" t="s">
        <v>403</v>
      </c>
      <c r="BV152" s="1029" t="s">
        <v>404</v>
      </c>
      <c r="BW152" s="1029" t="s">
        <v>405</v>
      </c>
      <c r="BX152" s="1027" t="s">
        <v>406</v>
      </c>
      <c r="BY152" s="1027" t="s">
        <v>407</v>
      </c>
      <c r="BZ152" s="1027" t="s">
        <v>408</v>
      </c>
      <c r="CA152" s="1027" t="s">
        <v>409</v>
      </c>
      <c r="CB152" s="1027" t="s">
        <v>410</v>
      </c>
      <c r="CC152" s="1027" t="s">
        <v>411</v>
      </c>
      <c r="CD152" s="1027" t="s">
        <v>412</v>
      </c>
      <c r="CE152" s="1029" t="s">
        <v>413</v>
      </c>
      <c r="CF152" s="1029" t="s">
        <v>414</v>
      </c>
      <c r="CG152" s="1029" t="s">
        <v>415</v>
      </c>
      <c r="CH152" s="1029" t="s">
        <v>416</v>
      </c>
      <c r="CI152" s="1029" t="s">
        <v>417</v>
      </c>
      <c r="CJ152" s="1029" t="s">
        <v>418</v>
      </c>
      <c r="CK152" s="1029" t="s">
        <v>419</v>
      </c>
      <c r="CL152" s="1029" t="s">
        <v>420</v>
      </c>
      <c r="CM152" s="1029" t="s">
        <v>421</v>
      </c>
      <c r="CN152" s="1029" t="s">
        <v>422</v>
      </c>
      <c r="CO152" s="1027" t="s">
        <v>423</v>
      </c>
      <c r="CP152" s="1027" t="s">
        <v>424</v>
      </c>
      <c r="CQ152" s="1027" t="s">
        <v>425</v>
      </c>
      <c r="CR152" s="1027" t="s">
        <v>426</v>
      </c>
      <c r="CS152" s="1027" t="s">
        <v>427</v>
      </c>
      <c r="CT152" s="1027" t="s">
        <v>428</v>
      </c>
      <c r="CU152" s="1027" t="s">
        <v>429</v>
      </c>
      <c r="CV152" s="1027" t="s">
        <v>430</v>
      </c>
      <c r="CW152" s="1027" t="s">
        <v>431</v>
      </c>
      <c r="CX152" s="1027" t="s">
        <v>432</v>
      </c>
      <c r="CY152" s="1029" t="s">
        <v>433</v>
      </c>
      <c r="CZ152" s="1029" t="s">
        <v>434</v>
      </c>
      <c r="DA152" s="1029" t="s">
        <v>435</v>
      </c>
      <c r="DB152" s="1029" t="s">
        <v>436</v>
      </c>
      <c r="DC152" s="1029" t="s">
        <v>437</v>
      </c>
      <c r="DD152" s="1029" t="s">
        <v>438</v>
      </c>
      <c r="DE152" s="1029" t="s">
        <v>439</v>
      </c>
      <c r="DF152" s="1029" t="s">
        <v>440</v>
      </c>
      <c r="DG152" s="1027" t="s">
        <v>441</v>
      </c>
      <c r="DH152" s="1027" t="s">
        <v>442</v>
      </c>
      <c r="DI152" s="1027" t="s">
        <v>443</v>
      </c>
      <c r="DJ152" s="1027" t="s">
        <v>444</v>
      </c>
      <c r="DK152" s="1027" t="s">
        <v>445</v>
      </c>
      <c r="DL152" s="1027" t="s">
        <v>446</v>
      </c>
      <c r="DM152" s="1027" t="s">
        <v>447</v>
      </c>
      <c r="DN152" s="1027" t="s">
        <v>448</v>
      </c>
      <c r="DO152" s="1027" t="s">
        <v>449</v>
      </c>
      <c r="DP152" s="1029" t="s">
        <v>450</v>
      </c>
      <c r="DQ152" s="1029" t="s">
        <v>451</v>
      </c>
      <c r="DR152" s="1029" t="s">
        <v>452</v>
      </c>
      <c r="DS152" s="1029" t="s">
        <v>453</v>
      </c>
      <c r="DT152" s="1029" t="s">
        <v>454</v>
      </c>
      <c r="DU152" s="1029" t="s">
        <v>455</v>
      </c>
      <c r="DV152" s="1027" t="s">
        <v>456</v>
      </c>
      <c r="DW152" s="1027" t="s">
        <v>457</v>
      </c>
      <c r="DX152" s="1027" t="s">
        <v>458</v>
      </c>
      <c r="DY152" s="1027" t="s">
        <v>459</v>
      </c>
      <c r="DZ152" s="1027" t="s">
        <v>460</v>
      </c>
      <c r="EA152" s="1027" t="s">
        <v>461</v>
      </c>
      <c r="EB152" s="1027" t="s">
        <v>462</v>
      </c>
      <c r="EC152" s="1029" t="s">
        <v>463</v>
      </c>
      <c r="ED152" s="1029" t="s">
        <v>464</v>
      </c>
      <c r="EE152" s="1029" t="s">
        <v>465</v>
      </c>
      <c r="EF152" s="1027" t="s">
        <v>466</v>
      </c>
      <c r="EG152" s="1027" t="s">
        <v>467</v>
      </c>
      <c r="EH152" s="1027" t="s">
        <v>468</v>
      </c>
      <c r="EI152" s="1027" t="s">
        <v>469</v>
      </c>
      <c r="EJ152" s="1029" t="s">
        <v>470</v>
      </c>
      <c r="EK152" s="1029" t="s">
        <v>471</v>
      </c>
      <c r="EL152" s="1029" t="s">
        <v>472</v>
      </c>
      <c r="EM152" s="1029" t="s">
        <v>473</v>
      </c>
      <c r="EN152" s="1029" t="s">
        <v>474</v>
      </c>
      <c r="EO152" s="1030" t="s">
        <v>853</v>
      </c>
      <c r="EP152" s="1030" t="s">
        <v>854</v>
      </c>
    </row>
    <row r="153" ht="14.25" customHeight="1">
      <c r="A153" s="297" t="s">
        <v>560</v>
      </c>
      <c r="B153" s="1031" t="s">
        <v>479</v>
      </c>
      <c r="C153" s="1032">
        <v>20.0</v>
      </c>
      <c r="D153" s="1033"/>
      <c r="E153" s="1034">
        <f>SUM(E2:E21)</f>
        <v>37040.27</v>
      </c>
      <c r="F153" s="1035">
        <f t="shared" ref="F153:EN153" si="6">sum(F2:F21)</f>
        <v>5661.8989</v>
      </c>
      <c r="G153" s="1035">
        <f t="shared" si="6"/>
        <v>0</v>
      </c>
      <c r="H153" s="1035">
        <f t="shared" si="6"/>
        <v>0</v>
      </c>
      <c r="I153" s="1036">
        <f t="shared" si="6"/>
        <v>0</v>
      </c>
      <c r="J153" s="1034">
        <f t="shared" si="6"/>
        <v>37040.27</v>
      </c>
      <c r="K153" s="1035">
        <f t="shared" si="6"/>
        <v>5661.8989</v>
      </c>
      <c r="L153" s="1035">
        <f t="shared" si="6"/>
        <v>0</v>
      </c>
      <c r="M153" s="1035">
        <f t="shared" si="6"/>
        <v>0</v>
      </c>
      <c r="N153" s="1036">
        <f t="shared" si="6"/>
        <v>0</v>
      </c>
      <c r="O153" s="1034">
        <f t="shared" si="6"/>
        <v>37040.27</v>
      </c>
      <c r="P153" s="1035">
        <f t="shared" si="6"/>
        <v>5661.8989</v>
      </c>
      <c r="Q153" s="1035">
        <f t="shared" si="6"/>
        <v>0</v>
      </c>
      <c r="R153" s="1035">
        <f t="shared" si="6"/>
        <v>0</v>
      </c>
      <c r="S153" s="1036">
        <f t="shared" si="6"/>
        <v>0</v>
      </c>
      <c r="T153" s="1034">
        <f t="shared" si="6"/>
        <v>38752.1522</v>
      </c>
      <c r="U153" s="1035">
        <f t="shared" si="6"/>
        <v>3950.0167</v>
      </c>
      <c r="V153" s="1035">
        <f t="shared" si="6"/>
        <v>0</v>
      </c>
      <c r="W153" s="1035">
        <f t="shared" si="6"/>
        <v>0</v>
      </c>
      <c r="X153" s="1035">
        <f t="shared" si="6"/>
        <v>0</v>
      </c>
      <c r="Y153" s="1035">
        <f t="shared" si="6"/>
        <v>0</v>
      </c>
      <c r="Z153" s="1035">
        <f t="shared" si="6"/>
        <v>0</v>
      </c>
      <c r="AA153" s="1035">
        <f t="shared" si="6"/>
        <v>0</v>
      </c>
      <c r="AB153" s="1036">
        <f t="shared" si="6"/>
        <v>0</v>
      </c>
      <c r="AC153" s="1034">
        <f t="shared" si="6"/>
        <v>28747.6181</v>
      </c>
      <c r="AD153" s="1035">
        <f t="shared" si="6"/>
        <v>13954.5508</v>
      </c>
      <c r="AE153" s="1035">
        <f t="shared" si="6"/>
        <v>0</v>
      </c>
      <c r="AF153" s="1035">
        <f t="shared" si="6"/>
        <v>0</v>
      </c>
      <c r="AG153" s="1035">
        <f t="shared" si="6"/>
        <v>0</v>
      </c>
      <c r="AH153" s="1035">
        <f t="shared" si="6"/>
        <v>0</v>
      </c>
      <c r="AI153" s="1035">
        <f t="shared" si="6"/>
        <v>0</v>
      </c>
      <c r="AJ153" s="1036">
        <f t="shared" si="6"/>
        <v>0</v>
      </c>
      <c r="AK153" s="1034">
        <f t="shared" si="6"/>
        <v>28747.6181</v>
      </c>
      <c r="AL153" s="1035">
        <f t="shared" si="6"/>
        <v>13954.5508</v>
      </c>
      <c r="AM153" s="1035">
        <f t="shared" si="6"/>
        <v>0</v>
      </c>
      <c r="AN153" s="1035">
        <f t="shared" si="6"/>
        <v>0</v>
      </c>
      <c r="AO153" s="1035">
        <f t="shared" si="6"/>
        <v>0</v>
      </c>
      <c r="AP153" s="1035">
        <f t="shared" si="6"/>
        <v>0</v>
      </c>
      <c r="AQ153" s="1035">
        <f t="shared" si="6"/>
        <v>0</v>
      </c>
      <c r="AR153" s="1036">
        <f t="shared" si="6"/>
        <v>0</v>
      </c>
      <c r="AS153" s="1034">
        <f t="shared" si="6"/>
        <v>10660.2392</v>
      </c>
      <c r="AT153" s="1035">
        <f t="shared" si="6"/>
        <v>32041.9297</v>
      </c>
      <c r="AU153" s="1035">
        <f t="shared" si="6"/>
        <v>0</v>
      </c>
      <c r="AV153" s="1035">
        <f t="shared" si="6"/>
        <v>0</v>
      </c>
      <c r="AW153" s="1035">
        <f t="shared" si="6"/>
        <v>0</v>
      </c>
      <c r="AX153" s="1035">
        <f t="shared" si="6"/>
        <v>0</v>
      </c>
      <c r="AY153" s="1035">
        <f t="shared" si="6"/>
        <v>0</v>
      </c>
      <c r="AZ153" s="1035">
        <f t="shared" si="6"/>
        <v>0</v>
      </c>
      <c r="BA153" s="1035">
        <f t="shared" si="6"/>
        <v>0</v>
      </c>
      <c r="BB153" s="1035">
        <f t="shared" si="6"/>
        <v>0</v>
      </c>
      <c r="BC153" s="1035">
        <f t="shared" si="6"/>
        <v>0</v>
      </c>
      <c r="BD153" s="1035">
        <f t="shared" si="6"/>
        <v>0</v>
      </c>
      <c r="BE153" s="1035">
        <f t="shared" si="6"/>
        <v>0</v>
      </c>
      <c r="BF153" s="1035">
        <f t="shared" si="6"/>
        <v>0</v>
      </c>
      <c r="BG153" s="1035">
        <f t="shared" si="6"/>
        <v>0</v>
      </c>
      <c r="BH153" s="1035">
        <f t="shared" si="6"/>
        <v>0</v>
      </c>
      <c r="BI153" s="1035">
        <f t="shared" si="6"/>
        <v>0</v>
      </c>
      <c r="BJ153" s="1035">
        <f t="shared" si="6"/>
        <v>0</v>
      </c>
      <c r="BK153" s="1035">
        <f t="shared" si="6"/>
        <v>0</v>
      </c>
      <c r="BL153" s="1036">
        <f t="shared" si="6"/>
        <v>0</v>
      </c>
      <c r="BM153" s="1034">
        <f t="shared" si="6"/>
        <v>5011.4257</v>
      </c>
      <c r="BN153" s="1035">
        <f t="shared" si="6"/>
        <v>7086.2526</v>
      </c>
      <c r="BO153" s="1035">
        <f t="shared" si="6"/>
        <v>0</v>
      </c>
      <c r="BP153" s="1035">
        <f t="shared" si="6"/>
        <v>0</v>
      </c>
      <c r="BQ153" s="1035">
        <f t="shared" si="6"/>
        <v>0</v>
      </c>
      <c r="BR153" s="1035">
        <f t="shared" si="6"/>
        <v>0</v>
      </c>
      <c r="BS153" s="1035">
        <f t="shared" si="6"/>
        <v>0</v>
      </c>
      <c r="BT153" s="1035">
        <f t="shared" si="6"/>
        <v>0</v>
      </c>
      <c r="BU153" s="1035">
        <f t="shared" si="6"/>
        <v>0</v>
      </c>
      <c r="BV153" s="1035">
        <f t="shared" si="6"/>
        <v>0</v>
      </c>
      <c r="BW153" s="1036">
        <f t="shared" si="6"/>
        <v>0</v>
      </c>
      <c r="BX153" s="1037">
        <f t="shared" si="6"/>
        <v>5011.4257</v>
      </c>
      <c r="BY153" s="1038">
        <f t="shared" si="6"/>
        <v>7086.2526</v>
      </c>
      <c r="BZ153" s="1038">
        <f t="shared" si="6"/>
        <v>0</v>
      </c>
      <c r="CA153" s="1035">
        <f t="shared" si="6"/>
        <v>0</v>
      </c>
      <c r="CB153" s="1035">
        <f t="shared" si="6"/>
        <v>0</v>
      </c>
      <c r="CC153" s="1035">
        <f t="shared" si="6"/>
        <v>0</v>
      </c>
      <c r="CD153" s="1036">
        <f t="shared" si="6"/>
        <v>0</v>
      </c>
      <c r="CE153" s="1034">
        <f t="shared" si="6"/>
        <v>10660.2392</v>
      </c>
      <c r="CF153" s="1035">
        <f t="shared" si="6"/>
        <v>19944.2514</v>
      </c>
      <c r="CG153" s="1035">
        <f t="shared" si="6"/>
        <v>0</v>
      </c>
      <c r="CH153" s="1035">
        <f t="shared" si="6"/>
        <v>0</v>
      </c>
      <c r="CI153" s="1035">
        <f t="shared" si="6"/>
        <v>0</v>
      </c>
      <c r="CJ153" s="1035">
        <f t="shared" si="6"/>
        <v>0</v>
      </c>
      <c r="CK153" s="1035">
        <f t="shared" si="6"/>
        <v>0</v>
      </c>
      <c r="CL153" s="1035">
        <f t="shared" si="6"/>
        <v>0</v>
      </c>
      <c r="CM153" s="1035">
        <f t="shared" si="6"/>
        <v>0</v>
      </c>
      <c r="CN153" s="1036">
        <f t="shared" si="6"/>
        <v>0</v>
      </c>
      <c r="CO153" s="1034">
        <f t="shared" si="6"/>
        <v>15870.0364</v>
      </c>
      <c r="CP153" s="1035">
        <f t="shared" si="6"/>
        <v>18965.9765</v>
      </c>
      <c r="CQ153" s="1035">
        <f t="shared" si="6"/>
        <v>0</v>
      </c>
      <c r="CR153" s="1035">
        <f t="shared" si="6"/>
        <v>0</v>
      </c>
      <c r="CS153" s="1035">
        <f t="shared" si="6"/>
        <v>0</v>
      </c>
      <c r="CT153" s="1035">
        <f t="shared" si="6"/>
        <v>0</v>
      </c>
      <c r="CU153" s="1035">
        <f t="shared" si="6"/>
        <v>0</v>
      </c>
      <c r="CV153" s="1035">
        <f t="shared" si="6"/>
        <v>0</v>
      </c>
      <c r="CW153" s="1035">
        <f t="shared" si="6"/>
        <v>0</v>
      </c>
      <c r="CX153" s="1036">
        <f t="shared" si="6"/>
        <v>0</v>
      </c>
      <c r="CY153" s="1034">
        <f t="shared" si="6"/>
        <v>28747.6181</v>
      </c>
      <c r="CZ153" s="1035">
        <f t="shared" si="6"/>
        <v>13954.5508</v>
      </c>
      <c r="DA153" s="1035">
        <f t="shared" si="6"/>
        <v>0</v>
      </c>
      <c r="DB153" s="1035">
        <f t="shared" si="6"/>
        <v>0</v>
      </c>
      <c r="DC153" s="1035">
        <f t="shared" si="6"/>
        <v>0</v>
      </c>
      <c r="DD153" s="1035">
        <f t="shared" si="6"/>
        <v>0</v>
      </c>
      <c r="DE153" s="1035">
        <f t="shared" si="6"/>
        <v>0</v>
      </c>
      <c r="DF153" s="1036">
        <f t="shared" si="6"/>
        <v>0</v>
      </c>
      <c r="DG153" s="1034">
        <f t="shared" si="6"/>
        <v>0</v>
      </c>
      <c r="DH153" s="1035">
        <f t="shared" si="6"/>
        <v>0</v>
      </c>
      <c r="DI153" s="1035">
        <f t="shared" si="6"/>
        <v>0</v>
      </c>
      <c r="DJ153" s="1035">
        <f t="shared" si="6"/>
        <v>0</v>
      </c>
      <c r="DK153" s="1035">
        <f t="shared" si="6"/>
        <v>0</v>
      </c>
      <c r="DL153" s="1035">
        <f t="shared" si="6"/>
        <v>0</v>
      </c>
      <c r="DM153" s="1035">
        <f t="shared" si="6"/>
        <v>0</v>
      </c>
      <c r="DN153" s="1035">
        <f t="shared" si="6"/>
        <v>0</v>
      </c>
      <c r="DO153" s="1036">
        <f t="shared" si="6"/>
        <v>0</v>
      </c>
      <c r="DP153" s="1034">
        <f t="shared" si="6"/>
        <v>0</v>
      </c>
      <c r="DQ153" s="1035">
        <f t="shared" si="6"/>
        <v>0</v>
      </c>
      <c r="DR153" s="1035">
        <f t="shared" si="6"/>
        <v>0</v>
      </c>
      <c r="DS153" s="1035">
        <f t="shared" si="6"/>
        <v>0</v>
      </c>
      <c r="DT153" s="1035">
        <f t="shared" si="6"/>
        <v>0</v>
      </c>
      <c r="DU153" s="1036">
        <f t="shared" si="6"/>
        <v>0</v>
      </c>
      <c r="DV153" s="1034">
        <f t="shared" si="6"/>
        <v>0</v>
      </c>
      <c r="DW153" s="1035">
        <f t="shared" si="6"/>
        <v>0</v>
      </c>
      <c r="DX153" s="1035">
        <f t="shared" si="6"/>
        <v>0</v>
      </c>
      <c r="DY153" s="1035">
        <f t="shared" si="6"/>
        <v>0</v>
      </c>
      <c r="DZ153" s="1035">
        <f t="shared" si="6"/>
        <v>0</v>
      </c>
      <c r="EA153" s="1035">
        <f t="shared" si="6"/>
        <v>0</v>
      </c>
      <c r="EB153" s="1036">
        <f t="shared" si="6"/>
        <v>0</v>
      </c>
      <c r="EC153" s="1034">
        <f t="shared" si="6"/>
        <v>0</v>
      </c>
      <c r="ED153" s="1035">
        <f t="shared" si="6"/>
        <v>0</v>
      </c>
      <c r="EE153" s="1036">
        <f t="shared" si="6"/>
        <v>0</v>
      </c>
      <c r="EF153" s="1034">
        <f t="shared" si="6"/>
        <v>0</v>
      </c>
      <c r="EG153" s="1035">
        <f t="shared" si="6"/>
        <v>0</v>
      </c>
      <c r="EH153" s="1035">
        <f t="shared" si="6"/>
        <v>0</v>
      </c>
      <c r="EI153" s="1036">
        <f t="shared" si="6"/>
        <v>0</v>
      </c>
      <c r="EJ153" s="1034">
        <f t="shared" si="6"/>
        <v>0</v>
      </c>
      <c r="EK153" s="1035">
        <f t="shared" si="6"/>
        <v>0</v>
      </c>
      <c r="EL153" s="1035">
        <f t="shared" si="6"/>
        <v>0</v>
      </c>
      <c r="EM153" s="1035">
        <f t="shared" si="6"/>
        <v>0</v>
      </c>
      <c r="EN153" s="1036">
        <f t="shared" si="6"/>
        <v>0</v>
      </c>
      <c r="EO153" s="1039">
        <f t="shared" ref="EO153:EO163" si="8">SUMPRODUCT(E153:EN153, $E$184:$EN$184)</f>
        <v>414796.6169</v>
      </c>
      <c r="EP153" s="1040">
        <f t="shared" ref="EP153:EP156" si="9">EO153*$D$150</f>
        <v>89181.27263</v>
      </c>
    </row>
    <row r="154" ht="14.25" customHeight="1">
      <c r="A154" s="297" t="s">
        <v>133</v>
      </c>
      <c r="B154" s="1031" t="s">
        <v>479</v>
      </c>
      <c r="C154" s="1032">
        <f>count(E22:E44)</f>
        <v>23</v>
      </c>
      <c r="D154" s="1033"/>
      <c r="E154" s="1041">
        <f t="shared" ref="E154:EN154" si="7">SUM(E22:E44)</f>
        <v>25533.7738</v>
      </c>
      <c r="F154" s="1040">
        <f t="shared" si="7"/>
        <v>53665.8131</v>
      </c>
      <c r="G154" s="1040">
        <f t="shared" si="7"/>
        <v>0</v>
      </c>
      <c r="H154" s="1040">
        <f t="shared" si="7"/>
        <v>0</v>
      </c>
      <c r="I154" s="1042">
        <f t="shared" si="7"/>
        <v>0</v>
      </c>
      <c r="J154" s="1041">
        <f t="shared" si="7"/>
        <v>25533.7738</v>
      </c>
      <c r="K154" s="1040">
        <f t="shared" si="7"/>
        <v>53665.8131</v>
      </c>
      <c r="L154" s="1040">
        <f t="shared" si="7"/>
        <v>0</v>
      </c>
      <c r="M154" s="1040">
        <f t="shared" si="7"/>
        <v>0</v>
      </c>
      <c r="N154" s="1042">
        <f t="shared" si="7"/>
        <v>0</v>
      </c>
      <c r="O154" s="1041">
        <f t="shared" si="7"/>
        <v>25533.7738</v>
      </c>
      <c r="P154" s="1040">
        <f t="shared" si="7"/>
        <v>53665.8131</v>
      </c>
      <c r="Q154" s="1040">
        <f t="shared" si="7"/>
        <v>0</v>
      </c>
      <c r="R154" s="1040">
        <f t="shared" si="7"/>
        <v>0</v>
      </c>
      <c r="S154" s="1042">
        <f t="shared" si="7"/>
        <v>0</v>
      </c>
      <c r="T154" s="1041">
        <f t="shared" si="7"/>
        <v>0</v>
      </c>
      <c r="U154" s="1040">
        <f t="shared" si="7"/>
        <v>61241.8868</v>
      </c>
      <c r="V154" s="1040">
        <f t="shared" si="7"/>
        <v>17957.7001</v>
      </c>
      <c r="W154" s="1040">
        <f t="shared" si="7"/>
        <v>0</v>
      </c>
      <c r="X154" s="1040">
        <f t="shared" si="7"/>
        <v>0</v>
      </c>
      <c r="Y154" s="1040">
        <f t="shared" si="7"/>
        <v>0</v>
      </c>
      <c r="Z154" s="1040">
        <f t="shared" si="7"/>
        <v>0</v>
      </c>
      <c r="AA154" s="1040">
        <f t="shared" si="7"/>
        <v>0</v>
      </c>
      <c r="AB154" s="1042">
        <f t="shared" si="7"/>
        <v>0</v>
      </c>
      <c r="AC154" s="1041">
        <f t="shared" si="7"/>
        <v>0</v>
      </c>
      <c r="AD154" s="1040">
        <f t="shared" si="7"/>
        <v>79199.5869</v>
      </c>
      <c r="AE154" s="1040">
        <f t="shared" si="7"/>
        <v>0</v>
      </c>
      <c r="AF154" s="1040">
        <f t="shared" si="7"/>
        <v>0</v>
      </c>
      <c r="AG154" s="1040">
        <f t="shared" si="7"/>
        <v>0</v>
      </c>
      <c r="AH154" s="1040">
        <f t="shared" si="7"/>
        <v>0</v>
      </c>
      <c r="AI154" s="1040">
        <f t="shared" si="7"/>
        <v>0</v>
      </c>
      <c r="AJ154" s="1042">
        <f t="shared" si="7"/>
        <v>0</v>
      </c>
      <c r="AK154" s="1041">
        <f t="shared" si="7"/>
        <v>0</v>
      </c>
      <c r="AL154" s="1040">
        <f t="shared" si="7"/>
        <v>79199.5869</v>
      </c>
      <c r="AM154" s="1040">
        <f t="shared" si="7"/>
        <v>0</v>
      </c>
      <c r="AN154" s="1040">
        <f t="shared" si="7"/>
        <v>0</v>
      </c>
      <c r="AO154" s="1040">
        <f t="shared" si="7"/>
        <v>0</v>
      </c>
      <c r="AP154" s="1040">
        <f t="shared" si="7"/>
        <v>0</v>
      </c>
      <c r="AQ154" s="1040">
        <f t="shared" si="7"/>
        <v>0</v>
      </c>
      <c r="AR154" s="1042">
        <f t="shared" si="7"/>
        <v>0</v>
      </c>
      <c r="AS154" s="1041">
        <f t="shared" si="7"/>
        <v>0</v>
      </c>
      <c r="AT154" s="1040">
        <f t="shared" si="7"/>
        <v>11060.5982</v>
      </c>
      <c r="AU154" s="1040">
        <f t="shared" si="7"/>
        <v>51221.9395</v>
      </c>
      <c r="AV154" s="1040">
        <f t="shared" si="7"/>
        <v>16917.0492</v>
      </c>
      <c r="AW154" s="1040">
        <f t="shared" si="7"/>
        <v>0</v>
      </c>
      <c r="AX154" s="1040">
        <f t="shared" si="7"/>
        <v>0</v>
      </c>
      <c r="AY154" s="1040">
        <f t="shared" si="7"/>
        <v>0</v>
      </c>
      <c r="AZ154" s="1040">
        <f t="shared" si="7"/>
        <v>0</v>
      </c>
      <c r="BA154" s="1040">
        <f t="shared" si="7"/>
        <v>0</v>
      </c>
      <c r="BB154" s="1040">
        <f t="shared" si="7"/>
        <v>0</v>
      </c>
      <c r="BC154" s="1040">
        <f t="shared" si="7"/>
        <v>0</v>
      </c>
      <c r="BD154" s="1040">
        <f t="shared" si="7"/>
        <v>0</v>
      </c>
      <c r="BE154" s="1040">
        <f t="shared" si="7"/>
        <v>0</v>
      </c>
      <c r="BF154" s="1040">
        <f t="shared" si="7"/>
        <v>0</v>
      </c>
      <c r="BG154" s="1040">
        <f t="shared" si="7"/>
        <v>0</v>
      </c>
      <c r="BH154" s="1040">
        <f t="shared" si="7"/>
        <v>0</v>
      </c>
      <c r="BI154" s="1040">
        <f t="shared" si="7"/>
        <v>0</v>
      </c>
      <c r="BJ154" s="1040">
        <f t="shared" si="7"/>
        <v>0</v>
      </c>
      <c r="BK154" s="1040">
        <f t="shared" si="7"/>
        <v>0</v>
      </c>
      <c r="BL154" s="1042">
        <f t="shared" si="7"/>
        <v>0</v>
      </c>
      <c r="BM154" s="1041">
        <f t="shared" si="7"/>
        <v>0</v>
      </c>
      <c r="BN154" s="1040">
        <f t="shared" si="7"/>
        <v>5476.9292</v>
      </c>
      <c r="BO154" s="1040">
        <f t="shared" si="7"/>
        <v>9992.2623</v>
      </c>
      <c r="BP154" s="1040">
        <f t="shared" si="7"/>
        <v>0</v>
      </c>
      <c r="BQ154" s="1040">
        <f t="shared" si="7"/>
        <v>0</v>
      </c>
      <c r="BR154" s="1040">
        <f t="shared" si="7"/>
        <v>0</v>
      </c>
      <c r="BS154" s="1040">
        <f t="shared" si="7"/>
        <v>0</v>
      </c>
      <c r="BT154" s="1040">
        <f t="shared" si="7"/>
        <v>0</v>
      </c>
      <c r="BU154" s="1040">
        <f t="shared" si="7"/>
        <v>0</v>
      </c>
      <c r="BV154" s="1040">
        <f t="shared" si="7"/>
        <v>0</v>
      </c>
      <c r="BW154" s="1042">
        <f t="shared" si="7"/>
        <v>0</v>
      </c>
      <c r="BX154" s="1043">
        <f t="shared" si="7"/>
        <v>0</v>
      </c>
      <c r="BY154" s="1044">
        <f t="shared" si="7"/>
        <v>13369.6515</v>
      </c>
      <c r="BZ154" s="1044">
        <f t="shared" si="7"/>
        <v>22898.1731</v>
      </c>
      <c r="CA154" s="1040">
        <f t="shared" si="7"/>
        <v>0</v>
      </c>
      <c r="CB154" s="1040">
        <f t="shared" si="7"/>
        <v>0</v>
      </c>
      <c r="CC154" s="1040">
        <f t="shared" si="7"/>
        <v>0</v>
      </c>
      <c r="CD154" s="1042">
        <f t="shared" si="7"/>
        <v>0</v>
      </c>
      <c r="CE154" s="1041">
        <f t="shared" si="7"/>
        <v>0</v>
      </c>
      <c r="CF154" s="1040">
        <f t="shared" si="7"/>
        <v>0</v>
      </c>
      <c r="CG154" s="1040">
        <f t="shared" si="7"/>
        <v>42931.7623</v>
      </c>
      <c r="CH154" s="1040">
        <f t="shared" si="7"/>
        <v>0</v>
      </c>
      <c r="CI154" s="1040">
        <f t="shared" si="7"/>
        <v>0</v>
      </c>
      <c r="CJ154" s="1040">
        <f t="shared" si="7"/>
        <v>0</v>
      </c>
      <c r="CK154" s="1040">
        <f t="shared" si="7"/>
        <v>0</v>
      </c>
      <c r="CL154" s="1040">
        <f t="shared" si="7"/>
        <v>0</v>
      </c>
      <c r="CM154" s="1040">
        <f t="shared" si="7"/>
        <v>0</v>
      </c>
      <c r="CN154" s="1042">
        <f t="shared" si="7"/>
        <v>0</v>
      </c>
      <c r="CO154" s="1041">
        <f t="shared" si="7"/>
        <v>39895.328</v>
      </c>
      <c r="CP154" s="1040">
        <f t="shared" si="7"/>
        <v>16406.0858</v>
      </c>
      <c r="CQ154" s="1040">
        <f t="shared" si="7"/>
        <v>22898.1731</v>
      </c>
      <c r="CR154" s="1040">
        <f t="shared" si="7"/>
        <v>0</v>
      </c>
      <c r="CS154" s="1040">
        <f t="shared" si="7"/>
        <v>0</v>
      </c>
      <c r="CT154" s="1040">
        <f t="shared" si="7"/>
        <v>0</v>
      </c>
      <c r="CU154" s="1040">
        <f t="shared" si="7"/>
        <v>0</v>
      </c>
      <c r="CV154" s="1040">
        <f t="shared" si="7"/>
        <v>0</v>
      </c>
      <c r="CW154" s="1040">
        <f t="shared" si="7"/>
        <v>0</v>
      </c>
      <c r="CX154" s="1042">
        <f t="shared" si="7"/>
        <v>0</v>
      </c>
      <c r="CY154" s="1041">
        <f t="shared" si="7"/>
        <v>0</v>
      </c>
      <c r="CZ154" s="1040">
        <f t="shared" si="7"/>
        <v>79199.5869</v>
      </c>
      <c r="DA154" s="1040">
        <f t="shared" si="7"/>
        <v>0</v>
      </c>
      <c r="DB154" s="1040">
        <f t="shared" si="7"/>
        <v>0</v>
      </c>
      <c r="DC154" s="1040">
        <f t="shared" si="7"/>
        <v>0</v>
      </c>
      <c r="DD154" s="1040">
        <f t="shared" si="7"/>
        <v>0</v>
      </c>
      <c r="DE154" s="1040">
        <f t="shared" si="7"/>
        <v>0</v>
      </c>
      <c r="DF154" s="1042">
        <f t="shared" si="7"/>
        <v>0</v>
      </c>
      <c r="DG154" s="1041">
        <f t="shared" si="7"/>
        <v>0</v>
      </c>
      <c r="DH154" s="1040">
        <f t="shared" si="7"/>
        <v>0</v>
      </c>
      <c r="DI154" s="1040">
        <f t="shared" si="7"/>
        <v>0</v>
      </c>
      <c r="DJ154" s="1040">
        <f t="shared" si="7"/>
        <v>0</v>
      </c>
      <c r="DK154" s="1040">
        <f t="shared" si="7"/>
        <v>0</v>
      </c>
      <c r="DL154" s="1040">
        <f t="shared" si="7"/>
        <v>0</v>
      </c>
      <c r="DM154" s="1040">
        <f t="shared" si="7"/>
        <v>0</v>
      </c>
      <c r="DN154" s="1040">
        <f t="shared" si="7"/>
        <v>0</v>
      </c>
      <c r="DO154" s="1042">
        <f t="shared" si="7"/>
        <v>0</v>
      </c>
      <c r="DP154" s="1041">
        <f t="shared" si="7"/>
        <v>0</v>
      </c>
      <c r="DQ154" s="1040">
        <f t="shared" si="7"/>
        <v>0</v>
      </c>
      <c r="DR154" s="1040">
        <f t="shared" si="7"/>
        <v>0</v>
      </c>
      <c r="DS154" s="1040">
        <f t="shared" si="7"/>
        <v>0</v>
      </c>
      <c r="DT154" s="1040">
        <f t="shared" si="7"/>
        <v>0</v>
      </c>
      <c r="DU154" s="1042">
        <f t="shared" si="7"/>
        <v>0</v>
      </c>
      <c r="DV154" s="1041">
        <f t="shared" si="7"/>
        <v>0</v>
      </c>
      <c r="DW154" s="1040">
        <f t="shared" si="7"/>
        <v>0</v>
      </c>
      <c r="DX154" s="1040">
        <f t="shared" si="7"/>
        <v>0</v>
      </c>
      <c r="DY154" s="1040">
        <f t="shared" si="7"/>
        <v>0</v>
      </c>
      <c r="DZ154" s="1040">
        <f t="shared" si="7"/>
        <v>0</v>
      </c>
      <c r="EA154" s="1040">
        <f t="shared" si="7"/>
        <v>0</v>
      </c>
      <c r="EB154" s="1042">
        <f t="shared" si="7"/>
        <v>0</v>
      </c>
      <c r="EC154" s="1041">
        <f t="shared" si="7"/>
        <v>0</v>
      </c>
      <c r="ED154" s="1040">
        <f t="shared" si="7"/>
        <v>0</v>
      </c>
      <c r="EE154" s="1042">
        <f t="shared" si="7"/>
        <v>0</v>
      </c>
      <c r="EF154" s="1041">
        <f t="shared" si="7"/>
        <v>0</v>
      </c>
      <c r="EG154" s="1040">
        <f t="shared" si="7"/>
        <v>0</v>
      </c>
      <c r="EH154" s="1040">
        <f t="shared" si="7"/>
        <v>0</v>
      </c>
      <c r="EI154" s="1042">
        <f t="shared" si="7"/>
        <v>0</v>
      </c>
      <c r="EJ154" s="1041">
        <f t="shared" si="7"/>
        <v>0</v>
      </c>
      <c r="EK154" s="1040">
        <f t="shared" si="7"/>
        <v>0</v>
      </c>
      <c r="EL154" s="1040">
        <f t="shared" si="7"/>
        <v>0</v>
      </c>
      <c r="EM154" s="1040">
        <f t="shared" si="7"/>
        <v>0</v>
      </c>
      <c r="EN154" s="1042">
        <f t="shared" si="7"/>
        <v>0</v>
      </c>
      <c r="EO154" s="1039">
        <f t="shared" si="8"/>
        <v>751305.216</v>
      </c>
      <c r="EP154" s="1040">
        <f t="shared" si="9"/>
        <v>161530.6214</v>
      </c>
    </row>
    <row r="155" ht="14.25" customHeight="1">
      <c r="A155" s="299" t="s">
        <v>163</v>
      </c>
      <c r="B155" s="1031" t="s">
        <v>479</v>
      </c>
      <c r="C155" s="1032">
        <f>COUNT(E45:E57)</f>
        <v>13</v>
      </c>
      <c r="D155" s="1033"/>
      <c r="E155" s="1041">
        <f t="shared" ref="E155:EN155" si="10">SUM(E45:E57)</f>
        <v>31900.2164</v>
      </c>
      <c r="F155" s="1040">
        <f t="shared" si="10"/>
        <v>55026.6834</v>
      </c>
      <c r="G155" s="1040">
        <f t="shared" si="10"/>
        <v>0</v>
      </c>
      <c r="H155" s="1040">
        <f t="shared" si="10"/>
        <v>0</v>
      </c>
      <c r="I155" s="1042">
        <f t="shared" si="10"/>
        <v>0</v>
      </c>
      <c r="J155" s="1041">
        <f t="shared" si="10"/>
        <v>6366.4426</v>
      </c>
      <c r="K155" s="1040">
        <f t="shared" si="10"/>
        <v>55026.6834</v>
      </c>
      <c r="L155" s="1040">
        <f t="shared" si="10"/>
        <v>0</v>
      </c>
      <c r="M155" s="1040">
        <f t="shared" si="10"/>
        <v>0</v>
      </c>
      <c r="N155" s="1042">
        <f t="shared" si="10"/>
        <v>0</v>
      </c>
      <c r="O155" s="1041">
        <f t="shared" si="10"/>
        <v>6366.4426</v>
      </c>
      <c r="P155" s="1040">
        <f t="shared" si="10"/>
        <v>55026.6834</v>
      </c>
      <c r="Q155" s="1040">
        <f t="shared" si="10"/>
        <v>0</v>
      </c>
      <c r="R155" s="1040">
        <f t="shared" si="10"/>
        <v>0</v>
      </c>
      <c r="S155" s="1042">
        <f t="shared" si="10"/>
        <v>0</v>
      </c>
      <c r="T155" s="1041">
        <f t="shared" si="10"/>
        <v>0</v>
      </c>
      <c r="U155" s="1040">
        <f t="shared" si="10"/>
        <v>0</v>
      </c>
      <c r="V155" s="1040">
        <f t="shared" si="10"/>
        <v>9901.8058</v>
      </c>
      <c r="W155" s="1040">
        <f t="shared" si="10"/>
        <v>0</v>
      </c>
      <c r="X155" s="1040">
        <f t="shared" si="10"/>
        <v>51491.3202</v>
      </c>
      <c r="Y155" s="1040">
        <f t="shared" si="10"/>
        <v>0</v>
      </c>
      <c r="Z155" s="1040">
        <f t="shared" si="10"/>
        <v>0</v>
      </c>
      <c r="AA155" s="1040">
        <f t="shared" si="10"/>
        <v>0</v>
      </c>
      <c r="AB155" s="1042">
        <f t="shared" si="10"/>
        <v>0</v>
      </c>
      <c r="AC155" s="1041">
        <f t="shared" si="10"/>
        <v>8299.0703</v>
      </c>
      <c r="AD155" s="1040">
        <f t="shared" si="10"/>
        <v>21284.7365</v>
      </c>
      <c r="AE155" s="1040">
        <f t="shared" si="10"/>
        <v>31809.3192</v>
      </c>
      <c r="AF155" s="1040">
        <f t="shared" si="10"/>
        <v>0</v>
      </c>
      <c r="AG155" s="1040">
        <f t="shared" si="10"/>
        <v>0</v>
      </c>
      <c r="AH155" s="1040">
        <f t="shared" si="10"/>
        <v>0</v>
      </c>
      <c r="AI155" s="1040">
        <f t="shared" si="10"/>
        <v>0</v>
      </c>
      <c r="AJ155" s="1042">
        <f t="shared" si="10"/>
        <v>0</v>
      </c>
      <c r="AK155" s="1041">
        <f t="shared" si="10"/>
        <v>8299.0703</v>
      </c>
      <c r="AL155" s="1040">
        <f t="shared" si="10"/>
        <v>21284.7365</v>
      </c>
      <c r="AM155" s="1040">
        <f t="shared" si="10"/>
        <v>31809.3192</v>
      </c>
      <c r="AN155" s="1040">
        <f t="shared" si="10"/>
        <v>0</v>
      </c>
      <c r="AO155" s="1040">
        <f t="shared" si="10"/>
        <v>0</v>
      </c>
      <c r="AP155" s="1040">
        <f t="shared" si="10"/>
        <v>0</v>
      </c>
      <c r="AQ155" s="1040">
        <f t="shared" si="10"/>
        <v>0</v>
      </c>
      <c r="AR155" s="1042">
        <f t="shared" si="10"/>
        <v>0</v>
      </c>
      <c r="AS155" s="1041">
        <f t="shared" si="10"/>
        <v>0</v>
      </c>
      <c r="AT155" s="1040">
        <f t="shared" si="10"/>
        <v>0</v>
      </c>
      <c r="AU155" s="1040">
        <f t="shared" si="10"/>
        <v>0</v>
      </c>
      <c r="AV155" s="1040">
        <f t="shared" si="10"/>
        <v>29417.177</v>
      </c>
      <c r="AW155" s="1040">
        <f t="shared" si="10"/>
        <v>31975.949</v>
      </c>
      <c r="AX155" s="1040">
        <f t="shared" si="10"/>
        <v>0</v>
      </c>
      <c r="AY155" s="1040">
        <f t="shared" si="10"/>
        <v>0</v>
      </c>
      <c r="AZ155" s="1040">
        <f t="shared" si="10"/>
        <v>0</v>
      </c>
      <c r="BA155" s="1040">
        <f t="shared" si="10"/>
        <v>0</v>
      </c>
      <c r="BB155" s="1040">
        <f t="shared" si="10"/>
        <v>0</v>
      </c>
      <c r="BC155" s="1040">
        <f t="shared" si="10"/>
        <v>0</v>
      </c>
      <c r="BD155" s="1040">
        <f t="shared" si="10"/>
        <v>0</v>
      </c>
      <c r="BE155" s="1040">
        <f t="shared" si="10"/>
        <v>0</v>
      </c>
      <c r="BF155" s="1040">
        <f t="shared" si="10"/>
        <v>0</v>
      </c>
      <c r="BG155" s="1040">
        <f t="shared" si="10"/>
        <v>0</v>
      </c>
      <c r="BH155" s="1040">
        <f t="shared" si="10"/>
        <v>0</v>
      </c>
      <c r="BI155" s="1040">
        <f t="shared" si="10"/>
        <v>0</v>
      </c>
      <c r="BJ155" s="1040">
        <f t="shared" si="10"/>
        <v>0</v>
      </c>
      <c r="BK155" s="1040">
        <f t="shared" si="10"/>
        <v>0</v>
      </c>
      <c r="BL155" s="1042">
        <f t="shared" si="10"/>
        <v>0</v>
      </c>
      <c r="BM155" s="1041">
        <f t="shared" si="10"/>
        <v>0</v>
      </c>
      <c r="BN155" s="1040">
        <f t="shared" si="10"/>
        <v>0</v>
      </c>
      <c r="BO155" s="1040">
        <f t="shared" si="10"/>
        <v>0</v>
      </c>
      <c r="BP155" s="1040">
        <f t="shared" si="10"/>
        <v>3820.53</v>
      </c>
      <c r="BQ155" s="1040">
        <f t="shared" si="10"/>
        <v>0</v>
      </c>
      <c r="BR155" s="1040">
        <f t="shared" si="10"/>
        <v>0</v>
      </c>
      <c r="BS155" s="1040">
        <f t="shared" si="10"/>
        <v>0</v>
      </c>
      <c r="BT155" s="1040">
        <f t="shared" si="10"/>
        <v>0</v>
      </c>
      <c r="BU155" s="1040">
        <f t="shared" si="10"/>
        <v>0</v>
      </c>
      <c r="BV155" s="1040">
        <f t="shared" si="10"/>
        <v>0</v>
      </c>
      <c r="BW155" s="1042">
        <f t="shared" si="10"/>
        <v>0</v>
      </c>
      <c r="BX155" s="1043">
        <f t="shared" si="10"/>
        <v>21004.2931</v>
      </c>
      <c r="BY155" s="1044">
        <f t="shared" si="10"/>
        <v>970.0485</v>
      </c>
      <c r="BZ155" s="1044">
        <f t="shared" si="10"/>
        <v>0</v>
      </c>
      <c r="CA155" s="1040">
        <f t="shared" si="10"/>
        <v>0</v>
      </c>
      <c r="CB155" s="1040">
        <f t="shared" si="10"/>
        <v>0</v>
      </c>
      <c r="CC155" s="1040">
        <f t="shared" si="10"/>
        <v>0</v>
      </c>
      <c r="CD155" s="1042">
        <f t="shared" si="10"/>
        <v>0</v>
      </c>
      <c r="CE155" s="1041">
        <f t="shared" si="10"/>
        <v>0</v>
      </c>
      <c r="CF155" s="1040">
        <f t="shared" si="10"/>
        <v>0</v>
      </c>
      <c r="CG155" s="1040">
        <f t="shared" si="10"/>
        <v>10971.6559</v>
      </c>
      <c r="CH155" s="1040">
        <f t="shared" si="10"/>
        <v>28447.1285</v>
      </c>
      <c r="CI155" s="1040">
        <f t="shared" si="10"/>
        <v>0</v>
      </c>
      <c r="CJ155" s="1040">
        <f t="shared" si="10"/>
        <v>0</v>
      </c>
      <c r="CK155" s="1040">
        <f t="shared" si="10"/>
        <v>0</v>
      </c>
      <c r="CL155" s="1040">
        <f t="shared" si="10"/>
        <v>0</v>
      </c>
      <c r="CM155" s="1040">
        <f t="shared" si="10"/>
        <v>0</v>
      </c>
      <c r="CN155" s="1042">
        <f t="shared" si="10"/>
        <v>0</v>
      </c>
      <c r="CO155" s="1041">
        <f t="shared" si="10"/>
        <v>0</v>
      </c>
      <c r="CP155" s="1040">
        <f t="shared" si="10"/>
        <v>0</v>
      </c>
      <c r="CQ155" s="1040">
        <f t="shared" si="10"/>
        <v>61393.126</v>
      </c>
      <c r="CR155" s="1040">
        <f t="shared" si="10"/>
        <v>0</v>
      </c>
      <c r="CS155" s="1040">
        <f t="shared" si="10"/>
        <v>0</v>
      </c>
      <c r="CT155" s="1040">
        <f t="shared" si="10"/>
        <v>0</v>
      </c>
      <c r="CU155" s="1040">
        <f t="shared" si="10"/>
        <v>0</v>
      </c>
      <c r="CV155" s="1040">
        <f t="shared" si="10"/>
        <v>0</v>
      </c>
      <c r="CW155" s="1040">
        <f t="shared" si="10"/>
        <v>0</v>
      </c>
      <c r="CX155" s="1042">
        <f t="shared" si="10"/>
        <v>0</v>
      </c>
      <c r="CY155" s="1041">
        <f t="shared" si="10"/>
        <v>8299.0703</v>
      </c>
      <c r="CZ155" s="1040">
        <f t="shared" si="10"/>
        <v>21284.7365</v>
      </c>
      <c r="DA155" s="1040">
        <f t="shared" si="10"/>
        <v>31809.3192</v>
      </c>
      <c r="DB155" s="1040">
        <f t="shared" si="10"/>
        <v>0</v>
      </c>
      <c r="DC155" s="1040">
        <f t="shared" si="10"/>
        <v>0</v>
      </c>
      <c r="DD155" s="1040">
        <f t="shared" si="10"/>
        <v>0</v>
      </c>
      <c r="DE155" s="1040">
        <f t="shared" si="10"/>
        <v>0</v>
      </c>
      <c r="DF155" s="1042">
        <f t="shared" si="10"/>
        <v>0</v>
      </c>
      <c r="DG155" s="1041">
        <f t="shared" si="10"/>
        <v>0</v>
      </c>
      <c r="DH155" s="1040">
        <f t="shared" si="10"/>
        <v>0</v>
      </c>
      <c r="DI155" s="1040">
        <f t="shared" si="10"/>
        <v>0</v>
      </c>
      <c r="DJ155" s="1040">
        <f t="shared" si="10"/>
        <v>0</v>
      </c>
      <c r="DK155" s="1040">
        <f t="shared" si="10"/>
        <v>0</v>
      </c>
      <c r="DL155" s="1040">
        <f t="shared" si="10"/>
        <v>0</v>
      </c>
      <c r="DM155" s="1040">
        <f t="shared" si="10"/>
        <v>0</v>
      </c>
      <c r="DN155" s="1040">
        <f t="shared" si="10"/>
        <v>0</v>
      </c>
      <c r="DO155" s="1042">
        <f t="shared" si="10"/>
        <v>0</v>
      </c>
      <c r="DP155" s="1041">
        <f t="shared" si="10"/>
        <v>0</v>
      </c>
      <c r="DQ155" s="1040">
        <f t="shared" si="10"/>
        <v>0</v>
      </c>
      <c r="DR155" s="1040">
        <f t="shared" si="10"/>
        <v>0</v>
      </c>
      <c r="DS155" s="1040">
        <f t="shared" si="10"/>
        <v>0</v>
      </c>
      <c r="DT155" s="1040">
        <f t="shared" si="10"/>
        <v>0</v>
      </c>
      <c r="DU155" s="1042">
        <f t="shared" si="10"/>
        <v>0</v>
      </c>
      <c r="DV155" s="1041">
        <f t="shared" si="10"/>
        <v>0</v>
      </c>
      <c r="DW155" s="1040">
        <f t="shared" si="10"/>
        <v>0</v>
      </c>
      <c r="DX155" s="1040">
        <f t="shared" si="10"/>
        <v>0</v>
      </c>
      <c r="DY155" s="1040">
        <f t="shared" si="10"/>
        <v>0</v>
      </c>
      <c r="DZ155" s="1040">
        <f t="shared" si="10"/>
        <v>0</v>
      </c>
      <c r="EA155" s="1040">
        <f t="shared" si="10"/>
        <v>0</v>
      </c>
      <c r="EB155" s="1042">
        <f t="shared" si="10"/>
        <v>0</v>
      </c>
      <c r="EC155" s="1041">
        <f t="shared" si="10"/>
        <v>0</v>
      </c>
      <c r="ED155" s="1040">
        <f t="shared" si="10"/>
        <v>0</v>
      </c>
      <c r="EE155" s="1042">
        <f t="shared" si="10"/>
        <v>0</v>
      </c>
      <c r="EF155" s="1041">
        <f t="shared" si="10"/>
        <v>0</v>
      </c>
      <c r="EG155" s="1040">
        <f t="shared" si="10"/>
        <v>0</v>
      </c>
      <c r="EH155" s="1040">
        <f t="shared" si="10"/>
        <v>0</v>
      </c>
      <c r="EI155" s="1042">
        <f t="shared" si="10"/>
        <v>0</v>
      </c>
      <c r="EJ155" s="1041">
        <f t="shared" si="10"/>
        <v>0</v>
      </c>
      <c r="EK155" s="1040">
        <f t="shared" si="10"/>
        <v>0</v>
      </c>
      <c r="EL155" s="1040">
        <f t="shared" si="10"/>
        <v>0</v>
      </c>
      <c r="EM155" s="1040">
        <f t="shared" si="10"/>
        <v>0</v>
      </c>
      <c r="EN155" s="1042">
        <f t="shared" si="10"/>
        <v>0</v>
      </c>
      <c r="EO155" s="1039">
        <f t="shared" si="8"/>
        <v>622003.5918</v>
      </c>
      <c r="EP155" s="1040">
        <f t="shared" si="9"/>
        <v>133730.7722</v>
      </c>
    </row>
    <row r="156" ht="14.25" customHeight="1">
      <c r="A156" s="297" t="s">
        <v>179</v>
      </c>
      <c r="B156" s="1031" t="s">
        <v>479</v>
      </c>
      <c r="C156" s="1032">
        <f>COUNT(E58:E73)</f>
        <v>16</v>
      </c>
      <c r="D156" s="1033"/>
      <c r="E156" s="1041">
        <f t="shared" ref="E156:EN156" si="11">SUM(E58:E73)</f>
        <v>52066.1904</v>
      </c>
      <c r="F156" s="1040">
        <f t="shared" si="11"/>
        <v>85515.1682</v>
      </c>
      <c r="G156" s="1040">
        <f t="shared" si="11"/>
        <v>0</v>
      </c>
      <c r="H156" s="1040">
        <f t="shared" si="11"/>
        <v>0</v>
      </c>
      <c r="I156" s="1042">
        <f t="shared" si="11"/>
        <v>0</v>
      </c>
      <c r="J156" s="1041">
        <f t="shared" si="11"/>
        <v>52066.1904</v>
      </c>
      <c r="K156" s="1040">
        <f t="shared" si="11"/>
        <v>85515.1682</v>
      </c>
      <c r="L156" s="1040">
        <f t="shared" si="11"/>
        <v>0</v>
      </c>
      <c r="M156" s="1040">
        <f t="shared" si="11"/>
        <v>0</v>
      </c>
      <c r="N156" s="1042">
        <f t="shared" si="11"/>
        <v>0</v>
      </c>
      <c r="O156" s="1041">
        <f t="shared" si="11"/>
        <v>52066.1904</v>
      </c>
      <c r="P156" s="1040">
        <f t="shared" si="11"/>
        <v>85515.1682</v>
      </c>
      <c r="Q156" s="1040">
        <f t="shared" si="11"/>
        <v>0</v>
      </c>
      <c r="R156" s="1040">
        <f t="shared" si="11"/>
        <v>0</v>
      </c>
      <c r="S156" s="1042">
        <f t="shared" si="11"/>
        <v>0</v>
      </c>
      <c r="T156" s="1041">
        <f t="shared" si="11"/>
        <v>0</v>
      </c>
      <c r="U156" s="1040">
        <f t="shared" si="11"/>
        <v>0</v>
      </c>
      <c r="V156" s="1040">
        <f t="shared" si="11"/>
        <v>0</v>
      </c>
      <c r="W156" s="1040">
        <f t="shared" si="11"/>
        <v>99184.3993</v>
      </c>
      <c r="X156" s="1040">
        <f t="shared" si="11"/>
        <v>0</v>
      </c>
      <c r="Y156" s="1040">
        <f t="shared" si="11"/>
        <v>38396.9593</v>
      </c>
      <c r="Z156" s="1040">
        <f t="shared" si="11"/>
        <v>0</v>
      </c>
      <c r="AA156" s="1040">
        <f t="shared" si="11"/>
        <v>0</v>
      </c>
      <c r="AB156" s="1042">
        <f t="shared" si="11"/>
        <v>0</v>
      </c>
      <c r="AC156" s="1041">
        <f t="shared" si="11"/>
        <v>0</v>
      </c>
      <c r="AD156" s="1040">
        <f t="shared" si="11"/>
        <v>0</v>
      </c>
      <c r="AE156" s="1040">
        <f t="shared" si="11"/>
        <v>127</v>
      </c>
      <c r="AF156" s="1040">
        <f t="shared" si="11"/>
        <v>128711.9773</v>
      </c>
      <c r="AG156" s="1040">
        <f t="shared" si="11"/>
        <v>0</v>
      </c>
      <c r="AH156" s="1040">
        <f t="shared" si="11"/>
        <v>0</v>
      </c>
      <c r="AI156" s="1040">
        <f t="shared" si="11"/>
        <v>0</v>
      </c>
      <c r="AJ156" s="1042">
        <f t="shared" si="11"/>
        <v>0</v>
      </c>
      <c r="AK156" s="1041">
        <f t="shared" si="11"/>
        <v>0</v>
      </c>
      <c r="AL156" s="1040">
        <f t="shared" si="11"/>
        <v>0</v>
      </c>
      <c r="AM156" s="1040">
        <f t="shared" si="11"/>
        <v>8869.3813</v>
      </c>
      <c r="AN156" s="1040">
        <f t="shared" si="11"/>
        <v>128711.9773</v>
      </c>
      <c r="AO156" s="1040">
        <f t="shared" si="11"/>
        <v>0</v>
      </c>
      <c r="AP156" s="1040">
        <f t="shared" si="11"/>
        <v>0</v>
      </c>
      <c r="AQ156" s="1040">
        <f t="shared" si="11"/>
        <v>0</v>
      </c>
      <c r="AR156" s="1042">
        <f t="shared" si="11"/>
        <v>0</v>
      </c>
      <c r="AS156" s="1041">
        <f t="shared" si="11"/>
        <v>0</v>
      </c>
      <c r="AT156" s="1040">
        <f t="shared" si="11"/>
        <v>0</v>
      </c>
      <c r="AU156" s="1040">
        <f t="shared" si="11"/>
        <v>0</v>
      </c>
      <c r="AV156" s="1040">
        <f t="shared" si="11"/>
        <v>94914.1293</v>
      </c>
      <c r="AW156" s="1040">
        <f t="shared" si="11"/>
        <v>0</v>
      </c>
      <c r="AX156" s="1040">
        <f t="shared" si="11"/>
        <v>7249.3681</v>
      </c>
      <c r="AY156" s="1040">
        <f t="shared" si="11"/>
        <v>8869.3813</v>
      </c>
      <c r="AZ156" s="1040">
        <f t="shared" si="11"/>
        <v>26548.4799</v>
      </c>
      <c r="BA156" s="1040">
        <f t="shared" si="11"/>
        <v>0</v>
      </c>
      <c r="BB156" s="1040">
        <f t="shared" si="11"/>
        <v>0</v>
      </c>
      <c r="BC156" s="1040">
        <f t="shared" si="11"/>
        <v>0</v>
      </c>
      <c r="BD156" s="1040">
        <f t="shared" si="11"/>
        <v>0</v>
      </c>
      <c r="BE156" s="1040">
        <f t="shared" si="11"/>
        <v>0</v>
      </c>
      <c r="BF156" s="1040">
        <f t="shared" si="11"/>
        <v>0</v>
      </c>
      <c r="BG156" s="1040">
        <f t="shared" si="11"/>
        <v>0</v>
      </c>
      <c r="BH156" s="1040">
        <f t="shared" si="11"/>
        <v>0</v>
      </c>
      <c r="BI156" s="1040">
        <f t="shared" si="11"/>
        <v>0</v>
      </c>
      <c r="BJ156" s="1040">
        <f t="shared" si="11"/>
        <v>0</v>
      </c>
      <c r="BK156" s="1040">
        <f t="shared" si="11"/>
        <v>0</v>
      </c>
      <c r="BL156" s="1042">
        <f t="shared" si="11"/>
        <v>0</v>
      </c>
      <c r="BM156" s="1041">
        <f t="shared" si="11"/>
        <v>0</v>
      </c>
      <c r="BN156" s="1040">
        <f t="shared" si="11"/>
        <v>0</v>
      </c>
      <c r="BO156" s="1040">
        <f t="shared" si="11"/>
        <v>0</v>
      </c>
      <c r="BP156" s="1040">
        <f t="shared" si="11"/>
        <v>0</v>
      </c>
      <c r="BQ156" s="1040">
        <f t="shared" si="11"/>
        <v>34407.251</v>
      </c>
      <c r="BR156" s="1040">
        <f t="shared" si="11"/>
        <v>25008.2899</v>
      </c>
      <c r="BS156" s="1040">
        <f t="shared" si="11"/>
        <v>2550.8055</v>
      </c>
      <c r="BT156" s="1040">
        <f t="shared" si="11"/>
        <v>0</v>
      </c>
      <c r="BU156" s="1040">
        <f t="shared" si="11"/>
        <v>0</v>
      </c>
      <c r="BV156" s="1040">
        <f t="shared" si="11"/>
        <v>0</v>
      </c>
      <c r="BW156" s="1042">
        <f t="shared" si="11"/>
        <v>0</v>
      </c>
      <c r="BX156" s="1041">
        <f t="shared" si="11"/>
        <v>0</v>
      </c>
      <c r="BY156" s="1040">
        <f t="shared" si="11"/>
        <v>0</v>
      </c>
      <c r="BZ156" s="1040">
        <f t="shared" si="11"/>
        <v>0</v>
      </c>
      <c r="CA156" s="1040">
        <f t="shared" si="11"/>
        <v>34407.251</v>
      </c>
      <c r="CB156" s="1040">
        <f t="shared" si="11"/>
        <v>96900.6866</v>
      </c>
      <c r="CC156" s="1040">
        <f t="shared" si="11"/>
        <v>0</v>
      </c>
      <c r="CD156" s="1042">
        <f t="shared" si="11"/>
        <v>0</v>
      </c>
      <c r="CE156" s="1041">
        <f t="shared" si="11"/>
        <v>0</v>
      </c>
      <c r="CF156" s="1040">
        <f t="shared" si="11"/>
        <v>0</v>
      </c>
      <c r="CG156" s="1040">
        <f t="shared" si="11"/>
        <v>0</v>
      </c>
      <c r="CH156" s="1040">
        <f t="shared" si="11"/>
        <v>0</v>
      </c>
      <c r="CI156" s="1040">
        <f t="shared" si="11"/>
        <v>6273.421</v>
      </c>
      <c r="CJ156" s="1040">
        <f t="shared" si="11"/>
        <v>0</v>
      </c>
      <c r="CK156" s="1040">
        <f t="shared" si="11"/>
        <v>0</v>
      </c>
      <c r="CL156" s="1040">
        <f t="shared" si="11"/>
        <v>0</v>
      </c>
      <c r="CM156" s="1040">
        <f t="shared" si="11"/>
        <v>0</v>
      </c>
      <c r="CN156" s="1042">
        <f t="shared" si="11"/>
        <v>0</v>
      </c>
      <c r="CO156" s="1041">
        <f t="shared" si="11"/>
        <v>0</v>
      </c>
      <c r="CP156" s="1040">
        <f t="shared" si="11"/>
        <v>0</v>
      </c>
      <c r="CQ156" s="1040">
        <f t="shared" si="11"/>
        <v>42667.2293</v>
      </c>
      <c r="CR156" s="1040">
        <f t="shared" si="11"/>
        <v>94914.1293</v>
      </c>
      <c r="CS156" s="1040">
        <f t="shared" si="11"/>
        <v>0</v>
      </c>
      <c r="CT156" s="1040">
        <f t="shared" si="11"/>
        <v>0</v>
      </c>
      <c r="CU156" s="1040">
        <f t="shared" si="11"/>
        <v>0</v>
      </c>
      <c r="CV156" s="1040">
        <f t="shared" si="11"/>
        <v>0</v>
      </c>
      <c r="CW156" s="1040">
        <f t="shared" si="11"/>
        <v>0</v>
      </c>
      <c r="CX156" s="1042">
        <f t="shared" si="11"/>
        <v>0</v>
      </c>
      <c r="CY156" s="1041">
        <f t="shared" si="11"/>
        <v>0</v>
      </c>
      <c r="CZ156" s="1040">
        <f t="shared" si="11"/>
        <v>0</v>
      </c>
      <c r="DA156" s="1040">
        <f t="shared" si="11"/>
        <v>8869.3813</v>
      </c>
      <c r="DB156" s="1040">
        <f t="shared" si="11"/>
        <v>128711.9773</v>
      </c>
      <c r="DC156" s="1040">
        <f t="shared" si="11"/>
        <v>0</v>
      </c>
      <c r="DD156" s="1040">
        <f t="shared" si="11"/>
        <v>0</v>
      </c>
      <c r="DE156" s="1040">
        <f t="shared" si="11"/>
        <v>0</v>
      </c>
      <c r="DF156" s="1042">
        <f t="shared" si="11"/>
        <v>0</v>
      </c>
      <c r="DG156" s="1041">
        <f t="shared" si="11"/>
        <v>0</v>
      </c>
      <c r="DH156" s="1040">
        <f t="shared" si="11"/>
        <v>0</v>
      </c>
      <c r="DI156" s="1040">
        <f t="shared" si="11"/>
        <v>0</v>
      </c>
      <c r="DJ156" s="1040">
        <f t="shared" si="11"/>
        <v>0</v>
      </c>
      <c r="DK156" s="1040">
        <f t="shared" si="11"/>
        <v>0</v>
      </c>
      <c r="DL156" s="1040">
        <f t="shared" si="11"/>
        <v>0</v>
      </c>
      <c r="DM156" s="1040">
        <f t="shared" si="11"/>
        <v>0</v>
      </c>
      <c r="DN156" s="1040">
        <f t="shared" si="11"/>
        <v>0</v>
      </c>
      <c r="DO156" s="1042">
        <f t="shared" si="11"/>
        <v>0</v>
      </c>
      <c r="DP156" s="1041">
        <f t="shared" si="11"/>
        <v>0</v>
      </c>
      <c r="DQ156" s="1040">
        <f t="shared" si="11"/>
        <v>0</v>
      </c>
      <c r="DR156" s="1040">
        <f t="shared" si="11"/>
        <v>0</v>
      </c>
      <c r="DS156" s="1040">
        <f t="shared" si="11"/>
        <v>0</v>
      </c>
      <c r="DT156" s="1040">
        <f t="shared" si="11"/>
        <v>0</v>
      </c>
      <c r="DU156" s="1042">
        <f t="shared" si="11"/>
        <v>0</v>
      </c>
      <c r="DV156" s="1041">
        <f t="shared" si="11"/>
        <v>0</v>
      </c>
      <c r="DW156" s="1040">
        <f t="shared" si="11"/>
        <v>0</v>
      </c>
      <c r="DX156" s="1040">
        <f t="shared" si="11"/>
        <v>0</v>
      </c>
      <c r="DY156" s="1040">
        <f t="shared" si="11"/>
        <v>0</v>
      </c>
      <c r="DZ156" s="1040">
        <f t="shared" si="11"/>
        <v>0</v>
      </c>
      <c r="EA156" s="1040">
        <f t="shared" si="11"/>
        <v>0</v>
      </c>
      <c r="EB156" s="1042">
        <f t="shared" si="11"/>
        <v>0</v>
      </c>
      <c r="EC156" s="1041">
        <f t="shared" si="11"/>
        <v>0</v>
      </c>
      <c r="ED156" s="1040">
        <f t="shared" si="11"/>
        <v>0</v>
      </c>
      <c r="EE156" s="1042">
        <f t="shared" si="11"/>
        <v>0</v>
      </c>
      <c r="EF156" s="1041">
        <f t="shared" si="11"/>
        <v>0</v>
      </c>
      <c r="EG156" s="1040">
        <f t="shared" si="11"/>
        <v>0</v>
      </c>
      <c r="EH156" s="1040">
        <f t="shared" si="11"/>
        <v>0</v>
      </c>
      <c r="EI156" s="1042">
        <f t="shared" si="11"/>
        <v>0</v>
      </c>
      <c r="EJ156" s="1041">
        <f t="shared" si="11"/>
        <v>0</v>
      </c>
      <c r="EK156" s="1040">
        <f t="shared" si="11"/>
        <v>0</v>
      </c>
      <c r="EL156" s="1040">
        <f t="shared" si="11"/>
        <v>0</v>
      </c>
      <c r="EM156" s="1040">
        <f t="shared" si="11"/>
        <v>0</v>
      </c>
      <c r="EN156" s="1042">
        <f t="shared" si="11"/>
        <v>0</v>
      </c>
      <c r="EO156" s="1039">
        <f t="shared" si="8"/>
        <v>1348965.398</v>
      </c>
      <c r="EP156" s="1040">
        <f t="shared" si="9"/>
        <v>290027.5606</v>
      </c>
    </row>
    <row r="157" ht="14.25" customHeight="1">
      <c r="A157" s="297" t="s">
        <v>202</v>
      </c>
      <c r="B157" s="1031" t="s">
        <v>480</v>
      </c>
      <c r="C157" s="1032">
        <f>COUNT(E74:E81)</f>
        <v>8</v>
      </c>
      <c r="D157" s="1033"/>
      <c r="E157" s="1045">
        <f t="shared" ref="E157:EN157" si="12">SUM(E74:E81)</f>
        <v>0</v>
      </c>
      <c r="F157" s="1046">
        <f t="shared" si="12"/>
        <v>0</v>
      </c>
      <c r="G157" s="1047">
        <f t="shared" si="12"/>
        <v>0</v>
      </c>
      <c r="H157" s="1046">
        <f t="shared" si="12"/>
        <v>0</v>
      </c>
      <c r="I157" s="1048">
        <f t="shared" si="12"/>
        <v>0</v>
      </c>
      <c r="J157" s="1045">
        <f t="shared" si="12"/>
        <v>0</v>
      </c>
      <c r="K157" s="1046">
        <f t="shared" si="12"/>
        <v>0</v>
      </c>
      <c r="L157" s="1046">
        <f t="shared" si="12"/>
        <v>0</v>
      </c>
      <c r="M157" s="1046">
        <f t="shared" si="12"/>
        <v>0</v>
      </c>
      <c r="N157" s="1048">
        <f t="shared" si="12"/>
        <v>0</v>
      </c>
      <c r="O157" s="1045">
        <f t="shared" si="12"/>
        <v>0</v>
      </c>
      <c r="P157" s="1046">
        <f t="shared" si="12"/>
        <v>0</v>
      </c>
      <c r="Q157" s="1046">
        <f t="shared" si="12"/>
        <v>0</v>
      </c>
      <c r="R157" s="1046">
        <f t="shared" si="12"/>
        <v>0</v>
      </c>
      <c r="S157" s="1048">
        <f t="shared" si="12"/>
        <v>0</v>
      </c>
      <c r="T157" s="1045">
        <f t="shared" si="12"/>
        <v>0</v>
      </c>
      <c r="U157" s="1046">
        <f t="shared" si="12"/>
        <v>0</v>
      </c>
      <c r="V157" s="1046">
        <f t="shared" si="12"/>
        <v>0</v>
      </c>
      <c r="W157" s="1046">
        <f t="shared" si="12"/>
        <v>0</v>
      </c>
      <c r="X157" s="1046">
        <f t="shared" si="12"/>
        <v>0</v>
      </c>
      <c r="Y157" s="1046">
        <f t="shared" si="12"/>
        <v>0</v>
      </c>
      <c r="Z157" s="1046">
        <f t="shared" si="12"/>
        <v>0</v>
      </c>
      <c r="AA157" s="1046">
        <f t="shared" si="12"/>
        <v>0</v>
      </c>
      <c r="AB157" s="1048">
        <f t="shared" si="12"/>
        <v>0</v>
      </c>
      <c r="AC157" s="1045">
        <f t="shared" si="12"/>
        <v>0</v>
      </c>
      <c r="AD157" s="1046">
        <f t="shared" si="12"/>
        <v>0</v>
      </c>
      <c r="AE157" s="1046">
        <f t="shared" si="12"/>
        <v>0</v>
      </c>
      <c r="AF157" s="1046">
        <f t="shared" si="12"/>
        <v>0</v>
      </c>
      <c r="AG157" s="1046">
        <f t="shared" si="12"/>
        <v>0</v>
      </c>
      <c r="AH157" s="1046">
        <f t="shared" si="12"/>
        <v>18869.7909</v>
      </c>
      <c r="AI157" s="1046">
        <f t="shared" si="12"/>
        <v>0</v>
      </c>
      <c r="AJ157" s="1048">
        <f t="shared" si="12"/>
        <v>0</v>
      </c>
      <c r="AK157" s="1045">
        <f t="shared" si="12"/>
        <v>0</v>
      </c>
      <c r="AL157" s="1046">
        <f t="shared" si="12"/>
        <v>0</v>
      </c>
      <c r="AM157" s="1046">
        <f t="shared" si="12"/>
        <v>0</v>
      </c>
      <c r="AN157" s="1046">
        <f t="shared" si="12"/>
        <v>0</v>
      </c>
      <c r="AO157" s="1046">
        <f t="shared" si="12"/>
        <v>0</v>
      </c>
      <c r="AP157" s="1046">
        <f t="shared" si="12"/>
        <v>18869.7909</v>
      </c>
      <c r="AQ157" s="1046">
        <f t="shared" si="12"/>
        <v>0</v>
      </c>
      <c r="AR157" s="1048">
        <f t="shared" si="12"/>
        <v>0</v>
      </c>
      <c r="AS157" s="1045">
        <f t="shared" si="12"/>
        <v>0</v>
      </c>
      <c r="AT157" s="1046">
        <f t="shared" si="12"/>
        <v>0</v>
      </c>
      <c r="AU157" s="1046">
        <f t="shared" si="12"/>
        <v>0</v>
      </c>
      <c r="AV157" s="1046">
        <f t="shared" si="12"/>
        <v>0</v>
      </c>
      <c r="AW157" s="1046">
        <f t="shared" si="12"/>
        <v>0</v>
      </c>
      <c r="AX157" s="1046">
        <f t="shared" si="12"/>
        <v>0</v>
      </c>
      <c r="AY157" s="1046">
        <f t="shared" si="12"/>
        <v>0</v>
      </c>
      <c r="AZ157" s="1046">
        <f t="shared" si="12"/>
        <v>0</v>
      </c>
      <c r="BA157" s="1046">
        <f t="shared" si="12"/>
        <v>0</v>
      </c>
      <c r="BB157" s="1046">
        <f t="shared" si="12"/>
        <v>18869.7909</v>
      </c>
      <c r="BC157" s="1046">
        <f t="shared" si="12"/>
        <v>0</v>
      </c>
      <c r="BD157" s="1046">
        <f t="shared" si="12"/>
        <v>0</v>
      </c>
      <c r="BE157" s="1046">
        <f t="shared" si="12"/>
        <v>0</v>
      </c>
      <c r="BF157" s="1046">
        <f t="shared" si="12"/>
        <v>0</v>
      </c>
      <c r="BG157" s="1046">
        <f t="shared" si="12"/>
        <v>0</v>
      </c>
      <c r="BH157" s="1046">
        <f t="shared" si="12"/>
        <v>0</v>
      </c>
      <c r="BI157" s="1046">
        <f t="shared" si="12"/>
        <v>0</v>
      </c>
      <c r="BJ157" s="1046">
        <f t="shared" si="12"/>
        <v>0</v>
      </c>
      <c r="BK157" s="1046">
        <f t="shared" si="12"/>
        <v>0</v>
      </c>
      <c r="BL157" s="1048">
        <f t="shared" si="12"/>
        <v>0</v>
      </c>
      <c r="BM157" s="1045">
        <f t="shared" si="12"/>
        <v>0</v>
      </c>
      <c r="BN157" s="1046">
        <f t="shared" si="12"/>
        <v>0</v>
      </c>
      <c r="BO157" s="1046">
        <f t="shared" si="12"/>
        <v>0</v>
      </c>
      <c r="BP157" s="1046">
        <f t="shared" si="12"/>
        <v>0</v>
      </c>
      <c r="BQ157" s="1046">
        <f t="shared" si="12"/>
        <v>0</v>
      </c>
      <c r="BR157" s="1046">
        <f t="shared" si="12"/>
        <v>0</v>
      </c>
      <c r="BS157" s="1046">
        <f t="shared" si="12"/>
        <v>0</v>
      </c>
      <c r="BT157" s="1046">
        <f t="shared" si="12"/>
        <v>0</v>
      </c>
      <c r="BU157" s="1046">
        <f t="shared" si="12"/>
        <v>0</v>
      </c>
      <c r="BV157" s="1046">
        <f t="shared" si="12"/>
        <v>0</v>
      </c>
      <c r="BW157" s="1048">
        <f t="shared" si="12"/>
        <v>0</v>
      </c>
      <c r="BX157" s="1045">
        <f t="shared" si="12"/>
        <v>0</v>
      </c>
      <c r="BY157" s="1046">
        <f t="shared" si="12"/>
        <v>0</v>
      </c>
      <c r="BZ157" s="1046">
        <f t="shared" si="12"/>
        <v>0</v>
      </c>
      <c r="CA157" s="1046">
        <f t="shared" si="12"/>
        <v>0</v>
      </c>
      <c r="CB157" s="1046">
        <f t="shared" si="12"/>
        <v>0</v>
      </c>
      <c r="CC157" s="1046">
        <f t="shared" si="12"/>
        <v>0</v>
      </c>
      <c r="CD157" s="1048">
        <f t="shared" si="12"/>
        <v>0</v>
      </c>
      <c r="CE157" s="1045">
        <f t="shared" si="12"/>
        <v>0</v>
      </c>
      <c r="CF157" s="1046">
        <f t="shared" si="12"/>
        <v>0</v>
      </c>
      <c r="CG157" s="1046">
        <f t="shared" si="12"/>
        <v>0</v>
      </c>
      <c r="CH157" s="1046">
        <f t="shared" si="12"/>
        <v>0</v>
      </c>
      <c r="CI157" s="1046">
        <f t="shared" si="12"/>
        <v>0</v>
      </c>
      <c r="CJ157" s="1046">
        <f t="shared" si="12"/>
        <v>13905.5314</v>
      </c>
      <c r="CK157" s="1046">
        <f t="shared" si="12"/>
        <v>4964.2595</v>
      </c>
      <c r="CL157" s="1046">
        <f t="shared" si="12"/>
        <v>0</v>
      </c>
      <c r="CM157" s="1046">
        <f t="shared" si="12"/>
        <v>0</v>
      </c>
      <c r="CN157" s="1048">
        <f t="shared" si="12"/>
        <v>0</v>
      </c>
      <c r="CO157" s="1045">
        <f t="shared" si="12"/>
        <v>0</v>
      </c>
      <c r="CP157" s="1046">
        <f t="shared" si="12"/>
        <v>0</v>
      </c>
      <c r="CQ157" s="1046">
        <f t="shared" si="12"/>
        <v>0</v>
      </c>
      <c r="CR157" s="1046">
        <f t="shared" si="12"/>
        <v>11876.7746</v>
      </c>
      <c r="CS157" s="1046">
        <f t="shared" si="12"/>
        <v>6993.0163</v>
      </c>
      <c r="CT157" s="1046">
        <f t="shared" si="12"/>
        <v>0</v>
      </c>
      <c r="CU157" s="1046">
        <f t="shared" si="12"/>
        <v>0</v>
      </c>
      <c r="CV157" s="1046">
        <f t="shared" si="12"/>
        <v>0</v>
      </c>
      <c r="CW157" s="1046">
        <f t="shared" si="12"/>
        <v>0</v>
      </c>
      <c r="CX157" s="1048">
        <f t="shared" si="12"/>
        <v>0</v>
      </c>
      <c r="CY157" s="1045">
        <f t="shared" si="12"/>
        <v>0</v>
      </c>
      <c r="CZ157" s="1046">
        <f t="shared" si="12"/>
        <v>0</v>
      </c>
      <c r="DA157" s="1046">
        <f t="shared" si="12"/>
        <v>0</v>
      </c>
      <c r="DB157" s="1046">
        <f t="shared" si="12"/>
        <v>0</v>
      </c>
      <c r="DC157" s="1046">
        <f t="shared" si="12"/>
        <v>0</v>
      </c>
      <c r="DD157" s="1046">
        <f t="shared" si="12"/>
        <v>18869.7909</v>
      </c>
      <c r="DE157" s="1046">
        <f t="shared" si="12"/>
        <v>0</v>
      </c>
      <c r="DF157" s="1048">
        <f t="shared" si="12"/>
        <v>0</v>
      </c>
      <c r="DG157" s="1045">
        <f t="shared" si="12"/>
        <v>11876.7746</v>
      </c>
      <c r="DH157" s="1046">
        <f t="shared" si="12"/>
        <v>6993.0163</v>
      </c>
      <c r="DI157" s="1046">
        <f t="shared" si="12"/>
        <v>0</v>
      </c>
      <c r="DJ157" s="1046">
        <f t="shared" si="12"/>
        <v>0</v>
      </c>
      <c r="DK157" s="1046">
        <f t="shared" si="12"/>
        <v>0</v>
      </c>
      <c r="DL157" s="1046">
        <f t="shared" si="12"/>
        <v>0</v>
      </c>
      <c r="DM157" s="1046">
        <f t="shared" si="12"/>
        <v>0</v>
      </c>
      <c r="DN157" s="1046">
        <f t="shared" si="12"/>
        <v>0</v>
      </c>
      <c r="DO157" s="1048">
        <f t="shared" si="12"/>
        <v>0</v>
      </c>
      <c r="DP157" s="1045">
        <f t="shared" si="12"/>
        <v>13905.5314</v>
      </c>
      <c r="DQ157" s="1046">
        <f t="shared" si="12"/>
        <v>4964.2595</v>
      </c>
      <c r="DR157" s="1046">
        <f t="shared" si="12"/>
        <v>0</v>
      </c>
      <c r="DS157" s="1046">
        <f t="shared" si="12"/>
        <v>0</v>
      </c>
      <c r="DT157" s="1046">
        <f t="shared" si="12"/>
        <v>0</v>
      </c>
      <c r="DU157" s="1048">
        <f t="shared" si="12"/>
        <v>0</v>
      </c>
      <c r="DV157" s="1045">
        <f t="shared" si="12"/>
        <v>11876.7746</v>
      </c>
      <c r="DW157" s="1046">
        <f t="shared" si="12"/>
        <v>6993.0163</v>
      </c>
      <c r="DX157" s="1046">
        <f t="shared" si="12"/>
        <v>0</v>
      </c>
      <c r="DY157" s="1046">
        <f t="shared" si="12"/>
        <v>0</v>
      </c>
      <c r="DZ157" s="1046">
        <f t="shared" si="12"/>
        <v>0</v>
      </c>
      <c r="EA157" s="1046">
        <f t="shared" si="12"/>
        <v>0</v>
      </c>
      <c r="EB157" s="1048">
        <f t="shared" si="12"/>
        <v>0</v>
      </c>
      <c r="EC157" s="1045">
        <f t="shared" si="12"/>
        <v>18869.7909</v>
      </c>
      <c r="ED157" s="1046">
        <f t="shared" si="12"/>
        <v>0</v>
      </c>
      <c r="EE157" s="1048">
        <f t="shared" si="12"/>
        <v>0</v>
      </c>
      <c r="EF157" s="1045">
        <f t="shared" si="12"/>
        <v>0</v>
      </c>
      <c r="EG157" s="1046">
        <f t="shared" si="12"/>
        <v>0</v>
      </c>
      <c r="EH157" s="1046">
        <f t="shared" si="12"/>
        <v>0</v>
      </c>
      <c r="EI157" s="1048">
        <f t="shared" si="12"/>
        <v>0</v>
      </c>
      <c r="EJ157" s="1045">
        <f t="shared" si="12"/>
        <v>0</v>
      </c>
      <c r="EK157" s="1046">
        <f t="shared" si="12"/>
        <v>0</v>
      </c>
      <c r="EL157" s="1046">
        <f t="shared" si="12"/>
        <v>0</v>
      </c>
      <c r="EM157" s="1046">
        <f t="shared" si="12"/>
        <v>0</v>
      </c>
      <c r="EN157" s="1048">
        <f t="shared" si="12"/>
        <v>0</v>
      </c>
      <c r="EO157" s="1039">
        <f t="shared" si="8"/>
        <v>191143.3553</v>
      </c>
      <c r="EP157" s="1046">
        <f t="shared" ref="EP157:EP162" si="14">EO157*$C$150</f>
        <v>37272.95429</v>
      </c>
    </row>
    <row r="158" ht="14.25" customHeight="1">
      <c r="A158" s="297" t="s">
        <v>227</v>
      </c>
      <c r="B158" s="1031" t="s">
        <v>480</v>
      </c>
      <c r="C158" s="1032">
        <f>COUNT(E82:E95)</f>
        <v>14</v>
      </c>
      <c r="D158" s="1033"/>
      <c r="E158" s="1045">
        <f t="shared" ref="E158:EN158" si="13">SUM(E82:E95)</f>
        <v>0</v>
      </c>
      <c r="F158" s="1046">
        <f t="shared" si="13"/>
        <v>0</v>
      </c>
      <c r="G158" s="1046">
        <f t="shared" si="13"/>
        <v>0</v>
      </c>
      <c r="H158" s="1046">
        <f t="shared" si="13"/>
        <v>0</v>
      </c>
      <c r="I158" s="1048">
        <f t="shared" si="13"/>
        <v>0</v>
      </c>
      <c r="J158" s="1045">
        <f t="shared" si="13"/>
        <v>0</v>
      </c>
      <c r="K158" s="1046">
        <f t="shared" si="13"/>
        <v>0</v>
      </c>
      <c r="L158" s="1046">
        <f t="shared" si="13"/>
        <v>0</v>
      </c>
      <c r="M158" s="1046">
        <f t="shared" si="13"/>
        <v>0</v>
      </c>
      <c r="N158" s="1048">
        <f t="shared" si="13"/>
        <v>0</v>
      </c>
      <c r="O158" s="1045">
        <f t="shared" si="13"/>
        <v>0</v>
      </c>
      <c r="P158" s="1046">
        <f t="shared" si="13"/>
        <v>0</v>
      </c>
      <c r="Q158" s="1046">
        <f t="shared" si="13"/>
        <v>0</v>
      </c>
      <c r="R158" s="1046">
        <f t="shared" si="13"/>
        <v>0</v>
      </c>
      <c r="S158" s="1048">
        <f t="shared" si="13"/>
        <v>0</v>
      </c>
      <c r="T158" s="1045">
        <f t="shared" si="13"/>
        <v>0</v>
      </c>
      <c r="U158" s="1046">
        <f t="shared" si="13"/>
        <v>0</v>
      </c>
      <c r="V158" s="1046">
        <f t="shared" si="13"/>
        <v>0</v>
      </c>
      <c r="W158" s="1046">
        <f t="shared" si="13"/>
        <v>0</v>
      </c>
      <c r="X158" s="1046">
        <f t="shared" si="13"/>
        <v>0</v>
      </c>
      <c r="Y158" s="1046">
        <f t="shared" si="13"/>
        <v>0</v>
      </c>
      <c r="Z158" s="1046">
        <f t="shared" si="13"/>
        <v>0</v>
      </c>
      <c r="AA158" s="1046">
        <f t="shared" si="13"/>
        <v>0</v>
      </c>
      <c r="AB158" s="1048">
        <f t="shared" si="13"/>
        <v>0</v>
      </c>
      <c r="AC158" s="1045">
        <f t="shared" si="13"/>
        <v>0</v>
      </c>
      <c r="AD158" s="1046">
        <f t="shared" si="13"/>
        <v>0</v>
      </c>
      <c r="AE158" s="1046">
        <f t="shared" si="13"/>
        <v>0</v>
      </c>
      <c r="AF158" s="1046">
        <f t="shared" si="13"/>
        <v>0</v>
      </c>
      <c r="AG158" s="1046">
        <f t="shared" si="13"/>
        <v>0</v>
      </c>
      <c r="AH158" s="1046">
        <f t="shared" si="13"/>
        <v>606.81</v>
      </c>
      <c r="AI158" s="1046">
        <f t="shared" si="13"/>
        <v>5803.6235</v>
      </c>
      <c r="AJ158" s="1048">
        <f t="shared" si="13"/>
        <v>0</v>
      </c>
      <c r="AK158" s="1045">
        <f t="shared" si="13"/>
        <v>0</v>
      </c>
      <c r="AL158" s="1046">
        <f t="shared" si="13"/>
        <v>0</v>
      </c>
      <c r="AM158" s="1046">
        <f t="shared" si="13"/>
        <v>0</v>
      </c>
      <c r="AN158" s="1046">
        <f t="shared" si="13"/>
        <v>0</v>
      </c>
      <c r="AO158" s="1046">
        <f t="shared" si="13"/>
        <v>0</v>
      </c>
      <c r="AP158" s="1046">
        <f t="shared" si="13"/>
        <v>606.81</v>
      </c>
      <c r="AQ158" s="1046">
        <f t="shared" si="13"/>
        <v>5803.6235</v>
      </c>
      <c r="AR158" s="1048">
        <f t="shared" si="13"/>
        <v>0</v>
      </c>
      <c r="AS158" s="1045">
        <f t="shared" si="13"/>
        <v>0</v>
      </c>
      <c r="AT158" s="1046">
        <f t="shared" si="13"/>
        <v>0</v>
      </c>
      <c r="AU158" s="1046">
        <f t="shared" si="13"/>
        <v>0</v>
      </c>
      <c r="AV158" s="1046">
        <f t="shared" si="13"/>
        <v>0</v>
      </c>
      <c r="AW158" s="1046">
        <f t="shared" si="13"/>
        <v>0</v>
      </c>
      <c r="AX158" s="1046">
        <f t="shared" si="13"/>
        <v>0</v>
      </c>
      <c r="AY158" s="1046">
        <f t="shared" si="13"/>
        <v>0</v>
      </c>
      <c r="AZ158" s="1046">
        <f t="shared" si="13"/>
        <v>0</v>
      </c>
      <c r="BA158" s="1046">
        <f t="shared" si="13"/>
        <v>0</v>
      </c>
      <c r="BB158" s="1046">
        <f t="shared" si="13"/>
        <v>606.81</v>
      </c>
      <c r="BC158" s="1046">
        <f t="shared" si="13"/>
        <v>5803.6235</v>
      </c>
      <c r="BD158" s="1046">
        <f t="shared" si="13"/>
        <v>0</v>
      </c>
      <c r="BE158" s="1046">
        <f t="shared" si="13"/>
        <v>0</v>
      </c>
      <c r="BF158" s="1046">
        <f t="shared" si="13"/>
        <v>0</v>
      </c>
      <c r="BG158" s="1046">
        <f t="shared" si="13"/>
        <v>0</v>
      </c>
      <c r="BH158" s="1046">
        <f t="shared" si="13"/>
        <v>0</v>
      </c>
      <c r="BI158" s="1046">
        <f t="shared" si="13"/>
        <v>0</v>
      </c>
      <c r="BJ158" s="1046">
        <f t="shared" si="13"/>
        <v>0</v>
      </c>
      <c r="BK158" s="1046">
        <f t="shared" si="13"/>
        <v>0</v>
      </c>
      <c r="BL158" s="1048">
        <f t="shared" si="13"/>
        <v>0</v>
      </c>
      <c r="BM158" s="1045">
        <f t="shared" si="13"/>
        <v>0</v>
      </c>
      <c r="BN158" s="1046">
        <f t="shared" si="13"/>
        <v>0</v>
      </c>
      <c r="BO158" s="1046">
        <f t="shared" si="13"/>
        <v>0</v>
      </c>
      <c r="BP158" s="1046">
        <f t="shared" si="13"/>
        <v>0</v>
      </c>
      <c r="BQ158" s="1046">
        <f t="shared" si="13"/>
        <v>0</v>
      </c>
      <c r="BR158" s="1046">
        <f t="shared" si="13"/>
        <v>0</v>
      </c>
      <c r="BS158" s="1046">
        <f t="shared" si="13"/>
        <v>0</v>
      </c>
      <c r="BT158" s="1046">
        <f t="shared" si="13"/>
        <v>0</v>
      </c>
      <c r="BU158" s="1046">
        <f t="shared" si="13"/>
        <v>0</v>
      </c>
      <c r="BV158" s="1046">
        <f t="shared" si="13"/>
        <v>0</v>
      </c>
      <c r="BW158" s="1048">
        <f t="shared" si="13"/>
        <v>0</v>
      </c>
      <c r="BX158" s="1045">
        <f t="shared" si="13"/>
        <v>0</v>
      </c>
      <c r="BY158" s="1046">
        <f t="shared" si="13"/>
        <v>0</v>
      </c>
      <c r="BZ158" s="1046">
        <f t="shared" si="13"/>
        <v>0</v>
      </c>
      <c r="CA158" s="1046">
        <f t="shared" si="13"/>
        <v>0</v>
      </c>
      <c r="CB158" s="1046">
        <f t="shared" si="13"/>
        <v>0</v>
      </c>
      <c r="CC158" s="1046">
        <f t="shared" si="13"/>
        <v>0</v>
      </c>
      <c r="CD158" s="1048">
        <f t="shared" si="13"/>
        <v>0</v>
      </c>
      <c r="CE158" s="1045">
        <f t="shared" si="13"/>
        <v>0</v>
      </c>
      <c r="CF158" s="1046">
        <f t="shared" si="13"/>
        <v>0</v>
      </c>
      <c r="CG158" s="1046">
        <f t="shared" si="13"/>
        <v>0</v>
      </c>
      <c r="CH158" s="1046">
        <f t="shared" si="13"/>
        <v>0</v>
      </c>
      <c r="CI158" s="1046">
        <f t="shared" si="13"/>
        <v>0</v>
      </c>
      <c r="CJ158" s="1046">
        <f t="shared" si="13"/>
        <v>0</v>
      </c>
      <c r="CK158" s="1046">
        <f t="shared" si="13"/>
        <v>5803.6235</v>
      </c>
      <c r="CL158" s="1046">
        <f t="shared" si="13"/>
        <v>606.81</v>
      </c>
      <c r="CM158" s="1046">
        <f t="shared" si="13"/>
        <v>0</v>
      </c>
      <c r="CN158" s="1048">
        <f t="shared" si="13"/>
        <v>0</v>
      </c>
      <c r="CO158" s="1045">
        <f t="shared" si="13"/>
        <v>0</v>
      </c>
      <c r="CP158" s="1046">
        <f t="shared" si="13"/>
        <v>0</v>
      </c>
      <c r="CQ158" s="1046">
        <f t="shared" si="13"/>
        <v>0</v>
      </c>
      <c r="CR158" s="1046">
        <f t="shared" si="13"/>
        <v>0</v>
      </c>
      <c r="CS158" s="1046">
        <f t="shared" si="13"/>
        <v>606.81</v>
      </c>
      <c r="CT158" s="1046">
        <f t="shared" si="13"/>
        <v>5803.6235</v>
      </c>
      <c r="CU158" s="1046">
        <f t="shared" si="13"/>
        <v>0</v>
      </c>
      <c r="CV158" s="1046">
        <f t="shared" si="13"/>
        <v>0</v>
      </c>
      <c r="CW158" s="1046">
        <f t="shared" si="13"/>
        <v>0</v>
      </c>
      <c r="CX158" s="1048">
        <f t="shared" si="13"/>
        <v>0</v>
      </c>
      <c r="CY158" s="1045">
        <f t="shared" si="13"/>
        <v>0</v>
      </c>
      <c r="CZ158" s="1046">
        <f t="shared" si="13"/>
        <v>0</v>
      </c>
      <c r="DA158" s="1046">
        <f t="shared" si="13"/>
        <v>0</v>
      </c>
      <c r="DB158" s="1046">
        <f t="shared" si="13"/>
        <v>0</v>
      </c>
      <c r="DC158" s="1046">
        <f t="shared" si="13"/>
        <v>0</v>
      </c>
      <c r="DD158" s="1046">
        <f t="shared" si="13"/>
        <v>606.81</v>
      </c>
      <c r="DE158" s="1046">
        <f t="shared" si="13"/>
        <v>5803.6235</v>
      </c>
      <c r="DF158" s="1048">
        <f t="shared" si="13"/>
        <v>0</v>
      </c>
      <c r="DG158" s="1045">
        <f t="shared" si="13"/>
        <v>0</v>
      </c>
      <c r="DH158" s="1046">
        <f t="shared" si="13"/>
        <v>0</v>
      </c>
      <c r="DI158" s="1046">
        <f t="shared" si="13"/>
        <v>4934.6535</v>
      </c>
      <c r="DJ158" s="1046">
        <f t="shared" si="13"/>
        <v>1475.78</v>
      </c>
      <c r="DK158" s="1046">
        <f t="shared" si="13"/>
        <v>0</v>
      </c>
      <c r="DL158" s="1046">
        <f t="shared" si="13"/>
        <v>0</v>
      </c>
      <c r="DM158" s="1046">
        <f t="shared" si="13"/>
        <v>0</v>
      </c>
      <c r="DN158" s="1046">
        <f t="shared" si="13"/>
        <v>0</v>
      </c>
      <c r="DO158" s="1048">
        <f t="shared" si="13"/>
        <v>0</v>
      </c>
      <c r="DP158" s="1045">
        <f t="shared" si="13"/>
        <v>0</v>
      </c>
      <c r="DQ158" s="1046">
        <f t="shared" si="13"/>
        <v>4934.6535</v>
      </c>
      <c r="DR158" s="1046">
        <f t="shared" si="13"/>
        <v>1475.78</v>
      </c>
      <c r="DS158" s="1046">
        <f t="shared" si="13"/>
        <v>0</v>
      </c>
      <c r="DT158" s="1046">
        <f t="shared" si="13"/>
        <v>0</v>
      </c>
      <c r="DU158" s="1048">
        <f t="shared" si="13"/>
        <v>0</v>
      </c>
      <c r="DV158" s="1045">
        <f t="shared" si="13"/>
        <v>0</v>
      </c>
      <c r="DW158" s="1046">
        <f t="shared" si="13"/>
        <v>4934.6535</v>
      </c>
      <c r="DX158" s="1046">
        <f t="shared" si="13"/>
        <v>1475.78</v>
      </c>
      <c r="DY158" s="1046">
        <f t="shared" si="13"/>
        <v>0</v>
      </c>
      <c r="DZ158" s="1046">
        <f t="shared" si="13"/>
        <v>0</v>
      </c>
      <c r="EA158" s="1046">
        <f t="shared" si="13"/>
        <v>0</v>
      </c>
      <c r="EB158" s="1048">
        <f t="shared" si="13"/>
        <v>0</v>
      </c>
      <c r="EC158" s="1045">
        <f t="shared" si="13"/>
        <v>3866.4984</v>
      </c>
      <c r="ED158" s="1046">
        <f t="shared" si="13"/>
        <v>2543.9351</v>
      </c>
      <c r="EE158" s="1048">
        <f t="shared" si="13"/>
        <v>0</v>
      </c>
      <c r="EF158" s="1045">
        <f t="shared" si="13"/>
        <v>0</v>
      </c>
      <c r="EG158" s="1046">
        <f t="shared" si="13"/>
        <v>0</v>
      </c>
      <c r="EH158" s="1046">
        <f t="shared" si="13"/>
        <v>0</v>
      </c>
      <c r="EI158" s="1048">
        <f t="shared" si="13"/>
        <v>0</v>
      </c>
      <c r="EJ158" s="1045">
        <f t="shared" si="13"/>
        <v>0</v>
      </c>
      <c r="EK158" s="1046">
        <f t="shared" si="13"/>
        <v>0</v>
      </c>
      <c r="EL158" s="1046">
        <f t="shared" si="13"/>
        <v>0</v>
      </c>
      <c r="EM158" s="1046">
        <f t="shared" si="13"/>
        <v>0</v>
      </c>
      <c r="EN158" s="1048">
        <f t="shared" si="13"/>
        <v>0</v>
      </c>
      <c r="EO158" s="1039">
        <f t="shared" si="8"/>
        <v>65151.09986</v>
      </c>
      <c r="EP158" s="1046">
        <f t="shared" si="14"/>
        <v>12704.46447</v>
      </c>
    </row>
    <row r="159" ht="14.25" customHeight="1">
      <c r="A159" s="297" t="s">
        <v>246</v>
      </c>
      <c r="B159" s="1031" t="s">
        <v>480</v>
      </c>
      <c r="C159" s="1032">
        <f>COUNT(E96:E99)</f>
        <v>4</v>
      </c>
      <c r="D159" s="1033"/>
      <c r="E159" s="1045">
        <f t="shared" ref="E159:EN159" si="15">SUM(E96:E99)</f>
        <v>0</v>
      </c>
      <c r="F159" s="1046">
        <f t="shared" si="15"/>
        <v>0</v>
      </c>
      <c r="G159" s="1046">
        <f t="shared" si="15"/>
        <v>2674.5405</v>
      </c>
      <c r="H159" s="1046">
        <f t="shared" si="15"/>
        <v>0</v>
      </c>
      <c r="I159" s="1048">
        <f t="shared" si="15"/>
        <v>0</v>
      </c>
      <c r="J159" s="1045">
        <f t="shared" si="15"/>
        <v>0</v>
      </c>
      <c r="K159" s="1046">
        <f t="shared" si="15"/>
        <v>0</v>
      </c>
      <c r="L159" s="1046">
        <f t="shared" si="15"/>
        <v>2674.5405</v>
      </c>
      <c r="M159" s="1046">
        <f t="shared" si="15"/>
        <v>0</v>
      </c>
      <c r="N159" s="1048">
        <f t="shared" si="15"/>
        <v>0</v>
      </c>
      <c r="O159" s="1045">
        <f t="shared" si="15"/>
        <v>0</v>
      </c>
      <c r="P159" s="1046">
        <f t="shared" si="15"/>
        <v>0</v>
      </c>
      <c r="Q159" s="1046">
        <f t="shared" si="15"/>
        <v>2674.5405</v>
      </c>
      <c r="R159" s="1046">
        <f t="shared" si="15"/>
        <v>0</v>
      </c>
      <c r="S159" s="1048">
        <f t="shared" si="15"/>
        <v>0</v>
      </c>
      <c r="T159" s="1045">
        <f t="shared" si="15"/>
        <v>0</v>
      </c>
      <c r="U159" s="1046">
        <f t="shared" si="15"/>
        <v>0</v>
      </c>
      <c r="V159" s="1046">
        <f t="shared" si="15"/>
        <v>0</v>
      </c>
      <c r="W159" s="1046">
        <f t="shared" si="15"/>
        <v>0</v>
      </c>
      <c r="X159" s="1046">
        <f t="shared" si="15"/>
        <v>0</v>
      </c>
      <c r="Y159" s="1046">
        <f t="shared" si="15"/>
        <v>0</v>
      </c>
      <c r="Z159" s="1046">
        <f t="shared" si="15"/>
        <v>0</v>
      </c>
      <c r="AA159" s="1046">
        <f t="shared" si="15"/>
        <v>2674.5405</v>
      </c>
      <c r="AB159" s="1048">
        <f t="shared" si="15"/>
        <v>0</v>
      </c>
      <c r="AC159" s="1045">
        <f t="shared" si="15"/>
        <v>2674.5405</v>
      </c>
      <c r="AD159" s="1046">
        <f t="shared" si="15"/>
        <v>0</v>
      </c>
      <c r="AE159" s="1046">
        <f t="shared" si="15"/>
        <v>0</v>
      </c>
      <c r="AF159" s="1046">
        <f t="shared" si="15"/>
        <v>0</v>
      </c>
      <c r="AG159" s="1046">
        <f t="shared" si="15"/>
        <v>0</v>
      </c>
      <c r="AH159" s="1046">
        <f t="shared" si="15"/>
        <v>0</v>
      </c>
      <c r="AI159" s="1046">
        <f t="shared" si="15"/>
        <v>0</v>
      </c>
      <c r="AJ159" s="1048">
        <f t="shared" si="15"/>
        <v>0</v>
      </c>
      <c r="AK159" s="1045">
        <f t="shared" si="15"/>
        <v>2674.5405</v>
      </c>
      <c r="AL159" s="1046">
        <f t="shared" si="15"/>
        <v>0</v>
      </c>
      <c r="AM159" s="1046">
        <f t="shared" si="15"/>
        <v>0</v>
      </c>
      <c r="AN159" s="1046">
        <f t="shared" si="15"/>
        <v>0</v>
      </c>
      <c r="AO159" s="1046">
        <f t="shared" si="15"/>
        <v>0</v>
      </c>
      <c r="AP159" s="1046">
        <f t="shared" si="15"/>
        <v>0</v>
      </c>
      <c r="AQ159" s="1046">
        <f t="shared" si="15"/>
        <v>0</v>
      </c>
      <c r="AR159" s="1048">
        <f t="shared" si="15"/>
        <v>0</v>
      </c>
      <c r="AS159" s="1045">
        <f t="shared" si="15"/>
        <v>0</v>
      </c>
      <c r="AT159" s="1046">
        <f t="shared" si="15"/>
        <v>0</v>
      </c>
      <c r="AU159" s="1046">
        <f t="shared" si="15"/>
        <v>0</v>
      </c>
      <c r="AV159" s="1046">
        <f t="shared" si="15"/>
        <v>0</v>
      </c>
      <c r="AW159" s="1046">
        <f t="shared" si="15"/>
        <v>0</v>
      </c>
      <c r="AX159" s="1046">
        <f t="shared" si="15"/>
        <v>0</v>
      </c>
      <c r="AY159" s="1046">
        <f t="shared" si="15"/>
        <v>0</v>
      </c>
      <c r="AZ159" s="1046">
        <f t="shared" si="15"/>
        <v>0</v>
      </c>
      <c r="BA159" s="1046">
        <f t="shared" si="15"/>
        <v>2674.5405</v>
      </c>
      <c r="BB159" s="1046">
        <f t="shared" si="15"/>
        <v>0</v>
      </c>
      <c r="BC159" s="1046">
        <f t="shared" si="15"/>
        <v>0</v>
      </c>
      <c r="BD159" s="1046">
        <f t="shared" si="15"/>
        <v>0</v>
      </c>
      <c r="BE159" s="1046">
        <f t="shared" si="15"/>
        <v>0</v>
      </c>
      <c r="BF159" s="1046">
        <f t="shared" si="15"/>
        <v>0</v>
      </c>
      <c r="BG159" s="1046">
        <f t="shared" si="15"/>
        <v>0</v>
      </c>
      <c r="BH159" s="1046">
        <f t="shared" si="15"/>
        <v>0</v>
      </c>
      <c r="BI159" s="1046">
        <f t="shared" si="15"/>
        <v>0</v>
      </c>
      <c r="BJ159" s="1046">
        <f t="shared" si="15"/>
        <v>0</v>
      </c>
      <c r="BK159" s="1046">
        <f t="shared" si="15"/>
        <v>0</v>
      </c>
      <c r="BL159" s="1048">
        <f t="shared" si="15"/>
        <v>0</v>
      </c>
      <c r="BM159" s="1045">
        <f t="shared" si="15"/>
        <v>0</v>
      </c>
      <c r="BN159" s="1046">
        <f t="shared" si="15"/>
        <v>0</v>
      </c>
      <c r="BO159" s="1046">
        <f t="shared" si="15"/>
        <v>0</v>
      </c>
      <c r="BP159" s="1046">
        <f t="shared" si="15"/>
        <v>0</v>
      </c>
      <c r="BQ159" s="1046">
        <f t="shared" si="15"/>
        <v>0</v>
      </c>
      <c r="BR159" s="1046">
        <f t="shared" si="15"/>
        <v>0</v>
      </c>
      <c r="BS159" s="1046">
        <f t="shared" si="15"/>
        <v>0</v>
      </c>
      <c r="BT159" s="1046">
        <f t="shared" si="15"/>
        <v>0</v>
      </c>
      <c r="BU159" s="1046">
        <f t="shared" si="15"/>
        <v>0</v>
      </c>
      <c r="BV159" s="1046">
        <f t="shared" si="15"/>
        <v>0</v>
      </c>
      <c r="BW159" s="1048">
        <f t="shared" si="15"/>
        <v>0</v>
      </c>
      <c r="BX159" s="1045">
        <f t="shared" si="15"/>
        <v>0</v>
      </c>
      <c r="BY159" s="1046">
        <f t="shared" si="15"/>
        <v>0</v>
      </c>
      <c r="BZ159" s="1046">
        <f t="shared" si="15"/>
        <v>0</v>
      </c>
      <c r="CA159" s="1046">
        <f t="shared" si="15"/>
        <v>0</v>
      </c>
      <c r="CB159" s="1046">
        <f t="shared" si="15"/>
        <v>0</v>
      </c>
      <c r="CC159" s="1046">
        <f t="shared" si="15"/>
        <v>0</v>
      </c>
      <c r="CD159" s="1048">
        <f t="shared" si="15"/>
        <v>0</v>
      </c>
      <c r="CE159" s="1045">
        <f t="shared" si="15"/>
        <v>0</v>
      </c>
      <c r="CF159" s="1046">
        <f t="shared" si="15"/>
        <v>0</v>
      </c>
      <c r="CG159" s="1046">
        <f t="shared" si="15"/>
        <v>0</v>
      </c>
      <c r="CH159" s="1046">
        <f t="shared" si="15"/>
        <v>0</v>
      </c>
      <c r="CI159" s="1046">
        <f t="shared" si="15"/>
        <v>2674.5405</v>
      </c>
      <c r="CJ159" s="1046">
        <f t="shared" si="15"/>
        <v>0</v>
      </c>
      <c r="CK159" s="1046">
        <f t="shared" si="15"/>
        <v>0</v>
      </c>
      <c r="CL159" s="1046">
        <f t="shared" si="15"/>
        <v>0</v>
      </c>
      <c r="CM159" s="1046">
        <f t="shared" si="15"/>
        <v>0</v>
      </c>
      <c r="CN159" s="1048">
        <f t="shared" si="15"/>
        <v>0</v>
      </c>
      <c r="CO159" s="1045">
        <f t="shared" si="15"/>
        <v>0</v>
      </c>
      <c r="CP159" s="1046">
        <f t="shared" si="15"/>
        <v>0</v>
      </c>
      <c r="CQ159" s="1046">
        <f t="shared" si="15"/>
        <v>2674.5405</v>
      </c>
      <c r="CR159" s="1046">
        <f t="shared" si="15"/>
        <v>0</v>
      </c>
      <c r="CS159" s="1046">
        <f t="shared" si="15"/>
        <v>0</v>
      </c>
      <c r="CT159" s="1046">
        <f t="shared" si="15"/>
        <v>0</v>
      </c>
      <c r="CU159" s="1046">
        <f t="shared" si="15"/>
        <v>0</v>
      </c>
      <c r="CV159" s="1046">
        <f t="shared" si="15"/>
        <v>0</v>
      </c>
      <c r="CW159" s="1046">
        <f t="shared" si="15"/>
        <v>0</v>
      </c>
      <c r="CX159" s="1048">
        <f t="shared" si="15"/>
        <v>0</v>
      </c>
      <c r="CY159" s="1045">
        <f t="shared" si="15"/>
        <v>2674.5405</v>
      </c>
      <c r="CZ159" s="1046">
        <f t="shared" si="15"/>
        <v>0</v>
      </c>
      <c r="DA159" s="1046">
        <f t="shared" si="15"/>
        <v>0</v>
      </c>
      <c r="DB159" s="1046">
        <f t="shared" si="15"/>
        <v>0</v>
      </c>
      <c r="DC159" s="1046">
        <f t="shared" si="15"/>
        <v>0</v>
      </c>
      <c r="DD159" s="1046">
        <f t="shared" si="15"/>
        <v>0</v>
      </c>
      <c r="DE159" s="1046">
        <f t="shared" si="15"/>
        <v>0</v>
      </c>
      <c r="DF159" s="1048">
        <f t="shared" si="15"/>
        <v>0</v>
      </c>
      <c r="DG159" s="1045">
        <f t="shared" si="15"/>
        <v>0</v>
      </c>
      <c r="DH159" s="1046">
        <f t="shared" si="15"/>
        <v>0</v>
      </c>
      <c r="DI159" s="1046">
        <f t="shared" si="15"/>
        <v>0</v>
      </c>
      <c r="DJ159" s="1046">
        <f t="shared" si="15"/>
        <v>0</v>
      </c>
      <c r="DK159" s="1046">
        <f t="shared" si="15"/>
        <v>0</v>
      </c>
      <c r="DL159" s="1046">
        <f t="shared" si="15"/>
        <v>0</v>
      </c>
      <c r="DM159" s="1046">
        <f t="shared" si="15"/>
        <v>0</v>
      </c>
      <c r="DN159" s="1046">
        <f t="shared" si="15"/>
        <v>0</v>
      </c>
      <c r="DO159" s="1048">
        <f t="shared" si="15"/>
        <v>0</v>
      </c>
      <c r="DP159" s="1045">
        <f t="shared" si="15"/>
        <v>0</v>
      </c>
      <c r="DQ159" s="1046">
        <f t="shared" si="15"/>
        <v>0</v>
      </c>
      <c r="DR159" s="1046">
        <f t="shared" si="15"/>
        <v>0</v>
      </c>
      <c r="DS159" s="1046">
        <f t="shared" si="15"/>
        <v>0</v>
      </c>
      <c r="DT159" s="1046">
        <f t="shared" si="15"/>
        <v>0</v>
      </c>
      <c r="DU159" s="1048">
        <f t="shared" si="15"/>
        <v>0</v>
      </c>
      <c r="DV159" s="1045">
        <f t="shared" si="15"/>
        <v>0</v>
      </c>
      <c r="DW159" s="1046">
        <f t="shared" si="15"/>
        <v>0</v>
      </c>
      <c r="DX159" s="1046">
        <f t="shared" si="15"/>
        <v>0</v>
      </c>
      <c r="DY159" s="1046">
        <f t="shared" si="15"/>
        <v>0</v>
      </c>
      <c r="DZ159" s="1046">
        <f t="shared" si="15"/>
        <v>0</v>
      </c>
      <c r="EA159" s="1046">
        <f t="shared" si="15"/>
        <v>0</v>
      </c>
      <c r="EB159" s="1048">
        <f t="shared" si="15"/>
        <v>0</v>
      </c>
      <c r="EC159" s="1045">
        <f t="shared" si="15"/>
        <v>0</v>
      </c>
      <c r="ED159" s="1046">
        <f t="shared" si="15"/>
        <v>0</v>
      </c>
      <c r="EE159" s="1048">
        <f t="shared" si="15"/>
        <v>0</v>
      </c>
      <c r="EF159" s="1045">
        <f t="shared" si="15"/>
        <v>0</v>
      </c>
      <c r="EG159" s="1046">
        <f t="shared" si="15"/>
        <v>0</v>
      </c>
      <c r="EH159" s="1046">
        <f t="shared" si="15"/>
        <v>0</v>
      </c>
      <c r="EI159" s="1048">
        <f t="shared" si="15"/>
        <v>0</v>
      </c>
      <c r="EJ159" s="1045">
        <f t="shared" si="15"/>
        <v>0</v>
      </c>
      <c r="EK159" s="1046">
        <f t="shared" si="15"/>
        <v>0</v>
      </c>
      <c r="EL159" s="1046">
        <f t="shared" si="15"/>
        <v>0</v>
      </c>
      <c r="EM159" s="1046">
        <f t="shared" si="15"/>
        <v>0</v>
      </c>
      <c r="EN159" s="1048">
        <f t="shared" si="15"/>
        <v>0</v>
      </c>
      <c r="EO159" s="1039">
        <f t="shared" si="8"/>
        <v>26592.95619</v>
      </c>
      <c r="EP159" s="1046">
        <f t="shared" si="14"/>
        <v>5185.626457</v>
      </c>
    </row>
    <row r="160" ht="14.25" customHeight="1">
      <c r="A160" s="297" t="s">
        <v>253</v>
      </c>
      <c r="B160" s="1031" t="s">
        <v>480</v>
      </c>
      <c r="C160" s="1032">
        <f>COUNT(E100:E105)</f>
        <v>6</v>
      </c>
      <c r="D160" s="1033"/>
      <c r="E160" s="1045">
        <f t="shared" ref="E160:EN160" si="16">SUM(E100:E105)</f>
        <v>0</v>
      </c>
      <c r="F160" s="1046">
        <f t="shared" si="16"/>
        <v>0</v>
      </c>
      <c r="G160" s="1046">
        <f t="shared" si="16"/>
        <v>0</v>
      </c>
      <c r="H160" s="1046">
        <f t="shared" si="16"/>
        <v>7083.3824</v>
      </c>
      <c r="I160" s="1048">
        <f t="shared" si="16"/>
        <v>0</v>
      </c>
      <c r="J160" s="1045">
        <f t="shared" si="16"/>
        <v>0</v>
      </c>
      <c r="K160" s="1046">
        <f t="shared" si="16"/>
        <v>0</v>
      </c>
      <c r="L160" s="1046">
        <f t="shared" si="16"/>
        <v>0</v>
      </c>
      <c r="M160" s="1046">
        <f t="shared" si="16"/>
        <v>7083.3824</v>
      </c>
      <c r="N160" s="1048">
        <f t="shared" si="16"/>
        <v>0</v>
      </c>
      <c r="O160" s="1045">
        <f t="shared" si="16"/>
        <v>0</v>
      </c>
      <c r="P160" s="1046">
        <f t="shared" si="16"/>
        <v>0</v>
      </c>
      <c r="Q160" s="1046">
        <f t="shared" si="16"/>
        <v>0</v>
      </c>
      <c r="R160" s="1046">
        <f t="shared" si="16"/>
        <v>7083.3824</v>
      </c>
      <c r="S160" s="1048">
        <f t="shared" si="16"/>
        <v>0</v>
      </c>
      <c r="T160" s="1045">
        <f t="shared" si="16"/>
        <v>0</v>
      </c>
      <c r="U160" s="1046">
        <f t="shared" si="16"/>
        <v>0</v>
      </c>
      <c r="V160" s="1046">
        <f t="shared" si="16"/>
        <v>0</v>
      </c>
      <c r="W160" s="1046">
        <f t="shared" si="16"/>
        <v>0</v>
      </c>
      <c r="X160" s="1046">
        <f t="shared" si="16"/>
        <v>0</v>
      </c>
      <c r="Y160" s="1046">
        <f t="shared" si="16"/>
        <v>0</v>
      </c>
      <c r="Z160" s="1046">
        <f t="shared" si="16"/>
        <v>7083.3824</v>
      </c>
      <c r="AA160" s="1046">
        <f t="shared" si="16"/>
        <v>0</v>
      </c>
      <c r="AB160" s="1048">
        <f t="shared" si="16"/>
        <v>0</v>
      </c>
      <c r="AC160" s="1045">
        <f t="shared" si="16"/>
        <v>0</v>
      </c>
      <c r="AD160" s="1046">
        <f t="shared" si="16"/>
        <v>0</v>
      </c>
      <c r="AE160" s="1046">
        <f t="shared" si="16"/>
        <v>0</v>
      </c>
      <c r="AF160" s="1046">
        <f t="shared" si="16"/>
        <v>0</v>
      </c>
      <c r="AG160" s="1046">
        <f t="shared" si="16"/>
        <v>7083.3824</v>
      </c>
      <c r="AH160" s="1046">
        <f t="shared" si="16"/>
        <v>0</v>
      </c>
      <c r="AI160" s="1046">
        <f t="shared" si="16"/>
        <v>0</v>
      </c>
      <c r="AJ160" s="1048">
        <f t="shared" si="16"/>
        <v>0</v>
      </c>
      <c r="AK160" s="1045">
        <f t="shared" si="16"/>
        <v>0</v>
      </c>
      <c r="AL160" s="1046">
        <f t="shared" si="16"/>
        <v>0</v>
      </c>
      <c r="AM160" s="1046">
        <f t="shared" si="16"/>
        <v>0</v>
      </c>
      <c r="AN160" s="1046">
        <f t="shared" si="16"/>
        <v>0</v>
      </c>
      <c r="AO160" s="1046">
        <f t="shared" si="16"/>
        <v>7083.3824</v>
      </c>
      <c r="AP160" s="1046">
        <f t="shared" si="16"/>
        <v>0</v>
      </c>
      <c r="AQ160" s="1046">
        <f t="shared" si="16"/>
        <v>0</v>
      </c>
      <c r="AR160" s="1048">
        <f t="shared" si="16"/>
        <v>0</v>
      </c>
      <c r="AS160" s="1045">
        <f t="shared" si="16"/>
        <v>0</v>
      </c>
      <c r="AT160" s="1046">
        <f t="shared" si="16"/>
        <v>0</v>
      </c>
      <c r="AU160" s="1046">
        <f t="shared" si="16"/>
        <v>0</v>
      </c>
      <c r="AV160" s="1046">
        <f t="shared" si="16"/>
        <v>0</v>
      </c>
      <c r="AW160" s="1046">
        <f t="shared" si="16"/>
        <v>0</v>
      </c>
      <c r="AX160" s="1046">
        <f t="shared" si="16"/>
        <v>0</v>
      </c>
      <c r="AY160" s="1046">
        <f t="shared" si="16"/>
        <v>0</v>
      </c>
      <c r="AZ160" s="1046">
        <f t="shared" si="16"/>
        <v>0</v>
      </c>
      <c r="BA160" s="1046">
        <f t="shared" si="16"/>
        <v>0</v>
      </c>
      <c r="BB160" s="1046">
        <f t="shared" si="16"/>
        <v>0</v>
      </c>
      <c r="BC160" s="1046">
        <f t="shared" si="16"/>
        <v>0</v>
      </c>
      <c r="BD160" s="1046">
        <f t="shared" si="16"/>
        <v>0</v>
      </c>
      <c r="BE160" s="1046">
        <f t="shared" si="16"/>
        <v>0</v>
      </c>
      <c r="BF160" s="1046">
        <f t="shared" si="16"/>
        <v>0</v>
      </c>
      <c r="BG160" s="1046">
        <f t="shared" si="16"/>
        <v>0</v>
      </c>
      <c r="BH160" s="1046">
        <f t="shared" si="16"/>
        <v>0</v>
      </c>
      <c r="BI160" s="1046">
        <f t="shared" si="16"/>
        <v>0</v>
      </c>
      <c r="BJ160" s="1046">
        <f t="shared" si="16"/>
        <v>1335.999</v>
      </c>
      <c r="BK160" s="1046">
        <f t="shared" si="16"/>
        <v>5747.3834</v>
      </c>
      <c r="BL160" s="1048">
        <f t="shared" si="16"/>
        <v>0</v>
      </c>
      <c r="BM160" s="1045">
        <f t="shared" si="16"/>
        <v>0</v>
      </c>
      <c r="BN160" s="1046">
        <f t="shared" si="16"/>
        <v>0</v>
      </c>
      <c r="BO160" s="1046">
        <f t="shared" si="16"/>
        <v>0</v>
      </c>
      <c r="BP160" s="1046">
        <f t="shared" si="16"/>
        <v>0</v>
      </c>
      <c r="BQ160" s="1046">
        <f t="shared" si="16"/>
        <v>0</v>
      </c>
      <c r="BR160" s="1046">
        <f t="shared" si="16"/>
        <v>0</v>
      </c>
      <c r="BS160" s="1046">
        <f t="shared" si="16"/>
        <v>0</v>
      </c>
      <c r="BT160" s="1046">
        <f t="shared" si="16"/>
        <v>0</v>
      </c>
      <c r="BU160" s="1046">
        <f t="shared" si="16"/>
        <v>0</v>
      </c>
      <c r="BV160" s="1046">
        <f t="shared" si="16"/>
        <v>0</v>
      </c>
      <c r="BW160" s="1048">
        <f t="shared" si="16"/>
        <v>0</v>
      </c>
      <c r="BX160" s="1045">
        <f t="shared" si="16"/>
        <v>0</v>
      </c>
      <c r="BY160" s="1046">
        <f t="shared" si="16"/>
        <v>0</v>
      </c>
      <c r="BZ160" s="1046">
        <f t="shared" si="16"/>
        <v>0</v>
      </c>
      <c r="CA160" s="1046">
        <f t="shared" si="16"/>
        <v>0</v>
      </c>
      <c r="CB160" s="1046">
        <f t="shared" si="16"/>
        <v>0</v>
      </c>
      <c r="CC160" s="1046">
        <f t="shared" si="16"/>
        <v>0</v>
      </c>
      <c r="CD160" s="1048">
        <f t="shared" si="16"/>
        <v>0</v>
      </c>
      <c r="CE160" s="1045">
        <f t="shared" si="16"/>
        <v>0</v>
      </c>
      <c r="CF160" s="1046">
        <f t="shared" si="16"/>
        <v>0</v>
      </c>
      <c r="CG160" s="1046">
        <f t="shared" si="16"/>
        <v>0</v>
      </c>
      <c r="CH160" s="1046">
        <f t="shared" si="16"/>
        <v>0</v>
      </c>
      <c r="CI160" s="1046">
        <f t="shared" si="16"/>
        <v>0</v>
      </c>
      <c r="CJ160" s="1046">
        <f t="shared" si="16"/>
        <v>0</v>
      </c>
      <c r="CK160" s="1046">
        <f t="shared" si="16"/>
        <v>0</v>
      </c>
      <c r="CL160" s="1046">
        <f t="shared" si="16"/>
        <v>0</v>
      </c>
      <c r="CM160" s="1046">
        <f t="shared" si="16"/>
        <v>0</v>
      </c>
      <c r="CN160" s="1048">
        <f t="shared" si="16"/>
        <v>7083.3824</v>
      </c>
      <c r="CO160" s="1045">
        <f t="shared" si="16"/>
        <v>0</v>
      </c>
      <c r="CP160" s="1046">
        <f t="shared" si="16"/>
        <v>0</v>
      </c>
      <c r="CQ160" s="1046">
        <f t="shared" si="16"/>
        <v>0</v>
      </c>
      <c r="CR160" s="1046">
        <f t="shared" si="16"/>
        <v>0</v>
      </c>
      <c r="CS160" s="1046">
        <f t="shared" si="16"/>
        <v>0</v>
      </c>
      <c r="CT160" s="1046">
        <f t="shared" si="16"/>
        <v>0</v>
      </c>
      <c r="CU160" s="1046">
        <f t="shared" si="16"/>
        <v>0</v>
      </c>
      <c r="CV160" s="1046">
        <f t="shared" si="16"/>
        <v>0</v>
      </c>
      <c r="CW160" s="1046">
        <f t="shared" si="16"/>
        <v>0</v>
      </c>
      <c r="CX160" s="1048">
        <f t="shared" si="16"/>
        <v>7083.3824</v>
      </c>
      <c r="CY160" s="1045">
        <f t="shared" si="16"/>
        <v>0</v>
      </c>
      <c r="CZ160" s="1046">
        <f t="shared" si="16"/>
        <v>0</v>
      </c>
      <c r="DA160" s="1046">
        <f t="shared" si="16"/>
        <v>0</v>
      </c>
      <c r="DB160" s="1046">
        <f t="shared" si="16"/>
        <v>0</v>
      </c>
      <c r="DC160" s="1046">
        <f t="shared" si="16"/>
        <v>7083.3824</v>
      </c>
      <c r="DD160" s="1046">
        <f t="shared" si="16"/>
        <v>0</v>
      </c>
      <c r="DE160" s="1046">
        <f t="shared" si="16"/>
        <v>0</v>
      </c>
      <c r="DF160" s="1048">
        <f t="shared" si="16"/>
        <v>0</v>
      </c>
      <c r="DG160" s="1045">
        <f t="shared" si="16"/>
        <v>0</v>
      </c>
      <c r="DH160" s="1046">
        <f t="shared" si="16"/>
        <v>0</v>
      </c>
      <c r="DI160" s="1046">
        <f t="shared" si="16"/>
        <v>0</v>
      </c>
      <c r="DJ160" s="1046">
        <f t="shared" si="16"/>
        <v>0</v>
      </c>
      <c r="DK160" s="1046">
        <f t="shared" si="16"/>
        <v>0</v>
      </c>
      <c r="DL160" s="1046">
        <f t="shared" si="16"/>
        <v>0</v>
      </c>
      <c r="DM160" s="1046">
        <f t="shared" si="16"/>
        <v>0</v>
      </c>
      <c r="DN160" s="1046">
        <f t="shared" si="16"/>
        <v>0</v>
      </c>
      <c r="DO160" s="1048">
        <f t="shared" si="16"/>
        <v>0</v>
      </c>
      <c r="DP160" s="1045">
        <f t="shared" si="16"/>
        <v>0</v>
      </c>
      <c r="DQ160" s="1046">
        <f t="shared" si="16"/>
        <v>0</v>
      </c>
      <c r="DR160" s="1046">
        <f t="shared" si="16"/>
        <v>0</v>
      </c>
      <c r="DS160" s="1046">
        <f t="shared" si="16"/>
        <v>0</v>
      </c>
      <c r="DT160" s="1046">
        <f t="shared" si="16"/>
        <v>0</v>
      </c>
      <c r="DU160" s="1048">
        <f t="shared" si="16"/>
        <v>0</v>
      </c>
      <c r="DV160" s="1045">
        <f t="shared" si="16"/>
        <v>0</v>
      </c>
      <c r="DW160" s="1046">
        <f t="shared" si="16"/>
        <v>0</v>
      </c>
      <c r="DX160" s="1046">
        <f t="shared" si="16"/>
        <v>0</v>
      </c>
      <c r="DY160" s="1046">
        <f t="shared" si="16"/>
        <v>0</v>
      </c>
      <c r="DZ160" s="1046">
        <f t="shared" si="16"/>
        <v>0</v>
      </c>
      <c r="EA160" s="1046">
        <f t="shared" si="16"/>
        <v>0</v>
      </c>
      <c r="EB160" s="1048">
        <f t="shared" si="16"/>
        <v>0</v>
      </c>
      <c r="EC160" s="1045">
        <f t="shared" si="16"/>
        <v>0</v>
      </c>
      <c r="ED160" s="1046">
        <f t="shared" si="16"/>
        <v>0</v>
      </c>
      <c r="EE160" s="1048">
        <f t="shared" si="16"/>
        <v>0</v>
      </c>
      <c r="EF160" s="1045">
        <f t="shared" si="16"/>
        <v>0</v>
      </c>
      <c r="EG160" s="1046">
        <f t="shared" si="16"/>
        <v>0</v>
      </c>
      <c r="EH160" s="1046">
        <f t="shared" si="16"/>
        <v>0</v>
      </c>
      <c r="EI160" s="1048">
        <f t="shared" si="16"/>
        <v>0</v>
      </c>
      <c r="EJ160" s="1045">
        <f t="shared" si="16"/>
        <v>0</v>
      </c>
      <c r="EK160" s="1046">
        <f t="shared" si="16"/>
        <v>0</v>
      </c>
      <c r="EL160" s="1046">
        <f t="shared" si="16"/>
        <v>0</v>
      </c>
      <c r="EM160" s="1046">
        <f t="shared" si="16"/>
        <v>0</v>
      </c>
      <c r="EN160" s="1048">
        <f t="shared" si="16"/>
        <v>0</v>
      </c>
      <c r="EO160" s="1039">
        <f t="shared" si="8"/>
        <v>73596.89824</v>
      </c>
      <c r="EP160" s="1046">
        <f t="shared" si="14"/>
        <v>14351.39516</v>
      </c>
    </row>
    <row r="161" ht="14.25" customHeight="1">
      <c r="A161" s="297" t="s">
        <v>264</v>
      </c>
      <c r="B161" s="1031" t="s">
        <v>480</v>
      </c>
      <c r="C161" s="1032">
        <f>COUNT(E106:E111)</f>
        <v>6</v>
      </c>
      <c r="D161" s="1033"/>
      <c r="E161" s="1045">
        <f t="shared" ref="E161:EN161" si="17">SUM(E106:E111)</f>
        <v>0</v>
      </c>
      <c r="F161" s="1046">
        <f t="shared" si="17"/>
        <v>0</v>
      </c>
      <c r="G161" s="1046">
        <f t="shared" si="17"/>
        <v>0</v>
      </c>
      <c r="H161" s="1046">
        <f t="shared" si="17"/>
        <v>0</v>
      </c>
      <c r="I161" s="1048">
        <f t="shared" si="17"/>
        <v>0</v>
      </c>
      <c r="J161" s="1045">
        <f t="shared" si="17"/>
        <v>0</v>
      </c>
      <c r="K161" s="1046">
        <f t="shared" si="17"/>
        <v>0</v>
      </c>
      <c r="L161" s="1046">
        <f t="shared" si="17"/>
        <v>0</v>
      </c>
      <c r="M161" s="1046">
        <f t="shared" si="17"/>
        <v>0</v>
      </c>
      <c r="N161" s="1048">
        <f t="shared" si="17"/>
        <v>0</v>
      </c>
      <c r="O161" s="1045">
        <f t="shared" si="17"/>
        <v>0</v>
      </c>
      <c r="P161" s="1046">
        <f t="shared" si="17"/>
        <v>0</v>
      </c>
      <c r="Q161" s="1046">
        <f t="shared" si="17"/>
        <v>0</v>
      </c>
      <c r="R161" s="1046">
        <f t="shared" si="17"/>
        <v>0</v>
      </c>
      <c r="S161" s="1048">
        <f t="shared" si="17"/>
        <v>0</v>
      </c>
      <c r="T161" s="1045">
        <f t="shared" si="17"/>
        <v>0</v>
      </c>
      <c r="U161" s="1046">
        <f t="shared" si="17"/>
        <v>0</v>
      </c>
      <c r="V161" s="1046">
        <f t="shared" si="17"/>
        <v>0</v>
      </c>
      <c r="W161" s="1046">
        <f t="shared" si="17"/>
        <v>0</v>
      </c>
      <c r="X161" s="1046">
        <f t="shared" si="17"/>
        <v>0</v>
      </c>
      <c r="Y161" s="1046">
        <f t="shared" si="17"/>
        <v>0</v>
      </c>
      <c r="Z161" s="1046">
        <f t="shared" si="17"/>
        <v>0</v>
      </c>
      <c r="AA161" s="1046">
        <f t="shared" si="17"/>
        <v>0</v>
      </c>
      <c r="AB161" s="1048">
        <f t="shared" si="17"/>
        <v>0</v>
      </c>
      <c r="AC161" s="1045">
        <f t="shared" si="17"/>
        <v>0</v>
      </c>
      <c r="AD161" s="1046">
        <f t="shared" si="17"/>
        <v>0</v>
      </c>
      <c r="AE161" s="1046">
        <f t="shared" si="17"/>
        <v>0</v>
      </c>
      <c r="AF161" s="1046">
        <f t="shared" si="17"/>
        <v>0</v>
      </c>
      <c r="AG161" s="1046">
        <f t="shared" si="17"/>
        <v>0</v>
      </c>
      <c r="AH161" s="1046">
        <f t="shared" si="17"/>
        <v>5372.4494</v>
      </c>
      <c r="AI161" s="1046">
        <f t="shared" si="17"/>
        <v>0</v>
      </c>
      <c r="AJ161" s="1048">
        <f t="shared" si="17"/>
        <v>0</v>
      </c>
      <c r="AK161" s="1045">
        <f t="shared" si="17"/>
        <v>0</v>
      </c>
      <c r="AL161" s="1046">
        <f t="shared" si="17"/>
        <v>0</v>
      </c>
      <c r="AM161" s="1046">
        <f t="shared" si="17"/>
        <v>0</v>
      </c>
      <c r="AN161" s="1046">
        <f t="shared" si="17"/>
        <v>0</v>
      </c>
      <c r="AO161" s="1046">
        <f t="shared" si="17"/>
        <v>0</v>
      </c>
      <c r="AP161" s="1046">
        <f t="shared" si="17"/>
        <v>5372.4494</v>
      </c>
      <c r="AQ161" s="1046">
        <f t="shared" si="17"/>
        <v>0</v>
      </c>
      <c r="AR161" s="1048">
        <f t="shared" si="17"/>
        <v>0</v>
      </c>
      <c r="AS161" s="1045">
        <f t="shared" si="17"/>
        <v>0</v>
      </c>
      <c r="AT161" s="1046">
        <f t="shared" si="17"/>
        <v>0</v>
      </c>
      <c r="AU161" s="1046">
        <f t="shared" si="17"/>
        <v>0</v>
      </c>
      <c r="AV161" s="1046">
        <f t="shared" si="17"/>
        <v>0</v>
      </c>
      <c r="AW161" s="1046">
        <f t="shared" si="17"/>
        <v>0</v>
      </c>
      <c r="AX161" s="1046">
        <f t="shared" si="17"/>
        <v>0</v>
      </c>
      <c r="AY161" s="1046">
        <f t="shared" si="17"/>
        <v>0</v>
      </c>
      <c r="AZ161" s="1046">
        <f t="shared" si="17"/>
        <v>0</v>
      </c>
      <c r="BA161" s="1046">
        <f t="shared" si="17"/>
        <v>0</v>
      </c>
      <c r="BB161" s="1046">
        <f t="shared" si="17"/>
        <v>0</v>
      </c>
      <c r="BC161" s="1046">
        <f t="shared" si="17"/>
        <v>0</v>
      </c>
      <c r="BD161" s="1046">
        <f t="shared" si="17"/>
        <v>4666.1994</v>
      </c>
      <c r="BE161" s="1046">
        <f t="shared" si="17"/>
        <v>706.25</v>
      </c>
      <c r="BF161" s="1046">
        <f t="shared" si="17"/>
        <v>0</v>
      </c>
      <c r="BG161" s="1046">
        <f t="shared" si="17"/>
        <v>0</v>
      </c>
      <c r="BH161" s="1046">
        <f t="shared" si="17"/>
        <v>0</v>
      </c>
      <c r="BI161" s="1046">
        <f t="shared" si="17"/>
        <v>0</v>
      </c>
      <c r="BJ161" s="1046">
        <f t="shared" si="17"/>
        <v>0</v>
      </c>
      <c r="BK161" s="1046">
        <f t="shared" si="17"/>
        <v>0</v>
      </c>
      <c r="BL161" s="1048">
        <f t="shared" si="17"/>
        <v>0</v>
      </c>
      <c r="BM161" s="1045">
        <f t="shared" si="17"/>
        <v>0</v>
      </c>
      <c r="BN161" s="1046">
        <f t="shared" si="17"/>
        <v>0</v>
      </c>
      <c r="BO161" s="1046">
        <f t="shared" si="17"/>
        <v>0</v>
      </c>
      <c r="BP161" s="1046">
        <f t="shared" si="17"/>
        <v>0</v>
      </c>
      <c r="BQ161" s="1046">
        <f t="shared" si="17"/>
        <v>0</v>
      </c>
      <c r="BR161" s="1046">
        <f t="shared" si="17"/>
        <v>0</v>
      </c>
      <c r="BS161" s="1046">
        <f t="shared" si="17"/>
        <v>0</v>
      </c>
      <c r="BT161" s="1046">
        <f t="shared" si="17"/>
        <v>0</v>
      </c>
      <c r="BU161" s="1046">
        <f t="shared" si="17"/>
        <v>0</v>
      </c>
      <c r="BV161" s="1046">
        <f t="shared" si="17"/>
        <v>0</v>
      </c>
      <c r="BW161" s="1048">
        <f t="shared" si="17"/>
        <v>0</v>
      </c>
      <c r="BX161" s="1045">
        <f t="shared" si="17"/>
        <v>0</v>
      </c>
      <c r="BY161" s="1046">
        <f t="shared" si="17"/>
        <v>0</v>
      </c>
      <c r="BZ161" s="1046">
        <f t="shared" si="17"/>
        <v>0</v>
      </c>
      <c r="CA161" s="1046">
        <f t="shared" si="17"/>
        <v>0</v>
      </c>
      <c r="CB161" s="1046">
        <f t="shared" si="17"/>
        <v>0</v>
      </c>
      <c r="CC161" s="1046">
        <f t="shared" si="17"/>
        <v>0</v>
      </c>
      <c r="CD161" s="1048">
        <f t="shared" si="17"/>
        <v>0</v>
      </c>
      <c r="CE161" s="1045">
        <f t="shared" si="17"/>
        <v>0</v>
      </c>
      <c r="CF161" s="1046">
        <f t="shared" si="17"/>
        <v>0</v>
      </c>
      <c r="CG161" s="1046">
        <f t="shared" si="17"/>
        <v>0</v>
      </c>
      <c r="CH161" s="1046">
        <f t="shared" si="17"/>
        <v>0</v>
      </c>
      <c r="CI161" s="1046">
        <f t="shared" si="17"/>
        <v>0</v>
      </c>
      <c r="CJ161" s="1046">
        <f t="shared" si="17"/>
        <v>0</v>
      </c>
      <c r="CK161" s="1046">
        <f t="shared" si="17"/>
        <v>0</v>
      </c>
      <c r="CL161" s="1046">
        <f t="shared" si="17"/>
        <v>5372.4494</v>
      </c>
      <c r="CM161" s="1046">
        <f t="shared" si="17"/>
        <v>0</v>
      </c>
      <c r="CN161" s="1048">
        <f t="shared" si="17"/>
        <v>0</v>
      </c>
      <c r="CO161" s="1045">
        <f t="shared" si="17"/>
        <v>0</v>
      </c>
      <c r="CP161" s="1046">
        <f t="shared" si="17"/>
        <v>0</v>
      </c>
      <c r="CQ161" s="1046">
        <f t="shared" si="17"/>
        <v>0</v>
      </c>
      <c r="CR161" s="1046">
        <f t="shared" si="17"/>
        <v>0</v>
      </c>
      <c r="CS161" s="1046">
        <f t="shared" si="17"/>
        <v>0</v>
      </c>
      <c r="CT161" s="1046">
        <f t="shared" si="17"/>
        <v>403.636</v>
      </c>
      <c r="CU161" s="1046">
        <f t="shared" si="17"/>
        <v>4968.8134</v>
      </c>
      <c r="CV161" s="1046">
        <f t="shared" si="17"/>
        <v>0</v>
      </c>
      <c r="CW161" s="1046">
        <f t="shared" si="17"/>
        <v>0</v>
      </c>
      <c r="CX161" s="1048">
        <f t="shared" si="17"/>
        <v>0</v>
      </c>
      <c r="CY161" s="1045">
        <f t="shared" si="17"/>
        <v>0</v>
      </c>
      <c r="CZ161" s="1046">
        <f t="shared" si="17"/>
        <v>0</v>
      </c>
      <c r="DA161" s="1046">
        <f t="shared" si="17"/>
        <v>0</v>
      </c>
      <c r="DB161" s="1046">
        <f t="shared" si="17"/>
        <v>0</v>
      </c>
      <c r="DC161" s="1046">
        <f t="shared" si="17"/>
        <v>0</v>
      </c>
      <c r="DD161" s="1046">
        <f t="shared" si="17"/>
        <v>5372.4494</v>
      </c>
      <c r="DE161" s="1046">
        <f t="shared" si="17"/>
        <v>0</v>
      </c>
      <c r="DF161" s="1048">
        <f t="shared" si="17"/>
        <v>0</v>
      </c>
      <c r="DG161" s="1045">
        <f t="shared" si="17"/>
        <v>0</v>
      </c>
      <c r="DH161" s="1046">
        <f t="shared" si="17"/>
        <v>0</v>
      </c>
      <c r="DI161" s="1046">
        <f t="shared" si="17"/>
        <v>0</v>
      </c>
      <c r="DJ161" s="1046">
        <f t="shared" si="17"/>
        <v>0</v>
      </c>
      <c r="DK161" s="1046">
        <f t="shared" si="17"/>
        <v>4666.1994</v>
      </c>
      <c r="DL161" s="1046">
        <f t="shared" si="17"/>
        <v>706.25</v>
      </c>
      <c r="DM161" s="1046">
        <f t="shared" si="17"/>
        <v>0</v>
      </c>
      <c r="DN161" s="1046">
        <f t="shared" si="17"/>
        <v>0</v>
      </c>
      <c r="DO161" s="1048">
        <f t="shared" si="17"/>
        <v>0</v>
      </c>
      <c r="DP161" s="1045">
        <f t="shared" si="17"/>
        <v>0</v>
      </c>
      <c r="DQ161" s="1046">
        <f t="shared" si="17"/>
        <v>0</v>
      </c>
      <c r="DR161" s="1046">
        <f t="shared" si="17"/>
        <v>0</v>
      </c>
      <c r="DS161" s="1046">
        <f t="shared" si="17"/>
        <v>5372.4494</v>
      </c>
      <c r="DT161" s="1046">
        <f t="shared" si="17"/>
        <v>0</v>
      </c>
      <c r="DU161" s="1048">
        <f t="shared" si="17"/>
        <v>0</v>
      </c>
      <c r="DV161" s="1045">
        <f t="shared" si="17"/>
        <v>0</v>
      </c>
      <c r="DW161" s="1046">
        <f t="shared" si="17"/>
        <v>0</v>
      </c>
      <c r="DX161" s="1046">
        <f t="shared" si="17"/>
        <v>0</v>
      </c>
      <c r="DY161" s="1046">
        <f t="shared" si="17"/>
        <v>5372.4494</v>
      </c>
      <c r="DZ161" s="1046">
        <f t="shared" si="17"/>
        <v>0</v>
      </c>
      <c r="EA161" s="1046">
        <f t="shared" si="17"/>
        <v>0</v>
      </c>
      <c r="EB161" s="1048">
        <f t="shared" si="17"/>
        <v>0</v>
      </c>
      <c r="EC161" s="1045">
        <f t="shared" si="17"/>
        <v>0</v>
      </c>
      <c r="ED161" s="1046">
        <f t="shared" si="17"/>
        <v>5372.4494</v>
      </c>
      <c r="EE161" s="1048">
        <f t="shared" si="17"/>
        <v>0</v>
      </c>
      <c r="EF161" s="1045">
        <f t="shared" si="17"/>
        <v>0</v>
      </c>
      <c r="EG161" s="1046">
        <f t="shared" si="17"/>
        <v>0</v>
      </c>
      <c r="EH161" s="1046">
        <f t="shared" si="17"/>
        <v>0</v>
      </c>
      <c r="EI161" s="1048">
        <f t="shared" si="17"/>
        <v>0</v>
      </c>
      <c r="EJ161" s="1045">
        <f t="shared" si="17"/>
        <v>0</v>
      </c>
      <c r="EK161" s="1046">
        <f t="shared" si="17"/>
        <v>0</v>
      </c>
      <c r="EL161" s="1046">
        <f t="shared" si="17"/>
        <v>0</v>
      </c>
      <c r="EM161" s="1046">
        <f t="shared" si="17"/>
        <v>0</v>
      </c>
      <c r="EN161" s="1048">
        <f t="shared" si="17"/>
        <v>0</v>
      </c>
      <c r="EO161" s="1039">
        <f t="shared" si="8"/>
        <v>55618.31836</v>
      </c>
      <c r="EP161" s="1046">
        <f t="shared" si="14"/>
        <v>10845.57208</v>
      </c>
    </row>
    <row r="162" ht="14.25" customHeight="1">
      <c r="A162" s="297" t="s">
        <v>561</v>
      </c>
      <c r="B162" s="1031" t="s">
        <v>480</v>
      </c>
      <c r="C162" s="1032">
        <f>COUNT(E112:E134)</f>
        <v>23</v>
      </c>
      <c r="D162" s="1033"/>
      <c r="E162" s="1045">
        <f t="shared" ref="E162:EN162" si="18">SUM(E112:E134)</f>
        <v>0</v>
      </c>
      <c r="F162" s="1046">
        <f t="shared" si="18"/>
        <v>0</v>
      </c>
      <c r="G162" s="1046">
        <f t="shared" si="18"/>
        <v>0</v>
      </c>
      <c r="H162" s="1046">
        <f t="shared" si="18"/>
        <v>0</v>
      </c>
      <c r="I162" s="1048">
        <f t="shared" si="18"/>
        <v>0</v>
      </c>
      <c r="J162" s="1045">
        <f t="shared" si="18"/>
        <v>0</v>
      </c>
      <c r="K162" s="1046">
        <f t="shared" si="18"/>
        <v>0</v>
      </c>
      <c r="L162" s="1046">
        <f t="shared" si="18"/>
        <v>0</v>
      </c>
      <c r="M162" s="1046">
        <f t="shared" si="18"/>
        <v>0</v>
      </c>
      <c r="N162" s="1048">
        <f t="shared" si="18"/>
        <v>0</v>
      </c>
      <c r="O162" s="1045">
        <f t="shared" si="18"/>
        <v>0</v>
      </c>
      <c r="P162" s="1046">
        <f t="shared" si="18"/>
        <v>0</v>
      </c>
      <c r="Q162" s="1046">
        <f t="shared" si="18"/>
        <v>0</v>
      </c>
      <c r="R162" s="1046">
        <f t="shared" si="18"/>
        <v>0</v>
      </c>
      <c r="S162" s="1048">
        <f t="shared" si="18"/>
        <v>0</v>
      </c>
      <c r="T162" s="1045">
        <f t="shared" si="18"/>
        <v>0</v>
      </c>
      <c r="U162" s="1046">
        <f t="shared" si="18"/>
        <v>0</v>
      </c>
      <c r="V162" s="1046">
        <f t="shared" si="18"/>
        <v>0</v>
      </c>
      <c r="W162" s="1046">
        <f t="shared" si="18"/>
        <v>0</v>
      </c>
      <c r="X162" s="1046">
        <f t="shared" si="18"/>
        <v>0</v>
      </c>
      <c r="Y162" s="1046">
        <f t="shared" si="18"/>
        <v>0</v>
      </c>
      <c r="Z162" s="1046">
        <f t="shared" si="18"/>
        <v>0</v>
      </c>
      <c r="AA162" s="1046">
        <f t="shared" si="18"/>
        <v>0</v>
      </c>
      <c r="AB162" s="1048">
        <f t="shared" si="18"/>
        <v>0</v>
      </c>
      <c r="AC162" s="1045">
        <f t="shared" si="18"/>
        <v>0</v>
      </c>
      <c r="AD162" s="1046">
        <f t="shared" si="18"/>
        <v>0</v>
      </c>
      <c r="AE162" s="1046">
        <f t="shared" si="18"/>
        <v>0</v>
      </c>
      <c r="AF162" s="1046">
        <f t="shared" si="18"/>
        <v>0</v>
      </c>
      <c r="AG162" s="1046">
        <f t="shared" si="18"/>
        <v>0</v>
      </c>
      <c r="AH162" s="1046">
        <f t="shared" si="18"/>
        <v>0</v>
      </c>
      <c r="AI162" s="1046">
        <f t="shared" si="18"/>
        <v>11539.5035</v>
      </c>
      <c r="AJ162" s="1048">
        <f t="shared" si="18"/>
        <v>33590.1992</v>
      </c>
      <c r="AK162" s="1045">
        <f t="shared" si="18"/>
        <v>0</v>
      </c>
      <c r="AL162" s="1046">
        <f t="shared" si="18"/>
        <v>0</v>
      </c>
      <c r="AM162" s="1046">
        <f t="shared" si="18"/>
        <v>0</v>
      </c>
      <c r="AN162" s="1046">
        <f t="shared" si="18"/>
        <v>0</v>
      </c>
      <c r="AO162" s="1046">
        <f t="shared" si="18"/>
        <v>0</v>
      </c>
      <c r="AP162" s="1046">
        <f t="shared" si="18"/>
        <v>0</v>
      </c>
      <c r="AQ162" s="1046">
        <f t="shared" si="18"/>
        <v>11539.5035</v>
      </c>
      <c r="AR162" s="1048">
        <f t="shared" si="18"/>
        <v>33590.1992</v>
      </c>
      <c r="AS162" s="1045">
        <f t="shared" si="18"/>
        <v>0</v>
      </c>
      <c r="AT162" s="1046">
        <f t="shared" si="18"/>
        <v>0</v>
      </c>
      <c r="AU162" s="1046">
        <f t="shared" si="18"/>
        <v>0</v>
      </c>
      <c r="AV162" s="1046">
        <f t="shared" si="18"/>
        <v>0</v>
      </c>
      <c r="AW162" s="1046">
        <f t="shared" si="18"/>
        <v>0</v>
      </c>
      <c r="AX162" s="1046">
        <f t="shared" si="18"/>
        <v>0</v>
      </c>
      <c r="AY162" s="1046">
        <f t="shared" si="18"/>
        <v>0</v>
      </c>
      <c r="AZ162" s="1046">
        <f t="shared" si="18"/>
        <v>0</v>
      </c>
      <c r="BA162" s="1046">
        <f t="shared" si="18"/>
        <v>0</v>
      </c>
      <c r="BB162" s="1046">
        <f t="shared" si="18"/>
        <v>0</v>
      </c>
      <c r="BC162" s="1046">
        <f t="shared" si="18"/>
        <v>0</v>
      </c>
      <c r="BD162" s="1046">
        <f t="shared" si="18"/>
        <v>0</v>
      </c>
      <c r="BE162" s="1046">
        <f t="shared" si="18"/>
        <v>0</v>
      </c>
      <c r="BF162" s="1046">
        <f t="shared" si="18"/>
        <v>242.5319</v>
      </c>
      <c r="BG162" s="1046">
        <f t="shared" si="18"/>
        <v>12726.3538</v>
      </c>
      <c r="BH162" s="1046">
        <f t="shared" si="18"/>
        <v>11987.1756</v>
      </c>
      <c r="BI162" s="1046">
        <f t="shared" si="18"/>
        <v>20173.6414</v>
      </c>
      <c r="BJ162" s="1046">
        <f t="shared" si="18"/>
        <v>0</v>
      </c>
      <c r="BK162" s="1046">
        <f t="shared" si="18"/>
        <v>0</v>
      </c>
      <c r="BL162" s="1048">
        <f t="shared" si="18"/>
        <v>0</v>
      </c>
      <c r="BM162" s="1045">
        <f t="shared" si="18"/>
        <v>0</v>
      </c>
      <c r="BN162" s="1046">
        <f t="shared" si="18"/>
        <v>0</v>
      </c>
      <c r="BO162" s="1046">
        <f t="shared" si="18"/>
        <v>0</v>
      </c>
      <c r="BP162" s="1046">
        <f t="shared" si="18"/>
        <v>0</v>
      </c>
      <c r="BQ162" s="1046">
        <f t="shared" si="18"/>
        <v>0</v>
      </c>
      <c r="BR162" s="1046">
        <f t="shared" si="18"/>
        <v>0</v>
      </c>
      <c r="BS162" s="1046">
        <f t="shared" si="18"/>
        <v>0</v>
      </c>
      <c r="BT162" s="1046">
        <f t="shared" si="18"/>
        <v>242.5319</v>
      </c>
      <c r="BU162" s="1046">
        <f t="shared" si="18"/>
        <v>11296.9716</v>
      </c>
      <c r="BV162" s="1046">
        <f t="shared" si="18"/>
        <v>3820.8464</v>
      </c>
      <c r="BW162" s="1048">
        <f t="shared" si="18"/>
        <v>5157.9528</v>
      </c>
      <c r="BX162" s="1045">
        <f t="shared" si="18"/>
        <v>0</v>
      </c>
      <c r="BY162" s="1046">
        <f t="shared" si="18"/>
        <v>0</v>
      </c>
      <c r="BZ162" s="1046">
        <f t="shared" si="18"/>
        <v>0</v>
      </c>
      <c r="CA162" s="1046">
        <f t="shared" si="18"/>
        <v>242.5319</v>
      </c>
      <c r="CB162" s="1046">
        <f t="shared" si="18"/>
        <v>11296.9716</v>
      </c>
      <c r="CC162" s="1046">
        <f t="shared" si="18"/>
        <v>3820.8464</v>
      </c>
      <c r="CD162" s="1048">
        <f t="shared" si="18"/>
        <v>5157.9528</v>
      </c>
      <c r="CE162" s="1045">
        <f t="shared" si="18"/>
        <v>0</v>
      </c>
      <c r="CF162" s="1046">
        <f t="shared" si="18"/>
        <v>0</v>
      </c>
      <c r="CG162" s="1046">
        <f t="shared" si="18"/>
        <v>0</v>
      </c>
      <c r="CH162" s="1046">
        <f t="shared" si="18"/>
        <v>0</v>
      </c>
      <c r="CI162" s="1046">
        <f t="shared" si="18"/>
        <v>0</v>
      </c>
      <c r="CJ162" s="1046">
        <f t="shared" si="18"/>
        <v>0</v>
      </c>
      <c r="CK162" s="1046">
        <f t="shared" si="18"/>
        <v>0</v>
      </c>
      <c r="CL162" s="1046">
        <f t="shared" si="18"/>
        <v>20704.4476</v>
      </c>
      <c r="CM162" s="1046">
        <f t="shared" si="18"/>
        <v>3906.9524</v>
      </c>
      <c r="CN162" s="1048">
        <f t="shared" si="18"/>
        <v>0</v>
      </c>
      <c r="CO162" s="1045">
        <f t="shared" si="18"/>
        <v>0</v>
      </c>
      <c r="CP162" s="1046">
        <f t="shared" si="18"/>
        <v>0</v>
      </c>
      <c r="CQ162" s="1046">
        <f t="shared" si="18"/>
        <v>0</v>
      </c>
      <c r="CR162" s="1046">
        <f t="shared" si="18"/>
        <v>0</v>
      </c>
      <c r="CS162" s="1046">
        <f t="shared" si="18"/>
        <v>0</v>
      </c>
      <c r="CT162" s="1046">
        <f t="shared" si="18"/>
        <v>0</v>
      </c>
      <c r="CU162" s="1046">
        <f t="shared" si="18"/>
        <v>0</v>
      </c>
      <c r="CV162" s="1046">
        <f t="shared" si="18"/>
        <v>20518.3027</v>
      </c>
      <c r="CW162" s="1046">
        <f t="shared" si="18"/>
        <v>24611.4</v>
      </c>
      <c r="CX162" s="1048">
        <f t="shared" si="18"/>
        <v>0</v>
      </c>
      <c r="CY162" s="1045">
        <f t="shared" si="18"/>
        <v>0</v>
      </c>
      <c r="CZ162" s="1046">
        <f t="shared" si="18"/>
        <v>0</v>
      </c>
      <c r="DA162" s="1046">
        <f t="shared" si="18"/>
        <v>0</v>
      </c>
      <c r="DB162" s="1046">
        <f t="shared" si="18"/>
        <v>0</v>
      </c>
      <c r="DC162" s="1046">
        <f t="shared" si="18"/>
        <v>0</v>
      </c>
      <c r="DD162" s="1046">
        <f t="shared" si="18"/>
        <v>0</v>
      </c>
      <c r="DE162" s="1046">
        <f t="shared" si="18"/>
        <v>11539.5035</v>
      </c>
      <c r="DF162" s="1048">
        <f t="shared" si="18"/>
        <v>33590.1992</v>
      </c>
      <c r="DG162" s="1045">
        <f t="shared" si="18"/>
        <v>0</v>
      </c>
      <c r="DH162" s="1046">
        <f t="shared" si="18"/>
        <v>0</v>
      </c>
      <c r="DI162" s="1046">
        <f t="shared" si="18"/>
        <v>0</v>
      </c>
      <c r="DJ162" s="1046">
        <f t="shared" si="18"/>
        <v>0</v>
      </c>
      <c r="DK162" s="1046">
        <f t="shared" si="18"/>
        <v>0</v>
      </c>
      <c r="DL162" s="1046">
        <f t="shared" si="18"/>
        <v>0</v>
      </c>
      <c r="DM162" s="1046">
        <f t="shared" si="18"/>
        <v>6747.7724</v>
      </c>
      <c r="DN162" s="1046">
        <f t="shared" si="18"/>
        <v>27953.9287</v>
      </c>
      <c r="DO162" s="1048">
        <f t="shared" si="18"/>
        <v>10428.0016</v>
      </c>
      <c r="DP162" s="1045">
        <f t="shared" si="18"/>
        <v>0</v>
      </c>
      <c r="DQ162" s="1046">
        <f t="shared" si="18"/>
        <v>0</v>
      </c>
      <c r="DR162" s="1046">
        <f t="shared" si="18"/>
        <v>0</v>
      </c>
      <c r="DS162" s="1046">
        <f t="shared" si="18"/>
        <v>0</v>
      </c>
      <c r="DT162" s="1046">
        <f t="shared" si="18"/>
        <v>34701.7011</v>
      </c>
      <c r="DU162" s="1048">
        <f t="shared" si="18"/>
        <v>10428.0016</v>
      </c>
      <c r="DV162" s="1045">
        <f t="shared" si="18"/>
        <v>0</v>
      </c>
      <c r="DW162" s="1046">
        <f t="shared" si="18"/>
        <v>0</v>
      </c>
      <c r="DX162" s="1046">
        <f t="shared" si="18"/>
        <v>0</v>
      </c>
      <c r="DY162" s="1046">
        <f t="shared" si="18"/>
        <v>0</v>
      </c>
      <c r="DZ162" s="1046">
        <f t="shared" si="18"/>
        <v>34721.5213</v>
      </c>
      <c r="EA162" s="1046">
        <f t="shared" si="18"/>
        <v>9099.099</v>
      </c>
      <c r="EB162" s="1048">
        <f t="shared" si="18"/>
        <v>3306.1653</v>
      </c>
      <c r="EC162" s="1045">
        <f t="shared" si="18"/>
        <v>13494.8555</v>
      </c>
      <c r="ED162" s="1046">
        <f t="shared" si="18"/>
        <v>0</v>
      </c>
      <c r="EE162" s="1048">
        <f t="shared" si="18"/>
        <v>31634.8472</v>
      </c>
      <c r="EF162" s="1045">
        <f t="shared" si="18"/>
        <v>0</v>
      </c>
      <c r="EG162" s="1046">
        <f t="shared" si="18"/>
        <v>0</v>
      </c>
      <c r="EH162" s="1046">
        <f t="shared" si="18"/>
        <v>0</v>
      </c>
      <c r="EI162" s="1048">
        <f t="shared" si="18"/>
        <v>0</v>
      </c>
      <c r="EJ162" s="1045">
        <f t="shared" si="18"/>
        <v>0</v>
      </c>
      <c r="EK162" s="1046">
        <f t="shared" si="18"/>
        <v>0</v>
      </c>
      <c r="EL162" s="1046">
        <f t="shared" si="18"/>
        <v>0</v>
      </c>
      <c r="EM162" s="1046">
        <f t="shared" si="18"/>
        <v>0</v>
      </c>
      <c r="EN162" s="1048">
        <f t="shared" si="18"/>
        <v>0</v>
      </c>
      <c r="EO162" s="1039">
        <f t="shared" si="8"/>
        <v>495569.7433</v>
      </c>
      <c r="EP162" s="1046">
        <f t="shared" si="14"/>
        <v>96636.09994</v>
      </c>
    </row>
    <row r="163" ht="14.25" customHeight="1">
      <c r="A163" s="300" t="s">
        <v>310</v>
      </c>
      <c r="B163" s="1049" t="s">
        <v>479</v>
      </c>
      <c r="C163" s="1050">
        <f>COUNT(E135:E141)</f>
        <v>7</v>
      </c>
      <c r="D163" s="1051"/>
      <c r="E163" s="1052">
        <f t="shared" ref="E163:EN163" si="19">SUM(E135:E141)</f>
        <v>0</v>
      </c>
      <c r="F163" s="1053">
        <f t="shared" si="19"/>
        <v>0</v>
      </c>
      <c r="G163" s="1053">
        <f t="shared" si="19"/>
        <v>0</v>
      </c>
      <c r="H163" s="1053">
        <f t="shared" si="19"/>
        <v>0</v>
      </c>
      <c r="I163" s="1054">
        <f t="shared" si="19"/>
        <v>22235.6086</v>
      </c>
      <c r="J163" s="1052">
        <f t="shared" si="19"/>
        <v>0</v>
      </c>
      <c r="K163" s="1053">
        <f t="shared" si="19"/>
        <v>0</v>
      </c>
      <c r="L163" s="1053">
        <f t="shared" si="19"/>
        <v>0</v>
      </c>
      <c r="M163" s="1053">
        <f t="shared" si="19"/>
        <v>0</v>
      </c>
      <c r="N163" s="1054">
        <f t="shared" si="19"/>
        <v>22235.6086</v>
      </c>
      <c r="O163" s="1052">
        <f t="shared" si="19"/>
        <v>0</v>
      </c>
      <c r="P163" s="1053">
        <f t="shared" si="19"/>
        <v>0</v>
      </c>
      <c r="Q163" s="1053">
        <f t="shared" si="19"/>
        <v>0</v>
      </c>
      <c r="R163" s="1053">
        <f t="shared" si="19"/>
        <v>0</v>
      </c>
      <c r="S163" s="1054">
        <f t="shared" si="19"/>
        <v>22235.6086</v>
      </c>
      <c r="T163" s="1052">
        <f t="shared" si="19"/>
        <v>0</v>
      </c>
      <c r="U163" s="1053">
        <f t="shared" si="19"/>
        <v>0</v>
      </c>
      <c r="V163" s="1053">
        <f t="shared" si="19"/>
        <v>0</v>
      </c>
      <c r="W163" s="1053">
        <f t="shared" si="19"/>
        <v>0</v>
      </c>
      <c r="X163" s="1053">
        <f t="shared" si="19"/>
        <v>0</v>
      </c>
      <c r="Y163" s="1053">
        <f t="shared" si="19"/>
        <v>0</v>
      </c>
      <c r="Z163" s="1053">
        <f t="shared" si="19"/>
        <v>0</v>
      </c>
      <c r="AA163" s="1053">
        <f t="shared" si="19"/>
        <v>0</v>
      </c>
      <c r="AB163" s="1054">
        <f t="shared" si="19"/>
        <v>22235.6086</v>
      </c>
      <c r="AC163" s="1052">
        <f t="shared" si="19"/>
        <v>0</v>
      </c>
      <c r="AD163" s="1053">
        <f t="shared" si="19"/>
        <v>0</v>
      </c>
      <c r="AE163" s="1053">
        <f t="shared" si="19"/>
        <v>0</v>
      </c>
      <c r="AF163" s="1053">
        <f t="shared" si="19"/>
        <v>0</v>
      </c>
      <c r="AG163" s="1053">
        <f t="shared" si="19"/>
        <v>0</v>
      </c>
      <c r="AH163" s="1053">
        <f t="shared" si="19"/>
        <v>0</v>
      </c>
      <c r="AI163" s="1053">
        <f t="shared" si="19"/>
        <v>0</v>
      </c>
      <c r="AJ163" s="1054">
        <f t="shared" si="19"/>
        <v>0</v>
      </c>
      <c r="AK163" s="1052">
        <f t="shared" si="19"/>
        <v>0</v>
      </c>
      <c r="AL163" s="1053">
        <f t="shared" si="19"/>
        <v>0</v>
      </c>
      <c r="AM163" s="1053">
        <f t="shared" si="19"/>
        <v>0</v>
      </c>
      <c r="AN163" s="1053">
        <f t="shared" si="19"/>
        <v>0</v>
      </c>
      <c r="AO163" s="1053">
        <f t="shared" si="19"/>
        <v>0</v>
      </c>
      <c r="AP163" s="1053">
        <f t="shared" si="19"/>
        <v>0</v>
      </c>
      <c r="AQ163" s="1053">
        <f t="shared" si="19"/>
        <v>0</v>
      </c>
      <c r="AR163" s="1054">
        <f t="shared" si="19"/>
        <v>0</v>
      </c>
      <c r="AS163" s="1052">
        <f t="shared" si="19"/>
        <v>0</v>
      </c>
      <c r="AT163" s="1053">
        <f t="shared" si="19"/>
        <v>0</v>
      </c>
      <c r="AU163" s="1053">
        <f t="shared" si="19"/>
        <v>0</v>
      </c>
      <c r="AV163" s="1053">
        <f t="shared" si="19"/>
        <v>0</v>
      </c>
      <c r="AW163" s="1053">
        <f t="shared" si="19"/>
        <v>0</v>
      </c>
      <c r="AX163" s="1053">
        <f t="shared" si="19"/>
        <v>0</v>
      </c>
      <c r="AY163" s="1053">
        <f t="shared" si="19"/>
        <v>0</v>
      </c>
      <c r="AZ163" s="1053">
        <f t="shared" si="19"/>
        <v>0</v>
      </c>
      <c r="BA163" s="1053">
        <f t="shared" si="19"/>
        <v>0</v>
      </c>
      <c r="BB163" s="1053">
        <f t="shared" si="19"/>
        <v>0</v>
      </c>
      <c r="BC163" s="1053">
        <f t="shared" si="19"/>
        <v>0</v>
      </c>
      <c r="BD163" s="1053">
        <f t="shared" si="19"/>
        <v>0</v>
      </c>
      <c r="BE163" s="1053">
        <f t="shared" si="19"/>
        <v>0</v>
      </c>
      <c r="BF163" s="1053">
        <f t="shared" si="19"/>
        <v>0</v>
      </c>
      <c r="BG163" s="1053">
        <f t="shared" si="19"/>
        <v>0</v>
      </c>
      <c r="BH163" s="1053">
        <f t="shared" si="19"/>
        <v>0</v>
      </c>
      <c r="BI163" s="1053">
        <f t="shared" si="19"/>
        <v>0</v>
      </c>
      <c r="BJ163" s="1053">
        <f t="shared" si="19"/>
        <v>0</v>
      </c>
      <c r="BK163" s="1053">
        <f t="shared" si="19"/>
        <v>9563.8002</v>
      </c>
      <c r="BL163" s="1054">
        <f t="shared" si="19"/>
        <v>12671.8084</v>
      </c>
      <c r="BM163" s="1052">
        <f t="shared" si="19"/>
        <v>0</v>
      </c>
      <c r="BN163" s="1053">
        <f t="shared" si="19"/>
        <v>0</v>
      </c>
      <c r="BO163" s="1053">
        <f t="shared" si="19"/>
        <v>0</v>
      </c>
      <c r="BP163" s="1053">
        <f t="shared" si="19"/>
        <v>0</v>
      </c>
      <c r="BQ163" s="1053">
        <f t="shared" si="19"/>
        <v>0</v>
      </c>
      <c r="BR163" s="1053">
        <f t="shared" si="19"/>
        <v>0</v>
      </c>
      <c r="BS163" s="1053">
        <f t="shared" si="19"/>
        <v>0</v>
      </c>
      <c r="BT163" s="1053">
        <f t="shared" si="19"/>
        <v>0</v>
      </c>
      <c r="BU163" s="1053">
        <f t="shared" si="19"/>
        <v>0</v>
      </c>
      <c r="BV163" s="1053">
        <f t="shared" si="19"/>
        <v>0</v>
      </c>
      <c r="BW163" s="1054">
        <f t="shared" si="19"/>
        <v>0</v>
      </c>
      <c r="BX163" s="1052">
        <f t="shared" si="19"/>
        <v>0</v>
      </c>
      <c r="BY163" s="1053">
        <f t="shared" si="19"/>
        <v>0</v>
      </c>
      <c r="BZ163" s="1053">
        <f t="shared" si="19"/>
        <v>0</v>
      </c>
      <c r="CA163" s="1053">
        <f t="shared" si="19"/>
        <v>0</v>
      </c>
      <c r="CB163" s="1053">
        <f t="shared" si="19"/>
        <v>0</v>
      </c>
      <c r="CC163" s="1053">
        <f t="shared" si="19"/>
        <v>0</v>
      </c>
      <c r="CD163" s="1054">
        <f t="shared" si="19"/>
        <v>0</v>
      </c>
      <c r="CE163" s="1052">
        <f t="shared" si="19"/>
        <v>0</v>
      </c>
      <c r="CF163" s="1053">
        <f t="shared" si="19"/>
        <v>0</v>
      </c>
      <c r="CG163" s="1053">
        <f t="shared" si="19"/>
        <v>0</v>
      </c>
      <c r="CH163" s="1053">
        <f t="shared" si="19"/>
        <v>0</v>
      </c>
      <c r="CI163" s="1053">
        <f t="shared" si="19"/>
        <v>0</v>
      </c>
      <c r="CJ163" s="1053">
        <f t="shared" si="19"/>
        <v>0</v>
      </c>
      <c r="CK163" s="1053">
        <f t="shared" si="19"/>
        <v>0</v>
      </c>
      <c r="CL163" s="1053">
        <f t="shared" si="19"/>
        <v>0</v>
      </c>
      <c r="CM163" s="1053">
        <f t="shared" si="19"/>
        <v>0</v>
      </c>
      <c r="CN163" s="1054">
        <f t="shared" si="19"/>
        <v>0</v>
      </c>
      <c r="CO163" s="1052">
        <f t="shared" si="19"/>
        <v>0</v>
      </c>
      <c r="CP163" s="1053">
        <f t="shared" si="19"/>
        <v>0</v>
      </c>
      <c r="CQ163" s="1053">
        <f t="shared" si="19"/>
        <v>0</v>
      </c>
      <c r="CR163" s="1053">
        <f t="shared" si="19"/>
        <v>0</v>
      </c>
      <c r="CS163" s="1053">
        <f t="shared" si="19"/>
        <v>0</v>
      </c>
      <c r="CT163" s="1053">
        <f t="shared" si="19"/>
        <v>0</v>
      </c>
      <c r="CU163" s="1053">
        <f t="shared" si="19"/>
        <v>0</v>
      </c>
      <c r="CV163" s="1053">
        <f t="shared" si="19"/>
        <v>0</v>
      </c>
      <c r="CW163" s="1053">
        <f t="shared" si="19"/>
        <v>0</v>
      </c>
      <c r="CX163" s="1054">
        <f t="shared" si="19"/>
        <v>0</v>
      </c>
      <c r="CY163" s="1052">
        <f t="shared" si="19"/>
        <v>0</v>
      </c>
      <c r="CZ163" s="1053">
        <f t="shared" si="19"/>
        <v>0</v>
      </c>
      <c r="DA163" s="1053">
        <f t="shared" si="19"/>
        <v>0</v>
      </c>
      <c r="DB163" s="1053">
        <f t="shared" si="19"/>
        <v>0</v>
      </c>
      <c r="DC163" s="1053">
        <f t="shared" si="19"/>
        <v>0</v>
      </c>
      <c r="DD163" s="1053">
        <f t="shared" si="19"/>
        <v>0</v>
      </c>
      <c r="DE163" s="1053">
        <f t="shared" si="19"/>
        <v>0</v>
      </c>
      <c r="DF163" s="1054">
        <f t="shared" si="19"/>
        <v>0</v>
      </c>
      <c r="DG163" s="1052">
        <f t="shared" si="19"/>
        <v>0</v>
      </c>
      <c r="DH163" s="1053">
        <f t="shared" si="19"/>
        <v>0</v>
      </c>
      <c r="DI163" s="1053">
        <f t="shared" si="19"/>
        <v>0</v>
      </c>
      <c r="DJ163" s="1053">
        <f t="shared" si="19"/>
        <v>0</v>
      </c>
      <c r="DK163" s="1053">
        <f t="shared" si="19"/>
        <v>0</v>
      </c>
      <c r="DL163" s="1053">
        <f t="shared" si="19"/>
        <v>0</v>
      </c>
      <c r="DM163" s="1053">
        <f t="shared" si="19"/>
        <v>0</v>
      </c>
      <c r="DN163" s="1053">
        <f t="shared" si="19"/>
        <v>0</v>
      </c>
      <c r="DO163" s="1054">
        <f t="shared" si="19"/>
        <v>0</v>
      </c>
      <c r="DP163" s="1052">
        <f t="shared" si="19"/>
        <v>0</v>
      </c>
      <c r="DQ163" s="1053">
        <f t="shared" si="19"/>
        <v>0</v>
      </c>
      <c r="DR163" s="1053">
        <f t="shared" si="19"/>
        <v>0</v>
      </c>
      <c r="DS163" s="1053">
        <f t="shared" si="19"/>
        <v>0</v>
      </c>
      <c r="DT163" s="1053">
        <f t="shared" si="19"/>
        <v>0</v>
      </c>
      <c r="DU163" s="1054">
        <f t="shared" si="19"/>
        <v>0</v>
      </c>
      <c r="DV163" s="1052">
        <f t="shared" si="19"/>
        <v>0</v>
      </c>
      <c r="DW163" s="1053">
        <f t="shared" si="19"/>
        <v>0</v>
      </c>
      <c r="DX163" s="1053">
        <f t="shared" si="19"/>
        <v>0</v>
      </c>
      <c r="DY163" s="1053">
        <f t="shared" si="19"/>
        <v>0</v>
      </c>
      <c r="DZ163" s="1053">
        <f t="shared" si="19"/>
        <v>0</v>
      </c>
      <c r="EA163" s="1053">
        <f t="shared" si="19"/>
        <v>0</v>
      </c>
      <c r="EB163" s="1054">
        <f t="shared" si="19"/>
        <v>0</v>
      </c>
      <c r="EC163" s="1052">
        <f t="shared" si="19"/>
        <v>0</v>
      </c>
      <c r="ED163" s="1053">
        <f t="shared" si="19"/>
        <v>0</v>
      </c>
      <c r="EE163" s="1054">
        <f t="shared" si="19"/>
        <v>0</v>
      </c>
      <c r="EF163" s="1052">
        <f t="shared" si="19"/>
        <v>3032.4002</v>
      </c>
      <c r="EG163" s="1053">
        <f t="shared" si="19"/>
        <v>6531.4</v>
      </c>
      <c r="EH163" s="1053">
        <f t="shared" si="19"/>
        <v>11960.8576</v>
      </c>
      <c r="EI163" s="1054">
        <f t="shared" si="19"/>
        <v>710.9508</v>
      </c>
      <c r="EJ163" s="1052">
        <f t="shared" si="19"/>
        <v>171.5792</v>
      </c>
      <c r="EK163" s="1053">
        <f t="shared" si="19"/>
        <v>2890.821</v>
      </c>
      <c r="EL163" s="1053">
        <f t="shared" si="19"/>
        <v>474.0576</v>
      </c>
      <c r="EM163" s="1053">
        <f t="shared" si="19"/>
        <v>11486.8</v>
      </c>
      <c r="EN163" s="1054">
        <f t="shared" si="19"/>
        <v>710.9508</v>
      </c>
      <c r="EO163" s="1039">
        <f t="shared" si="8"/>
        <v>145490.1786</v>
      </c>
      <c r="EP163" s="1053">
        <f>EO163*$D$150</f>
        <v>31280.38839</v>
      </c>
    </row>
    <row r="164" ht="14.25" customHeight="1">
      <c r="A164" s="1055" t="s">
        <v>859</v>
      </c>
      <c r="B164" s="1056"/>
      <c r="C164" s="1057">
        <f>SUM(C153:C163)</f>
        <v>140</v>
      </c>
      <c r="D164" s="1058"/>
      <c r="E164" s="1059">
        <f t="shared" ref="E164:EP164" si="20">SUM(E153:E163)</f>
        <v>146540.4506</v>
      </c>
      <c r="F164" s="1060">
        <f t="shared" si="20"/>
        <v>199869.5636</v>
      </c>
      <c r="G164" s="1060">
        <f t="shared" si="20"/>
        <v>2674.5405</v>
      </c>
      <c r="H164" s="1060">
        <f t="shared" si="20"/>
        <v>7083.3824</v>
      </c>
      <c r="I164" s="1061">
        <f t="shared" si="20"/>
        <v>22235.6086</v>
      </c>
      <c r="J164" s="1059">
        <f t="shared" si="20"/>
        <v>121006.6768</v>
      </c>
      <c r="K164" s="1060">
        <f t="shared" si="20"/>
        <v>199869.5636</v>
      </c>
      <c r="L164" s="1060">
        <f t="shared" si="20"/>
        <v>2674.5405</v>
      </c>
      <c r="M164" s="1060">
        <f t="shared" si="20"/>
        <v>7083.3824</v>
      </c>
      <c r="N164" s="1061">
        <f t="shared" si="20"/>
        <v>22235.6086</v>
      </c>
      <c r="O164" s="1059">
        <f t="shared" si="20"/>
        <v>121006.6768</v>
      </c>
      <c r="P164" s="1060">
        <f t="shared" si="20"/>
        <v>199869.5636</v>
      </c>
      <c r="Q164" s="1060">
        <f t="shared" si="20"/>
        <v>2674.5405</v>
      </c>
      <c r="R164" s="1060">
        <f t="shared" si="20"/>
        <v>7083.3824</v>
      </c>
      <c r="S164" s="1061">
        <f t="shared" si="20"/>
        <v>22235.6086</v>
      </c>
      <c r="T164" s="1059">
        <f t="shared" si="20"/>
        <v>38752.1522</v>
      </c>
      <c r="U164" s="1060">
        <f t="shared" si="20"/>
        <v>65191.9035</v>
      </c>
      <c r="V164" s="1060">
        <f t="shared" si="20"/>
        <v>27859.5059</v>
      </c>
      <c r="W164" s="1060">
        <f t="shared" si="20"/>
        <v>99184.3993</v>
      </c>
      <c r="X164" s="1060">
        <f t="shared" si="20"/>
        <v>51491.3202</v>
      </c>
      <c r="Y164" s="1060">
        <f t="shared" si="20"/>
        <v>38396.9593</v>
      </c>
      <c r="Z164" s="1060">
        <f t="shared" si="20"/>
        <v>7083.3824</v>
      </c>
      <c r="AA164" s="1060">
        <f t="shared" si="20"/>
        <v>2674.5405</v>
      </c>
      <c r="AB164" s="1061">
        <f t="shared" si="20"/>
        <v>22235.6086</v>
      </c>
      <c r="AC164" s="1059">
        <f t="shared" si="20"/>
        <v>39721.2289</v>
      </c>
      <c r="AD164" s="1060">
        <f t="shared" si="20"/>
        <v>114438.8742</v>
      </c>
      <c r="AE164" s="1060">
        <f t="shared" si="20"/>
        <v>31936.3192</v>
      </c>
      <c r="AF164" s="1060">
        <f t="shared" si="20"/>
        <v>128711.9773</v>
      </c>
      <c r="AG164" s="1060">
        <f t="shared" si="20"/>
        <v>7083.3824</v>
      </c>
      <c r="AH164" s="1060">
        <f t="shared" si="20"/>
        <v>24849.0503</v>
      </c>
      <c r="AI164" s="1060">
        <f t="shared" si="20"/>
        <v>17343.127</v>
      </c>
      <c r="AJ164" s="1061">
        <f t="shared" si="20"/>
        <v>33590.1992</v>
      </c>
      <c r="AK164" s="1059">
        <f t="shared" si="20"/>
        <v>39721.2289</v>
      </c>
      <c r="AL164" s="1060">
        <f t="shared" si="20"/>
        <v>114438.8742</v>
      </c>
      <c r="AM164" s="1060">
        <f t="shared" si="20"/>
        <v>40678.7005</v>
      </c>
      <c r="AN164" s="1060">
        <f t="shared" si="20"/>
        <v>128711.9773</v>
      </c>
      <c r="AO164" s="1060">
        <f t="shared" si="20"/>
        <v>7083.3824</v>
      </c>
      <c r="AP164" s="1060">
        <f t="shared" si="20"/>
        <v>24849.0503</v>
      </c>
      <c r="AQ164" s="1060">
        <f t="shared" si="20"/>
        <v>17343.127</v>
      </c>
      <c r="AR164" s="1061">
        <f t="shared" si="20"/>
        <v>33590.1992</v>
      </c>
      <c r="AS164" s="1059">
        <f t="shared" si="20"/>
        <v>10660.2392</v>
      </c>
      <c r="AT164" s="1060">
        <f t="shared" si="20"/>
        <v>43102.5279</v>
      </c>
      <c r="AU164" s="1060">
        <f t="shared" si="20"/>
        <v>51221.9395</v>
      </c>
      <c r="AV164" s="1060">
        <f t="shared" si="20"/>
        <v>141248.3555</v>
      </c>
      <c r="AW164" s="1060">
        <f t="shared" si="20"/>
        <v>31975.949</v>
      </c>
      <c r="AX164" s="1060">
        <f t="shared" si="20"/>
        <v>7249.3681</v>
      </c>
      <c r="AY164" s="1060">
        <f t="shared" si="20"/>
        <v>8869.3813</v>
      </c>
      <c r="AZ164" s="1060">
        <f t="shared" si="20"/>
        <v>26548.4799</v>
      </c>
      <c r="BA164" s="1060">
        <f t="shared" si="20"/>
        <v>2674.5405</v>
      </c>
      <c r="BB164" s="1060">
        <f t="shared" si="20"/>
        <v>19476.6009</v>
      </c>
      <c r="BC164" s="1060">
        <f t="shared" si="20"/>
        <v>5803.6235</v>
      </c>
      <c r="BD164" s="1060">
        <f t="shared" si="20"/>
        <v>4666.1994</v>
      </c>
      <c r="BE164" s="1060">
        <f t="shared" si="20"/>
        <v>706.25</v>
      </c>
      <c r="BF164" s="1060">
        <f t="shared" si="20"/>
        <v>242.5319</v>
      </c>
      <c r="BG164" s="1060">
        <f t="shared" si="20"/>
        <v>12726.3538</v>
      </c>
      <c r="BH164" s="1060">
        <f t="shared" si="20"/>
        <v>11987.1756</v>
      </c>
      <c r="BI164" s="1060">
        <f t="shared" si="20"/>
        <v>20173.6414</v>
      </c>
      <c r="BJ164" s="1060">
        <f t="shared" si="20"/>
        <v>1335.999</v>
      </c>
      <c r="BK164" s="1060">
        <f t="shared" si="20"/>
        <v>15311.1836</v>
      </c>
      <c r="BL164" s="1061">
        <f t="shared" si="20"/>
        <v>12671.8084</v>
      </c>
      <c r="BM164" s="1059">
        <f t="shared" si="20"/>
        <v>5011.4257</v>
      </c>
      <c r="BN164" s="1060">
        <f t="shared" si="20"/>
        <v>12563.1818</v>
      </c>
      <c r="BO164" s="1060">
        <f t="shared" si="20"/>
        <v>9992.2623</v>
      </c>
      <c r="BP164" s="1060">
        <f t="shared" si="20"/>
        <v>3820.53</v>
      </c>
      <c r="BQ164" s="1060">
        <f t="shared" si="20"/>
        <v>34407.251</v>
      </c>
      <c r="BR164" s="1060">
        <f t="shared" si="20"/>
        <v>25008.2899</v>
      </c>
      <c r="BS164" s="1060">
        <f t="shared" si="20"/>
        <v>2550.8055</v>
      </c>
      <c r="BT164" s="1060">
        <f t="shared" si="20"/>
        <v>242.5319</v>
      </c>
      <c r="BU164" s="1060">
        <f t="shared" si="20"/>
        <v>11296.9716</v>
      </c>
      <c r="BV164" s="1060">
        <f t="shared" si="20"/>
        <v>3820.8464</v>
      </c>
      <c r="BW164" s="1061">
        <f t="shared" si="20"/>
        <v>5157.9528</v>
      </c>
      <c r="BX164" s="1059">
        <f t="shared" si="20"/>
        <v>26015.7188</v>
      </c>
      <c r="BY164" s="1060">
        <f t="shared" si="20"/>
        <v>21425.9526</v>
      </c>
      <c r="BZ164" s="1060">
        <f t="shared" si="20"/>
        <v>22898.1731</v>
      </c>
      <c r="CA164" s="1060">
        <f t="shared" si="20"/>
        <v>34649.7829</v>
      </c>
      <c r="CB164" s="1060">
        <f t="shared" si="20"/>
        <v>108197.6582</v>
      </c>
      <c r="CC164" s="1060">
        <f t="shared" si="20"/>
        <v>3820.8464</v>
      </c>
      <c r="CD164" s="1061">
        <f t="shared" si="20"/>
        <v>5157.9528</v>
      </c>
      <c r="CE164" s="1059">
        <f t="shared" si="20"/>
        <v>10660.2392</v>
      </c>
      <c r="CF164" s="1060">
        <f t="shared" si="20"/>
        <v>19944.2514</v>
      </c>
      <c r="CG164" s="1060">
        <f t="shared" si="20"/>
        <v>53903.4182</v>
      </c>
      <c r="CH164" s="1060">
        <f t="shared" si="20"/>
        <v>28447.1285</v>
      </c>
      <c r="CI164" s="1060">
        <f t="shared" si="20"/>
        <v>8947.9615</v>
      </c>
      <c r="CJ164" s="1060">
        <f t="shared" si="20"/>
        <v>13905.5314</v>
      </c>
      <c r="CK164" s="1060">
        <f t="shared" si="20"/>
        <v>10767.883</v>
      </c>
      <c r="CL164" s="1060">
        <f t="shared" si="20"/>
        <v>26683.707</v>
      </c>
      <c r="CM164" s="1060">
        <f t="shared" si="20"/>
        <v>3906.9524</v>
      </c>
      <c r="CN164" s="1061">
        <f t="shared" si="20"/>
        <v>7083.3824</v>
      </c>
      <c r="CO164" s="1059">
        <f t="shared" si="20"/>
        <v>55765.3644</v>
      </c>
      <c r="CP164" s="1060">
        <f t="shared" si="20"/>
        <v>35372.0623</v>
      </c>
      <c r="CQ164" s="1060">
        <f t="shared" si="20"/>
        <v>129633.0689</v>
      </c>
      <c r="CR164" s="1060">
        <f t="shared" si="20"/>
        <v>106790.9039</v>
      </c>
      <c r="CS164" s="1060">
        <f t="shared" si="20"/>
        <v>7599.8263</v>
      </c>
      <c r="CT164" s="1060">
        <f t="shared" si="20"/>
        <v>6207.2595</v>
      </c>
      <c r="CU164" s="1060">
        <f t="shared" si="20"/>
        <v>4968.8134</v>
      </c>
      <c r="CV164" s="1060">
        <f t="shared" si="20"/>
        <v>20518.3027</v>
      </c>
      <c r="CW164" s="1060">
        <f t="shared" si="20"/>
        <v>24611.4</v>
      </c>
      <c r="CX164" s="1061">
        <f t="shared" si="20"/>
        <v>7083.3824</v>
      </c>
      <c r="CY164" s="1059">
        <f t="shared" si="20"/>
        <v>39721.2289</v>
      </c>
      <c r="CZ164" s="1060">
        <f t="shared" si="20"/>
        <v>114438.8742</v>
      </c>
      <c r="DA164" s="1060">
        <f t="shared" si="20"/>
        <v>40678.7005</v>
      </c>
      <c r="DB164" s="1060">
        <f t="shared" si="20"/>
        <v>128711.9773</v>
      </c>
      <c r="DC164" s="1060">
        <f t="shared" si="20"/>
        <v>7083.3824</v>
      </c>
      <c r="DD164" s="1060">
        <f t="shared" si="20"/>
        <v>24849.0503</v>
      </c>
      <c r="DE164" s="1060">
        <f t="shared" si="20"/>
        <v>17343.127</v>
      </c>
      <c r="DF164" s="1061">
        <f t="shared" si="20"/>
        <v>33590.1992</v>
      </c>
      <c r="DG164" s="1059">
        <f t="shared" si="20"/>
        <v>11876.7746</v>
      </c>
      <c r="DH164" s="1060">
        <f t="shared" si="20"/>
        <v>6993.0163</v>
      </c>
      <c r="DI164" s="1060">
        <f t="shared" si="20"/>
        <v>4934.6535</v>
      </c>
      <c r="DJ164" s="1060">
        <f t="shared" si="20"/>
        <v>1475.78</v>
      </c>
      <c r="DK164" s="1060">
        <f t="shared" si="20"/>
        <v>4666.1994</v>
      </c>
      <c r="DL164" s="1060">
        <f t="shared" si="20"/>
        <v>706.25</v>
      </c>
      <c r="DM164" s="1060">
        <f t="shared" si="20"/>
        <v>6747.7724</v>
      </c>
      <c r="DN164" s="1060">
        <f t="shared" si="20"/>
        <v>27953.9287</v>
      </c>
      <c r="DO164" s="1061">
        <f t="shared" si="20"/>
        <v>10428.0016</v>
      </c>
      <c r="DP164" s="1059">
        <f t="shared" si="20"/>
        <v>13905.5314</v>
      </c>
      <c r="DQ164" s="1060">
        <f t="shared" si="20"/>
        <v>9898.913</v>
      </c>
      <c r="DR164" s="1060">
        <f t="shared" si="20"/>
        <v>1475.78</v>
      </c>
      <c r="DS164" s="1060">
        <f t="shared" si="20"/>
        <v>5372.4494</v>
      </c>
      <c r="DT164" s="1060">
        <f t="shared" si="20"/>
        <v>34701.7011</v>
      </c>
      <c r="DU164" s="1061">
        <f t="shared" si="20"/>
        <v>10428.0016</v>
      </c>
      <c r="DV164" s="1059">
        <f t="shared" si="20"/>
        <v>11876.7746</v>
      </c>
      <c r="DW164" s="1060">
        <f t="shared" si="20"/>
        <v>11927.6698</v>
      </c>
      <c r="DX164" s="1060">
        <f t="shared" si="20"/>
        <v>1475.78</v>
      </c>
      <c r="DY164" s="1060">
        <f t="shared" si="20"/>
        <v>5372.4494</v>
      </c>
      <c r="DZ164" s="1060">
        <f t="shared" si="20"/>
        <v>34721.5213</v>
      </c>
      <c r="EA164" s="1060">
        <f t="shared" si="20"/>
        <v>9099.099</v>
      </c>
      <c r="EB164" s="1061">
        <f t="shared" si="20"/>
        <v>3306.1653</v>
      </c>
      <c r="EC164" s="1059">
        <f t="shared" si="20"/>
        <v>36231.1448</v>
      </c>
      <c r="ED164" s="1060">
        <f t="shared" si="20"/>
        <v>7916.3845</v>
      </c>
      <c r="EE164" s="1061">
        <f t="shared" si="20"/>
        <v>31634.8472</v>
      </c>
      <c r="EF164" s="1059">
        <f t="shared" si="20"/>
        <v>3032.4002</v>
      </c>
      <c r="EG164" s="1060">
        <f t="shared" si="20"/>
        <v>6531.4</v>
      </c>
      <c r="EH164" s="1060">
        <f t="shared" si="20"/>
        <v>11960.8576</v>
      </c>
      <c r="EI164" s="1061">
        <f t="shared" si="20"/>
        <v>710.9508</v>
      </c>
      <c r="EJ164" s="1059">
        <f t="shared" si="20"/>
        <v>171.5792</v>
      </c>
      <c r="EK164" s="1060">
        <f t="shared" si="20"/>
        <v>2890.821</v>
      </c>
      <c r="EL164" s="1060">
        <f t="shared" si="20"/>
        <v>474.0576</v>
      </c>
      <c r="EM164" s="1060">
        <f t="shared" si="20"/>
        <v>11486.8</v>
      </c>
      <c r="EN164" s="1061">
        <f t="shared" si="20"/>
        <v>710.9508</v>
      </c>
      <c r="EO164" s="1060">
        <f t="shared" si="20"/>
        <v>4190233.373</v>
      </c>
      <c r="EP164" s="1062">
        <f t="shared" si="20"/>
        <v>882746.7277</v>
      </c>
    </row>
    <row r="165" ht="14.25" customHeight="1">
      <c r="A165" s="1063" t="s">
        <v>860</v>
      </c>
      <c r="B165" s="1064"/>
      <c r="C165" s="1064"/>
      <c r="D165" s="1065"/>
      <c r="E165" s="1066">
        <f t="shared" ref="E165:EN165" si="21">SUM(E2:E141)-SUM(E153:E163)</f>
        <v>0</v>
      </c>
      <c r="F165" s="1067">
        <f t="shared" si="21"/>
        <v>0</v>
      </c>
      <c r="G165" s="1067">
        <f t="shared" si="21"/>
        <v>0</v>
      </c>
      <c r="H165" s="1067">
        <f t="shared" si="21"/>
        <v>0</v>
      </c>
      <c r="I165" s="1068">
        <f t="shared" si="21"/>
        <v>0</v>
      </c>
      <c r="J165" s="1066">
        <f t="shared" si="21"/>
        <v>0</v>
      </c>
      <c r="K165" s="1067">
        <f t="shared" si="21"/>
        <v>0</v>
      </c>
      <c r="L165" s="1067">
        <f t="shared" si="21"/>
        <v>0</v>
      </c>
      <c r="M165" s="1067">
        <f t="shared" si="21"/>
        <v>0</v>
      </c>
      <c r="N165" s="1068">
        <f t="shared" si="21"/>
        <v>0</v>
      </c>
      <c r="O165" s="1066">
        <f t="shared" si="21"/>
        <v>0</v>
      </c>
      <c r="P165" s="1067">
        <f t="shared" si="21"/>
        <v>0</v>
      </c>
      <c r="Q165" s="1067">
        <f t="shared" si="21"/>
        <v>0</v>
      </c>
      <c r="R165" s="1067">
        <f t="shared" si="21"/>
        <v>0</v>
      </c>
      <c r="S165" s="1068">
        <f t="shared" si="21"/>
        <v>0</v>
      </c>
      <c r="T165" s="1066">
        <f t="shared" si="21"/>
        <v>0</v>
      </c>
      <c r="U165" s="1067">
        <f t="shared" si="21"/>
        <v>0</v>
      </c>
      <c r="V165" s="1067">
        <f t="shared" si="21"/>
        <v>0</v>
      </c>
      <c r="W165" s="1067">
        <f t="shared" si="21"/>
        <v>0</v>
      </c>
      <c r="X165" s="1067">
        <f t="shared" si="21"/>
        <v>0</v>
      </c>
      <c r="Y165" s="1067">
        <f t="shared" si="21"/>
        <v>0</v>
      </c>
      <c r="Z165" s="1067">
        <f t="shared" si="21"/>
        <v>0</v>
      </c>
      <c r="AA165" s="1067">
        <f t="shared" si="21"/>
        <v>0</v>
      </c>
      <c r="AB165" s="1068">
        <f t="shared" si="21"/>
        <v>0</v>
      </c>
      <c r="AC165" s="1066">
        <f t="shared" si="21"/>
        <v>0</v>
      </c>
      <c r="AD165" s="1067">
        <f t="shared" si="21"/>
        <v>0</v>
      </c>
      <c r="AE165" s="1067">
        <f t="shared" si="21"/>
        <v>0</v>
      </c>
      <c r="AF165" s="1067">
        <f t="shared" si="21"/>
        <v>0</v>
      </c>
      <c r="AG165" s="1067">
        <f t="shared" si="21"/>
        <v>0</v>
      </c>
      <c r="AH165" s="1067">
        <f t="shared" si="21"/>
        <v>0</v>
      </c>
      <c r="AI165" s="1067">
        <f t="shared" si="21"/>
        <v>0</v>
      </c>
      <c r="AJ165" s="1068">
        <f t="shared" si="21"/>
        <v>0</v>
      </c>
      <c r="AK165" s="1066">
        <f t="shared" si="21"/>
        <v>0</v>
      </c>
      <c r="AL165" s="1067">
        <f t="shared" si="21"/>
        <v>0</v>
      </c>
      <c r="AM165" s="1067">
        <f t="shared" si="21"/>
        <v>0</v>
      </c>
      <c r="AN165" s="1067">
        <f t="shared" si="21"/>
        <v>0</v>
      </c>
      <c r="AO165" s="1067">
        <f t="shared" si="21"/>
        <v>0</v>
      </c>
      <c r="AP165" s="1067">
        <f t="shared" si="21"/>
        <v>0</v>
      </c>
      <c r="AQ165" s="1067">
        <f t="shared" si="21"/>
        <v>0</v>
      </c>
      <c r="AR165" s="1068">
        <f t="shared" si="21"/>
        <v>0</v>
      </c>
      <c r="AS165" s="1066">
        <f t="shared" si="21"/>
        <v>0</v>
      </c>
      <c r="AT165" s="1067">
        <f t="shared" si="21"/>
        <v>0</v>
      </c>
      <c r="AU165" s="1067">
        <f t="shared" si="21"/>
        <v>0</v>
      </c>
      <c r="AV165" s="1067">
        <f t="shared" si="21"/>
        <v>0</v>
      </c>
      <c r="AW165" s="1067">
        <f t="shared" si="21"/>
        <v>0</v>
      </c>
      <c r="AX165" s="1067">
        <f t="shared" si="21"/>
        <v>0</v>
      </c>
      <c r="AY165" s="1067">
        <f t="shared" si="21"/>
        <v>0</v>
      </c>
      <c r="AZ165" s="1067">
        <f t="shared" si="21"/>
        <v>0</v>
      </c>
      <c r="BA165" s="1067">
        <f t="shared" si="21"/>
        <v>0</v>
      </c>
      <c r="BB165" s="1067">
        <f t="shared" si="21"/>
        <v>0</v>
      </c>
      <c r="BC165" s="1067">
        <f t="shared" si="21"/>
        <v>0</v>
      </c>
      <c r="BD165" s="1067">
        <f t="shared" si="21"/>
        <v>0</v>
      </c>
      <c r="BE165" s="1067">
        <f t="shared" si="21"/>
        <v>0</v>
      </c>
      <c r="BF165" s="1067">
        <f t="shared" si="21"/>
        <v>0</v>
      </c>
      <c r="BG165" s="1067">
        <f t="shared" si="21"/>
        <v>0</v>
      </c>
      <c r="BH165" s="1067">
        <f t="shared" si="21"/>
        <v>0</v>
      </c>
      <c r="BI165" s="1067">
        <f t="shared" si="21"/>
        <v>0</v>
      </c>
      <c r="BJ165" s="1067">
        <f t="shared" si="21"/>
        <v>0</v>
      </c>
      <c r="BK165" s="1067">
        <f t="shared" si="21"/>
        <v>0</v>
      </c>
      <c r="BL165" s="1068">
        <f t="shared" si="21"/>
        <v>0</v>
      </c>
      <c r="BM165" s="1066">
        <f t="shared" si="21"/>
        <v>0</v>
      </c>
      <c r="BN165" s="1067">
        <f t="shared" si="21"/>
        <v>0</v>
      </c>
      <c r="BO165" s="1067">
        <f t="shared" si="21"/>
        <v>0</v>
      </c>
      <c r="BP165" s="1067">
        <f t="shared" si="21"/>
        <v>0</v>
      </c>
      <c r="BQ165" s="1067">
        <f t="shared" si="21"/>
        <v>0</v>
      </c>
      <c r="BR165" s="1067">
        <f t="shared" si="21"/>
        <v>0</v>
      </c>
      <c r="BS165" s="1067">
        <f t="shared" si="21"/>
        <v>0</v>
      </c>
      <c r="BT165" s="1067">
        <f t="shared" si="21"/>
        <v>0</v>
      </c>
      <c r="BU165" s="1067">
        <f t="shared" si="21"/>
        <v>0</v>
      </c>
      <c r="BV165" s="1067">
        <f t="shared" si="21"/>
        <v>0</v>
      </c>
      <c r="BW165" s="1068">
        <f t="shared" si="21"/>
        <v>0</v>
      </c>
      <c r="BX165" s="1066">
        <f t="shared" si="21"/>
        <v>0</v>
      </c>
      <c r="BY165" s="1067">
        <f t="shared" si="21"/>
        <v>0</v>
      </c>
      <c r="BZ165" s="1067">
        <f t="shared" si="21"/>
        <v>0</v>
      </c>
      <c r="CA165" s="1067">
        <f t="shared" si="21"/>
        <v>0</v>
      </c>
      <c r="CB165" s="1067">
        <f t="shared" si="21"/>
        <v>0</v>
      </c>
      <c r="CC165" s="1067">
        <f t="shared" si="21"/>
        <v>0</v>
      </c>
      <c r="CD165" s="1068">
        <f t="shared" si="21"/>
        <v>0</v>
      </c>
      <c r="CE165" s="1066">
        <f t="shared" si="21"/>
        <v>0</v>
      </c>
      <c r="CF165" s="1067">
        <f t="shared" si="21"/>
        <v>0</v>
      </c>
      <c r="CG165" s="1067">
        <f t="shared" si="21"/>
        <v>0</v>
      </c>
      <c r="CH165" s="1067">
        <f t="shared" si="21"/>
        <v>0</v>
      </c>
      <c r="CI165" s="1067">
        <f t="shared" si="21"/>
        <v>0</v>
      </c>
      <c r="CJ165" s="1067">
        <f t="shared" si="21"/>
        <v>0</v>
      </c>
      <c r="CK165" s="1067">
        <f t="shared" si="21"/>
        <v>0</v>
      </c>
      <c r="CL165" s="1067">
        <f t="shared" si="21"/>
        <v>0</v>
      </c>
      <c r="CM165" s="1067">
        <f t="shared" si="21"/>
        <v>0</v>
      </c>
      <c r="CN165" s="1068">
        <f t="shared" si="21"/>
        <v>0</v>
      </c>
      <c r="CO165" s="1066">
        <f t="shared" si="21"/>
        <v>0</v>
      </c>
      <c r="CP165" s="1067">
        <f t="shared" si="21"/>
        <v>0</v>
      </c>
      <c r="CQ165" s="1067">
        <f t="shared" si="21"/>
        <v>0</v>
      </c>
      <c r="CR165" s="1067">
        <f t="shared" si="21"/>
        <v>0</v>
      </c>
      <c r="CS165" s="1067">
        <f t="shared" si="21"/>
        <v>0</v>
      </c>
      <c r="CT165" s="1067">
        <f t="shared" si="21"/>
        <v>0</v>
      </c>
      <c r="CU165" s="1067">
        <f t="shared" si="21"/>
        <v>0</v>
      </c>
      <c r="CV165" s="1067">
        <f t="shared" si="21"/>
        <v>0</v>
      </c>
      <c r="CW165" s="1067">
        <f t="shared" si="21"/>
        <v>0</v>
      </c>
      <c r="CX165" s="1068">
        <f t="shared" si="21"/>
        <v>0</v>
      </c>
      <c r="CY165" s="1066">
        <f t="shared" si="21"/>
        <v>0</v>
      </c>
      <c r="CZ165" s="1067">
        <f t="shared" si="21"/>
        <v>0</v>
      </c>
      <c r="DA165" s="1067">
        <f t="shared" si="21"/>
        <v>0</v>
      </c>
      <c r="DB165" s="1067">
        <f t="shared" si="21"/>
        <v>0</v>
      </c>
      <c r="DC165" s="1067">
        <f t="shared" si="21"/>
        <v>0</v>
      </c>
      <c r="DD165" s="1067">
        <f t="shared" si="21"/>
        <v>0</v>
      </c>
      <c r="DE165" s="1067">
        <f t="shared" si="21"/>
        <v>0</v>
      </c>
      <c r="DF165" s="1068">
        <f t="shared" si="21"/>
        <v>0</v>
      </c>
      <c r="DG165" s="1066">
        <f t="shared" si="21"/>
        <v>0</v>
      </c>
      <c r="DH165" s="1067">
        <f t="shared" si="21"/>
        <v>0</v>
      </c>
      <c r="DI165" s="1067">
        <f t="shared" si="21"/>
        <v>0</v>
      </c>
      <c r="DJ165" s="1067">
        <f t="shared" si="21"/>
        <v>0</v>
      </c>
      <c r="DK165" s="1067">
        <f t="shared" si="21"/>
        <v>0</v>
      </c>
      <c r="DL165" s="1067">
        <f t="shared" si="21"/>
        <v>0</v>
      </c>
      <c r="DM165" s="1067">
        <f t="shared" si="21"/>
        <v>0</v>
      </c>
      <c r="DN165" s="1067">
        <f t="shared" si="21"/>
        <v>0</v>
      </c>
      <c r="DO165" s="1068">
        <f t="shared" si="21"/>
        <v>0</v>
      </c>
      <c r="DP165" s="1066">
        <f t="shared" si="21"/>
        <v>0</v>
      </c>
      <c r="DQ165" s="1067">
        <f t="shared" si="21"/>
        <v>0</v>
      </c>
      <c r="DR165" s="1067">
        <f t="shared" si="21"/>
        <v>0</v>
      </c>
      <c r="DS165" s="1067">
        <f t="shared" si="21"/>
        <v>0</v>
      </c>
      <c r="DT165" s="1067">
        <f t="shared" si="21"/>
        <v>0</v>
      </c>
      <c r="DU165" s="1068">
        <f t="shared" si="21"/>
        <v>0</v>
      </c>
      <c r="DV165" s="1066">
        <f t="shared" si="21"/>
        <v>0</v>
      </c>
      <c r="DW165" s="1067">
        <f t="shared" si="21"/>
        <v>0</v>
      </c>
      <c r="DX165" s="1067">
        <f t="shared" si="21"/>
        <v>0</v>
      </c>
      <c r="DY165" s="1067">
        <f t="shared" si="21"/>
        <v>0</v>
      </c>
      <c r="DZ165" s="1067">
        <f t="shared" si="21"/>
        <v>0</v>
      </c>
      <c r="EA165" s="1067">
        <f t="shared" si="21"/>
        <v>0</v>
      </c>
      <c r="EB165" s="1068">
        <f t="shared" si="21"/>
        <v>0</v>
      </c>
      <c r="EC165" s="1066">
        <f t="shared" si="21"/>
        <v>0</v>
      </c>
      <c r="ED165" s="1067">
        <f t="shared" si="21"/>
        <v>0</v>
      </c>
      <c r="EE165" s="1068">
        <f t="shared" si="21"/>
        <v>0</v>
      </c>
      <c r="EF165" s="1066">
        <f t="shared" si="21"/>
        <v>0</v>
      </c>
      <c r="EG165" s="1067">
        <f t="shared" si="21"/>
        <v>0</v>
      </c>
      <c r="EH165" s="1067">
        <f t="shared" si="21"/>
        <v>0</v>
      </c>
      <c r="EI165" s="1068">
        <f t="shared" si="21"/>
        <v>0</v>
      </c>
      <c r="EJ165" s="1066">
        <f t="shared" si="21"/>
        <v>0</v>
      </c>
      <c r="EK165" s="1067">
        <f t="shared" si="21"/>
        <v>0</v>
      </c>
      <c r="EL165" s="1067">
        <f t="shared" si="21"/>
        <v>0</v>
      </c>
      <c r="EM165" s="1067">
        <f t="shared" si="21"/>
        <v>0</v>
      </c>
      <c r="EN165" s="1068">
        <f t="shared" si="21"/>
        <v>0</v>
      </c>
      <c r="EO165" s="1069">
        <f t="shared" ref="EO165:EP165" si="22">EO142-EO164</f>
        <v>0.0000000004656612873</v>
      </c>
      <c r="EP165" s="1069">
        <f t="shared" si="22"/>
        <v>0.0000000003492459655</v>
      </c>
    </row>
    <row r="166" ht="26.25" customHeight="1">
      <c r="A166" s="1070" t="s">
        <v>861</v>
      </c>
    </row>
    <row r="167" ht="63.0" customHeight="1">
      <c r="A167" s="1071" t="s">
        <v>77</v>
      </c>
      <c r="B167" s="1072" t="s">
        <v>333</v>
      </c>
      <c r="C167" s="1073" t="s">
        <v>858</v>
      </c>
      <c r="D167" s="1074"/>
      <c r="E167" s="1027" t="s">
        <v>335</v>
      </c>
      <c r="F167" s="1027" t="s">
        <v>336</v>
      </c>
      <c r="G167" s="1027" t="s">
        <v>337</v>
      </c>
      <c r="H167" s="1027" t="s">
        <v>338</v>
      </c>
      <c r="I167" s="1028" t="s">
        <v>339</v>
      </c>
      <c r="J167" s="1029" t="s">
        <v>340</v>
      </c>
      <c r="K167" s="1029" t="s">
        <v>341</v>
      </c>
      <c r="L167" s="1029" t="s">
        <v>342</v>
      </c>
      <c r="M167" s="1029" t="s">
        <v>343</v>
      </c>
      <c r="N167" s="1029" t="s">
        <v>344</v>
      </c>
      <c r="O167" s="1027" t="s">
        <v>345</v>
      </c>
      <c r="P167" s="1027" t="s">
        <v>346</v>
      </c>
      <c r="Q167" s="1027" t="s">
        <v>347</v>
      </c>
      <c r="R167" s="1027" t="s">
        <v>348</v>
      </c>
      <c r="S167" s="1027" t="s">
        <v>349</v>
      </c>
      <c r="T167" s="1029" t="s">
        <v>350</v>
      </c>
      <c r="U167" s="1029" t="s">
        <v>351</v>
      </c>
      <c r="V167" s="1029" t="s">
        <v>352</v>
      </c>
      <c r="W167" s="1029" t="s">
        <v>353</v>
      </c>
      <c r="X167" s="1029" t="s">
        <v>354</v>
      </c>
      <c r="Y167" s="1029" t="s">
        <v>355</v>
      </c>
      <c r="Z167" s="1029" t="s">
        <v>356</v>
      </c>
      <c r="AA167" s="1029" t="s">
        <v>357</v>
      </c>
      <c r="AB167" s="1075" t="s">
        <v>358</v>
      </c>
      <c r="AC167" s="1076" t="s">
        <v>359</v>
      </c>
      <c r="AD167" s="1077" t="s">
        <v>360</v>
      </c>
      <c r="AE167" s="1077" t="s">
        <v>361</v>
      </c>
      <c r="AF167" s="1077" t="s">
        <v>362</v>
      </c>
      <c r="AG167" s="1077" t="s">
        <v>363</v>
      </c>
      <c r="AH167" s="1077" t="s">
        <v>364</v>
      </c>
      <c r="AI167" s="1077" t="s">
        <v>365</v>
      </c>
      <c r="AJ167" s="1078" t="s">
        <v>366</v>
      </c>
      <c r="AK167" s="1079" t="s">
        <v>367</v>
      </c>
      <c r="AL167" s="1029" t="s">
        <v>368</v>
      </c>
      <c r="AM167" s="1029" t="s">
        <v>369</v>
      </c>
      <c r="AN167" s="1029" t="s">
        <v>370</v>
      </c>
      <c r="AO167" s="1029" t="s">
        <v>371</v>
      </c>
      <c r="AP167" s="1029" t="s">
        <v>372</v>
      </c>
      <c r="AQ167" s="1029" t="s">
        <v>373</v>
      </c>
      <c r="AR167" s="1029" t="s">
        <v>374</v>
      </c>
      <c r="AS167" s="1027" t="s">
        <v>375</v>
      </c>
      <c r="AT167" s="1027" t="s">
        <v>376</v>
      </c>
      <c r="AU167" s="1027" t="s">
        <v>377</v>
      </c>
      <c r="AV167" s="1027" t="s">
        <v>378</v>
      </c>
      <c r="AW167" s="1027" t="s">
        <v>379</v>
      </c>
      <c r="AX167" s="1027" t="s">
        <v>380</v>
      </c>
      <c r="AY167" s="1027" t="s">
        <v>381</v>
      </c>
      <c r="AZ167" s="1027" t="s">
        <v>382</v>
      </c>
      <c r="BA167" s="1027" t="s">
        <v>383</v>
      </c>
      <c r="BB167" s="1027" t="s">
        <v>384</v>
      </c>
      <c r="BC167" s="1027" t="s">
        <v>385</v>
      </c>
      <c r="BD167" s="1027" t="s">
        <v>386</v>
      </c>
      <c r="BE167" s="1027" t="s">
        <v>387</v>
      </c>
      <c r="BF167" s="1027" t="s">
        <v>388</v>
      </c>
      <c r="BG167" s="1027" t="s">
        <v>389</v>
      </c>
      <c r="BH167" s="1027" t="s">
        <v>390</v>
      </c>
      <c r="BI167" s="1027" t="s">
        <v>391</v>
      </c>
      <c r="BJ167" s="1027" t="s">
        <v>392</v>
      </c>
      <c r="BK167" s="1027" t="s">
        <v>393</v>
      </c>
      <c r="BL167" s="1027" t="s">
        <v>394</v>
      </c>
      <c r="BM167" s="1029" t="s">
        <v>395</v>
      </c>
      <c r="BN167" s="1029" t="s">
        <v>396</v>
      </c>
      <c r="BO167" s="1029" t="s">
        <v>397</v>
      </c>
      <c r="BP167" s="1029" t="s">
        <v>398</v>
      </c>
      <c r="BQ167" s="1029" t="s">
        <v>399</v>
      </c>
      <c r="BR167" s="1029" t="s">
        <v>400</v>
      </c>
      <c r="BS167" s="1029" t="s">
        <v>401</v>
      </c>
      <c r="BT167" s="1029" t="s">
        <v>402</v>
      </c>
      <c r="BU167" s="1029" t="s">
        <v>403</v>
      </c>
      <c r="BV167" s="1029" t="s">
        <v>404</v>
      </c>
      <c r="BW167" s="1029" t="s">
        <v>405</v>
      </c>
      <c r="BX167" s="1027" t="s">
        <v>406</v>
      </c>
      <c r="BY167" s="1027" t="s">
        <v>407</v>
      </c>
      <c r="BZ167" s="1027" t="s">
        <v>408</v>
      </c>
      <c r="CA167" s="1027" t="s">
        <v>409</v>
      </c>
      <c r="CB167" s="1027" t="s">
        <v>410</v>
      </c>
      <c r="CC167" s="1027" t="s">
        <v>411</v>
      </c>
      <c r="CD167" s="1027" t="s">
        <v>412</v>
      </c>
      <c r="CE167" s="1029" t="s">
        <v>413</v>
      </c>
      <c r="CF167" s="1029" t="s">
        <v>414</v>
      </c>
      <c r="CG167" s="1029" t="s">
        <v>415</v>
      </c>
      <c r="CH167" s="1029" t="s">
        <v>416</v>
      </c>
      <c r="CI167" s="1029" t="s">
        <v>417</v>
      </c>
      <c r="CJ167" s="1029" t="s">
        <v>418</v>
      </c>
      <c r="CK167" s="1029" t="s">
        <v>419</v>
      </c>
      <c r="CL167" s="1029" t="s">
        <v>420</v>
      </c>
      <c r="CM167" s="1029" t="s">
        <v>421</v>
      </c>
      <c r="CN167" s="1029" t="s">
        <v>422</v>
      </c>
      <c r="CO167" s="1027" t="s">
        <v>423</v>
      </c>
      <c r="CP167" s="1027" t="s">
        <v>424</v>
      </c>
      <c r="CQ167" s="1027" t="s">
        <v>425</v>
      </c>
      <c r="CR167" s="1027" t="s">
        <v>426</v>
      </c>
      <c r="CS167" s="1027" t="s">
        <v>427</v>
      </c>
      <c r="CT167" s="1027" t="s">
        <v>428</v>
      </c>
      <c r="CU167" s="1027" t="s">
        <v>429</v>
      </c>
      <c r="CV167" s="1027" t="s">
        <v>430</v>
      </c>
      <c r="CW167" s="1027" t="s">
        <v>431</v>
      </c>
      <c r="CX167" s="1027" t="s">
        <v>432</v>
      </c>
      <c r="CY167" s="1029" t="s">
        <v>433</v>
      </c>
      <c r="CZ167" s="1029" t="s">
        <v>434</v>
      </c>
      <c r="DA167" s="1029" t="s">
        <v>435</v>
      </c>
      <c r="DB167" s="1029" t="s">
        <v>436</v>
      </c>
      <c r="DC167" s="1029" t="s">
        <v>437</v>
      </c>
      <c r="DD167" s="1029" t="s">
        <v>438</v>
      </c>
      <c r="DE167" s="1029" t="s">
        <v>439</v>
      </c>
      <c r="DF167" s="1029" t="s">
        <v>440</v>
      </c>
      <c r="DG167" s="1027" t="s">
        <v>441</v>
      </c>
      <c r="DH167" s="1027" t="s">
        <v>442</v>
      </c>
      <c r="DI167" s="1027" t="s">
        <v>443</v>
      </c>
      <c r="DJ167" s="1027" t="s">
        <v>444</v>
      </c>
      <c r="DK167" s="1027" t="s">
        <v>445</v>
      </c>
      <c r="DL167" s="1027" t="s">
        <v>446</v>
      </c>
      <c r="DM167" s="1027" t="s">
        <v>447</v>
      </c>
      <c r="DN167" s="1027" t="s">
        <v>448</v>
      </c>
      <c r="DO167" s="1027" t="s">
        <v>449</v>
      </c>
      <c r="DP167" s="1029" t="s">
        <v>450</v>
      </c>
      <c r="DQ167" s="1029" t="s">
        <v>451</v>
      </c>
      <c r="DR167" s="1029" t="s">
        <v>452</v>
      </c>
      <c r="DS167" s="1029" t="s">
        <v>453</v>
      </c>
      <c r="DT167" s="1029" t="s">
        <v>454</v>
      </c>
      <c r="DU167" s="1029" t="s">
        <v>455</v>
      </c>
      <c r="DV167" s="1027" t="s">
        <v>456</v>
      </c>
      <c r="DW167" s="1027" t="s">
        <v>457</v>
      </c>
      <c r="DX167" s="1027" t="s">
        <v>458</v>
      </c>
      <c r="DY167" s="1027" t="s">
        <v>459</v>
      </c>
      <c r="DZ167" s="1027" t="s">
        <v>460</v>
      </c>
      <c r="EA167" s="1027" t="s">
        <v>461</v>
      </c>
      <c r="EB167" s="1027" t="s">
        <v>462</v>
      </c>
      <c r="EC167" s="1029" t="s">
        <v>463</v>
      </c>
      <c r="ED167" s="1029" t="s">
        <v>464</v>
      </c>
      <c r="EE167" s="1029" t="s">
        <v>465</v>
      </c>
      <c r="EF167" s="1027" t="s">
        <v>466</v>
      </c>
      <c r="EG167" s="1027" t="s">
        <v>467</v>
      </c>
      <c r="EH167" s="1027" t="s">
        <v>468</v>
      </c>
      <c r="EI167" s="1027" t="s">
        <v>469</v>
      </c>
      <c r="EJ167" s="1029" t="s">
        <v>470</v>
      </c>
      <c r="EK167" s="1029" t="s">
        <v>471</v>
      </c>
      <c r="EL167" s="1029" t="s">
        <v>472</v>
      </c>
      <c r="EM167" s="1029" t="s">
        <v>473</v>
      </c>
      <c r="EN167" s="1029" t="s">
        <v>474</v>
      </c>
      <c r="EO167" s="1080" t="s">
        <v>853</v>
      </c>
      <c r="EP167" s="1080" t="s">
        <v>854</v>
      </c>
    </row>
    <row r="168" ht="14.25" customHeight="1">
      <c r="A168" s="297" t="s">
        <v>560</v>
      </c>
      <c r="B168" s="1031" t="s">
        <v>479</v>
      </c>
      <c r="C168" s="1032">
        <v>20.0</v>
      </c>
      <c r="D168" s="1033"/>
      <c r="E168" s="1081">
        <v>0.0</v>
      </c>
      <c r="F168" s="1082">
        <f>SUM(E2:E21, F153)</f>
        <v>42702.1689</v>
      </c>
      <c r="G168" s="1082">
        <f t="shared" ref="G168:I168" si="23">SUM(G2:G21)</f>
        <v>0</v>
      </c>
      <c r="H168" s="1082">
        <f t="shared" si="23"/>
        <v>0</v>
      </c>
      <c r="I168" s="1083">
        <f t="shared" si="23"/>
        <v>0</v>
      </c>
      <c r="J168" s="1081">
        <v>0.0</v>
      </c>
      <c r="K168" s="1082">
        <f>SUM(J2:J21, K153)</f>
        <v>42702.1689</v>
      </c>
      <c r="L168" s="1082">
        <f t="shared" ref="L168:N168" si="24">SUM(L2:L21)</f>
        <v>0</v>
      </c>
      <c r="M168" s="1082">
        <f t="shared" si="24"/>
        <v>0</v>
      </c>
      <c r="N168" s="1083">
        <f t="shared" si="24"/>
        <v>0</v>
      </c>
      <c r="O168" s="1084">
        <v>0.0</v>
      </c>
      <c r="P168" s="1040">
        <f>SUM(O2:O21, P153)</f>
        <v>42702.1689</v>
      </c>
      <c r="Q168" s="1040">
        <f t="shared" ref="Q168:S168" si="25">SUM(Q2:Q21)</f>
        <v>0</v>
      </c>
      <c r="R168" s="1040">
        <f t="shared" si="25"/>
        <v>0</v>
      </c>
      <c r="S168" s="1085">
        <f t="shared" si="25"/>
        <v>0</v>
      </c>
      <c r="T168" s="1081">
        <v>0.0</v>
      </c>
      <c r="U168" s="1082">
        <f>SUM(T2:T21,U153)</f>
        <v>42702.1689</v>
      </c>
      <c r="V168" s="1082">
        <f t="shared" ref="V168:AR168" si="26">SUM(V2:V21)</f>
        <v>0</v>
      </c>
      <c r="W168" s="1082">
        <f t="shared" si="26"/>
        <v>0</v>
      </c>
      <c r="X168" s="1082">
        <f t="shared" si="26"/>
        <v>0</v>
      </c>
      <c r="Y168" s="1082">
        <f t="shared" si="26"/>
        <v>0</v>
      </c>
      <c r="Z168" s="1082">
        <f t="shared" si="26"/>
        <v>0</v>
      </c>
      <c r="AA168" s="1082">
        <f t="shared" si="26"/>
        <v>0</v>
      </c>
      <c r="AB168" s="1083">
        <f t="shared" si="26"/>
        <v>0</v>
      </c>
      <c r="AC168" s="1086">
        <f t="shared" si="26"/>
        <v>28747.6181</v>
      </c>
      <c r="AD168" s="1040">
        <f t="shared" si="26"/>
        <v>13954.5508</v>
      </c>
      <c r="AE168" s="1040">
        <f t="shared" si="26"/>
        <v>0</v>
      </c>
      <c r="AF168" s="1040">
        <f t="shared" si="26"/>
        <v>0</v>
      </c>
      <c r="AG168" s="1040">
        <f t="shared" si="26"/>
        <v>0</v>
      </c>
      <c r="AH168" s="1040">
        <f t="shared" si="26"/>
        <v>0</v>
      </c>
      <c r="AI168" s="1040">
        <f t="shared" si="26"/>
        <v>0</v>
      </c>
      <c r="AJ168" s="1087">
        <f t="shared" si="26"/>
        <v>0</v>
      </c>
      <c r="AK168" s="1088">
        <f t="shared" si="26"/>
        <v>28747.6181</v>
      </c>
      <c r="AL168" s="1082">
        <f t="shared" si="26"/>
        <v>13954.5508</v>
      </c>
      <c r="AM168" s="1082">
        <f t="shared" si="26"/>
        <v>0</v>
      </c>
      <c r="AN168" s="1082">
        <f t="shared" si="26"/>
        <v>0</v>
      </c>
      <c r="AO168" s="1082">
        <f t="shared" si="26"/>
        <v>0</v>
      </c>
      <c r="AP168" s="1082">
        <f t="shared" si="26"/>
        <v>0</v>
      </c>
      <c r="AQ168" s="1082">
        <f t="shared" si="26"/>
        <v>0</v>
      </c>
      <c r="AR168" s="1083">
        <f t="shared" si="26"/>
        <v>0</v>
      </c>
      <c r="AS168" s="1084">
        <v>0.0</v>
      </c>
      <c r="AT168" s="1040">
        <f>SUM(AT2:AT21, AS153)</f>
        <v>42702.1689</v>
      </c>
      <c r="AU168" s="1040">
        <f t="shared" ref="AU168:BL168" si="27">SUM(AU2:AU21)</f>
        <v>0</v>
      </c>
      <c r="AV168" s="1040">
        <f t="shared" si="27"/>
        <v>0</v>
      </c>
      <c r="AW168" s="1040">
        <f t="shared" si="27"/>
        <v>0</v>
      </c>
      <c r="AX168" s="1040">
        <f t="shared" si="27"/>
        <v>0</v>
      </c>
      <c r="AY168" s="1040">
        <f t="shared" si="27"/>
        <v>0</v>
      </c>
      <c r="AZ168" s="1040">
        <f t="shared" si="27"/>
        <v>0</v>
      </c>
      <c r="BA168" s="1040">
        <f t="shared" si="27"/>
        <v>0</v>
      </c>
      <c r="BB168" s="1040">
        <f t="shared" si="27"/>
        <v>0</v>
      </c>
      <c r="BC168" s="1040">
        <f t="shared" si="27"/>
        <v>0</v>
      </c>
      <c r="BD168" s="1040">
        <f t="shared" si="27"/>
        <v>0</v>
      </c>
      <c r="BE168" s="1040">
        <f t="shared" si="27"/>
        <v>0</v>
      </c>
      <c r="BF168" s="1040">
        <f t="shared" si="27"/>
        <v>0</v>
      </c>
      <c r="BG168" s="1040">
        <f t="shared" si="27"/>
        <v>0</v>
      </c>
      <c r="BH168" s="1040">
        <f t="shared" si="27"/>
        <v>0</v>
      </c>
      <c r="BI168" s="1040">
        <f t="shared" si="27"/>
        <v>0</v>
      </c>
      <c r="BJ168" s="1040">
        <f t="shared" si="27"/>
        <v>0</v>
      </c>
      <c r="BK168" s="1040">
        <f t="shared" si="27"/>
        <v>0</v>
      </c>
      <c r="BL168" s="1085">
        <f t="shared" si="27"/>
        <v>0</v>
      </c>
      <c r="BM168" s="1081">
        <v>0.0</v>
      </c>
      <c r="BN168" s="1082">
        <f>SUM(BN2:BN21, BM153)</f>
        <v>12097.6783</v>
      </c>
      <c r="BO168" s="1082">
        <f t="shared" ref="BO168:BW168" si="28">SUM(BO2:BO21)</f>
        <v>0</v>
      </c>
      <c r="BP168" s="1082">
        <f t="shared" si="28"/>
        <v>0</v>
      </c>
      <c r="BQ168" s="1082">
        <f t="shared" si="28"/>
        <v>0</v>
      </c>
      <c r="BR168" s="1082">
        <f t="shared" si="28"/>
        <v>0</v>
      </c>
      <c r="BS168" s="1082">
        <f t="shared" si="28"/>
        <v>0</v>
      </c>
      <c r="BT168" s="1082">
        <f t="shared" si="28"/>
        <v>0</v>
      </c>
      <c r="BU168" s="1082">
        <f t="shared" si="28"/>
        <v>0</v>
      </c>
      <c r="BV168" s="1082">
        <f t="shared" si="28"/>
        <v>0</v>
      </c>
      <c r="BW168" s="1083">
        <f t="shared" si="28"/>
        <v>0</v>
      </c>
      <c r="BX168" s="1089">
        <f>SUM(BX2:BX21,BY153)</f>
        <v>12097.6783</v>
      </c>
      <c r="BY168" s="1090">
        <v>0.0</v>
      </c>
      <c r="BZ168" s="1091">
        <f t="shared" ref="BZ168:CD168" si="29">SUM(BZ2:BZ21)</f>
        <v>0</v>
      </c>
      <c r="CA168" s="1040">
        <f t="shared" si="29"/>
        <v>0</v>
      </c>
      <c r="CB168" s="1040">
        <f t="shared" si="29"/>
        <v>0</v>
      </c>
      <c r="CC168" s="1040">
        <f t="shared" si="29"/>
        <v>0</v>
      </c>
      <c r="CD168" s="1085">
        <f t="shared" si="29"/>
        <v>0</v>
      </c>
      <c r="CE168" s="1081">
        <v>0.0</v>
      </c>
      <c r="CF168" s="1082">
        <f>SUM(CF2:CF21, CE153)</f>
        <v>30604.4906</v>
      </c>
      <c r="CG168" s="1082">
        <f t="shared" ref="CG168:CN168" si="30">SUM(CG2:CG21)</f>
        <v>0</v>
      </c>
      <c r="CH168" s="1082">
        <f t="shared" si="30"/>
        <v>0</v>
      </c>
      <c r="CI168" s="1082">
        <f t="shared" si="30"/>
        <v>0</v>
      </c>
      <c r="CJ168" s="1082">
        <f t="shared" si="30"/>
        <v>0</v>
      </c>
      <c r="CK168" s="1082">
        <f t="shared" si="30"/>
        <v>0</v>
      </c>
      <c r="CL168" s="1082">
        <f t="shared" si="30"/>
        <v>0</v>
      </c>
      <c r="CM168" s="1082">
        <f t="shared" si="30"/>
        <v>0</v>
      </c>
      <c r="CN168" s="1083">
        <f t="shared" si="30"/>
        <v>0</v>
      </c>
      <c r="CO168" s="1039">
        <f>SUM(CO2:CO21,CP153)</f>
        <v>34836.0129</v>
      </c>
      <c r="CP168" s="1092">
        <v>0.0</v>
      </c>
      <c r="CQ168" s="1040">
        <f t="shared" ref="CQ168:EN168" si="31">SUM(CQ2:CQ21)</f>
        <v>0</v>
      </c>
      <c r="CR168" s="1040">
        <f t="shared" si="31"/>
        <v>0</v>
      </c>
      <c r="CS168" s="1040">
        <f t="shared" si="31"/>
        <v>0</v>
      </c>
      <c r="CT168" s="1040">
        <f t="shared" si="31"/>
        <v>0</v>
      </c>
      <c r="CU168" s="1040">
        <f t="shared" si="31"/>
        <v>0</v>
      </c>
      <c r="CV168" s="1040">
        <f t="shared" si="31"/>
        <v>0</v>
      </c>
      <c r="CW168" s="1040">
        <f t="shared" si="31"/>
        <v>0</v>
      </c>
      <c r="CX168" s="1040">
        <f t="shared" si="31"/>
        <v>0</v>
      </c>
      <c r="CY168" s="1040">
        <f t="shared" si="31"/>
        <v>28747.6181</v>
      </c>
      <c r="CZ168" s="1040">
        <f t="shared" si="31"/>
        <v>13954.5508</v>
      </c>
      <c r="DA168" s="1040">
        <f t="shared" si="31"/>
        <v>0</v>
      </c>
      <c r="DB168" s="1040">
        <f t="shared" si="31"/>
        <v>0</v>
      </c>
      <c r="DC168" s="1040">
        <f t="shared" si="31"/>
        <v>0</v>
      </c>
      <c r="DD168" s="1040">
        <f t="shared" si="31"/>
        <v>0</v>
      </c>
      <c r="DE168" s="1040">
        <f t="shared" si="31"/>
        <v>0</v>
      </c>
      <c r="DF168" s="1040">
        <f t="shared" si="31"/>
        <v>0</v>
      </c>
      <c r="DG168" s="1040">
        <f t="shared" si="31"/>
        <v>0</v>
      </c>
      <c r="DH168" s="1040">
        <f t="shared" si="31"/>
        <v>0</v>
      </c>
      <c r="DI168" s="1040">
        <f t="shared" si="31"/>
        <v>0</v>
      </c>
      <c r="DJ168" s="1040">
        <f t="shared" si="31"/>
        <v>0</v>
      </c>
      <c r="DK168" s="1040">
        <f t="shared" si="31"/>
        <v>0</v>
      </c>
      <c r="DL168" s="1040">
        <f t="shared" si="31"/>
        <v>0</v>
      </c>
      <c r="DM168" s="1040">
        <f t="shared" si="31"/>
        <v>0</v>
      </c>
      <c r="DN168" s="1040">
        <f t="shared" si="31"/>
        <v>0</v>
      </c>
      <c r="DO168" s="1040">
        <f t="shared" si="31"/>
        <v>0</v>
      </c>
      <c r="DP168" s="1040">
        <f t="shared" si="31"/>
        <v>0</v>
      </c>
      <c r="DQ168" s="1040">
        <f t="shared" si="31"/>
        <v>0</v>
      </c>
      <c r="DR168" s="1040">
        <f t="shared" si="31"/>
        <v>0</v>
      </c>
      <c r="DS168" s="1040">
        <f t="shared" si="31"/>
        <v>0</v>
      </c>
      <c r="DT168" s="1040">
        <f t="shared" si="31"/>
        <v>0</v>
      </c>
      <c r="DU168" s="1040">
        <f t="shared" si="31"/>
        <v>0</v>
      </c>
      <c r="DV168" s="1040">
        <f t="shared" si="31"/>
        <v>0</v>
      </c>
      <c r="DW168" s="1040">
        <f t="shared" si="31"/>
        <v>0</v>
      </c>
      <c r="DX168" s="1040">
        <f t="shared" si="31"/>
        <v>0</v>
      </c>
      <c r="DY168" s="1040">
        <f t="shared" si="31"/>
        <v>0</v>
      </c>
      <c r="DZ168" s="1040">
        <f t="shared" si="31"/>
        <v>0</v>
      </c>
      <c r="EA168" s="1040">
        <f t="shared" si="31"/>
        <v>0</v>
      </c>
      <c r="EB168" s="1085">
        <f t="shared" si="31"/>
        <v>0</v>
      </c>
      <c r="EC168" s="1088">
        <f t="shared" si="31"/>
        <v>0</v>
      </c>
      <c r="ED168" s="1082">
        <f t="shared" si="31"/>
        <v>0</v>
      </c>
      <c r="EE168" s="1083">
        <f t="shared" si="31"/>
        <v>0</v>
      </c>
      <c r="EF168" s="1039">
        <f t="shared" si="31"/>
        <v>0</v>
      </c>
      <c r="EG168" s="1040">
        <f t="shared" si="31"/>
        <v>0</v>
      </c>
      <c r="EH168" s="1040">
        <f t="shared" si="31"/>
        <v>0</v>
      </c>
      <c r="EI168" s="1040">
        <f t="shared" si="31"/>
        <v>0</v>
      </c>
      <c r="EJ168" s="1040">
        <f t="shared" si="31"/>
        <v>0</v>
      </c>
      <c r="EK168" s="1040">
        <f t="shared" si="31"/>
        <v>0</v>
      </c>
      <c r="EL168" s="1040">
        <f t="shared" si="31"/>
        <v>0</v>
      </c>
      <c r="EM168" s="1040">
        <f t="shared" si="31"/>
        <v>0</v>
      </c>
      <c r="EN168" s="1040">
        <f t="shared" si="31"/>
        <v>0</v>
      </c>
      <c r="EO168" s="1040">
        <f t="shared" ref="EO168:EO178" si="40">SUMPRODUCT(E168:EN168, $E$185:$EN$185)</f>
        <v>374063.7171</v>
      </c>
      <c r="EP168" s="1040">
        <f t="shared" ref="EP168:EP171" si="41">EO168*$D$150</f>
        <v>80423.69917</v>
      </c>
    </row>
    <row r="169" ht="14.25" customHeight="1">
      <c r="A169" s="297" t="s">
        <v>133</v>
      </c>
      <c r="B169" s="1031" t="s">
        <v>479</v>
      </c>
      <c r="C169" s="1032">
        <f>count(E53:E75)</f>
        <v>23</v>
      </c>
      <c r="D169" s="1033"/>
      <c r="E169" s="1093">
        <v>0.0</v>
      </c>
      <c r="F169" s="1040">
        <f>SUM(E22:E44, F154)</f>
        <v>79199.5869</v>
      </c>
      <c r="G169" s="1040">
        <f t="shared" ref="G169:I169" si="32">SUM(G22:G44)</f>
        <v>0</v>
      </c>
      <c r="H169" s="1040">
        <f t="shared" si="32"/>
        <v>0</v>
      </c>
      <c r="I169" s="1087">
        <f t="shared" si="32"/>
        <v>0</v>
      </c>
      <c r="J169" s="1093">
        <v>0.0</v>
      </c>
      <c r="K169" s="1082">
        <f>SUM(J22:J44, K154)</f>
        <v>79199.5869</v>
      </c>
      <c r="L169" s="1040">
        <f t="shared" ref="L169:N169" si="33">SUM(L22:L44)</f>
        <v>0</v>
      </c>
      <c r="M169" s="1040">
        <f t="shared" si="33"/>
        <v>0</v>
      </c>
      <c r="N169" s="1087">
        <f t="shared" si="33"/>
        <v>0</v>
      </c>
      <c r="O169" s="1084">
        <v>0.0</v>
      </c>
      <c r="P169" s="1040">
        <f>SUM(O22:O44, P154)</f>
        <v>79199.5869</v>
      </c>
      <c r="Q169" s="1040">
        <f t="shared" ref="Q169:T169" si="34">SUM(Q22:Q44)</f>
        <v>0</v>
      </c>
      <c r="R169" s="1040">
        <f t="shared" si="34"/>
        <v>0</v>
      </c>
      <c r="S169" s="1085">
        <f t="shared" si="34"/>
        <v>0</v>
      </c>
      <c r="T169" s="1086">
        <f t="shared" si="34"/>
        <v>0</v>
      </c>
      <c r="U169" s="1040">
        <f>SUM(U22:U44,V154)</f>
        <v>79199.5869</v>
      </c>
      <c r="V169" s="1092">
        <v>0.0</v>
      </c>
      <c r="W169" s="1040">
        <f t="shared" ref="W169:AT169" si="35">SUM(W22:W44)</f>
        <v>0</v>
      </c>
      <c r="X169" s="1040">
        <f t="shared" si="35"/>
        <v>0</v>
      </c>
      <c r="Y169" s="1040">
        <f t="shared" si="35"/>
        <v>0</v>
      </c>
      <c r="Z169" s="1040">
        <f t="shared" si="35"/>
        <v>0</v>
      </c>
      <c r="AA169" s="1040">
        <f t="shared" si="35"/>
        <v>0</v>
      </c>
      <c r="AB169" s="1087">
        <f t="shared" si="35"/>
        <v>0</v>
      </c>
      <c r="AC169" s="1086">
        <f t="shared" si="35"/>
        <v>0</v>
      </c>
      <c r="AD169" s="1040">
        <f t="shared" si="35"/>
        <v>79199.5869</v>
      </c>
      <c r="AE169" s="1040">
        <f t="shared" si="35"/>
        <v>0</v>
      </c>
      <c r="AF169" s="1040">
        <f t="shared" si="35"/>
        <v>0</v>
      </c>
      <c r="AG169" s="1040">
        <f t="shared" si="35"/>
        <v>0</v>
      </c>
      <c r="AH169" s="1040">
        <f t="shared" si="35"/>
        <v>0</v>
      </c>
      <c r="AI169" s="1040">
        <f t="shared" si="35"/>
        <v>0</v>
      </c>
      <c r="AJ169" s="1087">
        <f t="shared" si="35"/>
        <v>0</v>
      </c>
      <c r="AK169" s="1086">
        <f t="shared" si="35"/>
        <v>0</v>
      </c>
      <c r="AL169" s="1040">
        <f t="shared" si="35"/>
        <v>79199.5869</v>
      </c>
      <c r="AM169" s="1040">
        <f t="shared" si="35"/>
        <v>0</v>
      </c>
      <c r="AN169" s="1040">
        <f t="shared" si="35"/>
        <v>0</v>
      </c>
      <c r="AO169" s="1040">
        <f t="shared" si="35"/>
        <v>0</v>
      </c>
      <c r="AP169" s="1040">
        <f t="shared" si="35"/>
        <v>0</v>
      </c>
      <c r="AQ169" s="1040">
        <f t="shared" si="35"/>
        <v>0</v>
      </c>
      <c r="AR169" s="1087">
        <f t="shared" si="35"/>
        <v>0</v>
      </c>
      <c r="AS169" s="1039">
        <f t="shared" si="35"/>
        <v>0</v>
      </c>
      <c r="AT169" s="1040">
        <f t="shared" si="35"/>
        <v>11060.5982</v>
      </c>
      <c r="AU169" s="1092">
        <v>0.0</v>
      </c>
      <c r="AV169" s="1040">
        <f>SUM(AV22:AV44,AU154)</f>
        <v>68138.9887</v>
      </c>
      <c r="AW169" s="1040">
        <f t="shared" ref="AW169:BM169" si="36">SUM(AW22:AW44)</f>
        <v>0</v>
      </c>
      <c r="AX169" s="1040">
        <f t="shared" si="36"/>
        <v>0</v>
      </c>
      <c r="AY169" s="1040">
        <f t="shared" si="36"/>
        <v>0</v>
      </c>
      <c r="AZ169" s="1040">
        <f t="shared" si="36"/>
        <v>0</v>
      </c>
      <c r="BA169" s="1040">
        <f t="shared" si="36"/>
        <v>0</v>
      </c>
      <c r="BB169" s="1040">
        <f t="shared" si="36"/>
        <v>0</v>
      </c>
      <c r="BC169" s="1040">
        <f t="shared" si="36"/>
        <v>0</v>
      </c>
      <c r="BD169" s="1040">
        <f t="shared" si="36"/>
        <v>0</v>
      </c>
      <c r="BE169" s="1040">
        <f t="shared" si="36"/>
        <v>0</v>
      </c>
      <c r="BF169" s="1040">
        <f t="shared" si="36"/>
        <v>0</v>
      </c>
      <c r="BG169" s="1040">
        <f t="shared" si="36"/>
        <v>0</v>
      </c>
      <c r="BH169" s="1040">
        <f t="shared" si="36"/>
        <v>0</v>
      </c>
      <c r="BI169" s="1040">
        <f t="shared" si="36"/>
        <v>0</v>
      </c>
      <c r="BJ169" s="1040">
        <f t="shared" si="36"/>
        <v>0</v>
      </c>
      <c r="BK169" s="1040">
        <f t="shared" si="36"/>
        <v>0</v>
      </c>
      <c r="BL169" s="1085">
        <f t="shared" si="36"/>
        <v>0</v>
      </c>
      <c r="BM169" s="1086">
        <f t="shared" si="36"/>
        <v>0</v>
      </c>
      <c r="BN169" s="1040">
        <f>SUM(BN22:BN44,BO154)</f>
        <v>15469.1915</v>
      </c>
      <c r="BO169" s="1092">
        <v>0.0</v>
      </c>
      <c r="BP169" s="1040">
        <f t="shared" ref="BP169:BX169" si="37">SUM(BP22:BP44)</f>
        <v>0</v>
      </c>
      <c r="BQ169" s="1040">
        <f t="shared" si="37"/>
        <v>0</v>
      </c>
      <c r="BR169" s="1040">
        <f t="shared" si="37"/>
        <v>0</v>
      </c>
      <c r="BS169" s="1040">
        <f t="shared" si="37"/>
        <v>0</v>
      </c>
      <c r="BT169" s="1040">
        <f t="shared" si="37"/>
        <v>0</v>
      </c>
      <c r="BU169" s="1040">
        <f t="shared" si="37"/>
        <v>0</v>
      </c>
      <c r="BV169" s="1040">
        <f t="shared" si="37"/>
        <v>0</v>
      </c>
      <c r="BW169" s="1087">
        <f t="shared" si="37"/>
        <v>0</v>
      </c>
      <c r="BX169" s="1089">
        <f t="shared" si="37"/>
        <v>0</v>
      </c>
      <c r="BY169" s="1090">
        <v>0.0</v>
      </c>
      <c r="BZ169" s="1091">
        <f>SUM(BZ22:BZ44,BY154)</f>
        <v>36267.8246</v>
      </c>
      <c r="CA169" s="1040">
        <f t="shared" ref="CA169:CN169" si="38">SUM(CA22:CA44)</f>
        <v>0</v>
      </c>
      <c r="CB169" s="1040">
        <f t="shared" si="38"/>
        <v>0</v>
      </c>
      <c r="CC169" s="1040">
        <f t="shared" si="38"/>
        <v>0</v>
      </c>
      <c r="CD169" s="1085">
        <f t="shared" si="38"/>
        <v>0</v>
      </c>
      <c r="CE169" s="1086">
        <f t="shared" si="38"/>
        <v>0</v>
      </c>
      <c r="CF169" s="1040">
        <f t="shared" si="38"/>
        <v>0</v>
      </c>
      <c r="CG169" s="1040">
        <f t="shared" si="38"/>
        <v>42931.7623</v>
      </c>
      <c r="CH169" s="1040">
        <f t="shared" si="38"/>
        <v>0</v>
      </c>
      <c r="CI169" s="1040">
        <f t="shared" si="38"/>
        <v>0</v>
      </c>
      <c r="CJ169" s="1040">
        <f t="shared" si="38"/>
        <v>0</v>
      </c>
      <c r="CK169" s="1040">
        <f t="shared" si="38"/>
        <v>0</v>
      </c>
      <c r="CL169" s="1040">
        <f t="shared" si="38"/>
        <v>0</v>
      </c>
      <c r="CM169" s="1040">
        <f t="shared" si="38"/>
        <v>0</v>
      </c>
      <c r="CN169" s="1087">
        <f t="shared" si="38"/>
        <v>0</v>
      </c>
      <c r="CO169" s="1039">
        <f>SUM(CO22:CO44,CP154)</f>
        <v>56301.4138</v>
      </c>
      <c r="CP169" s="1092">
        <v>0.0</v>
      </c>
      <c r="CQ169" s="1040">
        <f t="shared" ref="CQ169:EN169" si="39">SUM(CQ22:CQ44)</f>
        <v>22898.1731</v>
      </c>
      <c r="CR169" s="1040">
        <f t="shared" si="39"/>
        <v>0</v>
      </c>
      <c r="CS169" s="1040">
        <f t="shared" si="39"/>
        <v>0</v>
      </c>
      <c r="CT169" s="1040">
        <f t="shared" si="39"/>
        <v>0</v>
      </c>
      <c r="CU169" s="1040">
        <f t="shared" si="39"/>
        <v>0</v>
      </c>
      <c r="CV169" s="1040">
        <f t="shared" si="39"/>
        <v>0</v>
      </c>
      <c r="CW169" s="1040">
        <f t="shared" si="39"/>
        <v>0</v>
      </c>
      <c r="CX169" s="1040">
        <f t="shared" si="39"/>
        <v>0</v>
      </c>
      <c r="CY169" s="1040">
        <f t="shared" si="39"/>
        <v>0</v>
      </c>
      <c r="CZ169" s="1040">
        <f t="shared" si="39"/>
        <v>79199.5869</v>
      </c>
      <c r="DA169" s="1040">
        <f t="shared" si="39"/>
        <v>0</v>
      </c>
      <c r="DB169" s="1040">
        <f t="shared" si="39"/>
        <v>0</v>
      </c>
      <c r="DC169" s="1040">
        <f t="shared" si="39"/>
        <v>0</v>
      </c>
      <c r="DD169" s="1040">
        <f t="shared" si="39"/>
        <v>0</v>
      </c>
      <c r="DE169" s="1040">
        <f t="shared" si="39"/>
        <v>0</v>
      </c>
      <c r="DF169" s="1040">
        <f t="shared" si="39"/>
        <v>0</v>
      </c>
      <c r="DG169" s="1040">
        <f t="shared" si="39"/>
        <v>0</v>
      </c>
      <c r="DH169" s="1040">
        <f t="shared" si="39"/>
        <v>0</v>
      </c>
      <c r="DI169" s="1040">
        <f t="shared" si="39"/>
        <v>0</v>
      </c>
      <c r="DJ169" s="1040">
        <f t="shared" si="39"/>
        <v>0</v>
      </c>
      <c r="DK169" s="1040">
        <f t="shared" si="39"/>
        <v>0</v>
      </c>
      <c r="DL169" s="1040">
        <f t="shared" si="39"/>
        <v>0</v>
      </c>
      <c r="DM169" s="1040">
        <f t="shared" si="39"/>
        <v>0</v>
      </c>
      <c r="DN169" s="1040">
        <f t="shared" si="39"/>
        <v>0</v>
      </c>
      <c r="DO169" s="1040">
        <f t="shared" si="39"/>
        <v>0</v>
      </c>
      <c r="DP169" s="1040">
        <f t="shared" si="39"/>
        <v>0</v>
      </c>
      <c r="DQ169" s="1040">
        <f t="shared" si="39"/>
        <v>0</v>
      </c>
      <c r="DR169" s="1040">
        <f t="shared" si="39"/>
        <v>0</v>
      </c>
      <c r="DS169" s="1040">
        <f t="shared" si="39"/>
        <v>0</v>
      </c>
      <c r="DT169" s="1040">
        <f t="shared" si="39"/>
        <v>0</v>
      </c>
      <c r="DU169" s="1040">
        <f t="shared" si="39"/>
        <v>0</v>
      </c>
      <c r="DV169" s="1040">
        <f t="shared" si="39"/>
        <v>0</v>
      </c>
      <c r="DW169" s="1040">
        <f t="shared" si="39"/>
        <v>0</v>
      </c>
      <c r="DX169" s="1040">
        <f t="shared" si="39"/>
        <v>0</v>
      </c>
      <c r="DY169" s="1040">
        <f t="shared" si="39"/>
        <v>0</v>
      </c>
      <c r="DZ169" s="1040">
        <f t="shared" si="39"/>
        <v>0</v>
      </c>
      <c r="EA169" s="1040">
        <f t="shared" si="39"/>
        <v>0</v>
      </c>
      <c r="EB169" s="1085">
        <f t="shared" si="39"/>
        <v>0</v>
      </c>
      <c r="EC169" s="1086">
        <f t="shared" si="39"/>
        <v>0</v>
      </c>
      <c r="ED169" s="1040">
        <f t="shared" si="39"/>
        <v>0</v>
      </c>
      <c r="EE169" s="1087">
        <f t="shared" si="39"/>
        <v>0</v>
      </c>
      <c r="EF169" s="1039">
        <f t="shared" si="39"/>
        <v>0</v>
      </c>
      <c r="EG169" s="1040">
        <f t="shared" si="39"/>
        <v>0</v>
      </c>
      <c r="EH169" s="1040">
        <f t="shared" si="39"/>
        <v>0</v>
      </c>
      <c r="EI169" s="1040">
        <f t="shared" si="39"/>
        <v>0</v>
      </c>
      <c r="EJ169" s="1040">
        <f t="shared" si="39"/>
        <v>0</v>
      </c>
      <c r="EK169" s="1040">
        <f t="shared" si="39"/>
        <v>0</v>
      </c>
      <c r="EL169" s="1040">
        <f t="shared" si="39"/>
        <v>0</v>
      </c>
      <c r="EM169" s="1040">
        <f t="shared" si="39"/>
        <v>0</v>
      </c>
      <c r="EN169" s="1040">
        <f t="shared" si="39"/>
        <v>0</v>
      </c>
      <c r="EO169" s="1040">
        <f t="shared" si="40"/>
        <v>665975.0624</v>
      </c>
      <c r="EP169" s="1040">
        <f t="shared" si="41"/>
        <v>143184.6384</v>
      </c>
    </row>
    <row r="170" ht="14.25" customHeight="1">
      <c r="A170" s="299" t="s">
        <v>163</v>
      </c>
      <c r="B170" s="1031" t="s">
        <v>479</v>
      </c>
      <c r="C170" s="1032">
        <f>COUNT(E76:E88)</f>
        <v>13</v>
      </c>
      <c r="D170" s="1033"/>
      <c r="E170" s="1093">
        <v>0.0</v>
      </c>
      <c r="F170" s="1040">
        <f>SUM(E45:E57, F155)</f>
        <v>86926.8998</v>
      </c>
      <c r="G170" s="1040">
        <f t="shared" ref="G170:I170" si="42">SUM(G45:G57)</f>
        <v>0</v>
      </c>
      <c r="H170" s="1040">
        <f t="shared" si="42"/>
        <v>0</v>
      </c>
      <c r="I170" s="1087">
        <f t="shared" si="42"/>
        <v>0</v>
      </c>
      <c r="J170" s="1093">
        <v>0.0</v>
      </c>
      <c r="K170" s="1082">
        <f>SUM(J45:J57, K155)</f>
        <v>61393.126</v>
      </c>
      <c r="L170" s="1040">
        <f t="shared" ref="L170:N170" si="43">SUM(L45:L57)</f>
        <v>0</v>
      </c>
      <c r="M170" s="1040">
        <f t="shared" si="43"/>
        <v>0</v>
      </c>
      <c r="N170" s="1087">
        <f t="shared" si="43"/>
        <v>0</v>
      </c>
      <c r="O170" s="1084">
        <v>0.0</v>
      </c>
      <c r="P170" s="1040">
        <f>SUM(O45:O57, P155)</f>
        <v>61393.126</v>
      </c>
      <c r="Q170" s="1040">
        <f t="shared" ref="Q170:U170" si="44">SUM(Q45:Q57)</f>
        <v>0</v>
      </c>
      <c r="R170" s="1040">
        <f t="shared" si="44"/>
        <v>0</v>
      </c>
      <c r="S170" s="1085">
        <f t="shared" si="44"/>
        <v>0</v>
      </c>
      <c r="T170" s="1086">
        <f t="shared" si="44"/>
        <v>0</v>
      </c>
      <c r="U170" s="1040">
        <f t="shared" si="44"/>
        <v>0</v>
      </c>
      <c r="V170" s="1092">
        <v>0.0</v>
      </c>
      <c r="W170" s="1040">
        <f>SUM(W45:W57)</f>
        <v>0</v>
      </c>
      <c r="X170" s="1092">
        <f>SUM(X45:X57,V155)</f>
        <v>61393.126</v>
      </c>
      <c r="Y170" s="1040">
        <f t="shared" ref="Y170:AC170" si="45">SUM(Y45:Y57)</f>
        <v>0</v>
      </c>
      <c r="Z170" s="1040">
        <f t="shared" si="45"/>
        <v>0</v>
      </c>
      <c r="AA170" s="1040">
        <f t="shared" si="45"/>
        <v>0</v>
      </c>
      <c r="AB170" s="1087">
        <f t="shared" si="45"/>
        <v>0</v>
      </c>
      <c r="AC170" s="1086">
        <f t="shared" si="45"/>
        <v>8299.0703</v>
      </c>
      <c r="AD170" s="1040">
        <f>SUM(AD45:AD57,AE155)</f>
        <v>53094.0557</v>
      </c>
      <c r="AE170" s="1092">
        <v>0.0</v>
      </c>
      <c r="AF170" s="1040">
        <f t="shared" ref="AF170:AK170" si="46">SUM(AF45:AF57)</f>
        <v>0</v>
      </c>
      <c r="AG170" s="1040">
        <f t="shared" si="46"/>
        <v>0</v>
      </c>
      <c r="AH170" s="1040">
        <f t="shared" si="46"/>
        <v>0</v>
      </c>
      <c r="AI170" s="1040">
        <f t="shared" si="46"/>
        <v>0</v>
      </c>
      <c r="AJ170" s="1087">
        <f t="shared" si="46"/>
        <v>0</v>
      </c>
      <c r="AK170" s="1086">
        <f t="shared" si="46"/>
        <v>8299.0703</v>
      </c>
      <c r="AL170" s="1040">
        <f>SUM(AL45:AL57, AM155)</f>
        <v>53094.0557</v>
      </c>
      <c r="AM170" s="1092">
        <v>0.0</v>
      </c>
      <c r="AN170" s="1040">
        <f t="shared" ref="AN170:AU170" si="47">SUM(AN45:AN57)</f>
        <v>0</v>
      </c>
      <c r="AO170" s="1040">
        <f t="shared" si="47"/>
        <v>0</v>
      </c>
      <c r="AP170" s="1040">
        <f t="shared" si="47"/>
        <v>0</v>
      </c>
      <c r="AQ170" s="1040">
        <f t="shared" si="47"/>
        <v>0</v>
      </c>
      <c r="AR170" s="1087">
        <f t="shared" si="47"/>
        <v>0</v>
      </c>
      <c r="AS170" s="1039">
        <f t="shared" si="47"/>
        <v>0</v>
      </c>
      <c r="AT170" s="1040">
        <f t="shared" si="47"/>
        <v>0</v>
      </c>
      <c r="AU170" s="1040">
        <f t="shared" si="47"/>
        <v>0</v>
      </c>
      <c r="AV170" s="1040">
        <f>SUM(AV45:AV57,AW155)</f>
        <v>61393.126</v>
      </c>
      <c r="AW170" s="1092">
        <v>0.0</v>
      </c>
      <c r="AX170" s="1040">
        <f t="shared" ref="AX170:BW170" si="48">SUM(AX45:AX57)</f>
        <v>0</v>
      </c>
      <c r="AY170" s="1040">
        <f t="shared" si="48"/>
        <v>0</v>
      </c>
      <c r="AZ170" s="1040">
        <f t="shared" si="48"/>
        <v>0</v>
      </c>
      <c r="BA170" s="1040">
        <f t="shared" si="48"/>
        <v>0</v>
      </c>
      <c r="BB170" s="1040">
        <f t="shared" si="48"/>
        <v>0</v>
      </c>
      <c r="BC170" s="1040">
        <f t="shared" si="48"/>
        <v>0</v>
      </c>
      <c r="BD170" s="1040">
        <f t="shared" si="48"/>
        <v>0</v>
      </c>
      <c r="BE170" s="1040">
        <f t="shared" si="48"/>
        <v>0</v>
      </c>
      <c r="BF170" s="1040">
        <f t="shared" si="48"/>
        <v>0</v>
      </c>
      <c r="BG170" s="1040">
        <f t="shared" si="48"/>
        <v>0</v>
      </c>
      <c r="BH170" s="1040">
        <f t="shared" si="48"/>
        <v>0</v>
      </c>
      <c r="BI170" s="1040">
        <f t="shared" si="48"/>
        <v>0</v>
      </c>
      <c r="BJ170" s="1040">
        <f t="shared" si="48"/>
        <v>0</v>
      </c>
      <c r="BK170" s="1040">
        <f t="shared" si="48"/>
        <v>0</v>
      </c>
      <c r="BL170" s="1085">
        <f t="shared" si="48"/>
        <v>0</v>
      </c>
      <c r="BM170" s="1086">
        <f t="shared" si="48"/>
        <v>0</v>
      </c>
      <c r="BN170" s="1040">
        <f t="shared" si="48"/>
        <v>0</v>
      </c>
      <c r="BO170" s="1040">
        <f t="shared" si="48"/>
        <v>0</v>
      </c>
      <c r="BP170" s="1040">
        <f t="shared" si="48"/>
        <v>3820.53</v>
      </c>
      <c r="BQ170" s="1040">
        <f t="shared" si="48"/>
        <v>0</v>
      </c>
      <c r="BR170" s="1040">
        <f t="shared" si="48"/>
        <v>0</v>
      </c>
      <c r="BS170" s="1040">
        <f t="shared" si="48"/>
        <v>0</v>
      </c>
      <c r="BT170" s="1040">
        <f t="shared" si="48"/>
        <v>0</v>
      </c>
      <c r="BU170" s="1040">
        <f t="shared" si="48"/>
        <v>0</v>
      </c>
      <c r="BV170" s="1040">
        <f t="shared" si="48"/>
        <v>0</v>
      </c>
      <c r="BW170" s="1087">
        <f t="shared" si="48"/>
        <v>0</v>
      </c>
      <c r="BX170" s="1089">
        <f>SUM(BX45:BX57,BY155)</f>
        <v>21974.3416</v>
      </c>
      <c r="BY170" s="1090">
        <v>0.0</v>
      </c>
      <c r="BZ170" s="1091">
        <f t="shared" ref="BZ170:CF170" si="49">SUM(BZ45:BZ57)</f>
        <v>0</v>
      </c>
      <c r="CA170" s="1040">
        <f t="shared" si="49"/>
        <v>0</v>
      </c>
      <c r="CB170" s="1040">
        <f t="shared" si="49"/>
        <v>0</v>
      </c>
      <c r="CC170" s="1040">
        <f t="shared" si="49"/>
        <v>0</v>
      </c>
      <c r="CD170" s="1085">
        <f t="shared" si="49"/>
        <v>0</v>
      </c>
      <c r="CE170" s="1086">
        <f t="shared" si="49"/>
        <v>0</v>
      </c>
      <c r="CF170" s="1040">
        <f t="shared" si="49"/>
        <v>0</v>
      </c>
      <c r="CG170" s="1040">
        <f>SUM(CG45:CG57, CH155)</f>
        <v>39418.7844</v>
      </c>
      <c r="CH170" s="1092">
        <v>0.0</v>
      </c>
      <c r="CI170" s="1040">
        <f t="shared" ref="CI170:CY170" si="50">SUM(CI45:CI57)</f>
        <v>0</v>
      </c>
      <c r="CJ170" s="1040">
        <f t="shared" si="50"/>
        <v>0</v>
      </c>
      <c r="CK170" s="1040">
        <f t="shared" si="50"/>
        <v>0</v>
      </c>
      <c r="CL170" s="1040">
        <f t="shared" si="50"/>
        <v>0</v>
      </c>
      <c r="CM170" s="1040">
        <f t="shared" si="50"/>
        <v>0</v>
      </c>
      <c r="CN170" s="1087">
        <f t="shared" si="50"/>
        <v>0</v>
      </c>
      <c r="CO170" s="1039">
        <f t="shared" si="50"/>
        <v>0</v>
      </c>
      <c r="CP170" s="1040">
        <f t="shared" si="50"/>
        <v>0</v>
      </c>
      <c r="CQ170" s="1040">
        <f t="shared" si="50"/>
        <v>61393.126</v>
      </c>
      <c r="CR170" s="1040">
        <f t="shared" si="50"/>
        <v>0</v>
      </c>
      <c r="CS170" s="1040">
        <f t="shared" si="50"/>
        <v>0</v>
      </c>
      <c r="CT170" s="1040">
        <f t="shared" si="50"/>
        <v>0</v>
      </c>
      <c r="CU170" s="1040">
        <f t="shared" si="50"/>
        <v>0</v>
      </c>
      <c r="CV170" s="1040">
        <f t="shared" si="50"/>
        <v>0</v>
      </c>
      <c r="CW170" s="1040">
        <f t="shared" si="50"/>
        <v>0</v>
      </c>
      <c r="CX170" s="1040">
        <f t="shared" si="50"/>
        <v>0</v>
      </c>
      <c r="CY170" s="1040">
        <f t="shared" si="50"/>
        <v>8299.0703</v>
      </c>
      <c r="CZ170" s="1040">
        <f>SUM(CZ45:CZ57,DA155)</f>
        <v>53094.0557</v>
      </c>
      <c r="DA170" s="1092">
        <v>0.0</v>
      </c>
      <c r="DB170" s="1040">
        <f t="shared" ref="DB170:EN170" si="51">SUM(DB45:DB57)</f>
        <v>0</v>
      </c>
      <c r="DC170" s="1040">
        <f t="shared" si="51"/>
        <v>0</v>
      </c>
      <c r="DD170" s="1040">
        <f t="shared" si="51"/>
        <v>0</v>
      </c>
      <c r="DE170" s="1040">
        <f t="shared" si="51"/>
        <v>0</v>
      </c>
      <c r="DF170" s="1040">
        <f t="shared" si="51"/>
        <v>0</v>
      </c>
      <c r="DG170" s="1040">
        <f t="shared" si="51"/>
        <v>0</v>
      </c>
      <c r="DH170" s="1040">
        <f t="shared" si="51"/>
        <v>0</v>
      </c>
      <c r="DI170" s="1040">
        <f t="shared" si="51"/>
        <v>0</v>
      </c>
      <c r="DJ170" s="1040">
        <f t="shared" si="51"/>
        <v>0</v>
      </c>
      <c r="DK170" s="1040">
        <f t="shared" si="51"/>
        <v>0</v>
      </c>
      <c r="DL170" s="1040">
        <f t="shared" si="51"/>
        <v>0</v>
      </c>
      <c r="DM170" s="1040">
        <f t="shared" si="51"/>
        <v>0</v>
      </c>
      <c r="DN170" s="1040">
        <f t="shared" si="51"/>
        <v>0</v>
      </c>
      <c r="DO170" s="1040">
        <f t="shared" si="51"/>
        <v>0</v>
      </c>
      <c r="DP170" s="1040">
        <f t="shared" si="51"/>
        <v>0</v>
      </c>
      <c r="DQ170" s="1040">
        <f t="shared" si="51"/>
        <v>0</v>
      </c>
      <c r="DR170" s="1040">
        <f t="shared" si="51"/>
        <v>0</v>
      </c>
      <c r="DS170" s="1040">
        <f t="shared" si="51"/>
        <v>0</v>
      </c>
      <c r="DT170" s="1040">
        <f t="shared" si="51"/>
        <v>0</v>
      </c>
      <c r="DU170" s="1040">
        <f t="shared" si="51"/>
        <v>0</v>
      </c>
      <c r="DV170" s="1040">
        <f t="shared" si="51"/>
        <v>0</v>
      </c>
      <c r="DW170" s="1040">
        <f t="shared" si="51"/>
        <v>0</v>
      </c>
      <c r="DX170" s="1040">
        <f t="shared" si="51"/>
        <v>0</v>
      </c>
      <c r="DY170" s="1040">
        <f t="shared" si="51"/>
        <v>0</v>
      </c>
      <c r="DZ170" s="1040">
        <f t="shared" si="51"/>
        <v>0</v>
      </c>
      <c r="EA170" s="1040">
        <f t="shared" si="51"/>
        <v>0</v>
      </c>
      <c r="EB170" s="1085">
        <f t="shared" si="51"/>
        <v>0</v>
      </c>
      <c r="EC170" s="1086">
        <f t="shared" si="51"/>
        <v>0</v>
      </c>
      <c r="ED170" s="1040">
        <f t="shared" si="51"/>
        <v>0</v>
      </c>
      <c r="EE170" s="1087">
        <f t="shared" si="51"/>
        <v>0</v>
      </c>
      <c r="EF170" s="1039">
        <f t="shared" si="51"/>
        <v>0</v>
      </c>
      <c r="EG170" s="1040">
        <f t="shared" si="51"/>
        <v>0</v>
      </c>
      <c r="EH170" s="1040">
        <f t="shared" si="51"/>
        <v>0</v>
      </c>
      <c r="EI170" s="1040">
        <f t="shared" si="51"/>
        <v>0</v>
      </c>
      <c r="EJ170" s="1040">
        <f t="shared" si="51"/>
        <v>0</v>
      </c>
      <c r="EK170" s="1040">
        <f t="shared" si="51"/>
        <v>0</v>
      </c>
      <c r="EL170" s="1040">
        <f t="shared" si="51"/>
        <v>0</v>
      </c>
      <c r="EM170" s="1040">
        <f t="shared" si="51"/>
        <v>0</v>
      </c>
      <c r="EN170" s="1040">
        <f t="shared" si="51"/>
        <v>0</v>
      </c>
      <c r="EO170" s="1040">
        <f t="shared" si="40"/>
        <v>549450.6971</v>
      </c>
      <c r="EP170" s="1040">
        <f t="shared" si="41"/>
        <v>118131.8999</v>
      </c>
    </row>
    <row r="171" ht="14.25" customHeight="1">
      <c r="A171" s="297" t="s">
        <v>179</v>
      </c>
      <c r="B171" s="1031" t="s">
        <v>479</v>
      </c>
      <c r="C171" s="1032">
        <f>COUNT(E89:E104)</f>
        <v>16</v>
      </c>
      <c r="D171" s="1033"/>
      <c r="E171" s="1093">
        <v>0.0</v>
      </c>
      <c r="F171" s="1040">
        <f>SUM(E58:E73, F156)</f>
        <v>137581.3586</v>
      </c>
      <c r="G171" s="1040">
        <f t="shared" ref="G171:I171" si="52">SUM(G58:G73)</f>
        <v>0</v>
      </c>
      <c r="H171" s="1040">
        <f t="shared" si="52"/>
        <v>0</v>
      </c>
      <c r="I171" s="1087">
        <f t="shared" si="52"/>
        <v>0</v>
      </c>
      <c r="J171" s="1093">
        <v>0.0</v>
      </c>
      <c r="K171" s="1082">
        <f>SUM(J58:J73, K156)</f>
        <v>137581.3586</v>
      </c>
      <c r="L171" s="1040">
        <f t="shared" ref="L171:N171" si="53">SUM(L58:L73)</f>
        <v>0</v>
      </c>
      <c r="M171" s="1040">
        <f t="shared" si="53"/>
        <v>0</v>
      </c>
      <c r="N171" s="1087">
        <f t="shared" si="53"/>
        <v>0</v>
      </c>
      <c r="O171" s="1084">
        <v>0.0</v>
      </c>
      <c r="P171" s="1040">
        <f>SUM(O58:O73, P156)</f>
        <v>137581.3586</v>
      </c>
      <c r="Q171" s="1040">
        <f t="shared" ref="Q171:V171" si="54">SUM(Q58:Q73)</f>
        <v>0</v>
      </c>
      <c r="R171" s="1040">
        <f t="shared" si="54"/>
        <v>0</v>
      </c>
      <c r="S171" s="1085">
        <f t="shared" si="54"/>
        <v>0</v>
      </c>
      <c r="T171" s="1086">
        <f t="shared" si="54"/>
        <v>0</v>
      </c>
      <c r="U171" s="1040">
        <f t="shared" si="54"/>
        <v>0</v>
      </c>
      <c r="V171" s="1040">
        <f t="shared" si="54"/>
        <v>0</v>
      </c>
      <c r="W171" s="1040">
        <f>SUM(W58:W73, Y156)</f>
        <v>137581.3586</v>
      </c>
      <c r="X171" s="1040">
        <f>SUM(X58:X73)</f>
        <v>0</v>
      </c>
      <c r="Y171" s="1092">
        <v>0.0</v>
      </c>
      <c r="Z171" s="1040">
        <f t="shared" ref="Z171:AD171" si="55">SUM(Z58:Z73)</f>
        <v>0</v>
      </c>
      <c r="AA171" s="1040">
        <f t="shared" si="55"/>
        <v>0</v>
      </c>
      <c r="AB171" s="1087">
        <f t="shared" si="55"/>
        <v>0</v>
      </c>
      <c r="AC171" s="1086">
        <f t="shared" si="55"/>
        <v>0</v>
      </c>
      <c r="AD171" s="1040">
        <f t="shared" si="55"/>
        <v>0</v>
      </c>
      <c r="AE171" s="1092">
        <v>0.0</v>
      </c>
      <c r="AF171" s="1040">
        <f>SUM(AF58:AF73,AE156)</f>
        <v>128838.9773</v>
      </c>
      <c r="AG171" s="1040">
        <f t="shared" ref="AG171:AL171" si="56">SUM(AG58:AG73)</f>
        <v>0</v>
      </c>
      <c r="AH171" s="1040">
        <f t="shared" si="56"/>
        <v>0</v>
      </c>
      <c r="AI171" s="1040">
        <f t="shared" si="56"/>
        <v>0</v>
      </c>
      <c r="AJ171" s="1087">
        <f t="shared" si="56"/>
        <v>0</v>
      </c>
      <c r="AK171" s="1086">
        <f t="shared" si="56"/>
        <v>0</v>
      </c>
      <c r="AL171" s="1040">
        <f t="shared" si="56"/>
        <v>0</v>
      </c>
      <c r="AM171" s="1092">
        <v>0.0</v>
      </c>
      <c r="AN171" s="1040">
        <f>SUM(AM58:AM73,AN156)</f>
        <v>137581.3586</v>
      </c>
      <c r="AO171" s="1040">
        <f t="shared" ref="AO171:AU171" si="57">SUM(AO58:AO73)</f>
        <v>0</v>
      </c>
      <c r="AP171" s="1040">
        <f t="shared" si="57"/>
        <v>0</v>
      </c>
      <c r="AQ171" s="1040">
        <f t="shared" si="57"/>
        <v>0</v>
      </c>
      <c r="AR171" s="1087">
        <f t="shared" si="57"/>
        <v>0</v>
      </c>
      <c r="AS171" s="1039">
        <f t="shared" si="57"/>
        <v>0</v>
      </c>
      <c r="AT171" s="1040">
        <f t="shared" si="57"/>
        <v>0</v>
      </c>
      <c r="AU171" s="1040">
        <f t="shared" si="57"/>
        <v>0</v>
      </c>
      <c r="AV171" s="1040">
        <f>SUM(AV58:AV73,AX156,AY156,AZ156)</f>
        <v>137581.3586</v>
      </c>
      <c r="AW171" s="1040">
        <f>SUM(AW58:AW73)</f>
        <v>0</v>
      </c>
      <c r="AX171" s="1092">
        <v>0.0</v>
      </c>
      <c r="AY171" s="1092">
        <v>0.0</v>
      </c>
      <c r="AZ171" s="1092">
        <v>0.0</v>
      </c>
      <c r="BA171" s="1040">
        <f t="shared" ref="BA171:BP171" si="58">SUM(BA58:BA73)</f>
        <v>0</v>
      </c>
      <c r="BB171" s="1040">
        <f t="shared" si="58"/>
        <v>0</v>
      </c>
      <c r="BC171" s="1040">
        <f t="shared" si="58"/>
        <v>0</v>
      </c>
      <c r="BD171" s="1040">
        <f t="shared" si="58"/>
        <v>0</v>
      </c>
      <c r="BE171" s="1040">
        <f t="shared" si="58"/>
        <v>0</v>
      </c>
      <c r="BF171" s="1040">
        <f t="shared" si="58"/>
        <v>0</v>
      </c>
      <c r="BG171" s="1040">
        <f t="shared" si="58"/>
        <v>0</v>
      </c>
      <c r="BH171" s="1040">
        <f t="shared" si="58"/>
        <v>0</v>
      </c>
      <c r="BI171" s="1040">
        <f t="shared" si="58"/>
        <v>0</v>
      </c>
      <c r="BJ171" s="1040">
        <f t="shared" si="58"/>
        <v>0</v>
      </c>
      <c r="BK171" s="1040">
        <f t="shared" si="58"/>
        <v>0</v>
      </c>
      <c r="BL171" s="1085">
        <f t="shared" si="58"/>
        <v>0</v>
      </c>
      <c r="BM171" s="1086">
        <f t="shared" si="58"/>
        <v>0</v>
      </c>
      <c r="BN171" s="1040">
        <f t="shared" si="58"/>
        <v>0</v>
      </c>
      <c r="BO171" s="1040">
        <f t="shared" si="58"/>
        <v>0</v>
      </c>
      <c r="BP171" s="1040">
        <f t="shared" si="58"/>
        <v>0</v>
      </c>
      <c r="BQ171" s="1040">
        <f>SUM(BQ58:BQ73,BR156,BS156)</f>
        <v>61966.3464</v>
      </c>
      <c r="BR171" s="1092">
        <v>0.0</v>
      </c>
      <c r="BS171" s="1092">
        <v>0.0</v>
      </c>
      <c r="BT171" s="1040">
        <f t="shared" ref="BT171:BZ171" si="59">SUM(BT58:BT73)</f>
        <v>0</v>
      </c>
      <c r="BU171" s="1040">
        <f t="shared" si="59"/>
        <v>0</v>
      </c>
      <c r="BV171" s="1040">
        <f t="shared" si="59"/>
        <v>0</v>
      </c>
      <c r="BW171" s="1087">
        <f t="shared" si="59"/>
        <v>0</v>
      </c>
      <c r="BX171" s="1039">
        <f t="shared" si="59"/>
        <v>0</v>
      </c>
      <c r="BY171" s="1040">
        <f t="shared" si="59"/>
        <v>0</v>
      </c>
      <c r="BZ171" s="1040">
        <f t="shared" si="59"/>
        <v>0</v>
      </c>
      <c r="CA171" s="1092">
        <v>0.0</v>
      </c>
      <c r="CB171" s="1040">
        <f>SUM(CB58:CB73, CA156)</f>
        <v>131307.9376</v>
      </c>
      <c r="CC171" s="1040">
        <f t="shared" ref="CC171:CP171" si="60">SUM(CC58:CC73)</f>
        <v>0</v>
      </c>
      <c r="CD171" s="1085">
        <f t="shared" si="60"/>
        <v>0</v>
      </c>
      <c r="CE171" s="1086">
        <f t="shared" si="60"/>
        <v>0</v>
      </c>
      <c r="CF171" s="1040">
        <f t="shared" si="60"/>
        <v>0</v>
      </c>
      <c r="CG171" s="1040">
        <f t="shared" si="60"/>
        <v>0</v>
      </c>
      <c r="CH171" s="1040">
        <f t="shared" si="60"/>
        <v>0</v>
      </c>
      <c r="CI171" s="1040">
        <f t="shared" si="60"/>
        <v>6273.421</v>
      </c>
      <c r="CJ171" s="1040">
        <f t="shared" si="60"/>
        <v>0</v>
      </c>
      <c r="CK171" s="1040">
        <f t="shared" si="60"/>
        <v>0</v>
      </c>
      <c r="CL171" s="1040">
        <f t="shared" si="60"/>
        <v>0</v>
      </c>
      <c r="CM171" s="1040">
        <f t="shared" si="60"/>
        <v>0</v>
      </c>
      <c r="CN171" s="1087">
        <f t="shared" si="60"/>
        <v>0</v>
      </c>
      <c r="CO171" s="1039">
        <f t="shared" si="60"/>
        <v>0</v>
      </c>
      <c r="CP171" s="1040">
        <f t="shared" si="60"/>
        <v>0</v>
      </c>
      <c r="CQ171" s="1040">
        <f>SUM(CQ58:CQ73,CR156)</f>
        <v>137581.3586</v>
      </c>
      <c r="CR171" s="1092">
        <v>0.0</v>
      </c>
      <c r="CS171" s="1040">
        <f t="shared" ref="CS171:CZ171" si="61">SUM(CS58:CS73)</f>
        <v>0</v>
      </c>
      <c r="CT171" s="1040">
        <f t="shared" si="61"/>
        <v>0</v>
      </c>
      <c r="CU171" s="1040">
        <f t="shared" si="61"/>
        <v>0</v>
      </c>
      <c r="CV171" s="1040">
        <f t="shared" si="61"/>
        <v>0</v>
      </c>
      <c r="CW171" s="1040">
        <f t="shared" si="61"/>
        <v>0</v>
      </c>
      <c r="CX171" s="1040">
        <f t="shared" si="61"/>
        <v>0</v>
      </c>
      <c r="CY171" s="1040">
        <f t="shared" si="61"/>
        <v>0</v>
      </c>
      <c r="CZ171" s="1040">
        <f t="shared" si="61"/>
        <v>0</v>
      </c>
      <c r="DA171" s="1092">
        <v>0.0</v>
      </c>
      <c r="DB171" s="1040">
        <f>SUM(DB58:DB73,DA156)</f>
        <v>137581.3586</v>
      </c>
      <c r="DC171" s="1040">
        <f t="shared" ref="DC171:EN171" si="62">SUM(DC58:DC73)</f>
        <v>0</v>
      </c>
      <c r="DD171" s="1040">
        <f t="shared" si="62"/>
        <v>0</v>
      </c>
      <c r="DE171" s="1040">
        <f t="shared" si="62"/>
        <v>0</v>
      </c>
      <c r="DF171" s="1040">
        <f t="shared" si="62"/>
        <v>0</v>
      </c>
      <c r="DG171" s="1040">
        <f t="shared" si="62"/>
        <v>0</v>
      </c>
      <c r="DH171" s="1040">
        <f t="shared" si="62"/>
        <v>0</v>
      </c>
      <c r="DI171" s="1040">
        <f t="shared" si="62"/>
        <v>0</v>
      </c>
      <c r="DJ171" s="1040">
        <f t="shared" si="62"/>
        <v>0</v>
      </c>
      <c r="DK171" s="1040">
        <f t="shared" si="62"/>
        <v>0</v>
      </c>
      <c r="DL171" s="1040">
        <f t="shared" si="62"/>
        <v>0</v>
      </c>
      <c r="DM171" s="1040">
        <f t="shared" si="62"/>
        <v>0</v>
      </c>
      <c r="DN171" s="1040">
        <f t="shared" si="62"/>
        <v>0</v>
      </c>
      <c r="DO171" s="1040">
        <f t="shared" si="62"/>
        <v>0</v>
      </c>
      <c r="DP171" s="1040">
        <f t="shared" si="62"/>
        <v>0</v>
      </c>
      <c r="DQ171" s="1040">
        <f t="shared" si="62"/>
        <v>0</v>
      </c>
      <c r="DR171" s="1040">
        <f t="shared" si="62"/>
        <v>0</v>
      </c>
      <c r="DS171" s="1040">
        <f t="shared" si="62"/>
        <v>0</v>
      </c>
      <c r="DT171" s="1040">
        <f t="shared" si="62"/>
        <v>0</v>
      </c>
      <c r="DU171" s="1040">
        <f t="shared" si="62"/>
        <v>0</v>
      </c>
      <c r="DV171" s="1040">
        <f t="shared" si="62"/>
        <v>0</v>
      </c>
      <c r="DW171" s="1040">
        <f t="shared" si="62"/>
        <v>0</v>
      </c>
      <c r="DX171" s="1040">
        <f t="shared" si="62"/>
        <v>0</v>
      </c>
      <c r="DY171" s="1040">
        <f t="shared" si="62"/>
        <v>0</v>
      </c>
      <c r="DZ171" s="1040">
        <f t="shared" si="62"/>
        <v>0</v>
      </c>
      <c r="EA171" s="1040">
        <f t="shared" si="62"/>
        <v>0</v>
      </c>
      <c r="EB171" s="1085">
        <f t="shared" si="62"/>
        <v>0</v>
      </c>
      <c r="EC171" s="1086">
        <f t="shared" si="62"/>
        <v>0</v>
      </c>
      <c r="ED171" s="1040">
        <f t="shared" si="62"/>
        <v>0</v>
      </c>
      <c r="EE171" s="1087">
        <f t="shared" si="62"/>
        <v>0</v>
      </c>
      <c r="EF171" s="1039">
        <f t="shared" si="62"/>
        <v>0</v>
      </c>
      <c r="EG171" s="1040">
        <f t="shared" si="62"/>
        <v>0</v>
      </c>
      <c r="EH171" s="1040">
        <f t="shared" si="62"/>
        <v>0</v>
      </c>
      <c r="EI171" s="1040">
        <f t="shared" si="62"/>
        <v>0</v>
      </c>
      <c r="EJ171" s="1040">
        <f t="shared" si="62"/>
        <v>0</v>
      </c>
      <c r="EK171" s="1040">
        <f t="shared" si="62"/>
        <v>0</v>
      </c>
      <c r="EL171" s="1040">
        <f t="shared" si="62"/>
        <v>0</v>
      </c>
      <c r="EM171" s="1040">
        <f t="shared" si="62"/>
        <v>0</v>
      </c>
      <c r="EN171" s="1040">
        <f t="shared" si="62"/>
        <v>0</v>
      </c>
      <c r="EO171" s="1040">
        <f t="shared" si="40"/>
        <v>1179840.692</v>
      </c>
      <c r="EP171" s="1040">
        <f t="shared" si="41"/>
        <v>253665.7487</v>
      </c>
    </row>
    <row r="172" ht="14.25" customHeight="1">
      <c r="A172" s="297" t="s">
        <v>202</v>
      </c>
      <c r="B172" s="1031" t="s">
        <v>480</v>
      </c>
      <c r="C172" s="1032">
        <f>COUNT(E105:E112)</f>
        <v>8</v>
      </c>
      <c r="D172" s="1033"/>
      <c r="E172" s="1094">
        <f t="shared" ref="E172:CI172" si="63">SUM(E74:E81)</f>
        <v>0</v>
      </c>
      <c r="F172" s="1046">
        <f t="shared" si="63"/>
        <v>0</v>
      </c>
      <c r="G172" s="1046">
        <f t="shared" si="63"/>
        <v>0</v>
      </c>
      <c r="H172" s="1046">
        <f t="shared" si="63"/>
        <v>0</v>
      </c>
      <c r="I172" s="1095">
        <f t="shared" si="63"/>
        <v>0</v>
      </c>
      <c r="J172" s="1094">
        <f t="shared" si="63"/>
        <v>0</v>
      </c>
      <c r="K172" s="1046">
        <f t="shared" si="63"/>
        <v>0</v>
      </c>
      <c r="L172" s="1046">
        <f t="shared" si="63"/>
        <v>0</v>
      </c>
      <c r="M172" s="1046">
        <f t="shared" si="63"/>
        <v>0</v>
      </c>
      <c r="N172" s="1095">
        <f t="shared" si="63"/>
        <v>0</v>
      </c>
      <c r="O172" s="1096">
        <f t="shared" si="63"/>
        <v>0</v>
      </c>
      <c r="P172" s="1046">
        <f t="shared" si="63"/>
        <v>0</v>
      </c>
      <c r="Q172" s="1046">
        <f t="shared" si="63"/>
        <v>0</v>
      </c>
      <c r="R172" s="1046">
        <f t="shared" si="63"/>
        <v>0</v>
      </c>
      <c r="S172" s="1097">
        <f t="shared" si="63"/>
        <v>0</v>
      </c>
      <c r="T172" s="1094">
        <f t="shared" si="63"/>
        <v>0</v>
      </c>
      <c r="U172" s="1046">
        <f t="shared" si="63"/>
        <v>0</v>
      </c>
      <c r="V172" s="1046">
        <f t="shared" si="63"/>
        <v>0</v>
      </c>
      <c r="W172" s="1046">
        <f t="shared" si="63"/>
        <v>0</v>
      </c>
      <c r="X172" s="1046">
        <f t="shared" si="63"/>
        <v>0</v>
      </c>
      <c r="Y172" s="1046">
        <f t="shared" si="63"/>
        <v>0</v>
      </c>
      <c r="Z172" s="1046">
        <f t="shared" si="63"/>
        <v>0</v>
      </c>
      <c r="AA172" s="1046">
        <f t="shared" si="63"/>
        <v>0</v>
      </c>
      <c r="AB172" s="1095">
        <f t="shared" si="63"/>
        <v>0</v>
      </c>
      <c r="AC172" s="1094">
        <f t="shared" si="63"/>
        <v>0</v>
      </c>
      <c r="AD172" s="1046">
        <f t="shared" si="63"/>
        <v>0</v>
      </c>
      <c r="AE172" s="1046">
        <f t="shared" si="63"/>
        <v>0</v>
      </c>
      <c r="AF172" s="1046">
        <f t="shared" si="63"/>
        <v>0</v>
      </c>
      <c r="AG172" s="1046">
        <f t="shared" si="63"/>
        <v>0</v>
      </c>
      <c r="AH172" s="1046">
        <f t="shared" si="63"/>
        <v>18869.7909</v>
      </c>
      <c r="AI172" s="1046">
        <f t="shared" si="63"/>
        <v>0</v>
      </c>
      <c r="AJ172" s="1095">
        <f t="shared" si="63"/>
        <v>0</v>
      </c>
      <c r="AK172" s="1094">
        <f t="shared" si="63"/>
        <v>0</v>
      </c>
      <c r="AL172" s="1046">
        <f t="shared" si="63"/>
        <v>0</v>
      </c>
      <c r="AM172" s="1046">
        <f t="shared" si="63"/>
        <v>0</v>
      </c>
      <c r="AN172" s="1046">
        <f t="shared" si="63"/>
        <v>0</v>
      </c>
      <c r="AO172" s="1046">
        <f t="shared" si="63"/>
        <v>0</v>
      </c>
      <c r="AP172" s="1046">
        <f t="shared" si="63"/>
        <v>18869.7909</v>
      </c>
      <c r="AQ172" s="1046">
        <f t="shared" si="63"/>
        <v>0</v>
      </c>
      <c r="AR172" s="1095">
        <f t="shared" si="63"/>
        <v>0</v>
      </c>
      <c r="AS172" s="1096">
        <f t="shared" si="63"/>
        <v>0</v>
      </c>
      <c r="AT172" s="1046">
        <f t="shared" si="63"/>
        <v>0</v>
      </c>
      <c r="AU172" s="1046">
        <f t="shared" si="63"/>
        <v>0</v>
      </c>
      <c r="AV172" s="1046">
        <f t="shared" si="63"/>
        <v>0</v>
      </c>
      <c r="AW172" s="1046">
        <f t="shared" si="63"/>
        <v>0</v>
      </c>
      <c r="AX172" s="1046">
        <f t="shared" si="63"/>
        <v>0</v>
      </c>
      <c r="AY172" s="1046">
        <f t="shared" si="63"/>
        <v>0</v>
      </c>
      <c r="AZ172" s="1046">
        <f t="shared" si="63"/>
        <v>0</v>
      </c>
      <c r="BA172" s="1046">
        <f t="shared" si="63"/>
        <v>0</v>
      </c>
      <c r="BB172" s="1046">
        <f t="shared" si="63"/>
        <v>18869.7909</v>
      </c>
      <c r="BC172" s="1046">
        <f t="shared" si="63"/>
        <v>0</v>
      </c>
      <c r="BD172" s="1046">
        <f t="shared" si="63"/>
        <v>0</v>
      </c>
      <c r="BE172" s="1046">
        <f t="shared" si="63"/>
        <v>0</v>
      </c>
      <c r="BF172" s="1046">
        <f t="shared" si="63"/>
        <v>0</v>
      </c>
      <c r="BG172" s="1046">
        <f t="shared" si="63"/>
        <v>0</v>
      </c>
      <c r="BH172" s="1046">
        <f t="shared" si="63"/>
        <v>0</v>
      </c>
      <c r="BI172" s="1046">
        <f t="shared" si="63"/>
        <v>0</v>
      </c>
      <c r="BJ172" s="1046">
        <f t="shared" si="63"/>
        <v>0</v>
      </c>
      <c r="BK172" s="1046">
        <f t="shared" si="63"/>
        <v>0</v>
      </c>
      <c r="BL172" s="1097">
        <f t="shared" si="63"/>
        <v>0</v>
      </c>
      <c r="BM172" s="1094">
        <f t="shared" si="63"/>
        <v>0</v>
      </c>
      <c r="BN172" s="1046">
        <f t="shared" si="63"/>
        <v>0</v>
      </c>
      <c r="BO172" s="1046">
        <f t="shared" si="63"/>
        <v>0</v>
      </c>
      <c r="BP172" s="1046">
        <f t="shared" si="63"/>
        <v>0</v>
      </c>
      <c r="BQ172" s="1046">
        <f t="shared" si="63"/>
        <v>0</v>
      </c>
      <c r="BR172" s="1046">
        <f t="shared" si="63"/>
        <v>0</v>
      </c>
      <c r="BS172" s="1046">
        <f t="shared" si="63"/>
        <v>0</v>
      </c>
      <c r="BT172" s="1046">
        <f t="shared" si="63"/>
        <v>0</v>
      </c>
      <c r="BU172" s="1046">
        <f t="shared" si="63"/>
        <v>0</v>
      </c>
      <c r="BV172" s="1046">
        <f t="shared" si="63"/>
        <v>0</v>
      </c>
      <c r="BW172" s="1095">
        <f t="shared" si="63"/>
        <v>0</v>
      </c>
      <c r="BX172" s="1096">
        <f t="shared" si="63"/>
        <v>0</v>
      </c>
      <c r="BY172" s="1046">
        <f t="shared" si="63"/>
        <v>0</v>
      </c>
      <c r="BZ172" s="1046">
        <f t="shared" si="63"/>
        <v>0</v>
      </c>
      <c r="CA172" s="1046">
        <f t="shared" si="63"/>
        <v>0</v>
      </c>
      <c r="CB172" s="1046">
        <f t="shared" si="63"/>
        <v>0</v>
      </c>
      <c r="CC172" s="1046">
        <f t="shared" si="63"/>
        <v>0</v>
      </c>
      <c r="CD172" s="1097">
        <f t="shared" si="63"/>
        <v>0</v>
      </c>
      <c r="CE172" s="1094">
        <f t="shared" si="63"/>
        <v>0</v>
      </c>
      <c r="CF172" s="1046">
        <f t="shared" si="63"/>
        <v>0</v>
      </c>
      <c r="CG172" s="1046">
        <f t="shared" si="63"/>
        <v>0</v>
      </c>
      <c r="CH172" s="1046">
        <f t="shared" si="63"/>
        <v>0</v>
      </c>
      <c r="CI172" s="1046">
        <f t="shared" si="63"/>
        <v>0</v>
      </c>
      <c r="CJ172" s="1098">
        <v>0.0</v>
      </c>
      <c r="CK172" s="1098">
        <f>SUM(CK74:CK81, CJ157)</f>
        <v>18869.7909</v>
      </c>
      <c r="CL172" s="1046">
        <f t="shared" ref="CL172:CQ172" si="64">SUM(CL74:CL81)</f>
        <v>0</v>
      </c>
      <c r="CM172" s="1046">
        <f t="shared" si="64"/>
        <v>0</v>
      </c>
      <c r="CN172" s="1095">
        <f t="shared" si="64"/>
        <v>0</v>
      </c>
      <c r="CO172" s="1096">
        <f t="shared" si="64"/>
        <v>0</v>
      </c>
      <c r="CP172" s="1046">
        <f t="shared" si="64"/>
        <v>0</v>
      </c>
      <c r="CQ172" s="1046">
        <f t="shared" si="64"/>
        <v>0</v>
      </c>
      <c r="CR172" s="1098">
        <v>0.0</v>
      </c>
      <c r="CS172" s="1046">
        <f>SUM(CS74:CS81,CR157)</f>
        <v>18869.7909</v>
      </c>
      <c r="CT172" s="1046">
        <f t="shared" ref="CT172:DF172" si="65">SUM(CT74:CT81)</f>
        <v>0</v>
      </c>
      <c r="CU172" s="1046">
        <f t="shared" si="65"/>
        <v>0</v>
      </c>
      <c r="CV172" s="1046">
        <f t="shared" si="65"/>
        <v>0</v>
      </c>
      <c r="CW172" s="1046">
        <f t="shared" si="65"/>
        <v>0</v>
      </c>
      <c r="CX172" s="1046">
        <f t="shared" si="65"/>
        <v>0</v>
      </c>
      <c r="CY172" s="1046">
        <f t="shared" si="65"/>
        <v>0</v>
      </c>
      <c r="CZ172" s="1046">
        <f t="shared" si="65"/>
        <v>0</v>
      </c>
      <c r="DA172" s="1046">
        <f t="shared" si="65"/>
        <v>0</v>
      </c>
      <c r="DB172" s="1046">
        <f t="shared" si="65"/>
        <v>0</v>
      </c>
      <c r="DC172" s="1046">
        <f t="shared" si="65"/>
        <v>0</v>
      </c>
      <c r="DD172" s="1046">
        <f t="shared" si="65"/>
        <v>18869.7909</v>
      </c>
      <c r="DE172" s="1046">
        <f t="shared" si="65"/>
        <v>0</v>
      </c>
      <c r="DF172" s="1046">
        <f t="shared" si="65"/>
        <v>0</v>
      </c>
      <c r="DG172" s="1046">
        <f>SUM(DG74:DG81, DH157)</f>
        <v>18869.7909</v>
      </c>
      <c r="DH172" s="1098">
        <v>0.0</v>
      </c>
      <c r="DI172" s="1046">
        <f t="shared" ref="DI172:DU172" si="66">SUM(DI74:DI81)</f>
        <v>0</v>
      </c>
      <c r="DJ172" s="1046">
        <f t="shared" si="66"/>
        <v>0</v>
      </c>
      <c r="DK172" s="1046">
        <f t="shared" si="66"/>
        <v>0</v>
      </c>
      <c r="DL172" s="1046">
        <f t="shared" si="66"/>
        <v>0</v>
      </c>
      <c r="DM172" s="1046">
        <f t="shared" si="66"/>
        <v>0</v>
      </c>
      <c r="DN172" s="1046">
        <f t="shared" si="66"/>
        <v>0</v>
      </c>
      <c r="DO172" s="1046">
        <f t="shared" si="66"/>
        <v>0</v>
      </c>
      <c r="DP172" s="1046">
        <f t="shared" si="66"/>
        <v>13905.5314</v>
      </c>
      <c r="DQ172" s="1046">
        <f t="shared" si="66"/>
        <v>4964.2595</v>
      </c>
      <c r="DR172" s="1046">
        <f t="shared" si="66"/>
        <v>0</v>
      </c>
      <c r="DS172" s="1046">
        <f t="shared" si="66"/>
        <v>0</v>
      </c>
      <c r="DT172" s="1046">
        <f t="shared" si="66"/>
        <v>0</v>
      </c>
      <c r="DU172" s="1046">
        <f t="shared" si="66"/>
        <v>0</v>
      </c>
      <c r="DV172" s="1098">
        <v>0.0</v>
      </c>
      <c r="DW172" s="1046">
        <f>SUM(DW74:DW81,DV157)</f>
        <v>18869.7909</v>
      </c>
      <c r="DX172" s="1046">
        <f t="shared" ref="DX172:EN172" si="67">SUM(DX74:DX81)</f>
        <v>0</v>
      </c>
      <c r="DY172" s="1046">
        <f t="shared" si="67"/>
        <v>0</v>
      </c>
      <c r="DZ172" s="1046">
        <f t="shared" si="67"/>
        <v>0</v>
      </c>
      <c r="EA172" s="1046">
        <f t="shared" si="67"/>
        <v>0</v>
      </c>
      <c r="EB172" s="1097">
        <f t="shared" si="67"/>
        <v>0</v>
      </c>
      <c r="EC172" s="1094">
        <f t="shared" si="67"/>
        <v>18869.7909</v>
      </c>
      <c r="ED172" s="1046">
        <f t="shared" si="67"/>
        <v>0</v>
      </c>
      <c r="EE172" s="1095">
        <f t="shared" si="67"/>
        <v>0</v>
      </c>
      <c r="EF172" s="1096">
        <f t="shared" si="67"/>
        <v>0</v>
      </c>
      <c r="EG172" s="1046">
        <f t="shared" si="67"/>
        <v>0</v>
      </c>
      <c r="EH172" s="1046">
        <f t="shared" si="67"/>
        <v>0</v>
      </c>
      <c r="EI172" s="1046">
        <f t="shared" si="67"/>
        <v>0</v>
      </c>
      <c r="EJ172" s="1046">
        <f t="shared" si="67"/>
        <v>0</v>
      </c>
      <c r="EK172" s="1046">
        <f t="shared" si="67"/>
        <v>0</v>
      </c>
      <c r="EL172" s="1046">
        <f t="shared" si="67"/>
        <v>0</v>
      </c>
      <c r="EM172" s="1046">
        <f t="shared" si="67"/>
        <v>0</v>
      </c>
      <c r="EN172" s="1046">
        <f t="shared" si="67"/>
        <v>0</v>
      </c>
      <c r="EO172" s="1040">
        <f t="shared" si="40"/>
        <v>174791.9283</v>
      </c>
      <c r="EP172" s="1046">
        <f t="shared" ref="EP172:EP177" si="77">EO172*$C$150</f>
        <v>34084.42602</v>
      </c>
    </row>
    <row r="173" ht="14.25" customHeight="1">
      <c r="A173" s="297" t="s">
        <v>227</v>
      </c>
      <c r="B173" s="1031" t="s">
        <v>480</v>
      </c>
      <c r="C173" s="1032">
        <f>COUNT(E113:E126)</f>
        <v>14</v>
      </c>
      <c r="D173" s="1033"/>
      <c r="E173" s="1094">
        <f t="shared" ref="E173:AG173" si="68">SUM(E82:E95)</f>
        <v>0</v>
      </c>
      <c r="F173" s="1046">
        <f t="shared" si="68"/>
        <v>0</v>
      </c>
      <c r="G173" s="1046">
        <f t="shared" si="68"/>
        <v>0</v>
      </c>
      <c r="H173" s="1046">
        <f t="shared" si="68"/>
        <v>0</v>
      </c>
      <c r="I173" s="1095">
        <f t="shared" si="68"/>
        <v>0</v>
      </c>
      <c r="J173" s="1094">
        <f t="shared" si="68"/>
        <v>0</v>
      </c>
      <c r="K173" s="1046">
        <f t="shared" si="68"/>
        <v>0</v>
      </c>
      <c r="L173" s="1046">
        <f t="shared" si="68"/>
        <v>0</v>
      </c>
      <c r="M173" s="1046">
        <f t="shared" si="68"/>
        <v>0</v>
      </c>
      <c r="N173" s="1095">
        <f t="shared" si="68"/>
        <v>0</v>
      </c>
      <c r="O173" s="1096">
        <f t="shared" si="68"/>
        <v>0</v>
      </c>
      <c r="P173" s="1046">
        <f t="shared" si="68"/>
        <v>0</v>
      </c>
      <c r="Q173" s="1046">
        <f t="shared" si="68"/>
        <v>0</v>
      </c>
      <c r="R173" s="1046">
        <f t="shared" si="68"/>
        <v>0</v>
      </c>
      <c r="S173" s="1097">
        <f t="shared" si="68"/>
        <v>0</v>
      </c>
      <c r="T173" s="1094">
        <f t="shared" si="68"/>
        <v>0</v>
      </c>
      <c r="U173" s="1046">
        <f t="shared" si="68"/>
        <v>0</v>
      </c>
      <c r="V173" s="1046">
        <f t="shared" si="68"/>
        <v>0</v>
      </c>
      <c r="W173" s="1046">
        <f t="shared" si="68"/>
        <v>0</v>
      </c>
      <c r="X173" s="1046">
        <f t="shared" si="68"/>
        <v>0</v>
      </c>
      <c r="Y173" s="1046">
        <f t="shared" si="68"/>
        <v>0</v>
      </c>
      <c r="Z173" s="1046">
        <f t="shared" si="68"/>
        <v>0</v>
      </c>
      <c r="AA173" s="1046">
        <f t="shared" si="68"/>
        <v>0</v>
      </c>
      <c r="AB173" s="1095">
        <f t="shared" si="68"/>
        <v>0</v>
      </c>
      <c r="AC173" s="1094">
        <f t="shared" si="68"/>
        <v>0</v>
      </c>
      <c r="AD173" s="1046">
        <f t="shared" si="68"/>
        <v>0</v>
      </c>
      <c r="AE173" s="1046">
        <f t="shared" si="68"/>
        <v>0</v>
      </c>
      <c r="AF173" s="1046">
        <f t="shared" si="68"/>
        <v>0</v>
      </c>
      <c r="AG173" s="1046">
        <f t="shared" si="68"/>
        <v>0</v>
      </c>
      <c r="AH173" s="1046">
        <f>SUM(AH82:AH95, AI158)</f>
        <v>6410.4335</v>
      </c>
      <c r="AI173" s="1098">
        <v>0.0</v>
      </c>
      <c r="AJ173" s="1095">
        <f t="shared" ref="AJ173:AO173" si="69">SUM(AJ82:AJ95)</f>
        <v>0</v>
      </c>
      <c r="AK173" s="1094">
        <f t="shared" si="69"/>
        <v>0</v>
      </c>
      <c r="AL173" s="1046">
        <f t="shared" si="69"/>
        <v>0</v>
      </c>
      <c r="AM173" s="1046">
        <f t="shared" si="69"/>
        <v>0</v>
      </c>
      <c r="AN173" s="1046">
        <f t="shared" si="69"/>
        <v>0</v>
      </c>
      <c r="AO173" s="1046">
        <f t="shared" si="69"/>
        <v>0</v>
      </c>
      <c r="AP173" s="1046">
        <f>SUM(AQ82:AQ95,AP158)</f>
        <v>6410.4335</v>
      </c>
      <c r="AQ173" s="1098">
        <v>0.0</v>
      </c>
      <c r="AR173" s="1095">
        <f t="shared" ref="AR173:BA173" si="70">SUM(AR82:AR95)</f>
        <v>0</v>
      </c>
      <c r="AS173" s="1096">
        <f t="shared" si="70"/>
        <v>0</v>
      </c>
      <c r="AT173" s="1046">
        <f t="shared" si="70"/>
        <v>0</v>
      </c>
      <c r="AU173" s="1046">
        <f t="shared" si="70"/>
        <v>0</v>
      </c>
      <c r="AV173" s="1046">
        <f t="shared" si="70"/>
        <v>0</v>
      </c>
      <c r="AW173" s="1046">
        <f t="shared" si="70"/>
        <v>0</v>
      </c>
      <c r="AX173" s="1046">
        <f t="shared" si="70"/>
        <v>0</v>
      </c>
      <c r="AY173" s="1046">
        <f t="shared" si="70"/>
        <v>0</v>
      </c>
      <c r="AZ173" s="1046">
        <f t="shared" si="70"/>
        <v>0</v>
      </c>
      <c r="BA173" s="1046">
        <f t="shared" si="70"/>
        <v>0</v>
      </c>
      <c r="BB173" s="1046">
        <f>SUM(BC82:BC95,BB158)</f>
        <v>6410.4335</v>
      </c>
      <c r="BC173" s="1098">
        <v>0.0</v>
      </c>
      <c r="BD173" s="1046">
        <f t="shared" ref="BD173:CR173" si="71">SUM(BD82:BD95)</f>
        <v>0</v>
      </c>
      <c r="BE173" s="1046">
        <f t="shared" si="71"/>
        <v>0</v>
      </c>
      <c r="BF173" s="1046">
        <f t="shared" si="71"/>
        <v>0</v>
      </c>
      <c r="BG173" s="1046">
        <f t="shared" si="71"/>
        <v>0</v>
      </c>
      <c r="BH173" s="1046">
        <f t="shared" si="71"/>
        <v>0</v>
      </c>
      <c r="BI173" s="1046">
        <f t="shared" si="71"/>
        <v>0</v>
      </c>
      <c r="BJ173" s="1046">
        <f t="shared" si="71"/>
        <v>0</v>
      </c>
      <c r="BK173" s="1046">
        <f t="shared" si="71"/>
        <v>0</v>
      </c>
      <c r="BL173" s="1097">
        <f t="shared" si="71"/>
        <v>0</v>
      </c>
      <c r="BM173" s="1094">
        <f t="shared" si="71"/>
        <v>0</v>
      </c>
      <c r="BN173" s="1046">
        <f t="shared" si="71"/>
        <v>0</v>
      </c>
      <c r="BO173" s="1046">
        <f t="shared" si="71"/>
        <v>0</v>
      </c>
      <c r="BP173" s="1046">
        <f t="shared" si="71"/>
        <v>0</v>
      </c>
      <c r="BQ173" s="1046">
        <f t="shared" si="71"/>
        <v>0</v>
      </c>
      <c r="BR173" s="1046">
        <f t="shared" si="71"/>
        <v>0</v>
      </c>
      <c r="BS173" s="1046">
        <f t="shared" si="71"/>
        <v>0</v>
      </c>
      <c r="BT173" s="1046">
        <f t="shared" si="71"/>
        <v>0</v>
      </c>
      <c r="BU173" s="1046">
        <f t="shared" si="71"/>
        <v>0</v>
      </c>
      <c r="BV173" s="1046">
        <f t="shared" si="71"/>
        <v>0</v>
      </c>
      <c r="BW173" s="1095">
        <f t="shared" si="71"/>
        <v>0</v>
      </c>
      <c r="BX173" s="1096">
        <f t="shared" si="71"/>
        <v>0</v>
      </c>
      <c r="BY173" s="1046">
        <f t="shared" si="71"/>
        <v>0</v>
      </c>
      <c r="BZ173" s="1046">
        <f t="shared" si="71"/>
        <v>0</v>
      </c>
      <c r="CA173" s="1046">
        <f t="shared" si="71"/>
        <v>0</v>
      </c>
      <c r="CB173" s="1046">
        <f t="shared" si="71"/>
        <v>0</v>
      </c>
      <c r="CC173" s="1046">
        <f t="shared" si="71"/>
        <v>0</v>
      </c>
      <c r="CD173" s="1097">
        <f t="shared" si="71"/>
        <v>0</v>
      </c>
      <c r="CE173" s="1094">
        <f t="shared" si="71"/>
        <v>0</v>
      </c>
      <c r="CF173" s="1046">
        <f t="shared" si="71"/>
        <v>0</v>
      </c>
      <c r="CG173" s="1046">
        <f t="shared" si="71"/>
        <v>0</v>
      </c>
      <c r="CH173" s="1046">
        <f t="shared" si="71"/>
        <v>0</v>
      </c>
      <c r="CI173" s="1046">
        <f t="shared" si="71"/>
        <v>0</v>
      </c>
      <c r="CJ173" s="1046">
        <f t="shared" si="71"/>
        <v>0</v>
      </c>
      <c r="CK173" s="1046">
        <f t="shared" si="71"/>
        <v>5803.6235</v>
      </c>
      <c r="CL173" s="1046">
        <f t="shared" si="71"/>
        <v>606.81</v>
      </c>
      <c r="CM173" s="1046">
        <f t="shared" si="71"/>
        <v>0</v>
      </c>
      <c r="CN173" s="1095">
        <f t="shared" si="71"/>
        <v>0</v>
      </c>
      <c r="CO173" s="1096">
        <f t="shared" si="71"/>
        <v>0</v>
      </c>
      <c r="CP173" s="1046">
        <f t="shared" si="71"/>
        <v>0</v>
      </c>
      <c r="CQ173" s="1046">
        <f t="shared" si="71"/>
        <v>0</v>
      </c>
      <c r="CR173" s="1046">
        <f t="shared" si="71"/>
        <v>0</v>
      </c>
      <c r="CS173" s="1046">
        <f>SUM(CS82:CS95,CT158)</f>
        <v>6410.4335</v>
      </c>
      <c r="CT173" s="1098">
        <v>0.0</v>
      </c>
      <c r="CU173" s="1046">
        <f t="shared" ref="CU173:DC173" si="72">SUM(CU82:CU95)</f>
        <v>0</v>
      </c>
      <c r="CV173" s="1046">
        <f t="shared" si="72"/>
        <v>0</v>
      </c>
      <c r="CW173" s="1046">
        <f t="shared" si="72"/>
        <v>0</v>
      </c>
      <c r="CX173" s="1046">
        <f t="shared" si="72"/>
        <v>0</v>
      </c>
      <c r="CY173" s="1046">
        <f t="shared" si="72"/>
        <v>0</v>
      </c>
      <c r="CZ173" s="1046">
        <f t="shared" si="72"/>
        <v>0</v>
      </c>
      <c r="DA173" s="1046">
        <f t="shared" si="72"/>
        <v>0</v>
      </c>
      <c r="DB173" s="1046">
        <f t="shared" si="72"/>
        <v>0</v>
      </c>
      <c r="DC173" s="1046">
        <f t="shared" si="72"/>
        <v>0</v>
      </c>
      <c r="DD173" s="1046">
        <f>SUM(DD82:DD95,DE158)</f>
        <v>6410.4335</v>
      </c>
      <c r="DE173" s="1098">
        <v>0.0</v>
      </c>
      <c r="DF173" s="1046">
        <f t="shared" ref="DF173:DH173" si="73">SUM(DF82:DF95)</f>
        <v>0</v>
      </c>
      <c r="DG173" s="1046">
        <f t="shared" si="73"/>
        <v>0</v>
      </c>
      <c r="DH173" s="1046">
        <f t="shared" si="73"/>
        <v>0</v>
      </c>
      <c r="DI173" s="1046">
        <f>SUM(DI82:DI95, DJ158)</f>
        <v>6410.4335</v>
      </c>
      <c r="DJ173" s="1098">
        <v>0.0</v>
      </c>
      <c r="DK173" s="1046">
        <f t="shared" ref="DK173:DP173" si="74">SUM(DK82:DK95)</f>
        <v>0</v>
      </c>
      <c r="DL173" s="1046">
        <f t="shared" si="74"/>
        <v>0</v>
      </c>
      <c r="DM173" s="1046">
        <f t="shared" si="74"/>
        <v>0</v>
      </c>
      <c r="DN173" s="1046">
        <f t="shared" si="74"/>
        <v>0</v>
      </c>
      <c r="DO173" s="1046">
        <f t="shared" si="74"/>
        <v>0</v>
      </c>
      <c r="DP173" s="1046">
        <f t="shared" si="74"/>
        <v>0</v>
      </c>
      <c r="DQ173" s="1046">
        <f>SUM(DQ82:DQ95,DR158)</f>
        <v>6410.4335</v>
      </c>
      <c r="DR173" s="1098">
        <v>0.0</v>
      </c>
      <c r="DS173" s="1046">
        <f t="shared" ref="DS173:DV173" si="75">SUM(DS82:DS95)</f>
        <v>0</v>
      </c>
      <c r="DT173" s="1046">
        <f t="shared" si="75"/>
        <v>0</v>
      </c>
      <c r="DU173" s="1046">
        <f t="shared" si="75"/>
        <v>0</v>
      </c>
      <c r="DV173" s="1046">
        <f t="shared" si="75"/>
        <v>0</v>
      </c>
      <c r="DW173" s="1046">
        <f>SUM(DW82:DW95,DX158)</f>
        <v>6410.4335</v>
      </c>
      <c r="DX173" s="1098">
        <v>0.0</v>
      </c>
      <c r="DY173" s="1046">
        <f t="shared" ref="DY173:EN173" si="76">SUM(DY82:DY95)</f>
        <v>0</v>
      </c>
      <c r="DZ173" s="1046">
        <f t="shared" si="76"/>
        <v>0</v>
      </c>
      <c r="EA173" s="1046">
        <f t="shared" si="76"/>
        <v>0</v>
      </c>
      <c r="EB173" s="1097">
        <f t="shared" si="76"/>
        <v>0</v>
      </c>
      <c r="EC173" s="1094">
        <f t="shared" si="76"/>
        <v>3866.4984</v>
      </c>
      <c r="ED173" s="1046">
        <f t="shared" si="76"/>
        <v>2543.9351</v>
      </c>
      <c r="EE173" s="1095">
        <f t="shared" si="76"/>
        <v>0</v>
      </c>
      <c r="EF173" s="1096">
        <f t="shared" si="76"/>
        <v>0</v>
      </c>
      <c r="EG173" s="1046">
        <f t="shared" si="76"/>
        <v>0</v>
      </c>
      <c r="EH173" s="1046">
        <f t="shared" si="76"/>
        <v>0</v>
      </c>
      <c r="EI173" s="1046">
        <f t="shared" si="76"/>
        <v>0</v>
      </c>
      <c r="EJ173" s="1046">
        <f t="shared" si="76"/>
        <v>0</v>
      </c>
      <c r="EK173" s="1046">
        <f t="shared" si="76"/>
        <v>0</v>
      </c>
      <c r="EL173" s="1046">
        <f t="shared" si="76"/>
        <v>0</v>
      </c>
      <c r="EM173" s="1046">
        <f t="shared" si="76"/>
        <v>0</v>
      </c>
      <c r="EN173" s="1046">
        <f t="shared" si="76"/>
        <v>0</v>
      </c>
      <c r="EO173" s="1040">
        <f t="shared" si="40"/>
        <v>59786.39302</v>
      </c>
      <c r="EP173" s="1046">
        <f t="shared" si="77"/>
        <v>11658.34664</v>
      </c>
    </row>
    <row r="174" ht="14.25" customHeight="1">
      <c r="A174" s="297" t="s">
        <v>246</v>
      </c>
      <c r="B174" s="1031" t="s">
        <v>480</v>
      </c>
      <c r="C174" s="1032">
        <f>COUNT(E127:E130)</f>
        <v>4</v>
      </c>
      <c r="D174" s="1033"/>
      <c r="E174" s="1094">
        <f t="shared" ref="E174:EN174" si="78">SUM(E96:E99)</f>
        <v>0</v>
      </c>
      <c r="F174" s="1046">
        <f t="shared" si="78"/>
        <v>0</v>
      </c>
      <c r="G174" s="1046">
        <f t="shared" si="78"/>
        <v>2674.5405</v>
      </c>
      <c r="H174" s="1046">
        <f t="shared" si="78"/>
        <v>0</v>
      </c>
      <c r="I174" s="1095">
        <f t="shared" si="78"/>
        <v>0</v>
      </c>
      <c r="J174" s="1094">
        <f t="shared" si="78"/>
        <v>0</v>
      </c>
      <c r="K174" s="1046">
        <f t="shared" si="78"/>
        <v>0</v>
      </c>
      <c r="L174" s="1046">
        <f t="shared" si="78"/>
        <v>2674.5405</v>
      </c>
      <c r="M174" s="1046">
        <f t="shared" si="78"/>
        <v>0</v>
      </c>
      <c r="N174" s="1095">
        <f t="shared" si="78"/>
        <v>0</v>
      </c>
      <c r="O174" s="1096">
        <f t="shared" si="78"/>
        <v>0</v>
      </c>
      <c r="P174" s="1046">
        <f t="shared" si="78"/>
        <v>0</v>
      </c>
      <c r="Q174" s="1046">
        <f t="shared" si="78"/>
        <v>2674.5405</v>
      </c>
      <c r="R174" s="1046">
        <f t="shared" si="78"/>
        <v>0</v>
      </c>
      <c r="S174" s="1097">
        <f t="shared" si="78"/>
        <v>0</v>
      </c>
      <c r="T174" s="1094">
        <f t="shared" si="78"/>
        <v>0</v>
      </c>
      <c r="U174" s="1046">
        <f t="shared" si="78"/>
        <v>0</v>
      </c>
      <c r="V174" s="1046">
        <f t="shared" si="78"/>
        <v>0</v>
      </c>
      <c r="W174" s="1046">
        <f t="shared" si="78"/>
        <v>0</v>
      </c>
      <c r="X174" s="1046">
        <f t="shared" si="78"/>
        <v>0</v>
      </c>
      <c r="Y174" s="1046">
        <f t="shared" si="78"/>
        <v>0</v>
      </c>
      <c r="Z174" s="1046">
        <f t="shared" si="78"/>
        <v>0</v>
      </c>
      <c r="AA174" s="1046">
        <f t="shared" si="78"/>
        <v>2674.5405</v>
      </c>
      <c r="AB174" s="1095">
        <f t="shared" si="78"/>
        <v>0</v>
      </c>
      <c r="AC174" s="1094">
        <f t="shared" si="78"/>
        <v>2674.5405</v>
      </c>
      <c r="AD174" s="1046">
        <f t="shared" si="78"/>
        <v>0</v>
      </c>
      <c r="AE174" s="1046">
        <f t="shared" si="78"/>
        <v>0</v>
      </c>
      <c r="AF174" s="1046">
        <f t="shared" si="78"/>
        <v>0</v>
      </c>
      <c r="AG174" s="1046">
        <f t="shared" si="78"/>
        <v>0</v>
      </c>
      <c r="AH174" s="1046">
        <f t="shared" si="78"/>
        <v>0</v>
      </c>
      <c r="AI174" s="1046">
        <f t="shared" si="78"/>
        <v>0</v>
      </c>
      <c r="AJ174" s="1095">
        <f t="shared" si="78"/>
        <v>0</v>
      </c>
      <c r="AK174" s="1094">
        <f t="shared" si="78"/>
        <v>2674.5405</v>
      </c>
      <c r="AL174" s="1046">
        <f t="shared" si="78"/>
        <v>0</v>
      </c>
      <c r="AM174" s="1046">
        <f t="shared" si="78"/>
        <v>0</v>
      </c>
      <c r="AN174" s="1046">
        <f t="shared" si="78"/>
        <v>0</v>
      </c>
      <c r="AO174" s="1046">
        <f t="shared" si="78"/>
        <v>0</v>
      </c>
      <c r="AP174" s="1046">
        <f t="shared" si="78"/>
        <v>0</v>
      </c>
      <c r="AQ174" s="1046">
        <f t="shared" si="78"/>
        <v>0</v>
      </c>
      <c r="AR174" s="1095">
        <f t="shared" si="78"/>
        <v>0</v>
      </c>
      <c r="AS174" s="1096">
        <f t="shared" si="78"/>
        <v>0</v>
      </c>
      <c r="AT174" s="1046">
        <f t="shared" si="78"/>
        <v>0</v>
      </c>
      <c r="AU174" s="1046">
        <f t="shared" si="78"/>
        <v>0</v>
      </c>
      <c r="AV174" s="1046">
        <f t="shared" si="78"/>
        <v>0</v>
      </c>
      <c r="AW174" s="1046">
        <f t="shared" si="78"/>
        <v>0</v>
      </c>
      <c r="AX174" s="1046">
        <f t="shared" si="78"/>
        <v>0</v>
      </c>
      <c r="AY174" s="1046">
        <f t="shared" si="78"/>
        <v>0</v>
      </c>
      <c r="AZ174" s="1046">
        <f t="shared" si="78"/>
        <v>0</v>
      </c>
      <c r="BA174" s="1046">
        <f t="shared" si="78"/>
        <v>2674.5405</v>
      </c>
      <c r="BB174" s="1046">
        <f t="shared" si="78"/>
        <v>0</v>
      </c>
      <c r="BC174" s="1046">
        <f t="shared" si="78"/>
        <v>0</v>
      </c>
      <c r="BD174" s="1046">
        <f t="shared" si="78"/>
        <v>0</v>
      </c>
      <c r="BE174" s="1046">
        <f t="shared" si="78"/>
        <v>0</v>
      </c>
      <c r="BF174" s="1046">
        <f t="shared" si="78"/>
        <v>0</v>
      </c>
      <c r="BG174" s="1046">
        <f t="shared" si="78"/>
        <v>0</v>
      </c>
      <c r="BH174" s="1046">
        <f t="shared" si="78"/>
        <v>0</v>
      </c>
      <c r="BI174" s="1046">
        <f t="shared" si="78"/>
        <v>0</v>
      </c>
      <c r="BJ174" s="1046">
        <f t="shared" si="78"/>
        <v>0</v>
      </c>
      <c r="BK174" s="1046">
        <f t="shared" si="78"/>
        <v>0</v>
      </c>
      <c r="BL174" s="1097">
        <f t="shared" si="78"/>
        <v>0</v>
      </c>
      <c r="BM174" s="1094">
        <f t="shared" si="78"/>
        <v>0</v>
      </c>
      <c r="BN174" s="1046">
        <f t="shared" si="78"/>
        <v>0</v>
      </c>
      <c r="BO174" s="1046">
        <f t="shared" si="78"/>
        <v>0</v>
      </c>
      <c r="BP174" s="1046">
        <f t="shared" si="78"/>
        <v>0</v>
      </c>
      <c r="BQ174" s="1046">
        <f t="shared" si="78"/>
        <v>0</v>
      </c>
      <c r="BR174" s="1046">
        <f t="shared" si="78"/>
        <v>0</v>
      </c>
      <c r="BS174" s="1046">
        <f t="shared" si="78"/>
        <v>0</v>
      </c>
      <c r="BT174" s="1046">
        <f t="shared" si="78"/>
        <v>0</v>
      </c>
      <c r="BU174" s="1046">
        <f t="shared" si="78"/>
        <v>0</v>
      </c>
      <c r="BV174" s="1046">
        <f t="shared" si="78"/>
        <v>0</v>
      </c>
      <c r="BW174" s="1095">
        <f t="shared" si="78"/>
        <v>0</v>
      </c>
      <c r="BX174" s="1096">
        <f t="shared" si="78"/>
        <v>0</v>
      </c>
      <c r="BY174" s="1046">
        <f t="shared" si="78"/>
        <v>0</v>
      </c>
      <c r="BZ174" s="1046">
        <f t="shared" si="78"/>
        <v>0</v>
      </c>
      <c r="CA174" s="1046">
        <f t="shared" si="78"/>
        <v>0</v>
      </c>
      <c r="CB174" s="1046">
        <f t="shared" si="78"/>
        <v>0</v>
      </c>
      <c r="CC174" s="1046">
        <f t="shared" si="78"/>
        <v>0</v>
      </c>
      <c r="CD174" s="1097">
        <f t="shared" si="78"/>
        <v>0</v>
      </c>
      <c r="CE174" s="1094">
        <f t="shared" si="78"/>
        <v>0</v>
      </c>
      <c r="CF174" s="1046">
        <f t="shared" si="78"/>
        <v>0</v>
      </c>
      <c r="CG174" s="1046">
        <f t="shared" si="78"/>
        <v>0</v>
      </c>
      <c r="CH174" s="1046">
        <f t="shared" si="78"/>
        <v>0</v>
      </c>
      <c r="CI174" s="1046">
        <f t="shared" si="78"/>
        <v>2674.5405</v>
      </c>
      <c r="CJ174" s="1046">
        <f t="shared" si="78"/>
        <v>0</v>
      </c>
      <c r="CK174" s="1046">
        <f t="shared" si="78"/>
        <v>0</v>
      </c>
      <c r="CL174" s="1046">
        <f t="shared" si="78"/>
        <v>0</v>
      </c>
      <c r="CM174" s="1046">
        <f t="shared" si="78"/>
        <v>0</v>
      </c>
      <c r="CN174" s="1095">
        <f t="shared" si="78"/>
        <v>0</v>
      </c>
      <c r="CO174" s="1096">
        <f t="shared" si="78"/>
        <v>0</v>
      </c>
      <c r="CP174" s="1046">
        <f t="shared" si="78"/>
        <v>0</v>
      </c>
      <c r="CQ174" s="1046">
        <f t="shared" si="78"/>
        <v>2674.5405</v>
      </c>
      <c r="CR174" s="1046">
        <f t="shared" si="78"/>
        <v>0</v>
      </c>
      <c r="CS174" s="1046">
        <f t="shared" si="78"/>
        <v>0</v>
      </c>
      <c r="CT174" s="1046">
        <f t="shared" si="78"/>
        <v>0</v>
      </c>
      <c r="CU174" s="1046">
        <f t="shared" si="78"/>
        <v>0</v>
      </c>
      <c r="CV174" s="1046">
        <f t="shared" si="78"/>
        <v>0</v>
      </c>
      <c r="CW174" s="1046">
        <f t="shared" si="78"/>
        <v>0</v>
      </c>
      <c r="CX174" s="1046">
        <f t="shared" si="78"/>
        <v>0</v>
      </c>
      <c r="CY174" s="1046">
        <f t="shared" si="78"/>
        <v>2674.5405</v>
      </c>
      <c r="CZ174" s="1046">
        <f t="shared" si="78"/>
        <v>0</v>
      </c>
      <c r="DA174" s="1046">
        <f t="shared" si="78"/>
        <v>0</v>
      </c>
      <c r="DB174" s="1046">
        <f t="shared" si="78"/>
        <v>0</v>
      </c>
      <c r="DC174" s="1046">
        <f t="shared" si="78"/>
        <v>0</v>
      </c>
      <c r="DD174" s="1046">
        <f t="shared" si="78"/>
        <v>0</v>
      </c>
      <c r="DE174" s="1046">
        <f t="shared" si="78"/>
        <v>0</v>
      </c>
      <c r="DF174" s="1046">
        <f t="shared" si="78"/>
        <v>0</v>
      </c>
      <c r="DG174" s="1046">
        <f t="shared" si="78"/>
        <v>0</v>
      </c>
      <c r="DH174" s="1046">
        <f t="shared" si="78"/>
        <v>0</v>
      </c>
      <c r="DI174" s="1046">
        <f t="shared" si="78"/>
        <v>0</v>
      </c>
      <c r="DJ174" s="1046">
        <f t="shared" si="78"/>
        <v>0</v>
      </c>
      <c r="DK174" s="1046">
        <f t="shared" si="78"/>
        <v>0</v>
      </c>
      <c r="DL174" s="1046">
        <f t="shared" si="78"/>
        <v>0</v>
      </c>
      <c r="DM174" s="1046">
        <f t="shared" si="78"/>
        <v>0</v>
      </c>
      <c r="DN174" s="1046">
        <f t="shared" si="78"/>
        <v>0</v>
      </c>
      <c r="DO174" s="1046">
        <f t="shared" si="78"/>
        <v>0</v>
      </c>
      <c r="DP174" s="1046">
        <f t="shared" si="78"/>
        <v>0</v>
      </c>
      <c r="DQ174" s="1046">
        <f t="shared" si="78"/>
        <v>0</v>
      </c>
      <c r="DR174" s="1046">
        <f t="shared" si="78"/>
        <v>0</v>
      </c>
      <c r="DS174" s="1046">
        <f t="shared" si="78"/>
        <v>0</v>
      </c>
      <c r="DT174" s="1046">
        <f t="shared" si="78"/>
        <v>0</v>
      </c>
      <c r="DU174" s="1046">
        <f t="shared" si="78"/>
        <v>0</v>
      </c>
      <c r="DV174" s="1046">
        <f t="shared" si="78"/>
        <v>0</v>
      </c>
      <c r="DW174" s="1046">
        <f t="shared" si="78"/>
        <v>0</v>
      </c>
      <c r="DX174" s="1046">
        <f t="shared" si="78"/>
        <v>0</v>
      </c>
      <c r="DY174" s="1046">
        <f t="shared" si="78"/>
        <v>0</v>
      </c>
      <c r="DZ174" s="1046">
        <f t="shared" si="78"/>
        <v>0</v>
      </c>
      <c r="EA174" s="1046">
        <f t="shared" si="78"/>
        <v>0</v>
      </c>
      <c r="EB174" s="1097">
        <f t="shared" si="78"/>
        <v>0</v>
      </c>
      <c r="EC174" s="1094">
        <f t="shared" si="78"/>
        <v>0</v>
      </c>
      <c r="ED174" s="1046">
        <f t="shared" si="78"/>
        <v>0</v>
      </c>
      <c r="EE174" s="1095">
        <f t="shared" si="78"/>
        <v>0</v>
      </c>
      <c r="EF174" s="1096">
        <f t="shared" si="78"/>
        <v>0</v>
      </c>
      <c r="EG174" s="1046">
        <f t="shared" si="78"/>
        <v>0</v>
      </c>
      <c r="EH174" s="1046">
        <f t="shared" si="78"/>
        <v>0</v>
      </c>
      <c r="EI174" s="1046">
        <f t="shared" si="78"/>
        <v>0</v>
      </c>
      <c r="EJ174" s="1046">
        <f t="shared" si="78"/>
        <v>0</v>
      </c>
      <c r="EK174" s="1046">
        <f t="shared" si="78"/>
        <v>0</v>
      </c>
      <c r="EL174" s="1046">
        <f t="shared" si="78"/>
        <v>0</v>
      </c>
      <c r="EM174" s="1046">
        <f t="shared" si="78"/>
        <v>0</v>
      </c>
      <c r="EN174" s="1046">
        <f t="shared" si="78"/>
        <v>0</v>
      </c>
      <c r="EO174" s="1040">
        <f t="shared" si="40"/>
        <v>26426.06486</v>
      </c>
      <c r="EP174" s="1046">
        <f t="shared" si="77"/>
        <v>5153.082649</v>
      </c>
    </row>
    <row r="175" ht="14.25" customHeight="1">
      <c r="A175" s="297" t="s">
        <v>253</v>
      </c>
      <c r="B175" s="1031" t="s">
        <v>480</v>
      </c>
      <c r="C175" s="1032">
        <f>COUNT(E131:E136)</f>
        <v>6</v>
      </c>
      <c r="D175" s="1033"/>
      <c r="E175" s="1094">
        <f t="shared" ref="E175:BI175" si="79">SUM(E100:E105)</f>
        <v>0</v>
      </c>
      <c r="F175" s="1046">
        <f t="shared" si="79"/>
        <v>0</v>
      </c>
      <c r="G175" s="1046">
        <f t="shared" si="79"/>
        <v>0</v>
      </c>
      <c r="H175" s="1046">
        <f t="shared" si="79"/>
        <v>7083.3824</v>
      </c>
      <c r="I175" s="1095">
        <f t="shared" si="79"/>
        <v>0</v>
      </c>
      <c r="J175" s="1094">
        <f t="shared" si="79"/>
        <v>0</v>
      </c>
      <c r="K175" s="1046">
        <f t="shared" si="79"/>
        <v>0</v>
      </c>
      <c r="L175" s="1046">
        <f t="shared" si="79"/>
        <v>0</v>
      </c>
      <c r="M175" s="1046">
        <f t="shared" si="79"/>
        <v>7083.3824</v>
      </c>
      <c r="N175" s="1095">
        <f t="shared" si="79"/>
        <v>0</v>
      </c>
      <c r="O175" s="1096">
        <f t="shared" si="79"/>
        <v>0</v>
      </c>
      <c r="P175" s="1046">
        <f t="shared" si="79"/>
        <v>0</v>
      </c>
      <c r="Q175" s="1046">
        <f t="shared" si="79"/>
        <v>0</v>
      </c>
      <c r="R175" s="1046">
        <f t="shared" si="79"/>
        <v>7083.3824</v>
      </c>
      <c r="S175" s="1097">
        <f t="shared" si="79"/>
        <v>0</v>
      </c>
      <c r="T175" s="1094">
        <f t="shared" si="79"/>
        <v>0</v>
      </c>
      <c r="U175" s="1046">
        <f t="shared" si="79"/>
        <v>0</v>
      </c>
      <c r="V175" s="1046">
        <f t="shared" si="79"/>
        <v>0</v>
      </c>
      <c r="W175" s="1046">
        <f t="shared" si="79"/>
        <v>0</v>
      </c>
      <c r="X175" s="1046">
        <f t="shared" si="79"/>
        <v>0</v>
      </c>
      <c r="Y175" s="1046">
        <f t="shared" si="79"/>
        <v>0</v>
      </c>
      <c r="Z175" s="1046">
        <f t="shared" si="79"/>
        <v>7083.3824</v>
      </c>
      <c r="AA175" s="1046">
        <f t="shared" si="79"/>
        <v>0</v>
      </c>
      <c r="AB175" s="1095">
        <f t="shared" si="79"/>
        <v>0</v>
      </c>
      <c r="AC175" s="1094">
        <f t="shared" si="79"/>
        <v>0</v>
      </c>
      <c r="AD175" s="1046">
        <f t="shared" si="79"/>
        <v>0</v>
      </c>
      <c r="AE175" s="1046">
        <f t="shared" si="79"/>
        <v>0</v>
      </c>
      <c r="AF175" s="1046">
        <f t="shared" si="79"/>
        <v>0</v>
      </c>
      <c r="AG175" s="1046">
        <f t="shared" si="79"/>
        <v>7083.3824</v>
      </c>
      <c r="AH175" s="1046">
        <f t="shared" si="79"/>
        <v>0</v>
      </c>
      <c r="AI175" s="1046">
        <f t="shared" si="79"/>
        <v>0</v>
      </c>
      <c r="AJ175" s="1095">
        <f t="shared" si="79"/>
        <v>0</v>
      </c>
      <c r="AK175" s="1094">
        <f t="shared" si="79"/>
        <v>0</v>
      </c>
      <c r="AL175" s="1046">
        <f t="shared" si="79"/>
        <v>0</v>
      </c>
      <c r="AM175" s="1046">
        <f t="shared" si="79"/>
        <v>0</v>
      </c>
      <c r="AN175" s="1046">
        <f t="shared" si="79"/>
        <v>0</v>
      </c>
      <c r="AO175" s="1046">
        <f t="shared" si="79"/>
        <v>7083.3824</v>
      </c>
      <c r="AP175" s="1046">
        <f t="shared" si="79"/>
        <v>0</v>
      </c>
      <c r="AQ175" s="1046">
        <f t="shared" si="79"/>
        <v>0</v>
      </c>
      <c r="AR175" s="1095">
        <f t="shared" si="79"/>
        <v>0</v>
      </c>
      <c r="AS175" s="1096">
        <f t="shared" si="79"/>
        <v>0</v>
      </c>
      <c r="AT175" s="1046">
        <f t="shared" si="79"/>
        <v>0</v>
      </c>
      <c r="AU175" s="1046">
        <f t="shared" si="79"/>
        <v>0</v>
      </c>
      <c r="AV175" s="1046">
        <f t="shared" si="79"/>
        <v>0</v>
      </c>
      <c r="AW175" s="1046">
        <f t="shared" si="79"/>
        <v>0</v>
      </c>
      <c r="AX175" s="1046">
        <f t="shared" si="79"/>
        <v>0</v>
      </c>
      <c r="AY175" s="1046">
        <f t="shared" si="79"/>
        <v>0</v>
      </c>
      <c r="AZ175" s="1046">
        <f t="shared" si="79"/>
        <v>0</v>
      </c>
      <c r="BA175" s="1046">
        <f t="shared" si="79"/>
        <v>0</v>
      </c>
      <c r="BB175" s="1046">
        <f t="shared" si="79"/>
        <v>0</v>
      </c>
      <c r="BC175" s="1046">
        <f t="shared" si="79"/>
        <v>0</v>
      </c>
      <c r="BD175" s="1046">
        <f t="shared" si="79"/>
        <v>0</v>
      </c>
      <c r="BE175" s="1046">
        <f t="shared" si="79"/>
        <v>0</v>
      </c>
      <c r="BF175" s="1046">
        <f t="shared" si="79"/>
        <v>0</v>
      </c>
      <c r="BG175" s="1046">
        <f t="shared" si="79"/>
        <v>0</v>
      </c>
      <c r="BH175" s="1046">
        <f t="shared" si="79"/>
        <v>0</v>
      </c>
      <c r="BI175" s="1046">
        <f t="shared" si="79"/>
        <v>0</v>
      </c>
      <c r="BJ175" s="1098">
        <v>0.0</v>
      </c>
      <c r="BK175" s="1046">
        <f>SUM(BK100:BK105, BJ160)</f>
        <v>7083.3824</v>
      </c>
      <c r="BL175" s="1097">
        <f t="shared" ref="BL175:EN175" si="80">SUM(BL100:BL105)</f>
        <v>0</v>
      </c>
      <c r="BM175" s="1094">
        <f t="shared" si="80"/>
        <v>0</v>
      </c>
      <c r="BN175" s="1046">
        <f t="shared" si="80"/>
        <v>0</v>
      </c>
      <c r="BO175" s="1046">
        <f t="shared" si="80"/>
        <v>0</v>
      </c>
      <c r="BP175" s="1046">
        <f t="shared" si="80"/>
        <v>0</v>
      </c>
      <c r="BQ175" s="1046">
        <f t="shared" si="80"/>
        <v>0</v>
      </c>
      <c r="BR175" s="1046">
        <f t="shared" si="80"/>
        <v>0</v>
      </c>
      <c r="BS175" s="1046">
        <f t="shared" si="80"/>
        <v>0</v>
      </c>
      <c r="BT175" s="1046">
        <f t="shared" si="80"/>
        <v>0</v>
      </c>
      <c r="BU175" s="1046">
        <f t="shared" si="80"/>
        <v>0</v>
      </c>
      <c r="BV175" s="1046">
        <f t="shared" si="80"/>
        <v>0</v>
      </c>
      <c r="BW175" s="1095">
        <f t="shared" si="80"/>
        <v>0</v>
      </c>
      <c r="BX175" s="1096">
        <f t="shared" si="80"/>
        <v>0</v>
      </c>
      <c r="BY175" s="1046">
        <f t="shared" si="80"/>
        <v>0</v>
      </c>
      <c r="BZ175" s="1046">
        <f t="shared" si="80"/>
        <v>0</v>
      </c>
      <c r="CA175" s="1046">
        <f t="shared" si="80"/>
        <v>0</v>
      </c>
      <c r="CB175" s="1046">
        <f t="shared" si="80"/>
        <v>0</v>
      </c>
      <c r="CC175" s="1046">
        <f t="shared" si="80"/>
        <v>0</v>
      </c>
      <c r="CD175" s="1097">
        <f t="shared" si="80"/>
        <v>0</v>
      </c>
      <c r="CE175" s="1094">
        <f t="shared" si="80"/>
        <v>0</v>
      </c>
      <c r="CF175" s="1046">
        <f t="shared" si="80"/>
        <v>0</v>
      </c>
      <c r="CG175" s="1046">
        <f t="shared" si="80"/>
        <v>0</v>
      </c>
      <c r="CH175" s="1046">
        <f t="shared" si="80"/>
        <v>0</v>
      </c>
      <c r="CI175" s="1046">
        <f t="shared" si="80"/>
        <v>0</v>
      </c>
      <c r="CJ175" s="1046">
        <f t="shared" si="80"/>
        <v>0</v>
      </c>
      <c r="CK175" s="1046">
        <f t="shared" si="80"/>
        <v>0</v>
      </c>
      <c r="CL175" s="1046">
        <f t="shared" si="80"/>
        <v>0</v>
      </c>
      <c r="CM175" s="1046">
        <f t="shared" si="80"/>
        <v>0</v>
      </c>
      <c r="CN175" s="1095">
        <f t="shared" si="80"/>
        <v>7083.3824</v>
      </c>
      <c r="CO175" s="1096">
        <f t="shared" si="80"/>
        <v>0</v>
      </c>
      <c r="CP175" s="1046">
        <f t="shared" si="80"/>
        <v>0</v>
      </c>
      <c r="CQ175" s="1046">
        <f t="shared" si="80"/>
        <v>0</v>
      </c>
      <c r="CR175" s="1046">
        <f t="shared" si="80"/>
        <v>0</v>
      </c>
      <c r="CS175" s="1046">
        <f t="shared" si="80"/>
        <v>0</v>
      </c>
      <c r="CT175" s="1046">
        <f t="shared" si="80"/>
        <v>0</v>
      </c>
      <c r="CU175" s="1046">
        <f t="shared" si="80"/>
        <v>0</v>
      </c>
      <c r="CV175" s="1046">
        <f t="shared" si="80"/>
        <v>0</v>
      </c>
      <c r="CW175" s="1046">
        <f t="shared" si="80"/>
        <v>0</v>
      </c>
      <c r="CX175" s="1046">
        <f t="shared" si="80"/>
        <v>7083.3824</v>
      </c>
      <c r="CY175" s="1046">
        <f t="shared" si="80"/>
        <v>0</v>
      </c>
      <c r="CZ175" s="1046">
        <f t="shared" si="80"/>
        <v>0</v>
      </c>
      <c r="DA175" s="1046">
        <f t="shared" si="80"/>
        <v>0</v>
      </c>
      <c r="DB175" s="1046">
        <f t="shared" si="80"/>
        <v>0</v>
      </c>
      <c r="DC175" s="1046">
        <f t="shared" si="80"/>
        <v>7083.3824</v>
      </c>
      <c r="DD175" s="1046">
        <f t="shared" si="80"/>
        <v>0</v>
      </c>
      <c r="DE175" s="1046">
        <f t="shared" si="80"/>
        <v>0</v>
      </c>
      <c r="DF175" s="1046">
        <f t="shared" si="80"/>
        <v>0</v>
      </c>
      <c r="DG175" s="1046">
        <f t="shared" si="80"/>
        <v>0</v>
      </c>
      <c r="DH175" s="1046">
        <f t="shared" si="80"/>
        <v>0</v>
      </c>
      <c r="DI175" s="1046">
        <f t="shared" si="80"/>
        <v>0</v>
      </c>
      <c r="DJ175" s="1046">
        <f t="shared" si="80"/>
        <v>0</v>
      </c>
      <c r="DK175" s="1046">
        <f t="shared" si="80"/>
        <v>0</v>
      </c>
      <c r="DL175" s="1046">
        <f t="shared" si="80"/>
        <v>0</v>
      </c>
      <c r="DM175" s="1046">
        <f t="shared" si="80"/>
        <v>0</v>
      </c>
      <c r="DN175" s="1046">
        <f t="shared" si="80"/>
        <v>0</v>
      </c>
      <c r="DO175" s="1046">
        <f t="shared" si="80"/>
        <v>0</v>
      </c>
      <c r="DP175" s="1046">
        <f t="shared" si="80"/>
        <v>0</v>
      </c>
      <c r="DQ175" s="1046">
        <f t="shared" si="80"/>
        <v>0</v>
      </c>
      <c r="DR175" s="1046">
        <f t="shared" si="80"/>
        <v>0</v>
      </c>
      <c r="DS175" s="1046">
        <f t="shared" si="80"/>
        <v>0</v>
      </c>
      <c r="DT175" s="1046">
        <f t="shared" si="80"/>
        <v>0</v>
      </c>
      <c r="DU175" s="1046">
        <f t="shared" si="80"/>
        <v>0</v>
      </c>
      <c r="DV175" s="1046">
        <f t="shared" si="80"/>
        <v>0</v>
      </c>
      <c r="DW175" s="1046">
        <f t="shared" si="80"/>
        <v>0</v>
      </c>
      <c r="DX175" s="1046">
        <f t="shared" si="80"/>
        <v>0</v>
      </c>
      <c r="DY175" s="1046">
        <f t="shared" si="80"/>
        <v>0</v>
      </c>
      <c r="DZ175" s="1046">
        <f t="shared" si="80"/>
        <v>0</v>
      </c>
      <c r="EA175" s="1046">
        <f t="shared" si="80"/>
        <v>0</v>
      </c>
      <c r="EB175" s="1097">
        <f t="shared" si="80"/>
        <v>0</v>
      </c>
      <c r="EC175" s="1094">
        <f t="shared" si="80"/>
        <v>0</v>
      </c>
      <c r="ED175" s="1046">
        <f t="shared" si="80"/>
        <v>0</v>
      </c>
      <c r="EE175" s="1095">
        <f t="shared" si="80"/>
        <v>0</v>
      </c>
      <c r="EF175" s="1096">
        <f t="shared" si="80"/>
        <v>0</v>
      </c>
      <c r="EG175" s="1046">
        <f t="shared" si="80"/>
        <v>0</v>
      </c>
      <c r="EH175" s="1046">
        <f t="shared" si="80"/>
        <v>0</v>
      </c>
      <c r="EI175" s="1046">
        <f t="shared" si="80"/>
        <v>0</v>
      </c>
      <c r="EJ175" s="1046">
        <f t="shared" si="80"/>
        <v>0</v>
      </c>
      <c r="EK175" s="1046">
        <f t="shared" si="80"/>
        <v>0</v>
      </c>
      <c r="EL175" s="1046">
        <f t="shared" si="80"/>
        <v>0</v>
      </c>
      <c r="EM175" s="1046">
        <f t="shared" si="80"/>
        <v>0</v>
      </c>
      <c r="EN175" s="1046">
        <f t="shared" si="80"/>
        <v>0</v>
      </c>
      <c r="EO175" s="1040">
        <f t="shared" si="40"/>
        <v>73034.20591</v>
      </c>
      <c r="EP175" s="1046">
        <f t="shared" si="77"/>
        <v>14241.67015</v>
      </c>
    </row>
    <row r="176" ht="14.25" customHeight="1">
      <c r="A176" s="297" t="s">
        <v>264</v>
      </c>
      <c r="B176" s="1031" t="s">
        <v>480</v>
      </c>
      <c r="C176" s="1032">
        <f>COUNT(E137:E142)</f>
        <v>6</v>
      </c>
      <c r="D176" s="1033"/>
      <c r="E176" s="1094">
        <f t="shared" ref="E176:BC176" si="81">SUM(E106:E111)</f>
        <v>0</v>
      </c>
      <c r="F176" s="1046">
        <f t="shared" si="81"/>
        <v>0</v>
      </c>
      <c r="G176" s="1046">
        <f t="shared" si="81"/>
        <v>0</v>
      </c>
      <c r="H176" s="1046">
        <f t="shared" si="81"/>
        <v>0</v>
      </c>
      <c r="I176" s="1095">
        <f t="shared" si="81"/>
        <v>0</v>
      </c>
      <c r="J176" s="1094">
        <f t="shared" si="81"/>
        <v>0</v>
      </c>
      <c r="K176" s="1046">
        <f t="shared" si="81"/>
        <v>0</v>
      </c>
      <c r="L176" s="1046">
        <f t="shared" si="81"/>
        <v>0</v>
      </c>
      <c r="M176" s="1046">
        <f t="shared" si="81"/>
        <v>0</v>
      </c>
      <c r="N176" s="1095">
        <f t="shared" si="81"/>
        <v>0</v>
      </c>
      <c r="O176" s="1096">
        <f t="shared" si="81"/>
        <v>0</v>
      </c>
      <c r="P176" s="1046">
        <f t="shared" si="81"/>
        <v>0</v>
      </c>
      <c r="Q176" s="1046">
        <f t="shared" si="81"/>
        <v>0</v>
      </c>
      <c r="R176" s="1046">
        <f t="shared" si="81"/>
        <v>0</v>
      </c>
      <c r="S176" s="1097">
        <f t="shared" si="81"/>
        <v>0</v>
      </c>
      <c r="T176" s="1094">
        <f t="shared" si="81"/>
        <v>0</v>
      </c>
      <c r="U176" s="1046">
        <f t="shared" si="81"/>
        <v>0</v>
      </c>
      <c r="V176" s="1046">
        <f t="shared" si="81"/>
        <v>0</v>
      </c>
      <c r="W176" s="1046">
        <f t="shared" si="81"/>
        <v>0</v>
      </c>
      <c r="X176" s="1046">
        <f t="shared" si="81"/>
        <v>0</v>
      </c>
      <c r="Y176" s="1046">
        <f t="shared" si="81"/>
        <v>0</v>
      </c>
      <c r="Z176" s="1046">
        <f t="shared" si="81"/>
        <v>0</v>
      </c>
      <c r="AA176" s="1046">
        <f t="shared" si="81"/>
        <v>0</v>
      </c>
      <c r="AB176" s="1095">
        <f t="shared" si="81"/>
        <v>0</v>
      </c>
      <c r="AC176" s="1094">
        <f t="shared" si="81"/>
        <v>0</v>
      </c>
      <c r="AD176" s="1046">
        <f t="shared" si="81"/>
        <v>0</v>
      </c>
      <c r="AE176" s="1046">
        <f t="shared" si="81"/>
        <v>0</v>
      </c>
      <c r="AF176" s="1046">
        <f t="shared" si="81"/>
        <v>0</v>
      </c>
      <c r="AG176" s="1046">
        <f t="shared" si="81"/>
        <v>0</v>
      </c>
      <c r="AH176" s="1046">
        <f t="shared" si="81"/>
        <v>5372.4494</v>
      </c>
      <c r="AI176" s="1046">
        <f t="shared" si="81"/>
        <v>0</v>
      </c>
      <c r="AJ176" s="1095">
        <f t="shared" si="81"/>
        <v>0</v>
      </c>
      <c r="AK176" s="1094">
        <f t="shared" si="81"/>
        <v>0</v>
      </c>
      <c r="AL176" s="1046">
        <f t="shared" si="81"/>
        <v>0</v>
      </c>
      <c r="AM176" s="1046">
        <f t="shared" si="81"/>
        <v>0</v>
      </c>
      <c r="AN176" s="1046">
        <f t="shared" si="81"/>
        <v>0</v>
      </c>
      <c r="AO176" s="1046">
        <f t="shared" si="81"/>
        <v>0</v>
      </c>
      <c r="AP176" s="1046">
        <f t="shared" si="81"/>
        <v>5372.4494</v>
      </c>
      <c r="AQ176" s="1046">
        <f t="shared" si="81"/>
        <v>0</v>
      </c>
      <c r="AR176" s="1095">
        <f t="shared" si="81"/>
        <v>0</v>
      </c>
      <c r="AS176" s="1096">
        <f t="shared" si="81"/>
        <v>0</v>
      </c>
      <c r="AT176" s="1046">
        <f t="shared" si="81"/>
        <v>0</v>
      </c>
      <c r="AU176" s="1046">
        <f t="shared" si="81"/>
        <v>0</v>
      </c>
      <c r="AV176" s="1046">
        <f t="shared" si="81"/>
        <v>0</v>
      </c>
      <c r="AW176" s="1046">
        <f t="shared" si="81"/>
        <v>0</v>
      </c>
      <c r="AX176" s="1046">
        <f t="shared" si="81"/>
        <v>0</v>
      </c>
      <c r="AY176" s="1046">
        <f t="shared" si="81"/>
        <v>0</v>
      </c>
      <c r="AZ176" s="1046">
        <f t="shared" si="81"/>
        <v>0</v>
      </c>
      <c r="BA176" s="1046">
        <f t="shared" si="81"/>
        <v>0</v>
      </c>
      <c r="BB176" s="1046">
        <f t="shared" si="81"/>
        <v>0</v>
      </c>
      <c r="BC176" s="1046">
        <f t="shared" si="81"/>
        <v>0</v>
      </c>
      <c r="BD176" s="1046">
        <f>SUM(BE106:BE111,BD161)</f>
        <v>5372.4494</v>
      </c>
      <c r="BE176" s="1098">
        <v>0.0</v>
      </c>
      <c r="BF176" s="1046">
        <f t="shared" ref="BF176:CS176" si="82">SUM(BF106:BF111)</f>
        <v>0</v>
      </c>
      <c r="BG176" s="1046">
        <f t="shared" si="82"/>
        <v>0</v>
      </c>
      <c r="BH176" s="1046">
        <f t="shared" si="82"/>
        <v>0</v>
      </c>
      <c r="BI176" s="1046">
        <f t="shared" si="82"/>
        <v>0</v>
      </c>
      <c r="BJ176" s="1046">
        <f t="shared" si="82"/>
        <v>0</v>
      </c>
      <c r="BK176" s="1046">
        <f t="shared" si="82"/>
        <v>0</v>
      </c>
      <c r="BL176" s="1097">
        <f t="shared" si="82"/>
        <v>0</v>
      </c>
      <c r="BM176" s="1094">
        <f t="shared" si="82"/>
        <v>0</v>
      </c>
      <c r="BN176" s="1046">
        <f t="shared" si="82"/>
        <v>0</v>
      </c>
      <c r="BO176" s="1046">
        <f t="shared" si="82"/>
        <v>0</v>
      </c>
      <c r="BP176" s="1046">
        <f t="shared" si="82"/>
        <v>0</v>
      </c>
      <c r="BQ176" s="1046">
        <f t="shared" si="82"/>
        <v>0</v>
      </c>
      <c r="BR176" s="1046">
        <f t="shared" si="82"/>
        <v>0</v>
      </c>
      <c r="BS176" s="1046">
        <f t="shared" si="82"/>
        <v>0</v>
      </c>
      <c r="BT176" s="1046">
        <f t="shared" si="82"/>
        <v>0</v>
      </c>
      <c r="BU176" s="1046">
        <f t="shared" si="82"/>
        <v>0</v>
      </c>
      <c r="BV176" s="1046">
        <f t="shared" si="82"/>
        <v>0</v>
      </c>
      <c r="BW176" s="1095">
        <f t="shared" si="82"/>
        <v>0</v>
      </c>
      <c r="BX176" s="1096">
        <f t="shared" si="82"/>
        <v>0</v>
      </c>
      <c r="BY176" s="1046">
        <f t="shared" si="82"/>
        <v>0</v>
      </c>
      <c r="BZ176" s="1046">
        <f t="shared" si="82"/>
        <v>0</v>
      </c>
      <c r="CA176" s="1046">
        <f t="shared" si="82"/>
        <v>0</v>
      </c>
      <c r="CB176" s="1046">
        <f t="shared" si="82"/>
        <v>0</v>
      </c>
      <c r="CC176" s="1046">
        <f t="shared" si="82"/>
        <v>0</v>
      </c>
      <c r="CD176" s="1097">
        <f t="shared" si="82"/>
        <v>0</v>
      </c>
      <c r="CE176" s="1094">
        <f t="shared" si="82"/>
        <v>0</v>
      </c>
      <c r="CF176" s="1046">
        <f t="shared" si="82"/>
        <v>0</v>
      </c>
      <c r="CG176" s="1046">
        <f t="shared" si="82"/>
        <v>0</v>
      </c>
      <c r="CH176" s="1046">
        <f t="shared" si="82"/>
        <v>0</v>
      </c>
      <c r="CI176" s="1046">
        <f t="shared" si="82"/>
        <v>0</v>
      </c>
      <c r="CJ176" s="1046">
        <f t="shared" si="82"/>
        <v>0</v>
      </c>
      <c r="CK176" s="1046">
        <f t="shared" si="82"/>
        <v>0</v>
      </c>
      <c r="CL176" s="1046">
        <f t="shared" si="82"/>
        <v>5372.4494</v>
      </c>
      <c r="CM176" s="1046">
        <f t="shared" si="82"/>
        <v>0</v>
      </c>
      <c r="CN176" s="1095">
        <f t="shared" si="82"/>
        <v>0</v>
      </c>
      <c r="CO176" s="1096">
        <f t="shared" si="82"/>
        <v>0</v>
      </c>
      <c r="CP176" s="1046">
        <f t="shared" si="82"/>
        <v>0</v>
      </c>
      <c r="CQ176" s="1046">
        <f t="shared" si="82"/>
        <v>0</v>
      </c>
      <c r="CR176" s="1046">
        <f t="shared" si="82"/>
        <v>0</v>
      </c>
      <c r="CS176" s="1046">
        <f t="shared" si="82"/>
        <v>0</v>
      </c>
      <c r="CT176" s="1046">
        <f>SUM(CT106:CT111,CU161)</f>
        <v>5372.4494</v>
      </c>
      <c r="CU176" s="1098">
        <v>0.0</v>
      </c>
      <c r="CV176" s="1046">
        <f t="shared" ref="CV176:DJ176" si="83">SUM(CV106:CV111)</f>
        <v>0</v>
      </c>
      <c r="CW176" s="1046">
        <f t="shared" si="83"/>
        <v>0</v>
      </c>
      <c r="CX176" s="1046">
        <f t="shared" si="83"/>
        <v>0</v>
      </c>
      <c r="CY176" s="1046">
        <f t="shared" si="83"/>
        <v>0</v>
      </c>
      <c r="CZ176" s="1046">
        <f t="shared" si="83"/>
        <v>0</v>
      </c>
      <c r="DA176" s="1046">
        <f t="shared" si="83"/>
        <v>0</v>
      </c>
      <c r="DB176" s="1046">
        <f t="shared" si="83"/>
        <v>0</v>
      </c>
      <c r="DC176" s="1046">
        <f t="shared" si="83"/>
        <v>0</v>
      </c>
      <c r="DD176" s="1046">
        <f t="shared" si="83"/>
        <v>5372.4494</v>
      </c>
      <c r="DE176" s="1046">
        <f t="shared" si="83"/>
        <v>0</v>
      </c>
      <c r="DF176" s="1046">
        <f t="shared" si="83"/>
        <v>0</v>
      </c>
      <c r="DG176" s="1046">
        <f t="shared" si="83"/>
        <v>0</v>
      </c>
      <c r="DH176" s="1046">
        <f t="shared" si="83"/>
        <v>0</v>
      </c>
      <c r="DI176" s="1046">
        <f t="shared" si="83"/>
        <v>0</v>
      </c>
      <c r="DJ176" s="1046">
        <f t="shared" si="83"/>
        <v>0</v>
      </c>
      <c r="DK176" s="1046">
        <f>SUM(DK106:DK111, DL161)</f>
        <v>5372.4494</v>
      </c>
      <c r="DL176" s="1098">
        <v>0.0</v>
      </c>
      <c r="DM176" s="1046">
        <f t="shared" ref="DM176:EN176" si="84">SUM(DM106:DM111)</f>
        <v>0</v>
      </c>
      <c r="DN176" s="1046">
        <f t="shared" si="84"/>
        <v>0</v>
      </c>
      <c r="DO176" s="1046">
        <f t="shared" si="84"/>
        <v>0</v>
      </c>
      <c r="DP176" s="1046">
        <f t="shared" si="84"/>
        <v>0</v>
      </c>
      <c r="DQ176" s="1046">
        <f t="shared" si="84"/>
        <v>0</v>
      </c>
      <c r="DR176" s="1046">
        <f t="shared" si="84"/>
        <v>0</v>
      </c>
      <c r="DS176" s="1046">
        <f t="shared" si="84"/>
        <v>5372.4494</v>
      </c>
      <c r="DT176" s="1046">
        <f t="shared" si="84"/>
        <v>0</v>
      </c>
      <c r="DU176" s="1046">
        <f t="shared" si="84"/>
        <v>0</v>
      </c>
      <c r="DV176" s="1046">
        <f t="shared" si="84"/>
        <v>0</v>
      </c>
      <c r="DW176" s="1046">
        <f t="shared" si="84"/>
        <v>0</v>
      </c>
      <c r="DX176" s="1046">
        <f t="shared" si="84"/>
        <v>0</v>
      </c>
      <c r="DY176" s="1046">
        <f t="shared" si="84"/>
        <v>5372.4494</v>
      </c>
      <c r="DZ176" s="1046">
        <f t="shared" si="84"/>
        <v>0</v>
      </c>
      <c r="EA176" s="1046">
        <f t="shared" si="84"/>
        <v>0</v>
      </c>
      <c r="EB176" s="1097">
        <f t="shared" si="84"/>
        <v>0</v>
      </c>
      <c r="EC176" s="1094">
        <f t="shared" si="84"/>
        <v>0</v>
      </c>
      <c r="ED176" s="1046">
        <f t="shared" si="84"/>
        <v>5372.4494</v>
      </c>
      <c r="EE176" s="1095">
        <f t="shared" si="84"/>
        <v>0</v>
      </c>
      <c r="EF176" s="1096">
        <f t="shared" si="84"/>
        <v>0</v>
      </c>
      <c r="EG176" s="1046">
        <f t="shared" si="84"/>
        <v>0</v>
      </c>
      <c r="EH176" s="1046">
        <f t="shared" si="84"/>
        <v>0</v>
      </c>
      <c r="EI176" s="1046">
        <f t="shared" si="84"/>
        <v>0</v>
      </c>
      <c r="EJ176" s="1046">
        <f t="shared" si="84"/>
        <v>0</v>
      </c>
      <c r="EK176" s="1046">
        <f t="shared" si="84"/>
        <v>0</v>
      </c>
      <c r="EL176" s="1046">
        <f t="shared" si="84"/>
        <v>0</v>
      </c>
      <c r="EM176" s="1046">
        <f t="shared" si="84"/>
        <v>0</v>
      </c>
      <c r="EN176" s="1046">
        <f t="shared" si="84"/>
        <v>0</v>
      </c>
      <c r="EO176" s="1040">
        <f t="shared" si="40"/>
        <v>51207.17911</v>
      </c>
      <c r="EP176" s="1046">
        <f t="shared" si="77"/>
        <v>9985.399926</v>
      </c>
    </row>
    <row r="177" ht="14.25" customHeight="1">
      <c r="A177" s="297" t="s">
        <v>561</v>
      </c>
      <c r="B177" s="1031" t="s">
        <v>480</v>
      </c>
      <c r="C177" s="1032">
        <f>COUNT(E143:E180)</f>
        <v>27</v>
      </c>
      <c r="D177" s="1033"/>
      <c r="E177" s="1094">
        <f t="shared" ref="E177:AH177" si="85">SUM(E112:E134)</f>
        <v>0</v>
      </c>
      <c r="F177" s="1046">
        <f t="shared" si="85"/>
        <v>0</v>
      </c>
      <c r="G177" s="1046">
        <f t="shared" si="85"/>
        <v>0</v>
      </c>
      <c r="H177" s="1046">
        <f t="shared" si="85"/>
        <v>0</v>
      </c>
      <c r="I177" s="1095">
        <f t="shared" si="85"/>
        <v>0</v>
      </c>
      <c r="J177" s="1094">
        <f t="shared" si="85"/>
        <v>0</v>
      </c>
      <c r="K177" s="1046">
        <f t="shared" si="85"/>
        <v>0</v>
      </c>
      <c r="L177" s="1046">
        <f t="shared" si="85"/>
        <v>0</v>
      </c>
      <c r="M177" s="1046">
        <f t="shared" si="85"/>
        <v>0</v>
      </c>
      <c r="N177" s="1095">
        <f t="shared" si="85"/>
        <v>0</v>
      </c>
      <c r="O177" s="1096">
        <f t="shared" si="85"/>
        <v>0</v>
      </c>
      <c r="P177" s="1046">
        <f t="shared" si="85"/>
        <v>0</v>
      </c>
      <c r="Q177" s="1046">
        <f t="shared" si="85"/>
        <v>0</v>
      </c>
      <c r="R177" s="1046">
        <f t="shared" si="85"/>
        <v>0</v>
      </c>
      <c r="S177" s="1097">
        <f t="shared" si="85"/>
        <v>0</v>
      </c>
      <c r="T177" s="1094">
        <f t="shared" si="85"/>
        <v>0</v>
      </c>
      <c r="U177" s="1046">
        <f t="shared" si="85"/>
        <v>0</v>
      </c>
      <c r="V177" s="1046">
        <f t="shared" si="85"/>
        <v>0</v>
      </c>
      <c r="W177" s="1046">
        <f t="shared" si="85"/>
        <v>0</v>
      </c>
      <c r="X177" s="1046">
        <f t="shared" si="85"/>
        <v>0</v>
      </c>
      <c r="Y177" s="1046">
        <f t="shared" si="85"/>
        <v>0</v>
      </c>
      <c r="Z177" s="1046">
        <f t="shared" si="85"/>
        <v>0</v>
      </c>
      <c r="AA177" s="1046">
        <f t="shared" si="85"/>
        <v>0</v>
      </c>
      <c r="AB177" s="1095">
        <f t="shared" si="85"/>
        <v>0</v>
      </c>
      <c r="AC177" s="1094">
        <f t="shared" si="85"/>
        <v>0</v>
      </c>
      <c r="AD177" s="1046">
        <f t="shared" si="85"/>
        <v>0</v>
      </c>
      <c r="AE177" s="1046">
        <f t="shared" si="85"/>
        <v>0</v>
      </c>
      <c r="AF177" s="1046">
        <f t="shared" si="85"/>
        <v>0</v>
      </c>
      <c r="AG177" s="1046">
        <f t="shared" si="85"/>
        <v>0</v>
      </c>
      <c r="AH177" s="1046">
        <f t="shared" si="85"/>
        <v>0</v>
      </c>
      <c r="AI177" s="1098">
        <v>0.0</v>
      </c>
      <c r="AJ177" s="1099">
        <f>SUM(AJ112:AJ134, AI162)</f>
        <v>45129.7027</v>
      </c>
      <c r="AK177" s="1094">
        <f t="shared" ref="AK177:AP177" si="86">SUM(AK112:AK134)</f>
        <v>0</v>
      </c>
      <c r="AL177" s="1046">
        <f t="shared" si="86"/>
        <v>0</v>
      </c>
      <c r="AM177" s="1046">
        <f t="shared" si="86"/>
        <v>0</v>
      </c>
      <c r="AN177" s="1046">
        <f t="shared" si="86"/>
        <v>0</v>
      </c>
      <c r="AO177" s="1046">
        <f t="shared" si="86"/>
        <v>0</v>
      </c>
      <c r="AP177" s="1046">
        <f t="shared" si="86"/>
        <v>0</v>
      </c>
      <c r="AQ177" s="1098">
        <v>0.0</v>
      </c>
      <c r="AR177" s="1095">
        <f>SUM(AQ112:AQ134,AR162)</f>
        <v>45129.7027</v>
      </c>
      <c r="AS177" s="1096">
        <f t="shared" ref="AS177:BE177" si="87">SUM(AS112:AS134)</f>
        <v>0</v>
      </c>
      <c r="AT177" s="1046">
        <f t="shared" si="87"/>
        <v>0</v>
      </c>
      <c r="AU177" s="1046">
        <f t="shared" si="87"/>
        <v>0</v>
      </c>
      <c r="AV177" s="1046">
        <f t="shared" si="87"/>
        <v>0</v>
      </c>
      <c r="AW177" s="1046">
        <f t="shared" si="87"/>
        <v>0</v>
      </c>
      <c r="AX177" s="1046">
        <f t="shared" si="87"/>
        <v>0</v>
      </c>
      <c r="AY177" s="1046">
        <f t="shared" si="87"/>
        <v>0</v>
      </c>
      <c r="AZ177" s="1046">
        <f t="shared" si="87"/>
        <v>0</v>
      </c>
      <c r="BA177" s="1046">
        <f t="shared" si="87"/>
        <v>0</v>
      </c>
      <c r="BB177" s="1046">
        <f t="shared" si="87"/>
        <v>0</v>
      </c>
      <c r="BC177" s="1046">
        <f t="shared" si="87"/>
        <v>0</v>
      </c>
      <c r="BD177" s="1046">
        <f t="shared" si="87"/>
        <v>0</v>
      </c>
      <c r="BE177" s="1046">
        <f t="shared" si="87"/>
        <v>0</v>
      </c>
      <c r="BF177" s="1098">
        <v>0.0</v>
      </c>
      <c r="BG177" s="1098">
        <v>0.0</v>
      </c>
      <c r="BH177" s="1098">
        <v>0.0</v>
      </c>
      <c r="BI177" s="1046">
        <f>SUM(BI112:BI134,BF162,BG162,BH162)</f>
        <v>45129.7027</v>
      </c>
      <c r="BJ177" s="1046">
        <f t="shared" ref="BJ177:BS177" si="88">SUM(BJ112:BJ134)</f>
        <v>0</v>
      </c>
      <c r="BK177" s="1046">
        <f t="shared" si="88"/>
        <v>0</v>
      </c>
      <c r="BL177" s="1097">
        <f t="shared" si="88"/>
        <v>0</v>
      </c>
      <c r="BM177" s="1094">
        <f t="shared" si="88"/>
        <v>0</v>
      </c>
      <c r="BN177" s="1046">
        <f t="shared" si="88"/>
        <v>0</v>
      </c>
      <c r="BO177" s="1046">
        <f t="shared" si="88"/>
        <v>0</v>
      </c>
      <c r="BP177" s="1046">
        <f t="shared" si="88"/>
        <v>0</v>
      </c>
      <c r="BQ177" s="1046">
        <f t="shared" si="88"/>
        <v>0</v>
      </c>
      <c r="BR177" s="1046">
        <f t="shared" si="88"/>
        <v>0</v>
      </c>
      <c r="BS177" s="1046">
        <f t="shared" si="88"/>
        <v>0</v>
      </c>
      <c r="BT177" s="1098">
        <v>0.0</v>
      </c>
      <c r="BU177" s="1046">
        <f>SUM(BU112:BU134,BT162,BV162,BW162)</f>
        <v>20518.3027</v>
      </c>
      <c r="BV177" s="1098">
        <v>0.0</v>
      </c>
      <c r="BW177" s="1099">
        <v>0.0</v>
      </c>
      <c r="BX177" s="1096">
        <f t="shared" ref="BX177:BZ177" si="89">SUM(BX112:BX134)</f>
        <v>0</v>
      </c>
      <c r="BY177" s="1046">
        <f t="shared" si="89"/>
        <v>0</v>
      </c>
      <c r="BZ177" s="1046">
        <f t="shared" si="89"/>
        <v>0</v>
      </c>
      <c r="CA177" s="1098">
        <v>0.0</v>
      </c>
      <c r="CB177" s="1046">
        <f>SUM(CB112:CB134,CC162,CD162,CA162)</f>
        <v>20518.3027</v>
      </c>
      <c r="CC177" s="1098">
        <v>0.0</v>
      </c>
      <c r="CD177" s="1100">
        <v>0.0</v>
      </c>
      <c r="CE177" s="1094">
        <f t="shared" ref="CE177:CK177" si="90">SUM(CE112:CE134)</f>
        <v>0</v>
      </c>
      <c r="CF177" s="1046">
        <f t="shared" si="90"/>
        <v>0</v>
      </c>
      <c r="CG177" s="1046">
        <f t="shared" si="90"/>
        <v>0</v>
      </c>
      <c r="CH177" s="1046">
        <f t="shared" si="90"/>
        <v>0</v>
      </c>
      <c r="CI177" s="1046">
        <f t="shared" si="90"/>
        <v>0</v>
      </c>
      <c r="CJ177" s="1046">
        <f t="shared" si="90"/>
        <v>0</v>
      </c>
      <c r="CK177" s="1046">
        <f t="shared" si="90"/>
        <v>0</v>
      </c>
      <c r="CL177" s="1046">
        <f>SUM(CL112:CL134, CM162)</f>
        <v>24611.4</v>
      </c>
      <c r="CM177" s="1098">
        <v>0.0</v>
      </c>
      <c r="CN177" s="1095">
        <f t="shared" ref="CN177:CU177" si="91">SUM(CN112:CN134)</f>
        <v>0</v>
      </c>
      <c r="CO177" s="1096">
        <f t="shared" si="91"/>
        <v>0</v>
      </c>
      <c r="CP177" s="1046">
        <f t="shared" si="91"/>
        <v>0</v>
      </c>
      <c r="CQ177" s="1046">
        <f t="shared" si="91"/>
        <v>0</v>
      </c>
      <c r="CR177" s="1046">
        <f t="shared" si="91"/>
        <v>0</v>
      </c>
      <c r="CS177" s="1046">
        <f t="shared" si="91"/>
        <v>0</v>
      </c>
      <c r="CT177" s="1046">
        <f t="shared" si="91"/>
        <v>0</v>
      </c>
      <c r="CU177" s="1046">
        <f t="shared" si="91"/>
        <v>0</v>
      </c>
      <c r="CV177" s="1098">
        <v>0.0</v>
      </c>
      <c r="CW177" s="1046">
        <f>SUM(CW112:CW134,CV162)</f>
        <v>45129.7027</v>
      </c>
      <c r="CX177" s="1046">
        <f t="shared" ref="CX177:DD177" si="92">SUM(CX112:CX134)</f>
        <v>0</v>
      </c>
      <c r="CY177" s="1046">
        <f t="shared" si="92"/>
        <v>0</v>
      </c>
      <c r="CZ177" s="1046">
        <f t="shared" si="92"/>
        <v>0</v>
      </c>
      <c r="DA177" s="1046">
        <f t="shared" si="92"/>
        <v>0</v>
      </c>
      <c r="DB177" s="1046">
        <f t="shared" si="92"/>
        <v>0</v>
      </c>
      <c r="DC177" s="1046">
        <f t="shared" si="92"/>
        <v>0</v>
      </c>
      <c r="DD177" s="1046">
        <f t="shared" si="92"/>
        <v>0</v>
      </c>
      <c r="DE177" s="1098">
        <v>0.0</v>
      </c>
      <c r="DF177" s="1046">
        <f>SUM(DF112:DF134,DE162)</f>
        <v>45129.7027</v>
      </c>
      <c r="DG177" s="1046">
        <f t="shared" ref="DG177:DL177" si="93">SUM(DG112:DG134)</f>
        <v>0</v>
      </c>
      <c r="DH177" s="1046">
        <f t="shared" si="93"/>
        <v>0</v>
      </c>
      <c r="DI177" s="1046">
        <f t="shared" si="93"/>
        <v>0</v>
      </c>
      <c r="DJ177" s="1046">
        <f t="shared" si="93"/>
        <v>0</v>
      </c>
      <c r="DK177" s="1046">
        <f t="shared" si="93"/>
        <v>0</v>
      </c>
      <c r="DL177" s="1046">
        <f t="shared" si="93"/>
        <v>0</v>
      </c>
      <c r="DM177" s="1098">
        <v>0.0</v>
      </c>
      <c r="DN177" s="1046">
        <f>SUM(DN112:DN134, DM162,DO162)</f>
        <v>45129.7027</v>
      </c>
      <c r="DO177" s="1098">
        <v>0.0</v>
      </c>
      <c r="DP177" s="1046">
        <f t="shared" ref="DP177:DS177" si="94">SUM(DP112:DP134)</f>
        <v>0</v>
      </c>
      <c r="DQ177" s="1046">
        <f t="shared" si="94"/>
        <v>0</v>
      </c>
      <c r="DR177" s="1046">
        <f t="shared" si="94"/>
        <v>0</v>
      </c>
      <c r="DS177" s="1046">
        <f t="shared" si="94"/>
        <v>0</v>
      </c>
      <c r="DT177" s="1046">
        <f>SUM(DT112:DT134,DU162)</f>
        <v>45129.7027</v>
      </c>
      <c r="DU177" s="1098">
        <v>0.0</v>
      </c>
      <c r="DV177" s="1046">
        <f t="shared" ref="DV177:DY177" si="95">SUM(DV112:DV134)</f>
        <v>0</v>
      </c>
      <c r="DW177" s="1046">
        <f t="shared" si="95"/>
        <v>0</v>
      </c>
      <c r="DX177" s="1046">
        <f t="shared" si="95"/>
        <v>0</v>
      </c>
      <c r="DY177" s="1046">
        <f t="shared" si="95"/>
        <v>0</v>
      </c>
      <c r="DZ177" s="1046">
        <f>SUM(DZ112:DZ134,EA162,EB162)</f>
        <v>47126.7856</v>
      </c>
      <c r="EA177" s="1098">
        <v>0.0</v>
      </c>
      <c r="EB177" s="1100">
        <v>0.0</v>
      </c>
      <c r="EC177" s="1094">
        <f>SUM(EC112:EC134, EE162)</f>
        <v>45129.7027</v>
      </c>
      <c r="ED177" s="1046">
        <f>SUM(ED112:ED134)</f>
        <v>0</v>
      </c>
      <c r="EE177" s="1099">
        <v>0.0</v>
      </c>
      <c r="EF177" s="1096">
        <f t="shared" ref="EF177:EN177" si="96">SUM(EF112:EF134)</f>
        <v>0</v>
      </c>
      <c r="EG177" s="1046">
        <f t="shared" si="96"/>
        <v>0</v>
      </c>
      <c r="EH177" s="1046">
        <f t="shared" si="96"/>
        <v>0</v>
      </c>
      <c r="EI177" s="1046">
        <f t="shared" si="96"/>
        <v>0</v>
      </c>
      <c r="EJ177" s="1046">
        <f t="shared" si="96"/>
        <v>0</v>
      </c>
      <c r="EK177" s="1046">
        <f t="shared" si="96"/>
        <v>0</v>
      </c>
      <c r="EL177" s="1046">
        <f t="shared" si="96"/>
        <v>0</v>
      </c>
      <c r="EM177" s="1046">
        <f t="shared" si="96"/>
        <v>0</v>
      </c>
      <c r="EN177" s="1046">
        <f t="shared" si="96"/>
        <v>0</v>
      </c>
      <c r="EO177" s="1040">
        <f t="shared" si="40"/>
        <v>438347.2617</v>
      </c>
      <c r="EP177" s="1046">
        <f t="shared" si="77"/>
        <v>85477.71603</v>
      </c>
    </row>
    <row r="178" ht="14.25" customHeight="1">
      <c r="A178" s="297" t="s">
        <v>310</v>
      </c>
      <c r="B178" s="1031" t="s">
        <v>479</v>
      </c>
      <c r="C178" s="1032">
        <f>COUNT(E165:E184)</f>
        <v>17</v>
      </c>
      <c r="D178" s="1033"/>
      <c r="E178" s="1094">
        <f t="shared" ref="E178:BJ178" si="97">SUM(E135:E141)</f>
        <v>0</v>
      </c>
      <c r="F178" s="1046">
        <f t="shared" si="97"/>
        <v>0</v>
      </c>
      <c r="G178" s="1046">
        <f t="shared" si="97"/>
        <v>0</v>
      </c>
      <c r="H178" s="1046">
        <f t="shared" si="97"/>
        <v>0</v>
      </c>
      <c r="I178" s="1095">
        <f t="shared" si="97"/>
        <v>22235.6086</v>
      </c>
      <c r="J178" s="1094">
        <f t="shared" si="97"/>
        <v>0</v>
      </c>
      <c r="K178" s="1046">
        <f t="shared" si="97"/>
        <v>0</v>
      </c>
      <c r="L178" s="1046">
        <f t="shared" si="97"/>
        <v>0</v>
      </c>
      <c r="M178" s="1046">
        <f t="shared" si="97"/>
        <v>0</v>
      </c>
      <c r="N178" s="1095">
        <f t="shared" si="97"/>
        <v>22235.6086</v>
      </c>
      <c r="O178" s="1096">
        <f t="shared" si="97"/>
        <v>0</v>
      </c>
      <c r="P178" s="1046">
        <f t="shared" si="97"/>
        <v>0</v>
      </c>
      <c r="Q178" s="1046">
        <f t="shared" si="97"/>
        <v>0</v>
      </c>
      <c r="R178" s="1046">
        <f t="shared" si="97"/>
        <v>0</v>
      </c>
      <c r="S178" s="1097">
        <f t="shared" si="97"/>
        <v>22235.6086</v>
      </c>
      <c r="T178" s="1094">
        <f t="shared" si="97"/>
        <v>0</v>
      </c>
      <c r="U178" s="1046">
        <f t="shared" si="97"/>
        <v>0</v>
      </c>
      <c r="V178" s="1046">
        <f t="shared" si="97"/>
        <v>0</v>
      </c>
      <c r="W178" s="1046">
        <f t="shared" si="97"/>
        <v>0</v>
      </c>
      <c r="X178" s="1046">
        <f t="shared" si="97"/>
        <v>0</v>
      </c>
      <c r="Y178" s="1046">
        <f t="shared" si="97"/>
        <v>0</v>
      </c>
      <c r="Z178" s="1046">
        <f t="shared" si="97"/>
        <v>0</v>
      </c>
      <c r="AA178" s="1046">
        <f t="shared" si="97"/>
        <v>0</v>
      </c>
      <c r="AB178" s="1095">
        <f t="shared" si="97"/>
        <v>22235.6086</v>
      </c>
      <c r="AC178" s="1094">
        <f t="shared" si="97"/>
        <v>0</v>
      </c>
      <c r="AD178" s="1046">
        <f t="shared" si="97"/>
        <v>0</v>
      </c>
      <c r="AE178" s="1046">
        <f t="shared" si="97"/>
        <v>0</v>
      </c>
      <c r="AF178" s="1046">
        <f t="shared" si="97"/>
        <v>0</v>
      </c>
      <c r="AG178" s="1046">
        <f t="shared" si="97"/>
        <v>0</v>
      </c>
      <c r="AH178" s="1046">
        <f t="shared" si="97"/>
        <v>0</v>
      </c>
      <c r="AI178" s="1046">
        <f t="shared" si="97"/>
        <v>0</v>
      </c>
      <c r="AJ178" s="1095">
        <f t="shared" si="97"/>
        <v>0</v>
      </c>
      <c r="AK178" s="1094">
        <f t="shared" si="97"/>
        <v>0</v>
      </c>
      <c r="AL178" s="1046">
        <f t="shared" si="97"/>
        <v>0</v>
      </c>
      <c r="AM178" s="1046">
        <f t="shared" si="97"/>
        <v>0</v>
      </c>
      <c r="AN178" s="1046">
        <f t="shared" si="97"/>
        <v>0</v>
      </c>
      <c r="AO178" s="1046">
        <f t="shared" si="97"/>
        <v>0</v>
      </c>
      <c r="AP178" s="1046">
        <f t="shared" si="97"/>
        <v>0</v>
      </c>
      <c r="AQ178" s="1046">
        <f t="shared" si="97"/>
        <v>0</v>
      </c>
      <c r="AR178" s="1095">
        <f t="shared" si="97"/>
        <v>0</v>
      </c>
      <c r="AS178" s="1096">
        <f t="shared" si="97"/>
        <v>0</v>
      </c>
      <c r="AT178" s="1046">
        <f t="shared" si="97"/>
        <v>0</v>
      </c>
      <c r="AU178" s="1046">
        <f t="shared" si="97"/>
        <v>0</v>
      </c>
      <c r="AV178" s="1046">
        <f t="shared" si="97"/>
        <v>0</v>
      </c>
      <c r="AW178" s="1046">
        <f t="shared" si="97"/>
        <v>0</v>
      </c>
      <c r="AX178" s="1046">
        <f t="shared" si="97"/>
        <v>0</v>
      </c>
      <c r="AY178" s="1046">
        <f t="shared" si="97"/>
        <v>0</v>
      </c>
      <c r="AZ178" s="1046">
        <f t="shared" si="97"/>
        <v>0</v>
      </c>
      <c r="BA178" s="1046">
        <f t="shared" si="97"/>
        <v>0</v>
      </c>
      <c r="BB178" s="1046">
        <f t="shared" si="97"/>
        <v>0</v>
      </c>
      <c r="BC178" s="1046">
        <f t="shared" si="97"/>
        <v>0</v>
      </c>
      <c r="BD178" s="1046">
        <f t="shared" si="97"/>
        <v>0</v>
      </c>
      <c r="BE178" s="1046">
        <f t="shared" si="97"/>
        <v>0</v>
      </c>
      <c r="BF178" s="1046">
        <f t="shared" si="97"/>
        <v>0</v>
      </c>
      <c r="BG178" s="1046">
        <f t="shared" si="97"/>
        <v>0</v>
      </c>
      <c r="BH178" s="1046">
        <f t="shared" si="97"/>
        <v>0</v>
      </c>
      <c r="BI178" s="1046">
        <f t="shared" si="97"/>
        <v>0</v>
      </c>
      <c r="BJ178" s="1046">
        <f t="shared" si="97"/>
        <v>0</v>
      </c>
      <c r="BK178" s="1046">
        <f>SUM(BL135:BL141,BK163)</f>
        <v>22235.6086</v>
      </c>
      <c r="BL178" s="1100">
        <v>0.0</v>
      </c>
      <c r="BM178" s="1094">
        <f t="shared" ref="BM178:EE178" si="98">SUM(BM135:BM141)</f>
        <v>0</v>
      </c>
      <c r="BN178" s="1046">
        <f t="shared" si="98"/>
        <v>0</v>
      </c>
      <c r="BO178" s="1046">
        <f t="shared" si="98"/>
        <v>0</v>
      </c>
      <c r="BP178" s="1046">
        <f t="shared" si="98"/>
        <v>0</v>
      </c>
      <c r="BQ178" s="1046">
        <f t="shared" si="98"/>
        <v>0</v>
      </c>
      <c r="BR178" s="1046">
        <f t="shared" si="98"/>
        <v>0</v>
      </c>
      <c r="BS178" s="1046">
        <f t="shared" si="98"/>
        <v>0</v>
      </c>
      <c r="BT178" s="1046">
        <f t="shared" si="98"/>
        <v>0</v>
      </c>
      <c r="BU178" s="1046">
        <f t="shared" si="98"/>
        <v>0</v>
      </c>
      <c r="BV178" s="1046">
        <f t="shared" si="98"/>
        <v>0</v>
      </c>
      <c r="BW178" s="1095">
        <f t="shared" si="98"/>
        <v>0</v>
      </c>
      <c r="BX178" s="1096">
        <f t="shared" si="98"/>
        <v>0</v>
      </c>
      <c r="BY178" s="1046">
        <f t="shared" si="98"/>
        <v>0</v>
      </c>
      <c r="BZ178" s="1046">
        <f t="shared" si="98"/>
        <v>0</v>
      </c>
      <c r="CA178" s="1046">
        <f t="shared" si="98"/>
        <v>0</v>
      </c>
      <c r="CB178" s="1046">
        <f t="shared" si="98"/>
        <v>0</v>
      </c>
      <c r="CC178" s="1046">
        <f t="shared" si="98"/>
        <v>0</v>
      </c>
      <c r="CD178" s="1097">
        <f t="shared" si="98"/>
        <v>0</v>
      </c>
      <c r="CE178" s="1101">
        <f t="shared" si="98"/>
        <v>0</v>
      </c>
      <c r="CF178" s="1102">
        <f t="shared" si="98"/>
        <v>0</v>
      </c>
      <c r="CG178" s="1102">
        <f t="shared" si="98"/>
        <v>0</v>
      </c>
      <c r="CH178" s="1102">
        <f t="shared" si="98"/>
        <v>0</v>
      </c>
      <c r="CI178" s="1102">
        <f t="shared" si="98"/>
        <v>0</v>
      </c>
      <c r="CJ178" s="1102">
        <f t="shared" si="98"/>
        <v>0</v>
      </c>
      <c r="CK178" s="1102">
        <f t="shared" si="98"/>
        <v>0</v>
      </c>
      <c r="CL178" s="1102">
        <f t="shared" si="98"/>
        <v>0</v>
      </c>
      <c r="CM178" s="1102">
        <f t="shared" si="98"/>
        <v>0</v>
      </c>
      <c r="CN178" s="1103">
        <f t="shared" si="98"/>
        <v>0</v>
      </c>
      <c r="CO178" s="1096">
        <f t="shared" si="98"/>
        <v>0</v>
      </c>
      <c r="CP178" s="1046">
        <f t="shared" si="98"/>
        <v>0</v>
      </c>
      <c r="CQ178" s="1046">
        <f t="shared" si="98"/>
        <v>0</v>
      </c>
      <c r="CR178" s="1046">
        <f t="shared" si="98"/>
        <v>0</v>
      </c>
      <c r="CS178" s="1046">
        <f t="shared" si="98"/>
        <v>0</v>
      </c>
      <c r="CT178" s="1046">
        <f t="shared" si="98"/>
        <v>0</v>
      </c>
      <c r="CU178" s="1046">
        <f t="shared" si="98"/>
        <v>0</v>
      </c>
      <c r="CV178" s="1046">
        <f t="shared" si="98"/>
        <v>0</v>
      </c>
      <c r="CW178" s="1046">
        <f t="shared" si="98"/>
        <v>0</v>
      </c>
      <c r="CX178" s="1046">
        <f t="shared" si="98"/>
        <v>0</v>
      </c>
      <c r="CY178" s="1046">
        <f t="shared" si="98"/>
        <v>0</v>
      </c>
      <c r="CZ178" s="1046">
        <f t="shared" si="98"/>
        <v>0</v>
      </c>
      <c r="DA178" s="1046">
        <f t="shared" si="98"/>
        <v>0</v>
      </c>
      <c r="DB178" s="1046">
        <f t="shared" si="98"/>
        <v>0</v>
      </c>
      <c r="DC178" s="1046">
        <f t="shared" si="98"/>
        <v>0</v>
      </c>
      <c r="DD178" s="1046">
        <f t="shared" si="98"/>
        <v>0</v>
      </c>
      <c r="DE178" s="1046">
        <f t="shared" si="98"/>
        <v>0</v>
      </c>
      <c r="DF178" s="1046">
        <f t="shared" si="98"/>
        <v>0</v>
      </c>
      <c r="DG178" s="1046">
        <f t="shared" si="98"/>
        <v>0</v>
      </c>
      <c r="DH178" s="1046">
        <f t="shared" si="98"/>
        <v>0</v>
      </c>
      <c r="DI178" s="1046">
        <f t="shared" si="98"/>
        <v>0</v>
      </c>
      <c r="DJ178" s="1046">
        <f t="shared" si="98"/>
        <v>0</v>
      </c>
      <c r="DK178" s="1046">
        <f t="shared" si="98"/>
        <v>0</v>
      </c>
      <c r="DL178" s="1046">
        <f t="shared" si="98"/>
        <v>0</v>
      </c>
      <c r="DM178" s="1046">
        <f t="shared" si="98"/>
        <v>0</v>
      </c>
      <c r="DN178" s="1046">
        <f t="shared" si="98"/>
        <v>0</v>
      </c>
      <c r="DO178" s="1046">
        <f t="shared" si="98"/>
        <v>0</v>
      </c>
      <c r="DP178" s="1046">
        <f t="shared" si="98"/>
        <v>0</v>
      </c>
      <c r="DQ178" s="1046">
        <f t="shared" si="98"/>
        <v>0</v>
      </c>
      <c r="DR178" s="1046">
        <f t="shared" si="98"/>
        <v>0</v>
      </c>
      <c r="DS178" s="1046">
        <f t="shared" si="98"/>
        <v>0</v>
      </c>
      <c r="DT178" s="1046">
        <f t="shared" si="98"/>
        <v>0</v>
      </c>
      <c r="DU178" s="1046">
        <f t="shared" si="98"/>
        <v>0</v>
      </c>
      <c r="DV178" s="1046">
        <f t="shared" si="98"/>
        <v>0</v>
      </c>
      <c r="DW178" s="1046">
        <f t="shared" si="98"/>
        <v>0</v>
      </c>
      <c r="DX178" s="1046">
        <f t="shared" si="98"/>
        <v>0</v>
      </c>
      <c r="DY178" s="1046">
        <f t="shared" si="98"/>
        <v>0</v>
      </c>
      <c r="DZ178" s="1046">
        <f t="shared" si="98"/>
        <v>0</v>
      </c>
      <c r="EA178" s="1046">
        <f t="shared" si="98"/>
        <v>0</v>
      </c>
      <c r="EB178" s="1097">
        <f t="shared" si="98"/>
        <v>0</v>
      </c>
      <c r="EC178" s="1094">
        <f t="shared" si="98"/>
        <v>0</v>
      </c>
      <c r="ED178" s="1046">
        <f t="shared" si="98"/>
        <v>0</v>
      </c>
      <c r="EE178" s="1095">
        <f t="shared" si="98"/>
        <v>0</v>
      </c>
      <c r="EF178" s="1104">
        <v>0.0</v>
      </c>
      <c r="EG178" s="1098">
        <v>0.0</v>
      </c>
      <c r="EH178" s="1046">
        <f>SUM(EH135:EH141,EF163,EG163,EI163)</f>
        <v>22235.6086</v>
      </c>
      <c r="EI178" s="1098">
        <v>0.0</v>
      </c>
      <c r="EJ178" s="1098">
        <v>0.0</v>
      </c>
      <c r="EK178" s="1098">
        <v>0.0</v>
      </c>
      <c r="EL178" s="1098">
        <v>0.0</v>
      </c>
      <c r="EM178" s="1046">
        <f>SUM(EM135:EM141,EJ163,EK163,EL163,EN163)</f>
        <v>15734.2086</v>
      </c>
      <c r="EN178" s="1098">
        <v>0.0</v>
      </c>
      <c r="EO178" s="1040">
        <f t="shared" si="40"/>
        <v>142031.3511</v>
      </c>
      <c r="EP178" s="1046">
        <f>EO178*$D$150</f>
        <v>30536.74049</v>
      </c>
    </row>
    <row r="179" ht="14.25" customHeight="1">
      <c r="A179" s="1105" t="s">
        <v>862</v>
      </c>
      <c r="B179" s="1106"/>
      <c r="C179" s="1106"/>
      <c r="D179" s="1107"/>
      <c r="E179" s="1108">
        <f>SUM(E168:E178)</f>
        <v>0</v>
      </c>
      <c r="F179" s="1109">
        <f t="shared" ref="F179:I179" si="99">sum(F168:F178)</f>
        <v>346410.0142</v>
      </c>
      <c r="G179" s="1109">
        <f t="shared" si="99"/>
        <v>2674.5405</v>
      </c>
      <c r="H179" s="1109">
        <f t="shared" si="99"/>
        <v>7083.3824</v>
      </c>
      <c r="I179" s="1109">
        <f t="shared" si="99"/>
        <v>22235.6086</v>
      </c>
      <c r="J179" s="1108">
        <f>SUM(J168:J178)</f>
        <v>0</v>
      </c>
      <c r="K179" s="1109">
        <f t="shared" ref="K179:N179" si="100">sum(K168:K178)</f>
        <v>320876.2404</v>
      </c>
      <c r="L179" s="1109">
        <f t="shared" si="100"/>
        <v>2674.5405</v>
      </c>
      <c r="M179" s="1109">
        <f t="shared" si="100"/>
        <v>7083.3824</v>
      </c>
      <c r="N179" s="1109">
        <f t="shared" si="100"/>
        <v>22235.6086</v>
      </c>
      <c r="O179" s="1108">
        <f>SUM(O168:O178)</f>
        <v>0</v>
      </c>
      <c r="P179" s="1109">
        <f t="shared" ref="P179:S179" si="101">sum(P168:P178)</f>
        <v>320876.2404</v>
      </c>
      <c r="Q179" s="1109">
        <f t="shared" si="101"/>
        <v>2674.5405</v>
      </c>
      <c r="R179" s="1109">
        <f t="shared" si="101"/>
        <v>7083.3824</v>
      </c>
      <c r="S179" s="1109">
        <f t="shared" si="101"/>
        <v>22235.6086</v>
      </c>
      <c r="T179" s="1108">
        <f>SUM(T168:T178)</f>
        <v>0</v>
      </c>
      <c r="U179" s="1109">
        <f t="shared" ref="U179:X179" si="102">sum(U168:U178)</f>
        <v>121901.7558</v>
      </c>
      <c r="V179" s="1109">
        <f t="shared" si="102"/>
        <v>0</v>
      </c>
      <c r="W179" s="1109">
        <f t="shared" si="102"/>
        <v>137581.3586</v>
      </c>
      <c r="X179" s="1110">
        <f t="shared" si="102"/>
        <v>61393.126</v>
      </c>
      <c r="Y179" s="1108">
        <f>SUM(Y168:Y178)</f>
        <v>0</v>
      </c>
      <c r="Z179" s="1109">
        <f t="shared" ref="Z179:AC179" si="103">sum(Z168:Z178)</f>
        <v>7083.3824</v>
      </c>
      <c r="AA179" s="1109">
        <f t="shared" si="103"/>
        <v>2674.5405</v>
      </c>
      <c r="AB179" s="1111">
        <f t="shared" si="103"/>
        <v>22235.6086</v>
      </c>
      <c r="AC179" s="1112">
        <f t="shared" si="103"/>
        <v>39721.2289</v>
      </c>
      <c r="AD179" s="1113">
        <f>SUM(AD168:AD178)</f>
        <v>146248.1934</v>
      </c>
      <c r="AE179" s="1109">
        <f t="shared" ref="AE179:AH179" si="104">sum(AE168:AE178)</f>
        <v>0</v>
      </c>
      <c r="AF179" s="1109">
        <f t="shared" si="104"/>
        <v>128838.9773</v>
      </c>
      <c r="AG179" s="1109">
        <f t="shared" si="104"/>
        <v>7083.3824</v>
      </c>
      <c r="AH179" s="1109">
        <f t="shared" si="104"/>
        <v>30652.6738</v>
      </c>
      <c r="AI179" s="1113">
        <f>SUM(AI168:AI178)</f>
        <v>0</v>
      </c>
      <c r="AJ179" s="1114">
        <f t="shared" ref="AJ179:AM179" si="105">sum(AJ168:AJ178)</f>
        <v>45129.7027</v>
      </c>
      <c r="AK179" s="1112">
        <f t="shared" si="105"/>
        <v>39721.2289</v>
      </c>
      <c r="AL179" s="1109">
        <f t="shared" si="105"/>
        <v>146248.1934</v>
      </c>
      <c r="AM179" s="1109">
        <f t="shared" si="105"/>
        <v>0</v>
      </c>
      <c r="AN179" s="1109">
        <f>SUM(AN168:AN178)</f>
        <v>137581.3586</v>
      </c>
      <c r="AO179" s="1109">
        <f t="shared" ref="AO179:AR179" si="106">sum(AO168:AO178)</f>
        <v>7083.3824</v>
      </c>
      <c r="AP179" s="1109">
        <f t="shared" si="106"/>
        <v>30652.6738</v>
      </c>
      <c r="AQ179" s="1109">
        <f t="shared" si="106"/>
        <v>0</v>
      </c>
      <c r="AR179" s="1114">
        <f t="shared" si="106"/>
        <v>45129.7027</v>
      </c>
      <c r="AS179" s="1109">
        <f>SUM(AS168:AS178)</f>
        <v>0</v>
      </c>
      <c r="AT179" s="1109">
        <f t="shared" ref="AT179:AW179" si="107">sum(AT168:AT178)</f>
        <v>53762.7671</v>
      </c>
      <c r="AU179" s="1109">
        <f t="shared" si="107"/>
        <v>0</v>
      </c>
      <c r="AV179" s="1109">
        <f t="shared" si="107"/>
        <v>267113.4733</v>
      </c>
      <c r="AW179" s="1109">
        <f t="shared" si="107"/>
        <v>0</v>
      </c>
      <c r="AX179" s="1109">
        <f>SUM(AX168:AX178)</f>
        <v>0</v>
      </c>
      <c r="AY179" s="1109">
        <f t="shared" ref="AY179:BB179" si="108">sum(AY168:AY178)</f>
        <v>0</v>
      </c>
      <c r="AZ179" s="1109">
        <f t="shared" si="108"/>
        <v>0</v>
      </c>
      <c r="BA179" s="1109">
        <f t="shared" si="108"/>
        <v>2674.5405</v>
      </c>
      <c r="BB179" s="1109">
        <f t="shared" si="108"/>
        <v>25280.2244</v>
      </c>
      <c r="BC179" s="1109">
        <f>SUM(BC168:BC178)</f>
        <v>0</v>
      </c>
      <c r="BD179" s="1109">
        <f t="shared" ref="BD179:BG179" si="109">sum(BD168:BD178)</f>
        <v>5372.4494</v>
      </c>
      <c r="BE179" s="1109">
        <f t="shared" si="109"/>
        <v>0</v>
      </c>
      <c r="BF179" s="1109">
        <f t="shared" si="109"/>
        <v>0</v>
      </c>
      <c r="BG179" s="1109">
        <f t="shared" si="109"/>
        <v>0</v>
      </c>
      <c r="BH179" s="1109">
        <f>SUM(BH168:BH178)</f>
        <v>0</v>
      </c>
      <c r="BI179" s="1109">
        <f t="shared" ref="BI179:BL179" si="110">sum(BI168:BI178)</f>
        <v>45129.7027</v>
      </c>
      <c r="BJ179" s="1109">
        <f t="shared" si="110"/>
        <v>0</v>
      </c>
      <c r="BK179" s="1109">
        <f t="shared" si="110"/>
        <v>29318.991</v>
      </c>
      <c r="BL179" s="1111">
        <f t="shared" si="110"/>
        <v>0</v>
      </c>
      <c r="BM179" s="1109">
        <f>SUM(BM168:BM178)</f>
        <v>0</v>
      </c>
      <c r="BN179" s="1109">
        <f t="shared" ref="BN179:BQ179" si="111">sum(BN168:BN178)</f>
        <v>27566.8698</v>
      </c>
      <c r="BO179" s="1109">
        <f t="shared" si="111"/>
        <v>0</v>
      </c>
      <c r="BP179" s="1109">
        <f t="shared" si="111"/>
        <v>3820.53</v>
      </c>
      <c r="BQ179" s="1109">
        <f t="shared" si="111"/>
        <v>61966.3464</v>
      </c>
      <c r="BR179" s="1109">
        <f>SUM(BR168:BR178)</f>
        <v>0</v>
      </c>
      <c r="BS179" s="1109">
        <f t="shared" ref="BS179:BV179" si="112">sum(BS168:BS178)</f>
        <v>0</v>
      </c>
      <c r="BT179" s="1109">
        <f t="shared" si="112"/>
        <v>0</v>
      </c>
      <c r="BU179" s="1109">
        <f t="shared" si="112"/>
        <v>20518.3027</v>
      </c>
      <c r="BV179" s="1109">
        <f t="shared" si="112"/>
        <v>0</v>
      </c>
      <c r="BW179" s="1109">
        <f>SUM(BW168:BW178)</f>
        <v>0</v>
      </c>
      <c r="BX179" s="1115">
        <f t="shared" ref="BX179:CA179" si="113">sum(BX168:BX178)</f>
        <v>34072.0199</v>
      </c>
      <c r="BY179" s="1109">
        <f t="shared" si="113"/>
        <v>0</v>
      </c>
      <c r="BZ179" s="1109">
        <f t="shared" si="113"/>
        <v>36267.8246</v>
      </c>
      <c r="CA179" s="1109">
        <f t="shared" si="113"/>
        <v>0</v>
      </c>
      <c r="CB179" s="1109">
        <f>SUM(CB168:CB178)</f>
        <v>151826.2403</v>
      </c>
      <c r="CC179" s="1109">
        <f t="shared" ref="CC179:CF179" si="114">sum(CC168:CC178)</f>
        <v>0</v>
      </c>
      <c r="CD179" s="1109">
        <f t="shared" si="114"/>
        <v>0</v>
      </c>
      <c r="CE179" s="1116">
        <f t="shared" si="114"/>
        <v>0</v>
      </c>
      <c r="CF179" s="1116">
        <f t="shared" si="114"/>
        <v>30604.4906</v>
      </c>
      <c r="CG179" s="1116">
        <f>SUM(CG168:CG178)</f>
        <v>82350.5467</v>
      </c>
      <c r="CH179" s="1116">
        <f t="shared" ref="CH179:CK179" si="115">sum(CH168:CH178)</f>
        <v>0</v>
      </c>
      <c r="CI179" s="1116">
        <f t="shared" si="115"/>
        <v>8947.9615</v>
      </c>
      <c r="CJ179" s="1116">
        <f t="shared" si="115"/>
        <v>0</v>
      </c>
      <c r="CK179" s="1116">
        <f t="shared" si="115"/>
        <v>24673.4144</v>
      </c>
      <c r="CL179" s="1116">
        <f>SUM(CL168:CL178)</f>
        <v>30590.6594</v>
      </c>
      <c r="CM179" s="1116">
        <f t="shared" ref="CM179:CP179" si="116">sum(CM168:CM178)</f>
        <v>0</v>
      </c>
      <c r="CN179" s="1116">
        <f t="shared" si="116"/>
        <v>7083.3824</v>
      </c>
      <c r="CO179" s="1109">
        <f t="shared" si="116"/>
        <v>91137.4267</v>
      </c>
      <c r="CP179" s="1109">
        <f t="shared" si="116"/>
        <v>0</v>
      </c>
      <c r="CQ179" s="1109">
        <f>SUM(CQ168:CQ178)</f>
        <v>224547.1982</v>
      </c>
      <c r="CR179" s="1109">
        <f t="shared" ref="CR179:CU179" si="117">sum(CR168:CR178)</f>
        <v>0</v>
      </c>
      <c r="CS179" s="1109">
        <f t="shared" si="117"/>
        <v>25280.2244</v>
      </c>
      <c r="CT179" s="1109">
        <f t="shared" si="117"/>
        <v>5372.4494</v>
      </c>
      <c r="CU179" s="1109">
        <f t="shared" si="117"/>
        <v>0</v>
      </c>
      <c r="CV179" s="1109">
        <f>SUM(CV168:CV178)</f>
        <v>0</v>
      </c>
      <c r="CW179" s="1109">
        <f t="shared" ref="CW179:CZ179" si="118">sum(CW168:CW178)</f>
        <v>45129.7027</v>
      </c>
      <c r="CX179" s="1109">
        <f t="shared" si="118"/>
        <v>7083.3824</v>
      </c>
      <c r="CY179" s="1109">
        <f t="shared" si="118"/>
        <v>39721.2289</v>
      </c>
      <c r="CZ179" s="1109">
        <f t="shared" si="118"/>
        <v>146248.1934</v>
      </c>
      <c r="DA179" s="1108">
        <f>SUM(DA168:DA178)</f>
        <v>0</v>
      </c>
      <c r="DB179" s="1109">
        <f t="shared" ref="DB179:DE179" si="119">sum(DB168:DB178)</f>
        <v>137581.3586</v>
      </c>
      <c r="DC179" s="1109">
        <f t="shared" si="119"/>
        <v>7083.3824</v>
      </c>
      <c r="DD179" s="1109">
        <f t="shared" si="119"/>
        <v>30652.6738</v>
      </c>
      <c r="DE179" s="1109">
        <f t="shared" si="119"/>
        <v>0</v>
      </c>
      <c r="DF179" s="1108">
        <f>SUM(DF168:DF178)</f>
        <v>45129.7027</v>
      </c>
      <c r="DG179" s="1109">
        <f t="shared" ref="DG179:DJ179" si="120">sum(DG168:DG178)</f>
        <v>18869.7909</v>
      </c>
      <c r="DH179" s="1109">
        <f t="shared" si="120"/>
        <v>0</v>
      </c>
      <c r="DI179" s="1109">
        <f t="shared" si="120"/>
        <v>6410.4335</v>
      </c>
      <c r="DJ179" s="1109">
        <f t="shared" si="120"/>
        <v>0</v>
      </c>
      <c r="DK179" s="1109">
        <f>SUM(DK168:DK178)</f>
        <v>5372.4494</v>
      </c>
      <c r="DL179" s="1109">
        <f t="shared" ref="DL179:DO179" si="121">sum(DL168:DL178)</f>
        <v>0</v>
      </c>
      <c r="DM179" s="1109">
        <f t="shared" si="121"/>
        <v>0</v>
      </c>
      <c r="DN179" s="1109">
        <f t="shared" si="121"/>
        <v>45129.7027</v>
      </c>
      <c r="DO179" s="1109">
        <f t="shared" si="121"/>
        <v>0</v>
      </c>
      <c r="DP179" s="1108">
        <f>SUM(DP168:DP178)</f>
        <v>13905.5314</v>
      </c>
      <c r="DQ179" s="1109">
        <f t="shared" ref="DQ179:DT179" si="122">sum(DQ168:DQ178)</f>
        <v>11374.693</v>
      </c>
      <c r="DR179" s="1109">
        <f t="shared" si="122"/>
        <v>0</v>
      </c>
      <c r="DS179" s="1109">
        <f t="shared" si="122"/>
        <v>5372.4494</v>
      </c>
      <c r="DT179" s="1109">
        <f t="shared" si="122"/>
        <v>45129.7027</v>
      </c>
      <c r="DU179" s="1108">
        <f>SUM(DU168:DU178)</f>
        <v>0</v>
      </c>
      <c r="DV179" s="1109">
        <f t="shared" ref="DV179:DY179" si="123">sum(DV168:DV178)</f>
        <v>0</v>
      </c>
      <c r="DW179" s="1109">
        <f t="shared" si="123"/>
        <v>25280.2244</v>
      </c>
      <c r="DX179" s="1109">
        <f t="shared" si="123"/>
        <v>0</v>
      </c>
      <c r="DY179" s="1109">
        <f t="shared" si="123"/>
        <v>5372.4494</v>
      </c>
      <c r="DZ179" s="1108">
        <f>SUM(DZ168:DZ178)</f>
        <v>47126.7856</v>
      </c>
      <c r="EA179" s="1109">
        <f t="shared" ref="EA179:ED179" si="124">sum(EA168:EA178)</f>
        <v>0</v>
      </c>
      <c r="EB179" s="1111">
        <f t="shared" si="124"/>
        <v>0</v>
      </c>
      <c r="EC179" s="1112">
        <f t="shared" si="124"/>
        <v>67865.992</v>
      </c>
      <c r="ED179" s="1109">
        <f t="shared" si="124"/>
        <v>7916.3845</v>
      </c>
      <c r="EE179" s="1114">
        <f>SUM(EE168:EE178)</f>
        <v>0</v>
      </c>
      <c r="EF179" s="1115">
        <f t="shared" ref="EF179:EI179" si="125">sum(EF168:EF178)</f>
        <v>0</v>
      </c>
      <c r="EG179" s="1109">
        <f t="shared" si="125"/>
        <v>0</v>
      </c>
      <c r="EH179" s="1109">
        <f t="shared" si="125"/>
        <v>22235.6086</v>
      </c>
      <c r="EI179" s="1109">
        <f t="shared" si="125"/>
        <v>0</v>
      </c>
      <c r="EJ179" s="1109">
        <f>SUM(EJ168:EJ178)</f>
        <v>0</v>
      </c>
      <c r="EK179" s="1109">
        <f t="shared" ref="EK179:EN179" si="126">sum(EK168:EK178)</f>
        <v>0</v>
      </c>
      <c r="EL179" s="1109">
        <f t="shared" si="126"/>
        <v>0</v>
      </c>
      <c r="EM179" s="1109">
        <f t="shared" si="126"/>
        <v>15734.2086</v>
      </c>
      <c r="EN179" s="1109">
        <f t="shared" si="126"/>
        <v>0</v>
      </c>
      <c r="EO179" s="1117">
        <f t="shared" ref="EO179:EP179" si="127">SUM(EO168:EO178)</f>
        <v>3734954.552</v>
      </c>
      <c r="EP179" s="1117">
        <f t="shared" si="127"/>
        <v>786543.3681</v>
      </c>
    </row>
    <row r="180" ht="14.25" customHeight="1">
      <c r="A180" s="1118" t="s">
        <v>863</v>
      </c>
      <c r="B180" s="1119"/>
      <c r="C180" s="1119"/>
      <c r="D180" s="1119"/>
      <c r="E180" s="134" t="b">
        <f t="shared" ref="E180:EN180" si="128">E164=E179</f>
        <v>0</v>
      </c>
      <c r="F180" s="134" t="b">
        <f t="shared" si="128"/>
        <v>0</v>
      </c>
      <c r="G180" s="134" t="b">
        <f t="shared" si="128"/>
        <v>1</v>
      </c>
      <c r="H180" s="134" t="b">
        <f t="shared" si="128"/>
        <v>1</v>
      </c>
      <c r="I180" s="134" t="b">
        <f t="shared" si="128"/>
        <v>1</v>
      </c>
      <c r="J180" s="134" t="b">
        <f t="shared" si="128"/>
        <v>0</v>
      </c>
      <c r="K180" s="134" t="b">
        <f t="shared" si="128"/>
        <v>0</v>
      </c>
      <c r="L180" s="134" t="b">
        <f t="shared" si="128"/>
        <v>1</v>
      </c>
      <c r="M180" s="134" t="b">
        <f t="shared" si="128"/>
        <v>1</v>
      </c>
      <c r="N180" s="134" t="b">
        <f t="shared" si="128"/>
        <v>1</v>
      </c>
      <c r="O180" s="134" t="b">
        <f t="shared" si="128"/>
        <v>0</v>
      </c>
      <c r="P180" s="134" t="b">
        <f t="shared" si="128"/>
        <v>0</v>
      </c>
      <c r="Q180" s="134" t="b">
        <f t="shared" si="128"/>
        <v>1</v>
      </c>
      <c r="R180" s="134" t="b">
        <f t="shared" si="128"/>
        <v>1</v>
      </c>
      <c r="S180" s="134" t="b">
        <f t="shared" si="128"/>
        <v>1</v>
      </c>
      <c r="T180" s="134" t="b">
        <f t="shared" si="128"/>
        <v>0</v>
      </c>
      <c r="U180" s="134" t="b">
        <f t="shared" si="128"/>
        <v>0</v>
      </c>
      <c r="V180" s="134" t="b">
        <f t="shared" si="128"/>
        <v>0</v>
      </c>
      <c r="W180" s="134" t="b">
        <f t="shared" si="128"/>
        <v>0</v>
      </c>
      <c r="X180" s="134" t="b">
        <f t="shared" si="128"/>
        <v>0</v>
      </c>
      <c r="Y180" s="134" t="b">
        <f t="shared" si="128"/>
        <v>0</v>
      </c>
      <c r="Z180" s="134" t="b">
        <f t="shared" si="128"/>
        <v>1</v>
      </c>
      <c r="AA180" s="134" t="b">
        <f t="shared" si="128"/>
        <v>1</v>
      </c>
      <c r="AB180" s="134" t="b">
        <f t="shared" si="128"/>
        <v>1</v>
      </c>
      <c r="AC180" s="134" t="b">
        <f t="shared" si="128"/>
        <v>1</v>
      </c>
      <c r="AD180" s="134" t="b">
        <f t="shared" si="128"/>
        <v>0</v>
      </c>
      <c r="AE180" s="134" t="b">
        <f t="shared" si="128"/>
        <v>0</v>
      </c>
      <c r="AF180" s="134" t="b">
        <f t="shared" si="128"/>
        <v>0</v>
      </c>
      <c r="AG180" s="134" t="b">
        <f t="shared" si="128"/>
        <v>1</v>
      </c>
      <c r="AH180" s="134" t="b">
        <f t="shared" si="128"/>
        <v>0</v>
      </c>
      <c r="AI180" s="134" t="b">
        <f t="shared" si="128"/>
        <v>0</v>
      </c>
      <c r="AJ180" s="134" t="b">
        <f t="shared" si="128"/>
        <v>0</v>
      </c>
      <c r="AK180" s="134" t="b">
        <f t="shared" si="128"/>
        <v>1</v>
      </c>
      <c r="AL180" s="134" t="b">
        <f t="shared" si="128"/>
        <v>0</v>
      </c>
      <c r="AM180" s="134" t="b">
        <f t="shared" si="128"/>
        <v>0</v>
      </c>
      <c r="AN180" s="134" t="b">
        <f t="shared" si="128"/>
        <v>0</v>
      </c>
      <c r="AO180" s="134" t="b">
        <f t="shared" si="128"/>
        <v>1</v>
      </c>
      <c r="AP180" s="134" t="b">
        <f t="shared" si="128"/>
        <v>0</v>
      </c>
      <c r="AQ180" s="134" t="b">
        <f t="shared" si="128"/>
        <v>0</v>
      </c>
      <c r="AR180" s="134" t="b">
        <f t="shared" si="128"/>
        <v>0</v>
      </c>
      <c r="AS180" s="134" t="b">
        <f t="shared" si="128"/>
        <v>0</v>
      </c>
      <c r="AT180" s="134" t="b">
        <f t="shared" si="128"/>
        <v>0</v>
      </c>
      <c r="AU180" s="134" t="b">
        <f t="shared" si="128"/>
        <v>0</v>
      </c>
      <c r="AV180" s="134" t="b">
        <f t="shared" si="128"/>
        <v>0</v>
      </c>
      <c r="AW180" s="134" t="b">
        <f t="shared" si="128"/>
        <v>0</v>
      </c>
      <c r="AX180" s="134" t="b">
        <f t="shared" si="128"/>
        <v>0</v>
      </c>
      <c r="AY180" s="134" t="b">
        <f t="shared" si="128"/>
        <v>0</v>
      </c>
      <c r="AZ180" s="134" t="b">
        <f t="shared" si="128"/>
        <v>0</v>
      </c>
      <c r="BA180" s="134" t="b">
        <f t="shared" si="128"/>
        <v>1</v>
      </c>
      <c r="BB180" s="134" t="b">
        <f t="shared" si="128"/>
        <v>0</v>
      </c>
      <c r="BC180" s="134" t="b">
        <f t="shared" si="128"/>
        <v>0</v>
      </c>
      <c r="BD180" s="134" t="b">
        <f t="shared" si="128"/>
        <v>0</v>
      </c>
      <c r="BE180" s="134" t="b">
        <f t="shared" si="128"/>
        <v>0</v>
      </c>
      <c r="BF180" s="134" t="b">
        <f t="shared" si="128"/>
        <v>0</v>
      </c>
      <c r="BG180" s="134" t="b">
        <f t="shared" si="128"/>
        <v>0</v>
      </c>
      <c r="BH180" s="134" t="b">
        <f t="shared" si="128"/>
        <v>0</v>
      </c>
      <c r="BI180" s="134" t="b">
        <f t="shared" si="128"/>
        <v>0</v>
      </c>
      <c r="BJ180" s="134" t="b">
        <f t="shared" si="128"/>
        <v>0</v>
      </c>
      <c r="BK180" s="134" t="b">
        <f t="shared" si="128"/>
        <v>0</v>
      </c>
      <c r="BL180" s="134" t="b">
        <f t="shared" si="128"/>
        <v>0</v>
      </c>
      <c r="BM180" s="134" t="b">
        <f t="shared" si="128"/>
        <v>0</v>
      </c>
      <c r="BN180" s="134" t="b">
        <f t="shared" si="128"/>
        <v>0</v>
      </c>
      <c r="BO180" s="134" t="b">
        <f t="shared" si="128"/>
        <v>0</v>
      </c>
      <c r="BP180" s="134" t="b">
        <f t="shared" si="128"/>
        <v>1</v>
      </c>
      <c r="BQ180" s="134" t="b">
        <f t="shared" si="128"/>
        <v>0</v>
      </c>
      <c r="BR180" s="134" t="b">
        <f t="shared" si="128"/>
        <v>0</v>
      </c>
      <c r="BS180" s="134" t="b">
        <f t="shared" si="128"/>
        <v>0</v>
      </c>
      <c r="BT180" s="134" t="b">
        <f t="shared" si="128"/>
        <v>0</v>
      </c>
      <c r="BU180" s="134" t="b">
        <f t="shared" si="128"/>
        <v>0</v>
      </c>
      <c r="BV180" s="134" t="b">
        <f t="shared" si="128"/>
        <v>0</v>
      </c>
      <c r="BW180" s="134" t="b">
        <f t="shared" si="128"/>
        <v>0</v>
      </c>
      <c r="BX180" s="134" t="b">
        <f t="shared" si="128"/>
        <v>0</v>
      </c>
      <c r="BY180" s="134" t="b">
        <f t="shared" si="128"/>
        <v>0</v>
      </c>
      <c r="BZ180" s="134" t="b">
        <f t="shared" si="128"/>
        <v>0</v>
      </c>
      <c r="CA180" s="134" t="b">
        <f t="shared" si="128"/>
        <v>0</v>
      </c>
      <c r="CB180" s="134" t="b">
        <f t="shared" si="128"/>
        <v>0</v>
      </c>
      <c r="CC180" s="134" t="b">
        <f t="shared" si="128"/>
        <v>0</v>
      </c>
      <c r="CD180" s="134" t="b">
        <f t="shared" si="128"/>
        <v>0</v>
      </c>
      <c r="CE180" s="134" t="b">
        <f t="shared" si="128"/>
        <v>0</v>
      </c>
      <c r="CF180" s="134" t="b">
        <f t="shared" si="128"/>
        <v>0</v>
      </c>
      <c r="CG180" s="134" t="b">
        <f t="shared" si="128"/>
        <v>0</v>
      </c>
      <c r="CH180" s="134" t="b">
        <f t="shared" si="128"/>
        <v>0</v>
      </c>
      <c r="CI180" s="134" t="b">
        <f t="shared" si="128"/>
        <v>1</v>
      </c>
      <c r="CJ180" s="134" t="b">
        <f t="shared" si="128"/>
        <v>0</v>
      </c>
      <c r="CK180" s="134" t="b">
        <f t="shared" si="128"/>
        <v>0</v>
      </c>
      <c r="CL180" s="134" t="b">
        <f t="shared" si="128"/>
        <v>0</v>
      </c>
      <c r="CM180" s="134" t="b">
        <f t="shared" si="128"/>
        <v>0</v>
      </c>
      <c r="CN180" s="134" t="b">
        <f t="shared" si="128"/>
        <v>1</v>
      </c>
      <c r="CO180" s="134" t="b">
        <f t="shared" si="128"/>
        <v>0</v>
      </c>
      <c r="CP180" s="134" t="b">
        <f t="shared" si="128"/>
        <v>0</v>
      </c>
      <c r="CQ180" s="134" t="b">
        <f t="shared" si="128"/>
        <v>0</v>
      </c>
      <c r="CR180" s="134" t="b">
        <f t="shared" si="128"/>
        <v>0</v>
      </c>
      <c r="CS180" s="134" t="b">
        <f t="shared" si="128"/>
        <v>0</v>
      </c>
      <c r="CT180" s="134" t="b">
        <f t="shared" si="128"/>
        <v>0</v>
      </c>
      <c r="CU180" s="134" t="b">
        <f t="shared" si="128"/>
        <v>0</v>
      </c>
      <c r="CV180" s="134" t="b">
        <f t="shared" si="128"/>
        <v>0</v>
      </c>
      <c r="CW180" s="134" t="b">
        <f t="shared" si="128"/>
        <v>0</v>
      </c>
      <c r="CX180" s="134" t="b">
        <f t="shared" si="128"/>
        <v>1</v>
      </c>
      <c r="CY180" s="134" t="b">
        <f t="shared" si="128"/>
        <v>1</v>
      </c>
      <c r="CZ180" s="134" t="b">
        <f t="shared" si="128"/>
        <v>0</v>
      </c>
      <c r="DA180" s="134" t="b">
        <f t="shared" si="128"/>
        <v>0</v>
      </c>
      <c r="DB180" s="134" t="b">
        <f t="shared" si="128"/>
        <v>0</v>
      </c>
      <c r="DC180" s="134" t="b">
        <f t="shared" si="128"/>
        <v>1</v>
      </c>
      <c r="DD180" s="134" t="b">
        <f t="shared" si="128"/>
        <v>0</v>
      </c>
      <c r="DE180" s="134" t="b">
        <f t="shared" si="128"/>
        <v>0</v>
      </c>
      <c r="DF180" s="134" t="b">
        <f t="shared" si="128"/>
        <v>0</v>
      </c>
      <c r="DG180" s="134" t="b">
        <f t="shared" si="128"/>
        <v>0</v>
      </c>
      <c r="DH180" s="134" t="b">
        <f t="shared" si="128"/>
        <v>0</v>
      </c>
      <c r="DI180" s="134" t="b">
        <f t="shared" si="128"/>
        <v>0</v>
      </c>
      <c r="DJ180" s="134" t="b">
        <f t="shared" si="128"/>
        <v>0</v>
      </c>
      <c r="DK180" s="134" t="b">
        <f t="shared" si="128"/>
        <v>0</v>
      </c>
      <c r="DL180" s="134" t="b">
        <f t="shared" si="128"/>
        <v>0</v>
      </c>
      <c r="DM180" s="134" t="b">
        <f t="shared" si="128"/>
        <v>0</v>
      </c>
      <c r="DN180" s="134" t="b">
        <f t="shared" si="128"/>
        <v>0</v>
      </c>
      <c r="DO180" s="134" t="b">
        <f t="shared" si="128"/>
        <v>0</v>
      </c>
      <c r="DP180" s="134" t="b">
        <f t="shared" si="128"/>
        <v>1</v>
      </c>
      <c r="DQ180" s="134" t="b">
        <f t="shared" si="128"/>
        <v>0</v>
      </c>
      <c r="DR180" s="134" t="b">
        <f t="shared" si="128"/>
        <v>0</v>
      </c>
      <c r="DS180" s="134" t="b">
        <f t="shared" si="128"/>
        <v>1</v>
      </c>
      <c r="DT180" s="134" t="b">
        <f t="shared" si="128"/>
        <v>0</v>
      </c>
      <c r="DU180" s="134" t="b">
        <f t="shared" si="128"/>
        <v>0</v>
      </c>
      <c r="DV180" s="134" t="b">
        <f t="shared" si="128"/>
        <v>0</v>
      </c>
      <c r="DW180" s="134" t="b">
        <f t="shared" si="128"/>
        <v>0</v>
      </c>
      <c r="DX180" s="134" t="b">
        <f t="shared" si="128"/>
        <v>0</v>
      </c>
      <c r="DY180" s="134" t="b">
        <f t="shared" si="128"/>
        <v>1</v>
      </c>
      <c r="DZ180" s="134" t="b">
        <f t="shared" si="128"/>
        <v>0</v>
      </c>
      <c r="EA180" s="134" t="b">
        <f t="shared" si="128"/>
        <v>0</v>
      </c>
      <c r="EB180" s="134" t="b">
        <f t="shared" si="128"/>
        <v>0</v>
      </c>
      <c r="EC180" s="134" t="b">
        <f t="shared" si="128"/>
        <v>0</v>
      </c>
      <c r="ED180" s="134" t="b">
        <f t="shared" si="128"/>
        <v>1</v>
      </c>
      <c r="EE180" s="134" t="b">
        <f t="shared" si="128"/>
        <v>0</v>
      </c>
      <c r="EF180" s="134" t="b">
        <f t="shared" si="128"/>
        <v>0</v>
      </c>
      <c r="EG180" s="134" t="b">
        <f t="shared" si="128"/>
        <v>0</v>
      </c>
      <c r="EH180" s="134" t="b">
        <f t="shared" si="128"/>
        <v>0</v>
      </c>
      <c r="EI180" s="134" t="b">
        <f t="shared" si="128"/>
        <v>0</v>
      </c>
      <c r="EJ180" s="134" t="b">
        <f t="shared" si="128"/>
        <v>0</v>
      </c>
      <c r="EK180" s="134" t="b">
        <f t="shared" si="128"/>
        <v>0</v>
      </c>
      <c r="EL180" s="134" t="b">
        <f t="shared" si="128"/>
        <v>0</v>
      </c>
      <c r="EM180" s="134" t="b">
        <f t="shared" si="128"/>
        <v>0</v>
      </c>
      <c r="EN180" s="134" t="b">
        <f t="shared" si="128"/>
        <v>0</v>
      </c>
    </row>
    <row r="181" ht="14.25" customHeight="1">
      <c r="A181" s="1120" t="s">
        <v>864</v>
      </c>
      <c r="B181" s="1121"/>
      <c r="C181" s="1121"/>
      <c r="D181" s="1121"/>
      <c r="E181" s="1122">
        <v>0.0</v>
      </c>
      <c r="F181" s="1123">
        <f>(F164/F179)*100</f>
        <v>57.69739771</v>
      </c>
      <c r="G181" s="1122">
        <v>0.0</v>
      </c>
      <c r="H181" s="1122">
        <v>0.0</v>
      </c>
      <c r="I181" s="1122">
        <v>0.0</v>
      </c>
      <c r="J181" s="1122">
        <v>0.0</v>
      </c>
      <c r="K181" s="1123">
        <f>(K164/K179)*100</f>
        <v>62.28867658</v>
      </c>
      <c r="L181" s="1122">
        <v>0.0</v>
      </c>
      <c r="M181" s="1122">
        <v>0.0</v>
      </c>
      <c r="N181" s="1122">
        <v>0.0</v>
      </c>
      <c r="O181" s="1122">
        <v>0.0</v>
      </c>
      <c r="P181" s="1123">
        <f>(P164/P179)*100</f>
        <v>62.28867658</v>
      </c>
      <c r="Q181" s="1122">
        <v>0.0</v>
      </c>
      <c r="R181" s="1122">
        <v>0.0</v>
      </c>
      <c r="S181" s="1122">
        <v>0.0</v>
      </c>
      <c r="T181" s="1122">
        <v>0.0</v>
      </c>
      <c r="U181" s="1123">
        <f>(U164/U179)*100</f>
        <v>53.4790521</v>
      </c>
      <c r="V181" s="1122">
        <v>0.0</v>
      </c>
      <c r="W181" s="1123">
        <f t="shared" ref="W181:X181" si="129">(W164/W179)*100</f>
        <v>72.09145215</v>
      </c>
      <c r="X181" s="1123">
        <f t="shared" si="129"/>
        <v>83.8714748</v>
      </c>
      <c r="Y181" s="1122">
        <v>0.0</v>
      </c>
      <c r="Z181" s="1122">
        <v>0.0</v>
      </c>
      <c r="AA181" s="1122">
        <v>0.0</v>
      </c>
      <c r="AB181" s="1122">
        <v>0.0</v>
      </c>
      <c r="AC181" s="1122">
        <v>0.0</v>
      </c>
      <c r="AD181" s="1123">
        <f>(AD164/AD179)*100</f>
        <v>78.24976948</v>
      </c>
      <c r="AE181" s="1122">
        <v>0.0</v>
      </c>
      <c r="AF181" s="1123">
        <f>(AF164/AF179)*100</f>
        <v>99.90142735</v>
      </c>
      <c r="AG181" s="1122">
        <v>0.0</v>
      </c>
      <c r="AH181" s="1123">
        <f>(AH164/AH179)*100</f>
        <v>81.06650161</v>
      </c>
      <c r="AI181" s="1122">
        <v>0.0</v>
      </c>
      <c r="AJ181" s="1123">
        <f>(AJ164/AJ179)*100</f>
        <v>74.43035781</v>
      </c>
      <c r="AK181" s="1122">
        <v>0.0</v>
      </c>
      <c r="AL181" s="1123">
        <f>(AL164/AL179)*100</f>
        <v>78.24976948</v>
      </c>
      <c r="AM181" s="1122">
        <v>0.0</v>
      </c>
      <c r="AN181" s="1123">
        <f>(AN164/AN179)*100</f>
        <v>93.55335535</v>
      </c>
      <c r="AO181" s="1122">
        <v>0.0</v>
      </c>
      <c r="AP181" s="1123">
        <f>(AP164/AP179)*100</f>
        <v>81.06650161</v>
      </c>
      <c r="AQ181" s="1122">
        <v>0.0</v>
      </c>
      <c r="AR181" s="1123">
        <f>(AR164/AR179)*100</f>
        <v>74.43035781</v>
      </c>
      <c r="AS181" s="1122">
        <v>0.0</v>
      </c>
      <c r="AT181" s="1123">
        <f>(AT164/AT179)*100</f>
        <v>80.1717066</v>
      </c>
      <c r="AU181" s="1122">
        <v>0.0</v>
      </c>
      <c r="AV181" s="1123">
        <f>(AV164/AV179)*100</f>
        <v>52.87953234</v>
      </c>
      <c r="AW181" s="1122">
        <v>0.0</v>
      </c>
      <c r="AX181" s="1122">
        <v>0.0</v>
      </c>
      <c r="AY181" s="1122">
        <v>0.0</v>
      </c>
      <c r="AZ181" s="1122">
        <v>0.0</v>
      </c>
      <c r="BA181" s="1122">
        <v>0.0</v>
      </c>
      <c r="BB181" s="1123">
        <f>(BB164/BB179)*100</f>
        <v>77.04283234</v>
      </c>
      <c r="BC181" s="1122">
        <v>0.0</v>
      </c>
      <c r="BD181" s="1123">
        <f>(BD164/BD179)*100</f>
        <v>86.85422705</v>
      </c>
      <c r="BE181" s="1122">
        <v>0.0</v>
      </c>
      <c r="BF181" s="1122">
        <v>0.0</v>
      </c>
      <c r="BG181" s="1122">
        <v>0.0</v>
      </c>
      <c r="BH181" s="1122">
        <v>0.0</v>
      </c>
      <c r="BI181" s="1123">
        <f>(BI164/BI179)*100</f>
        <v>44.70147196</v>
      </c>
      <c r="BJ181" s="1122">
        <v>0.0</v>
      </c>
      <c r="BK181" s="1123">
        <f>(BK164/BK179)*100</f>
        <v>52.22275078</v>
      </c>
      <c r="BL181" s="1122">
        <v>0.0</v>
      </c>
      <c r="BM181" s="1122">
        <v>0.0</v>
      </c>
      <c r="BN181" s="1123">
        <f>(BN164/BN179)*100</f>
        <v>45.57347966</v>
      </c>
      <c r="BO181" s="1122">
        <v>0.0</v>
      </c>
      <c r="BP181" s="1122">
        <v>0.0</v>
      </c>
      <c r="BQ181" s="1123">
        <f>(BQ164/BQ179)*100</f>
        <v>55.52570548</v>
      </c>
      <c r="BR181" s="1122">
        <v>0.0</v>
      </c>
      <c r="BS181" s="1122">
        <v>0.0</v>
      </c>
      <c r="BT181" s="1122">
        <v>0.0</v>
      </c>
      <c r="BU181" s="1123">
        <f>(BU164/BU179)*100</f>
        <v>55.05802193</v>
      </c>
      <c r="BV181" s="1122">
        <v>0.0</v>
      </c>
      <c r="BW181" s="1122">
        <v>0.0</v>
      </c>
      <c r="BX181" s="1123">
        <f>(BX164/BX179)*100</f>
        <v>76.35508219</v>
      </c>
      <c r="BY181" s="1122">
        <v>0.0</v>
      </c>
      <c r="BZ181" s="1123">
        <f>(BZ164/BZ179)*100</f>
        <v>63.13632911</v>
      </c>
      <c r="CA181" s="1122">
        <v>0.0</v>
      </c>
      <c r="CB181" s="1123">
        <f>(CB164/CB179)*100</f>
        <v>71.26413589</v>
      </c>
      <c r="CC181" s="1122">
        <v>0.0</v>
      </c>
      <c r="CD181" s="1122">
        <v>0.0</v>
      </c>
      <c r="CE181" s="1122">
        <v>0.0</v>
      </c>
      <c r="CF181" s="1123">
        <f t="shared" ref="CF181:CG181" si="130">(CF164/CF179)*100</f>
        <v>65.16772869</v>
      </c>
      <c r="CG181" s="1123">
        <f t="shared" si="130"/>
        <v>65.45605386</v>
      </c>
      <c r="CH181" s="1122">
        <v>0.0</v>
      </c>
      <c r="CI181" s="1122">
        <v>0.0</v>
      </c>
      <c r="CJ181" s="1122">
        <v>0.0</v>
      </c>
      <c r="CK181" s="1123">
        <f t="shared" ref="CK181:CL181" si="131">(CK164/CK179)*100</f>
        <v>43.64164126</v>
      </c>
      <c r="CL181" s="1123">
        <f t="shared" si="131"/>
        <v>87.22828315</v>
      </c>
      <c r="CM181" s="1122">
        <v>0.0</v>
      </c>
      <c r="CN181" s="1122">
        <v>0.0</v>
      </c>
      <c r="CO181" s="1123">
        <f>(CO164/CO179)*100</f>
        <v>61.18821479</v>
      </c>
      <c r="CP181" s="1122">
        <v>0.0</v>
      </c>
      <c r="CQ181" s="1123">
        <f>(CQ164/CQ179)*100</f>
        <v>57.73087794</v>
      </c>
      <c r="CR181" s="1122">
        <v>0.0</v>
      </c>
      <c r="CS181" s="1123">
        <f t="shared" ref="CS181:CT181" si="132">(CS164/CS179)*100</f>
        <v>30.06233718</v>
      </c>
      <c r="CT181" s="1124">
        <f t="shared" si="132"/>
        <v>115.5387243</v>
      </c>
      <c r="CU181" s="1122">
        <v>0.0</v>
      </c>
      <c r="CV181" s="1122">
        <v>0.0</v>
      </c>
      <c r="CW181" s="1123">
        <f>(CW164/CW179)*100</f>
        <v>54.53481527</v>
      </c>
      <c r="CX181" s="1122">
        <v>0.0</v>
      </c>
      <c r="CY181" s="1122">
        <v>0.0</v>
      </c>
      <c r="CZ181" s="1123">
        <f>(CZ164/CZ179)*100</f>
        <v>78.24976948</v>
      </c>
      <c r="DA181" s="1122">
        <v>0.0</v>
      </c>
      <c r="DB181" s="1123">
        <f>(DB164/DB179)*100</f>
        <v>93.55335535</v>
      </c>
      <c r="DC181" s="1122">
        <v>0.0</v>
      </c>
      <c r="DD181" s="1123">
        <f>(DD164/DD179)*100</f>
        <v>81.06650161</v>
      </c>
      <c r="DE181" s="1122">
        <v>0.0</v>
      </c>
      <c r="DF181" s="1123">
        <f t="shared" ref="DF181:DG181" si="133">(DF164/DF179)*100</f>
        <v>74.43035781</v>
      </c>
      <c r="DG181" s="1123">
        <f t="shared" si="133"/>
        <v>62.94067943</v>
      </c>
      <c r="DH181" s="1122">
        <v>0.0</v>
      </c>
      <c r="DI181" s="1123">
        <f>(DI164/DI179)*100</f>
        <v>76.97846799</v>
      </c>
      <c r="DJ181" s="1122">
        <v>0.0</v>
      </c>
      <c r="DK181" s="1123">
        <f>(DK164/DK179)*100</f>
        <v>86.85422705</v>
      </c>
      <c r="DL181" s="1122">
        <v>0.0</v>
      </c>
      <c r="DM181" s="1122">
        <v>0.0</v>
      </c>
      <c r="DN181" s="1123">
        <f>(DN164/DN179)*100</f>
        <v>61.94130922</v>
      </c>
      <c r="DO181" s="1122">
        <v>0.0</v>
      </c>
      <c r="DP181" s="1122">
        <v>0.0</v>
      </c>
      <c r="DQ181" s="1123">
        <f>(DQ164/DQ179)*100</f>
        <v>87.02575973</v>
      </c>
      <c r="DR181" s="1122">
        <v>0.0</v>
      </c>
      <c r="DS181" s="1122">
        <v>0.0</v>
      </c>
      <c r="DT181" s="1123">
        <f>(DT164/DT179)*100</f>
        <v>76.89326325</v>
      </c>
      <c r="DU181" s="1122">
        <v>0.0</v>
      </c>
      <c r="DV181" s="1122">
        <v>0.0</v>
      </c>
      <c r="DW181" s="1123">
        <f>(DW164/DW179)*100</f>
        <v>47.18181932</v>
      </c>
      <c r="DX181" s="1122">
        <v>0.0</v>
      </c>
      <c r="DY181" s="1122">
        <v>0.0</v>
      </c>
      <c r="DZ181" s="1123">
        <f>(DZ164/DZ179)*100</f>
        <v>73.67682913</v>
      </c>
      <c r="EA181" s="1122">
        <v>0.0</v>
      </c>
      <c r="EB181" s="1122">
        <v>0.0</v>
      </c>
      <c r="EC181" s="1123">
        <f>(EC164/EC179)*100</f>
        <v>53.386304</v>
      </c>
      <c r="ED181" s="1122">
        <v>0.0</v>
      </c>
      <c r="EE181" s="1122">
        <v>0.0</v>
      </c>
      <c r="EF181" s="1122">
        <v>0.0</v>
      </c>
      <c r="EG181" s="1122">
        <v>0.0</v>
      </c>
      <c r="EH181" s="1123">
        <f>(EH164/EH179)*100</f>
        <v>53.79145593</v>
      </c>
      <c r="EI181" s="1122">
        <v>0.0</v>
      </c>
      <c r="EJ181" s="1122">
        <v>0.0</v>
      </c>
      <c r="EK181" s="1122">
        <v>0.0</v>
      </c>
      <c r="EL181" s="1122">
        <v>0.0</v>
      </c>
      <c r="EM181" s="1123">
        <f>(EM164/EM179)*100</f>
        <v>73.00526065</v>
      </c>
      <c r="EN181" s="1122">
        <v>0.0</v>
      </c>
      <c r="EO181" s="509"/>
      <c r="EP181" s="509"/>
    </row>
    <row r="182" ht="14.25" customHeight="1">
      <c r="A182" s="1125" t="s">
        <v>865</v>
      </c>
      <c r="B182" s="166"/>
      <c r="C182" s="166"/>
      <c r="D182" s="166"/>
      <c r="E182" s="1126">
        <f t="shared" ref="E182:EN182" si="134">IF(E181&lt;20,0,IF(AND(E181&gt;=20,E181&lt;50),$G$192,IF(AND(E181&gt;=50,E181&lt;100),$G$193,IF(AND(E181&gt;=101,E181&lt;200),$G$194))))</f>
        <v>0</v>
      </c>
      <c r="F182" s="1126">
        <f t="shared" si="134"/>
        <v>0.12</v>
      </c>
      <c r="G182" s="1126">
        <f t="shared" si="134"/>
        <v>0</v>
      </c>
      <c r="H182" s="1126">
        <f t="shared" si="134"/>
        <v>0</v>
      </c>
      <c r="I182" s="1126">
        <f t="shared" si="134"/>
        <v>0</v>
      </c>
      <c r="J182" s="1126">
        <f t="shared" si="134"/>
        <v>0</v>
      </c>
      <c r="K182" s="1126">
        <f t="shared" si="134"/>
        <v>0.12</v>
      </c>
      <c r="L182" s="1126">
        <f t="shared" si="134"/>
        <v>0</v>
      </c>
      <c r="M182" s="1126">
        <f t="shared" si="134"/>
        <v>0</v>
      </c>
      <c r="N182" s="1126">
        <f t="shared" si="134"/>
        <v>0</v>
      </c>
      <c r="O182" s="1126">
        <f t="shared" si="134"/>
        <v>0</v>
      </c>
      <c r="P182" s="1126">
        <f t="shared" si="134"/>
        <v>0.12</v>
      </c>
      <c r="Q182" s="1126">
        <f t="shared" si="134"/>
        <v>0</v>
      </c>
      <c r="R182" s="1126">
        <f t="shared" si="134"/>
        <v>0</v>
      </c>
      <c r="S182" s="1126">
        <f t="shared" si="134"/>
        <v>0</v>
      </c>
      <c r="T182" s="1126">
        <f t="shared" si="134"/>
        <v>0</v>
      </c>
      <c r="U182" s="1126">
        <f t="shared" si="134"/>
        <v>0.12</v>
      </c>
      <c r="V182" s="1126">
        <f t="shared" si="134"/>
        <v>0</v>
      </c>
      <c r="W182" s="1126">
        <f t="shared" si="134"/>
        <v>0.12</v>
      </c>
      <c r="X182" s="1126">
        <f t="shared" si="134"/>
        <v>0.12</v>
      </c>
      <c r="Y182" s="1126">
        <f t="shared" si="134"/>
        <v>0</v>
      </c>
      <c r="Z182" s="1126">
        <f t="shared" si="134"/>
        <v>0</v>
      </c>
      <c r="AA182" s="1126">
        <f t="shared" si="134"/>
        <v>0</v>
      </c>
      <c r="AB182" s="1126">
        <f t="shared" si="134"/>
        <v>0</v>
      </c>
      <c r="AC182" s="1126">
        <f t="shared" si="134"/>
        <v>0</v>
      </c>
      <c r="AD182" s="1126">
        <f t="shared" si="134"/>
        <v>0.12</v>
      </c>
      <c r="AE182" s="1126">
        <f t="shared" si="134"/>
        <v>0</v>
      </c>
      <c r="AF182" s="1126">
        <f t="shared" si="134"/>
        <v>0.12</v>
      </c>
      <c r="AG182" s="1126">
        <f t="shared" si="134"/>
        <v>0</v>
      </c>
      <c r="AH182" s="1126">
        <f t="shared" si="134"/>
        <v>0.12</v>
      </c>
      <c r="AI182" s="1126">
        <f t="shared" si="134"/>
        <v>0</v>
      </c>
      <c r="AJ182" s="1126">
        <f t="shared" si="134"/>
        <v>0.12</v>
      </c>
      <c r="AK182" s="1126">
        <f t="shared" si="134"/>
        <v>0</v>
      </c>
      <c r="AL182" s="1126">
        <f t="shared" si="134"/>
        <v>0.12</v>
      </c>
      <c r="AM182" s="1126">
        <f t="shared" si="134"/>
        <v>0</v>
      </c>
      <c r="AN182" s="1126">
        <f t="shared" si="134"/>
        <v>0.12</v>
      </c>
      <c r="AO182" s="1126">
        <f t="shared" si="134"/>
        <v>0</v>
      </c>
      <c r="AP182" s="1126">
        <f t="shared" si="134"/>
        <v>0.12</v>
      </c>
      <c r="AQ182" s="1126">
        <f t="shared" si="134"/>
        <v>0</v>
      </c>
      <c r="AR182" s="1126">
        <f t="shared" si="134"/>
        <v>0.12</v>
      </c>
      <c r="AS182" s="1126">
        <f t="shared" si="134"/>
        <v>0</v>
      </c>
      <c r="AT182" s="1126">
        <f t="shared" si="134"/>
        <v>0.12</v>
      </c>
      <c r="AU182" s="1126">
        <f t="shared" si="134"/>
        <v>0</v>
      </c>
      <c r="AV182" s="1126">
        <f t="shared" si="134"/>
        <v>0.12</v>
      </c>
      <c r="AW182" s="1126">
        <f t="shared" si="134"/>
        <v>0</v>
      </c>
      <c r="AX182" s="1126">
        <f t="shared" si="134"/>
        <v>0</v>
      </c>
      <c r="AY182" s="1126">
        <f t="shared" si="134"/>
        <v>0</v>
      </c>
      <c r="AZ182" s="1126">
        <f t="shared" si="134"/>
        <v>0</v>
      </c>
      <c r="BA182" s="1126">
        <f t="shared" si="134"/>
        <v>0</v>
      </c>
      <c r="BB182" s="1126">
        <f t="shared" si="134"/>
        <v>0.12</v>
      </c>
      <c r="BC182" s="1126">
        <f t="shared" si="134"/>
        <v>0</v>
      </c>
      <c r="BD182" s="1126">
        <f t="shared" si="134"/>
        <v>0.12</v>
      </c>
      <c r="BE182" s="1126">
        <f t="shared" si="134"/>
        <v>0</v>
      </c>
      <c r="BF182" s="1126">
        <f t="shared" si="134"/>
        <v>0</v>
      </c>
      <c r="BG182" s="1126">
        <f t="shared" si="134"/>
        <v>0</v>
      </c>
      <c r="BH182" s="1126">
        <f t="shared" si="134"/>
        <v>0</v>
      </c>
      <c r="BI182" s="1126">
        <f t="shared" si="134"/>
        <v>0.05</v>
      </c>
      <c r="BJ182" s="1126">
        <f t="shared" si="134"/>
        <v>0</v>
      </c>
      <c r="BK182" s="1126">
        <f t="shared" si="134"/>
        <v>0.12</v>
      </c>
      <c r="BL182" s="1126">
        <f t="shared" si="134"/>
        <v>0</v>
      </c>
      <c r="BM182" s="1126">
        <f t="shared" si="134"/>
        <v>0</v>
      </c>
      <c r="BN182" s="1126">
        <f t="shared" si="134"/>
        <v>0.05</v>
      </c>
      <c r="BO182" s="1126">
        <f t="shared" si="134"/>
        <v>0</v>
      </c>
      <c r="BP182" s="1126">
        <f t="shared" si="134"/>
        <v>0</v>
      </c>
      <c r="BQ182" s="1126">
        <f t="shared" si="134"/>
        <v>0.12</v>
      </c>
      <c r="BR182" s="1126">
        <f t="shared" si="134"/>
        <v>0</v>
      </c>
      <c r="BS182" s="1126">
        <f t="shared" si="134"/>
        <v>0</v>
      </c>
      <c r="BT182" s="1126">
        <f t="shared" si="134"/>
        <v>0</v>
      </c>
      <c r="BU182" s="1126">
        <f t="shared" si="134"/>
        <v>0.12</v>
      </c>
      <c r="BV182" s="1126">
        <f t="shared" si="134"/>
        <v>0</v>
      </c>
      <c r="BW182" s="1126">
        <f t="shared" si="134"/>
        <v>0</v>
      </c>
      <c r="BX182" s="1126">
        <f t="shared" si="134"/>
        <v>0.12</v>
      </c>
      <c r="BY182" s="1126">
        <f t="shared" si="134"/>
        <v>0</v>
      </c>
      <c r="BZ182" s="1126">
        <f t="shared" si="134"/>
        <v>0.12</v>
      </c>
      <c r="CA182" s="1126">
        <f t="shared" si="134"/>
        <v>0</v>
      </c>
      <c r="CB182" s="1126">
        <f t="shared" si="134"/>
        <v>0.12</v>
      </c>
      <c r="CC182" s="1126">
        <f t="shared" si="134"/>
        <v>0</v>
      </c>
      <c r="CD182" s="1126">
        <f t="shared" si="134"/>
        <v>0</v>
      </c>
      <c r="CE182" s="1126">
        <f t="shared" si="134"/>
        <v>0</v>
      </c>
      <c r="CF182" s="1126">
        <f t="shared" si="134"/>
        <v>0.12</v>
      </c>
      <c r="CG182" s="1126">
        <f t="shared" si="134"/>
        <v>0.12</v>
      </c>
      <c r="CH182" s="1126">
        <f t="shared" si="134"/>
        <v>0</v>
      </c>
      <c r="CI182" s="1126">
        <f t="shared" si="134"/>
        <v>0</v>
      </c>
      <c r="CJ182" s="1126">
        <f t="shared" si="134"/>
        <v>0</v>
      </c>
      <c r="CK182" s="1126">
        <f t="shared" si="134"/>
        <v>0.05</v>
      </c>
      <c r="CL182" s="1126">
        <f t="shared" si="134"/>
        <v>0.12</v>
      </c>
      <c r="CM182" s="1126">
        <f t="shared" si="134"/>
        <v>0</v>
      </c>
      <c r="CN182" s="1126">
        <f t="shared" si="134"/>
        <v>0</v>
      </c>
      <c r="CO182" s="1126">
        <f t="shared" si="134"/>
        <v>0.12</v>
      </c>
      <c r="CP182" s="1126">
        <f t="shared" si="134"/>
        <v>0</v>
      </c>
      <c r="CQ182" s="1126">
        <f t="shared" si="134"/>
        <v>0.12</v>
      </c>
      <c r="CR182" s="1126">
        <f t="shared" si="134"/>
        <v>0</v>
      </c>
      <c r="CS182" s="1126">
        <f t="shared" si="134"/>
        <v>0.05</v>
      </c>
      <c r="CT182" s="1126">
        <f t="shared" si="134"/>
        <v>0.24</v>
      </c>
      <c r="CU182" s="1126">
        <f t="shared" si="134"/>
        <v>0</v>
      </c>
      <c r="CV182" s="1126">
        <f t="shared" si="134"/>
        <v>0</v>
      </c>
      <c r="CW182" s="1126">
        <f t="shared" si="134"/>
        <v>0.12</v>
      </c>
      <c r="CX182" s="1126">
        <f t="shared" si="134"/>
        <v>0</v>
      </c>
      <c r="CY182" s="1126">
        <f t="shared" si="134"/>
        <v>0</v>
      </c>
      <c r="CZ182" s="1126">
        <f t="shared" si="134"/>
        <v>0.12</v>
      </c>
      <c r="DA182" s="1126">
        <f t="shared" si="134"/>
        <v>0</v>
      </c>
      <c r="DB182" s="1126">
        <f t="shared" si="134"/>
        <v>0.12</v>
      </c>
      <c r="DC182" s="1126">
        <f t="shared" si="134"/>
        <v>0</v>
      </c>
      <c r="DD182" s="1126">
        <f t="shared" si="134"/>
        <v>0.12</v>
      </c>
      <c r="DE182" s="1126">
        <f t="shared" si="134"/>
        <v>0</v>
      </c>
      <c r="DF182" s="1126">
        <f t="shared" si="134"/>
        <v>0.12</v>
      </c>
      <c r="DG182" s="1126">
        <f t="shared" si="134"/>
        <v>0.12</v>
      </c>
      <c r="DH182" s="1126">
        <f t="shared" si="134"/>
        <v>0</v>
      </c>
      <c r="DI182" s="1126">
        <f t="shared" si="134"/>
        <v>0.12</v>
      </c>
      <c r="DJ182" s="1126">
        <f t="shared" si="134"/>
        <v>0</v>
      </c>
      <c r="DK182" s="1126">
        <f t="shared" si="134"/>
        <v>0.12</v>
      </c>
      <c r="DL182" s="1126">
        <f t="shared" si="134"/>
        <v>0</v>
      </c>
      <c r="DM182" s="1126">
        <f t="shared" si="134"/>
        <v>0</v>
      </c>
      <c r="DN182" s="1126">
        <f t="shared" si="134"/>
        <v>0.12</v>
      </c>
      <c r="DO182" s="1126">
        <f t="shared" si="134"/>
        <v>0</v>
      </c>
      <c r="DP182" s="1126">
        <f t="shared" si="134"/>
        <v>0</v>
      </c>
      <c r="DQ182" s="1126">
        <f t="shared" si="134"/>
        <v>0.12</v>
      </c>
      <c r="DR182" s="1126">
        <f t="shared" si="134"/>
        <v>0</v>
      </c>
      <c r="DS182" s="1126">
        <f t="shared" si="134"/>
        <v>0</v>
      </c>
      <c r="DT182" s="1126">
        <f t="shared" si="134"/>
        <v>0.12</v>
      </c>
      <c r="DU182" s="1126">
        <f t="shared" si="134"/>
        <v>0</v>
      </c>
      <c r="DV182" s="1126">
        <f t="shared" si="134"/>
        <v>0</v>
      </c>
      <c r="DW182" s="1126">
        <f t="shared" si="134"/>
        <v>0.05</v>
      </c>
      <c r="DX182" s="1126">
        <f t="shared" si="134"/>
        <v>0</v>
      </c>
      <c r="DY182" s="1126">
        <f t="shared" si="134"/>
        <v>0</v>
      </c>
      <c r="DZ182" s="1126">
        <f t="shared" si="134"/>
        <v>0.12</v>
      </c>
      <c r="EA182" s="1126">
        <f t="shared" si="134"/>
        <v>0</v>
      </c>
      <c r="EB182" s="1126">
        <f t="shared" si="134"/>
        <v>0</v>
      </c>
      <c r="EC182" s="1126">
        <f t="shared" si="134"/>
        <v>0.12</v>
      </c>
      <c r="ED182" s="1126">
        <f t="shared" si="134"/>
        <v>0</v>
      </c>
      <c r="EE182" s="1126">
        <f t="shared" si="134"/>
        <v>0</v>
      </c>
      <c r="EF182" s="1126">
        <f t="shared" si="134"/>
        <v>0</v>
      </c>
      <c r="EG182" s="1126">
        <f t="shared" si="134"/>
        <v>0</v>
      </c>
      <c r="EH182" s="1126">
        <f t="shared" si="134"/>
        <v>0.12</v>
      </c>
      <c r="EI182" s="1126">
        <f t="shared" si="134"/>
        <v>0</v>
      </c>
      <c r="EJ182" s="1126">
        <f t="shared" si="134"/>
        <v>0</v>
      </c>
      <c r="EK182" s="1126">
        <f t="shared" si="134"/>
        <v>0</v>
      </c>
      <c r="EL182" s="1126">
        <f t="shared" si="134"/>
        <v>0</v>
      </c>
      <c r="EM182" s="1126">
        <f t="shared" si="134"/>
        <v>0.12</v>
      </c>
      <c r="EN182" s="1126">
        <f t="shared" si="134"/>
        <v>0</v>
      </c>
    </row>
    <row r="183">
      <c r="A183" s="730"/>
      <c r="B183" s="730"/>
      <c r="C183" s="730"/>
      <c r="D183" s="730"/>
      <c r="E183" s="730">
        <f t="shared" ref="E183:EN183" si="135">IF(E181&lt;20,0,IF(AND(E181&gt;=20,E181&lt;50),$G$192,IF(AND(E181&gt;=50,E181&lt;100),$G$193,IF(AND(E181&gt;=101,E181&lt;200),$G$194))))</f>
        <v>0</v>
      </c>
      <c r="F183" s="730">
        <f t="shared" si="135"/>
        <v>0.12</v>
      </c>
      <c r="G183" s="730">
        <f t="shared" si="135"/>
        <v>0</v>
      </c>
      <c r="H183" s="730">
        <f t="shared" si="135"/>
        <v>0</v>
      </c>
      <c r="I183" s="730">
        <f t="shared" si="135"/>
        <v>0</v>
      </c>
      <c r="J183" s="730">
        <f t="shared" si="135"/>
        <v>0</v>
      </c>
      <c r="K183" s="730">
        <f t="shared" si="135"/>
        <v>0.12</v>
      </c>
      <c r="L183" s="730">
        <f t="shared" si="135"/>
        <v>0</v>
      </c>
      <c r="M183" s="730">
        <f t="shared" si="135"/>
        <v>0</v>
      </c>
      <c r="N183" s="730">
        <f t="shared" si="135"/>
        <v>0</v>
      </c>
      <c r="O183" s="730">
        <f t="shared" si="135"/>
        <v>0</v>
      </c>
      <c r="P183" s="730">
        <f t="shared" si="135"/>
        <v>0.12</v>
      </c>
      <c r="Q183" s="730">
        <f t="shared" si="135"/>
        <v>0</v>
      </c>
      <c r="R183" s="730">
        <f t="shared" si="135"/>
        <v>0</v>
      </c>
      <c r="S183" s="730">
        <f t="shared" si="135"/>
        <v>0</v>
      </c>
      <c r="T183" s="730">
        <f t="shared" si="135"/>
        <v>0</v>
      </c>
      <c r="U183" s="730">
        <f t="shared" si="135"/>
        <v>0.12</v>
      </c>
      <c r="V183" s="730">
        <f t="shared" si="135"/>
        <v>0</v>
      </c>
      <c r="W183" s="730">
        <f t="shared" si="135"/>
        <v>0.12</v>
      </c>
      <c r="X183" s="730">
        <f t="shared" si="135"/>
        <v>0.12</v>
      </c>
      <c r="Y183" s="730">
        <f t="shared" si="135"/>
        <v>0</v>
      </c>
      <c r="Z183" s="730">
        <f t="shared" si="135"/>
        <v>0</v>
      </c>
      <c r="AA183" s="730">
        <f t="shared" si="135"/>
        <v>0</v>
      </c>
      <c r="AB183" s="730">
        <f t="shared" si="135"/>
        <v>0</v>
      </c>
      <c r="AC183" s="730">
        <f t="shared" si="135"/>
        <v>0</v>
      </c>
      <c r="AD183" s="730">
        <f t="shared" si="135"/>
        <v>0.12</v>
      </c>
      <c r="AE183" s="730">
        <f t="shared" si="135"/>
        <v>0</v>
      </c>
      <c r="AF183" s="730">
        <f t="shared" si="135"/>
        <v>0.12</v>
      </c>
      <c r="AG183" s="730">
        <f t="shared" si="135"/>
        <v>0</v>
      </c>
      <c r="AH183" s="730">
        <f t="shared" si="135"/>
        <v>0.12</v>
      </c>
      <c r="AI183" s="730">
        <f t="shared" si="135"/>
        <v>0</v>
      </c>
      <c r="AJ183" s="730">
        <f t="shared" si="135"/>
        <v>0.12</v>
      </c>
      <c r="AK183" s="730">
        <f t="shared" si="135"/>
        <v>0</v>
      </c>
      <c r="AL183" s="730">
        <f t="shared" si="135"/>
        <v>0.12</v>
      </c>
      <c r="AM183" s="730">
        <f t="shared" si="135"/>
        <v>0</v>
      </c>
      <c r="AN183" s="730">
        <f t="shared" si="135"/>
        <v>0.12</v>
      </c>
      <c r="AO183" s="730">
        <f t="shared" si="135"/>
        <v>0</v>
      </c>
      <c r="AP183" s="730">
        <f t="shared" si="135"/>
        <v>0.12</v>
      </c>
      <c r="AQ183" s="730">
        <f t="shared" si="135"/>
        <v>0</v>
      </c>
      <c r="AR183" s="730">
        <f t="shared" si="135"/>
        <v>0.12</v>
      </c>
      <c r="AS183" s="730">
        <f t="shared" si="135"/>
        <v>0</v>
      </c>
      <c r="AT183" s="730">
        <f t="shared" si="135"/>
        <v>0.12</v>
      </c>
      <c r="AU183" s="730">
        <f t="shared" si="135"/>
        <v>0</v>
      </c>
      <c r="AV183" s="730">
        <f t="shared" si="135"/>
        <v>0.12</v>
      </c>
      <c r="AW183" s="730">
        <f t="shared" si="135"/>
        <v>0</v>
      </c>
      <c r="AX183" s="730">
        <f t="shared" si="135"/>
        <v>0</v>
      </c>
      <c r="AY183" s="730">
        <f t="shared" si="135"/>
        <v>0</v>
      </c>
      <c r="AZ183" s="730">
        <f t="shared" si="135"/>
        <v>0</v>
      </c>
      <c r="BA183" s="730">
        <f t="shared" si="135"/>
        <v>0</v>
      </c>
      <c r="BB183" s="730">
        <f t="shared" si="135"/>
        <v>0.12</v>
      </c>
      <c r="BC183" s="730">
        <f t="shared" si="135"/>
        <v>0</v>
      </c>
      <c r="BD183" s="730">
        <f t="shared" si="135"/>
        <v>0.12</v>
      </c>
      <c r="BE183" s="730">
        <f t="shared" si="135"/>
        <v>0</v>
      </c>
      <c r="BF183" s="730">
        <f t="shared" si="135"/>
        <v>0</v>
      </c>
      <c r="BG183" s="730">
        <f t="shared" si="135"/>
        <v>0</v>
      </c>
      <c r="BH183" s="730">
        <f t="shared" si="135"/>
        <v>0</v>
      </c>
      <c r="BI183" s="730">
        <f t="shared" si="135"/>
        <v>0.05</v>
      </c>
      <c r="BJ183" s="730">
        <f t="shared" si="135"/>
        <v>0</v>
      </c>
      <c r="BK183" s="730">
        <f t="shared" si="135"/>
        <v>0.12</v>
      </c>
      <c r="BL183" s="730">
        <f t="shared" si="135"/>
        <v>0</v>
      </c>
      <c r="BM183" s="730">
        <f t="shared" si="135"/>
        <v>0</v>
      </c>
      <c r="BN183" s="730">
        <f t="shared" si="135"/>
        <v>0.05</v>
      </c>
      <c r="BO183" s="730">
        <f t="shared" si="135"/>
        <v>0</v>
      </c>
      <c r="BP183" s="730">
        <f t="shared" si="135"/>
        <v>0</v>
      </c>
      <c r="BQ183" s="730">
        <f t="shared" si="135"/>
        <v>0.12</v>
      </c>
      <c r="BR183" s="730">
        <f t="shared" si="135"/>
        <v>0</v>
      </c>
      <c r="BS183" s="730">
        <f t="shared" si="135"/>
        <v>0</v>
      </c>
      <c r="BT183" s="730">
        <f t="shared" si="135"/>
        <v>0</v>
      </c>
      <c r="BU183" s="730">
        <f t="shared" si="135"/>
        <v>0.12</v>
      </c>
      <c r="BV183" s="730">
        <f t="shared" si="135"/>
        <v>0</v>
      </c>
      <c r="BW183" s="730">
        <f t="shared" si="135"/>
        <v>0</v>
      </c>
      <c r="BX183" s="730">
        <f t="shared" si="135"/>
        <v>0.12</v>
      </c>
      <c r="BY183" s="730">
        <f t="shared" si="135"/>
        <v>0</v>
      </c>
      <c r="BZ183" s="730">
        <f t="shared" si="135"/>
        <v>0.12</v>
      </c>
      <c r="CA183" s="730">
        <f t="shared" si="135"/>
        <v>0</v>
      </c>
      <c r="CB183" s="730">
        <f t="shared" si="135"/>
        <v>0.12</v>
      </c>
      <c r="CC183" s="730">
        <f t="shared" si="135"/>
        <v>0</v>
      </c>
      <c r="CD183" s="730">
        <f t="shared" si="135"/>
        <v>0</v>
      </c>
      <c r="CE183" s="730">
        <f t="shared" si="135"/>
        <v>0</v>
      </c>
      <c r="CF183" s="730">
        <f t="shared" si="135"/>
        <v>0.12</v>
      </c>
      <c r="CG183" s="730">
        <f t="shared" si="135"/>
        <v>0.12</v>
      </c>
      <c r="CH183" s="730">
        <f t="shared" si="135"/>
        <v>0</v>
      </c>
      <c r="CI183" s="730">
        <f t="shared" si="135"/>
        <v>0</v>
      </c>
      <c r="CJ183" s="730">
        <f t="shared" si="135"/>
        <v>0</v>
      </c>
      <c r="CK183" s="730">
        <f t="shared" si="135"/>
        <v>0.05</v>
      </c>
      <c r="CL183" s="730">
        <f t="shared" si="135"/>
        <v>0.12</v>
      </c>
      <c r="CM183" s="730">
        <f t="shared" si="135"/>
        <v>0</v>
      </c>
      <c r="CN183" s="730">
        <f t="shared" si="135"/>
        <v>0</v>
      </c>
      <c r="CO183" s="730">
        <f t="shared" si="135"/>
        <v>0.12</v>
      </c>
      <c r="CP183" s="730">
        <f t="shared" si="135"/>
        <v>0</v>
      </c>
      <c r="CQ183" s="730">
        <f t="shared" si="135"/>
        <v>0.12</v>
      </c>
      <c r="CR183" s="730">
        <f t="shared" si="135"/>
        <v>0</v>
      </c>
      <c r="CS183" s="730">
        <f t="shared" si="135"/>
        <v>0.05</v>
      </c>
      <c r="CT183" s="730">
        <f t="shared" si="135"/>
        <v>0.24</v>
      </c>
      <c r="CU183" s="730">
        <f t="shared" si="135"/>
        <v>0</v>
      </c>
      <c r="CV183" s="730">
        <f t="shared" si="135"/>
        <v>0</v>
      </c>
      <c r="CW183" s="730">
        <f t="shared" si="135"/>
        <v>0.12</v>
      </c>
      <c r="CX183" s="730">
        <f t="shared" si="135"/>
        <v>0</v>
      </c>
      <c r="CY183" s="730">
        <f t="shared" si="135"/>
        <v>0</v>
      </c>
      <c r="CZ183" s="730">
        <f t="shared" si="135"/>
        <v>0.12</v>
      </c>
      <c r="DA183" s="730">
        <f t="shared" si="135"/>
        <v>0</v>
      </c>
      <c r="DB183" s="730">
        <f t="shared" si="135"/>
        <v>0.12</v>
      </c>
      <c r="DC183" s="730">
        <f t="shared" si="135"/>
        <v>0</v>
      </c>
      <c r="DD183" s="730">
        <f t="shared" si="135"/>
        <v>0.12</v>
      </c>
      <c r="DE183" s="730">
        <f t="shared" si="135"/>
        <v>0</v>
      </c>
      <c r="DF183" s="730">
        <f t="shared" si="135"/>
        <v>0.12</v>
      </c>
      <c r="DG183" s="730">
        <f t="shared" si="135"/>
        <v>0.12</v>
      </c>
      <c r="DH183" s="730">
        <f t="shared" si="135"/>
        <v>0</v>
      </c>
      <c r="DI183" s="730">
        <f t="shared" si="135"/>
        <v>0.12</v>
      </c>
      <c r="DJ183" s="730">
        <f t="shared" si="135"/>
        <v>0</v>
      </c>
      <c r="DK183" s="730">
        <f t="shared" si="135"/>
        <v>0.12</v>
      </c>
      <c r="DL183" s="730">
        <f t="shared" si="135"/>
        <v>0</v>
      </c>
      <c r="DM183" s="730">
        <f t="shared" si="135"/>
        <v>0</v>
      </c>
      <c r="DN183" s="730">
        <f t="shared" si="135"/>
        <v>0.12</v>
      </c>
      <c r="DO183" s="730">
        <f t="shared" si="135"/>
        <v>0</v>
      </c>
      <c r="DP183" s="730">
        <f t="shared" si="135"/>
        <v>0</v>
      </c>
      <c r="DQ183" s="730">
        <f t="shared" si="135"/>
        <v>0.12</v>
      </c>
      <c r="DR183" s="730">
        <f t="shared" si="135"/>
        <v>0</v>
      </c>
      <c r="DS183" s="730">
        <f t="shared" si="135"/>
        <v>0</v>
      </c>
      <c r="DT183" s="730">
        <f t="shared" si="135"/>
        <v>0.12</v>
      </c>
      <c r="DU183" s="730">
        <f t="shared" si="135"/>
        <v>0</v>
      </c>
      <c r="DV183" s="730">
        <f t="shared" si="135"/>
        <v>0</v>
      </c>
      <c r="DW183" s="730">
        <f t="shared" si="135"/>
        <v>0.05</v>
      </c>
      <c r="DX183" s="730">
        <f t="shared" si="135"/>
        <v>0</v>
      </c>
      <c r="DY183" s="730">
        <f t="shared" si="135"/>
        <v>0</v>
      </c>
      <c r="DZ183" s="730">
        <f t="shared" si="135"/>
        <v>0.12</v>
      </c>
      <c r="EA183" s="730">
        <f t="shared" si="135"/>
        <v>0</v>
      </c>
      <c r="EB183" s="730">
        <f t="shared" si="135"/>
        <v>0</v>
      </c>
      <c r="EC183" s="730">
        <f t="shared" si="135"/>
        <v>0.12</v>
      </c>
      <c r="ED183" s="730">
        <f t="shared" si="135"/>
        <v>0</v>
      </c>
      <c r="EE183" s="730">
        <f t="shared" si="135"/>
        <v>0</v>
      </c>
      <c r="EF183" s="730">
        <f t="shared" si="135"/>
        <v>0</v>
      </c>
      <c r="EG183" s="730">
        <f t="shared" si="135"/>
        <v>0</v>
      </c>
      <c r="EH183" s="730">
        <f t="shared" si="135"/>
        <v>0.12</v>
      </c>
      <c r="EI183" s="730">
        <f t="shared" si="135"/>
        <v>0</v>
      </c>
      <c r="EJ183" s="730">
        <f t="shared" si="135"/>
        <v>0</v>
      </c>
      <c r="EK183" s="730">
        <f t="shared" si="135"/>
        <v>0</v>
      </c>
      <c r="EL183" s="730">
        <f t="shared" si="135"/>
        <v>0</v>
      </c>
      <c r="EM183" s="730">
        <f t="shared" si="135"/>
        <v>0.12</v>
      </c>
      <c r="EN183" s="730">
        <f t="shared" si="135"/>
        <v>0</v>
      </c>
      <c r="EO183" s="730"/>
      <c r="EP183" s="730"/>
    </row>
    <row r="184" ht="14.25" customHeight="1">
      <c r="A184" s="1127" t="s">
        <v>866</v>
      </c>
      <c r="B184" s="10"/>
      <c r="C184" s="10"/>
      <c r="D184" s="11"/>
      <c r="E184" s="1128">
        <v>1.089</v>
      </c>
      <c r="F184" s="1128">
        <v>1.1550000000000002</v>
      </c>
      <c r="G184" s="1128">
        <v>1.1110000000000002</v>
      </c>
      <c r="H184" s="1128">
        <v>1.1330000000000002</v>
      </c>
      <c r="I184" s="1128">
        <v>0.98</v>
      </c>
      <c r="J184" s="1128">
        <v>0.784</v>
      </c>
      <c r="K184" s="1128">
        <v>0.784</v>
      </c>
      <c r="L184" s="1128">
        <v>0.909</v>
      </c>
      <c r="M184" s="1128">
        <v>0.918</v>
      </c>
      <c r="N184" s="1128">
        <v>0.909</v>
      </c>
      <c r="O184" s="1128">
        <v>0.7</v>
      </c>
      <c r="P184" s="1128">
        <v>0.721</v>
      </c>
      <c r="Q184" s="1128">
        <v>0.735</v>
      </c>
      <c r="R184" s="1128">
        <v>0.6649999999999999</v>
      </c>
      <c r="S184" s="1128">
        <v>0.721</v>
      </c>
      <c r="T184" s="1128">
        <v>1.9949999999999999</v>
      </c>
      <c r="U184" s="1128">
        <v>1.881</v>
      </c>
      <c r="V184" s="1128">
        <v>1.843</v>
      </c>
      <c r="W184" s="1128">
        <v>1.94</v>
      </c>
      <c r="X184" s="1128">
        <v>2.08</v>
      </c>
      <c r="Y184" s="1128">
        <v>2.205</v>
      </c>
      <c r="Z184" s="1128">
        <v>2.184</v>
      </c>
      <c r="AA184" s="1128">
        <v>2.016</v>
      </c>
      <c r="AB184" s="1128">
        <v>1.843</v>
      </c>
      <c r="AC184" s="1128">
        <v>1.224</v>
      </c>
      <c r="AD184" s="1128">
        <v>1.152</v>
      </c>
      <c r="AE184" s="1128">
        <v>1.212</v>
      </c>
      <c r="AF184" s="1128">
        <v>1.2</v>
      </c>
      <c r="AG184" s="1128">
        <v>1.236</v>
      </c>
      <c r="AH184" s="1128">
        <v>1.152</v>
      </c>
      <c r="AI184" s="1128">
        <v>1.14</v>
      </c>
      <c r="AJ184" s="1128">
        <v>1.26</v>
      </c>
      <c r="AK184" s="1128">
        <v>1.236</v>
      </c>
      <c r="AL184" s="1128">
        <v>1.176</v>
      </c>
      <c r="AM184" s="1128">
        <v>1.236</v>
      </c>
      <c r="AN184" s="1128">
        <v>1.188</v>
      </c>
      <c r="AO184" s="1128">
        <v>1.248</v>
      </c>
      <c r="AP184" s="1128">
        <v>1.274</v>
      </c>
      <c r="AQ184" s="1128">
        <v>1.248</v>
      </c>
      <c r="AR184" s="1128">
        <v>1.274</v>
      </c>
      <c r="AS184" s="1128">
        <v>0.52</v>
      </c>
      <c r="AT184" s="1128">
        <v>0.49</v>
      </c>
      <c r="AU184" s="1128">
        <v>0.475</v>
      </c>
      <c r="AV184" s="1128">
        <v>0.485</v>
      </c>
      <c r="AW184" s="1128">
        <v>0.48</v>
      </c>
      <c r="AX184" s="1128">
        <v>0.515</v>
      </c>
      <c r="AY184" s="1128">
        <v>0.576</v>
      </c>
      <c r="AZ184" s="1128">
        <v>0.576</v>
      </c>
      <c r="BA184" s="1128">
        <v>0.588</v>
      </c>
      <c r="BB184" s="1128">
        <v>0.6719999999999999</v>
      </c>
      <c r="BC184" s="1128">
        <v>0.618</v>
      </c>
      <c r="BD184" s="1128">
        <v>0.6789999999999999</v>
      </c>
      <c r="BE184" s="1128">
        <v>0.707</v>
      </c>
      <c r="BF184" s="1128">
        <v>0.707</v>
      </c>
      <c r="BG184" s="1128">
        <v>0.735</v>
      </c>
      <c r="BH184" s="1128">
        <v>0.707</v>
      </c>
      <c r="BI184" s="1128">
        <v>0.735</v>
      </c>
      <c r="BJ184" s="1128">
        <v>0.6859999999999999</v>
      </c>
      <c r="BK184" s="1128">
        <v>0.728</v>
      </c>
      <c r="BL184" s="1128">
        <v>0.51</v>
      </c>
      <c r="BM184" s="1128">
        <v>1.1110000000000002</v>
      </c>
      <c r="BN184" s="1128">
        <v>1.089</v>
      </c>
      <c r="BO184" s="1128">
        <v>1.067</v>
      </c>
      <c r="BP184" s="1128">
        <v>1.1110000000000002</v>
      </c>
      <c r="BQ184" s="1128">
        <v>1.1550000000000002</v>
      </c>
      <c r="BR184" s="1128">
        <v>1.2</v>
      </c>
      <c r="BS184" s="1128">
        <v>1.224</v>
      </c>
      <c r="BT184" s="1128">
        <v>1.188</v>
      </c>
      <c r="BU184" s="1128">
        <v>1.224</v>
      </c>
      <c r="BV184" s="1128">
        <v>1.26</v>
      </c>
      <c r="BW184" s="1128">
        <v>1.2</v>
      </c>
      <c r="BX184" s="1128">
        <v>0.855</v>
      </c>
      <c r="BY184" s="1128">
        <v>0.855</v>
      </c>
      <c r="BZ184" s="1128">
        <v>0.936</v>
      </c>
      <c r="CA184" s="1128">
        <v>0.864</v>
      </c>
      <c r="CB184" s="1128">
        <v>0.864</v>
      </c>
      <c r="CC184" s="1128">
        <v>0.97</v>
      </c>
      <c r="CD184" s="1128">
        <v>1.01</v>
      </c>
      <c r="CE184" s="1128">
        <v>1.2</v>
      </c>
      <c r="CF184" s="1128">
        <v>1.236</v>
      </c>
      <c r="CG184" s="1128">
        <v>1.164</v>
      </c>
      <c r="CH184" s="1128">
        <v>1.26</v>
      </c>
      <c r="CI184" s="1128">
        <v>1.224</v>
      </c>
      <c r="CJ184" s="1128">
        <v>1.14</v>
      </c>
      <c r="CK184" s="1128">
        <v>1.188</v>
      </c>
      <c r="CL184" s="1128">
        <v>1.326</v>
      </c>
      <c r="CM184" s="1128">
        <v>1.2349999999999999</v>
      </c>
      <c r="CN184" s="1128">
        <v>1.3</v>
      </c>
      <c r="CO184" s="1128">
        <v>0.48</v>
      </c>
      <c r="CP184" s="1128">
        <v>0.515</v>
      </c>
      <c r="CQ184" s="1128">
        <v>0.52</v>
      </c>
      <c r="CR184" s="1128">
        <v>0.505</v>
      </c>
      <c r="CS184" s="1128">
        <v>0.505</v>
      </c>
      <c r="CT184" s="1128">
        <v>0.475</v>
      </c>
      <c r="CU184" s="1128">
        <v>0.505</v>
      </c>
      <c r="CV184" s="1128">
        <v>0.618</v>
      </c>
      <c r="CW184" s="1128">
        <v>0.588</v>
      </c>
      <c r="CX184" s="1128">
        <v>0.606</v>
      </c>
      <c r="CY184" s="1128">
        <v>0.38</v>
      </c>
      <c r="CZ184" s="1128">
        <v>0.42000000000000004</v>
      </c>
      <c r="DA184" s="1128">
        <v>0.40800000000000003</v>
      </c>
      <c r="DB184" s="1128">
        <v>0.42000000000000004</v>
      </c>
      <c r="DC184" s="1128">
        <v>0.38</v>
      </c>
      <c r="DD184" s="1128">
        <v>0.5</v>
      </c>
      <c r="DE184" s="1128">
        <v>0.515</v>
      </c>
      <c r="DF184" s="1128">
        <v>0.505</v>
      </c>
      <c r="DG184" s="1128">
        <v>0.714</v>
      </c>
      <c r="DH184" s="1128">
        <v>0.6789999999999999</v>
      </c>
      <c r="DI184" s="1128">
        <v>0.735</v>
      </c>
      <c r="DJ184" s="1128">
        <v>0.728</v>
      </c>
      <c r="DK184" s="1128">
        <v>0.707</v>
      </c>
      <c r="DL184" s="1128">
        <v>0.7</v>
      </c>
      <c r="DM184" s="1128">
        <v>0.714</v>
      </c>
      <c r="DN184" s="1128">
        <v>0.721</v>
      </c>
      <c r="DO184" s="1128">
        <v>0.735</v>
      </c>
      <c r="DP184" s="1128">
        <v>1.045</v>
      </c>
      <c r="DQ184" s="1128">
        <v>1.1550000000000002</v>
      </c>
      <c r="DR184" s="1128">
        <v>1.1330000000000002</v>
      </c>
      <c r="DS184" s="1128">
        <v>1.2</v>
      </c>
      <c r="DT184" s="1128">
        <v>1.2</v>
      </c>
      <c r="DU184" s="1128">
        <v>1.224</v>
      </c>
      <c r="DV184" s="1128">
        <v>1.3650000000000002</v>
      </c>
      <c r="DW184" s="1128">
        <v>1.3650000000000002</v>
      </c>
      <c r="DX184" s="1128">
        <v>1.3390000000000002</v>
      </c>
      <c r="DY184" s="1128">
        <v>1.326</v>
      </c>
      <c r="DZ184" s="1128">
        <v>1.2349999999999999</v>
      </c>
      <c r="EA184" s="1128">
        <v>1.428</v>
      </c>
      <c r="EB184" s="1128">
        <v>1.442</v>
      </c>
      <c r="EC184" s="1128">
        <v>1.734</v>
      </c>
      <c r="ED184" s="1128">
        <v>1.683</v>
      </c>
      <c r="EE184" s="1128">
        <v>1.6640000000000001</v>
      </c>
      <c r="EF184" s="1128">
        <v>1.176</v>
      </c>
      <c r="EG184" s="1128">
        <v>1.236</v>
      </c>
      <c r="EH184" s="1128">
        <v>1.176</v>
      </c>
      <c r="EI184" s="1128">
        <v>1.152</v>
      </c>
      <c r="EJ184" s="1128">
        <v>0.40800000000000003</v>
      </c>
      <c r="EK184" s="1128">
        <v>0.41600000000000004</v>
      </c>
      <c r="EL184" s="1128">
        <v>0.42000000000000004</v>
      </c>
      <c r="EM184" s="1128">
        <v>0.41600000000000004</v>
      </c>
      <c r="EN184" s="1129">
        <v>0.388</v>
      </c>
      <c r="EO184" s="1130"/>
      <c r="EP184" s="1130"/>
    </row>
    <row r="185" ht="14.25" customHeight="1">
      <c r="A185" s="1131" t="s">
        <v>867</v>
      </c>
      <c r="B185" s="1132"/>
      <c r="C185" s="1132"/>
      <c r="D185" s="1133"/>
      <c r="E185" s="1134">
        <f t="shared" ref="E185:EN185" si="136">E184-(E183*E184)</f>
        <v>1.089</v>
      </c>
      <c r="F185" s="1134">
        <f t="shared" si="136"/>
        <v>1.0164</v>
      </c>
      <c r="G185" s="1134">
        <f t="shared" si="136"/>
        <v>1.111</v>
      </c>
      <c r="H185" s="1134">
        <f t="shared" si="136"/>
        <v>1.133</v>
      </c>
      <c r="I185" s="1134">
        <f t="shared" si="136"/>
        <v>0.98</v>
      </c>
      <c r="J185" s="1134">
        <f t="shared" si="136"/>
        <v>0.784</v>
      </c>
      <c r="K185" s="1134">
        <f t="shared" si="136"/>
        <v>0.68992</v>
      </c>
      <c r="L185" s="1134">
        <f t="shared" si="136"/>
        <v>0.909</v>
      </c>
      <c r="M185" s="1134">
        <f t="shared" si="136"/>
        <v>0.918</v>
      </c>
      <c r="N185" s="1134">
        <f t="shared" si="136"/>
        <v>0.909</v>
      </c>
      <c r="O185" s="1134">
        <f t="shared" si="136"/>
        <v>0.7</v>
      </c>
      <c r="P185" s="1134">
        <f t="shared" si="136"/>
        <v>0.63448</v>
      </c>
      <c r="Q185" s="1134">
        <f t="shared" si="136"/>
        <v>0.735</v>
      </c>
      <c r="R185" s="1134">
        <f t="shared" si="136"/>
        <v>0.665</v>
      </c>
      <c r="S185" s="1134">
        <f t="shared" si="136"/>
        <v>0.721</v>
      </c>
      <c r="T185" s="1134">
        <f t="shared" si="136"/>
        <v>1.995</v>
      </c>
      <c r="U185" s="1134">
        <f t="shared" si="136"/>
        <v>1.65528</v>
      </c>
      <c r="V185" s="1134">
        <f t="shared" si="136"/>
        <v>1.843</v>
      </c>
      <c r="W185" s="1134">
        <f t="shared" si="136"/>
        <v>1.7072</v>
      </c>
      <c r="X185" s="1134">
        <f t="shared" si="136"/>
        <v>1.8304</v>
      </c>
      <c r="Y185" s="1134">
        <f t="shared" si="136"/>
        <v>2.205</v>
      </c>
      <c r="Z185" s="1134">
        <f t="shared" si="136"/>
        <v>2.184</v>
      </c>
      <c r="AA185" s="1134">
        <f t="shared" si="136"/>
        <v>2.016</v>
      </c>
      <c r="AB185" s="1134">
        <f t="shared" si="136"/>
        <v>1.843</v>
      </c>
      <c r="AC185" s="1134">
        <f t="shared" si="136"/>
        <v>1.224</v>
      </c>
      <c r="AD185" s="1134">
        <f t="shared" si="136"/>
        <v>1.01376</v>
      </c>
      <c r="AE185" s="1134">
        <f t="shared" si="136"/>
        <v>1.212</v>
      </c>
      <c r="AF185" s="1134">
        <f t="shared" si="136"/>
        <v>1.056</v>
      </c>
      <c r="AG185" s="1134">
        <f t="shared" si="136"/>
        <v>1.236</v>
      </c>
      <c r="AH185" s="1134">
        <f t="shared" si="136"/>
        <v>1.01376</v>
      </c>
      <c r="AI185" s="1134">
        <f t="shared" si="136"/>
        <v>1.14</v>
      </c>
      <c r="AJ185" s="1134">
        <f t="shared" si="136"/>
        <v>1.1088</v>
      </c>
      <c r="AK185" s="1134">
        <f t="shared" si="136"/>
        <v>1.236</v>
      </c>
      <c r="AL185" s="1134">
        <f t="shared" si="136"/>
        <v>1.03488</v>
      </c>
      <c r="AM185" s="1134">
        <f t="shared" si="136"/>
        <v>1.236</v>
      </c>
      <c r="AN185" s="1134">
        <f t="shared" si="136"/>
        <v>1.04544</v>
      </c>
      <c r="AO185" s="1134">
        <f t="shared" si="136"/>
        <v>1.248</v>
      </c>
      <c r="AP185" s="1134">
        <f t="shared" si="136"/>
        <v>1.12112</v>
      </c>
      <c r="AQ185" s="1134">
        <f t="shared" si="136"/>
        <v>1.248</v>
      </c>
      <c r="AR185" s="1134">
        <f t="shared" si="136"/>
        <v>1.12112</v>
      </c>
      <c r="AS185" s="1134">
        <f t="shared" si="136"/>
        <v>0.52</v>
      </c>
      <c r="AT185" s="1134">
        <f t="shared" si="136"/>
        <v>0.4312</v>
      </c>
      <c r="AU185" s="1134">
        <f t="shared" si="136"/>
        <v>0.475</v>
      </c>
      <c r="AV185" s="1134">
        <f t="shared" si="136"/>
        <v>0.4268</v>
      </c>
      <c r="AW185" s="1134">
        <f t="shared" si="136"/>
        <v>0.48</v>
      </c>
      <c r="AX185" s="1134">
        <f t="shared" si="136"/>
        <v>0.515</v>
      </c>
      <c r="AY185" s="1134">
        <f t="shared" si="136"/>
        <v>0.576</v>
      </c>
      <c r="AZ185" s="1134">
        <f t="shared" si="136"/>
        <v>0.576</v>
      </c>
      <c r="BA185" s="1134">
        <f t="shared" si="136"/>
        <v>0.588</v>
      </c>
      <c r="BB185" s="1134">
        <f t="shared" si="136"/>
        <v>0.59136</v>
      </c>
      <c r="BC185" s="1134">
        <f t="shared" si="136"/>
        <v>0.618</v>
      </c>
      <c r="BD185" s="1134">
        <f t="shared" si="136"/>
        <v>0.59752</v>
      </c>
      <c r="BE185" s="1134">
        <f t="shared" si="136"/>
        <v>0.707</v>
      </c>
      <c r="BF185" s="1134">
        <f t="shared" si="136"/>
        <v>0.707</v>
      </c>
      <c r="BG185" s="1134">
        <f t="shared" si="136"/>
        <v>0.735</v>
      </c>
      <c r="BH185" s="1134">
        <f t="shared" si="136"/>
        <v>0.707</v>
      </c>
      <c r="BI185" s="1134">
        <f t="shared" si="136"/>
        <v>0.69825</v>
      </c>
      <c r="BJ185" s="1134">
        <f t="shared" si="136"/>
        <v>0.686</v>
      </c>
      <c r="BK185" s="1134">
        <f t="shared" si="136"/>
        <v>0.64064</v>
      </c>
      <c r="BL185" s="1134">
        <f t="shared" si="136"/>
        <v>0.51</v>
      </c>
      <c r="BM185" s="1134">
        <f t="shared" si="136"/>
        <v>1.111</v>
      </c>
      <c r="BN185" s="1134">
        <f t="shared" si="136"/>
        <v>1.03455</v>
      </c>
      <c r="BO185" s="1134">
        <f t="shared" si="136"/>
        <v>1.067</v>
      </c>
      <c r="BP185" s="1134">
        <f t="shared" si="136"/>
        <v>1.111</v>
      </c>
      <c r="BQ185" s="1134">
        <f t="shared" si="136"/>
        <v>1.0164</v>
      </c>
      <c r="BR185" s="1134">
        <f t="shared" si="136"/>
        <v>1.2</v>
      </c>
      <c r="BS185" s="1134">
        <f t="shared" si="136"/>
        <v>1.224</v>
      </c>
      <c r="BT185" s="1134">
        <f t="shared" si="136"/>
        <v>1.188</v>
      </c>
      <c r="BU185" s="1134">
        <f t="shared" si="136"/>
        <v>1.07712</v>
      </c>
      <c r="BV185" s="1134">
        <f t="shared" si="136"/>
        <v>1.26</v>
      </c>
      <c r="BW185" s="1134">
        <f t="shared" si="136"/>
        <v>1.2</v>
      </c>
      <c r="BX185" s="1134">
        <f t="shared" si="136"/>
        <v>0.7524</v>
      </c>
      <c r="BY185" s="1134">
        <f t="shared" si="136"/>
        <v>0.855</v>
      </c>
      <c r="BZ185" s="1134">
        <f t="shared" si="136"/>
        <v>0.82368</v>
      </c>
      <c r="CA185" s="1134">
        <f t="shared" si="136"/>
        <v>0.864</v>
      </c>
      <c r="CB185" s="1134">
        <f t="shared" si="136"/>
        <v>0.76032</v>
      </c>
      <c r="CC185" s="1134">
        <f t="shared" si="136"/>
        <v>0.97</v>
      </c>
      <c r="CD185" s="1134">
        <f t="shared" si="136"/>
        <v>1.01</v>
      </c>
      <c r="CE185" s="1134">
        <f t="shared" si="136"/>
        <v>1.2</v>
      </c>
      <c r="CF185" s="1134">
        <f t="shared" si="136"/>
        <v>1.08768</v>
      </c>
      <c r="CG185" s="1134">
        <f t="shared" si="136"/>
        <v>1.02432</v>
      </c>
      <c r="CH185" s="1134">
        <f t="shared" si="136"/>
        <v>1.26</v>
      </c>
      <c r="CI185" s="1134">
        <f t="shared" si="136"/>
        <v>1.224</v>
      </c>
      <c r="CJ185" s="1134">
        <f t="shared" si="136"/>
        <v>1.14</v>
      </c>
      <c r="CK185" s="1134">
        <f t="shared" si="136"/>
        <v>1.1286</v>
      </c>
      <c r="CL185" s="1134">
        <f t="shared" si="136"/>
        <v>1.16688</v>
      </c>
      <c r="CM185" s="1134">
        <f t="shared" si="136"/>
        <v>1.235</v>
      </c>
      <c r="CN185" s="1134">
        <f t="shared" si="136"/>
        <v>1.3</v>
      </c>
      <c r="CO185" s="1134">
        <f t="shared" si="136"/>
        <v>0.4224</v>
      </c>
      <c r="CP185" s="1134">
        <f t="shared" si="136"/>
        <v>0.515</v>
      </c>
      <c r="CQ185" s="1134">
        <f t="shared" si="136"/>
        <v>0.4576</v>
      </c>
      <c r="CR185" s="1134">
        <f t="shared" si="136"/>
        <v>0.505</v>
      </c>
      <c r="CS185" s="1134">
        <f t="shared" si="136"/>
        <v>0.47975</v>
      </c>
      <c r="CT185" s="1134">
        <f t="shared" si="136"/>
        <v>0.361</v>
      </c>
      <c r="CU185" s="1134">
        <f t="shared" si="136"/>
        <v>0.505</v>
      </c>
      <c r="CV185" s="1134">
        <f t="shared" si="136"/>
        <v>0.618</v>
      </c>
      <c r="CW185" s="1134">
        <f t="shared" si="136"/>
        <v>0.51744</v>
      </c>
      <c r="CX185" s="1134">
        <f t="shared" si="136"/>
        <v>0.606</v>
      </c>
      <c r="CY185" s="1134">
        <f t="shared" si="136"/>
        <v>0.38</v>
      </c>
      <c r="CZ185" s="1134">
        <f t="shared" si="136"/>
        <v>0.3696</v>
      </c>
      <c r="DA185" s="1134">
        <f t="shared" si="136"/>
        <v>0.408</v>
      </c>
      <c r="DB185" s="1134">
        <f t="shared" si="136"/>
        <v>0.3696</v>
      </c>
      <c r="DC185" s="1134">
        <f t="shared" si="136"/>
        <v>0.38</v>
      </c>
      <c r="DD185" s="1134">
        <f t="shared" si="136"/>
        <v>0.44</v>
      </c>
      <c r="DE185" s="1134">
        <f t="shared" si="136"/>
        <v>0.515</v>
      </c>
      <c r="DF185" s="1134">
        <f t="shared" si="136"/>
        <v>0.4444</v>
      </c>
      <c r="DG185" s="1134">
        <f t="shared" si="136"/>
        <v>0.62832</v>
      </c>
      <c r="DH185" s="1134">
        <f t="shared" si="136"/>
        <v>0.679</v>
      </c>
      <c r="DI185" s="1134">
        <f t="shared" si="136"/>
        <v>0.6468</v>
      </c>
      <c r="DJ185" s="1134">
        <f t="shared" si="136"/>
        <v>0.728</v>
      </c>
      <c r="DK185" s="1134">
        <f t="shared" si="136"/>
        <v>0.62216</v>
      </c>
      <c r="DL185" s="1134">
        <f t="shared" si="136"/>
        <v>0.7</v>
      </c>
      <c r="DM185" s="1134">
        <f t="shared" si="136"/>
        <v>0.714</v>
      </c>
      <c r="DN185" s="1134">
        <f t="shared" si="136"/>
        <v>0.63448</v>
      </c>
      <c r="DO185" s="1134">
        <f t="shared" si="136"/>
        <v>0.735</v>
      </c>
      <c r="DP185" s="1134">
        <f t="shared" si="136"/>
        <v>1.045</v>
      </c>
      <c r="DQ185" s="1134">
        <f t="shared" si="136"/>
        <v>1.0164</v>
      </c>
      <c r="DR185" s="1134">
        <f t="shared" si="136"/>
        <v>1.133</v>
      </c>
      <c r="DS185" s="1134">
        <f t="shared" si="136"/>
        <v>1.2</v>
      </c>
      <c r="DT185" s="1134">
        <f t="shared" si="136"/>
        <v>1.056</v>
      </c>
      <c r="DU185" s="1134">
        <f t="shared" si="136"/>
        <v>1.224</v>
      </c>
      <c r="DV185" s="1134">
        <f t="shared" si="136"/>
        <v>1.365</v>
      </c>
      <c r="DW185" s="1134">
        <f t="shared" si="136"/>
        <v>1.29675</v>
      </c>
      <c r="DX185" s="1134">
        <f t="shared" si="136"/>
        <v>1.339</v>
      </c>
      <c r="DY185" s="1134">
        <f t="shared" si="136"/>
        <v>1.326</v>
      </c>
      <c r="DZ185" s="1134">
        <f t="shared" si="136"/>
        <v>1.0868</v>
      </c>
      <c r="EA185" s="1134">
        <f t="shared" si="136"/>
        <v>1.428</v>
      </c>
      <c r="EB185" s="1134">
        <f t="shared" si="136"/>
        <v>1.442</v>
      </c>
      <c r="EC185" s="1134">
        <f t="shared" si="136"/>
        <v>1.52592</v>
      </c>
      <c r="ED185" s="1134">
        <f t="shared" si="136"/>
        <v>1.683</v>
      </c>
      <c r="EE185" s="1134">
        <f t="shared" si="136"/>
        <v>1.664</v>
      </c>
      <c r="EF185" s="1134">
        <f t="shared" si="136"/>
        <v>1.176</v>
      </c>
      <c r="EG185" s="1134">
        <f t="shared" si="136"/>
        <v>1.236</v>
      </c>
      <c r="EH185" s="1134">
        <f t="shared" si="136"/>
        <v>1.03488</v>
      </c>
      <c r="EI185" s="1134">
        <f t="shared" si="136"/>
        <v>1.152</v>
      </c>
      <c r="EJ185" s="1134">
        <f t="shared" si="136"/>
        <v>0.408</v>
      </c>
      <c r="EK185" s="1134">
        <f t="shared" si="136"/>
        <v>0.416</v>
      </c>
      <c r="EL185" s="1134">
        <f t="shared" si="136"/>
        <v>0.42</v>
      </c>
      <c r="EM185" s="1134">
        <f t="shared" si="136"/>
        <v>0.36608</v>
      </c>
      <c r="EN185" s="1134">
        <f t="shared" si="136"/>
        <v>0.388</v>
      </c>
      <c r="EO185" s="1135"/>
      <c r="EP185" s="1135"/>
    </row>
    <row r="186" ht="14.25" customHeight="1">
      <c r="A186" s="1136" t="s">
        <v>868</v>
      </c>
      <c r="B186" s="1136"/>
      <c r="C186" s="1136"/>
      <c r="D186" s="1136"/>
      <c r="E186" s="1136">
        <f>(E168+E169+E170+E171+E178)*E185*'Appendix B - CI'!$G$151+(E172+E173+E174+E175+E176+E177)*E185*'Appendix B - CI'!$C$151</f>
        <v>0</v>
      </c>
      <c r="F186" s="1136">
        <f>(F168+F169+F170+F171+F178)*F185*'Appendix B - CI'!$G$151+(F172+F173+F174+F175+F176+F177)*F185*'Appendix B - CI'!$C$151</f>
        <v>75699.59476</v>
      </c>
      <c r="G186" s="1136">
        <f>(G168+G169+G170+G171+G178)*G185*'Appendix B - CI'!$G$151+(G172+G173+G174+G175+G176+G177)*G185*'Appendix B - CI'!$C$151</f>
        <v>579.4258266</v>
      </c>
      <c r="H186" s="1136">
        <f>(H168+H169+H170+H171+H178)*H185*'Appendix B - CI'!$G$151+(H172+H173+H174+H175+H176+H177)*H185*'Appendix B - CI'!$C$151</f>
        <v>1564.967091</v>
      </c>
      <c r="I186" s="1136">
        <f>(I168+I169+I170+I171+I178)*I185*'Appendix B - CI'!$G$151+(I172+I173+I174+I175+I176+I177)*I185*'Appendix B - CI'!$C$151</f>
        <v>4685.042732</v>
      </c>
      <c r="J186" s="1136">
        <f>(J168+J169+J170+J171+J178)*J185*'Appendix B - CI'!$G$151+(J172+J173+J174+J175+J176+J177)*J185*'Appendix B - CI'!$C$151</f>
        <v>0</v>
      </c>
      <c r="K186" s="1136">
        <f>(K168+K169+K170+K171+K178)*K185*'Appendix B - CI'!$G$151+(K172+K173+K174+K175+K176+K177)*K185*'Appendix B - CI'!$C$151</f>
        <v>47596.47119</v>
      </c>
      <c r="L186" s="1136">
        <f>(L168+L169+L170+L171+L178)*L185*'Appendix B - CI'!$G$151+(L172+L173+L174+L175+L176+L177)*L185*'Appendix B - CI'!$C$151</f>
        <v>474.0756763</v>
      </c>
      <c r="M186" s="1136">
        <f>(M168+M169+M170+M171+M178)*M185*'Appendix B - CI'!$G$151+(M172+M173+M174+M175+M176+M177)*M185*'Appendix B - CI'!$C$151</f>
        <v>1267.996283</v>
      </c>
      <c r="N186" s="1136">
        <f>(N168+N169+N170+N171+N178)*N185*'Appendix B - CI'!$G$151+(N172+N173+N174+N175+N176+N177)*N185*'Appendix B - CI'!$C$151</f>
        <v>4345.616167</v>
      </c>
      <c r="O186" s="1136">
        <f>(O168+O169+O170+O171+O178)*O185*'Appendix B - CI'!$G$151+(O172+O173+O174+O175+O176+O177)*O185*'Appendix B - CI'!$C$151</f>
        <v>0</v>
      </c>
      <c r="P186" s="1136">
        <f>(P168+P169+P170+P171+P178)*P185*'Appendix B - CI'!$G$151+(P172+P173+P174+P175+P176+P177)*P185*'Appendix B - CI'!$C$151</f>
        <v>43771.75476</v>
      </c>
      <c r="Q186" s="1136">
        <f>(Q168+Q169+Q170+Q171+Q178)*Q185*'Appendix B - CI'!$G$151+(Q172+Q173+Q174+Q175+Q176+Q177)*Q185*'Appendix B - CI'!$C$151</f>
        <v>383.3285172</v>
      </c>
      <c r="R186" s="1136">
        <f>(R168+R169+R170+R171+R178)*R185*'Appendix B - CI'!$G$151+(R172+R173+R174+R175+R176+R177)*R185*'Appendix B - CI'!$C$151</f>
        <v>918.5376127</v>
      </c>
      <c r="S186" s="1136">
        <f>(S168+S169+S170+S171+S178)*S185*'Appendix B - CI'!$G$151+(S172+S173+S174+S175+S176+S177)*S185*'Appendix B - CI'!$C$151</f>
        <v>3446.852867</v>
      </c>
      <c r="T186" s="1136">
        <f>(T168+T169+T170+T171+T178)*T185*'Appendix B - CI'!$G$151+(T172+T173+T174+T175+T176+T177)*T185*'Appendix B - CI'!$C$151</f>
        <v>0</v>
      </c>
      <c r="U186" s="1136">
        <f>(U168+U169+U170+U171+U178)*U185*'Appendix B - CI'!$G$151+(U172+U173+U174+U175+U176+U177)*U185*'Appendix B - CI'!$C$151</f>
        <v>43383.03074</v>
      </c>
      <c r="V186" s="1136">
        <f>(V168+V169+V170+V171+V178)*V185*'Appendix B - CI'!$G$151+(V172+V173+V174+V175+V176+V177)*V185*'Appendix B - CI'!$C$151</f>
        <v>0</v>
      </c>
      <c r="W186" s="1136">
        <f>(W168+W169+W170+W171+W178)*W185*'Appendix B - CI'!$G$151+(W172+W173+W174+W175+W176+W177)*W185*'Appendix B - CI'!$C$151</f>
        <v>50498.96251</v>
      </c>
      <c r="X186" s="1136">
        <f>(X168+X169+X170+X171+X178)*X185*'Appendix B - CI'!$G$151+(X172+X173+X174+X175+X176+X177)*X185*'Appendix B - CI'!$C$151</f>
        <v>24160.40523</v>
      </c>
      <c r="Y186" s="1136">
        <f>(Y168+Y169+Y170+Y171+Y178)*Y185*'Appendix B - CI'!$G$151+(Y172+Y173+Y174+Y175+Y176+Y177)*Y185*'Appendix B - CI'!$C$151</f>
        <v>0</v>
      </c>
      <c r="Z186" s="1136">
        <f>(Z168+Z169+Z170+Z171+Z178)*Z185*'Appendix B - CI'!$G$151+(Z172+Z173+Z174+Z175+Z176+Z177)*Z185*'Appendix B - CI'!$C$151</f>
        <v>3016.670897</v>
      </c>
      <c r="AA186" s="1136">
        <f>(AA168+AA169+AA170+AA171+AA178)*AA185*'Appendix B - CI'!$G$151+(AA172+AA173+AA174+AA175+AA176+AA177)*AA185*'Appendix B - CI'!$C$151</f>
        <v>1051.415361</v>
      </c>
      <c r="AB186" s="1136">
        <f>(AB168+AB169+AB170+AB171+AB178)*AB185*'Appendix B - CI'!$G$151+(AB172+AB173+AB174+AB175+AB176+AB177)*AB185*'Appendix B - CI'!$C$151</f>
        <v>8810.74873</v>
      </c>
      <c r="AC186" s="1136">
        <f>(AC168+AC169+AC170+AC171+AC178)*AC185*'Appendix B - CI'!$G$151+(AC172+AC173+AC174+AC175+AC176+AC177)*AC185*'Appendix B - CI'!$C$151</f>
        <v>10387.56585</v>
      </c>
      <c r="AD186" s="1136">
        <f>(AD168+AD169+AD170+AD171+AD178)*AD185*'Appendix B - CI'!$G$151+(AD172+AD173+AD174+AD175+AD176+AD177)*AD185*'Appendix B - CI'!$C$151</f>
        <v>31876.02224</v>
      </c>
      <c r="AE186" s="1136">
        <f>(AE168+AE169+AE170+AE171+AE178)*AE185*'Appendix B - CI'!$G$151+(AE172+AE173+AE174+AE175+AE176+AE177)*AE185*'Appendix B - CI'!$C$151</f>
        <v>0</v>
      </c>
      <c r="AF186" s="1136">
        <f>(AF168+AF169+AF170+AF171+AF178)*AF185*'Appendix B - CI'!$G$151+(AF172+AF173+AF174+AF175+AF176+AF177)*AF185*'Appendix B - CI'!$C$151</f>
        <v>29251.60141</v>
      </c>
      <c r="AG186" s="1136">
        <f>(AG168+AG169+AG170+AG171+AG178)*AG185*'Appendix B - CI'!$G$151+(AG172+AG173+AG174+AG175+AG176+AG177)*AG185*'Appendix B - CI'!$C$151</f>
        <v>1707.236826</v>
      </c>
      <c r="AH186" s="1136">
        <f>(AH168+AH169+AH170+AH171+AH178)*AH185*'Appendix B - CI'!$G$151+(AH172+AH173+AH174+AH175+AH176+AH177)*AH185*'Appendix B - CI'!$C$151</f>
        <v>6059.518645</v>
      </c>
      <c r="AI186" s="1136">
        <f>(AI168+AI169+AI170+AI171+AI178)*AI185*'Appendix B - CI'!$G$151+(AI172+AI173+AI174+AI175+AI176+AI177)*AI185*'Appendix B - CI'!$C$151</f>
        <v>0</v>
      </c>
      <c r="AJ186" s="1136">
        <f>(AJ168+AJ169+AJ170+AJ171+AJ178)*AJ185*'Appendix B - CI'!$G$151+(AJ172+AJ173+AJ174+AJ175+AJ176+AJ177)*AJ185*'Appendix B - CI'!$C$151</f>
        <v>9757.763799</v>
      </c>
      <c r="AK186" s="1136">
        <f>(AK168+AK169+AK170+AK171+AK178)*AK185*'Appendix B - CI'!$G$151+(AK172+AK173+AK174+AK175+AK176+AK177)*AK185*'Appendix B - CI'!$C$151</f>
        <v>10489.40473</v>
      </c>
      <c r="AL186" s="1136">
        <f>(AL168+AL169+AL170+AL171+AL178)*AL185*'Appendix B - CI'!$G$151+(AL172+AL173+AL174+AL175+AL176+AL177)*AL185*'Appendix B - CI'!$C$151</f>
        <v>32540.10603</v>
      </c>
      <c r="AM186" s="1136">
        <f>(AM168+AM169+AM170+AM171+AM178)*AM185*'Appendix B - CI'!$G$151+(AM172+AM173+AM174+AM175+AM176+AM177)*AM185*'Appendix B - CI'!$C$151</f>
        <v>0</v>
      </c>
      <c r="AN186" s="1136">
        <f>(AN168+AN169+AN170+AN171+AN178)*AN185*'Appendix B - CI'!$G$151+(AN172+AN173+AN174+AN175+AN176+AN177)*AN185*'Appendix B - CI'!$C$151</f>
        <v>30924.10694</v>
      </c>
      <c r="AO186" s="1136">
        <f>(AO168+AO169+AO170+AO171+AO178)*AO185*'Appendix B - CI'!$G$151+(AO172+AO173+AO174+AO175+AO176+AO177)*AO185*'Appendix B - CI'!$C$151</f>
        <v>1723.811941</v>
      </c>
      <c r="AP186" s="1136">
        <f>(AP168+AP169+AP170+AP171+AP178)*AP185*'Appendix B - CI'!$G$151+(AP172+AP173+AP174+AP175+AP176+AP177)*AP185*'Appendix B - CI'!$C$151</f>
        <v>6701.238502</v>
      </c>
      <c r="AQ186" s="1136">
        <f>(AQ168+AQ169+AQ170+AQ171+AQ178)*AQ185*'Appendix B - CI'!$G$151+(AQ172+AQ173+AQ174+AQ175+AQ176+AQ177)*AQ185*'Appendix B - CI'!$C$151</f>
        <v>0</v>
      </c>
      <c r="AR186" s="1136">
        <f>(AR168+AR169+AR170+AR171+AR178)*AR185*'Appendix B - CI'!$G$151+(AR172+AR173+AR174+AR175+AR176+AR177)*AR185*'Appendix B - CI'!$C$151</f>
        <v>9866.183397</v>
      </c>
      <c r="AS186" s="1136">
        <f>(AS168+AS169+AS170+AS171+AS178)*AS185*'Appendix B - CI'!$G$151+(AS172+AS173+AS174+AS175+AS176+AS177)*AS185*'Appendix B - CI'!$C$151</f>
        <v>0</v>
      </c>
      <c r="AT186" s="1136">
        <f>(AT168+AT169+AT170+AT171+AT178)*AT185*'Appendix B - CI'!$G$151+(AT172+AT173+AT174+AT175+AT176+AT177)*AT185*'Appendix B - CI'!$C$151</f>
        <v>4984.238612</v>
      </c>
      <c r="AU186" s="1136">
        <f>(AU168+AU169+AU170+AU171+AU178)*AU185*'Appendix B - CI'!$G$151+(AU172+AU173+AU174+AU175+AU176+AU177)*AU185*'Appendix B - CI'!$C$151</f>
        <v>0</v>
      </c>
      <c r="AV186" s="1136">
        <f>(AV168+AV169+AV170+AV171+AV178)*AV185*'Appendix B - CI'!$G$151+(AV172+AV173+AV174+AV175+AV176+AV177)*AV185*'Appendix B - CI'!$C$151</f>
        <v>24510.86654</v>
      </c>
      <c r="AW186" s="1136">
        <f>(AW168+AW169+AW170+AW171+AW178)*AW185*'Appendix B - CI'!$G$151+(AW172+AW173+AW174+AW175+AW176+AW177)*AW185*'Appendix B - CI'!$C$151</f>
        <v>0</v>
      </c>
      <c r="AX186" s="1136">
        <f>(AX168+AX169+AX170+AX171+AX178)*AX185*'Appendix B - CI'!$G$151+(AX172+AX173+AX174+AX175+AX176+AX177)*AX185*'Appendix B - CI'!$C$151</f>
        <v>0</v>
      </c>
      <c r="AY186" s="1136">
        <f>(AY168+AY169+AY170+AY171+AY178)*AY185*'Appendix B - CI'!$G$151+(AY172+AY173+AY174+AY175+AY176+AY177)*AY185*'Appendix B - CI'!$C$151</f>
        <v>0</v>
      </c>
      <c r="AZ186" s="1136">
        <f>(AZ168+AZ169+AZ170+AZ171+AZ178)*AZ185*'Appendix B - CI'!$G$151+(AZ172+AZ173+AZ174+AZ175+AZ176+AZ177)*AZ185*'Appendix B - CI'!$C$151</f>
        <v>0</v>
      </c>
      <c r="BA186" s="1136">
        <f>(BA168+BA169+BA170+BA171+BA178)*BA185*'Appendix B - CI'!$G$151+(BA172+BA173+BA174+BA175+BA176+BA177)*BA185*'Appendix B - CI'!$C$151</f>
        <v>306.6628137</v>
      </c>
      <c r="BB186" s="1136">
        <f>(BB168+BB169+BB170+BB171+BB178)*BB185*'Appendix B - CI'!$G$151+(BB172+BB173+BB174+BB175+BB176+BB177)*BB185*'Appendix B - CI'!$C$151</f>
        <v>2915.194133</v>
      </c>
      <c r="BC186" s="1136">
        <f>(BC168+BC169+BC170+BC171+BC178)*BC185*'Appendix B - CI'!$G$151+(BC172+BC173+BC174+BC175+BC176+BC177)*BC185*'Appendix B - CI'!$C$151</f>
        <v>0</v>
      </c>
      <c r="BD186" s="1136">
        <f>(BD168+BD169+BD170+BD171+BD178)*BD185*'Appendix B - CI'!$G$151+(BD172+BD173+BD174+BD175+BD176+BD177)*BD185*'Appendix B - CI'!$C$151</f>
        <v>625.9784633</v>
      </c>
      <c r="BE186" s="1136">
        <f>(BE168+BE169+BE170+BE171+BE178)*BE185*'Appendix B - CI'!$G$151+(BE172+BE173+BE174+BE175+BE176+BE177)*BE185*'Appendix B - CI'!$C$151</f>
        <v>0</v>
      </c>
      <c r="BF186" s="1136">
        <f>(BF168+BF169+BF170+BF171+BF178)*BF185*'Appendix B - CI'!$G$151+(BF172+BF173+BF174+BF175+BF176+BF177)*BF185*'Appendix B - CI'!$C$151</f>
        <v>0</v>
      </c>
      <c r="BG186" s="1136">
        <f>(BG168+BG169+BG170+BG171+BG178)*BG185*'Appendix B - CI'!$G$151+(BG172+BG173+BG174+BG175+BG176+BG177)*BG185*'Appendix B - CI'!$C$151</f>
        <v>0</v>
      </c>
      <c r="BH186" s="1136">
        <f>(BH168+BH169+BH170+BH171+BH178)*BH185*'Appendix B - CI'!$G$151+(BH172+BH173+BH174+BH175+BH176+BH177)*BH185*'Appendix B - CI'!$C$151</f>
        <v>0</v>
      </c>
      <c r="BI186" s="1136">
        <f>(BI168+BI169+BI170+BI171+BI178)*BI185*'Appendix B - CI'!$G$151+(BI172+BI173+BI174+BI175+BI176+BI177)*BI185*'Appendix B - CI'!$C$151</f>
        <v>6144.803908</v>
      </c>
      <c r="BJ186" s="1136">
        <f>(BJ168+BJ169+BJ170+BJ171+BJ178)*BJ185*'Appendix B - CI'!$G$151+(BJ172+BJ173+BJ174+BJ175+BJ176+BJ177)*BJ185*'Appendix B - CI'!$C$151</f>
        <v>0</v>
      </c>
      <c r="BK186" s="1136">
        <f>(BK168+BK169+BK170+BK171+BK178)*BK185*'Appendix B - CI'!$G$151+(BK172+BK173+BK174+BK175+BK176+BK177)*BK185*'Appendix B - CI'!$C$151</f>
        <v>3947.569493</v>
      </c>
      <c r="BL186" s="1136">
        <f>(BL168+BL169+BL170+BL171+BL178)*BL185*'Appendix B - CI'!$G$151+(BL172+BL173+BL174+BL175+BL176+BL177)*BL185*'Appendix B - CI'!$C$151</f>
        <v>0</v>
      </c>
      <c r="BM186" s="1136">
        <f>(BM168+BM169+BM170+BM171+BM178)*BM185*'Appendix B - CI'!$G$151+(BM172+BM173+BM174+BM175+BM176+BM177)*BM185*'Appendix B - CI'!$C$151</f>
        <v>0</v>
      </c>
      <c r="BN186" s="1136">
        <f>(BN168+BN169+BN170+BN171+BN178)*BN185*'Appendix B - CI'!$G$151+(BN172+BN173+BN174+BN175+BN176+BN177)*BN185*'Appendix B - CI'!$C$151</f>
        <v>6131.650608</v>
      </c>
      <c r="BO186" s="1136">
        <f>(BO168+BO169+BO170+BO171+BO178)*BO185*'Appendix B - CI'!$G$151+(BO172+BO173+BO174+BO175+BO176+BO177)*BO185*'Appendix B - CI'!$C$151</f>
        <v>0</v>
      </c>
      <c r="BP186" s="1136">
        <f>(BP168+BP169+BP170+BP171+BP178)*BP185*'Appendix B - CI'!$G$151+(BP172+BP173+BP174+BP175+BP176+BP177)*BP185*'Appendix B - CI'!$C$151</f>
        <v>912.5908985</v>
      </c>
      <c r="BQ186" s="1136">
        <f>(BQ168+BQ169+BQ170+BQ171+BQ178)*BQ185*'Appendix B - CI'!$G$151+(BQ172+BQ173+BQ174+BQ175+BQ176+BQ177)*BQ185*'Appendix B - CI'!$C$151</f>
        <v>13541.25781</v>
      </c>
      <c r="BR186" s="1136">
        <f>(BR168+BR169+BR170+BR171+BR178)*BR185*'Appendix B - CI'!$G$151+(BR172+BR173+BR174+BR175+BR176+BR177)*BR185*'Appendix B - CI'!$C$151</f>
        <v>0</v>
      </c>
      <c r="BS186" s="1136">
        <f>(BS168+BS169+BS170+BS171+BS178)*BS185*'Appendix B - CI'!$G$151+(BS172+BS173+BS174+BS175+BS176+BS177)*BS185*'Appendix B - CI'!$C$151</f>
        <v>0</v>
      </c>
      <c r="BT186" s="1136">
        <f>(BT168+BT169+BT170+BT171+BT178)*BT185*'Appendix B - CI'!$G$151+(BT172+BT173+BT174+BT175+BT176+BT177)*BT185*'Appendix B - CI'!$C$151</f>
        <v>0</v>
      </c>
      <c r="BU186" s="1136">
        <f>(BU168+BU169+BU170+BU171+BU178)*BU185*'Appendix B - CI'!$G$151+(BU172+BU173+BU174+BU175+BU176+BU177)*BU185*'Appendix B - CI'!$C$151</f>
        <v>4309.63147</v>
      </c>
      <c r="BV186" s="1136">
        <f>(BV168+BV169+BV170+BV171+BV178)*BV185*'Appendix B - CI'!$G$151+(BV172+BV173+BV174+BV175+BV176+BV177)*BV185*'Appendix B - CI'!$C$151</f>
        <v>0</v>
      </c>
      <c r="BW186" s="1136">
        <f>(BW168+BW169+BW170+BW171+BW178)*BW185*'Appendix B - CI'!$G$151+(BW172+BW173+BW174+BW175+BW176+BW177)*BW185*'Appendix B - CI'!$C$151</f>
        <v>0</v>
      </c>
      <c r="BX186" s="1136">
        <f>(BX168+BX169+BX170+BX171+BX178)*BX185*'Appendix B - CI'!$G$151+(BX172+BX173+BX174+BX175+BX176+BX177)*BX185*'Appendix B - CI'!$C$151</f>
        <v>5511.694371</v>
      </c>
      <c r="BY186" s="1136">
        <f>(BY168+BY169+BY170+BY171+BY178)*BY185*'Appendix B - CI'!$G$151+(BY172+BY173+BY174+BY175+BY176+BY177)*BY185*'Appendix B - CI'!$C$151</f>
        <v>0</v>
      </c>
      <c r="BZ186" s="1136">
        <f>(BZ168+BZ169+BZ170+BZ171+BZ178)*BZ185*'Appendix B - CI'!$G$151+(BZ172+BZ173+BZ174+BZ175+BZ176+BZ177)*BZ185*'Appendix B - CI'!$C$151</f>
        <v>6422.71258</v>
      </c>
      <c r="CA186" s="1136">
        <f>(CA168+CA169+CA170+CA171+CA178)*CA185*'Appendix B - CI'!$G$151+(CA172+CA173+CA174+CA175+CA176+CA177)*CA185*'Appendix B - CI'!$C$151</f>
        <v>0</v>
      </c>
      <c r="CB186" s="1136">
        <f>(CB168+CB169+CB170+CB171+CB178)*CB185*'Appendix B - CI'!$G$151+(CB172+CB173+CB174+CB175+CB176+CB177)*CB185*'Appendix B - CI'!$C$151</f>
        <v>24506.84379</v>
      </c>
      <c r="CC186" s="1136">
        <f>(CC168+CC169+CC170+CC171+CC178)*CC185*'Appendix B - CI'!$G$151+(CC172+CC173+CC174+CC175+CC176+CC177)*CC185*'Appendix B - CI'!$C$151</f>
        <v>0</v>
      </c>
      <c r="CD186" s="1136">
        <f>(CD168+CD169+CD170+CD171+CD178)*CD185*'Appendix B - CI'!$G$151+(CD172+CD173+CD174+CD175+CD176+CD177)*CD185*'Appendix B - CI'!$C$151</f>
        <v>0</v>
      </c>
      <c r="CE186" s="1136">
        <f>(CE168+CE169+CE170+CE171+CE178)*CE185*'Appendix B - CI'!$G$151+(CE172+CE173+CE174+CE175+CE176+CE177)*CE185*'Appendix B - CI'!$C$151</f>
        <v>0</v>
      </c>
      <c r="CF186" s="1136">
        <f>(CF168+CF169+CF170+CF171+CF178)*CF185*'Appendix B - CI'!$G$151+(CF172+CF173+CF174+CF175+CF176+CF177)*CF185*'Appendix B - CI'!$C$151</f>
        <v>7156.896852</v>
      </c>
      <c r="CG186" s="1136">
        <f>(CG168+CG169+CG170+CG171+CG178)*CG185*'Appendix B - CI'!$G$151+(CG172+CG173+CG174+CG175+CG176+CG177)*CG185*'Appendix B - CI'!$C$151</f>
        <v>18135.96208</v>
      </c>
      <c r="CH186" s="1136">
        <f>(CH168+CH169+CH170+CH171+CH178)*CH185*'Appendix B - CI'!$G$151+(CH172+CH173+CH174+CH175+CH176+CH177)*CH185*'Appendix B - CI'!$C$151</f>
        <v>0</v>
      </c>
      <c r="CI186" s="1136">
        <f>(CI168+CI169+CI170+CI171+CI178)*CI185*'Appendix B - CI'!$G$151+(CI172+CI173+CI174+CI175+CI176+CI177)*CI185*'Appendix B - CI'!$C$151</f>
        <v>2289.272797</v>
      </c>
      <c r="CJ186" s="1136">
        <f>(CJ168+CJ169+CJ170+CJ171+CJ178)*CJ185*'Appendix B - CI'!$G$151+(CJ172+CJ173+CJ174+CJ175+CJ176+CJ177)*CJ185*'Appendix B - CI'!$C$151</f>
        <v>0</v>
      </c>
      <c r="CK186" s="1136">
        <f>(CK168+CK169+CK170+CK171+CK178)*CK185*'Appendix B - CI'!$G$151+(CK172+CK173+CK174+CK175+CK176+CK177)*CK185*'Appendix B - CI'!$C$151</f>
        <v>5430.051021</v>
      </c>
      <c r="CL186" s="1136">
        <f>(CL168+CL169+CL170+CL171+CL178)*CL185*'Appendix B - CI'!$G$151+(CL172+CL173+CL174+CL175+CL176+CL177)*CL185*'Appendix B - CI'!$C$151</f>
        <v>6960.647585</v>
      </c>
      <c r="CM186" s="1136">
        <f>(CM168+CM169+CM170+CM171+CM178)*CM185*'Appendix B - CI'!$G$151+(CM172+CM173+CM174+CM175+CM176+CM177)*CM185*'Appendix B - CI'!$C$151</f>
        <v>0</v>
      </c>
      <c r="CN186" s="1136">
        <f>(CN168+CN169+CN170+CN171+CN178)*CN185*'Appendix B - CI'!$G$151+(CN172+CN173+CN174+CN175+CN176+CN177)*CN185*'Appendix B - CI'!$C$151</f>
        <v>1795.637438</v>
      </c>
      <c r="CO186" s="1136">
        <f>(CO168+CO169+CO170+CO171+CO178)*CO185*'Appendix B - CI'!$G$151+(CO172+CO173+CO174+CO175+CO176+CO177)*CO185*'Appendix B - CI'!$C$151</f>
        <v>8276.736543</v>
      </c>
      <c r="CP186" s="1136">
        <f>(CP168+CP169+CP170+CP171+CP178)*CP185*'Appendix B - CI'!$G$151+(CP172+CP173+CP174+CP175+CP176+CP177)*CP185*'Appendix B - CI'!$C$151</f>
        <v>0</v>
      </c>
      <c r="CQ186" s="1136">
        <f>(CQ168+CQ169+CQ170+CQ171+CQ178)*CQ185*'Appendix B - CI'!$G$151+(CQ172+CQ173+CQ174+CQ175+CQ176+CQ177)*CQ185*'Appendix B - CI'!$C$151</f>
        <v>22067.37415</v>
      </c>
      <c r="CR186" s="1136">
        <f>(CR168+CR169+CR170+CR171+CR178)*CR185*'Appendix B - CI'!$G$151+(CR172+CR173+CR174+CR175+CR176+CR177)*CR185*'Appendix B - CI'!$C$151</f>
        <v>0</v>
      </c>
      <c r="CS186" s="1136">
        <f>(CS168+CS169+CS170+CS171+CS178)*CS185*'Appendix B - CI'!$G$151+(CS172+CS173+CS174+CS175+CS176+CS177)*CS185*'Appendix B - CI'!$C$151</f>
        <v>2364.996593</v>
      </c>
      <c r="CT186" s="1136">
        <f>(CT168+CT169+CT170+CT171+CT178)*CT185*'Appendix B - CI'!$G$151+(CT172+CT173+CT174+CT175+CT176+CT177)*CT185*'Appendix B - CI'!$C$151</f>
        <v>378.1935755</v>
      </c>
      <c r="CU186" s="1136">
        <f>(CU168+CU169+CU170+CU171+CU178)*CU185*'Appendix B - CI'!$G$151+(CU172+CU173+CU174+CU175+CU176+CU177)*CU185*'Appendix B - CI'!$C$151</f>
        <v>0</v>
      </c>
      <c r="CV186" s="1136">
        <f>(CV168+CV169+CV170+CV171+CV178)*CV185*'Appendix B - CI'!$G$151+(CV172+CV173+CV174+CV175+CV176+CV177)*CV185*'Appendix B - CI'!$C$151</f>
        <v>0</v>
      </c>
      <c r="CW186" s="1136">
        <f>(CW168+CW169+CW170+CW171+CW178)*CW185*'Appendix B - CI'!$G$151+(CW172+CW173+CW174+CW175+CW176+CW177)*CW185*'Appendix B - CI'!$C$151</f>
        <v>4553.623106</v>
      </c>
      <c r="CX186" s="1136">
        <f>(CX168+CX169+CX170+CX171+CX178)*CX185*'Appendix B - CI'!$G$151+(CX172+CX173+CX174+CX175+CX176+CX177)*CX185*'Appendix B - CI'!$C$151</f>
        <v>837.0432982</v>
      </c>
      <c r="CY186" s="1136">
        <f>(CY168+CY169+CY170+CY171+CY178)*CY185*'Appendix B - CI'!$G$151+(CY172+CY173+CY174+CY175+CY176+CY177)*CY185*'Appendix B - CI'!$C$151</f>
        <v>3224.897893</v>
      </c>
      <c r="CZ186" s="1136">
        <f>(CZ168+CZ169+CZ170+CZ171+CZ178)*CZ185*'Appendix B - CI'!$G$151+(CZ172+CZ173+CZ174+CZ175+CZ176+CZ177)*CZ185*'Appendix B - CI'!$C$151</f>
        <v>11621.46644</v>
      </c>
      <c r="DA186" s="1136">
        <f>(DA168+DA169+DA170+DA171+DA178)*DA185*'Appendix B - CI'!$G$151+(DA172+DA173+DA174+DA175+DA176+DA177)*DA185*'Appendix B - CI'!$C$151</f>
        <v>0</v>
      </c>
      <c r="DB186" s="1136">
        <f>(DB168+DB169+DB170+DB171+DB178)*DB185*'Appendix B - CI'!$G$151+(DB172+DB173+DB174+DB175+DB176+DB177)*DB185*'Appendix B - CI'!$C$151</f>
        <v>10932.76508</v>
      </c>
      <c r="DC186" s="1136">
        <f>(DC168+DC169+DC170+DC171+DC178)*DC185*'Appendix B - CI'!$G$151+(DC172+DC173+DC174+DC175+DC176+DC177)*DC185*'Appendix B - CI'!$C$151</f>
        <v>524.8786358</v>
      </c>
      <c r="DD186" s="1136">
        <f>(DD168+DD169+DD170+DD171+DD178)*DD185*'Appendix B - CI'!$G$151+(DD172+DD173+DD174+DD175+DD176+DD177)*DD185*'Appendix B - CI'!$C$151</f>
        <v>2629.999412</v>
      </c>
      <c r="DE186" s="1136">
        <f>(DE168+DE169+DE170+DE171+DE178)*DE185*'Appendix B - CI'!$G$151+(DE172+DE173+DE174+DE175+DE176+DE177)*DE185*'Appendix B - CI'!$C$151</f>
        <v>0</v>
      </c>
      <c r="DF186" s="1136">
        <f>(DF168+DF169+DF170+DF171+DF178)*DF185*'Appendix B - CI'!$G$151+(DF172+DF173+DF174+DF175+DF176+DF177)*DF185*'Appendix B - CI'!$C$151</f>
        <v>3910.849777</v>
      </c>
      <c r="DG186" s="1136">
        <f>(DG168+DG169+DG170+DG171+DG178)*DG185*'Appendix B - CI'!$G$151+(DG172+DG173+DG174+DG175+DG176+DG177)*DG185*'Appendix B - CI'!$C$151</f>
        <v>2311.972069</v>
      </c>
      <c r="DH186" s="1136">
        <f>(DH168+DH169+DH170+DH171+DH178)*DH185*'Appendix B - CI'!$G$151+(DH172+DH173+DH174+DH175+DH176+DH177)*DH185*'Appendix B - CI'!$C$151</f>
        <v>0</v>
      </c>
      <c r="DI186" s="1136">
        <f>(DI168+DI169+DI170+DI171+DI178)*DI185*'Appendix B - CI'!$G$151+(DI172+DI173+DI174+DI175+DI176+DI177)*DI185*'Appendix B - CI'!$C$151</f>
        <v>808.5223356</v>
      </c>
      <c r="DJ186" s="1136">
        <f>(DJ168+DJ169+DJ170+DJ171+DJ178)*DJ185*'Appendix B - CI'!$G$151+(DJ172+DJ173+DJ174+DJ175+DJ176+DJ177)*DJ185*'Appendix B - CI'!$C$151</f>
        <v>0</v>
      </c>
      <c r="DK186" s="1136">
        <f>(DK168+DK169+DK170+DK171+DK178)*DK185*'Appendix B - CI'!$G$151+(DK172+DK173+DK174+DK175+DK176+DK177)*DK185*'Appendix B - CI'!$C$151</f>
        <v>651.7920081</v>
      </c>
      <c r="DL186" s="1136">
        <f>(DL168+DL169+DL170+DL171+DL178)*DL185*'Appendix B - CI'!$G$151+(DL172+DL173+DL174+DL175+DL176+DL177)*DL185*'Appendix B - CI'!$C$151</f>
        <v>0</v>
      </c>
      <c r="DM186" s="1136">
        <f>(DM168+DM169+DM170+DM171+DM178)*DM185*'Appendix B - CI'!$G$151+(DM172+DM173+DM174+DM175+DM176+DM177)*DM185*'Appendix B - CI'!$C$151</f>
        <v>0</v>
      </c>
      <c r="DN186" s="1136">
        <f>(DN168+DN169+DN170+DN171+DN178)*DN185*'Appendix B - CI'!$G$151+(DN172+DN173+DN174+DN175+DN176+DN177)*DN185*'Appendix B - CI'!$C$151</f>
        <v>5583.609285</v>
      </c>
      <c r="DO186" s="1136">
        <f>(DO168+DO169+DO170+DO171+DO178)*DO185*'Appendix B - CI'!$G$151+(DO172+DO173+DO174+DO175+DO176+DO177)*DO185*'Appendix B - CI'!$C$151</f>
        <v>0</v>
      </c>
      <c r="DP186" s="1136">
        <f>(DP168+DP169+DP170+DP171+DP178)*DP185*'Appendix B - CI'!$G$151+(DP172+DP173+DP174+DP175+DP176+DP177)*DP185*'Appendix B - CI'!$C$151</f>
        <v>2833.599661</v>
      </c>
      <c r="DQ186" s="1136">
        <f>(DQ168+DQ169+DQ170+DQ171+DQ178)*DQ185*'Appendix B - CI'!$G$151+(DQ172+DQ173+DQ174+DQ175+DQ176+DQ177)*DQ185*'Appendix B - CI'!$C$151</f>
        <v>2254.441403</v>
      </c>
      <c r="DR186" s="1136">
        <f>(DR168+DR169+DR170+DR171+DR178)*DR185*'Appendix B - CI'!$G$151+(DR172+DR173+DR174+DR175+DR176+DR177)*DR185*'Appendix B - CI'!$C$151</f>
        <v>0</v>
      </c>
      <c r="DS186" s="1136">
        <f>(DS168+DS169+DS170+DS171+DS178)*DS185*'Appendix B - CI'!$G$151+(DS172+DS173+DS174+DS175+DS176+DS177)*DS185*'Appendix B - CI'!$C$151</f>
        <v>1257.15316</v>
      </c>
      <c r="DT186" s="1136">
        <f>(DT168+DT169+DT170+DT171+DT178)*DT185*'Appendix B - CI'!$G$151+(DT172+DT173+DT174+DT175+DT176+DT177)*DT185*'Appendix B - CI'!$C$151</f>
        <v>9293.10838</v>
      </c>
      <c r="DU186" s="1136">
        <f>(DU168+DU169+DU170+DU171+DU178)*DU185*'Appendix B - CI'!$G$151+(DU172+DU173+DU174+DU175+DU176+DU177)*DU185*'Appendix B - CI'!$C$151</f>
        <v>0</v>
      </c>
      <c r="DV186" s="1136">
        <f>(DV168+DV169+DV170+DV171+DV178)*DV185*'Appendix B - CI'!$G$151+(DV172+DV173+DV174+DV175+DV176+DV177)*DV185*'Appendix B - CI'!$C$151</f>
        <v>0</v>
      </c>
      <c r="DW186" s="1136">
        <f>(DW168+DW169+DW170+DW171+DW178)*DW185*'Appendix B - CI'!$G$151+(DW172+DW173+DW174+DW175+DW176+DW177)*DW185*'Appendix B - CI'!$C$151</f>
        <v>6392.515543</v>
      </c>
      <c r="DX186" s="1136">
        <f>(DX168+DX169+DX170+DX171+DX178)*DX185*'Appendix B - CI'!$G$151+(DX172+DX173+DX174+DX175+DX176+DX177)*DX185*'Appendix B - CI'!$C$151</f>
        <v>0</v>
      </c>
      <c r="DY186" s="1136">
        <f>(DY168+DY169+DY170+DY171+DY178)*DY185*'Appendix B - CI'!$G$151+(DY172+DY173+DY174+DY175+DY176+DY177)*DY185*'Appendix B - CI'!$C$151</f>
        <v>1389.154241</v>
      </c>
      <c r="DZ186" s="1136">
        <f>(DZ168+DZ169+DZ170+DZ171+DZ178)*DZ185*'Appendix B - CI'!$G$151+(DZ172+DZ173+DZ174+DZ175+DZ176+DZ177)*DZ185*'Appendix B - CI'!$C$151</f>
        <v>9987.391165</v>
      </c>
      <c r="EA186" s="1136">
        <f>(EA168+EA169+EA170+EA171+EA178)*EA185*'Appendix B - CI'!$G$151+(EA172+EA173+EA174+EA175+EA176+EA177)*EA185*'Appendix B - CI'!$C$151</f>
        <v>0</v>
      </c>
      <c r="EB186" s="1136">
        <f>(EB168+EB169+EB170+EB171+EB178)*EB185*'Appendix B - CI'!$G$151+(EB172+EB173+EB174+EB175+EB176+EB177)*EB185*'Appendix B - CI'!$C$151</f>
        <v>0</v>
      </c>
      <c r="EC186" s="1136">
        <f>(EC168+EC169+EC170+EC171+EC178)*EC185*'Appendix B - CI'!$G$151+(EC172+EC173+EC174+EC175+EC176+EC177)*EC185*'Appendix B - CI'!$C$151</f>
        <v>20193.82453</v>
      </c>
      <c r="ED186" s="1136">
        <f>(ED168+ED169+ED170+ED171+ED178)*ED185*'Appendix B - CI'!$G$151+(ED172+ED173+ED174+ED175+ED176+ED177)*ED185*'Appendix B - CI'!$C$151</f>
        <v>2598.038647</v>
      </c>
      <c r="EE186" s="1136">
        <f>(EE168+EE169+EE170+EE171+EE178)*EE185*'Appendix B - CI'!$G$151+(EE172+EE173+EE174+EE175+EE176+EE177)*EE185*'Appendix B - CI'!$C$151</f>
        <v>0</v>
      </c>
      <c r="EF186" s="1136">
        <f>(EF168+EF169+EF170+EF171+EF178)*EF185*'Appendix B - CI'!$G$151+(EF172+EF173+EF174+EF175+EF176+EF177)*EF185*'Appendix B - CI'!$C$151</f>
        <v>0</v>
      </c>
      <c r="EG186" s="1136">
        <f>(EG168+EG169+EG170+EG171+EG178)*EG185*'Appendix B - CI'!$G$151+(EG172+EG173+EG174+EG175+EG176+EG177)*EG185*'Appendix B - CI'!$C$151</f>
        <v>0</v>
      </c>
      <c r="EH186" s="1136">
        <f>(EH168+EH169+EH170+EH171+EH178)*EH185*'Appendix B - CI'!$G$151+(EH172+EH173+EH174+EH175+EH176+EH177)*EH185*'Appendix B - CI'!$C$151</f>
        <v>4947.405125</v>
      </c>
      <c r="EI186" s="1136">
        <f>(EI168+EI169+EI170+EI171+EI178)*EI185*'Appendix B - CI'!$G$151+(EI172+EI173+EI174+EI175+EI176+EI177)*EI185*'Appendix B - CI'!$C$151</f>
        <v>0</v>
      </c>
      <c r="EJ186" s="1136">
        <f>(EJ168+EJ169+EJ170+EJ171+EJ178)*EJ185*'Appendix B - CI'!$G$151+(EJ172+EJ173+EJ174+EJ175+EJ176+EJ177)*EJ185*'Appendix B - CI'!$C$151</f>
        <v>0</v>
      </c>
      <c r="EK186" s="1136">
        <f>(EK168+EK169+EK170+EK171+EK178)*EK185*'Appendix B - CI'!$G$151+(EK172+EK173+EK174+EK175+EK176+EK177)*EK185*'Appendix B - CI'!$C$151</f>
        <v>0</v>
      </c>
      <c r="EL186" s="1136">
        <f>(EL168+EL169+EL170+EL171+EL178)*EL185*'Appendix B - CI'!$G$151+(EL172+EL173+EL174+EL175+EL176+EL177)*EL185*'Appendix B - CI'!$C$151</f>
        <v>0</v>
      </c>
      <c r="EM186" s="1136">
        <f>(EM168+EM169+EM170+EM171+EM178)*EM185*'Appendix B - CI'!$G$151+(EM172+EM173+EM174+EM175+EM176+EM177)*EM185*'Appendix B - CI'!$C$151</f>
        <v>1238.395503</v>
      </c>
      <c r="EN186" s="1136">
        <f>(EN168+EN169+EN170+EN171+EN178)*EN185*'Appendix B - CI'!$G$151+(EN172+EN173+EN174+EN175+EN176+EN177)*EN185*'Appendix B - CI'!$C$151</f>
        <v>0</v>
      </c>
      <c r="EO186" s="167"/>
      <c r="EP186" s="167"/>
    </row>
    <row r="187" ht="14.25" customHeight="1">
      <c r="A187" s="1137" t="s">
        <v>869</v>
      </c>
      <c r="B187" s="1137"/>
      <c r="C187" s="1137"/>
      <c r="D187" s="1138">
        <f>SUM(E186:EN186)</f>
        <v>786543.3681</v>
      </c>
      <c r="E187" s="862"/>
      <c r="F187" s="862"/>
      <c r="G187" s="862"/>
      <c r="H187" s="862"/>
      <c r="I187" s="862"/>
      <c r="J187" s="862"/>
      <c r="K187" s="862"/>
      <c r="L187" s="862"/>
      <c r="M187" s="862"/>
      <c r="N187" s="862"/>
      <c r="O187" s="862"/>
      <c r="P187" s="862"/>
      <c r="Q187" s="862"/>
      <c r="R187" s="862"/>
      <c r="S187" s="862"/>
      <c r="T187" s="862"/>
      <c r="U187" s="862"/>
      <c r="V187" s="862"/>
      <c r="W187" s="862"/>
      <c r="X187" s="862"/>
      <c r="Y187" s="862"/>
      <c r="Z187" s="862"/>
      <c r="AA187" s="862"/>
      <c r="AB187" s="862"/>
      <c r="AC187" s="862"/>
      <c r="AD187" s="862"/>
      <c r="AE187" s="862"/>
      <c r="AF187" s="862"/>
      <c r="AG187" s="862"/>
      <c r="AH187" s="862"/>
      <c r="AI187" s="862"/>
      <c r="AJ187" s="862"/>
      <c r="AK187" s="862"/>
      <c r="AL187" s="862"/>
      <c r="AM187" s="862"/>
      <c r="AN187" s="862"/>
      <c r="AO187" s="862"/>
      <c r="AP187" s="862"/>
      <c r="AQ187" s="862"/>
      <c r="AR187" s="862"/>
      <c r="AS187" s="862"/>
      <c r="AT187" s="862"/>
      <c r="AU187" s="862"/>
      <c r="AV187" s="862"/>
      <c r="AW187" s="862"/>
      <c r="AX187" s="862"/>
      <c r="AY187" s="862"/>
      <c r="AZ187" s="862"/>
      <c r="BA187" s="862"/>
      <c r="BB187" s="862"/>
      <c r="BC187" s="862"/>
      <c r="BD187" s="862"/>
      <c r="BE187" s="862"/>
      <c r="BF187" s="862"/>
      <c r="BG187" s="862"/>
      <c r="BH187" s="862"/>
      <c r="BI187" s="862"/>
      <c r="BJ187" s="862"/>
      <c r="BK187" s="862"/>
      <c r="BL187" s="862"/>
      <c r="BM187" s="862"/>
      <c r="BN187" s="862"/>
      <c r="BO187" s="862"/>
      <c r="BP187" s="862"/>
      <c r="BQ187" s="862"/>
      <c r="BR187" s="862"/>
      <c r="BS187" s="862"/>
      <c r="BT187" s="862"/>
      <c r="BU187" s="862"/>
      <c r="BV187" s="862"/>
      <c r="BW187" s="862"/>
      <c r="BX187" s="862"/>
      <c r="BY187" s="862"/>
      <c r="BZ187" s="862"/>
      <c r="CA187" s="862"/>
      <c r="CB187" s="862"/>
      <c r="CC187" s="862"/>
      <c r="CD187" s="862"/>
      <c r="CE187" s="862"/>
      <c r="CF187" s="862"/>
      <c r="CG187" s="862"/>
      <c r="CH187" s="862"/>
      <c r="CI187" s="862"/>
      <c r="CJ187" s="862"/>
      <c r="CK187" s="862"/>
      <c r="CL187" s="862"/>
      <c r="CM187" s="862"/>
      <c r="CN187" s="862"/>
      <c r="CO187" s="862"/>
      <c r="CP187" s="862"/>
      <c r="CQ187" s="862"/>
      <c r="CR187" s="862"/>
      <c r="CS187" s="862"/>
      <c r="CT187" s="862"/>
      <c r="CU187" s="862"/>
      <c r="CV187" s="862"/>
      <c r="CW187" s="862"/>
      <c r="CX187" s="862"/>
      <c r="CY187" s="862"/>
      <c r="CZ187" s="862"/>
      <c r="DA187" s="862"/>
      <c r="DB187" s="862"/>
      <c r="DC187" s="862"/>
      <c r="DD187" s="862"/>
      <c r="DE187" s="862"/>
      <c r="DF187" s="862"/>
      <c r="DG187" s="862"/>
      <c r="DH187" s="862"/>
      <c r="DI187" s="862"/>
      <c r="DJ187" s="862"/>
      <c r="DK187" s="862"/>
      <c r="DL187" s="862"/>
      <c r="DM187" s="862"/>
      <c r="DN187" s="862"/>
      <c r="DO187" s="862"/>
      <c r="DP187" s="862"/>
      <c r="DQ187" s="862"/>
      <c r="DR187" s="862"/>
      <c r="DS187" s="862"/>
      <c r="DT187" s="862"/>
      <c r="DU187" s="862"/>
      <c r="DV187" s="862"/>
      <c r="DW187" s="862"/>
      <c r="DX187" s="862"/>
      <c r="DY187" s="862"/>
      <c r="DZ187" s="862"/>
      <c r="EA187" s="862"/>
      <c r="EB187" s="862"/>
      <c r="EC187" s="862"/>
      <c r="ED187" s="862"/>
      <c r="EE187" s="862"/>
      <c r="EF187" s="862"/>
      <c r="EG187" s="862"/>
      <c r="EH187" s="862"/>
      <c r="EI187" s="862"/>
      <c r="EJ187" s="862"/>
      <c r="EK187" s="862"/>
      <c r="EL187" s="862"/>
      <c r="EM187" s="862"/>
      <c r="EN187" s="862"/>
    </row>
    <row r="188" ht="14.25" customHeight="1">
      <c r="A188" s="862"/>
      <c r="B188" s="862"/>
      <c r="C188" s="862"/>
      <c r="D188" s="862"/>
      <c r="E188" s="862"/>
      <c r="F188" s="862"/>
      <c r="G188" s="862"/>
      <c r="H188" s="862"/>
      <c r="I188" s="862"/>
      <c r="J188" s="862"/>
      <c r="K188" s="862"/>
      <c r="L188" s="862"/>
      <c r="M188" s="862"/>
      <c r="N188" s="862"/>
      <c r="O188" s="862"/>
      <c r="P188" s="862"/>
      <c r="Q188" s="862"/>
      <c r="R188" s="862"/>
      <c r="S188" s="862"/>
      <c r="T188" s="862"/>
      <c r="U188" s="862"/>
      <c r="V188" s="862"/>
      <c r="W188" s="862"/>
      <c r="X188" s="862"/>
      <c r="Y188" s="862"/>
      <c r="Z188" s="862"/>
      <c r="AA188" s="862"/>
      <c r="AB188" s="862"/>
      <c r="AC188" s="862"/>
      <c r="AD188" s="862"/>
      <c r="AE188" s="862"/>
      <c r="AF188" s="862"/>
      <c r="AG188" s="862"/>
      <c r="AH188" s="862"/>
      <c r="AI188" s="862"/>
      <c r="AJ188" s="862"/>
      <c r="AK188" s="862"/>
      <c r="AL188" s="862"/>
      <c r="AM188" s="862"/>
      <c r="AN188" s="862"/>
      <c r="AO188" s="862"/>
      <c r="AP188" s="862"/>
      <c r="AQ188" s="862"/>
      <c r="AR188" s="862"/>
      <c r="AS188" s="862"/>
      <c r="AT188" s="862"/>
      <c r="AU188" s="862"/>
      <c r="AV188" s="862"/>
      <c r="AW188" s="862"/>
      <c r="AX188" s="862"/>
      <c r="AY188" s="862"/>
      <c r="AZ188" s="862"/>
      <c r="BA188" s="862"/>
      <c r="BB188" s="862"/>
      <c r="BC188" s="862"/>
      <c r="BD188" s="862"/>
      <c r="BE188" s="862"/>
      <c r="BF188" s="862"/>
      <c r="BG188" s="862"/>
      <c r="BH188" s="862"/>
      <c r="BI188" s="862"/>
      <c r="BJ188" s="862"/>
      <c r="BK188" s="862"/>
      <c r="BL188" s="862"/>
      <c r="BM188" s="862"/>
      <c r="BN188" s="862"/>
      <c r="BO188" s="862"/>
      <c r="BP188" s="862"/>
      <c r="BQ188" s="862"/>
      <c r="BR188" s="862"/>
      <c r="BS188" s="862"/>
      <c r="BT188" s="862"/>
      <c r="BU188" s="862"/>
      <c r="BV188" s="862"/>
      <c r="BW188" s="862"/>
      <c r="BX188" s="862"/>
      <c r="BY188" s="862"/>
      <c r="BZ188" s="862"/>
      <c r="CA188" s="862"/>
      <c r="CB188" s="862"/>
      <c r="CC188" s="862"/>
      <c r="CD188" s="862"/>
      <c r="CE188" s="862"/>
      <c r="CF188" s="862"/>
      <c r="CG188" s="862"/>
      <c r="CH188" s="862"/>
      <c r="CI188" s="862"/>
      <c r="CJ188" s="862"/>
      <c r="CK188" s="862"/>
      <c r="CL188" s="862"/>
      <c r="CM188" s="862"/>
      <c r="CN188" s="862"/>
      <c r="CO188" s="862"/>
      <c r="CP188" s="862"/>
      <c r="CQ188" s="862"/>
      <c r="CR188" s="862"/>
      <c r="CS188" s="862"/>
      <c r="CT188" s="862"/>
      <c r="CU188" s="862"/>
      <c r="CV188" s="862"/>
      <c r="CW188" s="862"/>
      <c r="CX188" s="862"/>
      <c r="CY188" s="862"/>
      <c r="CZ188" s="862"/>
      <c r="DA188" s="862"/>
      <c r="DB188" s="862"/>
      <c r="DC188" s="862"/>
      <c r="DD188" s="862"/>
      <c r="DE188" s="862"/>
      <c r="DF188" s="862"/>
      <c r="DG188" s="862"/>
      <c r="DH188" s="862"/>
      <c r="DI188" s="862"/>
      <c r="DJ188" s="862"/>
      <c r="DK188" s="862"/>
      <c r="DL188" s="862"/>
      <c r="DM188" s="862"/>
      <c r="DN188" s="862"/>
      <c r="DO188" s="862"/>
      <c r="DP188" s="862"/>
      <c r="DQ188" s="862"/>
      <c r="DR188" s="862"/>
      <c r="DS188" s="862"/>
      <c r="DT188" s="862"/>
      <c r="DU188" s="862"/>
      <c r="DV188" s="862"/>
      <c r="DW188" s="862"/>
      <c r="DX188" s="862"/>
      <c r="DY188" s="862"/>
      <c r="DZ188" s="862"/>
      <c r="EA188" s="862"/>
      <c r="EB188" s="862"/>
      <c r="EC188" s="862"/>
      <c r="ED188" s="862"/>
      <c r="EE188" s="862"/>
      <c r="EF188" s="862"/>
      <c r="EG188" s="862"/>
      <c r="EH188" s="862"/>
      <c r="EI188" s="862"/>
      <c r="EJ188" s="862"/>
      <c r="EK188" s="862"/>
      <c r="EL188" s="862"/>
      <c r="EM188" s="862"/>
      <c r="EN188" s="862"/>
    </row>
    <row r="189" ht="14.25" customHeight="1">
      <c r="A189" s="862"/>
      <c r="B189" s="862"/>
      <c r="C189" s="862"/>
      <c r="D189" s="862"/>
      <c r="E189" s="862"/>
      <c r="F189" s="1139" t="s">
        <v>870</v>
      </c>
      <c r="G189" s="10"/>
      <c r="H189" s="11"/>
      <c r="EI189" s="1140" t="s">
        <v>77</v>
      </c>
      <c r="EJ189" s="1141" t="s">
        <v>853</v>
      </c>
      <c r="EK189" s="11"/>
    </row>
    <row r="190" ht="14.25" customHeight="1">
      <c r="A190" s="862"/>
      <c r="B190" s="862"/>
      <c r="C190" s="862"/>
      <c r="D190" s="862"/>
      <c r="E190" s="862"/>
      <c r="F190" s="1142" t="s">
        <v>864</v>
      </c>
      <c r="G190" s="1142" t="s">
        <v>871</v>
      </c>
      <c r="H190" s="1143" t="s">
        <v>872</v>
      </c>
      <c r="EI190" s="13"/>
      <c r="EJ190" s="1144" t="s">
        <v>873</v>
      </c>
      <c r="EK190" s="1144" t="s">
        <v>874</v>
      </c>
    </row>
    <row r="191" ht="14.25" customHeight="1">
      <c r="A191" s="1145"/>
      <c r="B191" s="509"/>
      <c r="C191" s="509"/>
      <c r="D191" s="509"/>
      <c r="E191" s="509"/>
      <c r="F191" s="1146" t="s">
        <v>875</v>
      </c>
      <c r="G191" s="1126"/>
      <c r="H191" s="1147"/>
      <c r="EI191" s="297" t="s">
        <v>560</v>
      </c>
      <c r="EJ191" s="1148">
        <f t="shared" ref="EJ191:EJ201" si="137">SUMPRODUCT(E153:EN153, $E$184:$EN$184)</f>
        <v>414796.6169</v>
      </c>
      <c r="EK191" s="1148">
        <f t="shared" ref="EK191:EK201" si="138">SUMPRODUCT(E168:EN168, $E$185:$EN$185)</f>
        <v>374063.7171</v>
      </c>
    </row>
    <row r="192" ht="14.25" customHeight="1">
      <c r="A192" s="1149" t="s">
        <v>876</v>
      </c>
      <c r="B192" s="1150">
        <f>SUM(C153:C163)</f>
        <v>140</v>
      </c>
      <c r="C192" s="509"/>
      <c r="D192" s="509"/>
      <c r="E192" s="509"/>
      <c r="F192" s="1151" t="s">
        <v>877</v>
      </c>
      <c r="G192" s="1126">
        <v>0.05</v>
      </c>
      <c r="H192" s="1152">
        <f t="shared" ref="H192:H195" si="139">COUNTIF($E$182:$EN$182,G192)</f>
        <v>5</v>
      </c>
      <c r="EI192" s="297" t="s">
        <v>133</v>
      </c>
      <c r="EJ192" s="1148">
        <f t="shared" si="137"/>
        <v>751305.216</v>
      </c>
      <c r="EK192" s="1148">
        <f t="shared" si="138"/>
        <v>665975.0624</v>
      </c>
    </row>
    <row r="193" ht="14.25" customHeight="1">
      <c r="A193" s="1149" t="s">
        <v>878</v>
      </c>
      <c r="B193" s="1153">
        <f>COUNTIF(E181:EN181, "&gt;0")</f>
        <v>50</v>
      </c>
      <c r="F193" s="1151" t="s">
        <v>879</v>
      </c>
      <c r="G193" s="1126">
        <v>0.12</v>
      </c>
      <c r="H193" s="1152">
        <f t="shared" si="139"/>
        <v>44</v>
      </c>
      <c r="EI193" s="299" t="s">
        <v>163</v>
      </c>
      <c r="EJ193" s="1148">
        <f t="shared" si="137"/>
        <v>622003.5918</v>
      </c>
      <c r="EK193" s="1148">
        <f t="shared" si="138"/>
        <v>549450.6971</v>
      </c>
    </row>
    <row r="194" ht="14.25" customHeight="1">
      <c r="A194" s="1154" t="s">
        <v>880</v>
      </c>
      <c r="B194" s="1155">
        <f>B192-B193</f>
        <v>90</v>
      </c>
      <c r="C194" s="1156">
        <f>B194/B192</f>
        <v>0.6428571429</v>
      </c>
      <c r="F194" s="1151" t="s">
        <v>881</v>
      </c>
      <c r="G194" s="1126">
        <v>0.24</v>
      </c>
      <c r="H194" s="1152">
        <f t="shared" si="139"/>
        <v>1</v>
      </c>
      <c r="EI194" s="297" t="s">
        <v>179</v>
      </c>
      <c r="EJ194" s="1148">
        <f t="shared" si="137"/>
        <v>1348965.398</v>
      </c>
      <c r="EK194" s="1148">
        <f t="shared" si="138"/>
        <v>1179840.692</v>
      </c>
    </row>
    <row r="195" ht="42.0" customHeight="1">
      <c r="A195" s="1154" t="s">
        <v>882</v>
      </c>
      <c r="B195" s="1157">
        <f>B194/B192</f>
        <v>0.6428571429</v>
      </c>
      <c r="F195" s="1151" t="s">
        <v>883</v>
      </c>
      <c r="G195" s="1158">
        <v>0.3</v>
      </c>
      <c r="H195" s="1152">
        <f t="shared" si="139"/>
        <v>0</v>
      </c>
      <c r="EI195" s="297" t="s">
        <v>202</v>
      </c>
      <c r="EJ195" s="1148">
        <f t="shared" si="137"/>
        <v>191143.3553</v>
      </c>
      <c r="EK195" s="1148">
        <f t="shared" si="138"/>
        <v>174791.9283</v>
      </c>
    </row>
    <row r="196" ht="14.25" customHeight="1">
      <c r="B196" s="1159" t="s">
        <v>884</v>
      </c>
      <c r="C196" s="1159" t="s">
        <v>854</v>
      </c>
      <c r="G196" s="1160" t="s">
        <v>885</v>
      </c>
      <c r="H196" s="1160">
        <v>27.0</v>
      </c>
      <c r="EI196" s="297" t="s">
        <v>227</v>
      </c>
      <c r="EJ196" s="1148">
        <f t="shared" si="137"/>
        <v>65151.09986</v>
      </c>
      <c r="EK196" s="1148">
        <f t="shared" si="138"/>
        <v>59786.39302</v>
      </c>
    </row>
    <row r="197" ht="14.25" customHeight="1">
      <c r="A197" s="1142" t="s">
        <v>873</v>
      </c>
      <c r="B197" s="1046">
        <f t="shared" ref="B197:C197" si="140">EO164</f>
        <v>4190233.373</v>
      </c>
      <c r="C197" s="1046">
        <f t="shared" si="140"/>
        <v>882746.7277</v>
      </c>
      <c r="G197" s="1161" t="s">
        <v>886</v>
      </c>
      <c r="H197" s="1160">
        <v>90.0</v>
      </c>
      <c r="EI197" s="297" t="s">
        <v>246</v>
      </c>
      <c r="EJ197" s="1148">
        <f t="shared" si="137"/>
        <v>26592.95619</v>
      </c>
      <c r="EK197" s="1148">
        <f t="shared" si="138"/>
        <v>26426.06486</v>
      </c>
    </row>
    <row r="198" ht="14.25" customHeight="1">
      <c r="A198" s="1142" t="s">
        <v>874</v>
      </c>
      <c r="B198" s="1046">
        <f t="shared" ref="B198:C198" si="141">EO179</f>
        <v>3734954.552</v>
      </c>
      <c r="C198" s="1046">
        <f t="shared" si="141"/>
        <v>786543.3681</v>
      </c>
      <c r="EI198" s="297" t="s">
        <v>253</v>
      </c>
      <c r="EJ198" s="1148">
        <f t="shared" si="137"/>
        <v>73596.89824</v>
      </c>
      <c r="EK198" s="1148">
        <f t="shared" si="138"/>
        <v>73034.20591</v>
      </c>
    </row>
    <row r="199" ht="14.25" customHeight="1">
      <c r="A199" s="1162" t="s">
        <v>887</v>
      </c>
      <c r="B199" s="1163">
        <f t="shared" ref="B199:C199" si="142">EO164-EO179</f>
        <v>455278.8205</v>
      </c>
      <c r="C199" s="1163">
        <f t="shared" si="142"/>
        <v>96203.35964</v>
      </c>
      <c r="G199" s="157" t="b">
        <v>1</v>
      </c>
      <c r="H199" s="1147">
        <f>COUNTIF($E$180:$EN$180,G199)</f>
        <v>27</v>
      </c>
      <c r="EI199" s="297" t="s">
        <v>264</v>
      </c>
      <c r="EJ199" s="1148">
        <f t="shared" si="137"/>
        <v>55618.31836</v>
      </c>
      <c r="EK199" s="1148">
        <f t="shared" si="138"/>
        <v>51207.17911</v>
      </c>
    </row>
    <row r="200" ht="14.25" customHeight="1">
      <c r="A200" s="1164" t="s">
        <v>888</v>
      </c>
      <c r="B200" s="1165">
        <f t="shared" ref="B200:C200" si="143">((EO164-EO179)/EO164)</f>
        <v>0.108652378</v>
      </c>
      <c r="C200" s="1165">
        <f t="shared" si="143"/>
        <v>0.1089818366</v>
      </c>
      <c r="EI200" s="297" t="s">
        <v>561</v>
      </c>
      <c r="EJ200" s="1148">
        <f t="shared" si="137"/>
        <v>495569.7433</v>
      </c>
      <c r="EK200" s="1148">
        <f t="shared" si="138"/>
        <v>438347.2617</v>
      </c>
    </row>
    <row r="201" ht="14.25" customHeight="1">
      <c r="EI201" s="297" t="s">
        <v>310</v>
      </c>
      <c r="EJ201" s="1148">
        <f t="shared" si="137"/>
        <v>145490.1786</v>
      </c>
      <c r="EK201" s="1148">
        <f t="shared" si="138"/>
        <v>142031.3511</v>
      </c>
    </row>
    <row r="202" ht="14.25" customHeight="1"/>
    <row r="203" ht="14.25" customHeight="1"/>
    <row r="204" ht="14.25" customHeight="1"/>
    <row r="205" ht="14.25" customHeight="1"/>
    <row r="206" ht="14.25" customHeight="1"/>
    <row r="207" ht="14.25" customHeight="1"/>
    <row r="208" ht="14.25" customHeight="1"/>
    <row r="209" ht="14.25" customHeight="1"/>
    <row r="210" ht="14.25" customHeight="1">
      <c r="A210" s="862"/>
    </row>
    <row r="211" ht="14.25" customHeight="1">
      <c r="A211" s="1166"/>
      <c r="B211" s="1167"/>
      <c r="C211" s="1167"/>
      <c r="D211" s="1168" t="s">
        <v>889</v>
      </c>
      <c r="E211" s="1169">
        <f>SUM(E153,E154,E155,E156,E163)</f>
        <v>146540.4506</v>
      </c>
      <c r="F211" s="1170">
        <f t="shared" ref="F211:EN211" si="144">SUM(F153:F156, F163)</f>
        <v>199869.5636</v>
      </c>
      <c r="G211" s="1170">
        <f t="shared" si="144"/>
        <v>0</v>
      </c>
      <c r="H211" s="1170">
        <f t="shared" si="144"/>
        <v>0</v>
      </c>
      <c r="I211" s="1170">
        <f t="shared" si="144"/>
        <v>22235.6086</v>
      </c>
      <c r="J211" s="1170">
        <f t="shared" si="144"/>
        <v>121006.6768</v>
      </c>
      <c r="K211" s="1170">
        <f t="shared" si="144"/>
        <v>199869.5636</v>
      </c>
      <c r="L211" s="1170">
        <f t="shared" si="144"/>
        <v>0</v>
      </c>
      <c r="M211" s="1170">
        <f t="shared" si="144"/>
        <v>0</v>
      </c>
      <c r="N211" s="1170">
        <f t="shared" si="144"/>
        <v>22235.6086</v>
      </c>
      <c r="O211" s="1170">
        <f t="shared" si="144"/>
        <v>121006.6768</v>
      </c>
      <c r="P211" s="1170">
        <f t="shared" si="144"/>
        <v>199869.5636</v>
      </c>
      <c r="Q211" s="1170">
        <f t="shared" si="144"/>
        <v>0</v>
      </c>
      <c r="R211" s="1170">
        <f t="shared" si="144"/>
        <v>0</v>
      </c>
      <c r="S211" s="1170">
        <f t="shared" si="144"/>
        <v>22235.6086</v>
      </c>
      <c r="T211" s="1170">
        <f t="shared" si="144"/>
        <v>38752.1522</v>
      </c>
      <c r="U211" s="1170">
        <f t="shared" si="144"/>
        <v>65191.9035</v>
      </c>
      <c r="V211" s="1170">
        <f t="shared" si="144"/>
        <v>27859.5059</v>
      </c>
      <c r="W211" s="1170">
        <f t="shared" si="144"/>
        <v>99184.3993</v>
      </c>
      <c r="X211" s="1170">
        <f t="shared" si="144"/>
        <v>51491.3202</v>
      </c>
      <c r="Y211" s="1170">
        <f t="shared" si="144"/>
        <v>38396.9593</v>
      </c>
      <c r="Z211" s="1170">
        <f t="shared" si="144"/>
        <v>0</v>
      </c>
      <c r="AA211" s="1170">
        <f t="shared" si="144"/>
        <v>0</v>
      </c>
      <c r="AB211" s="1170">
        <f t="shared" si="144"/>
        <v>22235.6086</v>
      </c>
      <c r="AC211" s="1170">
        <f t="shared" si="144"/>
        <v>37046.6884</v>
      </c>
      <c r="AD211" s="1170">
        <f t="shared" si="144"/>
        <v>114438.8742</v>
      </c>
      <c r="AE211" s="1170">
        <f t="shared" si="144"/>
        <v>31936.3192</v>
      </c>
      <c r="AF211" s="1170">
        <f t="shared" si="144"/>
        <v>128711.9773</v>
      </c>
      <c r="AG211" s="1170">
        <f t="shared" si="144"/>
        <v>0</v>
      </c>
      <c r="AH211" s="1170">
        <f t="shared" si="144"/>
        <v>0</v>
      </c>
      <c r="AI211" s="1170">
        <f t="shared" si="144"/>
        <v>0</v>
      </c>
      <c r="AJ211" s="1170">
        <f t="shared" si="144"/>
        <v>0</v>
      </c>
      <c r="AK211" s="1170">
        <f t="shared" si="144"/>
        <v>37046.6884</v>
      </c>
      <c r="AL211" s="1170">
        <f t="shared" si="144"/>
        <v>114438.8742</v>
      </c>
      <c r="AM211" s="1170">
        <f t="shared" si="144"/>
        <v>40678.7005</v>
      </c>
      <c r="AN211" s="1170">
        <f t="shared" si="144"/>
        <v>128711.9773</v>
      </c>
      <c r="AO211" s="1170">
        <f t="shared" si="144"/>
        <v>0</v>
      </c>
      <c r="AP211" s="1170">
        <f t="shared" si="144"/>
        <v>0</v>
      </c>
      <c r="AQ211" s="1170">
        <f t="shared" si="144"/>
        <v>0</v>
      </c>
      <c r="AR211" s="1170">
        <f t="shared" si="144"/>
        <v>0</v>
      </c>
      <c r="AS211" s="1170">
        <f t="shared" si="144"/>
        <v>10660.2392</v>
      </c>
      <c r="AT211" s="1170">
        <f t="shared" si="144"/>
        <v>43102.5279</v>
      </c>
      <c r="AU211" s="1170">
        <f t="shared" si="144"/>
        <v>51221.9395</v>
      </c>
      <c r="AV211" s="1170">
        <f t="shared" si="144"/>
        <v>141248.3555</v>
      </c>
      <c r="AW211" s="1170">
        <f t="shared" si="144"/>
        <v>31975.949</v>
      </c>
      <c r="AX211" s="1170">
        <f t="shared" si="144"/>
        <v>7249.3681</v>
      </c>
      <c r="AY211" s="1170">
        <f t="shared" si="144"/>
        <v>8869.3813</v>
      </c>
      <c r="AZ211" s="1170">
        <f t="shared" si="144"/>
        <v>26548.4799</v>
      </c>
      <c r="BA211" s="1170">
        <f t="shared" si="144"/>
        <v>0</v>
      </c>
      <c r="BB211" s="1170">
        <f t="shared" si="144"/>
        <v>0</v>
      </c>
      <c r="BC211" s="1170">
        <f t="shared" si="144"/>
        <v>0</v>
      </c>
      <c r="BD211" s="1170">
        <f t="shared" si="144"/>
        <v>0</v>
      </c>
      <c r="BE211" s="1170">
        <f t="shared" si="144"/>
        <v>0</v>
      </c>
      <c r="BF211" s="1170">
        <f t="shared" si="144"/>
        <v>0</v>
      </c>
      <c r="BG211" s="1170">
        <f t="shared" si="144"/>
        <v>0</v>
      </c>
      <c r="BH211" s="1170">
        <f t="shared" si="144"/>
        <v>0</v>
      </c>
      <c r="BI211" s="1170">
        <f t="shared" si="144"/>
        <v>0</v>
      </c>
      <c r="BJ211" s="1170">
        <f t="shared" si="144"/>
        <v>0</v>
      </c>
      <c r="BK211" s="1170">
        <f t="shared" si="144"/>
        <v>9563.8002</v>
      </c>
      <c r="BL211" s="1170">
        <f t="shared" si="144"/>
        <v>12671.8084</v>
      </c>
      <c r="BM211" s="1170">
        <f t="shared" si="144"/>
        <v>5011.4257</v>
      </c>
      <c r="BN211" s="1170">
        <f t="shared" si="144"/>
        <v>12563.1818</v>
      </c>
      <c r="BO211" s="1170">
        <f t="shared" si="144"/>
        <v>9992.2623</v>
      </c>
      <c r="BP211" s="1170">
        <f t="shared" si="144"/>
        <v>3820.53</v>
      </c>
      <c r="BQ211" s="1170">
        <f t="shared" si="144"/>
        <v>34407.251</v>
      </c>
      <c r="BR211" s="1170">
        <f t="shared" si="144"/>
        <v>25008.2899</v>
      </c>
      <c r="BS211" s="1170">
        <f t="shared" si="144"/>
        <v>2550.8055</v>
      </c>
      <c r="BT211" s="1170">
        <f t="shared" si="144"/>
        <v>0</v>
      </c>
      <c r="BU211" s="1170">
        <f t="shared" si="144"/>
        <v>0</v>
      </c>
      <c r="BV211" s="1170">
        <f t="shared" si="144"/>
        <v>0</v>
      </c>
      <c r="BW211" s="1170">
        <f t="shared" si="144"/>
        <v>0</v>
      </c>
      <c r="BX211" s="1170">
        <f t="shared" si="144"/>
        <v>26015.7188</v>
      </c>
      <c r="BY211" s="1170">
        <f t="shared" si="144"/>
        <v>21425.9526</v>
      </c>
      <c r="BZ211" s="1170">
        <f t="shared" si="144"/>
        <v>22898.1731</v>
      </c>
      <c r="CA211" s="1170">
        <f t="shared" si="144"/>
        <v>34407.251</v>
      </c>
      <c r="CB211" s="1170">
        <f t="shared" si="144"/>
        <v>96900.6866</v>
      </c>
      <c r="CC211" s="1170">
        <f t="shared" si="144"/>
        <v>0</v>
      </c>
      <c r="CD211" s="1170">
        <f t="shared" si="144"/>
        <v>0</v>
      </c>
      <c r="CE211" s="1170">
        <f t="shared" si="144"/>
        <v>10660.2392</v>
      </c>
      <c r="CF211" s="1170">
        <f t="shared" si="144"/>
        <v>19944.2514</v>
      </c>
      <c r="CG211" s="1170">
        <f t="shared" si="144"/>
        <v>53903.4182</v>
      </c>
      <c r="CH211" s="1170">
        <f t="shared" si="144"/>
        <v>28447.1285</v>
      </c>
      <c r="CI211" s="1170">
        <f t="shared" si="144"/>
        <v>6273.421</v>
      </c>
      <c r="CJ211" s="1170">
        <f t="shared" si="144"/>
        <v>0</v>
      </c>
      <c r="CK211" s="1170">
        <f t="shared" si="144"/>
        <v>0</v>
      </c>
      <c r="CL211" s="1170">
        <f t="shared" si="144"/>
        <v>0</v>
      </c>
      <c r="CM211" s="1170">
        <f t="shared" si="144"/>
        <v>0</v>
      </c>
      <c r="CN211" s="1170">
        <f t="shared" si="144"/>
        <v>0</v>
      </c>
      <c r="CO211" s="1170">
        <f t="shared" si="144"/>
        <v>55765.3644</v>
      </c>
      <c r="CP211" s="1170">
        <f t="shared" si="144"/>
        <v>35372.0623</v>
      </c>
      <c r="CQ211" s="1170">
        <f t="shared" si="144"/>
        <v>126958.5284</v>
      </c>
      <c r="CR211" s="1170">
        <f t="shared" si="144"/>
        <v>94914.1293</v>
      </c>
      <c r="CS211" s="1170">
        <f t="shared" si="144"/>
        <v>0</v>
      </c>
      <c r="CT211" s="1170">
        <f t="shared" si="144"/>
        <v>0</v>
      </c>
      <c r="CU211" s="1170">
        <f t="shared" si="144"/>
        <v>0</v>
      </c>
      <c r="CV211" s="1170">
        <f t="shared" si="144"/>
        <v>0</v>
      </c>
      <c r="CW211" s="1170">
        <f t="shared" si="144"/>
        <v>0</v>
      </c>
      <c r="CX211" s="1170">
        <f t="shared" si="144"/>
        <v>0</v>
      </c>
      <c r="CY211" s="1170">
        <f t="shared" si="144"/>
        <v>37046.6884</v>
      </c>
      <c r="CZ211" s="1170">
        <f t="shared" si="144"/>
        <v>114438.8742</v>
      </c>
      <c r="DA211" s="1170">
        <f t="shared" si="144"/>
        <v>40678.7005</v>
      </c>
      <c r="DB211" s="1170">
        <f t="shared" si="144"/>
        <v>128711.9773</v>
      </c>
      <c r="DC211" s="1170">
        <f t="shared" si="144"/>
        <v>0</v>
      </c>
      <c r="DD211" s="1170">
        <f t="shared" si="144"/>
        <v>0</v>
      </c>
      <c r="DE211" s="1170">
        <f t="shared" si="144"/>
        <v>0</v>
      </c>
      <c r="DF211" s="1170">
        <f t="shared" si="144"/>
        <v>0</v>
      </c>
      <c r="DG211" s="1170">
        <f t="shared" si="144"/>
        <v>0</v>
      </c>
      <c r="DH211" s="1170">
        <f t="shared" si="144"/>
        <v>0</v>
      </c>
      <c r="DI211" s="1170">
        <f t="shared" si="144"/>
        <v>0</v>
      </c>
      <c r="DJ211" s="1170">
        <f t="shared" si="144"/>
        <v>0</v>
      </c>
      <c r="DK211" s="1170">
        <f t="shared" si="144"/>
        <v>0</v>
      </c>
      <c r="DL211" s="1170">
        <f t="shared" si="144"/>
        <v>0</v>
      </c>
      <c r="DM211" s="1170">
        <f t="shared" si="144"/>
        <v>0</v>
      </c>
      <c r="DN211" s="1170">
        <f t="shared" si="144"/>
        <v>0</v>
      </c>
      <c r="DO211" s="1170">
        <f t="shared" si="144"/>
        <v>0</v>
      </c>
      <c r="DP211" s="1170">
        <f t="shared" si="144"/>
        <v>0</v>
      </c>
      <c r="DQ211" s="1170">
        <f t="shared" si="144"/>
        <v>0</v>
      </c>
      <c r="DR211" s="1170">
        <f t="shared" si="144"/>
        <v>0</v>
      </c>
      <c r="DS211" s="1170">
        <f t="shared" si="144"/>
        <v>0</v>
      </c>
      <c r="DT211" s="1170">
        <f t="shared" si="144"/>
        <v>0</v>
      </c>
      <c r="DU211" s="1170">
        <f t="shared" si="144"/>
        <v>0</v>
      </c>
      <c r="DV211" s="1170">
        <f t="shared" si="144"/>
        <v>0</v>
      </c>
      <c r="DW211" s="1170">
        <f t="shared" si="144"/>
        <v>0</v>
      </c>
      <c r="DX211" s="1170">
        <f t="shared" si="144"/>
        <v>0</v>
      </c>
      <c r="DY211" s="1170">
        <f t="shared" si="144"/>
        <v>0</v>
      </c>
      <c r="DZ211" s="1170">
        <f t="shared" si="144"/>
        <v>0</v>
      </c>
      <c r="EA211" s="1170">
        <f t="shared" si="144"/>
        <v>0</v>
      </c>
      <c r="EB211" s="1170">
        <f t="shared" si="144"/>
        <v>0</v>
      </c>
      <c r="EC211" s="1170">
        <f t="shared" si="144"/>
        <v>0</v>
      </c>
      <c r="ED211" s="1171">
        <f t="shared" si="144"/>
        <v>0</v>
      </c>
      <c r="EE211" s="1170">
        <f t="shared" si="144"/>
        <v>0</v>
      </c>
      <c r="EF211" s="1170">
        <f t="shared" si="144"/>
        <v>3032.4002</v>
      </c>
      <c r="EG211" s="1170">
        <f t="shared" si="144"/>
        <v>6531.4</v>
      </c>
      <c r="EH211" s="1170">
        <f t="shared" si="144"/>
        <v>11960.8576</v>
      </c>
      <c r="EI211" s="1170">
        <f t="shared" si="144"/>
        <v>710.9508</v>
      </c>
      <c r="EJ211" s="1170">
        <f t="shared" si="144"/>
        <v>171.5792</v>
      </c>
      <c r="EK211" s="1170">
        <f t="shared" si="144"/>
        <v>2890.821</v>
      </c>
      <c r="EL211" s="1170">
        <f t="shared" si="144"/>
        <v>474.0576</v>
      </c>
      <c r="EM211" s="1170">
        <f t="shared" si="144"/>
        <v>11486.8</v>
      </c>
      <c r="EN211" s="1172">
        <f t="shared" si="144"/>
        <v>710.9508</v>
      </c>
      <c r="EO211" s="1173"/>
      <c r="EP211" s="1173"/>
    </row>
    <row r="212" ht="14.25" customHeight="1">
      <c r="A212" s="1174"/>
      <c r="B212" s="1173"/>
      <c r="C212" s="1173"/>
      <c r="D212" s="1175" t="s">
        <v>890</v>
      </c>
      <c r="E212" s="1176">
        <f t="shared" ref="E212:EN212" si="145">E211*E184</f>
        <v>159582.5507</v>
      </c>
      <c r="F212" s="1177">
        <f t="shared" si="145"/>
        <v>230849.346</v>
      </c>
      <c r="G212" s="1177">
        <f t="shared" si="145"/>
        <v>0</v>
      </c>
      <c r="H212" s="1177">
        <f t="shared" si="145"/>
        <v>0</v>
      </c>
      <c r="I212" s="1177">
        <f t="shared" si="145"/>
        <v>21790.89643</v>
      </c>
      <c r="J212" s="1177">
        <f t="shared" si="145"/>
        <v>94869.23461</v>
      </c>
      <c r="K212" s="1177">
        <f t="shared" si="145"/>
        <v>156697.7379</v>
      </c>
      <c r="L212" s="1177">
        <f t="shared" si="145"/>
        <v>0</v>
      </c>
      <c r="M212" s="1177">
        <f t="shared" si="145"/>
        <v>0</v>
      </c>
      <c r="N212" s="1177">
        <f t="shared" si="145"/>
        <v>20212.16822</v>
      </c>
      <c r="O212" s="1177">
        <f t="shared" si="145"/>
        <v>84704.67376</v>
      </c>
      <c r="P212" s="1177">
        <f t="shared" si="145"/>
        <v>144105.9554</v>
      </c>
      <c r="Q212" s="1177">
        <f t="shared" si="145"/>
        <v>0</v>
      </c>
      <c r="R212" s="1177">
        <f t="shared" si="145"/>
        <v>0</v>
      </c>
      <c r="S212" s="1177">
        <f t="shared" si="145"/>
        <v>16031.8738</v>
      </c>
      <c r="T212" s="1177">
        <f t="shared" si="145"/>
        <v>77310.54364</v>
      </c>
      <c r="U212" s="1177">
        <f t="shared" si="145"/>
        <v>122625.9705</v>
      </c>
      <c r="V212" s="1177">
        <f t="shared" si="145"/>
        <v>51345.06937</v>
      </c>
      <c r="W212" s="1177">
        <f t="shared" si="145"/>
        <v>192417.7346</v>
      </c>
      <c r="X212" s="1177">
        <f t="shared" si="145"/>
        <v>107101.946</v>
      </c>
      <c r="Y212" s="1177">
        <f t="shared" si="145"/>
        <v>84665.29526</v>
      </c>
      <c r="Z212" s="1177">
        <f t="shared" si="145"/>
        <v>0</v>
      </c>
      <c r="AA212" s="1177">
        <f t="shared" si="145"/>
        <v>0</v>
      </c>
      <c r="AB212" s="1177">
        <f t="shared" si="145"/>
        <v>40980.22665</v>
      </c>
      <c r="AC212" s="1177">
        <f t="shared" si="145"/>
        <v>45345.1466</v>
      </c>
      <c r="AD212" s="1177">
        <f t="shared" si="145"/>
        <v>131833.5831</v>
      </c>
      <c r="AE212" s="1177">
        <f t="shared" si="145"/>
        <v>38706.81887</v>
      </c>
      <c r="AF212" s="1177">
        <f t="shared" si="145"/>
        <v>154454.3728</v>
      </c>
      <c r="AG212" s="1177">
        <f t="shared" si="145"/>
        <v>0</v>
      </c>
      <c r="AH212" s="1177">
        <f t="shared" si="145"/>
        <v>0</v>
      </c>
      <c r="AI212" s="1177">
        <f t="shared" si="145"/>
        <v>0</v>
      </c>
      <c r="AJ212" s="1177">
        <f t="shared" si="145"/>
        <v>0</v>
      </c>
      <c r="AK212" s="1177">
        <f t="shared" si="145"/>
        <v>45789.70686</v>
      </c>
      <c r="AL212" s="1177">
        <f t="shared" si="145"/>
        <v>134580.1161</v>
      </c>
      <c r="AM212" s="1177">
        <f t="shared" si="145"/>
        <v>50278.87382</v>
      </c>
      <c r="AN212" s="1177">
        <f t="shared" si="145"/>
        <v>152909.829</v>
      </c>
      <c r="AO212" s="1177">
        <f t="shared" si="145"/>
        <v>0</v>
      </c>
      <c r="AP212" s="1177">
        <f t="shared" si="145"/>
        <v>0</v>
      </c>
      <c r="AQ212" s="1177">
        <f t="shared" si="145"/>
        <v>0</v>
      </c>
      <c r="AR212" s="1177">
        <f t="shared" si="145"/>
        <v>0</v>
      </c>
      <c r="AS212" s="1177">
        <f t="shared" si="145"/>
        <v>5543.324384</v>
      </c>
      <c r="AT212" s="1177">
        <f t="shared" si="145"/>
        <v>21120.23867</v>
      </c>
      <c r="AU212" s="1177">
        <f t="shared" si="145"/>
        <v>24330.42126</v>
      </c>
      <c r="AV212" s="1177">
        <f t="shared" si="145"/>
        <v>68505.45242</v>
      </c>
      <c r="AW212" s="1177">
        <f t="shared" si="145"/>
        <v>15348.45552</v>
      </c>
      <c r="AX212" s="1177">
        <f t="shared" si="145"/>
        <v>3733.424572</v>
      </c>
      <c r="AY212" s="1177">
        <f t="shared" si="145"/>
        <v>5108.763629</v>
      </c>
      <c r="AZ212" s="1177">
        <f t="shared" si="145"/>
        <v>15291.92442</v>
      </c>
      <c r="BA212" s="1177">
        <f t="shared" si="145"/>
        <v>0</v>
      </c>
      <c r="BB212" s="1177">
        <f t="shared" si="145"/>
        <v>0</v>
      </c>
      <c r="BC212" s="1177">
        <f t="shared" si="145"/>
        <v>0</v>
      </c>
      <c r="BD212" s="1177">
        <f t="shared" si="145"/>
        <v>0</v>
      </c>
      <c r="BE212" s="1177">
        <f t="shared" si="145"/>
        <v>0</v>
      </c>
      <c r="BF212" s="1177">
        <f t="shared" si="145"/>
        <v>0</v>
      </c>
      <c r="BG212" s="1177">
        <f t="shared" si="145"/>
        <v>0</v>
      </c>
      <c r="BH212" s="1177">
        <f t="shared" si="145"/>
        <v>0</v>
      </c>
      <c r="BI212" s="1177">
        <f t="shared" si="145"/>
        <v>0</v>
      </c>
      <c r="BJ212" s="1177">
        <f t="shared" si="145"/>
        <v>0</v>
      </c>
      <c r="BK212" s="1177">
        <f t="shared" si="145"/>
        <v>6962.446546</v>
      </c>
      <c r="BL212" s="1177">
        <f t="shared" si="145"/>
        <v>6462.622284</v>
      </c>
      <c r="BM212" s="1177">
        <f t="shared" si="145"/>
        <v>5567.693953</v>
      </c>
      <c r="BN212" s="1177">
        <f t="shared" si="145"/>
        <v>13681.30498</v>
      </c>
      <c r="BO212" s="1177">
        <f t="shared" si="145"/>
        <v>10661.74387</v>
      </c>
      <c r="BP212" s="1177">
        <f t="shared" si="145"/>
        <v>4244.60883</v>
      </c>
      <c r="BQ212" s="1177">
        <f t="shared" si="145"/>
        <v>39740.37491</v>
      </c>
      <c r="BR212" s="1177">
        <f t="shared" si="145"/>
        <v>30009.94788</v>
      </c>
      <c r="BS212" s="1177">
        <f t="shared" si="145"/>
        <v>3122.185932</v>
      </c>
      <c r="BT212" s="1177">
        <f t="shared" si="145"/>
        <v>0</v>
      </c>
      <c r="BU212" s="1177">
        <f t="shared" si="145"/>
        <v>0</v>
      </c>
      <c r="BV212" s="1177">
        <f t="shared" si="145"/>
        <v>0</v>
      </c>
      <c r="BW212" s="1177">
        <f t="shared" si="145"/>
        <v>0</v>
      </c>
      <c r="BX212" s="1177">
        <f t="shared" si="145"/>
        <v>22243.43957</v>
      </c>
      <c r="BY212" s="1177">
        <f t="shared" si="145"/>
        <v>18319.18947</v>
      </c>
      <c r="BZ212" s="1177">
        <f t="shared" si="145"/>
        <v>21432.69002</v>
      </c>
      <c r="CA212" s="1177">
        <f t="shared" si="145"/>
        <v>29727.86486</v>
      </c>
      <c r="CB212" s="1177">
        <f t="shared" si="145"/>
        <v>83722.19322</v>
      </c>
      <c r="CC212" s="1177">
        <f t="shared" si="145"/>
        <v>0</v>
      </c>
      <c r="CD212" s="1177">
        <f t="shared" si="145"/>
        <v>0</v>
      </c>
      <c r="CE212" s="1177">
        <f t="shared" si="145"/>
        <v>12792.28704</v>
      </c>
      <c r="CF212" s="1177">
        <f t="shared" si="145"/>
        <v>24651.09473</v>
      </c>
      <c r="CG212" s="1177">
        <f t="shared" si="145"/>
        <v>62743.57878</v>
      </c>
      <c r="CH212" s="1177">
        <f t="shared" si="145"/>
        <v>35843.38191</v>
      </c>
      <c r="CI212" s="1177">
        <f t="shared" si="145"/>
        <v>7678.667304</v>
      </c>
      <c r="CJ212" s="1177">
        <f t="shared" si="145"/>
        <v>0</v>
      </c>
      <c r="CK212" s="1177">
        <f t="shared" si="145"/>
        <v>0</v>
      </c>
      <c r="CL212" s="1177">
        <f t="shared" si="145"/>
        <v>0</v>
      </c>
      <c r="CM212" s="1177">
        <f t="shared" si="145"/>
        <v>0</v>
      </c>
      <c r="CN212" s="1177">
        <f t="shared" si="145"/>
        <v>0</v>
      </c>
      <c r="CO212" s="1177">
        <f t="shared" si="145"/>
        <v>26767.37491</v>
      </c>
      <c r="CP212" s="1177">
        <f t="shared" si="145"/>
        <v>18216.61208</v>
      </c>
      <c r="CQ212" s="1177">
        <f t="shared" si="145"/>
        <v>66018.43477</v>
      </c>
      <c r="CR212" s="1177">
        <f t="shared" si="145"/>
        <v>47931.6353</v>
      </c>
      <c r="CS212" s="1177">
        <f t="shared" si="145"/>
        <v>0</v>
      </c>
      <c r="CT212" s="1177">
        <f t="shared" si="145"/>
        <v>0</v>
      </c>
      <c r="CU212" s="1177">
        <f t="shared" si="145"/>
        <v>0</v>
      </c>
      <c r="CV212" s="1177">
        <f t="shared" si="145"/>
        <v>0</v>
      </c>
      <c r="CW212" s="1177">
        <f t="shared" si="145"/>
        <v>0</v>
      </c>
      <c r="CX212" s="1177">
        <f t="shared" si="145"/>
        <v>0</v>
      </c>
      <c r="CY212" s="1177">
        <f t="shared" si="145"/>
        <v>14077.74159</v>
      </c>
      <c r="CZ212" s="1177">
        <f t="shared" si="145"/>
        <v>48064.32716</v>
      </c>
      <c r="DA212" s="1177">
        <f t="shared" si="145"/>
        <v>16596.9098</v>
      </c>
      <c r="DB212" s="1177">
        <f t="shared" si="145"/>
        <v>54059.03047</v>
      </c>
      <c r="DC212" s="1177">
        <f t="shared" si="145"/>
        <v>0</v>
      </c>
      <c r="DD212" s="1177">
        <f t="shared" si="145"/>
        <v>0</v>
      </c>
      <c r="DE212" s="1177">
        <f t="shared" si="145"/>
        <v>0</v>
      </c>
      <c r="DF212" s="1177">
        <f t="shared" si="145"/>
        <v>0</v>
      </c>
      <c r="DG212" s="1177">
        <f t="shared" si="145"/>
        <v>0</v>
      </c>
      <c r="DH212" s="1177">
        <f t="shared" si="145"/>
        <v>0</v>
      </c>
      <c r="DI212" s="1177">
        <f t="shared" si="145"/>
        <v>0</v>
      </c>
      <c r="DJ212" s="1177">
        <f t="shared" si="145"/>
        <v>0</v>
      </c>
      <c r="DK212" s="1177">
        <f t="shared" si="145"/>
        <v>0</v>
      </c>
      <c r="DL212" s="1177">
        <f t="shared" si="145"/>
        <v>0</v>
      </c>
      <c r="DM212" s="1177">
        <f t="shared" si="145"/>
        <v>0</v>
      </c>
      <c r="DN212" s="1177">
        <f t="shared" si="145"/>
        <v>0</v>
      </c>
      <c r="DO212" s="1177">
        <f t="shared" si="145"/>
        <v>0</v>
      </c>
      <c r="DP212" s="1177">
        <f t="shared" si="145"/>
        <v>0</v>
      </c>
      <c r="DQ212" s="1177">
        <f t="shared" si="145"/>
        <v>0</v>
      </c>
      <c r="DR212" s="1177">
        <f t="shared" si="145"/>
        <v>0</v>
      </c>
      <c r="DS212" s="1177">
        <f t="shared" si="145"/>
        <v>0</v>
      </c>
      <c r="DT212" s="1177">
        <f t="shared" si="145"/>
        <v>0</v>
      </c>
      <c r="DU212" s="1177">
        <f t="shared" si="145"/>
        <v>0</v>
      </c>
      <c r="DV212" s="1177">
        <f t="shared" si="145"/>
        <v>0</v>
      </c>
      <c r="DW212" s="1177">
        <f t="shared" si="145"/>
        <v>0</v>
      </c>
      <c r="DX212" s="1177">
        <f t="shared" si="145"/>
        <v>0</v>
      </c>
      <c r="DY212" s="1177">
        <f t="shared" si="145"/>
        <v>0</v>
      </c>
      <c r="DZ212" s="1177">
        <f t="shared" si="145"/>
        <v>0</v>
      </c>
      <c r="EA212" s="1177">
        <f t="shared" si="145"/>
        <v>0</v>
      </c>
      <c r="EB212" s="1177">
        <f t="shared" si="145"/>
        <v>0</v>
      </c>
      <c r="EC212" s="1177">
        <f t="shared" si="145"/>
        <v>0</v>
      </c>
      <c r="ED212" s="1178">
        <f t="shared" si="145"/>
        <v>0</v>
      </c>
      <c r="EE212" s="1177">
        <f t="shared" si="145"/>
        <v>0</v>
      </c>
      <c r="EF212" s="1177">
        <f t="shared" si="145"/>
        <v>3566.102635</v>
      </c>
      <c r="EG212" s="1177">
        <f t="shared" si="145"/>
        <v>8072.8104</v>
      </c>
      <c r="EH212" s="1177">
        <f t="shared" si="145"/>
        <v>14065.96854</v>
      </c>
      <c r="EI212" s="1177">
        <f t="shared" si="145"/>
        <v>819.0153216</v>
      </c>
      <c r="EJ212" s="1177">
        <f t="shared" si="145"/>
        <v>70.0043136</v>
      </c>
      <c r="EK212" s="1177">
        <f t="shared" si="145"/>
        <v>1202.581536</v>
      </c>
      <c r="EL212" s="1177">
        <f t="shared" si="145"/>
        <v>199.104192</v>
      </c>
      <c r="EM212" s="1177">
        <f t="shared" si="145"/>
        <v>4778.5088</v>
      </c>
      <c r="EN212" s="1179">
        <f t="shared" si="145"/>
        <v>275.8489104</v>
      </c>
      <c r="EO212" s="1173"/>
      <c r="EP212" s="1173"/>
    </row>
    <row r="213" ht="14.25" customHeight="1">
      <c r="A213" s="1180" t="s">
        <v>891</v>
      </c>
      <c r="B213" s="1181"/>
      <c r="C213" s="1182">
        <f>SUM(E213:EN213)</f>
        <v>705750.6153</v>
      </c>
      <c r="D213" s="1183" t="s">
        <v>892</v>
      </c>
      <c r="E213" s="1184">
        <f t="shared" ref="E213:EN213" si="146">$D$150*E212</f>
        <v>34310.2484</v>
      </c>
      <c r="F213" s="1185">
        <f t="shared" si="146"/>
        <v>49632.60938</v>
      </c>
      <c r="G213" s="1185">
        <f t="shared" si="146"/>
        <v>0</v>
      </c>
      <c r="H213" s="1185">
        <f t="shared" si="146"/>
        <v>0</v>
      </c>
      <c r="I213" s="1185">
        <f t="shared" si="146"/>
        <v>4685.042732</v>
      </c>
      <c r="J213" s="1185">
        <f t="shared" si="146"/>
        <v>20396.88544</v>
      </c>
      <c r="K213" s="1185">
        <f t="shared" si="146"/>
        <v>33690.01364</v>
      </c>
      <c r="L213" s="1185">
        <f t="shared" si="146"/>
        <v>0</v>
      </c>
      <c r="M213" s="1185">
        <f t="shared" si="146"/>
        <v>0</v>
      </c>
      <c r="N213" s="1185">
        <f t="shared" si="146"/>
        <v>4345.616167</v>
      </c>
      <c r="O213" s="1185">
        <f t="shared" si="146"/>
        <v>18211.50486</v>
      </c>
      <c r="P213" s="1185">
        <f t="shared" si="146"/>
        <v>30982.7804</v>
      </c>
      <c r="Q213" s="1185">
        <f t="shared" si="146"/>
        <v>0</v>
      </c>
      <c r="R213" s="1185">
        <f t="shared" si="146"/>
        <v>0</v>
      </c>
      <c r="S213" s="1185">
        <f t="shared" si="146"/>
        <v>3446.852867</v>
      </c>
      <c r="T213" s="1185">
        <f t="shared" si="146"/>
        <v>16621.76688</v>
      </c>
      <c r="U213" s="1185">
        <f t="shared" si="146"/>
        <v>26364.58365</v>
      </c>
      <c r="V213" s="1185">
        <f t="shared" si="146"/>
        <v>11039.18992</v>
      </c>
      <c r="W213" s="1185">
        <f t="shared" si="146"/>
        <v>41369.81295</v>
      </c>
      <c r="X213" s="1185">
        <f t="shared" si="146"/>
        <v>23026.91839</v>
      </c>
      <c r="Y213" s="1185">
        <f t="shared" si="146"/>
        <v>18203.03848</v>
      </c>
      <c r="Z213" s="1185">
        <f t="shared" si="146"/>
        <v>0</v>
      </c>
      <c r="AA213" s="1185">
        <f t="shared" si="146"/>
        <v>0</v>
      </c>
      <c r="AB213" s="1185">
        <f t="shared" si="146"/>
        <v>8810.74873</v>
      </c>
      <c r="AC213" s="1185">
        <f t="shared" si="146"/>
        <v>9749.206519</v>
      </c>
      <c r="AD213" s="1185">
        <f t="shared" si="146"/>
        <v>28344.22036</v>
      </c>
      <c r="AE213" s="1185">
        <f t="shared" si="146"/>
        <v>8321.966057</v>
      </c>
      <c r="AF213" s="1185">
        <f t="shared" si="146"/>
        <v>33207.69014</v>
      </c>
      <c r="AG213" s="1185">
        <f t="shared" si="146"/>
        <v>0</v>
      </c>
      <c r="AH213" s="1185">
        <f t="shared" si="146"/>
        <v>0</v>
      </c>
      <c r="AI213" s="1185">
        <f t="shared" si="146"/>
        <v>0</v>
      </c>
      <c r="AJ213" s="1185">
        <f t="shared" si="146"/>
        <v>0</v>
      </c>
      <c r="AK213" s="1185">
        <f t="shared" si="146"/>
        <v>9844.786975</v>
      </c>
      <c r="AL213" s="1185">
        <f t="shared" si="146"/>
        <v>28934.72495</v>
      </c>
      <c r="AM213" s="1185">
        <f t="shared" si="146"/>
        <v>10809.95787</v>
      </c>
      <c r="AN213" s="1185">
        <f t="shared" si="146"/>
        <v>32875.61324</v>
      </c>
      <c r="AO213" s="1185">
        <f t="shared" si="146"/>
        <v>0</v>
      </c>
      <c r="AP213" s="1185">
        <f t="shared" si="146"/>
        <v>0</v>
      </c>
      <c r="AQ213" s="1185">
        <f t="shared" si="146"/>
        <v>0</v>
      </c>
      <c r="AR213" s="1185">
        <f t="shared" si="146"/>
        <v>0</v>
      </c>
      <c r="AS213" s="1185">
        <f t="shared" si="146"/>
        <v>1191.814743</v>
      </c>
      <c r="AT213" s="1185">
        <f t="shared" si="146"/>
        <v>4540.851314</v>
      </c>
      <c r="AU213" s="1185">
        <f t="shared" si="146"/>
        <v>5231.040571</v>
      </c>
      <c r="AV213" s="1185">
        <f t="shared" si="146"/>
        <v>14728.67227</v>
      </c>
      <c r="AW213" s="1185">
        <f t="shared" si="146"/>
        <v>3299.917937</v>
      </c>
      <c r="AX213" s="1185">
        <f t="shared" si="146"/>
        <v>802.6862829</v>
      </c>
      <c r="AY213" s="1185">
        <f t="shared" si="146"/>
        <v>1098.38418</v>
      </c>
      <c r="AZ213" s="1185">
        <f t="shared" si="146"/>
        <v>3287.763751</v>
      </c>
      <c r="BA213" s="1185">
        <f t="shared" si="146"/>
        <v>0</v>
      </c>
      <c r="BB213" s="1185">
        <f t="shared" si="146"/>
        <v>0</v>
      </c>
      <c r="BC213" s="1185">
        <f t="shared" si="146"/>
        <v>0</v>
      </c>
      <c r="BD213" s="1185">
        <f t="shared" si="146"/>
        <v>0</v>
      </c>
      <c r="BE213" s="1185">
        <f t="shared" si="146"/>
        <v>0</v>
      </c>
      <c r="BF213" s="1185">
        <f t="shared" si="146"/>
        <v>0</v>
      </c>
      <c r="BG213" s="1185">
        <f t="shared" si="146"/>
        <v>0</v>
      </c>
      <c r="BH213" s="1185">
        <f t="shared" si="146"/>
        <v>0</v>
      </c>
      <c r="BI213" s="1185">
        <f t="shared" si="146"/>
        <v>0</v>
      </c>
      <c r="BJ213" s="1185">
        <f t="shared" si="146"/>
        <v>0</v>
      </c>
      <c r="BK213" s="1185">
        <f t="shared" si="146"/>
        <v>1496.926007</v>
      </c>
      <c r="BL213" s="1185">
        <f t="shared" si="146"/>
        <v>1389.463791</v>
      </c>
      <c r="BM213" s="1185">
        <f t="shared" si="146"/>
        <v>1197.0542</v>
      </c>
      <c r="BN213" s="1185">
        <f t="shared" si="146"/>
        <v>2941.480571</v>
      </c>
      <c r="BO213" s="1185">
        <f t="shared" si="146"/>
        <v>2292.274933</v>
      </c>
      <c r="BP213" s="1185">
        <f t="shared" si="146"/>
        <v>912.5908985</v>
      </c>
      <c r="BQ213" s="1185">
        <f t="shared" si="146"/>
        <v>8544.180605</v>
      </c>
      <c r="BR213" s="1185">
        <f t="shared" si="146"/>
        <v>6452.138794</v>
      </c>
      <c r="BS213" s="1185">
        <f t="shared" si="146"/>
        <v>671.2699754</v>
      </c>
      <c r="BT213" s="1185">
        <f t="shared" si="146"/>
        <v>0</v>
      </c>
      <c r="BU213" s="1185">
        <f t="shared" si="146"/>
        <v>0</v>
      </c>
      <c r="BV213" s="1185">
        <f t="shared" si="146"/>
        <v>0</v>
      </c>
      <c r="BW213" s="1185">
        <f t="shared" si="146"/>
        <v>0</v>
      </c>
      <c r="BX213" s="1185">
        <f t="shared" si="146"/>
        <v>4782.339508</v>
      </c>
      <c r="BY213" s="1185">
        <f t="shared" si="146"/>
        <v>3938.625737</v>
      </c>
      <c r="BZ213" s="1185">
        <f t="shared" si="146"/>
        <v>4608.028355</v>
      </c>
      <c r="CA213" s="1185">
        <f t="shared" si="146"/>
        <v>6391.490946</v>
      </c>
      <c r="CB213" s="1185">
        <f t="shared" si="146"/>
        <v>18000.27154</v>
      </c>
      <c r="CC213" s="1185">
        <f t="shared" si="146"/>
        <v>0</v>
      </c>
      <c r="CD213" s="1185">
        <f t="shared" si="146"/>
        <v>0</v>
      </c>
      <c r="CE213" s="1185">
        <f t="shared" si="146"/>
        <v>2750.341714</v>
      </c>
      <c r="CF213" s="1185">
        <f t="shared" si="146"/>
        <v>5299.985367</v>
      </c>
      <c r="CG213" s="1185">
        <f t="shared" si="146"/>
        <v>13489.86944</v>
      </c>
      <c r="CH213" s="1185">
        <f t="shared" si="146"/>
        <v>7706.327111</v>
      </c>
      <c r="CI213" s="1185">
        <f t="shared" si="146"/>
        <v>1650.91347</v>
      </c>
      <c r="CJ213" s="1185">
        <f t="shared" si="146"/>
        <v>0</v>
      </c>
      <c r="CK213" s="1185">
        <f t="shared" si="146"/>
        <v>0</v>
      </c>
      <c r="CL213" s="1185">
        <f t="shared" si="146"/>
        <v>0</v>
      </c>
      <c r="CM213" s="1185">
        <f t="shared" si="146"/>
        <v>0</v>
      </c>
      <c r="CN213" s="1185">
        <f t="shared" si="146"/>
        <v>0</v>
      </c>
      <c r="CO213" s="1185">
        <f t="shared" si="146"/>
        <v>5754.985606</v>
      </c>
      <c r="CP213" s="1185">
        <f t="shared" si="146"/>
        <v>3916.571598</v>
      </c>
      <c r="CQ213" s="1185">
        <f t="shared" si="146"/>
        <v>14193.96348</v>
      </c>
      <c r="CR213" s="1185">
        <f t="shared" si="146"/>
        <v>10305.30159</v>
      </c>
      <c r="CS213" s="1185">
        <f t="shared" si="146"/>
        <v>0</v>
      </c>
      <c r="CT213" s="1185">
        <f t="shared" si="146"/>
        <v>0</v>
      </c>
      <c r="CU213" s="1185">
        <f t="shared" si="146"/>
        <v>0</v>
      </c>
      <c r="CV213" s="1185">
        <f t="shared" si="146"/>
        <v>0</v>
      </c>
      <c r="CW213" s="1185">
        <f t="shared" si="146"/>
        <v>0</v>
      </c>
      <c r="CX213" s="1185">
        <f t="shared" si="146"/>
        <v>0</v>
      </c>
      <c r="CY213" s="1185">
        <f t="shared" si="146"/>
        <v>3026.714442</v>
      </c>
      <c r="CZ213" s="1185">
        <f t="shared" si="146"/>
        <v>10333.83034</v>
      </c>
      <c r="DA213" s="1185">
        <f t="shared" si="146"/>
        <v>3568.335608</v>
      </c>
      <c r="DB213" s="1185">
        <f t="shared" si="146"/>
        <v>11622.69155</v>
      </c>
      <c r="DC213" s="1185">
        <f t="shared" si="146"/>
        <v>0</v>
      </c>
      <c r="DD213" s="1185">
        <f t="shared" si="146"/>
        <v>0</v>
      </c>
      <c r="DE213" s="1185">
        <f t="shared" si="146"/>
        <v>0</v>
      </c>
      <c r="DF213" s="1185">
        <f t="shared" si="146"/>
        <v>0</v>
      </c>
      <c r="DG213" s="1185">
        <f t="shared" si="146"/>
        <v>0</v>
      </c>
      <c r="DH213" s="1185">
        <f t="shared" si="146"/>
        <v>0</v>
      </c>
      <c r="DI213" s="1185">
        <f t="shared" si="146"/>
        <v>0</v>
      </c>
      <c r="DJ213" s="1185">
        <f t="shared" si="146"/>
        <v>0</v>
      </c>
      <c r="DK213" s="1185">
        <f t="shared" si="146"/>
        <v>0</v>
      </c>
      <c r="DL213" s="1185">
        <f t="shared" si="146"/>
        <v>0</v>
      </c>
      <c r="DM213" s="1185">
        <f t="shared" si="146"/>
        <v>0</v>
      </c>
      <c r="DN213" s="1185">
        <f t="shared" si="146"/>
        <v>0</v>
      </c>
      <c r="DO213" s="1185">
        <f t="shared" si="146"/>
        <v>0</v>
      </c>
      <c r="DP213" s="1185">
        <f t="shared" si="146"/>
        <v>0</v>
      </c>
      <c r="DQ213" s="1185">
        <f t="shared" si="146"/>
        <v>0</v>
      </c>
      <c r="DR213" s="1185">
        <f t="shared" si="146"/>
        <v>0</v>
      </c>
      <c r="DS213" s="1185">
        <f t="shared" si="146"/>
        <v>0</v>
      </c>
      <c r="DT213" s="1185">
        <f t="shared" si="146"/>
        <v>0</v>
      </c>
      <c r="DU213" s="1185">
        <f t="shared" si="146"/>
        <v>0</v>
      </c>
      <c r="DV213" s="1185">
        <f t="shared" si="146"/>
        <v>0</v>
      </c>
      <c r="DW213" s="1185">
        <f t="shared" si="146"/>
        <v>0</v>
      </c>
      <c r="DX213" s="1185">
        <f t="shared" si="146"/>
        <v>0</v>
      </c>
      <c r="DY213" s="1185">
        <f t="shared" si="146"/>
        <v>0</v>
      </c>
      <c r="DZ213" s="1185">
        <f t="shared" si="146"/>
        <v>0</v>
      </c>
      <c r="EA213" s="1185">
        <f t="shared" si="146"/>
        <v>0</v>
      </c>
      <c r="EB213" s="1185">
        <f t="shared" si="146"/>
        <v>0</v>
      </c>
      <c r="EC213" s="1185">
        <f t="shared" si="146"/>
        <v>0</v>
      </c>
      <c r="ED213" s="1186">
        <f t="shared" si="146"/>
        <v>0</v>
      </c>
      <c r="EE213" s="1185">
        <f t="shared" si="146"/>
        <v>0</v>
      </c>
      <c r="EF213" s="1185">
        <f t="shared" si="146"/>
        <v>766.7120666</v>
      </c>
      <c r="EG213" s="1185">
        <f t="shared" si="146"/>
        <v>1735.654236</v>
      </c>
      <c r="EH213" s="1185">
        <f t="shared" si="146"/>
        <v>3024.183236</v>
      </c>
      <c r="EI213" s="1185">
        <f t="shared" si="146"/>
        <v>176.0882941</v>
      </c>
      <c r="EJ213" s="1185">
        <f t="shared" si="146"/>
        <v>15.05092742</v>
      </c>
      <c r="EK213" s="1185">
        <f t="shared" si="146"/>
        <v>258.5550302</v>
      </c>
      <c r="EL213" s="1185">
        <f t="shared" si="146"/>
        <v>42.80740128</v>
      </c>
      <c r="EM213" s="1185">
        <f t="shared" si="146"/>
        <v>1027.379392</v>
      </c>
      <c r="EN213" s="1187">
        <f t="shared" si="146"/>
        <v>59.30751574</v>
      </c>
      <c r="EO213" s="1173"/>
      <c r="EP213" s="1173"/>
    </row>
    <row r="214" ht="14.25" customHeight="1">
      <c r="A214" s="1188" t="s">
        <v>893</v>
      </c>
      <c r="B214" s="1189"/>
      <c r="C214" s="1190">
        <f>SUM(E216:EN216)</f>
        <v>176996.1124</v>
      </c>
      <c r="D214" s="1191" t="s">
        <v>894</v>
      </c>
      <c r="E214" s="1192">
        <f t="shared" ref="E214:EN214" si="147">SUM(E157:E162)</f>
        <v>0</v>
      </c>
      <c r="F214" s="1193">
        <f t="shared" si="147"/>
        <v>0</v>
      </c>
      <c r="G214" s="1193">
        <f t="shared" si="147"/>
        <v>2674.5405</v>
      </c>
      <c r="H214" s="1193">
        <f t="shared" si="147"/>
        <v>7083.3824</v>
      </c>
      <c r="I214" s="1193">
        <f t="shared" si="147"/>
        <v>0</v>
      </c>
      <c r="J214" s="1193">
        <f t="shared" si="147"/>
        <v>0</v>
      </c>
      <c r="K214" s="1193">
        <f t="shared" si="147"/>
        <v>0</v>
      </c>
      <c r="L214" s="1193">
        <f t="shared" si="147"/>
        <v>2674.5405</v>
      </c>
      <c r="M214" s="1193">
        <f t="shared" si="147"/>
        <v>7083.3824</v>
      </c>
      <c r="N214" s="1193">
        <f t="shared" si="147"/>
        <v>0</v>
      </c>
      <c r="O214" s="1193">
        <f t="shared" si="147"/>
        <v>0</v>
      </c>
      <c r="P214" s="1193">
        <f t="shared" si="147"/>
        <v>0</v>
      </c>
      <c r="Q214" s="1193">
        <f t="shared" si="147"/>
        <v>2674.5405</v>
      </c>
      <c r="R214" s="1193">
        <f t="shared" si="147"/>
        <v>7083.3824</v>
      </c>
      <c r="S214" s="1193">
        <f t="shared" si="147"/>
        <v>0</v>
      </c>
      <c r="T214" s="1193">
        <f t="shared" si="147"/>
        <v>0</v>
      </c>
      <c r="U214" s="1193">
        <f t="shared" si="147"/>
        <v>0</v>
      </c>
      <c r="V214" s="1193">
        <f t="shared" si="147"/>
        <v>0</v>
      </c>
      <c r="W214" s="1193">
        <f t="shared" si="147"/>
        <v>0</v>
      </c>
      <c r="X214" s="1193">
        <f t="shared" si="147"/>
        <v>0</v>
      </c>
      <c r="Y214" s="1193">
        <f t="shared" si="147"/>
        <v>0</v>
      </c>
      <c r="Z214" s="1193">
        <f t="shared" si="147"/>
        <v>7083.3824</v>
      </c>
      <c r="AA214" s="1193">
        <f t="shared" si="147"/>
        <v>2674.5405</v>
      </c>
      <c r="AB214" s="1193">
        <f t="shared" si="147"/>
        <v>0</v>
      </c>
      <c r="AC214" s="1193">
        <f t="shared" si="147"/>
        <v>2674.5405</v>
      </c>
      <c r="AD214" s="1193">
        <f t="shared" si="147"/>
        <v>0</v>
      </c>
      <c r="AE214" s="1193">
        <f t="shared" si="147"/>
        <v>0</v>
      </c>
      <c r="AF214" s="1193">
        <f t="shared" si="147"/>
        <v>0</v>
      </c>
      <c r="AG214" s="1193">
        <f t="shared" si="147"/>
        <v>7083.3824</v>
      </c>
      <c r="AH214" s="1193">
        <f t="shared" si="147"/>
        <v>24849.0503</v>
      </c>
      <c r="AI214" s="1193">
        <f t="shared" si="147"/>
        <v>17343.127</v>
      </c>
      <c r="AJ214" s="1193">
        <f t="shared" si="147"/>
        <v>33590.1992</v>
      </c>
      <c r="AK214" s="1193">
        <f t="shared" si="147"/>
        <v>2674.5405</v>
      </c>
      <c r="AL214" s="1193">
        <f t="shared" si="147"/>
        <v>0</v>
      </c>
      <c r="AM214" s="1193">
        <f t="shared" si="147"/>
        <v>0</v>
      </c>
      <c r="AN214" s="1193">
        <f t="shared" si="147"/>
        <v>0</v>
      </c>
      <c r="AO214" s="1193">
        <f t="shared" si="147"/>
        <v>7083.3824</v>
      </c>
      <c r="AP214" s="1193">
        <f t="shared" si="147"/>
        <v>24849.0503</v>
      </c>
      <c r="AQ214" s="1193">
        <f t="shared" si="147"/>
        <v>17343.127</v>
      </c>
      <c r="AR214" s="1193">
        <f t="shared" si="147"/>
        <v>33590.1992</v>
      </c>
      <c r="AS214" s="1193">
        <f t="shared" si="147"/>
        <v>0</v>
      </c>
      <c r="AT214" s="1193">
        <f t="shared" si="147"/>
        <v>0</v>
      </c>
      <c r="AU214" s="1193">
        <f t="shared" si="147"/>
        <v>0</v>
      </c>
      <c r="AV214" s="1193">
        <f t="shared" si="147"/>
        <v>0</v>
      </c>
      <c r="AW214" s="1193">
        <f t="shared" si="147"/>
        <v>0</v>
      </c>
      <c r="AX214" s="1193">
        <f t="shared" si="147"/>
        <v>0</v>
      </c>
      <c r="AY214" s="1193">
        <f t="shared" si="147"/>
        <v>0</v>
      </c>
      <c r="AZ214" s="1193">
        <f t="shared" si="147"/>
        <v>0</v>
      </c>
      <c r="BA214" s="1193">
        <f t="shared" si="147"/>
        <v>2674.5405</v>
      </c>
      <c r="BB214" s="1193">
        <f t="shared" si="147"/>
        <v>19476.6009</v>
      </c>
      <c r="BC214" s="1193">
        <f t="shared" si="147"/>
        <v>5803.6235</v>
      </c>
      <c r="BD214" s="1193">
        <f t="shared" si="147"/>
        <v>4666.1994</v>
      </c>
      <c r="BE214" s="1193">
        <f t="shared" si="147"/>
        <v>706.25</v>
      </c>
      <c r="BF214" s="1193">
        <f t="shared" si="147"/>
        <v>242.5319</v>
      </c>
      <c r="BG214" s="1193">
        <f t="shared" si="147"/>
        <v>12726.3538</v>
      </c>
      <c r="BH214" s="1193">
        <f t="shared" si="147"/>
        <v>11987.1756</v>
      </c>
      <c r="BI214" s="1193">
        <f t="shared" si="147"/>
        <v>20173.6414</v>
      </c>
      <c r="BJ214" s="1193">
        <f t="shared" si="147"/>
        <v>1335.999</v>
      </c>
      <c r="BK214" s="1193">
        <f t="shared" si="147"/>
        <v>5747.3834</v>
      </c>
      <c r="BL214" s="1193">
        <f t="shared" si="147"/>
        <v>0</v>
      </c>
      <c r="BM214" s="1193">
        <f t="shared" si="147"/>
        <v>0</v>
      </c>
      <c r="BN214" s="1193">
        <f t="shared" si="147"/>
        <v>0</v>
      </c>
      <c r="BO214" s="1193">
        <f t="shared" si="147"/>
        <v>0</v>
      </c>
      <c r="BP214" s="1193">
        <f t="shared" si="147"/>
        <v>0</v>
      </c>
      <c r="BQ214" s="1193">
        <f t="shared" si="147"/>
        <v>0</v>
      </c>
      <c r="BR214" s="1193">
        <f t="shared" si="147"/>
        <v>0</v>
      </c>
      <c r="BS214" s="1193">
        <f t="shared" si="147"/>
        <v>0</v>
      </c>
      <c r="BT214" s="1193">
        <f t="shared" si="147"/>
        <v>242.5319</v>
      </c>
      <c r="BU214" s="1193">
        <f t="shared" si="147"/>
        <v>11296.9716</v>
      </c>
      <c r="BV214" s="1193">
        <f t="shared" si="147"/>
        <v>3820.8464</v>
      </c>
      <c r="BW214" s="1193">
        <f t="shared" si="147"/>
        <v>5157.9528</v>
      </c>
      <c r="BX214" s="1193">
        <f t="shared" si="147"/>
        <v>0</v>
      </c>
      <c r="BY214" s="1193">
        <f t="shared" si="147"/>
        <v>0</v>
      </c>
      <c r="BZ214" s="1193">
        <f t="shared" si="147"/>
        <v>0</v>
      </c>
      <c r="CA214" s="1193">
        <f t="shared" si="147"/>
        <v>242.5319</v>
      </c>
      <c r="CB214" s="1193">
        <f t="shared" si="147"/>
        <v>11296.9716</v>
      </c>
      <c r="CC214" s="1193">
        <f t="shared" si="147"/>
        <v>3820.8464</v>
      </c>
      <c r="CD214" s="1193">
        <f t="shared" si="147"/>
        <v>5157.9528</v>
      </c>
      <c r="CE214" s="1193">
        <f t="shared" si="147"/>
        <v>0</v>
      </c>
      <c r="CF214" s="1193">
        <f t="shared" si="147"/>
        <v>0</v>
      </c>
      <c r="CG214" s="1193">
        <f t="shared" si="147"/>
        <v>0</v>
      </c>
      <c r="CH214" s="1193">
        <f t="shared" si="147"/>
        <v>0</v>
      </c>
      <c r="CI214" s="1193">
        <f t="shared" si="147"/>
        <v>2674.5405</v>
      </c>
      <c r="CJ214" s="1193">
        <f t="shared" si="147"/>
        <v>13905.5314</v>
      </c>
      <c r="CK214" s="1193">
        <f t="shared" si="147"/>
        <v>10767.883</v>
      </c>
      <c r="CL214" s="1193">
        <f t="shared" si="147"/>
        <v>26683.707</v>
      </c>
      <c r="CM214" s="1193">
        <f t="shared" si="147"/>
        <v>3906.9524</v>
      </c>
      <c r="CN214" s="1193">
        <f t="shared" si="147"/>
        <v>7083.3824</v>
      </c>
      <c r="CO214" s="1193">
        <f t="shared" si="147"/>
        <v>0</v>
      </c>
      <c r="CP214" s="1193">
        <f t="shared" si="147"/>
        <v>0</v>
      </c>
      <c r="CQ214" s="1193">
        <f t="shared" si="147"/>
        <v>2674.5405</v>
      </c>
      <c r="CR214" s="1193">
        <f t="shared" si="147"/>
        <v>11876.7746</v>
      </c>
      <c r="CS214" s="1193">
        <f t="shared" si="147"/>
        <v>7599.8263</v>
      </c>
      <c r="CT214" s="1193">
        <f t="shared" si="147"/>
        <v>6207.2595</v>
      </c>
      <c r="CU214" s="1193">
        <f t="shared" si="147"/>
        <v>4968.8134</v>
      </c>
      <c r="CV214" s="1193">
        <f t="shared" si="147"/>
        <v>20518.3027</v>
      </c>
      <c r="CW214" s="1193">
        <f t="shared" si="147"/>
        <v>24611.4</v>
      </c>
      <c r="CX214" s="1193">
        <f t="shared" si="147"/>
        <v>7083.3824</v>
      </c>
      <c r="CY214" s="1193">
        <f t="shared" si="147"/>
        <v>2674.5405</v>
      </c>
      <c r="CZ214" s="1193">
        <f t="shared" si="147"/>
        <v>0</v>
      </c>
      <c r="DA214" s="1193">
        <f t="shared" si="147"/>
        <v>0</v>
      </c>
      <c r="DB214" s="1193">
        <f t="shared" si="147"/>
        <v>0</v>
      </c>
      <c r="DC214" s="1193">
        <f t="shared" si="147"/>
        <v>7083.3824</v>
      </c>
      <c r="DD214" s="1193">
        <f t="shared" si="147"/>
        <v>24849.0503</v>
      </c>
      <c r="DE214" s="1193">
        <f t="shared" si="147"/>
        <v>17343.127</v>
      </c>
      <c r="DF214" s="1193">
        <f t="shared" si="147"/>
        <v>33590.1992</v>
      </c>
      <c r="DG214" s="1193">
        <f t="shared" si="147"/>
        <v>11876.7746</v>
      </c>
      <c r="DH214" s="1193">
        <f t="shared" si="147"/>
        <v>6993.0163</v>
      </c>
      <c r="DI214" s="1193">
        <f t="shared" si="147"/>
        <v>4934.6535</v>
      </c>
      <c r="DJ214" s="1193">
        <f t="shared" si="147"/>
        <v>1475.78</v>
      </c>
      <c r="DK214" s="1193">
        <f t="shared" si="147"/>
        <v>4666.1994</v>
      </c>
      <c r="DL214" s="1193">
        <f t="shared" si="147"/>
        <v>706.25</v>
      </c>
      <c r="DM214" s="1193">
        <f t="shared" si="147"/>
        <v>6747.7724</v>
      </c>
      <c r="DN214" s="1193">
        <f t="shared" si="147"/>
        <v>27953.9287</v>
      </c>
      <c r="DO214" s="1193">
        <f t="shared" si="147"/>
        <v>10428.0016</v>
      </c>
      <c r="DP214" s="1193">
        <f t="shared" si="147"/>
        <v>13905.5314</v>
      </c>
      <c r="DQ214" s="1193">
        <f t="shared" si="147"/>
        <v>9898.913</v>
      </c>
      <c r="DR214" s="1193">
        <f t="shared" si="147"/>
        <v>1475.78</v>
      </c>
      <c r="DS214" s="1193">
        <f t="shared" si="147"/>
        <v>5372.4494</v>
      </c>
      <c r="DT214" s="1193">
        <f t="shared" si="147"/>
        <v>34701.7011</v>
      </c>
      <c r="DU214" s="1193">
        <f t="shared" si="147"/>
        <v>10428.0016</v>
      </c>
      <c r="DV214" s="1193">
        <f t="shared" si="147"/>
        <v>11876.7746</v>
      </c>
      <c r="DW214" s="1193">
        <f t="shared" si="147"/>
        <v>11927.6698</v>
      </c>
      <c r="DX214" s="1193">
        <f t="shared" si="147"/>
        <v>1475.78</v>
      </c>
      <c r="DY214" s="1193">
        <f t="shared" si="147"/>
        <v>5372.4494</v>
      </c>
      <c r="DZ214" s="1193">
        <f t="shared" si="147"/>
        <v>34721.5213</v>
      </c>
      <c r="EA214" s="1193">
        <f t="shared" si="147"/>
        <v>9099.099</v>
      </c>
      <c r="EB214" s="1193">
        <f t="shared" si="147"/>
        <v>3306.1653</v>
      </c>
      <c r="EC214" s="1193">
        <f t="shared" si="147"/>
        <v>36231.1448</v>
      </c>
      <c r="ED214" s="1193">
        <f t="shared" si="147"/>
        <v>7916.3845</v>
      </c>
      <c r="EE214" s="1193">
        <f t="shared" si="147"/>
        <v>31634.8472</v>
      </c>
      <c r="EF214" s="1193">
        <f t="shared" si="147"/>
        <v>0</v>
      </c>
      <c r="EG214" s="1193">
        <f t="shared" si="147"/>
        <v>0</v>
      </c>
      <c r="EH214" s="1193">
        <f t="shared" si="147"/>
        <v>0</v>
      </c>
      <c r="EI214" s="1193">
        <f t="shared" si="147"/>
        <v>0</v>
      </c>
      <c r="EJ214" s="1193">
        <f t="shared" si="147"/>
        <v>0</v>
      </c>
      <c r="EK214" s="1193">
        <f t="shared" si="147"/>
        <v>0</v>
      </c>
      <c r="EL214" s="1193">
        <f t="shared" si="147"/>
        <v>0</v>
      </c>
      <c r="EM214" s="1193">
        <f t="shared" si="147"/>
        <v>0</v>
      </c>
      <c r="EN214" s="1194">
        <f t="shared" si="147"/>
        <v>0</v>
      </c>
      <c r="EO214" s="1173"/>
      <c r="EP214" s="1173"/>
    </row>
    <row r="215" ht="14.25" customHeight="1">
      <c r="A215" s="1195" t="s">
        <v>507</v>
      </c>
      <c r="B215" s="1196"/>
      <c r="C215" s="1197">
        <f>SUM(C213:C214)</f>
        <v>882746.7277</v>
      </c>
      <c r="D215" s="1198" t="s">
        <v>895</v>
      </c>
      <c r="E215" s="1199">
        <f t="shared" ref="E215:EN215" si="148">E214*E184</f>
        <v>0</v>
      </c>
      <c r="F215" s="1173">
        <f t="shared" si="148"/>
        <v>0</v>
      </c>
      <c r="G215" s="1173">
        <f t="shared" si="148"/>
        <v>2971.414496</v>
      </c>
      <c r="H215" s="1173">
        <f t="shared" si="148"/>
        <v>8025.472259</v>
      </c>
      <c r="I215" s="1173">
        <f t="shared" si="148"/>
        <v>0</v>
      </c>
      <c r="J215" s="1173">
        <f t="shared" si="148"/>
        <v>0</v>
      </c>
      <c r="K215" s="1173">
        <f t="shared" si="148"/>
        <v>0</v>
      </c>
      <c r="L215" s="1173">
        <f t="shared" si="148"/>
        <v>2431.157315</v>
      </c>
      <c r="M215" s="1173">
        <f t="shared" si="148"/>
        <v>6502.545043</v>
      </c>
      <c r="N215" s="1173">
        <f t="shared" si="148"/>
        <v>0</v>
      </c>
      <c r="O215" s="1173">
        <f t="shared" si="148"/>
        <v>0</v>
      </c>
      <c r="P215" s="1173">
        <f t="shared" si="148"/>
        <v>0</v>
      </c>
      <c r="Q215" s="1173">
        <f t="shared" si="148"/>
        <v>1965.787268</v>
      </c>
      <c r="R215" s="1173">
        <f t="shared" si="148"/>
        <v>4710.449296</v>
      </c>
      <c r="S215" s="1173">
        <f t="shared" si="148"/>
        <v>0</v>
      </c>
      <c r="T215" s="1173">
        <f t="shared" si="148"/>
        <v>0</v>
      </c>
      <c r="U215" s="1173">
        <f t="shared" si="148"/>
        <v>0</v>
      </c>
      <c r="V215" s="1173">
        <f t="shared" si="148"/>
        <v>0</v>
      </c>
      <c r="W215" s="1173">
        <f t="shared" si="148"/>
        <v>0</v>
      </c>
      <c r="X215" s="1173">
        <f t="shared" si="148"/>
        <v>0</v>
      </c>
      <c r="Y215" s="1173">
        <f t="shared" si="148"/>
        <v>0</v>
      </c>
      <c r="Z215" s="1173">
        <f t="shared" si="148"/>
        <v>15470.10716</v>
      </c>
      <c r="AA215" s="1173">
        <f t="shared" si="148"/>
        <v>5391.873648</v>
      </c>
      <c r="AB215" s="1173">
        <f t="shared" si="148"/>
        <v>0</v>
      </c>
      <c r="AC215" s="1173">
        <f t="shared" si="148"/>
        <v>3273.637572</v>
      </c>
      <c r="AD215" s="1173">
        <f t="shared" si="148"/>
        <v>0</v>
      </c>
      <c r="AE215" s="1173">
        <f t="shared" si="148"/>
        <v>0</v>
      </c>
      <c r="AF215" s="1173">
        <f t="shared" si="148"/>
        <v>0</v>
      </c>
      <c r="AG215" s="1173">
        <f t="shared" si="148"/>
        <v>8755.060646</v>
      </c>
      <c r="AH215" s="1173">
        <f t="shared" si="148"/>
        <v>28626.10595</v>
      </c>
      <c r="AI215" s="1173">
        <f t="shared" si="148"/>
        <v>19771.16478</v>
      </c>
      <c r="AJ215" s="1173">
        <f t="shared" si="148"/>
        <v>42323.65099</v>
      </c>
      <c r="AK215" s="1173">
        <f t="shared" si="148"/>
        <v>3305.732058</v>
      </c>
      <c r="AL215" s="1173">
        <f t="shared" si="148"/>
        <v>0</v>
      </c>
      <c r="AM215" s="1173">
        <f t="shared" si="148"/>
        <v>0</v>
      </c>
      <c r="AN215" s="1173">
        <f t="shared" si="148"/>
        <v>0</v>
      </c>
      <c r="AO215" s="1173">
        <f t="shared" si="148"/>
        <v>8840.061235</v>
      </c>
      <c r="AP215" s="1173">
        <f t="shared" si="148"/>
        <v>31657.69008</v>
      </c>
      <c r="AQ215" s="1173">
        <f t="shared" si="148"/>
        <v>21644.2225</v>
      </c>
      <c r="AR215" s="1173">
        <f t="shared" si="148"/>
        <v>42793.91378</v>
      </c>
      <c r="AS215" s="1173">
        <f t="shared" si="148"/>
        <v>0</v>
      </c>
      <c r="AT215" s="1173">
        <f t="shared" si="148"/>
        <v>0</v>
      </c>
      <c r="AU215" s="1173">
        <f t="shared" si="148"/>
        <v>0</v>
      </c>
      <c r="AV215" s="1173">
        <f t="shared" si="148"/>
        <v>0</v>
      </c>
      <c r="AW215" s="1173">
        <f t="shared" si="148"/>
        <v>0</v>
      </c>
      <c r="AX215" s="1173">
        <f t="shared" si="148"/>
        <v>0</v>
      </c>
      <c r="AY215" s="1173">
        <f t="shared" si="148"/>
        <v>0</v>
      </c>
      <c r="AZ215" s="1173">
        <f t="shared" si="148"/>
        <v>0</v>
      </c>
      <c r="BA215" s="1173">
        <f t="shared" si="148"/>
        <v>1572.629814</v>
      </c>
      <c r="BB215" s="1173">
        <f t="shared" si="148"/>
        <v>13088.2758</v>
      </c>
      <c r="BC215" s="1173">
        <f t="shared" si="148"/>
        <v>3586.639323</v>
      </c>
      <c r="BD215" s="1173">
        <f t="shared" si="148"/>
        <v>3168.349393</v>
      </c>
      <c r="BE215" s="1173">
        <f t="shared" si="148"/>
        <v>499.31875</v>
      </c>
      <c r="BF215" s="1173">
        <f t="shared" si="148"/>
        <v>171.4700533</v>
      </c>
      <c r="BG215" s="1173">
        <f t="shared" si="148"/>
        <v>9353.870043</v>
      </c>
      <c r="BH215" s="1173">
        <f t="shared" si="148"/>
        <v>8474.933149</v>
      </c>
      <c r="BI215" s="1173">
        <f t="shared" si="148"/>
        <v>14827.62643</v>
      </c>
      <c r="BJ215" s="1173">
        <f t="shared" si="148"/>
        <v>916.495314</v>
      </c>
      <c r="BK215" s="1173">
        <f t="shared" si="148"/>
        <v>4184.095115</v>
      </c>
      <c r="BL215" s="1173">
        <f t="shared" si="148"/>
        <v>0</v>
      </c>
      <c r="BM215" s="1173">
        <f t="shared" si="148"/>
        <v>0</v>
      </c>
      <c r="BN215" s="1173">
        <f t="shared" si="148"/>
        <v>0</v>
      </c>
      <c r="BO215" s="1173">
        <f t="shared" si="148"/>
        <v>0</v>
      </c>
      <c r="BP215" s="1173">
        <f t="shared" si="148"/>
        <v>0</v>
      </c>
      <c r="BQ215" s="1173">
        <f t="shared" si="148"/>
        <v>0</v>
      </c>
      <c r="BR215" s="1173">
        <f t="shared" si="148"/>
        <v>0</v>
      </c>
      <c r="BS215" s="1173">
        <f t="shared" si="148"/>
        <v>0</v>
      </c>
      <c r="BT215" s="1173">
        <f t="shared" si="148"/>
        <v>288.1278972</v>
      </c>
      <c r="BU215" s="1173">
        <f t="shared" si="148"/>
        <v>13827.49324</v>
      </c>
      <c r="BV215" s="1173">
        <f t="shared" si="148"/>
        <v>4814.266464</v>
      </c>
      <c r="BW215" s="1173">
        <f t="shared" si="148"/>
        <v>6189.54336</v>
      </c>
      <c r="BX215" s="1173">
        <f t="shared" si="148"/>
        <v>0</v>
      </c>
      <c r="BY215" s="1173">
        <f t="shared" si="148"/>
        <v>0</v>
      </c>
      <c r="BZ215" s="1173">
        <f t="shared" si="148"/>
        <v>0</v>
      </c>
      <c r="CA215" s="1173">
        <f t="shared" si="148"/>
        <v>209.5475616</v>
      </c>
      <c r="CB215" s="1173">
        <f t="shared" si="148"/>
        <v>9760.583462</v>
      </c>
      <c r="CC215" s="1173">
        <f t="shared" si="148"/>
        <v>3706.221008</v>
      </c>
      <c r="CD215" s="1173">
        <f t="shared" si="148"/>
        <v>5209.532328</v>
      </c>
      <c r="CE215" s="1173">
        <f t="shared" si="148"/>
        <v>0</v>
      </c>
      <c r="CF215" s="1173">
        <f t="shared" si="148"/>
        <v>0</v>
      </c>
      <c r="CG215" s="1173">
        <f t="shared" si="148"/>
        <v>0</v>
      </c>
      <c r="CH215" s="1173">
        <f t="shared" si="148"/>
        <v>0</v>
      </c>
      <c r="CI215" s="1173">
        <f t="shared" si="148"/>
        <v>3273.637572</v>
      </c>
      <c r="CJ215" s="1173">
        <f t="shared" si="148"/>
        <v>15852.3058</v>
      </c>
      <c r="CK215" s="1173">
        <f t="shared" si="148"/>
        <v>12792.245</v>
      </c>
      <c r="CL215" s="1173">
        <f t="shared" si="148"/>
        <v>35382.59548</v>
      </c>
      <c r="CM215" s="1173">
        <f t="shared" si="148"/>
        <v>4825.086214</v>
      </c>
      <c r="CN215" s="1173">
        <f t="shared" si="148"/>
        <v>9208.39712</v>
      </c>
      <c r="CO215" s="1173">
        <f t="shared" si="148"/>
        <v>0</v>
      </c>
      <c r="CP215" s="1173">
        <f t="shared" si="148"/>
        <v>0</v>
      </c>
      <c r="CQ215" s="1173">
        <f t="shared" si="148"/>
        <v>1390.76106</v>
      </c>
      <c r="CR215" s="1173">
        <f t="shared" si="148"/>
        <v>5997.771173</v>
      </c>
      <c r="CS215" s="1173">
        <f t="shared" si="148"/>
        <v>3837.912282</v>
      </c>
      <c r="CT215" s="1173">
        <f t="shared" si="148"/>
        <v>2948.448263</v>
      </c>
      <c r="CU215" s="1173">
        <f t="shared" si="148"/>
        <v>2509.250767</v>
      </c>
      <c r="CV215" s="1173">
        <f t="shared" si="148"/>
        <v>12680.31107</v>
      </c>
      <c r="CW215" s="1173">
        <f t="shared" si="148"/>
        <v>14471.5032</v>
      </c>
      <c r="CX215" s="1173">
        <f t="shared" si="148"/>
        <v>4292.529734</v>
      </c>
      <c r="CY215" s="1173">
        <f t="shared" si="148"/>
        <v>1016.32539</v>
      </c>
      <c r="CZ215" s="1173">
        <f t="shared" si="148"/>
        <v>0</v>
      </c>
      <c r="DA215" s="1173">
        <f t="shared" si="148"/>
        <v>0</v>
      </c>
      <c r="DB215" s="1173">
        <f t="shared" si="148"/>
        <v>0</v>
      </c>
      <c r="DC215" s="1173">
        <f t="shared" si="148"/>
        <v>2691.685312</v>
      </c>
      <c r="DD215" s="1173">
        <f t="shared" si="148"/>
        <v>12424.52515</v>
      </c>
      <c r="DE215" s="1173">
        <f t="shared" si="148"/>
        <v>8931.710405</v>
      </c>
      <c r="DF215" s="1173">
        <f t="shared" si="148"/>
        <v>16963.0506</v>
      </c>
      <c r="DG215" s="1173">
        <f t="shared" si="148"/>
        <v>8480.017064</v>
      </c>
      <c r="DH215" s="1173">
        <f t="shared" si="148"/>
        <v>4748.258068</v>
      </c>
      <c r="DI215" s="1173">
        <f t="shared" si="148"/>
        <v>3626.970323</v>
      </c>
      <c r="DJ215" s="1173">
        <f t="shared" si="148"/>
        <v>1074.36784</v>
      </c>
      <c r="DK215" s="1173">
        <f t="shared" si="148"/>
        <v>3299.002976</v>
      </c>
      <c r="DL215" s="1173">
        <f t="shared" si="148"/>
        <v>494.375</v>
      </c>
      <c r="DM215" s="1173">
        <f t="shared" si="148"/>
        <v>4817.909494</v>
      </c>
      <c r="DN215" s="1173">
        <f t="shared" si="148"/>
        <v>20154.78259</v>
      </c>
      <c r="DO215" s="1173">
        <f t="shared" si="148"/>
        <v>7664.581176</v>
      </c>
      <c r="DP215" s="1173">
        <f t="shared" si="148"/>
        <v>14531.28031</v>
      </c>
      <c r="DQ215" s="1173">
        <f t="shared" si="148"/>
        <v>11433.24452</v>
      </c>
      <c r="DR215" s="1173">
        <f t="shared" si="148"/>
        <v>1672.05874</v>
      </c>
      <c r="DS215" s="1173">
        <f t="shared" si="148"/>
        <v>6446.93928</v>
      </c>
      <c r="DT215" s="1173">
        <f t="shared" si="148"/>
        <v>41642.04132</v>
      </c>
      <c r="DU215" s="1173">
        <f t="shared" si="148"/>
        <v>12763.87396</v>
      </c>
      <c r="DV215" s="1173">
        <f t="shared" si="148"/>
        <v>16211.79733</v>
      </c>
      <c r="DW215" s="1173">
        <f t="shared" si="148"/>
        <v>16281.26928</v>
      </c>
      <c r="DX215" s="1173">
        <f t="shared" si="148"/>
        <v>1976.06942</v>
      </c>
      <c r="DY215" s="1173">
        <f t="shared" si="148"/>
        <v>7123.867904</v>
      </c>
      <c r="DZ215" s="1173">
        <f t="shared" si="148"/>
        <v>42881.07881</v>
      </c>
      <c r="EA215" s="1173">
        <f t="shared" si="148"/>
        <v>12993.51337</v>
      </c>
      <c r="EB215" s="1173">
        <f t="shared" si="148"/>
        <v>4767.490363</v>
      </c>
      <c r="EC215" s="1173">
        <f t="shared" si="148"/>
        <v>62824.80508</v>
      </c>
      <c r="ED215" s="1173">
        <f t="shared" si="148"/>
        <v>13323.27511</v>
      </c>
      <c r="EE215" s="1173">
        <f t="shared" si="148"/>
        <v>52640.38574</v>
      </c>
      <c r="EF215" s="1173">
        <f t="shared" si="148"/>
        <v>0</v>
      </c>
      <c r="EG215" s="1173">
        <f t="shared" si="148"/>
        <v>0</v>
      </c>
      <c r="EH215" s="1173">
        <f t="shared" si="148"/>
        <v>0</v>
      </c>
      <c r="EI215" s="1173">
        <f t="shared" si="148"/>
        <v>0</v>
      </c>
      <c r="EJ215" s="1173">
        <f t="shared" si="148"/>
        <v>0</v>
      </c>
      <c r="EK215" s="1173">
        <f t="shared" si="148"/>
        <v>0</v>
      </c>
      <c r="EL215" s="1173">
        <f t="shared" si="148"/>
        <v>0</v>
      </c>
      <c r="EM215" s="1173">
        <f t="shared" si="148"/>
        <v>0</v>
      </c>
      <c r="EN215" s="1200">
        <f t="shared" si="148"/>
        <v>0</v>
      </c>
      <c r="EO215" s="1173"/>
      <c r="EP215" s="1173"/>
    </row>
    <row r="216" ht="14.25" customHeight="1">
      <c r="A216" s="1201" t="s">
        <v>896</v>
      </c>
      <c r="B216" s="1181"/>
      <c r="C216" s="1202">
        <f>C215-EP142</f>
        <v>-0.0000000001164153218</v>
      </c>
      <c r="D216" s="1203" t="s">
        <v>897</v>
      </c>
      <c r="E216" s="1204">
        <f t="shared" ref="E216:EN216" si="149">E215*$C$150</f>
        <v>0</v>
      </c>
      <c r="F216" s="1205">
        <f t="shared" si="149"/>
        <v>0</v>
      </c>
      <c r="G216" s="1205">
        <f t="shared" si="149"/>
        <v>579.4258266</v>
      </c>
      <c r="H216" s="1205">
        <f t="shared" si="149"/>
        <v>1564.967091</v>
      </c>
      <c r="I216" s="1205">
        <f t="shared" si="149"/>
        <v>0</v>
      </c>
      <c r="J216" s="1205">
        <f t="shared" si="149"/>
        <v>0</v>
      </c>
      <c r="K216" s="1205">
        <f t="shared" si="149"/>
        <v>0</v>
      </c>
      <c r="L216" s="1205">
        <f t="shared" si="149"/>
        <v>474.0756763</v>
      </c>
      <c r="M216" s="1205">
        <f t="shared" si="149"/>
        <v>1267.996283</v>
      </c>
      <c r="N216" s="1205">
        <f t="shared" si="149"/>
        <v>0</v>
      </c>
      <c r="O216" s="1205">
        <f t="shared" si="149"/>
        <v>0</v>
      </c>
      <c r="P216" s="1205">
        <f t="shared" si="149"/>
        <v>0</v>
      </c>
      <c r="Q216" s="1205">
        <f t="shared" si="149"/>
        <v>383.3285172</v>
      </c>
      <c r="R216" s="1205">
        <f t="shared" si="149"/>
        <v>918.5376127</v>
      </c>
      <c r="S216" s="1205">
        <f t="shared" si="149"/>
        <v>0</v>
      </c>
      <c r="T216" s="1205">
        <f t="shared" si="149"/>
        <v>0</v>
      </c>
      <c r="U216" s="1205">
        <f t="shared" si="149"/>
        <v>0</v>
      </c>
      <c r="V216" s="1205">
        <f t="shared" si="149"/>
        <v>0</v>
      </c>
      <c r="W216" s="1205">
        <f t="shared" si="149"/>
        <v>0</v>
      </c>
      <c r="X216" s="1205">
        <f t="shared" si="149"/>
        <v>0</v>
      </c>
      <c r="Y216" s="1205">
        <f t="shared" si="149"/>
        <v>0</v>
      </c>
      <c r="Z216" s="1205">
        <f t="shared" si="149"/>
        <v>3016.670897</v>
      </c>
      <c r="AA216" s="1205">
        <f t="shared" si="149"/>
        <v>1051.415361</v>
      </c>
      <c r="AB216" s="1205">
        <f t="shared" si="149"/>
        <v>0</v>
      </c>
      <c r="AC216" s="1205">
        <f t="shared" si="149"/>
        <v>638.3593265</v>
      </c>
      <c r="AD216" s="1205">
        <f t="shared" si="149"/>
        <v>0</v>
      </c>
      <c r="AE216" s="1205">
        <f t="shared" si="149"/>
        <v>0</v>
      </c>
      <c r="AF216" s="1205">
        <f t="shared" si="149"/>
        <v>0</v>
      </c>
      <c r="AG216" s="1205">
        <f t="shared" si="149"/>
        <v>1707.236826</v>
      </c>
      <c r="AH216" s="1205">
        <f t="shared" si="149"/>
        <v>5582.090659</v>
      </c>
      <c r="AI216" s="1205">
        <f t="shared" si="149"/>
        <v>3855.377132</v>
      </c>
      <c r="AJ216" s="1205">
        <f t="shared" si="149"/>
        <v>8253.111943</v>
      </c>
      <c r="AK216" s="1205">
        <f t="shared" si="149"/>
        <v>644.6177513</v>
      </c>
      <c r="AL216" s="1205">
        <f t="shared" si="149"/>
        <v>0</v>
      </c>
      <c r="AM216" s="1205">
        <f t="shared" si="149"/>
        <v>0</v>
      </c>
      <c r="AN216" s="1205">
        <f t="shared" si="149"/>
        <v>0</v>
      </c>
      <c r="AO216" s="1205">
        <f t="shared" si="149"/>
        <v>1723.811941</v>
      </c>
      <c r="AP216" s="1205">
        <f t="shared" si="149"/>
        <v>6173.249566</v>
      </c>
      <c r="AQ216" s="1205">
        <f t="shared" si="149"/>
        <v>4220.623387</v>
      </c>
      <c r="AR216" s="1205">
        <f t="shared" si="149"/>
        <v>8344.813187</v>
      </c>
      <c r="AS216" s="1205">
        <f t="shared" si="149"/>
        <v>0</v>
      </c>
      <c r="AT216" s="1205">
        <f t="shared" si="149"/>
        <v>0</v>
      </c>
      <c r="AU216" s="1205">
        <f t="shared" si="149"/>
        <v>0</v>
      </c>
      <c r="AV216" s="1205">
        <f t="shared" si="149"/>
        <v>0</v>
      </c>
      <c r="AW216" s="1205">
        <f t="shared" si="149"/>
        <v>0</v>
      </c>
      <c r="AX216" s="1205">
        <f t="shared" si="149"/>
        <v>0</v>
      </c>
      <c r="AY216" s="1205">
        <f t="shared" si="149"/>
        <v>0</v>
      </c>
      <c r="AZ216" s="1205">
        <f t="shared" si="149"/>
        <v>0</v>
      </c>
      <c r="BA216" s="1205">
        <f t="shared" si="149"/>
        <v>306.6628137</v>
      </c>
      <c r="BB216" s="1205">
        <f t="shared" si="149"/>
        <v>2552.213782</v>
      </c>
      <c r="BC216" s="1205">
        <f t="shared" si="149"/>
        <v>699.394668</v>
      </c>
      <c r="BD216" s="1205">
        <f t="shared" si="149"/>
        <v>617.8281316</v>
      </c>
      <c r="BE216" s="1205">
        <f t="shared" si="149"/>
        <v>97.36715625</v>
      </c>
      <c r="BF216" s="1205">
        <f t="shared" si="149"/>
        <v>33.43666039</v>
      </c>
      <c r="BG216" s="1205">
        <f t="shared" si="149"/>
        <v>1824.004658</v>
      </c>
      <c r="BH216" s="1205">
        <f t="shared" si="149"/>
        <v>1652.611964</v>
      </c>
      <c r="BI216" s="1205">
        <f t="shared" si="149"/>
        <v>2891.387154</v>
      </c>
      <c r="BJ216" s="1205">
        <f t="shared" si="149"/>
        <v>178.7165862</v>
      </c>
      <c r="BK216" s="1205">
        <f t="shared" si="149"/>
        <v>815.8985475</v>
      </c>
      <c r="BL216" s="1205">
        <f t="shared" si="149"/>
        <v>0</v>
      </c>
      <c r="BM216" s="1205">
        <f t="shared" si="149"/>
        <v>0</v>
      </c>
      <c r="BN216" s="1205">
        <f t="shared" si="149"/>
        <v>0</v>
      </c>
      <c r="BO216" s="1205">
        <f t="shared" si="149"/>
        <v>0</v>
      </c>
      <c r="BP216" s="1205">
        <f t="shared" si="149"/>
        <v>0</v>
      </c>
      <c r="BQ216" s="1205">
        <f t="shared" si="149"/>
        <v>0</v>
      </c>
      <c r="BR216" s="1205">
        <f t="shared" si="149"/>
        <v>0</v>
      </c>
      <c r="BS216" s="1205">
        <f t="shared" si="149"/>
        <v>0</v>
      </c>
      <c r="BT216" s="1205">
        <f t="shared" si="149"/>
        <v>56.18493995</v>
      </c>
      <c r="BU216" s="1205">
        <f t="shared" si="149"/>
        <v>2696.361181</v>
      </c>
      <c r="BV216" s="1205">
        <f t="shared" si="149"/>
        <v>938.7819605</v>
      </c>
      <c r="BW216" s="1205">
        <f t="shared" si="149"/>
        <v>1206.960955</v>
      </c>
      <c r="BX216" s="1205">
        <f t="shared" si="149"/>
        <v>0</v>
      </c>
      <c r="BY216" s="1205">
        <f t="shared" si="149"/>
        <v>0</v>
      </c>
      <c r="BZ216" s="1205">
        <f t="shared" si="149"/>
        <v>0</v>
      </c>
      <c r="CA216" s="1205">
        <f t="shared" si="149"/>
        <v>40.86177451</v>
      </c>
      <c r="CB216" s="1205">
        <f t="shared" si="149"/>
        <v>1903.313775</v>
      </c>
      <c r="CC216" s="1205">
        <f t="shared" si="149"/>
        <v>722.7130966</v>
      </c>
      <c r="CD216" s="1205">
        <f t="shared" si="149"/>
        <v>1015.858804</v>
      </c>
      <c r="CE216" s="1205">
        <f t="shared" si="149"/>
        <v>0</v>
      </c>
      <c r="CF216" s="1205">
        <f t="shared" si="149"/>
        <v>0</v>
      </c>
      <c r="CG216" s="1205">
        <f t="shared" si="149"/>
        <v>0</v>
      </c>
      <c r="CH216" s="1205">
        <f t="shared" si="149"/>
        <v>0</v>
      </c>
      <c r="CI216" s="1205">
        <f t="shared" si="149"/>
        <v>638.3593265</v>
      </c>
      <c r="CJ216" s="1205">
        <f t="shared" si="149"/>
        <v>3091.19963</v>
      </c>
      <c r="CK216" s="1205">
        <f t="shared" si="149"/>
        <v>2494.487776</v>
      </c>
      <c r="CL216" s="1205">
        <f t="shared" si="149"/>
        <v>6899.606119</v>
      </c>
      <c r="CM216" s="1205">
        <f t="shared" si="149"/>
        <v>940.8918117</v>
      </c>
      <c r="CN216" s="1205">
        <f t="shared" si="149"/>
        <v>1795.637438</v>
      </c>
      <c r="CO216" s="1205">
        <f t="shared" si="149"/>
        <v>0</v>
      </c>
      <c r="CP216" s="1205">
        <f t="shared" si="149"/>
        <v>0</v>
      </c>
      <c r="CQ216" s="1205">
        <f t="shared" si="149"/>
        <v>271.1984067</v>
      </c>
      <c r="CR216" s="1205">
        <f t="shared" si="149"/>
        <v>1169.565379</v>
      </c>
      <c r="CS216" s="1205">
        <f t="shared" si="149"/>
        <v>748.3928949</v>
      </c>
      <c r="CT216" s="1205">
        <f t="shared" si="149"/>
        <v>574.9474112</v>
      </c>
      <c r="CU216" s="1205">
        <f t="shared" si="149"/>
        <v>489.3038996</v>
      </c>
      <c r="CV216" s="1205">
        <f t="shared" si="149"/>
        <v>2472.660658</v>
      </c>
      <c r="CW216" s="1205">
        <f t="shared" si="149"/>
        <v>2821.943124</v>
      </c>
      <c r="CX216" s="1205">
        <f t="shared" si="149"/>
        <v>837.0432982</v>
      </c>
      <c r="CY216" s="1205">
        <f t="shared" si="149"/>
        <v>198.1834511</v>
      </c>
      <c r="CZ216" s="1205">
        <f t="shared" si="149"/>
        <v>0</v>
      </c>
      <c r="DA216" s="1205">
        <f t="shared" si="149"/>
        <v>0</v>
      </c>
      <c r="DB216" s="1205">
        <f t="shared" si="149"/>
        <v>0</v>
      </c>
      <c r="DC216" s="1205">
        <f t="shared" si="149"/>
        <v>524.8786358</v>
      </c>
      <c r="DD216" s="1205">
        <f t="shared" si="149"/>
        <v>2422.782404</v>
      </c>
      <c r="DE216" s="1205">
        <f t="shared" si="149"/>
        <v>1741.683529</v>
      </c>
      <c r="DF216" s="1205">
        <f t="shared" si="149"/>
        <v>3307.794866</v>
      </c>
      <c r="DG216" s="1205">
        <f t="shared" si="149"/>
        <v>1653.603328</v>
      </c>
      <c r="DH216" s="1205">
        <f t="shared" si="149"/>
        <v>925.9103232</v>
      </c>
      <c r="DI216" s="1205">
        <f t="shared" si="149"/>
        <v>707.2592129</v>
      </c>
      <c r="DJ216" s="1205">
        <f t="shared" si="149"/>
        <v>209.5017288</v>
      </c>
      <c r="DK216" s="1205">
        <f t="shared" si="149"/>
        <v>643.3055803</v>
      </c>
      <c r="DL216" s="1205">
        <f t="shared" si="149"/>
        <v>96.403125</v>
      </c>
      <c r="DM216" s="1205">
        <f t="shared" si="149"/>
        <v>939.4923513</v>
      </c>
      <c r="DN216" s="1205">
        <f t="shared" si="149"/>
        <v>3930.182606</v>
      </c>
      <c r="DO216" s="1205">
        <f t="shared" si="149"/>
        <v>1494.593329</v>
      </c>
      <c r="DP216" s="1205">
        <f t="shared" si="149"/>
        <v>2833.599661</v>
      </c>
      <c r="DQ216" s="1205">
        <f t="shared" si="149"/>
        <v>2229.48268</v>
      </c>
      <c r="DR216" s="1205">
        <f t="shared" si="149"/>
        <v>326.0514543</v>
      </c>
      <c r="DS216" s="1205">
        <f t="shared" si="149"/>
        <v>1257.15316</v>
      </c>
      <c r="DT216" s="1205">
        <f t="shared" si="149"/>
        <v>8120.198057</v>
      </c>
      <c r="DU216" s="1205">
        <f t="shared" si="149"/>
        <v>2488.955422</v>
      </c>
      <c r="DV216" s="1205">
        <f t="shared" si="149"/>
        <v>3161.300479</v>
      </c>
      <c r="DW216" s="1205">
        <f t="shared" si="149"/>
        <v>3174.847509</v>
      </c>
      <c r="DX216" s="1205">
        <f t="shared" si="149"/>
        <v>385.3335369</v>
      </c>
      <c r="DY216" s="1205">
        <f t="shared" si="149"/>
        <v>1389.154241</v>
      </c>
      <c r="DZ216" s="1205">
        <f t="shared" si="149"/>
        <v>8361.810367</v>
      </c>
      <c r="EA216" s="1205">
        <f t="shared" si="149"/>
        <v>2533.735108</v>
      </c>
      <c r="EB216" s="1205">
        <f t="shared" si="149"/>
        <v>929.6606207</v>
      </c>
      <c r="EC216" s="1205">
        <f t="shared" si="149"/>
        <v>12250.83699</v>
      </c>
      <c r="ED216" s="1205">
        <f t="shared" si="149"/>
        <v>2598.038647</v>
      </c>
      <c r="EE216" s="1205">
        <f t="shared" si="149"/>
        <v>10264.87522</v>
      </c>
      <c r="EF216" s="1205">
        <f t="shared" si="149"/>
        <v>0</v>
      </c>
      <c r="EG216" s="1205">
        <f t="shared" si="149"/>
        <v>0</v>
      </c>
      <c r="EH216" s="1205">
        <f t="shared" si="149"/>
        <v>0</v>
      </c>
      <c r="EI216" s="1205">
        <f t="shared" si="149"/>
        <v>0</v>
      </c>
      <c r="EJ216" s="1205">
        <f t="shared" si="149"/>
        <v>0</v>
      </c>
      <c r="EK216" s="1205">
        <f t="shared" si="149"/>
        <v>0</v>
      </c>
      <c r="EL216" s="1205">
        <f t="shared" si="149"/>
        <v>0</v>
      </c>
      <c r="EM216" s="1205">
        <f t="shared" si="149"/>
        <v>0</v>
      </c>
      <c r="EN216" s="1206">
        <f t="shared" si="149"/>
        <v>0</v>
      </c>
      <c r="EO216" s="1173"/>
      <c r="EP216" s="1173"/>
    </row>
    <row r="217" ht="14.25" customHeight="1"/>
    <row r="218" ht="14.25" customHeight="1">
      <c r="A218" s="862"/>
    </row>
    <row r="219" ht="24.75" customHeight="1">
      <c r="A219" s="1207" t="s">
        <v>898</v>
      </c>
      <c r="B219" s="2"/>
      <c r="C219" s="758"/>
      <c r="D219" s="1208"/>
      <c r="E219" s="1208"/>
      <c r="F219" s="1208"/>
      <c r="G219" s="1208"/>
      <c r="H219" s="1208"/>
      <c r="I219" s="1208"/>
      <c r="J219" s="1208"/>
      <c r="K219" s="1208"/>
      <c r="L219" s="1208"/>
      <c r="M219" s="1208"/>
      <c r="N219" s="1208"/>
      <c r="O219" s="1208"/>
      <c r="P219" s="1208"/>
      <c r="Q219" s="1208"/>
      <c r="R219" s="1208"/>
      <c r="S219" s="1208"/>
      <c r="T219" s="1208"/>
      <c r="U219" s="1208"/>
      <c r="V219" s="1208"/>
      <c r="W219" s="1208"/>
      <c r="X219" s="1208"/>
      <c r="Y219" s="1208"/>
      <c r="Z219" s="1208"/>
      <c r="AA219" s="1208"/>
      <c r="AB219" s="1208"/>
      <c r="AC219" s="1208"/>
      <c r="AD219" s="1208"/>
      <c r="AE219" s="1208"/>
      <c r="AF219" s="1208"/>
      <c r="AG219" s="1208"/>
      <c r="AH219" s="1208"/>
      <c r="AI219" s="1208"/>
      <c r="AJ219" s="1208"/>
      <c r="AK219" s="1208"/>
      <c r="AL219" s="1208"/>
      <c r="AM219" s="1208"/>
      <c r="AN219" s="1208"/>
      <c r="AO219" s="1208"/>
      <c r="AP219" s="1208"/>
      <c r="AQ219" s="1208"/>
      <c r="AR219" s="1208"/>
      <c r="AS219" s="1208"/>
      <c r="AT219" s="1208"/>
      <c r="AU219" s="1208"/>
      <c r="AV219" s="1208"/>
      <c r="AW219" s="1208"/>
      <c r="AX219" s="1208"/>
      <c r="AY219" s="1208"/>
      <c r="AZ219" s="1208"/>
      <c r="BA219" s="1208"/>
      <c r="BB219" s="1208"/>
      <c r="BC219" s="1208"/>
      <c r="BD219" s="1208"/>
      <c r="BE219" s="1208"/>
      <c r="BF219" s="1208"/>
      <c r="BG219" s="1208"/>
      <c r="BH219" s="1208"/>
      <c r="BI219" s="1208"/>
      <c r="BJ219" s="1208"/>
      <c r="BK219" s="1208"/>
      <c r="BL219" s="1208"/>
      <c r="BM219" s="1208"/>
      <c r="BN219" s="1208"/>
      <c r="BO219" s="1208"/>
      <c r="BP219" s="1208"/>
      <c r="BQ219" s="1208"/>
      <c r="BR219" s="1208"/>
      <c r="BS219" s="1208"/>
      <c r="BT219" s="1208"/>
      <c r="BU219" s="1208"/>
      <c r="BV219" s="1208"/>
      <c r="BW219" s="1208"/>
      <c r="BX219" s="1208"/>
      <c r="BY219" s="1208"/>
      <c r="BZ219" s="1208"/>
      <c r="CA219" s="1208"/>
      <c r="CB219" s="1208"/>
      <c r="CC219" s="1208"/>
      <c r="CD219" s="1208"/>
      <c r="CE219" s="1208"/>
      <c r="CF219" s="1208"/>
      <c r="CG219" s="1208"/>
      <c r="CH219" s="1208"/>
      <c r="CI219" s="1208"/>
      <c r="CJ219" s="1208"/>
      <c r="CK219" s="1208"/>
      <c r="CL219" s="1208"/>
      <c r="CM219" s="1208"/>
      <c r="CN219" s="1208"/>
      <c r="CO219" s="1208"/>
      <c r="CP219" s="1208"/>
      <c r="CQ219" s="1208"/>
      <c r="CR219" s="1208"/>
      <c r="CS219" s="1208"/>
      <c r="CT219" s="1208"/>
      <c r="CU219" s="1208"/>
      <c r="CV219" s="1208"/>
      <c r="CW219" s="1208"/>
      <c r="CX219" s="1208"/>
      <c r="CY219" s="1208"/>
      <c r="CZ219" s="1208"/>
      <c r="DA219" s="1208"/>
      <c r="DB219" s="1208"/>
      <c r="DC219" s="1208"/>
      <c r="DD219" s="1208"/>
      <c r="DE219" s="1208"/>
      <c r="DF219" s="1208"/>
      <c r="DG219" s="1208"/>
      <c r="DH219" s="1208"/>
      <c r="DI219" s="1208"/>
      <c r="DJ219" s="1208"/>
      <c r="DK219" s="1208"/>
      <c r="DL219" s="1208"/>
      <c r="DM219" s="1208"/>
      <c r="DN219" s="1208"/>
      <c r="DO219" s="1208"/>
      <c r="DP219" s="1208"/>
      <c r="DQ219" s="1208"/>
      <c r="DR219" s="1208"/>
      <c r="DS219" s="1208"/>
      <c r="DT219" s="1208"/>
      <c r="DU219" s="1208"/>
      <c r="DV219" s="1208"/>
      <c r="DW219" s="1208"/>
      <c r="DX219" s="1208"/>
      <c r="DY219" s="1208"/>
      <c r="DZ219" s="1208"/>
      <c r="EA219" s="1208"/>
      <c r="EB219" s="1208"/>
      <c r="EC219" s="1208"/>
      <c r="ED219" s="1208"/>
      <c r="EE219" s="1208"/>
      <c r="EF219" s="1208"/>
      <c r="EG219" s="1208"/>
      <c r="EH219" s="1208"/>
      <c r="EI219" s="1208"/>
      <c r="EJ219" s="1208"/>
      <c r="EK219" s="1208"/>
      <c r="EL219" s="1208"/>
      <c r="EM219" s="1208"/>
      <c r="EN219" s="1208"/>
      <c r="EO219" s="1208"/>
      <c r="EP219" s="1208"/>
    </row>
    <row r="220" ht="14.25" customHeight="1">
      <c r="A220" s="1209"/>
      <c r="B220" s="69" t="s">
        <v>771</v>
      </c>
      <c r="C220" s="1210" t="s">
        <v>899</v>
      </c>
    </row>
    <row r="221" ht="14.25" customHeight="1">
      <c r="A221" s="1211" t="s">
        <v>900</v>
      </c>
      <c r="B221" s="1212">
        <f>'Cost Distribution'!B4</f>
        <v>38633346.5</v>
      </c>
      <c r="C221" s="1213">
        <f>B221</f>
        <v>38633346.5</v>
      </c>
    </row>
    <row r="222" ht="14.25" customHeight="1">
      <c r="A222" s="1211" t="s">
        <v>672</v>
      </c>
      <c r="B222" s="1212">
        <f>'Cost Distribution'!B5</f>
        <v>493529.188</v>
      </c>
      <c r="C222" s="1214">
        <f>D187</f>
        <v>786543.3681</v>
      </c>
    </row>
    <row r="223" ht="14.25" customHeight="1">
      <c r="A223" s="1211" t="s">
        <v>674</v>
      </c>
      <c r="B223" s="1212">
        <f>'Cost Distribution'!B6</f>
        <v>1874130.048</v>
      </c>
      <c r="C223" s="1213">
        <f t="shared" ref="C223:C226" si="150">B223</f>
        <v>1874130.048</v>
      </c>
    </row>
    <row r="224" ht="14.25" customHeight="1">
      <c r="A224" s="1211" t="s">
        <v>685</v>
      </c>
      <c r="B224" s="1212">
        <f>'Cost Distribution'!B7</f>
        <v>1505748.765</v>
      </c>
      <c r="C224" s="1213">
        <f t="shared" si="150"/>
        <v>1505748.765</v>
      </c>
    </row>
    <row r="225" ht="14.25" customHeight="1">
      <c r="A225" s="1211" t="s">
        <v>686</v>
      </c>
      <c r="B225" s="1212">
        <f>'Cost Distribution'!B8</f>
        <v>408025.5736</v>
      </c>
      <c r="C225" s="1213">
        <f t="shared" si="150"/>
        <v>408025.5736</v>
      </c>
    </row>
    <row r="226" ht="14.25" customHeight="1">
      <c r="A226" s="1211" t="s">
        <v>687</v>
      </c>
      <c r="B226" s="1212">
        <f>'Cost Distribution'!B9</f>
        <v>98989.59139</v>
      </c>
      <c r="C226" s="1213">
        <f t="shared" si="150"/>
        <v>98989.59139</v>
      </c>
    </row>
    <row r="227" ht="14.25" customHeight="1">
      <c r="A227" s="1211" t="s">
        <v>901</v>
      </c>
      <c r="B227" s="1212">
        <f t="shared" ref="B227:C227" si="151">SUM(B222:B226)</f>
        <v>4380423.166</v>
      </c>
      <c r="C227" s="1214">
        <f t="shared" si="151"/>
        <v>4673437.346</v>
      </c>
    </row>
    <row r="228" ht="14.25" customHeight="1">
      <c r="A228" s="1211" t="s">
        <v>497</v>
      </c>
      <c r="B228" s="1212">
        <f>'Cost Distribution'!B11</f>
        <v>17596894.24</v>
      </c>
      <c r="C228" s="1213">
        <f>B228</f>
        <v>17596894.24</v>
      </c>
    </row>
    <row r="229" ht="14.25" customHeight="1">
      <c r="A229" s="1211" t="s">
        <v>498</v>
      </c>
      <c r="B229" s="1212">
        <f>'Cost Distribution'!B12</f>
        <v>5320653</v>
      </c>
      <c r="C229" s="1213">
        <f>B229-B199</f>
        <v>4865374.18</v>
      </c>
    </row>
    <row r="230" ht="14.25" customHeight="1">
      <c r="A230" s="1211" t="s">
        <v>902</v>
      </c>
      <c r="B230" s="1212">
        <f>'Cost Distribution'!B13</f>
        <v>4827123.812</v>
      </c>
      <c r="C230" s="1213">
        <f>C229-C222</f>
        <v>4078830.811</v>
      </c>
    </row>
    <row r="231" ht="14.25" customHeight="1">
      <c r="A231" s="1211" t="s">
        <v>499</v>
      </c>
      <c r="B231" s="1212">
        <f>'Cost Distribution'!B14</f>
        <v>6995262.4</v>
      </c>
      <c r="C231" s="1213">
        <f t="shared" ref="C231:C237" si="152">B231</f>
        <v>6995262.4</v>
      </c>
    </row>
    <row r="232" ht="14.25" customHeight="1">
      <c r="A232" s="1211" t="s">
        <v>903</v>
      </c>
      <c r="B232" s="1212">
        <f>'Cost Distribution'!B15</f>
        <v>3207358.014</v>
      </c>
      <c r="C232" s="1213">
        <f t="shared" si="152"/>
        <v>3207358.014</v>
      </c>
    </row>
    <row r="233" ht="14.25" customHeight="1">
      <c r="A233" s="1211" t="s">
        <v>676</v>
      </c>
      <c r="B233" s="1212">
        <f>'Cost Distribution'!B16</f>
        <v>3959377.64</v>
      </c>
      <c r="C233" s="1213">
        <f t="shared" si="152"/>
        <v>3959377.64</v>
      </c>
    </row>
    <row r="234" ht="14.25" customHeight="1">
      <c r="A234" s="1211" t="s">
        <v>904</v>
      </c>
      <c r="B234" s="1212">
        <f>'Cost Distribution'!B17</f>
        <v>3860388.049</v>
      </c>
      <c r="C234" s="1213">
        <f t="shared" si="152"/>
        <v>3860388.049</v>
      </c>
    </row>
    <row r="235" ht="14.25" customHeight="1">
      <c r="A235" s="1211" t="s">
        <v>501</v>
      </c>
      <c r="B235" s="1212">
        <f>'Cost Distribution'!B18</f>
        <v>541998</v>
      </c>
      <c r="C235" s="1213">
        <f t="shared" si="152"/>
        <v>541998</v>
      </c>
    </row>
    <row r="236" ht="14.25" customHeight="1">
      <c r="A236" s="1211" t="s">
        <v>502</v>
      </c>
      <c r="B236" s="1212">
        <f>'Cost Distribution'!B19</f>
        <v>1021712</v>
      </c>
      <c r="C236" s="1213">
        <f t="shared" si="152"/>
        <v>1021712</v>
      </c>
    </row>
    <row r="237" ht="14.25" customHeight="1">
      <c r="A237" s="1211" t="s">
        <v>503</v>
      </c>
      <c r="B237" s="1212">
        <f>'Cost Distribution'!B20</f>
        <v>550159.13</v>
      </c>
      <c r="C237" s="1213">
        <f t="shared" si="152"/>
        <v>550159.13</v>
      </c>
    </row>
    <row r="238" ht="14.25" customHeight="1">
      <c r="A238" s="1211" t="s">
        <v>905</v>
      </c>
      <c r="B238" s="1212">
        <f>'Cost Distribution'!B21</f>
        <v>14008739</v>
      </c>
      <c r="C238" s="1213">
        <f>C237+C236+C235+C234+C232+C230</f>
        <v>13260446</v>
      </c>
    </row>
    <row r="239" ht="14.25" customHeight="1">
      <c r="A239" s="1211" t="s">
        <v>906</v>
      </c>
      <c r="B239" s="1212">
        <f>'Cost Distribution'!B22</f>
        <v>9181615.192</v>
      </c>
      <c r="C239" s="1213">
        <f>C238-C230</f>
        <v>9181615.192</v>
      </c>
    </row>
    <row r="240" ht="14.25" customHeight="1">
      <c r="A240" s="1215" t="s">
        <v>777</v>
      </c>
      <c r="B240" s="1216">
        <f>'Cost Distribution'!B23</f>
        <v>35986056.41</v>
      </c>
      <c r="C240" s="1217">
        <f>C238+C228+C227</f>
        <v>35530777.59</v>
      </c>
    </row>
    <row r="241" ht="14.25" customHeight="1">
      <c r="A241" s="1211" t="s">
        <v>504</v>
      </c>
      <c r="B241" s="1212">
        <f>'Cost Distribution'!B24</f>
        <v>2647290.082</v>
      </c>
      <c r="C241" s="1213">
        <f>C221-C240</f>
        <v>3102568.903</v>
      </c>
    </row>
    <row r="242" ht="14.25" customHeight="1">
      <c r="A242" s="1211" t="s">
        <v>778</v>
      </c>
      <c r="B242" s="1218">
        <f>'Cost Distribution'!B25</f>
        <v>0.06852344729</v>
      </c>
      <c r="C242" s="1219">
        <f>C241/C221</f>
        <v>0.08030805468</v>
      </c>
    </row>
    <row r="243" ht="14.25" customHeight="1">
      <c r="A243" s="1220" t="s">
        <v>907</v>
      </c>
      <c r="B243" s="1221" t="s">
        <v>774</v>
      </c>
      <c r="C243" s="1222">
        <f>(C242-B242)/B242</f>
        <v>0.1719791962</v>
      </c>
    </row>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sheetData>
  <mergeCells count="11">
    <mergeCell ref="A214:B214"/>
    <mergeCell ref="A215:B215"/>
    <mergeCell ref="A216:B216"/>
    <mergeCell ref="A219:C219"/>
    <mergeCell ref="A151:D151"/>
    <mergeCell ref="A164:B164"/>
    <mergeCell ref="A184:D184"/>
    <mergeCell ref="F189:H189"/>
    <mergeCell ref="EI189:EI190"/>
    <mergeCell ref="EJ189:EK189"/>
    <mergeCell ref="A213:B213"/>
  </mergeCells>
  <printOptions/>
  <pageMargins bottom="0.75" footer="0.0" header="0.0" left="0.7" right="0.7" top="0.75"/>
  <pageSetup paperSize="9" orientation="portrait"/>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29"/>
    <col customWidth="1" min="2" max="2" width="18.0"/>
    <col customWidth="1" min="3" max="3" width="15.43"/>
    <col customWidth="1" hidden="1" min="4" max="4" width="15.71"/>
    <col customWidth="1" min="5" max="5" width="14.29"/>
    <col customWidth="1" min="6" max="6" width="13.0"/>
    <col customWidth="1" min="7" max="7" width="13.86"/>
    <col customWidth="1" min="8" max="8" width="12.86"/>
  </cols>
  <sheetData>
    <row r="1">
      <c r="A1" s="1223" t="s">
        <v>908</v>
      </c>
      <c r="B1" s="1224" t="s">
        <v>507</v>
      </c>
      <c r="C1" s="1224" t="s">
        <v>909</v>
      </c>
      <c r="D1" s="1224" t="s">
        <v>910</v>
      </c>
      <c r="E1" s="1224" t="s">
        <v>911</v>
      </c>
      <c r="F1" s="1225" t="s">
        <v>96</v>
      </c>
      <c r="G1" s="1226" t="s">
        <v>133</v>
      </c>
      <c r="H1" s="1225" t="s">
        <v>163</v>
      </c>
      <c r="I1" s="1225" t="s">
        <v>179</v>
      </c>
      <c r="J1" s="1225" t="s">
        <v>202</v>
      </c>
      <c r="K1" s="1225" t="s">
        <v>227</v>
      </c>
      <c r="L1" s="1226" t="s">
        <v>246</v>
      </c>
      <c r="M1" s="1226" t="s">
        <v>253</v>
      </c>
      <c r="N1" s="1226" t="s">
        <v>264</v>
      </c>
      <c r="O1" s="1226" t="s">
        <v>275</v>
      </c>
      <c r="P1" s="1226" t="s">
        <v>310</v>
      </c>
      <c r="Q1" s="1227" t="s">
        <v>912</v>
      </c>
      <c r="R1" s="5"/>
      <c r="S1" s="5"/>
      <c r="T1" s="5"/>
      <c r="U1" s="5"/>
      <c r="V1" s="5"/>
      <c r="W1" s="5"/>
      <c r="X1" s="5"/>
      <c r="Y1" s="5"/>
      <c r="Z1" s="5"/>
      <c r="AA1" s="5"/>
      <c r="AB1" s="5"/>
      <c r="AC1" s="5"/>
    </row>
    <row r="2">
      <c r="A2" s="1228" t="s">
        <v>508</v>
      </c>
      <c r="B2" s="1229">
        <v>139.0</v>
      </c>
      <c r="C2" s="1229">
        <v>67.0</v>
      </c>
      <c r="D2" s="1229">
        <v>67.0</v>
      </c>
      <c r="E2" s="1229">
        <v>11.0</v>
      </c>
      <c r="F2" s="1230">
        <f>COUNTIF('Complexity Cost Adjustment'!$A$2:$A$141,F1)</f>
        <v>20</v>
      </c>
      <c r="G2" s="1231">
        <f>COUNTIF('Complexity Cost Adjustment'!$A$2:$A$141,G1)</f>
        <v>23</v>
      </c>
      <c r="H2" s="1230">
        <f>COUNTIF('Complexity Cost Adjustment'!$A$2:$A$141,H1)</f>
        <v>13</v>
      </c>
      <c r="I2" s="1230">
        <f>COUNTIF('Complexity Cost Adjustment'!$A$2:$A$141,I1)</f>
        <v>16</v>
      </c>
      <c r="J2" s="1230">
        <f>COUNTIF('Complexity Cost Adjustment'!$A$2:$A$141,J1)</f>
        <v>8</v>
      </c>
      <c r="K2" s="1230">
        <f>COUNTIF('Complexity Cost Adjustment'!$A$2:$A$141,K1)</f>
        <v>14</v>
      </c>
      <c r="L2" s="1231">
        <f>COUNTIF('Complexity Cost Adjustment'!$A$2:$A$141,L1)</f>
        <v>4</v>
      </c>
      <c r="M2" s="1231">
        <f>COUNTIF('Complexity Cost Adjustment'!$A$2:$A$141,M1)</f>
        <v>6</v>
      </c>
      <c r="N2" s="1231">
        <f>COUNTIF('Complexity Cost Adjustment'!$A$2:$A$141,N1)</f>
        <v>6</v>
      </c>
      <c r="O2" s="1231">
        <f>COUNTIF('Complexity Cost Adjustment'!$A$2:$A$141,O1)</f>
        <v>23</v>
      </c>
      <c r="P2" s="1231">
        <f>COUNTIF('Complexity Cost Adjustment'!$A$2:$A$141,P1)</f>
        <v>7</v>
      </c>
      <c r="Q2" s="1232">
        <f t="shared" ref="Q2:Q20" si="2">SUM(F2:P2)</f>
        <v>140</v>
      </c>
    </row>
    <row r="3">
      <c r="A3" s="1233" t="s">
        <v>913</v>
      </c>
      <c r="B3" s="1234">
        <f>SUM('Complexity Cost Adjustment'!H2:H141)</f>
        <v>428646.2159</v>
      </c>
      <c r="C3" s="1235">
        <f t="shared" ref="C3:C5" si="3">D3</f>
        <v>428646.2159</v>
      </c>
      <c r="D3" s="1235">
        <f t="shared" ref="D3:E3" si="1">B3</f>
        <v>428646.2159</v>
      </c>
      <c r="E3" s="1235">
        <f t="shared" si="1"/>
        <v>428646.2159</v>
      </c>
      <c r="F3" s="1236">
        <f>SUM('Complexity Cost Adjustment'!H2:H21)</f>
        <v>42702.1689</v>
      </c>
      <c r="G3" s="1237">
        <f>SUM('Complexity Cost Adjustment'!H22:H44)</f>
        <v>79199.5869</v>
      </c>
      <c r="H3" s="1236">
        <f>SUM('Complexity Cost Adjustment'!H45:H57)</f>
        <v>61393.126</v>
      </c>
      <c r="I3" s="1236">
        <f>SUM('Complexity Cost Adjustment'!H58:H73)</f>
        <v>137581.3586</v>
      </c>
      <c r="J3" s="1236">
        <f>SUM('Complexity Cost Adjustment'!H74:H81)</f>
        <v>18869.7909</v>
      </c>
      <c r="K3" s="1236">
        <f>SUM('Complexity Cost Adjustment'!H82:H95)</f>
        <v>6404.501</v>
      </c>
      <c r="L3" s="1237">
        <f>SUM('Complexity Cost Adjustment'!H96:H99)</f>
        <v>2674.5405</v>
      </c>
      <c r="M3" s="1237">
        <f>SUM('Complexity Cost Adjustment'!H100:H105)</f>
        <v>7083.3824</v>
      </c>
      <c r="N3" s="1237">
        <f>SUM('Complexity Cost Adjustment'!H106:H111)</f>
        <v>5372.4494</v>
      </c>
      <c r="O3" s="1237">
        <f>SUM('Complexity Cost Adjustment'!H112:H134)</f>
        <v>45129.7027</v>
      </c>
      <c r="P3" s="1237">
        <f>SUM('Complexity Cost Adjustment'!H135:H141)</f>
        <v>22235.6086</v>
      </c>
      <c r="Q3" s="1238">
        <f t="shared" si="2"/>
        <v>428646.2159</v>
      </c>
    </row>
    <row r="4">
      <c r="A4" s="1233" t="s">
        <v>900</v>
      </c>
      <c r="B4" s="1239">
        <f>SUM('Complexity Cost Adjustment'!G2:G141)</f>
        <v>38633346.5</v>
      </c>
      <c r="C4" s="1235">
        <f t="shared" si="3"/>
        <v>38633346.5</v>
      </c>
      <c r="D4" s="1235">
        <f t="shared" ref="D4:E4" si="4">B4</f>
        <v>38633346.5</v>
      </c>
      <c r="E4" s="1235">
        <f t="shared" si="4"/>
        <v>38633346.5</v>
      </c>
      <c r="F4" s="1240">
        <f>SUMIFS('Complexity Cost Adjustment'!$G$2:$G$141,'Complexity Cost Adjustment'!$A$2:$A$141,F1)</f>
        <v>4259747.473</v>
      </c>
      <c r="G4" s="1241">
        <f>SUMIFS('Complexity Cost Adjustment'!$G$2:$G$141,'Complexity Cost Adjustment'!$A$2:$A$141,G1)</f>
        <v>6331186.297</v>
      </c>
      <c r="H4" s="1240">
        <f>SUMIFS('Complexity Cost Adjustment'!$G$2:$G$141,'Complexity Cost Adjustment'!$A$2:$A$141,H1)</f>
        <v>4447266.209</v>
      </c>
      <c r="I4" s="1240">
        <f>SUMIFS('Complexity Cost Adjustment'!$G$2:$G$141,'Complexity Cost Adjustment'!$A$2:$A$141,I1)</f>
        <v>8596938.118</v>
      </c>
      <c r="J4" s="1240">
        <f>SUMIFS('Complexity Cost Adjustment'!$G$2:$G$141,'Complexity Cost Adjustment'!$A$2:$A$141,J1)</f>
        <v>4007527.372</v>
      </c>
      <c r="K4" s="1240">
        <f>SUMIFS('Complexity Cost Adjustment'!$G$2:$G$141,'Complexity Cost Adjustment'!$A$2:$A$141,K1)</f>
        <v>2946206.476</v>
      </c>
      <c r="L4" s="1241">
        <f>SUMIFS('Complexity Cost Adjustment'!$G$2:$G$141,'Complexity Cost Adjustment'!$A$2:$A$141,L1)</f>
        <v>186453.608</v>
      </c>
      <c r="M4" s="1241">
        <f>SUMIFS('Complexity Cost Adjustment'!$G$2:$G$141,'Complexity Cost Adjustment'!$A$2:$A$141,M1)</f>
        <v>739360.883</v>
      </c>
      <c r="N4" s="1241">
        <f>SUMIFS('Complexity Cost Adjustment'!$G$2:$G$141,'Complexity Cost Adjustment'!$A$2:$A$141,N1)</f>
        <v>1088273.589</v>
      </c>
      <c r="O4" s="1241">
        <f>SUMIFS('Complexity Cost Adjustment'!$G$2:$G$141,'Complexity Cost Adjustment'!$A$2:$A$141,O1)</f>
        <v>5181052.869</v>
      </c>
      <c r="P4" s="1241">
        <f>SUMIFS('Complexity Cost Adjustment'!$G$2:$G$141,'Complexity Cost Adjustment'!$A$2:$A$141,P1)</f>
        <v>849333.603</v>
      </c>
      <c r="Q4" s="1242">
        <f t="shared" si="2"/>
        <v>38633346.5</v>
      </c>
    </row>
    <row r="5">
      <c r="A5" s="1233" t="s">
        <v>672</v>
      </c>
      <c r="B5" s="1243">
        <f>'Complexity Cost Adjustment'!AB142</f>
        <v>493529.188</v>
      </c>
      <c r="C5" s="1235">
        <f t="shared" si="3"/>
        <v>493529.188</v>
      </c>
      <c r="D5" s="1235">
        <f t="shared" ref="D5:E5" si="5">B5</f>
        <v>493529.188</v>
      </c>
      <c r="E5" s="1235">
        <f t="shared" si="5"/>
        <v>493529.188</v>
      </c>
      <c r="F5" s="1240">
        <f>SUMIFS('Complexity Cost Adjustment'!$AB$2:$AB$141,'Complexity Cost Adjustment'!$A$2:$A$141,F1)</f>
        <v>11324.57483</v>
      </c>
      <c r="G5" s="1241">
        <f>SUMIFS('Complexity Cost Adjustment'!$AB$2:$AB$141,'Complexity Cost Adjustment'!$A$2:$A$141,G1)</f>
        <v>12863.43615</v>
      </c>
      <c r="H5" s="1240">
        <f>SUMIFS('Complexity Cost Adjustment'!$AB$2:$AB$141,'Complexity Cost Adjustment'!$A$2:$A$141,H1)</f>
        <v>3407.148525</v>
      </c>
      <c r="I5" s="1240">
        <f>SUMIFS('Complexity Cost Adjustment'!$AB$2:$AB$141,'Complexity Cost Adjustment'!$A$2:$A$141,I1)</f>
        <v>93668.25263</v>
      </c>
      <c r="J5" s="1240">
        <f>SUMIFS('Complexity Cost Adjustment'!$AB$2:$AB$141,'Complexity Cost Adjustment'!$A$2:$A$141,J1)</f>
        <v>854.69709</v>
      </c>
      <c r="K5" s="1240">
        <f>SUMIFS('Complexity Cost Adjustment'!$AB$2:$AB$141,'Complexity Cost Adjustment'!$A$2:$A$141,K1)</f>
        <v>28395.21458</v>
      </c>
      <c r="L5" s="1241">
        <f>SUMIFS('Complexity Cost Adjustment'!$AB$2:$AB$141,'Complexity Cost Adjustment'!$A$2:$A$141,L1)</f>
        <v>1863.53388</v>
      </c>
      <c r="M5" s="1241">
        <f>SUMIFS('Complexity Cost Adjustment'!$AB$2:$AB$141,'Complexity Cost Adjustment'!$A$2:$A$141,M1)</f>
        <v>4072.836495</v>
      </c>
      <c r="N5" s="1241">
        <f>SUMIFS('Complexity Cost Adjustment'!$AB$2:$AB$141,'Complexity Cost Adjustment'!$A$2:$A$141,N1)</f>
        <v>116936.3212</v>
      </c>
      <c r="O5" s="1241">
        <f>SUMIFS('Complexity Cost Adjustment'!$AB$2:$AB$141,'Complexity Cost Adjustment'!$A$2:$A$141,O1)</f>
        <v>157640.9045</v>
      </c>
      <c r="P5" s="1241">
        <f>SUMIFS('Complexity Cost Adjustment'!$AB$2:$AB$141,'Complexity Cost Adjustment'!$A$2:$A$141,P1)</f>
        <v>62502.26814</v>
      </c>
      <c r="Q5" s="1242">
        <f t="shared" si="2"/>
        <v>493529.188</v>
      </c>
    </row>
    <row r="6">
      <c r="A6" s="1233" t="s">
        <v>674</v>
      </c>
      <c r="B6" s="1243">
        <f>'Complexity Cost Adjustment'!AA142</f>
        <v>1874130.048</v>
      </c>
      <c r="C6" s="1244">
        <f>Decoupling!W2</f>
        <v>1273713.984</v>
      </c>
      <c r="D6" s="1244">
        <f>Decoupling!V2</f>
        <v>938986.2144</v>
      </c>
      <c r="E6" s="1244">
        <v>1031626.3680000002</v>
      </c>
      <c r="F6" s="1240">
        <f>SUMIFS('Complexity Cost Adjustment'!$AA$2:$AA$141,'Complexity Cost Adjustment'!$A$2:$A$141,F1)</f>
        <v>97205.184</v>
      </c>
      <c r="G6" s="1241">
        <f>SUMIFS('Complexity Cost Adjustment'!$AA$2:$AA$141,'Complexity Cost Adjustment'!$A$2:$A$141,G1)</f>
        <v>225695.808</v>
      </c>
      <c r="H6" s="1240">
        <f>SUMIFS('Complexity Cost Adjustment'!$AA$2:$AA$141,'Complexity Cost Adjustment'!$A$2:$A$141,H1)</f>
        <v>163565.568</v>
      </c>
      <c r="I6" s="1240">
        <f>SUMIFS('Complexity Cost Adjustment'!$AA$2:$AA$141,'Complexity Cost Adjustment'!$A$2:$A$141,I1)</f>
        <v>367053.12</v>
      </c>
      <c r="J6" s="1240">
        <f>SUMIFS('Complexity Cost Adjustment'!$AA$2:$AA$141,'Complexity Cost Adjustment'!$A$2:$A$141,J1)</f>
        <v>326514.24</v>
      </c>
      <c r="K6" s="1240">
        <f>SUMIFS('Complexity Cost Adjustment'!$AA$2:$AA$141,'Complexity Cost Adjustment'!$A$2:$A$141,K1)</f>
        <v>119325.312</v>
      </c>
      <c r="L6" s="1241">
        <f>SUMIFS('Complexity Cost Adjustment'!$AA$2:$AA$141,'Complexity Cost Adjustment'!$A$2:$A$141,L1)</f>
        <v>23794.56</v>
      </c>
      <c r="M6" s="1241">
        <f>SUMIFS('Complexity Cost Adjustment'!$AA$2:$AA$141,'Complexity Cost Adjustment'!$A$2:$A$141,M1)</f>
        <v>66624.768</v>
      </c>
      <c r="N6" s="1241">
        <f>SUMIFS('Complexity Cost Adjustment'!$AA$2:$AA$141,'Complexity Cost Adjustment'!$A$2:$A$141,N1)</f>
        <v>96764.544</v>
      </c>
      <c r="O6" s="1241">
        <f>SUMIFS('Complexity Cost Adjustment'!$AA$2:$AA$141,'Complexity Cost Adjustment'!$A$2:$A$141,O1)</f>
        <v>346871.808</v>
      </c>
      <c r="P6" s="1241">
        <f>SUMIFS('Complexity Cost Adjustment'!$AA$2:$AA$141,'Complexity Cost Adjustment'!$A$2:$A$141,P1)</f>
        <v>40715.136</v>
      </c>
      <c r="Q6" s="1242">
        <f t="shared" si="2"/>
        <v>1874130.048</v>
      </c>
    </row>
    <row r="7">
      <c r="A7" s="1233" t="s">
        <v>685</v>
      </c>
      <c r="B7" s="1243">
        <f>'Complexity Cost Adjustment'!X142</f>
        <v>1505748.765</v>
      </c>
      <c r="C7" s="1244">
        <f t="shared" ref="C7:C9" si="6">D7</f>
        <v>638915.0425</v>
      </c>
      <c r="D7" s="1244">
        <f>'Decoupling Graphs'!C2</f>
        <v>638915.0425</v>
      </c>
      <c r="E7" s="1244">
        <f>D7</f>
        <v>638915.0425</v>
      </c>
      <c r="F7" s="1240">
        <f>SUMIFS('Complexity Cost Adjustment'!$X$2:$X$141,'Complexity Cost Adjustment'!$A$2:$A$141,F1)</f>
        <v>97068.96756</v>
      </c>
      <c r="G7" s="1241">
        <f>SUMIFS('Complexity Cost Adjustment'!$X$2:$X$141,'Complexity Cost Adjustment'!$A$2:$A$141,G1)</f>
        <v>324846.0277</v>
      </c>
      <c r="H7" s="1240">
        <f>SUMIFS('Complexity Cost Adjustment'!$X$2:$X$141,'Complexity Cost Adjustment'!$A$2:$A$141,H1)</f>
        <v>214981.571</v>
      </c>
      <c r="I7" s="1240">
        <f>SUMIFS('Complexity Cost Adjustment'!$X$2:$X$141,'Complexity Cost Adjustment'!$A$2:$A$141,I1)</f>
        <v>51176.10523</v>
      </c>
      <c r="J7" s="1240">
        <f>SUMIFS('Complexity Cost Adjustment'!$X$2:$X$141,'Complexity Cost Adjustment'!$A$2:$A$141,J1)</f>
        <v>99951.59856</v>
      </c>
      <c r="K7" s="1240">
        <f>SUMIFS('Complexity Cost Adjustment'!$X$2:$X$141,'Complexity Cost Adjustment'!$A$2:$A$141,K1)</f>
        <v>480019.2526</v>
      </c>
      <c r="L7" s="1241">
        <f>SUMIFS('Complexity Cost Adjustment'!$X$2:$X$141,'Complexity Cost Adjustment'!$A$2:$A$141,L1)</f>
        <v>33531.7688</v>
      </c>
      <c r="M7" s="1241">
        <f>SUMIFS('Complexity Cost Adjustment'!$X$2:$X$141,'Complexity Cost Adjustment'!$A$2:$A$141,M1)</f>
        <v>58822.07065</v>
      </c>
      <c r="N7" s="1241">
        <f>SUMIFS('Complexity Cost Adjustment'!$X$2:$X$141,'Complexity Cost Adjustment'!$A$2:$A$141,N1)</f>
        <v>27862.8705</v>
      </c>
      <c r="O7" s="1241">
        <f>SUMIFS('Complexity Cost Adjustment'!$X$2:$X$141,'Complexity Cost Adjustment'!$A$2:$A$141,O1)</f>
        <v>114311.4414</v>
      </c>
      <c r="P7" s="1241">
        <f>SUMIFS('Complexity Cost Adjustment'!$X$2:$X$141,'Complexity Cost Adjustment'!$A$2:$A$141,P1)</f>
        <v>3177.090653</v>
      </c>
      <c r="Q7" s="1242">
        <f t="shared" si="2"/>
        <v>1505748.765</v>
      </c>
    </row>
    <row r="8">
      <c r="A8" s="1233" t="s">
        <v>686</v>
      </c>
      <c r="B8" s="1243">
        <f>'Complexity Cost Adjustment'!Y142</f>
        <v>408025.5736</v>
      </c>
      <c r="C8" s="1235">
        <f t="shared" si="6"/>
        <v>408025.5736</v>
      </c>
      <c r="D8" s="1235">
        <f t="shared" ref="D8:E8" si="7">B8</f>
        <v>408025.5736</v>
      </c>
      <c r="E8" s="1235">
        <f t="shared" si="7"/>
        <v>408025.5736</v>
      </c>
      <c r="F8" s="1240">
        <f>SUMIFS('Complexity Cost Adjustment'!$Y$2:$Y$141,'Complexity Cost Adjustment'!$A$2:$A$141,F1)</f>
        <v>45100.39039</v>
      </c>
      <c r="G8" s="1241">
        <f>SUMIFS('Complexity Cost Adjustment'!$Y$2:$Y$141,'Complexity Cost Adjustment'!$A$2:$A$141,G1)</f>
        <v>80806.0997</v>
      </c>
      <c r="H8" s="1240">
        <f>SUMIFS('Complexity Cost Adjustment'!$Y$2:$Y$141,'Complexity Cost Adjustment'!$A$2:$A$141,H1)</f>
        <v>36511.71427</v>
      </c>
      <c r="I8" s="1240">
        <f>SUMIFS('Complexity Cost Adjustment'!$Y$2:$Y$141,'Complexity Cost Adjustment'!$A$2:$A$141,I1)</f>
        <v>106134.3146</v>
      </c>
      <c r="J8" s="1240">
        <f>SUMIFS('Complexity Cost Adjustment'!$Y$2:$Y$141,'Complexity Cost Adjustment'!$A$2:$A$141,J1)</f>
        <v>21414.66682</v>
      </c>
      <c r="K8" s="1240">
        <f>SUMIFS('Complexity Cost Adjustment'!$Y$2:$Y$141,'Complexity Cost Adjustment'!$A$2:$A$141,K1)</f>
        <v>8075.586188</v>
      </c>
      <c r="L8" s="1241">
        <f>SUMIFS('Complexity Cost Adjustment'!$Y$2:$Y$141,'Complexity Cost Adjustment'!$A$2:$A$141,L1)</f>
        <v>7925.793301</v>
      </c>
      <c r="M8" s="1241">
        <f>SUMIFS('Complexity Cost Adjustment'!$Y$2:$Y$141,'Complexity Cost Adjustment'!$A$2:$A$141,M1)</f>
        <v>8650.645719</v>
      </c>
      <c r="N8" s="1241">
        <f>SUMIFS('Complexity Cost Adjustment'!$Y$2:$Y$141,'Complexity Cost Adjustment'!$A$2:$A$141,N1)</f>
        <v>6984.793188</v>
      </c>
      <c r="O8" s="1241">
        <f>SUMIFS('Complexity Cost Adjustment'!$Y$2:$Y$141,'Complexity Cost Adjustment'!$A$2:$A$141,O1)</f>
        <v>73199.10705</v>
      </c>
      <c r="P8" s="1241">
        <f>SUMIFS('Complexity Cost Adjustment'!$Y$2:$Y$141,'Complexity Cost Adjustment'!$A$2:$A$141,P1)</f>
        <v>13222.4623</v>
      </c>
      <c r="Q8" s="1242">
        <f t="shared" si="2"/>
        <v>408025.5736</v>
      </c>
    </row>
    <row r="9">
      <c r="A9" s="1233" t="s">
        <v>687</v>
      </c>
      <c r="B9" s="1243">
        <f>'Complexity Cost Adjustment'!Z142</f>
        <v>98989.59139</v>
      </c>
      <c r="C9" s="1235">
        <f t="shared" si="6"/>
        <v>98989.59139</v>
      </c>
      <c r="D9" s="1235">
        <f t="shared" ref="D9:E9" si="8">B9</f>
        <v>98989.59139</v>
      </c>
      <c r="E9" s="1235">
        <f t="shared" si="8"/>
        <v>98989.59139</v>
      </c>
      <c r="F9" s="1240">
        <f>SUMIFS('Complexity Cost Adjustment'!$Z$2:$Z$141,'Complexity Cost Adjustment'!$A$2:$A$141,F1)</f>
        <v>10298.73243</v>
      </c>
      <c r="G9" s="1241">
        <f>SUMIFS('Complexity Cost Adjustment'!$Z$2:$Z$141,'Complexity Cost Adjustment'!$A$2:$A$141,G1)</f>
        <v>19231.87097</v>
      </c>
      <c r="H9" s="1240">
        <f>SUMIFS('Complexity Cost Adjustment'!$Z$2:$Z$141,'Complexity Cost Adjustment'!$A$2:$A$141,H1)</f>
        <v>7306.308196</v>
      </c>
      <c r="I9" s="1240">
        <f>SUMIFS('Complexity Cost Adjustment'!$Z$2:$Z$141,'Complexity Cost Adjustment'!$A$2:$A$141,I1)</f>
        <v>27359.53742</v>
      </c>
      <c r="J9" s="1240">
        <f>SUMIFS('Complexity Cost Adjustment'!$Z$2:$Z$141,'Complexity Cost Adjustment'!$A$2:$A$141,J1)</f>
        <v>5953.752369</v>
      </c>
      <c r="K9" s="1240">
        <f>SUMIFS('Complexity Cost Adjustment'!$Z$2:$Z$141,'Complexity Cost Adjustment'!$A$2:$A$141,K1)</f>
        <v>1349.412105</v>
      </c>
      <c r="L9" s="1241">
        <f>SUMIFS('Complexity Cost Adjustment'!$Z$2:$Z$141,'Complexity Cost Adjustment'!$A$2:$A$141,L1)</f>
        <v>1274.705688</v>
      </c>
      <c r="M9" s="1241">
        <f>SUMIFS('Complexity Cost Adjustment'!$Z$2:$Z$141,'Complexity Cost Adjustment'!$A$2:$A$141,M1)</f>
        <v>1416.379577</v>
      </c>
      <c r="N9" s="1241">
        <f>SUMIFS('Complexity Cost Adjustment'!$Z$2:$Z$141,'Complexity Cost Adjustment'!$A$2:$A$141,N1)</f>
        <v>1284.878516</v>
      </c>
      <c r="O9" s="1241">
        <f>SUMIFS('Complexity Cost Adjustment'!$Z$2:$Z$141,'Complexity Cost Adjustment'!$A$2:$A$141,O1)</f>
        <v>21090.34799</v>
      </c>
      <c r="P9" s="1241">
        <f>SUMIFS('Complexity Cost Adjustment'!$Z$2:$Z$141,'Complexity Cost Adjustment'!$A$2:$A$141,P1)</f>
        <v>2423.666139</v>
      </c>
      <c r="Q9" s="1242">
        <f t="shared" si="2"/>
        <v>98989.59139</v>
      </c>
    </row>
    <row r="10">
      <c r="A10" s="1245" t="s">
        <v>901</v>
      </c>
      <c r="B10" s="1239">
        <f>SUM(B5:B9)</f>
        <v>4380423.166</v>
      </c>
      <c r="C10" s="1244">
        <f t="shared" ref="C10:E10" si="9">C5+C6+C7+C8+C9</f>
        <v>2913173.379</v>
      </c>
      <c r="D10" s="1244">
        <f t="shared" si="9"/>
        <v>2578445.61</v>
      </c>
      <c r="E10" s="1244">
        <f t="shared" si="9"/>
        <v>2671085.763</v>
      </c>
      <c r="F10" s="1240">
        <f t="shared" ref="F10:P10" si="10">SUM(F5:F9)</f>
        <v>260997.8492</v>
      </c>
      <c r="G10" s="1241">
        <f t="shared" si="10"/>
        <v>663443.2425</v>
      </c>
      <c r="H10" s="1240">
        <f t="shared" si="10"/>
        <v>425772.31</v>
      </c>
      <c r="I10" s="1240">
        <f t="shared" si="10"/>
        <v>645391.3299</v>
      </c>
      <c r="J10" s="1240">
        <f t="shared" si="10"/>
        <v>454688.9548</v>
      </c>
      <c r="K10" s="1240">
        <f t="shared" si="10"/>
        <v>637164.7775</v>
      </c>
      <c r="L10" s="1241">
        <f t="shared" si="10"/>
        <v>68390.36167</v>
      </c>
      <c r="M10" s="1241">
        <f t="shared" si="10"/>
        <v>139586.7004</v>
      </c>
      <c r="N10" s="1241">
        <f t="shared" si="10"/>
        <v>249833.4074</v>
      </c>
      <c r="O10" s="1241">
        <f t="shared" si="10"/>
        <v>713113.609</v>
      </c>
      <c r="P10" s="1241">
        <f t="shared" si="10"/>
        <v>122040.6232</v>
      </c>
      <c r="Q10" s="1242">
        <f t="shared" si="2"/>
        <v>4380423.166</v>
      </c>
    </row>
    <row r="11">
      <c r="A11" s="1246" t="s">
        <v>497</v>
      </c>
      <c r="B11" s="1239">
        <f>SUM('Complexity Cost Adjustment'!L2:L141)</f>
        <v>17596894.24</v>
      </c>
      <c r="C11" s="1235">
        <f>D11</f>
        <v>17596894.24</v>
      </c>
      <c r="D11" s="1235">
        <f t="shared" ref="D11:E11" si="11">B11</f>
        <v>17596894.24</v>
      </c>
      <c r="E11" s="1235">
        <f t="shared" si="11"/>
        <v>17596894.24</v>
      </c>
      <c r="F11" s="1240">
        <f>SUMIFS('Complexity Cost Adjustment'!$L$2:$L$141,'Complexity Cost Adjustment'!$A$2:$A$141,F1)</f>
        <v>1819753.573</v>
      </c>
      <c r="G11" s="1241">
        <f>SUMIFS('Complexity Cost Adjustment'!$L$2:$L$141,'Complexity Cost Adjustment'!$A$2:$A$141,G1)</f>
        <v>3812975.089</v>
      </c>
      <c r="H11" s="1240">
        <f>SUMIFS('Complexity Cost Adjustment'!$L$2:$L$141,'Complexity Cost Adjustment'!$A$2:$A$141,H1)</f>
        <v>1983258.224</v>
      </c>
      <c r="I11" s="1240">
        <f>SUMIFS('Complexity Cost Adjustment'!$L$2:$L$141,'Complexity Cost Adjustment'!$A$2:$A$141,I1)</f>
        <v>3714187.319</v>
      </c>
      <c r="J11" s="1240">
        <f>SUMIFS('Complexity Cost Adjustment'!$L$2:$L$141,'Complexity Cost Adjustment'!$A$2:$A$141,J1)</f>
        <v>1378188.966</v>
      </c>
      <c r="K11" s="1240">
        <f>SUMIFS('Complexity Cost Adjustment'!$L$2:$L$141,'Complexity Cost Adjustment'!$A$2:$A$141,K1)</f>
        <v>632018.5344</v>
      </c>
      <c r="L11" s="1241">
        <f>SUMIFS('Complexity Cost Adjustment'!$L$2:$L$141,'Complexity Cost Adjustment'!$A$2:$A$141,L1)</f>
        <v>151618.9334</v>
      </c>
      <c r="M11" s="1241">
        <f>SUMIFS('Complexity Cost Adjustment'!$L$2:$L$141,'Complexity Cost Adjustment'!$A$2:$A$141,M1)</f>
        <v>389550.6648</v>
      </c>
      <c r="N11" s="1241">
        <f>SUMIFS('Complexity Cost Adjustment'!$L$2:$L$141,'Complexity Cost Adjustment'!$A$2:$A$141,N1)</f>
        <v>625507.2736</v>
      </c>
      <c r="O11" s="1241">
        <f>SUMIFS('Complexity Cost Adjustment'!$L$2:$L$141,'Complexity Cost Adjustment'!$A$2:$A$141,O1)</f>
        <v>2541726.757</v>
      </c>
      <c r="P11" s="1241">
        <f>SUMIFS('Complexity Cost Adjustment'!$L$2:$L$141,'Complexity Cost Adjustment'!$A$2:$A$141,P1)</f>
        <v>548108.9108</v>
      </c>
      <c r="Q11" s="1242">
        <f t="shared" si="2"/>
        <v>17596894.24</v>
      </c>
    </row>
    <row r="12">
      <c r="A12" s="1233" t="s">
        <v>498</v>
      </c>
      <c r="B12" s="1243">
        <f>SUM('Appendix B - Cost Distribution'!D2)</f>
        <v>5320653</v>
      </c>
      <c r="C12" s="1235">
        <f>D13+C5</f>
        <v>5320653</v>
      </c>
      <c r="D12" s="1235">
        <f t="shared" ref="D12:E12" si="12">B13+D5</f>
        <v>5320653</v>
      </c>
      <c r="E12" s="1235">
        <f t="shared" si="12"/>
        <v>5320653</v>
      </c>
      <c r="F12" s="1240">
        <f>SUMIFS('Complexity Cost Adjustment'!$M$2:$M$141,'Complexity Cost Adjustment'!$A$2:$A$141,F1)</f>
        <v>550216.3285</v>
      </c>
      <c r="G12" s="1241">
        <f>SUMIFS('Complexity Cost Adjustment'!$M$2:$M$141,'Complexity Cost Adjustment'!$A$2:$A$141,G1)</f>
        <v>1152882.008</v>
      </c>
      <c r="H12" s="1240">
        <f>SUMIFS('Complexity Cost Adjustment'!$M$2:$M$141,'Complexity Cost Adjustment'!$A$2:$A$141,H1)</f>
        <v>599653.2029</v>
      </c>
      <c r="I12" s="1240">
        <f>SUMIFS('Complexity Cost Adjustment'!$M$2:$M$141,'Complexity Cost Adjustment'!$A$2:$A$141,I1)</f>
        <v>1123012.775</v>
      </c>
      <c r="J12" s="1240">
        <f>SUMIFS('Complexity Cost Adjustment'!$M$2:$M$141,'Complexity Cost Adjustment'!$A$2:$A$141,J1)</f>
        <v>416705.9123</v>
      </c>
      <c r="K12" s="1240">
        <f>SUMIFS('Complexity Cost Adjustment'!$M$2:$M$141,'Complexity Cost Adjustment'!$A$2:$A$141,K1)</f>
        <v>191193.8439</v>
      </c>
      <c r="L12" s="1241">
        <f>SUMIFS('Complexity Cost Adjustment'!$M$2:$M$141,'Complexity Cost Adjustment'!$A$2:$A$141,L1)</f>
        <v>45843.13728</v>
      </c>
      <c r="M12" s="1241">
        <f>SUMIFS('Complexity Cost Adjustment'!$M$2:$M$141,'Complexity Cost Adjustment'!$A$2:$A$141,M1)</f>
        <v>117783.6053</v>
      </c>
      <c r="N12" s="1241">
        <f>SUMIFS('Complexity Cost Adjustment'!$M$2:$M$141,'Complexity Cost Adjustment'!$A$2:$A$141,N1)</f>
        <v>189126.8799</v>
      </c>
      <c r="O12" s="1241">
        <f>SUMIFS('Complexity Cost Adjustment'!$M$2:$M$141,'Complexity Cost Adjustment'!$A$2:$A$141,O1)</f>
        <v>768510.4098</v>
      </c>
      <c r="P12" s="1241">
        <f>SUMIFS('Complexity Cost Adjustment'!$M$2:$M$141,'Complexity Cost Adjustment'!$A$2:$A$141,P1)</f>
        <v>165724.8965</v>
      </c>
      <c r="Q12" s="1242">
        <f t="shared" si="2"/>
        <v>5320653</v>
      </c>
    </row>
    <row r="13">
      <c r="A13" s="1233" t="s">
        <v>902</v>
      </c>
      <c r="B13" s="1239">
        <f t="shared" ref="B13:E13" si="13">B12-B5</f>
        <v>4827123.812</v>
      </c>
      <c r="C13" s="1235">
        <f t="shared" si="13"/>
        <v>4827123.812</v>
      </c>
      <c r="D13" s="1235">
        <f t="shared" si="13"/>
        <v>4827123.812</v>
      </c>
      <c r="E13" s="1235">
        <f t="shared" si="13"/>
        <v>4827123.812</v>
      </c>
      <c r="F13" s="1240">
        <f t="shared" ref="F13:P13" si="14">(F11/$B$11)*$B$13</f>
        <v>499188.9865</v>
      </c>
      <c r="G13" s="1241">
        <f t="shared" si="14"/>
        <v>1045963.145</v>
      </c>
      <c r="H13" s="1240">
        <f t="shared" si="14"/>
        <v>544041.0601</v>
      </c>
      <c r="I13" s="1240">
        <f t="shared" si="14"/>
        <v>1018863.999</v>
      </c>
      <c r="J13" s="1240">
        <f t="shared" si="14"/>
        <v>378060.3942</v>
      </c>
      <c r="K13" s="1240">
        <f t="shared" si="14"/>
        <v>173373.3052</v>
      </c>
      <c r="L13" s="1241">
        <f t="shared" si="14"/>
        <v>41591.62143</v>
      </c>
      <c r="M13" s="1241">
        <f t="shared" si="14"/>
        <v>106860.2939</v>
      </c>
      <c r="N13" s="1241">
        <f t="shared" si="14"/>
        <v>171587.157</v>
      </c>
      <c r="O13" s="1241">
        <f t="shared" si="14"/>
        <v>697238.3638</v>
      </c>
      <c r="P13" s="1241">
        <f t="shared" si="14"/>
        <v>150355.4854</v>
      </c>
      <c r="Q13" s="1242">
        <f t="shared" si="2"/>
        <v>4827123.812</v>
      </c>
    </row>
    <row r="14">
      <c r="A14" s="1233" t="s">
        <v>499</v>
      </c>
      <c r="B14" s="1243">
        <f>'Appendix B - Cost Distribution'!E2</f>
        <v>6995262.4</v>
      </c>
      <c r="C14" s="1235">
        <f>D15+C8+C7+C6</f>
        <v>5528012.614</v>
      </c>
      <c r="D14" s="1235">
        <f t="shared" ref="D14:E14" si="15">B15+D8+D7+D6</f>
        <v>5193284.844</v>
      </c>
      <c r="E14" s="1235">
        <f t="shared" si="15"/>
        <v>5285924.998</v>
      </c>
      <c r="F14" s="1240">
        <f t="shared" ref="F14:P14" si="16">(F4/$B$4)*$B$14</f>
        <v>771303.9132</v>
      </c>
      <c r="G14" s="1241">
        <f t="shared" si="16"/>
        <v>1146375.178</v>
      </c>
      <c r="H14" s="1240">
        <f t="shared" si="16"/>
        <v>805257.5538</v>
      </c>
      <c r="I14" s="1240">
        <f t="shared" si="16"/>
        <v>1556630.306</v>
      </c>
      <c r="J14" s="1240">
        <f t="shared" si="16"/>
        <v>725634.9264</v>
      </c>
      <c r="K14" s="1240">
        <f t="shared" si="16"/>
        <v>533463.6849</v>
      </c>
      <c r="L14" s="1241">
        <f t="shared" si="16"/>
        <v>33760.78004</v>
      </c>
      <c r="M14" s="1241">
        <f t="shared" si="16"/>
        <v>133874.589</v>
      </c>
      <c r="N14" s="1241">
        <f t="shared" si="16"/>
        <v>197051.5114</v>
      </c>
      <c r="O14" s="1241">
        <f t="shared" si="16"/>
        <v>938122.8295</v>
      </c>
      <c r="P14" s="1241">
        <f t="shared" si="16"/>
        <v>153787.1284</v>
      </c>
      <c r="Q14" s="1242">
        <f t="shared" si="2"/>
        <v>6995262.4</v>
      </c>
    </row>
    <row r="15">
      <c r="A15" s="1233" t="s">
        <v>903</v>
      </c>
      <c r="B15" s="1239">
        <f t="shared" ref="B15:E15" si="17">B14-B6-B7-B8</f>
        <v>3207358.014</v>
      </c>
      <c r="C15" s="1244">
        <f t="shared" si="17"/>
        <v>3207358.014</v>
      </c>
      <c r="D15" s="1244">
        <f t="shared" si="17"/>
        <v>3207358.014</v>
      </c>
      <c r="E15" s="1244">
        <f t="shared" si="17"/>
        <v>3207358.014</v>
      </c>
      <c r="F15" s="1240">
        <f t="shared" ref="F15:P15" si="18">(F4/$B$4)*$B$15</f>
        <v>353646.1744</v>
      </c>
      <c r="G15" s="1241">
        <f t="shared" si="18"/>
        <v>525617.9686</v>
      </c>
      <c r="H15" s="1240">
        <f t="shared" si="18"/>
        <v>369214.0653</v>
      </c>
      <c r="I15" s="1240">
        <f t="shared" si="18"/>
        <v>713721.7162</v>
      </c>
      <c r="J15" s="1240">
        <f t="shared" si="18"/>
        <v>332706.7468</v>
      </c>
      <c r="K15" s="1240">
        <f t="shared" si="18"/>
        <v>244595.4029</v>
      </c>
      <c r="L15" s="1241">
        <f t="shared" si="18"/>
        <v>15479.46342</v>
      </c>
      <c r="M15" s="1241">
        <f t="shared" si="18"/>
        <v>61382.07709</v>
      </c>
      <c r="N15" s="1241">
        <f t="shared" si="18"/>
        <v>90348.96879</v>
      </c>
      <c r="O15" s="1241">
        <f t="shared" si="18"/>
        <v>430133.3678</v>
      </c>
      <c r="P15" s="1241">
        <f t="shared" si="18"/>
        <v>70512.06237</v>
      </c>
      <c r="Q15" s="1242">
        <f t="shared" si="2"/>
        <v>3207358.014</v>
      </c>
    </row>
    <row r="16">
      <c r="A16" s="1233" t="s">
        <v>676</v>
      </c>
      <c r="B16" s="1243">
        <f>'Appendix B - Cost Distribution'!F2</f>
        <v>3959377.64</v>
      </c>
      <c r="C16" s="1235">
        <f>D16</f>
        <v>3959377.64</v>
      </c>
      <c r="D16" s="1235">
        <f t="shared" ref="D16:E16" si="19">B16</f>
        <v>3959377.64</v>
      </c>
      <c r="E16" s="1235">
        <f t="shared" si="19"/>
        <v>3959377.64</v>
      </c>
      <c r="F16" s="1240">
        <f t="shared" ref="F16:P16" si="20">(F4/$B$4)*$B$16</f>
        <v>436564.5336</v>
      </c>
      <c r="G16" s="1241">
        <f t="shared" si="20"/>
        <v>648858.0393</v>
      </c>
      <c r="H16" s="1240">
        <f t="shared" si="20"/>
        <v>455782.5812</v>
      </c>
      <c r="I16" s="1240">
        <f t="shared" si="20"/>
        <v>881065.9092</v>
      </c>
      <c r="J16" s="1240">
        <f t="shared" si="20"/>
        <v>410715.5012</v>
      </c>
      <c r="K16" s="1240">
        <f t="shared" si="20"/>
        <v>301944.9543</v>
      </c>
      <c r="L16" s="1241">
        <f t="shared" si="20"/>
        <v>19108.88684</v>
      </c>
      <c r="M16" s="1241">
        <f t="shared" si="20"/>
        <v>75774.14885</v>
      </c>
      <c r="N16" s="1241">
        <f t="shared" si="20"/>
        <v>111532.8209</v>
      </c>
      <c r="O16" s="1241">
        <f t="shared" si="20"/>
        <v>530985.4502</v>
      </c>
      <c r="P16" s="1241">
        <f t="shared" si="20"/>
        <v>87044.81443</v>
      </c>
      <c r="Q16" s="1242">
        <f t="shared" si="2"/>
        <v>3959377.64</v>
      </c>
    </row>
    <row r="17">
      <c r="A17" s="1233" t="s">
        <v>904</v>
      </c>
      <c r="B17" s="1239">
        <f t="shared" ref="B17:E17" si="21">B16-B9</f>
        <v>3860388.049</v>
      </c>
      <c r="C17" s="1235">
        <f t="shared" si="21"/>
        <v>3860388.049</v>
      </c>
      <c r="D17" s="1235">
        <f t="shared" si="21"/>
        <v>3860388.049</v>
      </c>
      <c r="E17" s="1235">
        <f t="shared" si="21"/>
        <v>3860388.049</v>
      </c>
      <c r="F17" s="1240">
        <f t="shared" ref="F17:P17" si="22">(F4/$B$4)*$B$17</f>
        <v>425649.8524</v>
      </c>
      <c r="G17" s="1241">
        <f t="shared" si="22"/>
        <v>632635.7443</v>
      </c>
      <c r="H17" s="1240">
        <f t="shared" si="22"/>
        <v>444387.4238</v>
      </c>
      <c r="I17" s="1240">
        <f t="shared" si="22"/>
        <v>859038.1154</v>
      </c>
      <c r="J17" s="1240">
        <f t="shared" si="22"/>
        <v>400447.0794</v>
      </c>
      <c r="K17" s="1240">
        <f t="shared" si="22"/>
        <v>294395.9377</v>
      </c>
      <c r="L17" s="1241">
        <f t="shared" si="22"/>
        <v>18631.13981</v>
      </c>
      <c r="M17" s="1241">
        <f t="shared" si="22"/>
        <v>73879.69656</v>
      </c>
      <c r="N17" s="1241">
        <f t="shared" si="22"/>
        <v>108744.3553</v>
      </c>
      <c r="O17" s="1241">
        <f t="shared" si="22"/>
        <v>517710.1232</v>
      </c>
      <c r="P17" s="1241">
        <f t="shared" si="22"/>
        <v>84868.58084</v>
      </c>
      <c r="Q17" s="1242">
        <f t="shared" si="2"/>
        <v>3860388.049</v>
      </c>
    </row>
    <row r="18">
      <c r="A18" s="1233" t="s">
        <v>501</v>
      </c>
      <c r="B18" s="1239">
        <f>'Appendix B - Cost Distribution'!G2</f>
        <v>541998</v>
      </c>
      <c r="C18" s="1235">
        <f t="shared" ref="C18:C20" si="25">D18</f>
        <v>541998</v>
      </c>
      <c r="D18" s="1235">
        <f t="shared" ref="D18:E18" si="23">B18</f>
        <v>541998</v>
      </c>
      <c r="E18" s="1235">
        <f t="shared" si="23"/>
        <v>541998</v>
      </c>
      <c r="F18" s="1240">
        <f t="shared" ref="F18:P18" si="24">(F4/$B$4)*$B$18</f>
        <v>59761.18613</v>
      </c>
      <c r="G18" s="1241">
        <f t="shared" si="24"/>
        <v>88821.9795</v>
      </c>
      <c r="H18" s="1240">
        <f t="shared" si="24"/>
        <v>62391.93881</v>
      </c>
      <c r="I18" s="1240">
        <f t="shared" si="24"/>
        <v>120608.8441</v>
      </c>
      <c r="J18" s="1240">
        <f t="shared" si="24"/>
        <v>56222.71994</v>
      </c>
      <c r="K18" s="1240">
        <f t="shared" si="24"/>
        <v>41333.15289</v>
      </c>
      <c r="L18" s="1241">
        <f t="shared" si="24"/>
        <v>2615.809703</v>
      </c>
      <c r="M18" s="1241">
        <f t="shared" si="24"/>
        <v>10372.70017</v>
      </c>
      <c r="N18" s="1241">
        <f t="shared" si="24"/>
        <v>15267.6939</v>
      </c>
      <c r="O18" s="1241">
        <f t="shared" si="24"/>
        <v>72686.43665</v>
      </c>
      <c r="P18" s="1241">
        <f t="shared" si="24"/>
        <v>11915.53815</v>
      </c>
      <c r="Q18" s="1242">
        <f t="shared" si="2"/>
        <v>541998</v>
      </c>
    </row>
    <row r="19">
      <c r="A19" s="1233" t="s">
        <v>502</v>
      </c>
      <c r="B19" s="1239">
        <f>'Appendix B - Cost Distribution'!H2</f>
        <v>1021712</v>
      </c>
      <c r="C19" s="1235">
        <f t="shared" si="25"/>
        <v>1021712</v>
      </c>
      <c r="D19" s="1235">
        <f t="shared" ref="D19:E19" si="26">B19</f>
        <v>1021712</v>
      </c>
      <c r="E19" s="1235">
        <f t="shared" si="26"/>
        <v>1021712</v>
      </c>
      <c r="F19" s="1240">
        <f t="shared" ref="F19:P19" si="27">(F4/$B$4)*$B$19</f>
        <v>112654.8825</v>
      </c>
      <c r="G19" s="1241">
        <f t="shared" si="27"/>
        <v>167436.9321</v>
      </c>
      <c r="H19" s="1240">
        <f t="shared" si="27"/>
        <v>117614.0735</v>
      </c>
      <c r="I19" s="1240">
        <f t="shared" si="27"/>
        <v>227357.8562</v>
      </c>
      <c r="J19" s="1240">
        <f t="shared" si="27"/>
        <v>105984.5749</v>
      </c>
      <c r="K19" s="1240">
        <f t="shared" si="27"/>
        <v>77916.48366</v>
      </c>
      <c r="L19" s="1241">
        <f t="shared" si="27"/>
        <v>4931.022187</v>
      </c>
      <c r="M19" s="1241">
        <f t="shared" si="27"/>
        <v>19553.41577</v>
      </c>
      <c r="N19" s="1241">
        <f t="shared" si="27"/>
        <v>28780.89231</v>
      </c>
      <c r="O19" s="1241">
        <f t="shared" si="27"/>
        <v>137020.0712</v>
      </c>
      <c r="P19" s="1241">
        <f t="shared" si="27"/>
        <v>22461.79565</v>
      </c>
      <c r="Q19" s="1242">
        <f t="shared" si="2"/>
        <v>1021712</v>
      </c>
    </row>
    <row r="20">
      <c r="A20" s="1247" t="s">
        <v>503</v>
      </c>
      <c r="B20" s="1248">
        <f>'Appendix B - Cost Distribution'!I2</f>
        <v>550159.13</v>
      </c>
      <c r="C20" s="1235">
        <f t="shared" si="25"/>
        <v>550159.13</v>
      </c>
      <c r="D20" s="1235">
        <f t="shared" ref="D20:E20" si="28">B20</f>
        <v>550159.13</v>
      </c>
      <c r="E20" s="1235">
        <f t="shared" si="28"/>
        <v>550159.13</v>
      </c>
      <c r="F20" s="1249">
        <f t="shared" ref="F20:P20" si="29">(F4/$B$4)*$B$20</f>
        <v>60661.03965</v>
      </c>
      <c r="G20" s="1250">
        <f t="shared" si="29"/>
        <v>90159.41566</v>
      </c>
      <c r="H20" s="1249">
        <f t="shared" si="29"/>
        <v>63331.40487</v>
      </c>
      <c r="I20" s="1249">
        <f t="shared" si="29"/>
        <v>122424.9107</v>
      </c>
      <c r="J20" s="1249">
        <f t="shared" si="29"/>
        <v>57069.29304</v>
      </c>
      <c r="K20" s="1249">
        <f t="shared" si="29"/>
        <v>41955.52647</v>
      </c>
      <c r="L20" s="1250">
        <f t="shared" si="29"/>
        <v>2655.197234</v>
      </c>
      <c r="M20" s="1250">
        <f t="shared" si="29"/>
        <v>10528.88701</v>
      </c>
      <c r="N20" s="1250">
        <f t="shared" si="29"/>
        <v>15497.58706</v>
      </c>
      <c r="O20" s="1250">
        <f t="shared" si="29"/>
        <v>73780.91202</v>
      </c>
      <c r="P20" s="1250">
        <f t="shared" si="29"/>
        <v>12094.95626</v>
      </c>
      <c r="Q20" s="1242">
        <f t="shared" si="2"/>
        <v>550159.13</v>
      </c>
    </row>
    <row r="21">
      <c r="A21" s="1251" t="s">
        <v>905</v>
      </c>
      <c r="B21" s="1243">
        <f t="shared" ref="B21:Q21" si="30">B13+B15+B17+B18+B19+B20</f>
        <v>14008739</v>
      </c>
      <c r="C21" s="1244">
        <f t="shared" si="30"/>
        <v>14008739</v>
      </c>
      <c r="D21" s="1244">
        <f t="shared" si="30"/>
        <v>14008739</v>
      </c>
      <c r="E21" s="1244">
        <f t="shared" si="30"/>
        <v>14008739</v>
      </c>
      <c r="F21" s="1240">
        <f t="shared" si="30"/>
        <v>1511562.122</v>
      </c>
      <c r="G21" s="1241">
        <f t="shared" si="30"/>
        <v>2550635.185</v>
      </c>
      <c r="H21" s="1240">
        <f t="shared" si="30"/>
        <v>1600979.966</v>
      </c>
      <c r="I21" s="1240">
        <f t="shared" si="30"/>
        <v>3062015.442</v>
      </c>
      <c r="J21" s="1240">
        <f t="shared" si="30"/>
        <v>1330490.808</v>
      </c>
      <c r="K21" s="1240">
        <f t="shared" si="30"/>
        <v>873569.8088</v>
      </c>
      <c r="L21" s="1241">
        <f t="shared" si="30"/>
        <v>85904.25378</v>
      </c>
      <c r="M21" s="1241">
        <f t="shared" si="30"/>
        <v>282577.0705</v>
      </c>
      <c r="N21" s="1241">
        <f t="shared" si="30"/>
        <v>430226.6543</v>
      </c>
      <c r="O21" s="1241">
        <f t="shared" si="30"/>
        <v>1928569.275</v>
      </c>
      <c r="P21" s="1241">
        <f t="shared" si="30"/>
        <v>352208.4186</v>
      </c>
      <c r="Q21" s="1252">
        <f t="shared" si="30"/>
        <v>14008739</v>
      </c>
    </row>
    <row r="22">
      <c r="A22" s="1233" t="s">
        <v>906</v>
      </c>
      <c r="B22" s="1243">
        <f>B15+B17+B18+B19+B20</f>
        <v>9181615.192</v>
      </c>
      <c r="C22" s="1244">
        <f t="shared" ref="C22:E22" si="31">C21-C13</f>
        <v>9181615.192</v>
      </c>
      <c r="D22" s="1244">
        <f t="shared" si="31"/>
        <v>9181615.192</v>
      </c>
      <c r="E22" s="1244">
        <f t="shared" si="31"/>
        <v>9181615.192</v>
      </c>
      <c r="F22" s="1240">
        <f t="shared" ref="F22:Q22" si="32">F15+F17+F18+F19+F20</f>
        <v>1012373.135</v>
      </c>
      <c r="G22" s="1241">
        <f t="shared" si="32"/>
        <v>1504672.04</v>
      </c>
      <c r="H22" s="1240">
        <f t="shared" si="32"/>
        <v>1056938.906</v>
      </c>
      <c r="I22" s="1240">
        <f t="shared" si="32"/>
        <v>2043151.443</v>
      </c>
      <c r="J22" s="1240">
        <f t="shared" si="32"/>
        <v>952430.4141</v>
      </c>
      <c r="K22" s="1240">
        <f t="shared" si="32"/>
        <v>700196.5036</v>
      </c>
      <c r="L22" s="1241">
        <f t="shared" si="32"/>
        <v>44312.63235</v>
      </c>
      <c r="M22" s="1241">
        <f t="shared" si="32"/>
        <v>175716.7766</v>
      </c>
      <c r="N22" s="1241">
        <f t="shared" si="32"/>
        <v>258639.4973</v>
      </c>
      <c r="O22" s="1241">
        <f t="shared" si="32"/>
        <v>1231330.911</v>
      </c>
      <c r="P22" s="1241">
        <f t="shared" si="32"/>
        <v>201852.9333</v>
      </c>
      <c r="Q22" s="1252">
        <f t="shared" si="32"/>
        <v>9181615.192</v>
      </c>
    </row>
    <row r="23">
      <c r="A23" s="1253" t="s">
        <v>777</v>
      </c>
      <c r="B23" s="1254">
        <f>B21+B11+B10</f>
        <v>35986056.41</v>
      </c>
      <c r="C23" s="1235">
        <f t="shared" ref="C23:E23" si="33">C10+C11+C21</f>
        <v>34518806.63</v>
      </c>
      <c r="D23" s="1235">
        <f t="shared" si="33"/>
        <v>34184078.86</v>
      </c>
      <c r="E23" s="1235">
        <f t="shared" si="33"/>
        <v>34276719.01</v>
      </c>
      <c r="F23" s="1255">
        <f t="shared" ref="F23:Q23" si="34">F21+F11+F10</f>
        <v>3592313.544</v>
      </c>
      <c r="G23" s="1256">
        <f t="shared" si="34"/>
        <v>7027053.517</v>
      </c>
      <c r="H23" s="1255">
        <f t="shared" si="34"/>
        <v>4010010.501</v>
      </c>
      <c r="I23" s="1255">
        <f t="shared" si="34"/>
        <v>7421594.091</v>
      </c>
      <c r="J23" s="1255">
        <f t="shared" si="34"/>
        <v>3163368.729</v>
      </c>
      <c r="K23" s="1255">
        <f t="shared" si="34"/>
        <v>2142753.121</v>
      </c>
      <c r="L23" s="1256">
        <f t="shared" si="34"/>
        <v>305913.5489</v>
      </c>
      <c r="M23" s="1256">
        <f t="shared" si="34"/>
        <v>811714.4357</v>
      </c>
      <c r="N23" s="1256">
        <f t="shared" si="34"/>
        <v>1305567.335</v>
      </c>
      <c r="O23" s="1256">
        <f t="shared" si="34"/>
        <v>5183409.641</v>
      </c>
      <c r="P23" s="1256">
        <f t="shared" si="34"/>
        <v>1022357.953</v>
      </c>
      <c r="Q23" s="1257">
        <f t="shared" si="34"/>
        <v>35986056.41</v>
      </c>
    </row>
    <row r="24">
      <c r="A24" s="1258" t="s">
        <v>504</v>
      </c>
      <c r="B24" s="1259">
        <f t="shared" ref="B24:P24" si="35">B4-B10-B11-B13-B15-B17-B18-B19-B20</f>
        <v>2647290.082</v>
      </c>
      <c r="C24" s="1259">
        <f t="shared" si="35"/>
        <v>4114539.869</v>
      </c>
      <c r="D24" s="1259">
        <f t="shared" si="35"/>
        <v>4449267.638</v>
      </c>
      <c r="E24" s="1259">
        <f t="shared" si="35"/>
        <v>4356627.485</v>
      </c>
      <c r="F24" s="1260">
        <f t="shared" si="35"/>
        <v>667433.9291</v>
      </c>
      <c r="G24" s="1261">
        <f t="shared" si="35"/>
        <v>-695867.2196</v>
      </c>
      <c r="H24" s="1260">
        <f t="shared" si="35"/>
        <v>437255.7085</v>
      </c>
      <c r="I24" s="1260">
        <f t="shared" si="35"/>
        <v>1175344.027</v>
      </c>
      <c r="J24" s="1260">
        <f t="shared" si="35"/>
        <v>844158.6428</v>
      </c>
      <c r="K24" s="1260">
        <f t="shared" si="35"/>
        <v>803453.3553</v>
      </c>
      <c r="L24" s="1261">
        <f t="shared" si="35"/>
        <v>-119459.9409</v>
      </c>
      <c r="M24" s="1261">
        <f t="shared" si="35"/>
        <v>-72353.55271</v>
      </c>
      <c r="N24" s="1261">
        <f t="shared" si="35"/>
        <v>-217293.7463</v>
      </c>
      <c r="O24" s="1261">
        <f t="shared" si="35"/>
        <v>-2356.771548</v>
      </c>
      <c r="P24" s="1261">
        <f t="shared" si="35"/>
        <v>-173024.3497</v>
      </c>
      <c r="Q24" s="1262">
        <f>SUM(F24:P24)</f>
        <v>2647290.082</v>
      </c>
    </row>
    <row r="25">
      <c r="A25" s="1263" t="s">
        <v>778</v>
      </c>
      <c r="B25" s="1264">
        <f t="shared" ref="B25:P25" si="36">B24/B4</f>
        <v>0.06852344729</v>
      </c>
      <c r="C25" s="1264">
        <f t="shared" si="36"/>
        <v>0.1065022899</v>
      </c>
      <c r="D25" s="1264">
        <f t="shared" si="36"/>
        <v>0.1151665088</v>
      </c>
      <c r="E25" s="1264">
        <f t="shared" si="36"/>
        <v>0.1127685764</v>
      </c>
      <c r="F25" s="1265">
        <f t="shared" si="36"/>
        <v>0.1566839193</v>
      </c>
      <c r="G25" s="1266">
        <f t="shared" si="36"/>
        <v>-0.109911032</v>
      </c>
      <c r="H25" s="1265">
        <f t="shared" si="36"/>
        <v>0.09832011127</v>
      </c>
      <c r="I25" s="1265">
        <f t="shared" si="36"/>
        <v>0.1367165857</v>
      </c>
      <c r="J25" s="1265">
        <f t="shared" si="36"/>
        <v>0.2106432632</v>
      </c>
      <c r="K25" s="1265">
        <f t="shared" si="36"/>
        <v>0.2727077555</v>
      </c>
      <c r="L25" s="1266">
        <f t="shared" si="36"/>
        <v>-0.6406952493</v>
      </c>
      <c r="M25" s="1266">
        <f t="shared" si="36"/>
        <v>-0.09785958978</v>
      </c>
      <c r="N25" s="1266">
        <f t="shared" si="36"/>
        <v>-0.1996683081</v>
      </c>
      <c r="O25" s="1266">
        <f t="shared" si="36"/>
        <v>-0.0004548827444</v>
      </c>
      <c r="P25" s="1266">
        <f t="shared" si="36"/>
        <v>-0.2037177724</v>
      </c>
      <c r="Q25" s="1267"/>
    </row>
    <row r="26">
      <c r="D26" s="166"/>
      <c r="E26" s="166"/>
      <c r="Q26" s="274"/>
    </row>
    <row r="27">
      <c r="C27" s="166">
        <f>(C24/B24)-1</f>
        <v>0.5542459423</v>
      </c>
      <c r="D27" s="166">
        <f>(D24/B24)-1</f>
        <v>0.6806876087</v>
      </c>
      <c r="E27" s="166">
        <f>(E24/B24)-1</f>
        <v>0.6456932746</v>
      </c>
      <c r="Q27" s="274"/>
    </row>
    <row r="28">
      <c r="Q28" s="274"/>
    </row>
    <row r="29">
      <c r="A29" s="1268" t="s">
        <v>914</v>
      </c>
      <c r="B29" s="1269" t="s">
        <v>507</v>
      </c>
      <c r="C29" s="1270" t="s">
        <v>96</v>
      </c>
      <c r="D29" s="1271" t="s">
        <v>133</v>
      </c>
      <c r="E29" s="1270" t="s">
        <v>163</v>
      </c>
      <c r="F29" s="1270" t="s">
        <v>179</v>
      </c>
      <c r="G29" s="1270" t="s">
        <v>915</v>
      </c>
      <c r="H29" s="1270" t="s">
        <v>227</v>
      </c>
      <c r="I29" s="1271" t="s">
        <v>246</v>
      </c>
      <c r="J29" s="1271" t="s">
        <v>253</v>
      </c>
      <c r="K29" s="1271" t="s">
        <v>264</v>
      </c>
      <c r="L29" s="1270" t="s">
        <v>275</v>
      </c>
      <c r="M29" s="1271" t="s">
        <v>310</v>
      </c>
      <c r="N29" s="1272" t="s">
        <v>912</v>
      </c>
    </row>
    <row r="30" ht="26.25" customHeight="1">
      <c r="A30" s="1273" t="s">
        <v>508</v>
      </c>
      <c r="B30" s="674">
        <f t="shared" ref="B30:B32" si="38">B2</f>
        <v>139</v>
      </c>
      <c r="C30" s="642">
        <f t="shared" ref="C30:M30" si="37">F2</f>
        <v>20</v>
      </c>
      <c r="D30" s="765">
        <f t="shared" si="37"/>
        <v>23</v>
      </c>
      <c r="E30" s="642">
        <f t="shared" si="37"/>
        <v>13</v>
      </c>
      <c r="F30" s="642">
        <f t="shared" si="37"/>
        <v>16</v>
      </c>
      <c r="G30" s="642">
        <f t="shared" si="37"/>
        <v>8</v>
      </c>
      <c r="H30" s="642">
        <f t="shared" si="37"/>
        <v>14</v>
      </c>
      <c r="I30" s="765">
        <f t="shared" si="37"/>
        <v>4</v>
      </c>
      <c r="J30" s="765">
        <f t="shared" si="37"/>
        <v>6</v>
      </c>
      <c r="K30" s="765">
        <f t="shared" si="37"/>
        <v>6</v>
      </c>
      <c r="L30" s="642">
        <f t="shared" si="37"/>
        <v>23</v>
      </c>
      <c r="M30" s="765">
        <f t="shared" si="37"/>
        <v>7</v>
      </c>
      <c r="N30" s="1274">
        <f t="shared" ref="N30:N32" si="40">SUM(C30:M30)</f>
        <v>140</v>
      </c>
    </row>
    <row r="31">
      <c r="A31" s="1273" t="s">
        <v>913</v>
      </c>
      <c r="B31" s="1275">
        <f t="shared" si="38"/>
        <v>428646.2159</v>
      </c>
      <c r="C31" s="642">
        <f t="shared" ref="C31:M31" si="39">F3</f>
        <v>42702.1689</v>
      </c>
      <c r="D31" s="765">
        <f t="shared" si="39"/>
        <v>79199.5869</v>
      </c>
      <c r="E31" s="642">
        <f t="shared" si="39"/>
        <v>61393.126</v>
      </c>
      <c r="F31" s="642">
        <f t="shared" si="39"/>
        <v>137581.3586</v>
      </c>
      <c r="G31" s="642">
        <f t="shared" si="39"/>
        <v>18869.7909</v>
      </c>
      <c r="H31" s="642">
        <f t="shared" si="39"/>
        <v>6404.501</v>
      </c>
      <c r="I31" s="765">
        <f t="shared" si="39"/>
        <v>2674.5405</v>
      </c>
      <c r="J31" s="765">
        <f t="shared" si="39"/>
        <v>7083.3824</v>
      </c>
      <c r="K31" s="765">
        <f t="shared" si="39"/>
        <v>5372.4494</v>
      </c>
      <c r="L31" s="642">
        <f t="shared" si="39"/>
        <v>45129.7027</v>
      </c>
      <c r="M31" s="765">
        <f t="shared" si="39"/>
        <v>22235.6086</v>
      </c>
      <c r="N31" s="1274">
        <f t="shared" si="40"/>
        <v>428646.2159</v>
      </c>
    </row>
    <row r="32">
      <c r="A32" s="1273" t="s">
        <v>900</v>
      </c>
      <c r="B32" s="1276">
        <f t="shared" si="38"/>
        <v>38633346.5</v>
      </c>
      <c r="C32" s="1277">
        <f t="shared" ref="C32:M32" si="41">F4</f>
        <v>4259747.473</v>
      </c>
      <c r="D32" s="1278">
        <f t="shared" si="41"/>
        <v>6331186.297</v>
      </c>
      <c r="E32" s="1277">
        <f t="shared" si="41"/>
        <v>4447266.209</v>
      </c>
      <c r="F32" s="1277">
        <f t="shared" si="41"/>
        <v>8596938.118</v>
      </c>
      <c r="G32" s="1277">
        <f t="shared" si="41"/>
        <v>4007527.372</v>
      </c>
      <c r="H32" s="1277">
        <f t="shared" si="41"/>
        <v>2946206.476</v>
      </c>
      <c r="I32" s="1278">
        <f t="shared" si="41"/>
        <v>186453.608</v>
      </c>
      <c r="J32" s="1278">
        <f t="shared" si="41"/>
        <v>739360.883</v>
      </c>
      <c r="K32" s="1278">
        <f t="shared" si="41"/>
        <v>1088273.589</v>
      </c>
      <c r="L32" s="1277">
        <f t="shared" si="41"/>
        <v>5181052.869</v>
      </c>
      <c r="M32" s="1278">
        <f t="shared" si="41"/>
        <v>849333.603</v>
      </c>
      <c r="N32" s="1279">
        <f t="shared" si="40"/>
        <v>38633346.5</v>
      </c>
    </row>
    <row r="33">
      <c r="A33" s="1273" t="s">
        <v>775</v>
      </c>
      <c r="B33" s="1276">
        <f t="shared" ref="B33:B34" si="43">B11</f>
        <v>17596894.24</v>
      </c>
      <c r="C33" s="1277">
        <f t="shared" ref="C33:N33" si="42">F11</f>
        <v>1819753.573</v>
      </c>
      <c r="D33" s="1278">
        <f t="shared" si="42"/>
        <v>3812975.089</v>
      </c>
      <c r="E33" s="1277">
        <f t="shared" si="42"/>
        <v>1983258.224</v>
      </c>
      <c r="F33" s="1277">
        <f t="shared" si="42"/>
        <v>3714187.319</v>
      </c>
      <c r="G33" s="1277">
        <f t="shared" si="42"/>
        <v>1378188.966</v>
      </c>
      <c r="H33" s="1277">
        <f t="shared" si="42"/>
        <v>632018.5344</v>
      </c>
      <c r="I33" s="1278">
        <f t="shared" si="42"/>
        <v>151618.9334</v>
      </c>
      <c r="J33" s="1278">
        <f t="shared" si="42"/>
        <v>389550.6648</v>
      </c>
      <c r="K33" s="1278">
        <f t="shared" si="42"/>
        <v>625507.2736</v>
      </c>
      <c r="L33" s="1277">
        <f t="shared" si="42"/>
        <v>2541726.757</v>
      </c>
      <c r="M33" s="1278">
        <f t="shared" si="42"/>
        <v>548108.9108</v>
      </c>
      <c r="N33" s="1279">
        <f t="shared" si="42"/>
        <v>17596894.24</v>
      </c>
    </row>
    <row r="34">
      <c r="A34" s="1273" t="s">
        <v>498</v>
      </c>
      <c r="B34" s="1276">
        <f t="shared" si="43"/>
        <v>5320653</v>
      </c>
      <c r="C34" s="1277">
        <f t="shared" ref="C34:M34" si="44">(C33/$B$33)*$B$34</f>
        <v>550226.4873</v>
      </c>
      <c r="D34" s="1278">
        <f t="shared" si="44"/>
        <v>1152903.294</v>
      </c>
      <c r="E34" s="1277">
        <f t="shared" si="44"/>
        <v>599664.2745</v>
      </c>
      <c r="F34" s="1277">
        <f t="shared" si="44"/>
        <v>1123033.509</v>
      </c>
      <c r="G34" s="1277">
        <f t="shared" si="44"/>
        <v>416713.6061</v>
      </c>
      <c r="H34" s="1277">
        <f t="shared" si="44"/>
        <v>191099.1374</v>
      </c>
      <c r="I34" s="1278">
        <f t="shared" si="44"/>
        <v>45843.9837</v>
      </c>
      <c r="J34" s="1278">
        <f t="shared" si="44"/>
        <v>117785.78</v>
      </c>
      <c r="K34" s="1278">
        <f t="shared" si="44"/>
        <v>189130.3718</v>
      </c>
      <c r="L34" s="1277">
        <f t="shared" si="44"/>
        <v>768524.599</v>
      </c>
      <c r="M34" s="1278">
        <f t="shared" si="44"/>
        <v>165727.9563</v>
      </c>
      <c r="N34" s="1279">
        <f>Q12</f>
        <v>5320653</v>
      </c>
    </row>
    <row r="35">
      <c r="A35" s="1273" t="s">
        <v>916</v>
      </c>
      <c r="B35" s="1276">
        <f>B14</f>
        <v>6995262.4</v>
      </c>
      <c r="C35" s="1277">
        <f t="shared" ref="C35:M35" si="45">(C32/$B$32)*$B$35</f>
        <v>771303.9132</v>
      </c>
      <c r="D35" s="1278">
        <f t="shared" si="45"/>
        <v>1146375.178</v>
      </c>
      <c r="E35" s="1277">
        <f t="shared" si="45"/>
        <v>805257.5538</v>
      </c>
      <c r="F35" s="1277">
        <f t="shared" si="45"/>
        <v>1556630.306</v>
      </c>
      <c r="G35" s="1277">
        <f t="shared" si="45"/>
        <v>725634.9264</v>
      </c>
      <c r="H35" s="1277">
        <f t="shared" si="45"/>
        <v>533463.6849</v>
      </c>
      <c r="I35" s="1278">
        <f t="shared" si="45"/>
        <v>33760.78004</v>
      </c>
      <c r="J35" s="1278">
        <f t="shared" si="45"/>
        <v>133874.589</v>
      </c>
      <c r="K35" s="1278">
        <f t="shared" si="45"/>
        <v>197051.5114</v>
      </c>
      <c r="L35" s="1277">
        <f t="shared" si="45"/>
        <v>938122.8295</v>
      </c>
      <c r="M35" s="1278">
        <f t="shared" si="45"/>
        <v>153787.1284</v>
      </c>
      <c r="N35" s="1279">
        <f t="shared" ref="N35:N40" si="47">SUM(C35:M35)</f>
        <v>6995262.4</v>
      </c>
    </row>
    <row r="36">
      <c r="A36" s="1273" t="s">
        <v>917</v>
      </c>
      <c r="B36" s="1276">
        <f>B16</f>
        <v>3959377.64</v>
      </c>
      <c r="C36" s="1277">
        <f t="shared" ref="C36:M36" si="46">(C32/$B$32)*$B$36</f>
        <v>436564.5336</v>
      </c>
      <c r="D36" s="1278">
        <f t="shared" si="46"/>
        <v>648858.0393</v>
      </c>
      <c r="E36" s="1277">
        <f t="shared" si="46"/>
        <v>455782.5812</v>
      </c>
      <c r="F36" s="1277">
        <f t="shared" si="46"/>
        <v>881065.9092</v>
      </c>
      <c r="G36" s="1277">
        <f t="shared" si="46"/>
        <v>410715.5012</v>
      </c>
      <c r="H36" s="1277">
        <f t="shared" si="46"/>
        <v>301944.9543</v>
      </c>
      <c r="I36" s="1278">
        <f t="shared" si="46"/>
        <v>19108.88684</v>
      </c>
      <c r="J36" s="1278">
        <f t="shared" si="46"/>
        <v>75774.14885</v>
      </c>
      <c r="K36" s="1278">
        <f t="shared" si="46"/>
        <v>111532.8209</v>
      </c>
      <c r="L36" s="1277">
        <f t="shared" si="46"/>
        <v>530985.4502</v>
      </c>
      <c r="M36" s="1278">
        <f t="shared" si="46"/>
        <v>87044.81443</v>
      </c>
      <c r="N36" s="1279">
        <f t="shared" si="47"/>
        <v>3959377.64</v>
      </c>
    </row>
    <row r="37">
      <c r="A37" s="1273" t="s">
        <v>501</v>
      </c>
      <c r="B37" s="1276">
        <f t="shared" ref="B37:B39" si="49">B18</f>
        <v>541998</v>
      </c>
      <c r="C37" s="1277">
        <f t="shared" ref="C37:M37" si="48">(C32/$B$32)*$B$37</f>
        <v>59761.18613</v>
      </c>
      <c r="D37" s="1278">
        <f t="shared" si="48"/>
        <v>88821.9795</v>
      </c>
      <c r="E37" s="1277">
        <f t="shared" si="48"/>
        <v>62391.93881</v>
      </c>
      <c r="F37" s="1277">
        <f t="shared" si="48"/>
        <v>120608.8441</v>
      </c>
      <c r="G37" s="1277">
        <f t="shared" si="48"/>
        <v>56222.71994</v>
      </c>
      <c r="H37" s="1277">
        <f t="shared" si="48"/>
        <v>41333.15289</v>
      </c>
      <c r="I37" s="1278">
        <f t="shared" si="48"/>
        <v>2615.809703</v>
      </c>
      <c r="J37" s="1278">
        <f t="shared" si="48"/>
        <v>10372.70017</v>
      </c>
      <c r="K37" s="1278">
        <f t="shared" si="48"/>
        <v>15267.6939</v>
      </c>
      <c r="L37" s="1277">
        <f t="shared" si="48"/>
        <v>72686.43665</v>
      </c>
      <c r="M37" s="1278">
        <f t="shared" si="48"/>
        <v>11915.53815</v>
      </c>
      <c r="N37" s="1279">
        <f t="shared" si="47"/>
        <v>541998</v>
      </c>
    </row>
    <row r="38">
      <c r="A38" s="1273" t="s">
        <v>502</v>
      </c>
      <c r="B38" s="1276">
        <f t="shared" si="49"/>
        <v>1021712</v>
      </c>
      <c r="C38" s="1277">
        <f t="shared" ref="C38:M38" si="50">(C32/$B$32)*$B$38</f>
        <v>112654.8825</v>
      </c>
      <c r="D38" s="1278">
        <f t="shared" si="50"/>
        <v>167436.9321</v>
      </c>
      <c r="E38" s="1277">
        <f t="shared" si="50"/>
        <v>117614.0735</v>
      </c>
      <c r="F38" s="1277">
        <f t="shared" si="50"/>
        <v>227357.8562</v>
      </c>
      <c r="G38" s="1277">
        <f t="shared" si="50"/>
        <v>105984.5749</v>
      </c>
      <c r="H38" s="1277">
        <f t="shared" si="50"/>
        <v>77916.48366</v>
      </c>
      <c r="I38" s="1278">
        <f t="shared" si="50"/>
        <v>4931.022187</v>
      </c>
      <c r="J38" s="1278">
        <f t="shared" si="50"/>
        <v>19553.41577</v>
      </c>
      <c r="K38" s="1278">
        <f t="shared" si="50"/>
        <v>28780.89231</v>
      </c>
      <c r="L38" s="1277">
        <f t="shared" si="50"/>
        <v>137020.0712</v>
      </c>
      <c r="M38" s="1278">
        <f t="shared" si="50"/>
        <v>22461.79565</v>
      </c>
      <c r="N38" s="1279">
        <f t="shared" si="47"/>
        <v>1021712</v>
      </c>
    </row>
    <row r="39">
      <c r="A39" s="1273" t="s">
        <v>503</v>
      </c>
      <c r="B39" s="1276">
        <f t="shared" si="49"/>
        <v>550159.13</v>
      </c>
      <c r="C39" s="1277">
        <f t="shared" ref="C39:M39" si="51">(C32/$B$32)*$B$39</f>
        <v>60661.03965</v>
      </c>
      <c r="D39" s="1278">
        <f t="shared" si="51"/>
        <v>90159.41566</v>
      </c>
      <c r="E39" s="1277">
        <f t="shared" si="51"/>
        <v>63331.40487</v>
      </c>
      <c r="F39" s="1277">
        <f t="shared" si="51"/>
        <v>122424.9107</v>
      </c>
      <c r="G39" s="1277">
        <f t="shared" si="51"/>
        <v>57069.29304</v>
      </c>
      <c r="H39" s="1277">
        <f t="shared" si="51"/>
        <v>41955.52647</v>
      </c>
      <c r="I39" s="1278">
        <f t="shared" si="51"/>
        <v>2655.197234</v>
      </c>
      <c r="J39" s="1278">
        <f t="shared" si="51"/>
        <v>10528.88701</v>
      </c>
      <c r="K39" s="1278">
        <f t="shared" si="51"/>
        <v>15497.58706</v>
      </c>
      <c r="L39" s="1277">
        <f t="shared" si="51"/>
        <v>73780.91202</v>
      </c>
      <c r="M39" s="1278">
        <f t="shared" si="51"/>
        <v>12094.95626</v>
      </c>
      <c r="N39" s="1279">
        <f t="shared" si="47"/>
        <v>550159.13</v>
      </c>
    </row>
    <row r="40">
      <c r="A40" s="1273" t="s">
        <v>918</v>
      </c>
      <c r="B40" s="1276">
        <f t="shared" ref="B40:M40" si="52">SUM(B34:B39)</f>
        <v>18389162.17</v>
      </c>
      <c r="C40" s="1277">
        <f t="shared" si="52"/>
        <v>1991172.042</v>
      </c>
      <c r="D40" s="1278">
        <f t="shared" si="52"/>
        <v>3294554.839</v>
      </c>
      <c r="E40" s="1277">
        <f t="shared" si="52"/>
        <v>2104041.827</v>
      </c>
      <c r="F40" s="1277">
        <f t="shared" si="52"/>
        <v>4031121.336</v>
      </c>
      <c r="G40" s="1277">
        <f t="shared" si="52"/>
        <v>1772340.622</v>
      </c>
      <c r="H40" s="1277">
        <f t="shared" si="52"/>
        <v>1187712.94</v>
      </c>
      <c r="I40" s="1278">
        <f t="shared" si="52"/>
        <v>108915.6797</v>
      </c>
      <c r="J40" s="1278">
        <f t="shared" si="52"/>
        <v>367889.5208</v>
      </c>
      <c r="K40" s="1278">
        <f t="shared" si="52"/>
        <v>557260.8774</v>
      </c>
      <c r="L40" s="1277">
        <f t="shared" si="52"/>
        <v>2521120.299</v>
      </c>
      <c r="M40" s="1278">
        <f t="shared" si="52"/>
        <v>453032.1892</v>
      </c>
      <c r="N40" s="1279">
        <f t="shared" si="47"/>
        <v>18389162.17</v>
      </c>
    </row>
    <row r="41">
      <c r="A41" s="1280" t="s">
        <v>777</v>
      </c>
      <c r="B41" s="1281">
        <f t="shared" ref="B41:N41" si="53">B40+B33</f>
        <v>35986056.41</v>
      </c>
      <c r="C41" s="1282">
        <f t="shared" si="53"/>
        <v>3810925.615</v>
      </c>
      <c r="D41" s="1283">
        <f t="shared" si="53"/>
        <v>7107529.928</v>
      </c>
      <c r="E41" s="1282">
        <f t="shared" si="53"/>
        <v>4087300.051</v>
      </c>
      <c r="F41" s="1282">
        <f t="shared" si="53"/>
        <v>7745308.654</v>
      </c>
      <c r="G41" s="1282">
        <f t="shared" si="53"/>
        <v>3150529.588</v>
      </c>
      <c r="H41" s="1282">
        <f t="shared" si="53"/>
        <v>1819731.474</v>
      </c>
      <c r="I41" s="1283">
        <f t="shared" si="53"/>
        <v>260534.6131</v>
      </c>
      <c r="J41" s="1283">
        <f t="shared" si="53"/>
        <v>757440.1856</v>
      </c>
      <c r="K41" s="1283">
        <f t="shared" si="53"/>
        <v>1182768.151</v>
      </c>
      <c r="L41" s="1282">
        <f t="shared" si="53"/>
        <v>5062847.055</v>
      </c>
      <c r="M41" s="1283">
        <f t="shared" si="53"/>
        <v>1001141.1</v>
      </c>
      <c r="N41" s="1284">
        <f t="shared" si="53"/>
        <v>35986056.41</v>
      </c>
    </row>
    <row r="42">
      <c r="A42" s="1273" t="s">
        <v>919</v>
      </c>
      <c r="B42" s="1276">
        <f t="shared" ref="B42:M42" si="54">B32-B41</f>
        <v>2647290.082</v>
      </c>
      <c r="C42" s="1277">
        <f t="shared" si="54"/>
        <v>448821.8576</v>
      </c>
      <c r="D42" s="1278">
        <f t="shared" si="54"/>
        <v>-776343.6305</v>
      </c>
      <c r="E42" s="1277">
        <f t="shared" si="54"/>
        <v>359966.1582</v>
      </c>
      <c r="F42" s="1277">
        <f t="shared" si="54"/>
        <v>851629.4638</v>
      </c>
      <c r="G42" s="1277">
        <f t="shared" si="54"/>
        <v>856997.7844</v>
      </c>
      <c r="H42" s="1277">
        <f t="shared" si="54"/>
        <v>1126475.002</v>
      </c>
      <c r="I42" s="1278">
        <f t="shared" si="54"/>
        <v>-74081.0051</v>
      </c>
      <c r="J42" s="1278">
        <f t="shared" si="54"/>
        <v>-18079.30257</v>
      </c>
      <c r="K42" s="1278">
        <f t="shared" si="54"/>
        <v>-94494.562</v>
      </c>
      <c r="L42" s="1277">
        <f t="shared" si="54"/>
        <v>118205.8136</v>
      </c>
      <c r="M42" s="1278">
        <f t="shared" si="54"/>
        <v>-151807.497</v>
      </c>
      <c r="N42" s="1274"/>
    </row>
    <row r="43">
      <c r="A43" s="1285" t="s">
        <v>778</v>
      </c>
      <c r="B43" s="1286">
        <f t="shared" ref="B43:M43" si="55">B42/B32</f>
        <v>0.06852344729</v>
      </c>
      <c r="C43" s="1287">
        <f t="shared" si="55"/>
        <v>0.1053634894</v>
      </c>
      <c r="D43" s="1288">
        <f t="shared" si="55"/>
        <v>-0.1226221429</v>
      </c>
      <c r="E43" s="1287">
        <f t="shared" si="55"/>
        <v>0.08094099639</v>
      </c>
      <c r="F43" s="1287">
        <f t="shared" si="55"/>
        <v>0.09906195114</v>
      </c>
      <c r="G43" s="1287">
        <f t="shared" si="55"/>
        <v>0.2138470196</v>
      </c>
      <c r="H43" s="1287">
        <f t="shared" si="55"/>
        <v>0.3823476091</v>
      </c>
      <c r="I43" s="1288">
        <f t="shared" si="55"/>
        <v>-0.3973160182</v>
      </c>
      <c r="J43" s="1288">
        <f t="shared" si="55"/>
        <v>-0.02445260899</v>
      </c>
      <c r="K43" s="1288">
        <f t="shared" si="55"/>
        <v>-0.08682978523</v>
      </c>
      <c r="L43" s="1287">
        <f t="shared" si="55"/>
        <v>0.02281501784</v>
      </c>
      <c r="M43" s="1288">
        <f t="shared" si="55"/>
        <v>-0.1787371846</v>
      </c>
      <c r="N43" s="1289"/>
    </row>
    <row r="44">
      <c r="Q44" s="274"/>
    </row>
    <row r="45">
      <c r="Q45" s="274"/>
    </row>
    <row r="46">
      <c r="A46" s="1290"/>
      <c r="B46" s="1290" t="s">
        <v>96</v>
      </c>
      <c r="C46" s="1290" t="s">
        <v>133</v>
      </c>
      <c r="D46" s="1290" t="s">
        <v>163</v>
      </c>
      <c r="E46" s="1290" t="s">
        <v>179</v>
      </c>
      <c r="F46" s="1290" t="s">
        <v>202</v>
      </c>
      <c r="G46" s="1290" t="s">
        <v>227</v>
      </c>
      <c r="H46" s="1290" t="s">
        <v>246</v>
      </c>
      <c r="I46" s="1290" t="s">
        <v>253</v>
      </c>
      <c r="J46" s="1290" t="s">
        <v>264</v>
      </c>
      <c r="K46" s="1290" t="s">
        <v>275</v>
      </c>
      <c r="L46" s="1290" t="s">
        <v>310</v>
      </c>
      <c r="M46" s="1291"/>
      <c r="N46" s="1290"/>
      <c r="O46" s="1292" t="s">
        <v>507</v>
      </c>
    </row>
    <row r="47" hidden="1">
      <c r="A47" s="1160" t="s">
        <v>776</v>
      </c>
      <c r="B47" s="1293">
        <f t="shared" ref="B47:L47" si="56">F21</f>
        <v>1511562.122</v>
      </c>
      <c r="C47" s="1293">
        <f t="shared" si="56"/>
        <v>2550635.185</v>
      </c>
      <c r="D47" s="1293">
        <f t="shared" si="56"/>
        <v>1600979.966</v>
      </c>
      <c r="E47" s="1293">
        <f t="shared" si="56"/>
        <v>3062015.442</v>
      </c>
      <c r="F47" s="1293">
        <f t="shared" si="56"/>
        <v>1330490.808</v>
      </c>
      <c r="G47" s="1293">
        <f t="shared" si="56"/>
        <v>873569.8088</v>
      </c>
      <c r="H47" s="1293">
        <f t="shared" si="56"/>
        <v>85904.25378</v>
      </c>
      <c r="I47" s="1293">
        <f t="shared" si="56"/>
        <v>282577.0705</v>
      </c>
      <c r="J47" s="1293">
        <f t="shared" si="56"/>
        <v>430226.6543</v>
      </c>
      <c r="K47" s="1293">
        <f t="shared" si="56"/>
        <v>1928569.275</v>
      </c>
      <c r="L47" s="1293">
        <f t="shared" si="56"/>
        <v>352208.4186</v>
      </c>
      <c r="M47" s="1291"/>
      <c r="N47" s="1160" t="s">
        <v>776</v>
      </c>
      <c r="O47" s="1292">
        <v>1.4008739004298268E7</v>
      </c>
    </row>
    <row r="48" hidden="1">
      <c r="A48" s="1160" t="s">
        <v>775</v>
      </c>
      <c r="B48" s="1293">
        <f t="shared" ref="B48:L48" si="57">B60</f>
        <v>1819753.573</v>
      </c>
      <c r="C48" s="1293">
        <f t="shared" si="57"/>
        <v>3812975.089</v>
      </c>
      <c r="D48" s="1293">
        <f t="shared" si="57"/>
        <v>1983258.224</v>
      </c>
      <c r="E48" s="1293">
        <f t="shared" si="57"/>
        <v>3714187.319</v>
      </c>
      <c r="F48" s="1293">
        <f t="shared" si="57"/>
        <v>1378188.966</v>
      </c>
      <c r="G48" s="1293">
        <f t="shared" si="57"/>
        <v>632018.5344</v>
      </c>
      <c r="H48" s="1293">
        <f t="shared" si="57"/>
        <v>151618.9334</v>
      </c>
      <c r="I48" s="1293">
        <f t="shared" si="57"/>
        <v>389550.6648</v>
      </c>
      <c r="J48" s="1293">
        <f t="shared" si="57"/>
        <v>625507.2736</v>
      </c>
      <c r="K48" s="1293">
        <f t="shared" si="57"/>
        <v>2541726.757</v>
      </c>
      <c r="L48" s="1293">
        <f t="shared" si="57"/>
        <v>548108.9108</v>
      </c>
      <c r="M48" s="1291"/>
      <c r="N48" s="1160" t="s">
        <v>775</v>
      </c>
      <c r="O48" s="1292">
        <v>1.75968942446E7</v>
      </c>
    </row>
    <row r="49" hidden="1">
      <c r="A49" s="1160" t="s">
        <v>682</v>
      </c>
      <c r="B49" s="1293">
        <f t="shared" ref="B49:L49" si="58">SUM(B55:B59)</f>
        <v>260997.8492</v>
      </c>
      <c r="C49" s="1293">
        <f t="shared" si="58"/>
        <v>663443.2425</v>
      </c>
      <c r="D49" s="1293">
        <f t="shared" si="58"/>
        <v>425772.31</v>
      </c>
      <c r="E49" s="1293">
        <f t="shared" si="58"/>
        <v>645391.3299</v>
      </c>
      <c r="F49" s="1293">
        <f t="shared" si="58"/>
        <v>454688.9548</v>
      </c>
      <c r="G49" s="1293">
        <f t="shared" si="58"/>
        <v>637164.7775</v>
      </c>
      <c r="H49" s="1293">
        <f t="shared" si="58"/>
        <v>68390.36167</v>
      </c>
      <c r="I49" s="1293">
        <f t="shared" si="58"/>
        <v>139586.7004</v>
      </c>
      <c r="J49" s="1293">
        <f t="shared" si="58"/>
        <v>249833.4074</v>
      </c>
      <c r="K49" s="1293">
        <f t="shared" si="58"/>
        <v>713113.609</v>
      </c>
      <c r="L49" s="1293">
        <f t="shared" si="58"/>
        <v>122040.6232</v>
      </c>
      <c r="M49" s="1291"/>
      <c r="N49" s="1160" t="s">
        <v>682</v>
      </c>
      <c r="O49" s="1292">
        <v>4380423.165701736</v>
      </c>
    </row>
    <row r="50" hidden="1">
      <c r="A50" s="1160" t="s">
        <v>504</v>
      </c>
      <c r="B50" s="1294">
        <f t="shared" ref="B50:L50" si="59">B69</f>
        <v>667433.9291</v>
      </c>
      <c r="C50" s="1294">
        <f t="shared" si="59"/>
        <v>-695867.2196</v>
      </c>
      <c r="D50" s="1294">
        <f t="shared" si="59"/>
        <v>437255.7085</v>
      </c>
      <c r="E50" s="1294">
        <f t="shared" si="59"/>
        <v>1175344.027</v>
      </c>
      <c r="F50" s="1294">
        <f t="shared" si="59"/>
        <v>844158.6428</v>
      </c>
      <c r="G50" s="1294">
        <f t="shared" si="59"/>
        <v>803453.3553</v>
      </c>
      <c r="H50" s="1294">
        <f t="shared" si="59"/>
        <v>-119459.9409</v>
      </c>
      <c r="I50" s="1294">
        <f t="shared" si="59"/>
        <v>-72353.55271</v>
      </c>
      <c r="J50" s="1294">
        <f t="shared" si="59"/>
        <v>-217293.7463</v>
      </c>
      <c r="K50" s="1294">
        <f t="shared" si="59"/>
        <v>-2356.771548</v>
      </c>
      <c r="L50" s="1294">
        <f t="shared" si="59"/>
        <v>-173024.3497</v>
      </c>
      <c r="M50" s="1291"/>
      <c r="N50" s="1160" t="s">
        <v>504</v>
      </c>
      <c r="O50" s="1292">
        <v>2647290.08239998</v>
      </c>
    </row>
    <row r="51">
      <c r="A51" s="1160" t="s">
        <v>776</v>
      </c>
      <c r="B51" s="1292">
        <f t="shared" ref="B51:L51" si="60">B47/B$71</f>
        <v>0.354847824</v>
      </c>
      <c r="C51" s="1292">
        <f t="shared" si="60"/>
        <v>0.3302682071</v>
      </c>
      <c r="D51" s="1292" t="str">
        <f t="shared" si="60"/>
        <v>#DIV/0!</v>
      </c>
      <c r="E51" s="1292">
        <f t="shared" si="60"/>
        <v>0.3561751172</v>
      </c>
      <c r="F51" s="1292">
        <f t="shared" si="60"/>
        <v>0.3319979341</v>
      </c>
      <c r="G51" s="1292">
        <f t="shared" si="60"/>
        <v>0.2965066488</v>
      </c>
      <c r="H51" s="1292">
        <f t="shared" si="60"/>
        <v>0.2019501823</v>
      </c>
      <c r="I51" s="1292">
        <f t="shared" si="60"/>
        <v>0.3196327366</v>
      </c>
      <c r="J51" s="1292">
        <f t="shared" si="60"/>
        <v>0.2825120817</v>
      </c>
      <c r="K51" s="1292">
        <f t="shared" si="60"/>
        <v>0.3718966728</v>
      </c>
      <c r="L51" s="1292">
        <f t="shared" si="60"/>
        <v>0.2946408174</v>
      </c>
      <c r="M51" s="1295"/>
      <c r="N51" s="1160" t="s">
        <v>776</v>
      </c>
      <c r="O51" s="1292">
        <v>0.3626074434267841</v>
      </c>
    </row>
    <row r="52">
      <c r="A52" s="1160" t="s">
        <v>775</v>
      </c>
      <c r="B52" s="1292">
        <f t="shared" ref="B52:L52" si="61">B48/B$71</f>
        <v>0.4271975239</v>
      </c>
      <c r="C52" s="1292">
        <f t="shared" si="61"/>
        <v>0.4937218986</v>
      </c>
      <c r="D52" s="1292" t="str">
        <f t="shared" si="61"/>
        <v>#DIV/0!</v>
      </c>
      <c r="E52" s="1292">
        <f t="shared" si="61"/>
        <v>0.4320360654</v>
      </c>
      <c r="F52" s="1292">
        <f t="shared" si="61"/>
        <v>0.3439000756</v>
      </c>
      <c r="G52" s="1292">
        <f t="shared" si="61"/>
        <v>0.2145194302</v>
      </c>
      <c r="H52" s="1292">
        <f t="shared" si="61"/>
        <v>0.3564371948</v>
      </c>
      <c r="I52" s="1292">
        <f t="shared" si="61"/>
        <v>0.4406342837</v>
      </c>
      <c r="J52" s="1292">
        <f t="shared" si="61"/>
        <v>0.4107448021</v>
      </c>
      <c r="K52" s="1292">
        <f t="shared" si="61"/>
        <v>0.4901352191</v>
      </c>
      <c r="L52" s="1292">
        <f t="shared" si="61"/>
        <v>0.4585218551</v>
      </c>
      <c r="M52" s="1295"/>
      <c r="N52" s="1160" t="s">
        <v>775</v>
      </c>
      <c r="O52" s="1292">
        <v>0.45548459660274226</v>
      </c>
    </row>
    <row r="53">
      <c r="A53" s="1160" t="s">
        <v>682</v>
      </c>
      <c r="B53" s="1292">
        <f t="shared" ref="B53:L53" si="62">B49/B$71</f>
        <v>0.0612707328</v>
      </c>
      <c r="C53" s="1292">
        <f t="shared" si="62"/>
        <v>0.08590574281</v>
      </c>
      <c r="D53" s="1292" t="str">
        <f t="shared" si="62"/>
        <v>#DIV/0!</v>
      </c>
      <c r="E53" s="1292">
        <f t="shared" si="62"/>
        <v>0.07507223166</v>
      </c>
      <c r="F53" s="1292">
        <f t="shared" si="62"/>
        <v>0.1134587272</v>
      </c>
      <c r="G53" s="1292">
        <f t="shared" si="62"/>
        <v>0.2162661656</v>
      </c>
      <c r="H53" s="1292">
        <f t="shared" si="62"/>
        <v>0.1607772072</v>
      </c>
      <c r="I53" s="1292">
        <f t="shared" si="62"/>
        <v>0.1578913639</v>
      </c>
      <c r="J53" s="1292">
        <f t="shared" si="62"/>
        <v>0.1640552841</v>
      </c>
      <c r="K53" s="1292">
        <f t="shared" si="62"/>
        <v>0.1375136387</v>
      </c>
      <c r="L53" s="1292">
        <f t="shared" si="62"/>
        <v>0.102093383</v>
      </c>
      <c r="M53" s="1295"/>
      <c r="N53" s="1160" t="s">
        <v>682</v>
      </c>
      <c r="O53" s="1292">
        <v>0.11338451267849374</v>
      </c>
    </row>
    <row r="54">
      <c r="A54" s="1160" t="s">
        <v>504</v>
      </c>
      <c r="B54" s="1292">
        <f t="shared" ref="B54:L54" si="63">B50/B$71</f>
        <v>0.1566839193</v>
      </c>
      <c r="C54" s="1292">
        <f t="shared" si="63"/>
        <v>-0.09010415144</v>
      </c>
      <c r="D54" s="1292" t="str">
        <f t="shared" si="63"/>
        <v>#DIV/0!</v>
      </c>
      <c r="E54" s="1292">
        <f t="shared" si="63"/>
        <v>0.1367165857</v>
      </c>
      <c r="F54" s="1292">
        <f t="shared" si="63"/>
        <v>0.2106432632</v>
      </c>
      <c r="G54" s="1292">
        <f t="shared" si="63"/>
        <v>0.2727077555</v>
      </c>
      <c r="H54" s="1292">
        <f t="shared" si="63"/>
        <v>-0.2808354158</v>
      </c>
      <c r="I54" s="1292">
        <f t="shared" si="63"/>
        <v>-0.08184161587</v>
      </c>
      <c r="J54" s="1292">
        <f t="shared" si="63"/>
        <v>-0.1426878321</v>
      </c>
      <c r="K54" s="1292">
        <f t="shared" si="63"/>
        <v>-0.0004544692839</v>
      </c>
      <c r="L54" s="1292">
        <f t="shared" si="63"/>
        <v>-0.1447439445</v>
      </c>
      <c r="M54" s="1295"/>
      <c r="N54" s="1160" t="s">
        <v>504</v>
      </c>
      <c r="O54" s="1292">
        <v>0.06852344729198005</v>
      </c>
    </row>
    <row r="55" hidden="1">
      <c r="A55" s="1290" t="s">
        <v>672</v>
      </c>
      <c r="B55" s="1296">
        <v>11324.574825000002</v>
      </c>
      <c r="C55" s="1296">
        <v>12863.436150000003</v>
      </c>
      <c r="D55" s="1296">
        <v>3407.148525</v>
      </c>
      <c r="E55" s="1296">
        <v>93668.25262500002</v>
      </c>
      <c r="F55" s="1296">
        <v>854.6970900000001</v>
      </c>
      <c r="G55" s="1296">
        <v>28395.214575000005</v>
      </c>
      <c r="H55" s="1296">
        <v>1863.53388</v>
      </c>
      <c r="I55" s="1296">
        <v>4072.8364950000005</v>
      </c>
      <c r="J55" s="1296">
        <v>116936.32119</v>
      </c>
      <c r="K55" s="1296">
        <v>157640.90452499996</v>
      </c>
      <c r="L55" s="1296">
        <v>62502.26814</v>
      </c>
      <c r="M55" s="1297">
        <v>493529.18801999994</v>
      </c>
    </row>
    <row r="56" hidden="1">
      <c r="A56" s="1290" t="s">
        <v>674</v>
      </c>
      <c r="B56" s="1296">
        <v>97205.18400000002</v>
      </c>
      <c r="C56" s="1296">
        <v>225695.808</v>
      </c>
      <c r="D56" s="1296">
        <v>163565.568</v>
      </c>
      <c r="E56" s="1296">
        <v>367053.12000000005</v>
      </c>
      <c r="F56" s="1296">
        <v>326514.24000000005</v>
      </c>
      <c r="G56" s="1296">
        <v>119325.312</v>
      </c>
      <c r="H56" s="1296">
        <v>23794.560000000005</v>
      </c>
      <c r="I56" s="1296">
        <v>66624.76800000001</v>
      </c>
      <c r="J56" s="1296">
        <v>96764.544</v>
      </c>
      <c r="K56" s="1296">
        <v>346871.8080000001</v>
      </c>
      <c r="L56" s="1296">
        <v>40715.136000000006</v>
      </c>
      <c r="M56" s="1296">
        <v>1874130.0480000002</v>
      </c>
    </row>
    <row r="57" hidden="1">
      <c r="A57" s="1290" t="s">
        <v>685</v>
      </c>
      <c r="B57" s="1296">
        <v>97068.9675589538</v>
      </c>
      <c r="C57" s="1296">
        <v>324846.0276593543</v>
      </c>
      <c r="D57" s="1296">
        <v>214981.57102553</v>
      </c>
      <c r="E57" s="1296">
        <v>51176.10522836796</v>
      </c>
      <c r="F57" s="1296">
        <v>99951.59855972788</v>
      </c>
      <c r="G57" s="1296">
        <v>480019.2526239506</v>
      </c>
      <c r="H57" s="1296">
        <v>33531.768802947496</v>
      </c>
      <c r="I57" s="1296">
        <v>58822.070651962575</v>
      </c>
      <c r="J57" s="1296">
        <v>27862.87050147799</v>
      </c>
      <c r="K57" s="1296">
        <v>114311.44144841551</v>
      </c>
      <c r="L57" s="1296">
        <v>3177.090653494798</v>
      </c>
      <c r="M57" s="1296">
        <v>1505748.7647141828</v>
      </c>
    </row>
    <row r="58" hidden="1">
      <c r="A58" s="1290" t="s">
        <v>686</v>
      </c>
      <c r="B58" s="1296">
        <v>45100.39039305347</v>
      </c>
      <c r="C58" s="1296">
        <v>80806.09969843982</v>
      </c>
      <c r="D58" s="1296">
        <v>36511.71426500146</v>
      </c>
      <c r="E58" s="1296">
        <v>106134.3146473105</v>
      </c>
      <c r="F58" s="1296">
        <v>21414.666820309234</v>
      </c>
      <c r="G58" s="1296">
        <v>8075.586188316498</v>
      </c>
      <c r="H58" s="1296">
        <v>7925.793301418071</v>
      </c>
      <c r="I58" s="1296">
        <v>8650.645718911259</v>
      </c>
      <c r="J58" s="1296">
        <v>6984.793188130777</v>
      </c>
      <c r="K58" s="1296">
        <v>73199.10705167452</v>
      </c>
      <c r="L58" s="1296">
        <v>13222.462303805241</v>
      </c>
      <c r="M58" s="1296">
        <v>408025.57357637095</v>
      </c>
    </row>
    <row r="59" hidden="1">
      <c r="A59" s="1290" t="s">
        <v>687</v>
      </c>
      <c r="B59" s="1296">
        <v>10298.732425998931</v>
      </c>
      <c r="C59" s="1296">
        <v>19231.870967772986</v>
      </c>
      <c r="D59" s="1296">
        <v>7306.30819646311</v>
      </c>
      <c r="E59" s="1296">
        <v>27359.537422064343</v>
      </c>
      <c r="F59" s="1296">
        <v>5953.752368749642</v>
      </c>
      <c r="G59" s="1296">
        <v>1349.4121053319461</v>
      </c>
      <c r="H59" s="1296">
        <v>1274.7056879981367</v>
      </c>
      <c r="I59" s="1296">
        <v>1416.3795767432364</v>
      </c>
      <c r="J59" s="1296">
        <v>1284.8785156797785</v>
      </c>
      <c r="K59" s="1296">
        <v>21090.347985036577</v>
      </c>
      <c r="L59" s="1296">
        <v>2423.6661393429904</v>
      </c>
      <c r="M59" s="1296">
        <v>98989.59139118166</v>
      </c>
    </row>
    <row r="60" hidden="1">
      <c r="A60" s="1290" t="s">
        <v>497</v>
      </c>
      <c r="B60" s="1296">
        <v>1819753.5729999999</v>
      </c>
      <c r="C60" s="1296">
        <v>3812975.0890000006</v>
      </c>
      <c r="D60" s="1296">
        <v>1983258.2242000003</v>
      </c>
      <c r="E60" s="1296">
        <v>3714187.3186</v>
      </c>
      <c r="F60" s="1296">
        <v>1378188.9660000002</v>
      </c>
      <c r="G60" s="1296">
        <v>632018.5344</v>
      </c>
      <c r="H60" s="1296">
        <v>151618.93340000004</v>
      </c>
      <c r="I60" s="1296">
        <v>389550.6648</v>
      </c>
      <c r="J60" s="1296">
        <v>625507.2736000001</v>
      </c>
      <c r="K60" s="1296">
        <v>2541726.7568000006</v>
      </c>
      <c r="L60" s="1296">
        <v>548108.9108000001</v>
      </c>
      <c r="M60" s="1296">
        <v>1.75968942446E7</v>
      </c>
    </row>
    <row r="61" hidden="1">
      <c r="A61" s="1290" t="s">
        <v>498</v>
      </c>
      <c r="B61" s="1296">
        <v>550216.3285052457</v>
      </c>
      <c r="C61" s="1296">
        <v>1152882.0084649683</v>
      </c>
      <c r="D61" s="1296">
        <v>599653.2029324155</v>
      </c>
      <c r="E61" s="1296">
        <v>1123012.7749944716</v>
      </c>
      <c r="F61" s="1296">
        <v>416705.91233341733</v>
      </c>
      <c r="G61" s="1296">
        <v>191193.84393103223</v>
      </c>
      <c r="H61" s="1296">
        <v>45843.13728242883</v>
      </c>
      <c r="I61" s="1296">
        <v>117783.60528216072</v>
      </c>
      <c r="J61" s="1296">
        <v>189126.87994679276</v>
      </c>
      <c r="K61" s="1296">
        <v>768510.4098378058</v>
      </c>
      <c r="L61" s="1296">
        <v>165724.89648925952</v>
      </c>
      <c r="M61" s="1296">
        <v>5320653.0</v>
      </c>
    </row>
    <row r="62" hidden="1">
      <c r="A62" s="1290" t="s">
        <v>499</v>
      </c>
      <c r="B62" s="1296">
        <v>771303.9131540376</v>
      </c>
      <c r="C62" s="1296">
        <v>1146375.1775745982</v>
      </c>
      <c r="D62" s="1296">
        <v>805257.55378256</v>
      </c>
      <c r="E62" s="1296">
        <v>1556630.3058069816</v>
      </c>
      <c r="F62" s="1296">
        <v>725634.9264099948</v>
      </c>
      <c r="G62" s="1296">
        <v>533463.684948952</v>
      </c>
      <c r="H62" s="1296">
        <v>33760.78004239219</v>
      </c>
      <c r="I62" s="1296">
        <v>133874.58902330208</v>
      </c>
      <c r="J62" s="1296">
        <v>197051.51140960338</v>
      </c>
      <c r="K62" s="1296">
        <v>938122.8294510342</v>
      </c>
      <c r="L62" s="1296">
        <v>153787.12839654705</v>
      </c>
      <c r="M62" s="1296">
        <v>6995262.4</v>
      </c>
    </row>
    <row r="63" hidden="1">
      <c r="A63" s="1290" t="s">
        <v>676</v>
      </c>
      <c r="B63" s="1296">
        <v>436564.53364588553</v>
      </c>
      <c r="C63" s="1296">
        <v>648858.0392838292</v>
      </c>
      <c r="D63" s="1296">
        <v>455782.58120635553</v>
      </c>
      <c r="E63" s="1296">
        <v>881065.9092014226</v>
      </c>
      <c r="F63" s="1296">
        <v>410715.5011698745</v>
      </c>
      <c r="G63" s="1296">
        <v>301944.9543363642</v>
      </c>
      <c r="H63" s="1296">
        <v>19108.886838727576</v>
      </c>
      <c r="I63" s="1296">
        <v>75774.14885009198</v>
      </c>
      <c r="J63" s="1296">
        <v>111532.82087079227</v>
      </c>
      <c r="K63" s="1296">
        <v>530985.4501672386</v>
      </c>
      <c r="L63" s="1296">
        <v>87044.81442941974</v>
      </c>
      <c r="M63" s="1296">
        <v>3959377.64</v>
      </c>
    </row>
    <row r="64" hidden="1">
      <c r="A64" s="1290" t="s">
        <v>501</v>
      </c>
      <c r="B64" s="1296">
        <v>59761.1861310109</v>
      </c>
      <c r="C64" s="1296">
        <v>88821.9795007371</v>
      </c>
      <c r="D64" s="1296">
        <v>62391.938812050845</v>
      </c>
      <c r="E64" s="1296">
        <v>120608.84413524964</v>
      </c>
      <c r="F64" s="1296">
        <v>56222.71994319532</v>
      </c>
      <c r="G64" s="1296">
        <v>41333.152894302024</v>
      </c>
      <c r="H64" s="1296">
        <v>2615.8097030665326</v>
      </c>
      <c r="I64" s="1296">
        <v>10372.700172255392</v>
      </c>
      <c r="J64" s="1296">
        <v>15267.693901086855</v>
      </c>
      <c r="K64" s="1296">
        <v>72686.43665415634</v>
      </c>
      <c r="L64" s="1296">
        <v>11915.538152889261</v>
      </c>
      <c r="M64" s="1296">
        <v>541998.0</v>
      </c>
    </row>
    <row r="65" hidden="1">
      <c r="A65" s="1290" t="s">
        <v>502</v>
      </c>
      <c r="B65" s="1296">
        <v>112654.88249825167</v>
      </c>
      <c r="C65" s="1296">
        <v>167436.9320913677</v>
      </c>
      <c r="D65" s="1296">
        <v>117614.07346067346</v>
      </c>
      <c r="E65" s="1296">
        <v>227357.8562266174</v>
      </c>
      <c r="F65" s="1296">
        <v>105984.57492205132</v>
      </c>
      <c r="G65" s="1296">
        <v>77916.48365850632</v>
      </c>
      <c r="H65" s="1296">
        <v>4931.022187055142</v>
      </c>
      <c r="I65" s="1296">
        <v>19553.415766101356</v>
      </c>
      <c r="J65" s="1296">
        <v>28780.89231153483</v>
      </c>
      <c r="K65" s="1296">
        <v>137020.07123050521</v>
      </c>
      <c r="L65" s="1296">
        <v>22461.795647335955</v>
      </c>
      <c r="M65" s="1296">
        <v>1021712.0</v>
      </c>
    </row>
    <row r="66" hidden="1">
      <c r="A66" s="1290" t="s">
        <v>503</v>
      </c>
      <c r="B66" s="1296">
        <v>60661.039652554115</v>
      </c>
      <c r="C66" s="1296">
        <v>90159.41565652154</v>
      </c>
      <c r="D66" s="1296">
        <v>63331.40486837798</v>
      </c>
      <c r="E66" s="1296">
        <v>122424.91071877489</v>
      </c>
      <c r="F66" s="1296">
        <v>57069.29304200751</v>
      </c>
      <c r="G66" s="1296">
        <v>41955.526471474404</v>
      </c>
      <c r="H66" s="1296">
        <v>2655.197234094299</v>
      </c>
      <c r="I66" s="1296">
        <v>10528.887011610517</v>
      </c>
      <c r="J66" s="1296">
        <v>15497.587064395535</v>
      </c>
      <c r="K66" s="1296">
        <v>73780.91201895718</v>
      </c>
      <c r="L66" s="1296">
        <v>12094.95626123226</v>
      </c>
      <c r="M66" s="1296">
        <v>550159.13</v>
      </c>
    </row>
    <row r="67" hidden="1">
      <c r="A67" s="1290" t="s">
        <v>900</v>
      </c>
      <c r="B67" s="1296">
        <v>4259747.473</v>
      </c>
      <c r="C67" s="1296">
        <v>6331186.297</v>
      </c>
      <c r="D67" s="1296">
        <v>4447266.209</v>
      </c>
      <c r="E67" s="1296">
        <v>8596938.118</v>
      </c>
      <c r="F67" s="1296">
        <v>4007527.3720000004</v>
      </c>
      <c r="G67" s="1296">
        <v>2946206.476</v>
      </c>
      <c r="H67" s="1296">
        <v>186453.608</v>
      </c>
      <c r="I67" s="1296">
        <v>739360.883</v>
      </c>
      <c r="J67" s="1296">
        <v>1088273.589</v>
      </c>
      <c r="K67" s="1296">
        <v>5181052.869</v>
      </c>
      <c r="L67" s="1296">
        <v>849333.603</v>
      </c>
      <c r="M67" s="1296">
        <v>3.863334649699999E7</v>
      </c>
    </row>
    <row r="68" hidden="1">
      <c r="A68" s="1290" t="s">
        <v>777</v>
      </c>
      <c r="B68" s="1296">
        <v>3592313.54386514</v>
      </c>
      <c r="C68" s="1296">
        <v>7027053.516602108</v>
      </c>
      <c r="D68" s="1296">
        <v>4010010.500500186</v>
      </c>
      <c r="E68" s="1296">
        <v>7421594.090661641</v>
      </c>
      <c r="F68" s="1296">
        <v>3163368.7291649</v>
      </c>
      <c r="G68" s="1296">
        <v>2142753.1207299004</v>
      </c>
      <c r="H68" s="1296">
        <v>305913.54885487584</v>
      </c>
      <c r="I68" s="1296">
        <v>811714.4357102558</v>
      </c>
      <c r="J68" s="1296">
        <v>1305567.3352969473</v>
      </c>
      <c r="K68" s="1296">
        <v>5183409.64054771</v>
      </c>
      <c r="L68" s="1296">
        <v>1022357.952666343</v>
      </c>
      <c r="M68" s="1296">
        <v>3.59860564146E7</v>
      </c>
    </row>
    <row r="69" hidden="1">
      <c r="A69" s="1290" t="s">
        <v>504</v>
      </c>
      <c r="B69" s="1298">
        <v>667433.9291348603</v>
      </c>
      <c r="C69" s="1298">
        <v>-695867.2196021075</v>
      </c>
      <c r="D69" s="1298">
        <v>437255.7084998137</v>
      </c>
      <c r="E69" s="1298">
        <v>1175344.027338359</v>
      </c>
      <c r="F69" s="1298">
        <v>844158.6428351008</v>
      </c>
      <c r="G69" s="1298">
        <v>803453.3552700994</v>
      </c>
      <c r="H69" s="1298">
        <v>-119459.94085487581</v>
      </c>
      <c r="I69" s="1298">
        <v>-72353.55271025575</v>
      </c>
      <c r="J69" s="1298">
        <v>-217293.7462969473</v>
      </c>
      <c r="K69" s="1298">
        <v>-2356.7715477093443</v>
      </c>
      <c r="L69" s="1298">
        <v>-173024.34966634295</v>
      </c>
      <c r="M69" s="1298">
        <v>2647290.08239998</v>
      </c>
    </row>
    <row r="70" hidden="1">
      <c r="A70" s="1290" t="s">
        <v>778</v>
      </c>
      <c r="B70" s="1299">
        <v>0.15668391926172293</v>
      </c>
      <c r="C70" s="1299">
        <v>-0.1099110319865079</v>
      </c>
      <c r="D70" s="1299">
        <v>0.09832011126631743</v>
      </c>
      <c r="E70" s="1299">
        <v>0.13671658574317994</v>
      </c>
      <c r="F70" s="1299">
        <v>0.21064326315850318</v>
      </c>
      <c r="G70" s="1299">
        <v>0.2727077554866183</v>
      </c>
      <c r="H70" s="1299">
        <v>-0.6406952492701338</v>
      </c>
      <c r="I70" s="1299">
        <v>-0.09785958978067244</v>
      </c>
      <c r="J70" s="1299">
        <v>-0.1996683081288554</v>
      </c>
      <c r="K70" s="1299">
        <v>-4.5488274435698375E-4</v>
      </c>
      <c r="L70" s="1299">
        <v>-0.20371777244558514</v>
      </c>
      <c r="M70" s="1299">
        <v>0.06852344729198004</v>
      </c>
    </row>
    <row r="71" hidden="1">
      <c r="B71" s="540">
        <f>SUM(B47:B50)</f>
        <v>4259747.473</v>
      </c>
      <c r="C71" s="540">
        <f>C47+C48+C49-C50</f>
        <v>7722920.736</v>
      </c>
      <c r="E71" s="540">
        <f t="shared" ref="E71:G71" si="64">SUM(E47:E50)</f>
        <v>8596938.118</v>
      </c>
      <c r="F71" s="540">
        <f t="shared" si="64"/>
        <v>4007527.372</v>
      </c>
      <c r="G71" s="540">
        <f t="shared" si="64"/>
        <v>2946206.476</v>
      </c>
      <c r="H71" s="540">
        <f t="shared" ref="H71:L71" si="65">H47+H48+H49-H50</f>
        <v>425373.4897</v>
      </c>
      <c r="I71" s="540">
        <f t="shared" si="65"/>
        <v>884067.9884</v>
      </c>
      <c r="J71" s="540">
        <f t="shared" si="65"/>
        <v>1522861.082</v>
      </c>
      <c r="K71" s="540">
        <f t="shared" si="65"/>
        <v>5185766.412</v>
      </c>
      <c r="L71" s="540">
        <f t="shared" si="65"/>
        <v>1195382.302</v>
      </c>
      <c r="M71" s="134">
        <f>SUM(M47:M50)</f>
        <v>0</v>
      </c>
      <c r="Q71" s="274"/>
    </row>
    <row r="72">
      <c r="Q72" s="274"/>
    </row>
    <row r="73">
      <c r="Q73" s="274"/>
    </row>
    <row r="74">
      <c r="Q74" s="274"/>
    </row>
    <row r="75">
      <c r="Q75" s="274"/>
    </row>
    <row r="76">
      <c r="Q76" s="274"/>
    </row>
    <row r="77">
      <c r="Q77" s="274"/>
    </row>
    <row r="78">
      <c r="Q78" s="274"/>
    </row>
    <row r="79">
      <c r="Q79" s="274"/>
    </row>
    <row r="80">
      <c r="Q80" s="274"/>
    </row>
    <row r="81">
      <c r="Q81" s="274"/>
    </row>
    <row r="82">
      <c r="Q82" s="274"/>
    </row>
    <row r="83">
      <c r="Q83" s="274"/>
    </row>
    <row r="84">
      <c r="Q84" s="274"/>
    </row>
    <row r="85">
      <c r="Q85" s="274"/>
    </row>
    <row r="86">
      <c r="Q86" s="274"/>
    </row>
    <row r="87">
      <c r="Q87" s="274"/>
    </row>
    <row r="88">
      <c r="Q88" s="274"/>
    </row>
    <row r="89">
      <c r="Q89" s="274"/>
    </row>
    <row r="90">
      <c r="Q90" s="274"/>
    </row>
    <row r="91">
      <c r="Q91" s="274"/>
    </row>
    <row r="92">
      <c r="Q92" s="274"/>
    </row>
    <row r="93">
      <c r="Q93" s="274"/>
    </row>
    <row r="94">
      <c r="Q94" s="274"/>
    </row>
    <row r="95">
      <c r="Q95" s="274"/>
    </row>
    <row r="96">
      <c r="Q96" s="274"/>
    </row>
    <row r="97">
      <c r="Q97" s="274"/>
    </row>
    <row r="98">
      <c r="Q98" s="274"/>
    </row>
    <row r="99">
      <c r="Q99" s="274"/>
    </row>
    <row r="100">
      <c r="Q100" s="274"/>
    </row>
    <row r="101">
      <c r="Q101" s="274"/>
    </row>
    <row r="102">
      <c r="A102" s="126"/>
      <c r="B102" s="126"/>
      <c r="D102" s="354"/>
      <c r="E102" s="354"/>
      <c r="G102" s="354"/>
      <c r="I102" s="354"/>
      <c r="K102" s="354"/>
      <c r="M102" s="354"/>
      <c r="O102" s="354"/>
      <c r="Q102" s="354" t="str">
        <f>N46</f>
        <v/>
      </c>
      <c r="S102" s="354" t="str">
        <f>P46</f>
        <v/>
      </c>
      <c r="U102" s="354" t="str">
        <f>R46</f>
        <v/>
      </c>
      <c r="W102" s="354" t="str">
        <f>T46</f>
        <v/>
      </c>
      <c r="Y102" s="354" t="str">
        <f>V46</f>
        <v/>
      </c>
      <c r="AA102" s="354" t="str">
        <f>X46</f>
        <v/>
      </c>
      <c r="AC102" s="354"/>
    </row>
    <row r="104">
      <c r="A104" s="157"/>
      <c r="B104" s="126"/>
      <c r="Q104" s="274"/>
    </row>
    <row r="105">
      <c r="A105" s="157"/>
      <c r="Q105" s="274"/>
    </row>
    <row r="106">
      <c r="A106" s="1300" t="s">
        <v>920</v>
      </c>
      <c r="B106" s="1301" t="s">
        <v>921</v>
      </c>
      <c r="C106" s="2"/>
      <c r="D106" s="2"/>
      <c r="E106" s="1302"/>
      <c r="F106" s="1303" t="s">
        <v>922</v>
      </c>
      <c r="G106" s="1303" t="s">
        <v>674</v>
      </c>
      <c r="H106" s="1304" t="s">
        <v>67</v>
      </c>
      <c r="I106" s="540"/>
      <c r="J106" s="540"/>
      <c r="K106" s="540"/>
      <c r="L106" s="540"/>
      <c r="M106" s="540"/>
      <c r="N106" s="540"/>
      <c r="O106" s="540"/>
      <c r="P106" s="540"/>
      <c r="Q106" s="1305"/>
      <c r="R106" s="540"/>
      <c r="S106" s="540"/>
      <c r="T106" s="540"/>
      <c r="U106" s="540"/>
      <c r="V106" s="540"/>
      <c r="W106" s="540"/>
      <c r="X106" s="540"/>
      <c r="Y106" s="540"/>
      <c r="Z106" s="540"/>
      <c r="AA106" s="540"/>
      <c r="AB106" s="540"/>
      <c r="AC106" s="540"/>
    </row>
    <row r="107">
      <c r="A107" s="1306"/>
      <c r="B107" s="1307" t="s">
        <v>923</v>
      </c>
      <c r="C107" s="1307" t="s">
        <v>924</v>
      </c>
      <c r="D107" s="1308"/>
      <c r="E107" s="1307" t="s">
        <v>925</v>
      </c>
      <c r="F107" s="13"/>
      <c r="G107" s="13"/>
      <c r="H107" s="1309"/>
      <c r="I107" s="540"/>
      <c r="J107" s="540"/>
      <c r="K107" s="540"/>
      <c r="L107" s="540"/>
      <c r="M107" s="540"/>
      <c r="N107" s="540"/>
      <c r="O107" s="540"/>
      <c r="P107" s="540"/>
      <c r="Q107" s="1305"/>
      <c r="R107" s="540"/>
      <c r="S107" s="540"/>
      <c r="T107" s="540"/>
      <c r="U107" s="540"/>
      <c r="V107" s="540"/>
      <c r="W107" s="540"/>
      <c r="X107" s="540"/>
      <c r="Y107" s="540"/>
      <c r="Z107" s="540"/>
      <c r="AA107" s="540"/>
      <c r="AB107" s="540"/>
      <c r="AC107" s="540"/>
    </row>
    <row r="108">
      <c r="A108" s="1310" t="s">
        <v>772</v>
      </c>
      <c r="B108" s="1311">
        <f>'Scenario III - Product Assortme'!E96</f>
        <v>36213755.47</v>
      </c>
      <c r="C108" s="1311">
        <f>'Scenario III - Product Assortme'!F96</f>
        <v>35808740.93</v>
      </c>
      <c r="D108" s="1311">
        <f>'Scenario III - Product Assortme'!G96</f>
        <v>35408390.57</v>
      </c>
      <c r="E108" s="1311">
        <f>'Scenario III - Product Assortme'!G96</f>
        <v>35408390.57</v>
      </c>
      <c r="F108" s="1311">
        <f>C4</f>
        <v>38633346.5</v>
      </c>
      <c r="G108" s="1311">
        <f>B4</f>
        <v>38633346.5</v>
      </c>
      <c r="H108" s="1312">
        <f>'Component Sourcing'!C221</f>
        <v>38633346.5</v>
      </c>
      <c r="I108" s="540"/>
      <c r="J108" s="540"/>
      <c r="K108" s="540"/>
      <c r="L108" s="540"/>
      <c r="M108" s="540"/>
      <c r="N108" s="540"/>
      <c r="O108" s="540"/>
      <c r="P108" s="540"/>
      <c r="Q108" s="1305"/>
      <c r="R108" s="540"/>
      <c r="S108" s="540"/>
      <c r="T108" s="540"/>
      <c r="U108" s="540"/>
      <c r="V108" s="540"/>
      <c r="W108" s="540"/>
      <c r="X108" s="540"/>
      <c r="Y108" s="540"/>
      <c r="Z108" s="540"/>
      <c r="AA108" s="540"/>
      <c r="AB108" s="540"/>
      <c r="AC108" s="540"/>
    </row>
    <row r="109">
      <c r="A109" s="1310" t="s">
        <v>777</v>
      </c>
      <c r="B109" s="1311">
        <f>'Scenario III - Product Assortme'!E101</f>
        <v>32804878.15</v>
      </c>
      <c r="C109" s="1311">
        <f>'Scenario III - Product Assortme'!F101</f>
        <v>32621321.01</v>
      </c>
      <c r="D109" s="1311"/>
      <c r="E109" s="1311">
        <f>'Scenario III - Product Assortme'!G101</f>
        <v>32439345.62</v>
      </c>
      <c r="F109" s="1311">
        <f>C23</f>
        <v>34518806.63</v>
      </c>
      <c r="G109" s="1311">
        <f>B23</f>
        <v>35986056.41</v>
      </c>
      <c r="H109" s="1312">
        <f>'Component Sourcing'!C240</f>
        <v>35530777.59</v>
      </c>
      <c r="I109" s="540"/>
      <c r="J109" s="540"/>
      <c r="K109" s="540"/>
      <c r="L109" s="540"/>
      <c r="M109" s="540"/>
      <c r="N109" s="540"/>
      <c r="O109" s="540"/>
      <c r="P109" s="540"/>
      <c r="Q109" s="1305"/>
      <c r="R109" s="540"/>
      <c r="S109" s="540"/>
      <c r="T109" s="540"/>
      <c r="U109" s="540"/>
      <c r="V109" s="540"/>
      <c r="W109" s="540"/>
      <c r="X109" s="540"/>
      <c r="Y109" s="540"/>
      <c r="Z109" s="540"/>
      <c r="AA109" s="540"/>
      <c r="AB109" s="540"/>
      <c r="AC109" s="540"/>
    </row>
    <row r="110">
      <c r="A110" s="1310" t="s">
        <v>926</v>
      </c>
      <c r="B110" s="1311">
        <f t="shared" ref="B110:H110" si="66">B108-B109</f>
        <v>3408877.324</v>
      </c>
      <c r="C110" s="1311">
        <f t="shared" si="66"/>
        <v>3187419.922</v>
      </c>
      <c r="D110" s="1311">
        <f t="shared" si="66"/>
        <v>35408390.57</v>
      </c>
      <c r="E110" s="1311">
        <f t="shared" si="66"/>
        <v>2969044.956</v>
      </c>
      <c r="F110" s="1311">
        <f t="shared" si="66"/>
        <v>4114539.869</v>
      </c>
      <c r="G110" s="1311">
        <f t="shared" si="66"/>
        <v>2647290.082</v>
      </c>
      <c r="H110" s="1312">
        <f t="shared" si="66"/>
        <v>3102568.903</v>
      </c>
      <c r="I110" s="540"/>
      <c r="J110" s="540"/>
      <c r="K110" s="540"/>
      <c r="L110" s="540"/>
      <c r="M110" s="540"/>
      <c r="N110" s="540"/>
      <c r="O110" s="540"/>
      <c r="P110" s="540"/>
      <c r="Q110" s="1305"/>
      <c r="R110" s="540"/>
      <c r="S110" s="540"/>
      <c r="T110" s="540"/>
      <c r="U110" s="540"/>
      <c r="V110" s="540"/>
      <c r="W110" s="540"/>
      <c r="X110" s="540"/>
      <c r="Y110" s="540"/>
      <c r="Z110" s="540"/>
      <c r="AA110" s="540"/>
      <c r="AB110" s="540"/>
      <c r="AC110" s="540"/>
    </row>
    <row r="111">
      <c r="A111" s="1313" t="s">
        <v>778</v>
      </c>
      <c r="B111" s="1314">
        <f t="shared" ref="B111:H111" si="67">B110/B108</f>
        <v>0.09413211304</v>
      </c>
      <c r="C111" s="1314">
        <f t="shared" si="67"/>
        <v>0.08901234278</v>
      </c>
      <c r="D111" s="1314">
        <f t="shared" si="67"/>
        <v>1</v>
      </c>
      <c r="E111" s="1314">
        <f t="shared" si="67"/>
        <v>0.08385145182</v>
      </c>
      <c r="F111" s="1314">
        <f t="shared" si="67"/>
        <v>0.1065022899</v>
      </c>
      <c r="G111" s="1314">
        <f t="shared" si="67"/>
        <v>0.06852344729</v>
      </c>
      <c r="H111" s="1315">
        <f t="shared" si="67"/>
        <v>0.08030805468</v>
      </c>
      <c r="I111" s="540"/>
      <c r="J111" s="540"/>
      <c r="K111" s="540"/>
      <c r="L111" s="540"/>
      <c r="M111" s="540"/>
      <c r="N111" s="540"/>
      <c r="O111" s="540"/>
      <c r="P111" s="540"/>
      <c r="Q111" s="1305"/>
      <c r="R111" s="540"/>
      <c r="S111" s="540"/>
      <c r="T111" s="540"/>
      <c r="U111" s="540"/>
      <c r="V111" s="540"/>
      <c r="W111" s="540"/>
      <c r="X111" s="540"/>
      <c r="Y111" s="540"/>
      <c r="Z111" s="540"/>
      <c r="AA111" s="540"/>
      <c r="AB111" s="540"/>
      <c r="AC111" s="540"/>
    </row>
    <row r="112">
      <c r="A112" s="157"/>
      <c r="B112" s="540"/>
      <c r="C112" s="540"/>
      <c r="D112" s="540"/>
      <c r="E112" s="540"/>
      <c r="F112" s="540"/>
      <c r="G112" s="540"/>
      <c r="H112" s="540"/>
      <c r="I112" s="540"/>
      <c r="J112" s="540"/>
      <c r="K112" s="540"/>
      <c r="L112" s="540"/>
      <c r="M112" s="540"/>
      <c r="N112" s="540"/>
      <c r="O112" s="540"/>
      <c r="P112" s="540"/>
      <c r="Q112" s="1305"/>
      <c r="R112" s="540"/>
      <c r="S112" s="540"/>
      <c r="T112" s="540"/>
      <c r="U112" s="540"/>
      <c r="V112" s="540"/>
      <c r="W112" s="540"/>
      <c r="X112" s="540"/>
      <c r="Y112" s="540"/>
      <c r="Z112" s="540"/>
      <c r="AA112" s="540"/>
      <c r="AB112" s="540"/>
      <c r="AC112" s="540"/>
    </row>
    <row r="113">
      <c r="A113" s="157"/>
      <c r="B113" s="540"/>
      <c r="C113" s="540"/>
      <c r="D113" s="540"/>
      <c r="E113" s="540"/>
      <c r="F113" s="540"/>
      <c r="G113" s="540"/>
      <c r="H113" s="540"/>
      <c r="I113" s="540"/>
      <c r="J113" s="540"/>
      <c r="K113" s="540"/>
      <c r="L113" s="540"/>
      <c r="M113" s="540"/>
      <c r="N113" s="540"/>
      <c r="O113" s="540"/>
      <c r="P113" s="540"/>
      <c r="Q113" s="1305"/>
      <c r="R113" s="540"/>
      <c r="S113" s="540"/>
      <c r="T113" s="540"/>
      <c r="U113" s="540"/>
      <c r="V113" s="540"/>
      <c r="W113" s="540"/>
      <c r="X113" s="540"/>
      <c r="Y113" s="540"/>
      <c r="Z113" s="540"/>
      <c r="AA113" s="540"/>
      <c r="AB113" s="540"/>
      <c r="AC113" s="540"/>
    </row>
    <row r="114">
      <c r="A114" s="157"/>
      <c r="B114" s="540"/>
      <c r="C114" s="540"/>
      <c r="D114" s="540"/>
      <c r="E114" s="540"/>
      <c r="F114" s="540"/>
      <c r="G114" s="540"/>
      <c r="H114" s="540"/>
      <c r="I114" s="540"/>
      <c r="J114" s="540"/>
      <c r="K114" s="540"/>
      <c r="L114" s="540"/>
      <c r="M114" s="540"/>
      <c r="N114" s="540"/>
      <c r="O114" s="540"/>
      <c r="P114" s="540"/>
      <c r="Q114" s="1305"/>
      <c r="R114" s="540"/>
      <c r="S114" s="540"/>
      <c r="T114" s="540"/>
      <c r="U114" s="540"/>
      <c r="V114" s="540"/>
      <c r="W114" s="540"/>
      <c r="X114" s="540"/>
      <c r="Y114" s="540"/>
      <c r="Z114" s="540"/>
      <c r="AA114" s="540"/>
      <c r="AB114" s="540"/>
      <c r="AC114" s="540"/>
    </row>
    <row r="115">
      <c r="A115" s="157"/>
      <c r="B115" s="540"/>
      <c r="C115" s="540"/>
      <c r="D115" s="540"/>
      <c r="E115" s="540"/>
      <c r="F115" s="540"/>
      <c r="G115" s="540"/>
      <c r="H115" s="540"/>
      <c r="I115" s="540"/>
      <c r="J115" s="540"/>
      <c r="K115" s="540"/>
      <c r="L115" s="540"/>
      <c r="M115" s="540"/>
      <c r="N115" s="540"/>
      <c r="O115" s="540"/>
      <c r="P115" s="540"/>
      <c r="Q115" s="1305"/>
      <c r="R115" s="540"/>
      <c r="S115" s="540"/>
      <c r="T115" s="540"/>
      <c r="U115" s="540"/>
      <c r="V115" s="540"/>
      <c r="W115" s="540"/>
      <c r="X115" s="540"/>
      <c r="Y115" s="540"/>
      <c r="Z115" s="540"/>
      <c r="AA115" s="540"/>
      <c r="AB115" s="540"/>
      <c r="AC115" s="540"/>
    </row>
    <row r="116">
      <c r="A116" s="157"/>
      <c r="B116" s="540"/>
      <c r="C116" s="540"/>
      <c r="D116" s="540"/>
      <c r="E116" s="540"/>
      <c r="F116" s="540"/>
      <c r="G116" s="540"/>
      <c r="H116" s="540"/>
      <c r="I116" s="540"/>
      <c r="J116" s="540"/>
      <c r="K116" s="540"/>
      <c r="L116" s="540"/>
      <c r="M116" s="540"/>
      <c r="N116" s="540"/>
      <c r="O116" s="540"/>
      <c r="P116" s="540"/>
      <c r="Q116" s="1305"/>
      <c r="R116" s="540"/>
      <c r="S116" s="540"/>
      <c r="T116" s="540"/>
      <c r="U116" s="540"/>
      <c r="V116" s="540"/>
      <c r="W116" s="540"/>
      <c r="X116" s="540"/>
      <c r="Y116" s="540"/>
      <c r="Z116" s="540"/>
      <c r="AA116" s="540"/>
      <c r="AB116" s="540"/>
      <c r="AC116" s="540"/>
    </row>
    <row r="117">
      <c r="A117" s="157"/>
      <c r="B117" s="540"/>
      <c r="C117" s="540"/>
      <c r="D117" s="540"/>
      <c r="E117" s="540"/>
      <c r="F117" s="540"/>
      <c r="G117" s="540"/>
      <c r="H117" s="540"/>
      <c r="I117" s="540"/>
      <c r="J117" s="540"/>
      <c r="K117" s="540"/>
      <c r="L117" s="540"/>
      <c r="M117" s="540"/>
      <c r="N117" s="540"/>
      <c r="O117" s="540"/>
      <c r="P117" s="540"/>
      <c r="Q117" s="1305"/>
      <c r="R117" s="540"/>
      <c r="S117" s="540"/>
      <c r="T117" s="540"/>
      <c r="U117" s="540"/>
      <c r="V117" s="540"/>
      <c r="W117" s="540"/>
      <c r="X117" s="540"/>
      <c r="Y117" s="540"/>
      <c r="Z117" s="540"/>
      <c r="AA117" s="540"/>
      <c r="AB117" s="540"/>
      <c r="AC117" s="540"/>
    </row>
    <row r="118">
      <c r="A118" s="157"/>
      <c r="Q118" s="274"/>
    </row>
    <row r="119">
      <c r="Q119" s="274"/>
    </row>
    <row r="120">
      <c r="Q120" s="274"/>
    </row>
    <row r="121">
      <c r="Q121" s="274"/>
    </row>
    <row r="122">
      <c r="Q122" s="274"/>
    </row>
    <row r="123">
      <c r="Q123" s="274"/>
    </row>
    <row r="124">
      <c r="Q124" s="274"/>
    </row>
    <row r="125">
      <c r="Q125" s="274"/>
    </row>
    <row r="126">
      <c r="Q126" s="274"/>
    </row>
    <row r="127">
      <c r="Q127" s="274"/>
    </row>
    <row r="128">
      <c r="Q128" s="274"/>
    </row>
    <row r="129">
      <c r="Q129" s="274"/>
    </row>
    <row r="130">
      <c r="Q130" s="274"/>
    </row>
    <row r="131">
      <c r="Q131" s="274"/>
    </row>
    <row r="132">
      <c r="Q132" s="274"/>
    </row>
    <row r="133">
      <c r="Q133" s="274"/>
    </row>
    <row r="134">
      <c r="Q134" s="274"/>
    </row>
    <row r="135">
      <c r="Q135" s="274"/>
    </row>
    <row r="136">
      <c r="Q136" s="274"/>
    </row>
    <row r="137">
      <c r="Q137" s="274"/>
    </row>
    <row r="138">
      <c r="Q138" s="274"/>
    </row>
    <row r="139">
      <c r="Q139" s="274"/>
    </row>
    <row r="140">
      <c r="Q140" s="274"/>
    </row>
    <row r="141">
      <c r="Q141" s="274"/>
    </row>
    <row r="142">
      <c r="Q142" s="274"/>
    </row>
    <row r="143">
      <c r="Q143" s="274"/>
    </row>
  </sheetData>
  <mergeCells count="22">
    <mergeCell ref="Q102:R102"/>
    <mergeCell ref="S102:T102"/>
    <mergeCell ref="U102:V102"/>
    <mergeCell ref="W102:X102"/>
    <mergeCell ref="Y102:Z102"/>
    <mergeCell ref="AA102:AB102"/>
    <mergeCell ref="B102:C102"/>
    <mergeCell ref="E102:F102"/>
    <mergeCell ref="G102:H102"/>
    <mergeCell ref="I102:J102"/>
    <mergeCell ref="K102:L102"/>
    <mergeCell ref="M102:N102"/>
    <mergeCell ref="O102:P102"/>
    <mergeCell ref="G106:G107"/>
    <mergeCell ref="H106:H107"/>
    <mergeCell ref="B104:C104"/>
    <mergeCell ref="E104:F104"/>
    <mergeCell ref="G104:H104"/>
    <mergeCell ref="I104:J104"/>
    <mergeCell ref="A106:A107"/>
    <mergeCell ref="B106:E106"/>
    <mergeCell ref="F106:F107"/>
  </mergeCells>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75"/>
  <cols>
    <col customWidth="1" min="1" max="1" width="60.57"/>
    <col customWidth="1" min="2" max="2" width="26.0"/>
    <col customWidth="1" min="3" max="3" width="26.29"/>
    <col customWidth="1" min="4" max="144" width="17.29"/>
    <col customWidth="1" min="145" max="145" width="12.0"/>
    <col customWidth="1" min="146" max="146" width="9.57"/>
    <col customWidth="1" min="147" max="148" width="8.0"/>
    <col customWidth="1" min="149" max="151" width="9.57"/>
    <col customWidth="1" min="152" max="153" width="8.0"/>
    <col customWidth="1" min="154" max="156" width="9.57"/>
    <col customWidth="1" min="157" max="158" width="7.0"/>
    <col customWidth="1" min="159" max="159" width="9.57"/>
    <col customWidth="1" min="160" max="162" width="8.0"/>
    <col customWidth="1" min="163" max="163" width="9.57"/>
    <col customWidth="1" min="164" max="164" width="7.0"/>
    <col customWidth="1" min="165" max="167" width="8.0"/>
    <col customWidth="1" min="168" max="168" width="9.57"/>
    <col customWidth="1" min="169" max="170" width="8.0"/>
    <col customWidth="1" min="171" max="171" width="7.0"/>
    <col customWidth="1" min="172" max="172" width="9.57"/>
    <col customWidth="1" min="173" max="173" width="8.0"/>
    <col customWidth="1" min="174" max="176" width="9.57"/>
    <col customWidth="1" min="177" max="178" width="8.0"/>
    <col customWidth="1" min="179" max="179" width="7.0"/>
    <col customWidth="1" min="180" max="180" width="9.57"/>
    <col customWidth="1" min="181" max="181" width="8.0"/>
    <col customWidth="1" min="182" max="184" width="9.57"/>
    <col customWidth="1" min="185" max="186" width="8.0"/>
    <col customWidth="1" min="187" max="187" width="7.0"/>
    <col customWidth="1" min="188" max="188" width="9.57"/>
    <col customWidth="1" min="189" max="190" width="7.0"/>
    <col customWidth="1" min="191" max="191" width="5.86"/>
    <col customWidth="1" min="192" max="192" width="8.0"/>
    <col customWidth="1" min="193" max="193" width="7.0"/>
    <col customWidth="1" min="194" max="195" width="8.0"/>
    <col customWidth="1" min="196" max="197" width="9.57"/>
    <col customWidth="1" min="198" max="198" width="8.0"/>
    <col customWidth="1" min="199" max="200" width="9.57"/>
    <col customWidth="1" min="201" max="202" width="8.0"/>
    <col customWidth="1" min="203" max="203" width="9.57"/>
    <col customWidth="1" min="204" max="204" width="8.0"/>
    <col customWidth="1" min="205" max="208" width="7.0"/>
    <col customWidth="1" min="209" max="209" width="9.57"/>
    <col customWidth="1" min="210" max="210" width="8.0"/>
    <col customWidth="1" min="211" max="211" width="5.86"/>
    <col customWidth="1" min="212" max="212" width="8.0"/>
    <col customWidth="1" min="213" max="214" width="9.57"/>
    <col customWidth="1" min="215" max="215" width="8.0"/>
    <col customWidth="1" min="216" max="216" width="7.0"/>
    <col customWidth="1" min="217" max="217" width="8.0"/>
    <col customWidth="1" min="218" max="218" width="7.0"/>
    <col customWidth="1" min="219" max="221" width="9.57"/>
    <col customWidth="1" min="222" max="224" width="8.0"/>
    <col customWidth="1" min="225" max="225" width="7.0"/>
    <col customWidth="1" min="226" max="227" width="8.0"/>
    <col customWidth="1" min="228" max="228" width="5.86"/>
    <col customWidth="1" min="229" max="229" width="8.0"/>
    <col customWidth="1" min="230" max="230" width="9.57"/>
    <col customWidth="1" min="231" max="232" width="8.0"/>
    <col customWidth="1" min="233" max="233" width="7.0"/>
    <col customWidth="1" min="234" max="235" width="8.0"/>
    <col customWidth="1" min="236" max="236" width="9.57"/>
    <col customWidth="1" min="237" max="237" width="8.0"/>
    <col customWidth="1" min="238" max="241" width="9.57"/>
    <col customWidth="1" min="242" max="242" width="7.0"/>
    <col customWidth="1" min="243" max="244" width="8.0"/>
    <col customWidth="1" min="245" max="245" width="7.0"/>
    <col customWidth="1" min="246" max="246" width="9.57"/>
    <col customWidth="1" min="247" max="247" width="7.0"/>
    <col customWidth="1" min="248" max="249" width="9.57"/>
    <col customWidth="1" min="250" max="250" width="8.0"/>
    <col customWidth="1" min="251" max="251" width="5.86"/>
    <col customWidth="1" min="252" max="252" width="7.0"/>
    <col customWidth="1" min="253" max="254" width="8.0"/>
    <col customWidth="1" min="255" max="259" width="9.57"/>
    <col customWidth="1" min="260" max="260" width="5.86"/>
    <col customWidth="1" min="261" max="262" width="8.0"/>
    <col customWidth="1" min="263" max="265" width="9.57"/>
    <col customWidth="1" min="266" max="266" width="5.86"/>
    <col customWidth="1" min="267" max="267" width="9.57"/>
    <col customWidth="1" min="268" max="268" width="8.0"/>
    <col customWidth="1" min="269" max="271" width="9.57"/>
    <col customWidth="1" min="272" max="272" width="8.0"/>
    <col customWidth="1" min="273" max="276" width="9.57"/>
    <col customWidth="1" min="277" max="277" width="5.86"/>
    <col customWidth="1" min="278" max="279" width="8.0"/>
    <col customWidth="1" min="280" max="281" width="9.57"/>
    <col customWidth="1" min="282" max="282" width="8.0"/>
    <col customWidth="1" min="283" max="283" width="7.0"/>
    <col customWidth="1" min="284" max="285" width="8.0"/>
  </cols>
  <sheetData>
    <row r="1" ht="14.25" customHeight="1">
      <c r="A1" s="1316" t="s">
        <v>927</v>
      </c>
      <c r="B1" s="1316"/>
      <c r="C1" s="1316"/>
      <c r="D1" s="1317">
        <v>1.0</v>
      </c>
      <c r="E1" s="1317">
        <v>2.0</v>
      </c>
      <c r="F1" s="1317">
        <v>3.0</v>
      </c>
      <c r="G1" s="1317">
        <v>4.0</v>
      </c>
      <c r="H1" s="1317">
        <v>5.0</v>
      </c>
      <c r="I1" s="1317">
        <v>6.0</v>
      </c>
      <c r="J1" s="1317">
        <v>7.0</v>
      </c>
      <c r="K1" s="1317">
        <v>8.0</v>
      </c>
      <c r="L1" s="1317">
        <v>9.0</v>
      </c>
      <c r="M1" s="1317">
        <v>10.0</v>
      </c>
      <c r="N1" s="1317">
        <v>11.0</v>
      </c>
      <c r="O1" s="1317">
        <v>12.0</v>
      </c>
      <c r="P1" s="1317">
        <v>13.0</v>
      </c>
      <c r="Q1" s="1317">
        <v>14.0</v>
      </c>
      <c r="R1" s="1317">
        <v>15.0</v>
      </c>
      <c r="S1" s="1317">
        <v>16.0</v>
      </c>
      <c r="T1" s="1317">
        <v>17.0</v>
      </c>
      <c r="U1" s="1317">
        <v>18.0</v>
      </c>
      <c r="V1" s="1317">
        <v>19.0</v>
      </c>
      <c r="W1" s="1317">
        <v>20.0</v>
      </c>
      <c r="X1" s="1317">
        <v>21.0</v>
      </c>
      <c r="Y1" s="1317">
        <v>22.0</v>
      </c>
      <c r="Z1" s="1317">
        <v>23.0</v>
      </c>
      <c r="AA1" s="1317">
        <v>24.0</v>
      </c>
      <c r="AB1" s="1317">
        <v>25.0</v>
      </c>
      <c r="AC1" s="1317">
        <v>26.0</v>
      </c>
      <c r="AD1" s="1317">
        <v>27.0</v>
      </c>
      <c r="AE1" s="1317">
        <v>28.0</v>
      </c>
      <c r="AF1" s="1317">
        <v>29.0</v>
      </c>
      <c r="AG1" s="1317">
        <v>30.0</v>
      </c>
      <c r="AH1" s="1317">
        <v>31.0</v>
      </c>
      <c r="AI1" s="1317">
        <v>32.0</v>
      </c>
      <c r="AJ1" s="1317">
        <v>33.0</v>
      </c>
      <c r="AK1" s="1317">
        <v>34.0</v>
      </c>
      <c r="AL1" s="1317">
        <v>35.0</v>
      </c>
      <c r="AM1" s="1317">
        <v>36.0</v>
      </c>
      <c r="AN1" s="1317">
        <v>37.0</v>
      </c>
      <c r="AO1" s="1317">
        <v>38.0</v>
      </c>
      <c r="AP1" s="1317">
        <v>39.0</v>
      </c>
      <c r="AQ1" s="1317">
        <v>40.0</v>
      </c>
      <c r="AR1" s="1317">
        <v>41.0</v>
      </c>
      <c r="AS1" s="1317">
        <v>42.0</v>
      </c>
      <c r="AT1" s="1317">
        <v>43.0</v>
      </c>
      <c r="AU1" s="1317">
        <v>44.0</v>
      </c>
      <c r="AV1" s="1317">
        <v>45.0</v>
      </c>
      <c r="AW1" s="1317">
        <v>46.0</v>
      </c>
      <c r="AX1" s="1317">
        <v>47.0</v>
      </c>
      <c r="AY1" s="1317">
        <v>48.0</v>
      </c>
      <c r="AZ1" s="1317">
        <v>49.0</v>
      </c>
      <c r="BA1" s="1317">
        <v>50.0</v>
      </c>
      <c r="BB1" s="1317">
        <v>51.0</v>
      </c>
      <c r="BC1" s="1317">
        <v>52.0</v>
      </c>
      <c r="BD1" s="1317">
        <v>53.0</v>
      </c>
      <c r="BE1" s="1317">
        <v>54.0</v>
      </c>
      <c r="BF1" s="1317">
        <v>55.0</v>
      </c>
      <c r="BG1" s="1317">
        <v>56.0</v>
      </c>
      <c r="BH1" s="1317">
        <v>57.0</v>
      </c>
      <c r="BI1" s="1317">
        <v>58.0</v>
      </c>
      <c r="BJ1" s="1317">
        <v>59.0</v>
      </c>
      <c r="BK1" s="1317">
        <v>60.0</v>
      </c>
      <c r="BL1" s="1317">
        <v>61.0</v>
      </c>
      <c r="BM1" s="1317">
        <v>62.0</v>
      </c>
      <c r="BN1" s="1317">
        <v>63.0</v>
      </c>
      <c r="BO1" s="1317">
        <v>64.0</v>
      </c>
      <c r="BP1" s="1317">
        <v>65.0</v>
      </c>
      <c r="BQ1" s="1317">
        <v>66.0</v>
      </c>
      <c r="BR1" s="1317">
        <v>67.0</v>
      </c>
      <c r="BS1" s="1317">
        <v>68.0</v>
      </c>
      <c r="BT1" s="1317">
        <v>69.0</v>
      </c>
      <c r="BU1" s="1317">
        <v>70.0</v>
      </c>
      <c r="BV1" s="1317">
        <v>71.0</v>
      </c>
      <c r="BW1" s="1317">
        <v>72.0</v>
      </c>
      <c r="BX1" s="1317">
        <v>73.0</v>
      </c>
      <c r="BY1" s="1317">
        <v>74.0</v>
      </c>
      <c r="BZ1" s="1317">
        <v>75.0</v>
      </c>
      <c r="CA1" s="1317">
        <v>76.0</v>
      </c>
      <c r="CB1" s="1317">
        <v>77.0</v>
      </c>
      <c r="CC1" s="1317">
        <v>78.0</v>
      </c>
      <c r="CD1" s="1317">
        <v>79.0</v>
      </c>
      <c r="CE1" s="1317">
        <v>80.0</v>
      </c>
      <c r="CF1" s="1317">
        <v>81.0</v>
      </c>
      <c r="CG1" s="1317">
        <v>82.0</v>
      </c>
      <c r="CH1" s="1317">
        <v>83.0</v>
      </c>
      <c r="CI1" s="1317">
        <v>84.0</v>
      </c>
      <c r="CJ1" s="1317">
        <v>85.0</v>
      </c>
      <c r="CK1" s="1317">
        <v>86.0</v>
      </c>
      <c r="CL1" s="1317">
        <v>87.0</v>
      </c>
      <c r="CM1" s="1317">
        <v>88.0</v>
      </c>
      <c r="CN1" s="1317">
        <v>89.0</v>
      </c>
      <c r="CO1" s="1317">
        <v>90.0</v>
      </c>
      <c r="CP1" s="1317">
        <v>91.0</v>
      </c>
      <c r="CQ1" s="1317">
        <v>92.0</v>
      </c>
      <c r="CR1" s="1317">
        <v>93.0</v>
      </c>
      <c r="CS1" s="1317">
        <v>94.0</v>
      </c>
      <c r="CT1" s="1317">
        <v>95.0</v>
      </c>
      <c r="CU1" s="1317">
        <v>96.0</v>
      </c>
      <c r="CV1" s="1317">
        <v>97.0</v>
      </c>
      <c r="CW1" s="1317">
        <v>98.0</v>
      </c>
      <c r="CX1" s="1317">
        <v>99.0</v>
      </c>
      <c r="CY1" s="1317">
        <v>100.0</v>
      </c>
      <c r="CZ1" s="1317">
        <v>101.0</v>
      </c>
      <c r="DA1" s="1317">
        <v>102.0</v>
      </c>
      <c r="DB1" s="1317">
        <v>103.0</v>
      </c>
      <c r="DC1" s="1317">
        <v>104.0</v>
      </c>
      <c r="DD1" s="1317">
        <v>105.0</v>
      </c>
      <c r="DE1" s="1317">
        <v>106.0</v>
      </c>
      <c r="DF1" s="1317">
        <v>107.0</v>
      </c>
      <c r="DG1" s="1317">
        <v>108.0</v>
      </c>
      <c r="DH1" s="1317">
        <v>109.0</v>
      </c>
      <c r="DI1" s="1317">
        <v>110.0</v>
      </c>
      <c r="DJ1" s="1317">
        <v>111.0</v>
      </c>
      <c r="DK1" s="1317">
        <v>112.0</v>
      </c>
      <c r="DL1" s="1317">
        <v>113.0</v>
      </c>
      <c r="DM1" s="1317">
        <v>114.0</v>
      </c>
      <c r="DN1" s="1317">
        <v>115.0</v>
      </c>
      <c r="DO1" s="1317">
        <v>116.0</v>
      </c>
      <c r="DP1" s="1317">
        <v>117.0</v>
      </c>
      <c r="DQ1" s="1317">
        <v>118.0</v>
      </c>
      <c r="DR1" s="1317">
        <v>119.0</v>
      </c>
      <c r="DS1" s="1317">
        <v>120.0</v>
      </c>
      <c r="DT1" s="1317">
        <v>121.0</v>
      </c>
      <c r="DU1" s="1317">
        <v>122.0</v>
      </c>
      <c r="DV1" s="1317">
        <v>123.0</v>
      </c>
      <c r="DW1" s="1317">
        <v>124.0</v>
      </c>
      <c r="DX1" s="1317">
        <v>125.0</v>
      </c>
      <c r="DY1" s="1317">
        <v>126.0</v>
      </c>
      <c r="DZ1" s="1317">
        <v>127.0</v>
      </c>
      <c r="EA1" s="1317">
        <v>128.0</v>
      </c>
      <c r="EB1" s="1317">
        <v>129.0</v>
      </c>
      <c r="EC1" s="1317">
        <v>130.0</v>
      </c>
      <c r="ED1" s="1317">
        <v>131.0</v>
      </c>
      <c r="EE1" s="1317">
        <v>132.0</v>
      </c>
      <c r="EF1" s="1317">
        <v>133.0</v>
      </c>
      <c r="EG1" s="1317">
        <v>134.0</v>
      </c>
      <c r="EH1" s="1317">
        <v>135.0</v>
      </c>
      <c r="EI1" s="1317">
        <v>136.0</v>
      </c>
      <c r="EJ1" s="1317">
        <v>137.0</v>
      </c>
      <c r="EK1" s="1317">
        <v>138.0</v>
      </c>
      <c r="EL1" s="1317">
        <v>139.0</v>
      </c>
      <c r="EM1" s="1317">
        <v>140.0</v>
      </c>
      <c r="EN1" s="1317">
        <v>141.0</v>
      </c>
      <c r="EO1" s="1318"/>
      <c r="EP1" s="1318"/>
      <c r="EQ1" s="1318"/>
      <c r="ER1" s="1318"/>
      <c r="ES1" s="1318"/>
      <c r="ET1" s="1318"/>
      <c r="EU1" s="1318"/>
      <c r="EV1" s="1318"/>
      <c r="EW1" s="1318"/>
      <c r="EX1" s="1318"/>
      <c r="EY1" s="1318"/>
      <c r="EZ1" s="1318"/>
      <c r="FA1" s="1318"/>
      <c r="FB1" s="1318"/>
      <c r="FC1" s="1318"/>
      <c r="FD1" s="1318"/>
      <c r="FE1" s="1318"/>
      <c r="FF1" s="1318"/>
      <c r="FG1" s="1318"/>
      <c r="FH1" s="1318"/>
      <c r="FI1" s="1318"/>
      <c r="FJ1" s="1318"/>
      <c r="FK1" s="1318"/>
      <c r="FL1" s="1318"/>
      <c r="FM1" s="1318"/>
      <c r="FN1" s="1318"/>
      <c r="FO1" s="1318"/>
      <c r="FP1" s="1318"/>
      <c r="FQ1" s="1318"/>
      <c r="FR1" s="1318"/>
      <c r="FS1" s="1318"/>
      <c r="FT1" s="1318"/>
      <c r="FU1" s="1318"/>
      <c r="FV1" s="1318"/>
      <c r="FW1" s="1318"/>
      <c r="FX1" s="1318"/>
      <c r="FY1" s="1318"/>
      <c r="FZ1" s="1318"/>
      <c r="GA1" s="1318"/>
      <c r="GB1" s="1318"/>
      <c r="GC1" s="1318"/>
      <c r="GD1" s="1318"/>
      <c r="GE1" s="1318"/>
      <c r="GF1" s="1318"/>
      <c r="GG1" s="1318"/>
      <c r="GH1" s="1318"/>
      <c r="GI1" s="1318"/>
      <c r="GJ1" s="1318"/>
      <c r="GK1" s="1318"/>
      <c r="GL1" s="1318"/>
      <c r="GM1" s="1318"/>
      <c r="GN1" s="1318"/>
      <c r="GO1" s="1318"/>
      <c r="GP1" s="1318"/>
      <c r="GQ1" s="1318"/>
      <c r="GR1" s="1318"/>
      <c r="GS1" s="1318"/>
      <c r="GT1" s="1318"/>
      <c r="GU1" s="1318"/>
      <c r="GV1" s="1318"/>
      <c r="GW1" s="1318"/>
      <c r="GX1" s="1318"/>
      <c r="GY1" s="1318"/>
      <c r="GZ1" s="1318"/>
      <c r="HA1" s="1318"/>
      <c r="HB1" s="1318"/>
      <c r="HC1" s="1318"/>
      <c r="HD1" s="1318"/>
      <c r="HE1" s="1318"/>
      <c r="HF1" s="1318"/>
      <c r="HG1" s="1318"/>
      <c r="HH1" s="1318"/>
      <c r="HI1" s="1318"/>
      <c r="HJ1" s="1318"/>
      <c r="HK1" s="1318"/>
      <c r="HL1" s="1318"/>
      <c r="HM1" s="1318"/>
      <c r="HN1" s="1318"/>
      <c r="HO1" s="1318"/>
      <c r="HP1" s="1318"/>
      <c r="HQ1" s="1318"/>
      <c r="HR1" s="1318"/>
      <c r="HS1" s="1318"/>
      <c r="HT1" s="1318"/>
      <c r="HU1" s="1318"/>
      <c r="HV1" s="1318"/>
      <c r="HW1" s="1318"/>
      <c r="HX1" s="1318"/>
      <c r="HY1" s="1318"/>
      <c r="HZ1" s="1318"/>
      <c r="IA1" s="1318"/>
      <c r="IB1" s="1318"/>
      <c r="IC1" s="1318"/>
      <c r="ID1" s="1318"/>
      <c r="IE1" s="1318"/>
      <c r="IF1" s="1318"/>
      <c r="IG1" s="1318"/>
      <c r="IH1" s="1318"/>
      <c r="II1" s="1318"/>
      <c r="IJ1" s="1318"/>
      <c r="IK1" s="1318"/>
      <c r="IL1" s="1318"/>
      <c r="IM1" s="1318"/>
      <c r="IN1" s="1318"/>
      <c r="IO1" s="1318"/>
      <c r="IP1" s="1318"/>
      <c r="IQ1" s="1318"/>
      <c r="IR1" s="1318"/>
      <c r="IS1" s="1318"/>
      <c r="IT1" s="1318"/>
      <c r="IU1" s="1318"/>
      <c r="IV1" s="1318"/>
      <c r="IW1" s="1318"/>
      <c r="IX1" s="1318"/>
      <c r="IY1" s="1318"/>
      <c r="IZ1" s="1318"/>
      <c r="JA1" s="1318"/>
      <c r="JB1" s="1318"/>
      <c r="JC1" s="1318"/>
      <c r="JD1" s="1318"/>
      <c r="JE1" s="1318"/>
      <c r="JF1" s="1318"/>
      <c r="JG1" s="1318"/>
      <c r="JH1" s="1318"/>
      <c r="JI1" s="1318"/>
      <c r="JJ1" s="1318"/>
      <c r="JK1" s="1318"/>
      <c r="JL1" s="1318"/>
      <c r="JM1" s="1318"/>
      <c r="JN1" s="1318"/>
      <c r="JO1" s="1318"/>
      <c r="JP1" s="1318"/>
      <c r="JQ1" s="1318"/>
      <c r="JR1" s="1318"/>
      <c r="JS1" s="1318"/>
      <c r="JT1" s="1318"/>
      <c r="JU1" s="1318"/>
      <c r="JV1" s="1318"/>
      <c r="JW1" s="1318"/>
      <c r="JX1" s="1318"/>
      <c r="JY1" s="1319"/>
    </row>
    <row r="2" ht="14.25" customHeight="1">
      <c r="A2" s="1320" t="s">
        <v>77</v>
      </c>
      <c r="B2" s="1321" t="s">
        <v>333</v>
      </c>
      <c r="C2" s="1322" t="s">
        <v>744</v>
      </c>
      <c r="D2" s="1323" t="s">
        <v>334</v>
      </c>
      <c r="E2" s="1324" t="s">
        <v>335</v>
      </c>
      <c r="F2" s="1325" t="s">
        <v>336</v>
      </c>
      <c r="G2" s="1325" t="s">
        <v>337</v>
      </c>
      <c r="H2" s="1325" t="s">
        <v>338</v>
      </c>
      <c r="I2" s="1325" t="s">
        <v>339</v>
      </c>
      <c r="J2" s="1326" t="s">
        <v>340</v>
      </c>
      <c r="K2" s="1326" t="s">
        <v>341</v>
      </c>
      <c r="L2" s="1326" t="s">
        <v>342</v>
      </c>
      <c r="M2" s="1326" t="s">
        <v>343</v>
      </c>
      <c r="N2" s="1326" t="s">
        <v>344</v>
      </c>
      <c r="O2" s="1325" t="s">
        <v>345</v>
      </c>
      <c r="P2" s="1325" t="s">
        <v>346</v>
      </c>
      <c r="Q2" s="1325" t="s">
        <v>347</v>
      </c>
      <c r="R2" s="1325" t="s">
        <v>348</v>
      </c>
      <c r="S2" s="1325" t="s">
        <v>349</v>
      </c>
      <c r="T2" s="1326" t="s">
        <v>350</v>
      </c>
      <c r="U2" s="1326" t="s">
        <v>351</v>
      </c>
      <c r="V2" s="1326" t="s">
        <v>352</v>
      </c>
      <c r="W2" s="1326" t="s">
        <v>353</v>
      </c>
      <c r="X2" s="1326" t="s">
        <v>354</v>
      </c>
      <c r="Y2" s="1326" t="s">
        <v>355</v>
      </c>
      <c r="Z2" s="1326" t="s">
        <v>356</v>
      </c>
      <c r="AA2" s="1326" t="s">
        <v>357</v>
      </c>
      <c r="AB2" s="1326" t="s">
        <v>358</v>
      </c>
      <c r="AC2" s="1325" t="s">
        <v>359</v>
      </c>
      <c r="AD2" s="1325" t="s">
        <v>360</v>
      </c>
      <c r="AE2" s="1325" t="s">
        <v>361</v>
      </c>
      <c r="AF2" s="1325" t="s">
        <v>362</v>
      </c>
      <c r="AG2" s="1325" t="s">
        <v>363</v>
      </c>
      <c r="AH2" s="1325" t="s">
        <v>364</v>
      </c>
      <c r="AI2" s="1325" t="s">
        <v>365</v>
      </c>
      <c r="AJ2" s="1325" t="s">
        <v>366</v>
      </c>
      <c r="AK2" s="1326" t="s">
        <v>367</v>
      </c>
      <c r="AL2" s="1326" t="s">
        <v>368</v>
      </c>
      <c r="AM2" s="1326" t="s">
        <v>369</v>
      </c>
      <c r="AN2" s="1326" t="s">
        <v>370</v>
      </c>
      <c r="AO2" s="1326" t="s">
        <v>371</v>
      </c>
      <c r="AP2" s="1326" t="s">
        <v>372</v>
      </c>
      <c r="AQ2" s="1326" t="s">
        <v>373</v>
      </c>
      <c r="AR2" s="1326" t="s">
        <v>374</v>
      </c>
      <c r="AS2" s="1325" t="s">
        <v>375</v>
      </c>
      <c r="AT2" s="1325" t="s">
        <v>376</v>
      </c>
      <c r="AU2" s="1325" t="s">
        <v>377</v>
      </c>
      <c r="AV2" s="1325" t="s">
        <v>378</v>
      </c>
      <c r="AW2" s="1325" t="s">
        <v>379</v>
      </c>
      <c r="AX2" s="1325" t="s">
        <v>380</v>
      </c>
      <c r="AY2" s="1325" t="s">
        <v>381</v>
      </c>
      <c r="AZ2" s="1325" t="s">
        <v>382</v>
      </c>
      <c r="BA2" s="1325" t="s">
        <v>383</v>
      </c>
      <c r="BB2" s="1325" t="s">
        <v>384</v>
      </c>
      <c r="BC2" s="1325" t="s">
        <v>385</v>
      </c>
      <c r="BD2" s="1325" t="s">
        <v>386</v>
      </c>
      <c r="BE2" s="1325" t="s">
        <v>387</v>
      </c>
      <c r="BF2" s="1325" t="s">
        <v>388</v>
      </c>
      <c r="BG2" s="1325" t="s">
        <v>389</v>
      </c>
      <c r="BH2" s="1325" t="s">
        <v>390</v>
      </c>
      <c r="BI2" s="1325" t="s">
        <v>391</v>
      </c>
      <c r="BJ2" s="1325" t="s">
        <v>392</v>
      </c>
      <c r="BK2" s="1325" t="s">
        <v>393</v>
      </c>
      <c r="BL2" s="1325" t="s">
        <v>394</v>
      </c>
      <c r="BM2" s="1326" t="s">
        <v>395</v>
      </c>
      <c r="BN2" s="1326" t="s">
        <v>396</v>
      </c>
      <c r="BO2" s="1326" t="s">
        <v>397</v>
      </c>
      <c r="BP2" s="1326" t="s">
        <v>398</v>
      </c>
      <c r="BQ2" s="1326" t="s">
        <v>399</v>
      </c>
      <c r="BR2" s="1326" t="s">
        <v>400</v>
      </c>
      <c r="BS2" s="1326" t="s">
        <v>401</v>
      </c>
      <c r="BT2" s="1326" t="s">
        <v>402</v>
      </c>
      <c r="BU2" s="1326" t="s">
        <v>403</v>
      </c>
      <c r="BV2" s="1326" t="s">
        <v>404</v>
      </c>
      <c r="BW2" s="1326" t="s">
        <v>405</v>
      </c>
      <c r="BX2" s="1325" t="s">
        <v>406</v>
      </c>
      <c r="BY2" s="1325" t="s">
        <v>407</v>
      </c>
      <c r="BZ2" s="1325" t="s">
        <v>408</v>
      </c>
      <c r="CA2" s="1325" t="s">
        <v>409</v>
      </c>
      <c r="CB2" s="1325" t="s">
        <v>410</v>
      </c>
      <c r="CC2" s="1325" t="s">
        <v>411</v>
      </c>
      <c r="CD2" s="1325" t="s">
        <v>412</v>
      </c>
      <c r="CE2" s="1326" t="s">
        <v>413</v>
      </c>
      <c r="CF2" s="1326" t="s">
        <v>414</v>
      </c>
      <c r="CG2" s="1326" t="s">
        <v>415</v>
      </c>
      <c r="CH2" s="1326" t="s">
        <v>416</v>
      </c>
      <c r="CI2" s="1326" t="s">
        <v>417</v>
      </c>
      <c r="CJ2" s="1326" t="s">
        <v>418</v>
      </c>
      <c r="CK2" s="1326" t="s">
        <v>419</v>
      </c>
      <c r="CL2" s="1326" t="s">
        <v>420</v>
      </c>
      <c r="CM2" s="1326" t="s">
        <v>421</v>
      </c>
      <c r="CN2" s="1326" t="s">
        <v>422</v>
      </c>
      <c r="CO2" s="1325" t="s">
        <v>423</v>
      </c>
      <c r="CP2" s="1325" t="s">
        <v>424</v>
      </c>
      <c r="CQ2" s="1325" t="s">
        <v>425</v>
      </c>
      <c r="CR2" s="1325" t="s">
        <v>426</v>
      </c>
      <c r="CS2" s="1325" t="s">
        <v>427</v>
      </c>
      <c r="CT2" s="1325" t="s">
        <v>428</v>
      </c>
      <c r="CU2" s="1325" t="s">
        <v>429</v>
      </c>
      <c r="CV2" s="1325" t="s">
        <v>430</v>
      </c>
      <c r="CW2" s="1325" t="s">
        <v>431</v>
      </c>
      <c r="CX2" s="1325" t="s">
        <v>432</v>
      </c>
      <c r="CY2" s="1326" t="s">
        <v>433</v>
      </c>
      <c r="CZ2" s="1326" t="s">
        <v>434</v>
      </c>
      <c r="DA2" s="1326" t="s">
        <v>435</v>
      </c>
      <c r="DB2" s="1326" t="s">
        <v>436</v>
      </c>
      <c r="DC2" s="1326" t="s">
        <v>437</v>
      </c>
      <c r="DD2" s="1326" t="s">
        <v>438</v>
      </c>
      <c r="DE2" s="1326" t="s">
        <v>439</v>
      </c>
      <c r="DF2" s="1326" t="s">
        <v>440</v>
      </c>
      <c r="DG2" s="1325" t="s">
        <v>441</v>
      </c>
      <c r="DH2" s="1325" t="s">
        <v>442</v>
      </c>
      <c r="DI2" s="1325" t="s">
        <v>443</v>
      </c>
      <c r="DJ2" s="1325" t="s">
        <v>444</v>
      </c>
      <c r="DK2" s="1325" t="s">
        <v>445</v>
      </c>
      <c r="DL2" s="1325" t="s">
        <v>446</v>
      </c>
      <c r="DM2" s="1325" t="s">
        <v>447</v>
      </c>
      <c r="DN2" s="1325" t="s">
        <v>448</v>
      </c>
      <c r="DO2" s="1325" t="s">
        <v>449</v>
      </c>
      <c r="DP2" s="1326" t="s">
        <v>450</v>
      </c>
      <c r="DQ2" s="1326" t="s">
        <v>451</v>
      </c>
      <c r="DR2" s="1326" t="s">
        <v>452</v>
      </c>
      <c r="DS2" s="1326" t="s">
        <v>453</v>
      </c>
      <c r="DT2" s="1326" t="s">
        <v>454</v>
      </c>
      <c r="DU2" s="1326" t="s">
        <v>455</v>
      </c>
      <c r="DV2" s="1325" t="s">
        <v>456</v>
      </c>
      <c r="DW2" s="1325" t="s">
        <v>457</v>
      </c>
      <c r="DX2" s="1325" t="s">
        <v>458</v>
      </c>
      <c r="DY2" s="1325" t="s">
        <v>459</v>
      </c>
      <c r="DZ2" s="1325" t="s">
        <v>460</v>
      </c>
      <c r="EA2" s="1325" t="s">
        <v>461</v>
      </c>
      <c r="EB2" s="1325" t="s">
        <v>462</v>
      </c>
      <c r="EC2" s="1326" t="s">
        <v>463</v>
      </c>
      <c r="ED2" s="1326" t="s">
        <v>464</v>
      </c>
      <c r="EE2" s="1326" t="s">
        <v>465</v>
      </c>
      <c r="EF2" s="1325" t="s">
        <v>466</v>
      </c>
      <c r="EG2" s="1325" t="s">
        <v>467</v>
      </c>
      <c r="EH2" s="1325" t="s">
        <v>468</v>
      </c>
      <c r="EI2" s="1325" t="s">
        <v>469</v>
      </c>
      <c r="EJ2" s="1326" t="s">
        <v>470</v>
      </c>
      <c r="EK2" s="1326" t="s">
        <v>471</v>
      </c>
      <c r="EL2" s="1326" t="s">
        <v>472</v>
      </c>
      <c r="EM2" s="1326" t="s">
        <v>473</v>
      </c>
      <c r="EN2" s="1327" t="s">
        <v>474</v>
      </c>
      <c r="EO2" s="1328"/>
      <c r="EP2" s="1328"/>
      <c r="EQ2" s="1328"/>
      <c r="ER2" s="1328"/>
      <c r="ES2" s="1328"/>
      <c r="ET2" s="1328"/>
      <c r="EU2" s="1328"/>
      <c r="EV2" s="1328"/>
      <c r="EW2" s="1328"/>
      <c r="EX2" s="1328"/>
      <c r="EY2" s="1328"/>
      <c r="EZ2" s="1328"/>
      <c r="FA2" s="1328"/>
      <c r="FB2" s="1328"/>
      <c r="FC2" s="1328"/>
      <c r="FD2" s="1328"/>
      <c r="FE2" s="1328"/>
      <c r="FF2" s="1328"/>
      <c r="FG2" s="1328"/>
      <c r="FH2" s="1328"/>
      <c r="FI2" s="1328"/>
      <c r="FJ2" s="1328"/>
      <c r="FK2" s="1328"/>
      <c r="FL2" s="1328"/>
      <c r="FM2" s="1328"/>
      <c r="FN2" s="1328"/>
      <c r="FO2" s="1328"/>
      <c r="FP2" s="1328"/>
      <c r="FQ2" s="1328"/>
      <c r="FR2" s="1328"/>
      <c r="FS2" s="1328"/>
      <c r="FT2" s="1328"/>
      <c r="FU2" s="1328"/>
      <c r="FV2" s="1328"/>
      <c r="FW2" s="1328"/>
      <c r="FX2" s="1328"/>
      <c r="FY2" s="1328"/>
      <c r="FZ2" s="1328"/>
      <c r="GA2" s="1328"/>
      <c r="GB2" s="1328"/>
      <c r="GC2" s="1328"/>
      <c r="GD2" s="1328"/>
      <c r="GE2" s="1328"/>
      <c r="GF2" s="1328"/>
      <c r="GG2" s="1328"/>
      <c r="GH2" s="1328"/>
      <c r="GI2" s="1328"/>
      <c r="GJ2" s="1328"/>
      <c r="GK2" s="1328"/>
      <c r="GL2" s="1328"/>
      <c r="GM2" s="1328"/>
      <c r="GN2" s="1328"/>
      <c r="GO2" s="1328"/>
      <c r="GP2" s="1328"/>
      <c r="GQ2" s="1328"/>
      <c r="GR2" s="1328"/>
      <c r="GS2" s="1328"/>
      <c r="GT2" s="1328"/>
      <c r="GU2" s="1328"/>
      <c r="GV2" s="1328"/>
      <c r="GW2" s="1328"/>
      <c r="GX2" s="1328"/>
      <c r="GY2" s="1328"/>
      <c r="GZ2" s="1328"/>
      <c r="HA2" s="1328"/>
      <c r="HB2" s="1328"/>
      <c r="HC2" s="1328"/>
      <c r="HD2" s="1328"/>
      <c r="HE2" s="1328"/>
      <c r="HF2" s="1328"/>
      <c r="HG2" s="1328"/>
      <c r="HH2" s="1328"/>
      <c r="HI2" s="1328"/>
      <c r="HJ2" s="1328"/>
      <c r="HK2" s="1328"/>
      <c r="HL2" s="1328"/>
      <c r="HM2" s="1328"/>
      <c r="HN2" s="1328"/>
      <c r="HO2" s="1328"/>
      <c r="HP2" s="1328"/>
      <c r="HQ2" s="1328"/>
      <c r="HR2" s="1328"/>
      <c r="HS2" s="1328"/>
      <c r="HT2" s="1328"/>
      <c r="HU2" s="1328"/>
      <c r="HV2" s="1328"/>
      <c r="HW2" s="1328"/>
      <c r="HX2" s="1328"/>
      <c r="HY2" s="1328"/>
      <c r="HZ2" s="1328"/>
      <c r="IA2" s="1328"/>
      <c r="IB2" s="1328"/>
      <c r="IC2" s="1328"/>
      <c r="ID2" s="1328"/>
      <c r="IE2" s="1328"/>
      <c r="IF2" s="1328"/>
      <c r="IG2" s="1328"/>
      <c r="IH2" s="1328"/>
      <c r="II2" s="1328"/>
      <c r="IJ2" s="1328"/>
      <c r="IK2" s="1328"/>
      <c r="IL2" s="1328"/>
      <c r="IM2" s="1328"/>
      <c r="IN2" s="1328"/>
      <c r="IO2" s="1328"/>
      <c r="IP2" s="1328"/>
      <c r="IQ2" s="1328"/>
      <c r="IR2" s="1328"/>
      <c r="IS2" s="1328"/>
      <c r="IT2" s="1328"/>
      <c r="IU2" s="1328"/>
      <c r="IV2" s="1328"/>
      <c r="IW2" s="1328"/>
      <c r="IX2" s="1328"/>
      <c r="IY2" s="1328"/>
      <c r="IZ2" s="1328"/>
      <c r="JA2" s="1328"/>
      <c r="JB2" s="1328"/>
      <c r="JC2" s="1328"/>
      <c r="JD2" s="1328"/>
      <c r="JE2" s="1328"/>
      <c r="JF2" s="1328"/>
      <c r="JG2" s="1328"/>
      <c r="JH2" s="1328"/>
      <c r="JI2" s="1328"/>
      <c r="JJ2" s="1328"/>
      <c r="JK2" s="1328"/>
      <c r="JL2" s="1328"/>
      <c r="JM2" s="1328"/>
      <c r="JN2" s="1328"/>
      <c r="JO2" s="1328"/>
      <c r="JP2" s="1328"/>
      <c r="JQ2" s="1328"/>
      <c r="JR2" s="1328"/>
      <c r="JS2" s="1328"/>
      <c r="JT2" s="1328"/>
      <c r="JU2" s="1328"/>
      <c r="JV2" s="1328"/>
      <c r="JW2" s="1328"/>
      <c r="JX2" s="1328"/>
      <c r="JY2" s="1329"/>
    </row>
    <row r="3" ht="14.25" customHeight="1">
      <c r="A3" s="50" t="s">
        <v>96</v>
      </c>
      <c r="B3" s="83" t="s">
        <v>479</v>
      </c>
      <c r="C3" s="1330">
        <f>VLOOKUP(D3,'Combined Scenario II - Results'!$C$2:$AR$87,42,0)</f>
        <v>4179.87</v>
      </c>
      <c r="D3" s="50">
        <v>1811001.0</v>
      </c>
      <c r="E3" s="989">
        <f>IF(VLOOKUP($D3,'Appendix B - CI'!$C$2:$EM$141,E$1,0) &gt; 0,$C3,0)</f>
        <v>4179.87</v>
      </c>
      <c r="F3" s="175">
        <f>IF(VLOOKUP($D3,'Appendix B - CI'!$C$2:$EM$141,F$1,0) &gt; 0,$C3,0)</f>
        <v>0</v>
      </c>
      <c r="G3" s="175">
        <f>IF(VLOOKUP($D3,'Appendix B - CI'!$C$2:$EM$141,G$1,0) &gt; 0,$C3,0)</f>
        <v>0</v>
      </c>
      <c r="H3" s="175">
        <f>IF(VLOOKUP($D3,'Appendix B - CI'!$C$2:$EM$141,H$1,0) &gt; 0,$C3,0)</f>
        <v>0</v>
      </c>
      <c r="I3" s="175">
        <f>IF(VLOOKUP($D3,'Appendix B - CI'!$C$2:$EM$141,I$1,0) &gt; 0,$C3,0)</f>
        <v>0</v>
      </c>
      <c r="J3" s="989">
        <f>IF(VLOOKUP($D3,'Appendix B - CI'!$C$2:$EM$141,J$1,0) &gt; 0,$C3,0)</f>
        <v>4179.87</v>
      </c>
      <c r="K3" s="175">
        <f>IF(VLOOKUP($D3,'Appendix B - CI'!$C$2:$EM$141,K$1,0) &gt; 0,$C3,0)</f>
        <v>0</v>
      </c>
      <c r="L3" s="175">
        <f>IF(VLOOKUP($D3,'Appendix B - CI'!$C$2:$EM$141,L$1,0) &gt; 0,$C3,0)</f>
        <v>0</v>
      </c>
      <c r="M3" s="175">
        <f>IF(VLOOKUP($D3,'Appendix B - CI'!$C$2:$EM$141,M$1,0) &gt; 0,$C3,0)</f>
        <v>0</v>
      </c>
      <c r="N3" s="175">
        <f>IF(VLOOKUP($D3,'Appendix B - CI'!$C$2:$EM$141,N$1,0) &gt; 0,$C3,0)</f>
        <v>0</v>
      </c>
      <c r="O3" s="989">
        <f>IF(VLOOKUP($D3,'Appendix B - CI'!$C$2:$EM$141,O$1,0) &gt; 0,$C3,0)</f>
        <v>4179.87</v>
      </c>
      <c r="P3" s="175">
        <f>IF(VLOOKUP($D3,'Appendix B - CI'!$C$2:$EM$141,P$1,0) &gt; 0,$C3,0)</f>
        <v>0</v>
      </c>
      <c r="Q3" s="175">
        <f>IF(VLOOKUP($D3,'Appendix B - CI'!$C$2:$EM$141,Q$1,0) &gt; 0,$C3,0)</f>
        <v>0</v>
      </c>
      <c r="R3" s="175">
        <f>IF(VLOOKUP($D3,'Appendix B - CI'!$C$2:$EM$141,R$1,0) &gt; 0,$C3,0)</f>
        <v>0</v>
      </c>
      <c r="S3" s="175">
        <f>IF(VLOOKUP($D3,'Appendix B - CI'!$C$2:$EM$141,S$1,0) &gt; 0,$C3,0)</f>
        <v>0</v>
      </c>
      <c r="T3" s="989">
        <f>IF(VLOOKUP($D3,'Appendix B - CI'!$C$2:$EM$141,T$1,0) &gt; 0,$C3,0)</f>
        <v>4179.87</v>
      </c>
      <c r="U3" s="175">
        <f>IF(VLOOKUP($D3,'Appendix B - CI'!$C$2:$EM$141,U$1,0) &gt; 0,$C3,0)</f>
        <v>0</v>
      </c>
      <c r="V3" s="175">
        <f>IF(VLOOKUP($D3,'Appendix B - CI'!$C$2:$EM$141,V$1,0) &gt; 0,$C3,0)</f>
        <v>0</v>
      </c>
      <c r="W3" s="175">
        <f>IF(VLOOKUP($D3,'Appendix B - CI'!$C$2:$EM$141,W$1,0) &gt; 0,$C3,0)</f>
        <v>0</v>
      </c>
      <c r="X3" s="175">
        <f>IF(VLOOKUP($D3,'Appendix B - CI'!$C$2:$EM$141,X$1,0) &gt; 0,$C3,0)</f>
        <v>0</v>
      </c>
      <c r="Y3" s="175">
        <f>IF(VLOOKUP($D3,'Appendix B - CI'!$C$2:$EM$141,Y$1,0) &gt; 0,$C3,0)</f>
        <v>0</v>
      </c>
      <c r="Z3" s="175">
        <f>IF(VLOOKUP($D3,'Appendix B - CI'!$C$2:$EM$141,Z$1,0) &gt; 0,$C3,0)</f>
        <v>0</v>
      </c>
      <c r="AA3" s="175">
        <f>IF(VLOOKUP($D3,'Appendix B - CI'!$C$2:$EM$141,AA$1,0) &gt; 0,$C3,0)</f>
        <v>0</v>
      </c>
      <c r="AB3" s="175">
        <f>IF(VLOOKUP($D3,'Appendix B - CI'!$C$2:$EM$141,AB$1,0) &gt; 0,$C3,0)</f>
        <v>0</v>
      </c>
      <c r="AC3" s="989">
        <f>IF(VLOOKUP($D3,'Appendix B - CI'!$C$2:$EM$141,AC$1,0) &gt; 0,$C3,0)</f>
        <v>4179.87</v>
      </c>
      <c r="AD3" s="175">
        <f>IF(VLOOKUP($D3,'Appendix B - CI'!$C$2:$EM$141,AD$1,0) &gt; 0,$C3,0)</f>
        <v>0</v>
      </c>
      <c r="AE3" s="175">
        <f>IF(VLOOKUP($D3,'Appendix B - CI'!$C$2:$EM$141,AE$1,0) &gt; 0,$C3,0)</f>
        <v>0</v>
      </c>
      <c r="AF3" s="175">
        <f>IF(VLOOKUP($D3,'Appendix B - CI'!$C$2:$EM$141,AF$1,0) &gt; 0,$C3,0)</f>
        <v>0</v>
      </c>
      <c r="AG3" s="175">
        <f>IF(VLOOKUP($D3,'Appendix B - CI'!$C$2:$EM$141,AG$1,0) &gt; 0,$C3,0)</f>
        <v>0</v>
      </c>
      <c r="AH3" s="175">
        <f>IF(VLOOKUP($D3,'Appendix B - CI'!$C$2:$EM$141,AH$1,0) &gt; 0,$C3,0)</f>
        <v>0</v>
      </c>
      <c r="AI3" s="175">
        <f>IF(VLOOKUP($D3,'Appendix B - CI'!$C$2:$EM$141,AI$1,0) &gt; 0,$C3,0)</f>
        <v>0</v>
      </c>
      <c r="AJ3" s="175">
        <f>IF(VLOOKUP($D3,'Appendix B - CI'!$C$2:$EM$141,AJ$1,0) &gt; 0,$C3,0)</f>
        <v>0</v>
      </c>
      <c r="AK3" s="989">
        <f>IF(VLOOKUP($D3,'Appendix B - CI'!$C$2:$EM$141,AK$1,0) &gt; 0,$C3,0)</f>
        <v>4179.87</v>
      </c>
      <c r="AL3" s="175">
        <f>IF(VLOOKUP($D3,'Appendix B - CI'!$C$2:$EM$141,AL$1,0) &gt; 0,$C3,0)</f>
        <v>0</v>
      </c>
      <c r="AM3" s="175">
        <f>IF(VLOOKUP($D3,'Appendix B - CI'!$C$2:$EM$141,AM$1,0) &gt; 0,$C3,0)</f>
        <v>0</v>
      </c>
      <c r="AN3" s="175">
        <f>IF(VLOOKUP($D3,'Appendix B - CI'!$C$2:$EM$141,AN$1,0) &gt; 0,$C3,0)</f>
        <v>0</v>
      </c>
      <c r="AO3" s="175">
        <f>IF(VLOOKUP($D3,'Appendix B - CI'!$C$2:$EM$141,AO$1,0) &gt; 0,$C3,0)</f>
        <v>0</v>
      </c>
      <c r="AP3" s="175">
        <f>IF(VLOOKUP($D3,'Appendix B - CI'!$C$2:$EM$141,AP$1,0) &gt; 0,$C3,0)</f>
        <v>0</v>
      </c>
      <c r="AQ3" s="175">
        <f>IF(VLOOKUP($D3,'Appendix B - CI'!$C$2:$EM$141,AQ$1,0) &gt; 0,$C3,0)</f>
        <v>0</v>
      </c>
      <c r="AR3" s="175">
        <f>IF(VLOOKUP($D3,'Appendix B - CI'!$C$2:$EM$141,AR$1,0) &gt; 0,$C3,0)</f>
        <v>0</v>
      </c>
      <c r="AS3" s="989">
        <f>IF(VLOOKUP($D3,'Appendix B - CI'!$C$2:$EM$141,AS$1,0) &gt; 0,$C3,0)</f>
        <v>4179.87</v>
      </c>
      <c r="AT3" s="175">
        <f>IF(VLOOKUP($D3,'Appendix B - CI'!$C$2:$EM$141,AT$1,0) &gt; 0,$C3,0)</f>
        <v>0</v>
      </c>
      <c r="AU3" s="175">
        <f>IF(VLOOKUP($D3,'Appendix B - CI'!$C$2:$EM$141,AU$1,0) &gt; 0,$C3,0)</f>
        <v>0</v>
      </c>
      <c r="AV3" s="175">
        <f>IF(VLOOKUP($D3,'Appendix B - CI'!$C$2:$EM$141,AV$1,0) &gt; 0,$C3,0)</f>
        <v>0</v>
      </c>
      <c r="AW3" s="175">
        <f>IF(VLOOKUP($D3,'Appendix B - CI'!$C$2:$EM$141,AW$1,0) &gt; 0,$C3,0)</f>
        <v>0</v>
      </c>
      <c r="AX3" s="175">
        <f>IF(VLOOKUP($D3,'Appendix B - CI'!$C$2:$EM$141,AX$1,0) &gt; 0,$C3,0)</f>
        <v>0</v>
      </c>
      <c r="AY3" s="175">
        <f>IF(VLOOKUP($D3,'Appendix B - CI'!$C$2:$EM$141,AY$1,0) &gt; 0,$C3,0)</f>
        <v>0</v>
      </c>
      <c r="AZ3" s="175">
        <f>IF(VLOOKUP($D3,'Appendix B - CI'!$C$2:$EM$141,AZ$1,0) &gt; 0,$C3,0)</f>
        <v>0</v>
      </c>
      <c r="BA3" s="175">
        <f>IF(VLOOKUP($D3,'Appendix B - CI'!$C$2:$EM$141,BA$1,0) &gt; 0,$C3,0)</f>
        <v>0</v>
      </c>
      <c r="BB3" s="175">
        <f>IF(VLOOKUP($D3,'Appendix B - CI'!$C$2:$EM$141,BB$1,0) &gt; 0,$C3,0)</f>
        <v>0</v>
      </c>
      <c r="BC3" s="175">
        <f>IF(VLOOKUP($D3,'Appendix B - CI'!$C$2:$EM$141,BC$1,0) &gt; 0,$C3,0)</f>
        <v>0</v>
      </c>
      <c r="BD3" s="175">
        <f>IF(VLOOKUP($D3,'Appendix B - CI'!$C$2:$EM$141,BD$1,0) &gt; 0,$C3,0)</f>
        <v>0</v>
      </c>
      <c r="BE3" s="175">
        <f>IF(VLOOKUP($D3,'Appendix B - CI'!$C$2:$EM$141,BE$1,0) &gt; 0,$C3,0)</f>
        <v>0</v>
      </c>
      <c r="BF3" s="175">
        <f>IF(VLOOKUP($D3,'Appendix B - CI'!$C$2:$EM$141,BF$1,0) &gt; 0,$C3,0)</f>
        <v>0</v>
      </c>
      <c r="BG3" s="175">
        <f>IF(VLOOKUP($D3,'Appendix B - CI'!$C$2:$EM$141,BG$1,0) &gt; 0,$C3,0)</f>
        <v>0</v>
      </c>
      <c r="BH3" s="175">
        <f>IF(VLOOKUP($D3,'Appendix B - CI'!$C$2:$EM$141,BH$1,0) &gt; 0,$C3,0)</f>
        <v>0</v>
      </c>
      <c r="BI3" s="175">
        <f>IF(VLOOKUP($D3,'Appendix B - CI'!$C$2:$EM$141,BI$1,0) &gt; 0,$C3,0)</f>
        <v>0</v>
      </c>
      <c r="BJ3" s="175">
        <f>IF(VLOOKUP($D3,'Appendix B - CI'!$C$2:$EM$141,BJ$1,0) &gt; 0,$C3,0)</f>
        <v>0</v>
      </c>
      <c r="BK3" s="175">
        <f>IF(VLOOKUP($D3,'Appendix B - CI'!$C$2:$EM$141,BK$1,0) &gt; 0,$C3,0)</f>
        <v>0</v>
      </c>
      <c r="BL3" s="175">
        <f>IF(VLOOKUP($D3,'Appendix B - CI'!$C$2:$EM$141,BL$1,0) &gt; 0,$C3,0)</f>
        <v>0</v>
      </c>
      <c r="BM3" s="175">
        <f>IF(VLOOKUP($D3,'Appendix B - CI'!$C$2:$EM$141,BM$1,0) &gt; 0,$C3,0)</f>
        <v>0</v>
      </c>
      <c r="BN3" s="175">
        <f>IF(VLOOKUP($D3,'Appendix B - CI'!$C$2:$EM$141,BN$1,0) &gt; 0,$C3,0)</f>
        <v>0</v>
      </c>
      <c r="BO3" s="175">
        <f>IF(VLOOKUP($D3,'Appendix B - CI'!$C$2:$EM$141,BO$1,0) &gt; 0,$C3,0)</f>
        <v>0</v>
      </c>
      <c r="BP3" s="175">
        <f>IF(VLOOKUP($D3,'Appendix B - CI'!$C$2:$EM$141,BP$1,0) &gt; 0,$C3,0)</f>
        <v>0</v>
      </c>
      <c r="BQ3" s="175">
        <f>IF(VLOOKUP($D3,'Appendix B - CI'!$C$2:$EM$141,BQ$1,0) &gt; 0,$C3,0)</f>
        <v>0</v>
      </c>
      <c r="BR3" s="175">
        <f>IF(VLOOKUP($D3,'Appendix B - CI'!$C$2:$EM$141,BR$1,0) &gt; 0,$C3,0)</f>
        <v>0</v>
      </c>
      <c r="BS3" s="175">
        <f>IF(VLOOKUP($D3,'Appendix B - CI'!$C$2:$EM$141,BS$1,0) &gt; 0,$C3,0)</f>
        <v>0</v>
      </c>
      <c r="BT3" s="175">
        <f>IF(VLOOKUP($D3,'Appendix B - CI'!$C$2:$EM$141,BT$1,0) &gt; 0,$C3,0)</f>
        <v>0</v>
      </c>
      <c r="BU3" s="175">
        <f>IF(VLOOKUP($D3,'Appendix B - CI'!$C$2:$EM$141,BU$1,0) &gt; 0,$C3,0)</f>
        <v>0</v>
      </c>
      <c r="BV3" s="175">
        <f>IF(VLOOKUP($D3,'Appendix B - CI'!$C$2:$EM$141,BV$1,0) &gt; 0,$C3,0)</f>
        <v>0</v>
      </c>
      <c r="BW3" s="175">
        <f>IF(VLOOKUP($D3,'Appendix B - CI'!$C$2:$EM$141,BW$1,0) &gt; 0,$C3,0)</f>
        <v>0</v>
      </c>
      <c r="BX3" s="175">
        <f>IF(VLOOKUP($D3,'Appendix B - CI'!$C$2:$EM$141,BX$1,0) &gt; 0,$C3,0)</f>
        <v>0</v>
      </c>
      <c r="BY3" s="175">
        <f>IF(VLOOKUP($D3,'Appendix B - CI'!$C$2:$EM$141,BY$1,0) &gt; 0,$C3,0)</f>
        <v>0</v>
      </c>
      <c r="BZ3" s="175">
        <f>IF(VLOOKUP($D3,'Appendix B - CI'!$C$2:$EM$141,BZ$1,0) &gt; 0,$C3,0)</f>
        <v>0</v>
      </c>
      <c r="CA3" s="175">
        <f>IF(VLOOKUP($D3,'Appendix B - CI'!$C$2:$EM$141,CA$1,0) &gt; 0,$C3,0)</f>
        <v>0</v>
      </c>
      <c r="CB3" s="175">
        <f>IF(VLOOKUP($D3,'Appendix B - CI'!$C$2:$EM$141,CB$1,0) &gt; 0,$C3,0)</f>
        <v>0</v>
      </c>
      <c r="CC3" s="175">
        <f>IF(VLOOKUP($D3,'Appendix B - CI'!$C$2:$EM$141,CC$1,0) &gt; 0,$C3,0)</f>
        <v>0</v>
      </c>
      <c r="CD3" s="175">
        <f>IF(VLOOKUP($D3,'Appendix B - CI'!$C$2:$EM$141,CD$1,0) &gt; 0,$C3,0)</f>
        <v>0</v>
      </c>
      <c r="CE3" s="989">
        <f>IF(VLOOKUP($D3,'Appendix B - CI'!$C$2:$EM$141,CE$1,0) &gt; 0,$C3,0)</f>
        <v>4179.87</v>
      </c>
      <c r="CF3" s="175">
        <f>IF(VLOOKUP($D3,'Appendix B - CI'!$C$2:$EM$141,CF$1,0) &gt; 0,$C3,0)</f>
        <v>0</v>
      </c>
      <c r="CG3" s="175">
        <f>IF(VLOOKUP($D3,'Appendix B - CI'!$C$2:$EM$141,CG$1,0) &gt; 0,$C3,0)</f>
        <v>0</v>
      </c>
      <c r="CH3" s="175">
        <f>IF(VLOOKUP($D3,'Appendix B - CI'!$C$2:$EM$141,CH$1,0) &gt; 0,$C3,0)</f>
        <v>0</v>
      </c>
      <c r="CI3" s="175">
        <f>IF(VLOOKUP($D3,'Appendix B - CI'!$C$2:$EM$141,CI$1,0) &gt; 0,$C3,0)</f>
        <v>0</v>
      </c>
      <c r="CJ3" s="175">
        <f>IF(VLOOKUP($D3,'Appendix B - CI'!$C$2:$EM$141,CJ$1,0) &gt; 0,$C3,0)</f>
        <v>0</v>
      </c>
      <c r="CK3" s="175">
        <f>IF(VLOOKUP($D3,'Appendix B - CI'!$C$2:$EM$141,CK$1,0) &gt; 0,$C3,0)</f>
        <v>0</v>
      </c>
      <c r="CL3" s="175">
        <f>IF(VLOOKUP($D3,'Appendix B - CI'!$C$2:$EM$141,CL$1,0) &gt; 0,$C3,0)</f>
        <v>0</v>
      </c>
      <c r="CM3" s="175">
        <f>IF(VLOOKUP($D3,'Appendix B - CI'!$C$2:$EM$141,CM$1,0) &gt; 0,$C3,0)</f>
        <v>0</v>
      </c>
      <c r="CN3" s="175">
        <f>IF(VLOOKUP($D3,'Appendix B - CI'!$C$2:$EM$141,CN$1,0) &gt; 0,$C3,0)</f>
        <v>0</v>
      </c>
      <c r="CO3" s="175">
        <f>IF(VLOOKUP($D3,'Appendix B - CI'!$C$2:$EM$141,CO$1,0) &gt; 0,$C3,0)</f>
        <v>0</v>
      </c>
      <c r="CP3" s="175">
        <f>IF(VLOOKUP($D3,'Appendix B - CI'!$C$2:$EM$141,CP$1,0) &gt; 0,$C3,0)</f>
        <v>0</v>
      </c>
      <c r="CQ3" s="175">
        <f>IF(VLOOKUP($D3,'Appendix B - CI'!$C$2:$EM$141,CQ$1,0) &gt; 0,$C3,0)</f>
        <v>0</v>
      </c>
      <c r="CR3" s="175">
        <f>IF(VLOOKUP($D3,'Appendix B - CI'!$C$2:$EM$141,CR$1,0) &gt; 0,$C3,0)</f>
        <v>0</v>
      </c>
      <c r="CS3" s="175">
        <f>IF(VLOOKUP($D3,'Appendix B - CI'!$C$2:$EM$141,CS$1,0) &gt; 0,$C3,0)</f>
        <v>0</v>
      </c>
      <c r="CT3" s="175">
        <f>IF(VLOOKUP($D3,'Appendix B - CI'!$C$2:$EM$141,CT$1,0) &gt; 0,$C3,0)</f>
        <v>0</v>
      </c>
      <c r="CU3" s="175">
        <f>IF(VLOOKUP($D3,'Appendix B - CI'!$C$2:$EM$141,CU$1,0) &gt; 0,$C3,0)</f>
        <v>0</v>
      </c>
      <c r="CV3" s="175">
        <f>IF(VLOOKUP($D3,'Appendix B - CI'!$C$2:$EM$141,CV$1,0) &gt; 0,$C3,0)</f>
        <v>0</v>
      </c>
      <c r="CW3" s="175">
        <f>IF(VLOOKUP($D3,'Appendix B - CI'!$C$2:$EM$141,CW$1,0) &gt; 0,$C3,0)</f>
        <v>0</v>
      </c>
      <c r="CX3" s="175">
        <f>IF(VLOOKUP($D3,'Appendix B - CI'!$C$2:$EM$141,CX$1,0) &gt; 0,$C3,0)</f>
        <v>0</v>
      </c>
      <c r="CY3" s="989">
        <f>IF(VLOOKUP($D3,'Appendix B - CI'!$C$2:$EM$141,CY$1,0) &gt; 0,$C3,0)</f>
        <v>4179.87</v>
      </c>
      <c r="CZ3" s="175">
        <f>IF(VLOOKUP($D3,'Appendix B - CI'!$C$2:$EM$141,CZ$1,0) &gt; 0,$C3,0)</f>
        <v>0</v>
      </c>
      <c r="DA3" s="175">
        <f>IF(VLOOKUP($D3,'Appendix B - CI'!$C$2:$EM$141,DA$1,0) &gt; 0,$C3,0)</f>
        <v>0</v>
      </c>
      <c r="DB3" s="175">
        <f>IF(VLOOKUP($D3,'Appendix B - CI'!$C$2:$EM$141,DB$1,0) &gt; 0,$C3,0)</f>
        <v>0</v>
      </c>
      <c r="DC3" s="175">
        <f>IF(VLOOKUP($D3,'Appendix B - CI'!$C$2:$EM$141,DC$1,0) &gt; 0,$C3,0)</f>
        <v>0</v>
      </c>
      <c r="DD3" s="175">
        <f>IF(VLOOKUP($D3,'Appendix B - CI'!$C$2:$EM$141,DD$1,0) &gt; 0,$C3,0)</f>
        <v>0</v>
      </c>
      <c r="DE3" s="175">
        <f>IF(VLOOKUP($D3,'Appendix B - CI'!$C$2:$EM$141,DE$1,0) &gt; 0,$C3,0)</f>
        <v>0</v>
      </c>
      <c r="DF3" s="175">
        <f>IF(VLOOKUP($D3,'Appendix B - CI'!$C$2:$EM$141,DF$1,0) &gt; 0,$C3,0)</f>
        <v>0</v>
      </c>
      <c r="DG3" s="175">
        <f>IF(VLOOKUP($D3,'Appendix B - CI'!$C$2:$EM$141,DG$1,0) &gt; 0,$C3,0)</f>
        <v>0</v>
      </c>
      <c r="DH3" s="175">
        <f>IF(VLOOKUP($D3,'Appendix B - CI'!$C$2:$EM$141,DH$1,0) &gt; 0,$C3,0)</f>
        <v>0</v>
      </c>
      <c r="DI3" s="175">
        <f>IF(VLOOKUP($D3,'Appendix B - CI'!$C$2:$EM$141,DI$1,0) &gt; 0,$C3,0)</f>
        <v>0</v>
      </c>
      <c r="DJ3" s="175">
        <f>IF(VLOOKUP($D3,'Appendix B - CI'!$C$2:$EM$141,DJ$1,0) &gt; 0,$C3,0)</f>
        <v>0</v>
      </c>
      <c r="DK3" s="175">
        <f>IF(VLOOKUP($D3,'Appendix B - CI'!$C$2:$EM$141,DK$1,0) &gt; 0,$C3,0)</f>
        <v>0</v>
      </c>
      <c r="DL3" s="175">
        <f>IF(VLOOKUP($D3,'Appendix B - CI'!$C$2:$EM$141,DL$1,0) &gt; 0,$C3,0)</f>
        <v>0</v>
      </c>
      <c r="DM3" s="175">
        <f>IF(VLOOKUP($D3,'Appendix B - CI'!$C$2:$EM$141,DM$1,0) &gt; 0,$C3,0)</f>
        <v>0</v>
      </c>
      <c r="DN3" s="175">
        <f>IF(VLOOKUP($D3,'Appendix B - CI'!$C$2:$EM$141,DN$1,0) &gt; 0,$C3,0)</f>
        <v>0</v>
      </c>
      <c r="DO3" s="175">
        <f>IF(VLOOKUP($D3,'Appendix B - CI'!$C$2:$EM$141,DO$1,0) &gt; 0,$C3,0)</f>
        <v>0</v>
      </c>
      <c r="DP3" s="175">
        <f>IF(VLOOKUP($D3,'Appendix B - CI'!$C$2:$EM$141,DP$1,0) &gt; 0,$C3,0)</f>
        <v>0</v>
      </c>
      <c r="DQ3" s="175">
        <f>IF(VLOOKUP($D3,'Appendix B - CI'!$C$2:$EM$141,DQ$1,0) &gt; 0,$C3,0)</f>
        <v>0</v>
      </c>
      <c r="DR3" s="175">
        <f>IF(VLOOKUP($D3,'Appendix B - CI'!$C$2:$EM$141,DR$1,0) &gt; 0,$C3,0)</f>
        <v>0</v>
      </c>
      <c r="DS3" s="175">
        <f>IF(VLOOKUP($D3,'Appendix B - CI'!$C$2:$EM$141,DS$1,0) &gt; 0,$C3,0)</f>
        <v>0</v>
      </c>
      <c r="DT3" s="175">
        <f>IF(VLOOKUP($D3,'Appendix B - CI'!$C$2:$EM$141,DT$1,0) &gt; 0,$C3,0)</f>
        <v>0</v>
      </c>
      <c r="DU3" s="175">
        <f>IF(VLOOKUP($D3,'Appendix B - CI'!$C$2:$EM$141,DU$1,0) &gt; 0,$C3,0)</f>
        <v>0</v>
      </c>
      <c r="DV3" s="175">
        <f>IF(VLOOKUP($D3,'Appendix B - CI'!$C$2:$EM$141,DV$1,0) &gt; 0,$C3,0)</f>
        <v>0</v>
      </c>
      <c r="DW3" s="175">
        <f>IF(VLOOKUP($D3,'Appendix B - CI'!$C$2:$EM$141,DW$1,0) &gt; 0,$C3,0)</f>
        <v>0</v>
      </c>
      <c r="DX3" s="175">
        <f>IF(VLOOKUP($D3,'Appendix B - CI'!$C$2:$EM$141,DX$1,0) &gt; 0,$C3,0)</f>
        <v>0</v>
      </c>
      <c r="DY3" s="175">
        <f>IF(VLOOKUP($D3,'Appendix B - CI'!$C$2:$EM$141,DY$1,0) &gt; 0,$C3,0)</f>
        <v>0</v>
      </c>
      <c r="DZ3" s="175">
        <f>IF(VLOOKUP($D3,'Appendix B - CI'!$C$2:$EM$141,DZ$1,0) &gt; 0,$C3,0)</f>
        <v>0</v>
      </c>
      <c r="EA3" s="175">
        <f>IF(VLOOKUP($D3,'Appendix B - CI'!$C$2:$EM$141,EA$1,0) &gt; 0,$C3,0)</f>
        <v>0</v>
      </c>
      <c r="EB3" s="175">
        <f>IF(VLOOKUP($D3,'Appendix B - CI'!$C$2:$EM$141,EB$1,0) &gt; 0,$C3,0)</f>
        <v>0</v>
      </c>
      <c r="EC3" s="175">
        <f>IF(VLOOKUP($D3,'Appendix B - CI'!$C$2:$EM$141,EC$1,0) &gt; 0,$C3,0)</f>
        <v>0</v>
      </c>
      <c r="ED3" s="175">
        <f>IF(VLOOKUP($D3,'Appendix B - CI'!$C$2:$EM$141,ED$1,0) &gt; 0,$C3,0)</f>
        <v>0</v>
      </c>
      <c r="EE3" s="175">
        <f>IF(VLOOKUP($D3,'Appendix B - CI'!$C$2:$EM$141,EE$1,0) &gt; 0,$C3,0)</f>
        <v>0</v>
      </c>
      <c r="EF3" s="175">
        <f>IF(VLOOKUP($D3,'Appendix B - CI'!$C$2:$EM$141,EF$1,0) &gt; 0,$C3,0)</f>
        <v>0</v>
      </c>
      <c r="EG3" s="175">
        <f>IF(VLOOKUP($D3,'Appendix B - CI'!$C$2:$EM$141,EG$1,0) &gt; 0,$C3,0)</f>
        <v>0</v>
      </c>
      <c r="EH3" s="175">
        <f>IF(VLOOKUP($D3,'Appendix B - CI'!$C$2:$EM$141,EH$1,0) &gt; 0,$C3,0)</f>
        <v>0</v>
      </c>
      <c r="EI3" s="175">
        <f>IF(VLOOKUP($D3,'Appendix B - CI'!$C$2:$EM$141,EI$1,0) &gt; 0,$C3,0)</f>
        <v>0</v>
      </c>
      <c r="EJ3" s="175">
        <f>IF(VLOOKUP($D3,'Appendix B - CI'!$C$2:$EM$141,EJ$1,0) &gt; 0,$C3,0)</f>
        <v>0</v>
      </c>
      <c r="EK3" s="175">
        <f>IF(VLOOKUP($D3,'Appendix B - CI'!$C$2:$EM$141,EK$1,0) &gt; 0,$C3,0)</f>
        <v>0</v>
      </c>
      <c r="EL3" s="175">
        <f>IF(VLOOKUP($D3,'Appendix B - CI'!$C$2:$EM$141,EL$1,0) &gt; 0,$C3,0)</f>
        <v>0</v>
      </c>
      <c r="EM3" s="175">
        <f>IF(VLOOKUP($D3,'Appendix B - CI'!$C$2:$EM$141,EM$1,0) &gt; 0,$C3,0)</f>
        <v>0</v>
      </c>
      <c r="EN3" s="175">
        <f>IF(VLOOKUP($D3,'Appendix B - CI'!$C$2:$EM$141,EN$1,0) &gt; 0,$C3,0)</f>
        <v>0</v>
      </c>
      <c r="EO3" s="178"/>
      <c r="EP3" s="178"/>
      <c r="EQ3" s="178"/>
      <c r="ER3" s="178"/>
      <c r="ES3" s="178"/>
      <c r="ET3" s="178"/>
      <c r="EU3" s="178"/>
      <c r="EV3" s="178"/>
      <c r="EW3" s="178"/>
      <c r="EX3" s="178"/>
      <c r="EY3" s="178"/>
      <c r="EZ3" s="178"/>
      <c r="FA3" s="178"/>
      <c r="FB3" s="178"/>
      <c r="FC3" s="178"/>
      <c r="FD3" s="178"/>
      <c r="FE3" s="178"/>
      <c r="FF3" s="178"/>
      <c r="FG3" s="178"/>
      <c r="FH3" s="178"/>
      <c r="FI3" s="178"/>
      <c r="FJ3" s="178"/>
      <c r="FK3" s="178"/>
      <c r="FL3" s="178"/>
      <c r="FM3" s="178"/>
      <c r="FN3" s="178"/>
      <c r="FO3" s="178"/>
      <c r="FP3" s="178"/>
      <c r="FQ3" s="178"/>
      <c r="FR3" s="178"/>
      <c r="FS3" s="178"/>
      <c r="FT3" s="178"/>
      <c r="FU3" s="178"/>
      <c r="FV3" s="178"/>
      <c r="FW3" s="178"/>
      <c r="FX3" s="178"/>
      <c r="FY3" s="178"/>
      <c r="FZ3" s="178"/>
      <c r="GA3" s="178"/>
      <c r="GB3" s="178"/>
      <c r="GC3" s="178"/>
      <c r="GD3" s="178"/>
      <c r="GE3" s="178"/>
      <c r="GF3" s="178"/>
      <c r="GG3" s="178"/>
      <c r="GH3" s="178"/>
      <c r="GI3" s="178"/>
      <c r="GJ3" s="178"/>
      <c r="GK3" s="178"/>
      <c r="GL3" s="178"/>
      <c r="GM3" s="178"/>
      <c r="GN3" s="178"/>
      <c r="GO3" s="178"/>
      <c r="GP3" s="178"/>
      <c r="GQ3" s="178"/>
      <c r="GR3" s="178"/>
      <c r="GS3" s="178"/>
      <c r="GT3" s="178"/>
      <c r="GU3" s="178"/>
      <c r="GV3" s="178"/>
      <c r="GW3" s="178"/>
      <c r="GX3" s="178"/>
      <c r="GY3" s="178"/>
      <c r="GZ3" s="178"/>
      <c r="HA3" s="178"/>
      <c r="HB3" s="178"/>
      <c r="HC3" s="178"/>
      <c r="HD3" s="178"/>
      <c r="HE3" s="178"/>
      <c r="HF3" s="178"/>
      <c r="HG3" s="178"/>
      <c r="HH3" s="178"/>
      <c r="HI3" s="178"/>
      <c r="HJ3" s="178"/>
      <c r="HK3" s="178"/>
      <c r="HL3" s="178"/>
      <c r="HM3" s="178"/>
      <c r="HN3" s="178"/>
      <c r="HO3" s="178"/>
      <c r="HP3" s="178"/>
      <c r="HQ3" s="178"/>
      <c r="HR3" s="178"/>
      <c r="HS3" s="178"/>
      <c r="HT3" s="178"/>
      <c r="HU3" s="178"/>
      <c r="HV3" s="178"/>
      <c r="HW3" s="178"/>
      <c r="HX3" s="178"/>
      <c r="HY3" s="178"/>
      <c r="HZ3" s="178"/>
      <c r="IA3" s="178"/>
      <c r="IB3" s="178"/>
      <c r="IC3" s="178"/>
      <c r="ID3" s="178"/>
      <c r="IE3" s="178"/>
      <c r="IF3" s="178"/>
      <c r="IG3" s="178"/>
      <c r="IH3" s="178"/>
      <c r="II3" s="178"/>
      <c r="IJ3" s="178"/>
      <c r="IK3" s="178"/>
      <c r="IL3" s="178"/>
      <c r="IM3" s="178"/>
      <c r="IN3" s="178"/>
      <c r="IO3" s="178"/>
      <c r="IP3" s="178"/>
      <c r="IQ3" s="178"/>
      <c r="IR3" s="178"/>
      <c r="IS3" s="178"/>
      <c r="IT3" s="178"/>
      <c r="IU3" s="178"/>
      <c r="IV3" s="178"/>
      <c r="IW3" s="178"/>
      <c r="IX3" s="178"/>
      <c r="IY3" s="178"/>
      <c r="IZ3" s="178"/>
      <c r="JA3" s="178"/>
      <c r="JB3" s="178"/>
      <c r="JC3" s="178"/>
      <c r="JD3" s="178"/>
      <c r="JE3" s="178"/>
      <c r="JF3" s="178"/>
      <c r="JG3" s="178"/>
      <c r="JH3" s="178"/>
      <c r="JI3" s="178"/>
      <c r="JJ3" s="178"/>
      <c r="JK3" s="178"/>
      <c r="JL3" s="178"/>
      <c r="JM3" s="178"/>
      <c r="JN3" s="178"/>
      <c r="JO3" s="178"/>
      <c r="JP3" s="178"/>
      <c r="JQ3" s="178"/>
      <c r="JR3" s="178"/>
      <c r="JS3" s="178"/>
      <c r="JT3" s="178"/>
      <c r="JU3" s="178"/>
      <c r="JV3" s="178"/>
      <c r="JW3" s="178"/>
      <c r="JX3" s="178"/>
      <c r="JY3" s="180"/>
    </row>
    <row r="4" ht="14.25" customHeight="1">
      <c r="A4" s="50" t="s">
        <v>96</v>
      </c>
      <c r="B4" s="83" t="s">
        <v>479</v>
      </c>
      <c r="C4" s="1330">
        <f>VLOOKUP(D4,'Combined Scenario II - Results'!$C$2:$AR$87,42,0)</f>
        <v>390.7314</v>
      </c>
      <c r="D4" s="50">
        <v>1811002.0</v>
      </c>
      <c r="E4" s="989">
        <f>IF(VLOOKUP($D4,'Appendix B - CI'!$C$2:$EM$141,E$1,0) &gt; 0,$C4,0)</f>
        <v>390.7314</v>
      </c>
      <c r="F4" s="175">
        <f>IF(VLOOKUP($D4,'Appendix B - CI'!$C$2:$EM$141,F$1,0) &gt; 0,$C4,0)</f>
        <v>0</v>
      </c>
      <c r="G4" s="175">
        <f>IF(VLOOKUP($D4,'Appendix B - CI'!$C$2:$EM$141,G$1,0) &gt; 0,$C4,0)</f>
        <v>0</v>
      </c>
      <c r="H4" s="175">
        <f>IF(VLOOKUP($D4,'Appendix B - CI'!$C$2:$EM$141,H$1,0) &gt; 0,$C4,0)</f>
        <v>0</v>
      </c>
      <c r="I4" s="175">
        <f>IF(VLOOKUP($D4,'Appendix B - CI'!$C$2:$EM$141,I$1,0) &gt; 0,$C4,0)</f>
        <v>0</v>
      </c>
      <c r="J4" s="989">
        <f>IF(VLOOKUP($D4,'Appendix B - CI'!$C$2:$EM$141,J$1,0) &gt; 0,$C4,0)</f>
        <v>390.7314</v>
      </c>
      <c r="K4" s="175">
        <f>IF(VLOOKUP($D4,'Appendix B - CI'!$C$2:$EM$141,K$1,0) &gt; 0,$C4,0)</f>
        <v>0</v>
      </c>
      <c r="L4" s="175">
        <f>IF(VLOOKUP($D4,'Appendix B - CI'!$C$2:$EM$141,L$1,0) &gt; 0,$C4,0)</f>
        <v>0</v>
      </c>
      <c r="M4" s="175">
        <f>IF(VLOOKUP($D4,'Appendix B - CI'!$C$2:$EM$141,M$1,0) &gt; 0,$C4,0)</f>
        <v>0</v>
      </c>
      <c r="N4" s="175">
        <f>IF(VLOOKUP($D4,'Appendix B - CI'!$C$2:$EM$141,N$1,0) &gt; 0,$C4,0)</f>
        <v>0</v>
      </c>
      <c r="O4" s="989">
        <f>IF(VLOOKUP($D4,'Appendix B - CI'!$C$2:$EM$141,O$1,0) &gt; 0,$C4,0)</f>
        <v>390.7314</v>
      </c>
      <c r="P4" s="175">
        <f>IF(VLOOKUP($D4,'Appendix B - CI'!$C$2:$EM$141,P$1,0) &gt; 0,$C4,0)</f>
        <v>0</v>
      </c>
      <c r="Q4" s="175">
        <f>IF(VLOOKUP($D4,'Appendix B - CI'!$C$2:$EM$141,Q$1,0) &gt; 0,$C4,0)</f>
        <v>0</v>
      </c>
      <c r="R4" s="175">
        <f>IF(VLOOKUP($D4,'Appendix B - CI'!$C$2:$EM$141,R$1,0) &gt; 0,$C4,0)</f>
        <v>0</v>
      </c>
      <c r="S4" s="175">
        <f>IF(VLOOKUP($D4,'Appendix B - CI'!$C$2:$EM$141,S$1,0) &gt; 0,$C4,0)</f>
        <v>0</v>
      </c>
      <c r="T4" s="989">
        <f>IF(VLOOKUP($D4,'Appendix B - CI'!$C$2:$EM$141,T$1,0) &gt; 0,$C4,0)</f>
        <v>390.7314</v>
      </c>
      <c r="U4" s="175">
        <f>IF(VLOOKUP($D4,'Appendix B - CI'!$C$2:$EM$141,U$1,0) &gt; 0,$C4,0)</f>
        <v>0</v>
      </c>
      <c r="V4" s="175">
        <f>IF(VLOOKUP($D4,'Appendix B - CI'!$C$2:$EM$141,V$1,0) &gt; 0,$C4,0)</f>
        <v>0</v>
      </c>
      <c r="W4" s="175">
        <f>IF(VLOOKUP($D4,'Appendix B - CI'!$C$2:$EM$141,W$1,0) &gt; 0,$C4,0)</f>
        <v>0</v>
      </c>
      <c r="X4" s="175">
        <f>IF(VLOOKUP($D4,'Appendix B - CI'!$C$2:$EM$141,X$1,0) &gt; 0,$C4,0)</f>
        <v>0</v>
      </c>
      <c r="Y4" s="175">
        <f>IF(VLOOKUP($D4,'Appendix B - CI'!$C$2:$EM$141,Y$1,0) &gt; 0,$C4,0)</f>
        <v>0</v>
      </c>
      <c r="Z4" s="175">
        <f>IF(VLOOKUP($D4,'Appendix B - CI'!$C$2:$EM$141,Z$1,0) &gt; 0,$C4,0)</f>
        <v>0</v>
      </c>
      <c r="AA4" s="175">
        <f>IF(VLOOKUP($D4,'Appendix B - CI'!$C$2:$EM$141,AA$1,0) &gt; 0,$C4,0)</f>
        <v>0</v>
      </c>
      <c r="AB4" s="175">
        <f>IF(VLOOKUP($D4,'Appendix B - CI'!$C$2:$EM$141,AB$1,0) &gt; 0,$C4,0)</f>
        <v>0</v>
      </c>
      <c r="AC4" s="989">
        <f>IF(VLOOKUP($D4,'Appendix B - CI'!$C$2:$EM$141,AC$1,0) &gt; 0,$C4,0)</f>
        <v>390.7314</v>
      </c>
      <c r="AD4" s="175">
        <f>IF(VLOOKUP($D4,'Appendix B - CI'!$C$2:$EM$141,AD$1,0) &gt; 0,$C4,0)</f>
        <v>0</v>
      </c>
      <c r="AE4" s="175">
        <f>IF(VLOOKUP($D4,'Appendix B - CI'!$C$2:$EM$141,AE$1,0) &gt; 0,$C4,0)</f>
        <v>0</v>
      </c>
      <c r="AF4" s="175">
        <f>IF(VLOOKUP($D4,'Appendix B - CI'!$C$2:$EM$141,AF$1,0) &gt; 0,$C4,0)</f>
        <v>0</v>
      </c>
      <c r="AG4" s="175">
        <f>IF(VLOOKUP($D4,'Appendix B - CI'!$C$2:$EM$141,AG$1,0) &gt; 0,$C4,0)</f>
        <v>0</v>
      </c>
      <c r="AH4" s="175">
        <f>IF(VLOOKUP($D4,'Appendix B - CI'!$C$2:$EM$141,AH$1,0) &gt; 0,$C4,0)</f>
        <v>0</v>
      </c>
      <c r="AI4" s="175">
        <f>IF(VLOOKUP($D4,'Appendix B - CI'!$C$2:$EM$141,AI$1,0) &gt; 0,$C4,0)</f>
        <v>0</v>
      </c>
      <c r="AJ4" s="175">
        <f>IF(VLOOKUP($D4,'Appendix B - CI'!$C$2:$EM$141,AJ$1,0) &gt; 0,$C4,0)</f>
        <v>0</v>
      </c>
      <c r="AK4" s="989">
        <f>IF(VLOOKUP($D4,'Appendix B - CI'!$C$2:$EM$141,AK$1,0) &gt; 0,$C4,0)</f>
        <v>390.7314</v>
      </c>
      <c r="AL4" s="175">
        <f>IF(VLOOKUP($D4,'Appendix B - CI'!$C$2:$EM$141,AL$1,0) &gt; 0,$C4,0)</f>
        <v>0</v>
      </c>
      <c r="AM4" s="175">
        <f>IF(VLOOKUP($D4,'Appendix B - CI'!$C$2:$EM$141,AM$1,0) &gt; 0,$C4,0)</f>
        <v>0</v>
      </c>
      <c r="AN4" s="175">
        <f>IF(VLOOKUP($D4,'Appendix B - CI'!$C$2:$EM$141,AN$1,0) &gt; 0,$C4,0)</f>
        <v>0</v>
      </c>
      <c r="AO4" s="175">
        <f>IF(VLOOKUP($D4,'Appendix B - CI'!$C$2:$EM$141,AO$1,0) &gt; 0,$C4,0)</f>
        <v>0</v>
      </c>
      <c r="AP4" s="175">
        <f>IF(VLOOKUP($D4,'Appendix B - CI'!$C$2:$EM$141,AP$1,0) &gt; 0,$C4,0)</f>
        <v>0</v>
      </c>
      <c r="AQ4" s="175">
        <f>IF(VLOOKUP($D4,'Appendix B - CI'!$C$2:$EM$141,AQ$1,0) &gt; 0,$C4,0)</f>
        <v>0</v>
      </c>
      <c r="AR4" s="175">
        <f>IF(VLOOKUP($D4,'Appendix B - CI'!$C$2:$EM$141,AR$1,0) &gt; 0,$C4,0)</f>
        <v>0</v>
      </c>
      <c r="AS4" s="989">
        <f>IF(VLOOKUP($D4,'Appendix B - CI'!$C$2:$EM$141,AS$1,0) &gt; 0,$C4,0)</f>
        <v>390.7314</v>
      </c>
      <c r="AT4" s="175">
        <f>IF(VLOOKUP($D4,'Appendix B - CI'!$C$2:$EM$141,AT$1,0) &gt; 0,$C4,0)</f>
        <v>0</v>
      </c>
      <c r="AU4" s="175">
        <f>IF(VLOOKUP($D4,'Appendix B - CI'!$C$2:$EM$141,AU$1,0) &gt; 0,$C4,0)</f>
        <v>0</v>
      </c>
      <c r="AV4" s="175">
        <f>IF(VLOOKUP($D4,'Appendix B - CI'!$C$2:$EM$141,AV$1,0) &gt; 0,$C4,0)</f>
        <v>0</v>
      </c>
      <c r="AW4" s="175">
        <f>IF(VLOOKUP($D4,'Appendix B - CI'!$C$2:$EM$141,AW$1,0) &gt; 0,$C4,0)</f>
        <v>0</v>
      </c>
      <c r="AX4" s="175">
        <f>IF(VLOOKUP($D4,'Appendix B - CI'!$C$2:$EM$141,AX$1,0) &gt; 0,$C4,0)</f>
        <v>0</v>
      </c>
      <c r="AY4" s="175">
        <f>IF(VLOOKUP($D4,'Appendix B - CI'!$C$2:$EM$141,AY$1,0) &gt; 0,$C4,0)</f>
        <v>0</v>
      </c>
      <c r="AZ4" s="175">
        <f>IF(VLOOKUP($D4,'Appendix B - CI'!$C$2:$EM$141,AZ$1,0) &gt; 0,$C4,0)</f>
        <v>0</v>
      </c>
      <c r="BA4" s="175">
        <f>IF(VLOOKUP($D4,'Appendix B - CI'!$C$2:$EM$141,BA$1,0) &gt; 0,$C4,0)</f>
        <v>0</v>
      </c>
      <c r="BB4" s="175">
        <f>IF(VLOOKUP($D4,'Appendix B - CI'!$C$2:$EM$141,BB$1,0) &gt; 0,$C4,0)</f>
        <v>0</v>
      </c>
      <c r="BC4" s="175">
        <f>IF(VLOOKUP($D4,'Appendix B - CI'!$C$2:$EM$141,BC$1,0) &gt; 0,$C4,0)</f>
        <v>0</v>
      </c>
      <c r="BD4" s="175">
        <f>IF(VLOOKUP($D4,'Appendix B - CI'!$C$2:$EM$141,BD$1,0) &gt; 0,$C4,0)</f>
        <v>0</v>
      </c>
      <c r="BE4" s="175">
        <f>IF(VLOOKUP($D4,'Appendix B - CI'!$C$2:$EM$141,BE$1,0) &gt; 0,$C4,0)</f>
        <v>0</v>
      </c>
      <c r="BF4" s="175">
        <f>IF(VLOOKUP($D4,'Appendix B - CI'!$C$2:$EM$141,BF$1,0) &gt; 0,$C4,0)</f>
        <v>0</v>
      </c>
      <c r="BG4" s="175">
        <f>IF(VLOOKUP($D4,'Appendix B - CI'!$C$2:$EM$141,BG$1,0) &gt; 0,$C4,0)</f>
        <v>0</v>
      </c>
      <c r="BH4" s="175">
        <f>IF(VLOOKUP($D4,'Appendix B - CI'!$C$2:$EM$141,BH$1,0) &gt; 0,$C4,0)</f>
        <v>0</v>
      </c>
      <c r="BI4" s="175">
        <f>IF(VLOOKUP($D4,'Appendix B - CI'!$C$2:$EM$141,BI$1,0) &gt; 0,$C4,0)</f>
        <v>0</v>
      </c>
      <c r="BJ4" s="175">
        <f>IF(VLOOKUP($D4,'Appendix B - CI'!$C$2:$EM$141,BJ$1,0) &gt; 0,$C4,0)</f>
        <v>0</v>
      </c>
      <c r="BK4" s="175">
        <f>IF(VLOOKUP($D4,'Appendix B - CI'!$C$2:$EM$141,BK$1,0) &gt; 0,$C4,0)</f>
        <v>0</v>
      </c>
      <c r="BL4" s="175">
        <f>IF(VLOOKUP($D4,'Appendix B - CI'!$C$2:$EM$141,BL$1,0) &gt; 0,$C4,0)</f>
        <v>0</v>
      </c>
      <c r="BM4" s="175">
        <f>IF(VLOOKUP($D4,'Appendix B - CI'!$C$2:$EM$141,BM$1,0) &gt; 0,$C4,0)</f>
        <v>0</v>
      </c>
      <c r="BN4" s="175">
        <f>IF(VLOOKUP($D4,'Appendix B - CI'!$C$2:$EM$141,BN$1,0) &gt; 0,$C4,0)</f>
        <v>0</v>
      </c>
      <c r="BO4" s="175">
        <f>IF(VLOOKUP($D4,'Appendix B - CI'!$C$2:$EM$141,BO$1,0) &gt; 0,$C4,0)</f>
        <v>0</v>
      </c>
      <c r="BP4" s="175">
        <f>IF(VLOOKUP($D4,'Appendix B - CI'!$C$2:$EM$141,BP$1,0) &gt; 0,$C4,0)</f>
        <v>0</v>
      </c>
      <c r="BQ4" s="175">
        <f>IF(VLOOKUP($D4,'Appendix B - CI'!$C$2:$EM$141,BQ$1,0) &gt; 0,$C4,0)</f>
        <v>0</v>
      </c>
      <c r="BR4" s="175">
        <f>IF(VLOOKUP($D4,'Appendix B - CI'!$C$2:$EM$141,BR$1,0) &gt; 0,$C4,0)</f>
        <v>0</v>
      </c>
      <c r="BS4" s="175">
        <f>IF(VLOOKUP($D4,'Appendix B - CI'!$C$2:$EM$141,BS$1,0) &gt; 0,$C4,0)</f>
        <v>0</v>
      </c>
      <c r="BT4" s="175">
        <f>IF(VLOOKUP($D4,'Appendix B - CI'!$C$2:$EM$141,BT$1,0) &gt; 0,$C4,0)</f>
        <v>0</v>
      </c>
      <c r="BU4" s="175">
        <f>IF(VLOOKUP($D4,'Appendix B - CI'!$C$2:$EM$141,BU$1,0) &gt; 0,$C4,0)</f>
        <v>0</v>
      </c>
      <c r="BV4" s="175">
        <f>IF(VLOOKUP($D4,'Appendix B - CI'!$C$2:$EM$141,BV$1,0) &gt; 0,$C4,0)</f>
        <v>0</v>
      </c>
      <c r="BW4" s="175">
        <f>IF(VLOOKUP($D4,'Appendix B - CI'!$C$2:$EM$141,BW$1,0) &gt; 0,$C4,0)</f>
        <v>0</v>
      </c>
      <c r="BX4" s="175">
        <f>IF(VLOOKUP($D4,'Appendix B - CI'!$C$2:$EM$141,BX$1,0) &gt; 0,$C4,0)</f>
        <v>0</v>
      </c>
      <c r="BY4" s="175">
        <f>IF(VLOOKUP($D4,'Appendix B - CI'!$C$2:$EM$141,BY$1,0) &gt; 0,$C4,0)</f>
        <v>0</v>
      </c>
      <c r="BZ4" s="175">
        <f>IF(VLOOKUP($D4,'Appendix B - CI'!$C$2:$EM$141,BZ$1,0) &gt; 0,$C4,0)</f>
        <v>0</v>
      </c>
      <c r="CA4" s="175">
        <f>IF(VLOOKUP($D4,'Appendix B - CI'!$C$2:$EM$141,CA$1,0) &gt; 0,$C4,0)</f>
        <v>0</v>
      </c>
      <c r="CB4" s="175">
        <f>IF(VLOOKUP($D4,'Appendix B - CI'!$C$2:$EM$141,CB$1,0) &gt; 0,$C4,0)</f>
        <v>0</v>
      </c>
      <c r="CC4" s="175">
        <f>IF(VLOOKUP($D4,'Appendix B - CI'!$C$2:$EM$141,CC$1,0) &gt; 0,$C4,0)</f>
        <v>0</v>
      </c>
      <c r="CD4" s="175">
        <f>IF(VLOOKUP($D4,'Appendix B - CI'!$C$2:$EM$141,CD$1,0) &gt; 0,$C4,0)</f>
        <v>0</v>
      </c>
      <c r="CE4" s="989">
        <f>IF(VLOOKUP($D4,'Appendix B - CI'!$C$2:$EM$141,CE$1,0) &gt; 0,$C4,0)</f>
        <v>390.7314</v>
      </c>
      <c r="CF4" s="175">
        <f>IF(VLOOKUP($D4,'Appendix B - CI'!$C$2:$EM$141,CF$1,0) &gt; 0,$C4,0)</f>
        <v>0</v>
      </c>
      <c r="CG4" s="175">
        <f>IF(VLOOKUP($D4,'Appendix B - CI'!$C$2:$EM$141,CG$1,0) &gt; 0,$C4,0)</f>
        <v>0</v>
      </c>
      <c r="CH4" s="175">
        <f>IF(VLOOKUP($D4,'Appendix B - CI'!$C$2:$EM$141,CH$1,0) &gt; 0,$C4,0)</f>
        <v>0</v>
      </c>
      <c r="CI4" s="175">
        <f>IF(VLOOKUP($D4,'Appendix B - CI'!$C$2:$EM$141,CI$1,0) &gt; 0,$C4,0)</f>
        <v>0</v>
      </c>
      <c r="CJ4" s="175">
        <f>IF(VLOOKUP($D4,'Appendix B - CI'!$C$2:$EM$141,CJ$1,0) &gt; 0,$C4,0)</f>
        <v>0</v>
      </c>
      <c r="CK4" s="175">
        <f>IF(VLOOKUP($D4,'Appendix B - CI'!$C$2:$EM$141,CK$1,0) &gt; 0,$C4,0)</f>
        <v>0</v>
      </c>
      <c r="CL4" s="175">
        <f>IF(VLOOKUP($D4,'Appendix B - CI'!$C$2:$EM$141,CL$1,0) &gt; 0,$C4,0)</f>
        <v>0</v>
      </c>
      <c r="CM4" s="175">
        <f>IF(VLOOKUP($D4,'Appendix B - CI'!$C$2:$EM$141,CM$1,0) &gt; 0,$C4,0)</f>
        <v>0</v>
      </c>
      <c r="CN4" s="175">
        <f>IF(VLOOKUP($D4,'Appendix B - CI'!$C$2:$EM$141,CN$1,0) &gt; 0,$C4,0)</f>
        <v>0</v>
      </c>
      <c r="CO4" s="175">
        <f>IF(VLOOKUP($D4,'Appendix B - CI'!$C$2:$EM$141,CO$1,0) &gt; 0,$C4,0)</f>
        <v>0</v>
      </c>
      <c r="CP4" s="175">
        <f>IF(VLOOKUP($D4,'Appendix B - CI'!$C$2:$EM$141,CP$1,0) &gt; 0,$C4,0)</f>
        <v>0</v>
      </c>
      <c r="CQ4" s="175">
        <f>IF(VLOOKUP($D4,'Appendix B - CI'!$C$2:$EM$141,CQ$1,0) &gt; 0,$C4,0)</f>
        <v>0</v>
      </c>
      <c r="CR4" s="175">
        <f>IF(VLOOKUP($D4,'Appendix B - CI'!$C$2:$EM$141,CR$1,0) &gt; 0,$C4,0)</f>
        <v>0</v>
      </c>
      <c r="CS4" s="175">
        <f>IF(VLOOKUP($D4,'Appendix B - CI'!$C$2:$EM$141,CS$1,0) &gt; 0,$C4,0)</f>
        <v>0</v>
      </c>
      <c r="CT4" s="175">
        <f>IF(VLOOKUP($D4,'Appendix B - CI'!$C$2:$EM$141,CT$1,0) &gt; 0,$C4,0)</f>
        <v>0</v>
      </c>
      <c r="CU4" s="175">
        <f>IF(VLOOKUP($D4,'Appendix B - CI'!$C$2:$EM$141,CU$1,0) &gt; 0,$C4,0)</f>
        <v>0</v>
      </c>
      <c r="CV4" s="175">
        <f>IF(VLOOKUP($D4,'Appendix B - CI'!$C$2:$EM$141,CV$1,0) &gt; 0,$C4,0)</f>
        <v>0</v>
      </c>
      <c r="CW4" s="175">
        <f>IF(VLOOKUP($D4,'Appendix B - CI'!$C$2:$EM$141,CW$1,0) &gt; 0,$C4,0)</f>
        <v>0</v>
      </c>
      <c r="CX4" s="175">
        <f>IF(VLOOKUP($D4,'Appendix B - CI'!$C$2:$EM$141,CX$1,0) &gt; 0,$C4,0)</f>
        <v>0</v>
      </c>
      <c r="CY4" s="989">
        <f>IF(VLOOKUP($D4,'Appendix B - CI'!$C$2:$EM$141,CY$1,0) &gt; 0,$C4,0)</f>
        <v>390.7314</v>
      </c>
      <c r="CZ4" s="175">
        <f>IF(VLOOKUP($D4,'Appendix B - CI'!$C$2:$EM$141,CZ$1,0) &gt; 0,$C4,0)</f>
        <v>0</v>
      </c>
      <c r="DA4" s="175">
        <f>IF(VLOOKUP($D4,'Appendix B - CI'!$C$2:$EM$141,DA$1,0) &gt; 0,$C4,0)</f>
        <v>0</v>
      </c>
      <c r="DB4" s="175">
        <f>IF(VLOOKUP($D4,'Appendix B - CI'!$C$2:$EM$141,DB$1,0) &gt; 0,$C4,0)</f>
        <v>0</v>
      </c>
      <c r="DC4" s="175">
        <f>IF(VLOOKUP($D4,'Appendix B - CI'!$C$2:$EM$141,DC$1,0) &gt; 0,$C4,0)</f>
        <v>0</v>
      </c>
      <c r="DD4" s="175">
        <f>IF(VLOOKUP($D4,'Appendix B - CI'!$C$2:$EM$141,DD$1,0) &gt; 0,$C4,0)</f>
        <v>0</v>
      </c>
      <c r="DE4" s="175">
        <f>IF(VLOOKUP($D4,'Appendix B - CI'!$C$2:$EM$141,DE$1,0) &gt; 0,$C4,0)</f>
        <v>0</v>
      </c>
      <c r="DF4" s="175">
        <f>IF(VLOOKUP($D4,'Appendix B - CI'!$C$2:$EM$141,DF$1,0) &gt; 0,$C4,0)</f>
        <v>0</v>
      </c>
      <c r="DG4" s="175">
        <f>IF(VLOOKUP($D4,'Appendix B - CI'!$C$2:$EM$141,DG$1,0) &gt; 0,$C4,0)</f>
        <v>0</v>
      </c>
      <c r="DH4" s="175">
        <f>IF(VLOOKUP($D4,'Appendix B - CI'!$C$2:$EM$141,DH$1,0) &gt; 0,$C4,0)</f>
        <v>0</v>
      </c>
      <c r="DI4" s="175">
        <f>IF(VLOOKUP($D4,'Appendix B - CI'!$C$2:$EM$141,DI$1,0) &gt; 0,$C4,0)</f>
        <v>0</v>
      </c>
      <c r="DJ4" s="175">
        <f>IF(VLOOKUP($D4,'Appendix B - CI'!$C$2:$EM$141,DJ$1,0) &gt; 0,$C4,0)</f>
        <v>0</v>
      </c>
      <c r="DK4" s="175">
        <f>IF(VLOOKUP($D4,'Appendix B - CI'!$C$2:$EM$141,DK$1,0) &gt; 0,$C4,0)</f>
        <v>0</v>
      </c>
      <c r="DL4" s="175">
        <f>IF(VLOOKUP($D4,'Appendix B - CI'!$C$2:$EM$141,DL$1,0) &gt; 0,$C4,0)</f>
        <v>0</v>
      </c>
      <c r="DM4" s="175">
        <f>IF(VLOOKUP($D4,'Appendix B - CI'!$C$2:$EM$141,DM$1,0) &gt; 0,$C4,0)</f>
        <v>0</v>
      </c>
      <c r="DN4" s="175">
        <f>IF(VLOOKUP($D4,'Appendix B - CI'!$C$2:$EM$141,DN$1,0) &gt; 0,$C4,0)</f>
        <v>0</v>
      </c>
      <c r="DO4" s="175">
        <f>IF(VLOOKUP($D4,'Appendix B - CI'!$C$2:$EM$141,DO$1,0) &gt; 0,$C4,0)</f>
        <v>0</v>
      </c>
      <c r="DP4" s="175">
        <f>IF(VLOOKUP($D4,'Appendix B - CI'!$C$2:$EM$141,DP$1,0) &gt; 0,$C4,0)</f>
        <v>0</v>
      </c>
      <c r="DQ4" s="175">
        <f>IF(VLOOKUP($D4,'Appendix B - CI'!$C$2:$EM$141,DQ$1,0) &gt; 0,$C4,0)</f>
        <v>0</v>
      </c>
      <c r="DR4" s="175">
        <f>IF(VLOOKUP($D4,'Appendix B - CI'!$C$2:$EM$141,DR$1,0) &gt; 0,$C4,0)</f>
        <v>0</v>
      </c>
      <c r="DS4" s="175">
        <f>IF(VLOOKUP($D4,'Appendix B - CI'!$C$2:$EM$141,DS$1,0) &gt; 0,$C4,0)</f>
        <v>0</v>
      </c>
      <c r="DT4" s="175">
        <f>IF(VLOOKUP($D4,'Appendix B - CI'!$C$2:$EM$141,DT$1,0) &gt; 0,$C4,0)</f>
        <v>0</v>
      </c>
      <c r="DU4" s="175">
        <f>IF(VLOOKUP($D4,'Appendix B - CI'!$C$2:$EM$141,DU$1,0) &gt; 0,$C4,0)</f>
        <v>0</v>
      </c>
      <c r="DV4" s="175">
        <f>IF(VLOOKUP($D4,'Appendix B - CI'!$C$2:$EM$141,DV$1,0) &gt; 0,$C4,0)</f>
        <v>0</v>
      </c>
      <c r="DW4" s="175">
        <f>IF(VLOOKUP($D4,'Appendix B - CI'!$C$2:$EM$141,DW$1,0) &gt; 0,$C4,0)</f>
        <v>0</v>
      </c>
      <c r="DX4" s="175">
        <f>IF(VLOOKUP($D4,'Appendix B - CI'!$C$2:$EM$141,DX$1,0) &gt; 0,$C4,0)</f>
        <v>0</v>
      </c>
      <c r="DY4" s="175">
        <f>IF(VLOOKUP($D4,'Appendix B - CI'!$C$2:$EM$141,DY$1,0) &gt; 0,$C4,0)</f>
        <v>0</v>
      </c>
      <c r="DZ4" s="175">
        <f>IF(VLOOKUP($D4,'Appendix B - CI'!$C$2:$EM$141,DZ$1,0) &gt; 0,$C4,0)</f>
        <v>0</v>
      </c>
      <c r="EA4" s="175">
        <f>IF(VLOOKUP($D4,'Appendix B - CI'!$C$2:$EM$141,EA$1,0) &gt; 0,$C4,0)</f>
        <v>0</v>
      </c>
      <c r="EB4" s="175">
        <f>IF(VLOOKUP($D4,'Appendix B - CI'!$C$2:$EM$141,EB$1,0) &gt; 0,$C4,0)</f>
        <v>0</v>
      </c>
      <c r="EC4" s="175">
        <f>IF(VLOOKUP($D4,'Appendix B - CI'!$C$2:$EM$141,EC$1,0) &gt; 0,$C4,0)</f>
        <v>0</v>
      </c>
      <c r="ED4" s="175">
        <f>IF(VLOOKUP($D4,'Appendix B - CI'!$C$2:$EM$141,ED$1,0) &gt; 0,$C4,0)</f>
        <v>0</v>
      </c>
      <c r="EE4" s="175">
        <f>IF(VLOOKUP($D4,'Appendix B - CI'!$C$2:$EM$141,EE$1,0) &gt; 0,$C4,0)</f>
        <v>0</v>
      </c>
      <c r="EF4" s="175">
        <f>IF(VLOOKUP($D4,'Appendix B - CI'!$C$2:$EM$141,EF$1,0) &gt; 0,$C4,0)</f>
        <v>0</v>
      </c>
      <c r="EG4" s="175">
        <f>IF(VLOOKUP($D4,'Appendix B - CI'!$C$2:$EM$141,EG$1,0) &gt; 0,$C4,0)</f>
        <v>0</v>
      </c>
      <c r="EH4" s="175">
        <f>IF(VLOOKUP($D4,'Appendix B - CI'!$C$2:$EM$141,EH$1,0) &gt; 0,$C4,0)</f>
        <v>0</v>
      </c>
      <c r="EI4" s="175">
        <f>IF(VLOOKUP($D4,'Appendix B - CI'!$C$2:$EM$141,EI$1,0) &gt; 0,$C4,0)</f>
        <v>0</v>
      </c>
      <c r="EJ4" s="175">
        <f>IF(VLOOKUP($D4,'Appendix B - CI'!$C$2:$EM$141,EJ$1,0) &gt; 0,$C4,0)</f>
        <v>0</v>
      </c>
      <c r="EK4" s="175">
        <f>IF(VLOOKUP($D4,'Appendix B - CI'!$C$2:$EM$141,EK$1,0) &gt; 0,$C4,0)</f>
        <v>0</v>
      </c>
      <c r="EL4" s="175">
        <f>IF(VLOOKUP($D4,'Appendix B - CI'!$C$2:$EM$141,EL$1,0) &gt; 0,$C4,0)</f>
        <v>0</v>
      </c>
      <c r="EM4" s="175">
        <f>IF(VLOOKUP($D4,'Appendix B - CI'!$C$2:$EM$141,EM$1,0) &gt; 0,$C4,0)</f>
        <v>0</v>
      </c>
      <c r="EN4" s="175">
        <f>IF(VLOOKUP($D4,'Appendix B - CI'!$C$2:$EM$141,EN$1,0) &gt; 0,$C4,0)</f>
        <v>0</v>
      </c>
      <c r="EO4" s="178"/>
      <c r="EP4" s="178"/>
      <c r="EQ4" s="178"/>
      <c r="ER4" s="178"/>
      <c r="ES4" s="178"/>
      <c r="ET4" s="178"/>
      <c r="EU4" s="178"/>
      <c r="EV4" s="178"/>
      <c r="EW4" s="178"/>
      <c r="EX4" s="178"/>
      <c r="EY4" s="178"/>
      <c r="EZ4" s="178"/>
      <c r="FA4" s="178"/>
      <c r="FB4" s="178"/>
      <c r="FC4" s="178"/>
      <c r="FD4" s="178"/>
      <c r="FE4" s="178"/>
      <c r="FF4" s="178"/>
      <c r="FG4" s="178"/>
      <c r="FH4" s="178"/>
      <c r="FI4" s="178"/>
      <c r="FJ4" s="178"/>
      <c r="FK4" s="178"/>
      <c r="FL4" s="178"/>
      <c r="FM4" s="178"/>
      <c r="FN4" s="178"/>
      <c r="FO4" s="178"/>
      <c r="FP4" s="178"/>
      <c r="FQ4" s="178"/>
      <c r="FR4" s="178"/>
      <c r="FS4" s="178"/>
      <c r="FT4" s="178"/>
      <c r="FU4" s="178"/>
      <c r="FV4" s="178"/>
      <c r="FW4" s="178"/>
      <c r="FX4" s="178"/>
      <c r="FY4" s="178"/>
      <c r="FZ4" s="178"/>
      <c r="GA4" s="178"/>
      <c r="GB4" s="178"/>
      <c r="GC4" s="178"/>
      <c r="GD4" s="178"/>
      <c r="GE4" s="178"/>
      <c r="GF4" s="178"/>
      <c r="GG4" s="178"/>
      <c r="GH4" s="178"/>
      <c r="GI4" s="178"/>
      <c r="GJ4" s="178"/>
      <c r="GK4" s="178"/>
      <c r="GL4" s="178"/>
      <c r="GM4" s="178"/>
      <c r="GN4" s="178"/>
      <c r="GO4" s="178"/>
      <c r="GP4" s="178"/>
      <c r="GQ4" s="178"/>
      <c r="GR4" s="178"/>
      <c r="GS4" s="178"/>
      <c r="GT4" s="178"/>
      <c r="GU4" s="178"/>
      <c r="GV4" s="178"/>
      <c r="GW4" s="178"/>
      <c r="GX4" s="178"/>
      <c r="GY4" s="178"/>
      <c r="GZ4" s="178"/>
      <c r="HA4" s="178"/>
      <c r="HB4" s="178"/>
      <c r="HC4" s="178"/>
      <c r="HD4" s="178"/>
      <c r="HE4" s="178"/>
      <c r="HF4" s="178"/>
      <c r="HG4" s="178"/>
      <c r="HH4" s="178"/>
      <c r="HI4" s="178"/>
      <c r="HJ4" s="178"/>
      <c r="HK4" s="178"/>
      <c r="HL4" s="178"/>
      <c r="HM4" s="178"/>
      <c r="HN4" s="178"/>
      <c r="HO4" s="178"/>
      <c r="HP4" s="178"/>
      <c r="HQ4" s="178"/>
      <c r="HR4" s="178"/>
      <c r="HS4" s="178"/>
      <c r="HT4" s="178"/>
      <c r="HU4" s="178"/>
      <c r="HV4" s="178"/>
      <c r="HW4" s="178"/>
      <c r="HX4" s="178"/>
      <c r="HY4" s="178"/>
      <c r="HZ4" s="178"/>
      <c r="IA4" s="178"/>
      <c r="IB4" s="178"/>
      <c r="IC4" s="178"/>
      <c r="ID4" s="178"/>
      <c r="IE4" s="178"/>
      <c r="IF4" s="178"/>
      <c r="IG4" s="178"/>
      <c r="IH4" s="178"/>
      <c r="II4" s="178"/>
      <c r="IJ4" s="178"/>
      <c r="IK4" s="178"/>
      <c r="IL4" s="178"/>
      <c r="IM4" s="178"/>
      <c r="IN4" s="178"/>
      <c r="IO4" s="178"/>
      <c r="IP4" s="178"/>
      <c r="IQ4" s="178"/>
      <c r="IR4" s="178"/>
      <c r="IS4" s="178"/>
      <c r="IT4" s="178"/>
      <c r="IU4" s="178"/>
      <c r="IV4" s="178"/>
      <c r="IW4" s="178"/>
      <c r="IX4" s="178"/>
      <c r="IY4" s="178"/>
      <c r="IZ4" s="178"/>
      <c r="JA4" s="178"/>
      <c r="JB4" s="178"/>
      <c r="JC4" s="178"/>
      <c r="JD4" s="178"/>
      <c r="JE4" s="178"/>
      <c r="JF4" s="178"/>
      <c r="JG4" s="178"/>
      <c r="JH4" s="178"/>
      <c r="JI4" s="178"/>
      <c r="JJ4" s="178"/>
      <c r="JK4" s="178"/>
      <c r="JL4" s="178"/>
      <c r="JM4" s="178"/>
      <c r="JN4" s="178"/>
      <c r="JO4" s="178"/>
      <c r="JP4" s="178"/>
      <c r="JQ4" s="178"/>
      <c r="JR4" s="178"/>
      <c r="JS4" s="178"/>
      <c r="JT4" s="178"/>
      <c r="JU4" s="178"/>
      <c r="JV4" s="178"/>
      <c r="JW4" s="178"/>
      <c r="JX4" s="178"/>
      <c r="JY4" s="180"/>
    </row>
    <row r="5" ht="14.25" customHeight="1">
      <c r="A5" s="50" t="s">
        <v>96</v>
      </c>
      <c r="B5" s="83" t="s">
        <v>479</v>
      </c>
      <c r="C5" s="1330">
        <f>VLOOKUP(D5,'Combined Scenario II - Results'!$C$2:$AR$87,42,0)</f>
        <v>1549.2526</v>
      </c>
      <c r="D5" s="50">
        <v>1811003.0</v>
      </c>
      <c r="E5" s="175">
        <f>IF(VLOOKUP($D5,'Appendix B - CI'!$C$2:$EM$141,E$1,0) &gt; 0,$C5,0)</f>
        <v>0</v>
      </c>
      <c r="F5" s="989">
        <f>IF(VLOOKUP($D5,'Appendix B - CI'!$C$2:$EM$141,F$1,0) &gt; 0,$C5,0)</f>
        <v>1549.2526</v>
      </c>
      <c r="G5" s="175">
        <f>IF(VLOOKUP($D5,'Appendix B - CI'!$C$2:$EM$141,G$1,0) &gt; 0,$C5,0)</f>
        <v>0</v>
      </c>
      <c r="H5" s="175">
        <f>IF(VLOOKUP($D5,'Appendix B - CI'!$C$2:$EM$141,H$1,0) &gt; 0,$C5,0)</f>
        <v>0</v>
      </c>
      <c r="I5" s="175">
        <f>IF(VLOOKUP($D5,'Appendix B - CI'!$C$2:$EM$141,I$1,0) &gt; 0,$C5,0)</f>
        <v>0</v>
      </c>
      <c r="J5" s="175">
        <f>IF(VLOOKUP($D5,'Appendix B - CI'!$C$2:$EM$141,J$1,0) &gt; 0,$C5,0)</f>
        <v>0</v>
      </c>
      <c r="K5" s="989">
        <f>IF(VLOOKUP($D5,'Appendix B - CI'!$C$2:$EM$141,K$1,0) &gt; 0,$C5,0)</f>
        <v>1549.2526</v>
      </c>
      <c r="L5" s="175">
        <f>IF(VLOOKUP($D5,'Appendix B - CI'!$C$2:$EM$141,L$1,0) &gt; 0,$C5,0)</f>
        <v>0</v>
      </c>
      <c r="M5" s="175">
        <f>IF(VLOOKUP($D5,'Appendix B - CI'!$C$2:$EM$141,M$1,0) &gt; 0,$C5,0)</f>
        <v>0</v>
      </c>
      <c r="N5" s="175">
        <f>IF(VLOOKUP($D5,'Appendix B - CI'!$C$2:$EM$141,N$1,0) &gt; 0,$C5,0)</f>
        <v>0</v>
      </c>
      <c r="O5" s="175">
        <f>IF(VLOOKUP($D5,'Appendix B - CI'!$C$2:$EM$141,O$1,0) &gt; 0,$C5,0)</f>
        <v>0</v>
      </c>
      <c r="P5" s="989">
        <f>IF(VLOOKUP($D5,'Appendix B - CI'!$C$2:$EM$141,P$1,0) &gt; 0,$C5,0)</f>
        <v>1549.2526</v>
      </c>
      <c r="Q5" s="175">
        <f>IF(VLOOKUP($D5,'Appendix B - CI'!$C$2:$EM$141,Q$1,0) &gt; 0,$C5,0)</f>
        <v>0</v>
      </c>
      <c r="R5" s="175">
        <f>IF(VLOOKUP($D5,'Appendix B - CI'!$C$2:$EM$141,R$1,0) &gt; 0,$C5,0)</f>
        <v>0</v>
      </c>
      <c r="S5" s="175">
        <f>IF(VLOOKUP($D5,'Appendix B - CI'!$C$2:$EM$141,S$1,0) &gt; 0,$C5,0)</f>
        <v>0</v>
      </c>
      <c r="T5" s="989">
        <f>IF(VLOOKUP($D5,'Appendix B - CI'!$C$2:$EM$141,T$1,0) &gt; 0,$C5,0)</f>
        <v>1549.2526</v>
      </c>
      <c r="U5" s="175">
        <f>IF(VLOOKUP($D5,'Appendix B - CI'!$C$2:$EM$141,U$1,0) &gt; 0,$C5,0)</f>
        <v>0</v>
      </c>
      <c r="V5" s="175">
        <f>IF(VLOOKUP($D5,'Appendix B - CI'!$C$2:$EM$141,V$1,0) &gt; 0,$C5,0)</f>
        <v>0</v>
      </c>
      <c r="W5" s="175">
        <f>IF(VLOOKUP($D5,'Appendix B - CI'!$C$2:$EM$141,W$1,0) &gt; 0,$C5,0)</f>
        <v>0</v>
      </c>
      <c r="X5" s="175">
        <f>IF(VLOOKUP($D5,'Appendix B - CI'!$C$2:$EM$141,X$1,0) &gt; 0,$C5,0)</f>
        <v>0</v>
      </c>
      <c r="Y5" s="175">
        <f>IF(VLOOKUP($D5,'Appendix B - CI'!$C$2:$EM$141,Y$1,0) &gt; 0,$C5,0)</f>
        <v>0</v>
      </c>
      <c r="Z5" s="175">
        <f>IF(VLOOKUP($D5,'Appendix B - CI'!$C$2:$EM$141,Z$1,0) &gt; 0,$C5,0)</f>
        <v>0</v>
      </c>
      <c r="AA5" s="175">
        <f>IF(VLOOKUP($D5,'Appendix B - CI'!$C$2:$EM$141,AA$1,0) &gt; 0,$C5,0)</f>
        <v>0</v>
      </c>
      <c r="AB5" s="175">
        <f>IF(VLOOKUP($D5,'Appendix B - CI'!$C$2:$EM$141,AB$1,0) &gt; 0,$C5,0)</f>
        <v>0</v>
      </c>
      <c r="AC5" s="989">
        <f>IF(VLOOKUP($D5,'Appendix B - CI'!$C$2:$EM$141,AC$1,0) &gt; 0,$C5,0)</f>
        <v>1549.2526</v>
      </c>
      <c r="AD5" s="175">
        <f>IF(VLOOKUP($D5,'Appendix B - CI'!$C$2:$EM$141,AD$1,0) &gt; 0,$C5,0)</f>
        <v>0</v>
      </c>
      <c r="AE5" s="175">
        <f>IF(VLOOKUP($D5,'Appendix B - CI'!$C$2:$EM$141,AE$1,0) &gt; 0,$C5,0)</f>
        <v>0</v>
      </c>
      <c r="AF5" s="175">
        <f>IF(VLOOKUP($D5,'Appendix B - CI'!$C$2:$EM$141,AF$1,0) &gt; 0,$C5,0)</f>
        <v>0</v>
      </c>
      <c r="AG5" s="175">
        <f>IF(VLOOKUP($D5,'Appendix B - CI'!$C$2:$EM$141,AG$1,0) &gt; 0,$C5,0)</f>
        <v>0</v>
      </c>
      <c r="AH5" s="175">
        <f>IF(VLOOKUP($D5,'Appendix B - CI'!$C$2:$EM$141,AH$1,0) &gt; 0,$C5,0)</f>
        <v>0</v>
      </c>
      <c r="AI5" s="175">
        <f>IF(VLOOKUP($D5,'Appendix B - CI'!$C$2:$EM$141,AI$1,0) &gt; 0,$C5,0)</f>
        <v>0</v>
      </c>
      <c r="AJ5" s="175">
        <f>IF(VLOOKUP($D5,'Appendix B - CI'!$C$2:$EM$141,AJ$1,0) &gt; 0,$C5,0)</f>
        <v>0</v>
      </c>
      <c r="AK5" s="989">
        <f>IF(VLOOKUP($D5,'Appendix B - CI'!$C$2:$EM$141,AK$1,0) &gt; 0,$C5,0)</f>
        <v>1549.2526</v>
      </c>
      <c r="AL5" s="175">
        <f>IF(VLOOKUP($D5,'Appendix B - CI'!$C$2:$EM$141,AL$1,0) &gt; 0,$C5,0)</f>
        <v>0</v>
      </c>
      <c r="AM5" s="175">
        <f>IF(VLOOKUP($D5,'Appendix B - CI'!$C$2:$EM$141,AM$1,0) &gt; 0,$C5,0)</f>
        <v>0</v>
      </c>
      <c r="AN5" s="175">
        <f>IF(VLOOKUP($D5,'Appendix B - CI'!$C$2:$EM$141,AN$1,0) &gt; 0,$C5,0)</f>
        <v>0</v>
      </c>
      <c r="AO5" s="175">
        <f>IF(VLOOKUP($D5,'Appendix B - CI'!$C$2:$EM$141,AO$1,0) &gt; 0,$C5,0)</f>
        <v>0</v>
      </c>
      <c r="AP5" s="175">
        <f>IF(VLOOKUP($D5,'Appendix B - CI'!$C$2:$EM$141,AP$1,0) &gt; 0,$C5,0)</f>
        <v>0</v>
      </c>
      <c r="AQ5" s="175">
        <f>IF(VLOOKUP($D5,'Appendix B - CI'!$C$2:$EM$141,AQ$1,0) &gt; 0,$C5,0)</f>
        <v>0</v>
      </c>
      <c r="AR5" s="175">
        <f>IF(VLOOKUP($D5,'Appendix B - CI'!$C$2:$EM$141,AR$1,0) &gt; 0,$C5,0)</f>
        <v>0</v>
      </c>
      <c r="AS5" s="989">
        <f>IF(VLOOKUP($D5,'Appendix B - CI'!$C$2:$EM$141,AS$1,0) &gt; 0,$C5,0)</f>
        <v>1549.2526</v>
      </c>
      <c r="AT5" s="175">
        <f>IF(VLOOKUP($D5,'Appendix B - CI'!$C$2:$EM$141,AT$1,0) &gt; 0,$C5,0)</f>
        <v>0</v>
      </c>
      <c r="AU5" s="175">
        <f>IF(VLOOKUP($D5,'Appendix B - CI'!$C$2:$EM$141,AU$1,0) &gt; 0,$C5,0)</f>
        <v>0</v>
      </c>
      <c r="AV5" s="175">
        <f>IF(VLOOKUP($D5,'Appendix B - CI'!$C$2:$EM$141,AV$1,0) &gt; 0,$C5,0)</f>
        <v>0</v>
      </c>
      <c r="AW5" s="175">
        <f>IF(VLOOKUP($D5,'Appendix B - CI'!$C$2:$EM$141,AW$1,0) &gt; 0,$C5,0)</f>
        <v>0</v>
      </c>
      <c r="AX5" s="175">
        <f>IF(VLOOKUP($D5,'Appendix B - CI'!$C$2:$EM$141,AX$1,0) &gt; 0,$C5,0)</f>
        <v>0</v>
      </c>
      <c r="AY5" s="175">
        <f>IF(VLOOKUP($D5,'Appendix B - CI'!$C$2:$EM$141,AY$1,0) &gt; 0,$C5,0)</f>
        <v>0</v>
      </c>
      <c r="AZ5" s="175">
        <f>IF(VLOOKUP($D5,'Appendix B - CI'!$C$2:$EM$141,AZ$1,0) &gt; 0,$C5,0)</f>
        <v>0</v>
      </c>
      <c r="BA5" s="175">
        <f>IF(VLOOKUP($D5,'Appendix B - CI'!$C$2:$EM$141,BA$1,0) &gt; 0,$C5,0)</f>
        <v>0</v>
      </c>
      <c r="BB5" s="175">
        <f>IF(VLOOKUP($D5,'Appendix B - CI'!$C$2:$EM$141,BB$1,0) &gt; 0,$C5,0)</f>
        <v>0</v>
      </c>
      <c r="BC5" s="175">
        <f>IF(VLOOKUP($D5,'Appendix B - CI'!$C$2:$EM$141,BC$1,0) &gt; 0,$C5,0)</f>
        <v>0</v>
      </c>
      <c r="BD5" s="175">
        <f>IF(VLOOKUP($D5,'Appendix B - CI'!$C$2:$EM$141,BD$1,0) &gt; 0,$C5,0)</f>
        <v>0</v>
      </c>
      <c r="BE5" s="175">
        <f>IF(VLOOKUP($D5,'Appendix B - CI'!$C$2:$EM$141,BE$1,0) &gt; 0,$C5,0)</f>
        <v>0</v>
      </c>
      <c r="BF5" s="175">
        <f>IF(VLOOKUP($D5,'Appendix B - CI'!$C$2:$EM$141,BF$1,0) &gt; 0,$C5,0)</f>
        <v>0</v>
      </c>
      <c r="BG5" s="175">
        <f>IF(VLOOKUP($D5,'Appendix B - CI'!$C$2:$EM$141,BG$1,0) &gt; 0,$C5,0)</f>
        <v>0</v>
      </c>
      <c r="BH5" s="175">
        <f>IF(VLOOKUP($D5,'Appendix B - CI'!$C$2:$EM$141,BH$1,0) &gt; 0,$C5,0)</f>
        <v>0</v>
      </c>
      <c r="BI5" s="175">
        <f>IF(VLOOKUP($D5,'Appendix B - CI'!$C$2:$EM$141,BI$1,0) &gt; 0,$C5,0)</f>
        <v>0</v>
      </c>
      <c r="BJ5" s="175">
        <f>IF(VLOOKUP($D5,'Appendix B - CI'!$C$2:$EM$141,BJ$1,0) &gt; 0,$C5,0)</f>
        <v>0</v>
      </c>
      <c r="BK5" s="175">
        <f>IF(VLOOKUP($D5,'Appendix B - CI'!$C$2:$EM$141,BK$1,0) &gt; 0,$C5,0)</f>
        <v>0</v>
      </c>
      <c r="BL5" s="175">
        <f>IF(VLOOKUP($D5,'Appendix B - CI'!$C$2:$EM$141,BL$1,0) &gt; 0,$C5,0)</f>
        <v>0</v>
      </c>
      <c r="BM5" s="175">
        <f>IF(VLOOKUP($D5,'Appendix B - CI'!$C$2:$EM$141,BM$1,0) &gt; 0,$C5,0)</f>
        <v>0</v>
      </c>
      <c r="BN5" s="175">
        <f>IF(VLOOKUP($D5,'Appendix B - CI'!$C$2:$EM$141,BN$1,0) &gt; 0,$C5,0)</f>
        <v>0</v>
      </c>
      <c r="BO5" s="175">
        <f>IF(VLOOKUP($D5,'Appendix B - CI'!$C$2:$EM$141,BO$1,0) &gt; 0,$C5,0)</f>
        <v>0</v>
      </c>
      <c r="BP5" s="175">
        <f>IF(VLOOKUP($D5,'Appendix B - CI'!$C$2:$EM$141,BP$1,0) &gt; 0,$C5,0)</f>
        <v>0</v>
      </c>
      <c r="BQ5" s="175">
        <f>IF(VLOOKUP($D5,'Appendix B - CI'!$C$2:$EM$141,BQ$1,0) &gt; 0,$C5,0)</f>
        <v>0</v>
      </c>
      <c r="BR5" s="175">
        <f>IF(VLOOKUP($D5,'Appendix B - CI'!$C$2:$EM$141,BR$1,0) &gt; 0,$C5,0)</f>
        <v>0</v>
      </c>
      <c r="BS5" s="175">
        <f>IF(VLOOKUP($D5,'Appendix B - CI'!$C$2:$EM$141,BS$1,0) &gt; 0,$C5,0)</f>
        <v>0</v>
      </c>
      <c r="BT5" s="175">
        <f>IF(VLOOKUP($D5,'Appendix B - CI'!$C$2:$EM$141,BT$1,0) &gt; 0,$C5,0)</f>
        <v>0</v>
      </c>
      <c r="BU5" s="175">
        <f>IF(VLOOKUP($D5,'Appendix B - CI'!$C$2:$EM$141,BU$1,0) &gt; 0,$C5,0)</f>
        <v>0</v>
      </c>
      <c r="BV5" s="175">
        <f>IF(VLOOKUP($D5,'Appendix B - CI'!$C$2:$EM$141,BV$1,0) &gt; 0,$C5,0)</f>
        <v>0</v>
      </c>
      <c r="BW5" s="175">
        <f>IF(VLOOKUP($D5,'Appendix B - CI'!$C$2:$EM$141,BW$1,0) &gt; 0,$C5,0)</f>
        <v>0</v>
      </c>
      <c r="BX5" s="175">
        <f>IF(VLOOKUP($D5,'Appendix B - CI'!$C$2:$EM$141,BX$1,0) &gt; 0,$C5,0)</f>
        <v>0</v>
      </c>
      <c r="BY5" s="175">
        <f>IF(VLOOKUP($D5,'Appendix B - CI'!$C$2:$EM$141,BY$1,0) &gt; 0,$C5,0)</f>
        <v>0</v>
      </c>
      <c r="BZ5" s="175">
        <f>IF(VLOOKUP($D5,'Appendix B - CI'!$C$2:$EM$141,BZ$1,0) &gt; 0,$C5,0)</f>
        <v>0</v>
      </c>
      <c r="CA5" s="175">
        <f>IF(VLOOKUP($D5,'Appendix B - CI'!$C$2:$EM$141,CA$1,0) &gt; 0,$C5,0)</f>
        <v>0</v>
      </c>
      <c r="CB5" s="175">
        <f>IF(VLOOKUP($D5,'Appendix B - CI'!$C$2:$EM$141,CB$1,0) &gt; 0,$C5,0)</f>
        <v>0</v>
      </c>
      <c r="CC5" s="175">
        <f>IF(VLOOKUP($D5,'Appendix B - CI'!$C$2:$EM$141,CC$1,0) &gt; 0,$C5,0)</f>
        <v>0</v>
      </c>
      <c r="CD5" s="175">
        <f>IF(VLOOKUP($D5,'Appendix B - CI'!$C$2:$EM$141,CD$1,0) &gt; 0,$C5,0)</f>
        <v>0</v>
      </c>
      <c r="CE5" s="989">
        <f>IF(VLOOKUP($D5,'Appendix B - CI'!$C$2:$EM$141,CE$1,0) &gt; 0,$C5,0)</f>
        <v>1549.2526</v>
      </c>
      <c r="CF5" s="175">
        <f>IF(VLOOKUP($D5,'Appendix B - CI'!$C$2:$EM$141,CF$1,0) &gt; 0,$C5,0)</f>
        <v>0</v>
      </c>
      <c r="CG5" s="175">
        <f>IF(VLOOKUP($D5,'Appendix B - CI'!$C$2:$EM$141,CG$1,0) &gt; 0,$C5,0)</f>
        <v>0</v>
      </c>
      <c r="CH5" s="175">
        <f>IF(VLOOKUP($D5,'Appendix B - CI'!$C$2:$EM$141,CH$1,0) &gt; 0,$C5,0)</f>
        <v>0</v>
      </c>
      <c r="CI5" s="175">
        <f>IF(VLOOKUP($D5,'Appendix B - CI'!$C$2:$EM$141,CI$1,0) &gt; 0,$C5,0)</f>
        <v>0</v>
      </c>
      <c r="CJ5" s="175">
        <f>IF(VLOOKUP($D5,'Appendix B - CI'!$C$2:$EM$141,CJ$1,0) &gt; 0,$C5,0)</f>
        <v>0</v>
      </c>
      <c r="CK5" s="175">
        <f>IF(VLOOKUP($D5,'Appendix B - CI'!$C$2:$EM$141,CK$1,0) &gt; 0,$C5,0)</f>
        <v>0</v>
      </c>
      <c r="CL5" s="175">
        <f>IF(VLOOKUP($D5,'Appendix B - CI'!$C$2:$EM$141,CL$1,0) &gt; 0,$C5,0)</f>
        <v>0</v>
      </c>
      <c r="CM5" s="175">
        <f>IF(VLOOKUP($D5,'Appendix B - CI'!$C$2:$EM$141,CM$1,0) &gt; 0,$C5,0)</f>
        <v>0</v>
      </c>
      <c r="CN5" s="175">
        <f>IF(VLOOKUP($D5,'Appendix B - CI'!$C$2:$EM$141,CN$1,0) &gt; 0,$C5,0)</f>
        <v>0</v>
      </c>
      <c r="CO5" s="175">
        <f>IF(VLOOKUP($D5,'Appendix B - CI'!$C$2:$EM$141,CO$1,0) &gt; 0,$C5,0)</f>
        <v>0</v>
      </c>
      <c r="CP5" s="175">
        <f>IF(VLOOKUP($D5,'Appendix B - CI'!$C$2:$EM$141,CP$1,0) &gt; 0,$C5,0)</f>
        <v>0</v>
      </c>
      <c r="CQ5" s="175">
        <f>IF(VLOOKUP($D5,'Appendix B - CI'!$C$2:$EM$141,CQ$1,0) &gt; 0,$C5,0)</f>
        <v>0</v>
      </c>
      <c r="CR5" s="175">
        <f>IF(VLOOKUP($D5,'Appendix B - CI'!$C$2:$EM$141,CR$1,0) &gt; 0,$C5,0)</f>
        <v>0</v>
      </c>
      <c r="CS5" s="175">
        <f>IF(VLOOKUP($D5,'Appendix B - CI'!$C$2:$EM$141,CS$1,0) &gt; 0,$C5,0)</f>
        <v>0</v>
      </c>
      <c r="CT5" s="175">
        <f>IF(VLOOKUP($D5,'Appendix B - CI'!$C$2:$EM$141,CT$1,0) &gt; 0,$C5,0)</f>
        <v>0</v>
      </c>
      <c r="CU5" s="175">
        <f>IF(VLOOKUP($D5,'Appendix B - CI'!$C$2:$EM$141,CU$1,0) &gt; 0,$C5,0)</f>
        <v>0</v>
      </c>
      <c r="CV5" s="175">
        <f>IF(VLOOKUP($D5,'Appendix B - CI'!$C$2:$EM$141,CV$1,0) &gt; 0,$C5,0)</f>
        <v>0</v>
      </c>
      <c r="CW5" s="175">
        <f>IF(VLOOKUP($D5,'Appendix B - CI'!$C$2:$EM$141,CW$1,0) &gt; 0,$C5,0)</f>
        <v>0</v>
      </c>
      <c r="CX5" s="175">
        <f>IF(VLOOKUP($D5,'Appendix B - CI'!$C$2:$EM$141,CX$1,0) &gt; 0,$C5,0)</f>
        <v>0</v>
      </c>
      <c r="CY5" s="989">
        <f>IF(VLOOKUP($D5,'Appendix B - CI'!$C$2:$EM$141,CY$1,0) &gt; 0,$C5,0)</f>
        <v>1549.2526</v>
      </c>
      <c r="CZ5" s="175">
        <f>IF(VLOOKUP($D5,'Appendix B - CI'!$C$2:$EM$141,CZ$1,0) &gt; 0,$C5,0)</f>
        <v>0</v>
      </c>
      <c r="DA5" s="175">
        <f>IF(VLOOKUP($D5,'Appendix B - CI'!$C$2:$EM$141,DA$1,0) &gt; 0,$C5,0)</f>
        <v>0</v>
      </c>
      <c r="DB5" s="175">
        <f>IF(VLOOKUP($D5,'Appendix B - CI'!$C$2:$EM$141,DB$1,0) &gt; 0,$C5,0)</f>
        <v>0</v>
      </c>
      <c r="DC5" s="175">
        <f>IF(VLOOKUP($D5,'Appendix B - CI'!$C$2:$EM$141,DC$1,0) &gt; 0,$C5,0)</f>
        <v>0</v>
      </c>
      <c r="DD5" s="175">
        <f>IF(VLOOKUP($D5,'Appendix B - CI'!$C$2:$EM$141,DD$1,0) &gt; 0,$C5,0)</f>
        <v>0</v>
      </c>
      <c r="DE5" s="175">
        <f>IF(VLOOKUP($D5,'Appendix B - CI'!$C$2:$EM$141,DE$1,0) &gt; 0,$C5,0)</f>
        <v>0</v>
      </c>
      <c r="DF5" s="175">
        <f>IF(VLOOKUP($D5,'Appendix B - CI'!$C$2:$EM$141,DF$1,0) &gt; 0,$C5,0)</f>
        <v>0</v>
      </c>
      <c r="DG5" s="175">
        <f>IF(VLOOKUP($D5,'Appendix B - CI'!$C$2:$EM$141,DG$1,0) &gt; 0,$C5,0)</f>
        <v>0</v>
      </c>
      <c r="DH5" s="175">
        <f>IF(VLOOKUP($D5,'Appendix B - CI'!$C$2:$EM$141,DH$1,0) &gt; 0,$C5,0)</f>
        <v>0</v>
      </c>
      <c r="DI5" s="175">
        <f>IF(VLOOKUP($D5,'Appendix B - CI'!$C$2:$EM$141,DI$1,0) &gt; 0,$C5,0)</f>
        <v>0</v>
      </c>
      <c r="DJ5" s="175">
        <f>IF(VLOOKUP($D5,'Appendix B - CI'!$C$2:$EM$141,DJ$1,0) &gt; 0,$C5,0)</f>
        <v>0</v>
      </c>
      <c r="DK5" s="175">
        <f>IF(VLOOKUP($D5,'Appendix B - CI'!$C$2:$EM$141,DK$1,0) &gt; 0,$C5,0)</f>
        <v>0</v>
      </c>
      <c r="DL5" s="175">
        <f>IF(VLOOKUP($D5,'Appendix B - CI'!$C$2:$EM$141,DL$1,0) &gt; 0,$C5,0)</f>
        <v>0</v>
      </c>
      <c r="DM5" s="175">
        <f>IF(VLOOKUP($D5,'Appendix B - CI'!$C$2:$EM$141,DM$1,0) &gt; 0,$C5,0)</f>
        <v>0</v>
      </c>
      <c r="DN5" s="175">
        <f>IF(VLOOKUP($D5,'Appendix B - CI'!$C$2:$EM$141,DN$1,0) &gt; 0,$C5,0)</f>
        <v>0</v>
      </c>
      <c r="DO5" s="175">
        <f>IF(VLOOKUP($D5,'Appendix B - CI'!$C$2:$EM$141,DO$1,0) &gt; 0,$C5,0)</f>
        <v>0</v>
      </c>
      <c r="DP5" s="175">
        <f>IF(VLOOKUP($D5,'Appendix B - CI'!$C$2:$EM$141,DP$1,0) &gt; 0,$C5,0)</f>
        <v>0</v>
      </c>
      <c r="DQ5" s="175">
        <f>IF(VLOOKUP($D5,'Appendix B - CI'!$C$2:$EM$141,DQ$1,0) &gt; 0,$C5,0)</f>
        <v>0</v>
      </c>
      <c r="DR5" s="175">
        <f>IF(VLOOKUP($D5,'Appendix B - CI'!$C$2:$EM$141,DR$1,0) &gt; 0,$C5,0)</f>
        <v>0</v>
      </c>
      <c r="DS5" s="175">
        <f>IF(VLOOKUP($D5,'Appendix B - CI'!$C$2:$EM$141,DS$1,0) &gt; 0,$C5,0)</f>
        <v>0</v>
      </c>
      <c r="DT5" s="175">
        <f>IF(VLOOKUP($D5,'Appendix B - CI'!$C$2:$EM$141,DT$1,0) &gt; 0,$C5,0)</f>
        <v>0</v>
      </c>
      <c r="DU5" s="175">
        <f>IF(VLOOKUP($D5,'Appendix B - CI'!$C$2:$EM$141,DU$1,0) &gt; 0,$C5,0)</f>
        <v>0</v>
      </c>
      <c r="DV5" s="175">
        <f>IF(VLOOKUP($D5,'Appendix B - CI'!$C$2:$EM$141,DV$1,0) &gt; 0,$C5,0)</f>
        <v>0</v>
      </c>
      <c r="DW5" s="175">
        <f>IF(VLOOKUP($D5,'Appendix B - CI'!$C$2:$EM$141,DW$1,0) &gt; 0,$C5,0)</f>
        <v>0</v>
      </c>
      <c r="DX5" s="175">
        <f>IF(VLOOKUP($D5,'Appendix B - CI'!$C$2:$EM$141,DX$1,0) &gt; 0,$C5,0)</f>
        <v>0</v>
      </c>
      <c r="DY5" s="175">
        <f>IF(VLOOKUP($D5,'Appendix B - CI'!$C$2:$EM$141,DY$1,0) &gt; 0,$C5,0)</f>
        <v>0</v>
      </c>
      <c r="DZ5" s="175">
        <f>IF(VLOOKUP($D5,'Appendix B - CI'!$C$2:$EM$141,DZ$1,0) &gt; 0,$C5,0)</f>
        <v>0</v>
      </c>
      <c r="EA5" s="175">
        <f>IF(VLOOKUP($D5,'Appendix B - CI'!$C$2:$EM$141,EA$1,0) &gt; 0,$C5,0)</f>
        <v>0</v>
      </c>
      <c r="EB5" s="175">
        <f>IF(VLOOKUP($D5,'Appendix B - CI'!$C$2:$EM$141,EB$1,0) &gt; 0,$C5,0)</f>
        <v>0</v>
      </c>
      <c r="EC5" s="175">
        <f>IF(VLOOKUP($D5,'Appendix B - CI'!$C$2:$EM$141,EC$1,0) &gt; 0,$C5,0)</f>
        <v>0</v>
      </c>
      <c r="ED5" s="175">
        <f>IF(VLOOKUP($D5,'Appendix B - CI'!$C$2:$EM$141,ED$1,0) &gt; 0,$C5,0)</f>
        <v>0</v>
      </c>
      <c r="EE5" s="175">
        <f>IF(VLOOKUP($D5,'Appendix B - CI'!$C$2:$EM$141,EE$1,0) &gt; 0,$C5,0)</f>
        <v>0</v>
      </c>
      <c r="EF5" s="175">
        <f>IF(VLOOKUP($D5,'Appendix B - CI'!$C$2:$EM$141,EF$1,0) &gt; 0,$C5,0)</f>
        <v>0</v>
      </c>
      <c r="EG5" s="175">
        <f>IF(VLOOKUP($D5,'Appendix B - CI'!$C$2:$EM$141,EG$1,0) &gt; 0,$C5,0)</f>
        <v>0</v>
      </c>
      <c r="EH5" s="175">
        <f>IF(VLOOKUP($D5,'Appendix B - CI'!$C$2:$EM$141,EH$1,0) &gt; 0,$C5,0)</f>
        <v>0</v>
      </c>
      <c r="EI5" s="175">
        <f>IF(VLOOKUP($D5,'Appendix B - CI'!$C$2:$EM$141,EI$1,0) &gt; 0,$C5,0)</f>
        <v>0</v>
      </c>
      <c r="EJ5" s="175">
        <f>IF(VLOOKUP($D5,'Appendix B - CI'!$C$2:$EM$141,EJ$1,0) &gt; 0,$C5,0)</f>
        <v>0</v>
      </c>
      <c r="EK5" s="175">
        <f>IF(VLOOKUP($D5,'Appendix B - CI'!$C$2:$EM$141,EK$1,0) &gt; 0,$C5,0)</f>
        <v>0</v>
      </c>
      <c r="EL5" s="175">
        <f>IF(VLOOKUP($D5,'Appendix B - CI'!$C$2:$EM$141,EL$1,0) &gt; 0,$C5,0)</f>
        <v>0</v>
      </c>
      <c r="EM5" s="175">
        <f>IF(VLOOKUP($D5,'Appendix B - CI'!$C$2:$EM$141,EM$1,0) &gt; 0,$C5,0)</f>
        <v>0</v>
      </c>
      <c r="EN5" s="175">
        <f>IF(VLOOKUP($D5,'Appendix B - CI'!$C$2:$EM$141,EN$1,0) &gt; 0,$C5,0)</f>
        <v>0</v>
      </c>
      <c r="EO5" s="178"/>
      <c r="EP5" s="178"/>
      <c r="EQ5" s="178"/>
      <c r="ER5" s="178"/>
      <c r="ES5" s="178"/>
      <c r="ET5" s="178"/>
      <c r="EU5" s="178"/>
      <c r="EV5" s="178"/>
      <c r="EW5" s="178"/>
      <c r="EX5" s="178"/>
      <c r="EY5" s="178"/>
      <c r="EZ5" s="178"/>
      <c r="FA5" s="178"/>
      <c r="FB5" s="178"/>
      <c r="FC5" s="178"/>
      <c r="FD5" s="178"/>
      <c r="FE5" s="178"/>
      <c r="FF5" s="178"/>
      <c r="FG5" s="178"/>
      <c r="FH5" s="178"/>
      <c r="FI5" s="178"/>
      <c r="FJ5" s="178"/>
      <c r="FK5" s="178"/>
      <c r="FL5" s="178"/>
      <c r="FM5" s="178"/>
      <c r="FN5" s="178"/>
      <c r="FO5" s="178"/>
      <c r="FP5" s="178"/>
      <c r="FQ5" s="178"/>
      <c r="FR5" s="178"/>
      <c r="FS5" s="178"/>
      <c r="FT5" s="178"/>
      <c r="FU5" s="178"/>
      <c r="FV5" s="178"/>
      <c r="FW5" s="178"/>
      <c r="FX5" s="178"/>
      <c r="FY5" s="178"/>
      <c r="FZ5" s="178"/>
      <c r="GA5" s="178"/>
      <c r="GB5" s="178"/>
      <c r="GC5" s="178"/>
      <c r="GD5" s="178"/>
      <c r="GE5" s="178"/>
      <c r="GF5" s="178"/>
      <c r="GG5" s="178"/>
      <c r="GH5" s="178"/>
      <c r="GI5" s="178"/>
      <c r="GJ5" s="178"/>
      <c r="GK5" s="178"/>
      <c r="GL5" s="178"/>
      <c r="GM5" s="178"/>
      <c r="GN5" s="178"/>
      <c r="GO5" s="178"/>
      <c r="GP5" s="178"/>
      <c r="GQ5" s="178"/>
      <c r="GR5" s="178"/>
      <c r="GS5" s="178"/>
      <c r="GT5" s="178"/>
      <c r="GU5" s="178"/>
      <c r="GV5" s="178"/>
      <c r="GW5" s="178"/>
      <c r="GX5" s="178"/>
      <c r="GY5" s="178"/>
      <c r="GZ5" s="178"/>
      <c r="HA5" s="178"/>
      <c r="HB5" s="178"/>
      <c r="HC5" s="178"/>
      <c r="HD5" s="178"/>
      <c r="HE5" s="178"/>
      <c r="HF5" s="178"/>
      <c r="HG5" s="178"/>
      <c r="HH5" s="178"/>
      <c r="HI5" s="178"/>
      <c r="HJ5" s="178"/>
      <c r="HK5" s="178"/>
      <c r="HL5" s="178"/>
      <c r="HM5" s="178"/>
      <c r="HN5" s="178"/>
      <c r="HO5" s="178"/>
      <c r="HP5" s="178"/>
      <c r="HQ5" s="178"/>
      <c r="HR5" s="178"/>
      <c r="HS5" s="178"/>
      <c r="HT5" s="178"/>
      <c r="HU5" s="178"/>
      <c r="HV5" s="178"/>
      <c r="HW5" s="178"/>
      <c r="HX5" s="178"/>
      <c r="HY5" s="178"/>
      <c r="HZ5" s="178"/>
      <c r="IA5" s="178"/>
      <c r="IB5" s="178"/>
      <c r="IC5" s="178"/>
      <c r="ID5" s="178"/>
      <c r="IE5" s="178"/>
      <c r="IF5" s="178"/>
      <c r="IG5" s="178"/>
      <c r="IH5" s="178"/>
      <c r="II5" s="178"/>
      <c r="IJ5" s="178"/>
      <c r="IK5" s="178"/>
      <c r="IL5" s="178"/>
      <c r="IM5" s="178"/>
      <c r="IN5" s="178"/>
      <c r="IO5" s="178"/>
      <c r="IP5" s="178"/>
      <c r="IQ5" s="178"/>
      <c r="IR5" s="178"/>
      <c r="IS5" s="178"/>
      <c r="IT5" s="178"/>
      <c r="IU5" s="178"/>
      <c r="IV5" s="178"/>
      <c r="IW5" s="178"/>
      <c r="IX5" s="178"/>
      <c r="IY5" s="178"/>
      <c r="IZ5" s="178"/>
      <c r="JA5" s="178"/>
      <c r="JB5" s="178"/>
      <c r="JC5" s="178"/>
      <c r="JD5" s="178"/>
      <c r="JE5" s="178"/>
      <c r="JF5" s="178"/>
      <c r="JG5" s="178"/>
      <c r="JH5" s="178"/>
      <c r="JI5" s="178"/>
      <c r="JJ5" s="178"/>
      <c r="JK5" s="178"/>
      <c r="JL5" s="178"/>
      <c r="JM5" s="178"/>
      <c r="JN5" s="178"/>
      <c r="JO5" s="178"/>
      <c r="JP5" s="178"/>
      <c r="JQ5" s="178"/>
      <c r="JR5" s="178"/>
      <c r="JS5" s="178"/>
      <c r="JT5" s="178"/>
      <c r="JU5" s="178"/>
      <c r="JV5" s="178"/>
      <c r="JW5" s="178"/>
      <c r="JX5" s="178"/>
      <c r="JY5" s="180"/>
    </row>
    <row r="6" ht="14.25" customHeight="1">
      <c r="A6" s="50" t="s">
        <v>96</v>
      </c>
      <c r="B6" s="83" t="s">
        <v>479</v>
      </c>
      <c r="C6" s="1330">
        <f>VLOOKUP(D6,'Combined Scenario II - Results'!$C$2:$AR$87,42,0)</f>
        <v>172.89</v>
      </c>
      <c r="D6" s="50">
        <v>1811004.0</v>
      </c>
      <c r="E6" s="175">
        <f>IF(VLOOKUP($D6,'Appendix B - CI'!$C$2:$EM$141,E$1,0) &gt; 0,$C6,0)</f>
        <v>0</v>
      </c>
      <c r="F6" s="989">
        <f>IF(VLOOKUP($D6,'Appendix B - CI'!$C$2:$EM$141,F$1,0) &gt; 0,$C6,0)</f>
        <v>172.89</v>
      </c>
      <c r="G6" s="175">
        <f>IF(VLOOKUP($D6,'Appendix B - CI'!$C$2:$EM$141,G$1,0) &gt; 0,$C6,0)</f>
        <v>0</v>
      </c>
      <c r="H6" s="175">
        <f>IF(VLOOKUP($D6,'Appendix B - CI'!$C$2:$EM$141,H$1,0) &gt; 0,$C6,0)</f>
        <v>0</v>
      </c>
      <c r="I6" s="175">
        <f>IF(VLOOKUP($D6,'Appendix B - CI'!$C$2:$EM$141,I$1,0) &gt; 0,$C6,0)</f>
        <v>0</v>
      </c>
      <c r="J6" s="175">
        <f>IF(VLOOKUP($D6,'Appendix B - CI'!$C$2:$EM$141,J$1,0) &gt; 0,$C6,0)</f>
        <v>0</v>
      </c>
      <c r="K6" s="989">
        <f>IF(VLOOKUP($D6,'Appendix B - CI'!$C$2:$EM$141,K$1,0) &gt; 0,$C6,0)</f>
        <v>172.89</v>
      </c>
      <c r="L6" s="175">
        <f>IF(VLOOKUP($D6,'Appendix B - CI'!$C$2:$EM$141,L$1,0) &gt; 0,$C6,0)</f>
        <v>0</v>
      </c>
      <c r="M6" s="175">
        <f>IF(VLOOKUP($D6,'Appendix B - CI'!$C$2:$EM$141,M$1,0) &gt; 0,$C6,0)</f>
        <v>0</v>
      </c>
      <c r="N6" s="175">
        <f>IF(VLOOKUP($D6,'Appendix B - CI'!$C$2:$EM$141,N$1,0) &gt; 0,$C6,0)</f>
        <v>0</v>
      </c>
      <c r="O6" s="175">
        <f>IF(VLOOKUP($D6,'Appendix B - CI'!$C$2:$EM$141,O$1,0) &gt; 0,$C6,0)</f>
        <v>0</v>
      </c>
      <c r="P6" s="989">
        <f>IF(VLOOKUP($D6,'Appendix B - CI'!$C$2:$EM$141,P$1,0) &gt; 0,$C6,0)</f>
        <v>172.89</v>
      </c>
      <c r="Q6" s="175">
        <f>IF(VLOOKUP($D6,'Appendix B - CI'!$C$2:$EM$141,Q$1,0) &gt; 0,$C6,0)</f>
        <v>0</v>
      </c>
      <c r="R6" s="175">
        <f>IF(VLOOKUP($D6,'Appendix B - CI'!$C$2:$EM$141,R$1,0) &gt; 0,$C6,0)</f>
        <v>0</v>
      </c>
      <c r="S6" s="175">
        <f>IF(VLOOKUP($D6,'Appendix B - CI'!$C$2:$EM$141,S$1,0) &gt; 0,$C6,0)</f>
        <v>0</v>
      </c>
      <c r="T6" s="989">
        <f>IF(VLOOKUP($D6,'Appendix B - CI'!$C$2:$EM$141,T$1,0) &gt; 0,$C6,0)</f>
        <v>172.89</v>
      </c>
      <c r="U6" s="175">
        <f>IF(VLOOKUP($D6,'Appendix B - CI'!$C$2:$EM$141,U$1,0) &gt; 0,$C6,0)</f>
        <v>0</v>
      </c>
      <c r="V6" s="175">
        <f>IF(VLOOKUP($D6,'Appendix B - CI'!$C$2:$EM$141,V$1,0) &gt; 0,$C6,0)</f>
        <v>0</v>
      </c>
      <c r="W6" s="175">
        <f>IF(VLOOKUP($D6,'Appendix B - CI'!$C$2:$EM$141,W$1,0) &gt; 0,$C6,0)</f>
        <v>0</v>
      </c>
      <c r="X6" s="175">
        <f>IF(VLOOKUP($D6,'Appendix B - CI'!$C$2:$EM$141,X$1,0) &gt; 0,$C6,0)</f>
        <v>0</v>
      </c>
      <c r="Y6" s="175">
        <f>IF(VLOOKUP($D6,'Appendix B - CI'!$C$2:$EM$141,Y$1,0) &gt; 0,$C6,0)</f>
        <v>0</v>
      </c>
      <c r="Z6" s="175">
        <f>IF(VLOOKUP($D6,'Appendix B - CI'!$C$2:$EM$141,Z$1,0) &gt; 0,$C6,0)</f>
        <v>0</v>
      </c>
      <c r="AA6" s="175">
        <f>IF(VLOOKUP($D6,'Appendix B - CI'!$C$2:$EM$141,AA$1,0) &gt; 0,$C6,0)</f>
        <v>0</v>
      </c>
      <c r="AB6" s="175">
        <f>IF(VLOOKUP($D6,'Appendix B - CI'!$C$2:$EM$141,AB$1,0) &gt; 0,$C6,0)</f>
        <v>0</v>
      </c>
      <c r="AC6" s="989">
        <f>IF(VLOOKUP($D6,'Appendix B - CI'!$C$2:$EM$141,AC$1,0) &gt; 0,$C6,0)</f>
        <v>172.89</v>
      </c>
      <c r="AD6" s="175">
        <f>IF(VLOOKUP($D6,'Appendix B - CI'!$C$2:$EM$141,AD$1,0) &gt; 0,$C6,0)</f>
        <v>0</v>
      </c>
      <c r="AE6" s="175">
        <f>IF(VLOOKUP($D6,'Appendix B - CI'!$C$2:$EM$141,AE$1,0) &gt; 0,$C6,0)</f>
        <v>0</v>
      </c>
      <c r="AF6" s="175">
        <f>IF(VLOOKUP($D6,'Appendix B - CI'!$C$2:$EM$141,AF$1,0) &gt; 0,$C6,0)</f>
        <v>0</v>
      </c>
      <c r="AG6" s="175">
        <f>IF(VLOOKUP($D6,'Appendix B - CI'!$C$2:$EM$141,AG$1,0) &gt; 0,$C6,0)</f>
        <v>0</v>
      </c>
      <c r="AH6" s="175">
        <f>IF(VLOOKUP($D6,'Appendix B - CI'!$C$2:$EM$141,AH$1,0) &gt; 0,$C6,0)</f>
        <v>0</v>
      </c>
      <c r="AI6" s="175">
        <f>IF(VLOOKUP($D6,'Appendix B - CI'!$C$2:$EM$141,AI$1,0) &gt; 0,$C6,0)</f>
        <v>0</v>
      </c>
      <c r="AJ6" s="175">
        <f>IF(VLOOKUP($D6,'Appendix B - CI'!$C$2:$EM$141,AJ$1,0) &gt; 0,$C6,0)</f>
        <v>0</v>
      </c>
      <c r="AK6" s="989">
        <f>IF(VLOOKUP($D6,'Appendix B - CI'!$C$2:$EM$141,AK$1,0) &gt; 0,$C6,0)</f>
        <v>172.89</v>
      </c>
      <c r="AL6" s="175">
        <f>IF(VLOOKUP($D6,'Appendix B - CI'!$C$2:$EM$141,AL$1,0) &gt; 0,$C6,0)</f>
        <v>0</v>
      </c>
      <c r="AM6" s="175">
        <f>IF(VLOOKUP($D6,'Appendix B - CI'!$C$2:$EM$141,AM$1,0) &gt; 0,$C6,0)</f>
        <v>0</v>
      </c>
      <c r="AN6" s="175">
        <f>IF(VLOOKUP($D6,'Appendix B - CI'!$C$2:$EM$141,AN$1,0) &gt; 0,$C6,0)</f>
        <v>0</v>
      </c>
      <c r="AO6" s="175">
        <f>IF(VLOOKUP($D6,'Appendix B - CI'!$C$2:$EM$141,AO$1,0) &gt; 0,$C6,0)</f>
        <v>0</v>
      </c>
      <c r="AP6" s="175">
        <f>IF(VLOOKUP($D6,'Appendix B - CI'!$C$2:$EM$141,AP$1,0) &gt; 0,$C6,0)</f>
        <v>0</v>
      </c>
      <c r="AQ6" s="175">
        <f>IF(VLOOKUP($D6,'Appendix B - CI'!$C$2:$EM$141,AQ$1,0) &gt; 0,$C6,0)</f>
        <v>0</v>
      </c>
      <c r="AR6" s="175">
        <f>IF(VLOOKUP($D6,'Appendix B - CI'!$C$2:$EM$141,AR$1,0) &gt; 0,$C6,0)</f>
        <v>0</v>
      </c>
      <c r="AS6" s="989">
        <f>IF(VLOOKUP($D6,'Appendix B - CI'!$C$2:$EM$141,AS$1,0) &gt; 0,$C6,0)</f>
        <v>172.89</v>
      </c>
      <c r="AT6" s="175">
        <f>IF(VLOOKUP($D6,'Appendix B - CI'!$C$2:$EM$141,AT$1,0) &gt; 0,$C6,0)</f>
        <v>0</v>
      </c>
      <c r="AU6" s="175">
        <f>IF(VLOOKUP($D6,'Appendix B - CI'!$C$2:$EM$141,AU$1,0) &gt; 0,$C6,0)</f>
        <v>0</v>
      </c>
      <c r="AV6" s="175">
        <f>IF(VLOOKUP($D6,'Appendix B - CI'!$C$2:$EM$141,AV$1,0) &gt; 0,$C6,0)</f>
        <v>0</v>
      </c>
      <c r="AW6" s="175">
        <f>IF(VLOOKUP($D6,'Appendix B - CI'!$C$2:$EM$141,AW$1,0) &gt; 0,$C6,0)</f>
        <v>0</v>
      </c>
      <c r="AX6" s="175">
        <f>IF(VLOOKUP($D6,'Appendix B - CI'!$C$2:$EM$141,AX$1,0) &gt; 0,$C6,0)</f>
        <v>0</v>
      </c>
      <c r="AY6" s="175">
        <f>IF(VLOOKUP($D6,'Appendix B - CI'!$C$2:$EM$141,AY$1,0) &gt; 0,$C6,0)</f>
        <v>0</v>
      </c>
      <c r="AZ6" s="175">
        <f>IF(VLOOKUP($D6,'Appendix B - CI'!$C$2:$EM$141,AZ$1,0) &gt; 0,$C6,0)</f>
        <v>0</v>
      </c>
      <c r="BA6" s="175">
        <f>IF(VLOOKUP($D6,'Appendix B - CI'!$C$2:$EM$141,BA$1,0) &gt; 0,$C6,0)</f>
        <v>0</v>
      </c>
      <c r="BB6" s="175">
        <f>IF(VLOOKUP($D6,'Appendix B - CI'!$C$2:$EM$141,BB$1,0) &gt; 0,$C6,0)</f>
        <v>0</v>
      </c>
      <c r="BC6" s="175">
        <f>IF(VLOOKUP($D6,'Appendix B - CI'!$C$2:$EM$141,BC$1,0) &gt; 0,$C6,0)</f>
        <v>0</v>
      </c>
      <c r="BD6" s="175">
        <f>IF(VLOOKUP($D6,'Appendix B - CI'!$C$2:$EM$141,BD$1,0) &gt; 0,$C6,0)</f>
        <v>0</v>
      </c>
      <c r="BE6" s="175">
        <f>IF(VLOOKUP($D6,'Appendix B - CI'!$C$2:$EM$141,BE$1,0) &gt; 0,$C6,0)</f>
        <v>0</v>
      </c>
      <c r="BF6" s="175">
        <f>IF(VLOOKUP($D6,'Appendix B - CI'!$C$2:$EM$141,BF$1,0) &gt; 0,$C6,0)</f>
        <v>0</v>
      </c>
      <c r="BG6" s="175">
        <f>IF(VLOOKUP($D6,'Appendix B - CI'!$C$2:$EM$141,BG$1,0) &gt; 0,$C6,0)</f>
        <v>0</v>
      </c>
      <c r="BH6" s="175">
        <f>IF(VLOOKUP($D6,'Appendix B - CI'!$C$2:$EM$141,BH$1,0) &gt; 0,$C6,0)</f>
        <v>0</v>
      </c>
      <c r="BI6" s="175">
        <f>IF(VLOOKUP($D6,'Appendix B - CI'!$C$2:$EM$141,BI$1,0) &gt; 0,$C6,0)</f>
        <v>0</v>
      </c>
      <c r="BJ6" s="175">
        <f>IF(VLOOKUP($D6,'Appendix B - CI'!$C$2:$EM$141,BJ$1,0) &gt; 0,$C6,0)</f>
        <v>0</v>
      </c>
      <c r="BK6" s="175">
        <f>IF(VLOOKUP($D6,'Appendix B - CI'!$C$2:$EM$141,BK$1,0) &gt; 0,$C6,0)</f>
        <v>0</v>
      </c>
      <c r="BL6" s="175">
        <f>IF(VLOOKUP($D6,'Appendix B - CI'!$C$2:$EM$141,BL$1,0) &gt; 0,$C6,0)</f>
        <v>0</v>
      </c>
      <c r="BM6" s="175">
        <f>IF(VLOOKUP($D6,'Appendix B - CI'!$C$2:$EM$141,BM$1,0) &gt; 0,$C6,0)</f>
        <v>0</v>
      </c>
      <c r="BN6" s="175">
        <f>IF(VLOOKUP($D6,'Appendix B - CI'!$C$2:$EM$141,BN$1,0) &gt; 0,$C6,0)</f>
        <v>0</v>
      </c>
      <c r="BO6" s="175">
        <f>IF(VLOOKUP($D6,'Appendix B - CI'!$C$2:$EM$141,BO$1,0) &gt; 0,$C6,0)</f>
        <v>0</v>
      </c>
      <c r="BP6" s="175">
        <f>IF(VLOOKUP($D6,'Appendix B - CI'!$C$2:$EM$141,BP$1,0) &gt; 0,$C6,0)</f>
        <v>0</v>
      </c>
      <c r="BQ6" s="175">
        <f>IF(VLOOKUP($D6,'Appendix B - CI'!$C$2:$EM$141,BQ$1,0) &gt; 0,$C6,0)</f>
        <v>0</v>
      </c>
      <c r="BR6" s="175">
        <f>IF(VLOOKUP($D6,'Appendix B - CI'!$C$2:$EM$141,BR$1,0) &gt; 0,$C6,0)</f>
        <v>0</v>
      </c>
      <c r="BS6" s="175">
        <f>IF(VLOOKUP($D6,'Appendix B - CI'!$C$2:$EM$141,BS$1,0) &gt; 0,$C6,0)</f>
        <v>0</v>
      </c>
      <c r="BT6" s="175">
        <f>IF(VLOOKUP($D6,'Appendix B - CI'!$C$2:$EM$141,BT$1,0) &gt; 0,$C6,0)</f>
        <v>0</v>
      </c>
      <c r="BU6" s="175">
        <f>IF(VLOOKUP($D6,'Appendix B - CI'!$C$2:$EM$141,BU$1,0) &gt; 0,$C6,0)</f>
        <v>0</v>
      </c>
      <c r="BV6" s="175">
        <f>IF(VLOOKUP($D6,'Appendix B - CI'!$C$2:$EM$141,BV$1,0) &gt; 0,$C6,0)</f>
        <v>0</v>
      </c>
      <c r="BW6" s="175">
        <f>IF(VLOOKUP($D6,'Appendix B - CI'!$C$2:$EM$141,BW$1,0) &gt; 0,$C6,0)</f>
        <v>0</v>
      </c>
      <c r="BX6" s="175">
        <f>IF(VLOOKUP($D6,'Appendix B - CI'!$C$2:$EM$141,BX$1,0) &gt; 0,$C6,0)</f>
        <v>0</v>
      </c>
      <c r="BY6" s="175">
        <f>IF(VLOOKUP($D6,'Appendix B - CI'!$C$2:$EM$141,BY$1,0) &gt; 0,$C6,0)</f>
        <v>0</v>
      </c>
      <c r="BZ6" s="175">
        <f>IF(VLOOKUP($D6,'Appendix B - CI'!$C$2:$EM$141,BZ$1,0) &gt; 0,$C6,0)</f>
        <v>0</v>
      </c>
      <c r="CA6" s="175">
        <f>IF(VLOOKUP($D6,'Appendix B - CI'!$C$2:$EM$141,CA$1,0) &gt; 0,$C6,0)</f>
        <v>0</v>
      </c>
      <c r="CB6" s="175">
        <f>IF(VLOOKUP($D6,'Appendix B - CI'!$C$2:$EM$141,CB$1,0) &gt; 0,$C6,0)</f>
        <v>0</v>
      </c>
      <c r="CC6" s="175">
        <f>IF(VLOOKUP($D6,'Appendix B - CI'!$C$2:$EM$141,CC$1,0) &gt; 0,$C6,0)</f>
        <v>0</v>
      </c>
      <c r="CD6" s="175">
        <f>IF(VLOOKUP($D6,'Appendix B - CI'!$C$2:$EM$141,CD$1,0) &gt; 0,$C6,0)</f>
        <v>0</v>
      </c>
      <c r="CE6" s="989">
        <f>IF(VLOOKUP($D6,'Appendix B - CI'!$C$2:$EM$141,CE$1,0) &gt; 0,$C6,0)</f>
        <v>172.89</v>
      </c>
      <c r="CF6" s="175">
        <f>IF(VLOOKUP($D6,'Appendix B - CI'!$C$2:$EM$141,CF$1,0) &gt; 0,$C6,0)</f>
        <v>0</v>
      </c>
      <c r="CG6" s="175">
        <f>IF(VLOOKUP($D6,'Appendix B - CI'!$C$2:$EM$141,CG$1,0) &gt; 0,$C6,0)</f>
        <v>0</v>
      </c>
      <c r="CH6" s="175">
        <f>IF(VLOOKUP($D6,'Appendix B - CI'!$C$2:$EM$141,CH$1,0) &gt; 0,$C6,0)</f>
        <v>0</v>
      </c>
      <c r="CI6" s="175">
        <f>IF(VLOOKUP($D6,'Appendix B - CI'!$C$2:$EM$141,CI$1,0) &gt; 0,$C6,0)</f>
        <v>0</v>
      </c>
      <c r="CJ6" s="175">
        <f>IF(VLOOKUP($D6,'Appendix B - CI'!$C$2:$EM$141,CJ$1,0) &gt; 0,$C6,0)</f>
        <v>0</v>
      </c>
      <c r="CK6" s="175">
        <f>IF(VLOOKUP($D6,'Appendix B - CI'!$C$2:$EM$141,CK$1,0) &gt; 0,$C6,0)</f>
        <v>0</v>
      </c>
      <c r="CL6" s="175">
        <f>IF(VLOOKUP($D6,'Appendix B - CI'!$C$2:$EM$141,CL$1,0) &gt; 0,$C6,0)</f>
        <v>0</v>
      </c>
      <c r="CM6" s="175">
        <f>IF(VLOOKUP($D6,'Appendix B - CI'!$C$2:$EM$141,CM$1,0) &gt; 0,$C6,0)</f>
        <v>0</v>
      </c>
      <c r="CN6" s="175">
        <f>IF(VLOOKUP($D6,'Appendix B - CI'!$C$2:$EM$141,CN$1,0) &gt; 0,$C6,0)</f>
        <v>0</v>
      </c>
      <c r="CO6" s="175">
        <f>IF(VLOOKUP($D6,'Appendix B - CI'!$C$2:$EM$141,CO$1,0) &gt; 0,$C6,0)</f>
        <v>0</v>
      </c>
      <c r="CP6" s="175">
        <f>IF(VLOOKUP($D6,'Appendix B - CI'!$C$2:$EM$141,CP$1,0) &gt; 0,$C6,0)</f>
        <v>0</v>
      </c>
      <c r="CQ6" s="175">
        <f>IF(VLOOKUP($D6,'Appendix B - CI'!$C$2:$EM$141,CQ$1,0) &gt; 0,$C6,0)</f>
        <v>0</v>
      </c>
      <c r="CR6" s="175">
        <f>IF(VLOOKUP($D6,'Appendix B - CI'!$C$2:$EM$141,CR$1,0) &gt; 0,$C6,0)</f>
        <v>0</v>
      </c>
      <c r="CS6" s="175">
        <f>IF(VLOOKUP($D6,'Appendix B - CI'!$C$2:$EM$141,CS$1,0) &gt; 0,$C6,0)</f>
        <v>0</v>
      </c>
      <c r="CT6" s="175">
        <f>IF(VLOOKUP($D6,'Appendix B - CI'!$C$2:$EM$141,CT$1,0) &gt; 0,$C6,0)</f>
        <v>0</v>
      </c>
      <c r="CU6" s="175">
        <f>IF(VLOOKUP($D6,'Appendix B - CI'!$C$2:$EM$141,CU$1,0) &gt; 0,$C6,0)</f>
        <v>0</v>
      </c>
      <c r="CV6" s="175">
        <f>IF(VLOOKUP($D6,'Appendix B - CI'!$C$2:$EM$141,CV$1,0) &gt; 0,$C6,0)</f>
        <v>0</v>
      </c>
      <c r="CW6" s="175">
        <f>IF(VLOOKUP($D6,'Appendix B - CI'!$C$2:$EM$141,CW$1,0) &gt; 0,$C6,0)</f>
        <v>0</v>
      </c>
      <c r="CX6" s="175">
        <f>IF(VLOOKUP($D6,'Appendix B - CI'!$C$2:$EM$141,CX$1,0) &gt; 0,$C6,0)</f>
        <v>0</v>
      </c>
      <c r="CY6" s="989">
        <f>IF(VLOOKUP($D6,'Appendix B - CI'!$C$2:$EM$141,CY$1,0) &gt; 0,$C6,0)</f>
        <v>172.89</v>
      </c>
      <c r="CZ6" s="175">
        <f>IF(VLOOKUP($D6,'Appendix B - CI'!$C$2:$EM$141,CZ$1,0) &gt; 0,$C6,0)</f>
        <v>0</v>
      </c>
      <c r="DA6" s="175">
        <f>IF(VLOOKUP($D6,'Appendix B - CI'!$C$2:$EM$141,DA$1,0) &gt; 0,$C6,0)</f>
        <v>0</v>
      </c>
      <c r="DB6" s="175">
        <f>IF(VLOOKUP($D6,'Appendix B - CI'!$C$2:$EM$141,DB$1,0) &gt; 0,$C6,0)</f>
        <v>0</v>
      </c>
      <c r="DC6" s="175">
        <f>IF(VLOOKUP($D6,'Appendix B - CI'!$C$2:$EM$141,DC$1,0) &gt; 0,$C6,0)</f>
        <v>0</v>
      </c>
      <c r="DD6" s="175">
        <f>IF(VLOOKUP($D6,'Appendix B - CI'!$C$2:$EM$141,DD$1,0) &gt; 0,$C6,0)</f>
        <v>0</v>
      </c>
      <c r="DE6" s="175">
        <f>IF(VLOOKUP($D6,'Appendix B - CI'!$C$2:$EM$141,DE$1,0) &gt; 0,$C6,0)</f>
        <v>0</v>
      </c>
      <c r="DF6" s="175">
        <f>IF(VLOOKUP($D6,'Appendix B - CI'!$C$2:$EM$141,DF$1,0) &gt; 0,$C6,0)</f>
        <v>0</v>
      </c>
      <c r="DG6" s="175">
        <f>IF(VLOOKUP($D6,'Appendix B - CI'!$C$2:$EM$141,DG$1,0) &gt; 0,$C6,0)</f>
        <v>0</v>
      </c>
      <c r="DH6" s="175">
        <f>IF(VLOOKUP($D6,'Appendix B - CI'!$C$2:$EM$141,DH$1,0) &gt; 0,$C6,0)</f>
        <v>0</v>
      </c>
      <c r="DI6" s="175">
        <f>IF(VLOOKUP($D6,'Appendix B - CI'!$C$2:$EM$141,DI$1,0) &gt; 0,$C6,0)</f>
        <v>0</v>
      </c>
      <c r="DJ6" s="175">
        <f>IF(VLOOKUP($D6,'Appendix B - CI'!$C$2:$EM$141,DJ$1,0) &gt; 0,$C6,0)</f>
        <v>0</v>
      </c>
      <c r="DK6" s="175">
        <f>IF(VLOOKUP($D6,'Appendix B - CI'!$C$2:$EM$141,DK$1,0) &gt; 0,$C6,0)</f>
        <v>0</v>
      </c>
      <c r="DL6" s="175">
        <f>IF(VLOOKUP($D6,'Appendix B - CI'!$C$2:$EM$141,DL$1,0) &gt; 0,$C6,0)</f>
        <v>0</v>
      </c>
      <c r="DM6" s="175">
        <f>IF(VLOOKUP($D6,'Appendix B - CI'!$C$2:$EM$141,DM$1,0) &gt; 0,$C6,0)</f>
        <v>0</v>
      </c>
      <c r="DN6" s="175">
        <f>IF(VLOOKUP($D6,'Appendix B - CI'!$C$2:$EM$141,DN$1,0) &gt; 0,$C6,0)</f>
        <v>0</v>
      </c>
      <c r="DO6" s="175">
        <f>IF(VLOOKUP($D6,'Appendix B - CI'!$C$2:$EM$141,DO$1,0) &gt; 0,$C6,0)</f>
        <v>0</v>
      </c>
      <c r="DP6" s="175">
        <f>IF(VLOOKUP($D6,'Appendix B - CI'!$C$2:$EM$141,DP$1,0) &gt; 0,$C6,0)</f>
        <v>0</v>
      </c>
      <c r="DQ6" s="175">
        <f>IF(VLOOKUP($D6,'Appendix B - CI'!$C$2:$EM$141,DQ$1,0) &gt; 0,$C6,0)</f>
        <v>0</v>
      </c>
      <c r="DR6" s="175">
        <f>IF(VLOOKUP($D6,'Appendix B - CI'!$C$2:$EM$141,DR$1,0) &gt; 0,$C6,0)</f>
        <v>0</v>
      </c>
      <c r="DS6" s="175">
        <f>IF(VLOOKUP($D6,'Appendix B - CI'!$C$2:$EM$141,DS$1,0) &gt; 0,$C6,0)</f>
        <v>0</v>
      </c>
      <c r="DT6" s="175">
        <f>IF(VLOOKUP($D6,'Appendix B - CI'!$C$2:$EM$141,DT$1,0) &gt; 0,$C6,0)</f>
        <v>0</v>
      </c>
      <c r="DU6" s="175">
        <f>IF(VLOOKUP($D6,'Appendix B - CI'!$C$2:$EM$141,DU$1,0) &gt; 0,$C6,0)</f>
        <v>0</v>
      </c>
      <c r="DV6" s="175">
        <f>IF(VLOOKUP($D6,'Appendix B - CI'!$C$2:$EM$141,DV$1,0) &gt; 0,$C6,0)</f>
        <v>0</v>
      </c>
      <c r="DW6" s="175">
        <f>IF(VLOOKUP($D6,'Appendix B - CI'!$C$2:$EM$141,DW$1,0) &gt; 0,$C6,0)</f>
        <v>0</v>
      </c>
      <c r="DX6" s="175">
        <f>IF(VLOOKUP($D6,'Appendix B - CI'!$C$2:$EM$141,DX$1,0) &gt; 0,$C6,0)</f>
        <v>0</v>
      </c>
      <c r="DY6" s="175">
        <f>IF(VLOOKUP($D6,'Appendix B - CI'!$C$2:$EM$141,DY$1,0) &gt; 0,$C6,0)</f>
        <v>0</v>
      </c>
      <c r="DZ6" s="175">
        <f>IF(VLOOKUP($D6,'Appendix B - CI'!$C$2:$EM$141,DZ$1,0) &gt; 0,$C6,0)</f>
        <v>0</v>
      </c>
      <c r="EA6" s="175">
        <f>IF(VLOOKUP($D6,'Appendix B - CI'!$C$2:$EM$141,EA$1,0) &gt; 0,$C6,0)</f>
        <v>0</v>
      </c>
      <c r="EB6" s="175">
        <f>IF(VLOOKUP($D6,'Appendix B - CI'!$C$2:$EM$141,EB$1,0) &gt; 0,$C6,0)</f>
        <v>0</v>
      </c>
      <c r="EC6" s="175">
        <f>IF(VLOOKUP($D6,'Appendix B - CI'!$C$2:$EM$141,EC$1,0) &gt; 0,$C6,0)</f>
        <v>0</v>
      </c>
      <c r="ED6" s="175">
        <f>IF(VLOOKUP($D6,'Appendix B - CI'!$C$2:$EM$141,ED$1,0) &gt; 0,$C6,0)</f>
        <v>0</v>
      </c>
      <c r="EE6" s="175">
        <f>IF(VLOOKUP($D6,'Appendix B - CI'!$C$2:$EM$141,EE$1,0) &gt; 0,$C6,0)</f>
        <v>0</v>
      </c>
      <c r="EF6" s="175">
        <f>IF(VLOOKUP($D6,'Appendix B - CI'!$C$2:$EM$141,EF$1,0) &gt; 0,$C6,0)</f>
        <v>0</v>
      </c>
      <c r="EG6" s="175">
        <f>IF(VLOOKUP($D6,'Appendix B - CI'!$C$2:$EM$141,EG$1,0) &gt; 0,$C6,0)</f>
        <v>0</v>
      </c>
      <c r="EH6" s="175">
        <f>IF(VLOOKUP($D6,'Appendix B - CI'!$C$2:$EM$141,EH$1,0) &gt; 0,$C6,0)</f>
        <v>0</v>
      </c>
      <c r="EI6" s="175">
        <f>IF(VLOOKUP($D6,'Appendix B - CI'!$C$2:$EM$141,EI$1,0) &gt; 0,$C6,0)</f>
        <v>0</v>
      </c>
      <c r="EJ6" s="175">
        <f>IF(VLOOKUP($D6,'Appendix B - CI'!$C$2:$EM$141,EJ$1,0) &gt; 0,$C6,0)</f>
        <v>0</v>
      </c>
      <c r="EK6" s="175">
        <f>IF(VLOOKUP($D6,'Appendix B - CI'!$C$2:$EM$141,EK$1,0) &gt; 0,$C6,0)</f>
        <v>0</v>
      </c>
      <c r="EL6" s="175">
        <f>IF(VLOOKUP($D6,'Appendix B - CI'!$C$2:$EM$141,EL$1,0) &gt; 0,$C6,0)</f>
        <v>0</v>
      </c>
      <c r="EM6" s="175">
        <f>IF(VLOOKUP($D6,'Appendix B - CI'!$C$2:$EM$141,EM$1,0) &gt; 0,$C6,0)</f>
        <v>0</v>
      </c>
      <c r="EN6" s="175">
        <f>IF(VLOOKUP($D6,'Appendix B - CI'!$C$2:$EM$141,EN$1,0) &gt; 0,$C6,0)</f>
        <v>0</v>
      </c>
      <c r="EO6" s="178"/>
      <c r="EP6" s="178"/>
      <c r="EQ6" s="178"/>
      <c r="ER6" s="178"/>
      <c r="ES6" s="178"/>
      <c r="ET6" s="178"/>
      <c r="EU6" s="178"/>
      <c r="EV6" s="178"/>
      <c r="EW6" s="178"/>
      <c r="EX6" s="178"/>
      <c r="EY6" s="178"/>
      <c r="EZ6" s="178"/>
      <c r="FA6" s="178"/>
      <c r="FB6" s="178"/>
      <c r="FC6" s="178"/>
      <c r="FD6" s="178"/>
      <c r="FE6" s="178"/>
      <c r="FF6" s="178"/>
      <c r="FG6" s="178"/>
      <c r="FH6" s="178"/>
      <c r="FI6" s="178"/>
      <c r="FJ6" s="178"/>
      <c r="FK6" s="178"/>
      <c r="FL6" s="178"/>
      <c r="FM6" s="178"/>
      <c r="FN6" s="178"/>
      <c r="FO6" s="178"/>
      <c r="FP6" s="178"/>
      <c r="FQ6" s="178"/>
      <c r="FR6" s="178"/>
      <c r="FS6" s="178"/>
      <c r="FT6" s="178"/>
      <c r="FU6" s="178"/>
      <c r="FV6" s="178"/>
      <c r="FW6" s="178"/>
      <c r="FX6" s="178"/>
      <c r="FY6" s="178"/>
      <c r="FZ6" s="178"/>
      <c r="GA6" s="178"/>
      <c r="GB6" s="178"/>
      <c r="GC6" s="178"/>
      <c r="GD6" s="178"/>
      <c r="GE6" s="178"/>
      <c r="GF6" s="178"/>
      <c r="GG6" s="178"/>
      <c r="GH6" s="178"/>
      <c r="GI6" s="178"/>
      <c r="GJ6" s="178"/>
      <c r="GK6" s="178"/>
      <c r="GL6" s="178"/>
      <c r="GM6" s="178"/>
      <c r="GN6" s="178"/>
      <c r="GO6" s="178"/>
      <c r="GP6" s="178"/>
      <c r="GQ6" s="178"/>
      <c r="GR6" s="178"/>
      <c r="GS6" s="178"/>
      <c r="GT6" s="178"/>
      <c r="GU6" s="178"/>
      <c r="GV6" s="178"/>
      <c r="GW6" s="178"/>
      <c r="GX6" s="178"/>
      <c r="GY6" s="178"/>
      <c r="GZ6" s="178"/>
      <c r="HA6" s="178"/>
      <c r="HB6" s="178"/>
      <c r="HC6" s="178"/>
      <c r="HD6" s="178"/>
      <c r="HE6" s="178"/>
      <c r="HF6" s="178"/>
      <c r="HG6" s="178"/>
      <c r="HH6" s="178"/>
      <c r="HI6" s="178"/>
      <c r="HJ6" s="178"/>
      <c r="HK6" s="178"/>
      <c r="HL6" s="178"/>
      <c r="HM6" s="178"/>
      <c r="HN6" s="178"/>
      <c r="HO6" s="178"/>
      <c r="HP6" s="178"/>
      <c r="HQ6" s="178"/>
      <c r="HR6" s="178"/>
      <c r="HS6" s="178"/>
      <c r="HT6" s="178"/>
      <c r="HU6" s="178"/>
      <c r="HV6" s="178"/>
      <c r="HW6" s="178"/>
      <c r="HX6" s="178"/>
      <c r="HY6" s="178"/>
      <c r="HZ6" s="178"/>
      <c r="IA6" s="178"/>
      <c r="IB6" s="178"/>
      <c r="IC6" s="178"/>
      <c r="ID6" s="178"/>
      <c r="IE6" s="178"/>
      <c r="IF6" s="178"/>
      <c r="IG6" s="178"/>
      <c r="IH6" s="178"/>
      <c r="II6" s="178"/>
      <c r="IJ6" s="178"/>
      <c r="IK6" s="178"/>
      <c r="IL6" s="178"/>
      <c r="IM6" s="178"/>
      <c r="IN6" s="178"/>
      <c r="IO6" s="178"/>
      <c r="IP6" s="178"/>
      <c r="IQ6" s="178"/>
      <c r="IR6" s="178"/>
      <c r="IS6" s="178"/>
      <c r="IT6" s="178"/>
      <c r="IU6" s="178"/>
      <c r="IV6" s="178"/>
      <c r="IW6" s="178"/>
      <c r="IX6" s="178"/>
      <c r="IY6" s="178"/>
      <c r="IZ6" s="178"/>
      <c r="JA6" s="178"/>
      <c r="JB6" s="178"/>
      <c r="JC6" s="178"/>
      <c r="JD6" s="178"/>
      <c r="JE6" s="178"/>
      <c r="JF6" s="178"/>
      <c r="JG6" s="178"/>
      <c r="JH6" s="178"/>
      <c r="JI6" s="178"/>
      <c r="JJ6" s="178"/>
      <c r="JK6" s="178"/>
      <c r="JL6" s="178"/>
      <c r="JM6" s="178"/>
      <c r="JN6" s="178"/>
      <c r="JO6" s="178"/>
      <c r="JP6" s="178"/>
      <c r="JQ6" s="178"/>
      <c r="JR6" s="178"/>
      <c r="JS6" s="178"/>
      <c r="JT6" s="178"/>
      <c r="JU6" s="178"/>
      <c r="JV6" s="178"/>
      <c r="JW6" s="178"/>
      <c r="JX6" s="178"/>
      <c r="JY6" s="180"/>
    </row>
    <row r="7" ht="14.25" customHeight="1">
      <c r="A7" s="50" t="s">
        <v>96</v>
      </c>
      <c r="B7" s="83" t="s">
        <v>479</v>
      </c>
      <c r="C7" s="1330">
        <f>VLOOKUP(D7,'Combined Scenario II - Results'!$C$2:$AR$87,42,0)</f>
        <v>1234.9544</v>
      </c>
      <c r="D7" s="50">
        <v>1811006.0</v>
      </c>
      <c r="E7" s="989">
        <f>IF(VLOOKUP($D7,'Appendix B - CI'!$C$2:$EM$141,E$1,0) &gt; 0,$C7,0)</f>
        <v>1234.9544</v>
      </c>
      <c r="F7" s="175">
        <f>IF(VLOOKUP($D7,'Appendix B - CI'!$C$2:$EM$141,F$1,0) &gt; 0,$C7,0)</f>
        <v>0</v>
      </c>
      <c r="G7" s="175">
        <f>IF(VLOOKUP($D7,'Appendix B - CI'!$C$2:$EM$141,G$1,0) &gt; 0,$C7,0)</f>
        <v>0</v>
      </c>
      <c r="H7" s="175">
        <f>IF(VLOOKUP($D7,'Appendix B - CI'!$C$2:$EM$141,H$1,0) &gt; 0,$C7,0)</f>
        <v>0</v>
      </c>
      <c r="I7" s="175">
        <f>IF(VLOOKUP($D7,'Appendix B - CI'!$C$2:$EM$141,I$1,0) &gt; 0,$C7,0)</f>
        <v>0</v>
      </c>
      <c r="J7" s="989">
        <f>IF(VLOOKUP($D7,'Appendix B - CI'!$C$2:$EM$141,J$1,0) &gt; 0,$C7,0)</f>
        <v>1234.9544</v>
      </c>
      <c r="K7" s="175">
        <f>IF(VLOOKUP($D7,'Appendix B - CI'!$C$2:$EM$141,K$1,0) &gt; 0,$C7,0)</f>
        <v>0</v>
      </c>
      <c r="L7" s="175">
        <f>IF(VLOOKUP($D7,'Appendix B - CI'!$C$2:$EM$141,L$1,0) &gt; 0,$C7,0)</f>
        <v>0</v>
      </c>
      <c r="M7" s="175">
        <f>IF(VLOOKUP($D7,'Appendix B - CI'!$C$2:$EM$141,M$1,0) &gt; 0,$C7,0)</f>
        <v>0</v>
      </c>
      <c r="N7" s="175">
        <f>IF(VLOOKUP($D7,'Appendix B - CI'!$C$2:$EM$141,N$1,0) &gt; 0,$C7,0)</f>
        <v>0</v>
      </c>
      <c r="O7" s="989">
        <f>IF(VLOOKUP($D7,'Appendix B - CI'!$C$2:$EM$141,O$1,0) &gt; 0,$C7,0)</f>
        <v>1234.9544</v>
      </c>
      <c r="P7" s="175">
        <f>IF(VLOOKUP($D7,'Appendix B - CI'!$C$2:$EM$141,P$1,0) &gt; 0,$C7,0)</f>
        <v>0</v>
      </c>
      <c r="Q7" s="175">
        <f>IF(VLOOKUP($D7,'Appendix B - CI'!$C$2:$EM$141,Q$1,0) &gt; 0,$C7,0)</f>
        <v>0</v>
      </c>
      <c r="R7" s="175">
        <f>IF(VLOOKUP($D7,'Appendix B - CI'!$C$2:$EM$141,R$1,0) &gt; 0,$C7,0)</f>
        <v>0</v>
      </c>
      <c r="S7" s="175">
        <f>IF(VLOOKUP($D7,'Appendix B - CI'!$C$2:$EM$141,S$1,0) &gt; 0,$C7,0)</f>
        <v>0</v>
      </c>
      <c r="T7" s="175">
        <f>IF(VLOOKUP($D7,'Appendix B - CI'!$C$2:$EM$141,T$1,0) &gt; 0,$C7,0)</f>
        <v>0</v>
      </c>
      <c r="U7" s="989">
        <f>IF(VLOOKUP($D7,'Appendix B - CI'!$C$2:$EM$141,U$1,0) &gt; 0,$C7,0)</f>
        <v>1234.9544</v>
      </c>
      <c r="V7" s="175">
        <f>IF(VLOOKUP($D7,'Appendix B - CI'!$C$2:$EM$141,V$1,0) &gt; 0,$C7,0)</f>
        <v>0</v>
      </c>
      <c r="W7" s="175">
        <f>IF(VLOOKUP($D7,'Appendix B - CI'!$C$2:$EM$141,W$1,0) &gt; 0,$C7,0)</f>
        <v>0</v>
      </c>
      <c r="X7" s="175">
        <f>IF(VLOOKUP($D7,'Appendix B - CI'!$C$2:$EM$141,X$1,0) &gt; 0,$C7,0)</f>
        <v>0</v>
      </c>
      <c r="Y7" s="175">
        <f>IF(VLOOKUP($D7,'Appendix B - CI'!$C$2:$EM$141,Y$1,0) &gt; 0,$C7,0)</f>
        <v>0</v>
      </c>
      <c r="Z7" s="175">
        <f>IF(VLOOKUP($D7,'Appendix B - CI'!$C$2:$EM$141,Z$1,0) &gt; 0,$C7,0)</f>
        <v>0</v>
      </c>
      <c r="AA7" s="175">
        <f>IF(VLOOKUP($D7,'Appendix B - CI'!$C$2:$EM$141,AA$1,0) &gt; 0,$C7,0)</f>
        <v>0</v>
      </c>
      <c r="AB7" s="175">
        <f>IF(VLOOKUP($D7,'Appendix B - CI'!$C$2:$EM$141,AB$1,0) &gt; 0,$C7,0)</f>
        <v>0</v>
      </c>
      <c r="AC7" s="989">
        <f>IF(VLOOKUP($D7,'Appendix B - CI'!$C$2:$EM$141,AC$1,0) &gt; 0,$C7,0)</f>
        <v>1234.9544</v>
      </c>
      <c r="AD7" s="175">
        <f>IF(VLOOKUP($D7,'Appendix B - CI'!$C$2:$EM$141,AD$1,0) &gt; 0,$C7,0)</f>
        <v>0</v>
      </c>
      <c r="AE7" s="175">
        <f>IF(VLOOKUP($D7,'Appendix B - CI'!$C$2:$EM$141,AE$1,0) &gt; 0,$C7,0)</f>
        <v>0</v>
      </c>
      <c r="AF7" s="175">
        <f>IF(VLOOKUP($D7,'Appendix B - CI'!$C$2:$EM$141,AF$1,0) &gt; 0,$C7,0)</f>
        <v>0</v>
      </c>
      <c r="AG7" s="175">
        <f>IF(VLOOKUP($D7,'Appendix B - CI'!$C$2:$EM$141,AG$1,0) &gt; 0,$C7,0)</f>
        <v>0</v>
      </c>
      <c r="AH7" s="175">
        <f>IF(VLOOKUP($D7,'Appendix B - CI'!$C$2:$EM$141,AH$1,0) &gt; 0,$C7,0)</f>
        <v>0</v>
      </c>
      <c r="AI7" s="175">
        <f>IF(VLOOKUP($D7,'Appendix B - CI'!$C$2:$EM$141,AI$1,0) &gt; 0,$C7,0)</f>
        <v>0</v>
      </c>
      <c r="AJ7" s="175">
        <f>IF(VLOOKUP($D7,'Appendix B - CI'!$C$2:$EM$141,AJ$1,0) &gt; 0,$C7,0)</f>
        <v>0</v>
      </c>
      <c r="AK7" s="989">
        <f>IF(VLOOKUP($D7,'Appendix B - CI'!$C$2:$EM$141,AK$1,0) &gt; 0,$C7,0)</f>
        <v>1234.9544</v>
      </c>
      <c r="AL7" s="175">
        <f>IF(VLOOKUP($D7,'Appendix B - CI'!$C$2:$EM$141,AL$1,0) &gt; 0,$C7,0)</f>
        <v>0</v>
      </c>
      <c r="AM7" s="175">
        <f>IF(VLOOKUP($D7,'Appendix B - CI'!$C$2:$EM$141,AM$1,0) &gt; 0,$C7,0)</f>
        <v>0</v>
      </c>
      <c r="AN7" s="175">
        <f>IF(VLOOKUP($D7,'Appendix B - CI'!$C$2:$EM$141,AN$1,0) &gt; 0,$C7,0)</f>
        <v>0</v>
      </c>
      <c r="AO7" s="175">
        <f>IF(VLOOKUP($D7,'Appendix B - CI'!$C$2:$EM$141,AO$1,0) &gt; 0,$C7,0)</f>
        <v>0</v>
      </c>
      <c r="AP7" s="175">
        <f>IF(VLOOKUP($D7,'Appendix B - CI'!$C$2:$EM$141,AP$1,0) &gt; 0,$C7,0)</f>
        <v>0</v>
      </c>
      <c r="AQ7" s="175">
        <f>IF(VLOOKUP($D7,'Appendix B - CI'!$C$2:$EM$141,AQ$1,0) &gt; 0,$C7,0)</f>
        <v>0</v>
      </c>
      <c r="AR7" s="175">
        <f>IF(VLOOKUP($D7,'Appendix B - CI'!$C$2:$EM$141,AR$1,0) &gt; 0,$C7,0)</f>
        <v>0</v>
      </c>
      <c r="AS7" s="989">
        <f>IF(VLOOKUP($D7,'Appendix B - CI'!$C$2:$EM$141,AS$1,0) &gt; 0,$C7,0)</f>
        <v>1234.9544</v>
      </c>
      <c r="AT7" s="175">
        <f>IF(VLOOKUP($D7,'Appendix B - CI'!$C$2:$EM$141,AT$1,0) &gt; 0,$C7,0)</f>
        <v>0</v>
      </c>
      <c r="AU7" s="175">
        <f>IF(VLOOKUP($D7,'Appendix B - CI'!$C$2:$EM$141,AU$1,0) &gt; 0,$C7,0)</f>
        <v>0</v>
      </c>
      <c r="AV7" s="175">
        <f>IF(VLOOKUP($D7,'Appendix B - CI'!$C$2:$EM$141,AV$1,0) &gt; 0,$C7,0)</f>
        <v>0</v>
      </c>
      <c r="AW7" s="175">
        <f>IF(VLOOKUP($D7,'Appendix B - CI'!$C$2:$EM$141,AW$1,0) &gt; 0,$C7,0)</f>
        <v>0</v>
      </c>
      <c r="AX7" s="175">
        <f>IF(VLOOKUP($D7,'Appendix B - CI'!$C$2:$EM$141,AX$1,0) &gt; 0,$C7,0)</f>
        <v>0</v>
      </c>
      <c r="AY7" s="175">
        <f>IF(VLOOKUP($D7,'Appendix B - CI'!$C$2:$EM$141,AY$1,0) &gt; 0,$C7,0)</f>
        <v>0</v>
      </c>
      <c r="AZ7" s="175">
        <f>IF(VLOOKUP($D7,'Appendix B - CI'!$C$2:$EM$141,AZ$1,0) &gt; 0,$C7,0)</f>
        <v>0</v>
      </c>
      <c r="BA7" s="175">
        <f>IF(VLOOKUP($D7,'Appendix B - CI'!$C$2:$EM$141,BA$1,0) &gt; 0,$C7,0)</f>
        <v>0</v>
      </c>
      <c r="BB7" s="175">
        <f>IF(VLOOKUP($D7,'Appendix B - CI'!$C$2:$EM$141,BB$1,0) &gt; 0,$C7,0)</f>
        <v>0</v>
      </c>
      <c r="BC7" s="175">
        <f>IF(VLOOKUP($D7,'Appendix B - CI'!$C$2:$EM$141,BC$1,0) &gt; 0,$C7,0)</f>
        <v>0</v>
      </c>
      <c r="BD7" s="175">
        <f>IF(VLOOKUP($D7,'Appendix B - CI'!$C$2:$EM$141,BD$1,0) &gt; 0,$C7,0)</f>
        <v>0</v>
      </c>
      <c r="BE7" s="175">
        <f>IF(VLOOKUP($D7,'Appendix B - CI'!$C$2:$EM$141,BE$1,0) &gt; 0,$C7,0)</f>
        <v>0</v>
      </c>
      <c r="BF7" s="175">
        <f>IF(VLOOKUP($D7,'Appendix B - CI'!$C$2:$EM$141,BF$1,0) &gt; 0,$C7,0)</f>
        <v>0</v>
      </c>
      <c r="BG7" s="175">
        <f>IF(VLOOKUP($D7,'Appendix B - CI'!$C$2:$EM$141,BG$1,0) &gt; 0,$C7,0)</f>
        <v>0</v>
      </c>
      <c r="BH7" s="175">
        <f>IF(VLOOKUP($D7,'Appendix B - CI'!$C$2:$EM$141,BH$1,0) &gt; 0,$C7,0)</f>
        <v>0</v>
      </c>
      <c r="BI7" s="175">
        <f>IF(VLOOKUP($D7,'Appendix B - CI'!$C$2:$EM$141,BI$1,0) &gt; 0,$C7,0)</f>
        <v>0</v>
      </c>
      <c r="BJ7" s="175">
        <f>IF(VLOOKUP($D7,'Appendix B - CI'!$C$2:$EM$141,BJ$1,0) &gt; 0,$C7,0)</f>
        <v>0</v>
      </c>
      <c r="BK7" s="175">
        <f>IF(VLOOKUP($D7,'Appendix B - CI'!$C$2:$EM$141,BK$1,0) &gt; 0,$C7,0)</f>
        <v>0</v>
      </c>
      <c r="BL7" s="175">
        <f>IF(VLOOKUP($D7,'Appendix B - CI'!$C$2:$EM$141,BL$1,0) &gt; 0,$C7,0)</f>
        <v>0</v>
      </c>
      <c r="BM7" s="175">
        <f>IF(VLOOKUP($D7,'Appendix B - CI'!$C$2:$EM$141,BM$1,0) &gt; 0,$C7,0)</f>
        <v>0</v>
      </c>
      <c r="BN7" s="175">
        <f>IF(VLOOKUP($D7,'Appendix B - CI'!$C$2:$EM$141,BN$1,0) &gt; 0,$C7,0)</f>
        <v>0</v>
      </c>
      <c r="BO7" s="175">
        <f>IF(VLOOKUP($D7,'Appendix B - CI'!$C$2:$EM$141,BO$1,0) &gt; 0,$C7,0)</f>
        <v>0</v>
      </c>
      <c r="BP7" s="175">
        <f>IF(VLOOKUP($D7,'Appendix B - CI'!$C$2:$EM$141,BP$1,0) &gt; 0,$C7,0)</f>
        <v>0</v>
      </c>
      <c r="BQ7" s="175">
        <f>IF(VLOOKUP($D7,'Appendix B - CI'!$C$2:$EM$141,BQ$1,0) &gt; 0,$C7,0)</f>
        <v>0</v>
      </c>
      <c r="BR7" s="175">
        <f>IF(VLOOKUP($D7,'Appendix B - CI'!$C$2:$EM$141,BR$1,0) &gt; 0,$C7,0)</f>
        <v>0</v>
      </c>
      <c r="BS7" s="175">
        <f>IF(VLOOKUP($D7,'Appendix B - CI'!$C$2:$EM$141,BS$1,0) &gt; 0,$C7,0)</f>
        <v>0</v>
      </c>
      <c r="BT7" s="175">
        <f>IF(VLOOKUP($D7,'Appendix B - CI'!$C$2:$EM$141,BT$1,0) &gt; 0,$C7,0)</f>
        <v>0</v>
      </c>
      <c r="BU7" s="175">
        <f>IF(VLOOKUP($D7,'Appendix B - CI'!$C$2:$EM$141,BU$1,0) &gt; 0,$C7,0)</f>
        <v>0</v>
      </c>
      <c r="BV7" s="175">
        <f>IF(VLOOKUP($D7,'Appendix B - CI'!$C$2:$EM$141,BV$1,0) &gt; 0,$C7,0)</f>
        <v>0</v>
      </c>
      <c r="BW7" s="175">
        <f>IF(VLOOKUP($D7,'Appendix B - CI'!$C$2:$EM$141,BW$1,0) &gt; 0,$C7,0)</f>
        <v>0</v>
      </c>
      <c r="BX7" s="175">
        <f>IF(VLOOKUP($D7,'Appendix B - CI'!$C$2:$EM$141,BX$1,0) &gt; 0,$C7,0)</f>
        <v>0</v>
      </c>
      <c r="BY7" s="175">
        <f>IF(VLOOKUP($D7,'Appendix B - CI'!$C$2:$EM$141,BY$1,0) &gt; 0,$C7,0)</f>
        <v>0</v>
      </c>
      <c r="BZ7" s="175">
        <f>IF(VLOOKUP($D7,'Appendix B - CI'!$C$2:$EM$141,BZ$1,0) &gt; 0,$C7,0)</f>
        <v>0</v>
      </c>
      <c r="CA7" s="175">
        <f>IF(VLOOKUP($D7,'Appendix B - CI'!$C$2:$EM$141,CA$1,0) &gt; 0,$C7,0)</f>
        <v>0</v>
      </c>
      <c r="CB7" s="175">
        <f>IF(VLOOKUP($D7,'Appendix B - CI'!$C$2:$EM$141,CB$1,0) &gt; 0,$C7,0)</f>
        <v>0</v>
      </c>
      <c r="CC7" s="175">
        <f>IF(VLOOKUP($D7,'Appendix B - CI'!$C$2:$EM$141,CC$1,0) &gt; 0,$C7,0)</f>
        <v>0</v>
      </c>
      <c r="CD7" s="175">
        <f>IF(VLOOKUP($D7,'Appendix B - CI'!$C$2:$EM$141,CD$1,0) &gt; 0,$C7,0)</f>
        <v>0</v>
      </c>
      <c r="CE7" s="989">
        <f>IF(VLOOKUP($D7,'Appendix B - CI'!$C$2:$EM$141,CE$1,0) &gt; 0,$C7,0)</f>
        <v>1234.9544</v>
      </c>
      <c r="CF7" s="175">
        <f>IF(VLOOKUP($D7,'Appendix B - CI'!$C$2:$EM$141,CF$1,0) &gt; 0,$C7,0)</f>
        <v>0</v>
      </c>
      <c r="CG7" s="175">
        <f>IF(VLOOKUP($D7,'Appendix B - CI'!$C$2:$EM$141,CG$1,0) &gt; 0,$C7,0)</f>
        <v>0</v>
      </c>
      <c r="CH7" s="175">
        <f>IF(VLOOKUP($D7,'Appendix B - CI'!$C$2:$EM$141,CH$1,0) &gt; 0,$C7,0)</f>
        <v>0</v>
      </c>
      <c r="CI7" s="175">
        <f>IF(VLOOKUP($D7,'Appendix B - CI'!$C$2:$EM$141,CI$1,0) &gt; 0,$C7,0)</f>
        <v>0</v>
      </c>
      <c r="CJ7" s="175">
        <f>IF(VLOOKUP($D7,'Appendix B - CI'!$C$2:$EM$141,CJ$1,0) &gt; 0,$C7,0)</f>
        <v>0</v>
      </c>
      <c r="CK7" s="175">
        <f>IF(VLOOKUP($D7,'Appendix B - CI'!$C$2:$EM$141,CK$1,0) &gt; 0,$C7,0)</f>
        <v>0</v>
      </c>
      <c r="CL7" s="175">
        <f>IF(VLOOKUP($D7,'Appendix B - CI'!$C$2:$EM$141,CL$1,0) &gt; 0,$C7,0)</f>
        <v>0</v>
      </c>
      <c r="CM7" s="175">
        <f>IF(VLOOKUP($D7,'Appendix B - CI'!$C$2:$EM$141,CM$1,0) &gt; 0,$C7,0)</f>
        <v>0</v>
      </c>
      <c r="CN7" s="175">
        <f>IF(VLOOKUP($D7,'Appendix B - CI'!$C$2:$EM$141,CN$1,0) &gt; 0,$C7,0)</f>
        <v>0</v>
      </c>
      <c r="CO7" s="175">
        <f>IF(VLOOKUP($D7,'Appendix B - CI'!$C$2:$EM$141,CO$1,0) &gt; 0,$C7,0)</f>
        <v>0</v>
      </c>
      <c r="CP7" s="175">
        <f>IF(VLOOKUP($D7,'Appendix B - CI'!$C$2:$EM$141,CP$1,0) &gt; 0,$C7,0)</f>
        <v>0</v>
      </c>
      <c r="CQ7" s="175">
        <f>IF(VLOOKUP($D7,'Appendix B - CI'!$C$2:$EM$141,CQ$1,0) &gt; 0,$C7,0)</f>
        <v>0</v>
      </c>
      <c r="CR7" s="175">
        <f>IF(VLOOKUP($D7,'Appendix B - CI'!$C$2:$EM$141,CR$1,0) &gt; 0,$C7,0)</f>
        <v>0</v>
      </c>
      <c r="CS7" s="175">
        <f>IF(VLOOKUP($D7,'Appendix B - CI'!$C$2:$EM$141,CS$1,0) &gt; 0,$C7,0)</f>
        <v>0</v>
      </c>
      <c r="CT7" s="175">
        <f>IF(VLOOKUP($D7,'Appendix B - CI'!$C$2:$EM$141,CT$1,0) &gt; 0,$C7,0)</f>
        <v>0</v>
      </c>
      <c r="CU7" s="175">
        <f>IF(VLOOKUP($D7,'Appendix B - CI'!$C$2:$EM$141,CU$1,0) &gt; 0,$C7,0)</f>
        <v>0</v>
      </c>
      <c r="CV7" s="175">
        <f>IF(VLOOKUP($D7,'Appendix B - CI'!$C$2:$EM$141,CV$1,0) &gt; 0,$C7,0)</f>
        <v>0</v>
      </c>
      <c r="CW7" s="175">
        <f>IF(VLOOKUP($D7,'Appendix B - CI'!$C$2:$EM$141,CW$1,0) &gt; 0,$C7,0)</f>
        <v>0</v>
      </c>
      <c r="CX7" s="175">
        <f>IF(VLOOKUP($D7,'Appendix B - CI'!$C$2:$EM$141,CX$1,0) &gt; 0,$C7,0)</f>
        <v>0</v>
      </c>
      <c r="CY7" s="989">
        <f>IF(VLOOKUP($D7,'Appendix B - CI'!$C$2:$EM$141,CY$1,0) &gt; 0,$C7,0)</f>
        <v>1234.9544</v>
      </c>
      <c r="CZ7" s="175">
        <f>IF(VLOOKUP($D7,'Appendix B - CI'!$C$2:$EM$141,CZ$1,0) &gt; 0,$C7,0)</f>
        <v>0</v>
      </c>
      <c r="DA7" s="175">
        <f>IF(VLOOKUP($D7,'Appendix B - CI'!$C$2:$EM$141,DA$1,0) &gt; 0,$C7,0)</f>
        <v>0</v>
      </c>
      <c r="DB7" s="175">
        <f>IF(VLOOKUP($D7,'Appendix B - CI'!$C$2:$EM$141,DB$1,0) &gt; 0,$C7,0)</f>
        <v>0</v>
      </c>
      <c r="DC7" s="175">
        <f>IF(VLOOKUP($D7,'Appendix B - CI'!$C$2:$EM$141,DC$1,0) &gt; 0,$C7,0)</f>
        <v>0</v>
      </c>
      <c r="DD7" s="175">
        <f>IF(VLOOKUP($D7,'Appendix B - CI'!$C$2:$EM$141,DD$1,0) &gt; 0,$C7,0)</f>
        <v>0</v>
      </c>
      <c r="DE7" s="175">
        <f>IF(VLOOKUP($D7,'Appendix B - CI'!$C$2:$EM$141,DE$1,0) &gt; 0,$C7,0)</f>
        <v>0</v>
      </c>
      <c r="DF7" s="175">
        <f>IF(VLOOKUP($D7,'Appendix B - CI'!$C$2:$EM$141,DF$1,0) &gt; 0,$C7,0)</f>
        <v>0</v>
      </c>
      <c r="DG7" s="175">
        <f>IF(VLOOKUP($D7,'Appendix B - CI'!$C$2:$EM$141,DG$1,0) &gt; 0,$C7,0)</f>
        <v>0</v>
      </c>
      <c r="DH7" s="175">
        <f>IF(VLOOKUP($D7,'Appendix B - CI'!$C$2:$EM$141,DH$1,0) &gt; 0,$C7,0)</f>
        <v>0</v>
      </c>
      <c r="DI7" s="175">
        <f>IF(VLOOKUP($D7,'Appendix B - CI'!$C$2:$EM$141,DI$1,0) &gt; 0,$C7,0)</f>
        <v>0</v>
      </c>
      <c r="DJ7" s="175">
        <f>IF(VLOOKUP($D7,'Appendix B - CI'!$C$2:$EM$141,DJ$1,0) &gt; 0,$C7,0)</f>
        <v>0</v>
      </c>
      <c r="DK7" s="175">
        <f>IF(VLOOKUP($D7,'Appendix B - CI'!$C$2:$EM$141,DK$1,0) &gt; 0,$C7,0)</f>
        <v>0</v>
      </c>
      <c r="DL7" s="175">
        <f>IF(VLOOKUP($D7,'Appendix B - CI'!$C$2:$EM$141,DL$1,0) &gt; 0,$C7,0)</f>
        <v>0</v>
      </c>
      <c r="DM7" s="175">
        <f>IF(VLOOKUP($D7,'Appendix B - CI'!$C$2:$EM$141,DM$1,0) &gt; 0,$C7,0)</f>
        <v>0</v>
      </c>
      <c r="DN7" s="175">
        <f>IF(VLOOKUP($D7,'Appendix B - CI'!$C$2:$EM$141,DN$1,0) &gt; 0,$C7,0)</f>
        <v>0</v>
      </c>
      <c r="DO7" s="175">
        <f>IF(VLOOKUP($D7,'Appendix B - CI'!$C$2:$EM$141,DO$1,0) &gt; 0,$C7,0)</f>
        <v>0</v>
      </c>
      <c r="DP7" s="175">
        <f>IF(VLOOKUP($D7,'Appendix B - CI'!$C$2:$EM$141,DP$1,0) &gt; 0,$C7,0)</f>
        <v>0</v>
      </c>
      <c r="DQ7" s="175">
        <f>IF(VLOOKUP($D7,'Appendix B - CI'!$C$2:$EM$141,DQ$1,0) &gt; 0,$C7,0)</f>
        <v>0</v>
      </c>
      <c r="DR7" s="175">
        <f>IF(VLOOKUP($D7,'Appendix B - CI'!$C$2:$EM$141,DR$1,0) &gt; 0,$C7,0)</f>
        <v>0</v>
      </c>
      <c r="DS7" s="175">
        <f>IF(VLOOKUP($D7,'Appendix B - CI'!$C$2:$EM$141,DS$1,0) &gt; 0,$C7,0)</f>
        <v>0</v>
      </c>
      <c r="DT7" s="175">
        <f>IF(VLOOKUP($D7,'Appendix B - CI'!$C$2:$EM$141,DT$1,0) &gt; 0,$C7,0)</f>
        <v>0</v>
      </c>
      <c r="DU7" s="175">
        <f>IF(VLOOKUP($D7,'Appendix B - CI'!$C$2:$EM$141,DU$1,0) &gt; 0,$C7,0)</f>
        <v>0</v>
      </c>
      <c r="DV7" s="175">
        <f>IF(VLOOKUP($D7,'Appendix B - CI'!$C$2:$EM$141,DV$1,0) &gt; 0,$C7,0)</f>
        <v>0</v>
      </c>
      <c r="DW7" s="175">
        <f>IF(VLOOKUP($D7,'Appendix B - CI'!$C$2:$EM$141,DW$1,0) &gt; 0,$C7,0)</f>
        <v>0</v>
      </c>
      <c r="DX7" s="175">
        <f>IF(VLOOKUP($D7,'Appendix B - CI'!$C$2:$EM$141,DX$1,0) &gt; 0,$C7,0)</f>
        <v>0</v>
      </c>
      <c r="DY7" s="175">
        <f>IF(VLOOKUP($D7,'Appendix B - CI'!$C$2:$EM$141,DY$1,0) &gt; 0,$C7,0)</f>
        <v>0</v>
      </c>
      <c r="DZ7" s="175">
        <f>IF(VLOOKUP($D7,'Appendix B - CI'!$C$2:$EM$141,DZ$1,0) &gt; 0,$C7,0)</f>
        <v>0</v>
      </c>
      <c r="EA7" s="175">
        <f>IF(VLOOKUP($D7,'Appendix B - CI'!$C$2:$EM$141,EA$1,0) &gt; 0,$C7,0)</f>
        <v>0</v>
      </c>
      <c r="EB7" s="175">
        <f>IF(VLOOKUP($D7,'Appendix B - CI'!$C$2:$EM$141,EB$1,0) &gt; 0,$C7,0)</f>
        <v>0</v>
      </c>
      <c r="EC7" s="175">
        <f>IF(VLOOKUP($D7,'Appendix B - CI'!$C$2:$EM$141,EC$1,0) &gt; 0,$C7,0)</f>
        <v>0</v>
      </c>
      <c r="ED7" s="175">
        <f>IF(VLOOKUP($D7,'Appendix B - CI'!$C$2:$EM$141,ED$1,0) &gt; 0,$C7,0)</f>
        <v>0</v>
      </c>
      <c r="EE7" s="175">
        <f>IF(VLOOKUP($D7,'Appendix B - CI'!$C$2:$EM$141,EE$1,0) &gt; 0,$C7,0)</f>
        <v>0</v>
      </c>
      <c r="EF7" s="175">
        <f>IF(VLOOKUP($D7,'Appendix B - CI'!$C$2:$EM$141,EF$1,0) &gt; 0,$C7,0)</f>
        <v>0</v>
      </c>
      <c r="EG7" s="175">
        <f>IF(VLOOKUP($D7,'Appendix B - CI'!$C$2:$EM$141,EG$1,0) &gt; 0,$C7,0)</f>
        <v>0</v>
      </c>
      <c r="EH7" s="175">
        <f>IF(VLOOKUP($D7,'Appendix B - CI'!$C$2:$EM$141,EH$1,0) &gt; 0,$C7,0)</f>
        <v>0</v>
      </c>
      <c r="EI7" s="175">
        <f>IF(VLOOKUP($D7,'Appendix B - CI'!$C$2:$EM$141,EI$1,0) &gt; 0,$C7,0)</f>
        <v>0</v>
      </c>
      <c r="EJ7" s="175">
        <f>IF(VLOOKUP($D7,'Appendix B - CI'!$C$2:$EM$141,EJ$1,0) &gt; 0,$C7,0)</f>
        <v>0</v>
      </c>
      <c r="EK7" s="175">
        <f>IF(VLOOKUP($D7,'Appendix B - CI'!$C$2:$EM$141,EK$1,0) &gt; 0,$C7,0)</f>
        <v>0</v>
      </c>
      <c r="EL7" s="175">
        <f>IF(VLOOKUP($D7,'Appendix B - CI'!$C$2:$EM$141,EL$1,0) &gt; 0,$C7,0)</f>
        <v>0</v>
      </c>
      <c r="EM7" s="175">
        <f>IF(VLOOKUP($D7,'Appendix B - CI'!$C$2:$EM$141,EM$1,0) &gt; 0,$C7,0)</f>
        <v>0</v>
      </c>
      <c r="EN7" s="175">
        <f>IF(VLOOKUP($D7,'Appendix B - CI'!$C$2:$EM$141,EN$1,0) &gt; 0,$C7,0)</f>
        <v>0</v>
      </c>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8"/>
      <c r="GV7" s="178"/>
      <c r="GW7" s="178"/>
      <c r="GX7" s="178"/>
      <c r="GY7" s="178"/>
      <c r="GZ7" s="178"/>
      <c r="HA7" s="178"/>
      <c r="HB7" s="178"/>
      <c r="HC7" s="178"/>
      <c r="HD7" s="178"/>
      <c r="HE7" s="178"/>
      <c r="HF7" s="178"/>
      <c r="HG7" s="178"/>
      <c r="HH7" s="178"/>
      <c r="HI7" s="178"/>
      <c r="HJ7" s="178"/>
      <c r="HK7" s="178"/>
      <c r="HL7" s="178"/>
      <c r="HM7" s="178"/>
      <c r="HN7" s="178"/>
      <c r="HO7" s="178"/>
      <c r="HP7" s="178"/>
      <c r="HQ7" s="178"/>
      <c r="HR7" s="178"/>
      <c r="HS7" s="178"/>
      <c r="HT7" s="178"/>
      <c r="HU7" s="178"/>
      <c r="HV7" s="178"/>
      <c r="HW7" s="178"/>
      <c r="HX7" s="178"/>
      <c r="HY7" s="178"/>
      <c r="HZ7" s="178"/>
      <c r="IA7" s="178"/>
      <c r="IB7" s="178"/>
      <c r="IC7" s="178"/>
      <c r="ID7" s="178"/>
      <c r="IE7" s="178"/>
      <c r="IF7" s="178"/>
      <c r="IG7" s="178"/>
      <c r="IH7" s="178"/>
      <c r="II7" s="178"/>
      <c r="IJ7" s="178"/>
      <c r="IK7" s="178"/>
      <c r="IL7" s="178"/>
      <c r="IM7" s="178"/>
      <c r="IN7" s="178"/>
      <c r="IO7" s="178"/>
      <c r="IP7" s="178"/>
      <c r="IQ7" s="178"/>
      <c r="IR7" s="178"/>
      <c r="IS7" s="178"/>
      <c r="IT7" s="178"/>
      <c r="IU7" s="178"/>
      <c r="IV7" s="178"/>
      <c r="IW7" s="178"/>
      <c r="IX7" s="178"/>
      <c r="IY7" s="178"/>
      <c r="IZ7" s="178"/>
      <c r="JA7" s="178"/>
      <c r="JB7" s="178"/>
      <c r="JC7" s="178"/>
      <c r="JD7" s="178"/>
      <c r="JE7" s="178"/>
      <c r="JF7" s="178"/>
      <c r="JG7" s="178"/>
      <c r="JH7" s="178"/>
      <c r="JI7" s="178"/>
      <c r="JJ7" s="178"/>
      <c r="JK7" s="178"/>
      <c r="JL7" s="178"/>
      <c r="JM7" s="178"/>
      <c r="JN7" s="178"/>
      <c r="JO7" s="178"/>
      <c r="JP7" s="178"/>
      <c r="JQ7" s="178"/>
      <c r="JR7" s="178"/>
      <c r="JS7" s="178"/>
      <c r="JT7" s="178"/>
      <c r="JU7" s="178"/>
      <c r="JV7" s="178"/>
      <c r="JW7" s="178"/>
      <c r="JX7" s="178"/>
      <c r="JY7" s="180"/>
    </row>
    <row r="8" ht="14.25" customHeight="1">
      <c r="A8" s="50" t="s">
        <v>96</v>
      </c>
      <c r="B8" s="83" t="s">
        <v>479</v>
      </c>
      <c r="C8" s="1330">
        <f>VLOOKUP(D8,'Combined Scenario II - Results'!$C$2:$AR$87,42,0)</f>
        <v>454.26</v>
      </c>
      <c r="D8" s="50">
        <v>1811007.0</v>
      </c>
      <c r="E8" s="989">
        <f>IF(VLOOKUP($D8,'Appendix B - CI'!$C$2:$EM$141,E$1,0) &gt; 0,$C8,0)</f>
        <v>454.26</v>
      </c>
      <c r="F8" s="175">
        <f>IF(VLOOKUP($D8,'Appendix B - CI'!$C$2:$EM$141,F$1,0) &gt; 0,$C8,0)</f>
        <v>0</v>
      </c>
      <c r="G8" s="175">
        <f>IF(VLOOKUP($D8,'Appendix B - CI'!$C$2:$EM$141,G$1,0) &gt; 0,$C8,0)</f>
        <v>0</v>
      </c>
      <c r="H8" s="175">
        <f>IF(VLOOKUP($D8,'Appendix B - CI'!$C$2:$EM$141,H$1,0) &gt; 0,$C8,0)</f>
        <v>0</v>
      </c>
      <c r="I8" s="175">
        <f>IF(VLOOKUP($D8,'Appendix B - CI'!$C$2:$EM$141,I$1,0) &gt; 0,$C8,0)</f>
        <v>0</v>
      </c>
      <c r="J8" s="989">
        <f>IF(VLOOKUP($D8,'Appendix B - CI'!$C$2:$EM$141,J$1,0) &gt; 0,$C8,0)</f>
        <v>454.26</v>
      </c>
      <c r="K8" s="175">
        <f>IF(VLOOKUP($D8,'Appendix B - CI'!$C$2:$EM$141,K$1,0) &gt; 0,$C8,0)</f>
        <v>0</v>
      </c>
      <c r="L8" s="175">
        <f>IF(VLOOKUP($D8,'Appendix B - CI'!$C$2:$EM$141,L$1,0) &gt; 0,$C8,0)</f>
        <v>0</v>
      </c>
      <c r="M8" s="175">
        <f>IF(VLOOKUP($D8,'Appendix B - CI'!$C$2:$EM$141,M$1,0) &gt; 0,$C8,0)</f>
        <v>0</v>
      </c>
      <c r="N8" s="175">
        <f>IF(VLOOKUP($D8,'Appendix B - CI'!$C$2:$EM$141,N$1,0) &gt; 0,$C8,0)</f>
        <v>0</v>
      </c>
      <c r="O8" s="989">
        <f>IF(VLOOKUP($D8,'Appendix B - CI'!$C$2:$EM$141,O$1,0) &gt; 0,$C8,0)</f>
        <v>454.26</v>
      </c>
      <c r="P8" s="175">
        <f>IF(VLOOKUP($D8,'Appendix B - CI'!$C$2:$EM$141,P$1,0) &gt; 0,$C8,0)</f>
        <v>0</v>
      </c>
      <c r="Q8" s="175">
        <f>IF(VLOOKUP($D8,'Appendix B - CI'!$C$2:$EM$141,Q$1,0) &gt; 0,$C8,0)</f>
        <v>0</v>
      </c>
      <c r="R8" s="175">
        <f>IF(VLOOKUP($D8,'Appendix B - CI'!$C$2:$EM$141,R$1,0) &gt; 0,$C8,0)</f>
        <v>0</v>
      </c>
      <c r="S8" s="175">
        <f>IF(VLOOKUP($D8,'Appendix B - CI'!$C$2:$EM$141,S$1,0) &gt; 0,$C8,0)</f>
        <v>0</v>
      </c>
      <c r="T8" s="175">
        <f>IF(VLOOKUP($D8,'Appendix B - CI'!$C$2:$EM$141,T$1,0) &gt; 0,$C8,0)</f>
        <v>0</v>
      </c>
      <c r="U8" s="989">
        <f>IF(VLOOKUP($D8,'Appendix B - CI'!$C$2:$EM$141,U$1,0) &gt; 0,$C8,0)</f>
        <v>454.26</v>
      </c>
      <c r="V8" s="175">
        <f>IF(VLOOKUP($D8,'Appendix B - CI'!$C$2:$EM$141,V$1,0) &gt; 0,$C8,0)</f>
        <v>0</v>
      </c>
      <c r="W8" s="175">
        <f>IF(VLOOKUP($D8,'Appendix B - CI'!$C$2:$EM$141,W$1,0) &gt; 0,$C8,0)</f>
        <v>0</v>
      </c>
      <c r="X8" s="175">
        <f>IF(VLOOKUP($D8,'Appendix B - CI'!$C$2:$EM$141,X$1,0) &gt; 0,$C8,0)</f>
        <v>0</v>
      </c>
      <c r="Y8" s="175">
        <f>IF(VLOOKUP($D8,'Appendix B - CI'!$C$2:$EM$141,Y$1,0) &gt; 0,$C8,0)</f>
        <v>0</v>
      </c>
      <c r="Z8" s="175">
        <f>IF(VLOOKUP($D8,'Appendix B - CI'!$C$2:$EM$141,Z$1,0) &gt; 0,$C8,0)</f>
        <v>0</v>
      </c>
      <c r="AA8" s="175">
        <f>IF(VLOOKUP($D8,'Appendix B - CI'!$C$2:$EM$141,AA$1,0) &gt; 0,$C8,0)</f>
        <v>0</v>
      </c>
      <c r="AB8" s="175">
        <f>IF(VLOOKUP($D8,'Appendix B - CI'!$C$2:$EM$141,AB$1,0) &gt; 0,$C8,0)</f>
        <v>0</v>
      </c>
      <c r="AC8" s="989">
        <f>IF(VLOOKUP($D8,'Appendix B - CI'!$C$2:$EM$141,AC$1,0) &gt; 0,$C8,0)</f>
        <v>454.26</v>
      </c>
      <c r="AD8" s="175">
        <f>IF(VLOOKUP($D8,'Appendix B - CI'!$C$2:$EM$141,AD$1,0) &gt; 0,$C8,0)</f>
        <v>0</v>
      </c>
      <c r="AE8" s="175">
        <f>IF(VLOOKUP($D8,'Appendix B - CI'!$C$2:$EM$141,AE$1,0) &gt; 0,$C8,0)</f>
        <v>0</v>
      </c>
      <c r="AF8" s="175">
        <f>IF(VLOOKUP($D8,'Appendix B - CI'!$C$2:$EM$141,AF$1,0) &gt; 0,$C8,0)</f>
        <v>0</v>
      </c>
      <c r="AG8" s="175">
        <f>IF(VLOOKUP($D8,'Appendix B - CI'!$C$2:$EM$141,AG$1,0) &gt; 0,$C8,0)</f>
        <v>0</v>
      </c>
      <c r="AH8" s="175">
        <f>IF(VLOOKUP($D8,'Appendix B - CI'!$C$2:$EM$141,AH$1,0) &gt; 0,$C8,0)</f>
        <v>0</v>
      </c>
      <c r="AI8" s="175">
        <f>IF(VLOOKUP($D8,'Appendix B - CI'!$C$2:$EM$141,AI$1,0) &gt; 0,$C8,0)</f>
        <v>0</v>
      </c>
      <c r="AJ8" s="175">
        <f>IF(VLOOKUP($D8,'Appendix B - CI'!$C$2:$EM$141,AJ$1,0) &gt; 0,$C8,0)</f>
        <v>0</v>
      </c>
      <c r="AK8" s="989">
        <f>IF(VLOOKUP($D8,'Appendix B - CI'!$C$2:$EM$141,AK$1,0) &gt; 0,$C8,0)</f>
        <v>454.26</v>
      </c>
      <c r="AL8" s="175">
        <f>IF(VLOOKUP($D8,'Appendix B - CI'!$C$2:$EM$141,AL$1,0) &gt; 0,$C8,0)</f>
        <v>0</v>
      </c>
      <c r="AM8" s="175">
        <f>IF(VLOOKUP($D8,'Appendix B - CI'!$C$2:$EM$141,AM$1,0) &gt; 0,$C8,0)</f>
        <v>0</v>
      </c>
      <c r="AN8" s="175">
        <f>IF(VLOOKUP($D8,'Appendix B - CI'!$C$2:$EM$141,AN$1,0) &gt; 0,$C8,0)</f>
        <v>0</v>
      </c>
      <c r="AO8" s="175">
        <f>IF(VLOOKUP($D8,'Appendix B - CI'!$C$2:$EM$141,AO$1,0) &gt; 0,$C8,0)</f>
        <v>0</v>
      </c>
      <c r="AP8" s="175">
        <f>IF(VLOOKUP($D8,'Appendix B - CI'!$C$2:$EM$141,AP$1,0) &gt; 0,$C8,0)</f>
        <v>0</v>
      </c>
      <c r="AQ8" s="175">
        <f>IF(VLOOKUP($D8,'Appendix B - CI'!$C$2:$EM$141,AQ$1,0) &gt; 0,$C8,0)</f>
        <v>0</v>
      </c>
      <c r="AR8" s="175">
        <f>IF(VLOOKUP($D8,'Appendix B - CI'!$C$2:$EM$141,AR$1,0) &gt; 0,$C8,0)</f>
        <v>0</v>
      </c>
      <c r="AS8" s="989">
        <f>IF(VLOOKUP($D8,'Appendix B - CI'!$C$2:$EM$141,AS$1,0) &gt; 0,$C8,0)</f>
        <v>454.26</v>
      </c>
      <c r="AT8" s="175">
        <f>IF(VLOOKUP($D8,'Appendix B - CI'!$C$2:$EM$141,AT$1,0) &gt; 0,$C8,0)</f>
        <v>0</v>
      </c>
      <c r="AU8" s="175">
        <f>IF(VLOOKUP($D8,'Appendix B - CI'!$C$2:$EM$141,AU$1,0) &gt; 0,$C8,0)</f>
        <v>0</v>
      </c>
      <c r="AV8" s="175">
        <f>IF(VLOOKUP($D8,'Appendix B - CI'!$C$2:$EM$141,AV$1,0) &gt; 0,$C8,0)</f>
        <v>0</v>
      </c>
      <c r="AW8" s="175">
        <f>IF(VLOOKUP($D8,'Appendix B - CI'!$C$2:$EM$141,AW$1,0) &gt; 0,$C8,0)</f>
        <v>0</v>
      </c>
      <c r="AX8" s="175">
        <f>IF(VLOOKUP($D8,'Appendix B - CI'!$C$2:$EM$141,AX$1,0) &gt; 0,$C8,0)</f>
        <v>0</v>
      </c>
      <c r="AY8" s="175">
        <f>IF(VLOOKUP($D8,'Appendix B - CI'!$C$2:$EM$141,AY$1,0) &gt; 0,$C8,0)</f>
        <v>0</v>
      </c>
      <c r="AZ8" s="175">
        <f>IF(VLOOKUP($D8,'Appendix B - CI'!$C$2:$EM$141,AZ$1,0) &gt; 0,$C8,0)</f>
        <v>0</v>
      </c>
      <c r="BA8" s="175">
        <f>IF(VLOOKUP($D8,'Appendix B - CI'!$C$2:$EM$141,BA$1,0) &gt; 0,$C8,0)</f>
        <v>0</v>
      </c>
      <c r="BB8" s="175">
        <f>IF(VLOOKUP($D8,'Appendix B - CI'!$C$2:$EM$141,BB$1,0) &gt; 0,$C8,0)</f>
        <v>0</v>
      </c>
      <c r="BC8" s="175">
        <f>IF(VLOOKUP($D8,'Appendix B - CI'!$C$2:$EM$141,BC$1,0) &gt; 0,$C8,0)</f>
        <v>0</v>
      </c>
      <c r="BD8" s="175">
        <f>IF(VLOOKUP($D8,'Appendix B - CI'!$C$2:$EM$141,BD$1,0) &gt; 0,$C8,0)</f>
        <v>0</v>
      </c>
      <c r="BE8" s="175">
        <f>IF(VLOOKUP($D8,'Appendix B - CI'!$C$2:$EM$141,BE$1,0) &gt; 0,$C8,0)</f>
        <v>0</v>
      </c>
      <c r="BF8" s="175">
        <f>IF(VLOOKUP($D8,'Appendix B - CI'!$C$2:$EM$141,BF$1,0) &gt; 0,$C8,0)</f>
        <v>0</v>
      </c>
      <c r="BG8" s="175">
        <f>IF(VLOOKUP($D8,'Appendix B - CI'!$C$2:$EM$141,BG$1,0) &gt; 0,$C8,0)</f>
        <v>0</v>
      </c>
      <c r="BH8" s="175">
        <f>IF(VLOOKUP($D8,'Appendix B - CI'!$C$2:$EM$141,BH$1,0) &gt; 0,$C8,0)</f>
        <v>0</v>
      </c>
      <c r="BI8" s="175">
        <f>IF(VLOOKUP($D8,'Appendix B - CI'!$C$2:$EM$141,BI$1,0) &gt; 0,$C8,0)</f>
        <v>0</v>
      </c>
      <c r="BJ8" s="175">
        <f>IF(VLOOKUP($D8,'Appendix B - CI'!$C$2:$EM$141,BJ$1,0) &gt; 0,$C8,0)</f>
        <v>0</v>
      </c>
      <c r="BK8" s="175">
        <f>IF(VLOOKUP($D8,'Appendix B - CI'!$C$2:$EM$141,BK$1,0) &gt; 0,$C8,0)</f>
        <v>0</v>
      </c>
      <c r="BL8" s="175">
        <f>IF(VLOOKUP($D8,'Appendix B - CI'!$C$2:$EM$141,BL$1,0) &gt; 0,$C8,0)</f>
        <v>0</v>
      </c>
      <c r="BM8" s="175">
        <f>IF(VLOOKUP($D8,'Appendix B - CI'!$C$2:$EM$141,BM$1,0) &gt; 0,$C8,0)</f>
        <v>0</v>
      </c>
      <c r="BN8" s="175">
        <f>IF(VLOOKUP($D8,'Appendix B - CI'!$C$2:$EM$141,BN$1,0) &gt; 0,$C8,0)</f>
        <v>0</v>
      </c>
      <c r="BO8" s="175">
        <f>IF(VLOOKUP($D8,'Appendix B - CI'!$C$2:$EM$141,BO$1,0) &gt; 0,$C8,0)</f>
        <v>0</v>
      </c>
      <c r="BP8" s="175">
        <f>IF(VLOOKUP($D8,'Appendix B - CI'!$C$2:$EM$141,BP$1,0) &gt; 0,$C8,0)</f>
        <v>0</v>
      </c>
      <c r="BQ8" s="175">
        <f>IF(VLOOKUP($D8,'Appendix B - CI'!$C$2:$EM$141,BQ$1,0) &gt; 0,$C8,0)</f>
        <v>0</v>
      </c>
      <c r="BR8" s="175">
        <f>IF(VLOOKUP($D8,'Appendix B - CI'!$C$2:$EM$141,BR$1,0) &gt; 0,$C8,0)</f>
        <v>0</v>
      </c>
      <c r="BS8" s="175">
        <f>IF(VLOOKUP($D8,'Appendix B - CI'!$C$2:$EM$141,BS$1,0) &gt; 0,$C8,0)</f>
        <v>0</v>
      </c>
      <c r="BT8" s="175">
        <f>IF(VLOOKUP($D8,'Appendix B - CI'!$C$2:$EM$141,BT$1,0) &gt; 0,$C8,0)</f>
        <v>0</v>
      </c>
      <c r="BU8" s="175">
        <f>IF(VLOOKUP($D8,'Appendix B - CI'!$C$2:$EM$141,BU$1,0) &gt; 0,$C8,0)</f>
        <v>0</v>
      </c>
      <c r="BV8" s="175">
        <f>IF(VLOOKUP($D8,'Appendix B - CI'!$C$2:$EM$141,BV$1,0) &gt; 0,$C8,0)</f>
        <v>0</v>
      </c>
      <c r="BW8" s="175">
        <f>IF(VLOOKUP($D8,'Appendix B - CI'!$C$2:$EM$141,BW$1,0) &gt; 0,$C8,0)</f>
        <v>0</v>
      </c>
      <c r="BX8" s="175">
        <f>IF(VLOOKUP($D8,'Appendix B - CI'!$C$2:$EM$141,BX$1,0) &gt; 0,$C8,0)</f>
        <v>0</v>
      </c>
      <c r="BY8" s="175">
        <f>IF(VLOOKUP($D8,'Appendix B - CI'!$C$2:$EM$141,BY$1,0) &gt; 0,$C8,0)</f>
        <v>0</v>
      </c>
      <c r="BZ8" s="175">
        <f>IF(VLOOKUP($D8,'Appendix B - CI'!$C$2:$EM$141,BZ$1,0) &gt; 0,$C8,0)</f>
        <v>0</v>
      </c>
      <c r="CA8" s="175">
        <f>IF(VLOOKUP($D8,'Appendix B - CI'!$C$2:$EM$141,CA$1,0) &gt; 0,$C8,0)</f>
        <v>0</v>
      </c>
      <c r="CB8" s="175">
        <f>IF(VLOOKUP($D8,'Appendix B - CI'!$C$2:$EM$141,CB$1,0) &gt; 0,$C8,0)</f>
        <v>0</v>
      </c>
      <c r="CC8" s="175">
        <f>IF(VLOOKUP($D8,'Appendix B - CI'!$C$2:$EM$141,CC$1,0) &gt; 0,$C8,0)</f>
        <v>0</v>
      </c>
      <c r="CD8" s="175">
        <f>IF(VLOOKUP($D8,'Appendix B - CI'!$C$2:$EM$141,CD$1,0) &gt; 0,$C8,0)</f>
        <v>0</v>
      </c>
      <c r="CE8" s="989">
        <f>IF(VLOOKUP($D8,'Appendix B - CI'!$C$2:$EM$141,CE$1,0) &gt; 0,$C8,0)</f>
        <v>454.26</v>
      </c>
      <c r="CF8" s="175">
        <f>IF(VLOOKUP($D8,'Appendix B - CI'!$C$2:$EM$141,CF$1,0) &gt; 0,$C8,0)</f>
        <v>0</v>
      </c>
      <c r="CG8" s="175">
        <f>IF(VLOOKUP($D8,'Appendix B - CI'!$C$2:$EM$141,CG$1,0) &gt; 0,$C8,0)</f>
        <v>0</v>
      </c>
      <c r="CH8" s="175">
        <f>IF(VLOOKUP($D8,'Appendix B - CI'!$C$2:$EM$141,CH$1,0) &gt; 0,$C8,0)</f>
        <v>0</v>
      </c>
      <c r="CI8" s="175">
        <f>IF(VLOOKUP($D8,'Appendix B - CI'!$C$2:$EM$141,CI$1,0) &gt; 0,$C8,0)</f>
        <v>0</v>
      </c>
      <c r="CJ8" s="175">
        <f>IF(VLOOKUP($D8,'Appendix B - CI'!$C$2:$EM$141,CJ$1,0) &gt; 0,$C8,0)</f>
        <v>0</v>
      </c>
      <c r="CK8" s="175">
        <f>IF(VLOOKUP($D8,'Appendix B - CI'!$C$2:$EM$141,CK$1,0) &gt; 0,$C8,0)</f>
        <v>0</v>
      </c>
      <c r="CL8" s="175">
        <f>IF(VLOOKUP($D8,'Appendix B - CI'!$C$2:$EM$141,CL$1,0) &gt; 0,$C8,0)</f>
        <v>0</v>
      </c>
      <c r="CM8" s="175">
        <f>IF(VLOOKUP($D8,'Appendix B - CI'!$C$2:$EM$141,CM$1,0) &gt; 0,$C8,0)</f>
        <v>0</v>
      </c>
      <c r="CN8" s="175">
        <f>IF(VLOOKUP($D8,'Appendix B - CI'!$C$2:$EM$141,CN$1,0) &gt; 0,$C8,0)</f>
        <v>0</v>
      </c>
      <c r="CO8" s="989">
        <f>IF(VLOOKUP($D8,'Appendix B - CI'!$C$2:$EM$141,CO$1,0) &gt; 0,$C8,0)</f>
        <v>454.26</v>
      </c>
      <c r="CP8" s="175">
        <f>IF(VLOOKUP($D8,'Appendix B - CI'!$C$2:$EM$141,CP$1,0) &gt; 0,$C8,0)</f>
        <v>0</v>
      </c>
      <c r="CQ8" s="175">
        <f>IF(VLOOKUP($D8,'Appendix B - CI'!$C$2:$EM$141,CQ$1,0) &gt; 0,$C8,0)</f>
        <v>0</v>
      </c>
      <c r="CR8" s="175">
        <f>IF(VLOOKUP($D8,'Appendix B - CI'!$C$2:$EM$141,CR$1,0) &gt; 0,$C8,0)</f>
        <v>0</v>
      </c>
      <c r="CS8" s="175">
        <f>IF(VLOOKUP($D8,'Appendix B - CI'!$C$2:$EM$141,CS$1,0) &gt; 0,$C8,0)</f>
        <v>0</v>
      </c>
      <c r="CT8" s="175">
        <f>IF(VLOOKUP($D8,'Appendix B - CI'!$C$2:$EM$141,CT$1,0) &gt; 0,$C8,0)</f>
        <v>0</v>
      </c>
      <c r="CU8" s="175">
        <f>IF(VLOOKUP($D8,'Appendix B - CI'!$C$2:$EM$141,CU$1,0) &gt; 0,$C8,0)</f>
        <v>0</v>
      </c>
      <c r="CV8" s="175">
        <f>IF(VLOOKUP($D8,'Appendix B - CI'!$C$2:$EM$141,CV$1,0) &gt; 0,$C8,0)</f>
        <v>0</v>
      </c>
      <c r="CW8" s="175">
        <f>IF(VLOOKUP($D8,'Appendix B - CI'!$C$2:$EM$141,CW$1,0) &gt; 0,$C8,0)</f>
        <v>0</v>
      </c>
      <c r="CX8" s="175">
        <f>IF(VLOOKUP($D8,'Appendix B - CI'!$C$2:$EM$141,CX$1,0) &gt; 0,$C8,0)</f>
        <v>0</v>
      </c>
      <c r="CY8" s="989">
        <f>IF(VLOOKUP($D8,'Appendix B - CI'!$C$2:$EM$141,CY$1,0) &gt; 0,$C8,0)</f>
        <v>454.26</v>
      </c>
      <c r="CZ8" s="175">
        <f>IF(VLOOKUP($D8,'Appendix B - CI'!$C$2:$EM$141,CZ$1,0) &gt; 0,$C8,0)</f>
        <v>0</v>
      </c>
      <c r="DA8" s="175">
        <f>IF(VLOOKUP($D8,'Appendix B - CI'!$C$2:$EM$141,DA$1,0) &gt; 0,$C8,0)</f>
        <v>0</v>
      </c>
      <c r="DB8" s="175">
        <f>IF(VLOOKUP($D8,'Appendix B - CI'!$C$2:$EM$141,DB$1,0) &gt; 0,$C8,0)</f>
        <v>0</v>
      </c>
      <c r="DC8" s="175">
        <f>IF(VLOOKUP($D8,'Appendix B - CI'!$C$2:$EM$141,DC$1,0) &gt; 0,$C8,0)</f>
        <v>0</v>
      </c>
      <c r="DD8" s="175">
        <f>IF(VLOOKUP($D8,'Appendix B - CI'!$C$2:$EM$141,DD$1,0) &gt; 0,$C8,0)</f>
        <v>0</v>
      </c>
      <c r="DE8" s="175">
        <f>IF(VLOOKUP($D8,'Appendix B - CI'!$C$2:$EM$141,DE$1,0) &gt; 0,$C8,0)</f>
        <v>0</v>
      </c>
      <c r="DF8" s="175">
        <f>IF(VLOOKUP($D8,'Appendix B - CI'!$C$2:$EM$141,DF$1,0) &gt; 0,$C8,0)</f>
        <v>0</v>
      </c>
      <c r="DG8" s="175">
        <f>IF(VLOOKUP($D8,'Appendix B - CI'!$C$2:$EM$141,DG$1,0) &gt; 0,$C8,0)</f>
        <v>0</v>
      </c>
      <c r="DH8" s="175">
        <f>IF(VLOOKUP($D8,'Appendix B - CI'!$C$2:$EM$141,DH$1,0) &gt; 0,$C8,0)</f>
        <v>0</v>
      </c>
      <c r="DI8" s="175">
        <f>IF(VLOOKUP($D8,'Appendix B - CI'!$C$2:$EM$141,DI$1,0) &gt; 0,$C8,0)</f>
        <v>0</v>
      </c>
      <c r="DJ8" s="175">
        <f>IF(VLOOKUP($D8,'Appendix B - CI'!$C$2:$EM$141,DJ$1,0) &gt; 0,$C8,0)</f>
        <v>0</v>
      </c>
      <c r="DK8" s="175">
        <f>IF(VLOOKUP($D8,'Appendix B - CI'!$C$2:$EM$141,DK$1,0) &gt; 0,$C8,0)</f>
        <v>0</v>
      </c>
      <c r="DL8" s="175">
        <f>IF(VLOOKUP($D8,'Appendix B - CI'!$C$2:$EM$141,DL$1,0) &gt; 0,$C8,0)</f>
        <v>0</v>
      </c>
      <c r="DM8" s="175">
        <f>IF(VLOOKUP($D8,'Appendix B - CI'!$C$2:$EM$141,DM$1,0) &gt; 0,$C8,0)</f>
        <v>0</v>
      </c>
      <c r="DN8" s="175">
        <f>IF(VLOOKUP($D8,'Appendix B - CI'!$C$2:$EM$141,DN$1,0) &gt; 0,$C8,0)</f>
        <v>0</v>
      </c>
      <c r="DO8" s="175">
        <f>IF(VLOOKUP($D8,'Appendix B - CI'!$C$2:$EM$141,DO$1,0) &gt; 0,$C8,0)</f>
        <v>0</v>
      </c>
      <c r="DP8" s="175">
        <f>IF(VLOOKUP($D8,'Appendix B - CI'!$C$2:$EM$141,DP$1,0) &gt; 0,$C8,0)</f>
        <v>0</v>
      </c>
      <c r="DQ8" s="175">
        <f>IF(VLOOKUP($D8,'Appendix B - CI'!$C$2:$EM$141,DQ$1,0) &gt; 0,$C8,0)</f>
        <v>0</v>
      </c>
      <c r="DR8" s="175">
        <f>IF(VLOOKUP($D8,'Appendix B - CI'!$C$2:$EM$141,DR$1,0) &gt; 0,$C8,0)</f>
        <v>0</v>
      </c>
      <c r="DS8" s="175">
        <f>IF(VLOOKUP($D8,'Appendix B - CI'!$C$2:$EM$141,DS$1,0) &gt; 0,$C8,0)</f>
        <v>0</v>
      </c>
      <c r="DT8" s="175">
        <f>IF(VLOOKUP($D8,'Appendix B - CI'!$C$2:$EM$141,DT$1,0) &gt; 0,$C8,0)</f>
        <v>0</v>
      </c>
      <c r="DU8" s="175">
        <f>IF(VLOOKUP($D8,'Appendix B - CI'!$C$2:$EM$141,DU$1,0) &gt; 0,$C8,0)</f>
        <v>0</v>
      </c>
      <c r="DV8" s="175">
        <f>IF(VLOOKUP($D8,'Appendix B - CI'!$C$2:$EM$141,DV$1,0) &gt; 0,$C8,0)</f>
        <v>0</v>
      </c>
      <c r="DW8" s="175">
        <f>IF(VLOOKUP($D8,'Appendix B - CI'!$C$2:$EM$141,DW$1,0) &gt; 0,$C8,0)</f>
        <v>0</v>
      </c>
      <c r="DX8" s="175">
        <f>IF(VLOOKUP($D8,'Appendix B - CI'!$C$2:$EM$141,DX$1,0) &gt; 0,$C8,0)</f>
        <v>0</v>
      </c>
      <c r="DY8" s="175">
        <f>IF(VLOOKUP($D8,'Appendix B - CI'!$C$2:$EM$141,DY$1,0) &gt; 0,$C8,0)</f>
        <v>0</v>
      </c>
      <c r="DZ8" s="175">
        <f>IF(VLOOKUP($D8,'Appendix B - CI'!$C$2:$EM$141,DZ$1,0) &gt; 0,$C8,0)</f>
        <v>0</v>
      </c>
      <c r="EA8" s="175">
        <f>IF(VLOOKUP($D8,'Appendix B - CI'!$C$2:$EM$141,EA$1,0) &gt; 0,$C8,0)</f>
        <v>0</v>
      </c>
      <c r="EB8" s="175">
        <f>IF(VLOOKUP($D8,'Appendix B - CI'!$C$2:$EM$141,EB$1,0) &gt; 0,$C8,0)</f>
        <v>0</v>
      </c>
      <c r="EC8" s="175">
        <f>IF(VLOOKUP($D8,'Appendix B - CI'!$C$2:$EM$141,EC$1,0) &gt; 0,$C8,0)</f>
        <v>0</v>
      </c>
      <c r="ED8" s="175">
        <f>IF(VLOOKUP($D8,'Appendix B - CI'!$C$2:$EM$141,ED$1,0) &gt; 0,$C8,0)</f>
        <v>0</v>
      </c>
      <c r="EE8" s="175">
        <f>IF(VLOOKUP($D8,'Appendix B - CI'!$C$2:$EM$141,EE$1,0) &gt; 0,$C8,0)</f>
        <v>0</v>
      </c>
      <c r="EF8" s="175">
        <f>IF(VLOOKUP($D8,'Appendix B - CI'!$C$2:$EM$141,EF$1,0) &gt; 0,$C8,0)</f>
        <v>0</v>
      </c>
      <c r="EG8" s="175">
        <f>IF(VLOOKUP($D8,'Appendix B - CI'!$C$2:$EM$141,EG$1,0) &gt; 0,$C8,0)</f>
        <v>0</v>
      </c>
      <c r="EH8" s="175">
        <f>IF(VLOOKUP($D8,'Appendix B - CI'!$C$2:$EM$141,EH$1,0) &gt; 0,$C8,0)</f>
        <v>0</v>
      </c>
      <c r="EI8" s="175">
        <f>IF(VLOOKUP($D8,'Appendix B - CI'!$C$2:$EM$141,EI$1,0) &gt; 0,$C8,0)</f>
        <v>0</v>
      </c>
      <c r="EJ8" s="175">
        <f>IF(VLOOKUP($D8,'Appendix B - CI'!$C$2:$EM$141,EJ$1,0) &gt; 0,$C8,0)</f>
        <v>0</v>
      </c>
      <c r="EK8" s="175">
        <f>IF(VLOOKUP($D8,'Appendix B - CI'!$C$2:$EM$141,EK$1,0) &gt; 0,$C8,0)</f>
        <v>0</v>
      </c>
      <c r="EL8" s="175">
        <f>IF(VLOOKUP($D8,'Appendix B - CI'!$C$2:$EM$141,EL$1,0) &gt; 0,$C8,0)</f>
        <v>0</v>
      </c>
      <c r="EM8" s="175">
        <f>IF(VLOOKUP($D8,'Appendix B - CI'!$C$2:$EM$141,EM$1,0) &gt; 0,$C8,0)</f>
        <v>0</v>
      </c>
      <c r="EN8" s="175">
        <f>IF(VLOOKUP($D8,'Appendix B - CI'!$C$2:$EM$141,EN$1,0) &gt; 0,$C8,0)</f>
        <v>0</v>
      </c>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8"/>
      <c r="GV8" s="178"/>
      <c r="GW8" s="178"/>
      <c r="GX8" s="178"/>
      <c r="GY8" s="178"/>
      <c r="GZ8" s="178"/>
      <c r="HA8" s="178"/>
      <c r="HB8" s="178"/>
      <c r="HC8" s="178"/>
      <c r="HD8" s="178"/>
      <c r="HE8" s="178"/>
      <c r="HF8" s="178"/>
      <c r="HG8" s="178"/>
      <c r="HH8" s="178"/>
      <c r="HI8" s="178"/>
      <c r="HJ8" s="178"/>
      <c r="HK8" s="178"/>
      <c r="HL8" s="178"/>
      <c r="HM8" s="178"/>
      <c r="HN8" s="178"/>
      <c r="HO8" s="178"/>
      <c r="HP8" s="178"/>
      <c r="HQ8" s="178"/>
      <c r="HR8" s="178"/>
      <c r="HS8" s="178"/>
      <c r="HT8" s="178"/>
      <c r="HU8" s="178"/>
      <c r="HV8" s="178"/>
      <c r="HW8" s="178"/>
      <c r="HX8" s="178"/>
      <c r="HY8" s="178"/>
      <c r="HZ8" s="178"/>
      <c r="IA8" s="178"/>
      <c r="IB8" s="178"/>
      <c r="IC8" s="178"/>
      <c r="ID8" s="178"/>
      <c r="IE8" s="178"/>
      <c r="IF8" s="178"/>
      <c r="IG8" s="178"/>
      <c r="IH8" s="178"/>
      <c r="II8" s="178"/>
      <c r="IJ8" s="178"/>
      <c r="IK8" s="178"/>
      <c r="IL8" s="178"/>
      <c r="IM8" s="178"/>
      <c r="IN8" s="178"/>
      <c r="IO8" s="178"/>
      <c r="IP8" s="178"/>
      <c r="IQ8" s="178"/>
      <c r="IR8" s="178"/>
      <c r="IS8" s="178"/>
      <c r="IT8" s="178"/>
      <c r="IU8" s="178"/>
      <c r="IV8" s="178"/>
      <c r="IW8" s="178"/>
      <c r="IX8" s="178"/>
      <c r="IY8" s="178"/>
      <c r="IZ8" s="178"/>
      <c r="JA8" s="178"/>
      <c r="JB8" s="178"/>
      <c r="JC8" s="178"/>
      <c r="JD8" s="178"/>
      <c r="JE8" s="178"/>
      <c r="JF8" s="178"/>
      <c r="JG8" s="178"/>
      <c r="JH8" s="178"/>
      <c r="JI8" s="178"/>
      <c r="JJ8" s="178"/>
      <c r="JK8" s="178"/>
      <c r="JL8" s="178"/>
      <c r="JM8" s="178"/>
      <c r="JN8" s="178"/>
      <c r="JO8" s="178"/>
      <c r="JP8" s="178"/>
      <c r="JQ8" s="178"/>
      <c r="JR8" s="178"/>
      <c r="JS8" s="178"/>
      <c r="JT8" s="178"/>
      <c r="JU8" s="178"/>
      <c r="JV8" s="178"/>
      <c r="JW8" s="178"/>
      <c r="JX8" s="178"/>
      <c r="JY8" s="180"/>
    </row>
    <row r="9" ht="14.25" customHeight="1">
      <c r="A9" s="50" t="s">
        <v>96</v>
      </c>
      <c r="B9" s="83" t="s">
        <v>479</v>
      </c>
      <c r="C9" s="1330">
        <f>VLOOKUP(D9,'Combined Scenario II - Results'!$C$2:$AR$87,42,0)</f>
        <v>2344.298</v>
      </c>
      <c r="D9" s="50">
        <v>1811008.0</v>
      </c>
      <c r="E9" s="989">
        <f>IF(VLOOKUP($D9,'Appendix B - CI'!$C$2:$EM$141,E$1,0) &gt; 0,$C9,0)</f>
        <v>2344.298</v>
      </c>
      <c r="F9" s="175">
        <f>IF(VLOOKUP($D9,'Appendix B - CI'!$C$2:$EM$141,F$1,0) &gt; 0,$C9,0)</f>
        <v>0</v>
      </c>
      <c r="G9" s="175">
        <f>IF(VLOOKUP($D9,'Appendix B - CI'!$C$2:$EM$141,G$1,0) &gt; 0,$C9,0)</f>
        <v>0</v>
      </c>
      <c r="H9" s="175">
        <f>IF(VLOOKUP($D9,'Appendix B - CI'!$C$2:$EM$141,H$1,0) &gt; 0,$C9,0)</f>
        <v>0</v>
      </c>
      <c r="I9" s="175">
        <f>IF(VLOOKUP($D9,'Appendix B - CI'!$C$2:$EM$141,I$1,0) &gt; 0,$C9,0)</f>
        <v>0</v>
      </c>
      <c r="J9" s="989">
        <f>IF(VLOOKUP($D9,'Appendix B - CI'!$C$2:$EM$141,J$1,0) &gt; 0,$C9,0)</f>
        <v>2344.298</v>
      </c>
      <c r="K9" s="175">
        <f>IF(VLOOKUP($D9,'Appendix B - CI'!$C$2:$EM$141,K$1,0) &gt; 0,$C9,0)</f>
        <v>0</v>
      </c>
      <c r="L9" s="175">
        <f>IF(VLOOKUP($D9,'Appendix B - CI'!$C$2:$EM$141,L$1,0) &gt; 0,$C9,0)</f>
        <v>0</v>
      </c>
      <c r="M9" s="175">
        <f>IF(VLOOKUP($D9,'Appendix B - CI'!$C$2:$EM$141,M$1,0) &gt; 0,$C9,0)</f>
        <v>0</v>
      </c>
      <c r="N9" s="175">
        <f>IF(VLOOKUP($D9,'Appendix B - CI'!$C$2:$EM$141,N$1,0) &gt; 0,$C9,0)</f>
        <v>0</v>
      </c>
      <c r="O9" s="989">
        <f>IF(VLOOKUP($D9,'Appendix B - CI'!$C$2:$EM$141,O$1,0) &gt; 0,$C9,0)</f>
        <v>2344.298</v>
      </c>
      <c r="P9" s="175">
        <f>IF(VLOOKUP($D9,'Appendix B - CI'!$C$2:$EM$141,P$1,0) &gt; 0,$C9,0)</f>
        <v>0</v>
      </c>
      <c r="Q9" s="175">
        <f>IF(VLOOKUP($D9,'Appendix B - CI'!$C$2:$EM$141,Q$1,0) &gt; 0,$C9,0)</f>
        <v>0</v>
      </c>
      <c r="R9" s="175">
        <f>IF(VLOOKUP($D9,'Appendix B - CI'!$C$2:$EM$141,R$1,0) &gt; 0,$C9,0)</f>
        <v>0</v>
      </c>
      <c r="S9" s="175">
        <f>IF(VLOOKUP($D9,'Appendix B - CI'!$C$2:$EM$141,S$1,0) &gt; 0,$C9,0)</f>
        <v>0</v>
      </c>
      <c r="T9" s="175">
        <f>IF(VLOOKUP($D9,'Appendix B - CI'!$C$2:$EM$141,T$1,0) &gt; 0,$C9,0)</f>
        <v>0</v>
      </c>
      <c r="U9" s="989">
        <f>IF(VLOOKUP($D9,'Appendix B - CI'!$C$2:$EM$141,U$1,0) &gt; 0,$C9,0)</f>
        <v>2344.298</v>
      </c>
      <c r="V9" s="175">
        <f>IF(VLOOKUP($D9,'Appendix B - CI'!$C$2:$EM$141,V$1,0) &gt; 0,$C9,0)</f>
        <v>0</v>
      </c>
      <c r="W9" s="175">
        <f>IF(VLOOKUP($D9,'Appendix B - CI'!$C$2:$EM$141,W$1,0) &gt; 0,$C9,0)</f>
        <v>0</v>
      </c>
      <c r="X9" s="175">
        <f>IF(VLOOKUP($D9,'Appendix B - CI'!$C$2:$EM$141,X$1,0) &gt; 0,$C9,0)</f>
        <v>0</v>
      </c>
      <c r="Y9" s="175">
        <f>IF(VLOOKUP($D9,'Appendix B - CI'!$C$2:$EM$141,Y$1,0) &gt; 0,$C9,0)</f>
        <v>0</v>
      </c>
      <c r="Z9" s="175">
        <f>IF(VLOOKUP($D9,'Appendix B - CI'!$C$2:$EM$141,Z$1,0) &gt; 0,$C9,0)</f>
        <v>0</v>
      </c>
      <c r="AA9" s="175">
        <f>IF(VLOOKUP($D9,'Appendix B - CI'!$C$2:$EM$141,AA$1,0) &gt; 0,$C9,0)</f>
        <v>0</v>
      </c>
      <c r="AB9" s="175">
        <f>IF(VLOOKUP($D9,'Appendix B - CI'!$C$2:$EM$141,AB$1,0) &gt; 0,$C9,0)</f>
        <v>0</v>
      </c>
      <c r="AC9" s="989">
        <f>IF(VLOOKUP($D9,'Appendix B - CI'!$C$2:$EM$141,AC$1,0) &gt; 0,$C9,0)</f>
        <v>2344.298</v>
      </c>
      <c r="AD9" s="175">
        <f>IF(VLOOKUP($D9,'Appendix B - CI'!$C$2:$EM$141,AD$1,0) &gt; 0,$C9,0)</f>
        <v>0</v>
      </c>
      <c r="AE9" s="175">
        <f>IF(VLOOKUP($D9,'Appendix B - CI'!$C$2:$EM$141,AE$1,0) &gt; 0,$C9,0)</f>
        <v>0</v>
      </c>
      <c r="AF9" s="175">
        <f>IF(VLOOKUP($D9,'Appendix B - CI'!$C$2:$EM$141,AF$1,0) &gt; 0,$C9,0)</f>
        <v>0</v>
      </c>
      <c r="AG9" s="175">
        <f>IF(VLOOKUP($D9,'Appendix B - CI'!$C$2:$EM$141,AG$1,0) &gt; 0,$C9,0)</f>
        <v>0</v>
      </c>
      <c r="AH9" s="175">
        <f>IF(VLOOKUP($D9,'Appendix B - CI'!$C$2:$EM$141,AH$1,0) &gt; 0,$C9,0)</f>
        <v>0</v>
      </c>
      <c r="AI9" s="175">
        <f>IF(VLOOKUP($D9,'Appendix B - CI'!$C$2:$EM$141,AI$1,0) &gt; 0,$C9,0)</f>
        <v>0</v>
      </c>
      <c r="AJ9" s="175">
        <f>IF(VLOOKUP($D9,'Appendix B - CI'!$C$2:$EM$141,AJ$1,0) &gt; 0,$C9,0)</f>
        <v>0</v>
      </c>
      <c r="AK9" s="989">
        <f>IF(VLOOKUP($D9,'Appendix B - CI'!$C$2:$EM$141,AK$1,0) &gt; 0,$C9,0)</f>
        <v>2344.298</v>
      </c>
      <c r="AL9" s="175">
        <f>IF(VLOOKUP($D9,'Appendix B - CI'!$C$2:$EM$141,AL$1,0) &gt; 0,$C9,0)</f>
        <v>0</v>
      </c>
      <c r="AM9" s="175">
        <f>IF(VLOOKUP($D9,'Appendix B - CI'!$C$2:$EM$141,AM$1,0) &gt; 0,$C9,0)</f>
        <v>0</v>
      </c>
      <c r="AN9" s="175">
        <f>IF(VLOOKUP($D9,'Appendix B - CI'!$C$2:$EM$141,AN$1,0) &gt; 0,$C9,0)</f>
        <v>0</v>
      </c>
      <c r="AO9" s="175">
        <f>IF(VLOOKUP($D9,'Appendix B - CI'!$C$2:$EM$141,AO$1,0) &gt; 0,$C9,0)</f>
        <v>0</v>
      </c>
      <c r="AP9" s="175">
        <f>IF(VLOOKUP($D9,'Appendix B - CI'!$C$2:$EM$141,AP$1,0) &gt; 0,$C9,0)</f>
        <v>0</v>
      </c>
      <c r="AQ9" s="175">
        <f>IF(VLOOKUP($D9,'Appendix B - CI'!$C$2:$EM$141,AQ$1,0) &gt; 0,$C9,0)</f>
        <v>0</v>
      </c>
      <c r="AR9" s="175">
        <f>IF(VLOOKUP($D9,'Appendix B - CI'!$C$2:$EM$141,AR$1,0) &gt; 0,$C9,0)</f>
        <v>0</v>
      </c>
      <c r="AS9" s="989">
        <f>IF(VLOOKUP($D9,'Appendix B - CI'!$C$2:$EM$141,AS$1,0) &gt; 0,$C9,0)</f>
        <v>2344.298</v>
      </c>
      <c r="AT9" s="175">
        <f>IF(VLOOKUP($D9,'Appendix B - CI'!$C$2:$EM$141,AT$1,0) &gt; 0,$C9,0)</f>
        <v>0</v>
      </c>
      <c r="AU9" s="175">
        <f>IF(VLOOKUP($D9,'Appendix B - CI'!$C$2:$EM$141,AU$1,0) &gt; 0,$C9,0)</f>
        <v>0</v>
      </c>
      <c r="AV9" s="175">
        <f>IF(VLOOKUP($D9,'Appendix B - CI'!$C$2:$EM$141,AV$1,0) &gt; 0,$C9,0)</f>
        <v>0</v>
      </c>
      <c r="AW9" s="175">
        <f>IF(VLOOKUP($D9,'Appendix B - CI'!$C$2:$EM$141,AW$1,0) &gt; 0,$C9,0)</f>
        <v>0</v>
      </c>
      <c r="AX9" s="175">
        <f>IF(VLOOKUP($D9,'Appendix B - CI'!$C$2:$EM$141,AX$1,0) &gt; 0,$C9,0)</f>
        <v>0</v>
      </c>
      <c r="AY9" s="175">
        <f>IF(VLOOKUP($D9,'Appendix B - CI'!$C$2:$EM$141,AY$1,0) &gt; 0,$C9,0)</f>
        <v>0</v>
      </c>
      <c r="AZ9" s="175">
        <f>IF(VLOOKUP($D9,'Appendix B - CI'!$C$2:$EM$141,AZ$1,0) &gt; 0,$C9,0)</f>
        <v>0</v>
      </c>
      <c r="BA9" s="175">
        <f>IF(VLOOKUP($D9,'Appendix B - CI'!$C$2:$EM$141,BA$1,0) &gt; 0,$C9,0)</f>
        <v>0</v>
      </c>
      <c r="BB9" s="175">
        <f>IF(VLOOKUP($D9,'Appendix B - CI'!$C$2:$EM$141,BB$1,0) &gt; 0,$C9,0)</f>
        <v>0</v>
      </c>
      <c r="BC9" s="175">
        <f>IF(VLOOKUP($D9,'Appendix B - CI'!$C$2:$EM$141,BC$1,0) &gt; 0,$C9,0)</f>
        <v>0</v>
      </c>
      <c r="BD9" s="175">
        <f>IF(VLOOKUP($D9,'Appendix B - CI'!$C$2:$EM$141,BD$1,0) &gt; 0,$C9,0)</f>
        <v>0</v>
      </c>
      <c r="BE9" s="175">
        <f>IF(VLOOKUP($D9,'Appendix B - CI'!$C$2:$EM$141,BE$1,0) &gt; 0,$C9,0)</f>
        <v>0</v>
      </c>
      <c r="BF9" s="175">
        <f>IF(VLOOKUP($D9,'Appendix B - CI'!$C$2:$EM$141,BF$1,0) &gt; 0,$C9,0)</f>
        <v>0</v>
      </c>
      <c r="BG9" s="175">
        <f>IF(VLOOKUP($D9,'Appendix B - CI'!$C$2:$EM$141,BG$1,0) &gt; 0,$C9,0)</f>
        <v>0</v>
      </c>
      <c r="BH9" s="175">
        <f>IF(VLOOKUP($D9,'Appendix B - CI'!$C$2:$EM$141,BH$1,0) &gt; 0,$C9,0)</f>
        <v>0</v>
      </c>
      <c r="BI9" s="175">
        <f>IF(VLOOKUP($D9,'Appendix B - CI'!$C$2:$EM$141,BI$1,0) &gt; 0,$C9,0)</f>
        <v>0</v>
      </c>
      <c r="BJ9" s="175">
        <f>IF(VLOOKUP($D9,'Appendix B - CI'!$C$2:$EM$141,BJ$1,0) &gt; 0,$C9,0)</f>
        <v>0</v>
      </c>
      <c r="BK9" s="175">
        <f>IF(VLOOKUP($D9,'Appendix B - CI'!$C$2:$EM$141,BK$1,0) &gt; 0,$C9,0)</f>
        <v>0</v>
      </c>
      <c r="BL9" s="175">
        <f>IF(VLOOKUP($D9,'Appendix B - CI'!$C$2:$EM$141,BL$1,0) &gt; 0,$C9,0)</f>
        <v>0</v>
      </c>
      <c r="BM9" s="175">
        <f>IF(VLOOKUP($D9,'Appendix B - CI'!$C$2:$EM$141,BM$1,0) &gt; 0,$C9,0)</f>
        <v>0</v>
      </c>
      <c r="BN9" s="175">
        <f>IF(VLOOKUP($D9,'Appendix B - CI'!$C$2:$EM$141,BN$1,0) &gt; 0,$C9,0)</f>
        <v>0</v>
      </c>
      <c r="BO9" s="175">
        <f>IF(VLOOKUP($D9,'Appendix B - CI'!$C$2:$EM$141,BO$1,0) &gt; 0,$C9,0)</f>
        <v>0</v>
      </c>
      <c r="BP9" s="175">
        <f>IF(VLOOKUP($D9,'Appendix B - CI'!$C$2:$EM$141,BP$1,0) &gt; 0,$C9,0)</f>
        <v>0</v>
      </c>
      <c r="BQ9" s="175">
        <f>IF(VLOOKUP($D9,'Appendix B - CI'!$C$2:$EM$141,BQ$1,0) &gt; 0,$C9,0)</f>
        <v>0</v>
      </c>
      <c r="BR9" s="175">
        <f>IF(VLOOKUP($D9,'Appendix B - CI'!$C$2:$EM$141,BR$1,0) &gt; 0,$C9,0)</f>
        <v>0</v>
      </c>
      <c r="BS9" s="175">
        <f>IF(VLOOKUP($D9,'Appendix B - CI'!$C$2:$EM$141,BS$1,0) &gt; 0,$C9,0)</f>
        <v>0</v>
      </c>
      <c r="BT9" s="175">
        <f>IF(VLOOKUP($D9,'Appendix B - CI'!$C$2:$EM$141,BT$1,0) &gt; 0,$C9,0)</f>
        <v>0</v>
      </c>
      <c r="BU9" s="175">
        <f>IF(VLOOKUP($D9,'Appendix B - CI'!$C$2:$EM$141,BU$1,0) &gt; 0,$C9,0)</f>
        <v>0</v>
      </c>
      <c r="BV9" s="175">
        <f>IF(VLOOKUP($D9,'Appendix B - CI'!$C$2:$EM$141,BV$1,0) &gt; 0,$C9,0)</f>
        <v>0</v>
      </c>
      <c r="BW9" s="175">
        <f>IF(VLOOKUP($D9,'Appendix B - CI'!$C$2:$EM$141,BW$1,0) &gt; 0,$C9,0)</f>
        <v>0</v>
      </c>
      <c r="BX9" s="175">
        <f>IF(VLOOKUP($D9,'Appendix B - CI'!$C$2:$EM$141,BX$1,0) &gt; 0,$C9,0)</f>
        <v>0</v>
      </c>
      <c r="BY9" s="175">
        <f>IF(VLOOKUP($D9,'Appendix B - CI'!$C$2:$EM$141,BY$1,0) &gt; 0,$C9,0)</f>
        <v>0</v>
      </c>
      <c r="BZ9" s="175">
        <f>IF(VLOOKUP($D9,'Appendix B - CI'!$C$2:$EM$141,BZ$1,0) &gt; 0,$C9,0)</f>
        <v>0</v>
      </c>
      <c r="CA9" s="175">
        <f>IF(VLOOKUP($D9,'Appendix B - CI'!$C$2:$EM$141,CA$1,0) &gt; 0,$C9,0)</f>
        <v>0</v>
      </c>
      <c r="CB9" s="175">
        <f>IF(VLOOKUP($D9,'Appendix B - CI'!$C$2:$EM$141,CB$1,0) &gt; 0,$C9,0)</f>
        <v>0</v>
      </c>
      <c r="CC9" s="175">
        <f>IF(VLOOKUP($D9,'Appendix B - CI'!$C$2:$EM$141,CC$1,0) &gt; 0,$C9,0)</f>
        <v>0</v>
      </c>
      <c r="CD9" s="175">
        <f>IF(VLOOKUP($D9,'Appendix B - CI'!$C$2:$EM$141,CD$1,0) &gt; 0,$C9,0)</f>
        <v>0</v>
      </c>
      <c r="CE9" s="989">
        <f>IF(VLOOKUP($D9,'Appendix B - CI'!$C$2:$EM$141,CE$1,0) &gt; 0,$C9,0)</f>
        <v>2344.298</v>
      </c>
      <c r="CF9" s="175">
        <f>IF(VLOOKUP($D9,'Appendix B - CI'!$C$2:$EM$141,CF$1,0) &gt; 0,$C9,0)</f>
        <v>0</v>
      </c>
      <c r="CG9" s="175">
        <f>IF(VLOOKUP($D9,'Appendix B - CI'!$C$2:$EM$141,CG$1,0) &gt; 0,$C9,0)</f>
        <v>0</v>
      </c>
      <c r="CH9" s="175">
        <f>IF(VLOOKUP($D9,'Appendix B - CI'!$C$2:$EM$141,CH$1,0) &gt; 0,$C9,0)</f>
        <v>0</v>
      </c>
      <c r="CI9" s="175">
        <f>IF(VLOOKUP($D9,'Appendix B - CI'!$C$2:$EM$141,CI$1,0) &gt; 0,$C9,0)</f>
        <v>0</v>
      </c>
      <c r="CJ9" s="175">
        <f>IF(VLOOKUP($D9,'Appendix B - CI'!$C$2:$EM$141,CJ$1,0) &gt; 0,$C9,0)</f>
        <v>0</v>
      </c>
      <c r="CK9" s="175">
        <f>IF(VLOOKUP($D9,'Appendix B - CI'!$C$2:$EM$141,CK$1,0) &gt; 0,$C9,0)</f>
        <v>0</v>
      </c>
      <c r="CL9" s="175">
        <f>IF(VLOOKUP($D9,'Appendix B - CI'!$C$2:$EM$141,CL$1,0) &gt; 0,$C9,0)</f>
        <v>0</v>
      </c>
      <c r="CM9" s="175">
        <f>IF(VLOOKUP($D9,'Appendix B - CI'!$C$2:$EM$141,CM$1,0) &gt; 0,$C9,0)</f>
        <v>0</v>
      </c>
      <c r="CN9" s="175">
        <f>IF(VLOOKUP($D9,'Appendix B - CI'!$C$2:$EM$141,CN$1,0) &gt; 0,$C9,0)</f>
        <v>0</v>
      </c>
      <c r="CO9" s="989">
        <f>IF(VLOOKUP($D9,'Appendix B - CI'!$C$2:$EM$141,CO$1,0) &gt; 0,$C9,0)</f>
        <v>2344.298</v>
      </c>
      <c r="CP9" s="175">
        <f>IF(VLOOKUP($D9,'Appendix B - CI'!$C$2:$EM$141,CP$1,0) &gt; 0,$C9,0)</f>
        <v>0</v>
      </c>
      <c r="CQ9" s="175">
        <f>IF(VLOOKUP($D9,'Appendix B - CI'!$C$2:$EM$141,CQ$1,0) &gt; 0,$C9,0)</f>
        <v>0</v>
      </c>
      <c r="CR9" s="175">
        <f>IF(VLOOKUP($D9,'Appendix B - CI'!$C$2:$EM$141,CR$1,0) &gt; 0,$C9,0)</f>
        <v>0</v>
      </c>
      <c r="CS9" s="175">
        <f>IF(VLOOKUP($D9,'Appendix B - CI'!$C$2:$EM$141,CS$1,0) &gt; 0,$C9,0)</f>
        <v>0</v>
      </c>
      <c r="CT9" s="175">
        <f>IF(VLOOKUP($D9,'Appendix B - CI'!$C$2:$EM$141,CT$1,0) &gt; 0,$C9,0)</f>
        <v>0</v>
      </c>
      <c r="CU9" s="175">
        <f>IF(VLOOKUP($D9,'Appendix B - CI'!$C$2:$EM$141,CU$1,0) &gt; 0,$C9,0)</f>
        <v>0</v>
      </c>
      <c r="CV9" s="175">
        <f>IF(VLOOKUP($D9,'Appendix B - CI'!$C$2:$EM$141,CV$1,0) &gt; 0,$C9,0)</f>
        <v>0</v>
      </c>
      <c r="CW9" s="175">
        <f>IF(VLOOKUP($D9,'Appendix B - CI'!$C$2:$EM$141,CW$1,0) &gt; 0,$C9,0)</f>
        <v>0</v>
      </c>
      <c r="CX9" s="175">
        <f>IF(VLOOKUP($D9,'Appendix B - CI'!$C$2:$EM$141,CX$1,0) &gt; 0,$C9,0)</f>
        <v>0</v>
      </c>
      <c r="CY9" s="989">
        <f>IF(VLOOKUP($D9,'Appendix B - CI'!$C$2:$EM$141,CY$1,0) &gt; 0,$C9,0)</f>
        <v>2344.298</v>
      </c>
      <c r="CZ9" s="175">
        <f>IF(VLOOKUP($D9,'Appendix B - CI'!$C$2:$EM$141,CZ$1,0) &gt; 0,$C9,0)</f>
        <v>0</v>
      </c>
      <c r="DA9" s="175">
        <f>IF(VLOOKUP($D9,'Appendix B - CI'!$C$2:$EM$141,DA$1,0) &gt; 0,$C9,0)</f>
        <v>0</v>
      </c>
      <c r="DB9" s="175">
        <f>IF(VLOOKUP($D9,'Appendix B - CI'!$C$2:$EM$141,DB$1,0) &gt; 0,$C9,0)</f>
        <v>0</v>
      </c>
      <c r="DC9" s="175">
        <f>IF(VLOOKUP($D9,'Appendix B - CI'!$C$2:$EM$141,DC$1,0) &gt; 0,$C9,0)</f>
        <v>0</v>
      </c>
      <c r="DD9" s="175">
        <f>IF(VLOOKUP($D9,'Appendix B - CI'!$C$2:$EM$141,DD$1,0) &gt; 0,$C9,0)</f>
        <v>0</v>
      </c>
      <c r="DE9" s="175">
        <f>IF(VLOOKUP($D9,'Appendix B - CI'!$C$2:$EM$141,DE$1,0) &gt; 0,$C9,0)</f>
        <v>0</v>
      </c>
      <c r="DF9" s="175">
        <f>IF(VLOOKUP($D9,'Appendix B - CI'!$C$2:$EM$141,DF$1,0) &gt; 0,$C9,0)</f>
        <v>0</v>
      </c>
      <c r="DG9" s="175">
        <f>IF(VLOOKUP($D9,'Appendix B - CI'!$C$2:$EM$141,DG$1,0) &gt; 0,$C9,0)</f>
        <v>0</v>
      </c>
      <c r="DH9" s="175">
        <f>IF(VLOOKUP($D9,'Appendix B - CI'!$C$2:$EM$141,DH$1,0) &gt; 0,$C9,0)</f>
        <v>0</v>
      </c>
      <c r="DI9" s="175">
        <f>IF(VLOOKUP($D9,'Appendix B - CI'!$C$2:$EM$141,DI$1,0) &gt; 0,$C9,0)</f>
        <v>0</v>
      </c>
      <c r="DJ9" s="175">
        <f>IF(VLOOKUP($D9,'Appendix B - CI'!$C$2:$EM$141,DJ$1,0) &gt; 0,$C9,0)</f>
        <v>0</v>
      </c>
      <c r="DK9" s="175">
        <f>IF(VLOOKUP($D9,'Appendix B - CI'!$C$2:$EM$141,DK$1,0) &gt; 0,$C9,0)</f>
        <v>0</v>
      </c>
      <c r="DL9" s="175">
        <f>IF(VLOOKUP($D9,'Appendix B - CI'!$C$2:$EM$141,DL$1,0) &gt; 0,$C9,0)</f>
        <v>0</v>
      </c>
      <c r="DM9" s="175">
        <f>IF(VLOOKUP($D9,'Appendix B - CI'!$C$2:$EM$141,DM$1,0) &gt; 0,$C9,0)</f>
        <v>0</v>
      </c>
      <c r="DN9" s="175">
        <f>IF(VLOOKUP($D9,'Appendix B - CI'!$C$2:$EM$141,DN$1,0) &gt; 0,$C9,0)</f>
        <v>0</v>
      </c>
      <c r="DO9" s="175">
        <f>IF(VLOOKUP($D9,'Appendix B - CI'!$C$2:$EM$141,DO$1,0) &gt; 0,$C9,0)</f>
        <v>0</v>
      </c>
      <c r="DP9" s="175">
        <f>IF(VLOOKUP($D9,'Appendix B - CI'!$C$2:$EM$141,DP$1,0) &gt; 0,$C9,0)</f>
        <v>0</v>
      </c>
      <c r="DQ9" s="175">
        <f>IF(VLOOKUP($D9,'Appendix B - CI'!$C$2:$EM$141,DQ$1,0) &gt; 0,$C9,0)</f>
        <v>0</v>
      </c>
      <c r="DR9" s="175">
        <f>IF(VLOOKUP($D9,'Appendix B - CI'!$C$2:$EM$141,DR$1,0) &gt; 0,$C9,0)</f>
        <v>0</v>
      </c>
      <c r="DS9" s="175">
        <f>IF(VLOOKUP($D9,'Appendix B - CI'!$C$2:$EM$141,DS$1,0) &gt; 0,$C9,0)</f>
        <v>0</v>
      </c>
      <c r="DT9" s="175">
        <f>IF(VLOOKUP($D9,'Appendix B - CI'!$C$2:$EM$141,DT$1,0) &gt; 0,$C9,0)</f>
        <v>0</v>
      </c>
      <c r="DU9" s="175">
        <f>IF(VLOOKUP($D9,'Appendix B - CI'!$C$2:$EM$141,DU$1,0) &gt; 0,$C9,0)</f>
        <v>0</v>
      </c>
      <c r="DV9" s="175">
        <f>IF(VLOOKUP($D9,'Appendix B - CI'!$C$2:$EM$141,DV$1,0) &gt; 0,$C9,0)</f>
        <v>0</v>
      </c>
      <c r="DW9" s="175">
        <f>IF(VLOOKUP($D9,'Appendix B - CI'!$C$2:$EM$141,DW$1,0) &gt; 0,$C9,0)</f>
        <v>0</v>
      </c>
      <c r="DX9" s="175">
        <f>IF(VLOOKUP($D9,'Appendix B - CI'!$C$2:$EM$141,DX$1,0) &gt; 0,$C9,0)</f>
        <v>0</v>
      </c>
      <c r="DY9" s="175">
        <f>IF(VLOOKUP($D9,'Appendix B - CI'!$C$2:$EM$141,DY$1,0) &gt; 0,$C9,0)</f>
        <v>0</v>
      </c>
      <c r="DZ9" s="175">
        <f>IF(VLOOKUP($D9,'Appendix B - CI'!$C$2:$EM$141,DZ$1,0) &gt; 0,$C9,0)</f>
        <v>0</v>
      </c>
      <c r="EA9" s="175">
        <f>IF(VLOOKUP($D9,'Appendix B - CI'!$C$2:$EM$141,EA$1,0) &gt; 0,$C9,0)</f>
        <v>0</v>
      </c>
      <c r="EB9" s="175">
        <f>IF(VLOOKUP($D9,'Appendix B - CI'!$C$2:$EM$141,EB$1,0) &gt; 0,$C9,0)</f>
        <v>0</v>
      </c>
      <c r="EC9" s="175">
        <f>IF(VLOOKUP($D9,'Appendix B - CI'!$C$2:$EM$141,EC$1,0) &gt; 0,$C9,0)</f>
        <v>0</v>
      </c>
      <c r="ED9" s="175">
        <f>IF(VLOOKUP($D9,'Appendix B - CI'!$C$2:$EM$141,ED$1,0) &gt; 0,$C9,0)</f>
        <v>0</v>
      </c>
      <c r="EE9" s="175">
        <f>IF(VLOOKUP($D9,'Appendix B - CI'!$C$2:$EM$141,EE$1,0) &gt; 0,$C9,0)</f>
        <v>0</v>
      </c>
      <c r="EF9" s="175">
        <f>IF(VLOOKUP($D9,'Appendix B - CI'!$C$2:$EM$141,EF$1,0) &gt; 0,$C9,0)</f>
        <v>0</v>
      </c>
      <c r="EG9" s="175">
        <f>IF(VLOOKUP($D9,'Appendix B - CI'!$C$2:$EM$141,EG$1,0) &gt; 0,$C9,0)</f>
        <v>0</v>
      </c>
      <c r="EH9" s="175">
        <f>IF(VLOOKUP($D9,'Appendix B - CI'!$C$2:$EM$141,EH$1,0) &gt; 0,$C9,0)</f>
        <v>0</v>
      </c>
      <c r="EI9" s="175">
        <f>IF(VLOOKUP($D9,'Appendix B - CI'!$C$2:$EM$141,EI$1,0) &gt; 0,$C9,0)</f>
        <v>0</v>
      </c>
      <c r="EJ9" s="175">
        <f>IF(VLOOKUP($D9,'Appendix B - CI'!$C$2:$EM$141,EJ$1,0) &gt; 0,$C9,0)</f>
        <v>0</v>
      </c>
      <c r="EK9" s="175">
        <f>IF(VLOOKUP($D9,'Appendix B - CI'!$C$2:$EM$141,EK$1,0) &gt; 0,$C9,0)</f>
        <v>0</v>
      </c>
      <c r="EL9" s="175">
        <f>IF(VLOOKUP($D9,'Appendix B - CI'!$C$2:$EM$141,EL$1,0) &gt; 0,$C9,0)</f>
        <v>0</v>
      </c>
      <c r="EM9" s="175">
        <f>IF(VLOOKUP($D9,'Appendix B - CI'!$C$2:$EM$141,EM$1,0) &gt; 0,$C9,0)</f>
        <v>0</v>
      </c>
      <c r="EN9" s="175">
        <f>IF(VLOOKUP($D9,'Appendix B - CI'!$C$2:$EM$141,EN$1,0) &gt; 0,$C9,0)</f>
        <v>0</v>
      </c>
      <c r="EO9" s="178"/>
      <c r="EP9" s="178"/>
      <c r="EQ9" s="178"/>
      <c r="ER9" s="178"/>
      <c r="ES9" s="178"/>
      <c r="ET9" s="178"/>
      <c r="EU9" s="178"/>
      <c r="EV9" s="178"/>
      <c r="EW9" s="178"/>
      <c r="EX9" s="178"/>
      <c r="EY9" s="178"/>
      <c r="EZ9" s="178"/>
      <c r="FA9" s="178"/>
      <c r="FB9" s="178"/>
      <c r="FC9" s="178"/>
      <c r="FD9" s="178"/>
      <c r="FE9" s="178"/>
      <c r="FF9" s="178"/>
      <c r="FG9" s="178"/>
      <c r="FH9" s="178"/>
      <c r="FI9" s="178"/>
      <c r="FJ9" s="178"/>
      <c r="FK9" s="178"/>
      <c r="FL9" s="178"/>
      <c r="FM9" s="178"/>
      <c r="FN9" s="178"/>
      <c r="FO9" s="178"/>
      <c r="FP9" s="178"/>
      <c r="FQ9" s="178"/>
      <c r="FR9" s="178"/>
      <c r="FS9" s="178"/>
      <c r="FT9" s="178"/>
      <c r="FU9" s="178"/>
      <c r="FV9" s="178"/>
      <c r="FW9" s="178"/>
      <c r="FX9" s="178"/>
      <c r="FY9" s="178"/>
      <c r="FZ9" s="178"/>
      <c r="GA9" s="178"/>
      <c r="GB9" s="178"/>
      <c r="GC9" s="178"/>
      <c r="GD9" s="178"/>
      <c r="GE9" s="178"/>
      <c r="GF9" s="178"/>
      <c r="GG9" s="178"/>
      <c r="GH9" s="178"/>
      <c r="GI9" s="178"/>
      <c r="GJ9" s="178"/>
      <c r="GK9" s="178"/>
      <c r="GL9" s="178"/>
      <c r="GM9" s="178"/>
      <c r="GN9" s="178"/>
      <c r="GO9" s="178"/>
      <c r="GP9" s="178"/>
      <c r="GQ9" s="178"/>
      <c r="GR9" s="178"/>
      <c r="GS9" s="178"/>
      <c r="GT9" s="178"/>
      <c r="GU9" s="178"/>
      <c r="GV9" s="178"/>
      <c r="GW9" s="178"/>
      <c r="GX9" s="178"/>
      <c r="GY9" s="178"/>
      <c r="GZ9" s="178"/>
      <c r="HA9" s="178"/>
      <c r="HB9" s="178"/>
      <c r="HC9" s="178"/>
      <c r="HD9" s="178"/>
      <c r="HE9" s="178"/>
      <c r="HF9" s="178"/>
      <c r="HG9" s="178"/>
      <c r="HH9" s="178"/>
      <c r="HI9" s="178"/>
      <c r="HJ9" s="178"/>
      <c r="HK9" s="178"/>
      <c r="HL9" s="178"/>
      <c r="HM9" s="178"/>
      <c r="HN9" s="178"/>
      <c r="HO9" s="178"/>
      <c r="HP9" s="178"/>
      <c r="HQ9" s="178"/>
      <c r="HR9" s="178"/>
      <c r="HS9" s="178"/>
      <c r="HT9" s="178"/>
      <c r="HU9" s="178"/>
      <c r="HV9" s="178"/>
      <c r="HW9" s="178"/>
      <c r="HX9" s="178"/>
      <c r="HY9" s="178"/>
      <c r="HZ9" s="178"/>
      <c r="IA9" s="178"/>
      <c r="IB9" s="178"/>
      <c r="IC9" s="178"/>
      <c r="ID9" s="178"/>
      <c r="IE9" s="178"/>
      <c r="IF9" s="178"/>
      <c r="IG9" s="178"/>
      <c r="IH9" s="178"/>
      <c r="II9" s="178"/>
      <c r="IJ9" s="178"/>
      <c r="IK9" s="178"/>
      <c r="IL9" s="178"/>
      <c r="IM9" s="178"/>
      <c r="IN9" s="178"/>
      <c r="IO9" s="178"/>
      <c r="IP9" s="178"/>
      <c r="IQ9" s="178"/>
      <c r="IR9" s="178"/>
      <c r="IS9" s="178"/>
      <c r="IT9" s="178"/>
      <c r="IU9" s="178"/>
      <c r="IV9" s="178"/>
      <c r="IW9" s="178"/>
      <c r="IX9" s="178"/>
      <c r="IY9" s="178"/>
      <c r="IZ9" s="178"/>
      <c r="JA9" s="178"/>
      <c r="JB9" s="178"/>
      <c r="JC9" s="178"/>
      <c r="JD9" s="178"/>
      <c r="JE9" s="178"/>
      <c r="JF9" s="178"/>
      <c r="JG9" s="178"/>
      <c r="JH9" s="178"/>
      <c r="JI9" s="178"/>
      <c r="JJ9" s="178"/>
      <c r="JK9" s="178"/>
      <c r="JL9" s="178"/>
      <c r="JM9" s="178"/>
      <c r="JN9" s="178"/>
      <c r="JO9" s="178"/>
      <c r="JP9" s="178"/>
      <c r="JQ9" s="178"/>
      <c r="JR9" s="178"/>
      <c r="JS9" s="178"/>
      <c r="JT9" s="178"/>
      <c r="JU9" s="178"/>
      <c r="JV9" s="178"/>
      <c r="JW9" s="178"/>
      <c r="JX9" s="178"/>
      <c r="JY9" s="180"/>
    </row>
    <row r="10" ht="14.25" customHeight="1">
      <c r="A10" s="50" t="s">
        <v>96</v>
      </c>
      <c r="B10" s="83" t="s">
        <v>479</v>
      </c>
      <c r="C10" s="1330">
        <f>VLOOKUP(D10,'Combined Scenario II - Results'!$C$2:$AR$87,42,0)</f>
        <v>3222.9408</v>
      </c>
      <c r="D10" s="50">
        <v>1811010.0</v>
      </c>
      <c r="E10" s="989">
        <f>IF(VLOOKUP($D10,'Appendix B - CI'!$C$2:$EM$141,E$1,0) &gt; 0,$C10,0)</f>
        <v>3222.9408</v>
      </c>
      <c r="F10" s="175">
        <f>IF(VLOOKUP($D10,'Appendix B - CI'!$C$2:$EM$141,F$1,0) &gt; 0,$C10,0)</f>
        <v>0</v>
      </c>
      <c r="G10" s="175">
        <f>IF(VLOOKUP($D10,'Appendix B - CI'!$C$2:$EM$141,G$1,0) &gt; 0,$C10,0)</f>
        <v>0</v>
      </c>
      <c r="H10" s="175">
        <f>IF(VLOOKUP($D10,'Appendix B - CI'!$C$2:$EM$141,H$1,0) &gt; 0,$C10,0)</f>
        <v>0</v>
      </c>
      <c r="I10" s="175">
        <f>IF(VLOOKUP($D10,'Appendix B - CI'!$C$2:$EM$141,I$1,0) &gt; 0,$C10,0)</f>
        <v>0</v>
      </c>
      <c r="J10" s="989">
        <f>IF(VLOOKUP($D10,'Appendix B - CI'!$C$2:$EM$141,J$1,0) &gt; 0,$C10,0)</f>
        <v>3222.9408</v>
      </c>
      <c r="K10" s="175">
        <f>IF(VLOOKUP($D10,'Appendix B - CI'!$C$2:$EM$141,K$1,0) &gt; 0,$C10,0)</f>
        <v>0</v>
      </c>
      <c r="L10" s="175">
        <f>IF(VLOOKUP($D10,'Appendix B - CI'!$C$2:$EM$141,L$1,0) &gt; 0,$C10,0)</f>
        <v>0</v>
      </c>
      <c r="M10" s="175">
        <f>IF(VLOOKUP($D10,'Appendix B - CI'!$C$2:$EM$141,M$1,0) &gt; 0,$C10,0)</f>
        <v>0</v>
      </c>
      <c r="N10" s="175">
        <f>IF(VLOOKUP($D10,'Appendix B - CI'!$C$2:$EM$141,N$1,0) &gt; 0,$C10,0)</f>
        <v>0</v>
      </c>
      <c r="O10" s="989">
        <f>IF(VLOOKUP($D10,'Appendix B - CI'!$C$2:$EM$141,O$1,0) &gt; 0,$C10,0)</f>
        <v>3222.9408</v>
      </c>
      <c r="P10" s="175">
        <f>IF(VLOOKUP($D10,'Appendix B - CI'!$C$2:$EM$141,P$1,0) &gt; 0,$C10,0)</f>
        <v>0</v>
      </c>
      <c r="Q10" s="175">
        <f>IF(VLOOKUP($D10,'Appendix B - CI'!$C$2:$EM$141,Q$1,0) &gt; 0,$C10,0)</f>
        <v>0</v>
      </c>
      <c r="R10" s="175">
        <f>IF(VLOOKUP($D10,'Appendix B - CI'!$C$2:$EM$141,R$1,0) &gt; 0,$C10,0)</f>
        <v>0</v>
      </c>
      <c r="S10" s="175">
        <f>IF(VLOOKUP($D10,'Appendix B - CI'!$C$2:$EM$141,S$1,0) &gt; 0,$C10,0)</f>
        <v>0</v>
      </c>
      <c r="T10" s="989">
        <f>IF(VLOOKUP($D10,'Appendix B - CI'!$C$2:$EM$141,T$1,0) &gt; 0,$C10,0)</f>
        <v>3222.9408</v>
      </c>
      <c r="U10" s="175">
        <f>IF(VLOOKUP($D10,'Appendix B - CI'!$C$2:$EM$141,U$1,0) &gt; 0,$C10,0)</f>
        <v>0</v>
      </c>
      <c r="V10" s="175">
        <f>IF(VLOOKUP($D10,'Appendix B - CI'!$C$2:$EM$141,V$1,0) &gt; 0,$C10,0)</f>
        <v>0</v>
      </c>
      <c r="W10" s="175">
        <f>IF(VLOOKUP($D10,'Appendix B - CI'!$C$2:$EM$141,W$1,0) &gt; 0,$C10,0)</f>
        <v>0</v>
      </c>
      <c r="X10" s="175">
        <f>IF(VLOOKUP($D10,'Appendix B - CI'!$C$2:$EM$141,X$1,0) &gt; 0,$C10,0)</f>
        <v>0</v>
      </c>
      <c r="Y10" s="175">
        <f>IF(VLOOKUP($D10,'Appendix B - CI'!$C$2:$EM$141,Y$1,0) &gt; 0,$C10,0)</f>
        <v>0</v>
      </c>
      <c r="Z10" s="175">
        <f>IF(VLOOKUP($D10,'Appendix B - CI'!$C$2:$EM$141,Z$1,0) &gt; 0,$C10,0)</f>
        <v>0</v>
      </c>
      <c r="AA10" s="175">
        <f>IF(VLOOKUP($D10,'Appendix B - CI'!$C$2:$EM$141,AA$1,0) &gt; 0,$C10,0)</f>
        <v>0</v>
      </c>
      <c r="AB10" s="175">
        <f>IF(VLOOKUP($D10,'Appendix B - CI'!$C$2:$EM$141,AB$1,0) &gt; 0,$C10,0)</f>
        <v>0</v>
      </c>
      <c r="AC10" s="989">
        <f>IF(VLOOKUP($D10,'Appendix B - CI'!$C$2:$EM$141,AC$1,0) &gt; 0,$C10,0)</f>
        <v>3222.9408</v>
      </c>
      <c r="AD10" s="175">
        <f>IF(VLOOKUP($D10,'Appendix B - CI'!$C$2:$EM$141,AD$1,0) &gt; 0,$C10,0)</f>
        <v>0</v>
      </c>
      <c r="AE10" s="175">
        <f>IF(VLOOKUP($D10,'Appendix B - CI'!$C$2:$EM$141,AE$1,0) &gt; 0,$C10,0)</f>
        <v>0</v>
      </c>
      <c r="AF10" s="175">
        <f>IF(VLOOKUP($D10,'Appendix B - CI'!$C$2:$EM$141,AF$1,0) &gt; 0,$C10,0)</f>
        <v>0</v>
      </c>
      <c r="AG10" s="175">
        <f>IF(VLOOKUP($D10,'Appendix B - CI'!$C$2:$EM$141,AG$1,0) &gt; 0,$C10,0)</f>
        <v>0</v>
      </c>
      <c r="AH10" s="175">
        <f>IF(VLOOKUP($D10,'Appendix B - CI'!$C$2:$EM$141,AH$1,0) &gt; 0,$C10,0)</f>
        <v>0</v>
      </c>
      <c r="AI10" s="175">
        <f>IF(VLOOKUP($D10,'Appendix B - CI'!$C$2:$EM$141,AI$1,0) &gt; 0,$C10,0)</f>
        <v>0</v>
      </c>
      <c r="AJ10" s="175">
        <f>IF(VLOOKUP($D10,'Appendix B - CI'!$C$2:$EM$141,AJ$1,0) &gt; 0,$C10,0)</f>
        <v>0</v>
      </c>
      <c r="AK10" s="989">
        <f>IF(VLOOKUP($D10,'Appendix B - CI'!$C$2:$EM$141,AK$1,0) &gt; 0,$C10,0)</f>
        <v>3222.9408</v>
      </c>
      <c r="AL10" s="175">
        <f>IF(VLOOKUP($D10,'Appendix B - CI'!$C$2:$EM$141,AL$1,0) &gt; 0,$C10,0)</f>
        <v>0</v>
      </c>
      <c r="AM10" s="175">
        <f>IF(VLOOKUP($D10,'Appendix B - CI'!$C$2:$EM$141,AM$1,0) &gt; 0,$C10,0)</f>
        <v>0</v>
      </c>
      <c r="AN10" s="175">
        <f>IF(VLOOKUP($D10,'Appendix B - CI'!$C$2:$EM$141,AN$1,0) &gt; 0,$C10,0)</f>
        <v>0</v>
      </c>
      <c r="AO10" s="175">
        <f>IF(VLOOKUP($D10,'Appendix B - CI'!$C$2:$EM$141,AO$1,0) &gt; 0,$C10,0)</f>
        <v>0</v>
      </c>
      <c r="AP10" s="175">
        <f>IF(VLOOKUP($D10,'Appendix B - CI'!$C$2:$EM$141,AP$1,0) &gt; 0,$C10,0)</f>
        <v>0</v>
      </c>
      <c r="AQ10" s="175">
        <f>IF(VLOOKUP($D10,'Appendix B - CI'!$C$2:$EM$141,AQ$1,0) &gt; 0,$C10,0)</f>
        <v>0</v>
      </c>
      <c r="AR10" s="175">
        <f>IF(VLOOKUP($D10,'Appendix B - CI'!$C$2:$EM$141,AR$1,0) &gt; 0,$C10,0)</f>
        <v>0</v>
      </c>
      <c r="AS10" s="175">
        <f>IF(VLOOKUP($D10,'Appendix B - CI'!$C$2:$EM$141,AS$1,0) &gt; 0,$C10,0)</f>
        <v>0</v>
      </c>
      <c r="AT10" s="989">
        <f>IF(VLOOKUP($D10,'Appendix B - CI'!$C$2:$EM$141,AT$1,0) &gt; 0,$C10,0)</f>
        <v>3222.9408</v>
      </c>
      <c r="AU10" s="175">
        <f>IF(VLOOKUP($D10,'Appendix B - CI'!$C$2:$EM$141,AU$1,0) &gt; 0,$C10,0)</f>
        <v>0</v>
      </c>
      <c r="AV10" s="175">
        <f>IF(VLOOKUP($D10,'Appendix B - CI'!$C$2:$EM$141,AV$1,0) &gt; 0,$C10,0)</f>
        <v>0</v>
      </c>
      <c r="AW10" s="175">
        <f>IF(VLOOKUP($D10,'Appendix B - CI'!$C$2:$EM$141,AW$1,0) &gt; 0,$C10,0)</f>
        <v>0</v>
      </c>
      <c r="AX10" s="175">
        <f>IF(VLOOKUP($D10,'Appendix B - CI'!$C$2:$EM$141,AX$1,0) &gt; 0,$C10,0)</f>
        <v>0</v>
      </c>
      <c r="AY10" s="175">
        <f>IF(VLOOKUP($D10,'Appendix B - CI'!$C$2:$EM$141,AY$1,0) &gt; 0,$C10,0)</f>
        <v>0</v>
      </c>
      <c r="AZ10" s="175">
        <f>IF(VLOOKUP($D10,'Appendix B - CI'!$C$2:$EM$141,AZ$1,0) &gt; 0,$C10,0)</f>
        <v>0</v>
      </c>
      <c r="BA10" s="175">
        <f>IF(VLOOKUP($D10,'Appendix B - CI'!$C$2:$EM$141,BA$1,0) &gt; 0,$C10,0)</f>
        <v>0</v>
      </c>
      <c r="BB10" s="175">
        <f>IF(VLOOKUP($D10,'Appendix B - CI'!$C$2:$EM$141,BB$1,0) &gt; 0,$C10,0)</f>
        <v>0</v>
      </c>
      <c r="BC10" s="175">
        <f>IF(VLOOKUP($D10,'Appendix B - CI'!$C$2:$EM$141,BC$1,0) &gt; 0,$C10,0)</f>
        <v>0</v>
      </c>
      <c r="BD10" s="175">
        <f>IF(VLOOKUP($D10,'Appendix B - CI'!$C$2:$EM$141,BD$1,0) &gt; 0,$C10,0)</f>
        <v>0</v>
      </c>
      <c r="BE10" s="175">
        <f>IF(VLOOKUP($D10,'Appendix B - CI'!$C$2:$EM$141,BE$1,0) &gt; 0,$C10,0)</f>
        <v>0</v>
      </c>
      <c r="BF10" s="175">
        <f>IF(VLOOKUP($D10,'Appendix B - CI'!$C$2:$EM$141,BF$1,0) &gt; 0,$C10,0)</f>
        <v>0</v>
      </c>
      <c r="BG10" s="175">
        <f>IF(VLOOKUP($D10,'Appendix B - CI'!$C$2:$EM$141,BG$1,0) &gt; 0,$C10,0)</f>
        <v>0</v>
      </c>
      <c r="BH10" s="175">
        <f>IF(VLOOKUP($D10,'Appendix B - CI'!$C$2:$EM$141,BH$1,0) &gt; 0,$C10,0)</f>
        <v>0</v>
      </c>
      <c r="BI10" s="175">
        <f>IF(VLOOKUP($D10,'Appendix B - CI'!$C$2:$EM$141,BI$1,0) &gt; 0,$C10,0)</f>
        <v>0</v>
      </c>
      <c r="BJ10" s="175">
        <f>IF(VLOOKUP($D10,'Appendix B - CI'!$C$2:$EM$141,BJ$1,0) &gt; 0,$C10,0)</f>
        <v>0</v>
      </c>
      <c r="BK10" s="175">
        <f>IF(VLOOKUP($D10,'Appendix B - CI'!$C$2:$EM$141,BK$1,0) &gt; 0,$C10,0)</f>
        <v>0</v>
      </c>
      <c r="BL10" s="175">
        <f>IF(VLOOKUP($D10,'Appendix B - CI'!$C$2:$EM$141,BL$1,0) &gt; 0,$C10,0)</f>
        <v>0</v>
      </c>
      <c r="BM10" s="175">
        <f>IF(VLOOKUP($D10,'Appendix B - CI'!$C$2:$EM$141,BM$1,0) &gt; 0,$C10,0)</f>
        <v>0</v>
      </c>
      <c r="BN10" s="175">
        <f>IF(VLOOKUP($D10,'Appendix B - CI'!$C$2:$EM$141,BN$1,0) &gt; 0,$C10,0)</f>
        <v>0</v>
      </c>
      <c r="BO10" s="175">
        <f>IF(VLOOKUP($D10,'Appendix B - CI'!$C$2:$EM$141,BO$1,0) &gt; 0,$C10,0)</f>
        <v>0</v>
      </c>
      <c r="BP10" s="175">
        <f>IF(VLOOKUP($D10,'Appendix B - CI'!$C$2:$EM$141,BP$1,0) &gt; 0,$C10,0)</f>
        <v>0</v>
      </c>
      <c r="BQ10" s="175">
        <f>IF(VLOOKUP($D10,'Appendix B - CI'!$C$2:$EM$141,BQ$1,0) &gt; 0,$C10,0)</f>
        <v>0</v>
      </c>
      <c r="BR10" s="175">
        <f>IF(VLOOKUP($D10,'Appendix B - CI'!$C$2:$EM$141,BR$1,0) &gt; 0,$C10,0)</f>
        <v>0</v>
      </c>
      <c r="BS10" s="175">
        <f>IF(VLOOKUP($D10,'Appendix B - CI'!$C$2:$EM$141,BS$1,0) &gt; 0,$C10,0)</f>
        <v>0</v>
      </c>
      <c r="BT10" s="175">
        <f>IF(VLOOKUP($D10,'Appendix B - CI'!$C$2:$EM$141,BT$1,0) &gt; 0,$C10,0)</f>
        <v>0</v>
      </c>
      <c r="BU10" s="175">
        <f>IF(VLOOKUP($D10,'Appendix B - CI'!$C$2:$EM$141,BU$1,0) &gt; 0,$C10,0)</f>
        <v>0</v>
      </c>
      <c r="BV10" s="175">
        <f>IF(VLOOKUP($D10,'Appendix B - CI'!$C$2:$EM$141,BV$1,0) &gt; 0,$C10,0)</f>
        <v>0</v>
      </c>
      <c r="BW10" s="175">
        <f>IF(VLOOKUP($D10,'Appendix B - CI'!$C$2:$EM$141,BW$1,0) &gt; 0,$C10,0)</f>
        <v>0</v>
      </c>
      <c r="BX10" s="175">
        <f>IF(VLOOKUP($D10,'Appendix B - CI'!$C$2:$EM$141,BX$1,0) &gt; 0,$C10,0)</f>
        <v>0</v>
      </c>
      <c r="BY10" s="175">
        <f>IF(VLOOKUP($D10,'Appendix B - CI'!$C$2:$EM$141,BY$1,0) &gt; 0,$C10,0)</f>
        <v>0</v>
      </c>
      <c r="BZ10" s="175">
        <f>IF(VLOOKUP($D10,'Appendix B - CI'!$C$2:$EM$141,BZ$1,0) &gt; 0,$C10,0)</f>
        <v>0</v>
      </c>
      <c r="CA10" s="175">
        <f>IF(VLOOKUP($D10,'Appendix B - CI'!$C$2:$EM$141,CA$1,0) &gt; 0,$C10,0)</f>
        <v>0</v>
      </c>
      <c r="CB10" s="175">
        <f>IF(VLOOKUP($D10,'Appendix B - CI'!$C$2:$EM$141,CB$1,0) &gt; 0,$C10,0)</f>
        <v>0</v>
      </c>
      <c r="CC10" s="175">
        <f>IF(VLOOKUP($D10,'Appendix B - CI'!$C$2:$EM$141,CC$1,0) &gt; 0,$C10,0)</f>
        <v>0</v>
      </c>
      <c r="CD10" s="175">
        <f>IF(VLOOKUP($D10,'Appendix B - CI'!$C$2:$EM$141,CD$1,0) &gt; 0,$C10,0)</f>
        <v>0</v>
      </c>
      <c r="CE10" s="175">
        <f>IF(VLOOKUP($D10,'Appendix B - CI'!$C$2:$EM$141,CE$1,0) &gt; 0,$C10,0)</f>
        <v>0</v>
      </c>
      <c r="CF10" s="989">
        <f>IF(VLOOKUP($D10,'Appendix B - CI'!$C$2:$EM$141,CF$1,0) &gt; 0,$C10,0)</f>
        <v>3222.9408</v>
      </c>
      <c r="CG10" s="175">
        <f>IF(VLOOKUP($D10,'Appendix B - CI'!$C$2:$EM$141,CG$1,0) &gt; 0,$C10,0)</f>
        <v>0</v>
      </c>
      <c r="CH10" s="175">
        <f>IF(VLOOKUP($D10,'Appendix B - CI'!$C$2:$EM$141,CH$1,0) &gt; 0,$C10,0)</f>
        <v>0</v>
      </c>
      <c r="CI10" s="175">
        <f>IF(VLOOKUP($D10,'Appendix B - CI'!$C$2:$EM$141,CI$1,0) &gt; 0,$C10,0)</f>
        <v>0</v>
      </c>
      <c r="CJ10" s="175">
        <f>IF(VLOOKUP($D10,'Appendix B - CI'!$C$2:$EM$141,CJ$1,0) &gt; 0,$C10,0)</f>
        <v>0</v>
      </c>
      <c r="CK10" s="175">
        <f>IF(VLOOKUP($D10,'Appendix B - CI'!$C$2:$EM$141,CK$1,0) &gt; 0,$C10,0)</f>
        <v>0</v>
      </c>
      <c r="CL10" s="175">
        <f>IF(VLOOKUP($D10,'Appendix B - CI'!$C$2:$EM$141,CL$1,0) &gt; 0,$C10,0)</f>
        <v>0</v>
      </c>
      <c r="CM10" s="175">
        <f>IF(VLOOKUP($D10,'Appendix B - CI'!$C$2:$EM$141,CM$1,0) &gt; 0,$C10,0)</f>
        <v>0</v>
      </c>
      <c r="CN10" s="175">
        <f>IF(VLOOKUP($D10,'Appendix B - CI'!$C$2:$EM$141,CN$1,0) &gt; 0,$C10,0)</f>
        <v>0</v>
      </c>
      <c r="CO10" s="989">
        <f>IF(VLOOKUP($D10,'Appendix B - CI'!$C$2:$EM$141,CO$1,0) &gt; 0,$C10,0)</f>
        <v>3222.9408</v>
      </c>
      <c r="CP10" s="175">
        <f>IF(VLOOKUP($D10,'Appendix B - CI'!$C$2:$EM$141,CP$1,0) &gt; 0,$C10,0)</f>
        <v>0</v>
      </c>
      <c r="CQ10" s="175">
        <f>IF(VLOOKUP($D10,'Appendix B - CI'!$C$2:$EM$141,CQ$1,0) &gt; 0,$C10,0)</f>
        <v>0</v>
      </c>
      <c r="CR10" s="175">
        <f>IF(VLOOKUP($D10,'Appendix B - CI'!$C$2:$EM$141,CR$1,0) &gt; 0,$C10,0)</f>
        <v>0</v>
      </c>
      <c r="CS10" s="175">
        <f>IF(VLOOKUP($D10,'Appendix B - CI'!$C$2:$EM$141,CS$1,0) &gt; 0,$C10,0)</f>
        <v>0</v>
      </c>
      <c r="CT10" s="175">
        <f>IF(VLOOKUP($D10,'Appendix B - CI'!$C$2:$EM$141,CT$1,0) &gt; 0,$C10,0)</f>
        <v>0</v>
      </c>
      <c r="CU10" s="175">
        <f>IF(VLOOKUP($D10,'Appendix B - CI'!$C$2:$EM$141,CU$1,0) &gt; 0,$C10,0)</f>
        <v>0</v>
      </c>
      <c r="CV10" s="175">
        <f>IF(VLOOKUP($D10,'Appendix B - CI'!$C$2:$EM$141,CV$1,0) &gt; 0,$C10,0)</f>
        <v>0</v>
      </c>
      <c r="CW10" s="175">
        <f>IF(VLOOKUP($D10,'Appendix B - CI'!$C$2:$EM$141,CW$1,0) &gt; 0,$C10,0)</f>
        <v>0</v>
      </c>
      <c r="CX10" s="175">
        <f>IF(VLOOKUP($D10,'Appendix B - CI'!$C$2:$EM$141,CX$1,0) &gt; 0,$C10,0)</f>
        <v>0</v>
      </c>
      <c r="CY10" s="989">
        <f>IF(VLOOKUP($D10,'Appendix B - CI'!$C$2:$EM$141,CY$1,0) &gt; 0,$C10,0)</f>
        <v>3222.9408</v>
      </c>
      <c r="CZ10" s="175">
        <f>IF(VLOOKUP($D10,'Appendix B - CI'!$C$2:$EM$141,CZ$1,0) &gt; 0,$C10,0)</f>
        <v>0</v>
      </c>
      <c r="DA10" s="175">
        <f>IF(VLOOKUP($D10,'Appendix B - CI'!$C$2:$EM$141,DA$1,0) &gt; 0,$C10,0)</f>
        <v>0</v>
      </c>
      <c r="DB10" s="175">
        <f>IF(VLOOKUP($D10,'Appendix B - CI'!$C$2:$EM$141,DB$1,0) &gt; 0,$C10,0)</f>
        <v>0</v>
      </c>
      <c r="DC10" s="175">
        <f>IF(VLOOKUP($D10,'Appendix B - CI'!$C$2:$EM$141,DC$1,0) &gt; 0,$C10,0)</f>
        <v>0</v>
      </c>
      <c r="DD10" s="175">
        <f>IF(VLOOKUP($D10,'Appendix B - CI'!$C$2:$EM$141,DD$1,0) &gt; 0,$C10,0)</f>
        <v>0</v>
      </c>
      <c r="DE10" s="175">
        <f>IF(VLOOKUP($D10,'Appendix B - CI'!$C$2:$EM$141,DE$1,0) &gt; 0,$C10,0)</f>
        <v>0</v>
      </c>
      <c r="DF10" s="175">
        <f>IF(VLOOKUP($D10,'Appendix B - CI'!$C$2:$EM$141,DF$1,0) &gt; 0,$C10,0)</f>
        <v>0</v>
      </c>
      <c r="DG10" s="175">
        <f>IF(VLOOKUP($D10,'Appendix B - CI'!$C$2:$EM$141,DG$1,0) &gt; 0,$C10,0)</f>
        <v>0</v>
      </c>
      <c r="DH10" s="175">
        <f>IF(VLOOKUP($D10,'Appendix B - CI'!$C$2:$EM$141,DH$1,0) &gt; 0,$C10,0)</f>
        <v>0</v>
      </c>
      <c r="DI10" s="175">
        <f>IF(VLOOKUP($D10,'Appendix B - CI'!$C$2:$EM$141,DI$1,0) &gt; 0,$C10,0)</f>
        <v>0</v>
      </c>
      <c r="DJ10" s="175">
        <f>IF(VLOOKUP($D10,'Appendix B - CI'!$C$2:$EM$141,DJ$1,0) &gt; 0,$C10,0)</f>
        <v>0</v>
      </c>
      <c r="DK10" s="175">
        <f>IF(VLOOKUP($D10,'Appendix B - CI'!$C$2:$EM$141,DK$1,0) &gt; 0,$C10,0)</f>
        <v>0</v>
      </c>
      <c r="DL10" s="175">
        <f>IF(VLOOKUP($D10,'Appendix B - CI'!$C$2:$EM$141,DL$1,0) &gt; 0,$C10,0)</f>
        <v>0</v>
      </c>
      <c r="DM10" s="175">
        <f>IF(VLOOKUP($D10,'Appendix B - CI'!$C$2:$EM$141,DM$1,0) &gt; 0,$C10,0)</f>
        <v>0</v>
      </c>
      <c r="DN10" s="175">
        <f>IF(VLOOKUP($D10,'Appendix B - CI'!$C$2:$EM$141,DN$1,0) &gt; 0,$C10,0)</f>
        <v>0</v>
      </c>
      <c r="DO10" s="175">
        <f>IF(VLOOKUP($D10,'Appendix B - CI'!$C$2:$EM$141,DO$1,0) &gt; 0,$C10,0)</f>
        <v>0</v>
      </c>
      <c r="DP10" s="175">
        <f>IF(VLOOKUP($D10,'Appendix B - CI'!$C$2:$EM$141,DP$1,0) &gt; 0,$C10,0)</f>
        <v>0</v>
      </c>
      <c r="DQ10" s="175">
        <f>IF(VLOOKUP($D10,'Appendix B - CI'!$C$2:$EM$141,DQ$1,0) &gt; 0,$C10,0)</f>
        <v>0</v>
      </c>
      <c r="DR10" s="175">
        <f>IF(VLOOKUP($D10,'Appendix B - CI'!$C$2:$EM$141,DR$1,0) &gt; 0,$C10,0)</f>
        <v>0</v>
      </c>
      <c r="DS10" s="175">
        <f>IF(VLOOKUP($D10,'Appendix B - CI'!$C$2:$EM$141,DS$1,0) &gt; 0,$C10,0)</f>
        <v>0</v>
      </c>
      <c r="DT10" s="175">
        <f>IF(VLOOKUP($D10,'Appendix B - CI'!$C$2:$EM$141,DT$1,0) &gt; 0,$C10,0)</f>
        <v>0</v>
      </c>
      <c r="DU10" s="175">
        <f>IF(VLOOKUP($D10,'Appendix B - CI'!$C$2:$EM$141,DU$1,0) &gt; 0,$C10,0)</f>
        <v>0</v>
      </c>
      <c r="DV10" s="175">
        <f>IF(VLOOKUP($D10,'Appendix B - CI'!$C$2:$EM$141,DV$1,0) &gt; 0,$C10,0)</f>
        <v>0</v>
      </c>
      <c r="DW10" s="175">
        <f>IF(VLOOKUP($D10,'Appendix B - CI'!$C$2:$EM$141,DW$1,0) &gt; 0,$C10,0)</f>
        <v>0</v>
      </c>
      <c r="DX10" s="175">
        <f>IF(VLOOKUP($D10,'Appendix B - CI'!$C$2:$EM$141,DX$1,0) &gt; 0,$C10,0)</f>
        <v>0</v>
      </c>
      <c r="DY10" s="175">
        <f>IF(VLOOKUP($D10,'Appendix B - CI'!$C$2:$EM$141,DY$1,0) &gt; 0,$C10,0)</f>
        <v>0</v>
      </c>
      <c r="DZ10" s="175">
        <f>IF(VLOOKUP($D10,'Appendix B - CI'!$C$2:$EM$141,DZ$1,0) &gt; 0,$C10,0)</f>
        <v>0</v>
      </c>
      <c r="EA10" s="175">
        <f>IF(VLOOKUP($D10,'Appendix B - CI'!$C$2:$EM$141,EA$1,0) &gt; 0,$C10,0)</f>
        <v>0</v>
      </c>
      <c r="EB10" s="175">
        <f>IF(VLOOKUP($D10,'Appendix B - CI'!$C$2:$EM$141,EB$1,0) &gt; 0,$C10,0)</f>
        <v>0</v>
      </c>
      <c r="EC10" s="175">
        <f>IF(VLOOKUP($D10,'Appendix B - CI'!$C$2:$EM$141,EC$1,0) &gt; 0,$C10,0)</f>
        <v>0</v>
      </c>
      <c r="ED10" s="175">
        <f>IF(VLOOKUP($D10,'Appendix B - CI'!$C$2:$EM$141,ED$1,0) &gt; 0,$C10,0)</f>
        <v>0</v>
      </c>
      <c r="EE10" s="175">
        <f>IF(VLOOKUP($D10,'Appendix B - CI'!$C$2:$EM$141,EE$1,0) &gt; 0,$C10,0)</f>
        <v>0</v>
      </c>
      <c r="EF10" s="175">
        <f>IF(VLOOKUP($D10,'Appendix B - CI'!$C$2:$EM$141,EF$1,0) &gt; 0,$C10,0)</f>
        <v>0</v>
      </c>
      <c r="EG10" s="175">
        <f>IF(VLOOKUP($D10,'Appendix B - CI'!$C$2:$EM$141,EG$1,0) &gt; 0,$C10,0)</f>
        <v>0</v>
      </c>
      <c r="EH10" s="175">
        <f>IF(VLOOKUP($D10,'Appendix B - CI'!$C$2:$EM$141,EH$1,0) &gt; 0,$C10,0)</f>
        <v>0</v>
      </c>
      <c r="EI10" s="175">
        <f>IF(VLOOKUP($D10,'Appendix B - CI'!$C$2:$EM$141,EI$1,0) &gt; 0,$C10,0)</f>
        <v>0</v>
      </c>
      <c r="EJ10" s="175">
        <f>IF(VLOOKUP($D10,'Appendix B - CI'!$C$2:$EM$141,EJ$1,0) &gt; 0,$C10,0)</f>
        <v>0</v>
      </c>
      <c r="EK10" s="175">
        <f>IF(VLOOKUP($D10,'Appendix B - CI'!$C$2:$EM$141,EK$1,0) &gt; 0,$C10,0)</f>
        <v>0</v>
      </c>
      <c r="EL10" s="175">
        <f>IF(VLOOKUP($D10,'Appendix B - CI'!$C$2:$EM$141,EL$1,0) &gt; 0,$C10,0)</f>
        <v>0</v>
      </c>
      <c r="EM10" s="175">
        <f>IF(VLOOKUP($D10,'Appendix B - CI'!$C$2:$EM$141,EM$1,0) &gt; 0,$C10,0)</f>
        <v>0</v>
      </c>
      <c r="EN10" s="175">
        <f>IF(VLOOKUP($D10,'Appendix B - CI'!$C$2:$EM$141,EN$1,0) &gt; 0,$C10,0)</f>
        <v>0</v>
      </c>
      <c r="EO10" s="178"/>
      <c r="EP10" s="178"/>
      <c r="EQ10" s="178"/>
      <c r="ER10" s="178"/>
      <c r="ES10" s="178"/>
      <c r="ET10" s="178"/>
      <c r="EU10" s="178"/>
      <c r="EV10" s="178"/>
      <c r="EW10" s="178"/>
      <c r="EX10" s="178"/>
      <c r="EY10" s="178"/>
      <c r="EZ10" s="178"/>
      <c r="FA10" s="178"/>
      <c r="FB10" s="178"/>
      <c r="FC10" s="178"/>
      <c r="FD10" s="178"/>
      <c r="FE10" s="178"/>
      <c r="FF10" s="178"/>
      <c r="FG10" s="178"/>
      <c r="FH10" s="178"/>
      <c r="FI10" s="178"/>
      <c r="FJ10" s="178"/>
      <c r="FK10" s="178"/>
      <c r="FL10" s="178"/>
      <c r="FM10" s="178"/>
      <c r="FN10" s="178"/>
      <c r="FO10" s="178"/>
      <c r="FP10" s="178"/>
      <c r="FQ10" s="178"/>
      <c r="FR10" s="178"/>
      <c r="FS10" s="178"/>
      <c r="FT10" s="178"/>
      <c r="FU10" s="178"/>
      <c r="FV10" s="178"/>
      <c r="FW10" s="178"/>
      <c r="FX10" s="178"/>
      <c r="FY10" s="178"/>
      <c r="FZ10" s="178"/>
      <c r="GA10" s="178"/>
      <c r="GB10" s="178"/>
      <c r="GC10" s="178"/>
      <c r="GD10" s="178"/>
      <c r="GE10" s="178"/>
      <c r="GF10" s="178"/>
      <c r="GG10" s="178"/>
      <c r="GH10" s="178"/>
      <c r="GI10" s="178"/>
      <c r="GJ10" s="178"/>
      <c r="GK10" s="178"/>
      <c r="GL10" s="178"/>
      <c r="GM10" s="178"/>
      <c r="GN10" s="178"/>
      <c r="GO10" s="178"/>
      <c r="GP10" s="178"/>
      <c r="GQ10" s="178"/>
      <c r="GR10" s="178"/>
      <c r="GS10" s="178"/>
      <c r="GT10" s="178"/>
      <c r="GU10" s="178"/>
      <c r="GV10" s="178"/>
      <c r="GW10" s="178"/>
      <c r="GX10" s="178"/>
      <c r="GY10" s="178"/>
      <c r="GZ10" s="178"/>
      <c r="HA10" s="178"/>
      <c r="HB10" s="178"/>
      <c r="HC10" s="178"/>
      <c r="HD10" s="178"/>
      <c r="HE10" s="178"/>
      <c r="HF10" s="178"/>
      <c r="HG10" s="178"/>
      <c r="HH10" s="178"/>
      <c r="HI10" s="178"/>
      <c r="HJ10" s="178"/>
      <c r="HK10" s="178"/>
      <c r="HL10" s="178"/>
      <c r="HM10" s="178"/>
      <c r="HN10" s="178"/>
      <c r="HO10" s="178"/>
      <c r="HP10" s="178"/>
      <c r="HQ10" s="178"/>
      <c r="HR10" s="178"/>
      <c r="HS10" s="178"/>
      <c r="HT10" s="178"/>
      <c r="HU10" s="178"/>
      <c r="HV10" s="178"/>
      <c r="HW10" s="178"/>
      <c r="HX10" s="178"/>
      <c r="HY10" s="178"/>
      <c r="HZ10" s="178"/>
      <c r="IA10" s="178"/>
      <c r="IB10" s="178"/>
      <c r="IC10" s="178"/>
      <c r="ID10" s="178"/>
      <c r="IE10" s="178"/>
      <c r="IF10" s="178"/>
      <c r="IG10" s="178"/>
      <c r="IH10" s="178"/>
      <c r="II10" s="178"/>
      <c r="IJ10" s="178"/>
      <c r="IK10" s="178"/>
      <c r="IL10" s="178"/>
      <c r="IM10" s="178"/>
      <c r="IN10" s="178"/>
      <c r="IO10" s="178"/>
      <c r="IP10" s="178"/>
      <c r="IQ10" s="178"/>
      <c r="IR10" s="178"/>
      <c r="IS10" s="178"/>
      <c r="IT10" s="178"/>
      <c r="IU10" s="178"/>
      <c r="IV10" s="178"/>
      <c r="IW10" s="178"/>
      <c r="IX10" s="178"/>
      <c r="IY10" s="178"/>
      <c r="IZ10" s="178"/>
      <c r="JA10" s="178"/>
      <c r="JB10" s="178"/>
      <c r="JC10" s="178"/>
      <c r="JD10" s="178"/>
      <c r="JE10" s="178"/>
      <c r="JF10" s="178"/>
      <c r="JG10" s="178"/>
      <c r="JH10" s="178"/>
      <c r="JI10" s="178"/>
      <c r="JJ10" s="178"/>
      <c r="JK10" s="178"/>
      <c r="JL10" s="178"/>
      <c r="JM10" s="178"/>
      <c r="JN10" s="178"/>
      <c r="JO10" s="178"/>
      <c r="JP10" s="178"/>
      <c r="JQ10" s="178"/>
      <c r="JR10" s="178"/>
      <c r="JS10" s="178"/>
      <c r="JT10" s="178"/>
      <c r="JU10" s="178"/>
      <c r="JV10" s="178"/>
      <c r="JW10" s="178"/>
      <c r="JX10" s="178"/>
      <c r="JY10" s="180"/>
    </row>
    <row r="11" ht="14.25" customHeight="1">
      <c r="A11" s="50" t="s">
        <v>96</v>
      </c>
      <c r="B11" s="83" t="s">
        <v>479</v>
      </c>
      <c r="C11" s="1330">
        <f>VLOOKUP(D11,'Combined Scenario II - Results'!$C$2:$AR$87,42,0)</f>
        <v>7490.4536</v>
      </c>
      <c r="D11" s="50">
        <v>1811011.0</v>
      </c>
      <c r="E11" s="989">
        <f>IF(VLOOKUP($D11,'Appendix B - CI'!$C$2:$EM$141,E$1,0) &gt; 0,$C11,0)</f>
        <v>7490.4536</v>
      </c>
      <c r="F11" s="175">
        <f>IF(VLOOKUP($D11,'Appendix B - CI'!$C$2:$EM$141,F$1,0) &gt; 0,$C11,0)</f>
        <v>0</v>
      </c>
      <c r="G11" s="175">
        <f>IF(VLOOKUP($D11,'Appendix B - CI'!$C$2:$EM$141,G$1,0) &gt; 0,$C11,0)</f>
        <v>0</v>
      </c>
      <c r="H11" s="175">
        <f>IF(VLOOKUP($D11,'Appendix B - CI'!$C$2:$EM$141,H$1,0) &gt; 0,$C11,0)</f>
        <v>0</v>
      </c>
      <c r="I11" s="175">
        <f>IF(VLOOKUP($D11,'Appendix B - CI'!$C$2:$EM$141,I$1,0) &gt; 0,$C11,0)</f>
        <v>0</v>
      </c>
      <c r="J11" s="989">
        <f>IF(VLOOKUP($D11,'Appendix B - CI'!$C$2:$EM$141,J$1,0) &gt; 0,$C11,0)</f>
        <v>7490.4536</v>
      </c>
      <c r="K11" s="175">
        <f>IF(VLOOKUP($D11,'Appendix B - CI'!$C$2:$EM$141,K$1,0) &gt; 0,$C11,0)</f>
        <v>0</v>
      </c>
      <c r="L11" s="175">
        <f>IF(VLOOKUP($D11,'Appendix B - CI'!$C$2:$EM$141,L$1,0) &gt; 0,$C11,0)</f>
        <v>0</v>
      </c>
      <c r="M11" s="175">
        <f>IF(VLOOKUP($D11,'Appendix B - CI'!$C$2:$EM$141,M$1,0) &gt; 0,$C11,0)</f>
        <v>0</v>
      </c>
      <c r="N11" s="175">
        <f>IF(VLOOKUP($D11,'Appendix B - CI'!$C$2:$EM$141,N$1,0) &gt; 0,$C11,0)</f>
        <v>0</v>
      </c>
      <c r="O11" s="989">
        <f>IF(VLOOKUP($D11,'Appendix B - CI'!$C$2:$EM$141,O$1,0) &gt; 0,$C11,0)</f>
        <v>7490.4536</v>
      </c>
      <c r="P11" s="175">
        <f>IF(VLOOKUP($D11,'Appendix B - CI'!$C$2:$EM$141,P$1,0) &gt; 0,$C11,0)</f>
        <v>0</v>
      </c>
      <c r="Q11" s="175">
        <f>IF(VLOOKUP($D11,'Appendix B - CI'!$C$2:$EM$141,Q$1,0) &gt; 0,$C11,0)</f>
        <v>0</v>
      </c>
      <c r="R11" s="175">
        <f>IF(VLOOKUP($D11,'Appendix B - CI'!$C$2:$EM$141,R$1,0) &gt; 0,$C11,0)</f>
        <v>0</v>
      </c>
      <c r="S11" s="175">
        <f>IF(VLOOKUP($D11,'Appendix B - CI'!$C$2:$EM$141,S$1,0) &gt; 0,$C11,0)</f>
        <v>0</v>
      </c>
      <c r="T11" s="989">
        <f>IF(VLOOKUP($D11,'Appendix B - CI'!$C$2:$EM$141,T$1,0) &gt; 0,$C11,0)</f>
        <v>7490.4536</v>
      </c>
      <c r="U11" s="175">
        <f>IF(VLOOKUP($D11,'Appendix B - CI'!$C$2:$EM$141,U$1,0) &gt; 0,$C11,0)</f>
        <v>0</v>
      </c>
      <c r="V11" s="175">
        <f>IF(VLOOKUP($D11,'Appendix B - CI'!$C$2:$EM$141,V$1,0) &gt; 0,$C11,0)</f>
        <v>0</v>
      </c>
      <c r="W11" s="175">
        <f>IF(VLOOKUP($D11,'Appendix B - CI'!$C$2:$EM$141,W$1,0) &gt; 0,$C11,0)</f>
        <v>0</v>
      </c>
      <c r="X11" s="175">
        <f>IF(VLOOKUP($D11,'Appendix B - CI'!$C$2:$EM$141,X$1,0) &gt; 0,$C11,0)</f>
        <v>0</v>
      </c>
      <c r="Y11" s="175">
        <f>IF(VLOOKUP($D11,'Appendix B - CI'!$C$2:$EM$141,Y$1,0) &gt; 0,$C11,0)</f>
        <v>0</v>
      </c>
      <c r="Z11" s="175">
        <f>IF(VLOOKUP($D11,'Appendix B - CI'!$C$2:$EM$141,Z$1,0) &gt; 0,$C11,0)</f>
        <v>0</v>
      </c>
      <c r="AA11" s="175">
        <f>IF(VLOOKUP($D11,'Appendix B - CI'!$C$2:$EM$141,AA$1,0) &gt; 0,$C11,0)</f>
        <v>0</v>
      </c>
      <c r="AB11" s="175">
        <f>IF(VLOOKUP($D11,'Appendix B - CI'!$C$2:$EM$141,AB$1,0) &gt; 0,$C11,0)</f>
        <v>0</v>
      </c>
      <c r="AC11" s="989">
        <f>IF(VLOOKUP($D11,'Appendix B - CI'!$C$2:$EM$141,AC$1,0) &gt; 0,$C11,0)</f>
        <v>7490.4536</v>
      </c>
      <c r="AD11" s="175">
        <f>IF(VLOOKUP($D11,'Appendix B - CI'!$C$2:$EM$141,AD$1,0) &gt; 0,$C11,0)</f>
        <v>0</v>
      </c>
      <c r="AE11" s="175">
        <f>IF(VLOOKUP($D11,'Appendix B - CI'!$C$2:$EM$141,AE$1,0) &gt; 0,$C11,0)</f>
        <v>0</v>
      </c>
      <c r="AF11" s="175">
        <f>IF(VLOOKUP($D11,'Appendix B - CI'!$C$2:$EM$141,AF$1,0) &gt; 0,$C11,0)</f>
        <v>0</v>
      </c>
      <c r="AG11" s="175">
        <f>IF(VLOOKUP($D11,'Appendix B - CI'!$C$2:$EM$141,AG$1,0) &gt; 0,$C11,0)</f>
        <v>0</v>
      </c>
      <c r="AH11" s="175">
        <f>IF(VLOOKUP($D11,'Appendix B - CI'!$C$2:$EM$141,AH$1,0) &gt; 0,$C11,0)</f>
        <v>0</v>
      </c>
      <c r="AI11" s="175">
        <f>IF(VLOOKUP($D11,'Appendix B - CI'!$C$2:$EM$141,AI$1,0) &gt; 0,$C11,0)</f>
        <v>0</v>
      </c>
      <c r="AJ11" s="175">
        <f>IF(VLOOKUP($D11,'Appendix B - CI'!$C$2:$EM$141,AJ$1,0) &gt; 0,$C11,0)</f>
        <v>0</v>
      </c>
      <c r="AK11" s="989">
        <f>IF(VLOOKUP($D11,'Appendix B - CI'!$C$2:$EM$141,AK$1,0) &gt; 0,$C11,0)</f>
        <v>7490.4536</v>
      </c>
      <c r="AL11" s="175">
        <f>IF(VLOOKUP($D11,'Appendix B - CI'!$C$2:$EM$141,AL$1,0) &gt; 0,$C11,0)</f>
        <v>0</v>
      </c>
      <c r="AM11" s="175">
        <f>IF(VLOOKUP($D11,'Appendix B - CI'!$C$2:$EM$141,AM$1,0) &gt; 0,$C11,0)</f>
        <v>0</v>
      </c>
      <c r="AN11" s="175">
        <f>IF(VLOOKUP($D11,'Appendix B - CI'!$C$2:$EM$141,AN$1,0) &gt; 0,$C11,0)</f>
        <v>0</v>
      </c>
      <c r="AO11" s="175">
        <f>IF(VLOOKUP($D11,'Appendix B - CI'!$C$2:$EM$141,AO$1,0) &gt; 0,$C11,0)</f>
        <v>0</v>
      </c>
      <c r="AP11" s="175">
        <f>IF(VLOOKUP($D11,'Appendix B - CI'!$C$2:$EM$141,AP$1,0) &gt; 0,$C11,0)</f>
        <v>0</v>
      </c>
      <c r="AQ11" s="175">
        <f>IF(VLOOKUP($D11,'Appendix B - CI'!$C$2:$EM$141,AQ$1,0) &gt; 0,$C11,0)</f>
        <v>0</v>
      </c>
      <c r="AR11" s="175">
        <f>IF(VLOOKUP($D11,'Appendix B - CI'!$C$2:$EM$141,AR$1,0) &gt; 0,$C11,0)</f>
        <v>0</v>
      </c>
      <c r="AS11" s="175">
        <f>IF(VLOOKUP($D11,'Appendix B - CI'!$C$2:$EM$141,AS$1,0) &gt; 0,$C11,0)</f>
        <v>0</v>
      </c>
      <c r="AT11" s="989">
        <f>IF(VLOOKUP($D11,'Appendix B - CI'!$C$2:$EM$141,AT$1,0) &gt; 0,$C11,0)</f>
        <v>7490.4536</v>
      </c>
      <c r="AU11" s="175">
        <f>IF(VLOOKUP($D11,'Appendix B - CI'!$C$2:$EM$141,AU$1,0) &gt; 0,$C11,0)</f>
        <v>0</v>
      </c>
      <c r="AV11" s="175">
        <f>IF(VLOOKUP($D11,'Appendix B - CI'!$C$2:$EM$141,AV$1,0) &gt; 0,$C11,0)</f>
        <v>0</v>
      </c>
      <c r="AW11" s="175">
        <f>IF(VLOOKUP($D11,'Appendix B - CI'!$C$2:$EM$141,AW$1,0) &gt; 0,$C11,0)</f>
        <v>0</v>
      </c>
      <c r="AX11" s="175">
        <f>IF(VLOOKUP($D11,'Appendix B - CI'!$C$2:$EM$141,AX$1,0) &gt; 0,$C11,0)</f>
        <v>0</v>
      </c>
      <c r="AY11" s="175">
        <f>IF(VLOOKUP($D11,'Appendix B - CI'!$C$2:$EM$141,AY$1,0) &gt; 0,$C11,0)</f>
        <v>0</v>
      </c>
      <c r="AZ11" s="175">
        <f>IF(VLOOKUP($D11,'Appendix B - CI'!$C$2:$EM$141,AZ$1,0) &gt; 0,$C11,0)</f>
        <v>0</v>
      </c>
      <c r="BA11" s="175">
        <f>IF(VLOOKUP($D11,'Appendix B - CI'!$C$2:$EM$141,BA$1,0) &gt; 0,$C11,0)</f>
        <v>0</v>
      </c>
      <c r="BB11" s="175">
        <f>IF(VLOOKUP($D11,'Appendix B - CI'!$C$2:$EM$141,BB$1,0) &gt; 0,$C11,0)</f>
        <v>0</v>
      </c>
      <c r="BC11" s="175">
        <f>IF(VLOOKUP($D11,'Appendix B - CI'!$C$2:$EM$141,BC$1,0) &gt; 0,$C11,0)</f>
        <v>0</v>
      </c>
      <c r="BD11" s="175">
        <f>IF(VLOOKUP($D11,'Appendix B - CI'!$C$2:$EM$141,BD$1,0) &gt; 0,$C11,0)</f>
        <v>0</v>
      </c>
      <c r="BE11" s="175">
        <f>IF(VLOOKUP($D11,'Appendix B - CI'!$C$2:$EM$141,BE$1,0) &gt; 0,$C11,0)</f>
        <v>0</v>
      </c>
      <c r="BF11" s="175">
        <f>IF(VLOOKUP($D11,'Appendix B - CI'!$C$2:$EM$141,BF$1,0) &gt; 0,$C11,0)</f>
        <v>0</v>
      </c>
      <c r="BG11" s="175">
        <f>IF(VLOOKUP($D11,'Appendix B - CI'!$C$2:$EM$141,BG$1,0) &gt; 0,$C11,0)</f>
        <v>0</v>
      </c>
      <c r="BH11" s="175">
        <f>IF(VLOOKUP($D11,'Appendix B - CI'!$C$2:$EM$141,BH$1,0) &gt; 0,$C11,0)</f>
        <v>0</v>
      </c>
      <c r="BI11" s="175">
        <f>IF(VLOOKUP($D11,'Appendix B - CI'!$C$2:$EM$141,BI$1,0) &gt; 0,$C11,0)</f>
        <v>0</v>
      </c>
      <c r="BJ11" s="175">
        <f>IF(VLOOKUP($D11,'Appendix B - CI'!$C$2:$EM$141,BJ$1,0) &gt; 0,$C11,0)</f>
        <v>0</v>
      </c>
      <c r="BK11" s="175">
        <f>IF(VLOOKUP($D11,'Appendix B - CI'!$C$2:$EM$141,BK$1,0) &gt; 0,$C11,0)</f>
        <v>0</v>
      </c>
      <c r="BL11" s="175">
        <f>IF(VLOOKUP($D11,'Appendix B - CI'!$C$2:$EM$141,BL$1,0) &gt; 0,$C11,0)</f>
        <v>0</v>
      </c>
      <c r="BM11" s="175">
        <f>IF(VLOOKUP($D11,'Appendix B - CI'!$C$2:$EM$141,BM$1,0) &gt; 0,$C11,0)</f>
        <v>0</v>
      </c>
      <c r="BN11" s="175">
        <f>IF(VLOOKUP($D11,'Appendix B - CI'!$C$2:$EM$141,BN$1,0) &gt; 0,$C11,0)</f>
        <v>0</v>
      </c>
      <c r="BO11" s="175">
        <f>IF(VLOOKUP($D11,'Appendix B - CI'!$C$2:$EM$141,BO$1,0) &gt; 0,$C11,0)</f>
        <v>0</v>
      </c>
      <c r="BP11" s="175">
        <f>IF(VLOOKUP($D11,'Appendix B - CI'!$C$2:$EM$141,BP$1,0) &gt; 0,$C11,0)</f>
        <v>0</v>
      </c>
      <c r="BQ11" s="175">
        <f>IF(VLOOKUP($D11,'Appendix B - CI'!$C$2:$EM$141,BQ$1,0) &gt; 0,$C11,0)</f>
        <v>0</v>
      </c>
      <c r="BR11" s="175">
        <f>IF(VLOOKUP($D11,'Appendix B - CI'!$C$2:$EM$141,BR$1,0) &gt; 0,$C11,0)</f>
        <v>0</v>
      </c>
      <c r="BS11" s="175">
        <f>IF(VLOOKUP($D11,'Appendix B - CI'!$C$2:$EM$141,BS$1,0) &gt; 0,$C11,0)</f>
        <v>0</v>
      </c>
      <c r="BT11" s="175">
        <f>IF(VLOOKUP($D11,'Appendix B - CI'!$C$2:$EM$141,BT$1,0) &gt; 0,$C11,0)</f>
        <v>0</v>
      </c>
      <c r="BU11" s="175">
        <f>IF(VLOOKUP($D11,'Appendix B - CI'!$C$2:$EM$141,BU$1,0) &gt; 0,$C11,0)</f>
        <v>0</v>
      </c>
      <c r="BV11" s="175">
        <f>IF(VLOOKUP($D11,'Appendix B - CI'!$C$2:$EM$141,BV$1,0) &gt; 0,$C11,0)</f>
        <v>0</v>
      </c>
      <c r="BW11" s="175">
        <f>IF(VLOOKUP($D11,'Appendix B - CI'!$C$2:$EM$141,BW$1,0) &gt; 0,$C11,0)</f>
        <v>0</v>
      </c>
      <c r="BX11" s="175">
        <f>IF(VLOOKUP($D11,'Appendix B - CI'!$C$2:$EM$141,BX$1,0) &gt; 0,$C11,0)</f>
        <v>0</v>
      </c>
      <c r="BY11" s="175">
        <f>IF(VLOOKUP($D11,'Appendix B - CI'!$C$2:$EM$141,BY$1,0) &gt; 0,$C11,0)</f>
        <v>0</v>
      </c>
      <c r="BZ11" s="175">
        <f>IF(VLOOKUP($D11,'Appendix B - CI'!$C$2:$EM$141,BZ$1,0) &gt; 0,$C11,0)</f>
        <v>0</v>
      </c>
      <c r="CA11" s="175">
        <f>IF(VLOOKUP($D11,'Appendix B - CI'!$C$2:$EM$141,CA$1,0) &gt; 0,$C11,0)</f>
        <v>0</v>
      </c>
      <c r="CB11" s="175">
        <f>IF(VLOOKUP($D11,'Appendix B - CI'!$C$2:$EM$141,CB$1,0) &gt; 0,$C11,0)</f>
        <v>0</v>
      </c>
      <c r="CC11" s="175">
        <f>IF(VLOOKUP($D11,'Appendix B - CI'!$C$2:$EM$141,CC$1,0) &gt; 0,$C11,0)</f>
        <v>0</v>
      </c>
      <c r="CD11" s="175">
        <f>IF(VLOOKUP($D11,'Appendix B - CI'!$C$2:$EM$141,CD$1,0) &gt; 0,$C11,0)</f>
        <v>0</v>
      </c>
      <c r="CE11" s="175">
        <f>IF(VLOOKUP($D11,'Appendix B - CI'!$C$2:$EM$141,CE$1,0) &gt; 0,$C11,0)</f>
        <v>0</v>
      </c>
      <c r="CF11" s="989">
        <f>IF(VLOOKUP($D11,'Appendix B - CI'!$C$2:$EM$141,CF$1,0) &gt; 0,$C11,0)</f>
        <v>7490.4536</v>
      </c>
      <c r="CG11" s="175">
        <f>IF(VLOOKUP($D11,'Appendix B - CI'!$C$2:$EM$141,CG$1,0) &gt; 0,$C11,0)</f>
        <v>0</v>
      </c>
      <c r="CH11" s="175">
        <f>IF(VLOOKUP($D11,'Appendix B - CI'!$C$2:$EM$141,CH$1,0) &gt; 0,$C11,0)</f>
        <v>0</v>
      </c>
      <c r="CI11" s="175">
        <f>IF(VLOOKUP($D11,'Appendix B - CI'!$C$2:$EM$141,CI$1,0) &gt; 0,$C11,0)</f>
        <v>0</v>
      </c>
      <c r="CJ11" s="175">
        <f>IF(VLOOKUP($D11,'Appendix B - CI'!$C$2:$EM$141,CJ$1,0) &gt; 0,$C11,0)</f>
        <v>0</v>
      </c>
      <c r="CK11" s="175">
        <f>IF(VLOOKUP($D11,'Appendix B - CI'!$C$2:$EM$141,CK$1,0) &gt; 0,$C11,0)</f>
        <v>0</v>
      </c>
      <c r="CL11" s="175">
        <f>IF(VLOOKUP($D11,'Appendix B - CI'!$C$2:$EM$141,CL$1,0) &gt; 0,$C11,0)</f>
        <v>0</v>
      </c>
      <c r="CM11" s="175">
        <f>IF(VLOOKUP($D11,'Appendix B - CI'!$C$2:$EM$141,CM$1,0) &gt; 0,$C11,0)</f>
        <v>0</v>
      </c>
      <c r="CN11" s="175">
        <f>IF(VLOOKUP($D11,'Appendix B - CI'!$C$2:$EM$141,CN$1,0) &gt; 0,$C11,0)</f>
        <v>0</v>
      </c>
      <c r="CO11" s="989">
        <f>IF(VLOOKUP($D11,'Appendix B - CI'!$C$2:$EM$141,CO$1,0) &gt; 0,$C11,0)</f>
        <v>7490.4536</v>
      </c>
      <c r="CP11" s="175">
        <f>IF(VLOOKUP($D11,'Appendix B - CI'!$C$2:$EM$141,CP$1,0) &gt; 0,$C11,0)</f>
        <v>0</v>
      </c>
      <c r="CQ11" s="175">
        <f>IF(VLOOKUP($D11,'Appendix B - CI'!$C$2:$EM$141,CQ$1,0) &gt; 0,$C11,0)</f>
        <v>0</v>
      </c>
      <c r="CR11" s="175">
        <f>IF(VLOOKUP($D11,'Appendix B - CI'!$C$2:$EM$141,CR$1,0) &gt; 0,$C11,0)</f>
        <v>0</v>
      </c>
      <c r="CS11" s="175">
        <f>IF(VLOOKUP($D11,'Appendix B - CI'!$C$2:$EM$141,CS$1,0) &gt; 0,$C11,0)</f>
        <v>0</v>
      </c>
      <c r="CT11" s="175">
        <f>IF(VLOOKUP($D11,'Appendix B - CI'!$C$2:$EM$141,CT$1,0) &gt; 0,$C11,0)</f>
        <v>0</v>
      </c>
      <c r="CU11" s="175">
        <f>IF(VLOOKUP($D11,'Appendix B - CI'!$C$2:$EM$141,CU$1,0) &gt; 0,$C11,0)</f>
        <v>0</v>
      </c>
      <c r="CV11" s="175">
        <f>IF(VLOOKUP($D11,'Appendix B - CI'!$C$2:$EM$141,CV$1,0) &gt; 0,$C11,0)</f>
        <v>0</v>
      </c>
      <c r="CW11" s="175">
        <f>IF(VLOOKUP($D11,'Appendix B - CI'!$C$2:$EM$141,CW$1,0) &gt; 0,$C11,0)</f>
        <v>0</v>
      </c>
      <c r="CX11" s="175">
        <f>IF(VLOOKUP($D11,'Appendix B - CI'!$C$2:$EM$141,CX$1,0) &gt; 0,$C11,0)</f>
        <v>0</v>
      </c>
      <c r="CY11" s="989">
        <f>IF(VLOOKUP($D11,'Appendix B - CI'!$C$2:$EM$141,CY$1,0) &gt; 0,$C11,0)</f>
        <v>7490.4536</v>
      </c>
      <c r="CZ11" s="175">
        <f>IF(VLOOKUP($D11,'Appendix B - CI'!$C$2:$EM$141,CZ$1,0) &gt; 0,$C11,0)</f>
        <v>0</v>
      </c>
      <c r="DA11" s="175">
        <f>IF(VLOOKUP($D11,'Appendix B - CI'!$C$2:$EM$141,DA$1,0) &gt; 0,$C11,0)</f>
        <v>0</v>
      </c>
      <c r="DB11" s="175">
        <f>IF(VLOOKUP($D11,'Appendix B - CI'!$C$2:$EM$141,DB$1,0) &gt; 0,$C11,0)</f>
        <v>0</v>
      </c>
      <c r="DC11" s="175">
        <f>IF(VLOOKUP($D11,'Appendix B - CI'!$C$2:$EM$141,DC$1,0) &gt; 0,$C11,0)</f>
        <v>0</v>
      </c>
      <c r="DD11" s="175">
        <f>IF(VLOOKUP($D11,'Appendix B - CI'!$C$2:$EM$141,DD$1,0) &gt; 0,$C11,0)</f>
        <v>0</v>
      </c>
      <c r="DE11" s="175">
        <f>IF(VLOOKUP($D11,'Appendix B - CI'!$C$2:$EM$141,DE$1,0) &gt; 0,$C11,0)</f>
        <v>0</v>
      </c>
      <c r="DF11" s="175">
        <f>IF(VLOOKUP($D11,'Appendix B - CI'!$C$2:$EM$141,DF$1,0) &gt; 0,$C11,0)</f>
        <v>0</v>
      </c>
      <c r="DG11" s="175">
        <f>IF(VLOOKUP($D11,'Appendix B - CI'!$C$2:$EM$141,DG$1,0) &gt; 0,$C11,0)</f>
        <v>0</v>
      </c>
      <c r="DH11" s="175">
        <f>IF(VLOOKUP($D11,'Appendix B - CI'!$C$2:$EM$141,DH$1,0) &gt; 0,$C11,0)</f>
        <v>0</v>
      </c>
      <c r="DI11" s="175">
        <f>IF(VLOOKUP($D11,'Appendix B - CI'!$C$2:$EM$141,DI$1,0) &gt; 0,$C11,0)</f>
        <v>0</v>
      </c>
      <c r="DJ11" s="175">
        <f>IF(VLOOKUP($D11,'Appendix B - CI'!$C$2:$EM$141,DJ$1,0) &gt; 0,$C11,0)</f>
        <v>0</v>
      </c>
      <c r="DK11" s="175">
        <f>IF(VLOOKUP($D11,'Appendix B - CI'!$C$2:$EM$141,DK$1,0) &gt; 0,$C11,0)</f>
        <v>0</v>
      </c>
      <c r="DL11" s="175">
        <f>IF(VLOOKUP($D11,'Appendix B - CI'!$C$2:$EM$141,DL$1,0) &gt; 0,$C11,0)</f>
        <v>0</v>
      </c>
      <c r="DM11" s="175">
        <f>IF(VLOOKUP($D11,'Appendix B - CI'!$C$2:$EM$141,DM$1,0) &gt; 0,$C11,0)</f>
        <v>0</v>
      </c>
      <c r="DN11" s="175">
        <f>IF(VLOOKUP($D11,'Appendix B - CI'!$C$2:$EM$141,DN$1,0) &gt; 0,$C11,0)</f>
        <v>0</v>
      </c>
      <c r="DO11" s="175">
        <f>IF(VLOOKUP($D11,'Appendix B - CI'!$C$2:$EM$141,DO$1,0) &gt; 0,$C11,0)</f>
        <v>0</v>
      </c>
      <c r="DP11" s="175">
        <f>IF(VLOOKUP($D11,'Appendix B - CI'!$C$2:$EM$141,DP$1,0) &gt; 0,$C11,0)</f>
        <v>0</v>
      </c>
      <c r="DQ11" s="175">
        <f>IF(VLOOKUP($D11,'Appendix B - CI'!$C$2:$EM$141,DQ$1,0) &gt; 0,$C11,0)</f>
        <v>0</v>
      </c>
      <c r="DR11" s="175">
        <f>IF(VLOOKUP($D11,'Appendix B - CI'!$C$2:$EM$141,DR$1,0) &gt; 0,$C11,0)</f>
        <v>0</v>
      </c>
      <c r="DS11" s="175">
        <f>IF(VLOOKUP($D11,'Appendix B - CI'!$C$2:$EM$141,DS$1,0) &gt; 0,$C11,0)</f>
        <v>0</v>
      </c>
      <c r="DT11" s="175">
        <f>IF(VLOOKUP($D11,'Appendix B - CI'!$C$2:$EM$141,DT$1,0) &gt; 0,$C11,0)</f>
        <v>0</v>
      </c>
      <c r="DU11" s="175">
        <f>IF(VLOOKUP($D11,'Appendix B - CI'!$C$2:$EM$141,DU$1,0) &gt; 0,$C11,0)</f>
        <v>0</v>
      </c>
      <c r="DV11" s="175">
        <f>IF(VLOOKUP($D11,'Appendix B - CI'!$C$2:$EM$141,DV$1,0) &gt; 0,$C11,0)</f>
        <v>0</v>
      </c>
      <c r="DW11" s="175">
        <f>IF(VLOOKUP($D11,'Appendix B - CI'!$C$2:$EM$141,DW$1,0) &gt; 0,$C11,0)</f>
        <v>0</v>
      </c>
      <c r="DX11" s="175">
        <f>IF(VLOOKUP($D11,'Appendix B - CI'!$C$2:$EM$141,DX$1,0) &gt; 0,$C11,0)</f>
        <v>0</v>
      </c>
      <c r="DY11" s="175">
        <f>IF(VLOOKUP($D11,'Appendix B - CI'!$C$2:$EM$141,DY$1,0) &gt; 0,$C11,0)</f>
        <v>0</v>
      </c>
      <c r="DZ11" s="175">
        <f>IF(VLOOKUP($D11,'Appendix B - CI'!$C$2:$EM$141,DZ$1,0) &gt; 0,$C11,0)</f>
        <v>0</v>
      </c>
      <c r="EA11" s="175">
        <f>IF(VLOOKUP($D11,'Appendix B - CI'!$C$2:$EM$141,EA$1,0) &gt; 0,$C11,0)</f>
        <v>0</v>
      </c>
      <c r="EB11" s="175">
        <f>IF(VLOOKUP($D11,'Appendix B - CI'!$C$2:$EM$141,EB$1,0) &gt; 0,$C11,0)</f>
        <v>0</v>
      </c>
      <c r="EC11" s="175">
        <f>IF(VLOOKUP($D11,'Appendix B - CI'!$C$2:$EM$141,EC$1,0) &gt; 0,$C11,0)</f>
        <v>0</v>
      </c>
      <c r="ED11" s="175">
        <f>IF(VLOOKUP($D11,'Appendix B - CI'!$C$2:$EM$141,ED$1,0) &gt; 0,$C11,0)</f>
        <v>0</v>
      </c>
      <c r="EE11" s="175">
        <f>IF(VLOOKUP($D11,'Appendix B - CI'!$C$2:$EM$141,EE$1,0) &gt; 0,$C11,0)</f>
        <v>0</v>
      </c>
      <c r="EF11" s="175">
        <f>IF(VLOOKUP($D11,'Appendix B - CI'!$C$2:$EM$141,EF$1,0) &gt; 0,$C11,0)</f>
        <v>0</v>
      </c>
      <c r="EG11" s="175">
        <f>IF(VLOOKUP($D11,'Appendix B - CI'!$C$2:$EM$141,EG$1,0) &gt; 0,$C11,0)</f>
        <v>0</v>
      </c>
      <c r="EH11" s="175">
        <f>IF(VLOOKUP($D11,'Appendix B - CI'!$C$2:$EM$141,EH$1,0) &gt; 0,$C11,0)</f>
        <v>0</v>
      </c>
      <c r="EI11" s="175">
        <f>IF(VLOOKUP($D11,'Appendix B - CI'!$C$2:$EM$141,EI$1,0) &gt; 0,$C11,0)</f>
        <v>0</v>
      </c>
      <c r="EJ11" s="175">
        <f>IF(VLOOKUP($D11,'Appendix B - CI'!$C$2:$EM$141,EJ$1,0) &gt; 0,$C11,0)</f>
        <v>0</v>
      </c>
      <c r="EK11" s="175">
        <f>IF(VLOOKUP($D11,'Appendix B - CI'!$C$2:$EM$141,EK$1,0) &gt; 0,$C11,0)</f>
        <v>0</v>
      </c>
      <c r="EL11" s="175">
        <f>IF(VLOOKUP($D11,'Appendix B - CI'!$C$2:$EM$141,EL$1,0) &gt; 0,$C11,0)</f>
        <v>0</v>
      </c>
      <c r="EM11" s="175">
        <f>IF(VLOOKUP($D11,'Appendix B - CI'!$C$2:$EM$141,EM$1,0) &gt; 0,$C11,0)</f>
        <v>0</v>
      </c>
      <c r="EN11" s="175">
        <f>IF(VLOOKUP($D11,'Appendix B - CI'!$C$2:$EM$141,EN$1,0) &gt; 0,$C11,0)</f>
        <v>0</v>
      </c>
      <c r="EO11" s="178"/>
      <c r="EP11" s="178"/>
      <c r="EQ11" s="178"/>
      <c r="ER11" s="178"/>
      <c r="ES11" s="178"/>
      <c r="ET11" s="178"/>
      <c r="EU11" s="178"/>
      <c r="EV11" s="178"/>
      <c r="EW11" s="178"/>
      <c r="EX11" s="178"/>
      <c r="EY11" s="178"/>
      <c r="EZ11" s="178"/>
      <c r="FA11" s="178"/>
      <c r="FB11" s="178"/>
      <c r="FC11" s="178"/>
      <c r="FD11" s="178"/>
      <c r="FE11" s="178"/>
      <c r="FF11" s="178"/>
      <c r="FG11" s="178"/>
      <c r="FH11" s="178"/>
      <c r="FI11" s="178"/>
      <c r="FJ11" s="178"/>
      <c r="FK11" s="178"/>
      <c r="FL11" s="178"/>
      <c r="FM11" s="178"/>
      <c r="FN11" s="178"/>
      <c r="FO11" s="178"/>
      <c r="FP11" s="178"/>
      <c r="FQ11" s="178"/>
      <c r="FR11" s="178"/>
      <c r="FS11" s="178"/>
      <c r="FT11" s="178"/>
      <c r="FU11" s="178"/>
      <c r="FV11" s="178"/>
      <c r="FW11" s="178"/>
      <c r="FX11" s="178"/>
      <c r="FY11" s="178"/>
      <c r="FZ11" s="178"/>
      <c r="GA11" s="178"/>
      <c r="GB11" s="178"/>
      <c r="GC11" s="178"/>
      <c r="GD11" s="178"/>
      <c r="GE11" s="178"/>
      <c r="GF11" s="178"/>
      <c r="GG11" s="178"/>
      <c r="GH11" s="178"/>
      <c r="GI11" s="178"/>
      <c r="GJ11" s="178"/>
      <c r="GK11" s="178"/>
      <c r="GL11" s="178"/>
      <c r="GM11" s="178"/>
      <c r="GN11" s="178"/>
      <c r="GO11" s="178"/>
      <c r="GP11" s="178"/>
      <c r="GQ11" s="178"/>
      <c r="GR11" s="178"/>
      <c r="GS11" s="178"/>
      <c r="GT11" s="178"/>
      <c r="GU11" s="178"/>
      <c r="GV11" s="178"/>
      <c r="GW11" s="178"/>
      <c r="GX11" s="178"/>
      <c r="GY11" s="178"/>
      <c r="GZ11" s="178"/>
      <c r="HA11" s="178"/>
      <c r="HB11" s="178"/>
      <c r="HC11" s="178"/>
      <c r="HD11" s="178"/>
      <c r="HE11" s="178"/>
      <c r="HF11" s="178"/>
      <c r="HG11" s="178"/>
      <c r="HH11" s="178"/>
      <c r="HI11" s="178"/>
      <c r="HJ11" s="178"/>
      <c r="HK11" s="178"/>
      <c r="HL11" s="178"/>
      <c r="HM11" s="178"/>
      <c r="HN11" s="178"/>
      <c r="HO11" s="178"/>
      <c r="HP11" s="178"/>
      <c r="HQ11" s="178"/>
      <c r="HR11" s="178"/>
      <c r="HS11" s="178"/>
      <c r="HT11" s="178"/>
      <c r="HU11" s="178"/>
      <c r="HV11" s="178"/>
      <c r="HW11" s="178"/>
      <c r="HX11" s="178"/>
      <c r="HY11" s="178"/>
      <c r="HZ11" s="178"/>
      <c r="IA11" s="178"/>
      <c r="IB11" s="178"/>
      <c r="IC11" s="178"/>
      <c r="ID11" s="178"/>
      <c r="IE11" s="178"/>
      <c r="IF11" s="178"/>
      <c r="IG11" s="178"/>
      <c r="IH11" s="178"/>
      <c r="II11" s="178"/>
      <c r="IJ11" s="178"/>
      <c r="IK11" s="178"/>
      <c r="IL11" s="178"/>
      <c r="IM11" s="178"/>
      <c r="IN11" s="178"/>
      <c r="IO11" s="178"/>
      <c r="IP11" s="178"/>
      <c r="IQ11" s="178"/>
      <c r="IR11" s="178"/>
      <c r="IS11" s="178"/>
      <c r="IT11" s="178"/>
      <c r="IU11" s="178"/>
      <c r="IV11" s="178"/>
      <c r="IW11" s="178"/>
      <c r="IX11" s="178"/>
      <c r="IY11" s="178"/>
      <c r="IZ11" s="178"/>
      <c r="JA11" s="178"/>
      <c r="JB11" s="178"/>
      <c r="JC11" s="178"/>
      <c r="JD11" s="178"/>
      <c r="JE11" s="178"/>
      <c r="JF11" s="178"/>
      <c r="JG11" s="178"/>
      <c r="JH11" s="178"/>
      <c r="JI11" s="178"/>
      <c r="JJ11" s="178"/>
      <c r="JK11" s="178"/>
      <c r="JL11" s="178"/>
      <c r="JM11" s="178"/>
      <c r="JN11" s="178"/>
      <c r="JO11" s="178"/>
      <c r="JP11" s="178"/>
      <c r="JQ11" s="178"/>
      <c r="JR11" s="178"/>
      <c r="JS11" s="178"/>
      <c r="JT11" s="178"/>
      <c r="JU11" s="178"/>
      <c r="JV11" s="178"/>
      <c r="JW11" s="178"/>
      <c r="JX11" s="178"/>
      <c r="JY11" s="180"/>
    </row>
    <row r="12" ht="14.25" customHeight="1">
      <c r="A12" s="50" t="s">
        <v>96</v>
      </c>
      <c r="B12" s="83" t="s">
        <v>479</v>
      </c>
      <c r="C12" s="1330">
        <f>VLOOKUP(D12,'Combined Scenario II - Results'!$C$2:$AR$87,42,0)</f>
        <v>1404.9403</v>
      </c>
      <c r="D12" s="50">
        <v>1811012.0</v>
      </c>
      <c r="E12" s="989">
        <f>IF(VLOOKUP($D12,'Appendix B - CI'!$C$2:$EM$141,E$1,0) &gt; 0,$C12,0)</f>
        <v>1404.9403</v>
      </c>
      <c r="F12" s="175">
        <f>IF(VLOOKUP($D12,'Appendix B - CI'!$C$2:$EM$141,F$1,0) &gt; 0,$C12,0)</f>
        <v>0</v>
      </c>
      <c r="G12" s="175">
        <f>IF(VLOOKUP($D12,'Appendix B - CI'!$C$2:$EM$141,G$1,0) &gt; 0,$C12,0)</f>
        <v>0</v>
      </c>
      <c r="H12" s="175">
        <f>IF(VLOOKUP($D12,'Appendix B - CI'!$C$2:$EM$141,H$1,0) &gt; 0,$C12,0)</f>
        <v>0</v>
      </c>
      <c r="I12" s="175">
        <f>IF(VLOOKUP($D12,'Appendix B - CI'!$C$2:$EM$141,I$1,0) &gt; 0,$C12,0)</f>
        <v>0</v>
      </c>
      <c r="J12" s="989">
        <f>IF(VLOOKUP($D12,'Appendix B - CI'!$C$2:$EM$141,J$1,0) &gt; 0,$C12,0)</f>
        <v>1404.9403</v>
      </c>
      <c r="K12" s="175">
        <f>IF(VLOOKUP($D12,'Appendix B - CI'!$C$2:$EM$141,K$1,0) &gt; 0,$C12,0)</f>
        <v>0</v>
      </c>
      <c r="L12" s="175">
        <f>IF(VLOOKUP($D12,'Appendix B - CI'!$C$2:$EM$141,L$1,0) &gt; 0,$C12,0)</f>
        <v>0</v>
      </c>
      <c r="M12" s="175">
        <f>IF(VLOOKUP($D12,'Appendix B - CI'!$C$2:$EM$141,M$1,0) &gt; 0,$C12,0)</f>
        <v>0</v>
      </c>
      <c r="N12" s="175">
        <f>IF(VLOOKUP($D12,'Appendix B - CI'!$C$2:$EM$141,N$1,0) &gt; 0,$C12,0)</f>
        <v>0</v>
      </c>
      <c r="O12" s="989">
        <f>IF(VLOOKUP($D12,'Appendix B - CI'!$C$2:$EM$141,O$1,0) &gt; 0,$C12,0)</f>
        <v>1404.9403</v>
      </c>
      <c r="P12" s="175">
        <f>IF(VLOOKUP($D12,'Appendix B - CI'!$C$2:$EM$141,P$1,0) &gt; 0,$C12,0)</f>
        <v>0</v>
      </c>
      <c r="Q12" s="175">
        <f>IF(VLOOKUP($D12,'Appendix B - CI'!$C$2:$EM$141,Q$1,0) &gt; 0,$C12,0)</f>
        <v>0</v>
      </c>
      <c r="R12" s="175">
        <f>IF(VLOOKUP($D12,'Appendix B - CI'!$C$2:$EM$141,R$1,0) &gt; 0,$C12,0)</f>
        <v>0</v>
      </c>
      <c r="S12" s="175">
        <f>IF(VLOOKUP($D12,'Appendix B - CI'!$C$2:$EM$141,S$1,0) &gt; 0,$C12,0)</f>
        <v>0</v>
      </c>
      <c r="T12" s="989">
        <f>IF(VLOOKUP($D12,'Appendix B - CI'!$C$2:$EM$141,T$1,0) &gt; 0,$C12,0)</f>
        <v>1404.9403</v>
      </c>
      <c r="U12" s="175">
        <f>IF(VLOOKUP($D12,'Appendix B - CI'!$C$2:$EM$141,U$1,0) &gt; 0,$C12,0)</f>
        <v>0</v>
      </c>
      <c r="V12" s="175">
        <f>IF(VLOOKUP($D12,'Appendix B - CI'!$C$2:$EM$141,V$1,0) &gt; 0,$C12,0)</f>
        <v>0</v>
      </c>
      <c r="W12" s="175">
        <f>IF(VLOOKUP($D12,'Appendix B - CI'!$C$2:$EM$141,W$1,0) &gt; 0,$C12,0)</f>
        <v>0</v>
      </c>
      <c r="X12" s="175">
        <f>IF(VLOOKUP($D12,'Appendix B - CI'!$C$2:$EM$141,X$1,0) &gt; 0,$C12,0)</f>
        <v>0</v>
      </c>
      <c r="Y12" s="175">
        <f>IF(VLOOKUP($D12,'Appendix B - CI'!$C$2:$EM$141,Y$1,0) &gt; 0,$C12,0)</f>
        <v>0</v>
      </c>
      <c r="Z12" s="175">
        <f>IF(VLOOKUP($D12,'Appendix B - CI'!$C$2:$EM$141,Z$1,0) &gt; 0,$C12,0)</f>
        <v>0</v>
      </c>
      <c r="AA12" s="175">
        <f>IF(VLOOKUP($D12,'Appendix B - CI'!$C$2:$EM$141,AA$1,0) &gt; 0,$C12,0)</f>
        <v>0</v>
      </c>
      <c r="AB12" s="175">
        <f>IF(VLOOKUP($D12,'Appendix B - CI'!$C$2:$EM$141,AB$1,0) &gt; 0,$C12,0)</f>
        <v>0</v>
      </c>
      <c r="AC12" s="989">
        <f>IF(VLOOKUP($D12,'Appendix B - CI'!$C$2:$EM$141,AC$1,0) &gt; 0,$C12,0)</f>
        <v>1404.9403</v>
      </c>
      <c r="AD12" s="175">
        <f>IF(VLOOKUP($D12,'Appendix B - CI'!$C$2:$EM$141,AD$1,0) &gt; 0,$C12,0)</f>
        <v>0</v>
      </c>
      <c r="AE12" s="175">
        <f>IF(VLOOKUP($D12,'Appendix B - CI'!$C$2:$EM$141,AE$1,0) &gt; 0,$C12,0)</f>
        <v>0</v>
      </c>
      <c r="AF12" s="175">
        <f>IF(VLOOKUP($D12,'Appendix B - CI'!$C$2:$EM$141,AF$1,0) &gt; 0,$C12,0)</f>
        <v>0</v>
      </c>
      <c r="AG12" s="175">
        <f>IF(VLOOKUP($D12,'Appendix B - CI'!$C$2:$EM$141,AG$1,0) &gt; 0,$C12,0)</f>
        <v>0</v>
      </c>
      <c r="AH12" s="175">
        <f>IF(VLOOKUP($D12,'Appendix B - CI'!$C$2:$EM$141,AH$1,0) &gt; 0,$C12,0)</f>
        <v>0</v>
      </c>
      <c r="AI12" s="175">
        <f>IF(VLOOKUP($D12,'Appendix B - CI'!$C$2:$EM$141,AI$1,0) &gt; 0,$C12,0)</f>
        <v>0</v>
      </c>
      <c r="AJ12" s="175">
        <f>IF(VLOOKUP($D12,'Appendix B - CI'!$C$2:$EM$141,AJ$1,0) &gt; 0,$C12,0)</f>
        <v>0</v>
      </c>
      <c r="AK12" s="989">
        <f>IF(VLOOKUP($D12,'Appendix B - CI'!$C$2:$EM$141,AK$1,0) &gt; 0,$C12,0)</f>
        <v>1404.9403</v>
      </c>
      <c r="AL12" s="175">
        <f>IF(VLOOKUP($D12,'Appendix B - CI'!$C$2:$EM$141,AL$1,0) &gt; 0,$C12,0)</f>
        <v>0</v>
      </c>
      <c r="AM12" s="175">
        <f>IF(VLOOKUP($D12,'Appendix B - CI'!$C$2:$EM$141,AM$1,0) &gt; 0,$C12,0)</f>
        <v>0</v>
      </c>
      <c r="AN12" s="175">
        <f>IF(VLOOKUP($D12,'Appendix B - CI'!$C$2:$EM$141,AN$1,0) &gt; 0,$C12,0)</f>
        <v>0</v>
      </c>
      <c r="AO12" s="175">
        <f>IF(VLOOKUP($D12,'Appendix B - CI'!$C$2:$EM$141,AO$1,0) &gt; 0,$C12,0)</f>
        <v>0</v>
      </c>
      <c r="AP12" s="175">
        <f>IF(VLOOKUP($D12,'Appendix B - CI'!$C$2:$EM$141,AP$1,0) &gt; 0,$C12,0)</f>
        <v>0</v>
      </c>
      <c r="AQ12" s="175">
        <f>IF(VLOOKUP($D12,'Appendix B - CI'!$C$2:$EM$141,AQ$1,0) &gt; 0,$C12,0)</f>
        <v>0</v>
      </c>
      <c r="AR12" s="175">
        <f>IF(VLOOKUP($D12,'Appendix B - CI'!$C$2:$EM$141,AR$1,0) &gt; 0,$C12,0)</f>
        <v>0</v>
      </c>
      <c r="AS12" s="175">
        <f>IF(VLOOKUP($D12,'Appendix B - CI'!$C$2:$EM$141,AS$1,0) &gt; 0,$C12,0)</f>
        <v>0</v>
      </c>
      <c r="AT12" s="989">
        <f>IF(VLOOKUP($D12,'Appendix B - CI'!$C$2:$EM$141,AT$1,0) &gt; 0,$C12,0)</f>
        <v>1404.9403</v>
      </c>
      <c r="AU12" s="175">
        <f>IF(VLOOKUP($D12,'Appendix B - CI'!$C$2:$EM$141,AU$1,0) &gt; 0,$C12,0)</f>
        <v>0</v>
      </c>
      <c r="AV12" s="175">
        <f>IF(VLOOKUP($D12,'Appendix B - CI'!$C$2:$EM$141,AV$1,0) &gt; 0,$C12,0)</f>
        <v>0</v>
      </c>
      <c r="AW12" s="175">
        <f>IF(VLOOKUP($D12,'Appendix B - CI'!$C$2:$EM$141,AW$1,0) &gt; 0,$C12,0)</f>
        <v>0</v>
      </c>
      <c r="AX12" s="175">
        <f>IF(VLOOKUP($D12,'Appendix B - CI'!$C$2:$EM$141,AX$1,0) &gt; 0,$C12,0)</f>
        <v>0</v>
      </c>
      <c r="AY12" s="175">
        <f>IF(VLOOKUP($D12,'Appendix B - CI'!$C$2:$EM$141,AY$1,0) &gt; 0,$C12,0)</f>
        <v>0</v>
      </c>
      <c r="AZ12" s="175">
        <f>IF(VLOOKUP($D12,'Appendix B - CI'!$C$2:$EM$141,AZ$1,0) &gt; 0,$C12,0)</f>
        <v>0</v>
      </c>
      <c r="BA12" s="175">
        <f>IF(VLOOKUP($D12,'Appendix B - CI'!$C$2:$EM$141,BA$1,0) &gt; 0,$C12,0)</f>
        <v>0</v>
      </c>
      <c r="BB12" s="175">
        <f>IF(VLOOKUP($D12,'Appendix B - CI'!$C$2:$EM$141,BB$1,0) &gt; 0,$C12,0)</f>
        <v>0</v>
      </c>
      <c r="BC12" s="175">
        <f>IF(VLOOKUP($D12,'Appendix B - CI'!$C$2:$EM$141,BC$1,0) &gt; 0,$C12,0)</f>
        <v>0</v>
      </c>
      <c r="BD12" s="175">
        <f>IF(VLOOKUP($D12,'Appendix B - CI'!$C$2:$EM$141,BD$1,0) &gt; 0,$C12,0)</f>
        <v>0</v>
      </c>
      <c r="BE12" s="175">
        <f>IF(VLOOKUP($D12,'Appendix B - CI'!$C$2:$EM$141,BE$1,0) &gt; 0,$C12,0)</f>
        <v>0</v>
      </c>
      <c r="BF12" s="175">
        <f>IF(VLOOKUP($D12,'Appendix B - CI'!$C$2:$EM$141,BF$1,0) &gt; 0,$C12,0)</f>
        <v>0</v>
      </c>
      <c r="BG12" s="175">
        <f>IF(VLOOKUP($D12,'Appendix B - CI'!$C$2:$EM$141,BG$1,0) &gt; 0,$C12,0)</f>
        <v>0</v>
      </c>
      <c r="BH12" s="175">
        <f>IF(VLOOKUP($D12,'Appendix B - CI'!$C$2:$EM$141,BH$1,0) &gt; 0,$C12,0)</f>
        <v>0</v>
      </c>
      <c r="BI12" s="175">
        <f>IF(VLOOKUP($D12,'Appendix B - CI'!$C$2:$EM$141,BI$1,0) &gt; 0,$C12,0)</f>
        <v>0</v>
      </c>
      <c r="BJ12" s="175">
        <f>IF(VLOOKUP($D12,'Appendix B - CI'!$C$2:$EM$141,BJ$1,0) &gt; 0,$C12,0)</f>
        <v>0</v>
      </c>
      <c r="BK12" s="175">
        <f>IF(VLOOKUP($D12,'Appendix B - CI'!$C$2:$EM$141,BK$1,0) &gt; 0,$C12,0)</f>
        <v>0</v>
      </c>
      <c r="BL12" s="175">
        <f>IF(VLOOKUP($D12,'Appendix B - CI'!$C$2:$EM$141,BL$1,0) &gt; 0,$C12,0)</f>
        <v>0</v>
      </c>
      <c r="BM12" s="175">
        <f>IF(VLOOKUP($D12,'Appendix B - CI'!$C$2:$EM$141,BM$1,0) &gt; 0,$C12,0)</f>
        <v>0</v>
      </c>
      <c r="BN12" s="175">
        <f>IF(VLOOKUP($D12,'Appendix B - CI'!$C$2:$EM$141,BN$1,0) &gt; 0,$C12,0)</f>
        <v>0</v>
      </c>
      <c r="BO12" s="175">
        <f>IF(VLOOKUP($D12,'Appendix B - CI'!$C$2:$EM$141,BO$1,0) &gt; 0,$C12,0)</f>
        <v>0</v>
      </c>
      <c r="BP12" s="175">
        <f>IF(VLOOKUP($D12,'Appendix B - CI'!$C$2:$EM$141,BP$1,0) &gt; 0,$C12,0)</f>
        <v>0</v>
      </c>
      <c r="BQ12" s="175">
        <f>IF(VLOOKUP($D12,'Appendix B - CI'!$C$2:$EM$141,BQ$1,0) &gt; 0,$C12,0)</f>
        <v>0</v>
      </c>
      <c r="BR12" s="175">
        <f>IF(VLOOKUP($D12,'Appendix B - CI'!$C$2:$EM$141,BR$1,0) &gt; 0,$C12,0)</f>
        <v>0</v>
      </c>
      <c r="BS12" s="175">
        <f>IF(VLOOKUP($D12,'Appendix B - CI'!$C$2:$EM$141,BS$1,0) &gt; 0,$C12,0)</f>
        <v>0</v>
      </c>
      <c r="BT12" s="175">
        <f>IF(VLOOKUP($D12,'Appendix B - CI'!$C$2:$EM$141,BT$1,0) &gt; 0,$C12,0)</f>
        <v>0</v>
      </c>
      <c r="BU12" s="175">
        <f>IF(VLOOKUP($D12,'Appendix B - CI'!$C$2:$EM$141,BU$1,0) &gt; 0,$C12,0)</f>
        <v>0</v>
      </c>
      <c r="BV12" s="175">
        <f>IF(VLOOKUP($D12,'Appendix B - CI'!$C$2:$EM$141,BV$1,0) &gt; 0,$C12,0)</f>
        <v>0</v>
      </c>
      <c r="BW12" s="175">
        <f>IF(VLOOKUP($D12,'Appendix B - CI'!$C$2:$EM$141,BW$1,0) &gt; 0,$C12,0)</f>
        <v>0</v>
      </c>
      <c r="BX12" s="175">
        <f>IF(VLOOKUP($D12,'Appendix B - CI'!$C$2:$EM$141,BX$1,0) &gt; 0,$C12,0)</f>
        <v>0</v>
      </c>
      <c r="BY12" s="175">
        <f>IF(VLOOKUP($D12,'Appendix B - CI'!$C$2:$EM$141,BY$1,0) &gt; 0,$C12,0)</f>
        <v>0</v>
      </c>
      <c r="BZ12" s="175">
        <f>IF(VLOOKUP($D12,'Appendix B - CI'!$C$2:$EM$141,BZ$1,0) &gt; 0,$C12,0)</f>
        <v>0</v>
      </c>
      <c r="CA12" s="175">
        <f>IF(VLOOKUP($D12,'Appendix B - CI'!$C$2:$EM$141,CA$1,0) &gt; 0,$C12,0)</f>
        <v>0</v>
      </c>
      <c r="CB12" s="175">
        <f>IF(VLOOKUP($D12,'Appendix B - CI'!$C$2:$EM$141,CB$1,0) &gt; 0,$C12,0)</f>
        <v>0</v>
      </c>
      <c r="CC12" s="175">
        <f>IF(VLOOKUP($D12,'Appendix B - CI'!$C$2:$EM$141,CC$1,0) &gt; 0,$C12,0)</f>
        <v>0</v>
      </c>
      <c r="CD12" s="175">
        <f>IF(VLOOKUP($D12,'Appendix B - CI'!$C$2:$EM$141,CD$1,0) &gt; 0,$C12,0)</f>
        <v>0</v>
      </c>
      <c r="CE12" s="175">
        <f>IF(VLOOKUP($D12,'Appendix B - CI'!$C$2:$EM$141,CE$1,0) &gt; 0,$C12,0)</f>
        <v>0</v>
      </c>
      <c r="CF12" s="989">
        <f>IF(VLOOKUP($D12,'Appendix B - CI'!$C$2:$EM$141,CF$1,0) &gt; 0,$C12,0)</f>
        <v>1404.9403</v>
      </c>
      <c r="CG12" s="175">
        <f>IF(VLOOKUP($D12,'Appendix B - CI'!$C$2:$EM$141,CG$1,0) &gt; 0,$C12,0)</f>
        <v>0</v>
      </c>
      <c r="CH12" s="175">
        <f>IF(VLOOKUP($D12,'Appendix B - CI'!$C$2:$EM$141,CH$1,0) &gt; 0,$C12,0)</f>
        <v>0</v>
      </c>
      <c r="CI12" s="175">
        <f>IF(VLOOKUP($D12,'Appendix B - CI'!$C$2:$EM$141,CI$1,0) &gt; 0,$C12,0)</f>
        <v>0</v>
      </c>
      <c r="CJ12" s="175">
        <f>IF(VLOOKUP($D12,'Appendix B - CI'!$C$2:$EM$141,CJ$1,0) &gt; 0,$C12,0)</f>
        <v>0</v>
      </c>
      <c r="CK12" s="175">
        <f>IF(VLOOKUP($D12,'Appendix B - CI'!$C$2:$EM$141,CK$1,0) &gt; 0,$C12,0)</f>
        <v>0</v>
      </c>
      <c r="CL12" s="175">
        <f>IF(VLOOKUP($D12,'Appendix B - CI'!$C$2:$EM$141,CL$1,0) &gt; 0,$C12,0)</f>
        <v>0</v>
      </c>
      <c r="CM12" s="175">
        <f>IF(VLOOKUP($D12,'Appendix B - CI'!$C$2:$EM$141,CM$1,0) &gt; 0,$C12,0)</f>
        <v>0</v>
      </c>
      <c r="CN12" s="175">
        <f>IF(VLOOKUP($D12,'Appendix B - CI'!$C$2:$EM$141,CN$1,0) &gt; 0,$C12,0)</f>
        <v>0</v>
      </c>
      <c r="CO12" s="989">
        <f>IF(VLOOKUP($D12,'Appendix B - CI'!$C$2:$EM$141,CO$1,0) &gt; 0,$C12,0)</f>
        <v>1404.9403</v>
      </c>
      <c r="CP12" s="175">
        <f>IF(VLOOKUP($D12,'Appendix B - CI'!$C$2:$EM$141,CP$1,0) &gt; 0,$C12,0)</f>
        <v>0</v>
      </c>
      <c r="CQ12" s="175">
        <f>IF(VLOOKUP($D12,'Appendix B - CI'!$C$2:$EM$141,CQ$1,0) &gt; 0,$C12,0)</f>
        <v>0</v>
      </c>
      <c r="CR12" s="175">
        <f>IF(VLOOKUP($D12,'Appendix B - CI'!$C$2:$EM$141,CR$1,0) &gt; 0,$C12,0)</f>
        <v>0</v>
      </c>
      <c r="CS12" s="175">
        <f>IF(VLOOKUP($D12,'Appendix B - CI'!$C$2:$EM$141,CS$1,0) &gt; 0,$C12,0)</f>
        <v>0</v>
      </c>
      <c r="CT12" s="175">
        <f>IF(VLOOKUP($D12,'Appendix B - CI'!$C$2:$EM$141,CT$1,0) &gt; 0,$C12,0)</f>
        <v>0</v>
      </c>
      <c r="CU12" s="175">
        <f>IF(VLOOKUP($D12,'Appendix B - CI'!$C$2:$EM$141,CU$1,0) &gt; 0,$C12,0)</f>
        <v>0</v>
      </c>
      <c r="CV12" s="175">
        <f>IF(VLOOKUP($D12,'Appendix B - CI'!$C$2:$EM$141,CV$1,0) &gt; 0,$C12,0)</f>
        <v>0</v>
      </c>
      <c r="CW12" s="175">
        <f>IF(VLOOKUP($D12,'Appendix B - CI'!$C$2:$EM$141,CW$1,0) &gt; 0,$C12,0)</f>
        <v>0</v>
      </c>
      <c r="CX12" s="175">
        <f>IF(VLOOKUP($D12,'Appendix B - CI'!$C$2:$EM$141,CX$1,0) &gt; 0,$C12,0)</f>
        <v>0</v>
      </c>
      <c r="CY12" s="989">
        <f>IF(VLOOKUP($D12,'Appendix B - CI'!$C$2:$EM$141,CY$1,0) &gt; 0,$C12,0)</f>
        <v>1404.9403</v>
      </c>
      <c r="CZ12" s="175">
        <f>IF(VLOOKUP($D12,'Appendix B - CI'!$C$2:$EM$141,CZ$1,0) &gt; 0,$C12,0)</f>
        <v>0</v>
      </c>
      <c r="DA12" s="175">
        <f>IF(VLOOKUP($D12,'Appendix B - CI'!$C$2:$EM$141,DA$1,0) &gt; 0,$C12,0)</f>
        <v>0</v>
      </c>
      <c r="DB12" s="175">
        <f>IF(VLOOKUP($D12,'Appendix B - CI'!$C$2:$EM$141,DB$1,0) &gt; 0,$C12,0)</f>
        <v>0</v>
      </c>
      <c r="DC12" s="175">
        <f>IF(VLOOKUP($D12,'Appendix B - CI'!$C$2:$EM$141,DC$1,0) &gt; 0,$C12,0)</f>
        <v>0</v>
      </c>
      <c r="DD12" s="175">
        <f>IF(VLOOKUP($D12,'Appendix B - CI'!$C$2:$EM$141,DD$1,0) &gt; 0,$C12,0)</f>
        <v>0</v>
      </c>
      <c r="DE12" s="175">
        <f>IF(VLOOKUP($D12,'Appendix B - CI'!$C$2:$EM$141,DE$1,0) &gt; 0,$C12,0)</f>
        <v>0</v>
      </c>
      <c r="DF12" s="175">
        <f>IF(VLOOKUP($D12,'Appendix B - CI'!$C$2:$EM$141,DF$1,0) &gt; 0,$C12,0)</f>
        <v>0</v>
      </c>
      <c r="DG12" s="175">
        <f>IF(VLOOKUP($D12,'Appendix B - CI'!$C$2:$EM$141,DG$1,0) &gt; 0,$C12,0)</f>
        <v>0</v>
      </c>
      <c r="DH12" s="175">
        <f>IF(VLOOKUP($D12,'Appendix B - CI'!$C$2:$EM$141,DH$1,0) &gt; 0,$C12,0)</f>
        <v>0</v>
      </c>
      <c r="DI12" s="175">
        <f>IF(VLOOKUP($D12,'Appendix B - CI'!$C$2:$EM$141,DI$1,0) &gt; 0,$C12,0)</f>
        <v>0</v>
      </c>
      <c r="DJ12" s="175">
        <f>IF(VLOOKUP($D12,'Appendix B - CI'!$C$2:$EM$141,DJ$1,0) &gt; 0,$C12,0)</f>
        <v>0</v>
      </c>
      <c r="DK12" s="175">
        <f>IF(VLOOKUP($D12,'Appendix B - CI'!$C$2:$EM$141,DK$1,0) &gt; 0,$C12,0)</f>
        <v>0</v>
      </c>
      <c r="DL12" s="175">
        <f>IF(VLOOKUP($D12,'Appendix B - CI'!$C$2:$EM$141,DL$1,0) &gt; 0,$C12,0)</f>
        <v>0</v>
      </c>
      <c r="DM12" s="175">
        <f>IF(VLOOKUP($D12,'Appendix B - CI'!$C$2:$EM$141,DM$1,0) &gt; 0,$C12,0)</f>
        <v>0</v>
      </c>
      <c r="DN12" s="175">
        <f>IF(VLOOKUP($D12,'Appendix B - CI'!$C$2:$EM$141,DN$1,0) &gt; 0,$C12,0)</f>
        <v>0</v>
      </c>
      <c r="DO12" s="175">
        <f>IF(VLOOKUP($D12,'Appendix B - CI'!$C$2:$EM$141,DO$1,0) &gt; 0,$C12,0)</f>
        <v>0</v>
      </c>
      <c r="DP12" s="175">
        <f>IF(VLOOKUP($D12,'Appendix B - CI'!$C$2:$EM$141,DP$1,0) &gt; 0,$C12,0)</f>
        <v>0</v>
      </c>
      <c r="DQ12" s="175">
        <f>IF(VLOOKUP($D12,'Appendix B - CI'!$C$2:$EM$141,DQ$1,0) &gt; 0,$C12,0)</f>
        <v>0</v>
      </c>
      <c r="DR12" s="175">
        <f>IF(VLOOKUP($D12,'Appendix B - CI'!$C$2:$EM$141,DR$1,0) &gt; 0,$C12,0)</f>
        <v>0</v>
      </c>
      <c r="DS12" s="175">
        <f>IF(VLOOKUP($D12,'Appendix B - CI'!$C$2:$EM$141,DS$1,0) &gt; 0,$C12,0)</f>
        <v>0</v>
      </c>
      <c r="DT12" s="175">
        <f>IF(VLOOKUP($D12,'Appendix B - CI'!$C$2:$EM$141,DT$1,0) &gt; 0,$C12,0)</f>
        <v>0</v>
      </c>
      <c r="DU12" s="175">
        <f>IF(VLOOKUP($D12,'Appendix B - CI'!$C$2:$EM$141,DU$1,0) &gt; 0,$C12,0)</f>
        <v>0</v>
      </c>
      <c r="DV12" s="175">
        <f>IF(VLOOKUP($D12,'Appendix B - CI'!$C$2:$EM$141,DV$1,0) &gt; 0,$C12,0)</f>
        <v>0</v>
      </c>
      <c r="DW12" s="175">
        <f>IF(VLOOKUP($D12,'Appendix B - CI'!$C$2:$EM$141,DW$1,0) &gt; 0,$C12,0)</f>
        <v>0</v>
      </c>
      <c r="DX12" s="175">
        <f>IF(VLOOKUP($D12,'Appendix B - CI'!$C$2:$EM$141,DX$1,0) &gt; 0,$C12,0)</f>
        <v>0</v>
      </c>
      <c r="DY12" s="175">
        <f>IF(VLOOKUP($D12,'Appendix B - CI'!$C$2:$EM$141,DY$1,0) &gt; 0,$C12,0)</f>
        <v>0</v>
      </c>
      <c r="DZ12" s="175">
        <f>IF(VLOOKUP($D12,'Appendix B - CI'!$C$2:$EM$141,DZ$1,0) &gt; 0,$C12,0)</f>
        <v>0</v>
      </c>
      <c r="EA12" s="175">
        <f>IF(VLOOKUP($D12,'Appendix B - CI'!$C$2:$EM$141,EA$1,0) &gt; 0,$C12,0)</f>
        <v>0</v>
      </c>
      <c r="EB12" s="175">
        <f>IF(VLOOKUP($D12,'Appendix B - CI'!$C$2:$EM$141,EB$1,0) &gt; 0,$C12,0)</f>
        <v>0</v>
      </c>
      <c r="EC12" s="175">
        <f>IF(VLOOKUP($D12,'Appendix B - CI'!$C$2:$EM$141,EC$1,0) &gt; 0,$C12,0)</f>
        <v>0</v>
      </c>
      <c r="ED12" s="175">
        <f>IF(VLOOKUP($D12,'Appendix B - CI'!$C$2:$EM$141,ED$1,0) &gt; 0,$C12,0)</f>
        <v>0</v>
      </c>
      <c r="EE12" s="175">
        <f>IF(VLOOKUP($D12,'Appendix B - CI'!$C$2:$EM$141,EE$1,0) &gt; 0,$C12,0)</f>
        <v>0</v>
      </c>
      <c r="EF12" s="175">
        <f>IF(VLOOKUP($D12,'Appendix B - CI'!$C$2:$EM$141,EF$1,0) &gt; 0,$C12,0)</f>
        <v>0</v>
      </c>
      <c r="EG12" s="175">
        <f>IF(VLOOKUP($D12,'Appendix B - CI'!$C$2:$EM$141,EG$1,0) &gt; 0,$C12,0)</f>
        <v>0</v>
      </c>
      <c r="EH12" s="175">
        <f>IF(VLOOKUP($D12,'Appendix B - CI'!$C$2:$EM$141,EH$1,0) &gt; 0,$C12,0)</f>
        <v>0</v>
      </c>
      <c r="EI12" s="175">
        <f>IF(VLOOKUP($D12,'Appendix B - CI'!$C$2:$EM$141,EI$1,0) &gt; 0,$C12,0)</f>
        <v>0</v>
      </c>
      <c r="EJ12" s="175">
        <f>IF(VLOOKUP($D12,'Appendix B - CI'!$C$2:$EM$141,EJ$1,0) &gt; 0,$C12,0)</f>
        <v>0</v>
      </c>
      <c r="EK12" s="175">
        <f>IF(VLOOKUP($D12,'Appendix B - CI'!$C$2:$EM$141,EK$1,0) &gt; 0,$C12,0)</f>
        <v>0</v>
      </c>
      <c r="EL12" s="175">
        <f>IF(VLOOKUP($D12,'Appendix B - CI'!$C$2:$EM$141,EL$1,0) &gt; 0,$C12,0)</f>
        <v>0</v>
      </c>
      <c r="EM12" s="175">
        <f>IF(VLOOKUP($D12,'Appendix B - CI'!$C$2:$EM$141,EM$1,0) &gt; 0,$C12,0)</f>
        <v>0</v>
      </c>
      <c r="EN12" s="175">
        <f>IF(VLOOKUP($D12,'Appendix B - CI'!$C$2:$EM$141,EN$1,0) &gt; 0,$C12,0)</f>
        <v>0</v>
      </c>
      <c r="EO12" s="178"/>
      <c r="EP12" s="178"/>
      <c r="EQ12" s="178"/>
      <c r="ER12" s="178"/>
      <c r="ES12" s="178"/>
      <c r="ET12" s="178"/>
      <c r="EU12" s="178"/>
      <c r="EV12" s="178"/>
      <c r="EW12" s="178"/>
      <c r="EX12" s="178"/>
      <c r="EY12" s="178"/>
      <c r="EZ12" s="178"/>
      <c r="FA12" s="178"/>
      <c r="FB12" s="178"/>
      <c r="FC12" s="178"/>
      <c r="FD12" s="178"/>
      <c r="FE12" s="178"/>
      <c r="FF12" s="178"/>
      <c r="FG12" s="178"/>
      <c r="FH12" s="178"/>
      <c r="FI12" s="178"/>
      <c r="FJ12" s="178"/>
      <c r="FK12" s="178"/>
      <c r="FL12" s="178"/>
      <c r="FM12" s="178"/>
      <c r="FN12" s="178"/>
      <c r="FO12" s="178"/>
      <c r="FP12" s="178"/>
      <c r="FQ12" s="178"/>
      <c r="FR12" s="178"/>
      <c r="FS12" s="178"/>
      <c r="FT12" s="178"/>
      <c r="FU12" s="178"/>
      <c r="FV12" s="178"/>
      <c r="FW12" s="178"/>
      <c r="FX12" s="178"/>
      <c r="FY12" s="178"/>
      <c r="FZ12" s="178"/>
      <c r="GA12" s="178"/>
      <c r="GB12" s="178"/>
      <c r="GC12" s="178"/>
      <c r="GD12" s="178"/>
      <c r="GE12" s="178"/>
      <c r="GF12" s="178"/>
      <c r="GG12" s="178"/>
      <c r="GH12" s="178"/>
      <c r="GI12" s="178"/>
      <c r="GJ12" s="178"/>
      <c r="GK12" s="178"/>
      <c r="GL12" s="178"/>
      <c r="GM12" s="178"/>
      <c r="GN12" s="178"/>
      <c r="GO12" s="178"/>
      <c r="GP12" s="178"/>
      <c r="GQ12" s="178"/>
      <c r="GR12" s="178"/>
      <c r="GS12" s="178"/>
      <c r="GT12" s="178"/>
      <c r="GU12" s="178"/>
      <c r="GV12" s="178"/>
      <c r="GW12" s="178"/>
      <c r="GX12" s="178"/>
      <c r="GY12" s="178"/>
      <c r="GZ12" s="178"/>
      <c r="HA12" s="178"/>
      <c r="HB12" s="178"/>
      <c r="HC12" s="178"/>
      <c r="HD12" s="178"/>
      <c r="HE12" s="178"/>
      <c r="HF12" s="178"/>
      <c r="HG12" s="178"/>
      <c r="HH12" s="178"/>
      <c r="HI12" s="178"/>
      <c r="HJ12" s="178"/>
      <c r="HK12" s="178"/>
      <c r="HL12" s="178"/>
      <c r="HM12" s="178"/>
      <c r="HN12" s="178"/>
      <c r="HO12" s="178"/>
      <c r="HP12" s="178"/>
      <c r="HQ12" s="178"/>
      <c r="HR12" s="178"/>
      <c r="HS12" s="178"/>
      <c r="HT12" s="178"/>
      <c r="HU12" s="178"/>
      <c r="HV12" s="178"/>
      <c r="HW12" s="178"/>
      <c r="HX12" s="178"/>
      <c r="HY12" s="178"/>
      <c r="HZ12" s="178"/>
      <c r="IA12" s="178"/>
      <c r="IB12" s="178"/>
      <c r="IC12" s="178"/>
      <c r="ID12" s="178"/>
      <c r="IE12" s="178"/>
      <c r="IF12" s="178"/>
      <c r="IG12" s="178"/>
      <c r="IH12" s="178"/>
      <c r="II12" s="178"/>
      <c r="IJ12" s="178"/>
      <c r="IK12" s="178"/>
      <c r="IL12" s="178"/>
      <c r="IM12" s="178"/>
      <c r="IN12" s="178"/>
      <c r="IO12" s="178"/>
      <c r="IP12" s="178"/>
      <c r="IQ12" s="178"/>
      <c r="IR12" s="178"/>
      <c r="IS12" s="178"/>
      <c r="IT12" s="178"/>
      <c r="IU12" s="178"/>
      <c r="IV12" s="178"/>
      <c r="IW12" s="178"/>
      <c r="IX12" s="178"/>
      <c r="IY12" s="178"/>
      <c r="IZ12" s="178"/>
      <c r="JA12" s="178"/>
      <c r="JB12" s="178"/>
      <c r="JC12" s="178"/>
      <c r="JD12" s="178"/>
      <c r="JE12" s="178"/>
      <c r="JF12" s="178"/>
      <c r="JG12" s="178"/>
      <c r="JH12" s="178"/>
      <c r="JI12" s="178"/>
      <c r="JJ12" s="178"/>
      <c r="JK12" s="178"/>
      <c r="JL12" s="178"/>
      <c r="JM12" s="178"/>
      <c r="JN12" s="178"/>
      <c r="JO12" s="178"/>
      <c r="JP12" s="178"/>
      <c r="JQ12" s="178"/>
      <c r="JR12" s="178"/>
      <c r="JS12" s="178"/>
      <c r="JT12" s="178"/>
      <c r="JU12" s="178"/>
      <c r="JV12" s="178"/>
      <c r="JW12" s="178"/>
      <c r="JX12" s="178"/>
      <c r="JY12" s="180"/>
    </row>
    <row r="13" ht="14.25" customHeight="1">
      <c r="A13" s="50" t="s">
        <v>96</v>
      </c>
      <c r="B13" s="83" t="s">
        <v>479</v>
      </c>
      <c r="C13" s="1330">
        <f>VLOOKUP(D13,'Combined Scenario II - Results'!$C$2:$AR$87,42,0)</f>
        <v>426.01</v>
      </c>
      <c r="D13" s="50">
        <v>1811013.0</v>
      </c>
      <c r="E13" s="175">
        <f>IF(VLOOKUP($D13,'Appendix B - CI'!$C$2:$EM$141,E$1,0) &gt; 0,$C13,0)</f>
        <v>0</v>
      </c>
      <c r="F13" s="989">
        <f>IF(VLOOKUP($D13,'Appendix B - CI'!$C$2:$EM$141,F$1,0) &gt; 0,$C13,0)</f>
        <v>426.01</v>
      </c>
      <c r="G13" s="175">
        <f>IF(VLOOKUP($D13,'Appendix B - CI'!$C$2:$EM$141,G$1,0) &gt; 0,$C13,0)</f>
        <v>0</v>
      </c>
      <c r="H13" s="175">
        <f>IF(VLOOKUP($D13,'Appendix B - CI'!$C$2:$EM$141,H$1,0) &gt; 0,$C13,0)</f>
        <v>0</v>
      </c>
      <c r="I13" s="175">
        <f>IF(VLOOKUP($D13,'Appendix B - CI'!$C$2:$EM$141,I$1,0) &gt; 0,$C13,0)</f>
        <v>0</v>
      </c>
      <c r="J13" s="175">
        <f>IF(VLOOKUP($D13,'Appendix B - CI'!$C$2:$EM$141,J$1,0) &gt; 0,$C13,0)</f>
        <v>0</v>
      </c>
      <c r="K13" s="989">
        <f>IF(VLOOKUP($D13,'Appendix B - CI'!$C$2:$EM$141,K$1,0) &gt; 0,$C13,0)</f>
        <v>426.01</v>
      </c>
      <c r="L13" s="175">
        <f>IF(VLOOKUP($D13,'Appendix B - CI'!$C$2:$EM$141,L$1,0) &gt; 0,$C13,0)</f>
        <v>0</v>
      </c>
      <c r="M13" s="175">
        <f>IF(VLOOKUP($D13,'Appendix B - CI'!$C$2:$EM$141,M$1,0) &gt; 0,$C13,0)</f>
        <v>0</v>
      </c>
      <c r="N13" s="175">
        <f>IF(VLOOKUP($D13,'Appendix B - CI'!$C$2:$EM$141,N$1,0) &gt; 0,$C13,0)</f>
        <v>0</v>
      </c>
      <c r="O13" s="175">
        <f>IF(VLOOKUP($D13,'Appendix B - CI'!$C$2:$EM$141,O$1,0) &gt; 0,$C13,0)</f>
        <v>0</v>
      </c>
      <c r="P13" s="989">
        <f>IF(VLOOKUP($D13,'Appendix B - CI'!$C$2:$EM$141,P$1,0) &gt; 0,$C13,0)</f>
        <v>426.01</v>
      </c>
      <c r="Q13" s="175">
        <f>IF(VLOOKUP($D13,'Appendix B - CI'!$C$2:$EM$141,Q$1,0) &gt; 0,$C13,0)</f>
        <v>0</v>
      </c>
      <c r="R13" s="175">
        <f>IF(VLOOKUP($D13,'Appendix B - CI'!$C$2:$EM$141,R$1,0) &gt; 0,$C13,0)</f>
        <v>0</v>
      </c>
      <c r="S13" s="175">
        <f>IF(VLOOKUP($D13,'Appendix B - CI'!$C$2:$EM$141,S$1,0) &gt; 0,$C13,0)</f>
        <v>0</v>
      </c>
      <c r="T13" s="989">
        <f>IF(VLOOKUP($D13,'Appendix B - CI'!$C$2:$EM$141,T$1,0) &gt; 0,$C13,0)</f>
        <v>426.01</v>
      </c>
      <c r="U13" s="175">
        <f>IF(VLOOKUP($D13,'Appendix B - CI'!$C$2:$EM$141,U$1,0) &gt; 0,$C13,0)</f>
        <v>0</v>
      </c>
      <c r="V13" s="175">
        <f>IF(VLOOKUP($D13,'Appendix B - CI'!$C$2:$EM$141,V$1,0) &gt; 0,$C13,0)</f>
        <v>0</v>
      </c>
      <c r="W13" s="175">
        <f>IF(VLOOKUP($D13,'Appendix B - CI'!$C$2:$EM$141,W$1,0) &gt; 0,$C13,0)</f>
        <v>0</v>
      </c>
      <c r="X13" s="175">
        <f>IF(VLOOKUP($D13,'Appendix B - CI'!$C$2:$EM$141,X$1,0) &gt; 0,$C13,0)</f>
        <v>0</v>
      </c>
      <c r="Y13" s="175">
        <f>IF(VLOOKUP($D13,'Appendix B - CI'!$C$2:$EM$141,Y$1,0) &gt; 0,$C13,0)</f>
        <v>0</v>
      </c>
      <c r="Z13" s="175">
        <f>IF(VLOOKUP($D13,'Appendix B - CI'!$C$2:$EM$141,Z$1,0) &gt; 0,$C13,0)</f>
        <v>0</v>
      </c>
      <c r="AA13" s="175">
        <f>IF(VLOOKUP($D13,'Appendix B - CI'!$C$2:$EM$141,AA$1,0) &gt; 0,$C13,0)</f>
        <v>0</v>
      </c>
      <c r="AB13" s="175">
        <f>IF(VLOOKUP($D13,'Appendix B - CI'!$C$2:$EM$141,AB$1,0) &gt; 0,$C13,0)</f>
        <v>0</v>
      </c>
      <c r="AC13" s="989">
        <f>IF(VLOOKUP($D13,'Appendix B - CI'!$C$2:$EM$141,AC$1,0) &gt; 0,$C13,0)</f>
        <v>426.01</v>
      </c>
      <c r="AD13" s="175">
        <f>IF(VLOOKUP($D13,'Appendix B - CI'!$C$2:$EM$141,AD$1,0) &gt; 0,$C13,0)</f>
        <v>0</v>
      </c>
      <c r="AE13" s="175">
        <f>IF(VLOOKUP($D13,'Appendix B - CI'!$C$2:$EM$141,AE$1,0) &gt; 0,$C13,0)</f>
        <v>0</v>
      </c>
      <c r="AF13" s="175">
        <f>IF(VLOOKUP($D13,'Appendix B - CI'!$C$2:$EM$141,AF$1,0) &gt; 0,$C13,0)</f>
        <v>0</v>
      </c>
      <c r="AG13" s="175">
        <f>IF(VLOOKUP($D13,'Appendix B - CI'!$C$2:$EM$141,AG$1,0) &gt; 0,$C13,0)</f>
        <v>0</v>
      </c>
      <c r="AH13" s="175">
        <f>IF(VLOOKUP($D13,'Appendix B - CI'!$C$2:$EM$141,AH$1,0) &gt; 0,$C13,0)</f>
        <v>0</v>
      </c>
      <c r="AI13" s="175">
        <f>IF(VLOOKUP($D13,'Appendix B - CI'!$C$2:$EM$141,AI$1,0) &gt; 0,$C13,0)</f>
        <v>0</v>
      </c>
      <c r="AJ13" s="175">
        <f>IF(VLOOKUP($D13,'Appendix B - CI'!$C$2:$EM$141,AJ$1,0) &gt; 0,$C13,0)</f>
        <v>0</v>
      </c>
      <c r="AK13" s="989">
        <f>IF(VLOOKUP($D13,'Appendix B - CI'!$C$2:$EM$141,AK$1,0) &gt; 0,$C13,0)</f>
        <v>426.01</v>
      </c>
      <c r="AL13" s="175">
        <f>IF(VLOOKUP($D13,'Appendix B - CI'!$C$2:$EM$141,AL$1,0) &gt; 0,$C13,0)</f>
        <v>0</v>
      </c>
      <c r="AM13" s="175">
        <f>IF(VLOOKUP($D13,'Appendix B - CI'!$C$2:$EM$141,AM$1,0) &gt; 0,$C13,0)</f>
        <v>0</v>
      </c>
      <c r="AN13" s="175">
        <f>IF(VLOOKUP($D13,'Appendix B - CI'!$C$2:$EM$141,AN$1,0) &gt; 0,$C13,0)</f>
        <v>0</v>
      </c>
      <c r="AO13" s="175">
        <f>IF(VLOOKUP($D13,'Appendix B - CI'!$C$2:$EM$141,AO$1,0) &gt; 0,$C13,0)</f>
        <v>0</v>
      </c>
      <c r="AP13" s="175">
        <f>IF(VLOOKUP($D13,'Appendix B - CI'!$C$2:$EM$141,AP$1,0) &gt; 0,$C13,0)</f>
        <v>0</v>
      </c>
      <c r="AQ13" s="175">
        <f>IF(VLOOKUP($D13,'Appendix B - CI'!$C$2:$EM$141,AQ$1,0) &gt; 0,$C13,0)</f>
        <v>0</v>
      </c>
      <c r="AR13" s="175">
        <f>IF(VLOOKUP($D13,'Appendix B - CI'!$C$2:$EM$141,AR$1,0) &gt; 0,$C13,0)</f>
        <v>0</v>
      </c>
      <c r="AS13" s="175">
        <f>IF(VLOOKUP($D13,'Appendix B - CI'!$C$2:$EM$141,AS$1,0) &gt; 0,$C13,0)</f>
        <v>0</v>
      </c>
      <c r="AT13" s="989">
        <f>IF(VLOOKUP($D13,'Appendix B - CI'!$C$2:$EM$141,AT$1,0) &gt; 0,$C13,0)</f>
        <v>426.01</v>
      </c>
      <c r="AU13" s="175">
        <f>IF(VLOOKUP($D13,'Appendix B - CI'!$C$2:$EM$141,AU$1,0) &gt; 0,$C13,0)</f>
        <v>0</v>
      </c>
      <c r="AV13" s="175">
        <f>IF(VLOOKUP($D13,'Appendix B - CI'!$C$2:$EM$141,AV$1,0) &gt; 0,$C13,0)</f>
        <v>0</v>
      </c>
      <c r="AW13" s="175">
        <f>IF(VLOOKUP($D13,'Appendix B - CI'!$C$2:$EM$141,AW$1,0) &gt; 0,$C13,0)</f>
        <v>0</v>
      </c>
      <c r="AX13" s="175">
        <f>IF(VLOOKUP($D13,'Appendix B - CI'!$C$2:$EM$141,AX$1,0) &gt; 0,$C13,0)</f>
        <v>0</v>
      </c>
      <c r="AY13" s="175">
        <f>IF(VLOOKUP($D13,'Appendix B - CI'!$C$2:$EM$141,AY$1,0) &gt; 0,$C13,0)</f>
        <v>0</v>
      </c>
      <c r="AZ13" s="175">
        <f>IF(VLOOKUP($D13,'Appendix B - CI'!$C$2:$EM$141,AZ$1,0) &gt; 0,$C13,0)</f>
        <v>0</v>
      </c>
      <c r="BA13" s="175">
        <f>IF(VLOOKUP($D13,'Appendix B - CI'!$C$2:$EM$141,BA$1,0) &gt; 0,$C13,0)</f>
        <v>0</v>
      </c>
      <c r="BB13" s="175">
        <f>IF(VLOOKUP($D13,'Appendix B - CI'!$C$2:$EM$141,BB$1,0) &gt; 0,$C13,0)</f>
        <v>0</v>
      </c>
      <c r="BC13" s="175">
        <f>IF(VLOOKUP($D13,'Appendix B - CI'!$C$2:$EM$141,BC$1,0) &gt; 0,$C13,0)</f>
        <v>0</v>
      </c>
      <c r="BD13" s="175">
        <f>IF(VLOOKUP($D13,'Appendix B - CI'!$C$2:$EM$141,BD$1,0) &gt; 0,$C13,0)</f>
        <v>0</v>
      </c>
      <c r="BE13" s="175">
        <f>IF(VLOOKUP($D13,'Appendix B - CI'!$C$2:$EM$141,BE$1,0) &gt; 0,$C13,0)</f>
        <v>0</v>
      </c>
      <c r="BF13" s="175">
        <f>IF(VLOOKUP($D13,'Appendix B - CI'!$C$2:$EM$141,BF$1,0) &gt; 0,$C13,0)</f>
        <v>0</v>
      </c>
      <c r="BG13" s="175">
        <f>IF(VLOOKUP($D13,'Appendix B - CI'!$C$2:$EM$141,BG$1,0) &gt; 0,$C13,0)</f>
        <v>0</v>
      </c>
      <c r="BH13" s="175">
        <f>IF(VLOOKUP($D13,'Appendix B - CI'!$C$2:$EM$141,BH$1,0) &gt; 0,$C13,0)</f>
        <v>0</v>
      </c>
      <c r="BI13" s="175">
        <f>IF(VLOOKUP($D13,'Appendix B - CI'!$C$2:$EM$141,BI$1,0) &gt; 0,$C13,0)</f>
        <v>0</v>
      </c>
      <c r="BJ13" s="175">
        <f>IF(VLOOKUP($D13,'Appendix B - CI'!$C$2:$EM$141,BJ$1,0) &gt; 0,$C13,0)</f>
        <v>0</v>
      </c>
      <c r="BK13" s="175">
        <f>IF(VLOOKUP($D13,'Appendix B - CI'!$C$2:$EM$141,BK$1,0) &gt; 0,$C13,0)</f>
        <v>0</v>
      </c>
      <c r="BL13" s="175">
        <f>IF(VLOOKUP($D13,'Appendix B - CI'!$C$2:$EM$141,BL$1,0) &gt; 0,$C13,0)</f>
        <v>0</v>
      </c>
      <c r="BM13" s="175">
        <f>IF(VLOOKUP($D13,'Appendix B - CI'!$C$2:$EM$141,BM$1,0) &gt; 0,$C13,0)</f>
        <v>0</v>
      </c>
      <c r="BN13" s="175">
        <f>IF(VLOOKUP($D13,'Appendix B - CI'!$C$2:$EM$141,BN$1,0) &gt; 0,$C13,0)</f>
        <v>0</v>
      </c>
      <c r="BO13" s="175">
        <f>IF(VLOOKUP($D13,'Appendix B - CI'!$C$2:$EM$141,BO$1,0) &gt; 0,$C13,0)</f>
        <v>0</v>
      </c>
      <c r="BP13" s="175">
        <f>IF(VLOOKUP($D13,'Appendix B - CI'!$C$2:$EM$141,BP$1,0) &gt; 0,$C13,0)</f>
        <v>0</v>
      </c>
      <c r="BQ13" s="175">
        <f>IF(VLOOKUP($D13,'Appendix B - CI'!$C$2:$EM$141,BQ$1,0) &gt; 0,$C13,0)</f>
        <v>0</v>
      </c>
      <c r="BR13" s="175">
        <f>IF(VLOOKUP($D13,'Appendix B - CI'!$C$2:$EM$141,BR$1,0) &gt; 0,$C13,0)</f>
        <v>0</v>
      </c>
      <c r="BS13" s="175">
        <f>IF(VLOOKUP($D13,'Appendix B - CI'!$C$2:$EM$141,BS$1,0) &gt; 0,$C13,0)</f>
        <v>0</v>
      </c>
      <c r="BT13" s="175">
        <f>IF(VLOOKUP($D13,'Appendix B - CI'!$C$2:$EM$141,BT$1,0) &gt; 0,$C13,0)</f>
        <v>0</v>
      </c>
      <c r="BU13" s="175">
        <f>IF(VLOOKUP($D13,'Appendix B - CI'!$C$2:$EM$141,BU$1,0) &gt; 0,$C13,0)</f>
        <v>0</v>
      </c>
      <c r="BV13" s="175">
        <f>IF(VLOOKUP($D13,'Appendix B - CI'!$C$2:$EM$141,BV$1,0) &gt; 0,$C13,0)</f>
        <v>0</v>
      </c>
      <c r="BW13" s="175">
        <f>IF(VLOOKUP($D13,'Appendix B - CI'!$C$2:$EM$141,BW$1,0) &gt; 0,$C13,0)</f>
        <v>0</v>
      </c>
      <c r="BX13" s="175">
        <f>IF(VLOOKUP($D13,'Appendix B - CI'!$C$2:$EM$141,BX$1,0) &gt; 0,$C13,0)</f>
        <v>0</v>
      </c>
      <c r="BY13" s="175">
        <f>IF(VLOOKUP($D13,'Appendix B - CI'!$C$2:$EM$141,BY$1,0) &gt; 0,$C13,0)</f>
        <v>0</v>
      </c>
      <c r="BZ13" s="175">
        <f>IF(VLOOKUP($D13,'Appendix B - CI'!$C$2:$EM$141,BZ$1,0) &gt; 0,$C13,0)</f>
        <v>0</v>
      </c>
      <c r="CA13" s="175">
        <f>IF(VLOOKUP($D13,'Appendix B - CI'!$C$2:$EM$141,CA$1,0) &gt; 0,$C13,0)</f>
        <v>0</v>
      </c>
      <c r="CB13" s="175">
        <f>IF(VLOOKUP($D13,'Appendix B - CI'!$C$2:$EM$141,CB$1,0) &gt; 0,$C13,0)</f>
        <v>0</v>
      </c>
      <c r="CC13" s="175">
        <f>IF(VLOOKUP($D13,'Appendix B - CI'!$C$2:$EM$141,CC$1,0) &gt; 0,$C13,0)</f>
        <v>0</v>
      </c>
      <c r="CD13" s="175">
        <f>IF(VLOOKUP($D13,'Appendix B - CI'!$C$2:$EM$141,CD$1,0) &gt; 0,$C13,0)</f>
        <v>0</v>
      </c>
      <c r="CE13" s="175">
        <f>IF(VLOOKUP($D13,'Appendix B - CI'!$C$2:$EM$141,CE$1,0) &gt; 0,$C13,0)</f>
        <v>0</v>
      </c>
      <c r="CF13" s="989">
        <f>IF(VLOOKUP($D13,'Appendix B - CI'!$C$2:$EM$141,CF$1,0) &gt; 0,$C13,0)</f>
        <v>426.01</v>
      </c>
      <c r="CG13" s="175">
        <f>IF(VLOOKUP($D13,'Appendix B - CI'!$C$2:$EM$141,CG$1,0) &gt; 0,$C13,0)</f>
        <v>0</v>
      </c>
      <c r="CH13" s="175">
        <f>IF(VLOOKUP($D13,'Appendix B - CI'!$C$2:$EM$141,CH$1,0) &gt; 0,$C13,0)</f>
        <v>0</v>
      </c>
      <c r="CI13" s="175">
        <f>IF(VLOOKUP($D13,'Appendix B - CI'!$C$2:$EM$141,CI$1,0) &gt; 0,$C13,0)</f>
        <v>0</v>
      </c>
      <c r="CJ13" s="175">
        <f>IF(VLOOKUP($D13,'Appendix B - CI'!$C$2:$EM$141,CJ$1,0) &gt; 0,$C13,0)</f>
        <v>0</v>
      </c>
      <c r="CK13" s="175">
        <f>IF(VLOOKUP($D13,'Appendix B - CI'!$C$2:$EM$141,CK$1,0) &gt; 0,$C13,0)</f>
        <v>0</v>
      </c>
      <c r="CL13" s="175">
        <f>IF(VLOOKUP($D13,'Appendix B - CI'!$C$2:$EM$141,CL$1,0) &gt; 0,$C13,0)</f>
        <v>0</v>
      </c>
      <c r="CM13" s="175">
        <f>IF(VLOOKUP($D13,'Appendix B - CI'!$C$2:$EM$141,CM$1,0) &gt; 0,$C13,0)</f>
        <v>0</v>
      </c>
      <c r="CN13" s="175">
        <f>IF(VLOOKUP($D13,'Appendix B - CI'!$C$2:$EM$141,CN$1,0) &gt; 0,$C13,0)</f>
        <v>0</v>
      </c>
      <c r="CO13" s="989">
        <f>IF(VLOOKUP($D13,'Appendix B - CI'!$C$2:$EM$141,CO$1,0) &gt; 0,$C13,0)</f>
        <v>426.01</v>
      </c>
      <c r="CP13" s="175">
        <f>IF(VLOOKUP($D13,'Appendix B - CI'!$C$2:$EM$141,CP$1,0) &gt; 0,$C13,0)</f>
        <v>0</v>
      </c>
      <c r="CQ13" s="175">
        <f>IF(VLOOKUP($D13,'Appendix B - CI'!$C$2:$EM$141,CQ$1,0) &gt; 0,$C13,0)</f>
        <v>0</v>
      </c>
      <c r="CR13" s="175">
        <f>IF(VLOOKUP($D13,'Appendix B - CI'!$C$2:$EM$141,CR$1,0) &gt; 0,$C13,0)</f>
        <v>0</v>
      </c>
      <c r="CS13" s="175">
        <f>IF(VLOOKUP($D13,'Appendix B - CI'!$C$2:$EM$141,CS$1,0) &gt; 0,$C13,0)</f>
        <v>0</v>
      </c>
      <c r="CT13" s="175">
        <f>IF(VLOOKUP($D13,'Appendix B - CI'!$C$2:$EM$141,CT$1,0) &gt; 0,$C13,0)</f>
        <v>0</v>
      </c>
      <c r="CU13" s="175">
        <f>IF(VLOOKUP($D13,'Appendix B - CI'!$C$2:$EM$141,CU$1,0) &gt; 0,$C13,0)</f>
        <v>0</v>
      </c>
      <c r="CV13" s="175">
        <f>IF(VLOOKUP($D13,'Appendix B - CI'!$C$2:$EM$141,CV$1,0) &gt; 0,$C13,0)</f>
        <v>0</v>
      </c>
      <c r="CW13" s="175">
        <f>IF(VLOOKUP($D13,'Appendix B - CI'!$C$2:$EM$141,CW$1,0) &gt; 0,$C13,0)</f>
        <v>0</v>
      </c>
      <c r="CX13" s="175">
        <f>IF(VLOOKUP($D13,'Appendix B - CI'!$C$2:$EM$141,CX$1,0) &gt; 0,$C13,0)</f>
        <v>0</v>
      </c>
      <c r="CY13" s="989">
        <f>IF(VLOOKUP($D13,'Appendix B - CI'!$C$2:$EM$141,CY$1,0) &gt; 0,$C13,0)</f>
        <v>426.01</v>
      </c>
      <c r="CZ13" s="175">
        <f>IF(VLOOKUP($D13,'Appendix B - CI'!$C$2:$EM$141,CZ$1,0) &gt; 0,$C13,0)</f>
        <v>0</v>
      </c>
      <c r="DA13" s="175">
        <f>IF(VLOOKUP($D13,'Appendix B - CI'!$C$2:$EM$141,DA$1,0) &gt; 0,$C13,0)</f>
        <v>0</v>
      </c>
      <c r="DB13" s="175">
        <f>IF(VLOOKUP($D13,'Appendix B - CI'!$C$2:$EM$141,DB$1,0) &gt; 0,$C13,0)</f>
        <v>0</v>
      </c>
      <c r="DC13" s="175">
        <f>IF(VLOOKUP($D13,'Appendix B - CI'!$C$2:$EM$141,DC$1,0) &gt; 0,$C13,0)</f>
        <v>0</v>
      </c>
      <c r="DD13" s="175">
        <f>IF(VLOOKUP($D13,'Appendix B - CI'!$C$2:$EM$141,DD$1,0) &gt; 0,$C13,0)</f>
        <v>0</v>
      </c>
      <c r="DE13" s="175">
        <f>IF(VLOOKUP($D13,'Appendix B - CI'!$C$2:$EM$141,DE$1,0) &gt; 0,$C13,0)</f>
        <v>0</v>
      </c>
      <c r="DF13" s="175">
        <f>IF(VLOOKUP($D13,'Appendix B - CI'!$C$2:$EM$141,DF$1,0) &gt; 0,$C13,0)</f>
        <v>0</v>
      </c>
      <c r="DG13" s="175">
        <f>IF(VLOOKUP($D13,'Appendix B - CI'!$C$2:$EM$141,DG$1,0) &gt; 0,$C13,0)</f>
        <v>0</v>
      </c>
      <c r="DH13" s="175">
        <f>IF(VLOOKUP($D13,'Appendix B - CI'!$C$2:$EM$141,DH$1,0) &gt; 0,$C13,0)</f>
        <v>0</v>
      </c>
      <c r="DI13" s="175">
        <f>IF(VLOOKUP($D13,'Appendix B - CI'!$C$2:$EM$141,DI$1,0) &gt; 0,$C13,0)</f>
        <v>0</v>
      </c>
      <c r="DJ13" s="175">
        <f>IF(VLOOKUP($D13,'Appendix B - CI'!$C$2:$EM$141,DJ$1,0) &gt; 0,$C13,0)</f>
        <v>0</v>
      </c>
      <c r="DK13" s="175">
        <f>IF(VLOOKUP($D13,'Appendix B - CI'!$C$2:$EM$141,DK$1,0) &gt; 0,$C13,0)</f>
        <v>0</v>
      </c>
      <c r="DL13" s="175">
        <f>IF(VLOOKUP($D13,'Appendix B - CI'!$C$2:$EM$141,DL$1,0) &gt; 0,$C13,0)</f>
        <v>0</v>
      </c>
      <c r="DM13" s="175">
        <f>IF(VLOOKUP($D13,'Appendix B - CI'!$C$2:$EM$141,DM$1,0) &gt; 0,$C13,0)</f>
        <v>0</v>
      </c>
      <c r="DN13" s="175">
        <f>IF(VLOOKUP($D13,'Appendix B - CI'!$C$2:$EM$141,DN$1,0) &gt; 0,$C13,0)</f>
        <v>0</v>
      </c>
      <c r="DO13" s="175">
        <f>IF(VLOOKUP($D13,'Appendix B - CI'!$C$2:$EM$141,DO$1,0) &gt; 0,$C13,0)</f>
        <v>0</v>
      </c>
      <c r="DP13" s="175">
        <f>IF(VLOOKUP($D13,'Appendix B - CI'!$C$2:$EM$141,DP$1,0) &gt; 0,$C13,0)</f>
        <v>0</v>
      </c>
      <c r="DQ13" s="175">
        <f>IF(VLOOKUP($D13,'Appendix B - CI'!$C$2:$EM$141,DQ$1,0) &gt; 0,$C13,0)</f>
        <v>0</v>
      </c>
      <c r="DR13" s="175">
        <f>IF(VLOOKUP($D13,'Appendix B - CI'!$C$2:$EM$141,DR$1,0) &gt; 0,$C13,0)</f>
        <v>0</v>
      </c>
      <c r="DS13" s="175">
        <f>IF(VLOOKUP($D13,'Appendix B - CI'!$C$2:$EM$141,DS$1,0) &gt; 0,$C13,0)</f>
        <v>0</v>
      </c>
      <c r="DT13" s="175">
        <f>IF(VLOOKUP($D13,'Appendix B - CI'!$C$2:$EM$141,DT$1,0) &gt; 0,$C13,0)</f>
        <v>0</v>
      </c>
      <c r="DU13" s="175">
        <f>IF(VLOOKUP($D13,'Appendix B - CI'!$C$2:$EM$141,DU$1,0) &gt; 0,$C13,0)</f>
        <v>0</v>
      </c>
      <c r="DV13" s="175">
        <f>IF(VLOOKUP($D13,'Appendix B - CI'!$C$2:$EM$141,DV$1,0) &gt; 0,$C13,0)</f>
        <v>0</v>
      </c>
      <c r="DW13" s="175">
        <f>IF(VLOOKUP($D13,'Appendix B - CI'!$C$2:$EM$141,DW$1,0) &gt; 0,$C13,0)</f>
        <v>0</v>
      </c>
      <c r="DX13" s="175">
        <f>IF(VLOOKUP($D13,'Appendix B - CI'!$C$2:$EM$141,DX$1,0) &gt; 0,$C13,0)</f>
        <v>0</v>
      </c>
      <c r="DY13" s="175">
        <f>IF(VLOOKUP($D13,'Appendix B - CI'!$C$2:$EM$141,DY$1,0) &gt; 0,$C13,0)</f>
        <v>0</v>
      </c>
      <c r="DZ13" s="175">
        <f>IF(VLOOKUP($D13,'Appendix B - CI'!$C$2:$EM$141,DZ$1,0) &gt; 0,$C13,0)</f>
        <v>0</v>
      </c>
      <c r="EA13" s="175">
        <f>IF(VLOOKUP($D13,'Appendix B - CI'!$C$2:$EM$141,EA$1,0) &gt; 0,$C13,0)</f>
        <v>0</v>
      </c>
      <c r="EB13" s="175">
        <f>IF(VLOOKUP($D13,'Appendix B - CI'!$C$2:$EM$141,EB$1,0) &gt; 0,$C13,0)</f>
        <v>0</v>
      </c>
      <c r="EC13" s="175">
        <f>IF(VLOOKUP($D13,'Appendix B - CI'!$C$2:$EM$141,EC$1,0) &gt; 0,$C13,0)</f>
        <v>0</v>
      </c>
      <c r="ED13" s="175">
        <f>IF(VLOOKUP($D13,'Appendix B - CI'!$C$2:$EM$141,ED$1,0) &gt; 0,$C13,0)</f>
        <v>0</v>
      </c>
      <c r="EE13" s="175">
        <f>IF(VLOOKUP($D13,'Appendix B - CI'!$C$2:$EM$141,EE$1,0) &gt; 0,$C13,0)</f>
        <v>0</v>
      </c>
      <c r="EF13" s="175">
        <f>IF(VLOOKUP($D13,'Appendix B - CI'!$C$2:$EM$141,EF$1,0) &gt; 0,$C13,0)</f>
        <v>0</v>
      </c>
      <c r="EG13" s="175">
        <f>IF(VLOOKUP($D13,'Appendix B - CI'!$C$2:$EM$141,EG$1,0) &gt; 0,$C13,0)</f>
        <v>0</v>
      </c>
      <c r="EH13" s="175">
        <f>IF(VLOOKUP($D13,'Appendix B - CI'!$C$2:$EM$141,EH$1,0) &gt; 0,$C13,0)</f>
        <v>0</v>
      </c>
      <c r="EI13" s="175">
        <f>IF(VLOOKUP($D13,'Appendix B - CI'!$C$2:$EM$141,EI$1,0) &gt; 0,$C13,0)</f>
        <v>0</v>
      </c>
      <c r="EJ13" s="175">
        <f>IF(VLOOKUP($D13,'Appendix B - CI'!$C$2:$EM$141,EJ$1,0) &gt; 0,$C13,0)</f>
        <v>0</v>
      </c>
      <c r="EK13" s="175">
        <f>IF(VLOOKUP($D13,'Appendix B - CI'!$C$2:$EM$141,EK$1,0) &gt; 0,$C13,0)</f>
        <v>0</v>
      </c>
      <c r="EL13" s="175">
        <f>IF(VLOOKUP($D13,'Appendix B - CI'!$C$2:$EM$141,EL$1,0) &gt; 0,$C13,0)</f>
        <v>0</v>
      </c>
      <c r="EM13" s="175">
        <f>IF(VLOOKUP($D13,'Appendix B - CI'!$C$2:$EM$141,EM$1,0) &gt; 0,$C13,0)</f>
        <v>0</v>
      </c>
      <c r="EN13" s="175">
        <f>IF(VLOOKUP($D13,'Appendix B - CI'!$C$2:$EM$141,EN$1,0) &gt; 0,$C13,0)</f>
        <v>0</v>
      </c>
      <c r="EO13" s="178"/>
      <c r="EP13" s="178"/>
      <c r="EQ13" s="178"/>
      <c r="ER13" s="178"/>
      <c r="ES13" s="178"/>
      <c r="ET13" s="178"/>
      <c r="EU13" s="178"/>
      <c r="EV13" s="178"/>
      <c r="EW13" s="178"/>
      <c r="EX13" s="178"/>
      <c r="EY13" s="178"/>
      <c r="EZ13" s="178"/>
      <c r="FA13" s="178"/>
      <c r="FB13" s="178"/>
      <c r="FC13" s="178"/>
      <c r="FD13" s="178"/>
      <c r="FE13" s="178"/>
      <c r="FF13" s="178"/>
      <c r="FG13" s="178"/>
      <c r="FH13" s="178"/>
      <c r="FI13" s="178"/>
      <c r="FJ13" s="178"/>
      <c r="FK13" s="178"/>
      <c r="FL13" s="178"/>
      <c r="FM13" s="178"/>
      <c r="FN13" s="178"/>
      <c r="FO13" s="178"/>
      <c r="FP13" s="178"/>
      <c r="FQ13" s="178"/>
      <c r="FR13" s="178"/>
      <c r="FS13" s="178"/>
      <c r="FT13" s="178"/>
      <c r="FU13" s="178"/>
      <c r="FV13" s="178"/>
      <c r="FW13" s="178"/>
      <c r="FX13" s="178"/>
      <c r="FY13" s="178"/>
      <c r="FZ13" s="178"/>
      <c r="GA13" s="178"/>
      <c r="GB13" s="178"/>
      <c r="GC13" s="178"/>
      <c r="GD13" s="178"/>
      <c r="GE13" s="178"/>
      <c r="GF13" s="178"/>
      <c r="GG13" s="178"/>
      <c r="GH13" s="178"/>
      <c r="GI13" s="178"/>
      <c r="GJ13" s="178"/>
      <c r="GK13" s="178"/>
      <c r="GL13" s="178"/>
      <c r="GM13" s="178"/>
      <c r="GN13" s="178"/>
      <c r="GO13" s="178"/>
      <c r="GP13" s="178"/>
      <c r="GQ13" s="178"/>
      <c r="GR13" s="178"/>
      <c r="GS13" s="178"/>
      <c r="GT13" s="178"/>
      <c r="GU13" s="178"/>
      <c r="GV13" s="178"/>
      <c r="GW13" s="178"/>
      <c r="GX13" s="178"/>
      <c r="GY13" s="178"/>
      <c r="GZ13" s="178"/>
      <c r="HA13" s="178"/>
      <c r="HB13" s="178"/>
      <c r="HC13" s="178"/>
      <c r="HD13" s="178"/>
      <c r="HE13" s="178"/>
      <c r="HF13" s="178"/>
      <c r="HG13" s="178"/>
      <c r="HH13" s="178"/>
      <c r="HI13" s="178"/>
      <c r="HJ13" s="178"/>
      <c r="HK13" s="178"/>
      <c r="HL13" s="178"/>
      <c r="HM13" s="178"/>
      <c r="HN13" s="178"/>
      <c r="HO13" s="178"/>
      <c r="HP13" s="178"/>
      <c r="HQ13" s="178"/>
      <c r="HR13" s="178"/>
      <c r="HS13" s="178"/>
      <c r="HT13" s="178"/>
      <c r="HU13" s="178"/>
      <c r="HV13" s="178"/>
      <c r="HW13" s="178"/>
      <c r="HX13" s="178"/>
      <c r="HY13" s="178"/>
      <c r="HZ13" s="178"/>
      <c r="IA13" s="178"/>
      <c r="IB13" s="178"/>
      <c r="IC13" s="178"/>
      <c r="ID13" s="178"/>
      <c r="IE13" s="178"/>
      <c r="IF13" s="178"/>
      <c r="IG13" s="178"/>
      <c r="IH13" s="178"/>
      <c r="II13" s="178"/>
      <c r="IJ13" s="178"/>
      <c r="IK13" s="178"/>
      <c r="IL13" s="178"/>
      <c r="IM13" s="178"/>
      <c r="IN13" s="178"/>
      <c r="IO13" s="178"/>
      <c r="IP13" s="178"/>
      <c r="IQ13" s="178"/>
      <c r="IR13" s="178"/>
      <c r="IS13" s="178"/>
      <c r="IT13" s="178"/>
      <c r="IU13" s="178"/>
      <c r="IV13" s="178"/>
      <c r="IW13" s="178"/>
      <c r="IX13" s="178"/>
      <c r="IY13" s="178"/>
      <c r="IZ13" s="178"/>
      <c r="JA13" s="178"/>
      <c r="JB13" s="178"/>
      <c r="JC13" s="178"/>
      <c r="JD13" s="178"/>
      <c r="JE13" s="178"/>
      <c r="JF13" s="178"/>
      <c r="JG13" s="178"/>
      <c r="JH13" s="178"/>
      <c r="JI13" s="178"/>
      <c r="JJ13" s="178"/>
      <c r="JK13" s="178"/>
      <c r="JL13" s="178"/>
      <c r="JM13" s="178"/>
      <c r="JN13" s="178"/>
      <c r="JO13" s="178"/>
      <c r="JP13" s="178"/>
      <c r="JQ13" s="178"/>
      <c r="JR13" s="178"/>
      <c r="JS13" s="178"/>
      <c r="JT13" s="178"/>
      <c r="JU13" s="178"/>
      <c r="JV13" s="178"/>
      <c r="JW13" s="178"/>
      <c r="JX13" s="178"/>
      <c r="JY13" s="180"/>
    </row>
    <row r="14" ht="14.25" customHeight="1">
      <c r="A14" s="50" t="s">
        <v>96</v>
      </c>
      <c r="B14" s="83" t="s">
        <v>479</v>
      </c>
      <c r="C14" s="1330">
        <f>VLOOKUP(D14,'Combined Scenario II - Results'!$C$2:$AR$87,42,0)</f>
        <v>526.015</v>
      </c>
      <c r="D14" s="50">
        <v>1811014.0</v>
      </c>
      <c r="E14" s="175">
        <f>IF(VLOOKUP($D14,'Appendix B - CI'!$C$2:$EM$141,E$1,0) &gt; 0,$C14,0)</f>
        <v>0</v>
      </c>
      <c r="F14" s="989">
        <f>IF(VLOOKUP($D14,'Appendix B - CI'!$C$2:$EM$141,F$1,0) &gt; 0,$C14,0)</f>
        <v>526.015</v>
      </c>
      <c r="G14" s="175">
        <f>IF(VLOOKUP($D14,'Appendix B - CI'!$C$2:$EM$141,G$1,0) &gt; 0,$C14,0)</f>
        <v>0</v>
      </c>
      <c r="H14" s="175">
        <f>IF(VLOOKUP($D14,'Appendix B - CI'!$C$2:$EM$141,H$1,0) &gt; 0,$C14,0)</f>
        <v>0</v>
      </c>
      <c r="I14" s="175">
        <f>IF(VLOOKUP($D14,'Appendix B - CI'!$C$2:$EM$141,I$1,0) &gt; 0,$C14,0)</f>
        <v>0</v>
      </c>
      <c r="J14" s="175">
        <f>IF(VLOOKUP($D14,'Appendix B - CI'!$C$2:$EM$141,J$1,0) &gt; 0,$C14,0)</f>
        <v>0</v>
      </c>
      <c r="K14" s="989">
        <f>IF(VLOOKUP($D14,'Appendix B - CI'!$C$2:$EM$141,K$1,0) &gt; 0,$C14,0)</f>
        <v>526.015</v>
      </c>
      <c r="L14" s="175">
        <f>IF(VLOOKUP($D14,'Appendix B - CI'!$C$2:$EM$141,L$1,0) &gt; 0,$C14,0)</f>
        <v>0</v>
      </c>
      <c r="M14" s="175">
        <f>IF(VLOOKUP($D14,'Appendix B - CI'!$C$2:$EM$141,M$1,0) &gt; 0,$C14,0)</f>
        <v>0</v>
      </c>
      <c r="N14" s="175">
        <f>IF(VLOOKUP($D14,'Appendix B - CI'!$C$2:$EM$141,N$1,0) &gt; 0,$C14,0)</f>
        <v>0</v>
      </c>
      <c r="O14" s="175">
        <f>IF(VLOOKUP($D14,'Appendix B - CI'!$C$2:$EM$141,O$1,0) &gt; 0,$C14,0)</f>
        <v>0</v>
      </c>
      <c r="P14" s="989">
        <f>IF(VLOOKUP($D14,'Appendix B - CI'!$C$2:$EM$141,P$1,0) &gt; 0,$C14,0)</f>
        <v>526.015</v>
      </c>
      <c r="Q14" s="175">
        <f>IF(VLOOKUP($D14,'Appendix B - CI'!$C$2:$EM$141,Q$1,0) &gt; 0,$C14,0)</f>
        <v>0</v>
      </c>
      <c r="R14" s="175">
        <f>IF(VLOOKUP($D14,'Appendix B - CI'!$C$2:$EM$141,R$1,0) &gt; 0,$C14,0)</f>
        <v>0</v>
      </c>
      <c r="S14" s="175">
        <f>IF(VLOOKUP($D14,'Appendix B - CI'!$C$2:$EM$141,S$1,0) &gt; 0,$C14,0)</f>
        <v>0</v>
      </c>
      <c r="T14" s="989">
        <f>IF(VLOOKUP($D14,'Appendix B - CI'!$C$2:$EM$141,T$1,0) &gt; 0,$C14,0)</f>
        <v>526.015</v>
      </c>
      <c r="U14" s="175">
        <f>IF(VLOOKUP($D14,'Appendix B - CI'!$C$2:$EM$141,U$1,0) &gt; 0,$C14,0)</f>
        <v>0</v>
      </c>
      <c r="V14" s="175">
        <f>IF(VLOOKUP($D14,'Appendix B - CI'!$C$2:$EM$141,V$1,0) &gt; 0,$C14,0)</f>
        <v>0</v>
      </c>
      <c r="W14" s="175">
        <f>IF(VLOOKUP($D14,'Appendix B - CI'!$C$2:$EM$141,W$1,0) &gt; 0,$C14,0)</f>
        <v>0</v>
      </c>
      <c r="X14" s="175">
        <f>IF(VLOOKUP($D14,'Appendix B - CI'!$C$2:$EM$141,X$1,0) &gt; 0,$C14,0)</f>
        <v>0</v>
      </c>
      <c r="Y14" s="175">
        <f>IF(VLOOKUP($D14,'Appendix B - CI'!$C$2:$EM$141,Y$1,0) &gt; 0,$C14,0)</f>
        <v>0</v>
      </c>
      <c r="Z14" s="175">
        <f>IF(VLOOKUP($D14,'Appendix B - CI'!$C$2:$EM$141,Z$1,0) &gt; 0,$C14,0)</f>
        <v>0</v>
      </c>
      <c r="AA14" s="175">
        <f>IF(VLOOKUP($D14,'Appendix B - CI'!$C$2:$EM$141,AA$1,0) &gt; 0,$C14,0)</f>
        <v>0</v>
      </c>
      <c r="AB14" s="175">
        <f>IF(VLOOKUP($D14,'Appendix B - CI'!$C$2:$EM$141,AB$1,0) &gt; 0,$C14,0)</f>
        <v>0</v>
      </c>
      <c r="AC14" s="989">
        <f>IF(VLOOKUP($D14,'Appendix B - CI'!$C$2:$EM$141,AC$1,0) &gt; 0,$C14,0)</f>
        <v>526.015</v>
      </c>
      <c r="AD14" s="175">
        <f>IF(VLOOKUP($D14,'Appendix B - CI'!$C$2:$EM$141,AD$1,0) &gt; 0,$C14,0)</f>
        <v>0</v>
      </c>
      <c r="AE14" s="175">
        <f>IF(VLOOKUP($D14,'Appendix B - CI'!$C$2:$EM$141,AE$1,0) &gt; 0,$C14,0)</f>
        <v>0</v>
      </c>
      <c r="AF14" s="175">
        <f>IF(VLOOKUP($D14,'Appendix B - CI'!$C$2:$EM$141,AF$1,0) &gt; 0,$C14,0)</f>
        <v>0</v>
      </c>
      <c r="AG14" s="175">
        <f>IF(VLOOKUP($D14,'Appendix B - CI'!$C$2:$EM$141,AG$1,0) &gt; 0,$C14,0)</f>
        <v>0</v>
      </c>
      <c r="AH14" s="175">
        <f>IF(VLOOKUP($D14,'Appendix B - CI'!$C$2:$EM$141,AH$1,0) &gt; 0,$C14,0)</f>
        <v>0</v>
      </c>
      <c r="AI14" s="175">
        <f>IF(VLOOKUP($D14,'Appendix B - CI'!$C$2:$EM$141,AI$1,0) &gt; 0,$C14,0)</f>
        <v>0</v>
      </c>
      <c r="AJ14" s="175">
        <f>IF(VLOOKUP($D14,'Appendix B - CI'!$C$2:$EM$141,AJ$1,0) &gt; 0,$C14,0)</f>
        <v>0</v>
      </c>
      <c r="AK14" s="989">
        <f>IF(VLOOKUP($D14,'Appendix B - CI'!$C$2:$EM$141,AK$1,0) &gt; 0,$C14,0)</f>
        <v>526.015</v>
      </c>
      <c r="AL14" s="175">
        <f>IF(VLOOKUP($D14,'Appendix B - CI'!$C$2:$EM$141,AL$1,0) &gt; 0,$C14,0)</f>
        <v>0</v>
      </c>
      <c r="AM14" s="175">
        <f>IF(VLOOKUP($D14,'Appendix B - CI'!$C$2:$EM$141,AM$1,0) &gt; 0,$C14,0)</f>
        <v>0</v>
      </c>
      <c r="AN14" s="175">
        <f>IF(VLOOKUP($D14,'Appendix B - CI'!$C$2:$EM$141,AN$1,0) &gt; 0,$C14,0)</f>
        <v>0</v>
      </c>
      <c r="AO14" s="175">
        <f>IF(VLOOKUP($D14,'Appendix B - CI'!$C$2:$EM$141,AO$1,0) &gt; 0,$C14,0)</f>
        <v>0</v>
      </c>
      <c r="AP14" s="175">
        <f>IF(VLOOKUP($D14,'Appendix B - CI'!$C$2:$EM$141,AP$1,0) &gt; 0,$C14,0)</f>
        <v>0</v>
      </c>
      <c r="AQ14" s="175">
        <f>IF(VLOOKUP($D14,'Appendix B - CI'!$C$2:$EM$141,AQ$1,0) &gt; 0,$C14,0)</f>
        <v>0</v>
      </c>
      <c r="AR14" s="175">
        <f>IF(VLOOKUP($D14,'Appendix B - CI'!$C$2:$EM$141,AR$1,0) &gt; 0,$C14,0)</f>
        <v>0</v>
      </c>
      <c r="AS14" s="175">
        <f>IF(VLOOKUP($D14,'Appendix B - CI'!$C$2:$EM$141,AS$1,0) &gt; 0,$C14,0)</f>
        <v>0</v>
      </c>
      <c r="AT14" s="989">
        <f>IF(VLOOKUP($D14,'Appendix B - CI'!$C$2:$EM$141,AT$1,0) &gt; 0,$C14,0)</f>
        <v>526.015</v>
      </c>
      <c r="AU14" s="175">
        <f>IF(VLOOKUP($D14,'Appendix B - CI'!$C$2:$EM$141,AU$1,0) &gt; 0,$C14,0)</f>
        <v>0</v>
      </c>
      <c r="AV14" s="175">
        <f>IF(VLOOKUP($D14,'Appendix B - CI'!$C$2:$EM$141,AV$1,0) &gt; 0,$C14,0)</f>
        <v>0</v>
      </c>
      <c r="AW14" s="175">
        <f>IF(VLOOKUP($D14,'Appendix B - CI'!$C$2:$EM$141,AW$1,0) &gt; 0,$C14,0)</f>
        <v>0</v>
      </c>
      <c r="AX14" s="175">
        <f>IF(VLOOKUP($D14,'Appendix B - CI'!$C$2:$EM$141,AX$1,0) &gt; 0,$C14,0)</f>
        <v>0</v>
      </c>
      <c r="AY14" s="175">
        <f>IF(VLOOKUP($D14,'Appendix B - CI'!$C$2:$EM$141,AY$1,0) &gt; 0,$C14,0)</f>
        <v>0</v>
      </c>
      <c r="AZ14" s="175">
        <f>IF(VLOOKUP($D14,'Appendix B - CI'!$C$2:$EM$141,AZ$1,0) &gt; 0,$C14,0)</f>
        <v>0</v>
      </c>
      <c r="BA14" s="175">
        <f>IF(VLOOKUP($D14,'Appendix B - CI'!$C$2:$EM$141,BA$1,0) &gt; 0,$C14,0)</f>
        <v>0</v>
      </c>
      <c r="BB14" s="175">
        <f>IF(VLOOKUP($D14,'Appendix B - CI'!$C$2:$EM$141,BB$1,0) &gt; 0,$C14,0)</f>
        <v>0</v>
      </c>
      <c r="BC14" s="175">
        <f>IF(VLOOKUP($D14,'Appendix B - CI'!$C$2:$EM$141,BC$1,0) &gt; 0,$C14,0)</f>
        <v>0</v>
      </c>
      <c r="BD14" s="175">
        <f>IF(VLOOKUP($D14,'Appendix B - CI'!$C$2:$EM$141,BD$1,0) &gt; 0,$C14,0)</f>
        <v>0</v>
      </c>
      <c r="BE14" s="175">
        <f>IF(VLOOKUP($D14,'Appendix B - CI'!$C$2:$EM$141,BE$1,0) &gt; 0,$C14,0)</f>
        <v>0</v>
      </c>
      <c r="BF14" s="175">
        <f>IF(VLOOKUP($D14,'Appendix B - CI'!$C$2:$EM$141,BF$1,0) &gt; 0,$C14,0)</f>
        <v>0</v>
      </c>
      <c r="BG14" s="175">
        <f>IF(VLOOKUP($D14,'Appendix B - CI'!$C$2:$EM$141,BG$1,0) &gt; 0,$C14,0)</f>
        <v>0</v>
      </c>
      <c r="BH14" s="175">
        <f>IF(VLOOKUP($D14,'Appendix B - CI'!$C$2:$EM$141,BH$1,0) &gt; 0,$C14,0)</f>
        <v>0</v>
      </c>
      <c r="BI14" s="175">
        <f>IF(VLOOKUP($D14,'Appendix B - CI'!$C$2:$EM$141,BI$1,0) &gt; 0,$C14,0)</f>
        <v>0</v>
      </c>
      <c r="BJ14" s="175">
        <f>IF(VLOOKUP($D14,'Appendix B - CI'!$C$2:$EM$141,BJ$1,0) &gt; 0,$C14,0)</f>
        <v>0</v>
      </c>
      <c r="BK14" s="175">
        <f>IF(VLOOKUP($D14,'Appendix B - CI'!$C$2:$EM$141,BK$1,0) &gt; 0,$C14,0)</f>
        <v>0</v>
      </c>
      <c r="BL14" s="175">
        <f>IF(VLOOKUP($D14,'Appendix B - CI'!$C$2:$EM$141,BL$1,0) &gt; 0,$C14,0)</f>
        <v>0</v>
      </c>
      <c r="BM14" s="175">
        <f>IF(VLOOKUP($D14,'Appendix B - CI'!$C$2:$EM$141,BM$1,0) &gt; 0,$C14,0)</f>
        <v>0</v>
      </c>
      <c r="BN14" s="175">
        <f>IF(VLOOKUP($D14,'Appendix B - CI'!$C$2:$EM$141,BN$1,0) &gt; 0,$C14,0)</f>
        <v>0</v>
      </c>
      <c r="BO14" s="175">
        <f>IF(VLOOKUP($D14,'Appendix B - CI'!$C$2:$EM$141,BO$1,0) &gt; 0,$C14,0)</f>
        <v>0</v>
      </c>
      <c r="BP14" s="175">
        <f>IF(VLOOKUP($D14,'Appendix B - CI'!$C$2:$EM$141,BP$1,0) &gt; 0,$C14,0)</f>
        <v>0</v>
      </c>
      <c r="BQ14" s="175">
        <f>IF(VLOOKUP($D14,'Appendix B - CI'!$C$2:$EM$141,BQ$1,0) &gt; 0,$C14,0)</f>
        <v>0</v>
      </c>
      <c r="BR14" s="175">
        <f>IF(VLOOKUP($D14,'Appendix B - CI'!$C$2:$EM$141,BR$1,0) &gt; 0,$C14,0)</f>
        <v>0</v>
      </c>
      <c r="BS14" s="175">
        <f>IF(VLOOKUP($D14,'Appendix B - CI'!$C$2:$EM$141,BS$1,0) &gt; 0,$C14,0)</f>
        <v>0</v>
      </c>
      <c r="BT14" s="175">
        <f>IF(VLOOKUP($D14,'Appendix B - CI'!$C$2:$EM$141,BT$1,0) &gt; 0,$C14,0)</f>
        <v>0</v>
      </c>
      <c r="BU14" s="175">
        <f>IF(VLOOKUP($D14,'Appendix B - CI'!$C$2:$EM$141,BU$1,0) &gt; 0,$C14,0)</f>
        <v>0</v>
      </c>
      <c r="BV14" s="175">
        <f>IF(VLOOKUP($D14,'Appendix B - CI'!$C$2:$EM$141,BV$1,0) &gt; 0,$C14,0)</f>
        <v>0</v>
      </c>
      <c r="BW14" s="175">
        <f>IF(VLOOKUP($D14,'Appendix B - CI'!$C$2:$EM$141,BW$1,0) &gt; 0,$C14,0)</f>
        <v>0</v>
      </c>
      <c r="BX14" s="175">
        <f>IF(VLOOKUP($D14,'Appendix B - CI'!$C$2:$EM$141,BX$1,0) &gt; 0,$C14,0)</f>
        <v>0</v>
      </c>
      <c r="BY14" s="175">
        <f>IF(VLOOKUP($D14,'Appendix B - CI'!$C$2:$EM$141,BY$1,0) &gt; 0,$C14,0)</f>
        <v>0</v>
      </c>
      <c r="BZ14" s="175">
        <f>IF(VLOOKUP($D14,'Appendix B - CI'!$C$2:$EM$141,BZ$1,0) &gt; 0,$C14,0)</f>
        <v>0</v>
      </c>
      <c r="CA14" s="175">
        <f>IF(VLOOKUP($D14,'Appendix B - CI'!$C$2:$EM$141,CA$1,0) &gt; 0,$C14,0)</f>
        <v>0</v>
      </c>
      <c r="CB14" s="175">
        <f>IF(VLOOKUP($D14,'Appendix B - CI'!$C$2:$EM$141,CB$1,0) &gt; 0,$C14,0)</f>
        <v>0</v>
      </c>
      <c r="CC14" s="175">
        <f>IF(VLOOKUP($D14,'Appendix B - CI'!$C$2:$EM$141,CC$1,0) &gt; 0,$C14,0)</f>
        <v>0</v>
      </c>
      <c r="CD14" s="175">
        <f>IF(VLOOKUP($D14,'Appendix B - CI'!$C$2:$EM$141,CD$1,0) &gt; 0,$C14,0)</f>
        <v>0</v>
      </c>
      <c r="CE14" s="175">
        <f>IF(VLOOKUP($D14,'Appendix B - CI'!$C$2:$EM$141,CE$1,0) &gt; 0,$C14,0)</f>
        <v>0</v>
      </c>
      <c r="CF14" s="989">
        <f>IF(VLOOKUP($D14,'Appendix B - CI'!$C$2:$EM$141,CF$1,0) &gt; 0,$C14,0)</f>
        <v>526.015</v>
      </c>
      <c r="CG14" s="175">
        <f>IF(VLOOKUP($D14,'Appendix B - CI'!$C$2:$EM$141,CG$1,0) &gt; 0,$C14,0)</f>
        <v>0</v>
      </c>
      <c r="CH14" s="175">
        <f>IF(VLOOKUP($D14,'Appendix B - CI'!$C$2:$EM$141,CH$1,0) &gt; 0,$C14,0)</f>
        <v>0</v>
      </c>
      <c r="CI14" s="175">
        <f>IF(VLOOKUP($D14,'Appendix B - CI'!$C$2:$EM$141,CI$1,0) &gt; 0,$C14,0)</f>
        <v>0</v>
      </c>
      <c r="CJ14" s="175">
        <f>IF(VLOOKUP($D14,'Appendix B - CI'!$C$2:$EM$141,CJ$1,0) &gt; 0,$C14,0)</f>
        <v>0</v>
      </c>
      <c r="CK14" s="175">
        <f>IF(VLOOKUP($D14,'Appendix B - CI'!$C$2:$EM$141,CK$1,0) &gt; 0,$C14,0)</f>
        <v>0</v>
      </c>
      <c r="CL14" s="175">
        <f>IF(VLOOKUP($D14,'Appendix B - CI'!$C$2:$EM$141,CL$1,0) &gt; 0,$C14,0)</f>
        <v>0</v>
      </c>
      <c r="CM14" s="175">
        <f>IF(VLOOKUP($D14,'Appendix B - CI'!$C$2:$EM$141,CM$1,0) &gt; 0,$C14,0)</f>
        <v>0</v>
      </c>
      <c r="CN14" s="175">
        <f>IF(VLOOKUP($D14,'Appendix B - CI'!$C$2:$EM$141,CN$1,0) &gt; 0,$C14,0)</f>
        <v>0</v>
      </c>
      <c r="CO14" s="989">
        <f>IF(VLOOKUP($D14,'Appendix B - CI'!$C$2:$EM$141,CO$1,0) &gt; 0,$C14,0)</f>
        <v>526.015</v>
      </c>
      <c r="CP14" s="175">
        <f>IF(VLOOKUP($D14,'Appendix B - CI'!$C$2:$EM$141,CP$1,0) &gt; 0,$C14,0)</f>
        <v>0</v>
      </c>
      <c r="CQ14" s="175">
        <f>IF(VLOOKUP($D14,'Appendix B - CI'!$C$2:$EM$141,CQ$1,0) &gt; 0,$C14,0)</f>
        <v>0</v>
      </c>
      <c r="CR14" s="175">
        <f>IF(VLOOKUP($D14,'Appendix B - CI'!$C$2:$EM$141,CR$1,0) &gt; 0,$C14,0)</f>
        <v>0</v>
      </c>
      <c r="CS14" s="175">
        <f>IF(VLOOKUP($D14,'Appendix B - CI'!$C$2:$EM$141,CS$1,0) &gt; 0,$C14,0)</f>
        <v>0</v>
      </c>
      <c r="CT14" s="175">
        <f>IF(VLOOKUP($D14,'Appendix B - CI'!$C$2:$EM$141,CT$1,0) &gt; 0,$C14,0)</f>
        <v>0</v>
      </c>
      <c r="CU14" s="175">
        <f>IF(VLOOKUP($D14,'Appendix B - CI'!$C$2:$EM$141,CU$1,0) &gt; 0,$C14,0)</f>
        <v>0</v>
      </c>
      <c r="CV14" s="175">
        <f>IF(VLOOKUP($D14,'Appendix B - CI'!$C$2:$EM$141,CV$1,0) &gt; 0,$C14,0)</f>
        <v>0</v>
      </c>
      <c r="CW14" s="175">
        <f>IF(VLOOKUP($D14,'Appendix B - CI'!$C$2:$EM$141,CW$1,0) &gt; 0,$C14,0)</f>
        <v>0</v>
      </c>
      <c r="CX14" s="175">
        <f>IF(VLOOKUP($D14,'Appendix B - CI'!$C$2:$EM$141,CX$1,0) &gt; 0,$C14,0)</f>
        <v>0</v>
      </c>
      <c r="CY14" s="989">
        <f>IF(VLOOKUP($D14,'Appendix B - CI'!$C$2:$EM$141,CY$1,0) &gt; 0,$C14,0)</f>
        <v>526.015</v>
      </c>
      <c r="CZ14" s="175">
        <f>IF(VLOOKUP($D14,'Appendix B - CI'!$C$2:$EM$141,CZ$1,0) &gt; 0,$C14,0)</f>
        <v>0</v>
      </c>
      <c r="DA14" s="175">
        <f>IF(VLOOKUP($D14,'Appendix B - CI'!$C$2:$EM$141,DA$1,0) &gt; 0,$C14,0)</f>
        <v>0</v>
      </c>
      <c r="DB14" s="175">
        <f>IF(VLOOKUP($D14,'Appendix B - CI'!$C$2:$EM$141,DB$1,0) &gt; 0,$C14,0)</f>
        <v>0</v>
      </c>
      <c r="DC14" s="175">
        <f>IF(VLOOKUP($D14,'Appendix B - CI'!$C$2:$EM$141,DC$1,0) &gt; 0,$C14,0)</f>
        <v>0</v>
      </c>
      <c r="DD14" s="175">
        <f>IF(VLOOKUP($D14,'Appendix B - CI'!$C$2:$EM$141,DD$1,0) &gt; 0,$C14,0)</f>
        <v>0</v>
      </c>
      <c r="DE14" s="175">
        <f>IF(VLOOKUP($D14,'Appendix B - CI'!$C$2:$EM$141,DE$1,0) &gt; 0,$C14,0)</f>
        <v>0</v>
      </c>
      <c r="DF14" s="175">
        <f>IF(VLOOKUP($D14,'Appendix B - CI'!$C$2:$EM$141,DF$1,0) &gt; 0,$C14,0)</f>
        <v>0</v>
      </c>
      <c r="DG14" s="175">
        <f>IF(VLOOKUP($D14,'Appendix B - CI'!$C$2:$EM$141,DG$1,0) &gt; 0,$C14,0)</f>
        <v>0</v>
      </c>
      <c r="DH14" s="175">
        <f>IF(VLOOKUP($D14,'Appendix B - CI'!$C$2:$EM$141,DH$1,0) &gt; 0,$C14,0)</f>
        <v>0</v>
      </c>
      <c r="DI14" s="175">
        <f>IF(VLOOKUP($D14,'Appendix B - CI'!$C$2:$EM$141,DI$1,0) &gt; 0,$C14,0)</f>
        <v>0</v>
      </c>
      <c r="DJ14" s="175">
        <f>IF(VLOOKUP($D14,'Appendix B - CI'!$C$2:$EM$141,DJ$1,0) &gt; 0,$C14,0)</f>
        <v>0</v>
      </c>
      <c r="DK14" s="175">
        <f>IF(VLOOKUP($D14,'Appendix B - CI'!$C$2:$EM$141,DK$1,0) &gt; 0,$C14,0)</f>
        <v>0</v>
      </c>
      <c r="DL14" s="175">
        <f>IF(VLOOKUP($D14,'Appendix B - CI'!$C$2:$EM$141,DL$1,0) &gt; 0,$C14,0)</f>
        <v>0</v>
      </c>
      <c r="DM14" s="175">
        <f>IF(VLOOKUP($D14,'Appendix B - CI'!$C$2:$EM$141,DM$1,0) &gt; 0,$C14,0)</f>
        <v>0</v>
      </c>
      <c r="DN14" s="175">
        <f>IF(VLOOKUP($D14,'Appendix B - CI'!$C$2:$EM$141,DN$1,0) &gt; 0,$C14,0)</f>
        <v>0</v>
      </c>
      <c r="DO14" s="175">
        <f>IF(VLOOKUP($D14,'Appendix B - CI'!$C$2:$EM$141,DO$1,0) &gt; 0,$C14,0)</f>
        <v>0</v>
      </c>
      <c r="DP14" s="175">
        <f>IF(VLOOKUP($D14,'Appendix B - CI'!$C$2:$EM$141,DP$1,0) &gt; 0,$C14,0)</f>
        <v>0</v>
      </c>
      <c r="DQ14" s="175">
        <f>IF(VLOOKUP($D14,'Appendix B - CI'!$C$2:$EM$141,DQ$1,0) &gt; 0,$C14,0)</f>
        <v>0</v>
      </c>
      <c r="DR14" s="175">
        <f>IF(VLOOKUP($D14,'Appendix B - CI'!$C$2:$EM$141,DR$1,0) &gt; 0,$C14,0)</f>
        <v>0</v>
      </c>
      <c r="DS14" s="175">
        <f>IF(VLOOKUP($D14,'Appendix B - CI'!$C$2:$EM$141,DS$1,0) &gt; 0,$C14,0)</f>
        <v>0</v>
      </c>
      <c r="DT14" s="175">
        <f>IF(VLOOKUP($D14,'Appendix B - CI'!$C$2:$EM$141,DT$1,0) &gt; 0,$C14,0)</f>
        <v>0</v>
      </c>
      <c r="DU14" s="175">
        <f>IF(VLOOKUP($D14,'Appendix B - CI'!$C$2:$EM$141,DU$1,0) &gt; 0,$C14,0)</f>
        <v>0</v>
      </c>
      <c r="DV14" s="175">
        <f>IF(VLOOKUP($D14,'Appendix B - CI'!$C$2:$EM$141,DV$1,0) &gt; 0,$C14,0)</f>
        <v>0</v>
      </c>
      <c r="DW14" s="175">
        <f>IF(VLOOKUP($D14,'Appendix B - CI'!$C$2:$EM$141,DW$1,0) &gt; 0,$C14,0)</f>
        <v>0</v>
      </c>
      <c r="DX14" s="175">
        <f>IF(VLOOKUP($D14,'Appendix B - CI'!$C$2:$EM$141,DX$1,0) &gt; 0,$C14,0)</f>
        <v>0</v>
      </c>
      <c r="DY14" s="175">
        <f>IF(VLOOKUP($D14,'Appendix B - CI'!$C$2:$EM$141,DY$1,0) &gt; 0,$C14,0)</f>
        <v>0</v>
      </c>
      <c r="DZ14" s="175">
        <f>IF(VLOOKUP($D14,'Appendix B - CI'!$C$2:$EM$141,DZ$1,0) &gt; 0,$C14,0)</f>
        <v>0</v>
      </c>
      <c r="EA14" s="175">
        <f>IF(VLOOKUP($D14,'Appendix B - CI'!$C$2:$EM$141,EA$1,0) &gt; 0,$C14,0)</f>
        <v>0</v>
      </c>
      <c r="EB14" s="175">
        <f>IF(VLOOKUP($D14,'Appendix B - CI'!$C$2:$EM$141,EB$1,0) &gt; 0,$C14,0)</f>
        <v>0</v>
      </c>
      <c r="EC14" s="175">
        <f>IF(VLOOKUP($D14,'Appendix B - CI'!$C$2:$EM$141,EC$1,0) &gt; 0,$C14,0)</f>
        <v>0</v>
      </c>
      <c r="ED14" s="175">
        <f>IF(VLOOKUP($D14,'Appendix B - CI'!$C$2:$EM$141,ED$1,0) &gt; 0,$C14,0)</f>
        <v>0</v>
      </c>
      <c r="EE14" s="175">
        <f>IF(VLOOKUP($D14,'Appendix B - CI'!$C$2:$EM$141,EE$1,0) &gt; 0,$C14,0)</f>
        <v>0</v>
      </c>
      <c r="EF14" s="175">
        <f>IF(VLOOKUP($D14,'Appendix B - CI'!$C$2:$EM$141,EF$1,0) &gt; 0,$C14,0)</f>
        <v>0</v>
      </c>
      <c r="EG14" s="175">
        <f>IF(VLOOKUP($D14,'Appendix B - CI'!$C$2:$EM$141,EG$1,0) &gt; 0,$C14,0)</f>
        <v>0</v>
      </c>
      <c r="EH14" s="175">
        <f>IF(VLOOKUP($D14,'Appendix B - CI'!$C$2:$EM$141,EH$1,0) &gt; 0,$C14,0)</f>
        <v>0</v>
      </c>
      <c r="EI14" s="175">
        <f>IF(VLOOKUP($D14,'Appendix B - CI'!$C$2:$EM$141,EI$1,0) &gt; 0,$C14,0)</f>
        <v>0</v>
      </c>
      <c r="EJ14" s="175">
        <f>IF(VLOOKUP($D14,'Appendix B - CI'!$C$2:$EM$141,EJ$1,0) &gt; 0,$C14,0)</f>
        <v>0</v>
      </c>
      <c r="EK14" s="175">
        <f>IF(VLOOKUP($D14,'Appendix B - CI'!$C$2:$EM$141,EK$1,0) &gt; 0,$C14,0)</f>
        <v>0</v>
      </c>
      <c r="EL14" s="175">
        <f>IF(VLOOKUP($D14,'Appendix B - CI'!$C$2:$EM$141,EL$1,0) &gt; 0,$C14,0)</f>
        <v>0</v>
      </c>
      <c r="EM14" s="175">
        <f>IF(VLOOKUP($D14,'Appendix B - CI'!$C$2:$EM$141,EM$1,0) &gt; 0,$C14,0)</f>
        <v>0</v>
      </c>
      <c r="EN14" s="175">
        <f>IF(VLOOKUP($D14,'Appendix B - CI'!$C$2:$EM$141,EN$1,0) &gt; 0,$C14,0)</f>
        <v>0</v>
      </c>
      <c r="EO14" s="178"/>
      <c r="EP14" s="178"/>
      <c r="EQ14" s="178"/>
      <c r="ER14" s="178"/>
      <c r="ES14" s="178"/>
      <c r="ET14" s="178"/>
      <c r="EU14" s="178"/>
      <c r="EV14" s="178"/>
      <c r="EW14" s="178"/>
      <c r="EX14" s="178"/>
      <c r="EY14" s="178"/>
      <c r="EZ14" s="178"/>
      <c r="FA14" s="178"/>
      <c r="FB14" s="178"/>
      <c r="FC14" s="178"/>
      <c r="FD14" s="178"/>
      <c r="FE14" s="178"/>
      <c r="FF14" s="178"/>
      <c r="FG14" s="178"/>
      <c r="FH14" s="178"/>
      <c r="FI14" s="178"/>
      <c r="FJ14" s="178"/>
      <c r="FK14" s="178"/>
      <c r="FL14" s="178"/>
      <c r="FM14" s="178"/>
      <c r="FN14" s="178"/>
      <c r="FO14" s="178"/>
      <c r="FP14" s="178"/>
      <c r="FQ14" s="178"/>
      <c r="FR14" s="178"/>
      <c r="FS14" s="178"/>
      <c r="FT14" s="178"/>
      <c r="FU14" s="178"/>
      <c r="FV14" s="178"/>
      <c r="FW14" s="178"/>
      <c r="FX14" s="178"/>
      <c r="FY14" s="178"/>
      <c r="FZ14" s="178"/>
      <c r="GA14" s="178"/>
      <c r="GB14" s="178"/>
      <c r="GC14" s="178"/>
      <c r="GD14" s="178"/>
      <c r="GE14" s="178"/>
      <c r="GF14" s="178"/>
      <c r="GG14" s="178"/>
      <c r="GH14" s="178"/>
      <c r="GI14" s="178"/>
      <c r="GJ14" s="178"/>
      <c r="GK14" s="178"/>
      <c r="GL14" s="178"/>
      <c r="GM14" s="178"/>
      <c r="GN14" s="178"/>
      <c r="GO14" s="178"/>
      <c r="GP14" s="178"/>
      <c r="GQ14" s="178"/>
      <c r="GR14" s="178"/>
      <c r="GS14" s="178"/>
      <c r="GT14" s="178"/>
      <c r="GU14" s="178"/>
      <c r="GV14" s="178"/>
      <c r="GW14" s="178"/>
      <c r="GX14" s="178"/>
      <c r="GY14" s="178"/>
      <c r="GZ14" s="178"/>
      <c r="HA14" s="178"/>
      <c r="HB14" s="178"/>
      <c r="HC14" s="178"/>
      <c r="HD14" s="178"/>
      <c r="HE14" s="178"/>
      <c r="HF14" s="178"/>
      <c r="HG14" s="178"/>
      <c r="HH14" s="178"/>
      <c r="HI14" s="178"/>
      <c r="HJ14" s="178"/>
      <c r="HK14" s="178"/>
      <c r="HL14" s="178"/>
      <c r="HM14" s="178"/>
      <c r="HN14" s="178"/>
      <c r="HO14" s="178"/>
      <c r="HP14" s="178"/>
      <c r="HQ14" s="178"/>
      <c r="HR14" s="178"/>
      <c r="HS14" s="178"/>
      <c r="HT14" s="178"/>
      <c r="HU14" s="178"/>
      <c r="HV14" s="178"/>
      <c r="HW14" s="178"/>
      <c r="HX14" s="178"/>
      <c r="HY14" s="178"/>
      <c r="HZ14" s="178"/>
      <c r="IA14" s="178"/>
      <c r="IB14" s="178"/>
      <c r="IC14" s="178"/>
      <c r="ID14" s="178"/>
      <c r="IE14" s="178"/>
      <c r="IF14" s="178"/>
      <c r="IG14" s="178"/>
      <c r="IH14" s="178"/>
      <c r="II14" s="178"/>
      <c r="IJ14" s="178"/>
      <c r="IK14" s="178"/>
      <c r="IL14" s="178"/>
      <c r="IM14" s="178"/>
      <c r="IN14" s="178"/>
      <c r="IO14" s="178"/>
      <c r="IP14" s="178"/>
      <c r="IQ14" s="178"/>
      <c r="IR14" s="178"/>
      <c r="IS14" s="178"/>
      <c r="IT14" s="178"/>
      <c r="IU14" s="178"/>
      <c r="IV14" s="178"/>
      <c r="IW14" s="178"/>
      <c r="IX14" s="178"/>
      <c r="IY14" s="178"/>
      <c r="IZ14" s="178"/>
      <c r="JA14" s="178"/>
      <c r="JB14" s="178"/>
      <c r="JC14" s="178"/>
      <c r="JD14" s="178"/>
      <c r="JE14" s="178"/>
      <c r="JF14" s="178"/>
      <c r="JG14" s="178"/>
      <c r="JH14" s="178"/>
      <c r="JI14" s="178"/>
      <c r="JJ14" s="178"/>
      <c r="JK14" s="178"/>
      <c r="JL14" s="178"/>
      <c r="JM14" s="178"/>
      <c r="JN14" s="178"/>
      <c r="JO14" s="178"/>
      <c r="JP14" s="178"/>
      <c r="JQ14" s="178"/>
      <c r="JR14" s="178"/>
      <c r="JS14" s="178"/>
      <c r="JT14" s="178"/>
      <c r="JU14" s="178"/>
      <c r="JV14" s="178"/>
      <c r="JW14" s="178"/>
      <c r="JX14" s="178"/>
      <c r="JY14" s="180"/>
    </row>
    <row r="15" ht="14.25" customHeight="1">
      <c r="A15" s="50" t="s">
        <v>96</v>
      </c>
      <c r="B15" s="83" t="s">
        <v>479</v>
      </c>
      <c r="C15" s="1330">
        <f>VLOOKUP(D15,'Combined Scenario II - Results'!$C$2:$AR$87,42,0)</f>
        <v>2987.7313</v>
      </c>
      <c r="D15" s="50">
        <v>1811015.0</v>
      </c>
      <c r="E15" s="175">
        <f>IF(VLOOKUP($D15,'Appendix B - CI'!$C$2:$EM$141,E$1,0) &gt; 0,$C15,0)</f>
        <v>0</v>
      </c>
      <c r="F15" s="989">
        <f>IF(VLOOKUP($D15,'Appendix B - CI'!$C$2:$EM$141,F$1,0) &gt; 0,$C15,0)</f>
        <v>2987.7313</v>
      </c>
      <c r="G15" s="175">
        <f>IF(VLOOKUP($D15,'Appendix B - CI'!$C$2:$EM$141,G$1,0) &gt; 0,$C15,0)</f>
        <v>0</v>
      </c>
      <c r="H15" s="175">
        <f>IF(VLOOKUP($D15,'Appendix B - CI'!$C$2:$EM$141,H$1,0) &gt; 0,$C15,0)</f>
        <v>0</v>
      </c>
      <c r="I15" s="175">
        <f>IF(VLOOKUP($D15,'Appendix B - CI'!$C$2:$EM$141,I$1,0) &gt; 0,$C15,0)</f>
        <v>0</v>
      </c>
      <c r="J15" s="175">
        <f>IF(VLOOKUP($D15,'Appendix B - CI'!$C$2:$EM$141,J$1,0) &gt; 0,$C15,0)</f>
        <v>0</v>
      </c>
      <c r="K15" s="989">
        <f>IF(VLOOKUP($D15,'Appendix B - CI'!$C$2:$EM$141,K$1,0) &gt; 0,$C15,0)</f>
        <v>2987.7313</v>
      </c>
      <c r="L15" s="175">
        <f>IF(VLOOKUP($D15,'Appendix B - CI'!$C$2:$EM$141,L$1,0) &gt; 0,$C15,0)</f>
        <v>0</v>
      </c>
      <c r="M15" s="175">
        <f>IF(VLOOKUP($D15,'Appendix B - CI'!$C$2:$EM$141,M$1,0) &gt; 0,$C15,0)</f>
        <v>0</v>
      </c>
      <c r="N15" s="175">
        <f>IF(VLOOKUP($D15,'Appendix B - CI'!$C$2:$EM$141,N$1,0) &gt; 0,$C15,0)</f>
        <v>0</v>
      </c>
      <c r="O15" s="175">
        <f>IF(VLOOKUP($D15,'Appendix B - CI'!$C$2:$EM$141,O$1,0) &gt; 0,$C15,0)</f>
        <v>0</v>
      </c>
      <c r="P15" s="989">
        <f>IF(VLOOKUP($D15,'Appendix B - CI'!$C$2:$EM$141,P$1,0) &gt; 0,$C15,0)</f>
        <v>2987.7313</v>
      </c>
      <c r="Q15" s="175">
        <f>IF(VLOOKUP($D15,'Appendix B - CI'!$C$2:$EM$141,Q$1,0) &gt; 0,$C15,0)</f>
        <v>0</v>
      </c>
      <c r="R15" s="175">
        <f>IF(VLOOKUP($D15,'Appendix B - CI'!$C$2:$EM$141,R$1,0) &gt; 0,$C15,0)</f>
        <v>0</v>
      </c>
      <c r="S15" s="175">
        <f>IF(VLOOKUP($D15,'Appendix B - CI'!$C$2:$EM$141,S$1,0) &gt; 0,$C15,0)</f>
        <v>0</v>
      </c>
      <c r="T15" s="989">
        <f>IF(VLOOKUP($D15,'Appendix B - CI'!$C$2:$EM$141,T$1,0) &gt; 0,$C15,0)</f>
        <v>2987.7313</v>
      </c>
      <c r="U15" s="175">
        <f>IF(VLOOKUP($D15,'Appendix B - CI'!$C$2:$EM$141,U$1,0) &gt; 0,$C15,0)</f>
        <v>0</v>
      </c>
      <c r="V15" s="175">
        <f>IF(VLOOKUP($D15,'Appendix B - CI'!$C$2:$EM$141,V$1,0) &gt; 0,$C15,0)</f>
        <v>0</v>
      </c>
      <c r="W15" s="175">
        <f>IF(VLOOKUP($D15,'Appendix B - CI'!$C$2:$EM$141,W$1,0) &gt; 0,$C15,0)</f>
        <v>0</v>
      </c>
      <c r="X15" s="175">
        <f>IF(VLOOKUP($D15,'Appendix B - CI'!$C$2:$EM$141,X$1,0) &gt; 0,$C15,0)</f>
        <v>0</v>
      </c>
      <c r="Y15" s="175">
        <f>IF(VLOOKUP($D15,'Appendix B - CI'!$C$2:$EM$141,Y$1,0) &gt; 0,$C15,0)</f>
        <v>0</v>
      </c>
      <c r="Z15" s="175">
        <f>IF(VLOOKUP($D15,'Appendix B - CI'!$C$2:$EM$141,Z$1,0) &gt; 0,$C15,0)</f>
        <v>0</v>
      </c>
      <c r="AA15" s="175">
        <f>IF(VLOOKUP($D15,'Appendix B - CI'!$C$2:$EM$141,AA$1,0) &gt; 0,$C15,0)</f>
        <v>0</v>
      </c>
      <c r="AB15" s="175">
        <f>IF(VLOOKUP($D15,'Appendix B - CI'!$C$2:$EM$141,AB$1,0) &gt; 0,$C15,0)</f>
        <v>0</v>
      </c>
      <c r="AC15" s="989">
        <f>IF(VLOOKUP($D15,'Appendix B - CI'!$C$2:$EM$141,AC$1,0) &gt; 0,$C15,0)</f>
        <v>2987.7313</v>
      </c>
      <c r="AD15" s="175">
        <f>IF(VLOOKUP($D15,'Appendix B - CI'!$C$2:$EM$141,AD$1,0) &gt; 0,$C15,0)</f>
        <v>0</v>
      </c>
      <c r="AE15" s="175">
        <f>IF(VLOOKUP($D15,'Appendix B - CI'!$C$2:$EM$141,AE$1,0) &gt; 0,$C15,0)</f>
        <v>0</v>
      </c>
      <c r="AF15" s="175">
        <f>IF(VLOOKUP($D15,'Appendix B - CI'!$C$2:$EM$141,AF$1,0) &gt; 0,$C15,0)</f>
        <v>0</v>
      </c>
      <c r="AG15" s="175">
        <f>IF(VLOOKUP($D15,'Appendix B - CI'!$C$2:$EM$141,AG$1,0) &gt; 0,$C15,0)</f>
        <v>0</v>
      </c>
      <c r="AH15" s="175">
        <f>IF(VLOOKUP($D15,'Appendix B - CI'!$C$2:$EM$141,AH$1,0) &gt; 0,$C15,0)</f>
        <v>0</v>
      </c>
      <c r="AI15" s="175">
        <f>IF(VLOOKUP($D15,'Appendix B - CI'!$C$2:$EM$141,AI$1,0) &gt; 0,$C15,0)</f>
        <v>0</v>
      </c>
      <c r="AJ15" s="175">
        <f>IF(VLOOKUP($D15,'Appendix B - CI'!$C$2:$EM$141,AJ$1,0) &gt; 0,$C15,0)</f>
        <v>0</v>
      </c>
      <c r="AK15" s="989">
        <f>IF(VLOOKUP($D15,'Appendix B - CI'!$C$2:$EM$141,AK$1,0) &gt; 0,$C15,0)</f>
        <v>2987.7313</v>
      </c>
      <c r="AL15" s="175">
        <f>IF(VLOOKUP($D15,'Appendix B - CI'!$C$2:$EM$141,AL$1,0) &gt; 0,$C15,0)</f>
        <v>0</v>
      </c>
      <c r="AM15" s="175">
        <f>IF(VLOOKUP($D15,'Appendix B - CI'!$C$2:$EM$141,AM$1,0) &gt; 0,$C15,0)</f>
        <v>0</v>
      </c>
      <c r="AN15" s="175">
        <f>IF(VLOOKUP($D15,'Appendix B - CI'!$C$2:$EM$141,AN$1,0) &gt; 0,$C15,0)</f>
        <v>0</v>
      </c>
      <c r="AO15" s="175">
        <f>IF(VLOOKUP($D15,'Appendix B - CI'!$C$2:$EM$141,AO$1,0) &gt; 0,$C15,0)</f>
        <v>0</v>
      </c>
      <c r="AP15" s="175">
        <f>IF(VLOOKUP($D15,'Appendix B - CI'!$C$2:$EM$141,AP$1,0) &gt; 0,$C15,0)</f>
        <v>0</v>
      </c>
      <c r="AQ15" s="175">
        <f>IF(VLOOKUP($D15,'Appendix B - CI'!$C$2:$EM$141,AQ$1,0) &gt; 0,$C15,0)</f>
        <v>0</v>
      </c>
      <c r="AR15" s="175">
        <f>IF(VLOOKUP($D15,'Appendix B - CI'!$C$2:$EM$141,AR$1,0) &gt; 0,$C15,0)</f>
        <v>0</v>
      </c>
      <c r="AS15" s="175">
        <f>IF(VLOOKUP($D15,'Appendix B - CI'!$C$2:$EM$141,AS$1,0) &gt; 0,$C15,0)</f>
        <v>0</v>
      </c>
      <c r="AT15" s="989">
        <f>IF(VLOOKUP($D15,'Appendix B - CI'!$C$2:$EM$141,AT$1,0) &gt; 0,$C15,0)</f>
        <v>2987.7313</v>
      </c>
      <c r="AU15" s="175">
        <f>IF(VLOOKUP($D15,'Appendix B - CI'!$C$2:$EM$141,AU$1,0) &gt; 0,$C15,0)</f>
        <v>0</v>
      </c>
      <c r="AV15" s="175">
        <f>IF(VLOOKUP($D15,'Appendix B - CI'!$C$2:$EM$141,AV$1,0) &gt; 0,$C15,0)</f>
        <v>0</v>
      </c>
      <c r="AW15" s="175">
        <f>IF(VLOOKUP($D15,'Appendix B - CI'!$C$2:$EM$141,AW$1,0) &gt; 0,$C15,0)</f>
        <v>0</v>
      </c>
      <c r="AX15" s="175">
        <f>IF(VLOOKUP($D15,'Appendix B - CI'!$C$2:$EM$141,AX$1,0) &gt; 0,$C15,0)</f>
        <v>0</v>
      </c>
      <c r="AY15" s="175">
        <f>IF(VLOOKUP($D15,'Appendix B - CI'!$C$2:$EM$141,AY$1,0) &gt; 0,$C15,0)</f>
        <v>0</v>
      </c>
      <c r="AZ15" s="175">
        <f>IF(VLOOKUP($D15,'Appendix B - CI'!$C$2:$EM$141,AZ$1,0) &gt; 0,$C15,0)</f>
        <v>0</v>
      </c>
      <c r="BA15" s="175">
        <f>IF(VLOOKUP($D15,'Appendix B - CI'!$C$2:$EM$141,BA$1,0) &gt; 0,$C15,0)</f>
        <v>0</v>
      </c>
      <c r="BB15" s="175">
        <f>IF(VLOOKUP($D15,'Appendix B - CI'!$C$2:$EM$141,BB$1,0) &gt; 0,$C15,0)</f>
        <v>0</v>
      </c>
      <c r="BC15" s="175">
        <f>IF(VLOOKUP($D15,'Appendix B - CI'!$C$2:$EM$141,BC$1,0) &gt; 0,$C15,0)</f>
        <v>0</v>
      </c>
      <c r="BD15" s="175">
        <f>IF(VLOOKUP($D15,'Appendix B - CI'!$C$2:$EM$141,BD$1,0) &gt; 0,$C15,0)</f>
        <v>0</v>
      </c>
      <c r="BE15" s="175">
        <f>IF(VLOOKUP($D15,'Appendix B - CI'!$C$2:$EM$141,BE$1,0) &gt; 0,$C15,0)</f>
        <v>0</v>
      </c>
      <c r="BF15" s="175">
        <f>IF(VLOOKUP($D15,'Appendix B - CI'!$C$2:$EM$141,BF$1,0) &gt; 0,$C15,0)</f>
        <v>0</v>
      </c>
      <c r="BG15" s="175">
        <f>IF(VLOOKUP($D15,'Appendix B - CI'!$C$2:$EM$141,BG$1,0) &gt; 0,$C15,0)</f>
        <v>0</v>
      </c>
      <c r="BH15" s="175">
        <f>IF(VLOOKUP($D15,'Appendix B - CI'!$C$2:$EM$141,BH$1,0) &gt; 0,$C15,0)</f>
        <v>0</v>
      </c>
      <c r="BI15" s="175">
        <f>IF(VLOOKUP($D15,'Appendix B - CI'!$C$2:$EM$141,BI$1,0) &gt; 0,$C15,0)</f>
        <v>0</v>
      </c>
      <c r="BJ15" s="175">
        <f>IF(VLOOKUP($D15,'Appendix B - CI'!$C$2:$EM$141,BJ$1,0) &gt; 0,$C15,0)</f>
        <v>0</v>
      </c>
      <c r="BK15" s="175">
        <f>IF(VLOOKUP($D15,'Appendix B - CI'!$C$2:$EM$141,BK$1,0) &gt; 0,$C15,0)</f>
        <v>0</v>
      </c>
      <c r="BL15" s="175">
        <f>IF(VLOOKUP($D15,'Appendix B - CI'!$C$2:$EM$141,BL$1,0) &gt; 0,$C15,0)</f>
        <v>0</v>
      </c>
      <c r="BM15" s="989">
        <f>IF(VLOOKUP($D15,'Appendix B - CI'!$C$2:$EM$141,BM$1,0) &gt; 0,$C15,0)</f>
        <v>2987.7313</v>
      </c>
      <c r="BN15" s="175">
        <f>IF(VLOOKUP($D15,'Appendix B - CI'!$C$2:$EM$141,BN$1,0) &gt; 0,$C15,0)</f>
        <v>0</v>
      </c>
      <c r="BO15" s="175">
        <f>IF(VLOOKUP($D15,'Appendix B - CI'!$C$2:$EM$141,BO$1,0) &gt; 0,$C15,0)</f>
        <v>0</v>
      </c>
      <c r="BP15" s="175">
        <f>IF(VLOOKUP($D15,'Appendix B - CI'!$C$2:$EM$141,BP$1,0) &gt; 0,$C15,0)</f>
        <v>0</v>
      </c>
      <c r="BQ15" s="175">
        <f>IF(VLOOKUP($D15,'Appendix B - CI'!$C$2:$EM$141,BQ$1,0) &gt; 0,$C15,0)</f>
        <v>0</v>
      </c>
      <c r="BR15" s="175">
        <f>IF(VLOOKUP($D15,'Appendix B - CI'!$C$2:$EM$141,BR$1,0) &gt; 0,$C15,0)</f>
        <v>0</v>
      </c>
      <c r="BS15" s="175">
        <f>IF(VLOOKUP($D15,'Appendix B - CI'!$C$2:$EM$141,BS$1,0) &gt; 0,$C15,0)</f>
        <v>0</v>
      </c>
      <c r="BT15" s="175">
        <f>IF(VLOOKUP($D15,'Appendix B - CI'!$C$2:$EM$141,BT$1,0) &gt; 0,$C15,0)</f>
        <v>0</v>
      </c>
      <c r="BU15" s="175">
        <f>IF(VLOOKUP($D15,'Appendix B - CI'!$C$2:$EM$141,BU$1,0) &gt; 0,$C15,0)</f>
        <v>0</v>
      </c>
      <c r="BV15" s="175">
        <f>IF(VLOOKUP($D15,'Appendix B - CI'!$C$2:$EM$141,BV$1,0) &gt; 0,$C15,0)</f>
        <v>0</v>
      </c>
      <c r="BW15" s="175">
        <f>IF(VLOOKUP($D15,'Appendix B - CI'!$C$2:$EM$141,BW$1,0) &gt; 0,$C15,0)</f>
        <v>0</v>
      </c>
      <c r="BX15" s="989">
        <f>IF(VLOOKUP($D15,'Appendix B - CI'!$C$2:$EM$141,BX$1,0) &gt; 0,$C15,0)</f>
        <v>2987.7313</v>
      </c>
      <c r="BY15" s="175">
        <f>IF(VLOOKUP($D15,'Appendix B - CI'!$C$2:$EM$141,BY$1,0) &gt; 0,$C15,0)</f>
        <v>0</v>
      </c>
      <c r="BZ15" s="175">
        <f>IF(VLOOKUP($D15,'Appendix B - CI'!$C$2:$EM$141,BZ$1,0) &gt; 0,$C15,0)</f>
        <v>0</v>
      </c>
      <c r="CA15" s="175">
        <f>IF(VLOOKUP($D15,'Appendix B - CI'!$C$2:$EM$141,CA$1,0) &gt; 0,$C15,0)</f>
        <v>0</v>
      </c>
      <c r="CB15" s="175">
        <f>IF(VLOOKUP($D15,'Appendix B - CI'!$C$2:$EM$141,CB$1,0) &gt; 0,$C15,0)</f>
        <v>0</v>
      </c>
      <c r="CC15" s="175">
        <f>IF(VLOOKUP($D15,'Appendix B - CI'!$C$2:$EM$141,CC$1,0) &gt; 0,$C15,0)</f>
        <v>0</v>
      </c>
      <c r="CD15" s="175">
        <f>IF(VLOOKUP($D15,'Appendix B - CI'!$C$2:$EM$141,CD$1,0) &gt; 0,$C15,0)</f>
        <v>0</v>
      </c>
      <c r="CE15" s="175">
        <f>IF(VLOOKUP($D15,'Appendix B - CI'!$C$2:$EM$141,CE$1,0) &gt; 0,$C15,0)</f>
        <v>0</v>
      </c>
      <c r="CF15" s="175">
        <f>IF(VLOOKUP($D15,'Appendix B - CI'!$C$2:$EM$141,CF$1,0) &gt; 0,$C15,0)</f>
        <v>0</v>
      </c>
      <c r="CG15" s="175">
        <f>IF(VLOOKUP($D15,'Appendix B - CI'!$C$2:$EM$141,CG$1,0) &gt; 0,$C15,0)</f>
        <v>0</v>
      </c>
      <c r="CH15" s="175">
        <f>IF(VLOOKUP($D15,'Appendix B - CI'!$C$2:$EM$141,CH$1,0) &gt; 0,$C15,0)</f>
        <v>0</v>
      </c>
      <c r="CI15" s="175">
        <f>IF(VLOOKUP($D15,'Appendix B - CI'!$C$2:$EM$141,CI$1,0) &gt; 0,$C15,0)</f>
        <v>0</v>
      </c>
      <c r="CJ15" s="175">
        <f>IF(VLOOKUP($D15,'Appendix B - CI'!$C$2:$EM$141,CJ$1,0) &gt; 0,$C15,0)</f>
        <v>0</v>
      </c>
      <c r="CK15" s="175">
        <f>IF(VLOOKUP($D15,'Appendix B - CI'!$C$2:$EM$141,CK$1,0) &gt; 0,$C15,0)</f>
        <v>0</v>
      </c>
      <c r="CL15" s="175">
        <f>IF(VLOOKUP($D15,'Appendix B - CI'!$C$2:$EM$141,CL$1,0) &gt; 0,$C15,0)</f>
        <v>0</v>
      </c>
      <c r="CM15" s="175">
        <f>IF(VLOOKUP($D15,'Appendix B - CI'!$C$2:$EM$141,CM$1,0) &gt; 0,$C15,0)</f>
        <v>0</v>
      </c>
      <c r="CN15" s="175">
        <f>IF(VLOOKUP($D15,'Appendix B - CI'!$C$2:$EM$141,CN$1,0) &gt; 0,$C15,0)</f>
        <v>0</v>
      </c>
      <c r="CO15" s="175">
        <f>IF(VLOOKUP($D15,'Appendix B - CI'!$C$2:$EM$141,CO$1,0) &gt; 0,$C15,0)</f>
        <v>0</v>
      </c>
      <c r="CP15" s="989">
        <f>IF(VLOOKUP($D15,'Appendix B - CI'!$C$2:$EM$141,CP$1,0) &gt; 0,$C15,0)</f>
        <v>2987.7313</v>
      </c>
      <c r="CQ15" s="175">
        <f>IF(VLOOKUP($D15,'Appendix B - CI'!$C$2:$EM$141,CQ$1,0) &gt; 0,$C15,0)</f>
        <v>0</v>
      </c>
      <c r="CR15" s="175">
        <f>IF(VLOOKUP($D15,'Appendix B - CI'!$C$2:$EM$141,CR$1,0) &gt; 0,$C15,0)</f>
        <v>0</v>
      </c>
      <c r="CS15" s="175">
        <f>IF(VLOOKUP($D15,'Appendix B - CI'!$C$2:$EM$141,CS$1,0) &gt; 0,$C15,0)</f>
        <v>0</v>
      </c>
      <c r="CT15" s="175">
        <f>IF(VLOOKUP($D15,'Appendix B - CI'!$C$2:$EM$141,CT$1,0) &gt; 0,$C15,0)</f>
        <v>0</v>
      </c>
      <c r="CU15" s="175">
        <f>IF(VLOOKUP($D15,'Appendix B - CI'!$C$2:$EM$141,CU$1,0) &gt; 0,$C15,0)</f>
        <v>0</v>
      </c>
      <c r="CV15" s="175">
        <f>IF(VLOOKUP($D15,'Appendix B - CI'!$C$2:$EM$141,CV$1,0) &gt; 0,$C15,0)</f>
        <v>0</v>
      </c>
      <c r="CW15" s="175">
        <f>IF(VLOOKUP($D15,'Appendix B - CI'!$C$2:$EM$141,CW$1,0) &gt; 0,$C15,0)</f>
        <v>0</v>
      </c>
      <c r="CX15" s="175">
        <f>IF(VLOOKUP($D15,'Appendix B - CI'!$C$2:$EM$141,CX$1,0) &gt; 0,$C15,0)</f>
        <v>0</v>
      </c>
      <c r="CY15" s="989">
        <f>IF(VLOOKUP($D15,'Appendix B - CI'!$C$2:$EM$141,CY$1,0) &gt; 0,$C15,0)</f>
        <v>2987.7313</v>
      </c>
      <c r="CZ15" s="175">
        <f>IF(VLOOKUP($D15,'Appendix B - CI'!$C$2:$EM$141,CZ$1,0) &gt; 0,$C15,0)</f>
        <v>0</v>
      </c>
      <c r="DA15" s="175">
        <f>IF(VLOOKUP($D15,'Appendix B - CI'!$C$2:$EM$141,DA$1,0) &gt; 0,$C15,0)</f>
        <v>0</v>
      </c>
      <c r="DB15" s="175">
        <f>IF(VLOOKUP($D15,'Appendix B - CI'!$C$2:$EM$141,DB$1,0) &gt; 0,$C15,0)</f>
        <v>0</v>
      </c>
      <c r="DC15" s="175">
        <f>IF(VLOOKUP($D15,'Appendix B - CI'!$C$2:$EM$141,DC$1,0) &gt; 0,$C15,0)</f>
        <v>0</v>
      </c>
      <c r="DD15" s="175">
        <f>IF(VLOOKUP($D15,'Appendix B - CI'!$C$2:$EM$141,DD$1,0) &gt; 0,$C15,0)</f>
        <v>0</v>
      </c>
      <c r="DE15" s="175">
        <f>IF(VLOOKUP($D15,'Appendix B - CI'!$C$2:$EM$141,DE$1,0) &gt; 0,$C15,0)</f>
        <v>0</v>
      </c>
      <c r="DF15" s="175">
        <f>IF(VLOOKUP($D15,'Appendix B - CI'!$C$2:$EM$141,DF$1,0) &gt; 0,$C15,0)</f>
        <v>0</v>
      </c>
      <c r="DG15" s="175">
        <f>IF(VLOOKUP($D15,'Appendix B - CI'!$C$2:$EM$141,DG$1,0) &gt; 0,$C15,0)</f>
        <v>0</v>
      </c>
      <c r="DH15" s="175">
        <f>IF(VLOOKUP($D15,'Appendix B - CI'!$C$2:$EM$141,DH$1,0) &gt; 0,$C15,0)</f>
        <v>0</v>
      </c>
      <c r="DI15" s="175">
        <f>IF(VLOOKUP($D15,'Appendix B - CI'!$C$2:$EM$141,DI$1,0) &gt; 0,$C15,0)</f>
        <v>0</v>
      </c>
      <c r="DJ15" s="175">
        <f>IF(VLOOKUP($D15,'Appendix B - CI'!$C$2:$EM$141,DJ$1,0) &gt; 0,$C15,0)</f>
        <v>0</v>
      </c>
      <c r="DK15" s="175">
        <f>IF(VLOOKUP($D15,'Appendix B - CI'!$C$2:$EM$141,DK$1,0) &gt; 0,$C15,0)</f>
        <v>0</v>
      </c>
      <c r="DL15" s="175">
        <f>IF(VLOOKUP($D15,'Appendix B - CI'!$C$2:$EM$141,DL$1,0) &gt; 0,$C15,0)</f>
        <v>0</v>
      </c>
      <c r="DM15" s="175">
        <f>IF(VLOOKUP($D15,'Appendix B - CI'!$C$2:$EM$141,DM$1,0) &gt; 0,$C15,0)</f>
        <v>0</v>
      </c>
      <c r="DN15" s="175">
        <f>IF(VLOOKUP($D15,'Appendix B - CI'!$C$2:$EM$141,DN$1,0) &gt; 0,$C15,0)</f>
        <v>0</v>
      </c>
      <c r="DO15" s="175">
        <f>IF(VLOOKUP($D15,'Appendix B - CI'!$C$2:$EM$141,DO$1,0) &gt; 0,$C15,0)</f>
        <v>0</v>
      </c>
      <c r="DP15" s="175">
        <f>IF(VLOOKUP($D15,'Appendix B - CI'!$C$2:$EM$141,DP$1,0) &gt; 0,$C15,0)</f>
        <v>0</v>
      </c>
      <c r="DQ15" s="175">
        <f>IF(VLOOKUP($D15,'Appendix B - CI'!$C$2:$EM$141,DQ$1,0) &gt; 0,$C15,0)</f>
        <v>0</v>
      </c>
      <c r="DR15" s="175">
        <f>IF(VLOOKUP($D15,'Appendix B - CI'!$C$2:$EM$141,DR$1,0) &gt; 0,$C15,0)</f>
        <v>0</v>
      </c>
      <c r="DS15" s="175">
        <f>IF(VLOOKUP($D15,'Appendix B - CI'!$C$2:$EM$141,DS$1,0) &gt; 0,$C15,0)</f>
        <v>0</v>
      </c>
      <c r="DT15" s="175">
        <f>IF(VLOOKUP($D15,'Appendix B - CI'!$C$2:$EM$141,DT$1,0) &gt; 0,$C15,0)</f>
        <v>0</v>
      </c>
      <c r="DU15" s="175">
        <f>IF(VLOOKUP($D15,'Appendix B - CI'!$C$2:$EM$141,DU$1,0) &gt; 0,$C15,0)</f>
        <v>0</v>
      </c>
      <c r="DV15" s="175">
        <f>IF(VLOOKUP($D15,'Appendix B - CI'!$C$2:$EM$141,DV$1,0) &gt; 0,$C15,0)</f>
        <v>0</v>
      </c>
      <c r="DW15" s="175">
        <f>IF(VLOOKUP($D15,'Appendix B - CI'!$C$2:$EM$141,DW$1,0) &gt; 0,$C15,0)</f>
        <v>0</v>
      </c>
      <c r="DX15" s="175">
        <f>IF(VLOOKUP($D15,'Appendix B - CI'!$C$2:$EM$141,DX$1,0) &gt; 0,$C15,0)</f>
        <v>0</v>
      </c>
      <c r="DY15" s="175">
        <f>IF(VLOOKUP($D15,'Appendix B - CI'!$C$2:$EM$141,DY$1,0) &gt; 0,$C15,0)</f>
        <v>0</v>
      </c>
      <c r="DZ15" s="175">
        <f>IF(VLOOKUP($D15,'Appendix B - CI'!$C$2:$EM$141,DZ$1,0) &gt; 0,$C15,0)</f>
        <v>0</v>
      </c>
      <c r="EA15" s="175">
        <f>IF(VLOOKUP($D15,'Appendix B - CI'!$C$2:$EM$141,EA$1,0) &gt; 0,$C15,0)</f>
        <v>0</v>
      </c>
      <c r="EB15" s="175">
        <f>IF(VLOOKUP($D15,'Appendix B - CI'!$C$2:$EM$141,EB$1,0) &gt; 0,$C15,0)</f>
        <v>0</v>
      </c>
      <c r="EC15" s="175">
        <f>IF(VLOOKUP($D15,'Appendix B - CI'!$C$2:$EM$141,EC$1,0) &gt; 0,$C15,0)</f>
        <v>0</v>
      </c>
      <c r="ED15" s="175">
        <f>IF(VLOOKUP($D15,'Appendix B - CI'!$C$2:$EM$141,ED$1,0) &gt; 0,$C15,0)</f>
        <v>0</v>
      </c>
      <c r="EE15" s="175">
        <f>IF(VLOOKUP($D15,'Appendix B - CI'!$C$2:$EM$141,EE$1,0) &gt; 0,$C15,0)</f>
        <v>0</v>
      </c>
      <c r="EF15" s="175">
        <f>IF(VLOOKUP($D15,'Appendix B - CI'!$C$2:$EM$141,EF$1,0) &gt; 0,$C15,0)</f>
        <v>0</v>
      </c>
      <c r="EG15" s="175">
        <f>IF(VLOOKUP($D15,'Appendix B - CI'!$C$2:$EM$141,EG$1,0) &gt; 0,$C15,0)</f>
        <v>0</v>
      </c>
      <c r="EH15" s="175">
        <f>IF(VLOOKUP($D15,'Appendix B - CI'!$C$2:$EM$141,EH$1,0) &gt; 0,$C15,0)</f>
        <v>0</v>
      </c>
      <c r="EI15" s="175">
        <f>IF(VLOOKUP($D15,'Appendix B - CI'!$C$2:$EM$141,EI$1,0) &gt; 0,$C15,0)</f>
        <v>0</v>
      </c>
      <c r="EJ15" s="175">
        <f>IF(VLOOKUP($D15,'Appendix B - CI'!$C$2:$EM$141,EJ$1,0) &gt; 0,$C15,0)</f>
        <v>0</v>
      </c>
      <c r="EK15" s="175">
        <f>IF(VLOOKUP($D15,'Appendix B - CI'!$C$2:$EM$141,EK$1,0) &gt; 0,$C15,0)</f>
        <v>0</v>
      </c>
      <c r="EL15" s="175">
        <f>IF(VLOOKUP($D15,'Appendix B - CI'!$C$2:$EM$141,EL$1,0) &gt; 0,$C15,0)</f>
        <v>0</v>
      </c>
      <c r="EM15" s="175">
        <f>IF(VLOOKUP($D15,'Appendix B - CI'!$C$2:$EM$141,EM$1,0) &gt; 0,$C15,0)</f>
        <v>0</v>
      </c>
      <c r="EN15" s="175">
        <f>IF(VLOOKUP($D15,'Appendix B - CI'!$C$2:$EM$141,EN$1,0) &gt; 0,$C15,0)</f>
        <v>0</v>
      </c>
      <c r="EO15" s="178"/>
      <c r="EP15" s="178"/>
      <c r="EQ15" s="178"/>
      <c r="ER15" s="178"/>
      <c r="ES15" s="178"/>
      <c r="ET15" s="178"/>
      <c r="EU15" s="178"/>
      <c r="EV15" s="178"/>
      <c r="EW15" s="178"/>
      <c r="EX15" s="178"/>
      <c r="EY15" s="178"/>
      <c r="EZ15" s="178"/>
      <c r="FA15" s="178"/>
      <c r="FB15" s="178"/>
      <c r="FC15" s="178"/>
      <c r="FD15" s="178"/>
      <c r="FE15" s="178"/>
      <c r="FF15" s="178"/>
      <c r="FG15" s="178"/>
      <c r="FH15" s="178"/>
      <c r="FI15" s="178"/>
      <c r="FJ15" s="178"/>
      <c r="FK15" s="178"/>
      <c r="FL15" s="178"/>
      <c r="FM15" s="178"/>
      <c r="FN15" s="178"/>
      <c r="FO15" s="178"/>
      <c r="FP15" s="178"/>
      <c r="FQ15" s="178"/>
      <c r="FR15" s="178"/>
      <c r="FS15" s="178"/>
      <c r="FT15" s="178"/>
      <c r="FU15" s="178"/>
      <c r="FV15" s="178"/>
      <c r="FW15" s="178"/>
      <c r="FX15" s="178"/>
      <c r="FY15" s="178"/>
      <c r="FZ15" s="178"/>
      <c r="GA15" s="178"/>
      <c r="GB15" s="178"/>
      <c r="GC15" s="178"/>
      <c r="GD15" s="178"/>
      <c r="GE15" s="178"/>
      <c r="GF15" s="178"/>
      <c r="GG15" s="178"/>
      <c r="GH15" s="178"/>
      <c r="GI15" s="178"/>
      <c r="GJ15" s="178"/>
      <c r="GK15" s="178"/>
      <c r="GL15" s="178"/>
      <c r="GM15" s="178"/>
      <c r="GN15" s="178"/>
      <c r="GO15" s="178"/>
      <c r="GP15" s="178"/>
      <c r="GQ15" s="178"/>
      <c r="GR15" s="178"/>
      <c r="GS15" s="178"/>
      <c r="GT15" s="178"/>
      <c r="GU15" s="178"/>
      <c r="GV15" s="178"/>
      <c r="GW15" s="178"/>
      <c r="GX15" s="178"/>
      <c r="GY15" s="178"/>
      <c r="GZ15" s="178"/>
      <c r="HA15" s="178"/>
      <c r="HB15" s="178"/>
      <c r="HC15" s="178"/>
      <c r="HD15" s="178"/>
      <c r="HE15" s="178"/>
      <c r="HF15" s="178"/>
      <c r="HG15" s="178"/>
      <c r="HH15" s="178"/>
      <c r="HI15" s="178"/>
      <c r="HJ15" s="178"/>
      <c r="HK15" s="178"/>
      <c r="HL15" s="178"/>
      <c r="HM15" s="178"/>
      <c r="HN15" s="178"/>
      <c r="HO15" s="178"/>
      <c r="HP15" s="178"/>
      <c r="HQ15" s="178"/>
      <c r="HR15" s="178"/>
      <c r="HS15" s="178"/>
      <c r="HT15" s="178"/>
      <c r="HU15" s="178"/>
      <c r="HV15" s="178"/>
      <c r="HW15" s="178"/>
      <c r="HX15" s="178"/>
      <c r="HY15" s="178"/>
      <c r="HZ15" s="178"/>
      <c r="IA15" s="178"/>
      <c r="IB15" s="178"/>
      <c r="IC15" s="178"/>
      <c r="ID15" s="178"/>
      <c r="IE15" s="178"/>
      <c r="IF15" s="178"/>
      <c r="IG15" s="178"/>
      <c r="IH15" s="178"/>
      <c r="II15" s="178"/>
      <c r="IJ15" s="178"/>
      <c r="IK15" s="178"/>
      <c r="IL15" s="178"/>
      <c r="IM15" s="178"/>
      <c r="IN15" s="178"/>
      <c r="IO15" s="178"/>
      <c r="IP15" s="178"/>
      <c r="IQ15" s="178"/>
      <c r="IR15" s="178"/>
      <c r="IS15" s="178"/>
      <c r="IT15" s="178"/>
      <c r="IU15" s="178"/>
      <c r="IV15" s="178"/>
      <c r="IW15" s="178"/>
      <c r="IX15" s="178"/>
      <c r="IY15" s="178"/>
      <c r="IZ15" s="178"/>
      <c r="JA15" s="178"/>
      <c r="JB15" s="178"/>
      <c r="JC15" s="178"/>
      <c r="JD15" s="178"/>
      <c r="JE15" s="178"/>
      <c r="JF15" s="178"/>
      <c r="JG15" s="178"/>
      <c r="JH15" s="178"/>
      <c r="JI15" s="178"/>
      <c r="JJ15" s="178"/>
      <c r="JK15" s="178"/>
      <c r="JL15" s="178"/>
      <c r="JM15" s="178"/>
      <c r="JN15" s="178"/>
      <c r="JO15" s="178"/>
      <c r="JP15" s="178"/>
      <c r="JQ15" s="178"/>
      <c r="JR15" s="178"/>
      <c r="JS15" s="178"/>
      <c r="JT15" s="178"/>
      <c r="JU15" s="178"/>
      <c r="JV15" s="178"/>
      <c r="JW15" s="178"/>
      <c r="JX15" s="178"/>
      <c r="JY15" s="180"/>
    </row>
    <row r="16" ht="14.25" customHeight="1">
      <c r="A16" s="50" t="s">
        <v>96</v>
      </c>
      <c r="B16" s="83" t="s">
        <v>479</v>
      </c>
      <c r="C16" s="1330">
        <f>VLOOKUP(D16,'Combined Scenario II - Results'!$C$2:$AR$87,42,0)</f>
        <v>2023.6944</v>
      </c>
      <c r="D16" s="50">
        <v>1811016.0</v>
      </c>
      <c r="E16" s="989">
        <f>IF(VLOOKUP($D16,'Appendix B - CI'!$C$2:$EM$141,E$1,0) &gt; 0,$C16,0)</f>
        <v>2023.6944</v>
      </c>
      <c r="F16" s="175">
        <f>IF(VLOOKUP($D16,'Appendix B - CI'!$C$2:$EM$141,F$1,0) &gt; 0,$C16,0)</f>
        <v>0</v>
      </c>
      <c r="G16" s="175">
        <f>IF(VLOOKUP($D16,'Appendix B - CI'!$C$2:$EM$141,G$1,0) &gt; 0,$C16,0)</f>
        <v>0</v>
      </c>
      <c r="H16" s="175">
        <f>IF(VLOOKUP($D16,'Appendix B - CI'!$C$2:$EM$141,H$1,0) &gt; 0,$C16,0)</f>
        <v>0</v>
      </c>
      <c r="I16" s="175">
        <f>IF(VLOOKUP($D16,'Appendix B - CI'!$C$2:$EM$141,I$1,0) &gt; 0,$C16,0)</f>
        <v>0</v>
      </c>
      <c r="J16" s="989">
        <f>IF(VLOOKUP($D16,'Appendix B - CI'!$C$2:$EM$141,J$1,0) &gt; 0,$C16,0)</f>
        <v>2023.6944</v>
      </c>
      <c r="K16" s="175">
        <f>IF(VLOOKUP($D16,'Appendix B - CI'!$C$2:$EM$141,K$1,0) &gt; 0,$C16,0)</f>
        <v>0</v>
      </c>
      <c r="L16" s="175">
        <f>IF(VLOOKUP($D16,'Appendix B - CI'!$C$2:$EM$141,L$1,0) &gt; 0,$C16,0)</f>
        <v>0</v>
      </c>
      <c r="M16" s="175">
        <f>IF(VLOOKUP($D16,'Appendix B - CI'!$C$2:$EM$141,M$1,0) &gt; 0,$C16,0)</f>
        <v>0</v>
      </c>
      <c r="N16" s="175">
        <f>IF(VLOOKUP($D16,'Appendix B - CI'!$C$2:$EM$141,N$1,0) &gt; 0,$C16,0)</f>
        <v>0</v>
      </c>
      <c r="O16" s="989">
        <f>IF(VLOOKUP($D16,'Appendix B - CI'!$C$2:$EM$141,O$1,0) &gt; 0,$C16,0)</f>
        <v>2023.6944</v>
      </c>
      <c r="P16" s="175">
        <f>IF(VLOOKUP($D16,'Appendix B - CI'!$C$2:$EM$141,P$1,0) &gt; 0,$C16,0)</f>
        <v>0</v>
      </c>
      <c r="Q16" s="175">
        <f>IF(VLOOKUP($D16,'Appendix B - CI'!$C$2:$EM$141,Q$1,0) &gt; 0,$C16,0)</f>
        <v>0</v>
      </c>
      <c r="R16" s="175">
        <f>IF(VLOOKUP($D16,'Appendix B - CI'!$C$2:$EM$141,R$1,0) &gt; 0,$C16,0)</f>
        <v>0</v>
      </c>
      <c r="S16" s="175">
        <f>IF(VLOOKUP($D16,'Appendix B - CI'!$C$2:$EM$141,S$1,0) &gt; 0,$C16,0)</f>
        <v>0</v>
      </c>
      <c r="T16" s="989">
        <f>IF(VLOOKUP($D16,'Appendix B - CI'!$C$2:$EM$141,T$1,0) &gt; 0,$C16,0)</f>
        <v>2023.6944</v>
      </c>
      <c r="U16" s="175">
        <f>IF(VLOOKUP($D16,'Appendix B - CI'!$C$2:$EM$141,U$1,0) &gt; 0,$C16,0)</f>
        <v>0</v>
      </c>
      <c r="V16" s="175">
        <f>IF(VLOOKUP($D16,'Appendix B - CI'!$C$2:$EM$141,V$1,0) &gt; 0,$C16,0)</f>
        <v>0</v>
      </c>
      <c r="W16" s="175">
        <f>IF(VLOOKUP($D16,'Appendix B - CI'!$C$2:$EM$141,W$1,0) &gt; 0,$C16,0)</f>
        <v>0</v>
      </c>
      <c r="X16" s="175">
        <f>IF(VLOOKUP($D16,'Appendix B - CI'!$C$2:$EM$141,X$1,0) &gt; 0,$C16,0)</f>
        <v>0</v>
      </c>
      <c r="Y16" s="175">
        <f>IF(VLOOKUP($D16,'Appendix B - CI'!$C$2:$EM$141,Y$1,0) &gt; 0,$C16,0)</f>
        <v>0</v>
      </c>
      <c r="Z16" s="175">
        <f>IF(VLOOKUP($D16,'Appendix B - CI'!$C$2:$EM$141,Z$1,0) &gt; 0,$C16,0)</f>
        <v>0</v>
      </c>
      <c r="AA16" s="175">
        <f>IF(VLOOKUP($D16,'Appendix B - CI'!$C$2:$EM$141,AA$1,0) &gt; 0,$C16,0)</f>
        <v>0</v>
      </c>
      <c r="AB16" s="175">
        <f>IF(VLOOKUP($D16,'Appendix B - CI'!$C$2:$EM$141,AB$1,0) &gt; 0,$C16,0)</f>
        <v>0</v>
      </c>
      <c r="AC16" s="989">
        <f>IF(VLOOKUP($D16,'Appendix B - CI'!$C$2:$EM$141,AC$1,0) &gt; 0,$C16,0)</f>
        <v>2023.6944</v>
      </c>
      <c r="AD16" s="175">
        <f>IF(VLOOKUP($D16,'Appendix B - CI'!$C$2:$EM$141,AD$1,0) &gt; 0,$C16,0)</f>
        <v>0</v>
      </c>
      <c r="AE16" s="175">
        <f>IF(VLOOKUP($D16,'Appendix B - CI'!$C$2:$EM$141,AE$1,0) &gt; 0,$C16,0)</f>
        <v>0</v>
      </c>
      <c r="AF16" s="175">
        <f>IF(VLOOKUP($D16,'Appendix B - CI'!$C$2:$EM$141,AF$1,0) &gt; 0,$C16,0)</f>
        <v>0</v>
      </c>
      <c r="AG16" s="175">
        <f>IF(VLOOKUP($D16,'Appendix B - CI'!$C$2:$EM$141,AG$1,0) &gt; 0,$C16,0)</f>
        <v>0</v>
      </c>
      <c r="AH16" s="175">
        <f>IF(VLOOKUP($D16,'Appendix B - CI'!$C$2:$EM$141,AH$1,0) &gt; 0,$C16,0)</f>
        <v>0</v>
      </c>
      <c r="AI16" s="175">
        <f>IF(VLOOKUP($D16,'Appendix B - CI'!$C$2:$EM$141,AI$1,0) &gt; 0,$C16,0)</f>
        <v>0</v>
      </c>
      <c r="AJ16" s="175">
        <f>IF(VLOOKUP($D16,'Appendix B - CI'!$C$2:$EM$141,AJ$1,0) &gt; 0,$C16,0)</f>
        <v>0</v>
      </c>
      <c r="AK16" s="989">
        <f>IF(VLOOKUP($D16,'Appendix B - CI'!$C$2:$EM$141,AK$1,0) &gt; 0,$C16,0)</f>
        <v>2023.6944</v>
      </c>
      <c r="AL16" s="175">
        <f>IF(VLOOKUP($D16,'Appendix B - CI'!$C$2:$EM$141,AL$1,0) &gt; 0,$C16,0)</f>
        <v>0</v>
      </c>
      <c r="AM16" s="175">
        <f>IF(VLOOKUP($D16,'Appendix B - CI'!$C$2:$EM$141,AM$1,0) &gt; 0,$C16,0)</f>
        <v>0</v>
      </c>
      <c r="AN16" s="175">
        <f>IF(VLOOKUP($D16,'Appendix B - CI'!$C$2:$EM$141,AN$1,0) &gt; 0,$C16,0)</f>
        <v>0</v>
      </c>
      <c r="AO16" s="175">
        <f>IF(VLOOKUP($D16,'Appendix B - CI'!$C$2:$EM$141,AO$1,0) &gt; 0,$C16,0)</f>
        <v>0</v>
      </c>
      <c r="AP16" s="175">
        <f>IF(VLOOKUP($D16,'Appendix B - CI'!$C$2:$EM$141,AP$1,0) &gt; 0,$C16,0)</f>
        <v>0</v>
      </c>
      <c r="AQ16" s="175">
        <f>IF(VLOOKUP($D16,'Appendix B - CI'!$C$2:$EM$141,AQ$1,0) &gt; 0,$C16,0)</f>
        <v>0</v>
      </c>
      <c r="AR16" s="175">
        <f>IF(VLOOKUP($D16,'Appendix B - CI'!$C$2:$EM$141,AR$1,0) &gt; 0,$C16,0)</f>
        <v>0</v>
      </c>
      <c r="AS16" s="175">
        <f>IF(VLOOKUP($D16,'Appendix B - CI'!$C$2:$EM$141,AS$1,0) &gt; 0,$C16,0)</f>
        <v>0</v>
      </c>
      <c r="AT16" s="989">
        <f>IF(VLOOKUP($D16,'Appendix B - CI'!$C$2:$EM$141,AT$1,0) &gt; 0,$C16,0)</f>
        <v>2023.6944</v>
      </c>
      <c r="AU16" s="175">
        <f>IF(VLOOKUP($D16,'Appendix B - CI'!$C$2:$EM$141,AU$1,0) &gt; 0,$C16,0)</f>
        <v>0</v>
      </c>
      <c r="AV16" s="175">
        <f>IF(VLOOKUP($D16,'Appendix B - CI'!$C$2:$EM$141,AV$1,0) &gt; 0,$C16,0)</f>
        <v>0</v>
      </c>
      <c r="AW16" s="175">
        <f>IF(VLOOKUP($D16,'Appendix B - CI'!$C$2:$EM$141,AW$1,0) &gt; 0,$C16,0)</f>
        <v>0</v>
      </c>
      <c r="AX16" s="175">
        <f>IF(VLOOKUP($D16,'Appendix B - CI'!$C$2:$EM$141,AX$1,0) &gt; 0,$C16,0)</f>
        <v>0</v>
      </c>
      <c r="AY16" s="175">
        <f>IF(VLOOKUP($D16,'Appendix B - CI'!$C$2:$EM$141,AY$1,0) &gt; 0,$C16,0)</f>
        <v>0</v>
      </c>
      <c r="AZ16" s="175">
        <f>IF(VLOOKUP($D16,'Appendix B - CI'!$C$2:$EM$141,AZ$1,0) &gt; 0,$C16,0)</f>
        <v>0</v>
      </c>
      <c r="BA16" s="175">
        <f>IF(VLOOKUP($D16,'Appendix B - CI'!$C$2:$EM$141,BA$1,0) &gt; 0,$C16,0)</f>
        <v>0</v>
      </c>
      <c r="BB16" s="175">
        <f>IF(VLOOKUP($D16,'Appendix B - CI'!$C$2:$EM$141,BB$1,0) &gt; 0,$C16,0)</f>
        <v>0</v>
      </c>
      <c r="BC16" s="175">
        <f>IF(VLOOKUP($D16,'Appendix B - CI'!$C$2:$EM$141,BC$1,0) &gt; 0,$C16,0)</f>
        <v>0</v>
      </c>
      <c r="BD16" s="175">
        <f>IF(VLOOKUP($D16,'Appendix B - CI'!$C$2:$EM$141,BD$1,0) &gt; 0,$C16,0)</f>
        <v>0</v>
      </c>
      <c r="BE16" s="175">
        <f>IF(VLOOKUP($D16,'Appendix B - CI'!$C$2:$EM$141,BE$1,0) &gt; 0,$C16,0)</f>
        <v>0</v>
      </c>
      <c r="BF16" s="175">
        <f>IF(VLOOKUP($D16,'Appendix B - CI'!$C$2:$EM$141,BF$1,0) &gt; 0,$C16,0)</f>
        <v>0</v>
      </c>
      <c r="BG16" s="175">
        <f>IF(VLOOKUP($D16,'Appendix B - CI'!$C$2:$EM$141,BG$1,0) &gt; 0,$C16,0)</f>
        <v>0</v>
      </c>
      <c r="BH16" s="175">
        <f>IF(VLOOKUP($D16,'Appendix B - CI'!$C$2:$EM$141,BH$1,0) &gt; 0,$C16,0)</f>
        <v>0</v>
      </c>
      <c r="BI16" s="175">
        <f>IF(VLOOKUP($D16,'Appendix B - CI'!$C$2:$EM$141,BI$1,0) &gt; 0,$C16,0)</f>
        <v>0</v>
      </c>
      <c r="BJ16" s="175">
        <f>IF(VLOOKUP($D16,'Appendix B - CI'!$C$2:$EM$141,BJ$1,0) &gt; 0,$C16,0)</f>
        <v>0</v>
      </c>
      <c r="BK16" s="175">
        <f>IF(VLOOKUP($D16,'Appendix B - CI'!$C$2:$EM$141,BK$1,0) &gt; 0,$C16,0)</f>
        <v>0</v>
      </c>
      <c r="BL16" s="175">
        <f>IF(VLOOKUP($D16,'Appendix B - CI'!$C$2:$EM$141,BL$1,0) &gt; 0,$C16,0)</f>
        <v>0</v>
      </c>
      <c r="BM16" s="989">
        <f>IF(VLOOKUP($D16,'Appendix B - CI'!$C$2:$EM$141,BM$1,0) &gt; 0,$C16,0)</f>
        <v>2023.6944</v>
      </c>
      <c r="BN16" s="175">
        <f>IF(VLOOKUP($D16,'Appendix B - CI'!$C$2:$EM$141,BN$1,0) &gt; 0,$C16,0)</f>
        <v>0</v>
      </c>
      <c r="BO16" s="175">
        <f>IF(VLOOKUP($D16,'Appendix B - CI'!$C$2:$EM$141,BO$1,0) &gt; 0,$C16,0)</f>
        <v>0</v>
      </c>
      <c r="BP16" s="175">
        <f>IF(VLOOKUP($D16,'Appendix B - CI'!$C$2:$EM$141,BP$1,0) &gt; 0,$C16,0)</f>
        <v>0</v>
      </c>
      <c r="BQ16" s="175">
        <f>IF(VLOOKUP($D16,'Appendix B - CI'!$C$2:$EM$141,BQ$1,0) &gt; 0,$C16,0)</f>
        <v>0</v>
      </c>
      <c r="BR16" s="175">
        <f>IF(VLOOKUP($D16,'Appendix B - CI'!$C$2:$EM$141,BR$1,0) &gt; 0,$C16,0)</f>
        <v>0</v>
      </c>
      <c r="BS16" s="175">
        <f>IF(VLOOKUP($D16,'Appendix B - CI'!$C$2:$EM$141,BS$1,0) &gt; 0,$C16,0)</f>
        <v>0</v>
      </c>
      <c r="BT16" s="175">
        <f>IF(VLOOKUP($D16,'Appendix B - CI'!$C$2:$EM$141,BT$1,0) &gt; 0,$C16,0)</f>
        <v>0</v>
      </c>
      <c r="BU16" s="175">
        <f>IF(VLOOKUP($D16,'Appendix B - CI'!$C$2:$EM$141,BU$1,0) &gt; 0,$C16,0)</f>
        <v>0</v>
      </c>
      <c r="BV16" s="175">
        <f>IF(VLOOKUP($D16,'Appendix B - CI'!$C$2:$EM$141,BV$1,0) &gt; 0,$C16,0)</f>
        <v>0</v>
      </c>
      <c r="BW16" s="175">
        <f>IF(VLOOKUP($D16,'Appendix B - CI'!$C$2:$EM$141,BW$1,0) &gt; 0,$C16,0)</f>
        <v>0</v>
      </c>
      <c r="BX16" s="989">
        <f>IF(VLOOKUP($D16,'Appendix B - CI'!$C$2:$EM$141,BX$1,0) &gt; 0,$C16,0)</f>
        <v>2023.6944</v>
      </c>
      <c r="BY16" s="175">
        <f>IF(VLOOKUP($D16,'Appendix B - CI'!$C$2:$EM$141,BY$1,0) &gt; 0,$C16,0)</f>
        <v>0</v>
      </c>
      <c r="BZ16" s="175">
        <f>IF(VLOOKUP($D16,'Appendix B - CI'!$C$2:$EM$141,BZ$1,0) &gt; 0,$C16,0)</f>
        <v>0</v>
      </c>
      <c r="CA16" s="175">
        <f>IF(VLOOKUP($D16,'Appendix B - CI'!$C$2:$EM$141,CA$1,0) &gt; 0,$C16,0)</f>
        <v>0</v>
      </c>
      <c r="CB16" s="175">
        <f>IF(VLOOKUP($D16,'Appendix B - CI'!$C$2:$EM$141,CB$1,0) &gt; 0,$C16,0)</f>
        <v>0</v>
      </c>
      <c r="CC16" s="175">
        <f>IF(VLOOKUP($D16,'Appendix B - CI'!$C$2:$EM$141,CC$1,0) &gt; 0,$C16,0)</f>
        <v>0</v>
      </c>
      <c r="CD16" s="175">
        <f>IF(VLOOKUP($D16,'Appendix B - CI'!$C$2:$EM$141,CD$1,0) &gt; 0,$C16,0)</f>
        <v>0</v>
      </c>
      <c r="CE16" s="175">
        <f>IF(VLOOKUP($D16,'Appendix B - CI'!$C$2:$EM$141,CE$1,0) &gt; 0,$C16,0)</f>
        <v>0</v>
      </c>
      <c r="CF16" s="175">
        <f>IF(VLOOKUP($D16,'Appendix B - CI'!$C$2:$EM$141,CF$1,0) &gt; 0,$C16,0)</f>
        <v>0</v>
      </c>
      <c r="CG16" s="175">
        <f>IF(VLOOKUP($D16,'Appendix B - CI'!$C$2:$EM$141,CG$1,0) &gt; 0,$C16,0)</f>
        <v>0</v>
      </c>
      <c r="CH16" s="175">
        <f>IF(VLOOKUP($D16,'Appendix B - CI'!$C$2:$EM$141,CH$1,0) &gt; 0,$C16,0)</f>
        <v>0</v>
      </c>
      <c r="CI16" s="175">
        <f>IF(VLOOKUP($D16,'Appendix B - CI'!$C$2:$EM$141,CI$1,0) &gt; 0,$C16,0)</f>
        <v>0</v>
      </c>
      <c r="CJ16" s="175">
        <f>IF(VLOOKUP($D16,'Appendix B - CI'!$C$2:$EM$141,CJ$1,0) &gt; 0,$C16,0)</f>
        <v>0</v>
      </c>
      <c r="CK16" s="175">
        <f>IF(VLOOKUP($D16,'Appendix B - CI'!$C$2:$EM$141,CK$1,0) &gt; 0,$C16,0)</f>
        <v>0</v>
      </c>
      <c r="CL16" s="175">
        <f>IF(VLOOKUP($D16,'Appendix B - CI'!$C$2:$EM$141,CL$1,0) &gt; 0,$C16,0)</f>
        <v>0</v>
      </c>
      <c r="CM16" s="175">
        <f>IF(VLOOKUP($D16,'Appendix B - CI'!$C$2:$EM$141,CM$1,0) &gt; 0,$C16,0)</f>
        <v>0</v>
      </c>
      <c r="CN16" s="175">
        <f>IF(VLOOKUP($D16,'Appendix B - CI'!$C$2:$EM$141,CN$1,0) &gt; 0,$C16,0)</f>
        <v>0</v>
      </c>
      <c r="CO16" s="175">
        <f>IF(VLOOKUP($D16,'Appendix B - CI'!$C$2:$EM$141,CO$1,0) &gt; 0,$C16,0)</f>
        <v>0</v>
      </c>
      <c r="CP16" s="989">
        <f>IF(VLOOKUP($D16,'Appendix B - CI'!$C$2:$EM$141,CP$1,0) &gt; 0,$C16,0)</f>
        <v>2023.6944</v>
      </c>
      <c r="CQ16" s="175">
        <f>IF(VLOOKUP($D16,'Appendix B - CI'!$C$2:$EM$141,CQ$1,0) &gt; 0,$C16,0)</f>
        <v>0</v>
      </c>
      <c r="CR16" s="175">
        <f>IF(VLOOKUP($D16,'Appendix B - CI'!$C$2:$EM$141,CR$1,0) &gt; 0,$C16,0)</f>
        <v>0</v>
      </c>
      <c r="CS16" s="175">
        <f>IF(VLOOKUP($D16,'Appendix B - CI'!$C$2:$EM$141,CS$1,0) &gt; 0,$C16,0)</f>
        <v>0</v>
      </c>
      <c r="CT16" s="175">
        <f>IF(VLOOKUP($D16,'Appendix B - CI'!$C$2:$EM$141,CT$1,0) &gt; 0,$C16,0)</f>
        <v>0</v>
      </c>
      <c r="CU16" s="175">
        <f>IF(VLOOKUP($D16,'Appendix B - CI'!$C$2:$EM$141,CU$1,0) &gt; 0,$C16,0)</f>
        <v>0</v>
      </c>
      <c r="CV16" s="175">
        <f>IF(VLOOKUP($D16,'Appendix B - CI'!$C$2:$EM$141,CV$1,0) &gt; 0,$C16,0)</f>
        <v>0</v>
      </c>
      <c r="CW16" s="175">
        <f>IF(VLOOKUP($D16,'Appendix B - CI'!$C$2:$EM$141,CW$1,0) &gt; 0,$C16,0)</f>
        <v>0</v>
      </c>
      <c r="CX16" s="175">
        <f>IF(VLOOKUP($D16,'Appendix B - CI'!$C$2:$EM$141,CX$1,0) &gt; 0,$C16,0)</f>
        <v>0</v>
      </c>
      <c r="CY16" s="989">
        <f>IF(VLOOKUP($D16,'Appendix B - CI'!$C$2:$EM$141,CY$1,0) &gt; 0,$C16,0)</f>
        <v>2023.6944</v>
      </c>
      <c r="CZ16" s="175">
        <f>IF(VLOOKUP($D16,'Appendix B - CI'!$C$2:$EM$141,CZ$1,0) &gt; 0,$C16,0)</f>
        <v>0</v>
      </c>
      <c r="DA16" s="175">
        <f>IF(VLOOKUP($D16,'Appendix B - CI'!$C$2:$EM$141,DA$1,0) &gt; 0,$C16,0)</f>
        <v>0</v>
      </c>
      <c r="DB16" s="175">
        <f>IF(VLOOKUP($D16,'Appendix B - CI'!$C$2:$EM$141,DB$1,0) &gt; 0,$C16,0)</f>
        <v>0</v>
      </c>
      <c r="DC16" s="175">
        <f>IF(VLOOKUP($D16,'Appendix B - CI'!$C$2:$EM$141,DC$1,0) &gt; 0,$C16,0)</f>
        <v>0</v>
      </c>
      <c r="DD16" s="175">
        <f>IF(VLOOKUP($D16,'Appendix B - CI'!$C$2:$EM$141,DD$1,0) &gt; 0,$C16,0)</f>
        <v>0</v>
      </c>
      <c r="DE16" s="175">
        <f>IF(VLOOKUP($D16,'Appendix B - CI'!$C$2:$EM$141,DE$1,0) &gt; 0,$C16,0)</f>
        <v>0</v>
      </c>
      <c r="DF16" s="175">
        <f>IF(VLOOKUP($D16,'Appendix B - CI'!$C$2:$EM$141,DF$1,0) &gt; 0,$C16,0)</f>
        <v>0</v>
      </c>
      <c r="DG16" s="175">
        <f>IF(VLOOKUP($D16,'Appendix B - CI'!$C$2:$EM$141,DG$1,0) &gt; 0,$C16,0)</f>
        <v>0</v>
      </c>
      <c r="DH16" s="175">
        <f>IF(VLOOKUP($D16,'Appendix B - CI'!$C$2:$EM$141,DH$1,0) &gt; 0,$C16,0)</f>
        <v>0</v>
      </c>
      <c r="DI16" s="175">
        <f>IF(VLOOKUP($D16,'Appendix B - CI'!$C$2:$EM$141,DI$1,0) &gt; 0,$C16,0)</f>
        <v>0</v>
      </c>
      <c r="DJ16" s="175">
        <f>IF(VLOOKUP($D16,'Appendix B - CI'!$C$2:$EM$141,DJ$1,0) &gt; 0,$C16,0)</f>
        <v>0</v>
      </c>
      <c r="DK16" s="175">
        <f>IF(VLOOKUP($D16,'Appendix B - CI'!$C$2:$EM$141,DK$1,0) &gt; 0,$C16,0)</f>
        <v>0</v>
      </c>
      <c r="DL16" s="175">
        <f>IF(VLOOKUP($D16,'Appendix B - CI'!$C$2:$EM$141,DL$1,0) &gt; 0,$C16,0)</f>
        <v>0</v>
      </c>
      <c r="DM16" s="175">
        <f>IF(VLOOKUP($D16,'Appendix B - CI'!$C$2:$EM$141,DM$1,0) &gt; 0,$C16,0)</f>
        <v>0</v>
      </c>
      <c r="DN16" s="175">
        <f>IF(VLOOKUP($D16,'Appendix B - CI'!$C$2:$EM$141,DN$1,0) &gt; 0,$C16,0)</f>
        <v>0</v>
      </c>
      <c r="DO16" s="175">
        <f>IF(VLOOKUP($D16,'Appendix B - CI'!$C$2:$EM$141,DO$1,0) &gt; 0,$C16,0)</f>
        <v>0</v>
      </c>
      <c r="DP16" s="175">
        <f>IF(VLOOKUP($D16,'Appendix B - CI'!$C$2:$EM$141,DP$1,0) &gt; 0,$C16,0)</f>
        <v>0</v>
      </c>
      <c r="DQ16" s="175">
        <f>IF(VLOOKUP($D16,'Appendix B - CI'!$C$2:$EM$141,DQ$1,0) &gt; 0,$C16,0)</f>
        <v>0</v>
      </c>
      <c r="DR16" s="175">
        <f>IF(VLOOKUP($D16,'Appendix B - CI'!$C$2:$EM$141,DR$1,0) &gt; 0,$C16,0)</f>
        <v>0</v>
      </c>
      <c r="DS16" s="175">
        <f>IF(VLOOKUP($D16,'Appendix B - CI'!$C$2:$EM$141,DS$1,0) &gt; 0,$C16,0)</f>
        <v>0</v>
      </c>
      <c r="DT16" s="175">
        <f>IF(VLOOKUP($D16,'Appendix B - CI'!$C$2:$EM$141,DT$1,0) &gt; 0,$C16,0)</f>
        <v>0</v>
      </c>
      <c r="DU16" s="175">
        <f>IF(VLOOKUP($D16,'Appendix B - CI'!$C$2:$EM$141,DU$1,0) &gt; 0,$C16,0)</f>
        <v>0</v>
      </c>
      <c r="DV16" s="175">
        <f>IF(VLOOKUP($D16,'Appendix B - CI'!$C$2:$EM$141,DV$1,0) &gt; 0,$C16,0)</f>
        <v>0</v>
      </c>
      <c r="DW16" s="175">
        <f>IF(VLOOKUP($D16,'Appendix B - CI'!$C$2:$EM$141,DW$1,0) &gt; 0,$C16,0)</f>
        <v>0</v>
      </c>
      <c r="DX16" s="175">
        <f>IF(VLOOKUP($D16,'Appendix B - CI'!$C$2:$EM$141,DX$1,0) &gt; 0,$C16,0)</f>
        <v>0</v>
      </c>
      <c r="DY16" s="175">
        <f>IF(VLOOKUP($D16,'Appendix B - CI'!$C$2:$EM$141,DY$1,0) &gt; 0,$C16,0)</f>
        <v>0</v>
      </c>
      <c r="DZ16" s="175">
        <f>IF(VLOOKUP($D16,'Appendix B - CI'!$C$2:$EM$141,DZ$1,0) &gt; 0,$C16,0)</f>
        <v>0</v>
      </c>
      <c r="EA16" s="175">
        <f>IF(VLOOKUP($D16,'Appendix B - CI'!$C$2:$EM$141,EA$1,0) &gt; 0,$C16,0)</f>
        <v>0</v>
      </c>
      <c r="EB16" s="175">
        <f>IF(VLOOKUP($D16,'Appendix B - CI'!$C$2:$EM$141,EB$1,0) &gt; 0,$C16,0)</f>
        <v>0</v>
      </c>
      <c r="EC16" s="175">
        <f>IF(VLOOKUP($D16,'Appendix B - CI'!$C$2:$EM$141,EC$1,0) &gt; 0,$C16,0)</f>
        <v>0</v>
      </c>
      <c r="ED16" s="175">
        <f>IF(VLOOKUP($D16,'Appendix B - CI'!$C$2:$EM$141,ED$1,0) &gt; 0,$C16,0)</f>
        <v>0</v>
      </c>
      <c r="EE16" s="175">
        <f>IF(VLOOKUP($D16,'Appendix B - CI'!$C$2:$EM$141,EE$1,0) &gt; 0,$C16,0)</f>
        <v>0</v>
      </c>
      <c r="EF16" s="175">
        <f>IF(VLOOKUP($D16,'Appendix B - CI'!$C$2:$EM$141,EF$1,0) &gt; 0,$C16,0)</f>
        <v>0</v>
      </c>
      <c r="EG16" s="175">
        <f>IF(VLOOKUP($D16,'Appendix B - CI'!$C$2:$EM$141,EG$1,0) &gt; 0,$C16,0)</f>
        <v>0</v>
      </c>
      <c r="EH16" s="175">
        <f>IF(VLOOKUP($D16,'Appendix B - CI'!$C$2:$EM$141,EH$1,0) &gt; 0,$C16,0)</f>
        <v>0</v>
      </c>
      <c r="EI16" s="175">
        <f>IF(VLOOKUP($D16,'Appendix B - CI'!$C$2:$EM$141,EI$1,0) &gt; 0,$C16,0)</f>
        <v>0</v>
      </c>
      <c r="EJ16" s="175">
        <f>IF(VLOOKUP($D16,'Appendix B - CI'!$C$2:$EM$141,EJ$1,0) &gt; 0,$C16,0)</f>
        <v>0</v>
      </c>
      <c r="EK16" s="175">
        <f>IF(VLOOKUP($D16,'Appendix B - CI'!$C$2:$EM$141,EK$1,0) &gt; 0,$C16,0)</f>
        <v>0</v>
      </c>
      <c r="EL16" s="175">
        <f>IF(VLOOKUP($D16,'Appendix B - CI'!$C$2:$EM$141,EL$1,0) &gt; 0,$C16,0)</f>
        <v>0</v>
      </c>
      <c r="EM16" s="175">
        <f>IF(VLOOKUP($D16,'Appendix B - CI'!$C$2:$EM$141,EM$1,0) &gt; 0,$C16,0)</f>
        <v>0</v>
      </c>
      <c r="EN16" s="175">
        <f>IF(VLOOKUP($D16,'Appendix B - CI'!$C$2:$EM$141,EN$1,0) &gt; 0,$C16,0)</f>
        <v>0</v>
      </c>
      <c r="EO16" s="178"/>
      <c r="EP16" s="178"/>
      <c r="EQ16" s="178"/>
      <c r="ER16" s="178"/>
      <c r="ES16" s="178"/>
      <c r="ET16" s="178"/>
      <c r="EU16" s="178"/>
      <c r="EV16" s="178"/>
      <c r="EW16" s="178"/>
      <c r="EX16" s="178"/>
      <c r="EY16" s="178"/>
      <c r="EZ16" s="178"/>
      <c r="FA16" s="178"/>
      <c r="FB16" s="178"/>
      <c r="FC16" s="178"/>
      <c r="FD16" s="178"/>
      <c r="FE16" s="178"/>
      <c r="FF16" s="178"/>
      <c r="FG16" s="178"/>
      <c r="FH16" s="178"/>
      <c r="FI16" s="178"/>
      <c r="FJ16" s="178"/>
      <c r="FK16" s="178"/>
      <c r="FL16" s="178"/>
      <c r="FM16" s="178"/>
      <c r="FN16" s="178"/>
      <c r="FO16" s="178"/>
      <c r="FP16" s="178"/>
      <c r="FQ16" s="178"/>
      <c r="FR16" s="178"/>
      <c r="FS16" s="178"/>
      <c r="FT16" s="178"/>
      <c r="FU16" s="178"/>
      <c r="FV16" s="178"/>
      <c r="FW16" s="178"/>
      <c r="FX16" s="178"/>
      <c r="FY16" s="178"/>
      <c r="FZ16" s="178"/>
      <c r="GA16" s="178"/>
      <c r="GB16" s="178"/>
      <c r="GC16" s="178"/>
      <c r="GD16" s="178"/>
      <c r="GE16" s="178"/>
      <c r="GF16" s="178"/>
      <c r="GG16" s="178"/>
      <c r="GH16" s="178"/>
      <c r="GI16" s="178"/>
      <c r="GJ16" s="178"/>
      <c r="GK16" s="178"/>
      <c r="GL16" s="178"/>
      <c r="GM16" s="178"/>
      <c r="GN16" s="178"/>
      <c r="GO16" s="178"/>
      <c r="GP16" s="178"/>
      <c r="GQ16" s="178"/>
      <c r="GR16" s="178"/>
      <c r="GS16" s="178"/>
      <c r="GT16" s="178"/>
      <c r="GU16" s="178"/>
      <c r="GV16" s="178"/>
      <c r="GW16" s="178"/>
      <c r="GX16" s="178"/>
      <c r="GY16" s="178"/>
      <c r="GZ16" s="178"/>
      <c r="HA16" s="178"/>
      <c r="HB16" s="178"/>
      <c r="HC16" s="178"/>
      <c r="HD16" s="178"/>
      <c r="HE16" s="178"/>
      <c r="HF16" s="178"/>
      <c r="HG16" s="178"/>
      <c r="HH16" s="178"/>
      <c r="HI16" s="178"/>
      <c r="HJ16" s="178"/>
      <c r="HK16" s="178"/>
      <c r="HL16" s="178"/>
      <c r="HM16" s="178"/>
      <c r="HN16" s="178"/>
      <c r="HO16" s="178"/>
      <c r="HP16" s="178"/>
      <c r="HQ16" s="178"/>
      <c r="HR16" s="178"/>
      <c r="HS16" s="178"/>
      <c r="HT16" s="178"/>
      <c r="HU16" s="178"/>
      <c r="HV16" s="178"/>
      <c r="HW16" s="178"/>
      <c r="HX16" s="178"/>
      <c r="HY16" s="178"/>
      <c r="HZ16" s="178"/>
      <c r="IA16" s="178"/>
      <c r="IB16" s="178"/>
      <c r="IC16" s="178"/>
      <c r="ID16" s="178"/>
      <c r="IE16" s="178"/>
      <c r="IF16" s="178"/>
      <c r="IG16" s="178"/>
      <c r="IH16" s="178"/>
      <c r="II16" s="178"/>
      <c r="IJ16" s="178"/>
      <c r="IK16" s="178"/>
      <c r="IL16" s="178"/>
      <c r="IM16" s="178"/>
      <c r="IN16" s="178"/>
      <c r="IO16" s="178"/>
      <c r="IP16" s="178"/>
      <c r="IQ16" s="178"/>
      <c r="IR16" s="178"/>
      <c r="IS16" s="178"/>
      <c r="IT16" s="178"/>
      <c r="IU16" s="178"/>
      <c r="IV16" s="178"/>
      <c r="IW16" s="178"/>
      <c r="IX16" s="178"/>
      <c r="IY16" s="178"/>
      <c r="IZ16" s="178"/>
      <c r="JA16" s="178"/>
      <c r="JB16" s="178"/>
      <c r="JC16" s="178"/>
      <c r="JD16" s="178"/>
      <c r="JE16" s="178"/>
      <c r="JF16" s="178"/>
      <c r="JG16" s="178"/>
      <c r="JH16" s="178"/>
      <c r="JI16" s="178"/>
      <c r="JJ16" s="178"/>
      <c r="JK16" s="178"/>
      <c r="JL16" s="178"/>
      <c r="JM16" s="178"/>
      <c r="JN16" s="178"/>
      <c r="JO16" s="178"/>
      <c r="JP16" s="178"/>
      <c r="JQ16" s="178"/>
      <c r="JR16" s="178"/>
      <c r="JS16" s="178"/>
      <c r="JT16" s="178"/>
      <c r="JU16" s="178"/>
      <c r="JV16" s="178"/>
      <c r="JW16" s="178"/>
      <c r="JX16" s="178"/>
      <c r="JY16" s="180"/>
    </row>
    <row r="17" ht="14.25" customHeight="1">
      <c r="A17" s="50" t="s">
        <v>96</v>
      </c>
      <c r="B17" s="83" t="s">
        <v>479</v>
      </c>
      <c r="C17" s="1330">
        <f>VLOOKUP(D17,'Combined Scenario II - Results'!$C$2:$AR$87,42,0)</f>
        <v>7086.2526</v>
      </c>
      <c r="D17" s="50">
        <v>1811017.0</v>
      </c>
      <c r="E17" s="989">
        <f>IF(VLOOKUP($D17,'Appendix B - CI'!$C$2:$EM$141,E$1,0) &gt; 0,$C17,0)</f>
        <v>7086.2526</v>
      </c>
      <c r="F17" s="175">
        <f>IF(VLOOKUP($D17,'Appendix B - CI'!$C$2:$EM$141,F$1,0) &gt; 0,$C17,0)</f>
        <v>0</v>
      </c>
      <c r="G17" s="175">
        <f>IF(VLOOKUP($D17,'Appendix B - CI'!$C$2:$EM$141,G$1,0) &gt; 0,$C17,0)</f>
        <v>0</v>
      </c>
      <c r="H17" s="175">
        <f>IF(VLOOKUP($D17,'Appendix B - CI'!$C$2:$EM$141,H$1,0) &gt; 0,$C17,0)</f>
        <v>0</v>
      </c>
      <c r="I17" s="175">
        <f>IF(VLOOKUP($D17,'Appendix B - CI'!$C$2:$EM$141,I$1,0) &gt; 0,$C17,0)</f>
        <v>0</v>
      </c>
      <c r="J17" s="989">
        <f>IF(VLOOKUP($D17,'Appendix B - CI'!$C$2:$EM$141,J$1,0) &gt; 0,$C17,0)</f>
        <v>7086.2526</v>
      </c>
      <c r="K17" s="175">
        <f>IF(VLOOKUP($D17,'Appendix B - CI'!$C$2:$EM$141,K$1,0) &gt; 0,$C17,0)</f>
        <v>0</v>
      </c>
      <c r="L17" s="175">
        <f>IF(VLOOKUP($D17,'Appendix B - CI'!$C$2:$EM$141,L$1,0) &gt; 0,$C17,0)</f>
        <v>0</v>
      </c>
      <c r="M17" s="175">
        <f>IF(VLOOKUP($D17,'Appendix B - CI'!$C$2:$EM$141,M$1,0) &gt; 0,$C17,0)</f>
        <v>0</v>
      </c>
      <c r="N17" s="175">
        <f>IF(VLOOKUP($D17,'Appendix B - CI'!$C$2:$EM$141,N$1,0) &gt; 0,$C17,0)</f>
        <v>0</v>
      </c>
      <c r="O17" s="989">
        <f>IF(VLOOKUP($D17,'Appendix B - CI'!$C$2:$EM$141,O$1,0) &gt; 0,$C17,0)</f>
        <v>7086.2526</v>
      </c>
      <c r="P17" s="175">
        <f>IF(VLOOKUP($D17,'Appendix B - CI'!$C$2:$EM$141,P$1,0) &gt; 0,$C17,0)</f>
        <v>0</v>
      </c>
      <c r="Q17" s="175">
        <f>IF(VLOOKUP($D17,'Appendix B - CI'!$C$2:$EM$141,Q$1,0) &gt; 0,$C17,0)</f>
        <v>0</v>
      </c>
      <c r="R17" s="175">
        <f>IF(VLOOKUP($D17,'Appendix B - CI'!$C$2:$EM$141,R$1,0) &gt; 0,$C17,0)</f>
        <v>0</v>
      </c>
      <c r="S17" s="175">
        <f>IF(VLOOKUP($D17,'Appendix B - CI'!$C$2:$EM$141,S$1,0) &gt; 0,$C17,0)</f>
        <v>0</v>
      </c>
      <c r="T17" s="989">
        <f>IF(VLOOKUP($D17,'Appendix B - CI'!$C$2:$EM$141,T$1,0) &gt; 0,$C17,0)</f>
        <v>7086.2526</v>
      </c>
      <c r="U17" s="175">
        <f>IF(VLOOKUP($D17,'Appendix B - CI'!$C$2:$EM$141,U$1,0) &gt; 0,$C17,0)</f>
        <v>0</v>
      </c>
      <c r="V17" s="175">
        <f>IF(VLOOKUP($D17,'Appendix B - CI'!$C$2:$EM$141,V$1,0) &gt; 0,$C17,0)</f>
        <v>0</v>
      </c>
      <c r="W17" s="175">
        <f>IF(VLOOKUP($D17,'Appendix B - CI'!$C$2:$EM$141,W$1,0) &gt; 0,$C17,0)</f>
        <v>0</v>
      </c>
      <c r="X17" s="175">
        <f>IF(VLOOKUP($D17,'Appendix B - CI'!$C$2:$EM$141,X$1,0) &gt; 0,$C17,0)</f>
        <v>0</v>
      </c>
      <c r="Y17" s="175">
        <f>IF(VLOOKUP($D17,'Appendix B - CI'!$C$2:$EM$141,Y$1,0) &gt; 0,$C17,0)</f>
        <v>0</v>
      </c>
      <c r="Z17" s="175">
        <f>IF(VLOOKUP($D17,'Appendix B - CI'!$C$2:$EM$141,Z$1,0) &gt; 0,$C17,0)</f>
        <v>0</v>
      </c>
      <c r="AA17" s="175">
        <f>IF(VLOOKUP($D17,'Appendix B - CI'!$C$2:$EM$141,AA$1,0) &gt; 0,$C17,0)</f>
        <v>0</v>
      </c>
      <c r="AB17" s="175">
        <f>IF(VLOOKUP($D17,'Appendix B - CI'!$C$2:$EM$141,AB$1,0) &gt; 0,$C17,0)</f>
        <v>0</v>
      </c>
      <c r="AC17" s="175">
        <f>IF(VLOOKUP($D17,'Appendix B - CI'!$C$2:$EM$141,AC$1,0) &gt; 0,$C17,0)</f>
        <v>0</v>
      </c>
      <c r="AD17" s="989">
        <f>IF(VLOOKUP($D17,'Appendix B - CI'!$C$2:$EM$141,AD$1,0) &gt; 0,$C17,0)</f>
        <v>7086.2526</v>
      </c>
      <c r="AE17" s="175">
        <f>IF(VLOOKUP($D17,'Appendix B - CI'!$C$2:$EM$141,AE$1,0) &gt; 0,$C17,0)</f>
        <v>0</v>
      </c>
      <c r="AF17" s="175">
        <f>IF(VLOOKUP($D17,'Appendix B - CI'!$C$2:$EM$141,AF$1,0) &gt; 0,$C17,0)</f>
        <v>0</v>
      </c>
      <c r="AG17" s="175">
        <f>IF(VLOOKUP($D17,'Appendix B - CI'!$C$2:$EM$141,AG$1,0) &gt; 0,$C17,0)</f>
        <v>0</v>
      </c>
      <c r="AH17" s="175">
        <f>IF(VLOOKUP($D17,'Appendix B - CI'!$C$2:$EM$141,AH$1,0) &gt; 0,$C17,0)</f>
        <v>0</v>
      </c>
      <c r="AI17" s="175">
        <f>IF(VLOOKUP($D17,'Appendix B - CI'!$C$2:$EM$141,AI$1,0) &gt; 0,$C17,0)</f>
        <v>0</v>
      </c>
      <c r="AJ17" s="175">
        <f>IF(VLOOKUP($D17,'Appendix B - CI'!$C$2:$EM$141,AJ$1,0) &gt; 0,$C17,0)</f>
        <v>0</v>
      </c>
      <c r="AK17" s="175">
        <f>IF(VLOOKUP($D17,'Appendix B - CI'!$C$2:$EM$141,AK$1,0) &gt; 0,$C17,0)</f>
        <v>0</v>
      </c>
      <c r="AL17" s="989">
        <f>IF(VLOOKUP($D17,'Appendix B - CI'!$C$2:$EM$141,AL$1,0) &gt; 0,$C17,0)</f>
        <v>7086.2526</v>
      </c>
      <c r="AM17" s="175">
        <f>IF(VLOOKUP($D17,'Appendix B - CI'!$C$2:$EM$141,AM$1,0) &gt; 0,$C17,0)</f>
        <v>0</v>
      </c>
      <c r="AN17" s="175">
        <f>IF(VLOOKUP($D17,'Appendix B - CI'!$C$2:$EM$141,AN$1,0) &gt; 0,$C17,0)</f>
        <v>0</v>
      </c>
      <c r="AO17" s="175">
        <f>IF(VLOOKUP($D17,'Appendix B - CI'!$C$2:$EM$141,AO$1,0) &gt; 0,$C17,0)</f>
        <v>0</v>
      </c>
      <c r="AP17" s="175">
        <f>IF(VLOOKUP($D17,'Appendix B - CI'!$C$2:$EM$141,AP$1,0) &gt; 0,$C17,0)</f>
        <v>0</v>
      </c>
      <c r="AQ17" s="175">
        <f>IF(VLOOKUP($D17,'Appendix B - CI'!$C$2:$EM$141,AQ$1,0) &gt; 0,$C17,0)</f>
        <v>0</v>
      </c>
      <c r="AR17" s="175">
        <f>IF(VLOOKUP($D17,'Appendix B - CI'!$C$2:$EM$141,AR$1,0) &gt; 0,$C17,0)</f>
        <v>0</v>
      </c>
      <c r="AS17" s="175">
        <f>IF(VLOOKUP($D17,'Appendix B - CI'!$C$2:$EM$141,AS$1,0) &gt; 0,$C17,0)</f>
        <v>0</v>
      </c>
      <c r="AT17" s="989">
        <f>IF(VLOOKUP($D17,'Appendix B - CI'!$C$2:$EM$141,AT$1,0) &gt; 0,$C17,0)</f>
        <v>7086.2526</v>
      </c>
      <c r="AU17" s="175">
        <f>IF(VLOOKUP($D17,'Appendix B - CI'!$C$2:$EM$141,AU$1,0) &gt; 0,$C17,0)</f>
        <v>0</v>
      </c>
      <c r="AV17" s="175">
        <f>IF(VLOOKUP($D17,'Appendix B - CI'!$C$2:$EM$141,AV$1,0) &gt; 0,$C17,0)</f>
        <v>0</v>
      </c>
      <c r="AW17" s="175">
        <f>IF(VLOOKUP($D17,'Appendix B - CI'!$C$2:$EM$141,AW$1,0) &gt; 0,$C17,0)</f>
        <v>0</v>
      </c>
      <c r="AX17" s="175">
        <f>IF(VLOOKUP($D17,'Appendix B - CI'!$C$2:$EM$141,AX$1,0) &gt; 0,$C17,0)</f>
        <v>0</v>
      </c>
      <c r="AY17" s="175">
        <f>IF(VLOOKUP($D17,'Appendix B - CI'!$C$2:$EM$141,AY$1,0) &gt; 0,$C17,0)</f>
        <v>0</v>
      </c>
      <c r="AZ17" s="175">
        <f>IF(VLOOKUP($D17,'Appendix B - CI'!$C$2:$EM$141,AZ$1,0) &gt; 0,$C17,0)</f>
        <v>0</v>
      </c>
      <c r="BA17" s="175">
        <f>IF(VLOOKUP($D17,'Appendix B - CI'!$C$2:$EM$141,BA$1,0) &gt; 0,$C17,0)</f>
        <v>0</v>
      </c>
      <c r="BB17" s="175">
        <f>IF(VLOOKUP($D17,'Appendix B - CI'!$C$2:$EM$141,BB$1,0) &gt; 0,$C17,0)</f>
        <v>0</v>
      </c>
      <c r="BC17" s="175">
        <f>IF(VLOOKUP($D17,'Appendix B - CI'!$C$2:$EM$141,BC$1,0) &gt; 0,$C17,0)</f>
        <v>0</v>
      </c>
      <c r="BD17" s="175">
        <f>IF(VLOOKUP($D17,'Appendix B - CI'!$C$2:$EM$141,BD$1,0) &gt; 0,$C17,0)</f>
        <v>0</v>
      </c>
      <c r="BE17" s="175">
        <f>IF(VLOOKUP($D17,'Appendix B - CI'!$C$2:$EM$141,BE$1,0) &gt; 0,$C17,0)</f>
        <v>0</v>
      </c>
      <c r="BF17" s="175">
        <f>IF(VLOOKUP($D17,'Appendix B - CI'!$C$2:$EM$141,BF$1,0) &gt; 0,$C17,0)</f>
        <v>0</v>
      </c>
      <c r="BG17" s="175">
        <f>IF(VLOOKUP($D17,'Appendix B - CI'!$C$2:$EM$141,BG$1,0) &gt; 0,$C17,0)</f>
        <v>0</v>
      </c>
      <c r="BH17" s="175">
        <f>IF(VLOOKUP($D17,'Appendix B - CI'!$C$2:$EM$141,BH$1,0) &gt; 0,$C17,0)</f>
        <v>0</v>
      </c>
      <c r="BI17" s="175">
        <f>IF(VLOOKUP($D17,'Appendix B - CI'!$C$2:$EM$141,BI$1,0) &gt; 0,$C17,0)</f>
        <v>0</v>
      </c>
      <c r="BJ17" s="175">
        <f>IF(VLOOKUP($D17,'Appendix B - CI'!$C$2:$EM$141,BJ$1,0) &gt; 0,$C17,0)</f>
        <v>0</v>
      </c>
      <c r="BK17" s="175">
        <f>IF(VLOOKUP($D17,'Appendix B - CI'!$C$2:$EM$141,BK$1,0) &gt; 0,$C17,0)</f>
        <v>0</v>
      </c>
      <c r="BL17" s="175">
        <f>IF(VLOOKUP($D17,'Appendix B - CI'!$C$2:$EM$141,BL$1,0) &gt; 0,$C17,0)</f>
        <v>0</v>
      </c>
      <c r="BM17" s="175">
        <f>IF(VLOOKUP($D17,'Appendix B - CI'!$C$2:$EM$141,BM$1,0) &gt; 0,$C17,0)</f>
        <v>0</v>
      </c>
      <c r="BN17" s="989">
        <f>IF(VLOOKUP($D17,'Appendix B - CI'!$C$2:$EM$141,BN$1,0) &gt; 0,$C17,0)</f>
        <v>7086.2526</v>
      </c>
      <c r="BO17" s="175">
        <f>IF(VLOOKUP($D17,'Appendix B - CI'!$C$2:$EM$141,BO$1,0) &gt; 0,$C17,0)</f>
        <v>0</v>
      </c>
      <c r="BP17" s="175">
        <f>IF(VLOOKUP($D17,'Appendix B - CI'!$C$2:$EM$141,BP$1,0) &gt; 0,$C17,0)</f>
        <v>0</v>
      </c>
      <c r="BQ17" s="175">
        <f>IF(VLOOKUP($D17,'Appendix B - CI'!$C$2:$EM$141,BQ$1,0) &gt; 0,$C17,0)</f>
        <v>0</v>
      </c>
      <c r="BR17" s="175">
        <f>IF(VLOOKUP($D17,'Appendix B - CI'!$C$2:$EM$141,BR$1,0) &gt; 0,$C17,0)</f>
        <v>0</v>
      </c>
      <c r="BS17" s="175">
        <f>IF(VLOOKUP($D17,'Appendix B - CI'!$C$2:$EM$141,BS$1,0) &gt; 0,$C17,0)</f>
        <v>0</v>
      </c>
      <c r="BT17" s="175">
        <f>IF(VLOOKUP($D17,'Appendix B - CI'!$C$2:$EM$141,BT$1,0) &gt; 0,$C17,0)</f>
        <v>0</v>
      </c>
      <c r="BU17" s="175">
        <f>IF(VLOOKUP($D17,'Appendix B - CI'!$C$2:$EM$141,BU$1,0) &gt; 0,$C17,0)</f>
        <v>0</v>
      </c>
      <c r="BV17" s="175">
        <f>IF(VLOOKUP($D17,'Appendix B - CI'!$C$2:$EM$141,BV$1,0) &gt; 0,$C17,0)</f>
        <v>0</v>
      </c>
      <c r="BW17" s="175">
        <f>IF(VLOOKUP($D17,'Appendix B - CI'!$C$2:$EM$141,BW$1,0) &gt; 0,$C17,0)</f>
        <v>0</v>
      </c>
      <c r="BX17" s="175">
        <f>IF(VLOOKUP($D17,'Appendix B - CI'!$C$2:$EM$141,BX$1,0) &gt; 0,$C17,0)</f>
        <v>0</v>
      </c>
      <c r="BY17" s="989">
        <f>IF(VLOOKUP($D17,'Appendix B - CI'!$C$2:$EM$141,BY$1,0) &gt; 0,$C17,0)</f>
        <v>7086.2526</v>
      </c>
      <c r="BZ17" s="175">
        <f>IF(VLOOKUP($D17,'Appendix B - CI'!$C$2:$EM$141,BZ$1,0) &gt; 0,$C17,0)</f>
        <v>0</v>
      </c>
      <c r="CA17" s="175">
        <f>IF(VLOOKUP($D17,'Appendix B - CI'!$C$2:$EM$141,CA$1,0) &gt; 0,$C17,0)</f>
        <v>0</v>
      </c>
      <c r="CB17" s="175">
        <f>IF(VLOOKUP($D17,'Appendix B - CI'!$C$2:$EM$141,CB$1,0) &gt; 0,$C17,0)</f>
        <v>0</v>
      </c>
      <c r="CC17" s="175">
        <f>IF(VLOOKUP($D17,'Appendix B - CI'!$C$2:$EM$141,CC$1,0) &gt; 0,$C17,0)</f>
        <v>0</v>
      </c>
      <c r="CD17" s="175">
        <f>IF(VLOOKUP($D17,'Appendix B - CI'!$C$2:$EM$141,CD$1,0) &gt; 0,$C17,0)</f>
        <v>0</v>
      </c>
      <c r="CE17" s="175">
        <f>IF(VLOOKUP($D17,'Appendix B - CI'!$C$2:$EM$141,CE$1,0) &gt; 0,$C17,0)</f>
        <v>0</v>
      </c>
      <c r="CF17" s="175">
        <f>IF(VLOOKUP($D17,'Appendix B - CI'!$C$2:$EM$141,CF$1,0) &gt; 0,$C17,0)</f>
        <v>0</v>
      </c>
      <c r="CG17" s="175">
        <f>IF(VLOOKUP($D17,'Appendix B - CI'!$C$2:$EM$141,CG$1,0) &gt; 0,$C17,0)</f>
        <v>0</v>
      </c>
      <c r="CH17" s="175">
        <f>IF(VLOOKUP($D17,'Appendix B - CI'!$C$2:$EM$141,CH$1,0) &gt; 0,$C17,0)</f>
        <v>0</v>
      </c>
      <c r="CI17" s="175">
        <f>IF(VLOOKUP($D17,'Appendix B - CI'!$C$2:$EM$141,CI$1,0) &gt; 0,$C17,0)</f>
        <v>0</v>
      </c>
      <c r="CJ17" s="175">
        <f>IF(VLOOKUP($D17,'Appendix B - CI'!$C$2:$EM$141,CJ$1,0) &gt; 0,$C17,0)</f>
        <v>0</v>
      </c>
      <c r="CK17" s="175">
        <f>IF(VLOOKUP($D17,'Appendix B - CI'!$C$2:$EM$141,CK$1,0) &gt; 0,$C17,0)</f>
        <v>0</v>
      </c>
      <c r="CL17" s="175">
        <f>IF(VLOOKUP($D17,'Appendix B - CI'!$C$2:$EM$141,CL$1,0) &gt; 0,$C17,0)</f>
        <v>0</v>
      </c>
      <c r="CM17" s="175">
        <f>IF(VLOOKUP($D17,'Appendix B - CI'!$C$2:$EM$141,CM$1,0) &gt; 0,$C17,0)</f>
        <v>0</v>
      </c>
      <c r="CN17" s="175">
        <f>IF(VLOOKUP($D17,'Appendix B - CI'!$C$2:$EM$141,CN$1,0) &gt; 0,$C17,0)</f>
        <v>0</v>
      </c>
      <c r="CO17" s="175">
        <f>IF(VLOOKUP($D17,'Appendix B - CI'!$C$2:$EM$141,CO$1,0) &gt; 0,$C17,0)</f>
        <v>0</v>
      </c>
      <c r="CP17" s="989">
        <f>IF(VLOOKUP($D17,'Appendix B - CI'!$C$2:$EM$141,CP$1,0) &gt; 0,$C17,0)</f>
        <v>7086.2526</v>
      </c>
      <c r="CQ17" s="175">
        <f>IF(VLOOKUP($D17,'Appendix B - CI'!$C$2:$EM$141,CQ$1,0) &gt; 0,$C17,0)</f>
        <v>0</v>
      </c>
      <c r="CR17" s="175">
        <f>IF(VLOOKUP($D17,'Appendix B - CI'!$C$2:$EM$141,CR$1,0) &gt; 0,$C17,0)</f>
        <v>0</v>
      </c>
      <c r="CS17" s="175">
        <f>IF(VLOOKUP($D17,'Appendix B - CI'!$C$2:$EM$141,CS$1,0) &gt; 0,$C17,0)</f>
        <v>0</v>
      </c>
      <c r="CT17" s="175">
        <f>IF(VLOOKUP($D17,'Appendix B - CI'!$C$2:$EM$141,CT$1,0) &gt; 0,$C17,0)</f>
        <v>0</v>
      </c>
      <c r="CU17" s="175">
        <f>IF(VLOOKUP($D17,'Appendix B - CI'!$C$2:$EM$141,CU$1,0) &gt; 0,$C17,0)</f>
        <v>0</v>
      </c>
      <c r="CV17" s="175">
        <f>IF(VLOOKUP($D17,'Appendix B - CI'!$C$2:$EM$141,CV$1,0) &gt; 0,$C17,0)</f>
        <v>0</v>
      </c>
      <c r="CW17" s="175">
        <f>IF(VLOOKUP($D17,'Appendix B - CI'!$C$2:$EM$141,CW$1,0) &gt; 0,$C17,0)</f>
        <v>0</v>
      </c>
      <c r="CX17" s="175">
        <f>IF(VLOOKUP($D17,'Appendix B - CI'!$C$2:$EM$141,CX$1,0) &gt; 0,$C17,0)</f>
        <v>0</v>
      </c>
      <c r="CY17" s="175">
        <f>IF(VLOOKUP($D17,'Appendix B - CI'!$C$2:$EM$141,CY$1,0) &gt; 0,$C17,0)</f>
        <v>0</v>
      </c>
      <c r="CZ17" s="989">
        <f>IF(VLOOKUP($D17,'Appendix B - CI'!$C$2:$EM$141,CZ$1,0) &gt; 0,$C17,0)</f>
        <v>7086.2526</v>
      </c>
      <c r="DA17" s="175">
        <f>IF(VLOOKUP($D17,'Appendix B - CI'!$C$2:$EM$141,DA$1,0) &gt; 0,$C17,0)</f>
        <v>0</v>
      </c>
      <c r="DB17" s="175">
        <f>IF(VLOOKUP($D17,'Appendix B - CI'!$C$2:$EM$141,DB$1,0) &gt; 0,$C17,0)</f>
        <v>0</v>
      </c>
      <c r="DC17" s="175">
        <f>IF(VLOOKUP($D17,'Appendix B - CI'!$C$2:$EM$141,DC$1,0) &gt; 0,$C17,0)</f>
        <v>0</v>
      </c>
      <c r="DD17" s="175">
        <f>IF(VLOOKUP($D17,'Appendix B - CI'!$C$2:$EM$141,DD$1,0) &gt; 0,$C17,0)</f>
        <v>0</v>
      </c>
      <c r="DE17" s="175">
        <f>IF(VLOOKUP($D17,'Appendix B - CI'!$C$2:$EM$141,DE$1,0) &gt; 0,$C17,0)</f>
        <v>0</v>
      </c>
      <c r="DF17" s="175">
        <f>IF(VLOOKUP($D17,'Appendix B - CI'!$C$2:$EM$141,DF$1,0) &gt; 0,$C17,0)</f>
        <v>0</v>
      </c>
      <c r="DG17" s="175">
        <f>IF(VLOOKUP($D17,'Appendix B - CI'!$C$2:$EM$141,DG$1,0) &gt; 0,$C17,0)</f>
        <v>0</v>
      </c>
      <c r="DH17" s="175">
        <f>IF(VLOOKUP($D17,'Appendix B - CI'!$C$2:$EM$141,DH$1,0) &gt; 0,$C17,0)</f>
        <v>0</v>
      </c>
      <c r="DI17" s="175">
        <f>IF(VLOOKUP($D17,'Appendix B - CI'!$C$2:$EM$141,DI$1,0) &gt; 0,$C17,0)</f>
        <v>0</v>
      </c>
      <c r="DJ17" s="175">
        <f>IF(VLOOKUP($D17,'Appendix B - CI'!$C$2:$EM$141,DJ$1,0) &gt; 0,$C17,0)</f>
        <v>0</v>
      </c>
      <c r="DK17" s="175">
        <f>IF(VLOOKUP($D17,'Appendix B - CI'!$C$2:$EM$141,DK$1,0) &gt; 0,$C17,0)</f>
        <v>0</v>
      </c>
      <c r="DL17" s="175">
        <f>IF(VLOOKUP($D17,'Appendix B - CI'!$C$2:$EM$141,DL$1,0) &gt; 0,$C17,0)</f>
        <v>0</v>
      </c>
      <c r="DM17" s="175">
        <f>IF(VLOOKUP($D17,'Appendix B - CI'!$C$2:$EM$141,DM$1,0) &gt; 0,$C17,0)</f>
        <v>0</v>
      </c>
      <c r="DN17" s="175">
        <f>IF(VLOOKUP($D17,'Appendix B - CI'!$C$2:$EM$141,DN$1,0) &gt; 0,$C17,0)</f>
        <v>0</v>
      </c>
      <c r="DO17" s="175">
        <f>IF(VLOOKUP($D17,'Appendix B - CI'!$C$2:$EM$141,DO$1,0) &gt; 0,$C17,0)</f>
        <v>0</v>
      </c>
      <c r="DP17" s="175">
        <f>IF(VLOOKUP($D17,'Appendix B - CI'!$C$2:$EM$141,DP$1,0) &gt; 0,$C17,0)</f>
        <v>0</v>
      </c>
      <c r="DQ17" s="175">
        <f>IF(VLOOKUP($D17,'Appendix B - CI'!$C$2:$EM$141,DQ$1,0) &gt; 0,$C17,0)</f>
        <v>0</v>
      </c>
      <c r="DR17" s="175">
        <f>IF(VLOOKUP($D17,'Appendix B - CI'!$C$2:$EM$141,DR$1,0) &gt; 0,$C17,0)</f>
        <v>0</v>
      </c>
      <c r="DS17" s="175">
        <f>IF(VLOOKUP($D17,'Appendix B - CI'!$C$2:$EM$141,DS$1,0) &gt; 0,$C17,0)</f>
        <v>0</v>
      </c>
      <c r="DT17" s="175">
        <f>IF(VLOOKUP($D17,'Appendix B - CI'!$C$2:$EM$141,DT$1,0) &gt; 0,$C17,0)</f>
        <v>0</v>
      </c>
      <c r="DU17" s="175">
        <f>IF(VLOOKUP($D17,'Appendix B - CI'!$C$2:$EM$141,DU$1,0) &gt; 0,$C17,0)</f>
        <v>0</v>
      </c>
      <c r="DV17" s="175">
        <f>IF(VLOOKUP($D17,'Appendix B - CI'!$C$2:$EM$141,DV$1,0) &gt; 0,$C17,0)</f>
        <v>0</v>
      </c>
      <c r="DW17" s="175">
        <f>IF(VLOOKUP($D17,'Appendix B - CI'!$C$2:$EM$141,DW$1,0) &gt; 0,$C17,0)</f>
        <v>0</v>
      </c>
      <c r="DX17" s="175">
        <f>IF(VLOOKUP($D17,'Appendix B - CI'!$C$2:$EM$141,DX$1,0) &gt; 0,$C17,0)</f>
        <v>0</v>
      </c>
      <c r="DY17" s="175">
        <f>IF(VLOOKUP($D17,'Appendix B - CI'!$C$2:$EM$141,DY$1,0) &gt; 0,$C17,0)</f>
        <v>0</v>
      </c>
      <c r="DZ17" s="175">
        <f>IF(VLOOKUP($D17,'Appendix B - CI'!$C$2:$EM$141,DZ$1,0) &gt; 0,$C17,0)</f>
        <v>0</v>
      </c>
      <c r="EA17" s="175">
        <f>IF(VLOOKUP($D17,'Appendix B - CI'!$C$2:$EM$141,EA$1,0) &gt; 0,$C17,0)</f>
        <v>0</v>
      </c>
      <c r="EB17" s="175">
        <f>IF(VLOOKUP($D17,'Appendix B - CI'!$C$2:$EM$141,EB$1,0) &gt; 0,$C17,0)</f>
        <v>0</v>
      </c>
      <c r="EC17" s="175">
        <f>IF(VLOOKUP($D17,'Appendix B - CI'!$C$2:$EM$141,EC$1,0) &gt; 0,$C17,0)</f>
        <v>0</v>
      </c>
      <c r="ED17" s="175">
        <f>IF(VLOOKUP($D17,'Appendix B - CI'!$C$2:$EM$141,ED$1,0) &gt; 0,$C17,0)</f>
        <v>0</v>
      </c>
      <c r="EE17" s="175">
        <f>IF(VLOOKUP($D17,'Appendix B - CI'!$C$2:$EM$141,EE$1,0) &gt; 0,$C17,0)</f>
        <v>0</v>
      </c>
      <c r="EF17" s="175">
        <f>IF(VLOOKUP($D17,'Appendix B - CI'!$C$2:$EM$141,EF$1,0) &gt; 0,$C17,0)</f>
        <v>0</v>
      </c>
      <c r="EG17" s="175">
        <f>IF(VLOOKUP($D17,'Appendix B - CI'!$C$2:$EM$141,EG$1,0) &gt; 0,$C17,0)</f>
        <v>0</v>
      </c>
      <c r="EH17" s="175">
        <f>IF(VLOOKUP($D17,'Appendix B - CI'!$C$2:$EM$141,EH$1,0) &gt; 0,$C17,0)</f>
        <v>0</v>
      </c>
      <c r="EI17" s="175">
        <f>IF(VLOOKUP($D17,'Appendix B - CI'!$C$2:$EM$141,EI$1,0) &gt; 0,$C17,0)</f>
        <v>0</v>
      </c>
      <c r="EJ17" s="175">
        <f>IF(VLOOKUP($D17,'Appendix B - CI'!$C$2:$EM$141,EJ$1,0) &gt; 0,$C17,0)</f>
        <v>0</v>
      </c>
      <c r="EK17" s="175">
        <f>IF(VLOOKUP($D17,'Appendix B - CI'!$C$2:$EM$141,EK$1,0) &gt; 0,$C17,0)</f>
        <v>0</v>
      </c>
      <c r="EL17" s="175">
        <f>IF(VLOOKUP($D17,'Appendix B - CI'!$C$2:$EM$141,EL$1,0) &gt; 0,$C17,0)</f>
        <v>0</v>
      </c>
      <c r="EM17" s="175">
        <f>IF(VLOOKUP($D17,'Appendix B - CI'!$C$2:$EM$141,EM$1,0) &gt; 0,$C17,0)</f>
        <v>0</v>
      </c>
      <c r="EN17" s="175">
        <f>IF(VLOOKUP($D17,'Appendix B - CI'!$C$2:$EM$141,EN$1,0) &gt; 0,$C17,0)</f>
        <v>0</v>
      </c>
      <c r="EO17" s="178"/>
      <c r="EP17" s="178"/>
      <c r="EQ17" s="178"/>
      <c r="ER17" s="178"/>
      <c r="ES17" s="178"/>
      <c r="ET17" s="178"/>
      <c r="EU17" s="178"/>
      <c r="EV17" s="178"/>
      <c r="EW17" s="178"/>
      <c r="EX17" s="178"/>
      <c r="EY17" s="178"/>
      <c r="EZ17" s="178"/>
      <c r="FA17" s="178"/>
      <c r="FB17" s="178"/>
      <c r="FC17" s="178"/>
      <c r="FD17" s="178"/>
      <c r="FE17" s="178"/>
      <c r="FF17" s="178"/>
      <c r="FG17" s="178"/>
      <c r="FH17" s="178"/>
      <c r="FI17" s="178"/>
      <c r="FJ17" s="178"/>
      <c r="FK17" s="178"/>
      <c r="FL17" s="178"/>
      <c r="FM17" s="178"/>
      <c r="FN17" s="178"/>
      <c r="FO17" s="178"/>
      <c r="FP17" s="178"/>
      <c r="FQ17" s="178"/>
      <c r="FR17" s="178"/>
      <c r="FS17" s="178"/>
      <c r="FT17" s="178"/>
      <c r="FU17" s="178"/>
      <c r="FV17" s="178"/>
      <c r="FW17" s="178"/>
      <c r="FX17" s="178"/>
      <c r="FY17" s="178"/>
      <c r="FZ17" s="178"/>
      <c r="GA17" s="178"/>
      <c r="GB17" s="178"/>
      <c r="GC17" s="178"/>
      <c r="GD17" s="178"/>
      <c r="GE17" s="178"/>
      <c r="GF17" s="178"/>
      <c r="GG17" s="178"/>
      <c r="GH17" s="178"/>
      <c r="GI17" s="178"/>
      <c r="GJ17" s="178"/>
      <c r="GK17" s="178"/>
      <c r="GL17" s="178"/>
      <c r="GM17" s="178"/>
      <c r="GN17" s="178"/>
      <c r="GO17" s="178"/>
      <c r="GP17" s="178"/>
      <c r="GQ17" s="178"/>
      <c r="GR17" s="178"/>
      <c r="GS17" s="178"/>
      <c r="GT17" s="178"/>
      <c r="GU17" s="178"/>
      <c r="GV17" s="178"/>
      <c r="GW17" s="178"/>
      <c r="GX17" s="178"/>
      <c r="GY17" s="178"/>
      <c r="GZ17" s="178"/>
      <c r="HA17" s="178"/>
      <c r="HB17" s="178"/>
      <c r="HC17" s="178"/>
      <c r="HD17" s="178"/>
      <c r="HE17" s="178"/>
      <c r="HF17" s="178"/>
      <c r="HG17" s="178"/>
      <c r="HH17" s="178"/>
      <c r="HI17" s="178"/>
      <c r="HJ17" s="178"/>
      <c r="HK17" s="178"/>
      <c r="HL17" s="178"/>
      <c r="HM17" s="178"/>
      <c r="HN17" s="178"/>
      <c r="HO17" s="178"/>
      <c r="HP17" s="178"/>
      <c r="HQ17" s="178"/>
      <c r="HR17" s="178"/>
      <c r="HS17" s="178"/>
      <c r="HT17" s="178"/>
      <c r="HU17" s="178"/>
      <c r="HV17" s="178"/>
      <c r="HW17" s="178"/>
      <c r="HX17" s="178"/>
      <c r="HY17" s="178"/>
      <c r="HZ17" s="178"/>
      <c r="IA17" s="178"/>
      <c r="IB17" s="178"/>
      <c r="IC17" s="178"/>
      <c r="ID17" s="178"/>
      <c r="IE17" s="178"/>
      <c r="IF17" s="178"/>
      <c r="IG17" s="178"/>
      <c r="IH17" s="178"/>
      <c r="II17" s="178"/>
      <c r="IJ17" s="178"/>
      <c r="IK17" s="178"/>
      <c r="IL17" s="178"/>
      <c r="IM17" s="178"/>
      <c r="IN17" s="178"/>
      <c r="IO17" s="178"/>
      <c r="IP17" s="178"/>
      <c r="IQ17" s="178"/>
      <c r="IR17" s="178"/>
      <c r="IS17" s="178"/>
      <c r="IT17" s="178"/>
      <c r="IU17" s="178"/>
      <c r="IV17" s="178"/>
      <c r="IW17" s="178"/>
      <c r="IX17" s="178"/>
      <c r="IY17" s="178"/>
      <c r="IZ17" s="178"/>
      <c r="JA17" s="178"/>
      <c r="JB17" s="178"/>
      <c r="JC17" s="178"/>
      <c r="JD17" s="178"/>
      <c r="JE17" s="178"/>
      <c r="JF17" s="178"/>
      <c r="JG17" s="178"/>
      <c r="JH17" s="178"/>
      <c r="JI17" s="178"/>
      <c r="JJ17" s="178"/>
      <c r="JK17" s="178"/>
      <c r="JL17" s="178"/>
      <c r="JM17" s="178"/>
      <c r="JN17" s="178"/>
      <c r="JO17" s="178"/>
      <c r="JP17" s="178"/>
      <c r="JQ17" s="178"/>
      <c r="JR17" s="178"/>
      <c r="JS17" s="178"/>
      <c r="JT17" s="178"/>
      <c r="JU17" s="178"/>
      <c r="JV17" s="178"/>
      <c r="JW17" s="178"/>
      <c r="JX17" s="178"/>
      <c r="JY17" s="180"/>
    </row>
    <row r="18" ht="14.25" customHeight="1">
      <c r="A18" s="50" t="s">
        <v>96</v>
      </c>
      <c r="B18" s="83" t="s">
        <v>479</v>
      </c>
      <c r="C18" s="1330">
        <f>VLOOKUP(D18,'Combined Scenario II - Results'!$C$2:$AR$87,42,0)</f>
        <v>887.7845</v>
      </c>
      <c r="D18" s="50">
        <v>1811018.0</v>
      </c>
      <c r="E18" s="989">
        <f>IF(VLOOKUP($D18,'Appendix B - CI'!$C$2:$EM$141,E$1,0) &gt; 0,$C18,0)</f>
        <v>887.7845</v>
      </c>
      <c r="F18" s="175">
        <f>IF(VLOOKUP($D18,'Appendix B - CI'!$C$2:$EM$141,F$1,0) &gt; 0,$C18,0)</f>
        <v>0</v>
      </c>
      <c r="G18" s="175">
        <f>IF(VLOOKUP($D18,'Appendix B - CI'!$C$2:$EM$141,G$1,0) &gt; 0,$C18,0)</f>
        <v>0</v>
      </c>
      <c r="H18" s="175">
        <f>IF(VLOOKUP($D18,'Appendix B - CI'!$C$2:$EM$141,H$1,0) &gt; 0,$C18,0)</f>
        <v>0</v>
      </c>
      <c r="I18" s="175">
        <f>IF(VLOOKUP($D18,'Appendix B - CI'!$C$2:$EM$141,I$1,0) &gt; 0,$C18,0)</f>
        <v>0</v>
      </c>
      <c r="J18" s="989">
        <f>IF(VLOOKUP($D18,'Appendix B - CI'!$C$2:$EM$141,J$1,0) &gt; 0,$C18,0)</f>
        <v>887.7845</v>
      </c>
      <c r="K18" s="175">
        <f>IF(VLOOKUP($D18,'Appendix B - CI'!$C$2:$EM$141,K$1,0) &gt; 0,$C18,0)</f>
        <v>0</v>
      </c>
      <c r="L18" s="175">
        <f>IF(VLOOKUP($D18,'Appendix B - CI'!$C$2:$EM$141,L$1,0) &gt; 0,$C18,0)</f>
        <v>0</v>
      </c>
      <c r="M18" s="175">
        <f>IF(VLOOKUP($D18,'Appendix B - CI'!$C$2:$EM$141,M$1,0) &gt; 0,$C18,0)</f>
        <v>0</v>
      </c>
      <c r="N18" s="175">
        <f>IF(VLOOKUP($D18,'Appendix B - CI'!$C$2:$EM$141,N$1,0) &gt; 0,$C18,0)</f>
        <v>0</v>
      </c>
      <c r="O18" s="989">
        <f>IF(VLOOKUP($D18,'Appendix B - CI'!$C$2:$EM$141,O$1,0) &gt; 0,$C18,0)</f>
        <v>887.7845</v>
      </c>
      <c r="P18" s="175">
        <f>IF(VLOOKUP($D18,'Appendix B - CI'!$C$2:$EM$141,P$1,0) &gt; 0,$C18,0)</f>
        <v>0</v>
      </c>
      <c r="Q18" s="175">
        <f>IF(VLOOKUP($D18,'Appendix B - CI'!$C$2:$EM$141,Q$1,0) &gt; 0,$C18,0)</f>
        <v>0</v>
      </c>
      <c r="R18" s="175">
        <f>IF(VLOOKUP($D18,'Appendix B - CI'!$C$2:$EM$141,R$1,0) &gt; 0,$C18,0)</f>
        <v>0</v>
      </c>
      <c r="S18" s="175">
        <f>IF(VLOOKUP($D18,'Appendix B - CI'!$C$2:$EM$141,S$1,0) &gt; 0,$C18,0)</f>
        <v>0</v>
      </c>
      <c r="T18" s="989">
        <f>IF(VLOOKUP($D18,'Appendix B - CI'!$C$2:$EM$141,T$1,0) &gt; 0,$C18,0)</f>
        <v>887.7845</v>
      </c>
      <c r="U18" s="175">
        <f>IF(VLOOKUP($D18,'Appendix B - CI'!$C$2:$EM$141,U$1,0) &gt; 0,$C18,0)</f>
        <v>0</v>
      </c>
      <c r="V18" s="175">
        <f>IF(VLOOKUP($D18,'Appendix B - CI'!$C$2:$EM$141,V$1,0) &gt; 0,$C18,0)</f>
        <v>0</v>
      </c>
      <c r="W18" s="175">
        <f>IF(VLOOKUP($D18,'Appendix B - CI'!$C$2:$EM$141,W$1,0) &gt; 0,$C18,0)</f>
        <v>0</v>
      </c>
      <c r="X18" s="175">
        <f>IF(VLOOKUP($D18,'Appendix B - CI'!$C$2:$EM$141,X$1,0) &gt; 0,$C18,0)</f>
        <v>0</v>
      </c>
      <c r="Y18" s="175">
        <f>IF(VLOOKUP($D18,'Appendix B - CI'!$C$2:$EM$141,Y$1,0) &gt; 0,$C18,0)</f>
        <v>0</v>
      </c>
      <c r="Z18" s="175">
        <f>IF(VLOOKUP($D18,'Appendix B - CI'!$C$2:$EM$141,Z$1,0) &gt; 0,$C18,0)</f>
        <v>0</v>
      </c>
      <c r="AA18" s="175">
        <f>IF(VLOOKUP($D18,'Appendix B - CI'!$C$2:$EM$141,AA$1,0) &gt; 0,$C18,0)</f>
        <v>0</v>
      </c>
      <c r="AB18" s="175">
        <f>IF(VLOOKUP($D18,'Appendix B - CI'!$C$2:$EM$141,AB$1,0) &gt; 0,$C18,0)</f>
        <v>0</v>
      </c>
      <c r="AC18" s="175">
        <f>IF(VLOOKUP($D18,'Appendix B - CI'!$C$2:$EM$141,AC$1,0) &gt; 0,$C18,0)</f>
        <v>0</v>
      </c>
      <c r="AD18" s="989">
        <f>IF(VLOOKUP($D18,'Appendix B - CI'!$C$2:$EM$141,AD$1,0) &gt; 0,$C18,0)</f>
        <v>887.7845</v>
      </c>
      <c r="AE18" s="175">
        <f>IF(VLOOKUP($D18,'Appendix B - CI'!$C$2:$EM$141,AE$1,0) &gt; 0,$C18,0)</f>
        <v>0</v>
      </c>
      <c r="AF18" s="175">
        <f>IF(VLOOKUP($D18,'Appendix B - CI'!$C$2:$EM$141,AF$1,0) &gt; 0,$C18,0)</f>
        <v>0</v>
      </c>
      <c r="AG18" s="175">
        <f>IF(VLOOKUP($D18,'Appendix B - CI'!$C$2:$EM$141,AG$1,0) &gt; 0,$C18,0)</f>
        <v>0</v>
      </c>
      <c r="AH18" s="175">
        <f>IF(VLOOKUP($D18,'Appendix B - CI'!$C$2:$EM$141,AH$1,0) &gt; 0,$C18,0)</f>
        <v>0</v>
      </c>
      <c r="AI18" s="175">
        <f>IF(VLOOKUP($D18,'Appendix B - CI'!$C$2:$EM$141,AI$1,0) &gt; 0,$C18,0)</f>
        <v>0</v>
      </c>
      <c r="AJ18" s="175">
        <f>IF(VLOOKUP($D18,'Appendix B - CI'!$C$2:$EM$141,AJ$1,0) &gt; 0,$C18,0)</f>
        <v>0</v>
      </c>
      <c r="AK18" s="175">
        <f>IF(VLOOKUP($D18,'Appendix B - CI'!$C$2:$EM$141,AK$1,0) &gt; 0,$C18,0)</f>
        <v>0</v>
      </c>
      <c r="AL18" s="989">
        <f>IF(VLOOKUP($D18,'Appendix B - CI'!$C$2:$EM$141,AL$1,0) &gt; 0,$C18,0)</f>
        <v>887.7845</v>
      </c>
      <c r="AM18" s="175">
        <f>IF(VLOOKUP($D18,'Appendix B - CI'!$C$2:$EM$141,AM$1,0) &gt; 0,$C18,0)</f>
        <v>0</v>
      </c>
      <c r="AN18" s="175">
        <f>IF(VLOOKUP($D18,'Appendix B - CI'!$C$2:$EM$141,AN$1,0) &gt; 0,$C18,0)</f>
        <v>0</v>
      </c>
      <c r="AO18" s="175">
        <f>IF(VLOOKUP($D18,'Appendix B - CI'!$C$2:$EM$141,AO$1,0) &gt; 0,$C18,0)</f>
        <v>0</v>
      </c>
      <c r="AP18" s="175">
        <f>IF(VLOOKUP($D18,'Appendix B - CI'!$C$2:$EM$141,AP$1,0) &gt; 0,$C18,0)</f>
        <v>0</v>
      </c>
      <c r="AQ18" s="175">
        <f>IF(VLOOKUP($D18,'Appendix B - CI'!$C$2:$EM$141,AQ$1,0) &gt; 0,$C18,0)</f>
        <v>0</v>
      </c>
      <c r="AR18" s="175">
        <f>IF(VLOOKUP($D18,'Appendix B - CI'!$C$2:$EM$141,AR$1,0) &gt; 0,$C18,0)</f>
        <v>0</v>
      </c>
      <c r="AS18" s="175">
        <f>IF(VLOOKUP($D18,'Appendix B - CI'!$C$2:$EM$141,AS$1,0) &gt; 0,$C18,0)</f>
        <v>0</v>
      </c>
      <c r="AT18" s="989">
        <f>IF(VLOOKUP($D18,'Appendix B - CI'!$C$2:$EM$141,AT$1,0) &gt; 0,$C18,0)</f>
        <v>887.7845</v>
      </c>
      <c r="AU18" s="175">
        <f>IF(VLOOKUP($D18,'Appendix B - CI'!$C$2:$EM$141,AU$1,0) &gt; 0,$C18,0)</f>
        <v>0</v>
      </c>
      <c r="AV18" s="175">
        <f>IF(VLOOKUP($D18,'Appendix B - CI'!$C$2:$EM$141,AV$1,0) &gt; 0,$C18,0)</f>
        <v>0</v>
      </c>
      <c r="AW18" s="175">
        <f>IF(VLOOKUP($D18,'Appendix B - CI'!$C$2:$EM$141,AW$1,0) &gt; 0,$C18,0)</f>
        <v>0</v>
      </c>
      <c r="AX18" s="175">
        <f>IF(VLOOKUP($D18,'Appendix B - CI'!$C$2:$EM$141,AX$1,0) &gt; 0,$C18,0)</f>
        <v>0</v>
      </c>
      <c r="AY18" s="175">
        <f>IF(VLOOKUP($D18,'Appendix B - CI'!$C$2:$EM$141,AY$1,0) &gt; 0,$C18,0)</f>
        <v>0</v>
      </c>
      <c r="AZ18" s="175">
        <f>IF(VLOOKUP($D18,'Appendix B - CI'!$C$2:$EM$141,AZ$1,0) &gt; 0,$C18,0)</f>
        <v>0</v>
      </c>
      <c r="BA18" s="175">
        <f>IF(VLOOKUP($D18,'Appendix B - CI'!$C$2:$EM$141,BA$1,0) &gt; 0,$C18,0)</f>
        <v>0</v>
      </c>
      <c r="BB18" s="175">
        <f>IF(VLOOKUP($D18,'Appendix B - CI'!$C$2:$EM$141,BB$1,0) &gt; 0,$C18,0)</f>
        <v>0</v>
      </c>
      <c r="BC18" s="175">
        <f>IF(VLOOKUP($D18,'Appendix B - CI'!$C$2:$EM$141,BC$1,0) &gt; 0,$C18,0)</f>
        <v>0</v>
      </c>
      <c r="BD18" s="175">
        <f>IF(VLOOKUP($D18,'Appendix B - CI'!$C$2:$EM$141,BD$1,0) &gt; 0,$C18,0)</f>
        <v>0</v>
      </c>
      <c r="BE18" s="175">
        <f>IF(VLOOKUP($D18,'Appendix B - CI'!$C$2:$EM$141,BE$1,0) &gt; 0,$C18,0)</f>
        <v>0</v>
      </c>
      <c r="BF18" s="175">
        <f>IF(VLOOKUP($D18,'Appendix B - CI'!$C$2:$EM$141,BF$1,0) &gt; 0,$C18,0)</f>
        <v>0</v>
      </c>
      <c r="BG18" s="175">
        <f>IF(VLOOKUP($D18,'Appendix B - CI'!$C$2:$EM$141,BG$1,0) &gt; 0,$C18,0)</f>
        <v>0</v>
      </c>
      <c r="BH18" s="175">
        <f>IF(VLOOKUP($D18,'Appendix B - CI'!$C$2:$EM$141,BH$1,0) &gt; 0,$C18,0)</f>
        <v>0</v>
      </c>
      <c r="BI18" s="175">
        <f>IF(VLOOKUP($D18,'Appendix B - CI'!$C$2:$EM$141,BI$1,0) &gt; 0,$C18,0)</f>
        <v>0</v>
      </c>
      <c r="BJ18" s="175">
        <f>IF(VLOOKUP($D18,'Appendix B - CI'!$C$2:$EM$141,BJ$1,0) &gt; 0,$C18,0)</f>
        <v>0</v>
      </c>
      <c r="BK18" s="175">
        <f>IF(VLOOKUP($D18,'Appendix B - CI'!$C$2:$EM$141,BK$1,0) &gt; 0,$C18,0)</f>
        <v>0</v>
      </c>
      <c r="BL18" s="175">
        <f>IF(VLOOKUP($D18,'Appendix B - CI'!$C$2:$EM$141,BL$1,0) &gt; 0,$C18,0)</f>
        <v>0</v>
      </c>
      <c r="BM18" s="175">
        <f>IF(VLOOKUP($D18,'Appendix B - CI'!$C$2:$EM$141,BM$1,0) &gt; 0,$C18,0)</f>
        <v>0</v>
      </c>
      <c r="BN18" s="175">
        <f>IF(VLOOKUP($D18,'Appendix B - CI'!$C$2:$EM$141,BN$1,0) &gt; 0,$C18,0)</f>
        <v>0</v>
      </c>
      <c r="BO18" s="175">
        <f>IF(VLOOKUP($D18,'Appendix B - CI'!$C$2:$EM$141,BO$1,0) &gt; 0,$C18,0)</f>
        <v>0</v>
      </c>
      <c r="BP18" s="175">
        <f>IF(VLOOKUP($D18,'Appendix B - CI'!$C$2:$EM$141,BP$1,0) &gt; 0,$C18,0)</f>
        <v>0</v>
      </c>
      <c r="BQ18" s="175">
        <f>IF(VLOOKUP($D18,'Appendix B - CI'!$C$2:$EM$141,BQ$1,0) &gt; 0,$C18,0)</f>
        <v>0</v>
      </c>
      <c r="BR18" s="175">
        <f>IF(VLOOKUP($D18,'Appendix B - CI'!$C$2:$EM$141,BR$1,0) &gt; 0,$C18,0)</f>
        <v>0</v>
      </c>
      <c r="BS18" s="175">
        <f>IF(VLOOKUP($D18,'Appendix B - CI'!$C$2:$EM$141,BS$1,0) &gt; 0,$C18,0)</f>
        <v>0</v>
      </c>
      <c r="BT18" s="175">
        <f>IF(VLOOKUP($D18,'Appendix B - CI'!$C$2:$EM$141,BT$1,0) &gt; 0,$C18,0)</f>
        <v>0</v>
      </c>
      <c r="BU18" s="175">
        <f>IF(VLOOKUP($D18,'Appendix B - CI'!$C$2:$EM$141,BU$1,0) &gt; 0,$C18,0)</f>
        <v>0</v>
      </c>
      <c r="BV18" s="175">
        <f>IF(VLOOKUP($D18,'Appendix B - CI'!$C$2:$EM$141,BV$1,0) &gt; 0,$C18,0)</f>
        <v>0</v>
      </c>
      <c r="BW18" s="175">
        <f>IF(VLOOKUP($D18,'Appendix B - CI'!$C$2:$EM$141,BW$1,0) &gt; 0,$C18,0)</f>
        <v>0</v>
      </c>
      <c r="BX18" s="175">
        <f>IF(VLOOKUP($D18,'Appendix B - CI'!$C$2:$EM$141,BX$1,0) &gt; 0,$C18,0)</f>
        <v>0</v>
      </c>
      <c r="BY18" s="175">
        <f>IF(VLOOKUP($D18,'Appendix B - CI'!$C$2:$EM$141,BY$1,0) &gt; 0,$C18,0)</f>
        <v>0</v>
      </c>
      <c r="BZ18" s="175">
        <f>IF(VLOOKUP($D18,'Appendix B - CI'!$C$2:$EM$141,BZ$1,0) &gt; 0,$C18,0)</f>
        <v>0</v>
      </c>
      <c r="CA18" s="175">
        <f>IF(VLOOKUP($D18,'Appendix B - CI'!$C$2:$EM$141,CA$1,0) &gt; 0,$C18,0)</f>
        <v>0</v>
      </c>
      <c r="CB18" s="175">
        <f>IF(VLOOKUP($D18,'Appendix B - CI'!$C$2:$EM$141,CB$1,0) &gt; 0,$C18,0)</f>
        <v>0</v>
      </c>
      <c r="CC18" s="175">
        <f>IF(VLOOKUP($D18,'Appendix B - CI'!$C$2:$EM$141,CC$1,0) &gt; 0,$C18,0)</f>
        <v>0</v>
      </c>
      <c r="CD18" s="175">
        <f>IF(VLOOKUP($D18,'Appendix B - CI'!$C$2:$EM$141,CD$1,0) &gt; 0,$C18,0)</f>
        <v>0</v>
      </c>
      <c r="CE18" s="175">
        <f>IF(VLOOKUP($D18,'Appendix B - CI'!$C$2:$EM$141,CE$1,0) &gt; 0,$C18,0)</f>
        <v>0</v>
      </c>
      <c r="CF18" s="989">
        <f>IF(VLOOKUP($D18,'Appendix B - CI'!$C$2:$EM$141,CF$1,0) &gt; 0,$C18,0)</f>
        <v>887.7845</v>
      </c>
      <c r="CG18" s="175">
        <f>IF(VLOOKUP($D18,'Appendix B - CI'!$C$2:$EM$141,CG$1,0) &gt; 0,$C18,0)</f>
        <v>0</v>
      </c>
      <c r="CH18" s="175">
        <f>IF(VLOOKUP($D18,'Appendix B - CI'!$C$2:$EM$141,CH$1,0) &gt; 0,$C18,0)</f>
        <v>0</v>
      </c>
      <c r="CI18" s="175">
        <f>IF(VLOOKUP($D18,'Appendix B - CI'!$C$2:$EM$141,CI$1,0) &gt; 0,$C18,0)</f>
        <v>0</v>
      </c>
      <c r="CJ18" s="175">
        <f>IF(VLOOKUP($D18,'Appendix B - CI'!$C$2:$EM$141,CJ$1,0) &gt; 0,$C18,0)</f>
        <v>0</v>
      </c>
      <c r="CK18" s="175">
        <f>IF(VLOOKUP($D18,'Appendix B - CI'!$C$2:$EM$141,CK$1,0) &gt; 0,$C18,0)</f>
        <v>0</v>
      </c>
      <c r="CL18" s="175">
        <f>IF(VLOOKUP($D18,'Appendix B - CI'!$C$2:$EM$141,CL$1,0) &gt; 0,$C18,0)</f>
        <v>0</v>
      </c>
      <c r="CM18" s="175">
        <f>IF(VLOOKUP($D18,'Appendix B - CI'!$C$2:$EM$141,CM$1,0) &gt; 0,$C18,0)</f>
        <v>0</v>
      </c>
      <c r="CN18" s="175">
        <f>IF(VLOOKUP($D18,'Appendix B - CI'!$C$2:$EM$141,CN$1,0) &gt; 0,$C18,0)</f>
        <v>0</v>
      </c>
      <c r="CO18" s="175">
        <f>IF(VLOOKUP($D18,'Appendix B - CI'!$C$2:$EM$141,CO$1,0) &gt; 0,$C18,0)</f>
        <v>0</v>
      </c>
      <c r="CP18" s="989">
        <f>IF(VLOOKUP($D18,'Appendix B - CI'!$C$2:$EM$141,CP$1,0) &gt; 0,$C18,0)</f>
        <v>887.7845</v>
      </c>
      <c r="CQ18" s="175">
        <f>IF(VLOOKUP($D18,'Appendix B - CI'!$C$2:$EM$141,CQ$1,0) &gt; 0,$C18,0)</f>
        <v>0</v>
      </c>
      <c r="CR18" s="175">
        <f>IF(VLOOKUP($D18,'Appendix B - CI'!$C$2:$EM$141,CR$1,0) &gt; 0,$C18,0)</f>
        <v>0</v>
      </c>
      <c r="CS18" s="175">
        <f>IF(VLOOKUP($D18,'Appendix B - CI'!$C$2:$EM$141,CS$1,0) &gt; 0,$C18,0)</f>
        <v>0</v>
      </c>
      <c r="CT18" s="175">
        <f>IF(VLOOKUP($D18,'Appendix B - CI'!$C$2:$EM$141,CT$1,0) &gt; 0,$C18,0)</f>
        <v>0</v>
      </c>
      <c r="CU18" s="175">
        <f>IF(VLOOKUP($D18,'Appendix B - CI'!$C$2:$EM$141,CU$1,0) &gt; 0,$C18,0)</f>
        <v>0</v>
      </c>
      <c r="CV18" s="175">
        <f>IF(VLOOKUP($D18,'Appendix B - CI'!$C$2:$EM$141,CV$1,0) &gt; 0,$C18,0)</f>
        <v>0</v>
      </c>
      <c r="CW18" s="175">
        <f>IF(VLOOKUP($D18,'Appendix B - CI'!$C$2:$EM$141,CW$1,0) &gt; 0,$C18,0)</f>
        <v>0</v>
      </c>
      <c r="CX18" s="175">
        <f>IF(VLOOKUP($D18,'Appendix B - CI'!$C$2:$EM$141,CX$1,0) &gt; 0,$C18,0)</f>
        <v>0</v>
      </c>
      <c r="CY18" s="175">
        <f>IF(VLOOKUP($D18,'Appendix B - CI'!$C$2:$EM$141,CY$1,0) &gt; 0,$C18,0)</f>
        <v>0</v>
      </c>
      <c r="CZ18" s="989">
        <f>IF(VLOOKUP($D18,'Appendix B - CI'!$C$2:$EM$141,CZ$1,0) &gt; 0,$C18,0)</f>
        <v>887.7845</v>
      </c>
      <c r="DA18" s="175">
        <f>IF(VLOOKUP($D18,'Appendix B - CI'!$C$2:$EM$141,DA$1,0) &gt; 0,$C18,0)</f>
        <v>0</v>
      </c>
      <c r="DB18" s="175">
        <f>IF(VLOOKUP($D18,'Appendix B - CI'!$C$2:$EM$141,DB$1,0) &gt; 0,$C18,0)</f>
        <v>0</v>
      </c>
      <c r="DC18" s="175">
        <f>IF(VLOOKUP($D18,'Appendix B - CI'!$C$2:$EM$141,DC$1,0) &gt; 0,$C18,0)</f>
        <v>0</v>
      </c>
      <c r="DD18" s="175">
        <f>IF(VLOOKUP($D18,'Appendix B - CI'!$C$2:$EM$141,DD$1,0) &gt; 0,$C18,0)</f>
        <v>0</v>
      </c>
      <c r="DE18" s="175">
        <f>IF(VLOOKUP($D18,'Appendix B - CI'!$C$2:$EM$141,DE$1,0) &gt; 0,$C18,0)</f>
        <v>0</v>
      </c>
      <c r="DF18" s="175">
        <f>IF(VLOOKUP($D18,'Appendix B - CI'!$C$2:$EM$141,DF$1,0) &gt; 0,$C18,0)</f>
        <v>0</v>
      </c>
      <c r="DG18" s="175">
        <f>IF(VLOOKUP($D18,'Appendix B - CI'!$C$2:$EM$141,DG$1,0) &gt; 0,$C18,0)</f>
        <v>0</v>
      </c>
      <c r="DH18" s="175">
        <f>IF(VLOOKUP($D18,'Appendix B - CI'!$C$2:$EM$141,DH$1,0) &gt; 0,$C18,0)</f>
        <v>0</v>
      </c>
      <c r="DI18" s="175">
        <f>IF(VLOOKUP($D18,'Appendix B - CI'!$C$2:$EM$141,DI$1,0) &gt; 0,$C18,0)</f>
        <v>0</v>
      </c>
      <c r="DJ18" s="175">
        <f>IF(VLOOKUP($D18,'Appendix B - CI'!$C$2:$EM$141,DJ$1,0) &gt; 0,$C18,0)</f>
        <v>0</v>
      </c>
      <c r="DK18" s="175">
        <f>IF(VLOOKUP($D18,'Appendix B - CI'!$C$2:$EM$141,DK$1,0) &gt; 0,$C18,0)</f>
        <v>0</v>
      </c>
      <c r="DL18" s="175">
        <f>IF(VLOOKUP($D18,'Appendix B - CI'!$C$2:$EM$141,DL$1,0) &gt; 0,$C18,0)</f>
        <v>0</v>
      </c>
      <c r="DM18" s="175">
        <f>IF(VLOOKUP($D18,'Appendix B - CI'!$C$2:$EM$141,DM$1,0) &gt; 0,$C18,0)</f>
        <v>0</v>
      </c>
      <c r="DN18" s="175">
        <f>IF(VLOOKUP($D18,'Appendix B - CI'!$C$2:$EM$141,DN$1,0) &gt; 0,$C18,0)</f>
        <v>0</v>
      </c>
      <c r="DO18" s="175">
        <f>IF(VLOOKUP($D18,'Appendix B - CI'!$C$2:$EM$141,DO$1,0) &gt; 0,$C18,0)</f>
        <v>0</v>
      </c>
      <c r="DP18" s="175">
        <f>IF(VLOOKUP($D18,'Appendix B - CI'!$C$2:$EM$141,DP$1,0) &gt; 0,$C18,0)</f>
        <v>0</v>
      </c>
      <c r="DQ18" s="175">
        <f>IF(VLOOKUP($D18,'Appendix B - CI'!$C$2:$EM$141,DQ$1,0) &gt; 0,$C18,0)</f>
        <v>0</v>
      </c>
      <c r="DR18" s="175">
        <f>IF(VLOOKUP($D18,'Appendix B - CI'!$C$2:$EM$141,DR$1,0) &gt; 0,$C18,0)</f>
        <v>0</v>
      </c>
      <c r="DS18" s="175">
        <f>IF(VLOOKUP($D18,'Appendix B - CI'!$C$2:$EM$141,DS$1,0) &gt; 0,$C18,0)</f>
        <v>0</v>
      </c>
      <c r="DT18" s="175">
        <f>IF(VLOOKUP($D18,'Appendix B - CI'!$C$2:$EM$141,DT$1,0) &gt; 0,$C18,0)</f>
        <v>0</v>
      </c>
      <c r="DU18" s="175">
        <f>IF(VLOOKUP($D18,'Appendix B - CI'!$C$2:$EM$141,DU$1,0) &gt; 0,$C18,0)</f>
        <v>0</v>
      </c>
      <c r="DV18" s="175">
        <f>IF(VLOOKUP($D18,'Appendix B - CI'!$C$2:$EM$141,DV$1,0) &gt; 0,$C18,0)</f>
        <v>0</v>
      </c>
      <c r="DW18" s="175">
        <f>IF(VLOOKUP($D18,'Appendix B - CI'!$C$2:$EM$141,DW$1,0) &gt; 0,$C18,0)</f>
        <v>0</v>
      </c>
      <c r="DX18" s="175">
        <f>IF(VLOOKUP($D18,'Appendix B - CI'!$C$2:$EM$141,DX$1,0) &gt; 0,$C18,0)</f>
        <v>0</v>
      </c>
      <c r="DY18" s="175">
        <f>IF(VLOOKUP($D18,'Appendix B - CI'!$C$2:$EM$141,DY$1,0) &gt; 0,$C18,0)</f>
        <v>0</v>
      </c>
      <c r="DZ18" s="175">
        <f>IF(VLOOKUP($D18,'Appendix B - CI'!$C$2:$EM$141,DZ$1,0) &gt; 0,$C18,0)</f>
        <v>0</v>
      </c>
      <c r="EA18" s="175">
        <f>IF(VLOOKUP($D18,'Appendix B - CI'!$C$2:$EM$141,EA$1,0) &gt; 0,$C18,0)</f>
        <v>0</v>
      </c>
      <c r="EB18" s="175">
        <f>IF(VLOOKUP($D18,'Appendix B - CI'!$C$2:$EM$141,EB$1,0) &gt; 0,$C18,0)</f>
        <v>0</v>
      </c>
      <c r="EC18" s="175">
        <f>IF(VLOOKUP($D18,'Appendix B - CI'!$C$2:$EM$141,EC$1,0) &gt; 0,$C18,0)</f>
        <v>0</v>
      </c>
      <c r="ED18" s="175">
        <f>IF(VLOOKUP($D18,'Appendix B - CI'!$C$2:$EM$141,ED$1,0) &gt; 0,$C18,0)</f>
        <v>0</v>
      </c>
      <c r="EE18" s="175">
        <f>IF(VLOOKUP($D18,'Appendix B - CI'!$C$2:$EM$141,EE$1,0) &gt; 0,$C18,0)</f>
        <v>0</v>
      </c>
      <c r="EF18" s="175">
        <f>IF(VLOOKUP($D18,'Appendix B - CI'!$C$2:$EM$141,EF$1,0) &gt; 0,$C18,0)</f>
        <v>0</v>
      </c>
      <c r="EG18" s="175">
        <f>IF(VLOOKUP($D18,'Appendix B - CI'!$C$2:$EM$141,EG$1,0) &gt; 0,$C18,0)</f>
        <v>0</v>
      </c>
      <c r="EH18" s="175">
        <f>IF(VLOOKUP($D18,'Appendix B - CI'!$C$2:$EM$141,EH$1,0) &gt; 0,$C18,0)</f>
        <v>0</v>
      </c>
      <c r="EI18" s="175">
        <f>IF(VLOOKUP($D18,'Appendix B - CI'!$C$2:$EM$141,EI$1,0) &gt; 0,$C18,0)</f>
        <v>0</v>
      </c>
      <c r="EJ18" s="175">
        <f>IF(VLOOKUP($D18,'Appendix B - CI'!$C$2:$EM$141,EJ$1,0) &gt; 0,$C18,0)</f>
        <v>0</v>
      </c>
      <c r="EK18" s="175">
        <f>IF(VLOOKUP($D18,'Appendix B - CI'!$C$2:$EM$141,EK$1,0) &gt; 0,$C18,0)</f>
        <v>0</v>
      </c>
      <c r="EL18" s="175">
        <f>IF(VLOOKUP($D18,'Appendix B - CI'!$C$2:$EM$141,EL$1,0) &gt; 0,$C18,0)</f>
        <v>0</v>
      </c>
      <c r="EM18" s="175">
        <f>IF(VLOOKUP($D18,'Appendix B - CI'!$C$2:$EM$141,EM$1,0) &gt; 0,$C18,0)</f>
        <v>0</v>
      </c>
      <c r="EN18" s="175">
        <f>IF(VLOOKUP($D18,'Appendix B - CI'!$C$2:$EM$141,EN$1,0) &gt; 0,$C18,0)</f>
        <v>0</v>
      </c>
      <c r="EO18" s="178"/>
      <c r="EP18" s="178"/>
      <c r="EQ18" s="178"/>
      <c r="ER18" s="178"/>
      <c r="ES18" s="178"/>
      <c r="ET18" s="178"/>
      <c r="EU18" s="178"/>
      <c r="EV18" s="178"/>
      <c r="EW18" s="178"/>
      <c r="EX18" s="178"/>
      <c r="EY18" s="178"/>
      <c r="EZ18" s="178"/>
      <c r="FA18" s="178"/>
      <c r="FB18" s="178"/>
      <c r="FC18" s="178"/>
      <c r="FD18" s="178"/>
      <c r="FE18" s="178"/>
      <c r="FF18" s="178"/>
      <c r="FG18" s="178"/>
      <c r="FH18" s="178"/>
      <c r="FI18" s="178"/>
      <c r="FJ18" s="178"/>
      <c r="FK18" s="178"/>
      <c r="FL18" s="178"/>
      <c r="FM18" s="178"/>
      <c r="FN18" s="178"/>
      <c r="FO18" s="178"/>
      <c r="FP18" s="178"/>
      <c r="FQ18" s="178"/>
      <c r="FR18" s="178"/>
      <c r="FS18" s="178"/>
      <c r="FT18" s="178"/>
      <c r="FU18" s="178"/>
      <c r="FV18" s="178"/>
      <c r="FW18" s="178"/>
      <c r="FX18" s="178"/>
      <c r="FY18" s="178"/>
      <c r="FZ18" s="178"/>
      <c r="GA18" s="178"/>
      <c r="GB18" s="178"/>
      <c r="GC18" s="178"/>
      <c r="GD18" s="178"/>
      <c r="GE18" s="178"/>
      <c r="GF18" s="178"/>
      <c r="GG18" s="178"/>
      <c r="GH18" s="178"/>
      <c r="GI18" s="178"/>
      <c r="GJ18" s="178"/>
      <c r="GK18" s="178"/>
      <c r="GL18" s="178"/>
      <c r="GM18" s="178"/>
      <c r="GN18" s="178"/>
      <c r="GO18" s="178"/>
      <c r="GP18" s="178"/>
      <c r="GQ18" s="178"/>
      <c r="GR18" s="178"/>
      <c r="GS18" s="178"/>
      <c r="GT18" s="178"/>
      <c r="GU18" s="178"/>
      <c r="GV18" s="178"/>
      <c r="GW18" s="178"/>
      <c r="GX18" s="178"/>
      <c r="GY18" s="178"/>
      <c r="GZ18" s="178"/>
      <c r="HA18" s="178"/>
      <c r="HB18" s="178"/>
      <c r="HC18" s="178"/>
      <c r="HD18" s="178"/>
      <c r="HE18" s="178"/>
      <c r="HF18" s="178"/>
      <c r="HG18" s="178"/>
      <c r="HH18" s="178"/>
      <c r="HI18" s="178"/>
      <c r="HJ18" s="178"/>
      <c r="HK18" s="178"/>
      <c r="HL18" s="178"/>
      <c r="HM18" s="178"/>
      <c r="HN18" s="178"/>
      <c r="HO18" s="178"/>
      <c r="HP18" s="178"/>
      <c r="HQ18" s="178"/>
      <c r="HR18" s="178"/>
      <c r="HS18" s="178"/>
      <c r="HT18" s="178"/>
      <c r="HU18" s="178"/>
      <c r="HV18" s="178"/>
      <c r="HW18" s="178"/>
      <c r="HX18" s="178"/>
      <c r="HY18" s="178"/>
      <c r="HZ18" s="178"/>
      <c r="IA18" s="178"/>
      <c r="IB18" s="178"/>
      <c r="IC18" s="178"/>
      <c r="ID18" s="178"/>
      <c r="IE18" s="178"/>
      <c r="IF18" s="178"/>
      <c r="IG18" s="178"/>
      <c r="IH18" s="178"/>
      <c r="II18" s="178"/>
      <c r="IJ18" s="178"/>
      <c r="IK18" s="178"/>
      <c r="IL18" s="178"/>
      <c r="IM18" s="178"/>
      <c r="IN18" s="178"/>
      <c r="IO18" s="178"/>
      <c r="IP18" s="178"/>
      <c r="IQ18" s="178"/>
      <c r="IR18" s="178"/>
      <c r="IS18" s="178"/>
      <c r="IT18" s="178"/>
      <c r="IU18" s="178"/>
      <c r="IV18" s="178"/>
      <c r="IW18" s="178"/>
      <c r="IX18" s="178"/>
      <c r="IY18" s="178"/>
      <c r="IZ18" s="178"/>
      <c r="JA18" s="178"/>
      <c r="JB18" s="178"/>
      <c r="JC18" s="178"/>
      <c r="JD18" s="178"/>
      <c r="JE18" s="178"/>
      <c r="JF18" s="178"/>
      <c r="JG18" s="178"/>
      <c r="JH18" s="178"/>
      <c r="JI18" s="178"/>
      <c r="JJ18" s="178"/>
      <c r="JK18" s="178"/>
      <c r="JL18" s="178"/>
      <c r="JM18" s="178"/>
      <c r="JN18" s="178"/>
      <c r="JO18" s="178"/>
      <c r="JP18" s="178"/>
      <c r="JQ18" s="178"/>
      <c r="JR18" s="178"/>
      <c r="JS18" s="178"/>
      <c r="JT18" s="178"/>
      <c r="JU18" s="178"/>
      <c r="JV18" s="178"/>
      <c r="JW18" s="178"/>
      <c r="JX18" s="178"/>
      <c r="JY18" s="180"/>
    </row>
    <row r="19" ht="14.25" customHeight="1">
      <c r="A19" s="50" t="s">
        <v>96</v>
      </c>
      <c r="B19" s="83" t="s">
        <v>479</v>
      </c>
      <c r="C19" s="1330">
        <f>VLOOKUP(D19,'Combined Scenario II - Results'!$C$2:$AR$87,42,0)</f>
        <v>2991.3473</v>
      </c>
      <c r="D19" s="50">
        <v>1811019.0</v>
      </c>
      <c r="E19" s="989">
        <f>IF(VLOOKUP($D19,'Appendix B - CI'!$C$2:$EM$141,E$1,0) &gt; 0,$C19,0)</f>
        <v>2991.3473</v>
      </c>
      <c r="F19" s="175">
        <f>IF(VLOOKUP($D19,'Appendix B - CI'!$C$2:$EM$141,F$1,0) &gt; 0,$C19,0)</f>
        <v>0</v>
      </c>
      <c r="G19" s="175">
        <f>IF(VLOOKUP($D19,'Appendix B - CI'!$C$2:$EM$141,G$1,0) &gt; 0,$C19,0)</f>
        <v>0</v>
      </c>
      <c r="H19" s="175">
        <f>IF(VLOOKUP($D19,'Appendix B - CI'!$C$2:$EM$141,H$1,0) &gt; 0,$C19,0)</f>
        <v>0</v>
      </c>
      <c r="I19" s="175">
        <f>IF(VLOOKUP($D19,'Appendix B - CI'!$C$2:$EM$141,I$1,0) &gt; 0,$C19,0)</f>
        <v>0</v>
      </c>
      <c r="J19" s="989">
        <f>IF(VLOOKUP($D19,'Appendix B - CI'!$C$2:$EM$141,J$1,0) &gt; 0,$C19,0)</f>
        <v>2991.3473</v>
      </c>
      <c r="K19" s="175">
        <f>IF(VLOOKUP($D19,'Appendix B - CI'!$C$2:$EM$141,K$1,0) &gt; 0,$C19,0)</f>
        <v>0</v>
      </c>
      <c r="L19" s="175">
        <f>IF(VLOOKUP($D19,'Appendix B - CI'!$C$2:$EM$141,L$1,0) &gt; 0,$C19,0)</f>
        <v>0</v>
      </c>
      <c r="M19" s="175">
        <f>IF(VLOOKUP($D19,'Appendix B - CI'!$C$2:$EM$141,M$1,0) &gt; 0,$C19,0)</f>
        <v>0</v>
      </c>
      <c r="N19" s="175">
        <f>IF(VLOOKUP($D19,'Appendix B - CI'!$C$2:$EM$141,N$1,0) &gt; 0,$C19,0)</f>
        <v>0</v>
      </c>
      <c r="O19" s="989">
        <f>IF(VLOOKUP($D19,'Appendix B - CI'!$C$2:$EM$141,O$1,0) &gt; 0,$C19,0)</f>
        <v>2991.3473</v>
      </c>
      <c r="P19" s="175">
        <f>IF(VLOOKUP($D19,'Appendix B - CI'!$C$2:$EM$141,P$1,0) &gt; 0,$C19,0)</f>
        <v>0</v>
      </c>
      <c r="Q19" s="175">
        <f>IF(VLOOKUP($D19,'Appendix B - CI'!$C$2:$EM$141,Q$1,0) &gt; 0,$C19,0)</f>
        <v>0</v>
      </c>
      <c r="R19" s="175">
        <f>IF(VLOOKUP($D19,'Appendix B - CI'!$C$2:$EM$141,R$1,0) &gt; 0,$C19,0)</f>
        <v>0</v>
      </c>
      <c r="S19" s="175">
        <f>IF(VLOOKUP($D19,'Appendix B - CI'!$C$2:$EM$141,S$1,0) &gt; 0,$C19,0)</f>
        <v>0</v>
      </c>
      <c r="T19" s="989">
        <f>IF(VLOOKUP($D19,'Appendix B - CI'!$C$2:$EM$141,T$1,0) &gt; 0,$C19,0)</f>
        <v>2991.3473</v>
      </c>
      <c r="U19" s="175">
        <f>IF(VLOOKUP($D19,'Appendix B - CI'!$C$2:$EM$141,U$1,0) &gt; 0,$C19,0)</f>
        <v>0</v>
      </c>
      <c r="V19" s="175">
        <f>IF(VLOOKUP($D19,'Appendix B - CI'!$C$2:$EM$141,V$1,0) &gt; 0,$C19,0)</f>
        <v>0</v>
      </c>
      <c r="W19" s="175">
        <f>IF(VLOOKUP($D19,'Appendix B - CI'!$C$2:$EM$141,W$1,0) &gt; 0,$C19,0)</f>
        <v>0</v>
      </c>
      <c r="X19" s="175">
        <f>IF(VLOOKUP($D19,'Appendix B - CI'!$C$2:$EM$141,X$1,0) &gt; 0,$C19,0)</f>
        <v>0</v>
      </c>
      <c r="Y19" s="175">
        <f>IF(VLOOKUP($D19,'Appendix B - CI'!$C$2:$EM$141,Y$1,0) &gt; 0,$C19,0)</f>
        <v>0</v>
      </c>
      <c r="Z19" s="175">
        <f>IF(VLOOKUP($D19,'Appendix B - CI'!$C$2:$EM$141,Z$1,0) &gt; 0,$C19,0)</f>
        <v>0</v>
      </c>
      <c r="AA19" s="175">
        <f>IF(VLOOKUP($D19,'Appendix B - CI'!$C$2:$EM$141,AA$1,0) &gt; 0,$C19,0)</f>
        <v>0</v>
      </c>
      <c r="AB19" s="175">
        <f>IF(VLOOKUP($D19,'Appendix B - CI'!$C$2:$EM$141,AB$1,0) &gt; 0,$C19,0)</f>
        <v>0</v>
      </c>
      <c r="AC19" s="175">
        <f>IF(VLOOKUP($D19,'Appendix B - CI'!$C$2:$EM$141,AC$1,0) &gt; 0,$C19,0)</f>
        <v>0</v>
      </c>
      <c r="AD19" s="989">
        <f>IF(VLOOKUP($D19,'Appendix B - CI'!$C$2:$EM$141,AD$1,0) &gt; 0,$C19,0)</f>
        <v>2991.3473</v>
      </c>
      <c r="AE19" s="175">
        <f>IF(VLOOKUP($D19,'Appendix B - CI'!$C$2:$EM$141,AE$1,0) &gt; 0,$C19,0)</f>
        <v>0</v>
      </c>
      <c r="AF19" s="175">
        <f>IF(VLOOKUP($D19,'Appendix B - CI'!$C$2:$EM$141,AF$1,0) &gt; 0,$C19,0)</f>
        <v>0</v>
      </c>
      <c r="AG19" s="175">
        <f>IF(VLOOKUP($D19,'Appendix B - CI'!$C$2:$EM$141,AG$1,0) &gt; 0,$C19,0)</f>
        <v>0</v>
      </c>
      <c r="AH19" s="175">
        <f>IF(VLOOKUP($D19,'Appendix B - CI'!$C$2:$EM$141,AH$1,0) &gt; 0,$C19,0)</f>
        <v>0</v>
      </c>
      <c r="AI19" s="175">
        <f>IF(VLOOKUP($D19,'Appendix B - CI'!$C$2:$EM$141,AI$1,0) &gt; 0,$C19,0)</f>
        <v>0</v>
      </c>
      <c r="AJ19" s="175">
        <f>IF(VLOOKUP($D19,'Appendix B - CI'!$C$2:$EM$141,AJ$1,0) &gt; 0,$C19,0)</f>
        <v>0</v>
      </c>
      <c r="AK19" s="175">
        <f>IF(VLOOKUP($D19,'Appendix B - CI'!$C$2:$EM$141,AK$1,0) &gt; 0,$C19,0)</f>
        <v>0</v>
      </c>
      <c r="AL19" s="989">
        <f>IF(VLOOKUP($D19,'Appendix B - CI'!$C$2:$EM$141,AL$1,0) &gt; 0,$C19,0)</f>
        <v>2991.3473</v>
      </c>
      <c r="AM19" s="175">
        <f>IF(VLOOKUP($D19,'Appendix B - CI'!$C$2:$EM$141,AM$1,0) &gt; 0,$C19,0)</f>
        <v>0</v>
      </c>
      <c r="AN19" s="175">
        <f>IF(VLOOKUP($D19,'Appendix B - CI'!$C$2:$EM$141,AN$1,0) &gt; 0,$C19,0)</f>
        <v>0</v>
      </c>
      <c r="AO19" s="175">
        <f>IF(VLOOKUP($D19,'Appendix B - CI'!$C$2:$EM$141,AO$1,0) &gt; 0,$C19,0)</f>
        <v>0</v>
      </c>
      <c r="AP19" s="175">
        <f>IF(VLOOKUP($D19,'Appendix B - CI'!$C$2:$EM$141,AP$1,0) &gt; 0,$C19,0)</f>
        <v>0</v>
      </c>
      <c r="AQ19" s="175">
        <f>IF(VLOOKUP($D19,'Appendix B - CI'!$C$2:$EM$141,AQ$1,0) &gt; 0,$C19,0)</f>
        <v>0</v>
      </c>
      <c r="AR19" s="175">
        <f>IF(VLOOKUP($D19,'Appendix B - CI'!$C$2:$EM$141,AR$1,0) &gt; 0,$C19,0)</f>
        <v>0</v>
      </c>
      <c r="AS19" s="175">
        <f>IF(VLOOKUP($D19,'Appendix B - CI'!$C$2:$EM$141,AS$1,0) &gt; 0,$C19,0)</f>
        <v>0</v>
      </c>
      <c r="AT19" s="989">
        <f>IF(VLOOKUP($D19,'Appendix B - CI'!$C$2:$EM$141,AT$1,0) &gt; 0,$C19,0)</f>
        <v>2991.3473</v>
      </c>
      <c r="AU19" s="175">
        <f>IF(VLOOKUP($D19,'Appendix B - CI'!$C$2:$EM$141,AU$1,0) &gt; 0,$C19,0)</f>
        <v>0</v>
      </c>
      <c r="AV19" s="175">
        <f>IF(VLOOKUP($D19,'Appendix B - CI'!$C$2:$EM$141,AV$1,0) &gt; 0,$C19,0)</f>
        <v>0</v>
      </c>
      <c r="AW19" s="175">
        <f>IF(VLOOKUP($D19,'Appendix B - CI'!$C$2:$EM$141,AW$1,0) &gt; 0,$C19,0)</f>
        <v>0</v>
      </c>
      <c r="AX19" s="175">
        <f>IF(VLOOKUP($D19,'Appendix B - CI'!$C$2:$EM$141,AX$1,0) &gt; 0,$C19,0)</f>
        <v>0</v>
      </c>
      <c r="AY19" s="175">
        <f>IF(VLOOKUP($D19,'Appendix B - CI'!$C$2:$EM$141,AY$1,0) &gt; 0,$C19,0)</f>
        <v>0</v>
      </c>
      <c r="AZ19" s="175">
        <f>IF(VLOOKUP($D19,'Appendix B - CI'!$C$2:$EM$141,AZ$1,0) &gt; 0,$C19,0)</f>
        <v>0</v>
      </c>
      <c r="BA19" s="175">
        <f>IF(VLOOKUP($D19,'Appendix B - CI'!$C$2:$EM$141,BA$1,0) &gt; 0,$C19,0)</f>
        <v>0</v>
      </c>
      <c r="BB19" s="175">
        <f>IF(VLOOKUP($D19,'Appendix B - CI'!$C$2:$EM$141,BB$1,0) &gt; 0,$C19,0)</f>
        <v>0</v>
      </c>
      <c r="BC19" s="175">
        <f>IF(VLOOKUP($D19,'Appendix B - CI'!$C$2:$EM$141,BC$1,0) &gt; 0,$C19,0)</f>
        <v>0</v>
      </c>
      <c r="BD19" s="175">
        <f>IF(VLOOKUP($D19,'Appendix B - CI'!$C$2:$EM$141,BD$1,0) &gt; 0,$C19,0)</f>
        <v>0</v>
      </c>
      <c r="BE19" s="175">
        <f>IF(VLOOKUP($D19,'Appendix B - CI'!$C$2:$EM$141,BE$1,0) &gt; 0,$C19,0)</f>
        <v>0</v>
      </c>
      <c r="BF19" s="175">
        <f>IF(VLOOKUP($D19,'Appendix B - CI'!$C$2:$EM$141,BF$1,0) &gt; 0,$C19,0)</f>
        <v>0</v>
      </c>
      <c r="BG19" s="175">
        <f>IF(VLOOKUP($D19,'Appendix B - CI'!$C$2:$EM$141,BG$1,0) &gt; 0,$C19,0)</f>
        <v>0</v>
      </c>
      <c r="BH19" s="175">
        <f>IF(VLOOKUP($D19,'Appendix B - CI'!$C$2:$EM$141,BH$1,0) &gt; 0,$C19,0)</f>
        <v>0</v>
      </c>
      <c r="BI19" s="175">
        <f>IF(VLOOKUP($D19,'Appendix B - CI'!$C$2:$EM$141,BI$1,0) &gt; 0,$C19,0)</f>
        <v>0</v>
      </c>
      <c r="BJ19" s="175">
        <f>IF(VLOOKUP($D19,'Appendix B - CI'!$C$2:$EM$141,BJ$1,0) &gt; 0,$C19,0)</f>
        <v>0</v>
      </c>
      <c r="BK19" s="175">
        <f>IF(VLOOKUP($D19,'Appendix B - CI'!$C$2:$EM$141,BK$1,0) &gt; 0,$C19,0)</f>
        <v>0</v>
      </c>
      <c r="BL19" s="175">
        <f>IF(VLOOKUP($D19,'Appendix B - CI'!$C$2:$EM$141,BL$1,0) &gt; 0,$C19,0)</f>
        <v>0</v>
      </c>
      <c r="BM19" s="175">
        <f>IF(VLOOKUP($D19,'Appendix B - CI'!$C$2:$EM$141,BM$1,0) &gt; 0,$C19,0)</f>
        <v>0</v>
      </c>
      <c r="BN19" s="175">
        <f>IF(VLOOKUP($D19,'Appendix B - CI'!$C$2:$EM$141,BN$1,0) &gt; 0,$C19,0)</f>
        <v>0</v>
      </c>
      <c r="BO19" s="175">
        <f>IF(VLOOKUP($D19,'Appendix B - CI'!$C$2:$EM$141,BO$1,0) &gt; 0,$C19,0)</f>
        <v>0</v>
      </c>
      <c r="BP19" s="175">
        <f>IF(VLOOKUP($D19,'Appendix B - CI'!$C$2:$EM$141,BP$1,0) &gt; 0,$C19,0)</f>
        <v>0</v>
      </c>
      <c r="BQ19" s="175">
        <f>IF(VLOOKUP($D19,'Appendix B - CI'!$C$2:$EM$141,BQ$1,0) &gt; 0,$C19,0)</f>
        <v>0</v>
      </c>
      <c r="BR19" s="175">
        <f>IF(VLOOKUP($D19,'Appendix B - CI'!$C$2:$EM$141,BR$1,0) &gt; 0,$C19,0)</f>
        <v>0</v>
      </c>
      <c r="BS19" s="175">
        <f>IF(VLOOKUP($D19,'Appendix B - CI'!$C$2:$EM$141,BS$1,0) &gt; 0,$C19,0)</f>
        <v>0</v>
      </c>
      <c r="BT19" s="175">
        <f>IF(VLOOKUP($D19,'Appendix B - CI'!$C$2:$EM$141,BT$1,0) &gt; 0,$C19,0)</f>
        <v>0</v>
      </c>
      <c r="BU19" s="175">
        <f>IF(VLOOKUP($D19,'Appendix B - CI'!$C$2:$EM$141,BU$1,0) &gt; 0,$C19,0)</f>
        <v>0</v>
      </c>
      <c r="BV19" s="175">
        <f>IF(VLOOKUP($D19,'Appendix B - CI'!$C$2:$EM$141,BV$1,0) &gt; 0,$C19,0)</f>
        <v>0</v>
      </c>
      <c r="BW19" s="175">
        <f>IF(VLOOKUP($D19,'Appendix B - CI'!$C$2:$EM$141,BW$1,0) &gt; 0,$C19,0)</f>
        <v>0</v>
      </c>
      <c r="BX19" s="175">
        <f>IF(VLOOKUP($D19,'Appendix B - CI'!$C$2:$EM$141,BX$1,0) &gt; 0,$C19,0)</f>
        <v>0</v>
      </c>
      <c r="BY19" s="175">
        <f>IF(VLOOKUP($D19,'Appendix B - CI'!$C$2:$EM$141,BY$1,0) &gt; 0,$C19,0)</f>
        <v>0</v>
      </c>
      <c r="BZ19" s="175">
        <f>IF(VLOOKUP($D19,'Appendix B - CI'!$C$2:$EM$141,BZ$1,0) &gt; 0,$C19,0)</f>
        <v>0</v>
      </c>
      <c r="CA19" s="175">
        <f>IF(VLOOKUP($D19,'Appendix B - CI'!$C$2:$EM$141,CA$1,0) &gt; 0,$C19,0)</f>
        <v>0</v>
      </c>
      <c r="CB19" s="175">
        <f>IF(VLOOKUP($D19,'Appendix B - CI'!$C$2:$EM$141,CB$1,0) &gt; 0,$C19,0)</f>
        <v>0</v>
      </c>
      <c r="CC19" s="175">
        <f>IF(VLOOKUP($D19,'Appendix B - CI'!$C$2:$EM$141,CC$1,0) &gt; 0,$C19,0)</f>
        <v>0</v>
      </c>
      <c r="CD19" s="175">
        <f>IF(VLOOKUP($D19,'Appendix B - CI'!$C$2:$EM$141,CD$1,0) &gt; 0,$C19,0)</f>
        <v>0</v>
      </c>
      <c r="CE19" s="175">
        <f>IF(VLOOKUP($D19,'Appendix B - CI'!$C$2:$EM$141,CE$1,0) &gt; 0,$C19,0)</f>
        <v>0</v>
      </c>
      <c r="CF19" s="989">
        <f>IF(VLOOKUP($D19,'Appendix B - CI'!$C$2:$EM$141,CF$1,0) &gt; 0,$C19,0)</f>
        <v>2991.3473</v>
      </c>
      <c r="CG19" s="175">
        <f>IF(VLOOKUP($D19,'Appendix B - CI'!$C$2:$EM$141,CG$1,0) &gt; 0,$C19,0)</f>
        <v>0</v>
      </c>
      <c r="CH19" s="175">
        <f>IF(VLOOKUP($D19,'Appendix B - CI'!$C$2:$EM$141,CH$1,0) &gt; 0,$C19,0)</f>
        <v>0</v>
      </c>
      <c r="CI19" s="175">
        <f>IF(VLOOKUP($D19,'Appendix B - CI'!$C$2:$EM$141,CI$1,0) &gt; 0,$C19,0)</f>
        <v>0</v>
      </c>
      <c r="CJ19" s="175">
        <f>IF(VLOOKUP($D19,'Appendix B - CI'!$C$2:$EM$141,CJ$1,0) &gt; 0,$C19,0)</f>
        <v>0</v>
      </c>
      <c r="CK19" s="175">
        <f>IF(VLOOKUP($D19,'Appendix B - CI'!$C$2:$EM$141,CK$1,0) &gt; 0,$C19,0)</f>
        <v>0</v>
      </c>
      <c r="CL19" s="175">
        <f>IF(VLOOKUP($D19,'Appendix B - CI'!$C$2:$EM$141,CL$1,0) &gt; 0,$C19,0)</f>
        <v>0</v>
      </c>
      <c r="CM19" s="175">
        <f>IF(VLOOKUP($D19,'Appendix B - CI'!$C$2:$EM$141,CM$1,0) &gt; 0,$C19,0)</f>
        <v>0</v>
      </c>
      <c r="CN19" s="175">
        <f>IF(VLOOKUP($D19,'Appendix B - CI'!$C$2:$EM$141,CN$1,0) &gt; 0,$C19,0)</f>
        <v>0</v>
      </c>
      <c r="CO19" s="175">
        <f>IF(VLOOKUP($D19,'Appendix B - CI'!$C$2:$EM$141,CO$1,0) &gt; 0,$C19,0)</f>
        <v>0</v>
      </c>
      <c r="CP19" s="989">
        <f>IF(VLOOKUP($D19,'Appendix B - CI'!$C$2:$EM$141,CP$1,0) &gt; 0,$C19,0)</f>
        <v>2991.3473</v>
      </c>
      <c r="CQ19" s="175">
        <f>IF(VLOOKUP($D19,'Appendix B - CI'!$C$2:$EM$141,CQ$1,0) &gt; 0,$C19,0)</f>
        <v>0</v>
      </c>
      <c r="CR19" s="175">
        <f>IF(VLOOKUP($D19,'Appendix B - CI'!$C$2:$EM$141,CR$1,0) &gt; 0,$C19,0)</f>
        <v>0</v>
      </c>
      <c r="CS19" s="175">
        <f>IF(VLOOKUP($D19,'Appendix B - CI'!$C$2:$EM$141,CS$1,0) &gt; 0,$C19,0)</f>
        <v>0</v>
      </c>
      <c r="CT19" s="175">
        <f>IF(VLOOKUP($D19,'Appendix B - CI'!$C$2:$EM$141,CT$1,0) &gt; 0,$C19,0)</f>
        <v>0</v>
      </c>
      <c r="CU19" s="175">
        <f>IF(VLOOKUP($D19,'Appendix B - CI'!$C$2:$EM$141,CU$1,0) &gt; 0,$C19,0)</f>
        <v>0</v>
      </c>
      <c r="CV19" s="175">
        <f>IF(VLOOKUP($D19,'Appendix B - CI'!$C$2:$EM$141,CV$1,0) &gt; 0,$C19,0)</f>
        <v>0</v>
      </c>
      <c r="CW19" s="175">
        <f>IF(VLOOKUP($D19,'Appendix B - CI'!$C$2:$EM$141,CW$1,0) &gt; 0,$C19,0)</f>
        <v>0</v>
      </c>
      <c r="CX19" s="175">
        <f>IF(VLOOKUP($D19,'Appendix B - CI'!$C$2:$EM$141,CX$1,0) &gt; 0,$C19,0)</f>
        <v>0</v>
      </c>
      <c r="CY19" s="175">
        <f>IF(VLOOKUP($D19,'Appendix B - CI'!$C$2:$EM$141,CY$1,0) &gt; 0,$C19,0)</f>
        <v>0</v>
      </c>
      <c r="CZ19" s="989">
        <f>IF(VLOOKUP($D19,'Appendix B - CI'!$C$2:$EM$141,CZ$1,0) &gt; 0,$C19,0)</f>
        <v>2991.3473</v>
      </c>
      <c r="DA19" s="175">
        <f>IF(VLOOKUP($D19,'Appendix B - CI'!$C$2:$EM$141,DA$1,0) &gt; 0,$C19,0)</f>
        <v>0</v>
      </c>
      <c r="DB19" s="175">
        <f>IF(VLOOKUP($D19,'Appendix B - CI'!$C$2:$EM$141,DB$1,0) &gt; 0,$C19,0)</f>
        <v>0</v>
      </c>
      <c r="DC19" s="175">
        <f>IF(VLOOKUP($D19,'Appendix B - CI'!$C$2:$EM$141,DC$1,0) &gt; 0,$C19,0)</f>
        <v>0</v>
      </c>
      <c r="DD19" s="175">
        <f>IF(VLOOKUP($D19,'Appendix B - CI'!$C$2:$EM$141,DD$1,0) &gt; 0,$C19,0)</f>
        <v>0</v>
      </c>
      <c r="DE19" s="175">
        <f>IF(VLOOKUP($D19,'Appendix B - CI'!$C$2:$EM$141,DE$1,0) &gt; 0,$C19,0)</f>
        <v>0</v>
      </c>
      <c r="DF19" s="175">
        <f>IF(VLOOKUP($D19,'Appendix B - CI'!$C$2:$EM$141,DF$1,0) &gt; 0,$C19,0)</f>
        <v>0</v>
      </c>
      <c r="DG19" s="175">
        <f>IF(VLOOKUP($D19,'Appendix B - CI'!$C$2:$EM$141,DG$1,0) &gt; 0,$C19,0)</f>
        <v>0</v>
      </c>
      <c r="DH19" s="175">
        <f>IF(VLOOKUP($D19,'Appendix B - CI'!$C$2:$EM$141,DH$1,0) &gt; 0,$C19,0)</f>
        <v>0</v>
      </c>
      <c r="DI19" s="175">
        <f>IF(VLOOKUP($D19,'Appendix B - CI'!$C$2:$EM$141,DI$1,0) &gt; 0,$C19,0)</f>
        <v>0</v>
      </c>
      <c r="DJ19" s="175">
        <f>IF(VLOOKUP($D19,'Appendix B - CI'!$C$2:$EM$141,DJ$1,0) &gt; 0,$C19,0)</f>
        <v>0</v>
      </c>
      <c r="DK19" s="175">
        <f>IF(VLOOKUP($D19,'Appendix B - CI'!$C$2:$EM$141,DK$1,0) &gt; 0,$C19,0)</f>
        <v>0</v>
      </c>
      <c r="DL19" s="175">
        <f>IF(VLOOKUP($D19,'Appendix B - CI'!$C$2:$EM$141,DL$1,0) &gt; 0,$C19,0)</f>
        <v>0</v>
      </c>
      <c r="DM19" s="175">
        <f>IF(VLOOKUP($D19,'Appendix B - CI'!$C$2:$EM$141,DM$1,0) &gt; 0,$C19,0)</f>
        <v>0</v>
      </c>
      <c r="DN19" s="175">
        <f>IF(VLOOKUP($D19,'Appendix B - CI'!$C$2:$EM$141,DN$1,0) &gt; 0,$C19,0)</f>
        <v>0</v>
      </c>
      <c r="DO19" s="175">
        <f>IF(VLOOKUP($D19,'Appendix B - CI'!$C$2:$EM$141,DO$1,0) &gt; 0,$C19,0)</f>
        <v>0</v>
      </c>
      <c r="DP19" s="175">
        <f>IF(VLOOKUP($D19,'Appendix B - CI'!$C$2:$EM$141,DP$1,0) &gt; 0,$C19,0)</f>
        <v>0</v>
      </c>
      <c r="DQ19" s="175">
        <f>IF(VLOOKUP($D19,'Appendix B - CI'!$C$2:$EM$141,DQ$1,0) &gt; 0,$C19,0)</f>
        <v>0</v>
      </c>
      <c r="DR19" s="175">
        <f>IF(VLOOKUP($D19,'Appendix B - CI'!$C$2:$EM$141,DR$1,0) &gt; 0,$C19,0)</f>
        <v>0</v>
      </c>
      <c r="DS19" s="175">
        <f>IF(VLOOKUP($D19,'Appendix B - CI'!$C$2:$EM$141,DS$1,0) &gt; 0,$C19,0)</f>
        <v>0</v>
      </c>
      <c r="DT19" s="175">
        <f>IF(VLOOKUP($D19,'Appendix B - CI'!$C$2:$EM$141,DT$1,0) &gt; 0,$C19,0)</f>
        <v>0</v>
      </c>
      <c r="DU19" s="175">
        <f>IF(VLOOKUP($D19,'Appendix B - CI'!$C$2:$EM$141,DU$1,0) &gt; 0,$C19,0)</f>
        <v>0</v>
      </c>
      <c r="DV19" s="175">
        <f>IF(VLOOKUP($D19,'Appendix B - CI'!$C$2:$EM$141,DV$1,0) &gt; 0,$C19,0)</f>
        <v>0</v>
      </c>
      <c r="DW19" s="175">
        <f>IF(VLOOKUP($D19,'Appendix B - CI'!$C$2:$EM$141,DW$1,0) &gt; 0,$C19,0)</f>
        <v>0</v>
      </c>
      <c r="DX19" s="175">
        <f>IF(VLOOKUP($D19,'Appendix B - CI'!$C$2:$EM$141,DX$1,0) &gt; 0,$C19,0)</f>
        <v>0</v>
      </c>
      <c r="DY19" s="175">
        <f>IF(VLOOKUP($D19,'Appendix B - CI'!$C$2:$EM$141,DY$1,0) &gt; 0,$C19,0)</f>
        <v>0</v>
      </c>
      <c r="DZ19" s="175">
        <f>IF(VLOOKUP($D19,'Appendix B - CI'!$C$2:$EM$141,DZ$1,0) &gt; 0,$C19,0)</f>
        <v>0</v>
      </c>
      <c r="EA19" s="175">
        <f>IF(VLOOKUP($D19,'Appendix B - CI'!$C$2:$EM$141,EA$1,0) &gt; 0,$C19,0)</f>
        <v>0</v>
      </c>
      <c r="EB19" s="175">
        <f>IF(VLOOKUP($D19,'Appendix B - CI'!$C$2:$EM$141,EB$1,0) &gt; 0,$C19,0)</f>
        <v>0</v>
      </c>
      <c r="EC19" s="175">
        <f>IF(VLOOKUP($D19,'Appendix B - CI'!$C$2:$EM$141,EC$1,0) &gt; 0,$C19,0)</f>
        <v>0</v>
      </c>
      <c r="ED19" s="175">
        <f>IF(VLOOKUP($D19,'Appendix B - CI'!$C$2:$EM$141,ED$1,0) &gt; 0,$C19,0)</f>
        <v>0</v>
      </c>
      <c r="EE19" s="175">
        <f>IF(VLOOKUP($D19,'Appendix B - CI'!$C$2:$EM$141,EE$1,0) &gt; 0,$C19,0)</f>
        <v>0</v>
      </c>
      <c r="EF19" s="175">
        <f>IF(VLOOKUP($D19,'Appendix B - CI'!$C$2:$EM$141,EF$1,0) &gt; 0,$C19,0)</f>
        <v>0</v>
      </c>
      <c r="EG19" s="175">
        <f>IF(VLOOKUP($D19,'Appendix B - CI'!$C$2:$EM$141,EG$1,0) &gt; 0,$C19,0)</f>
        <v>0</v>
      </c>
      <c r="EH19" s="175">
        <f>IF(VLOOKUP($D19,'Appendix B - CI'!$C$2:$EM$141,EH$1,0) &gt; 0,$C19,0)</f>
        <v>0</v>
      </c>
      <c r="EI19" s="175">
        <f>IF(VLOOKUP($D19,'Appendix B - CI'!$C$2:$EM$141,EI$1,0) &gt; 0,$C19,0)</f>
        <v>0</v>
      </c>
      <c r="EJ19" s="175">
        <f>IF(VLOOKUP($D19,'Appendix B - CI'!$C$2:$EM$141,EJ$1,0) &gt; 0,$C19,0)</f>
        <v>0</v>
      </c>
      <c r="EK19" s="175">
        <f>IF(VLOOKUP($D19,'Appendix B - CI'!$C$2:$EM$141,EK$1,0) &gt; 0,$C19,0)</f>
        <v>0</v>
      </c>
      <c r="EL19" s="175">
        <f>IF(VLOOKUP($D19,'Appendix B - CI'!$C$2:$EM$141,EL$1,0) &gt; 0,$C19,0)</f>
        <v>0</v>
      </c>
      <c r="EM19" s="175">
        <f>IF(VLOOKUP($D19,'Appendix B - CI'!$C$2:$EM$141,EM$1,0) &gt; 0,$C19,0)</f>
        <v>0</v>
      </c>
      <c r="EN19" s="175">
        <f>IF(VLOOKUP($D19,'Appendix B - CI'!$C$2:$EM$141,EN$1,0) &gt; 0,$C19,0)</f>
        <v>0</v>
      </c>
      <c r="EO19" s="178"/>
      <c r="EP19" s="178"/>
      <c r="EQ19" s="178"/>
      <c r="ER19" s="178"/>
      <c r="ES19" s="178"/>
      <c r="ET19" s="178"/>
      <c r="EU19" s="178"/>
      <c r="EV19" s="178"/>
      <c r="EW19" s="178"/>
      <c r="EX19" s="178"/>
      <c r="EY19" s="178"/>
      <c r="EZ19" s="178"/>
      <c r="FA19" s="178"/>
      <c r="FB19" s="178"/>
      <c r="FC19" s="178"/>
      <c r="FD19" s="178"/>
      <c r="FE19" s="178"/>
      <c r="FF19" s="178"/>
      <c r="FG19" s="178"/>
      <c r="FH19" s="178"/>
      <c r="FI19" s="178"/>
      <c r="FJ19" s="178"/>
      <c r="FK19" s="178"/>
      <c r="FL19" s="178"/>
      <c r="FM19" s="178"/>
      <c r="FN19" s="178"/>
      <c r="FO19" s="178"/>
      <c r="FP19" s="178"/>
      <c r="FQ19" s="178"/>
      <c r="FR19" s="178"/>
      <c r="FS19" s="178"/>
      <c r="FT19" s="178"/>
      <c r="FU19" s="178"/>
      <c r="FV19" s="178"/>
      <c r="FW19" s="178"/>
      <c r="FX19" s="178"/>
      <c r="FY19" s="178"/>
      <c r="FZ19" s="178"/>
      <c r="GA19" s="178"/>
      <c r="GB19" s="178"/>
      <c r="GC19" s="178"/>
      <c r="GD19" s="178"/>
      <c r="GE19" s="178"/>
      <c r="GF19" s="178"/>
      <c r="GG19" s="178"/>
      <c r="GH19" s="178"/>
      <c r="GI19" s="178"/>
      <c r="GJ19" s="178"/>
      <c r="GK19" s="178"/>
      <c r="GL19" s="178"/>
      <c r="GM19" s="178"/>
      <c r="GN19" s="178"/>
      <c r="GO19" s="178"/>
      <c r="GP19" s="178"/>
      <c r="GQ19" s="178"/>
      <c r="GR19" s="178"/>
      <c r="GS19" s="178"/>
      <c r="GT19" s="178"/>
      <c r="GU19" s="178"/>
      <c r="GV19" s="178"/>
      <c r="GW19" s="178"/>
      <c r="GX19" s="178"/>
      <c r="GY19" s="178"/>
      <c r="GZ19" s="178"/>
      <c r="HA19" s="178"/>
      <c r="HB19" s="178"/>
      <c r="HC19" s="178"/>
      <c r="HD19" s="178"/>
      <c r="HE19" s="178"/>
      <c r="HF19" s="178"/>
      <c r="HG19" s="178"/>
      <c r="HH19" s="178"/>
      <c r="HI19" s="178"/>
      <c r="HJ19" s="178"/>
      <c r="HK19" s="178"/>
      <c r="HL19" s="178"/>
      <c r="HM19" s="178"/>
      <c r="HN19" s="178"/>
      <c r="HO19" s="178"/>
      <c r="HP19" s="178"/>
      <c r="HQ19" s="178"/>
      <c r="HR19" s="178"/>
      <c r="HS19" s="178"/>
      <c r="HT19" s="178"/>
      <c r="HU19" s="178"/>
      <c r="HV19" s="178"/>
      <c r="HW19" s="178"/>
      <c r="HX19" s="178"/>
      <c r="HY19" s="178"/>
      <c r="HZ19" s="178"/>
      <c r="IA19" s="178"/>
      <c r="IB19" s="178"/>
      <c r="IC19" s="178"/>
      <c r="ID19" s="178"/>
      <c r="IE19" s="178"/>
      <c r="IF19" s="178"/>
      <c r="IG19" s="178"/>
      <c r="IH19" s="178"/>
      <c r="II19" s="178"/>
      <c r="IJ19" s="178"/>
      <c r="IK19" s="178"/>
      <c r="IL19" s="178"/>
      <c r="IM19" s="178"/>
      <c r="IN19" s="178"/>
      <c r="IO19" s="178"/>
      <c r="IP19" s="178"/>
      <c r="IQ19" s="178"/>
      <c r="IR19" s="178"/>
      <c r="IS19" s="178"/>
      <c r="IT19" s="178"/>
      <c r="IU19" s="178"/>
      <c r="IV19" s="178"/>
      <c r="IW19" s="178"/>
      <c r="IX19" s="178"/>
      <c r="IY19" s="178"/>
      <c r="IZ19" s="178"/>
      <c r="JA19" s="178"/>
      <c r="JB19" s="178"/>
      <c r="JC19" s="178"/>
      <c r="JD19" s="178"/>
      <c r="JE19" s="178"/>
      <c r="JF19" s="178"/>
      <c r="JG19" s="178"/>
      <c r="JH19" s="178"/>
      <c r="JI19" s="178"/>
      <c r="JJ19" s="178"/>
      <c r="JK19" s="178"/>
      <c r="JL19" s="178"/>
      <c r="JM19" s="178"/>
      <c r="JN19" s="178"/>
      <c r="JO19" s="178"/>
      <c r="JP19" s="178"/>
      <c r="JQ19" s="178"/>
      <c r="JR19" s="178"/>
      <c r="JS19" s="178"/>
      <c r="JT19" s="178"/>
      <c r="JU19" s="178"/>
      <c r="JV19" s="178"/>
      <c r="JW19" s="178"/>
      <c r="JX19" s="178"/>
      <c r="JY19" s="180"/>
    </row>
    <row r="20" ht="14.25" customHeight="1">
      <c r="A20" s="50" t="s">
        <v>96</v>
      </c>
      <c r="B20" s="83" t="s">
        <v>479</v>
      </c>
      <c r="C20" s="1330">
        <f>VLOOKUP(D20,'Combined Scenario II - Results'!$C$2:$AR$87,42,0)</f>
        <v>2989.1664</v>
      </c>
      <c r="D20" s="50">
        <v>1811020.0</v>
      </c>
      <c r="E20" s="989">
        <f>IF(VLOOKUP($D20,'Appendix B - CI'!$C$2:$EM$141,E$1,0) &gt; 0,$C20,0)</f>
        <v>2989.1664</v>
      </c>
      <c r="F20" s="175">
        <f>IF(VLOOKUP($D20,'Appendix B - CI'!$C$2:$EM$141,F$1,0) &gt; 0,$C20,0)</f>
        <v>0</v>
      </c>
      <c r="G20" s="175">
        <f>IF(VLOOKUP($D20,'Appendix B - CI'!$C$2:$EM$141,G$1,0) &gt; 0,$C20,0)</f>
        <v>0</v>
      </c>
      <c r="H20" s="175">
        <f>IF(VLOOKUP($D20,'Appendix B - CI'!$C$2:$EM$141,H$1,0) &gt; 0,$C20,0)</f>
        <v>0</v>
      </c>
      <c r="I20" s="175">
        <f>IF(VLOOKUP($D20,'Appendix B - CI'!$C$2:$EM$141,I$1,0) &gt; 0,$C20,0)</f>
        <v>0</v>
      </c>
      <c r="J20" s="989">
        <f>IF(VLOOKUP($D20,'Appendix B - CI'!$C$2:$EM$141,J$1,0) &gt; 0,$C20,0)</f>
        <v>2989.1664</v>
      </c>
      <c r="K20" s="175">
        <f>IF(VLOOKUP($D20,'Appendix B - CI'!$C$2:$EM$141,K$1,0) &gt; 0,$C20,0)</f>
        <v>0</v>
      </c>
      <c r="L20" s="175">
        <f>IF(VLOOKUP($D20,'Appendix B - CI'!$C$2:$EM$141,L$1,0) &gt; 0,$C20,0)</f>
        <v>0</v>
      </c>
      <c r="M20" s="175">
        <f>IF(VLOOKUP($D20,'Appendix B - CI'!$C$2:$EM$141,M$1,0) &gt; 0,$C20,0)</f>
        <v>0</v>
      </c>
      <c r="N20" s="175">
        <f>IF(VLOOKUP($D20,'Appendix B - CI'!$C$2:$EM$141,N$1,0) &gt; 0,$C20,0)</f>
        <v>0</v>
      </c>
      <c r="O20" s="989">
        <f>IF(VLOOKUP($D20,'Appendix B - CI'!$C$2:$EM$141,O$1,0) &gt; 0,$C20,0)</f>
        <v>2989.1664</v>
      </c>
      <c r="P20" s="175">
        <f>IF(VLOOKUP($D20,'Appendix B - CI'!$C$2:$EM$141,P$1,0) &gt; 0,$C20,0)</f>
        <v>0</v>
      </c>
      <c r="Q20" s="175">
        <f>IF(VLOOKUP($D20,'Appendix B - CI'!$C$2:$EM$141,Q$1,0) &gt; 0,$C20,0)</f>
        <v>0</v>
      </c>
      <c r="R20" s="175">
        <f>IF(VLOOKUP($D20,'Appendix B - CI'!$C$2:$EM$141,R$1,0) &gt; 0,$C20,0)</f>
        <v>0</v>
      </c>
      <c r="S20" s="175">
        <f>IF(VLOOKUP($D20,'Appendix B - CI'!$C$2:$EM$141,S$1,0) &gt; 0,$C20,0)</f>
        <v>0</v>
      </c>
      <c r="T20" s="989">
        <f>IF(VLOOKUP($D20,'Appendix B - CI'!$C$2:$EM$141,T$1,0) &gt; 0,$C20,0)</f>
        <v>2989.1664</v>
      </c>
      <c r="U20" s="175">
        <f>IF(VLOOKUP($D20,'Appendix B - CI'!$C$2:$EM$141,U$1,0) &gt; 0,$C20,0)</f>
        <v>0</v>
      </c>
      <c r="V20" s="175">
        <f>IF(VLOOKUP($D20,'Appendix B - CI'!$C$2:$EM$141,V$1,0) &gt; 0,$C20,0)</f>
        <v>0</v>
      </c>
      <c r="W20" s="175">
        <f>IF(VLOOKUP($D20,'Appendix B - CI'!$C$2:$EM$141,W$1,0) &gt; 0,$C20,0)</f>
        <v>0</v>
      </c>
      <c r="X20" s="175">
        <f>IF(VLOOKUP($D20,'Appendix B - CI'!$C$2:$EM$141,X$1,0) &gt; 0,$C20,0)</f>
        <v>0</v>
      </c>
      <c r="Y20" s="175">
        <f>IF(VLOOKUP($D20,'Appendix B - CI'!$C$2:$EM$141,Y$1,0) &gt; 0,$C20,0)</f>
        <v>0</v>
      </c>
      <c r="Z20" s="175">
        <f>IF(VLOOKUP($D20,'Appendix B - CI'!$C$2:$EM$141,Z$1,0) &gt; 0,$C20,0)</f>
        <v>0</v>
      </c>
      <c r="AA20" s="175">
        <f>IF(VLOOKUP($D20,'Appendix B - CI'!$C$2:$EM$141,AA$1,0) &gt; 0,$C20,0)</f>
        <v>0</v>
      </c>
      <c r="AB20" s="175">
        <f>IF(VLOOKUP($D20,'Appendix B - CI'!$C$2:$EM$141,AB$1,0) &gt; 0,$C20,0)</f>
        <v>0</v>
      </c>
      <c r="AC20" s="175">
        <f>IF(VLOOKUP($D20,'Appendix B - CI'!$C$2:$EM$141,AC$1,0) &gt; 0,$C20,0)</f>
        <v>0</v>
      </c>
      <c r="AD20" s="989">
        <f>IF(VLOOKUP($D20,'Appendix B - CI'!$C$2:$EM$141,AD$1,0) &gt; 0,$C20,0)</f>
        <v>2989.1664</v>
      </c>
      <c r="AE20" s="175">
        <f>IF(VLOOKUP($D20,'Appendix B - CI'!$C$2:$EM$141,AE$1,0) &gt; 0,$C20,0)</f>
        <v>0</v>
      </c>
      <c r="AF20" s="175">
        <f>IF(VLOOKUP($D20,'Appendix B - CI'!$C$2:$EM$141,AF$1,0) &gt; 0,$C20,0)</f>
        <v>0</v>
      </c>
      <c r="AG20" s="175">
        <f>IF(VLOOKUP($D20,'Appendix B - CI'!$C$2:$EM$141,AG$1,0) &gt; 0,$C20,0)</f>
        <v>0</v>
      </c>
      <c r="AH20" s="175">
        <f>IF(VLOOKUP($D20,'Appendix B - CI'!$C$2:$EM$141,AH$1,0) &gt; 0,$C20,0)</f>
        <v>0</v>
      </c>
      <c r="AI20" s="175">
        <f>IF(VLOOKUP($D20,'Appendix B - CI'!$C$2:$EM$141,AI$1,0) &gt; 0,$C20,0)</f>
        <v>0</v>
      </c>
      <c r="AJ20" s="175">
        <f>IF(VLOOKUP($D20,'Appendix B - CI'!$C$2:$EM$141,AJ$1,0) &gt; 0,$C20,0)</f>
        <v>0</v>
      </c>
      <c r="AK20" s="175">
        <f>IF(VLOOKUP($D20,'Appendix B - CI'!$C$2:$EM$141,AK$1,0) &gt; 0,$C20,0)</f>
        <v>0</v>
      </c>
      <c r="AL20" s="989">
        <f>IF(VLOOKUP($D20,'Appendix B - CI'!$C$2:$EM$141,AL$1,0) &gt; 0,$C20,0)</f>
        <v>2989.1664</v>
      </c>
      <c r="AM20" s="175">
        <f>IF(VLOOKUP($D20,'Appendix B - CI'!$C$2:$EM$141,AM$1,0) &gt; 0,$C20,0)</f>
        <v>0</v>
      </c>
      <c r="AN20" s="175">
        <f>IF(VLOOKUP($D20,'Appendix B - CI'!$C$2:$EM$141,AN$1,0) &gt; 0,$C20,0)</f>
        <v>0</v>
      </c>
      <c r="AO20" s="175">
        <f>IF(VLOOKUP($D20,'Appendix B - CI'!$C$2:$EM$141,AO$1,0) &gt; 0,$C20,0)</f>
        <v>0</v>
      </c>
      <c r="AP20" s="175">
        <f>IF(VLOOKUP($D20,'Appendix B - CI'!$C$2:$EM$141,AP$1,0) &gt; 0,$C20,0)</f>
        <v>0</v>
      </c>
      <c r="AQ20" s="175">
        <f>IF(VLOOKUP($D20,'Appendix B - CI'!$C$2:$EM$141,AQ$1,0) &gt; 0,$C20,0)</f>
        <v>0</v>
      </c>
      <c r="AR20" s="175">
        <f>IF(VLOOKUP($D20,'Appendix B - CI'!$C$2:$EM$141,AR$1,0) &gt; 0,$C20,0)</f>
        <v>0</v>
      </c>
      <c r="AS20" s="175">
        <f>IF(VLOOKUP($D20,'Appendix B - CI'!$C$2:$EM$141,AS$1,0) &gt; 0,$C20,0)</f>
        <v>0</v>
      </c>
      <c r="AT20" s="989">
        <f>IF(VLOOKUP($D20,'Appendix B - CI'!$C$2:$EM$141,AT$1,0) &gt; 0,$C20,0)</f>
        <v>2989.1664</v>
      </c>
      <c r="AU20" s="175">
        <f>IF(VLOOKUP($D20,'Appendix B - CI'!$C$2:$EM$141,AU$1,0) &gt; 0,$C20,0)</f>
        <v>0</v>
      </c>
      <c r="AV20" s="175">
        <f>IF(VLOOKUP($D20,'Appendix B - CI'!$C$2:$EM$141,AV$1,0) &gt; 0,$C20,0)</f>
        <v>0</v>
      </c>
      <c r="AW20" s="175">
        <f>IF(VLOOKUP($D20,'Appendix B - CI'!$C$2:$EM$141,AW$1,0) &gt; 0,$C20,0)</f>
        <v>0</v>
      </c>
      <c r="AX20" s="175">
        <f>IF(VLOOKUP($D20,'Appendix B - CI'!$C$2:$EM$141,AX$1,0) &gt; 0,$C20,0)</f>
        <v>0</v>
      </c>
      <c r="AY20" s="175">
        <f>IF(VLOOKUP($D20,'Appendix B - CI'!$C$2:$EM$141,AY$1,0) &gt; 0,$C20,0)</f>
        <v>0</v>
      </c>
      <c r="AZ20" s="175">
        <f>IF(VLOOKUP($D20,'Appendix B - CI'!$C$2:$EM$141,AZ$1,0) &gt; 0,$C20,0)</f>
        <v>0</v>
      </c>
      <c r="BA20" s="175">
        <f>IF(VLOOKUP($D20,'Appendix B - CI'!$C$2:$EM$141,BA$1,0) &gt; 0,$C20,0)</f>
        <v>0</v>
      </c>
      <c r="BB20" s="175">
        <f>IF(VLOOKUP($D20,'Appendix B - CI'!$C$2:$EM$141,BB$1,0) &gt; 0,$C20,0)</f>
        <v>0</v>
      </c>
      <c r="BC20" s="175">
        <f>IF(VLOOKUP($D20,'Appendix B - CI'!$C$2:$EM$141,BC$1,0) &gt; 0,$C20,0)</f>
        <v>0</v>
      </c>
      <c r="BD20" s="175">
        <f>IF(VLOOKUP($D20,'Appendix B - CI'!$C$2:$EM$141,BD$1,0) &gt; 0,$C20,0)</f>
        <v>0</v>
      </c>
      <c r="BE20" s="175">
        <f>IF(VLOOKUP($D20,'Appendix B - CI'!$C$2:$EM$141,BE$1,0) &gt; 0,$C20,0)</f>
        <v>0</v>
      </c>
      <c r="BF20" s="175">
        <f>IF(VLOOKUP($D20,'Appendix B - CI'!$C$2:$EM$141,BF$1,0) &gt; 0,$C20,0)</f>
        <v>0</v>
      </c>
      <c r="BG20" s="175">
        <f>IF(VLOOKUP($D20,'Appendix B - CI'!$C$2:$EM$141,BG$1,0) &gt; 0,$C20,0)</f>
        <v>0</v>
      </c>
      <c r="BH20" s="175">
        <f>IF(VLOOKUP($D20,'Appendix B - CI'!$C$2:$EM$141,BH$1,0) &gt; 0,$C20,0)</f>
        <v>0</v>
      </c>
      <c r="BI20" s="175">
        <f>IF(VLOOKUP($D20,'Appendix B - CI'!$C$2:$EM$141,BI$1,0) &gt; 0,$C20,0)</f>
        <v>0</v>
      </c>
      <c r="BJ20" s="175">
        <f>IF(VLOOKUP($D20,'Appendix B - CI'!$C$2:$EM$141,BJ$1,0) &gt; 0,$C20,0)</f>
        <v>0</v>
      </c>
      <c r="BK20" s="175">
        <f>IF(VLOOKUP($D20,'Appendix B - CI'!$C$2:$EM$141,BK$1,0) &gt; 0,$C20,0)</f>
        <v>0</v>
      </c>
      <c r="BL20" s="175">
        <f>IF(VLOOKUP($D20,'Appendix B - CI'!$C$2:$EM$141,BL$1,0) &gt; 0,$C20,0)</f>
        <v>0</v>
      </c>
      <c r="BM20" s="175">
        <f>IF(VLOOKUP($D20,'Appendix B - CI'!$C$2:$EM$141,BM$1,0) &gt; 0,$C20,0)</f>
        <v>0</v>
      </c>
      <c r="BN20" s="175">
        <f>IF(VLOOKUP($D20,'Appendix B - CI'!$C$2:$EM$141,BN$1,0) &gt; 0,$C20,0)</f>
        <v>0</v>
      </c>
      <c r="BO20" s="175">
        <f>IF(VLOOKUP($D20,'Appendix B - CI'!$C$2:$EM$141,BO$1,0) &gt; 0,$C20,0)</f>
        <v>0</v>
      </c>
      <c r="BP20" s="175">
        <f>IF(VLOOKUP($D20,'Appendix B - CI'!$C$2:$EM$141,BP$1,0) &gt; 0,$C20,0)</f>
        <v>0</v>
      </c>
      <c r="BQ20" s="175">
        <f>IF(VLOOKUP($D20,'Appendix B - CI'!$C$2:$EM$141,BQ$1,0) &gt; 0,$C20,0)</f>
        <v>0</v>
      </c>
      <c r="BR20" s="175">
        <f>IF(VLOOKUP($D20,'Appendix B - CI'!$C$2:$EM$141,BR$1,0) &gt; 0,$C20,0)</f>
        <v>0</v>
      </c>
      <c r="BS20" s="175">
        <f>IF(VLOOKUP($D20,'Appendix B - CI'!$C$2:$EM$141,BS$1,0) &gt; 0,$C20,0)</f>
        <v>0</v>
      </c>
      <c r="BT20" s="175">
        <f>IF(VLOOKUP($D20,'Appendix B - CI'!$C$2:$EM$141,BT$1,0) &gt; 0,$C20,0)</f>
        <v>0</v>
      </c>
      <c r="BU20" s="175">
        <f>IF(VLOOKUP($D20,'Appendix B - CI'!$C$2:$EM$141,BU$1,0) &gt; 0,$C20,0)</f>
        <v>0</v>
      </c>
      <c r="BV20" s="175">
        <f>IF(VLOOKUP($D20,'Appendix B - CI'!$C$2:$EM$141,BV$1,0) &gt; 0,$C20,0)</f>
        <v>0</v>
      </c>
      <c r="BW20" s="175">
        <f>IF(VLOOKUP($D20,'Appendix B - CI'!$C$2:$EM$141,BW$1,0) &gt; 0,$C20,0)</f>
        <v>0</v>
      </c>
      <c r="BX20" s="175">
        <f>IF(VLOOKUP($D20,'Appendix B - CI'!$C$2:$EM$141,BX$1,0) &gt; 0,$C20,0)</f>
        <v>0</v>
      </c>
      <c r="BY20" s="175">
        <f>IF(VLOOKUP($D20,'Appendix B - CI'!$C$2:$EM$141,BY$1,0) &gt; 0,$C20,0)</f>
        <v>0</v>
      </c>
      <c r="BZ20" s="175">
        <f>IF(VLOOKUP($D20,'Appendix B - CI'!$C$2:$EM$141,BZ$1,0) &gt; 0,$C20,0)</f>
        <v>0</v>
      </c>
      <c r="CA20" s="175">
        <f>IF(VLOOKUP($D20,'Appendix B - CI'!$C$2:$EM$141,CA$1,0) &gt; 0,$C20,0)</f>
        <v>0</v>
      </c>
      <c r="CB20" s="175">
        <f>IF(VLOOKUP($D20,'Appendix B - CI'!$C$2:$EM$141,CB$1,0) &gt; 0,$C20,0)</f>
        <v>0</v>
      </c>
      <c r="CC20" s="175">
        <f>IF(VLOOKUP($D20,'Appendix B - CI'!$C$2:$EM$141,CC$1,0) &gt; 0,$C20,0)</f>
        <v>0</v>
      </c>
      <c r="CD20" s="175">
        <f>IF(VLOOKUP($D20,'Appendix B - CI'!$C$2:$EM$141,CD$1,0) &gt; 0,$C20,0)</f>
        <v>0</v>
      </c>
      <c r="CE20" s="175">
        <f>IF(VLOOKUP($D20,'Appendix B - CI'!$C$2:$EM$141,CE$1,0) &gt; 0,$C20,0)</f>
        <v>0</v>
      </c>
      <c r="CF20" s="989">
        <f>IF(VLOOKUP($D20,'Appendix B - CI'!$C$2:$EM$141,CF$1,0) &gt; 0,$C20,0)</f>
        <v>2989.1664</v>
      </c>
      <c r="CG20" s="175">
        <f>IF(VLOOKUP($D20,'Appendix B - CI'!$C$2:$EM$141,CG$1,0) &gt; 0,$C20,0)</f>
        <v>0</v>
      </c>
      <c r="CH20" s="175">
        <f>IF(VLOOKUP($D20,'Appendix B - CI'!$C$2:$EM$141,CH$1,0) &gt; 0,$C20,0)</f>
        <v>0</v>
      </c>
      <c r="CI20" s="175">
        <f>IF(VLOOKUP($D20,'Appendix B - CI'!$C$2:$EM$141,CI$1,0) &gt; 0,$C20,0)</f>
        <v>0</v>
      </c>
      <c r="CJ20" s="175">
        <f>IF(VLOOKUP($D20,'Appendix B - CI'!$C$2:$EM$141,CJ$1,0) &gt; 0,$C20,0)</f>
        <v>0</v>
      </c>
      <c r="CK20" s="175">
        <f>IF(VLOOKUP($D20,'Appendix B - CI'!$C$2:$EM$141,CK$1,0) &gt; 0,$C20,0)</f>
        <v>0</v>
      </c>
      <c r="CL20" s="175">
        <f>IF(VLOOKUP($D20,'Appendix B - CI'!$C$2:$EM$141,CL$1,0) &gt; 0,$C20,0)</f>
        <v>0</v>
      </c>
      <c r="CM20" s="175">
        <f>IF(VLOOKUP($D20,'Appendix B - CI'!$C$2:$EM$141,CM$1,0) &gt; 0,$C20,0)</f>
        <v>0</v>
      </c>
      <c r="CN20" s="175">
        <f>IF(VLOOKUP($D20,'Appendix B - CI'!$C$2:$EM$141,CN$1,0) &gt; 0,$C20,0)</f>
        <v>0</v>
      </c>
      <c r="CO20" s="175">
        <f>IF(VLOOKUP($D20,'Appendix B - CI'!$C$2:$EM$141,CO$1,0) &gt; 0,$C20,0)</f>
        <v>0</v>
      </c>
      <c r="CP20" s="989">
        <f>IF(VLOOKUP($D20,'Appendix B - CI'!$C$2:$EM$141,CP$1,0) &gt; 0,$C20,0)</f>
        <v>2989.1664</v>
      </c>
      <c r="CQ20" s="175">
        <f>IF(VLOOKUP($D20,'Appendix B - CI'!$C$2:$EM$141,CQ$1,0) &gt; 0,$C20,0)</f>
        <v>0</v>
      </c>
      <c r="CR20" s="175">
        <f>IF(VLOOKUP($D20,'Appendix B - CI'!$C$2:$EM$141,CR$1,0) &gt; 0,$C20,0)</f>
        <v>0</v>
      </c>
      <c r="CS20" s="175">
        <f>IF(VLOOKUP($D20,'Appendix B - CI'!$C$2:$EM$141,CS$1,0) &gt; 0,$C20,0)</f>
        <v>0</v>
      </c>
      <c r="CT20" s="175">
        <f>IF(VLOOKUP($D20,'Appendix B - CI'!$C$2:$EM$141,CT$1,0) &gt; 0,$C20,0)</f>
        <v>0</v>
      </c>
      <c r="CU20" s="175">
        <f>IF(VLOOKUP($D20,'Appendix B - CI'!$C$2:$EM$141,CU$1,0) &gt; 0,$C20,0)</f>
        <v>0</v>
      </c>
      <c r="CV20" s="175">
        <f>IF(VLOOKUP($D20,'Appendix B - CI'!$C$2:$EM$141,CV$1,0) &gt; 0,$C20,0)</f>
        <v>0</v>
      </c>
      <c r="CW20" s="175">
        <f>IF(VLOOKUP($D20,'Appendix B - CI'!$C$2:$EM$141,CW$1,0) &gt; 0,$C20,0)</f>
        <v>0</v>
      </c>
      <c r="CX20" s="175">
        <f>IF(VLOOKUP($D20,'Appendix B - CI'!$C$2:$EM$141,CX$1,0) &gt; 0,$C20,0)</f>
        <v>0</v>
      </c>
      <c r="CY20" s="175">
        <f>IF(VLOOKUP($D20,'Appendix B - CI'!$C$2:$EM$141,CY$1,0) &gt; 0,$C20,0)</f>
        <v>0</v>
      </c>
      <c r="CZ20" s="989">
        <f>IF(VLOOKUP($D20,'Appendix B - CI'!$C$2:$EM$141,CZ$1,0) &gt; 0,$C20,0)</f>
        <v>2989.1664</v>
      </c>
      <c r="DA20" s="175">
        <f>IF(VLOOKUP($D20,'Appendix B - CI'!$C$2:$EM$141,DA$1,0) &gt; 0,$C20,0)</f>
        <v>0</v>
      </c>
      <c r="DB20" s="175">
        <f>IF(VLOOKUP($D20,'Appendix B - CI'!$C$2:$EM$141,DB$1,0) &gt; 0,$C20,0)</f>
        <v>0</v>
      </c>
      <c r="DC20" s="175">
        <f>IF(VLOOKUP($D20,'Appendix B - CI'!$C$2:$EM$141,DC$1,0) &gt; 0,$C20,0)</f>
        <v>0</v>
      </c>
      <c r="DD20" s="175">
        <f>IF(VLOOKUP($D20,'Appendix B - CI'!$C$2:$EM$141,DD$1,0) &gt; 0,$C20,0)</f>
        <v>0</v>
      </c>
      <c r="DE20" s="175">
        <f>IF(VLOOKUP($D20,'Appendix B - CI'!$C$2:$EM$141,DE$1,0) &gt; 0,$C20,0)</f>
        <v>0</v>
      </c>
      <c r="DF20" s="175">
        <f>IF(VLOOKUP($D20,'Appendix B - CI'!$C$2:$EM$141,DF$1,0) &gt; 0,$C20,0)</f>
        <v>0</v>
      </c>
      <c r="DG20" s="175">
        <f>IF(VLOOKUP($D20,'Appendix B - CI'!$C$2:$EM$141,DG$1,0) &gt; 0,$C20,0)</f>
        <v>0</v>
      </c>
      <c r="DH20" s="175">
        <f>IF(VLOOKUP($D20,'Appendix B - CI'!$C$2:$EM$141,DH$1,0) &gt; 0,$C20,0)</f>
        <v>0</v>
      </c>
      <c r="DI20" s="175">
        <f>IF(VLOOKUP($D20,'Appendix B - CI'!$C$2:$EM$141,DI$1,0) &gt; 0,$C20,0)</f>
        <v>0</v>
      </c>
      <c r="DJ20" s="175">
        <f>IF(VLOOKUP($D20,'Appendix B - CI'!$C$2:$EM$141,DJ$1,0) &gt; 0,$C20,0)</f>
        <v>0</v>
      </c>
      <c r="DK20" s="175">
        <f>IF(VLOOKUP($D20,'Appendix B - CI'!$C$2:$EM$141,DK$1,0) &gt; 0,$C20,0)</f>
        <v>0</v>
      </c>
      <c r="DL20" s="175">
        <f>IF(VLOOKUP($D20,'Appendix B - CI'!$C$2:$EM$141,DL$1,0) &gt; 0,$C20,0)</f>
        <v>0</v>
      </c>
      <c r="DM20" s="175">
        <f>IF(VLOOKUP($D20,'Appendix B - CI'!$C$2:$EM$141,DM$1,0) &gt; 0,$C20,0)</f>
        <v>0</v>
      </c>
      <c r="DN20" s="175">
        <f>IF(VLOOKUP($D20,'Appendix B - CI'!$C$2:$EM$141,DN$1,0) &gt; 0,$C20,0)</f>
        <v>0</v>
      </c>
      <c r="DO20" s="175">
        <f>IF(VLOOKUP($D20,'Appendix B - CI'!$C$2:$EM$141,DO$1,0) &gt; 0,$C20,0)</f>
        <v>0</v>
      </c>
      <c r="DP20" s="175">
        <f>IF(VLOOKUP($D20,'Appendix B - CI'!$C$2:$EM$141,DP$1,0) &gt; 0,$C20,0)</f>
        <v>0</v>
      </c>
      <c r="DQ20" s="175">
        <f>IF(VLOOKUP($D20,'Appendix B - CI'!$C$2:$EM$141,DQ$1,0) &gt; 0,$C20,0)</f>
        <v>0</v>
      </c>
      <c r="DR20" s="175">
        <f>IF(VLOOKUP($D20,'Appendix B - CI'!$C$2:$EM$141,DR$1,0) &gt; 0,$C20,0)</f>
        <v>0</v>
      </c>
      <c r="DS20" s="175">
        <f>IF(VLOOKUP($D20,'Appendix B - CI'!$C$2:$EM$141,DS$1,0) &gt; 0,$C20,0)</f>
        <v>0</v>
      </c>
      <c r="DT20" s="175">
        <f>IF(VLOOKUP($D20,'Appendix B - CI'!$C$2:$EM$141,DT$1,0) &gt; 0,$C20,0)</f>
        <v>0</v>
      </c>
      <c r="DU20" s="175">
        <f>IF(VLOOKUP($D20,'Appendix B - CI'!$C$2:$EM$141,DU$1,0) &gt; 0,$C20,0)</f>
        <v>0</v>
      </c>
      <c r="DV20" s="175">
        <f>IF(VLOOKUP($D20,'Appendix B - CI'!$C$2:$EM$141,DV$1,0) &gt; 0,$C20,0)</f>
        <v>0</v>
      </c>
      <c r="DW20" s="175">
        <f>IF(VLOOKUP($D20,'Appendix B - CI'!$C$2:$EM$141,DW$1,0) &gt; 0,$C20,0)</f>
        <v>0</v>
      </c>
      <c r="DX20" s="175">
        <f>IF(VLOOKUP($D20,'Appendix B - CI'!$C$2:$EM$141,DX$1,0) &gt; 0,$C20,0)</f>
        <v>0</v>
      </c>
      <c r="DY20" s="175">
        <f>IF(VLOOKUP($D20,'Appendix B - CI'!$C$2:$EM$141,DY$1,0) &gt; 0,$C20,0)</f>
        <v>0</v>
      </c>
      <c r="DZ20" s="175">
        <f>IF(VLOOKUP($D20,'Appendix B - CI'!$C$2:$EM$141,DZ$1,0) &gt; 0,$C20,0)</f>
        <v>0</v>
      </c>
      <c r="EA20" s="175">
        <f>IF(VLOOKUP($D20,'Appendix B - CI'!$C$2:$EM$141,EA$1,0) &gt; 0,$C20,0)</f>
        <v>0</v>
      </c>
      <c r="EB20" s="175">
        <f>IF(VLOOKUP($D20,'Appendix B - CI'!$C$2:$EM$141,EB$1,0) &gt; 0,$C20,0)</f>
        <v>0</v>
      </c>
      <c r="EC20" s="175">
        <f>IF(VLOOKUP($D20,'Appendix B - CI'!$C$2:$EM$141,EC$1,0) &gt; 0,$C20,0)</f>
        <v>0</v>
      </c>
      <c r="ED20" s="175">
        <f>IF(VLOOKUP($D20,'Appendix B - CI'!$C$2:$EM$141,ED$1,0) &gt; 0,$C20,0)</f>
        <v>0</v>
      </c>
      <c r="EE20" s="175">
        <f>IF(VLOOKUP($D20,'Appendix B - CI'!$C$2:$EM$141,EE$1,0) &gt; 0,$C20,0)</f>
        <v>0</v>
      </c>
      <c r="EF20" s="175">
        <f>IF(VLOOKUP($D20,'Appendix B - CI'!$C$2:$EM$141,EF$1,0) &gt; 0,$C20,0)</f>
        <v>0</v>
      </c>
      <c r="EG20" s="175">
        <f>IF(VLOOKUP($D20,'Appendix B - CI'!$C$2:$EM$141,EG$1,0) &gt; 0,$C20,0)</f>
        <v>0</v>
      </c>
      <c r="EH20" s="175">
        <f>IF(VLOOKUP($D20,'Appendix B - CI'!$C$2:$EM$141,EH$1,0) &gt; 0,$C20,0)</f>
        <v>0</v>
      </c>
      <c r="EI20" s="175">
        <f>IF(VLOOKUP($D20,'Appendix B - CI'!$C$2:$EM$141,EI$1,0) &gt; 0,$C20,0)</f>
        <v>0</v>
      </c>
      <c r="EJ20" s="175">
        <f>IF(VLOOKUP($D20,'Appendix B - CI'!$C$2:$EM$141,EJ$1,0) &gt; 0,$C20,0)</f>
        <v>0</v>
      </c>
      <c r="EK20" s="175">
        <f>IF(VLOOKUP($D20,'Appendix B - CI'!$C$2:$EM$141,EK$1,0) &gt; 0,$C20,0)</f>
        <v>0</v>
      </c>
      <c r="EL20" s="175">
        <f>IF(VLOOKUP($D20,'Appendix B - CI'!$C$2:$EM$141,EL$1,0) &gt; 0,$C20,0)</f>
        <v>0</v>
      </c>
      <c r="EM20" s="175">
        <f>IF(VLOOKUP($D20,'Appendix B - CI'!$C$2:$EM$141,EM$1,0) &gt; 0,$C20,0)</f>
        <v>0</v>
      </c>
      <c r="EN20" s="175">
        <f>IF(VLOOKUP($D20,'Appendix B - CI'!$C$2:$EM$141,EN$1,0) &gt; 0,$C20,0)</f>
        <v>0</v>
      </c>
      <c r="EO20" s="178"/>
      <c r="EP20" s="178"/>
      <c r="EQ20" s="178"/>
      <c r="ER20" s="178"/>
      <c r="ES20" s="178"/>
      <c r="ET20" s="178"/>
      <c r="EU20" s="178"/>
      <c r="EV20" s="178"/>
      <c r="EW20" s="178"/>
      <c r="EX20" s="178"/>
      <c r="EY20" s="178"/>
      <c r="EZ20" s="178"/>
      <c r="FA20" s="178"/>
      <c r="FB20" s="178"/>
      <c r="FC20" s="178"/>
      <c r="FD20" s="178"/>
      <c r="FE20" s="178"/>
      <c r="FF20" s="178"/>
      <c r="FG20" s="178"/>
      <c r="FH20" s="178"/>
      <c r="FI20" s="178"/>
      <c r="FJ20" s="178"/>
      <c r="FK20" s="178"/>
      <c r="FL20" s="178"/>
      <c r="FM20" s="178"/>
      <c r="FN20" s="178"/>
      <c r="FO20" s="178"/>
      <c r="FP20" s="178"/>
      <c r="FQ20" s="178"/>
      <c r="FR20" s="178"/>
      <c r="FS20" s="178"/>
      <c r="FT20" s="178"/>
      <c r="FU20" s="178"/>
      <c r="FV20" s="178"/>
      <c r="FW20" s="178"/>
      <c r="FX20" s="178"/>
      <c r="FY20" s="178"/>
      <c r="FZ20" s="178"/>
      <c r="GA20" s="178"/>
      <c r="GB20" s="178"/>
      <c r="GC20" s="178"/>
      <c r="GD20" s="178"/>
      <c r="GE20" s="178"/>
      <c r="GF20" s="178"/>
      <c r="GG20" s="178"/>
      <c r="GH20" s="178"/>
      <c r="GI20" s="178"/>
      <c r="GJ20" s="178"/>
      <c r="GK20" s="178"/>
      <c r="GL20" s="178"/>
      <c r="GM20" s="178"/>
      <c r="GN20" s="178"/>
      <c r="GO20" s="178"/>
      <c r="GP20" s="178"/>
      <c r="GQ20" s="178"/>
      <c r="GR20" s="178"/>
      <c r="GS20" s="178"/>
      <c r="GT20" s="178"/>
      <c r="GU20" s="178"/>
      <c r="GV20" s="178"/>
      <c r="GW20" s="178"/>
      <c r="GX20" s="178"/>
      <c r="GY20" s="178"/>
      <c r="GZ20" s="178"/>
      <c r="HA20" s="178"/>
      <c r="HB20" s="178"/>
      <c r="HC20" s="178"/>
      <c r="HD20" s="178"/>
      <c r="HE20" s="178"/>
      <c r="HF20" s="178"/>
      <c r="HG20" s="178"/>
      <c r="HH20" s="178"/>
      <c r="HI20" s="178"/>
      <c r="HJ20" s="178"/>
      <c r="HK20" s="178"/>
      <c r="HL20" s="178"/>
      <c r="HM20" s="178"/>
      <c r="HN20" s="178"/>
      <c r="HO20" s="178"/>
      <c r="HP20" s="178"/>
      <c r="HQ20" s="178"/>
      <c r="HR20" s="178"/>
      <c r="HS20" s="178"/>
      <c r="HT20" s="178"/>
      <c r="HU20" s="178"/>
      <c r="HV20" s="178"/>
      <c r="HW20" s="178"/>
      <c r="HX20" s="178"/>
      <c r="HY20" s="178"/>
      <c r="HZ20" s="178"/>
      <c r="IA20" s="178"/>
      <c r="IB20" s="178"/>
      <c r="IC20" s="178"/>
      <c r="ID20" s="178"/>
      <c r="IE20" s="178"/>
      <c r="IF20" s="178"/>
      <c r="IG20" s="178"/>
      <c r="IH20" s="178"/>
      <c r="II20" s="178"/>
      <c r="IJ20" s="178"/>
      <c r="IK20" s="178"/>
      <c r="IL20" s="178"/>
      <c r="IM20" s="178"/>
      <c r="IN20" s="178"/>
      <c r="IO20" s="178"/>
      <c r="IP20" s="178"/>
      <c r="IQ20" s="178"/>
      <c r="IR20" s="178"/>
      <c r="IS20" s="178"/>
      <c r="IT20" s="178"/>
      <c r="IU20" s="178"/>
      <c r="IV20" s="178"/>
      <c r="IW20" s="178"/>
      <c r="IX20" s="178"/>
      <c r="IY20" s="178"/>
      <c r="IZ20" s="178"/>
      <c r="JA20" s="178"/>
      <c r="JB20" s="178"/>
      <c r="JC20" s="178"/>
      <c r="JD20" s="178"/>
      <c r="JE20" s="178"/>
      <c r="JF20" s="178"/>
      <c r="JG20" s="178"/>
      <c r="JH20" s="178"/>
      <c r="JI20" s="178"/>
      <c r="JJ20" s="178"/>
      <c r="JK20" s="178"/>
      <c r="JL20" s="178"/>
      <c r="JM20" s="178"/>
      <c r="JN20" s="178"/>
      <c r="JO20" s="178"/>
      <c r="JP20" s="178"/>
      <c r="JQ20" s="178"/>
      <c r="JR20" s="178"/>
      <c r="JS20" s="178"/>
      <c r="JT20" s="178"/>
      <c r="JU20" s="178"/>
      <c r="JV20" s="178"/>
      <c r="JW20" s="178"/>
      <c r="JX20" s="178"/>
      <c r="JY20" s="180"/>
    </row>
    <row r="21" ht="14.25" customHeight="1">
      <c r="A21" s="50" t="s">
        <v>133</v>
      </c>
      <c r="B21" s="83" t="s">
        <v>479</v>
      </c>
      <c r="C21" s="1330">
        <f>VLOOKUP(D21,'Combined Scenario II - Results'!$C$2:$AR$87,42,0)</f>
        <v>4051.05</v>
      </c>
      <c r="D21" s="50">
        <v>1811022.0</v>
      </c>
      <c r="E21" s="989">
        <f>IF(VLOOKUP($D21,'Appendix B - CI'!$C$2:$EM$141,E$1,0) &gt; 0,$C21,0)</f>
        <v>4051.05</v>
      </c>
      <c r="F21" s="175">
        <f>IF(VLOOKUP($D21,'Appendix B - CI'!$C$2:$EM$141,F$1,0) &gt; 0,$C21,0)</f>
        <v>0</v>
      </c>
      <c r="G21" s="175">
        <f>IF(VLOOKUP($D21,'Appendix B - CI'!$C$2:$EM$141,G$1,0) &gt; 0,$C21,0)</f>
        <v>0</v>
      </c>
      <c r="H21" s="175">
        <f>IF(VLOOKUP($D21,'Appendix B - CI'!$C$2:$EM$141,H$1,0) &gt; 0,$C21,0)</f>
        <v>0</v>
      </c>
      <c r="I21" s="175">
        <f>IF(VLOOKUP($D21,'Appendix B - CI'!$C$2:$EM$141,I$1,0) &gt; 0,$C21,0)</f>
        <v>0</v>
      </c>
      <c r="J21" s="989">
        <f>IF(VLOOKUP($D21,'Appendix B - CI'!$C$2:$EM$141,J$1,0) &gt; 0,$C21,0)</f>
        <v>4051.05</v>
      </c>
      <c r="K21" s="175">
        <f>IF(VLOOKUP($D21,'Appendix B - CI'!$C$2:$EM$141,K$1,0) &gt; 0,$C21,0)</f>
        <v>0</v>
      </c>
      <c r="L21" s="175">
        <f>IF(VLOOKUP($D21,'Appendix B - CI'!$C$2:$EM$141,L$1,0) &gt; 0,$C21,0)</f>
        <v>0</v>
      </c>
      <c r="M21" s="175">
        <f>IF(VLOOKUP($D21,'Appendix B - CI'!$C$2:$EM$141,M$1,0) &gt; 0,$C21,0)</f>
        <v>0</v>
      </c>
      <c r="N21" s="175">
        <f>IF(VLOOKUP($D21,'Appendix B - CI'!$C$2:$EM$141,N$1,0) &gt; 0,$C21,0)</f>
        <v>0</v>
      </c>
      <c r="O21" s="989">
        <f>IF(VLOOKUP($D21,'Appendix B - CI'!$C$2:$EM$141,O$1,0) &gt; 0,$C21,0)</f>
        <v>4051.05</v>
      </c>
      <c r="P21" s="175">
        <f>IF(VLOOKUP($D21,'Appendix B - CI'!$C$2:$EM$141,P$1,0) &gt; 0,$C21,0)</f>
        <v>0</v>
      </c>
      <c r="Q21" s="175">
        <f>IF(VLOOKUP($D21,'Appendix B - CI'!$C$2:$EM$141,Q$1,0) &gt; 0,$C21,0)</f>
        <v>0</v>
      </c>
      <c r="R21" s="175">
        <f>IF(VLOOKUP($D21,'Appendix B - CI'!$C$2:$EM$141,R$1,0) &gt; 0,$C21,0)</f>
        <v>0</v>
      </c>
      <c r="S21" s="175">
        <f>IF(VLOOKUP($D21,'Appendix B - CI'!$C$2:$EM$141,S$1,0) &gt; 0,$C21,0)</f>
        <v>0</v>
      </c>
      <c r="T21" s="175">
        <f>IF(VLOOKUP($D21,'Appendix B - CI'!$C$2:$EM$141,T$1,0) &gt; 0,$C21,0)</f>
        <v>0</v>
      </c>
      <c r="U21" s="989">
        <f>IF(VLOOKUP($D21,'Appendix B - CI'!$C$2:$EM$141,U$1,0) &gt; 0,$C21,0)</f>
        <v>4051.05</v>
      </c>
      <c r="V21" s="175">
        <f>IF(VLOOKUP($D21,'Appendix B - CI'!$C$2:$EM$141,V$1,0) &gt; 0,$C21,0)</f>
        <v>0</v>
      </c>
      <c r="W21" s="175">
        <f>IF(VLOOKUP($D21,'Appendix B - CI'!$C$2:$EM$141,W$1,0) &gt; 0,$C21,0)</f>
        <v>0</v>
      </c>
      <c r="X21" s="175">
        <f>IF(VLOOKUP($D21,'Appendix B - CI'!$C$2:$EM$141,X$1,0) &gt; 0,$C21,0)</f>
        <v>0</v>
      </c>
      <c r="Y21" s="175">
        <f>IF(VLOOKUP($D21,'Appendix B - CI'!$C$2:$EM$141,Y$1,0) &gt; 0,$C21,0)</f>
        <v>0</v>
      </c>
      <c r="Z21" s="175">
        <f>IF(VLOOKUP($D21,'Appendix B - CI'!$C$2:$EM$141,Z$1,0) &gt; 0,$C21,0)</f>
        <v>0</v>
      </c>
      <c r="AA21" s="175">
        <f>IF(VLOOKUP($D21,'Appendix B - CI'!$C$2:$EM$141,AA$1,0) &gt; 0,$C21,0)</f>
        <v>0</v>
      </c>
      <c r="AB21" s="175">
        <f>IF(VLOOKUP($D21,'Appendix B - CI'!$C$2:$EM$141,AB$1,0) &gt; 0,$C21,0)</f>
        <v>0</v>
      </c>
      <c r="AC21" s="175">
        <f>IF(VLOOKUP($D21,'Appendix B - CI'!$C$2:$EM$141,AC$1,0) &gt; 0,$C21,0)</f>
        <v>0</v>
      </c>
      <c r="AD21" s="989">
        <f>IF(VLOOKUP($D21,'Appendix B - CI'!$C$2:$EM$141,AD$1,0) &gt; 0,$C21,0)</f>
        <v>4051.05</v>
      </c>
      <c r="AE21" s="175">
        <f>IF(VLOOKUP($D21,'Appendix B - CI'!$C$2:$EM$141,AE$1,0) &gt; 0,$C21,0)</f>
        <v>0</v>
      </c>
      <c r="AF21" s="175">
        <f>IF(VLOOKUP($D21,'Appendix B - CI'!$C$2:$EM$141,AF$1,0) &gt; 0,$C21,0)</f>
        <v>0</v>
      </c>
      <c r="AG21" s="175">
        <f>IF(VLOOKUP($D21,'Appendix B - CI'!$C$2:$EM$141,AG$1,0) &gt; 0,$C21,0)</f>
        <v>0</v>
      </c>
      <c r="AH21" s="175">
        <f>IF(VLOOKUP($D21,'Appendix B - CI'!$C$2:$EM$141,AH$1,0) &gt; 0,$C21,0)</f>
        <v>0</v>
      </c>
      <c r="AI21" s="175">
        <f>IF(VLOOKUP($D21,'Appendix B - CI'!$C$2:$EM$141,AI$1,0) &gt; 0,$C21,0)</f>
        <v>0</v>
      </c>
      <c r="AJ21" s="175">
        <f>IF(VLOOKUP($D21,'Appendix B - CI'!$C$2:$EM$141,AJ$1,0) &gt; 0,$C21,0)</f>
        <v>0</v>
      </c>
      <c r="AK21" s="175">
        <f>IF(VLOOKUP($D21,'Appendix B - CI'!$C$2:$EM$141,AK$1,0) &gt; 0,$C21,0)</f>
        <v>0</v>
      </c>
      <c r="AL21" s="989">
        <f>IF(VLOOKUP($D21,'Appendix B - CI'!$C$2:$EM$141,AL$1,0) &gt; 0,$C21,0)</f>
        <v>4051.05</v>
      </c>
      <c r="AM21" s="175">
        <f>IF(VLOOKUP($D21,'Appendix B - CI'!$C$2:$EM$141,AM$1,0) &gt; 0,$C21,0)</f>
        <v>0</v>
      </c>
      <c r="AN21" s="175">
        <f>IF(VLOOKUP($D21,'Appendix B - CI'!$C$2:$EM$141,AN$1,0) &gt; 0,$C21,0)</f>
        <v>0</v>
      </c>
      <c r="AO21" s="175">
        <f>IF(VLOOKUP($D21,'Appendix B - CI'!$C$2:$EM$141,AO$1,0) &gt; 0,$C21,0)</f>
        <v>0</v>
      </c>
      <c r="AP21" s="175">
        <f>IF(VLOOKUP($D21,'Appendix B - CI'!$C$2:$EM$141,AP$1,0) &gt; 0,$C21,0)</f>
        <v>0</v>
      </c>
      <c r="AQ21" s="175">
        <f>IF(VLOOKUP($D21,'Appendix B - CI'!$C$2:$EM$141,AQ$1,0) &gt; 0,$C21,0)</f>
        <v>0</v>
      </c>
      <c r="AR21" s="175">
        <f>IF(VLOOKUP($D21,'Appendix B - CI'!$C$2:$EM$141,AR$1,0) &gt; 0,$C21,0)</f>
        <v>0</v>
      </c>
      <c r="AS21" s="175">
        <f>IF(VLOOKUP($D21,'Appendix B - CI'!$C$2:$EM$141,AS$1,0) &gt; 0,$C21,0)</f>
        <v>0</v>
      </c>
      <c r="AT21" s="989">
        <f>IF(VLOOKUP($D21,'Appendix B - CI'!$C$2:$EM$141,AT$1,0) &gt; 0,$C21,0)</f>
        <v>4051.05</v>
      </c>
      <c r="AU21" s="175">
        <f>IF(VLOOKUP($D21,'Appendix B - CI'!$C$2:$EM$141,AU$1,0) &gt; 0,$C21,0)</f>
        <v>0</v>
      </c>
      <c r="AV21" s="175">
        <f>IF(VLOOKUP($D21,'Appendix B - CI'!$C$2:$EM$141,AV$1,0) &gt; 0,$C21,0)</f>
        <v>0</v>
      </c>
      <c r="AW21" s="175">
        <f>IF(VLOOKUP($D21,'Appendix B - CI'!$C$2:$EM$141,AW$1,0) &gt; 0,$C21,0)</f>
        <v>0</v>
      </c>
      <c r="AX21" s="175">
        <f>IF(VLOOKUP($D21,'Appendix B - CI'!$C$2:$EM$141,AX$1,0) &gt; 0,$C21,0)</f>
        <v>0</v>
      </c>
      <c r="AY21" s="175">
        <f>IF(VLOOKUP($D21,'Appendix B - CI'!$C$2:$EM$141,AY$1,0) &gt; 0,$C21,0)</f>
        <v>0</v>
      </c>
      <c r="AZ21" s="175">
        <f>IF(VLOOKUP($D21,'Appendix B - CI'!$C$2:$EM$141,AZ$1,0) &gt; 0,$C21,0)</f>
        <v>0</v>
      </c>
      <c r="BA21" s="175">
        <f>IF(VLOOKUP($D21,'Appendix B - CI'!$C$2:$EM$141,BA$1,0) &gt; 0,$C21,0)</f>
        <v>0</v>
      </c>
      <c r="BB21" s="175">
        <f>IF(VLOOKUP($D21,'Appendix B - CI'!$C$2:$EM$141,BB$1,0) &gt; 0,$C21,0)</f>
        <v>0</v>
      </c>
      <c r="BC21" s="175">
        <f>IF(VLOOKUP($D21,'Appendix B - CI'!$C$2:$EM$141,BC$1,0) &gt; 0,$C21,0)</f>
        <v>0</v>
      </c>
      <c r="BD21" s="175">
        <f>IF(VLOOKUP($D21,'Appendix B - CI'!$C$2:$EM$141,BD$1,0) &gt; 0,$C21,0)</f>
        <v>0</v>
      </c>
      <c r="BE21" s="175">
        <f>IF(VLOOKUP($D21,'Appendix B - CI'!$C$2:$EM$141,BE$1,0) &gt; 0,$C21,0)</f>
        <v>0</v>
      </c>
      <c r="BF21" s="175">
        <f>IF(VLOOKUP($D21,'Appendix B - CI'!$C$2:$EM$141,BF$1,0) &gt; 0,$C21,0)</f>
        <v>0</v>
      </c>
      <c r="BG21" s="175">
        <f>IF(VLOOKUP($D21,'Appendix B - CI'!$C$2:$EM$141,BG$1,0) &gt; 0,$C21,0)</f>
        <v>0</v>
      </c>
      <c r="BH21" s="175">
        <f>IF(VLOOKUP($D21,'Appendix B - CI'!$C$2:$EM$141,BH$1,0) &gt; 0,$C21,0)</f>
        <v>0</v>
      </c>
      <c r="BI21" s="175">
        <f>IF(VLOOKUP($D21,'Appendix B - CI'!$C$2:$EM$141,BI$1,0) &gt; 0,$C21,0)</f>
        <v>0</v>
      </c>
      <c r="BJ21" s="175">
        <f>IF(VLOOKUP($D21,'Appendix B - CI'!$C$2:$EM$141,BJ$1,0) &gt; 0,$C21,0)</f>
        <v>0</v>
      </c>
      <c r="BK21" s="175">
        <f>IF(VLOOKUP($D21,'Appendix B - CI'!$C$2:$EM$141,BK$1,0) &gt; 0,$C21,0)</f>
        <v>0</v>
      </c>
      <c r="BL21" s="175">
        <f>IF(VLOOKUP($D21,'Appendix B - CI'!$C$2:$EM$141,BL$1,0) &gt; 0,$C21,0)</f>
        <v>0</v>
      </c>
      <c r="BM21" s="175">
        <f>IF(VLOOKUP($D21,'Appendix B - CI'!$C$2:$EM$141,BM$1,0) &gt; 0,$C21,0)</f>
        <v>0</v>
      </c>
      <c r="BN21" s="175">
        <f>IF(VLOOKUP($D21,'Appendix B - CI'!$C$2:$EM$141,BN$1,0) &gt; 0,$C21,0)</f>
        <v>0</v>
      </c>
      <c r="BO21" s="175">
        <f>IF(VLOOKUP($D21,'Appendix B - CI'!$C$2:$EM$141,BO$1,0) &gt; 0,$C21,0)</f>
        <v>0</v>
      </c>
      <c r="BP21" s="175">
        <f>IF(VLOOKUP($D21,'Appendix B - CI'!$C$2:$EM$141,BP$1,0) &gt; 0,$C21,0)</f>
        <v>0</v>
      </c>
      <c r="BQ21" s="175">
        <f>IF(VLOOKUP($D21,'Appendix B - CI'!$C$2:$EM$141,BQ$1,0) &gt; 0,$C21,0)</f>
        <v>0</v>
      </c>
      <c r="BR21" s="175">
        <f>IF(VLOOKUP($D21,'Appendix B - CI'!$C$2:$EM$141,BR$1,0) &gt; 0,$C21,0)</f>
        <v>0</v>
      </c>
      <c r="BS21" s="175">
        <f>IF(VLOOKUP($D21,'Appendix B - CI'!$C$2:$EM$141,BS$1,0) &gt; 0,$C21,0)</f>
        <v>0</v>
      </c>
      <c r="BT21" s="175">
        <f>IF(VLOOKUP($D21,'Appendix B - CI'!$C$2:$EM$141,BT$1,0) &gt; 0,$C21,0)</f>
        <v>0</v>
      </c>
      <c r="BU21" s="175">
        <f>IF(VLOOKUP($D21,'Appendix B - CI'!$C$2:$EM$141,BU$1,0) &gt; 0,$C21,0)</f>
        <v>0</v>
      </c>
      <c r="BV21" s="175">
        <f>IF(VLOOKUP($D21,'Appendix B - CI'!$C$2:$EM$141,BV$1,0) &gt; 0,$C21,0)</f>
        <v>0</v>
      </c>
      <c r="BW21" s="175">
        <f>IF(VLOOKUP($D21,'Appendix B - CI'!$C$2:$EM$141,BW$1,0) &gt; 0,$C21,0)</f>
        <v>0</v>
      </c>
      <c r="BX21" s="175">
        <f>IF(VLOOKUP($D21,'Appendix B - CI'!$C$2:$EM$141,BX$1,0) &gt; 0,$C21,0)</f>
        <v>0</v>
      </c>
      <c r="BY21" s="175">
        <f>IF(VLOOKUP($D21,'Appendix B - CI'!$C$2:$EM$141,BY$1,0) &gt; 0,$C21,0)</f>
        <v>0</v>
      </c>
      <c r="BZ21" s="175">
        <f>IF(VLOOKUP($D21,'Appendix B - CI'!$C$2:$EM$141,BZ$1,0) &gt; 0,$C21,0)</f>
        <v>0</v>
      </c>
      <c r="CA21" s="175">
        <f>IF(VLOOKUP($D21,'Appendix B - CI'!$C$2:$EM$141,CA$1,0) &gt; 0,$C21,0)</f>
        <v>0</v>
      </c>
      <c r="CB21" s="175">
        <f>IF(VLOOKUP($D21,'Appendix B - CI'!$C$2:$EM$141,CB$1,0) &gt; 0,$C21,0)</f>
        <v>0</v>
      </c>
      <c r="CC21" s="175">
        <f>IF(VLOOKUP($D21,'Appendix B - CI'!$C$2:$EM$141,CC$1,0) &gt; 0,$C21,0)</f>
        <v>0</v>
      </c>
      <c r="CD21" s="175">
        <f>IF(VLOOKUP($D21,'Appendix B - CI'!$C$2:$EM$141,CD$1,0) &gt; 0,$C21,0)</f>
        <v>0</v>
      </c>
      <c r="CE21" s="175">
        <f>IF(VLOOKUP($D21,'Appendix B - CI'!$C$2:$EM$141,CE$1,0) &gt; 0,$C21,0)</f>
        <v>0</v>
      </c>
      <c r="CF21" s="175">
        <f>IF(VLOOKUP($D21,'Appendix B - CI'!$C$2:$EM$141,CF$1,0) &gt; 0,$C21,0)</f>
        <v>0</v>
      </c>
      <c r="CG21" s="989">
        <f>IF(VLOOKUP($D21,'Appendix B - CI'!$C$2:$EM$141,CG$1,0) &gt; 0,$C21,0)</f>
        <v>4051.05</v>
      </c>
      <c r="CH21" s="175">
        <f>IF(VLOOKUP($D21,'Appendix B - CI'!$C$2:$EM$141,CH$1,0) &gt; 0,$C21,0)</f>
        <v>0</v>
      </c>
      <c r="CI21" s="175">
        <f>IF(VLOOKUP($D21,'Appendix B - CI'!$C$2:$EM$141,CI$1,0) &gt; 0,$C21,0)</f>
        <v>0</v>
      </c>
      <c r="CJ21" s="175">
        <f>IF(VLOOKUP($D21,'Appendix B - CI'!$C$2:$EM$141,CJ$1,0) &gt; 0,$C21,0)</f>
        <v>0</v>
      </c>
      <c r="CK21" s="175">
        <f>IF(VLOOKUP($D21,'Appendix B - CI'!$C$2:$EM$141,CK$1,0) &gt; 0,$C21,0)</f>
        <v>0</v>
      </c>
      <c r="CL21" s="175">
        <f>IF(VLOOKUP($D21,'Appendix B - CI'!$C$2:$EM$141,CL$1,0) &gt; 0,$C21,0)</f>
        <v>0</v>
      </c>
      <c r="CM21" s="175">
        <f>IF(VLOOKUP($D21,'Appendix B - CI'!$C$2:$EM$141,CM$1,0) &gt; 0,$C21,0)</f>
        <v>0</v>
      </c>
      <c r="CN21" s="175">
        <f>IF(VLOOKUP($D21,'Appendix B - CI'!$C$2:$EM$141,CN$1,0) &gt; 0,$C21,0)</f>
        <v>0</v>
      </c>
      <c r="CO21" s="175">
        <f>IF(VLOOKUP($D21,'Appendix B - CI'!$C$2:$EM$141,CO$1,0) &gt; 0,$C21,0)</f>
        <v>0</v>
      </c>
      <c r="CP21" s="989">
        <f>IF(VLOOKUP($D21,'Appendix B - CI'!$C$2:$EM$141,CP$1,0) &gt; 0,$C21,0)</f>
        <v>4051.05</v>
      </c>
      <c r="CQ21" s="175">
        <f>IF(VLOOKUP($D21,'Appendix B - CI'!$C$2:$EM$141,CQ$1,0) &gt; 0,$C21,0)</f>
        <v>0</v>
      </c>
      <c r="CR21" s="175">
        <f>IF(VLOOKUP($D21,'Appendix B - CI'!$C$2:$EM$141,CR$1,0) &gt; 0,$C21,0)</f>
        <v>0</v>
      </c>
      <c r="CS21" s="175">
        <f>IF(VLOOKUP($D21,'Appendix B - CI'!$C$2:$EM$141,CS$1,0) &gt; 0,$C21,0)</f>
        <v>0</v>
      </c>
      <c r="CT21" s="175">
        <f>IF(VLOOKUP($D21,'Appendix B - CI'!$C$2:$EM$141,CT$1,0) &gt; 0,$C21,0)</f>
        <v>0</v>
      </c>
      <c r="CU21" s="175">
        <f>IF(VLOOKUP($D21,'Appendix B - CI'!$C$2:$EM$141,CU$1,0) &gt; 0,$C21,0)</f>
        <v>0</v>
      </c>
      <c r="CV21" s="175">
        <f>IF(VLOOKUP($D21,'Appendix B - CI'!$C$2:$EM$141,CV$1,0) &gt; 0,$C21,0)</f>
        <v>0</v>
      </c>
      <c r="CW21" s="175">
        <f>IF(VLOOKUP($D21,'Appendix B - CI'!$C$2:$EM$141,CW$1,0) &gt; 0,$C21,0)</f>
        <v>0</v>
      </c>
      <c r="CX21" s="175">
        <f>IF(VLOOKUP($D21,'Appendix B - CI'!$C$2:$EM$141,CX$1,0) &gt; 0,$C21,0)</f>
        <v>0</v>
      </c>
      <c r="CY21" s="175">
        <f>IF(VLOOKUP($D21,'Appendix B - CI'!$C$2:$EM$141,CY$1,0) &gt; 0,$C21,0)</f>
        <v>0</v>
      </c>
      <c r="CZ21" s="989">
        <f>IF(VLOOKUP($D21,'Appendix B - CI'!$C$2:$EM$141,CZ$1,0) &gt; 0,$C21,0)</f>
        <v>4051.05</v>
      </c>
      <c r="DA21" s="175">
        <f>IF(VLOOKUP($D21,'Appendix B - CI'!$C$2:$EM$141,DA$1,0) &gt; 0,$C21,0)</f>
        <v>0</v>
      </c>
      <c r="DB21" s="175">
        <f>IF(VLOOKUP($D21,'Appendix B - CI'!$C$2:$EM$141,DB$1,0) &gt; 0,$C21,0)</f>
        <v>0</v>
      </c>
      <c r="DC21" s="175">
        <f>IF(VLOOKUP($D21,'Appendix B - CI'!$C$2:$EM$141,DC$1,0) &gt; 0,$C21,0)</f>
        <v>0</v>
      </c>
      <c r="DD21" s="175">
        <f>IF(VLOOKUP($D21,'Appendix B - CI'!$C$2:$EM$141,DD$1,0) &gt; 0,$C21,0)</f>
        <v>0</v>
      </c>
      <c r="DE21" s="175">
        <f>IF(VLOOKUP($D21,'Appendix B - CI'!$C$2:$EM$141,DE$1,0) &gt; 0,$C21,0)</f>
        <v>0</v>
      </c>
      <c r="DF21" s="175">
        <f>IF(VLOOKUP($D21,'Appendix B - CI'!$C$2:$EM$141,DF$1,0) &gt; 0,$C21,0)</f>
        <v>0</v>
      </c>
      <c r="DG21" s="175">
        <f>IF(VLOOKUP($D21,'Appendix B - CI'!$C$2:$EM$141,DG$1,0) &gt; 0,$C21,0)</f>
        <v>0</v>
      </c>
      <c r="DH21" s="175">
        <f>IF(VLOOKUP($D21,'Appendix B - CI'!$C$2:$EM$141,DH$1,0) &gt; 0,$C21,0)</f>
        <v>0</v>
      </c>
      <c r="DI21" s="175">
        <f>IF(VLOOKUP($D21,'Appendix B - CI'!$C$2:$EM$141,DI$1,0) &gt; 0,$C21,0)</f>
        <v>0</v>
      </c>
      <c r="DJ21" s="175">
        <f>IF(VLOOKUP($D21,'Appendix B - CI'!$C$2:$EM$141,DJ$1,0) &gt; 0,$C21,0)</f>
        <v>0</v>
      </c>
      <c r="DK21" s="175">
        <f>IF(VLOOKUP($D21,'Appendix B - CI'!$C$2:$EM$141,DK$1,0) &gt; 0,$C21,0)</f>
        <v>0</v>
      </c>
      <c r="DL21" s="175">
        <f>IF(VLOOKUP($D21,'Appendix B - CI'!$C$2:$EM$141,DL$1,0) &gt; 0,$C21,0)</f>
        <v>0</v>
      </c>
      <c r="DM21" s="175">
        <f>IF(VLOOKUP($D21,'Appendix B - CI'!$C$2:$EM$141,DM$1,0) &gt; 0,$C21,0)</f>
        <v>0</v>
      </c>
      <c r="DN21" s="175">
        <f>IF(VLOOKUP($D21,'Appendix B - CI'!$C$2:$EM$141,DN$1,0) &gt; 0,$C21,0)</f>
        <v>0</v>
      </c>
      <c r="DO21" s="175">
        <f>IF(VLOOKUP($D21,'Appendix B - CI'!$C$2:$EM$141,DO$1,0) &gt; 0,$C21,0)</f>
        <v>0</v>
      </c>
      <c r="DP21" s="175">
        <f>IF(VLOOKUP($D21,'Appendix B - CI'!$C$2:$EM$141,DP$1,0) &gt; 0,$C21,0)</f>
        <v>0</v>
      </c>
      <c r="DQ21" s="175">
        <f>IF(VLOOKUP($D21,'Appendix B - CI'!$C$2:$EM$141,DQ$1,0) &gt; 0,$C21,0)</f>
        <v>0</v>
      </c>
      <c r="DR21" s="175">
        <f>IF(VLOOKUP($D21,'Appendix B - CI'!$C$2:$EM$141,DR$1,0) &gt; 0,$C21,0)</f>
        <v>0</v>
      </c>
      <c r="DS21" s="175">
        <f>IF(VLOOKUP($D21,'Appendix B - CI'!$C$2:$EM$141,DS$1,0) &gt; 0,$C21,0)</f>
        <v>0</v>
      </c>
      <c r="DT21" s="175">
        <f>IF(VLOOKUP($D21,'Appendix B - CI'!$C$2:$EM$141,DT$1,0) &gt; 0,$C21,0)</f>
        <v>0</v>
      </c>
      <c r="DU21" s="175">
        <f>IF(VLOOKUP($D21,'Appendix B - CI'!$C$2:$EM$141,DU$1,0) &gt; 0,$C21,0)</f>
        <v>0</v>
      </c>
      <c r="DV21" s="175">
        <f>IF(VLOOKUP($D21,'Appendix B - CI'!$C$2:$EM$141,DV$1,0) &gt; 0,$C21,0)</f>
        <v>0</v>
      </c>
      <c r="DW21" s="175">
        <f>IF(VLOOKUP($D21,'Appendix B - CI'!$C$2:$EM$141,DW$1,0) &gt; 0,$C21,0)</f>
        <v>0</v>
      </c>
      <c r="DX21" s="175">
        <f>IF(VLOOKUP($D21,'Appendix B - CI'!$C$2:$EM$141,DX$1,0) &gt; 0,$C21,0)</f>
        <v>0</v>
      </c>
      <c r="DY21" s="175">
        <f>IF(VLOOKUP($D21,'Appendix B - CI'!$C$2:$EM$141,DY$1,0) &gt; 0,$C21,0)</f>
        <v>0</v>
      </c>
      <c r="DZ21" s="175">
        <f>IF(VLOOKUP($D21,'Appendix B - CI'!$C$2:$EM$141,DZ$1,0) &gt; 0,$C21,0)</f>
        <v>0</v>
      </c>
      <c r="EA21" s="175">
        <f>IF(VLOOKUP($D21,'Appendix B - CI'!$C$2:$EM$141,EA$1,0) &gt; 0,$C21,0)</f>
        <v>0</v>
      </c>
      <c r="EB21" s="175">
        <f>IF(VLOOKUP($D21,'Appendix B - CI'!$C$2:$EM$141,EB$1,0) &gt; 0,$C21,0)</f>
        <v>0</v>
      </c>
      <c r="EC21" s="175">
        <f>IF(VLOOKUP($D21,'Appendix B - CI'!$C$2:$EM$141,EC$1,0) &gt; 0,$C21,0)</f>
        <v>0</v>
      </c>
      <c r="ED21" s="175">
        <f>IF(VLOOKUP($D21,'Appendix B - CI'!$C$2:$EM$141,ED$1,0) &gt; 0,$C21,0)</f>
        <v>0</v>
      </c>
      <c r="EE21" s="175">
        <f>IF(VLOOKUP($D21,'Appendix B - CI'!$C$2:$EM$141,EE$1,0) &gt; 0,$C21,0)</f>
        <v>0</v>
      </c>
      <c r="EF21" s="175">
        <f>IF(VLOOKUP($D21,'Appendix B - CI'!$C$2:$EM$141,EF$1,0) &gt; 0,$C21,0)</f>
        <v>0</v>
      </c>
      <c r="EG21" s="175">
        <f>IF(VLOOKUP($D21,'Appendix B - CI'!$C$2:$EM$141,EG$1,0) &gt; 0,$C21,0)</f>
        <v>0</v>
      </c>
      <c r="EH21" s="175">
        <f>IF(VLOOKUP($D21,'Appendix B - CI'!$C$2:$EM$141,EH$1,0) &gt; 0,$C21,0)</f>
        <v>0</v>
      </c>
      <c r="EI21" s="175">
        <f>IF(VLOOKUP($D21,'Appendix B - CI'!$C$2:$EM$141,EI$1,0) &gt; 0,$C21,0)</f>
        <v>0</v>
      </c>
      <c r="EJ21" s="175">
        <f>IF(VLOOKUP($D21,'Appendix B - CI'!$C$2:$EM$141,EJ$1,0) &gt; 0,$C21,0)</f>
        <v>0</v>
      </c>
      <c r="EK21" s="175">
        <f>IF(VLOOKUP($D21,'Appendix B - CI'!$C$2:$EM$141,EK$1,0) &gt; 0,$C21,0)</f>
        <v>0</v>
      </c>
      <c r="EL21" s="175">
        <f>IF(VLOOKUP($D21,'Appendix B - CI'!$C$2:$EM$141,EL$1,0) &gt; 0,$C21,0)</f>
        <v>0</v>
      </c>
      <c r="EM21" s="175">
        <f>IF(VLOOKUP($D21,'Appendix B - CI'!$C$2:$EM$141,EM$1,0) &gt; 0,$C21,0)</f>
        <v>0</v>
      </c>
      <c r="EN21" s="175">
        <f>IF(VLOOKUP($D21,'Appendix B - CI'!$C$2:$EM$141,EN$1,0) &gt; 0,$C21,0)</f>
        <v>0</v>
      </c>
      <c r="EO21" s="178"/>
      <c r="EP21" s="178"/>
      <c r="EQ21" s="178"/>
      <c r="ER21" s="178"/>
      <c r="ES21" s="178"/>
      <c r="ET21" s="178"/>
      <c r="EU21" s="178"/>
      <c r="EV21" s="178"/>
      <c r="EW21" s="178"/>
      <c r="EX21" s="178"/>
      <c r="EY21" s="178"/>
      <c r="EZ21" s="178"/>
      <c r="FA21" s="178"/>
      <c r="FB21" s="178"/>
      <c r="FC21" s="178"/>
      <c r="FD21" s="178"/>
      <c r="FE21" s="178"/>
      <c r="FF21" s="178"/>
      <c r="FG21" s="178"/>
      <c r="FH21" s="178"/>
      <c r="FI21" s="178"/>
      <c r="FJ21" s="178"/>
      <c r="FK21" s="178"/>
      <c r="FL21" s="178"/>
      <c r="FM21" s="178"/>
      <c r="FN21" s="178"/>
      <c r="FO21" s="178"/>
      <c r="FP21" s="178"/>
      <c r="FQ21" s="178"/>
      <c r="FR21" s="178"/>
      <c r="FS21" s="178"/>
      <c r="FT21" s="178"/>
      <c r="FU21" s="178"/>
      <c r="FV21" s="178"/>
      <c r="FW21" s="178"/>
      <c r="FX21" s="178"/>
      <c r="FY21" s="178"/>
      <c r="FZ21" s="178"/>
      <c r="GA21" s="178"/>
      <c r="GB21" s="178"/>
      <c r="GC21" s="178"/>
      <c r="GD21" s="178"/>
      <c r="GE21" s="178"/>
      <c r="GF21" s="178"/>
      <c r="GG21" s="178"/>
      <c r="GH21" s="178"/>
      <c r="GI21" s="178"/>
      <c r="GJ21" s="178"/>
      <c r="GK21" s="178"/>
      <c r="GL21" s="178"/>
      <c r="GM21" s="178"/>
      <c r="GN21" s="178"/>
      <c r="GO21" s="178"/>
      <c r="GP21" s="178"/>
      <c r="GQ21" s="178"/>
      <c r="GR21" s="178"/>
      <c r="GS21" s="178"/>
      <c r="GT21" s="178"/>
      <c r="GU21" s="178"/>
      <c r="GV21" s="178"/>
      <c r="GW21" s="178"/>
      <c r="GX21" s="178"/>
      <c r="GY21" s="178"/>
      <c r="GZ21" s="178"/>
      <c r="HA21" s="178"/>
      <c r="HB21" s="178"/>
      <c r="HC21" s="178"/>
      <c r="HD21" s="178"/>
      <c r="HE21" s="178"/>
      <c r="HF21" s="178"/>
      <c r="HG21" s="178"/>
      <c r="HH21" s="178"/>
      <c r="HI21" s="178"/>
      <c r="HJ21" s="178"/>
      <c r="HK21" s="178"/>
      <c r="HL21" s="178"/>
      <c r="HM21" s="178"/>
      <c r="HN21" s="178"/>
      <c r="HO21" s="178"/>
      <c r="HP21" s="178"/>
      <c r="HQ21" s="178"/>
      <c r="HR21" s="178"/>
      <c r="HS21" s="178"/>
      <c r="HT21" s="178"/>
      <c r="HU21" s="178"/>
      <c r="HV21" s="178"/>
      <c r="HW21" s="178"/>
      <c r="HX21" s="178"/>
      <c r="HY21" s="178"/>
      <c r="HZ21" s="178"/>
      <c r="IA21" s="178"/>
      <c r="IB21" s="178"/>
      <c r="IC21" s="178"/>
      <c r="ID21" s="178"/>
      <c r="IE21" s="178"/>
      <c r="IF21" s="178"/>
      <c r="IG21" s="178"/>
      <c r="IH21" s="178"/>
      <c r="II21" s="178"/>
      <c r="IJ21" s="178"/>
      <c r="IK21" s="178"/>
      <c r="IL21" s="178"/>
      <c r="IM21" s="178"/>
      <c r="IN21" s="178"/>
      <c r="IO21" s="178"/>
      <c r="IP21" s="178"/>
      <c r="IQ21" s="178"/>
      <c r="IR21" s="178"/>
      <c r="IS21" s="178"/>
      <c r="IT21" s="178"/>
      <c r="IU21" s="178"/>
      <c r="IV21" s="178"/>
      <c r="IW21" s="178"/>
      <c r="IX21" s="178"/>
      <c r="IY21" s="178"/>
      <c r="IZ21" s="178"/>
      <c r="JA21" s="178"/>
      <c r="JB21" s="178"/>
      <c r="JC21" s="178"/>
      <c r="JD21" s="178"/>
      <c r="JE21" s="178"/>
      <c r="JF21" s="178"/>
      <c r="JG21" s="178"/>
      <c r="JH21" s="178"/>
      <c r="JI21" s="178"/>
      <c r="JJ21" s="178"/>
      <c r="JK21" s="178"/>
      <c r="JL21" s="178"/>
      <c r="JM21" s="178"/>
      <c r="JN21" s="178"/>
      <c r="JO21" s="178"/>
      <c r="JP21" s="178"/>
      <c r="JQ21" s="178"/>
      <c r="JR21" s="178"/>
      <c r="JS21" s="178"/>
      <c r="JT21" s="178"/>
      <c r="JU21" s="178"/>
      <c r="JV21" s="178"/>
      <c r="JW21" s="178"/>
      <c r="JX21" s="178"/>
      <c r="JY21" s="180"/>
    </row>
    <row r="22" ht="14.25" customHeight="1">
      <c r="A22" s="50" t="s">
        <v>133</v>
      </c>
      <c r="B22" s="83" t="s">
        <v>479</v>
      </c>
      <c r="C22" s="1330">
        <f>VLOOKUP(D22,'Combined Scenario II - Results'!$C$2:$AR$87,42,0)</f>
        <v>6872.8295</v>
      </c>
      <c r="D22" s="50">
        <v>1811032.0</v>
      </c>
      <c r="E22" s="175">
        <f>IF(VLOOKUP($D22,'Appendix B - CI'!$C$2:$EM$141,E$1,0) &gt; 0,$C22,0)</f>
        <v>0</v>
      </c>
      <c r="F22" s="989">
        <f>IF(VLOOKUP($D22,'Appendix B - CI'!$C$2:$EM$141,F$1,0) &gt; 0,$C22,0)</f>
        <v>6872.8295</v>
      </c>
      <c r="G22" s="175">
        <f>IF(VLOOKUP($D22,'Appendix B - CI'!$C$2:$EM$141,G$1,0) &gt; 0,$C22,0)</f>
        <v>0</v>
      </c>
      <c r="H22" s="175">
        <f>IF(VLOOKUP($D22,'Appendix B - CI'!$C$2:$EM$141,H$1,0) &gt; 0,$C22,0)</f>
        <v>0</v>
      </c>
      <c r="I22" s="175">
        <f>IF(VLOOKUP($D22,'Appendix B - CI'!$C$2:$EM$141,I$1,0) &gt; 0,$C22,0)</f>
        <v>0</v>
      </c>
      <c r="J22" s="175">
        <f>IF(VLOOKUP($D22,'Appendix B - CI'!$C$2:$EM$141,J$1,0) &gt; 0,$C22,0)</f>
        <v>0</v>
      </c>
      <c r="K22" s="989">
        <f>IF(VLOOKUP($D22,'Appendix B - CI'!$C$2:$EM$141,K$1,0) &gt; 0,$C22,0)</f>
        <v>6872.8295</v>
      </c>
      <c r="L22" s="175">
        <f>IF(VLOOKUP($D22,'Appendix B - CI'!$C$2:$EM$141,L$1,0) &gt; 0,$C22,0)</f>
        <v>0</v>
      </c>
      <c r="M22" s="175">
        <f>IF(VLOOKUP($D22,'Appendix B - CI'!$C$2:$EM$141,M$1,0) &gt; 0,$C22,0)</f>
        <v>0</v>
      </c>
      <c r="N22" s="175">
        <f>IF(VLOOKUP($D22,'Appendix B - CI'!$C$2:$EM$141,N$1,0) &gt; 0,$C22,0)</f>
        <v>0</v>
      </c>
      <c r="O22" s="175">
        <f>IF(VLOOKUP($D22,'Appendix B - CI'!$C$2:$EM$141,O$1,0) &gt; 0,$C22,0)</f>
        <v>0</v>
      </c>
      <c r="P22" s="989">
        <f>IF(VLOOKUP($D22,'Appendix B - CI'!$C$2:$EM$141,P$1,0) &gt; 0,$C22,0)</f>
        <v>6872.8295</v>
      </c>
      <c r="Q22" s="175">
        <f>IF(VLOOKUP($D22,'Appendix B - CI'!$C$2:$EM$141,Q$1,0) &gt; 0,$C22,0)</f>
        <v>0</v>
      </c>
      <c r="R22" s="175">
        <f>IF(VLOOKUP($D22,'Appendix B - CI'!$C$2:$EM$141,R$1,0) &gt; 0,$C22,0)</f>
        <v>0</v>
      </c>
      <c r="S22" s="175">
        <f>IF(VLOOKUP($D22,'Appendix B - CI'!$C$2:$EM$141,S$1,0) &gt; 0,$C22,0)</f>
        <v>0</v>
      </c>
      <c r="T22" s="175">
        <f>IF(VLOOKUP($D22,'Appendix B - CI'!$C$2:$EM$141,T$1,0) &gt; 0,$C22,0)</f>
        <v>0</v>
      </c>
      <c r="U22" s="989">
        <f>IF(VLOOKUP($D22,'Appendix B - CI'!$C$2:$EM$141,U$1,0) &gt; 0,$C22,0)</f>
        <v>6872.8295</v>
      </c>
      <c r="V22" s="175">
        <f>IF(VLOOKUP($D22,'Appendix B - CI'!$C$2:$EM$141,V$1,0) &gt; 0,$C22,0)</f>
        <v>0</v>
      </c>
      <c r="W22" s="175">
        <f>IF(VLOOKUP($D22,'Appendix B - CI'!$C$2:$EM$141,W$1,0) &gt; 0,$C22,0)</f>
        <v>0</v>
      </c>
      <c r="X22" s="175">
        <f>IF(VLOOKUP($D22,'Appendix B - CI'!$C$2:$EM$141,X$1,0) &gt; 0,$C22,0)</f>
        <v>0</v>
      </c>
      <c r="Y22" s="175">
        <f>IF(VLOOKUP($D22,'Appendix B - CI'!$C$2:$EM$141,Y$1,0) &gt; 0,$C22,0)</f>
        <v>0</v>
      </c>
      <c r="Z22" s="175">
        <f>IF(VLOOKUP($D22,'Appendix B - CI'!$C$2:$EM$141,Z$1,0) &gt; 0,$C22,0)</f>
        <v>0</v>
      </c>
      <c r="AA22" s="175">
        <f>IF(VLOOKUP($D22,'Appendix B - CI'!$C$2:$EM$141,AA$1,0) &gt; 0,$C22,0)</f>
        <v>0</v>
      </c>
      <c r="AB22" s="175">
        <f>IF(VLOOKUP($D22,'Appendix B - CI'!$C$2:$EM$141,AB$1,0) &gt; 0,$C22,0)</f>
        <v>0</v>
      </c>
      <c r="AC22" s="175">
        <f>IF(VLOOKUP($D22,'Appendix B - CI'!$C$2:$EM$141,AC$1,0) &gt; 0,$C22,0)</f>
        <v>0</v>
      </c>
      <c r="AD22" s="989">
        <f>IF(VLOOKUP($D22,'Appendix B - CI'!$C$2:$EM$141,AD$1,0) &gt; 0,$C22,0)</f>
        <v>6872.8295</v>
      </c>
      <c r="AE22" s="175">
        <f>IF(VLOOKUP($D22,'Appendix B - CI'!$C$2:$EM$141,AE$1,0) &gt; 0,$C22,0)</f>
        <v>0</v>
      </c>
      <c r="AF22" s="175">
        <f>IF(VLOOKUP($D22,'Appendix B - CI'!$C$2:$EM$141,AF$1,0) &gt; 0,$C22,0)</f>
        <v>0</v>
      </c>
      <c r="AG22" s="175">
        <f>IF(VLOOKUP($D22,'Appendix B - CI'!$C$2:$EM$141,AG$1,0) &gt; 0,$C22,0)</f>
        <v>0</v>
      </c>
      <c r="AH22" s="175">
        <f>IF(VLOOKUP($D22,'Appendix B - CI'!$C$2:$EM$141,AH$1,0) &gt; 0,$C22,0)</f>
        <v>0</v>
      </c>
      <c r="AI22" s="175">
        <f>IF(VLOOKUP($D22,'Appendix B - CI'!$C$2:$EM$141,AI$1,0) &gt; 0,$C22,0)</f>
        <v>0</v>
      </c>
      <c r="AJ22" s="175">
        <f>IF(VLOOKUP($D22,'Appendix B - CI'!$C$2:$EM$141,AJ$1,0) &gt; 0,$C22,0)</f>
        <v>0</v>
      </c>
      <c r="AK22" s="175">
        <f>IF(VLOOKUP($D22,'Appendix B - CI'!$C$2:$EM$141,AK$1,0) &gt; 0,$C22,0)</f>
        <v>0</v>
      </c>
      <c r="AL22" s="989">
        <f>IF(VLOOKUP($D22,'Appendix B - CI'!$C$2:$EM$141,AL$1,0) &gt; 0,$C22,0)</f>
        <v>6872.8295</v>
      </c>
      <c r="AM22" s="175">
        <f>IF(VLOOKUP($D22,'Appendix B - CI'!$C$2:$EM$141,AM$1,0) &gt; 0,$C22,0)</f>
        <v>0</v>
      </c>
      <c r="AN22" s="175">
        <f>IF(VLOOKUP($D22,'Appendix B - CI'!$C$2:$EM$141,AN$1,0) &gt; 0,$C22,0)</f>
        <v>0</v>
      </c>
      <c r="AO22" s="175">
        <f>IF(VLOOKUP($D22,'Appendix B - CI'!$C$2:$EM$141,AO$1,0) &gt; 0,$C22,0)</f>
        <v>0</v>
      </c>
      <c r="AP22" s="175">
        <f>IF(VLOOKUP($D22,'Appendix B - CI'!$C$2:$EM$141,AP$1,0) &gt; 0,$C22,0)</f>
        <v>0</v>
      </c>
      <c r="AQ22" s="175">
        <f>IF(VLOOKUP($D22,'Appendix B - CI'!$C$2:$EM$141,AQ$1,0) &gt; 0,$C22,0)</f>
        <v>0</v>
      </c>
      <c r="AR22" s="175">
        <f>IF(VLOOKUP($D22,'Appendix B - CI'!$C$2:$EM$141,AR$1,0) &gt; 0,$C22,0)</f>
        <v>0</v>
      </c>
      <c r="AS22" s="175">
        <f>IF(VLOOKUP($D22,'Appendix B - CI'!$C$2:$EM$141,AS$1,0) &gt; 0,$C22,0)</f>
        <v>0</v>
      </c>
      <c r="AT22" s="175">
        <f>IF(VLOOKUP($D22,'Appendix B - CI'!$C$2:$EM$141,AT$1,0) &gt; 0,$C22,0)</f>
        <v>0</v>
      </c>
      <c r="AU22" s="989">
        <f>IF(VLOOKUP($D22,'Appendix B - CI'!$C$2:$EM$141,AU$1,0) &gt; 0,$C22,0)</f>
        <v>6872.8295</v>
      </c>
      <c r="AV22" s="175">
        <f>IF(VLOOKUP($D22,'Appendix B - CI'!$C$2:$EM$141,AV$1,0) &gt; 0,$C22,0)</f>
        <v>0</v>
      </c>
      <c r="AW22" s="175">
        <f>IF(VLOOKUP($D22,'Appendix B - CI'!$C$2:$EM$141,AW$1,0) &gt; 0,$C22,0)</f>
        <v>0</v>
      </c>
      <c r="AX22" s="175">
        <f>IF(VLOOKUP($D22,'Appendix B - CI'!$C$2:$EM$141,AX$1,0) &gt; 0,$C22,0)</f>
        <v>0</v>
      </c>
      <c r="AY22" s="175">
        <f>IF(VLOOKUP($D22,'Appendix B - CI'!$C$2:$EM$141,AY$1,0) &gt; 0,$C22,0)</f>
        <v>0</v>
      </c>
      <c r="AZ22" s="175">
        <f>IF(VLOOKUP($D22,'Appendix B - CI'!$C$2:$EM$141,AZ$1,0) &gt; 0,$C22,0)</f>
        <v>0</v>
      </c>
      <c r="BA22" s="175">
        <f>IF(VLOOKUP($D22,'Appendix B - CI'!$C$2:$EM$141,BA$1,0) &gt; 0,$C22,0)</f>
        <v>0</v>
      </c>
      <c r="BB22" s="175">
        <f>IF(VLOOKUP($D22,'Appendix B - CI'!$C$2:$EM$141,BB$1,0) &gt; 0,$C22,0)</f>
        <v>0</v>
      </c>
      <c r="BC22" s="175">
        <f>IF(VLOOKUP($D22,'Appendix B - CI'!$C$2:$EM$141,BC$1,0) &gt; 0,$C22,0)</f>
        <v>0</v>
      </c>
      <c r="BD22" s="175">
        <f>IF(VLOOKUP($D22,'Appendix B - CI'!$C$2:$EM$141,BD$1,0) &gt; 0,$C22,0)</f>
        <v>0</v>
      </c>
      <c r="BE22" s="175">
        <f>IF(VLOOKUP($D22,'Appendix B - CI'!$C$2:$EM$141,BE$1,0) &gt; 0,$C22,0)</f>
        <v>0</v>
      </c>
      <c r="BF22" s="175">
        <f>IF(VLOOKUP($D22,'Appendix B - CI'!$C$2:$EM$141,BF$1,0) &gt; 0,$C22,0)</f>
        <v>0</v>
      </c>
      <c r="BG22" s="175">
        <f>IF(VLOOKUP($D22,'Appendix B - CI'!$C$2:$EM$141,BG$1,0) &gt; 0,$C22,0)</f>
        <v>0</v>
      </c>
      <c r="BH22" s="175">
        <f>IF(VLOOKUP($D22,'Appendix B - CI'!$C$2:$EM$141,BH$1,0) &gt; 0,$C22,0)</f>
        <v>0</v>
      </c>
      <c r="BI22" s="175">
        <f>IF(VLOOKUP($D22,'Appendix B - CI'!$C$2:$EM$141,BI$1,0) &gt; 0,$C22,0)</f>
        <v>0</v>
      </c>
      <c r="BJ22" s="175">
        <f>IF(VLOOKUP($D22,'Appendix B - CI'!$C$2:$EM$141,BJ$1,0) &gt; 0,$C22,0)</f>
        <v>0</v>
      </c>
      <c r="BK22" s="175">
        <f>IF(VLOOKUP($D22,'Appendix B - CI'!$C$2:$EM$141,BK$1,0) &gt; 0,$C22,0)</f>
        <v>0</v>
      </c>
      <c r="BL22" s="175">
        <f>IF(VLOOKUP($D22,'Appendix B - CI'!$C$2:$EM$141,BL$1,0) &gt; 0,$C22,0)</f>
        <v>0</v>
      </c>
      <c r="BM22" s="175">
        <f>IF(VLOOKUP($D22,'Appendix B - CI'!$C$2:$EM$141,BM$1,0) &gt; 0,$C22,0)</f>
        <v>0</v>
      </c>
      <c r="BN22" s="175">
        <f>IF(VLOOKUP($D22,'Appendix B - CI'!$C$2:$EM$141,BN$1,0) &gt; 0,$C22,0)</f>
        <v>0</v>
      </c>
      <c r="BO22" s="175">
        <f>IF(VLOOKUP($D22,'Appendix B - CI'!$C$2:$EM$141,BO$1,0) &gt; 0,$C22,0)</f>
        <v>0</v>
      </c>
      <c r="BP22" s="175">
        <f>IF(VLOOKUP($D22,'Appendix B - CI'!$C$2:$EM$141,BP$1,0) &gt; 0,$C22,0)</f>
        <v>0</v>
      </c>
      <c r="BQ22" s="175">
        <f>IF(VLOOKUP($D22,'Appendix B - CI'!$C$2:$EM$141,BQ$1,0) &gt; 0,$C22,0)</f>
        <v>0</v>
      </c>
      <c r="BR22" s="175">
        <f>IF(VLOOKUP($D22,'Appendix B - CI'!$C$2:$EM$141,BR$1,0) &gt; 0,$C22,0)</f>
        <v>0</v>
      </c>
      <c r="BS22" s="175">
        <f>IF(VLOOKUP($D22,'Appendix B - CI'!$C$2:$EM$141,BS$1,0) &gt; 0,$C22,0)</f>
        <v>0</v>
      </c>
      <c r="BT22" s="175">
        <f>IF(VLOOKUP($D22,'Appendix B - CI'!$C$2:$EM$141,BT$1,0) &gt; 0,$C22,0)</f>
        <v>0</v>
      </c>
      <c r="BU22" s="175">
        <f>IF(VLOOKUP($D22,'Appendix B - CI'!$C$2:$EM$141,BU$1,0) &gt; 0,$C22,0)</f>
        <v>0</v>
      </c>
      <c r="BV22" s="175">
        <f>IF(VLOOKUP($D22,'Appendix B - CI'!$C$2:$EM$141,BV$1,0) &gt; 0,$C22,0)</f>
        <v>0</v>
      </c>
      <c r="BW22" s="175">
        <f>IF(VLOOKUP($D22,'Appendix B - CI'!$C$2:$EM$141,BW$1,0) &gt; 0,$C22,0)</f>
        <v>0</v>
      </c>
      <c r="BX22" s="175">
        <f>IF(VLOOKUP($D22,'Appendix B - CI'!$C$2:$EM$141,BX$1,0) &gt; 0,$C22,0)</f>
        <v>0</v>
      </c>
      <c r="BY22" s="175">
        <f>IF(VLOOKUP($D22,'Appendix B - CI'!$C$2:$EM$141,BY$1,0) &gt; 0,$C22,0)</f>
        <v>0</v>
      </c>
      <c r="BZ22" s="175">
        <f>IF(VLOOKUP($D22,'Appendix B - CI'!$C$2:$EM$141,BZ$1,0) &gt; 0,$C22,0)</f>
        <v>0</v>
      </c>
      <c r="CA22" s="175">
        <f>IF(VLOOKUP($D22,'Appendix B - CI'!$C$2:$EM$141,CA$1,0) &gt; 0,$C22,0)</f>
        <v>0</v>
      </c>
      <c r="CB22" s="175">
        <f>IF(VLOOKUP($D22,'Appendix B - CI'!$C$2:$EM$141,CB$1,0) &gt; 0,$C22,0)</f>
        <v>0</v>
      </c>
      <c r="CC22" s="175">
        <f>IF(VLOOKUP($D22,'Appendix B - CI'!$C$2:$EM$141,CC$1,0) &gt; 0,$C22,0)</f>
        <v>0</v>
      </c>
      <c r="CD22" s="175">
        <f>IF(VLOOKUP($D22,'Appendix B - CI'!$C$2:$EM$141,CD$1,0) &gt; 0,$C22,0)</f>
        <v>0</v>
      </c>
      <c r="CE22" s="175">
        <f>IF(VLOOKUP($D22,'Appendix B - CI'!$C$2:$EM$141,CE$1,0) &gt; 0,$C22,0)</f>
        <v>0</v>
      </c>
      <c r="CF22" s="175">
        <f>IF(VLOOKUP($D22,'Appendix B - CI'!$C$2:$EM$141,CF$1,0) &gt; 0,$C22,0)</f>
        <v>0</v>
      </c>
      <c r="CG22" s="989">
        <f>IF(VLOOKUP($D22,'Appendix B - CI'!$C$2:$EM$141,CG$1,0) &gt; 0,$C22,0)</f>
        <v>6872.8295</v>
      </c>
      <c r="CH22" s="175">
        <f>IF(VLOOKUP($D22,'Appendix B - CI'!$C$2:$EM$141,CH$1,0) &gt; 0,$C22,0)</f>
        <v>0</v>
      </c>
      <c r="CI22" s="175">
        <f>IF(VLOOKUP($D22,'Appendix B - CI'!$C$2:$EM$141,CI$1,0) &gt; 0,$C22,0)</f>
        <v>0</v>
      </c>
      <c r="CJ22" s="175">
        <f>IF(VLOOKUP($D22,'Appendix B - CI'!$C$2:$EM$141,CJ$1,0) &gt; 0,$C22,0)</f>
        <v>0</v>
      </c>
      <c r="CK22" s="175">
        <f>IF(VLOOKUP($D22,'Appendix B - CI'!$C$2:$EM$141,CK$1,0) &gt; 0,$C22,0)</f>
        <v>0</v>
      </c>
      <c r="CL22" s="175">
        <f>IF(VLOOKUP($D22,'Appendix B - CI'!$C$2:$EM$141,CL$1,0) &gt; 0,$C22,0)</f>
        <v>0</v>
      </c>
      <c r="CM22" s="175">
        <f>IF(VLOOKUP($D22,'Appendix B - CI'!$C$2:$EM$141,CM$1,0) &gt; 0,$C22,0)</f>
        <v>0</v>
      </c>
      <c r="CN22" s="175">
        <f>IF(VLOOKUP($D22,'Appendix B - CI'!$C$2:$EM$141,CN$1,0) &gt; 0,$C22,0)</f>
        <v>0</v>
      </c>
      <c r="CO22" s="989">
        <f>IF(VLOOKUP($D22,'Appendix B - CI'!$C$2:$EM$141,CO$1,0) &gt; 0,$C22,0)</f>
        <v>6872.8295</v>
      </c>
      <c r="CP22" s="175">
        <f>IF(VLOOKUP($D22,'Appendix B - CI'!$C$2:$EM$141,CP$1,0) &gt; 0,$C22,0)</f>
        <v>0</v>
      </c>
      <c r="CQ22" s="175">
        <f>IF(VLOOKUP($D22,'Appendix B - CI'!$C$2:$EM$141,CQ$1,0) &gt; 0,$C22,0)</f>
        <v>0</v>
      </c>
      <c r="CR22" s="175">
        <f>IF(VLOOKUP($D22,'Appendix B - CI'!$C$2:$EM$141,CR$1,0) &gt; 0,$C22,0)</f>
        <v>0</v>
      </c>
      <c r="CS22" s="175">
        <f>IF(VLOOKUP($D22,'Appendix B - CI'!$C$2:$EM$141,CS$1,0) &gt; 0,$C22,0)</f>
        <v>0</v>
      </c>
      <c r="CT22" s="175">
        <f>IF(VLOOKUP($D22,'Appendix B - CI'!$C$2:$EM$141,CT$1,0) &gt; 0,$C22,0)</f>
        <v>0</v>
      </c>
      <c r="CU22" s="175">
        <f>IF(VLOOKUP($D22,'Appendix B - CI'!$C$2:$EM$141,CU$1,0) &gt; 0,$C22,0)</f>
        <v>0</v>
      </c>
      <c r="CV22" s="175">
        <f>IF(VLOOKUP($D22,'Appendix B - CI'!$C$2:$EM$141,CV$1,0) &gt; 0,$C22,0)</f>
        <v>0</v>
      </c>
      <c r="CW22" s="175">
        <f>IF(VLOOKUP($D22,'Appendix B - CI'!$C$2:$EM$141,CW$1,0) &gt; 0,$C22,0)</f>
        <v>0</v>
      </c>
      <c r="CX22" s="175">
        <f>IF(VLOOKUP($D22,'Appendix B - CI'!$C$2:$EM$141,CX$1,0) &gt; 0,$C22,0)</f>
        <v>0</v>
      </c>
      <c r="CY22" s="175">
        <f>IF(VLOOKUP($D22,'Appendix B - CI'!$C$2:$EM$141,CY$1,0) &gt; 0,$C22,0)</f>
        <v>0</v>
      </c>
      <c r="CZ22" s="989">
        <f>IF(VLOOKUP($D22,'Appendix B - CI'!$C$2:$EM$141,CZ$1,0) &gt; 0,$C22,0)</f>
        <v>6872.8295</v>
      </c>
      <c r="DA22" s="175">
        <f>IF(VLOOKUP($D22,'Appendix B - CI'!$C$2:$EM$141,DA$1,0) &gt; 0,$C22,0)</f>
        <v>0</v>
      </c>
      <c r="DB22" s="175">
        <f>IF(VLOOKUP($D22,'Appendix B - CI'!$C$2:$EM$141,DB$1,0) &gt; 0,$C22,0)</f>
        <v>0</v>
      </c>
      <c r="DC22" s="175">
        <f>IF(VLOOKUP($D22,'Appendix B - CI'!$C$2:$EM$141,DC$1,0) &gt; 0,$C22,0)</f>
        <v>0</v>
      </c>
      <c r="DD22" s="175">
        <f>IF(VLOOKUP($D22,'Appendix B - CI'!$C$2:$EM$141,DD$1,0) &gt; 0,$C22,0)</f>
        <v>0</v>
      </c>
      <c r="DE22" s="175">
        <f>IF(VLOOKUP($D22,'Appendix B - CI'!$C$2:$EM$141,DE$1,0) &gt; 0,$C22,0)</f>
        <v>0</v>
      </c>
      <c r="DF22" s="175">
        <f>IF(VLOOKUP($D22,'Appendix B - CI'!$C$2:$EM$141,DF$1,0) &gt; 0,$C22,0)</f>
        <v>0</v>
      </c>
      <c r="DG22" s="175">
        <f>IF(VLOOKUP($D22,'Appendix B - CI'!$C$2:$EM$141,DG$1,0) &gt; 0,$C22,0)</f>
        <v>0</v>
      </c>
      <c r="DH22" s="175">
        <f>IF(VLOOKUP($D22,'Appendix B - CI'!$C$2:$EM$141,DH$1,0) &gt; 0,$C22,0)</f>
        <v>0</v>
      </c>
      <c r="DI22" s="175">
        <f>IF(VLOOKUP($D22,'Appendix B - CI'!$C$2:$EM$141,DI$1,0) &gt; 0,$C22,0)</f>
        <v>0</v>
      </c>
      <c r="DJ22" s="175">
        <f>IF(VLOOKUP($D22,'Appendix B - CI'!$C$2:$EM$141,DJ$1,0) &gt; 0,$C22,0)</f>
        <v>0</v>
      </c>
      <c r="DK22" s="175">
        <f>IF(VLOOKUP($D22,'Appendix B - CI'!$C$2:$EM$141,DK$1,0) &gt; 0,$C22,0)</f>
        <v>0</v>
      </c>
      <c r="DL22" s="175">
        <f>IF(VLOOKUP($D22,'Appendix B - CI'!$C$2:$EM$141,DL$1,0) &gt; 0,$C22,0)</f>
        <v>0</v>
      </c>
      <c r="DM22" s="175">
        <f>IF(VLOOKUP($D22,'Appendix B - CI'!$C$2:$EM$141,DM$1,0) &gt; 0,$C22,0)</f>
        <v>0</v>
      </c>
      <c r="DN22" s="175">
        <f>IF(VLOOKUP($D22,'Appendix B - CI'!$C$2:$EM$141,DN$1,0) &gt; 0,$C22,0)</f>
        <v>0</v>
      </c>
      <c r="DO22" s="175">
        <f>IF(VLOOKUP($D22,'Appendix B - CI'!$C$2:$EM$141,DO$1,0) &gt; 0,$C22,0)</f>
        <v>0</v>
      </c>
      <c r="DP22" s="175">
        <f>IF(VLOOKUP($D22,'Appendix B - CI'!$C$2:$EM$141,DP$1,0) &gt; 0,$C22,0)</f>
        <v>0</v>
      </c>
      <c r="DQ22" s="175">
        <f>IF(VLOOKUP($D22,'Appendix B - CI'!$C$2:$EM$141,DQ$1,0) &gt; 0,$C22,0)</f>
        <v>0</v>
      </c>
      <c r="DR22" s="175">
        <f>IF(VLOOKUP($D22,'Appendix B - CI'!$C$2:$EM$141,DR$1,0) &gt; 0,$C22,0)</f>
        <v>0</v>
      </c>
      <c r="DS22" s="175">
        <f>IF(VLOOKUP($D22,'Appendix B - CI'!$C$2:$EM$141,DS$1,0) &gt; 0,$C22,0)</f>
        <v>0</v>
      </c>
      <c r="DT22" s="175">
        <f>IF(VLOOKUP($D22,'Appendix B - CI'!$C$2:$EM$141,DT$1,0) &gt; 0,$C22,0)</f>
        <v>0</v>
      </c>
      <c r="DU22" s="175">
        <f>IF(VLOOKUP($D22,'Appendix B - CI'!$C$2:$EM$141,DU$1,0) &gt; 0,$C22,0)</f>
        <v>0</v>
      </c>
      <c r="DV22" s="175">
        <f>IF(VLOOKUP($D22,'Appendix B - CI'!$C$2:$EM$141,DV$1,0) &gt; 0,$C22,0)</f>
        <v>0</v>
      </c>
      <c r="DW22" s="175">
        <f>IF(VLOOKUP($D22,'Appendix B - CI'!$C$2:$EM$141,DW$1,0) &gt; 0,$C22,0)</f>
        <v>0</v>
      </c>
      <c r="DX22" s="175">
        <f>IF(VLOOKUP($D22,'Appendix B - CI'!$C$2:$EM$141,DX$1,0) &gt; 0,$C22,0)</f>
        <v>0</v>
      </c>
      <c r="DY22" s="175">
        <f>IF(VLOOKUP($D22,'Appendix B - CI'!$C$2:$EM$141,DY$1,0) &gt; 0,$C22,0)</f>
        <v>0</v>
      </c>
      <c r="DZ22" s="175">
        <f>IF(VLOOKUP($D22,'Appendix B - CI'!$C$2:$EM$141,DZ$1,0) &gt; 0,$C22,0)</f>
        <v>0</v>
      </c>
      <c r="EA22" s="175">
        <f>IF(VLOOKUP($D22,'Appendix B - CI'!$C$2:$EM$141,EA$1,0) &gt; 0,$C22,0)</f>
        <v>0</v>
      </c>
      <c r="EB22" s="175">
        <f>IF(VLOOKUP($D22,'Appendix B - CI'!$C$2:$EM$141,EB$1,0) &gt; 0,$C22,0)</f>
        <v>0</v>
      </c>
      <c r="EC22" s="175">
        <f>IF(VLOOKUP($D22,'Appendix B - CI'!$C$2:$EM$141,EC$1,0) &gt; 0,$C22,0)</f>
        <v>0</v>
      </c>
      <c r="ED22" s="175">
        <f>IF(VLOOKUP($D22,'Appendix B - CI'!$C$2:$EM$141,ED$1,0) &gt; 0,$C22,0)</f>
        <v>0</v>
      </c>
      <c r="EE22" s="175">
        <f>IF(VLOOKUP($D22,'Appendix B - CI'!$C$2:$EM$141,EE$1,0) &gt; 0,$C22,0)</f>
        <v>0</v>
      </c>
      <c r="EF22" s="175">
        <f>IF(VLOOKUP($D22,'Appendix B - CI'!$C$2:$EM$141,EF$1,0) &gt; 0,$C22,0)</f>
        <v>0</v>
      </c>
      <c r="EG22" s="175">
        <f>IF(VLOOKUP($D22,'Appendix B - CI'!$C$2:$EM$141,EG$1,0) &gt; 0,$C22,0)</f>
        <v>0</v>
      </c>
      <c r="EH22" s="175">
        <f>IF(VLOOKUP($D22,'Appendix B - CI'!$C$2:$EM$141,EH$1,0) &gt; 0,$C22,0)</f>
        <v>0</v>
      </c>
      <c r="EI22" s="175">
        <f>IF(VLOOKUP($D22,'Appendix B - CI'!$C$2:$EM$141,EI$1,0) &gt; 0,$C22,0)</f>
        <v>0</v>
      </c>
      <c r="EJ22" s="175">
        <f>IF(VLOOKUP($D22,'Appendix B - CI'!$C$2:$EM$141,EJ$1,0) &gt; 0,$C22,0)</f>
        <v>0</v>
      </c>
      <c r="EK22" s="175">
        <f>IF(VLOOKUP($D22,'Appendix B - CI'!$C$2:$EM$141,EK$1,0) &gt; 0,$C22,0)</f>
        <v>0</v>
      </c>
      <c r="EL22" s="175">
        <f>IF(VLOOKUP($D22,'Appendix B - CI'!$C$2:$EM$141,EL$1,0) &gt; 0,$C22,0)</f>
        <v>0</v>
      </c>
      <c r="EM22" s="175">
        <f>IF(VLOOKUP($D22,'Appendix B - CI'!$C$2:$EM$141,EM$1,0) &gt; 0,$C22,0)</f>
        <v>0</v>
      </c>
      <c r="EN22" s="175">
        <f>IF(VLOOKUP($D22,'Appendix B - CI'!$C$2:$EM$141,EN$1,0) &gt; 0,$C22,0)</f>
        <v>0</v>
      </c>
      <c r="EO22" s="178"/>
      <c r="EP22" s="178"/>
      <c r="EQ22" s="178"/>
      <c r="ER22" s="178"/>
      <c r="ES22" s="178"/>
      <c r="ET22" s="178"/>
      <c r="EU22" s="178"/>
      <c r="EV22" s="178"/>
      <c r="EW22" s="178"/>
      <c r="EX22" s="178"/>
      <c r="EY22" s="178"/>
      <c r="EZ22" s="178"/>
      <c r="FA22" s="178"/>
      <c r="FB22" s="178"/>
      <c r="FC22" s="178"/>
      <c r="FD22" s="178"/>
      <c r="FE22" s="178"/>
      <c r="FF22" s="178"/>
      <c r="FG22" s="178"/>
      <c r="FH22" s="178"/>
      <c r="FI22" s="178"/>
      <c r="FJ22" s="178"/>
      <c r="FK22" s="178"/>
      <c r="FL22" s="178"/>
      <c r="FM22" s="178"/>
      <c r="FN22" s="178"/>
      <c r="FO22" s="178"/>
      <c r="FP22" s="178"/>
      <c r="FQ22" s="178"/>
      <c r="FR22" s="178"/>
      <c r="FS22" s="178"/>
      <c r="FT22" s="178"/>
      <c r="FU22" s="178"/>
      <c r="FV22" s="178"/>
      <c r="FW22" s="178"/>
      <c r="FX22" s="178"/>
      <c r="FY22" s="178"/>
      <c r="FZ22" s="178"/>
      <c r="GA22" s="178"/>
      <c r="GB22" s="178"/>
      <c r="GC22" s="178"/>
      <c r="GD22" s="178"/>
      <c r="GE22" s="178"/>
      <c r="GF22" s="178"/>
      <c r="GG22" s="178"/>
      <c r="GH22" s="178"/>
      <c r="GI22" s="178"/>
      <c r="GJ22" s="178"/>
      <c r="GK22" s="178"/>
      <c r="GL22" s="178"/>
      <c r="GM22" s="178"/>
      <c r="GN22" s="178"/>
      <c r="GO22" s="178"/>
      <c r="GP22" s="178"/>
      <c r="GQ22" s="178"/>
      <c r="GR22" s="178"/>
      <c r="GS22" s="178"/>
      <c r="GT22" s="178"/>
      <c r="GU22" s="178"/>
      <c r="GV22" s="178"/>
      <c r="GW22" s="178"/>
      <c r="GX22" s="178"/>
      <c r="GY22" s="178"/>
      <c r="GZ22" s="178"/>
      <c r="HA22" s="178"/>
      <c r="HB22" s="178"/>
      <c r="HC22" s="178"/>
      <c r="HD22" s="178"/>
      <c r="HE22" s="178"/>
      <c r="HF22" s="178"/>
      <c r="HG22" s="178"/>
      <c r="HH22" s="178"/>
      <c r="HI22" s="178"/>
      <c r="HJ22" s="178"/>
      <c r="HK22" s="178"/>
      <c r="HL22" s="178"/>
      <c r="HM22" s="178"/>
      <c r="HN22" s="178"/>
      <c r="HO22" s="178"/>
      <c r="HP22" s="178"/>
      <c r="HQ22" s="178"/>
      <c r="HR22" s="178"/>
      <c r="HS22" s="178"/>
      <c r="HT22" s="178"/>
      <c r="HU22" s="178"/>
      <c r="HV22" s="178"/>
      <c r="HW22" s="178"/>
      <c r="HX22" s="178"/>
      <c r="HY22" s="178"/>
      <c r="HZ22" s="178"/>
      <c r="IA22" s="178"/>
      <c r="IB22" s="178"/>
      <c r="IC22" s="178"/>
      <c r="ID22" s="178"/>
      <c r="IE22" s="178"/>
      <c r="IF22" s="178"/>
      <c r="IG22" s="178"/>
      <c r="IH22" s="178"/>
      <c r="II22" s="178"/>
      <c r="IJ22" s="178"/>
      <c r="IK22" s="178"/>
      <c r="IL22" s="178"/>
      <c r="IM22" s="178"/>
      <c r="IN22" s="178"/>
      <c r="IO22" s="178"/>
      <c r="IP22" s="178"/>
      <c r="IQ22" s="178"/>
      <c r="IR22" s="178"/>
      <c r="IS22" s="178"/>
      <c r="IT22" s="178"/>
      <c r="IU22" s="178"/>
      <c r="IV22" s="178"/>
      <c r="IW22" s="178"/>
      <c r="IX22" s="178"/>
      <c r="IY22" s="178"/>
      <c r="IZ22" s="178"/>
      <c r="JA22" s="178"/>
      <c r="JB22" s="178"/>
      <c r="JC22" s="178"/>
      <c r="JD22" s="178"/>
      <c r="JE22" s="178"/>
      <c r="JF22" s="178"/>
      <c r="JG22" s="178"/>
      <c r="JH22" s="178"/>
      <c r="JI22" s="178"/>
      <c r="JJ22" s="178"/>
      <c r="JK22" s="178"/>
      <c r="JL22" s="178"/>
      <c r="JM22" s="178"/>
      <c r="JN22" s="178"/>
      <c r="JO22" s="178"/>
      <c r="JP22" s="178"/>
      <c r="JQ22" s="178"/>
      <c r="JR22" s="178"/>
      <c r="JS22" s="178"/>
      <c r="JT22" s="178"/>
      <c r="JU22" s="178"/>
      <c r="JV22" s="178"/>
      <c r="JW22" s="178"/>
      <c r="JX22" s="178"/>
      <c r="JY22" s="180"/>
    </row>
    <row r="23" ht="14.25" customHeight="1">
      <c r="A23" s="50" t="s">
        <v>133</v>
      </c>
      <c r="B23" s="83" t="s">
        <v>479</v>
      </c>
      <c r="C23" s="1330">
        <f>VLOOKUP(D23,'Combined Scenario II - Results'!$C$2:$AR$87,42,0)</f>
        <v>30075.402</v>
      </c>
      <c r="D23" s="50">
        <v>1811033.0</v>
      </c>
      <c r="E23" s="175">
        <f>IF(VLOOKUP($D23,'Appendix B - CI'!$C$2:$EM$141,E$1,0) &gt; 0,$C23,0)</f>
        <v>0</v>
      </c>
      <c r="F23" s="989">
        <f>IF(VLOOKUP($D23,'Appendix B - CI'!$C$2:$EM$141,F$1,0) &gt; 0,$C23,0)</f>
        <v>30075.402</v>
      </c>
      <c r="G23" s="175">
        <f>IF(VLOOKUP($D23,'Appendix B - CI'!$C$2:$EM$141,G$1,0) &gt; 0,$C23,0)</f>
        <v>0</v>
      </c>
      <c r="H23" s="175">
        <f>IF(VLOOKUP($D23,'Appendix B - CI'!$C$2:$EM$141,H$1,0) &gt; 0,$C23,0)</f>
        <v>0</v>
      </c>
      <c r="I23" s="175">
        <f>IF(VLOOKUP($D23,'Appendix B - CI'!$C$2:$EM$141,I$1,0) &gt; 0,$C23,0)</f>
        <v>0</v>
      </c>
      <c r="J23" s="175">
        <f>IF(VLOOKUP($D23,'Appendix B - CI'!$C$2:$EM$141,J$1,0) &gt; 0,$C23,0)</f>
        <v>0</v>
      </c>
      <c r="K23" s="989">
        <f>IF(VLOOKUP($D23,'Appendix B - CI'!$C$2:$EM$141,K$1,0) &gt; 0,$C23,0)</f>
        <v>30075.402</v>
      </c>
      <c r="L23" s="175">
        <f>IF(VLOOKUP($D23,'Appendix B - CI'!$C$2:$EM$141,L$1,0) &gt; 0,$C23,0)</f>
        <v>0</v>
      </c>
      <c r="M23" s="175">
        <f>IF(VLOOKUP($D23,'Appendix B - CI'!$C$2:$EM$141,M$1,0) &gt; 0,$C23,0)</f>
        <v>0</v>
      </c>
      <c r="N23" s="175">
        <f>IF(VLOOKUP($D23,'Appendix B - CI'!$C$2:$EM$141,N$1,0) &gt; 0,$C23,0)</f>
        <v>0</v>
      </c>
      <c r="O23" s="175">
        <f>IF(VLOOKUP($D23,'Appendix B - CI'!$C$2:$EM$141,O$1,0) &gt; 0,$C23,0)</f>
        <v>0</v>
      </c>
      <c r="P23" s="989">
        <f>IF(VLOOKUP($D23,'Appendix B - CI'!$C$2:$EM$141,P$1,0) &gt; 0,$C23,0)</f>
        <v>30075.402</v>
      </c>
      <c r="Q23" s="175">
        <f>IF(VLOOKUP($D23,'Appendix B - CI'!$C$2:$EM$141,Q$1,0) &gt; 0,$C23,0)</f>
        <v>0</v>
      </c>
      <c r="R23" s="175">
        <f>IF(VLOOKUP($D23,'Appendix B - CI'!$C$2:$EM$141,R$1,0) &gt; 0,$C23,0)</f>
        <v>0</v>
      </c>
      <c r="S23" s="175">
        <f>IF(VLOOKUP($D23,'Appendix B - CI'!$C$2:$EM$141,S$1,0) &gt; 0,$C23,0)</f>
        <v>0</v>
      </c>
      <c r="T23" s="175">
        <f>IF(VLOOKUP($D23,'Appendix B - CI'!$C$2:$EM$141,T$1,0) &gt; 0,$C23,0)</f>
        <v>0</v>
      </c>
      <c r="U23" s="989">
        <f>IF(VLOOKUP($D23,'Appendix B - CI'!$C$2:$EM$141,U$1,0) &gt; 0,$C23,0)</f>
        <v>30075.402</v>
      </c>
      <c r="V23" s="175">
        <f>IF(VLOOKUP($D23,'Appendix B - CI'!$C$2:$EM$141,V$1,0) &gt; 0,$C23,0)</f>
        <v>0</v>
      </c>
      <c r="W23" s="175">
        <f>IF(VLOOKUP($D23,'Appendix B - CI'!$C$2:$EM$141,W$1,0) &gt; 0,$C23,0)</f>
        <v>0</v>
      </c>
      <c r="X23" s="175">
        <f>IF(VLOOKUP($D23,'Appendix B - CI'!$C$2:$EM$141,X$1,0) &gt; 0,$C23,0)</f>
        <v>0</v>
      </c>
      <c r="Y23" s="175">
        <f>IF(VLOOKUP($D23,'Appendix B - CI'!$C$2:$EM$141,Y$1,0) &gt; 0,$C23,0)</f>
        <v>0</v>
      </c>
      <c r="Z23" s="175">
        <f>IF(VLOOKUP($D23,'Appendix B - CI'!$C$2:$EM$141,Z$1,0) &gt; 0,$C23,0)</f>
        <v>0</v>
      </c>
      <c r="AA23" s="175">
        <f>IF(VLOOKUP($D23,'Appendix B - CI'!$C$2:$EM$141,AA$1,0) &gt; 0,$C23,0)</f>
        <v>0</v>
      </c>
      <c r="AB23" s="175">
        <f>IF(VLOOKUP($D23,'Appendix B - CI'!$C$2:$EM$141,AB$1,0) &gt; 0,$C23,0)</f>
        <v>0</v>
      </c>
      <c r="AC23" s="175">
        <f>IF(VLOOKUP($D23,'Appendix B - CI'!$C$2:$EM$141,AC$1,0) &gt; 0,$C23,0)</f>
        <v>0</v>
      </c>
      <c r="AD23" s="989">
        <f>IF(VLOOKUP($D23,'Appendix B - CI'!$C$2:$EM$141,AD$1,0) &gt; 0,$C23,0)</f>
        <v>30075.402</v>
      </c>
      <c r="AE23" s="175">
        <f>IF(VLOOKUP($D23,'Appendix B - CI'!$C$2:$EM$141,AE$1,0) &gt; 0,$C23,0)</f>
        <v>0</v>
      </c>
      <c r="AF23" s="175">
        <f>IF(VLOOKUP($D23,'Appendix B - CI'!$C$2:$EM$141,AF$1,0) &gt; 0,$C23,0)</f>
        <v>0</v>
      </c>
      <c r="AG23" s="175">
        <f>IF(VLOOKUP($D23,'Appendix B - CI'!$C$2:$EM$141,AG$1,0) &gt; 0,$C23,0)</f>
        <v>0</v>
      </c>
      <c r="AH23" s="175">
        <f>IF(VLOOKUP($D23,'Appendix B - CI'!$C$2:$EM$141,AH$1,0) &gt; 0,$C23,0)</f>
        <v>0</v>
      </c>
      <c r="AI23" s="175">
        <f>IF(VLOOKUP($D23,'Appendix B - CI'!$C$2:$EM$141,AI$1,0) &gt; 0,$C23,0)</f>
        <v>0</v>
      </c>
      <c r="AJ23" s="175">
        <f>IF(VLOOKUP($D23,'Appendix B - CI'!$C$2:$EM$141,AJ$1,0) &gt; 0,$C23,0)</f>
        <v>0</v>
      </c>
      <c r="AK23" s="175">
        <f>IF(VLOOKUP($D23,'Appendix B - CI'!$C$2:$EM$141,AK$1,0) &gt; 0,$C23,0)</f>
        <v>0</v>
      </c>
      <c r="AL23" s="989">
        <f>IF(VLOOKUP($D23,'Appendix B - CI'!$C$2:$EM$141,AL$1,0) &gt; 0,$C23,0)</f>
        <v>30075.402</v>
      </c>
      <c r="AM23" s="175">
        <f>IF(VLOOKUP($D23,'Appendix B - CI'!$C$2:$EM$141,AM$1,0) &gt; 0,$C23,0)</f>
        <v>0</v>
      </c>
      <c r="AN23" s="175">
        <f>IF(VLOOKUP($D23,'Appendix B - CI'!$C$2:$EM$141,AN$1,0) &gt; 0,$C23,0)</f>
        <v>0</v>
      </c>
      <c r="AO23" s="175">
        <f>IF(VLOOKUP($D23,'Appendix B - CI'!$C$2:$EM$141,AO$1,0) &gt; 0,$C23,0)</f>
        <v>0</v>
      </c>
      <c r="AP23" s="175">
        <f>IF(VLOOKUP($D23,'Appendix B - CI'!$C$2:$EM$141,AP$1,0) &gt; 0,$C23,0)</f>
        <v>0</v>
      </c>
      <c r="AQ23" s="175">
        <f>IF(VLOOKUP($D23,'Appendix B - CI'!$C$2:$EM$141,AQ$1,0) &gt; 0,$C23,0)</f>
        <v>0</v>
      </c>
      <c r="AR23" s="175">
        <f>IF(VLOOKUP($D23,'Appendix B - CI'!$C$2:$EM$141,AR$1,0) &gt; 0,$C23,0)</f>
        <v>0</v>
      </c>
      <c r="AS23" s="175">
        <f>IF(VLOOKUP($D23,'Appendix B - CI'!$C$2:$EM$141,AS$1,0) &gt; 0,$C23,0)</f>
        <v>0</v>
      </c>
      <c r="AT23" s="175">
        <f>IF(VLOOKUP($D23,'Appendix B - CI'!$C$2:$EM$141,AT$1,0) &gt; 0,$C23,0)</f>
        <v>0</v>
      </c>
      <c r="AU23" s="989">
        <f>IF(VLOOKUP($D23,'Appendix B - CI'!$C$2:$EM$141,AU$1,0) &gt; 0,$C23,0)</f>
        <v>30075.402</v>
      </c>
      <c r="AV23" s="175">
        <f>IF(VLOOKUP($D23,'Appendix B - CI'!$C$2:$EM$141,AV$1,0) &gt; 0,$C23,0)</f>
        <v>0</v>
      </c>
      <c r="AW23" s="175">
        <f>IF(VLOOKUP($D23,'Appendix B - CI'!$C$2:$EM$141,AW$1,0) &gt; 0,$C23,0)</f>
        <v>0</v>
      </c>
      <c r="AX23" s="175">
        <f>IF(VLOOKUP($D23,'Appendix B - CI'!$C$2:$EM$141,AX$1,0) &gt; 0,$C23,0)</f>
        <v>0</v>
      </c>
      <c r="AY23" s="175">
        <f>IF(VLOOKUP($D23,'Appendix B - CI'!$C$2:$EM$141,AY$1,0) &gt; 0,$C23,0)</f>
        <v>0</v>
      </c>
      <c r="AZ23" s="175">
        <f>IF(VLOOKUP($D23,'Appendix B - CI'!$C$2:$EM$141,AZ$1,0) &gt; 0,$C23,0)</f>
        <v>0</v>
      </c>
      <c r="BA23" s="175">
        <f>IF(VLOOKUP($D23,'Appendix B - CI'!$C$2:$EM$141,BA$1,0) &gt; 0,$C23,0)</f>
        <v>0</v>
      </c>
      <c r="BB23" s="175">
        <f>IF(VLOOKUP($D23,'Appendix B - CI'!$C$2:$EM$141,BB$1,0) &gt; 0,$C23,0)</f>
        <v>0</v>
      </c>
      <c r="BC23" s="175">
        <f>IF(VLOOKUP($D23,'Appendix B - CI'!$C$2:$EM$141,BC$1,0) &gt; 0,$C23,0)</f>
        <v>0</v>
      </c>
      <c r="BD23" s="175">
        <f>IF(VLOOKUP($D23,'Appendix B - CI'!$C$2:$EM$141,BD$1,0) &gt; 0,$C23,0)</f>
        <v>0</v>
      </c>
      <c r="BE23" s="175">
        <f>IF(VLOOKUP($D23,'Appendix B - CI'!$C$2:$EM$141,BE$1,0) &gt; 0,$C23,0)</f>
        <v>0</v>
      </c>
      <c r="BF23" s="175">
        <f>IF(VLOOKUP($D23,'Appendix B - CI'!$C$2:$EM$141,BF$1,0) &gt; 0,$C23,0)</f>
        <v>0</v>
      </c>
      <c r="BG23" s="175">
        <f>IF(VLOOKUP($D23,'Appendix B - CI'!$C$2:$EM$141,BG$1,0) &gt; 0,$C23,0)</f>
        <v>0</v>
      </c>
      <c r="BH23" s="175">
        <f>IF(VLOOKUP($D23,'Appendix B - CI'!$C$2:$EM$141,BH$1,0) &gt; 0,$C23,0)</f>
        <v>0</v>
      </c>
      <c r="BI23" s="175">
        <f>IF(VLOOKUP($D23,'Appendix B - CI'!$C$2:$EM$141,BI$1,0) &gt; 0,$C23,0)</f>
        <v>0</v>
      </c>
      <c r="BJ23" s="175">
        <f>IF(VLOOKUP($D23,'Appendix B - CI'!$C$2:$EM$141,BJ$1,0) &gt; 0,$C23,0)</f>
        <v>0</v>
      </c>
      <c r="BK23" s="175">
        <f>IF(VLOOKUP($D23,'Appendix B - CI'!$C$2:$EM$141,BK$1,0) &gt; 0,$C23,0)</f>
        <v>0</v>
      </c>
      <c r="BL23" s="175">
        <f>IF(VLOOKUP($D23,'Appendix B - CI'!$C$2:$EM$141,BL$1,0) &gt; 0,$C23,0)</f>
        <v>0</v>
      </c>
      <c r="BM23" s="175">
        <f>IF(VLOOKUP($D23,'Appendix B - CI'!$C$2:$EM$141,BM$1,0) &gt; 0,$C23,0)</f>
        <v>0</v>
      </c>
      <c r="BN23" s="175">
        <f>IF(VLOOKUP($D23,'Appendix B - CI'!$C$2:$EM$141,BN$1,0) &gt; 0,$C23,0)</f>
        <v>0</v>
      </c>
      <c r="BO23" s="175">
        <f>IF(VLOOKUP($D23,'Appendix B - CI'!$C$2:$EM$141,BO$1,0) &gt; 0,$C23,0)</f>
        <v>0</v>
      </c>
      <c r="BP23" s="175">
        <f>IF(VLOOKUP($D23,'Appendix B - CI'!$C$2:$EM$141,BP$1,0) &gt; 0,$C23,0)</f>
        <v>0</v>
      </c>
      <c r="BQ23" s="175">
        <f>IF(VLOOKUP($D23,'Appendix B - CI'!$C$2:$EM$141,BQ$1,0) &gt; 0,$C23,0)</f>
        <v>0</v>
      </c>
      <c r="BR23" s="175">
        <f>IF(VLOOKUP($D23,'Appendix B - CI'!$C$2:$EM$141,BR$1,0) &gt; 0,$C23,0)</f>
        <v>0</v>
      </c>
      <c r="BS23" s="175">
        <f>IF(VLOOKUP($D23,'Appendix B - CI'!$C$2:$EM$141,BS$1,0) &gt; 0,$C23,0)</f>
        <v>0</v>
      </c>
      <c r="BT23" s="175">
        <f>IF(VLOOKUP($D23,'Appendix B - CI'!$C$2:$EM$141,BT$1,0) &gt; 0,$C23,0)</f>
        <v>0</v>
      </c>
      <c r="BU23" s="175">
        <f>IF(VLOOKUP($D23,'Appendix B - CI'!$C$2:$EM$141,BU$1,0) &gt; 0,$C23,0)</f>
        <v>0</v>
      </c>
      <c r="BV23" s="175">
        <f>IF(VLOOKUP($D23,'Appendix B - CI'!$C$2:$EM$141,BV$1,0) &gt; 0,$C23,0)</f>
        <v>0</v>
      </c>
      <c r="BW23" s="175">
        <f>IF(VLOOKUP($D23,'Appendix B - CI'!$C$2:$EM$141,BW$1,0) &gt; 0,$C23,0)</f>
        <v>0</v>
      </c>
      <c r="BX23" s="175">
        <f>IF(VLOOKUP($D23,'Appendix B - CI'!$C$2:$EM$141,BX$1,0) &gt; 0,$C23,0)</f>
        <v>0</v>
      </c>
      <c r="BY23" s="175">
        <f>IF(VLOOKUP($D23,'Appendix B - CI'!$C$2:$EM$141,BY$1,0) &gt; 0,$C23,0)</f>
        <v>0</v>
      </c>
      <c r="BZ23" s="175">
        <f>IF(VLOOKUP($D23,'Appendix B - CI'!$C$2:$EM$141,BZ$1,0) &gt; 0,$C23,0)</f>
        <v>0</v>
      </c>
      <c r="CA23" s="175">
        <f>IF(VLOOKUP($D23,'Appendix B - CI'!$C$2:$EM$141,CA$1,0) &gt; 0,$C23,0)</f>
        <v>0</v>
      </c>
      <c r="CB23" s="175">
        <f>IF(VLOOKUP($D23,'Appendix B - CI'!$C$2:$EM$141,CB$1,0) &gt; 0,$C23,0)</f>
        <v>0</v>
      </c>
      <c r="CC23" s="175">
        <f>IF(VLOOKUP($D23,'Appendix B - CI'!$C$2:$EM$141,CC$1,0) &gt; 0,$C23,0)</f>
        <v>0</v>
      </c>
      <c r="CD23" s="175">
        <f>IF(VLOOKUP($D23,'Appendix B - CI'!$C$2:$EM$141,CD$1,0) &gt; 0,$C23,0)</f>
        <v>0</v>
      </c>
      <c r="CE23" s="175">
        <f>IF(VLOOKUP($D23,'Appendix B - CI'!$C$2:$EM$141,CE$1,0) &gt; 0,$C23,0)</f>
        <v>0</v>
      </c>
      <c r="CF23" s="175">
        <f>IF(VLOOKUP($D23,'Appendix B - CI'!$C$2:$EM$141,CF$1,0) &gt; 0,$C23,0)</f>
        <v>0</v>
      </c>
      <c r="CG23" s="989">
        <f>IF(VLOOKUP($D23,'Appendix B - CI'!$C$2:$EM$141,CG$1,0) &gt; 0,$C23,0)</f>
        <v>30075.402</v>
      </c>
      <c r="CH23" s="175">
        <f>IF(VLOOKUP($D23,'Appendix B - CI'!$C$2:$EM$141,CH$1,0) &gt; 0,$C23,0)</f>
        <v>0</v>
      </c>
      <c r="CI23" s="175">
        <f>IF(VLOOKUP($D23,'Appendix B - CI'!$C$2:$EM$141,CI$1,0) &gt; 0,$C23,0)</f>
        <v>0</v>
      </c>
      <c r="CJ23" s="175">
        <f>IF(VLOOKUP($D23,'Appendix B - CI'!$C$2:$EM$141,CJ$1,0) &gt; 0,$C23,0)</f>
        <v>0</v>
      </c>
      <c r="CK23" s="175">
        <f>IF(VLOOKUP($D23,'Appendix B - CI'!$C$2:$EM$141,CK$1,0) &gt; 0,$C23,0)</f>
        <v>0</v>
      </c>
      <c r="CL23" s="175">
        <f>IF(VLOOKUP($D23,'Appendix B - CI'!$C$2:$EM$141,CL$1,0) &gt; 0,$C23,0)</f>
        <v>0</v>
      </c>
      <c r="CM23" s="175">
        <f>IF(VLOOKUP($D23,'Appendix B - CI'!$C$2:$EM$141,CM$1,0) &gt; 0,$C23,0)</f>
        <v>0</v>
      </c>
      <c r="CN23" s="175">
        <f>IF(VLOOKUP($D23,'Appendix B - CI'!$C$2:$EM$141,CN$1,0) &gt; 0,$C23,0)</f>
        <v>0</v>
      </c>
      <c r="CO23" s="989">
        <f>IF(VLOOKUP($D23,'Appendix B - CI'!$C$2:$EM$141,CO$1,0) &gt; 0,$C23,0)</f>
        <v>30075.402</v>
      </c>
      <c r="CP23" s="175">
        <f>IF(VLOOKUP($D23,'Appendix B - CI'!$C$2:$EM$141,CP$1,0) &gt; 0,$C23,0)</f>
        <v>0</v>
      </c>
      <c r="CQ23" s="175">
        <f>IF(VLOOKUP($D23,'Appendix B - CI'!$C$2:$EM$141,CQ$1,0) &gt; 0,$C23,0)</f>
        <v>0</v>
      </c>
      <c r="CR23" s="175">
        <f>IF(VLOOKUP($D23,'Appendix B - CI'!$C$2:$EM$141,CR$1,0) &gt; 0,$C23,0)</f>
        <v>0</v>
      </c>
      <c r="CS23" s="175">
        <f>IF(VLOOKUP($D23,'Appendix B - CI'!$C$2:$EM$141,CS$1,0) &gt; 0,$C23,0)</f>
        <v>0</v>
      </c>
      <c r="CT23" s="175">
        <f>IF(VLOOKUP($D23,'Appendix B - CI'!$C$2:$EM$141,CT$1,0) &gt; 0,$C23,0)</f>
        <v>0</v>
      </c>
      <c r="CU23" s="175">
        <f>IF(VLOOKUP($D23,'Appendix B - CI'!$C$2:$EM$141,CU$1,0) &gt; 0,$C23,0)</f>
        <v>0</v>
      </c>
      <c r="CV23" s="175">
        <f>IF(VLOOKUP($D23,'Appendix B - CI'!$C$2:$EM$141,CV$1,0) &gt; 0,$C23,0)</f>
        <v>0</v>
      </c>
      <c r="CW23" s="175">
        <f>IF(VLOOKUP($D23,'Appendix B - CI'!$C$2:$EM$141,CW$1,0) &gt; 0,$C23,0)</f>
        <v>0</v>
      </c>
      <c r="CX23" s="175">
        <f>IF(VLOOKUP($D23,'Appendix B - CI'!$C$2:$EM$141,CX$1,0) &gt; 0,$C23,0)</f>
        <v>0</v>
      </c>
      <c r="CY23" s="175">
        <f>IF(VLOOKUP($D23,'Appendix B - CI'!$C$2:$EM$141,CY$1,0) &gt; 0,$C23,0)</f>
        <v>0</v>
      </c>
      <c r="CZ23" s="989">
        <f>IF(VLOOKUP($D23,'Appendix B - CI'!$C$2:$EM$141,CZ$1,0) &gt; 0,$C23,0)</f>
        <v>30075.402</v>
      </c>
      <c r="DA23" s="175">
        <f>IF(VLOOKUP($D23,'Appendix B - CI'!$C$2:$EM$141,DA$1,0) &gt; 0,$C23,0)</f>
        <v>0</v>
      </c>
      <c r="DB23" s="175">
        <f>IF(VLOOKUP($D23,'Appendix B - CI'!$C$2:$EM$141,DB$1,0) &gt; 0,$C23,0)</f>
        <v>0</v>
      </c>
      <c r="DC23" s="175">
        <f>IF(VLOOKUP($D23,'Appendix B - CI'!$C$2:$EM$141,DC$1,0) &gt; 0,$C23,0)</f>
        <v>0</v>
      </c>
      <c r="DD23" s="175">
        <f>IF(VLOOKUP($D23,'Appendix B - CI'!$C$2:$EM$141,DD$1,0) &gt; 0,$C23,0)</f>
        <v>0</v>
      </c>
      <c r="DE23" s="175">
        <f>IF(VLOOKUP($D23,'Appendix B - CI'!$C$2:$EM$141,DE$1,0) &gt; 0,$C23,0)</f>
        <v>0</v>
      </c>
      <c r="DF23" s="175">
        <f>IF(VLOOKUP($D23,'Appendix B - CI'!$C$2:$EM$141,DF$1,0) &gt; 0,$C23,0)</f>
        <v>0</v>
      </c>
      <c r="DG23" s="175">
        <f>IF(VLOOKUP($D23,'Appendix B - CI'!$C$2:$EM$141,DG$1,0) &gt; 0,$C23,0)</f>
        <v>0</v>
      </c>
      <c r="DH23" s="175">
        <f>IF(VLOOKUP($D23,'Appendix B - CI'!$C$2:$EM$141,DH$1,0) &gt; 0,$C23,0)</f>
        <v>0</v>
      </c>
      <c r="DI23" s="175">
        <f>IF(VLOOKUP($D23,'Appendix B - CI'!$C$2:$EM$141,DI$1,0) &gt; 0,$C23,0)</f>
        <v>0</v>
      </c>
      <c r="DJ23" s="175">
        <f>IF(VLOOKUP($D23,'Appendix B - CI'!$C$2:$EM$141,DJ$1,0) &gt; 0,$C23,0)</f>
        <v>0</v>
      </c>
      <c r="DK23" s="175">
        <f>IF(VLOOKUP($D23,'Appendix B - CI'!$C$2:$EM$141,DK$1,0) &gt; 0,$C23,0)</f>
        <v>0</v>
      </c>
      <c r="DL23" s="175">
        <f>IF(VLOOKUP($D23,'Appendix B - CI'!$C$2:$EM$141,DL$1,0) &gt; 0,$C23,0)</f>
        <v>0</v>
      </c>
      <c r="DM23" s="175">
        <f>IF(VLOOKUP($D23,'Appendix B - CI'!$C$2:$EM$141,DM$1,0) &gt; 0,$C23,0)</f>
        <v>0</v>
      </c>
      <c r="DN23" s="175">
        <f>IF(VLOOKUP($D23,'Appendix B - CI'!$C$2:$EM$141,DN$1,0) &gt; 0,$C23,0)</f>
        <v>0</v>
      </c>
      <c r="DO23" s="175">
        <f>IF(VLOOKUP($D23,'Appendix B - CI'!$C$2:$EM$141,DO$1,0) &gt; 0,$C23,0)</f>
        <v>0</v>
      </c>
      <c r="DP23" s="175">
        <f>IF(VLOOKUP($D23,'Appendix B - CI'!$C$2:$EM$141,DP$1,0) &gt; 0,$C23,0)</f>
        <v>0</v>
      </c>
      <c r="DQ23" s="175">
        <f>IF(VLOOKUP($D23,'Appendix B - CI'!$C$2:$EM$141,DQ$1,0) &gt; 0,$C23,0)</f>
        <v>0</v>
      </c>
      <c r="DR23" s="175">
        <f>IF(VLOOKUP($D23,'Appendix B - CI'!$C$2:$EM$141,DR$1,0) &gt; 0,$C23,0)</f>
        <v>0</v>
      </c>
      <c r="DS23" s="175">
        <f>IF(VLOOKUP($D23,'Appendix B - CI'!$C$2:$EM$141,DS$1,0) &gt; 0,$C23,0)</f>
        <v>0</v>
      </c>
      <c r="DT23" s="175">
        <f>IF(VLOOKUP($D23,'Appendix B - CI'!$C$2:$EM$141,DT$1,0) &gt; 0,$C23,0)</f>
        <v>0</v>
      </c>
      <c r="DU23" s="175">
        <f>IF(VLOOKUP($D23,'Appendix B - CI'!$C$2:$EM$141,DU$1,0) &gt; 0,$C23,0)</f>
        <v>0</v>
      </c>
      <c r="DV23" s="175">
        <f>IF(VLOOKUP($D23,'Appendix B - CI'!$C$2:$EM$141,DV$1,0) &gt; 0,$C23,0)</f>
        <v>0</v>
      </c>
      <c r="DW23" s="175">
        <f>IF(VLOOKUP($D23,'Appendix B - CI'!$C$2:$EM$141,DW$1,0) &gt; 0,$C23,0)</f>
        <v>0</v>
      </c>
      <c r="DX23" s="175">
        <f>IF(VLOOKUP($D23,'Appendix B - CI'!$C$2:$EM$141,DX$1,0) &gt; 0,$C23,0)</f>
        <v>0</v>
      </c>
      <c r="DY23" s="175">
        <f>IF(VLOOKUP($D23,'Appendix B - CI'!$C$2:$EM$141,DY$1,0) &gt; 0,$C23,0)</f>
        <v>0</v>
      </c>
      <c r="DZ23" s="175">
        <f>IF(VLOOKUP($D23,'Appendix B - CI'!$C$2:$EM$141,DZ$1,0) &gt; 0,$C23,0)</f>
        <v>0</v>
      </c>
      <c r="EA23" s="175">
        <f>IF(VLOOKUP($D23,'Appendix B - CI'!$C$2:$EM$141,EA$1,0) &gt; 0,$C23,0)</f>
        <v>0</v>
      </c>
      <c r="EB23" s="175">
        <f>IF(VLOOKUP($D23,'Appendix B - CI'!$C$2:$EM$141,EB$1,0) &gt; 0,$C23,0)</f>
        <v>0</v>
      </c>
      <c r="EC23" s="175">
        <f>IF(VLOOKUP($D23,'Appendix B - CI'!$C$2:$EM$141,EC$1,0) &gt; 0,$C23,0)</f>
        <v>0</v>
      </c>
      <c r="ED23" s="175">
        <f>IF(VLOOKUP($D23,'Appendix B - CI'!$C$2:$EM$141,ED$1,0) &gt; 0,$C23,0)</f>
        <v>0</v>
      </c>
      <c r="EE23" s="175">
        <f>IF(VLOOKUP($D23,'Appendix B - CI'!$C$2:$EM$141,EE$1,0) &gt; 0,$C23,0)</f>
        <v>0</v>
      </c>
      <c r="EF23" s="175">
        <f>IF(VLOOKUP($D23,'Appendix B - CI'!$C$2:$EM$141,EF$1,0) &gt; 0,$C23,0)</f>
        <v>0</v>
      </c>
      <c r="EG23" s="175">
        <f>IF(VLOOKUP($D23,'Appendix B - CI'!$C$2:$EM$141,EG$1,0) &gt; 0,$C23,0)</f>
        <v>0</v>
      </c>
      <c r="EH23" s="175">
        <f>IF(VLOOKUP($D23,'Appendix B - CI'!$C$2:$EM$141,EH$1,0) &gt; 0,$C23,0)</f>
        <v>0</v>
      </c>
      <c r="EI23" s="175">
        <f>IF(VLOOKUP($D23,'Appendix B - CI'!$C$2:$EM$141,EI$1,0) &gt; 0,$C23,0)</f>
        <v>0</v>
      </c>
      <c r="EJ23" s="175">
        <f>IF(VLOOKUP($D23,'Appendix B - CI'!$C$2:$EM$141,EJ$1,0) &gt; 0,$C23,0)</f>
        <v>0</v>
      </c>
      <c r="EK23" s="175">
        <f>IF(VLOOKUP($D23,'Appendix B - CI'!$C$2:$EM$141,EK$1,0) &gt; 0,$C23,0)</f>
        <v>0</v>
      </c>
      <c r="EL23" s="175">
        <f>IF(VLOOKUP($D23,'Appendix B - CI'!$C$2:$EM$141,EL$1,0) &gt; 0,$C23,0)</f>
        <v>0</v>
      </c>
      <c r="EM23" s="175">
        <f>IF(VLOOKUP($D23,'Appendix B - CI'!$C$2:$EM$141,EM$1,0) &gt; 0,$C23,0)</f>
        <v>0</v>
      </c>
      <c r="EN23" s="175">
        <f>IF(VLOOKUP($D23,'Appendix B - CI'!$C$2:$EM$141,EN$1,0) &gt; 0,$C23,0)</f>
        <v>0</v>
      </c>
      <c r="EO23" s="178"/>
      <c r="EP23" s="178"/>
      <c r="EQ23" s="178"/>
      <c r="ER23" s="178"/>
      <c r="ES23" s="178"/>
      <c r="ET23" s="178"/>
      <c r="EU23" s="178"/>
      <c r="EV23" s="178"/>
      <c r="EW23" s="178"/>
      <c r="EX23" s="178"/>
      <c r="EY23" s="178"/>
      <c r="EZ23" s="178"/>
      <c r="FA23" s="178"/>
      <c r="FB23" s="178"/>
      <c r="FC23" s="178"/>
      <c r="FD23" s="178"/>
      <c r="FE23" s="178"/>
      <c r="FF23" s="178"/>
      <c r="FG23" s="178"/>
      <c r="FH23" s="178"/>
      <c r="FI23" s="178"/>
      <c r="FJ23" s="178"/>
      <c r="FK23" s="178"/>
      <c r="FL23" s="178"/>
      <c r="FM23" s="178"/>
      <c r="FN23" s="178"/>
      <c r="FO23" s="178"/>
      <c r="FP23" s="178"/>
      <c r="FQ23" s="178"/>
      <c r="FR23" s="178"/>
      <c r="FS23" s="178"/>
      <c r="FT23" s="178"/>
      <c r="FU23" s="178"/>
      <c r="FV23" s="178"/>
      <c r="FW23" s="178"/>
      <c r="FX23" s="178"/>
      <c r="FY23" s="178"/>
      <c r="FZ23" s="178"/>
      <c r="GA23" s="178"/>
      <c r="GB23" s="178"/>
      <c r="GC23" s="178"/>
      <c r="GD23" s="178"/>
      <c r="GE23" s="178"/>
      <c r="GF23" s="178"/>
      <c r="GG23" s="178"/>
      <c r="GH23" s="178"/>
      <c r="GI23" s="178"/>
      <c r="GJ23" s="178"/>
      <c r="GK23" s="178"/>
      <c r="GL23" s="178"/>
      <c r="GM23" s="178"/>
      <c r="GN23" s="178"/>
      <c r="GO23" s="178"/>
      <c r="GP23" s="178"/>
      <c r="GQ23" s="178"/>
      <c r="GR23" s="178"/>
      <c r="GS23" s="178"/>
      <c r="GT23" s="178"/>
      <c r="GU23" s="178"/>
      <c r="GV23" s="178"/>
      <c r="GW23" s="178"/>
      <c r="GX23" s="178"/>
      <c r="GY23" s="178"/>
      <c r="GZ23" s="178"/>
      <c r="HA23" s="178"/>
      <c r="HB23" s="178"/>
      <c r="HC23" s="178"/>
      <c r="HD23" s="178"/>
      <c r="HE23" s="178"/>
      <c r="HF23" s="178"/>
      <c r="HG23" s="178"/>
      <c r="HH23" s="178"/>
      <c r="HI23" s="178"/>
      <c r="HJ23" s="178"/>
      <c r="HK23" s="178"/>
      <c r="HL23" s="178"/>
      <c r="HM23" s="178"/>
      <c r="HN23" s="178"/>
      <c r="HO23" s="178"/>
      <c r="HP23" s="178"/>
      <c r="HQ23" s="178"/>
      <c r="HR23" s="178"/>
      <c r="HS23" s="178"/>
      <c r="HT23" s="178"/>
      <c r="HU23" s="178"/>
      <c r="HV23" s="178"/>
      <c r="HW23" s="178"/>
      <c r="HX23" s="178"/>
      <c r="HY23" s="178"/>
      <c r="HZ23" s="178"/>
      <c r="IA23" s="178"/>
      <c r="IB23" s="178"/>
      <c r="IC23" s="178"/>
      <c r="ID23" s="178"/>
      <c r="IE23" s="178"/>
      <c r="IF23" s="178"/>
      <c r="IG23" s="178"/>
      <c r="IH23" s="178"/>
      <c r="II23" s="178"/>
      <c r="IJ23" s="178"/>
      <c r="IK23" s="178"/>
      <c r="IL23" s="178"/>
      <c r="IM23" s="178"/>
      <c r="IN23" s="178"/>
      <c r="IO23" s="178"/>
      <c r="IP23" s="178"/>
      <c r="IQ23" s="178"/>
      <c r="IR23" s="178"/>
      <c r="IS23" s="178"/>
      <c r="IT23" s="178"/>
      <c r="IU23" s="178"/>
      <c r="IV23" s="178"/>
      <c r="IW23" s="178"/>
      <c r="IX23" s="178"/>
      <c r="IY23" s="178"/>
      <c r="IZ23" s="178"/>
      <c r="JA23" s="178"/>
      <c r="JB23" s="178"/>
      <c r="JC23" s="178"/>
      <c r="JD23" s="178"/>
      <c r="JE23" s="178"/>
      <c r="JF23" s="178"/>
      <c r="JG23" s="178"/>
      <c r="JH23" s="178"/>
      <c r="JI23" s="178"/>
      <c r="JJ23" s="178"/>
      <c r="JK23" s="178"/>
      <c r="JL23" s="178"/>
      <c r="JM23" s="178"/>
      <c r="JN23" s="178"/>
      <c r="JO23" s="178"/>
      <c r="JP23" s="178"/>
      <c r="JQ23" s="178"/>
      <c r="JR23" s="178"/>
      <c r="JS23" s="178"/>
      <c r="JT23" s="178"/>
      <c r="JU23" s="178"/>
      <c r="JV23" s="178"/>
      <c r="JW23" s="178"/>
      <c r="JX23" s="178"/>
      <c r="JY23" s="180"/>
    </row>
    <row r="24" ht="14.25" customHeight="1">
      <c r="A24" s="50" t="s">
        <v>133</v>
      </c>
      <c r="B24" s="83" t="s">
        <v>479</v>
      </c>
      <c r="C24" s="1330">
        <f>VLOOKUP(D24,'Combined Scenario II - Results'!$C$2:$AR$87,42,0)</f>
        <v>2581.3155</v>
      </c>
      <c r="D24" s="50">
        <v>1811034.0</v>
      </c>
      <c r="E24" s="175">
        <f>IF(VLOOKUP($D24,'Appendix B - CI'!$C$2:$EM$141,E$1,0) &gt; 0,$C24,0)</f>
        <v>0</v>
      </c>
      <c r="F24" s="989">
        <f>IF(VLOOKUP($D24,'Appendix B - CI'!$C$2:$EM$141,F$1,0) &gt; 0,$C24,0)</f>
        <v>2581.3155</v>
      </c>
      <c r="G24" s="175">
        <f>IF(VLOOKUP($D24,'Appendix B - CI'!$C$2:$EM$141,G$1,0) &gt; 0,$C24,0)</f>
        <v>0</v>
      </c>
      <c r="H24" s="175">
        <f>IF(VLOOKUP($D24,'Appendix B - CI'!$C$2:$EM$141,H$1,0) &gt; 0,$C24,0)</f>
        <v>0</v>
      </c>
      <c r="I24" s="175">
        <f>IF(VLOOKUP($D24,'Appendix B - CI'!$C$2:$EM$141,I$1,0) &gt; 0,$C24,0)</f>
        <v>0</v>
      </c>
      <c r="J24" s="175">
        <f>IF(VLOOKUP($D24,'Appendix B - CI'!$C$2:$EM$141,J$1,0) &gt; 0,$C24,0)</f>
        <v>0</v>
      </c>
      <c r="K24" s="989">
        <f>IF(VLOOKUP($D24,'Appendix B - CI'!$C$2:$EM$141,K$1,0) &gt; 0,$C24,0)</f>
        <v>2581.3155</v>
      </c>
      <c r="L24" s="175">
        <f>IF(VLOOKUP($D24,'Appendix B - CI'!$C$2:$EM$141,L$1,0) &gt; 0,$C24,0)</f>
        <v>0</v>
      </c>
      <c r="M24" s="175">
        <f>IF(VLOOKUP($D24,'Appendix B - CI'!$C$2:$EM$141,M$1,0) &gt; 0,$C24,0)</f>
        <v>0</v>
      </c>
      <c r="N24" s="175">
        <f>IF(VLOOKUP($D24,'Appendix B - CI'!$C$2:$EM$141,N$1,0) &gt; 0,$C24,0)</f>
        <v>0</v>
      </c>
      <c r="O24" s="175">
        <f>IF(VLOOKUP($D24,'Appendix B - CI'!$C$2:$EM$141,O$1,0) &gt; 0,$C24,0)</f>
        <v>0</v>
      </c>
      <c r="P24" s="989">
        <f>IF(VLOOKUP($D24,'Appendix B - CI'!$C$2:$EM$141,P$1,0) &gt; 0,$C24,0)</f>
        <v>2581.3155</v>
      </c>
      <c r="Q24" s="175">
        <f>IF(VLOOKUP($D24,'Appendix B - CI'!$C$2:$EM$141,Q$1,0) &gt; 0,$C24,0)</f>
        <v>0</v>
      </c>
      <c r="R24" s="175">
        <f>IF(VLOOKUP($D24,'Appendix B - CI'!$C$2:$EM$141,R$1,0) &gt; 0,$C24,0)</f>
        <v>0</v>
      </c>
      <c r="S24" s="175">
        <f>IF(VLOOKUP($D24,'Appendix B - CI'!$C$2:$EM$141,S$1,0) &gt; 0,$C24,0)</f>
        <v>0</v>
      </c>
      <c r="T24" s="175">
        <f>IF(VLOOKUP($D24,'Appendix B - CI'!$C$2:$EM$141,T$1,0) &gt; 0,$C24,0)</f>
        <v>0</v>
      </c>
      <c r="U24" s="989">
        <f>IF(VLOOKUP($D24,'Appendix B - CI'!$C$2:$EM$141,U$1,0) &gt; 0,$C24,0)</f>
        <v>2581.3155</v>
      </c>
      <c r="V24" s="175">
        <f>IF(VLOOKUP($D24,'Appendix B - CI'!$C$2:$EM$141,V$1,0) &gt; 0,$C24,0)</f>
        <v>0</v>
      </c>
      <c r="W24" s="175">
        <f>IF(VLOOKUP($D24,'Appendix B - CI'!$C$2:$EM$141,W$1,0) &gt; 0,$C24,0)</f>
        <v>0</v>
      </c>
      <c r="X24" s="175">
        <f>IF(VLOOKUP($D24,'Appendix B - CI'!$C$2:$EM$141,X$1,0) &gt; 0,$C24,0)</f>
        <v>0</v>
      </c>
      <c r="Y24" s="175">
        <f>IF(VLOOKUP($D24,'Appendix B - CI'!$C$2:$EM$141,Y$1,0) &gt; 0,$C24,0)</f>
        <v>0</v>
      </c>
      <c r="Z24" s="175">
        <f>IF(VLOOKUP($D24,'Appendix B - CI'!$C$2:$EM$141,Z$1,0) &gt; 0,$C24,0)</f>
        <v>0</v>
      </c>
      <c r="AA24" s="175">
        <f>IF(VLOOKUP($D24,'Appendix B - CI'!$C$2:$EM$141,AA$1,0) &gt; 0,$C24,0)</f>
        <v>0</v>
      </c>
      <c r="AB24" s="175">
        <f>IF(VLOOKUP($D24,'Appendix B - CI'!$C$2:$EM$141,AB$1,0) &gt; 0,$C24,0)</f>
        <v>0</v>
      </c>
      <c r="AC24" s="175">
        <f>IF(VLOOKUP($D24,'Appendix B - CI'!$C$2:$EM$141,AC$1,0) &gt; 0,$C24,0)</f>
        <v>0</v>
      </c>
      <c r="AD24" s="989">
        <f>IF(VLOOKUP($D24,'Appendix B - CI'!$C$2:$EM$141,AD$1,0) &gt; 0,$C24,0)</f>
        <v>2581.3155</v>
      </c>
      <c r="AE24" s="175">
        <f>IF(VLOOKUP($D24,'Appendix B - CI'!$C$2:$EM$141,AE$1,0) &gt; 0,$C24,0)</f>
        <v>0</v>
      </c>
      <c r="AF24" s="175">
        <f>IF(VLOOKUP($D24,'Appendix B - CI'!$C$2:$EM$141,AF$1,0) &gt; 0,$C24,0)</f>
        <v>0</v>
      </c>
      <c r="AG24" s="175">
        <f>IF(VLOOKUP($D24,'Appendix B - CI'!$C$2:$EM$141,AG$1,0) &gt; 0,$C24,0)</f>
        <v>0</v>
      </c>
      <c r="AH24" s="175">
        <f>IF(VLOOKUP($D24,'Appendix B - CI'!$C$2:$EM$141,AH$1,0) &gt; 0,$C24,0)</f>
        <v>0</v>
      </c>
      <c r="AI24" s="175">
        <f>IF(VLOOKUP($D24,'Appendix B - CI'!$C$2:$EM$141,AI$1,0) &gt; 0,$C24,0)</f>
        <v>0</v>
      </c>
      <c r="AJ24" s="175">
        <f>IF(VLOOKUP($D24,'Appendix B - CI'!$C$2:$EM$141,AJ$1,0) &gt; 0,$C24,0)</f>
        <v>0</v>
      </c>
      <c r="AK24" s="175">
        <f>IF(VLOOKUP($D24,'Appendix B - CI'!$C$2:$EM$141,AK$1,0) &gt; 0,$C24,0)</f>
        <v>0</v>
      </c>
      <c r="AL24" s="989">
        <f>IF(VLOOKUP($D24,'Appendix B - CI'!$C$2:$EM$141,AL$1,0) &gt; 0,$C24,0)</f>
        <v>2581.3155</v>
      </c>
      <c r="AM24" s="175">
        <f>IF(VLOOKUP($D24,'Appendix B - CI'!$C$2:$EM$141,AM$1,0) &gt; 0,$C24,0)</f>
        <v>0</v>
      </c>
      <c r="AN24" s="175">
        <f>IF(VLOOKUP($D24,'Appendix B - CI'!$C$2:$EM$141,AN$1,0) &gt; 0,$C24,0)</f>
        <v>0</v>
      </c>
      <c r="AO24" s="175">
        <f>IF(VLOOKUP($D24,'Appendix B - CI'!$C$2:$EM$141,AO$1,0) &gt; 0,$C24,0)</f>
        <v>0</v>
      </c>
      <c r="AP24" s="175">
        <f>IF(VLOOKUP($D24,'Appendix B - CI'!$C$2:$EM$141,AP$1,0) &gt; 0,$C24,0)</f>
        <v>0</v>
      </c>
      <c r="AQ24" s="175">
        <f>IF(VLOOKUP($D24,'Appendix B - CI'!$C$2:$EM$141,AQ$1,0) &gt; 0,$C24,0)</f>
        <v>0</v>
      </c>
      <c r="AR24" s="175">
        <f>IF(VLOOKUP($D24,'Appendix B - CI'!$C$2:$EM$141,AR$1,0) &gt; 0,$C24,0)</f>
        <v>0</v>
      </c>
      <c r="AS24" s="175">
        <f>IF(VLOOKUP($D24,'Appendix B - CI'!$C$2:$EM$141,AS$1,0) &gt; 0,$C24,0)</f>
        <v>0</v>
      </c>
      <c r="AT24" s="175">
        <f>IF(VLOOKUP($D24,'Appendix B - CI'!$C$2:$EM$141,AT$1,0) &gt; 0,$C24,0)</f>
        <v>0</v>
      </c>
      <c r="AU24" s="989">
        <f>IF(VLOOKUP($D24,'Appendix B - CI'!$C$2:$EM$141,AU$1,0) &gt; 0,$C24,0)</f>
        <v>2581.3155</v>
      </c>
      <c r="AV24" s="175">
        <f>IF(VLOOKUP($D24,'Appendix B - CI'!$C$2:$EM$141,AV$1,0) &gt; 0,$C24,0)</f>
        <v>0</v>
      </c>
      <c r="AW24" s="175">
        <f>IF(VLOOKUP($D24,'Appendix B - CI'!$C$2:$EM$141,AW$1,0) &gt; 0,$C24,0)</f>
        <v>0</v>
      </c>
      <c r="AX24" s="175">
        <f>IF(VLOOKUP($D24,'Appendix B - CI'!$C$2:$EM$141,AX$1,0) &gt; 0,$C24,0)</f>
        <v>0</v>
      </c>
      <c r="AY24" s="175">
        <f>IF(VLOOKUP($D24,'Appendix B - CI'!$C$2:$EM$141,AY$1,0) &gt; 0,$C24,0)</f>
        <v>0</v>
      </c>
      <c r="AZ24" s="175">
        <f>IF(VLOOKUP($D24,'Appendix B - CI'!$C$2:$EM$141,AZ$1,0) &gt; 0,$C24,0)</f>
        <v>0</v>
      </c>
      <c r="BA24" s="175">
        <f>IF(VLOOKUP($D24,'Appendix B - CI'!$C$2:$EM$141,BA$1,0) &gt; 0,$C24,0)</f>
        <v>0</v>
      </c>
      <c r="BB24" s="175">
        <f>IF(VLOOKUP($D24,'Appendix B - CI'!$C$2:$EM$141,BB$1,0) &gt; 0,$C24,0)</f>
        <v>0</v>
      </c>
      <c r="BC24" s="175">
        <f>IF(VLOOKUP($D24,'Appendix B - CI'!$C$2:$EM$141,BC$1,0) &gt; 0,$C24,0)</f>
        <v>0</v>
      </c>
      <c r="BD24" s="175">
        <f>IF(VLOOKUP($D24,'Appendix B - CI'!$C$2:$EM$141,BD$1,0) &gt; 0,$C24,0)</f>
        <v>0</v>
      </c>
      <c r="BE24" s="175">
        <f>IF(VLOOKUP($D24,'Appendix B - CI'!$C$2:$EM$141,BE$1,0) &gt; 0,$C24,0)</f>
        <v>0</v>
      </c>
      <c r="BF24" s="175">
        <f>IF(VLOOKUP($D24,'Appendix B - CI'!$C$2:$EM$141,BF$1,0) &gt; 0,$C24,0)</f>
        <v>0</v>
      </c>
      <c r="BG24" s="175">
        <f>IF(VLOOKUP($D24,'Appendix B - CI'!$C$2:$EM$141,BG$1,0) &gt; 0,$C24,0)</f>
        <v>0</v>
      </c>
      <c r="BH24" s="175">
        <f>IF(VLOOKUP($D24,'Appendix B - CI'!$C$2:$EM$141,BH$1,0) &gt; 0,$C24,0)</f>
        <v>0</v>
      </c>
      <c r="BI24" s="175">
        <f>IF(VLOOKUP($D24,'Appendix B - CI'!$C$2:$EM$141,BI$1,0) &gt; 0,$C24,0)</f>
        <v>0</v>
      </c>
      <c r="BJ24" s="175">
        <f>IF(VLOOKUP($D24,'Appendix B - CI'!$C$2:$EM$141,BJ$1,0) &gt; 0,$C24,0)</f>
        <v>0</v>
      </c>
      <c r="BK24" s="175">
        <f>IF(VLOOKUP($D24,'Appendix B - CI'!$C$2:$EM$141,BK$1,0) &gt; 0,$C24,0)</f>
        <v>0</v>
      </c>
      <c r="BL24" s="175">
        <f>IF(VLOOKUP($D24,'Appendix B - CI'!$C$2:$EM$141,BL$1,0) &gt; 0,$C24,0)</f>
        <v>0</v>
      </c>
      <c r="BM24" s="175">
        <f>IF(VLOOKUP($D24,'Appendix B - CI'!$C$2:$EM$141,BM$1,0) &gt; 0,$C24,0)</f>
        <v>0</v>
      </c>
      <c r="BN24" s="175">
        <f>IF(VLOOKUP($D24,'Appendix B - CI'!$C$2:$EM$141,BN$1,0) &gt; 0,$C24,0)</f>
        <v>0</v>
      </c>
      <c r="BO24" s="989">
        <f>IF(VLOOKUP($D24,'Appendix B - CI'!$C$2:$EM$141,BO$1,0) &gt; 0,$C24,0)</f>
        <v>2581.3155</v>
      </c>
      <c r="BP24" s="175">
        <f>IF(VLOOKUP($D24,'Appendix B - CI'!$C$2:$EM$141,BP$1,0) &gt; 0,$C24,0)</f>
        <v>0</v>
      </c>
      <c r="BQ24" s="175">
        <f>IF(VLOOKUP($D24,'Appendix B - CI'!$C$2:$EM$141,BQ$1,0) &gt; 0,$C24,0)</f>
        <v>0</v>
      </c>
      <c r="BR24" s="175">
        <f>IF(VLOOKUP($D24,'Appendix B - CI'!$C$2:$EM$141,BR$1,0) &gt; 0,$C24,0)</f>
        <v>0</v>
      </c>
      <c r="BS24" s="175">
        <f>IF(VLOOKUP($D24,'Appendix B - CI'!$C$2:$EM$141,BS$1,0) &gt; 0,$C24,0)</f>
        <v>0</v>
      </c>
      <c r="BT24" s="175">
        <f>IF(VLOOKUP($D24,'Appendix B - CI'!$C$2:$EM$141,BT$1,0) &gt; 0,$C24,0)</f>
        <v>0</v>
      </c>
      <c r="BU24" s="175">
        <f>IF(VLOOKUP($D24,'Appendix B - CI'!$C$2:$EM$141,BU$1,0) &gt; 0,$C24,0)</f>
        <v>0</v>
      </c>
      <c r="BV24" s="175">
        <f>IF(VLOOKUP($D24,'Appendix B - CI'!$C$2:$EM$141,BV$1,0) &gt; 0,$C24,0)</f>
        <v>0</v>
      </c>
      <c r="BW24" s="175">
        <f>IF(VLOOKUP($D24,'Appendix B - CI'!$C$2:$EM$141,BW$1,0) &gt; 0,$C24,0)</f>
        <v>0</v>
      </c>
      <c r="BX24" s="175">
        <f>IF(VLOOKUP($D24,'Appendix B - CI'!$C$2:$EM$141,BX$1,0) &gt; 0,$C24,0)</f>
        <v>0</v>
      </c>
      <c r="BY24" s="175">
        <f>IF(VLOOKUP($D24,'Appendix B - CI'!$C$2:$EM$141,BY$1,0) &gt; 0,$C24,0)</f>
        <v>0</v>
      </c>
      <c r="BZ24" s="989">
        <f>IF(VLOOKUP($D24,'Appendix B - CI'!$C$2:$EM$141,BZ$1,0) &gt; 0,$C24,0)</f>
        <v>2581.3155</v>
      </c>
      <c r="CA24" s="175">
        <f>IF(VLOOKUP($D24,'Appendix B - CI'!$C$2:$EM$141,CA$1,0) &gt; 0,$C24,0)</f>
        <v>0</v>
      </c>
      <c r="CB24" s="175">
        <f>IF(VLOOKUP($D24,'Appendix B - CI'!$C$2:$EM$141,CB$1,0) &gt; 0,$C24,0)</f>
        <v>0</v>
      </c>
      <c r="CC24" s="175">
        <f>IF(VLOOKUP($D24,'Appendix B - CI'!$C$2:$EM$141,CC$1,0) &gt; 0,$C24,0)</f>
        <v>0</v>
      </c>
      <c r="CD24" s="175">
        <f>IF(VLOOKUP($D24,'Appendix B - CI'!$C$2:$EM$141,CD$1,0) &gt; 0,$C24,0)</f>
        <v>0</v>
      </c>
      <c r="CE24" s="175">
        <f>IF(VLOOKUP($D24,'Appendix B - CI'!$C$2:$EM$141,CE$1,0) &gt; 0,$C24,0)</f>
        <v>0</v>
      </c>
      <c r="CF24" s="175">
        <f>IF(VLOOKUP($D24,'Appendix B - CI'!$C$2:$EM$141,CF$1,0) &gt; 0,$C24,0)</f>
        <v>0</v>
      </c>
      <c r="CG24" s="175">
        <f>IF(VLOOKUP($D24,'Appendix B - CI'!$C$2:$EM$141,CG$1,0) &gt; 0,$C24,0)</f>
        <v>0</v>
      </c>
      <c r="CH24" s="175">
        <f>IF(VLOOKUP($D24,'Appendix B - CI'!$C$2:$EM$141,CH$1,0) &gt; 0,$C24,0)</f>
        <v>0</v>
      </c>
      <c r="CI24" s="175">
        <f>IF(VLOOKUP($D24,'Appendix B - CI'!$C$2:$EM$141,CI$1,0) &gt; 0,$C24,0)</f>
        <v>0</v>
      </c>
      <c r="CJ24" s="175">
        <f>IF(VLOOKUP($D24,'Appendix B - CI'!$C$2:$EM$141,CJ$1,0) &gt; 0,$C24,0)</f>
        <v>0</v>
      </c>
      <c r="CK24" s="175">
        <f>IF(VLOOKUP($D24,'Appendix B - CI'!$C$2:$EM$141,CK$1,0) &gt; 0,$C24,0)</f>
        <v>0</v>
      </c>
      <c r="CL24" s="175">
        <f>IF(VLOOKUP($D24,'Appendix B - CI'!$C$2:$EM$141,CL$1,0) &gt; 0,$C24,0)</f>
        <v>0</v>
      </c>
      <c r="CM24" s="175">
        <f>IF(VLOOKUP($D24,'Appendix B - CI'!$C$2:$EM$141,CM$1,0) &gt; 0,$C24,0)</f>
        <v>0</v>
      </c>
      <c r="CN24" s="175">
        <f>IF(VLOOKUP($D24,'Appendix B - CI'!$C$2:$EM$141,CN$1,0) &gt; 0,$C24,0)</f>
        <v>0</v>
      </c>
      <c r="CO24" s="175">
        <f>IF(VLOOKUP($D24,'Appendix B - CI'!$C$2:$EM$141,CO$1,0) &gt; 0,$C24,0)</f>
        <v>0</v>
      </c>
      <c r="CP24" s="175">
        <f>IF(VLOOKUP($D24,'Appendix B - CI'!$C$2:$EM$141,CP$1,0) &gt; 0,$C24,0)</f>
        <v>0</v>
      </c>
      <c r="CQ24" s="989">
        <f>IF(VLOOKUP($D24,'Appendix B - CI'!$C$2:$EM$141,CQ$1,0) &gt; 0,$C24,0)</f>
        <v>2581.3155</v>
      </c>
      <c r="CR24" s="175">
        <f>IF(VLOOKUP($D24,'Appendix B - CI'!$C$2:$EM$141,CR$1,0) &gt; 0,$C24,0)</f>
        <v>0</v>
      </c>
      <c r="CS24" s="175">
        <f>IF(VLOOKUP($D24,'Appendix B - CI'!$C$2:$EM$141,CS$1,0) &gt; 0,$C24,0)</f>
        <v>0</v>
      </c>
      <c r="CT24" s="175">
        <f>IF(VLOOKUP($D24,'Appendix B - CI'!$C$2:$EM$141,CT$1,0) &gt; 0,$C24,0)</f>
        <v>0</v>
      </c>
      <c r="CU24" s="175">
        <f>IF(VLOOKUP($D24,'Appendix B - CI'!$C$2:$EM$141,CU$1,0) &gt; 0,$C24,0)</f>
        <v>0</v>
      </c>
      <c r="CV24" s="175">
        <f>IF(VLOOKUP($D24,'Appendix B - CI'!$C$2:$EM$141,CV$1,0) &gt; 0,$C24,0)</f>
        <v>0</v>
      </c>
      <c r="CW24" s="175">
        <f>IF(VLOOKUP($D24,'Appendix B - CI'!$C$2:$EM$141,CW$1,0) &gt; 0,$C24,0)</f>
        <v>0</v>
      </c>
      <c r="CX24" s="175">
        <f>IF(VLOOKUP($D24,'Appendix B - CI'!$C$2:$EM$141,CX$1,0) &gt; 0,$C24,0)</f>
        <v>0</v>
      </c>
      <c r="CY24" s="175">
        <f>IF(VLOOKUP($D24,'Appendix B - CI'!$C$2:$EM$141,CY$1,0) &gt; 0,$C24,0)</f>
        <v>0</v>
      </c>
      <c r="CZ24" s="989">
        <f>IF(VLOOKUP($D24,'Appendix B - CI'!$C$2:$EM$141,CZ$1,0) &gt; 0,$C24,0)</f>
        <v>2581.3155</v>
      </c>
      <c r="DA24" s="175">
        <f>IF(VLOOKUP($D24,'Appendix B - CI'!$C$2:$EM$141,DA$1,0) &gt; 0,$C24,0)</f>
        <v>0</v>
      </c>
      <c r="DB24" s="175">
        <f>IF(VLOOKUP($D24,'Appendix B - CI'!$C$2:$EM$141,DB$1,0) &gt; 0,$C24,0)</f>
        <v>0</v>
      </c>
      <c r="DC24" s="175">
        <f>IF(VLOOKUP($D24,'Appendix B - CI'!$C$2:$EM$141,DC$1,0) &gt; 0,$C24,0)</f>
        <v>0</v>
      </c>
      <c r="DD24" s="175">
        <f>IF(VLOOKUP($D24,'Appendix B - CI'!$C$2:$EM$141,DD$1,0) &gt; 0,$C24,0)</f>
        <v>0</v>
      </c>
      <c r="DE24" s="175">
        <f>IF(VLOOKUP($D24,'Appendix B - CI'!$C$2:$EM$141,DE$1,0) &gt; 0,$C24,0)</f>
        <v>0</v>
      </c>
      <c r="DF24" s="175">
        <f>IF(VLOOKUP($D24,'Appendix B - CI'!$C$2:$EM$141,DF$1,0) &gt; 0,$C24,0)</f>
        <v>0</v>
      </c>
      <c r="DG24" s="175">
        <f>IF(VLOOKUP($D24,'Appendix B - CI'!$C$2:$EM$141,DG$1,0) &gt; 0,$C24,0)</f>
        <v>0</v>
      </c>
      <c r="DH24" s="175">
        <f>IF(VLOOKUP($D24,'Appendix B - CI'!$C$2:$EM$141,DH$1,0) &gt; 0,$C24,0)</f>
        <v>0</v>
      </c>
      <c r="DI24" s="175">
        <f>IF(VLOOKUP($D24,'Appendix B - CI'!$C$2:$EM$141,DI$1,0) &gt; 0,$C24,0)</f>
        <v>0</v>
      </c>
      <c r="DJ24" s="175">
        <f>IF(VLOOKUP($D24,'Appendix B - CI'!$C$2:$EM$141,DJ$1,0) &gt; 0,$C24,0)</f>
        <v>0</v>
      </c>
      <c r="DK24" s="175">
        <f>IF(VLOOKUP($D24,'Appendix B - CI'!$C$2:$EM$141,DK$1,0) &gt; 0,$C24,0)</f>
        <v>0</v>
      </c>
      <c r="DL24" s="175">
        <f>IF(VLOOKUP($D24,'Appendix B - CI'!$C$2:$EM$141,DL$1,0) &gt; 0,$C24,0)</f>
        <v>0</v>
      </c>
      <c r="DM24" s="175">
        <f>IF(VLOOKUP($D24,'Appendix B - CI'!$C$2:$EM$141,DM$1,0) &gt; 0,$C24,0)</f>
        <v>0</v>
      </c>
      <c r="DN24" s="175">
        <f>IF(VLOOKUP($D24,'Appendix B - CI'!$C$2:$EM$141,DN$1,0) &gt; 0,$C24,0)</f>
        <v>0</v>
      </c>
      <c r="DO24" s="175">
        <f>IF(VLOOKUP($D24,'Appendix B - CI'!$C$2:$EM$141,DO$1,0) &gt; 0,$C24,0)</f>
        <v>0</v>
      </c>
      <c r="DP24" s="175">
        <f>IF(VLOOKUP($D24,'Appendix B - CI'!$C$2:$EM$141,DP$1,0) &gt; 0,$C24,0)</f>
        <v>0</v>
      </c>
      <c r="DQ24" s="175">
        <f>IF(VLOOKUP($D24,'Appendix B - CI'!$C$2:$EM$141,DQ$1,0) &gt; 0,$C24,0)</f>
        <v>0</v>
      </c>
      <c r="DR24" s="175">
        <f>IF(VLOOKUP($D24,'Appendix B - CI'!$C$2:$EM$141,DR$1,0) &gt; 0,$C24,0)</f>
        <v>0</v>
      </c>
      <c r="DS24" s="175">
        <f>IF(VLOOKUP($D24,'Appendix B - CI'!$C$2:$EM$141,DS$1,0) &gt; 0,$C24,0)</f>
        <v>0</v>
      </c>
      <c r="DT24" s="175">
        <f>IF(VLOOKUP($D24,'Appendix B - CI'!$C$2:$EM$141,DT$1,0) &gt; 0,$C24,0)</f>
        <v>0</v>
      </c>
      <c r="DU24" s="175">
        <f>IF(VLOOKUP($D24,'Appendix B - CI'!$C$2:$EM$141,DU$1,0) &gt; 0,$C24,0)</f>
        <v>0</v>
      </c>
      <c r="DV24" s="175">
        <f>IF(VLOOKUP($D24,'Appendix B - CI'!$C$2:$EM$141,DV$1,0) &gt; 0,$C24,0)</f>
        <v>0</v>
      </c>
      <c r="DW24" s="175">
        <f>IF(VLOOKUP($D24,'Appendix B - CI'!$C$2:$EM$141,DW$1,0) &gt; 0,$C24,0)</f>
        <v>0</v>
      </c>
      <c r="DX24" s="175">
        <f>IF(VLOOKUP($D24,'Appendix B - CI'!$C$2:$EM$141,DX$1,0) &gt; 0,$C24,0)</f>
        <v>0</v>
      </c>
      <c r="DY24" s="175">
        <f>IF(VLOOKUP($D24,'Appendix B - CI'!$C$2:$EM$141,DY$1,0) &gt; 0,$C24,0)</f>
        <v>0</v>
      </c>
      <c r="DZ24" s="175">
        <f>IF(VLOOKUP($D24,'Appendix B - CI'!$C$2:$EM$141,DZ$1,0) &gt; 0,$C24,0)</f>
        <v>0</v>
      </c>
      <c r="EA24" s="175">
        <f>IF(VLOOKUP($D24,'Appendix B - CI'!$C$2:$EM$141,EA$1,0) &gt; 0,$C24,0)</f>
        <v>0</v>
      </c>
      <c r="EB24" s="175">
        <f>IF(VLOOKUP($D24,'Appendix B - CI'!$C$2:$EM$141,EB$1,0) &gt; 0,$C24,0)</f>
        <v>0</v>
      </c>
      <c r="EC24" s="175">
        <f>IF(VLOOKUP($D24,'Appendix B - CI'!$C$2:$EM$141,EC$1,0) &gt; 0,$C24,0)</f>
        <v>0</v>
      </c>
      <c r="ED24" s="175">
        <f>IF(VLOOKUP($D24,'Appendix B - CI'!$C$2:$EM$141,ED$1,0) &gt; 0,$C24,0)</f>
        <v>0</v>
      </c>
      <c r="EE24" s="175">
        <f>IF(VLOOKUP($D24,'Appendix B - CI'!$C$2:$EM$141,EE$1,0) &gt; 0,$C24,0)</f>
        <v>0</v>
      </c>
      <c r="EF24" s="175">
        <f>IF(VLOOKUP($D24,'Appendix B - CI'!$C$2:$EM$141,EF$1,0) &gt; 0,$C24,0)</f>
        <v>0</v>
      </c>
      <c r="EG24" s="175">
        <f>IF(VLOOKUP($D24,'Appendix B - CI'!$C$2:$EM$141,EG$1,0) &gt; 0,$C24,0)</f>
        <v>0</v>
      </c>
      <c r="EH24" s="175">
        <f>IF(VLOOKUP($D24,'Appendix B - CI'!$C$2:$EM$141,EH$1,0) &gt; 0,$C24,0)</f>
        <v>0</v>
      </c>
      <c r="EI24" s="175">
        <f>IF(VLOOKUP($D24,'Appendix B - CI'!$C$2:$EM$141,EI$1,0) &gt; 0,$C24,0)</f>
        <v>0</v>
      </c>
      <c r="EJ24" s="175">
        <f>IF(VLOOKUP($D24,'Appendix B - CI'!$C$2:$EM$141,EJ$1,0) &gt; 0,$C24,0)</f>
        <v>0</v>
      </c>
      <c r="EK24" s="175">
        <f>IF(VLOOKUP($D24,'Appendix B - CI'!$C$2:$EM$141,EK$1,0) &gt; 0,$C24,0)</f>
        <v>0</v>
      </c>
      <c r="EL24" s="175">
        <f>IF(VLOOKUP($D24,'Appendix B - CI'!$C$2:$EM$141,EL$1,0) &gt; 0,$C24,0)</f>
        <v>0</v>
      </c>
      <c r="EM24" s="175">
        <f>IF(VLOOKUP($D24,'Appendix B - CI'!$C$2:$EM$141,EM$1,0) &gt; 0,$C24,0)</f>
        <v>0</v>
      </c>
      <c r="EN24" s="175">
        <f>IF(VLOOKUP($D24,'Appendix B - CI'!$C$2:$EM$141,EN$1,0) &gt; 0,$C24,0)</f>
        <v>0</v>
      </c>
      <c r="EO24" s="178"/>
      <c r="EP24" s="178"/>
      <c r="EQ24" s="178"/>
      <c r="ER24" s="178"/>
      <c r="ES24" s="178"/>
      <c r="ET24" s="178"/>
      <c r="EU24" s="178"/>
      <c r="EV24" s="178"/>
      <c r="EW24" s="178"/>
      <c r="EX24" s="178"/>
      <c r="EY24" s="178"/>
      <c r="EZ24" s="178"/>
      <c r="FA24" s="178"/>
      <c r="FB24" s="178"/>
      <c r="FC24" s="178"/>
      <c r="FD24" s="178"/>
      <c r="FE24" s="178"/>
      <c r="FF24" s="178"/>
      <c r="FG24" s="178"/>
      <c r="FH24" s="178"/>
      <c r="FI24" s="178"/>
      <c r="FJ24" s="178"/>
      <c r="FK24" s="178"/>
      <c r="FL24" s="178"/>
      <c r="FM24" s="178"/>
      <c r="FN24" s="178"/>
      <c r="FO24" s="178"/>
      <c r="FP24" s="178"/>
      <c r="FQ24" s="178"/>
      <c r="FR24" s="178"/>
      <c r="FS24" s="178"/>
      <c r="FT24" s="178"/>
      <c r="FU24" s="178"/>
      <c r="FV24" s="178"/>
      <c r="FW24" s="178"/>
      <c r="FX24" s="178"/>
      <c r="FY24" s="178"/>
      <c r="FZ24" s="178"/>
      <c r="GA24" s="178"/>
      <c r="GB24" s="178"/>
      <c r="GC24" s="178"/>
      <c r="GD24" s="178"/>
      <c r="GE24" s="178"/>
      <c r="GF24" s="178"/>
      <c r="GG24" s="178"/>
      <c r="GH24" s="178"/>
      <c r="GI24" s="178"/>
      <c r="GJ24" s="178"/>
      <c r="GK24" s="178"/>
      <c r="GL24" s="178"/>
      <c r="GM24" s="178"/>
      <c r="GN24" s="178"/>
      <c r="GO24" s="178"/>
      <c r="GP24" s="178"/>
      <c r="GQ24" s="178"/>
      <c r="GR24" s="178"/>
      <c r="GS24" s="178"/>
      <c r="GT24" s="178"/>
      <c r="GU24" s="178"/>
      <c r="GV24" s="178"/>
      <c r="GW24" s="178"/>
      <c r="GX24" s="178"/>
      <c r="GY24" s="178"/>
      <c r="GZ24" s="178"/>
      <c r="HA24" s="178"/>
      <c r="HB24" s="178"/>
      <c r="HC24" s="178"/>
      <c r="HD24" s="178"/>
      <c r="HE24" s="178"/>
      <c r="HF24" s="178"/>
      <c r="HG24" s="178"/>
      <c r="HH24" s="178"/>
      <c r="HI24" s="178"/>
      <c r="HJ24" s="178"/>
      <c r="HK24" s="178"/>
      <c r="HL24" s="178"/>
      <c r="HM24" s="178"/>
      <c r="HN24" s="178"/>
      <c r="HO24" s="178"/>
      <c r="HP24" s="178"/>
      <c r="HQ24" s="178"/>
      <c r="HR24" s="178"/>
      <c r="HS24" s="178"/>
      <c r="HT24" s="178"/>
      <c r="HU24" s="178"/>
      <c r="HV24" s="178"/>
      <c r="HW24" s="178"/>
      <c r="HX24" s="178"/>
      <c r="HY24" s="178"/>
      <c r="HZ24" s="178"/>
      <c r="IA24" s="178"/>
      <c r="IB24" s="178"/>
      <c r="IC24" s="178"/>
      <c r="ID24" s="178"/>
      <c r="IE24" s="178"/>
      <c r="IF24" s="178"/>
      <c r="IG24" s="178"/>
      <c r="IH24" s="178"/>
      <c r="II24" s="178"/>
      <c r="IJ24" s="178"/>
      <c r="IK24" s="178"/>
      <c r="IL24" s="178"/>
      <c r="IM24" s="178"/>
      <c r="IN24" s="178"/>
      <c r="IO24" s="178"/>
      <c r="IP24" s="178"/>
      <c r="IQ24" s="178"/>
      <c r="IR24" s="178"/>
      <c r="IS24" s="178"/>
      <c r="IT24" s="178"/>
      <c r="IU24" s="178"/>
      <c r="IV24" s="178"/>
      <c r="IW24" s="178"/>
      <c r="IX24" s="178"/>
      <c r="IY24" s="178"/>
      <c r="IZ24" s="178"/>
      <c r="JA24" s="178"/>
      <c r="JB24" s="178"/>
      <c r="JC24" s="178"/>
      <c r="JD24" s="178"/>
      <c r="JE24" s="178"/>
      <c r="JF24" s="178"/>
      <c r="JG24" s="178"/>
      <c r="JH24" s="178"/>
      <c r="JI24" s="178"/>
      <c r="JJ24" s="178"/>
      <c r="JK24" s="178"/>
      <c r="JL24" s="178"/>
      <c r="JM24" s="178"/>
      <c r="JN24" s="178"/>
      <c r="JO24" s="178"/>
      <c r="JP24" s="178"/>
      <c r="JQ24" s="178"/>
      <c r="JR24" s="178"/>
      <c r="JS24" s="178"/>
      <c r="JT24" s="178"/>
      <c r="JU24" s="178"/>
      <c r="JV24" s="178"/>
      <c r="JW24" s="178"/>
      <c r="JX24" s="178"/>
      <c r="JY24" s="180"/>
    </row>
    <row r="25" ht="14.25" customHeight="1">
      <c r="A25" s="50" t="s">
        <v>133</v>
      </c>
      <c r="B25" s="83" t="s">
        <v>479</v>
      </c>
      <c r="C25" s="1330">
        <f>VLOOKUP(D25,'Combined Scenario II - Results'!$C$2:$AR$87,42,0)</f>
        <v>1780.428</v>
      </c>
      <c r="D25" s="50">
        <v>1811039.0</v>
      </c>
      <c r="E25" s="175">
        <f>IF(VLOOKUP($D25,'Appendix B - CI'!$C$2:$EM$141,E$1,0) &gt; 0,$C25,0)</f>
        <v>0</v>
      </c>
      <c r="F25" s="989">
        <f>IF(VLOOKUP($D25,'Appendix B - CI'!$C$2:$EM$141,F$1,0) &gt; 0,$C25,0)</f>
        <v>1780.428</v>
      </c>
      <c r="G25" s="175">
        <f>IF(VLOOKUP($D25,'Appendix B - CI'!$C$2:$EM$141,G$1,0) &gt; 0,$C25,0)</f>
        <v>0</v>
      </c>
      <c r="H25" s="175">
        <f>IF(VLOOKUP($D25,'Appendix B - CI'!$C$2:$EM$141,H$1,0) &gt; 0,$C25,0)</f>
        <v>0</v>
      </c>
      <c r="I25" s="175">
        <f>IF(VLOOKUP($D25,'Appendix B - CI'!$C$2:$EM$141,I$1,0) &gt; 0,$C25,0)</f>
        <v>0</v>
      </c>
      <c r="J25" s="175">
        <f>IF(VLOOKUP($D25,'Appendix B - CI'!$C$2:$EM$141,J$1,0) &gt; 0,$C25,0)</f>
        <v>0</v>
      </c>
      <c r="K25" s="989">
        <f>IF(VLOOKUP($D25,'Appendix B - CI'!$C$2:$EM$141,K$1,0) &gt; 0,$C25,0)</f>
        <v>1780.428</v>
      </c>
      <c r="L25" s="175">
        <f>IF(VLOOKUP($D25,'Appendix B - CI'!$C$2:$EM$141,L$1,0) &gt; 0,$C25,0)</f>
        <v>0</v>
      </c>
      <c r="M25" s="175">
        <f>IF(VLOOKUP($D25,'Appendix B - CI'!$C$2:$EM$141,M$1,0) &gt; 0,$C25,0)</f>
        <v>0</v>
      </c>
      <c r="N25" s="175">
        <f>IF(VLOOKUP($D25,'Appendix B - CI'!$C$2:$EM$141,N$1,0) &gt; 0,$C25,0)</f>
        <v>0</v>
      </c>
      <c r="O25" s="175">
        <f>IF(VLOOKUP($D25,'Appendix B - CI'!$C$2:$EM$141,O$1,0) &gt; 0,$C25,0)</f>
        <v>0</v>
      </c>
      <c r="P25" s="989">
        <f>IF(VLOOKUP($D25,'Appendix B - CI'!$C$2:$EM$141,P$1,0) &gt; 0,$C25,0)</f>
        <v>1780.428</v>
      </c>
      <c r="Q25" s="175">
        <f>IF(VLOOKUP($D25,'Appendix B - CI'!$C$2:$EM$141,Q$1,0) &gt; 0,$C25,0)</f>
        <v>0</v>
      </c>
      <c r="R25" s="175">
        <f>IF(VLOOKUP($D25,'Appendix B - CI'!$C$2:$EM$141,R$1,0) &gt; 0,$C25,0)</f>
        <v>0</v>
      </c>
      <c r="S25" s="175">
        <f>IF(VLOOKUP($D25,'Appendix B - CI'!$C$2:$EM$141,S$1,0) &gt; 0,$C25,0)</f>
        <v>0</v>
      </c>
      <c r="T25" s="175">
        <f>IF(VLOOKUP($D25,'Appendix B - CI'!$C$2:$EM$141,T$1,0) &gt; 0,$C25,0)</f>
        <v>0</v>
      </c>
      <c r="U25" s="989">
        <f>IF(VLOOKUP($D25,'Appendix B - CI'!$C$2:$EM$141,U$1,0) &gt; 0,$C25,0)</f>
        <v>1780.428</v>
      </c>
      <c r="V25" s="175">
        <f>IF(VLOOKUP($D25,'Appendix B - CI'!$C$2:$EM$141,V$1,0) &gt; 0,$C25,0)</f>
        <v>0</v>
      </c>
      <c r="W25" s="175">
        <f>IF(VLOOKUP($D25,'Appendix B - CI'!$C$2:$EM$141,W$1,0) &gt; 0,$C25,0)</f>
        <v>0</v>
      </c>
      <c r="X25" s="175">
        <f>IF(VLOOKUP($D25,'Appendix B - CI'!$C$2:$EM$141,X$1,0) &gt; 0,$C25,0)</f>
        <v>0</v>
      </c>
      <c r="Y25" s="175">
        <f>IF(VLOOKUP($D25,'Appendix B - CI'!$C$2:$EM$141,Y$1,0) &gt; 0,$C25,0)</f>
        <v>0</v>
      </c>
      <c r="Z25" s="175">
        <f>IF(VLOOKUP($D25,'Appendix B - CI'!$C$2:$EM$141,Z$1,0) &gt; 0,$C25,0)</f>
        <v>0</v>
      </c>
      <c r="AA25" s="175">
        <f>IF(VLOOKUP($D25,'Appendix B - CI'!$C$2:$EM$141,AA$1,0) &gt; 0,$C25,0)</f>
        <v>0</v>
      </c>
      <c r="AB25" s="175">
        <f>IF(VLOOKUP($D25,'Appendix B - CI'!$C$2:$EM$141,AB$1,0) &gt; 0,$C25,0)</f>
        <v>0</v>
      </c>
      <c r="AC25" s="175">
        <f>IF(VLOOKUP($D25,'Appendix B - CI'!$C$2:$EM$141,AC$1,0) &gt; 0,$C25,0)</f>
        <v>0</v>
      </c>
      <c r="AD25" s="989">
        <f>IF(VLOOKUP($D25,'Appendix B - CI'!$C$2:$EM$141,AD$1,0) &gt; 0,$C25,0)</f>
        <v>1780.428</v>
      </c>
      <c r="AE25" s="175">
        <f>IF(VLOOKUP($D25,'Appendix B - CI'!$C$2:$EM$141,AE$1,0) &gt; 0,$C25,0)</f>
        <v>0</v>
      </c>
      <c r="AF25" s="175">
        <f>IF(VLOOKUP($D25,'Appendix B - CI'!$C$2:$EM$141,AF$1,0) &gt; 0,$C25,0)</f>
        <v>0</v>
      </c>
      <c r="AG25" s="175">
        <f>IF(VLOOKUP($D25,'Appendix B - CI'!$C$2:$EM$141,AG$1,0) &gt; 0,$C25,0)</f>
        <v>0</v>
      </c>
      <c r="AH25" s="175">
        <f>IF(VLOOKUP($D25,'Appendix B - CI'!$C$2:$EM$141,AH$1,0) &gt; 0,$C25,0)</f>
        <v>0</v>
      </c>
      <c r="AI25" s="175">
        <f>IF(VLOOKUP($D25,'Appendix B - CI'!$C$2:$EM$141,AI$1,0) &gt; 0,$C25,0)</f>
        <v>0</v>
      </c>
      <c r="AJ25" s="175">
        <f>IF(VLOOKUP($D25,'Appendix B - CI'!$C$2:$EM$141,AJ$1,0) &gt; 0,$C25,0)</f>
        <v>0</v>
      </c>
      <c r="AK25" s="175">
        <f>IF(VLOOKUP($D25,'Appendix B - CI'!$C$2:$EM$141,AK$1,0) &gt; 0,$C25,0)</f>
        <v>0</v>
      </c>
      <c r="AL25" s="989">
        <f>IF(VLOOKUP($D25,'Appendix B - CI'!$C$2:$EM$141,AL$1,0) &gt; 0,$C25,0)</f>
        <v>1780.428</v>
      </c>
      <c r="AM25" s="175">
        <f>IF(VLOOKUP($D25,'Appendix B - CI'!$C$2:$EM$141,AM$1,0) &gt; 0,$C25,0)</f>
        <v>0</v>
      </c>
      <c r="AN25" s="175">
        <f>IF(VLOOKUP($D25,'Appendix B - CI'!$C$2:$EM$141,AN$1,0) &gt; 0,$C25,0)</f>
        <v>0</v>
      </c>
      <c r="AO25" s="175">
        <f>IF(VLOOKUP($D25,'Appendix B - CI'!$C$2:$EM$141,AO$1,0) &gt; 0,$C25,0)</f>
        <v>0</v>
      </c>
      <c r="AP25" s="175">
        <f>IF(VLOOKUP($D25,'Appendix B - CI'!$C$2:$EM$141,AP$1,0) &gt; 0,$C25,0)</f>
        <v>0</v>
      </c>
      <c r="AQ25" s="175">
        <f>IF(VLOOKUP($D25,'Appendix B - CI'!$C$2:$EM$141,AQ$1,0) &gt; 0,$C25,0)</f>
        <v>0</v>
      </c>
      <c r="AR25" s="175">
        <f>IF(VLOOKUP($D25,'Appendix B - CI'!$C$2:$EM$141,AR$1,0) &gt; 0,$C25,0)</f>
        <v>0</v>
      </c>
      <c r="AS25" s="175">
        <f>IF(VLOOKUP($D25,'Appendix B - CI'!$C$2:$EM$141,AS$1,0) &gt; 0,$C25,0)</f>
        <v>0</v>
      </c>
      <c r="AT25" s="175">
        <f>IF(VLOOKUP($D25,'Appendix B - CI'!$C$2:$EM$141,AT$1,0) &gt; 0,$C25,0)</f>
        <v>0</v>
      </c>
      <c r="AU25" s="175">
        <f>IF(VLOOKUP($D25,'Appendix B - CI'!$C$2:$EM$141,AU$1,0) &gt; 0,$C25,0)</f>
        <v>0</v>
      </c>
      <c r="AV25" s="989">
        <f>IF(VLOOKUP($D25,'Appendix B - CI'!$C$2:$EM$141,AV$1,0) &gt; 0,$C25,0)</f>
        <v>1780.428</v>
      </c>
      <c r="AW25" s="175">
        <f>IF(VLOOKUP($D25,'Appendix B - CI'!$C$2:$EM$141,AW$1,0) &gt; 0,$C25,0)</f>
        <v>0</v>
      </c>
      <c r="AX25" s="175">
        <f>IF(VLOOKUP($D25,'Appendix B - CI'!$C$2:$EM$141,AX$1,0) &gt; 0,$C25,0)</f>
        <v>0</v>
      </c>
      <c r="AY25" s="175">
        <f>IF(VLOOKUP($D25,'Appendix B - CI'!$C$2:$EM$141,AY$1,0) &gt; 0,$C25,0)</f>
        <v>0</v>
      </c>
      <c r="AZ25" s="175">
        <f>IF(VLOOKUP($D25,'Appendix B - CI'!$C$2:$EM$141,AZ$1,0) &gt; 0,$C25,0)</f>
        <v>0</v>
      </c>
      <c r="BA25" s="175">
        <f>IF(VLOOKUP($D25,'Appendix B - CI'!$C$2:$EM$141,BA$1,0) &gt; 0,$C25,0)</f>
        <v>0</v>
      </c>
      <c r="BB25" s="175">
        <f>IF(VLOOKUP($D25,'Appendix B - CI'!$C$2:$EM$141,BB$1,0) &gt; 0,$C25,0)</f>
        <v>0</v>
      </c>
      <c r="BC25" s="175">
        <f>IF(VLOOKUP($D25,'Appendix B - CI'!$C$2:$EM$141,BC$1,0) &gt; 0,$C25,0)</f>
        <v>0</v>
      </c>
      <c r="BD25" s="175">
        <f>IF(VLOOKUP($D25,'Appendix B - CI'!$C$2:$EM$141,BD$1,0) &gt; 0,$C25,0)</f>
        <v>0</v>
      </c>
      <c r="BE25" s="175">
        <f>IF(VLOOKUP($D25,'Appendix B - CI'!$C$2:$EM$141,BE$1,0) &gt; 0,$C25,0)</f>
        <v>0</v>
      </c>
      <c r="BF25" s="175">
        <f>IF(VLOOKUP($D25,'Appendix B - CI'!$C$2:$EM$141,BF$1,0) &gt; 0,$C25,0)</f>
        <v>0</v>
      </c>
      <c r="BG25" s="175">
        <f>IF(VLOOKUP($D25,'Appendix B - CI'!$C$2:$EM$141,BG$1,0) &gt; 0,$C25,0)</f>
        <v>0</v>
      </c>
      <c r="BH25" s="175">
        <f>IF(VLOOKUP($D25,'Appendix B - CI'!$C$2:$EM$141,BH$1,0) &gt; 0,$C25,0)</f>
        <v>0</v>
      </c>
      <c r="BI25" s="175">
        <f>IF(VLOOKUP($D25,'Appendix B - CI'!$C$2:$EM$141,BI$1,0) &gt; 0,$C25,0)</f>
        <v>0</v>
      </c>
      <c r="BJ25" s="175">
        <f>IF(VLOOKUP($D25,'Appendix B - CI'!$C$2:$EM$141,BJ$1,0) &gt; 0,$C25,0)</f>
        <v>0</v>
      </c>
      <c r="BK25" s="175">
        <f>IF(VLOOKUP($D25,'Appendix B - CI'!$C$2:$EM$141,BK$1,0) &gt; 0,$C25,0)</f>
        <v>0</v>
      </c>
      <c r="BL25" s="175">
        <f>IF(VLOOKUP($D25,'Appendix B - CI'!$C$2:$EM$141,BL$1,0) &gt; 0,$C25,0)</f>
        <v>0</v>
      </c>
      <c r="BM25" s="175">
        <f>IF(VLOOKUP($D25,'Appendix B - CI'!$C$2:$EM$141,BM$1,0) &gt; 0,$C25,0)</f>
        <v>0</v>
      </c>
      <c r="BN25" s="989">
        <f>IF(VLOOKUP($D25,'Appendix B - CI'!$C$2:$EM$141,BN$1,0) &gt; 0,$C25,0)</f>
        <v>1780.428</v>
      </c>
      <c r="BO25" s="175">
        <f>IF(VLOOKUP($D25,'Appendix B - CI'!$C$2:$EM$141,BO$1,0) &gt; 0,$C25,0)</f>
        <v>0</v>
      </c>
      <c r="BP25" s="175">
        <f>IF(VLOOKUP($D25,'Appendix B - CI'!$C$2:$EM$141,BP$1,0) &gt; 0,$C25,0)</f>
        <v>0</v>
      </c>
      <c r="BQ25" s="175">
        <f>IF(VLOOKUP($D25,'Appendix B - CI'!$C$2:$EM$141,BQ$1,0) &gt; 0,$C25,0)</f>
        <v>0</v>
      </c>
      <c r="BR25" s="175">
        <f>IF(VLOOKUP($D25,'Appendix B - CI'!$C$2:$EM$141,BR$1,0) &gt; 0,$C25,0)</f>
        <v>0</v>
      </c>
      <c r="BS25" s="175">
        <f>IF(VLOOKUP($D25,'Appendix B - CI'!$C$2:$EM$141,BS$1,0) &gt; 0,$C25,0)</f>
        <v>0</v>
      </c>
      <c r="BT25" s="175">
        <f>IF(VLOOKUP($D25,'Appendix B - CI'!$C$2:$EM$141,BT$1,0) &gt; 0,$C25,0)</f>
        <v>0</v>
      </c>
      <c r="BU25" s="175">
        <f>IF(VLOOKUP($D25,'Appendix B - CI'!$C$2:$EM$141,BU$1,0) &gt; 0,$C25,0)</f>
        <v>0</v>
      </c>
      <c r="BV25" s="175">
        <f>IF(VLOOKUP($D25,'Appendix B - CI'!$C$2:$EM$141,BV$1,0) &gt; 0,$C25,0)</f>
        <v>0</v>
      </c>
      <c r="BW25" s="175">
        <f>IF(VLOOKUP($D25,'Appendix B - CI'!$C$2:$EM$141,BW$1,0) &gt; 0,$C25,0)</f>
        <v>0</v>
      </c>
      <c r="BX25" s="175">
        <f>IF(VLOOKUP($D25,'Appendix B - CI'!$C$2:$EM$141,BX$1,0) &gt; 0,$C25,0)</f>
        <v>0</v>
      </c>
      <c r="BY25" s="175">
        <f>IF(VLOOKUP($D25,'Appendix B - CI'!$C$2:$EM$141,BY$1,0) &gt; 0,$C25,0)</f>
        <v>0</v>
      </c>
      <c r="BZ25" s="989">
        <f>IF(VLOOKUP($D25,'Appendix B - CI'!$C$2:$EM$141,BZ$1,0) &gt; 0,$C25,0)</f>
        <v>1780.428</v>
      </c>
      <c r="CA25" s="175">
        <f>IF(VLOOKUP($D25,'Appendix B - CI'!$C$2:$EM$141,CA$1,0) &gt; 0,$C25,0)</f>
        <v>0</v>
      </c>
      <c r="CB25" s="175">
        <f>IF(VLOOKUP($D25,'Appendix B - CI'!$C$2:$EM$141,CB$1,0) &gt; 0,$C25,0)</f>
        <v>0</v>
      </c>
      <c r="CC25" s="175">
        <f>IF(VLOOKUP($D25,'Appendix B - CI'!$C$2:$EM$141,CC$1,0) &gt; 0,$C25,0)</f>
        <v>0</v>
      </c>
      <c r="CD25" s="175">
        <f>IF(VLOOKUP($D25,'Appendix B - CI'!$C$2:$EM$141,CD$1,0) &gt; 0,$C25,0)</f>
        <v>0</v>
      </c>
      <c r="CE25" s="175">
        <f>IF(VLOOKUP($D25,'Appendix B - CI'!$C$2:$EM$141,CE$1,0) &gt; 0,$C25,0)</f>
        <v>0</v>
      </c>
      <c r="CF25" s="175">
        <f>IF(VLOOKUP($D25,'Appendix B - CI'!$C$2:$EM$141,CF$1,0) &gt; 0,$C25,0)</f>
        <v>0</v>
      </c>
      <c r="CG25" s="175">
        <f>IF(VLOOKUP($D25,'Appendix B - CI'!$C$2:$EM$141,CG$1,0) &gt; 0,$C25,0)</f>
        <v>0</v>
      </c>
      <c r="CH25" s="175">
        <f>IF(VLOOKUP($D25,'Appendix B - CI'!$C$2:$EM$141,CH$1,0) &gt; 0,$C25,0)</f>
        <v>0</v>
      </c>
      <c r="CI25" s="175">
        <f>IF(VLOOKUP($D25,'Appendix B - CI'!$C$2:$EM$141,CI$1,0) &gt; 0,$C25,0)</f>
        <v>0</v>
      </c>
      <c r="CJ25" s="175">
        <f>IF(VLOOKUP($D25,'Appendix B - CI'!$C$2:$EM$141,CJ$1,0) &gt; 0,$C25,0)</f>
        <v>0</v>
      </c>
      <c r="CK25" s="175">
        <f>IF(VLOOKUP($D25,'Appendix B - CI'!$C$2:$EM$141,CK$1,0) &gt; 0,$C25,0)</f>
        <v>0</v>
      </c>
      <c r="CL25" s="175">
        <f>IF(VLOOKUP($D25,'Appendix B - CI'!$C$2:$EM$141,CL$1,0) &gt; 0,$C25,0)</f>
        <v>0</v>
      </c>
      <c r="CM25" s="175">
        <f>IF(VLOOKUP($D25,'Appendix B - CI'!$C$2:$EM$141,CM$1,0) &gt; 0,$C25,0)</f>
        <v>0</v>
      </c>
      <c r="CN25" s="175">
        <f>IF(VLOOKUP($D25,'Appendix B - CI'!$C$2:$EM$141,CN$1,0) &gt; 0,$C25,0)</f>
        <v>0</v>
      </c>
      <c r="CO25" s="175">
        <f>IF(VLOOKUP($D25,'Appendix B - CI'!$C$2:$EM$141,CO$1,0) &gt; 0,$C25,0)</f>
        <v>0</v>
      </c>
      <c r="CP25" s="175">
        <f>IF(VLOOKUP($D25,'Appendix B - CI'!$C$2:$EM$141,CP$1,0) &gt; 0,$C25,0)</f>
        <v>0</v>
      </c>
      <c r="CQ25" s="989">
        <f>IF(VLOOKUP($D25,'Appendix B - CI'!$C$2:$EM$141,CQ$1,0) &gt; 0,$C25,0)</f>
        <v>1780.428</v>
      </c>
      <c r="CR25" s="175">
        <f>IF(VLOOKUP($D25,'Appendix B - CI'!$C$2:$EM$141,CR$1,0) &gt; 0,$C25,0)</f>
        <v>0</v>
      </c>
      <c r="CS25" s="175">
        <f>IF(VLOOKUP($D25,'Appendix B - CI'!$C$2:$EM$141,CS$1,0) &gt; 0,$C25,0)</f>
        <v>0</v>
      </c>
      <c r="CT25" s="175">
        <f>IF(VLOOKUP($D25,'Appendix B - CI'!$C$2:$EM$141,CT$1,0) &gt; 0,$C25,0)</f>
        <v>0</v>
      </c>
      <c r="CU25" s="175">
        <f>IF(VLOOKUP($D25,'Appendix B - CI'!$C$2:$EM$141,CU$1,0) &gt; 0,$C25,0)</f>
        <v>0</v>
      </c>
      <c r="CV25" s="175">
        <f>IF(VLOOKUP($D25,'Appendix B - CI'!$C$2:$EM$141,CV$1,0) &gt; 0,$C25,0)</f>
        <v>0</v>
      </c>
      <c r="CW25" s="175">
        <f>IF(VLOOKUP($D25,'Appendix B - CI'!$C$2:$EM$141,CW$1,0) &gt; 0,$C25,0)</f>
        <v>0</v>
      </c>
      <c r="CX25" s="175">
        <f>IF(VLOOKUP($D25,'Appendix B - CI'!$C$2:$EM$141,CX$1,0) &gt; 0,$C25,0)</f>
        <v>0</v>
      </c>
      <c r="CY25" s="175">
        <f>IF(VLOOKUP($D25,'Appendix B - CI'!$C$2:$EM$141,CY$1,0) &gt; 0,$C25,0)</f>
        <v>0</v>
      </c>
      <c r="CZ25" s="989">
        <f>IF(VLOOKUP($D25,'Appendix B - CI'!$C$2:$EM$141,CZ$1,0) &gt; 0,$C25,0)</f>
        <v>1780.428</v>
      </c>
      <c r="DA25" s="175">
        <f>IF(VLOOKUP($D25,'Appendix B - CI'!$C$2:$EM$141,DA$1,0) &gt; 0,$C25,0)</f>
        <v>0</v>
      </c>
      <c r="DB25" s="175">
        <f>IF(VLOOKUP($D25,'Appendix B - CI'!$C$2:$EM$141,DB$1,0) &gt; 0,$C25,0)</f>
        <v>0</v>
      </c>
      <c r="DC25" s="175">
        <f>IF(VLOOKUP($D25,'Appendix B - CI'!$C$2:$EM$141,DC$1,0) &gt; 0,$C25,0)</f>
        <v>0</v>
      </c>
      <c r="DD25" s="175">
        <f>IF(VLOOKUP($D25,'Appendix B - CI'!$C$2:$EM$141,DD$1,0) &gt; 0,$C25,0)</f>
        <v>0</v>
      </c>
      <c r="DE25" s="175">
        <f>IF(VLOOKUP($D25,'Appendix B - CI'!$C$2:$EM$141,DE$1,0) &gt; 0,$C25,0)</f>
        <v>0</v>
      </c>
      <c r="DF25" s="175">
        <f>IF(VLOOKUP($D25,'Appendix B - CI'!$C$2:$EM$141,DF$1,0) &gt; 0,$C25,0)</f>
        <v>0</v>
      </c>
      <c r="DG25" s="175">
        <f>IF(VLOOKUP($D25,'Appendix B - CI'!$C$2:$EM$141,DG$1,0) &gt; 0,$C25,0)</f>
        <v>0</v>
      </c>
      <c r="DH25" s="175">
        <f>IF(VLOOKUP($D25,'Appendix B - CI'!$C$2:$EM$141,DH$1,0) &gt; 0,$C25,0)</f>
        <v>0</v>
      </c>
      <c r="DI25" s="175">
        <f>IF(VLOOKUP($D25,'Appendix B - CI'!$C$2:$EM$141,DI$1,0) &gt; 0,$C25,0)</f>
        <v>0</v>
      </c>
      <c r="DJ25" s="175">
        <f>IF(VLOOKUP($D25,'Appendix B - CI'!$C$2:$EM$141,DJ$1,0) &gt; 0,$C25,0)</f>
        <v>0</v>
      </c>
      <c r="DK25" s="175">
        <f>IF(VLOOKUP($D25,'Appendix B - CI'!$C$2:$EM$141,DK$1,0) &gt; 0,$C25,0)</f>
        <v>0</v>
      </c>
      <c r="DL25" s="175">
        <f>IF(VLOOKUP($D25,'Appendix B - CI'!$C$2:$EM$141,DL$1,0) &gt; 0,$C25,0)</f>
        <v>0</v>
      </c>
      <c r="DM25" s="175">
        <f>IF(VLOOKUP($D25,'Appendix B - CI'!$C$2:$EM$141,DM$1,0) &gt; 0,$C25,0)</f>
        <v>0</v>
      </c>
      <c r="DN25" s="175">
        <f>IF(VLOOKUP($D25,'Appendix B - CI'!$C$2:$EM$141,DN$1,0) &gt; 0,$C25,0)</f>
        <v>0</v>
      </c>
      <c r="DO25" s="175">
        <f>IF(VLOOKUP($D25,'Appendix B - CI'!$C$2:$EM$141,DO$1,0) &gt; 0,$C25,0)</f>
        <v>0</v>
      </c>
      <c r="DP25" s="175">
        <f>IF(VLOOKUP($D25,'Appendix B - CI'!$C$2:$EM$141,DP$1,0) &gt; 0,$C25,0)</f>
        <v>0</v>
      </c>
      <c r="DQ25" s="175">
        <f>IF(VLOOKUP($D25,'Appendix B - CI'!$C$2:$EM$141,DQ$1,0) &gt; 0,$C25,0)</f>
        <v>0</v>
      </c>
      <c r="DR25" s="175">
        <f>IF(VLOOKUP($D25,'Appendix B - CI'!$C$2:$EM$141,DR$1,0) &gt; 0,$C25,0)</f>
        <v>0</v>
      </c>
      <c r="DS25" s="175">
        <f>IF(VLOOKUP($D25,'Appendix B - CI'!$C$2:$EM$141,DS$1,0) &gt; 0,$C25,0)</f>
        <v>0</v>
      </c>
      <c r="DT25" s="175">
        <f>IF(VLOOKUP($D25,'Appendix B - CI'!$C$2:$EM$141,DT$1,0) &gt; 0,$C25,0)</f>
        <v>0</v>
      </c>
      <c r="DU25" s="175">
        <f>IF(VLOOKUP($D25,'Appendix B - CI'!$C$2:$EM$141,DU$1,0) &gt; 0,$C25,0)</f>
        <v>0</v>
      </c>
      <c r="DV25" s="175">
        <f>IF(VLOOKUP($D25,'Appendix B - CI'!$C$2:$EM$141,DV$1,0) &gt; 0,$C25,0)</f>
        <v>0</v>
      </c>
      <c r="DW25" s="175">
        <f>IF(VLOOKUP($D25,'Appendix B - CI'!$C$2:$EM$141,DW$1,0) &gt; 0,$C25,0)</f>
        <v>0</v>
      </c>
      <c r="DX25" s="175">
        <f>IF(VLOOKUP($D25,'Appendix B - CI'!$C$2:$EM$141,DX$1,0) &gt; 0,$C25,0)</f>
        <v>0</v>
      </c>
      <c r="DY25" s="175">
        <f>IF(VLOOKUP($D25,'Appendix B - CI'!$C$2:$EM$141,DY$1,0) &gt; 0,$C25,0)</f>
        <v>0</v>
      </c>
      <c r="DZ25" s="175">
        <f>IF(VLOOKUP($D25,'Appendix B - CI'!$C$2:$EM$141,DZ$1,0) &gt; 0,$C25,0)</f>
        <v>0</v>
      </c>
      <c r="EA25" s="175">
        <f>IF(VLOOKUP($D25,'Appendix B - CI'!$C$2:$EM$141,EA$1,0) &gt; 0,$C25,0)</f>
        <v>0</v>
      </c>
      <c r="EB25" s="175">
        <f>IF(VLOOKUP($D25,'Appendix B - CI'!$C$2:$EM$141,EB$1,0) &gt; 0,$C25,0)</f>
        <v>0</v>
      </c>
      <c r="EC25" s="175">
        <f>IF(VLOOKUP($D25,'Appendix B - CI'!$C$2:$EM$141,EC$1,0) &gt; 0,$C25,0)</f>
        <v>0</v>
      </c>
      <c r="ED25" s="175">
        <f>IF(VLOOKUP($D25,'Appendix B - CI'!$C$2:$EM$141,ED$1,0) &gt; 0,$C25,0)</f>
        <v>0</v>
      </c>
      <c r="EE25" s="175">
        <f>IF(VLOOKUP($D25,'Appendix B - CI'!$C$2:$EM$141,EE$1,0) &gt; 0,$C25,0)</f>
        <v>0</v>
      </c>
      <c r="EF25" s="175">
        <f>IF(VLOOKUP($D25,'Appendix B - CI'!$C$2:$EM$141,EF$1,0) &gt; 0,$C25,0)</f>
        <v>0</v>
      </c>
      <c r="EG25" s="175">
        <f>IF(VLOOKUP($D25,'Appendix B - CI'!$C$2:$EM$141,EG$1,0) &gt; 0,$C25,0)</f>
        <v>0</v>
      </c>
      <c r="EH25" s="175">
        <f>IF(VLOOKUP($D25,'Appendix B - CI'!$C$2:$EM$141,EH$1,0) &gt; 0,$C25,0)</f>
        <v>0</v>
      </c>
      <c r="EI25" s="175">
        <f>IF(VLOOKUP($D25,'Appendix B - CI'!$C$2:$EM$141,EI$1,0) &gt; 0,$C25,0)</f>
        <v>0</v>
      </c>
      <c r="EJ25" s="175">
        <f>IF(VLOOKUP($D25,'Appendix B - CI'!$C$2:$EM$141,EJ$1,0) &gt; 0,$C25,0)</f>
        <v>0</v>
      </c>
      <c r="EK25" s="175">
        <f>IF(VLOOKUP($D25,'Appendix B - CI'!$C$2:$EM$141,EK$1,0) &gt; 0,$C25,0)</f>
        <v>0</v>
      </c>
      <c r="EL25" s="175">
        <f>IF(VLOOKUP($D25,'Appendix B - CI'!$C$2:$EM$141,EL$1,0) &gt; 0,$C25,0)</f>
        <v>0</v>
      </c>
      <c r="EM25" s="175">
        <f>IF(VLOOKUP($D25,'Appendix B - CI'!$C$2:$EM$141,EM$1,0) &gt; 0,$C25,0)</f>
        <v>0</v>
      </c>
      <c r="EN25" s="175">
        <f>IF(VLOOKUP($D25,'Appendix B - CI'!$C$2:$EM$141,EN$1,0) &gt; 0,$C25,0)</f>
        <v>0</v>
      </c>
      <c r="EO25" s="178"/>
      <c r="EP25" s="178"/>
      <c r="EQ25" s="178"/>
      <c r="ER25" s="178"/>
      <c r="ES25" s="178"/>
      <c r="ET25" s="178"/>
      <c r="EU25" s="178"/>
      <c r="EV25" s="178"/>
      <c r="EW25" s="178"/>
      <c r="EX25" s="178"/>
      <c r="EY25" s="178"/>
      <c r="EZ25" s="178"/>
      <c r="FA25" s="178"/>
      <c r="FB25" s="178"/>
      <c r="FC25" s="178"/>
      <c r="FD25" s="178"/>
      <c r="FE25" s="178"/>
      <c r="FF25" s="178"/>
      <c r="FG25" s="178"/>
      <c r="FH25" s="178"/>
      <c r="FI25" s="178"/>
      <c r="FJ25" s="178"/>
      <c r="FK25" s="178"/>
      <c r="FL25" s="178"/>
      <c r="FM25" s="178"/>
      <c r="FN25" s="178"/>
      <c r="FO25" s="178"/>
      <c r="FP25" s="178"/>
      <c r="FQ25" s="178"/>
      <c r="FR25" s="178"/>
      <c r="FS25" s="178"/>
      <c r="FT25" s="178"/>
      <c r="FU25" s="178"/>
      <c r="FV25" s="178"/>
      <c r="FW25" s="178"/>
      <c r="FX25" s="178"/>
      <c r="FY25" s="178"/>
      <c r="FZ25" s="178"/>
      <c r="GA25" s="178"/>
      <c r="GB25" s="178"/>
      <c r="GC25" s="178"/>
      <c r="GD25" s="178"/>
      <c r="GE25" s="178"/>
      <c r="GF25" s="178"/>
      <c r="GG25" s="178"/>
      <c r="GH25" s="178"/>
      <c r="GI25" s="178"/>
      <c r="GJ25" s="178"/>
      <c r="GK25" s="178"/>
      <c r="GL25" s="178"/>
      <c r="GM25" s="178"/>
      <c r="GN25" s="178"/>
      <c r="GO25" s="178"/>
      <c r="GP25" s="178"/>
      <c r="GQ25" s="178"/>
      <c r="GR25" s="178"/>
      <c r="GS25" s="178"/>
      <c r="GT25" s="178"/>
      <c r="GU25" s="178"/>
      <c r="GV25" s="178"/>
      <c r="GW25" s="178"/>
      <c r="GX25" s="178"/>
      <c r="GY25" s="178"/>
      <c r="GZ25" s="178"/>
      <c r="HA25" s="178"/>
      <c r="HB25" s="178"/>
      <c r="HC25" s="178"/>
      <c r="HD25" s="178"/>
      <c r="HE25" s="178"/>
      <c r="HF25" s="178"/>
      <c r="HG25" s="178"/>
      <c r="HH25" s="178"/>
      <c r="HI25" s="178"/>
      <c r="HJ25" s="178"/>
      <c r="HK25" s="178"/>
      <c r="HL25" s="178"/>
      <c r="HM25" s="178"/>
      <c r="HN25" s="178"/>
      <c r="HO25" s="178"/>
      <c r="HP25" s="178"/>
      <c r="HQ25" s="178"/>
      <c r="HR25" s="178"/>
      <c r="HS25" s="178"/>
      <c r="HT25" s="178"/>
      <c r="HU25" s="178"/>
      <c r="HV25" s="178"/>
      <c r="HW25" s="178"/>
      <c r="HX25" s="178"/>
      <c r="HY25" s="178"/>
      <c r="HZ25" s="178"/>
      <c r="IA25" s="178"/>
      <c r="IB25" s="178"/>
      <c r="IC25" s="178"/>
      <c r="ID25" s="178"/>
      <c r="IE25" s="178"/>
      <c r="IF25" s="178"/>
      <c r="IG25" s="178"/>
      <c r="IH25" s="178"/>
      <c r="II25" s="178"/>
      <c r="IJ25" s="178"/>
      <c r="IK25" s="178"/>
      <c r="IL25" s="178"/>
      <c r="IM25" s="178"/>
      <c r="IN25" s="178"/>
      <c r="IO25" s="178"/>
      <c r="IP25" s="178"/>
      <c r="IQ25" s="178"/>
      <c r="IR25" s="178"/>
      <c r="IS25" s="178"/>
      <c r="IT25" s="178"/>
      <c r="IU25" s="178"/>
      <c r="IV25" s="178"/>
      <c r="IW25" s="178"/>
      <c r="IX25" s="178"/>
      <c r="IY25" s="178"/>
      <c r="IZ25" s="178"/>
      <c r="JA25" s="178"/>
      <c r="JB25" s="178"/>
      <c r="JC25" s="178"/>
      <c r="JD25" s="178"/>
      <c r="JE25" s="178"/>
      <c r="JF25" s="178"/>
      <c r="JG25" s="178"/>
      <c r="JH25" s="178"/>
      <c r="JI25" s="178"/>
      <c r="JJ25" s="178"/>
      <c r="JK25" s="178"/>
      <c r="JL25" s="178"/>
      <c r="JM25" s="178"/>
      <c r="JN25" s="178"/>
      <c r="JO25" s="178"/>
      <c r="JP25" s="178"/>
      <c r="JQ25" s="178"/>
      <c r="JR25" s="178"/>
      <c r="JS25" s="178"/>
      <c r="JT25" s="178"/>
      <c r="JU25" s="178"/>
      <c r="JV25" s="178"/>
      <c r="JW25" s="178"/>
      <c r="JX25" s="178"/>
      <c r="JY25" s="180"/>
    </row>
    <row r="26" ht="14.25" customHeight="1">
      <c r="A26" s="50" t="s">
        <v>133</v>
      </c>
      <c r="B26" s="83" t="s">
        <v>479</v>
      </c>
      <c r="C26" s="1330">
        <f>VLOOKUP(D26,'Combined Scenario II - Results'!$C$2:$AR$87,42,0)</f>
        <v>2177.1484</v>
      </c>
      <c r="D26" s="50">
        <v>1811040.0</v>
      </c>
      <c r="E26" s="175">
        <f>IF(VLOOKUP($D26,'Appendix B - CI'!$C$2:$EM$141,E$1,0) &gt; 0,$C26,0)</f>
        <v>0</v>
      </c>
      <c r="F26" s="989">
        <f>IF(VLOOKUP($D26,'Appendix B - CI'!$C$2:$EM$141,F$1,0) &gt; 0,$C26,0)</f>
        <v>2177.1484</v>
      </c>
      <c r="G26" s="175">
        <f>IF(VLOOKUP($D26,'Appendix B - CI'!$C$2:$EM$141,G$1,0) &gt; 0,$C26,0)</f>
        <v>0</v>
      </c>
      <c r="H26" s="175">
        <f>IF(VLOOKUP($D26,'Appendix B - CI'!$C$2:$EM$141,H$1,0) &gt; 0,$C26,0)</f>
        <v>0</v>
      </c>
      <c r="I26" s="175">
        <f>IF(VLOOKUP($D26,'Appendix B - CI'!$C$2:$EM$141,I$1,0) &gt; 0,$C26,0)</f>
        <v>0</v>
      </c>
      <c r="J26" s="175">
        <f>IF(VLOOKUP($D26,'Appendix B - CI'!$C$2:$EM$141,J$1,0) &gt; 0,$C26,0)</f>
        <v>0</v>
      </c>
      <c r="K26" s="989">
        <f>IF(VLOOKUP($D26,'Appendix B - CI'!$C$2:$EM$141,K$1,0) &gt; 0,$C26,0)</f>
        <v>2177.1484</v>
      </c>
      <c r="L26" s="175">
        <f>IF(VLOOKUP($D26,'Appendix B - CI'!$C$2:$EM$141,L$1,0) &gt; 0,$C26,0)</f>
        <v>0</v>
      </c>
      <c r="M26" s="175">
        <f>IF(VLOOKUP($D26,'Appendix B - CI'!$C$2:$EM$141,M$1,0) &gt; 0,$C26,0)</f>
        <v>0</v>
      </c>
      <c r="N26" s="175">
        <f>IF(VLOOKUP($D26,'Appendix B - CI'!$C$2:$EM$141,N$1,0) &gt; 0,$C26,0)</f>
        <v>0</v>
      </c>
      <c r="O26" s="175">
        <f>IF(VLOOKUP($D26,'Appendix B - CI'!$C$2:$EM$141,O$1,0) &gt; 0,$C26,0)</f>
        <v>0</v>
      </c>
      <c r="P26" s="989">
        <f>IF(VLOOKUP($D26,'Appendix B - CI'!$C$2:$EM$141,P$1,0) &gt; 0,$C26,0)</f>
        <v>2177.1484</v>
      </c>
      <c r="Q26" s="175">
        <f>IF(VLOOKUP($D26,'Appendix B - CI'!$C$2:$EM$141,Q$1,0) &gt; 0,$C26,0)</f>
        <v>0</v>
      </c>
      <c r="R26" s="175">
        <f>IF(VLOOKUP($D26,'Appendix B - CI'!$C$2:$EM$141,R$1,0) &gt; 0,$C26,0)</f>
        <v>0</v>
      </c>
      <c r="S26" s="175">
        <f>IF(VLOOKUP($D26,'Appendix B - CI'!$C$2:$EM$141,S$1,0) &gt; 0,$C26,0)</f>
        <v>0</v>
      </c>
      <c r="T26" s="175">
        <f>IF(VLOOKUP($D26,'Appendix B - CI'!$C$2:$EM$141,T$1,0) &gt; 0,$C26,0)</f>
        <v>0</v>
      </c>
      <c r="U26" s="989">
        <f>IF(VLOOKUP($D26,'Appendix B - CI'!$C$2:$EM$141,U$1,0) &gt; 0,$C26,0)</f>
        <v>2177.1484</v>
      </c>
      <c r="V26" s="175">
        <f>IF(VLOOKUP($D26,'Appendix B - CI'!$C$2:$EM$141,V$1,0) &gt; 0,$C26,0)</f>
        <v>0</v>
      </c>
      <c r="W26" s="175">
        <f>IF(VLOOKUP($D26,'Appendix B - CI'!$C$2:$EM$141,W$1,0) &gt; 0,$C26,0)</f>
        <v>0</v>
      </c>
      <c r="X26" s="175">
        <f>IF(VLOOKUP($D26,'Appendix B - CI'!$C$2:$EM$141,X$1,0) &gt; 0,$C26,0)</f>
        <v>0</v>
      </c>
      <c r="Y26" s="175">
        <f>IF(VLOOKUP($D26,'Appendix B - CI'!$C$2:$EM$141,Y$1,0) &gt; 0,$C26,0)</f>
        <v>0</v>
      </c>
      <c r="Z26" s="175">
        <f>IF(VLOOKUP($D26,'Appendix B - CI'!$C$2:$EM$141,Z$1,0) &gt; 0,$C26,0)</f>
        <v>0</v>
      </c>
      <c r="AA26" s="175">
        <f>IF(VLOOKUP($D26,'Appendix B - CI'!$C$2:$EM$141,AA$1,0) &gt; 0,$C26,0)</f>
        <v>0</v>
      </c>
      <c r="AB26" s="175">
        <f>IF(VLOOKUP($D26,'Appendix B - CI'!$C$2:$EM$141,AB$1,0) &gt; 0,$C26,0)</f>
        <v>0</v>
      </c>
      <c r="AC26" s="175">
        <f>IF(VLOOKUP($D26,'Appendix B - CI'!$C$2:$EM$141,AC$1,0) &gt; 0,$C26,0)</f>
        <v>0</v>
      </c>
      <c r="AD26" s="989">
        <f>IF(VLOOKUP($D26,'Appendix B - CI'!$C$2:$EM$141,AD$1,0) &gt; 0,$C26,0)</f>
        <v>2177.1484</v>
      </c>
      <c r="AE26" s="175">
        <f>IF(VLOOKUP($D26,'Appendix B - CI'!$C$2:$EM$141,AE$1,0) &gt; 0,$C26,0)</f>
        <v>0</v>
      </c>
      <c r="AF26" s="175">
        <f>IF(VLOOKUP($D26,'Appendix B - CI'!$C$2:$EM$141,AF$1,0) &gt; 0,$C26,0)</f>
        <v>0</v>
      </c>
      <c r="AG26" s="175">
        <f>IF(VLOOKUP($D26,'Appendix B - CI'!$C$2:$EM$141,AG$1,0) &gt; 0,$C26,0)</f>
        <v>0</v>
      </c>
      <c r="AH26" s="175">
        <f>IF(VLOOKUP($D26,'Appendix B - CI'!$C$2:$EM$141,AH$1,0) &gt; 0,$C26,0)</f>
        <v>0</v>
      </c>
      <c r="AI26" s="175">
        <f>IF(VLOOKUP($D26,'Appendix B - CI'!$C$2:$EM$141,AI$1,0) &gt; 0,$C26,0)</f>
        <v>0</v>
      </c>
      <c r="AJ26" s="175">
        <f>IF(VLOOKUP($D26,'Appendix B - CI'!$C$2:$EM$141,AJ$1,0) &gt; 0,$C26,0)</f>
        <v>0</v>
      </c>
      <c r="AK26" s="175">
        <f>IF(VLOOKUP($D26,'Appendix B - CI'!$C$2:$EM$141,AK$1,0) &gt; 0,$C26,0)</f>
        <v>0</v>
      </c>
      <c r="AL26" s="989">
        <f>IF(VLOOKUP($D26,'Appendix B - CI'!$C$2:$EM$141,AL$1,0) &gt; 0,$C26,0)</f>
        <v>2177.1484</v>
      </c>
      <c r="AM26" s="175">
        <f>IF(VLOOKUP($D26,'Appendix B - CI'!$C$2:$EM$141,AM$1,0) &gt; 0,$C26,0)</f>
        <v>0</v>
      </c>
      <c r="AN26" s="175">
        <f>IF(VLOOKUP($D26,'Appendix B - CI'!$C$2:$EM$141,AN$1,0) &gt; 0,$C26,0)</f>
        <v>0</v>
      </c>
      <c r="AO26" s="175">
        <f>IF(VLOOKUP($D26,'Appendix B - CI'!$C$2:$EM$141,AO$1,0) &gt; 0,$C26,0)</f>
        <v>0</v>
      </c>
      <c r="AP26" s="175">
        <f>IF(VLOOKUP($D26,'Appendix B - CI'!$C$2:$EM$141,AP$1,0) &gt; 0,$C26,0)</f>
        <v>0</v>
      </c>
      <c r="AQ26" s="175">
        <f>IF(VLOOKUP($D26,'Appendix B - CI'!$C$2:$EM$141,AQ$1,0) &gt; 0,$C26,0)</f>
        <v>0</v>
      </c>
      <c r="AR26" s="175">
        <f>IF(VLOOKUP($D26,'Appendix B - CI'!$C$2:$EM$141,AR$1,0) &gt; 0,$C26,0)</f>
        <v>0</v>
      </c>
      <c r="AS26" s="175">
        <f>IF(VLOOKUP($D26,'Appendix B - CI'!$C$2:$EM$141,AS$1,0) &gt; 0,$C26,0)</f>
        <v>0</v>
      </c>
      <c r="AT26" s="175">
        <f>IF(VLOOKUP($D26,'Appendix B - CI'!$C$2:$EM$141,AT$1,0) &gt; 0,$C26,0)</f>
        <v>0</v>
      </c>
      <c r="AU26" s="175">
        <f>IF(VLOOKUP($D26,'Appendix B - CI'!$C$2:$EM$141,AU$1,0) &gt; 0,$C26,0)</f>
        <v>0</v>
      </c>
      <c r="AV26" s="989">
        <f>IF(VLOOKUP($D26,'Appendix B - CI'!$C$2:$EM$141,AV$1,0) &gt; 0,$C26,0)</f>
        <v>2177.1484</v>
      </c>
      <c r="AW26" s="175">
        <f>IF(VLOOKUP($D26,'Appendix B - CI'!$C$2:$EM$141,AW$1,0) &gt; 0,$C26,0)</f>
        <v>0</v>
      </c>
      <c r="AX26" s="175">
        <f>IF(VLOOKUP($D26,'Appendix B - CI'!$C$2:$EM$141,AX$1,0) &gt; 0,$C26,0)</f>
        <v>0</v>
      </c>
      <c r="AY26" s="175">
        <f>IF(VLOOKUP($D26,'Appendix B - CI'!$C$2:$EM$141,AY$1,0) &gt; 0,$C26,0)</f>
        <v>0</v>
      </c>
      <c r="AZ26" s="175">
        <f>IF(VLOOKUP($D26,'Appendix B - CI'!$C$2:$EM$141,AZ$1,0) &gt; 0,$C26,0)</f>
        <v>0</v>
      </c>
      <c r="BA26" s="175">
        <f>IF(VLOOKUP($D26,'Appendix B - CI'!$C$2:$EM$141,BA$1,0) &gt; 0,$C26,0)</f>
        <v>0</v>
      </c>
      <c r="BB26" s="175">
        <f>IF(VLOOKUP($D26,'Appendix B - CI'!$C$2:$EM$141,BB$1,0) &gt; 0,$C26,0)</f>
        <v>0</v>
      </c>
      <c r="BC26" s="175">
        <f>IF(VLOOKUP($D26,'Appendix B - CI'!$C$2:$EM$141,BC$1,0) &gt; 0,$C26,0)</f>
        <v>0</v>
      </c>
      <c r="BD26" s="175">
        <f>IF(VLOOKUP($D26,'Appendix B - CI'!$C$2:$EM$141,BD$1,0) &gt; 0,$C26,0)</f>
        <v>0</v>
      </c>
      <c r="BE26" s="175">
        <f>IF(VLOOKUP($D26,'Appendix B - CI'!$C$2:$EM$141,BE$1,0) &gt; 0,$C26,0)</f>
        <v>0</v>
      </c>
      <c r="BF26" s="175">
        <f>IF(VLOOKUP($D26,'Appendix B - CI'!$C$2:$EM$141,BF$1,0) &gt; 0,$C26,0)</f>
        <v>0</v>
      </c>
      <c r="BG26" s="175">
        <f>IF(VLOOKUP($D26,'Appendix B - CI'!$C$2:$EM$141,BG$1,0) &gt; 0,$C26,0)</f>
        <v>0</v>
      </c>
      <c r="BH26" s="175">
        <f>IF(VLOOKUP($D26,'Appendix B - CI'!$C$2:$EM$141,BH$1,0) &gt; 0,$C26,0)</f>
        <v>0</v>
      </c>
      <c r="BI26" s="175">
        <f>IF(VLOOKUP($D26,'Appendix B - CI'!$C$2:$EM$141,BI$1,0) &gt; 0,$C26,0)</f>
        <v>0</v>
      </c>
      <c r="BJ26" s="175">
        <f>IF(VLOOKUP($D26,'Appendix B - CI'!$C$2:$EM$141,BJ$1,0) &gt; 0,$C26,0)</f>
        <v>0</v>
      </c>
      <c r="BK26" s="175">
        <f>IF(VLOOKUP($D26,'Appendix B - CI'!$C$2:$EM$141,BK$1,0) &gt; 0,$C26,0)</f>
        <v>0</v>
      </c>
      <c r="BL26" s="175">
        <f>IF(VLOOKUP($D26,'Appendix B - CI'!$C$2:$EM$141,BL$1,0) &gt; 0,$C26,0)</f>
        <v>0</v>
      </c>
      <c r="BM26" s="175">
        <f>IF(VLOOKUP($D26,'Appendix B - CI'!$C$2:$EM$141,BM$1,0) &gt; 0,$C26,0)</f>
        <v>0</v>
      </c>
      <c r="BN26" s="989">
        <f>IF(VLOOKUP($D26,'Appendix B - CI'!$C$2:$EM$141,BN$1,0) &gt; 0,$C26,0)</f>
        <v>2177.1484</v>
      </c>
      <c r="BO26" s="175">
        <f>IF(VLOOKUP($D26,'Appendix B - CI'!$C$2:$EM$141,BO$1,0) &gt; 0,$C26,0)</f>
        <v>0</v>
      </c>
      <c r="BP26" s="175">
        <f>IF(VLOOKUP($D26,'Appendix B - CI'!$C$2:$EM$141,BP$1,0) &gt; 0,$C26,0)</f>
        <v>0</v>
      </c>
      <c r="BQ26" s="175">
        <f>IF(VLOOKUP($D26,'Appendix B - CI'!$C$2:$EM$141,BQ$1,0) &gt; 0,$C26,0)</f>
        <v>0</v>
      </c>
      <c r="BR26" s="175">
        <f>IF(VLOOKUP($D26,'Appendix B - CI'!$C$2:$EM$141,BR$1,0) &gt; 0,$C26,0)</f>
        <v>0</v>
      </c>
      <c r="BS26" s="175">
        <f>IF(VLOOKUP($D26,'Appendix B - CI'!$C$2:$EM$141,BS$1,0) &gt; 0,$C26,0)</f>
        <v>0</v>
      </c>
      <c r="BT26" s="175">
        <f>IF(VLOOKUP($D26,'Appendix B - CI'!$C$2:$EM$141,BT$1,0) &gt; 0,$C26,0)</f>
        <v>0</v>
      </c>
      <c r="BU26" s="175">
        <f>IF(VLOOKUP($D26,'Appendix B - CI'!$C$2:$EM$141,BU$1,0) &gt; 0,$C26,0)</f>
        <v>0</v>
      </c>
      <c r="BV26" s="175">
        <f>IF(VLOOKUP($D26,'Appendix B - CI'!$C$2:$EM$141,BV$1,0) &gt; 0,$C26,0)</f>
        <v>0</v>
      </c>
      <c r="BW26" s="175">
        <f>IF(VLOOKUP($D26,'Appendix B - CI'!$C$2:$EM$141,BW$1,0) &gt; 0,$C26,0)</f>
        <v>0</v>
      </c>
      <c r="BX26" s="175">
        <f>IF(VLOOKUP($D26,'Appendix B - CI'!$C$2:$EM$141,BX$1,0) &gt; 0,$C26,0)</f>
        <v>0</v>
      </c>
      <c r="BY26" s="175">
        <f>IF(VLOOKUP($D26,'Appendix B - CI'!$C$2:$EM$141,BY$1,0) &gt; 0,$C26,0)</f>
        <v>0</v>
      </c>
      <c r="BZ26" s="989">
        <f>IF(VLOOKUP($D26,'Appendix B - CI'!$C$2:$EM$141,BZ$1,0) &gt; 0,$C26,0)</f>
        <v>2177.1484</v>
      </c>
      <c r="CA26" s="175">
        <f>IF(VLOOKUP($D26,'Appendix B - CI'!$C$2:$EM$141,CA$1,0) &gt; 0,$C26,0)</f>
        <v>0</v>
      </c>
      <c r="CB26" s="175">
        <f>IF(VLOOKUP($D26,'Appendix B - CI'!$C$2:$EM$141,CB$1,0) &gt; 0,$C26,0)</f>
        <v>0</v>
      </c>
      <c r="CC26" s="175">
        <f>IF(VLOOKUP($D26,'Appendix B - CI'!$C$2:$EM$141,CC$1,0) &gt; 0,$C26,0)</f>
        <v>0</v>
      </c>
      <c r="CD26" s="175">
        <f>IF(VLOOKUP($D26,'Appendix B - CI'!$C$2:$EM$141,CD$1,0) &gt; 0,$C26,0)</f>
        <v>0</v>
      </c>
      <c r="CE26" s="175">
        <f>IF(VLOOKUP($D26,'Appendix B - CI'!$C$2:$EM$141,CE$1,0) &gt; 0,$C26,0)</f>
        <v>0</v>
      </c>
      <c r="CF26" s="175">
        <f>IF(VLOOKUP($D26,'Appendix B - CI'!$C$2:$EM$141,CF$1,0) &gt; 0,$C26,0)</f>
        <v>0</v>
      </c>
      <c r="CG26" s="175">
        <f>IF(VLOOKUP($D26,'Appendix B - CI'!$C$2:$EM$141,CG$1,0) &gt; 0,$C26,0)</f>
        <v>0</v>
      </c>
      <c r="CH26" s="175">
        <f>IF(VLOOKUP($D26,'Appendix B - CI'!$C$2:$EM$141,CH$1,0) &gt; 0,$C26,0)</f>
        <v>0</v>
      </c>
      <c r="CI26" s="175">
        <f>IF(VLOOKUP($D26,'Appendix B - CI'!$C$2:$EM$141,CI$1,0) &gt; 0,$C26,0)</f>
        <v>0</v>
      </c>
      <c r="CJ26" s="175">
        <f>IF(VLOOKUP($D26,'Appendix B - CI'!$C$2:$EM$141,CJ$1,0) &gt; 0,$C26,0)</f>
        <v>0</v>
      </c>
      <c r="CK26" s="175">
        <f>IF(VLOOKUP($D26,'Appendix B - CI'!$C$2:$EM$141,CK$1,0) &gt; 0,$C26,0)</f>
        <v>0</v>
      </c>
      <c r="CL26" s="175">
        <f>IF(VLOOKUP($D26,'Appendix B - CI'!$C$2:$EM$141,CL$1,0) &gt; 0,$C26,0)</f>
        <v>0</v>
      </c>
      <c r="CM26" s="175">
        <f>IF(VLOOKUP($D26,'Appendix B - CI'!$C$2:$EM$141,CM$1,0) &gt; 0,$C26,0)</f>
        <v>0</v>
      </c>
      <c r="CN26" s="175">
        <f>IF(VLOOKUP($D26,'Appendix B - CI'!$C$2:$EM$141,CN$1,0) &gt; 0,$C26,0)</f>
        <v>0</v>
      </c>
      <c r="CO26" s="175">
        <f>IF(VLOOKUP($D26,'Appendix B - CI'!$C$2:$EM$141,CO$1,0) &gt; 0,$C26,0)</f>
        <v>0</v>
      </c>
      <c r="CP26" s="175">
        <f>IF(VLOOKUP($D26,'Appendix B - CI'!$C$2:$EM$141,CP$1,0) &gt; 0,$C26,0)</f>
        <v>0</v>
      </c>
      <c r="CQ26" s="989">
        <f>IF(VLOOKUP($D26,'Appendix B - CI'!$C$2:$EM$141,CQ$1,0) &gt; 0,$C26,0)</f>
        <v>2177.1484</v>
      </c>
      <c r="CR26" s="175">
        <f>IF(VLOOKUP($D26,'Appendix B - CI'!$C$2:$EM$141,CR$1,0) &gt; 0,$C26,0)</f>
        <v>0</v>
      </c>
      <c r="CS26" s="175">
        <f>IF(VLOOKUP($D26,'Appendix B - CI'!$C$2:$EM$141,CS$1,0) &gt; 0,$C26,0)</f>
        <v>0</v>
      </c>
      <c r="CT26" s="175">
        <f>IF(VLOOKUP($D26,'Appendix B - CI'!$C$2:$EM$141,CT$1,0) &gt; 0,$C26,0)</f>
        <v>0</v>
      </c>
      <c r="CU26" s="175">
        <f>IF(VLOOKUP($D26,'Appendix B - CI'!$C$2:$EM$141,CU$1,0) &gt; 0,$C26,0)</f>
        <v>0</v>
      </c>
      <c r="CV26" s="175">
        <f>IF(VLOOKUP($D26,'Appendix B - CI'!$C$2:$EM$141,CV$1,0) &gt; 0,$C26,0)</f>
        <v>0</v>
      </c>
      <c r="CW26" s="175">
        <f>IF(VLOOKUP($D26,'Appendix B - CI'!$C$2:$EM$141,CW$1,0) &gt; 0,$C26,0)</f>
        <v>0</v>
      </c>
      <c r="CX26" s="175">
        <f>IF(VLOOKUP($D26,'Appendix B - CI'!$C$2:$EM$141,CX$1,0) &gt; 0,$C26,0)</f>
        <v>0</v>
      </c>
      <c r="CY26" s="175">
        <f>IF(VLOOKUP($D26,'Appendix B - CI'!$C$2:$EM$141,CY$1,0) &gt; 0,$C26,0)</f>
        <v>0</v>
      </c>
      <c r="CZ26" s="989">
        <f>IF(VLOOKUP($D26,'Appendix B - CI'!$C$2:$EM$141,CZ$1,0) &gt; 0,$C26,0)</f>
        <v>2177.1484</v>
      </c>
      <c r="DA26" s="175">
        <f>IF(VLOOKUP($D26,'Appendix B - CI'!$C$2:$EM$141,DA$1,0) &gt; 0,$C26,0)</f>
        <v>0</v>
      </c>
      <c r="DB26" s="175">
        <f>IF(VLOOKUP($D26,'Appendix B - CI'!$C$2:$EM$141,DB$1,0) &gt; 0,$C26,0)</f>
        <v>0</v>
      </c>
      <c r="DC26" s="175">
        <f>IF(VLOOKUP($D26,'Appendix B - CI'!$C$2:$EM$141,DC$1,0) &gt; 0,$C26,0)</f>
        <v>0</v>
      </c>
      <c r="DD26" s="175">
        <f>IF(VLOOKUP($D26,'Appendix B - CI'!$C$2:$EM$141,DD$1,0) &gt; 0,$C26,0)</f>
        <v>0</v>
      </c>
      <c r="DE26" s="175">
        <f>IF(VLOOKUP($D26,'Appendix B - CI'!$C$2:$EM$141,DE$1,0) &gt; 0,$C26,0)</f>
        <v>0</v>
      </c>
      <c r="DF26" s="175">
        <f>IF(VLOOKUP($D26,'Appendix B - CI'!$C$2:$EM$141,DF$1,0) &gt; 0,$C26,0)</f>
        <v>0</v>
      </c>
      <c r="DG26" s="175">
        <f>IF(VLOOKUP($D26,'Appendix B - CI'!$C$2:$EM$141,DG$1,0) &gt; 0,$C26,0)</f>
        <v>0</v>
      </c>
      <c r="DH26" s="175">
        <f>IF(VLOOKUP($D26,'Appendix B - CI'!$C$2:$EM$141,DH$1,0) &gt; 0,$C26,0)</f>
        <v>0</v>
      </c>
      <c r="DI26" s="175">
        <f>IF(VLOOKUP($D26,'Appendix B - CI'!$C$2:$EM$141,DI$1,0) &gt; 0,$C26,0)</f>
        <v>0</v>
      </c>
      <c r="DJ26" s="175">
        <f>IF(VLOOKUP($D26,'Appendix B - CI'!$C$2:$EM$141,DJ$1,0) &gt; 0,$C26,0)</f>
        <v>0</v>
      </c>
      <c r="DK26" s="175">
        <f>IF(VLOOKUP($D26,'Appendix B - CI'!$C$2:$EM$141,DK$1,0) &gt; 0,$C26,0)</f>
        <v>0</v>
      </c>
      <c r="DL26" s="175">
        <f>IF(VLOOKUP($D26,'Appendix B - CI'!$C$2:$EM$141,DL$1,0) &gt; 0,$C26,0)</f>
        <v>0</v>
      </c>
      <c r="DM26" s="175">
        <f>IF(VLOOKUP($D26,'Appendix B - CI'!$C$2:$EM$141,DM$1,0) &gt; 0,$C26,0)</f>
        <v>0</v>
      </c>
      <c r="DN26" s="175">
        <f>IF(VLOOKUP($D26,'Appendix B - CI'!$C$2:$EM$141,DN$1,0) &gt; 0,$C26,0)</f>
        <v>0</v>
      </c>
      <c r="DO26" s="175">
        <f>IF(VLOOKUP($D26,'Appendix B - CI'!$C$2:$EM$141,DO$1,0) &gt; 0,$C26,0)</f>
        <v>0</v>
      </c>
      <c r="DP26" s="175">
        <f>IF(VLOOKUP($D26,'Appendix B - CI'!$C$2:$EM$141,DP$1,0) &gt; 0,$C26,0)</f>
        <v>0</v>
      </c>
      <c r="DQ26" s="175">
        <f>IF(VLOOKUP($D26,'Appendix B - CI'!$C$2:$EM$141,DQ$1,0) &gt; 0,$C26,0)</f>
        <v>0</v>
      </c>
      <c r="DR26" s="175">
        <f>IF(VLOOKUP($D26,'Appendix B - CI'!$C$2:$EM$141,DR$1,0) &gt; 0,$C26,0)</f>
        <v>0</v>
      </c>
      <c r="DS26" s="175">
        <f>IF(VLOOKUP($D26,'Appendix B - CI'!$C$2:$EM$141,DS$1,0) &gt; 0,$C26,0)</f>
        <v>0</v>
      </c>
      <c r="DT26" s="175">
        <f>IF(VLOOKUP($D26,'Appendix B - CI'!$C$2:$EM$141,DT$1,0) &gt; 0,$C26,0)</f>
        <v>0</v>
      </c>
      <c r="DU26" s="175">
        <f>IF(VLOOKUP($D26,'Appendix B - CI'!$C$2:$EM$141,DU$1,0) &gt; 0,$C26,0)</f>
        <v>0</v>
      </c>
      <c r="DV26" s="175">
        <f>IF(VLOOKUP($D26,'Appendix B - CI'!$C$2:$EM$141,DV$1,0) &gt; 0,$C26,0)</f>
        <v>0</v>
      </c>
      <c r="DW26" s="175">
        <f>IF(VLOOKUP($D26,'Appendix B - CI'!$C$2:$EM$141,DW$1,0) &gt; 0,$C26,0)</f>
        <v>0</v>
      </c>
      <c r="DX26" s="175">
        <f>IF(VLOOKUP($D26,'Appendix B - CI'!$C$2:$EM$141,DX$1,0) &gt; 0,$C26,0)</f>
        <v>0</v>
      </c>
      <c r="DY26" s="175">
        <f>IF(VLOOKUP($D26,'Appendix B - CI'!$C$2:$EM$141,DY$1,0) &gt; 0,$C26,0)</f>
        <v>0</v>
      </c>
      <c r="DZ26" s="175">
        <f>IF(VLOOKUP($D26,'Appendix B - CI'!$C$2:$EM$141,DZ$1,0) &gt; 0,$C26,0)</f>
        <v>0</v>
      </c>
      <c r="EA26" s="175">
        <f>IF(VLOOKUP($D26,'Appendix B - CI'!$C$2:$EM$141,EA$1,0) &gt; 0,$C26,0)</f>
        <v>0</v>
      </c>
      <c r="EB26" s="175">
        <f>IF(VLOOKUP($D26,'Appendix B - CI'!$C$2:$EM$141,EB$1,0) &gt; 0,$C26,0)</f>
        <v>0</v>
      </c>
      <c r="EC26" s="175">
        <f>IF(VLOOKUP($D26,'Appendix B - CI'!$C$2:$EM$141,EC$1,0) &gt; 0,$C26,0)</f>
        <v>0</v>
      </c>
      <c r="ED26" s="175">
        <f>IF(VLOOKUP($D26,'Appendix B - CI'!$C$2:$EM$141,ED$1,0) &gt; 0,$C26,0)</f>
        <v>0</v>
      </c>
      <c r="EE26" s="175">
        <f>IF(VLOOKUP($D26,'Appendix B - CI'!$C$2:$EM$141,EE$1,0) &gt; 0,$C26,0)</f>
        <v>0</v>
      </c>
      <c r="EF26" s="175">
        <f>IF(VLOOKUP($D26,'Appendix B - CI'!$C$2:$EM$141,EF$1,0) &gt; 0,$C26,0)</f>
        <v>0</v>
      </c>
      <c r="EG26" s="175">
        <f>IF(VLOOKUP($D26,'Appendix B - CI'!$C$2:$EM$141,EG$1,0) &gt; 0,$C26,0)</f>
        <v>0</v>
      </c>
      <c r="EH26" s="175">
        <f>IF(VLOOKUP($D26,'Appendix B - CI'!$C$2:$EM$141,EH$1,0) &gt; 0,$C26,0)</f>
        <v>0</v>
      </c>
      <c r="EI26" s="175">
        <f>IF(VLOOKUP($D26,'Appendix B - CI'!$C$2:$EM$141,EI$1,0) &gt; 0,$C26,0)</f>
        <v>0</v>
      </c>
      <c r="EJ26" s="175">
        <f>IF(VLOOKUP($D26,'Appendix B - CI'!$C$2:$EM$141,EJ$1,0) &gt; 0,$C26,0)</f>
        <v>0</v>
      </c>
      <c r="EK26" s="175">
        <f>IF(VLOOKUP($D26,'Appendix B - CI'!$C$2:$EM$141,EK$1,0) &gt; 0,$C26,0)</f>
        <v>0</v>
      </c>
      <c r="EL26" s="175">
        <f>IF(VLOOKUP($D26,'Appendix B - CI'!$C$2:$EM$141,EL$1,0) &gt; 0,$C26,0)</f>
        <v>0</v>
      </c>
      <c r="EM26" s="175">
        <f>IF(VLOOKUP($D26,'Appendix B - CI'!$C$2:$EM$141,EM$1,0) &gt; 0,$C26,0)</f>
        <v>0</v>
      </c>
      <c r="EN26" s="175">
        <f>IF(VLOOKUP($D26,'Appendix B - CI'!$C$2:$EM$141,EN$1,0) &gt; 0,$C26,0)</f>
        <v>0</v>
      </c>
      <c r="EO26" s="178"/>
      <c r="EP26" s="178"/>
      <c r="EQ26" s="178"/>
      <c r="ER26" s="178"/>
      <c r="ES26" s="178"/>
      <c r="ET26" s="178"/>
      <c r="EU26" s="178"/>
      <c r="EV26" s="178"/>
      <c r="EW26" s="178"/>
      <c r="EX26" s="178"/>
      <c r="EY26" s="178"/>
      <c r="EZ26" s="178"/>
      <c r="FA26" s="178"/>
      <c r="FB26" s="178"/>
      <c r="FC26" s="178"/>
      <c r="FD26" s="178"/>
      <c r="FE26" s="178"/>
      <c r="FF26" s="178"/>
      <c r="FG26" s="178"/>
      <c r="FH26" s="178"/>
      <c r="FI26" s="178"/>
      <c r="FJ26" s="178"/>
      <c r="FK26" s="178"/>
      <c r="FL26" s="178"/>
      <c r="FM26" s="178"/>
      <c r="FN26" s="178"/>
      <c r="FO26" s="178"/>
      <c r="FP26" s="178"/>
      <c r="FQ26" s="178"/>
      <c r="FR26" s="178"/>
      <c r="FS26" s="178"/>
      <c r="FT26" s="178"/>
      <c r="FU26" s="178"/>
      <c r="FV26" s="178"/>
      <c r="FW26" s="178"/>
      <c r="FX26" s="178"/>
      <c r="FY26" s="178"/>
      <c r="FZ26" s="178"/>
      <c r="GA26" s="178"/>
      <c r="GB26" s="178"/>
      <c r="GC26" s="178"/>
      <c r="GD26" s="178"/>
      <c r="GE26" s="178"/>
      <c r="GF26" s="178"/>
      <c r="GG26" s="178"/>
      <c r="GH26" s="178"/>
      <c r="GI26" s="178"/>
      <c r="GJ26" s="178"/>
      <c r="GK26" s="178"/>
      <c r="GL26" s="178"/>
      <c r="GM26" s="178"/>
      <c r="GN26" s="178"/>
      <c r="GO26" s="178"/>
      <c r="GP26" s="178"/>
      <c r="GQ26" s="178"/>
      <c r="GR26" s="178"/>
      <c r="GS26" s="178"/>
      <c r="GT26" s="178"/>
      <c r="GU26" s="178"/>
      <c r="GV26" s="178"/>
      <c r="GW26" s="178"/>
      <c r="GX26" s="178"/>
      <c r="GY26" s="178"/>
      <c r="GZ26" s="178"/>
      <c r="HA26" s="178"/>
      <c r="HB26" s="178"/>
      <c r="HC26" s="178"/>
      <c r="HD26" s="178"/>
      <c r="HE26" s="178"/>
      <c r="HF26" s="178"/>
      <c r="HG26" s="178"/>
      <c r="HH26" s="178"/>
      <c r="HI26" s="178"/>
      <c r="HJ26" s="178"/>
      <c r="HK26" s="178"/>
      <c r="HL26" s="178"/>
      <c r="HM26" s="178"/>
      <c r="HN26" s="178"/>
      <c r="HO26" s="178"/>
      <c r="HP26" s="178"/>
      <c r="HQ26" s="178"/>
      <c r="HR26" s="178"/>
      <c r="HS26" s="178"/>
      <c r="HT26" s="178"/>
      <c r="HU26" s="178"/>
      <c r="HV26" s="178"/>
      <c r="HW26" s="178"/>
      <c r="HX26" s="178"/>
      <c r="HY26" s="178"/>
      <c r="HZ26" s="178"/>
      <c r="IA26" s="178"/>
      <c r="IB26" s="178"/>
      <c r="IC26" s="178"/>
      <c r="ID26" s="178"/>
      <c r="IE26" s="178"/>
      <c r="IF26" s="178"/>
      <c r="IG26" s="178"/>
      <c r="IH26" s="178"/>
      <c r="II26" s="178"/>
      <c r="IJ26" s="178"/>
      <c r="IK26" s="178"/>
      <c r="IL26" s="178"/>
      <c r="IM26" s="178"/>
      <c r="IN26" s="178"/>
      <c r="IO26" s="178"/>
      <c r="IP26" s="178"/>
      <c r="IQ26" s="178"/>
      <c r="IR26" s="178"/>
      <c r="IS26" s="178"/>
      <c r="IT26" s="178"/>
      <c r="IU26" s="178"/>
      <c r="IV26" s="178"/>
      <c r="IW26" s="178"/>
      <c r="IX26" s="178"/>
      <c r="IY26" s="178"/>
      <c r="IZ26" s="178"/>
      <c r="JA26" s="178"/>
      <c r="JB26" s="178"/>
      <c r="JC26" s="178"/>
      <c r="JD26" s="178"/>
      <c r="JE26" s="178"/>
      <c r="JF26" s="178"/>
      <c r="JG26" s="178"/>
      <c r="JH26" s="178"/>
      <c r="JI26" s="178"/>
      <c r="JJ26" s="178"/>
      <c r="JK26" s="178"/>
      <c r="JL26" s="178"/>
      <c r="JM26" s="178"/>
      <c r="JN26" s="178"/>
      <c r="JO26" s="178"/>
      <c r="JP26" s="178"/>
      <c r="JQ26" s="178"/>
      <c r="JR26" s="178"/>
      <c r="JS26" s="178"/>
      <c r="JT26" s="178"/>
      <c r="JU26" s="178"/>
      <c r="JV26" s="178"/>
      <c r="JW26" s="178"/>
      <c r="JX26" s="178"/>
      <c r="JY26" s="180"/>
    </row>
    <row r="27" ht="14.25" customHeight="1">
      <c r="A27" s="50" t="s">
        <v>133</v>
      </c>
      <c r="B27" s="83" t="s">
        <v>479</v>
      </c>
      <c r="C27" s="1330">
        <f>VLOOKUP(D27,'Combined Scenario II - Results'!$C$2:$AR$87,42,0)</f>
        <v>1519.3528</v>
      </c>
      <c r="D27" s="50">
        <v>1811041.0</v>
      </c>
      <c r="E27" s="989">
        <f>IF(VLOOKUP($D27,'Appendix B - CI'!$C$2:$EM$141,E$1,0) &gt; 0,$C27,0)</f>
        <v>1519.3528</v>
      </c>
      <c r="F27" s="175">
        <f>IF(VLOOKUP($D27,'Appendix B - CI'!$C$2:$EM$141,F$1,0) &gt; 0,$C27,0)</f>
        <v>0</v>
      </c>
      <c r="G27" s="175">
        <f>IF(VLOOKUP($D27,'Appendix B - CI'!$C$2:$EM$141,G$1,0) &gt; 0,$C27,0)</f>
        <v>0</v>
      </c>
      <c r="H27" s="175">
        <f>IF(VLOOKUP($D27,'Appendix B - CI'!$C$2:$EM$141,H$1,0) &gt; 0,$C27,0)</f>
        <v>0</v>
      </c>
      <c r="I27" s="175">
        <f>IF(VLOOKUP($D27,'Appendix B - CI'!$C$2:$EM$141,I$1,0) &gt; 0,$C27,0)</f>
        <v>0</v>
      </c>
      <c r="J27" s="989">
        <f>IF(VLOOKUP($D27,'Appendix B - CI'!$C$2:$EM$141,J$1,0) &gt; 0,$C27,0)</f>
        <v>1519.3528</v>
      </c>
      <c r="K27" s="175">
        <f>IF(VLOOKUP($D27,'Appendix B - CI'!$C$2:$EM$141,K$1,0) &gt; 0,$C27,0)</f>
        <v>0</v>
      </c>
      <c r="L27" s="175">
        <f>IF(VLOOKUP($D27,'Appendix B - CI'!$C$2:$EM$141,L$1,0) &gt; 0,$C27,0)</f>
        <v>0</v>
      </c>
      <c r="M27" s="175">
        <f>IF(VLOOKUP($D27,'Appendix B - CI'!$C$2:$EM$141,M$1,0) &gt; 0,$C27,0)</f>
        <v>0</v>
      </c>
      <c r="N27" s="175">
        <f>IF(VLOOKUP($D27,'Appendix B - CI'!$C$2:$EM$141,N$1,0) &gt; 0,$C27,0)</f>
        <v>0</v>
      </c>
      <c r="O27" s="989">
        <f>IF(VLOOKUP($D27,'Appendix B - CI'!$C$2:$EM$141,O$1,0) &gt; 0,$C27,0)</f>
        <v>1519.3528</v>
      </c>
      <c r="P27" s="175">
        <f>IF(VLOOKUP($D27,'Appendix B - CI'!$C$2:$EM$141,P$1,0) &gt; 0,$C27,0)</f>
        <v>0</v>
      </c>
      <c r="Q27" s="175">
        <f>IF(VLOOKUP($D27,'Appendix B - CI'!$C$2:$EM$141,Q$1,0) &gt; 0,$C27,0)</f>
        <v>0</v>
      </c>
      <c r="R27" s="175">
        <f>IF(VLOOKUP($D27,'Appendix B - CI'!$C$2:$EM$141,R$1,0) &gt; 0,$C27,0)</f>
        <v>0</v>
      </c>
      <c r="S27" s="175">
        <f>IF(VLOOKUP($D27,'Appendix B - CI'!$C$2:$EM$141,S$1,0) &gt; 0,$C27,0)</f>
        <v>0</v>
      </c>
      <c r="T27" s="175">
        <f>IF(VLOOKUP($D27,'Appendix B - CI'!$C$2:$EM$141,T$1,0) &gt; 0,$C27,0)</f>
        <v>0</v>
      </c>
      <c r="U27" s="175">
        <f>IF(VLOOKUP($D27,'Appendix B - CI'!$C$2:$EM$141,U$1,0) &gt; 0,$C27,0)</f>
        <v>0</v>
      </c>
      <c r="V27" s="989">
        <f>IF(VLOOKUP($D27,'Appendix B - CI'!$C$2:$EM$141,V$1,0) &gt; 0,$C27,0)</f>
        <v>1519.3528</v>
      </c>
      <c r="W27" s="175">
        <f>IF(VLOOKUP($D27,'Appendix B - CI'!$C$2:$EM$141,W$1,0) &gt; 0,$C27,0)</f>
        <v>0</v>
      </c>
      <c r="X27" s="175">
        <f>IF(VLOOKUP($D27,'Appendix B - CI'!$C$2:$EM$141,X$1,0) &gt; 0,$C27,0)</f>
        <v>0</v>
      </c>
      <c r="Y27" s="175">
        <f>IF(VLOOKUP($D27,'Appendix B - CI'!$C$2:$EM$141,Y$1,0) &gt; 0,$C27,0)</f>
        <v>0</v>
      </c>
      <c r="Z27" s="175">
        <f>IF(VLOOKUP($D27,'Appendix B - CI'!$C$2:$EM$141,Z$1,0) &gt; 0,$C27,0)</f>
        <v>0</v>
      </c>
      <c r="AA27" s="175">
        <f>IF(VLOOKUP($D27,'Appendix B - CI'!$C$2:$EM$141,AA$1,0) &gt; 0,$C27,0)</f>
        <v>0</v>
      </c>
      <c r="AB27" s="175">
        <f>IF(VLOOKUP($D27,'Appendix B - CI'!$C$2:$EM$141,AB$1,0) &gt; 0,$C27,0)</f>
        <v>0</v>
      </c>
      <c r="AC27" s="175">
        <f>IF(VLOOKUP($D27,'Appendix B - CI'!$C$2:$EM$141,AC$1,0) &gt; 0,$C27,0)</f>
        <v>0</v>
      </c>
      <c r="AD27" s="989">
        <f>IF(VLOOKUP($D27,'Appendix B - CI'!$C$2:$EM$141,AD$1,0) &gt; 0,$C27,0)</f>
        <v>1519.3528</v>
      </c>
      <c r="AE27" s="175">
        <f>IF(VLOOKUP($D27,'Appendix B - CI'!$C$2:$EM$141,AE$1,0) &gt; 0,$C27,0)</f>
        <v>0</v>
      </c>
      <c r="AF27" s="175">
        <f>IF(VLOOKUP($D27,'Appendix B - CI'!$C$2:$EM$141,AF$1,0) &gt; 0,$C27,0)</f>
        <v>0</v>
      </c>
      <c r="AG27" s="175">
        <f>IF(VLOOKUP($D27,'Appendix B - CI'!$C$2:$EM$141,AG$1,0) &gt; 0,$C27,0)</f>
        <v>0</v>
      </c>
      <c r="AH27" s="175">
        <f>IF(VLOOKUP($D27,'Appendix B - CI'!$C$2:$EM$141,AH$1,0) &gt; 0,$C27,0)</f>
        <v>0</v>
      </c>
      <c r="AI27" s="175">
        <f>IF(VLOOKUP($D27,'Appendix B - CI'!$C$2:$EM$141,AI$1,0) &gt; 0,$C27,0)</f>
        <v>0</v>
      </c>
      <c r="AJ27" s="175">
        <f>IF(VLOOKUP($D27,'Appendix B - CI'!$C$2:$EM$141,AJ$1,0) &gt; 0,$C27,0)</f>
        <v>0</v>
      </c>
      <c r="AK27" s="175">
        <f>IF(VLOOKUP($D27,'Appendix B - CI'!$C$2:$EM$141,AK$1,0) &gt; 0,$C27,0)</f>
        <v>0</v>
      </c>
      <c r="AL27" s="989">
        <f>IF(VLOOKUP($D27,'Appendix B - CI'!$C$2:$EM$141,AL$1,0) &gt; 0,$C27,0)</f>
        <v>1519.3528</v>
      </c>
      <c r="AM27" s="175">
        <f>IF(VLOOKUP($D27,'Appendix B - CI'!$C$2:$EM$141,AM$1,0) &gt; 0,$C27,0)</f>
        <v>0</v>
      </c>
      <c r="AN27" s="175">
        <f>IF(VLOOKUP($D27,'Appendix B - CI'!$C$2:$EM$141,AN$1,0) &gt; 0,$C27,0)</f>
        <v>0</v>
      </c>
      <c r="AO27" s="175">
        <f>IF(VLOOKUP($D27,'Appendix B - CI'!$C$2:$EM$141,AO$1,0) &gt; 0,$C27,0)</f>
        <v>0</v>
      </c>
      <c r="AP27" s="175">
        <f>IF(VLOOKUP($D27,'Appendix B - CI'!$C$2:$EM$141,AP$1,0) &gt; 0,$C27,0)</f>
        <v>0</v>
      </c>
      <c r="AQ27" s="175">
        <f>IF(VLOOKUP($D27,'Appendix B - CI'!$C$2:$EM$141,AQ$1,0) &gt; 0,$C27,0)</f>
        <v>0</v>
      </c>
      <c r="AR27" s="175">
        <f>IF(VLOOKUP($D27,'Appendix B - CI'!$C$2:$EM$141,AR$1,0) &gt; 0,$C27,0)</f>
        <v>0</v>
      </c>
      <c r="AS27" s="175">
        <f>IF(VLOOKUP($D27,'Appendix B - CI'!$C$2:$EM$141,AS$1,0) &gt; 0,$C27,0)</f>
        <v>0</v>
      </c>
      <c r="AT27" s="175">
        <f>IF(VLOOKUP($D27,'Appendix B - CI'!$C$2:$EM$141,AT$1,0) &gt; 0,$C27,0)</f>
        <v>0</v>
      </c>
      <c r="AU27" s="175">
        <f>IF(VLOOKUP($D27,'Appendix B - CI'!$C$2:$EM$141,AU$1,0) &gt; 0,$C27,0)</f>
        <v>0</v>
      </c>
      <c r="AV27" s="989">
        <f>IF(VLOOKUP($D27,'Appendix B - CI'!$C$2:$EM$141,AV$1,0) &gt; 0,$C27,0)</f>
        <v>1519.3528</v>
      </c>
      <c r="AW27" s="175">
        <f>IF(VLOOKUP($D27,'Appendix B - CI'!$C$2:$EM$141,AW$1,0) &gt; 0,$C27,0)</f>
        <v>0</v>
      </c>
      <c r="AX27" s="175">
        <f>IF(VLOOKUP($D27,'Appendix B - CI'!$C$2:$EM$141,AX$1,0) &gt; 0,$C27,0)</f>
        <v>0</v>
      </c>
      <c r="AY27" s="175">
        <f>IF(VLOOKUP($D27,'Appendix B - CI'!$C$2:$EM$141,AY$1,0) &gt; 0,$C27,0)</f>
        <v>0</v>
      </c>
      <c r="AZ27" s="175">
        <f>IF(VLOOKUP($D27,'Appendix B - CI'!$C$2:$EM$141,AZ$1,0) &gt; 0,$C27,0)</f>
        <v>0</v>
      </c>
      <c r="BA27" s="175">
        <f>IF(VLOOKUP($D27,'Appendix B - CI'!$C$2:$EM$141,BA$1,0) &gt; 0,$C27,0)</f>
        <v>0</v>
      </c>
      <c r="BB27" s="175">
        <f>IF(VLOOKUP($D27,'Appendix B - CI'!$C$2:$EM$141,BB$1,0) &gt; 0,$C27,0)</f>
        <v>0</v>
      </c>
      <c r="BC27" s="175">
        <f>IF(VLOOKUP($D27,'Appendix B - CI'!$C$2:$EM$141,BC$1,0) &gt; 0,$C27,0)</f>
        <v>0</v>
      </c>
      <c r="BD27" s="175">
        <f>IF(VLOOKUP($D27,'Appendix B - CI'!$C$2:$EM$141,BD$1,0) &gt; 0,$C27,0)</f>
        <v>0</v>
      </c>
      <c r="BE27" s="175">
        <f>IF(VLOOKUP($D27,'Appendix B - CI'!$C$2:$EM$141,BE$1,0) &gt; 0,$C27,0)</f>
        <v>0</v>
      </c>
      <c r="BF27" s="175">
        <f>IF(VLOOKUP($D27,'Appendix B - CI'!$C$2:$EM$141,BF$1,0) &gt; 0,$C27,0)</f>
        <v>0</v>
      </c>
      <c r="BG27" s="175">
        <f>IF(VLOOKUP($D27,'Appendix B - CI'!$C$2:$EM$141,BG$1,0) &gt; 0,$C27,0)</f>
        <v>0</v>
      </c>
      <c r="BH27" s="175">
        <f>IF(VLOOKUP($D27,'Appendix B - CI'!$C$2:$EM$141,BH$1,0) &gt; 0,$C27,0)</f>
        <v>0</v>
      </c>
      <c r="BI27" s="175">
        <f>IF(VLOOKUP($D27,'Appendix B - CI'!$C$2:$EM$141,BI$1,0) &gt; 0,$C27,0)</f>
        <v>0</v>
      </c>
      <c r="BJ27" s="175">
        <f>IF(VLOOKUP($D27,'Appendix B - CI'!$C$2:$EM$141,BJ$1,0) &gt; 0,$C27,0)</f>
        <v>0</v>
      </c>
      <c r="BK27" s="175">
        <f>IF(VLOOKUP($D27,'Appendix B - CI'!$C$2:$EM$141,BK$1,0) &gt; 0,$C27,0)</f>
        <v>0</v>
      </c>
      <c r="BL27" s="175">
        <f>IF(VLOOKUP($D27,'Appendix B - CI'!$C$2:$EM$141,BL$1,0) &gt; 0,$C27,0)</f>
        <v>0</v>
      </c>
      <c r="BM27" s="175">
        <f>IF(VLOOKUP($D27,'Appendix B - CI'!$C$2:$EM$141,BM$1,0) &gt; 0,$C27,0)</f>
        <v>0</v>
      </c>
      <c r="BN27" s="989">
        <f>IF(VLOOKUP($D27,'Appendix B - CI'!$C$2:$EM$141,BN$1,0) &gt; 0,$C27,0)</f>
        <v>1519.3528</v>
      </c>
      <c r="BO27" s="175">
        <f>IF(VLOOKUP($D27,'Appendix B - CI'!$C$2:$EM$141,BO$1,0) &gt; 0,$C27,0)</f>
        <v>0</v>
      </c>
      <c r="BP27" s="175">
        <f>IF(VLOOKUP($D27,'Appendix B - CI'!$C$2:$EM$141,BP$1,0) &gt; 0,$C27,0)</f>
        <v>0</v>
      </c>
      <c r="BQ27" s="175">
        <f>IF(VLOOKUP($D27,'Appendix B - CI'!$C$2:$EM$141,BQ$1,0) &gt; 0,$C27,0)</f>
        <v>0</v>
      </c>
      <c r="BR27" s="175">
        <f>IF(VLOOKUP($D27,'Appendix B - CI'!$C$2:$EM$141,BR$1,0) &gt; 0,$C27,0)</f>
        <v>0</v>
      </c>
      <c r="BS27" s="175">
        <f>IF(VLOOKUP($D27,'Appendix B - CI'!$C$2:$EM$141,BS$1,0) &gt; 0,$C27,0)</f>
        <v>0</v>
      </c>
      <c r="BT27" s="175">
        <f>IF(VLOOKUP($D27,'Appendix B - CI'!$C$2:$EM$141,BT$1,0) &gt; 0,$C27,0)</f>
        <v>0</v>
      </c>
      <c r="BU27" s="175">
        <f>IF(VLOOKUP($D27,'Appendix B - CI'!$C$2:$EM$141,BU$1,0) &gt; 0,$C27,0)</f>
        <v>0</v>
      </c>
      <c r="BV27" s="175">
        <f>IF(VLOOKUP($D27,'Appendix B - CI'!$C$2:$EM$141,BV$1,0) &gt; 0,$C27,0)</f>
        <v>0</v>
      </c>
      <c r="BW27" s="175">
        <f>IF(VLOOKUP($D27,'Appendix B - CI'!$C$2:$EM$141,BW$1,0) &gt; 0,$C27,0)</f>
        <v>0</v>
      </c>
      <c r="BX27" s="175">
        <f>IF(VLOOKUP($D27,'Appendix B - CI'!$C$2:$EM$141,BX$1,0) &gt; 0,$C27,0)</f>
        <v>0</v>
      </c>
      <c r="BY27" s="175">
        <f>IF(VLOOKUP($D27,'Appendix B - CI'!$C$2:$EM$141,BY$1,0) &gt; 0,$C27,0)</f>
        <v>0</v>
      </c>
      <c r="BZ27" s="989">
        <f>IF(VLOOKUP($D27,'Appendix B - CI'!$C$2:$EM$141,BZ$1,0) &gt; 0,$C27,0)</f>
        <v>1519.3528</v>
      </c>
      <c r="CA27" s="175">
        <f>IF(VLOOKUP($D27,'Appendix B - CI'!$C$2:$EM$141,CA$1,0) &gt; 0,$C27,0)</f>
        <v>0</v>
      </c>
      <c r="CB27" s="175">
        <f>IF(VLOOKUP($D27,'Appendix B - CI'!$C$2:$EM$141,CB$1,0) &gt; 0,$C27,0)</f>
        <v>0</v>
      </c>
      <c r="CC27" s="175">
        <f>IF(VLOOKUP($D27,'Appendix B - CI'!$C$2:$EM$141,CC$1,0) &gt; 0,$C27,0)</f>
        <v>0</v>
      </c>
      <c r="CD27" s="175">
        <f>IF(VLOOKUP($D27,'Appendix B - CI'!$C$2:$EM$141,CD$1,0) &gt; 0,$C27,0)</f>
        <v>0</v>
      </c>
      <c r="CE27" s="175">
        <f>IF(VLOOKUP($D27,'Appendix B - CI'!$C$2:$EM$141,CE$1,0) &gt; 0,$C27,0)</f>
        <v>0</v>
      </c>
      <c r="CF27" s="175">
        <f>IF(VLOOKUP($D27,'Appendix B - CI'!$C$2:$EM$141,CF$1,0) &gt; 0,$C27,0)</f>
        <v>0</v>
      </c>
      <c r="CG27" s="175">
        <f>IF(VLOOKUP($D27,'Appendix B - CI'!$C$2:$EM$141,CG$1,0) &gt; 0,$C27,0)</f>
        <v>0</v>
      </c>
      <c r="CH27" s="175">
        <f>IF(VLOOKUP($D27,'Appendix B - CI'!$C$2:$EM$141,CH$1,0) &gt; 0,$C27,0)</f>
        <v>0</v>
      </c>
      <c r="CI27" s="175">
        <f>IF(VLOOKUP($D27,'Appendix B - CI'!$C$2:$EM$141,CI$1,0) &gt; 0,$C27,0)</f>
        <v>0</v>
      </c>
      <c r="CJ27" s="175">
        <f>IF(VLOOKUP($D27,'Appendix B - CI'!$C$2:$EM$141,CJ$1,0) &gt; 0,$C27,0)</f>
        <v>0</v>
      </c>
      <c r="CK27" s="175">
        <f>IF(VLOOKUP($D27,'Appendix B - CI'!$C$2:$EM$141,CK$1,0) &gt; 0,$C27,0)</f>
        <v>0</v>
      </c>
      <c r="CL27" s="175">
        <f>IF(VLOOKUP($D27,'Appendix B - CI'!$C$2:$EM$141,CL$1,0) &gt; 0,$C27,0)</f>
        <v>0</v>
      </c>
      <c r="CM27" s="175">
        <f>IF(VLOOKUP($D27,'Appendix B - CI'!$C$2:$EM$141,CM$1,0) &gt; 0,$C27,0)</f>
        <v>0</v>
      </c>
      <c r="CN27" s="175">
        <f>IF(VLOOKUP($D27,'Appendix B - CI'!$C$2:$EM$141,CN$1,0) &gt; 0,$C27,0)</f>
        <v>0</v>
      </c>
      <c r="CO27" s="175">
        <f>IF(VLOOKUP($D27,'Appendix B - CI'!$C$2:$EM$141,CO$1,0) &gt; 0,$C27,0)</f>
        <v>0</v>
      </c>
      <c r="CP27" s="175">
        <f>IF(VLOOKUP($D27,'Appendix B - CI'!$C$2:$EM$141,CP$1,0) &gt; 0,$C27,0)</f>
        <v>0</v>
      </c>
      <c r="CQ27" s="989">
        <f>IF(VLOOKUP($D27,'Appendix B - CI'!$C$2:$EM$141,CQ$1,0) &gt; 0,$C27,0)</f>
        <v>1519.3528</v>
      </c>
      <c r="CR27" s="175">
        <f>IF(VLOOKUP($D27,'Appendix B - CI'!$C$2:$EM$141,CR$1,0) &gt; 0,$C27,0)</f>
        <v>0</v>
      </c>
      <c r="CS27" s="175">
        <f>IF(VLOOKUP($D27,'Appendix B - CI'!$C$2:$EM$141,CS$1,0) &gt; 0,$C27,0)</f>
        <v>0</v>
      </c>
      <c r="CT27" s="175">
        <f>IF(VLOOKUP($D27,'Appendix B - CI'!$C$2:$EM$141,CT$1,0) &gt; 0,$C27,0)</f>
        <v>0</v>
      </c>
      <c r="CU27" s="175">
        <f>IF(VLOOKUP($D27,'Appendix B - CI'!$C$2:$EM$141,CU$1,0) &gt; 0,$C27,0)</f>
        <v>0</v>
      </c>
      <c r="CV27" s="175">
        <f>IF(VLOOKUP($D27,'Appendix B - CI'!$C$2:$EM$141,CV$1,0) &gt; 0,$C27,0)</f>
        <v>0</v>
      </c>
      <c r="CW27" s="175">
        <f>IF(VLOOKUP($D27,'Appendix B - CI'!$C$2:$EM$141,CW$1,0) &gt; 0,$C27,0)</f>
        <v>0</v>
      </c>
      <c r="CX27" s="175">
        <f>IF(VLOOKUP($D27,'Appendix B - CI'!$C$2:$EM$141,CX$1,0) &gt; 0,$C27,0)</f>
        <v>0</v>
      </c>
      <c r="CY27" s="175">
        <f>IF(VLOOKUP($D27,'Appendix B - CI'!$C$2:$EM$141,CY$1,0) &gt; 0,$C27,0)</f>
        <v>0</v>
      </c>
      <c r="CZ27" s="989">
        <f>IF(VLOOKUP($D27,'Appendix B - CI'!$C$2:$EM$141,CZ$1,0) &gt; 0,$C27,0)</f>
        <v>1519.3528</v>
      </c>
      <c r="DA27" s="175">
        <f>IF(VLOOKUP($D27,'Appendix B - CI'!$C$2:$EM$141,DA$1,0) &gt; 0,$C27,0)</f>
        <v>0</v>
      </c>
      <c r="DB27" s="175">
        <f>IF(VLOOKUP($D27,'Appendix B - CI'!$C$2:$EM$141,DB$1,0) &gt; 0,$C27,0)</f>
        <v>0</v>
      </c>
      <c r="DC27" s="175">
        <f>IF(VLOOKUP($D27,'Appendix B - CI'!$C$2:$EM$141,DC$1,0) &gt; 0,$C27,0)</f>
        <v>0</v>
      </c>
      <c r="DD27" s="175">
        <f>IF(VLOOKUP($D27,'Appendix B - CI'!$C$2:$EM$141,DD$1,0) &gt; 0,$C27,0)</f>
        <v>0</v>
      </c>
      <c r="DE27" s="175">
        <f>IF(VLOOKUP($D27,'Appendix B - CI'!$C$2:$EM$141,DE$1,0) &gt; 0,$C27,0)</f>
        <v>0</v>
      </c>
      <c r="DF27" s="175">
        <f>IF(VLOOKUP($D27,'Appendix B - CI'!$C$2:$EM$141,DF$1,0) &gt; 0,$C27,0)</f>
        <v>0</v>
      </c>
      <c r="DG27" s="175">
        <f>IF(VLOOKUP($D27,'Appendix B - CI'!$C$2:$EM$141,DG$1,0) &gt; 0,$C27,0)</f>
        <v>0</v>
      </c>
      <c r="DH27" s="175">
        <f>IF(VLOOKUP($D27,'Appendix B - CI'!$C$2:$EM$141,DH$1,0) &gt; 0,$C27,0)</f>
        <v>0</v>
      </c>
      <c r="DI27" s="175">
        <f>IF(VLOOKUP($D27,'Appendix B - CI'!$C$2:$EM$141,DI$1,0) &gt; 0,$C27,0)</f>
        <v>0</v>
      </c>
      <c r="DJ27" s="175">
        <f>IF(VLOOKUP($D27,'Appendix B - CI'!$C$2:$EM$141,DJ$1,0) &gt; 0,$C27,0)</f>
        <v>0</v>
      </c>
      <c r="DK27" s="175">
        <f>IF(VLOOKUP($D27,'Appendix B - CI'!$C$2:$EM$141,DK$1,0) &gt; 0,$C27,0)</f>
        <v>0</v>
      </c>
      <c r="DL27" s="175">
        <f>IF(VLOOKUP($D27,'Appendix B - CI'!$C$2:$EM$141,DL$1,0) &gt; 0,$C27,0)</f>
        <v>0</v>
      </c>
      <c r="DM27" s="175">
        <f>IF(VLOOKUP($D27,'Appendix B - CI'!$C$2:$EM$141,DM$1,0) &gt; 0,$C27,0)</f>
        <v>0</v>
      </c>
      <c r="DN27" s="175">
        <f>IF(VLOOKUP($D27,'Appendix B - CI'!$C$2:$EM$141,DN$1,0) &gt; 0,$C27,0)</f>
        <v>0</v>
      </c>
      <c r="DO27" s="175">
        <f>IF(VLOOKUP($D27,'Appendix B - CI'!$C$2:$EM$141,DO$1,0) &gt; 0,$C27,0)</f>
        <v>0</v>
      </c>
      <c r="DP27" s="175">
        <f>IF(VLOOKUP($D27,'Appendix B - CI'!$C$2:$EM$141,DP$1,0) &gt; 0,$C27,0)</f>
        <v>0</v>
      </c>
      <c r="DQ27" s="175">
        <f>IF(VLOOKUP($D27,'Appendix B - CI'!$C$2:$EM$141,DQ$1,0) &gt; 0,$C27,0)</f>
        <v>0</v>
      </c>
      <c r="DR27" s="175">
        <f>IF(VLOOKUP($D27,'Appendix B - CI'!$C$2:$EM$141,DR$1,0) &gt; 0,$C27,0)</f>
        <v>0</v>
      </c>
      <c r="DS27" s="175">
        <f>IF(VLOOKUP($D27,'Appendix B - CI'!$C$2:$EM$141,DS$1,0) &gt; 0,$C27,0)</f>
        <v>0</v>
      </c>
      <c r="DT27" s="175">
        <f>IF(VLOOKUP($D27,'Appendix B - CI'!$C$2:$EM$141,DT$1,0) &gt; 0,$C27,0)</f>
        <v>0</v>
      </c>
      <c r="DU27" s="175">
        <f>IF(VLOOKUP($D27,'Appendix B - CI'!$C$2:$EM$141,DU$1,0) &gt; 0,$C27,0)</f>
        <v>0</v>
      </c>
      <c r="DV27" s="175">
        <f>IF(VLOOKUP($D27,'Appendix B - CI'!$C$2:$EM$141,DV$1,0) &gt; 0,$C27,0)</f>
        <v>0</v>
      </c>
      <c r="DW27" s="175">
        <f>IF(VLOOKUP($D27,'Appendix B - CI'!$C$2:$EM$141,DW$1,0) &gt; 0,$C27,0)</f>
        <v>0</v>
      </c>
      <c r="DX27" s="175">
        <f>IF(VLOOKUP($D27,'Appendix B - CI'!$C$2:$EM$141,DX$1,0) &gt; 0,$C27,0)</f>
        <v>0</v>
      </c>
      <c r="DY27" s="175">
        <f>IF(VLOOKUP($D27,'Appendix B - CI'!$C$2:$EM$141,DY$1,0) &gt; 0,$C27,0)</f>
        <v>0</v>
      </c>
      <c r="DZ27" s="175">
        <f>IF(VLOOKUP($D27,'Appendix B - CI'!$C$2:$EM$141,DZ$1,0) &gt; 0,$C27,0)</f>
        <v>0</v>
      </c>
      <c r="EA27" s="175">
        <f>IF(VLOOKUP($D27,'Appendix B - CI'!$C$2:$EM$141,EA$1,0) &gt; 0,$C27,0)</f>
        <v>0</v>
      </c>
      <c r="EB27" s="175">
        <f>IF(VLOOKUP($D27,'Appendix B - CI'!$C$2:$EM$141,EB$1,0) &gt; 0,$C27,0)</f>
        <v>0</v>
      </c>
      <c r="EC27" s="175">
        <f>IF(VLOOKUP($D27,'Appendix B - CI'!$C$2:$EM$141,EC$1,0) &gt; 0,$C27,0)</f>
        <v>0</v>
      </c>
      <c r="ED27" s="175">
        <f>IF(VLOOKUP($D27,'Appendix B - CI'!$C$2:$EM$141,ED$1,0) &gt; 0,$C27,0)</f>
        <v>0</v>
      </c>
      <c r="EE27" s="175">
        <f>IF(VLOOKUP($D27,'Appendix B - CI'!$C$2:$EM$141,EE$1,0) &gt; 0,$C27,0)</f>
        <v>0</v>
      </c>
      <c r="EF27" s="175">
        <f>IF(VLOOKUP($D27,'Appendix B - CI'!$C$2:$EM$141,EF$1,0) &gt; 0,$C27,0)</f>
        <v>0</v>
      </c>
      <c r="EG27" s="175">
        <f>IF(VLOOKUP($D27,'Appendix B - CI'!$C$2:$EM$141,EG$1,0) &gt; 0,$C27,0)</f>
        <v>0</v>
      </c>
      <c r="EH27" s="175">
        <f>IF(VLOOKUP($D27,'Appendix B - CI'!$C$2:$EM$141,EH$1,0) &gt; 0,$C27,0)</f>
        <v>0</v>
      </c>
      <c r="EI27" s="175">
        <f>IF(VLOOKUP($D27,'Appendix B - CI'!$C$2:$EM$141,EI$1,0) &gt; 0,$C27,0)</f>
        <v>0</v>
      </c>
      <c r="EJ27" s="175">
        <f>IF(VLOOKUP($D27,'Appendix B - CI'!$C$2:$EM$141,EJ$1,0) &gt; 0,$C27,0)</f>
        <v>0</v>
      </c>
      <c r="EK27" s="175">
        <f>IF(VLOOKUP($D27,'Appendix B - CI'!$C$2:$EM$141,EK$1,0) &gt; 0,$C27,0)</f>
        <v>0</v>
      </c>
      <c r="EL27" s="175">
        <f>IF(VLOOKUP($D27,'Appendix B - CI'!$C$2:$EM$141,EL$1,0) &gt; 0,$C27,0)</f>
        <v>0</v>
      </c>
      <c r="EM27" s="175">
        <f>IF(VLOOKUP($D27,'Appendix B - CI'!$C$2:$EM$141,EM$1,0) &gt; 0,$C27,0)</f>
        <v>0</v>
      </c>
      <c r="EN27" s="175">
        <f>IF(VLOOKUP($D27,'Appendix B - CI'!$C$2:$EM$141,EN$1,0) &gt; 0,$C27,0)</f>
        <v>0</v>
      </c>
      <c r="EO27" s="178"/>
      <c r="EP27" s="178"/>
      <c r="EQ27" s="178"/>
      <c r="ER27" s="178"/>
      <c r="ES27" s="178"/>
      <c r="ET27" s="178"/>
      <c r="EU27" s="178"/>
      <c r="EV27" s="178"/>
      <c r="EW27" s="178"/>
      <c r="EX27" s="178"/>
      <c r="EY27" s="178"/>
      <c r="EZ27" s="178"/>
      <c r="FA27" s="178"/>
      <c r="FB27" s="178"/>
      <c r="FC27" s="178"/>
      <c r="FD27" s="178"/>
      <c r="FE27" s="178"/>
      <c r="FF27" s="178"/>
      <c r="FG27" s="178"/>
      <c r="FH27" s="178"/>
      <c r="FI27" s="178"/>
      <c r="FJ27" s="178"/>
      <c r="FK27" s="178"/>
      <c r="FL27" s="178"/>
      <c r="FM27" s="178"/>
      <c r="FN27" s="178"/>
      <c r="FO27" s="178"/>
      <c r="FP27" s="178"/>
      <c r="FQ27" s="178"/>
      <c r="FR27" s="178"/>
      <c r="FS27" s="178"/>
      <c r="FT27" s="178"/>
      <c r="FU27" s="178"/>
      <c r="FV27" s="178"/>
      <c r="FW27" s="178"/>
      <c r="FX27" s="178"/>
      <c r="FY27" s="178"/>
      <c r="FZ27" s="178"/>
      <c r="GA27" s="178"/>
      <c r="GB27" s="178"/>
      <c r="GC27" s="178"/>
      <c r="GD27" s="178"/>
      <c r="GE27" s="178"/>
      <c r="GF27" s="178"/>
      <c r="GG27" s="178"/>
      <c r="GH27" s="178"/>
      <c r="GI27" s="178"/>
      <c r="GJ27" s="178"/>
      <c r="GK27" s="178"/>
      <c r="GL27" s="178"/>
      <c r="GM27" s="178"/>
      <c r="GN27" s="178"/>
      <c r="GO27" s="178"/>
      <c r="GP27" s="178"/>
      <c r="GQ27" s="178"/>
      <c r="GR27" s="178"/>
      <c r="GS27" s="178"/>
      <c r="GT27" s="178"/>
      <c r="GU27" s="178"/>
      <c r="GV27" s="178"/>
      <c r="GW27" s="178"/>
      <c r="GX27" s="178"/>
      <c r="GY27" s="178"/>
      <c r="GZ27" s="178"/>
      <c r="HA27" s="178"/>
      <c r="HB27" s="178"/>
      <c r="HC27" s="178"/>
      <c r="HD27" s="178"/>
      <c r="HE27" s="178"/>
      <c r="HF27" s="178"/>
      <c r="HG27" s="178"/>
      <c r="HH27" s="178"/>
      <c r="HI27" s="178"/>
      <c r="HJ27" s="178"/>
      <c r="HK27" s="178"/>
      <c r="HL27" s="178"/>
      <c r="HM27" s="178"/>
      <c r="HN27" s="178"/>
      <c r="HO27" s="178"/>
      <c r="HP27" s="178"/>
      <c r="HQ27" s="178"/>
      <c r="HR27" s="178"/>
      <c r="HS27" s="178"/>
      <c r="HT27" s="178"/>
      <c r="HU27" s="178"/>
      <c r="HV27" s="178"/>
      <c r="HW27" s="178"/>
      <c r="HX27" s="178"/>
      <c r="HY27" s="178"/>
      <c r="HZ27" s="178"/>
      <c r="IA27" s="178"/>
      <c r="IB27" s="178"/>
      <c r="IC27" s="178"/>
      <c r="ID27" s="178"/>
      <c r="IE27" s="178"/>
      <c r="IF27" s="178"/>
      <c r="IG27" s="178"/>
      <c r="IH27" s="178"/>
      <c r="II27" s="178"/>
      <c r="IJ27" s="178"/>
      <c r="IK27" s="178"/>
      <c r="IL27" s="178"/>
      <c r="IM27" s="178"/>
      <c r="IN27" s="178"/>
      <c r="IO27" s="178"/>
      <c r="IP27" s="178"/>
      <c r="IQ27" s="178"/>
      <c r="IR27" s="178"/>
      <c r="IS27" s="178"/>
      <c r="IT27" s="178"/>
      <c r="IU27" s="178"/>
      <c r="IV27" s="178"/>
      <c r="IW27" s="178"/>
      <c r="IX27" s="178"/>
      <c r="IY27" s="178"/>
      <c r="IZ27" s="178"/>
      <c r="JA27" s="178"/>
      <c r="JB27" s="178"/>
      <c r="JC27" s="178"/>
      <c r="JD27" s="178"/>
      <c r="JE27" s="178"/>
      <c r="JF27" s="178"/>
      <c r="JG27" s="178"/>
      <c r="JH27" s="178"/>
      <c r="JI27" s="178"/>
      <c r="JJ27" s="178"/>
      <c r="JK27" s="178"/>
      <c r="JL27" s="178"/>
      <c r="JM27" s="178"/>
      <c r="JN27" s="178"/>
      <c r="JO27" s="178"/>
      <c r="JP27" s="178"/>
      <c r="JQ27" s="178"/>
      <c r="JR27" s="178"/>
      <c r="JS27" s="178"/>
      <c r="JT27" s="178"/>
      <c r="JU27" s="178"/>
      <c r="JV27" s="178"/>
      <c r="JW27" s="178"/>
      <c r="JX27" s="178"/>
      <c r="JY27" s="180"/>
    </row>
    <row r="28" ht="14.25" customHeight="1">
      <c r="A28" s="50" t="s">
        <v>133</v>
      </c>
      <c r="B28" s="83" t="s">
        <v>479</v>
      </c>
      <c r="C28" s="1330">
        <f>VLOOKUP(D28,'Combined Scenario II - Results'!$C$2:$AR$87,42,0)</f>
        <v>10111.00496</v>
      </c>
      <c r="D28" s="50">
        <v>1811043.0</v>
      </c>
      <c r="E28" s="989">
        <f>IF(VLOOKUP($D28,'Appendix B - CI'!$C$2:$EM$141,E$1,0) &gt; 0,$C28,0)</f>
        <v>10111.00496</v>
      </c>
      <c r="F28" s="175">
        <f>IF(VLOOKUP($D28,'Appendix B - CI'!$C$2:$EM$141,F$1,0) &gt; 0,$C28,0)</f>
        <v>0</v>
      </c>
      <c r="G28" s="175">
        <f>IF(VLOOKUP($D28,'Appendix B - CI'!$C$2:$EM$141,G$1,0) &gt; 0,$C28,0)</f>
        <v>0</v>
      </c>
      <c r="H28" s="175">
        <f>IF(VLOOKUP($D28,'Appendix B - CI'!$C$2:$EM$141,H$1,0) &gt; 0,$C28,0)</f>
        <v>0</v>
      </c>
      <c r="I28" s="175">
        <f>IF(VLOOKUP($D28,'Appendix B - CI'!$C$2:$EM$141,I$1,0) &gt; 0,$C28,0)</f>
        <v>0</v>
      </c>
      <c r="J28" s="989">
        <f>IF(VLOOKUP($D28,'Appendix B - CI'!$C$2:$EM$141,J$1,0) &gt; 0,$C28,0)</f>
        <v>10111.00496</v>
      </c>
      <c r="K28" s="175">
        <f>IF(VLOOKUP($D28,'Appendix B - CI'!$C$2:$EM$141,K$1,0) &gt; 0,$C28,0)</f>
        <v>0</v>
      </c>
      <c r="L28" s="175">
        <f>IF(VLOOKUP($D28,'Appendix B - CI'!$C$2:$EM$141,L$1,0) &gt; 0,$C28,0)</f>
        <v>0</v>
      </c>
      <c r="M28" s="175">
        <f>IF(VLOOKUP($D28,'Appendix B - CI'!$C$2:$EM$141,M$1,0) &gt; 0,$C28,0)</f>
        <v>0</v>
      </c>
      <c r="N28" s="175">
        <f>IF(VLOOKUP($D28,'Appendix B - CI'!$C$2:$EM$141,N$1,0) &gt; 0,$C28,0)</f>
        <v>0</v>
      </c>
      <c r="O28" s="989">
        <f>IF(VLOOKUP($D28,'Appendix B - CI'!$C$2:$EM$141,O$1,0) &gt; 0,$C28,0)</f>
        <v>10111.00496</v>
      </c>
      <c r="P28" s="175">
        <f>IF(VLOOKUP($D28,'Appendix B - CI'!$C$2:$EM$141,P$1,0) &gt; 0,$C28,0)</f>
        <v>0</v>
      </c>
      <c r="Q28" s="175">
        <f>IF(VLOOKUP($D28,'Appendix B - CI'!$C$2:$EM$141,Q$1,0) &gt; 0,$C28,0)</f>
        <v>0</v>
      </c>
      <c r="R28" s="175">
        <f>IF(VLOOKUP($D28,'Appendix B - CI'!$C$2:$EM$141,R$1,0) &gt; 0,$C28,0)</f>
        <v>0</v>
      </c>
      <c r="S28" s="175">
        <f>IF(VLOOKUP($D28,'Appendix B - CI'!$C$2:$EM$141,S$1,0) &gt; 0,$C28,0)</f>
        <v>0</v>
      </c>
      <c r="T28" s="175">
        <f>IF(VLOOKUP($D28,'Appendix B - CI'!$C$2:$EM$141,T$1,0) &gt; 0,$C28,0)</f>
        <v>0</v>
      </c>
      <c r="U28" s="175">
        <f>IF(VLOOKUP($D28,'Appendix B - CI'!$C$2:$EM$141,U$1,0) &gt; 0,$C28,0)</f>
        <v>0</v>
      </c>
      <c r="V28" s="989">
        <f>IF(VLOOKUP($D28,'Appendix B - CI'!$C$2:$EM$141,V$1,0) &gt; 0,$C28,0)</f>
        <v>10111.00496</v>
      </c>
      <c r="W28" s="175">
        <f>IF(VLOOKUP($D28,'Appendix B - CI'!$C$2:$EM$141,W$1,0) &gt; 0,$C28,0)</f>
        <v>0</v>
      </c>
      <c r="X28" s="175">
        <f>IF(VLOOKUP($D28,'Appendix B - CI'!$C$2:$EM$141,X$1,0) &gt; 0,$C28,0)</f>
        <v>0</v>
      </c>
      <c r="Y28" s="175">
        <f>IF(VLOOKUP($D28,'Appendix B - CI'!$C$2:$EM$141,Y$1,0) &gt; 0,$C28,0)</f>
        <v>0</v>
      </c>
      <c r="Z28" s="175">
        <f>IF(VLOOKUP($D28,'Appendix B - CI'!$C$2:$EM$141,Z$1,0) &gt; 0,$C28,0)</f>
        <v>0</v>
      </c>
      <c r="AA28" s="175">
        <f>IF(VLOOKUP($D28,'Appendix B - CI'!$C$2:$EM$141,AA$1,0) &gt; 0,$C28,0)</f>
        <v>0</v>
      </c>
      <c r="AB28" s="175">
        <f>IF(VLOOKUP($D28,'Appendix B - CI'!$C$2:$EM$141,AB$1,0) &gt; 0,$C28,0)</f>
        <v>0</v>
      </c>
      <c r="AC28" s="175">
        <f>IF(VLOOKUP($D28,'Appendix B - CI'!$C$2:$EM$141,AC$1,0) &gt; 0,$C28,0)</f>
        <v>0</v>
      </c>
      <c r="AD28" s="989">
        <f>IF(VLOOKUP($D28,'Appendix B - CI'!$C$2:$EM$141,AD$1,0) &gt; 0,$C28,0)</f>
        <v>10111.00496</v>
      </c>
      <c r="AE28" s="175">
        <f>IF(VLOOKUP($D28,'Appendix B - CI'!$C$2:$EM$141,AE$1,0) &gt; 0,$C28,0)</f>
        <v>0</v>
      </c>
      <c r="AF28" s="175">
        <f>IF(VLOOKUP($D28,'Appendix B - CI'!$C$2:$EM$141,AF$1,0) &gt; 0,$C28,0)</f>
        <v>0</v>
      </c>
      <c r="AG28" s="175">
        <f>IF(VLOOKUP($D28,'Appendix B - CI'!$C$2:$EM$141,AG$1,0) &gt; 0,$C28,0)</f>
        <v>0</v>
      </c>
      <c r="AH28" s="175">
        <f>IF(VLOOKUP($D28,'Appendix B - CI'!$C$2:$EM$141,AH$1,0) &gt; 0,$C28,0)</f>
        <v>0</v>
      </c>
      <c r="AI28" s="175">
        <f>IF(VLOOKUP($D28,'Appendix B - CI'!$C$2:$EM$141,AI$1,0) &gt; 0,$C28,0)</f>
        <v>0</v>
      </c>
      <c r="AJ28" s="175">
        <f>IF(VLOOKUP($D28,'Appendix B - CI'!$C$2:$EM$141,AJ$1,0) &gt; 0,$C28,0)</f>
        <v>0</v>
      </c>
      <c r="AK28" s="175">
        <f>IF(VLOOKUP($D28,'Appendix B - CI'!$C$2:$EM$141,AK$1,0) &gt; 0,$C28,0)</f>
        <v>0</v>
      </c>
      <c r="AL28" s="989">
        <f>IF(VLOOKUP($D28,'Appendix B - CI'!$C$2:$EM$141,AL$1,0) &gt; 0,$C28,0)</f>
        <v>10111.00496</v>
      </c>
      <c r="AM28" s="175">
        <f>IF(VLOOKUP($D28,'Appendix B - CI'!$C$2:$EM$141,AM$1,0) &gt; 0,$C28,0)</f>
        <v>0</v>
      </c>
      <c r="AN28" s="175">
        <f>IF(VLOOKUP($D28,'Appendix B - CI'!$C$2:$EM$141,AN$1,0) &gt; 0,$C28,0)</f>
        <v>0</v>
      </c>
      <c r="AO28" s="175">
        <f>IF(VLOOKUP($D28,'Appendix B - CI'!$C$2:$EM$141,AO$1,0) &gt; 0,$C28,0)</f>
        <v>0</v>
      </c>
      <c r="AP28" s="175">
        <f>IF(VLOOKUP($D28,'Appendix B - CI'!$C$2:$EM$141,AP$1,0) &gt; 0,$C28,0)</f>
        <v>0</v>
      </c>
      <c r="AQ28" s="175">
        <f>IF(VLOOKUP($D28,'Appendix B - CI'!$C$2:$EM$141,AQ$1,0) &gt; 0,$C28,0)</f>
        <v>0</v>
      </c>
      <c r="AR28" s="175">
        <f>IF(VLOOKUP($D28,'Appendix B - CI'!$C$2:$EM$141,AR$1,0) &gt; 0,$C28,0)</f>
        <v>0</v>
      </c>
      <c r="AS28" s="175">
        <f>IF(VLOOKUP($D28,'Appendix B - CI'!$C$2:$EM$141,AS$1,0) &gt; 0,$C28,0)</f>
        <v>0</v>
      </c>
      <c r="AT28" s="175">
        <f>IF(VLOOKUP($D28,'Appendix B - CI'!$C$2:$EM$141,AT$1,0) &gt; 0,$C28,0)</f>
        <v>0</v>
      </c>
      <c r="AU28" s="175">
        <f>IF(VLOOKUP($D28,'Appendix B - CI'!$C$2:$EM$141,AU$1,0) &gt; 0,$C28,0)</f>
        <v>0</v>
      </c>
      <c r="AV28" s="989">
        <f>IF(VLOOKUP($D28,'Appendix B - CI'!$C$2:$EM$141,AV$1,0) &gt; 0,$C28,0)</f>
        <v>10111.00496</v>
      </c>
      <c r="AW28" s="175">
        <f>IF(VLOOKUP($D28,'Appendix B - CI'!$C$2:$EM$141,AW$1,0) &gt; 0,$C28,0)</f>
        <v>0</v>
      </c>
      <c r="AX28" s="175">
        <f>IF(VLOOKUP($D28,'Appendix B - CI'!$C$2:$EM$141,AX$1,0) &gt; 0,$C28,0)</f>
        <v>0</v>
      </c>
      <c r="AY28" s="175">
        <f>IF(VLOOKUP($D28,'Appendix B - CI'!$C$2:$EM$141,AY$1,0) &gt; 0,$C28,0)</f>
        <v>0</v>
      </c>
      <c r="AZ28" s="175">
        <f>IF(VLOOKUP($D28,'Appendix B - CI'!$C$2:$EM$141,AZ$1,0) &gt; 0,$C28,0)</f>
        <v>0</v>
      </c>
      <c r="BA28" s="175">
        <f>IF(VLOOKUP($D28,'Appendix B - CI'!$C$2:$EM$141,BA$1,0) &gt; 0,$C28,0)</f>
        <v>0</v>
      </c>
      <c r="BB28" s="175">
        <f>IF(VLOOKUP($D28,'Appendix B - CI'!$C$2:$EM$141,BB$1,0) &gt; 0,$C28,0)</f>
        <v>0</v>
      </c>
      <c r="BC28" s="175">
        <f>IF(VLOOKUP($D28,'Appendix B - CI'!$C$2:$EM$141,BC$1,0) &gt; 0,$C28,0)</f>
        <v>0</v>
      </c>
      <c r="BD28" s="175">
        <f>IF(VLOOKUP($D28,'Appendix B - CI'!$C$2:$EM$141,BD$1,0) &gt; 0,$C28,0)</f>
        <v>0</v>
      </c>
      <c r="BE28" s="175">
        <f>IF(VLOOKUP($D28,'Appendix B - CI'!$C$2:$EM$141,BE$1,0) &gt; 0,$C28,0)</f>
        <v>0</v>
      </c>
      <c r="BF28" s="175">
        <f>IF(VLOOKUP($D28,'Appendix B - CI'!$C$2:$EM$141,BF$1,0) &gt; 0,$C28,0)</f>
        <v>0</v>
      </c>
      <c r="BG28" s="175">
        <f>IF(VLOOKUP($D28,'Appendix B - CI'!$C$2:$EM$141,BG$1,0) &gt; 0,$C28,0)</f>
        <v>0</v>
      </c>
      <c r="BH28" s="175">
        <f>IF(VLOOKUP($D28,'Appendix B - CI'!$C$2:$EM$141,BH$1,0) &gt; 0,$C28,0)</f>
        <v>0</v>
      </c>
      <c r="BI28" s="175">
        <f>IF(VLOOKUP($D28,'Appendix B - CI'!$C$2:$EM$141,BI$1,0) &gt; 0,$C28,0)</f>
        <v>0</v>
      </c>
      <c r="BJ28" s="175">
        <f>IF(VLOOKUP($D28,'Appendix B - CI'!$C$2:$EM$141,BJ$1,0) &gt; 0,$C28,0)</f>
        <v>0</v>
      </c>
      <c r="BK28" s="175">
        <f>IF(VLOOKUP($D28,'Appendix B - CI'!$C$2:$EM$141,BK$1,0) &gt; 0,$C28,0)</f>
        <v>0</v>
      </c>
      <c r="BL28" s="175">
        <f>IF(VLOOKUP($D28,'Appendix B - CI'!$C$2:$EM$141,BL$1,0) &gt; 0,$C28,0)</f>
        <v>0</v>
      </c>
      <c r="BM28" s="175">
        <f>IF(VLOOKUP($D28,'Appendix B - CI'!$C$2:$EM$141,BM$1,0) &gt; 0,$C28,0)</f>
        <v>0</v>
      </c>
      <c r="BN28" s="175">
        <f>IF(VLOOKUP($D28,'Appendix B - CI'!$C$2:$EM$141,BN$1,0) &gt; 0,$C28,0)</f>
        <v>0</v>
      </c>
      <c r="BO28" s="175">
        <f>IF(VLOOKUP($D28,'Appendix B - CI'!$C$2:$EM$141,BO$1,0) &gt; 0,$C28,0)</f>
        <v>0</v>
      </c>
      <c r="BP28" s="175">
        <f>IF(VLOOKUP($D28,'Appendix B - CI'!$C$2:$EM$141,BP$1,0) &gt; 0,$C28,0)</f>
        <v>0</v>
      </c>
      <c r="BQ28" s="175">
        <f>IF(VLOOKUP($D28,'Appendix B - CI'!$C$2:$EM$141,BQ$1,0) &gt; 0,$C28,0)</f>
        <v>0</v>
      </c>
      <c r="BR28" s="175">
        <f>IF(VLOOKUP($D28,'Appendix B - CI'!$C$2:$EM$141,BR$1,0) &gt; 0,$C28,0)</f>
        <v>0</v>
      </c>
      <c r="BS28" s="175">
        <f>IF(VLOOKUP($D28,'Appendix B - CI'!$C$2:$EM$141,BS$1,0) &gt; 0,$C28,0)</f>
        <v>0</v>
      </c>
      <c r="BT28" s="175">
        <f>IF(VLOOKUP($D28,'Appendix B - CI'!$C$2:$EM$141,BT$1,0) &gt; 0,$C28,0)</f>
        <v>0</v>
      </c>
      <c r="BU28" s="175">
        <f>IF(VLOOKUP($D28,'Appendix B - CI'!$C$2:$EM$141,BU$1,0) &gt; 0,$C28,0)</f>
        <v>0</v>
      </c>
      <c r="BV28" s="175">
        <f>IF(VLOOKUP($D28,'Appendix B - CI'!$C$2:$EM$141,BV$1,0) &gt; 0,$C28,0)</f>
        <v>0</v>
      </c>
      <c r="BW28" s="175">
        <f>IF(VLOOKUP($D28,'Appendix B - CI'!$C$2:$EM$141,BW$1,0) &gt; 0,$C28,0)</f>
        <v>0</v>
      </c>
      <c r="BX28" s="175">
        <f>IF(VLOOKUP($D28,'Appendix B - CI'!$C$2:$EM$141,BX$1,0) &gt; 0,$C28,0)</f>
        <v>0</v>
      </c>
      <c r="BY28" s="175">
        <f>IF(VLOOKUP($D28,'Appendix B - CI'!$C$2:$EM$141,BY$1,0) &gt; 0,$C28,0)</f>
        <v>0</v>
      </c>
      <c r="BZ28" s="989">
        <f>IF(VLOOKUP($D28,'Appendix B - CI'!$C$2:$EM$141,BZ$1,0) &gt; 0,$C28,0)</f>
        <v>10111.00496</v>
      </c>
      <c r="CA28" s="175">
        <f>IF(VLOOKUP($D28,'Appendix B - CI'!$C$2:$EM$141,CA$1,0) &gt; 0,$C28,0)</f>
        <v>0</v>
      </c>
      <c r="CB28" s="175">
        <f>IF(VLOOKUP($D28,'Appendix B - CI'!$C$2:$EM$141,CB$1,0) &gt; 0,$C28,0)</f>
        <v>0</v>
      </c>
      <c r="CC28" s="175">
        <f>IF(VLOOKUP($D28,'Appendix B - CI'!$C$2:$EM$141,CC$1,0) &gt; 0,$C28,0)</f>
        <v>0</v>
      </c>
      <c r="CD28" s="175">
        <f>IF(VLOOKUP($D28,'Appendix B - CI'!$C$2:$EM$141,CD$1,0) &gt; 0,$C28,0)</f>
        <v>0</v>
      </c>
      <c r="CE28" s="175">
        <f>IF(VLOOKUP($D28,'Appendix B - CI'!$C$2:$EM$141,CE$1,0) &gt; 0,$C28,0)</f>
        <v>0</v>
      </c>
      <c r="CF28" s="175">
        <f>IF(VLOOKUP($D28,'Appendix B - CI'!$C$2:$EM$141,CF$1,0) &gt; 0,$C28,0)</f>
        <v>0</v>
      </c>
      <c r="CG28" s="175">
        <f>IF(VLOOKUP($D28,'Appendix B - CI'!$C$2:$EM$141,CG$1,0) &gt; 0,$C28,0)</f>
        <v>0</v>
      </c>
      <c r="CH28" s="175">
        <f>IF(VLOOKUP($D28,'Appendix B - CI'!$C$2:$EM$141,CH$1,0) &gt; 0,$C28,0)</f>
        <v>0</v>
      </c>
      <c r="CI28" s="175">
        <f>IF(VLOOKUP($D28,'Appendix B - CI'!$C$2:$EM$141,CI$1,0) &gt; 0,$C28,0)</f>
        <v>0</v>
      </c>
      <c r="CJ28" s="175">
        <f>IF(VLOOKUP($D28,'Appendix B - CI'!$C$2:$EM$141,CJ$1,0) &gt; 0,$C28,0)</f>
        <v>0</v>
      </c>
      <c r="CK28" s="175">
        <f>IF(VLOOKUP($D28,'Appendix B - CI'!$C$2:$EM$141,CK$1,0) &gt; 0,$C28,0)</f>
        <v>0</v>
      </c>
      <c r="CL28" s="175">
        <f>IF(VLOOKUP($D28,'Appendix B - CI'!$C$2:$EM$141,CL$1,0) &gt; 0,$C28,0)</f>
        <v>0</v>
      </c>
      <c r="CM28" s="175">
        <f>IF(VLOOKUP($D28,'Appendix B - CI'!$C$2:$EM$141,CM$1,0) &gt; 0,$C28,0)</f>
        <v>0</v>
      </c>
      <c r="CN28" s="175">
        <f>IF(VLOOKUP($D28,'Appendix B - CI'!$C$2:$EM$141,CN$1,0) &gt; 0,$C28,0)</f>
        <v>0</v>
      </c>
      <c r="CO28" s="175">
        <f>IF(VLOOKUP($D28,'Appendix B - CI'!$C$2:$EM$141,CO$1,0) &gt; 0,$C28,0)</f>
        <v>0</v>
      </c>
      <c r="CP28" s="175">
        <f>IF(VLOOKUP($D28,'Appendix B - CI'!$C$2:$EM$141,CP$1,0) &gt; 0,$C28,0)</f>
        <v>0</v>
      </c>
      <c r="CQ28" s="989">
        <f>IF(VLOOKUP($D28,'Appendix B - CI'!$C$2:$EM$141,CQ$1,0) &gt; 0,$C28,0)</f>
        <v>10111.00496</v>
      </c>
      <c r="CR28" s="175">
        <f>IF(VLOOKUP($D28,'Appendix B - CI'!$C$2:$EM$141,CR$1,0) &gt; 0,$C28,0)</f>
        <v>0</v>
      </c>
      <c r="CS28" s="175">
        <f>IF(VLOOKUP($D28,'Appendix B - CI'!$C$2:$EM$141,CS$1,0) &gt; 0,$C28,0)</f>
        <v>0</v>
      </c>
      <c r="CT28" s="175">
        <f>IF(VLOOKUP($D28,'Appendix B - CI'!$C$2:$EM$141,CT$1,0) &gt; 0,$C28,0)</f>
        <v>0</v>
      </c>
      <c r="CU28" s="175">
        <f>IF(VLOOKUP($D28,'Appendix B - CI'!$C$2:$EM$141,CU$1,0) &gt; 0,$C28,0)</f>
        <v>0</v>
      </c>
      <c r="CV28" s="175">
        <f>IF(VLOOKUP($D28,'Appendix B - CI'!$C$2:$EM$141,CV$1,0) &gt; 0,$C28,0)</f>
        <v>0</v>
      </c>
      <c r="CW28" s="175">
        <f>IF(VLOOKUP($D28,'Appendix B - CI'!$C$2:$EM$141,CW$1,0) &gt; 0,$C28,0)</f>
        <v>0</v>
      </c>
      <c r="CX28" s="175">
        <f>IF(VLOOKUP($D28,'Appendix B - CI'!$C$2:$EM$141,CX$1,0) &gt; 0,$C28,0)</f>
        <v>0</v>
      </c>
      <c r="CY28" s="175">
        <f>IF(VLOOKUP($D28,'Appendix B - CI'!$C$2:$EM$141,CY$1,0) &gt; 0,$C28,0)</f>
        <v>0</v>
      </c>
      <c r="CZ28" s="989">
        <f>IF(VLOOKUP($D28,'Appendix B - CI'!$C$2:$EM$141,CZ$1,0) &gt; 0,$C28,0)</f>
        <v>10111.00496</v>
      </c>
      <c r="DA28" s="175">
        <f>IF(VLOOKUP($D28,'Appendix B - CI'!$C$2:$EM$141,DA$1,0) &gt; 0,$C28,0)</f>
        <v>0</v>
      </c>
      <c r="DB28" s="175">
        <f>IF(VLOOKUP($D28,'Appendix B - CI'!$C$2:$EM$141,DB$1,0) &gt; 0,$C28,0)</f>
        <v>0</v>
      </c>
      <c r="DC28" s="175">
        <f>IF(VLOOKUP($D28,'Appendix B - CI'!$C$2:$EM$141,DC$1,0) &gt; 0,$C28,0)</f>
        <v>0</v>
      </c>
      <c r="DD28" s="175">
        <f>IF(VLOOKUP($D28,'Appendix B - CI'!$C$2:$EM$141,DD$1,0) &gt; 0,$C28,0)</f>
        <v>0</v>
      </c>
      <c r="DE28" s="175">
        <f>IF(VLOOKUP($D28,'Appendix B - CI'!$C$2:$EM$141,DE$1,0) &gt; 0,$C28,0)</f>
        <v>0</v>
      </c>
      <c r="DF28" s="175">
        <f>IF(VLOOKUP($D28,'Appendix B - CI'!$C$2:$EM$141,DF$1,0) &gt; 0,$C28,0)</f>
        <v>0</v>
      </c>
      <c r="DG28" s="175">
        <f>IF(VLOOKUP($D28,'Appendix B - CI'!$C$2:$EM$141,DG$1,0) &gt; 0,$C28,0)</f>
        <v>0</v>
      </c>
      <c r="DH28" s="175">
        <f>IF(VLOOKUP($D28,'Appendix B - CI'!$C$2:$EM$141,DH$1,0) &gt; 0,$C28,0)</f>
        <v>0</v>
      </c>
      <c r="DI28" s="175">
        <f>IF(VLOOKUP($D28,'Appendix B - CI'!$C$2:$EM$141,DI$1,0) &gt; 0,$C28,0)</f>
        <v>0</v>
      </c>
      <c r="DJ28" s="175">
        <f>IF(VLOOKUP($D28,'Appendix B - CI'!$C$2:$EM$141,DJ$1,0) &gt; 0,$C28,0)</f>
        <v>0</v>
      </c>
      <c r="DK28" s="175">
        <f>IF(VLOOKUP($D28,'Appendix B - CI'!$C$2:$EM$141,DK$1,0) &gt; 0,$C28,0)</f>
        <v>0</v>
      </c>
      <c r="DL28" s="175">
        <f>IF(VLOOKUP($D28,'Appendix B - CI'!$C$2:$EM$141,DL$1,0) &gt; 0,$C28,0)</f>
        <v>0</v>
      </c>
      <c r="DM28" s="175">
        <f>IF(VLOOKUP($D28,'Appendix B - CI'!$C$2:$EM$141,DM$1,0) &gt; 0,$C28,0)</f>
        <v>0</v>
      </c>
      <c r="DN28" s="175">
        <f>IF(VLOOKUP($D28,'Appendix B - CI'!$C$2:$EM$141,DN$1,0) &gt; 0,$C28,0)</f>
        <v>0</v>
      </c>
      <c r="DO28" s="175">
        <f>IF(VLOOKUP($D28,'Appendix B - CI'!$C$2:$EM$141,DO$1,0) &gt; 0,$C28,0)</f>
        <v>0</v>
      </c>
      <c r="DP28" s="175">
        <f>IF(VLOOKUP($D28,'Appendix B - CI'!$C$2:$EM$141,DP$1,0) &gt; 0,$C28,0)</f>
        <v>0</v>
      </c>
      <c r="DQ28" s="175">
        <f>IF(VLOOKUP($D28,'Appendix B - CI'!$C$2:$EM$141,DQ$1,0) &gt; 0,$C28,0)</f>
        <v>0</v>
      </c>
      <c r="DR28" s="175">
        <f>IF(VLOOKUP($D28,'Appendix B - CI'!$C$2:$EM$141,DR$1,0) &gt; 0,$C28,0)</f>
        <v>0</v>
      </c>
      <c r="DS28" s="175">
        <f>IF(VLOOKUP($D28,'Appendix B - CI'!$C$2:$EM$141,DS$1,0) &gt; 0,$C28,0)</f>
        <v>0</v>
      </c>
      <c r="DT28" s="175">
        <f>IF(VLOOKUP($D28,'Appendix B - CI'!$C$2:$EM$141,DT$1,0) &gt; 0,$C28,0)</f>
        <v>0</v>
      </c>
      <c r="DU28" s="175">
        <f>IF(VLOOKUP($D28,'Appendix B - CI'!$C$2:$EM$141,DU$1,0) &gt; 0,$C28,0)</f>
        <v>0</v>
      </c>
      <c r="DV28" s="175">
        <f>IF(VLOOKUP($D28,'Appendix B - CI'!$C$2:$EM$141,DV$1,0) &gt; 0,$C28,0)</f>
        <v>0</v>
      </c>
      <c r="DW28" s="175">
        <f>IF(VLOOKUP($D28,'Appendix B - CI'!$C$2:$EM$141,DW$1,0) &gt; 0,$C28,0)</f>
        <v>0</v>
      </c>
      <c r="DX28" s="175">
        <f>IF(VLOOKUP($D28,'Appendix B - CI'!$C$2:$EM$141,DX$1,0) &gt; 0,$C28,0)</f>
        <v>0</v>
      </c>
      <c r="DY28" s="175">
        <f>IF(VLOOKUP($D28,'Appendix B - CI'!$C$2:$EM$141,DY$1,0) &gt; 0,$C28,0)</f>
        <v>0</v>
      </c>
      <c r="DZ28" s="175">
        <f>IF(VLOOKUP($D28,'Appendix B - CI'!$C$2:$EM$141,DZ$1,0) &gt; 0,$C28,0)</f>
        <v>0</v>
      </c>
      <c r="EA28" s="175">
        <f>IF(VLOOKUP($D28,'Appendix B - CI'!$C$2:$EM$141,EA$1,0) &gt; 0,$C28,0)</f>
        <v>0</v>
      </c>
      <c r="EB28" s="175">
        <f>IF(VLOOKUP($D28,'Appendix B - CI'!$C$2:$EM$141,EB$1,0) &gt; 0,$C28,0)</f>
        <v>0</v>
      </c>
      <c r="EC28" s="175">
        <f>IF(VLOOKUP($D28,'Appendix B - CI'!$C$2:$EM$141,EC$1,0) &gt; 0,$C28,0)</f>
        <v>0</v>
      </c>
      <c r="ED28" s="175">
        <f>IF(VLOOKUP($D28,'Appendix B - CI'!$C$2:$EM$141,ED$1,0) &gt; 0,$C28,0)</f>
        <v>0</v>
      </c>
      <c r="EE28" s="175">
        <f>IF(VLOOKUP($D28,'Appendix B - CI'!$C$2:$EM$141,EE$1,0) &gt; 0,$C28,0)</f>
        <v>0</v>
      </c>
      <c r="EF28" s="175">
        <f>IF(VLOOKUP($D28,'Appendix B - CI'!$C$2:$EM$141,EF$1,0) &gt; 0,$C28,0)</f>
        <v>0</v>
      </c>
      <c r="EG28" s="175">
        <f>IF(VLOOKUP($D28,'Appendix B - CI'!$C$2:$EM$141,EG$1,0) &gt; 0,$C28,0)</f>
        <v>0</v>
      </c>
      <c r="EH28" s="175">
        <f>IF(VLOOKUP($D28,'Appendix B - CI'!$C$2:$EM$141,EH$1,0) &gt; 0,$C28,0)</f>
        <v>0</v>
      </c>
      <c r="EI28" s="175">
        <f>IF(VLOOKUP($D28,'Appendix B - CI'!$C$2:$EM$141,EI$1,0) &gt; 0,$C28,0)</f>
        <v>0</v>
      </c>
      <c r="EJ28" s="175">
        <f>IF(VLOOKUP($D28,'Appendix B - CI'!$C$2:$EM$141,EJ$1,0) &gt; 0,$C28,0)</f>
        <v>0</v>
      </c>
      <c r="EK28" s="175">
        <f>IF(VLOOKUP($D28,'Appendix B - CI'!$C$2:$EM$141,EK$1,0) &gt; 0,$C28,0)</f>
        <v>0</v>
      </c>
      <c r="EL28" s="175">
        <f>IF(VLOOKUP($D28,'Appendix B - CI'!$C$2:$EM$141,EL$1,0) &gt; 0,$C28,0)</f>
        <v>0</v>
      </c>
      <c r="EM28" s="175">
        <f>IF(VLOOKUP($D28,'Appendix B - CI'!$C$2:$EM$141,EM$1,0) &gt; 0,$C28,0)</f>
        <v>0</v>
      </c>
      <c r="EN28" s="175">
        <f>IF(VLOOKUP($D28,'Appendix B - CI'!$C$2:$EM$141,EN$1,0) &gt; 0,$C28,0)</f>
        <v>0</v>
      </c>
      <c r="EO28" s="178"/>
      <c r="EP28" s="178"/>
      <c r="EQ28" s="178"/>
      <c r="ER28" s="178"/>
      <c r="ES28" s="178"/>
      <c r="ET28" s="178"/>
      <c r="EU28" s="178"/>
      <c r="EV28" s="178"/>
      <c r="EW28" s="178"/>
      <c r="EX28" s="178"/>
      <c r="EY28" s="178"/>
      <c r="EZ28" s="178"/>
      <c r="FA28" s="178"/>
      <c r="FB28" s="178"/>
      <c r="FC28" s="178"/>
      <c r="FD28" s="178"/>
      <c r="FE28" s="178"/>
      <c r="FF28" s="178"/>
      <c r="FG28" s="178"/>
      <c r="FH28" s="178"/>
      <c r="FI28" s="178"/>
      <c r="FJ28" s="178"/>
      <c r="FK28" s="178"/>
      <c r="FL28" s="178"/>
      <c r="FM28" s="178"/>
      <c r="FN28" s="178"/>
      <c r="FO28" s="178"/>
      <c r="FP28" s="178"/>
      <c r="FQ28" s="178"/>
      <c r="FR28" s="178"/>
      <c r="FS28" s="178"/>
      <c r="FT28" s="178"/>
      <c r="FU28" s="178"/>
      <c r="FV28" s="178"/>
      <c r="FW28" s="178"/>
      <c r="FX28" s="178"/>
      <c r="FY28" s="178"/>
      <c r="FZ28" s="178"/>
      <c r="GA28" s="178"/>
      <c r="GB28" s="178"/>
      <c r="GC28" s="178"/>
      <c r="GD28" s="178"/>
      <c r="GE28" s="178"/>
      <c r="GF28" s="178"/>
      <c r="GG28" s="178"/>
      <c r="GH28" s="178"/>
      <c r="GI28" s="178"/>
      <c r="GJ28" s="178"/>
      <c r="GK28" s="178"/>
      <c r="GL28" s="178"/>
      <c r="GM28" s="178"/>
      <c r="GN28" s="178"/>
      <c r="GO28" s="178"/>
      <c r="GP28" s="178"/>
      <c r="GQ28" s="178"/>
      <c r="GR28" s="178"/>
      <c r="GS28" s="178"/>
      <c r="GT28" s="178"/>
      <c r="GU28" s="178"/>
      <c r="GV28" s="178"/>
      <c r="GW28" s="178"/>
      <c r="GX28" s="178"/>
      <c r="GY28" s="178"/>
      <c r="GZ28" s="178"/>
      <c r="HA28" s="178"/>
      <c r="HB28" s="178"/>
      <c r="HC28" s="178"/>
      <c r="HD28" s="178"/>
      <c r="HE28" s="178"/>
      <c r="HF28" s="178"/>
      <c r="HG28" s="178"/>
      <c r="HH28" s="178"/>
      <c r="HI28" s="178"/>
      <c r="HJ28" s="178"/>
      <c r="HK28" s="178"/>
      <c r="HL28" s="178"/>
      <c r="HM28" s="178"/>
      <c r="HN28" s="178"/>
      <c r="HO28" s="178"/>
      <c r="HP28" s="178"/>
      <c r="HQ28" s="178"/>
      <c r="HR28" s="178"/>
      <c r="HS28" s="178"/>
      <c r="HT28" s="178"/>
      <c r="HU28" s="178"/>
      <c r="HV28" s="178"/>
      <c r="HW28" s="178"/>
      <c r="HX28" s="178"/>
      <c r="HY28" s="178"/>
      <c r="HZ28" s="178"/>
      <c r="IA28" s="178"/>
      <c r="IB28" s="178"/>
      <c r="IC28" s="178"/>
      <c r="ID28" s="178"/>
      <c r="IE28" s="178"/>
      <c r="IF28" s="178"/>
      <c r="IG28" s="178"/>
      <c r="IH28" s="178"/>
      <c r="II28" s="178"/>
      <c r="IJ28" s="178"/>
      <c r="IK28" s="178"/>
      <c r="IL28" s="178"/>
      <c r="IM28" s="178"/>
      <c r="IN28" s="178"/>
      <c r="IO28" s="178"/>
      <c r="IP28" s="178"/>
      <c r="IQ28" s="178"/>
      <c r="IR28" s="178"/>
      <c r="IS28" s="178"/>
      <c r="IT28" s="178"/>
      <c r="IU28" s="178"/>
      <c r="IV28" s="178"/>
      <c r="IW28" s="178"/>
      <c r="IX28" s="178"/>
      <c r="IY28" s="178"/>
      <c r="IZ28" s="178"/>
      <c r="JA28" s="178"/>
      <c r="JB28" s="178"/>
      <c r="JC28" s="178"/>
      <c r="JD28" s="178"/>
      <c r="JE28" s="178"/>
      <c r="JF28" s="178"/>
      <c r="JG28" s="178"/>
      <c r="JH28" s="178"/>
      <c r="JI28" s="178"/>
      <c r="JJ28" s="178"/>
      <c r="JK28" s="178"/>
      <c r="JL28" s="178"/>
      <c r="JM28" s="178"/>
      <c r="JN28" s="178"/>
      <c r="JO28" s="178"/>
      <c r="JP28" s="178"/>
      <c r="JQ28" s="178"/>
      <c r="JR28" s="178"/>
      <c r="JS28" s="178"/>
      <c r="JT28" s="178"/>
      <c r="JU28" s="178"/>
      <c r="JV28" s="178"/>
      <c r="JW28" s="178"/>
      <c r="JX28" s="178"/>
      <c r="JY28" s="180"/>
    </row>
    <row r="29" ht="14.25" customHeight="1">
      <c r="A29" s="50" t="s">
        <v>163</v>
      </c>
      <c r="B29" s="83" t="s">
        <v>479</v>
      </c>
      <c r="C29" s="1330">
        <f>VLOOKUP(D29,'Combined Scenario II - Results'!$C$2:$AR$87,42,0)</f>
        <v>7019.11252</v>
      </c>
      <c r="D29" s="50">
        <v>1811044.0</v>
      </c>
      <c r="E29" s="175">
        <f>IF(VLOOKUP($D29,'Appendix B - CI'!$C$2:$EM$141,E$1,0) &gt; 0,$C29,0)</f>
        <v>0</v>
      </c>
      <c r="F29" s="989">
        <f>IF(VLOOKUP($D29,'Appendix B - CI'!$C$2:$EM$141,F$1,0) &gt; 0,$C29,0)</f>
        <v>7019.11252</v>
      </c>
      <c r="G29" s="175">
        <f>IF(VLOOKUP($D29,'Appendix B - CI'!$C$2:$EM$141,G$1,0) &gt; 0,$C29,0)</f>
        <v>0</v>
      </c>
      <c r="H29" s="175">
        <f>IF(VLOOKUP($D29,'Appendix B - CI'!$C$2:$EM$141,H$1,0) &gt; 0,$C29,0)</f>
        <v>0</v>
      </c>
      <c r="I29" s="175">
        <f>IF(VLOOKUP($D29,'Appendix B - CI'!$C$2:$EM$141,I$1,0) &gt; 0,$C29,0)</f>
        <v>0</v>
      </c>
      <c r="J29" s="175">
        <f>IF(VLOOKUP($D29,'Appendix B - CI'!$C$2:$EM$141,J$1,0) &gt; 0,$C29,0)</f>
        <v>0</v>
      </c>
      <c r="K29" s="989">
        <f>IF(VLOOKUP($D29,'Appendix B - CI'!$C$2:$EM$141,K$1,0) &gt; 0,$C29,0)</f>
        <v>7019.11252</v>
      </c>
      <c r="L29" s="175">
        <f>IF(VLOOKUP($D29,'Appendix B - CI'!$C$2:$EM$141,L$1,0) &gt; 0,$C29,0)</f>
        <v>0</v>
      </c>
      <c r="M29" s="175">
        <f>IF(VLOOKUP($D29,'Appendix B - CI'!$C$2:$EM$141,M$1,0) &gt; 0,$C29,0)</f>
        <v>0</v>
      </c>
      <c r="N29" s="175">
        <f>IF(VLOOKUP($D29,'Appendix B - CI'!$C$2:$EM$141,N$1,0) &gt; 0,$C29,0)</f>
        <v>0</v>
      </c>
      <c r="O29" s="175">
        <f>IF(VLOOKUP($D29,'Appendix B - CI'!$C$2:$EM$141,O$1,0) &gt; 0,$C29,0)</f>
        <v>0</v>
      </c>
      <c r="P29" s="989">
        <f>IF(VLOOKUP($D29,'Appendix B - CI'!$C$2:$EM$141,P$1,0) &gt; 0,$C29,0)</f>
        <v>7019.11252</v>
      </c>
      <c r="Q29" s="175">
        <f>IF(VLOOKUP($D29,'Appendix B - CI'!$C$2:$EM$141,Q$1,0) &gt; 0,$C29,0)</f>
        <v>0</v>
      </c>
      <c r="R29" s="175">
        <f>IF(VLOOKUP($D29,'Appendix B - CI'!$C$2:$EM$141,R$1,0) &gt; 0,$C29,0)</f>
        <v>0</v>
      </c>
      <c r="S29" s="175">
        <f>IF(VLOOKUP($D29,'Appendix B - CI'!$C$2:$EM$141,S$1,0) &gt; 0,$C29,0)</f>
        <v>0</v>
      </c>
      <c r="T29" s="175">
        <f>IF(VLOOKUP($D29,'Appendix B - CI'!$C$2:$EM$141,T$1,0) &gt; 0,$C29,0)</f>
        <v>0</v>
      </c>
      <c r="U29" s="175">
        <f>IF(VLOOKUP($D29,'Appendix B - CI'!$C$2:$EM$141,U$1,0) &gt; 0,$C29,0)</f>
        <v>0</v>
      </c>
      <c r="V29" s="989">
        <f>IF(VLOOKUP($D29,'Appendix B - CI'!$C$2:$EM$141,V$1,0) &gt; 0,$C29,0)</f>
        <v>7019.11252</v>
      </c>
      <c r="W29" s="175">
        <f>IF(VLOOKUP($D29,'Appendix B - CI'!$C$2:$EM$141,W$1,0) &gt; 0,$C29,0)</f>
        <v>0</v>
      </c>
      <c r="X29" s="175">
        <f>IF(VLOOKUP($D29,'Appendix B - CI'!$C$2:$EM$141,X$1,0) &gt; 0,$C29,0)</f>
        <v>0</v>
      </c>
      <c r="Y29" s="175">
        <f>IF(VLOOKUP($D29,'Appendix B - CI'!$C$2:$EM$141,Y$1,0) &gt; 0,$C29,0)</f>
        <v>0</v>
      </c>
      <c r="Z29" s="175">
        <f>IF(VLOOKUP($D29,'Appendix B - CI'!$C$2:$EM$141,Z$1,0) &gt; 0,$C29,0)</f>
        <v>0</v>
      </c>
      <c r="AA29" s="175">
        <f>IF(VLOOKUP($D29,'Appendix B - CI'!$C$2:$EM$141,AA$1,0) &gt; 0,$C29,0)</f>
        <v>0</v>
      </c>
      <c r="AB29" s="175">
        <f>IF(VLOOKUP($D29,'Appendix B - CI'!$C$2:$EM$141,AB$1,0) &gt; 0,$C29,0)</f>
        <v>0</v>
      </c>
      <c r="AC29" s="989">
        <f>IF(VLOOKUP($D29,'Appendix B - CI'!$C$2:$EM$141,AC$1,0) &gt; 0,$C29,0)</f>
        <v>7019.11252</v>
      </c>
      <c r="AD29" s="175">
        <f>IF(VLOOKUP($D29,'Appendix B - CI'!$C$2:$EM$141,AD$1,0) &gt; 0,$C29,0)</f>
        <v>0</v>
      </c>
      <c r="AE29" s="175">
        <f>IF(VLOOKUP($D29,'Appendix B - CI'!$C$2:$EM$141,AE$1,0) &gt; 0,$C29,0)</f>
        <v>0</v>
      </c>
      <c r="AF29" s="175">
        <f>IF(VLOOKUP($D29,'Appendix B - CI'!$C$2:$EM$141,AF$1,0) &gt; 0,$C29,0)</f>
        <v>0</v>
      </c>
      <c r="AG29" s="175">
        <f>IF(VLOOKUP($D29,'Appendix B - CI'!$C$2:$EM$141,AG$1,0) &gt; 0,$C29,0)</f>
        <v>0</v>
      </c>
      <c r="AH29" s="175">
        <f>IF(VLOOKUP($D29,'Appendix B - CI'!$C$2:$EM$141,AH$1,0) &gt; 0,$C29,0)</f>
        <v>0</v>
      </c>
      <c r="AI29" s="175">
        <f>IF(VLOOKUP($D29,'Appendix B - CI'!$C$2:$EM$141,AI$1,0) &gt; 0,$C29,0)</f>
        <v>0</v>
      </c>
      <c r="AJ29" s="175">
        <f>IF(VLOOKUP($D29,'Appendix B - CI'!$C$2:$EM$141,AJ$1,0) &gt; 0,$C29,0)</f>
        <v>0</v>
      </c>
      <c r="AK29" s="989">
        <f>IF(VLOOKUP($D29,'Appendix B - CI'!$C$2:$EM$141,AK$1,0) &gt; 0,$C29,0)</f>
        <v>7019.11252</v>
      </c>
      <c r="AL29" s="175">
        <f>IF(VLOOKUP($D29,'Appendix B - CI'!$C$2:$EM$141,AL$1,0) &gt; 0,$C29,0)</f>
        <v>0</v>
      </c>
      <c r="AM29" s="175">
        <f>IF(VLOOKUP($D29,'Appendix B - CI'!$C$2:$EM$141,AM$1,0) &gt; 0,$C29,0)</f>
        <v>0</v>
      </c>
      <c r="AN29" s="175">
        <f>IF(VLOOKUP($D29,'Appendix B - CI'!$C$2:$EM$141,AN$1,0) &gt; 0,$C29,0)</f>
        <v>0</v>
      </c>
      <c r="AO29" s="175">
        <f>IF(VLOOKUP($D29,'Appendix B - CI'!$C$2:$EM$141,AO$1,0) &gt; 0,$C29,0)</f>
        <v>0</v>
      </c>
      <c r="AP29" s="175">
        <f>IF(VLOOKUP($D29,'Appendix B - CI'!$C$2:$EM$141,AP$1,0) &gt; 0,$C29,0)</f>
        <v>0</v>
      </c>
      <c r="AQ29" s="175">
        <f>IF(VLOOKUP($D29,'Appendix B - CI'!$C$2:$EM$141,AQ$1,0) &gt; 0,$C29,0)</f>
        <v>0</v>
      </c>
      <c r="AR29" s="175">
        <f>IF(VLOOKUP($D29,'Appendix B - CI'!$C$2:$EM$141,AR$1,0) &gt; 0,$C29,0)</f>
        <v>0</v>
      </c>
      <c r="AS29" s="175">
        <f>IF(VLOOKUP($D29,'Appendix B - CI'!$C$2:$EM$141,AS$1,0) &gt; 0,$C29,0)</f>
        <v>0</v>
      </c>
      <c r="AT29" s="175">
        <f>IF(VLOOKUP($D29,'Appendix B - CI'!$C$2:$EM$141,AT$1,0) &gt; 0,$C29,0)</f>
        <v>0</v>
      </c>
      <c r="AU29" s="175">
        <f>IF(VLOOKUP($D29,'Appendix B - CI'!$C$2:$EM$141,AU$1,0) &gt; 0,$C29,0)</f>
        <v>0</v>
      </c>
      <c r="AV29" s="989">
        <f>IF(VLOOKUP($D29,'Appendix B - CI'!$C$2:$EM$141,AV$1,0) &gt; 0,$C29,0)</f>
        <v>7019.11252</v>
      </c>
      <c r="AW29" s="175">
        <f>IF(VLOOKUP($D29,'Appendix B - CI'!$C$2:$EM$141,AW$1,0) &gt; 0,$C29,0)</f>
        <v>0</v>
      </c>
      <c r="AX29" s="175">
        <f>IF(VLOOKUP($D29,'Appendix B - CI'!$C$2:$EM$141,AX$1,0) &gt; 0,$C29,0)</f>
        <v>0</v>
      </c>
      <c r="AY29" s="175">
        <f>IF(VLOOKUP($D29,'Appendix B - CI'!$C$2:$EM$141,AY$1,0) &gt; 0,$C29,0)</f>
        <v>0</v>
      </c>
      <c r="AZ29" s="175">
        <f>IF(VLOOKUP($D29,'Appendix B - CI'!$C$2:$EM$141,AZ$1,0) &gt; 0,$C29,0)</f>
        <v>0</v>
      </c>
      <c r="BA29" s="175">
        <f>IF(VLOOKUP($D29,'Appendix B - CI'!$C$2:$EM$141,BA$1,0) &gt; 0,$C29,0)</f>
        <v>0</v>
      </c>
      <c r="BB29" s="175">
        <f>IF(VLOOKUP($D29,'Appendix B - CI'!$C$2:$EM$141,BB$1,0) &gt; 0,$C29,0)</f>
        <v>0</v>
      </c>
      <c r="BC29" s="175">
        <f>IF(VLOOKUP($D29,'Appendix B - CI'!$C$2:$EM$141,BC$1,0) &gt; 0,$C29,0)</f>
        <v>0</v>
      </c>
      <c r="BD29" s="175">
        <f>IF(VLOOKUP($D29,'Appendix B - CI'!$C$2:$EM$141,BD$1,0) &gt; 0,$C29,0)</f>
        <v>0</v>
      </c>
      <c r="BE29" s="175">
        <f>IF(VLOOKUP($D29,'Appendix B - CI'!$C$2:$EM$141,BE$1,0) &gt; 0,$C29,0)</f>
        <v>0</v>
      </c>
      <c r="BF29" s="175">
        <f>IF(VLOOKUP($D29,'Appendix B - CI'!$C$2:$EM$141,BF$1,0) &gt; 0,$C29,0)</f>
        <v>0</v>
      </c>
      <c r="BG29" s="175">
        <f>IF(VLOOKUP($D29,'Appendix B - CI'!$C$2:$EM$141,BG$1,0) &gt; 0,$C29,0)</f>
        <v>0</v>
      </c>
      <c r="BH29" s="175">
        <f>IF(VLOOKUP($D29,'Appendix B - CI'!$C$2:$EM$141,BH$1,0) &gt; 0,$C29,0)</f>
        <v>0</v>
      </c>
      <c r="BI29" s="175">
        <f>IF(VLOOKUP($D29,'Appendix B - CI'!$C$2:$EM$141,BI$1,0) &gt; 0,$C29,0)</f>
        <v>0</v>
      </c>
      <c r="BJ29" s="175">
        <f>IF(VLOOKUP($D29,'Appendix B - CI'!$C$2:$EM$141,BJ$1,0) &gt; 0,$C29,0)</f>
        <v>0</v>
      </c>
      <c r="BK29" s="175">
        <f>IF(VLOOKUP($D29,'Appendix B - CI'!$C$2:$EM$141,BK$1,0) &gt; 0,$C29,0)</f>
        <v>0</v>
      </c>
      <c r="BL29" s="175">
        <f>IF(VLOOKUP($D29,'Appendix B - CI'!$C$2:$EM$141,BL$1,0) &gt; 0,$C29,0)</f>
        <v>0</v>
      </c>
      <c r="BM29" s="175">
        <f>IF(VLOOKUP($D29,'Appendix B - CI'!$C$2:$EM$141,BM$1,0) &gt; 0,$C29,0)</f>
        <v>0</v>
      </c>
      <c r="BN29" s="175">
        <f>IF(VLOOKUP($D29,'Appendix B - CI'!$C$2:$EM$141,BN$1,0) &gt; 0,$C29,0)</f>
        <v>0</v>
      </c>
      <c r="BO29" s="175">
        <f>IF(VLOOKUP($D29,'Appendix B - CI'!$C$2:$EM$141,BO$1,0) &gt; 0,$C29,0)</f>
        <v>0</v>
      </c>
      <c r="BP29" s="175">
        <f>IF(VLOOKUP($D29,'Appendix B - CI'!$C$2:$EM$141,BP$1,0) &gt; 0,$C29,0)</f>
        <v>0</v>
      </c>
      <c r="BQ29" s="175">
        <f>IF(VLOOKUP($D29,'Appendix B - CI'!$C$2:$EM$141,BQ$1,0) &gt; 0,$C29,0)</f>
        <v>0</v>
      </c>
      <c r="BR29" s="175">
        <f>IF(VLOOKUP($D29,'Appendix B - CI'!$C$2:$EM$141,BR$1,0) &gt; 0,$C29,0)</f>
        <v>0</v>
      </c>
      <c r="BS29" s="175">
        <f>IF(VLOOKUP($D29,'Appendix B - CI'!$C$2:$EM$141,BS$1,0) &gt; 0,$C29,0)</f>
        <v>0</v>
      </c>
      <c r="BT29" s="175">
        <f>IF(VLOOKUP($D29,'Appendix B - CI'!$C$2:$EM$141,BT$1,0) &gt; 0,$C29,0)</f>
        <v>0</v>
      </c>
      <c r="BU29" s="175">
        <f>IF(VLOOKUP($D29,'Appendix B - CI'!$C$2:$EM$141,BU$1,0) &gt; 0,$C29,0)</f>
        <v>0</v>
      </c>
      <c r="BV29" s="175">
        <f>IF(VLOOKUP($D29,'Appendix B - CI'!$C$2:$EM$141,BV$1,0) &gt; 0,$C29,0)</f>
        <v>0</v>
      </c>
      <c r="BW29" s="175">
        <f>IF(VLOOKUP($D29,'Appendix B - CI'!$C$2:$EM$141,BW$1,0) &gt; 0,$C29,0)</f>
        <v>0</v>
      </c>
      <c r="BX29" s="175">
        <f>IF(VLOOKUP($D29,'Appendix B - CI'!$C$2:$EM$141,BX$1,0) &gt; 0,$C29,0)</f>
        <v>0</v>
      </c>
      <c r="BY29" s="175">
        <f>IF(VLOOKUP($D29,'Appendix B - CI'!$C$2:$EM$141,BY$1,0) &gt; 0,$C29,0)</f>
        <v>0</v>
      </c>
      <c r="BZ29" s="175">
        <f>IF(VLOOKUP($D29,'Appendix B - CI'!$C$2:$EM$141,BZ$1,0) &gt; 0,$C29,0)</f>
        <v>0</v>
      </c>
      <c r="CA29" s="175">
        <f>IF(VLOOKUP($D29,'Appendix B - CI'!$C$2:$EM$141,CA$1,0) &gt; 0,$C29,0)</f>
        <v>0</v>
      </c>
      <c r="CB29" s="175">
        <f>IF(VLOOKUP($D29,'Appendix B - CI'!$C$2:$EM$141,CB$1,0) &gt; 0,$C29,0)</f>
        <v>0</v>
      </c>
      <c r="CC29" s="175">
        <f>IF(VLOOKUP($D29,'Appendix B - CI'!$C$2:$EM$141,CC$1,0) &gt; 0,$C29,0)</f>
        <v>0</v>
      </c>
      <c r="CD29" s="175">
        <f>IF(VLOOKUP($D29,'Appendix B - CI'!$C$2:$EM$141,CD$1,0) &gt; 0,$C29,0)</f>
        <v>0</v>
      </c>
      <c r="CE29" s="175">
        <f>IF(VLOOKUP($D29,'Appendix B - CI'!$C$2:$EM$141,CE$1,0) &gt; 0,$C29,0)</f>
        <v>0</v>
      </c>
      <c r="CF29" s="175">
        <f>IF(VLOOKUP($D29,'Appendix B - CI'!$C$2:$EM$141,CF$1,0) &gt; 0,$C29,0)</f>
        <v>0</v>
      </c>
      <c r="CG29" s="175">
        <f>IF(VLOOKUP($D29,'Appendix B - CI'!$C$2:$EM$141,CG$1,0) &gt; 0,$C29,0)</f>
        <v>0</v>
      </c>
      <c r="CH29" s="989">
        <f>IF(VLOOKUP($D29,'Appendix B - CI'!$C$2:$EM$141,CH$1,0) &gt; 0,$C29,0)</f>
        <v>7019.11252</v>
      </c>
      <c r="CI29" s="175">
        <f>IF(VLOOKUP($D29,'Appendix B - CI'!$C$2:$EM$141,CI$1,0) &gt; 0,$C29,0)</f>
        <v>0</v>
      </c>
      <c r="CJ29" s="175">
        <f>IF(VLOOKUP($D29,'Appendix B - CI'!$C$2:$EM$141,CJ$1,0) &gt; 0,$C29,0)</f>
        <v>0</v>
      </c>
      <c r="CK29" s="175">
        <f>IF(VLOOKUP($D29,'Appendix B - CI'!$C$2:$EM$141,CK$1,0) &gt; 0,$C29,0)</f>
        <v>0</v>
      </c>
      <c r="CL29" s="175">
        <f>IF(VLOOKUP($D29,'Appendix B - CI'!$C$2:$EM$141,CL$1,0) &gt; 0,$C29,0)</f>
        <v>0</v>
      </c>
      <c r="CM29" s="175">
        <f>IF(VLOOKUP($D29,'Appendix B - CI'!$C$2:$EM$141,CM$1,0) &gt; 0,$C29,0)</f>
        <v>0</v>
      </c>
      <c r="CN29" s="175">
        <f>IF(VLOOKUP($D29,'Appendix B - CI'!$C$2:$EM$141,CN$1,0) &gt; 0,$C29,0)</f>
        <v>0</v>
      </c>
      <c r="CO29" s="175">
        <f>IF(VLOOKUP($D29,'Appendix B - CI'!$C$2:$EM$141,CO$1,0) &gt; 0,$C29,0)</f>
        <v>0</v>
      </c>
      <c r="CP29" s="175">
        <f>IF(VLOOKUP($D29,'Appendix B - CI'!$C$2:$EM$141,CP$1,0) &gt; 0,$C29,0)</f>
        <v>0</v>
      </c>
      <c r="CQ29" s="989">
        <f>IF(VLOOKUP($D29,'Appendix B - CI'!$C$2:$EM$141,CQ$1,0) &gt; 0,$C29,0)</f>
        <v>7019.11252</v>
      </c>
      <c r="CR29" s="175">
        <f>IF(VLOOKUP($D29,'Appendix B - CI'!$C$2:$EM$141,CR$1,0) &gt; 0,$C29,0)</f>
        <v>0</v>
      </c>
      <c r="CS29" s="175">
        <f>IF(VLOOKUP($D29,'Appendix B - CI'!$C$2:$EM$141,CS$1,0) &gt; 0,$C29,0)</f>
        <v>0</v>
      </c>
      <c r="CT29" s="175">
        <f>IF(VLOOKUP($D29,'Appendix B - CI'!$C$2:$EM$141,CT$1,0) &gt; 0,$C29,0)</f>
        <v>0</v>
      </c>
      <c r="CU29" s="175">
        <f>IF(VLOOKUP($D29,'Appendix B - CI'!$C$2:$EM$141,CU$1,0) &gt; 0,$C29,0)</f>
        <v>0</v>
      </c>
      <c r="CV29" s="175">
        <f>IF(VLOOKUP($D29,'Appendix B - CI'!$C$2:$EM$141,CV$1,0) &gt; 0,$C29,0)</f>
        <v>0</v>
      </c>
      <c r="CW29" s="175">
        <f>IF(VLOOKUP($D29,'Appendix B - CI'!$C$2:$EM$141,CW$1,0) &gt; 0,$C29,0)</f>
        <v>0</v>
      </c>
      <c r="CX29" s="175">
        <f>IF(VLOOKUP($D29,'Appendix B - CI'!$C$2:$EM$141,CX$1,0) &gt; 0,$C29,0)</f>
        <v>0</v>
      </c>
      <c r="CY29" s="989">
        <f>IF(VLOOKUP($D29,'Appendix B - CI'!$C$2:$EM$141,CY$1,0) &gt; 0,$C29,0)</f>
        <v>7019.11252</v>
      </c>
      <c r="CZ29" s="175">
        <f>IF(VLOOKUP($D29,'Appendix B - CI'!$C$2:$EM$141,CZ$1,0) &gt; 0,$C29,0)</f>
        <v>0</v>
      </c>
      <c r="DA29" s="175">
        <f>IF(VLOOKUP($D29,'Appendix B - CI'!$C$2:$EM$141,DA$1,0) &gt; 0,$C29,0)</f>
        <v>0</v>
      </c>
      <c r="DB29" s="175">
        <f>IF(VLOOKUP($D29,'Appendix B - CI'!$C$2:$EM$141,DB$1,0) &gt; 0,$C29,0)</f>
        <v>0</v>
      </c>
      <c r="DC29" s="175">
        <f>IF(VLOOKUP($D29,'Appendix B - CI'!$C$2:$EM$141,DC$1,0) &gt; 0,$C29,0)</f>
        <v>0</v>
      </c>
      <c r="DD29" s="175">
        <f>IF(VLOOKUP($D29,'Appendix B - CI'!$C$2:$EM$141,DD$1,0) &gt; 0,$C29,0)</f>
        <v>0</v>
      </c>
      <c r="DE29" s="175">
        <f>IF(VLOOKUP($D29,'Appendix B - CI'!$C$2:$EM$141,DE$1,0) &gt; 0,$C29,0)</f>
        <v>0</v>
      </c>
      <c r="DF29" s="175">
        <f>IF(VLOOKUP($D29,'Appendix B - CI'!$C$2:$EM$141,DF$1,0) &gt; 0,$C29,0)</f>
        <v>0</v>
      </c>
      <c r="DG29" s="175">
        <f>IF(VLOOKUP($D29,'Appendix B - CI'!$C$2:$EM$141,DG$1,0) &gt; 0,$C29,0)</f>
        <v>0</v>
      </c>
      <c r="DH29" s="175">
        <f>IF(VLOOKUP($D29,'Appendix B - CI'!$C$2:$EM$141,DH$1,0) &gt; 0,$C29,0)</f>
        <v>0</v>
      </c>
      <c r="DI29" s="175">
        <f>IF(VLOOKUP($D29,'Appendix B - CI'!$C$2:$EM$141,DI$1,0) &gt; 0,$C29,0)</f>
        <v>0</v>
      </c>
      <c r="DJ29" s="175">
        <f>IF(VLOOKUP($D29,'Appendix B - CI'!$C$2:$EM$141,DJ$1,0) &gt; 0,$C29,0)</f>
        <v>0</v>
      </c>
      <c r="DK29" s="175">
        <f>IF(VLOOKUP($D29,'Appendix B - CI'!$C$2:$EM$141,DK$1,0) &gt; 0,$C29,0)</f>
        <v>0</v>
      </c>
      <c r="DL29" s="175">
        <f>IF(VLOOKUP($D29,'Appendix B - CI'!$C$2:$EM$141,DL$1,0) &gt; 0,$C29,0)</f>
        <v>0</v>
      </c>
      <c r="DM29" s="175">
        <f>IF(VLOOKUP($D29,'Appendix B - CI'!$C$2:$EM$141,DM$1,0) &gt; 0,$C29,0)</f>
        <v>0</v>
      </c>
      <c r="DN29" s="175">
        <f>IF(VLOOKUP($D29,'Appendix B - CI'!$C$2:$EM$141,DN$1,0) &gt; 0,$C29,0)</f>
        <v>0</v>
      </c>
      <c r="DO29" s="175">
        <f>IF(VLOOKUP($D29,'Appendix B - CI'!$C$2:$EM$141,DO$1,0) &gt; 0,$C29,0)</f>
        <v>0</v>
      </c>
      <c r="DP29" s="175">
        <f>IF(VLOOKUP($D29,'Appendix B - CI'!$C$2:$EM$141,DP$1,0) &gt; 0,$C29,0)</f>
        <v>0</v>
      </c>
      <c r="DQ29" s="175">
        <f>IF(VLOOKUP($D29,'Appendix B - CI'!$C$2:$EM$141,DQ$1,0) &gt; 0,$C29,0)</f>
        <v>0</v>
      </c>
      <c r="DR29" s="175">
        <f>IF(VLOOKUP($D29,'Appendix B - CI'!$C$2:$EM$141,DR$1,0) &gt; 0,$C29,0)</f>
        <v>0</v>
      </c>
      <c r="DS29" s="175">
        <f>IF(VLOOKUP($D29,'Appendix B - CI'!$C$2:$EM$141,DS$1,0) &gt; 0,$C29,0)</f>
        <v>0</v>
      </c>
      <c r="DT29" s="175">
        <f>IF(VLOOKUP($D29,'Appendix B - CI'!$C$2:$EM$141,DT$1,0) &gt; 0,$C29,0)</f>
        <v>0</v>
      </c>
      <c r="DU29" s="175">
        <f>IF(VLOOKUP($D29,'Appendix B - CI'!$C$2:$EM$141,DU$1,0) &gt; 0,$C29,0)</f>
        <v>0</v>
      </c>
      <c r="DV29" s="175">
        <f>IF(VLOOKUP($D29,'Appendix B - CI'!$C$2:$EM$141,DV$1,0) &gt; 0,$C29,0)</f>
        <v>0</v>
      </c>
      <c r="DW29" s="175">
        <f>IF(VLOOKUP($D29,'Appendix B - CI'!$C$2:$EM$141,DW$1,0) &gt; 0,$C29,0)</f>
        <v>0</v>
      </c>
      <c r="DX29" s="175">
        <f>IF(VLOOKUP($D29,'Appendix B - CI'!$C$2:$EM$141,DX$1,0) &gt; 0,$C29,0)</f>
        <v>0</v>
      </c>
      <c r="DY29" s="175">
        <f>IF(VLOOKUP($D29,'Appendix B - CI'!$C$2:$EM$141,DY$1,0) &gt; 0,$C29,0)</f>
        <v>0</v>
      </c>
      <c r="DZ29" s="175">
        <f>IF(VLOOKUP($D29,'Appendix B - CI'!$C$2:$EM$141,DZ$1,0) &gt; 0,$C29,0)</f>
        <v>0</v>
      </c>
      <c r="EA29" s="175">
        <f>IF(VLOOKUP($D29,'Appendix B - CI'!$C$2:$EM$141,EA$1,0) &gt; 0,$C29,0)</f>
        <v>0</v>
      </c>
      <c r="EB29" s="175">
        <f>IF(VLOOKUP($D29,'Appendix B - CI'!$C$2:$EM$141,EB$1,0) &gt; 0,$C29,0)</f>
        <v>0</v>
      </c>
      <c r="EC29" s="175">
        <f>IF(VLOOKUP($D29,'Appendix B - CI'!$C$2:$EM$141,EC$1,0) &gt; 0,$C29,0)</f>
        <v>0</v>
      </c>
      <c r="ED29" s="175">
        <f>IF(VLOOKUP($D29,'Appendix B - CI'!$C$2:$EM$141,ED$1,0) &gt; 0,$C29,0)</f>
        <v>0</v>
      </c>
      <c r="EE29" s="175">
        <f>IF(VLOOKUP($D29,'Appendix B - CI'!$C$2:$EM$141,EE$1,0) &gt; 0,$C29,0)</f>
        <v>0</v>
      </c>
      <c r="EF29" s="175">
        <f>IF(VLOOKUP($D29,'Appendix B - CI'!$C$2:$EM$141,EF$1,0) &gt; 0,$C29,0)</f>
        <v>0</v>
      </c>
      <c r="EG29" s="175">
        <f>IF(VLOOKUP($D29,'Appendix B - CI'!$C$2:$EM$141,EG$1,0) &gt; 0,$C29,0)</f>
        <v>0</v>
      </c>
      <c r="EH29" s="175">
        <f>IF(VLOOKUP($D29,'Appendix B - CI'!$C$2:$EM$141,EH$1,0) &gt; 0,$C29,0)</f>
        <v>0</v>
      </c>
      <c r="EI29" s="175">
        <f>IF(VLOOKUP($D29,'Appendix B - CI'!$C$2:$EM$141,EI$1,0) &gt; 0,$C29,0)</f>
        <v>0</v>
      </c>
      <c r="EJ29" s="175">
        <f>IF(VLOOKUP($D29,'Appendix B - CI'!$C$2:$EM$141,EJ$1,0) &gt; 0,$C29,0)</f>
        <v>0</v>
      </c>
      <c r="EK29" s="175">
        <f>IF(VLOOKUP($D29,'Appendix B - CI'!$C$2:$EM$141,EK$1,0) &gt; 0,$C29,0)</f>
        <v>0</v>
      </c>
      <c r="EL29" s="175">
        <f>IF(VLOOKUP($D29,'Appendix B - CI'!$C$2:$EM$141,EL$1,0) &gt; 0,$C29,0)</f>
        <v>0</v>
      </c>
      <c r="EM29" s="175">
        <f>IF(VLOOKUP($D29,'Appendix B - CI'!$C$2:$EM$141,EM$1,0) &gt; 0,$C29,0)</f>
        <v>0</v>
      </c>
      <c r="EN29" s="175">
        <f>IF(VLOOKUP($D29,'Appendix B - CI'!$C$2:$EM$141,EN$1,0) &gt; 0,$C29,0)</f>
        <v>0</v>
      </c>
      <c r="EO29" s="178"/>
      <c r="EP29" s="178"/>
      <c r="EQ29" s="178"/>
      <c r="ER29" s="178"/>
      <c r="ES29" s="178"/>
      <c r="ET29" s="178"/>
      <c r="EU29" s="178"/>
      <c r="EV29" s="178"/>
      <c r="EW29" s="178"/>
      <c r="EX29" s="178"/>
      <c r="EY29" s="178"/>
      <c r="EZ29" s="178"/>
      <c r="FA29" s="178"/>
      <c r="FB29" s="178"/>
      <c r="FC29" s="178"/>
      <c r="FD29" s="178"/>
      <c r="FE29" s="178"/>
      <c r="FF29" s="178"/>
      <c r="FG29" s="178"/>
      <c r="FH29" s="178"/>
      <c r="FI29" s="178"/>
      <c r="FJ29" s="178"/>
      <c r="FK29" s="178"/>
      <c r="FL29" s="178"/>
      <c r="FM29" s="178"/>
      <c r="FN29" s="178"/>
      <c r="FO29" s="178"/>
      <c r="FP29" s="178"/>
      <c r="FQ29" s="178"/>
      <c r="FR29" s="178"/>
      <c r="FS29" s="178"/>
      <c r="FT29" s="178"/>
      <c r="FU29" s="178"/>
      <c r="FV29" s="178"/>
      <c r="FW29" s="178"/>
      <c r="FX29" s="178"/>
      <c r="FY29" s="178"/>
      <c r="FZ29" s="178"/>
      <c r="GA29" s="178"/>
      <c r="GB29" s="178"/>
      <c r="GC29" s="178"/>
      <c r="GD29" s="178"/>
      <c r="GE29" s="178"/>
      <c r="GF29" s="178"/>
      <c r="GG29" s="178"/>
      <c r="GH29" s="178"/>
      <c r="GI29" s="178"/>
      <c r="GJ29" s="178"/>
      <c r="GK29" s="178"/>
      <c r="GL29" s="178"/>
      <c r="GM29" s="178"/>
      <c r="GN29" s="178"/>
      <c r="GO29" s="178"/>
      <c r="GP29" s="178"/>
      <c r="GQ29" s="178"/>
      <c r="GR29" s="178"/>
      <c r="GS29" s="178"/>
      <c r="GT29" s="178"/>
      <c r="GU29" s="178"/>
      <c r="GV29" s="178"/>
      <c r="GW29" s="178"/>
      <c r="GX29" s="178"/>
      <c r="GY29" s="178"/>
      <c r="GZ29" s="178"/>
      <c r="HA29" s="178"/>
      <c r="HB29" s="178"/>
      <c r="HC29" s="178"/>
      <c r="HD29" s="178"/>
      <c r="HE29" s="178"/>
      <c r="HF29" s="178"/>
      <c r="HG29" s="178"/>
      <c r="HH29" s="178"/>
      <c r="HI29" s="178"/>
      <c r="HJ29" s="178"/>
      <c r="HK29" s="178"/>
      <c r="HL29" s="178"/>
      <c r="HM29" s="178"/>
      <c r="HN29" s="178"/>
      <c r="HO29" s="178"/>
      <c r="HP29" s="178"/>
      <c r="HQ29" s="178"/>
      <c r="HR29" s="178"/>
      <c r="HS29" s="178"/>
      <c r="HT29" s="178"/>
      <c r="HU29" s="178"/>
      <c r="HV29" s="178"/>
      <c r="HW29" s="178"/>
      <c r="HX29" s="178"/>
      <c r="HY29" s="178"/>
      <c r="HZ29" s="178"/>
      <c r="IA29" s="178"/>
      <c r="IB29" s="178"/>
      <c r="IC29" s="178"/>
      <c r="ID29" s="178"/>
      <c r="IE29" s="178"/>
      <c r="IF29" s="178"/>
      <c r="IG29" s="178"/>
      <c r="IH29" s="178"/>
      <c r="II29" s="178"/>
      <c r="IJ29" s="178"/>
      <c r="IK29" s="178"/>
      <c r="IL29" s="178"/>
      <c r="IM29" s="178"/>
      <c r="IN29" s="178"/>
      <c r="IO29" s="178"/>
      <c r="IP29" s="178"/>
      <c r="IQ29" s="178"/>
      <c r="IR29" s="178"/>
      <c r="IS29" s="178"/>
      <c r="IT29" s="178"/>
      <c r="IU29" s="178"/>
      <c r="IV29" s="178"/>
      <c r="IW29" s="178"/>
      <c r="IX29" s="178"/>
      <c r="IY29" s="178"/>
      <c r="IZ29" s="178"/>
      <c r="JA29" s="178"/>
      <c r="JB29" s="178"/>
      <c r="JC29" s="178"/>
      <c r="JD29" s="178"/>
      <c r="JE29" s="178"/>
      <c r="JF29" s="178"/>
      <c r="JG29" s="178"/>
      <c r="JH29" s="178"/>
      <c r="JI29" s="178"/>
      <c r="JJ29" s="178"/>
      <c r="JK29" s="178"/>
      <c r="JL29" s="178"/>
      <c r="JM29" s="178"/>
      <c r="JN29" s="178"/>
      <c r="JO29" s="178"/>
      <c r="JP29" s="178"/>
      <c r="JQ29" s="178"/>
      <c r="JR29" s="178"/>
      <c r="JS29" s="178"/>
      <c r="JT29" s="178"/>
      <c r="JU29" s="178"/>
      <c r="JV29" s="178"/>
      <c r="JW29" s="178"/>
      <c r="JX29" s="178"/>
      <c r="JY29" s="180"/>
    </row>
    <row r="30" ht="14.25" customHeight="1">
      <c r="A30" s="50" t="s">
        <v>163</v>
      </c>
      <c r="B30" s="83" t="s">
        <v>479</v>
      </c>
      <c r="C30" s="1330">
        <f>VLOOKUP(D30,'Combined Scenario II - Results'!$C$2:$AR$87,42,0)</f>
        <v>21001.4116</v>
      </c>
      <c r="D30" s="50">
        <v>1811050.0</v>
      </c>
      <c r="E30" s="175">
        <f>IF(VLOOKUP($D30,'Appendix B - CI'!$C$2:$EM$141,E$1,0) &gt; 0,$C30,0)</f>
        <v>0</v>
      </c>
      <c r="F30" s="989">
        <f>IF(VLOOKUP($D30,'Appendix B - CI'!$C$2:$EM$141,F$1,0) &gt; 0,$C30,0)</f>
        <v>21001.4116</v>
      </c>
      <c r="G30" s="175">
        <f>IF(VLOOKUP($D30,'Appendix B - CI'!$C$2:$EM$141,G$1,0) &gt; 0,$C30,0)</f>
        <v>0</v>
      </c>
      <c r="H30" s="175">
        <f>IF(VLOOKUP($D30,'Appendix B - CI'!$C$2:$EM$141,H$1,0) &gt; 0,$C30,0)</f>
        <v>0</v>
      </c>
      <c r="I30" s="175">
        <f>IF(VLOOKUP($D30,'Appendix B - CI'!$C$2:$EM$141,I$1,0) &gt; 0,$C30,0)</f>
        <v>0</v>
      </c>
      <c r="J30" s="175">
        <f>IF(VLOOKUP($D30,'Appendix B - CI'!$C$2:$EM$141,J$1,0) &gt; 0,$C30,0)</f>
        <v>0</v>
      </c>
      <c r="K30" s="989">
        <f>IF(VLOOKUP($D30,'Appendix B - CI'!$C$2:$EM$141,K$1,0) &gt; 0,$C30,0)</f>
        <v>21001.4116</v>
      </c>
      <c r="L30" s="175">
        <f>IF(VLOOKUP($D30,'Appendix B - CI'!$C$2:$EM$141,L$1,0) &gt; 0,$C30,0)</f>
        <v>0</v>
      </c>
      <c r="M30" s="175">
        <f>IF(VLOOKUP($D30,'Appendix B - CI'!$C$2:$EM$141,M$1,0) &gt; 0,$C30,0)</f>
        <v>0</v>
      </c>
      <c r="N30" s="175">
        <f>IF(VLOOKUP($D30,'Appendix B - CI'!$C$2:$EM$141,N$1,0) &gt; 0,$C30,0)</f>
        <v>0</v>
      </c>
      <c r="O30" s="175">
        <f>IF(VLOOKUP($D30,'Appendix B - CI'!$C$2:$EM$141,O$1,0) &gt; 0,$C30,0)</f>
        <v>0</v>
      </c>
      <c r="P30" s="989">
        <f>IF(VLOOKUP($D30,'Appendix B - CI'!$C$2:$EM$141,P$1,0) &gt; 0,$C30,0)</f>
        <v>21001.4116</v>
      </c>
      <c r="Q30" s="175">
        <f>IF(VLOOKUP($D30,'Appendix B - CI'!$C$2:$EM$141,Q$1,0) &gt; 0,$C30,0)</f>
        <v>0</v>
      </c>
      <c r="R30" s="175">
        <f>IF(VLOOKUP($D30,'Appendix B - CI'!$C$2:$EM$141,R$1,0) &gt; 0,$C30,0)</f>
        <v>0</v>
      </c>
      <c r="S30" s="175">
        <f>IF(VLOOKUP($D30,'Appendix B - CI'!$C$2:$EM$141,S$1,0) &gt; 0,$C30,0)</f>
        <v>0</v>
      </c>
      <c r="T30" s="175">
        <f>IF(VLOOKUP($D30,'Appendix B - CI'!$C$2:$EM$141,T$1,0) &gt; 0,$C30,0)</f>
        <v>0</v>
      </c>
      <c r="U30" s="175">
        <f>IF(VLOOKUP($D30,'Appendix B - CI'!$C$2:$EM$141,U$1,0) &gt; 0,$C30,0)</f>
        <v>0</v>
      </c>
      <c r="V30" s="175">
        <f>IF(VLOOKUP($D30,'Appendix B - CI'!$C$2:$EM$141,V$1,0) &gt; 0,$C30,0)</f>
        <v>0</v>
      </c>
      <c r="W30" s="175">
        <f>IF(VLOOKUP($D30,'Appendix B - CI'!$C$2:$EM$141,W$1,0) &gt; 0,$C30,0)</f>
        <v>0</v>
      </c>
      <c r="X30" s="989">
        <f>IF(VLOOKUP($D30,'Appendix B - CI'!$C$2:$EM$141,X$1,0) &gt; 0,$C30,0)</f>
        <v>21001.4116</v>
      </c>
      <c r="Y30" s="175">
        <f>IF(VLOOKUP($D30,'Appendix B - CI'!$C$2:$EM$141,Y$1,0) &gt; 0,$C30,0)</f>
        <v>0</v>
      </c>
      <c r="Z30" s="175">
        <f>IF(VLOOKUP($D30,'Appendix B - CI'!$C$2:$EM$141,Z$1,0) &gt; 0,$C30,0)</f>
        <v>0</v>
      </c>
      <c r="AA30" s="175">
        <f>IF(VLOOKUP($D30,'Appendix B - CI'!$C$2:$EM$141,AA$1,0) &gt; 0,$C30,0)</f>
        <v>0</v>
      </c>
      <c r="AB30" s="175">
        <f>IF(VLOOKUP($D30,'Appendix B - CI'!$C$2:$EM$141,AB$1,0) &gt; 0,$C30,0)</f>
        <v>0</v>
      </c>
      <c r="AC30" s="175">
        <f>IF(VLOOKUP($D30,'Appendix B - CI'!$C$2:$EM$141,AC$1,0) &gt; 0,$C30,0)</f>
        <v>0</v>
      </c>
      <c r="AD30" s="989">
        <f>IF(VLOOKUP($D30,'Appendix B - CI'!$C$2:$EM$141,AD$1,0) &gt; 0,$C30,0)</f>
        <v>21001.4116</v>
      </c>
      <c r="AE30" s="175">
        <f>IF(VLOOKUP($D30,'Appendix B - CI'!$C$2:$EM$141,AE$1,0) &gt; 0,$C30,0)</f>
        <v>0</v>
      </c>
      <c r="AF30" s="175">
        <f>IF(VLOOKUP($D30,'Appendix B - CI'!$C$2:$EM$141,AF$1,0) &gt; 0,$C30,0)</f>
        <v>0</v>
      </c>
      <c r="AG30" s="175">
        <f>IF(VLOOKUP($D30,'Appendix B - CI'!$C$2:$EM$141,AG$1,0) &gt; 0,$C30,0)</f>
        <v>0</v>
      </c>
      <c r="AH30" s="175">
        <f>IF(VLOOKUP($D30,'Appendix B - CI'!$C$2:$EM$141,AH$1,0) &gt; 0,$C30,0)</f>
        <v>0</v>
      </c>
      <c r="AI30" s="175">
        <f>IF(VLOOKUP($D30,'Appendix B - CI'!$C$2:$EM$141,AI$1,0) &gt; 0,$C30,0)</f>
        <v>0</v>
      </c>
      <c r="AJ30" s="175">
        <f>IF(VLOOKUP($D30,'Appendix B - CI'!$C$2:$EM$141,AJ$1,0) &gt; 0,$C30,0)</f>
        <v>0</v>
      </c>
      <c r="AK30" s="175">
        <f>IF(VLOOKUP($D30,'Appendix B - CI'!$C$2:$EM$141,AK$1,0) &gt; 0,$C30,0)</f>
        <v>0</v>
      </c>
      <c r="AL30" s="989">
        <f>IF(VLOOKUP($D30,'Appendix B - CI'!$C$2:$EM$141,AL$1,0) &gt; 0,$C30,0)</f>
        <v>21001.4116</v>
      </c>
      <c r="AM30" s="175">
        <f>IF(VLOOKUP($D30,'Appendix B - CI'!$C$2:$EM$141,AM$1,0) &gt; 0,$C30,0)</f>
        <v>0</v>
      </c>
      <c r="AN30" s="175">
        <f>IF(VLOOKUP($D30,'Appendix B - CI'!$C$2:$EM$141,AN$1,0) &gt; 0,$C30,0)</f>
        <v>0</v>
      </c>
      <c r="AO30" s="175">
        <f>IF(VLOOKUP($D30,'Appendix B - CI'!$C$2:$EM$141,AO$1,0) &gt; 0,$C30,0)</f>
        <v>0</v>
      </c>
      <c r="AP30" s="175">
        <f>IF(VLOOKUP($D30,'Appendix B - CI'!$C$2:$EM$141,AP$1,0) &gt; 0,$C30,0)</f>
        <v>0</v>
      </c>
      <c r="AQ30" s="175">
        <f>IF(VLOOKUP($D30,'Appendix B - CI'!$C$2:$EM$141,AQ$1,0) &gt; 0,$C30,0)</f>
        <v>0</v>
      </c>
      <c r="AR30" s="175">
        <f>IF(VLOOKUP($D30,'Appendix B - CI'!$C$2:$EM$141,AR$1,0) &gt; 0,$C30,0)</f>
        <v>0</v>
      </c>
      <c r="AS30" s="175">
        <f>IF(VLOOKUP($D30,'Appendix B - CI'!$C$2:$EM$141,AS$1,0) &gt; 0,$C30,0)</f>
        <v>0</v>
      </c>
      <c r="AT30" s="175">
        <f>IF(VLOOKUP($D30,'Appendix B - CI'!$C$2:$EM$141,AT$1,0) &gt; 0,$C30,0)</f>
        <v>0</v>
      </c>
      <c r="AU30" s="175">
        <f>IF(VLOOKUP($D30,'Appendix B - CI'!$C$2:$EM$141,AU$1,0) &gt; 0,$C30,0)</f>
        <v>0</v>
      </c>
      <c r="AV30" s="989">
        <f>IF(VLOOKUP($D30,'Appendix B - CI'!$C$2:$EM$141,AV$1,0) &gt; 0,$C30,0)</f>
        <v>21001.4116</v>
      </c>
      <c r="AW30" s="175">
        <f>IF(VLOOKUP($D30,'Appendix B - CI'!$C$2:$EM$141,AW$1,0) &gt; 0,$C30,0)</f>
        <v>0</v>
      </c>
      <c r="AX30" s="175">
        <f>IF(VLOOKUP($D30,'Appendix B - CI'!$C$2:$EM$141,AX$1,0) &gt; 0,$C30,0)</f>
        <v>0</v>
      </c>
      <c r="AY30" s="175">
        <f>IF(VLOOKUP($D30,'Appendix B - CI'!$C$2:$EM$141,AY$1,0) &gt; 0,$C30,0)</f>
        <v>0</v>
      </c>
      <c r="AZ30" s="175">
        <f>IF(VLOOKUP($D30,'Appendix B - CI'!$C$2:$EM$141,AZ$1,0) &gt; 0,$C30,0)</f>
        <v>0</v>
      </c>
      <c r="BA30" s="175">
        <f>IF(VLOOKUP($D30,'Appendix B - CI'!$C$2:$EM$141,BA$1,0) &gt; 0,$C30,0)</f>
        <v>0</v>
      </c>
      <c r="BB30" s="175">
        <f>IF(VLOOKUP($D30,'Appendix B - CI'!$C$2:$EM$141,BB$1,0) &gt; 0,$C30,0)</f>
        <v>0</v>
      </c>
      <c r="BC30" s="175">
        <f>IF(VLOOKUP($D30,'Appendix B - CI'!$C$2:$EM$141,BC$1,0) &gt; 0,$C30,0)</f>
        <v>0</v>
      </c>
      <c r="BD30" s="175">
        <f>IF(VLOOKUP($D30,'Appendix B - CI'!$C$2:$EM$141,BD$1,0) &gt; 0,$C30,0)</f>
        <v>0</v>
      </c>
      <c r="BE30" s="175">
        <f>IF(VLOOKUP($D30,'Appendix B - CI'!$C$2:$EM$141,BE$1,0) &gt; 0,$C30,0)</f>
        <v>0</v>
      </c>
      <c r="BF30" s="175">
        <f>IF(VLOOKUP($D30,'Appendix B - CI'!$C$2:$EM$141,BF$1,0) &gt; 0,$C30,0)</f>
        <v>0</v>
      </c>
      <c r="BG30" s="175">
        <f>IF(VLOOKUP($D30,'Appendix B - CI'!$C$2:$EM$141,BG$1,0) &gt; 0,$C30,0)</f>
        <v>0</v>
      </c>
      <c r="BH30" s="175">
        <f>IF(VLOOKUP($D30,'Appendix B - CI'!$C$2:$EM$141,BH$1,0) &gt; 0,$C30,0)</f>
        <v>0</v>
      </c>
      <c r="BI30" s="175">
        <f>IF(VLOOKUP($D30,'Appendix B - CI'!$C$2:$EM$141,BI$1,0) &gt; 0,$C30,0)</f>
        <v>0</v>
      </c>
      <c r="BJ30" s="175">
        <f>IF(VLOOKUP($D30,'Appendix B - CI'!$C$2:$EM$141,BJ$1,0) &gt; 0,$C30,0)</f>
        <v>0</v>
      </c>
      <c r="BK30" s="175">
        <f>IF(VLOOKUP($D30,'Appendix B - CI'!$C$2:$EM$141,BK$1,0) &gt; 0,$C30,0)</f>
        <v>0</v>
      </c>
      <c r="BL30" s="175">
        <f>IF(VLOOKUP($D30,'Appendix B - CI'!$C$2:$EM$141,BL$1,0) &gt; 0,$C30,0)</f>
        <v>0</v>
      </c>
      <c r="BM30" s="175">
        <f>IF(VLOOKUP($D30,'Appendix B - CI'!$C$2:$EM$141,BM$1,0) &gt; 0,$C30,0)</f>
        <v>0</v>
      </c>
      <c r="BN30" s="175">
        <f>IF(VLOOKUP($D30,'Appendix B - CI'!$C$2:$EM$141,BN$1,0) &gt; 0,$C30,0)</f>
        <v>0</v>
      </c>
      <c r="BO30" s="175">
        <f>IF(VLOOKUP($D30,'Appendix B - CI'!$C$2:$EM$141,BO$1,0) &gt; 0,$C30,0)</f>
        <v>0</v>
      </c>
      <c r="BP30" s="175">
        <f>IF(VLOOKUP($D30,'Appendix B - CI'!$C$2:$EM$141,BP$1,0) &gt; 0,$C30,0)</f>
        <v>0</v>
      </c>
      <c r="BQ30" s="175">
        <f>IF(VLOOKUP($D30,'Appendix B - CI'!$C$2:$EM$141,BQ$1,0) &gt; 0,$C30,0)</f>
        <v>0</v>
      </c>
      <c r="BR30" s="175">
        <f>IF(VLOOKUP($D30,'Appendix B - CI'!$C$2:$EM$141,BR$1,0) &gt; 0,$C30,0)</f>
        <v>0</v>
      </c>
      <c r="BS30" s="175">
        <f>IF(VLOOKUP($D30,'Appendix B - CI'!$C$2:$EM$141,BS$1,0) &gt; 0,$C30,0)</f>
        <v>0</v>
      </c>
      <c r="BT30" s="175">
        <f>IF(VLOOKUP($D30,'Appendix B - CI'!$C$2:$EM$141,BT$1,0) &gt; 0,$C30,0)</f>
        <v>0</v>
      </c>
      <c r="BU30" s="175">
        <f>IF(VLOOKUP($D30,'Appendix B - CI'!$C$2:$EM$141,BU$1,0) &gt; 0,$C30,0)</f>
        <v>0</v>
      </c>
      <c r="BV30" s="175">
        <f>IF(VLOOKUP($D30,'Appendix B - CI'!$C$2:$EM$141,BV$1,0) &gt; 0,$C30,0)</f>
        <v>0</v>
      </c>
      <c r="BW30" s="175">
        <f>IF(VLOOKUP($D30,'Appendix B - CI'!$C$2:$EM$141,BW$1,0) &gt; 0,$C30,0)</f>
        <v>0</v>
      </c>
      <c r="BX30" s="175">
        <f>IF(VLOOKUP($D30,'Appendix B - CI'!$C$2:$EM$141,BX$1,0) &gt; 0,$C30,0)</f>
        <v>0</v>
      </c>
      <c r="BY30" s="175">
        <f>IF(VLOOKUP($D30,'Appendix B - CI'!$C$2:$EM$141,BY$1,0) &gt; 0,$C30,0)</f>
        <v>0</v>
      </c>
      <c r="BZ30" s="175">
        <f>IF(VLOOKUP($D30,'Appendix B - CI'!$C$2:$EM$141,BZ$1,0) &gt; 0,$C30,0)</f>
        <v>0</v>
      </c>
      <c r="CA30" s="175">
        <f>IF(VLOOKUP($D30,'Appendix B - CI'!$C$2:$EM$141,CA$1,0) &gt; 0,$C30,0)</f>
        <v>0</v>
      </c>
      <c r="CB30" s="175">
        <f>IF(VLOOKUP($D30,'Appendix B - CI'!$C$2:$EM$141,CB$1,0) &gt; 0,$C30,0)</f>
        <v>0</v>
      </c>
      <c r="CC30" s="175">
        <f>IF(VLOOKUP($D30,'Appendix B - CI'!$C$2:$EM$141,CC$1,0) &gt; 0,$C30,0)</f>
        <v>0</v>
      </c>
      <c r="CD30" s="175">
        <f>IF(VLOOKUP($D30,'Appendix B - CI'!$C$2:$EM$141,CD$1,0) &gt; 0,$C30,0)</f>
        <v>0</v>
      </c>
      <c r="CE30" s="175">
        <f>IF(VLOOKUP($D30,'Appendix B - CI'!$C$2:$EM$141,CE$1,0) &gt; 0,$C30,0)</f>
        <v>0</v>
      </c>
      <c r="CF30" s="175">
        <f>IF(VLOOKUP($D30,'Appendix B - CI'!$C$2:$EM$141,CF$1,0) &gt; 0,$C30,0)</f>
        <v>0</v>
      </c>
      <c r="CG30" s="175">
        <f>IF(VLOOKUP($D30,'Appendix B - CI'!$C$2:$EM$141,CG$1,0) &gt; 0,$C30,0)</f>
        <v>0</v>
      </c>
      <c r="CH30" s="989">
        <f>IF(VLOOKUP($D30,'Appendix B - CI'!$C$2:$EM$141,CH$1,0) &gt; 0,$C30,0)</f>
        <v>21001.4116</v>
      </c>
      <c r="CI30" s="175">
        <f>IF(VLOOKUP($D30,'Appendix B - CI'!$C$2:$EM$141,CI$1,0) &gt; 0,$C30,0)</f>
        <v>0</v>
      </c>
      <c r="CJ30" s="175">
        <f>IF(VLOOKUP($D30,'Appendix B - CI'!$C$2:$EM$141,CJ$1,0) &gt; 0,$C30,0)</f>
        <v>0</v>
      </c>
      <c r="CK30" s="175">
        <f>IF(VLOOKUP($D30,'Appendix B - CI'!$C$2:$EM$141,CK$1,0) &gt; 0,$C30,0)</f>
        <v>0</v>
      </c>
      <c r="CL30" s="175">
        <f>IF(VLOOKUP($D30,'Appendix B - CI'!$C$2:$EM$141,CL$1,0) &gt; 0,$C30,0)</f>
        <v>0</v>
      </c>
      <c r="CM30" s="175">
        <f>IF(VLOOKUP($D30,'Appendix B - CI'!$C$2:$EM$141,CM$1,0) &gt; 0,$C30,0)</f>
        <v>0</v>
      </c>
      <c r="CN30" s="175">
        <f>IF(VLOOKUP($D30,'Appendix B - CI'!$C$2:$EM$141,CN$1,0) &gt; 0,$C30,0)</f>
        <v>0</v>
      </c>
      <c r="CO30" s="175">
        <f>IF(VLOOKUP($D30,'Appendix B - CI'!$C$2:$EM$141,CO$1,0) &gt; 0,$C30,0)</f>
        <v>0</v>
      </c>
      <c r="CP30" s="175">
        <f>IF(VLOOKUP($D30,'Appendix B - CI'!$C$2:$EM$141,CP$1,0) &gt; 0,$C30,0)</f>
        <v>0</v>
      </c>
      <c r="CQ30" s="989">
        <f>IF(VLOOKUP($D30,'Appendix B - CI'!$C$2:$EM$141,CQ$1,0) &gt; 0,$C30,0)</f>
        <v>21001.4116</v>
      </c>
      <c r="CR30" s="175">
        <f>IF(VLOOKUP($D30,'Appendix B - CI'!$C$2:$EM$141,CR$1,0) &gt; 0,$C30,0)</f>
        <v>0</v>
      </c>
      <c r="CS30" s="175">
        <f>IF(VLOOKUP($D30,'Appendix B - CI'!$C$2:$EM$141,CS$1,0) &gt; 0,$C30,0)</f>
        <v>0</v>
      </c>
      <c r="CT30" s="175">
        <f>IF(VLOOKUP($D30,'Appendix B - CI'!$C$2:$EM$141,CT$1,0) &gt; 0,$C30,0)</f>
        <v>0</v>
      </c>
      <c r="CU30" s="175">
        <f>IF(VLOOKUP($D30,'Appendix B - CI'!$C$2:$EM$141,CU$1,0) &gt; 0,$C30,0)</f>
        <v>0</v>
      </c>
      <c r="CV30" s="175">
        <f>IF(VLOOKUP($D30,'Appendix B - CI'!$C$2:$EM$141,CV$1,0) &gt; 0,$C30,0)</f>
        <v>0</v>
      </c>
      <c r="CW30" s="175">
        <f>IF(VLOOKUP($D30,'Appendix B - CI'!$C$2:$EM$141,CW$1,0) &gt; 0,$C30,0)</f>
        <v>0</v>
      </c>
      <c r="CX30" s="175">
        <f>IF(VLOOKUP($D30,'Appendix B - CI'!$C$2:$EM$141,CX$1,0) &gt; 0,$C30,0)</f>
        <v>0</v>
      </c>
      <c r="CY30" s="175">
        <f>IF(VLOOKUP($D30,'Appendix B - CI'!$C$2:$EM$141,CY$1,0) &gt; 0,$C30,0)</f>
        <v>0</v>
      </c>
      <c r="CZ30" s="989">
        <f>IF(VLOOKUP($D30,'Appendix B - CI'!$C$2:$EM$141,CZ$1,0) &gt; 0,$C30,0)</f>
        <v>21001.4116</v>
      </c>
      <c r="DA30" s="175">
        <f>IF(VLOOKUP($D30,'Appendix B - CI'!$C$2:$EM$141,DA$1,0) &gt; 0,$C30,0)</f>
        <v>0</v>
      </c>
      <c r="DB30" s="175">
        <f>IF(VLOOKUP($D30,'Appendix B - CI'!$C$2:$EM$141,DB$1,0) &gt; 0,$C30,0)</f>
        <v>0</v>
      </c>
      <c r="DC30" s="175">
        <f>IF(VLOOKUP($D30,'Appendix B - CI'!$C$2:$EM$141,DC$1,0) &gt; 0,$C30,0)</f>
        <v>0</v>
      </c>
      <c r="DD30" s="175">
        <f>IF(VLOOKUP($D30,'Appendix B - CI'!$C$2:$EM$141,DD$1,0) &gt; 0,$C30,0)</f>
        <v>0</v>
      </c>
      <c r="DE30" s="175">
        <f>IF(VLOOKUP($D30,'Appendix B - CI'!$C$2:$EM$141,DE$1,0) &gt; 0,$C30,0)</f>
        <v>0</v>
      </c>
      <c r="DF30" s="175">
        <f>IF(VLOOKUP($D30,'Appendix B - CI'!$C$2:$EM$141,DF$1,0) &gt; 0,$C30,0)</f>
        <v>0</v>
      </c>
      <c r="DG30" s="175">
        <f>IF(VLOOKUP($D30,'Appendix B - CI'!$C$2:$EM$141,DG$1,0) &gt; 0,$C30,0)</f>
        <v>0</v>
      </c>
      <c r="DH30" s="175">
        <f>IF(VLOOKUP($D30,'Appendix B - CI'!$C$2:$EM$141,DH$1,0) &gt; 0,$C30,0)</f>
        <v>0</v>
      </c>
      <c r="DI30" s="175">
        <f>IF(VLOOKUP($D30,'Appendix B - CI'!$C$2:$EM$141,DI$1,0) &gt; 0,$C30,0)</f>
        <v>0</v>
      </c>
      <c r="DJ30" s="175">
        <f>IF(VLOOKUP($D30,'Appendix B - CI'!$C$2:$EM$141,DJ$1,0) &gt; 0,$C30,0)</f>
        <v>0</v>
      </c>
      <c r="DK30" s="175">
        <f>IF(VLOOKUP($D30,'Appendix B - CI'!$C$2:$EM$141,DK$1,0) &gt; 0,$C30,0)</f>
        <v>0</v>
      </c>
      <c r="DL30" s="175">
        <f>IF(VLOOKUP($D30,'Appendix B - CI'!$C$2:$EM$141,DL$1,0) &gt; 0,$C30,0)</f>
        <v>0</v>
      </c>
      <c r="DM30" s="175">
        <f>IF(VLOOKUP($D30,'Appendix B - CI'!$C$2:$EM$141,DM$1,0) &gt; 0,$C30,0)</f>
        <v>0</v>
      </c>
      <c r="DN30" s="175">
        <f>IF(VLOOKUP($D30,'Appendix B - CI'!$C$2:$EM$141,DN$1,0) &gt; 0,$C30,0)</f>
        <v>0</v>
      </c>
      <c r="DO30" s="175">
        <f>IF(VLOOKUP($D30,'Appendix B - CI'!$C$2:$EM$141,DO$1,0) &gt; 0,$C30,0)</f>
        <v>0</v>
      </c>
      <c r="DP30" s="175">
        <f>IF(VLOOKUP($D30,'Appendix B - CI'!$C$2:$EM$141,DP$1,0) &gt; 0,$C30,0)</f>
        <v>0</v>
      </c>
      <c r="DQ30" s="175">
        <f>IF(VLOOKUP($D30,'Appendix B - CI'!$C$2:$EM$141,DQ$1,0) &gt; 0,$C30,0)</f>
        <v>0</v>
      </c>
      <c r="DR30" s="175">
        <f>IF(VLOOKUP($D30,'Appendix B - CI'!$C$2:$EM$141,DR$1,0) &gt; 0,$C30,0)</f>
        <v>0</v>
      </c>
      <c r="DS30" s="175">
        <f>IF(VLOOKUP($D30,'Appendix B - CI'!$C$2:$EM$141,DS$1,0) &gt; 0,$C30,0)</f>
        <v>0</v>
      </c>
      <c r="DT30" s="175">
        <f>IF(VLOOKUP($D30,'Appendix B - CI'!$C$2:$EM$141,DT$1,0) &gt; 0,$C30,0)</f>
        <v>0</v>
      </c>
      <c r="DU30" s="175">
        <f>IF(VLOOKUP($D30,'Appendix B - CI'!$C$2:$EM$141,DU$1,0) &gt; 0,$C30,0)</f>
        <v>0</v>
      </c>
      <c r="DV30" s="175">
        <f>IF(VLOOKUP($D30,'Appendix B - CI'!$C$2:$EM$141,DV$1,0) &gt; 0,$C30,0)</f>
        <v>0</v>
      </c>
      <c r="DW30" s="175">
        <f>IF(VLOOKUP($D30,'Appendix B - CI'!$C$2:$EM$141,DW$1,0) &gt; 0,$C30,0)</f>
        <v>0</v>
      </c>
      <c r="DX30" s="175">
        <f>IF(VLOOKUP($D30,'Appendix B - CI'!$C$2:$EM$141,DX$1,0) &gt; 0,$C30,0)</f>
        <v>0</v>
      </c>
      <c r="DY30" s="175">
        <f>IF(VLOOKUP($D30,'Appendix B - CI'!$C$2:$EM$141,DY$1,0) &gt; 0,$C30,0)</f>
        <v>0</v>
      </c>
      <c r="DZ30" s="175">
        <f>IF(VLOOKUP($D30,'Appendix B - CI'!$C$2:$EM$141,DZ$1,0) &gt; 0,$C30,0)</f>
        <v>0</v>
      </c>
      <c r="EA30" s="175">
        <f>IF(VLOOKUP($D30,'Appendix B - CI'!$C$2:$EM$141,EA$1,0) &gt; 0,$C30,0)</f>
        <v>0</v>
      </c>
      <c r="EB30" s="175">
        <f>IF(VLOOKUP($D30,'Appendix B - CI'!$C$2:$EM$141,EB$1,0) &gt; 0,$C30,0)</f>
        <v>0</v>
      </c>
      <c r="EC30" s="175">
        <f>IF(VLOOKUP($D30,'Appendix B - CI'!$C$2:$EM$141,EC$1,0) &gt; 0,$C30,0)</f>
        <v>0</v>
      </c>
      <c r="ED30" s="175">
        <f>IF(VLOOKUP($D30,'Appendix B - CI'!$C$2:$EM$141,ED$1,0) &gt; 0,$C30,0)</f>
        <v>0</v>
      </c>
      <c r="EE30" s="175">
        <f>IF(VLOOKUP($D30,'Appendix B - CI'!$C$2:$EM$141,EE$1,0) &gt; 0,$C30,0)</f>
        <v>0</v>
      </c>
      <c r="EF30" s="175">
        <f>IF(VLOOKUP($D30,'Appendix B - CI'!$C$2:$EM$141,EF$1,0) &gt; 0,$C30,0)</f>
        <v>0</v>
      </c>
      <c r="EG30" s="175">
        <f>IF(VLOOKUP($D30,'Appendix B - CI'!$C$2:$EM$141,EG$1,0) &gt; 0,$C30,0)</f>
        <v>0</v>
      </c>
      <c r="EH30" s="175">
        <f>IF(VLOOKUP($D30,'Appendix B - CI'!$C$2:$EM$141,EH$1,0) &gt; 0,$C30,0)</f>
        <v>0</v>
      </c>
      <c r="EI30" s="175">
        <f>IF(VLOOKUP($D30,'Appendix B - CI'!$C$2:$EM$141,EI$1,0) &gt; 0,$C30,0)</f>
        <v>0</v>
      </c>
      <c r="EJ30" s="175">
        <f>IF(VLOOKUP($D30,'Appendix B - CI'!$C$2:$EM$141,EJ$1,0) &gt; 0,$C30,0)</f>
        <v>0</v>
      </c>
      <c r="EK30" s="175">
        <f>IF(VLOOKUP($D30,'Appendix B - CI'!$C$2:$EM$141,EK$1,0) &gt; 0,$C30,0)</f>
        <v>0</v>
      </c>
      <c r="EL30" s="175">
        <f>IF(VLOOKUP($D30,'Appendix B - CI'!$C$2:$EM$141,EL$1,0) &gt; 0,$C30,0)</f>
        <v>0</v>
      </c>
      <c r="EM30" s="175">
        <f>IF(VLOOKUP($D30,'Appendix B - CI'!$C$2:$EM$141,EM$1,0) &gt; 0,$C30,0)</f>
        <v>0</v>
      </c>
      <c r="EN30" s="175">
        <f>IF(VLOOKUP($D30,'Appendix B - CI'!$C$2:$EM$141,EN$1,0) &gt; 0,$C30,0)</f>
        <v>0</v>
      </c>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8"/>
      <c r="GV30" s="178"/>
      <c r="GW30" s="178"/>
      <c r="GX30" s="178"/>
      <c r="GY30" s="178"/>
      <c r="GZ30" s="178"/>
      <c r="HA30" s="178"/>
      <c r="HB30" s="178"/>
      <c r="HC30" s="178"/>
      <c r="HD30" s="178"/>
      <c r="HE30" s="178"/>
      <c r="HF30" s="178"/>
      <c r="HG30" s="178"/>
      <c r="HH30" s="178"/>
      <c r="HI30" s="178"/>
      <c r="HJ30" s="178"/>
      <c r="HK30" s="178"/>
      <c r="HL30" s="178"/>
      <c r="HM30" s="178"/>
      <c r="HN30" s="178"/>
      <c r="HO30" s="178"/>
      <c r="HP30" s="178"/>
      <c r="HQ30" s="178"/>
      <c r="HR30" s="178"/>
      <c r="HS30" s="178"/>
      <c r="HT30" s="178"/>
      <c r="HU30" s="178"/>
      <c r="HV30" s="178"/>
      <c r="HW30" s="178"/>
      <c r="HX30" s="178"/>
      <c r="HY30" s="178"/>
      <c r="HZ30" s="178"/>
      <c r="IA30" s="178"/>
      <c r="IB30" s="178"/>
      <c r="IC30" s="178"/>
      <c r="ID30" s="178"/>
      <c r="IE30" s="178"/>
      <c r="IF30" s="178"/>
      <c r="IG30" s="178"/>
      <c r="IH30" s="178"/>
      <c r="II30" s="178"/>
      <c r="IJ30" s="178"/>
      <c r="IK30" s="178"/>
      <c r="IL30" s="178"/>
      <c r="IM30" s="178"/>
      <c r="IN30" s="178"/>
      <c r="IO30" s="178"/>
      <c r="IP30" s="178"/>
      <c r="IQ30" s="178"/>
      <c r="IR30" s="178"/>
      <c r="IS30" s="178"/>
      <c r="IT30" s="178"/>
      <c r="IU30" s="178"/>
      <c r="IV30" s="178"/>
      <c r="IW30" s="178"/>
      <c r="IX30" s="178"/>
      <c r="IY30" s="178"/>
      <c r="IZ30" s="178"/>
      <c r="JA30" s="178"/>
      <c r="JB30" s="178"/>
      <c r="JC30" s="178"/>
      <c r="JD30" s="178"/>
      <c r="JE30" s="178"/>
      <c r="JF30" s="178"/>
      <c r="JG30" s="178"/>
      <c r="JH30" s="178"/>
      <c r="JI30" s="178"/>
      <c r="JJ30" s="178"/>
      <c r="JK30" s="178"/>
      <c r="JL30" s="178"/>
      <c r="JM30" s="178"/>
      <c r="JN30" s="178"/>
      <c r="JO30" s="178"/>
      <c r="JP30" s="178"/>
      <c r="JQ30" s="178"/>
      <c r="JR30" s="178"/>
      <c r="JS30" s="178"/>
      <c r="JT30" s="178"/>
      <c r="JU30" s="178"/>
      <c r="JV30" s="178"/>
      <c r="JW30" s="178"/>
      <c r="JX30" s="178"/>
      <c r="JY30" s="180"/>
    </row>
    <row r="31" ht="14.25" customHeight="1">
      <c r="A31" s="50" t="s">
        <v>163</v>
      </c>
      <c r="B31" s="83" t="s">
        <v>479</v>
      </c>
      <c r="C31" s="1330">
        <f>VLOOKUP(D31,'Combined Scenario II - Results'!$C$2:$AR$87,42,0)</f>
        <v>8259.1135</v>
      </c>
      <c r="D31" s="50">
        <v>1811052.0</v>
      </c>
      <c r="E31" s="175">
        <f>IF(VLOOKUP($D31,'Appendix B - CI'!$C$2:$EM$141,E$1,0) &gt; 0,$C31,0)</f>
        <v>0</v>
      </c>
      <c r="F31" s="989">
        <f>IF(VLOOKUP($D31,'Appendix B - CI'!$C$2:$EM$141,F$1,0) &gt; 0,$C31,0)</f>
        <v>8259.1135</v>
      </c>
      <c r="G31" s="175">
        <f>IF(VLOOKUP($D31,'Appendix B - CI'!$C$2:$EM$141,G$1,0) &gt; 0,$C31,0)</f>
        <v>0</v>
      </c>
      <c r="H31" s="175">
        <f>IF(VLOOKUP($D31,'Appendix B - CI'!$C$2:$EM$141,H$1,0) &gt; 0,$C31,0)</f>
        <v>0</v>
      </c>
      <c r="I31" s="175">
        <f>IF(VLOOKUP($D31,'Appendix B - CI'!$C$2:$EM$141,I$1,0) &gt; 0,$C31,0)</f>
        <v>0</v>
      </c>
      <c r="J31" s="175">
        <f>IF(VLOOKUP($D31,'Appendix B - CI'!$C$2:$EM$141,J$1,0) &gt; 0,$C31,0)</f>
        <v>0</v>
      </c>
      <c r="K31" s="989">
        <f>IF(VLOOKUP($D31,'Appendix B - CI'!$C$2:$EM$141,K$1,0) &gt; 0,$C31,0)</f>
        <v>8259.1135</v>
      </c>
      <c r="L31" s="175">
        <f>IF(VLOOKUP($D31,'Appendix B - CI'!$C$2:$EM$141,L$1,0) &gt; 0,$C31,0)</f>
        <v>0</v>
      </c>
      <c r="M31" s="175">
        <f>IF(VLOOKUP($D31,'Appendix B - CI'!$C$2:$EM$141,M$1,0) &gt; 0,$C31,0)</f>
        <v>0</v>
      </c>
      <c r="N31" s="175">
        <f>IF(VLOOKUP($D31,'Appendix B - CI'!$C$2:$EM$141,N$1,0) &gt; 0,$C31,0)</f>
        <v>0</v>
      </c>
      <c r="O31" s="175">
        <f>IF(VLOOKUP($D31,'Appendix B - CI'!$C$2:$EM$141,O$1,0) &gt; 0,$C31,0)</f>
        <v>0</v>
      </c>
      <c r="P31" s="989">
        <f>IF(VLOOKUP($D31,'Appendix B - CI'!$C$2:$EM$141,P$1,0) &gt; 0,$C31,0)</f>
        <v>8259.1135</v>
      </c>
      <c r="Q31" s="175">
        <f>IF(VLOOKUP($D31,'Appendix B - CI'!$C$2:$EM$141,Q$1,0) &gt; 0,$C31,0)</f>
        <v>0</v>
      </c>
      <c r="R31" s="175">
        <f>IF(VLOOKUP($D31,'Appendix B - CI'!$C$2:$EM$141,R$1,0) &gt; 0,$C31,0)</f>
        <v>0</v>
      </c>
      <c r="S31" s="175">
        <f>IF(VLOOKUP($D31,'Appendix B - CI'!$C$2:$EM$141,S$1,0) &gt; 0,$C31,0)</f>
        <v>0</v>
      </c>
      <c r="T31" s="175">
        <f>IF(VLOOKUP($D31,'Appendix B - CI'!$C$2:$EM$141,T$1,0) &gt; 0,$C31,0)</f>
        <v>0</v>
      </c>
      <c r="U31" s="175">
        <f>IF(VLOOKUP($D31,'Appendix B - CI'!$C$2:$EM$141,U$1,0) &gt; 0,$C31,0)</f>
        <v>0</v>
      </c>
      <c r="V31" s="175">
        <f>IF(VLOOKUP($D31,'Appendix B - CI'!$C$2:$EM$141,V$1,0) &gt; 0,$C31,0)</f>
        <v>0</v>
      </c>
      <c r="W31" s="175">
        <f>IF(VLOOKUP($D31,'Appendix B - CI'!$C$2:$EM$141,W$1,0) &gt; 0,$C31,0)</f>
        <v>0</v>
      </c>
      <c r="X31" s="989">
        <f>IF(VLOOKUP($D31,'Appendix B - CI'!$C$2:$EM$141,X$1,0) &gt; 0,$C31,0)</f>
        <v>8259.1135</v>
      </c>
      <c r="Y31" s="175">
        <f>IF(VLOOKUP($D31,'Appendix B - CI'!$C$2:$EM$141,Y$1,0) &gt; 0,$C31,0)</f>
        <v>0</v>
      </c>
      <c r="Z31" s="175">
        <f>IF(VLOOKUP($D31,'Appendix B - CI'!$C$2:$EM$141,Z$1,0) &gt; 0,$C31,0)</f>
        <v>0</v>
      </c>
      <c r="AA31" s="175">
        <f>IF(VLOOKUP($D31,'Appendix B - CI'!$C$2:$EM$141,AA$1,0) &gt; 0,$C31,0)</f>
        <v>0</v>
      </c>
      <c r="AB31" s="175">
        <f>IF(VLOOKUP($D31,'Appendix B - CI'!$C$2:$EM$141,AB$1,0) &gt; 0,$C31,0)</f>
        <v>0</v>
      </c>
      <c r="AC31" s="175">
        <f>IF(VLOOKUP($D31,'Appendix B - CI'!$C$2:$EM$141,AC$1,0) &gt; 0,$C31,0)</f>
        <v>0</v>
      </c>
      <c r="AD31" s="175">
        <f>IF(VLOOKUP($D31,'Appendix B - CI'!$C$2:$EM$141,AD$1,0) &gt; 0,$C31,0)</f>
        <v>0</v>
      </c>
      <c r="AE31" s="989">
        <f>IF(VLOOKUP($D31,'Appendix B - CI'!$C$2:$EM$141,AE$1,0) &gt; 0,$C31,0)</f>
        <v>8259.1135</v>
      </c>
      <c r="AF31" s="175">
        <f>IF(VLOOKUP($D31,'Appendix B - CI'!$C$2:$EM$141,AF$1,0) &gt; 0,$C31,0)</f>
        <v>0</v>
      </c>
      <c r="AG31" s="175">
        <f>IF(VLOOKUP($D31,'Appendix B - CI'!$C$2:$EM$141,AG$1,0) &gt; 0,$C31,0)</f>
        <v>0</v>
      </c>
      <c r="AH31" s="175">
        <f>IF(VLOOKUP($D31,'Appendix B - CI'!$C$2:$EM$141,AH$1,0) &gt; 0,$C31,0)</f>
        <v>0</v>
      </c>
      <c r="AI31" s="175">
        <f>IF(VLOOKUP($D31,'Appendix B - CI'!$C$2:$EM$141,AI$1,0) &gt; 0,$C31,0)</f>
        <v>0</v>
      </c>
      <c r="AJ31" s="175">
        <f>IF(VLOOKUP($D31,'Appendix B - CI'!$C$2:$EM$141,AJ$1,0) &gt; 0,$C31,0)</f>
        <v>0</v>
      </c>
      <c r="AK31" s="175">
        <f>IF(VLOOKUP($D31,'Appendix B - CI'!$C$2:$EM$141,AK$1,0) &gt; 0,$C31,0)</f>
        <v>0</v>
      </c>
      <c r="AL31" s="175">
        <f>IF(VLOOKUP($D31,'Appendix B - CI'!$C$2:$EM$141,AL$1,0) &gt; 0,$C31,0)</f>
        <v>0</v>
      </c>
      <c r="AM31" s="989">
        <f>IF(VLOOKUP($D31,'Appendix B - CI'!$C$2:$EM$141,AM$1,0) &gt; 0,$C31,0)</f>
        <v>8259.1135</v>
      </c>
      <c r="AN31" s="175">
        <f>IF(VLOOKUP($D31,'Appendix B - CI'!$C$2:$EM$141,AN$1,0) &gt; 0,$C31,0)</f>
        <v>0</v>
      </c>
      <c r="AO31" s="175">
        <f>IF(VLOOKUP($D31,'Appendix B - CI'!$C$2:$EM$141,AO$1,0) &gt; 0,$C31,0)</f>
        <v>0</v>
      </c>
      <c r="AP31" s="175">
        <f>IF(VLOOKUP($D31,'Appendix B - CI'!$C$2:$EM$141,AP$1,0) &gt; 0,$C31,0)</f>
        <v>0</v>
      </c>
      <c r="AQ31" s="175">
        <f>IF(VLOOKUP($D31,'Appendix B - CI'!$C$2:$EM$141,AQ$1,0) &gt; 0,$C31,0)</f>
        <v>0</v>
      </c>
      <c r="AR31" s="175">
        <f>IF(VLOOKUP($D31,'Appendix B - CI'!$C$2:$EM$141,AR$1,0) &gt; 0,$C31,0)</f>
        <v>0</v>
      </c>
      <c r="AS31" s="175">
        <f>IF(VLOOKUP($D31,'Appendix B - CI'!$C$2:$EM$141,AS$1,0) &gt; 0,$C31,0)</f>
        <v>0</v>
      </c>
      <c r="AT31" s="175">
        <f>IF(VLOOKUP($D31,'Appendix B - CI'!$C$2:$EM$141,AT$1,0) &gt; 0,$C31,0)</f>
        <v>0</v>
      </c>
      <c r="AU31" s="175">
        <f>IF(VLOOKUP($D31,'Appendix B - CI'!$C$2:$EM$141,AU$1,0) &gt; 0,$C31,0)</f>
        <v>0</v>
      </c>
      <c r="AV31" s="175">
        <f>IF(VLOOKUP($D31,'Appendix B - CI'!$C$2:$EM$141,AV$1,0) &gt; 0,$C31,0)</f>
        <v>0</v>
      </c>
      <c r="AW31" s="989">
        <f>IF(VLOOKUP($D31,'Appendix B - CI'!$C$2:$EM$141,AW$1,0) &gt; 0,$C31,0)</f>
        <v>8259.1135</v>
      </c>
      <c r="AX31" s="175">
        <f>IF(VLOOKUP($D31,'Appendix B - CI'!$C$2:$EM$141,AX$1,0) &gt; 0,$C31,0)</f>
        <v>0</v>
      </c>
      <c r="AY31" s="175">
        <f>IF(VLOOKUP($D31,'Appendix B - CI'!$C$2:$EM$141,AY$1,0) &gt; 0,$C31,0)</f>
        <v>0</v>
      </c>
      <c r="AZ31" s="175">
        <f>IF(VLOOKUP($D31,'Appendix B - CI'!$C$2:$EM$141,AZ$1,0) &gt; 0,$C31,0)</f>
        <v>0</v>
      </c>
      <c r="BA31" s="175">
        <f>IF(VLOOKUP($D31,'Appendix B - CI'!$C$2:$EM$141,BA$1,0) &gt; 0,$C31,0)</f>
        <v>0</v>
      </c>
      <c r="BB31" s="175">
        <f>IF(VLOOKUP($D31,'Appendix B - CI'!$C$2:$EM$141,BB$1,0) &gt; 0,$C31,0)</f>
        <v>0</v>
      </c>
      <c r="BC31" s="175">
        <f>IF(VLOOKUP($D31,'Appendix B - CI'!$C$2:$EM$141,BC$1,0) &gt; 0,$C31,0)</f>
        <v>0</v>
      </c>
      <c r="BD31" s="175">
        <f>IF(VLOOKUP($D31,'Appendix B - CI'!$C$2:$EM$141,BD$1,0) &gt; 0,$C31,0)</f>
        <v>0</v>
      </c>
      <c r="BE31" s="175">
        <f>IF(VLOOKUP($D31,'Appendix B - CI'!$C$2:$EM$141,BE$1,0) &gt; 0,$C31,0)</f>
        <v>0</v>
      </c>
      <c r="BF31" s="175">
        <f>IF(VLOOKUP($D31,'Appendix B - CI'!$C$2:$EM$141,BF$1,0) &gt; 0,$C31,0)</f>
        <v>0</v>
      </c>
      <c r="BG31" s="175">
        <f>IF(VLOOKUP($D31,'Appendix B - CI'!$C$2:$EM$141,BG$1,0) &gt; 0,$C31,0)</f>
        <v>0</v>
      </c>
      <c r="BH31" s="175">
        <f>IF(VLOOKUP($D31,'Appendix B - CI'!$C$2:$EM$141,BH$1,0) &gt; 0,$C31,0)</f>
        <v>0</v>
      </c>
      <c r="BI31" s="175">
        <f>IF(VLOOKUP($D31,'Appendix B - CI'!$C$2:$EM$141,BI$1,0) &gt; 0,$C31,0)</f>
        <v>0</v>
      </c>
      <c r="BJ31" s="175">
        <f>IF(VLOOKUP($D31,'Appendix B - CI'!$C$2:$EM$141,BJ$1,0) &gt; 0,$C31,0)</f>
        <v>0</v>
      </c>
      <c r="BK31" s="175">
        <f>IF(VLOOKUP($D31,'Appendix B - CI'!$C$2:$EM$141,BK$1,0) &gt; 0,$C31,0)</f>
        <v>0</v>
      </c>
      <c r="BL31" s="175">
        <f>IF(VLOOKUP($D31,'Appendix B - CI'!$C$2:$EM$141,BL$1,0) &gt; 0,$C31,0)</f>
        <v>0</v>
      </c>
      <c r="BM31" s="175">
        <f>IF(VLOOKUP($D31,'Appendix B - CI'!$C$2:$EM$141,BM$1,0) &gt; 0,$C31,0)</f>
        <v>0</v>
      </c>
      <c r="BN31" s="175">
        <f>IF(VLOOKUP($D31,'Appendix B - CI'!$C$2:$EM$141,BN$1,0) &gt; 0,$C31,0)</f>
        <v>0</v>
      </c>
      <c r="BO31" s="175">
        <f>IF(VLOOKUP($D31,'Appendix B - CI'!$C$2:$EM$141,BO$1,0) &gt; 0,$C31,0)</f>
        <v>0</v>
      </c>
      <c r="BP31" s="175">
        <f>IF(VLOOKUP($D31,'Appendix B - CI'!$C$2:$EM$141,BP$1,0) &gt; 0,$C31,0)</f>
        <v>0</v>
      </c>
      <c r="BQ31" s="175">
        <f>IF(VLOOKUP($D31,'Appendix B - CI'!$C$2:$EM$141,BQ$1,0) &gt; 0,$C31,0)</f>
        <v>0</v>
      </c>
      <c r="BR31" s="175">
        <f>IF(VLOOKUP($D31,'Appendix B - CI'!$C$2:$EM$141,BR$1,0) &gt; 0,$C31,0)</f>
        <v>0</v>
      </c>
      <c r="BS31" s="175">
        <f>IF(VLOOKUP($D31,'Appendix B - CI'!$C$2:$EM$141,BS$1,0) &gt; 0,$C31,0)</f>
        <v>0</v>
      </c>
      <c r="BT31" s="175">
        <f>IF(VLOOKUP($D31,'Appendix B - CI'!$C$2:$EM$141,BT$1,0) &gt; 0,$C31,0)</f>
        <v>0</v>
      </c>
      <c r="BU31" s="175">
        <f>IF(VLOOKUP($D31,'Appendix B - CI'!$C$2:$EM$141,BU$1,0) &gt; 0,$C31,0)</f>
        <v>0</v>
      </c>
      <c r="BV31" s="175">
        <f>IF(VLOOKUP($D31,'Appendix B - CI'!$C$2:$EM$141,BV$1,0) &gt; 0,$C31,0)</f>
        <v>0</v>
      </c>
      <c r="BW31" s="175">
        <f>IF(VLOOKUP($D31,'Appendix B - CI'!$C$2:$EM$141,BW$1,0) &gt; 0,$C31,0)</f>
        <v>0</v>
      </c>
      <c r="BX31" s="175">
        <f>IF(VLOOKUP($D31,'Appendix B - CI'!$C$2:$EM$141,BX$1,0) &gt; 0,$C31,0)</f>
        <v>0</v>
      </c>
      <c r="BY31" s="175">
        <f>IF(VLOOKUP($D31,'Appendix B - CI'!$C$2:$EM$141,BY$1,0) &gt; 0,$C31,0)</f>
        <v>0</v>
      </c>
      <c r="BZ31" s="175">
        <f>IF(VLOOKUP($D31,'Appendix B - CI'!$C$2:$EM$141,BZ$1,0) &gt; 0,$C31,0)</f>
        <v>0</v>
      </c>
      <c r="CA31" s="175">
        <f>IF(VLOOKUP($D31,'Appendix B - CI'!$C$2:$EM$141,CA$1,0) &gt; 0,$C31,0)</f>
        <v>0</v>
      </c>
      <c r="CB31" s="175">
        <f>IF(VLOOKUP($D31,'Appendix B - CI'!$C$2:$EM$141,CB$1,0) &gt; 0,$C31,0)</f>
        <v>0</v>
      </c>
      <c r="CC31" s="175">
        <f>IF(VLOOKUP($D31,'Appendix B - CI'!$C$2:$EM$141,CC$1,0) &gt; 0,$C31,0)</f>
        <v>0</v>
      </c>
      <c r="CD31" s="175">
        <f>IF(VLOOKUP($D31,'Appendix B - CI'!$C$2:$EM$141,CD$1,0) &gt; 0,$C31,0)</f>
        <v>0</v>
      </c>
      <c r="CE31" s="175">
        <f>IF(VLOOKUP($D31,'Appendix B - CI'!$C$2:$EM$141,CE$1,0) &gt; 0,$C31,0)</f>
        <v>0</v>
      </c>
      <c r="CF31" s="175">
        <f>IF(VLOOKUP($D31,'Appendix B - CI'!$C$2:$EM$141,CF$1,0) &gt; 0,$C31,0)</f>
        <v>0</v>
      </c>
      <c r="CG31" s="989">
        <f>IF(VLOOKUP($D31,'Appendix B - CI'!$C$2:$EM$141,CG$1,0) &gt; 0,$C31,0)</f>
        <v>8259.1135</v>
      </c>
      <c r="CH31" s="175">
        <f>IF(VLOOKUP($D31,'Appendix B - CI'!$C$2:$EM$141,CH$1,0) &gt; 0,$C31,0)</f>
        <v>0</v>
      </c>
      <c r="CI31" s="175">
        <f>IF(VLOOKUP($D31,'Appendix B - CI'!$C$2:$EM$141,CI$1,0) &gt; 0,$C31,0)</f>
        <v>0</v>
      </c>
      <c r="CJ31" s="175">
        <f>IF(VLOOKUP($D31,'Appendix B - CI'!$C$2:$EM$141,CJ$1,0) &gt; 0,$C31,0)</f>
        <v>0</v>
      </c>
      <c r="CK31" s="175">
        <f>IF(VLOOKUP($D31,'Appendix B - CI'!$C$2:$EM$141,CK$1,0) &gt; 0,$C31,0)</f>
        <v>0</v>
      </c>
      <c r="CL31" s="175">
        <f>IF(VLOOKUP($D31,'Appendix B - CI'!$C$2:$EM$141,CL$1,0) &gt; 0,$C31,0)</f>
        <v>0</v>
      </c>
      <c r="CM31" s="175">
        <f>IF(VLOOKUP($D31,'Appendix B - CI'!$C$2:$EM$141,CM$1,0) &gt; 0,$C31,0)</f>
        <v>0</v>
      </c>
      <c r="CN31" s="175">
        <f>IF(VLOOKUP($D31,'Appendix B - CI'!$C$2:$EM$141,CN$1,0) &gt; 0,$C31,0)</f>
        <v>0</v>
      </c>
      <c r="CO31" s="175">
        <f>IF(VLOOKUP($D31,'Appendix B - CI'!$C$2:$EM$141,CO$1,0) &gt; 0,$C31,0)</f>
        <v>0</v>
      </c>
      <c r="CP31" s="175">
        <f>IF(VLOOKUP($D31,'Appendix B - CI'!$C$2:$EM$141,CP$1,0) &gt; 0,$C31,0)</f>
        <v>0</v>
      </c>
      <c r="CQ31" s="989">
        <f>IF(VLOOKUP($D31,'Appendix B - CI'!$C$2:$EM$141,CQ$1,0) &gt; 0,$C31,0)</f>
        <v>8259.1135</v>
      </c>
      <c r="CR31" s="175">
        <f>IF(VLOOKUP($D31,'Appendix B - CI'!$C$2:$EM$141,CR$1,0) &gt; 0,$C31,0)</f>
        <v>0</v>
      </c>
      <c r="CS31" s="175">
        <f>IF(VLOOKUP($D31,'Appendix B - CI'!$C$2:$EM$141,CS$1,0) &gt; 0,$C31,0)</f>
        <v>0</v>
      </c>
      <c r="CT31" s="175">
        <f>IF(VLOOKUP($D31,'Appendix B - CI'!$C$2:$EM$141,CT$1,0) &gt; 0,$C31,0)</f>
        <v>0</v>
      </c>
      <c r="CU31" s="175">
        <f>IF(VLOOKUP($D31,'Appendix B - CI'!$C$2:$EM$141,CU$1,0) &gt; 0,$C31,0)</f>
        <v>0</v>
      </c>
      <c r="CV31" s="175">
        <f>IF(VLOOKUP($D31,'Appendix B - CI'!$C$2:$EM$141,CV$1,0) &gt; 0,$C31,0)</f>
        <v>0</v>
      </c>
      <c r="CW31" s="175">
        <f>IF(VLOOKUP($D31,'Appendix B - CI'!$C$2:$EM$141,CW$1,0) &gt; 0,$C31,0)</f>
        <v>0</v>
      </c>
      <c r="CX31" s="175">
        <f>IF(VLOOKUP($D31,'Appendix B - CI'!$C$2:$EM$141,CX$1,0) &gt; 0,$C31,0)</f>
        <v>0</v>
      </c>
      <c r="CY31" s="175">
        <f>IF(VLOOKUP($D31,'Appendix B - CI'!$C$2:$EM$141,CY$1,0) &gt; 0,$C31,0)</f>
        <v>0</v>
      </c>
      <c r="CZ31" s="175">
        <f>IF(VLOOKUP($D31,'Appendix B - CI'!$C$2:$EM$141,CZ$1,0) &gt; 0,$C31,0)</f>
        <v>0</v>
      </c>
      <c r="DA31" s="989">
        <f>IF(VLOOKUP($D31,'Appendix B - CI'!$C$2:$EM$141,DA$1,0) &gt; 0,$C31,0)</f>
        <v>8259.1135</v>
      </c>
      <c r="DB31" s="175">
        <f>IF(VLOOKUP($D31,'Appendix B - CI'!$C$2:$EM$141,DB$1,0) &gt; 0,$C31,0)</f>
        <v>0</v>
      </c>
      <c r="DC31" s="175">
        <f>IF(VLOOKUP($D31,'Appendix B - CI'!$C$2:$EM$141,DC$1,0) &gt; 0,$C31,0)</f>
        <v>0</v>
      </c>
      <c r="DD31" s="175">
        <f>IF(VLOOKUP($D31,'Appendix B - CI'!$C$2:$EM$141,DD$1,0) &gt; 0,$C31,0)</f>
        <v>0</v>
      </c>
      <c r="DE31" s="175">
        <f>IF(VLOOKUP($D31,'Appendix B - CI'!$C$2:$EM$141,DE$1,0) &gt; 0,$C31,0)</f>
        <v>0</v>
      </c>
      <c r="DF31" s="175">
        <f>IF(VLOOKUP($D31,'Appendix B - CI'!$C$2:$EM$141,DF$1,0) &gt; 0,$C31,0)</f>
        <v>0</v>
      </c>
      <c r="DG31" s="175">
        <f>IF(VLOOKUP($D31,'Appendix B - CI'!$C$2:$EM$141,DG$1,0) &gt; 0,$C31,0)</f>
        <v>0</v>
      </c>
      <c r="DH31" s="175">
        <f>IF(VLOOKUP($D31,'Appendix B - CI'!$C$2:$EM$141,DH$1,0) &gt; 0,$C31,0)</f>
        <v>0</v>
      </c>
      <c r="DI31" s="175">
        <f>IF(VLOOKUP($D31,'Appendix B - CI'!$C$2:$EM$141,DI$1,0) &gt; 0,$C31,0)</f>
        <v>0</v>
      </c>
      <c r="DJ31" s="175">
        <f>IF(VLOOKUP($D31,'Appendix B - CI'!$C$2:$EM$141,DJ$1,0) &gt; 0,$C31,0)</f>
        <v>0</v>
      </c>
      <c r="DK31" s="175">
        <f>IF(VLOOKUP($D31,'Appendix B - CI'!$C$2:$EM$141,DK$1,0) &gt; 0,$C31,0)</f>
        <v>0</v>
      </c>
      <c r="DL31" s="175">
        <f>IF(VLOOKUP($D31,'Appendix B - CI'!$C$2:$EM$141,DL$1,0) &gt; 0,$C31,0)</f>
        <v>0</v>
      </c>
      <c r="DM31" s="175">
        <f>IF(VLOOKUP($D31,'Appendix B - CI'!$C$2:$EM$141,DM$1,0) &gt; 0,$C31,0)</f>
        <v>0</v>
      </c>
      <c r="DN31" s="175">
        <f>IF(VLOOKUP($D31,'Appendix B - CI'!$C$2:$EM$141,DN$1,0) &gt; 0,$C31,0)</f>
        <v>0</v>
      </c>
      <c r="DO31" s="175">
        <f>IF(VLOOKUP($D31,'Appendix B - CI'!$C$2:$EM$141,DO$1,0) &gt; 0,$C31,0)</f>
        <v>0</v>
      </c>
      <c r="DP31" s="175">
        <f>IF(VLOOKUP($D31,'Appendix B - CI'!$C$2:$EM$141,DP$1,0) &gt; 0,$C31,0)</f>
        <v>0</v>
      </c>
      <c r="DQ31" s="175">
        <f>IF(VLOOKUP($D31,'Appendix B - CI'!$C$2:$EM$141,DQ$1,0) &gt; 0,$C31,0)</f>
        <v>0</v>
      </c>
      <c r="DR31" s="175">
        <f>IF(VLOOKUP($D31,'Appendix B - CI'!$C$2:$EM$141,DR$1,0) &gt; 0,$C31,0)</f>
        <v>0</v>
      </c>
      <c r="DS31" s="175">
        <f>IF(VLOOKUP($D31,'Appendix B - CI'!$C$2:$EM$141,DS$1,0) &gt; 0,$C31,0)</f>
        <v>0</v>
      </c>
      <c r="DT31" s="175">
        <f>IF(VLOOKUP($D31,'Appendix B - CI'!$C$2:$EM$141,DT$1,0) &gt; 0,$C31,0)</f>
        <v>0</v>
      </c>
      <c r="DU31" s="175">
        <f>IF(VLOOKUP($D31,'Appendix B - CI'!$C$2:$EM$141,DU$1,0) &gt; 0,$C31,0)</f>
        <v>0</v>
      </c>
      <c r="DV31" s="175">
        <f>IF(VLOOKUP($D31,'Appendix B - CI'!$C$2:$EM$141,DV$1,0) &gt; 0,$C31,0)</f>
        <v>0</v>
      </c>
      <c r="DW31" s="175">
        <f>IF(VLOOKUP($D31,'Appendix B - CI'!$C$2:$EM$141,DW$1,0) &gt; 0,$C31,0)</f>
        <v>0</v>
      </c>
      <c r="DX31" s="175">
        <f>IF(VLOOKUP($D31,'Appendix B - CI'!$C$2:$EM$141,DX$1,0) &gt; 0,$C31,0)</f>
        <v>0</v>
      </c>
      <c r="DY31" s="175">
        <f>IF(VLOOKUP($D31,'Appendix B - CI'!$C$2:$EM$141,DY$1,0) &gt; 0,$C31,0)</f>
        <v>0</v>
      </c>
      <c r="DZ31" s="175">
        <f>IF(VLOOKUP($D31,'Appendix B - CI'!$C$2:$EM$141,DZ$1,0) &gt; 0,$C31,0)</f>
        <v>0</v>
      </c>
      <c r="EA31" s="175">
        <f>IF(VLOOKUP($D31,'Appendix B - CI'!$C$2:$EM$141,EA$1,0) &gt; 0,$C31,0)</f>
        <v>0</v>
      </c>
      <c r="EB31" s="175">
        <f>IF(VLOOKUP($D31,'Appendix B - CI'!$C$2:$EM$141,EB$1,0) &gt; 0,$C31,0)</f>
        <v>0</v>
      </c>
      <c r="EC31" s="175">
        <f>IF(VLOOKUP($D31,'Appendix B - CI'!$C$2:$EM$141,EC$1,0) &gt; 0,$C31,0)</f>
        <v>0</v>
      </c>
      <c r="ED31" s="175">
        <f>IF(VLOOKUP($D31,'Appendix B - CI'!$C$2:$EM$141,ED$1,0) &gt; 0,$C31,0)</f>
        <v>0</v>
      </c>
      <c r="EE31" s="175">
        <f>IF(VLOOKUP($D31,'Appendix B - CI'!$C$2:$EM$141,EE$1,0) &gt; 0,$C31,0)</f>
        <v>0</v>
      </c>
      <c r="EF31" s="175">
        <f>IF(VLOOKUP($D31,'Appendix B - CI'!$C$2:$EM$141,EF$1,0) &gt; 0,$C31,0)</f>
        <v>0</v>
      </c>
      <c r="EG31" s="175">
        <f>IF(VLOOKUP($D31,'Appendix B - CI'!$C$2:$EM$141,EG$1,0) &gt; 0,$C31,0)</f>
        <v>0</v>
      </c>
      <c r="EH31" s="175">
        <f>IF(VLOOKUP($D31,'Appendix B - CI'!$C$2:$EM$141,EH$1,0) &gt; 0,$C31,0)</f>
        <v>0</v>
      </c>
      <c r="EI31" s="175">
        <f>IF(VLOOKUP($D31,'Appendix B - CI'!$C$2:$EM$141,EI$1,0) &gt; 0,$C31,0)</f>
        <v>0</v>
      </c>
      <c r="EJ31" s="175">
        <f>IF(VLOOKUP($D31,'Appendix B - CI'!$C$2:$EM$141,EJ$1,0) &gt; 0,$C31,0)</f>
        <v>0</v>
      </c>
      <c r="EK31" s="175">
        <f>IF(VLOOKUP($D31,'Appendix B - CI'!$C$2:$EM$141,EK$1,0) &gt; 0,$C31,0)</f>
        <v>0</v>
      </c>
      <c r="EL31" s="175">
        <f>IF(VLOOKUP($D31,'Appendix B - CI'!$C$2:$EM$141,EL$1,0) &gt; 0,$C31,0)</f>
        <v>0</v>
      </c>
      <c r="EM31" s="175">
        <f>IF(VLOOKUP($D31,'Appendix B - CI'!$C$2:$EM$141,EM$1,0) &gt; 0,$C31,0)</f>
        <v>0</v>
      </c>
      <c r="EN31" s="175">
        <f>IF(VLOOKUP($D31,'Appendix B - CI'!$C$2:$EM$141,EN$1,0) &gt; 0,$C31,0)</f>
        <v>0</v>
      </c>
      <c r="EO31" s="178"/>
      <c r="EP31" s="178"/>
      <c r="EQ31" s="178"/>
      <c r="ER31" s="178"/>
      <c r="ES31" s="178"/>
      <c r="ET31" s="178"/>
      <c r="EU31" s="178"/>
      <c r="EV31" s="178"/>
      <c r="EW31" s="178"/>
      <c r="EX31" s="178"/>
      <c r="EY31" s="178"/>
      <c r="EZ31" s="178"/>
      <c r="FA31" s="178"/>
      <c r="FB31" s="178"/>
      <c r="FC31" s="178"/>
      <c r="FD31" s="178"/>
      <c r="FE31" s="178"/>
      <c r="FF31" s="178"/>
      <c r="FG31" s="178"/>
      <c r="FH31" s="178"/>
      <c r="FI31" s="178"/>
      <c r="FJ31" s="178"/>
      <c r="FK31" s="178"/>
      <c r="FL31" s="178"/>
      <c r="FM31" s="178"/>
      <c r="FN31" s="178"/>
      <c r="FO31" s="178"/>
      <c r="FP31" s="178"/>
      <c r="FQ31" s="178"/>
      <c r="FR31" s="178"/>
      <c r="FS31" s="178"/>
      <c r="FT31" s="178"/>
      <c r="FU31" s="178"/>
      <c r="FV31" s="178"/>
      <c r="FW31" s="178"/>
      <c r="FX31" s="178"/>
      <c r="FY31" s="178"/>
      <c r="FZ31" s="178"/>
      <c r="GA31" s="178"/>
      <c r="GB31" s="178"/>
      <c r="GC31" s="178"/>
      <c r="GD31" s="178"/>
      <c r="GE31" s="178"/>
      <c r="GF31" s="178"/>
      <c r="GG31" s="178"/>
      <c r="GH31" s="178"/>
      <c r="GI31" s="178"/>
      <c r="GJ31" s="178"/>
      <c r="GK31" s="178"/>
      <c r="GL31" s="178"/>
      <c r="GM31" s="178"/>
      <c r="GN31" s="178"/>
      <c r="GO31" s="178"/>
      <c r="GP31" s="178"/>
      <c r="GQ31" s="178"/>
      <c r="GR31" s="178"/>
      <c r="GS31" s="178"/>
      <c r="GT31" s="178"/>
      <c r="GU31" s="178"/>
      <c r="GV31" s="178"/>
      <c r="GW31" s="178"/>
      <c r="GX31" s="178"/>
      <c r="GY31" s="178"/>
      <c r="GZ31" s="178"/>
      <c r="HA31" s="178"/>
      <c r="HB31" s="178"/>
      <c r="HC31" s="178"/>
      <c r="HD31" s="178"/>
      <c r="HE31" s="178"/>
      <c r="HF31" s="178"/>
      <c r="HG31" s="178"/>
      <c r="HH31" s="178"/>
      <c r="HI31" s="178"/>
      <c r="HJ31" s="178"/>
      <c r="HK31" s="178"/>
      <c r="HL31" s="178"/>
      <c r="HM31" s="178"/>
      <c r="HN31" s="178"/>
      <c r="HO31" s="178"/>
      <c r="HP31" s="178"/>
      <c r="HQ31" s="178"/>
      <c r="HR31" s="178"/>
      <c r="HS31" s="178"/>
      <c r="HT31" s="178"/>
      <c r="HU31" s="178"/>
      <c r="HV31" s="178"/>
      <c r="HW31" s="178"/>
      <c r="HX31" s="178"/>
      <c r="HY31" s="178"/>
      <c r="HZ31" s="178"/>
      <c r="IA31" s="178"/>
      <c r="IB31" s="178"/>
      <c r="IC31" s="178"/>
      <c r="ID31" s="178"/>
      <c r="IE31" s="178"/>
      <c r="IF31" s="178"/>
      <c r="IG31" s="178"/>
      <c r="IH31" s="178"/>
      <c r="II31" s="178"/>
      <c r="IJ31" s="178"/>
      <c r="IK31" s="178"/>
      <c r="IL31" s="178"/>
      <c r="IM31" s="178"/>
      <c r="IN31" s="178"/>
      <c r="IO31" s="178"/>
      <c r="IP31" s="178"/>
      <c r="IQ31" s="178"/>
      <c r="IR31" s="178"/>
      <c r="IS31" s="178"/>
      <c r="IT31" s="178"/>
      <c r="IU31" s="178"/>
      <c r="IV31" s="178"/>
      <c r="IW31" s="178"/>
      <c r="IX31" s="178"/>
      <c r="IY31" s="178"/>
      <c r="IZ31" s="178"/>
      <c r="JA31" s="178"/>
      <c r="JB31" s="178"/>
      <c r="JC31" s="178"/>
      <c r="JD31" s="178"/>
      <c r="JE31" s="178"/>
      <c r="JF31" s="178"/>
      <c r="JG31" s="178"/>
      <c r="JH31" s="178"/>
      <c r="JI31" s="178"/>
      <c r="JJ31" s="178"/>
      <c r="JK31" s="178"/>
      <c r="JL31" s="178"/>
      <c r="JM31" s="178"/>
      <c r="JN31" s="178"/>
      <c r="JO31" s="178"/>
      <c r="JP31" s="178"/>
      <c r="JQ31" s="178"/>
      <c r="JR31" s="178"/>
      <c r="JS31" s="178"/>
      <c r="JT31" s="178"/>
      <c r="JU31" s="178"/>
      <c r="JV31" s="178"/>
      <c r="JW31" s="178"/>
      <c r="JX31" s="178"/>
      <c r="JY31" s="180"/>
    </row>
    <row r="32" ht="14.25" customHeight="1">
      <c r="A32" s="50" t="s">
        <v>163</v>
      </c>
      <c r="B32" s="83" t="s">
        <v>479</v>
      </c>
      <c r="C32" s="1330">
        <f>VLOOKUP(D32,'Combined Scenario II - Results'!$C$2:$AR$87,42,0)</f>
        <v>3422.1033</v>
      </c>
      <c r="D32" s="50">
        <v>1811053.0</v>
      </c>
      <c r="E32" s="175">
        <f>IF(VLOOKUP($D32,'Appendix B - CI'!$C$2:$EM$141,E$1,0) &gt; 0,$C32,0)</f>
        <v>0</v>
      </c>
      <c r="F32" s="989">
        <f>IF(VLOOKUP($D32,'Appendix B - CI'!$C$2:$EM$141,F$1,0) &gt; 0,$C32,0)</f>
        <v>3422.1033</v>
      </c>
      <c r="G32" s="175">
        <f>IF(VLOOKUP($D32,'Appendix B - CI'!$C$2:$EM$141,G$1,0) &gt; 0,$C32,0)</f>
        <v>0</v>
      </c>
      <c r="H32" s="175">
        <f>IF(VLOOKUP($D32,'Appendix B - CI'!$C$2:$EM$141,H$1,0) &gt; 0,$C32,0)</f>
        <v>0</v>
      </c>
      <c r="I32" s="175">
        <f>IF(VLOOKUP($D32,'Appendix B - CI'!$C$2:$EM$141,I$1,0) &gt; 0,$C32,0)</f>
        <v>0</v>
      </c>
      <c r="J32" s="175">
        <f>IF(VLOOKUP($D32,'Appendix B - CI'!$C$2:$EM$141,J$1,0) &gt; 0,$C32,0)</f>
        <v>0</v>
      </c>
      <c r="K32" s="989">
        <f>IF(VLOOKUP($D32,'Appendix B - CI'!$C$2:$EM$141,K$1,0) &gt; 0,$C32,0)</f>
        <v>3422.1033</v>
      </c>
      <c r="L32" s="175">
        <f>IF(VLOOKUP($D32,'Appendix B - CI'!$C$2:$EM$141,L$1,0) &gt; 0,$C32,0)</f>
        <v>0</v>
      </c>
      <c r="M32" s="175">
        <f>IF(VLOOKUP($D32,'Appendix B - CI'!$C$2:$EM$141,M$1,0) &gt; 0,$C32,0)</f>
        <v>0</v>
      </c>
      <c r="N32" s="175">
        <f>IF(VLOOKUP($D32,'Appendix B - CI'!$C$2:$EM$141,N$1,0) &gt; 0,$C32,0)</f>
        <v>0</v>
      </c>
      <c r="O32" s="175">
        <f>IF(VLOOKUP($D32,'Appendix B - CI'!$C$2:$EM$141,O$1,0) &gt; 0,$C32,0)</f>
        <v>0</v>
      </c>
      <c r="P32" s="989">
        <f>IF(VLOOKUP($D32,'Appendix B - CI'!$C$2:$EM$141,P$1,0) &gt; 0,$C32,0)</f>
        <v>3422.1033</v>
      </c>
      <c r="Q32" s="175">
        <f>IF(VLOOKUP($D32,'Appendix B - CI'!$C$2:$EM$141,Q$1,0) &gt; 0,$C32,0)</f>
        <v>0</v>
      </c>
      <c r="R32" s="175">
        <f>IF(VLOOKUP($D32,'Appendix B - CI'!$C$2:$EM$141,R$1,0) &gt; 0,$C32,0)</f>
        <v>0</v>
      </c>
      <c r="S32" s="175">
        <f>IF(VLOOKUP($D32,'Appendix B - CI'!$C$2:$EM$141,S$1,0) &gt; 0,$C32,0)</f>
        <v>0</v>
      </c>
      <c r="T32" s="175">
        <f>IF(VLOOKUP($D32,'Appendix B - CI'!$C$2:$EM$141,T$1,0) &gt; 0,$C32,0)</f>
        <v>0</v>
      </c>
      <c r="U32" s="175">
        <f>IF(VLOOKUP($D32,'Appendix B - CI'!$C$2:$EM$141,U$1,0) &gt; 0,$C32,0)</f>
        <v>0</v>
      </c>
      <c r="V32" s="175">
        <f>IF(VLOOKUP($D32,'Appendix B - CI'!$C$2:$EM$141,V$1,0) &gt; 0,$C32,0)</f>
        <v>0</v>
      </c>
      <c r="W32" s="175">
        <f>IF(VLOOKUP($D32,'Appendix B - CI'!$C$2:$EM$141,W$1,0) &gt; 0,$C32,0)</f>
        <v>0</v>
      </c>
      <c r="X32" s="989">
        <f>IF(VLOOKUP($D32,'Appendix B - CI'!$C$2:$EM$141,X$1,0) &gt; 0,$C32,0)</f>
        <v>3422.1033</v>
      </c>
      <c r="Y32" s="175">
        <f>IF(VLOOKUP($D32,'Appendix B - CI'!$C$2:$EM$141,Y$1,0) &gt; 0,$C32,0)</f>
        <v>0</v>
      </c>
      <c r="Z32" s="175">
        <f>IF(VLOOKUP($D32,'Appendix B - CI'!$C$2:$EM$141,Z$1,0) &gt; 0,$C32,0)</f>
        <v>0</v>
      </c>
      <c r="AA32" s="175">
        <f>IF(VLOOKUP($D32,'Appendix B - CI'!$C$2:$EM$141,AA$1,0) &gt; 0,$C32,0)</f>
        <v>0</v>
      </c>
      <c r="AB32" s="175">
        <f>IF(VLOOKUP($D32,'Appendix B - CI'!$C$2:$EM$141,AB$1,0) &gt; 0,$C32,0)</f>
        <v>0</v>
      </c>
      <c r="AC32" s="175">
        <f>IF(VLOOKUP($D32,'Appendix B - CI'!$C$2:$EM$141,AC$1,0) &gt; 0,$C32,0)</f>
        <v>0</v>
      </c>
      <c r="AD32" s="175">
        <f>IF(VLOOKUP($D32,'Appendix B - CI'!$C$2:$EM$141,AD$1,0) &gt; 0,$C32,0)</f>
        <v>0</v>
      </c>
      <c r="AE32" s="989">
        <f>IF(VLOOKUP($D32,'Appendix B - CI'!$C$2:$EM$141,AE$1,0) &gt; 0,$C32,0)</f>
        <v>3422.1033</v>
      </c>
      <c r="AF32" s="175">
        <f>IF(VLOOKUP($D32,'Appendix B - CI'!$C$2:$EM$141,AF$1,0) &gt; 0,$C32,0)</f>
        <v>0</v>
      </c>
      <c r="AG32" s="175">
        <f>IF(VLOOKUP($D32,'Appendix B - CI'!$C$2:$EM$141,AG$1,0) &gt; 0,$C32,0)</f>
        <v>0</v>
      </c>
      <c r="AH32" s="175">
        <f>IF(VLOOKUP($D32,'Appendix B - CI'!$C$2:$EM$141,AH$1,0) &gt; 0,$C32,0)</f>
        <v>0</v>
      </c>
      <c r="AI32" s="175">
        <f>IF(VLOOKUP($D32,'Appendix B - CI'!$C$2:$EM$141,AI$1,0) &gt; 0,$C32,0)</f>
        <v>0</v>
      </c>
      <c r="AJ32" s="175">
        <f>IF(VLOOKUP($D32,'Appendix B - CI'!$C$2:$EM$141,AJ$1,0) &gt; 0,$C32,0)</f>
        <v>0</v>
      </c>
      <c r="AK32" s="175">
        <f>IF(VLOOKUP($D32,'Appendix B - CI'!$C$2:$EM$141,AK$1,0) &gt; 0,$C32,0)</f>
        <v>0</v>
      </c>
      <c r="AL32" s="175">
        <f>IF(VLOOKUP($D32,'Appendix B - CI'!$C$2:$EM$141,AL$1,0) &gt; 0,$C32,0)</f>
        <v>0</v>
      </c>
      <c r="AM32" s="989">
        <f>IF(VLOOKUP($D32,'Appendix B - CI'!$C$2:$EM$141,AM$1,0) &gt; 0,$C32,0)</f>
        <v>3422.1033</v>
      </c>
      <c r="AN32" s="175">
        <f>IF(VLOOKUP($D32,'Appendix B - CI'!$C$2:$EM$141,AN$1,0) &gt; 0,$C32,0)</f>
        <v>0</v>
      </c>
      <c r="AO32" s="175">
        <f>IF(VLOOKUP($D32,'Appendix B - CI'!$C$2:$EM$141,AO$1,0) &gt; 0,$C32,0)</f>
        <v>0</v>
      </c>
      <c r="AP32" s="175">
        <f>IF(VLOOKUP($D32,'Appendix B - CI'!$C$2:$EM$141,AP$1,0) &gt; 0,$C32,0)</f>
        <v>0</v>
      </c>
      <c r="AQ32" s="175">
        <f>IF(VLOOKUP($D32,'Appendix B - CI'!$C$2:$EM$141,AQ$1,0) &gt; 0,$C32,0)</f>
        <v>0</v>
      </c>
      <c r="AR32" s="175">
        <f>IF(VLOOKUP($D32,'Appendix B - CI'!$C$2:$EM$141,AR$1,0) &gt; 0,$C32,0)</f>
        <v>0</v>
      </c>
      <c r="AS32" s="175">
        <f>IF(VLOOKUP($D32,'Appendix B - CI'!$C$2:$EM$141,AS$1,0) &gt; 0,$C32,0)</f>
        <v>0</v>
      </c>
      <c r="AT32" s="175">
        <f>IF(VLOOKUP($D32,'Appendix B - CI'!$C$2:$EM$141,AT$1,0) &gt; 0,$C32,0)</f>
        <v>0</v>
      </c>
      <c r="AU32" s="175">
        <f>IF(VLOOKUP($D32,'Appendix B - CI'!$C$2:$EM$141,AU$1,0) &gt; 0,$C32,0)</f>
        <v>0</v>
      </c>
      <c r="AV32" s="175">
        <f>IF(VLOOKUP($D32,'Appendix B - CI'!$C$2:$EM$141,AV$1,0) &gt; 0,$C32,0)</f>
        <v>0</v>
      </c>
      <c r="AW32" s="989">
        <f>IF(VLOOKUP($D32,'Appendix B - CI'!$C$2:$EM$141,AW$1,0) &gt; 0,$C32,0)</f>
        <v>3422.1033</v>
      </c>
      <c r="AX32" s="175">
        <f>IF(VLOOKUP($D32,'Appendix B - CI'!$C$2:$EM$141,AX$1,0) &gt; 0,$C32,0)</f>
        <v>0</v>
      </c>
      <c r="AY32" s="175">
        <f>IF(VLOOKUP($D32,'Appendix B - CI'!$C$2:$EM$141,AY$1,0) &gt; 0,$C32,0)</f>
        <v>0</v>
      </c>
      <c r="AZ32" s="175">
        <f>IF(VLOOKUP($D32,'Appendix B - CI'!$C$2:$EM$141,AZ$1,0) &gt; 0,$C32,0)</f>
        <v>0</v>
      </c>
      <c r="BA32" s="175">
        <f>IF(VLOOKUP($D32,'Appendix B - CI'!$C$2:$EM$141,BA$1,0) &gt; 0,$C32,0)</f>
        <v>0</v>
      </c>
      <c r="BB32" s="175">
        <f>IF(VLOOKUP($D32,'Appendix B - CI'!$C$2:$EM$141,BB$1,0) &gt; 0,$C32,0)</f>
        <v>0</v>
      </c>
      <c r="BC32" s="175">
        <f>IF(VLOOKUP($D32,'Appendix B - CI'!$C$2:$EM$141,BC$1,0) &gt; 0,$C32,0)</f>
        <v>0</v>
      </c>
      <c r="BD32" s="175">
        <f>IF(VLOOKUP($D32,'Appendix B - CI'!$C$2:$EM$141,BD$1,0) &gt; 0,$C32,0)</f>
        <v>0</v>
      </c>
      <c r="BE32" s="175">
        <f>IF(VLOOKUP($D32,'Appendix B - CI'!$C$2:$EM$141,BE$1,0) &gt; 0,$C32,0)</f>
        <v>0</v>
      </c>
      <c r="BF32" s="175">
        <f>IF(VLOOKUP($D32,'Appendix B - CI'!$C$2:$EM$141,BF$1,0) &gt; 0,$C32,0)</f>
        <v>0</v>
      </c>
      <c r="BG32" s="175">
        <f>IF(VLOOKUP($D32,'Appendix B - CI'!$C$2:$EM$141,BG$1,0) &gt; 0,$C32,0)</f>
        <v>0</v>
      </c>
      <c r="BH32" s="175">
        <f>IF(VLOOKUP($D32,'Appendix B - CI'!$C$2:$EM$141,BH$1,0) &gt; 0,$C32,0)</f>
        <v>0</v>
      </c>
      <c r="BI32" s="175">
        <f>IF(VLOOKUP($D32,'Appendix B - CI'!$C$2:$EM$141,BI$1,0) &gt; 0,$C32,0)</f>
        <v>0</v>
      </c>
      <c r="BJ32" s="175">
        <f>IF(VLOOKUP($D32,'Appendix B - CI'!$C$2:$EM$141,BJ$1,0) &gt; 0,$C32,0)</f>
        <v>0</v>
      </c>
      <c r="BK32" s="175">
        <f>IF(VLOOKUP($D32,'Appendix B - CI'!$C$2:$EM$141,BK$1,0) &gt; 0,$C32,0)</f>
        <v>0</v>
      </c>
      <c r="BL32" s="175">
        <f>IF(VLOOKUP($D32,'Appendix B - CI'!$C$2:$EM$141,BL$1,0) &gt; 0,$C32,0)</f>
        <v>0</v>
      </c>
      <c r="BM32" s="175">
        <f>IF(VLOOKUP($D32,'Appendix B - CI'!$C$2:$EM$141,BM$1,0) &gt; 0,$C32,0)</f>
        <v>0</v>
      </c>
      <c r="BN32" s="175">
        <f>IF(VLOOKUP($D32,'Appendix B - CI'!$C$2:$EM$141,BN$1,0) &gt; 0,$C32,0)</f>
        <v>0</v>
      </c>
      <c r="BO32" s="175">
        <f>IF(VLOOKUP($D32,'Appendix B - CI'!$C$2:$EM$141,BO$1,0) &gt; 0,$C32,0)</f>
        <v>0</v>
      </c>
      <c r="BP32" s="175">
        <f>IF(VLOOKUP($D32,'Appendix B - CI'!$C$2:$EM$141,BP$1,0) &gt; 0,$C32,0)</f>
        <v>0</v>
      </c>
      <c r="BQ32" s="175">
        <f>IF(VLOOKUP($D32,'Appendix B - CI'!$C$2:$EM$141,BQ$1,0) &gt; 0,$C32,0)</f>
        <v>0</v>
      </c>
      <c r="BR32" s="175">
        <f>IF(VLOOKUP($D32,'Appendix B - CI'!$C$2:$EM$141,BR$1,0) &gt; 0,$C32,0)</f>
        <v>0</v>
      </c>
      <c r="BS32" s="175">
        <f>IF(VLOOKUP($D32,'Appendix B - CI'!$C$2:$EM$141,BS$1,0) &gt; 0,$C32,0)</f>
        <v>0</v>
      </c>
      <c r="BT32" s="175">
        <f>IF(VLOOKUP($D32,'Appendix B - CI'!$C$2:$EM$141,BT$1,0) &gt; 0,$C32,0)</f>
        <v>0</v>
      </c>
      <c r="BU32" s="175">
        <f>IF(VLOOKUP($D32,'Appendix B - CI'!$C$2:$EM$141,BU$1,0) &gt; 0,$C32,0)</f>
        <v>0</v>
      </c>
      <c r="BV32" s="175">
        <f>IF(VLOOKUP($D32,'Appendix B - CI'!$C$2:$EM$141,BV$1,0) &gt; 0,$C32,0)</f>
        <v>0</v>
      </c>
      <c r="BW32" s="175">
        <f>IF(VLOOKUP($D32,'Appendix B - CI'!$C$2:$EM$141,BW$1,0) &gt; 0,$C32,0)</f>
        <v>0</v>
      </c>
      <c r="BX32" s="989">
        <f>IF(VLOOKUP($D32,'Appendix B - CI'!$C$2:$EM$141,BX$1,0) &gt; 0,$C32,0)</f>
        <v>3422.1033</v>
      </c>
      <c r="BY32" s="175">
        <f>IF(VLOOKUP($D32,'Appendix B - CI'!$C$2:$EM$141,BY$1,0) &gt; 0,$C32,0)</f>
        <v>0</v>
      </c>
      <c r="BZ32" s="175">
        <f>IF(VLOOKUP($D32,'Appendix B - CI'!$C$2:$EM$141,BZ$1,0) &gt; 0,$C32,0)</f>
        <v>0</v>
      </c>
      <c r="CA32" s="175">
        <f>IF(VLOOKUP($D32,'Appendix B - CI'!$C$2:$EM$141,CA$1,0) &gt; 0,$C32,0)</f>
        <v>0</v>
      </c>
      <c r="CB32" s="175">
        <f>IF(VLOOKUP($D32,'Appendix B - CI'!$C$2:$EM$141,CB$1,0) &gt; 0,$C32,0)</f>
        <v>0</v>
      </c>
      <c r="CC32" s="175">
        <f>IF(VLOOKUP($D32,'Appendix B - CI'!$C$2:$EM$141,CC$1,0) &gt; 0,$C32,0)</f>
        <v>0</v>
      </c>
      <c r="CD32" s="175">
        <f>IF(VLOOKUP($D32,'Appendix B - CI'!$C$2:$EM$141,CD$1,0) &gt; 0,$C32,0)</f>
        <v>0</v>
      </c>
      <c r="CE32" s="175">
        <f>IF(VLOOKUP($D32,'Appendix B - CI'!$C$2:$EM$141,CE$1,0) &gt; 0,$C32,0)</f>
        <v>0</v>
      </c>
      <c r="CF32" s="175">
        <f>IF(VLOOKUP($D32,'Appendix B - CI'!$C$2:$EM$141,CF$1,0) &gt; 0,$C32,0)</f>
        <v>0</v>
      </c>
      <c r="CG32" s="175">
        <f>IF(VLOOKUP($D32,'Appendix B - CI'!$C$2:$EM$141,CG$1,0) &gt; 0,$C32,0)</f>
        <v>0</v>
      </c>
      <c r="CH32" s="175">
        <f>IF(VLOOKUP($D32,'Appendix B - CI'!$C$2:$EM$141,CH$1,0) &gt; 0,$C32,0)</f>
        <v>0</v>
      </c>
      <c r="CI32" s="175">
        <f>IF(VLOOKUP($D32,'Appendix B - CI'!$C$2:$EM$141,CI$1,0) &gt; 0,$C32,0)</f>
        <v>0</v>
      </c>
      <c r="CJ32" s="175">
        <f>IF(VLOOKUP($D32,'Appendix B - CI'!$C$2:$EM$141,CJ$1,0) &gt; 0,$C32,0)</f>
        <v>0</v>
      </c>
      <c r="CK32" s="175">
        <f>IF(VLOOKUP($D32,'Appendix B - CI'!$C$2:$EM$141,CK$1,0) &gt; 0,$C32,0)</f>
        <v>0</v>
      </c>
      <c r="CL32" s="175">
        <f>IF(VLOOKUP($D32,'Appendix B - CI'!$C$2:$EM$141,CL$1,0) &gt; 0,$C32,0)</f>
        <v>0</v>
      </c>
      <c r="CM32" s="175">
        <f>IF(VLOOKUP($D32,'Appendix B - CI'!$C$2:$EM$141,CM$1,0) &gt; 0,$C32,0)</f>
        <v>0</v>
      </c>
      <c r="CN32" s="175">
        <f>IF(VLOOKUP($D32,'Appendix B - CI'!$C$2:$EM$141,CN$1,0) &gt; 0,$C32,0)</f>
        <v>0</v>
      </c>
      <c r="CO32" s="175">
        <f>IF(VLOOKUP($D32,'Appendix B - CI'!$C$2:$EM$141,CO$1,0) &gt; 0,$C32,0)</f>
        <v>0</v>
      </c>
      <c r="CP32" s="175">
        <f>IF(VLOOKUP($D32,'Appendix B - CI'!$C$2:$EM$141,CP$1,0) &gt; 0,$C32,0)</f>
        <v>0</v>
      </c>
      <c r="CQ32" s="989">
        <f>IF(VLOOKUP($D32,'Appendix B - CI'!$C$2:$EM$141,CQ$1,0) &gt; 0,$C32,0)</f>
        <v>3422.1033</v>
      </c>
      <c r="CR32" s="175">
        <f>IF(VLOOKUP($D32,'Appendix B - CI'!$C$2:$EM$141,CR$1,0) &gt; 0,$C32,0)</f>
        <v>0</v>
      </c>
      <c r="CS32" s="175">
        <f>IF(VLOOKUP($D32,'Appendix B - CI'!$C$2:$EM$141,CS$1,0) &gt; 0,$C32,0)</f>
        <v>0</v>
      </c>
      <c r="CT32" s="175">
        <f>IF(VLOOKUP($D32,'Appendix B - CI'!$C$2:$EM$141,CT$1,0) &gt; 0,$C32,0)</f>
        <v>0</v>
      </c>
      <c r="CU32" s="175">
        <f>IF(VLOOKUP($D32,'Appendix B - CI'!$C$2:$EM$141,CU$1,0) &gt; 0,$C32,0)</f>
        <v>0</v>
      </c>
      <c r="CV32" s="175">
        <f>IF(VLOOKUP($D32,'Appendix B - CI'!$C$2:$EM$141,CV$1,0) &gt; 0,$C32,0)</f>
        <v>0</v>
      </c>
      <c r="CW32" s="175">
        <f>IF(VLOOKUP($D32,'Appendix B - CI'!$C$2:$EM$141,CW$1,0) &gt; 0,$C32,0)</f>
        <v>0</v>
      </c>
      <c r="CX32" s="175">
        <f>IF(VLOOKUP($D32,'Appendix B - CI'!$C$2:$EM$141,CX$1,0) &gt; 0,$C32,0)</f>
        <v>0</v>
      </c>
      <c r="CY32" s="175">
        <f>IF(VLOOKUP($D32,'Appendix B - CI'!$C$2:$EM$141,CY$1,0) &gt; 0,$C32,0)</f>
        <v>0</v>
      </c>
      <c r="CZ32" s="175">
        <f>IF(VLOOKUP($D32,'Appendix B - CI'!$C$2:$EM$141,CZ$1,0) &gt; 0,$C32,0)</f>
        <v>0</v>
      </c>
      <c r="DA32" s="989">
        <f>IF(VLOOKUP($D32,'Appendix B - CI'!$C$2:$EM$141,DA$1,0) &gt; 0,$C32,0)</f>
        <v>3422.1033</v>
      </c>
      <c r="DB32" s="175">
        <f>IF(VLOOKUP($D32,'Appendix B - CI'!$C$2:$EM$141,DB$1,0) &gt; 0,$C32,0)</f>
        <v>0</v>
      </c>
      <c r="DC32" s="175">
        <f>IF(VLOOKUP($D32,'Appendix B - CI'!$C$2:$EM$141,DC$1,0) &gt; 0,$C32,0)</f>
        <v>0</v>
      </c>
      <c r="DD32" s="175">
        <f>IF(VLOOKUP($D32,'Appendix B - CI'!$C$2:$EM$141,DD$1,0) &gt; 0,$C32,0)</f>
        <v>0</v>
      </c>
      <c r="DE32" s="175">
        <f>IF(VLOOKUP($D32,'Appendix B - CI'!$C$2:$EM$141,DE$1,0) &gt; 0,$C32,0)</f>
        <v>0</v>
      </c>
      <c r="DF32" s="175">
        <f>IF(VLOOKUP($D32,'Appendix B - CI'!$C$2:$EM$141,DF$1,0) &gt; 0,$C32,0)</f>
        <v>0</v>
      </c>
      <c r="DG32" s="175">
        <f>IF(VLOOKUP($D32,'Appendix B - CI'!$C$2:$EM$141,DG$1,0) &gt; 0,$C32,0)</f>
        <v>0</v>
      </c>
      <c r="DH32" s="175">
        <f>IF(VLOOKUP($D32,'Appendix B - CI'!$C$2:$EM$141,DH$1,0) &gt; 0,$C32,0)</f>
        <v>0</v>
      </c>
      <c r="DI32" s="175">
        <f>IF(VLOOKUP($D32,'Appendix B - CI'!$C$2:$EM$141,DI$1,0) &gt; 0,$C32,0)</f>
        <v>0</v>
      </c>
      <c r="DJ32" s="175">
        <f>IF(VLOOKUP($D32,'Appendix B - CI'!$C$2:$EM$141,DJ$1,0) &gt; 0,$C32,0)</f>
        <v>0</v>
      </c>
      <c r="DK32" s="175">
        <f>IF(VLOOKUP($D32,'Appendix B - CI'!$C$2:$EM$141,DK$1,0) &gt; 0,$C32,0)</f>
        <v>0</v>
      </c>
      <c r="DL32" s="175">
        <f>IF(VLOOKUP($D32,'Appendix B - CI'!$C$2:$EM$141,DL$1,0) &gt; 0,$C32,0)</f>
        <v>0</v>
      </c>
      <c r="DM32" s="175">
        <f>IF(VLOOKUP($D32,'Appendix B - CI'!$C$2:$EM$141,DM$1,0) &gt; 0,$C32,0)</f>
        <v>0</v>
      </c>
      <c r="DN32" s="175">
        <f>IF(VLOOKUP($D32,'Appendix B - CI'!$C$2:$EM$141,DN$1,0) &gt; 0,$C32,0)</f>
        <v>0</v>
      </c>
      <c r="DO32" s="175">
        <f>IF(VLOOKUP($D32,'Appendix B - CI'!$C$2:$EM$141,DO$1,0) &gt; 0,$C32,0)</f>
        <v>0</v>
      </c>
      <c r="DP32" s="175">
        <f>IF(VLOOKUP($D32,'Appendix B - CI'!$C$2:$EM$141,DP$1,0) &gt; 0,$C32,0)</f>
        <v>0</v>
      </c>
      <c r="DQ32" s="175">
        <f>IF(VLOOKUP($D32,'Appendix B - CI'!$C$2:$EM$141,DQ$1,0) &gt; 0,$C32,0)</f>
        <v>0</v>
      </c>
      <c r="DR32" s="175">
        <f>IF(VLOOKUP($D32,'Appendix B - CI'!$C$2:$EM$141,DR$1,0) &gt; 0,$C32,0)</f>
        <v>0</v>
      </c>
      <c r="DS32" s="175">
        <f>IF(VLOOKUP($D32,'Appendix B - CI'!$C$2:$EM$141,DS$1,0) &gt; 0,$C32,0)</f>
        <v>0</v>
      </c>
      <c r="DT32" s="175">
        <f>IF(VLOOKUP($D32,'Appendix B - CI'!$C$2:$EM$141,DT$1,0) &gt; 0,$C32,0)</f>
        <v>0</v>
      </c>
      <c r="DU32" s="175">
        <f>IF(VLOOKUP($D32,'Appendix B - CI'!$C$2:$EM$141,DU$1,0) &gt; 0,$C32,0)</f>
        <v>0</v>
      </c>
      <c r="DV32" s="175">
        <f>IF(VLOOKUP($D32,'Appendix B - CI'!$C$2:$EM$141,DV$1,0) &gt; 0,$C32,0)</f>
        <v>0</v>
      </c>
      <c r="DW32" s="175">
        <f>IF(VLOOKUP($D32,'Appendix B - CI'!$C$2:$EM$141,DW$1,0) &gt; 0,$C32,0)</f>
        <v>0</v>
      </c>
      <c r="DX32" s="175">
        <f>IF(VLOOKUP($D32,'Appendix B - CI'!$C$2:$EM$141,DX$1,0) &gt; 0,$C32,0)</f>
        <v>0</v>
      </c>
      <c r="DY32" s="175">
        <f>IF(VLOOKUP($D32,'Appendix B - CI'!$C$2:$EM$141,DY$1,0) &gt; 0,$C32,0)</f>
        <v>0</v>
      </c>
      <c r="DZ32" s="175">
        <f>IF(VLOOKUP($D32,'Appendix B - CI'!$C$2:$EM$141,DZ$1,0) &gt; 0,$C32,0)</f>
        <v>0</v>
      </c>
      <c r="EA32" s="175">
        <f>IF(VLOOKUP($D32,'Appendix B - CI'!$C$2:$EM$141,EA$1,0) &gt; 0,$C32,0)</f>
        <v>0</v>
      </c>
      <c r="EB32" s="175">
        <f>IF(VLOOKUP($D32,'Appendix B - CI'!$C$2:$EM$141,EB$1,0) &gt; 0,$C32,0)</f>
        <v>0</v>
      </c>
      <c r="EC32" s="175">
        <f>IF(VLOOKUP($D32,'Appendix B - CI'!$C$2:$EM$141,EC$1,0) &gt; 0,$C32,0)</f>
        <v>0</v>
      </c>
      <c r="ED32" s="175">
        <f>IF(VLOOKUP($D32,'Appendix B - CI'!$C$2:$EM$141,ED$1,0) &gt; 0,$C32,0)</f>
        <v>0</v>
      </c>
      <c r="EE32" s="175">
        <f>IF(VLOOKUP($D32,'Appendix B - CI'!$C$2:$EM$141,EE$1,0) &gt; 0,$C32,0)</f>
        <v>0</v>
      </c>
      <c r="EF32" s="175">
        <f>IF(VLOOKUP($D32,'Appendix B - CI'!$C$2:$EM$141,EF$1,0) &gt; 0,$C32,0)</f>
        <v>0</v>
      </c>
      <c r="EG32" s="175">
        <f>IF(VLOOKUP($D32,'Appendix B - CI'!$C$2:$EM$141,EG$1,0) &gt; 0,$C32,0)</f>
        <v>0</v>
      </c>
      <c r="EH32" s="175">
        <f>IF(VLOOKUP($D32,'Appendix B - CI'!$C$2:$EM$141,EH$1,0) &gt; 0,$C32,0)</f>
        <v>0</v>
      </c>
      <c r="EI32" s="175">
        <f>IF(VLOOKUP($D32,'Appendix B - CI'!$C$2:$EM$141,EI$1,0) &gt; 0,$C32,0)</f>
        <v>0</v>
      </c>
      <c r="EJ32" s="175">
        <f>IF(VLOOKUP($D32,'Appendix B - CI'!$C$2:$EM$141,EJ$1,0) &gt; 0,$C32,0)</f>
        <v>0</v>
      </c>
      <c r="EK32" s="175">
        <f>IF(VLOOKUP($D32,'Appendix B - CI'!$C$2:$EM$141,EK$1,0) &gt; 0,$C32,0)</f>
        <v>0</v>
      </c>
      <c r="EL32" s="175">
        <f>IF(VLOOKUP($D32,'Appendix B - CI'!$C$2:$EM$141,EL$1,0) &gt; 0,$C32,0)</f>
        <v>0</v>
      </c>
      <c r="EM32" s="175">
        <f>IF(VLOOKUP($D32,'Appendix B - CI'!$C$2:$EM$141,EM$1,0) &gt; 0,$C32,0)</f>
        <v>0</v>
      </c>
      <c r="EN32" s="175">
        <f>IF(VLOOKUP($D32,'Appendix B - CI'!$C$2:$EM$141,EN$1,0) &gt; 0,$C32,0)</f>
        <v>0</v>
      </c>
      <c r="EO32" s="178"/>
      <c r="EP32" s="178"/>
      <c r="EQ32" s="178"/>
      <c r="ER32" s="178"/>
      <c r="ES32" s="178"/>
      <c r="ET32" s="178"/>
      <c r="EU32" s="178"/>
      <c r="EV32" s="178"/>
      <c r="EW32" s="178"/>
      <c r="EX32" s="178"/>
      <c r="EY32" s="178"/>
      <c r="EZ32" s="178"/>
      <c r="FA32" s="178"/>
      <c r="FB32" s="178"/>
      <c r="FC32" s="178"/>
      <c r="FD32" s="178"/>
      <c r="FE32" s="178"/>
      <c r="FF32" s="178"/>
      <c r="FG32" s="178"/>
      <c r="FH32" s="178"/>
      <c r="FI32" s="178"/>
      <c r="FJ32" s="178"/>
      <c r="FK32" s="178"/>
      <c r="FL32" s="178"/>
      <c r="FM32" s="178"/>
      <c r="FN32" s="178"/>
      <c r="FO32" s="178"/>
      <c r="FP32" s="178"/>
      <c r="FQ32" s="178"/>
      <c r="FR32" s="178"/>
      <c r="FS32" s="178"/>
      <c r="FT32" s="178"/>
      <c r="FU32" s="178"/>
      <c r="FV32" s="178"/>
      <c r="FW32" s="178"/>
      <c r="FX32" s="178"/>
      <c r="FY32" s="178"/>
      <c r="FZ32" s="178"/>
      <c r="GA32" s="178"/>
      <c r="GB32" s="178"/>
      <c r="GC32" s="178"/>
      <c r="GD32" s="178"/>
      <c r="GE32" s="178"/>
      <c r="GF32" s="178"/>
      <c r="GG32" s="178"/>
      <c r="GH32" s="178"/>
      <c r="GI32" s="178"/>
      <c r="GJ32" s="178"/>
      <c r="GK32" s="178"/>
      <c r="GL32" s="178"/>
      <c r="GM32" s="178"/>
      <c r="GN32" s="178"/>
      <c r="GO32" s="178"/>
      <c r="GP32" s="178"/>
      <c r="GQ32" s="178"/>
      <c r="GR32" s="178"/>
      <c r="GS32" s="178"/>
      <c r="GT32" s="178"/>
      <c r="GU32" s="178"/>
      <c r="GV32" s="178"/>
      <c r="GW32" s="178"/>
      <c r="GX32" s="178"/>
      <c r="GY32" s="178"/>
      <c r="GZ32" s="178"/>
      <c r="HA32" s="178"/>
      <c r="HB32" s="178"/>
      <c r="HC32" s="178"/>
      <c r="HD32" s="178"/>
      <c r="HE32" s="178"/>
      <c r="HF32" s="178"/>
      <c r="HG32" s="178"/>
      <c r="HH32" s="178"/>
      <c r="HI32" s="178"/>
      <c r="HJ32" s="178"/>
      <c r="HK32" s="178"/>
      <c r="HL32" s="178"/>
      <c r="HM32" s="178"/>
      <c r="HN32" s="178"/>
      <c r="HO32" s="178"/>
      <c r="HP32" s="178"/>
      <c r="HQ32" s="178"/>
      <c r="HR32" s="178"/>
      <c r="HS32" s="178"/>
      <c r="HT32" s="178"/>
      <c r="HU32" s="178"/>
      <c r="HV32" s="178"/>
      <c r="HW32" s="178"/>
      <c r="HX32" s="178"/>
      <c r="HY32" s="178"/>
      <c r="HZ32" s="178"/>
      <c r="IA32" s="178"/>
      <c r="IB32" s="178"/>
      <c r="IC32" s="178"/>
      <c r="ID32" s="178"/>
      <c r="IE32" s="178"/>
      <c r="IF32" s="178"/>
      <c r="IG32" s="178"/>
      <c r="IH32" s="178"/>
      <c r="II32" s="178"/>
      <c r="IJ32" s="178"/>
      <c r="IK32" s="178"/>
      <c r="IL32" s="178"/>
      <c r="IM32" s="178"/>
      <c r="IN32" s="178"/>
      <c r="IO32" s="178"/>
      <c r="IP32" s="178"/>
      <c r="IQ32" s="178"/>
      <c r="IR32" s="178"/>
      <c r="IS32" s="178"/>
      <c r="IT32" s="178"/>
      <c r="IU32" s="178"/>
      <c r="IV32" s="178"/>
      <c r="IW32" s="178"/>
      <c r="IX32" s="178"/>
      <c r="IY32" s="178"/>
      <c r="IZ32" s="178"/>
      <c r="JA32" s="178"/>
      <c r="JB32" s="178"/>
      <c r="JC32" s="178"/>
      <c r="JD32" s="178"/>
      <c r="JE32" s="178"/>
      <c r="JF32" s="178"/>
      <c r="JG32" s="178"/>
      <c r="JH32" s="178"/>
      <c r="JI32" s="178"/>
      <c r="JJ32" s="178"/>
      <c r="JK32" s="178"/>
      <c r="JL32" s="178"/>
      <c r="JM32" s="178"/>
      <c r="JN32" s="178"/>
      <c r="JO32" s="178"/>
      <c r="JP32" s="178"/>
      <c r="JQ32" s="178"/>
      <c r="JR32" s="178"/>
      <c r="JS32" s="178"/>
      <c r="JT32" s="178"/>
      <c r="JU32" s="178"/>
      <c r="JV32" s="178"/>
      <c r="JW32" s="178"/>
      <c r="JX32" s="178"/>
      <c r="JY32" s="180"/>
    </row>
    <row r="33" ht="14.25" customHeight="1">
      <c r="A33" s="50" t="s">
        <v>163</v>
      </c>
      <c r="B33" s="83" t="s">
        <v>479</v>
      </c>
      <c r="C33" s="1330">
        <f>VLOOKUP(D33,'Combined Scenario II - Results'!$C$2:$AR$87,42,0)</f>
        <v>15066.37588</v>
      </c>
      <c r="D33" s="50">
        <v>1811054.0</v>
      </c>
      <c r="E33" s="175">
        <f>IF(VLOOKUP($D33,'Appendix B - CI'!$C$2:$EM$141,E$1,0) &gt; 0,$C33,0)</f>
        <v>0</v>
      </c>
      <c r="F33" s="989">
        <f>IF(VLOOKUP($D33,'Appendix B - CI'!$C$2:$EM$141,F$1,0) &gt; 0,$C33,0)</f>
        <v>15066.37588</v>
      </c>
      <c r="G33" s="175">
        <f>IF(VLOOKUP($D33,'Appendix B - CI'!$C$2:$EM$141,G$1,0) &gt; 0,$C33,0)</f>
        <v>0</v>
      </c>
      <c r="H33" s="175">
        <f>IF(VLOOKUP($D33,'Appendix B - CI'!$C$2:$EM$141,H$1,0) &gt; 0,$C33,0)</f>
        <v>0</v>
      </c>
      <c r="I33" s="175">
        <f>IF(VLOOKUP($D33,'Appendix B - CI'!$C$2:$EM$141,I$1,0) &gt; 0,$C33,0)</f>
        <v>0</v>
      </c>
      <c r="J33" s="175">
        <f>IF(VLOOKUP($D33,'Appendix B - CI'!$C$2:$EM$141,J$1,0) &gt; 0,$C33,0)</f>
        <v>0</v>
      </c>
      <c r="K33" s="989">
        <f>IF(VLOOKUP($D33,'Appendix B - CI'!$C$2:$EM$141,K$1,0) &gt; 0,$C33,0)</f>
        <v>15066.37588</v>
      </c>
      <c r="L33" s="175">
        <f>IF(VLOOKUP($D33,'Appendix B - CI'!$C$2:$EM$141,L$1,0) &gt; 0,$C33,0)</f>
        <v>0</v>
      </c>
      <c r="M33" s="175">
        <f>IF(VLOOKUP($D33,'Appendix B - CI'!$C$2:$EM$141,M$1,0) &gt; 0,$C33,0)</f>
        <v>0</v>
      </c>
      <c r="N33" s="175">
        <f>IF(VLOOKUP($D33,'Appendix B - CI'!$C$2:$EM$141,N$1,0) &gt; 0,$C33,0)</f>
        <v>0</v>
      </c>
      <c r="O33" s="175">
        <f>IF(VLOOKUP($D33,'Appendix B - CI'!$C$2:$EM$141,O$1,0) &gt; 0,$C33,0)</f>
        <v>0</v>
      </c>
      <c r="P33" s="989">
        <f>IF(VLOOKUP($D33,'Appendix B - CI'!$C$2:$EM$141,P$1,0) &gt; 0,$C33,0)</f>
        <v>15066.37588</v>
      </c>
      <c r="Q33" s="175">
        <f>IF(VLOOKUP($D33,'Appendix B - CI'!$C$2:$EM$141,Q$1,0) &gt; 0,$C33,0)</f>
        <v>0</v>
      </c>
      <c r="R33" s="175">
        <f>IF(VLOOKUP($D33,'Appendix B - CI'!$C$2:$EM$141,R$1,0) &gt; 0,$C33,0)</f>
        <v>0</v>
      </c>
      <c r="S33" s="175">
        <f>IF(VLOOKUP($D33,'Appendix B - CI'!$C$2:$EM$141,S$1,0) &gt; 0,$C33,0)</f>
        <v>0</v>
      </c>
      <c r="T33" s="175">
        <f>IF(VLOOKUP($D33,'Appendix B - CI'!$C$2:$EM$141,T$1,0) &gt; 0,$C33,0)</f>
        <v>0</v>
      </c>
      <c r="U33" s="175">
        <f>IF(VLOOKUP($D33,'Appendix B - CI'!$C$2:$EM$141,U$1,0) &gt; 0,$C33,0)</f>
        <v>0</v>
      </c>
      <c r="V33" s="175">
        <f>IF(VLOOKUP($D33,'Appendix B - CI'!$C$2:$EM$141,V$1,0) &gt; 0,$C33,0)</f>
        <v>0</v>
      </c>
      <c r="W33" s="175">
        <f>IF(VLOOKUP($D33,'Appendix B - CI'!$C$2:$EM$141,W$1,0) &gt; 0,$C33,0)</f>
        <v>0</v>
      </c>
      <c r="X33" s="989">
        <f>IF(VLOOKUP($D33,'Appendix B - CI'!$C$2:$EM$141,X$1,0) &gt; 0,$C33,0)</f>
        <v>15066.37588</v>
      </c>
      <c r="Y33" s="175">
        <f>IF(VLOOKUP($D33,'Appendix B - CI'!$C$2:$EM$141,Y$1,0) &gt; 0,$C33,0)</f>
        <v>0</v>
      </c>
      <c r="Z33" s="175">
        <f>IF(VLOOKUP($D33,'Appendix B - CI'!$C$2:$EM$141,Z$1,0) &gt; 0,$C33,0)</f>
        <v>0</v>
      </c>
      <c r="AA33" s="175">
        <f>IF(VLOOKUP($D33,'Appendix B - CI'!$C$2:$EM$141,AA$1,0) &gt; 0,$C33,0)</f>
        <v>0</v>
      </c>
      <c r="AB33" s="175">
        <f>IF(VLOOKUP($D33,'Appendix B - CI'!$C$2:$EM$141,AB$1,0) &gt; 0,$C33,0)</f>
        <v>0</v>
      </c>
      <c r="AC33" s="175">
        <f>IF(VLOOKUP($D33,'Appendix B - CI'!$C$2:$EM$141,AC$1,0) &gt; 0,$C33,0)</f>
        <v>0</v>
      </c>
      <c r="AD33" s="175">
        <f>IF(VLOOKUP($D33,'Appendix B - CI'!$C$2:$EM$141,AD$1,0) &gt; 0,$C33,0)</f>
        <v>0</v>
      </c>
      <c r="AE33" s="989">
        <f>IF(VLOOKUP($D33,'Appendix B - CI'!$C$2:$EM$141,AE$1,0) &gt; 0,$C33,0)</f>
        <v>15066.37588</v>
      </c>
      <c r="AF33" s="175">
        <f>IF(VLOOKUP($D33,'Appendix B - CI'!$C$2:$EM$141,AF$1,0) &gt; 0,$C33,0)</f>
        <v>0</v>
      </c>
      <c r="AG33" s="175">
        <f>IF(VLOOKUP($D33,'Appendix B - CI'!$C$2:$EM$141,AG$1,0) &gt; 0,$C33,0)</f>
        <v>0</v>
      </c>
      <c r="AH33" s="175">
        <f>IF(VLOOKUP($D33,'Appendix B - CI'!$C$2:$EM$141,AH$1,0) &gt; 0,$C33,0)</f>
        <v>0</v>
      </c>
      <c r="AI33" s="175">
        <f>IF(VLOOKUP($D33,'Appendix B - CI'!$C$2:$EM$141,AI$1,0) &gt; 0,$C33,0)</f>
        <v>0</v>
      </c>
      <c r="AJ33" s="175">
        <f>IF(VLOOKUP($D33,'Appendix B - CI'!$C$2:$EM$141,AJ$1,0) &gt; 0,$C33,0)</f>
        <v>0</v>
      </c>
      <c r="AK33" s="175">
        <f>IF(VLOOKUP($D33,'Appendix B - CI'!$C$2:$EM$141,AK$1,0) &gt; 0,$C33,0)</f>
        <v>0</v>
      </c>
      <c r="AL33" s="175">
        <f>IF(VLOOKUP($D33,'Appendix B - CI'!$C$2:$EM$141,AL$1,0) &gt; 0,$C33,0)</f>
        <v>0</v>
      </c>
      <c r="AM33" s="989">
        <f>IF(VLOOKUP($D33,'Appendix B - CI'!$C$2:$EM$141,AM$1,0) &gt; 0,$C33,0)</f>
        <v>15066.37588</v>
      </c>
      <c r="AN33" s="175">
        <f>IF(VLOOKUP($D33,'Appendix B - CI'!$C$2:$EM$141,AN$1,0) &gt; 0,$C33,0)</f>
        <v>0</v>
      </c>
      <c r="AO33" s="175">
        <f>IF(VLOOKUP($D33,'Appendix B - CI'!$C$2:$EM$141,AO$1,0) &gt; 0,$C33,0)</f>
        <v>0</v>
      </c>
      <c r="AP33" s="175">
        <f>IF(VLOOKUP($D33,'Appendix B - CI'!$C$2:$EM$141,AP$1,0) &gt; 0,$C33,0)</f>
        <v>0</v>
      </c>
      <c r="AQ33" s="175">
        <f>IF(VLOOKUP($D33,'Appendix B - CI'!$C$2:$EM$141,AQ$1,0) &gt; 0,$C33,0)</f>
        <v>0</v>
      </c>
      <c r="AR33" s="175">
        <f>IF(VLOOKUP($D33,'Appendix B - CI'!$C$2:$EM$141,AR$1,0) &gt; 0,$C33,0)</f>
        <v>0</v>
      </c>
      <c r="AS33" s="175">
        <f>IF(VLOOKUP($D33,'Appendix B - CI'!$C$2:$EM$141,AS$1,0) &gt; 0,$C33,0)</f>
        <v>0</v>
      </c>
      <c r="AT33" s="175">
        <f>IF(VLOOKUP($D33,'Appendix B - CI'!$C$2:$EM$141,AT$1,0) &gt; 0,$C33,0)</f>
        <v>0</v>
      </c>
      <c r="AU33" s="175">
        <f>IF(VLOOKUP($D33,'Appendix B - CI'!$C$2:$EM$141,AU$1,0) &gt; 0,$C33,0)</f>
        <v>0</v>
      </c>
      <c r="AV33" s="175">
        <f>IF(VLOOKUP($D33,'Appendix B - CI'!$C$2:$EM$141,AV$1,0) &gt; 0,$C33,0)</f>
        <v>0</v>
      </c>
      <c r="AW33" s="989">
        <f>IF(VLOOKUP($D33,'Appendix B - CI'!$C$2:$EM$141,AW$1,0) &gt; 0,$C33,0)</f>
        <v>15066.37588</v>
      </c>
      <c r="AX33" s="175">
        <f>IF(VLOOKUP($D33,'Appendix B - CI'!$C$2:$EM$141,AX$1,0) &gt; 0,$C33,0)</f>
        <v>0</v>
      </c>
      <c r="AY33" s="175">
        <f>IF(VLOOKUP($D33,'Appendix B - CI'!$C$2:$EM$141,AY$1,0) &gt; 0,$C33,0)</f>
        <v>0</v>
      </c>
      <c r="AZ33" s="175">
        <f>IF(VLOOKUP($D33,'Appendix B - CI'!$C$2:$EM$141,AZ$1,0) &gt; 0,$C33,0)</f>
        <v>0</v>
      </c>
      <c r="BA33" s="175">
        <f>IF(VLOOKUP($D33,'Appendix B - CI'!$C$2:$EM$141,BA$1,0) &gt; 0,$C33,0)</f>
        <v>0</v>
      </c>
      <c r="BB33" s="175">
        <f>IF(VLOOKUP($D33,'Appendix B - CI'!$C$2:$EM$141,BB$1,0) &gt; 0,$C33,0)</f>
        <v>0</v>
      </c>
      <c r="BC33" s="175">
        <f>IF(VLOOKUP($D33,'Appendix B - CI'!$C$2:$EM$141,BC$1,0) &gt; 0,$C33,0)</f>
        <v>0</v>
      </c>
      <c r="BD33" s="175">
        <f>IF(VLOOKUP($D33,'Appendix B - CI'!$C$2:$EM$141,BD$1,0) &gt; 0,$C33,0)</f>
        <v>0</v>
      </c>
      <c r="BE33" s="175">
        <f>IF(VLOOKUP($D33,'Appendix B - CI'!$C$2:$EM$141,BE$1,0) &gt; 0,$C33,0)</f>
        <v>0</v>
      </c>
      <c r="BF33" s="175">
        <f>IF(VLOOKUP($D33,'Appendix B - CI'!$C$2:$EM$141,BF$1,0) &gt; 0,$C33,0)</f>
        <v>0</v>
      </c>
      <c r="BG33" s="175">
        <f>IF(VLOOKUP($D33,'Appendix B - CI'!$C$2:$EM$141,BG$1,0) &gt; 0,$C33,0)</f>
        <v>0</v>
      </c>
      <c r="BH33" s="175">
        <f>IF(VLOOKUP($D33,'Appendix B - CI'!$C$2:$EM$141,BH$1,0) &gt; 0,$C33,0)</f>
        <v>0</v>
      </c>
      <c r="BI33" s="175">
        <f>IF(VLOOKUP($D33,'Appendix B - CI'!$C$2:$EM$141,BI$1,0) &gt; 0,$C33,0)</f>
        <v>0</v>
      </c>
      <c r="BJ33" s="175">
        <f>IF(VLOOKUP($D33,'Appendix B - CI'!$C$2:$EM$141,BJ$1,0) &gt; 0,$C33,0)</f>
        <v>0</v>
      </c>
      <c r="BK33" s="175">
        <f>IF(VLOOKUP($D33,'Appendix B - CI'!$C$2:$EM$141,BK$1,0) &gt; 0,$C33,0)</f>
        <v>0</v>
      </c>
      <c r="BL33" s="175">
        <f>IF(VLOOKUP($D33,'Appendix B - CI'!$C$2:$EM$141,BL$1,0) &gt; 0,$C33,0)</f>
        <v>0</v>
      </c>
      <c r="BM33" s="175">
        <f>IF(VLOOKUP($D33,'Appendix B - CI'!$C$2:$EM$141,BM$1,0) &gt; 0,$C33,0)</f>
        <v>0</v>
      </c>
      <c r="BN33" s="175">
        <f>IF(VLOOKUP($D33,'Appendix B - CI'!$C$2:$EM$141,BN$1,0) &gt; 0,$C33,0)</f>
        <v>0</v>
      </c>
      <c r="BO33" s="175">
        <f>IF(VLOOKUP($D33,'Appendix B - CI'!$C$2:$EM$141,BO$1,0) &gt; 0,$C33,0)</f>
        <v>0</v>
      </c>
      <c r="BP33" s="175">
        <f>IF(VLOOKUP($D33,'Appendix B - CI'!$C$2:$EM$141,BP$1,0) &gt; 0,$C33,0)</f>
        <v>0</v>
      </c>
      <c r="BQ33" s="175">
        <f>IF(VLOOKUP($D33,'Appendix B - CI'!$C$2:$EM$141,BQ$1,0) &gt; 0,$C33,0)</f>
        <v>0</v>
      </c>
      <c r="BR33" s="175">
        <f>IF(VLOOKUP($D33,'Appendix B - CI'!$C$2:$EM$141,BR$1,0) &gt; 0,$C33,0)</f>
        <v>0</v>
      </c>
      <c r="BS33" s="175">
        <f>IF(VLOOKUP($D33,'Appendix B - CI'!$C$2:$EM$141,BS$1,0) &gt; 0,$C33,0)</f>
        <v>0</v>
      </c>
      <c r="BT33" s="175">
        <f>IF(VLOOKUP($D33,'Appendix B - CI'!$C$2:$EM$141,BT$1,0) &gt; 0,$C33,0)</f>
        <v>0</v>
      </c>
      <c r="BU33" s="175">
        <f>IF(VLOOKUP($D33,'Appendix B - CI'!$C$2:$EM$141,BU$1,0) &gt; 0,$C33,0)</f>
        <v>0</v>
      </c>
      <c r="BV33" s="175">
        <f>IF(VLOOKUP($D33,'Appendix B - CI'!$C$2:$EM$141,BV$1,0) &gt; 0,$C33,0)</f>
        <v>0</v>
      </c>
      <c r="BW33" s="175">
        <f>IF(VLOOKUP($D33,'Appendix B - CI'!$C$2:$EM$141,BW$1,0) &gt; 0,$C33,0)</f>
        <v>0</v>
      </c>
      <c r="BX33" s="989">
        <f>IF(VLOOKUP($D33,'Appendix B - CI'!$C$2:$EM$141,BX$1,0) &gt; 0,$C33,0)</f>
        <v>15066.37588</v>
      </c>
      <c r="BY33" s="175">
        <f>IF(VLOOKUP($D33,'Appendix B - CI'!$C$2:$EM$141,BY$1,0) &gt; 0,$C33,0)</f>
        <v>0</v>
      </c>
      <c r="BZ33" s="175">
        <f>IF(VLOOKUP($D33,'Appendix B - CI'!$C$2:$EM$141,BZ$1,0) &gt; 0,$C33,0)</f>
        <v>0</v>
      </c>
      <c r="CA33" s="175">
        <f>IF(VLOOKUP($D33,'Appendix B - CI'!$C$2:$EM$141,CA$1,0) &gt; 0,$C33,0)</f>
        <v>0</v>
      </c>
      <c r="CB33" s="175">
        <f>IF(VLOOKUP($D33,'Appendix B - CI'!$C$2:$EM$141,CB$1,0) &gt; 0,$C33,0)</f>
        <v>0</v>
      </c>
      <c r="CC33" s="175">
        <f>IF(VLOOKUP($D33,'Appendix B - CI'!$C$2:$EM$141,CC$1,0) &gt; 0,$C33,0)</f>
        <v>0</v>
      </c>
      <c r="CD33" s="175">
        <f>IF(VLOOKUP($D33,'Appendix B - CI'!$C$2:$EM$141,CD$1,0) &gt; 0,$C33,0)</f>
        <v>0</v>
      </c>
      <c r="CE33" s="175">
        <f>IF(VLOOKUP($D33,'Appendix B - CI'!$C$2:$EM$141,CE$1,0) &gt; 0,$C33,0)</f>
        <v>0</v>
      </c>
      <c r="CF33" s="175">
        <f>IF(VLOOKUP($D33,'Appendix B - CI'!$C$2:$EM$141,CF$1,0) &gt; 0,$C33,0)</f>
        <v>0</v>
      </c>
      <c r="CG33" s="175">
        <f>IF(VLOOKUP($D33,'Appendix B - CI'!$C$2:$EM$141,CG$1,0) &gt; 0,$C33,0)</f>
        <v>0</v>
      </c>
      <c r="CH33" s="175">
        <f>IF(VLOOKUP($D33,'Appendix B - CI'!$C$2:$EM$141,CH$1,0) &gt; 0,$C33,0)</f>
        <v>0</v>
      </c>
      <c r="CI33" s="175">
        <f>IF(VLOOKUP($D33,'Appendix B - CI'!$C$2:$EM$141,CI$1,0) &gt; 0,$C33,0)</f>
        <v>0</v>
      </c>
      <c r="CJ33" s="175">
        <f>IF(VLOOKUP($D33,'Appendix B - CI'!$C$2:$EM$141,CJ$1,0) &gt; 0,$C33,0)</f>
        <v>0</v>
      </c>
      <c r="CK33" s="175">
        <f>IF(VLOOKUP($D33,'Appendix B - CI'!$C$2:$EM$141,CK$1,0) &gt; 0,$C33,0)</f>
        <v>0</v>
      </c>
      <c r="CL33" s="175">
        <f>IF(VLOOKUP($D33,'Appendix B - CI'!$C$2:$EM$141,CL$1,0) &gt; 0,$C33,0)</f>
        <v>0</v>
      </c>
      <c r="CM33" s="175">
        <f>IF(VLOOKUP($D33,'Appendix B - CI'!$C$2:$EM$141,CM$1,0) &gt; 0,$C33,0)</f>
        <v>0</v>
      </c>
      <c r="CN33" s="175">
        <f>IF(VLOOKUP($D33,'Appendix B - CI'!$C$2:$EM$141,CN$1,0) &gt; 0,$C33,0)</f>
        <v>0</v>
      </c>
      <c r="CO33" s="175">
        <f>IF(VLOOKUP($D33,'Appendix B - CI'!$C$2:$EM$141,CO$1,0) &gt; 0,$C33,0)</f>
        <v>0</v>
      </c>
      <c r="CP33" s="175">
        <f>IF(VLOOKUP($D33,'Appendix B - CI'!$C$2:$EM$141,CP$1,0) &gt; 0,$C33,0)</f>
        <v>0</v>
      </c>
      <c r="CQ33" s="989">
        <f>IF(VLOOKUP($D33,'Appendix B - CI'!$C$2:$EM$141,CQ$1,0) &gt; 0,$C33,0)</f>
        <v>15066.37588</v>
      </c>
      <c r="CR33" s="175">
        <f>IF(VLOOKUP($D33,'Appendix B - CI'!$C$2:$EM$141,CR$1,0) &gt; 0,$C33,0)</f>
        <v>0</v>
      </c>
      <c r="CS33" s="175">
        <f>IF(VLOOKUP($D33,'Appendix B - CI'!$C$2:$EM$141,CS$1,0) &gt; 0,$C33,0)</f>
        <v>0</v>
      </c>
      <c r="CT33" s="175">
        <f>IF(VLOOKUP($D33,'Appendix B - CI'!$C$2:$EM$141,CT$1,0) &gt; 0,$C33,0)</f>
        <v>0</v>
      </c>
      <c r="CU33" s="175">
        <f>IF(VLOOKUP($D33,'Appendix B - CI'!$C$2:$EM$141,CU$1,0) &gt; 0,$C33,0)</f>
        <v>0</v>
      </c>
      <c r="CV33" s="175">
        <f>IF(VLOOKUP($D33,'Appendix B - CI'!$C$2:$EM$141,CV$1,0) &gt; 0,$C33,0)</f>
        <v>0</v>
      </c>
      <c r="CW33" s="175">
        <f>IF(VLOOKUP($D33,'Appendix B - CI'!$C$2:$EM$141,CW$1,0) &gt; 0,$C33,0)</f>
        <v>0</v>
      </c>
      <c r="CX33" s="175">
        <f>IF(VLOOKUP($D33,'Appendix B - CI'!$C$2:$EM$141,CX$1,0) &gt; 0,$C33,0)</f>
        <v>0</v>
      </c>
      <c r="CY33" s="175">
        <f>IF(VLOOKUP($D33,'Appendix B - CI'!$C$2:$EM$141,CY$1,0) &gt; 0,$C33,0)</f>
        <v>0</v>
      </c>
      <c r="CZ33" s="175">
        <f>IF(VLOOKUP($D33,'Appendix B - CI'!$C$2:$EM$141,CZ$1,0) &gt; 0,$C33,0)</f>
        <v>0</v>
      </c>
      <c r="DA33" s="989">
        <f>IF(VLOOKUP($D33,'Appendix B - CI'!$C$2:$EM$141,DA$1,0) &gt; 0,$C33,0)</f>
        <v>15066.37588</v>
      </c>
      <c r="DB33" s="175">
        <f>IF(VLOOKUP($D33,'Appendix B - CI'!$C$2:$EM$141,DB$1,0) &gt; 0,$C33,0)</f>
        <v>0</v>
      </c>
      <c r="DC33" s="175">
        <f>IF(VLOOKUP($D33,'Appendix B - CI'!$C$2:$EM$141,DC$1,0) &gt; 0,$C33,0)</f>
        <v>0</v>
      </c>
      <c r="DD33" s="175">
        <f>IF(VLOOKUP($D33,'Appendix B - CI'!$C$2:$EM$141,DD$1,0) &gt; 0,$C33,0)</f>
        <v>0</v>
      </c>
      <c r="DE33" s="175">
        <f>IF(VLOOKUP($D33,'Appendix B - CI'!$C$2:$EM$141,DE$1,0) &gt; 0,$C33,0)</f>
        <v>0</v>
      </c>
      <c r="DF33" s="175">
        <f>IF(VLOOKUP($D33,'Appendix B - CI'!$C$2:$EM$141,DF$1,0) &gt; 0,$C33,0)</f>
        <v>0</v>
      </c>
      <c r="DG33" s="175">
        <f>IF(VLOOKUP($D33,'Appendix B - CI'!$C$2:$EM$141,DG$1,0) &gt; 0,$C33,0)</f>
        <v>0</v>
      </c>
      <c r="DH33" s="175">
        <f>IF(VLOOKUP($D33,'Appendix B - CI'!$C$2:$EM$141,DH$1,0) &gt; 0,$C33,0)</f>
        <v>0</v>
      </c>
      <c r="DI33" s="175">
        <f>IF(VLOOKUP($D33,'Appendix B - CI'!$C$2:$EM$141,DI$1,0) &gt; 0,$C33,0)</f>
        <v>0</v>
      </c>
      <c r="DJ33" s="175">
        <f>IF(VLOOKUP($D33,'Appendix B - CI'!$C$2:$EM$141,DJ$1,0) &gt; 0,$C33,0)</f>
        <v>0</v>
      </c>
      <c r="DK33" s="175">
        <f>IF(VLOOKUP($D33,'Appendix B - CI'!$C$2:$EM$141,DK$1,0) &gt; 0,$C33,0)</f>
        <v>0</v>
      </c>
      <c r="DL33" s="175">
        <f>IF(VLOOKUP($D33,'Appendix B - CI'!$C$2:$EM$141,DL$1,0) &gt; 0,$C33,0)</f>
        <v>0</v>
      </c>
      <c r="DM33" s="175">
        <f>IF(VLOOKUP($D33,'Appendix B - CI'!$C$2:$EM$141,DM$1,0) &gt; 0,$C33,0)</f>
        <v>0</v>
      </c>
      <c r="DN33" s="175">
        <f>IF(VLOOKUP($D33,'Appendix B - CI'!$C$2:$EM$141,DN$1,0) &gt; 0,$C33,0)</f>
        <v>0</v>
      </c>
      <c r="DO33" s="175">
        <f>IF(VLOOKUP($D33,'Appendix B - CI'!$C$2:$EM$141,DO$1,0) &gt; 0,$C33,0)</f>
        <v>0</v>
      </c>
      <c r="DP33" s="175">
        <f>IF(VLOOKUP($D33,'Appendix B - CI'!$C$2:$EM$141,DP$1,0) &gt; 0,$C33,0)</f>
        <v>0</v>
      </c>
      <c r="DQ33" s="175">
        <f>IF(VLOOKUP($D33,'Appendix B - CI'!$C$2:$EM$141,DQ$1,0) &gt; 0,$C33,0)</f>
        <v>0</v>
      </c>
      <c r="DR33" s="175">
        <f>IF(VLOOKUP($D33,'Appendix B - CI'!$C$2:$EM$141,DR$1,0) &gt; 0,$C33,0)</f>
        <v>0</v>
      </c>
      <c r="DS33" s="175">
        <f>IF(VLOOKUP($D33,'Appendix B - CI'!$C$2:$EM$141,DS$1,0) &gt; 0,$C33,0)</f>
        <v>0</v>
      </c>
      <c r="DT33" s="175">
        <f>IF(VLOOKUP($D33,'Appendix B - CI'!$C$2:$EM$141,DT$1,0) &gt; 0,$C33,0)</f>
        <v>0</v>
      </c>
      <c r="DU33" s="175">
        <f>IF(VLOOKUP($D33,'Appendix B - CI'!$C$2:$EM$141,DU$1,0) &gt; 0,$C33,0)</f>
        <v>0</v>
      </c>
      <c r="DV33" s="175">
        <f>IF(VLOOKUP($D33,'Appendix B - CI'!$C$2:$EM$141,DV$1,0) &gt; 0,$C33,0)</f>
        <v>0</v>
      </c>
      <c r="DW33" s="175">
        <f>IF(VLOOKUP($D33,'Appendix B - CI'!$C$2:$EM$141,DW$1,0) &gt; 0,$C33,0)</f>
        <v>0</v>
      </c>
      <c r="DX33" s="175">
        <f>IF(VLOOKUP($D33,'Appendix B - CI'!$C$2:$EM$141,DX$1,0) &gt; 0,$C33,0)</f>
        <v>0</v>
      </c>
      <c r="DY33" s="175">
        <f>IF(VLOOKUP($D33,'Appendix B - CI'!$C$2:$EM$141,DY$1,0) &gt; 0,$C33,0)</f>
        <v>0</v>
      </c>
      <c r="DZ33" s="175">
        <f>IF(VLOOKUP($D33,'Appendix B - CI'!$C$2:$EM$141,DZ$1,0) &gt; 0,$C33,0)</f>
        <v>0</v>
      </c>
      <c r="EA33" s="175">
        <f>IF(VLOOKUP($D33,'Appendix B - CI'!$C$2:$EM$141,EA$1,0) &gt; 0,$C33,0)</f>
        <v>0</v>
      </c>
      <c r="EB33" s="175">
        <f>IF(VLOOKUP($D33,'Appendix B - CI'!$C$2:$EM$141,EB$1,0) &gt; 0,$C33,0)</f>
        <v>0</v>
      </c>
      <c r="EC33" s="175">
        <f>IF(VLOOKUP($D33,'Appendix B - CI'!$C$2:$EM$141,EC$1,0) &gt; 0,$C33,0)</f>
        <v>0</v>
      </c>
      <c r="ED33" s="175">
        <f>IF(VLOOKUP($D33,'Appendix B - CI'!$C$2:$EM$141,ED$1,0) &gt; 0,$C33,0)</f>
        <v>0</v>
      </c>
      <c r="EE33" s="175">
        <f>IF(VLOOKUP($D33,'Appendix B - CI'!$C$2:$EM$141,EE$1,0) &gt; 0,$C33,0)</f>
        <v>0</v>
      </c>
      <c r="EF33" s="175">
        <f>IF(VLOOKUP($D33,'Appendix B - CI'!$C$2:$EM$141,EF$1,0) &gt; 0,$C33,0)</f>
        <v>0</v>
      </c>
      <c r="EG33" s="175">
        <f>IF(VLOOKUP($D33,'Appendix B - CI'!$C$2:$EM$141,EG$1,0) &gt; 0,$C33,0)</f>
        <v>0</v>
      </c>
      <c r="EH33" s="175">
        <f>IF(VLOOKUP($D33,'Appendix B - CI'!$C$2:$EM$141,EH$1,0) &gt; 0,$C33,0)</f>
        <v>0</v>
      </c>
      <c r="EI33" s="175">
        <f>IF(VLOOKUP($D33,'Appendix B - CI'!$C$2:$EM$141,EI$1,0) &gt; 0,$C33,0)</f>
        <v>0</v>
      </c>
      <c r="EJ33" s="175">
        <f>IF(VLOOKUP($D33,'Appendix B - CI'!$C$2:$EM$141,EJ$1,0) &gt; 0,$C33,0)</f>
        <v>0</v>
      </c>
      <c r="EK33" s="175">
        <f>IF(VLOOKUP($D33,'Appendix B - CI'!$C$2:$EM$141,EK$1,0) &gt; 0,$C33,0)</f>
        <v>0</v>
      </c>
      <c r="EL33" s="175">
        <f>IF(VLOOKUP($D33,'Appendix B - CI'!$C$2:$EM$141,EL$1,0) &gt; 0,$C33,0)</f>
        <v>0</v>
      </c>
      <c r="EM33" s="175">
        <f>IF(VLOOKUP($D33,'Appendix B - CI'!$C$2:$EM$141,EM$1,0) &gt; 0,$C33,0)</f>
        <v>0</v>
      </c>
      <c r="EN33" s="175">
        <f>IF(VLOOKUP($D33,'Appendix B - CI'!$C$2:$EM$141,EN$1,0) &gt; 0,$C33,0)</f>
        <v>0</v>
      </c>
      <c r="EO33" s="178"/>
      <c r="EP33" s="178"/>
      <c r="EQ33" s="178"/>
      <c r="ER33" s="178"/>
      <c r="ES33" s="178"/>
      <c r="ET33" s="178"/>
      <c r="EU33" s="178"/>
      <c r="EV33" s="178"/>
      <c r="EW33" s="178"/>
      <c r="EX33" s="178"/>
      <c r="EY33" s="178"/>
      <c r="EZ33" s="178"/>
      <c r="FA33" s="178"/>
      <c r="FB33" s="178"/>
      <c r="FC33" s="178"/>
      <c r="FD33" s="178"/>
      <c r="FE33" s="178"/>
      <c r="FF33" s="178"/>
      <c r="FG33" s="178"/>
      <c r="FH33" s="178"/>
      <c r="FI33" s="178"/>
      <c r="FJ33" s="178"/>
      <c r="FK33" s="178"/>
      <c r="FL33" s="178"/>
      <c r="FM33" s="178"/>
      <c r="FN33" s="178"/>
      <c r="FO33" s="178"/>
      <c r="FP33" s="178"/>
      <c r="FQ33" s="178"/>
      <c r="FR33" s="178"/>
      <c r="FS33" s="178"/>
      <c r="FT33" s="178"/>
      <c r="FU33" s="178"/>
      <c r="FV33" s="178"/>
      <c r="FW33" s="178"/>
      <c r="FX33" s="178"/>
      <c r="FY33" s="178"/>
      <c r="FZ33" s="178"/>
      <c r="GA33" s="178"/>
      <c r="GB33" s="178"/>
      <c r="GC33" s="178"/>
      <c r="GD33" s="178"/>
      <c r="GE33" s="178"/>
      <c r="GF33" s="178"/>
      <c r="GG33" s="178"/>
      <c r="GH33" s="178"/>
      <c r="GI33" s="178"/>
      <c r="GJ33" s="178"/>
      <c r="GK33" s="178"/>
      <c r="GL33" s="178"/>
      <c r="GM33" s="178"/>
      <c r="GN33" s="178"/>
      <c r="GO33" s="178"/>
      <c r="GP33" s="178"/>
      <c r="GQ33" s="178"/>
      <c r="GR33" s="178"/>
      <c r="GS33" s="178"/>
      <c r="GT33" s="178"/>
      <c r="GU33" s="178"/>
      <c r="GV33" s="178"/>
      <c r="GW33" s="178"/>
      <c r="GX33" s="178"/>
      <c r="GY33" s="178"/>
      <c r="GZ33" s="178"/>
      <c r="HA33" s="178"/>
      <c r="HB33" s="178"/>
      <c r="HC33" s="178"/>
      <c r="HD33" s="178"/>
      <c r="HE33" s="178"/>
      <c r="HF33" s="178"/>
      <c r="HG33" s="178"/>
      <c r="HH33" s="178"/>
      <c r="HI33" s="178"/>
      <c r="HJ33" s="178"/>
      <c r="HK33" s="178"/>
      <c r="HL33" s="178"/>
      <c r="HM33" s="178"/>
      <c r="HN33" s="178"/>
      <c r="HO33" s="178"/>
      <c r="HP33" s="178"/>
      <c r="HQ33" s="178"/>
      <c r="HR33" s="178"/>
      <c r="HS33" s="178"/>
      <c r="HT33" s="178"/>
      <c r="HU33" s="178"/>
      <c r="HV33" s="178"/>
      <c r="HW33" s="178"/>
      <c r="HX33" s="178"/>
      <c r="HY33" s="178"/>
      <c r="HZ33" s="178"/>
      <c r="IA33" s="178"/>
      <c r="IB33" s="178"/>
      <c r="IC33" s="178"/>
      <c r="ID33" s="178"/>
      <c r="IE33" s="178"/>
      <c r="IF33" s="178"/>
      <c r="IG33" s="178"/>
      <c r="IH33" s="178"/>
      <c r="II33" s="178"/>
      <c r="IJ33" s="178"/>
      <c r="IK33" s="178"/>
      <c r="IL33" s="178"/>
      <c r="IM33" s="178"/>
      <c r="IN33" s="178"/>
      <c r="IO33" s="178"/>
      <c r="IP33" s="178"/>
      <c r="IQ33" s="178"/>
      <c r="IR33" s="178"/>
      <c r="IS33" s="178"/>
      <c r="IT33" s="178"/>
      <c r="IU33" s="178"/>
      <c r="IV33" s="178"/>
      <c r="IW33" s="178"/>
      <c r="IX33" s="178"/>
      <c r="IY33" s="178"/>
      <c r="IZ33" s="178"/>
      <c r="JA33" s="178"/>
      <c r="JB33" s="178"/>
      <c r="JC33" s="178"/>
      <c r="JD33" s="178"/>
      <c r="JE33" s="178"/>
      <c r="JF33" s="178"/>
      <c r="JG33" s="178"/>
      <c r="JH33" s="178"/>
      <c r="JI33" s="178"/>
      <c r="JJ33" s="178"/>
      <c r="JK33" s="178"/>
      <c r="JL33" s="178"/>
      <c r="JM33" s="178"/>
      <c r="JN33" s="178"/>
      <c r="JO33" s="178"/>
      <c r="JP33" s="178"/>
      <c r="JQ33" s="178"/>
      <c r="JR33" s="178"/>
      <c r="JS33" s="178"/>
      <c r="JT33" s="178"/>
      <c r="JU33" s="178"/>
      <c r="JV33" s="178"/>
      <c r="JW33" s="178"/>
      <c r="JX33" s="178"/>
      <c r="JY33" s="180"/>
    </row>
    <row r="34" ht="14.25" customHeight="1">
      <c r="A34" s="50" t="s">
        <v>163</v>
      </c>
      <c r="B34" s="83" t="s">
        <v>479</v>
      </c>
      <c r="C34" s="1330">
        <f>VLOOKUP(D34,'Combined Scenario II - Results'!$C$2:$AR$87,42,0)</f>
        <v>3820.53</v>
      </c>
      <c r="D34" s="50">
        <v>1811055.0</v>
      </c>
      <c r="E34" s="989">
        <f>IF(VLOOKUP($D34,'Appendix B - CI'!$C$2:$EM$141,E$1,0) &gt; 0,$C34,0)</f>
        <v>3820.53</v>
      </c>
      <c r="F34" s="175">
        <f>IF(VLOOKUP($D34,'Appendix B - CI'!$C$2:$EM$141,F$1,0) &gt; 0,$C34,0)</f>
        <v>0</v>
      </c>
      <c r="G34" s="175">
        <f>IF(VLOOKUP($D34,'Appendix B - CI'!$C$2:$EM$141,G$1,0) &gt; 0,$C34,0)</f>
        <v>0</v>
      </c>
      <c r="H34" s="175">
        <f>IF(VLOOKUP($D34,'Appendix B - CI'!$C$2:$EM$141,H$1,0) &gt; 0,$C34,0)</f>
        <v>0</v>
      </c>
      <c r="I34" s="175">
        <f>IF(VLOOKUP($D34,'Appendix B - CI'!$C$2:$EM$141,I$1,0) &gt; 0,$C34,0)</f>
        <v>0</v>
      </c>
      <c r="J34" s="989">
        <f>IF(VLOOKUP($D34,'Appendix B - CI'!$C$2:$EM$141,J$1,0) &gt; 0,$C34,0)</f>
        <v>3820.53</v>
      </c>
      <c r="K34" s="175">
        <f>IF(VLOOKUP($D34,'Appendix B - CI'!$C$2:$EM$141,K$1,0) &gt; 0,$C34,0)</f>
        <v>0</v>
      </c>
      <c r="L34" s="175">
        <f>IF(VLOOKUP($D34,'Appendix B - CI'!$C$2:$EM$141,L$1,0) &gt; 0,$C34,0)</f>
        <v>0</v>
      </c>
      <c r="M34" s="175">
        <f>IF(VLOOKUP($D34,'Appendix B - CI'!$C$2:$EM$141,M$1,0) &gt; 0,$C34,0)</f>
        <v>0</v>
      </c>
      <c r="N34" s="175">
        <f>IF(VLOOKUP($D34,'Appendix B - CI'!$C$2:$EM$141,N$1,0) &gt; 0,$C34,0)</f>
        <v>0</v>
      </c>
      <c r="O34" s="989">
        <f>IF(VLOOKUP($D34,'Appendix B - CI'!$C$2:$EM$141,O$1,0) &gt; 0,$C34,0)</f>
        <v>3820.53</v>
      </c>
      <c r="P34" s="175">
        <f>IF(VLOOKUP($D34,'Appendix B - CI'!$C$2:$EM$141,P$1,0) &gt; 0,$C34,0)</f>
        <v>0</v>
      </c>
      <c r="Q34" s="175">
        <f>IF(VLOOKUP($D34,'Appendix B - CI'!$C$2:$EM$141,Q$1,0) &gt; 0,$C34,0)</f>
        <v>0</v>
      </c>
      <c r="R34" s="175">
        <f>IF(VLOOKUP($D34,'Appendix B - CI'!$C$2:$EM$141,R$1,0) &gt; 0,$C34,0)</f>
        <v>0</v>
      </c>
      <c r="S34" s="175">
        <f>IF(VLOOKUP($D34,'Appendix B - CI'!$C$2:$EM$141,S$1,0) &gt; 0,$C34,0)</f>
        <v>0</v>
      </c>
      <c r="T34" s="175">
        <f>IF(VLOOKUP($D34,'Appendix B - CI'!$C$2:$EM$141,T$1,0) &gt; 0,$C34,0)</f>
        <v>0</v>
      </c>
      <c r="U34" s="175">
        <f>IF(VLOOKUP($D34,'Appendix B - CI'!$C$2:$EM$141,U$1,0) &gt; 0,$C34,0)</f>
        <v>0</v>
      </c>
      <c r="V34" s="175">
        <f>IF(VLOOKUP($D34,'Appendix B - CI'!$C$2:$EM$141,V$1,0) &gt; 0,$C34,0)</f>
        <v>0</v>
      </c>
      <c r="W34" s="175">
        <f>IF(VLOOKUP($D34,'Appendix B - CI'!$C$2:$EM$141,W$1,0) &gt; 0,$C34,0)</f>
        <v>0</v>
      </c>
      <c r="X34" s="989">
        <f>IF(VLOOKUP($D34,'Appendix B - CI'!$C$2:$EM$141,X$1,0) &gt; 0,$C34,0)</f>
        <v>3820.53</v>
      </c>
      <c r="Y34" s="175">
        <f>IF(VLOOKUP($D34,'Appendix B - CI'!$C$2:$EM$141,Y$1,0) &gt; 0,$C34,0)</f>
        <v>0</v>
      </c>
      <c r="Z34" s="175">
        <f>IF(VLOOKUP($D34,'Appendix B - CI'!$C$2:$EM$141,Z$1,0) &gt; 0,$C34,0)</f>
        <v>0</v>
      </c>
      <c r="AA34" s="175">
        <f>IF(VLOOKUP($D34,'Appendix B - CI'!$C$2:$EM$141,AA$1,0) &gt; 0,$C34,0)</f>
        <v>0</v>
      </c>
      <c r="AB34" s="175">
        <f>IF(VLOOKUP($D34,'Appendix B - CI'!$C$2:$EM$141,AB$1,0) &gt; 0,$C34,0)</f>
        <v>0</v>
      </c>
      <c r="AC34" s="175">
        <f>IF(VLOOKUP($D34,'Appendix B - CI'!$C$2:$EM$141,AC$1,0) &gt; 0,$C34,0)</f>
        <v>0</v>
      </c>
      <c r="AD34" s="175">
        <f>IF(VLOOKUP($D34,'Appendix B - CI'!$C$2:$EM$141,AD$1,0) &gt; 0,$C34,0)</f>
        <v>0</v>
      </c>
      <c r="AE34" s="989">
        <f>IF(VLOOKUP($D34,'Appendix B - CI'!$C$2:$EM$141,AE$1,0) &gt; 0,$C34,0)</f>
        <v>3820.53</v>
      </c>
      <c r="AF34" s="175">
        <f>IF(VLOOKUP($D34,'Appendix B - CI'!$C$2:$EM$141,AF$1,0) &gt; 0,$C34,0)</f>
        <v>0</v>
      </c>
      <c r="AG34" s="175">
        <f>IF(VLOOKUP($D34,'Appendix B - CI'!$C$2:$EM$141,AG$1,0) &gt; 0,$C34,0)</f>
        <v>0</v>
      </c>
      <c r="AH34" s="175">
        <f>IF(VLOOKUP($D34,'Appendix B - CI'!$C$2:$EM$141,AH$1,0) &gt; 0,$C34,0)</f>
        <v>0</v>
      </c>
      <c r="AI34" s="175">
        <f>IF(VLOOKUP($D34,'Appendix B - CI'!$C$2:$EM$141,AI$1,0) &gt; 0,$C34,0)</f>
        <v>0</v>
      </c>
      <c r="AJ34" s="175">
        <f>IF(VLOOKUP($D34,'Appendix B - CI'!$C$2:$EM$141,AJ$1,0) &gt; 0,$C34,0)</f>
        <v>0</v>
      </c>
      <c r="AK34" s="175">
        <f>IF(VLOOKUP($D34,'Appendix B - CI'!$C$2:$EM$141,AK$1,0) &gt; 0,$C34,0)</f>
        <v>0</v>
      </c>
      <c r="AL34" s="175">
        <f>IF(VLOOKUP($D34,'Appendix B - CI'!$C$2:$EM$141,AL$1,0) &gt; 0,$C34,0)</f>
        <v>0</v>
      </c>
      <c r="AM34" s="989">
        <f>IF(VLOOKUP($D34,'Appendix B - CI'!$C$2:$EM$141,AM$1,0) &gt; 0,$C34,0)</f>
        <v>3820.53</v>
      </c>
      <c r="AN34" s="175">
        <f>IF(VLOOKUP($D34,'Appendix B - CI'!$C$2:$EM$141,AN$1,0) &gt; 0,$C34,0)</f>
        <v>0</v>
      </c>
      <c r="AO34" s="175">
        <f>IF(VLOOKUP($D34,'Appendix B - CI'!$C$2:$EM$141,AO$1,0) &gt; 0,$C34,0)</f>
        <v>0</v>
      </c>
      <c r="AP34" s="175">
        <f>IF(VLOOKUP($D34,'Appendix B - CI'!$C$2:$EM$141,AP$1,0) &gt; 0,$C34,0)</f>
        <v>0</v>
      </c>
      <c r="AQ34" s="175">
        <f>IF(VLOOKUP($D34,'Appendix B - CI'!$C$2:$EM$141,AQ$1,0) &gt; 0,$C34,0)</f>
        <v>0</v>
      </c>
      <c r="AR34" s="175">
        <f>IF(VLOOKUP($D34,'Appendix B - CI'!$C$2:$EM$141,AR$1,0) &gt; 0,$C34,0)</f>
        <v>0</v>
      </c>
      <c r="AS34" s="175">
        <f>IF(VLOOKUP($D34,'Appendix B - CI'!$C$2:$EM$141,AS$1,0) &gt; 0,$C34,0)</f>
        <v>0</v>
      </c>
      <c r="AT34" s="175">
        <f>IF(VLOOKUP($D34,'Appendix B - CI'!$C$2:$EM$141,AT$1,0) &gt; 0,$C34,0)</f>
        <v>0</v>
      </c>
      <c r="AU34" s="175">
        <f>IF(VLOOKUP($D34,'Appendix B - CI'!$C$2:$EM$141,AU$1,0) &gt; 0,$C34,0)</f>
        <v>0</v>
      </c>
      <c r="AV34" s="175">
        <f>IF(VLOOKUP($D34,'Appendix B - CI'!$C$2:$EM$141,AV$1,0) &gt; 0,$C34,0)</f>
        <v>0</v>
      </c>
      <c r="AW34" s="989">
        <f>IF(VLOOKUP($D34,'Appendix B - CI'!$C$2:$EM$141,AW$1,0) &gt; 0,$C34,0)</f>
        <v>3820.53</v>
      </c>
      <c r="AX34" s="175">
        <f>IF(VLOOKUP($D34,'Appendix B - CI'!$C$2:$EM$141,AX$1,0) &gt; 0,$C34,0)</f>
        <v>0</v>
      </c>
      <c r="AY34" s="175">
        <f>IF(VLOOKUP($D34,'Appendix B - CI'!$C$2:$EM$141,AY$1,0) &gt; 0,$C34,0)</f>
        <v>0</v>
      </c>
      <c r="AZ34" s="175">
        <f>IF(VLOOKUP($D34,'Appendix B - CI'!$C$2:$EM$141,AZ$1,0) &gt; 0,$C34,0)</f>
        <v>0</v>
      </c>
      <c r="BA34" s="175">
        <f>IF(VLOOKUP($D34,'Appendix B - CI'!$C$2:$EM$141,BA$1,0) &gt; 0,$C34,0)</f>
        <v>0</v>
      </c>
      <c r="BB34" s="175">
        <f>IF(VLOOKUP($D34,'Appendix B - CI'!$C$2:$EM$141,BB$1,0) &gt; 0,$C34,0)</f>
        <v>0</v>
      </c>
      <c r="BC34" s="175">
        <f>IF(VLOOKUP($D34,'Appendix B - CI'!$C$2:$EM$141,BC$1,0) &gt; 0,$C34,0)</f>
        <v>0</v>
      </c>
      <c r="BD34" s="175">
        <f>IF(VLOOKUP($D34,'Appendix B - CI'!$C$2:$EM$141,BD$1,0) &gt; 0,$C34,0)</f>
        <v>0</v>
      </c>
      <c r="BE34" s="175">
        <f>IF(VLOOKUP($D34,'Appendix B - CI'!$C$2:$EM$141,BE$1,0) &gt; 0,$C34,0)</f>
        <v>0</v>
      </c>
      <c r="BF34" s="175">
        <f>IF(VLOOKUP($D34,'Appendix B - CI'!$C$2:$EM$141,BF$1,0) &gt; 0,$C34,0)</f>
        <v>0</v>
      </c>
      <c r="BG34" s="175">
        <f>IF(VLOOKUP($D34,'Appendix B - CI'!$C$2:$EM$141,BG$1,0) &gt; 0,$C34,0)</f>
        <v>0</v>
      </c>
      <c r="BH34" s="175">
        <f>IF(VLOOKUP($D34,'Appendix B - CI'!$C$2:$EM$141,BH$1,0) &gt; 0,$C34,0)</f>
        <v>0</v>
      </c>
      <c r="BI34" s="175">
        <f>IF(VLOOKUP($D34,'Appendix B - CI'!$C$2:$EM$141,BI$1,0) &gt; 0,$C34,0)</f>
        <v>0</v>
      </c>
      <c r="BJ34" s="175">
        <f>IF(VLOOKUP($D34,'Appendix B - CI'!$C$2:$EM$141,BJ$1,0) &gt; 0,$C34,0)</f>
        <v>0</v>
      </c>
      <c r="BK34" s="175">
        <f>IF(VLOOKUP($D34,'Appendix B - CI'!$C$2:$EM$141,BK$1,0) &gt; 0,$C34,0)</f>
        <v>0</v>
      </c>
      <c r="BL34" s="175">
        <f>IF(VLOOKUP($D34,'Appendix B - CI'!$C$2:$EM$141,BL$1,0) &gt; 0,$C34,0)</f>
        <v>0</v>
      </c>
      <c r="BM34" s="175">
        <f>IF(VLOOKUP($D34,'Appendix B - CI'!$C$2:$EM$141,BM$1,0) &gt; 0,$C34,0)</f>
        <v>0</v>
      </c>
      <c r="BN34" s="175">
        <f>IF(VLOOKUP($D34,'Appendix B - CI'!$C$2:$EM$141,BN$1,0) &gt; 0,$C34,0)</f>
        <v>0</v>
      </c>
      <c r="BO34" s="175">
        <f>IF(VLOOKUP($D34,'Appendix B - CI'!$C$2:$EM$141,BO$1,0) &gt; 0,$C34,0)</f>
        <v>0</v>
      </c>
      <c r="BP34" s="989">
        <f>IF(VLOOKUP($D34,'Appendix B - CI'!$C$2:$EM$141,BP$1,0) &gt; 0,$C34,0)</f>
        <v>3820.53</v>
      </c>
      <c r="BQ34" s="175">
        <f>IF(VLOOKUP($D34,'Appendix B - CI'!$C$2:$EM$141,BQ$1,0) &gt; 0,$C34,0)</f>
        <v>0</v>
      </c>
      <c r="BR34" s="175">
        <f>IF(VLOOKUP($D34,'Appendix B - CI'!$C$2:$EM$141,BR$1,0) &gt; 0,$C34,0)</f>
        <v>0</v>
      </c>
      <c r="BS34" s="175">
        <f>IF(VLOOKUP($D34,'Appendix B - CI'!$C$2:$EM$141,BS$1,0) &gt; 0,$C34,0)</f>
        <v>0</v>
      </c>
      <c r="BT34" s="175">
        <f>IF(VLOOKUP($D34,'Appendix B - CI'!$C$2:$EM$141,BT$1,0) &gt; 0,$C34,0)</f>
        <v>0</v>
      </c>
      <c r="BU34" s="175">
        <f>IF(VLOOKUP($D34,'Appendix B - CI'!$C$2:$EM$141,BU$1,0) &gt; 0,$C34,0)</f>
        <v>0</v>
      </c>
      <c r="BV34" s="175">
        <f>IF(VLOOKUP($D34,'Appendix B - CI'!$C$2:$EM$141,BV$1,0) &gt; 0,$C34,0)</f>
        <v>0</v>
      </c>
      <c r="BW34" s="175">
        <f>IF(VLOOKUP($D34,'Appendix B - CI'!$C$2:$EM$141,BW$1,0) &gt; 0,$C34,0)</f>
        <v>0</v>
      </c>
      <c r="BX34" s="989">
        <f>IF(VLOOKUP($D34,'Appendix B - CI'!$C$2:$EM$141,BX$1,0) &gt; 0,$C34,0)</f>
        <v>3820.53</v>
      </c>
      <c r="BY34" s="175">
        <f>IF(VLOOKUP($D34,'Appendix B - CI'!$C$2:$EM$141,BY$1,0) &gt; 0,$C34,0)</f>
        <v>0</v>
      </c>
      <c r="BZ34" s="175">
        <f>IF(VLOOKUP($D34,'Appendix B - CI'!$C$2:$EM$141,BZ$1,0) &gt; 0,$C34,0)</f>
        <v>0</v>
      </c>
      <c r="CA34" s="175">
        <f>IF(VLOOKUP($D34,'Appendix B - CI'!$C$2:$EM$141,CA$1,0) &gt; 0,$C34,0)</f>
        <v>0</v>
      </c>
      <c r="CB34" s="175">
        <f>IF(VLOOKUP($D34,'Appendix B - CI'!$C$2:$EM$141,CB$1,0) &gt; 0,$C34,0)</f>
        <v>0</v>
      </c>
      <c r="CC34" s="175">
        <f>IF(VLOOKUP($D34,'Appendix B - CI'!$C$2:$EM$141,CC$1,0) &gt; 0,$C34,0)</f>
        <v>0</v>
      </c>
      <c r="CD34" s="175">
        <f>IF(VLOOKUP($D34,'Appendix B - CI'!$C$2:$EM$141,CD$1,0) &gt; 0,$C34,0)</f>
        <v>0</v>
      </c>
      <c r="CE34" s="175">
        <f>IF(VLOOKUP($D34,'Appendix B - CI'!$C$2:$EM$141,CE$1,0) &gt; 0,$C34,0)</f>
        <v>0</v>
      </c>
      <c r="CF34" s="175">
        <f>IF(VLOOKUP($D34,'Appendix B - CI'!$C$2:$EM$141,CF$1,0) &gt; 0,$C34,0)</f>
        <v>0</v>
      </c>
      <c r="CG34" s="175">
        <f>IF(VLOOKUP($D34,'Appendix B - CI'!$C$2:$EM$141,CG$1,0) &gt; 0,$C34,0)</f>
        <v>0</v>
      </c>
      <c r="CH34" s="175">
        <f>IF(VLOOKUP($D34,'Appendix B - CI'!$C$2:$EM$141,CH$1,0) &gt; 0,$C34,0)</f>
        <v>0</v>
      </c>
      <c r="CI34" s="175">
        <f>IF(VLOOKUP($D34,'Appendix B - CI'!$C$2:$EM$141,CI$1,0) &gt; 0,$C34,0)</f>
        <v>0</v>
      </c>
      <c r="CJ34" s="175">
        <f>IF(VLOOKUP($D34,'Appendix B - CI'!$C$2:$EM$141,CJ$1,0) &gt; 0,$C34,0)</f>
        <v>0</v>
      </c>
      <c r="CK34" s="175">
        <f>IF(VLOOKUP($D34,'Appendix B - CI'!$C$2:$EM$141,CK$1,0) &gt; 0,$C34,0)</f>
        <v>0</v>
      </c>
      <c r="CL34" s="175">
        <f>IF(VLOOKUP($D34,'Appendix B - CI'!$C$2:$EM$141,CL$1,0) &gt; 0,$C34,0)</f>
        <v>0</v>
      </c>
      <c r="CM34" s="175">
        <f>IF(VLOOKUP($D34,'Appendix B - CI'!$C$2:$EM$141,CM$1,0) &gt; 0,$C34,0)</f>
        <v>0</v>
      </c>
      <c r="CN34" s="175">
        <f>IF(VLOOKUP($D34,'Appendix B - CI'!$C$2:$EM$141,CN$1,0) &gt; 0,$C34,0)</f>
        <v>0</v>
      </c>
      <c r="CO34" s="175">
        <f>IF(VLOOKUP($D34,'Appendix B - CI'!$C$2:$EM$141,CO$1,0) &gt; 0,$C34,0)</f>
        <v>0</v>
      </c>
      <c r="CP34" s="175">
        <f>IF(VLOOKUP($D34,'Appendix B - CI'!$C$2:$EM$141,CP$1,0) &gt; 0,$C34,0)</f>
        <v>0</v>
      </c>
      <c r="CQ34" s="989">
        <f>IF(VLOOKUP($D34,'Appendix B - CI'!$C$2:$EM$141,CQ$1,0) &gt; 0,$C34,0)</f>
        <v>3820.53</v>
      </c>
      <c r="CR34" s="175">
        <f>IF(VLOOKUP($D34,'Appendix B - CI'!$C$2:$EM$141,CR$1,0) &gt; 0,$C34,0)</f>
        <v>0</v>
      </c>
      <c r="CS34" s="175">
        <f>IF(VLOOKUP($D34,'Appendix B - CI'!$C$2:$EM$141,CS$1,0) &gt; 0,$C34,0)</f>
        <v>0</v>
      </c>
      <c r="CT34" s="175">
        <f>IF(VLOOKUP($D34,'Appendix B - CI'!$C$2:$EM$141,CT$1,0) &gt; 0,$C34,0)</f>
        <v>0</v>
      </c>
      <c r="CU34" s="175">
        <f>IF(VLOOKUP($D34,'Appendix B - CI'!$C$2:$EM$141,CU$1,0) &gt; 0,$C34,0)</f>
        <v>0</v>
      </c>
      <c r="CV34" s="175">
        <f>IF(VLOOKUP($D34,'Appendix B - CI'!$C$2:$EM$141,CV$1,0) &gt; 0,$C34,0)</f>
        <v>0</v>
      </c>
      <c r="CW34" s="175">
        <f>IF(VLOOKUP($D34,'Appendix B - CI'!$C$2:$EM$141,CW$1,0) &gt; 0,$C34,0)</f>
        <v>0</v>
      </c>
      <c r="CX34" s="175">
        <f>IF(VLOOKUP($D34,'Appendix B - CI'!$C$2:$EM$141,CX$1,0) &gt; 0,$C34,0)</f>
        <v>0</v>
      </c>
      <c r="CY34" s="175">
        <f>IF(VLOOKUP($D34,'Appendix B - CI'!$C$2:$EM$141,CY$1,0) &gt; 0,$C34,0)</f>
        <v>0</v>
      </c>
      <c r="CZ34" s="175">
        <f>IF(VLOOKUP($D34,'Appendix B - CI'!$C$2:$EM$141,CZ$1,0) &gt; 0,$C34,0)</f>
        <v>0</v>
      </c>
      <c r="DA34" s="989">
        <f>IF(VLOOKUP($D34,'Appendix B - CI'!$C$2:$EM$141,DA$1,0) &gt; 0,$C34,0)</f>
        <v>3820.53</v>
      </c>
      <c r="DB34" s="175">
        <f>IF(VLOOKUP($D34,'Appendix B - CI'!$C$2:$EM$141,DB$1,0) &gt; 0,$C34,0)</f>
        <v>0</v>
      </c>
      <c r="DC34" s="175">
        <f>IF(VLOOKUP($D34,'Appendix B - CI'!$C$2:$EM$141,DC$1,0) &gt; 0,$C34,0)</f>
        <v>0</v>
      </c>
      <c r="DD34" s="175">
        <f>IF(VLOOKUP($D34,'Appendix B - CI'!$C$2:$EM$141,DD$1,0) &gt; 0,$C34,0)</f>
        <v>0</v>
      </c>
      <c r="DE34" s="175">
        <f>IF(VLOOKUP($D34,'Appendix B - CI'!$C$2:$EM$141,DE$1,0) &gt; 0,$C34,0)</f>
        <v>0</v>
      </c>
      <c r="DF34" s="175">
        <f>IF(VLOOKUP($D34,'Appendix B - CI'!$C$2:$EM$141,DF$1,0) &gt; 0,$C34,0)</f>
        <v>0</v>
      </c>
      <c r="DG34" s="175">
        <f>IF(VLOOKUP($D34,'Appendix B - CI'!$C$2:$EM$141,DG$1,0) &gt; 0,$C34,0)</f>
        <v>0</v>
      </c>
      <c r="DH34" s="175">
        <f>IF(VLOOKUP($D34,'Appendix B - CI'!$C$2:$EM$141,DH$1,0) &gt; 0,$C34,0)</f>
        <v>0</v>
      </c>
      <c r="DI34" s="175">
        <f>IF(VLOOKUP($D34,'Appendix B - CI'!$C$2:$EM$141,DI$1,0) &gt; 0,$C34,0)</f>
        <v>0</v>
      </c>
      <c r="DJ34" s="175">
        <f>IF(VLOOKUP($D34,'Appendix B - CI'!$C$2:$EM$141,DJ$1,0) &gt; 0,$C34,0)</f>
        <v>0</v>
      </c>
      <c r="DK34" s="175">
        <f>IF(VLOOKUP($D34,'Appendix B - CI'!$C$2:$EM$141,DK$1,0) &gt; 0,$C34,0)</f>
        <v>0</v>
      </c>
      <c r="DL34" s="175">
        <f>IF(VLOOKUP($D34,'Appendix B - CI'!$C$2:$EM$141,DL$1,0) &gt; 0,$C34,0)</f>
        <v>0</v>
      </c>
      <c r="DM34" s="175">
        <f>IF(VLOOKUP($D34,'Appendix B - CI'!$C$2:$EM$141,DM$1,0) &gt; 0,$C34,0)</f>
        <v>0</v>
      </c>
      <c r="DN34" s="175">
        <f>IF(VLOOKUP($D34,'Appendix B - CI'!$C$2:$EM$141,DN$1,0) &gt; 0,$C34,0)</f>
        <v>0</v>
      </c>
      <c r="DO34" s="175">
        <f>IF(VLOOKUP($D34,'Appendix B - CI'!$C$2:$EM$141,DO$1,0) &gt; 0,$C34,0)</f>
        <v>0</v>
      </c>
      <c r="DP34" s="175">
        <f>IF(VLOOKUP($D34,'Appendix B - CI'!$C$2:$EM$141,DP$1,0) &gt; 0,$C34,0)</f>
        <v>0</v>
      </c>
      <c r="DQ34" s="175">
        <f>IF(VLOOKUP($D34,'Appendix B - CI'!$C$2:$EM$141,DQ$1,0) &gt; 0,$C34,0)</f>
        <v>0</v>
      </c>
      <c r="DR34" s="175">
        <f>IF(VLOOKUP($D34,'Appendix B - CI'!$C$2:$EM$141,DR$1,0) &gt; 0,$C34,0)</f>
        <v>0</v>
      </c>
      <c r="DS34" s="175">
        <f>IF(VLOOKUP($D34,'Appendix B - CI'!$C$2:$EM$141,DS$1,0) &gt; 0,$C34,0)</f>
        <v>0</v>
      </c>
      <c r="DT34" s="175">
        <f>IF(VLOOKUP($D34,'Appendix B - CI'!$C$2:$EM$141,DT$1,0) &gt; 0,$C34,0)</f>
        <v>0</v>
      </c>
      <c r="DU34" s="175">
        <f>IF(VLOOKUP($D34,'Appendix B - CI'!$C$2:$EM$141,DU$1,0) &gt; 0,$C34,0)</f>
        <v>0</v>
      </c>
      <c r="DV34" s="175">
        <f>IF(VLOOKUP($D34,'Appendix B - CI'!$C$2:$EM$141,DV$1,0) &gt; 0,$C34,0)</f>
        <v>0</v>
      </c>
      <c r="DW34" s="175">
        <f>IF(VLOOKUP($D34,'Appendix B - CI'!$C$2:$EM$141,DW$1,0) &gt; 0,$C34,0)</f>
        <v>0</v>
      </c>
      <c r="DX34" s="175">
        <f>IF(VLOOKUP($D34,'Appendix B - CI'!$C$2:$EM$141,DX$1,0) &gt; 0,$C34,0)</f>
        <v>0</v>
      </c>
      <c r="DY34" s="175">
        <f>IF(VLOOKUP($D34,'Appendix B - CI'!$C$2:$EM$141,DY$1,0) &gt; 0,$C34,0)</f>
        <v>0</v>
      </c>
      <c r="DZ34" s="175">
        <f>IF(VLOOKUP($D34,'Appendix B - CI'!$C$2:$EM$141,DZ$1,0) &gt; 0,$C34,0)</f>
        <v>0</v>
      </c>
      <c r="EA34" s="175">
        <f>IF(VLOOKUP($D34,'Appendix B - CI'!$C$2:$EM$141,EA$1,0) &gt; 0,$C34,0)</f>
        <v>0</v>
      </c>
      <c r="EB34" s="175">
        <f>IF(VLOOKUP($D34,'Appendix B - CI'!$C$2:$EM$141,EB$1,0) &gt; 0,$C34,0)</f>
        <v>0</v>
      </c>
      <c r="EC34" s="175">
        <f>IF(VLOOKUP($D34,'Appendix B - CI'!$C$2:$EM$141,EC$1,0) &gt; 0,$C34,0)</f>
        <v>0</v>
      </c>
      <c r="ED34" s="175">
        <f>IF(VLOOKUP($D34,'Appendix B - CI'!$C$2:$EM$141,ED$1,0) &gt; 0,$C34,0)</f>
        <v>0</v>
      </c>
      <c r="EE34" s="175">
        <f>IF(VLOOKUP($D34,'Appendix B - CI'!$C$2:$EM$141,EE$1,0) &gt; 0,$C34,0)</f>
        <v>0</v>
      </c>
      <c r="EF34" s="175">
        <f>IF(VLOOKUP($D34,'Appendix B - CI'!$C$2:$EM$141,EF$1,0) &gt; 0,$C34,0)</f>
        <v>0</v>
      </c>
      <c r="EG34" s="175">
        <f>IF(VLOOKUP($D34,'Appendix B - CI'!$C$2:$EM$141,EG$1,0) &gt; 0,$C34,0)</f>
        <v>0</v>
      </c>
      <c r="EH34" s="175">
        <f>IF(VLOOKUP($D34,'Appendix B - CI'!$C$2:$EM$141,EH$1,0) &gt; 0,$C34,0)</f>
        <v>0</v>
      </c>
      <c r="EI34" s="175">
        <f>IF(VLOOKUP($D34,'Appendix B - CI'!$C$2:$EM$141,EI$1,0) &gt; 0,$C34,0)</f>
        <v>0</v>
      </c>
      <c r="EJ34" s="175">
        <f>IF(VLOOKUP($D34,'Appendix B - CI'!$C$2:$EM$141,EJ$1,0) &gt; 0,$C34,0)</f>
        <v>0</v>
      </c>
      <c r="EK34" s="175">
        <f>IF(VLOOKUP($D34,'Appendix B - CI'!$C$2:$EM$141,EK$1,0) &gt; 0,$C34,0)</f>
        <v>0</v>
      </c>
      <c r="EL34" s="175">
        <f>IF(VLOOKUP($D34,'Appendix B - CI'!$C$2:$EM$141,EL$1,0) &gt; 0,$C34,0)</f>
        <v>0</v>
      </c>
      <c r="EM34" s="175">
        <f>IF(VLOOKUP($D34,'Appendix B - CI'!$C$2:$EM$141,EM$1,0) &gt; 0,$C34,0)</f>
        <v>0</v>
      </c>
      <c r="EN34" s="175">
        <f>IF(VLOOKUP($D34,'Appendix B - CI'!$C$2:$EM$141,EN$1,0) &gt; 0,$C34,0)</f>
        <v>0</v>
      </c>
      <c r="EO34" s="178"/>
      <c r="EP34" s="178"/>
      <c r="EQ34" s="178"/>
      <c r="ER34" s="178"/>
      <c r="ES34" s="178"/>
      <c r="ET34" s="178"/>
      <c r="EU34" s="178"/>
      <c r="EV34" s="178"/>
      <c r="EW34" s="178"/>
      <c r="EX34" s="178"/>
      <c r="EY34" s="178"/>
      <c r="EZ34" s="178"/>
      <c r="FA34" s="178"/>
      <c r="FB34" s="178"/>
      <c r="FC34" s="178"/>
      <c r="FD34" s="178"/>
      <c r="FE34" s="178"/>
      <c r="FF34" s="178"/>
      <c r="FG34" s="178"/>
      <c r="FH34" s="178"/>
      <c r="FI34" s="178"/>
      <c r="FJ34" s="178"/>
      <c r="FK34" s="178"/>
      <c r="FL34" s="178"/>
      <c r="FM34" s="178"/>
      <c r="FN34" s="178"/>
      <c r="FO34" s="178"/>
      <c r="FP34" s="178"/>
      <c r="FQ34" s="178"/>
      <c r="FR34" s="178"/>
      <c r="FS34" s="178"/>
      <c r="FT34" s="178"/>
      <c r="FU34" s="178"/>
      <c r="FV34" s="178"/>
      <c r="FW34" s="178"/>
      <c r="FX34" s="178"/>
      <c r="FY34" s="178"/>
      <c r="FZ34" s="178"/>
      <c r="GA34" s="178"/>
      <c r="GB34" s="178"/>
      <c r="GC34" s="178"/>
      <c r="GD34" s="178"/>
      <c r="GE34" s="178"/>
      <c r="GF34" s="178"/>
      <c r="GG34" s="178"/>
      <c r="GH34" s="178"/>
      <c r="GI34" s="178"/>
      <c r="GJ34" s="178"/>
      <c r="GK34" s="178"/>
      <c r="GL34" s="178"/>
      <c r="GM34" s="178"/>
      <c r="GN34" s="178"/>
      <c r="GO34" s="178"/>
      <c r="GP34" s="178"/>
      <c r="GQ34" s="178"/>
      <c r="GR34" s="178"/>
      <c r="GS34" s="178"/>
      <c r="GT34" s="178"/>
      <c r="GU34" s="178"/>
      <c r="GV34" s="178"/>
      <c r="GW34" s="178"/>
      <c r="GX34" s="178"/>
      <c r="GY34" s="178"/>
      <c r="GZ34" s="178"/>
      <c r="HA34" s="178"/>
      <c r="HB34" s="178"/>
      <c r="HC34" s="178"/>
      <c r="HD34" s="178"/>
      <c r="HE34" s="178"/>
      <c r="HF34" s="178"/>
      <c r="HG34" s="178"/>
      <c r="HH34" s="178"/>
      <c r="HI34" s="178"/>
      <c r="HJ34" s="178"/>
      <c r="HK34" s="178"/>
      <c r="HL34" s="178"/>
      <c r="HM34" s="178"/>
      <c r="HN34" s="178"/>
      <c r="HO34" s="178"/>
      <c r="HP34" s="178"/>
      <c r="HQ34" s="178"/>
      <c r="HR34" s="178"/>
      <c r="HS34" s="178"/>
      <c r="HT34" s="178"/>
      <c r="HU34" s="178"/>
      <c r="HV34" s="178"/>
      <c r="HW34" s="178"/>
      <c r="HX34" s="178"/>
      <c r="HY34" s="178"/>
      <c r="HZ34" s="178"/>
      <c r="IA34" s="178"/>
      <c r="IB34" s="178"/>
      <c r="IC34" s="178"/>
      <c r="ID34" s="178"/>
      <c r="IE34" s="178"/>
      <c r="IF34" s="178"/>
      <c r="IG34" s="178"/>
      <c r="IH34" s="178"/>
      <c r="II34" s="178"/>
      <c r="IJ34" s="178"/>
      <c r="IK34" s="178"/>
      <c r="IL34" s="178"/>
      <c r="IM34" s="178"/>
      <c r="IN34" s="178"/>
      <c r="IO34" s="178"/>
      <c r="IP34" s="178"/>
      <c r="IQ34" s="178"/>
      <c r="IR34" s="178"/>
      <c r="IS34" s="178"/>
      <c r="IT34" s="178"/>
      <c r="IU34" s="178"/>
      <c r="IV34" s="178"/>
      <c r="IW34" s="178"/>
      <c r="IX34" s="178"/>
      <c r="IY34" s="178"/>
      <c r="IZ34" s="178"/>
      <c r="JA34" s="178"/>
      <c r="JB34" s="178"/>
      <c r="JC34" s="178"/>
      <c r="JD34" s="178"/>
      <c r="JE34" s="178"/>
      <c r="JF34" s="178"/>
      <c r="JG34" s="178"/>
      <c r="JH34" s="178"/>
      <c r="JI34" s="178"/>
      <c r="JJ34" s="178"/>
      <c r="JK34" s="178"/>
      <c r="JL34" s="178"/>
      <c r="JM34" s="178"/>
      <c r="JN34" s="178"/>
      <c r="JO34" s="178"/>
      <c r="JP34" s="178"/>
      <c r="JQ34" s="178"/>
      <c r="JR34" s="178"/>
      <c r="JS34" s="178"/>
      <c r="JT34" s="178"/>
      <c r="JU34" s="178"/>
      <c r="JV34" s="178"/>
      <c r="JW34" s="178"/>
      <c r="JX34" s="178"/>
      <c r="JY34" s="180"/>
    </row>
    <row r="35" ht="14.25" customHeight="1">
      <c r="A35" s="50" t="s">
        <v>163</v>
      </c>
      <c r="B35" s="83" t="s">
        <v>479</v>
      </c>
      <c r="C35" s="1330">
        <f>VLOOKUP(D35,'Combined Scenario II - Results'!$C$2:$AR$87,42,0)</f>
        <v>5673.65655</v>
      </c>
      <c r="D35" s="50">
        <v>1811056.0</v>
      </c>
      <c r="E35" s="989">
        <f>IF(VLOOKUP($D35,'Appendix B - CI'!$C$2:$EM$141,E$1,0) &gt; 0,$C35,0)</f>
        <v>5673.65655</v>
      </c>
      <c r="F35" s="175">
        <f>IF(VLOOKUP($D35,'Appendix B - CI'!$C$2:$EM$141,F$1,0) &gt; 0,$C35,0)</f>
        <v>0</v>
      </c>
      <c r="G35" s="175">
        <f>IF(VLOOKUP($D35,'Appendix B - CI'!$C$2:$EM$141,G$1,0) &gt; 0,$C35,0)</f>
        <v>0</v>
      </c>
      <c r="H35" s="175">
        <f>IF(VLOOKUP($D35,'Appendix B - CI'!$C$2:$EM$141,H$1,0) &gt; 0,$C35,0)</f>
        <v>0</v>
      </c>
      <c r="I35" s="175">
        <f>IF(VLOOKUP($D35,'Appendix B - CI'!$C$2:$EM$141,I$1,0) &gt; 0,$C35,0)</f>
        <v>0</v>
      </c>
      <c r="J35" s="989">
        <f>IF(VLOOKUP($D35,'Appendix B - CI'!$C$2:$EM$141,J$1,0) &gt; 0,$C35,0)</f>
        <v>5673.65655</v>
      </c>
      <c r="K35" s="175">
        <f>IF(VLOOKUP($D35,'Appendix B - CI'!$C$2:$EM$141,K$1,0) &gt; 0,$C35,0)</f>
        <v>0</v>
      </c>
      <c r="L35" s="175">
        <f>IF(VLOOKUP($D35,'Appendix B - CI'!$C$2:$EM$141,L$1,0) &gt; 0,$C35,0)</f>
        <v>0</v>
      </c>
      <c r="M35" s="175">
        <f>IF(VLOOKUP($D35,'Appendix B - CI'!$C$2:$EM$141,M$1,0) &gt; 0,$C35,0)</f>
        <v>0</v>
      </c>
      <c r="N35" s="175">
        <f>IF(VLOOKUP($D35,'Appendix B - CI'!$C$2:$EM$141,N$1,0) &gt; 0,$C35,0)</f>
        <v>0</v>
      </c>
      <c r="O35" s="989">
        <f>IF(VLOOKUP($D35,'Appendix B - CI'!$C$2:$EM$141,O$1,0) &gt; 0,$C35,0)</f>
        <v>5673.65655</v>
      </c>
      <c r="P35" s="175">
        <f>IF(VLOOKUP($D35,'Appendix B - CI'!$C$2:$EM$141,P$1,0) &gt; 0,$C35,0)</f>
        <v>0</v>
      </c>
      <c r="Q35" s="175">
        <f>IF(VLOOKUP($D35,'Appendix B - CI'!$C$2:$EM$141,Q$1,0) &gt; 0,$C35,0)</f>
        <v>0</v>
      </c>
      <c r="R35" s="175">
        <f>IF(VLOOKUP($D35,'Appendix B - CI'!$C$2:$EM$141,R$1,0) &gt; 0,$C35,0)</f>
        <v>0</v>
      </c>
      <c r="S35" s="175">
        <f>IF(VLOOKUP($D35,'Appendix B - CI'!$C$2:$EM$141,S$1,0) &gt; 0,$C35,0)</f>
        <v>0</v>
      </c>
      <c r="T35" s="175">
        <f>IF(VLOOKUP($D35,'Appendix B - CI'!$C$2:$EM$141,T$1,0) &gt; 0,$C35,0)</f>
        <v>0</v>
      </c>
      <c r="U35" s="175">
        <f>IF(VLOOKUP($D35,'Appendix B - CI'!$C$2:$EM$141,U$1,0) &gt; 0,$C35,0)</f>
        <v>0</v>
      </c>
      <c r="V35" s="175">
        <f>IF(VLOOKUP($D35,'Appendix B - CI'!$C$2:$EM$141,V$1,0) &gt; 0,$C35,0)</f>
        <v>0</v>
      </c>
      <c r="W35" s="175">
        <f>IF(VLOOKUP($D35,'Appendix B - CI'!$C$2:$EM$141,W$1,0) &gt; 0,$C35,0)</f>
        <v>0</v>
      </c>
      <c r="X35" s="989">
        <f>IF(VLOOKUP($D35,'Appendix B - CI'!$C$2:$EM$141,X$1,0) &gt; 0,$C35,0)</f>
        <v>5673.65655</v>
      </c>
      <c r="Y35" s="175">
        <f>IF(VLOOKUP($D35,'Appendix B - CI'!$C$2:$EM$141,Y$1,0) &gt; 0,$C35,0)</f>
        <v>0</v>
      </c>
      <c r="Z35" s="175">
        <f>IF(VLOOKUP($D35,'Appendix B - CI'!$C$2:$EM$141,Z$1,0) &gt; 0,$C35,0)</f>
        <v>0</v>
      </c>
      <c r="AA35" s="175">
        <f>IF(VLOOKUP($D35,'Appendix B - CI'!$C$2:$EM$141,AA$1,0) &gt; 0,$C35,0)</f>
        <v>0</v>
      </c>
      <c r="AB35" s="175">
        <f>IF(VLOOKUP($D35,'Appendix B - CI'!$C$2:$EM$141,AB$1,0) &gt; 0,$C35,0)</f>
        <v>0</v>
      </c>
      <c r="AC35" s="175">
        <f>IF(VLOOKUP($D35,'Appendix B - CI'!$C$2:$EM$141,AC$1,0) &gt; 0,$C35,0)</f>
        <v>0</v>
      </c>
      <c r="AD35" s="175">
        <f>IF(VLOOKUP($D35,'Appendix B - CI'!$C$2:$EM$141,AD$1,0) &gt; 0,$C35,0)</f>
        <v>0</v>
      </c>
      <c r="AE35" s="989">
        <f>IF(VLOOKUP($D35,'Appendix B - CI'!$C$2:$EM$141,AE$1,0) &gt; 0,$C35,0)</f>
        <v>5673.65655</v>
      </c>
      <c r="AF35" s="175">
        <f>IF(VLOOKUP($D35,'Appendix B - CI'!$C$2:$EM$141,AF$1,0) &gt; 0,$C35,0)</f>
        <v>0</v>
      </c>
      <c r="AG35" s="175">
        <f>IF(VLOOKUP($D35,'Appendix B - CI'!$C$2:$EM$141,AG$1,0) &gt; 0,$C35,0)</f>
        <v>0</v>
      </c>
      <c r="AH35" s="175">
        <f>IF(VLOOKUP($D35,'Appendix B - CI'!$C$2:$EM$141,AH$1,0) &gt; 0,$C35,0)</f>
        <v>0</v>
      </c>
      <c r="AI35" s="175">
        <f>IF(VLOOKUP($D35,'Appendix B - CI'!$C$2:$EM$141,AI$1,0) &gt; 0,$C35,0)</f>
        <v>0</v>
      </c>
      <c r="AJ35" s="175">
        <f>IF(VLOOKUP($D35,'Appendix B - CI'!$C$2:$EM$141,AJ$1,0) &gt; 0,$C35,0)</f>
        <v>0</v>
      </c>
      <c r="AK35" s="175">
        <f>IF(VLOOKUP($D35,'Appendix B - CI'!$C$2:$EM$141,AK$1,0) &gt; 0,$C35,0)</f>
        <v>0</v>
      </c>
      <c r="AL35" s="175">
        <f>IF(VLOOKUP($D35,'Appendix B - CI'!$C$2:$EM$141,AL$1,0) &gt; 0,$C35,0)</f>
        <v>0</v>
      </c>
      <c r="AM35" s="989">
        <f>IF(VLOOKUP($D35,'Appendix B - CI'!$C$2:$EM$141,AM$1,0) &gt; 0,$C35,0)</f>
        <v>5673.65655</v>
      </c>
      <c r="AN35" s="175">
        <f>IF(VLOOKUP($D35,'Appendix B - CI'!$C$2:$EM$141,AN$1,0) &gt; 0,$C35,0)</f>
        <v>0</v>
      </c>
      <c r="AO35" s="175">
        <f>IF(VLOOKUP($D35,'Appendix B - CI'!$C$2:$EM$141,AO$1,0) &gt; 0,$C35,0)</f>
        <v>0</v>
      </c>
      <c r="AP35" s="175">
        <f>IF(VLOOKUP($D35,'Appendix B - CI'!$C$2:$EM$141,AP$1,0) &gt; 0,$C35,0)</f>
        <v>0</v>
      </c>
      <c r="AQ35" s="175">
        <f>IF(VLOOKUP($D35,'Appendix B - CI'!$C$2:$EM$141,AQ$1,0) &gt; 0,$C35,0)</f>
        <v>0</v>
      </c>
      <c r="AR35" s="175">
        <f>IF(VLOOKUP($D35,'Appendix B - CI'!$C$2:$EM$141,AR$1,0) &gt; 0,$C35,0)</f>
        <v>0</v>
      </c>
      <c r="AS35" s="175">
        <f>IF(VLOOKUP($D35,'Appendix B - CI'!$C$2:$EM$141,AS$1,0) &gt; 0,$C35,0)</f>
        <v>0</v>
      </c>
      <c r="AT35" s="175">
        <f>IF(VLOOKUP($D35,'Appendix B - CI'!$C$2:$EM$141,AT$1,0) &gt; 0,$C35,0)</f>
        <v>0</v>
      </c>
      <c r="AU35" s="175">
        <f>IF(VLOOKUP($D35,'Appendix B - CI'!$C$2:$EM$141,AU$1,0) &gt; 0,$C35,0)</f>
        <v>0</v>
      </c>
      <c r="AV35" s="175">
        <f>IF(VLOOKUP($D35,'Appendix B - CI'!$C$2:$EM$141,AV$1,0) &gt; 0,$C35,0)</f>
        <v>0</v>
      </c>
      <c r="AW35" s="989">
        <f>IF(VLOOKUP($D35,'Appendix B - CI'!$C$2:$EM$141,AW$1,0) &gt; 0,$C35,0)</f>
        <v>5673.65655</v>
      </c>
      <c r="AX35" s="175">
        <f>IF(VLOOKUP($D35,'Appendix B - CI'!$C$2:$EM$141,AX$1,0) &gt; 0,$C35,0)</f>
        <v>0</v>
      </c>
      <c r="AY35" s="175">
        <f>IF(VLOOKUP($D35,'Appendix B - CI'!$C$2:$EM$141,AY$1,0) &gt; 0,$C35,0)</f>
        <v>0</v>
      </c>
      <c r="AZ35" s="175">
        <f>IF(VLOOKUP($D35,'Appendix B - CI'!$C$2:$EM$141,AZ$1,0) &gt; 0,$C35,0)</f>
        <v>0</v>
      </c>
      <c r="BA35" s="175">
        <f>IF(VLOOKUP($D35,'Appendix B - CI'!$C$2:$EM$141,BA$1,0) &gt; 0,$C35,0)</f>
        <v>0</v>
      </c>
      <c r="BB35" s="175">
        <f>IF(VLOOKUP($D35,'Appendix B - CI'!$C$2:$EM$141,BB$1,0) &gt; 0,$C35,0)</f>
        <v>0</v>
      </c>
      <c r="BC35" s="175">
        <f>IF(VLOOKUP($D35,'Appendix B - CI'!$C$2:$EM$141,BC$1,0) &gt; 0,$C35,0)</f>
        <v>0</v>
      </c>
      <c r="BD35" s="175">
        <f>IF(VLOOKUP($D35,'Appendix B - CI'!$C$2:$EM$141,BD$1,0) &gt; 0,$C35,0)</f>
        <v>0</v>
      </c>
      <c r="BE35" s="175">
        <f>IF(VLOOKUP($D35,'Appendix B - CI'!$C$2:$EM$141,BE$1,0) &gt; 0,$C35,0)</f>
        <v>0</v>
      </c>
      <c r="BF35" s="175">
        <f>IF(VLOOKUP($D35,'Appendix B - CI'!$C$2:$EM$141,BF$1,0) &gt; 0,$C35,0)</f>
        <v>0</v>
      </c>
      <c r="BG35" s="175">
        <f>IF(VLOOKUP($D35,'Appendix B - CI'!$C$2:$EM$141,BG$1,0) &gt; 0,$C35,0)</f>
        <v>0</v>
      </c>
      <c r="BH35" s="175">
        <f>IF(VLOOKUP($D35,'Appendix B - CI'!$C$2:$EM$141,BH$1,0) &gt; 0,$C35,0)</f>
        <v>0</v>
      </c>
      <c r="BI35" s="175">
        <f>IF(VLOOKUP($D35,'Appendix B - CI'!$C$2:$EM$141,BI$1,0) &gt; 0,$C35,0)</f>
        <v>0</v>
      </c>
      <c r="BJ35" s="175">
        <f>IF(VLOOKUP($D35,'Appendix B - CI'!$C$2:$EM$141,BJ$1,0) &gt; 0,$C35,0)</f>
        <v>0</v>
      </c>
      <c r="BK35" s="175">
        <f>IF(VLOOKUP($D35,'Appendix B - CI'!$C$2:$EM$141,BK$1,0) &gt; 0,$C35,0)</f>
        <v>0</v>
      </c>
      <c r="BL35" s="175">
        <f>IF(VLOOKUP($D35,'Appendix B - CI'!$C$2:$EM$141,BL$1,0) &gt; 0,$C35,0)</f>
        <v>0</v>
      </c>
      <c r="BM35" s="175">
        <f>IF(VLOOKUP($D35,'Appendix B - CI'!$C$2:$EM$141,BM$1,0) &gt; 0,$C35,0)</f>
        <v>0</v>
      </c>
      <c r="BN35" s="175">
        <f>IF(VLOOKUP($D35,'Appendix B - CI'!$C$2:$EM$141,BN$1,0) &gt; 0,$C35,0)</f>
        <v>0</v>
      </c>
      <c r="BO35" s="175">
        <f>IF(VLOOKUP($D35,'Appendix B - CI'!$C$2:$EM$141,BO$1,0) &gt; 0,$C35,0)</f>
        <v>0</v>
      </c>
      <c r="BP35" s="175">
        <f>IF(VLOOKUP($D35,'Appendix B - CI'!$C$2:$EM$141,BP$1,0) &gt; 0,$C35,0)</f>
        <v>0</v>
      </c>
      <c r="BQ35" s="175">
        <f>IF(VLOOKUP($D35,'Appendix B - CI'!$C$2:$EM$141,BQ$1,0) &gt; 0,$C35,0)</f>
        <v>0</v>
      </c>
      <c r="BR35" s="175">
        <f>IF(VLOOKUP($D35,'Appendix B - CI'!$C$2:$EM$141,BR$1,0) &gt; 0,$C35,0)</f>
        <v>0</v>
      </c>
      <c r="BS35" s="175">
        <f>IF(VLOOKUP($D35,'Appendix B - CI'!$C$2:$EM$141,BS$1,0) &gt; 0,$C35,0)</f>
        <v>0</v>
      </c>
      <c r="BT35" s="175">
        <f>IF(VLOOKUP($D35,'Appendix B - CI'!$C$2:$EM$141,BT$1,0) &gt; 0,$C35,0)</f>
        <v>0</v>
      </c>
      <c r="BU35" s="175">
        <f>IF(VLOOKUP($D35,'Appendix B - CI'!$C$2:$EM$141,BU$1,0) &gt; 0,$C35,0)</f>
        <v>0</v>
      </c>
      <c r="BV35" s="175">
        <f>IF(VLOOKUP($D35,'Appendix B - CI'!$C$2:$EM$141,BV$1,0) &gt; 0,$C35,0)</f>
        <v>0</v>
      </c>
      <c r="BW35" s="175">
        <f>IF(VLOOKUP($D35,'Appendix B - CI'!$C$2:$EM$141,BW$1,0) &gt; 0,$C35,0)</f>
        <v>0</v>
      </c>
      <c r="BX35" s="175">
        <f>IF(VLOOKUP($D35,'Appendix B - CI'!$C$2:$EM$141,BX$1,0) &gt; 0,$C35,0)</f>
        <v>0</v>
      </c>
      <c r="BY35" s="175">
        <f>IF(VLOOKUP($D35,'Appendix B - CI'!$C$2:$EM$141,BY$1,0) &gt; 0,$C35,0)</f>
        <v>0</v>
      </c>
      <c r="BZ35" s="175">
        <f>IF(VLOOKUP($D35,'Appendix B - CI'!$C$2:$EM$141,BZ$1,0) &gt; 0,$C35,0)</f>
        <v>0</v>
      </c>
      <c r="CA35" s="175">
        <f>IF(VLOOKUP($D35,'Appendix B - CI'!$C$2:$EM$141,CA$1,0) &gt; 0,$C35,0)</f>
        <v>0</v>
      </c>
      <c r="CB35" s="175">
        <f>IF(VLOOKUP($D35,'Appendix B - CI'!$C$2:$EM$141,CB$1,0) &gt; 0,$C35,0)</f>
        <v>0</v>
      </c>
      <c r="CC35" s="175">
        <f>IF(VLOOKUP($D35,'Appendix B - CI'!$C$2:$EM$141,CC$1,0) &gt; 0,$C35,0)</f>
        <v>0</v>
      </c>
      <c r="CD35" s="175">
        <f>IF(VLOOKUP($D35,'Appendix B - CI'!$C$2:$EM$141,CD$1,0) &gt; 0,$C35,0)</f>
        <v>0</v>
      </c>
      <c r="CE35" s="175">
        <f>IF(VLOOKUP($D35,'Appendix B - CI'!$C$2:$EM$141,CE$1,0) &gt; 0,$C35,0)</f>
        <v>0</v>
      </c>
      <c r="CF35" s="175">
        <f>IF(VLOOKUP($D35,'Appendix B - CI'!$C$2:$EM$141,CF$1,0) &gt; 0,$C35,0)</f>
        <v>0</v>
      </c>
      <c r="CG35" s="989">
        <f>IF(VLOOKUP($D35,'Appendix B - CI'!$C$2:$EM$141,CG$1,0) &gt; 0,$C35,0)</f>
        <v>5673.65655</v>
      </c>
      <c r="CH35" s="175">
        <f>IF(VLOOKUP($D35,'Appendix B - CI'!$C$2:$EM$141,CH$1,0) &gt; 0,$C35,0)</f>
        <v>0</v>
      </c>
      <c r="CI35" s="175">
        <f>IF(VLOOKUP($D35,'Appendix B - CI'!$C$2:$EM$141,CI$1,0) &gt; 0,$C35,0)</f>
        <v>0</v>
      </c>
      <c r="CJ35" s="175">
        <f>IF(VLOOKUP($D35,'Appendix B - CI'!$C$2:$EM$141,CJ$1,0) &gt; 0,$C35,0)</f>
        <v>0</v>
      </c>
      <c r="CK35" s="175">
        <f>IF(VLOOKUP($D35,'Appendix B - CI'!$C$2:$EM$141,CK$1,0) &gt; 0,$C35,0)</f>
        <v>0</v>
      </c>
      <c r="CL35" s="175">
        <f>IF(VLOOKUP($D35,'Appendix B - CI'!$C$2:$EM$141,CL$1,0) &gt; 0,$C35,0)</f>
        <v>0</v>
      </c>
      <c r="CM35" s="175">
        <f>IF(VLOOKUP($D35,'Appendix B - CI'!$C$2:$EM$141,CM$1,0) &gt; 0,$C35,0)</f>
        <v>0</v>
      </c>
      <c r="CN35" s="175">
        <f>IF(VLOOKUP($D35,'Appendix B - CI'!$C$2:$EM$141,CN$1,0) &gt; 0,$C35,0)</f>
        <v>0</v>
      </c>
      <c r="CO35" s="175">
        <f>IF(VLOOKUP($D35,'Appendix B - CI'!$C$2:$EM$141,CO$1,0) &gt; 0,$C35,0)</f>
        <v>0</v>
      </c>
      <c r="CP35" s="175">
        <f>IF(VLOOKUP($D35,'Appendix B - CI'!$C$2:$EM$141,CP$1,0) &gt; 0,$C35,0)</f>
        <v>0</v>
      </c>
      <c r="CQ35" s="989">
        <f>IF(VLOOKUP($D35,'Appendix B - CI'!$C$2:$EM$141,CQ$1,0) &gt; 0,$C35,0)</f>
        <v>5673.65655</v>
      </c>
      <c r="CR35" s="175">
        <f>IF(VLOOKUP($D35,'Appendix B - CI'!$C$2:$EM$141,CR$1,0) &gt; 0,$C35,0)</f>
        <v>0</v>
      </c>
      <c r="CS35" s="175">
        <f>IF(VLOOKUP($D35,'Appendix B - CI'!$C$2:$EM$141,CS$1,0) &gt; 0,$C35,0)</f>
        <v>0</v>
      </c>
      <c r="CT35" s="175">
        <f>IF(VLOOKUP($D35,'Appendix B - CI'!$C$2:$EM$141,CT$1,0) &gt; 0,$C35,0)</f>
        <v>0</v>
      </c>
      <c r="CU35" s="175">
        <f>IF(VLOOKUP($D35,'Appendix B - CI'!$C$2:$EM$141,CU$1,0) &gt; 0,$C35,0)</f>
        <v>0</v>
      </c>
      <c r="CV35" s="175">
        <f>IF(VLOOKUP($D35,'Appendix B - CI'!$C$2:$EM$141,CV$1,0) &gt; 0,$C35,0)</f>
        <v>0</v>
      </c>
      <c r="CW35" s="175">
        <f>IF(VLOOKUP($D35,'Appendix B - CI'!$C$2:$EM$141,CW$1,0) &gt; 0,$C35,0)</f>
        <v>0</v>
      </c>
      <c r="CX35" s="175">
        <f>IF(VLOOKUP($D35,'Appendix B - CI'!$C$2:$EM$141,CX$1,0) &gt; 0,$C35,0)</f>
        <v>0</v>
      </c>
      <c r="CY35" s="175">
        <f>IF(VLOOKUP($D35,'Appendix B - CI'!$C$2:$EM$141,CY$1,0) &gt; 0,$C35,0)</f>
        <v>0</v>
      </c>
      <c r="CZ35" s="175">
        <f>IF(VLOOKUP($D35,'Appendix B - CI'!$C$2:$EM$141,CZ$1,0) &gt; 0,$C35,0)</f>
        <v>0</v>
      </c>
      <c r="DA35" s="989">
        <f>IF(VLOOKUP($D35,'Appendix B - CI'!$C$2:$EM$141,DA$1,0) &gt; 0,$C35,0)</f>
        <v>5673.65655</v>
      </c>
      <c r="DB35" s="175">
        <f>IF(VLOOKUP($D35,'Appendix B - CI'!$C$2:$EM$141,DB$1,0) &gt; 0,$C35,0)</f>
        <v>0</v>
      </c>
      <c r="DC35" s="175">
        <f>IF(VLOOKUP($D35,'Appendix B - CI'!$C$2:$EM$141,DC$1,0) &gt; 0,$C35,0)</f>
        <v>0</v>
      </c>
      <c r="DD35" s="175">
        <f>IF(VLOOKUP($D35,'Appendix B - CI'!$C$2:$EM$141,DD$1,0) &gt; 0,$C35,0)</f>
        <v>0</v>
      </c>
      <c r="DE35" s="175">
        <f>IF(VLOOKUP($D35,'Appendix B - CI'!$C$2:$EM$141,DE$1,0) &gt; 0,$C35,0)</f>
        <v>0</v>
      </c>
      <c r="DF35" s="175">
        <f>IF(VLOOKUP($D35,'Appendix B - CI'!$C$2:$EM$141,DF$1,0) &gt; 0,$C35,0)</f>
        <v>0</v>
      </c>
      <c r="DG35" s="175">
        <f>IF(VLOOKUP($D35,'Appendix B - CI'!$C$2:$EM$141,DG$1,0) &gt; 0,$C35,0)</f>
        <v>0</v>
      </c>
      <c r="DH35" s="175">
        <f>IF(VLOOKUP($D35,'Appendix B - CI'!$C$2:$EM$141,DH$1,0) &gt; 0,$C35,0)</f>
        <v>0</v>
      </c>
      <c r="DI35" s="175">
        <f>IF(VLOOKUP($D35,'Appendix B - CI'!$C$2:$EM$141,DI$1,0) &gt; 0,$C35,0)</f>
        <v>0</v>
      </c>
      <c r="DJ35" s="175">
        <f>IF(VLOOKUP($D35,'Appendix B - CI'!$C$2:$EM$141,DJ$1,0) &gt; 0,$C35,0)</f>
        <v>0</v>
      </c>
      <c r="DK35" s="175">
        <f>IF(VLOOKUP($D35,'Appendix B - CI'!$C$2:$EM$141,DK$1,0) &gt; 0,$C35,0)</f>
        <v>0</v>
      </c>
      <c r="DL35" s="175">
        <f>IF(VLOOKUP($D35,'Appendix B - CI'!$C$2:$EM$141,DL$1,0) &gt; 0,$C35,0)</f>
        <v>0</v>
      </c>
      <c r="DM35" s="175">
        <f>IF(VLOOKUP($D35,'Appendix B - CI'!$C$2:$EM$141,DM$1,0) &gt; 0,$C35,0)</f>
        <v>0</v>
      </c>
      <c r="DN35" s="175">
        <f>IF(VLOOKUP($D35,'Appendix B - CI'!$C$2:$EM$141,DN$1,0) &gt; 0,$C35,0)</f>
        <v>0</v>
      </c>
      <c r="DO35" s="175">
        <f>IF(VLOOKUP($D35,'Appendix B - CI'!$C$2:$EM$141,DO$1,0) &gt; 0,$C35,0)</f>
        <v>0</v>
      </c>
      <c r="DP35" s="175">
        <f>IF(VLOOKUP($D35,'Appendix B - CI'!$C$2:$EM$141,DP$1,0) &gt; 0,$C35,0)</f>
        <v>0</v>
      </c>
      <c r="DQ35" s="175">
        <f>IF(VLOOKUP($D35,'Appendix B - CI'!$C$2:$EM$141,DQ$1,0) &gt; 0,$C35,0)</f>
        <v>0</v>
      </c>
      <c r="DR35" s="175">
        <f>IF(VLOOKUP($D35,'Appendix B - CI'!$C$2:$EM$141,DR$1,0) &gt; 0,$C35,0)</f>
        <v>0</v>
      </c>
      <c r="DS35" s="175">
        <f>IF(VLOOKUP($D35,'Appendix B - CI'!$C$2:$EM$141,DS$1,0) &gt; 0,$C35,0)</f>
        <v>0</v>
      </c>
      <c r="DT35" s="175">
        <f>IF(VLOOKUP($D35,'Appendix B - CI'!$C$2:$EM$141,DT$1,0) &gt; 0,$C35,0)</f>
        <v>0</v>
      </c>
      <c r="DU35" s="175">
        <f>IF(VLOOKUP($D35,'Appendix B - CI'!$C$2:$EM$141,DU$1,0) &gt; 0,$C35,0)</f>
        <v>0</v>
      </c>
      <c r="DV35" s="175">
        <f>IF(VLOOKUP($D35,'Appendix B - CI'!$C$2:$EM$141,DV$1,0) &gt; 0,$C35,0)</f>
        <v>0</v>
      </c>
      <c r="DW35" s="175">
        <f>IF(VLOOKUP($D35,'Appendix B - CI'!$C$2:$EM$141,DW$1,0) &gt; 0,$C35,0)</f>
        <v>0</v>
      </c>
      <c r="DX35" s="175">
        <f>IF(VLOOKUP($D35,'Appendix B - CI'!$C$2:$EM$141,DX$1,0) &gt; 0,$C35,0)</f>
        <v>0</v>
      </c>
      <c r="DY35" s="175">
        <f>IF(VLOOKUP($D35,'Appendix B - CI'!$C$2:$EM$141,DY$1,0) &gt; 0,$C35,0)</f>
        <v>0</v>
      </c>
      <c r="DZ35" s="175">
        <f>IF(VLOOKUP($D35,'Appendix B - CI'!$C$2:$EM$141,DZ$1,0) &gt; 0,$C35,0)</f>
        <v>0</v>
      </c>
      <c r="EA35" s="175">
        <f>IF(VLOOKUP($D35,'Appendix B - CI'!$C$2:$EM$141,EA$1,0) &gt; 0,$C35,0)</f>
        <v>0</v>
      </c>
      <c r="EB35" s="175">
        <f>IF(VLOOKUP($D35,'Appendix B - CI'!$C$2:$EM$141,EB$1,0) &gt; 0,$C35,0)</f>
        <v>0</v>
      </c>
      <c r="EC35" s="175">
        <f>IF(VLOOKUP($D35,'Appendix B - CI'!$C$2:$EM$141,EC$1,0) &gt; 0,$C35,0)</f>
        <v>0</v>
      </c>
      <c r="ED35" s="175">
        <f>IF(VLOOKUP($D35,'Appendix B - CI'!$C$2:$EM$141,ED$1,0) &gt; 0,$C35,0)</f>
        <v>0</v>
      </c>
      <c r="EE35" s="175">
        <f>IF(VLOOKUP($D35,'Appendix B - CI'!$C$2:$EM$141,EE$1,0) &gt; 0,$C35,0)</f>
        <v>0</v>
      </c>
      <c r="EF35" s="175">
        <f>IF(VLOOKUP($D35,'Appendix B - CI'!$C$2:$EM$141,EF$1,0) &gt; 0,$C35,0)</f>
        <v>0</v>
      </c>
      <c r="EG35" s="175">
        <f>IF(VLOOKUP($D35,'Appendix B - CI'!$C$2:$EM$141,EG$1,0) &gt; 0,$C35,0)</f>
        <v>0</v>
      </c>
      <c r="EH35" s="175">
        <f>IF(VLOOKUP($D35,'Appendix B - CI'!$C$2:$EM$141,EH$1,0) &gt; 0,$C35,0)</f>
        <v>0</v>
      </c>
      <c r="EI35" s="175">
        <f>IF(VLOOKUP($D35,'Appendix B - CI'!$C$2:$EM$141,EI$1,0) &gt; 0,$C35,0)</f>
        <v>0</v>
      </c>
      <c r="EJ35" s="175">
        <f>IF(VLOOKUP($D35,'Appendix B - CI'!$C$2:$EM$141,EJ$1,0) &gt; 0,$C35,0)</f>
        <v>0</v>
      </c>
      <c r="EK35" s="175">
        <f>IF(VLOOKUP($D35,'Appendix B - CI'!$C$2:$EM$141,EK$1,0) &gt; 0,$C35,0)</f>
        <v>0</v>
      </c>
      <c r="EL35" s="175">
        <f>IF(VLOOKUP($D35,'Appendix B - CI'!$C$2:$EM$141,EL$1,0) &gt; 0,$C35,0)</f>
        <v>0</v>
      </c>
      <c r="EM35" s="175">
        <f>IF(VLOOKUP($D35,'Appendix B - CI'!$C$2:$EM$141,EM$1,0) &gt; 0,$C35,0)</f>
        <v>0</v>
      </c>
      <c r="EN35" s="175">
        <f>IF(VLOOKUP($D35,'Appendix B - CI'!$C$2:$EM$141,EN$1,0) &gt; 0,$C35,0)</f>
        <v>0</v>
      </c>
      <c r="EO35" s="178"/>
      <c r="EP35" s="178"/>
      <c r="EQ35" s="178"/>
      <c r="ER35" s="178"/>
      <c r="ES35" s="178"/>
      <c r="ET35" s="178"/>
      <c r="EU35" s="178"/>
      <c r="EV35" s="178"/>
      <c r="EW35" s="178"/>
      <c r="EX35" s="178"/>
      <c r="EY35" s="178"/>
      <c r="EZ35" s="178"/>
      <c r="FA35" s="178"/>
      <c r="FB35" s="178"/>
      <c r="FC35" s="178"/>
      <c r="FD35" s="178"/>
      <c r="FE35" s="178"/>
      <c r="FF35" s="178"/>
      <c r="FG35" s="178"/>
      <c r="FH35" s="178"/>
      <c r="FI35" s="178"/>
      <c r="FJ35" s="178"/>
      <c r="FK35" s="178"/>
      <c r="FL35" s="178"/>
      <c r="FM35" s="178"/>
      <c r="FN35" s="178"/>
      <c r="FO35" s="178"/>
      <c r="FP35" s="178"/>
      <c r="FQ35" s="178"/>
      <c r="FR35" s="178"/>
      <c r="FS35" s="178"/>
      <c r="FT35" s="178"/>
      <c r="FU35" s="178"/>
      <c r="FV35" s="178"/>
      <c r="FW35" s="178"/>
      <c r="FX35" s="178"/>
      <c r="FY35" s="178"/>
      <c r="FZ35" s="178"/>
      <c r="GA35" s="178"/>
      <c r="GB35" s="178"/>
      <c r="GC35" s="178"/>
      <c r="GD35" s="178"/>
      <c r="GE35" s="178"/>
      <c r="GF35" s="178"/>
      <c r="GG35" s="178"/>
      <c r="GH35" s="178"/>
      <c r="GI35" s="178"/>
      <c r="GJ35" s="178"/>
      <c r="GK35" s="178"/>
      <c r="GL35" s="178"/>
      <c r="GM35" s="178"/>
      <c r="GN35" s="178"/>
      <c r="GO35" s="178"/>
      <c r="GP35" s="178"/>
      <c r="GQ35" s="178"/>
      <c r="GR35" s="178"/>
      <c r="GS35" s="178"/>
      <c r="GT35" s="178"/>
      <c r="GU35" s="178"/>
      <c r="GV35" s="178"/>
      <c r="GW35" s="178"/>
      <c r="GX35" s="178"/>
      <c r="GY35" s="178"/>
      <c r="GZ35" s="178"/>
      <c r="HA35" s="178"/>
      <c r="HB35" s="178"/>
      <c r="HC35" s="178"/>
      <c r="HD35" s="178"/>
      <c r="HE35" s="178"/>
      <c r="HF35" s="178"/>
      <c r="HG35" s="178"/>
      <c r="HH35" s="178"/>
      <c r="HI35" s="178"/>
      <c r="HJ35" s="178"/>
      <c r="HK35" s="178"/>
      <c r="HL35" s="178"/>
      <c r="HM35" s="178"/>
      <c r="HN35" s="178"/>
      <c r="HO35" s="178"/>
      <c r="HP35" s="178"/>
      <c r="HQ35" s="178"/>
      <c r="HR35" s="178"/>
      <c r="HS35" s="178"/>
      <c r="HT35" s="178"/>
      <c r="HU35" s="178"/>
      <c r="HV35" s="178"/>
      <c r="HW35" s="178"/>
      <c r="HX35" s="178"/>
      <c r="HY35" s="178"/>
      <c r="HZ35" s="178"/>
      <c r="IA35" s="178"/>
      <c r="IB35" s="178"/>
      <c r="IC35" s="178"/>
      <c r="ID35" s="178"/>
      <c r="IE35" s="178"/>
      <c r="IF35" s="178"/>
      <c r="IG35" s="178"/>
      <c r="IH35" s="178"/>
      <c r="II35" s="178"/>
      <c r="IJ35" s="178"/>
      <c r="IK35" s="178"/>
      <c r="IL35" s="178"/>
      <c r="IM35" s="178"/>
      <c r="IN35" s="178"/>
      <c r="IO35" s="178"/>
      <c r="IP35" s="178"/>
      <c r="IQ35" s="178"/>
      <c r="IR35" s="178"/>
      <c r="IS35" s="178"/>
      <c r="IT35" s="178"/>
      <c r="IU35" s="178"/>
      <c r="IV35" s="178"/>
      <c r="IW35" s="178"/>
      <c r="IX35" s="178"/>
      <c r="IY35" s="178"/>
      <c r="IZ35" s="178"/>
      <c r="JA35" s="178"/>
      <c r="JB35" s="178"/>
      <c r="JC35" s="178"/>
      <c r="JD35" s="178"/>
      <c r="JE35" s="178"/>
      <c r="JF35" s="178"/>
      <c r="JG35" s="178"/>
      <c r="JH35" s="178"/>
      <c r="JI35" s="178"/>
      <c r="JJ35" s="178"/>
      <c r="JK35" s="178"/>
      <c r="JL35" s="178"/>
      <c r="JM35" s="178"/>
      <c r="JN35" s="178"/>
      <c r="JO35" s="178"/>
      <c r="JP35" s="178"/>
      <c r="JQ35" s="178"/>
      <c r="JR35" s="178"/>
      <c r="JS35" s="178"/>
      <c r="JT35" s="178"/>
      <c r="JU35" s="178"/>
      <c r="JV35" s="178"/>
      <c r="JW35" s="178"/>
      <c r="JX35" s="178"/>
      <c r="JY35" s="180"/>
    </row>
    <row r="36" ht="14.25" customHeight="1">
      <c r="A36" s="50" t="s">
        <v>179</v>
      </c>
      <c r="B36" s="83" t="s">
        <v>479</v>
      </c>
      <c r="C36" s="1330">
        <f>VLOOKUP(D36,'Combined Scenario II - Results'!$C$2:$AR$87,42,0)</f>
        <v>4169.80961</v>
      </c>
      <c r="D36" s="50">
        <v>1811057.0</v>
      </c>
      <c r="E36" s="989">
        <f>IF(VLOOKUP($D36,'Appendix B - CI'!$C$2:$EM$141,E$1,0) &gt; 0,$C36,0)</f>
        <v>4169.80961</v>
      </c>
      <c r="F36" s="175">
        <f>IF(VLOOKUP($D36,'Appendix B - CI'!$C$2:$EM$141,F$1,0) &gt; 0,$C36,0)</f>
        <v>0</v>
      </c>
      <c r="G36" s="175">
        <f>IF(VLOOKUP($D36,'Appendix B - CI'!$C$2:$EM$141,G$1,0) &gt; 0,$C36,0)</f>
        <v>0</v>
      </c>
      <c r="H36" s="175">
        <f>IF(VLOOKUP($D36,'Appendix B - CI'!$C$2:$EM$141,H$1,0) &gt; 0,$C36,0)</f>
        <v>0</v>
      </c>
      <c r="I36" s="175">
        <f>IF(VLOOKUP($D36,'Appendix B - CI'!$C$2:$EM$141,I$1,0) &gt; 0,$C36,0)</f>
        <v>0</v>
      </c>
      <c r="J36" s="989">
        <f>IF(VLOOKUP($D36,'Appendix B - CI'!$C$2:$EM$141,J$1,0) &gt; 0,$C36,0)</f>
        <v>4169.80961</v>
      </c>
      <c r="K36" s="175">
        <f>IF(VLOOKUP($D36,'Appendix B - CI'!$C$2:$EM$141,K$1,0) &gt; 0,$C36,0)</f>
        <v>0</v>
      </c>
      <c r="L36" s="175">
        <f>IF(VLOOKUP($D36,'Appendix B - CI'!$C$2:$EM$141,L$1,0) &gt; 0,$C36,0)</f>
        <v>0</v>
      </c>
      <c r="M36" s="175">
        <f>IF(VLOOKUP($D36,'Appendix B - CI'!$C$2:$EM$141,M$1,0) &gt; 0,$C36,0)</f>
        <v>0</v>
      </c>
      <c r="N36" s="175">
        <f>IF(VLOOKUP($D36,'Appendix B - CI'!$C$2:$EM$141,N$1,0) &gt; 0,$C36,0)</f>
        <v>0</v>
      </c>
      <c r="O36" s="989">
        <f>IF(VLOOKUP($D36,'Appendix B - CI'!$C$2:$EM$141,O$1,0) &gt; 0,$C36,0)</f>
        <v>4169.80961</v>
      </c>
      <c r="P36" s="175">
        <f>IF(VLOOKUP($D36,'Appendix B - CI'!$C$2:$EM$141,P$1,0) &gt; 0,$C36,0)</f>
        <v>0</v>
      </c>
      <c r="Q36" s="175">
        <f>IF(VLOOKUP($D36,'Appendix B - CI'!$C$2:$EM$141,Q$1,0) &gt; 0,$C36,0)</f>
        <v>0</v>
      </c>
      <c r="R36" s="175">
        <f>IF(VLOOKUP($D36,'Appendix B - CI'!$C$2:$EM$141,R$1,0) &gt; 0,$C36,0)</f>
        <v>0</v>
      </c>
      <c r="S36" s="175">
        <f>IF(VLOOKUP($D36,'Appendix B - CI'!$C$2:$EM$141,S$1,0) &gt; 0,$C36,0)</f>
        <v>0</v>
      </c>
      <c r="T36" s="175">
        <f>IF(VLOOKUP($D36,'Appendix B - CI'!$C$2:$EM$141,T$1,0) &gt; 0,$C36,0)</f>
        <v>0</v>
      </c>
      <c r="U36" s="175">
        <f>IF(VLOOKUP($D36,'Appendix B - CI'!$C$2:$EM$141,U$1,0) &gt; 0,$C36,0)</f>
        <v>0</v>
      </c>
      <c r="V36" s="175">
        <f>IF(VLOOKUP($D36,'Appendix B - CI'!$C$2:$EM$141,V$1,0) &gt; 0,$C36,0)</f>
        <v>0</v>
      </c>
      <c r="W36" s="989">
        <f>IF(VLOOKUP($D36,'Appendix B - CI'!$C$2:$EM$141,W$1,0) &gt; 0,$C36,0)</f>
        <v>4169.80961</v>
      </c>
      <c r="X36" s="175">
        <f>IF(VLOOKUP($D36,'Appendix B - CI'!$C$2:$EM$141,X$1,0) &gt; 0,$C36,0)</f>
        <v>0</v>
      </c>
      <c r="Y36" s="175">
        <f>IF(VLOOKUP($D36,'Appendix B - CI'!$C$2:$EM$141,Y$1,0) &gt; 0,$C36,0)</f>
        <v>0</v>
      </c>
      <c r="Z36" s="175">
        <f>IF(VLOOKUP($D36,'Appendix B - CI'!$C$2:$EM$141,Z$1,0) &gt; 0,$C36,0)</f>
        <v>0</v>
      </c>
      <c r="AA36" s="175">
        <f>IF(VLOOKUP($D36,'Appendix B - CI'!$C$2:$EM$141,AA$1,0) &gt; 0,$C36,0)</f>
        <v>0</v>
      </c>
      <c r="AB36" s="175">
        <f>IF(VLOOKUP($D36,'Appendix B - CI'!$C$2:$EM$141,AB$1,0) &gt; 0,$C36,0)</f>
        <v>0</v>
      </c>
      <c r="AC36" s="175">
        <f>IF(VLOOKUP($D36,'Appendix B - CI'!$C$2:$EM$141,AC$1,0) &gt; 0,$C36,0)</f>
        <v>0</v>
      </c>
      <c r="AD36" s="175">
        <f>IF(VLOOKUP($D36,'Appendix B - CI'!$C$2:$EM$141,AD$1,0) &gt; 0,$C36,0)</f>
        <v>0</v>
      </c>
      <c r="AE36" s="175">
        <f>IF(VLOOKUP($D36,'Appendix B - CI'!$C$2:$EM$141,AE$1,0) &gt; 0,$C36,0)</f>
        <v>0</v>
      </c>
      <c r="AF36" s="989">
        <f>IF(VLOOKUP($D36,'Appendix B - CI'!$C$2:$EM$141,AF$1,0) &gt; 0,$C36,0)</f>
        <v>4169.80961</v>
      </c>
      <c r="AG36" s="175">
        <f>IF(VLOOKUP($D36,'Appendix B - CI'!$C$2:$EM$141,AG$1,0) &gt; 0,$C36,0)</f>
        <v>0</v>
      </c>
      <c r="AH36" s="175">
        <f>IF(VLOOKUP($D36,'Appendix B - CI'!$C$2:$EM$141,AH$1,0) &gt; 0,$C36,0)</f>
        <v>0</v>
      </c>
      <c r="AI36" s="175">
        <f>IF(VLOOKUP($D36,'Appendix B - CI'!$C$2:$EM$141,AI$1,0) &gt; 0,$C36,0)</f>
        <v>0</v>
      </c>
      <c r="AJ36" s="175">
        <f>IF(VLOOKUP($D36,'Appendix B - CI'!$C$2:$EM$141,AJ$1,0) &gt; 0,$C36,0)</f>
        <v>0</v>
      </c>
      <c r="AK36" s="175">
        <f>IF(VLOOKUP($D36,'Appendix B - CI'!$C$2:$EM$141,AK$1,0) &gt; 0,$C36,0)</f>
        <v>0</v>
      </c>
      <c r="AL36" s="175">
        <f>IF(VLOOKUP($D36,'Appendix B - CI'!$C$2:$EM$141,AL$1,0) &gt; 0,$C36,0)</f>
        <v>0</v>
      </c>
      <c r="AM36" s="175">
        <f>IF(VLOOKUP($D36,'Appendix B - CI'!$C$2:$EM$141,AM$1,0) &gt; 0,$C36,0)</f>
        <v>0</v>
      </c>
      <c r="AN36" s="989">
        <f>IF(VLOOKUP($D36,'Appendix B - CI'!$C$2:$EM$141,AN$1,0) &gt; 0,$C36,0)</f>
        <v>4169.80961</v>
      </c>
      <c r="AO36" s="175">
        <f>IF(VLOOKUP($D36,'Appendix B - CI'!$C$2:$EM$141,AO$1,0) &gt; 0,$C36,0)</f>
        <v>0</v>
      </c>
      <c r="AP36" s="175">
        <f>IF(VLOOKUP($D36,'Appendix B - CI'!$C$2:$EM$141,AP$1,0) &gt; 0,$C36,0)</f>
        <v>0</v>
      </c>
      <c r="AQ36" s="175">
        <f>IF(VLOOKUP($D36,'Appendix B - CI'!$C$2:$EM$141,AQ$1,0) &gt; 0,$C36,0)</f>
        <v>0</v>
      </c>
      <c r="AR36" s="175">
        <f>IF(VLOOKUP($D36,'Appendix B - CI'!$C$2:$EM$141,AR$1,0) &gt; 0,$C36,0)</f>
        <v>0</v>
      </c>
      <c r="AS36" s="175">
        <f>IF(VLOOKUP($D36,'Appendix B - CI'!$C$2:$EM$141,AS$1,0) &gt; 0,$C36,0)</f>
        <v>0</v>
      </c>
      <c r="AT36" s="175">
        <f>IF(VLOOKUP($D36,'Appendix B - CI'!$C$2:$EM$141,AT$1,0) &gt; 0,$C36,0)</f>
        <v>0</v>
      </c>
      <c r="AU36" s="175">
        <f>IF(VLOOKUP($D36,'Appendix B - CI'!$C$2:$EM$141,AU$1,0) &gt; 0,$C36,0)</f>
        <v>0</v>
      </c>
      <c r="AV36" s="989">
        <f>IF(VLOOKUP($D36,'Appendix B - CI'!$C$2:$EM$141,AV$1,0) &gt; 0,$C36,0)</f>
        <v>4169.80961</v>
      </c>
      <c r="AW36" s="175">
        <f>IF(VLOOKUP($D36,'Appendix B - CI'!$C$2:$EM$141,AW$1,0) &gt; 0,$C36,0)</f>
        <v>0</v>
      </c>
      <c r="AX36" s="175">
        <f>IF(VLOOKUP($D36,'Appendix B - CI'!$C$2:$EM$141,AX$1,0) &gt; 0,$C36,0)</f>
        <v>0</v>
      </c>
      <c r="AY36" s="175">
        <f>IF(VLOOKUP($D36,'Appendix B - CI'!$C$2:$EM$141,AY$1,0) &gt; 0,$C36,0)</f>
        <v>0</v>
      </c>
      <c r="AZ36" s="175">
        <f>IF(VLOOKUP($D36,'Appendix B - CI'!$C$2:$EM$141,AZ$1,0) &gt; 0,$C36,0)</f>
        <v>0</v>
      </c>
      <c r="BA36" s="175">
        <f>IF(VLOOKUP($D36,'Appendix B - CI'!$C$2:$EM$141,BA$1,0) &gt; 0,$C36,0)</f>
        <v>0</v>
      </c>
      <c r="BB36" s="175">
        <f>IF(VLOOKUP($D36,'Appendix B - CI'!$C$2:$EM$141,BB$1,0) &gt; 0,$C36,0)</f>
        <v>0</v>
      </c>
      <c r="BC36" s="175">
        <f>IF(VLOOKUP($D36,'Appendix B - CI'!$C$2:$EM$141,BC$1,0) &gt; 0,$C36,0)</f>
        <v>0</v>
      </c>
      <c r="BD36" s="175">
        <f>IF(VLOOKUP($D36,'Appendix B - CI'!$C$2:$EM$141,BD$1,0) &gt; 0,$C36,0)</f>
        <v>0</v>
      </c>
      <c r="BE36" s="175">
        <f>IF(VLOOKUP($D36,'Appendix B - CI'!$C$2:$EM$141,BE$1,0) &gt; 0,$C36,0)</f>
        <v>0</v>
      </c>
      <c r="BF36" s="175">
        <f>IF(VLOOKUP($D36,'Appendix B - CI'!$C$2:$EM$141,BF$1,0) &gt; 0,$C36,0)</f>
        <v>0</v>
      </c>
      <c r="BG36" s="175">
        <f>IF(VLOOKUP($D36,'Appendix B - CI'!$C$2:$EM$141,BG$1,0) &gt; 0,$C36,0)</f>
        <v>0</v>
      </c>
      <c r="BH36" s="175">
        <f>IF(VLOOKUP($D36,'Appendix B - CI'!$C$2:$EM$141,BH$1,0) &gt; 0,$C36,0)</f>
        <v>0</v>
      </c>
      <c r="BI36" s="175">
        <f>IF(VLOOKUP($D36,'Appendix B - CI'!$C$2:$EM$141,BI$1,0) &gt; 0,$C36,0)</f>
        <v>0</v>
      </c>
      <c r="BJ36" s="175">
        <f>IF(VLOOKUP($D36,'Appendix B - CI'!$C$2:$EM$141,BJ$1,0) &gt; 0,$C36,0)</f>
        <v>0</v>
      </c>
      <c r="BK36" s="175">
        <f>IF(VLOOKUP($D36,'Appendix B - CI'!$C$2:$EM$141,BK$1,0) &gt; 0,$C36,0)</f>
        <v>0</v>
      </c>
      <c r="BL36" s="175">
        <f>IF(VLOOKUP($D36,'Appendix B - CI'!$C$2:$EM$141,BL$1,0) &gt; 0,$C36,0)</f>
        <v>0</v>
      </c>
      <c r="BM36" s="175">
        <f>IF(VLOOKUP($D36,'Appendix B - CI'!$C$2:$EM$141,BM$1,0) &gt; 0,$C36,0)</f>
        <v>0</v>
      </c>
      <c r="BN36" s="175">
        <f>IF(VLOOKUP($D36,'Appendix B - CI'!$C$2:$EM$141,BN$1,0) &gt; 0,$C36,0)</f>
        <v>0</v>
      </c>
      <c r="BO36" s="175">
        <f>IF(VLOOKUP($D36,'Appendix B - CI'!$C$2:$EM$141,BO$1,0) &gt; 0,$C36,0)</f>
        <v>0</v>
      </c>
      <c r="BP36" s="175">
        <f>IF(VLOOKUP($D36,'Appendix B - CI'!$C$2:$EM$141,BP$1,0) &gt; 0,$C36,0)</f>
        <v>0</v>
      </c>
      <c r="BQ36" s="989">
        <f>IF(VLOOKUP($D36,'Appendix B - CI'!$C$2:$EM$141,BQ$1,0) &gt; 0,$C36,0)</f>
        <v>4169.80961</v>
      </c>
      <c r="BR36" s="175">
        <f>IF(VLOOKUP($D36,'Appendix B - CI'!$C$2:$EM$141,BR$1,0) &gt; 0,$C36,0)</f>
        <v>0</v>
      </c>
      <c r="BS36" s="175">
        <f>IF(VLOOKUP($D36,'Appendix B - CI'!$C$2:$EM$141,BS$1,0) &gt; 0,$C36,0)</f>
        <v>0</v>
      </c>
      <c r="BT36" s="175">
        <f>IF(VLOOKUP($D36,'Appendix B - CI'!$C$2:$EM$141,BT$1,0) &gt; 0,$C36,0)</f>
        <v>0</v>
      </c>
      <c r="BU36" s="175">
        <f>IF(VLOOKUP($D36,'Appendix B - CI'!$C$2:$EM$141,BU$1,0) &gt; 0,$C36,0)</f>
        <v>0</v>
      </c>
      <c r="BV36" s="175">
        <f>IF(VLOOKUP($D36,'Appendix B - CI'!$C$2:$EM$141,BV$1,0) &gt; 0,$C36,0)</f>
        <v>0</v>
      </c>
      <c r="BW36" s="175">
        <f>IF(VLOOKUP($D36,'Appendix B - CI'!$C$2:$EM$141,BW$1,0) &gt; 0,$C36,0)</f>
        <v>0</v>
      </c>
      <c r="BX36" s="175">
        <f>IF(VLOOKUP($D36,'Appendix B - CI'!$C$2:$EM$141,BX$1,0) &gt; 0,$C36,0)</f>
        <v>0</v>
      </c>
      <c r="BY36" s="175">
        <f>IF(VLOOKUP($D36,'Appendix B - CI'!$C$2:$EM$141,BY$1,0) &gt; 0,$C36,0)</f>
        <v>0</v>
      </c>
      <c r="BZ36" s="175">
        <f>IF(VLOOKUP($D36,'Appendix B - CI'!$C$2:$EM$141,BZ$1,0) &gt; 0,$C36,0)</f>
        <v>0</v>
      </c>
      <c r="CA36" s="989">
        <f>IF(VLOOKUP($D36,'Appendix B - CI'!$C$2:$EM$141,CA$1,0) &gt; 0,$C36,0)</f>
        <v>4169.80961</v>
      </c>
      <c r="CB36" s="175">
        <f>IF(VLOOKUP($D36,'Appendix B - CI'!$C$2:$EM$141,CB$1,0) &gt; 0,$C36,0)</f>
        <v>0</v>
      </c>
      <c r="CC36" s="175">
        <f>IF(VLOOKUP($D36,'Appendix B - CI'!$C$2:$EM$141,CC$1,0) &gt; 0,$C36,0)</f>
        <v>0</v>
      </c>
      <c r="CD36" s="175">
        <f>IF(VLOOKUP($D36,'Appendix B - CI'!$C$2:$EM$141,CD$1,0) &gt; 0,$C36,0)</f>
        <v>0</v>
      </c>
      <c r="CE36" s="175">
        <f>IF(VLOOKUP($D36,'Appendix B - CI'!$C$2:$EM$141,CE$1,0) &gt; 0,$C36,0)</f>
        <v>0</v>
      </c>
      <c r="CF36" s="175">
        <f>IF(VLOOKUP($D36,'Appendix B - CI'!$C$2:$EM$141,CF$1,0) &gt; 0,$C36,0)</f>
        <v>0</v>
      </c>
      <c r="CG36" s="175">
        <f>IF(VLOOKUP($D36,'Appendix B - CI'!$C$2:$EM$141,CG$1,0) &gt; 0,$C36,0)</f>
        <v>0</v>
      </c>
      <c r="CH36" s="175">
        <f>IF(VLOOKUP($D36,'Appendix B - CI'!$C$2:$EM$141,CH$1,0) &gt; 0,$C36,0)</f>
        <v>0</v>
      </c>
      <c r="CI36" s="175">
        <f>IF(VLOOKUP($D36,'Appendix B - CI'!$C$2:$EM$141,CI$1,0) &gt; 0,$C36,0)</f>
        <v>0</v>
      </c>
      <c r="CJ36" s="175">
        <f>IF(VLOOKUP($D36,'Appendix B - CI'!$C$2:$EM$141,CJ$1,0) &gt; 0,$C36,0)</f>
        <v>0</v>
      </c>
      <c r="CK36" s="175">
        <f>IF(VLOOKUP($D36,'Appendix B - CI'!$C$2:$EM$141,CK$1,0) &gt; 0,$C36,0)</f>
        <v>0</v>
      </c>
      <c r="CL36" s="175">
        <f>IF(VLOOKUP($D36,'Appendix B - CI'!$C$2:$EM$141,CL$1,0) &gt; 0,$C36,0)</f>
        <v>0</v>
      </c>
      <c r="CM36" s="175">
        <f>IF(VLOOKUP($D36,'Appendix B - CI'!$C$2:$EM$141,CM$1,0) &gt; 0,$C36,0)</f>
        <v>0</v>
      </c>
      <c r="CN36" s="175">
        <f>IF(VLOOKUP($D36,'Appendix B - CI'!$C$2:$EM$141,CN$1,0) &gt; 0,$C36,0)</f>
        <v>0</v>
      </c>
      <c r="CO36" s="175">
        <f>IF(VLOOKUP($D36,'Appendix B - CI'!$C$2:$EM$141,CO$1,0) &gt; 0,$C36,0)</f>
        <v>0</v>
      </c>
      <c r="CP36" s="175">
        <f>IF(VLOOKUP($D36,'Appendix B - CI'!$C$2:$EM$141,CP$1,0) &gt; 0,$C36,0)</f>
        <v>0</v>
      </c>
      <c r="CQ36" s="175">
        <f>IF(VLOOKUP($D36,'Appendix B - CI'!$C$2:$EM$141,CQ$1,0) &gt; 0,$C36,0)</f>
        <v>0</v>
      </c>
      <c r="CR36" s="989">
        <f>IF(VLOOKUP($D36,'Appendix B - CI'!$C$2:$EM$141,CR$1,0) &gt; 0,$C36,0)</f>
        <v>4169.80961</v>
      </c>
      <c r="CS36" s="175">
        <f>IF(VLOOKUP($D36,'Appendix B - CI'!$C$2:$EM$141,CS$1,0) &gt; 0,$C36,0)</f>
        <v>0</v>
      </c>
      <c r="CT36" s="175">
        <f>IF(VLOOKUP($D36,'Appendix B - CI'!$C$2:$EM$141,CT$1,0) &gt; 0,$C36,0)</f>
        <v>0</v>
      </c>
      <c r="CU36" s="175">
        <f>IF(VLOOKUP($D36,'Appendix B - CI'!$C$2:$EM$141,CU$1,0) &gt; 0,$C36,0)</f>
        <v>0</v>
      </c>
      <c r="CV36" s="175">
        <f>IF(VLOOKUP($D36,'Appendix B - CI'!$C$2:$EM$141,CV$1,0) &gt; 0,$C36,0)</f>
        <v>0</v>
      </c>
      <c r="CW36" s="175">
        <f>IF(VLOOKUP($D36,'Appendix B - CI'!$C$2:$EM$141,CW$1,0) &gt; 0,$C36,0)</f>
        <v>0</v>
      </c>
      <c r="CX36" s="175">
        <f>IF(VLOOKUP($D36,'Appendix B - CI'!$C$2:$EM$141,CX$1,0) &gt; 0,$C36,0)</f>
        <v>0</v>
      </c>
      <c r="CY36" s="175">
        <f>IF(VLOOKUP($D36,'Appendix B - CI'!$C$2:$EM$141,CY$1,0) &gt; 0,$C36,0)</f>
        <v>0</v>
      </c>
      <c r="CZ36" s="175">
        <f>IF(VLOOKUP($D36,'Appendix B - CI'!$C$2:$EM$141,CZ$1,0) &gt; 0,$C36,0)</f>
        <v>0</v>
      </c>
      <c r="DA36" s="175">
        <f>IF(VLOOKUP($D36,'Appendix B - CI'!$C$2:$EM$141,DA$1,0) &gt; 0,$C36,0)</f>
        <v>0</v>
      </c>
      <c r="DB36" s="989">
        <f>IF(VLOOKUP($D36,'Appendix B - CI'!$C$2:$EM$141,DB$1,0) &gt; 0,$C36,0)</f>
        <v>4169.80961</v>
      </c>
      <c r="DC36" s="175">
        <f>IF(VLOOKUP($D36,'Appendix B - CI'!$C$2:$EM$141,DC$1,0) &gt; 0,$C36,0)</f>
        <v>0</v>
      </c>
      <c r="DD36" s="175">
        <f>IF(VLOOKUP($D36,'Appendix B - CI'!$C$2:$EM$141,DD$1,0) &gt; 0,$C36,0)</f>
        <v>0</v>
      </c>
      <c r="DE36" s="175">
        <f>IF(VLOOKUP($D36,'Appendix B - CI'!$C$2:$EM$141,DE$1,0) &gt; 0,$C36,0)</f>
        <v>0</v>
      </c>
      <c r="DF36" s="175">
        <f>IF(VLOOKUP($D36,'Appendix B - CI'!$C$2:$EM$141,DF$1,0) &gt; 0,$C36,0)</f>
        <v>0</v>
      </c>
      <c r="DG36" s="175">
        <f>IF(VLOOKUP($D36,'Appendix B - CI'!$C$2:$EM$141,DG$1,0) &gt; 0,$C36,0)</f>
        <v>0</v>
      </c>
      <c r="DH36" s="175">
        <f>IF(VLOOKUP($D36,'Appendix B - CI'!$C$2:$EM$141,DH$1,0) &gt; 0,$C36,0)</f>
        <v>0</v>
      </c>
      <c r="DI36" s="175">
        <f>IF(VLOOKUP($D36,'Appendix B - CI'!$C$2:$EM$141,DI$1,0) &gt; 0,$C36,0)</f>
        <v>0</v>
      </c>
      <c r="DJ36" s="175">
        <f>IF(VLOOKUP($D36,'Appendix B - CI'!$C$2:$EM$141,DJ$1,0) &gt; 0,$C36,0)</f>
        <v>0</v>
      </c>
      <c r="DK36" s="175">
        <f>IF(VLOOKUP($D36,'Appendix B - CI'!$C$2:$EM$141,DK$1,0) &gt; 0,$C36,0)</f>
        <v>0</v>
      </c>
      <c r="DL36" s="175">
        <f>IF(VLOOKUP($D36,'Appendix B - CI'!$C$2:$EM$141,DL$1,0) &gt; 0,$C36,0)</f>
        <v>0</v>
      </c>
      <c r="DM36" s="175">
        <f>IF(VLOOKUP($D36,'Appendix B - CI'!$C$2:$EM$141,DM$1,0) &gt; 0,$C36,0)</f>
        <v>0</v>
      </c>
      <c r="DN36" s="175">
        <f>IF(VLOOKUP($D36,'Appendix B - CI'!$C$2:$EM$141,DN$1,0) &gt; 0,$C36,0)</f>
        <v>0</v>
      </c>
      <c r="DO36" s="175">
        <f>IF(VLOOKUP($D36,'Appendix B - CI'!$C$2:$EM$141,DO$1,0) &gt; 0,$C36,0)</f>
        <v>0</v>
      </c>
      <c r="DP36" s="175">
        <f>IF(VLOOKUP($D36,'Appendix B - CI'!$C$2:$EM$141,DP$1,0) &gt; 0,$C36,0)</f>
        <v>0</v>
      </c>
      <c r="DQ36" s="175">
        <f>IF(VLOOKUP($D36,'Appendix B - CI'!$C$2:$EM$141,DQ$1,0) &gt; 0,$C36,0)</f>
        <v>0</v>
      </c>
      <c r="DR36" s="175">
        <f>IF(VLOOKUP($D36,'Appendix B - CI'!$C$2:$EM$141,DR$1,0) &gt; 0,$C36,0)</f>
        <v>0</v>
      </c>
      <c r="DS36" s="175">
        <f>IF(VLOOKUP($D36,'Appendix B - CI'!$C$2:$EM$141,DS$1,0) &gt; 0,$C36,0)</f>
        <v>0</v>
      </c>
      <c r="DT36" s="175">
        <f>IF(VLOOKUP($D36,'Appendix B - CI'!$C$2:$EM$141,DT$1,0) &gt; 0,$C36,0)</f>
        <v>0</v>
      </c>
      <c r="DU36" s="175">
        <f>IF(VLOOKUP($D36,'Appendix B - CI'!$C$2:$EM$141,DU$1,0) &gt; 0,$C36,0)</f>
        <v>0</v>
      </c>
      <c r="DV36" s="175">
        <f>IF(VLOOKUP($D36,'Appendix B - CI'!$C$2:$EM$141,DV$1,0) &gt; 0,$C36,0)</f>
        <v>0</v>
      </c>
      <c r="DW36" s="175">
        <f>IF(VLOOKUP($D36,'Appendix B - CI'!$C$2:$EM$141,DW$1,0) &gt; 0,$C36,0)</f>
        <v>0</v>
      </c>
      <c r="DX36" s="175">
        <f>IF(VLOOKUP($D36,'Appendix B - CI'!$C$2:$EM$141,DX$1,0) &gt; 0,$C36,0)</f>
        <v>0</v>
      </c>
      <c r="DY36" s="175">
        <f>IF(VLOOKUP($D36,'Appendix B - CI'!$C$2:$EM$141,DY$1,0) &gt; 0,$C36,0)</f>
        <v>0</v>
      </c>
      <c r="DZ36" s="175">
        <f>IF(VLOOKUP($D36,'Appendix B - CI'!$C$2:$EM$141,DZ$1,0) &gt; 0,$C36,0)</f>
        <v>0</v>
      </c>
      <c r="EA36" s="175">
        <f>IF(VLOOKUP($D36,'Appendix B - CI'!$C$2:$EM$141,EA$1,0) &gt; 0,$C36,0)</f>
        <v>0</v>
      </c>
      <c r="EB36" s="175">
        <f>IF(VLOOKUP($D36,'Appendix B - CI'!$C$2:$EM$141,EB$1,0) &gt; 0,$C36,0)</f>
        <v>0</v>
      </c>
      <c r="EC36" s="175">
        <f>IF(VLOOKUP($D36,'Appendix B - CI'!$C$2:$EM$141,EC$1,0) &gt; 0,$C36,0)</f>
        <v>0</v>
      </c>
      <c r="ED36" s="175">
        <f>IF(VLOOKUP($D36,'Appendix B - CI'!$C$2:$EM$141,ED$1,0) &gt; 0,$C36,0)</f>
        <v>0</v>
      </c>
      <c r="EE36" s="175">
        <f>IF(VLOOKUP($D36,'Appendix B - CI'!$C$2:$EM$141,EE$1,0) &gt; 0,$C36,0)</f>
        <v>0</v>
      </c>
      <c r="EF36" s="175">
        <f>IF(VLOOKUP($D36,'Appendix B - CI'!$C$2:$EM$141,EF$1,0) &gt; 0,$C36,0)</f>
        <v>0</v>
      </c>
      <c r="EG36" s="175">
        <f>IF(VLOOKUP($D36,'Appendix B - CI'!$C$2:$EM$141,EG$1,0) &gt; 0,$C36,0)</f>
        <v>0</v>
      </c>
      <c r="EH36" s="175">
        <f>IF(VLOOKUP($D36,'Appendix B - CI'!$C$2:$EM$141,EH$1,0) &gt; 0,$C36,0)</f>
        <v>0</v>
      </c>
      <c r="EI36" s="175">
        <f>IF(VLOOKUP($D36,'Appendix B - CI'!$C$2:$EM$141,EI$1,0) &gt; 0,$C36,0)</f>
        <v>0</v>
      </c>
      <c r="EJ36" s="175">
        <f>IF(VLOOKUP($D36,'Appendix B - CI'!$C$2:$EM$141,EJ$1,0) &gt; 0,$C36,0)</f>
        <v>0</v>
      </c>
      <c r="EK36" s="175">
        <f>IF(VLOOKUP($D36,'Appendix B - CI'!$C$2:$EM$141,EK$1,0) &gt; 0,$C36,0)</f>
        <v>0</v>
      </c>
      <c r="EL36" s="175">
        <f>IF(VLOOKUP($D36,'Appendix B - CI'!$C$2:$EM$141,EL$1,0) &gt; 0,$C36,0)</f>
        <v>0</v>
      </c>
      <c r="EM36" s="175">
        <f>IF(VLOOKUP($D36,'Appendix B - CI'!$C$2:$EM$141,EM$1,0) &gt; 0,$C36,0)</f>
        <v>0</v>
      </c>
      <c r="EN36" s="175">
        <f>IF(VLOOKUP($D36,'Appendix B - CI'!$C$2:$EM$141,EN$1,0) &gt; 0,$C36,0)</f>
        <v>0</v>
      </c>
      <c r="EO36" s="178"/>
      <c r="EP36" s="178"/>
      <c r="EQ36" s="178"/>
      <c r="ER36" s="178"/>
      <c r="ES36" s="178"/>
      <c r="ET36" s="178"/>
      <c r="EU36" s="178"/>
      <c r="EV36" s="178"/>
      <c r="EW36" s="178"/>
      <c r="EX36" s="178"/>
      <c r="EY36" s="178"/>
      <c r="EZ36" s="178"/>
      <c r="FA36" s="178"/>
      <c r="FB36" s="178"/>
      <c r="FC36" s="178"/>
      <c r="FD36" s="178"/>
      <c r="FE36" s="178"/>
      <c r="FF36" s="178"/>
      <c r="FG36" s="178"/>
      <c r="FH36" s="178"/>
      <c r="FI36" s="178"/>
      <c r="FJ36" s="178"/>
      <c r="FK36" s="178"/>
      <c r="FL36" s="178"/>
      <c r="FM36" s="178"/>
      <c r="FN36" s="178"/>
      <c r="FO36" s="178"/>
      <c r="FP36" s="178"/>
      <c r="FQ36" s="178"/>
      <c r="FR36" s="178"/>
      <c r="FS36" s="178"/>
      <c r="FT36" s="178"/>
      <c r="FU36" s="178"/>
      <c r="FV36" s="178"/>
      <c r="FW36" s="178"/>
      <c r="FX36" s="178"/>
      <c r="FY36" s="178"/>
      <c r="FZ36" s="178"/>
      <c r="GA36" s="178"/>
      <c r="GB36" s="178"/>
      <c r="GC36" s="178"/>
      <c r="GD36" s="178"/>
      <c r="GE36" s="178"/>
      <c r="GF36" s="178"/>
      <c r="GG36" s="178"/>
      <c r="GH36" s="178"/>
      <c r="GI36" s="178"/>
      <c r="GJ36" s="178"/>
      <c r="GK36" s="178"/>
      <c r="GL36" s="178"/>
      <c r="GM36" s="178"/>
      <c r="GN36" s="178"/>
      <c r="GO36" s="178"/>
      <c r="GP36" s="178"/>
      <c r="GQ36" s="178"/>
      <c r="GR36" s="178"/>
      <c r="GS36" s="178"/>
      <c r="GT36" s="178"/>
      <c r="GU36" s="178"/>
      <c r="GV36" s="178"/>
      <c r="GW36" s="178"/>
      <c r="GX36" s="178"/>
      <c r="GY36" s="178"/>
      <c r="GZ36" s="178"/>
      <c r="HA36" s="178"/>
      <c r="HB36" s="178"/>
      <c r="HC36" s="178"/>
      <c r="HD36" s="178"/>
      <c r="HE36" s="178"/>
      <c r="HF36" s="178"/>
      <c r="HG36" s="178"/>
      <c r="HH36" s="178"/>
      <c r="HI36" s="178"/>
      <c r="HJ36" s="178"/>
      <c r="HK36" s="178"/>
      <c r="HL36" s="178"/>
      <c r="HM36" s="178"/>
      <c r="HN36" s="178"/>
      <c r="HO36" s="178"/>
      <c r="HP36" s="178"/>
      <c r="HQ36" s="178"/>
      <c r="HR36" s="178"/>
      <c r="HS36" s="178"/>
      <c r="HT36" s="178"/>
      <c r="HU36" s="178"/>
      <c r="HV36" s="178"/>
      <c r="HW36" s="178"/>
      <c r="HX36" s="178"/>
      <c r="HY36" s="178"/>
      <c r="HZ36" s="178"/>
      <c r="IA36" s="178"/>
      <c r="IB36" s="178"/>
      <c r="IC36" s="178"/>
      <c r="ID36" s="178"/>
      <c r="IE36" s="178"/>
      <c r="IF36" s="178"/>
      <c r="IG36" s="178"/>
      <c r="IH36" s="178"/>
      <c r="II36" s="178"/>
      <c r="IJ36" s="178"/>
      <c r="IK36" s="178"/>
      <c r="IL36" s="178"/>
      <c r="IM36" s="178"/>
      <c r="IN36" s="178"/>
      <c r="IO36" s="178"/>
      <c r="IP36" s="178"/>
      <c r="IQ36" s="178"/>
      <c r="IR36" s="178"/>
      <c r="IS36" s="178"/>
      <c r="IT36" s="178"/>
      <c r="IU36" s="178"/>
      <c r="IV36" s="178"/>
      <c r="IW36" s="178"/>
      <c r="IX36" s="178"/>
      <c r="IY36" s="178"/>
      <c r="IZ36" s="178"/>
      <c r="JA36" s="178"/>
      <c r="JB36" s="178"/>
      <c r="JC36" s="178"/>
      <c r="JD36" s="178"/>
      <c r="JE36" s="178"/>
      <c r="JF36" s="178"/>
      <c r="JG36" s="178"/>
      <c r="JH36" s="178"/>
      <c r="JI36" s="178"/>
      <c r="JJ36" s="178"/>
      <c r="JK36" s="178"/>
      <c r="JL36" s="178"/>
      <c r="JM36" s="178"/>
      <c r="JN36" s="178"/>
      <c r="JO36" s="178"/>
      <c r="JP36" s="178"/>
      <c r="JQ36" s="178"/>
      <c r="JR36" s="178"/>
      <c r="JS36" s="178"/>
      <c r="JT36" s="178"/>
      <c r="JU36" s="178"/>
      <c r="JV36" s="178"/>
      <c r="JW36" s="178"/>
      <c r="JX36" s="178"/>
      <c r="JY36" s="180"/>
    </row>
    <row r="37" ht="14.25" customHeight="1">
      <c r="A37" s="50" t="s">
        <v>179</v>
      </c>
      <c r="B37" s="83" t="s">
        <v>479</v>
      </c>
      <c r="C37" s="1330">
        <f>VLOOKUP(D37,'Combined Scenario II - Results'!$C$2:$AR$87,42,0)</f>
        <v>2205.98</v>
      </c>
      <c r="D37" s="50">
        <v>1811058.0</v>
      </c>
      <c r="E37" s="989">
        <f>IF(VLOOKUP($D37,'Appendix B - CI'!$C$2:$EM$141,E$1,0) &gt; 0,$C37,0)</f>
        <v>2205.98</v>
      </c>
      <c r="F37" s="175">
        <f>IF(VLOOKUP($D37,'Appendix B - CI'!$C$2:$EM$141,F$1,0) &gt; 0,$C37,0)</f>
        <v>0</v>
      </c>
      <c r="G37" s="175">
        <f>IF(VLOOKUP($D37,'Appendix B - CI'!$C$2:$EM$141,G$1,0) &gt; 0,$C37,0)</f>
        <v>0</v>
      </c>
      <c r="H37" s="175">
        <f>IF(VLOOKUP($D37,'Appendix B - CI'!$C$2:$EM$141,H$1,0) &gt; 0,$C37,0)</f>
        <v>0</v>
      </c>
      <c r="I37" s="175">
        <f>IF(VLOOKUP($D37,'Appendix B - CI'!$C$2:$EM$141,I$1,0) &gt; 0,$C37,0)</f>
        <v>0</v>
      </c>
      <c r="J37" s="989">
        <f>IF(VLOOKUP($D37,'Appendix B - CI'!$C$2:$EM$141,J$1,0) &gt; 0,$C37,0)</f>
        <v>2205.98</v>
      </c>
      <c r="K37" s="175">
        <f>IF(VLOOKUP($D37,'Appendix B - CI'!$C$2:$EM$141,K$1,0) &gt; 0,$C37,0)</f>
        <v>0</v>
      </c>
      <c r="L37" s="175">
        <f>IF(VLOOKUP($D37,'Appendix B - CI'!$C$2:$EM$141,L$1,0) &gt; 0,$C37,0)</f>
        <v>0</v>
      </c>
      <c r="M37" s="175">
        <f>IF(VLOOKUP($D37,'Appendix B - CI'!$C$2:$EM$141,M$1,0) &gt; 0,$C37,0)</f>
        <v>0</v>
      </c>
      <c r="N37" s="175">
        <f>IF(VLOOKUP($D37,'Appendix B - CI'!$C$2:$EM$141,N$1,0) &gt; 0,$C37,0)</f>
        <v>0</v>
      </c>
      <c r="O37" s="989">
        <f>IF(VLOOKUP($D37,'Appendix B - CI'!$C$2:$EM$141,O$1,0) &gt; 0,$C37,0)</f>
        <v>2205.98</v>
      </c>
      <c r="P37" s="175">
        <f>IF(VLOOKUP($D37,'Appendix B - CI'!$C$2:$EM$141,P$1,0) &gt; 0,$C37,0)</f>
        <v>0</v>
      </c>
      <c r="Q37" s="175">
        <f>IF(VLOOKUP($D37,'Appendix B - CI'!$C$2:$EM$141,Q$1,0) &gt; 0,$C37,0)</f>
        <v>0</v>
      </c>
      <c r="R37" s="175">
        <f>IF(VLOOKUP($D37,'Appendix B - CI'!$C$2:$EM$141,R$1,0) &gt; 0,$C37,0)</f>
        <v>0</v>
      </c>
      <c r="S37" s="175">
        <f>IF(VLOOKUP($D37,'Appendix B - CI'!$C$2:$EM$141,S$1,0) &gt; 0,$C37,0)</f>
        <v>0</v>
      </c>
      <c r="T37" s="175">
        <f>IF(VLOOKUP($D37,'Appendix B - CI'!$C$2:$EM$141,T$1,0) &gt; 0,$C37,0)</f>
        <v>0</v>
      </c>
      <c r="U37" s="175">
        <f>IF(VLOOKUP($D37,'Appendix B - CI'!$C$2:$EM$141,U$1,0) &gt; 0,$C37,0)</f>
        <v>0</v>
      </c>
      <c r="V37" s="175">
        <f>IF(VLOOKUP($D37,'Appendix B - CI'!$C$2:$EM$141,V$1,0) &gt; 0,$C37,0)</f>
        <v>0</v>
      </c>
      <c r="W37" s="989">
        <f>IF(VLOOKUP($D37,'Appendix B - CI'!$C$2:$EM$141,W$1,0) &gt; 0,$C37,0)</f>
        <v>2205.98</v>
      </c>
      <c r="X37" s="175">
        <f>IF(VLOOKUP($D37,'Appendix B - CI'!$C$2:$EM$141,X$1,0) &gt; 0,$C37,0)</f>
        <v>0</v>
      </c>
      <c r="Y37" s="175">
        <f>IF(VLOOKUP($D37,'Appendix B - CI'!$C$2:$EM$141,Y$1,0) &gt; 0,$C37,0)</f>
        <v>0</v>
      </c>
      <c r="Z37" s="175">
        <f>IF(VLOOKUP($D37,'Appendix B - CI'!$C$2:$EM$141,Z$1,0) &gt; 0,$C37,0)</f>
        <v>0</v>
      </c>
      <c r="AA37" s="175">
        <f>IF(VLOOKUP($D37,'Appendix B - CI'!$C$2:$EM$141,AA$1,0) &gt; 0,$C37,0)</f>
        <v>0</v>
      </c>
      <c r="AB37" s="175">
        <f>IF(VLOOKUP($D37,'Appendix B - CI'!$C$2:$EM$141,AB$1,0) &gt; 0,$C37,0)</f>
        <v>0</v>
      </c>
      <c r="AC37" s="175">
        <f>IF(VLOOKUP($D37,'Appendix B - CI'!$C$2:$EM$141,AC$1,0) &gt; 0,$C37,0)</f>
        <v>0</v>
      </c>
      <c r="AD37" s="175">
        <f>IF(VLOOKUP($D37,'Appendix B - CI'!$C$2:$EM$141,AD$1,0) &gt; 0,$C37,0)</f>
        <v>0</v>
      </c>
      <c r="AE37" s="175">
        <f>IF(VLOOKUP($D37,'Appendix B - CI'!$C$2:$EM$141,AE$1,0) &gt; 0,$C37,0)</f>
        <v>0</v>
      </c>
      <c r="AF37" s="989">
        <f>IF(VLOOKUP($D37,'Appendix B - CI'!$C$2:$EM$141,AF$1,0) &gt; 0,$C37,0)</f>
        <v>2205.98</v>
      </c>
      <c r="AG37" s="175">
        <f>IF(VLOOKUP($D37,'Appendix B - CI'!$C$2:$EM$141,AG$1,0) &gt; 0,$C37,0)</f>
        <v>0</v>
      </c>
      <c r="AH37" s="175">
        <f>IF(VLOOKUP($D37,'Appendix B - CI'!$C$2:$EM$141,AH$1,0) &gt; 0,$C37,0)</f>
        <v>0</v>
      </c>
      <c r="AI37" s="175">
        <f>IF(VLOOKUP($D37,'Appendix B - CI'!$C$2:$EM$141,AI$1,0) &gt; 0,$C37,0)</f>
        <v>0</v>
      </c>
      <c r="AJ37" s="175">
        <f>IF(VLOOKUP($D37,'Appendix B - CI'!$C$2:$EM$141,AJ$1,0) &gt; 0,$C37,0)</f>
        <v>0</v>
      </c>
      <c r="AK37" s="175">
        <f>IF(VLOOKUP($D37,'Appendix B - CI'!$C$2:$EM$141,AK$1,0) &gt; 0,$C37,0)</f>
        <v>0</v>
      </c>
      <c r="AL37" s="175">
        <f>IF(VLOOKUP($D37,'Appendix B - CI'!$C$2:$EM$141,AL$1,0) &gt; 0,$C37,0)</f>
        <v>0</v>
      </c>
      <c r="AM37" s="175">
        <f>IF(VLOOKUP($D37,'Appendix B - CI'!$C$2:$EM$141,AM$1,0) &gt; 0,$C37,0)</f>
        <v>0</v>
      </c>
      <c r="AN37" s="989">
        <f>IF(VLOOKUP($D37,'Appendix B - CI'!$C$2:$EM$141,AN$1,0) &gt; 0,$C37,0)</f>
        <v>2205.98</v>
      </c>
      <c r="AO37" s="175">
        <f>IF(VLOOKUP($D37,'Appendix B - CI'!$C$2:$EM$141,AO$1,0) &gt; 0,$C37,0)</f>
        <v>0</v>
      </c>
      <c r="AP37" s="175">
        <f>IF(VLOOKUP($D37,'Appendix B - CI'!$C$2:$EM$141,AP$1,0) &gt; 0,$C37,0)</f>
        <v>0</v>
      </c>
      <c r="AQ37" s="175">
        <f>IF(VLOOKUP($D37,'Appendix B - CI'!$C$2:$EM$141,AQ$1,0) &gt; 0,$C37,0)</f>
        <v>0</v>
      </c>
      <c r="AR37" s="175">
        <f>IF(VLOOKUP($D37,'Appendix B - CI'!$C$2:$EM$141,AR$1,0) &gt; 0,$C37,0)</f>
        <v>0</v>
      </c>
      <c r="AS37" s="175">
        <f>IF(VLOOKUP($D37,'Appendix B - CI'!$C$2:$EM$141,AS$1,0) &gt; 0,$C37,0)</f>
        <v>0</v>
      </c>
      <c r="AT37" s="175">
        <f>IF(VLOOKUP($D37,'Appendix B - CI'!$C$2:$EM$141,AT$1,0) &gt; 0,$C37,0)</f>
        <v>0</v>
      </c>
      <c r="AU37" s="175">
        <f>IF(VLOOKUP($D37,'Appendix B - CI'!$C$2:$EM$141,AU$1,0) &gt; 0,$C37,0)</f>
        <v>0</v>
      </c>
      <c r="AV37" s="989">
        <f>IF(VLOOKUP($D37,'Appendix B - CI'!$C$2:$EM$141,AV$1,0) &gt; 0,$C37,0)</f>
        <v>2205.98</v>
      </c>
      <c r="AW37" s="175">
        <f>IF(VLOOKUP($D37,'Appendix B - CI'!$C$2:$EM$141,AW$1,0) &gt; 0,$C37,0)</f>
        <v>0</v>
      </c>
      <c r="AX37" s="175">
        <f>IF(VLOOKUP($D37,'Appendix B - CI'!$C$2:$EM$141,AX$1,0) &gt; 0,$C37,0)</f>
        <v>0</v>
      </c>
      <c r="AY37" s="175">
        <f>IF(VLOOKUP($D37,'Appendix B - CI'!$C$2:$EM$141,AY$1,0) &gt; 0,$C37,0)</f>
        <v>0</v>
      </c>
      <c r="AZ37" s="175">
        <f>IF(VLOOKUP($D37,'Appendix B - CI'!$C$2:$EM$141,AZ$1,0) &gt; 0,$C37,0)</f>
        <v>0</v>
      </c>
      <c r="BA37" s="175">
        <f>IF(VLOOKUP($D37,'Appendix B - CI'!$C$2:$EM$141,BA$1,0) &gt; 0,$C37,0)</f>
        <v>0</v>
      </c>
      <c r="BB37" s="175">
        <f>IF(VLOOKUP($D37,'Appendix B - CI'!$C$2:$EM$141,BB$1,0) &gt; 0,$C37,0)</f>
        <v>0</v>
      </c>
      <c r="BC37" s="175">
        <f>IF(VLOOKUP($D37,'Appendix B - CI'!$C$2:$EM$141,BC$1,0) &gt; 0,$C37,0)</f>
        <v>0</v>
      </c>
      <c r="BD37" s="175">
        <f>IF(VLOOKUP($D37,'Appendix B - CI'!$C$2:$EM$141,BD$1,0) &gt; 0,$C37,0)</f>
        <v>0</v>
      </c>
      <c r="BE37" s="175">
        <f>IF(VLOOKUP($D37,'Appendix B - CI'!$C$2:$EM$141,BE$1,0) &gt; 0,$C37,0)</f>
        <v>0</v>
      </c>
      <c r="BF37" s="175">
        <f>IF(VLOOKUP($D37,'Appendix B - CI'!$C$2:$EM$141,BF$1,0) &gt; 0,$C37,0)</f>
        <v>0</v>
      </c>
      <c r="BG37" s="175">
        <f>IF(VLOOKUP($D37,'Appendix B - CI'!$C$2:$EM$141,BG$1,0) &gt; 0,$C37,0)</f>
        <v>0</v>
      </c>
      <c r="BH37" s="175">
        <f>IF(VLOOKUP($D37,'Appendix B - CI'!$C$2:$EM$141,BH$1,0) &gt; 0,$C37,0)</f>
        <v>0</v>
      </c>
      <c r="BI37" s="175">
        <f>IF(VLOOKUP($D37,'Appendix B - CI'!$C$2:$EM$141,BI$1,0) &gt; 0,$C37,0)</f>
        <v>0</v>
      </c>
      <c r="BJ37" s="175">
        <f>IF(VLOOKUP($D37,'Appendix B - CI'!$C$2:$EM$141,BJ$1,0) &gt; 0,$C37,0)</f>
        <v>0</v>
      </c>
      <c r="BK37" s="175">
        <f>IF(VLOOKUP($D37,'Appendix B - CI'!$C$2:$EM$141,BK$1,0) &gt; 0,$C37,0)</f>
        <v>0</v>
      </c>
      <c r="BL37" s="175">
        <f>IF(VLOOKUP($D37,'Appendix B - CI'!$C$2:$EM$141,BL$1,0) &gt; 0,$C37,0)</f>
        <v>0</v>
      </c>
      <c r="BM37" s="175">
        <f>IF(VLOOKUP($D37,'Appendix B - CI'!$C$2:$EM$141,BM$1,0) &gt; 0,$C37,0)</f>
        <v>0</v>
      </c>
      <c r="BN37" s="175">
        <f>IF(VLOOKUP($D37,'Appendix B - CI'!$C$2:$EM$141,BN$1,0) &gt; 0,$C37,0)</f>
        <v>0</v>
      </c>
      <c r="BO37" s="175">
        <f>IF(VLOOKUP($D37,'Appendix B - CI'!$C$2:$EM$141,BO$1,0) &gt; 0,$C37,0)</f>
        <v>0</v>
      </c>
      <c r="BP37" s="175">
        <f>IF(VLOOKUP($D37,'Appendix B - CI'!$C$2:$EM$141,BP$1,0) &gt; 0,$C37,0)</f>
        <v>0</v>
      </c>
      <c r="BQ37" s="989">
        <f>IF(VLOOKUP($D37,'Appendix B - CI'!$C$2:$EM$141,BQ$1,0) &gt; 0,$C37,0)</f>
        <v>2205.98</v>
      </c>
      <c r="BR37" s="175">
        <f>IF(VLOOKUP($D37,'Appendix B - CI'!$C$2:$EM$141,BR$1,0) &gt; 0,$C37,0)</f>
        <v>0</v>
      </c>
      <c r="BS37" s="175">
        <f>IF(VLOOKUP($D37,'Appendix B - CI'!$C$2:$EM$141,BS$1,0) &gt; 0,$C37,0)</f>
        <v>0</v>
      </c>
      <c r="BT37" s="175">
        <f>IF(VLOOKUP($D37,'Appendix B - CI'!$C$2:$EM$141,BT$1,0) &gt; 0,$C37,0)</f>
        <v>0</v>
      </c>
      <c r="BU37" s="175">
        <f>IF(VLOOKUP($D37,'Appendix B - CI'!$C$2:$EM$141,BU$1,0) &gt; 0,$C37,0)</f>
        <v>0</v>
      </c>
      <c r="BV37" s="175">
        <f>IF(VLOOKUP($D37,'Appendix B - CI'!$C$2:$EM$141,BV$1,0) &gt; 0,$C37,0)</f>
        <v>0</v>
      </c>
      <c r="BW37" s="175">
        <f>IF(VLOOKUP($D37,'Appendix B - CI'!$C$2:$EM$141,BW$1,0) &gt; 0,$C37,0)</f>
        <v>0</v>
      </c>
      <c r="BX37" s="175">
        <f>IF(VLOOKUP($D37,'Appendix B - CI'!$C$2:$EM$141,BX$1,0) &gt; 0,$C37,0)</f>
        <v>0</v>
      </c>
      <c r="BY37" s="175">
        <f>IF(VLOOKUP($D37,'Appendix B - CI'!$C$2:$EM$141,BY$1,0) &gt; 0,$C37,0)</f>
        <v>0</v>
      </c>
      <c r="BZ37" s="175">
        <f>IF(VLOOKUP($D37,'Appendix B - CI'!$C$2:$EM$141,BZ$1,0) &gt; 0,$C37,0)</f>
        <v>0</v>
      </c>
      <c r="CA37" s="989">
        <f>IF(VLOOKUP($D37,'Appendix B - CI'!$C$2:$EM$141,CA$1,0) &gt; 0,$C37,0)</f>
        <v>2205.98</v>
      </c>
      <c r="CB37" s="175">
        <f>IF(VLOOKUP($D37,'Appendix B - CI'!$C$2:$EM$141,CB$1,0) &gt; 0,$C37,0)</f>
        <v>0</v>
      </c>
      <c r="CC37" s="175">
        <f>IF(VLOOKUP($D37,'Appendix B - CI'!$C$2:$EM$141,CC$1,0) &gt; 0,$C37,0)</f>
        <v>0</v>
      </c>
      <c r="CD37" s="175">
        <f>IF(VLOOKUP($D37,'Appendix B - CI'!$C$2:$EM$141,CD$1,0) &gt; 0,$C37,0)</f>
        <v>0</v>
      </c>
      <c r="CE37" s="175">
        <f>IF(VLOOKUP($D37,'Appendix B - CI'!$C$2:$EM$141,CE$1,0) &gt; 0,$C37,0)</f>
        <v>0</v>
      </c>
      <c r="CF37" s="175">
        <f>IF(VLOOKUP($D37,'Appendix B - CI'!$C$2:$EM$141,CF$1,0) &gt; 0,$C37,0)</f>
        <v>0</v>
      </c>
      <c r="CG37" s="175">
        <f>IF(VLOOKUP($D37,'Appendix B - CI'!$C$2:$EM$141,CG$1,0) &gt; 0,$C37,0)</f>
        <v>0</v>
      </c>
      <c r="CH37" s="175">
        <f>IF(VLOOKUP($D37,'Appendix B - CI'!$C$2:$EM$141,CH$1,0) &gt; 0,$C37,0)</f>
        <v>0</v>
      </c>
      <c r="CI37" s="175">
        <f>IF(VLOOKUP($D37,'Appendix B - CI'!$C$2:$EM$141,CI$1,0) &gt; 0,$C37,0)</f>
        <v>0</v>
      </c>
      <c r="CJ37" s="175">
        <f>IF(VLOOKUP($D37,'Appendix B - CI'!$C$2:$EM$141,CJ$1,0) &gt; 0,$C37,0)</f>
        <v>0</v>
      </c>
      <c r="CK37" s="175">
        <f>IF(VLOOKUP($D37,'Appendix B - CI'!$C$2:$EM$141,CK$1,0) &gt; 0,$C37,0)</f>
        <v>0</v>
      </c>
      <c r="CL37" s="175">
        <f>IF(VLOOKUP($D37,'Appendix B - CI'!$C$2:$EM$141,CL$1,0) &gt; 0,$C37,0)</f>
        <v>0</v>
      </c>
      <c r="CM37" s="175">
        <f>IF(VLOOKUP($D37,'Appendix B - CI'!$C$2:$EM$141,CM$1,0) &gt; 0,$C37,0)</f>
        <v>0</v>
      </c>
      <c r="CN37" s="175">
        <f>IF(VLOOKUP($D37,'Appendix B - CI'!$C$2:$EM$141,CN$1,0) &gt; 0,$C37,0)</f>
        <v>0</v>
      </c>
      <c r="CO37" s="175">
        <f>IF(VLOOKUP($D37,'Appendix B - CI'!$C$2:$EM$141,CO$1,0) &gt; 0,$C37,0)</f>
        <v>0</v>
      </c>
      <c r="CP37" s="175">
        <f>IF(VLOOKUP($D37,'Appendix B - CI'!$C$2:$EM$141,CP$1,0) &gt; 0,$C37,0)</f>
        <v>0</v>
      </c>
      <c r="CQ37" s="175">
        <f>IF(VLOOKUP($D37,'Appendix B - CI'!$C$2:$EM$141,CQ$1,0) &gt; 0,$C37,0)</f>
        <v>0</v>
      </c>
      <c r="CR37" s="989">
        <f>IF(VLOOKUP($D37,'Appendix B - CI'!$C$2:$EM$141,CR$1,0) &gt; 0,$C37,0)</f>
        <v>2205.98</v>
      </c>
      <c r="CS37" s="175">
        <f>IF(VLOOKUP($D37,'Appendix B - CI'!$C$2:$EM$141,CS$1,0) &gt; 0,$C37,0)</f>
        <v>0</v>
      </c>
      <c r="CT37" s="175">
        <f>IF(VLOOKUP($D37,'Appendix B - CI'!$C$2:$EM$141,CT$1,0) &gt; 0,$C37,0)</f>
        <v>0</v>
      </c>
      <c r="CU37" s="175">
        <f>IF(VLOOKUP($D37,'Appendix B - CI'!$C$2:$EM$141,CU$1,0) &gt; 0,$C37,0)</f>
        <v>0</v>
      </c>
      <c r="CV37" s="175">
        <f>IF(VLOOKUP($D37,'Appendix B - CI'!$C$2:$EM$141,CV$1,0) &gt; 0,$C37,0)</f>
        <v>0</v>
      </c>
      <c r="CW37" s="175">
        <f>IF(VLOOKUP($D37,'Appendix B - CI'!$C$2:$EM$141,CW$1,0) &gt; 0,$C37,0)</f>
        <v>0</v>
      </c>
      <c r="CX37" s="175">
        <f>IF(VLOOKUP($D37,'Appendix B - CI'!$C$2:$EM$141,CX$1,0) &gt; 0,$C37,0)</f>
        <v>0</v>
      </c>
      <c r="CY37" s="175">
        <f>IF(VLOOKUP($D37,'Appendix B - CI'!$C$2:$EM$141,CY$1,0) &gt; 0,$C37,0)</f>
        <v>0</v>
      </c>
      <c r="CZ37" s="175">
        <f>IF(VLOOKUP($D37,'Appendix B - CI'!$C$2:$EM$141,CZ$1,0) &gt; 0,$C37,0)</f>
        <v>0</v>
      </c>
      <c r="DA37" s="175">
        <f>IF(VLOOKUP($D37,'Appendix B - CI'!$C$2:$EM$141,DA$1,0) &gt; 0,$C37,0)</f>
        <v>0</v>
      </c>
      <c r="DB37" s="989">
        <f>IF(VLOOKUP($D37,'Appendix B - CI'!$C$2:$EM$141,DB$1,0) &gt; 0,$C37,0)</f>
        <v>2205.98</v>
      </c>
      <c r="DC37" s="175">
        <f>IF(VLOOKUP($D37,'Appendix B - CI'!$C$2:$EM$141,DC$1,0) &gt; 0,$C37,0)</f>
        <v>0</v>
      </c>
      <c r="DD37" s="175">
        <f>IF(VLOOKUP($D37,'Appendix B - CI'!$C$2:$EM$141,DD$1,0) &gt; 0,$C37,0)</f>
        <v>0</v>
      </c>
      <c r="DE37" s="175">
        <f>IF(VLOOKUP($D37,'Appendix B - CI'!$C$2:$EM$141,DE$1,0) &gt; 0,$C37,0)</f>
        <v>0</v>
      </c>
      <c r="DF37" s="175">
        <f>IF(VLOOKUP($D37,'Appendix B - CI'!$C$2:$EM$141,DF$1,0) &gt; 0,$C37,0)</f>
        <v>0</v>
      </c>
      <c r="DG37" s="175">
        <f>IF(VLOOKUP($D37,'Appendix B - CI'!$C$2:$EM$141,DG$1,0) &gt; 0,$C37,0)</f>
        <v>0</v>
      </c>
      <c r="DH37" s="175">
        <f>IF(VLOOKUP($D37,'Appendix B - CI'!$C$2:$EM$141,DH$1,0) &gt; 0,$C37,0)</f>
        <v>0</v>
      </c>
      <c r="DI37" s="175">
        <f>IF(VLOOKUP($D37,'Appendix B - CI'!$C$2:$EM$141,DI$1,0) &gt; 0,$C37,0)</f>
        <v>0</v>
      </c>
      <c r="DJ37" s="175">
        <f>IF(VLOOKUP($D37,'Appendix B - CI'!$C$2:$EM$141,DJ$1,0) &gt; 0,$C37,0)</f>
        <v>0</v>
      </c>
      <c r="DK37" s="175">
        <f>IF(VLOOKUP($D37,'Appendix B - CI'!$C$2:$EM$141,DK$1,0) &gt; 0,$C37,0)</f>
        <v>0</v>
      </c>
      <c r="DL37" s="175">
        <f>IF(VLOOKUP($D37,'Appendix B - CI'!$C$2:$EM$141,DL$1,0) &gt; 0,$C37,0)</f>
        <v>0</v>
      </c>
      <c r="DM37" s="175">
        <f>IF(VLOOKUP($D37,'Appendix B - CI'!$C$2:$EM$141,DM$1,0) &gt; 0,$C37,0)</f>
        <v>0</v>
      </c>
      <c r="DN37" s="175">
        <f>IF(VLOOKUP($D37,'Appendix B - CI'!$C$2:$EM$141,DN$1,0) &gt; 0,$C37,0)</f>
        <v>0</v>
      </c>
      <c r="DO37" s="175">
        <f>IF(VLOOKUP($D37,'Appendix B - CI'!$C$2:$EM$141,DO$1,0) &gt; 0,$C37,0)</f>
        <v>0</v>
      </c>
      <c r="DP37" s="175">
        <f>IF(VLOOKUP($D37,'Appendix B - CI'!$C$2:$EM$141,DP$1,0) &gt; 0,$C37,0)</f>
        <v>0</v>
      </c>
      <c r="DQ37" s="175">
        <f>IF(VLOOKUP($D37,'Appendix B - CI'!$C$2:$EM$141,DQ$1,0) &gt; 0,$C37,0)</f>
        <v>0</v>
      </c>
      <c r="DR37" s="175">
        <f>IF(VLOOKUP($D37,'Appendix B - CI'!$C$2:$EM$141,DR$1,0) &gt; 0,$C37,0)</f>
        <v>0</v>
      </c>
      <c r="DS37" s="175">
        <f>IF(VLOOKUP($D37,'Appendix B - CI'!$C$2:$EM$141,DS$1,0) &gt; 0,$C37,0)</f>
        <v>0</v>
      </c>
      <c r="DT37" s="175">
        <f>IF(VLOOKUP($D37,'Appendix B - CI'!$C$2:$EM$141,DT$1,0) &gt; 0,$C37,0)</f>
        <v>0</v>
      </c>
      <c r="DU37" s="175">
        <f>IF(VLOOKUP($D37,'Appendix B - CI'!$C$2:$EM$141,DU$1,0) &gt; 0,$C37,0)</f>
        <v>0</v>
      </c>
      <c r="DV37" s="175">
        <f>IF(VLOOKUP($D37,'Appendix B - CI'!$C$2:$EM$141,DV$1,0) &gt; 0,$C37,0)</f>
        <v>0</v>
      </c>
      <c r="DW37" s="175">
        <f>IF(VLOOKUP($D37,'Appendix B - CI'!$C$2:$EM$141,DW$1,0) &gt; 0,$C37,0)</f>
        <v>0</v>
      </c>
      <c r="DX37" s="175">
        <f>IF(VLOOKUP($D37,'Appendix B - CI'!$C$2:$EM$141,DX$1,0) &gt; 0,$C37,0)</f>
        <v>0</v>
      </c>
      <c r="DY37" s="175">
        <f>IF(VLOOKUP($D37,'Appendix B - CI'!$C$2:$EM$141,DY$1,0) &gt; 0,$C37,0)</f>
        <v>0</v>
      </c>
      <c r="DZ37" s="175">
        <f>IF(VLOOKUP($D37,'Appendix B - CI'!$C$2:$EM$141,DZ$1,0) &gt; 0,$C37,0)</f>
        <v>0</v>
      </c>
      <c r="EA37" s="175">
        <f>IF(VLOOKUP($D37,'Appendix B - CI'!$C$2:$EM$141,EA$1,0) &gt; 0,$C37,0)</f>
        <v>0</v>
      </c>
      <c r="EB37" s="175">
        <f>IF(VLOOKUP($D37,'Appendix B - CI'!$C$2:$EM$141,EB$1,0) &gt; 0,$C37,0)</f>
        <v>0</v>
      </c>
      <c r="EC37" s="175">
        <f>IF(VLOOKUP($D37,'Appendix B - CI'!$C$2:$EM$141,EC$1,0) &gt; 0,$C37,0)</f>
        <v>0</v>
      </c>
      <c r="ED37" s="175">
        <f>IF(VLOOKUP($D37,'Appendix B - CI'!$C$2:$EM$141,ED$1,0) &gt; 0,$C37,0)</f>
        <v>0</v>
      </c>
      <c r="EE37" s="175">
        <f>IF(VLOOKUP($D37,'Appendix B - CI'!$C$2:$EM$141,EE$1,0) &gt; 0,$C37,0)</f>
        <v>0</v>
      </c>
      <c r="EF37" s="175">
        <f>IF(VLOOKUP($D37,'Appendix B - CI'!$C$2:$EM$141,EF$1,0) &gt; 0,$C37,0)</f>
        <v>0</v>
      </c>
      <c r="EG37" s="175">
        <f>IF(VLOOKUP($D37,'Appendix B - CI'!$C$2:$EM$141,EG$1,0) &gt; 0,$C37,0)</f>
        <v>0</v>
      </c>
      <c r="EH37" s="175">
        <f>IF(VLOOKUP($D37,'Appendix B - CI'!$C$2:$EM$141,EH$1,0) &gt; 0,$C37,0)</f>
        <v>0</v>
      </c>
      <c r="EI37" s="175">
        <f>IF(VLOOKUP($D37,'Appendix B - CI'!$C$2:$EM$141,EI$1,0) &gt; 0,$C37,0)</f>
        <v>0</v>
      </c>
      <c r="EJ37" s="175">
        <f>IF(VLOOKUP($D37,'Appendix B - CI'!$C$2:$EM$141,EJ$1,0) &gt; 0,$C37,0)</f>
        <v>0</v>
      </c>
      <c r="EK37" s="175">
        <f>IF(VLOOKUP($D37,'Appendix B - CI'!$C$2:$EM$141,EK$1,0) &gt; 0,$C37,0)</f>
        <v>0</v>
      </c>
      <c r="EL37" s="175">
        <f>IF(VLOOKUP($D37,'Appendix B - CI'!$C$2:$EM$141,EL$1,0) &gt; 0,$C37,0)</f>
        <v>0</v>
      </c>
      <c r="EM37" s="175">
        <f>IF(VLOOKUP($D37,'Appendix B - CI'!$C$2:$EM$141,EM$1,0) &gt; 0,$C37,0)</f>
        <v>0</v>
      </c>
      <c r="EN37" s="175">
        <f>IF(VLOOKUP($D37,'Appendix B - CI'!$C$2:$EM$141,EN$1,0) &gt; 0,$C37,0)</f>
        <v>0</v>
      </c>
      <c r="EO37" s="178"/>
      <c r="EP37" s="178"/>
      <c r="EQ37" s="178"/>
      <c r="ER37" s="178"/>
      <c r="ES37" s="178"/>
      <c r="ET37" s="178"/>
      <c r="EU37" s="178"/>
      <c r="EV37" s="178"/>
      <c r="EW37" s="178"/>
      <c r="EX37" s="178"/>
      <c r="EY37" s="178"/>
      <c r="EZ37" s="178"/>
      <c r="FA37" s="178"/>
      <c r="FB37" s="178"/>
      <c r="FC37" s="178"/>
      <c r="FD37" s="178"/>
      <c r="FE37" s="178"/>
      <c r="FF37" s="178"/>
      <c r="FG37" s="178"/>
      <c r="FH37" s="178"/>
      <c r="FI37" s="178"/>
      <c r="FJ37" s="178"/>
      <c r="FK37" s="178"/>
      <c r="FL37" s="178"/>
      <c r="FM37" s="178"/>
      <c r="FN37" s="178"/>
      <c r="FO37" s="178"/>
      <c r="FP37" s="178"/>
      <c r="FQ37" s="178"/>
      <c r="FR37" s="178"/>
      <c r="FS37" s="178"/>
      <c r="FT37" s="178"/>
      <c r="FU37" s="178"/>
      <c r="FV37" s="178"/>
      <c r="FW37" s="178"/>
      <c r="FX37" s="178"/>
      <c r="FY37" s="178"/>
      <c r="FZ37" s="178"/>
      <c r="GA37" s="178"/>
      <c r="GB37" s="178"/>
      <c r="GC37" s="178"/>
      <c r="GD37" s="178"/>
      <c r="GE37" s="178"/>
      <c r="GF37" s="178"/>
      <c r="GG37" s="178"/>
      <c r="GH37" s="178"/>
      <c r="GI37" s="178"/>
      <c r="GJ37" s="178"/>
      <c r="GK37" s="178"/>
      <c r="GL37" s="178"/>
      <c r="GM37" s="178"/>
      <c r="GN37" s="178"/>
      <c r="GO37" s="178"/>
      <c r="GP37" s="178"/>
      <c r="GQ37" s="178"/>
      <c r="GR37" s="178"/>
      <c r="GS37" s="178"/>
      <c r="GT37" s="178"/>
      <c r="GU37" s="178"/>
      <c r="GV37" s="178"/>
      <c r="GW37" s="178"/>
      <c r="GX37" s="178"/>
      <c r="GY37" s="178"/>
      <c r="GZ37" s="178"/>
      <c r="HA37" s="178"/>
      <c r="HB37" s="178"/>
      <c r="HC37" s="178"/>
      <c r="HD37" s="178"/>
      <c r="HE37" s="178"/>
      <c r="HF37" s="178"/>
      <c r="HG37" s="178"/>
      <c r="HH37" s="178"/>
      <c r="HI37" s="178"/>
      <c r="HJ37" s="178"/>
      <c r="HK37" s="178"/>
      <c r="HL37" s="178"/>
      <c r="HM37" s="178"/>
      <c r="HN37" s="178"/>
      <c r="HO37" s="178"/>
      <c r="HP37" s="178"/>
      <c r="HQ37" s="178"/>
      <c r="HR37" s="178"/>
      <c r="HS37" s="178"/>
      <c r="HT37" s="178"/>
      <c r="HU37" s="178"/>
      <c r="HV37" s="178"/>
      <c r="HW37" s="178"/>
      <c r="HX37" s="178"/>
      <c r="HY37" s="178"/>
      <c r="HZ37" s="178"/>
      <c r="IA37" s="178"/>
      <c r="IB37" s="178"/>
      <c r="IC37" s="178"/>
      <c r="ID37" s="178"/>
      <c r="IE37" s="178"/>
      <c r="IF37" s="178"/>
      <c r="IG37" s="178"/>
      <c r="IH37" s="178"/>
      <c r="II37" s="178"/>
      <c r="IJ37" s="178"/>
      <c r="IK37" s="178"/>
      <c r="IL37" s="178"/>
      <c r="IM37" s="178"/>
      <c r="IN37" s="178"/>
      <c r="IO37" s="178"/>
      <c r="IP37" s="178"/>
      <c r="IQ37" s="178"/>
      <c r="IR37" s="178"/>
      <c r="IS37" s="178"/>
      <c r="IT37" s="178"/>
      <c r="IU37" s="178"/>
      <c r="IV37" s="178"/>
      <c r="IW37" s="178"/>
      <c r="IX37" s="178"/>
      <c r="IY37" s="178"/>
      <c r="IZ37" s="178"/>
      <c r="JA37" s="178"/>
      <c r="JB37" s="178"/>
      <c r="JC37" s="178"/>
      <c r="JD37" s="178"/>
      <c r="JE37" s="178"/>
      <c r="JF37" s="178"/>
      <c r="JG37" s="178"/>
      <c r="JH37" s="178"/>
      <c r="JI37" s="178"/>
      <c r="JJ37" s="178"/>
      <c r="JK37" s="178"/>
      <c r="JL37" s="178"/>
      <c r="JM37" s="178"/>
      <c r="JN37" s="178"/>
      <c r="JO37" s="178"/>
      <c r="JP37" s="178"/>
      <c r="JQ37" s="178"/>
      <c r="JR37" s="178"/>
      <c r="JS37" s="178"/>
      <c r="JT37" s="178"/>
      <c r="JU37" s="178"/>
      <c r="JV37" s="178"/>
      <c r="JW37" s="178"/>
      <c r="JX37" s="178"/>
      <c r="JY37" s="180"/>
    </row>
    <row r="38" ht="14.25" customHeight="1">
      <c r="A38" s="50" t="s">
        <v>179</v>
      </c>
      <c r="B38" s="83" t="s">
        <v>479</v>
      </c>
      <c r="C38" s="1330">
        <f>VLOOKUP(D38,'Combined Scenario II - Results'!$C$2:$AR$87,42,0)</f>
        <v>13665.316</v>
      </c>
      <c r="D38" s="50">
        <v>1811059.0</v>
      </c>
      <c r="E38" s="989">
        <f>IF(VLOOKUP($D38,'Appendix B - CI'!$C$2:$EM$141,E$1,0) &gt; 0,$C38,0)</f>
        <v>13665.316</v>
      </c>
      <c r="F38" s="175">
        <f>IF(VLOOKUP($D38,'Appendix B - CI'!$C$2:$EM$141,F$1,0) &gt; 0,$C38,0)</f>
        <v>0</v>
      </c>
      <c r="G38" s="175">
        <f>IF(VLOOKUP($D38,'Appendix B - CI'!$C$2:$EM$141,G$1,0) &gt; 0,$C38,0)</f>
        <v>0</v>
      </c>
      <c r="H38" s="175">
        <f>IF(VLOOKUP($D38,'Appendix B - CI'!$C$2:$EM$141,H$1,0) &gt; 0,$C38,0)</f>
        <v>0</v>
      </c>
      <c r="I38" s="175">
        <f>IF(VLOOKUP($D38,'Appendix B - CI'!$C$2:$EM$141,I$1,0) &gt; 0,$C38,0)</f>
        <v>0</v>
      </c>
      <c r="J38" s="989">
        <f>IF(VLOOKUP($D38,'Appendix B - CI'!$C$2:$EM$141,J$1,0) &gt; 0,$C38,0)</f>
        <v>13665.316</v>
      </c>
      <c r="K38" s="175">
        <f>IF(VLOOKUP($D38,'Appendix B - CI'!$C$2:$EM$141,K$1,0) &gt; 0,$C38,0)</f>
        <v>0</v>
      </c>
      <c r="L38" s="175">
        <f>IF(VLOOKUP($D38,'Appendix B - CI'!$C$2:$EM$141,L$1,0) &gt; 0,$C38,0)</f>
        <v>0</v>
      </c>
      <c r="M38" s="175">
        <f>IF(VLOOKUP($D38,'Appendix B - CI'!$C$2:$EM$141,M$1,0) &gt; 0,$C38,0)</f>
        <v>0</v>
      </c>
      <c r="N38" s="175">
        <f>IF(VLOOKUP($D38,'Appendix B - CI'!$C$2:$EM$141,N$1,0) &gt; 0,$C38,0)</f>
        <v>0</v>
      </c>
      <c r="O38" s="989">
        <f>IF(VLOOKUP($D38,'Appendix B - CI'!$C$2:$EM$141,O$1,0) &gt; 0,$C38,0)</f>
        <v>13665.316</v>
      </c>
      <c r="P38" s="175">
        <f>IF(VLOOKUP($D38,'Appendix B - CI'!$C$2:$EM$141,P$1,0) &gt; 0,$C38,0)</f>
        <v>0</v>
      </c>
      <c r="Q38" s="175">
        <f>IF(VLOOKUP($D38,'Appendix B - CI'!$C$2:$EM$141,Q$1,0) &gt; 0,$C38,0)</f>
        <v>0</v>
      </c>
      <c r="R38" s="175">
        <f>IF(VLOOKUP($D38,'Appendix B - CI'!$C$2:$EM$141,R$1,0) &gt; 0,$C38,0)</f>
        <v>0</v>
      </c>
      <c r="S38" s="175">
        <f>IF(VLOOKUP($D38,'Appendix B - CI'!$C$2:$EM$141,S$1,0) &gt; 0,$C38,0)</f>
        <v>0</v>
      </c>
      <c r="T38" s="175">
        <f>IF(VLOOKUP($D38,'Appendix B - CI'!$C$2:$EM$141,T$1,0) &gt; 0,$C38,0)</f>
        <v>0</v>
      </c>
      <c r="U38" s="175">
        <f>IF(VLOOKUP($D38,'Appendix B - CI'!$C$2:$EM$141,U$1,0) &gt; 0,$C38,0)</f>
        <v>0</v>
      </c>
      <c r="V38" s="175">
        <f>IF(VLOOKUP($D38,'Appendix B - CI'!$C$2:$EM$141,V$1,0) &gt; 0,$C38,0)</f>
        <v>0</v>
      </c>
      <c r="W38" s="989">
        <f>IF(VLOOKUP($D38,'Appendix B - CI'!$C$2:$EM$141,W$1,0) &gt; 0,$C38,0)</f>
        <v>13665.316</v>
      </c>
      <c r="X38" s="175">
        <f>IF(VLOOKUP($D38,'Appendix B - CI'!$C$2:$EM$141,X$1,0) &gt; 0,$C38,0)</f>
        <v>0</v>
      </c>
      <c r="Y38" s="175">
        <f>IF(VLOOKUP($D38,'Appendix B - CI'!$C$2:$EM$141,Y$1,0) &gt; 0,$C38,0)</f>
        <v>0</v>
      </c>
      <c r="Z38" s="175">
        <f>IF(VLOOKUP($D38,'Appendix B - CI'!$C$2:$EM$141,Z$1,0) &gt; 0,$C38,0)</f>
        <v>0</v>
      </c>
      <c r="AA38" s="175">
        <f>IF(VLOOKUP($D38,'Appendix B - CI'!$C$2:$EM$141,AA$1,0) &gt; 0,$C38,0)</f>
        <v>0</v>
      </c>
      <c r="AB38" s="175">
        <f>IF(VLOOKUP($D38,'Appendix B - CI'!$C$2:$EM$141,AB$1,0) &gt; 0,$C38,0)</f>
        <v>0</v>
      </c>
      <c r="AC38" s="175">
        <f>IF(VLOOKUP($D38,'Appendix B - CI'!$C$2:$EM$141,AC$1,0) &gt; 0,$C38,0)</f>
        <v>0</v>
      </c>
      <c r="AD38" s="175">
        <f>IF(VLOOKUP($D38,'Appendix B - CI'!$C$2:$EM$141,AD$1,0) &gt; 0,$C38,0)</f>
        <v>0</v>
      </c>
      <c r="AE38" s="175">
        <f>IF(VLOOKUP($D38,'Appendix B - CI'!$C$2:$EM$141,AE$1,0) &gt; 0,$C38,0)</f>
        <v>0</v>
      </c>
      <c r="AF38" s="989">
        <f>IF(VLOOKUP($D38,'Appendix B - CI'!$C$2:$EM$141,AF$1,0) &gt; 0,$C38,0)</f>
        <v>13665.316</v>
      </c>
      <c r="AG38" s="175">
        <f>IF(VLOOKUP($D38,'Appendix B - CI'!$C$2:$EM$141,AG$1,0) &gt; 0,$C38,0)</f>
        <v>0</v>
      </c>
      <c r="AH38" s="175">
        <f>IF(VLOOKUP($D38,'Appendix B - CI'!$C$2:$EM$141,AH$1,0) &gt; 0,$C38,0)</f>
        <v>0</v>
      </c>
      <c r="AI38" s="175">
        <f>IF(VLOOKUP($D38,'Appendix B - CI'!$C$2:$EM$141,AI$1,0) &gt; 0,$C38,0)</f>
        <v>0</v>
      </c>
      <c r="AJ38" s="175">
        <f>IF(VLOOKUP($D38,'Appendix B - CI'!$C$2:$EM$141,AJ$1,0) &gt; 0,$C38,0)</f>
        <v>0</v>
      </c>
      <c r="AK38" s="175">
        <f>IF(VLOOKUP($D38,'Appendix B - CI'!$C$2:$EM$141,AK$1,0) &gt; 0,$C38,0)</f>
        <v>0</v>
      </c>
      <c r="AL38" s="175">
        <f>IF(VLOOKUP($D38,'Appendix B - CI'!$C$2:$EM$141,AL$1,0) &gt; 0,$C38,0)</f>
        <v>0</v>
      </c>
      <c r="AM38" s="175">
        <f>IF(VLOOKUP($D38,'Appendix B - CI'!$C$2:$EM$141,AM$1,0) &gt; 0,$C38,0)</f>
        <v>0</v>
      </c>
      <c r="AN38" s="989">
        <f>IF(VLOOKUP($D38,'Appendix B - CI'!$C$2:$EM$141,AN$1,0) &gt; 0,$C38,0)</f>
        <v>13665.316</v>
      </c>
      <c r="AO38" s="175">
        <f>IF(VLOOKUP($D38,'Appendix B - CI'!$C$2:$EM$141,AO$1,0) &gt; 0,$C38,0)</f>
        <v>0</v>
      </c>
      <c r="AP38" s="175">
        <f>IF(VLOOKUP($D38,'Appendix B - CI'!$C$2:$EM$141,AP$1,0) &gt; 0,$C38,0)</f>
        <v>0</v>
      </c>
      <c r="AQ38" s="175">
        <f>IF(VLOOKUP($D38,'Appendix B - CI'!$C$2:$EM$141,AQ$1,0) &gt; 0,$C38,0)</f>
        <v>0</v>
      </c>
      <c r="AR38" s="175">
        <f>IF(VLOOKUP($D38,'Appendix B - CI'!$C$2:$EM$141,AR$1,0) &gt; 0,$C38,0)</f>
        <v>0</v>
      </c>
      <c r="AS38" s="175">
        <f>IF(VLOOKUP($D38,'Appendix B - CI'!$C$2:$EM$141,AS$1,0) &gt; 0,$C38,0)</f>
        <v>0</v>
      </c>
      <c r="AT38" s="175">
        <f>IF(VLOOKUP($D38,'Appendix B - CI'!$C$2:$EM$141,AT$1,0) &gt; 0,$C38,0)</f>
        <v>0</v>
      </c>
      <c r="AU38" s="175">
        <f>IF(VLOOKUP($D38,'Appendix B - CI'!$C$2:$EM$141,AU$1,0) &gt; 0,$C38,0)</f>
        <v>0</v>
      </c>
      <c r="AV38" s="989">
        <f>IF(VLOOKUP($D38,'Appendix B - CI'!$C$2:$EM$141,AV$1,0) &gt; 0,$C38,0)</f>
        <v>13665.316</v>
      </c>
      <c r="AW38" s="175">
        <f>IF(VLOOKUP($D38,'Appendix B - CI'!$C$2:$EM$141,AW$1,0) &gt; 0,$C38,0)</f>
        <v>0</v>
      </c>
      <c r="AX38" s="175">
        <f>IF(VLOOKUP($D38,'Appendix B - CI'!$C$2:$EM$141,AX$1,0) &gt; 0,$C38,0)</f>
        <v>0</v>
      </c>
      <c r="AY38" s="175">
        <f>IF(VLOOKUP($D38,'Appendix B - CI'!$C$2:$EM$141,AY$1,0) &gt; 0,$C38,0)</f>
        <v>0</v>
      </c>
      <c r="AZ38" s="175">
        <f>IF(VLOOKUP($D38,'Appendix B - CI'!$C$2:$EM$141,AZ$1,0) &gt; 0,$C38,0)</f>
        <v>0</v>
      </c>
      <c r="BA38" s="175">
        <f>IF(VLOOKUP($D38,'Appendix B - CI'!$C$2:$EM$141,BA$1,0) &gt; 0,$C38,0)</f>
        <v>0</v>
      </c>
      <c r="BB38" s="175">
        <f>IF(VLOOKUP($D38,'Appendix B - CI'!$C$2:$EM$141,BB$1,0) &gt; 0,$C38,0)</f>
        <v>0</v>
      </c>
      <c r="BC38" s="175">
        <f>IF(VLOOKUP($D38,'Appendix B - CI'!$C$2:$EM$141,BC$1,0) &gt; 0,$C38,0)</f>
        <v>0</v>
      </c>
      <c r="BD38" s="175">
        <f>IF(VLOOKUP($D38,'Appendix B - CI'!$C$2:$EM$141,BD$1,0) &gt; 0,$C38,0)</f>
        <v>0</v>
      </c>
      <c r="BE38" s="175">
        <f>IF(VLOOKUP($D38,'Appendix B - CI'!$C$2:$EM$141,BE$1,0) &gt; 0,$C38,0)</f>
        <v>0</v>
      </c>
      <c r="BF38" s="175">
        <f>IF(VLOOKUP($D38,'Appendix B - CI'!$C$2:$EM$141,BF$1,0) &gt; 0,$C38,0)</f>
        <v>0</v>
      </c>
      <c r="BG38" s="175">
        <f>IF(VLOOKUP($D38,'Appendix B - CI'!$C$2:$EM$141,BG$1,0) &gt; 0,$C38,0)</f>
        <v>0</v>
      </c>
      <c r="BH38" s="175">
        <f>IF(VLOOKUP($D38,'Appendix B - CI'!$C$2:$EM$141,BH$1,0) &gt; 0,$C38,0)</f>
        <v>0</v>
      </c>
      <c r="BI38" s="175">
        <f>IF(VLOOKUP($D38,'Appendix B - CI'!$C$2:$EM$141,BI$1,0) &gt; 0,$C38,0)</f>
        <v>0</v>
      </c>
      <c r="BJ38" s="175">
        <f>IF(VLOOKUP($D38,'Appendix B - CI'!$C$2:$EM$141,BJ$1,0) &gt; 0,$C38,0)</f>
        <v>0</v>
      </c>
      <c r="BK38" s="175">
        <f>IF(VLOOKUP($D38,'Appendix B - CI'!$C$2:$EM$141,BK$1,0) &gt; 0,$C38,0)</f>
        <v>0</v>
      </c>
      <c r="BL38" s="175">
        <f>IF(VLOOKUP($D38,'Appendix B - CI'!$C$2:$EM$141,BL$1,0) &gt; 0,$C38,0)</f>
        <v>0</v>
      </c>
      <c r="BM38" s="175">
        <f>IF(VLOOKUP($D38,'Appendix B - CI'!$C$2:$EM$141,BM$1,0) &gt; 0,$C38,0)</f>
        <v>0</v>
      </c>
      <c r="BN38" s="175">
        <f>IF(VLOOKUP($D38,'Appendix B - CI'!$C$2:$EM$141,BN$1,0) &gt; 0,$C38,0)</f>
        <v>0</v>
      </c>
      <c r="BO38" s="175">
        <f>IF(VLOOKUP($D38,'Appendix B - CI'!$C$2:$EM$141,BO$1,0) &gt; 0,$C38,0)</f>
        <v>0</v>
      </c>
      <c r="BP38" s="175">
        <f>IF(VLOOKUP($D38,'Appendix B - CI'!$C$2:$EM$141,BP$1,0) &gt; 0,$C38,0)</f>
        <v>0</v>
      </c>
      <c r="BQ38" s="989">
        <f>IF(VLOOKUP($D38,'Appendix B - CI'!$C$2:$EM$141,BQ$1,0) &gt; 0,$C38,0)</f>
        <v>13665.316</v>
      </c>
      <c r="BR38" s="175">
        <f>IF(VLOOKUP($D38,'Appendix B - CI'!$C$2:$EM$141,BR$1,0) &gt; 0,$C38,0)</f>
        <v>0</v>
      </c>
      <c r="BS38" s="175">
        <f>IF(VLOOKUP($D38,'Appendix B - CI'!$C$2:$EM$141,BS$1,0) &gt; 0,$C38,0)</f>
        <v>0</v>
      </c>
      <c r="BT38" s="175">
        <f>IF(VLOOKUP($D38,'Appendix B - CI'!$C$2:$EM$141,BT$1,0) &gt; 0,$C38,0)</f>
        <v>0</v>
      </c>
      <c r="BU38" s="175">
        <f>IF(VLOOKUP($D38,'Appendix B - CI'!$C$2:$EM$141,BU$1,0) &gt; 0,$C38,0)</f>
        <v>0</v>
      </c>
      <c r="BV38" s="175">
        <f>IF(VLOOKUP($D38,'Appendix B - CI'!$C$2:$EM$141,BV$1,0) &gt; 0,$C38,0)</f>
        <v>0</v>
      </c>
      <c r="BW38" s="175">
        <f>IF(VLOOKUP($D38,'Appendix B - CI'!$C$2:$EM$141,BW$1,0) &gt; 0,$C38,0)</f>
        <v>0</v>
      </c>
      <c r="BX38" s="175">
        <f>IF(VLOOKUP($D38,'Appendix B - CI'!$C$2:$EM$141,BX$1,0) &gt; 0,$C38,0)</f>
        <v>0</v>
      </c>
      <c r="BY38" s="175">
        <f>IF(VLOOKUP($D38,'Appendix B - CI'!$C$2:$EM$141,BY$1,0) &gt; 0,$C38,0)</f>
        <v>0</v>
      </c>
      <c r="BZ38" s="175">
        <f>IF(VLOOKUP($D38,'Appendix B - CI'!$C$2:$EM$141,BZ$1,0) &gt; 0,$C38,0)</f>
        <v>0</v>
      </c>
      <c r="CA38" s="989">
        <f>IF(VLOOKUP($D38,'Appendix B - CI'!$C$2:$EM$141,CA$1,0) &gt; 0,$C38,0)</f>
        <v>13665.316</v>
      </c>
      <c r="CB38" s="175">
        <f>IF(VLOOKUP($D38,'Appendix B - CI'!$C$2:$EM$141,CB$1,0) &gt; 0,$C38,0)</f>
        <v>0</v>
      </c>
      <c r="CC38" s="175">
        <f>IF(VLOOKUP($D38,'Appendix B - CI'!$C$2:$EM$141,CC$1,0) &gt; 0,$C38,0)</f>
        <v>0</v>
      </c>
      <c r="CD38" s="175">
        <f>IF(VLOOKUP($D38,'Appendix B - CI'!$C$2:$EM$141,CD$1,0) &gt; 0,$C38,0)</f>
        <v>0</v>
      </c>
      <c r="CE38" s="175">
        <f>IF(VLOOKUP($D38,'Appendix B - CI'!$C$2:$EM$141,CE$1,0) &gt; 0,$C38,0)</f>
        <v>0</v>
      </c>
      <c r="CF38" s="175">
        <f>IF(VLOOKUP($D38,'Appendix B - CI'!$C$2:$EM$141,CF$1,0) &gt; 0,$C38,0)</f>
        <v>0</v>
      </c>
      <c r="CG38" s="175">
        <f>IF(VLOOKUP($D38,'Appendix B - CI'!$C$2:$EM$141,CG$1,0) &gt; 0,$C38,0)</f>
        <v>0</v>
      </c>
      <c r="CH38" s="175">
        <f>IF(VLOOKUP($D38,'Appendix B - CI'!$C$2:$EM$141,CH$1,0) &gt; 0,$C38,0)</f>
        <v>0</v>
      </c>
      <c r="CI38" s="175">
        <f>IF(VLOOKUP($D38,'Appendix B - CI'!$C$2:$EM$141,CI$1,0) &gt; 0,$C38,0)</f>
        <v>0</v>
      </c>
      <c r="CJ38" s="175">
        <f>IF(VLOOKUP($D38,'Appendix B - CI'!$C$2:$EM$141,CJ$1,0) &gt; 0,$C38,0)</f>
        <v>0</v>
      </c>
      <c r="CK38" s="175">
        <f>IF(VLOOKUP($D38,'Appendix B - CI'!$C$2:$EM$141,CK$1,0) &gt; 0,$C38,0)</f>
        <v>0</v>
      </c>
      <c r="CL38" s="175">
        <f>IF(VLOOKUP($D38,'Appendix B - CI'!$C$2:$EM$141,CL$1,0) &gt; 0,$C38,0)</f>
        <v>0</v>
      </c>
      <c r="CM38" s="175">
        <f>IF(VLOOKUP($D38,'Appendix B - CI'!$C$2:$EM$141,CM$1,0) &gt; 0,$C38,0)</f>
        <v>0</v>
      </c>
      <c r="CN38" s="175">
        <f>IF(VLOOKUP($D38,'Appendix B - CI'!$C$2:$EM$141,CN$1,0) &gt; 0,$C38,0)</f>
        <v>0</v>
      </c>
      <c r="CO38" s="175">
        <f>IF(VLOOKUP($D38,'Appendix B - CI'!$C$2:$EM$141,CO$1,0) &gt; 0,$C38,0)</f>
        <v>0</v>
      </c>
      <c r="CP38" s="175">
        <f>IF(VLOOKUP($D38,'Appendix B - CI'!$C$2:$EM$141,CP$1,0) &gt; 0,$C38,0)</f>
        <v>0</v>
      </c>
      <c r="CQ38" s="175">
        <f>IF(VLOOKUP($D38,'Appendix B - CI'!$C$2:$EM$141,CQ$1,0) &gt; 0,$C38,0)</f>
        <v>0</v>
      </c>
      <c r="CR38" s="989">
        <f>IF(VLOOKUP($D38,'Appendix B - CI'!$C$2:$EM$141,CR$1,0) &gt; 0,$C38,0)</f>
        <v>13665.316</v>
      </c>
      <c r="CS38" s="175">
        <f>IF(VLOOKUP($D38,'Appendix B - CI'!$C$2:$EM$141,CS$1,0) &gt; 0,$C38,0)</f>
        <v>0</v>
      </c>
      <c r="CT38" s="175">
        <f>IF(VLOOKUP($D38,'Appendix B - CI'!$C$2:$EM$141,CT$1,0) &gt; 0,$C38,0)</f>
        <v>0</v>
      </c>
      <c r="CU38" s="175">
        <f>IF(VLOOKUP($D38,'Appendix B - CI'!$C$2:$EM$141,CU$1,0) &gt; 0,$C38,0)</f>
        <v>0</v>
      </c>
      <c r="CV38" s="175">
        <f>IF(VLOOKUP($D38,'Appendix B - CI'!$C$2:$EM$141,CV$1,0) &gt; 0,$C38,0)</f>
        <v>0</v>
      </c>
      <c r="CW38" s="175">
        <f>IF(VLOOKUP($D38,'Appendix B - CI'!$C$2:$EM$141,CW$1,0) &gt; 0,$C38,0)</f>
        <v>0</v>
      </c>
      <c r="CX38" s="175">
        <f>IF(VLOOKUP($D38,'Appendix B - CI'!$C$2:$EM$141,CX$1,0) &gt; 0,$C38,0)</f>
        <v>0</v>
      </c>
      <c r="CY38" s="175">
        <f>IF(VLOOKUP($D38,'Appendix B - CI'!$C$2:$EM$141,CY$1,0) &gt; 0,$C38,0)</f>
        <v>0</v>
      </c>
      <c r="CZ38" s="175">
        <f>IF(VLOOKUP($D38,'Appendix B - CI'!$C$2:$EM$141,CZ$1,0) &gt; 0,$C38,0)</f>
        <v>0</v>
      </c>
      <c r="DA38" s="175">
        <f>IF(VLOOKUP($D38,'Appendix B - CI'!$C$2:$EM$141,DA$1,0) &gt; 0,$C38,0)</f>
        <v>0</v>
      </c>
      <c r="DB38" s="989">
        <f>IF(VLOOKUP($D38,'Appendix B - CI'!$C$2:$EM$141,DB$1,0) &gt; 0,$C38,0)</f>
        <v>13665.316</v>
      </c>
      <c r="DC38" s="175">
        <f>IF(VLOOKUP($D38,'Appendix B - CI'!$C$2:$EM$141,DC$1,0) &gt; 0,$C38,0)</f>
        <v>0</v>
      </c>
      <c r="DD38" s="175">
        <f>IF(VLOOKUP($D38,'Appendix B - CI'!$C$2:$EM$141,DD$1,0) &gt; 0,$C38,0)</f>
        <v>0</v>
      </c>
      <c r="DE38" s="175">
        <f>IF(VLOOKUP($D38,'Appendix B - CI'!$C$2:$EM$141,DE$1,0) &gt; 0,$C38,0)</f>
        <v>0</v>
      </c>
      <c r="DF38" s="175">
        <f>IF(VLOOKUP($D38,'Appendix B - CI'!$C$2:$EM$141,DF$1,0) &gt; 0,$C38,0)</f>
        <v>0</v>
      </c>
      <c r="DG38" s="175">
        <f>IF(VLOOKUP($D38,'Appendix B - CI'!$C$2:$EM$141,DG$1,0) &gt; 0,$C38,0)</f>
        <v>0</v>
      </c>
      <c r="DH38" s="175">
        <f>IF(VLOOKUP($D38,'Appendix B - CI'!$C$2:$EM$141,DH$1,0) &gt; 0,$C38,0)</f>
        <v>0</v>
      </c>
      <c r="DI38" s="175">
        <f>IF(VLOOKUP($D38,'Appendix B - CI'!$C$2:$EM$141,DI$1,0) &gt; 0,$C38,0)</f>
        <v>0</v>
      </c>
      <c r="DJ38" s="175">
        <f>IF(VLOOKUP($D38,'Appendix B - CI'!$C$2:$EM$141,DJ$1,0) &gt; 0,$C38,0)</f>
        <v>0</v>
      </c>
      <c r="DK38" s="175">
        <f>IF(VLOOKUP($D38,'Appendix B - CI'!$C$2:$EM$141,DK$1,0) &gt; 0,$C38,0)</f>
        <v>0</v>
      </c>
      <c r="DL38" s="175">
        <f>IF(VLOOKUP($D38,'Appendix B - CI'!$C$2:$EM$141,DL$1,0) &gt; 0,$C38,0)</f>
        <v>0</v>
      </c>
      <c r="DM38" s="175">
        <f>IF(VLOOKUP($D38,'Appendix B - CI'!$C$2:$EM$141,DM$1,0) &gt; 0,$C38,0)</f>
        <v>0</v>
      </c>
      <c r="DN38" s="175">
        <f>IF(VLOOKUP($D38,'Appendix B - CI'!$C$2:$EM$141,DN$1,0) &gt; 0,$C38,0)</f>
        <v>0</v>
      </c>
      <c r="DO38" s="175">
        <f>IF(VLOOKUP($D38,'Appendix B - CI'!$C$2:$EM$141,DO$1,0) &gt; 0,$C38,0)</f>
        <v>0</v>
      </c>
      <c r="DP38" s="175">
        <f>IF(VLOOKUP($D38,'Appendix B - CI'!$C$2:$EM$141,DP$1,0) &gt; 0,$C38,0)</f>
        <v>0</v>
      </c>
      <c r="DQ38" s="175">
        <f>IF(VLOOKUP($D38,'Appendix B - CI'!$C$2:$EM$141,DQ$1,0) &gt; 0,$C38,0)</f>
        <v>0</v>
      </c>
      <c r="DR38" s="175">
        <f>IF(VLOOKUP($D38,'Appendix B - CI'!$C$2:$EM$141,DR$1,0) &gt; 0,$C38,0)</f>
        <v>0</v>
      </c>
      <c r="DS38" s="175">
        <f>IF(VLOOKUP($D38,'Appendix B - CI'!$C$2:$EM$141,DS$1,0) &gt; 0,$C38,0)</f>
        <v>0</v>
      </c>
      <c r="DT38" s="175">
        <f>IF(VLOOKUP($D38,'Appendix B - CI'!$C$2:$EM$141,DT$1,0) &gt; 0,$C38,0)</f>
        <v>0</v>
      </c>
      <c r="DU38" s="175">
        <f>IF(VLOOKUP($D38,'Appendix B - CI'!$C$2:$EM$141,DU$1,0) &gt; 0,$C38,0)</f>
        <v>0</v>
      </c>
      <c r="DV38" s="175">
        <f>IF(VLOOKUP($D38,'Appendix B - CI'!$C$2:$EM$141,DV$1,0) &gt; 0,$C38,0)</f>
        <v>0</v>
      </c>
      <c r="DW38" s="175">
        <f>IF(VLOOKUP($D38,'Appendix B - CI'!$C$2:$EM$141,DW$1,0) &gt; 0,$C38,0)</f>
        <v>0</v>
      </c>
      <c r="DX38" s="175">
        <f>IF(VLOOKUP($D38,'Appendix B - CI'!$C$2:$EM$141,DX$1,0) &gt; 0,$C38,0)</f>
        <v>0</v>
      </c>
      <c r="DY38" s="175">
        <f>IF(VLOOKUP($D38,'Appendix B - CI'!$C$2:$EM$141,DY$1,0) &gt; 0,$C38,0)</f>
        <v>0</v>
      </c>
      <c r="DZ38" s="175">
        <f>IF(VLOOKUP($D38,'Appendix B - CI'!$C$2:$EM$141,DZ$1,0) &gt; 0,$C38,0)</f>
        <v>0</v>
      </c>
      <c r="EA38" s="175">
        <f>IF(VLOOKUP($D38,'Appendix B - CI'!$C$2:$EM$141,EA$1,0) &gt; 0,$C38,0)</f>
        <v>0</v>
      </c>
      <c r="EB38" s="175">
        <f>IF(VLOOKUP($D38,'Appendix B - CI'!$C$2:$EM$141,EB$1,0) &gt; 0,$C38,0)</f>
        <v>0</v>
      </c>
      <c r="EC38" s="175">
        <f>IF(VLOOKUP($D38,'Appendix B - CI'!$C$2:$EM$141,EC$1,0) &gt; 0,$C38,0)</f>
        <v>0</v>
      </c>
      <c r="ED38" s="175">
        <f>IF(VLOOKUP($D38,'Appendix B - CI'!$C$2:$EM$141,ED$1,0) &gt; 0,$C38,0)</f>
        <v>0</v>
      </c>
      <c r="EE38" s="175">
        <f>IF(VLOOKUP($D38,'Appendix B - CI'!$C$2:$EM$141,EE$1,0) &gt; 0,$C38,0)</f>
        <v>0</v>
      </c>
      <c r="EF38" s="175">
        <f>IF(VLOOKUP($D38,'Appendix B - CI'!$C$2:$EM$141,EF$1,0) &gt; 0,$C38,0)</f>
        <v>0</v>
      </c>
      <c r="EG38" s="175">
        <f>IF(VLOOKUP($D38,'Appendix B - CI'!$C$2:$EM$141,EG$1,0) &gt; 0,$C38,0)</f>
        <v>0</v>
      </c>
      <c r="EH38" s="175">
        <f>IF(VLOOKUP($D38,'Appendix B - CI'!$C$2:$EM$141,EH$1,0) &gt; 0,$C38,0)</f>
        <v>0</v>
      </c>
      <c r="EI38" s="175">
        <f>IF(VLOOKUP($D38,'Appendix B - CI'!$C$2:$EM$141,EI$1,0) &gt; 0,$C38,0)</f>
        <v>0</v>
      </c>
      <c r="EJ38" s="175">
        <f>IF(VLOOKUP($D38,'Appendix B - CI'!$C$2:$EM$141,EJ$1,0) &gt; 0,$C38,0)</f>
        <v>0</v>
      </c>
      <c r="EK38" s="175">
        <f>IF(VLOOKUP($D38,'Appendix B - CI'!$C$2:$EM$141,EK$1,0) &gt; 0,$C38,0)</f>
        <v>0</v>
      </c>
      <c r="EL38" s="175">
        <f>IF(VLOOKUP($D38,'Appendix B - CI'!$C$2:$EM$141,EL$1,0) &gt; 0,$C38,0)</f>
        <v>0</v>
      </c>
      <c r="EM38" s="175">
        <f>IF(VLOOKUP($D38,'Appendix B - CI'!$C$2:$EM$141,EM$1,0) &gt; 0,$C38,0)</f>
        <v>0</v>
      </c>
      <c r="EN38" s="175">
        <f>IF(VLOOKUP($D38,'Appendix B - CI'!$C$2:$EM$141,EN$1,0) &gt; 0,$C38,0)</f>
        <v>0</v>
      </c>
      <c r="EO38" s="178"/>
      <c r="EP38" s="178"/>
      <c r="EQ38" s="178"/>
      <c r="ER38" s="178"/>
      <c r="ES38" s="178"/>
      <c r="ET38" s="178"/>
      <c r="EU38" s="178"/>
      <c r="EV38" s="178"/>
      <c r="EW38" s="178"/>
      <c r="EX38" s="178"/>
      <c r="EY38" s="178"/>
      <c r="EZ38" s="178"/>
      <c r="FA38" s="178"/>
      <c r="FB38" s="178"/>
      <c r="FC38" s="178"/>
      <c r="FD38" s="178"/>
      <c r="FE38" s="178"/>
      <c r="FF38" s="178"/>
      <c r="FG38" s="178"/>
      <c r="FH38" s="178"/>
      <c r="FI38" s="178"/>
      <c r="FJ38" s="178"/>
      <c r="FK38" s="178"/>
      <c r="FL38" s="178"/>
      <c r="FM38" s="178"/>
      <c r="FN38" s="178"/>
      <c r="FO38" s="178"/>
      <c r="FP38" s="178"/>
      <c r="FQ38" s="178"/>
      <c r="FR38" s="178"/>
      <c r="FS38" s="178"/>
      <c r="FT38" s="178"/>
      <c r="FU38" s="178"/>
      <c r="FV38" s="178"/>
      <c r="FW38" s="178"/>
      <c r="FX38" s="178"/>
      <c r="FY38" s="178"/>
      <c r="FZ38" s="178"/>
      <c r="GA38" s="178"/>
      <c r="GB38" s="178"/>
      <c r="GC38" s="178"/>
      <c r="GD38" s="178"/>
      <c r="GE38" s="178"/>
      <c r="GF38" s="178"/>
      <c r="GG38" s="178"/>
      <c r="GH38" s="178"/>
      <c r="GI38" s="178"/>
      <c r="GJ38" s="178"/>
      <c r="GK38" s="178"/>
      <c r="GL38" s="178"/>
      <c r="GM38" s="178"/>
      <c r="GN38" s="178"/>
      <c r="GO38" s="178"/>
      <c r="GP38" s="178"/>
      <c r="GQ38" s="178"/>
      <c r="GR38" s="178"/>
      <c r="GS38" s="178"/>
      <c r="GT38" s="178"/>
      <c r="GU38" s="178"/>
      <c r="GV38" s="178"/>
      <c r="GW38" s="178"/>
      <c r="GX38" s="178"/>
      <c r="GY38" s="178"/>
      <c r="GZ38" s="178"/>
      <c r="HA38" s="178"/>
      <c r="HB38" s="178"/>
      <c r="HC38" s="178"/>
      <c r="HD38" s="178"/>
      <c r="HE38" s="178"/>
      <c r="HF38" s="178"/>
      <c r="HG38" s="178"/>
      <c r="HH38" s="178"/>
      <c r="HI38" s="178"/>
      <c r="HJ38" s="178"/>
      <c r="HK38" s="178"/>
      <c r="HL38" s="178"/>
      <c r="HM38" s="178"/>
      <c r="HN38" s="178"/>
      <c r="HO38" s="178"/>
      <c r="HP38" s="178"/>
      <c r="HQ38" s="178"/>
      <c r="HR38" s="178"/>
      <c r="HS38" s="178"/>
      <c r="HT38" s="178"/>
      <c r="HU38" s="178"/>
      <c r="HV38" s="178"/>
      <c r="HW38" s="178"/>
      <c r="HX38" s="178"/>
      <c r="HY38" s="178"/>
      <c r="HZ38" s="178"/>
      <c r="IA38" s="178"/>
      <c r="IB38" s="178"/>
      <c r="IC38" s="178"/>
      <c r="ID38" s="178"/>
      <c r="IE38" s="178"/>
      <c r="IF38" s="178"/>
      <c r="IG38" s="178"/>
      <c r="IH38" s="178"/>
      <c r="II38" s="178"/>
      <c r="IJ38" s="178"/>
      <c r="IK38" s="178"/>
      <c r="IL38" s="178"/>
      <c r="IM38" s="178"/>
      <c r="IN38" s="178"/>
      <c r="IO38" s="178"/>
      <c r="IP38" s="178"/>
      <c r="IQ38" s="178"/>
      <c r="IR38" s="178"/>
      <c r="IS38" s="178"/>
      <c r="IT38" s="178"/>
      <c r="IU38" s="178"/>
      <c r="IV38" s="178"/>
      <c r="IW38" s="178"/>
      <c r="IX38" s="178"/>
      <c r="IY38" s="178"/>
      <c r="IZ38" s="178"/>
      <c r="JA38" s="178"/>
      <c r="JB38" s="178"/>
      <c r="JC38" s="178"/>
      <c r="JD38" s="178"/>
      <c r="JE38" s="178"/>
      <c r="JF38" s="178"/>
      <c r="JG38" s="178"/>
      <c r="JH38" s="178"/>
      <c r="JI38" s="178"/>
      <c r="JJ38" s="178"/>
      <c r="JK38" s="178"/>
      <c r="JL38" s="178"/>
      <c r="JM38" s="178"/>
      <c r="JN38" s="178"/>
      <c r="JO38" s="178"/>
      <c r="JP38" s="178"/>
      <c r="JQ38" s="178"/>
      <c r="JR38" s="178"/>
      <c r="JS38" s="178"/>
      <c r="JT38" s="178"/>
      <c r="JU38" s="178"/>
      <c r="JV38" s="178"/>
      <c r="JW38" s="178"/>
      <c r="JX38" s="178"/>
      <c r="JY38" s="180"/>
    </row>
    <row r="39" ht="14.25" customHeight="1">
      <c r="A39" s="50" t="s">
        <v>179</v>
      </c>
      <c r="B39" s="83" t="s">
        <v>479</v>
      </c>
      <c r="C39" s="1330">
        <f>VLOOKUP(D39,'Combined Scenario II - Results'!$C$2:$AR$87,42,0)</f>
        <v>15243.135</v>
      </c>
      <c r="D39" s="50">
        <v>1811060.0</v>
      </c>
      <c r="E39" s="989">
        <f>IF(VLOOKUP($D39,'Appendix B - CI'!$C$2:$EM$141,E$1,0) &gt; 0,$C39,0)</f>
        <v>15243.135</v>
      </c>
      <c r="F39" s="175">
        <f>IF(VLOOKUP($D39,'Appendix B - CI'!$C$2:$EM$141,F$1,0) &gt; 0,$C39,0)</f>
        <v>0</v>
      </c>
      <c r="G39" s="175">
        <f>IF(VLOOKUP($D39,'Appendix B - CI'!$C$2:$EM$141,G$1,0) &gt; 0,$C39,0)</f>
        <v>0</v>
      </c>
      <c r="H39" s="175">
        <f>IF(VLOOKUP($D39,'Appendix B - CI'!$C$2:$EM$141,H$1,0) &gt; 0,$C39,0)</f>
        <v>0</v>
      </c>
      <c r="I39" s="175">
        <f>IF(VLOOKUP($D39,'Appendix B - CI'!$C$2:$EM$141,I$1,0) &gt; 0,$C39,0)</f>
        <v>0</v>
      </c>
      <c r="J39" s="989">
        <f>IF(VLOOKUP($D39,'Appendix B - CI'!$C$2:$EM$141,J$1,0) &gt; 0,$C39,0)</f>
        <v>15243.135</v>
      </c>
      <c r="K39" s="175">
        <f>IF(VLOOKUP($D39,'Appendix B - CI'!$C$2:$EM$141,K$1,0) &gt; 0,$C39,0)</f>
        <v>0</v>
      </c>
      <c r="L39" s="175">
        <f>IF(VLOOKUP($D39,'Appendix B - CI'!$C$2:$EM$141,L$1,0) &gt; 0,$C39,0)</f>
        <v>0</v>
      </c>
      <c r="M39" s="175">
        <f>IF(VLOOKUP($D39,'Appendix B - CI'!$C$2:$EM$141,M$1,0) &gt; 0,$C39,0)</f>
        <v>0</v>
      </c>
      <c r="N39" s="175">
        <f>IF(VLOOKUP($D39,'Appendix B - CI'!$C$2:$EM$141,N$1,0) &gt; 0,$C39,0)</f>
        <v>0</v>
      </c>
      <c r="O39" s="989">
        <f>IF(VLOOKUP($D39,'Appendix B - CI'!$C$2:$EM$141,O$1,0) &gt; 0,$C39,0)</f>
        <v>15243.135</v>
      </c>
      <c r="P39" s="175">
        <f>IF(VLOOKUP($D39,'Appendix B - CI'!$C$2:$EM$141,P$1,0) &gt; 0,$C39,0)</f>
        <v>0</v>
      </c>
      <c r="Q39" s="175">
        <f>IF(VLOOKUP($D39,'Appendix B - CI'!$C$2:$EM$141,Q$1,0) &gt; 0,$C39,0)</f>
        <v>0</v>
      </c>
      <c r="R39" s="175">
        <f>IF(VLOOKUP($D39,'Appendix B - CI'!$C$2:$EM$141,R$1,0) &gt; 0,$C39,0)</f>
        <v>0</v>
      </c>
      <c r="S39" s="175">
        <f>IF(VLOOKUP($D39,'Appendix B - CI'!$C$2:$EM$141,S$1,0) &gt; 0,$C39,0)</f>
        <v>0</v>
      </c>
      <c r="T39" s="175">
        <f>IF(VLOOKUP($D39,'Appendix B - CI'!$C$2:$EM$141,T$1,0) &gt; 0,$C39,0)</f>
        <v>0</v>
      </c>
      <c r="U39" s="175">
        <f>IF(VLOOKUP($D39,'Appendix B - CI'!$C$2:$EM$141,U$1,0) &gt; 0,$C39,0)</f>
        <v>0</v>
      </c>
      <c r="V39" s="175">
        <f>IF(VLOOKUP($D39,'Appendix B - CI'!$C$2:$EM$141,V$1,0) &gt; 0,$C39,0)</f>
        <v>0</v>
      </c>
      <c r="W39" s="989">
        <f>IF(VLOOKUP($D39,'Appendix B - CI'!$C$2:$EM$141,W$1,0) &gt; 0,$C39,0)</f>
        <v>15243.135</v>
      </c>
      <c r="X39" s="175">
        <f>IF(VLOOKUP($D39,'Appendix B - CI'!$C$2:$EM$141,X$1,0) &gt; 0,$C39,0)</f>
        <v>0</v>
      </c>
      <c r="Y39" s="175">
        <f>IF(VLOOKUP($D39,'Appendix B - CI'!$C$2:$EM$141,Y$1,0) &gt; 0,$C39,0)</f>
        <v>0</v>
      </c>
      <c r="Z39" s="175">
        <f>IF(VLOOKUP($D39,'Appendix B - CI'!$C$2:$EM$141,Z$1,0) &gt; 0,$C39,0)</f>
        <v>0</v>
      </c>
      <c r="AA39" s="175">
        <f>IF(VLOOKUP($D39,'Appendix B - CI'!$C$2:$EM$141,AA$1,0) &gt; 0,$C39,0)</f>
        <v>0</v>
      </c>
      <c r="AB39" s="175">
        <f>IF(VLOOKUP($D39,'Appendix B - CI'!$C$2:$EM$141,AB$1,0) &gt; 0,$C39,0)</f>
        <v>0</v>
      </c>
      <c r="AC39" s="175">
        <f>IF(VLOOKUP($D39,'Appendix B - CI'!$C$2:$EM$141,AC$1,0) &gt; 0,$C39,0)</f>
        <v>0</v>
      </c>
      <c r="AD39" s="175">
        <f>IF(VLOOKUP($D39,'Appendix B - CI'!$C$2:$EM$141,AD$1,0) &gt; 0,$C39,0)</f>
        <v>0</v>
      </c>
      <c r="AE39" s="175">
        <f>IF(VLOOKUP($D39,'Appendix B - CI'!$C$2:$EM$141,AE$1,0) &gt; 0,$C39,0)</f>
        <v>0</v>
      </c>
      <c r="AF39" s="989">
        <f>IF(VLOOKUP($D39,'Appendix B - CI'!$C$2:$EM$141,AF$1,0) &gt; 0,$C39,0)</f>
        <v>15243.135</v>
      </c>
      <c r="AG39" s="175">
        <f>IF(VLOOKUP($D39,'Appendix B - CI'!$C$2:$EM$141,AG$1,0) &gt; 0,$C39,0)</f>
        <v>0</v>
      </c>
      <c r="AH39" s="175">
        <f>IF(VLOOKUP($D39,'Appendix B - CI'!$C$2:$EM$141,AH$1,0) &gt; 0,$C39,0)</f>
        <v>0</v>
      </c>
      <c r="AI39" s="175">
        <f>IF(VLOOKUP($D39,'Appendix B - CI'!$C$2:$EM$141,AI$1,0) &gt; 0,$C39,0)</f>
        <v>0</v>
      </c>
      <c r="AJ39" s="175">
        <f>IF(VLOOKUP($D39,'Appendix B - CI'!$C$2:$EM$141,AJ$1,0) &gt; 0,$C39,0)</f>
        <v>0</v>
      </c>
      <c r="AK39" s="175">
        <f>IF(VLOOKUP($D39,'Appendix B - CI'!$C$2:$EM$141,AK$1,0) &gt; 0,$C39,0)</f>
        <v>0</v>
      </c>
      <c r="AL39" s="175">
        <f>IF(VLOOKUP($D39,'Appendix B - CI'!$C$2:$EM$141,AL$1,0) &gt; 0,$C39,0)</f>
        <v>0</v>
      </c>
      <c r="AM39" s="175">
        <f>IF(VLOOKUP($D39,'Appendix B - CI'!$C$2:$EM$141,AM$1,0) &gt; 0,$C39,0)</f>
        <v>0</v>
      </c>
      <c r="AN39" s="989">
        <f>IF(VLOOKUP($D39,'Appendix B - CI'!$C$2:$EM$141,AN$1,0) &gt; 0,$C39,0)</f>
        <v>15243.135</v>
      </c>
      <c r="AO39" s="175">
        <f>IF(VLOOKUP($D39,'Appendix B - CI'!$C$2:$EM$141,AO$1,0) &gt; 0,$C39,0)</f>
        <v>0</v>
      </c>
      <c r="AP39" s="175">
        <f>IF(VLOOKUP($D39,'Appendix B - CI'!$C$2:$EM$141,AP$1,0) &gt; 0,$C39,0)</f>
        <v>0</v>
      </c>
      <c r="AQ39" s="175">
        <f>IF(VLOOKUP($D39,'Appendix B - CI'!$C$2:$EM$141,AQ$1,0) &gt; 0,$C39,0)</f>
        <v>0</v>
      </c>
      <c r="AR39" s="175">
        <f>IF(VLOOKUP($D39,'Appendix B - CI'!$C$2:$EM$141,AR$1,0) &gt; 0,$C39,0)</f>
        <v>0</v>
      </c>
      <c r="AS39" s="175">
        <f>IF(VLOOKUP($D39,'Appendix B - CI'!$C$2:$EM$141,AS$1,0) &gt; 0,$C39,0)</f>
        <v>0</v>
      </c>
      <c r="AT39" s="175">
        <f>IF(VLOOKUP($D39,'Appendix B - CI'!$C$2:$EM$141,AT$1,0) &gt; 0,$C39,0)</f>
        <v>0</v>
      </c>
      <c r="AU39" s="175">
        <f>IF(VLOOKUP($D39,'Appendix B - CI'!$C$2:$EM$141,AU$1,0) &gt; 0,$C39,0)</f>
        <v>0</v>
      </c>
      <c r="AV39" s="989">
        <f>IF(VLOOKUP($D39,'Appendix B - CI'!$C$2:$EM$141,AV$1,0) &gt; 0,$C39,0)</f>
        <v>15243.135</v>
      </c>
      <c r="AW39" s="175">
        <f>IF(VLOOKUP($D39,'Appendix B - CI'!$C$2:$EM$141,AW$1,0) &gt; 0,$C39,0)</f>
        <v>0</v>
      </c>
      <c r="AX39" s="175">
        <f>IF(VLOOKUP($D39,'Appendix B - CI'!$C$2:$EM$141,AX$1,0) &gt; 0,$C39,0)</f>
        <v>0</v>
      </c>
      <c r="AY39" s="175">
        <f>IF(VLOOKUP($D39,'Appendix B - CI'!$C$2:$EM$141,AY$1,0) &gt; 0,$C39,0)</f>
        <v>0</v>
      </c>
      <c r="AZ39" s="175">
        <f>IF(VLOOKUP($D39,'Appendix B - CI'!$C$2:$EM$141,AZ$1,0) &gt; 0,$C39,0)</f>
        <v>0</v>
      </c>
      <c r="BA39" s="175">
        <f>IF(VLOOKUP($D39,'Appendix B - CI'!$C$2:$EM$141,BA$1,0) &gt; 0,$C39,0)</f>
        <v>0</v>
      </c>
      <c r="BB39" s="175">
        <f>IF(VLOOKUP($D39,'Appendix B - CI'!$C$2:$EM$141,BB$1,0) &gt; 0,$C39,0)</f>
        <v>0</v>
      </c>
      <c r="BC39" s="175">
        <f>IF(VLOOKUP($D39,'Appendix B - CI'!$C$2:$EM$141,BC$1,0) &gt; 0,$C39,0)</f>
        <v>0</v>
      </c>
      <c r="BD39" s="175">
        <f>IF(VLOOKUP($D39,'Appendix B - CI'!$C$2:$EM$141,BD$1,0) &gt; 0,$C39,0)</f>
        <v>0</v>
      </c>
      <c r="BE39" s="175">
        <f>IF(VLOOKUP($D39,'Appendix B - CI'!$C$2:$EM$141,BE$1,0) &gt; 0,$C39,0)</f>
        <v>0</v>
      </c>
      <c r="BF39" s="175">
        <f>IF(VLOOKUP($D39,'Appendix B - CI'!$C$2:$EM$141,BF$1,0) &gt; 0,$C39,0)</f>
        <v>0</v>
      </c>
      <c r="BG39" s="175">
        <f>IF(VLOOKUP($D39,'Appendix B - CI'!$C$2:$EM$141,BG$1,0) &gt; 0,$C39,0)</f>
        <v>0</v>
      </c>
      <c r="BH39" s="175">
        <f>IF(VLOOKUP($D39,'Appendix B - CI'!$C$2:$EM$141,BH$1,0) &gt; 0,$C39,0)</f>
        <v>0</v>
      </c>
      <c r="BI39" s="175">
        <f>IF(VLOOKUP($D39,'Appendix B - CI'!$C$2:$EM$141,BI$1,0) &gt; 0,$C39,0)</f>
        <v>0</v>
      </c>
      <c r="BJ39" s="175">
        <f>IF(VLOOKUP($D39,'Appendix B - CI'!$C$2:$EM$141,BJ$1,0) &gt; 0,$C39,0)</f>
        <v>0</v>
      </c>
      <c r="BK39" s="175">
        <f>IF(VLOOKUP($D39,'Appendix B - CI'!$C$2:$EM$141,BK$1,0) &gt; 0,$C39,0)</f>
        <v>0</v>
      </c>
      <c r="BL39" s="175">
        <f>IF(VLOOKUP($D39,'Appendix B - CI'!$C$2:$EM$141,BL$1,0) &gt; 0,$C39,0)</f>
        <v>0</v>
      </c>
      <c r="BM39" s="175">
        <f>IF(VLOOKUP($D39,'Appendix B - CI'!$C$2:$EM$141,BM$1,0) &gt; 0,$C39,0)</f>
        <v>0</v>
      </c>
      <c r="BN39" s="175">
        <f>IF(VLOOKUP($D39,'Appendix B - CI'!$C$2:$EM$141,BN$1,0) &gt; 0,$C39,0)</f>
        <v>0</v>
      </c>
      <c r="BO39" s="175">
        <f>IF(VLOOKUP($D39,'Appendix B - CI'!$C$2:$EM$141,BO$1,0) &gt; 0,$C39,0)</f>
        <v>0</v>
      </c>
      <c r="BP39" s="175">
        <f>IF(VLOOKUP($D39,'Appendix B - CI'!$C$2:$EM$141,BP$1,0) &gt; 0,$C39,0)</f>
        <v>0</v>
      </c>
      <c r="BQ39" s="989">
        <f>IF(VLOOKUP($D39,'Appendix B - CI'!$C$2:$EM$141,BQ$1,0) &gt; 0,$C39,0)</f>
        <v>15243.135</v>
      </c>
      <c r="BR39" s="175">
        <f>IF(VLOOKUP($D39,'Appendix B - CI'!$C$2:$EM$141,BR$1,0) &gt; 0,$C39,0)</f>
        <v>0</v>
      </c>
      <c r="BS39" s="175">
        <f>IF(VLOOKUP($D39,'Appendix B - CI'!$C$2:$EM$141,BS$1,0) &gt; 0,$C39,0)</f>
        <v>0</v>
      </c>
      <c r="BT39" s="175">
        <f>IF(VLOOKUP($D39,'Appendix B - CI'!$C$2:$EM$141,BT$1,0) &gt; 0,$C39,0)</f>
        <v>0</v>
      </c>
      <c r="BU39" s="175">
        <f>IF(VLOOKUP($D39,'Appendix B - CI'!$C$2:$EM$141,BU$1,0) &gt; 0,$C39,0)</f>
        <v>0</v>
      </c>
      <c r="BV39" s="175">
        <f>IF(VLOOKUP($D39,'Appendix B - CI'!$C$2:$EM$141,BV$1,0) &gt; 0,$C39,0)</f>
        <v>0</v>
      </c>
      <c r="BW39" s="175">
        <f>IF(VLOOKUP($D39,'Appendix B - CI'!$C$2:$EM$141,BW$1,0) &gt; 0,$C39,0)</f>
        <v>0</v>
      </c>
      <c r="BX39" s="175">
        <f>IF(VLOOKUP($D39,'Appendix B - CI'!$C$2:$EM$141,BX$1,0) &gt; 0,$C39,0)</f>
        <v>0</v>
      </c>
      <c r="BY39" s="175">
        <f>IF(VLOOKUP($D39,'Appendix B - CI'!$C$2:$EM$141,BY$1,0) &gt; 0,$C39,0)</f>
        <v>0</v>
      </c>
      <c r="BZ39" s="175">
        <f>IF(VLOOKUP($D39,'Appendix B - CI'!$C$2:$EM$141,BZ$1,0) &gt; 0,$C39,0)</f>
        <v>0</v>
      </c>
      <c r="CA39" s="989">
        <f>IF(VLOOKUP($D39,'Appendix B - CI'!$C$2:$EM$141,CA$1,0) &gt; 0,$C39,0)</f>
        <v>15243.135</v>
      </c>
      <c r="CB39" s="175">
        <f>IF(VLOOKUP($D39,'Appendix B - CI'!$C$2:$EM$141,CB$1,0) &gt; 0,$C39,0)</f>
        <v>0</v>
      </c>
      <c r="CC39" s="175">
        <f>IF(VLOOKUP($D39,'Appendix B - CI'!$C$2:$EM$141,CC$1,0) &gt; 0,$C39,0)</f>
        <v>0</v>
      </c>
      <c r="CD39" s="175">
        <f>IF(VLOOKUP($D39,'Appendix B - CI'!$C$2:$EM$141,CD$1,0) &gt; 0,$C39,0)</f>
        <v>0</v>
      </c>
      <c r="CE39" s="175">
        <f>IF(VLOOKUP($D39,'Appendix B - CI'!$C$2:$EM$141,CE$1,0) &gt; 0,$C39,0)</f>
        <v>0</v>
      </c>
      <c r="CF39" s="175">
        <f>IF(VLOOKUP($D39,'Appendix B - CI'!$C$2:$EM$141,CF$1,0) &gt; 0,$C39,0)</f>
        <v>0</v>
      </c>
      <c r="CG39" s="175">
        <f>IF(VLOOKUP($D39,'Appendix B - CI'!$C$2:$EM$141,CG$1,0) &gt; 0,$C39,0)</f>
        <v>0</v>
      </c>
      <c r="CH39" s="175">
        <f>IF(VLOOKUP($D39,'Appendix B - CI'!$C$2:$EM$141,CH$1,0) &gt; 0,$C39,0)</f>
        <v>0</v>
      </c>
      <c r="CI39" s="175">
        <f>IF(VLOOKUP($D39,'Appendix B - CI'!$C$2:$EM$141,CI$1,0) &gt; 0,$C39,0)</f>
        <v>0</v>
      </c>
      <c r="CJ39" s="175">
        <f>IF(VLOOKUP($D39,'Appendix B - CI'!$C$2:$EM$141,CJ$1,0) &gt; 0,$C39,0)</f>
        <v>0</v>
      </c>
      <c r="CK39" s="175">
        <f>IF(VLOOKUP($D39,'Appendix B - CI'!$C$2:$EM$141,CK$1,0) &gt; 0,$C39,0)</f>
        <v>0</v>
      </c>
      <c r="CL39" s="175">
        <f>IF(VLOOKUP($D39,'Appendix B - CI'!$C$2:$EM$141,CL$1,0) &gt; 0,$C39,0)</f>
        <v>0</v>
      </c>
      <c r="CM39" s="175">
        <f>IF(VLOOKUP($D39,'Appendix B - CI'!$C$2:$EM$141,CM$1,0) &gt; 0,$C39,0)</f>
        <v>0</v>
      </c>
      <c r="CN39" s="175">
        <f>IF(VLOOKUP($D39,'Appendix B - CI'!$C$2:$EM$141,CN$1,0) &gt; 0,$C39,0)</f>
        <v>0</v>
      </c>
      <c r="CO39" s="175">
        <f>IF(VLOOKUP($D39,'Appendix B - CI'!$C$2:$EM$141,CO$1,0) &gt; 0,$C39,0)</f>
        <v>0</v>
      </c>
      <c r="CP39" s="175">
        <f>IF(VLOOKUP($D39,'Appendix B - CI'!$C$2:$EM$141,CP$1,0) &gt; 0,$C39,0)</f>
        <v>0</v>
      </c>
      <c r="CQ39" s="175">
        <f>IF(VLOOKUP($D39,'Appendix B - CI'!$C$2:$EM$141,CQ$1,0) &gt; 0,$C39,0)</f>
        <v>0</v>
      </c>
      <c r="CR39" s="989">
        <f>IF(VLOOKUP($D39,'Appendix B - CI'!$C$2:$EM$141,CR$1,0) &gt; 0,$C39,0)</f>
        <v>15243.135</v>
      </c>
      <c r="CS39" s="175">
        <f>IF(VLOOKUP($D39,'Appendix B - CI'!$C$2:$EM$141,CS$1,0) &gt; 0,$C39,0)</f>
        <v>0</v>
      </c>
      <c r="CT39" s="175">
        <f>IF(VLOOKUP($D39,'Appendix B - CI'!$C$2:$EM$141,CT$1,0) &gt; 0,$C39,0)</f>
        <v>0</v>
      </c>
      <c r="CU39" s="175">
        <f>IF(VLOOKUP($D39,'Appendix B - CI'!$C$2:$EM$141,CU$1,0) &gt; 0,$C39,0)</f>
        <v>0</v>
      </c>
      <c r="CV39" s="175">
        <f>IF(VLOOKUP($D39,'Appendix B - CI'!$C$2:$EM$141,CV$1,0) &gt; 0,$C39,0)</f>
        <v>0</v>
      </c>
      <c r="CW39" s="175">
        <f>IF(VLOOKUP($D39,'Appendix B - CI'!$C$2:$EM$141,CW$1,0) &gt; 0,$C39,0)</f>
        <v>0</v>
      </c>
      <c r="CX39" s="175">
        <f>IF(VLOOKUP($D39,'Appendix B - CI'!$C$2:$EM$141,CX$1,0) &gt; 0,$C39,0)</f>
        <v>0</v>
      </c>
      <c r="CY39" s="175">
        <f>IF(VLOOKUP($D39,'Appendix B - CI'!$C$2:$EM$141,CY$1,0) &gt; 0,$C39,0)</f>
        <v>0</v>
      </c>
      <c r="CZ39" s="175">
        <f>IF(VLOOKUP($D39,'Appendix B - CI'!$C$2:$EM$141,CZ$1,0) &gt; 0,$C39,0)</f>
        <v>0</v>
      </c>
      <c r="DA39" s="175">
        <f>IF(VLOOKUP($D39,'Appendix B - CI'!$C$2:$EM$141,DA$1,0) &gt; 0,$C39,0)</f>
        <v>0</v>
      </c>
      <c r="DB39" s="989">
        <f>IF(VLOOKUP($D39,'Appendix B - CI'!$C$2:$EM$141,DB$1,0) &gt; 0,$C39,0)</f>
        <v>15243.135</v>
      </c>
      <c r="DC39" s="175">
        <f>IF(VLOOKUP($D39,'Appendix B - CI'!$C$2:$EM$141,DC$1,0) &gt; 0,$C39,0)</f>
        <v>0</v>
      </c>
      <c r="DD39" s="175">
        <f>IF(VLOOKUP($D39,'Appendix B - CI'!$C$2:$EM$141,DD$1,0) &gt; 0,$C39,0)</f>
        <v>0</v>
      </c>
      <c r="DE39" s="175">
        <f>IF(VLOOKUP($D39,'Appendix B - CI'!$C$2:$EM$141,DE$1,0) &gt; 0,$C39,0)</f>
        <v>0</v>
      </c>
      <c r="DF39" s="175">
        <f>IF(VLOOKUP($D39,'Appendix B - CI'!$C$2:$EM$141,DF$1,0) &gt; 0,$C39,0)</f>
        <v>0</v>
      </c>
      <c r="DG39" s="175">
        <f>IF(VLOOKUP($D39,'Appendix B - CI'!$C$2:$EM$141,DG$1,0) &gt; 0,$C39,0)</f>
        <v>0</v>
      </c>
      <c r="DH39" s="175">
        <f>IF(VLOOKUP($D39,'Appendix B - CI'!$C$2:$EM$141,DH$1,0) &gt; 0,$C39,0)</f>
        <v>0</v>
      </c>
      <c r="DI39" s="175">
        <f>IF(VLOOKUP($D39,'Appendix B - CI'!$C$2:$EM$141,DI$1,0) &gt; 0,$C39,0)</f>
        <v>0</v>
      </c>
      <c r="DJ39" s="175">
        <f>IF(VLOOKUP($D39,'Appendix B - CI'!$C$2:$EM$141,DJ$1,0) &gt; 0,$C39,0)</f>
        <v>0</v>
      </c>
      <c r="DK39" s="175">
        <f>IF(VLOOKUP($D39,'Appendix B - CI'!$C$2:$EM$141,DK$1,0) &gt; 0,$C39,0)</f>
        <v>0</v>
      </c>
      <c r="DL39" s="175">
        <f>IF(VLOOKUP($D39,'Appendix B - CI'!$C$2:$EM$141,DL$1,0) &gt; 0,$C39,0)</f>
        <v>0</v>
      </c>
      <c r="DM39" s="175">
        <f>IF(VLOOKUP($D39,'Appendix B - CI'!$C$2:$EM$141,DM$1,0) &gt; 0,$C39,0)</f>
        <v>0</v>
      </c>
      <c r="DN39" s="175">
        <f>IF(VLOOKUP($D39,'Appendix B - CI'!$C$2:$EM$141,DN$1,0) &gt; 0,$C39,0)</f>
        <v>0</v>
      </c>
      <c r="DO39" s="175">
        <f>IF(VLOOKUP($D39,'Appendix B - CI'!$C$2:$EM$141,DO$1,0) &gt; 0,$C39,0)</f>
        <v>0</v>
      </c>
      <c r="DP39" s="175">
        <f>IF(VLOOKUP($D39,'Appendix B - CI'!$C$2:$EM$141,DP$1,0) &gt; 0,$C39,0)</f>
        <v>0</v>
      </c>
      <c r="DQ39" s="175">
        <f>IF(VLOOKUP($D39,'Appendix B - CI'!$C$2:$EM$141,DQ$1,0) &gt; 0,$C39,0)</f>
        <v>0</v>
      </c>
      <c r="DR39" s="175">
        <f>IF(VLOOKUP($D39,'Appendix B - CI'!$C$2:$EM$141,DR$1,0) &gt; 0,$C39,0)</f>
        <v>0</v>
      </c>
      <c r="DS39" s="175">
        <f>IF(VLOOKUP($D39,'Appendix B - CI'!$C$2:$EM$141,DS$1,0) &gt; 0,$C39,0)</f>
        <v>0</v>
      </c>
      <c r="DT39" s="175">
        <f>IF(VLOOKUP($D39,'Appendix B - CI'!$C$2:$EM$141,DT$1,0) &gt; 0,$C39,0)</f>
        <v>0</v>
      </c>
      <c r="DU39" s="175">
        <f>IF(VLOOKUP($D39,'Appendix B - CI'!$C$2:$EM$141,DU$1,0) &gt; 0,$C39,0)</f>
        <v>0</v>
      </c>
      <c r="DV39" s="175">
        <f>IF(VLOOKUP($D39,'Appendix B - CI'!$C$2:$EM$141,DV$1,0) &gt; 0,$C39,0)</f>
        <v>0</v>
      </c>
      <c r="DW39" s="175">
        <f>IF(VLOOKUP($D39,'Appendix B - CI'!$C$2:$EM$141,DW$1,0) &gt; 0,$C39,0)</f>
        <v>0</v>
      </c>
      <c r="DX39" s="175">
        <f>IF(VLOOKUP($D39,'Appendix B - CI'!$C$2:$EM$141,DX$1,0) &gt; 0,$C39,0)</f>
        <v>0</v>
      </c>
      <c r="DY39" s="175">
        <f>IF(VLOOKUP($D39,'Appendix B - CI'!$C$2:$EM$141,DY$1,0) &gt; 0,$C39,0)</f>
        <v>0</v>
      </c>
      <c r="DZ39" s="175">
        <f>IF(VLOOKUP($D39,'Appendix B - CI'!$C$2:$EM$141,DZ$1,0) &gt; 0,$C39,0)</f>
        <v>0</v>
      </c>
      <c r="EA39" s="175">
        <f>IF(VLOOKUP($D39,'Appendix B - CI'!$C$2:$EM$141,EA$1,0) &gt; 0,$C39,0)</f>
        <v>0</v>
      </c>
      <c r="EB39" s="175">
        <f>IF(VLOOKUP($D39,'Appendix B - CI'!$C$2:$EM$141,EB$1,0) &gt; 0,$C39,0)</f>
        <v>0</v>
      </c>
      <c r="EC39" s="175">
        <f>IF(VLOOKUP($D39,'Appendix B - CI'!$C$2:$EM$141,EC$1,0) &gt; 0,$C39,0)</f>
        <v>0</v>
      </c>
      <c r="ED39" s="175">
        <f>IF(VLOOKUP($D39,'Appendix B - CI'!$C$2:$EM$141,ED$1,0) &gt; 0,$C39,0)</f>
        <v>0</v>
      </c>
      <c r="EE39" s="175">
        <f>IF(VLOOKUP($D39,'Appendix B - CI'!$C$2:$EM$141,EE$1,0) &gt; 0,$C39,0)</f>
        <v>0</v>
      </c>
      <c r="EF39" s="175">
        <f>IF(VLOOKUP($D39,'Appendix B - CI'!$C$2:$EM$141,EF$1,0) &gt; 0,$C39,0)</f>
        <v>0</v>
      </c>
      <c r="EG39" s="175">
        <f>IF(VLOOKUP($D39,'Appendix B - CI'!$C$2:$EM$141,EG$1,0) &gt; 0,$C39,0)</f>
        <v>0</v>
      </c>
      <c r="EH39" s="175">
        <f>IF(VLOOKUP($D39,'Appendix B - CI'!$C$2:$EM$141,EH$1,0) &gt; 0,$C39,0)</f>
        <v>0</v>
      </c>
      <c r="EI39" s="175">
        <f>IF(VLOOKUP($D39,'Appendix B - CI'!$C$2:$EM$141,EI$1,0) &gt; 0,$C39,0)</f>
        <v>0</v>
      </c>
      <c r="EJ39" s="175">
        <f>IF(VLOOKUP($D39,'Appendix B - CI'!$C$2:$EM$141,EJ$1,0) &gt; 0,$C39,0)</f>
        <v>0</v>
      </c>
      <c r="EK39" s="175">
        <f>IF(VLOOKUP($D39,'Appendix B - CI'!$C$2:$EM$141,EK$1,0) &gt; 0,$C39,0)</f>
        <v>0</v>
      </c>
      <c r="EL39" s="175">
        <f>IF(VLOOKUP($D39,'Appendix B - CI'!$C$2:$EM$141,EL$1,0) &gt; 0,$C39,0)</f>
        <v>0</v>
      </c>
      <c r="EM39" s="175">
        <f>IF(VLOOKUP($D39,'Appendix B - CI'!$C$2:$EM$141,EM$1,0) &gt; 0,$C39,0)</f>
        <v>0</v>
      </c>
      <c r="EN39" s="175">
        <f>IF(VLOOKUP($D39,'Appendix B - CI'!$C$2:$EM$141,EN$1,0) &gt; 0,$C39,0)</f>
        <v>0</v>
      </c>
      <c r="EO39" s="178"/>
      <c r="EP39" s="178"/>
      <c r="EQ39" s="178"/>
      <c r="ER39" s="178"/>
      <c r="ES39" s="178"/>
      <c r="ET39" s="178"/>
      <c r="EU39" s="178"/>
      <c r="EV39" s="178"/>
      <c r="EW39" s="178"/>
      <c r="EX39" s="178"/>
      <c r="EY39" s="178"/>
      <c r="EZ39" s="178"/>
      <c r="FA39" s="178"/>
      <c r="FB39" s="178"/>
      <c r="FC39" s="178"/>
      <c r="FD39" s="178"/>
      <c r="FE39" s="178"/>
      <c r="FF39" s="178"/>
      <c r="FG39" s="178"/>
      <c r="FH39" s="178"/>
      <c r="FI39" s="178"/>
      <c r="FJ39" s="178"/>
      <c r="FK39" s="178"/>
      <c r="FL39" s="178"/>
      <c r="FM39" s="178"/>
      <c r="FN39" s="178"/>
      <c r="FO39" s="178"/>
      <c r="FP39" s="178"/>
      <c r="FQ39" s="178"/>
      <c r="FR39" s="178"/>
      <c r="FS39" s="178"/>
      <c r="FT39" s="178"/>
      <c r="FU39" s="178"/>
      <c r="FV39" s="178"/>
      <c r="FW39" s="178"/>
      <c r="FX39" s="178"/>
      <c r="FY39" s="178"/>
      <c r="FZ39" s="178"/>
      <c r="GA39" s="178"/>
      <c r="GB39" s="178"/>
      <c r="GC39" s="178"/>
      <c r="GD39" s="178"/>
      <c r="GE39" s="178"/>
      <c r="GF39" s="178"/>
      <c r="GG39" s="178"/>
      <c r="GH39" s="178"/>
      <c r="GI39" s="178"/>
      <c r="GJ39" s="178"/>
      <c r="GK39" s="178"/>
      <c r="GL39" s="178"/>
      <c r="GM39" s="178"/>
      <c r="GN39" s="178"/>
      <c r="GO39" s="178"/>
      <c r="GP39" s="178"/>
      <c r="GQ39" s="178"/>
      <c r="GR39" s="178"/>
      <c r="GS39" s="178"/>
      <c r="GT39" s="178"/>
      <c r="GU39" s="178"/>
      <c r="GV39" s="178"/>
      <c r="GW39" s="178"/>
      <c r="GX39" s="178"/>
      <c r="GY39" s="178"/>
      <c r="GZ39" s="178"/>
      <c r="HA39" s="178"/>
      <c r="HB39" s="178"/>
      <c r="HC39" s="178"/>
      <c r="HD39" s="178"/>
      <c r="HE39" s="178"/>
      <c r="HF39" s="178"/>
      <c r="HG39" s="178"/>
      <c r="HH39" s="178"/>
      <c r="HI39" s="178"/>
      <c r="HJ39" s="178"/>
      <c r="HK39" s="178"/>
      <c r="HL39" s="178"/>
      <c r="HM39" s="178"/>
      <c r="HN39" s="178"/>
      <c r="HO39" s="178"/>
      <c r="HP39" s="178"/>
      <c r="HQ39" s="178"/>
      <c r="HR39" s="178"/>
      <c r="HS39" s="178"/>
      <c r="HT39" s="178"/>
      <c r="HU39" s="178"/>
      <c r="HV39" s="178"/>
      <c r="HW39" s="178"/>
      <c r="HX39" s="178"/>
      <c r="HY39" s="178"/>
      <c r="HZ39" s="178"/>
      <c r="IA39" s="178"/>
      <c r="IB39" s="178"/>
      <c r="IC39" s="178"/>
      <c r="ID39" s="178"/>
      <c r="IE39" s="178"/>
      <c r="IF39" s="178"/>
      <c r="IG39" s="178"/>
      <c r="IH39" s="178"/>
      <c r="II39" s="178"/>
      <c r="IJ39" s="178"/>
      <c r="IK39" s="178"/>
      <c r="IL39" s="178"/>
      <c r="IM39" s="178"/>
      <c r="IN39" s="178"/>
      <c r="IO39" s="178"/>
      <c r="IP39" s="178"/>
      <c r="IQ39" s="178"/>
      <c r="IR39" s="178"/>
      <c r="IS39" s="178"/>
      <c r="IT39" s="178"/>
      <c r="IU39" s="178"/>
      <c r="IV39" s="178"/>
      <c r="IW39" s="178"/>
      <c r="IX39" s="178"/>
      <c r="IY39" s="178"/>
      <c r="IZ39" s="178"/>
      <c r="JA39" s="178"/>
      <c r="JB39" s="178"/>
      <c r="JC39" s="178"/>
      <c r="JD39" s="178"/>
      <c r="JE39" s="178"/>
      <c r="JF39" s="178"/>
      <c r="JG39" s="178"/>
      <c r="JH39" s="178"/>
      <c r="JI39" s="178"/>
      <c r="JJ39" s="178"/>
      <c r="JK39" s="178"/>
      <c r="JL39" s="178"/>
      <c r="JM39" s="178"/>
      <c r="JN39" s="178"/>
      <c r="JO39" s="178"/>
      <c r="JP39" s="178"/>
      <c r="JQ39" s="178"/>
      <c r="JR39" s="178"/>
      <c r="JS39" s="178"/>
      <c r="JT39" s="178"/>
      <c r="JU39" s="178"/>
      <c r="JV39" s="178"/>
      <c r="JW39" s="178"/>
      <c r="JX39" s="178"/>
      <c r="JY39" s="180"/>
    </row>
    <row r="40" ht="14.25" customHeight="1">
      <c r="A40" s="50" t="s">
        <v>179</v>
      </c>
      <c r="B40" s="83" t="s">
        <v>479</v>
      </c>
      <c r="C40" s="1330">
        <f>VLOOKUP(D40,'Combined Scenario II - Results'!$C$2:$AR$87,42,0)</f>
        <v>6273.421</v>
      </c>
      <c r="D40" s="50">
        <v>1811061.0</v>
      </c>
      <c r="E40" s="175">
        <f>IF(VLOOKUP($D40,'Appendix B - CI'!$C$2:$EM$141,E$1,0) &gt; 0,$C40,0)</f>
        <v>0</v>
      </c>
      <c r="F40" s="989">
        <f>IF(VLOOKUP($D40,'Appendix B - CI'!$C$2:$EM$141,F$1,0) &gt; 0,$C40,0)</f>
        <v>6273.421</v>
      </c>
      <c r="G40" s="175">
        <f>IF(VLOOKUP($D40,'Appendix B - CI'!$C$2:$EM$141,G$1,0) &gt; 0,$C40,0)</f>
        <v>0</v>
      </c>
      <c r="H40" s="175">
        <f>IF(VLOOKUP($D40,'Appendix B - CI'!$C$2:$EM$141,H$1,0) &gt; 0,$C40,0)</f>
        <v>0</v>
      </c>
      <c r="I40" s="175">
        <f>IF(VLOOKUP($D40,'Appendix B - CI'!$C$2:$EM$141,I$1,0) &gt; 0,$C40,0)</f>
        <v>0</v>
      </c>
      <c r="J40" s="175">
        <f>IF(VLOOKUP($D40,'Appendix B - CI'!$C$2:$EM$141,J$1,0) &gt; 0,$C40,0)</f>
        <v>0</v>
      </c>
      <c r="K40" s="989">
        <f>IF(VLOOKUP($D40,'Appendix B - CI'!$C$2:$EM$141,K$1,0) &gt; 0,$C40,0)</f>
        <v>6273.421</v>
      </c>
      <c r="L40" s="175">
        <f>IF(VLOOKUP($D40,'Appendix B - CI'!$C$2:$EM$141,L$1,0) &gt; 0,$C40,0)</f>
        <v>0</v>
      </c>
      <c r="M40" s="175">
        <f>IF(VLOOKUP($D40,'Appendix B - CI'!$C$2:$EM$141,M$1,0) &gt; 0,$C40,0)</f>
        <v>0</v>
      </c>
      <c r="N40" s="175">
        <f>IF(VLOOKUP($D40,'Appendix B - CI'!$C$2:$EM$141,N$1,0) &gt; 0,$C40,0)</f>
        <v>0</v>
      </c>
      <c r="O40" s="175">
        <f>IF(VLOOKUP($D40,'Appendix B - CI'!$C$2:$EM$141,O$1,0) &gt; 0,$C40,0)</f>
        <v>0</v>
      </c>
      <c r="P40" s="989">
        <f>IF(VLOOKUP($D40,'Appendix B - CI'!$C$2:$EM$141,P$1,0) &gt; 0,$C40,0)</f>
        <v>6273.421</v>
      </c>
      <c r="Q40" s="175">
        <f>IF(VLOOKUP($D40,'Appendix B - CI'!$C$2:$EM$141,Q$1,0) &gt; 0,$C40,0)</f>
        <v>0</v>
      </c>
      <c r="R40" s="175">
        <f>IF(VLOOKUP($D40,'Appendix B - CI'!$C$2:$EM$141,R$1,0) &gt; 0,$C40,0)</f>
        <v>0</v>
      </c>
      <c r="S40" s="175">
        <f>IF(VLOOKUP($D40,'Appendix B - CI'!$C$2:$EM$141,S$1,0) &gt; 0,$C40,0)</f>
        <v>0</v>
      </c>
      <c r="T40" s="175">
        <f>IF(VLOOKUP($D40,'Appendix B - CI'!$C$2:$EM$141,T$1,0) &gt; 0,$C40,0)</f>
        <v>0</v>
      </c>
      <c r="U40" s="175">
        <f>IF(VLOOKUP($D40,'Appendix B - CI'!$C$2:$EM$141,U$1,0) &gt; 0,$C40,0)</f>
        <v>0</v>
      </c>
      <c r="V40" s="175">
        <f>IF(VLOOKUP($D40,'Appendix B - CI'!$C$2:$EM$141,V$1,0) &gt; 0,$C40,0)</f>
        <v>0</v>
      </c>
      <c r="W40" s="989">
        <f>IF(VLOOKUP($D40,'Appendix B - CI'!$C$2:$EM$141,W$1,0) &gt; 0,$C40,0)</f>
        <v>6273.421</v>
      </c>
      <c r="X40" s="175">
        <f>IF(VLOOKUP($D40,'Appendix B - CI'!$C$2:$EM$141,X$1,0) &gt; 0,$C40,0)</f>
        <v>0</v>
      </c>
      <c r="Y40" s="175">
        <f>IF(VLOOKUP($D40,'Appendix B - CI'!$C$2:$EM$141,Y$1,0) &gt; 0,$C40,0)</f>
        <v>0</v>
      </c>
      <c r="Z40" s="175">
        <f>IF(VLOOKUP($D40,'Appendix B - CI'!$C$2:$EM$141,Z$1,0) &gt; 0,$C40,0)</f>
        <v>0</v>
      </c>
      <c r="AA40" s="175">
        <f>IF(VLOOKUP($D40,'Appendix B - CI'!$C$2:$EM$141,AA$1,0) &gt; 0,$C40,0)</f>
        <v>0</v>
      </c>
      <c r="AB40" s="175">
        <f>IF(VLOOKUP($D40,'Appendix B - CI'!$C$2:$EM$141,AB$1,0) &gt; 0,$C40,0)</f>
        <v>0</v>
      </c>
      <c r="AC40" s="175">
        <f>IF(VLOOKUP($D40,'Appendix B - CI'!$C$2:$EM$141,AC$1,0) &gt; 0,$C40,0)</f>
        <v>0</v>
      </c>
      <c r="AD40" s="175">
        <f>IF(VLOOKUP($D40,'Appendix B - CI'!$C$2:$EM$141,AD$1,0) &gt; 0,$C40,0)</f>
        <v>0</v>
      </c>
      <c r="AE40" s="175">
        <f>IF(VLOOKUP($D40,'Appendix B - CI'!$C$2:$EM$141,AE$1,0) &gt; 0,$C40,0)</f>
        <v>0</v>
      </c>
      <c r="AF40" s="989">
        <f>IF(VLOOKUP($D40,'Appendix B - CI'!$C$2:$EM$141,AF$1,0) &gt; 0,$C40,0)</f>
        <v>6273.421</v>
      </c>
      <c r="AG40" s="175">
        <f>IF(VLOOKUP($D40,'Appendix B - CI'!$C$2:$EM$141,AG$1,0) &gt; 0,$C40,0)</f>
        <v>0</v>
      </c>
      <c r="AH40" s="175">
        <f>IF(VLOOKUP($D40,'Appendix B - CI'!$C$2:$EM$141,AH$1,0) &gt; 0,$C40,0)</f>
        <v>0</v>
      </c>
      <c r="AI40" s="175">
        <f>IF(VLOOKUP($D40,'Appendix B - CI'!$C$2:$EM$141,AI$1,0) &gt; 0,$C40,0)</f>
        <v>0</v>
      </c>
      <c r="AJ40" s="175">
        <f>IF(VLOOKUP($D40,'Appendix B - CI'!$C$2:$EM$141,AJ$1,0) &gt; 0,$C40,0)</f>
        <v>0</v>
      </c>
      <c r="AK40" s="175">
        <f>IF(VLOOKUP($D40,'Appendix B - CI'!$C$2:$EM$141,AK$1,0) &gt; 0,$C40,0)</f>
        <v>0</v>
      </c>
      <c r="AL40" s="175">
        <f>IF(VLOOKUP($D40,'Appendix B - CI'!$C$2:$EM$141,AL$1,0) &gt; 0,$C40,0)</f>
        <v>0</v>
      </c>
      <c r="AM40" s="175">
        <f>IF(VLOOKUP($D40,'Appendix B - CI'!$C$2:$EM$141,AM$1,0) &gt; 0,$C40,0)</f>
        <v>0</v>
      </c>
      <c r="AN40" s="989">
        <f>IF(VLOOKUP($D40,'Appendix B - CI'!$C$2:$EM$141,AN$1,0) &gt; 0,$C40,0)</f>
        <v>6273.421</v>
      </c>
      <c r="AO40" s="175">
        <f>IF(VLOOKUP($D40,'Appendix B - CI'!$C$2:$EM$141,AO$1,0) &gt; 0,$C40,0)</f>
        <v>0</v>
      </c>
      <c r="AP40" s="175">
        <f>IF(VLOOKUP($D40,'Appendix B - CI'!$C$2:$EM$141,AP$1,0) &gt; 0,$C40,0)</f>
        <v>0</v>
      </c>
      <c r="AQ40" s="175">
        <f>IF(VLOOKUP($D40,'Appendix B - CI'!$C$2:$EM$141,AQ$1,0) &gt; 0,$C40,0)</f>
        <v>0</v>
      </c>
      <c r="AR40" s="175">
        <f>IF(VLOOKUP($D40,'Appendix B - CI'!$C$2:$EM$141,AR$1,0) &gt; 0,$C40,0)</f>
        <v>0</v>
      </c>
      <c r="AS40" s="175">
        <f>IF(VLOOKUP($D40,'Appendix B - CI'!$C$2:$EM$141,AS$1,0) &gt; 0,$C40,0)</f>
        <v>0</v>
      </c>
      <c r="AT40" s="175">
        <f>IF(VLOOKUP($D40,'Appendix B - CI'!$C$2:$EM$141,AT$1,0) &gt; 0,$C40,0)</f>
        <v>0</v>
      </c>
      <c r="AU40" s="175">
        <f>IF(VLOOKUP($D40,'Appendix B - CI'!$C$2:$EM$141,AU$1,0) &gt; 0,$C40,0)</f>
        <v>0</v>
      </c>
      <c r="AV40" s="989">
        <f>IF(VLOOKUP($D40,'Appendix B - CI'!$C$2:$EM$141,AV$1,0) &gt; 0,$C40,0)</f>
        <v>6273.421</v>
      </c>
      <c r="AW40" s="175">
        <f>IF(VLOOKUP($D40,'Appendix B - CI'!$C$2:$EM$141,AW$1,0) &gt; 0,$C40,0)</f>
        <v>0</v>
      </c>
      <c r="AX40" s="175">
        <f>IF(VLOOKUP($D40,'Appendix B - CI'!$C$2:$EM$141,AX$1,0) &gt; 0,$C40,0)</f>
        <v>0</v>
      </c>
      <c r="AY40" s="175">
        <f>IF(VLOOKUP($D40,'Appendix B - CI'!$C$2:$EM$141,AY$1,0) &gt; 0,$C40,0)</f>
        <v>0</v>
      </c>
      <c r="AZ40" s="175">
        <f>IF(VLOOKUP($D40,'Appendix B - CI'!$C$2:$EM$141,AZ$1,0) &gt; 0,$C40,0)</f>
        <v>0</v>
      </c>
      <c r="BA40" s="175">
        <f>IF(VLOOKUP($D40,'Appendix B - CI'!$C$2:$EM$141,BA$1,0) &gt; 0,$C40,0)</f>
        <v>0</v>
      </c>
      <c r="BB40" s="175">
        <f>IF(VLOOKUP($D40,'Appendix B - CI'!$C$2:$EM$141,BB$1,0) &gt; 0,$C40,0)</f>
        <v>0</v>
      </c>
      <c r="BC40" s="175">
        <f>IF(VLOOKUP($D40,'Appendix B - CI'!$C$2:$EM$141,BC$1,0) &gt; 0,$C40,0)</f>
        <v>0</v>
      </c>
      <c r="BD40" s="175">
        <f>IF(VLOOKUP($D40,'Appendix B - CI'!$C$2:$EM$141,BD$1,0) &gt; 0,$C40,0)</f>
        <v>0</v>
      </c>
      <c r="BE40" s="175">
        <f>IF(VLOOKUP($D40,'Appendix B - CI'!$C$2:$EM$141,BE$1,0) &gt; 0,$C40,0)</f>
        <v>0</v>
      </c>
      <c r="BF40" s="175">
        <f>IF(VLOOKUP($D40,'Appendix B - CI'!$C$2:$EM$141,BF$1,0) &gt; 0,$C40,0)</f>
        <v>0</v>
      </c>
      <c r="BG40" s="175">
        <f>IF(VLOOKUP($D40,'Appendix B - CI'!$C$2:$EM$141,BG$1,0) &gt; 0,$C40,0)</f>
        <v>0</v>
      </c>
      <c r="BH40" s="175">
        <f>IF(VLOOKUP($D40,'Appendix B - CI'!$C$2:$EM$141,BH$1,0) &gt; 0,$C40,0)</f>
        <v>0</v>
      </c>
      <c r="BI40" s="175">
        <f>IF(VLOOKUP($D40,'Appendix B - CI'!$C$2:$EM$141,BI$1,0) &gt; 0,$C40,0)</f>
        <v>0</v>
      </c>
      <c r="BJ40" s="175">
        <f>IF(VLOOKUP($D40,'Appendix B - CI'!$C$2:$EM$141,BJ$1,0) &gt; 0,$C40,0)</f>
        <v>0</v>
      </c>
      <c r="BK40" s="175">
        <f>IF(VLOOKUP($D40,'Appendix B - CI'!$C$2:$EM$141,BK$1,0) &gt; 0,$C40,0)</f>
        <v>0</v>
      </c>
      <c r="BL40" s="175">
        <f>IF(VLOOKUP($D40,'Appendix B - CI'!$C$2:$EM$141,BL$1,0) &gt; 0,$C40,0)</f>
        <v>0</v>
      </c>
      <c r="BM40" s="175">
        <f>IF(VLOOKUP($D40,'Appendix B - CI'!$C$2:$EM$141,BM$1,0) &gt; 0,$C40,0)</f>
        <v>0</v>
      </c>
      <c r="BN40" s="175">
        <f>IF(VLOOKUP($D40,'Appendix B - CI'!$C$2:$EM$141,BN$1,0) &gt; 0,$C40,0)</f>
        <v>0</v>
      </c>
      <c r="BO40" s="175">
        <f>IF(VLOOKUP($D40,'Appendix B - CI'!$C$2:$EM$141,BO$1,0) &gt; 0,$C40,0)</f>
        <v>0</v>
      </c>
      <c r="BP40" s="175">
        <f>IF(VLOOKUP($D40,'Appendix B - CI'!$C$2:$EM$141,BP$1,0) &gt; 0,$C40,0)</f>
        <v>0</v>
      </c>
      <c r="BQ40" s="175">
        <f>IF(VLOOKUP($D40,'Appendix B - CI'!$C$2:$EM$141,BQ$1,0) &gt; 0,$C40,0)</f>
        <v>0</v>
      </c>
      <c r="BR40" s="175">
        <f>IF(VLOOKUP($D40,'Appendix B - CI'!$C$2:$EM$141,BR$1,0) &gt; 0,$C40,0)</f>
        <v>0</v>
      </c>
      <c r="BS40" s="175">
        <f>IF(VLOOKUP($D40,'Appendix B - CI'!$C$2:$EM$141,BS$1,0) &gt; 0,$C40,0)</f>
        <v>0</v>
      </c>
      <c r="BT40" s="175">
        <f>IF(VLOOKUP($D40,'Appendix B - CI'!$C$2:$EM$141,BT$1,0) &gt; 0,$C40,0)</f>
        <v>0</v>
      </c>
      <c r="BU40" s="175">
        <f>IF(VLOOKUP($D40,'Appendix B - CI'!$C$2:$EM$141,BU$1,0) &gt; 0,$C40,0)</f>
        <v>0</v>
      </c>
      <c r="BV40" s="175">
        <f>IF(VLOOKUP($D40,'Appendix B - CI'!$C$2:$EM$141,BV$1,0) &gt; 0,$C40,0)</f>
        <v>0</v>
      </c>
      <c r="BW40" s="175">
        <f>IF(VLOOKUP($D40,'Appendix B - CI'!$C$2:$EM$141,BW$1,0) &gt; 0,$C40,0)</f>
        <v>0</v>
      </c>
      <c r="BX40" s="175">
        <f>IF(VLOOKUP($D40,'Appendix B - CI'!$C$2:$EM$141,BX$1,0) &gt; 0,$C40,0)</f>
        <v>0</v>
      </c>
      <c r="BY40" s="175">
        <f>IF(VLOOKUP($D40,'Appendix B - CI'!$C$2:$EM$141,BY$1,0) &gt; 0,$C40,0)</f>
        <v>0</v>
      </c>
      <c r="BZ40" s="175">
        <f>IF(VLOOKUP($D40,'Appendix B - CI'!$C$2:$EM$141,BZ$1,0) &gt; 0,$C40,0)</f>
        <v>0</v>
      </c>
      <c r="CA40" s="175">
        <f>IF(VLOOKUP($D40,'Appendix B - CI'!$C$2:$EM$141,CA$1,0) &gt; 0,$C40,0)</f>
        <v>0</v>
      </c>
      <c r="CB40" s="175">
        <f>IF(VLOOKUP($D40,'Appendix B - CI'!$C$2:$EM$141,CB$1,0) &gt; 0,$C40,0)</f>
        <v>0</v>
      </c>
      <c r="CC40" s="175">
        <f>IF(VLOOKUP($D40,'Appendix B - CI'!$C$2:$EM$141,CC$1,0) &gt; 0,$C40,0)</f>
        <v>0</v>
      </c>
      <c r="CD40" s="175">
        <f>IF(VLOOKUP($D40,'Appendix B - CI'!$C$2:$EM$141,CD$1,0) &gt; 0,$C40,0)</f>
        <v>0</v>
      </c>
      <c r="CE40" s="175">
        <f>IF(VLOOKUP($D40,'Appendix B - CI'!$C$2:$EM$141,CE$1,0) &gt; 0,$C40,0)</f>
        <v>0</v>
      </c>
      <c r="CF40" s="175">
        <f>IF(VLOOKUP($D40,'Appendix B - CI'!$C$2:$EM$141,CF$1,0) &gt; 0,$C40,0)</f>
        <v>0</v>
      </c>
      <c r="CG40" s="175">
        <f>IF(VLOOKUP($D40,'Appendix B - CI'!$C$2:$EM$141,CG$1,0) &gt; 0,$C40,0)</f>
        <v>0</v>
      </c>
      <c r="CH40" s="175">
        <f>IF(VLOOKUP($D40,'Appendix B - CI'!$C$2:$EM$141,CH$1,0) &gt; 0,$C40,0)</f>
        <v>0</v>
      </c>
      <c r="CI40" s="989">
        <f>IF(VLOOKUP($D40,'Appendix B - CI'!$C$2:$EM$141,CI$1,0) &gt; 0,$C40,0)</f>
        <v>6273.421</v>
      </c>
      <c r="CJ40" s="175">
        <f>IF(VLOOKUP($D40,'Appendix B - CI'!$C$2:$EM$141,CJ$1,0) &gt; 0,$C40,0)</f>
        <v>0</v>
      </c>
      <c r="CK40" s="175">
        <f>IF(VLOOKUP($D40,'Appendix B - CI'!$C$2:$EM$141,CK$1,0) &gt; 0,$C40,0)</f>
        <v>0</v>
      </c>
      <c r="CL40" s="175">
        <f>IF(VLOOKUP($D40,'Appendix B - CI'!$C$2:$EM$141,CL$1,0) &gt; 0,$C40,0)</f>
        <v>0</v>
      </c>
      <c r="CM40" s="175">
        <f>IF(VLOOKUP($D40,'Appendix B - CI'!$C$2:$EM$141,CM$1,0) &gt; 0,$C40,0)</f>
        <v>0</v>
      </c>
      <c r="CN40" s="175">
        <f>IF(VLOOKUP($D40,'Appendix B - CI'!$C$2:$EM$141,CN$1,0) &gt; 0,$C40,0)</f>
        <v>0</v>
      </c>
      <c r="CO40" s="175">
        <f>IF(VLOOKUP($D40,'Appendix B - CI'!$C$2:$EM$141,CO$1,0) &gt; 0,$C40,0)</f>
        <v>0</v>
      </c>
      <c r="CP40" s="175">
        <f>IF(VLOOKUP($D40,'Appendix B - CI'!$C$2:$EM$141,CP$1,0) &gt; 0,$C40,0)</f>
        <v>0</v>
      </c>
      <c r="CQ40" s="175">
        <f>IF(VLOOKUP($D40,'Appendix B - CI'!$C$2:$EM$141,CQ$1,0) &gt; 0,$C40,0)</f>
        <v>0</v>
      </c>
      <c r="CR40" s="989">
        <f>IF(VLOOKUP($D40,'Appendix B - CI'!$C$2:$EM$141,CR$1,0) &gt; 0,$C40,0)</f>
        <v>6273.421</v>
      </c>
      <c r="CS40" s="175">
        <f>IF(VLOOKUP($D40,'Appendix B - CI'!$C$2:$EM$141,CS$1,0) &gt; 0,$C40,0)</f>
        <v>0</v>
      </c>
      <c r="CT40" s="175">
        <f>IF(VLOOKUP($D40,'Appendix B - CI'!$C$2:$EM$141,CT$1,0) &gt; 0,$C40,0)</f>
        <v>0</v>
      </c>
      <c r="CU40" s="175">
        <f>IF(VLOOKUP($D40,'Appendix B - CI'!$C$2:$EM$141,CU$1,0) &gt; 0,$C40,0)</f>
        <v>0</v>
      </c>
      <c r="CV40" s="175">
        <f>IF(VLOOKUP($D40,'Appendix B - CI'!$C$2:$EM$141,CV$1,0) &gt; 0,$C40,0)</f>
        <v>0</v>
      </c>
      <c r="CW40" s="175">
        <f>IF(VLOOKUP($D40,'Appendix B - CI'!$C$2:$EM$141,CW$1,0) &gt; 0,$C40,0)</f>
        <v>0</v>
      </c>
      <c r="CX40" s="175">
        <f>IF(VLOOKUP($D40,'Appendix B - CI'!$C$2:$EM$141,CX$1,0) &gt; 0,$C40,0)</f>
        <v>0</v>
      </c>
      <c r="CY40" s="175">
        <f>IF(VLOOKUP($D40,'Appendix B - CI'!$C$2:$EM$141,CY$1,0) &gt; 0,$C40,0)</f>
        <v>0</v>
      </c>
      <c r="CZ40" s="175">
        <f>IF(VLOOKUP($D40,'Appendix B - CI'!$C$2:$EM$141,CZ$1,0) &gt; 0,$C40,0)</f>
        <v>0</v>
      </c>
      <c r="DA40" s="175">
        <f>IF(VLOOKUP($D40,'Appendix B - CI'!$C$2:$EM$141,DA$1,0) &gt; 0,$C40,0)</f>
        <v>0</v>
      </c>
      <c r="DB40" s="989">
        <f>IF(VLOOKUP($D40,'Appendix B - CI'!$C$2:$EM$141,DB$1,0) &gt; 0,$C40,0)</f>
        <v>6273.421</v>
      </c>
      <c r="DC40" s="175">
        <f>IF(VLOOKUP($D40,'Appendix B - CI'!$C$2:$EM$141,DC$1,0) &gt; 0,$C40,0)</f>
        <v>0</v>
      </c>
      <c r="DD40" s="175">
        <f>IF(VLOOKUP($D40,'Appendix B - CI'!$C$2:$EM$141,DD$1,0) &gt; 0,$C40,0)</f>
        <v>0</v>
      </c>
      <c r="DE40" s="175">
        <f>IF(VLOOKUP($D40,'Appendix B - CI'!$C$2:$EM$141,DE$1,0) &gt; 0,$C40,0)</f>
        <v>0</v>
      </c>
      <c r="DF40" s="175">
        <f>IF(VLOOKUP($D40,'Appendix B - CI'!$C$2:$EM$141,DF$1,0) &gt; 0,$C40,0)</f>
        <v>0</v>
      </c>
      <c r="DG40" s="175">
        <f>IF(VLOOKUP($D40,'Appendix B - CI'!$C$2:$EM$141,DG$1,0) &gt; 0,$C40,0)</f>
        <v>0</v>
      </c>
      <c r="DH40" s="175">
        <f>IF(VLOOKUP($D40,'Appendix B - CI'!$C$2:$EM$141,DH$1,0) &gt; 0,$C40,0)</f>
        <v>0</v>
      </c>
      <c r="DI40" s="175">
        <f>IF(VLOOKUP($D40,'Appendix B - CI'!$C$2:$EM$141,DI$1,0) &gt; 0,$C40,0)</f>
        <v>0</v>
      </c>
      <c r="DJ40" s="175">
        <f>IF(VLOOKUP($D40,'Appendix B - CI'!$C$2:$EM$141,DJ$1,0) &gt; 0,$C40,0)</f>
        <v>0</v>
      </c>
      <c r="DK40" s="175">
        <f>IF(VLOOKUP($D40,'Appendix B - CI'!$C$2:$EM$141,DK$1,0) &gt; 0,$C40,0)</f>
        <v>0</v>
      </c>
      <c r="DL40" s="175">
        <f>IF(VLOOKUP($D40,'Appendix B - CI'!$C$2:$EM$141,DL$1,0) &gt; 0,$C40,0)</f>
        <v>0</v>
      </c>
      <c r="DM40" s="175">
        <f>IF(VLOOKUP($D40,'Appendix B - CI'!$C$2:$EM$141,DM$1,0) &gt; 0,$C40,0)</f>
        <v>0</v>
      </c>
      <c r="DN40" s="175">
        <f>IF(VLOOKUP($D40,'Appendix B - CI'!$C$2:$EM$141,DN$1,0) &gt; 0,$C40,0)</f>
        <v>0</v>
      </c>
      <c r="DO40" s="175">
        <f>IF(VLOOKUP($D40,'Appendix B - CI'!$C$2:$EM$141,DO$1,0) &gt; 0,$C40,0)</f>
        <v>0</v>
      </c>
      <c r="DP40" s="175">
        <f>IF(VLOOKUP($D40,'Appendix B - CI'!$C$2:$EM$141,DP$1,0) &gt; 0,$C40,0)</f>
        <v>0</v>
      </c>
      <c r="DQ40" s="175">
        <f>IF(VLOOKUP($D40,'Appendix B - CI'!$C$2:$EM$141,DQ$1,0) &gt; 0,$C40,0)</f>
        <v>0</v>
      </c>
      <c r="DR40" s="175">
        <f>IF(VLOOKUP($D40,'Appendix B - CI'!$C$2:$EM$141,DR$1,0) &gt; 0,$C40,0)</f>
        <v>0</v>
      </c>
      <c r="DS40" s="175">
        <f>IF(VLOOKUP($D40,'Appendix B - CI'!$C$2:$EM$141,DS$1,0) &gt; 0,$C40,0)</f>
        <v>0</v>
      </c>
      <c r="DT40" s="175">
        <f>IF(VLOOKUP($D40,'Appendix B - CI'!$C$2:$EM$141,DT$1,0) &gt; 0,$C40,0)</f>
        <v>0</v>
      </c>
      <c r="DU40" s="175">
        <f>IF(VLOOKUP($D40,'Appendix B - CI'!$C$2:$EM$141,DU$1,0) &gt; 0,$C40,0)</f>
        <v>0</v>
      </c>
      <c r="DV40" s="175">
        <f>IF(VLOOKUP($D40,'Appendix B - CI'!$C$2:$EM$141,DV$1,0) &gt; 0,$C40,0)</f>
        <v>0</v>
      </c>
      <c r="DW40" s="175">
        <f>IF(VLOOKUP($D40,'Appendix B - CI'!$C$2:$EM$141,DW$1,0) &gt; 0,$C40,0)</f>
        <v>0</v>
      </c>
      <c r="DX40" s="175">
        <f>IF(VLOOKUP($D40,'Appendix B - CI'!$C$2:$EM$141,DX$1,0) &gt; 0,$C40,0)</f>
        <v>0</v>
      </c>
      <c r="DY40" s="175">
        <f>IF(VLOOKUP($D40,'Appendix B - CI'!$C$2:$EM$141,DY$1,0) &gt; 0,$C40,0)</f>
        <v>0</v>
      </c>
      <c r="DZ40" s="175">
        <f>IF(VLOOKUP($D40,'Appendix B - CI'!$C$2:$EM$141,DZ$1,0) &gt; 0,$C40,0)</f>
        <v>0</v>
      </c>
      <c r="EA40" s="175">
        <f>IF(VLOOKUP($D40,'Appendix B - CI'!$C$2:$EM$141,EA$1,0) &gt; 0,$C40,0)</f>
        <v>0</v>
      </c>
      <c r="EB40" s="175">
        <f>IF(VLOOKUP($D40,'Appendix B - CI'!$C$2:$EM$141,EB$1,0) &gt; 0,$C40,0)</f>
        <v>0</v>
      </c>
      <c r="EC40" s="175">
        <f>IF(VLOOKUP($D40,'Appendix B - CI'!$C$2:$EM$141,EC$1,0) &gt; 0,$C40,0)</f>
        <v>0</v>
      </c>
      <c r="ED40" s="175">
        <f>IF(VLOOKUP($D40,'Appendix B - CI'!$C$2:$EM$141,ED$1,0) &gt; 0,$C40,0)</f>
        <v>0</v>
      </c>
      <c r="EE40" s="175">
        <f>IF(VLOOKUP($D40,'Appendix B - CI'!$C$2:$EM$141,EE$1,0) &gt; 0,$C40,0)</f>
        <v>0</v>
      </c>
      <c r="EF40" s="175">
        <f>IF(VLOOKUP($D40,'Appendix B - CI'!$C$2:$EM$141,EF$1,0) &gt; 0,$C40,0)</f>
        <v>0</v>
      </c>
      <c r="EG40" s="175">
        <f>IF(VLOOKUP($D40,'Appendix B - CI'!$C$2:$EM$141,EG$1,0) &gt; 0,$C40,0)</f>
        <v>0</v>
      </c>
      <c r="EH40" s="175">
        <f>IF(VLOOKUP($D40,'Appendix B - CI'!$C$2:$EM$141,EH$1,0) &gt; 0,$C40,0)</f>
        <v>0</v>
      </c>
      <c r="EI40" s="175">
        <f>IF(VLOOKUP($D40,'Appendix B - CI'!$C$2:$EM$141,EI$1,0) &gt; 0,$C40,0)</f>
        <v>0</v>
      </c>
      <c r="EJ40" s="175">
        <f>IF(VLOOKUP($D40,'Appendix B - CI'!$C$2:$EM$141,EJ$1,0) &gt; 0,$C40,0)</f>
        <v>0</v>
      </c>
      <c r="EK40" s="175">
        <f>IF(VLOOKUP($D40,'Appendix B - CI'!$C$2:$EM$141,EK$1,0) &gt; 0,$C40,0)</f>
        <v>0</v>
      </c>
      <c r="EL40" s="175">
        <f>IF(VLOOKUP($D40,'Appendix B - CI'!$C$2:$EM$141,EL$1,0) &gt; 0,$C40,0)</f>
        <v>0</v>
      </c>
      <c r="EM40" s="175">
        <f>IF(VLOOKUP($D40,'Appendix B - CI'!$C$2:$EM$141,EM$1,0) &gt; 0,$C40,0)</f>
        <v>0</v>
      </c>
      <c r="EN40" s="175">
        <f>IF(VLOOKUP($D40,'Appendix B - CI'!$C$2:$EM$141,EN$1,0) &gt; 0,$C40,0)</f>
        <v>0</v>
      </c>
      <c r="EO40" s="178"/>
      <c r="EP40" s="178"/>
      <c r="EQ40" s="178"/>
      <c r="ER40" s="178"/>
      <c r="ES40" s="178"/>
      <c r="ET40" s="178"/>
      <c r="EU40" s="178"/>
      <c r="EV40" s="178"/>
      <c r="EW40" s="178"/>
      <c r="EX40" s="178"/>
      <c r="EY40" s="178"/>
      <c r="EZ40" s="178"/>
      <c r="FA40" s="178"/>
      <c r="FB40" s="178"/>
      <c r="FC40" s="178"/>
      <c r="FD40" s="178"/>
      <c r="FE40" s="178"/>
      <c r="FF40" s="178"/>
      <c r="FG40" s="178"/>
      <c r="FH40" s="178"/>
      <c r="FI40" s="178"/>
      <c r="FJ40" s="178"/>
      <c r="FK40" s="178"/>
      <c r="FL40" s="178"/>
      <c r="FM40" s="178"/>
      <c r="FN40" s="178"/>
      <c r="FO40" s="178"/>
      <c r="FP40" s="178"/>
      <c r="FQ40" s="178"/>
      <c r="FR40" s="178"/>
      <c r="FS40" s="178"/>
      <c r="FT40" s="178"/>
      <c r="FU40" s="178"/>
      <c r="FV40" s="178"/>
      <c r="FW40" s="178"/>
      <c r="FX40" s="178"/>
      <c r="FY40" s="178"/>
      <c r="FZ40" s="178"/>
      <c r="GA40" s="178"/>
      <c r="GB40" s="178"/>
      <c r="GC40" s="178"/>
      <c r="GD40" s="178"/>
      <c r="GE40" s="178"/>
      <c r="GF40" s="178"/>
      <c r="GG40" s="178"/>
      <c r="GH40" s="178"/>
      <c r="GI40" s="178"/>
      <c r="GJ40" s="178"/>
      <c r="GK40" s="178"/>
      <c r="GL40" s="178"/>
      <c r="GM40" s="178"/>
      <c r="GN40" s="178"/>
      <c r="GO40" s="178"/>
      <c r="GP40" s="178"/>
      <c r="GQ40" s="178"/>
      <c r="GR40" s="178"/>
      <c r="GS40" s="178"/>
      <c r="GT40" s="178"/>
      <c r="GU40" s="178"/>
      <c r="GV40" s="178"/>
      <c r="GW40" s="178"/>
      <c r="GX40" s="178"/>
      <c r="GY40" s="178"/>
      <c r="GZ40" s="178"/>
      <c r="HA40" s="178"/>
      <c r="HB40" s="178"/>
      <c r="HC40" s="178"/>
      <c r="HD40" s="178"/>
      <c r="HE40" s="178"/>
      <c r="HF40" s="178"/>
      <c r="HG40" s="178"/>
      <c r="HH40" s="178"/>
      <c r="HI40" s="178"/>
      <c r="HJ40" s="178"/>
      <c r="HK40" s="178"/>
      <c r="HL40" s="178"/>
      <c r="HM40" s="178"/>
      <c r="HN40" s="178"/>
      <c r="HO40" s="178"/>
      <c r="HP40" s="178"/>
      <c r="HQ40" s="178"/>
      <c r="HR40" s="178"/>
      <c r="HS40" s="178"/>
      <c r="HT40" s="178"/>
      <c r="HU40" s="178"/>
      <c r="HV40" s="178"/>
      <c r="HW40" s="178"/>
      <c r="HX40" s="178"/>
      <c r="HY40" s="178"/>
      <c r="HZ40" s="178"/>
      <c r="IA40" s="178"/>
      <c r="IB40" s="178"/>
      <c r="IC40" s="178"/>
      <c r="ID40" s="178"/>
      <c r="IE40" s="178"/>
      <c r="IF40" s="178"/>
      <c r="IG40" s="178"/>
      <c r="IH40" s="178"/>
      <c r="II40" s="178"/>
      <c r="IJ40" s="178"/>
      <c r="IK40" s="178"/>
      <c r="IL40" s="178"/>
      <c r="IM40" s="178"/>
      <c r="IN40" s="178"/>
      <c r="IO40" s="178"/>
      <c r="IP40" s="178"/>
      <c r="IQ40" s="178"/>
      <c r="IR40" s="178"/>
      <c r="IS40" s="178"/>
      <c r="IT40" s="178"/>
      <c r="IU40" s="178"/>
      <c r="IV40" s="178"/>
      <c r="IW40" s="178"/>
      <c r="IX40" s="178"/>
      <c r="IY40" s="178"/>
      <c r="IZ40" s="178"/>
      <c r="JA40" s="178"/>
      <c r="JB40" s="178"/>
      <c r="JC40" s="178"/>
      <c r="JD40" s="178"/>
      <c r="JE40" s="178"/>
      <c r="JF40" s="178"/>
      <c r="JG40" s="178"/>
      <c r="JH40" s="178"/>
      <c r="JI40" s="178"/>
      <c r="JJ40" s="178"/>
      <c r="JK40" s="178"/>
      <c r="JL40" s="178"/>
      <c r="JM40" s="178"/>
      <c r="JN40" s="178"/>
      <c r="JO40" s="178"/>
      <c r="JP40" s="178"/>
      <c r="JQ40" s="178"/>
      <c r="JR40" s="178"/>
      <c r="JS40" s="178"/>
      <c r="JT40" s="178"/>
      <c r="JU40" s="178"/>
      <c r="JV40" s="178"/>
      <c r="JW40" s="178"/>
      <c r="JX40" s="178"/>
      <c r="JY40" s="180"/>
    </row>
    <row r="41" ht="14.25" customHeight="1">
      <c r="A41" s="50" t="s">
        <v>179</v>
      </c>
      <c r="B41" s="83" t="s">
        <v>479</v>
      </c>
      <c r="C41" s="1330">
        <f>VLOOKUP(D41,'Combined Scenario II - Results'!$C$2:$AR$87,42,0)</f>
        <v>38681.2899</v>
      </c>
      <c r="D41" s="50">
        <v>1811062.0</v>
      </c>
      <c r="E41" s="175">
        <f>IF(VLOOKUP($D41,'Appendix B - CI'!$C$2:$EM$141,E$1,0) &gt; 0,$C41,0)</f>
        <v>0</v>
      </c>
      <c r="F41" s="989">
        <f>IF(VLOOKUP($D41,'Appendix B - CI'!$C$2:$EM$141,F$1,0) &gt; 0,$C41,0)</f>
        <v>38681.2899</v>
      </c>
      <c r="G41" s="175">
        <f>IF(VLOOKUP($D41,'Appendix B - CI'!$C$2:$EM$141,G$1,0) &gt; 0,$C41,0)</f>
        <v>0</v>
      </c>
      <c r="H41" s="175">
        <f>IF(VLOOKUP($D41,'Appendix B - CI'!$C$2:$EM$141,H$1,0) &gt; 0,$C41,0)</f>
        <v>0</v>
      </c>
      <c r="I41" s="175">
        <f>IF(VLOOKUP($D41,'Appendix B - CI'!$C$2:$EM$141,I$1,0) &gt; 0,$C41,0)</f>
        <v>0</v>
      </c>
      <c r="J41" s="175">
        <f>IF(VLOOKUP($D41,'Appendix B - CI'!$C$2:$EM$141,J$1,0) &gt; 0,$C41,0)</f>
        <v>0</v>
      </c>
      <c r="K41" s="989">
        <f>IF(VLOOKUP($D41,'Appendix B - CI'!$C$2:$EM$141,K$1,0) &gt; 0,$C41,0)</f>
        <v>38681.2899</v>
      </c>
      <c r="L41" s="175">
        <f>IF(VLOOKUP($D41,'Appendix B - CI'!$C$2:$EM$141,L$1,0) &gt; 0,$C41,0)</f>
        <v>0</v>
      </c>
      <c r="M41" s="175">
        <f>IF(VLOOKUP($D41,'Appendix B - CI'!$C$2:$EM$141,M$1,0) &gt; 0,$C41,0)</f>
        <v>0</v>
      </c>
      <c r="N41" s="175">
        <f>IF(VLOOKUP($D41,'Appendix B - CI'!$C$2:$EM$141,N$1,0) &gt; 0,$C41,0)</f>
        <v>0</v>
      </c>
      <c r="O41" s="175">
        <f>IF(VLOOKUP($D41,'Appendix B - CI'!$C$2:$EM$141,O$1,0) &gt; 0,$C41,0)</f>
        <v>0</v>
      </c>
      <c r="P41" s="989">
        <f>IF(VLOOKUP($D41,'Appendix B - CI'!$C$2:$EM$141,P$1,0) &gt; 0,$C41,0)</f>
        <v>38681.2899</v>
      </c>
      <c r="Q41" s="175">
        <f>IF(VLOOKUP($D41,'Appendix B - CI'!$C$2:$EM$141,Q$1,0) &gt; 0,$C41,0)</f>
        <v>0</v>
      </c>
      <c r="R41" s="175">
        <f>IF(VLOOKUP($D41,'Appendix B - CI'!$C$2:$EM$141,R$1,0) &gt; 0,$C41,0)</f>
        <v>0</v>
      </c>
      <c r="S41" s="175">
        <f>IF(VLOOKUP($D41,'Appendix B - CI'!$C$2:$EM$141,S$1,0) &gt; 0,$C41,0)</f>
        <v>0</v>
      </c>
      <c r="T41" s="175">
        <f>IF(VLOOKUP($D41,'Appendix B - CI'!$C$2:$EM$141,T$1,0) &gt; 0,$C41,0)</f>
        <v>0</v>
      </c>
      <c r="U41" s="175">
        <f>IF(VLOOKUP($D41,'Appendix B - CI'!$C$2:$EM$141,U$1,0) &gt; 0,$C41,0)</f>
        <v>0</v>
      </c>
      <c r="V41" s="175">
        <f>IF(VLOOKUP($D41,'Appendix B - CI'!$C$2:$EM$141,V$1,0) &gt; 0,$C41,0)</f>
        <v>0</v>
      </c>
      <c r="W41" s="989">
        <f>IF(VLOOKUP($D41,'Appendix B - CI'!$C$2:$EM$141,W$1,0) &gt; 0,$C41,0)</f>
        <v>38681.2899</v>
      </c>
      <c r="X41" s="175">
        <f>IF(VLOOKUP($D41,'Appendix B - CI'!$C$2:$EM$141,X$1,0) &gt; 0,$C41,0)</f>
        <v>0</v>
      </c>
      <c r="Y41" s="175">
        <f>IF(VLOOKUP($D41,'Appendix B - CI'!$C$2:$EM$141,Y$1,0) &gt; 0,$C41,0)</f>
        <v>0</v>
      </c>
      <c r="Z41" s="175">
        <f>IF(VLOOKUP($D41,'Appendix B - CI'!$C$2:$EM$141,Z$1,0) &gt; 0,$C41,0)</f>
        <v>0</v>
      </c>
      <c r="AA41" s="175">
        <f>IF(VLOOKUP($D41,'Appendix B - CI'!$C$2:$EM$141,AA$1,0) &gt; 0,$C41,0)</f>
        <v>0</v>
      </c>
      <c r="AB41" s="175">
        <f>IF(VLOOKUP($D41,'Appendix B - CI'!$C$2:$EM$141,AB$1,0) &gt; 0,$C41,0)</f>
        <v>0</v>
      </c>
      <c r="AC41" s="175">
        <f>IF(VLOOKUP($D41,'Appendix B - CI'!$C$2:$EM$141,AC$1,0) &gt; 0,$C41,0)</f>
        <v>0</v>
      </c>
      <c r="AD41" s="175">
        <f>IF(VLOOKUP($D41,'Appendix B - CI'!$C$2:$EM$141,AD$1,0) &gt; 0,$C41,0)</f>
        <v>0</v>
      </c>
      <c r="AE41" s="175">
        <f>IF(VLOOKUP($D41,'Appendix B - CI'!$C$2:$EM$141,AE$1,0) &gt; 0,$C41,0)</f>
        <v>0</v>
      </c>
      <c r="AF41" s="989">
        <f>IF(VLOOKUP($D41,'Appendix B - CI'!$C$2:$EM$141,AF$1,0) &gt; 0,$C41,0)</f>
        <v>38681.2899</v>
      </c>
      <c r="AG41" s="175">
        <f>IF(VLOOKUP($D41,'Appendix B - CI'!$C$2:$EM$141,AG$1,0) &gt; 0,$C41,0)</f>
        <v>0</v>
      </c>
      <c r="AH41" s="175">
        <f>IF(VLOOKUP($D41,'Appendix B - CI'!$C$2:$EM$141,AH$1,0) &gt; 0,$C41,0)</f>
        <v>0</v>
      </c>
      <c r="AI41" s="175">
        <f>IF(VLOOKUP($D41,'Appendix B - CI'!$C$2:$EM$141,AI$1,0) &gt; 0,$C41,0)</f>
        <v>0</v>
      </c>
      <c r="AJ41" s="175">
        <f>IF(VLOOKUP($D41,'Appendix B - CI'!$C$2:$EM$141,AJ$1,0) &gt; 0,$C41,0)</f>
        <v>0</v>
      </c>
      <c r="AK41" s="175">
        <f>IF(VLOOKUP($D41,'Appendix B - CI'!$C$2:$EM$141,AK$1,0) &gt; 0,$C41,0)</f>
        <v>0</v>
      </c>
      <c r="AL41" s="175">
        <f>IF(VLOOKUP($D41,'Appendix B - CI'!$C$2:$EM$141,AL$1,0) &gt; 0,$C41,0)</f>
        <v>0</v>
      </c>
      <c r="AM41" s="175">
        <f>IF(VLOOKUP($D41,'Appendix B - CI'!$C$2:$EM$141,AM$1,0) &gt; 0,$C41,0)</f>
        <v>0</v>
      </c>
      <c r="AN41" s="989">
        <f>IF(VLOOKUP($D41,'Appendix B - CI'!$C$2:$EM$141,AN$1,0) &gt; 0,$C41,0)</f>
        <v>38681.2899</v>
      </c>
      <c r="AO41" s="175">
        <f>IF(VLOOKUP($D41,'Appendix B - CI'!$C$2:$EM$141,AO$1,0) &gt; 0,$C41,0)</f>
        <v>0</v>
      </c>
      <c r="AP41" s="175">
        <f>IF(VLOOKUP($D41,'Appendix B - CI'!$C$2:$EM$141,AP$1,0) &gt; 0,$C41,0)</f>
        <v>0</v>
      </c>
      <c r="AQ41" s="175">
        <f>IF(VLOOKUP($D41,'Appendix B - CI'!$C$2:$EM$141,AQ$1,0) &gt; 0,$C41,0)</f>
        <v>0</v>
      </c>
      <c r="AR41" s="175">
        <f>IF(VLOOKUP($D41,'Appendix B - CI'!$C$2:$EM$141,AR$1,0) &gt; 0,$C41,0)</f>
        <v>0</v>
      </c>
      <c r="AS41" s="175">
        <f>IF(VLOOKUP($D41,'Appendix B - CI'!$C$2:$EM$141,AS$1,0) &gt; 0,$C41,0)</f>
        <v>0</v>
      </c>
      <c r="AT41" s="175">
        <f>IF(VLOOKUP($D41,'Appendix B - CI'!$C$2:$EM$141,AT$1,0) &gt; 0,$C41,0)</f>
        <v>0</v>
      </c>
      <c r="AU41" s="175">
        <f>IF(VLOOKUP($D41,'Appendix B - CI'!$C$2:$EM$141,AU$1,0) &gt; 0,$C41,0)</f>
        <v>0</v>
      </c>
      <c r="AV41" s="989">
        <f>IF(VLOOKUP($D41,'Appendix B - CI'!$C$2:$EM$141,AV$1,0) &gt; 0,$C41,0)</f>
        <v>38681.2899</v>
      </c>
      <c r="AW41" s="175">
        <f>IF(VLOOKUP($D41,'Appendix B - CI'!$C$2:$EM$141,AW$1,0) &gt; 0,$C41,0)</f>
        <v>0</v>
      </c>
      <c r="AX41" s="175">
        <f>IF(VLOOKUP($D41,'Appendix B - CI'!$C$2:$EM$141,AX$1,0) &gt; 0,$C41,0)</f>
        <v>0</v>
      </c>
      <c r="AY41" s="175">
        <f>IF(VLOOKUP($D41,'Appendix B - CI'!$C$2:$EM$141,AY$1,0) &gt; 0,$C41,0)</f>
        <v>0</v>
      </c>
      <c r="AZ41" s="175">
        <f>IF(VLOOKUP($D41,'Appendix B - CI'!$C$2:$EM$141,AZ$1,0) &gt; 0,$C41,0)</f>
        <v>0</v>
      </c>
      <c r="BA41" s="175">
        <f>IF(VLOOKUP($D41,'Appendix B - CI'!$C$2:$EM$141,BA$1,0) &gt; 0,$C41,0)</f>
        <v>0</v>
      </c>
      <c r="BB41" s="175">
        <f>IF(VLOOKUP($D41,'Appendix B - CI'!$C$2:$EM$141,BB$1,0) &gt; 0,$C41,0)</f>
        <v>0</v>
      </c>
      <c r="BC41" s="175">
        <f>IF(VLOOKUP($D41,'Appendix B - CI'!$C$2:$EM$141,BC$1,0) &gt; 0,$C41,0)</f>
        <v>0</v>
      </c>
      <c r="BD41" s="175">
        <f>IF(VLOOKUP($D41,'Appendix B - CI'!$C$2:$EM$141,BD$1,0) &gt; 0,$C41,0)</f>
        <v>0</v>
      </c>
      <c r="BE41" s="175">
        <f>IF(VLOOKUP($D41,'Appendix B - CI'!$C$2:$EM$141,BE$1,0) &gt; 0,$C41,0)</f>
        <v>0</v>
      </c>
      <c r="BF41" s="175">
        <f>IF(VLOOKUP($D41,'Appendix B - CI'!$C$2:$EM$141,BF$1,0) &gt; 0,$C41,0)</f>
        <v>0</v>
      </c>
      <c r="BG41" s="175">
        <f>IF(VLOOKUP($D41,'Appendix B - CI'!$C$2:$EM$141,BG$1,0) &gt; 0,$C41,0)</f>
        <v>0</v>
      </c>
      <c r="BH41" s="175">
        <f>IF(VLOOKUP($D41,'Appendix B - CI'!$C$2:$EM$141,BH$1,0) &gt; 0,$C41,0)</f>
        <v>0</v>
      </c>
      <c r="BI41" s="175">
        <f>IF(VLOOKUP($D41,'Appendix B - CI'!$C$2:$EM$141,BI$1,0) &gt; 0,$C41,0)</f>
        <v>0</v>
      </c>
      <c r="BJ41" s="175">
        <f>IF(VLOOKUP($D41,'Appendix B - CI'!$C$2:$EM$141,BJ$1,0) &gt; 0,$C41,0)</f>
        <v>0</v>
      </c>
      <c r="BK41" s="175">
        <f>IF(VLOOKUP($D41,'Appendix B - CI'!$C$2:$EM$141,BK$1,0) &gt; 0,$C41,0)</f>
        <v>0</v>
      </c>
      <c r="BL41" s="175">
        <f>IF(VLOOKUP($D41,'Appendix B - CI'!$C$2:$EM$141,BL$1,0) &gt; 0,$C41,0)</f>
        <v>0</v>
      </c>
      <c r="BM41" s="175">
        <f>IF(VLOOKUP($D41,'Appendix B - CI'!$C$2:$EM$141,BM$1,0) &gt; 0,$C41,0)</f>
        <v>0</v>
      </c>
      <c r="BN41" s="175">
        <f>IF(VLOOKUP($D41,'Appendix B - CI'!$C$2:$EM$141,BN$1,0) &gt; 0,$C41,0)</f>
        <v>0</v>
      </c>
      <c r="BO41" s="175">
        <f>IF(VLOOKUP($D41,'Appendix B - CI'!$C$2:$EM$141,BO$1,0) &gt; 0,$C41,0)</f>
        <v>0</v>
      </c>
      <c r="BP41" s="175">
        <f>IF(VLOOKUP($D41,'Appendix B - CI'!$C$2:$EM$141,BP$1,0) &gt; 0,$C41,0)</f>
        <v>0</v>
      </c>
      <c r="BQ41" s="175">
        <f>IF(VLOOKUP($D41,'Appendix B - CI'!$C$2:$EM$141,BQ$1,0) &gt; 0,$C41,0)</f>
        <v>0</v>
      </c>
      <c r="BR41" s="175">
        <f>IF(VLOOKUP($D41,'Appendix B - CI'!$C$2:$EM$141,BR$1,0) &gt; 0,$C41,0)</f>
        <v>0</v>
      </c>
      <c r="BS41" s="175">
        <f>IF(VLOOKUP($D41,'Appendix B - CI'!$C$2:$EM$141,BS$1,0) &gt; 0,$C41,0)</f>
        <v>0</v>
      </c>
      <c r="BT41" s="175">
        <f>IF(VLOOKUP($D41,'Appendix B - CI'!$C$2:$EM$141,BT$1,0) &gt; 0,$C41,0)</f>
        <v>0</v>
      </c>
      <c r="BU41" s="175">
        <f>IF(VLOOKUP($D41,'Appendix B - CI'!$C$2:$EM$141,BU$1,0) &gt; 0,$C41,0)</f>
        <v>0</v>
      </c>
      <c r="BV41" s="175">
        <f>IF(VLOOKUP($D41,'Appendix B - CI'!$C$2:$EM$141,BV$1,0) &gt; 0,$C41,0)</f>
        <v>0</v>
      </c>
      <c r="BW41" s="175">
        <f>IF(VLOOKUP($D41,'Appendix B - CI'!$C$2:$EM$141,BW$1,0) &gt; 0,$C41,0)</f>
        <v>0</v>
      </c>
      <c r="BX41" s="175">
        <f>IF(VLOOKUP($D41,'Appendix B - CI'!$C$2:$EM$141,BX$1,0) &gt; 0,$C41,0)</f>
        <v>0</v>
      </c>
      <c r="BY41" s="175">
        <f>IF(VLOOKUP($D41,'Appendix B - CI'!$C$2:$EM$141,BY$1,0) &gt; 0,$C41,0)</f>
        <v>0</v>
      </c>
      <c r="BZ41" s="175">
        <f>IF(VLOOKUP($D41,'Appendix B - CI'!$C$2:$EM$141,BZ$1,0) &gt; 0,$C41,0)</f>
        <v>0</v>
      </c>
      <c r="CA41" s="175">
        <f>IF(VLOOKUP($D41,'Appendix B - CI'!$C$2:$EM$141,CA$1,0) &gt; 0,$C41,0)</f>
        <v>0</v>
      </c>
      <c r="CB41" s="989">
        <f>IF(VLOOKUP($D41,'Appendix B - CI'!$C$2:$EM$141,CB$1,0) &gt; 0,$C41,0)</f>
        <v>38681.2899</v>
      </c>
      <c r="CC41" s="175">
        <f>IF(VLOOKUP($D41,'Appendix B - CI'!$C$2:$EM$141,CC$1,0) &gt; 0,$C41,0)</f>
        <v>0</v>
      </c>
      <c r="CD41" s="175">
        <f>IF(VLOOKUP($D41,'Appendix B - CI'!$C$2:$EM$141,CD$1,0) &gt; 0,$C41,0)</f>
        <v>0</v>
      </c>
      <c r="CE41" s="175">
        <f>IF(VLOOKUP($D41,'Appendix B - CI'!$C$2:$EM$141,CE$1,0) &gt; 0,$C41,0)</f>
        <v>0</v>
      </c>
      <c r="CF41" s="175">
        <f>IF(VLOOKUP($D41,'Appendix B - CI'!$C$2:$EM$141,CF$1,0) &gt; 0,$C41,0)</f>
        <v>0</v>
      </c>
      <c r="CG41" s="175">
        <f>IF(VLOOKUP($D41,'Appendix B - CI'!$C$2:$EM$141,CG$1,0) &gt; 0,$C41,0)</f>
        <v>0</v>
      </c>
      <c r="CH41" s="175">
        <f>IF(VLOOKUP($D41,'Appendix B - CI'!$C$2:$EM$141,CH$1,0) &gt; 0,$C41,0)</f>
        <v>0</v>
      </c>
      <c r="CI41" s="175">
        <f>IF(VLOOKUP($D41,'Appendix B - CI'!$C$2:$EM$141,CI$1,0) &gt; 0,$C41,0)</f>
        <v>0</v>
      </c>
      <c r="CJ41" s="175">
        <f>IF(VLOOKUP($D41,'Appendix B - CI'!$C$2:$EM$141,CJ$1,0) &gt; 0,$C41,0)</f>
        <v>0</v>
      </c>
      <c r="CK41" s="175">
        <f>IF(VLOOKUP($D41,'Appendix B - CI'!$C$2:$EM$141,CK$1,0) &gt; 0,$C41,0)</f>
        <v>0</v>
      </c>
      <c r="CL41" s="175">
        <f>IF(VLOOKUP($D41,'Appendix B - CI'!$C$2:$EM$141,CL$1,0) &gt; 0,$C41,0)</f>
        <v>0</v>
      </c>
      <c r="CM41" s="175">
        <f>IF(VLOOKUP($D41,'Appendix B - CI'!$C$2:$EM$141,CM$1,0) &gt; 0,$C41,0)</f>
        <v>0</v>
      </c>
      <c r="CN41" s="175">
        <f>IF(VLOOKUP($D41,'Appendix B - CI'!$C$2:$EM$141,CN$1,0) &gt; 0,$C41,0)</f>
        <v>0</v>
      </c>
      <c r="CO41" s="175">
        <f>IF(VLOOKUP($D41,'Appendix B - CI'!$C$2:$EM$141,CO$1,0) &gt; 0,$C41,0)</f>
        <v>0</v>
      </c>
      <c r="CP41" s="175">
        <f>IF(VLOOKUP($D41,'Appendix B - CI'!$C$2:$EM$141,CP$1,0) &gt; 0,$C41,0)</f>
        <v>0</v>
      </c>
      <c r="CQ41" s="175">
        <f>IF(VLOOKUP($D41,'Appendix B - CI'!$C$2:$EM$141,CQ$1,0) &gt; 0,$C41,0)</f>
        <v>0</v>
      </c>
      <c r="CR41" s="989">
        <f>IF(VLOOKUP($D41,'Appendix B - CI'!$C$2:$EM$141,CR$1,0) &gt; 0,$C41,0)</f>
        <v>38681.2899</v>
      </c>
      <c r="CS41" s="175">
        <f>IF(VLOOKUP($D41,'Appendix B - CI'!$C$2:$EM$141,CS$1,0) &gt; 0,$C41,0)</f>
        <v>0</v>
      </c>
      <c r="CT41" s="175">
        <f>IF(VLOOKUP($D41,'Appendix B - CI'!$C$2:$EM$141,CT$1,0) &gt; 0,$C41,0)</f>
        <v>0</v>
      </c>
      <c r="CU41" s="175">
        <f>IF(VLOOKUP($D41,'Appendix B - CI'!$C$2:$EM$141,CU$1,0) &gt; 0,$C41,0)</f>
        <v>0</v>
      </c>
      <c r="CV41" s="175">
        <f>IF(VLOOKUP($D41,'Appendix B - CI'!$C$2:$EM$141,CV$1,0) &gt; 0,$C41,0)</f>
        <v>0</v>
      </c>
      <c r="CW41" s="175">
        <f>IF(VLOOKUP($D41,'Appendix B - CI'!$C$2:$EM$141,CW$1,0) &gt; 0,$C41,0)</f>
        <v>0</v>
      </c>
      <c r="CX41" s="175">
        <f>IF(VLOOKUP($D41,'Appendix B - CI'!$C$2:$EM$141,CX$1,0) &gt; 0,$C41,0)</f>
        <v>0</v>
      </c>
      <c r="CY41" s="175">
        <f>IF(VLOOKUP($D41,'Appendix B - CI'!$C$2:$EM$141,CY$1,0) &gt; 0,$C41,0)</f>
        <v>0</v>
      </c>
      <c r="CZ41" s="175">
        <f>IF(VLOOKUP($D41,'Appendix B - CI'!$C$2:$EM$141,CZ$1,0) &gt; 0,$C41,0)</f>
        <v>0</v>
      </c>
      <c r="DA41" s="175">
        <f>IF(VLOOKUP($D41,'Appendix B - CI'!$C$2:$EM$141,DA$1,0) &gt; 0,$C41,0)</f>
        <v>0</v>
      </c>
      <c r="DB41" s="989">
        <f>IF(VLOOKUP($D41,'Appendix B - CI'!$C$2:$EM$141,DB$1,0) &gt; 0,$C41,0)</f>
        <v>38681.2899</v>
      </c>
      <c r="DC41" s="175">
        <f>IF(VLOOKUP($D41,'Appendix B - CI'!$C$2:$EM$141,DC$1,0) &gt; 0,$C41,0)</f>
        <v>0</v>
      </c>
      <c r="DD41" s="175">
        <f>IF(VLOOKUP($D41,'Appendix B - CI'!$C$2:$EM$141,DD$1,0) &gt; 0,$C41,0)</f>
        <v>0</v>
      </c>
      <c r="DE41" s="175">
        <f>IF(VLOOKUP($D41,'Appendix B - CI'!$C$2:$EM$141,DE$1,0) &gt; 0,$C41,0)</f>
        <v>0</v>
      </c>
      <c r="DF41" s="175">
        <f>IF(VLOOKUP($D41,'Appendix B - CI'!$C$2:$EM$141,DF$1,0) &gt; 0,$C41,0)</f>
        <v>0</v>
      </c>
      <c r="DG41" s="175">
        <f>IF(VLOOKUP($D41,'Appendix B - CI'!$C$2:$EM$141,DG$1,0) &gt; 0,$C41,0)</f>
        <v>0</v>
      </c>
      <c r="DH41" s="175">
        <f>IF(VLOOKUP($D41,'Appendix B - CI'!$C$2:$EM$141,DH$1,0) &gt; 0,$C41,0)</f>
        <v>0</v>
      </c>
      <c r="DI41" s="175">
        <f>IF(VLOOKUP($D41,'Appendix B - CI'!$C$2:$EM$141,DI$1,0) &gt; 0,$C41,0)</f>
        <v>0</v>
      </c>
      <c r="DJ41" s="175">
        <f>IF(VLOOKUP($D41,'Appendix B - CI'!$C$2:$EM$141,DJ$1,0) &gt; 0,$C41,0)</f>
        <v>0</v>
      </c>
      <c r="DK41" s="175">
        <f>IF(VLOOKUP($D41,'Appendix B - CI'!$C$2:$EM$141,DK$1,0) &gt; 0,$C41,0)</f>
        <v>0</v>
      </c>
      <c r="DL41" s="175">
        <f>IF(VLOOKUP($D41,'Appendix B - CI'!$C$2:$EM$141,DL$1,0) &gt; 0,$C41,0)</f>
        <v>0</v>
      </c>
      <c r="DM41" s="175">
        <f>IF(VLOOKUP($D41,'Appendix B - CI'!$C$2:$EM$141,DM$1,0) &gt; 0,$C41,0)</f>
        <v>0</v>
      </c>
      <c r="DN41" s="175">
        <f>IF(VLOOKUP($D41,'Appendix B - CI'!$C$2:$EM$141,DN$1,0) &gt; 0,$C41,0)</f>
        <v>0</v>
      </c>
      <c r="DO41" s="175">
        <f>IF(VLOOKUP($D41,'Appendix B - CI'!$C$2:$EM$141,DO$1,0) &gt; 0,$C41,0)</f>
        <v>0</v>
      </c>
      <c r="DP41" s="175">
        <f>IF(VLOOKUP($D41,'Appendix B - CI'!$C$2:$EM$141,DP$1,0) &gt; 0,$C41,0)</f>
        <v>0</v>
      </c>
      <c r="DQ41" s="175">
        <f>IF(VLOOKUP($D41,'Appendix B - CI'!$C$2:$EM$141,DQ$1,0) &gt; 0,$C41,0)</f>
        <v>0</v>
      </c>
      <c r="DR41" s="175">
        <f>IF(VLOOKUP($D41,'Appendix B - CI'!$C$2:$EM$141,DR$1,0) &gt; 0,$C41,0)</f>
        <v>0</v>
      </c>
      <c r="DS41" s="175">
        <f>IF(VLOOKUP($D41,'Appendix B - CI'!$C$2:$EM$141,DS$1,0) &gt; 0,$C41,0)</f>
        <v>0</v>
      </c>
      <c r="DT41" s="175">
        <f>IF(VLOOKUP($D41,'Appendix B - CI'!$C$2:$EM$141,DT$1,0) &gt; 0,$C41,0)</f>
        <v>0</v>
      </c>
      <c r="DU41" s="175">
        <f>IF(VLOOKUP($D41,'Appendix B - CI'!$C$2:$EM$141,DU$1,0) &gt; 0,$C41,0)</f>
        <v>0</v>
      </c>
      <c r="DV41" s="175">
        <f>IF(VLOOKUP($D41,'Appendix B - CI'!$C$2:$EM$141,DV$1,0) &gt; 0,$C41,0)</f>
        <v>0</v>
      </c>
      <c r="DW41" s="175">
        <f>IF(VLOOKUP($D41,'Appendix B - CI'!$C$2:$EM$141,DW$1,0) &gt; 0,$C41,0)</f>
        <v>0</v>
      </c>
      <c r="DX41" s="175">
        <f>IF(VLOOKUP($D41,'Appendix B - CI'!$C$2:$EM$141,DX$1,0) &gt; 0,$C41,0)</f>
        <v>0</v>
      </c>
      <c r="DY41" s="175">
        <f>IF(VLOOKUP($D41,'Appendix B - CI'!$C$2:$EM$141,DY$1,0) &gt; 0,$C41,0)</f>
        <v>0</v>
      </c>
      <c r="DZ41" s="175">
        <f>IF(VLOOKUP($D41,'Appendix B - CI'!$C$2:$EM$141,DZ$1,0) &gt; 0,$C41,0)</f>
        <v>0</v>
      </c>
      <c r="EA41" s="175">
        <f>IF(VLOOKUP($D41,'Appendix B - CI'!$C$2:$EM$141,EA$1,0) &gt; 0,$C41,0)</f>
        <v>0</v>
      </c>
      <c r="EB41" s="175">
        <f>IF(VLOOKUP($D41,'Appendix B - CI'!$C$2:$EM$141,EB$1,0) &gt; 0,$C41,0)</f>
        <v>0</v>
      </c>
      <c r="EC41" s="175">
        <f>IF(VLOOKUP($D41,'Appendix B - CI'!$C$2:$EM$141,EC$1,0) &gt; 0,$C41,0)</f>
        <v>0</v>
      </c>
      <c r="ED41" s="175">
        <f>IF(VLOOKUP($D41,'Appendix B - CI'!$C$2:$EM$141,ED$1,0) &gt; 0,$C41,0)</f>
        <v>0</v>
      </c>
      <c r="EE41" s="175">
        <f>IF(VLOOKUP($D41,'Appendix B - CI'!$C$2:$EM$141,EE$1,0) &gt; 0,$C41,0)</f>
        <v>0</v>
      </c>
      <c r="EF41" s="175">
        <f>IF(VLOOKUP($D41,'Appendix B - CI'!$C$2:$EM$141,EF$1,0) &gt; 0,$C41,0)</f>
        <v>0</v>
      </c>
      <c r="EG41" s="175">
        <f>IF(VLOOKUP($D41,'Appendix B - CI'!$C$2:$EM$141,EG$1,0) &gt; 0,$C41,0)</f>
        <v>0</v>
      </c>
      <c r="EH41" s="175">
        <f>IF(VLOOKUP($D41,'Appendix B - CI'!$C$2:$EM$141,EH$1,0) &gt; 0,$C41,0)</f>
        <v>0</v>
      </c>
      <c r="EI41" s="175">
        <f>IF(VLOOKUP($D41,'Appendix B - CI'!$C$2:$EM$141,EI$1,0) &gt; 0,$C41,0)</f>
        <v>0</v>
      </c>
      <c r="EJ41" s="175">
        <f>IF(VLOOKUP($D41,'Appendix B - CI'!$C$2:$EM$141,EJ$1,0) &gt; 0,$C41,0)</f>
        <v>0</v>
      </c>
      <c r="EK41" s="175">
        <f>IF(VLOOKUP($D41,'Appendix B - CI'!$C$2:$EM$141,EK$1,0) &gt; 0,$C41,0)</f>
        <v>0</v>
      </c>
      <c r="EL41" s="175">
        <f>IF(VLOOKUP($D41,'Appendix B - CI'!$C$2:$EM$141,EL$1,0) &gt; 0,$C41,0)</f>
        <v>0</v>
      </c>
      <c r="EM41" s="175">
        <f>IF(VLOOKUP($D41,'Appendix B - CI'!$C$2:$EM$141,EM$1,0) &gt; 0,$C41,0)</f>
        <v>0</v>
      </c>
      <c r="EN41" s="175">
        <f>IF(VLOOKUP($D41,'Appendix B - CI'!$C$2:$EM$141,EN$1,0) &gt; 0,$C41,0)</f>
        <v>0</v>
      </c>
      <c r="EO41" s="178"/>
      <c r="EP41" s="178"/>
      <c r="EQ41" s="178"/>
      <c r="ER41" s="178"/>
      <c r="ES41" s="178"/>
      <c r="ET41" s="178"/>
      <c r="EU41" s="178"/>
      <c r="EV41" s="178"/>
      <c r="EW41" s="178"/>
      <c r="EX41" s="178"/>
      <c r="EY41" s="178"/>
      <c r="EZ41" s="178"/>
      <c r="FA41" s="178"/>
      <c r="FB41" s="178"/>
      <c r="FC41" s="178"/>
      <c r="FD41" s="178"/>
      <c r="FE41" s="178"/>
      <c r="FF41" s="178"/>
      <c r="FG41" s="178"/>
      <c r="FH41" s="178"/>
      <c r="FI41" s="178"/>
      <c r="FJ41" s="178"/>
      <c r="FK41" s="178"/>
      <c r="FL41" s="178"/>
      <c r="FM41" s="178"/>
      <c r="FN41" s="178"/>
      <c r="FO41" s="178"/>
      <c r="FP41" s="178"/>
      <c r="FQ41" s="178"/>
      <c r="FR41" s="178"/>
      <c r="FS41" s="178"/>
      <c r="FT41" s="178"/>
      <c r="FU41" s="178"/>
      <c r="FV41" s="178"/>
      <c r="FW41" s="178"/>
      <c r="FX41" s="178"/>
      <c r="FY41" s="178"/>
      <c r="FZ41" s="178"/>
      <c r="GA41" s="178"/>
      <c r="GB41" s="178"/>
      <c r="GC41" s="178"/>
      <c r="GD41" s="178"/>
      <c r="GE41" s="178"/>
      <c r="GF41" s="178"/>
      <c r="GG41" s="178"/>
      <c r="GH41" s="178"/>
      <c r="GI41" s="178"/>
      <c r="GJ41" s="178"/>
      <c r="GK41" s="178"/>
      <c r="GL41" s="178"/>
      <c r="GM41" s="178"/>
      <c r="GN41" s="178"/>
      <c r="GO41" s="178"/>
      <c r="GP41" s="178"/>
      <c r="GQ41" s="178"/>
      <c r="GR41" s="178"/>
      <c r="GS41" s="178"/>
      <c r="GT41" s="178"/>
      <c r="GU41" s="178"/>
      <c r="GV41" s="178"/>
      <c r="GW41" s="178"/>
      <c r="GX41" s="178"/>
      <c r="GY41" s="178"/>
      <c r="GZ41" s="178"/>
      <c r="HA41" s="178"/>
      <c r="HB41" s="178"/>
      <c r="HC41" s="178"/>
      <c r="HD41" s="178"/>
      <c r="HE41" s="178"/>
      <c r="HF41" s="178"/>
      <c r="HG41" s="178"/>
      <c r="HH41" s="178"/>
      <c r="HI41" s="178"/>
      <c r="HJ41" s="178"/>
      <c r="HK41" s="178"/>
      <c r="HL41" s="178"/>
      <c r="HM41" s="178"/>
      <c r="HN41" s="178"/>
      <c r="HO41" s="178"/>
      <c r="HP41" s="178"/>
      <c r="HQ41" s="178"/>
      <c r="HR41" s="178"/>
      <c r="HS41" s="178"/>
      <c r="HT41" s="178"/>
      <c r="HU41" s="178"/>
      <c r="HV41" s="178"/>
      <c r="HW41" s="178"/>
      <c r="HX41" s="178"/>
      <c r="HY41" s="178"/>
      <c r="HZ41" s="178"/>
      <c r="IA41" s="178"/>
      <c r="IB41" s="178"/>
      <c r="IC41" s="178"/>
      <c r="ID41" s="178"/>
      <c r="IE41" s="178"/>
      <c r="IF41" s="178"/>
      <c r="IG41" s="178"/>
      <c r="IH41" s="178"/>
      <c r="II41" s="178"/>
      <c r="IJ41" s="178"/>
      <c r="IK41" s="178"/>
      <c r="IL41" s="178"/>
      <c r="IM41" s="178"/>
      <c r="IN41" s="178"/>
      <c r="IO41" s="178"/>
      <c r="IP41" s="178"/>
      <c r="IQ41" s="178"/>
      <c r="IR41" s="178"/>
      <c r="IS41" s="178"/>
      <c r="IT41" s="178"/>
      <c r="IU41" s="178"/>
      <c r="IV41" s="178"/>
      <c r="IW41" s="178"/>
      <c r="IX41" s="178"/>
      <c r="IY41" s="178"/>
      <c r="IZ41" s="178"/>
      <c r="JA41" s="178"/>
      <c r="JB41" s="178"/>
      <c r="JC41" s="178"/>
      <c r="JD41" s="178"/>
      <c r="JE41" s="178"/>
      <c r="JF41" s="178"/>
      <c r="JG41" s="178"/>
      <c r="JH41" s="178"/>
      <c r="JI41" s="178"/>
      <c r="JJ41" s="178"/>
      <c r="JK41" s="178"/>
      <c r="JL41" s="178"/>
      <c r="JM41" s="178"/>
      <c r="JN41" s="178"/>
      <c r="JO41" s="178"/>
      <c r="JP41" s="178"/>
      <c r="JQ41" s="178"/>
      <c r="JR41" s="178"/>
      <c r="JS41" s="178"/>
      <c r="JT41" s="178"/>
      <c r="JU41" s="178"/>
      <c r="JV41" s="178"/>
      <c r="JW41" s="178"/>
      <c r="JX41" s="178"/>
      <c r="JY41" s="180"/>
    </row>
    <row r="42" ht="14.25" customHeight="1">
      <c r="A42" s="50" t="s">
        <v>179</v>
      </c>
      <c r="B42" s="83" t="s">
        <v>479</v>
      </c>
      <c r="C42" s="1330">
        <f>VLOOKUP(D42,'Combined Scenario II - Results'!$C$2:$AR$87,42,0)</f>
        <v>15552.1674</v>
      </c>
      <c r="D42" s="50">
        <v>1811063.0</v>
      </c>
      <c r="E42" s="175">
        <f>IF(VLOOKUP($D42,'Appendix B - CI'!$C$2:$EM$141,E$1,0) &gt; 0,$C42,0)</f>
        <v>0</v>
      </c>
      <c r="F42" s="989">
        <f>IF(VLOOKUP($D42,'Appendix B - CI'!$C$2:$EM$141,F$1,0) &gt; 0,$C42,0)</f>
        <v>15552.1674</v>
      </c>
      <c r="G42" s="175">
        <f>IF(VLOOKUP($D42,'Appendix B - CI'!$C$2:$EM$141,G$1,0) &gt; 0,$C42,0)</f>
        <v>0</v>
      </c>
      <c r="H42" s="175">
        <f>IF(VLOOKUP($D42,'Appendix B - CI'!$C$2:$EM$141,H$1,0) &gt; 0,$C42,0)</f>
        <v>0</v>
      </c>
      <c r="I42" s="175">
        <f>IF(VLOOKUP($D42,'Appendix B - CI'!$C$2:$EM$141,I$1,0) &gt; 0,$C42,0)</f>
        <v>0</v>
      </c>
      <c r="J42" s="175">
        <f>IF(VLOOKUP($D42,'Appendix B - CI'!$C$2:$EM$141,J$1,0) &gt; 0,$C42,0)</f>
        <v>0</v>
      </c>
      <c r="K42" s="989">
        <f>IF(VLOOKUP($D42,'Appendix B - CI'!$C$2:$EM$141,K$1,0) &gt; 0,$C42,0)</f>
        <v>15552.1674</v>
      </c>
      <c r="L42" s="175">
        <f>IF(VLOOKUP($D42,'Appendix B - CI'!$C$2:$EM$141,L$1,0) &gt; 0,$C42,0)</f>
        <v>0</v>
      </c>
      <c r="M42" s="175">
        <f>IF(VLOOKUP($D42,'Appendix B - CI'!$C$2:$EM$141,M$1,0) &gt; 0,$C42,0)</f>
        <v>0</v>
      </c>
      <c r="N42" s="175">
        <f>IF(VLOOKUP($D42,'Appendix B - CI'!$C$2:$EM$141,N$1,0) &gt; 0,$C42,0)</f>
        <v>0</v>
      </c>
      <c r="O42" s="175">
        <f>IF(VLOOKUP($D42,'Appendix B - CI'!$C$2:$EM$141,O$1,0) &gt; 0,$C42,0)</f>
        <v>0</v>
      </c>
      <c r="P42" s="989">
        <f>IF(VLOOKUP($D42,'Appendix B - CI'!$C$2:$EM$141,P$1,0) &gt; 0,$C42,0)</f>
        <v>15552.1674</v>
      </c>
      <c r="Q42" s="175">
        <f>IF(VLOOKUP($D42,'Appendix B - CI'!$C$2:$EM$141,Q$1,0) &gt; 0,$C42,0)</f>
        <v>0</v>
      </c>
      <c r="R42" s="175">
        <f>IF(VLOOKUP($D42,'Appendix B - CI'!$C$2:$EM$141,R$1,0) &gt; 0,$C42,0)</f>
        <v>0</v>
      </c>
      <c r="S42" s="175">
        <f>IF(VLOOKUP($D42,'Appendix B - CI'!$C$2:$EM$141,S$1,0) &gt; 0,$C42,0)</f>
        <v>0</v>
      </c>
      <c r="T42" s="175">
        <f>IF(VLOOKUP($D42,'Appendix B - CI'!$C$2:$EM$141,T$1,0) &gt; 0,$C42,0)</f>
        <v>0</v>
      </c>
      <c r="U42" s="175">
        <f>IF(VLOOKUP($D42,'Appendix B - CI'!$C$2:$EM$141,U$1,0) &gt; 0,$C42,0)</f>
        <v>0</v>
      </c>
      <c r="V42" s="175">
        <f>IF(VLOOKUP($D42,'Appendix B - CI'!$C$2:$EM$141,V$1,0) &gt; 0,$C42,0)</f>
        <v>0</v>
      </c>
      <c r="W42" s="989">
        <f>IF(VLOOKUP($D42,'Appendix B - CI'!$C$2:$EM$141,W$1,0) &gt; 0,$C42,0)</f>
        <v>15552.1674</v>
      </c>
      <c r="X42" s="175">
        <f>IF(VLOOKUP($D42,'Appendix B - CI'!$C$2:$EM$141,X$1,0) &gt; 0,$C42,0)</f>
        <v>0</v>
      </c>
      <c r="Y42" s="175">
        <f>IF(VLOOKUP($D42,'Appendix B - CI'!$C$2:$EM$141,Y$1,0) &gt; 0,$C42,0)</f>
        <v>0</v>
      </c>
      <c r="Z42" s="175">
        <f>IF(VLOOKUP($D42,'Appendix B - CI'!$C$2:$EM$141,Z$1,0) &gt; 0,$C42,0)</f>
        <v>0</v>
      </c>
      <c r="AA42" s="175">
        <f>IF(VLOOKUP($D42,'Appendix B - CI'!$C$2:$EM$141,AA$1,0) &gt; 0,$C42,0)</f>
        <v>0</v>
      </c>
      <c r="AB42" s="175">
        <f>IF(VLOOKUP($D42,'Appendix B - CI'!$C$2:$EM$141,AB$1,0) &gt; 0,$C42,0)</f>
        <v>0</v>
      </c>
      <c r="AC42" s="175">
        <f>IF(VLOOKUP($D42,'Appendix B - CI'!$C$2:$EM$141,AC$1,0) &gt; 0,$C42,0)</f>
        <v>0</v>
      </c>
      <c r="AD42" s="175">
        <f>IF(VLOOKUP($D42,'Appendix B - CI'!$C$2:$EM$141,AD$1,0) &gt; 0,$C42,0)</f>
        <v>0</v>
      </c>
      <c r="AE42" s="175">
        <f>IF(VLOOKUP($D42,'Appendix B - CI'!$C$2:$EM$141,AE$1,0) &gt; 0,$C42,0)</f>
        <v>0</v>
      </c>
      <c r="AF42" s="989">
        <f>IF(VLOOKUP($D42,'Appendix B - CI'!$C$2:$EM$141,AF$1,0) &gt; 0,$C42,0)</f>
        <v>15552.1674</v>
      </c>
      <c r="AG42" s="175">
        <f>IF(VLOOKUP($D42,'Appendix B - CI'!$C$2:$EM$141,AG$1,0) &gt; 0,$C42,0)</f>
        <v>0</v>
      </c>
      <c r="AH42" s="175">
        <f>IF(VLOOKUP($D42,'Appendix B - CI'!$C$2:$EM$141,AH$1,0) &gt; 0,$C42,0)</f>
        <v>0</v>
      </c>
      <c r="AI42" s="175">
        <f>IF(VLOOKUP($D42,'Appendix B - CI'!$C$2:$EM$141,AI$1,0) &gt; 0,$C42,0)</f>
        <v>0</v>
      </c>
      <c r="AJ42" s="175">
        <f>IF(VLOOKUP($D42,'Appendix B - CI'!$C$2:$EM$141,AJ$1,0) &gt; 0,$C42,0)</f>
        <v>0</v>
      </c>
      <c r="AK42" s="175">
        <f>IF(VLOOKUP($D42,'Appendix B - CI'!$C$2:$EM$141,AK$1,0) &gt; 0,$C42,0)</f>
        <v>0</v>
      </c>
      <c r="AL42" s="175">
        <f>IF(VLOOKUP($D42,'Appendix B - CI'!$C$2:$EM$141,AL$1,0) &gt; 0,$C42,0)</f>
        <v>0</v>
      </c>
      <c r="AM42" s="175">
        <f>IF(VLOOKUP($D42,'Appendix B - CI'!$C$2:$EM$141,AM$1,0) &gt; 0,$C42,0)</f>
        <v>0</v>
      </c>
      <c r="AN42" s="989">
        <f>IF(VLOOKUP($D42,'Appendix B - CI'!$C$2:$EM$141,AN$1,0) &gt; 0,$C42,0)</f>
        <v>15552.1674</v>
      </c>
      <c r="AO42" s="175">
        <f>IF(VLOOKUP($D42,'Appendix B - CI'!$C$2:$EM$141,AO$1,0) &gt; 0,$C42,0)</f>
        <v>0</v>
      </c>
      <c r="AP42" s="175">
        <f>IF(VLOOKUP($D42,'Appendix B - CI'!$C$2:$EM$141,AP$1,0) &gt; 0,$C42,0)</f>
        <v>0</v>
      </c>
      <c r="AQ42" s="175">
        <f>IF(VLOOKUP($D42,'Appendix B - CI'!$C$2:$EM$141,AQ$1,0) &gt; 0,$C42,0)</f>
        <v>0</v>
      </c>
      <c r="AR42" s="175">
        <f>IF(VLOOKUP($D42,'Appendix B - CI'!$C$2:$EM$141,AR$1,0) &gt; 0,$C42,0)</f>
        <v>0</v>
      </c>
      <c r="AS42" s="175">
        <f>IF(VLOOKUP($D42,'Appendix B - CI'!$C$2:$EM$141,AS$1,0) &gt; 0,$C42,0)</f>
        <v>0</v>
      </c>
      <c r="AT42" s="175">
        <f>IF(VLOOKUP($D42,'Appendix B - CI'!$C$2:$EM$141,AT$1,0) &gt; 0,$C42,0)</f>
        <v>0</v>
      </c>
      <c r="AU42" s="175">
        <f>IF(VLOOKUP($D42,'Appendix B - CI'!$C$2:$EM$141,AU$1,0) &gt; 0,$C42,0)</f>
        <v>0</v>
      </c>
      <c r="AV42" s="989">
        <f>IF(VLOOKUP($D42,'Appendix B - CI'!$C$2:$EM$141,AV$1,0) &gt; 0,$C42,0)</f>
        <v>15552.1674</v>
      </c>
      <c r="AW42" s="175">
        <f>IF(VLOOKUP($D42,'Appendix B - CI'!$C$2:$EM$141,AW$1,0) &gt; 0,$C42,0)</f>
        <v>0</v>
      </c>
      <c r="AX42" s="175">
        <f>IF(VLOOKUP($D42,'Appendix B - CI'!$C$2:$EM$141,AX$1,0) &gt; 0,$C42,0)</f>
        <v>0</v>
      </c>
      <c r="AY42" s="175">
        <f>IF(VLOOKUP($D42,'Appendix B - CI'!$C$2:$EM$141,AY$1,0) &gt; 0,$C42,0)</f>
        <v>0</v>
      </c>
      <c r="AZ42" s="175">
        <f>IF(VLOOKUP($D42,'Appendix B - CI'!$C$2:$EM$141,AZ$1,0) &gt; 0,$C42,0)</f>
        <v>0</v>
      </c>
      <c r="BA42" s="175">
        <f>IF(VLOOKUP($D42,'Appendix B - CI'!$C$2:$EM$141,BA$1,0) &gt; 0,$C42,0)</f>
        <v>0</v>
      </c>
      <c r="BB42" s="175">
        <f>IF(VLOOKUP($D42,'Appendix B - CI'!$C$2:$EM$141,BB$1,0) &gt; 0,$C42,0)</f>
        <v>0</v>
      </c>
      <c r="BC42" s="175">
        <f>IF(VLOOKUP($D42,'Appendix B - CI'!$C$2:$EM$141,BC$1,0) &gt; 0,$C42,0)</f>
        <v>0</v>
      </c>
      <c r="BD42" s="175">
        <f>IF(VLOOKUP($D42,'Appendix B - CI'!$C$2:$EM$141,BD$1,0) &gt; 0,$C42,0)</f>
        <v>0</v>
      </c>
      <c r="BE42" s="175">
        <f>IF(VLOOKUP($D42,'Appendix B - CI'!$C$2:$EM$141,BE$1,0) &gt; 0,$C42,0)</f>
        <v>0</v>
      </c>
      <c r="BF42" s="175">
        <f>IF(VLOOKUP($D42,'Appendix B - CI'!$C$2:$EM$141,BF$1,0) &gt; 0,$C42,0)</f>
        <v>0</v>
      </c>
      <c r="BG42" s="175">
        <f>IF(VLOOKUP($D42,'Appendix B - CI'!$C$2:$EM$141,BG$1,0) &gt; 0,$C42,0)</f>
        <v>0</v>
      </c>
      <c r="BH42" s="175">
        <f>IF(VLOOKUP($D42,'Appendix B - CI'!$C$2:$EM$141,BH$1,0) &gt; 0,$C42,0)</f>
        <v>0</v>
      </c>
      <c r="BI42" s="175">
        <f>IF(VLOOKUP($D42,'Appendix B - CI'!$C$2:$EM$141,BI$1,0) &gt; 0,$C42,0)</f>
        <v>0</v>
      </c>
      <c r="BJ42" s="175">
        <f>IF(VLOOKUP($D42,'Appendix B - CI'!$C$2:$EM$141,BJ$1,0) &gt; 0,$C42,0)</f>
        <v>0</v>
      </c>
      <c r="BK42" s="175">
        <f>IF(VLOOKUP($D42,'Appendix B - CI'!$C$2:$EM$141,BK$1,0) &gt; 0,$C42,0)</f>
        <v>0</v>
      </c>
      <c r="BL42" s="175">
        <f>IF(VLOOKUP($D42,'Appendix B - CI'!$C$2:$EM$141,BL$1,0) &gt; 0,$C42,0)</f>
        <v>0</v>
      </c>
      <c r="BM42" s="175">
        <f>IF(VLOOKUP($D42,'Appendix B - CI'!$C$2:$EM$141,BM$1,0) &gt; 0,$C42,0)</f>
        <v>0</v>
      </c>
      <c r="BN42" s="175">
        <f>IF(VLOOKUP($D42,'Appendix B - CI'!$C$2:$EM$141,BN$1,0) &gt; 0,$C42,0)</f>
        <v>0</v>
      </c>
      <c r="BO42" s="175">
        <f>IF(VLOOKUP($D42,'Appendix B - CI'!$C$2:$EM$141,BO$1,0) &gt; 0,$C42,0)</f>
        <v>0</v>
      </c>
      <c r="BP42" s="175">
        <f>IF(VLOOKUP($D42,'Appendix B - CI'!$C$2:$EM$141,BP$1,0) &gt; 0,$C42,0)</f>
        <v>0</v>
      </c>
      <c r="BQ42" s="175">
        <f>IF(VLOOKUP($D42,'Appendix B - CI'!$C$2:$EM$141,BQ$1,0) &gt; 0,$C42,0)</f>
        <v>0</v>
      </c>
      <c r="BR42" s="175">
        <f>IF(VLOOKUP($D42,'Appendix B - CI'!$C$2:$EM$141,BR$1,0) &gt; 0,$C42,0)</f>
        <v>0</v>
      </c>
      <c r="BS42" s="175">
        <f>IF(VLOOKUP($D42,'Appendix B - CI'!$C$2:$EM$141,BS$1,0) &gt; 0,$C42,0)</f>
        <v>0</v>
      </c>
      <c r="BT42" s="175">
        <f>IF(VLOOKUP($D42,'Appendix B - CI'!$C$2:$EM$141,BT$1,0) &gt; 0,$C42,0)</f>
        <v>0</v>
      </c>
      <c r="BU42" s="175">
        <f>IF(VLOOKUP($D42,'Appendix B - CI'!$C$2:$EM$141,BU$1,0) &gt; 0,$C42,0)</f>
        <v>0</v>
      </c>
      <c r="BV42" s="175">
        <f>IF(VLOOKUP($D42,'Appendix B - CI'!$C$2:$EM$141,BV$1,0) &gt; 0,$C42,0)</f>
        <v>0</v>
      </c>
      <c r="BW42" s="175">
        <f>IF(VLOOKUP($D42,'Appendix B - CI'!$C$2:$EM$141,BW$1,0) &gt; 0,$C42,0)</f>
        <v>0</v>
      </c>
      <c r="BX42" s="175">
        <f>IF(VLOOKUP($D42,'Appendix B - CI'!$C$2:$EM$141,BX$1,0) &gt; 0,$C42,0)</f>
        <v>0</v>
      </c>
      <c r="BY42" s="175">
        <f>IF(VLOOKUP($D42,'Appendix B - CI'!$C$2:$EM$141,BY$1,0) &gt; 0,$C42,0)</f>
        <v>0</v>
      </c>
      <c r="BZ42" s="175">
        <f>IF(VLOOKUP($D42,'Appendix B - CI'!$C$2:$EM$141,BZ$1,0) &gt; 0,$C42,0)</f>
        <v>0</v>
      </c>
      <c r="CA42" s="175">
        <f>IF(VLOOKUP($D42,'Appendix B - CI'!$C$2:$EM$141,CA$1,0) &gt; 0,$C42,0)</f>
        <v>0</v>
      </c>
      <c r="CB42" s="989">
        <f>IF(VLOOKUP($D42,'Appendix B - CI'!$C$2:$EM$141,CB$1,0) &gt; 0,$C42,0)</f>
        <v>15552.1674</v>
      </c>
      <c r="CC42" s="175">
        <f>IF(VLOOKUP($D42,'Appendix B - CI'!$C$2:$EM$141,CC$1,0) &gt; 0,$C42,0)</f>
        <v>0</v>
      </c>
      <c r="CD42" s="175">
        <f>IF(VLOOKUP($D42,'Appendix B - CI'!$C$2:$EM$141,CD$1,0) &gt; 0,$C42,0)</f>
        <v>0</v>
      </c>
      <c r="CE42" s="175">
        <f>IF(VLOOKUP($D42,'Appendix B - CI'!$C$2:$EM$141,CE$1,0) &gt; 0,$C42,0)</f>
        <v>0</v>
      </c>
      <c r="CF42" s="175">
        <f>IF(VLOOKUP($D42,'Appendix B - CI'!$C$2:$EM$141,CF$1,0) &gt; 0,$C42,0)</f>
        <v>0</v>
      </c>
      <c r="CG42" s="175">
        <f>IF(VLOOKUP($D42,'Appendix B - CI'!$C$2:$EM$141,CG$1,0) &gt; 0,$C42,0)</f>
        <v>0</v>
      </c>
      <c r="CH42" s="175">
        <f>IF(VLOOKUP($D42,'Appendix B - CI'!$C$2:$EM$141,CH$1,0) &gt; 0,$C42,0)</f>
        <v>0</v>
      </c>
      <c r="CI42" s="175">
        <f>IF(VLOOKUP($D42,'Appendix B - CI'!$C$2:$EM$141,CI$1,0) &gt; 0,$C42,0)</f>
        <v>0</v>
      </c>
      <c r="CJ42" s="175">
        <f>IF(VLOOKUP($D42,'Appendix B - CI'!$C$2:$EM$141,CJ$1,0) &gt; 0,$C42,0)</f>
        <v>0</v>
      </c>
      <c r="CK42" s="175">
        <f>IF(VLOOKUP($D42,'Appendix B - CI'!$C$2:$EM$141,CK$1,0) &gt; 0,$C42,0)</f>
        <v>0</v>
      </c>
      <c r="CL42" s="175">
        <f>IF(VLOOKUP($D42,'Appendix B - CI'!$C$2:$EM$141,CL$1,0) &gt; 0,$C42,0)</f>
        <v>0</v>
      </c>
      <c r="CM42" s="175">
        <f>IF(VLOOKUP($D42,'Appendix B - CI'!$C$2:$EM$141,CM$1,0) &gt; 0,$C42,0)</f>
        <v>0</v>
      </c>
      <c r="CN42" s="175">
        <f>IF(VLOOKUP($D42,'Appendix B - CI'!$C$2:$EM$141,CN$1,0) &gt; 0,$C42,0)</f>
        <v>0</v>
      </c>
      <c r="CO42" s="175">
        <f>IF(VLOOKUP($D42,'Appendix B - CI'!$C$2:$EM$141,CO$1,0) &gt; 0,$C42,0)</f>
        <v>0</v>
      </c>
      <c r="CP42" s="175">
        <f>IF(VLOOKUP($D42,'Appendix B - CI'!$C$2:$EM$141,CP$1,0) &gt; 0,$C42,0)</f>
        <v>0</v>
      </c>
      <c r="CQ42" s="175">
        <f>IF(VLOOKUP($D42,'Appendix B - CI'!$C$2:$EM$141,CQ$1,0) &gt; 0,$C42,0)</f>
        <v>0</v>
      </c>
      <c r="CR42" s="989">
        <f>IF(VLOOKUP($D42,'Appendix B - CI'!$C$2:$EM$141,CR$1,0) &gt; 0,$C42,0)</f>
        <v>15552.1674</v>
      </c>
      <c r="CS42" s="175">
        <f>IF(VLOOKUP($D42,'Appendix B - CI'!$C$2:$EM$141,CS$1,0) &gt; 0,$C42,0)</f>
        <v>0</v>
      </c>
      <c r="CT42" s="175">
        <f>IF(VLOOKUP($D42,'Appendix B - CI'!$C$2:$EM$141,CT$1,0) &gt; 0,$C42,0)</f>
        <v>0</v>
      </c>
      <c r="CU42" s="175">
        <f>IF(VLOOKUP($D42,'Appendix B - CI'!$C$2:$EM$141,CU$1,0) &gt; 0,$C42,0)</f>
        <v>0</v>
      </c>
      <c r="CV42" s="175">
        <f>IF(VLOOKUP($D42,'Appendix B - CI'!$C$2:$EM$141,CV$1,0) &gt; 0,$C42,0)</f>
        <v>0</v>
      </c>
      <c r="CW42" s="175">
        <f>IF(VLOOKUP($D42,'Appendix B - CI'!$C$2:$EM$141,CW$1,0) &gt; 0,$C42,0)</f>
        <v>0</v>
      </c>
      <c r="CX42" s="175">
        <f>IF(VLOOKUP($D42,'Appendix B - CI'!$C$2:$EM$141,CX$1,0) &gt; 0,$C42,0)</f>
        <v>0</v>
      </c>
      <c r="CY42" s="175">
        <f>IF(VLOOKUP($D42,'Appendix B - CI'!$C$2:$EM$141,CY$1,0) &gt; 0,$C42,0)</f>
        <v>0</v>
      </c>
      <c r="CZ42" s="175">
        <f>IF(VLOOKUP($D42,'Appendix B - CI'!$C$2:$EM$141,CZ$1,0) &gt; 0,$C42,0)</f>
        <v>0</v>
      </c>
      <c r="DA42" s="175">
        <f>IF(VLOOKUP($D42,'Appendix B - CI'!$C$2:$EM$141,DA$1,0) &gt; 0,$C42,0)</f>
        <v>0</v>
      </c>
      <c r="DB42" s="989">
        <f>IF(VLOOKUP($D42,'Appendix B - CI'!$C$2:$EM$141,DB$1,0) &gt; 0,$C42,0)</f>
        <v>15552.1674</v>
      </c>
      <c r="DC42" s="175">
        <f>IF(VLOOKUP($D42,'Appendix B - CI'!$C$2:$EM$141,DC$1,0) &gt; 0,$C42,0)</f>
        <v>0</v>
      </c>
      <c r="DD42" s="175">
        <f>IF(VLOOKUP($D42,'Appendix B - CI'!$C$2:$EM$141,DD$1,0) &gt; 0,$C42,0)</f>
        <v>0</v>
      </c>
      <c r="DE42" s="175">
        <f>IF(VLOOKUP($D42,'Appendix B - CI'!$C$2:$EM$141,DE$1,0) &gt; 0,$C42,0)</f>
        <v>0</v>
      </c>
      <c r="DF42" s="175">
        <f>IF(VLOOKUP($D42,'Appendix B - CI'!$C$2:$EM$141,DF$1,0) &gt; 0,$C42,0)</f>
        <v>0</v>
      </c>
      <c r="DG42" s="175">
        <f>IF(VLOOKUP($D42,'Appendix B - CI'!$C$2:$EM$141,DG$1,0) &gt; 0,$C42,0)</f>
        <v>0</v>
      </c>
      <c r="DH42" s="175">
        <f>IF(VLOOKUP($D42,'Appendix B - CI'!$C$2:$EM$141,DH$1,0) &gt; 0,$C42,0)</f>
        <v>0</v>
      </c>
      <c r="DI42" s="175">
        <f>IF(VLOOKUP($D42,'Appendix B - CI'!$C$2:$EM$141,DI$1,0) &gt; 0,$C42,0)</f>
        <v>0</v>
      </c>
      <c r="DJ42" s="175">
        <f>IF(VLOOKUP($D42,'Appendix B - CI'!$C$2:$EM$141,DJ$1,0) &gt; 0,$C42,0)</f>
        <v>0</v>
      </c>
      <c r="DK42" s="175">
        <f>IF(VLOOKUP($D42,'Appendix B - CI'!$C$2:$EM$141,DK$1,0) &gt; 0,$C42,0)</f>
        <v>0</v>
      </c>
      <c r="DL42" s="175">
        <f>IF(VLOOKUP($D42,'Appendix B - CI'!$C$2:$EM$141,DL$1,0) &gt; 0,$C42,0)</f>
        <v>0</v>
      </c>
      <c r="DM42" s="175">
        <f>IF(VLOOKUP($D42,'Appendix B - CI'!$C$2:$EM$141,DM$1,0) &gt; 0,$C42,0)</f>
        <v>0</v>
      </c>
      <c r="DN42" s="175">
        <f>IF(VLOOKUP($D42,'Appendix B - CI'!$C$2:$EM$141,DN$1,0) &gt; 0,$C42,0)</f>
        <v>0</v>
      </c>
      <c r="DO42" s="175">
        <f>IF(VLOOKUP($D42,'Appendix B - CI'!$C$2:$EM$141,DO$1,0) &gt; 0,$C42,0)</f>
        <v>0</v>
      </c>
      <c r="DP42" s="175">
        <f>IF(VLOOKUP($D42,'Appendix B - CI'!$C$2:$EM$141,DP$1,0) &gt; 0,$C42,0)</f>
        <v>0</v>
      </c>
      <c r="DQ42" s="175">
        <f>IF(VLOOKUP($D42,'Appendix B - CI'!$C$2:$EM$141,DQ$1,0) &gt; 0,$C42,0)</f>
        <v>0</v>
      </c>
      <c r="DR42" s="175">
        <f>IF(VLOOKUP($D42,'Appendix B - CI'!$C$2:$EM$141,DR$1,0) &gt; 0,$C42,0)</f>
        <v>0</v>
      </c>
      <c r="DS42" s="175">
        <f>IF(VLOOKUP($D42,'Appendix B - CI'!$C$2:$EM$141,DS$1,0) &gt; 0,$C42,0)</f>
        <v>0</v>
      </c>
      <c r="DT42" s="175">
        <f>IF(VLOOKUP($D42,'Appendix B - CI'!$C$2:$EM$141,DT$1,0) &gt; 0,$C42,0)</f>
        <v>0</v>
      </c>
      <c r="DU42" s="175">
        <f>IF(VLOOKUP($D42,'Appendix B - CI'!$C$2:$EM$141,DU$1,0) &gt; 0,$C42,0)</f>
        <v>0</v>
      </c>
      <c r="DV42" s="175">
        <f>IF(VLOOKUP($D42,'Appendix B - CI'!$C$2:$EM$141,DV$1,0) &gt; 0,$C42,0)</f>
        <v>0</v>
      </c>
      <c r="DW42" s="175">
        <f>IF(VLOOKUP($D42,'Appendix B - CI'!$C$2:$EM$141,DW$1,0) &gt; 0,$C42,0)</f>
        <v>0</v>
      </c>
      <c r="DX42" s="175">
        <f>IF(VLOOKUP($D42,'Appendix B - CI'!$C$2:$EM$141,DX$1,0) &gt; 0,$C42,0)</f>
        <v>0</v>
      </c>
      <c r="DY42" s="175">
        <f>IF(VLOOKUP($D42,'Appendix B - CI'!$C$2:$EM$141,DY$1,0) &gt; 0,$C42,0)</f>
        <v>0</v>
      </c>
      <c r="DZ42" s="175">
        <f>IF(VLOOKUP($D42,'Appendix B - CI'!$C$2:$EM$141,DZ$1,0) &gt; 0,$C42,0)</f>
        <v>0</v>
      </c>
      <c r="EA42" s="175">
        <f>IF(VLOOKUP($D42,'Appendix B - CI'!$C$2:$EM$141,EA$1,0) &gt; 0,$C42,0)</f>
        <v>0</v>
      </c>
      <c r="EB42" s="175">
        <f>IF(VLOOKUP($D42,'Appendix B - CI'!$C$2:$EM$141,EB$1,0) &gt; 0,$C42,0)</f>
        <v>0</v>
      </c>
      <c r="EC42" s="175">
        <f>IF(VLOOKUP($D42,'Appendix B - CI'!$C$2:$EM$141,EC$1,0) &gt; 0,$C42,0)</f>
        <v>0</v>
      </c>
      <c r="ED42" s="175">
        <f>IF(VLOOKUP($D42,'Appendix B - CI'!$C$2:$EM$141,ED$1,0) &gt; 0,$C42,0)</f>
        <v>0</v>
      </c>
      <c r="EE42" s="175">
        <f>IF(VLOOKUP($D42,'Appendix B - CI'!$C$2:$EM$141,EE$1,0) &gt; 0,$C42,0)</f>
        <v>0</v>
      </c>
      <c r="EF42" s="175">
        <f>IF(VLOOKUP($D42,'Appendix B - CI'!$C$2:$EM$141,EF$1,0) &gt; 0,$C42,0)</f>
        <v>0</v>
      </c>
      <c r="EG42" s="175">
        <f>IF(VLOOKUP($D42,'Appendix B - CI'!$C$2:$EM$141,EG$1,0) &gt; 0,$C42,0)</f>
        <v>0</v>
      </c>
      <c r="EH42" s="175">
        <f>IF(VLOOKUP($D42,'Appendix B - CI'!$C$2:$EM$141,EH$1,0) &gt; 0,$C42,0)</f>
        <v>0</v>
      </c>
      <c r="EI42" s="175">
        <f>IF(VLOOKUP($D42,'Appendix B - CI'!$C$2:$EM$141,EI$1,0) &gt; 0,$C42,0)</f>
        <v>0</v>
      </c>
      <c r="EJ42" s="175">
        <f>IF(VLOOKUP($D42,'Appendix B - CI'!$C$2:$EM$141,EJ$1,0) &gt; 0,$C42,0)</f>
        <v>0</v>
      </c>
      <c r="EK42" s="175">
        <f>IF(VLOOKUP($D42,'Appendix B - CI'!$C$2:$EM$141,EK$1,0) &gt; 0,$C42,0)</f>
        <v>0</v>
      </c>
      <c r="EL42" s="175">
        <f>IF(VLOOKUP($D42,'Appendix B - CI'!$C$2:$EM$141,EL$1,0) &gt; 0,$C42,0)</f>
        <v>0</v>
      </c>
      <c r="EM42" s="175">
        <f>IF(VLOOKUP($D42,'Appendix B - CI'!$C$2:$EM$141,EM$1,0) &gt; 0,$C42,0)</f>
        <v>0</v>
      </c>
      <c r="EN42" s="175">
        <f>IF(VLOOKUP($D42,'Appendix B - CI'!$C$2:$EM$141,EN$1,0) &gt; 0,$C42,0)</f>
        <v>0</v>
      </c>
      <c r="EO42" s="178"/>
      <c r="EP42" s="178"/>
      <c r="EQ42" s="178"/>
      <c r="ER42" s="178"/>
      <c r="ES42" s="178"/>
      <c r="ET42" s="178"/>
      <c r="EU42" s="178"/>
      <c r="EV42" s="178"/>
      <c r="EW42" s="178"/>
      <c r="EX42" s="178"/>
      <c r="EY42" s="178"/>
      <c r="EZ42" s="178"/>
      <c r="FA42" s="178"/>
      <c r="FB42" s="178"/>
      <c r="FC42" s="178"/>
      <c r="FD42" s="178"/>
      <c r="FE42" s="178"/>
      <c r="FF42" s="178"/>
      <c r="FG42" s="178"/>
      <c r="FH42" s="178"/>
      <c r="FI42" s="178"/>
      <c r="FJ42" s="178"/>
      <c r="FK42" s="178"/>
      <c r="FL42" s="178"/>
      <c r="FM42" s="178"/>
      <c r="FN42" s="178"/>
      <c r="FO42" s="178"/>
      <c r="FP42" s="178"/>
      <c r="FQ42" s="178"/>
      <c r="FR42" s="178"/>
      <c r="FS42" s="178"/>
      <c r="FT42" s="178"/>
      <c r="FU42" s="178"/>
      <c r="FV42" s="178"/>
      <c r="FW42" s="178"/>
      <c r="FX42" s="178"/>
      <c r="FY42" s="178"/>
      <c r="FZ42" s="178"/>
      <c r="GA42" s="178"/>
      <c r="GB42" s="178"/>
      <c r="GC42" s="178"/>
      <c r="GD42" s="178"/>
      <c r="GE42" s="178"/>
      <c r="GF42" s="178"/>
      <c r="GG42" s="178"/>
      <c r="GH42" s="178"/>
      <c r="GI42" s="178"/>
      <c r="GJ42" s="178"/>
      <c r="GK42" s="178"/>
      <c r="GL42" s="178"/>
      <c r="GM42" s="178"/>
      <c r="GN42" s="178"/>
      <c r="GO42" s="178"/>
      <c r="GP42" s="178"/>
      <c r="GQ42" s="178"/>
      <c r="GR42" s="178"/>
      <c r="GS42" s="178"/>
      <c r="GT42" s="178"/>
      <c r="GU42" s="178"/>
      <c r="GV42" s="178"/>
      <c r="GW42" s="178"/>
      <c r="GX42" s="178"/>
      <c r="GY42" s="178"/>
      <c r="GZ42" s="178"/>
      <c r="HA42" s="178"/>
      <c r="HB42" s="178"/>
      <c r="HC42" s="178"/>
      <c r="HD42" s="178"/>
      <c r="HE42" s="178"/>
      <c r="HF42" s="178"/>
      <c r="HG42" s="178"/>
      <c r="HH42" s="178"/>
      <c r="HI42" s="178"/>
      <c r="HJ42" s="178"/>
      <c r="HK42" s="178"/>
      <c r="HL42" s="178"/>
      <c r="HM42" s="178"/>
      <c r="HN42" s="178"/>
      <c r="HO42" s="178"/>
      <c r="HP42" s="178"/>
      <c r="HQ42" s="178"/>
      <c r="HR42" s="178"/>
      <c r="HS42" s="178"/>
      <c r="HT42" s="178"/>
      <c r="HU42" s="178"/>
      <c r="HV42" s="178"/>
      <c r="HW42" s="178"/>
      <c r="HX42" s="178"/>
      <c r="HY42" s="178"/>
      <c r="HZ42" s="178"/>
      <c r="IA42" s="178"/>
      <c r="IB42" s="178"/>
      <c r="IC42" s="178"/>
      <c r="ID42" s="178"/>
      <c r="IE42" s="178"/>
      <c r="IF42" s="178"/>
      <c r="IG42" s="178"/>
      <c r="IH42" s="178"/>
      <c r="II42" s="178"/>
      <c r="IJ42" s="178"/>
      <c r="IK42" s="178"/>
      <c r="IL42" s="178"/>
      <c r="IM42" s="178"/>
      <c r="IN42" s="178"/>
      <c r="IO42" s="178"/>
      <c r="IP42" s="178"/>
      <c r="IQ42" s="178"/>
      <c r="IR42" s="178"/>
      <c r="IS42" s="178"/>
      <c r="IT42" s="178"/>
      <c r="IU42" s="178"/>
      <c r="IV42" s="178"/>
      <c r="IW42" s="178"/>
      <c r="IX42" s="178"/>
      <c r="IY42" s="178"/>
      <c r="IZ42" s="178"/>
      <c r="JA42" s="178"/>
      <c r="JB42" s="178"/>
      <c r="JC42" s="178"/>
      <c r="JD42" s="178"/>
      <c r="JE42" s="178"/>
      <c r="JF42" s="178"/>
      <c r="JG42" s="178"/>
      <c r="JH42" s="178"/>
      <c r="JI42" s="178"/>
      <c r="JJ42" s="178"/>
      <c r="JK42" s="178"/>
      <c r="JL42" s="178"/>
      <c r="JM42" s="178"/>
      <c r="JN42" s="178"/>
      <c r="JO42" s="178"/>
      <c r="JP42" s="178"/>
      <c r="JQ42" s="178"/>
      <c r="JR42" s="178"/>
      <c r="JS42" s="178"/>
      <c r="JT42" s="178"/>
      <c r="JU42" s="178"/>
      <c r="JV42" s="178"/>
      <c r="JW42" s="178"/>
      <c r="JX42" s="178"/>
      <c r="JY42" s="180"/>
    </row>
    <row r="43" ht="14.25" customHeight="1">
      <c r="A43" s="50" t="s">
        <v>179</v>
      </c>
      <c r="B43" s="83" t="s">
        <v>479</v>
      </c>
      <c r="C43" s="1330">
        <f>VLOOKUP(D43,'Combined Scenario II - Results'!$C$2:$AR$87,42,0)</f>
        <v>4270.27</v>
      </c>
      <c r="D43" s="50">
        <v>1811064.0</v>
      </c>
      <c r="E43" s="989">
        <f>IF(VLOOKUP($D43,'Appendix B - CI'!$C$2:$EM$141,E$1,0) &gt; 0,$C43,0)</f>
        <v>4270.27</v>
      </c>
      <c r="F43" s="175">
        <f>IF(VLOOKUP($D43,'Appendix B - CI'!$C$2:$EM$141,F$1,0) &gt; 0,$C43,0)</f>
        <v>0</v>
      </c>
      <c r="G43" s="175">
        <f>IF(VLOOKUP($D43,'Appendix B - CI'!$C$2:$EM$141,G$1,0) &gt; 0,$C43,0)</f>
        <v>0</v>
      </c>
      <c r="H43" s="175">
        <f>IF(VLOOKUP($D43,'Appendix B - CI'!$C$2:$EM$141,H$1,0) &gt; 0,$C43,0)</f>
        <v>0</v>
      </c>
      <c r="I43" s="175">
        <f>IF(VLOOKUP($D43,'Appendix B - CI'!$C$2:$EM$141,I$1,0) &gt; 0,$C43,0)</f>
        <v>0</v>
      </c>
      <c r="J43" s="989">
        <f>IF(VLOOKUP($D43,'Appendix B - CI'!$C$2:$EM$141,J$1,0) &gt; 0,$C43,0)</f>
        <v>4270.27</v>
      </c>
      <c r="K43" s="175">
        <f>IF(VLOOKUP($D43,'Appendix B - CI'!$C$2:$EM$141,K$1,0) &gt; 0,$C43,0)</f>
        <v>0</v>
      </c>
      <c r="L43" s="175">
        <f>IF(VLOOKUP($D43,'Appendix B - CI'!$C$2:$EM$141,L$1,0) &gt; 0,$C43,0)</f>
        <v>0</v>
      </c>
      <c r="M43" s="175">
        <f>IF(VLOOKUP($D43,'Appendix B - CI'!$C$2:$EM$141,M$1,0) &gt; 0,$C43,0)</f>
        <v>0</v>
      </c>
      <c r="N43" s="175">
        <f>IF(VLOOKUP($D43,'Appendix B - CI'!$C$2:$EM$141,N$1,0) &gt; 0,$C43,0)</f>
        <v>0</v>
      </c>
      <c r="O43" s="989">
        <f>IF(VLOOKUP($D43,'Appendix B - CI'!$C$2:$EM$141,O$1,0) &gt; 0,$C43,0)</f>
        <v>4270.27</v>
      </c>
      <c r="P43" s="175">
        <f>IF(VLOOKUP($D43,'Appendix B - CI'!$C$2:$EM$141,P$1,0) &gt; 0,$C43,0)</f>
        <v>0</v>
      </c>
      <c r="Q43" s="175">
        <f>IF(VLOOKUP($D43,'Appendix B - CI'!$C$2:$EM$141,Q$1,0) &gt; 0,$C43,0)</f>
        <v>0</v>
      </c>
      <c r="R43" s="175">
        <f>IF(VLOOKUP($D43,'Appendix B - CI'!$C$2:$EM$141,R$1,0) &gt; 0,$C43,0)</f>
        <v>0</v>
      </c>
      <c r="S43" s="175">
        <f>IF(VLOOKUP($D43,'Appendix B - CI'!$C$2:$EM$141,S$1,0) &gt; 0,$C43,0)</f>
        <v>0</v>
      </c>
      <c r="T43" s="175">
        <f>IF(VLOOKUP($D43,'Appendix B - CI'!$C$2:$EM$141,T$1,0) &gt; 0,$C43,0)</f>
        <v>0</v>
      </c>
      <c r="U43" s="175">
        <f>IF(VLOOKUP($D43,'Appendix B - CI'!$C$2:$EM$141,U$1,0) &gt; 0,$C43,0)</f>
        <v>0</v>
      </c>
      <c r="V43" s="175">
        <f>IF(VLOOKUP($D43,'Appendix B - CI'!$C$2:$EM$141,V$1,0) &gt; 0,$C43,0)</f>
        <v>0</v>
      </c>
      <c r="W43" s="989">
        <f>IF(VLOOKUP($D43,'Appendix B - CI'!$C$2:$EM$141,W$1,0) &gt; 0,$C43,0)</f>
        <v>4270.27</v>
      </c>
      <c r="X43" s="175">
        <f>IF(VLOOKUP($D43,'Appendix B - CI'!$C$2:$EM$141,X$1,0) &gt; 0,$C43,0)</f>
        <v>0</v>
      </c>
      <c r="Y43" s="175">
        <f>IF(VLOOKUP($D43,'Appendix B - CI'!$C$2:$EM$141,Y$1,0) &gt; 0,$C43,0)</f>
        <v>0</v>
      </c>
      <c r="Z43" s="175">
        <f>IF(VLOOKUP($D43,'Appendix B - CI'!$C$2:$EM$141,Z$1,0) &gt; 0,$C43,0)</f>
        <v>0</v>
      </c>
      <c r="AA43" s="175">
        <f>IF(VLOOKUP($D43,'Appendix B - CI'!$C$2:$EM$141,AA$1,0) &gt; 0,$C43,0)</f>
        <v>0</v>
      </c>
      <c r="AB43" s="175">
        <f>IF(VLOOKUP($D43,'Appendix B - CI'!$C$2:$EM$141,AB$1,0) &gt; 0,$C43,0)</f>
        <v>0</v>
      </c>
      <c r="AC43" s="175">
        <f>IF(VLOOKUP($D43,'Appendix B - CI'!$C$2:$EM$141,AC$1,0) &gt; 0,$C43,0)</f>
        <v>0</v>
      </c>
      <c r="AD43" s="175">
        <f>IF(VLOOKUP($D43,'Appendix B - CI'!$C$2:$EM$141,AD$1,0) &gt; 0,$C43,0)</f>
        <v>0</v>
      </c>
      <c r="AE43" s="175">
        <f>IF(VLOOKUP($D43,'Appendix B - CI'!$C$2:$EM$141,AE$1,0) &gt; 0,$C43,0)</f>
        <v>0</v>
      </c>
      <c r="AF43" s="989">
        <f>IF(VLOOKUP($D43,'Appendix B - CI'!$C$2:$EM$141,AF$1,0) &gt; 0,$C43,0)</f>
        <v>4270.27</v>
      </c>
      <c r="AG43" s="175">
        <f>IF(VLOOKUP($D43,'Appendix B - CI'!$C$2:$EM$141,AG$1,0) &gt; 0,$C43,0)</f>
        <v>0</v>
      </c>
      <c r="AH43" s="175">
        <f>IF(VLOOKUP($D43,'Appendix B - CI'!$C$2:$EM$141,AH$1,0) &gt; 0,$C43,0)</f>
        <v>0</v>
      </c>
      <c r="AI43" s="175">
        <f>IF(VLOOKUP($D43,'Appendix B - CI'!$C$2:$EM$141,AI$1,0) &gt; 0,$C43,0)</f>
        <v>0</v>
      </c>
      <c r="AJ43" s="175">
        <f>IF(VLOOKUP($D43,'Appendix B - CI'!$C$2:$EM$141,AJ$1,0) &gt; 0,$C43,0)</f>
        <v>0</v>
      </c>
      <c r="AK43" s="175">
        <f>IF(VLOOKUP($D43,'Appendix B - CI'!$C$2:$EM$141,AK$1,0) &gt; 0,$C43,0)</f>
        <v>0</v>
      </c>
      <c r="AL43" s="175">
        <f>IF(VLOOKUP($D43,'Appendix B - CI'!$C$2:$EM$141,AL$1,0) &gt; 0,$C43,0)</f>
        <v>0</v>
      </c>
      <c r="AM43" s="175">
        <f>IF(VLOOKUP($D43,'Appendix B - CI'!$C$2:$EM$141,AM$1,0) &gt; 0,$C43,0)</f>
        <v>0</v>
      </c>
      <c r="AN43" s="989">
        <f>IF(VLOOKUP($D43,'Appendix B - CI'!$C$2:$EM$141,AN$1,0) &gt; 0,$C43,0)</f>
        <v>4270.27</v>
      </c>
      <c r="AO43" s="175">
        <f>IF(VLOOKUP($D43,'Appendix B - CI'!$C$2:$EM$141,AO$1,0) &gt; 0,$C43,0)</f>
        <v>0</v>
      </c>
      <c r="AP43" s="175">
        <f>IF(VLOOKUP($D43,'Appendix B - CI'!$C$2:$EM$141,AP$1,0) &gt; 0,$C43,0)</f>
        <v>0</v>
      </c>
      <c r="AQ43" s="175">
        <f>IF(VLOOKUP($D43,'Appendix B - CI'!$C$2:$EM$141,AQ$1,0) &gt; 0,$C43,0)</f>
        <v>0</v>
      </c>
      <c r="AR43" s="175">
        <f>IF(VLOOKUP($D43,'Appendix B - CI'!$C$2:$EM$141,AR$1,0) &gt; 0,$C43,0)</f>
        <v>0</v>
      </c>
      <c r="AS43" s="175">
        <f>IF(VLOOKUP($D43,'Appendix B - CI'!$C$2:$EM$141,AS$1,0) &gt; 0,$C43,0)</f>
        <v>0</v>
      </c>
      <c r="AT43" s="175">
        <f>IF(VLOOKUP($D43,'Appendix B - CI'!$C$2:$EM$141,AT$1,0) &gt; 0,$C43,0)</f>
        <v>0</v>
      </c>
      <c r="AU43" s="175">
        <f>IF(VLOOKUP($D43,'Appendix B - CI'!$C$2:$EM$141,AU$1,0) &gt; 0,$C43,0)</f>
        <v>0</v>
      </c>
      <c r="AV43" s="175">
        <f>IF(VLOOKUP($D43,'Appendix B - CI'!$C$2:$EM$141,AV$1,0) &gt; 0,$C43,0)</f>
        <v>0</v>
      </c>
      <c r="AW43" s="175">
        <f>IF(VLOOKUP($D43,'Appendix B - CI'!$C$2:$EM$141,AW$1,0) &gt; 0,$C43,0)</f>
        <v>0</v>
      </c>
      <c r="AX43" s="989">
        <f>IF(VLOOKUP($D43,'Appendix B - CI'!$C$2:$EM$141,AX$1,0) &gt; 0,$C43,0)</f>
        <v>4270.27</v>
      </c>
      <c r="AY43" s="175">
        <f>IF(VLOOKUP($D43,'Appendix B - CI'!$C$2:$EM$141,AY$1,0) &gt; 0,$C43,0)</f>
        <v>0</v>
      </c>
      <c r="AZ43" s="175">
        <f>IF(VLOOKUP($D43,'Appendix B - CI'!$C$2:$EM$141,AZ$1,0) &gt; 0,$C43,0)</f>
        <v>0</v>
      </c>
      <c r="BA43" s="175">
        <f>IF(VLOOKUP($D43,'Appendix B - CI'!$C$2:$EM$141,BA$1,0) &gt; 0,$C43,0)</f>
        <v>0</v>
      </c>
      <c r="BB43" s="175">
        <f>IF(VLOOKUP($D43,'Appendix B - CI'!$C$2:$EM$141,BB$1,0) &gt; 0,$C43,0)</f>
        <v>0</v>
      </c>
      <c r="BC43" s="175">
        <f>IF(VLOOKUP($D43,'Appendix B - CI'!$C$2:$EM$141,BC$1,0) &gt; 0,$C43,0)</f>
        <v>0</v>
      </c>
      <c r="BD43" s="175">
        <f>IF(VLOOKUP($D43,'Appendix B - CI'!$C$2:$EM$141,BD$1,0) &gt; 0,$C43,0)</f>
        <v>0</v>
      </c>
      <c r="BE43" s="175">
        <f>IF(VLOOKUP($D43,'Appendix B - CI'!$C$2:$EM$141,BE$1,0) &gt; 0,$C43,0)</f>
        <v>0</v>
      </c>
      <c r="BF43" s="175">
        <f>IF(VLOOKUP($D43,'Appendix B - CI'!$C$2:$EM$141,BF$1,0) &gt; 0,$C43,0)</f>
        <v>0</v>
      </c>
      <c r="BG43" s="175">
        <f>IF(VLOOKUP($D43,'Appendix B - CI'!$C$2:$EM$141,BG$1,0) &gt; 0,$C43,0)</f>
        <v>0</v>
      </c>
      <c r="BH43" s="175">
        <f>IF(VLOOKUP($D43,'Appendix B - CI'!$C$2:$EM$141,BH$1,0) &gt; 0,$C43,0)</f>
        <v>0</v>
      </c>
      <c r="BI43" s="175">
        <f>IF(VLOOKUP($D43,'Appendix B - CI'!$C$2:$EM$141,BI$1,0) &gt; 0,$C43,0)</f>
        <v>0</v>
      </c>
      <c r="BJ43" s="175">
        <f>IF(VLOOKUP($D43,'Appendix B - CI'!$C$2:$EM$141,BJ$1,0) &gt; 0,$C43,0)</f>
        <v>0</v>
      </c>
      <c r="BK43" s="175">
        <f>IF(VLOOKUP($D43,'Appendix B - CI'!$C$2:$EM$141,BK$1,0) &gt; 0,$C43,0)</f>
        <v>0</v>
      </c>
      <c r="BL43" s="175">
        <f>IF(VLOOKUP($D43,'Appendix B - CI'!$C$2:$EM$141,BL$1,0) &gt; 0,$C43,0)</f>
        <v>0</v>
      </c>
      <c r="BM43" s="175">
        <f>IF(VLOOKUP($D43,'Appendix B - CI'!$C$2:$EM$141,BM$1,0) &gt; 0,$C43,0)</f>
        <v>0</v>
      </c>
      <c r="BN43" s="175">
        <f>IF(VLOOKUP($D43,'Appendix B - CI'!$C$2:$EM$141,BN$1,0) &gt; 0,$C43,0)</f>
        <v>0</v>
      </c>
      <c r="BO43" s="175">
        <f>IF(VLOOKUP($D43,'Appendix B - CI'!$C$2:$EM$141,BO$1,0) &gt; 0,$C43,0)</f>
        <v>0</v>
      </c>
      <c r="BP43" s="175">
        <f>IF(VLOOKUP($D43,'Appendix B - CI'!$C$2:$EM$141,BP$1,0) &gt; 0,$C43,0)</f>
        <v>0</v>
      </c>
      <c r="BQ43" s="175">
        <f>IF(VLOOKUP($D43,'Appendix B - CI'!$C$2:$EM$141,BQ$1,0) &gt; 0,$C43,0)</f>
        <v>0</v>
      </c>
      <c r="BR43" s="175">
        <f>IF(VLOOKUP($D43,'Appendix B - CI'!$C$2:$EM$141,BR$1,0) &gt; 0,$C43,0)</f>
        <v>0</v>
      </c>
      <c r="BS43" s="175">
        <f>IF(VLOOKUP($D43,'Appendix B - CI'!$C$2:$EM$141,BS$1,0) &gt; 0,$C43,0)</f>
        <v>0</v>
      </c>
      <c r="BT43" s="175">
        <f>IF(VLOOKUP($D43,'Appendix B - CI'!$C$2:$EM$141,BT$1,0) &gt; 0,$C43,0)</f>
        <v>0</v>
      </c>
      <c r="BU43" s="175">
        <f>IF(VLOOKUP($D43,'Appendix B - CI'!$C$2:$EM$141,BU$1,0) &gt; 0,$C43,0)</f>
        <v>0</v>
      </c>
      <c r="BV43" s="175">
        <f>IF(VLOOKUP($D43,'Appendix B - CI'!$C$2:$EM$141,BV$1,0) &gt; 0,$C43,0)</f>
        <v>0</v>
      </c>
      <c r="BW43" s="175">
        <f>IF(VLOOKUP($D43,'Appendix B - CI'!$C$2:$EM$141,BW$1,0) &gt; 0,$C43,0)</f>
        <v>0</v>
      </c>
      <c r="BX43" s="175">
        <f>IF(VLOOKUP($D43,'Appendix B - CI'!$C$2:$EM$141,BX$1,0) &gt; 0,$C43,0)</f>
        <v>0</v>
      </c>
      <c r="BY43" s="175">
        <f>IF(VLOOKUP($D43,'Appendix B - CI'!$C$2:$EM$141,BY$1,0) &gt; 0,$C43,0)</f>
        <v>0</v>
      </c>
      <c r="BZ43" s="175">
        <f>IF(VLOOKUP($D43,'Appendix B - CI'!$C$2:$EM$141,BZ$1,0) &gt; 0,$C43,0)</f>
        <v>0</v>
      </c>
      <c r="CA43" s="175">
        <f>IF(VLOOKUP($D43,'Appendix B - CI'!$C$2:$EM$141,CA$1,0) &gt; 0,$C43,0)</f>
        <v>0</v>
      </c>
      <c r="CB43" s="989">
        <f>IF(VLOOKUP($D43,'Appendix B - CI'!$C$2:$EM$141,CB$1,0) &gt; 0,$C43,0)</f>
        <v>4270.27</v>
      </c>
      <c r="CC43" s="175">
        <f>IF(VLOOKUP($D43,'Appendix B - CI'!$C$2:$EM$141,CC$1,0) &gt; 0,$C43,0)</f>
        <v>0</v>
      </c>
      <c r="CD43" s="175">
        <f>IF(VLOOKUP($D43,'Appendix B - CI'!$C$2:$EM$141,CD$1,0) &gt; 0,$C43,0)</f>
        <v>0</v>
      </c>
      <c r="CE43" s="175">
        <f>IF(VLOOKUP($D43,'Appendix B - CI'!$C$2:$EM$141,CE$1,0) &gt; 0,$C43,0)</f>
        <v>0</v>
      </c>
      <c r="CF43" s="175">
        <f>IF(VLOOKUP($D43,'Appendix B - CI'!$C$2:$EM$141,CF$1,0) &gt; 0,$C43,0)</f>
        <v>0</v>
      </c>
      <c r="CG43" s="175">
        <f>IF(VLOOKUP($D43,'Appendix B - CI'!$C$2:$EM$141,CG$1,0) &gt; 0,$C43,0)</f>
        <v>0</v>
      </c>
      <c r="CH43" s="175">
        <f>IF(VLOOKUP($D43,'Appendix B - CI'!$C$2:$EM$141,CH$1,0) &gt; 0,$C43,0)</f>
        <v>0</v>
      </c>
      <c r="CI43" s="175">
        <f>IF(VLOOKUP($D43,'Appendix B - CI'!$C$2:$EM$141,CI$1,0) &gt; 0,$C43,0)</f>
        <v>0</v>
      </c>
      <c r="CJ43" s="175">
        <f>IF(VLOOKUP($D43,'Appendix B - CI'!$C$2:$EM$141,CJ$1,0) &gt; 0,$C43,0)</f>
        <v>0</v>
      </c>
      <c r="CK43" s="175">
        <f>IF(VLOOKUP($D43,'Appendix B - CI'!$C$2:$EM$141,CK$1,0) &gt; 0,$C43,0)</f>
        <v>0</v>
      </c>
      <c r="CL43" s="175">
        <f>IF(VLOOKUP($D43,'Appendix B - CI'!$C$2:$EM$141,CL$1,0) &gt; 0,$C43,0)</f>
        <v>0</v>
      </c>
      <c r="CM43" s="175">
        <f>IF(VLOOKUP($D43,'Appendix B - CI'!$C$2:$EM$141,CM$1,0) &gt; 0,$C43,0)</f>
        <v>0</v>
      </c>
      <c r="CN43" s="175">
        <f>IF(VLOOKUP($D43,'Appendix B - CI'!$C$2:$EM$141,CN$1,0) &gt; 0,$C43,0)</f>
        <v>0</v>
      </c>
      <c r="CO43" s="175">
        <f>IF(VLOOKUP($D43,'Appendix B - CI'!$C$2:$EM$141,CO$1,0) &gt; 0,$C43,0)</f>
        <v>0</v>
      </c>
      <c r="CP43" s="175">
        <f>IF(VLOOKUP($D43,'Appendix B - CI'!$C$2:$EM$141,CP$1,0) &gt; 0,$C43,0)</f>
        <v>0</v>
      </c>
      <c r="CQ43" s="989">
        <f>IF(VLOOKUP($D43,'Appendix B - CI'!$C$2:$EM$141,CQ$1,0) &gt; 0,$C43,0)</f>
        <v>4270.27</v>
      </c>
      <c r="CR43" s="175">
        <f>IF(VLOOKUP($D43,'Appendix B - CI'!$C$2:$EM$141,CR$1,0) &gt; 0,$C43,0)</f>
        <v>0</v>
      </c>
      <c r="CS43" s="175">
        <f>IF(VLOOKUP($D43,'Appendix B - CI'!$C$2:$EM$141,CS$1,0) &gt; 0,$C43,0)</f>
        <v>0</v>
      </c>
      <c r="CT43" s="175">
        <f>IF(VLOOKUP($D43,'Appendix B - CI'!$C$2:$EM$141,CT$1,0) &gt; 0,$C43,0)</f>
        <v>0</v>
      </c>
      <c r="CU43" s="175">
        <f>IF(VLOOKUP($D43,'Appendix B - CI'!$C$2:$EM$141,CU$1,0) &gt; 0,$C43,0)</f>
        <v>0</v>
      </c>
      <c r="CV43" s="175">
        <f>IF(VLOOKUP($D43,'Appendix B - CI'!$C$2:$EM$141,CV$1,0) &gt; 0,$C43,0)</f>
        <v>0</v>
      </c>
      <c r="CW43" s="175">
        <f>IF(VLOOKUP($D43,'Appendix B - CI'!$C$2:$EM$141,CW$1,0) &gt; 0,$C43,0)</f>
        <v>0</v>
      </c>
      <c r="CX43" s="175">
        <f>IF(VLOOKUP($D43,'Appendix B - CI'!$C$2:$EM$141,CX$1,0) &gt; 0,$C43,0)</f>
        <v>0</v>
      </c>
      <c r="CY43" s="175">
        <f>IF(VLOOKUP($D43,'Appendix B - CI'!$C$2:$EM$141,CY$1,0) &gt; 0,$C43,0)</f>
        <v>0</v>
      </c>
      <c r="CZ43" s="175">
        <f>IF(VLOOKUP($D43,'Appendix B - CI'!$C$2:$EM$141,CZ$1,0) &gt; 0,$C43,0)</f>
        <v>0</v>
      </c>
      <c r="DA43" s="175">
        <f>IF(VLOOKUP($D43,'Appendix B - CI'!$C$2:$EM$141,DA$1,0) &gt; 0,$C43,0)</f>
        <v>0</v>
      </c>
      <c r="DB43" s="989">
        <f>IF(VLOOKUP($D43,'Appendix B - CI'!$C$2:$EM$141,DB$1,0) &gt; 0,$C43,0)</f>
        <v>4270.27</v>
      </c>
      <c r="DC43" s="175">
        <f>IF(VLOOKUP($D43,'Appendix B - CI'!$C$2:$EM$141,DC$1,0) &gt; 0,$C43,0)</f>
        <v>0</v>
      </c>
      <c r="DD43" s="175">
        <f>IF(VLOOKUP($D43,'Appendix B - CI'!$C$2:$EM$141,DD$1,0) &gt; 0,$C43,0)</f>
        <v>0</v>
      </c>
      <c r="DE43" s="175">
        <f>IF(VLOOKUP($D43,'Appendix B - CI'!$C$2:$EM$141,DE$1,0) &gt; 0,$C43,0)</f>
        <v>0</v>
      </c>
      <c r="DF43" s="175">
        <f>IF(VLOOKUP($D43,'Appendix B - CI'!$C$2:$EM$141,DF$1,0) &gt; 0,$C43,0)</f>
        <v>0</v>
      </c>
      <c r="DG43" s="175">
        <f>IF(VLOOKUP($D43,'Appendix B - CI'!$C$2:$EM$141,DG$1,0) &gt; 0,$C43,0)</f>
        <v>0</v>
      </c>
      <c r="DH43" s="175">
        <f>IF(VLOOKUP($D43,'Appendix B - CI'!$C$2:$EM$141,DH$1,0) &gt; 0,$C43,0)</f>
        <v>0</v>
      </c>
      <c r="DI43" s="175">
        <f>IF(VLOOKUP($D43,'Appendix B - CI'!$C$2:$EM$141,DI$1,0) &gt; 0,$C43,0)</f>
        <v>0</v>
      </c>
      <c r="DJ43" s="175">
        <f>IF(VLOOKUP($D43,'Appendix B - CI'!$C$2:$EM$141,DJ$1,0) &gt; 0,$C43,0)</f>
        <v>0</v>
      </c>
      <c r="DK43" s="175">
        <f>IF(VLOOKUP($D43,'Appendix B - CI'!$C$2:$EM$141,DK$1,0) &gt; 0,$C43,0)</f>
        <v>0</v>
      </c>
      <c r="DL43" s="175">
        <f>IF(VLOOKUP($D43,'Appendix B - CI'!$C$2:$EM$141,DL$1,0) &gt; 0,$C43,0)</f>
        <v>0</v>
      </c>
      <c r="DM43" s="175">
        <f>IF(VLOOKUP($D43,'Appendix B - CI'!$C$2:$EM$141,DM$1,0) &gt; 0,$C43,0)</f>
        <v>0</v>
      </c>
      <c r="DN43" s="175">
        <f>IF(VLOOKUP($D43,'Appendix B - CI'!$C$2:$EM$141,DN$1,0) &gt; 0,$C43,0)</f>
        <v>0</v>
      </c>
      <c r="DO43" s="175">
        <f>IF(VLOOKUP($D43,'Appendix B - CI'!$C$2:$EM$141,DO$1,0) &gt; 0,$C43,0)</f>
        <v>0</v>
      </c>
      <c r="DP43" s="175">
        <f>IF(VLOOKUP($D43,'Appendix B - CI'!$C$2:$EM$141,DP$1,0) &gt; 0,$C43,0)</f>
        <v>0</v>
      </c>
      <c r="DQ43" s="175">
        <f>IF(VLOOKUP($D43,'Appendix B - CI'!$C$2:$EM$141,DQ$1,0) &gt; 0,$C43,0)</f>
        <v>0</v>
      </c>
      <c r="DR43" s="175">
        <f>IF(VLOOKUP($D43,'Appendix B - CI'!$C$2:$EM$141,DR$1,0) &gt; 0,$C43,0)</f>
        <v>0</v>
      </c>
      <c r="DS43" s="175">
        <f>IF(VLOOKUP($D43,'Appendix B - CI'!$C$2:$EM$141,DS$1,0) &gt; 0,$C43,0)</f>
        <v>0</v>
      </c>
      <c r="DT43" s="175">
        <f>IF(VLOOKUP($D43,'Appendix B - CI'!$C$2:$EM$141,DT$1,0) &gt; 0,$C43,0)</f>
        <v>0</v>
      </c>
      <c r="DU43" s="175">
        <f>IF(VLOOKUP($D43,'Appendix B - CI'!$C$2:$EM$141,DU$1,0) &gt; 0,$C43,0)</f>
        <v>0</v>
      </c>
      <c r="DV43" s="175">
        <f>IF(VLOOKUP($D43,'Appendix B - CI'!$C$2:$EM$141,DV$1,0) &gt; 0,$C43,0)</f>
        <v>0</v>
      </c>
      <c r="DW43" s="175">
        <f>IF(VLOOKUP($D43,'Appendix B - CI'!$C$2:$EM$141,DW$1,0) &gt; 0,$C43,0)</f>
        <v>0</v>
      </c>
      <c r="DX43" s="175">
        <f>IF(VLOOKUP($D43,'Appendix B - CI'!$C$2:$EM$141,DX$1,0) &gt; 0,$C43,0)</f>
        <v>0</v>
      </c>
      <c r="DY43" s="175">
        <f>IF(VLOOKUP($D43,'Appendix B - CI'!$C$2:$EM$141,DY$1,0) &gt; 0,$C43,0)</f>
        <v>0</v>
      </c>
      <c r="DZ43" s="175">
        <f>IF(VLOOKUP($D43,'Appendix B - CI'!$C$2:$EM$141,DZ$1,0) &gt; 0,$C43,0)</f>
        <v>0</v>
      </c>
      <c r="EA43" s="175">
        <f>IF(VLOOKUP($D43,'Appendix B - CI'!$C$2:$EM$141,EA$1,0) &gt; 0,$C43,0)</f>
        <v>0</v>
      </c>
      <c r="EB43" s="175">
        <f>IF(VLOOKUP($D43,'Appendix B - CI'!$C$2:$EM$141,EB$1,0) &gt; 0,$C43,0)</f>
        <v>0</v>
      </c>
      <c r="EC43" s="175">
        <f>IF(VLOOKUP($D43,'Appendix B - CI'!$C$2:$EM$141,EC$1,0) &gt; 0,$C43,0)</f>
        <v>0</v>
      </c>
      <c r="ED43" s="175">
        <f>IF(VLOOKUP($D43,'Appendix B - CI'!$C$2:$EM$141,ED$1,0) &gt; 0,$C43,0)</f>
        <v>0</v>
      </c>
      <c r="EE43" s="175">
        <f>IF(VLOOKUP($D43,'Appendix B - CI'!$C$2:$EM$141,EE$1,0) &gt; 0,$C43,0)</f>
        <v>0</v>
      </c>
      <c r="EF43" s="175">
        <f>IF(VLOOKUP($D43,'Appendix B - CI'!$C$2:$EM$141,EF$1,0) &gt; 0,$C43,0)</f>
        <v>0</v>
      </c>
      <c r="EG43" s="175">
        <f>IF(VLOOKUP($D43,'Appendix B - CI'!$C$2:$EM$141,EG$1,0) &gt; 0,$C43,0)</f>
        <v>0</v>
      </c>
      <c r="EH43" s="175">
        <f>IF(VLOOKUP($D43,'Appendix B - CI'!$C$2:$EM$141,EH$1,0) &gt; 0,$C43,0)</f>
        <v>0</v>
      </c>
      <c r="EI43" s="175">
        <f>IF(VLOOKUP($D43,'Appendix B - CI'!$C$2:$EM$141,EI$1,0) &gt; 0,$C43,0)</f>
        <v>0</v>
      </c>
      <c r="EJ43" s="175">
        <f>IF(VLOOKUP($D43,'Appendix B - CI'!$C$2:$EM$141,EJ$1,0) &gt; 0,$C43,0)</f>
        <v>0</v>
      </c>
      <c r="EK43" s="175">
        <f>IF(VLOOKUP($D43,'Appendix B - CI'!$C$2:$EM$141,EK$1,0) &gt; 0,$C43,0)</f>
        <v>0</v>
      </c>
      <c r="EL43" s="175">
        <f>IF(VLOOKUP($D43,'Appendix B - CI'!$C$2:$EM$141,EL$1,0) &gt; 0,$C43,0)</f>
        <v>0</v>
      </c>
      <c r="EM43" s="175">
        <f>IF(VLOOKUP($D43,'Appendix B - CI'!$C$2:$EM$141,EM$1,0) &gt; 0,$C43,0)</f>
        <v>0</v>
      </c>
      <c r="EN43" s="175">
        <f>IF(VLOOKUP($D43,'Appendix B - CI'!$C$2:$EM$141,EN$1,0) &gt; 0,$C43,0)</f>
        <v>0</v>
      </c>
      <c r="EO43" s="178"/>
      <c r="EP43" s="178"/>
      <c r="EQ43" s="178"/>
      <c r="ER43" s="178"/>
      <c r="ES43" s="178"/>
      <c r="ET43" s="178"/>
      <c r="EU43" s="178"/>
      <c r="EV43" s="178"/>
      <c r="EW43" s="178"/>
      <c r="EX43" s="178"/>
      <c r="EY43" s="178"/>
      <c r="EZ43" s="178"/>
      <c r="FA43" s="178"/>
      <c r="FB43" s="178"/>
      <c r="FC43" s="178"/>
      <c r="FD43" s="178"/>
      <c r="FE43" s="178"/>
      <c r="FF43" s="178"/>
      <c r="FG43" s="178"/>
      <c r="FH43" s="178"/>
      <c r="FI43" s="178"/>
      <c r="FJ43" s="178"/>
      <c r="FK43" s="178"/>
      <c r="FL43" s="178"/>
      <c r="FM43" s="178"/>
      <c r="FN43" s="178"/>
      <c r="FO43" s="178"/>
      <c r="FP43" s="178"/>
      <c r="FQ43" s="178"/>
      <c r="FR43" s="178"/>
      <c r="FS43" s="178"/>
      <c r="FT43" s="178"/>
      <c r="FU43" s="178"/>
      <c r="FV43" s="178"/>
      <c r="FW43" s="178"/>
      <c r="FX43" s="178"/>
      <c r="FY43" s="178"/>
      <c r="FZ43" s="178"/>
      <c r="GA43" s="178"/>
      <c r="GB43" s="178"/>
      <c r="GC43" s="178"/>
      <c r="GD43" s="178"/>
      <c r="GE43" s="178"/>
      <c r="GF43" s="178"/>
      <c r="GG43" s="178"/>
      <c r="GH43" s="178"/>
      <c r="GI43" s="178"/>
      <c r="GJ43" s="178"/>
      <c r="GK43" s="178"/>
      <c r="GL43" s="178"/>
      <c r="GM43" s="178"/>
      <c r="GN43" s="178"/>
      <c r="GO43" s="178"/>
      <c r="GP43" s="178"/>
      <c r="GQ43" s="178"/>
      <c r="GR43" s="178"/>
      <c r="GS43" s="178"/>
      <c r="GT43" s="178"/>
      <c r="GU43" s="178"/>
      <c r="GV43" s="178"/>
      <c r="GW43" s="178"/>
      <c r="GX43" s="178"/>
      <c r="GY43" s="178"/>
      <c r="GZ43" s="178"/>
      <c r="HA43" s="178"/>
      <c r="HB43" s="178"/>
      <c r="HC43" s="178"/>
      <c r="HD43" s="178"/>
      <c r="HE43" s="178"/>
      <c r="HF43" s="178"/>
      <c r="HG43" s="178"/>
      <c r="HH43" s="178"/>
      <c r="HI43" s="178"/>
      <c r="HJ43" s="178"/>
      <c r="HK43" s="178"/>
      <c r="HL43" s="178"/>
      <c r="HM43" s="178"/>
      <c r="HN43" s="178"/>
      <c r="HO43" s="178"/>
      <c r="HP43" s="178"/>
      <c r="HQ43" s="178"/>
      <c r="HR43" s="178"/>
      <c r="HS43" s="178"/>
      <c r="HT43" s="178"/>
      <c r="HU43" s="178"/>
      <c r="HV43" s="178"/>
      <c r="HW43" s="178"/>
      <c r="HX43" s="178"/>
      <c r="HY43" s="178"/>
      <c r="HZ43" s="178"/>
      <c r="IA43" s="178"/>
      <c r="IB43" s="178"/>
      <c r="IC43" s="178"/>
      <c r="ID43" s="178"/>
      <c r="IE43" s="178"/>
      <c r="IF43" s="178"/>
      <c r="IG43" s="178"/>
      <c r="IH43" s="178"/>
      <c r="II43" s="178"/>
      <c r="IJ43" s="178"/>
      <c r="IK43" s="178"/>
      <c r="IL43" s="178"/>
      <c r="IM43" s="178"/>
      <c r="IN43" s="178"/>
      <c r="IO43" s="178"/>
      <c r="IP43" s="178"/>
      <c r="IQ43" s="178"/>
      <c r="IR43" s="178"/>
      <c r="IS43" s="178"/>
      <c r="IT43" s="178"/>
      <c r="IU43" s="178"/>
      <c r="IV43" s="178"/>
      <c r="IW43" s="178"/>
      <c r="IX43" s="178"/>
      <c r="IY43" s="178"/>
      <c r="IZ43" s="178"/>
      <c r="JA43" s="178"/>
      <c r="JB43" s="178"/>
      <c r="JC43" s="178"/>
      <c r="JD43" s="178"/>
      <c r="JE43" s="178"/>
      <c r="JF43" s="178"/>
      <c r="JG43" s="178"/>
      <c r="JH43" s="178"/>
      <c r="JI43" s="178"/>
      <c r="JJ43" s="178"/>
      <c r="JK43" s="178"/>
      <c r="JL43" s="178"/>
      <c r="JM43" s="178"/>
      <c r="JN43" s="178"/>
      <c r="JO43" s="178"/>
      <c r="JP43" s="178"/>
      <c r="JQ43" s="178"/>
      <c r="JR43" s="178"/>
      <c r="JS43" s="178"/>
      <c r="JT43" s="178"/>
      <c r="JU43" s="178"/>
      <c r="JV43" s="178"/>
      <c r="JW43" s="178"/>
      <c r="JX43" s="178"/>
      <c r="JY43" s="180"/>
    </row>
    <row r="44" ht="14.25" customHeight="1">
      <c r="A44" s="50" t="s">
        <v>179</v>
      </c>
      <c r="B44" s="83" t="s">
        <v>479</v>
      </c>
      <c r="C44" s="1330">
        <f>VLOOKUP(D44,'Combined Scenario II - Results'!$C$2:$AR$87,42,0)</f>
        <v>2979.0981</v>
      </c>
      <c r="D44" s="50">
        <v>1811065.0</v>
      </c>
      <c r="E44" s="989">
        <f>IF(VLOOKUP($D44,'Appendix B - CI'!$C$2:$EM$141,E$1,0) &gt; 0,$C44,0)</f>
        <v>2979.0981</v>
      </c>
      <c r="F44" s="175">
        <f>IF(VLOOKUP($D44,'Appendix B - CI'!$C$2:$EM$141,F$1,0) &gt; 0,$C44,0)</f>
        <v>0</v>
      </c>
      <c r="G44" s="175">
        <f>IF(VLOOKUP($D44,'Appendix B - CI'!$C$2:$EM$141,G$1,0) &gt; 0,$C44,0)</f>
        <v>0</v>
      </c>
      <c r="H44" s="175">
        <f>IF(VLOOKUP($D44,'Appendix B - CI'!$C$2:$EM$141,H$1,0) &gt; 0,$C44,0)</f>
        <v>0</v>
      </c>
      <c r="I44" s="175">
        <f>IF(VLOOKUP($D44,'Appendix B - CI'!$C$2:$EM$141,I$1,0) &gt; 0,$C44,0)</f>
        <v>0</v>
      </c>
      <c r="J44" s="989">
        <f>IF(VLOOKUP($D44,'Appendix B - CI'!$C$2:$EM$141,J$1,0) &gt; 0,$C44,0)</f>
        <v>2979.0981</v>
      </c>
      <c r="K44" s="175">
        <f>IF(VLOOKUP($D44,'Appendix B - CI'!$C$2:$EM$141,K$1,0) &gt; 0,$C44,0)</f>
        <v>0</v>
      </c>
      <c r="L44" s="175">
        <f>IF(VLOOKUP($D44,'Appendix B - CI'!$C$2:$EM$141,L$1,0) &gt; 0,$C44,0)</f>
        <v>0</v>
      </c>
      <c r="M44" s="175">
        <f>IF(VLOOKUP($D44,'Appendix B - CI'!$C$2:$EM$141,M$1,0) &gt; 0,$C44,0)</f>
        <v>0</v>
      </c>
      <c r="N44" s="175">
        <f>IF(VLOOKUP($D44,'Appendix B - CI'!$C$2:$EM$141,N$1,0) &gt; 0,$C44,0)</f>
        <v>0</v>
      </c>
      <c r="O44" s="989">
        <f>IF(VLOOKUP($D44,'Appendix B - CI'!$C$2:$EM$141,O$1,0) &gt; 0,$C44,0)</f>
        <v>2979.0981</v>
      </c>
      <c r="P44" s="175">
        <f>IF(VLOOKUP($D44,'Appendix B - CI'!$C$2:$EM$141,P$1,0) &gt; 0,$C44,0)</f>
        <v>0</v>
      </c>
      <c r="Q44" s="175">
        <f>IF(VLOOKUP($D44,'Appendix B - CI'!$C$2:$EM$141,Q$1,0) &gt; 0,$C44,0)</f>
        <v>0</v>
      </c>
      <c r="R44" s="175">
        <f>IF(VLOOKUP($D44,'Appendix B - CI'!$C$2:$EM$141,R$1,0) &gt; 0,$C44,0)</f>
        <v>0</v>
      </c>
      <c r="S44" s="175">
        <f>IF(VLOOKUP($D44,'Appendix B - CI'!$C$2:$EM$141,S$1,0) &gt; 0,$C44,0)</f>
        <v>0</v>
      </c>
      <c r="T44" s="175">
        <f>IF(VLOOKUP($D44,'Appendix B - CI'!$C$2:$EM$141,T$1,0) &gt; 0,$C44,0)</f>
        <v>0</v>
      </c>
      <c r="U44" s="175">
        <f>IF(VLOOKUP($D44,'Appendix B - CI'!$C$2:$EM$141,U$1,0) &gt; 0,$C44,0)</f>
        <v>0</v>
      </c>
      <c r="V44" s="175">
        <f>IF(VLOOKUP($D44,'Appendix B - CI'!$C$2:$EM$141,V$1,0) &gt; 0,$C44,0)</f>
        <v>0</v>
      </c>
      <c r="W44" s="175">
        <f>IF(VLOOKUP($D44,'Appendix B - CI'!$C$2:$EM$141,W$1,0) &gt; 0,$C44,0)</f>
        <v>0</v>
      </c>
      <c r="X44" s="175">
        <f>IF(VLOOKUP($D44,'Appendix B - CI'!$C$2:$EM$141,X$1,0) &gt; 0,$C44,0)</f>
        <v>0</v>
      </c>
      <c r="Y44" s="989">
        <f>IF(VLOOKUP($D44,'Appendix B - CI'!$C$2:$EM$141,Y$1,0) &gt; 0,$C44,0)</f>
        <v>2979.0981</v>
      </c>
      <c r="Z44" s="175">
        <f>IF(VLOOKUP($D44,'Appendix B - CI'!$C$2:$EM$141,Z$1,0) &gt; 0,$C44,0)</f>
        <v>0</v>
      </c>
      <c r="AA44" s="175">
        <f>IF(VLOOKUP($D44,'Appendix B - CI'!$C$2:$EM$141,AA$1,0) &gt; 0,$C44,0)</f>
        <v>0</v>
      </c>
      <c r="AB44" s="175">
        <f>IF(VLOOKUP($D44,'Appendix B - CI'!$C$2:$EM$141,AB$1,0) &gt; 0,$C44,0)</f>
        <v>0</v>
      </c>
      <c r="AC44" s="175">
        <f>IF(VLOOKUP($D44,'Appendix B - CI'!$C$2:$EM$141,AC$1,0) &gt; 0,$C44,0)</f>
        <v>0</v>
      </c>
      <c r="AD44" s="175">
        <f>IF(VLOOKUP($D44,'Appendix B - CI'!$C$2:$EM$141,AD$1,0) &gt; 0,$C44,0)</f>
        <v>0</v>
      </c>
      <c r="AE44" s="175">
        <f>IF(VLOOKUP($D44,'Appendix B - CI'!$C$2:$EM$141,AE$1,0) &gt; 0,$C44,0)</f>
        <v>0</v>
      </c>
      <c r="AF44" s="989">
        <f>IF(VLOOKUP($D44,'Appendix B - CI'!$C$2:$EM$141,AF$1,0) &gt; 0,$C44,0)</f>
        <v>2979.0981</v>
      </c>
      <c r="AG44" s="175">
        <f>IF(VLOOKUP($D44,'Appendix B - CI'!$C$2:$EM$141,AG$1,0) &gt; 0,$C44,0)</f>
        <v>0</v>
      </c>
      <c r="AH44" s="175">
        <f>IF(VLOOKUP($D44,'Appendix B - CI'!$C$2:$EM$141,AH$1,0) &gt; 0,$C44,0)</f>
        <v>0</v>
      </c>
      <c r="AI44" s="175">
        <f>IF(VLOOKUP($D44,'Appendix B - CI'!$C$2:$EM$141,AI$1,0) &gt; 0,$C44,0)</f>
        <v>0</v>
      </c>
      <c r="AJ44" s="175">
        <f>IF(VLOOKUP($D44,'Appendix B - CI'!$C$2:$EM$141,AJ$1,0) &gt; 0,$C44,0)</f>
        <v>0</v>
      </c>
      <c r="AK44" s="175">
        <f>IF(VLOOKUP($D44,'Appendix B - CI'!$C$2:$EM$141,AK$1,0) &gt; 0,$C44,0)</f>
        <v>0</v>
      </c>
      <c r="AL44" s="175">
        <f>IF(VLOOKUP($D44,'Appendix B - CI'!$C$2:$EM$141,AL$1,0) &gt; 0,$C44,0)</f>
        <v>0</v>
      </c>
      <c r="AM44" s="175">
        <f>IF(VLOOKUP($D44,'Appendix B - CI'!$C$2:$EM$141,AM$1,0) &gt; 0,$C44,0)</f>
        <v>0</v>
      </c>
      <c r="AN44" s="989">
        <f>IF(VLOOKUP($D44,'Appendix B - CI'!$C$2:$EM$141,AN$1,0) &gt; 0,$C44,0)</f>
        <v>2979.0981</v>
      </c>
      <c r="AO44" s="175">
        <f>IF(VLOOKUP($D44,'Appendix B - CI'!$C$2:$EM$141,AO$1,0) &gt; 0,$C44,0)</f>
        <v>0</v>
      </c>
      <c r="AP44" s="175">
        <f>IF(VLOOKUP($D44,'Appendix B - CI'!$C$2:$EM$141,AP$1,0) &gt; 0,$C44,0)</f>
        <v>0</v>
      </c>
      <c r="AQ44" s="175">
        <f>IF(VLOOKUP($D44,'Appendix B - CI'!$C$2:$EM$141,AQ$1,0) &gt; 0,$C44,0)</f>
        <v>0</v>
      </c>
      <c r="AR44" s="175">
        <f>IF(VLOOKUP($D44,'Appendix B - CI'!$C$2:$EM$141,AR$1,0) &gt; 0,$C44,0)</f>
        <v>0</v>
      </c>
      <c r="AS44" s="175">
        <f>IF(VLOOKUP($D44,'Appendix B - CI'!$C$2:$EM$141,AS$1,0) &gt; 0,$C44,0)</f>
        <v>0</v>
      </c>
      <c r="AT44" s="175">
        <f>IF(VLOOKUP($D44,'Appendix B - CI'!$C$2:$EM$141,AT$1,0) &gt; 0,$C44,0)</f>
        <v>0</v>
      </c>
      <c r="AU44" s="175">
        <f>IF(VLOOKUP($D44,'Appendix B - CI'!$C$2:$EM$141,AU$1,0) &gt; 0,$C44,0)</f>
        <v>0</v>
      </c>
      <c r="AV44" s="175">
        <f>IF(VLOOKUP($D44,'Appendix B - CI'!$C$2:$EM$141,AV$1,0) &gt; 0,$C44,0)</f>
        <v>0</v>
      </c>
      <c r="AW44" s="175">
        <f>IF(VLOOKUP($D44,'Appendix B - CI'!$C$2:$EM$141,AW$1,0) &gt; 0,$C44,0)</f>
        <v>0</v>
      </c>
      <c r="AX44" s="989">
        <f>IF(VLOOKUP($D44,'Appendix B - CI'!$C$2:$EM$141,AX$1,0) &gt; 0,$C44,0)</f>
        <v>2979.0981</v>
      </c>
      <c r="AY44" s="175">
        <f>IF(VLOOKUP($D44,'Appendix B - CI'!$C$2:$EM$141,AY$1,0) &gt; 0,$C44,0)</f>
        <v>0</v>
      </c>
      <c r="AZ44" s="175">
        <f>IF(VLOOKUP($D44,'Appendix B - CI'!$C$2:$EM$141,AZ$1,0) &gt; 0,$C44,0)</f>
        <v>0</v>
      </c>
      <c r="BA44" s="175">
        <f>IF(VLOOKUP($D44,'Appendix B - CI'!$C$2:$EM$141,BA$1,0) &gt; 0,$C44,0)</f>
        <v>0</v>
      </c>
      <c r="BB44" s="175">
        <f>IF(VLOOKUP($D44,'Appendix B - CI'!$C$2:$EM$141,BB$1,0) &gt; 0,$C44,0)</f>
        <v>0</v>
      </c>
      <c r="BC44" s="175">
        <f>IF(VLOOKUP($D44,'Appendix B - CI'!$C$2:$EM$141,BC$1,0) &gt; 0,$C44,0)</f>
        <v>0</v>
      </c>
      <c r="BD44" s="175">
        <f>IF(VLOOKUP($D44,'Appendix B - CI'!$C$2:$EM$141,BD$1,0) &gt; 0,$C44,0)</f>
        <v>0</v>
      </c>
      <c r="BE44" s="175">
        <f>IF(VLOOKUP($D44,'Appendix B - CI'!$C$2:$EM$141,BE$1,0) &gt; 0,$C44,0)</f>
        <v>0</v>
      </c>
      <c r="BF44" s="175">
        <f>IF(VLOOKUP($D44,'Appendix B - CI'!$C$2:$EM$141,BF$1,0) &gt; 0,$C44,0)</f>
        <v>0</v>
      </c>
      <c r="BG44" s="175">
        <f>IF(VLOOKUP($D44,'Appendix B - CI'!$C$2:$EM$141,BG$1,0) &gt; 0,$C44,0)</f>
        <v>0</v>
      </c>
      <c r="BH44" s="175">
        <f>IF(VLOOKUP($D44,'Appendix B - CI'!$C$2:$EM$141,BH$1,0) &gt; 0,$C44,0)</f>
        <v>0</v>
      </c>
      <c r="BI44" s="175">
        <f>IF(VLOOKUP($D44,'Appendix B - CI'!$C$2:$EM$141,BI$1,0) &gt; 0,$C44,0)</f>
        <v>0</v>
      </c>
      <c r="BJ44" s="175">
        <f>IF(VLOOKUP($D44,'Appendix B - CI'!$C$2:$EM$141,BJ$1,0) &gt; 0,$C44,0)</f>
        <v>0</v>
      </c>
      <c r="BK44" s="175">
        <f>IF(VLOOKUP($D44,'Appendix B - CI'!$C$2:$EM$141,BK$1,0) &gt; 0,$C44,0)</f>
        <v>0</v>
      </c>
      <c r="BL44" s="175">
        <f>IF(VLOOKUP($D44,'Appendix B - CI'!$C$2:$EM$141,BL$1,0) &gt; 0,$C44,0)</f>
        <v>0</v>
      </c>
      <c r="BM44" s="175">
        <f>IF(VLOOKUP($D44,'Appendix B - CI'!$C$2:$EM$141,BM$1,0) &gt; 0,$C44,0)</f>
        <v>0</v>
      </c>
      <c r="BN44" s="175">
        <f>IF(VLOOKUP($D44,'Appendix B - CI'!$C$2:$EM$141,BN$1,0) &gt; 0,$C44,0)</f>
        <v>0</v>
      </c>
      <c r="BO44" s="175">
        <f>IF(VLOOKUP($D44,'Appendix B - CI'!$C$2:$EM$141,BO$1,0) &gt; 0,$C44,0)</f>
        <v>0</v>
      </c>
      <c r="BP44" s="175">
        <f>IF(VLOOKUP($D44,'Appendix B - CI'!$C$2:$EM$141,BP$1,0) &gt; 0,$C44,0)</f>
        <v>0</v>
      </c>
      <c r="BQ44" s="175">
        <f>IF(VLOOKUP($D44,'Appendix B - CI'!$C$2:$EM$141,BQ$1,0) &gt; 0,$C44,0)</f>
        <v>0</v>
      </c>
      <c r="BR44" s="175">
        <f>IF(VLOOKUP($D44,'Appendix B - CI'!$C$2:$EM$141,BR$1,0) &gt; 0,$C44,0)</f>
        <v>0</v>
      </c>
      <c r="BS44" s="175">
        <f>IF(VLOOKUP($D44,'Appendix B - CI'!$C$2:$EM$141,BS$1,0) &gt; 0,$C44,0)</f>
        <v>0</v>
      </c>
      <c r="BT44" s="175">
        <f>IF(VLOOKUP($D44,'Appendix B - CI'!$C$2:$EM$141,BT$1,0) &gt; 0,$C44,0)</f>
        <v>0</v>
      </c>
      <c r="BU44" s="175">
        <f>IF(VLOOKUP($D44,'Appendix B - CI'!$C$2:$EM$141,BU$1,0) &gt; 0,$C44,0)</f>
        <v>0</v>
      </c>
      <c r="BV44" s="175">
        <f>IF(VLOOKUP($D44,'Appendix B - CI'!$C$2:$EM$141,BV$1,0) &gt; 0,$C44,0)</f>
        <v>0</v>
      </c>
      <c r="BW44" s="175">
        <f>IF(VLOOKUP($D44,'Appendix B - CI'!$C$2:$EM$141,BW$1,0) &gt; 0,$C44,0)</f>
        <v>0</v>
      </c>
      <c r="BX44" s="175">
        <f>IF(VLOOKUP($D44,'Appendix B - CI'!$C$2:$EM$141,BX$1,0) &gt; 0,$C44,0)</f>
        <v>0</v>
      </c>
      <c r="BY44" s="175">
        <f>IF(VLOOKUP($D44,'Appendix B - CI'!$C$2:$EM$141,BY$1,0) &gt; 0,$C44,0)</f>
        <v>0</v>
      </c>
      <c r="BZ44" s="175">
        <f>IF(VLOOKUP($D44,'Appendix B - CI'!$C$2:$EM$141,BZ$1,0) &gt; 0,$C44,0)</f>
        <v>0</v>
      </c>
      <c r="CA44" s="175">
        <f>IF(VLOOKUP($D44,'Appendix B - CI'!$C$2:$EM$141,CA$1,0) &gt; 0,$C44,0)</f>
        <v>0</v>
      </c>
      <c r="CB44" s="989">
        <f>IF(VLOOKUP($D44,'Appendix B - CI'!$C$2:$EM$141,CB$1,0) &gt; 0,$C44,0)</f>
        <v>2979.0981</v>
      </c>
      <c r="CC44" s="175">
        <f>IF(VLOOKUP($D44,'Appendix B - CI'!$C$2:$EM$141,CC$1,0) &gt; 0,$C44,0)</f>
        <v>0</v>
      </c>
      <c r="CD44" s="175">
        <f>IF(VLOOKUP($D44,'Appendix B - CI'!$C$2:$EM$141,CD$1,0) &gt; 0,$C44,0)</f>
        <v>0</v>
      </c>
      <c r="CE44" s="175">
        <f>IF(VLOOKUP($D44,'Appendix B - CI'!$C$2:$EM$141,CE$1,0) &gt; 0,$C44,0)</f>
        <v>0</v>
      </c>
      <c r="CF44" s="175">
        <f>IF(VLOOKUP($D44,'Appendix B - CI'!$C$2:$EM$141,CF$1,0) &gt; 0,$C44,0)</f>
        <v>0</v>
      </c>
      <c r="CG44" s="175">
        <f>IF(VLOOKUP($D44,'Appendix B - CI'!$C$2:$EM$141,CG$1,0) &gt; 0,$C44,0)</f>
        <v>0</v>
      </c>
      <c r="CH44" s="175">
        <f>IF(VLOOKUP($D44,'Appendix B - CI'!$C$2:$EM$141,CH$1,0) &gt; 0,$C44,0)</f>
        <v>0</v>
      </c>
      <c r="CI44" s="175">
        <f>IF(VLOOKUP($D44,'Appendix B - CI'!$C$2:$EM$141,CI$1,0) &gt; 0,$C44,0)</f>
        <v>0</v>
      </c>
      <c r="CJ44" s="175">
        <f>IF(VLOOKUP($D44,'Appendix B - CI'!$C$2:$EM$141,CJ$1,0) &gt; 0,$C44,0)</f>
        <v>0</v>
      </c>
      <c r="CK44" s="175">
        <f>IF(VLOOKUP($D44,'Appendix B - CI'!$C$2:$EM$141,CK$1,0) &gt; 0,$C44,0)</f>
        <v>0</v>
      </c>
      <c r="CL44" s="175">
        <f>IF(VLOOKUP($D44,'Appendix B - CI'!$C$2:$EM$141,CL$1,0) &gt; 0,$C44,0)</f>
        <v>0</v>
      </c>
      <c r="CM44" s="175">
        <f>IF(VLOOKUP($D44,'Appendix B - CI'!$C$2:$EM$141,CM$1,0) &gt; 0,$C44,0)</f>
        <v>0</v>
      </c>
      <c r="CN44" s="175">
        <f>IF(VLOOKUP($D44,'Appendix B - CI'!$C$2:$EM$141,CN$1,0) &gt; 0,$C44,0)</f>
        <v>0</v>
      </c>
      <c r="CO44" s="175">
        <f>IF(VLOOKUP($D44,'Appendix B - CI'!$C$2:$EM$141,CO$1,0) &gt; 0,$C44,0)</f>
        <v>0</v>
      </c>
      <c r="CP44" s="175">
        <f>IF(VLOOKUP($D44,'Appendix B - CI'!$C$2:$EM$141,CP$1,0) &gt; 0,$C44,0)</f>
        <v>0</v>
      </c>
      <c r="CQ44" s="989">
        <f>IF(VLOOKUP($D44,'Appendix B - CI'!$C$2:$EM$141,CQ$1,0) &gt; 0,$C44,0)</f>
        <v>2979.0981</v>
      </c>
      <c r="CR44" s="175">
        <f>IF(VLOOKUP($D44,'Appendix B - CI'!$C$2:$EM$141,CR$1,0) &gt; 0,$C44,0)</f>
        <v>0</v>
      </c>
      <c r="CS44" s="175">
        <f>IF(VLOOKUP($D44,'Appendix B - CI'!$C$2:$EM$141,CS$1,0) &gt; 0,$C44,0)</f>
        <v>0</v>
      </c>
      <c r="CT44" s="175">
        <f>IF(VLOOKUP($D44,'Appendix B - CI'!$C$2:$EM$141,CT$1,0) &gt; 0,$C44,0)</f>
        <v>0</v>
      </c>
      <c r="CU44" s="175">
        <f>IF(VLOOKUP($D44,'Appendix B - CI'!$C$2:$EM$141,CU$1,0) &gt; 0,$C44,0)</f>
        <v>0</v>
      </c>
      <c r="CV44" s="175">
        <f>IF(VLOOKUP($D44,'Appendix B - CI'!$C$2:$EM$141,CV$1,0) &gt; 0,$C44,0)</f>
        <v>0</v>
      </c>
      <c r="CW44" s="175">
        <f>IF(VLOOKUP($D44,'Appendix B - CI'!$C$2:$EM$141,CW$1,0) &gt; 0,$C44,0)</f>
        <v>0</v>
      </c>
      <c r="CX44" s="175">
        <f>IF(VLOOKUP($D44,'Appendix B - CI'!$C$2:$EM$141,CX$1,0) &gt; 0,$C44,0)</f>
        <v>0</v>
      </c>
      <c r="CY44" s="175">
        <f>IF(VLOOKUP($D44,'Appendix B - CI'!$C$2:$EM$141,CY$1,0) &gt; 0,$C44,0)</f>
        <v>0</v>
      </c>
      <c r="CZ44" s="175">
        <f>IF(VLOOKUP($D44,'Appendix B - CI'!$C$2:$EM$141,CZ$1,0) &gt; 0,$C44,0)</f>
        <v>0</v>
      </c>
      <c r="DA44" s="175">
        <f>IF(VLOOKUP($D44,'Appendix B - CI'!$C$2:$EM$141,DA$1,0) &gt; 0,$C44,0)</f>
        <v>0</v>
      </c>
      <c r="DB44" s="989">
        <f>IF(VLOOKUP($D44,'Appendix B - CI'!$C$2:$EM$141,DB$1,0) &gt; 0,$C44,0)</f>
        <v>2979.0981</v>
      </c>
      <c r="DC44" s="175">
        <f>IF(VLOOKUP($D44,'Appendix B - CI'!$C$2:$EM$141,DC$1,0) &gt; 0,$C44,0)</f>
        <v>0</v>
      </c>
      <c r="DD44" s="175">
        <f>IF(VLOOKUP($D44,'Appendix B - CI'!$C$2:$EM$141,DD$1,0) &gt; 0,$C44,0)</f>
        <v>0</v>
      </c>
      <c r="DE44" s="175">
        <f>IF(VLOOKUP($D44,'Appendix B - CI'!$C$2:$EM$141,DE$1,0) &gt; 0,$C44,0)</f>
        <v>0</v>
      </c>
      <c r="DF44" s="175">
        <f>IF(VLOOKUP($D44,'Appendix B - CI'!$C$2:$EM$141,DF$1,0) &gt; 0,$C44,0)</f>
        <v>0</v>
      </c>
      <c r="DG44" s="175">
        <f>IF(VLOOKUP($D44,'Appendix B - CI'!$C$2:$EM$141,DG$1,0) &gt; 0,$C44,0)</f>
        <v>0</v>
      </c>
      <c r="DH44" s="175">
        <f>IF(VLOOKUP($D44,'Appendix B - CI'!$C$2:$EM$141,DH$1,0) &gt; 0,$C44,0)</f>
        <v>0</v>
      </c>
      <c r="DI44" s="175">
        <f>IF(VLOOKUP($D44,'Appendix B - CI'!$C$2:$EM$141,DI$1,0) &gt; 0,$C44,0)</f>
        <v>0</v>
      </c>
      <c r="DJ44" s="175">
        <f>IF(VLOOKUP($D44,'Appendix B - CI'!$C$2:$EM$141,DJ$1,0) &gt; 0,$C44,0)</f>
        <v>0</v>
      </c>
      <c r="DK44" s="175">
        <f>IF(VLOOKUP($D44,'Appendix B - CI'!$C$2:$EM$141,DK$1,0) &gt; 0,$C44,0)</f>
        <v>0</v>
      </c>
      <c r="DL44" s="175">
        <f>IF(VLOOKUP($D44,'Appendix B - CI'!$C$2:$EM$141,DL$1,0) &gt; 0,$C44,0)</f>
        <v>0</v>
      </c>
      <c r="DM44" s="175">
        <f>IF(VLOOKUP($D44,'Appendix B - CI'!$C$2:$EM$141,DM$1,0) &gt; 0,$C44,0)</f>
        <v>0</v>
      </c>
      <c r="DN44" s="175">
        <f>IF(VLOOKUP($D44,'Appendix B - CI'!$C$2:$EM$141,DN$1,0) &gt; 0,$C44,0)</f>
        <v>0</v>
      </c>
      <c r="DO44" s="175">
        <f>IF(VLOOKUP($D44,'Appendix B - CI'!$C$2:$EM$141,DO$1,0) &gt; 0,$C44,0)</f>
        <v>0</v>
      </c>
      <c r="DP44" s="175">
        <f>IF(VLOOKUP($D44,'Appendix B - CI'!$C$2:$EM$141,DP$1,0) &gt; 0,$C44,0)</f>
        <v>0</v>
      </c>
      <c r="DQ44" s="175">
        <f>IF(VLOOKUP($D44,'Appendix B - CI'!$C$2:$EM$141,DQ$1,0) &gt; 0,$C44,0)</f>
        <v>0</v>
      </c>
      <c r="DR44" s="175">
        <f>IF(VLOOKUP($D44,'Appendix B - CI'!$C$2:$EM$141,DR$1,0) &gt; 0,$C44,0)</f>
        <v>0</v>
      </c>
      <c r="DS44" s="175">
        <f>IF(VLOOKUP($D44,'Appendix B - CI'!$C$2:$EM$141,DS$1,0) &gt; 0,$C44,0)</f>
        <v>0</v>
      </c>
      <c r="DT44" s="175">
        <f>IF(VLOOKUP($D44,'Appendix B - CI'!$C$2:$EM$141,DT$1,0) &gt; 0,$C44,0)</f>
        <v>0</v>
      </c>
      <c r="DU44" s="175">
        <f>IF(VLOOKUP($D44,'Appendix B - CI'!$C$2:$EM$141,DU$1,0) &gt; 0,$C44,0)</f>
        <v>0</v>
      </c>
      <c r="DV44" s="175">
        <f>IF(VLOOKUP($D44,'Appendix B - CI'!$C$2:$EM$141,DV$1,0) &gt; 0,$C44,0)</f>
        <v>0</v>
      </c>
      <c r="DW44" s="175">
        <f>IF(VLOOKUP($D44,'Appendix B - CI'!$C$2:$EM$141,DW$1,0) &gt; 0,$C44,0)</f>
        <v>0</v>
      </c>
      <c r="DX44" s="175">
        <f>IF(VLOOKUP($D44,'Appendix B - CI'!$C$2:$EM$141,DX$1,0) &gt; 0,$C44,0)</f>
        <v>0</v>
      </c>
      <c r="DY44" s="175">
        <f>IF(VLOOKUP($D44,'Appendix B - CI'!$C$2:$EM$141,DY$1,0) &gt; 0,$C44,0)</f>
        <v>0</v>
      </c>
      <c r="DZ44" s="175">
        <f>IF(VLOOKUP($D44,'Appendix B - CI'!$C$2:$EM$141,DZ$1,0) &gt; 0,$C44,0)</f>
        <v>0</v>
      </c>
      <c r="EA44" s="175">
        <f>IF(VLOOKUP($D44,'Appendix B - CI'!$C$2:$EM$141,EA$1,0) &gt; 0,$C44,0)</f>
        <v>0</v>
      </c>
      <c r="EB44" s="175">
        <f>IF(VLOOKUP($D44,'Appendix B - CI'!$C$2:$EM$141,EB$1,0) &gt; 0,$C44,0)</f>
        <v>0</v>
      </c>
      <c r="EC44" s="175">
        <f>IF(VLOOKUP($D44,'Appendix B - CI'!$C$2:$EM$141,EC$1,0) &gt; 0,$C44,0)</f>
        <v>0</v>
      </c>
      <c r="ED44" s="175">
        <f>IF(VLOOKUP($D44,'Appendix B - CI'!$C$2:$EM$141,ED$1,0) &gt; 0,$C44,0)</f>
        <v>0</v>
      </c>
      <c r="EE44" s="175">
        <f>IF(VLOOKUP($D44,'Appendix B - CI'!$C$2:$EM$141,EE$1,0) &gt; 0,$C44,0)</f>
        <v>0</v>
      </c>
      <c r="EF44" s="175">
        <f>IF(VLOOKUP($D44,'Appendix B - CI'!$C$2:$EM$141,EF$1,0) &gt; 0,$C44,0)</f>
        <v>0</v>
      </c>
      <c r="EG44" s="175">
        <f>IF(VLOOKUP($D44,'Appendix B - CI'!$C$2:$EM$141,EG$1,0) &gt; 0,$C44,0)</f>
        <v>0</v>
      </c>
      <c r="EH44" s="175">
        <f>IF(VLOOKUP($D44,'Appendix B - CI'!$C$2:$EM$141,EH$1,0) &gt; 0,$C44,0)</f>
        <v>0</v>
      </c>
      <c r="EI44" s="175">
        <f>IF(VLOOKUP($D44,'Appendix B - CI'!$C$2:$EM$141,EI$1,0) &gt; 0,$C44,0)</f>
        <v>0</v>
      </c>
      <c r="EJ44" s="175">
        <f>IF(VLOOKUP($D44,'Appendix B - CI'!$C$2:$EM$141,EJ$1,0) &gt; 0,$C44,0)</f>
        <v>0</v>
      </c>
      <c r="EK44" s="175">
        <f>IF(VLOOKUP($D44,'Appendix B - CI'!$C$2:$EM$141,EK$1,0) &gt; 0,$C44,0)</f>
        <v>0</v>
      </c>
      <c r="EL44" s="175">
        <f>IF(VLOOKUP($D44,'Appendix B - CI'!$C$2:$EM$141,EL$1,0) &gt; 0,$C44,0)</f>
        <v>0</v>
      </c>
      <c r="EM44" s="175">
        <f>IF(VLOOKUP($D44,'Appendix B - CI'!$C$2:$EM$141,EM$1,0) &gt; 0,$C44,0)</f>
        <v>0</v>
      </c>
      <c r="EN44" s="175">
        <f>IF(VLOOKUP($D44,'Appendix B - CI'!$C$2:$EM$141,EN$1,0) &gt; 0,$C44,0)</f>
        <v>0</v>
      </c>
      <c r="EO44" s="178"/>
      <c r="EP44" s="178"/>
      <c r="EQ44" s="178"/>
      <c r="ER44" s="178"/>
      <c r="ES44" s="178"/>
      <c r="ET44" s="178"/>
      <c r="EU44" s="178"/>
      <c r="EV44" s="178"/>
      <c r="EW44" s="178"/>
      <c r="EX44" s="178"/>
      <c r="EY44" s="178"/>
      <c r="EZ44" s="178"/>
      <c r="FA44" s="178"/>
      <c r="FB44" s="178"/>
      <c r="FC44" s="178"/>
      <c r="FD44" s="178"/>
      <c r="FE44" s="178"/>
      <c r="FF44" s="178"/>
      <c r="FG44" s="178"/>
      <c r="FH44" s="178"/>
      <c r="FI44" s="178"/>
      <c r="FJ44" s="178"/>
      <c r="FK44" s="178"/>
      <c r="FL44" s="178"/>
      <c r="FM44" s="178"/>
      <c r="FN44" s="178"/>
      <c r="FO44" s="178"/>
      <c r="FP44" s="178"/>
      <c r="FQ44" s="178"/>
      <c r="FR44" s="178"/>
      <c r="FS44" s="178"/>
      <c r="FT44" s="178"/>
      <c r="FU44" s="178"/>
      <c r="FV44" s="178"/>
      <c r="FW44" s="178"/>
      <c r="FX44" s="178"/>
      <c r="FY44" s="178"/>
      <c r="FZ44" s="178"/>
      <c r="GA44" s="178"/>
      <c r="GB44" s="178"/>
      <c r="GC44" s="178"/>
      <c r="GD44" s="178"/>
      <c r="GE44" s="178"/>
      <c r="GF44" s="178"/>
      <c r="GG44" s="178"/>
      <c r="GH44" s="178"/>
      <c r="GI44" s="178"/>
      <c r="GJ44" s="178"/>
      <c r="GK44" s="178"/>
      <c r="GL44" s="178"/>
      <c r="GM44" s="178"/>
      <c r="GN44" s="178"/>
      <c r="GO44" s="178"/>
      <c r="GP44" s="178"/>
      <c r="GQ44" s="178"/>
      <c r="GR44" s="178"/>
      <c r="GS44" s="178"/>
      <c r="GT44" s="178"/>
      <c r="GU44" s="178"/>
      <c r="GV44" s="178"/>
      <c r="GW44" s="178"/>
      <c r="GX44" s="178"/>
      <c r="GY44" s="178"/>
      <c r="GZ44" s="178"/>
      <c r="HA44" s="178"/>
      <c r="HB44" s="178"/>
      <c r="HC44" s="178"/>
      <c r="HD44" s="178"/>
      <c r="HE44" s="178"/>
      <c r="HF44" s="178"/>
      <c r="HG44" s="178"/>
      <c r="HH44" s="178"/>
      <c r="HI44" s="178"/>
      <c r="HJ44" s="178"/>
      <c r="HK44" s="178"/>
      <c r="HL44" s="178"/>
      <c r="HM44" s="178"/>
      <c r="HN44" s="178"/>
      <c r="HO44" s="178"/>
      <c r="HP44" s="178"/>
      <c r="HQ44" s="178"/>
      <c r="HR44" s="178"/>
      <c r="HS44" s="178"/>
      <c r="HT44" s="178"/>
      <c r="HU44" s="178"/>
      <c r="HV44" s="178"/>
      <c r="HW44" s="178"/>
      <c r="HX44" s="178"/>
      <c r="HY44" s="178"/>
      <c r="HZ44" s="178"/>
      <c r="IA44" s="178"/>
      <c r="IB44" s="178"/>
      <c r="IC44" s="178"/>
      <c r="ID44" s="178"/>
      <c r="IE44" s="178"/>
      <c r="IF44" s="178"/>
      <c r="IG44" s="178"/>
      <c r="IH44" s="178"/>
      <c r="II44" s="178"/>
      <c r="IJ44" s="178"/>
      <c r="IK44" s="178"/>
      <c r="IL44" s="178"/>
      <c r="IM44" s="178"/>
      <c r="IN44" s="178"/>
      <c r="IO44" s="178"/>
      <c r="IP44" s="178"/>
      <c r="IQ44" s="178"/>
      <c r="IR44" s="178"/>
      <c r="IS44" s="178"/>
      <c r="IT44" s="178"/>
      <c r="IU44" s="178"/>
      <c r="IV44" s="178"/>
      <c r="IW44" s="178"/>
      <c r="IX44" s="178"/>
      <c r="IY44" s="178"/>
      <c r="IZ44" s="178"/>
      <c r="JA44" s="178"/>
      <c r="JB44" s="178"/>
      <c r="JC44" s="178"/>
      <c r="JD44" s="178"/>
      <c r="JE44" s="178"/>
      <c r="JF44" s="178"/>
      <c r="JG44" s="178"/>
      <c r="JH44" s="178"/>
      <c r="JI44" s="178"/>
      <c r="JJ44" s="178"/>
      <c r="JK44" s="178"/>
      <c r="JL44" s="178"/>
      <c r="JM44" s="178"/>
      <c r="JN44" s="178"/>
      <c r="JO44" s="178"/>
      <c r="JP44" s="178"/>
      <c r="JQ44" s="178"/>
      <c r="JR44" s="178"/>
      <c r="JS44" s="178"/>
      <c r="JT44" s="178"/>
      <c r="JU44" s="178"/>
      <c r="JV44" s="178"/>
      <c r="JW44" s="178"/>
      <c r="JX44" s="178"/>
      <c r="JY44" s="180"/>
    </row>
    <row r="45" ht="14.25" customHeight="1">
      <c r="A45" s="50" t="s">
        <v>179</v>
      </c>
      <c r="B45" s="83" t="s">
        <v>479</v>
      </c>
      <c r="C45" s="1330">
        <f>VLOOKUP(D45,'Combined Scenario II - Results'!$C$2:$AR$87,42,0)</f>
        <v>1540.19</v>
      </c>
      <c r="D45" s="50">
        <v>1811066.0</v>
      </c>
      <c r="E45" s="989">
        <f>IF(VLOOKUP($D45,'Appendix B - CI'!$C$2:$EM$141,E$1,0) &gt; 0,$C45,0)</f>
        <v>1540.19</v>
      </c>
      <c r="F45" s="175">
        <f>IF(VLOOKUP($D45,'Appendix B - CI'!$C$2:$EM$141,F$1,0) &gt; 0,$C45,0)</f>
        <v>0</v>
      </c>
      <c r="G45" s="175">
        <f>IF(VLOOKUP($D45,'Appendix B - CI'!$C$2:$EM$141,G$1,0) &gt; 0,$C45,0)</f>
        <v>0</v>
      </c>
      <c r="H45" s="175">
        <f>IF(VLOOKUP($D45,'Appendix B - CI'!$C$2:$EM$141,H$1,0) &gt; 0,$C45,0)</f>
        <v>0</v>
      </c>
      <c r="I45" s="175">
        <f>IF(VLOOKUP($D45,'Appendix B - CI'!$C$2:$EM$141,I$1,0) &gt; 0,$C45,0)</f>
        <v>0</v>
      </c>
      <c r="J45" s="989">
        <f>IF(VLOOKUP($D45,'Appendix B - CI'!$C$2:$EM$141,J$1,0) &gt; 0,$C45,0)</f>
        <v>1540.19</v>
      </c>
      <c r="K45" s="175">
        <f>IF(VLOOKUP($D45,'Appendix B - CI'!$C$2:$EM$141,K$1,0) &gt; 0,$C45,0)</f>
        <v>0</v>
      </c>
      <c r="L45" s="175">
        <f>IF(VLOOKUP($D45,'Appendix B - CI'!$C$2:$EM$141,L$1,0) &gt; 0,$C45,0)</f>
        <v>0</v>
      </c>
      <c r="M45" s="175">
        <f>IF(VLOOKUP($D45,'Appendix B - CI'!$C$2:$EM$141,M$1,0) &gt; 0,$C45,0)</f>
        <v>0</v>
      </c>
      <c r="N45" s="175">
        <f>IF(VLOOKUP($D45,'Appendix B - CI'!$C$2:$EM$141,N$1,0) &gt; 0,$C45,0)</f>
        <v>0</v>
      </c>
      <c r="O45" s="989">
        <f>IF(VLOOKUP($D45,'Appendix B - CI'!$C$2:$EM$141,O$1,0) &gt; 0,$C45,0)</f>
        <v>1540.19</v>
      </c>
      <c r="P45" s="175">
        <f>IF(VLOOKUP($D45,'Appendix B - CI'!$C$2:$EM$141,P$1,0) &gt; 0,$C45,0)</f>
        <v>0</v>
      </c>
      <c r="Q45" s="175">
        <f>IF(VLOOKUP($D45,'Appendix B - CI'!$C$2:$EM$141,Q$1,0) &gt; 0,$C45,0)</f>
        <v>0</v>
      </c>
      <c r="R45" s="175">
        <f>IF(VLOOKUP($D45,'Appendix B - CI'!$C$2:$EM$141,R$1,0) &gt; 0,$C45,0)</f>
        <v>0</v>
      </c>
      <c r="S45" s="175">
        <f>IF(VLOOKUP($D45,'Appendix B - CI'!$C$2:$EM$141,S$1,0) &gt; 0,$C45,0)</f>
        <v>0</v>
      </c>
      <c r="T45" s="175">
        <f>IF(VLOOKUP($D45,'Appendix B - CI'!$C$2:$EM$141,T$1,0) &gt; 0,$C45,0)</f>
        <v>0</v>
      </c>
      <c r="U45" s="175">
        <f>IF(VLOOKUP($D45,'Appendix B - CI'!$C$2:$EM$141,U$1,0) &gt; 0,$C45,0)</f>
        <v>0</v>
      </c>
      <c r="V45" s="175">
        <f>IF(VLOOKUP($D45,'Appendix B - CI'!$C$2:$EM$141,V$1,0) &gt; 0,$C45,0)</f>
        <v>0</v>
      </c>
      <c r="W45" s="175">
        <f>IF(VLOOKUP($D45,'Appendix B - CI'!$C$2:$EM$141,W$1,0) &gt; 0,$C45,0)</f>
        <v>0</v>
      </c>
      <c r="X45" s="175">
        <f>IF(VLOOKUP($D45,'Appendix B - CI'!$C$2:$EM$141,X$1,0) &gt; 0,$C45,0)</f>
        <v>0</v>
      </c>
      <c r="Y45" s="989">
        <f>IF(VLOOKUP($D45,'Appendix B - CI'!$C$2:$EM$141,Y$1,0) &gt; 0,$C45,0)</f>
        <v>1540.19</v>
      </c>
      <c r="Z45" s="175">
        <f>IF(VLOOKUP($D45,'Appendix B - CI'!$C$2:$EM$141,Z$1,0) &gt; 0,$C45,0)</f>
        <v>0</v>
      </c>
      <c r="AA45" s="175">
        <f>IF(VLOOKUP($D45,'Appendix B - CI'!$C$2:$EM$141,AA$1,0) &gt; 0,$C45,0)</f>
        <v>0</v>
      </c>
      <c r="AB45" s="175">
        <f>IF(VLOOKUP($D45,'Appendix B - CI'!$C$2:$EM$141,AB$1,0) &gt; 0,$C45,0)</f>
        <v>0</v>
      </c>
      <c r="AC45" s="175">
        <f>IF(VLOOKUP($D45,'Appendix B - CI'!$C$2:$EM$141,AC$1,0) &gt; 0,$C45,0)</f>
        <v>0</v>
      </c>
      <c r="AD45" s="175">
        <f>IF(VLOOKUP($D45,'Appendix B - CI'!$C$2:$EM$141,AD$1,0) &gt; 0,$C45,0)</f>
        <v>0</v>
      </c>
      <c r="AE45" s="175">
        <f>IF(VLOOKUP($D45,'Appendix B - CI'!$C$2:$EM$141,AE$1,0) &gt; 0,$C45,0)</f>
        <v>0</v>
      </c>
      <c r="AF45" s="989">
        <f>IF(VLOOKUP($D45,'Appendix B - CI'!$C$2:$EM$141,AF$1,0) &gt; 0,$C45,0)</f>
        <v>1540.19</v>
      </c>
      <c r="AG45" s="175">
        <f>IF(VLOOKUP($D45,'Appendix B - CI'!$C$2:$EM$141,AG$1,0) &gt; 0,$C45,0)</f>
        <v>0</v>
      </c>
      <c r="AH45" s="175">
        <f>IF(VLOOKUP($D45,'Appendix B - CI'!$C$2:$EM$141,AH$1,0) &gt; 0,$C45,0)</f>
        <v>0</v>
      </c>
      <c r="AI45" s="175">
        <f>IF(VLOOKUP($D45,'Appendix B - CI'!$C$2:$EM$141,AI$1,0) &gt; 0,$C45,0)</f>
        <v>0</v>
      </c>
      <c r="AJ45" s="175">
        <f>IF(VLOOKUP($D45,'Appendix B - CI'!$C$2:$EM$141,AJ$1,0) &gt; 0,$C45,0)</f>
        <v>0</v>
      </c>
      <c r="AK45" s="175">
        <f>IF(VLOOKUP($D45,'Appendix B - CI'!$C$2:$EM$141,AK$1,0) &gt; 0,$C45,0)</f>
        <v>0</v>
      </c>
      <c r="AL45" s="175">
        <f>IF(VLOOKUP($D45,'Appendix B - CI'!$C$2:$EM$141,AL$1,0) &gt; 0,$C45,0)</f>
        <v>0</v>
      </c>
      <c r="AM45" s="175">
        <f>IF(VLOOKUP($D45,'Appendix B - CI'!$C$2:$EM$141,AM$1,0) &gt; 0,$C45,0)</f>
        <v>0</v>
      </c>
      <c r="AN45" s="989">
        <f>IF(VLOOKUP($D45,'Appendix B - CI'!$C$2:$EM$141,AN$1,0) &gt; 0,$C45,0)</f>
        <v>1540.19</v>
      </c>
      <c r="AO45" s="175">
        <f>IF(VLOOKUP($D45,'Appendix B - CI'!$C$2:$EM$141,AO$1,0) &gt; 0,$C45,0)</f>
        <v>0</v>
      </c>
      <c r="AP45" s="175">
        <f>IF(VLOOKUP($D45,'Appendix B - CI'!$C$2:$EM$141,AP$1,0) &gt; 0,$C45,0)</f>
        <v>0</v>
      </c>
      <c r="AQ45" s="175">
        <f>IF(VLOOKUP($D45,'Appendix B - CI'!$C$2:$EM$141,AQ$1,0) &gt; 0,$C45,0)</f>
        <v>0</v>
      </c>
      <c r="AR45" s="175">
        <f>IF(VLOOKUP($D45,'Appendix B - CI'!$C$2:$EM$141,AR$1,0) &gt; 0,$C45,0)</f>
        <v>0</v>
      </c>
      <c r="AS45" s="175">
        <f>IF(VLOOKUP($D45,'Appendix B - CI'!$C$2:$EM$141,AS$1,0) &gt; 0,$C45,0)</f>
        <v>0</v>
      </c>
      <c r="AT45" s="175">
        <f>IF(VLOOKUP($D45,'Appendix B - CI'!$C$2:$EM$141,AT$1,0) &gt; 0,$C45,0)</f>
        <v>0</v>
      </c>
      <c r="AU45" s="175">
        <f>IF(VLOOKUP($D45,'Appendix B - CI'!$C$2:$EM$141,AU$1,0) &gt; 0,$C45,0)</f>
        <v>0</v>
      </c>
      <c r="AV45" s="175">
        <f>IF(VLOOKUP($D45,'Appendix B - CI'!$C$2:$EM$141,AV$1,0) &gt; 0,$C45,0)</f>
        <v>0</v>
      </c>
      <c r="AW45" s="175">
        <f>IF(VLOOKUP($D45,'Appendix B - CI'!$C$2:$EM$141,AW$1,0) &gt; 0,$C45,0)</f>
        <v>0</v>
      </c>
      <c r="AX45" s="175">
        <f>IF(VLOOKUP($D45,'Appendix B - CI'!$C$2:$EM$141,AX$1,0) &gt; 0,$C45,0)</f>
        <v>0</v>
      </c>
      <c r="AY45" s="175">
        <f>IF(VLOOKUP($D45,'Appendix B - CI'!$C$2:$EM$141,AY$1,0) &gt; 0,$C45,0)</f>
        <v>0</v>
      </c>
      <c r="AZ45" s="989">
        <f>IF(VLOOKUP($D45,'Appendix B - CI'!$C$2:$EM$141,AZ$1,0) &gt; 0,$C45,0)</f>
        <v>1540.19</v>
      </c>
      <c r="BA45" s="175">
        <f>IF(VLOOKUP($D45,'Appendix B - CI'!$C$2:$EM$141,BA$1,0) &gt; 0,$C45,0)</f>
        <v>0</v>
      </c>
      <c r="BB45" s="175">
        <f>IF(VLOOKUP($D45,'Appendix B - CI'!$C$2:$EM$141,BB$1,0) &gt; 0,$C45,0)</f>
        <v>0</v>
      </c>
      <c r="BC45" s="175">
        <f>IF(VLOOKUP($D45,'Appendix B - CI'!$C$2:$EM$141,BC$1,0) &gt; 0,$C45,0)</f>
        <v>0</v>
      </c>
      <c r="BD45" s="175">
        <f>IF(VLOOKUP($D45,'Appendix B - CI'!$C$2:$EM$141,BD$1,0) &gt; 0,$C45,0)</f>
        <v>0</v>
      </c>
      <c r="BE45" s="175">
        <f>IF(VLOOKUP($D45,'Appendix B - CI'!$C$2:$EM$141,BE$1,0) &gt; 0,$C45,0)</f>
        <v>0</v>
      </c>
      <c r="BF45" s="175">
        <f>IF(VLOOKUP($D45,'Appendix B - CI'!$C$2:$EM$141,BF$1,0) &gt; 0,$C45,0)</f>
        <v>0</v>
      </c>
      <c r="BG45" s="175">
        <f>IF(VLOOKUP($D45,'Appendix B - CI'!$C$2:$EM$141,BG$1,0) &gt; 0,$C45,0)</f>
        <v>0</v>
      </c>
      <c r="BH45" s="175">
        <f>IF(VLOOKUP($D45,'Appendix B - CI'!$C$2:$EM$141,BH$1,0) &gt; 0,$C45,0)</f>
        <v>0</v>
      </c>
      <c r="BI45" s="175">
        <f>IF(VLOOKUP($D45,'Appendix B - CI'!$C$2:$EM$141,BI$1,0) &gt; 0,$C45,0)</f>
        <v>0</v>
      </c>
      <c r="BJ45" s="175">
        <f>IF(VLOOKUP($D45,'Appendix B - CI'!$C$2:$EM$141,BJ$1,0) &gt; 0,$C45,0)</f>
        <v>0</v>
      </c>
      <c r="BK45" s="175">
        <f>IF(VLOOKUP($D45,'Appendix B - CI'!$C$2:$EM$141,BK$1,0) &gt; 0,$C45,0)</f>
        <v>0</v>
      </c>
      <c r="BL45" s="175">
        <f>IF(VLOOKUP($D45,'Appendix B - CI'!$C$2:$EM$141,BL$1,0) &gt; 0,$C45,0)</f>
        <v>0</v>
      </c>
      <c r="BM45" s="175">
        <f>IF(VLOOKUP($D45,'Appendix B - CI'!$C$2:$EM$141,BM$1,0) &gt; 0,$C45,0)</f>
        <v>0</v>
      </c>
      <c r="BN45" s="175">
        <f>IF(VLOOKUP($D45,'Appendix B - CI'!$C$2:$EM$141,BN$1,0) &gt; 0,$C45,0)</f>
        <v>0</v>
      </c>
      <c r="BO45" s="175">
        <f>IF(VLOOKUP($D45,'Appendix B - CI'!$C$2:$EM$141,BO$1,0) &gt; 0,$C45,0)</f>
        <v>0</v>
      </c>
      <c r="BP45" s="175">
        <f>IF(VLOOKUP($D45,'Appendix B - CI'!$C$2:$EM$141,BP$1,0) &gt; 0,$C45,0)</f>
        <v>0</v>
      </c>
      <c r="BQ45" s="175">
        <f>IF(VLOOKUP($D45,'Appendix B - CI'!$C$2:$EM$141,BQ$1,0) &gt; 0,$C45,0)</f>
        <v>0</v>
      </c>
      <c r="BR45" s="175">
        <f>IF(VLOOKUP($D45,'Appendix B - CI'!$C$2:$EM$141,BR$1,0) &gt; 0,$C45,0)</f>
        <v>0</v>
      </c>
      <c r="BS45" s="175">
        <f>IF(VLOOKUP($D45,'Appendix B - CI'!$C$2:$EM$141,BS$1,0) &gt; 0,$C45,0)</f>
        <v>0</v>
      </c>
      <c r="BT45" s="175">
        <f>IF(VLOOKUP($D45,'Appendix B - CI'!$C$2:$EM$141,BT$1,0) &gt; 0,$C45,0)</f>
        <v>0</v>
      </c>
      <c r="BU45" s="175">
        <f>IF(VLOOKUP($D45,'Appendix B - CI'!$C$2:$EM$141,BU$1,0) &gt; 0,$C45,0)</f>
        <v>0</v>
      </c>
      <c r="BV45" s="175">
        <f>IF(VLOOKUP($D45,'Appendix B - CI'!$C$2:$EM$141,BV$1,0) &gt; 0,$C45,0)</f>
        <v>0</v>
      </c>
      <c r="BW45" s="175">
        <f>IF(VLOOKUP($D45,'Appendix B - CI'!$C$2:$EM$141,BW$1,0) &gt; 0,$C45,0)</f>
        <v>0</v>
      </c>
      <c r="BX45" s="175">
        <f>IF(VLOOKUP($D45,'Appendix B - CI'!$C$2:$EM$141,BX$1,0) &gt; 0,$C45,0)</f>
        <v>0</v>
      </c>
      <c r="BY45" s="175">
        <f>IF(VLOOKUP($D45,'Appendix B - CI'!$C$2:$EM$141,BY$1,0) &gt; 0,$C45,0)</f>
        <v>0</v>
      </c>
      <c r="BZ45" s="175">
        <f>IF(VLOOKUP($D45,'Appendix B - CI'!$C$2:$EM$141,BZ$1,0) &gt; 0,$C45,0)</f>
        <v>0</v>
      </c>
      <c r="CA45" s="175">
        <f>IF(VLOOKUP($D45,'Appendix B - CI'!$C$2:$EM$141,CA$1,0) &gt; 0,$C45,0)</f>
        <v>0</v>
      </c>
      <c r="CB45" s="989">
        <f>IF(VLOOKUP($D45,'Appendix B - CI'!$C$2:$EM$141,CB$1,0) &gt; 0,$C45,0)</f>
        <v>1540.19</v>
      </c>
      <c r="CC45" s="175">
        <f>IF(VLOOKUP($D45,'Appendix B - CI'!$C$2:$EM$141,CC$1,0) &gt; 0,$C45,0)</f>
        <v>0</v>
      </c>
      <c r="CD45" s="175">
        <f>IF(VLOOKUP($D45,'Appendix B - CI'!$C$2:$EM$141,CD$1,0) &gt; 0,$C45,0)</f>
        <v>0</v>
      </c>
      <c r="CE45" s="175">
        <f>IF(VLOOKUP($D45,'Appendix B - CI'!$C$2:$EM$141,CE$1,0) &gt; 0,$C45,0)</f>
        <v>0</v>
      </c>
      <c r="CF45" s="175">
        <f>IF(VLOOKUP($D45,'Appendix B - CI'!$C$2:$EM$141,CF$1,0) &gt; 0,$C45,0)</f>
        <v>0</v>
      </c>
      <c r="CG45" s="175">
        <f>IF(VLOOKUP($D45,'Appendix B - CI'!$C$2:$EM$141,CG$1,0) &gt; 0,$C45,0)</f>
        <v>0</v>
      </c>
      <c r="CH45" s="175">
        <f>IF(VLOOKUP($D45,'Appendix B - CI'!$C$2:$EM$141,CH$1,0) &gt; 0,$C45,0)</f>
        <v>0</v>
      </c>
      <c r="CI45" s="175">
        <f>IF(VLOOKUP($D45,'Appendix B - CI'!$C$2:$EM$141,CI$1,0) &gt; 0,$C45,0)</f>
        <v>0</v>
      </c>
      <c r="CJ45" s="175">
        <f>IF(VLOOKUP($D45,'Appendix B - CI'!$C$2:$EM$141,CJ$1,0) &gt; 0,$C45,0)</f>
        <v>0</v>
      </c>
      <c r="CK45" s="175">
        <f>IF(VLOOKUP($D45,'Appendix B - CI'!$C$2:$EM$141,CK$1,0) &gt; 0,$C45,0)</f>
        <v>0</v>
      </c>
      <c r="CL45" s="175">
        <f>IF(VLOOKUP($D45,'Appendix B - CI'!$C$2:$EM$141,CL$1,0) &gt; 0,$C45,0)</f>
        <v>0</v>
      </c>
      <c r="CM45" s="175">
        <f>IF(VLOOKUP($D45,'Appendix B - CI'!$C$2:$EM$141,CM$1,0) &gt; 0,$C45,0)</f>
        <v>0</v>
      </c>
      <c r="CN45" s="175">
        <f>IF(VLOOKUP($D45,'Appendix B - CI'!$C$2:$EM$141,CN$1,0) &gt; 0,$C45,0)</f>
        <v>0</v>
      </c>
      <c r="CO45" s="175">
        <f>IF(VLOOKUP($D45,'Appendix B - CI'!$C$2:$EM$141,CO$1,0) &gt; 0,$C45,0)</f>
        <v>0</v>
      </c>
      <c r="CP45" s="175">
        <f>IF(VLOOKUP($D45,'Appendix B - CI'!$C$2:$EM$141,CP$1,0) &gt; 0,$C45,0)</f>
        <v>0</v>
      </c>
      <c r="CQ45" s="989">
        <f>IF(VLOOKUP($D45,'Appendix B - CI'!$C$2:$EM$141,CQ$1,0) &gt; 0,$C45,0)</f>
        <v>1540.19</v>
      </c>
      <c r="CR45" s="175">
        <f>IF(VLOOKUP($D45,'Appendix B - CI'!$C$2:$EM$141,CR$1,0) &gt; 0,$C45,0)</f>
        <v>0</v>
      </c>
      <c r="CS45" s="175">
        <f>IF(VLOOKUP($D45,'Appendix B - CI'!$C$2:$EM$141,CS$1,0) &gt; 0,$C45,0)</f>
        <v>0</v>
      </c>
      <c r="CT45" s="175">
        <f>IF(VLOOKUP($D45,'Appendix B - CI'!$C$2:$EM$141,CT$1,0) &gt; 0,$C45,0)</f>
        <v>0</v>
      </c>
      <c r="CU45" s="175">
        <f>IF(VLOOKUP($D45,'Appendix B - CI'!$C$2:$EM$141,CU$1,0) &gt; 0,$C45,0)</f>
        <v>0</v>
      </c>
      <c r="CV45" s="175">
        <f>IF(VLOOKUP($D45,'Appendix B - CI'!$C$2:$EM$141,CV$1,0) &gt; 0,$C45,0)</f>
        <v>0</v>
      </c>
      <c r="CW45" s="175">
        <f>IF(VLOOKUP($D45,'Appendix B - CI'!$C$2:$EM$141,CW$1,0) &gt; 0,$C45,0)</f>
        <v>0</v>
      </c>
      <c r="CX45" s="175">
        <f>IF(VLOOKUP($D45,'Appendix B - CI'!$C$2:$EM$141,CX$1,0) &gt; 0,$C45,0)</f>
        <v>0</v>
      </c>
      <c r="CY45" s="175">
        <f>IF(VLOOKUP($D45,'Appendix B - CI'!$C$2:$EM$141,CY$1,0) &gt; 0,$C45,0)</f>
        <v>0</v>
      </c>
      <c r="CZ45" s="175">
        <f>IF(VLOOKUP($D45,'Appendix B - CI'!$C$2:$EM$141,CZ$1,0) &gt; 0,$C45,0)</f>
        <v>0</v>
      </c>
      <c r="DA45" s="175">
        <f>IF(VLOOKUP($D45,'Appendix B - CI'!$C$2:$EM$141,DA$1,0) &gt; 0,$C45,0)</f>
        <v>0</v>
      </c>
      <c r="DB45" s="989">
        <f>IF(VLOOKUP($D45,'Appendix B - CI'!$C$2:$EM$141,DB$1,0) &gt; 0,$C45,0)</f>
        <v>1540.19</v>
      </c>
      <c r="DC45" s="175">
        <f>IF(VLOOKUP($D45,'Appendix B - CI'!$C$2:$EM$141,DC$1,0) &gt; 0,$C45,0)</f>
        <v>0</v>
      </c>
      <c r="DD45" s="175">
        <f>IF(VLOOKUP($D45,'Appendix B - CI'!$C$2:$EM$141,DD$1,0) &gt; 0,$C45,0)</f>
        <v>0</v>
      </c>
      <c r="DE45" s="175">
        <f>IF(VLOOKUP($D45,'Appendix B - CI'!$C$2:$EM$141,DE$1,0) &gt; 0,$C45,0)</f>
        <v>0</v>
      </c>
      <c r="DF45" s="175">
        <f>IF(VLOOKUP($D45,'Appendix B - CI'!$C$2:$EM$141,DF$1,0) &gt; 0,$C45,0)</f>
        <v>0</v>
      </c>
      <c r="DG45" s="175">
        <f>IF(VLOOKUP($D45,'Appendix B - CI'!$C$2:$EM$141,DG$1,0) &gt; 0,$C45,0)</f>
        <v>0</v>
      </c>
      <c r="DH45" s="175">
        <f>IF(VLOOKUP($D45,'Appendix B - CI'!$C$2:$EM$141,DH$1,0) &gt; 0,$C45,0)</f>
        <v>0</v>
      </c>
      <c r="DI45" s="175">
        <f>IF(VLOOKUP($D45,'Appendix B - CI'!$C$2:$EM$141,DI$1,0) &gt; 0,$C45,0)</f>
        <v>0</v>
      </c>
      <c r="DJ45" s="175">
        <f>IF(VLOOKUP($D45,'Appendix B - CI'!$C$2:$EM$141,DJ$1,0) &gt; 0,$C45,0)</f>
        <v>0</v>
      </c>
      <c r="DK45" s="175">
        <f>IF(VLOOKUP($D45,'Appendix B - CI'!$C$2:$EM$141,DK$1,0) &gt; 0,$C45,0)</f>
        <v>0</v>
      </c>
      <c r="DL45" s="175">
        <f>IF(VLOOKUP($D45,'Appendix B - CI'!$C$2:$EM$141,DL$1,0) &gt; 0,$C45,0)</f>
        <v>0</v>
      </c>
      <c r="DM45" s="175">
        <f>IF(VLOOKUP($D45,'Appendix B - CI'!$C$2:$EM$141,DM$1,0) &gt; 0,$C45,0)</f>
        <v>0</v>
      </c>
      <c r="DN45" s="175">
        <f>IF(VLOOKUP($D45,'Appendix B - CI'!$C$2:$EM$141,DN$1,0) &gt; 0,$C45,0)</f>
        <v>0</v>
      </c>
      <c r="DO45" s="175">
        <f>IF(VLOOKUP($D45,'Appendix B - CI'!$C$2:$EM$141,DO$1,0) &gt; 0,$C45,0)</f>
        <v>0</v>
      </c>
      <c r="DP45" s="175">
        <f>IF(VLOOKUP($D45,'Appendix B - CI'!$C$2:$EM$141,DP$1,0) &gt; 0,$C45,0)</f>
        <v>0</v>
      </c>
      <c r="DQ45" s="175">
        <f>IF(VLOOKUP($D45,'Appendix B - CI'!$C$2:$EM$141,DQ$1,0) &gt; 0,$C45,0)</f>
        <v>0</v>
      </c>
      <c r="DR45" s="175">
        <f>IF(VLOOKUP($D45,'Appendix B - CI'!$C$2:$EM$141,DR$1,0) &gt; 0,$C45,0)</f>
        <v>0</v>
      </c>
      <c r="DS45" s="175">
        <f>IF(VLOOKUP($D45,'Appendix B - CI'!$C$2:$EM$141,DS$1,0) &gt; 0,$C45,0)</f>
        <v>0</v>
      </c>
      <c r="DT45" s="175">
        <f>IF(VLOOKUP($D45,'Appendix B - CI'!$C$2:$EM$141,DT$1,0) &gt; 0,$C45,0)</f>
        <v>0</v>
      </c>
      <c r="DU45" s="175">
        <f>IF(VLOOKUP($D45,'Appendix B - CI'!$C$2:$EM$141,DU$1,0) &gt; 0,$C45,0)</f>
        <v>0</v>
      </c>
      <c r="DV45" s="175">
        <f>IF(VLOOKUP($D45,'Appendix B - CI'!$C$2:$EM$141,DV$1,0) &gt; 0,$C45,0)</f>
        <v>0</v>
      </c>
      <c r="DW45" s="175">
        <f>IF(VLOOKUP($D45,'Appendix B - CI'!$C$2:$EM$141,DW$1,0) &gt; 0,$C45,0)</f>
        <v>0</v>
      </c>
      <c r="DX45" s="175">
        <f>IF(VLOOKUP($D45,'Appendix B - CI'!$C$2:$EM$141,DX$1,0) &gt; 0,$C45,0)</f>
        <v>0</v>
      </c>
      <c r="DY45" s="175">
        <f>IF(VLOOKUP($D45,'Appendix B - CI'!$C$2:$EM$141,DY$1,0) &gt; 0,$C45,0)</f>
        <v>0</v>
      </c>
      <c r="DZ45" s="175">
        <f>IF(VLOOKUP($D45,'Appendix B - CI'!$C$2:$EM$141,DZ$1,0) &gt; 0,$C45,0)</f>
        <v>0</v>
      </c>
      <c r="EA45" s="175">
        <f>IF(VLOOKUP($D45,'Appendix B - CI'!$C$2:$EM$141,EA$1,0) &gt; 0,$C45,0)</f>
        <v>0</v>
      </c>
      <c r="EB45" s="175">
        <f>IF(VLOOKUP($D45,'Appendix B - CI'!$C$2:$EM$141,EB$1,0) &gt; 0,$C45,0)</f>
        <v>0</v>
      </c>
      <c r="EC45" s="175">
        <f>IF(VLOOKUP($D45,'Appendix B - CI'!$C$2:$EM$141,EC$1,0) &gt; 0,$C45,0)</f>
        <v>0</v>
      </c>
      <c r="ED45" s="175">
        <f>IF(VLOOKUP($D45,'Appendix B - CI'!$C$2:$EM$141,ED$1,0) &gt; 0,$C45,0)</f>
        <v>0</v>
      </c>
      <c r="EE45" s="175">
        <f>IF(VLOOKUP($D45,'Appendix B - CI'!$C$2:$EM$141,EE$1,0) &gt; 0,$C45,0)</f>
        <v>0</v>
      </c>
      <c r="EF45" s="175">
        <f>IF(VLOOKUP($D45,'Appendix B - CI'!$C$2:$EM$141,EF$1,0) &gt; 0,$C45,0)</f>
        <v>0</v>
      </c>
      <c r="EG45" s="175">
        <f>IF(VLOOKUP($D45,'Appendix B - CI'!$C$2:$EM$141,EG$1,0) &gt; 0,$C45,0)</f>
        <v>0</v>
      </c>
      <c r="EH45" s="175">
        <f>IF(VLOOKUP($D45,'Appendix B - CI'!$C$2:$EM$141,EH$1,0) &gt; 0,$C45,0)</f>
        <v>0</v>
      </c>
      <c r="EI45" s="175">
        <f>IF(VLOOKUP($D45,'Appendix B - CI'!$C$2:$EM$141,EI$1,0) &gt; 0,$C45,0)</f>
        <v>0</v>
      </c>
      <c r="EJ45" s="175">
        <f>IF(VLOOKUP($D45,'Appendix B - CI'!$C$2:$EM$141,EJ$1,0) &gt; 0,$C45,0)</f>
        <v>0</v>
      </c>
      <c r="EK45" s="175">
        <f>IF(VLOOKUP($D45,'Appendix B - CI'!$C$2:$EM$141,EK$1,0) &gt; 0,$C45,0)</f>
        <v>0</v>
      </c>
      <c r="EL45" s="175">
        <f>IF(VLOOKUP($D45,'Appendix B - CI'!$C$2:$EM$141,EL$1,0) &gt; 0,$C45,0)</f>
        <v>0</v>
      </c>
      <c r="EM45" s="175">
        <f>IF(VLOOKUP($D45,'Appendix B - CI'!$C$2:$EM$141,EM$1,0) &gt; 0,$C45,0)</f>
        <v>0</v>
      </c>
      <c r="EN45" s="175">
        <f>IF(VLOOKUP($D45,'Appendix B - CI'!$C$2:$EM$141,EN$1,0) &gt; 0,$C45,0)</f>
        <v>0</v>
      </c>
      <c r="EO45" s="178"/>
      <c r="EP45" s="178"/>
      <c r="EQ45" s="178"/>
      <c r="ER45" s="178"/>
      <c r="ES45" s="178"/>
      <c r="ET45" s="178"/>
      <c r="EU45" s="178"/>
      <c r="EV45" s="178"/>
      <c r="EW45" s="178"/>
      <c r="EX45" s="178"/>
      <c r="EY45" s="178"/>
      <c r="EZ45" s="178"/>
      <c r="FA45" s="178"/>
      <c r="FB45" s="178"/>
      <c r="FC45" s="178"/>
      <c r="FD45" s="178"/>
      <c r="FE45" s="178"/>
      <c r="FF45" s="178"/>
      <c r="FG45" s="178"/>
      <c r="FH45" s="178"/>
      <c r="FI45" s="178"/>
      <c r="FJ45" s="178"/>
      <c r="FK45" s="178"/>
      <c r="FL45" s="178"/>
      <c r="FM45" s="178"/>
      <c r="FN45" s="178"/>
      <c r="FO45" s="178"/>
      <c r="FP45" s="178"/>
      <c r="FQ45" s="178"/>
      <c r="FR45" s="178"/>
      <c r="FS45" s="178"/>
      <c r="FT45" s="178"/>
      <c r="FU45" s="178"/>
      <c r="FV45" s="178"/>
      <c r="FW45" s="178"/>
      <c r="FX45" s="178"/>
      <c r="FY45" s="178"/>
      <c r="FZ45" s="178"/>
      <c r="GA45" s="178"/>
      <c r="GB45" s="178"/>
      <c r="GC45" s="178"/>
      <c r="GD45" s="178"/>
      <c r="GE45" s="178"/>
      <c r="GF45" s="178"/>
      <c r="GG45" s="178"/>
      <c r="GH45" s="178"/>
      <c r="GI45" s="178"/>
      <c r="GJ45" s="178"/>
      <c r="GK45" s="178"/>
      <c r="GL45" s="178"/>
      <c r="GM45" s="178"/>
      <c r="GN45" s="178"/>
      <c r="GO45" s="178"/>
      <c r="GP45" s="178"/>
      <c r="GQ45" s="178"/>
      <c r="GR45" s="178"/>
      <c r="GS45" s="178"/>
      <c r="GT45" s="178"/>
      <c r="GU45" s="178"/>
      <c r="GV45" s="178"/>
      <c r="GW45" s="178"/>
      <c r="GX45" s="178"/>
      <c r="GY45" s="178"/>
      <c r="GZ45" s="178"/>
      <c r="HA45" s="178"/>
      <c r="HB45" s="178"/>
      <c r="HC45" s="178"/>
      <c r="HD45" s="178"/>
      <c r="HE45" s="178"/>
      <c r="HF45" s="178"/>
      <c r="HG45" s="178"/>
      <c r="HH45" s="178"/>
      <c r="HI45" s="178"/>
      <c r="HJ45" s="178"/>
      <c r="HK45" s="178"/>
      <c r="HL45" s="178"/>
      <c r="HM45" s="178"/>
      <c r="HN45" s="178"/>
      <c r="HO45" s="178"/>
      <c r="HP45" s="178"/>
      <c r="HQ45" s="178"/>
      <c r="HR45" s="178"/>
      <c r="HS45" s="178"/>
      <c r="HT45" s="178"/>
      <c r="HU45" s="178"/>
      <c r="HV45" s="178"/>
      <c r="HW45" s="178"/>
      <c r="HX45" s="178"/>
      <c r="HY45" s="178"/>
      <c r="HZ45" s="178"/>
      <c r="IA45" s="178"/>
      <c r="IB45" s="178"/>
      <c r="IC45" s="178"/>
      <c r="ID45" s="178"/>
      <c r="IE45" s="178"/>
      <c r="IF45" s="178"/>
      <c r="IG45" s="178"/>
      <c r="IH45" s="178"/>
      <c r="II45" s="178"/>
      <c r="IJ45" s="178"/>
      <c r="IK45" s="178"/>
      <c r="IL45" s="178"/>
      <c r="IM45" s="178"/>
      <c r="IN45" s="178"/>
      <c r="IO45" s="178"/>
      <c r="IP45" s="178"/>
      <c r="IQ45" s="178"/>
      <c r="IR45" s="178"/>
      <c r="IS45" s="178"/>
      <c r="IT45" s="178"/>
      <c r="IU45" s="178"/>
      <c r="IV45" s="178"/>
      <c r="IW45" s="178"/>
      <c r="IX45" s="178"/>
      <c r="IY45" s="178"/>
      <c r="IZ45" s="178"/>
      <c r="JA45" s="178"/>
      <c r="JB45" s="178"/>
      <c r="JC45" s="178"/>
      <c r="JD45" s="178"/>
      <c r="JE45" s="178"/>
      <c r="JF45" s="178"/>
      <c r="JG45" s="178"/>
      <c r="JH45" s="178"/>
      <c r="JI45" s="178"/>
      <c r="JJ45" s="178"/>
      <c r="JK45" s="178"/>
      <c r="JL45" s="178"/>
      <c r="JM45" s="178"/>
      <c r="JN45" s="178"/>
      <c r="JO45" s="178"/>
      <c r="JP45" s="178"/>
      <c r="JQ45" s="178"/>
      <c r="JR45" s="178"/>
      <c r="JS45" s="178"/>
      <c r="JT45" s="178"/>
      <c r="JU45" s="178"/>
      <c r="JV45" s="178"/>
      <c r="JW45" s="178"/>
      <c r="JX45" s="178"/>
      <c r="JY45" s="180"/>
    </row>
    <row r="46" ht="14.25" customHeight="1">
      <c r="A46" s="50" t="s">
        <v>179</v>
      </c>
      <c r="B46" s="83" t="s">
        <v>479</v>
      </c>
      <c r="C46" s="1330">
        <f>VLOOKUP(D46,'Combined Scenario II - Results'!$C$2:$AR$87,42,0)</f>
        <v>6591.0075</v>
      </c>
      <c r="D46" s="50">
        <v>1811067.0</v>
      </c>
      <c r="E46" s="175">
        <f>IF(VLOOKUP($D46,'Appendix B - CI'!$C$2:$EM$141,E$1,0) &gt; 0,$C46,0)</f>
        <v>0</v>
      </c>
      <c r="F46" s="989">
        <f>IF(VLOOKUP($D46,'Appendix B - CI'!$C$2:$EM$141,F$1,0) &gt; 0,$C46,0)</f>
        <v>6591.0075</v>
      </c>
      <c r="G46" s="175">
        <f>IF(VLOOKUP($D46,'Appendix B - CI'!$C$2:$EM$141,G$1,0) &gt; 0,$C46,0)</f>
        <v>0</v>
      </c>
      <c r="H46" s="175">
        <f>IF(VLOOKUP($D46,'Appendix B - CI'!$C$2:$EM$141,H$1,0) &gt; 0,$C46,0)</f>
        <v>0</v>
      </c>
      <c r="I46" s="175">
        <f>IF(VLOOKUP($D46,'Appendix B - CI'!$C$2:$EM$141,I$1,0) &gt; 0,$C46,0)</f>
        <v>0</v>
      </c>
      <c r="J46" s="175">
        <f>IF(VLOOKUP($D46,'Appendix B - CI'!$C$2:$EM$141,J$1,0) &gt; 0,$C46,0)</f>
        <v>0</v>
      </c>
      <c r="K46" s="989">
        <f>IF(VLOOKUP($D46,'Appendix B - CI'!$C$2:$EM$141,K$1,0) &gt; 0,$C46,0)</f>
        <v>6591.0075</v>
      </c>
      <c r="L46" s="175">
        <f>IF(VLOOKUP($D46,'Appendix B - CI'!$C$2:$EM$141,L$1,0) &gt; 0,$C46,0)</f>
        <v>0</v>
      </c>
      <c r="M46" s="175">
        <f>IF(VLOOKUP($D46,'Appendix B - CI'!$C$2:$EM$141,M$1,0) &gt; 0,$C46,0)</f>
        <v>0</v>
      </c>
      <c r="N46" s="175">
        <f>IF(VLOOKUP($D46,'Appendix B - CI'!$C$2:$EM$141,N$1,0) &gt; 0,$C46,0)</f>
        <v>0</v>
      </c>
      <c r="O46" s="175">
        <f>IF(VLOOKUP($D46,'Appendix B - CI'!$C$2:$EM$141,O$1,0) &gt; 0,$C46,0)</f>
        <v>0</v>
      </c>
      <c r="P46" s="989">
        <f>IF(VLOOKUP($D46,'Appendix B - CI'!$C$2:$EM$141,P$1,0) &gt; 0,$C46,0)</f>
        <v>6591.0075</v>
      </c>
      <c r="Q46" s="175">
        <f>IF(VLOOKUP($D46,'Appendix B - CI'!$C$2:$EM$141,Q$1,0) &gt; 0,$C46,0)</f>
        <v>0</v>
      </c>
      <c r="R46" s="175">
        <f>IF(VLOOKUP($D46,'Appendix B - CI'!$C$2:$EM$141,R$1,0) &gt; 0,$C46,0)</f>
        <v>0</v>
      </c>
      <c r="S46" s="175">
        <f>IF(VLOOKUP($D46,'Appendix B - CI'!$C$2:$EM$141,S$1,0) &gt; 0,$C46,0)</f>
        <v>0</v>
      </c>
      <c r="T46" s="175">
        <f>IF(VLOOKUP($D46,'Appendix B - CI'!$C$2:$EM$141,T$1,0) &gt; 0,$C46,0)</f>
        <v>0</v>
      </c>
      <c r="U46" s="175">
        <f>IF(VLOOKUP($D46,'Appendix B - CI'!$C$2:$EM$141,U$1,0) &gt; 0,$C46,0)</f>
        <v>0</v>
      </c>
      <c r="V46" s="175">
        <f>IF(VLOOKUP($D46,'Appendix B - CI'!$C$2:$EM$141,V$1,0) &gt; 0,$C46,0)</f>
        <v>0</v>
      </c>
      <c r="W46" s="175">
        <f>IF(VLOOKUP($D46,'Appendix B - CI'!$C$2:$EM$141,W$1,0) &gt; 0,$C46,0)</f>
        <v>0</v>
      </c>
      <c r="X46" s="175">
        <f>IF(VLOOKUP($D46,'Appendix B - CI'!$C$2:$EM$141,X$1,0) &gt; 0,$C46,0)</f>
        <v>0</v>
      </c>
      <c r="Y46" s="989">
        <f>IF(VLOOKUP($D46,'Appendix B - CI'!$C$2:$EM$141,Y$1,0) &gt; 0,$C46,0)</f>
        <v>6591.0075</v>
      </c>
      <c r="Z46" s="175">
        <f>IF(VLOOKUP($D46,'Appendix B - CI'!$C$2:$EM$141,Z$1,0) &gt; 0,$C46,0)</f>
        <v>0</v>
      </c>
      <c r="AA46" s="175">
        <f>IF(VLOOKUP($D46,'Appendix B - CI'!$C$2:$EM$141,AA$1,0) &gt; 0,$C46,0)</f>
        <v>0</v>
      </c>
      <c r="AB46" s="175">
        <f>IF(VLOOKUP($D46,'Appendix B - CI'!$C$2:$EM$141,AB$1,0) &gt; 0,$C46,0)</f>
        <v>0</v>
      </c>
      <c r="AC46" s="175">
        <f>IF(VLOOKUP($D46,'Appendix B - CI'!$C$2:$EM$141,AC$1,0) &gt; 0,$C46,0)</f>
        <v>0</v>
      </c>
      <c r="AD46" s="175">
        <f>IF(VLOOKUP($D46,'Appendix B - CI'!$C$2:$EM$141,AD$1,0) &gt; 0,$C46,0)</f>
        <v>0</v>
      </c>
      <c r="AE46" s="175">
        <f>IF(VLOOKUP($D46,'Appendix B - CI'!$C$2:$EM$141,AE$1,0) &gt; 0,$C46,0)</f>
        <v>0</v>
      </c>
      <c r="AF46" s="989">
        <f>IF(VLOOKUP($D46,'Appendix B - CI'!$C$2:$EM$141,AF$1,0) &gt; 0,$C46,0)</f>
        <v>6591.0075</v>
      </c>
      <c r="AG46" s="175">
        <f>IF(VLOOKUP($D46,'Appendix B - CI'!$C$2:$EM$141,AG$1,0) &gt; 0,$C46,0)</f>
        <v>0</v>
      </c>
      <c r="AH46" s="175">
        <f>IF(VLOOKUP($D46,'Appendix B - CI'!$C$2:$EM$141,AH$1,0) &gt; 0,$C46,0)</f>
        <v>0</v>
      </c>
      <c r="AI46" s="175">
        <f>IF(VLOOKUP($D46,'Appendix B - CI'!$C$2:$EM$141,AI$1,0) &gt; 0,$C46,0)</f>
        <v>0</v>
      </c>
      <c r="AJ46" s="175">
        <f>IF(VLOOKUP($D46,'Appendix B - CI'!$C$2:$EM$141,AJ$1,0) &gt; 0,$C46,0)</f>
        <v>0</v>
      </c>
      <c r="AK46" s="175">
        <f>IF(VLOOKUP($D46,'Appendix B - CI'!$C$2:$EM$141,AK$1,0) &gt; 0,$C46,0)</f>
        <v>0</v>
      </c>
      <c r="AL46" s="175">
        <f>IF(VLOOKUP($D46,'Appendix B - CI'!$C$2:$EM$141,AL$1,0) &gt; 0,$C46,0)</f>
        <v>0</v>
      </c>
      <c r="AM46" s="175">
        <f>IF(VLOOKUP($D46,'Appendix B - CI'!$C$2:$EM$141,AM$1,0) &gt; 0,$C46,0)</f>
        <v>0</v>
      </c>
      <c r="AN46" s="989">
        <f>IF(VLOOKUP($D46,'Appendix B - CI'!$C$2:$EM$141,AN$1,0) &gt; 0,$C46,0)</f>
        <v>6591.0075</v>
      </c>
      <c r="AO46" s="175">
        <f>IF(VLOOKUP($D46,'Appendix B - CI'!$C$2:$EM$141,AO$1,0) &gt; 0,$C46,0)</f>
        <v>0</v>
      </c>
      <c r="AP46" s="175">
        <f>IF(VLOOKUP($D46,'Appendix B - CI'!$C$2:$EM$141,AP$1,0) &gt; 0,$C46,0)</f>
        <v>0</v>
      </c>
      <c r="AQ46" s="175">
        <f>IF(VLOOKUP($D46,'Appendix B - CI'!$C$2:$EM$141,AQ$1,0) &gt; 0,$C46,0)</f>
        <v>0</v>
      </c>
      <c r="AR46" s="175">
        <f>IF(VLOOKUP($D46,'Appendix B - CI'!$C$2:$EM$141,AR$1,0) &gt; 0,$C46,0)</f>
        <v>0</v>
      </c>
      <c r="AS46" s="175">
        <f>IF(VLOOKUP($D46,'Appendix B - CI'!$C$2:$EM$141,AS$1,0) &gt; 0,$C46,0)</f>
        <v>0</v>
      </c>
      <c r="AT46" s="175">
        <f>IF(VLOOKUP($D46,'Appendix B - CI'!$C$2:$EM$141,AT$1,0) &gt; 0,$C46,0)</f>
        <v>0</v>
      </c>
      <c r="AU46" s="175">
        <f>IF(VLOOKUP($D46,'Appendix B - CI'!$C$2:$EM$141,AU$1,0) &gt; 0,$C46,0)</f>
        <v>0</v>
      </c>
      <c r="AV46" s="175">
        <f>IF(VLOOKUP($D46,'Appendix B - CI'!$C$2:$EM$141,AV$1,0) &gt; 0,$C46,0)</f>
        <v>0</v>
      </c>
      <c r="AW46" s="175">
        <f>IF(VLOOKUP($D46,'Appendix B - CI'!$C$2:$EM$141,AW$1,0) &gt; 0,$C46,0)</f>
        <v>0</v>
      </c>
      <c r="AX46" s="175">
        <f>IF(VLOOKUP($D46,'Appendix B - CI'!$C$2:$EM$141,AX$1,0) &gt; 0,$C46,0)</f>
        <v>0</v>
      </c>
      <c r="AY46" s="175">
        <f>IF(VLOOKUP($D46,'Appendix B - CI'!$C$2:$EM$141,AY$1,0) &gt; 0,$C46,0)</f>
        <v>0</v>
      </c>
      <c r="AZ46" s="989">
        <f>IF(VLOOKUP($D46,'Appendix B - CI'!$C$2:$EM$141,AZ$1,0) &gt; 0,$C46,0)</f>
        <v>6591.0075</v>
      </c>
      <c r="BA46" s="175">
        <f>IF(VLOOKUP($D46,'Appendix B - CI'!$C$2:$EM$141,BA$1,0) &gt; 0,$C46,0)</f>
        <v>0</v>
      </c>
      <c r="BB46" s="175">
        <f>IF(VLOOKUP($D46,'Appendix B - CI'!$C$2:$EM$141,BB$1,0) &gt; 0,$C46,0)</f>
        <v>0</v>
      </c>
      <c r="BC46" s="175">
        <f>IF(VLOOKUP($D46,'Appendix B - CI'!$C$2:$EM$141,BC$1,0) &gt; 0,$C46,0)</f>
        <v>0</v>
      </c>
      <c r="BD46" s="175">
        <f>IF(VLOOKUP($D46,'Appendix B - CI'!$C$2:$EM$141,BD$1,0) &gt; 0,$C46,0)</f>
        <v>0</v>
      </c>
      <c r="BE46" s="175">
        <f>IF(VLOOKUP($D46,'Appendix B - CI'!$C$2:$EM$141,BE$1,0) &gt; 0,$C46,0)</f>
        <v>0</v>
      </c>
      <c r="BF46" s="175">
        <f>IF(VLOOKUP($D46,'Appendix B - CI'!$C$2:$EM$141,BF$1,0) &gt; 0,$C46,0)</f>
        <v>0</v>
      </c>
      <c r="BG46" s="175">
        <f>IF(VLOOKUP($D46,'Appendix B - CI'!$C$2:$EM$141,BG$1,0) &gt; 0,$C46,0)</f>
        <v>0</v>
      </c>
      <c r="BH46" s="175">
        <f>IF(VLOOKUP($D46,'Appendix B - CI'!$C$2:$EM$141,BH$1,0) &gt; 0,$C46,0)</f>
        <v>0</v>
      </c>
      <c r="BI46" s="175">
        <f>IF(VLOOKUP($D46,'Appendix B - CI'!$C$2:$EM$141,BI$1,0) &gt; 0,$C46,0)</f>
        <v>0</v>
      </c>
      <c r="BJ46" s="175">
        <f>IF(VLOOKUP($D46,'Appendix B - CI'!$C$2:$EM$141,BJ$1,0) &gt; 0,$C46,0)</f>
        <v>0</v>
      </c>
      <c r="BK46" s="175">
        <f>IF(VLOOKUP($D46,'Appendix B - CI'!$C$2:$EM$141,BK$1,0) &gt; 0,$C46,0)</f>
        <v>0</v>
      </c>
      <c r="BL46" s="175">
        <f>IF(VLOOKUP($D46,'Appendix B - CI'!$C$2:$EM$141,BL$1,0) &gt; 0,$C46,0)</f>
        <v>0</v>
      </c>
      <c r="BM46" s="175">
        <f>IF(VLOOKUP($D46,'Appendix B - CI'!$C$2:$EM$141,BM$1,0) &gt; 0,$C46,0)</f>
        <v>0</v>
      </c>
      <c r="BN46" s="175">
        <f>IF(VLOOKUP($D46,'Appendix B - CI'!$C$2:$EM$141,BN$1,0) &gt; 0,$C46,0)</f>
        <v>0</v>
      </c>
      <c r="BO46" s="175">
        <f>IF(VLOOKUP($D46,'Appendix B - CI'!$C$2:$EM$141,BO$1,0) &gt; 0,$C46,0)</f>
        <v>0</v>
      </c>
      <c r="BP46" s="175">
        <f>IF(VLOOKUP($D46,'Appendix B - CI'!$C$2:$EM$141,BP$1,0) &gt; 0,$C46,0)</f>
        <v>0</v>
      </c>
      <c r="BQ46" s="175">
        <f>IF(VLOOKUP($D46,'Appendix B - CI'!$C$2:$EM$141,BQ$1,0) &gt; 0,$C46,0)</f>
        <v>0</v>
      </c>
      <c r="BR46" s="989">
        <f>IF(VLOOKUP($D46,'Appendix B - CI'!$C$2:$EM$141,BR$1,0) &gt; 0,$C46,0)</f>
        <v>6591.0075</v>
      </c>
      <c r="BS46" s="175">
        <f>IF(VLOOKUP($D46,'Appendix B - CI'!$C$2:$EM$141,BS$1,0) &gt; 0,$C46,0)</f>
        <v>0</v>
      </c>
      <c r="BT46" s="175">
        <f>IF(VLOOKUP($D46,'Appendix B - CI'!$C$2:$EM$141,BT$1,0) &gt; 0,$C46,0)</f>
        <v>0</v>
      </c>
      <c r="BU46" s="175">
        <f>IF(VLOOKUP($D46,'Appendix B - CI'!$C$2:$EM$141,BU$1,0) &gt; 0,$C46,0)</f>
        <v>0</v>
      </c>
      <c r="BV46" s="175">
        <f>IF(VLOOKUP($D46,'Appendix B - CI'!$C$2:$EM$141,BV$1,0) &gt; 0,$C46,0)</f>
        <v>0</v>
      </c>
      <c r="BW46" s="175">
        <f>IF(VLOOKUP($D46,'Appendix B - CI'!$C$2:$EM$141,BW$1,0) &gt; 0,$C46,0)</f>
        <v>0</v>
      </c>
      <c r="BX46" s="175">
        <f>IF(VLOOKUP($D46,'Appendix B - CI'!$C$2:$EM$141,BX$1,0) &gt; 0,$C46,0)</f>
        <v>0</v>
      </c>
      <c r="BY46" s="175">
        <f>IF(VLOOKUP($D46,'Appendix B - CI'!$C$2:$EM$141,BY$1,0) &gt; 0,$C46,0)</f>
        <v>0</v>
      </c>
      <c r="BZ46" s="175">
        <f>IF(VLOOKUP($D46,'Appendix B - CI'!$C$2:$EM$141,BZ$1,0) &gt; 0,$C46,0)</f>
        <v>0</v>
      </c>
      <c r="CA46" s="175">
        <f>IF(VLOOKUP($D46,'Appendix B - CI'!$C$2:$EM$141,CA$1,0) &gt; 0,$C46,0)</f>
        <v>0</v>
      </c>
      <c r="CB46" s="989">
        <f>IF(VLOOKUP($D46,'Appendix B - CI'!$C$2:$EM$141,CB$1,0) &gt; 0,$C46,0)</f>
        <v>6591.0075</v>
      </c>
      <c r="CC46" s="175">
        <f>IF(VLOOKUP($D46,'Appendix B - CI'!$C$2:$EM$141,CC$1,0) &gt; 0,$C46,0)</f>
        <v>0</v>
      </c>
      <c r="CD46" s="175">
        <f>IF(VLOOKUP($D46,'Appendix B - CI'!$C$2:$EM$141,CD$1,0) &gt; 0,$C46,0)</f>
        <v>0</v>
      </c>
      <c r="CE46" s="175">
        <f>IF(VLOOKUP($D46,'Appendix B - CI'!$C$2:$EM$141,CE$1,0) &gt; 0,$C46,0)</f>
        <v>0</v>
      </c>
      <c r="CF46" s="175">
        <f>IF(VLOOKUP($D46,'Appendix B - CI'!$C$2:$EM$141,CF$1,0) &gt; 0,$C46,0)</f>
        <v>0</v>
      </c>
      <c r="CG46" s="175">
        <f>IF(VLOOKUP($D46,'Appendix B - CI'!$C$2:$EM$141,CG$1,0) &gt; 0,$C46,0)</f>
        <v>0</v>
      </c>
      <c r="CH46" s="175">
        <f>IF(VLOOKUP($D46,'Appendix B - CI'!$C$2:$EM$141,CH$1,0) &gt; 0,$C46,0)</f>
        <v>0</v>
      </c>
      <c r="CI46" s="175">
        <f>IF(VLOOKUP($D46,'Appendix B - CI'!$C$2:$EM$141,CI$1,0) &gt; 0,$C46,0)</f>
        <v>0</v>
      </c>
      <c r="CJ46" s="175">
        <f>IF(VLOOKUP($D46,'Appendix B - CI'!$C$2:$EM$141,CJ$1,0) &gt; 0,$C46,0)</f>
        <v>0</v>
      </c>
      <c r="CK46" s="175">
        <f>IF(VLOOKUP($D46,'Appendix B - CI'!$C$2:$EM$141,CK$1,0) &gt; 0,$C46,0)</f>
        <v>0</v>
      </c>
      <c r="CL46" s="175">
        <f>IF(VLOOKUP($D46,'Appendix B - CI'!$C$2:$EM$141,CL$1,0) &gt; 0,$C46,0)</f>
        <v>0</v>
      </c>
      <c r="CM46" s="175">
        <f>IF(VLOOKUP($D46,'Appendix B - CI'!$C$2:$EM$141,CM$1,0) &gt; 0,$C46,0)</f>
        <v>0</v>
      </c>
      <c r="CN46" s="175">
        <f>IF(VLOOKUP($D46,'Appendix B - CI'!$C$2:$EM$141,CN$1,0) &gt; 0,$C46,0)</f>
        <v>0</v>
      </c>
      <c r="CO46" s="175">
        <f>IF(VLOOKUP($D46,'Appendix B - CI'!$C$2:$EM$141,CO$1,0) &gt; 0,$C46,0)</f>
        <v>0</v>
      </c>
      <c r="CP46" s="175">
        <f>IF(VLOOKUP($D46,'Appendix B - CI'!$C$2:$EM$141,CP$1,0) &gt; 0,$C46,0)</f>
        <v>0</v>
      </c>
      <c r="CQ46" s="989">
        <f>IF(VLOOKUP($D46,'Appendix B - CI'!$C$2:$EM$141,CQ$1,0) &gt; 0,$C46,0)</f>
        <v>6591.0075</v>
      </c>
      <c r="CR46" s="175">
        <f>IF(VLOOKUP($D46,'Appendix B - CI'!$C$2:$EM$141,CR$1,0) &gt; 0,$C46,0)</f>
        <v>0</v>
      </c>
      <c r="CS46" s="175">
        <f>IF(VLOOKUP($D46,'Appendix B - CI'!$C$2:$EM$141,CS$1,0) &gt; 0,$C46,0)</f>
        <v>0</v>
      </c>
      <c r="CT46" s="175">
        <f>IF(VLOOKUP($D46,'Appendix B - CI'!$C$2:$EM$141,CT$1,0) &gt; 0,$C46,0)</f>
        <v>0</v>
      </c>
      <c r="CU46" s="175">
        <f>IF(VLOOKUP($D46,'Appendix B - CI'!$C$2:$EM$141,CU$1,0) &gt; 0,$C46,0)</f>
        <v>0</v>
      </c>
      <c r="CV46" s="175">
        <f>IF(VLOOKUP($D46,'Appendix B - CI'!$C$2:$EM$141,CV$1,0) &gt; 0,$C46,0)</f>
        <v>0</v>
      </c>
      <c r="CW46" s="175">
        <f>IF(VLOOKUP($D46,'Appendix B - CI'!$C$2:$EM$141,CW$1,0) &gt; 0,$C46,0)</f>
        <v>0</v>
      </c>
      <c r="CX46" s="175">
        <f>IF(VLOOKUP($D46,'Appendix B - CI'!$C$2:$EM$141,CX$1,0) &gt; 0,$C46,0)</f>
        <v>0</v>
      </c>
      <c r="CY46" s="175">
        <f>IF(VLOOKUP($D46,'Appendix B - CI'!$C$2:$EM$141,CY$1,0) &gt; 0,$C46,0)</f>
        <v>0</v>
      </c>
      <c r="CZ46" s="175">
        <f>IF(VLOOKUP($D46,'Appendix B - CI'!$C$2:$EM$141,CZ$1,0) &gt; 0,$C46,0)</f>
        <v>0</v>
      </c>
      <c r="DA46" s="175">
        <f>IF(VLOOKUP($D46,'Appendix B - CI'!$C$2:$EM$141,DA$1,0) &gt; 0,$C46,0)</f>
        <v>0</v>
      </c>
      <c r="DB46" s="989">
        <f>IF(VLOOKUP($D46,'Appendix B - CI'!$C$2:$EM$141,DB$1,0) &gt; 0,$C46,0)</f>
        <v>6591.0075</v>
      </c>
      <c r="DC46" s="175">
        <f>IF(VLOOKUP($D46,'Appendix B - CI'!$C$2:$EM$141,DC$1,0) &gt; 0,$C46,0)</f>
        <v>0</v>
      </c>
      <c r="DD46" s="175">
        <f>IF(VLOOKUP($D46,'Appendix B - CI'!$C$2:$EM$141,DD$1,0) &gt; 0,$C46,0)</f>
        <v>0</v>
      </c>
      <c r="DE46" s="175">
        <f>IF(VLOOKUP($D46,'Appendix B - CI'!$C$2:$EM$141,DE$1,0) &gt; 0,$C46,0)</f>
        <v>0</v>
      </c>
      <c r="DF46" s="175">
        <f>IF(VLOOKUP($D46,'Appendix B - CI'!$C$2:$EM$141,DF$1,0) &gt; 0,$C46,0)</f>
        <v>0</v>
      </c>
      <c r="DG46" s="175">
        <f>IF(VLOOKUP($D46,'Appendix B - CI'!$C$2:$EM$141,DG$1,0) &gt; 0,$C46,0)</f>
        <v>0</v>
      </c>
      <c r="DH46" s="175">
        <f>IF(VLOOKUP($D46,'Appendix B - CI'!$C$2:$EM$141,DH$1,0) &gt; 0,$C46,0)</f>
        <v>0</v>
      </c>
      <c r="DI46" s="175">
        <f>IF(VLOOKUP($D46,'Appendix B - CI'!$C$2:$EM$141,DI$1,0) &gt; 0,$C46,0)</f>
        <v>0</v>
      </c>
      <c r="DJ46" s="175">
        <f>IF(VLOOKUP($D46,'Appendix B - CI'!$C$2:$EM$141,DJ$1,0) &gt; 0,$C46,0)</f>
        <v>0</v>
      </c>
      <c r="DK46" s="175">
        <f>IF(VLOOKUP($D46,'Appendix B - CI'!$C$2:$EM$141,DK$1,0) &gt; 0,$C46,0)</f>
        <v>0</v>
      </c>
      <c r="DL46" s="175">
        <f>IF(VLOOKUP($D46,'Appendix B - CI'!$C$2:$EM$141,DL$1,0) &gt; 0,$C46,0)</f>
        <v>0</v>
      </c>
      <c r="DM46" s="175">
        <f>IF(VLOOKUP($D46,'Appendix B - CI'!$C$2:$EM$141,DM$1,0) &gt; 0,$C46,0)</f>
        <v>0</v>
      </c>
      <c r="DN46" s="175">
        <f>IF(VLOOKUP($D46,'Appendix B - CI'!$C$2:$EM$141,DN$1,0) &gt; 0,$C46,0)</f>
        <v>0</v>
      </c>
      <c r="DO46" s="175">
        <f>IF(VLOOKUP($D46,'Appendix B - CI'!$C$2:$EM$141,DO$1,0) &gt; 0,$C46,0)</f>
        <v>0</v>
      </c>
      <c r="DP46" s="175">
        <f>IF(VLOOKUP($D46,'Appendix B - CI'!$C$2:$EM$141,DP$1,0) &gt; 0,$C46,0)</f>
        <v>0</v>
      </c>
      <c r="DQ46" s="175">
        <f>IF(VLOOKUP($D46,'Appendix B - CI'!$C$2:$EM$141,DQ$1,0) &gt; 0,$C46,0)</f>
        <v>0</v>
      </c>
      <c r="DR46" s="175">
        <f>IF(VLOOKUP($D46,'Appendix B - CI'!$C$2:$EM$141,DR$1,0) &gt; 0,$C46,0)</f>
        <v>0</v>
      </c>
      <c r="DS46" s="175">
        <f>IF(VLOOKUP($D46,'Appendix B - CI'!$C$2:$EM$141,DS$1,0) &gt; 0,$C46,0)</f>
        <v>0</v>
      </c>
      <c r="DT46" s="175">
        <f>IF(VLOOKUP($D46,'Appendix B - CI'!$C$2:$EM$141,DT$1,0) &gt; 0,$C46,0)</f>
        <v>0</v>
      </c>
      <c r="DU46" s="175">
        <f>IF(VLOOKUP($D46,'Appendix B - CI'!$C$2:$EM$141,DU$1,0) &gt; 0,$C46,0)</f>
        <v>0</v>
      </c>
      <c r="DV46" s="175">
        <f>IF(VLOOKUP($D46,'Appendix B - CI'!$C$2:$EM$141,DV$1,0) &gt; 0,$C46,0)</f>
        <v>0</v>
      </c>
      <c r="DW46" s="175">
        <f>IF(VLOOKUP($D46,'Appendix B - CI'!$C$2:$EM$141,DW$1,0) &gt; 0,$C46,0)</f>
        <v>0</v>
      </c>
      <c r="DX46" s="175">
        <f>IF(VLOOKUP($D46,'Appendix B - CI'!$C$2:$EM$141,DX$1,0) &gt; 0,$C46,0)</f>
        <v>0</v>
      </c>
      <c r="DY46" s="175">
        <f>IF(VLOOKUP($D46,'Appendix B - CI'!$C$2:$EM$141,DY$1,0) &gt; 0,$C46,0)</f>
        <v>0</v>
      </c>
      <c r="DZ46" s="175">
        <f>IF(VLOOKUP($D46,'Appendix B - CI'!$C$2:$EM$141,DZ$1,0) &gt; 0,$C46,0)</f>
        <v>0</v>
      </c>
      <c r="EA46" s="175">
        <f>IF(VLOOKUP($D46,'Appendix B - CI'!$C$2:$EM$141,EA$1,0) &gt; 0,$C46,0)</f>
        <v>0</v>
      </c>
      <c r="EB46" s="175">
        <f>IF(VLOOKUP($D46,'Appendix B - CI'!$C$2:$EM$141,EB$1,0) &gt; 0,$C46,0)</f>
        <v>0</v>
      </c>
      <c r="EC46" s="175">
        <f>IF(VLOOKUP($D46,'Appendix B - CI'!$C$2:$EM$141,EC$1,0) &gt; 0,$C46,0)</f>
        <v>0</v>
      </c>
      <c r="ED46" s="175">
        <f>IF(VLOOKUP($D46,'Appendix B - CI'!$C$2:$EM$141,ED$1,0) &gt; 0,$C46,0)</f>
        <v>0</v>
      </c>
      <c r="EE46" s="175">
        <f>IF(VLOOKUP($D46,'Appendix B - CI'!$C$2:$EM$141,EE$1,0) &gt; 0,$C46,0)</f>
        <v>0</v>
      </c>
      <c r="EF46" s="175">
        <f>IF(VLOOKUP($D46,'Appendix B - CI'!$C$2:$EM$141,EF$1,0) &gt; 0,$C46,0)</f>
        <v>0</v>
      </c>
      <c r="EG46" s="175">
        <f>IF(VLOOKUP($D46,'Appendix B - CI'!$C$2:$EM$141,EG$1,0) &gt; 0,$C46,0)</f>
        <v>0</v>
      </c>
      <c r="EH46" s="175">
        <f>IF(VLOOKUP($D46,'Appendix B - CI'!$C$2:$EM$141,EH$1,0) &gt; 0,$C46,0)</f>
        <v>0</v>
      </c>
      <c r="EI46" s="175">
        <f>IF(VLOOKUP($D46,'Appendix B - CI'!$C$2:$EM$141,EI$1,0) &gt; 0,$C46,0)</f>
        <v>0</v>
      </c>
      <c r="EJ46" s="175">
        <f>IF(VLOOKUP($D46,'Appendix B - CI'!$C$2:$EM$141,EJ$1,0) &gt; 0,$C46,0)</f>
        <v>0</v>
      </c>
      <c r="EK46" s="175">
        <f>IF(VLOOKUP($D46,'Appendix B - CI'!$C$2:$EM$141,EK$1,0) &gt; 0,$C46,0)</f>
        <v>0</v>
      </c>
      <c r="EL46" s="175">
        <f>IF(VLOOKUP($D46,'Appendix B - CI'!$C$2:$EM$141,EL$1,0) &gt; 0,$C46,0)</f>
        <v>0</v>
      </c>
      <c r="EM46" s="175">
        <f>IF(VLOOKUP($D46,'Appendix B - CI'!$C$2:$EM$141,EM$1,0) &gt; 0,$C46,0)</f>
        <v>0</v>
      </c>
      <c r="EN46" s="175">
        <f>IF(VLOOKUP($D46,'Appendix B - CI'!$C$2:$EM$141,EN$1,0) &gt; 0,$C46,0)</f>
        <v>0</v>
      </c>
      <c r="EO46" s="178"/>
      <c r="EP46" s="178"/>
      <c r="EQ46" s="178"/>
      <c r="ER46" s="178"/>
      <c r="ES46" s="178"/>
      <c r="ET46" s="178"/>
      <c r="EU46" s="178"/>
      <c r="EV46" s="178"/>
      <c r="EW46" s="178"/>
      <c r="EX46" s="178"/>
      <c r="EY46" s="178"/>
      <c r="EZ46" s="178"/>
      <c r="FA46" s="178"/>
      <c r="FB46" s="178"/>
      <c r="FC46" s="178"/>
      <c r="FD46" s="178"/>
      <c r="FE46" s="178"/>
      <c r="FF46" s="178"/>
      <c r="FG46" s="178"/>
      <c r="FH46" s="178"/>
      <c r="FI46" s="178"/>
      <c r="FJ46" s="178"/>
      <c r="FK46" s="178"/>
      <c r="FL46" s="178"/>
      <c r="FM46" s="178"/>
      <c r="FN46" s="178"/>
      <c r="FO46" s="178"/>
      <c r="FP46" s="178"/>
      <c r="FQ46" s="178"/>
      <c r="FR46" s="178"/>
      <c r="FS46" s="178"/>
      <c r="FT46" s="178"/>
      <c r="FU46" s="178"/>
      <c r="FV46" s="178"/>
      <c r="FW46" s="178"/>
      <c r="FX46" s="178"/>
      <c r="FY46" s="178"/>
      <c r="FZ46" s="178"/>
      <c r="GA46" s="178"/>
      <c r="GB46" s="178"/>
      <c r="GC46" s="178"/>
      <c r="GD46" s="178"/>
      <c r="GE46" s="178"/>
      <c r="GF46" s="178"/>
      <c r="GG46" s="178"/>
      <c r="GH46" s="178"/>
      <c r="GI46" s="178"/>
      <c r="GJ46" s="178"/>
      <c r="GK46" s="178"/>
      <c r="GL46" s="178"/>
      <c r="GM46" s="178"/>
      <c r="GN46" s="178"/>
      <c r="GO46" s="178"/>
      <c r="GP46" s="178"/>
      <c r="GQ46" s="178"/>
      <c r="GR46" s="178"/>
      <c r="GS46" s="178"/>
      <c r="GT46" s="178"/>
      <c r="GU46" s="178"/>
      <c r="GV46" s="178"/>
      <c r="GW46" s="178"/>
      <c r="GX46" s="178"/>
      <c r="GY46" s="178"/>
      <c r="GZ46" s="178"/>
      <c r="HA46" s="178"/>
      <c r="HB46" s="178"/>
      <c r="HC46" s="178"/>
      <c r="HD46" s="178"/>
      <c r="HE46" s="178"/>
      <c r="HF46" s="178"/>
      <c r="HG46" s="178"/>
      <c r="HH46" s="178"/>
      <c r="HI46" s="178"/>
      <c r="HJ46" s="178"/>
      <c r="HK46" s="178"/>
      <c r="HL46" s="178"/>
      <c r="HM46" s="178"/>
      <c r="HN46" s="178"/>
      <c r="HO46" s="178"/>
      <c r="HP46" s="178"/>
      <c r="HQ46" s="178"/>
      <c r="HR46" s="178"/>
      <c r="HS46" s="178"/>
      <c r="HT46" s="178"/>
      <c r="HU46" s="178"/>
      <c r="HV46" s="178"/>
      <c r="HW46" s="178"/>
      <c r="HX46" s="178"/>
      <c r="HY46" s="178"/>
      <c r="HZ46" s="178"/>
      <c r="IA46" s="178"/>
      <c r="IB46" s="178"/>
      <c r="IC46" s="178"/>
      <c r="ID46" s="178"/>
      <c r="IE46" s="178"/>
      <c r="IF46" s="178"/>
      <c r="IG46" s="178"/>
      <c r="IH46" s="178"/>
      <c r="II46" s="178"/>
      <c r="IJ46" s="178"/>
      <c r="IK46" s="178"/>
      <c r="IL46" s="178"/>
      <c r="IM46" s="178"/>
      <c r="IN46" s="178"/>
      <c r="IO46" s="178"/>
      <c r="IP46" s="178"/>
      <c r="IQ46" s="178"/>
      <c r="IR46" s="178"/>
      <c r="IS46" s="178"/>
      <c r="IT46" s="178"/>
      <c r="IU46" s="178"/>
      <c r="IV46" s="178"/>
      <c r="IW46" s="178"/>
      <c r="IX46" s="178"/>
      <c r="IY46" s="178"/>
      <c r="IZ46" s="178"/>
      <c r="JA46" s="178"/>
      <c r="JB46" s="178"/>
      <c r="JC46" s="178"/>
      <c r="JD46" s="178"/>
      <c r="JE46" s="178"/>
      <c r="JF46" s="178"/>
      <c r="JG46" s="178"/>
      <c r="JH46" s="178"/>
      <c r="JI46" s="178"/>
      <c r="JJ46" s="178"/>
      <c r="JK46" s="178"/>
      <c r="JL46" s="178"/>
      <c r="JM46" s="178"/>
      <c r="JN46" s="178"/>
      <c r="JO46" s="178"/>
      <c r="JP46" s="178"/>
      <c r="JQ46" s="178"/>
      <c r="JR46" s="178"/>
      <c r="JS46" s="178"/>
      <c r="JT46" s="178"/>
      <c r="JU46" s="178"/>
      <c r="JV46" s="178"/>
      <c r="JW46" s="178"/>
      <c r="JX46" s="178"/>
      <c r="JY46" s="180"/>
    </row>
    <row r="47" ht="14.25" customHeight="1">
      <c r="A47" s="50" t="s">
        <v>179</v>
      </c>
      <c r="B47" s="83" t="s">
        <v>479</v>
      </c>
      <c r="C47" s="1330">
        <f>VLOOKUP(D47,'Combined Scenario II - Results'!$C$2:$AR$87,42,0)</f>
        <v>6216.9436</v>
      </c>
      <c r="D47" s="50">
        <v>1811068.0</v>
      </c>
      <c r="E47" s="175">
        <f>IF(VLOOKUP($D47,'Appendix B - CI'!$C$2:$EM$141,E$1,0) &gt; 0,$C47,0)</f>
        <v>0</v>
      </c>
      <c r="F47" s="989">
        <f>IF(VLOOKUP($D47,'Appendix B - CI'!$C$2:$EM$141,F$1,0) &gt; 0,$C47,0)</f>
        <v>6216.9436</v>
      </c>
      <c r="G47" s="175">
        <f>IF(VLOOKUP($D47,'Appendix B - CI'!$C$2:$EM$141,G$1,0) &gt; 0,$C47,0)</f>
        <v>0</v>
      </c>
      <c r="H47" s="175">
        <f>IF(VLOOKUP($D47,'Appendix B - CI'!$C$2:$EM$141,H$1,0) &gt; 0,$C47,0)</f>
        <v>0</v>
      </c>
      <c r="I47" s="175">
        <f>IF(VLOOKUP($D47,'Appendix B - CI'!$C$2:$EM$141,I$1,0) &gt; 0,$C47,0)</f>
        <v>0</v>
      </c>
      <c r="J47" s="175">
        <f>IF(VLOOKUP($D47,'Appendix B - CI'!$C$2:$EM$141,J$1,0) &gt; 0,$C47,0)</f>
        <v>0</v>
      </c>
      <c r="K47" s="989">
        <f>IF(VLOOKUP($D47,'Appendix B - CI'!$C$2:$EM$141,K$1,0) &gt; 0,$C47,0)</f>
        <v>6216.9436</v>
      </c>
      <c r="L47" s="175">
        <f>IF(VLOOKUP($D47,'Appendix B - CI'!$C$2:$EM$141,L$1,0) &gt; 0,$C47,0)</f>
        <v>0</v>
      </c>
      <c r="M47" s="175">
        <f>IF(VLOOKUP($D47,'Appendix B - CI'!$C$2:$EM$141,M$1,0) &gt; 0,$C47,0)</f>
        <v>0</v>
      </c>
      <c r="N47" s="175">
        <f>IF(VLOOKUP($D47,'Appendix B - CI'!$C$2:$EM$141,N$1,0) &gt; 0,$C47,0)</f>
        <v>0</v>
      </c>
      <c r="O47" s="175">
        <f>IF(VLOOKUP($D47,'Appendix B - CI'!$C$2:$EM$141,O$1,0) &gt; 0,$C47,0)</f>
        <v>0</v>
      </c>
      <c r="P47" s="989">
        <f>IF(VLOOKUP($D47,'Appendix B - CI'!$C$2:$EM$141,P$1,0) &gt; 0,$C47,0)</f>
        <v>6216.9436</v>
      </c>
      <c r="Q47" s="175">
        <f>IF(VLOOKUP($D47,'Appendix B - CI'!$C$2:$EM$141,Q$1,0) &gt; 0,$C47,0)</f>
        <v>0</v>
      </c>
      <c r="R47" s="175">
        <f>IF(VLOOKUP($D47,'Appendix B - CI'!$C$2:$EM$141,R$1,0) &gt; 0,$C47,0)</f>
        <v>0</v>
      </c>
      <c r="S47" s="175">
        <f>IF(VLOOKUP($D47,'Appendix B - CI'!$C$2:$EM$141,S$1,0) &gt; 0,$C47,0)</f>
        <v>0</v>
      </c>
      <c r="T47" s="175">
        <f>IF(VLOOKUP($D47,'Appendix B - CI'!$C$2:$EM$141,T$1,0) &gt; 0,$C47,0)</f>
        <v>0</v>
      </c>
      <c r="U47" s="175">
        <f>IF(VLOOKUP($D47,'Appendix B - CI'!$C$2:$EM$141,U$1,0) &gt; 0,$C47,0)</f>
        <v>0</v>
      </c>
      <c r="V47" s="175">
        <f>IF(VLOOKUP($D47,'Appendix B - CI'!$C$2:$EM$141,V$1,0) &gt; 0,$C47,0)</f>
        <v>0</v>
      </c>
      <c r="W47" s="175">
        <f>IF(VLOOKUP($D47,'Appendix B - CI'!$C$2:$EM$141,W$1,0) &gt; 0,$C47,0)</f>
        <v>0</v>
      </c>
      <c r="X47" s="175">
        <f>IF(VLOOKUP($D47,'Appendix B - CI'!$C$2:$EM$141,X$1,0) &gt; 0,$C47,0)</f>
        <v>0</v>
      </c>
      <c r="Y47" s="989">
        <f>IF(VLOOKUP($D47,'Appendix B - CI'!$C$2:$EM$141,Y$1,0) &gt; 0,$C47,0)</f>
        <v>6216.9436</v>
      </c>
      <c r="Z47" s="175">
        <f>IF(VLOOKUP($D47,'Appendix B - CI'!$C$2:$EM$141,Z$1,0) &gt; 0,$C47,0)</f>
        <v>0</v>
      </c>
      <c r="AA47" s="175">
        <f>IF(VLOOKUP($D47,'Appendix B - CI'!$C$2:$EM$141,AA$1,0) &gt; 0,$C47,0)</f>
        <v>0</v>
      </c>
      <c r="AB47" s="175">
        <f>IF(VLOOKUP($D47,'Appendix B - CI'!$C$2:$EM$141,AB$1,0) &gt; 0,$C47,0)</f>
        <v>0</v>
      </c>
      <c r="AC47" s="175">
        <f>IF(VLOOKUP($D47,'Appendix B - CI'!$C$2:$EM$141,AC$1,0) &gt; 0,$C47,0)</f>
        <v>0</v>
      </c>
      <c r="AD47" s="175">
        <f>IF(VLOOKUP($D47,'Appendix B - CI'!$C$2:$EM$141,AD$1,0) &gt; 0,$C47,0)</f>
        <v>0</v>
      </c>
      <c r="AE47" s="175">
        <f>IF(VLOOKUP($D47,'Appendix B - CI'!$C$2:$EM$141,AE$1,0) &gt; 0,$C47,0)</f>
        <v>0</v>
      </c>
      <c r="AF47" s="989">
        <f>IF(VLOOKUP($D47,'Appendix B - CI'!$C$2:$EM$141,AF$1,0) &gt; 0,$C47,0)</f>
        <v>6216.9436</v>
      </c>
      <c r="AG47" s="175">
        <f>IF(VLOOKUP($D47,'Appendix B - CI'!$C$2:$EM$141,AG$1,0) &gt; 0,$C47,0)</f>
        <v>0</v>
      </c>
      <c r="AH47" s="175">
        <f>IF(VLOOKUP($D47,'Appendix B - CI'!$C$2:$EM$141,AH$1,0) &gt; 0,$C47,0)</f>
        <v>0</v>
      </c>
      <c r="AI47" s="175">
        <f>IF(VLOOKUP($D47,'Appendix B - CI'!$C$2:$EM$141,AI$1,0) &gt; 0,$C47,0)</f>
        <v>0</v>
      </c>
      <c r="AJ47" s="175">
        <f>IF(VLOOKUP($D47,'Appendix B - CI'!$C$2:$EM$141,AJ$1,0) &gt; 0,$C47,0)</f>
        <v>0</v>
      </c>
      <c r="AK47" s="175">
        <f>IF(VLOOKUP($D47,'Appendix B - CI'!$C$2:$EM$141,AK$1,0) &gt; 0,$C47,0)</f>
        <v>0</v>
      </c>
      <c r="AL47" s="175">
        <f>IF(VLOOKUP($D47,'Appendix B - CI'!$C$2:$EM$141,AL$1,0) &gt; 0,$C47,0)</f>
        <v>0</v>
      </c>
      <c r="AM47" s="175">
        <f>IF(VLOOKUP($D47,'Appendix B - CI'!$C$2:$EM$141,AM$1,0) &gt; 0,$C47,0)</f>
        <v>0</v>
      </c>
      <c r="AN47" s="989">
        <f>IF(VLOOKUP($D47,'Appendix B - CI'!$C$2:$EM$141,AN$1,0) &gt; 0,$C47,0)</f>
        <v>6216.9436</v>
      </c>
      <c r="AO47" s="175">
        <f>IF(VLOOKUP($D47,'Appendix B - CI'!$C$2:$EM$141,AO$1,0) &gt; 0,$C47,0)</f>
        <v>0</v>
      </c>
      <c r="AP47" s="175">
        <f>IF(VLOOKUP($D47,'Appendix B - CI'!$C$2:$EM$141,AP$1,0) &gt; 0,$C47,0)</f>
        <v>0</v>
      </c>
      <c r="AQ47" s="175">
        <f>IF(VLOOKUP($D47,'Appendix B - CI'!$C$2:$EM$141,AQ$1,0) &gt; 0,$C47,0)</f>
        <v>0</v>
      </c>
      <c r="AR47" s="175">
        <f>IF(VLOOKUP($D47,'Appendix B - CI'!$C$2:$EM$141,AR$1,0) &gt; 0,$C47,0)</f>
        <v>0</v>
      </c>
      <c r="AS47" s="175">
        <f>IF(VLOOKUP($D47,'Appendix B - CI'!$C$2:$EM$141,AS$1,0) &gt; 0,$C47,0)</f>
        <v>0</v>
      </c>
      <c r="AT47" s="175">
        <f>IF(VLOOKUP($D47,'Appendix B - CI'!$C$2:$EM$141,AT$1,0) &gt; 0,$C47,0)</f>
        <v>0</v>
      </c>
      <c r="AU47" s="175">
        <f>IF(VLOOKUP($D47,'Appendix B - CI'!$C$2:$EM$141,AU$1,0) &gt; 0,$C47,0)</f>
        <v>0</v>
      </c>
      <c r="AV47" s="175">
        <f>IF(VLOOKUP($D47,'Appendix B - CI'!$C$2:$EM$141,AV$1,0) &gt; 0,$C47,0)</f>
        <v>0</v>
      </c>
      <c r="AW47" s="175">
        <f>IF(VLOOKUP($D47,'Appendix B - CI'!$C$2:$EM$141,AW$1,0) &gt; 0,$C47,0)</f>
        <v>0</v>
      </c>
      <c r="AX47" s="175">
        <f>IF(VLOOKUP($D47,'Appendix B - CI'!$C$2:$EM$141,AX$1,0) &gt; 0,$C47,0)</f>
        <v>0</v>
      </c>
      <c r="AY47" s="175">
        <f>IF(VLOOKUP($D47,'Appendix B - CI'!$C$2:$EM$141,AY$1,0) &gt; 0,$C47,0)</f>
        <v>0</v>
      </c>
      <c r="AZ47" s="989">
        <f>IF(VLOOKUP($D47,'Appendix B - CI'!$C$2:$EM$141,AZ$1,0) &gt; 0,$C47,0)</f>
        <v>6216.9436</v>
      </c>
      <c r="BA47" s="175">
        <f>IF(VLOOKUP($D47,'Appendix B - CI'!$C$2:$EM$141,BA$1,0) &gt; 0,$C47,0)</f>
        <v>0</v>
      </c>
      <c r="BB47" s="175">
        <f>IF(VLOOKUP($D47,'Appendix B - CI'!$C$2:$EM$141,BB$1,0) &gt; 0,$C47,0)</f>
        <v>0</v>
      </c>
      <c r="BC47" s="175">
        <f>IF(VLOOKUP($D47,'Appendix B - CI'!$C$2:$EM$141,BC$1,0) &gt; 0,$C47,0)</f>
        <v>0</v>
      </c>
      <c r="BD47" s="175">
        <f>IF(VLOOKUP($D47,'Appendix B - CI'!$C$2:$EM$141,BD$1,0) &gt; 0,$C47,0)</f>
        <v>0</v>
      </c>
      <c r="BE47" s="175">
        <f>IF(VLOOKUP($D47,'Appendix B - CI'!$C$2:$EM$141,BE$1,0) &gt; 0,$C47,0)</f>
        <v>0</v>
      </c>
      <c r="BF47" s="175">
        <f>IF(VLOOKUP($D47,'Appendix B - CI'!$C$2:$EM$141,BF$1,0) &gt; 0,$C47,0)</f>
        <v>0</v>
      </c>
      <c r="BG47" s="175">
        <f>IF(VLOOKUP($D47,'Appendix B - CI'!$C$2:$EM$141,BG$1,0) &gt; 0,$C47,0)</f>
        <v>0</v>
      </c>
      <c r="BH47" s="175">
        <f>IF(VLOOKUP($D47,'Appendix B - CI'!$C$2:$EM$141,BH$1,0) &gt; 0,$C47,0)</f>
        <v>0</v>
      </c>
      <c r="BI47" s="175">
        <f>IF(VLOOKUP($D47,'Appendix B - CI'!$C$2:$EM$141,BI$1,0) &gt; 0,$C47,0)</f>
        <v>0</v>
      </c>
      <c r="BJ47" s="175">
        <f>IF(VLOOKUP($D47,'Appendix B - CI'!$C$2:$EM$141,BJ$1,0) &gt; 0,$C47,0)</f>
        <v>0</v>
      </c>
      <c r="BK47" s="175">
        <f>IF(VLOOKUP($D47,'Appendix B - CI'!$C$2:$EM$141,BK$1,0) &gt; 0,$C47,0)</f>
        <v>0</v>
      </c>
      <c r="BL47" s="175">
        <f>IF(VLOOKUP($D47,'Appendix B - CI'!$C$2:$EM$141,BL$1,0) &gt; 0,$C47,0)</f>
        <v>0</v>
      </c>
      <c r="BM47" s="175">
        <f>IF(VLOOKUP($D47,'Appendix B - CI'!$C$2:$EM$141,BM$1,0) &gt; 0,$C47,0)</f>
        <v>0</v>
      </c>
      <c r="BN47" s="175">
        <f>IF(VLOOKUP($D47,'Appendix B - CI'!$C$2:$EM$141,BN$1,0) &gt; 0,$C47,0)</f>
        <v>0</v>
      </c>
      <c r="BO47" s="175">
        <f>IF(VLOOKUP($D47,'Appendix B - CI'!$C$2:$EM$141,BO$1,0) &gt; 0,$C47,0)</f>
        <v>0</v>
      </c>
      <c r="BP47" s="175">
        <f>IF(VLOOKUP($D47,'Appendix B - CI'!$C$2:$EM$141,BP$1,0) &gt; 0,$C47,0)</f>
        <v>0</v>
      </c>
      <c r="BQ47" s="175">
        <f>IF(VLOOKUP($D47,'Appendix B - CI'!$C$2:$EM$141,BQ$1,0) &gt; 0,$C47,0)</f>
        <v>0</v>
      </c>
      <c r="BR47" s="989">
        <f>IF(VLOOKUP($D47,'Appendix B - CI'!$C$2:$EM$141,BR$1,0) &gt; 0,$C47,0)</f>
        <v>6216.9436</v>
      </c>
      <c r="BS47" s="175">
        <f>IF(VLOOKUP($D47,'Appendix B - CI'!$C$2:$EM$141,BS$1,0) &gt; 0,$C47,0)</f>
        <v>0</v>
      </c>
      <c r="BT47" s="175">
        <f>IF(VLOOKUP($D47,'Appendix B - CI'!$C$2:$EM$141,BT$1,0) &gt; 0,$C47,0)</f>
        <v>0</v>
      </c>
      <c r="BU47" s="175">
        <f>IF(VLOOKUP($D47,'Appendix B - CI'!$C$2:$EM$141,BU$1,0) &gt; 0,$C47,0)</f>
        <v>0</v>
      </c>
      <c r="BV47" s="175">
        <f>IF(VLOOKUP($D47,'Appendix B - CI'!$C$2:$EM$141,BV$1,0) &gt; 0,$C47,0)</f>
        <v>0</v>
      </c>
      <c r="BW47" s="175">
        <f>IF(VLOOKUP($D47,'Appendix B - CI'!$C$2:$EM$141,BW$1,0) &gt; 0,$C47,0)</f>
        <v>0</v>
      </c>
      <c r="BX47" s="175">
        <f>IF(VLOOKUP($D47,'Appendix B - CI'!$C$2:$EM$141,BX$1,0) &gt; 0,$C47,0)</f>
        <v>0</v>
      </c>
      <c r="BY47" s="175">
        <f>IF(VLOOKUP($D47,'Appendix B - CI'!$C$2:$EM$141,BY$1,0) &gt; 0,$C47,0)</f>
        <v>0</v>
      </c>
      <c r="BZ47" s="175">
        <f>IF(VLOOKUP($D47,'Appendix B - CI'!$C$2:$EM$141,BZ$1,0) &gt; 0,$C47,0)</f>
        <v>0</v>
      </c>
      <c r="CA47" s="175">
        <f>IF(VLOOKUP($D47,'Appendix B - CI'!$C$2:$EM$141,CA$1,0) &gt; 0,$C47,0)</f>
        <v>0</v>
      </c>
      <c r="CB47" s="989">
        <f>IF(VLOOKUP($D47,'Appendix B - CI'!$C$2:$EM$141,CB$1,0) &gt; 0,$C47,0)</f>
        <v>6216.9436</v>
      </c>
      <c r="CC47" s="175">
        <f>IF(VLOOKUP($D47,'Appendix B - CI'!$C$2:$EM$141,CC$1,0) &gt; 0,$C47,0)</f>
        <v>0</v>
      </c>
      <c r="CD47" s="175">
        <f>IF(VLOOKUP($D47,'Appendix B - CI'!$C$2:$EM$141,CD$1,0) &gt; 0,$C47,0)</f>
        <v>0</v>
      </c>
      <c r="CE47" s="175">
        <f>IF(VLOOKUP($D47,'Appendix B - CI'!$C$2:$EM$141,CE$1,0) &gt; 0,$C47,0)</f>
        <v>0</v>
      </c>
      <c r="CF47" s="175">
        <f>IF(VLOOKUP($D47,'Appendix B - CI'!$C$2:$EM$141,CF$1,0) &gt; 0,$C47,0)</f>
        <v>0</v>
      </c>
      <c r="CG47" s="175">
        <f>IF(VLOOKUP($D47,'Appendix B - CI'!$C$2:$EM$141,CG$1,0) &gt; 0,$C47,0)</f>
        <v>0</v>
      </c>
      <c r="CH47" s="175">
        <f>IF(VLOOKUP($D47,'Appendix B - CI'!$C$2:$EM$141,CH$1,0) &gt; 0,$C47,0)</f>
        <v>0</v>
      </c>
      <c r="CI47" s="175">
        <f>IF(VLOOKUP($D47,'Appendix B - CI'!$C$2:$EM$141,CI$1,0) &gt; 0,$C47,0)</f>
        <v>0</v>
      </c>
      <c r="CJ47" s="175">
        <f>IF(VLOOKUP($D47,'Appendix B - CI'!$C$2:$EM$141,CJ$1,0) &gt; 0,$C47,0)</f>
        <v>0</v>
      </c>
      <c r="CK47" s="175">
        <f>IF(VLOOKUP($D47,'Appendix B - CI'!$C$2:$EM$141,CK$1,0) &gt; 0,$C47,0)</f>
        <v>0</v>
      </c>
      <c r="CL47" s="175">
        <f>IF(VLOOKUP($D47,'Appendix B - CI'!$C$2:$EM$141,CL$1,0) &gt; 0,$C47,0)</f>
        <v>0</v>
      </c>
      <c r="CM47" s="175">
        <f>IF(VLOOKUP($D47,'Appendix B - CI'!$C$2:$EM$141,CM$1,0) &gt; 0,$C47,0)</f>
        <v>0</v>
      </c>
      <c r="CN47" s="175">
        <f>IF(VLOOKUP($D47,'Appendix B - CI'!$C$2:$EM$141,CN$1,0) &gt; 0,$C47,0)</f>
        <v>0</v>
      </c>
      <c r="CO47" s="175">
        <f>IF(VLOOKUP($D47,'Appendix B - CI'!$C$2:$EM$141,CO$1,0) &gt; 0,$C47,0)</f>
        <v>0</v>
      </c>
      <c r="CP47" s="175">
        <f>IF(VLOOKUP($D47,'Appendix B - CI'!$C$2:$EM$141,CP$1,0) &gt; 0,$C47,0)</f>
        <v>0</v>
      </c>
      <c r="CQ47" s="989">
        <f>IF(VLOOKUP($D47,'Appendix B - CI'!$C$2:$EM$141,CQ$1,0) &gt; 0,$C47,0)</f>
        <v>6216.9436</v>
      </c>
      <c r="CR47" s="175">
        <f>IF(VLOOKUP($D47,'Appendix B - CI'!$C$2:$EM$141,CR$1,0) &gt; 0,$C47,0)</f>
        <v>0</v>
      </c>
      <c r="CS47" s="175">
        <f>IF(VLOOKUP($D47,'Appendix B - CI'!$C$2:$EM$141,CS$1,0) &gt; 0,$C47,0)</f>
        <v>0</v>
      </c>
      <c r="CT47" s="175">
        <f>IF(VLOOKUP($D47,'Appendix B - CI'!$C$2:$EM$141,CT$1,0) &gt; 0,$C47,0)</f>
        <v>0</v>
      </c>
      <c r="CU47" s="175">
        <f>IF(VLOOKUP($D47,'Appendix B - CI'!$C$2:$EM$141,CU$1,0) &gt; 0,$C47,0)</f>
        <v>0</v>
      </c>
      <c r="CV47" s="175">
        <f>IF(VLOOKUP($D47,'Appendix B - CI'!$C$2:$EM$141,CV$1,0) &gt; 0,$C47,0)</f>
        <v>0</v>
      </c>
      <c r="CW47" s="175">
        <f>IF(VLOOKUP($D47,'Appendix B - CI'!$C$2:$EM$141,CW$1,0) &gt; 0,$C47,0)</f>
        <v>0</v>
      </c>
      <c r="CX47" s="175">
        <f>IF(VLOOKUP($D47,'Appendix B - CI'!$C$2:$EM$141,CX$1,0) &gt; 0,$C47,0)</f>
        <v>0</v>
      </c>
      <c r="CY47" s="175">
        <f>IF(VLOOKUP($D47,'Appendix B - CI'!$C$2:$EM$141,CY$1,0) &gt; 0,$C47,0)</f>
        <v>0</v>
      </c>
      <c r="CZ47" s="175">
        <f>IF(VLOOKUP($D47,'Appendix B - CI'!$C$2:$EM$141,CZ$1,0) &gt; 0,$C47,0)</f>
        <v>0</v>
      </c>
      <c r="DA47" s="175">
        <f>IF(VLOOKUP($D47,'Appendix B - CI'!$C$2:$EM$141,DA$1,0) &gt; 0,$C47,0)</f>
        <v>0</v>
      </c>
      <c r="DB47" s="989">
        <f>IF(VLOOKUP($D47,'Appendix B - CI'!$C$2:$EM$141,DB$1,0) &gt; 0,$C47,0)</f>
        <v>6216.9436</v>
      </c>
      <c r="DC47" s="175">
        <f>IF(VLOOKUP($D47,'Appendix B - CI'!$C$2:$EM$141,DC$1,0) &gt; 0,$C47,0)</f>
        <v>0</v>
      </c>
      <c r="DD47" s="175">
        <f>IF(VLOOKUP($D47,'Appendix B - CI'!$C$2:$EM$141,DD$1,0) &gt; 0,$C47,0)</f>
        <v>0</v>
      </c>
      <c r="DE47" s="175">
        <f>IF(VLOOKUP($D47,'Appendix B - CI'!$C$2:$EM$141,DE$1,0) &gt; 0,$C47,0)</f>
        <v>0</v>
      </c>
      <c r="DF47" s="175">
        <f>IF(VLOOKUP($D47,'Appendix B - CI'!$C$2:$EM$141,DF$1,0) &gt; 0,$C47,0)</f>
        <v>0</v>
      </c>
      <c r="DG47" s="175">
        <f>IF(VLOOKUP($D47,'Appendix B - CI'!$C$2:$EM$141,DG$1,0) &gt; 0,$C47,0)</f>
        <v>0</v>
      </c>
      <c r="DH47" s="175">
        <f>IF(VLOOKUP($D47,'Appendix B - CI'!$C$2:$EM$141,DH$1,0) &gt; 0,$C47,0)</f>
        <v>0</v>
      </c>
      <c r="DI47" s="175">
        <f>IF(VLOOKUP($D47,'Appendix B - CI'!$C$2:$EM$141,DI$1,0) &gt; 0,$C47,0)</f>
        <v>0</v>
      </c>
      <c r="DJ47" s="175">
        <f>IF(VLOOKUP($D47,'Appendix B - CI'!$C$2:$EM$141,DJ$1,0) &gt; 0,$C47,0)</f>
        <v>0</v>
      </c>
      <c r="DK47" s="175">
        <f>IF(VLOOKUP($D47,'Appendix B - CI'!$C$2:$EM$141,DK$1,0) &gt; 0,$C47,0)</f>
        <v>0</v>
      </c>
      <c r="DL47" s="175">
        <f>IF(VLOOKUP($D47,'Appendix B - CI'!$C$2:$EM$141,DL$1,0) &gt; 0,$C47,0)</f>
        <v>0</v>
      </c>
      <c r="DM47" s="175">
        <f>IF(VLOOKUP($D47,'Appendix B - CI'!$C$2:$EM$141,DM$1,0) &gt; 0,$C47,0)</f>
        <v>0</v>
      </c>
      <c r="DN47" s="175">
        <f>IF(VLOOKUP($D47,'Appendix B - CI'!$C$2:$EM$141,DN$1,0) &gt; 0,$C47,0)</f>
        <v>0</v>
      </c>
      <c r="DO47" s="175">
        <f>IF(VLOOKUP($D47,'Appendix B - CI'!$C$2:$EM$141,DO$1,0) &gt; 0,$C47,0)</f>
        <v>0</v>
      </c>
      <c r="DP47" s="175">
        <f>IF(VLOOKUP($D47,'Appendix B - CI'!$C$2:$EM$141,DP$1,0) &gt; 0,$C47,0)</f>
        <v>0</v>
      </c>
      <c r="DQ47" s="175">
        <f>IF(VLOOKUP($D47,'Appendix B - CI'!$C$2:$EM$141,DQ$1,0) &gt; 0,$C47,0)</f>
        <v>0</v>
      </c>
      <c r="DR47" s="175">
        <f>IF(VLOOKUP($D47,'Appendix B - CI'!$C$2:$EM$141,DR$1,0) &gt; 0,$C47,0)</f>
        <v>0</v>
      </c>
      <c r="DS47" s="175">
        <f>IF(VLOOKUP($D47,'Appendix B - CI'!$C$2:$EM$141,DS$1,0) &gt; 0,$C47,0)</f>
        <v>0</v>
      </c>
      <c r="DT47" s="175">
        <f>IF(VLOOKUP($D47,'Appendix B - CI'!$C$2:$EM$141,DT$1,0) &gt; 0,$C47,0)</f>
        <v>0</v>
      </c>
      <c r="DU47" s="175">
        <f>IF(VLOOKUP($D47,'Appendix B - CI'!$C$2:$EM$141,DU$1,0) &gt; 0,$C47,0)</f>
        <v>0</v>
      </c>
      <c r="DV47" s="175">
        <f>IF(VLOOKUP($D47,'Appendix B - CI'!$C$2:$EM$141,DV$1,0) &gt; 0,$C47,0)</f>
        <v>0</v>
      </c>
      <c r="DW47" s="175">
        <f>IF(VLOOKUP($D47,'Appendix B - CI'!$C$2:$EM$141,DW$1,0) &gt; 0,$C47,0)</f>
        <v>0</v>
      </c>
      <c r="DX47" s="175">
        <f>IF(VLOOKUP($D47,'Appendix B - CI'!$C$2:$EM$141,DX$1,0) &gt; 0,$C47,0)</f>
        <v>0</v>
      </c>
      <c r="DY47" s="175">
        <f>IF(VLOOKUP($D47,'Appendix B - CI'!$C$2:$EM$141,DY$1,0) &gt; 0,$C47,0)</f>
        <v>0</v>
      </c>
      <c r="DZ47" s="175">
        <f>IF(VLOOKUP($D47,'Appendix B - CI'!$C$2:$EM$141,DZ$1,0) &gt; 0,$C47,0)</f>
        <v>0</v>
      </c>
      <c r="EA47" s="175">
        <f>IF(VLOOKUP($D47,'Appendix B - CI'!$C$2:$EM$141,EA$1,0) &gt; 0,$C47,0)</f>
        <v>0</v>
      </c>
      <c r="EB47" s="175">
        <f>IF(VLOOKUP($D47,'Appendix B - CI'!$C$2:$EM$141,EB$1,0) &gt; 0,$C47,0)</f>
        <v>0</v>
      </c>
      <c r="EC47" s="175">
        <f>IF(VLOOKUP($D47,'Appendix B - CI'!$C$2:$EM$141,EC$1,0) &gt; 0,$C47,0)</f>
        <v>0</v>
      </c>
      <c r="ED47" s="175">
        <f>IF(VLOOKUP($D47,'Appendix B - CI'!$C$2:$EM$141,ED$1,0) &gt; 0,$C47,0)</f>
        <v>0</v>
      </c>
      <c r="EE47" s="175">
        <f>IF(VLOOKUP($D47,'Appendix B - CI'!$C$2:$EM$141,EE$1,0) &gt; 0,$C47,0)</f>
        <v>0</v>
      </c>
      <c r="EF47" s="175">
        <f>IF(VLOOKUP($D47,'Appendix B - CI'!$C$2:$EM$141,EF$1,0) &gt; 0,$C47,0)</f>
        <v>0</v>
      </c>
      <c r="EG47" s="175">
        <f>IF(VLOOKUP($D47,'Appendix B - CI'!$C$2:$EM$141,EG$1,0) &gt; 0,$C47,0)</f>
        <v>0</v>
      </c>
      <c r="EH47" s="175">
        <f>IF(VLOOKUP($D47,'Appendix B - CI'!$C$2:$EM$141,EH$1,0) &gt; 0,$C47,0)</f>
        <v>0</v>
      </c>
      <c r="EI47" s="175">
        <f>IF(VLOOKUP($D47,'Appendix B - CI'!$C$2:$EM$141,EI$1,0) &gt; 0,$C47,0)</f>
        <v>0</v>
      </c>
      <c r="EJ47" s="175">
        <f>IF(VLOOKUP($D47,'Appendix B - CI'!$C$2:$EM$141,EJ$1,0) &gt; 0,$C47,0)</f>
        <v>0</v>
      </c>
      <c r="EK47" s="175">
        <f>IF(VLOOKUP($D47,'Appendix B - CI'!$C$2:$EM$141,EK$1,0) &gt; 0,$C47,0)</f>
        <v>0</v>
      </c>
      <c r="EL47" s="175">
        <f>IF(VLOOKUP($D47,'Appendix B - CI'!$C$2:$EM$141,EL$1,0) &gt; 0,$C47,0)</f>
        <v>0</v>
      </c>
      <c r="EM47" s="175">
        <f>IF(VLOOKUP($D47,'Appendix B - CI'!$C$2:$EM$141,EM$1,0) &gt; 0,$C47,0)</f>
        <v>0</v>
      </c>
      <c r="EN47" s="175">
        <f>IF(VLOOKUP($D47,'Appendix B - CI'!$C$2:$EM$141,EN$1,0) &gt; 0,$C47,0)</f>
        <v>0</v>
      </c>
      <c r="EO47" s="178"/>
      <c r="EP47" s="178"/>
      <c r="EQ47" s="178"/>
      <c r="ER47" s="178"/>
      <c r="ES47" s="178"/>
      <c r="ET47" s="178"/>
      <c r="EU47" s="178"/>
      <c r="EV47" s="178"/>
      <c r="EW47" s="178"/>
      <c r="EX47" s="178"/>
      <c r="EY47" s="178"/>
      <c r="EZ47" s="178"/>
      <c r="FA47" s="178"/>
      <c r="FB47" s="178"/>
      <c r="FC47" s="178"/>
      <c r="FD47" s="178"/>
      <c r="FE47" s="178"/>
      <c r="FF47" s="178"/>
      <c r="FG47" s="178"/>
      <c r="FH47" s="178"/>
      <c r="FI47" s="178"/>
      <c r="FJ47" s="178"/>
      <c r="FK47" s="178"/>
      <c r="FL47" s="178"/>
      <c r="FM47" s="178"/>
      <c r="FN47" s="178"/>
      <c r="FO47" s="178"/>
      <c r="FP47" s="178"/>
      <c r="FQ47" s="178"/>
      <c r="FR47" s="178"/>
      <c r="FS47" s="178"/>
      <c r="FT47" s="178"/>
      <c r="FU47" s="178"/>
      <c r="FV47" s="178"/>
      <c r="FW47" s="178"/>
      <c r="FX47" s="178"/>
      <c r="FY47" s="178"/>
      <c r="FZ47" s="178"/>
      <c r="GA47" s="178"/>
      <c r="GB47" s="178"/>
      <c r="GC47" s="178"/>
      <c r="GD47" s="178"/>
      <c r="GE47" s="178"/>
      <c r="GF47" s="178"/>
      <c r="GG47" s="178"/>
      <c r="GH47" s="178"/>
      <c r="GI47" s="178"/>
      <c r="GJ47" s="178"/>
      <c r="GK47" s="178"/>
      <c r="GL47" s="178"/>
      <c r="GM47" s="178"/>
      <c r="GN47" s="178"/>
      <c r="GO47" s="178"/>
      <c r="GP47" s="178"/>
      <c r="GQ47" s="178"/>
      <c r="GR47" s="178"/>
      <c r="GS47" s="178"/>
      <c r="GT47" s="178"/>
      <c r="GU47" s="178"/>
      <c r="GV47" s="178"/>
      <c r="GW47" s="178"/>
      <c r="GX47" s="178"/>
      <c r="GY47" s="178"/>
      <c r="GZ47" s="178"/>
      <c r="HA47" s="178"/>
      <c r="HB47" s="178"/>
      <c r="HC47" s="178"/>
      <c r="HD47" s="178"/>
      <c r="HE47" s="178"/>
      <c r="HF47" s="178"/>
      <c r="HG47" s="178"/>
      <c r="HH47" s="178"/>
      <c r="HI47" s="178"/>
      <c r="HJ47" s="178"/>
      <c r="HK47" s="178"/>
      <c r="HL47" s="178"/>
      <c r="HM47" s="178"/>
      <c r="HN47" s="178"/>
      <c r="HO47" s="178"/>
      <c r="HP47" s="178"/>
      <c r="HQ47" s="178"/>
      <c r="HR47" s="178"/>
      <c r="HS47" s="178"/>
      <c r="HT47" s="178"/>
      <c r="HU47" s="178"/>
      <c r="HV47" s="178"/>
      <c r="HW47" s="178"/>
      <c r="HX47" s="178"/>
      <c r="HY47" s="178"/>
      <c r="HZ47" s="178"/>
      <c r="IA47" s="178"/>
      <c r="IB47" s="178"/>
      <c r="IC47" s="178"/>
      <c r="ID47" s="178"/>
      <c r="IE47" s="178"/>
      <c r="IF47" s="178"/>
      <c r="IG47" s="178"/>
      <c r="IH47" s="178"/>
      <c r="II47" s="178"/>
      <c r="IJ47" s="178"/>
      <c r="IK47" s="178"/>
      <c r="IL47" s="178"/>
      <c r="IM47" s="178"/>
      <c r="IN47" s="178"/>
      <c r="IO47" s="178"/>
      <c r="IP47" s="178"/>
      <c r="IQ47" s="178"/>
      <c r="IR47" s="178"/>
      <c r="IS47" s="178"/>
      <c r="IT47" s="178"/>
      <c r="IU47" s="178"/>
      <c r="IV47" s="178"/>
      <c r="IW47" s="178"/>
      <c r="IX47" s="178"/>
      <c r="IY47" s="178"/>
      <c r="IZ47" s="178"/>
      <c r="JA47" s="178"/>
      <c r="JB47" s="178"/>
      <c r="JC47" s="178"/>
      <c r="JD47" s="178"/>
      <c r="JE47" s="178"/>
      <c r="JF47" s="178"/>
      <c r="JG47" s="178"/>
      <c r="JH47" s="178"/>
      <c r="JI47" s="178"/>
      <c r="JJ47" s="178"/>
      <c r="JK47" s="178"/>
      <c r="JL47" s="178"/>
      <c r="JM47" s="178"/>
      <c r="JN47" s="178"/>
      <c r="JO47" s="178"/>
      <c r="JP47" s="178"/>
      <c r="JQ47" s="178"/>
      <c r="JR47" s="178"/>
      <c r="JS47" s="178"/>
      <c r="JT47" s="178"/>
      <c r="JU47" s="178"/>
      <c r="JV47" s="178"/>
      <c r="JW47" s="178"/>
      <c r="JX47" s="178"/>
      <c r="JY47" s="180"/>
    </row>
    <row r="48" ht="14.25" customHeight="1">
      <c r="A48" s="50" t="s">
        <v>179</v>
      </c>
      <c r="B48" s="83" t="s">
        <v>479</v>
      </c>
      <c r="C48" s="1330">
        <f>VLOOKUP(D48,'Combined Scenario II - Results'!$C$2:$AR$87,42,0)</f>
        <v>12278.6478</v>
      </c>
      <c r="D48" s="50">
        <v>1811069.0</v>
      </c>
      <c r="E48" s="175">
        <f>IF(VLOOKUP($D48,'Appendix B - CI'!$C$2:$EM$141,E$1,0) &gt; 0,$C48,0)</f>
        <v>0</v>
      </c>
      <c r="F48" s="989">
        <f>IF(VLOOKUP($D48,'Appendix B - CI'!$C$2:$EM$141,F$1,0) &gt; 0,$C48,0)</f>
        <v>12278.6478</v>
      </c>
      <c r="G48" s="175">
        <f>IF(VLOOKUP($D48,'Appendix B - CI'!$C$2:$EM$141,G$1,0) &gt; 0,$C48,0)</f>
        <v>0</v>
      </c>
      <c r="H48" s="175">
        <f>IF(VLOOKUP($D48,'Appendix B - CI'!$C$2:$EM$141,H$1,0) &gt; 0,$C48,0)</f>
        <v>0</v>
      </c>
      <c r="I48" s="175">
        <f>IF(VLOOKUP($D48,'Appendix B - CI'!$C$2:$EM$141,I$1,0) &gt; 0,$C48,0)</f>
        <v>0</v>
      </c>
      <c r="J48" s="175">
        <f>IF(VLOOKUP($D48,'Appendix B - CI'!$C$2:$EM$141,J$1,0) &gt; 0,$C48,0)</f>
        <v>0</v>
      </c>
      <c r="K48" s="989">
        <f>IF(VLOOKUP($D48,'Appendix B - CI'!$C$2:$EM$141,K$1,0) &gt; 0,$C48,0)</f>
        <v>12278.6478</v>
      </c>
      <c r="L48" s="175">
        <f>IF(VLOOKUP($D48,'Appendix B - CI'!$C$2:$EM$141,L$1,0) &gt; 0,$C48,0)</f>
        <v>0</v>
      </c>
      <c r="M48" s="175">
        <f>IF(VLOOKUP($D48,'Appendix B - CI'!$C$2:$EM$141,M$1,0) &gt; 0,$C48,0)</f>
        <v>0</v>
      </c>
      <c r="N48" s="175">
        <f>IF(VLOOKUP($D48,'Appendix B - CI'!$C$2:$EM$141,N$1,0) &gt; 0,$C48,0)</f>
        <v>0</v>
      </c>
      <c r="O48" s="175">
        <f>IF(VLOOKUP($D48,'Appendix B - CI'!$C$2:$EM$141,O$1,0) &gt; 0,$C48,0)</f>
        <v>0</v>
      </c>
      <c r="P48" s="989">
        <f>IF(VLOOKUP($D48,'Appendix B - CI'!$C$2:$EM$141,P$1,0) &gt; 0,$C48,0)</f>
        <v>12278.6478</v>
      </c>
      <c r="Q48" s="175">
        <f>IF(VLOOKUP($D48,'Appendix B - CI'!$C$2:$EM$141,Q$1,0) &gt; 0,$C48,0)</f>
        <v>0</v>
      </c>
      <c r="R48" s="175">
        <f>IF(VLOOKUP($D48,'Appendix B - CI'!$C$2:$EM$141,R$1,0) &gt; 0,$C48,0)</f>
        <v>0</v>
      </c>
      <c r="S48" s="175">
        <f>IF(VLOOKUP($D48,'Appendix B - CI'!$C$2:$EM$141,S$1,0) &gt; 0,$C48,0)</f>
        <v>0</v>
      </c>
      <c r="T48" s="175">
        <f>IF(VLOOKUP($D48,'Appendix B - CI'!$C$2:$EM$141,T$1,0) &gt; 0,$C48,0)</f>
        <v>0</v>
      </c>
      <c r="U48" s="175">
        <f>IF(VLOOKUP($D48,'Appendix B - CI'!$C$2:$EM$141,U$1,0) &gt; 0,$C48,0)</f>
        <v>0</v>
      </c>
      <c r="V48" s="175">
        <f>IF(VLOOKUP($D48,'Appendix B - CI'!$C$2:$EM$141,V$1,0) &gt; 0,$C48,0)</f>
        <v>0</v>
      </c>
      <c r="W48" s="175">
        <f>IF(VLOOKUP($D48,'Appendix B - CI'!$C$2:$EM$141,W$1,0) &gt; 0,$C48,0)</f>
        <v>0</v>
      </c>
      <c r="X48" s="175">
        <f>IF(VLOOKUP($D48,'Appendix B - CI'!$C$2:$EM$141,X$1,0) &gt; 0,$C48,0)</f>
        <v>0</v>
      </c>
      <c r="Y48" s="989">
        <f>IF(VLOOKUP($D48,'Appendix B - CI'!$C$2:$EM$141,Y$1,0) &gt; 0,$C48,0)</f>
        <v>12278.6478</v>
      </c>
      <c r="Z48" s="175">
        <f>IF(VLOOKUP($D48,'Appendix B - CI'!$C$2:$EM$141,Z$1,0) &gt; 0,$C48,0)</f>
        <v>0</v>
      </c>
      <c r="AA48" s="175">
        <f>IF(VLOOKUP($D48,'Appendix B - CI'!$C$2:$EM$141,AA$1,0) &gt; 0,$C48,0)</f>
        <v>0</v>
      </c>
      <c r="AB48" s="175">
        <f>IF(VLOOKUP($D48,'Appendix B - CI'!$C$2:$EM$141,AB$1,0) &gt; 0,$C48,0)</f>
        <v>0</v>
      </c>
      <c r="AC48" s="175">
        <f>IF(VLOOKUP($D48,'Appendix B - CI'!$C$2:$EM$141,AC$1,0) &gt; 0,$C48,0)</f>
        <v>0</v>
      </c>
      <c r="AD48" s="175">
        <f>IF(VLOOKUP($D48,'Appendix B - CI'!$C$2:$EM$141,AD$1,0) &gt; 0,$C48,0)</f>
        <v>0</v>
      </c>
      <c r="AE48" s="175">
        <f>IF(VLOOKUP($D48,'Appendix B - CI'!$C$2:$EM$141,AE$1,0) &gt; 0,$C48,0)</f>
        <v>0</v>
      </c>
      <c r="AF48" s="989">
        <f>IF(VLOOKUP($D48,'Appendix B - CI'!$C$2:$EM$141,AF$1,0) &gt; 0,$C48,0)</f>
        <v>12278.6478</v>
      </c>
      <c r="AG48" s="175">
        <f>IF(VLOOKUP($D48,'Appendix B - CI'!$C$2:$EM$141,AG$1,0) &gt; 0,$C48,0)</f>
        <v>0</v>
      </c>
      <c r="AH48" s="175">
        <f>IF(VLOOKUP($D48,'Appendix B - CI'!$C$2:$EM$141,AH$1,0) &gt; 0,$C48,0)</f>
        <v>0</v>
      </c>
      <c r="AI48" s="175">
        <f>IF(VLOOKUP($D48,'Appendix B - CI'!$C$2:$EM$141,AI$1,0) &gt; 0,$C48,0)</f>
        <v>0</v>
      </c>
      <c r="AJ48" s="175">
        <f>IF(VLOOKUP($D48,'Appendix B - CI'!$C$2:$EM$141,AJ$1,0) &gt; 0,$C48,0)</f>
        <v>0</v>
      </c>
      <c r="AK48" s="175">
        <f>IF(VLOOKUP($D48,'Appendix B - CI'!$C$2:$EM$141,AK$1,0) &gt; 0,$C48,0)</f>
        <v>0</v>
      </c>
      <c r="AL48" s="175">
        <f>IF(VLOOKUP($D48,'Appendix B - CI'!$C$2:$EM$141,AL$1,0) &gt; 0,$C48,0)</f>
        <v>0</v>
      </c>
      <c r="AM48" s="175">
        <f>IF(VLOOKUP($D48,'Appendix B - CI'!$C$2:$EM$141,AM$1,0) &gt; 0,$C48,0)</f>
        <v>0</v>
      </c>
      <c r="AN48" s="989">
        <f>IF(VLOOKUP($D48,'Appendix B - CI'!$C$2:$EM$141,AN$1,0) &gt; 0,$C48,0)</f>
        <v>12278.6478</v>
      </c>
      <c r="AO48" s="175">
        <f>IF(VLOOKUP($D48,'Appendix B - CI'!$C$2:$EM$141,AO$1,0) &gt; 0,$C48,0)</f>
        <v>0</v>
      </c>
      <c r="AP48" s="175">
        <f>IF(VLOOKUP($D48,'Appendix B - CI'!$C$2:$EM$141,AP$1,0) &gt; 0,$C48,0)</f>
        <v>0</v>
      </c>
      <c r="AQ48" s="175">
        <f>IF(VLOOKUP($D48,'Appendix B - CI'!$C$2:$EM$141,AQ$1,0) &gt; 0,$C48,0)</f>
        <v>0</v>
      </c>
      <c r="AR48" s="175">
        <f>IF(VLOOKUP($D48,'Appendix B - CI'!$C$2:$EM$141,AR$1,0) &gt; 0,$C48,0)</f>
        <v>0</v>
      </c>
      <c r="AS48" s="175">
        <f>IF(VLOOKUP($D48,'Appendix B - CI'!$C$2:$EM$141,AS$1,0) &gt; 0,$C48,0)</f>
        <v>0</v>
      </c>
      <c r="AT48" s="175">
        <f>IF(VLOOKUP($D48,'Appendix B - CI'!$C$2:$EM$141,AT$1,0) &gt; 0,$C48,0)</f>
        <v>0</v>
      </c>
      <c r="AU48" s="175">
        <f>IF(VLOOKUP($D48,'Appendix B - CI'!$C$2:$EM$141,AU$1,0) &gt; 0,$C48,0)</f>
        <v>0</v>
      </c>
      <c r="AV48" s="175">
        <f>IF(VLOOKUP($D48,'Appendix B - CI'!$C$2:$EM$141,AV$1,0) &gt; 0,$C48,0)</f>
        <v>0</v>
      </c>
      <c r="AW48" s="175">
        <f>IF(VLOOKUP($D48,'Appendix B - CI'!$C$2:$EM$141,AW$1,0) &gt; 0,$C48,0)</f>
        <v>0</v>
      </c>
      <c r="AX48" s="175">
        <f>IF(VLOOKUP($D48,'Appendix B - CI'!$C$2:$EM$141,AX$1,0) &gt; 0,$C48,0)</f>
        <v>0</v>
      </c>
      <c r="AY48" s="175">
        <f>IF(VLOOKUP($D48,'Appendix B - CI'!$C$2:$EM$141,AY$1,0) &gt; 0,$C48,0)</f>
        <v>0</v>
      </c>
      <c r="AZ48" s="989">
        <f>IF(VLOOKUP($D48,'Appendix B - CI'!$C$2:$EM$141,AZ$1,0) &gt; 0,$C48,0)</f>
        <v>12278.6478</v>
      </c>
      <c r="BA48" s="175">
        <f>IF(VLOOKUP($D48,'Appendix B - CI'!$C$2:$EM$141,BA$1,0) &gt; 0,$C48,0)</f>
        <v>0</v>
      </c>
      <c r="BB48" s="175">
        <f>IF(VLOOKUP($D48,'Appendix B - CI'!$C$2:$EM$141,BB$1,0) &gt; 0,$C48,0)</f>
        <v>0</v>
      </c>
      <c r="BC48" s="175">
        <f>IF(VLOOKUP($D48,'Appendix B - CI'!$C$2:$EM$141,BC$1,0) &gt; 0,$C48,0)</f>
        <v>0</v>
      </c>
      <c r="BD48" s="175">
        <f>IF(VLOOKUP($D48,'Appendix B - CI'!$C$2:$EM$141,BD$1,0) &gt; 0,$C48,0)</f>
        <v>0</v>
      </c>
      <c r="BE48" s="175">
        <f>IF(VLOOKUP($D48,'Appendix B - CI'!$C$2:$EM$141,BE$1,0) &gt; 0,$C48,0)</f>
        <v>0</v>
      </c>
      <c r="BF48" s="175">
        <f>IF(VLOOKUP($D48,'Appendix B - CI'!$C$2:$EM$141,BF$1,0) &gt; 0,$C48,0)</f>
        <v>0</v>
      </c>
      <c r="BG48" s="175">
        <f>IF(VLOOKUP($D48,'Appendix B - CI'!$C$2:$EM$141,BG$1,0) &gt; 0,$C48,0)</f>
        <v>0</v>
      </c>
      <c r="BH48" s="175">
        <f>IF(VLOOKUP($D48,'Appendix B - CI'!$C$2:$EM$141,BH$1,0) &gt; 0,$C48,0)</f>
        <v>0</v>
      </c>
      <c r="BI48" s="175">
        <f>IF(VLOOKUP($D48,'Appendix B - CI'!$C$2:$EM$141,BI$1,0) &gt; 0,$C48,0)</f>
        <v>0</v>
      </c>
      <c r="BJ48" s="175">
        <f>IF(VLOOKUP($D48,'Appendix B - CI'!$C$2:$EM$141,BJ$1,0) &gt; 0,$C48,0)</f>
        <v>0</v>
      </c>
      <c r="BK48" s="175">
        <f>IF(VLOOKUP($D48,'Appendix B - CI'!$C$2:$EM$141,BK$1,0) &gt; 0,$C48,0)</f>
        <v>0</v>
      </c>
      <c r="BL48" s="175">
        <f>IF(VLOOKUP($D48,'Appendix B - CI'!$C$2:$EM$141,BL$1,0) &gt; 0,$C48,0)</f>
        <v>0</v>
      </c>
      <c r="BM48" s="175">
        <f>IF(VLOOKUP($D48,'Appendix B - CI'!$C$2:$EM$141,BM$1,0) &gt; 0,$C48,0)</f>
        <v>0</v>
      </c>
      <c r="BN48" s="175">
        <f>IF(VLOOKUP($D48,'Appendix B - CI'!$C$2:$EM$141,BN$1,0) &gt; 0,$C48,0)</f>
        <v>0</v>
      </c>
      <c r="BO48" s="175">
        <f>IF(VLOOKUP($D48,'Appendix B - CI'!$C$2:$EM$141,BO$1,0) &gt; 0,$C48,0)</f>
        <v>0</v>
      </c>
      <c r="BP48" s="175">
        <f>IF(VLOOKUP($D48,'Appendix B - CI'!$C$2:$EM$141,BP$1,0) &gt; 0,$C48,0)</f>
        <v>0</v>
      </c>
      <c r="BQ48" s="175">
        <f>IF(VLOOKUP($D48,'Appendix B - CI'!$C$2:$EM$141,BQ$1,0) &gt; 0,$C48,0)</f>
        <v>0</v>
      </c>
      <c r="BR48" s="989">
        <f>IF(VLOOKUP($D48,'Appendix B - CI'!$C$2:$EM$141,BR$1,0) &gt; 0,$C48,0)</f>
        <v>12278.6478</v>
      </c>
      <c r="BS48" s="175">
        <f>IF(VLOOKUP($D48,'Appendix B - CI'!$C$2:$EM$141,BS$1,0) &gt; 0,$C48,0)</f>
        <v>0</v>
      </c>
      <c r="BT48" s="175">
        <f>IF(VLOOKUP($D48,'Appendix B - CI'!$C$2:$EM$141,BT$1,0) &gt; 0,$C48,0)</f>
        <v>0</v>
      </c>
      <c r="BU48" s="175">
        <f>IF(VLOOKUP($D48,'Appendix B - CI'!$C$2:$EM$141,BU$1,0) &gt; 0,$C48,0)</f>
        <v>0</v>
      </c>
      <c r="BV48" s="175">
        <f>IF(VLOOKUP($D48,'Appendix B - CI'!$C$2:$EM$141,BV$1,0) &gt; 0,$C48,0)</f>
        <v>0</v>
      </c>
      <c r="BW48" s="175">
        <f>IF(VLOOKUP($D48,'Appendix B - CI'!$C$2:$EM$141,BW$1,0) &gt; 0,$C48,0)</f>
        <v>0</v>
      </c>
      <c r="BX48" s="175">
        <f>IF(VLOOKUP($D48,'Appendix B - CI'!$C$2:$EM$141,BX$1,0) &gt; 0,$C48,0)</f>
        <v>0</v>
      </c>
      <c r="BY48" s="175">
        <f>IF(VLOOKUP($D48,'Appendix B - CI'!$C$2:$EM$141,BY$1,0) &gt; 0,$C48,0)</f>
        <v>0</v>
      </c>
      <c r="BZ48" s="175">
        <f>IF(VLOOKUP($D48,'Appendix B - CI'!$C$2:$EM$141,BZ$1,0) &gt; 0,$C48,0)</f>
        <v>0</v>
      </c>
      <c r="CA48" s="175">
        <f>IF(VLOOKUP($D48,'Appendix B - CI'!$C$2:$EM$141,CA$1,0) &gt; 0,$C48,0)</f>
        <v>0</v>
      </c>
      <c r="CB48" s="989">
        <f>IF(VLOOKUP($D48,'Appendix B - CI'!$C$2:$EM$141,CB$1,0) &gt; 0,$C48,0)</f>
        <v>12278.6478</v>
      </c>
      <c r="CC48" s="175">
        <f>IF(VLOOKUP($D48,'Appendix B - CI'!$C$2:$EM$141,CC$1,0) &gt; 0,$C48,0)</f>
        <v>0</v>
      </c>
      <c r="CD48" s="175">
        <f>IF(VLOOKUP($D48,'Appendix B - CI'!$C$2:$EM$141,CD$1,0) &gt; 0,$C48,0)</f>
        <v>0</v>
      </c>
      <c r="CE48" s="175">
        <f>IF(VLOOKUP($D48,'Appendix B - CI'!$C$2:$EM$141,CE$1,0) &gt; 0,$C48,0)</f>
        <v>0</v>
      </c>
      <c r="CF48" s="175">
        <f>IF(VLOOKUP($D48,'Appendix B - CI'!$C$2:$EM$141,CF$1,0) &gt; 0,$C48,0)</f>
        <v>0</v>
      </c>
      <c r="CG48" s="175">
        <f>IF(VLOOKUP($D48,'Appendix B - CI'!$C$2:$EM$141,CG$1,0) &gt; 0,$C48,0)</f>
        <v>0</v>
      </c>
      <c r="CH48" s="175">
        <f>IF(VLOOKUP($D48,'Appendix B - CI'!$C$2:$EM$141,CH$1,0) &gt; 0,$C48,0)</f>
        <v>0</v>
      </c>
      <c r="CI48" s="175">
        <f>IF(VLOOKUP($D48,'Appendix B - CI'!$C$2:$EM$141,CI$1,0) &gt; 0,$C48,0)</f>
        <v>0</v>
      </c>
      <c r="CJ48" s="175">
        <f>IF(VLOOKUP($D48,'Appendix B - CI'!$C$2:$EM$141,CJ$1,0) &gt; 0,$C48,0)</f>
        <v>0</v>
      </c>
      <c r="CK48" s="175">
        <f>IF(VLOOKUP($D48,'Appendix B - CI'!$C$2:$EM$141,CK$1,0) &gt; 0,$C48,0)</f>
        <v>0</v>
      </c>
      <c r="CL48" s="175">
        <f>IF(VLOOKUP($D48,'Appendix B - CI'!$C$2:$EM$141,CL$1,0) &gt; 0,$C48,0)</f>
        <v>0</v>
      </c>
      <c r="CM48" s="175">
        <f>IF(VLOOKUP($D48,'Appendix B - CI'!$C$2:$EM$141,CM$1,0) &gt; 0,$C48,0)</f>
        <v>0</v>
      </c>
      <c r="CN48" s="175">
        <f>IF(VLOOKUP($D48,'Appendix B - CI'!$C$2:$EM$141,CN$1,0) &gt; 0,$C48,0)</f>
        <v>0</v>
      </c>
      <c r="CO48" s="175">
        <f>IF(VLOOKUP($D48,'Appendix B - CI'!$C$2:$EM$141,CO$1,0) &gt; 0,$C48,0)</f>
        <v>0</v>
      </c>
      <c r="CP48" s="175">
        <f>IF(VLOOKUP($D48,'Appendix B - CI'!$C$2:$EM$141,CP$1,0) &gt; 0,$C48,0)</f>
        <v>0</v>
      </c>
      <c r="CQ48" s="989">
        <f>IF(VLOOKUP($D48,'Appendix B - CI'!$C$2:$EM$141,CQ$1,0) &gt; 0,$C48,0)</f>
        <v>12278.6478</v>
      </c>
      <c r="CR48" s="175">
        <f>IF(VLOOKUP($D48,'Appendix B - CI'!$C$2:$EM$141,CR$1,0) &gt; 0,$C48,0)</f>
        <v>0</v>
      </c>
      <c r="CS48" s="175">
        <f>IF(VLOOKUP($D48,'Appendix B - CI'!$C$2:$EM$141,CS$1,0) &gt; 0,$C48,0)</f>
        <v>0</v>
      </c>
      <c r="CT48" s="175">
        <f>IF(VLOOKUP($D48,'Appendix B - CI'!$C$2:$EM$141,CT$1,0) &gt; 0,$C48,0)</f>
        <v>0</v>
      </c>
      <c r="CU48" s="175">
        <f>IF(VLOOKUP($D48,'Appendix B - CI'!$C$2:$EM$141,CU$1,0) &gt; 0,$C48,0)</f>
        <v>0</v>
      </c>
      <c r="CV48" s="175">
        <f>IF(VLOOKUP($D48,'Appendix B - CI'!$C$2:$EM$141,CV$1,0) &gt; 0,$C48,0)</f>
        <v>0</v>
      </c>
      <c r="CW48" s="175">
        <f>IF(VLOOKUP($D48,'Appendix B - CI'!$C$2:$EM$141,CW$1,0) &gt; 0,$C48,0)</f>
        <v>0</v>
      </c>
      <c r="CX48" s="175">
        <f>IF(VLOOKUP($D48,'Appendix B - CI'!$C$2:$EM$141,CX$1,0) &gt; 0,$C48,0)</f>
        <v>0</v>
      </c>
      <c r="CY48" s="175">
        <f>IF(VLOOKUP($D48,'Appendix B - CI'!$C$2:$EM$141,CY$1,0) &gt; 0,$C48,0)</f>
        <v>0</v>
      </c>
      <c r="CZ48" s="175">
        <f>IF(VLOOKUP($D48,'Appendix B - CI'!$C$2:$EM$141,CZ$1,0) &gt; 0,$C48,0)</f>
        <v>0</v>
      </c>
      <c r="DA48" s="175">
        <f>IF(VLOOKUP($D48,'Appendix B - CI'!$C$2:$EM$141,DA$1,0) &gt; 0,$C48,0)</f>
        <v>0</v>
      </c>
      <c r="DB48" s="989">
        <f>IF(VLOOKUP($D48,'Appendix B - CI'!$C$2:$EM$141,DB$1,0) &gt; 0,$C48,0)</f>
        <v>12278.6478</v>
      </c>
      <c r="DC48" s="175">
        <f>IF(VLOOKUP($D48,'Appendix B - CI'!$C$2:$EM$141,DC$1,0) &gt; 0,$C48,0)</f>
        <v>0</v>
      </c>
      <c r="DD48" s="175">
        <f>IF(VLOOKUP($D48,'Appendix B - CI'!$C$2:$EM$141,DD$1,0) &gt; 0,$C48,0)</f>
        <v>0</v>
      </c>
      <c r="DE48" s="175">
        <f>IF(VLOOKUP($D48,'Appendix B - CI'!$C$2:$EM$141,DE$1,0) &gt; 0,$C48,0)</f>
        <v>0</v>
      </c>
      <c r="DF48" s="175">
        <f>IF(VLOOKUP($D48,'Appendix B - CI'!$C$2:$EM$141,DF$1,0) &gt; 0,$C48,0)</f>
        <v>0</v>
      </c>
      <c r="DG48" s="175">
        <f>IF(VLOOKUP($D48,'Appendix B - CI'!$C$2:$EM$141,DG$1,0) &gt; 0,$C48,0)</f>
        <v>0</v>
      </c>
      <c r="DH48" s="175">
        <f>IF(VLOOKUP($D48,'Appendix B - CI'!$C$2:$EM$141,DH$1,0) &gt; 0,$C48,0)</f>
        <v>0</v>
      </c>
      <c r="DI48" s="175">
        <f>IF(VLOOKUP($D48,'Appendix B - CI'!$C$2:$EM$141,DI$1,0) &gt; 0,$C48,0)</f>
        <v>0</v>
      </c>
      <c r="DJ48" s="175">
        <f>IF(VLOOKUP($D48,'Appendix B - CI'!$C$2:$EM$141,DJ$1,0) &gt; 0,$C48,0)</f>
        <v>0</v>
      </c>
      <c r="DK48" s="175">
        <f>IF(VLOOKUP($D48,'Appendix B - CI'!$C$2:$EM$141,DK$1,0) &gt; 0,$C48,0)</f>
        <v>0</v>
      </c>
      <c r="DL48" s="175">
        <f>IF(VLOOKUP($D48,'Appendix B - CI'!$C$2:$EM$141,DL$1,0) &gt; 0,$C48,0)</f>
        <v>0</v>
      </c>
      <c r="DM48" s="175">
        <f>IF(VLOOKUP($D48,'Appendix B - CI'!$C$2:$EM$141,DM$1,0) &gt; 0,$C48,0)</f>
        <v>0</v>
      </c>
      <c r="DN48" s="175">
        <f>IF(VLOOKUP($D48,'Appendix B - CI'!$C$2:$EM$141,DN$1,0) &gt; 0,$C48,0)</f>
        <v>0</v>
      </c>
      <c r="DO48" s="175">
        <f>IF(VLOOKUP($D48,'Appendix B - CI'!$C$2:$EM$141,DO$1,0) &gt; 0,$C48,0)</f>
        <v>0</v>
      </c>
      <c r="DP48" s="175">
        <f>IF(VLOOKUP($D48,'Appendix B - CI'!$C$2:$EM$141,DP$1,0) &gt; 0,$C48,0)</f>
        <v>0</v>
      </c>
      <c r="DQ48" s="175">
        <f>IF(VLOOKUP($D48,'Appendix B - CI'!$C$2:$EM$141,DQ$1,0) &gt; 0,$C48,0)</f>
        <v>0</v>
      </c>
      <c r="DR48" s="175">
        <f>IF(VLOOKUP($D48,'Appendix B - CI'!$C$2:$EM$141,DR$1,0) &gt; 0,$C48,0)</f>
        <v>0</v>
      </c>
      <c r="DS48" s="175">
        <f>IF(VLOOKUP($D48,'Appendix B - CI'!$C$2:$EM$141,DS$1,0) &gt; 0,$C48,0)</f>
        <v>0</v>
      </c>
      <c r="DT48" s="175">
        <f>IF(VLOOKUP($D48,'Appendix B - CI'!$C$2:$EM$141,DT$1,0) &gt; 0,$C48,0)</f>
        <v>0</v>
      </c>
      <c r="DU48" s="175">
        <f>IF(VLOOKUP($D48,'Appendix B - CI'!$C$2:$EM$141,DU$1,0) &gt; 0,$C48,0)</f>
        <v>0</v>
      </c>
      <c r="DV48" s="175">
        <f>IF(VLOOKUP($D48,'Appendix B - CI'!$C$2:$EM$141,DV$1,0) &gt; 0,$C48,0)</f>
        <v>0</v>
      </c>
      <c r="DW48" s="175">
        <f>IF(VLOOKUP($D48,'Appendix B - CI'!$C$2:$EM$141,DW$1,0) &gt; 0,$C48,0)</f>
        <v>0</v>
      </c>
      <c r="DX48" s="175">
        <f>IF(VLOOKUP($D48,'Appendix B - CI'!$C$2:$EM$141,DX$1,0) &gt; 0,$C48,0)</f>
        <v>0</v>
      </c>
      <c r="DY48" s="175">
        <f>IF(VLOOKUP($D48,'Appendix B - CI'!$C$2:$EM$141,DY$1,0) &gt; 0,$C48,0)</f>
        <v>0</v>
      </c>
      <c r="DZ48" s="175">
        <f>IF(VLOOKUP($D48,'Appendix B - CI'!$C$2:$EM$141,DZ$1,0) &gt; 0,$C48,0)</f>
        <v>0</v>
      </c>
      <c r="EA48" s="175">
        <f>IF(VLOOKUP($D48,'Appendix B - CI'!$C$2:$EM$141,EA$1,0) &gt; 0,$C48,0)</f>
        <v>0</v>
      </c>
      <c r="EB48" s="175">
        <f>IF(VLOOKUP($D48,'Appendix B - CI'!$C$2:$EM$141,EB$1,0) &gt; 0,$C48,0)</f>
        <v>0</v>
      </c>
      <c r="EC48" s="175">
        <f>IF(VLOOKUP($D48,'Appendix B - CI'!$C$2:$EM$141,EC$1,0) &gt; 0,$C48,0)</f>
        <v>0</v>
      </c>
      <c r="ED48" s="175">
        <f>IF(VLOOKUP($D48,'Appendix B - CI'!$C$2:$EM$141,ED$1,0) &gt; 0,$C48,0)</f>
        <v>0</v>
      </c>
      <c r="EE48" s="175">
        <f>IF(VLOOKUP($D48,'Appendix B - CI'!$C$2:$EM$141,EE$1,0) &gt; 0,$C48,0)</f>
        <v>0</v>
      </c>
      <c r="EF48" s="175">
        <f>IF(VLOOKUP($D48,'Appendix B - CI'!$C$2:$EM$141,EF$1,0) &gt; 0,$C48,0)</f>
        <v>0</v>
      </c>
      <c r="EG48" s="175">
        <f>IF(VLOOKUP($D48,'Appendix B - CI'!$C$2:$EM$141,EG$1,0) &gt; 0,$C48,0)</f>
        <v>0</v>
      </c>
      <c r="EH48" s="175">
        <f>IF(VLOOKUP($D48,'Appendix B - CI'!$C$2:$EM$141,EH$1,0) &gt; 0,$C48,0)</f>
        <v>0</v>
      </c>
      <c r="EI48" s="175">
        <f>IF(VLOOKUP($D48,'Appendix B - CI'!$C$2:$EM$141,EI$1,0) &gt; 0,$C48,0)</f>
        <v>0</v>
      </c>
      <c r="EJ48" s="175">
        <f>IF(VLOOKUP($D48,'Appendix B - CI'!$C$2:$EM$141,EJ$1,0) &gt; 0,$C48,0)</f>
        <v>0</v>
      </c>
      <c r="EK48" s="175">
        <f>IF(VLOOKUP($D48,'Appendix B - CI'!$C$2:$EM$141,EK$1,0) &gt; 0,$C48,0)</f>
        <v>0</v>
      </c>
      <c r="EL48" s="175">
        <f>IF(VLOOKUP($D48,'Appendix B - CI'!$C$2:$EM$141,EL$1,0) &gt; 0,$C48,0)</f>
        <v>0</v>
      </c>
      <c r="EM48" s="175">
        <f>IF(VLOOKUP($D48,'Appendix B - CI'!$C$2:$EM$141,EM$1,0) &gt; 0,$C48,0)</f>
        <v>0</v>
      </c>
      <c r="EN48" s="175">
        <f>IF(VLOOKUP($D48,'Appendix B - CI'!$C$2:$EM$141,EN$1,0) &gt; 0,$C48,0)</f>
        <v>0</v>
      </c>
      <c r="EO48" s="178"/>
      <c r="EP48" s="178"/>
      <c r="EQ48" s="178"/>
      <c r="ER48" s="178"/>
      <c r="ES48" s="178"/>
      <c r="ET48" s="178"/>
      <c r="EU48" s="178"/>
      <c r="EV48" s="178"/>
      <c r="EW48" s="178"/>
      <c r="EX48" s="178"/>
      <c r="EY48" s="178"/>
      <c r="EZ48" s="178"/>
      <c r="FA48" s="178"/>
      <c r="FB48" s="178"/>
      <c r="FC48" s="178"/>
      <c r="FD48" s="178"/>
      <c r="FE48" s="178"/>
      <c r="FF48" s="178"/>
      <c r="FG48" s="178"/>
      <c r="FH48" s="178"/>
      <c r="FI48" s="178"/>
      <c r="FJ48" s="178"/>
      <c r="FK48" s="178"/>
      <c r="FL48" s="178"/>
      <c r="FM48" s="178"/>
      <c r="FN48" s="178"/>
      <c r="FO48" s="178"/>
      <c r="FP48" s="178"/>
      <c r="FQ48" s="178"/>
      <c r="FR48" s="178"/>
      <c r="FS48" s="178"/>
      <c r="FT48" s="178"/>
      <c r="FU48" s="178"/>
      <c r="FV48" s="178"/>
      <c r="FW48" s="178"/>
      <c r="FX48" s="178"/>
      <c r="FY48" s="178"/>
      <c r="FZ48" s="178"/>
      <c r="GA48" s="178"/>
      <c r="GB48" s="178"/>
      <c r="GC48" s="178"/>
      <c r="GD48" s="178"/>
      <c r="GE48" s="178"/>
      <c r="GF48" s="178"/>
      <c r="GG48" s="178"/>
      <c r="GH48" s="178"/>
      <c r="GI48" s="178"/>
      <c r="GJ48" s="178"/>
      <c r="GK48" s="178"/>
      <c r="GL48" s="178"/>
      <c r="GM48" s="178"/>
      <c r="GN48" s="178"/>
      <c r="GO48" s="178"/>
      <c r="GP48" s="178"/>
      <c r="GQ48" s="178"/>
      <c r="GR48" s="178"/>
      <c r="GS48" s="178"/>
      <c r="GT48" s="178"/>
      <c r="GU48" s="178"/>
      <c r="GV48" s="178"/>
      <c r="GW48" s="178"/>
      <c r="GX48" s="178"/>
      <c r="GY48" s="178"/>
      <c r="GZ48" s="178"/>
      <c r="HA48" s="178"/>
      <c r="HB48" s="178"/>
      <c r="HC48" s="178"/>
      <c r="HD48" s="178"/>
      <c r="HE48" s="178"/>
      <c r="HF48" s="178"/>
      <c r="HG48" s="178"/>
      <c r="HH48" s="178"/>
      <c r="HI48" s="178"/>
      <c r="HJ48" s="178"/>
      <c r="HK48" s="178"/>
      <c r="HL48" s="178"/>
      <c r="HM48" s="178"/>
      <c r="HN48" s="178"/>
      <c r="HO48" s="178"/>
      <c r="HP48" s="178"/>
      <c r="HQ48" s="178"/>
      <c r="HR48" s="178"/>
      <c r="HS48" s="178"/>
      <c r="HT48" s="178"/>
      <c r="HU48" s="178"/>
      <c r="HV48" s="178"/>
      <c r="HW48" s="178"/>
      <c r="HX48" s="178"/>
      <c r="HY48" s="178"/>
      <c r="HZ48" s="178"/>
      <c r="IA48" s="178"/>
      <c r="IB48" s="178"/>
      <c r="IC48" s="178"/>
      <c r="ID48" s="178"/>
      <c r="IE48" s="178"/>
      <c r="IF48" s="178"/>
      <c r="IG48" s="178"/>
      <c r="IH48" s="178"/>
      <c r="II48" s="178"/>
      <c r="IJ48" s="178"/>
      <c r="IK48" s="178"/>
      <c r="IL48" s="178"/>
      <c r="IM48" s="178"/>
      <c r="IN48" s="178"/>
      <c r="IO48" s="178"/>
      <c r="IP48" s="178"/>
      <c r="IQ48" s="178"/>
      <c r="IR48" s="178"/>
      <c r="IS48" s="178"/>
      <c r="IT48" s="178"/>
      <c r="IU48" s="178"/>
      <c r="IV48" s="178"/>
      <c r="IW48" s="178"/>
      <c r="IX48" s="178"/>
      <c r="IY48" s="178"/>
      <c r="IZ48" s="178"/>
      <c r="JA48" s="178"/>
      <c r="JB48" s="178"/>
      <c r="JC48" s="178"/>
      <c r="JD48" s="178"/>
      <c r="JE48" s="178"/>
      <c r="JF48" s="178"/>
      <c r="JG48" s="178"/>
      <c r="JH48" s="178"/>
      <c r="JI48" s="178"/>
      <c r="JJ48" s="178"/>
      <c r="JK48" s="178"/>
      <c r="JL48" s="178"/>
      <c r="JM48" s="178"/>
      <c r="JN48" s="178"/>
      <c r="JO48" s="178"/>
      <c r="JP48" s="178"/>
      <c r="JQ48" s="178"/>
      <c r="JR48" s="178"/>
      <c r="JS48" s="178"/>
      <c r="JT48" s="178"/>
      <c r="JU48" s="178"/>
      <c r="JV48" s="178"/>
      <c r="JW48" s="178"/>
      <c r="JX48" s="178"/>
      <c r="JY48" s="180"/>
    </row>
    <row r="49" ht="14.25" customHeight="1">
      <c r="A49" s="50" t="s">
        <v>179</v>
      </c>
      <c r="B49" s="83" t="s">
        <v>479</v>
      </c>
      <c r="C49" s="1330">
        <f>VLOOKUP(D49,'Combined Scenario II - Results'!$C$2:$AR$87,42,0)</f>
        <v>7539.63346</v>
      </c>
      <c r="D49" s="50">
        <v>1811070.0</v>
      </c>
      <c r="E49" s="989">
        <f>IF(VLOOKUP($D49,'Appendix B - CI'!$C$2:$EM$141,E$1,0) &gt; 0,$C49,0)</f>
        <v>7539.63346</v>
      </c>
      <c r="F49" s="175">
        <f>IF(VLOOKUP($D49,'Appendix B - CI'!$C$2:$EM$141,F$1,0) &gt; 0,$C49,0)</f>
        <v>0</v>
      </c>
      <c r="G49" s="175">
        <f>IF(VLOOKUP($D49,'Appendix B - CI'!$C$2:$EM$141,G$1,0) &gt; 0,$C49,0)</f>
        <v>0</v>
      </c>
      <c r="H49" s="175">
        <f>IF(VLOOKUP($D49,'Appendix B - CI'!$C$2:$EM$141,H$1,0) &gt; 0,$C49,0)</f>
        <v>0</v>
      </c>
      <c r="I49" s="175">
        <f>IF(VLOOKUP($D49,'Appendix B - CI'!$C$2:$EM$141,I$1,0) &gt; 0,$C49,0)</f>
        <v>0</v>
      </c>
      <c r="J49" s="989">
        <f>IF(VLOOKUP($D49,'Appendix B - CI'!$C$2:$EM$141,J$1,0) &gt; 0,$C49,0)</f>
        <v>7539.63346</v>
      </c>
      <c r="K49" s="175">
        <f>IF(VLOOKUP($D49,'Appendix B - CI'!$C$2:$EM$141,K$1,0) &gt; 0,$C49,0)</f>
        <v>0</v>
      </c>
      <c r="L49" s="175">
        <f>IF(VLOOKUP($D49,'Appendix B - CI'!$C$2:$EM$141,L$1,0) &gt; 0,$C49,0)</f>
        <v>0</v>
      </c>
      <c r="M49" s="175">
        <f>IF(VLOOKUP($D49,'Appendix B - CI'!$C$2:$EM$141,M$1,0) &gt; 0,$C49,0)</f>
        <v>0</v>
      </c>
      <c r="N49" s="175">
        <f>IF(VLOOKUP($D49,'Appendix B - CI'!$C$2:$EM$141,N$1,0) &gt; 0,$C49,0)</f>
        <v>0</v>
      </c>
      <c r="O49" s="989">
        <f>IF(VLOOKUP($D49,'Appendix B - CI'!$C$2:$EM$141,O$1,0) &gt; 0,$C49,0)</f>
        <v>7539.63346</v>
      </c>
      <c r="P49" s="175">
        <f>IF(VLOOKUP($D49,'Appendix B - CI'!$C$2:$EM$141,P$1,0) &gt; 0,$C49,0)</f>
        <v>0</v>
      </c>
      <c r="Q49" s="175">
        <f>IF(VLOOKUP($D49,'Appendix B - CI'!$C$2:$EM$141,Q$1,0) &gt; 0,$C49,0)</f>
        <v>0</v>
      </c>
      <c r="R49" s="175">
        <f>IF(VLOOKUP($D49,'Appendix B - CI'!$C$2:$EM$141,R$1,0) &gt; 0,$C49,0)</f>
        <v>0</v>
      </c>
      <c r="S49" s="175">
        <f>IF(VLOOKUP($D49,'Appendix B - CI'!$C$2:$EM$141,S$1,0) &gt; 0,$C49,0)</f>
        <v>0</v>
      </c>
      <c r="T49" s="175">
        <f>IF(VLOOKUP($D49,'Appendix B - CI'!$C$2:$EM$141,T$1,0) &gt; 0,$C49,0)</f>
        <v>0</v>
      </c>
      <c r="U49" s="175">
        <f>IF(VLOOKUP($D49,'Appendix B - CI'!$C$2:$EM$141,U$1,0) &gt; 0,$C49,0)</f>
        <v>0</v>
      </c>
      <c r="V49" s="175">
        <f>IF(VLOOKUP($D49,'Appendix B - CI'!$C$2:$EM$141,V$1,0) &gt; 0,$C49,0)</f>
        <v>0</v>
      </c>
      <c r="W49" s="175">
        <f>IF(VLOOKUP($D49,'Appendix B - CI'!$C$2:$EM$141,W$1,0) &gt; 0,$C49,0)</f>
        <v>0</v>
      </c>
      <c r="X49" s="175">
        <f>IF(VLOOKUP($D49,'Appendix B - CI'!$C$2:$EM$141,X$1,0) &gt; 0,$C49,0)</f>
        <v>0</v>
      </c>
      <c r="Y49" s="989">
        <f>IF(VLOOKUP($D49,'Appendix B - CI'!$C$2:$EM$141,Y$1,0) &gt; 0,$C49,0)</f>
        <v>7539.63346</v>
      </c>
      <c r="Z49" s="175">
        <f>IF(VLOOKUP($D49,'Appendix B - CI'!$C$2:$EM$141,Z$1,0) &gt; 0,$C49,0)</f>
        <v>0</v>
      </c>
      <c r="AA49" s="175">
        <f>IF(VLOOKUP($D49,'Appendix B - CI'!$C$2:$EM$141,AA$1,0) &gt; 0,$C49,0)</f>
        <v>0</v>
      </c>
      <c r="AB49" s="175">
        <f>IF(VLOOKUP($D49,'Appendix B - CI'!$C$2:$EM$141,AB$1,0) &gt; 0,$C49,0)</f>
        <v>0</v>
      </c>
      <c r="AC49" s="175">
        <f>IF(VLOOKUP($D49,'Appendix B - CI'!$C$2:$EM$141,AC$1,0) &gt; 0,$C49,0)</f>
        <v>0</v>
      </c>
      <c r="AD49" s="175">
        <f>IF(VLOOKUP($D49,'Appendix B - CI'!$C$2:$EM$141,AD$1,0) &gt; 0,$C49,0)</f>
        <v>0</v>
      </c>
      <c r="AE49" s="989">
        <f>IF(VLOOKUP($D49,'Appendix B - CI'!$C$2:$EM$141,AE$1,0) &gt; 0,$C49,0)</f>
        <v>7539.63346</v>
      </c>
      <c r="AF49" s="175">
        <f>IF(VLOOKUP($D49,'Appendix B - CI'!$C$2:$EM$141,AF$1,0) &gt; 0,$C49,0)</f>
        <v>0</v>
      </c>
      <c r="AG49" s="175">
        <f>IF(VLOOKUP($D49,'Appendix B - CI'!$C$2:$EM$141,AG$1,0) &gt; 0,$C49,0)</f>
        <v>0</v>
      </c>
      <c r="AH49" s="175">
        <f>IF(VLOOKUP($D49,'Appendix B - CI'!$C$2:$EM$141,AH$1,0) &gt; 0,$C49,0)</f>
        <v>0</v>
      </c>
      <c r="AI49" s="175">
        <f>IF(VLOOKUP($D49,'Appendix B - CI'!$C$2:$EM$141,AI$1,0) &gt; 0,$C49,0)</f>
        <v>0</v>
      </c>
      <c r="AJ49" s="175">
        <f>IF(VLOOKUP($D49,'Appendix B - CI'!$C$2:$EM$141,AJ$1,0) &gt; 0,$C49,0)</f>
        <v>0</v>
      </c>
      <c r="AK49" s="175">
        <f>IF(VLOOKUP($D49,'Appendix B - CI'!$C$2:$EM$141,AK$1,0) &gt; 0,$C49,0)</f>
        <v>0</v>
      </c>
      <c r="AL49" s="175">
        <f>IF(VLOOKUP($D49,'Appendix B - CI'!$C$2:$EM$141,AL$1,0) &gt; 0,$C49,0)</f>
        <v>0</v>
      </c>
      <c r="AM49" s="989">
        <f>IF(VLOOKUP($D49,'Appendix B - CI'!$C$2:$EM$141,AM$1,0) &gt; 0,$C49,0)</f>
        <v>7539.63346</v>
      </c>
      <c r="AN49" s="175">
        <f>IF(VLOOKUP($D49,'Appendix B - CI'!$C$2:$EM$141,AN$1,0) &gt; 0,$C49,0)</f>
        <v>0</v>
      </c>
      <c r="AO49" s="175">
        <f>IF(VLOOKUP($D49,'Appendix B - CI'!$C$2:$EM$141,AO$1,0) &gt; 0,$C49,0)</f>
        <v>0</v>
      </c>
      <c r="AP49" s="175">
        <f>IF(VLOOKUP($D49,'Appendix B - CI'!$C$2:$EM$141,AP$1,0) &gt; 0,$C49,0)</f>
        <v>0</v>
      </c>
      <c r="AQ49" s="175">
        <f>IF(VLOOKUP($D49,'Appendix B - CI'!$C$2:$EM$141,AQ$1,0) &gt; 0,$C49,0)</f>
        <v>0</v>
      </c>
      <c r="AR49" s="175">
        <f>IF(VLOOKUP($D49,'Appendix B - CI'!$C$2:$EM$141,AR$1,0) &gt; 0,$C49,0)</f>
        <v>0</v>
      </c>
      <c r="AS49" s="175">
        <f>IF(VLOOKUP($D49,'Appendix B - CI'!$C$2:$EM$141,AS$1,0) &gt; 0,$C49,0)</f>
        <v>0</v>
      </c>
      <c r="AT49" s="175">
        <f>IF(VLOOKUP($D49,'Appendix B - CI'!$C$2:$EM$141,AT$1,0) &gt; 0,$C49,0)</f>
        <v>0</v>
      </c>
      <c r="AU49" s="175">
        <f>IF(VLOOKUP($D49,'Appendix B - CI'!$C$2:$EM$141,AU$1,0) &gt; 0,$C49,0)</f>
        <v>0</v>
      </c>
      <c r="AV49" s="175">
        <f>IF(VLOOKUP($D49,'Appendix B - CI'!$C$2:$EM$141,AV$1,0) &gt; 0,$C49,0)</f>
        <v>0</v>
      </c>
      <c r="AW49" s="175">
        <f>IF(VLOOKUP($D49,'Appendix B - CI'!$C$2:$EM$141,AW$1,0) &gt; 0,$C49,0)</f>
        <v>0</v>
      </c>
      <c r="AX49" s="175">
        <f>IF(VLOOKUP($D49,'Appendix B - CI'!$C$2:$EM$141,AX$1,0) &gt; 0,$C49,0)</f>
        <v>0</v>
      </c>
      <c r="AY49" s="989">
        <f>IF(VLOOKUP($D49,'Appendix B - CI'!$C$2:$EM$141,AY$1,0) &gt; 0,$C49,0)</f>
        <v>7539.63346</v>
      </c>
      <c r="AZ49" s="175">
        <f>IF(VLOOKUP($D49,'Appendix B - CI'!$C$2:$EM$141,AZ$1,0) &gt; 0,$C49,0)</f>
        <v>0</v>
      </c>
      <c r="BA49" s="175">
        <f>IF(VLOOKUP($D49,'Appendix B - CI'!$C$2:$EM$141,BA$1,0) &gt; 0,$C49,0)</f>
        <v>0</v>
      </c>
      <c r="BB49" s="175">
        <f>IF(VLOOKUP($D49,'Appendix B - CI'!$C$2:$EM$141,BB$1,0) &gt; 0,$C49,0)</f>
        <v>0</v>
      </c>
      <c r="BC49" s="175">
        <f>IF(VLOOKUP($D49,'Appendix B - CI'!$C$2:$EM$141,BC$1,0) &gt; 0,$C49,0)</f>
        <v>0</v>
      </c>
      <c r="BD49" s="175">
        <f>IF(VLOOKUP($D49,'Appendix B - CI'!$C$2:$EM$141,BD$1,0) &gt; 0,$C49,0)</f>
        <v>0</v>
      </c>
      <c r="BE49" s="175">
        <f>IF(VLOOKUP($D49,'Appendix B - CI'!$C$2:$EM$141,BE$1,0) &gt; 0,$C49,0)</f>
        <v>0</v>
      </c>
      <c r="BF49" s="175">
        <f>IF(VLOOKUP($D49,'Appendix B - CI'!$C$2:$EM$141,BF$1,0) &gt; 0,$C49,0)</f>
        <v>0</v>
      </c>
      <c r="BG49" s="175">
        <f>IF(VLOOKUP($D49,'Appendix B - CI'!$C$2:$EM$141,BG$1,0) &gt; 0,$C49,0)</f>
        <v>0</v>
      </c>
      <c r="BH49" s="175">
        <f>IF(VLOOKUP($D49,'Appendix B - CI'!$C$2:$EM$141,BH$1,0) &gt; 0,$C49,0)</f>
        <v>0</v>
      </c>
      <c r="BI49" s="175">
        <f>IF(VLOOKUP($D49,'Appendix B - CI'!$C$2:$EM$141,BI$1,0) &gt; 0,$C49,0)</f>
        <v>0</v>
      </c>
      <c r="BJ49" s="175">
        <f>IF(VLOOKUP($D49,'Appendix B - CI'!$C$2:$EM$141,BJ$1,0) &gt; 0,$C49,0)</f>
        <v>0</v>
      </c>
      <c r="BK49" s="175">
        <f>IF(VLOOKUP($D49,'Appendix B - CI'!$C$2:$EM$141,BK$1,0) &gt; 0,$C49,0)</f>
        <v>0</v>
      </c>
      <c r="BL49" s="175">
        <f>IF(VLOOKUP($D49,'Appendix B - CI'!$C$2:$EM$141,BL$1,0) &gt; 0,$C49,0)</f>
        <v>0</v>
      </c>
      <c r="BM49" s="175">
        <f>IF(VLOOKUP($D49,'Appendix B - CI'!$C$2:$EM$141,BM$1,0) &gt; 0,$C49,0)</f>
        <v>0</v>
      </c>
      <c r="BN49" s="175">
        <f>IF(VLOOKUP($D49,'Appendix B - CI'!$C$2:$EM$141,BN$1,0) &gt; 0,$C49,0)</f>
        <v>0</v>
      </c>
      <c r="BO49" s="175">
        <f>IF(VLOOKUP($D49,'Appendix B - CI'!$C$2:$EM$141,BO$1,0) &gt; 0,$C49,0)</f>
        <v>0</v>
      </c>
      <c r="BP49" s="175">
        <f>IF(VLOOKUP($D49,'Appendix B - CI'!$C$2:$EM$141,BP$1,0) &gt; 0,$C49,0)</f>
        <v>0</v>
      </c>
      <c r="BQ49" s="175">
        <f>IF(VLOOKUP($D49,'Appendix B - CI'!$C$2:$EM$141,BQ$1,0) &gt; 0,$C49,0)</f>
        <v>0</v>
      </c>
      <c r="BR49" s="175">
        <f>IF(VLOOKUP($D49,'Appendix B - CI'!$C$2:$EM$141,BR$1,0) &gt; 0,$C49,0)</f>
        <v>0</v>
      </c>
      <c r="BS49" s="175">
        <f>IF(VLOOKUP($D49,'Appendix B - CI'!$C$2:$EM$141,BS$1,0) &gt; 0,$C49,0)</f>
        <v>0</v>
      </c>
      <c r="BT49" s="175">
        <f>IF(VLOOKUP($D49,'Appendix B - CI'!$C$2:$EM$141,BT$1,0) &gt; 0,$C49,0)</f>
        <v>0</v>
      </c>
      <c r="BU49" s="175">
        <f>IF(VLOOKUP($D49,'Appendix B - CI'!$C$2:$EM$141,BU$1,0) &gt; 0,$C49,0)</f>
        <v>0</v>
      </c>
      <c r="BV49" s="175">
        <f>IF(VLOOKUP($D49,'Appendix B - CI'!$C$2:$EM$141,BV$1,0) &gt; 0,$C49,0)</f>
        <v>0</v>
      </c>
      <c r="BW49" s="175">
        <f>IF(VLOOKUP($D49,'Appendix B - CI'!$C$2:$EM$141,BW$1,0) &gt; 0,$C49,0)</f>
        <v>0</v>
      </c>
      <c r="BX49" s="175">
        <f>IF(VLOOKUP($D49,'Appendix B - CI'!$C$2:$EM$141,BX$1,0) &gt; 0,$C49,0)</f>
        <v>0</v>
      </c>
      <c r="BY49" s="175">
        <f>IF(VLOOKUP($D49,'Appendix B - CI'!$C$2:$EM$141,BY$1,0) &gt; 0,$C49,0)</f>
        <v>0</v>
      </c>
      <c r="BZ49" s="175">
        <f>IF(VLOOKUP($D49,'Appendix B - CI'!$C$2:$EM$141,BZ$1,0) &gt; 0,$C49,0)</f>
        <v>0</v>
      </c>
      <c r="CA49" s="175">
        <f>IF(VLOOKUP($D49,'Appendix B - CI'!$C$2:$EM$141,CA$1,0) &gt; 0,$C49,0)</f>
        <v>0</v>
      </c>
      <c r="CB49" s="989">
        <f>IF(VLOOKUP($D49,'Appendix B - CI'!$C$2:$EM$141,CB$1,0) &gt; 0,$C49,0)</f>
        <v>7539.63346</v>
      </c>
      <c r="CC49" s="175">
        <f>IF(VLOOKUP($D49,'Appendix B - CI'!$C$2:$EM$141,CC$1,0) &gt; 0,$C49,0)</f>
        <v>0</v>
      </c>
      <c r="CD49" s="175">
        <f>IF(VLOOKUP($D49,'Appendix B - CI'!$C$2:$EM$141,CD$1,0) &gt; 0,$C49,0)</f>
        <v>0</v>
      </c>
      <c r="CE49" s="175">
        <f>IF(VLOOKUP($D49,'Appendix B - CI'!$C$2:$EM$141,CE$1,0) &gt; 0,$C49,0)</f>
        <v>0</v>
      </c>
      <c r="CF49" s="175">
        <f>IF(VLOOKUP($D49,'Appendix B - CI'!$C$2:$EM$141,CF$1,0) &gt; 0,$C49,0)</f>
        <v>0</v>
      </c>
      <c r="CG49" s="175">
        <f>IF(VLOOKUP($D49,'Appendix B - CI'!$C$2:$EM$141,CG$1,0) &gt; 0,$C49,0)</f>
        <v>0</v>
      </c>
      <c r="CH49" s="175">
        <f>IF(VLOOKUP($D49,'Appendix B - CI'!$C$2:$EM$141,CH$1,0) &gt; 0,$C49,0)</f>
        <v>0</v>
      </c>
      <c r="CI49" s="175">
        <f>IF(VLOOKUP($D49,'Appendix B - CI'!$C$2:$EM$141,CI$1,0) &gt; 0,$C49,0)</f>
        <v>0</v>
      </c>
      <c r="CJ49" s="175">
        <f>IF(VLOOKUP($D49,'Appendix B - CI'!$C$2:$EM$141,CJ$1,0) &gt; 0,$C49,0)</f>
        <v>0</v>
      </c>
      <c r="CK49" s="175">
        <f>IF(VLOOKUP($D49,'Appendix B - CI'!$C$2:$EM$141,CK$1,0) &gt; 0,$C49,0)</f>
        <v>0</v>
      </c>
      <c r="CL49" s="175">
        <f>IF(VLOOKUP($D49,'Appendix B - CI'!$C$2:$EM$141,CL$1,0) &gt; 0,$C49,0)</f>
        <v>0</v>
      </c>
      <c r="CM49" s="175">
        <f>IF(VLOOKUP($D49,'Appendix B - CI'!$C$2:$EM$141,CM$1,0) &gt; 0,$C49,0)</f>
        <v>0</v>
      </c>
      <c r="CN49" s="175">
        <f>IF(VLOOKUP($D49,'Appendix B - CI'!$C$2:$EM$141,CN$1,0) &gt; 0,$C49,0)</f>
        <v>0</v>
      </c>
      <c r="CO49" s="175">
        <f>IF(VLOOKUP($D49,'Appendix B - CI'!$C$2:$EM$141,CO$1,0) &gt; 0,$C49,0)</f>
        <v>0</v>
      </c>
      <c r="CP49" s="175">
        <f>IF(VLOOKUP($D49,'Appendix B - CI'!$C$2:$EM$141,CP$1,0) &gt; 0,$C49,0)</f>
        <v>0</v>
      </c>
      <c r="CQ49" s="989">
        <f>IF(VLOOKUP($D49,'Appendix B - CI'!$C$2:$EM$141,CQ$1,0) &gt; 0,$C49,0)</f>
        <v>7539.63346</v>
      </c>
      <c r="CR49" s="175">
        <f>IF(VLOOKUP($D49,'Appendix B - CI'!$C$2:$EM$141,CR$1,0) &gt; 0,$C49,0)</f>
        <v>0</v>
      </c>
      <c r="CS49" s="175">
        <f>IF(VLOOKUP($D49,'Appendix B - CI'!$C$2:$EM$141,CS$1,0) &gt; 0,$C49,0)</f>
        <v>0</v>
      </c>
      <c r="CT49" s="175">
        <f>IF(VLOOKUP($D49,'Appendix B - CI'!$C$2:$EM$141,CT$1,0) &gt; 0,$C49,0)</f>
        <v>0</v>
      </c>
      <c r="CU49" s="175">
        <f>IF(VLOOKUP($D49,'Appendix B - CI'!$C$2:$EM$141,CU$1,0) &gt; 0,$C49,0)</f>
        <v>0</v>
      </c>
      <c r="CV49" s="175">
        <f>IF(VLOOKUP($D49,'Appendix B - CI'!$C$2:$EM$141,CV$1,0) &gt; 0,$C49,0)</f>
        <v>0</v>
      </c>
      <c r="CW49" s="175">
        <f>IF(VLOOKUP($D49,'Appendix B - CI'!$C$2:$EM$141,CW$1,0) &gt; 0,$C49,0)</f>
        <v>0</v>
      </c>
      <c r="CX49" s="175">
        <f>IF(VLOOKUP($D49,'Appendix B - CI'!$C$2:$EM$141,CX$1,0) &gt; 0,$C49,0)</f>
        <v>0</v>
      </c>
      <c r="CY49" s="175">
        <f>IF(VLOOKUP($D49,'Appendix B - CI'!$C$2:$EM$141,CY$1,0) &gt; 0,$C49,0)</f>
        <v>0</v>
      </c>
      <c r="CZ49" s="175">
        <f>IF(VLOOKUP($D49,'Appendix B - CI'!$C$2:$EM$141,CZ$1,0) &gt; 0,$C49,0)</f>
        <v>0</v>
      </c>
      <c r="DA49" s="989">
        <f>IF(VLOOKUP($D49,'Appendix B - CI'!$C$2:$EM$141,DA$1,0) &gt; 0,$C49,0)</f>
        <v>7539.63346</v>
      </c>
      <c r="DB49" s="175">
        <f>IF(VLOOKUP($D49,'Appendix B - CI'!$C$2:$EM$141,DB$1,0) &gt; 0,$C49,0)</f>
        <v>0</v>
      </c>
      <c r="DC49" s="175">
        <f>IF(VLOOKUP($D49,'Appendix B - CI'!$C$2:$EM$141,DC$1,0) &gt; 0,$C49,0)</f>
        <v>0</v>
      </c>
      <c r="DD49" s="175">
        <f>IF(VLOOKUP($D49,'Appendix B - CI'!$C$2:$EM$141,DD$1,0) &gt; 0,$C49,0)</f>
        <v>0</v>
      </c>
      <c r="DE49" s="175">
        <f>IF(VLOOKUP($D49,'Appendix B - CI'!$C$2:$EM$141,DE$1,0) &gt; 0,$C49,0)</f>
        <v>0</v>
      </c>
      <c r="DF49" s="175">
        <f>IF(VLOOKUP($D49,'Appendix B - CI'!$C$2:$EM$141,DF$1,0) &gt; 0,$C49,0)</f>
        <v>0</v>
      </c>
      <c r="DG49" s="175">
        <f>IF(VLOOKUP($D49,'Appendix B - CI'!$C$2:$EM$141,DG$1,0) &gt; 0,$C49,0)</f>
        <v>0</v>
      </c>
      <c r="DH49" s="175">
        <f>IF(VLOOKUP($D49,'Appendix B - CI'!$C$2:$EM$141,DH$1,0) &gt; 0,$C49,0)</f>
        <v>0</v>
      </c>
      <c r="DI49" s="175">
        <f>IF(VLOOKUP($D49,'Appendix B - CI'!$C$2:$EM$141,DI$1,0) &gt; 0,$C49,0)</f>
        <v>0</v>
      </c>
      <c r="DJ49" s="175">
        <f>IF(VLOOKUP($D49,'Appendix B - CI'!$C$2:$EM$141,DJ$1,0) &gt; 0,$C49,0)</f>
        <v>0</v>
      </c>
      <c r="DK49" s="175">
        <f>IF(VLOOKUP($D49,'Appendix B - CI'!$C$2:$EM$141,DK$1,0) &gt; 0,$C49,0)</f>
        <v>0</v>
      </c>
      <c r="DL49" s="175">
        <f>IF(VLOOKUP($D49,'Appendix B - CI'!$C$2:$EM$141,DL$1,0) &gt; 0,$C49,0)</f>
        <v>0</v>
      </c>
      <c r="DM49" s="175">
        <f>IF(VLOOKUP($D49,'Appendix B - CI'!$C$2:$EM$141,DM$1,0) &gt; 0,$C49,0)</f>
        <v>0</v>
      </c>
      <c r="DN49" s="175">
        <f>IF(VLOOKUP($D49,'Appendix B - CI'!$C$2:$EM$141,DN$1,0) &gt; 0,$C49,0)</f>
        <v>0</v>
      </c>
      <c r="DO49" s="175">
        <f>IF(VLOOKUP($D49,'Appendix B - CI'!$C$2:$EM$141,DO$1,0) &gt; 0,$C49,0)</f>
        <v>0</v>
      </c>
      <c r="DP49" s="175">
        <f>IF(VLOOKUP($D49,'Appendix B - CI'!$C$2:$EM$141,DP$1,0) &gt; 0,$C49,0)</f>
        <v>0</v>
      </c>
      <c r="DQ49" s="175">
        <f>IF(VLOOKUP($D49,'Appendix B - CI'!$C$2:$EM$141,DQ$1,0) &gt; 0,$C49,0)</f>
        <v>0</v>
      </c>
      <c r="DR49" s="175">
        <f>IF(VLOOKUP($D49,'Appendix B - CI'!$C$2:$EM$141,DR$1,0) &gt; 0,$C49,0)</f>
        <v>0</v>
      </c>
      <c r="DS49" s="175">
        <f>IF(VLOOKUP($D49,'Appendix B - CI'!$C$2:$EM$141,DS$1,0) &gt; 0,$C49,0)</f>
        <v>0</v>
      </c>
      <c r="DT49" s="175">
        <f>IF(VLOOKUP($D49,'Appendix B - CI'!$C$2:$EM$141,DT$1,0) &gt; 0,$C49,0)</f>
        <v>0</v>
      </c>
      <c r="DU49" s="175">
        <f>IF(VLOOKUP($D49,'Appendix B - CI'!$C$2:$EM$141,DU$1,0) &gt; 0,$C49,0)</f>
        <v>0</v>
      </c>
      <c r="DV49" s="175">
        <f>IF(VLOOKUP($D49,'Appendix B - CI'!$C$2:$EM$141,DV$1,0) &gt; 0,$C49,0)</f>
        <v>0</v>
      </c>
      <c r="DW49" s="175">
        <f>IF(VLOOKUP($D49,'Appendix B - CI'!$C$2:$EM$141,DW$1,0) &gt; 0,$C49,0)</f>
        <v>0</v>
      </c>
      <c r="DX49" s="175">
        <f>IF(VLOOKUP($D49,'Appendix B - CI'!$C$2:$EM$141,DX$1,0) &gt; 0,$C49,0)</f>
        <v>0</v>
      </c>
      <c r="DY49" s="175">
        <f>IF(VLOOKUP($D49,'Appendix B - CI'!$C$2:$EM$141,DY$1,0) &gt; 0,$C49,0)</f>
        <v>0</v>
      </c>
      <c r="DZ49" s="175">
        <f>IF(VLOOKUP($D49,'Appendix B - CI'!$C$2:$EM$141,DZ$1,0) &gt; 0,$C49,0)</f>
        <v>0</v>
      </c>
      <c r="EA49" s="175">
        <f>IF(VLOOKUP($D49,'Appendix B - CI'!$C$2:$EM$141,EA$1,0) &gt; 0,$C49,0)</f>
        <v>0</v>
      </c>
      <c r="EB49" s="175">
        <f>IF(VLOOKUP($D49,'Appendix B - CI'!$C$2:$EM$141,EB$1,0) &gt; 0,$C49,0)</f>
        <v>0</v>
      </c>
      <c r="EC49" s="175">
        <f>IF(VLOOKUP($D49,'Appendix B - CI'!$C$2:$EM$141,EC$1,0) &gt; 0,$C49,0)</f>
        <v>0</v>
      </c>
      <c r="ED49" s="175">
        <f>IF(VLOOKUP($D49,'Appendix B - CI'!$C$2:$EM$141,ED$1,0) &gt; 0,$C49,0)</f>
        <v>0</v>
      </c>
      <c r="EE49" s="175">
        <f>IF(VLOOKUP($D49,'Appendix B - CI'!$C$2:$EM$141,EE$1,0) &gt; 0,$C49,0)</f>
        <v>0</v>
      </c>
      <c r="EF49" s="175">
        <f>IF(VLOOKUP($D49,'Appendix B - CI'!$C$2:$EM$141,EF$1,0) &gt; 0,$C49,0)</f>
        <v>0</v>
      </c>
      <c r="EG49" s="175">
        <f>IF(VLOOKUP($D49,'Appendix B - CI'!$C$2:$EM$141,EG$1,0) &gt; 0,$C49,0)</f>
        <v>0</v>
      </c>
      <c r="EH49" s="175">
        <f>IF(VLOOKUP($D49,'Appendix B - CI'!$C$2:$EM$141,EH$1,0) &gt; 0,$C49,0)</f>
        <v>0</v>
      </c>
      <c r="EI49" s="175">
        <f>IF(VLOOKUP($D49,'Appendix B - CI'!$C$2:$EM$141,EI$1,0) &gt; 0,$C49,0)</f>
        <v>0</v>
      </c>
      <c r="EJ49" s="175">
        <f>IF(VLOOKUP($D49,'Appendix B - CI'!$C$2:$EM$141,EJ$1,0) &gt; 0,$C49,0)</f>
        <v>0</v>
      </c>
      <c r="EK49" s="175">
        <f>IF(VLOOKUP($D49,'Appendix B - CI'!$C$2:$EM$141,EK$1,0) &gt; 0,$C49,0)</f>
        <v>0</v>
      </c>
      <c r="EL49" s="175">
        <f>IF(VLOOKUP($D49,'Appendix B - CI'!$C$2:$EM$141,EL$1,0) &gt; 0,$C49,0)</f>
        <v>0</v>
      </c>
      <c r="EM49" s="175">
        <f>IF(VLOOKUP($D49,'Appendix B - CI'!$C$2:$EM$141,EM$1,0) &gt; 0,$C49,0)</f>
        <v>0</v>
      </c>
      <c r="EN49" s="175">
        <f>IF(VLOOKUP($D49,'Appendix B - CI'!$C$2:$EM$141,EN$1,0) &gt; 0,$C49,0)</f>
        <v>0</v>
      </c>
      <c r="EO49" s="178"/>
      <c r="EP49" s="178"/>
      <c r="EQ49" s="178"/>
      <c r="ER49" s="178"/>
      <c r="ES49" s="178"/>
      <c r="ET49" s="178"/>
      <c r="EU49" s="178"/>
      <c r="EV49" s="178"/>
      <c r="EW49" s="178"/>
      <c r="EX49" s="178"/>
      <c r="EY49" s="178"/>
      <c r="EZ49" s="178"/>
      <c r="FA49" s="178"/>
      <c r="FB49" s="178"/>
      <c r="FC49" s="178"/>
      <c r="FD49" s="178"/>
      <c r="FE49" s="178"/>
      <c r="FF49" s="178"/>
      <c r="FG49" s="178"/>
      <c r="FH49" s="178"/>
      <c r="FI49" s="178"/>
      <c r="FJ49" s="178"/>
      <c r="FK49" s="178"/>
      <c r="FL49" s="178"/>
      <c r="FM49" s="178"/>
      <c r="FN49" s="178"/>
      <c r="FO49" s="178"/>
      <c r="FP49" s="178"/>
      <c r="FQ49" s="178"/>
      <c r="FR49" s="178"/>
      <c r="FS49" s="178"/>
      <c r="FT49" s="178"/>
      <c r="FU49" s="178"/>
      <c r="FV49" s="178"/>
      <c r="FW49" s="178"/>
      <c r="FX49" s="178"/>
      <c r="FY49" s="178"/>
      <c r="FZ49" s="178"/>
      <c r="GA49" s="178"/>
      <c r="GB49" s="178"/>
      <c r="GC49" s="178"/>
      <c r="GD49" s="178"/>
      <c r="GE49" s="178"/>
      <c r="GF49" s="178"/>
      <c r="GG49" s="178"/>
      <c r="GH49" s="178"/>
      <c r="GI49" s="178"/>
      <c r="GJ49" s="178"/>
      <c r="GK49" s="178"/>
      <c r="GL49" s="178"/>
      <c r="GM49" s="178"/>
      <c r="GN49" s="178"/>
      <c r="GO49" s="178"/>
      <c r="GP49" s="178"/>
      <c r="GQ49" s="178"/>
      <c r="GR49" s="178"/>
      <c r="GS49" s="178"/>
      <c r="GT49" s="178"/>
      <c r="GU49" s="178"/>
      <c r="GV49" s="178"/>
      <c r="GW49" s="178"/>
      <c r="GX49" s="178"/>
      <c r="GY49" s="178"/>
      <c r="GZ49" s="178"/>
      <c r="HA49" s="178"/>
      <c r="HB49" s="178"/>
      <c r="HC49" s="178"/>
      <c r="HD49" s="178"/>
      <c r="HE49" s="178"/>
      <c r="HF49" s="178"/>
      <c r="HG49" s="178"/>
      <c r="HH49" s="178"/>
      <c r="HI49" s="178"/>
      <c r="HJ49" s="178"/>
      <c r="HK49" s="178"/>
      <c r="HL49" s="178"/>
      <c r="HM49" s="178"/>
      <c r="HN49" s="178"/>
      <c r="HO49" s="178"/>
      <c r="HP49" s="178"/>
      <c r="HQ49" s="178"/>
      <c r="HR49" s="178"/>
      <c r="HS49" s="178"/>
      <c r="HT49" s="178"/>
      <c r="HU49" s="178"/>
      <c r="HV49" s="178"/>
      <c r="HW49" s="178"/>
      <c r="HX49" s="178"/>
      <c r="HY49" s="178"/>
      <c r="HZ49" s="178"/>
      <c r="IA49" s="178"/>
      <c r="IB49" s="178"/>
      <c r="IC49" s="178"/>
      <c r="ID49" s="178"/>
      <c r="IE49" s="178"/>
      <c r="IF49" s="178"/>
      <c r="IG49" s="178"/>
      <c r="IH49" s="178"/>
      <c r="II49" s="178"/>
      <c r="IJ49" s="178"/>
      <c r="IK49" s="178"/>
      <c r="IL49" s="178"/>
      <c r="IM49" s="178"/>
      <c r="IN49" s="178"/>
      <c r="IO49" s="178"/>
      <c r="IP49" s="178"/>
      <c r="IQ49" s="178"/>
      <c r="IR49" s="178"/>
      <c r="IS49" s="178"/>
      <c r="IT49" s="178"/>
      <c r="IU49" s="178"/>
      <c r="IV49" s="178"/>
      <c r="IW49" s="178"/>
      <c r="IX49" s="178"/>
      <c r="IY49" s="178"/>
      <c r="IZ49" s="178"/>
      <c r="JA49" s="178"/>
      <c r="JB49" s="178"/>
      <c r="JC49" s="178"/>
      <c r="JD49" s="178"/>
      <c r="JE49" s="178"/>
      <c r="JF49" s="178"/>
      <c r="JG49" s="178"/>
      <c r="JH49" s="178"/>
      <c r="JI49" s="178"/>
      <c r="JJ49" s="178"/>
      <c r="JK49" s="178"/>
      <c r="JL49" s="178"/>
      <c r="JM49" s="178"/>
      <c r="JN49" s="178"/>
      <c r="JO49" s="178"/>
      <c r="JP49" s="178"/>
      <c r="JQ49" s="178"/>
      <c r="JR49" s="178"/>
      <c r="JS49" s="178"/>
      <c r="JT49" s="178"/>
      <c r="JU49" s="178"/>
      <c r="JV49" s="178"/>
      <c r="JW49" s="178"/>
      <c r="JX49" s="178"/>
      <c r="JY49" s="180"/>
    </row>
    <row r="50" ht="14.25" customHeight="1">
      <c r="A50" s="50" t="s">
        <v>179</v>
      </c>
      <c r="B50" s="83" t="s">
        <v>479</v>
      </c>
      <c r="C50" s="1330">
        <f>VLOOKUP(D50,'Combined Scenario II - Results'!$C$2:$AR$87,42,0)</f>
        <v>1831.1424</v>
      </c>
      <c r="D50" s="50">
        <v>1811071.0</v>
      </c>
      <c r="E50" s="989">
        <f>IF(VLOOKUP($D50,'Appendix B - CI'!$C$2:$EM$141,E$1,0) &gt; 0,$C50,0)</f>
        <v>1831.1424</v>
      </c>
      <c r="F50" s="175">
        <f>IF(VLOOKUP($D50,'Appendix B - CI'!$C$2:$EM$141,F$1,0) &gt; 0,$C50,0)</f>
        <v>0</v>
      </c>
      <c r="G50" s="175">
        <f>IF(VLOOKUP($D50,'Appendix B - CI'!$C$2:$EM$141,G$1,0) &gt; 0,$C50,0)</f>
        <v>0</v>
      </c>
      <c r="H50" s="175">
        <f>IF(VLOOKUP($D50,'Appendix B - CI'!$C$2:$EM$141,H$1,0) &gt; 0,$C50,0)</f>
        <v>0</v>
      </c>
      <c r="I50" s="175">
        <f>IF(VLOOKUP($D50,'Appendix B - CI'!$C$2:$EM$141,I$1,0) &gt; 0,$C50,0)</f>
        <v>0</v>
      </c>
      <c r="J50" s="989">
        <f>IF(VLOOKUP($D50,'Appendix B - CI'!$C$2:$EM$141,J$1,0) &gt; 0,$C50,0)</f>
        <v>1831.1424</v>
      </c>
      <c r="K50" s="175">
        <f>IF(VLOOKUP($D50,'Appendix B - CI'!$C$2:$EM$141,K$1,0) &gt; 0,$C50,0)</f>
        <v>0</v>
      </c>
      <c r="L50" s="175">
        <f>IF(VLOOKUP($D50,'Appendix B - CI'!$C$2:$EM$141,L$1,0) &gt; 0,$C50,0)</f>
        <v>0</v>
      </c>
      <c r="M50" s="175">
        <f>IF(VLOOKUP($D50,'Appendix B - CI'!$C$2:$EM$141,M$1,0) &gt; 0,$C50,0)</f>
        <v>0</v>
      </c>
      <c r="N50" s="175">
        <f>IF(VLOOKUP($D50,'Appendix B - CI'!$C$2:$EM$141,N$1,0) &gt; 0,$C50,0)</f>
        <v>0</v>
      </c>
      <c r="O50" s="989">
        <f>IF(VLOOKUP($D50,'Appendix B - CI'!$C$2:$EM$141,O$1,0) &gt; 0,$C50,0)</f>
        <v>1831.1424</v>
      </c>
      <c r="P50" s="175">
        <f>IF(VLOOKUP($D50,'Appendix B - CI'!$C$2:$EM$141,P$1,0) &gt; 0,$C50,0)</f>
        <v>0</v>
      </c>
      <c r="Q50" s="175">
        <f>IF(VLOOKUP($D50,'Appendix B - CI'!$C$2:$EM$141,Q$1,0) &gt; 0,$C50,0)</f>
        <v>0</v>
      </c>
      <c r="R50" s="175">
        <f>IF(VLOOKUP($D50,'Appendix B - CI'!$C$2:$EM$141,R$1,0) &gt; 0,$C50,0)</f>
        <v>0</v>
      </c>
      <c r="S50" s="175">
        <f>IF(VLOOKUP($D50,'Appendix B - CI'!$C$2:$EM$141,S$1,0) &gt; 0,$C50,0)</f>
        <v>0</v>
      </c>
      <c r="T50" s="175">
        <f>IF(VLOOKUP($D50,'Appendix B - CI'!$C$2:$EM$141,T$1,0) &gt; 0,$C50,0)</f>
        <v>0</v>
      </c>
      <c r="U50" s="175">
        <f>IF(VLOOKUP($D50,'Appendix B - CI'!$C$2:$EM$141,U$1,0) &gt; 0,$C50,0)</f>
        <v>0</v>
      </c>
      <c r="V50" s="175">
        <f>IF(VLOOKUP($D50,'Appendix B - CI'!$C$2:$EM$141,V$1,0) &gt; 0,$C50,0)</f>
        <v>0</v>
      </c>
      <c r="W50" s="175">
        <f>IF(VLOOKUP($D50,'Appendix B - CI'!$C$2:$EM$141,W$1,0) &gt; 0,$C50,0)</f>
        <v>0</v>
      </c>
      <c r="X50" s="175">
        <f>IF(VLOOKUP($D50,'Appendix B - CI'!$C$2:$EM$141,X$1,0) &gt; 0,$C50,0)</f>
        <v>0</v>
      </c>
      <c r="Y50" s="989">
        <f>IF(VLOOKUP($D50,'Appendix B - CI'!$C$2:$EM$141,Y$1,0) &gt; 0,$C50,0)</f>
        <v>1831.1424</v>
      </c>
      <c r="Z50" s="175">
        <f>IF(VLOOKUP($D50,'Appendix B - CI'!$C$2:$EM$141,Z$1,0) &gt; 0,$C50,0)</f>
        <v>0</v>
      </c>
      <c r="AA50" s="175">
        <f>IF(VLOOKUP($D50,'Appendix B - CI'!$C$2:$EM$141,AA$1,0) &gt; 0,$C50,0)</f>
        <v>0</v>
      </c>
      <c r="AB50" s="175">
        <f>IF(VLOOKUP($D50,'Appendix B - CI'!$C$2:$EM$141,AB$1,0) &gt; 0,$C50,0)</f>
        <v>0</v>
      </c>
      <c r="AC50" s="175">
        <f>IF(VLOOKUP($D50,'Appendix B - CI'!$C$2:$EM$141,AC$1,0) &gt; 0,$C50,0)</f>
        <v>0</v>
      </c>
      <c r="AD50" s="175">
        <f>IF(VLOOKUP($D50,'Appendix B - CI'!$C$2:$EM$141,AD$1,0) &gt; 0,$C50,0)</f>
        <v>0</v>
      </c>
      <c r="AE50" s="989">
        <f>IF(VLOOKUP($D50,'Appendix B - CI'!$C$2:$EM$141,AE$1,0) &gt; 0,$C50,0)</f>
        <v>1831.1424</v>
      </c>
      <c r="AF50" s="175">
        <f>IF(VLOOKUP($D50,'Appendix B - CI'!$C$2:$EM$141,AF$1,0) &gt; 0,$C50,0)</f>
        <v>0</v>
      </c>
      <c r="AG50" s="175">
        <f>IF(VLOOKUP($D50,'Appendix B - CI'!$C$2:$EM$141,AG$1,0) &gt; 0,$C50,0)</f>
        <v>0</v>
      </c>
      <c r="AH50" s="175">
        <f>IF(VLOOKUP($D50,'Appendix B - CI'!$C$2:$EM$141,AH$1,0) &gt; 0,$C50,0)</f>
        <v>0</v>
      </c>
      <c r="AI50" s="175">
        <f>IF(VLOOKUP($D50,'Appendix B - CI'!$C$2:$EM$141,AI$1,0) &gt; 0,$C50,0)</f>
        <v>0</v>
      </c>
      <c r="AJ50" s="175">
        <f>IF(VLOOKUP($D50,'Appendix B - CI'!$C$2:$EM$141,AJ$1,0) &gt; 0,$C50,0)</f>
        <v>0</v>
      </c>
      <c r="AK50" s="175">
        <f>IF(VLOOKUP($D50,'Appendix B - CI'!$C$2:$EM$141,AK$1,0) &gt; 0,$C50,0)</f>
        <v>0</v>
      </c>
      <c r="AL50" s="175">
        <f>IF(VLOOKUP($D50,'Appendix B - CI'!$C$2:$EM$141,AL$1,0) &gt; 0,$C50,0)</f>
        <v>0</v>
      </c>
      <c r="AM50" s="989">
        <f>IF(VLOOKUP($D50,'Appendix B - CI'!$C$2:$EM$141,AM$1,0) &gt; 0,$C50,0)</f>
        <v>1831.1424</v>
      </c>
      <c r="AN50" s="175">
        <f>IF(VLOOKUP($D50,'Appendix B - CI'!$C$2:$EM$141,AN$1,0) &gt; 0,$C50,0)</f>
        <v>0</v>
      </c>
      <c r="AO50" s="175">
        <f>IF(VLOOKUP($D50,'Appendix B - CI'!$C$2:$EM$141,AO$1,0) &gt; 0,$C50,0)</f>
        <v>0</v>
      </c>
      <c r="AP50" s="175">
        <f>IF(VLOOKUP($D50,'Appendix B - CI'!$C$2:$EM$141,AP$1,0) &gt; 0,$C50,0)</f>
        <v>0</v>
      </c>
      <c r="AQ50" s="175">
        <f>IF(VLOOKUP($D50,'Appendix B - CI'!$C$2:$EM$141,AQ$1,0) &gt; 0,$C50,0)</f>
        <v>0</v>
      </c>
      <c r="AR50" s="175">
        <f>IF(VLOOKUP($D50,'Appendix B - CI'!$C$2:$EM$141,AR$1,0) &gt; 0,$C50,0)</f>
        <v>0</v>
      </c>
      <c r="AS50" s="175">
        <f>IF(VLOOKUP($D50,'Appendix B - CI'!$C$2:$EM$141,AS$1,0) &gt; 0,$C50,0)</f>
        <v>0</v>
      </c>
      <c r="AT50" s="175">
        <f>IF(VLOOKUP($D50,'Appendix B - CI'!$C$2:$EM$141,AT$1,0) &gt; 0,$C50,0)</f>
        <v>0</v>
      </c>
      <c r="AU50" s="175">
        <f>IF(VLOOKUP($D50,'Appendix B - CI'!$C$2:$EM$141,AU$1,0) &gt; 0,$C50,0)</f>
        <v>0</v>
      </c>
      <c r="AV50" s="175">
        <f>IF(VLOOKUP($D50,'Appendix B - CI'!$C$2:$EM$141,AV$1,0) &gt; 0,$C50,0)</f>
        <v>0</v>
      </c>
      <c r="AW50" s="175">
        <f>IF(VLOOKUP($D50,'Appendix B - CI'!$C$2:$EM$141,AW$1,0) &gt; 0,$C50,0)</f>
        <v>0</v>
      </c>
      <c r="AX50" s="175">
        <f>IF(VLOOKUP($D50,'Appendix B - CI'!$C$2:$EM$141,AX$1,0) &gt; 0,$C50,0)</f>
        <v>0</v>
      </c>
      <c r="AY50" s="989">
        <f>IF(VLOOKUP($D50,'Appendix B - CI'!$C$2:$EM$141,AY$1,0) &gt; 0,$C50,0)</f>
        <v>1831.1424</v>
      </c>
      <c r="AZ50" s="175">
        <f>IF(VLOOKUP($D50,'Appendix B - CI'!$C$2:$EM$141,AZ$1,0) &gt; 0,$C50,0)</f>
        <v>0</v>
      </c>
      <c r="BA50" s="175">
        <f>IF(VLOOKUP($D50,'Appendix B - CI'!$C$2:$EM$141,BA$1,0) &gt; 0,$C50,0)</f>
        <v>0</v>
      </c>
      <c r="BB50" s="175">
        <f>IF(VLOOKUP($D50,'Appendix B - CI'!$C$2:$EM$141,BB$1,0) &gt; 0,$C50,0)</f>
        <v>0</v>
      </c>
      <c r="BC50" s="175">
        <f>IF(VLOOKUP($D50,'Appendix B - CI'!$C$2:$EM$141,BC$1,0) &gt; 0,$C50,0)</f>
        <v>0</v>
      </c>
      <c r="BD50" s="175">
        <f>IF(VLOOKUP($D50,'Appendix B - CI'!$C$2:$EM$141,BD$1,0) &gt; 0,$C50,0)</f>
        <v>0</v>
      </c>
      <c r="BE50" s="175">
        <f>IF(VLOOKUP($D50,'Appendix B - CI'!$C$2:$EM$141,BE$1,0) &gt; 0,$C50,0)</f>
        <v>0</v>
      </c>
      <c r="BF50" s="175">
        <f>IF(VLOOKUP($D50,'Appendix B - CI'!$C$2:$EM$141,BF$1,0) &gt; 0,$C50,0)</f>
        <v>0</v>
      </c>
      <c r="BG50" s="175">
        <f>IF(VLOOKUP($D50,'Appendix B - CI'!$C$2:$EM$141,BG$1,0) &gt; 0,$C50,0)</f>
        <v>0</v>
      </c>
      <c r="BH50" s="175">
        <f>IF(VLOOKUP($D50,'Appendix B - CI'!$C$2:$EM$141,BH$1,0) &gt; 0,$C50,0)</f>
        <v>0</v>
      </c>
      <c r="BI50" s="175">
        <f>IF(VLOOKUP($D50,'Appendix B - CI'!$C$2:$EM$141,BI$1,0) &gt; 0,$C50,0)</f>
        <v>0</v>
      </c>
      <c r="BJ50" s="175">
        <f>IF(VLOOKUP($D50,'Appendix B - CI'!$C$2:$EM$141,BJ$1,0) &gt; 0,$C50,0)</f>
        <v>0</v>
      </c>
      <c r="BK50" s="175">
        <f>IF(VLOOKUP($D50,'Appendix B - CI'!$C$2:$EM$141,BK$1,0) &gt; 0,$C50,0)</f>
        <v>0</v>
      </c>
      <c r="BL50" s="175">
        <f>IF(VLOOKUP($D50,'Appendix B - CI'!$C$2:$EM$141,BL$1,0) &gt; 0,$C50,0)</f>
        <v>0</v>
      </c>
      <c r="BM50" s="175">
        <f>IF(VLOOKUP($D50,'Appendix B - CI'!$C$2:$EM$141,BM$1,0) &gt; 0,$C50,0)</f>
        <v>0</v>
      </c>
      <c r="BN50" s="175">
        <f>IF(VLOOKUP($D50,'Appendix B - CI'!$C$2:$EM$141,BN$1,0) &gt; 0,$C50,0)</f>
        <v>0</v>
      </c>
      <c r="BO50" s="175">
        <f>IF(VLOOKUP($D50,'Appendix B - CI'!$C$2:$EM$141,BO$1,0) &gt; 0,$C50,0)</f>
        <v>0</v>
      </c>
      <c r="BP50" s="175">
        <f>IF(VLOOKUP($D50,'Appendix B - CI'!$C$2:$EM$141,BP$1,0) &gt; 0,$C50,0)</f>
        <v>0</v>
      </c>
      <c r="BQ50" s="175">
        <f>IF(VLOOKUP($D50,'Appendix B - CI'!$C$2:$EM$141,BQ$1,0) &gt; 0,$C50,0)</f>
        <v>0</v>
      </c>
      <c r="BR50" s="175">
        <f>IF(VLOOKUP($D50,'Appendix B - CI'!$C$2:$EM$141,BR$1,0) &gt; 0,$C50,0)</f>
        <v>0</v>
      </c>
      <c r="BS50" s="175">
        <f>IF(VLOOKUP($D50,'Appendix B - CI'!$C$2:$EM$141,BS$1,0) &gt; 0,$C50,0)</f>
        <v>0</v>
      </c>
      <c r="BT50" s="175">
        <f>IF(VLOOKUP($D50,'Appendix B - CI'!$C$2:$EM$141,BT$1,0) &gt; 0,$C50,0)</f>
        <v>0</v>
      </c>
      <c r="BU50" s="175">
        <f>IF(VLOOKUP($D50,'Appendix B - CI'!$C$2:$EM$141,BU$1,0) &gt; 0,$C50,0)</f>
        <v>0</v>
      </c>
      <c r="BV50" s="175">
        <f>IF(VLOOKUP($D50,'Appendix B - CI'!$C$2:$EM$141,BV$1,0) &gt; 0,$C50,0)</f>
        <v>0</v>
      </c>
      <c r="BW50" s="175">
        <f>IF(VLOOKUP($D50,'Appendix B - CI'!$C$2:$EM$141,BW$1,0) &gt; 0,$C50,0)</f>
        <v>0</v>
      </c>
      <c r="BX50" s="175">
        <f>IF(VLOOKUP($D50,'Appendix B - CI'!$C$2:$EM$141,BX$1,0) &gt; 0,$C50,0)</f>
        <v>0</v>
      </c>
      <c r="BY50" s="175">
        <f>IF(VLOOKUP($D50,'Appendix B - CI'!$C$2:$EM$141,BY$1,0) &gt; 0,$C50,0)</f>
        <v>0</v>
      </c>
      <c r="BZ50" s="175">
        <f>IF(VLOOKUP($D50,'Appendix B - CI'!$C$2:$EM$141,BZ$1,0) &gt; 0,$C50,0)</f>
        <v>0</v>
      </c>
      <c r="CA50" s="175">
        <f>IF(VLOOKUP($D50,'Appendix B - CI'!$C$2:$EM$141,CA$1,0) &gt; 0,$C50,0)</f>
        <v>0</v>
      </c>
      <c r="CB50" s="989">
        <f>IF(VLOOKUP($D50,'Appendix B - CI'!$C$2:$EM$141,CB$1,0) &gt; 0,$C50,0)</f>
        <v>1831.1424</v>
      </c>
      <c r="CC50" s="175">
        <f>IF(VLOOKUP($D50,'Appendix B - CI'!$C$2:$EM$141,CC$1,0) &gt; 0,$C50,0)</f>
        <v>0</v>
      </c>
      <c r="CD50" s="175">
        <f>IF(VLOOKUP($D50,'Appendix B - CI'!$C$2:$EM$141,CD$1,0) &gt; 0,$C50,0)</f>
        <v>0</v>
      </c>
      <c r="CE50" s="175">
        <f>IF(VLOOKUP($D50,'Appendix B - CI'!$C$2:$EM$141,CE$1,0) &gt; 0,$C50,0)</f>
        <v>0</v>
      </c>
      <c r="CF50" s="175">
        <f>IF(VLOOKUP($D50,'Appendix B - CI'!$C$2:$EM$141,CF$1,0) &gt; 0,$C50,0)</f>
        <v>0</v>
      </c>
      <c r="CG50" s="175">
        <f>IF(VLOOKUP($D50,'Appendix B - CI'!$C$2:$EM$141,CG$1,0) &gt; 0,$C50,0)</f>
        <v>0</v>
      </c>
      <c r="CH50" s="175">
        <f>IF(VLOOKUP($D50,'Appendix B - CI'!$C$2:$EM$141,CH$1,0) &gt; 0,$C50,0)</f>
        <v>0</v>
      </c>
      <c r="CI50" s="175">
        <f>IF(VLOOKUP($D50,'Appendix B - CI'!$C$2:$EM$141,CI$1,0) &gt; 0,$C50,0)</f>
        <v>0</v>
      </c>
      <c r="CJ50" s="175">
        <f>IF(VLOOKUP($D50,'Appendix B - CI'!$C$2:$EM$141,CJ$1,0) &gt; 0,$C50,0)</f>
        <v>0</v>
      </c>
      <c r="CK50" s="175">
        <f>IF(VLOOKUP($D50,'Appendix B - CI'!$C$2:$EM$141,CK$1,0) &gt; 0,$C50,0)</f>
        <v>0</v>
      </c>
      <c r="CL50" s="175">
        <f>IF(VLOOKUP($D50,'Appendix B - CI'!$C$2:$EM$141,CL$1,0) &gt; 0,$C50,0)</f>
        <v>0</v>
      </c>
      <c r="CM50" s="175">
        <f>IF(VLOOKUP($D50,'Appendix B - CI'!$C$2:$EM$141,CM$1,0) &gt; 0,$C50,0)</f>
        <v>0</v>
      </c>
      <c r="CN50" s="175">
        <f>IF(VLOOKUP($D50,'Appendix B - CI'!$C$2:$EM$141,CN$1,0) &gt; 0,$C50,0)</f>
        <v>0</v>
      </c>
      <c r="CO50" s="175">
        <f>IF(VLOOKUP($D50,'Appendix B - CI'!$C$2:$EM$141,CO$1,0) &gt; 0,$C50,0)</f>
        <v>0</v>
      </c>
      <c r="CP50" s="175">
        <f>IF(VLOOKUP($D50,'Appendix B - CI'!$C$2:$EM$141,CP$1,0) &gt; 0,$C50,0)</f>
        <v>0</v>
      </c>
      <c r="CQ50" s="989">
        <f>IF(VLOOKUP($D50,'Appendix B - CI'!$C$2:$EM$141,CQ$1,0) &gt; 0,$C50,0)</f>
        <v>1831.1424</v>
      </c>
      <c r="CR50" s="175">
        <f>IF(VLOOKUP($D50,'Appendix B - CI'!$C$2:$EM$141,CR$1,0) &gt; 0,$C50,0)</f>
        <v>0</v>
      </c>
      <c r="CS50" s="175">
        <f>IF(VLOOKUP($D50,'Appendix B - CI'!$C$2:$EM$141,CS$1,0) &gt; 0,$C50,0)</f>
        <v>0</v>
      </c>
      <c r="CT50" s="175">
        <f>IF(VLOOKUP($D50,'Appendix B - CI'!$C$2:$EM$141,CT$1,0) &gt; 0,$C50,0)</f>
        <v>0</v>
      </c>
      <c r="CU50" s="175">
        <f>IF(VLOOKUP($D50,'Appendix B - CI'!$C$2:$EM$141,CU$1,0) &gt; 0,$C50,0)</f>
        <v>0</v>
      </c>
      <c r="CV50" s="175">
        <f>IF(VLOOKUP($D50,'Appendix B - CI'!$C$2:$EM$141,CV$1,0) &gt; 0,$C50,0)</f>
        <v>0</v>
      </c>
      <c r="CW50" s="175">
        <f>IF(VLOOKUP($D50,'Appendix B - CI'!$C$2:$EM$141,CW$1,0) &gt; 0,$C50,0)</f>
        <v>0</v>
      </c>
      <c r="CX50" s="175">
        <f>IF(VLOOKUP($D50,'Appendix B - CI'!$C$2:$EM$141,CX$1,0) &gt; 0,$C50,0)</f>
        <v>0</v>
      </c>
      <c r="CY50" s="175">
        <f>IF(VLOOKUP($D50,'Appendix B - CI'!$C$2:$EM$141,CY$1,0) &gt; 0,$C50,0)</f>
        <v>0</v>
      </c>
      <c r="CZ50" s="175">
        <f>IF(VLOOKUP($D50,'Appendix B - CI'!$C$2:$EM$141,CZ$1,0) &gt; 0,$C50,0)</f>
        <v>0</v>
      </c>
      <c r="DA50" s="989">
        <f>IF(VLOOKUP($D50,'Appendix B - CI'!$C$2:$EM$141,DA$1,0) &gt; 0,$C50,0)</f>
        <v>1831.1424</v>
      </c>
      <c r="DB50" s="175">
        <f>IF(VLOOKUP($D50,'Appendix B - CI'!$C$2:$EM$141,DB$1,0) &gt; 0,$C50,0)</f>
        <v>0</v>
      </c>
      <c r="DC50" s="175">
        <f>IF(VLOOKUP($D50,'Appendix B - CI'!$C$2:$EM$141,DC$1,0) &gt; 0,$C50,0)</f>
        <v>0</v>
      </c>
      <c r="DD50" s="175">
        <f>IF(VLOOKUP($D50,'Appendix B - CI'!$C$2:$EM$141,DD$1,0) &gt; 0,$C50,0)</f>
        <v>0</v>
      </c>
      <c r="DE50" s="175">
        <f>IF(VLOOKUP($D50,'Appendix B - CI'!$C$2:$EM$141,DE$1,0) &gt; 0,$C50,0)</f>
        <v>0</v>
      </c>
      <c r="DF50" s="175">
        <f>IF(VLOOKUP($D50,'Appendix B - CI'!$C$2:$EM$141,DF$1,0) &gt; 0,$C50,0)</f>
        <v>0</v>
      </c>
      <c r="DG50" s="175">
        <f>IF(VLOOKUP($D50,'Appendix B - CI'!$C$2:$EM$141,DG$1,0) &gt; 0,$C50,0)</f>
        <v>0</v>
      </c>
      <c r="DH50" s="175">
        <f>IF(VLOOKUP($D50,'Appendix B - CI'!$C$2:$EM$141,DH$1,0) &gt; 0,$C50,0)</f>
        <v>0</v>
      </c>
      <c r="DI50" s="175">
        <f>IF(VLOOKUP($D50,'Appendix B - CI'!$C$2:$EM$141,DI$1,0) &gt; 0,$C50,0)</f>
        <v>0</v>
      </c>
      <c r="DJ50" s="175">
        <f>IF(VLOOKUP($D50,'Appendix B - CI'!$C$2:$EM$141,DJ$1,0) &gt; 0,$C50,0)</f>
        <v>0</v>
      </c>
      <c r="DK50" s="175">
        <f>IF(VLOOKUP($D50,'Appendix B - CI'!$C$2:$EM$141,DK$1,0) &gt; 0,$C50,0)</f>
        <v>0</v>
      </c>
      <c r="DL50" s="175">
        <f>IF(VLOOKUP($D50,'Appendix B - CI'!$C$2:$EM$141,DL$1,0) &gt; 0,$C50,0)</f>
        <v>0</v>
      </c>
      <c r="DM50" s="175">
        <f>IF(VLOOKUP($D50,'Appendix B - CI'!$C$2:$EM$141,DM$1,0) &gt; 0,$C50,0)</f>
        <v>0</v>
      </c>
      <c r="DN50" s="175">
        <f>IF(VLOOKUP($D50,'Appendix B - CI'!$C$2:$EM$141,DN$1,0) &gt; 0,$C50,0)</f>
        <v>0</v>
      </c>
      <c r="DO50" s="175">
        <f>IF(VLOOKUP($D50,'Appendix B - CI'!$C$2:$EM$141,DO$1,0) &gt; 0,$C50,0)</f>
        <v>0</v>
      </c>
      <c r="DP50" s="175">
        <f>IF(VLOOKUP($D50,'Appendix B - CI'!$C$2:$EM$141,DP$1,0) &gt; 0,$C50,0)</f>
        <v>0</v>
      </c>
      <c r="DQ50" s="175">
        <f>IF(VLOOKUP($D50,'Appendix B - CI'!$C$2:$EM$141,DQ$1,0) &gt; 0,$C50,0)</f>
        <v>0</v>
      </c>
      <c r="DR50" s="175">
        <f>IF(VLOOKUP($D50,'Appendix B - CI'!$C$2:$EM$141,DR$1,0) &gt; 0,$C50,0)</f>
        <v>0</v>
      </c>
      <c r="DS50" s="175">
        <f>IF(VLOOKUP($D50,'Appendix B - CI'!$C$2:$EM$141,DS$1,0) &gt; 0,$C50,0)</f>
        <v>0</v>
      </c>
      <c r="DT50" s="175">
        <f>IF(VLOOKUP($D50,'Appendix B - CI'!$C$2:$EM$141,DT$1,0) &gt; 0,$C50,0)</f>
        <v>0</v>
      </c>
      <c r="DU50" s="175">
        <f>IF(VLOOKUP($D50,'Appendix B - CI'!$C$2:$EM$141,DU$1,0) &gt; 0,$C50,0)</f>
        <v>0</v>
      </c>
      <c r="DV50" s="175">
        <f>IF(VLOOKUP($D50,'Appendix B - CI'!$C$2:$EM$141,DV$1,0) &gt; 0,$C50,0)</f>
        <v>0</v>
      </c>
      <c r="DW50" s="175">
        <f>IF(VLOOKUP($D50,'Appendix B - CI'!$C$2:$EM$141,DW$1,0) &gt; 0,$C50,0)</f>
        <v>0</v>
      </c>
      <c r="DX50" s="175">
        <f>IF(VLOOKUP($D50,'Appendix B - CI'!$C$2:$EM$141,DX$1,0) &gt; 0,$C50,0)</f>
        <v>0</v>
      </c>
      <c r="DY50" s="175">
        <f>IF(VLOOKUP($D50,'Appendix B - CI'!$C$2:$EM$141,DY$1,0) &gt; 0,$C50,0)</f>
        <v>0</v>
      </c>
      <c r="DZ50" s="175">
        <f>IF(VLOOKUP($D50,'Appendix B - CI'!$C$2:$EM$141,DZ$1,0) &gt; 0,$C50,0)</f>
        <v>0</v>
      </c>
      <c r="EA50" s="175">
        <f>IF(VLOOKUP($D50,'Appendix B - CI'!$C$2:$EM$141,EA$1,0) &gt; 0,$C50,0)</f>
        <v>0</v>
      </c>
      <c r="EB50" s="175">
        <f>IF(VLOOKUP($D50,'Appendix B - CI'!$C$2:$EM$141,EB$1,0) &gt; 0,$C50,0)</f>
        <v>0</v>
      </c>
      <c r="EC50" s="175">
        <f>IF(VLOOKUP($D50,'Appendix B - CI'!$C$2:$EM$141,EC$1,0) &gt; 0,$C50,0)</f>
        <v>0</v>
      </c>
      <c r="ED50" s="175">
        <f>IF(VLOOKUP($D50,'Appendix B - CI'!$C$2:$EM$141,ED$1,0) &gt; 0,$C50,0)</f>
        <v>0</v>
      </c>
      <c r="EE50" s="175">
        <f>IF(VLOOKUP($D50,'Appendix B - CI'!$C$2:$EM$141,EE$1,0) &gt; 0,$C50,0)</f>
        <v>0</v>
      </c>
      <c r="EF50" s="175">
        <f>IF(VLOOKUP($D50,'Appendix B - CI'!$C$2:$EM$141,EF$1,0) &gt; 0,$C50,0)</f>
        <v>0</v>
      </c>
      <c r="EG50" s="175">
        <f>IF(VLOOKUP($D50,'Appendix B - CI'!$C$2:$EM$141,EG$1,0) &gt; 0,$C50,0)</f>
        <v>0</v>
      </c>
      <c r="EH50" s="175">
        <f>IF(VLOOKUP($D50,'Appendix B - CI'!$C$2:$EM$141,EH$1,0) &gt; 0,$C50,0)</f>
        <v>0</v>
      </c>
      <c r="EI50" s="175">
        <f>IF(VLOOKUP($D50,'Appendix B - CI'!$C$2:$EM$141,EI$1,0) &gt; 0,$C50,0)</f>
        <v>0</v>
      </c>
      <c r="EJ50" s="175">
        <f>IF(VLOOKUP($D50,'Appendix B - CI'!$C$2:$EM$141,EJ$1,0) &gt; 0,$C50,0)</f>
        <v>0</v>
      </c>
      <c r="EK50" s="175">
        <f>IF(VLOOKUP($D50,'Appendix B - CI'!$C$2:$EM$141,EK$1,0) &gt; 0,$C50,0)</f>
        <v>0</v>
      </c>
      <c r="EL50" s="175">
        <f>IF(VLOOKUP($D50,'Appendix B - CI'!$C$2:$EM$141,EL$1,0) &gt; 0,$C50,0)</f>
        <v>0</v>
      </c>
      <c r="EM50" s="175">
        <f>IF(VLOOKUP($D50,'Appendix B - CI'!$C$2:$EM$141,EM$1,0) &gt; 0,$C50,0)</f>
        <v>0</v>
      </c>
      <c r="EN50" s="175">
        <f>IF(VLOOKUP($D50,'Appendix B - CI'!$C$2:$EM$141,EN$1,0) &gt; 0,$C50,0)</f>
        <v>0</v>
      </c>
      <c r="EO50" s="178"/>
      <c r="EP50" s="178"/>
      <c r="EQ50" s="178"/>
      <c r="ER50" s="178"/>
      <c r="ES50" s="178"/>
      <c r="ET50" s="178"/>
      <c r="EU50" s="178"/>
      <c r="EV50" s="178"/>
      <c r="EW50" s="178"/>
      <c r="EX50" s="178"/>
      <c r="EY50" s="178"/>
      <c r="EZ50" s="178"/>
      <c r="FA50" s="178"/>
      <c r="FB50" s="178"/>
      <c r="FC50" s="178"/>
      <c r="FD50" s="178"/>
      <c r="FE50" s="178"/>
      <c r="FF50" s="178"/>
      <c r="FG50" s="178"/>
      <c r="FH50" s="178"/>
      <c r="FI50" s="178"/>
      <c r="FJ50" s="178"/>
      <c r="FK50" s="178"/>
      <c r="FL50" s="178"/>
      <c r="FM50" s="178"/>
      <c r="FN50" s="178"/>
      <c r="FO50" s="178"/>
      <c r="FP50" s="178"/>
      <c r="FQ50" s="178"/>
      <c r="FR50" s="178"/>
      <c r="FS50" s="178"/>
      <c r="FT50" s="178"/>
      <c r="FU50" s="178"/>
      <c r="FV50" s="178"/>
      <c r="FW50" s="178"/>
      <c r="FX50" s="178"/>
      <c r="FY50" s="178"/>
      <c r="FZ50" s="178"/>
      <c r="GA50" s="178"/>
      <c r="GB50" s="178"/>
      <c r="GC50" s="178"/>
      <c r="GD50" s="178"/>
      <c r="GE50" s="178"/>
      <c r="GF50" s="178"/>
      <c r="GG50" s="178"/>
      <c r="GH50" s="178"/>
      <c r="GI50" s="178"/>
      <c r="GJ50" s="178"/>
      <c r="GK50" s="178"/>
      <c r="GL50" s="178"/>
      <c r="GM50" s="178"/>
      <c r="GN50" s="178"/>
      <c r="GO50" s="178"/>
      <c r="GP50" s="178"/>
      <c r="GQ50" s="178"/>
      <c r="GR50" s="178"/>
      <c r="GS50" s="178"/>
      <c r="GT50" s="178"/>
      <c r="GU50" s="178"/>
      <c r="GV50" s="178"/>
      <c r="GW50" s="178"/>
      <c r="GX50" s="178"/>
      <c r="GY50" s="178"/>
      <c r="GZ50" s="178"/>
      <c r="HA50" s="178"/>
      <c r="HB50" s="178"/>
      <c r="HC50" s="178"/>
      <c r="HD50" s="178"/>
      <c r="HE50" s="178"/>
      <c r="HF50" s="178"/>
      <c r="HG50" s="178"/>
      <c r="HH50" s="178"/>
      <c r="HI50" s="178"/>
      <c r="HJ50" s="178"/>
      <c r="HK50" s="178"/>
      <c r="HL50" s="178"/>
      <c r="HM50" s="178"/>
      <c r="HN50" s="178"/>
      <c r="HO50" s="178"/>
      <c r="HP50" s="178"/>
      <c r="HQ50" s="178"/>
      <c r="HR50" s="178"/>
      <c r="HS50" s="178"/>
      <c r="HT50" s="178"/>
      <c r="HU50" s="178"/>
      <c r="HV50" s="178"/>
      <c r="HW50" s="178"/>
      <c r="HX50" s="178"/>
      <c r="HY50" s="178"/>
      <c r="HZ50" s="178"/>
      <c r="IA50" s="178"/>
      <c r="IB50" s="178"/>
      <c r="IC50" s="178"/>
      <c r="ID50" s="178"/>
      <c r="IE50" s="178"/>
      <c r="IF50" s="178"/>
      <c r="IG50" s="178"/>
      <c r="IH50" s="178"/>
      <c r="II50" s="178"/>
      <c r="IJ50" s="178"/>
      <c r="IK50" s="178"/>
      <c r="IL50" s="178"/>
      <c r="IM50" s="178"/>
      <c r="IN50" s="178"/>
      <c r="IO50" s="178"/>
      <c r="IP50" s="178"/>
      <c r="IQ50" s="178"/>
      <c r="IR50" s="178"/>
      <c r="IS50" s="178"/>
      <c r="IT50" s="178"/>
      <c r="IU50" s="178"/>
      <c r="IV50" s="178"/>
      <c r="IW50" s="178"/>
      <c r="IX50" s="178"/>
      <c r="IY50" s="178"/>
      <c r="IZ50" s="178"/>
      <c r="JA50" s="178"/>
      <c r="JB50" s="178"/>
      <c r="JC50" s="178"/>
      <c r="JD50" s="178"/>
      <c r="JE50" s="178"/>
      <c r="JF50" s="178"/>
      <c r="JG50" s="178"/>
      <c r="JH50" s="178"/>
      <c r="JI50" s="178"/>
      <c r="JJ50" s="178"/>
      <c r="JK50" s="178"/>
      <c r="JL50" s="178"/>
      <c r="JM50" s="178"/>
      <c r="JN50" s="178"/>
      <c r="JO50" s="178"/>
      <c r="JP50" s="178"/>
      <c r="JQ50" s="178"/>
      <c r="JR50" s="178"/>
      <c r="JS50" s="178"/>
      <c r="JT50" s="178"/>
      <c r="JU50" s="178"/>
      <c r="JV50" s="178"/>
      <c r="JW50" s="178"/>
      <c r="JX50" s="178"/>
      <c r="JY50" s="180"/>
    </row>
    <row r="51" ht="14.25" customHeight="1">
      <c r="A51" s="50" t="s">
        <v>179</v>
      </c>
      <c r="B51" s="83" t="s">
        <v>479</v>
      </c>
      <c r="C51" s="1330">
        <f>VLOOKUP(D51,'Combined Scenario II - Results'!$C$2:$AR$87,42,0)</f>
        <v>2550.8055</v>
      </c>
      <c r="D51" s="50">
        <v>1811072.0</v>
      </c>
      <c r="E51" s="989">
        <f>IF(VLOOKUP($D51,'Appendix B - CI'!$C$2:$EM$141,E$1,0) &gt; 0,$C51,0)</f>
        <v>2550.8055</v>
      </c>
      <c r="F51" s="175">
        <f>IF(VLOOKUP($D51,'Appendix B - CI'!$C$2:$EM$141,F$1,0) &gt; 0,$C51,0)</f>
        <v>0</v>
      </c>
      <c r="G51" s="175">
        <f>IF(VLOOKUP($D51,'Appendix B - CI'!$C$2:$EM$141,G$1,0) &gt; 0,$C51,0)</f>
        <v>0</v>
      </c>
      <c r="H51" s="175">
        <f>IF(VLOOKUP($D51,'Appendix B - CI'!$C$2:$EM$141,H$1,0) &gt; 0,$C51,0)</f>
        <v>0</v>
      </c>
      <c r="I51" s="175">
        <f>IF(VLOOKUP($D51,'Appendix B - CI'!$C$2:$EM$141,I$1,0) &gt; 0,$C51,0)</f>
        <v>0</v>
      </c>
      <c r="J51" s="989">
        <f>IF(VLOOKUP($D51,'Appendix B - CI'!$C$2:$EM$141,J$1,0) &gt; 0,$C51,0)</f>
        <v>2550.8055</v>
      </c>
      <c r="K51" s="175">
        <f>IF(VLOOKUP($D51,'Appendix B - CI'!$C$2:$EM$141,K$1,0) &gt; 0,$C51,0)</f>
        <v>0</v>
      </c>
      <c r="L51" s="175">
        <f>IF(VLOOKUP($D51,'Appendix B - CI'!$C$2:$EM$141,L$1,0) &gt; 0,$C51,0)</f>
        <v>0</v>
      </c>
      <c r="M51" s="175">
        <f>IF(VLOOKUP($D51,'Appendix B - CI'!$C$2:$EM$141,M$1,0) &gt; 0,$C51,0)</f>
        <v>0</v>
      </c>
      <c r="N51" s="175">
        <f>IF(VLOOKUP($D51,'Appendix B - CI'!$C$2:$EM$141,N$1,0) &gt; 0,$C51,0)</f>
        <v>0</v>
      </c>
      <c r="O51" s="989">
        <f>IF(VLOOKUP($D51,'Appendix B - CI'!$C$2:$EM$141,O$1,0) &gt; 0,$C51,0)</f>
        <v>2550.8055</v>
      </c>
      <c r="P51" s="175">
        <f>IF(VLOOKUP($D51,'Appendix B - CI'!$C$2:$EM$141,P$1,0) &gt; 0,$C51,0)</f>
        <v>0</v>
      </c>
      <c r="Q51" s="175">
        <f>IF(VLOOKUP($D51,'Appendix B - CI'!$C$2:$EM$141,Q$1,0) &gt; 0,$C51,0)</f>
        <v>0</v>
      </c>
      <c r="R51" s="175">
        <f>IF(VLOOKUP($D51,'Appendix B - CI'!$C$2:$EM$141,R$1,0) &gt; 0,$C51,0)</f>
        <v>0</v>
      </c>
      <c r="S51" s="175">
        <f>IF(VLOOKUP($D51,'Appendix B - CI'!$C$2:$EM$141,S$1,0) &gt; 0,$C51,0)</f>
        <v>0</v>
      </c>
      <c r="T51" s="175">
        <f>IF(VLOOKUP($D51,'Appendix B - CI'!$C$2:$EM$141,T$1,0) &gt; 0,$C51,0)</f>
        <v>0</v>
      </c>
      <c r="U51" s="175">
        <f>IF(VLOOKUP($D51,'Appendix B - CI'!$C$2:$EM$141,U$1,0) &gt; 0,$C51,0)</f>
        <v>0</v>
      </c>
      <c r="V51" s="175">
        <f>IF(VLOOKUP($D51,'Appendix B - CI'!$C$2:$EM$141,V$1,0) &gt; 0,$C51,0)</f>
        <v>0</v>
      </c>
      <c r="W51" s="175">
        <f>IF(VLOOKUP($D51,'Appendix B - CI'!$C$2:$EM$141,W$1,0) &gt; 0,$C51,0)</f>
        <v>0</v>
      </c>
      <c r="X51" s="175">
        <f>IF(VLOOKUP($D51,'Appendix B - CI'!$C$2:$EM$141,X$1,0) &gt; 0,$C51,0)</f>
        <v>0</v>
      </c>
      <c r="Y51" s="989">
        <f>IF(VLOOKUP($D51,'Appendix B - CI'!$C$2:$EM$141,Y$1,0) &gt; 0,$C51,0)</f>
        <v>2550.8055</v>
      </c>
      <c r="Z51" s="175">
        <f>IF(VLOOKUP($D51,'Appendix B - CI'!$C$2:$EM$141,Z$1,0) &gt; 0,$C51,0)</f>
        <v>0</v>
      </c>
      <c r="AA51" s="175">
        <f>IF(VLOOKUP($D51,'Appendix B - CI'!$C$2:$EM$141,AA$1,0) &gt; 0,$C51,0)</f>
        <v>0</v>
      </c>
      <c r="AB51" s="175">
        <f>IF(VLOOKUP($D51,'Appendix B - CI'!$C$2:$EM$141,AB$1,0) &gt; 0,$C51,0)</f>
        <v>0</v>
      </c>
      <c r="AC51" s="175">
        <f>IF(VLOOKUP($D51,'Appendix B - CI'!$C$2:$EM$141,AC$1,0) &gt; 0,$C51,0)</f>
        <v>0</v>
      </c>
      <c r="AD51" s="175">
        <f>IF(VLOOKUP($D51,'Appendix B - CI'!$C$2:$EM$141,AD$1,0) &gt; 0,$C51,0)</f>
        <v>0</v>
      </c>
      <c r="AE51" s="989">
        <f>IF(VLOOKUP($D51,'Appendix B - CI'!$C$2:$EM$141,AE$1,0) &gt; 0,$C51,0)</f>
        <v>2550.8055</v>
      </c>
      <c r="AF51" s="175">
        <f>IF(VLOOKUP($D51,'Appendix B - CI'!$C$2:$EM$141,AF$1,0) &gt; 0,$C51,0)</f>
        <v>0</v>
      </c>
      <c r="AG51" s="175">
        <f>IF(VLOOKUP($D51,'Appendix B - CI'!$C$2:$EM$141,AG$1,0) &gt; 0,$C51,0)</f>
        <v>0</v>
      </c>
      <c r="AH51" s="175">
        <f>IF(VLOOKUP($D51,'Appendix B - CI'!$C$2:$EM$141,AH$1,0) &gt; 0,$C51,0)</f>
        <v>0</v>
      </c>
      <c r="AI51" s="175">
        <f>IF(VLOOKUP($D51,'Appendix B - CI'!$C$2:$EM$141,AI$1,0) &gt; 0,$C51,0)</f>
        <v>0</v>
      </c>
      <c r="AJ51" s="175">
        <f>IF(VLOOKUP($D51,'Appendix B - CI'!$C$2:$EM$141,AJ$1,0) &gt; 0,$C51,0)</f>
        <v>0</v>
      </c>
      <c r="AK51" s="175">
        <f>IF(VLOOKUP($D51,'Appendix B - CI'!$C$2:$EM$141,AK$1,0) &gt; 0,$C51,0)</f>
        <v>0</v>
      </c>
      <c r="AL51" s="175">
        <f>IF(VLOOKUP($D51,'Appendix B - CI'!$C$2:$EM$141,AL$1,0) &gt; 0,$C51,0)</f>
        <v>0</v>
      </c>
      <c r="AM51" s="989">
        <f>IF(VLOOKUP($D51,'Appendix B - CI'!$C$2:$EM$141,AM$1,0) &gt; 0,$C51,0)</f>
        <v>2550.8055</v>
      </c>
      <c r="AN51" s="175">
        <f>IF(VLOOKUP($D51,'Appendix B - CI'!$C$2:$EM$141,AN$1,0) &gt; 0,$C51,0)</f>
        <v>0</v>
      </c>
      <c r="AO51" s="175">
        <f>IF(VLOOKUP($D51,'Appendix B - CI'!$C$2:$EM$141,AO$1,0) &gt; 0,$C51,0)</f>
        <v>0</v>
      </c>
      <c r="AP51" s="175">
        <f>IF(VLOOKUP($D51,'Appendix B - CI'!$C$2:$EM$141,AP$1,0) &gt; 0,$C51,0)</f>
        <v>0</v>
      </c>
      <c r="AQ51" s="175">
        <f>IF(VLOOKUP($D51,'Appendix B - CI'!$C$2:$EM$141,AQ$1,0) &gt; 0,$C51,0)</f>
        <v>0</v>
      </c>
      <c r="AR51" s="175">
        <f>IF(VLOOKUP($D51,'Appendix B - CI'!$C$2:$EM$141,AR$1,0) &gt; 0,$C51,0)</f>
        <v>0</v>
      </c>
      <c r="AS51" s="175">
        <f>IF(VLOOKUP($D51,'Appendix B - CI'!$C$2:$EM$141,AS$1,0) &gt; 0,$C51,0)</f>
        <v>0</v>
      </c>
      <c r="AT51" s="175">
        <f>IF(VLOOKUP($D51,'Appendix B - CI'!$C$2:$EM$141,AT$1,0) &gt; 0,$C51,0)</f>
        <v>0</v>
      </c>
      <c r="AU51" s="175">
        <f>IF(VLOOKUP($D51,'Appendix B - CI'!$C$2:$EM$141,AU$1,0) &gt; 0,$C51,0)</f>
        <v>0</v>
      </c>
      <c r="AV51" s="175">
        <f>IF(VLOOKUP($D51,'Appendix B - CI'!$C$2:$EM$141,AV$1,0) &gt; 0,$C51,0)</f>
        <v>0</v>
      </c>
      <c r="AW51" s="175">
        <f>IF(VLOOKUP($D51,'Appendix B - CI'!$C$2:$EM$141,AW$1,0) &gt; 0,$C51,0)</f>
        <v>0</v>
      </c>
      <c r="AX51" s="175">
        <f>IF(VLOOKUP($D51,'Appendix B - CI'!$C$2:$EM$141,AX$1,0) &gt; 0,$C51,0)</f>
        <v>0</v>
      </c>
      <c r="AY51" s="989">
        <f>IF(VLOOKUP($D51,'Appendix B - CI'!$C$2:$EM$141,AY$1,0) &gt; 0,$C51,0)</f>
        <v>2550.8055</v>
      </c>
      <c r="AZ51" s="175">
        <f>IF(VLOOKUP($D51,'Appendix B - CI'!$C$2:$EM$141,AZ$1,0) &gt; 0,$C51,0)</f>
        <v>0</v>
      </c>
      <c r="BA51" s="175">
        <f>IF(VLOOKUP($D51,'Appendix B - CI'!$C$2:$EM$141,BA$1,0) &gt; 0,$C51,0)</f>
        <v>0</v>
      </c>
      <c r="BB51" s="175">
        <f>IF(VLOOKUP($D51,'Appendix B - CI'!$C$2:$EM$141,BB$1,0) &gt; 0,$C51,0)</f>
        <v>0</v>
      </c>
      <c r="BC51" s="175">
        <f>IF(VLOOKUP($D51,'Appendix B - CI'!$C$2:$EM$141,BC$1,0) &gt; 0,$C51,0)</f>
        <v>0</v>
      </c>
      <c r="BD51" s="175">
        <f>IF(VLOOKUP($D51,'Appendix B - CI'!$C$2:$EM$141,BD$1,0) &gt; 0,$C51,0)</f>
        <v>0</v>
      </c>
      <c r="BE51" s="175">
        <f>IF(VLOOKUP($D51,'Appendix B - CI'!$C$2:$EM$141,BE$1,0) &gt; 0,$C51,0)</f>
        <v>0</v>
      </c>
      <c r="BF51" s="175">
        <f>IF(VLOOKUP($D51,'Appendix B - CI'!$C$2:$EM$141,BF$1,0) &gt; 0,$C51,0)</f>
        <v>0</v>
      </c>
      <c r="BG51" s="175">
        <f>IF(VLOOKUP($D51,'Appendix B - CI'!$C$2:$EM$141,BG$1,0) &gt; 0,$C51,0)</f>
        <v>0</v>
      </c>
      <c r="BH51" s="175">
        <f>IF(VLOOKUP($D51,'Appendix B - CI'!$C$2:$EM$141,BH$1,0) &gt; 0,$C51,0)</f>
        <v>0</v>
      </c>
      <c r="BI51" s="175">
        <f>IF(VLOOKUP($D51,'Appendix B - CI'!$C$2:$EM$141,BI$1,0) &gt; 0,$C51,0)</f>
        <v>0</v>
      </c>
      <c r="BJ51" s="175">
        <f>IF(VLOOKUP($D51,'Appendix B - CI'!$C$2:$EM$141,BJ$1,0) &gt; 0,$C51,0)</f>
        <v>0</v>
      </c>
      <c r="BK51" s="175">
        <f>IF(VLOOKUP($D51,'Appendix B - CI'!$C$2:$EM$141,BK$1,0) &gt; 0,$C51,0)</f>
        <v>0</v>
      </c>
      <c r="BL51" s="175">
        <f>IF(VLOOKUP($D51,'Appendix B - CI'!$C$2:$EM$141,BL$1,0) &gt; 0,$C51,0)</f>
        <v>0</v>
      </c>
      <c r="BM51" s="175">
        <f>IF(VLOOKUP($D51,'Appendix B - CI'!$C$2:$EM$141,BM$1,0) &gt; 0,$C51,0)</f>
        <v>0</v>
      </c>
      <c r="BN51" s="175">
        <f>IF(VLOOKUP($D51,'Appendix B - CI'!$C$2:$EM$141,BN$1,0) &gt; 0,$C51,0)</f>
        <v>0</v>
      </c>
      <c r="BO51" s="175">
        <f>IF(VLOOKUP($D51,'Appendix B - CI'!$C$2:$EM$141,BO$1,0) &gt; 0,$C51,0)</f>
        <v>0</v>
      </c>
      <c r="BP51" s="175">
        <f>IF(VLOOKUP($D51,'Appendix B - CI'!$C$2:$EM$141,BP$1,0) &gt; 0,$C51,0)</f>
        <v>0</v>
      </c>
      <c r="BQ51" s="175">
        <f>IF(VLOOKUP($D51,'Appendix B - CI'!$C$2:$EM$141,BQ$1,0) &gt; 0,$C51,0)</f>
        <v>0</v>
      </c>
      <c r="BR51" s="175">
        <f>IF(VLOOKUP($D51,'Appendix B - CI'!$C$2:$EM$141,BR$1,0) &gt; 0,$C51,0)</f>
        <v>0</v>
      </c>
      <c r="BS51" s="989">
        <f>IF(VLOOKUP($D51,'Appendix B - CI'!$C$2:$EM$141,BS$1,0) &gt; 0,$C51,0)</f>
        <v>2550.8055</v>
      </c>
      <c r="BT51" s="175">
        <f>IF(VLOOKUP($D51,'Appendix B - CI'!$C$2:$EM$141,BT$1,0) &gt; 0,$C51,0)</f>
        <v>0</v>
      </c>
      <c r="BU51" s="175">
        <f>IF(VLOOKUP($D51,'Appendix B - CI'!$C$2:$EM$141,BU$1,0) &gt; 0,$C51,0)</f>
        <v>0</v>
      </c>
      <c r="BV51" s="175">
        <f>IF(VLOOKUP($D51,'Appendix B - CI'!$C$2:$EM$141,BV$1,0) &gt; 0,$C51,0)</f>
        <v>0</v>
      </c>
      <c r="BW51" s="175">
        <f>IF(VLOOKUP($D51,'Appendix B - CI'!$C$2:$EM$141,BW$1,0) &gt; 0,$C51,0)</f>
        <v>0</v>
      </c>
      <c r="BX51" s="175">
        <f>IF(VLOOKUP($D51,'Appendix B - CI'!$C$2:$EM$141,BX$1,0) &gt; 0,$C51,0)</f>
        <v>0</v>
      </c>
      <c r="BY51" s="175">
        <f>IF(VLOOKUP($D51,'Appendix B - CI'!$C$2:$EM$141,BY$1,0) &gt; 0,$C51,0)</f>
        <v>0</v>
      </c>
      <c r="BZ51" s="175">
        <f>IF(VLOOKUP($D51,'Appendix B - CI'!$C$2:$EM$141,BZ$1,0) &gt; 0,$C51,0)</f>
        <v>0</v>
      </c>
      <c r="CA51" s="175">
        <f>IF(VLOOKUP($D51,'Appendix B - CI'!$C$2:$EM$141,CA$1,0) &gt; 0,$C51,0)</f>
        <v>0</v>
      </c>
      <c r="CB51" s="989">
        <f>IF(VLOOKUP($D51,'Appendix B - CI'!$C$2:$EM$141,CB$1,0) &gt; 0,$C51,0)</f>
        <v>2550.8055</v>
      </c>
      <c r="CC51" s="175">
        <f>IF(VLOOKUP($D51,'Appendix B - CI'!$C$2:$EM$141,CC$1,0) &gt; 0,$C51,0)</f>
        <v>0</v>
      </c>
      <c r="CD51" s="175">
        <f>IF(VLOOKUP($D51,'Appendix B - CI'!$C$2:$EM$141,CD$1,0) &gt; 0,$C51,0)</f>
        <v>0</v>
      </c>
      <c r="CE51" s="175">
        <f>IF(VLOOKUP($D51,'Appendix B - CI'!$C$2:$EM$141,CE$1,0) &gt; 0,$C51,0)</f>
        <v>0</v>
      </c>
      <c r="CF51" s="175">
        <f>IF(VLOOKUP($D51,'Appendix B - CI'!$C$2:$EM$141,CF$1,0) &gt; 0,$C51,0)</f>
        <v>0</v>
      </c>
      <c r="CG51" s="175">
        <f>IF(VLOOKUP($D51,'Appendix B - CI'!$C$2:$EM$141,CG$1,0) &gt; 0,$C51,0)</f>
        <v>0</v>
      </c>
      <c r="CH51" s="175">
        <f>IF(VLOOKUP($D51,'Appendix B - CI'!$C$2:$EM$141,CH$1,0) &gt; 0,$C51,0)</f>
        <v>0</v>
      </c>
      <c r="CI51" s="175">
        <f>IF(VLOOKUP($D51,'Appendix B - CI'!$C$2:$EM$141,CI$1,0) &gt; 0,$C51,0)</f>
        <v>0</v>
      </c>
      <c r="CJ51" s="175">
        <f>IF(VLOOKUP($D51,'Appendix B - CI'!$C$2:$EM$141,CJ$1,0) &gt; 0,$C51,0)</f>
        <v>0</v>
      </c>
      <c r="CK51" s="175">
        <f>IF(VLOOKUP($D51,'Appendix B - CI'!$C$2:$EM$141,CK$1,0) &gt; 0,$C51,0)</f>
        <v>0</v>
      </c>
      <c r="CL51" s="175">
        <f>IF(VLOOKUP($D51,'Appendix B - CI'!$C$2:$EM$141,CL$1,0) &gt; 0,$C51,0)</f>
        <v>0</v>
      </c>
      <c r="CM51" s="175">
        <f>IF(VLOOKUP($D51,'Appendix B - CI'!$C$2:$EM$141,CM$1,0) &gt; 0,$C51,0)</f>
        <v>0</v>
      </c>
      <c r="CN51" s="175">
        <f>IF(VLOOKUP($D51,'Appendix B - CI'!$C$2:$EM$141,CN$1,0) &gt; 0,$C51,0)</f>
        <v>0</v>
      </c>
      <c r="CO51" s="175">
        <f>IF(VLOOKUP($D51,'Appendix B - CI'!$C$2:$EM$141,CO$1,0) &gt; 0,$C51,0)</f>
        <v>0</v>
      </c>
      <c r="CP51" s="175">
        <f>IF(VLOOKUP($D51,'Appendix B - CI'!$C$2:$EM$141,CP$1,0) &gt; 0,$C51,0)</f>
        <v>0</v>
      </c>
      <c r="CQ51" s="989">
        <f>IF(VLOOKUP($D51,'Appendix B - CI'!$C$2:$EM$141,CQ$1,0) &gt; 0,$C51,0)</f>
        <v>2550.8055</v>
      </c>
      <c r="CR51" s="175">
        <f>IF(VLOOKUP($D51,'Appendix B - CI'!$C$2:$EM$141,CR$1,0) &gt; 0,$C51,0)</f>
        <v>0</v>
      </c>
      <c r="CS51" s="175">
        <f>IF(VLOOKUP($D51,'Appendix B - CI'!$C$2:$EM$141,CS$1,0) &gt; 0,$C51,0)</f>
        <v>0</v>
      </c>
      <c r="CT51" s="175">
        <f>IF(VLOOKUP($D51,'Appendix B - CI'!$C$2:$EM$141,CT$1,0) &gt; 0,$C51,0)</f>
        <v>0</v>
      </c>
      <c r="CU51" s="175">
        <f>IF(VLOOKUP($D51,'Appendix B - CI'!$C$2:$EM$141,CU$1,0) &gt; 0,$C51,0)</f>
        <v>0</v>
      </c>
      <c r="CV51" s="175">
        <f>IF(VLOOKUP($D51,'Appendix B - CI'!$C$2:$EM$141,CV$1,0) &gt; 0,$C51,0)</f>
        <v>0</v>
      </c>
      <c r="CW51" s="175">
        <f>IF(VLOOKUP($D51,'Appendix B - CI'!$C$2:$EM$141,CW$1,0) &gt; 0,$C51,0)</f>
        <v>0</v>
      </c>
      <c r="CX51" s="175">
        <f>IF(VLOOKUP($D51,'Appendix B - CI'!$C$2:$EM$141,CX$1,0) &gt; 0,$C51,0)</f>
        <v>0</v>
      </c>
      <c r="CY51" s="175">
        <f>IF(VLOOKUP($D51,'Appendix B - CI'!$C$2:$EM$141,CY$1,0) &gt; 0,$C51,0)</f>
        <v>0</v>
      </c>
      <c r="CZ51" s="175">
        <f>IF(VLOOKUP($D51,'Appendix B - CI'!$C$2:$EM$141,CZ$1,0) &gt; 0,$C51,0)</f>
        <v>0</v>
      </c>
      <c r="DA51" s="989">
        <f>IF(VLOOKUP($D51,'Appendix B - CI'!$C$2:$EM$141,DA$1,0) &gt; 0,$C51,0)</f>
        <v>2550.8055</v>
      </c>
      <c r="DB51" s="175">
        <f>IF(VLOOKUP($D51,'Appendix B - CI'!$C$2:$EM$141,DB$1,0) &gt; 0,$C51,0)</f>
        <v>0</v>
      </c>
      <c r="DC51" s="175">
        <f>IF(VLOOKUP($D51,'Appendix B - CI'!$C$2:$EM$141,DC$1,0) &gt; 0,$C51,0)</f>
        <v>0</v>
      </c>
      <c r="DD51" s="175">
        <f>IF(VLOOKUP($D51,'Appendix B - CI'!$C$2:$EM$141,DD$1,0) &gt; 0,$C51,0)</f>
        <v>0</v>
      </c>
      <c r="DE51" s="175">
        <f>IF(VLOOKUP($D51,'Appendix B - CI'!$C$2:$EM$141,DE$1,0) &gt; 0,$C51,0)</f>
        <v>0</v>
      </c>
      <c r="DF51" s="175">
        <f>IF(VLOOKUP($D51,'Appendix B - CI'!$C$2:$EM$141,DF$1,0) &gt; 0,$C51,0)</f>
        <v>0</v>
      </c>
      <c r="DG51" s="175">
        <f>IF(VLOOKUP($D51,'Appendix B - CI'!$C$2:$EM$141,DG$1,0) &gt; 0,$C51,0)</f>
        <v>0</v>
      </c>
      <c r="DH51" s="175">
        <f>IF(VLOOKUP($D51,'Appendix B - CI'!$C$2:$EM$141,DH$1,0) &gt; 0,$C51,0)</f>
        <v>0</v>
      </c>
      <c r="DI51" s="175">
        <f>IF(VLOOKUP($D51,'Appendix B - CI'!$C$2:$EM$141,DI$1,0) &gt; 0,$C51,0)</f>
        <v>0</v>
      </c>
      <c r="DJ51" s="175">
        <f>IF(VLOOKUP($D51,'Appendix B - CI'!$C$2:$EM$141,DJ$1,0) &gt; 0,$C51,0)</f>
        <v>0</v>
      </c>
      <c r="DK51" s="175">
        <f>IF(VLOOKUP($D51,'Appendix B - CI'!$C$2:$EM$141,DK$1,0) &gt; 0,$C51,0)</f>
        <v>0</v>
      </c>
      <c r="DL51" s="175">
        <f>IF(VLOOKUP($D51,'Appendix B - CI'!$C$2:$EM$141,DL$1,0) &gt; 0,$C51,0)</f>
        <v>0</v>
      </c>
      <c r="DM51" s="175">
        <f>IF(VLOOKUP($D51,'Appendix B - CI'!$C$2:$EM$141,DM$1,0) &gt; 0,$C51,0)</f>
        <v>0</v>
      </c>
      <c r="DN51" s="175">
        <f>IF(VLOOKUP($D51,'Appendix B - CI'!$C$2:$EM$141,DN$1,0) &gt; 0,$C51,0)</f>
        <v>0</v>
      </c>
      <c r="DO51" s="175">
        <f>IF(VLOOKUP($D51,'Appendix B - CI'!$C$2:$EM$141,DO$1,0) &gt; 0,$C51,0)</f>
        <v>0</v>
      </c>
      <c r="DP51" s="175">
        <f>IF(VLOOKUP($D51,'Appendix B - CI'!$C$2:$EM$141,DP$1,0) &gt; 0,$C51,0)</f>
        <v>0</v>
      </c>
      <c r="DQ51" s="175">
        <f>IF(VLOOKUP($D51,'Appendix B - CI'!$C$2:$EM$141,DQ$1,0) &gt; 0,$C51,0)</f>
        <v>0</v>
      </c>
      <c r="DR51" s="175">
        <f>IF(VLOOKUP($D51,'Appendix B - CI'!$C$2:$EM$141,DR$1,0) &gt; 0,$C51,0)</f>
        <v>0</v>
      </c>
      <c r="DS51" s="175">
        <f>IF(VLOOKUP($D51,'Appendix B - CI'!$C$2:$EM$141,DS$1,0) &gt; 0,$C51,0)</f>
        <v>0</v>
      </c>
      <c r="DT51" s="175">
        <f>IF(VLOOKUP($D51,'Appendix B - CI'!$C$2:$EM$141,DT$1,0) &gt; 0,$C51,0)</f>
        <v>0</v>
      </c>
      <c r="DU51" s="175">
        <f>IF(VLOOKUP($D51,'Appendix B - CI'!$C$2:$EM$141,DU$1,0) &gt; 0,$C51,0)</f>
        <v>0</v>
      </c>
      <c r="DV51" s="175">
        <f>IF(VLOOKUP($D51,'Appendix B - CI'!$C$2:$EM$141,DV$1,0) &gt; 0,$C51,0)</f>
        <v>0</v>
      </c>
      <c r="DW51" s="175">
        <f>IF(VLOOKUP($D51,'Appendix B - CI'!$C$2:$EM$141,DW$1,0) &gt; 0,$C51,0)</f>
        <v>0</v>
      </c>
      <c r="DX51" s="175">
        <f>IF(VLOOKUP($D51,'Appendix B - CI'!$C$2:$EM$141,DX$1,0) &gt; 0,$C51,0)</f>
        <v>0</v>
      </c>
      <c r="DY51" s="175">
        <f>IF(VLOOKUP($D51,'Appendix B - CI'!$C$2:$EM$141,DY$1,0) &gt; 0,$C51,0)</f>
        <v>0</v>
      </c>
      <c r="DZ51" s="175">
        <f>IF(VLOOKUP($D51,'Appendix B - CI'!$C$2:$EM$141,DZ$1,0) &gt; 0,$C51,0)</f>
        <v>0</v>
      </c>
      <c r="EA51" s="175">
        <f>IF(VLOOKUP($D51,'Appendix B - CI'!$C$2:$EM$141,EA$1,0) &gt; 0,$C51,0)</f>
        <v>0</v>
      </c>
      <c r="EB51" s="175">
        <f>IF(VLOOKUP($D51,'Appendix B - CI'!$C$2:$EM$141,EB$1,0) &gt; 0,$C51,0)</f>
        <v>0</v>
      </c>
      <c r="EC51" s="175">
        <f>IF(VLOOKUP($D51,'Appendix B - CI'!$C$2:$EM$141,EC$1,0) &gt; 0,$C51,0)</f>
        <v>0</v>
      </c>
      <c r="ED51" s="175">
        <f>IF(VLOOKUP($D51,'Appendix B - CI'!$C$2:$EM$141,ED$1,0) &gt; 0,$C51,0)</f>
        <v>0</v>
      </c>
      <c r="EE51" s="175">
        <f>IF(VLOOKUP($D51,'Appendix B - CI'!$C$2:$EM$141,EE$1,0) &gt; 0,$C51,0)</f>
        <v>0</v>
      </c>
      <c r="EF51" s="175">
        <f>IF(VLOOKUP($D51,'Appendix B - CI'!$C$2:$EM$141,EF$1,0) &gt; 0,$C51,0)</f>
        <v>0</v>
      </c>
      <c r="EG51" s="175">
        <f>IF(VLOOKUP($D51,'Appendix B - CI'!$C$2:$EM$141,EG$1,0) &gt; 0,$C51,0)</f>
        <v>0</v>
      </c>
      <c r="EH51" s="175">
        <f>IF(VLOOKUP($D51,'Appendix B - CI'!$C$2:$EM$141,EH$1,0) &gt; 0,$C51,0)</f>
        <v>0</v>
      </c>
      <c r="EI51" s="175">
        <f>IF(VLOOKUP($D51,'Appendix B - CI'!$C$2:$EM$141,EI$1,0) &gt; 0,$C51,0)</f>
        <v>0</v>
      </c>
      <c r="EJ51" s="175">
        <f>IF(VLOOKUP($D51,'Appendix B - CI'!$C$2:$EM$141,EJ$1,0) &gt; 0,$C51,0)</f>
        <v>0</v>
      </c>
      <c r="EK51" s="175">
        <f>IF(VLOOKUP($D51,'Appendix B - CI'!$C$2:$EM$141,EK$1,0) &gt; 0,$C51,0)</f>
        <v>0</v>
      </c>
      <c r="EL51" s="175">
        <f>IF(VLOOKUP($D51,'Appendix B - CI'!$C$2:$EM$141,EL$1,0) &gt; 0,$C51,0)</f>
        <v>0</v>
      </c>
      <c r="EM51" s="175">
        <f>IF(VLOOKUP($D51,'Appendix B - CI'!$C$2:$EM$141,EM$1,0) &gt; 0,$C51,0)</f>
        <v>0</v>
      </c>
      <c r="EN51" s="175">
        <f>IF(VLOOKUP($D51,'Appendix B - CI'!$C$2:$EM$141,EN$1,0) &gt; 0,$C51,0)</f>
        <v>0</v>
      </c>
      <c r="EO51" s="178"/>
      <c r="EP51" s="178"/>
      <c r="EQ51" s="178"/>
      <c r="ER51" s="178"/>
      <c r="ES51" s="178"/>
      <c r="ET51" s="178"/>
      <c r="EU51" s="178"/>
      <c r="EV51" s="178"/>
      <c r="EW51" s="178"/>
      <c r="EX51" s="178"/>
      <c r="EY51" s="178"/>
      <c r="EZ51" s="178"/>
      <c r="FA51" s="178"/>
      <c r="FB51" s="178"/>
      <c r="FC51" s="178"/>
      <c r="FD51" s="178"/>
      <c r="FE51" s="178"/>
      <c r="FF51" s="178"/>
      <c r="FG51" s="178"/>
      <c r="FH51" s="178"/>
      <c r="FI51" s="178"/>
      <c r="FJ51" s="178"/>
      <c r="FK51" s="178"/>
      <c r="FL51" s="178"/>
      <c r="FM51" s="178"/>
      <c r="FN51" s="178"/>
      <c r="FO51" s="178"/>
      <c r="FP51" s="178"/>
      <c r="FQ51" s="178"/>
      <c r="FR51" s="178"/>
      <c r="FS51" s="178"/>
      <c r="FT51" s="178"/>
      <c r="FU51" s="178"/>
      <c r="FV51" s="178"/>
      <c r="FW51" s="178"/>
      <c r="FX51" s="178"/>
      <c r="FY51" s="178"/>
      <c r="FZ51" s="178"/>
      <c r="GA51" s="178"/>
      <c r="GB51" s="178"/>
      <c r="GC51" s="178"/>
      <c r="GD51" s="178"/>
      <c r="GE51" s="178"/>
      <c r="GF51" s="178"/>
      <c r="GG51" s="178"/>
      <c r="GH51" s="178"/>
      <c r="GI51" s="178"/>
      <c r="GJ51" s="178"/>
      <c r="GK51" s="178"/>
      <c r="GL51" s="178"/>
      <c r="GM51" s="178"/>
      <c r="GN51" s="178"/>
      <c r="GO51" s="178"/>
      <c r="GP51" s="178"/>
      <c r="GQ51" s="178"/>
      <c r="GR51" s="178"/>
      <c r="GS51" s="178"/>
      <c r="GT51" s="178"/>
      <c r="GU51" s="178"/>
      <c r="GV51" s="178"/>
      <c r="GW51" s="178"/>
      <c r="GX51" s="178"/>
      <c r="GY51" s="178"/>
      <c r="GZ51" s="178"/>
      <c r="HA51" s="178"/>
      <c r="HB51" s="178"/>
      <c r="HC51" s="178"/>
      <c r="HD51" s="178"/>
      <c r="HE51" s="178"/>
      <c r="HF51" s="178"/>
      <c r="HG51" s="178"/>
      <c r="HH51" s="178"/>
      <c r="HI51" s="178"/>
      <c r="HJ51" s="178"/>
      <c r="HK51" s="178"/>
      <c r="HL51" s="178"/>
      <c r="HM51" s="178"/>
      <c r="HN51" s="178"/>
      <c r="HO51" s="178"/>
      <c r="HP51" s="178"/>
      <c r="HQ51" s="178"/>
      <c r="HR51" s="178"/>
      <c r="HS51" s="178"/>
      <c r="HT51" s="178"/>
      <c r="HU51" s="178"/>
      <c r="HV51" s="178"/>
      <c r="HW51" s="178"/>
      <c r="HX51" s="178"/>
      <c r="HY51" s="178"/>
      <c r="HZ51" s="178"/>
      <c r="IA51" s="178"/>
      <c r="IB51" s="178"/>
      <c r="IC51" s="178"/>
      <c r="ID51" s="178"/>
      <c r="IE51" s="178"/>
      <c r="IF51" s="178"/>
      <c r="IG51" s="178"/>
      <c r="IH51" s="178"/>
      <c r="II51" s="178"/>
      <c r="IJ51" s="178"/>
      <c r="IK51" s="178"/>
      <c r="IL51" s="178"/>
      <c r="IM51" s="178"/>
      <c r="IN51" s="178"/>
      <c r="IO51" s="178"/>
      <c r="IP51" s="178"/>
      <c r="IQ51" s="178"/>
      <c r="IR51" s="178"/>
      <c r="IS51" s="178"/>
      <c r="IT51" s="178"/>
      <c r="IU51" s="178"/>
      <c r="IV51" s="178"/>
      <c r="IW51" s="178"/>
      <c r="IX51" s="178"/>
      <c r="IY51" s="178"/>
      <c r="IZ51" s="178"/>
      <c r="JA51" s="178"/>
      <c r="JB51" s="178"/>
      <c r="JC51" s="178"/>
      <c r="JD51" s="178"/>
      <c r="JE51" s="178"/>
      <c r="JF51" s="178"/>
      <c r="JG51" s="178"/>
      <c r="JH51" s="178"/>
      <c r="JI51" s="178"/>
      <c r="JJ51" s="178"/>
      <c r="JK51" s="178"/>
      <c r="JL51" s="178"/>
      <c r="JM51" s="178"/>
      <c r="JN51" s="178"/>
      <c r="JO51" s="178"/>
      <c r="JP51" s="178"/>
      <c r="JQ51" s="178"/>
      <c r="JR51" s="178"/>
      <c r="JS51" s="178"/>
      <c r="JT51" s="178"/>
      <c r="JU51" s="178"/>
      <c r="JV51" s="178"/>
      <c r="JW51" s="178"/>
      <c r="JX51" s="178"/>
      <c r="JY51" s="180"/>
    </row>
    <row r="52" ht="14.25" customHeight="1">
      <c r="A52" s="50" t="s">
        <v>202</v>
      </c>
      <c r="B52" s="83" t="s">
        <v>480</v>
      </c>
      <c r="C52" s="1330">
        <f>VLOOKUP(D52,'Combined Scenario II - Results'!$C$2:$AR$87,42,0)</f>
        <v>1528.212</v>
      </c>
      <c r="D52" s="50">
        <v>1811073.0</v>
      </c>
      <c r="E52" s="175">
        <f>IF(VLOOKUP($D52,'Appendix B - CI'!$C$2:$EM$141,E$1,0) &gt; 0,$C52,0)</f>
        <v>0</v>
      </c>
      <c r="F52" s="175">
        <f>IF(VLOOKUP($D52,'Appendix B - CI'!$C$2:$EM$141,F$1,0) &gt; 0,$C52,0)</f>
        <v>0</v>
      </c>
      <c r="G52" s="175">
        <f>IF(VLOOKUP($D52,'Appendix B - CI'!$C$2:$EM$141,G$1,0) &gt; 0,$C52,0)</f>
        <v>0</v>
      </c>
      <c r="H52" s="175">
        <f>IF(VLOOKUP($D52,'Appendix B - CI'!$C$2:$EM$141,H$1,0) &gt; 0,$C52,0)</f>
        <v>0</v>
      </c>
      <c r="I52" s="175">
        <f>IF(VLOOKUP($D52,'Appendix B - CI'!$C$2:$EM$141,I$1,0) &gt; 0,$C52,0)</f>
        <v>0</v>
      </c>
      <c r="J52" s="175">
        <f>IF(VLOOKUP($D52,'Appendix B - CI'!$C$2:$EM$141,J$1,0) &gt; 0,$C52,0)</f>
        <v>0</v>
      </c>
      <c r="K52" s="175">
        <f>IF(VLOOKUP($D52,'Appendix B - CI'!$C$2:$EM$141,K$1,0) &gt; 0,$C52,0)</f>
        <v>0</v>
      </c>
      <c r="L52" s="175">
        <f>IF(VLOOKUP($D52,'Appendix B - CI'!$C$2:$EM$141,L$1,0) &gt; 0,$C52,0)</f>
        <v>0</v>
      </c>
      <c r="M52" s="175">
        <f>IF(VLOOKUP($D52,'Appendix B - CI'!$C$2:$EM$141,M$1,0) &gt; 0,$C52,0)</f>
        <v>0</v>
      </c>
      <c r="N52" s="175">
        <f>IF(VLOOKUP($D52,'Appendix B - CI'!$C$2:$EM$141,N$1,0) &gt; 0,$C52,0)</f>
        <v>0</v>
      </c>
      <c r="O52" s="175">
        <f>IF(VLOOKUP($D52,'Appendix B - CI'!$C$2:$EM$141,O$1,0) &gt; 0,$C52,0)</f>
        <v>0</v>
      </c>
      <c r="P52" s="175">
        <f>IF(VLOOKUP($D52,'Appendix B - CI'!$C$2:$EM$141,P$1,0) &gt; 0,$C52,0)</f>
        <v>0</v>
      </c>
      <c r="Q52" s="175">
        <f>IF(VLOOKUP($D52,'Appendix B - CI'!$C$2:$EM$141,Q$1,0) &gt; 0,$C52,0)</f>
        <v>0</v>
      </c>
      <c r="R52" s="175">
        <f>IF(VLOOKUP($D52,'Appendix B - CI'!$C$2:$EM$141,R$1,0) &gt; 0,$C52,0)</f>
        <v>0</v>
      </c>
      <c r="S52" s="175">
        <f>IF(VLOOKUP($D52,'Appendix B - CI'!$C$2:$EM$141,S$1,0) &gt; 0,$C52,0)</f>
        <v>0</v>
      </c>
      <c r="T52" s="175">
        <f>IF(VLOOKUP($D52,'Appendix B - CI'!$C$2:$EM$141,T$1,0) &gt; 0,$C52,0)</f>
        <v>0</v>
      </c>
      <c r="U52" s="175">
        <f>IF(VLOOKUP($D52,'Appendix B - CI'!$C$2:$EM$141,U$1,0) &gt; 0,$C52,0)</f>
        <v>0</v>
      </c>
      <c r="V52" s="175">
        <f>IF(VLOOKUP($D52,'Appendix B - CI'!$C$2:$EM$141,V$1,0) &gt; 0,$C52,0)</f>
        <v>0</v>
      </c>
      <c r="W52" s="175">
        <f>IF(VLOOKUP($D52,'Appendix B - CI'!$C$2:$EM$141,W$1,0) &gt; 0,$C52,0)</f>
        <v>0</v>
      </c>
      <c r="X52" s="175">
        <f>IF(VLOOKUP($D52,'Appendix B - CI'!$C$2:$EM$141,X$1,0) &gt; 0,$C52,0)</f>
        <v>0</v>
      </c>
      <c r="Y52" s="175">
        <f>IF(VLOOKUP($D52,'Appendix B - CI'!$C$2:$EM$141,Y$1,0) &gt; 0,$C52,0)</f>
        <v>0</v>
      </c>
      <c r="Z52" s="175">
        <f>IF(VLOOKUP($D52,'Appendix B - CI'!$C$2:$EM$141,Z$1,0) &gt; 0,$C52,0)</f>
        <v>0</v>
      </c>
      <c r="AA52" s="175">
        <f>IF(VLOOKUP($D52,'Appendix B - CI'!$C$2:$EM$141,AA$1,0) &gt; 0,$C52,0)</f>
        <v>0</v>
      </c>
      <c r="AB52" s="175">
        <f>IF(VLOOKUP($D52,'Appendix B - CI'!$C$2:$EM$141,AB$1,0) &gt; 0,$C52,0)</f>
        <v>0</v>
      </c>
      <c r="AC52" s="175">
        <f>IF(VLOOKUP($D52,'Appendix B - CI'!$C$2:$EM$141,AC$1,0) &gt; 0,$C52,0)</f>
        <v>0</v>
      </c>
      <c r="AD52" s="175">
        <f>IF(VLOOKUP($D52,'Appendix B - CI'!$C$2:$EM$141,AD$1,0) &gt; 0,$C52,0)</f>
        <v>0</v>
      </c>
      <c r="AE52" s="175">
        <f>IF(VLOOKUP($D52,'Appendix B - CI'!$C$2:$EM$141,AE$1,0) &gt; 0,$C52,0)</f>
        <v>0</v>
      </c>
      <c r="AF52" s="175">
        <f>IF(VLOOKUP($D52,'Appendix B - CI'!$C$2:$EM$141,AF$1,0) &gt; 0,$C52,0)</f>
        <v>0</v>
      </c>
      <c r="AG52" s="175">
        <f>IF(VLOOKUP($D52,'Appendix B - CI'!$C$2:$EM$141,AG$1,0) &gt; 0,$C52,0)</f>
        <v>0</v>
      </c>
      <c r="AH52" s="989">
        <f>IF(VLOOKUP($D52,'Appendix B - CI'!$C$2:$EM$141,AH$1,0) &gt; 0,$C52,0)</f>
        <v>1528.212</v>
      </c>
      <c r="AI52" s="175">
        <f>IF(VLOOKUP($D52,'Appendix B - CI'!$C$2:$EM$141,AI$1,0) &gt; 0,$C52,0)</f>
        <v>0</v>
      </c>
      <c r="AJ52" s="175">
        <f>IF(VLOOKUP($D52,'Appendix B - CI'!$C$2:$EM$141,AJ$1,0) &gt; 0,$C52,0)</f>
        <v>0</v>
      </c>
      <c r="AK52" s="175">
        <f>IF(VLOOKUP($D52,'Appendix B - CI'!$C$2:$EM$141,AK$1,0) &gt; 0,$C52,0)</f>
        <v>0</v>
      </c>
      <c r="AL52" s="175">
        <f>IF(VLOOKUP($D52,'Appendix B - CI'!$C$2:$EM$141,AL$1,0) &gt; 0,$C52,0)</f>
        <v>0</v>
      </c>
      <c r="AM52" s="175">
        <f>IF(VLOOKUP($D52,'Appendix B - CI'!$C$2:$EM$141,AM$1,0) &gt; 0,$C52,0)</f>
        <v>0</v>
      </c>
      <c r="AN52" s="175">
        <f>IF(VLOOKUP($D52,'Appendix B - CI'!$C$2:$EM$141,AN$1,0) &gt; 0,$C52,0)</f>
        <v>0</v>
      </c>
      <c r="AO52" s="175">
        <f>IF(VLOOKUP($D52,'Appendix B - CI'!$C$2:$EM$141,AO$1,0) &gt; 0,$C52,0)</f>
        <v>0</v>
      </c>
      <c r="AP52" s="989">
        <f>IF(VLOOKUP($D52,'Appendix B - CI'!$C$2:$EM$141,AP$1,0) &gt; 0,$C52,0)</f>
        <v>1528.212</v>
      </c>
      <c r="AQ52" s="175">
        <f>IF(VLOOKUP($D52,'Appendix B - CI'!$C$2:$EM$141,AQ$1,0) &gt; 0,$C52,0)</f>
        <v>0</v>
      </c>
      <c r="AR52" s="175">
        <f>IF(VLOOKUP($D52,'Appendix B - CI'!$C$2:$EM$141,AR$1,0) &gt; 0,$C52,0)</f>
        <v>0</v>
      </c>
      <c r="AS52" s="175">
        <f>IF(VLOOKUP($D52,'Appendix B - CI'!$C$2:$EM$141,AS$1,0) &gt; 0,$C52,0)</f>
        <v>0</v>
      </c>
      <c r="AT52" s="175">
        <f>IF(VLOOKUP($D52,'Appendix B - CI'!$C$2:$EM$141,AT$1,0) &gt; 0,$C52,0)</f>
        <v>0</v>
      </c>
      <c r="AU52" s="175">
        <f>IF(VLOOKUP($D52,'Appendix B - CI'!$C$2:$EM$141,AU$1,0) &gt; 0,$C52,0)</f>
        <v>0</v>
      </c>
      <c r="AV52" s="175">
        <f>IF(VLOOKUP($D52,'Appendix B - CI'!$C$2:$EM$141,AV$1,0) &gt; 0,$C52,0)</f>
        <v>0</v>
      </c>
      <c r="AW52" s="175">
        <f>IF(VLOOKUP($D52,'Appendix B - CI'!$C$2:$EM$141,AW$1,0) &gt; 0,$C52,0)</f>
        <v>0</v>
      </c>
      <c r="AX52" s="175">
        <f>IF(VLOOKUP($D52,'Appendix B - CI'!$C$2:$EM$141,AX$1,0) &gt; 0,$C52,0)</f>
        <v>0</v>
      </c>
      <c r="AY52" s="175">
        <f>IF(VLOOKUP($D52,'Appendix B - CI'!$C$2:$EM$141,AY$1,0) &gt; 0,$C52,0)</f>
        <v>0</v>
      </c>
      <c r="AZ52" s="175">
        <f>IF(VLOOKUP($D52,'Appendix B - CI'!$C$2:$EM$141,AZ$1,0) &gt; 0,$C52,0)</f>
        <v>0</v>
      </c>
      <c r="BA52" s="175">
        <f>IF(VLOOKUP($D52,'Appendix B - CI'!$C$2:$EM$141,BA$1,0) &gt; 0,$C52,0)</f>
        <v>0</v>
      </c>
      <c r="BB52" s="989">
        <f>IF(VLOOKUP($D52,'Appendix B - CI'!$C$2:$EM$141,BB$1,0) &gt; 0,$C52,0)</f>
        <v>1528.212</v>
      </c>
      <c r="BC52" s="175">
        <f>IF(VLOOKUP($D52,'Appendix B - CI'!$C$2:$EM$141,BC$1,0) &gt; 0,$C52,0)</f>
        <v>0</v>
      </c>
      <c r="BD52" s="175">
        <f>IF(VLOOKUP($D52,'Appendix B - CI'!$C$2:$EM$141,BD$1,0) &gt; 0,$C52,0)</f>
        <v>0</v>
      </c>
      <c r="BE52" s="175">
        <f>IF(VLOOKUP($D52,'Appendix B - CI'!$C$2:$EM$141,BE$1,0) &gt; 0,$C52,0)</f>
        <v>0</v>
      </c>
      <c r="BF52" s="175">
        <f>IF(VLOOKUP($D52,'Appendix B - CI'!$C$2:$EM$141,BF$1,0) &gt; 0,$C52,0)</f>
        <v>0</v>
      </c>
      <c r="BG52" s="175">
        <f>IF(VLOOKUP($D52,'Appendix B - CI'!$C$2:$EM$141,BG$1,0) &gt; 0,$C52,0)</f>
        <v>0</v>
      </c>
      <c r="BH52" s="175">
        <f>IF(VLOOKUP($D52,'Appendix B - CI'!$C$2:$EM$141,BH$1,0) &gt; 0,$C52,0)</f>
        <v>0</v>
      </c>
      <c r="BI52" s="175">
        <f>IF(VLOOKUP($D52,'Appendix B - CI'!$C$2:$EM$141,BI$1,0) &gt; 0,$C52,0)</f>
        <v>0</v>
      </c>
      <c r="BJ52" s="175">
        <f>IF(VLOOKUP($D52,'Appendix B - CI'!$C$2:$EM$141,BJ$1,0) &gt; 0,$C52,0)</f>
        <v>0</v>
      </c>
      <c r="BK52" s="175">
        <f>IF(VLOOKUP($D52,'Appendix B - CI'!$C$2:$EM$141,BK$1,0) &gt; 0,$C52,0)</f>
        <v>0</v>
      </c>
      <c r="BL52" s="175">
        <f>IF(VLOOKUP($D52,'Appendix B - CI'!$C$2:$EM$141,BL$1,0) &gt; 0,$C52,0)</f>
        <v>0</v>
      </c>
      <c r="BM52" s="175">
        <f>IF(VLOOKUP($D52,'Appendix B - CI'!$C$2:$EM$141,BM$1,0) &gt; 0,$C52,0)</f>
        <v>0</v>
      </c>
      <c r="BN52" s="175">
        <f>IF(VLOOKUP($D52,'Appendix B - CI'!$C$2:$EM$141,BN$1,0) &gt; 0,$C52,0)</f>
        <v>0</v>
      </c>
      <c r="BO52" s="175">
        <f>IF(VLOOKUP($D52,'Appendix B - CI'!$C$2:$EM$141,BO$1,0) &gt; 0,$C52,0)</f>
        <v>0</v>
      </c>
      <c r="BP52" s="175">
        <f>IF(VLOOKUP($D52,'Appendix B - CI'!$C$2:$EM$141,BP$1,0) &gt; 0,$C52,0)</f>
        <v>0</v>
      </c>
      <c r="BQ52" s="175">
        <f>IF(VLOOKUP($D52,'Appendix B - CI'!$C$2:$EM$141,BQ$1,0) &gt; 0,$C52,0)</f>
        <v>0</v>
      </c>
      <c r="BR52" s="175">
        <f>IF(VLOOKUP($D52,'Appendix B - CI'!$C$2:$EM$141,BR$1,0) &gt; 0,$C52,0)</f>
        <v>0</v>
      </c>
      <c r="BS52" s="175">
        <f>IF(VLOOKUP($D52,'Appendix B - CI'!$C$2:$EM$141,BS$1,0) &gt; 0,$C52,0)</f>
        <v>0</v>
      </c>
      <c r="BT52" s="175">
        <f>IF(VLOOKUP($D52,'Appendix B - CI'!$C$2:$EM$141,BT$1,0) &gt; 0,$C52,0)</f>
        <v>0</v>
      </c>
      <c r="BU52" s="175">
        <f>IF(VLOOKUP($D52,'Appendix B - CI'!$C$2:$EM$141,BU$1,0) &gt; 0,$C52,0)</f>
        <v>0</v>
      </c>
      <c r="BV52" s="175">
        <f>IF(VLOOKUP($D52,'Appendix B - CI'!$C$2:$EM$141,BV$1,0) &gt; 0,$C52,0)</f>
        <v>0</v>
      </c>
      <c r="BW52" s="175">
        <f>IF(VLOOKUP($D52,'Appendix B - CI'!$C$2:$EM$141,BW$1,0) &gt; 0,$C52,0)</f>
        <v>0</v>
      </c>
      <c r="BX52" s="175">
        <f>IF(VLOOKUP($D52,'Appendix B - CI'!$C$2:$EM$141,BX$1,0) &gt; 0,$C52,0)</f>
        <v>0</v>
      </c>
      <c r="BY52" s="175">
        <f>IF(VLOOKUP($D52,'Appendix B - CI'!$C$2:$EM$141,BY$1,0) &gt; 0,$C52,0)</f>
        <v>0</v>
      </c>
      <c r="BZ52" s="175">
        <f>IF(VLOOKUP($D52,'Appendix B - CI'!$C$2:$EM$141,BZ$1,0) &gt; 0,$C52,0)</f>
        <v>0</v>
      </c>
      <c r="CA52" s="175">
        <f>IF(VLOOKUP($D52,'Appendix B - CI'!$C$2:$EM$141,CA$1,0) &gt; 0,$C52,0)</f>
        <v>0</v>
      </c>
      <c r="CB52" s="175">
        <f>IF(VLOOKUP($D52,'Appendix B - CI'!$C$2:$EM$141,CB$1,0) &gt; 0,$C52,0)</f>
        <v>0</v>
      </c>
      <c r="CC52" s="175">
        <f>IF(VLOOKUP($D52,'Appendix B - CI'!$C$2:$EM$141,CC$1,0) &gt; 0,$C52,0)</f>
        <v>0</v>
      </c>
      <c r="CD52" s="175">
        <f>IF(VLOOKUP($D52,'Appendix B - CI'!$C$2:$EM$141,CD$1,0) &gt; 0,$C52,0)</f>
        <v>0</v>
      </c>
      <c r="CE52" s="175">
        <f>IF(VLOOKUP($D52,'Appendix B - CI'!$C$2:$EM$141,CE$1,0) &gt; 0,$C52,0)</f>
        <v>0</v>
      </c>
      <c r="CF52" s="175">
        <f>IF(VLOOKUP($D52,'Appendix B - CI'!$C$2:$EM$141,CF$1,0) &gt; 0,$C52,0)</f>
        <v>0</v>
      </c>
      <c r="CG52" s="175">
        <f>IF(VLOOKUP($D52,'Appendix B - CI'!$C$2:$EM$141,CG$1,0) &gt; 0,$C52,0)</f>
        <v>0</v>
      </c>
      <c r="CH52" s="175">
        <f>IF(VLOOKUP($D52,'Appendix B - CI'!$C$2:$EM$141,CH$1,0) &gt; 0,$C52,0)</f>
        <v>0</v>
      </c>
      <c r="CI52" s="175">
        <f>IF(VLOOKUP($D52,'Appendix B - CI'!$C$2:$EM$141,CI$1,0) &gt; 0,$C52,0)</f>
        <v>0</v>
      </c>
      <c r="CJ52" s="989">
        <f>IF(VLOOKUP($D52,'Appendix B - CI'!$C$2:$EM$141,CJ$1,0) &gt; 0,$C52,0)</f>
        <v>1528.212</v>
      </c>
      <c r="CK52" s="175">
        <f>IF(VLOOKUP($D52,'Appendix B - CI'!$C$2:$EM$141,CK$1,0) &gt; 0,$C52,0)</f>
        <v>0</v>
      </c>
      <c r="CL52" s="175">
        <f>IF(VLOOKUP($D52,'Appendix B - CI'!$C$2:$EM$141,CL$1,0) &gt; 0,$C52,0)</f>
        <v>0</v>
      </c>
      <c r="CM52" s="175">
        <f>IF(VLOOKUP($D52,'Appendix B - CI'!$C$2:$EM$141,CM$1,0) &gt; 0,$C52,0)</f>
        <v>0</v>
      </c>
      <c r="CN52" s="175">
        <f>IF(VLOOKUP($D52,'Appendix B - CI'!$C$2:$EM$141,CN$1,0) &gt; 0,$C52,0)</f>
        <v>0</v>
      </c>
      <c r="CO52" s="175">
        <f>IF(VLOOKUP($D52,'Appendix B - CI'!$C$2:$EM$141,CO$1,0) &gt; 0,$C52,0)</f>
        <v>0</v>
      </c>
      <c r="CP52" s="175">
        <f>IF(VLOOKUP($D52,'Appendix B - CI'!$C$2:$EM$141,CP$1,0) &gt; 0,$C52,0)</f>
        <v>0</v>
      </c>
      <c r="CQ52" s="175">
        <f>IF(VLOOKUP($D52,'Appendix B - CI'!$C$2:$EM$141,CQ$1,0) &gt; 0,$C52,0)</f>
        <v>0</v>
      </c>
      <c r="CR52" s="989">
        <f>IF(VLOOKUP($D52,'Appendix B - CI'!$C$2:$EM$141,CR$1,0) &gt; 0,$C52,0)</f>
        <v>1528.212</v>
      </c>
      <c r="CS52" s="175">
        <f>IF(VLOOKUP($D52,'Appendix B - CI'!$C$2:$EM$141,CS$1,0) &gt; 0,$C52,0)</f>
        <v>0</v>
      </c>
      <c r="CT52" s="175">
        <f>IF(VLOOKUP($D52,'Appendix B - CI'!$C$2:$EM$141,CT$1,0) &gt; 0,$C52,0)</f>
        <v>0</v>
      </c>
      <c r="CU52" s="175">
        <f>IF(VLOOKUP($D52,'Appendix B - CI'!$C$2:$EM$141,CU$1,0) &gt; 0,$C52,0)</f>
        <v>0</v>
      </c>
      <c r="CV52" s="175">
        <f>IF(VLOOKUP($D52,'Appendix B - CI'!$C$2:$EM$141,CV$1,0) &gt; 0,$C52,0)</f>
        <v>0</v>
      </c>
      <c r="CW52" s="175">
        <f>IF(VLOOKUP($D52,'Appendix B - CI'!$C$2:$EM$141,CW$1,0) &gt; 0,$C52,0)</f>
        <v>0</v>
      </c>
      <c r="CX52" s="175">
        <f>IF(VLOOKUP($D52,'Appendix B - CI'!$C$2:$EM$141,CX$1,0) &gt; 0,$C52,0)</f>
        <v>0</v>
      </c>
      <c r="CY52" s="175">
        <f>IF(VLOOKUP($D52,'Appendix B - CI'!$C$2:$EM$141,CY$1,0) &gt; 0,$C52,0)</f>
        <v>0</v>
      </c>
      <c r="CZ52" s="175">
        <f>IF(VLOOKUP($D52,'Appendix B - CI'!$C$2:$EM$141,CZ$1,0) &gt; 0,$C52,0)</f>
        <v>0</v>
      </c>
      <c r="DA52" s="175">
        <f>IF(VLOOKUP($D52,'Appendix B - CI'!$C$2:$EM$141,DA$1,0) &gt; 0,$C52,0)</f>
        <v>0</v>
      </c>
      <c r="DB52" s="175">
        <f>IF(VLOOKUP($D52,'Appendix B - CI'!$C$2:$EM$141,DB$1,0) &gt; 0,$C52,0)</f>
        <v>0</v>
      </c>
      <c r="DC52" s="175">
        <f>IF(VLOOKUP($D52,'Appendix B - CI'!$C$2:$EM$141,DC$1,0) &gt; 0,$C52,0)</f>
        <v>0</v>
      </c>
      <c r="DD52" s="989">
        <f>IF(VLOOKUP($D52,'Appendix B - CI'!$C$2:$EM$141,DD$1,0) &gt; 0,$C52,0)</f>
        <v>1528.212</v>
      </c>
      <c r="DE52" s="175">
        <f>IF(VLOOKUP($D52,'Appendix B - CI'!$C$2:$EM$141,DE$1,0) &gt; 0,$C52,0)</f>
        <v>0</v>
      </c>
      <c r="DF52" s="175">
        <f>IF(VLOOKUP($D52,'Appendix B - CI'!$C$2:$EM$141,DF$1,0) &gt; 0,$C52,0)</f>
        <v>0</v>
      </c>
      <c r="DG52" s="989">
        <f>IF(VLOOKUP($D52,'Appendix B - CI'!$C$2:$EM$141,DG$1,0) &gt; 0,$C52,0)</f>
        <v>1528.212</v>
      </c>
      <c r="DH52" s="175">
        <f>IF(VLOOKUP($D52,'Appendix B - CI'!$C$2:$EM$141,DH$1,0) &gt; 0,$C52,0)</f>
        <v>0</v>
      </c>
      <c r="DI52" s="175">
        <f>IF(VLOOKUP($D52,'Appendix B - CI'!$C$2:$EM$141,DI$1,0) &gt; 0,$C52,0)</f>
        <v>0</v>
      </c>
      <c r="DJ52" s="175">
        <f>IF(VLOOKUP($D52,'Appendix B - CI'!$C$2:$EM$141,DJ$1,0) &gt; 0,$C52,0)</f>
        <v>0</v>
      </c>
      <c r="DK52" s="175">
        <f>IF(VLOOKUP($D52,'Appendix B - CI'!$C$2:$EM$141,DK$1,0) &gt; 0,$C52,0)</f>
        <v>0</v>
      </c>
      <c r="DL52" s="175">
        <f>IF(VLOOKUP($D52,'Appendix B - CI'!$C$2:$EM$141,DL$1,0) &gt; 0,$C52,0)</f>
        <v>0</v>
      </c>
      <c r="DM52" s="175">
        <f>IF(VLOOKUP($D52,'Appendix B - CI'!$C$2:$EM$141,DM$1,0) &gt; 0,$C52,0)</f>
        <v>0</v>
      </c>
      <c r="DN52" s="175">
        <f>IF(VLOOKUP($D52,'Appendix B - CI'!$C$2:$EM$141,DN$1,0) &gt; 0,$C52,0)</f>
        <v>0</v>
      </c>
      <c r="DO52" s="175">
        <f>IF(VLOOKUP($D52,'Appendix B - CI'!$C$2:$EM$141,DO$1,0) &gt; 0,$C52,0)</f>
        <v>0</v>
      </c>
      <c r="DP52" s="989">
        <f>IF(VLOOKUP($D52,'Appendix B - CI'!$C$2:$EM$141,DP$1,0) &gt; 0,$C52,0)</f>
        <v>1528.212</v>
      </c>
      <c r="DQ52" s="175">
        <f>IF(VLOOKUP($D52,'Appendix B - CI'!$C$2:$EM$141,DQ$1,0) &gt; 0,$C52,0)</f>
        <v>0</v>
      </c>
      <c r="DR52" s="175">
        <f>IF(VLOOKUP($D52,'Appendix B - CI'!$C$2:$EM$141,DR$1,0) &gt; 0,$C52,0)</f>
        <v>0</v>
      </c>
      <c r="DS52" s="175">
        <f>IF(VLOOKUP($D52,'Appendix B - CI'!$C$2:$EM$141,DS$1,0) &gt; 0,$C52,0)</f>
        <v>0</v>
      </c>
      <c r="DT52" s="175">
        <f>IF(VLOOKUP($D52,'Appendix B - CI'!$C$2:$EM$141,DT$1,0) &gt; 0,$C52,0)</f>
        <v>0</v>
      </c>
      <c r="DU52" s="175">
        <f>IF(VLOOKUP($D52,'Appendix B - CI'!$C$2:$EM$141,DU$1,0) &gt; 0,$C52,0)</f>
        <v>0</v>
      </c>
      <c r="DV52" s="989">
        <f>IF(VLOOKUP($D52,'Appendix B - CI'!$C$2:$EM$141,DV$1,0) &gt; 0,$C52,0)</f>
        <v>1528.212</v>
      </c>
      <c r="DW52" s="175">
        <f>IF(VLOOKUP($D52,'Appendix B - CI'!$C$2:$EM$141,DW$1,0) &gt; 0,$C52,0)</f>
        <v>0</v>
      </c>
      <c r="DX52" s="175">
        <f>IF(VLOOKUP($D52,'Appendix B - CI'!$C$2:$EM$141,DX$1,0) &gt; 0,$C52,0)</f>
        <v>0</v>
      </c>
      <c r="DY52" s="175">
        <f>IF(VLOOKUP($D52,'Appendix B - CI'!$C$2:$EM$141,DY$1,0) &gt; 0,$C52,0)</f>
        <v>0</v>
      </c>
      <c r="DZ52" s="175">
        <f>IF(VLOOKUP($D52,'Appendix B - CI'!$C$2:$EM$141,DZ$1,0) &gt; 0,$C52,0)</f>
        <v>0</v>
      </c>
      <c r="EA52" s="175">
        <f>IF(VLOOKUP($D52,'Appendix B - CI'!$C$2:$EM$141,EA$1,0) &gt; 0,$C52,0)</f>
        <v>0</v>
      </c>
      <c r="EB52" s="175">
        <f>IF(VLOOKUP($D52,'Appendix B - CI'!$C$2:$EM$141,EB$1,0) &gt; 0,$C52,0)</f>
        <v>0</v>
      </c>
      <c r="EC52" s="989">
        <f>IF(VLOOKUP($D52,'Appendix B - CI'!$C$2:$EM$141,EC$1,0) &gt; 0,$C52,0)</f>
        <v>1528.212</v>
      </c>
      <c r="ED52" s="175">
        <f>IF(VLOOKUP($D52,'Appendix B - CI'!$C$2:$EM$141,ED$1,0) &gt; 0,$C52,0)</f>
        <v>0</v>
      </c>
      <c r="EE52" s="175">
        <f>IF(VLOOKUP($D52,'Appendix B - CI'!$C$2:$EM$141,EE$1,0) &gt; 0,$C52,0)</f>
        <v>0</v>
      </c>
      <c r="EF52" s="175">
        <f>IF(VLOOKUP($D52,'Appendix B - CI'!$C$2:$EM$141,EF$1,0) &gt; 0,$C52,0)</f>
        <v>0</v>
      </c>
      <c r="EG52" s="175">
        <f>IF(VLOOKUP($D52,'Appendix B - CI'!$C$2:$EM$141,EG$1,0) &gt; 0,$C52,0)</f>
        <v>0</v>
      </c>
      <c r="EH52" s="175">
        <f>IF(VLOOKUP($D52,'Appendix B - CI'!$C$2:$EM$141,EH$1,0) &gt; 0,$C52,0)</f>
        <v>0</v>
      </c>
      <c r="EI52" s="175">
        <f>IF(VLOOKUP($D52,'Appendix B - CI'!$C$2:$EM$141,EI$1,0) &gt; 0,$C52,0)</f>
        <v>0</v>
      </c>
      <c r="EJ52" s="175">
        <f>IF(VLOOKUP($D52,'Appendix B - CI'!$C$2:$EM$141,EJ$1,0) &gt; 0,$C52,0)</f>
        <v>0</v>
      </c>
      <c r="EK52" s="175">
        <f>IF(VLOOKUP($D52,'Appendix B - CI'!$C$2:$EM$141,EK$1,0) &gt; 0,$C52,0)</f>
        <v>0</v>
      </c>
      <c r="EL52" s="175">
        <f>IF(VLOOKUP($D52,'Appendix B - CI'!$C$2:$EM$141,EL$1,0) &gt; 0,$C52,0)</f>
        <v>0</v>
      </c>
      <c r="EM52" s="175">
        <f>IF(VLOOKUP($D52,'Appendix B - CI'!$C$2:$EM$141,EM$1,0) &gt; 0,$C52,0)</f>
        <v>0</v>
      </c>
      <c r="EN52" s="175">
        <f>IF(VLOOKUP($D52,'Appendix B - CI'!$C$2:$EM$141,EN$1,0) &gt; 0,$C52,0)</f>
        <v>0</v>
      </c>
      <c r="EO52" s="178"/>
      <c r="EP52" s="178"/>
      <c r="EQ52" s="178"/>
      <c r="ER52" s="178"/>
      <c r="ES52" s="178"/>
      <c r="ET52" s="178"/>
      <c r="EU52" s="178"/>
      <c r="EV52" s="178"/>
      <c r="EW52" s="178"/>
      <c r="EX52" s="178"/>
      <c r="EY52" s="178"/>
      <c r="EZ52" s="178"/>
      <c r="FA52" s="178"/>
      <c r="FB52" s="178"/>
      <c r="FC52" s="178"/>
      <c r="FD52" s="178"/>
      <c r="FE52" s="178"/>
      <c r="FF52" s="178"/>
      <c r="FG52" s="178"/>
      <c r="FH52" s="178"/>
      <c r="FI52" s="178"/>
      <c r="FJ52" s="178"/>
      <c r="FK52" s="178"/>
      <c r="FL52" s="178"/>
      <c r="FM52" s="178"/>
      <c r="FN52" s="178"/>
      <c r="FO52" s="178"/>
      <c r="FP52" s="178"/>
      <c r="FQ52" s="178"/>
      <c r="FR52" s="178"/>
      <c r="FS52" s="178"/>
      <c r="FT52" s="178"/>
      <c r="FU52" s="178"/>
      <c r="FV52" s="178"/>
      <c r="FW52" s="178"/>
      <c r="FX52" s="178"/>
      <c r="FY52" s="178"/>
      <c r="FZ52" s="178"/>
      <c r="GA52" s="178"/>
      <c r="GB52" s="178"/>
      <c r="GC52" s="178"/>
      <c r="GD52" s="178"/>
      <c r="GE52" s="178"/>
      <c r="GF52" s="178"/>
      <c r="GG52" s="178"/>
      <c r="GH52" s="178"/>
      <c r="GI52" s="178"/>
      <c r="GJ52" s="178"/>
      <c r="GK52" s="178"/>
      <c r="GL52" s="178"/>
      <c r="GM52" s="178"/>
      <c r="GN52" s="178"/>
      <c r="GO52" s="178"/>
      <c r="GP52" s="178"/>
      <c r="GQ52" s="178"/>
      <c r="GR52" s="178"/>
      <c r="GS52" s="178"/>
      <c r="GT52" s="178"/>
      <c r="GU52" s="178"/>
      <c r="GV52" s="178"/>
      <c r="GW52" s="178"/>
      <c r="GX52" s="178"/>
      <c r="GY52" s="178"/>
      <c r="GZ52" s="178"/>
      <c r="HA52" s="178"/>
      <c r="HB52" s="178"/>
      <c r="HC52" s="178"/>
      <c r="HD52" s="178"/>
      <c r="HE52" s="178"/>
      <c r="HF52" s="178"/>
      <c r="HG52" s="178"/>
      <c r="HH52" s="178"/>
      <c r="HI52" s="178"/>
      <c r="HJ52" s="178"/>
      <c r="HK52" s="178"/>
      <c r="HL52" s="178"/>
      <c r="HM52" s="178"/>
      <c r="HN52" s="178"/>
      <c r="HO52" s="178"/>
      <c r="HP52" s="178"/>
      <c r="HQ52" s="178"/>
      <c r="HR52" s="178"/>
      <c r="HS52" s="178"/>
      <c r="HT52" s="178"/>
      <c r="HU52" s="178"/>
      <c r="HV52" s="178"/>
      <c r="HW52" s="178"/>
      <c r="HX52" s="178"/>
      <c r="HY52" s="178"/>
      <c r="HZ52" s="178"/>
      <c r="IA52" s="178"/>
      <c r="IB52" s="178"/>
      <c r="IC52" s="178"/>
      <c r="ID52" s="178"/>
      <c r="IE52" s="178"/>
      <c r="IF52" s="178"/>
      <c r="IG52" s="178"/>
      <c r="IH52" s="178"/>
      <c r="II52" s="178"/>
      <c r="IJ52" s="178"/>
      <c r="IK52" s="178"/>
      <c r="IL52" s="178"/>
      <c r="IM52" s="178"/>
      <c r="IN52" s="178"/>
      <c r="IO52" s="178"/>
      <c r="IP52" s="178"/>
      <c r="IQ52" s="178"/>
      <c r="IR52" s="178"/>
      <c r="IS52" s="178"/>
      <c r="IT52" s="178"/>
      <c r="IU52" s="178"/>
      <c r="IV52" s="178"/>
      <c r="IW52" s="178"/>
      <c r="IX52" s="178"/>
      <c r="IY52" s="178"/>
      <c r="IZ52" s="178"/>
      <c r="JA52" s="178"/>
      <c r="JB52" s="178"/>
      <c r="JC52" s="178"/>
      <c r="JD52" s="178"/>
      <c r="JE52" s="178"/>
      <c r="JF52" s="178"/>
      <c r="JG52" s="178"/>
      <c r="JH52" s="178"/>
      <c r="JI52" s="178"/>
      <c r="JJ52" s="178"/>
      <c r="JK52" s="178"/>
      <c r="JL52" s="178"/>
      <c r="JM52" s="178"/>
      <c r="JN52" s="178"/>
      <c r="JO52" s="178"/>
      <c r="JP52" s="178"/>
      <c r="JQ52" s="178"/>
      <c r="JR52" s="178"/>
      <c r="JS52" s="178"/>
      <c r="JT52" s="178"/>
      <c r="JU52" s="178"/>
      <c r="JV52" s="178"/>
      <c r="JW52" s="178"/>
      <c r="JX52" s="178"/>
      <c r="JY52" s="180"/>
    </row>
    <row r="53" ht="14.25" customHeight="1">
      <c r="A53" s="50" t="s">
        <v>202</v>
      </c>
      <c r="B53" s="83" t="s">
        <v>480</v>
      </c>
      <c r="C53" s="1330">
        <f>VLOOKUP(D53,'Combined Scenario II - Results'!$C$2:$AR$87,42,0)</f>
        <v>1583.6724</v>
      </c>
      <c r="D53" s="50">
        <v>1811074.0</v>
      </c>
      <c r="E53" s="175">
        <f>IF(VLOOKUP($D53,'Appendix B - CI'!$C$2:$EM$141,E$1,0) &gt; 0,$C53,0)</f>
        <v>0</v>
      </c>
      <c r="F53" s="175">
        <f>IF(VLOOKUP($D53,'Appendix B - CI'!$C$2:$EM$141,F$1,0) &gt; 0,$C53,0)</f>
        <v>0</v>
      </c>
      <c r="G53" s="175">
        <f>IF(VLOOKUP($D53,'Appendix B - CI'!$C$2:$EM$141,G$1,0) &gt; 0,$C53,0)</f>
        <v>0</v>
      </c>
      <c r="H53" s="175">
        <f>IF(VLOOKUP($D53,'Appendix B - CI'!$C$2:$EM$141,H$1,0) &gt; 0,$C53,0)</f>
        <v>0</v>
      </c>
      <c r="I53" s="175">
        <f>IF(VLOOKUP($D53,'Appendix B - CI'!$C$2:$EM$141,I$1,0) &gt; 0,$C53,0)</f>
        <v>0</v>
      </c>
      <c r="J53" s="175">
        <f>IF(VLOOKUP($D53,'Appendix B - CI'!$C$2:$EM$141,J$1,0) &gt; 0,$C53,0)</f>
        <v>0</v>
      </c>
      <c r="K53" s="175">
        <f>IF(VLOOKUP($D53,'Appendix B - CI'!$C$2:$EM$141,K$1,0) &gt; 0,$C53,0)</f>
        <v>0</v>
      </c>
      <c r="L53" s="175">
        <f>IF(VLOOKUP($D53,'Appendix B - CI'!$C$2:$EM$141,L$1,0) &gt; 0,$C53,0)</f>
        <v>0</v>
      </c>
      <c r="M53" s="175">
        <f>IF(VLOOKUP($D53,'Appendix B - CI'!$C$2:$EM$141,M$1,0) &gt; 0,$C53,0)</f>
        <v>0</v>
      </c>
      <c r="N53" s="175">
        <f>IF(VLOOKUP($D53,'Appendix B - CI'!$C$2:$EM$141,N$1,0) &gt; 0,$C53,0)</f>
        <v>0</v>
      </c>
      <c r="O53" s="175">
        <f>IF(VLOOKUP($D53,'Appendix B - CI'!$C$2:$EM$141,O$1,0) &gt; 0,$C53,0)</f>
        <v>0</v>
      </c>
      <c r="P53" s="175">
        <f>IF(VLOOKUP($D53,'Appendix B - CI'!$C$2:$EM$141,P$1,0) &gt; 0,$C53,0)</f>
        <v>0</v>
      </c>
      <c r="Q53" s="175">
        <f>IF(VLOOKUP($D53,'Appendix B - CI'!$C$2:$EM$141,Q$1,0) &gt; 0,$C53,0)</f>
        <v>0</v>
      </c>
      <c r="R53" s="175">
        <f>IF(VLOOKUP($D53,'Appendix B - CI'!$C$2:$EM$141,R$1,0) &gt; 0,$C53,0)</f>
        <v>0</v>
      </c>
      <c r="S53" s="175">
        <f>IF(VLOOKUP($D53,'Appendix B - CI'!$C$2:$EM$141,S$1,0) &gt; 0,$C53,0)</f>
        <v>0</v>
      </c>
      <c r="T53" s="175">
        <f>IF(VLOOKUP($D53,'Appendix B - CI'!$C$2:$EM$141,T$1,0) &gt; 0,$C53,0)</f>
        <v>0</v>
      </c>
      <c r="U53" s="175">
        <f>IF(VLOOKUP($D53,'Appendix B - CI'!$C$2:$EM$141,U$1,0) &gt; 0,$C53,0)</f>
        <v>0</v>
      </c>
      <c r="V53" s="175">
        <f>IF(VLOOKUP($D53,'Appendix B - CI'!$C$2:$EM$141,V$1,0) &gt; 0,$C53,0)</f>
        <v>0</v>
      </c>
      <c r="W53" s="175">
        <f>IF(VLOOKUP($D53,'Appendix B - CI'!$C$2:$EM$141,W$1,0) &gt; 0,$C53,0)</f>
        <v>0</v>
      </c>
      <c r="X53" s="175">
        <f>IF(VLOOKUP($D53,'Appendix B - CI'!$C$2:$EM$141,X$1,0) &gt; 0,$C53,0)</f>
        <v>0</v>
      </c>
      <c r="Y53" s="175">
        <f>IF(VLOOKUP($D53,'Appendix B - CI'!$C$2:$EM$141,Y$1,0) &gt; 0,$C53,0)</f>
        <v>0</v>
      </c>
      <c r="Z53" s="175">
        <f>IF(VLOOKUP($D53,'Appendix B - CI'!$C$2:$EM$141,Z$1,0) &gt; 0,$C53,0)</f>
        <v>0</v>
      </c>
      <c r="AA53" s="175">
        <f>IF(VLOOKUP($D53,'Appendix B - CI'!$C$2:$EM$141,AA$1,0) &gt; 0,$C53,0)</f>
        <v>0</v>
      </c>
      <c r="AB53" s="175">
        <f>IF(VLOOKUP($D53,'Appendix B - CI'!$C$2:$EM$141,AB$1,0) &gt; 0,$C53,0)</f>
        <v>0</v>
      </c>
      <c r="AC53" s="175">
        <f>IF(VLOOKUP($D53,'Appendix B - CI'!$C$2:$EM$141,AC$1,0) &gt; 0,$C53,0)</f>
        <v>0</v>
      </c>
      <c r="AD53" s="175">
        <f>IF(VLOOKUP($D53,'Appendix B - CI'!$C$2:$EM$141,AD$1,0) &gt; 0,$C53,0)</f>
        <v>0</v>
      </c>
      <c r="AE53" s="175">
        <f>IF(VLOOKUP($D53,'Appendix B - CI'!$C$2:$EM$141,AE$1,0) &gt; 0,$C53,0)</f>
        <v>0</v>
      </c>
      <c r="AF53" s="175">
        <f>IF(VLOOKUP($D53,'Appendix B - CI'!$C$2:$EM$141,AF$1,0) &gt; 0,$C53,0)</f>
        <v>0</v>
      </c>
      <c r="AG53" s="175">
        <f>IF(VLOOKUP($D53,'Appendix B - CI'!$C$2:$EM$141,AG$1,0) &gt; 0,$C53,0)</f>
        <v>0</v>
      </c>
      <c r="AH53" s="989">
        <f>IF(VLOOKUP($D53,'Appendix B - CI'!$C$2:$EM$141,AH$1,0) &gt; 0,$C53,0)</f>
        <v>1583.6724</v>
      </c>
      <c r="AI53" s="175">
        <f>IF(VLOOKUP($D53,'Appendix B - CI'!$C$2:$EM$141,AI$1,0) &gt; 0,$C53,0)</f>
        <v>0</v>
      </c>
      <c r="AJ53" s="175">
        <f>IF(VLOOKUP($D53,'Appendix B - CI'!$C$2:$EM$141,AJ$1,0) &gt; 0,$C53,0)</f>
        <v>0</v>
      </c>
      <c r="AK53" s="175">
        <f>IF(VLOOKUP($D53,'Appendix B - CI'!$C$2:$EM$141,AK$1,0) &gt; 0,$C53,0)</f>
        <v>0</v>
      </c>
      <c r="AL53" s="175">
        <f>IF(VLOOKUP($D53,'Appendix B - CI'!$C$2:$EM$141,AL$1,0) &gt; 0,$C53,0)</f>
        <v>0</v>
      </c>
      <c r="AM53" s="175">
        <f>IF(VLOOKUP($D53,'Appendix B - CI'!$C$2:$EM$141,AM$1,0) &gt; 0,$C53,0)</f>
        <v>0</v>
      </c>
      <c r="AN53" s="175">
        <f>IF(VLOOKUP($D53,'Appendix B - CI'!$C$2:$EM$141,AN$1,0) &gt; 0,$C53,0)</f>
        <v>0</v>
      </c>
      <c r="AO53" s="175">
        <f>IF(VLOOKUP($D53,'Appendix B - CI'!$C$2:$EM$141,AO$1,0) &gt; 0,$C53,0)</f>
        <v>0</v>
      </c>
      <c r="AP53" s="989">
        <f>IF(VLOOKUP($D53,'Appendix B - CI'!$C$2:$EM$141,AP$1,0) &gt; 0,$C53,0)</f>
        <v>1583.6724</v>
      </c>
      <c r="AQ53" s="175">
        <f>IF(VLOOKUP($D53,'Appendix B - CI'!$C$2:$EM$141,AQ$1,0) &gt; 0,$C53,0)</f>
        <v>0</v>
      </c>
      <c r="AR53" s="175">
        <f>IF(VLOOKUP($D53,'Appendix B - CI'!$C$2:$EM$141,AR$1,0) &gt; 0,$C53,0)</f>
        <v>0</v>
      </c>
      <c r="AS53" s="175">
        <f>IF(VLOOKUP($D53,'Appendix B - CI'!$C$2:$EM$141,AS$1,0) &gt; 0,$C53,0)</f>
        <v>0</v>
      </c>
      <c r="AT53" s="175">
        <f>IF(VLOOKUP($D53,'Appendix B - CI'!$C$2:$EM$141,AT$1,0) &gt; 0,$C53,0)</f>
        <v>0</v>
      </c>
      <c r="AU53" s="175">
        <f>IF(VLOOKUP($D53,'Appendix B - CI'!$C$2:$EM$141,AU$1,0) &gt; 0,$C53,0)</f>
        <v>0</v>
      </c>
      <c r="AV53" s="175">
        <f>IF(VLOOKUP($D53,'Appendix B - CI'!$C$2:$EM$141,AV$1,0) &gt; 0,$C53,0)</f>
        <v>0</v>
      </c>
      <c r="AW53" s="175">
        <f>IF(VLOOKUP($D53,'Appendix B - CI'!$C$2:$EM$141,AW$1,0) &gt; 0,$C53,0)</f>
        <v>0</v>
      </c>
      <c r="AX53" s="175">
        <f>IF(VLOOKUP($D53,'Appendix B - CI'!$C$2:$EM$141,AX$1,0) &gt; 0,$C53,0)</f>
        <v>0</v>
      </c>
      <c r="AY53" s="175">
        <f>IF(VLOOKUP($D53,'Appendix B - CI'!$C$2:$EM$141,AY$1,0) &gt; 0,$C53,0)</f>
        <v>0</v>
      </c>
      <c r="AZ53" s="175">
        <f>IF(VLOOKUP($D53,'Appendix B - CI'!$C$2:$EM$141,AZ$1,0) &gt; 0,$C53,0)</f>
        <v>0</v>
      </c>
      <c r="BA53" s="175">
        <f>IF(VLOOKUP($D53,'Appendix B - CI'!$C$2:$EM$141,BA$1,0) &gt; 0,$C53,0)</f>
        <v>0</v>
      </c>
      <c r="BB53" s="989">
        <f>IF(VLOOKUP($D53,'Appendix B - CI'!$C$2:$EM$141,BB$1,0) &gt; 0,$C53,0)</f>
        <v>1583.6724</v>
      </c>
      <c r="BC53" s="175">
        <f>IF(VLOOKUP($D53,'Appendix B - CI'!$C$2:$EM$141,BC$1,0) &gt; 0,$C53,0)</f>
        <v>0</v>
      </c>
      <c r="BD53" s="175">
        <f>IF(VLOOKUP($D53,'Appendix B - CI'!$C$2:$EM$141,BD$1,0) &gt; 0,$C53,0)</f>
        <v>0</v>
      </c>
      <c r="BE53" s="175">
        <f>IF(VLOOKUP($D53,'Appendix B - CI'!$C$2:$EM$141,BE$1,0) &gt; 0,$C53,0)</f>
        <v>0</v>
      </c>
      <c r="BF53" s="175">
        <f>IF(VLOOKUP($D53,'Appendix B - CI'!$C$2:$EM$141,BF$1,0) &gt; 0,$C53,0)</f>
        <v>0</v>
      </c>
      <c r="BG53" s="175">
        <f>IF(VLOOKUP($D53,'Appendix B - CI'!$C$2:$EM$141,BG$1,0) &gt; 0,$C53,0)</f>
        <v>0</v>
      </c>
      <c r="BH53" s="175">
        <f>IF(VLOOKUP($D53,'Appendix B - CI'!$C$2:$EM$141,BH$1,0) &gt; 0,$C53,0)</f>
        <v>0</v>
      </c>
      <c r="BI53" s="175">
        <f>IF(VLOOKUP($D53,'Appendix B - CI'!$C$2:$EM$141,BI$1,0) &gt; 0,$C53,0)</f>
        <v>0</v>
      </c>
      <c r="BJ53" s="175">
        <f>IF(VLOOKUP($D53,'Appendix B - CI'!$C$2:$EM$141,BJ$1,0) &gt; 0,$C53,0)</f>
        <v>0</v>
      </c>
      <c r="BK53" s="175">
        <f>IF(VLOOKUP($D53,'Appendix B - CI'!$C$2:$EM$141,BK$1,0) &gt; 0,$C53,0)</f>
        <v>0</v>
      </c>
      <c r="BL53" s="175">
        <f>IF(VLOOKUP($D53,'Appendix B - CI'!$C$2:$EM$141,BL$1,0) &gt; 0,$C53,0)</f>
        <v>0</v>
      </c>
      <c r="BM53" s="175">
        <f>IF(VLOOKUP($D53,'Appendix B - CI'!$C$2:$EM$141,BM$1,0) &gt; 0,$C53,0)</f>
        <v>0</v>
      </c>
      <c r="BN53" s="175">
        <f>IF(VLOOKUP($D53,'Appendix B - CI'!$C$2:$EM$141,BN$1,0) &gt; 0,$C53,0)</f>
        <v>0</v>
      </c>
      <c r="BO53" s="175">
        <f>IF(VLOOKUP($D53,'Appendix B - CI'!$C$2:$EM$141,BO$1,0) &gt; 0,$C53,0)</f>
        <v>0</v>
      </c>
      <c r="BP53" s="175">
        <f>IF(VLOOKUP($D53,'Appendix B - CI'!$C$2:$EM$141,BP$1,0) &gt; 0,$C53,0)</f>
        <v>0</v>
      </c>
      <c r="BQ53" s="175">
        <f>IF(VLOOKUP($D53,'Appendix B - CI'!$C$2:$EM$141,BQ$1,0) &gt; 0,$C53,0)</f>
        <v>0</v>
      </c>
      <c r="BR53" s="175">
        <f>IF(VLOOKUP($D53,'Appendix B - CI'!$C$2:$EM$141,BR$1,0) &gt; 0,$C53,0)</f>
        <v>0</v>
      </c>
      <c r="BS53" s="175">
        <f>IF(VLOOKUP($D53,'Appendix B - CI'!$C$2:$EM$141,BS$1,0) &gt; 0,$C53,0)</f>
        <v>0</v>
      </c>
      <c r="BT53" s="175">
        <f>IF(VLOOKUP($D53,'Appendix B - CI'!$C$2:$EM$141,BT$1,0) &gt; 0,$C53,0)</f>
        <v>0</v>
      </c>
      <c r="BU53" s="175">
        <f>IF(VLOOKUP($D53,'Appendix B - CI'!$C$2:$EM$141,BU$1,0) &gt; 0,$C53,0)</f>
        <v>0</v>
      </c>
      <c r="BV53" s="175">
        <f>IF(VLOOKUP($D53,'Appendix B - CI'!$C$2:$EM$141,BV$1,0) &gt; 0,$C53,0)</f>
        <v>0</v>
      </c>
      <c r="BW53" s="175">
        <f>IF(VLOOKUP($D53,'Appendix B - CI'!$C$2:$EM$141,BW$1,0) &gt; 0,$C53,0)</f>
        <v>0</v>
      </c>
      <c r="BX53" s="175">
        <f>IF(VLOOKUP($D53,'Appendix B - CI'!$C$2:$EM$141,BX$1,0) &gt; 0,$C53,0)</f>
        <v>0</v>
      </c>
      <c r="BY53" s="175">
        <f>IF(VLOOKUP($D53,'Appendix B - CI'!$C$2:$EM$141,BY$1,0) &gt; 0,$C53,0)</f>
        <v>0</v>
      </c>
      <c r="BZ53" s="175">
        <f>IF(VLOOKUP($D53,'Appendix B - CI'!$C$2:$EM$141,BZ$1,0) &gt; 0,$C53,0)</f>
        <v>0</v>
      </c>
      <c r="CA53" s="175">
        <f>IF(VLOOKUP($D53,'Appendix B - CI'!$C$2:$EM$141,CA$1,0) &gt; 0,$C53,0)</f>
        <v>0</v>
      </c>
      <c r="CB53" s="175">
        <f>IF(VLOOKUP($D53,'Appendix B - CI'!$C$2:$EM$141,CB$1,0) &gt; 0,$C53,0)</f>
        <v>0</v>
      </c>
      <c r="CC53" s="175">
        <f>IF(VLOOKUP($D53,'Appendix B - CI'!$C$2:$EM$141,CC$1,0) &gt; 0,$C53,0)</f>
        <v>0</v>
      </c>
      <c r="CD53" s="175">
        <f>IF(VLOOKUP($D53,'Appendix B - CI'!$C$2:$EM$141,CD$1,0) &gt; 0,$C53,0)</f>
        <v>0</v>
      </c>
      <c r="CE53" s="175">
        <f>IF(VLOOKUP($D53,'Appendix B - CI'!$C$2:$EM$141,CE$1,0) &gt; 0,$C53,0)</f>
        <v>0</v>
      </c>
      <c r="CF53" s="175">
        <f>IF(VLOOKUP($D53,'Appendix B - CI'!$C$2:$EM$141,CF$1,0) &gt; 0,$C53,0)</f>
        <v>0</v>
      </c>
      <c r="CG53" s="175">
        <f>IF(VLOOKUP($D53,'Appendix B - CI'!$C$2:$EM$141,CG$1,0) &gt; 0,$C53,0)</f>
        <v>0</v>
      </c>
      <c r="CH53" s="175">
        <f>IF(VLOOKUP($D53,'Appendix B - CI'!$C$2:$EM$141,CH$1,0) &gt; 0,$C53,0)</f>
        <v>0</v>
      </c>
      <c r="CI53" s="175">
        <f>IF(VLOOKUP($D53,'Appendix B - CI'!$C$2:$EM$141,CI$1,0) &gt; 0,$C53,0)</f>
        <v>0</v>
      </c>
      <c r="CJ53" s="989">
        <f>IF(VLOOKUP($D53,'Appendix B - CI'!$C$2:$EM$141,CJ$1,0) &gt; 0,$C53,0)</f>
        <v>1583.6724</v>
      </c>
      <c r="CK53" s="175">
        <f>IF(VLOOKUP($D53,'Appendix B - CI'!$C$2:$EM$141,CK$1,0) &gt; 0,$C53,0)</f>
        <v>0</v>
      </c>
      <c r="CL53" s="175">
        <f>IF(VLOOKUP($D53,'Appendix B - CI'!$C$2:$EM$141,CL$1,0) &gt; 0,$C53,0)</f>
        <v>0</v>
      </c>
      <c r="CM53" s="175">
        <f>IF(VLOOKUP($D53,'Appendix B - CI'!$C$2:$EM$141,CM$1,0) &gt; 0,$C53,0)</f>
        <v>0</v>
      </c>
      <c r="CN53" s="175">
        <f>IF(VLOOKUP($D53,'Appendix B - CI'!$C$2:$EM$141,CN$1,0) &gt; 0,$C53,0)</f>
        <v>0</v>
      </c>
      <c r="CO53" s="175">
        <f>IF(VLOOKUP($D53,'Appendix B - CI'!$C$2:$EM$141,CO$1,0) &gt; 0,$C53,0)</f>
        <v>0</v>
      </c>
      <c r="CP53" s="175">
        <f>IF(VLOOKUP($D53,'Appendix B - CI'!$C$2:$EM$141,CP$1,0) &gt; 0,$C53,0)</f>
        <v>0</v>
      </c>
      <c r="CQ53" s="175">
        <f>IF(VLOOKUP($D53,'Appendix B - CI'!$C$2:$EM$141,CQ$1,0) &gt; 0,$C53,0)</f>
        <v>0</v>
      </c>
      <c r="CR53" s="989">
        <f>IF(VLOOKUP($D53,'Appendix B - CI'!$C$2:$EM$141,CR$1,0) &gt; 0,$C53,0)</f>
        <v>1583.6724</v>
      </c>
      <c r="CS53" s="175">
        <f>IF(VLOOKUP($D53,'Appendix B - CI'!$C$2:$EM$141,CS$1,0) &gt; 0,$C53,0)</f>
        <v>0</v>
      </c>
      <c r="CT53" s="175">
        <f>IF(VLOOKUP($D53,'Appendix B - CI'!$C$2:$EM$141,CT$1,0) &gt; 0,$C53,0)</f>
        <v>0</v>
      </c>
      <c r="CU53" s="175">
        <f>IF(VLOOKUP($D53,'Appendix B - CI'!$C$2:$EM$141,CU$1,0) &gt; 0,$C53,0)</f>
        <v>0</v>
      </c>
      <c r="CV53" s="175">
        <f>IF(VLOOKUP($D53,'Appendix B - CI'!$C$2:$EM$141,CV$1,0) &gt; 0,$C53,0)</f>
        <v>0</v>
      </c>
      <c r="CW53" s="175">
        <f>IF(VLOOKUP($D53,'Appendix B - CI'!$C$2:$EM$141,CW$1,0) &gt; 0,$C53,0)</f>
        <v>0</v>
      </c>
      <c r="CX53" s="175">
        <f>IF(VLOOKUP($D53,'Appendix B - CI'!$C$2:$EM$141,CX$1,0) &gt; 0,$C53,0)</f>
        <v>0</v>
      </c>
      <c r="CY53" s="175">
        <f>IF(VLOOKUP($D53,'Appendix B - CI'!$C$2:$EM$141,CY$1,0) &gt; 0,$C53,0)</f>
        <v>0</v>
      </c>
      <c r="CZ53" s="175">
        <f>IF(VLOOKUP($D53,'Appendix B - CI'!$C$2:$EM$141,CZ$1,0) &gt; 0,$C53,0)</f>
        <v>0</v>
      </c>
      <c r="DA53" s="175">
        <f>IF(VLOOKUP($D53,'Appendix B - CI'!$C$2:$EM$141,DA$1,0) &gt; 0,$C53,0)</f>
        <v>0</v>
      </c>
      <c r="DB53" s="175">
        <f>IF(VLOOKUP($D53,'Appendix B - CI'!$C$2:$EM$141,DB$1,0) &gt; 0,$C53,0)</f>
        <v>0</v>
      </c>
      <c r="DC53" s="175">
        <f>IF(VLOOKUP($D53,'Appendix B - CI'!$C$2:$EM$141,DC$1,0) &gt; 0,$C53,0)</f>
        <v>0</v>
      </c>
      <c r="DD53" s="989">
        <f>IF(VLOOKUP($D53,'Appendix B - CI'!$C$2:$EM$141,DD$1,0) &gt; 0,$C53,0)</f>
        <v>1583.6724</v>
      </c>
      <c r="DE53" s="175">
        <f>IF(VLOOKUP($D53,'Appendix B - CI'!$C$2:$EM$141,DE$1,0) &gt; 0,$C53,0)</f>
        <v>0</v>
      </c>
      <c r="DF53" s="175">
        <f>IF(VLOOKUP($D53,'Appendix B - CI'!$C$2:$EM$141,DF$1,0) &gt; 0,$C53,0)</f>
        <v>0</v>
      </c>
      <c r="DG53" s="989">
        <f>IF(VLOOKUP($D53,'Appendix B - CI'!$C$2:$EM$141,DG$1,0) &gt; 0,$C53,0)</f>
        <v>1583.6724</v>
      </c>
      <c r="DH53" s="175">
        <f>IF(VLOOKUP($D53,'Appendix B - CI'!$C$2:$EM$141,DH$1,0) &gt; 0,$C53,0)</f>
        <v>0</v>
      </c>
      <c r="DI53" s="175">
        <f>IF(VLOOKUP($D53,'Appendix B - CI'!$C$2:$EM$141,DI$1,0) &gt; 0,$C53,0)</f>
        <v>0</v>
      </c>
      <c r="DJ53" s="175">
        <f>IF(VLOOKUP($D53,'Appendix B - CI'!$C$2:$EM$141,DJ$1,0) &gt; 0,$C53,0)</f>
        <v>0</v>
      </c>
      <c r="DK53" s="175">
        <f>IF(VLOOKUP($D53,'Appendix B - CI'!$C$2:$EM$141,DK$1,0) &gt; 0,$C53,0)</f>
        <v>0</v>
      </c>
      <c r="DL53" s="175">
        <f>IF(VLOOKUP($D53,'Appendix B - CI'!$C$2:$EM$141,DL$1,0) &gt; 0,$C53,0)</f>
        <v>0</v>
      </c>
      <c r="DM53" s="175">
        <f>IF(VLOOKUP($D53,'Appendix B - CI'!$C$2:$EM$141,DM$1,0) &gt; 0,$C53,0)</f>
        <v>0</v>
      </c>
      <c r="DN53" s="175">
        <f>IF(VLOOKUP($D53,'Appendix B - CI'!$C$2:$EM$141,DN$1,0) &gt; 0,$C53,0)</f>
        <v>0</v>
      </c>
      <c r="DO53" s="175">
        <f>IF(VLOOKUP($D53,'Appendix B - CI'!$C$2:$EM$141,DO$1,0) &gt; 0,$C53,0)</f>
        <v>0</v>
      </c>
      <c r="DP53" s="989">
        <f>IF(VLOOKUP($D53,'Appendix B - CI'!$C$2:$EM$141,DP$1,0) &gt; 0,$C53,0)</f>
        <v>1583.6724</v>
      </c>
      <c r="DQ53" s="175">
        <f>IF(VLOOKUP($D53,'Appendix B - CI'!$C$2:$EM$141,DQ$1,0) &gt; 0,$C53,0)</f>
        <v>0</v>
      </c>
      <c r="DR53" s="175">
        <f>IF(VLOOKUP($D53,'Appendix B - CI'!$C$2:$EM$141,DR$1,0) &gt; 0,$C53,0)</f>
        <v>0</v>
      </c>
      <c r="DS53" s="175">
        <f>IF(VLOOKUP($D53,'Appendix B - CI'!$C$2:$EM$141,DS$1,0) &gt; 0,$C53,0)</f>
        <v>0</v>
      </c>
      <c r="DT53" s="175">
        <f>IF(VLOOKUP($D53,'Appendix B - CI'!$C$2:$EM$141,DT$1,0) &gt; 0,$C53,0)</f>
        <v>0</v>
      </c>
      <c r="DU53" s="175">
        <f>IF(VLOOKUP($D53,'Appendix B - CI'!$C$2:$EM$141,DU$1,0) &gt; 0,$C53,0)</f>
        <v>0</v>
      </c>
      <c r="DV53" s="989">
        <f>IF(VLOOKUP($D53,'Appendix B - CI'!$C$2:$EM$141,DV$1,0) &gt; 0,$C53,0)</f>
        <v>1583.6724</v>
      </c>
      <c r="DW53" s="175">
        <f>IF(VLOOKUP($D53,'Appendix B - CI'!$C$2:$EM$141,DW$1,0) &gt; 0,$C53,0)</f>
        <v>0</v>
      </c>
      <c r="DX53" s="175">
        <f>IF(VLOOKUP($D53,'Appendix B - CI'!$C$2:$EM$141,DX$1,0) &gt; 0,$C53,0)</f>
        <v>0</v>
      </c>
      <c r="DY53" s="175">
        <f>IF(VLOOKUP($D53,'Appendix B - CI'!$C$2:$EM$141,DY$1,0) &gt; 0,$C53,0)</f>
        <v>0</v>
      </c>
      <c r="DZ53" s="175">
        <f>IF(VLOOKUP($D53,'Appendix B - CI'!$C$2:$EM$141,DZ$1,0) &gt; 0,$C53,0)</f>
        <v>0</v>
      </c>
      <c r="EA53" s="175">
        <f>IF(VLOOKUP($D53,'Appendix B - CI'!$C$2:$EM$141,EA$1,0) &gt; 0,$C53,0)</f>
        <v>0</v>
      </c>
      <c r="EB53" s="175">
        <f>IF(VLOOKUP($D53,'Appendix B - CI'!$C$2:$EM$141,EB$1,0) &gt; 0,$C53,0)</f>
        <v>0</v>
      </c>
      <c r="EC53" s="989">
        <f>IF(VLOOKUP($D53,'Appendix B - CI'!$C$2:$EM$141,EC$1,0) &gt; 0,$C53,0)</f>
        <v>1583.6724</v>
      </c>
      <c r="ED53" s="175">
        <f>IF(VLOOKUP($D53,'Appendix B - CI'!$C$2:$EM$141,ED$1,0) &gt; 0,$C53,0)</f>
        <v>0</v>
      </c>
      <c r="EE53" s="175">
        <f>IF(VLOOKUP($D53,'Appendix B - CI'!$C$2:$EM$141,EE$1,0) &gt; 0,$C53,0)</f>
        <v>0</v>
      </c>
      <c r="EF53" s="175">
        <f>IF(VLOOKUP($D53,'Appendix B - CI'!$C$2:$EM$141,EF$1,0) &gt; 0,$C53,0)</f>
        <v>0</v>
      </c>
      <c r="EG53" s="175">
        <f>IF(VLOOKUP($D53,'Appendix B - CI'!$C$2:$EM$141,EG$1,0) &gt; 0,$C53,0)</f>
        <v>0</v>
      </c>
      <c r="EH53" s="175">
        <f>IF(VLOOKUP($D53,'Appendix B - CI'!$C$2:$EM$141,EH$1,0) &gt; 0,$C53,0)</f>
        <v>0</v>
      </c>
      <c r="EI53" s="175">
        <f>IF(VLOOKUP($D53,'Appendix B - CI'!$C$2:$EM$141,EI$1,0) &gt; 0,$C53,0)</f>
        <v>0</v>
      </c>
      <c r="EJ53" s="175">
        <f>IF(VLOOKUP($D53,'Appendix B - CI'!$C$2:$EM$141,EJ$1,0) &gt; 0,$C53,0)</f>
        <v>0</v>
      </c>
      <c r="EK53" s="175">
        <f>IF(VLOOKUP($D53,'Appendix B - CI'!$C$2:$EM$141,EK$1,0) &gt; 0,$C53,0)</f>
        <v>0</v>
      </c>
      <c r="EL53" s="175">
        <f>IF(VLOOKUP($D53,'Appendix B - CI'!$C$2:$EM$141,EL$1,0) &gt; 0,$C53,0)</f>
        <v>0</v>
      </c>
      <c r="EM53" s="175">
        <f>IF(VLOOKUP($D53,'Appendix B - CI'!$C$2:$EM$141,EM$1,0) &gt; 0,$C53,0)</f>
        <v>0</v>
      </c>
      <c r="EN53" s="175">
        <f>IF(VLOOKUP($D53,'Appendix B - CI'!$C$2:$EM$141,EN$1,0) &gt; 0,$C53,0)</f>
        <v>0</v>
      </c>
      <c r="EO53" s="178"/>
      <c r="EP53" s="178"/>
      <c r="EQ53" s="178"/>
      <c r="ER53" s="178"/>
      <c r="ES53" s="178"/>
      <c r="ET53" s="178"/>
      <c r="EU53" s="178"/>
      <c r="EV53" s="178"/>
      <c r="EW53" s="178"/>
      <c r="EX53" s="178"/>
      <c r="EY53" s="178"/>
      <c r="EZ53" s="178"/>
      <c r="FA53" s="178"/>
      <c r="FB53" s="178"/>
      <c r="FC53" s="178"/>
      <c r="FD53" s="178"/>
      <c r="FE53" s="178"/>
      <c r="FF53" s="178"/>
      <c r="FG53" s="178"/>
      <c r="FH53" s="178"/>
      <c r="FI53" s="178"/>
      <c r="FJ53" s="178"/>
      <c r="FK53" s="178"/>
      <c r="FL53" s="178"/>
      <c r="FM53" s="178"/>
      <c r="FN53" s="178"/>
      <c r="FO53" s="178"/>
      <c r="FP53" s="178"/>
      <c r="FQ53" s="178"/>
      <c r="FR53" s="178"/>
      <c r="FS53" s="178"/>
      <c r="FT53" s="178"/>
      <c r="FU53" s="178"/>
      <c r="FV53" s="178"/>
      <c r="FW53" s="178"/>
      <c r="FX53" s="178"/>
      <c r="FY53" s="178"/>
      <c r="FZ53" s="178"/>
      <c r="GA53" s="178"/>
      <c r="GB53" s="178"/>
      <c r="GC53" s="178"/>
      <c r="GD53" s="178"/>
      <c r="GE53" s="178"/>
      <c r="GF53" s="178"/>
      <c r="GG53" s="178"/>
      <c r="GH53" s="178"/>
      <c r="GI53" s="178"/>
      <c r="GJ53" s="178"/>
      <c r="GK53" s="178"/>
      <c r="GL53" s="178"/>
      <c r="GM53" s="178"/>
      <c r="GN53" s="178"/>
      <c r="GO53" s="178"/>
      <c r="GP53" s="178"/>
      <c r="GQ53" s="178"/>
      <c r="GR53" s="178"/>
      <c r="GS53" s="178"/>
      <c r="GT53" s="178"/>
      <c r="GU53" s="178"/>
      <c r="GV53" s="178"/>
      <c r="GW53" s="178"/>
      <c r="GX53" s="178"/>
      <c r="GY53" s="178"/>
      <c r="GZ53" s="178"/>
      <c r="HA53" s="178"/>
      <c r="HB53" s="178"/>
      <c r="HC53" s="178"/>
      <c r="HD53" s="178"/>
      <c r="HE53" s="178"/>
      <c r="HF53" s="178"/>
      <c r="HG53" s="178"/>
      <c r="HH53" s="178"/>
      <c r="HI53" s="178"/>
      <c r="HJ53" s="178"/>
      <c r="HK53" s="178"/>
      <c r="HL53" s="178"/>
      <c r="HM53" s="178"/>
      <c r="HN53" s="178"/>
      <c r="HO53" s="178"/>
      <c r="HP53" s="178"/>
      <c r="HQ53" s="178"/>
      <c r="HR53" s="178"/>
      <c r="HS53" s="178"/>
      <c r="HT53" s="178"/>
      <c r="HU53" s="178"/>
      <c r="HV53" s="178"/>
      <c r="HW53" s="178"/>
      <c r="HX53" s="178"/>
      <c r="HY53" s="178"/>
      <c r="HZ53" s="178"/>
      <c r="IA53" s="178"/>
      <c r="IB53" s="178"/>
      <c r="IC53" s="178"/>
      <c r="ID53" s="178"/>
      <c r="IE53" s="178"/>
      <c r="IF53" s="178"/>
      <c r="IG53" s="178"/>
      <c r="IH53" s="178"/>
      <c r="II53" s="178"/>
      <c r="IJ53" s="178"/>
      <c r="IK53" s="178"/>
      <c r="IL53" s="178"/>
      <c r="IM53" s="178"/>
      <c r="IN53" s="178"/>
      <c r="IO53" s="178"/>
      <c r="IP53" s="178"/>
      <c r="IQ53" s="178"/>
      <c r="IR53" s="178"/>
      <c r="IS53" s="178"/>
      <c r="IT53" s="178"/>
      <c r="IU53" s="178"/>
      <c r="IV53" s="178"/>
      <c r="IW53" s="178"/>
      <c r="IX53" s="178"/>
      <c r="IY53" s="178"/>
      <c r="IZ53" s="178"/>
      <c r="JA53" s="178"/>
      <c r="JB53" s="178"/>
      <c r="JC53" s="178"/>
      <c r="JD53" s="178"/>
      <c r="JE53" s="178"/>
      <c r="JF53" s="178"/>
      <c r="JG53" s="178"/>
      <c r="JH53" s="178"/>
      <c r="JI53" s="178"/>
      <c r="JJ53" s="178"/>
      <c r="JK53" s="178"/>
      <c r="JL53" s="178"/>
      <c r="JM53" s="178"/>
      <c r="JN53" s="178"/>
      <c r="JO53" s="178"/>
      <c r="JP53" s="178"/>
      <c r="JQ53" s="178"/>
      <c r="JR53" s="178"/>
      <c r="JS53" s="178"/>
      <c r="JT53" s="178"/>
      <c r="JU53" s="178"/>
      <c r="JV53" s="178"/>
      <c r="JW53" s="178"/>
      <c r="JX53" s="178"/>
      <c r="JY53" s="180"/>
    </row>
    <row r="54" ht="14.25" customHeight="1">
      <c r="A54" s="50" t="s">
        <v>202</v>
      </c>
      <c r="B54" s="83" t="s">
        <v>480</v>
      </c>
      <c r="C54" s="1330">
        <f>VLOOKUP(D54,'Combined Scenario II - Results'!$C$2:$AR$87,42,0)</f>
        <v>8636.73351</v>
      </c>
      <c r="D54" s="50">
        <v>1811075.0</v>
      </c>
      <c r="E54" s="175">
        <f>IF(VLOOKUP($D54,'Appendix B - CI'!$C$2:$EM$141,E$1,0) &gt; 0,$C54,0)</f>
        <v>0</v>
      </c>
      <c r="F54" s="175">
        <f>IF(VLOOKUP($D54,'Appendix B - CI'!$C$2:$EM$141,F$1,0) &gt; 0,$C54,0)</f>
        <v>0</v>
      </c>
      <c r="G54" s="175">
        <f>IF(VLOOKUP($D54,'Appendix B - CI'!$C$2:$EM$141,G$1,0) &gt; 0,$C54,0)</f>
        <v>0</v>
      </c>
      <c r="H54" s="175">
        <f>IF(VLOOKUP($D54,'Appendix B - CI'!$C$2:$EM$141,H$1,0) &gt; 0,$C54,0)</f>
        <v>0</v>
      </c>
      <c r="I54" s="175">
        <f>IF(VLOOKUP($D54,'Appendix B - CI'!$C$2:$EM$141,I$1,0) &gt; 0,$C54,0)</f>
        <v>0</v>
      </c>
      <c r="J54" s="175">
        <f>IF(VLOOKUP($D54,'Appendix B - CI'!$C$2:$EM$141,J$1,0) &gt; 0,$C54,0)</f>
        <v>0</v>
      </c>
      <c r="K54" s="175">
        <f>IF(VLOOKUP($D54,'Appendix B - CI'!$C$2:$EM$141,K$1,0) &gt; 0,$C54,0)</f>
        <v>0</v>
      </c>
      <c r="L54" s="175">
        <f>IF(VLOOKUP($D54,'Appendix B - CI'!$C$2:$EM$141,L$1,0) &gt; 0,$C54,0)</f>
        <v>0</v>
      </c>
      <c r="M54" s="175">
        <f>IF(VLOOKUP($D54,'Appendix B - CI'!$C$2:$EM$141,M$1,0) &gt; 0,$C54,0)</f>
        <v>0</v>
      </c>
      <c r="N54" s="175">
        <f>IF(VLOOKUP($D54,'Appendix B - CI'!$C$2:$EM$141,N$1,0) &gt; 0,$C54,0)</f>
        <v>0</v>
      </c>
      <c r="O54" s="175">
        <f>IF(VLOOKUP($D54,'Appendix B - CI'!$C$2:$EM$141,O$1,0) &gt; 0,$C54,0)</f>
        <v>0</v>
      </c>
      <c r="P54" s="175">
        <f>IF(VLOOKUP($D54,'Appendix B - CI'!$C$2:$EM$141,P$1,0) &gt; 0,$C54,0)</f>
        <v>0</v>
      </c>
      <c r="Q54" s="175">
        <f>IF(VLOOKUP($D54,'Appendix B - CI'!$C$2:$EM$141,Q$1,0) &gt; 0,$C54,0)</f>
        <v>0</v>
      </c>
      <c r="R54" s="175">
        <f>IF(VLOOKUP($D54,'Appendix B - CI'!$C$2:$EM$141,R$1,0) &gt; 0,$C54,0)</f>
        <v>0</v>
      </c>
      <c r="S54" s="175">
        <f>IF(VLOOKUP($D54,'Appendix B - CI'!$C$2:$EM$141,S$1,0) &gt; 0,$C54,0)</f>
        <v>0</v>
      </c>
      <c r="T54" s="175">
        <f>IF(VLOOKUP($D54,'Appendix B - CI'!$C$2:$EM$141,T$1,0) &gt; 0,$C54,0)</f>
        <v>0</v>
      </c>
      <c r="U54" s="175">
        <f>IF(VLOOKUP($D54,'Appendix B - CI'!$C$2:$EM$141,U$1,0) &gt; 0,$C54,0)</f>
        <v>0</v>
      </c>
      <c r="V54" s="175">
        <f>IF(VLOOKUP($D54,'Appendix B - CI'!$C$2:$EM$141,V$1,0) &gt; 0,$C54,0)</f>
        <v>0</v>
      </c>
      <c r="W54" s="175">
        <f>IF(VLOOKUP($D54,'Appendix B - CI'!$C$2:$EM$141,W$1,0) &gt; 0,$C54,0)</f>
        <v>0</v>
      </c>
      <c r="X54" s="175">
        <f>IF(VLOOKUP($D54,'Appendix B - CI'!$C$2:$EM$141,X$1,0) &gt; 0,$C54,0)</f>
        <v>0</v>
      </c>
      <c r="Y54" s="175">
        <f>IF(VLOOKUP($D54,'Appendix B - CI'!$C$2:$EM$141,Y$1,0) &gt; 0,$C54,0)</f>
        <v>0</v>
      </c>
      <c r="Z54" s="175">
        <f>IF(VLOOKUP($D54,'Appendix B - CI'!$C$2:$EM$141,Z$1,0) &gt; 0,$C54,0)</f>
        <v>0</v>
      </c>
      <c r="AA54" s="175">
        <f>IF(VLOOKUP($D54,'Appendix B - CI'!$C$2:$EM$141,AA$1,0) &gt; 0,$C54,0)</f>
        <v>0</v>
      </c>
      <c r="AB54" s="175">
        <f>IF(VLOOKUP($D54,'Appendix B - CI'!$C$2:$EM$141,AB$1,0) &gt; 0,$C54,0)</f>
        <v>0</v>
      </c>
      <c r="AC54" s="175">
        <f>IF(VLOOKUP($D54,'Appendix B - CI'!$C$2:$EM$141,AC$1,0) &gt; 0,$C54,0)</f>
        <v>0</v>
      </c>
      <c r="AD54" s="175">
        <f>IF(VLOOKUP($D54,'Appendix B - CI'!$C$2:$EM$141,AD$1,0) &gt; 0,$C54,0)</f>
        <v>0</v>
      </c>
      <c r="AE54" s="175">
        <f>IF(VLOOKUP($D54,'Appendix B - CI'!$C$2:$EM$141,AE$1,0) &gt; 0,$C54,0)</f>
        <v>0</v>
      </c>
      <c r="AF54" s="175">
        <f>IF(VLOOKUP($D54,'Appendix B - CI'!$C$2:$EM$141,AF$1,0) &gt; 0,$C54,0)</f>
        <v>0</v>
      </c>
      <c r="AG54" s="175">
        <f>IF(VLOOKUP($D54,'Appendix B - CI'!$C$2:$EM$141,AG$1,0) &gt; 0,$C54,0)</f>
        <v>0</v>
      </c>
      <c r="AH54" s="989">
        <f>IF(VLOOKUP($D54,'Appendix B - CI'!$C$2:$EM$141,AH$1,0) &gt; 0,$C54,0)</f>
        <v>8636.73351</v>
      </c>
      <c r="AI54" s="175">
        <f>IF(VLOOKUP($D54,'Appendix B - CI'!$C$2:$EM$141,AI$1,0) &gt; 0,$C54,0)</f>
        <v>0</v>
      </c>
      <c r="AJ54" s="175">
        <f>IF(VLOOKUP($D54,'Appendix B - CI'!$C$2:$EM$141,AJ$1,0) &gt; 0,$C54,0)</f>
        <v>0</v>
      </c>
      <c r="AK54" s="175">
        <f>IF(VLOOKUP($D54,'Appendix B - CI'!$C$2:$EM$141,AK$1,0) &gt; 0,$C54,0)</f>
        <v>0</v>
      </c>
      <c r="AL54" s="175">
        <f>IF(VLOOKUP($D54,'Appendix B - CI'!$C$2:$EM$141,AL$1,0) &gt; 0,$C54,0)</f>
        <v>0</v>
      </c>
      <c r="AM54" s="175">
        <f>IF(VLOOKUP($D54,'Appendix B - CI'!$C$2:$EM$141,AM$1,0) &gt; 0,$C54,0)</f>
        <v>0</v>
      </c>
      <c r="AN54" s="175">
        <f>IF(VLOOKUP($D54,'Appendix B - CI'!$C$2:$EM$141,AN$1,0) &gt; 0,$C54,0)</f>
        <v>0</v>
      </c>
      <c r="AO54" s="175">
        <f>IF(VLOOKUP($D54,'Appendix B - CI'!$C$2:$EM$141,AO$1,0) &gt; 0,$C54,0)</f>
        <v>0</v>
      </c>
      <c r="AP54" s="989">
        <f>IF(VLOOKUP($D54,'Appendix B - CI'!$C$2:$EM$141,AP$1,0) &gt; 0,$C54,0)</f>
        <v>8636.73351</v>
      </c>
      <c r="AQ54" s="175">
        <f>IF(VLOOKUP($D54,'Appendix B - CI'!$C$2:$EM$141,AQ$1,0) &gt; 0,$C54,0)</f>
        <v>0</v>
      </c>
      <c r="AR54" s="175">
        <f>IF(VLOOKUP($D54,'Appendix B - CI'!$C$2:$EM$141,AR$1,0) &gt; 0,$C54,0)</f>
        <v>0</v>
      </c>
      <c r="AS54" s="175">
        <f>IF(VLOOKUP($D54,'Appendix B - CI'!$C$2:$EM$141,AS$1,0) &gt; 0,$C54,0)</f>
        <v>0</v>
      </c>
      <c r="AT54" s="175">
        <f>IF(VLOOKUP($D54,'Appendix B - CI'!$C$2:$EM$141,AT$1,0) &gt; 0,$C54,0)</f>
        <v>0</v>
      </c>
      <c r="AU54" s="175">
        <f>IF(VLOOKUP($D54,'Appendix B - CI'!$C$2:$EM$141,AU$1,0) &gt; 0,$C54,0)</f>
        <v>0</v>
      </c>
      <c r="AV54" s="175">
        <f>IF(VLOOKUP($D54,'Appendix B - CI'!$C$2:$EM$141,AV$1,0) &gt; 0,$C54,0)</f>
        <v>0</v>
      </c>
      <c r="AW54" s="175">
        <f>IF(VLOOKUP($D54,'Appendix B - CI'!$C$2:$EM$141,AW$1,0) &gt; 0,$C54,0)</f>
        <v>0</v>
      </c>
      <c r="AX54" s="175">
        <f>IF(VLOOKUP($D54,'Appendix B - CI'!$C$2:$EM$141,AX$1,0) &gt; 0,$C54,0)</f>
        <v>0</v>
      </c>
      <c r="AY54" s="175">
        <f>IF(VLOOKUP($D54,'Appendix B - CI'!$C$2:$EM$141,AY$1,0) &gt; 0,$C54,0)</f>
        <v>0</v>
      </c>
      <c r="AZ54" s="175">
        <f>IF(VLOOKUP($D54,'Appendix B - CI'!$C$2:$EM$141,AZ$1,0) &gt; 0,$C54,0)</f>
        <v>0</v>
      </c>
      <c r="BA54" s="175">
        <f>IF(VLOOKUP($D54,'Appendix B - CI'!$C$2:$EM$141,BA$1,0) &gt; 0,$C54,0)</f>
        <v>0</v>
      </c>
      <c r="BB54" s="989">
        <f>IF(VLOOKUP($D54,'Appendix B - CI'!$C$2:$EM$141,BB$1,0) &gt; 0,$C54,0)</f>
        <v>8636.73351</v>
      </c>
      <c r="BC54" s="175">
        <f>IF(VLOOKUP($D54,'Appendix B - CI'!$C$2:$EM$141,BC$1,0) &gt; 0,$C54,0)</f>
        <v>0</v>
      </c>
      <c r="BD54" s="175">
        <f>IF(VLOOKUP($D54,'Appendix B - CI'!$C$2:$EM$141,BD$1,0) &gt; 0,$C54,0)</f>
        <v>0</v>
      </c>
      <c r="BE54" s="175">
        <f>IF(VLOOKUP($D54,'Appendix B - CI'!$C$2:$EM$141,BE$1,0) &gt; 0,$C54,0)</f>
        <v>0</v>
      </c>
      <c r="BF54" s="175">
        <f>IF(VLOOKUP($D54,'Appendix B - CI'!$C$2:$EM$141,BF$1,0) &gt; 0,$C54,0)</f>
        <v>0</v>
      </c>
      <c r="BG54" s="175">
        <f>IF(VLOOKUP($D54,'Appendix B - CI'!$C$2:$EM$141,BG$1,0) &gt; 0,$C54,0)</f>
        <v>0</v>
      </c>
      <c r="BH54" s="175">
        <f>IF(VLOOKUP($D54,'Appendix B - CI'!$C$2:$EM$141,BH$1,0) &gt; 0,$C54,0)</f>
        <v>0</v>
      </c>
      <c r="BI54" s="175">
        <f>IF(VLOOKUP($D54,'Appendix B - CI'!$C$2:$EM$141,BI$1,0) &gt; 0,$C54,0)</f>
        <v>0</v>
      </c>
      <c r="BJ54" s="175">
        <f>IF(VLOOKUP($D54,'Appendix B - CI'!$C$2:$EM$141,BJ$1,0) &gt; 0,$C54,0)</f>
        <v>0</v>
      </c>
      <c r="BK54" s="175">
        <f>IF(VLOOKUP($D54,'Appendix B - CI'!$C$2:$EM$141,BK$1,0) &gt; 0,$C54,0)</f>
        <v>0</v>
      </c>
      <c r="BL54" s="175">
        <f>IF(VLOOKUP($D54,'Appendix B - CI'!$C$2:$EM$141,BL$1,0) &gt; 0,$C54,0)</f>
        <v>0</v>
      </c>
      <c r="BM54" s="175">
        <f>IF(VLOOKUP($D54,'Appendix B - CI'!$C$2:$EM$141,BM$1,0) &gt; 0,$C54,0)</f>
        <v>0</v>
      </c>
      <c r="BN54" s="175">
        <f>IF(VLOOKUP($D54,'Appendix B - CI'!$C$2:$EM$141,BN$1,0) &gt; 0,$C54,0)</f>
        <v>0</v>
      </c>
      <c r="BO54" s="175">
        <f>IF(VLOOKUP($D54,'Appendix B - CI'!$C$2:$EM$141,BO$1,0) &gt; 0,$C54,0)</f>
        <v>0</v>
      </c>
      <c r="BP54" s="175">
        <f>IF(VLOOKUP($D54,'Appendix B - CI'!$C$2:$EM$141,BP$1,0) &gt; 0,$C54,0)</f>
        <v>0</v>
      </c>
      <c r="BQ54" s="175">
        <f>IF(VLOOKUP($D54,'Appendix B - CI'!$C$2:$EM$141,BQ$1,0) &gt; 0,$C54,0)</f>
        <v>0</v>
      </c>
      <c r="BR54" s="175">
        <f>IF(VLOOKUP($D54,'Appendix B - CI'!$C$2:$EM$141,BR$1,0) &gt; 0,$C54,0)</f>
        <v>0</v>
      </c>
      <c r="BS54" s="175">
        <f>IF(VLOOKUP($D54,'Appendix B - CI'!$C$2:$EM$141,BS$1,0) &gt; 0,$C54,0)</f>
        <v>0</v>
      </c>
      <c r="BT54" s="175">
        <f>IF(VLOOKUP($D54,'Appendix B - CI'!$C$2:$EM$141,BT$1,0) &gt; 0,$C54,0)</f>
        <v>0</v>
      </c>
      <c r="BU54" s="175">
        <f>IF(VLOOKUP($D54,'Appendix B - CI'!$C$2:$EM$141,BU$1,0) &gt; 0,$C54,0)</f>
        <v>0</v>
      </c>
      <c r="BV54" s="175">
        <f>IF(VLOOKUP($D54,'Appendix B - CI'!$C$2:$EM$141,BV$1,0) &gt; 0,$C54,0)</f>
        <v>0</v>
      </c>
      <c r="BW54" s="175">
        <f>IF(VLOOKUP($D54,'Appendix B - CI'!$C$2:$EM$141,BW$1,0) &gt; 0,$C54,0)</f>
        <v>0</v>
      </c>
      <c r="BX54" s="175">
        <f>IF(VLOOKUP($D54,'Appendix B - CI'!$C$2:$EM$141,BX$1,0) &gt; 0,$C54,0)</f>
        <v>0</v>
      </c>
      <c r="BY54" s="175">
        <f>IF(VLOOKUP($D54,'Appendix B - CI'!$C$2:$EM$141,BY$1,0) &gt; 0,$C54,0)</f>
        <v>0</v>
      </c>
      <c r="BZ54" s="175">
        <f>IF(VLOOKUP($D54,'Appendix B - CI'!$C$2:$EM$141,BZ$1,0) &gt; 0,$C54,0)</f>
        <v>0</v>
      </c>
      <c r="CA54" s="175">
        <f>IF(VLOOKUP($D54,'Appendix B - CI'!$C$2:$EM$141,CA$1,0) &gt; 0,$C54,0)</f>
        <v>0</v>
      </c>
      <c r="CB54" s="175">
        <f>IF(VLOOKUP($D54,'Appendix B - CI'!$C$2:$EM$141,CB$1,0) &gt; 0,$C54,0)</f>
        <v>0</v>
      </c>
      <c r="CC54" s="175">
        <f>IF(VLOOKUP($D54,'Appendix B - CI'!$C$2:$EM$141,CC$1,0) &gt; 0,$C54,0)</f>
        <v>0</v>
      </c>
      <c r="CD54" s="175">
        <f>IF(VLOOKUP($D54,'Appendix B - CI'!$C$2:$EM$141,CD$1,0) &gt; 0,$C54,0)</f>
        <v>0</v>
      </c>
      <c r="CE54" s="175">
        <f>IF(VLOOKUP($D54,'Appendix B - CI'!$C$2:$EM$141,CE$1,0) &gt; 0,$C54,0)</f>
        <v>0</v>
      </c>
      <c r="CF54" s="175">
        <f>IF(VLOOKUP($D54,'Appendix B - CI'!$C$2:$EM$141,CF$1,0) &gt; 0,$C54,0)</f>
        <v>0</v>
      </c>
      <c r="CG54" s="175">
        <f>IF(VLOOKUP($D54,'Appendix B - CI'!$C$2:$EM$141,CG$1,0) &gt; 0,$C54,0)</f>
        <v>0</v>
      </c>
      <c r="CH54" s="175">
        <f>IF(VLOOKUP($D54,'Appendix B - CI'!$C$2:$EM$141,CH$1,0) &gt; 0,$C54,0)</f>
        <v>0</v>
      </c>
      <c r="CI54" s="175">
        <f>IF(VLOOKUP($D54,'Appendix B - CI'!$C$2:$EM$141,CI$1,0) &gt; 0,$C54,0)</f>
        <v>0</v>
      </c>
      <c r="CJ54" s="989">
        <f>IF(VLOOKUP($D54,'Appendix B - CI'!$C$2:$EM$141,CJ$1,0) &gt; 0,$C54,0)</f>
        <v>8636.73351</v>
      </c>
      <c r="CK54" s="175">
        <f>IF(VLOOKUP($D54,'Appendix B - CI'!$C$2:$EM$141,CK$1,0) &gt; 0,$C54,0)</f>
        <v>0</v>
      </c>
      <c r="CL54" s="175">
        <f>IF(VLOOKUP($D54,'Appendix B - CI'!$C$2:$EM$141,CL$1,0) &gt; 0,$C54,0)</f>
        <v>0</v>
      </c>
      <c r="CM54" s="175">
        <f>IF(VLOOKUP($D54,'Appendix B - CI'!$C$2:$EM$141,CM$1,0) &gt; 0,$C54,0)</f>
        <v>0</v>
      </c>
      <c r="CN54" s="175">
        <f>IF(VLOOKUP($D54,'Appendix B - CI'!$C$2:$EM$141,CN$1,0) &gt; 0,$C54,0)</f>
        <v>0</v>
      </c>
      <c r="CO54" s="175">
        <f>IF(VLOOKUP($D54,'Appendix B - CI'!$C$2:$EM$141,CO$1,0) &gt; 0,$C54,0)</f>
        <v>0</v>
      </c>
      <c r="CP54" s="175">
        <f>IF(VLOOKUP($D54,'Appendix B - CI'!$C$2:$EM$141,CP$1,0) &gt; 0,$C54,0)</f>
        <v>0</v>
      </c>
      <c r="CQ54" s="175">
        <f>IF(VLOOKUP($D54,'Appendix B - CI'!$C$2:$EM$141,CQ$1,0) &gt; 0,$C54,0)</f>
        <v>0</v>
      </c>
      <c r="CR54" s="989">
        <f>IF(VLOOKUP($D54,'Appendix B - CI'!$C$2:$EM$141,CR$1,0) &gt; 0,$C54,0)</f>
        <v>8636.73351</v>
      </c>
      <c r="CS54" s="175">
        <f>IF(VLOOKUP($D54,'Appendix B - CI'!$C$2:$EM$141,CS$1,0) &gt; 0,$C54,0)</f>
        <v>0</v>
      </c>
      <c r="CT54" s="175">
        <f>IF(VLOOKUP($D54,'Appendix B - CI'!$C$2:$EM$141,CT$1,0) &gt; 0,$C54,0)</f>
        <v>0</v>
      </c>
      <c r="CU54" s="175">
        <f>IF(VLOOKUP($D54,'Appendix B - CI'!$C$2:$EM$141,CU$1,0) &gt; 0,$C54,0)</f>
        <v>0</v>
      </c>
      <c r="CV54" s="175">
        <f>IF(VLOOKUP($D54,'Appendix B - CI'!$C$2:$EM$141,CV$1,0) &gt; 0,$C54,0)</f>
        <v>0</v>
      </c>
      <c r="CW54" s="175">
        <f>IF(VLOOKUP($D54,'Appendix B - CI'!$C$2:$EM$141,CW$1,0) &gt; 0,$C54,0)</f>
        <v>0</v>
      </c>
      <c r="CX54" s="175">
        <f>IF(VLOOKUP($D54,'Appendix B - CI'!$C$2:$EM$141,CX$1,0) &gt; 0,$C54,0)</f>
        <v>0</v>
      </c>
      <c r="CY54" s="175">
        <f>IF(VLOOKUP($D54,'Appendix B - CI'!$C$2:$EM$141,CY$1,0) &gt; 0,$C54,0)</f>
        <v>0</v>
      </c>
      <c r="CZ54" s="175">
        <f>IF(VLOOKUP($D54,'Appendix B - CI'!$C$2:$EM$141,CZ$1,0) &gt; 0,$C54,0)</f>
        <v>0</v>
      </c>
      <c r="DA54" s="175">
        <f>IF(VLOOKUP($D54,'Appendix B - CI'!$C$2:$EM$141,DA$1,0) &gt; 0,$C54,0)</f>
        <v>0</v>
      </c>
      <c r="DB54" s="175">
        <f>IF(VLOOKUP($D54,'Appendix B - CI'!$C$2:$EM$141,DB$1,0) &gt; 0,$C54,0)</f>
        <v>0</v>
      </c>
      <c r="DC54" s="175">
        <f>IF(VLOOKUP($D54,'Appendix B - CI'!$C$2:$EM$141,DC$1,0) &gt; 0,$C54,0)</f>
        <v>0</v>
      </c>
      <c r="DD54" s="989">
        <f>IF(VLOOKUP($D54,'Appendix B - CI'!$C$2:$EM$141,DD$1,0) &gt; 0,$C54,0)</f>
        <v>8636.73351</v>
      </c>
      <c r="DE54" s="175">
        <f>IF(VLOOKUP($D54,'Appendix B - CI'!$C$2:$EM$141,DE$1,0) &gt; 0,$C54,0)</f>
        <v>0</v>
      </c>
      <c r="DF54" s="175">
        <f>IF(VLOOKUP($D54,'Appendix B - CI'!$C$2:$EM$141,DF$1,0) &gt; 0,$C54,0)</f>
        <v>0</v>
      </c>
      <c r="DG54" s="989">
        <f>IF(VLOOKUP($D54,'Appendix B - CI'!$C$2:$EM$141,DG$1,0) &gt; 0,$C54,0)</f>
        <v>8636.73351</v>
      </c>
      <c r="DH54" s="175">
        <f>IF(VLOOKUP($D54,'Appendix B - CI'!$C$2:$EM$141,DH$1,0) &gt; 0,$C54,0)</f>
        <v>0</v>
      </c>
      <c r="DI54" s="175">
        <f>IF(VLOOKUP($D54,'Appendix B - CI'!$C$2:$EM$141,DI$1,0) &gt; 0,$C54,0)</f>
        <v>0</v>
      </c>
      <c r="DJ54" s="175">
        <f>IF(VLOOKUP($D54,'Appendix B - CI'!$C$2:$EM$141,DJ$1,0) &gt; 0,$C54,0)</f>
        <v>0</v>
      </c>
      <c r="DK54" s="175">
        <f>IF(VLOOKUP($D54,'Appendix B - CI'!$C$2:$EM$141,DK$1,0) &gt; 0,$C54,0)</f>
        <v>0</v>
      </c>
      <c r="DL54" s="175">
        <f>IF(VLOOKUP($D54,'Appendix B - CI'!$C$2:$EM$141,DL$1,0) &gt; 0,$C54,0)</f>
        <v>0</v>
      </c>
      <c r="DM54" s="175">
        <f>IF(VLOOKUP($D54,'Appendix B - CI'!$C$2:$EM$141,DM$1,0) &gt; 0,$C54,0)</f>
        <v>0</v>
      </c>
      <c r="DN54" s="175">
        <f>IF(VLOOKUP($D54,'Appendix B - CI'!$C$2:$EM$141,DN$1,0) &gt; 0,$C54,0)</f>
        <v>0</v>
      </c>
      <c r="DO54" s="175">
        <f>IF(VLOOKUP($D54,'Appendix B - CI'!$C$2:$EM$141,DO$1,0) &gt; 0,$C54,0)</f>
        <v>0</v>
      </c>
      <c r="DP54" s="989">
        <f>IF(VLOOKUP($D54,'Appendix B - CI'!$C$2:$EM$141,DP$1,0) &gt; 0,$C54,0)</f>
        <v>8636.73351</v>
      </c>
      <c r="DQ54" s="175">
        <f>IF(VLOOKUP($D54,'Appendix B - CI'!$C$2:$EM$141,DQ$1,0) &gt; 0,$C54,0)</f>
        <v>0</v>
      </c>
      <c r="DR54" s="175">
        <f>IF(VLOOKUP($D54,'Appendix B - CI'!$C$2:$EM$141,DR$1,0) &gt; 0,$C54,0)</f>
        <v>0</v>
      </c>
      <c r="DS54" s="175">
        <f>IF(VLOOKUP($D54,'Appendix B - CI'!$C$2:$EM$141,DS$1,0) &gt; 0,$C54,0)</f>
        <v>0</v>
      </c>
      <c r="DT54" s="175">
        <f>IF(VLOOKUP($D54,'Appendix B - CI'!$C$2:$EM$141,DT$1,0) &gt; 0,$C54,0)</f>
        <v>0</v>
      </c>
      <c r="DU54" s="175">
        <f>IF(VLOOKUP($D54,'Appendix B - CI'!$C$2:$EM$141,DU$1,0) &gt; 0,$C54,0)</f>
        <v>0</v>
      </c>
      <c r="DV54" s="989">
        <f>IF(VLOOKUP($D54,'Appendix B - CI'!$C$2:$EM$141,DV$1,0) &gt; 0,$C54,0)</f>
        <v>8636.73351</v>
      </c>
      <c r="DW54" s="175">
        <f>IF(VLOOKUP($D54,'Appendix B - CI'!$C$2:$EM$141,DW$1,0) &gt; 0,$C54,0)</f>
        <v>0</v>
      </c>
      <c r="DX54" s="175">
        <f>IF(VLOOKUP($D54,'Appendix B - CI'!$C$2:$EM$141,DX$1,0) &gt; 0,$C54,0)</f>
        <v>0</v>
      </c>
      <c r="DY54" s="175">
        <f>IF(VLOOKUP($D54,'Appendix B - CI'!$C$2:$EM$141,DY$1,0) &gt; 0,$C54,0)</f>
        <v>0</v>
      </c>
      <c r="DZ54" s="175">
        <f>IF(VLOOKUP($D54,'Appendix B - CI'!$C$2:$EM$141,DZ$1,0) &gt; 0,$C54,0)</f>
        <v>0</v>
      </c>
      <c r="EA54" s="175">
        <f>IF(VLOOKUP($D54,'Appendix B - CI'!$C$2:$EM$141,EA$1,0) &gt; 0,$C54,0)</f>
        <v>0</v>
      </c>
      <c r="EB54" s="175">
        <f>IF(VLOOKUP($D54,'Appendix B - CI'!$C$2:$EM$141,EB$1,0) &gt; 0,$C54,0)</f>
        <v>0</v>
      </c>
      <c r="EC54" s="989">
        <f>IF(VLOOKUP($D54,'Appendix B - CI'!$C$2:$EM$141,EC$1,0) &gt; 0,$C54,0)</f>
        <v>8636.73351</v>
      </c>
      <c r="ED54" s="175">
        <f>IF(VLOOKUP($D54,'Appendix B - CI'!$C$2:$EM$141,ED$1,0) &gt; 0,$C54,0)</f>
        <v>0</v>
      </c>
      <c r="EE54" s="175">
        <f>IF(VLOOKUP($D54,'Appendix B - CI'!$C$2:$EM$141,EE$1,0) &gt; 0,$C54,0)</f>
        <v>0</v>
      </c>
      <c r="EF54" s="175">
        <f>IF(VLOOKUP($D54,'Appendix B - CI'!$C$2:$EM$141,EF$1,0) &gt; 0,$C54,0)</f>
        <v>0</v>
      </c>
      <c r="EG54" s="175">
        <f>IF(VLOOKUP($D54,'Appendix B - CI'!$C$2:$EM$141,EG$1,0) &gt; 0,$C54,0)</f>
        <v>0</v>
      </c>
      <c r="EH54" s="175">
        <f>IF(VLOOKUP($D54,'Appendix B - CI'!$C$2:$EM$141,EH$1,0) &gt; 0,$C54,0)</f>
        <v>0</v>
      </c>
      <c r="EI54" s="175">
        <f>IF(VLOOKUP($D54,'Appendix B - CI'!$C$2:$EM$141,EI$1,0) &gt; 0,$C54,0)</f>
        <v>0</v>
      </c>
      <c r="EJ54" s="175">
        <f>IF(VLOOKUP($D54,'Appendix B - CI'!$C$2:$EM$141,EJ$1,0) &gt; 0,$C54,0)</f>
        <v>0</v>
      </c>
      <c r="EK54" s="175">
        <f>IF(VLOOKUP($D54,'Appendix B - CI'!$C$2:$EM$141,EK$1,0) &gt; 0,$C54,0)</f>
        <v>0</v>
      </c>
      <c r="EL54" s="175">
        <f>IF(VLOOKUP($D54,'Appendix B - CI'!$C$2:$EM$141,EL$1,0) &gt; 0,$C54,0)</f>
        <v>0</v>
      </c>
      <c r="EM54" s="175">
        <f>IF(VLOOKUP($D54,'Appendix B - CI'!$C$2:$EM$141,EM$1,0) &gt; 0,$C54,0)</f>
        <v>0</v>
      </c>
      <c r="EN54" s="175">
        <f>IF(VLOOKUP($D54,'Appendix B - CI'!$C$2:$EM$141,EN$1,0) &gt; 0,$C54,0)</f>
        <v>0</v>
      </c>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8"/>
      <c r="GV54" s="178"/>
      <c r="GW54" s="178"/>
      <c r="GX54" s="178"/>
      <c r="GY54" s="178"/>
      <c r="GZ54" s="178"/>
      <c r="HA54" s="178"/>
      <c r="HB54" s="178"/>
      <c r="HC54" s="178"/>
      <c r="HD54" s="178"/>
      <c r="HE54" s="178"/>
      <c r="HF54" s="178"/>
      <c r="HG54" s="178"/>
      <c r="HH54" s="178"/>
      <c r="HI54" s="178"/>
      <c r="HJ54" s="178"/>
      <c r="HK54" s="178"/>
      <c r="HL54" s="178"/>
      <c r="HM54" s="178"/>
      <c r="HN54" s="178"/>
      <c r="HO54" s="178"/>
      <c r="HP54" s="178"/>
      <c r="HQ54" s="178"/>
      <c r="HR54" s="178"/>
      <c r="HS54" s="178"/>
      <c r="HT54" s="178"/>
      <c r="HU54" s="178"/>
      <c r="HV54" s="178"/>
      <c r="HW54" s="178"/>
      <c r="HX54" s="178"/>
      <c r="HY54" s="178"/>
      <c r="HZ54" s="178"/>
      <c r="IA54" s="178"/>
      <c r="IB54" s="178"/>
      <c r="IC54" s="178"/>
      <c r="ID54" s="178"/>
      <c r="IE54" s="178"/>
      <c r="IF54" s="178"/>
      <c r="IG54" s="178"/>
      <c r="IH54" s="178"/>
      <c r="II54" s="178"/>
      <c r="IJ54" s="178"/>
      <c r="IK54" s="178"/>
      <c r="IL54" s="178"/>
      <c r="IM54" s="178"/>
      <c r="IN54" s="178"/>
      <c r="IO54" s="178"/>
      <c r="IP54" s="178"/>
      <c r="IQ54" s="178"/>
      <c r="IR54" s="178"/>
      <c r="IS54" s="178"/>
      <c r="IT54" s="178"/>
      <c r="IU54" s="178"/>
      <c r="IV54" s="178"/>
      <c r="IW54" s="178"/>
      <c r="IX54" s="178"/>
      <c r="IY54" s="178"/>
      <c r="IZ54" s="178"/>
      <c r="JA54" s="178"/>
      <c r="JB54" s="178"/>
      <c r="JC54" s="178"/>
      <c r="JD54" s="178"/>
      <c r="JE54" s="178"/>
      <c r="JF54" s="178"/>
      <c r="JG54" s="178"/>
      <c r="JH54" s="178"/>
      <c r="JI54" s="178"/>
      <c r="JJ54" s="178"/>
      <c r="JK54" s="178"/>
      <c r="JL54" s="178"/>
      <c r="JM54" s="178"/>
      <c r="JN54" s="178"/>
      <c r="JO54" s="178"/>
      <c r="JP54" s="178"/>
      <c r="JQ54" s="178"/>
      <c r="JR54" s="178"/>
      <c r="JS54" s="178"/>
      <c r="JT54" s="178"/>
      <c r="JU54" s="178"/>
      <c r="JV54" s="178"/>
      <c r="JW54" s="178"/>
      <c r="JX54" s="178"/>
      <c r="JY54" s="180"/>
    </row>
    <row r="55" ht="14.25" customHeight="1">
      <c r="A55" s="50" t="s">
        <v>202</v>
      </c>
      <c r="B55" s="83" t="s">
        <v>480</v>
      </c>
      <c r="C55" s="1330">
        <f>VLOOKUP(D55,'Combined Scenario II - Results'!$C$2:$AR$87,42,0)</f>
        <v>483.9112</v>
      </c>
      <c r="D55" s="50">
        <v>1811076.0</v>
      </c>
      <c r="E55" s="175">
        <f>IF(VLOOKUP($D55,'Appendix B - CI'!$C$2:$EM$141,E$1,0) &gt; 0,$C55,0)</f>
        <v>0</v>
      </c>
      <c r="F55" s="175">
        <f>IF(VLOOKUP($D55,'Appendix B - CI'!$C$2:$EM$141,F$1,0) &gt; 0,$C55,0)</f>
        <v>0</v>
      </c>
      <c r="G55" s="175">
        <f>IF(VLOOKUP($D55,'Appendix B - CI'!$C$2:$EM$141,G$1,0) &gt; 0,$C55,0)</f>
        <v>0</v>
      </c>
      <c r="H55" s="175">
        <f>IF(VLOOKUP($D55,'Appendix B - CI'!$C$2:$EM$141,H$1,0) &gt; 0,$C55,0)</f>
        <v>0</v>
      </c>
      <c r="I55" s="175">
        <f>IF(VLOOKUP($D55,'Appendix B - CI'!$C$2:$EM$141,I$1,0) &gt; 0,$C55,0)</f>
        <v>0</v>
      </c>
      <c r="J55" s="175">
        <f>IF(VLOOKUP($D55,'Appendix B - CI'!$C$2:$EM$141,J$1,0) &gt; 0,$C55,0)</f>
        <v>0</v>
      </c>
      <c r="K55" s="175">
        <f>IF(VLOOKUP($D55,'Appendix B - CI'!$C$2:$EM$141,K$1,0) &gt; 0,$C55,0)</f>
        <v>0</v>
      </c>
      <c r="L55" s="175">
        <f>IF(VLOOKUP($D55,'Appendix B - CI'!$C$2:$EM$141,L$1,0) &gt; 0,$C55,0)</f>
        <v>0</v>
      </c>
      <c r="M55" s="175">
        <f>IF(VLOOKUP($D55,'Appendix B - CI'!$C$2:$EM$141,M$1,0) &gt; 0,$C55,0)</f>
        <v>0</v>
      </c>
      <c r="N55" s="175">
        <f>IF(VLOOKUP($D55,'Appendix B - CI'!$C$2:$EM$141,N$1,0) &gt; 0,$C55,0)</f>
        <v>0</v>
      </c>
      <c r="O55" s="175">
        <f>IF(VLOOKUP($D55,'Appendix B - CI'!$C$2:$EM$141,O$1,0) &gt; 0,$C55,0)</f>
        <v>0</v>
      </c>
      <c r="P55" s="175">
        <f>IF(VLOOKUP($D55,'Appendix B - CI'!$C$2:$EM$141,P$1,0) &gt; 0,$C55,0)</f>
        <v>0</v>
      </c>
      <c r="Q55" s="175">
        <f>IF(VLOOKUP($D55,'Appendix B - CI'!$C$2:$EM$141,Q$1,0) &gt; 0,$C55,0)</f>
        <v>0</v>
      </c>
      <c r="R55" s="175">
        <f>IF(VLOOKUP($D55,'Appendix B - CI'!$C$2:$EM$141,R$1,0) &gt; 0,$C55,0)</f>
        <v>0</v>
      </c>
      <c r="S55" s="175">
        <f>IF(VLOOKUP($D55,'Appendix B - CI'!$C$2:$EM$141,S$1,0) &gt; 0,$C55,0)</f>
        <v>0</v>
      </c>
      <c r="T55" s="175">
        <f>IF(VLOOKUP($D55,'Appendix B - CI'!$C$2:$EM$141,T$1,0) &gt; 0,$C55,0)</f>
        <v>0</v>
      </c>
      <c r="U55" s="175">
        <f>IF(VLOOKUP($D55,'Appendix B - CI'!$C$2:$EM$141,U$1,0) &gt; 0,$C55,0)</f>
        <v>0</v>
      </c>
      <c r="V55" s="175">
        <f>IF(VLOOKUP($D55,'Appendix B - CI'!$C$2:$EM$141,V$1,0) &gt; 0,$C55,0)</f>
        <v>0</v>
      </c>
      <c r="W55" s="175">
        <f>IF(VLOOKUP($D55,'Appendix B - CI'!$C$2:$EM$141,W$1,0) &gt; 0,$C55,0)</f>
        <v>0</v>
      </c>
      <c r="X55" s="175">
        <f>IF(VLOOKUP($D55,'Appendix B - CI'!$C$2:$EM$141,X$1,0) &gt; 0,$C55,0)</f>
        <v>0</v>
      </c>
      <c r="Y55" s="175">
        <f>IF(VLOOKUP($D55,'Appendix B - CI'!$C$2:$EM$141,Y$1,0) &gt; 0,$C55,0)</f>
        <v>0</v>
      </c>
      <c r="Z55" s="175">
        <f>IF(VLOOKUP($D55,'Appendix B - CI'!$C$2:$EM$141,Z$1,0) &gt; 0,$C55,0)</f>
        <v>0</v>
      </c>
      <c r="AA55" s="175">
        <f>IF(VLOOKUP($D55,'Appendix B - CI'!$C$2:$EM$141,AA$1,0) &gt; 0,$C55,0)</f>
        <v>0</v>
      </c>
      <c r="AB55" s="175">
        <f>IF(VLOOKUP($D55,'Appendix B - CI'!$C$2:$EM$141,AB$1,0) &gt; 0,$C55,0)</f>
        <v>0</v>
      </c>
      <c r="AC55" s="175">
        <f>IF(VLOOKUP($D55,'Appendix B - CI'!$C$2:$EM$141,AC$1,0) &gt; 0,$C55,0)</f>
        <v>0</v>
      </c>
      <c r="AD55" s="175">
        <f>IF(VLOOKUP($D55,'Appendix B - CI'!$C$2:$EM$141,AD$1,0) &gt; 0,$C55,0)</f>
        <v>0</v>
      </c>
      <c r="AE55" s="175">
        <f>IF(VLOOKUP($D55,'Appendix B - CI'!$C$2:$EM$141,AE$1,0) &gt; 0,$C55,0)</f>
        <v>0</v>
      </c>
      <c r="AF55" s="175">
        <f>IF(VLOOKUP($D55,'Appendix B - CI'!$C$2:$EM$141,AF$1,0) &gt; 0,$C55,0)</f>
        <v>0</v>
      </c>
      <c r="AG55" s="175">
        <f>IF(VLOOKUP($D55,'Appendix B - CI'!$C$2:$EM$141,AG$1,0) &gt; 0,$C55,0)</f>
        <v>0</v>
      </c>
      <c r="AH55" s="989">
        <f>IF(VLOOKUP($D55,'Appendix B - CI'!$C$2:$EM$141,AH$1,0) &gt; 0,$C55,0)</f>
        <v>483.9112</v>
      </c>
      <c r="AI55" s="175">
        <f>IF(VLOOKUP($D55,'Appendix B - CI'!$C$2:$EM$141,AI$1,0) &gt; 0,$C55,0)</f>
        <v>0</v>
      </c>
      <c r="AJ55" s="175">
        <f>IF(VLOOKUP($D55,'Appendix B - CI'!$C$2:$EM$141,AJ$1,0) &gt; 0,$C55,0)</f>
        <v>0</v>
      </c>
      <c r="AK55" s="175">
        <f>IF(VLOOKUP($D55,'Appendix B - CI'!$C$2:$EM$141,AK$1,0) &gt; 0,$C55,0)</f>
        <v>0</v>
      </c>
      <c r="AL55" s="175">
        <f>IF(VLOOKUP($D55,'Appendix B - CI'!$C$2:$EM$141,AL$1,0) &gt; 0,$C55,0)</f>
        <v>0</v>
      </c>
      <c r="AM55" s="175">
        <f>IF(VLOOKUP($D55,'Appendix B - CI'!$C$2:$EM$141,AM$1,0) &gt; 0,$C55,0)</f>
        <v>0</v>
      </c>
      <c r="AN55" s="175">
        <f>IF(VLOOKUP($D55,'Appendix B - CI'!$C$2:$EM$141,AN$1,0) &gt; 0,$C55,0)</f>
        <v>0</v>
      </c>
      <c r="AO55" s="175">
        <f>IF(VLOOKUP($D55,'Appendix B - CI'!$C$2:$EM$141,AO$1,0) &gt; 0,$C55,0)</f>
        <v>0</v>
      </c>
      <c r="AP55" s="989">
        <f>IF(VLOOKUP($D55,'Appendix B - CI'!$C$2:$EM$141,AP$1,0) &gt; 0,$C55,0)</f>
        <v>483.9112</v>
      </c>
      <c r="AQ55" s="175">
        <f>IF(VLOOKUP($D55,'Appendix B - CI'!$C$2:$EM$141,AQ$1,0) &gt; 0,$C55,0)</f>
        <v>0</v>
      </c>
      <c r="AR55" s="175">
        <f>IF(VLOOKUP($D55,'Appendix B - CI'!$C$2:$EM$141,AR$1,0) &gt; 0,$C55,0)</f>
        <v>0</v>
      </c>
      <c r="AS55" s="175">
        <f>IF(VLOOKUP($D55,'Appendix B - CI'!$C$2:$EM$141,AS$1,0) &gt; 0,$C55,0)</f>
        <v>0</v>
      </c>
      <c r="AT55" s="175">
        <f>IF(VLOOKUP($D55,'Appendix B - CI'!$C$2:$EM$141,AT$1,0) &gt; 0,$C55,0)</f>
        <v>0</v>
      </c>
      <c r="AU55" s="175">
        <f>IF(VLOOKUP($D55,'Appendix B - CI'!$C$2:$EM$141,AU$1,0) &gt; 0,$C55,0)</f>
        <v>0</v>
      </c>
      <c r="AV55" s="175">
        <f>IF(VLOOKUP($D55,'Appendix B - CI'!$C$2:$EM$141,AV$1,0) &gt; 0,$C55,0)</f>
        <v>0</v>
      </c>
      <c r="AW55" s="175">
        <f>IF(VLOOKUP($D55,'Appendix B - CI'!$C$2:$EM$141,AW$1,0) &gt; 0,$C55,0)</f>
        <v>0</v>
      </c>
      <c r="AX55" s="175">
        <f>IF(VLOOKUP($D55,'Appendix B - CI'!$C$2:$EM$141,AX$1,0) &gt; 0,$C55,0)</f>
        <v>0</v>
      </c>
      <c r="AY55" s="175">
        <f>IF(VLOOKUP($D55,'Appendix B - CI'!$C$2:$EM$141,AY$1,0) &gt; 0,$C55,0)</f>
        <v>0</v>
      </c>
      <c r="AZ55" s="175">
        <f>IF(VLOOKUP($D55,'Appendix B - CI'!$C$2:$EM$141,AZ$1,0) &gt; 0,$C55,0)</f>
        <v>0</v>
      </c>
      <c r="BA55" s="175">
        <f>IF(VLOOKUP($D55,'Appendix B - CI'!$C$2:$EM$141,BA$1,0) &gt; 0,$C55,0)</f>
        <v>0</v>
      </c>
      <c r="BB55" s="989">
        <f>IF(VLOOKUP($D55,'Appendix B - CI'!$C$2:$EM$141,BB$1,0) &gt; 0,$C55,0)</f>
        <v>483.9112</v>
      </c>
      <c r="BC55" s="175">
        <f>IF(VLOOKUP($D55,'Appendix B - CI'!$C$2:$EM$141,BC$1,0) &gt; 0,$C55,0)</f>
        <v>0</v>
      </c>
      <c r="BD55" s="175">
        <f>IF(VLOOKUP($D55,'Appendix B - CI'!$C$2:$EM$141,BD$1,0) &gt; 0,$C55,0)</f>
        <v>0</v>
      </c>
      <c r="BE55" s="175">
        <f>IF(VLOOKUP($D55,'Appendix B - CI'!$C$2:$EM$141,BE$1,0) &gt; 0,$C55,0)</f>
        <v>0</v>
      </c>
      <c r="BF55" s="175">
        <f>IF(VLOOKUP($D55,'Appendix B - CI'!$C$2:$EM$141,BF$1,0) &gt; 0,$C55,0)</f>
        <v>0</v>
      </c>
      <c r="BG55" s="175">
        <f>IF(VLOOKUP($D55,'Appendix B - CI'!$C$2:$EM$141,BG$1,0) &gt; 0,$C55,0)</f>
        <v>0</v>
      </c>
      <c r="BH55" s="175">
        <f>IF(VLOOKUP($D55,'Appendix B - CI'!$C$2:$EM$141,BH$1,0) &gt; 0,$C55,0)</f>
        <v>0</v>
      </c>
      <c r="BI55" s="175">
        <f>IF(VLOOKUP($D55,'Appendix B - CI'!$C$2:$EM$141,BI$1,0) &gt; 0,$C55,0)</f>
        <v>0</v>
      </c>
      <c r="BJ55" s="175">
        <f>IF(VLOOKUP($D55,'Appendix B - CI'!$C$2:$EM$141,BJ$1,0) &gt; 0,$C55,0)</f>
        <v>0</v>
      </c>
      <c r="BK55" s="175">
        <f>IF(VLOOKUP($D55,'Appendix B - CI'!$C$2:$EM$141,BK$1,0) &gt; 0,$C55,0)</f>
        <v>0</v>
      </c>
      <c r="BL55" s="175">
        <f>IF(VLOOKUP($D55,'Appendix B - CI'!$C$2:$EM$141,BL$1,0) &gt; 0,$C55,0)</f>
        <v>0</v>
      </c>
      <c r="BM55" s="175">
        <f>IF(VLOOKUP($D55,'Appendix B - CI'!$C$2:$EM$141,BM$1,0) &gt; 0,$C55,0)</f>
        <v>0</v>
      </c>
      <c r="BN55" s="175">
        <f>IF(VLOOKUP($D55,'Appendix B - CI'!$C$2:$EM$141,BN$1,0) &gt; 0,$C55,0)</f>
        <v>0</v>
      </c>
      <c r="BO55" s="175">
        <f>IF(VLOOKUP($D55,'Appendix B - CI'!$C$2:$EM$141,BO$1,0) &gt; 0,$C55,0)</f>
        <v>0</v>
      </c>
      <c r="BP55" s="175">
        <f>IF(VLOOKUP($D55,'Appendix B - CI'!$C$2:$EM$141,BP$1,0) &gt; 0,$C55,0)</f>
        <v>0</v>
      </c>
      <c r="BQ55" s="175">
        <f>IF(VLOOKUP($D55,'Appendix B - CI'!$C$2:$EM$141,BQ$1,0) &gt; 0,$C55,0)</f>
        <v>0</v>
      </c>
      <c r="BR55" s="175">
        <f>IF(VLOOKUP($D55,'Appendix B - CI'!$C$2:$EM$141,BR$1,0) &gt; 0,$C55,0)</f>
        <v>0</v>
      </c>
      <c r="BS55" s="175">
        <f>IF(VLOOKUP($D55,'Appendix B - CI'!$C$2:$EM$141,BS$1,0) &gt; 0,$C55,0)</f>
        <v>0</v>
      </c>
      <c r="BT55" s="175">
        <f>IF(VLOOKUP($D55,'Appendix B - CI'!$C$2:$EM$141,BT$1,0) &gt; 0,$C55,0)</f>
        <v>0</v>
      </c>
      <c r="BU55" s="175">
        <f>IF(VLOOKUP($D55,'Appendix B - CI'!$C$2:$EM$141,BU$1,0) &gt; 0,$C55,0)</f>
        <v>0</v>
      </c>
      <c r="BV55" s="175">
        <f>IF(VLOOKUP($D55,'Appendix B - CI'!$C$2:$EM$141,BV$1,0) &gt; 0,$C55,0)</f>
        <v>0</v>
      </c>
      <c r="BW55" s="175">
        <f>IF(VLOOKUP($D55,'Appendix B - CI'!$C$2:$EM$141,BW$1,0) &gt; 0,$C55,0)</f>
        <v>0</v>
      </c>
      <c r="BX55" s="175">
        <f>IF(VLOOKUP($D55,'Appendix B - CI'!$C$2:$EM$141,BX$1,0) &gt; 0,$C55,0)</f>
        <v>0</v>
      </c>
      <c r="BY55" s="175">
        <f>IF(VLOOKUP($D55,'Appendix B - CI'!$C$2:$EM$141,BY$1,0) &gt; 0,$C55,0)</f>
        <v>0</v>
      </c>
      <c r="BZ55" s="175">
        <f>IF(VLOOKUP($D55,'Appendix B - CI'!$C$2:$EM$141,BZ$1,0) &gt; 0,$C55,0)</f>
        <v>0</v>
      </c>
      <c r="CA55" s="175">
        <f>IF(VLOOKUP($D55,'Appendix B - CI'!$C$2:$EM$141,CA$1,0) &gt; 0,$C55,0)</f>
        <v>0</v>
      </c>
      <c r="CB55" s="175">
        <f>IF(VLOOKUP($D55,'Appendix B - CI'!$C$2:$EM$141,CB$1,0) &gt; 0,$C55,0)</f>
        <v>0</v>
      </c>
      <c r="CC55" s="175">
        <f>IF(VLOOKUP($D55,'Appendix B - CI'!$C$2:$EM$141,CC$1,0) &gt; 0,$C55,0)</f>
        <v>0</v>
      </c>
      <c r="CD55" s="175">
        <f>IF(VLOOKUP($D55,'Appendix B - CI'!$C$2:$EM$141,CD$1,0) &gt; 0,$C55,0)</f>
        <v>0</v>
      </c>
      <c r="CE55" s="175">
        <f>IF(VLOOKUP($D55,'Appendix B - CI'!$C$2:$EM$141,CE$1,0) &gt; 0,$C55,0)</f>
        <v>0</v>
      </c>
      <c r="CF55" s="175">
        <f>IF(VLOOKUP($D55,'Appendix B - CI'!$C$2:$EM$141,CF$1,0) &gt; 0,$C55,0)</f>
        <v>0</v>
      </c>
      <c r="CG55" s="175">
        <f>IF(VLOOKUP($D55,'Appendix B - CI'!$C$2:$EM$141,CG$1,0) &gt; 0,$C55,0)</f>
        <v>0</v>
      </c>
      <c r="CH55" s="175">
        <f>IF(VLOOKUP($D55,'Appendix B - CI'!$C$2:$EM$141,CH$1,0) &gt; 0,$C55,0)</f>
        <v>0</v>
      </c>
      <c r="CI55" s="175">
        <f>IF(VLOOKUP($D55,'Appendix B - CI'!$C$2:$EM$141,CI$1,0) &gt; 0,$C55,0)</f>
        <v>0</v>
      </c>
      <c r="CJ55" s="989">
        <f>IF(VLOOKUP($D55,'Appendix B - CI'!$C$2:$EM$141,CJ$1,0) &gt; 0,$C55,0)</f>
        <v>483.9112</v>
      </c>
      <c r="CK55" s="175">
        <f>IF(VLOOKUP($D55,'Appendix B - CI'!$C$2:$EM$141,CK$1,0) &gt; 0,$C55,0)</f>
        <v>0</v>
      </c>
      <c r="CL55" s="175">
        <f>IF(VLOOKUP($D55,'Appendix B - CI'!$C$2:$EM$141,CL$1,0) &gt; 0,$C55,0)</f>
        <v>0</v>
      </c>
      <c r="CM55" s="175">
        <f>IF(VLOOKUP($D55,'Appendix B - CI'!$C$2:$EM$141,CM$1,0) &gt; 0,$C55,0)</f>
        <v>0</v>
      </c>
      <c r="CN55" s="175">
        <f>IF(VLOOKUP($D55,'Appendix B - CI'!$C$2:$EM$141,CN$1,0) &gt; 0,$C55,0)</f>
        <v>0</v>
      </c>
      <c r="CO55" s="175">
        <f>IF(VLOOKUP($D55,'Appendix B - CI'!$C$2:$EM$141,CO$1,0) &gt; 0,$C55,0)</f>
        <v>0</v>
      </c>
      <c r="CP55" s="175">
        <f>IF(VLOOKUP($D55,'Appendix B - CI'!$C$2:$EM$141,CP$1,0) &gt; 0,$C55,0)</f>
        <v>0</v>
      </c>
      <c r="CQ55" s="175">
        <f>IF(VLOOKUP($D55,'Appendix B - CI'!$C$2:$EM$141,CQ$1,0) &gt; 0,$C55,0)</f>
        <v>0</v>
      </c>
      <c r="CR55" s="989">
        <f>IF(VLOOKUP($D55,'Appendix B - CI'!$C$2:$EM$141,CR$1,0) &gt; 0,$C55,0)</f>
        <v>483.9112</v>
      </c>
      <c r="CS55" s="175">
        <f>IF(VLOOKUP($D55,'Appendix B - CI'!$C$2:$EM$141,CS$1,0) &gt; 0,$C55,0)</f>
        <v>0</v>
      </c>
      <c r="CT55" s="175">
        <f>IF(VLOOKUP($D55,'Appendix B - CI'!$C$2:$EM$141,CT$1,0) &gt; 0,$C55,0)</f>
        <v>0</v>
      </c>
      <c r="CU55" s="175">
        <f>IF(VLOOKUP($D55,'Appendix B - CI'!$C$2:$EM$141,CU$1,0) &gt; 0,$C55,0)</f>
        <v>0</v>
      </c>
      <c r="CV55" s="175">
        <f>IF(VLOOKUP($D55,'Appendix B - CI'!$C$2:$EM$141,CV$1,0) &gt; 0,$C55,0)</f>
        <v>0</v>
      </c>
      <c r="CW55" s="175">
        <f>IF(VLOOKUP($D55,'Appendix B - CI'!$C$2:$EM$141,CW$1,0) &gt; 0,$C55,0)</f>
        <v>0</v>
      </c>
      <c r="CX55" s="175">
        <f>IF(VLOOKUP($D55,'Appendix B - CI'!$C$2:$EM$141,CX$1,0) &gt; 0,$C55,0)</f>
        <v>0</v>
      </c>
      <c r="CY55" s="175">
        <f>IF(VLOOKUP($D55,'Appendix B - CI'!$C$2:$EM$141,CY$1,0) &gt; 0,$C55,0)</f>
        <v>0</v>
      </c>
      <c r="CZ55" s="175">
        <f>IF(VLOOKUP($D55,'Appendix B - CI'!$C$2:$EM$141,CZ$1,0) &gt; 0,$C55,0)</f>
        <v>0</v>
      </c>
      <c r="DA55" s="175">
        <f>IF(VLOOKUP($D55,'Appendix B - CI'!$C$2:$EM$141,DA$1,0) &gt; 0,$C55,0)</f>
        <v>0</v>
      </c>
      <c r="DB55" s="175">
        <f>IF(VLOOKUP($D55,'Appendix B - CI'!$C$2:$EM$141,DB$1,0) &gt; 0,$C55,0)</f>
        <v>0</v>
      </c>
      <c r="DC55" s="175">
        <f>IF(VLOOKUP($D55,'Appendix B - CI'!$C$2:$EM$141,DC$1,0) &gt; 0,$C55,0)</f>
        <v>0</v>
      </c>
      <c r="DD55" s="989">
        <f>IF(VLOOKUP($D55,'Appendix B - CI'!$C$2:$EM$141,DD$1,0) &gt; 0,$C55,0)</f>
        <v>483.9112</v>
      </c>
      <c r="DE55" s="175">
        <f>IF(VLOOKUP($D55,'Appendix B - CI'!$C$2:$EM$141,DE$1,0) &gt; 0,$C55,0)</f>
        <v>0</v>
      </c>
      <c r="DF55" s="175">
        <f>IF(VLOOKUP($D55,'Appendix B - CI'!$C$2:$EM$141,DF$1,0) &gt; 0,$C55,0)</f>
        <v>0</v>
      </c>
      <c r="DG55" s="989">
        <f>IF(VLOOKUP($D55,'Appendix B - CI'!$C$2:$EM$141,DG$1,0) &gt; 0,$C55,0)</f>
        <v>483.9112</v>
      </c>
      <c r="DH55" s="175">
        <f>IF(VLOOKUP($D55,'Appendix B - CI'!$C$2:$EM$141,DH$1,0) &gt; 0,$C55,0)</f>
        <v>0</v>
      </c>
      <c r="DI55" s="175">
        <f>IF(VLOOKUP($D55,'Appendix B - CI'!$C$2:$EM$141,DI$1,0) &gt; 0,$C55,0)</f>
        <v>0</v>
      </c>
      <c r="DJ55" s="175">
        <f>IF(VLOOKUP($D55,'Appendix B - CI'!$C$2:$EM$141,DJ$1,0) &gt; 0,$C55,0)</f>
        <v>0</v>
      </c>
      <c r="DK55" s="175">
        <f>IF(VLOOKUP($D55,'Appendix B - CI'!$C$2:$EM$141,DK$1,0) &gt; 0,$C55,0)</f>
        <v>0</v>
      </c>
      <c r="DL55" s="175">
        <f>IF(VLOOKUP($D55,'Appendix B - CI'!$C$2:$EM$141,DL$1,0) &gt; 0,$C55,0)</f>
        <v>0</v>
      </c>
      <c r="DM55" s="175">
        <f>IF(VLOOKUP($D55,'Appendix B - CI'!$C$2:$EM$141,DM$1,0) &gt; 0,$C55,0)</f>
        <v>0</v>
      </c>
      <c r="DN55" s="175">
        <f>IF(VLOOKUP($D55,'Appendix B - CI'!$C$2:$EM$141,DN$1,0) &gt; 0,$C55,0)</f>
        <v>0</v>
      </c>
      <c r="DO55" s="175">
        <f>IF(VLOOKUP($D55,'Appendix B - CI'!$C$2:$EM$141,DO$1,0) &gt; 0,$C55,0)</f>
        <v>0</v>
      </c>
      <c r="DP55" s="989">
        <f>IF(VLOOKUP($D55,'Appendix B - CI'!$C$2:$EM$141,DP$1,0) &gt; 0,$C55,0)</f>
        <v>483.9112</v>
      </c>
      <c r="DQ55" s="175">
        <f>IF(VLOOKUP($D55,'Appendix B - CI'!$C$2:$EM$141,DQ$1,0) &gt; 0,$C55,0)</f>
        <v>0</v>
      </c>
      <c r="DR55" s="175">
        <f>IF(VLOOKUP($D55,'Appendix B - CI'!$C$2:$EM$141,DR$1,0) &gt; 0,$C55,0)</f>
        <v>0</v>
      </c>
      <c r="DS55" s="175">
        <f>IF(VLOOKUP($D55,'Appendix B - CI'!$C$2:$EM$141,DS$1,0) &gt; 0,$C55,0)</f>
        <v>0</v>
      </c>
      <c r="DT55" s="175">
        <f>IF(VLOOKUP($D55,'Appendix B - CI'!$C$2:$EM$141,DT$1,0) &gt; 0,$C55,0)</f>
        <v>0</v>
      </c>
      <c r="DU55" s="175">
        <f>IF(VLOOKUP($D55,'Appendix B - CI'!$C$2:$EM$141,DU$1,0) &gt; 0,$C55,0)</f>
        <v>0</v>
      </c>
      <c r="DV55" s="989">
        <f>IF(VLOOKUP($D55,'Appendix B - CI'!$C$2:$EM$141,DV$1,0) &gt; 0,$C55,0)</f>
        <v>483.9112</v>
      </c>
      <c r="DW55" s="175">
        <f>IF(VLOOKUP($D55,'Appendix B - CI'!$C$2:$EM$141,DW$1,0) &gt; 0,$C55,0)</f>
        <v>0</v>
      </c>
      <c r="DX55" s="175">
        <f>IF(VLOOKUP($D55,'Appendix B - CI'!$C$2:$EM$141,DX$1,0) &gt; 0,$C55,0)</f>
        <v>0</v>
      </c>
      <c r="DY55" s="175">
        <f>IF(VLOOKUP($D55,'Appendix B - CI'!$C$2:$EM$141,DY$1,0) &gt; 0,$C55,0)</f>
        <v>0</v>
      </c>
      <c r="DZ55" s="175">
        <f>IF(VLOOKUP($D55,'Appendix B - CI'!$C$2:$EM$141,DZ$1,0) &gt; 0,$C55,0)</f>
        <v>0</v>
      </c>
      <c r="EA55" s="175">
        <f>IF(VLOOKUP($D55,'Appendix B - CI'!$C$2:$EM$141,EA$1,0) &gt; 0,$C55,0)</f>
        <v>0</v>
      </c>
      <c r="EB55" s="175">
        <f>IF(VLOOKUP($D55,'Appendix B - CI'!$C$2:$EM$141,EB$1,0) &gt; 0,$C55,0)</f>
        <v>0</v>
      </c>
      <c r="EC55" s="989">
        <f>IF(VLOOKUP($D55,'Appendix B - CI'!$C$2:$EM$141,EC$1,0) &gt; 0,$C55,0)</f>
        <v>483.9112</v>
      </c>
      <c r="ED55" s="175">
        <f>IF(VLOOKUP($D55,'Appendix B - CI'!$C$2:$EM$141,ED$1,0) &gt; 0,$C55,0)</f>
        <v>0</v>
      </c>
      <c r="EE55" s="175">
        <f>IF(VLOOKUP($D55,'Appendix B - CI'!$C$2:$EM$141,EE$1,0) &gt; 0,$C55,0)</f>
        <v>0</v>
      </c>
      <c r="EF55" s="175">
        <f>IF(VLOOKUP($D55,'Appendix B - CI'!$C$2:$EM$141,EF$1,0) &gt; 0,$C55,0)</f>
        <v>0</v>
      </c>
      <c r="EG55" s="175">
        <f>IF(VLOOKUP($D55,'Appendix B - CI'!$C$2:$EM$141,EG$1,0) &gt; 0,$C55,0)</f>
        <v>0</v>
      </c>
      <c r="EH55" s="175">
        <f>IF(VLOOKUP($D55,'Appendix B - CI'!$C$2:$EM$141,EH$1,0) &gt; 0,$C55,0)</f>
        <v>0</v>
      </c>
      <c r="EI55" s="175">
        <f>IF(VLOOKUP($D55,'Appendix B - CI'!$C$2:$EM$141,EI$1,0) &gt; 0,$C55,0)</f>
        <v>0</v>
      </c>
      <c r="EJ55" s="175">
        <f>IF(VLOOKUP($D55,'Appendix B - CI'!$C$2:$EM$141,EJ$1,0) &gt; 0,$C55,0)</f>
        <v>0</v>
      </c>
      <c r="EK55" s="175">
        <f>IF(VLOOKUP($D55,'Appendix B - CI'!$C$2:$EM$141,EK$1,0) &gt; 0,$C55,0)</f>
        <v>0</v>
      </c>
      <c r="EL55" s="175">
        <f>IF(VLOOKUP($D55,'Appendix B - CI'!$C$2:$EM$141,EL$1,0) &gt; 0,$C55,0)</f>
        <v>0</v>
      </c>
      <c r="EM55" s="175">
        <f>IF(VLOOKUP($D55,'Appendix B - CI'!$C$2:$EM$141,EM$1,0) &gt; 0,$C55,0)</f>
        <v>0</v>
      </c>
      <c r="EN55" s="175">
        <f>IF(VLOOKUP($D55,'Appendix B - CI'!$C$2:$EM$141,EN$1,0) &gt; 0,$C55,0)</f>
        <v>0</v>
      </c>
      <c r="EO55" s="178"/>
      <c r="EP55" s="178"/>
      <c r="EQ55" s="178"/>
      <c r="ER55" s="178"/>
      <c r="ES55" s="178"/>
      <c r="ET55" s="178"/>
      <c r="EU55" s="178"/>
      <c r="EV55" s="178"/>
      <c r="EW55" s="178"/>
      <c r="EX55" s="178"/>
      <c r="EY55" s="178"/>
      <c r="EZ55" s="178"/>
      <c r="FA55" s="178"/>
      <c r="FB55" s="178"/>
      <c r="FC55" s="178"/>
      <c r="FD55" s="178"/>
      <c r="FE55" s="178"/>
      <c r="FF55" s="178"/>
      <c r="FG55" s="178"/>
      <c r="FH55" s="178"/>
      <c r="FI55" s="178"/>
      <c r="FJ55" s="178"/>
      <c r="FK55" s="178"/>
      <c r="FL55" s="178"/>
      <c r="FM55" s="178"/>
      <c r="FN55" s="178"/>
      <c r="FO55" s="178"/>
      <c r="FP55" s="178"/>
      <c r="FQ55" s="178"/>
      <c r="FR55" s="178"/>
      <c r="FS55" s="178"/>
      <c r="FT55" s="178"/>
      <c r="FU55" s="178"/>
      <c r="FV55" s="178"/>
      <c r="FW55" s="178"/>
      <c r="FX55" s="178"/>
      <c r="FY55" s="178"/>
      <c r="FZ55" s="178"/>
      <c r="GA55" s="178"/>
      <c r="GB55" s="178"/>
      <c r="GC55" s="178"/>
      <c r="GD55" s="178"/>
      <c r="GE55" s="178"/>
      <c r="GF55" s="178"/>
      <c r="GG55" s="178"/>
      <c r="GH55" s="178"/>
      <c r="GI55" s="178"/>
      <c r="GJ55" s="178"/>
      <c r="GK55" s="178"/>
      <c r="GL55" s="178"/>
      <c r="GM55" s="178"/>
      <c r="GN55" s="178"/>
      <c r="GO55" s="178"/>
      <c r="GP55" s="178"/>
      <c r="GQ55" s="178"/>
      <c r="GR55" s="178"/>
      <c r="GS55" s="178"/>
      <c r="GT55" s="178"/>
      <c r="GU55" s="178"/>
      <c r="GV55" s="178"/>
      <c r="GW55" s="178"/>
      <c r="GX55" s="178"/>
      <c r="GY55" s="178"/>
      <c r="GZ55" s="178"/>
      <c r="HA55" s="178"/>
      <c r="HB55" s="178"/>
      <c r="HC55" s="178"/>
      <c r="HD55" s="178"/>
      <c r="HE55" s="178"/>
      <c r="HF55" s="178"/>
      <c r="HG55" s="178"/>
      <c r="HH55" s="178"/>
      <c r="HI55" s="178"/>
      <c r="HJ55" s="178"/>
      <c r="HK55" s="178"/>
      <c r="HL55" s="178"/>
      <c r="HM55" s="178"/>
      <c r="HN55" s="178"/>
      <c r="HO55" s="178"/>
      <c r="HP55" s="178"/>
      <c r="HQ55" s="178"/>
      <c r="HR55" s="178"/>
      <c r="HS55" s="178"/>
      <c r="HT55" s="178"/>
      <c r="HU55" s="178"/>
      <c r="HV55" s="178"/>
      <c r="HW55" s="178"/>
      <c r="HX55" s="178"/>
      <c r="HY55" s="178"/>
      <c r="HZ55" s="178"/>
      <c r="IA55" s="178"/>
      <c r="IB55" s="178"/>
      <c r="IC55" s="178"/>
      <c r="ID55" s="178"/>
      <c r="IE55" s="178"/>
      <c r="IF55" s="178"/>
      <c r="IG55" s="178"/>
      <c r="IH55" s="178"/>
      <c r="II55" s="178"/>
      <c r="IJ55" s="178"/>
      <c r="IK55" s="178"/>
      <c r="IL55" s="178"/>
      <c r="IM55" s="178"/>
      <c r="IN55" s="178"/>
      <c r="IO55" s="178"/>
      <c r="IP55" s="178"/>
      <c r="IQ55" s="178"/>
      <c r="IR55" s="178"/>
      <c r="IS55" s="178"/>
      <c r="IT55" s="178"/>
      <c r="IU55" s="178"/>
      <c r="IV55" s="178"/>
      <c r="IW55" s="178"/>
      <c r="IX55" s="178"/>
      <c r="IY55" s="178"/>
      <c r="IZ55" s="178"/>
      <c r="JA55" s="178"/>
      <c r="JB55" s="178"/>
      <c r="JC55" s="178"/>
      <c r="JD55" s="178"/>
      <c r="JE55" s="178"/>
      <c r="JF55" s="178"/>
      <c r="JG55" s="178"/>
      <c r="JH55" s="178"/>
      <c r="JI55" s="178"/>
      <c r="JJ55" s="178"/>
      <c r="JK55" s="178"/>
      <c r="JL55" s="178"/>
      <c r="JM55" s="178"/>
      <c r="JN55" s="178"/>
      <c r="JO55" s="178"/>
      <c r="JP55" s="178"/>
      <c r="JQ55" s="178"/>
      <c r="JR55" s="178"/>
      <c r="JS55" s="178"/>
      <c r="JT55" s="178"/>
      <c r="JU55" s="178"/>
      <c r="JV55" s="178"/>
      <c r="JW55" s="178"/>
      <c r="JX55" s="178"/>
      <c r="JY55" s="180"/>
    </row>
    <row r="56" ht="14.25" customHeight="1">
      <c r="A56" s="50" t="s">
        <v>202</v>
      </c>
      <c r="B56" s="83" t="s">
        <v>480</v>
      </c>
      <c r="C56" s="1330">
        <f>VLOOKUP(D56,'Combined Scenario II - Results'!$C$2:$AR$87,42,0)</f>
        <v>2028.7568</v>
      </c>
      <c r="D56" s="50">
        <v>1811077.0</v>
      </c>
      <c r="E56" s="175">
        <f>IF(VLOOKUP($D56,'Appendix B - CI'!$C$2:$EM$141,E$1,0) &gt; 0,$C56,0)</f>
        <v>0</v>
      </c>
      <c r="F56" s="175">
        <f>IF(VLOOKUP($D56,'Appendix B - CI'!$C$2:$EM$141,F$1,0) &gt; 0,$C56,0)</f>
        <v>0</v>
      </c>
      <c r="G56" s="175">
        <f>IF(VLOOKUP($D56,'Appendix B - CI'!$C$2:$EM$141,G$1,0) &gt; 0,$C56,0)</f>
        <v>0</v>
      </c>
      <c r="H56" s="175">
        <f>IF(VLOOKUP($D56,'Appendix B - CI'!$C$2:$EM$141,H$1,0) &gt; 0,$C56,0)</f>
        <v>0</v>
      </c>
      <c r="I56" s="175">
        <f>IF(VLOOKUP($D56,'Appendix B - CI'!$C$2:$EM$141,I$1,0) &gt; 0,$C56,0)</f>
        <v>0</v>
      </c>
      <c r="J56" s="175">
        <f>IF(VLOOKUP($D56,'Appendix B - CI'!$C$2:$EM$141,J$1,0) &gt; 0,$C56,0)</f>
        <v>0</v>
      </c>
      <c r="K56" s="175">
        <f>IF(VLOOKUP($D56,'Appendix B - CI'!$C$2:$EM$141,K$1,0) &gt; 0,$C56,0)</f>
        <v>0</v>
      </c>
      <c r="L56" s="175">
        <f>IF(VLOOKUP($D56,'Appendix B - CI'!$C$2:$EM$141,L$1,0) &gt; 0,$C56,0)</f>
        <v>0</v>
      </c>
      <c r="M56" s="175">
        <f>IF(VLOOKUP($D56,'Appendix B - CI'!$C$2:$EM$141,M$1,0) &gt; 0,$C56,0)</f>
        <v>0</v>
      </c>
      <c r="N56" s="175">
        <f>IF(VLOOKUP($D56,'Appendix B - CI'!$C$2:$EM$141,N$1,0) &gt; 0,$C56,0)</f>
        <v>0</v>
      </c>
      <c r="O56" s="175">
        <f>IF(VLOOKUP($D56,'Appendix B - CI'!$C$2:$EM$141,O$1,0) &gt; 0,$C56,0)</f>
        <v>0</v>
      </c>
      <c r="P56" s="175">
        <f>IF(VLOOKUP($D56,'Appendix B - CI'!$C$2:$EM$141,P$1,0) &gt; 0,$C56,0)</f>
        <v>0</v>
      </c>
      <c r="Q56" s="175">
        <f>IF(VLOOKUP($D56,'Appendix B - CI'!$C$2:$EM$141,Q$1,0) &gt; 0,$C56,0)</f>
        <v>0</v>
      </c>
      <c r="R56" s="175">
        <f>IF(VLOOKUP($D56,'Appendix B - CI'!$C$2:$EM$141,R$1,0) &gt; 0,$C56,0)</f>
        <v>0</v>
      </c>
      <c r="S56" s="175">
        <f>IF(VLOOKUP($D56,'Appendix B - CI'!$C$2:$EM$141,S$1,0) &gt; 0,$C56,0)</f>
        <v>0</v>
      </c>
      <c r="T56" s="175">
        <f>IF(VLOOKUP($D56,'Appendix B - CI'!$C$2:$EM$141,T$1,0) &gt; 0,$C56,0)</f>
        <v>0</v>
      </c>
      <c r="U56" s="175">
        <f>IF(VLOOKUP($D56,'Appendix B - CI'!$C$2:$EM$141,U$1,0) &gt; 0,$C56,0)</f>
        <v>0</v>
      </c>
      <c r="V56" s="175">
        <f>IF(VLOOKUP($D56,'Appendix B - CI'!$C$2:$EM$141,V$1,0) &gt; 0,$C56,0)</f>
        <v>0</v>
      </c>
      <c r="W56" s="175">
        <f>IF(VLOOKUP($D56,'Appendix B - CI'!$C$2:$EM$141,W$1,0) &gt; 0,$C56,0)</f>
        <v>0</v>
      </c>
      <c r="X56" s="175">
        <f>IF(VLOOKUP($D56,'Appendix B - CI'!$C$2:$EM$141,X$1,0) &gt; 0,$C56,0)</f>
        <v>0</v>
      </c>
      <c r="Y56" s="175">
        <f>IF(VLOOKUP($D56,'Appendix B - CI'!$C$2:$EM$141,Y$1,0) &gt; 0,$C56,0)</f>
        <v>0</v>
      </c>
      <c r="Z56" s="175">
        <f>IF(VLOOKUP($D56,'Appendix B - CI'!$C$2:$EM$141,Z$1,0) &gt; 0,$C56,0)</f>
        <v>0</v>
      </c>
      <c r="AA56" s="175">
        <f>IF(VLOOKUP($D56,'Appendix B - CI'!$C$2:$EM$141,AA$1,0) &gt; 0,$C56,0)</f>
        <v>0</v>
      </c>
      <c r="AB56" s="175">
        <f>IF(VLOOKUP($D56,'Appendix B - CI'!$C$2:$EM$141,AB$1,0) &gt; 0,$C56,0)</f>
        <v>0</v>
      </c>
      <c r="AC56" s="175">
        <f>IF(VLOOKUP($D56,'Appendix B - CI'!$C$2:$EM$141,AC$1,0) &gt; 0,$C56,0)</f>
        <v>0</v>
      </c>
      <c r="AD56" s="175">
        <f>IF(VLOOKUP($D56,'Appendix B - CI'!$C$2:$EM$141,AD$1,0) &gt; 0,$C56,0)</f>
        <v>0</v>
      </c>
      <c r="AE56" s="175">
        <f>IF(VLOOKUP($D56,'Appendix B - CI'!$C$2:$EM$141,AE$1,0) &gt; 0,$C56,0)</f>
        <v>0</v>
      </c>
      <c r="AF56" s="175">
        <f>IF(VLOOKUP($D56,'Appendix B - CI'!$C$2:$EM$141,AF$1,0) &gt; 0,$C56,0)</f>
        <v>0</v>
      </c>
      <c r="AG56" s="175">
        <f>IF(VLOOKUP($D56,'Appendix B - CI'!$C$2:$EM$141,AG$1,0) &gt; 0,$C56,0)</f>
        <v>0</v>
      </c>
      <c r="AH56" s="989">
        <f>IF(VLOOKUP($D56,'Appendix B - CI'!$C$2:$EM$141,AH$1,0) &gt; 0,$C56,0)</f>
        <v>2028.7568</v>
      </c>
      <c r="AI56" s="175">
        <f>IF(VLOOKUP($D56,'Appendix B - CI'!$C$2:$EM$141,AI$1,0) &gt; 0,$C56,0)</f>
        <v>0</v>
      </c>
      <c r="AJ56" s="175">
        <f>IF(VLOOKUP($D56,'Appendix B - CI'!$C$2:$EM$141,AJ$1,0) &gt; 0,$C56,0)</f>
        <v>0</v>
      </c>
      <c r="AK56" s="175">
        <f>IF(VLOOKUP($D56,'Appendix B - CI'!$C$2:$EM$141,AK$1,0) &gt; 0,$C56,0)</f>
        <v>0</v>
      </c>
      <c r="AL56" s="175">
        <f>IF(VLOOKUP($D56,'Appendix B - CI'!$C$2:$EM$141,AL$1,0) &gt; 0,$C56,0)</f>
        <v>0</v>
      </c>
      <c r="AM56" s="175">
        <f>IF(VLOOKUP($D56,'Appendix B - CI'!$C$2:$EM$141,AM$1,0) &gt; 0,$C56,0)</f>
        <v>0</v>
      </c>
      <c r="AN56" s="175">
        <f>IF(VLOOKUP($D56,'Appendix B - CI'!$C$2:$EM$141,AN$1,0) &gt; 0,$C56,0)</f>
        <v>0</v>
      </c>
      <c r="AO56" s="175">
        <f>IF(VLOOKUP($D56,'Appendix B - CI'!$C$2:$EM$141,AO$1,0) &gt; 0,$C56,0)</f>
        <v>0</v>
      </c>
      <c r="AP56" s="989">
        <f>IF(VLOOKUP($D56,'Appendix B - CI'!$C$2:$EM$141,AP$1,0) &gt; 0,$C56,0)</f>
        <v>2028.7568</v>
      </c>
      <c r="AQ56" s="175">
        <f>IF(VLOOKUP($D56,'Appendix B - CI'!$C$2:$EM$141,AQ$1,0) &gt; 0,$C56,0)</f>
        <v>0</v>
      </c>
      <c r="AR56" s="175">
        <f>IF(VLOOKUP($D56,'Appendix B - CI'!$C$2:$EM$141,AR$1,0) &gt; 0,$C56,0)</f>
        <v>0</v>
      </c>
      <c r="AS56" s="175">
        <f>IF(VLOOKUP($D56,'Appendix B - CI'!$C$2:$EM$141,AS$1,0) &gt; 0,$C56,0)</f>
        <v>0</v>
      </c>
      <c r="AT56" s="175">
        <f>IF(VLOOKUP($D56,'Appendix B - CI'!$C$2:$EM$141,AT$1,0) &gt; 0,$C56,0)</f>
        <v>0</v>
      </c>
      <c r="AU56" s="175">
        <f>IF(VLOOKUP($D56,'Appendix B - CI'!$C$2:$EM$141,AU$1,0) &gt; 0,$C56,0)</f>
        <v>0</v>
      </c>
      <c r="AV56" s="175">
        <f>IF(VLOOKUP($D56,'Appendix B - CI'!$C$2:$EM$141,AV$1,0) &gt; 0,$C56,0)</f>
        <v>0</v>
      </c>
      <c r="AW56" s="175">
        <f>IF(VLOOKUP($D56,'Appendix B - CI'!$C$2:$EM$141,AW$1,0) &gt; 0,$C56,0)</f>
        <v>0</v>
      </c>
      <c r="AX56" s="175">
        <f>IF(VLOOKUP($D56,'Appendix B - CI'!$C$2:$EM$141,AX$1,0) &gt; 0,$C56,0)</f>
        <v>0</v>
      </c>
      <c r="AY56" s="175">
        <f>IF(VLOOKUP($D56,'Appendix B - CI'!$C$2:$EM$141,AY$1,0) &gt; 0,$C56,0)</f>
        <v>0</v>
      </c>
      <c r="AZ56" s="175">
        <f>IF(VLOOKUP($D56,'Appendix B - CI'!$C$2:$EM$141,AZ$1,0) &gt; 0,$C56,0)</f>
        <v>0</v>
      </c>
      <c r="BA56" s="175">
        <f>IF(VLOOKUP($D56,'Appendix B - CI'!$C$2:$EM$141,BA$1,0) &gt; 0,$C56,0)</f>
        <v>0</v>
      </c>
      <c r="BB56" s="989">
        <f>IF(VLOOKUP($D56,'Appendix B - CI'!$C$2:$EM$141,BB$1,0) &gt; 0,$C56,0)</f>
        <v>2028.7568</v>
      </c>
      <c r="BC56" s="175">
        <f>IF(VLOOKUP($D56,'Appendix B - CI'!$C$2:$EM$141,BC$1,0) &gt; 0,$C56,0)</f>
        <v>0</v>
      </c>
      <c r="BD56" s="175">
        <f>IF(VLOOKUP($D56,'Appendix B - CI'!$C$2:$EM$141,BD$1,0) &gt; 0,$C56,0)</f>
        <v>0</v>
      </c>
      <c r="BE56" s="175">
        <f>IF(VLOOKUP($D56,'Appendix B - CI'!$C$2:$EM$141,BE$1,0) &gt; 0,$C56,0)</f>
        <v>0</v>
      </c>
      <c r="BF56" s="175">
        <f>IF(VLOOKUP($D56,'Appendix B - CI'!$C$2:$EM$141,BF$1,0) &gt; 0,$C56,0)</f>
        <v>0</v>
      </c>
      <c r="BG56" s="175">
        <f>IF(VLOOKUP($D56,'Appendix B - CI'!$C$2:$EM$141,BG$1,0) &gt; 0,$C56,0)</f>
        <v>0</v>
      </c>
      <c r="BH56" s="175">
        <f>IF(VLOOKUP($D56,'Appendix B - CI'!$C$2:$EM$141,BH$1,0) &gt; 0,$C56,0)</f>
        <v>0</v>
      </c>
      <c r="BI56" s="175">
        <f>IF(VLOOKUP($D56,'Appendix B - CI'!$C$2:$EM$141,BI$1,0) &gt; 0,$C56,0)</f>
        <v>0</v>
      </c>
      <c r="BJ56" s="175">
        <f>IF(VLOOKUP($D56,'Appendix B - CI'!$C$2:$EM$141,BJ$1,0) &gt; 0,$C56,0)</f>
        <v>0</v>
      </c>
      <c r="BK56" s="175">
        <f>IF(VLOOKUP($D56,'Appendix B - CI'!$C$2:$EM$141,BK$1,0) &gt; 0,$C56,0)</f>
        <v>0</v>
      </c>
      <c r="BL56" s="175">
        <f>IF(VLOOKUP($D56,'Appendix B - CI'!$C$2:$EM$141,BL$1,0) &gt; 0,$C56,0)</f>
        <v>0</v>
      </c>
      <c r="BM56" s="175">
        <f>IF(VLOOKUP($D56,'Appendix B - CI'!$C$2:$EM$141,BM$1,0) &gt; 0,$C56,0)</f>
        <v>0</v>
      </c>
      <c r="BN56" s="175">
        <f>IF(VLOOKUP($D56,'Appendix B - CI'!$C$2:$EM$141,BN$1,0) &gt; 0,$C56,0)</f>
        <v>0</v>
      </c>
      <c r="BO56" s="175">
        <f>IF(VLOOKUP($D56,'Appendix B - CI'!$C$2:$EM$141,BO$1,0) &gt; 0,$C56,0)</f>
        <v>0</v>
      </c>
      <c r="BP56" s="175">
        <f>IF(VLOOKUP($D56,'Appendix B - CI'!$C$2:$EM$141,BP$1,0) &gt; 0,$C56,0)</f>
        <v>0</v>
      </c>
      <c r="BQ56" s="175">
        <f>IF(VLOOKUP($D56,'Appendix B - CI'!$C$2:$EM$141,BQ$1,0) &gt; 0,$C56,0)</f>
        <v>0</v>
      </c>
      <c r="BR56" s="175">
        <f>IF(VLOOKUP($D56,'Appendix B - CI'!$C$2:$EM$141,BR$1,0) &gt; 0,$C56,0)</f>
        <v>0</v>
      </c>
      <c r="BS56" s="175">
        <f>IF(VLOOKUP($D56,'Appendix B - CI'!$C$2:$EM$141,BS$1,0) &gt; 0,$C56,0)</f>
        <v>0</v>
      </c>
      <c r="BT56" s="175">
        <f>IF(VLOOKUP($D56,'Appendix B - CI'!$C$2:$EM$141,BT$1,0) &gt; 0,$C56,0)</f>
        <v>0</v>
      </c>
      <c r="BU56" s="175">
        <f>IF(VLOOKUP($D56,'Appendix B - CI'!$C$2:$EM$141,BU$1,0) &gt; 0,$C56,0)</f>
        <v>0</v>
      </c>
      <c r="BV56" s="175">
        <f>IF(VLOOKUP($D56,'Appendix B - CI'!$C$2:$EM$141,BV$1,0) &gt; 0,$C56,0)</f>
        <v>0</v>
      </c>
      <c r="BW56" s="175">
        <f>IF(VLOOKUP($D56,'Appendix B - CI'!$C$2:$EM$141,BW$1,0) &gt; 0,$C56,0)</f>
        <v>0</v>
      </c>
      <c r="BX56" s="175">
        <f>IF(VLOOKUP($D56,'Appendix B - CI'!$C$2:$EM$141,BX$1,0) &gt; 0,$C56,0)</f>
        <v>0</v>
      </c>
      <c r="BY56" s="175">
        <f>IF(VLOOKUP($D56,'Appendix B - CI'!$C$2:$EM$141,BY$1,0) &gt; 0,$C56,0)</f>
        <v>0</v>
      </c>
      <c r="BZ56" s="175">
        <f>IF(VLOOKUP($D56,'Appendix B - CI'!$C$2:$EM$141,BZ$1,0) &gt; 0,$C56,0)</f>
        <v>0</v>
      </c>
      <c r="CA56" s="175">
        <f>IF(VLOOKUP($D56,'Appendix B - CI'!$C$2:$EM$141,CA$1,0) &gt; 0,$C56,0)</f>
        <v>0</v>
      </c>
      <c r="CB56" s="175">
        <f>IF(VLOOKUP($D56,'Appendix B - CI'!$C$2:$EM$141,CB$1,0) &gt; 0,$C56,0)</f>
        <v>0</v>
      </c>
      <c r="CC56" s="175">
        <f>IF(VLOOKUP($D56,'Appendix B - CI'!$C$2:$EM$141,CC$1,0) &gt; 0,$C56,0)</f>
        <v>0</v>
      </c>
      <c r="CD56" s="175">
        <f>IF(VLOOKUP($D56,'Appendix B - CI'!$C$2:$EM$141,CD$1,0) &gt; 0,$C56,0)</f>
        <v>0</v>
      </c>
      <c r="CE56" s="175">
        <f>IF(VLOOKUP($D56,'Appendix B - CI'!$C$2:$EM$141,CE$1,0) &gt; 0,$C56,0)</f>
        <v>0</v>
      </c>
      <c r="CF56" s="175">
        <f>IF(VLOOKUP($D56,'Appendix B - CI'!$C$2:$EM$141,CF$1,0) &gt; 0,$C56,0)</f>
        <v>0</v>
      </c>
      <c r="CG56" s="175">
        <f>IF(VLOOKUP($D56,'Appendix B - CI'!$C$2:$EM$141,CG$1,0) &gt; 0,$C56,0)</f>
        <v>0</v>
      </c>
      <c r="CH56" s="175">
        <f>IF(VLOOKUP($D56,'Appendix B - CI'!$C$2:$EM$141,CH$1,0) &gt; 0,$C56,0)</f>
        <v>0</v>
      </c>
      <c r="CI56" s="175">
        <f>IF(VLOOKUP($D56,'Appendix B - CI'!$C$2:$EM$141,CI$1,0) &gt; 0,$C56,0)</f>
        <v>0</v>
      </c>
      <c r="CJ56" s="989">
        <f>IF(VLOOKUP($D56,'Appendix B - CI'!$C$2:$EM$141,CJ$1,0) &gt; 0,$C56,0)</f>
        <v>2028.7568</v>
      </c>
      <c r="CK56" s="175">
        <f>IF(VLOOKUP($D56,'Appendix B - CI'!$C$2:$EM$141,CK$1,0) &gt; 0,$C56,0)</f>
        <v>0</v>
      </c>
      <c r="CL56" s="175">
        <f>IF(VLOOKUP($D56,'Appendix B - CI'!$C$2:$EM$141,CL$1,0) &gt; 0,$C56,0)</f>
        <v>0</v>
      </c>
      <c r="CM56" s="175">
        <f>IF(VLOOKUP($D56,'Appendix B - CI'!$C$2:$EM$141,CM$1,0) &gt; 0,$C56,0)</f>
        <v>0</v>
      </c>
      <c r="CN56" s="175">
        <f>IF(VLOOKUP($D56,'Appendix B - CI'!$C$2:$EM$141,CN$1,0) &gt; 0,$C56,0)</f>
        <v>0</v>
      </c>
      <c r="CO56" s="175">
        <f>IF(VLOOKUP($D56,'Appendix B - CI'!$C$2:$EM$141,CO$1,0) &gt; 0,$C56,0)</f>
        <v>0</v>
      </c>
      <c r="CP56" s="175">
        <f>IF(VLOOKUP($D56,'Appendix B - CI'!$C$2:$EM$141,CP$1,0) &gt; 0,$C56,0)</f>
        <v>0</v>
      </c>
      <c r="CQ56" s="175">
        <f>IF(VLOOKUP($D56,'Appendix B - CI'!$C$2:$EM$141,CQ$1,0) &gt; 0,$C56,0)</f>
        <v>0</v>
      </c>
      <c r="CR56" s="175">
        <f>IF(VLOOKUP($D56,'Appendix B - CI'!$C$2:$EM$141,CR$1,0) &gt; 0,$C56,0)</f>
        <v>0</v>
      </c>
      <c r="CS56" s="989">
        <f>IF(VLOOKUP($D56,'Appendix B - CI'!$C$2:$EM$141,CS$1,0) &gt; 0,$C56,0)</f>
        <v>2028.7568</v>
      </c>
      <c r="CT56" s="175">
        <f>IF(VLOOKUP($D56,'Appendix B - CI'!$C$2:$EM$141,CT$1,0) &gt; 0,$C56,0)</f>
        <v>0</v>
      </c>
      <c r="CU56" s="175">
        <f>IF(VLOOKUP($D56,'Appendix B - CI'!$C$2:$EM$141,CU$1,0) &gt; 0,$C56,0)</f>
        <v>0</v>
      </c>
      <c r="CV56" s="175">
        <f>IF(VLOOKUP($D56,'Appendix B - CI'!$C$2:$EM$141,CV$1,0) &gt; 0,$C56,0)</f>
        <v>0</v>
      </c>
      <c r="CW56" s="175">
        <f>IF(VLOOKUP($D56,'Appendix B - CI'!$C$2:$EM$141,CW$1,0) &gt; 0,$C56,0)</f>
        <v>0</v>
      </c>
      <c r="CX56" s="175">
        <f>IF(VLOOKUP($D56,'Appendix B - CI'!$C$2:$EM$141,CX$1,0) &gt; 0,$C56,0)</f>
        <v>0</v>
      </c>
      <c r="CY56" s="175">
        <f>IF(VLOOKUP($D56,'Appendix B - CI'!$C$2:$EM$141,CY$1,0) &gt; 0,$C56,0)</f>
        <v>0</v>
      </c>
      <c r="CZ56" s="175">
        <f>IF(VLOOKUP($D56,'Appendix B - CI'!$C$2:$EM$141,CZ$1,0) &gt; 0,$C56,0)</f>
        <v>0</v>
      </c>
      <c r="DA56" s="175">
        <f>IF(VLOOKUP($D56,'Appendix B - CI'!$C$2:$EM$141,DA$1,0) &gt; 0,$C56,0)</f>
        <v>0</v>
      </c>
      <c r="DB56" s="175">
        <f>IF(VLOOKUP($D56,'Appendix B - CI'!$C$2:$EM$141,DB$1,0) &gt; 0,$C56,0)</f>
        <v>0</v>
      </c>
      <c r="DC56" s="175">
        <f>IF(VLOOKUP($D56,'Appendix B - CI'!$C$2:$EM$141,DC$1,0) &gt; 0,$C56,0)</f>
        <v>0</v>
      </c>
      <c r="DD56" s="989">
        <f>IF(VLOOKUP($D56,'Appendix B - CI'!$C$2:$EM$141,DD$1,0) &gt; 0,$C56,0)</f>
        <v>2028.7568</v>
      </c>
      <c r="DE56" s="175">
        <f>IF(VLOOKUP($D56,'Appendix B - CI'!$C$2:$EM$141,DE$1,0) &gt; 0,$C56,0)</f>
        <v>0</v>
      </c>
      <c r="DF56" s="175">
        <f>IF(VLOOKUP($D56,'Appendix B - CI'!$C$2:$EM$141,DF$1,0) &gt; 0,$C56,0)</f>
        <v>0</v>
      </c>
      <c r="DG56" s="175">
        <f>IF(VLOOKUP($D56,'Appendix B - CI'!$C$2:$EM$141,DG$1,0) &gt; 0,$C56,0)</f>
        <v>0</v>
      </c>
      <c r="DH56" s="989">
        <f>IF(VLOOKUP($D56,'Appendix B - CI'!$C$2:$EM$141,DH$1,0) &gt; 0,$C56,0)</f>
        <v>2028.7568</v>
      </c>
      <c r="DI56" s="175">
        <f>IF(VLOOKUP($D56,'Appendix B - CI'!$C$2:$EM$141,DI$1,0) &gt; 0,$C56,0)</f>
        <v>0</v>
      </c>
      <c r="DJ56" s="175">
        <f>IF(VLOOKUP($D56,'Appendix B - CI'!$C$2:$EM$141,DJ$1,0) &gt; 0,$C56,0)</f>
        <v>0</v>
      </c>
      <c r="DK56" s="175">
        <f>IF(VLOOKUP($D56,'Appendix B - CI'!$C$2:$EM$141,DK$1,0) &gt; 0,$C56,0)</f>
        <v>0</v>
      </c>
      <c r="DL56" s="175">
        <f>IF(VLOOKUP($D56,'Appendix B - CI'!$C$2:$EM$141,DL$1,0) &gt; 0,$C56,0)</f>
        <v>0</v>
      </c>
      <c r="DM56" s="175">
        <f>IF(VLOOKUP($D56,'Appendix B - CI'!$C$2:$EM$141,DM$1,0) &gt; 0,$C56,0)</f>
        <v>0</v>
      </c>
      <c r="DN56" s="175">
        <f>IF(VLOOKUP($D56,'Appendix B - CI'!$C$2:$EM$141,DN$1,0) &gt; 0,$C56,0)</f>
        <v>0</v>
      </c>
      <c r="DO56" s="175">
        <f>IF(VLOOKUP($D56,'Appendix B - CI'!$C$2:$EM$141,DO$1,0) &gt; 0,$C56,0)</f>
        <v>0</v>
      </c>
      <c r="DP56" s="989">
        <f>IF(VLOOKUP($D56,'Appendix B - CI'!$C$2:$EM$141,DP$1,0) &gt; 0,$C56,0)</f>
        <v>2028.7568</v>
      </c>
      <c r="DQ56" s="175">
        <f>IF(VLOOKUP($D56,'Appendix B - CI'!$C$2:$EM$141,DQ$1,0) &gt; 0,$C56,0)</f>
        <v>0</v>
      </c>
      <c r="DR56" s="175">
        <f>IF(VLOOKUP($D56,'Appendix B - CI'!$C$2:$EM$141,DR$1,0) &gt; 0,$C56,0)</f>
        <v>0</v>
      </c>
      <c r="DS56" s="175">
        <f>IF(VLOOKUP($D56,'Appendix B - CI'!$C$2:$EM$141,DS$1,0) &gt; 0,$C56,0)</f>
        <v>0</v>
      </c>
      <c r="DT56" s="175">
        <f>IF(VLOOKUP($D56,'Appendix B - CI'!$C$2:$EM$141,DT$1,0) &gt; 0,$C56,0)</f>
        <v>0</v>
      </c>
      <c r="DU56" s="175">
        <f>IF(VLOOKUP($D56,'Appendix B - CI'!$C$2:$EM$141,DU$1,0) &gt; 0,$C56,0)</f>
        <v>0</v>
      </c>
      <c r="DV56" s="175">
        <f>IF(VLOOKUP($D56,'Appendix B - CI'!$C$2:$EM$141,DV$1,0) &gt; 0,$C56,0)</f>
        <v>0</v>
      </c>
      <c r="DW56" s="989">
        <f>IF(VLOOKUP($D56,'Appendix B - CI'!$C$2:$EM$141,DW$1,0) &gt; 0,$C56,0)</f>
        <v>2028.7568</v>
      </c>
      <c r="DX56" s="175">
        <f>IF(VLOOKUP($D56,'Appendix B - CI'!$C$2:$EM$141,DX$1,0) &gt; 0,$C56,0)</f>
        <v>0</v>
      </c>
      <c r="DY56" s="175">
        <f>IF(VLOOKUP($D56,'Appendix B - CI'!$C$2:$EM$141,DY$1,0) &gt; 0,$C56,0)</f>
        <v>0</v>
      </c>
      <c r="DZ56" s="175">
        <f>IF(VLOOKUP($D56,'Appendix B - CI'!$C$2:$EM$141,DZ$1,0) &gt; 0,$C56,0)</f>
        <v>0</v>
      </c>
      <c r="EA56" s="175">
        <f>IF(VLOOKUP($D56,'Appendix B - CI'!$C$2:$EM$141,EA$1,0) &gt; 0,$C56,0)</f>
        <v>0</v>
      </c>
      <c r="EB56" s="175">
        <f>IF(VLOOKUP($D56,'Appendix B - CI'!$C$2:$EM$141,EB$1,0) &gt; 0,$C56,0)</f>
        <v>0</v>
      </c>
      <c r="EC56" s="989">
        <f>IF(VLOOKUP($D56,'Appendix B - CI'!$C$2:$EM$141,EC$1,0) &gt; 0,$C56,0)</f>
        <v>2028.7568</v>
      </c>
      <c r="ED56" s="175">
        <f>IF(VLOOKUP($D56,'Appendix B - CI'!$C$2:$EM$141,ED$1,0) &gt; 0,$C56,0)</f>
        <v>0</v>
      </c>
      <c r="EE56" s="175">
        <f>IF(VLOOKUP($D56,'Appendix B - CI'!$C$2:$EM$141,EE$1,0) &gt; 0,$C56,0)</f>
        <v>0</v>
      </c>
      <c r="EF56" s="175">
        <f>IF(VLOOKUP($D56,'Appendix B - CI'!$C$2:$EM$141,EF$1,0) &gt; 0,$C56,0)</f>
        <v>0</v>
      </c>
      <c r="EG56" s="175">
        <f>IF(VLOOKUP($D56,'Appendix B - CI'!$C$2:$EM$141,EG$1,0) &gt; 0,$C56,0)</f>
        <v>0</v>
      </c>
      <c r="EH56" s="175">
        <f>IF(VLOOKUP($D56,'Appendix B - CI'!$C$2:$EM$141,EH$1,0) &gt; 0,$C56,0)</f>
        <v>0</v>
      </c>
      <c r="EI56" s="175">
        <f>IF(VLOOKUP($D56,'Appendix B - CI'!$C$2:$EM$141,EI$1,0) &gt; 0,$C56,0)</f>
        <v>0</v>
      </c>
      <c r="EJ56" s="175">
        <f>IF(VLOOKUP($D56,'Appendix B - CI'!$C$2:$EM$141,EJ$1,0) &gt; 0,$C56,0)</f>
        <v>0</v>
      </c>
      <c r="EK56" s="175">
        <f>IF(VLOOKUP($D56,'Appendix B - CI'!$C$2:$EM$141,EK$1,0) &gt; 0,$C56,0)</f>
        <v>0</v>
      </c>
      <c r="EL56" s="175">
        <f>IF(VLOOKUP($D56,'Appendix B - CI'!$C$2:$EM$141,EL$1,0) &gt; 0,$C56,0)</f>
        <v>0</v>
      </c>
      <c r="EM56" s="175">
        <f>IF(VLOOKUP($D56,'Appendix B - CI'!$C$2:$EM$141,EM$1,0) &gt; 0,$C56,0)</f>
        <v>0</v>
      </c>
      <c r="EN56" s="175">
        <f>IF(VLOOKUP($D56,'Appendix B - CI'!$C$2:$EM$141,EN$1,0) &gt; 0,$C56,0)</f>
        <v>0</v>
      </c>
      <c r="EO56" s="178"/>
      <c r="EP56" s="178"/>
      <c r="EQ56" s="178"/>
      <c r="ER56" s="178"/>
      <c r="ES56" s="178"/>
      <c r="ET56" s="178"/>
      <c r="EU56" s="178"/>
      <c r="EV56" s="178"/>
      <c r="EW56" s="178"/>
      <c r="EX56" s="178"/>
      <c r="EY56" s="178"/>
      <c r="EZ56" s="178"/>
      <c r="FA56" s="178"/>
      <c r="FB56" s="178"/>
      <c r="FC56" s="178"/>
      <c r="FD56" s="178"/>
      <c r="FE56" s="178"/>
      <c r="FF56" s="178"/>
      <c r="FG56" s="178"/>
      <c r="FH56" s="178"/>
      <c r="FI56" s="178"/>
      <c r="FJ56" s="178"/>
      <c r="FK56" s="178"/>
      <c r="FL56" s="178"/>
      <c r="FM56" s="178"/>
      <c r="FN56" s="178"/>
      <c r="FO56" s="178"/>
      <c r="FP56" s="178"/>
      <c r="FQ56" s="178"/>
      <c r="FR56" s="178"/>
      <c r="FS56" s="178"/>
      <c r="FT56" s="178"/>
      <c r="FU56" s="178"/>
      <c r="FV56" s="178"/>
      <c r="FW56" s="178"/>
      <c r="FX56" s="178"/>
      <c r="FY56" s="178"/>
      <c r="FZ56" s="178"/>
      <c r="GA56" s="178"/>
      <c r="GB56" s="178"/>
      <c r="GC56" s="178"/>
      <c r="GD56" s="178"/>
      <c r="GE56" s="178"/>
      <c r="GF56" s="178"/>
      <c r="GG56" s="178"/>
      <c r="GH56" s="178"/>
      <c r="GI56" s="178"/>
      <c r="GJ56" s="178"/>
      <c r="GK56" s="178"/>
      <c r="GL56" s="178"/>
      <c r="GM56" s="178"/>
      <c r="GN56" s="178"/>
      <c r="GO56" s="178"/>
      <c r="GP56" s="178"/>
      <c r="GQ56" s="178"/>
      <c r="GR56" s="178"/>
      <c r="GS56" s="178"/>
      <c r="GT56" s="178"/>
      <c r="GU56" s="178"/>
      <c r="GV56" s="178"/>
      <c r="GW56" s="178"/>
      <c r="GX56" s="178"/>
      <c r="GY56" s="178"/>
      <c r="GZ56" s="178"/>
      <c r="HA56" s="178"/>
      <c r="HB56" s="178"/>
      <c r="HC56" s="178"/>
      <c r="HD56" s="178"/>
      <c r="HE56" s="178"/>
      <c r="HF56" s="178"/>
      <c r="HG56" s="178"/>
      <c r="HH56" s="178"/>
      <c r="HI56" s="178"/>
      <c r="HJ56" s="178"/>
      <c r="HK56" s="178"/>
      <c r="HL56" s="178"/>
      <c r="HM56" s="178"/>
      <c r="HN56" s="178"/>
      <c r="HO56" s="178"/>
      <c r="HP56" s="178"/>
      <c r="HQ56" s="178"/>
      <c r="HR56" s="178"/>
      <c r="HS56" s="178"/>
      <c r="HT56" s="178"/>
      <c r="HU56" s="178"/>
      <c r="HV56" s="178"/>
      <c r="HW56" s="178"/>
      <c r="HX56" s="178"/>
      <c r="HY56" s="178"/>
      <c r="HZ56" s="178"/>
      <c r="IA56" s="178"/>
      <c r="IB56" s="178"/>
      <c r="IC56" s="178"/>
      <c r="ID56" s="178"/>
      <c r="IE56" s="178"/>
      <c r="IF56" s="178"/>
      <c r="IG56" s="178"/>
      <c r="IH56" s="178"/>
      <c r="II56" s="178"/>
      <c r="IJ56" s="178"/>
      <c r="IK56" s="178"/>
      <c r="IL56" s="178"/>
      <c r="IM56" s="178"/>
      <c r="IN56" s="178"/>
      <c r="IO56" s="178"/>
      <c r="IP56" s="178"/>
      <c r="IQ56" s="178"/>
      <c r="IR56" s="178"/>
      <c r="IS56" s="178"/>
      <c r="IT56" s="178"/>
      <c r="IU56" s="178"/>
      <c r="IV56" s="178"/>
      <c r="IW56" s="178"/>
      <c r="IX56" s="178"/>
      <c r="IY56" s="178"/>
      <c r="IZ56" s="178"/>
      <c r="JA56" s="178"/>
      <c r="JB56" s="178"/>
      <c r="JC56" s="178"/>
      <c r="JD56" s="178"/>
      <c r="JE56" s="178"/>
      <c r="JF56" s="178"/>
      <c r="JG56" s="178"/>
      <c r="JH56" s="178"/>
      <c r="JI56" s="178"/>
      <c r="JJ56" s="178"/>
      <c r="JK56" s="178"/>
      <c r="JL56" s="178"/>
      <c r="JM56" s="178"/>
      <c r="JN56" s="178"/>
      <c r="JO56" s="178"/>
      <c r="JP56" s="178"/>
      <c r="JQ56" s="178"/>
      <c r="JR56" s="178"/>
      <c r="JS56" s="178"/>
      <c r="JT56" s="178"/>
      <c r="JU56" s="178"/>
      <c r="JV56" s="178"/>
      <c r="JW56" s="178"/>
      <c r="JX56" s="178"/>
      <c r="JY56" s="180"/>
    </row>
    <row r="57" ht="14.25" customHeight="1">
      <c r="A57" s="50" t="s">
        <v>202</v>
      </c>
      <c r="B57" s="83" t="s">
        <v>480</v>
      </c>
      <c r="C57" s="1330">
        <f>VLOOKUP(D57,'Combined Scenario II - Results'!$C$2:$AR$87,42,0)</f>
        <v>1953.7248</v>
      </c>
      <c r="D57" s="50">
        <v>1811078.0</v>
      </c>
      <c r="E57" s="175">
        <f>IF(VLOOKUP($D57,'Appendix B - CI'!$C$2:$EM$141,E$1,0) &gt; 0,$C57,0)</f>
        <v>0</v>
      </c>
      <c r="F57" s="175">
        <f>IF(VLOOKUP($D57,'Appendix B - CI'!$C$2:$EM$141,F$1,0) &gt; 0,$C57,0)</f>
        <v>0</v>
      </c>
      <c r="G57" s="175">
        <f>IF(VLOOKUP($D57,'Appendix B - CI'!$C$2:$EM$141,G$1,0) &gt; 0,$C57,0)</f>
        <v>0</v>
      </c>
      <c r="H57" s="175">
        <f>IF(VLOOKUP($D57,'Appendix B - CI'!$C$2:$EM$141,H$1,0) &gt; 0,$C57,0)</f>
        <v>0</v>
      </c>
      <c r="I57" s="175">
        <f>IF(VLOOKUP($D57,'Appendix B - CI'!$C$2:$EM$141,I$1,0) &gt; 0,$C57,0)</f>
        <v>0</v>
      </c>
      <c r="J57" s="175">
        <f>IF(VLOOKUP($D57,'Appendix B - CI'!$C$2:$EM$141,J$1,0) &gt; 0,$C57,0)</f>
        <v>0</v>
      </c>
      <c r="K57" s="175">
        <f>IF(VLOOKUP($D57,'Appendix B - CI'!$C$2:$EM$141,K$1,0) &gt; 0,$C57,0)</f>
        <v>0</v>
      </c>
      <c r="L57" s="175">
        <f>IF(VLOOKUP($D57,'Appendix B - CI'!$C$2:$EM$141,L$1,0) &gt; 0,$C57,0)</f>
        <v>0</v>
      </c>
      <c r="M57" s="175">
        <f>IF(VLOOKUP($D57,'Appendix B - CI'!$C$2:$EM$141,M$1,0) &gt; 0,$C57,0)</f>
        <v>0</v>
      </c>
      <c r="N57" s="175">
        <f>IF(VLOOKUP($D57,'Appendix B - CI'!$C$2:$EM$141,N$1,0) &gt; 0,$C57,0)</f>
        <v>0</v>
      </c>
      <c r="O57" s="175">
        <f>IF(VLOOKUP($D57,'Appendix B - CI'!$C$2:$EM$141,O$1,0) &gt; 0,$C57,0)</f>
        <v>0</v>
      </c>
      <c r="P57" s="175">
        <f>IF(VLOOKUP($D57,'Appendix B - CI'!$C$2:$EM$141,P$1,0) &gt; 0,$C57,0)</f>
        <v>0</v>
      </c>
      <c r="Q57" s="175">
        <f>IF(VLOOKUP($D57,'Appendix B - CI'!$C$2:$EM$141,Q$1,0) &gt; 0,$C57,0)</f>
        <v>0</v>
      </c>
      <c r="R57" s="175">
        <f>IF(VLOOKUP($D57,'Appendix B - CI'!$C$2:$EM$141,R$1,0) &gt; 0,$C57,0)</f>
        <v>0</v>
      </c>
      <c r="S57" s="175">
        <f>IF(VLOOKUP($D57,'Appendix B - CI'!$C$2:$EM$141,S$1,0) &gt; 0,$C57,0)</f>
        <v>0</v>
      </c>
      <c r="T57" s="175">
        <f>IF(VLOOKUP($D57,'Appendix B - CI'!$C$2:$EM$141,T$1,0) &gt; 0,$C57,0)</f>
        <v>0</v>
      </c>
      <c r="U57" s="175">
        <f>IF(VLOOKUP($D57,'Appendix B - CI'!$C$2:$EM$141,U$1,0) &gt; 0,$C57,0)</f>
        <v>0</v>
      </c>
      <c r="V57" s="175">
        <f>IF(VLOOKUP($D57,'Appendix B - CI'!$C$2:$EM$141,V$1,0) &gt; 0,$C57,0)</f>
        <v>0</v>
      </c>
      <c r="W57" s="175">
        <f>IF(VLOOKUP($D57,'Appendix B - CI'!$C$2:$EM$141,W$1,0) &gt; 0,$C57,0)</f>
        <v>0</v>
      </c>
      <c r="X57" s="175">
        <f>IF(VLOOKUP($D57,'Appendix B - CI'!$C$2:$EM$141,X$1,0) &gt; 0,$C57,0)</f>
        <v>0</v>
      </c>
      <c r="Y57" s="175">
        <f>IF(VLOOKUP($D57,'Appendix B - CI'!$C$2:$EM$141,Y$1,0) &gt; 0,$C57,0)</f>
        <v>0</v>
      </c>
      <c r="Z57" s="175">
        <f>IF(VLOOKUP($D57,'Appendix B - CI'!$C$2:$EM$141,Z$1,0) &gt; 0,$C57,0)</f>
        <v>0</v>
      </c>
      <c r="AA57" s="175">
        <f>IF(VLOOKUP($D57,'Appendix B - CI'!$C$2:$EM$141,AA$1,0) &gt; 0,$C57,0)</f>
        <v>0</v>
      </c>
      <c r="AB57" s="175">
        <f>IF(VLOOKUP($D57,'Appendix B - CI'!$C$2:$EM$141,AB$1,0) &gt; 0,$C57,0)</f>
        <v>0</v>
      </c>
      <c r="AC57" s="175">
        <f>IF(VLOOKUP($D57,'Appendix B - CI'!$C$2:$EM$141,AC$1,0) &gt; 0,$C57,0)</f>
        <v>0</v>
      </c>
      <c r="AD57" s="175">
        <f>IF(VLOOKUP($D57,'Appendix B - CI'!$C$2:$EM$141,AD$1,0) &gt; 0,$C57,0)</f>
        <v>0</v>
      </c>
      <c r="AE57" s="175">
        <f>IF(VLOOKUP($D57,'Appendix B - CI'!$C$2:$EM$141,AE$1,0) &gt; 0,$C57,0)</f>
        <v>0</v>
      </c>
      <c r="AF57" s="175">
        <f>IF(VLOOKUP($D57,'Appendix B - CI'!$C$2:$EM$141,AF$1,0) &gt; 0,$C57,0)</f>
        <v>0</v>
      </c>
      <c r="AG57" s="175">
        <f>IF(VLOOKUP($D57,'Appendix B - CI'!$C$2:$EM$141,AG$1,0) &gt; 0,$C57,0)</f>
        <v>0</v>
      </c>
      <c r="AH57" s="989">
        <f>IF(VLOOKUP($D57,'Appendix B - CI'!$C$2:$EM$141,AH$1,0) &gt; 0,$C57,0)</f>
        <v>1953.7248</v>
      </c>
      <c r="AI57" s="175">
        <f>IF(VLOOKUP($D57,'Appendix B - CI'!$C$2:$EM$141,AI$1,0) &gt; 0,$C57,0)</f>
        <v>0</v>
      </c>
      <c r="AJ57" s="175">
        <f>IF(VLOOKUP($D57,'Appendix B - CI'!$C$2:$EM$141,AJ$1,0) &gt; 0,$C57,0)</f>
        <v>0</v>
      </c>
      <c r="AK57" s="175">
        <f>IF(VLOOKUP($D57,'Appendix B - CI'!$C$2:$EM$141,AK$1,0) &gt; 0,$C57,0)</f>
        <v>0</v>
      </c>
      <c r="AL57" s="175">
        <f>IF(VLOOKUP($D57,'Appendix B - CI'!$C$2:$EM$141,AL$1,0) &gt; 0,$C57,0)</f>
        <v>0</v>
      </c>
      <c r="AM57" s="175">
        <f>IF(VLOOKUP($D57,'Appendix B - CI'!$C$2:$EM$141,AM$1,0) &gt; 0,$C57,0)</f>
        <v>0</v>
      </c>
      <c r="AN57" s="175">
        <f>IF(VLOOKUP($D57,'Appendix B - CI'!$C$2:$EM$141,AN$1,0) &gt; 0,$C57,0)</f>
        <v>0</v>
      </c>
      <c r="AO57" s="175">
        <f>IF(VLOOKUP($D57,'Appendix B - CI'!$C$2:$EM$141,AO$1,0) &gt; 0,$C57,0)</f>
        <v>0</v>
      </c>
      <c r="AP57" s="989">
        <f>IF(VLOOKUP($D57,'Appendix B - CI'!$C$2:$EM$141,AP$1,0) &gt; 0,$C57,0)</f>
        <v>1953.7248</v>
      </c>
      <c r="AQ57" s="175">
        <f>IF(VLOOKUP($D57,'Appendix B - CI'!$C$2:$EM$141,AQ$1,0) &gt; 0,$C57,0)</f>
        <v>0</v>
      </c>
      <c r="AR57" s="175">
        <f>IF(VLOOKUP($D57,'Appendix B - CI'!$C$2:$EM$141,AR$1,0) &gt; 0,$C57,0)</f>
        <v>0</v>
      </c>
      <c r="AS57" s="175">
        <f>IF(VLOOKUP($D57,'Appendix B - CI'!$C$2:$EM$141,AS$1,0) &gt; 0,$C57,0)</f>
        <v>0</v>
      </c>
      <c r="AT57" s="175">
        <f>IF(VLOOKUP($D57,'Appendix B - CI'!$C$2:$EM$141,AT$1,0) &gt; 0,$C57,0)</f>
        <v>0</v>
      </c>
      <c r="AU57" s="175">
        <f>IF(VLOOKUP($D57,'Appendix B - CI'!$C$2:$EM$141,AU$1,0) &gt; 0,$C57,0)</f>
        <v>0</v>
      </c>
      <c r="AV57" s="175">
        <f>IF(VLOOKUP($D57,'Appendix B - CI'!$C$2:$EM$141,AV$1,0) &gt; 0,$C57,0)</f>
        <v>0</v>
      </c>
      <c r="AW57" s="175">
        <f>IF(VLOOKUP($D57,'Appendix B - CI'!$C$2:$EM$141,AW$1,0) &gt; 0,$C57,0)</f>
        <v>0</v>
      </c>
      <c r="AX57" s="175">
        <f>IF(VLOOKUP($D57,'Appendix B - CI'!$C$2:$EM$141,AX$1,0) &gt; 0,$C57,0)</f>
        <v>0</v>
      </c>
      <c r="AY57" s="175">
        <f>IF(VLOOKUP($D57,'Appendix B - CI'!$C$2:$EM$141,AY$1,0) &gt; 0,$C57,0)</f>
        <v>0</v>
      </c>
      <c r="AZ57" s="175">
        <f>IF(VLOOKUP($D57,'Appendix B - CI'!$C$2:$EM$141,AZ$1,0) &gt; 0,$C57,0)</f>
        <v>0</v>
      </c>
      <c r="BA57" s="175">
        <f>IF(VLOOKUP($D57,'Appendix B - CI'!$C$2:$EM$141,BA$1,0) &gt; 0,$C57,0)</f>
        <v>0</v>
      </c>
      <c r="BB57" s="989">
        <f>IF(VLOOKUP($D57,'Appendix B - CI'!$C$2:$EM$141,BB$1,0) &gt; 0,$C57,0)</f>
        <v>1953.7248</v>
      </c>
      <c r="BC57" s="175">
        <f>IF(VLOOKUP($D57,'Appendix B - CI'!$C$2:$EM$141,BC$1,0) &gt; 0,$C57,0)</f>
        <v>0</v>
      </c>
      <c r="BD57" s="175">
        <f>IF(VLOOKUP($D57,'Appendix B - CI'!$C$2:$EM$141,BD$1,0) &gt; 0,$C57,0)</f>
        <v>0</v>
      </c>
      <c r="BE57" s="175">
        <f>IF(VLOOKUP($D57,'Appendix B - CI'!$C$2:$EM$141,BE$1,0) &gt; 0,$C57,0)</f>
        <v>0</v>
      </c>
      <c r="BF57" s="175">
        <f>IF(VLOOKUP($D57,'Appendix B - CI'!$C$2:$EM$141,BF$1,0) &gt; 0,$C57,0)</f>
        <v>0</v>
      </c>
      <c r="BG57" s="175">
        <f>IF(VLOOKUP($D57,'Appendix B - CI'!$C$2:$EM$141,BG$1,0) &gt; 0,$C57,0)</f>
        <v>0</v>
      </c>
      <c r="BH57" s="175">
        <f>IF(VLOOKUP($D57,'Appendix B - CI'!$C$2:$EM$141,BH$1,0) &gt; 0,$C57,0)</f>
        <v>0</v>
      </c>
      <c r="BI57" s="175">
        <f>IF(VLOOKUP($D57,'Appendix B - CI'!$C$2:$EM$141,BI$1,0) &gt; 0,$C57,0)</f>
        <v>0</v>
      </c>
      <c r="BJ57" s="175">
        <f>IF(VLOOKUP($D57,'Appendix B - CI'!$C$2:$EM$141,BJ$1,0) &gt; 0,$C57,0)</f>
        <v>0</v>
      </c>
      <c r="BK57" s="175">
        <f>IF(VLOOKUP($D57,'Appendix B - CI'!$C$2:$EM$141,BK$1,0) &gt; 0,$C57,0)</f>
        <v>0</v>
      </c>
      <c r="BL57" s="175">
        <f>IF(VLOOKUP($D57,'Appendix B - CI'!$C$2:$EM$141,BL$1,0) &gt; 0,$C57,0)</f>
        <v>0</v>
      </c>
      <c r="BM57" s="175">
        <f>IF(VLOOKUP($D57,'Appendix B - CI'!$C$2:$EM$141,BM$1,0) &gt; 0,$C57,0)</f>
        <v>0</v>
      </c>
      <c r="BN57" s="175">
        <f>IF(VLOOKUP($D57,'Appendix B - CI'!$C$2:$EM$141,BN$1,0) &gt; 0,$C57,0)</f>
        <v>0</v>
      </c>
      <c r="BO57" s="175">
        <f>IF(VLOOKUP($D57,'Appendix B - CI'!$C$2:$EM$141,BO$1,0) &gt; 0,$C57,0)</f>
        <v>0</v>
      </c>
      <c r="BP57" s="175">
        <f>IF(VLOOKUP($D57,'Appendix B - CI'!$C$2:$EM$141,BP$1,0) &gt; 0,$C57,0)</f>
        <v>0</v>
      </c>
      <c r="BQ57" s="175">
        <f>IF(VLOOKUP($D57,'Appendix B - CI'!$C$2:$EM$141,BQ$1,0) &gt; 0,$C57,0)</f>
        <v>0</v>
      </c>
      <c r="BR57" s="175">
        <f>IF(VLOOKUP($D57,'Appendix B - CI'!$C$2:$EM$141,BR$1,0) &gt; 0,$C57,0)</f>
        <v>0</v>
      </c>
      <c r="BS57" s="175">
        <f>IF(VLOOKUP($D57,'Appendix B - CI'!$C$2:$EM$141,BS$1,0) &gt; 0,$C57,0)</f>
        <v>0</v>
      </c>
      <c r="BT57" s="175">
        <f>IF(VLOOKUP($D57,'Appendix B - CI'!$C$2:$EM$141,BT$1,0) &gt; 0,$C57,0)</f>
        <v>0</v>
      </c>
      <c r="BU57" s="175">
        <f>IF(VLOOKUP($D57,'Appendix B - CI'!$C$2:$EM$141,BU$1,0) &gt; 0,$C57,0)</f>
        <v>0</v>
      </c>
      <c r="BV57" s="175">
        <f>IF(VLOOKUP($D57,'Appendix B - CI'!$C$2:$EM$141,BV$1,0) &gt; 0,$C57,0)</f>
        <v>0</v>
      </c>
      <c r="BW57" s="175">
        <f>IF(VLOOKUP($D57,'Appendix B - CI'!$C$2:$EM$141,BW$1,0) &gt; 0,$C57,0)</f>
        <v>0</v>
      </c>
      <c r="BX57" s="175">
        <f>IF(VLOOKUP($D57,'Appendix B - CI'!$C$2:$EM$141,BX$1,0) &gt; 0,$C57,0)</f>
        <v>0</v>
      </c>
      <c r="BY57" s="175">
        <f>IF(VLOOKUP($D57,'Appendix B - CI'!$C$2:$EM$141,BY$1,0) &gt; 0,$C57,0)</f>
        <v>0</v>
      </c>
      <c r="BZ57" s="175">
        <f>IF(VLOOKUP($D57,'Appendix B - CI'!$C$2:$EM$141,BZ$1,0) &gt; 0,$C57,0)</f>
        <v>0</v>
      </c>
      <c r="CA57" s="175">
        <f>IF(VLOOKUP($D57,'Appendix B - CI'!$C$2:$EM$141,CA$1,0) &gt; 0,$C57,0)</f>
        <v>0</v>
      </c>
      <c r="CB57" s="175">
        <f>IF(VLOOKUP($D57,'Appendix B - CI'!$C$2:$EM$141,CB$1,0) &gt; 0,$C57,0)</f>
        <v>0</v>
      </c>
      <c r="CC57" s="175">
        <f>IF(VLOOKUP($D57,'Appendix B - CI'!$C$2:$EM$141,CC$1,0) &gt; 0,$C57,0)</f>
        <v>0</v>
      </c>
      <c r="CD57" s="175">
        <f>IF(VLOOKUP($D57,'Appendix B - CI'!$C$2:$EM$141,CD$1,0) &gt; 0,$C57,0)</f>
        <v>0</v>
      </c>
      <c r="CE57" s="175">
        <f>IF(VLOOKUP($D57,'Appendix B - CI'!$C$2:$EM$141,CE$1,0) &gt; 0,$C57,0)</f>
        <v>0</v>
      </c>
      <c r="CF57" s="175">
        <f>IF(VLOOKUP($D57,'Appendix B - CI'!$C$2:$EM$141,CF$1,0) &gt; 0,$C57,0)</f>
        <v>0</v>
      </c>
      <c r="CG57" s="175">
        <f>IF(VLOOKUP($D57,'Appendix B - CI'!$C$2:$EM$141,CG$1,0) &gt; 0,$C57,0)</f>
        <v>0</v>
      </c>
      <c r="CH57" s="175">
        <f>IF(VLOOKUP($D57,'Appendix B - CI'!$C$2:$EM$141,CH$1,0) &gt; 0,$C57,0)</f>
        <v>0</v>
      </c>
      <c r="CI57" s="175">
        <f>IF(VLOOKUP($D57,'Appendix B - CI'!$C$2:$EM$141,CI$1,0) &gt; 0,$C57,0)</f>
        <v>0</v>
      </c>
      <c r="CJ57" s="175">
        <f>IF(VLOOKUP($D57,'Appendix B - CI'!$C$2:$EM$141,CJ$1,0) &gt; 0,$C57,0)</f>
        <v>0</v>
      </c>
      <c r="CK57" s="989">
        <f>IF(VLOOKUP($D57,'Appendix B - CI'!$C$2:$EM$141,CK$1,0) &gt; 0,$C57,0)</f>
        <v>1953.7248</v>
      </c>
      <c r="CL57" s="175">
        <f>IF(VLOOKUP($D57,'Appendix B - CI'!$C$2:$EM$141,CL$1,0) &gt; 0,$C57,0)</f>
        <v>0</v>
      </c>
      <c r="CM57" s="175">
        <f>IF(VLOOKUP($D57,'Appendix B - CI'!$C$2:$EM$141,CM$1,0) &gt; 0,$C57,0)</f>
        <v>0</v>
      </c>
      <c r="CN57" s="175">
        <f>IF(VLOOKUP($D57,'Appendix B - CI'!$C$2:$EM$141,CN$1,0) &gt; 0,$C57,0)</f>
        <v>0</v>
      </c>
      <c r="CO57" s="175">
        <f>IF(VLOOKUP($D57,'Appendix B - CI'!$C$2:$EM$141,CO$1,0) &gt; 0,$C57,0)</f>
        <v>0</v>
      </c>
      <c r="CP57" s="175">
        <f>IF(VLOOKUP($D57,'Appendix B - CI'!$C$2:$EM$141,CP$1,0) &gt; 0,$C57,0)</f>
        <v>0</v>
      </c>
      <c r="CQ57" s="175">
        <f>IF(VLOOKUP($D57,'Appendix B - CI'!$C$2:$EM$141,CQ$1,0) &gt; 0,$C57,0)</f>
        <v>0</v>
      </c>
      <c r="CR57" s="175">
        <f>IF(VLOOKUP($D57,'Appendix B - CI'!$C$2:$EM$141,CR$1,0) &gt; 0,$C57,0)</f>
        <v>0</v>
      </c>
      <c r="CS57" s="989">
        <f>IF(VLOOKUP($D57,'Appendix B - CI'!$C$2:$EM$141,CS$1,0) &gt; 0,$C57,0)</f>
        <v>1953.7248</v>
      </c>
      <c r="CT57" s="175">
        <f>IF(VLOOKUP($D57,'Appendix B - CI'!$C$2:$EM$141,CT$1,0) &gt; 0,$C57,0)</f>
        <v>0</v>
      </c>
      <c r="CU57" s="175">
        <f>IF(VLOOKUP($D57,'Appendix B - CI'!$C$2:$EM$141,CU$1,0) &gt; 0,$C57,0)</f>
        <v>0</v>
      </c>
      <c r="CV57" s="175">
        <f>IF(VLOOKUP($D57,'Appendix B - CI'!$C$2:$EM$141,CV$1,0) &gt; 0,$C57,0)</f>
        <v>0</v>
      </c>
      <c r="CW57" s="175">
        <f>IF(VLOOKUP($D57,'Appendix B - CI'!$C$2:$EM$141,CW$1,0) &gt; 0,$C57,0)</f>
        <v>0</v>
      </c>
      <c r="CX57" s="175">
        <f>IF(VLOOKUP($D57,'Appendix B - CI'!$C$2:$EM$141,CX$1,0) &gt; 0,$C57,0)</f>
        <v>0</v>
      </c>
      <c r="CY57" s="175">
        <f>IF(VLOOKUP($D57,'Appendix B - CI'!$C$2:$EM$141,CY$1,0) &gt; 0,$C57,0)</f>
        <v>0</v>
      </c>
      <c r="CZ57" s="175">
        <f>IF(VLOOKUP($D57,'Appendix B - CI'!$C$2:$EM$141,CZ$1,0) &gt; 0,$C57,0)</f>
        <v>0</v>
      </c>
      <c r="DA57" s="175">
        <f>IF(VLOOKUP($D57,'Appendix B - CI'!$C$2:$EM$141,DA$1,0) &gt; 0,$C57,0)</f>
        <v>0</v>
      </c>
      <c r="DB57" s="175">
        <f>IF(VLOOKUP($D57,'Appendix B - CI'!$C$2:$EM$141,DB$1,0) &gt; 0,$C57,0)</f>
        <v>0</v>
      </c>
      <c r="DC57" s="175">
        <f>IF(VLOOKUP($D57,'Appendix B - CI'!$C$2:$EM$141,DC$1,0) &gt; 0,$C57,0)</f>
        <v>0</v>
      </c>
      <c r="DD57" s="989">
        <f>IF(VLOOKUP($D57,'Appendix B - CI'!$C$2:$EM$141,DD$1,0) &gt; 0,$C57,0)</f>
        <v>1953.7248</v>
      </c>
      <c r="DE57" s="175">
        <f>IF(VLOOKUP($D57,'Appendix B - CI'!$C$2:$EM$141,DE$1,0) &gt; 0,$C57,0)</f>
        <v>0</v>
      </c>
      <c r="DF57" s="175">
        <f>IF(VLOOKUP($D57,'Appendix B - CI'!$C$2:$EM$141,DF$1,0) &gt; 0,$C57,0)</f>
        <v>0</v>
      </c>
      <c r="DG57" s="175">
        <f>IF(VLOOKUP($D57,'Appendix B - CI'!$C$2:$EM$141,DG$1,0) &gt; 0,$C57,0)</f>
        <v>0</v>
      </c>
      <c r="DH57" s="989">
        <f>IF(VLOOKUP($D57,'Appendix B - CI'!$C$2:$EM$141,DH$1,0) &gt; 0,$C57,0)</f>
        <v>1953.7248</v>
      </c>
      <c r="DI57" s="175">
        <f>IF(VLOOKUP($D57,'Appendix B - CI'!$C$2:$EM$141,DI$1,0) &gt; 0,$C57,0)</f>
        <v>0</v>
      </c>
      <c r="DJ57" s="175">
        <f>IF(VLOOKUP($D57,'Appendix B - CI'!$C$2:$EM$141,DJ$1,0) &gt; 0,$C57,0)</f>
        <v>0</v>
      </c>
      <c r="DK57" s="175">
        <f>IF(VLOOKUP($D57,'Appendix B - CI'!$C$2:$EM$141,DK$1,0) &gt; 0,$C57,0)</f>
        <v>0</v>
      </c>
      <c r="DL57" s="175">
        <f>IF(VLOOKUP($D57,'Appendix B - CI'!$C$2:$EM$141,DL$1,0) &gt; 0,$C57,0)</f>
        <v>0</v>
      </c>
      <c r="DM57" s="175">
        <f>IF(VLOOKUP($D57,'Appendix B - CI'!$C$2:$EM$141,DM$1,0) &gt; 0,$C57,0)</f>
        <v>0</v>
      </c>
      <c r="DN57" s="175">
        <f>IF(VLOOKUP($D57,'Appendix B - CI'!$C$2:$EM$141,DN$1,0) &gt; 0,$C57,0)</f>
        <v>0</v>
      </c>
      <c r="DO57" s="175">
        <f>IF(VLOOKUP($D57,'Appendix B - CI'!$C$2:$EM$141,DO$1,0) &gt; 0,$C57,0)</f>
        <v>0</v>
      </c>
      <c r="DP57" s="175">
        <f>IF(VLOOKUP($D57,'Appendix B - CI'!$C$2:$EM$141,DP$1,0) &gt; 0,$C57,0)</f>
        <v>0</v>
      </c>
      <c r="DQ57" s="989">
        <f>IF(VLOOKUP($D57,'Appendix B - CI'!$C$2:$EM$141,DQ$1,0) &gt; 0,$C57,0)</f>
        <v>1953.7248</v>
      </c>
      <c r="DR57" s="175">
        <f>IF(VLOOKUP($D57,'Appendix B - CI'!$C$2:$EM$141,DR$1,0) &gt; 0,$C57,0)</f>
        <v>0</v>
      </c>
      <c r="DS57" s="175">
        <f>IF(VLOOKUP($D57,'Appendix B - CI'!$C$2:$EM$141,DS$1,0) &gt; 0,$C57,0)</f>
        <v>0</v>
      </c>
      <c r="DT57" s="175">
        <f>IF(VLOOKUP($D57,'Appendix B - CI'!$C$2:$EM$141,DT$1,0) &gt; 0,$C57,0)</f>
        <v>0</v>
      </c>
      <c r="DU57" s="175">
        <f>IF(VLOOKUP($D57,'Appendix B - CI'!$C$2:$EM$141,DU$1,0) &gt; 0,$C57,0)</f>
        <v>0</v>
      </c>
      <c r="DV57" s="175">
        <f>IF(VLOOKUP($D57,'Appendix B - CI'!$C$2:$EM$141,DV$1,0) &gt; 0,$C57,0)</f>
        <v>0</v>
      </c>
      <c r="DW57" s="989">
        <f>IF(VLOOKUP($D57,'Appendix B - CI'!$C$2:$EM$141,DW$1,0) &gt; 0,$C57,0)</f>
        <v>1953.7248</v>
      </c>
      <c r="DX57" s="175">
        <f>IF(VLOOKUP($D57,'Appendix B - CI'!$C$2:$EM$141,DX$1,0) &gt; 0,$C57,0)</f>
        <v>0</v>
      </c>
      <c r="DY57" s="175">
        <f>IF(VLOOKUP($D57,'Appendix B - CI'!$C$2:$EM$141,DY$1,0) &gt; 0,$C57,0)</f>
        <v>0</v>
      </c>
      <c r="DZ57" s="175">
        <f>IF(VLOOKUP($D57,'Appendix B - CI'!$C$2:$EM$141,DZ$1,0) &gt; 0,$C57,0)</f>
        <v>0</v>
      </c>
      <c r="EA57" s="175">
        <f>IF(VLOOKUP($D57,'Appendix B - CI'!$C$2:$EM$141,EA$1,0) &gt; 0,$C57,0)</f>
        <v>0</v>
      </c>
      <c r="EB57" s="175">
        <f>IF(VLOOKUP($D57,'Appendix B - CI'!$C$2:$EM$141,EB$1,0) &gt; 0,$C57,0)</f>
        <v>0</v>
      </c>
      <c r="EC57" s="989">
        <f>IF(VLOOKUP($D57,'Appendix B - CI'!$C$2:$EM$141,EC$1,0) &gt; 0,$C57,0)</f>
        <v>1953.7248</v>
      </c>
      <c r="ED57" s="175">
        <f>IF(VLOOKUP($D57,'Appendix B - CI'!$C$2:$EM$141,ED$1,0) &gt; 0,$C57,0)</f>
        <v>0</v>
      </c>
      <c r="EE57" s="175">
        <f>IF(VLOOKUP($D57,'Appendix B - CI'!$C$2:$EM$141,EE$1,0) &gt; 0,$C57,0)</f>
        <v>0</v>
      </c>
      <c r="EF57" s="175">
        <f>IF(VLOOKUP($D57,'Appendix B - CI'!$C$2:$EM$141,EF$1,0) &gt; 0,$C57,0)</f>
        <v>0</v>
      </c>
      <c r="EG57" s="175">
        <f>IF(VLOOKUP($D57,'Appendix B - CI'!$C$2:$EM$141,EG$1,0) &gt; 0,$C57,0)</f>
        <v>0</v>
      </c>
      <c r="EH57" s="175">
        <f>IF(VLOOKUP($D57,'Appendix B - CI'!$C$2:$EM$141,EH$1,0) &gt; 0,$C57,0)</f>
        <v>0</v>
      </c>
      <c r="EI57" s="175">
        <f>IF(VLOOKUP($D57,'Appendix B - CI'!$C$2:$EM$141,EI$1,0) &gt; 0,$C57,0)</f>
        <v>0</v>
      </c>
      <c r="EJ57" s="175">
        <f>IF(VLOOKUP($D57,'Appendix B - CI'!$C$2:$EM$141,EJ$1,0) &gt; 0,$C57,0)</f>
        <v>0</v>
      </c>
      <c r="EK57" s="175">
        <f>IF(VLOOKUP($D57,'Appendix B - CI'!$C$2:$EM$141,EK$1,0) &gt; 0,$C57,0)</f>
        <v>0</v>
      </c>
      <c r="EL57" s="175">
        <f>IF(VLOOKUP($D57,'Appendix B - CI'!$C$2:$EM$141,EL$1,0) &gt; 0,$C57,0)</f>
        <v>0</v>
      </c>
      <c r="EM57" s="175">
        <f>IF(VLOOKUP($D57,'Appendix B - CI'!$C$2:$EM$141,EM$1,0) &gt; 0,$C57,0)</f>
        <v>0</v>
      </c>
      <c r="EN57" s="175">
        <f>IF(VLOOKUP($D57,'Appendix B - CI'!$C$2:$EM$141,EN$1,0) &gt; 0,$C57,0)</f>
        <v>0</v>
      </c>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c r="JX57" s="178"/>
      <c r="JY57" s="180"/>
    </row>
    <row r="58" ht="14.25" customHeight="1">
      <c r="A58" s="50" t="s">
        <v>202</v>
      </c>
      <c r="B58" s="83" t="s">
        <v>480</v>
      </c>
      <c r="C58" s="1330">
        <f>VLOOKUP(D58,'Combined Scenario II - Results'!$C$2:$AR$87,42,0)</f>
        <v>2480.36695</v>
      </c>
      <c r="D58" s="50">
        <v>1811079.0</v>
      </c>
      <c r="E58" s="175">
        <f>IF(VLOOKUP($D58,'Appendix B - CI'!$C$2:$EM$141,E$1,0) &gt; 0,$C58,0)</f>
        <v>0</v>
      </c>
      <c r="F58" s="175">
        <f>IF(VLOOKUP($D58,'Appendix B - CI'!$C$2:$EM$141,F$1,0) &gt; 0,$C58,0)</f>
        <v>0</v>
      </c>
      <c r="G58" s="175">
        <f>IF(VLOOKUP($D58,'Appendix B - CI'!$C$2:$EM$141,G$1,0) &gt; 0,$C58,0)</f>
        <v>0</v>
      </c>
      <c r="H58" s="175">
        <f>IF(VLOOKUP($D58,'Appendix B - CI'!$C$2:$EM$141,H$1,0) &gt; 0,$C58,0)</f>
        <v>0</v>
      </c>
      <c r="I58" s="175">
        <f>IF(VLOOKUP($D58,'Appendix B - CI'!$C$2:$EM$141,I$1,0) &gt; 0,$C58,0)</f>
        <v>0</v>
      </c>
      <c r="J58" s="175">
        <f>IF(VLOOKUP($D58,'Appendix B - CI'!$C$2:$EM$141,J$1,0) &gt; 0,$C58,0)</f>
        <v>0</v>
      </c>
      <c r="K58" s="175">
        <f>IF(VLOOKUP($D58,'Appendix B - CI'!$C$2:$EM$141,K$1,0) &gt; 0,$C58,0)</f>
        <v>0</v>
      </c>
      <c r="L58" s="175">
        <f>IF(VLOOKUP($D58,'Appendix B - CI'!$C$2:$EM$141,L$1,0) &gt; 0,$C58,0)</f>
        <v>0</v>
      </c>
      <c r="M58" s="175">
        <f>IF(VLOOKUP($D58,'Appendix B - CI'!$C$2:$EM$141,M$1,0) &gt; 0,$C58,0)</f>
        <v>0</v>
      </c>
      <c r="N58" s="175">
        <f>IF(VLOOKUP($D58,'Appendix B - CI'!$C$2:$EM$141,N$1,0) &gt; 0,$C58,0)</f>
        <v>0</v>
      </c>
      <c r="O58" s="175">
        <f>IF(VLOOKUP($D58,'Appendix B - CI'!$C$2:$EM$141,O$1,0) &gt; 0,$C58,0)</f>
        <v>0</v>
      </c>
      <c r="P58" s="175">
        <f>IF(VLOOKUP($D58,'Appendix B - CI'!$C$2:$EM$141,P$1,0) &gt; 0,$C58,0)</f>
        <v>0</v>
      </c>
      <c r="Q58" s="175">
        <f>IF(VLOOKUP($D58,'Appendix B - CI'!$C$2:$EM$141,Q$1,0) &gt; 0,$C58,0)</f>
        <v>0</v>
      </c>
      <c r="R58" s="175">
        <f>IF(VLOOKUP($D58,'Appendix B - CI'!$C$2:$EM$141,R$1,0) &gt; 0,$C58,0)</f>
        <v>0</v>
      </c>
      <c r="S58" s="175">
        <f>IF(VLOOKUP($D58,'Appendix B - CI'!$C$2:$EM$141,S$1,0) &gt; 0,$C58,0)</f>
        <v>0</v>
      </c>
      <c r="T58" s="175">
        <f>IF(VLOOKUP($D58,'Appendix B - CI'!$C$2:$EM$141,T$1,0) &gt; 0,$C58,0)</f>
        <v>0</v>
      </c>
      <c r="U58" s="175">
        <f>IF(VLOOKUP($D58,'Appendix B - CI'!$C$2:$EM$141,U$1,0) &gt; 0,$C58,0)</f>
        <v>0</v>
      </c>
      <c r="V58" s="175">
        <f>IF(VLOOKUP($D58,'Appendix B - CI'!$C$2:$EM$141,V$1,0) &gt; 0,$C58,0)</f>
        <v>0</v>
      </c>
      <c r="W58" s="175">
        <f>IF(VLOOKUP($D58,'Appendix B - CI'!$C$2:$EM$141,W$1,0) &gt; 0,$C58,0)</f>
        <v>0</v>
      </c>
      <c r="X58" s="175">
        <f>IF(VLOOKUP($D58,'Appendix B - CI'!$C$2:$EM$141,X$1,0) &gt; 0,$C58,0)</f>
        <v>0</v>
      </c>
      <c r="Y58" s="175">
        <f>IF(VLOOKUP($D58,'Appendix B - CI'!$C$2:$EM$141,Y$1,0) &gt; 0,$C58,0)</f>
        <v>0</v>
      </c>
      <c r="Z58" s="175">
        <f>IF(VLOOKUP($D58,'Appendix B - CI'!$C$2:$EM$141,Z$1,0) &gt; 0,$C58,0)</f>
        <v>0</v>
      </c>
      <c r="AA58" s="175">
        <f>IF(VLOOKUP($D58,'Appendix B - CI'!$C$2:$EM$141,AA$1,0) &gt; 0,$C58,0)</f>
        <v>0</v>
      </c>
      <c r="AB58" s="175">
        <f>IF(VLOOKUP($D58,'Appendix B - CI'!$C$2:$EM$141,AB$1,0) &gt; 0,$C58,0)</f>
        <v>0</v>
      </c>
      <c r="AC58" s="175">
        <f>IF(VLOOKUP($D58,'Appendix B - CI'!$C$2:$EM$141,AC$1,0) &gt; 0,$C58,0)</f>
        <v>0</v>
      </c>
      <c r="AD58" s="175">
        <f>IF(VLOOKUP($D58,'Appendix B - CI'!$C$2:$EM$141,AD$1,0) &gt; 0,$C58,0)</f>
        <v>0</v>
      </c>
      <c r="AE58" s="175">
        <f>IF(VLOOKUP($D58,'Appendix B - CI'!$C$2:$EM$141,AE$1,0) &gt; 0,$C58,0)</f>
        <v>0</v>
      </c>
      <c r="AF58" s="175">
        <f>IF(VLOOKUP($D58,'Appendix B - CI'!$C$2:$EM$141,AF$1,0) &gt; 0,$C58,0)</f>
        <v>0</v>
      </c>
      <c r="AG58" s="175">
        <f>IF(VLOOKUP($D58,'Appendix B - CI'!$C$2:$EM$141,AG$1,0) &gt; 0,$C58,0)</f>
        <v>0</v>
      </c>
      <c r="AH58" s="989">
        <f>IF(VLOOKUP($D58,'Appendix B - CI'!$C$2:$EM$141,AH$1,0) &gt; 0,$C58,0)</f>
        <v>2480.36695</v>
      </c>
      <c r="AI58" s="175">
        <f>IF(VLOOKUP($D58,'Appendix B - CI'!$C$2:$EM$141,AI$1,0) &gt; 0,$C58,0)</f>
        <v>0</v>
      </c>
      <c r="AJ58" s="175">
        <f>IF(VLOOKUP($D58,'Appendix B - CI'!$C$2:$EM$141,AJ$1,0) &gt; 0,$C58,0)</f>
        <v>0</v>
      </c>
      <c r="AK58" s="175">
        <f>IF(VLOOKUP($D58,'Appendix B - CI'!$C$2:$EM$141,AK$1,0) &gt; 0,$C58,0)</f>
        <v>0</v>
      </c>
      <c r="AL58" s="175">
        <f>IF(VLOOKUP($D58,'Appendix B - CI'!$C$2:$EM$141,AL$1,0) &gt; 0,$C58,0)</f>
        <v>0</v>
      </c>
      <c r="AM58" s="175">
        <f>IF(VLOOKUP($D58,'Appendix B - CI'!$C$2:$EM$141,AM$1,0) &gt; 0,$C58,0)</f>
        <v>0</v>
      </c>
      <c r="AN58" s="175">
        <f>IF(VLOOKUP($D58,'Appendix B - CI'!$C$2:$EM$141,AN$1,0) &gt; 0,$C58,0)</f>
        <v>0</v>
      </c>
      <c r="AO58" s="175">
        <f>IF(VLOOKUP($D58,'Appendix B - CI'!$C$2:$EM$141,AO$1,0) &gt; 0,$C58,0)</f>
        <v>0</v>
      </c>
      <c r="AP58" s="989">
        <f>IF(VLOOKUP($D58,'Appendix B - CI'!$C$2:$EM$141,AP$1,0) &gt; 0,$C58,0)</f>
        <v>2480.36695</v>
      </c>
      <c r="AQ58" s="175">
        <f>IF(VLOOKUP($D58,'Appendix B - CI'!$C$2:$EM$141,AQ$1,0) &gt; 0,$C58,0)</f>
        <v>0</v>
      </c>
      <c r="AR58" s="175">
        <f>IF(VLOOKUP($D58,'Appendix B - CI'!$C$2:$EM$141,AR$1,0) &gt; 0,$C58,0)</f>
        <v>0</v>
      </c>
      <c r="AS58" s="175">
        <f>IF(VLOOKUP($D58,'Appendix B - CI'!$C$2:$EM$141,AS$1,0) &gt; 0,$C58,0)</f>
        <v>0</v>
      </c>
      <c r="AT58" s="175">
        <f>IF(VLOOKUP($D58,'Appendix B - CI'!$C$2:$EM$141,AT$1,0) &gt; 0,$C58,0)</f>
        <v>0</v>
      </c>
      <c r="AU58" s="175">
        <f>IF(VLOOKUP($D58,'Appendix B - CI'!$C$2:$EM$141,AU$1,0) &gt; 0,$C58,0)</f>
        <v>0</v>
      </c>
      <c r="AV58" s="175">
        <f>IF(VLOOKUP($D58,'Appendix B - CI'!$C$2:$EM$141,AV$1,0) &gt; 0,$C58,0)</f>
        <v>0</v>
      </c>
      <c r="AW58" s="175">
        <f>IF(VLOOKUP($D58,'Appendix B - CI'!$C$2:$EM$141,AW$1,0) &gt; 0,$C58,0)</f>
        <v>0</v>
      </c>
      <c r="AX58" s="175">
        <f>IF(VLOOKUP($D58,'Appendix B - CI'!$C$2:$EM$141,AX$1,0) &gt; 0,$C58,0)</f>
        <v>0</v>
      </c>
      <c r="AY58" s="175">
        <f>IF(VLOOKUP($D58,'Appendix B - CI'!$C$2:$EM$141,AY$1,0) &gt; 0,$C58,0)</f>
        <v>0</v>
      </c>
      <c r="AZ58" s="175">
        <f>IF(VLOOKUP($D58,'Appendix B - CI'!$C$2:$EM$141,AZ$1,0) &gt; 0,$C58,0)</f>
        <v>0</v>
      </c>
      <c r="BA58" s="175">
        <f>IF(VLOOKUP($D58,'Appendix B - CI'!$C$2:$EM$141,BA$1,0) &gt; 0,$C58,0)</f>
        <v>0</v>
      </c>
      <c r="BB58" s="989">
        <f>IF(VLOOKUP($D58,'Appendix B - CI'!$C$2:$EM$141,BB$1,0) &gt; 0,$C58,0)</f>
        <v>2480.36695</v>
      </c>
      <c r="BC58" s="175">
        <f>IF(VLOOKUP($D58,'Appendix B - CI'!$C$2:$EM$141,BC$1,0) &gt; 0,$C58,0)</f>
        <v>0</v>
      </c>
      <c r="BD58" s="175">
        <f>IF(VLOOKUP($D58,'Appendix B - CI'!$C$2:$EM$141,BD$1,0) &gt; 0,$C58,0)</f>
        <v>0</v>
      </c>
      <c r="BE58" s="175">
        <f>IF(VLOOKUP($D58,'Appendix B - CI'!$C$2:$EM$141,BE$1,0) &gt; 0,$C58,0)</f>
        <v>0</v>
      </c>
      <c r="BF58" s="175">
        <f>IF(VLOOKUP($D58,'Appendix B - CI'!$C$2:$EM$141,BF$1,0) &gt; 0,$C58,0)</f>
        <v>0</v>
      </c>
      <c r="BG58" s="175">
        <f>IF(VLOOKUP($D58,'Appendix B - CI'!$C$2:$EM$141,BG$1,0) &gt; 0,$C58,0)</f>
        <v>0</v>
      </c>
      <c r="BH58" s="175">
        <f>IF(VLOOKUP($D58,'Appendix B - CI'!$C$2:$EM$141,BH$1,0) &gt; 0,$C58,0)</f>
        <v>0</v>
      </c>
      <c r="BI58" s="175">
        <f>IF(VLOOKUP($D58,'Appendix B - CI'!$C$2:$EM$141,BI$1,0) &gt; 0,$C58,0)</f>
        <v>0</v>
      </c>
      <c r="BJ58" s="175">
        <f>IF(VLOOKUP($D58,'Appendix B - CI'!$C$2:$EM$141,BJ$1,0) &gt; 0,$C58,0)</f>
        <v>0</v>
      </c>
      <c r="BK58" s="175">
        <f>IF(VLOOKUP($D58,'Appendix B - CI'!$C$2:$EM$141,BK$1,0) &gt; 0,$C58,0)</f>
        <v>0</v>
      </c>
      <c r="BL58" s="175">
        <f>IF(VLOOKUP($D58,'Appendix B - CI'!$C$2:$EM$141,BL$1,0) &gt; 0,$C58,0)</f>
        <v>0</v>
      </c>
      <c r="BM58" s="175">
        <f>IF(VLOOKUP($D58,'Appendix B - CI'!$C$2:$EM$141,BM$1,0) &gt; 0,$C58,0)</f>
        <v>0</v>
      </c>
      <c r="BN58" s="175">
        <f>IF(VLOOKUP($D58,'Appendix B - CI'!$C$2:$EM$141,BN$1,0) &gt; 0,$C58,0)</f>
        <v>0</v>
      </c>
      <c r="BO58" s="175">
        <f>IF(VLOOKUP($D58,'Appendix B - CI'!$C$2:$EM$141,BO$1,0) &gt; 0,$C58,0)</f>
        <v>0</v>
      </c>
      <c r="BP58" s="175">
        <f>IF(VLOOKUP($D58,'Appendix B - CI'!$C$2:$EM$141,BP$1,0) &gt; 0,$C58,0)</f>
        <v>0</v>
      </c>
      <c r="BQ58" s="175">
        <f>IF(VLOOKUP($D58,'Appendix B - CI'!$C$2:$EM$141,BQ$1,0) &gt; 0,$C58,0)</f>
        <v>0</v>
      </c>
      <c r="BR58" s="175">
        <f>IF(VLOOKUP($D58,'Appendix B - CI'!$C$2:$EM$141,BR$1,0) &gt; 0,$C58,0)</f>
        <v>0</v>
      </c>
      <c r="BS58" s="175">
        <f>IF(VLOOKUP($D58,'Appendix B - CI'!$C$2:$EM$141,BS$1,0) &gt; 0,$C58,0)</f>
        <v>0</v>
      </c>
      <c r="BT58" s="175">
        <f>IF(VLOOKUP($D58,'Appendix B - CI'!$C$2:$EM$141,BT$1,0) &gt; 0,$C58,0)</f>
        <v>0</v>
      </c>
      <c r="BU58" s="175">
        <f>IF(VLOOKUP($D58,'Appendix B - CI'!$C$2:$EM$141,BU$1,0) &gt; 0,$C58,0)</f>
        <v>0</v>
      </c>
      <c r="BV58" s="175">
        <f>IF(VLOOKUP($D58,'Appendix B - CI'!$C$2:$EM$141,BV$1,0) &gt; 0,$C58,0)</f>
        <v>0</v>
      </c>
      <c r="BW58" s="175">
        <f>IF(VLOOKUP($D58,'Appendix B - CI'!$C$2:$EM$141,BW$1,0) &gt; 0,$C58,0)</f>
        <v>0</v>
      </c>
      <c r="BX58" s="175">
        <f>IF(VLOOKUP($D58,'Appendix B - CI'!$C$2:$EM$141,BX$1,0) &gt; 0,$C58,0)</f>
        <v>0</v>
      </c>
      <c r="BY58" s="175">
        <f>IF(VLOOKUP($D58,'Appendix B - CI'!$C$2:$EM$141,BY$1,0) &gt; 0,$C58,0)</f>
        <v>0</v>
      </c>
      <c r="BZ58" s="175">
        <f>IF(VLOOKUP($D58,'Appendix B - CI'!$C$2:$EM$141,BZ$1,0) &gt; 0,$C58,0)</f>
        <v>0</v>
      </c>
      <c r="CA58" s="175">
        <f>IF(VLOOKUP($D58,'Appendix B - CI'!$C$2:$EM$141,CA$1,0) &gt; 0,$C58,0)</f>
        <v>0</v>
      </c>
      <c r="CB58" s="175">
        <f>IF(VLOOKUP($D58,'Appendix B - CI'!$C$2:$EM$141,CB$1,0) &gt; 0,$C58,0)</f>
        <v>0</v>
      </c>
      <c r="CC58" s="175">
        <f>IF(VLOOKUP($D58,'Appendix B - CI'!$C$2:$EM$141,CC$1,0) &gt; 0,$C58,0)</f>
        <v>0</v>
      </c>
      <c r="CD58" s="175">
        <f>IF(VLOOKUP($D58,'Appendix B - CI'!$C$2:$EM$141,CD$1,0) &gt; 0,$C58,0)</f>
        <v>0</v>
      </c>
      <c r="CE58" s="175">
        <f>IF(VLOOKUP($D58,'Appendix B - CI'!$C$2:$EM$141,CE$1,0) &gt; 0,$C58,0)</f>
        <v>0</v>
      </c>
      <c r="CF58" s="175">
        <f>IF(VLOOKUP($D58,'Appendix B - CI'!$C$2:$EM$141,CF$1,0) &gt; 0,$C58,0)</f>
        <v>0</v>
      </c>
      <c r="CG58" s="175">
        <f>IF(VLOOKUP($D58,'Appendix B - CI'!$C$2:$EM$141,CG$1,0) &gt; 0,$C58,0)</f>
        <v>0</v>
      </c>
      <c r="CH58" s="175">
        <f>IF(VLOOKUP($D58,'Appendix B - CI'!$C$2:$EM$141,CH$1,0) &gt; 0,$C58,0)</f>
        <v>0</v>
      </c>
      <c r="CI58" s="175">
        <f>IF(VLOOKUP($D58,'Appendix B - CI'!$C$2:$EM$141,CI$1,0) &gt; 0,$C58,0)</f>
        <v>0</v>
      </c>
      <c r="CJ58" s="175">
        <f>IF(VLOOKUP($D58,'Appendix B - CI'!$C$2:$EM$141,CJ$1,0) &gt; 0,$C58,0)</f>
        <v>0</v>
      </c>
      <c r="CK58" s="989">
        <f>IF(VLOOKUP($D58,'Appendix B - CI'!$C$2:$EM$141,CK$1,0) &gt; 0,$C58,0)</f>
        <v>2480.36695</v>
      </c>
      <c r="CL58" s="175">
        <f>IF(VLOOKUP($D58,'Appendix B - CI'!$C$2:$EM$141,CL$1,0) &gt; 0,$C58,0)</f>
        <v>0</v>
      </c>
      <c r="CM58" s="175">
        <f>IF(VLOOKUP($D58,'Appendix B - CI'!$C$2:$EM$141,CM$1,0) &gt; 0,$C58,0)</f>
        <v>0</v>
      </c>
      <c r="CN58" s="175">
        <f>IF(VLOOKUP($D58,'Appendix B - CI'!$C$2:$EM$141,CN$1,0) &gt; 0,$C58,0)</f>
        <v>0</v>
      </c>
      <c r="CO58" s="175">
        <f>IF(VLOOKUP($D58,'Appendix B - CI'!$C$2:$EM$141,CO$1,0) &gt; 0,$C58,0)</f>
        <v>0</v>
      </c>
      <c r="CP58" s="175">
        <f>IF(VLOOKUP($D58,'Appendix B - CI'!$C$2:$EM$141,CP$1,0) &gt; 0,$C58,0)</f>
        <v>0</v>
      </c>
      <c r="CQ58" s="175">
        <f>IF(VLOOKUP($D58,'Appendix B - CI'!$C$2:$EM$141,CQ$1,0) &gt; 0,$C58,0)</f>
        <v>0</v>
      </c>
      <c r="CR58" s="175">
        <f>IF(VLOOKUP($D58,'Appendix B - CI'!$C$2:$EM$141,CR$1,0) &gt; 0,$C58,0)</f>
        <v>0</v>
      </c>
      <c r="CS58" s="989">
        <f>IF(VLOOKUP($D58,'Appendix B - CI'!$C$2:$EM$141,CS$1,0) &gt; 0,$C58,0)</f>
        <v>2480.36695</v>
      </c>
      <c r="CT58" s="175">
        <f>IF(VLOOKUP($D58,'Appendix B - CI'!$C$2:$EM$141,CT$1,0) &gt; 0,$C58,0)</f>
        <v>0</v>
      </c>
      <c r="CU58" s="175">
        <f>IF(VLOOKUP($D58,'Appendix B - CI'!$C$2:$EM$141,CU$1,0) &gt; 0,$C58,0)</f>
        <v>0</v>
      </c>
      <c r="CV58" s="175">
        <f>IF(VLOOKUP($D58,'Appendix B - CI'!$C$2:$EM$141,CV$1,0) &gt; 0,$C58,0)</f>
        <v>0</v>
      </c>
      <c r="CW58" s="175">
        <f>IF(VLOOKUP($D58,'Appendix B - CI'!$C$2:$EM$141,CW$1,0) &gt; 0,$C58,0)</f>
        <v>0</v>
      </c>
      <c r="CX58" s="175">
        <f>IF(VLOOKUP($D58,'Appendix B - CI'!$C$2:$EM$141,CX$1,0) &gt; 0,$C58,0)</f>
        <v>0</v>
      </c>
      <c r="CY58" s="175">
        <f>IF(VLOOKUP($D58,'Appendix B - CI'!$C$2:$EM$141,CY$1,0) &gt; 0,$C58,0)</f>
        <v>0</v>
      </c>
      <c r="CZ58" s="175">
        <f>IF(VLOOKUP($D58,'Appendix B - CI'!$C$2:$EM$141,CZ$1,0) &gt; 0,$C58,0)</f>
        <v>0</v>
      </c>
      <c r="DA58" s="175">
        <f>IF(VLOOKUP($D58,'Appendix B - CI'!$C$2:$EM$141,DA$1,0) &gt; 0,$C58,0)</f>
        <v>0</v>
      </c>
      <c r="DB58" s="175">
        <f>IF(VLOOKUP($D58,'Appendix B - CI'!$C$2:$EM$141,DB$1,0) &gt; 0,$C58,0)</f>
        <v>0</v>
      </c>
      <c r="DC58" s="175">
        <f>IF(VLOOKUP($D58,'Appendix B - CI'!$C$2:$EM$141,DC$1,0) &gt; 0,$C58,0)</f>
        <v>0</v>
      </c>
      <c r="DD58" s="989">
        <f>IF(VLOOKUP($D58,'Appendix B - CI'!$C$2:$EM$141,DD$1,0) &gt; 0,$C58,0)</f>
        <v>2480.36695</v>
      </c>
      <c r="DE58" s="175">
        <f>IF(VLOOKUP($D58,'Appendix B - CI'!$C$2:$EM$141,DE$1,0) &gt; 0,$C58,0)</f>
        <v>0</v>
      </c>
      <c r="DF58" s="175">
        <f>IF(VLOOKUP($D58,'Appendix B - CI'!$C$2:$EM$141,DF$1,0) &gt; 0,$C58,0)</f>
        <v>0</v>
      </c>
      <c r="DG58" s="175">
        <f>IF(VLOOKUP($D58,'Appendix B - CI'!$C$2:$EM$141,DG$1,0) &gt; 0,$C58,0)</f>
        <v>0</v>
      </c>
      <c r="DH58" s="989">
        <f>IF(VLOOKUP($D58,'Appendix B - CI'!$C$2:$EM$141,DH$1,0) &gt; 0,$C58,0)</f>
        <v>2480.36695</v>
      </c>
      <c r="DI58" s="175">
        <f>IF(VLOOKUP($D58,'Appendix B - CI'!$C$2:$EM$141,DI$1,0) &gt; 0,$C58,0)</f>
        <v>0</v>
      </c>
      <c r="DJ58" s="175">
        <f>IF(VLOOKUP($D58,'Appendix B - CI'!$C$2:$EM$141,DJ$1,0) &gt; 0,$C58,0)</f>
        <v>0</v>
      </c>
      <c r="DK58" s="175">
        <f>IF(VLOOKUP($D58,'Appendix B - CI'!$C$2:$EM$141,DK$1,0) &gt; 0,$C58,0)</f>
        <v>0</v>
      </c>
      <c r="DL58" s="175">
        <f>IF(VLOOKUP($D58,'Appendix B - CI'!$C$2:$EM$141,DL$1,0) &gt; 0,$C58,0)</f>
        <v>0</v>
      </c>
      <c r="DM58" s="175">
        <f>IF(VLOOKUP($D58,'Appendix B - CI'!$C$2:$EM$141,DM$1,0) &gt; 0,$C58,0)</f>
        <v>0</v>
      </c>
      <c r="DN58" s="175">
        <f>IF(VLOOKUP($D58,'Appendix B - CI'!$C$2:$EM$141,DN$1,0) &gt; 0,$C58,0)</f>
        <v>0</v>
      </c>
      <c r="DO58" s="175">
        <f>IF(VLOOKUP($D58,'Appendix B - CI'!$C$2:$EM$141,DO$1,0) &gt; 0,$C58,0)</f>
        <v>0</v>
      </c>
      <c r="DP58" s="175">
        <f>IF(VLOOKUP($D58,'Appendix B - CI'!$C$2:$EM$141,DP$1,0) &gt; 0,$C58,0)</f>
        <v>0</v>
      </c>
      <c r="DQ58" s="989">
        <f>IF(VLOOKUP($D58,'Appendix B - CI'!$C$2:$EM$141,DQ$1,0) &gt; 0,$C58,0)</f>
        <v>2480.36695</v>
      </c>
      <c r="DR58" s="175">
        <f>IF(VLOOKUP($D58,'Appendix B - CI'!$C$2:$EM$141,DR$1,0) &gt; 0,$C58,0)</f>
        <v>0</v>
      </c>
      <c r="DS58" s="175">
        <f>IF(VLOOKUP($D58,'Appendix B - CI'!$C$2:$EM$141,DS$1,0) &gt; 0,$C58,0)</f>
        <v>0</v>
      </c>
      <c r="DT58" s="175">
        <f>IF(VLOOKUP($D58,'Appendix B - CI'!$C$2:$EM$141,DT$1,0) &gt; 0,$C58,0)</f>
        <v>0</v>
      </c>
      <c r="DU58" s="175">
        <f>IF(VLOOKUP($D58,'Appendix B - CI'!$C$2:$EM$141,DU$1,0) &gt; 0,$C58,0)</f>
        <v>0</v>
      </c>
      <c r="DV58" s="175">
        <f>IF(VLOOKUP($D58,'Appendix B - CI'!$C$2:$EM$141,DV$1,0) &gt; 0,$C58,0)</f>
        <v>0</v>
      </c>
      <c r="DW58" s="989">
        <f>IF(VLOOKUP($D58,'Appendix B - CI'!$C$2:$EM$141,DW$1,0) &gt; 0,$C58,0)</f>
        <v>2480.36695</v>
      </c>
      <c r="DX58" s="175">
        <f>IF(VLOOKUP($D58,'Appendix B - CI'!$C$2:$EM$141,DX$1,0) &gt; 0,$C58,0)</f>
        <v>0</v>
      </c>
      <c r="DY58" s="175">
        <f>IF(VLOOKUP($D58,'Appendix B - CI'!$C$2:$EM$141,DY$1,0) &gt; 0,$C58,0)</f>
        <v>0</v>
      </c>
      <c r="DZ58" s="175">
        <f>IF(VLOOKUP($D58,'Appendix B - CI'!$C$2:$EM$141,DZ$1,0) &gt; 0,$C58,0)</f>
        <v>0</v>
      </c>
      <c r="EA58" s="175">
        <f>IF(VLOOKUP($D58,'Appendix B - CI'!$C$2:$EM$141,EA$1,0) &gt; 0,$C58,0)</f>
        <v>0</v>
      </c>
      <c r="EB58" s="175">
        <f>IF(VLOOKUP($D58,'Appendix B - CI'!$C$2:$EM$141,EB$1,0) &gt; 0,$C58,0)</f>
        <v>0</v>
      </c>
      <c r="EC58" s="989">
        <f>IF(VLOOKUP($D58,'Appendix B - CI'!$C$2:$EM$141,EC$1,0) &gt; 0,$C58,0)</f>
        <v>2480.36695</v>
      </c>
      <c r="ED58" s="175">
        <f>IF(VLOOKUP($D58,'Appendix B - CI'!$C$2:$EM$141,ED$1,0) &gt; 0,$C58,0)</f>
        <v>0</v>
      </c>
      <c r="EE58" s="175">
        <f>IF(VLOOKUP($D58,'Appendix B - CI'!$C$2:$EM$141,EE$1,0) &gt; 0,$C58,0)</f>
        <v>0</v>
      </c>
      <c r="EF58" s="175">
        <f>IF(VLOOKUP($D58,'Appendix B - CI'!$C$2:$EM$141,EF$1,0) &gt; 0,$C58,0)</f>
        <v>0</v>
      </c>
      <c r="EG58" s="175">
        <f>IF(VLOOKUP($D58,'Appendix B - CI'!$C$2:$EM$141,EG$1,0) &gt; 0,$C58,0)</f>
        <v>0</v>
      </c>
      <c r="EH58" s="175">
        <f>IF(VLOOKUP($D58,'Appendix B - CI'!$C$2:$EM$141,EH$1,0) &gt; 0,$C58,0)</f>
        <v>0</v>
      </c>
      <c r="EI58" s="175">
        <f>IF(VLOOKUP($D58,'Appendix B - CI'!$C$2:$EM$141,EI$1,0) &gt; 0,$C58,0)</f>
        <v>0</v>
      </c>
      <c r="EJ58" s="175">
        <f>IF(VLOOKUP($D58,'Appendix B - CI'!$C$2:$EM$141,EJ$1,0) &gt; 0,$C58,0)</f>
        <v>0</v>
      </c>
      <c r="EK58" s="175">
        <f>IF(VLOOKUP($D58,'Appendix B - CI'!$C$2:$EM$141,EK$1,0) &gt; 0,$C58,0)</f>
        <v>0</v>
      </c>
      <c r="EL58" s="175">
        <f>IF(VLOOKUP($D58,'Appendix B - CI'!$C$2:$EM$141,EL$1,0) &gt; 0,$C58,0)</f>
        <v>0</v>
      </c>
      <c r="EM58" s="175">
        <f>IF(VLOOKUP($D58,'Appendix B - CI'!$C$2:$EM$141,EM$1,0) &gt; 0,$C58,0)</f>
        <v>0</v>
      </c>
      <c r="EN58" s="175">
        <f>IF(VLOOKUP($D58,'Appendix B - CI'!$C$2:$EM$141,EN$1,0) &gt; 0,$C58,0)</f>
        <v>0</v>
      </c>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c r="JX58" s="178"/>
      <c r="JY58" s="180"/>
    </row>
    <row r="59" ht="14.25" customHeight="1">
      <c r="A59" s="50" t="s">
        <v>202</v>
      </c>
      <c r="B59" s="83" t="s">
        <v>480</v>
      </c>
      <c r="C59" s="1330">
        <f>VLOOKUP(D59,'Combined Scenario II - Results'!$C$2:$AR$87,42,0)</f>
        <v>756.3542</v>
      </c>
      <c r="D59" s="50">
        <v>1811080.0</v>
      </c>
      <c r="E59" s="175">
        <f>IF(VLOOKUP($D59,'Appendix B - CI'!$C$2:$EM$141,E$1,0) &gt; 0,$C59,0)</f>
        <v>0</v>
      </c>
      <c r="F59" s="175">
        <f>IF(VLOOKUP($D59,'Appendix B - CI'!$C$2:$EM$141,F$1,0) &gt; 0,$C59,0)</f>
        <v>0</v>
      </c>
      <c r="G59" s="175">
        <f>IF(VLOOKUP($D59,'Appendix B - CI'!$C$2:$EM$141,G$1,0) &gt; 0,$C59,0)</f>
        <v>0</v>
      </c>
      <c r="H59" s="175">
        <f>IF(VLOOKUP($D59,'Appendix B - CI'!$C$2:$EM$141,H$1,0) &gt; 0,$C59,0)</f>
        <v>0</v>
      </c>
      <c r="I59" s="175">
        <f>IF(VLOOKUP($D59,'Appendix B - CI'!$C$2:$EM$141,I$1,0) &gt; 0,$C59,0)</f>
        <v>0</v>
      </c>
      <c r="J59" s="175">
        <f>IF(VLOOKUP($D59,'Appendix B - CI'!$C$2:$EM$141,J$1,0) &gt; 0,$C59,0)</f>
        <v>0</v>
      </c>
      <c r="K59" s="175">
        <f>IF(VLOOKUP($D59,'Appendix B - CI'!$C$2:$EM$141,K$1,0) &gt; 0,$C59,0)</f>
        <v>0</v>
      </c>
      <c r="L59" s="175">
        <f>IF(VLOOKUP($D59,'Appendix B - CI'!$C$2:$EM$141,L$1,0) &gt; 0,$C59,0)</f>
        <v>0</v>
      </c>
      <c r="M59" s="175">
        <f>IF(VLOOKUP($D59,'Appendix B - CI'!$C$2:$EM$141,M$1,0) &gt; 0,$C59,0)</f>
        <v>0</v>
      </c>
      <c r="N59" s="175">
        <f>IF(VLOOKUP($D59,'Appendix B - CI'!$C$2:$EM$141,N$1,0) &gt; 0,$C59,0)</f>
        <v>0</v>
      </c>
      <c r="O59" s="175">
        <f>IF(VLOOKUP($D59,'Appendix B - CI'!$C$2:$EM$141,O$1,0) &gt; 0,$C59,0)</f>
        <v>0</v>
      </c>
      <c r="P59" s="175">
        <f>IF(VLOOKUP($D59,'Appendix B - CI'!$C$2:$EM$141,P$1,0) &gt; 0,$C59,0)</f>
        <v>0</v>
      </c>
      <c r="Q59" s="175">
        <f>IF(VLOOKUP($D59,'Appendix B - CI'!$C$2:$EM$141,Q$1,0) &gt; 0,$C59,0)</f>
        <v>0</v>
      </c>
      <c r="R59" s="175">
        <f>IF(VLOOKUP($D59,'Appendix B - CI'!$C$2:$EM$141,R$1,0) &gt; 0,$C59,0)</f>
        <v>0</v>
      </c>
      <c r="S59" s="175">
        <f>IF(VLOOKUP($D59,'Appendix B - CI'!$C$2:$EM$141,S$1,0) &gt; 0,$C59,0)</f>
        <v>0</v>
      </c>
      <c r="T59" s="175">
        <f>IF(VLOOKUP($D59,'Appendix B - CI'!$C$2:$EM$141,T$1,0) &gt; 0,$C59,0)</f>
        <v>0</v>
      </c>
      <c r="U59" s="175">
        <f>IF(VLOOKUP($D59,'Appendix B - CI'!$C$2:$EM$141,U$1,0) &gt; 0,$C59,0)</f>
        <v>0</v>
      </c>
      <c r="V59" s="175">
        <f>IF(VLOOKUP($D59,'Appendix B - CI'!$C$2:$EM$141,V$1,0) &gt; 0,$C59,0)</f>
        <v>0</v>
      </c>
      <c r="W59" s="175">
        <f>IF(VLOOKUP($D59,'Appendix B - CI'!$C$2:$EM$141,W$1,0) &gt; 0,$C59,0)</f>
        <v>0</v>
      </c>
      <c r="X59" s="175">
        <f>IF(VLOOKUP($D59,'Appendix B - CI'!$C$2:$EM$141,X$1,0) &gt; 0,$C59,0)</f>
        <v>0</v>
      </c>
      <c r="Y59" s="175">
        <f>IF(VLOOKUP($D59,'Appendix B - CI'!$C$2:$EM$141,Y$1,0) &gt; 0,$C59,0)</f>
        <v>0</v>
      </c>
      <c r="Z59" s="175">
        <f>IF(VLOOKUP($D59,'Appendix B - CI'!$C$2:$EM$141,Z$1,0) &gt; 0,$C59,0)</f>
        <v>0</v>
      </c>
      <c r="AA59" s="175">
        <f>IF(VLOOKUP($D59,'Appendix B - CI'!$C$2:$EM$141,AA$1,0) &gt; 0,$C59,0)</f>
        <v>0</v>
      </c>
      <c r="AB59" s="175">
        <f>IF(VLOOKUP($D59,'Appendix B - CI'!$C$2:$EM$141,AB$1,0) &gt; 0,$C59,0)</f>
        <v>0</v>
      </c>
      <c r="AC59" s="175">
        <f>IF(VLOOKUP($D59,'Appendix B - CI'!$C$2:$EM$141,AC$1,0) &gt; 0,$C59,0)</f>
        <v>0</v>
      </c>
      <c r="AD59" s="175">
        <f>IF(VLOOKUP($D59,'Appendix B - CI'!$C$2:$EM$141,AD$1,0) &gt; 0,$C59,0)</f>
        <v>0</v>
      </c>
      <c r="AE59" s="175">
        <f>IF(VLOOKUP($D59,'Appendix B - CI'!$C$2:$EM$141,AE$1,0) &gt; 0,$C59,0)</f>
        <v>0</v>
      </c>
      <c r="AF59" s="175">
        <f>IF(VLOOKUP($D59,'Appendix B - CI'!$C$2:$EM$141,AF$1,0) &gt; 0,$C59,0)</f>
        <v>0</v>
      </c>
      <c r="AG59" s="175">
        <f>IF(VLOOKUP($D59,'Appendix B - CI'!$C$2:$EM$141,AG$1,0) &gt; 0,$C59,0)</f>
        <v>0</v>
      </c>
      <c r="AH59" s="989">
        <f>IF(VLOOKUP($D59,'Appendix B - CI'!$C$2:$EM$141,AH$1,0) &gt; 0,$C59,0)</f>
        <v>756.3542</v>
      </c>
      <c r="AI59" s="175">
        <f>IF(VLOOKUP($D59,'Appendix B - CI'!$C$2:$EM$141,AI$1,0) &gt; 0,$C59,0)</f>
        <v>0</v>
      </c>
      <c r="AJ59" s="175">
        <f>IF(VLOOKUP($D59,'Appendix B - CI'!$C$2:$EM$141,AJ$1,0) &gt; 0,$C59,0)</f>
        <v>0</v>
      </c>
      <c r="AK59" s="175">
        <f>IF(VLOOKUP($D59,'Appendix B - CI'!$C$2:$EM$141,AK$1,0) &gt; 0,$C59,0)</f>
        <v>0</v>
      </c>
      <c r="AL59" s="175">
        <f>IF(VLOOKUP($D59,'Appendix B - CI'!$C$2:$EM$141,AL$1,0) &gt; 0,$C59,0)</f>
        <v>0</v>
      </c>
      <c r="AM59" s="175">
        <f>IF(VLOOKUP($D59,'Appendix B - CI'!$C$2:$EM$141,AM$1,0) &gt; 0,$C59,0)</f>
        <v>0</v>
      </c>
      <c r="AN59" s="175">
        <f>IF(VLOOKUP($D59,'Appendix B - CI'!$C$2:$EM$141,AN$1,0) &gt; 0,$C59,0)</f>
        <v>0</v>
      </c>
      <c r="AO59" s="175">
        <f>IF(VLOOKUP($D59,'Appendix B - CI'!$C$2:$EM$141,AO$1,0) &gt; 0,$C59,0)</f>
        <v>0</v>
      </c>
      <c r="AP59" s="989">
        <f>IF(VLOOKUP($D59,'Appendix B - CI'!$C$2:$EM$141,AP$1,0) &gt; 0,$C59,0)</f>
        <v>756.3542</v>
      </c>
      <c r="AQ59" s="175">
        <f>IF(VLOOKUP($D59,'Appendix B - CI'!$C$2:$EM$141,AQ$1,0) &gt; 0,$C59,0)</f>
        <v>0</v>
      </c>
      <c r="AR59" s="175">
        <f>IF(VLOOKUP($D59,'Appendix B - CI'!$C$2:$EM$141,AR$1,0) &gt; 0,$C59,0)</f>
        <v>0</v>
      </c>
      <c r="AS59" s="175">
        <f>IF(VLOOKUP($D59,'Appendix B - CI'!$C$2:$EM$141,AS$1,0) &gt; 0,$C59,0)</f>
        <v>0</v>
      </c>
      <c r="AT59" s="175">
        <f>IF(VLOOKUP($D59,'Appendix B - CI'!$C$2:$EM$141,AT$1,0) &gt; 0,$C59,0)</f>
        <v>0</v>
      </c>
      <c r="AU59" s="175">
        <f>IF(VLOOKUP($D59,'Appendix B - CI'!$C$2:$EM$141,AU$1,0) &gt; 0,$C59,0)</f>
        <v>0</v>
      </c>
      <c r="AV59" s="175">
        <f>IF(VLOOKUP($D59,'Appendix B - CI'!$C$2:$EM$141,AV$1,0) &gt; 0,$C59,0)</f>
        <v>0</v>
      </c>
      <c r="AW59" s="175">
        <f>IF(VLOOKUP($D59,'Appendix B - CI'!$C$2:$EM$141,AW$1,0) &gt; 0,$C59,0)</f>
        <v>0</v>
      </c>
      <c r="AX59" s="175">
        <f>IF(VLOOKUP($D59,'Appendix B - CI'!$C$2:$EM$141,AX$1,0) &gt; 0,$C59,0)</f>
        <v>0</v>
      </c>
      <c r="AY59" s="175">
        <f>IF(VLOOKUP($D59,'Appendix B - CI'!$C$2:$EM$141,AY$1,0) &gt; 0,$C59,0)</f>
        <v>0</v>
      </c>
      <c r="AZ59" s="175">
        <f>IF(VLOOKUP($D59,'Appendix B - CI'!$C$2:$EM$141,AZ$1,0) &gt; 0,$C59,0)</f>
        <v>0</v>
      </c>
      <c r="BA59" s="175">
        <f>IF(VLOOKUP($D59,'Appendix B - CI'!$C$2:$EM$141,BA$1,0) &gt; 0,$C59,0)</f>
        <v>0</v>
      </c>
      <c r="BB59" s="989">
        <f>IF(VLOOKUP($D59,'Appendix B - CI'!$C$2:$EM$141,BB$1,0) &gt; 0,$C59,0)</f>
        <v>756.3542</v>
      </c>
      <c r="BC59" s="175">
        <f>IF(VLOOKUP($D59,'Appendix B - CI'!$C$2:$EM$141,BC$1,0) &gt; 0,$C59,0)</f>
        <v>0</v>
      </c>
      <c r="BD59" s="175">
        <f>IF(VLOOKUP($D59,'Appendix B - CI'!$C$2:$EM$141,BD$1,0) &gt; 0,$C59,0)</f>
        <v>0</v>
      </c>
      <c r="BE59" s="175">
        <f>IF(VLOOKUP($D59,'Appendix B - CI'!$C$2:$EM$141,BE$1,0) &gt; 0,$C59,0)</f>
        <v>0</v>
      </c>
      <c r="BF59" s="175">
        <f>IF(VLOOKUP($D59,'Appendix B - CI'!$C$2:$EM$141,BF$1,0) &gt; 0,$C59,0)</f>
        <v>0</v>
      </c>
      <c r="BG59" s="175">
        <f>IF(VLOOKUP($D59,'Appendix B - CI'!$C$2:$EM$141,BG$1,0) &gt; 0,$C59,0)</f>
        <v>0</v>
      </c>
      <c r="BH59" s="175">
        <f>IF(VLOOKUP($D59,'Appendix B - CI'!$C$2:$EM$141,BH$1,0) &gt; 0,$C59,0)</f>
        <v>0</v>
      </c>
      <c r="BI59" s="175">
        <f>IF(VLOOKUP($D59,'Appendix B - CI'!$C$2:$EM$141,BI$1,0) &gt; 0,$C59,0)</f>
        <v>0</v>
      </c>
      <c r="BJ59" s="175">
        <f>IF(VLOOKUP($D59,'Appendix B - CI'!$C$2:$EM$141,BJ$1,0) &gt; 0,$C59,0)</f>
        <v>0</v>
      </c>
      <c r="BK59" s="175">
        <f>IF(VLOOKUP($D59,'Appendix B - CI'!$C$2:$EM$141,BK$1,0) &gt; 0,$C59,0)</f>
        <v>0</v>
      </c>
      <c r="BL59" s="175">
        <f>IF(VLOOKUP($D59,'Appendix B - CI'!$C$2:$EM$141,BL$1,0) &gt; 0,$C59,0)</f>
        <v>0</v>
      </c>
      <c r="BM59" s="175">
        <f>IF(VLOOKUP($D59,'Appendix B - CI'!$C$2:$EM$141,BM$1,0) &gt; 0,$C59,0)</f>
        <v>0</v>
      </c>
      <c r="BN59" s="175">
        <f>IF(VLOOKUP($D59,'Appendix B - CI'!$C$2:$EM$141,BN$1,0) &gt; 0,$C59,0)</f>
        <v>0</v>
      </c>
      <c r="BO59" s="175">
        <f>IF(VLOOKUP($D59,'Appendix B - CI'!$C$2:$EM$141,BO$1,0) &gt; 0,$C59,0)</f>
        <v>0</v>
      </c>
      <c r="BP59" s="175">
        <f>IF(VLOOKUP($D59,'Appendix B - CI'!$C$2:$EM$141,BP$1,0) &gt; 0,$C59,0)</f>
        <v>0</v>
      </c>
      <c r="BQ59" s="175">
        <f>IF(VLOOKUP($D59,'Appendix B - CI'!$C$2:$EM$141,BQ$1,0) &gt; 0,$C59,0)</f>
        <v>0</v>
      </c>
      <c r="BR59" s="175">
        <f>IF(VLOOKUP($D59,'Appendix B - CI'!$C$2:$EM$141,BR$1,0) &gt; 0,$C59,0)</f>
        <v>0</v>
      </c>
      <c r="BS59" s="175">
        <f>IF(VLOOKUP($D59,'Appendix B - CI'!$C$2:$EM$141,BS$1,0) &gt; 0,$C59,0)</f>
        <v>0</v>
      </c>
      <c r="BT59" s="175">
        <f>IF(VLOOKUP($D59,'Appendix B - CI'!$C$2:$EM$141,BT$1,0) &gt; 0,$C59,0)</f>
        <v>0</v>
      </c>
      <c r="BU59" s="175">
        <f>IF(VLOOKUP($D59,'Appendix B - CI'!$C$2:$EM$141,BU$1,0) &gt; 0,$C59,0)</f>
        <v>0</v>
      </c>
      <c r="BV59" s="175">
        <f>IF(VLOOKUP($D59,'Appendix B - CI'!$C$2:$EM$141,BV$1,0) &gt; 0,$C59,0)</f>
        <v>0</v>
      </c>
      <c r="BW59" s="175">
        <f>IF(VLOOKUP($D59,'Appendix B - CI'!$C$2:$EM$141,BW$1,0) &gt; 0,$C59,0)</f>
        <v>0</v>
      </c>
      <c r="BX59" s="175">
        <f>IF(VLOOKUP($D59,'Appendix B - CI'!$C$2:$EM$141,BX$1,0) &gt; 0,$C59,0)</f>
        <v>0</v>
      </c>
      <c r="BY59" s="175">
        <f>IF(VLOOKUP($D59,'Appendix B - CI'!$C$2:$EM$141,BY$1,0) &gt; 0,$C59,0)</f>
        <v>0</v>
      </c>
      <c r="BZ59" s="175">
        <f>IF(VLOOKUP($D59,'Appendix B - CI'!$C$2:$EM$141,BZ$1,0) &gt; 0,$C59,0)</f>
        <v>0</v>
      </c>
      <c r="CA59" s="175">
        <f>IF(VLOOKUP($D59,'Appendix B - CI'!$C$2:$EM$141,CA$1,0) &gt; 0,$C59,0)</f>
        <v>0</v>
      </c>
      <c r="CB59" s="175">
        <f>IF(VLOOKUP($D59,'Appendix B - CI'!$C$2:$EM$141,CB$1,0) &gt; 0,$C59,0)</f>
        <v>0</v>
      </c>
      <c r="CC59" s="175">
        <f>IF(VLOOKUP($D59,'Appendix B - CI'!$C$2:$EM$141,CC$1,0) &gt; 0,$C59,0)</f>
        <v>0</v>
      </c>
      <c r="CD59" s="175">
        <f>IF(VLOOKUP($D59,'Appendix B - CI'!$C$2:$EM$141,CD$1,0) &gt; 0,$C59,0)</f>
        <v>0</v>
      </c>
      <c r="CE59" s="175">
        <f>IF(VLOOKUP($D59,'Appendix B - CI'!$C$2:$EM$141,CE$1,0) &gt; 0,$C59,0)</f>
        <v>0</v>
      </c>
      <c r="CF59" s="175">
        <f>IF(VLOOKUP($D59,'Appendix B - CI'!$C$2:$EM$141,CF$1,0) &gt; 0,$C59,0)</f>
        <v>0</v>
      </c>
      <c r="CG59" s="175">
        <f>IF(VLOOKUP($D59,'Appendix B - CI'!$C$2:$EM$141,CG$1,0) &gt; 0,$C59,0)</f>
        <v>0</v>
      </c>
      <c r="CH59" s="175">
        <f>IF(VLOOKUP($D59,'Appendix B - CI'!$C$2:$EM$141,CH$1,0) &gt; 0,$C59,0)</f>
        <v>0</v>
      </c>
      <c r="CI59" s="175">
        <f>IF(VLOOKUP($D59,'Appendix B - CI'!$C$2:$EM$141,CI$1,0) &gt; 0,$C59,0)</f>
        <v>0</v>
      </c>
      <c r="CJ59" s="175">
        <f>IF(VLOOKUP($D59,'Appendix B - CI'!$C$2:$EM$141,CJ$1,0) &gt; 0,$C59,0)</f>
        <v>0</v>
      </c>
      <c r="CK59" s="989">
        <f>IF(VLOOKUP($D59,'Appendix B - CI'!$C$2:$EM$141,CK$1,0) &gt; 0,$C59,0)</f>
        <v>756.3542</v>
      </c>
      <c r="CL59" s="175">
        <f>IF(VLOOKUP($D59,'Appendix B - CI'!$C$2:$EM$141,CL$1,0) &gt; 0,$C59,0)</f>
        <v>0</v>
      </c>
      <c r="CM59" s="175">
        <f>IF(VLOOKUP($D59,'Appendix B - CI'!$C$2:$EM$141,CM$1,0) &gt; 0,$C59,0)</f>
        <v>0</v>
      </c>
      <c r="CN59" s="175">
        <f>IF(VLOOKUP($D59,'Appendix B - CI'!$C$2:$EM$141,CN$1,0) &gt; 0,$C59,0)</f>
        <v>0</v>
      </c>
      <c r="CO59" s="175">
        <f>IF(VLOOKUP($D59,'Appendix B - CI'!$C$2:$EM$141,CO$1,0) &gt; 0,$C59,0)</f>
        <v>0</v>
      </c>
      <c r="CP59" s="175">
        <f>IF(VLOOKUP($D59,'Appendix B - CI'!$C$2:$EM$141,CP$1,0) &gt; 0,$C59,0)</f>
        <v>0</v>
      </c>
      <c r="CQ59" s="175">
        <f>IF(VLOOKUP($D59,'Appendix B - CI'!$C$2:$EM$141,CQ$1,0) &gt; 0,$C59,0)</f>
        <v>0</v>
      </c>
      <c r="CR59" s="175">
        <f>IF(VLOOKUP($D59,'Appendix B - CI'!$C$2:$EM$141,CR$1,0) &gt; 0,$C59,0)</f>
        <v>0</v>
      </c>
      <c r="CS59" s="989">
        <f>IF(VLOOKUP($D59,'Appendix B - CI'!$C$2:$EM$141,CS$1,0) &gt; 0,$C59,0)</f>
        <v>756.3542</v>
      </c>
      <c r="CT59" s="175">
        <f>IF(VLOOKUP($D59,'Appendix B - CI'!$C$2:$EM$141,CT$1,0) &gt; 0,$C59,0)</f>
        <v>0</v>
      </c>
      <c r="CU59" s="175">
        <f>IF(VLOOKUP($D59,'Appendix B - CI'!$C$2:$EM$141,CU$1,0) &gt; 0,$C59,0)</f>
        <v>0</v>
      </c>
      <c r="CV59" s="175">
        <f>IF(VLOOKUP($D59,'Appendix B - CI'!$C$2:$EM$141,CV$1,0) &gt; 0,$C59,0)</f>
        <v>0</v>
      </c>
      <c r="CW59" s="175">
        <f>IF(VLOOKUP($D59,'Appendix B - CI'!$C$2:$EM$141,CW$1,0) &gt; 0,$C59,0)</f>
        <v>0</v>
      </c>
      <c r="CX59" s="175">
        <f>IF(VLOOKUP($D59,'Appendix B - CI'!$C$2:$EM$141,CX$1,0) &gt; 0,$C59,0)</f>
        <v>0</v>
      </c>
      <c r="CY59" s="175">
        <f>IF(VLOOKUP($D59,'Appendix B - CI'!$C$2:$EM$141,CY$1,0) &gt; 0,$C59,0)</f>
        <v>0</v>
      </c>
      <c r="CZ59" s="175">
        <f>IF(VLOOKUP($D59,'Appendix B - CI'!$C$2:$EM$141,CZ$1,0) &gt; 0,$C59,0)</f>
        <v>0</v>
      </c>
      <c r="DA59" s="175">
        <f>IF(VLOOKUP($D59,'Appendix B - CI'!$C$2:$EM$141,DA$1,0) &gt; 0,$C59,0)</f>
        <v>0</v>
      </c>
      <c r="DB59" s="175">
        <f>IF(VLOOKUP($D59,'Appendix B - CI'!$C$2:$EM$141,DB$1,0) &gt; 0,$C59,0)</f>
        <v>0</v>
      </c>
      <c r="DC59" s="175">
        <f>IF(VLOOKUP($D59,'Appendix B - CI'!$C$2:$EM$141,DC$1,0) &gt; 0,$C59,0)</f>
        <v>0</v>
      </c>
      <c r="DD59" s="989">
        <f>IF(VLOOKUP($D59,'Appendix B - CI'!$C$2:$EM$141,DD$1,0) &gt; 0,$C59,0)</f>
        <v>756.3542</v>
      </c>
      <c r="DE59" s="175">
        <f>IF(VLOOKUP($D59,'Appendix B - CI'!$C$2:$EM$141,DE$1,0) &gt; 0,$C59,0)</f>
        <v>0</v>
      </c>
      <c r="DF59" s="175">
        <f>IF(VLOOKUP($D59,'Appendix B - CI'!$C$2:$EM$141,DF$1,0) &gt; 0,$C59,0)</f>
        <v>0</v>
      </c>
      <c r="DG59" s="175">
        <f>IF(VLOOKUP($D59,'Appendix B - CI'!$C$2:$EM$141,DG$1,0) &gt; 0,$C59,0)</f>
        <v>0</v>
      </c>
      <c r="DH59" s="989">
        <f>IF(VLOOKUP($D59,'Appendix B - CI'!$C$2:$EM$141,DH$1,0) &gt; 0,$C59,0)</f>
        <v>756.3542</v>
      </c>
      <c r="DI59" s="175">
        <f>IF(VLOOKUP($D59,'Appendix B - CI'!$C$2:$EM$141,DI$1,0) &gt; 0,$C59,0)</f>
        <v>0</v>
      </c>
      <c r="DJ59" s="175">
        <f>IF(VLOOKUP($D59,'Appendix B - CI'!$C$2:$EM$141,DJ$1,0) &gt; 0,$C59,0)</f>
        <v>0</v>
      </c>
      <c r="DK59" s="175">
        <f>IF(VLOOKUP($D59,'Appendix B - CI'!$C$2:$EM$141,DK$1,0) &gt; 0,$C59,0)</f>
        <v>0</v>
      </c>
      <c r="DL59" s="175">
        <f>IF(VLOOKUP($D59,'Appendix B - CI'!$C$2:$EM$141,DL$1,0) &gt; 0,$C59,0)</f>
        <v>0</v>
      </c>
      <c r="DM59" s="175">
        <f>IF(VLOOKUP($D59,'Appendix B - CI'!$C$2:$EM$141,DM$1,0) &gt; 0,$C59,0)</f>
        <v>0</v>
      </c>
      <c r="DN59" s="175">
        <f>IF(VLOOKUP($D59,'Appendix B - CI'!$C$2:$EM$141,DN$1,0) &gt; 0,$C59,0)</f>
        <v>0</v>
      </c>
      <c r="DO59" s="175">
        <f>IF(VLOOKUP($D59,'Appendix B - CI'!$C$2:$EM$141,DO$1,0) &gt; 0,$C59,0)</f>
        <v>0</v>
      </c>
      <c r="DP59" s="175">
        <f>IF(VLOOKUP($D59,'Appendix B - CI'!$C$2:$EM$141,DP$1,0) &gt; 0,$C59,0)</f>
        <v>0</v>
      </c>
      <c r="DQ59" s="989">
        <f>IF(VLOOKUP($D59,'Appendix B - CI'!$C$2:$EM$141,DQ$1,0) &gt; 0,$C59,0)</f>
        <v>756.3542</v>
      </c>
      <c r="DR59" s="175">
        <f>IF(VLOOKUP($D59,'Appendix B - CI'!$C$2:$EM$141,DR$1,0) &gt; 0,$C59,0)</f>
        <v>0</v>
      </c>
      <c r="DS59" s="175">
        <f>IF(VLOOKUP($D59,'Appendix B - CI'!$C$2:$EM$141,DS$1,0) &gt; 0,$C59,0)</f>
        <v>0</v>
      </c>
      <c r="DT59" s="175">
        <f>IF(VLOOKUP($D59,'Appendix B - CI'!$C$2:$EM$141,DT$1,0) &gt; 0,$C59,0)</f>
        <v>0</v>
      </c>
      <c r="DU59" s="175">
        <f>IF(VLOOKUP($D59,'Appendix B - CI'!$C$2:$EM$141,DU$1,0) &gt; 0,$C59,0)</f>
        <v>0</v>
      </c>
      <c r="DV59" s="175">
        <f>IF(VLOOKUP($D59,'Appendix B - CI'!$C$2:$EM$141,DV$1,0) &gt; 0,$C59,0)</f>
        <v>0</v>
      </c>
      <c r="DW59" s="989">
        <f>IF(VLOOKUP($D59,'Appendix B - CI'!$C$2:$EM$141,DW$1,0) &gt; 0,$C59,0)</f>
        <v>756.3542</v>
      </c>
      <c r="DX59" s="175">
        <f>IF(VLOOKUP($D59,'Appendix B - CI'!$C$2:$EM$141,DX$1,0) &gt; 0,$C59,0)</f>
        <v>0</v>
      </c>
      <c r="DY59" s="175">
        <f>IF(VLOOKUP($D59,'Appendix B - CI'!$C$2:$EM$141,DY$1,0) &gt; 0,$C59,0)</f>
        <v>0</v>
      </c>
      <c r="DZ59" s="175">
        <f>IF(VLOOKUP($D59,'Appendix B - CI'!$C$2:$EM$141,DZ$1,0) &gt; 0,$C59,0)</f>
        <v>0</v>
      </c>
      <c r="EA59" s="175">
        <f>IF(VLOOKUP($D59,'Appendix B - CI'!$C$2:$EM$141,EA$1,0) &gt; 0,$C59,0)</f>
        <v>0</v>
      </c>
      <c r="EB59" s="175">
        <f>IF(VLOOKUP($D59,'Appendix B - CI'!$C$2:$EM$141,EB$1,0) &gt; 0,$C59,0)</f>
        <v>0</v>
      </c>
      <c r="EC59" s="989">
        <f>IF(VLOOKUP($D59,'Appendix B - CI'!$C$2:$EM$141,EC$1,0) &gt; 0,$C59,0)</f>
        <v>756.3542</v>
      </c>
      <c r="ED59" s="175">
        <f>IF(VLOOKUP($D59,'Appendix B - CI'!$C$2:$EM$141,ED$1,0) &gt; 0,$C59,0)</f>
        <v>0</v>
      </c>
      <c r="EE59" s="175">
        <f>IF(VLOOKUP($D59,'Appendix B - CI'!$C$2:$EM$141,EE$1,0) &gt; 0,$C59,0)</f>
        <v>0</v>
      </c>
      <c r="EF59" s="175">
        <f>IF(VLOOKUP($D59,'Appendix B - CI'!$C$2:$EM$141,EF$1,0) &gt; 0,$C59,0)</f>
        <v>0</v>
      </c>
      <c r="EG59" s="175">
        <f>IF(VLOOKUP($D59,'Appendix B - CI'!$C$2:$EM$141,EG$1,0) &gt; 0,$C59,0)</f>
        <v>0</v>
      </c>
      <c r="EH59" s="175">
        <f>IF(VLOOKUP($D59,'Appendix B - CI'!$C$2:$EM$141,EH$1,0) &gt; 0,$C59,0)</f>
        <v>0</v>
      </c>
      <c r="EI59" s="175">
        <f>IF(VLOOKUP($D59,'Appendix B - CI'!$C$2:$EM$141,EI$1,0) &gt; 0,$C59,0)</f>
        <v>0</v>
      </c>
      <c r="EJ59" s="175">
        <f>IF(VLOOKUP($D59,'Appendix B - CI'!$C$2:$EM$141,EJ$1,0) &gt; 0,$C59,0)</f>
        <v>0</v>
      </c>
      <c r="EK59" s="175">
        <f>IF(VLOOKUP($D59,'Appendix B - CI'!$C$2:$EM$141,EK$1,0) &gt; 0,$C59,0)</f>
        <v>0</v>
      </c>
      <c r="EL59" s="175">
        <f>IF(VLOOKUP($D59,'Appendix B - CI'!$C$2:$EM$141,EL$1,0) &gt; 0,$C59,0)</f>
        <v>0</v>
      </c>
      <c r="EM59" s="175">
        <f>IF(VLOOKUP($D59,'Appendix B - CI'!$C$2:$EM$141,EM$1,0) &gt; 0,$C59,0)</f>
        <v>0</v>
      </c>
      <c r="EN59" s="175">
        <f>IF(VLOOKUP($D59,'Appendix B - CI'!$C$2:$EM$141,EN$1,0) &gt; 0,$C59,0)</f>
        <v>0</v>
      </c>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c r="JX59" s="178"/>
      <c r="JY59" s="180"/>
    </row>
    <row r="60" ht="14.25" customHeight="1">
      <c r="A60" s="50" t="s">
        <v>227</v>
      </c>
      <c r="B60" s="83" t="s">
        <v>480</v>
      </c>
      <c r="C60" s="1330">
        <f>VLOOKUP(D60,'Combined Scenario II - Results'!$C$2:$AR$87,42,0)</f>
        <v>1540.3934</v>
      </c>
      <c r="D60" s="50">
        <v>1811081.0</v>
      </c>
      <c r="E60" s="175">
        <f>IF(VLOOKUP($D60,'Appendix B - CI'!$C$2:$EM$141,E$1,0) &gt; 0,$C60,0)</f>
        <v>0</v>
      </c>
      <c r="F60" s="175">
        <f>IF(VLOOKUP($D60,'Appendix B - CI'!$C$2:$EM$141,F$1,0) &gt; 0,$C60,0)</f>
        <v>0</v>
      </c>
      <c r="G60" s="175">
        <f>IF(VLOOKUP($D60,'Appendix B - CI'!$C$2:$EM$141,G$1,0) &gt; 0,$C60,0)</f>
        <v>0</v>
      </c>
      <c r="H60" s="175">
        <f>IF(VLOOKUP($D60,'Appendix B - CI'!$C$2:$EM$141,H$1,0) &gt; 0,$C60,0)</f>
        <v>0</v>
      </c>
      <c r="I60" s="175">
        <f>IF(VLOOKUP($D60,'Appendix B - CI'!$C$2:$EM$141,I$1,0) &gt; 0,$C60,0)</f>
        <v>0</v>
      </c>
      <c r="J60" s="175">
        <f>IF(VLOOKUP($D60,'Appendix B - CI'!$C$2:$EM$141,J$1,0) &gt; 0,$C60,0)</f>
        <v>0</v>
      </c>
      <c r="K60" s="175">
        <f>IF(VLOOKUP($D60,'Appendix B - CI'!$C$2:$EM$141,K$1,0) &gt; 0,$C60,0)</f>
        <v>0</v>
      </c>
      <c r="L60" s="175">
        <f>IF(VLOOKUP($D60,'Appendix B - CI'!$C$2:$EM$141,L$1,0) &gt; 0,$C60,0)</f>
        <v>0</v>
      </c>
      <c r="M60" s="175">
        <f>IF(VLOOKUP($D60,'Appendix B - CI'!$C$2:$EM$141,M$1,0) &gt; 0,$C60,0)</f>
        <v>0</v>
      </c>
      <c r="N60" s="175">
        <f>IF(VLOOKUP($D60,'Appendix B - CI'!$C$2:$EM$141,N$1,0) &gt; 0,$C60,0)</f>
        <v>0</v>
      </c>
      <c r="O60" s="175">
        <f>IF(VLOOKUP($D60,'Appendix B - CI'!$C$2:$EM$141,O$1,0) &gt; 0,$C60,0)</f>
        <v>0</v>
      </c>
      <c r="P60" s="175">
        <f>IF(VLOOKUP($D60,'Appendix B - CI'!$C$2:$EM$141,P$1,0) &gt; 0,$C60,0)</f>
        <v>0</v>
      </c>
      <c r="Q60" s="175">
        <f>IF(VLOOKUP($D60,'Appendix B - CI'!$C$2:$EM$141,Q$1,0) &gt; 0,$C60,0)</f>
        <v>0</v>
      </c>
      <c r="R60" s="175">
        <f>IF(VLOOKUP($D60,'Appendix B - CI'!$C$2:$EM$141,R$1,0) &gt; 0,$C60,0)</f>
        <v>0</v>
      </c>
      <c r="S60" s="175">
        <f>IF(VLOOKUP($D60,'Appendix B - CI'!$C$2:$EM$141,S$1,0) &gt; 0,$C60,0)</f>
        <v>0</v>
      </c>
      <c r="T60" s="175">
        <f>IF(VLOOKUP($D60,'Appendix B - CI'!$C$2:$EM$141,T$1,0) &gt; 0,$C60,0)</f>
        <v>0</v>
      </c>
      <c r="U60" s="175">
        <f>IF(VLOOKUP($D60,'Appendix B - CI'!$C$2:$EM$141,U$1,0) &gt; 0,$C60,0)</f>
        <v>0</v>
      </c>
      <c r="V60" s="175">
        <f>IF(VLOOKUP($D60,'Appendix B - CI'!$C$2:$EM$141,V$1,0) &gt; 0,$C60,0)</f>
        <v>0</v>
      </c>
      <c r="W60" s="175">
        <f>IF(VLOOKUP($D60,'Appendix B - CI'!$C$2:$EM$141,W$1,0) &gt; 0,$C60,0)</f>
        <v>0</v>
      </c>
      <c r="X60" s="175">
        <f>IF(VLOOKUP($D60,'Appendix B - CI'!$C$2:$EM$141,X$1,0) &gt; 0,$C60,0)</f>
        <v>0</v>
      </c>
      <c r="Y60" s="175">
        <f>IF(VLOOKUP($D60,'Appendix B - CI'!$C$2:$EM$141,Y$1,0) &gt; 0,$C60,0)</f>
        <v>0</v>
      </c>
      <c r="Z60" s="175">
        <f>IF(VLOOKUP($D60,'Appendix B - CI'!$C$2:$EM$141,Z$1,0) &gt; 0,$C60,0)</f>
        <v>0</v>
      </c>
      <c r="AA60" s="175">
        <f>IF(VLOOKUP($D60,'Appendix B - CI'!$C$2:$EM$141,AA$1,0) &gt; 0,$C60,0)</f>
        <v>0</v>
      </c>
      <c r="AB60" s="175">
        <f>IF(VLOOKUP($D60,'Appendix B - CI'!$C$2:$EM$141,AB$1,0) &gt; 0,$C60,0)</f>
        <v>0</v>
      </c>
      <c r="AC60" s="175">
        <f>IF(VLOOKUP($D60,'Appendix B - CI'!$C$2:$EM$141,AC$1,0) &gt; 0,$C60,0)</f>
        <v>0</v>
      </c>
      <c r="AD60" s="175">
        <f>IF(VLOOKUP($D60,'Appendix B - CI'!$C$2:$EM$141,AD$1,0) &gt; 0,$C60,0)</f>
        <v>0</v>
      </c>
      <c r="AE60" s="175">
        <f>IF(VLOOKUP($D60,'Appendix B - CI'!$C$2:$EM$141,AE$1,0) &gt; 0,$C60,0)</f>
        <v>0</v>
      </c>
      <c r="AF60" s="175">
        <f>IF(VLOOKUP($D60,'Appendix B - CI'!$C$2:$EM$141,AF$1,0) &gt; 0,$C60,0)</f>
        <v>0</v>
      </c>
      <c r="AG60" s="175">
        <f>IF(VLOOKUP($D60,'Appendix B - CI'!$C$2:$EM$141,AG$1,0) &gt; 0,$C60,0)</f>
        <v>0</v>
      </c>
      <c r="AH60" s="175">
        <f>IF(VLOOKUP($D60,'Appendix B - CI'!$C$2:$EM$141,AH$1,0) &gt; 0,$C60,0)</f>
        <v>0</v>
      </c>
      <c r="AI60" s="989">
        <f>IF(VLOOKUP($D60,'Appendix B - CI'!$C$2:$EM$141,AI$1,0) &gt; 0,$C60,0)</f>
        <v>1540.3934</v>
      </c>
      <c r="AJ60" s="175">
        <f>IF(VLOOKUP($D60,'Appendix B - CI'!$C$2:$EM$141,AJ$1,0) &gt; 0,$C60,0)</f>
        <v>0</v>
      </c>
      <c r="AK60" s="175">
        <f>IF(VLOOKUP($D60,'Appendix B - CI'!$C$2:$EM$141,AK$1,0) &gt; 0,$C60,0)</f>
        <v>0</v>
      </c>
      <c r="AL60" s="175">
        <f>IF(VLOOKUP($D60,'Appendix B - CI'!$C$2:$EM$141,AL$1,0) &gt; 0,$C60,0)</f>
        <v>0</v>
      </c>
      <c r="AM60" s="175">
        <f>IF(VLOOKUP($D60,'Appendix B - CI'!$C$2:$EM$141,AM$1,0) &gt; 0,$C60,0)</f>
        <v>0</v>
      </c>
      <c r="AN60" s="175">
        <f>IF(VLOOKUP($D60,'Appendix B - CI'!$C$2:$EM$141,AN$1,0) &gt; 0,$C60,0)</f>
        <v>0</v>
      </c>
      <c r="AO60" s="175">
        <f>IF(VLOOKUP($D60,'Appendix B - CI'!$C$2:$EM$141,AO$1,0) &gt; 0,$C60,0)</f>
        <v>0</v>
      </c>
      <c r="AP60" s="175">
        <f>IF(VLOOKUP($D60,'Appendix B - CI'!$C$2:$EM$141,AP$1,0) &gt; 0,$C60,0)</f>
        <v>0</v>
      </c>
      <c r="AQ60" s="989">
        <f>IF(VLOOKUP($D60,'Appendix B - CI'!$C$2:$EM$141,AQ$1,0) &gt; 0,$C60,0)</f>
        <v>1540.3934</v>
      </c>
      <c r="AR60" s="175">
        <f>IF(VLOOKUP($D60,'Appendix B - CI'!$C$2:$EM$141,AR$1,0) &gt; 0,$C60,0)</f>
        <v>0</v>
      </c>
      <c r="AS60" s="175">
        <f>IF(VLOOKUP($D60,'Appendix B - CI'!$C$2:$EM$141,AS$1,0) &gt; 0,$C60,0)</f>
        <v>0</v>
      </c>
      <c r="AT60" s="175">
        <f>IF(VLOOKUP($D60,'Appendix B - CI'!$C$2:$EM$141,AT$1,0) &gt; 0,$C60,0)</f>
        <v>0</v>
      </c>
      <c r="AU60" s="175">
        <f>IF(VLOOKUP($D60,'Appendix B - CI'!$C$2:$EM$141,AU$1,0) &gt; 0,$C60,0)</f>
        <v>0</v>
      </c>
      <c r="AV60" s="175">
        <f>IF(VLOOKUP($D60,'Appendix B - CI'!$C$2:$EM$141,AV$1,0) &gt; 0,$C60,0)</f>
        <v>0</v>
      </c>
      <c r="AW60" s="175">
        <f>IF(VLOOKUP($D60,'Appendix B - CI'!$C$2:$EM$141,AW$1,0) &gt; 0,$C60,0)</f>
        <v>0</v>
      </c>
      <c r="AX60" s="175">
        <f>IF(VLOOKUP($D60,'Appendix B - CI'!$C$2:$EM$141,AX$1,0) &gt; 0,$C60,0)</f>
        <v>0</v>
      </c>
      <c r="AY60" s="175">
        <f>IF(VLOOKUP($D60,'Appendix B - CI'!$C$2:$EM$141,AY$1,0) &gt; 0,$C60,0)</f>
        <v>0</v>
      </c>
      <c r="AZ60" s="175">
        <f>IF(VLOOKUP($D60,'Appendix B - CI'!$C$2:$EM$141,AZ$1,0) &gt; 0,$C60,0)</f>
        <v>0</v>
      </c>
      <c r="BA60" s="175">
        <f>IF(VLOOKUP($D60,'Appendix B - CI'!$C$2:$EM$141,BA$1,0) &gt; 0,$C60,0)</f>
        <v>0</v>
      </c>
      <c r="BB60" s="175">
        <f>IF(VLOOKUP($D60,'Appendix B - CI'!$C$2:$EM$141,BB$1,0) &gt; 0,$C60,0)</f>
        <v>0</v>
      </c>
      <c r="BC60" s="989">
        <f>IF(VLOOKUP($D60,'Appendix B - CI'!$C$2:$EM$141,BC$1,0) &gt; 0,$C60,0)</f>
        <v>1540.3934</v>
      </c>
      <c r="BD60" s="175">
        <f>IF(VLOOKUP($D60,'Appendix B - CI'!$C$2:$EM$141,BD$1,0) &gt; 0,$C60,0)</f>
        <v>0</v>
      </c>
      <c r="BE60" s="175">
        <f>IF(VLOOKUP($D60,'Appendix B - CI'!$C$2:$EM$141,BE$1,0) &gt; 0,$C60,0)</f>
        <v>0</v>
      </c>
      <c r="BF60" s="175">
        <f>IF(VLOOKUP($D60,'Appendix B - CI'!$C$2:$EM$141,BF$1,0) &gt; 0,$C60,0)</f>
        <v>0</v>
      </c>
      <c r="BG60" s="175">
        <f>IF(VLOOKUP($D60,'Appendix B - CI'!$C$2:$EM$141,BG$1,0) &gt; 0,$C60,0)</f>
        <v>0</v>
      </c>
      <c r="BH60" s="175">
        <f>IF(VLOOKUP($D60,'Appendix B - CI'!$C$2:$EM$141,BH$1,0) &gt; 0,$C60,0)</f>
        <v>0</v>
      </c>
      <c r="BI60" s="175">
        <f>IF(VLOOKUP($D60,'Appendix B - CI'!$C$2:$EM$141,BI$1,0) &gt; 0,$C60,0)</f>
        <v>0</v>
      </c>
      <c r="BJ60" s="175">
        <f>IF(VLOOKUP($D60,'Appendix B - CI'!$C$2:$EM$141,BJ$1,0) &gt; 0,$C60,0)</f>
        <v>0</v>
      </c>
      <c r="BK60" s="175">
        <f>IF(VLOOKUP($D60,'Appendix B - CI'!$C$2:$EM$141,BK$1,0) &gt; 0,$C60,0)</f>
        <v>0</v>
      </c>
      <c r="BL60" s="175">
        <f>IF(VLOOKUP($D60,'Appendix B - CI'!$C$2:$EM$141,BL$1,0) &gt; 0,$C60,0)</f>
        <v>0</v>
      </c>
      <c r="BM60" s="175">
        <f>IF(VLOOKUP($D60,'Appendix B - CI'!$C$2:$EM$141,BM$1,0) &gt; 0,$C60,0)</f>
        <v>0</v>
      </c>
      <c r="BN60" s="175">
        <f>IF(VLOOKUP($D60,'Appendix B - CI'!$C$2:$EM$141,BN$1,0) &gt; 0,$C60,0)</f>
        <v>0</v>
      </c>
      <c r="BO60" s="175">
        <f>IF(VLOOKUP($D60,'Appendix B - CI'!$C$2:$EM$141,BO$1,0) &gt; 0,$C60,0)</f>
        <v>0</v>
      </c>
      <c r="BP60" s="175">
        <f>IF(VLOOKUP($D60,'Appendix B - CI'!$C$2:$EM$141,BP$1,0) &gt; 0,$C60,0)</f>
        <v>0</v>
      </c>
      <c r="BQ60" s="175">
        <f>IF(VLOOKUP($D60,'Appendix B - CI'!$C$2:$EM$141,BQ$1,0) &gt; 0,$C60,0)</f>
        <v>0</v>
      </c>
      <c r="BR60" s="175">
        <f>IF(VLOOKUP($D60,'Appendix B - CI'!$C$2:$EM$141,BR$1,0) &gt; 0,$C60,0)</f>
        <v>0</v>
      </c>
      <c r="BS60" s="175">
        <f>IF(VLOOKUP($D60,'Appendix B - CI'!$C$2:$EM$141,BS$1,0) &gt; 0,$C60,0)</f>
        <v>0</v>
      </c>
      <c r="BT60" s="175">
        <f>IF(VLOOKUP($D60,'Appendix B - CI'!$C$2:$EM$141,BT$1,0) &gt; 0,$C60,0)</f>
        <v>0</v>
      </c>
      <c r="BU60" s="175">
        <f>IF(VLOOKUP($D60,'Appendix B - CI'!$C$2:$EM$141,BU$1,0) &gt; 0,$C60,0)</f>
        <v>0</v>
      </c>
      <c r="BV60" s="175">
        <f>IF(VLOOKUP($D60,'Appendix B - CI'!$C$2:$EM$141,BV$1,0) &gt; 0,$C60,0)</f>
        <v>0</v>
      </c>
      <c r="BW60" s="175">
        <f>IF(VLOOKUP($D60,'Appendix B - CI'!$C$2:$EM$141,BW$1,0) &gt; 0,$C60,0)</f>
        <v>0</v>
      </c>
      <c r="BX60" s="175">
        <f>IF(VLOOKUP($D60,'Appendix B - CI'!$C$2:$EM$141,BX$1,0) &gt; 0,$C60,0)</f>
        <v>0</v>
      </c>
      <c r="BY60" s="175">
        <f>IF(VLOOKUP($D60,'Appendix B - CI'!$C$2:$EM$141,BY$1,0) &gt; 0,$C60,0)</f>
        <v>0</v>
      </c>
      <c r="BZ60" s="175">
        <f>IF(VLOOKUP($D60,'Appendix B - CI'!$C$2:$EM$141,BZ$1,0) &gt; 0,$C60,0)</f>
        <v>0</v>
      </c>
      <c r="CA60" s="175">
        <f>IF(VLOOKUP($D60,'Appendix B - CI'!$C$2:$EM$141,CA$1,0) &gt; 0,$C60,0)</f>
        <v>0</v>
      </c>
      <c r="CB60" s="175">
        <f>IF(VLOOKUP($D60,'Appendix B - CI'!$C$2:$EM$141,CB$1,0) &gt; 0,$C60,0)</f>
        <v>0</v>
      </c>
      <c r="CC60" s="175">
        <f>IF(VLOOKUP($D60,'Appendix B - CI'!$C$2:$EM$141,CC$1,0) &gt; 0,$C60,0)</f>
        <v>0</v>
      </c>
      <c r="CD60" s="175">
        <f>IF(VLOOKUP($D60,'Appendix B - CI'!$C$2:$EM$141,CD$1,0) &gt; 0,$C60,0)</f>
        <v>0</v>
      </c>
      <c r="CE60" s="175">
        <f>IF(VLOOKUP($D60,'Appendix B - CI'!$C$2:$EM$141,CE$1,0) &gt; 0,$C60,0)</f>
        <v>0</v>
      </c>
      <c r="CF60" s="175">
        <f>IF(VLOOKUP($D60,'Appendix B - CI'!$C$2:$EM$141,CF$1,0) &gt; 0,$C60,0)</f>
        <v>0</v>
      </c>
      <c r="CG60" s="175">
        <f>IF(VLOOKUP($D60,'Appendix B - CI'!$C$2:$EM$141,CG$1,0) &gt; 0,$C60,0)</f>
        <v>0</v>
      </c>
      <c r="CH60" s="175">
        <f>IF(VLOOKUP($D60,'Appendix B - CI'!$C$2:$EM$141,CH$1,0) &gt; 0,$C60,0)</f>
        <v>0</v>
      </c>
      <c r="CI60" s="175">
        <f>IF(VLOOKUP($D60,'Appendix B - CI'!$C$2:$EM$141,CI$1,0) &gt; 0,$C60,0)</f>
        <v>0</v>
      </c>
      <c r="CJ60" s="175">
        <f>IF(VLOOKUP($D60,'Appendix B - CI'!$C$2:$EM$141,CJ$1,0) &gt; 0,$C60,0)</f>
        <v>0</v>
      </c>
      <c r="CK60" s="989">
        <f>IF(VLOOKUP($D60,'Appendix B - CI'!$C$2:$EM$141,CK$1,0) &gt; 0,$C60,0)</f>
        <v>1540.3934</v>
      </c>
      <c r="CL60" s="175">
        <f>IF(VLOOKUP($D60,'Appendix B - CI'!$C$2:$EM$141,CL$1,0) &gt; 0,$C60,0)</f>
        <v>0</v>
      </c>
      <c r="CM60" s="175">
        <f>IF(VLOOKUP($D60,'Appendix B - CI'!$C$2:$EM$141,CM$1,0) &gt; 0,$C60,0)</f>
        <v>0</v>
      </c>
      <c r="CN60" s="175">
        <f>IF(VLOOKUP($D60,'Appendix B - CI'!$C$2:$EM$141,CN$1,0) &gt; 0,$C60,0)</f>
        <v>0</v>
      </c>
      <c r="CO60" s="175">
        <f>IF(VLOOKUP($D60,'Appendix B - CI'!$C$2:$EM$141,CO$1,0) &gt; 0,$C60,0)</f>
        <v>0</v>
      </c>
      <c r="CP60" s="175">
        <f>IF(VLOOKUP($D60,'Appendix B - CI'!$C$2:$EM$141,CP$1,0) &gt; 0,$C60,0)</f>
        <v>0</v>
      </c>
      <c r="CQ60" s="175">
        <f>IF(VLOOKUP($D60,'Appendix B - CI'!$C$2:$EM$141,CQ$1,0) &gt; 0,$C60,0)</f>
        <v>0</v>
      </c>
      <c r="CR60" s="175">
        <f>IF(VLOOKUP($D60,'Appendix B - CI'!$C$2:$EM$141,CR$1,0) &gt; 0,$C60,0)</f>
        <v>0</v>
      </c>
      <c r="CS60" s="175">
        <f>IF(VLOOKUP($D60,'Appendix B - CI'!$C$2:$EM$141,CS$1,0) &gt; 0,$C60,0)</f>
        <v>0</v>
      </c>
      <c r="CT60" s="989">
        <f>IF(VLOOKUP($D60,'Appendix B - CI'!$C$2:$EM$141,CT$1,0) &gt; 0,$C60,0)</f>
        <v>1540.3934</v>
      </c>
      <c r="CU60" s="175">
        <f>IF(VLOOKUP($D60,'Appendix B - CI'!$C$2:$EM$141,CU$1,0) &gt; 0,$C60,0)</f>
        <v>0</v>
      </c>
      <c r="CV60" s="175">
        <f>IF(VLOOKUP($D60,'Appendix B - CI'!$C$2:$EM$141,CV$1,0) &gt; 0,$C60,0)</f>
        <v>0</v>
      </c>
      <c r="CW60" s="175">
        <f>IF(VLOOKUP($D60,'Appendix B - CI'!$C$2:$EM$141,CW$1,0) &gt; 0,$C60,0)</f>
        <v>0</v>
      </c>
      <c r="CX60" s="175">
        <f>IF(VLOOKUP($D60,'Appendix B - CI'!$C$2:$EM$141,CX$1,0) &gt; 0,$C60,0)</f>
        <v>0</v>
      </c>
      <c r="CY60" s="175">
        <f>IF(VLOOKUP($D60,'Appendix B - CI'!$C$2:$EM$141,CY$1,0) &gt; 0,$C60,0)</f>
        <v>0</v>
      </c>
      <c r="CZ60" s="175">
        <f>IF(VLOOKUP($D60,'Appendix B - CI'!$C$2:$EM$141,CZ$1,0) &gt; 0,$C60,0)</f>
        <v>0</v>
      </c>
      <c r="DA60" s="175">
        <f>IF(VLOOKUP($D60,'Appendix B - CI'!$C$2:$EM$141,DA$1,0) &gt; 0,$C60,0)</f>
        <v>0</v>
      </c>
      <c r="DB60" s="175">
        <f>IF(VLOOKUP($D60,'Appendix B - CI'!$C$2:$EM$141,DB$1,0) &gt; 0,$C60,0)</f>
        <v>0</v>
      </c>
      <c r="DC60" s="175">
        <f>IF(VLOOKUP($D60,'Appendix B - CI'!$C$2:$EM$141,DC$1,0) &gt; 0,$C60,0)</f>
        <v>0</v>
      </c>
      <c r="DD60" s="175">
        <f>IF(VLOOKUP($D60,'Appendix B - CI'!$C$2:$EM$141,DD$1,0) &gt; 0,$C60,0)</f>
        <v>0</v>
      </c>
      <c r="DE60" s="989">
        <f>IF(VLOOKUP($D60,'Appendix B - CI'!$C$2:$EM$141,DE$1,0) &gt; 0,$C60,0)</f>
        <v>1540.3934</v>
      </c>
      <c r="DF60" s="175">
        <f>IF(VLOOKUP($D60,'Appendix B - CI'!$C$2:$EM$141,DF$1,0) &gt; 0,$C60,0)</f>
        <v>0</v>
      </c>
      <c r="DG60" s="175">
        <f>IF(VLOOKUP($D60,'Appendix B - CI'!$C$2:$EM$141,DG$1,0) &gt; 0,$C60,0)</f>
        <v>0</v>
      </c>
      <c r="DH60" s="175">
        <f>IF(VLOOKUP($D60,'Appendix B - CI'!$C$2:$EM$141,DH$1,0) &gt; 0,$C60,0)</f>
        <v>0</v>
      </c>
      <c r="DI60" s="989">
        <f>IF(VLOOKUP($D60,'Appendix B - CI'!$C$2:$EM$141,DI$1,0) &gt; 0,$C60,0)</f>
        <v>1540.3934</v>
      </c>
      <c r="DJ60" s="175">
        <f>IF(VLOOKUP($D60,'Appendix B - CI'!$C$2:$EM$141,DJ$1,0) &gt; 0,$C60,0)</f>
        <v>0</v>
      </c>
      <c r="DK60" s="175">
        <f>IF(VLOOKUP($D60,'Appendix B - CI'!$C$2:$EM$141,DK$1,0) &gt; 0,$C60,0)</f>
        <v>0</v>
      </c>
      <c r="DL60" s="175">
        <f>IF(VLOOKUP($D60,'Appendix B - CI'!$C$2:$EM$141,DL$1,0) &gt; 0,$C60,0)</f>
        <v>0</v>
      </c>
      <c r="DM60" s="175">
        <f>IF(VLOOKUP($D60,'Appendix B - CI'!$C$2:$EM$141,DM$1,0) &gt; 0,$C60,0)</f>
        <v>0</v>
      </c>
      <c r="DN60" s="175">
        <f>IF(VLOOKUP($D60,'Appendix B - CI'!$C$2:$EM$141,DN$1,0) &gt; 0,$C60,0)</f>
        <v>0</v>
      </c>
      <c r="DO60" s="175">
        <f>IF(VLOOKUP($D60,'Appendix B - CI'!$C$2:$EM$141,DO$1,0) &gt; 0,$C60,0)</f>
        <v>0</v>
      </c>
      <c r="DP60" s="175">
        <f>IF(VLOOKUP($D60,'Appendix B - CI'!$C$2:$EM$141,DP$1,0) &gt; 0,$C60,0)</f>
        <v>0</v>
      </c>
      <c r="DQ60" s="989">
        <f>IF(VLOOKUP($D60,'Appendix B - CI'!$C$2:$EM$141,DQ$1,0) &gt; 0,$C60,0)</f>
        <v>1540.3934</v>
      </c>
      <c r="DR60" s="175">
        <f>IF(VLOOKUP($D60,'Appendix B - CI'!$C$2:$EM$141,DR$1,0) &gt; 0,$C60,0)</f>
        <v>0</v>
      </c>
      <c r="DS60" s="175">
        <f>IF(VLOOKUP($D60,'Appendix B - CI'!$C$2:$EM$141,DS$1,0) &gt; 0,$C60,0)</f>
        <v>0</v>
      </c>
      <c r="DT60" s="175">
        <f>IF(VLOOKUP($D60,'Appendix B - CI'!$C$2:$EM$141,DT$1,0) &gt; 0,$C60,0)</f>
        <v>0</v>
      </c>
      <c r="DU60" s="175">
        <f>IF(VLOOKUP($D60,'Appendix B - CI'!$C$2:$EM$141,DU$1,0) &gt; 0,$C60,0)</f>
        <v>0</v>
      </c>
      <c r="DV60" s="175">
        <f>IF(VLOOKUP($D60,'Appendix B - CI'!$C$2:$EM$141,DV$1,0) &gt; 0,$C60,0)</f>
        <v>0</v>
      </c>
      <c r="DW60" s="989">
        <f>IF(VLOOKUP($D60,'Appendix B - CI'!$C$2:$EM$141,DW$1,0) &gt; 0,$C60,0)</f>
        <v>1540.3934</v>
      </c>
      <c r="DX60" s="175">
        <f>IF(VLOOKUP($D60,'Appendix B - CI'!$C$2:$EM$141,DX$1,0) &gt; 0,$C60,0)</f>
        <v>0</v>
      </c>
      <c r="DY60" s="175">
        <f>IF(VLOOKUP($D60,'Appendix B - CI'!$C$2:$EM$141,DY$1,0) &gt; 0,$C60,0)</f>
        <v>0</v>
      </c>
      <c r="DZ60" s="175">
        <f>IF(VLOOKUP($D60,'Appendix B - CI'!$C$2:$EM$141,DZ$1,0) &gt; 0,$C60,0)</f>
        <v>0</v>
      </c>
      <c r="EA60" s="175">
        <f>IF(VLOOKUP($D60,'Appendix B - CI'!$C$2:$EM$141,EA$1,0) &gt; 0,$C60,0)</f>
        <v>0</v>
      </c>
      <c r="EB60" s="175">
        <f>IF(VLOOKUP($D60,'Appendix B - CI'!$C$2:$EM$141,EB$1,0) &gt; 0,$C60,0)</f>
        <v>0</v>
      </c>
      <c r="EC60" s="989">
        <f>IF(VLOOKUP($D60,'Appendix B - CI'!$C$2:$EM$141,EC$1,0) &gt; 0,$C60,0)</f>
        <v>1540.3934</v>
      </c>
      <c r="ED60" s="175">
        <f>IF(VLOOKUP($D60,'Appendix B - CI'!$C$2:$EM$141,ED$1,0) &gt; 0,$C60,0)</f>
        <v>0</v>
      </c>
      <c r="EE60" s="175">
        <f>IF(VLOOKUP($D60,'Appendix B - CI'!$C$2:$EM$141,EE$1,0) &gt; 0,$C60,0)</f>
        <v>0</v>
      </c>
      <c r="EF60" s="175">
        <f>IF(VLOOKUP($D60,'Appendix B - CI'!$C$2:$EM$141,EF$1,0) &gt; 0,$C60,0)</f>
        <v>0</v>
      </c>
      <c r="EG60" s="175">
        <f>IF(VLOOKUP($D60,'Appendix B - CI'!$C$2:$EM$141,EG$1,0) &gt; 0,$C60,0)</f>
        <v>0</v>
      </c>
      <c r="EH60" s="175">
        <f>IF(VLOOKUP($D60,'Appendix B - CI'!$C$2:$EM$141,EH$1,0) &gt; 0,$C60,0)</f>
        <v>0</v>
      </c>
      <c r="EI60" s="175">
        <f>IF(VLOOKUP($D60,'Appendix B - CI'!$C$2:$EM$141,EI$1,0) &gt; 0,$C60,0)</f>
        <v>0</v>
      </c>
      <c r="EJ60" s="175">
        <f>IF(VLOOKUP($D60,'Appendix B - CI'!$C$2:$EM$141,EJ$1,0) &gt; 0,$C60,0)</f>
        <v>0</v>
      </c>
      <c r="EK60" s="175">
        <f>IF(VLOOKUP($D60,'Appendix B - CI'!$C$2:$EM$141,EK$1,0) &gt; 0,$C60,0)</f>
        <v>0</v>
      </c>
      <c r="EL60" s="175">
        <f>IF(VLOOKUP($D60,'Appendix B - CI'!$C$2:$EM$141,EL$1,0) &gt; 0,$C60,0)</f>
        <v>0</v>
      </c>
      <c r="EM60" s="175">
        <f>IF(VLOOKUP($D60,'Appendix B - CI'!$C$2:$EM$141,EM$1,0) &gt; 0,$C60,0)</f>
        <v>0</v>
      </c>
      <c r="EN60" s="175">
        <f>IF(VLOOKUP($D60,'Appendix B - CI'!$C$2:$EM$141,EN$1,0) &gt; 0,$C60,0)</f>
        <v>0</v>
      </c>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c r="JX60" s="178"/>
      <c r="JY60" s="180"/>
    </row>
    <row r="61" ht="14.25" customHeight="1">
      <c r="A61" s="50" t="s">
        <v>227</v>
      </c>
      <c r="B61" s="83" t="s">
        <v>480</v>
      </c>
      <c r="C61" s="1330">
        <f>VLOOKUP(D61,'Combined Scenario II - Results'!$C$2:$AR$87,42,0)</f>
        <v>747.1334</v>
      </c>
      <c r="D61" s="50">
        <v>1811082.0</v>
      </c>
      <c r="E61" s="175">
        <f>IF(VLOOKUP($D61,'Appendix B - CI'!$C$2:$EM$141,E$1,0) &gt; 0,$C61,0)</f>
        <v>0</v>
      </c>
      <c r="F61" s="175">
        <f>IF(VLOOKUP($D61,'Appendix B - CI'!$C$2:$EM$141,F$1,0) &gt; 0,$C61,0)</f>
        <v>0</v>
      </c>
      <c r="G61" s="175">
        <f>IF(VLOOKUP($D61,'Appendix B - CI'!$C$2:$EM$141,G$1,0) &gt; 0,$C61,0)</f>
        <v>0</v>
      </c>
      <c r="H61" s="175">
        <f>IF(VLOOKUP($D61,'Appendix B - CI'!$C$2:$EM$141,H$1,0) &gt; 0,$C61,0)</f>
        <v>0</v>
      </c>
      <c r="I61" s="175">
        <f>IF(VLOOKUP($D61,'Appendix B - CI'!$C$2:$EM$141,I$1,0) &gt; 0,$C61,0)</f>
        <v>0</v>
      </c>
      <c r="J61" s="175">
        <f>IF(VLOOKUP($D61,'Appendix B - CI'!$C$2:$EM$141,J$1,0) &gt; 0,$C61,0)</f>
        <v>0</v>
      </c>
      <c r="K61" s="175">
        <f>IF(VLOOKUP($D61,'Appendix B - CI'!$C$2:$EM$141,K$1,0) &gt; 0,$C61,0)</f>
        <v>0</v>
      </c>
      <c r="L61" s="175">
        <f>IF(VLOOKUP($D61,'Appendix B - CI'!$C$2:$EM$141,L$1,0) &gt; 0,$C61,0)</f>
        <v>0</v>
      </c>
      <c r="M61" s="175">
        <f>IF(VLOOKUP($D61,'Appendix B - CI'!$C$2:$EM$141,M$1,0) &gt; 0,$C61,0)</f>
        <v>0</v>
      </c>
      <c r="N61" s="175">
        <f>IF(VLOOKUP($D61,'Appendix B - CI'!$C$2:$EM$141,N$1,0) &gt; 0,$C61,0)</f>
        <v>0</v>
      </c>
      <c r="O61" s="175">
        <f>IF(VLOOKUP($D61,'Appendix B - CI'!$C$2:$EM$141,O$1,0) &gt; 0,$C61,0)</f>
        <v>0</v>
      </c>
      <c r="P61" s="175">
        <f>IF(VLOOKUP($D61,'Appendix B - CI'!$C$2:$EM$141,P$1,0) &gt; 0,$C61,0)</f>
        <v>0</v>
      </c>
      <c r="Q61" s="175">
        <f>IF(VLOOKUP($D61,'Appendix B - CI'!$C$2:$EM$141,Q$1,0) &gt; 0,$C61,0)</f>
        <v>0</v>
      </c>
      <c r="R61" s="175">
        <f>IF(VLOOKUP($D61,'Appendix B - CI'!$C$2:$EM$141,R$1,0) &gt; 0,$C61,0)</f>
        <v>0</v>
      </c>
      <c r="S61" s="175">
        <f>IF(VLOOKUP($D61,'Appendix B - CI'!$C$2:$EM$141,S$1,0) &gt; 0,$C61,0)</f>
        <v>0</v>
      </c>
      <c r="T61" s="175">
        <f>IF(VLOOKUP($D61,'Appendix B - CI'!$C$2:$EM$141,T$1,0) &gt; 0,$C61,0)</f>
        <v>0</v>
      </c>
      <c r="U61" s="175">
        <f>IF(VLOOKUP($D61,'Appendix B - CI'!$C$2:$EM$141,U$1,0) &gt; 0,$C61,0)</f>
        <v>0</v>
      </c>
      <c r="V61" s="175">
        <f>IF(VLOOKUP($D61,'Appendix B - CI'!$C$2:$EM$141,V$1,0) &gt; 0,$C61,0)</f>
        <v>0</v>
      </c>
      <c r="W61" s="175">
        <f>IF(VLOOKUP($D61,'Appendix B - CI'!$C$2:$EM$141,W$1,0) &gt; 0,$C61,0)</f>
        <v>0</v>
      </c>
      <c r="X61" s="175">
        <f>IF(VLOOKUP($D61,'Appendix B - CI'!$C$2:$EM$141,X$1,0) &gt; 0,$C61,0)</f>
        <v>0</v>
      </c>
      <c r="Y61" s="175">
        <f>IF(VLOOKUP($D61,'Appendix B - CI'!$C$2:$EM$141,Y$1,0) &gt; 0,$C61,0)</f>
        <v>0</v>
      </c>
      <c r="Z61" s="175">
        <f>IF(VLOOKUP($D61,'Appendix B - CI'!$C$2:$EM$141,Z$1,0) &gt; 0,$C61,0)</f>
        <v>0</v>
      </c>
      <c r="AA61" s="175">
        <f>IF(VLOOKUP($D61,'Appendix B - CI'!$C$2:$EM$141,AA$1,0) &gt; 0,$C61,0)</f>
        <v>0</v>
      </c>
      <c r="AB61" s="175">
        <f>IF(VLOOKUP($D61,'Appendix B - CI'!$C$2:$EM$141,AB$1,0) &gt; 0,$C61,0)</f>
        <v>0</v>
      </c>
      <c r="AC61" s="175">
        <f>IF(VLOOKUP($D61,'Appendix B - CI'!$C$2:$EM$141,AC$1,0) &gt; 0,$C61,0)</f>
        <v>0</v>
      </c>
      <c r="AD61" s="175">
        <f>IF(VLOOKUP($D61,'Appendix B - CI'!$C$2:$EM$141,AD$1,0) &gt; 0,$C61,0)</f>
        <v>0</v>
      </c>
      <c r="AE61" s="175">
        <f>IF(VLOOKUP($D61,'Appendix B - CI'!$C$2:$EM$141,AE$1,0) &gt; 0,$C61,0)</f>
        <v>0</v>
      </c>
      <c r="AF61" s="175">
        <f>IF(VLOOKUP($D61,'Appendix B - CI'!$C$2:$EM$141,AF$1,0) &gt; 0,$C61,0)</f>
        <v>0</v>
      </c>
      <c r="AG61" s="175">
        <f>IF(VLOOKUP($D61,'Appendix B - CI'!$C$2:$EM$141,AG$1,0) &gt; 0,$C61,0)</f>
        <v>0</v>
      </c>
      <c r="AH61" s="175">
        <f>IF(VLOOKUP($D61,'Appendix B - CI'!$C$2:$EM$141,AH$1,0) &gt; 0,$C61,0)</f>
        <v>0</v>
      </c>
      <c r="AI61" s="989">
        <f>IF(VLOOKUP($D61,'Appendix B - CI'!$C$2:$EM$141,AI$1,0) &gt; 0,$C61,0)</f>
        <v>747.1334</v>
      </c>
      <c r="AJ61" s="175">
        <f>IF(VLOOKUP($D61,'Appendix B - CI'!$C$2:$EM$141,AJ$1,0) &gt; 0,$C61,0)</f>
        <v>0</v>
      </c>
      <c r="AK61" s="175">
        <f>IF(VLOOKUP($D61,'Appendix B - CI'!$C$2:$EM$141,AK$1,0) &gt; 0,$C61,0)</f>
        <v>0</v>
      </c>
      <c r="AL61" s="175">
        <f>IF(VLOOKUP($D61,'Appendix B - CI'!$C$2:$EM$141,AL$1,0) &gt; 0,$C61,0)</f>
        <v>0</v>
      </c>
      <c r="AM61" s="175">
        <f>IF(VLOOKUP($D61,'Appendix B - CI'!$C$2:$EM$141,AM$1,0) &gt; 0,$C61,0)</f>
        <v>0</v>
      </c>
      <c r="AN61" s="175">
        <f>IF(VLOOKUP($D61,'Appendix B - CI'!$C$2:$EM$141,AN$1,0) &gt; 0,$C61,0)</f>
        <v>0</v>
      </c>
      <c r="AO61" s="175">
        <f>IF(VLOOKUP($D61,'Appendix B - CI'!$C$2:$EM$141,AO$1,0) &gt; 0,$C61,0)</f>
        <v>0</v>
      </c>
      <c r="AP61" s="175">
        <f>IF(VLOOKUP($D61,'Appendix B - CI'!$C$2:$EM$141,AP$1,0) &gt; 0,$C61,0)</f>
        <v>0</v>
      </c>
      <c r="AQ61" s="989">
        <f>IF(VLOOKUP($D61,'Appendix B - CI'!$C$2:$EM$141,AQ$1,0) &gt; 0,$C61,0)</f>
        <v>747.1334</v>
      </c>
      <c r="AR61" s="175">
        <f>IF(VLOOKUP($D61,'Appendix B - CI'!$C$2:$EM$141,AR$1,0) &gt; 0,$C61,0)</f>
        <v>0</v>
      </c>
      <c r="AS61" s="175">
        <f>IF(VLOOKUP($D61,'Appendix B - CI'!$C$2:$EM$141,AS$1,0) &gt; 0,$C61,0)</f>
        <v>0</v>
      </c>
      <c r="AT61" s="175">
        <f>IF(VLOOKUP($D61,'Appendix B - CI'!$C$2:$EM$141,AT$1,0) &gt; 0,$C61,0)</f>
        <v>0</v>
      </c>
      <c r="AU61" s="175">
        <f>IF(VLOOKUP($D61,'Appendix B - CI'!$C$2:$EM$141,AU$1,0) &gt; 0,$C61,0)</f>
        <v>0</v>
      </c>
      <c r="AV61" s="175">
        <f>IF(VLOOKUP($D61,'Appendix B - CI'!$C$2:$EM$141,AV$1,0) &gt; 0,$C61,0)</f>
        <v>0</v>
      </c>
      <c r="AW61" s="175">
        <f>IF(VLOOKUP($D61,'Appendix B - CI'!$C$2:$EM$141,AW$1,0) &gt; 0,$C61,0)</f>
        <v>0</v>
      </c>
      <c r="AX61" s="175">
        <f>IF(VLOOKUP($D61,'Appendix B - CI'!$C$2:$EM$141,AX$1,0) &gt; 0,$C61,0)</f>
        <v>0</v>
      </c>
      <c r="AY61" s="175">
        <f>IF(VLOOKUP($D61,'Appendix B - CI'!$C$2:$EM$141,AY$1,0) &gt; 0,$C61,0)</f>
        <v>0</v>
      </c>
      <c r="AZ61" s="175">
        <f>IF(VLOOKUP($D61,'Appendix B - CI'!$C$2:$EM$141,AZ$1,0) &gt; 0,$C61,0)</f>
        <v>0</v>
      </c>
      <c r="BA61" s="175">
        <f>IF(VLOOKUP($D61,'Appendix B - CI'!$C$2:$EM$141,BA$1,0) &gt; 0,$C61,0)</f>
        <v>0</v>
      </c>
      <c r="BB61" s="175">
        <f>IF(VLOOKUP($D61,'Appendix B - CI'!$C$2:$EM$141,BB$1,0) &gt; 0,$C61,0)</f>
        <v>0</v>
      </c>
      <c r="BC61" s="989">
        <f>IF(VLOOKUP($D61,'Appendix B - CI'!$C$2:$EM$141,BC$1,0) &gt; 0,$C61,0)</f>
        <v>747.1334</v>
      </c>
      <c r="BD61" s="175">
        <f>IF(VLOOKUP($D61,'Appendix B - CI'!$C$2:$EM$141,BD$1,0) &gt; 0,$C61,0)</f>
        <v>0</v>
      </c>
      <c r="BE61" s="175">
        <f>IF(VLOOKUP($D61,'Appendix B - CI'!$C$2:$EM$141,BE$1,0) &gt; 0,$C61,0)</f>
        <v>0</v>
      </c>
      <c r="BF61" s="175">
        <f>IF(VLOOKUP($D61,'Appendix B - CI'!$C$2:$EM$141,BF$1,0) &gt; 0,$C61,0)</f>
        <v>0</v>
      </c>
      <c r="BG61" s="175">
        <f>IF(VLOOKUP($D61,'Appendix B - CI'!$C$2:$EM$141,BG$1,0) &gt; 0,$C61,0)</f>
        <v>0</v>
      </c>
      <c r="BH61" s="175">
        <f>IF(VLOOKUP($D61,'Appendix B - CI'!$C$2:$EM$141,BH$1,0) &gt; 0,$C61,0)</f>
        <v>0</v>
      </c>
      <c r="BI61" s="175">
        <f>IF(VLOOKUP($D61,'Appendix B - CI'!$C$2:$EM$141,BI$1,0) &gt; 0,$C61,0)</f>
        <v>0</v>
      </c>
      <c r="BJ61" s="175">
        <f>IF(VLOOKUP($D61,'Appendix B - CI'!$C$2:$EM$141,BJ$1,0) &gt; 0,$C61,0)</f>
        <v>0</v>
      </c>
      <c r="BK61" s="175">
        <f>IF(VLOOKUP($D61,'Appendix B - CI'!$C$2:$EM$141,BK$1,0) &gt; 0,$C61,0)</f>
        <v>0</v>
      </c>
      <c r="BL61" s="175">
        <f>IF(VLOOKUP($D61,'Appendix B - CI'!$C$2:$EM$141,BL$1,0) &gt; 0,$C61,0)</f>
        <v>0</v>
      </c>
      <c r="BM61" s="175">
        <f>IF(VLOOKUP($D61,'Appendix B - CI'!$C$2:$EM$141,BM$1,0) &gt; 0,$C61,0)</f>
        <v>0</v>
      </c>
      <c r="BN61" s="175">
        <f>IF(VLOOKUP($D61,'Appendix B - CI'!$C$2:$EM$141,BN$1,0) &gt; 0,$C61,0)</f>
        <v>0</v>
      </c>
      <c r="BO61" s="175">
        <f>IF(VLOOKUP($D61,'Appendix B - CI'!$C$2:$EM$141,BO$1,0) &gt; 0,$C61,0)</f>
        <v>0</v>
      </c>
      <c r="BP61" s="175">
        <f>IF(VLOOKUP($D61,'Appendix B - CI'!$C$2:$EM$141,BP$1,0) &gt; 0,$C61,0)</f>
        <v>0</v>
      </c>
      <c r="BQ61" s="175">
        <f>IF(VLOOKUP($D61,'Appendix B - CI'!$C$2:$EM$141,BQ$1,0) &gt; 0,$C61,0)</f>
        <v>0</v>
      </c>
      <c r="BR61" s="175">
        <f>IF(VLOOKUP($D61,'Appendix B - CI'!$C$2:$EM$141,BR$1,0) &gt; 0,$C61,0)</f>
        <v>0</v>
      </c>
      <c r="BS61" s="175">
        <f>IF(VLOOKUP($D61,'Appendix B - CI'!$C$2:$EM$141,BS$1,0) &gt; 0,$C61,0)</f>
        <v>0</v>
      </c>
      <c r="BT61" s="175">
        <f>IF(VLOOKUP($D61,'Appendix B - CI'!$C$2:$EM$141,BT$1,0) &gt; 0,$C61,0)</f>
        <v>0</v>
      </c>
      <c r="BU61" s="175">
        <f>IF(VLOOKUP($D61,'Appendix B - CI'!$C$2:$EM$141,BU$1,0) &gt; 0,$C61,0)</f>
        <v>0</v>
      </c>
      <c r="BV61" s="175">
        <f>IF(VLOOKUP($D61,'Appendix B - CI'!$C$2:$EM$141,BV$1,0) &gt; 0,$C61,0)</f>
        <v>0</v>
      </c>
      <c r="BW61" s="175">
        <f>IF(VLOOKUP($D61,'Appendix B - CI'!$C$2:$EM$141,BW$1,0) &gt; 0,$C61,0)</f>
        <v>0</v>
      </c>
      <c r="BX61" s="175">
        <f>IF(VLOOKUP($D61,'Appendix B - CI'!$C$2:$EM$141,BX$1,0) &gt; 0,$C61,0)</f>
        <v>0</v>
      </c>
      <c r="BY61" s="175">
        <f>IF(VLOOKUP($D61,'Appendix B - CI'!$C$2:$EM$141,BY$1,0) &gt; 0,$C61,0)</f>
        <v>0</v>
      </c>
      <c r="BZ61" s="175">
        <f>IF(VLOOKUP($D61,'Appendix B - CI'!$C$2:$EM$141,BZ$1,0) &gt; 0,$C61,0)</f>
        <v>0</v>
      </c>
      <c r="CA61" s="175">
        <f>IF(VLOOKUP($D61,'Appendix B - CI'!$C$2:$EM$141,CA$1,0) &gt; 0,$C61,0)</f>
        <v>0</v>
      </c>
      <c r="CB61" s="175">
        <f>IF(VLOOKUP($D61,'Appendix B - CI'!$C$2:$EM$141,CB$1,0) &gt; 0,$C61,0)</f>
        <v>0</v>
      </c>
      <c r="CC61" s="175">
        <f>IF(VLOOKUP($D61,'Appendix B - CI'!$C$2:$EM$141,CC$1,0) &gt; 0,$C61,0)</f>
        <v>0</v>
      </c>
      <c r="CD61" s="175">
        <f>IF(VLOOKUP($D61,'Appendix B - CI'!$C$2:$EM$141,CD$1,0) &gt; 0,$C61,0)</f>
        <v>0</v>
      </c>
      <c r="CE61" s="175">
        <f>IF(VLOOKUP($D61,'Appendix B - CI'!$C$2:$EM$141,CE$1,0) &gt; 0,$C61,0)</f>
        <v>0</v>
      </c>
      <c r="CF61" s="175">
        <f>IF(VLOOKUP($D61,'Appendix B - CI'!$C$2:$EM$141,CF$1,0) &gt; 0,$C61,0)</f>
        <v>0</v>
      </c>
      <c r="CG61" s="175">
        <f>IF(VLOOKUP($D61,'Appendix B - CI'!$C$2:$EM$141,CG$1,0) &gt; 0,$C61,0)</f>
        <v>0</v>
      </c>
      <c r="CH61" s="175">
        <f>IF(VLOOKUP($D61,'Appendix B - CI'!$C$2:$EM$141,CH$1,0) &gt; 0,$C61,0)</f>
        <v>0</v>
      </c>
      <c r="CI61" s="175">
        <f>IF(VLOOKUP($D61,'Appendix B - CI'!$C$2:$EM$141,CI$1,0) &gt; 0,$C61,0)</f>
        <v>0</v>
      </c>
      <c r="CJ61" s="175">
        <f>IF(VLOOKUP($D61,'Appendix B - CI'!$C$2:$EM$141,CJ$1,0) &gt; 0,$C61,0)</f>
        <v>0</v>
      </c>
      <c r="CK61" s="989">
        <f>IF(VLOOKUP($D61,'Appendix B - CI'!$C$2:$EM$141,CK$1,0) &gt; 0,$C61,0)</f>
        <v>747.1334</v>
      </c>
      <c r="CL61" s="175">
        <f>IF(VLOOKUP($D61,'Appendix B - CI'!$C$2:$EM$141,CL$1,0) &gt; 0,$C61,0)</f>
        <v>0</v>
      </c>
      <c r="CM61" s="175">
        <f>IF(VLOOKUP($D61,'Appendix B - CI'!$C$2:$EM$141,CM$1,0) &gt; 0,$C61,0)</f>
        <v>0</v>
      </c>
      <c r="CN61" s="175">
        <f>IF(VLOOKUP($D61,'Appendix B - CI'!$C$2:$EM$141,CN$1,0) &gt; 0,$C61,0)</f>
        <v>0</v>
      </c>
      <c r="CO61" s="175">
        <f>IF(VLOOKUP($D61,'Appendix B - CI'!$C$2:$EM$141,CO$1,0) &gt; 0,$C61,0)</f>
        <v>0</v>
      </c>
      <c r="CP61" s="175">
        <f>IF(VLOOKUP($D61,'Appendix B - CI'!$C$2:$EM$141,CP$1,0) &gt; 0,$C61,0)</f>
        <v>0</v>
      </c>
      <c r="CQ61" s="175">
        <f>IF(VLOOKUP($D61,'Appendix B - CI'!$C$2:$EM$141,CQ$1,0) &gt; 0,$C61,0)</f>
        <v>0</v>
      </c>
      <c r="CR61" s="175">
        <f>IF(VLOOKUP($D61,'Appendix B - CI'!$C$2:$EM$141,CR$1,0) &gt; 0,$C61,0)</f>
        <v>0</v>
      </c>
      <c r="CS61" s="175">
        <f>IF(VLOOKUP($D61,'Appendix B - CI'!$C$2:$EM$141,CS$1,0) &gt; 0,$C61,0)</f>
        <v>0</v>
      </c>
      <c r="CT61" s="989">
        <f>IF(VLOOKUP($D61,'Appendix B - CI'!$C$2:$EM$141,CT$1,0) &gt; 0,$C61,0)</f>
        <v>747.1334</v>
      </c>
      <c r="CU61" s="175">
        <f>IF(VLOOKUP($D61,'Appendix B - CI'!$C$2:$EM$141,CU$1,0) &gt; 0,$C61,0)</f>
        <v>0</v>
      </c>
      <c r="CV61" s="175">
        <f>IF(VLOOKUP($D61,'Appendix B - CI'!$C$2:$EM$141,CV$1,0) &gt; 0,$C61,0)</f>
        <v>0</v>
      </c>
      <c r="CW61" s="175">
        <f>IF(VLOOKUP($D61,'Appendix B - CI'!$C$2:$EM$141,CW$1,0) &gt; 0,$C61,0)</f>
        <v>0</v>
      </c>
      <c r="CX61" s="175">
        <f>IF(VLOOKUP($D61,'Appendix B - CI'!$C$2:$EM$141,CX$1,0) &gt; 0,$C61,0)</f>
        <v>0</v>
      </c>
      <c r="CY61" s="175">
        <f>IF(VLOOKUP($D61,'Appendix B - CI'!$C$2:$EM$141,CY$1,0) &gt; 0,$C61,0)</f>
        <v>0</v>
      </c>
      <c r="CZ61" s="175">
        <f>IF(VLOOKUP($D61,'Appendix B - CI'!$C$2:$EM$141,CZ$1,0) &gt; 0,$C61,0)</f>
        <v>0</v>
      </c>
      <c r="DA61" s="175">
        <f>IF(VLOOKUP($D61,'Appendix B - CI'!$C$2:$EM$141,DA$1,0) &gt; 0,$C61,0)</f>
        <v>0</v>
      </c>
      <c r="DB61" s="175">
        <f>IF(VLOOKUP($D61,'Appendix B - CI'!$C$2:$EM$141,DB$1,0) &gt; 0,$C61,0)</f>
        <v>0</v>
      </c>
      <c r="DC61" s="175">
        <f>IF(VLOOKUP($D61,'Appendix B - CI'!$C$2:$EM$141,DC$1,0) &gt; 0,$C61,0)</f>
        <v>0</v>
      </c>
      <c r="DD61" s="175">
        <f>IF(VLOOKUP($D61,'Appendix B - CI'!$C$2:$EM$141,DD$1,0) &gt; 0,$C61,0)</f>
        <v>0</v>
      </c>
      <c r="DE61" s="989">
        <f>IF(VLOOKUP($D61,'Appendix B - CI'!$C$2:$EM$141,DE$1,0) &gt; 0,$C61,0)</f>
        <v>747.1334</v>
      </c>
      <c r="DF61" s="175">
        <f>IF(VLOOKUP($D61,'Appendix B - CI'!$C$2:$EM$141,DF$1,0) &gt; 0,$C61,0)</f>
        <v>0</v>
      </c>
      <c r="DG61" s="175">
        <f>IF(VLOOKUP($D61,'Appendix B - CI'!$C$2:$EM$141,DG$1,0) &gt; 0,$C61,0)</f>
        <v>0</v>
      </c>
      <c r="DH61" s="175">
        <f>IF(VLOOKUP($D61,'Appendix B - CI'!$C$2:$EM$141,DH$1,0) &gt; 0,$C61,0)</f>
        <v>0</v>
      </c>
      <c r="DI61" s="989">
        <f>IF(VLOOKUP($D61,'Appendix B - CI'!$C$2:$EM$141,DI$1,0) &gt; 0,$C61,0)</f>
        <v>747.1334</v>
      </c>
      <c r="DJ61" s="175">
        <f>IF(VLOOKUP($D61,'Appendix B - CI'!$C$2:$EM$141,DJ$1,0) &gt; 0,$C61,0)</f>
        <v>0</v>
      </c>
      <c r="DK61" s="175">
        <f>IF(VLOOKUP($D61,'Appendix B - CI'!$C$2:$EM$141,DK$1,0) &gt; 0,$C61,0)</f>
        <v>0</v>
      </c>
      <c r="DL61" s="175">
        <f>IF(VLOOKUP($D61,'Appendix B - CI'!$C$2:$EM$141,DL$1,0) &gt; 0,$C61,0)</f>
        <v>0</v>
      </c>
      <c r="DM61" s="175">
        <f>IF(VLOOKUP($D61,'Appendix B - CI'!$C$2:$EM$141,DM$1,0) &gt; 0,$C61,0)</f>
        <v>0</v>
      </c>
      <c r="DN61" s="175">
        <f>IF(VLOOKUP($D61,'Appendix B - CI'!$C$2:$EM$141,DN$1,0) &gt; 0,$C61,0)</f>
        <v>0</v>
      </c>
      <c r="DO61" s="175">
        <f>IF(VLOOKUP($D61,'Appendix B - CI'!$C$2:$EM$141,DO$1,0) &gt; 0,$C61,0)</f>
        <v>0</v>
      </c>
      <c r="DP61" s="175">
        <f>IF(VLOOKUP($D61,'Appendix B - CI'!$C$2:$EM$141,DP$1,0) &gt; 0,$C61,0)</f>
        <v>0</v>
      </c>
      <c r="DQ61" s="989">
        <f>IF(VLOOKUP($D61,'Appendix B - CI'!$C$2:$EM$141,DQ$1,0) &gt; 0,$C61,0)</f>
        <v>747.1334</v>
      </c>
      <c r="DR61" s="175">
        <f>IF(VLOOKUP($D61,'Appendix B - CI'!$C$2:$EM$141,DR$1,0) &gt; 0,$C61,0)</f>
        <v>0</v>
      </c>
      <c r="DS61" s="175">
        <f>IF(VLOOKUP($D61,'Appendix B - CI'!$C$2:$EM$141,DS$1,0) &gt; 0,$C61,0)</f>
        <v>0</v>
      </c>
      <c r="DT61" s="175">
        <f>IF(VLOOKUP($D61,'Appendix B - CI'!$C$2:$EM$141,DT$1,0) &gt; 0,$C61,0)</f>
        <v>0</v>
      </c>
      <c r="DU61" s="175">
        <f>IF(VLOOKUP($D61,'Appendix B - CI'!$C$2:$EM$141,DU$1,0) &gt; 0,$C61,0)</f>
        <v>0</v>
      </c>
      <c r="DV61" s="175">
        <f>IF(VLOOKUP($D61,'Appendix B - CI'!$C$2:$EM$141,DV$1,0) &gt; 0,$C61,0)</f>
        <v>0</v>
      </c>
      <c r="DW61" s="989">
        <f>IF(VLOOKUP($D61,'Appendix B - CI'!$C$2:$EM$141,DW$1,0) &gt; 0,$C61,0)</f>
        <v>747.1334</v>
      </c>
      <c r="DX61" s="175">
        <f>IF(VLOOKUP($D61,'Appendix B - CI'!$C$2:$EM$141,DX$1,0) &gt; 0,$C61,0)</f>
        <v>0</v>
      </c>
      <c r="DY61" s="175">
        <f>IF(VLOOKUP($D61,'Appendix B - CI'!$C$2:$EM$141,DY$1,0) &gt; 0,$C61,0)</f>
        <v>0</v>
      </c>
      <c r="DZ61" s="175">
        <f>IF(VLOOKUP($D61,'Appendix B - CI'!$C$2:$EM$141,DZ$1,0) &gt; 0,$C61,0)</f>
        <v>0</v>
      </c>
      <c r="EA61" s="175">
        <f>IF(VLOOKUP($D61,'Appendix B - CI'!$C$2:$EM$141,EA$1,0) &gt; 0,$C61,0)</f>
        <v>0</v>
      </c>
      <c r="EB61" s="175">
        <f>IF(VLOOKUP($D61,'Appendix B - CI'!$C$2:$EM$141,EB$1,0) &gt; 0,$C61,0)</f>
        <v>0</v>
      </c>
      <c r="EC61" s="989">
        <f>IF(VLOOKUP($D61,'Appendix B - CI'!$C$2:$EM$141,EC$1,0) &gt; 0,$C61,0)</f>
        <v>747.1334</v>
      </c>
      <c r="ED61" s="175">
        <f>IF(VLOOKUP($D61,'Appendix B - CI'!$C$2:$EM$141,ED$1,0) &gt; 0,$C61,0)</f>
        <v>0</v>
      </c>
      <c r="EE61" s="175">
        <f>IF(VLOOKUP($D61,'Appendix B - CI'!$C$2:$EM$141,EE$1,0) &gt; 0,$C61,0)</f>
        <v>0</v>
      </c>
      <c r="EF61" s="175">
        <f>IF(VLOOKUP($D61,'Appendix B - CI'!$C$2:$EM$141,EF$1,0) &gt; 0,$C61,0)</f>
        <v>0</v>
      </c>
      <c r="EG61" s="175">
        <f>IF(VLOOKUP($D61,'Appendix B - CI'!$C$2:$EM$141,EG$1,0) &gt; 0,$C61,0)</f>
        <v>0</v>
      </c>
      <c r="EH61" s="175">
        <f>IF(VLOOKUP($D61,'Appendix B - CI'!$C$2:$EM$141,EH$1,0) &gt; 0,$C61,0)</f>
        <v>0</v>
      </c>
      <c r="EI61" s="175">
        <f>IF(VLOOKUP($D61,'Appendix B - CI'!$C$2:$EM$141,EI$1,0) &gt; 0,$C61,0)</f>
        <v>0</v>
      </c>
      <c r="EJ61" s="175">
        <f>IF(VLOOKUP($D61,'Appendix B - CI'!$C$2:$EM$141,EJ$1,0) &gt; 0,$C61,0)</f>
        <v>0</v>
      </c>
      <c r="EK61" s="175">
        <f>IF(VLOOKUP($D61,'Appendix B - CI'!$C$2:$EM$141,EK$1,0) &gt; 0,$C61,0)</f>
        <v>0</v>
      </c>
      <c r="EL61" s="175">
        <f>IF(VLOOKUP($D61,'Appendix B - CI'!$C$2:$EM$141,EL$1,0) &gt; 0,$C61,0)</f>
        <v>0</v>
      </c>
      <c r="EM61" s="175">
        <f>IF(VLOOKUP($D61,'Appendix B - CI'!$C$2:$EM$141,EM$1,0) &gt; 0,$C61,0)</f>
        <v>0</v>
      </c>
      <c r="EN61" s="175">
        <f>IF(VLOOKUP($D61,'Appendix B - CI'!$C$2:$EM$141,EN$1,0) &gt; 0,$C61,0)</f>
        <v>0</v>
      </c>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c r="JX61" s="178"/>
      <c r="JY61" s="180"/>
    </row>
    <row r="62" ht="14.25" customHeight="1">
      <c r="A62" s="50" t="s">
        <v>227</v>
      </c>
      <c r="B62" s="83" t="s">
        <v>480</v>
      </c>
      <c r="C62" s="1330">
        <f>VLOOKUP(D62,'Combined Scenario II - Results'!$C$2:$AR$87,42,0)</f>
        <v>728.82288</v>
      </c>
      <c r="D62" s="50">
        <v>1811083.0</v>
      </c>
      <c r="E62" s="175">
        <f>IF(VLOOKUP($D62,'Appendix B - CI'!$C$2:$EM$141,E$1,0) &gt; 0,$C62,0)</f>
        <v>0</v>
      </c>
      <c r="F62" s="175">
        <f>IF(VLOOKUP($D62,'Appendix B - CI'!$C$2:$EM$141,F$1,0) &gt; 0,$C62,0)</f>
        <v>0</v>
      </c>
      <c r="G62" s="175">
        <f>IF(VLOOKUP($D62,'Appendix B - CI'!$C$2:$EM$141,G$1,0) &gt; 0,$C62,0)</f>
        <v>0</v>
      </c>
      <c r="H62" s="175">
        <f>IF(VLOOKUP($D62,'Appendix B - CI'!$C$2:$EM$141,H$1,0) &gt; 0,$C62,0)</f>
        <v>0</v>
      </c>
      <c r="I62" s="175">
        <f>IF(VLOOKUP($D62,'Appendix B - CI'!$C$2:$EM$141,I$1,0) &gt; 0,$C62,0)</f>
        <v>0</v>
      </c>
      <c r="J62" s="175">
        <f>IF(VLOOKUP($D62,'Appendix B - CI'!$C$2:$EM$141,J$1,0) &gt; 0,$C62,0)</f>
        <v>0</v>
      </c>
      <c r="K62" s="175">
        <f>IF(VLOOKUP($D62,'Appendix B - CI'!$C$2:$EM$141,K$1,0) &gt; 0,$C62,0)</f>
        <v>0</v>
      </c>
      <c r="L62" s="175">
        <f>IF(VLOOKUP($D62,'Appendix B - CI'!$C$2:$EM$141,L$1,0) &gt; 0,$C62,0)</f>
        <v>0</v>
      </c>
      <c r="M62" s="175">
        <f>IF(VLOOKUP($D62,'Appendix B - CI'!$C$2:$EM$141,M$1,0) &gt; 0,$C62,0)</f>
        <v>0</v>
      </c>
      <c r="N62" s="175">
        <f>IF(VLOOKUP($D62,'Appendix B - CI'!$C$2:$EM$141,N$1,0) &gt; 0,$C62,0)</f>
        <v>0</v>
      </c>
      <c r="O62" s="175">
        <f>IF(VLOOKUP($D62,'Appendix B - CI'!$C$2:$EM$141,O$1,0) &gt; 0,$C62,0)</f>
        <v>0</v>
      </c>
      <c r="P62" s="175">
        <f>IF(VLOOKUP($D62,'Appendix B - CI'!$C$2:$EM$141,P$1,0) &gt; 0,$C62,0)</f>
        <v>0</v>
      </c>
      <c r="Q62" s="175">
        <f>IF(VLOOKUP($D62,'Appendix B - CI'!$C$2:$EM$141,Q$1,0) &gt; 0,$C62,0)</f>
        <v>0</v>
      </c>
      <c r="R62" s="175">
        <f>IF(VLOOKUP($D62,'Appendix B - CI'!$C$2:$EM$141,R$1,0) &gt; 0,$C62,0)</f>
        <v>0</v>
      </c>
      <c r="S62" s="175">
        <f>IF(VLOOKUP($D62,'Appendix B - CI'!$C$2:$EM$141,S$1,0) &gt; 0,$C62,0)</f>
        <v>0</v>
      </c>
      <c r="T62" s="175">
        <f>IF(VLOOKUP($D62,'Appendix B - CI'!$C$2:$EM$141,T$1,0) &gt; 0,$C62,0)</f>
        <v>0</v>
      </c>
      <c r="U62" s="175">
        <f>IF(VLOOKUP($D62,'Appendix B - CI'!$C$2:$EM$141,U$1,0) &gt; 0,$C62,0)</f>
        <v>0</v>
      </c>
      <c r="V62" s="175">
        <f>IF(VLOOKUP($D62,'Appendix B - CI'!$C$2:$EM$141,V$1,0) &gt; 0,$C62,0)</f>
        <v>0</v>
      </c>
      <c r="W62" s="175">
        <f>IF(VLOOKUP($D62,'Appendix B - CI'!$C$2:$EM$141,W$1,0) &gt; 0,$C62,0)</f>
        <v>0</v>
      </c>
      <c r="X62" s="175">
        <f>IF(VLOOKUP($D62,'Appendix B - CI'!$C$2:$EM$141,X$1,0) &gt; 0,$C62,0)</f>
        <v>0</v>
      </c>
      <c r="Y62" s="175">
        <f>IF(VLOOKUP($D62,'Appendix B - CI'!$C$2:$EM$141,Y$1,0) &gt; 0,$C62,0)</f>
        <v>0</v>
      </c>
      <c r="Z62" s="175">
        <f>IF(VLOOKUP($D62,'Appendix B - CI'!$C$2:$EM$141,Z$1,0) &gt; 0,$C62,0)</f>
        <v>0</v>
      </c>
      <c r="AA62" s="175">
        <f>IF(VLOOKUP($D62,'Appendix B - CI'!$C$2:$EM$141,AA$1,0) &gt; 0,$C62,0)</f>
        <v>0</v>
      </c>
      <c r="AB62" s="175">
        <f>IF(VLOOKUP($D62,'Appendix B - CI'!$C$2:$EM$141,AB$1,0) &gt; 0,$C62,0)</f>
        <v>0</v>
      </c>
      <c r="AC62" s="175">
        <f>IF(VLOOKUP($D62,'Appendix B - CI'!$C$2:$EM$141,AC$1,0) &gt; 0,$C62,0)</f>
        <v>0</v>
      </c>
      <c r="AD62" s="175">
        <f>IF(VLOOKUP($D62,'Appendix B - CI'!$C$2:$EM$141,AD$1,0) &gt; 0,$C62,0)</f>
        <v>0</v>
      </c>
      <c r="AE62" s="175">
        <f>IF(VLOOKUP($D62,'Appendix B - CI'!$C$2:$EM$141,AE$1,0) &gt; 0,$C62,0)</f>
        <v>0</v>
      </c>
      <c r="AF62" s="175">
        <f>IF(VLOOKUP($D62,'Appendix B - CI'!$C$2:$EM$141,AF$1,0) &gt; 0,$C62,0)</f>
        <v>0</v>
      </c>
      <c r="AG62" s="175">
        <f>IF(VLOOKUP($D62,'Appendix B - CI'!$C$2:$EM$141,AG$1,0) &gt; 0,$C62,0)</f>
        <v>0</v>
      </c>
      <c r="AH62" s="175">
        <f>IF(VLOOKUP($D62,'Appendix B - CI'!$C$2:$EM$141,AH$1,0) &gt; 0,$C62,0)</f>
        <v>0</v>
      </c>
      <c r="AI62" s="989">
        <f>IF(VLOOKUP($D62,'Appendix B - CI'!$C$2:$EM$141,AI$1,0) &gt; 0,$C62,0)</f>
        <v>728.82288</v>
      </c>
      <c r="AJ62" s="175">
        <f>IF(VLOOKUP($D62,'Appendix B - CI'!$C$2:$EM$141,AJ$1,0) &gt; 0,$C62,0)</f>
        <v>0</v>
      </c>
      <c r="AK62" s="175">
        <f>IF(VLOOKUP($D62,'Appendix B - CI'!$C$2:$EM$141,AK$1,0) &gt; 0,$C62,0)</f>
        <v>0</v>
      </c>
      <c r="AL62" s="175">
        <f>IF(VLOOKUP($D62,'Appendix B - CI'!$C$2:$EM$141,AL$1,0) &gt; 0,$C62,0)</f>
        <v>0</v>
      </c>
      <c r="AM62" s="175">
        <f>IF(VLOOKUP($D62,'Appendix B - CI'!$C$2:$EM$141,AM$1,0) &gt; 0,$C62,0)</f>
        <v>0</v>
      </c>
      <c r="AN62" s="175">
        <f>IF(VLOOKUP($D62,'Appendix B - CI'!$C$2:$EM$141,AN$1,0) &gt; 0,$C62,0)</f>
        <v>0</v>
      </c>
      <c r="AO62" s="175">
        <f>IF(VLOOKUP($D62,'Appendix B - CI'!$C$2:$EM$141,AO$1,0) &gt; 0,$C62,0)</f>
        <v>0</v>
      </c>
      <c r="AP62" s="175">
        <f>IF(VLOOKUP($D62,'Appendix B - CI'!$C$2:$EM$141,AP$1,0) &gt; 0,$C62,0)</f>
        <v>0</v>
      </c>
      <c r="AQ62" s="989">
        <f>IF(VLOOKUP($D62,'Appendix B - CI'!$C$2:$EM$141,AQ$1,0) &gt; 0,$C62,0)</f>
        <v>728.82288</v>
      </c>
      <c r="AR62" s="175">
        <f>IF(VLOOKUP($D62,'Appendix B - CI'!$C$2:$EM$141,AR$1,0) &gt; 0,$C62,0)</f>
        <v>0</v>
      </c>
      <c r="AS62" s="175">
        <f>IF(VLOOKUP($D62,'Appendix B - CI'!$C$2:$EM$141,AS$1,0) &gt; 0,$C62,0)</f>
        <v>0</v>
      </c>
      <c r="AT62" s="175">
        <f>IF(VLOOKUP($D62,'Appendix B - CI'!$C$2:$EM$141,AT$1,0) &gt; 0,$C62,0)</f>
        <v>0</v>
      </c>
      <c r="AU62" s="175">
        <f>IF(VLOOKUP($D62,'Appendix B - CI'!$C$2:$EM$141,AU$1,0) &gt; 0,$C62,0)</f>
        <v>0</v>
      </c>
      <c r="AV62" s="175">
        <f>IF(VLOOKUP($D62,'Appendix B - CI'!$C$2:$EM$141,AV$1,0) &gt; 0,$C62,0)</f>
        <v>0</v>
      </c>
      <c r="AW62" s="175">
        <f>IF(VLOOKUP($D62,'Appendix B - CI'!$C$2:$EM$141,AW$1,0) &gt; 0,$C62,0)</f>
        <v>0</v>
      </c>
      <c r="AX62" s="175">
        <f>IF(VLOOKUP($D62,'Appendix B - CI'!$C$2:$EM$141,AX$1,0) &gt; 0,$C62,0)</f>
        <v>0</v>
      </c>
      <c r="AY62" s="175">
        <f>IF(VLOOKUP($D62,'Appendix B - CI'!$C$2:$EM$141,AY$1,0) &gt; 0,$C62,0)</f>
        <v>0</v>
      </c>
      <c r="AZ62" s="175">
        <f>IF(VLOOKUP($D62,'Appendix B - CI'!$C$2:$EM$141,AZ$1,0) &gt; 0,$C62,0)</f>
        <v>0</v>
      </c>
      <c r="BA62" s="175">
        <f>IF(VLOOKUP($D62,'Appendix B - CI'!$C$2:$EM$141,BA$1,0) &gt; 0,$C62,0)</f>
        <v>0</v>
      </c>
      <c r="BB62" s="175">
        <f>IF(VLOOKUP($D62,'Appendix B - CI'!$C$2:$EM$141,BB$1,0) &gt; 0,$C62,0)</f>
        <v>0</v>
      </c>
      <c r="BC62" s="989">
        <f>IF(VLOOKUP($D62,'Appendix B - CI'!$C$2:$EM$141,BC$1,0) &gt; 0,$C62,0)</f>
        <v>728.82288</v>
      </c>
      <c r="BD62" s="175">
        <f>IF(VLOOKUP($D62,'Appendix B - CI'!$C$2:$EM$141,BD$1,0) &gt; 0,$C62,0)</f>
        <v>0</v>
      </c>
      <c r="BE62" s="175">
        <f>IF(VLOOKUP($D62,'Appendix B - CI'!$C$2:$EM$141,BE$1,0) &gt; 0,$C62,0)</f>
        <v>0</v>
      </c>
      <c r="BF62" s="175">
        <f>IF(VLOOKUP($D62,'Appendix B - CI'!$C$2:$EM$141,BF$1,0) &gt; 0,$C62,0)</f>
        <v>0</v>
      </c>
      <c r="BG62" s="175">
        <f>IF(VLOOKUP($D62,'Appendix B - CI'!$C$2:$EM$141,BG$1,0) &gt; 0,$C62,0)</f>
        <v>0</v>
      </c>
      <c r="BH62" s="175">
        <f>IF(VLOOKUP($D62,'Appendix B - CI'!$C$2:$EM$141,BH$1,0) &gt; 0,$C62,0)</f>
        <v>0</v>
      </c>
      <c r="BI62" s="175">
        <f>IF(VLOOKUP($D62,'Appendix B - CI'!$C$2:$EM$141,BI$1,0) &gt; 0,$C62,0)</f>
        <v>0</v>
      </c>
      <c r="BJ62" s="175">
        <f>IF(VLOOKUP($D62,'Appendix B - CI'!$C$2:$EM$141,BJ$1,0) &gt; 0,$C62,0)</f>
        <v>0</v>
      </c>
      <c r="BK62" s="175">
        <f>IF(VLOOKUP($D62,'Appendix B - CI'!$C$2:$EM$141,BK$1,0) &gt; 0,$C62,0)</f>
        <v>0</v>
      </c>
      <c r="BL62" s="175">
        <f>IF(VLOOKUP($D62,'Appendix B - CI'!$C$2:$EM$141,BL$1,0) &gt; 0,$C62,0)</f>
        <v>0</v>
      </c>
      <c r="BM62" s="175">
        <f>IF(VLOOKUP($D62,'Appendix B - CI'!$C$2:$EM$141,BM$1,0) &gt; 0,$C62,0)</f>
        <v>0</v>
      </c>
      <c r="BN62" s="175">
        <f>IF(VLOOKUP($D62,'Appendix B - CI'!$C$2:$EM$141,BN$1,0) &gt; 0,$C62,0)</f>
        <v>0</v>
      </c>
      <c r="BO62" s="175">
        <f>IF(VLOOKUP($D62,'Appendix B - CI'!$C$2:$EM$141,BO$1,0) &gt; 0,$C62,0)</f>
        <v>0</v>
      </c>
      <c r="BP62" s="175">
        <f>IF(VLOOKUP($D62,'Appendix B - CI'!$C$2:$EM$141,BP$1,0) &gt; 0,$C62,0)</f>
        <v>0</v>
      </c>
      <c r="BQ62" s="175">
        <f>IF(VLOOKUP($D62,'Appendix B - CI'!$C$2:$EM$141,BQ$1,0) &gt; 0,$C62,0)</f>
        <v>0</v>
      </c>
      <c r="BR62" s="175">
        <f>IF(VLOOKUP($D62,'Appendix B - CI'!$C$2:$EM$141,BR$1,0) &gt; 0,$C62,0)</f>
        <v>0</v>
      </c>
      <c r="BS62" s="175">
        <f>IF(VLOOKUP($D62,'Appendix B - CI'!$C$2:$EM$141,BS$1,0) &gt; 0,$C62,0)</f>
        <v>0</v>
      </c>
      <c r="BT62" s="175">
        <f>IF(VLOOKUP($D62,'Appendix B - CI'!$C$2:$EM$141,BT$1,0) &gt; 0,$C62,0)</f>
        <v>0</v>
      </c>
      <c r="BU62" s="175">
        <f>IF(VLOOKUP($D62,'Appendix B - CI'!$C$2:$EM$141,BU$1,0) &gt; 0,$C62,0)</f>
        <v>0</v>
      </c>
      <c r="BV62" s="175">
        <f>IF(VLOOKUP($D62,'Appendix B - CI'!$C$2:$EM$141,BV$1,0) &gt; 0,$C62,0)</f>
        <v>0</v>
      </c>
      <c r="BW62" s="175">
        <f>IF(VLOOKUP($D62,'Appendix B - CI'!$C$2:$EM$141,BW$1,0) &gt; 0,$C62,0)</f>
        <v>0</v>
      </c>
      <c r="BX62" s="175">
        <f>IF(VLOOKUP($D62,'Appendix B - CI'!$C$2:$EM$141,BX$1,0) &gt; 0,$C62,0)</f>
        <v>0</v>
      </c>
      <c r="BY62" s="175">
        <f>IF(VLOOKUP($D62,'Appendix B - CI'!$C$2:$EM$141,BY$1,0) &gt; 0,$C62,0)</f>
        <v>0</v>
      </c>
      <c r="BZ62" s="175">
        <f>IF(VLOOKUP($D62,'Appendix B - CI'!$C$2:$EM$141,BZ$1,0) &gt; 0,$C62,0)</f>
        <v>0</v>
      </c>
      <c r="CA62" s="175">
        <f>IF(VLOOKUP($D62,'Appendix B - CI'!$C$2:$EM$141,CA$1,0) &gt; 0,$C62,0)</f>
        <v>0</v>
      </c>
      <c r="CB62" s="175">
        <f>IF(VLOOKUP($D62,'Appendix B - CI'!$C$2:$EM$141,CB$1,0) &gt; 0,$C62,0)</f>
        <v>0</v>
      </c>
      <c r="CC62" s="175">
        <f>IF(VLOOKUP($D62,'Appendix B - CI'!$C$2:$EM$141,CC$1,0) &gt; 0,$C62,0)</f>
        <v>0</v>
      </c>
      <c r="CD62" s="175">
        <f>IF(VLOOKUP($D62,'Appendix B - CI'!$C$2:$EM$141,CD$1,0) &gt; 0,$C62,0)</f>
        <v>0</v>
      </c>
      <c r="CE62" s="175">
        <f>IF(VLOOKUP($D62,'Appendix B - CI'!$C$2:$EM$141,CE$1,0) &gt; 0,$C62,0)</f>
        <v>0</v>
      </c>
      <c r="CF62" s="175">
        <f>IF(VLOOKUP($D62,'Appendix B - CI'!$C$2:$EM$141,CF$1,0) &gt; 0,$C62,0)</f>
        <v>0</v>
      </c>
      <c r="CG62" s="175">
        <f>IF(VLOOKUP($D62,'Appendix B - CI'!$C$2:$EM$141,CG$1,0) &gt; 0,$C62,0)</f>
        <v>0</v>
      </c>
      <c r="CH62" s="175">
        <f>IF(VLOOKUP($D62,'Appendix B - CI'!$C$2:$EM$141,CH$1,0) &gt; 0,$C62,0)</f>
        <v>0</v>
      </c>
      <c r="CI62" s="175">
        <f>IF(VLOOKUP($D62,'Appendix B - CI'!$C$2:$EM$141,CI$1,0) &gt; 0,$C62,0)</f>
        <v>0</v>
      </c>
      <c r="CJ62" s="175">
        <f>IF(VLOOKUP($D62,'Appendix B - CI'!$C$2:$EM$141,CJ$1,0) &gt; 0,$C62,0)</f>
        <v>0</v>
      </c>
      <c r="CK62" s="989">
        <f>IF(VLOOKUP($D62,'Appendix B - CI'!$C$2:$EM$141,CK$1,0) &gt; 0,$C62,0)</f>
        <v>728.82288</v>
      </c>
      <c r="CL62" s="175">
        <f>IF(VLOOKUP($D62,'Appendix B - CI'!$C$2:$EM$141,CL$1,0) &gt; 0,$C62,0)</f>
        <v>0</v>
      </c>
      <c r="CM62" s="175">
        <f>IF(VLOOKUP($D62,'Appendix B - CI'!$C$2:$EM$141,CM$1,0) &gt; 0,$C62,0)</f>
        <v>0</v>
      </c>
      <c r="CN62" s="175">
        <f>IF(VLOOKUP($D62,'Appendix B - CI'!$C$2:$EM$141,CN$1,0) &gt; 0,$C62,0)</f>
        <v>0</v>
      </c>
      <c r="CO62" s="175">
        <f>IF(VLOOKUP($D62,'Appendix B - CI'!$C$2:$EM$141,CO$1,0) &gt; 0,$C62,0)</f>
        <v>0</v>
      </c>
      <c r="CP62" s="175">
        <f>IF(VLOOKUP($D62,'Appendix B - CI'!$C$2:$EM$141,CP$1,0) &gt; 0,$C62,0)</f>
        <v>0</v>
      </c>
      <c r="CQ62" s="175">
        <f>IF(VLOOKUP($D62,'Appendix B - CI'!$C$2:$EM$141,CQ$1,0) &gt; 0,$C62,0)</f>
        <v>0</v>
      </c>
      <c r="CR62" s="175">
        <f>IF(VLOOKUP($D62,'Appendix B - CI'!$C$2:$EM$141,CR$1,0) &gt; 0,$C62,0)</f>
        <v>0</v>
      </c>
      <c r="CS62" s="175">
        <f>IF(VLOOKUP($D62,'Appendix B - CI'!$C$2:$EM$141,CS$1,0) &gt; 0,$C62,0)</f>
        <v>0</v>
      </c>
      <c r="CT62" s="989">
        <f>IF(VLOOKUP($D62,'Appendix B - CI'!$C$2:$EM$141,CT$1,0) &gt; 0,$C62,0)</f>
        <v>728.82288</v>
      </c>
      <c r="CU62" s="175">
        <f>IF(VLOOKUP($D62,'Appendix B - CI'!$C$2:$EM$141,CU$1,0) &gt; 0,$C62,0)</f>
        <v>0</v>
      </c>
      <c r="CV62" s="175">
        <f>IF(VLOOKUP($D62,'Appendix B - CI'!$C$2:$EM$141,CV$1,0) &gt; 0,$C62,0)</f>
        <v>0</v>
      </c>
      <c r="CW62" s="175">
        <f>IF(VLOOKUP($D62,'Appendix B - CI'!$C$2:$EM$141,CW$1,0) &gt; 0,$C62,0)</f>
        <v>0</v>
      </c>
      <c r="CX62" s="175">
        <f>IF(VLOOKUP($D62,'Appendix B - CI'!$C$2:$EM$141,CX$1,0) &gt; 0,$C62,0)</f>
        <v>0</v>
      </c>
      <c r="CY62" s="175">
        <f>IF(VLOOKUP($D62,'Appendix B - CI'!$C$2:$EM$141,CY$1,0) &gt; 0,$C62,0)</f>
        <v>0</v>
      </c>
      <c r="CZ62" s="175">
        <f>IF(VLOOKUP($D62,'Appendix B - CI'!$C$2:$EM$141,CZ$1,0) &gt; 0,$C62,0)</f>
        <v>0</v>
      </c>
      <c r="DA62" s="175">
        <f>IF(VLOOKUP($D62,'Appendix B - CI'!$C$2:$EM$141,DA$1,0) &gt; 0,$C62,0)</f>
        <v>0</v>
      </c>
      <c r="DB62" s="175">
        <f>IF(VLOOKUP($D62,'Appendix B - CI'!$C$2:$EM$141,DB$1,0) &gt; 0,$C62,0)</f>
        <v>0</v>
      </c>
      <c r="DC62" s="175">
        <f>IF(VLOOKUP($D62,'Appendix B - CI'!$C$2:$EM$141,DC$1,0) &gt; 0,$C62,0)</f>
        <v>0</v>
      </c>
      <c r="DD62" s="175">
        <f>IF(VLOOKUP($D62,'Appendix B - CI'!$C$2:$EM$141,DD$1,0) &gt; 0,$C62,0)</f>
        <v>0</v>
      </c>
      <c r="DE62" s="989">
        <f>IF(VLOOKUP($D62,'Appendix B - CI'!$C$2:$EM$141,DE$1,0) &gt; 0,$C62,0)</f>
        <v>728.82288</v>
      </c>
      <c r="DF62" s="175">
        <f>IF(VLOOKUP($D62,'Appendix B - CI'!$C$2:$EM$141,DF$1,0) &gt; 0,$C62,0)</f>
        <v>0</v>
      </c>
      <c r="DG62" s="175">
        <f>IF(VLOOKUP($D62,'Appendix B - CI'!$C$2:$EM$141,DG$1,0) &gt; 0,$C62,0)</f>
        <v>0</v>
      </c>
      <c r="DH62" s="175">
        <f>IF(VLOOKUP($D62,'Appendix B - CI'!$C$2:$EM$141,DH$1,0) &gt; 0,$C62,0)</f>
        <v>0</v>
      </c>
      <c r="DI62" s="989">
        <f>IF(VLOOKUP($D62,'Appendix B - CI'!$C$2:$EM$141,DI$1,0) &gt; 0,$C62,0)</f>
        <v>728.82288</v>
      </c>
      <c r="DJ62" s="175">
        <f>IF(VLOOKUP($D62,'Appendix B - CI'!$C$2:$EM$141,DJ$1,0) &gt; 0,$C62,0)</f>
        <v>0</v>
      </c>
      <c r="DK62" s="175">
        <f>IF(VLOOKUP($D62,'Appendix B - CI'!$C$2:$EM$141,DK$1,0) &gt; 0,$C62,0)</f>
        <v>0</v>
      </c>
      <c r="DL62" s="175">
        <f>IF(VLOOKUP($D62,'Appendix B - CI'!$C$2:$EM$141,DL$1,0) &gt; 0,$C62,0)</f>
        <v>0</v>
      </c>
      <c r="DM62" s="175">
        <f>IF(VLOOKUP($D62,'Appendix B - CI'!$C$2:$EM$141,DM$1,0) &gt; 0,$C62,0)</f>
        <v>0</v>
      </c>
      <c r="DN62" s="175">
        <f>IF(VLOOKUP($D62,'Appendix B - CI'!$C$2:$EM$141,DN$1,0) &gt; 0,$C62,0)</f>
        <v>0</v>
      </c>
      <c r="DO62" s="175">
        <f>IF(VLOOKUP($D62,'Appendix B - CI'!$C$2:$EM$141,DO$1,0) &gt; 0,$C62,0)</f>
        <v>0</v>
      </c>
      <c r="DP62" s="175">
        <f>IF(VLOOKUP($D62,'Appendix B - CI'!$C$2:$EM$141,DP$1,0) &gt; 0,$C62,0)</f>
        <v>0</v>
      </c>
      <c r="DQ62" s="989">
        <f>IF(VLOOKUP($D62,'Appendix B - CI'!$C$2:$EM$141,DQ$1,0) &gt; 0,$C62,0)</f>
        <v>728.82288</v>
      </c>
      <c r="DR62" s="175">
        <f>IF(VLOOKUP($D62,'Appendix B - CI'!$C$2:$EM$141,DR$1,0) &gt; 0,$C62,0)</f>
        <v>0</v>
      </c>
      <c r="DS62" s="175">
        <f>IF(VLOOKUP($D62,'Appendix B - CI'!$C$2:$EM$141,DS$1,0) &gt; 0,$C62,0)</f>
        <v>0</v>
      </c>
      <c r="DT62" s="175">
        <f>IF(VLOOKUP($D62,'Appendix B - CI'!$C$2:$EM$141,DT$1,0) &gt; 0,$C62,0)</f>
        <v>0</v>
      </c>
      <c r="DU62" s="175">
        <f>IF(VLOOKUP($D62,'Appendix B - CI'!$C$2:$EM$141,DU$1,0) &gt; 0,$C62,0)</f>
        <v>0</v>
      </c>
      <c r="DV62" s="175">
        <f>IF(VLOOKUP($D62,'Appendix B - CI'!$C$2:$EM$141,DV$1,0) &gt; 0,$C62,0)</f>
        <v>0</v>
      </c>
      <c r="DW62" s="989">
        <f>IF(VLOOKUP($D62,'Appendix B - CI'!$C$2:$EM$141,DW$1,0) &gt; 0,$C62,0)</f>
        <v>728.82288</v>
      </c>
      <c r="DX62" s="175">
        <f>IF(VLOOKUP($D62,'Appendix B - CI'!$C$2:$EM$141,DX$1,0) &gt; 0,$C62,0)</f>
        <v>0</v>
      </c>
      <c r="DY62" s="175">
        <f>IF(VLOOKUP($D62,'Appendix B - CI'!$C$2:$EM$141,DY$1,0) &gt; 0,$C62,0)</f>
        <v>0</v>
      </c>
      <c r="DZ62" s="175">
        <f>IF(VLOOKUP($D62,'Appendix B - CI'!$C$2:$EM$141,DZ$1,0) &gt; 0,$C62,0)</f>
        <v>0</v>
      </c>
      <c r="EA62" s="175">
        <f>IF(VLOOKUP($D62,'Appendix B - CI'!$C$2:$EM$141,EA$1,0) &gt; 0,$C62,0)</f>
        <v>0</v>
      </c>
      <c r="EB62" s="175">
        <f>IF(VLOOKUP($D62,'Appendix B - CI'!$C$2:$EM$141,EB$1,0) &gt; 0,$C62,0)</f>
        <v>0</v>
      </c>
      <c r="EC62" s="989">
        <f>IF(VLOOKUP($D62,'Appendix B - CI'!$C$2:$EM$141,EC$1,0) &gt; 0,$C62,0)</f>
        <v>728.82288</v>
      </c>
      <c r="ED62" s="175">
        <f>IF(VLOOKUP($D62,'Appendix B - CI'!$C$2:$EM$141,ED$1,0) &gt; 0,$C62,0)</f>
        <v>0</v>
      </c>
      <c r="EE62" s="175">
        <f>IF(VLOOKUP($D62,'Appendix B - CI'!$C$2:$EM$141,EE$1,0) &gt; 0,$C62,0)</f>
        <v>0</v>
      </c>
      <c r="EF62" s="175">
        <f>IF(VLOOKUP($D62,'Appendix B - CI'!$C$2:$EM$141,EF$1,0) &gt; 0,$C62,0)</f>
        <v>0</v>
      </c>
      <c r="EG62" s="175">
        <f>IF(VLOOKUP($D62,'Appendix B - CI'!$C$2:$EM$141,EG$1,0) &gt; 0,$C62,0)</f>
        <v>0</v>
      </c>
      <c r="EH62" s="175">
        <f>IF(VLOOKUP($D62,'Appendix B - CI'!$C$2:$EM$141,EH$1,0) &gt; 0,$C62,0)</f>
        <v>0</v>
      </c>
      <c r="EI62" s="175">
        <f>IF(VLOOKUP($D62,'Appendix B - CI'!$C$2:$EM$141,EI$1,0) &gt; 0,$C62,0)</f>
        <v>0</v>
      </c>
      <c r="EJ62" s="175">
        <f>IF(VLOOKUP($D62,'Appendix B - CI'!$C$2:$EM$141,EJ$1,0) &gt; 0,$C62,0)</f>
        <v>0</v>
      </c>
      <c r="EK62" s="175">
        <f>IF(VLOOKUP($D62,'Appendix B - CI'!$C$2:$EM$141,EK$1,0) &gt; 0,$C62,0)</f>
        <v>0</v>
      </c>
      <c r="EL62" s="175">
        <f>IF(VLOOKUP($D62,'Appendix B - CI'!$C$2:$EM$141,EL$1,0) &gt; 0,$C62,0)</f>
        <v>0</v>
      </c>
      <c r="EM62" s="175">
        <f>IF(VLOOKUP($D62,'Appendix B - CI'!$C$2:$EM$141,EM$1,0) &gt; 0,$C62,0)</f>
        <v>0</v>
      </c>
      <c r="EN62" s="175">
        <f>IF(VLOOKUP($D62,'Appendix B - CI'!$C$2:$EM$141,EN$1,0) &gt; 0,$C62,0)</f>
        <v>0</v>
      </c>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c r="JX62" s="178"/>
      <c r="JY62" s="180"/>
    </row>
    <row r="63" ht="14.25" customHeight="1">
      <c r="A63" s="50" t="s">
        <v>227</v>
      </c>
      <c r="B63" s="83" t="s">
        <v>480</v>
      </c>
      <c r="C63" s="1330">
        <f>VLOOKUP(D63,'Combined Scenario II - Results'!$C$2:$AR$87,42,0)</f>
        <v>941.742</v>
      </c>
      <c r="D63" s="50">
        <v>1811084.0</v>
      </c>
      <c r="E63" s="175">
        <f>IF(VLOOKUP($D63,'Appendix B - CI'!$C$2:$EM$141,E$1,0) &gt; 0,$C63,0)</f>
        <v>0</v>
      </c>
      <c r="F63" s="175">
        <f>IF(VLOOKUP($D63,'Appendix B - CI'!$C$2:$EM$141,F$1,0) &gt; 0,$C63,0)</f>
        <v>0</v>
      </c>
      <c r="G63" s="175">
        <f>IF(VLOOKUP($D63,'Appendix B - CI'!$C$2:$EM$141,G$1,0) &gt; 0,$C63,0)</f>
        <v>0</v>
      </c>
      <c r="H63" s="175">
        <f>IF(VLOOKUP($D63,'Appendix B - CI'!$C$2:$EM$141,H$1,0) &gt; 0,$C63,0)</f>
        <v>0</v>
      </c>
      <c r="I63" s="175">
        <f>IF(VLOOKUP($D63,'Appendix B - CI'!$C$2:$EM$141,I$1,0) &gt; 0,$C63,0)</f>
        <v>0</v>
      </c>
      <c r="J63" s="175">
        <f>IF(VLOOKUP($D63,'Appendix B - CI'!$C$2:$EM$141,J$1,0) &gt; 0,$C63,0)</f>
        <v>0</v>
      </c>
      <c r="K63" s="175">
        <f>IF(VLOOKUP($D63,'Appendix B - CI'!$C$2:$EM$141,K$1,0) &gt; 0,$C63,0)</f>
        <v>0</v>
      </c>
      <c r="L63" s="175">
        <f>IF(VLOOKUP($D63,'Appendix B - CI'!$C$2:$EM$141,L$1,0) &gt; 0,$C63,0)</f>
        <v>0</v>
      </c>
      <c r="M63" s="175">
        <f>IF(VLOOKUP($D63,'Appendix B - CI'!$C$2:$EM$141,M$1,0) &gt; 0,$C63,0)</f>
        <v>0</v>
      </c>
      <c r="N63" s="175">
        <f>IF(VLOOKUP($D63,'Appendix B - CI'!$C$2:$EM$141,N$1,0) &gt; 0,$C63,0)</f>
        <v>0</v>
      </c>
      <c r="O63" s="175">
        <f>IF(VLOOKUP($D63,'Appendix B - CI'!$C$2:$EM$141,O$1,0) &gt; 0,$C63,0)</f>
        <v>0</v>
      </c>
      <c r="P63" s="175">
        <f>IF(VLOOKUP($D63,'Appendix B - CI'!$C$2:$EM$141,P$1,0) &gt; 0,$C63,0)</f>
        <v>0</v>
      </c>
      <c r="Q63" s="175">
        <f>IF(VLOOKUP($D63,'Appendix B - CI'!$C$2:$EM$141,Q$1,0) &gt; 0,$C63,0)</f>
        <v>0</v>
      </c>
      <c r="R63" s="175">
        <f>IF(VLOOKUP($D63,'Appendix B - CI'!$C$2:$EM$141,R$1,0) &gt; 0,$C63,0)</f>
        <v>0</v>
      </c>
      <c r="S63" s="175">
        <f>IF(VLOOKUP($D63,'Appendix B - CI'!$C$2:$EM$141,S$1,0) &gt; 0,$C63,0)</f>
        <v>0</v>
      </c>
      <c r="T63" s="175">
        <f>IF(VLOOKUP($D63,'Appendix B - CI'!$C$2:$EM$141,T$1,0) &gt; 0,$C63,0)</f>
        <v>0</v>
      </c>
      <c r="U63" s="175">
        <f>IF(VLOOKUP($D63,'Appendix B - CI'!$C$2:$EM$141,U$1,0) &gt; 0,$C63,0)</f>
        <v>0</v>
      </c>
      <c r="V63" s="175">
        <f>IF(VLOOKUP($D63,'Appendix B - CI'!$C$2:$EM$141,V$1,0) &gt; 0,$C63,0)</f>
        <v>0</v>
      </c>
      <c r="W63" s="175">
        <f>IF(VLOOKUP($D63,'Appendix B - CI'!$C$2:$EM$141,W$1,0) &gt; 0,$C63,0)</f>
        <v>0</v>
      </c>
      <c r="X63" s="175">
        <f>IF(VLOOKUP($D63,'Appendix B - CI'!$C$2:$EM$141,X$1,0) &gt; 0,$C63,0)</f>
        <v>0</v>
      </c>
      <c r="Y63" s="175">
        <f>IF(VLOOKUP($D63,'Appendix B - CI'!$C$2:$EM$141,Y$1,0) &gt; 0,$C63,0)</f>
        <v>0</v>
      </c>
      <c r="Z63" s="175">
        <f>IF(VLOOKUP($D63,'Appendix B - CI'!$C$2:$EM$141,Z$1,0) &gt; 0,$C63,0)</f>
        <v>0</v>
      </c>
      <c r="AA63" s="175">
        <f>IF(VLOOKUP($D63,'Appendix B - CI'!$C$2:$EM$141,AA$1,0) &gt; 0,$C63,0)</f>
        <v>0</v>
      </c>
      <c r="AB63" s="175">
        <f>IF(VLOOKUP($D63,'Appendix B - CI'!$C$2:$EM$141,AB$1,0) &gt; 0,$C63,0)</f>
        <v>0</v>
      </c>
      <c r="AC63" s="175">
        <f>IF(VLOOKUP($D63,'Appendix B - CI'!$C$2:$EM$141,AC$1,0) &gt; 0,$C63,0)</f>
        <v>0</v>
      </c>
      <c r="AD63" s="175">
        <f>IF(VLOOKUP($D63,'Appendix B - CI'!$C$2:$EM$141,AD$1,0) &gt; 0,$C63,0)</f>
        <v>0</v>
      </c>
      <c r="AE63" s="175">
        <f>IF(VLOOKUP($D63,'Appendix B - CI'!$C$2:$EM$141,AE$1,0) &gt; 0,$C63,0)</f>
        <v>0</v>
      </c>
      <c r="AF63" s="175">
        <f>IF(VLOOKUP($D63,'Appendix B - CI'!$C$2:$EM$141,AF$1,0) &gt; 0,$C63,0)</f>
        <v>0</v>
      </c>
      <c r="AG63" s="175">
        <f>IF(VLOOKUP($D63,'Appendix B - CI'!$C$2:$EM$141,AG$1,0) &gt; 0,$C63,0)</f>
        <v>0</v>
      </c>
      <c r="AH63" s="175">
        <f>IF(VLOOKUP($D63,'Appendix B - CI'!$C$2:$EM$141,AH$1,0) &gt; 0,$C63,0)</f>
        <v>0</v>
      </c>
      <c r="AI63" s="989">
        <f>IF(VLOOKUP($D63,'Appendix B - CI'!$C$2:$EM$141,AI$1,0) &gt; 0,$C63,0)</f>
        <v>941.742</v>
      </c>
      <c r="AJ63" s="175">
        <f>IF(VLOOKUP($D63,'Appendix B - CI'!$C$2:$EM$141,AJ$1,0) &gt; 0,$C63,0)</f>
        <v>0</v>
      </c>
      <c r="AK63" s="175">
        <f>IF(VLOOKUP($D63,'Appendix B - CI'!$C$2:$EM$141,AK$1,0) &gt; 0,$C63,0)</f>
        <v>0</v>
      </c>
      <c r="AL63" s="175">
        <f>IF(VLOOKUP($D63,'Appendix B - CI'!$C$2:$EM$141,AL$1,0) &gt; 0,$C63,0)</f>
        <v>0</v>
      </c>
      <c r="AM63" s="175">
        <f>IF(VLOOKUP($D63,'Appendix B - CI'!$C$2:$EM$141,AM$1,0) &gt; 0,$C63,0)</f>
        <v>0</v>
      </c>
      <c r="AN63" s="175">
        <f>IF(VLOOKUP($D63,'Appendix B - CI'!$C$2:$EM$141,AN$1,0) &gt; 0,$C63,0)</f>
        <v>0</v>
      </c>
      <c r="AO63" s="175">
        <f>IF(VLOOKUP($D63,'Appendix B - CI'!$C$2:$EM$141,AO$1,0) &gt; 0,$C63,0)</f>
        <v>0</v>
      </c>
      <c r="AP63" s="175">
        <f>IF(VLOOKUP($D63,'Appendix B - CI'!$C$2:$EM$141,AP$1,0) &gt; 0,$C63,0)</f>
        <v>0</v>
      </c>
      <c r="AQ63" s="989">
        <f>IF(VLOOKUP($D63,'Appendix B - CI'!$C$2:$EM$141,AQ$1,0) &gt; 0,$C63,0)</f>
        <v>941.742</v>
      </c>
      <c r="AR63" s="175">
        <f>IF(VLOOKUP($D63,'Appendix B - CI'!$C$2:$EM$141,AR$1,0) &gt; 0,$C63,0)</f>
        <v>0</v>
      </c>
      <c r="AS63" s="175">
        <f>IF(VLOOKUP($D63,'Appendix B - CI'!$C$2:$EM$141,AS$1,0) &gt; 0,$C63,0)</f>
        <v>0</v>
      </c>
      <c r="AT63" s="175">
        <f>IF(VLOOKUP($D63,'Appendix B - CI'!$C$2:$EM$141,AT$1,0) &gt; 0,$C63,0)</f>
        <v>0</v>
      </c>
      <c r="AU63" s="175">
        <f>IF(VLOOKUP($D63,'Appendix B - CI'!$C$2:$EM$141,AU$1,0) &gt; 0,$C63,0)</f>
        <v>0</v>
      </c>
      <c r="AV63" s="175">
        <f>IF(VLOOKUP($D63,'Appendix B - CI'!$C$2:$EM$141,AV$1,0) &gt; 0,$C63,0)</f>
        <v>0</v>
      </c>
      <c r="AW63" s="175">
        <f>IF(VLOOKUP($D63,'Appendix B - CI'!$C$2:$EM$141,AW$1,0) &gt; 0,$C63,0)</f>
        <v>0</v>
      </c>
      <c r="AX63" s="175">
        <f>IF(VLOOKUP($D63,'Appendix B - CI'!$C$2:$EM$141,AX$1,0) &gt; 0,$C63,0)</f>
        <v>0</v>
      </c>
      <c r="AY63" s="175">
        <f>IF(VLOOKUP($D63,'Appendix B - CI'!$C$2:$EM$141,AY$1,0) &gt; 0,$C63,0)</f>
        <v>0</v>
      </c>
      <c r="AZ63" s="175">
        <f>IF(VLOOKUP($D63,'Appendix B - CI'!$C$2:$EM$141,AZ$1,0) &gt; 0,$C63,0)</f>
        <v>0</v>
      </c>
      <c r="BA63" s="175">
        <f>IF(VLOOKUP($D63,'Appendix B - CI'!$C$2:$EM$141,BA$1,0) &gt; 0,$C63,0)</f>
        <v>0</v>
      </c>
      <c r="BB63" s="175">
        <f>IF(VLOOKUP($D63,'Appendix B - CI'!$C$2:$EM$141,BB$1,0) &gt; 0,$C63,0)</f>
        <v>0</v>
      </c>
      <c r="BC63" s="989">
        <f>IF(VLOOKUP($D63,'Appendix B - CI'!$C$2:$EM$141,BC$1,0) &gt; 0,$C63,0)</f>
        <v>941.742</v>
      </c>
      <c r="BD63" s="175">
        <f>IF(VLOOKUP($D63,'Appendix B - CI'!$C$2:$EM$141,BD$1,0) &gt; 0,$C63,0)</f>
        <v>0</v>
      </c>
      <c r="BE63" s="175">
        <f>IF(VLOOKUP($D63,'Appendix B - CI'!$C$2:$EM$141,BE$1,0) &gt; 0,$C63,0)</f>
        <v>0</v>
      </c>
      <c r="BF63" s="175">
        <f>IF(VLOOKUP($D63,'Appendix B - CI'!$C$2:$EM$141,BF$1,0) &gt; 0,$C63,0)</f>
        <v>0</v>
      </c>
      <c r="BG63" s="175">
        <f>IF(VLOOKUP($D63,'Appendix B - CI'!$C$2:$EM$141,BG$1,0) &gt; 0,$C63,0)</f>
        <v>0</v>
      </c>
      <c r="BH63" s="175">
        <f>IF(VLOOKUP($D63,'Appendix B - CI'!$C$2:$EM$141,BH$1,0) &gt; 0,$C63,0)</f>
        <v>0</v>
      </c>
      <c r="BI63" s="175">
        <f>IF(VLOOKUP($D63,'Appendix B - CI'!$C$2:$EM$141,BI$1,0) &gt; 0,$C63,0)</f>
        <v>0</v>
      </c>
      <c r="BJ63" s="175">
        <f>IF(VLOOKUP($D63,'Appendix B - CI'!$C$2:$EM$141,BJ$1,0) &gt; 0,$C63,0)</f>
        <v>0</v>
      </c>
      <c r="BK63" s="175">
        <f>IF(VLOOKUP($D63,'Appendix B - CI'!$C$2:$EM$141,BK$1,0) &gt; 0,$C63,0)</f>
        <v>0</v>
      </c>
      <c r="BL63" s="175">
        <f>IF(VLOOKUP($D63,'Appendix B - CI'!$C$2:$EM$141,BL$1,0) &gt; 0,$C63,0)</f>
        <v>0</v>
      </c>
      <c r="BM63" s="175">
        <f>IF(VLOOKUP($D63,'Appendix B - CI'!$C$2:$EM$141,BM$1,0) &gt; 0,$C63,0)</f>
        <v>0</v>
      </c>
      <c r="BN63" s="175">
        <f>IF(VLOOKUP($D63,'Appendix B - CI'!$C$2:$EM$141,BN$1,0) &gt; 0,$C63,0)</f>
        <v>0</v>
      </c>
      <c r="BO63" s="175">
        <f>IF(VLOOKUP($D63,'Appendix B - CI'!$C$2:$EM$141,BO$1,0) &gt; 0,$C63,0)</f>
        <v>0</v>
      </c>
      <c r="BP63" s="175">
        <f>IF(VLOOKUP($D63,'Appendix B - CI'!$C$2:$EM$141,BP$1,0) &gt; 0,$C63,0)</f>
        <v>0</v>
      </c>
      <c r="BQ63" s="175">
        <f>IF(VLOOKUP($D63,'Appendix B - CI'!$C$2:$EM$141,BQ$1,0) &gt; 0,$C63,0)</f>
        <v>0</v>
      </c>
      <c r="BR63" s="175">
        <f>IF(VLOOKUP($D63,'Appendix B - CI'!$C$2:$EM$141,BR$1,0) &gt; 0,$C63,0)</f>
        <v>0</v>
      </c>
      <c r="BS63" s="175">
        <f>IF(VLOOKUP($D63,'Appendix B - CI'!$C$2:$EM$141,BS$1,0) &gt; 0,$C63,0)</f>
        <v>0</v>
      </c>
      <c r="BT63" s="175">
        <f>IF(VLOOKUP($D63,'Appendix B - CI'!$C$2:$EM$141,BT$1,0) &gt; 0,$C63,0)</f>
        <v>0</v>
      </c>
      <c r="BU63" s="175">
        <f>IF(VLOOKUP($D63,'Appendix B - CI'!$C$2:$EM$141,BU$1,0) &gt; 0,$C63,0)</f>
        <v>0</v>
      </c>
      <c r="BV63" s="175">
        <f>IF(VLOOKUP($D63,'Appendix B - CI'!$C$2:$EM$141,BV$1,0) &gt; 0,$C63,0)</f>
        <v>0</v>
      </c>
      <c r="BW63" s="175">
        <f>IF(VLOOKUP($D63,'Appendix B - CI'!$C$2:$EM$141,BW$1,0) &gt; 0,$C63,0)</f>
        <v>0</v>
      </c>
      <c r="BX63" s="175">
        <f>IF(VLOOKUP($D63,'Appendix B - CI'!$C$2:$EM$141,BX$1,0) &gt; 0,$C63,0)</f>
        <v>0</v>
      </c>
      <c r="BY63" s="175">
        <f>IF(VLOOKUP($D63,'Appendix B - CI'!$C$2:$EM$141,BY$1,0) &gt; 0,$C63,0)</f>
        <v>0</v>
      </c>
      <c r="BZ63" s="175">
        <f>IF(VLOOKUP($D63,'Appendix B - CI'!$C$2:$EM$141,BZ$1,0) &gt; 0,$C63,0)</f>
        <v>0</v>
      </c>
      <c r="CA63" s="175">
        <f>IF(VLOOKUP($D63,'Appendix B - CI'!$C$2:$EM$141,CA$1,0) &gt; 0,$C63,0)</f>
        <v>0</v>
      </c>
      <c r="CB63" s="175">
        <f>IF(VLOOKUP($D63,'Appendix B - CI'!$C$2:$EM$141,CB$1,0) &gt; 0,$C63,0)</f>
        <v>0</v>
      </c>
      <c r="CC63" s="175">
        <f>IF(VLOOKUP($D63,'Appendix B - CI'!$C$2:$EM$141,CC$1,0) &gt; 0,$C63,0)</f>
        <v>0</v>
      </c>
      <c r="CD63" s="175">
        <f>IF(VLOOKUP($D63,'Appendix B - CI'!$C$2:$EM$141,CD$1,0) &gt; 0,$C63,0)</f>
        <v>0</v>
      </c>
      <c r="CE63" s="175">
        <f>IF(VLOOKUP($D63,'Appendix B - CI'!$C$2:$EM$141,CE$1,0) &gt; 0,$C63,0)</f>
        <v>0</v>
      </c>
      <c r="CF63" s="175">
        <f>IF(VLOOKUP($D63,'Appendix B - CI'!$C$2:$EM$141,CF$1,0) &gt; 0,$C63,0)</f>
        <v>0</v>
      </c>
      <c r="CG63" s="175">
        <f>IF(VLOOKUP($D63,'Appendix B - CI'!$C$2:$EM$141,CG$1,0) &gt; 0,$C63,0)</f>
        <v>0</v>
      </c>
      <c r="CH63" s="175">
        <f>IF(VLOOKUP($D63,'Appendix B - CI'!$C$2:$EM$141,CH$1,0) &gt; 0,$C63,0)</f>
        <v>0</v>
      </c>
      <c r="CI63" s="175">
        <f>IF(VLOOKUP($D63,'Appendix B - CI'!$C$2:$EM$141,CI$1,0) &gt; 0,$C63,0)</f>
        <v>0</v>
      </c>
      <c r="CJ63" s="175">
        <f>IF(VLOOKUP($D63,'Appendix B - CI'!$C$2:$EM$141,CJ$1,0) &gt; 0,$C63,0)</f>
        <v>0</v>
      </c>
      <c r="CK63" s="989">
        <f>IF(VLOOKUP($D63,'Appendix B - CI'!$C$2:$EM$141,CK$1,0) &gt; 0,$C63,0)</f>
        <v>941.742</v>
      </c>
      <c r="CL63" s="175">
        <f>IF(VLOOKUP($D63,'Appendix B - CI'!$C$2:$EM$141,CL$1,0) &gt; 0,$C63,0)</f>
        <v>0</v>
      </c>
      <c r="CM63" s="175">
        <f>IF(VLOOKUP($D63,'Appendix B - CI'!$C$2:$EM$141,CM$1,0) &gt; 0,$C63,0)</f>
        <v>0</v>
      </c>
      <c r="CN63" s="175">
        <f>IF(VLOOKUP($D63,'Appendix B - CI'!$C$2:$EM$141,CN$1,0) &gt; 0,$C63,0)</f>
        <v>0</v>
      </c>
      <c r="CO63" s="175">
        <f>IF(VLOOKUP($D63,'Appendix B - CI'!$C$2:$EM$141,CO$1,0) &gt; 0,$C63,0)</f>
        <v>0</v>
      </c>
      <c r="CP63" s="175">
        <f>IF(VLOOKUP($D63,'Appendix B - CI'!$C$2:$EM$141,CP$1,0) &gt; 0,$C63,0)</f>
        <v>0</v>
      </c>
      <c r="CQ63" s="175">
        <f>IF(VLOOKUP($D63,'Appendix B - CI'!$C$2:$EM$141,CQ$1,0) &gt; 0,$C63,0)</f>
        <v>0</v>
      </c>
      <c r="CR63" s="175">
        <f>IF(VLOOKUP($D63,'Appendix B - CI'!$C$2:$EM$141,CR$1,0) &gt; 0,$C63,0)</f>
        <v>0</v>
      </c>
      <c r="CS63" s="175">
        <f>IF(VLOOKUP($D63,'Appendix B - CI'!$C$2:$EM$141,CS$1,0) &gt; 0,$C63,0)</f>
        <v>0</v>
      </c>
      <c r="CT63" s="989">
        <f>IF(VLOOKUP($D63,'Appendix B - CI'!$C$2:$EM$141,CT$1,0) &gt; 0,$C63,0)</f>
        <v>941.742</v>
      </c>
      <c r="CU63" s="175">
        <f>IF(VLOOKUP($D63,'Appendix B - CI'!$C$2:$EM$141,CU$1,0) &gt; 0,$C63,0)</f>
        <v>0</v>
      </c>
      <c r="CV63" s="175">
        <f>IF(VLOOKUP($D63,'Appendix B - CI'!$C$2:$EM$141,CV$1,0) &gt; 0,$C63,0)</f>
        <v>0</v>
      </c>
      <c r="CW63" s="175">
        <f>IF(VLOOKUP($D63,'Appendix B - CI'!$C$2:$EM$141,CW$1,0) &gt; 0,$C63,0)</f>
        <v>0</v>
      </c>
      <c r="CX63" s="175">
        <f>IF(VLOOKUP($D63,'Appendix B - CI'!$C$2:$EM$141,CX$1,0) &gt; 0,$C63,0)</f>
        <v>0</v>
      </c>
      <c r="CY63" s="175">
        <f>IF(VLOOKUP($D63,'Appendix B - CI'!$C$2:$EM$141,CY$1,0) &gt; 0,$C63,0)</f>
        <v>0</v>
      </c>
      <c r="CZ63" s="175">
        <f>IF(VLOOKUP($D63,'Appendix B - CI'!$C$2:$EM$141,CZ$1,0) &gt; 0,$C63,0)</f>
        <v>0</v>
      </c>
      <c r="DA63" s="175">
        <f>IF(VLOOKUP($D63,'Appendix B - CI'!$C$2:$EM$141,DA$1,0) &gt; 0,$C63,0)</f>
        <v>0</v>
      </c>
      <c r="DB63" s="175">
        <f>IF(VLOOKUP($D63,'Appendix B - CI'!$C$2:$EM$141,DB$1,0) &gt; 0,$C63,0)</f>
        <v>0</v>
      </c>
      <c r="DC63" s="175">
        <f>IF(VLOOKUP($D63,'Appendix B - CI'!$C$2:$EM$141,DC$1,0) &gt; 0,$C63,0)</f>
        <v>0</v>
      </c>
      <c r="DD63" s="175">
        <f>IF(VLOOKUP($D63,'Appendix B - CI'!$C$2:$EM$141,DD$1,0) &gt; 0,$C63,0)</f>
        <v>0</v>
      </c>
      <c r="DE63" s="989">
        <f>IF(VLOOKUP($D63,'Appendix B - CI'!$C$2:$EM$141,DE$1,0) &gt; 0,$C63,0)</f>
        <v>941.742</v>
      </c>
      <c r="DF63" s="175">
        <f>IF(VLOOKUP($D63,'Appendix B - CI'!$C$2:$EM$141,DF$1,0) &gt; 0,$C63,0)</f>
        <v>0</v>
      </c>
      <c r="DG63" s="175">
        <f>IF(VLOOKUP($D63,'Appendix B - CI'!$C$2:$EM$141,DG$1,0) &gt; 0,$C63,0)</f>
        <v>0</v>
      </c>
      <c r="DH63" s="175">
        <f>IF(VLOOKUP($D63,'Appendix B - CI'!$C$2:$EM$141,DH$1,0) &gt; 0,$C63,0)</f>
        <v>0</v>
      </c>
      <c r="DI63" s="989">
        <f>IF(VLOOKUP($D63,'Appendix B - CI'!$C$2:$EM$141,DI$1,0) &gt; 0,$C63,0)</f>
        <v>941.742</v>
      </c>
      <c r="DJ63" s="175">
        <f>IF(VLOOKUP($D63,'Appendix B - CI'!$C$2:$EM$141,DJ$1,0) &gt; 0,$C63,0)</f>
        <v>0</v>
      </c>
      <c r="DK63" s="175">
        <f>IF(VLOOKUP($D63,'Appendix B - CI'!$C$2:$EM$141,DK$1,0) &gt; 0,$C63,0)</f>
        <v>0</v>
      </c>
      <c r="DL63" s="175">
        <f>IF(VLOOKUP($D63,'Appendix B - CI'!$C$2:$EM$141,DL$1,0) &gt; 0,$C63,0)</f>
        <v>0</v>
      </c>
      <c r="DM63" s="175">
        <f>IF(VLOOKUP($D63,'Appendix B - CI'!$C$2:$EM$141,DM$1,0) &gt; 0,$C63,0)</f>
        <v>0</v>
      </c>
      <c r="DN63" s="175">
        <f>IF(VLOOKUP($D63,'Appendix B - CI'!$C$2:$EM$141,DN$1,0) &gt; 0,$C63,0)</f>
        <v>0</v>
      </c>
      <c r="DO63" s="175">
        <f>IF(VLOOKUP($D63,'Appendix B - CI'!$C$2:$EM$141,DO$1,0) &gt; 0,$C63,0)</f>
        <v>0</v>
      </c>
      <c r="DP63" s="175">
        <f>IF(VLOOKUP($D63,'Appendix B - CI'!$C$2:$EM$141,DP$1,0) &gt; 0,$C63,0)</f>
        <v>0</v>
      </c>
      <c r="DQ63" s="989">
        <f>IF(VLOOKUP($D63,'Appendix B - CI'!$C$2:$EM$141,DQ$1,0) &gt; 0,$C63,0)</f>
        <v>941.742</v>
      </c>
      <c r="DR63" s="175">
        <f>IF(VLOOKUP($D63,'Appendix B - CI'!$C$2:$EM$141,DR$1,0) &gt; 0,$C63,0)</f>
        <v>0</v>
      </c>
      <c r="DS63" s="175">
        <f>IF(VLOOKUP($D63,'Appendix B - CI'!$C$2:$EM$141,DS$1,0) &gt; 0,$C63,0)</f>
        <v>0</v>
      </c>
      <c r="DT63" s="175">
        <f>IF(VLOOKUP($D63,'Appendix B - CI'!$C$2:$EM$141,DT$1,0) &gt; 0,$C63,0)</f>
        <v>0</v>
      </c>
      <c r="DU63" s="175">
        <f>IF(VLOOKUP($D63,'Appendix B - CI'!$C$2:$EM$141,DU$1,0) &gt; 0,$C63,0)</f>
        <v>0</v>
      </c>
      <c r="DV63" s="175">
        <f>IF(VLOOKUP($D63,'Appendix B - CI'!$C$2:$EM$141,DV$1,0) &gt; 0,$C63,0)</f>
        <v>0</v>
      </c>
      <c r="DW63" s="989">
        <f>IF(VLOOKUP($D63,'Appendix B - CI'!$C$2:$EM$141,DW$1,0) &gt; 0,$C63,0)</f>
        <v>941.742</v>
      </c>
      <c r="DX63" s="175">
        <f>IF(VLOOKUP($D63,'Appendix B - CI'!$C$2:$EM$141,DX$1,0) &gt; 0,$C63,0)</f>
        <v>0</v>
      </c>
      <c r="DY63" s="175">
        <f>IF(VLOOKUP($D63,'Appendix B - CI'!$C$2:$EM$141,DY$1,0) &gt; 0,$C63,0)</f>
        <v>0</v>
      </c>
      <c r="DZ63" s="175">
        <f>IF(VLOOKUP($D63,'Appendix B - CI'!$C$2:$EM$141,DZ$1,0) &gt; 0,$C63,0)</f>
        <v>0</v>
      </c>
      <c r="EA63" s="175">
        <f>IF(VLOOKUP($D63,'Appendix B - CI'!$C$2:$EM$141,EA$1,0) &gt; 0,$C63,0)</f>
        <v>0</v>
      </c>
      <c r="EB63" s="175">
        <f>IF(VLOOKUP($D63,'Appendix B - CI'!$C$2:$EM$141,EB$1,0) &gt; 0,$C63,0)</f>
        <v>0</v>
      </c>
      <c r="EC63" s="989">
        <f>IF(VLOOKUP($D63,'Appendix B - CI'!$C$2:$EM$141,EC$1,0) &gt; 0,$C63,0)</f>
        <v>941.742</v>
      </c>
      <c r="ED63" s="175">
        <f>IF(VLOOKUP($D63,'Appendix B - CI'!$C$2:$EM$141,ED$1,0) &gt; 0,$C63,0)</f>
        <v>0</v>
      </c>
      <c r="EE63" s="175">
        <f>IF(VLOOKUP($D63,'Appendix B - CI'!$C$2:$EM$141,EE$1,0) &gt; 0,$C63,0)</f>
        <v>0</v>
      </c>
      <c r="EF63" s="175">
        <f>IF(VLOOKUP($D63,'Appendix B - CI'!$C$2:$EM$141,EF$1,0) &gt; 0,$C63,0)</f>
        <v>0</v>
      </c>
      <c r="EG63" s="175">
        <f>IF(VLOOKUP($D63,'Appendix B - CI'!$C$2:$EM$141,EG$1,0) &gt; 0,$C63,0)</f>
        <v>0</v>
      </c>
      <c r="EH63" s="175">
        <f>IF(VLOOKUP($D63,'Appendix B - CI'!$C$2:$EM$141,EH$1,0) &gt; 0,$C63,0)</f>
        <v>0</v>
      </c>
      <c r="EI63" s="175">
        <f>IF(VLOOKUP($D63,'Appendix B - CI'!$C$2:$EM$141,EI$1,0) &gt; 0,$C63,0)</f>
        <v>0</v>
      </c>
      <c r="EJ63" s="175">
        <f>IF(VLOOKUP($D63,'Appendix B - CI'!$C$2:$EM$141,EJ$1,0) &gt; 0,$C63,0)</f>
        <v>0</v>
      </c>
      <c r="EK63" s="175">
        <f>IF(VLOOKUP($D63,'Appendix B - CI'!$C$2:$EM$141,EK$1,0) &gt; 0,$C63,0)</f>
        <v>0</v>
      </c>
      <c r="EL63" s="175">
        <f>IF(VLOOKUP($D63,'Appendix B - CI'!$C$2:$EM$141,EL$1,0) &gt; 0,$C63,0)</f>
        <v>0</v>
      </c>
      <c r="EM63" s="175">
        <f>IF(VLOOKUP($D63,'Appendix B - CI'!$C$2:$EM$141,EM$1,0) &gt; 0,$C63,0)</f>
        <v>0</v>
      </c>
      <c r="EN63" s="175">
        <f>IF(VLOOKUP($D63,'Appendix B - CI'!$C$2:$EM$141,EN$1,0) &gt; 0,$C63,0)</f>
        <v>0</v>
      </c>
      <c r="EO63" s="178"/>
      <c r="EP63" s="178"/>
      <c r="EQ63" s="178"/>
      <c r="ER63" s="178"/>
      <c r="ES63" s="178"/>
      <c r="ET63" s="178"/>
      <c r="EU63" s="178"/>
      <c r="EV63" s="178"/>
      <c r="EW63" s="178"/>
      <c r="EX63" s="178"/>
      <c r="EY63" s="178"/>
      <c r="EZ63" s="178"/>
      <c r="FA63" s="178"/>
      <c r="FB63" s="178"/>
      <c r="FC63" s="178"/>
      <c r="FD63" s="178"/>
      <c r="FE63" s="178"/>
      <c r="FF63" s="178"/>
      <c r="FG63" s="178"/>
      <c r="FH63" s="178"/>
      <c r="FI63" s="178"/>
      <c r="FJ63" s="178"/>
      <c r="FK63" s="178"/>
      <c r="FL63" s="178"/>
      <c r="FM63" s="178"/>
      <c r="FN63" s="178"/>
      <c r="FO63" s="178"/>
      <c r="FP63" s="178"/>
      <c r="FQ63" s="178"/>
      <c r="FR63" s="178"/>
      <c r="FS63" s="178"/>
      <c r="FT63" s="178"/>
      <c r="FU63" s="178"/>
      <c r="FV63" s="178"/>
      <c r="FW63" s="178"/>
      <c r="FX63" s="178"/>
      <c r="FY63" s="178"/>
      <c r="FZ63" s="178"/>
      <c r="GA63" s="178"/>
      <c r="GB63" s="178"/>
      <c r="GC63" s="178"/>
      <c r="GD63" s="178"/>
      <c r="GE63" s="178"/>
      <c r="GF63" s="178"/>
      <c r="GG63" s="178"/>
      <c r="GH63" s="178"/>
      <c r="GI63" s="178"/>
      <c r="GJ63" s="178"/>
      <c r="GK63" s="178"/>
      <c r="GL63" s="178"/>
      <c r="GM63" s="178"/>
      <c r="GN63" s="178"/>
      <c r="GO63" s="178"/>
      <c r="GP63" s="178"/>
      <c r="GQ63" s="178"/>
      <c r="GR63" s="178"/>
      <c r="GS63" s="178"/>
      <c r="GT63" s="178"/>
      <c r="GU63" s="178"/>
      <c r="GV63" s="178"/>
      <c r="GW63" s="178"/>
      <c r="GX63" s="178"/>
      <c r="GY63" s="178"/>
      <c r="GZ63" s="178"/>
      <c r="HA63" s="178"/>
      <c r="HB63" s="178"/>
      <c r="HC63" s="178"/>
      <c r="HD63" s="178"/>
      <c r="HE63" s="178"/>
      <c r="HF63" s="178"/>
      <c r="HG63" s="178"/>
      <c r="HH63" s="178"/>
      <c r="HI63" s="178"/>
      <c r="HJ63" s="178"/>
      <c r="HK63" s="178"/>
      <c r="HL63" s="178"/>
      <c r="HM63" s="178"/>
      <c r="HN63" s="178"/>
      <c r="HO63" s="178"/>
      <c r="HP63" s="178"/>
      <c r="HQ63" s="178"/>
      <c r="HR63" s="178"/>
      <c r="HS63" s="178"/>
      <c r="HT63" s="178"/>
      <c r="HU63" s="178"/>
      <c r="HV63" s="178"/>
      <c r="HW63" s="178"/>
      <c r="HX63" s="178"/>
      <c r="HY63" s="178"/>
      <c r="HZ63" s="178"/>
      <c r="IA63" s="178"/>
      <c r="IB63" s="178"/>
      <c r="IC63" s="178"/>
      <c r="ID63" s="178"/>
      <c r="IE63" s="178"/>
      <c r="IF63" s="178"/>
      <c r="IG63" s="178"/>
      <c r="IH63" s="178"/>
      <c r="II63" s="178"/>
      <c r="IJ63" s="178"/>
      <c r="IK63" s="178"/>
      <c r="IL63" s="178"/>
      <c r="IM63" s="178"/>
      <c r="IN63" s="178"/>
      <c r="IO63" s="178"/>
      <c r="IP63" s="178"/>
      <c r="IQ63" s="178"/>
      <c r="IR63" s="178"/>
      <c r="IS63" s="178"/>
      <c r="IT63" s="178"/>
      <c r="IU63" s="178"/>
      <c r="IV63" s="178"/>
      <c r="IW63" s="178"/>
      <c r="IX63" s="178"/>
      <c r="IY63" s="178"/>
      <c r="IZ63" s="178"/>
      <c r="JA63" s="178"/>
      <c r="JB63" s="178"/>
      <c r="JC63" s="178"/>
      <c r="JD63" s="178"/>
      <c r="JE63" s="178"/>
      <c r="JF63" s="178"/>
      <c r="JG63" s="178"/>
      <c r="JH63" s="178"/>
      <c r="JI63" s="178"/>
      <c r="JJ63" s="178"/>
      <c r="JK63" s="178"/>
      <c r="JL63" s="178"/>
      <c r="JM63" s="178"/>
      <c r="JN63" s="178"/>
      <c r="JO63" s="178"/>
      <c r="JP63" s="178"/>
      <c r="JQ63" s="178"/>
      <c r="JR63" s="178"/>
      <c r="JS63" s="178"/>
      <c r="JT63" s="178"/>
      <c r="JU63" s="178"/>
      <c r="JV63" s="178"/>
      <c r="JW63" s="178"/>
      <c r="JX63" s="178"/>
      <c r="JY63" s="180"/>
    </row>
    <row r="64" ht="14.25" customHeight="1">
      <c r="A64" s="50" t="s">
        <v>227</v>
      </c>
      <c r="B64" s="83" t="s">
        <v>480</v>
      </c>
      <c r="C64" s="1330">
        <f>VLOOKUP(D64,'Combined Scenario II - Results'!$C$2:$AR$87,42,0)</f>
        <v>469.854</v>
      </c>
      <c r="D64" s="50">
        <v>1811086.0</v>
      </c>
      <c r="E64" s="175">
        <f>IF(VLOOKUP($D64,'Appendix B - CI'!$C$2:$EM$141,E$1,0) &gt; 0,$C64,0)</f>
        <v>0</v>
      </c>
      <c r="F64" s="175">
        <f>IF(VLOOKUP($D64,'Appendix B - CI'!$C$2:$EM$141,F$1,0) &gt; 0,$C64,0)</f>
        <v>0</v>
      </c>
      <c r="G64" s="175">
        <f>IF(VLOOKUP($D64,'Appendix B - CI'!$C$2:$EM$141,G$1,0) &gt; 0,$C64,0)</f>
        <v>0</v>
      </c>
      <c r="H64" s="175">
        <f>IF(VLOOKUP($D64,'Appendix B - CI'!$C$2:$EM$141,H$1,0) &gt; 0,$C64,0)</f>
        <v>0</v>
      </c>
      <c r="I64" s="175">
        <f>IF(VLOOKUP($D64,'Appendix B - CI'!$C$2:$EM$141,I$1,0) &gt; 0,$C64,0)</f>
        <v>0</v>
      </c>
      <c r="J64" s="175">
        <f>IF(VLOOKUP($D64,'Appendix B - CI'!$C$2:$EM$141,J$1,0) &gt; 0,$C64,0)</f>
        <v>0</v>
      </c>
      <c r="K64" s="175">
        <f>IF(VLOOKUP($D64,'Appendix B - CI'!$C$2:$EM$141,K$1,0) &gt; 0,$C64,0)</f>
        <v>0</v>
      </c>
      <c r="L64" s="175">
        <f>IF(VLOOKUP($D64,'Appendix B - CI'!$C$2:$EM$141,L$1,0) &gt; 0,$C64,0)</f>
        <v>0</v>
      </c>
      <c r="M64" s="175">
        <f>IF(VLOOKUP($D64,'Appendix B - CI'!$C$2:$EM$141,M$1,0) &gt; 0,$C64,0)</f>
        <v>0</v>
      </c>
      <c r="N64" s="175">
        <f>IF(VLOOKUP($D64,'Appendix B - CI'!$C$2:$EM$141,N$1,0) &gt; 0,$C64,0)</f>
        <v>0</v>
      </c>
      <c r="O64" s="175">
        <f>IF(VLOOKUP($D64,'Appendix B - CI'!$C$2:$EM$141,O$1,0) &gt; 0,$C64,0)</f>
        <v>0</v>
      </c>
      <c r="P64" s="175">
        <f>IF(VLOOKUP($D64,'Appendix B - CI'!$C$2:$EM$141,P$1,0) &gt; 0,$C64,0)</f>
        <v>0</v>
      </c>
      <c r="Q64" s="175">
        <f>IF(VLOOKUP($D64,'Appendix B - CI'!$C$2:$EM$141,Q$1,0) &gt; 0,$C64,0)</f>
        <v>0</v>
      </c>
      <c r="R64" s="175">
        <f>IF(VLOOKUP($D64,'Appendix B - CI'!$C$2:$EM$141,R$1,0) &gt; 0,$C64,0)</f>
        <v>0</v>
      </c>
      <c r="S64" s="175">
        <f>IF(VLOOKUP($D64,'Appendix B - CI'!$C$2:$EM$141,S$1,0) &gt; 0,$C64,0)</f>
        <v>0</v>
      </c>
      <c r="T64" s="175">
        <f>IF(VLOOKUP($D64,'Appendix B - CI'!$C$2:$EM$141,T$1,0) &gt; 0,$C64,0)</f>
        <v>0</v>
      </c>
      <c r="U64" s="175">
        <f>IF(VLOOKUP($D64,'Appendix B - CI'!$C$2:$EM$141,U$1,0) &gt; 0,$C64,0)</f>
        <v>0</v>
      </c>
      <c r="V64" s="175">
        <f>IF(VLOOKUP($D64,'Appendix B - CI'!$C$2:$EM$141,V$1,0) &gt; 0,$C64,0)</f>
        <v>0</v>
      </c>
      <c r="W64" s="175">
        <f>IF(VLOOKUP($D64,'Appendix B - CI'!$C$2:$EM$141,W$1,0) &gt; 0,$C64,0)</f>
        <v>0</v>
      </c>
      <c r="X64" s="175">
        <f>IF(VLOOKUP($D64,'Appendix B - CI'!$C$2:$EM$141,X$1,0) &gt; 0,$C64,0)</f>
        <v>0</v>
      </c>
      <c r="Y64" s="175">
        <f>IF(VLOOKUP($D64,'Appendix B - CI'!$C$2:$EM$141,Y$1,0) &gt; 0,$C64,0)</f>
        <v>0</v>
      </c>
      <c r="Z64" s="175">
        <f>IF(VLOOKUP($D64,'Appendix B - CI'!$C$2:$EM$141,Z$1,0) &gt; 0,$C64,0)</f>
        <v>0</v>
      </c>
      <c r="AA64" s="175">
        <f>IF(VLOOKUP($D64,'Appendix B - CI'!$C$2:$EM$141,AA$1,0) &gt; 0,$C64,0)</f>
        <v>0</v>
      </c>
      <c r="AB64" s="175">
        <f>IF(VLOOKUP($D64,'Appendix B - CI'!$C$2:$EM$141,AB$1,0) &gt; 0,$C64,0)</f>
        <v>0</v>
      </c>
      <c r="AC64" s="175">
        <f>IF(VLOOKUP($D64,'Appendix B - CI'!$C$2:$EM$141,AC$1,0) &gt; 0,$C64,0)</f>
        <v>0</v>
      </c>
      <c r="AD64" s="175">
        <f>IF(VLOOKUP($D64,'Appendix B - CI'!$C$2:$EM$141,AD$1,0) &gt; 0,$C64,0)</f>
        <v>0</v>
      </c>
      <c r="AE64" s="175">
        <f>IF(VLOOKUP($D64,'Appendix B - CI'!$C$2:$EM$141,AE$1,0) &gt; 0,$C64,0)</f>
        <v>0</v>
      </c>
      <c r="AF64" s="175">
        <f>IF(VLOOKUP($D64,'Appendix B - CI'!$C$2:$EM$141,AF$1,0) &gt; 0,$C64,0)</f>
        <v>0</v>
      </c>
      <c r="AG64" s="175">
        <f>IF(VLOOKUP($D64,'Appendix B - CI'!$C$2:$EM$141,AG$1,0) &gt; 0,$C64,0)</f>
        <v>0</v>
      </c>
      <c r="AH64" s="175">
        <f>IF(VLOOKUP($D64,'Appendix B - CI'!$C$2:$EM$141,AH$1,0) &gt; 0,$C64,0)</f>
        <v>0</v>
      </c>
      <c r="AI64" s="989">
        <f>IF(VLOOKUP($D64,'Appendix B - CI'!$C$2:$EM$141,AI$1,0) &gt; 0,$C64,0)</f>
        <v>469.854</v>
      </c>
      <c r="AJ64" s="175">
        <f>IF(VLOOKUP($D64,'Appendix B - CI'!$C$2:$EM$141,AJ$1,0) &gt; 0,$C64,0)</f>
        <v>0</v>
      </c>
      <c r="AK64" s="175">
        <f>IF(VLOOKUP($D64,'Appendix B - CI'!$C$2:$EM$141,AK$1,0) &gt; 0,$C64,0)</f>
        <v>0</v>
      </c>
      <c r="AL64" s="175">
        <f>IF(VLOOKUP($D64,'Appendix B - CI'!$C$2:$EM$141,AL$1,0) &gt; 0,$C64,0)</f>
        <v>0</v>
      </c>
      <c r="AM64" s="175">
        <f>IF(VLOOKUP($D64,'Appendix B - CI'!$C$2:$EM$141,AM$1,0) &gt; 0,$C64,0)</f>
        <v>0</v>
      </c>
      <c r="AN64" s="175">
        <f>IF(VLOOKUP($D64,'Appendix B - CI'!$C$2:$EM$141,AN$1,0) &gt; 0,$C64,0)</f>
        <v>0</v>
      </c>
      <c r="AO64" s="175">
        <f>IF(VLOOKUP($D64,'Appendix B - CI'!$C$2:$EM$141,AO$1,0) &gt; 0,$C64,0)</f>
        <v>0</v>
      </c>
      <c r="AP64" s="175">
        <f>IF(VLOOKUP($D64,'Appendix B - CI'!$C$2:$EM$141,AP$1,0) &gt; 0,$C64,0)</f>
        <v>0</v>
      </c>
      <c r="AQ64" s="989">
        <f>IF(VLOOKUP($D64,'Appendix B - CI'!$C$2:$EM$141,AQ$1,0) &gt; 0,$C64,0)</f>
        <v>469.854</v>
      </c>
      <c r="AR64" s="175">
        <f>IF(VLOOKUP($D64,'Appendix B - CI'!$C$2:$EM$141,AR$1,0) &gt; 0,$C64,0)</f>
        <v>0</v>
      </c>
      <c r="AS64" s="175">
        <f>IF(VLOOKUP($D64,'Appendix B - CI'!$C$2:$EM$141,AS$1,0) &gt; 0,$C64,0)</f>
        <v>0</v>
      </c>
      <c r="AT64" s="175">
        <f>IF(VLOOKUP($D64,'Appendix B - CI'!$C$2:$EM$141,AT$1,0) &gt; 0,$C64,0)</f>
        <v>0</v>
      </c>
      <c r="AU64" s="175">
        <f>IF(VLOOKUP($D64,'Appendix B - CI'!$C$2:$EM$141,AU$1,0) &gt; 0,$C64,0)</f>
        <v>0</v>
      </c>
      <c r="AV64" s="175">
        <f>IF(VLOOKUP($D64,'Appendix B - CI'!$C$2:$EM$141,AV$1,0) &gt; 0,$C64,0)</f>
        <v>0</v>
      </c>
      <c r="AW64" s="175">
        <f>IF(VLOOKUP($D64,'Appendix B - CI'!$C$2:$EM$141,AW$1,0) &gt; 0,$C64,0)</f>
        <v>0</v>
      </c>
      <c r="AX64" s="175">
        <f>IF(VLOOKUP($D64,'Appendix B - CI'!$C$2:$EM$141,AX$1,0) &gt; 0,$C64,0)</f>
        <v>0</v>
      </c>
      <c r="AY64" s="175">
        <f>IF(VLOOKUP($D64,'Appendix B - CI'!$C$2:$EM$141,AY$1,0) &gt; 0,$C64,0)</f>
        <v>0</v>
      </c>
      <c r="AZ64" s="175">
        <f>IF(VLOOKUP($D64,'Appendix B - CI'!$C$2:$EM$141,AZ$1,0) &gt; 0,$C64,0)</f>
        <v>0</v>
      </c>
      <c r="BA64" s="175">
        <f>IF(VLOOKUP($D64,'Appendix B - CI'!$C$2:$EM$141,BA$1,0) &gt; 0,$C64,0)</f>
        <v>0</v>
      </c>
      <c r="BB64" s="175">
        <f>IF(VLOOKUP($D64,'Appendix B - CI'!$C$2:$EM$141,BB$1,0) &gt; 0,$C64,0)</f>
        <v>0</v>
      </c>
      <c r="BC64" s="989">
        <f>IF(VLOOKUP($D64,'Appendix B - CI'!$C$2:$EM$141,BC$1,0) &gt; 0,$C64,0)</f>
        <v>469.854</v>
      </c>
      <c r="BD64" s="175">
        <f>IF(VLOOKUP($D64,'Appendix B - CI'!$C$2:$EM$141,BD$1,0) &gt; 0,$C64,0)</f>
        <v>0</v>
      </c>
      <c r="BE64" s="175">
        <f>IF(VLOOKUP($D64,'Appendix B - CI'!$C$2:$EM$141,BE$1,0) &gt; 0,$C64,0)</f>
        <v>0</v>
      </c>
      <c r="BF64" s="175">
        <f>IF(VLOOKUP($D64,'Appendix B - CI'!$C$2:$EM$141,BF$1,0) &gt; 0,$C64,0)</f>
        <v>0</v>
      </c>
      <c r="BG64" s="175">
        <f>IF(VLOOKUP($D64,'Appendix B - CI'!$C$2:$EM$141,BG$1,0) &gt; 0,$C64,0)</f>
        <v>0</v>
      </c>
      <c r="BH64" s="175">
        <f>IF(VLOOKUP($D64,'Appendix B - CI'!$C$2:$EM$141,BH$1,0) &gt; 0,$C64,0)</f>
        <v>0</v>
      </c>
      <c r="BI64" s="175">
        <f>IF(VLOOKUP($D64,'Appendix B - CI'!$C$2:$EM$141,BI$1,0) &gt; 0,$C64,0)</f>
        <v>0</v>
      </c>
      <c r="BJ64" s="175">
        <f>IF(VLOOKUP($D64,'Appendix B - CI'!$C$2:$EM$141,BJ$1,0) &gt; 0,$C64,0)</f>
        <v>0</v>
      </c>
      <c r="BK64" s="175">
        <f>IF(VLOOKUP($D64,'Appendix B - CI'!$C$2:$EM$141,BK$1,0) &gt; 0,$C64,0)</f>
        <v>0</v>
      </c>
      <c r="BL64" s="175">
        <f>IF(VLOOKUP($D64,'Appendix B - CI'!$C$2:$EM$141,BL$1,0) &gt; 0,$C64,0)</f>
        <v>0</v>
      </c>
      <c r="BM64" s="175">
        <f>IF(VLOOKUP($D64,'Appendix B - CI'!$C$2:$EM$141,BM$1,0) &gt; 0,$C64,0)</f>
        <v>0</v>
      </c>
      <c r="BN64" s="175">
        <f>IF(VLOOKUP($D64,'Appendix B - CI'!$C$2:$EM$141,BN$1,0) &gt; 0,$C64,0)</f>
        <v>0</v>
      </c>
      <c r="BO64" s="175">
        <f>IF(VLOOKUP($D64,'Appendix B - CI'!$C$2:$EM$141,BO$1,0) &gt; 0,$C64,0)</f>
        <v>0</v>
      </c>
      <c r="BP64" s="175">
        <f>IF(VLOOKUP($D64,'Appendix B - CI'!$C$2:$EM$141,BP$1,0) &gt; 0,$C64,0)</f>
        <v>0</v>
      </c>
      <c r="BQ64" s="175">
        <f>IF(VLOOKUP($D64,'Appendix B - CI'!$C$2:$EM$141,BQ$1,0) &gt; 0,$C64,0)</f>
        <v>0</v>
      </c>
      <c r="BR64" s="175">
        <f>IF(VLOOKUP($D64,'Appendix B - CI'!$C$2:$EM$141,BR$1,0) &gt; 0,$C64,0)</f>
        <v>0</v>
      </c>
      <c r="BS64" s="175">
        <f>IF(VLOOKUP($D64,'Appendix B - CI'!$C$2:$EM$141,BS$1,0) &gt; 0,$C64,0)</f>
        <v>0</v>
      </c>
      <c r="BT64" s="175">
        <f>IF(VLOOKUP($D64,'Appendix B - CI'!$C$2:$EM$141,BT$1,0) &gt; 0,$C64,0)</f>
        <v>0</v>
      </c>
      <c r="BU64" s="175">
        <f>IF(VLOOKUP($D64,'Appendix B - CI'!$C$2:$EM$141,BU$1,0) &gt; 0,$C64,0)</f>
        <v>0</v>
      </c>
      <c r="BV64" s="175">
        <f>IF(VLOOKUP($D64,'Appendix B - CI'!$C$2:$EM$141,BV$1,0) &gt; 0,$C64,0)</f>
        <v>0</v>
      </c>
      <c r="BW64" s="175">
        <f>IF(VLOOKUP($D64,'Appendix B - CI'!$C$2:$EM$141,BW$1,0) &gt; 0,$C64,0)</f>
        <v>0</v>
      </c>
      <c r="BX64" s="175">
        <f>IF(VLOOKUP($D64,'Appendix B - CI'!$C$2:$EM$141,BX$1,0) &gt; 0,$C64,0)</f>
        <v>0</v>
      </c>
      <c r="BY64" s="175">
        <f>IF(VLOOKUP($D64,'Appendix B - CI'!$C$2:$EM$141,BY$1,0) &gt; 0,$C64,0)</f>
        <v>0</v>
      </c>
      <c r="BZ64" s="175">
        <f>IF(VLOOKUP($D64,'Appendix B - CI'!$C$2:$EM$141,BZ$1,0) &gt; 0,$C64,0)</f>
        <v>0</v>
      </c>
      <c r="CA64" s="175">
        <f>IF(VLOOKUP($D64,'Appendix B - CI'!$C$2:$EM$141,CA$1,0) &gt; 0,$C64,0)</f>
        <v>0</v>
      </c>
      <c r="CB64" s="175">
        <f>IF(VLOOKUP($D64,'Appendix B - CI'!$C$2:$EM$141,CB$1,0) &gt; 0,$C64,0)</f>
        <v>0</v>
      </c>
      <c r="CC64" s="175">
        <f>IF(VLOOKUP($D64,'Appendix B - CI'!$C$2:$EM$141,CC$1,0) &gt; 0,$C64,0)</f>
        <v>0</v>
      </c>
      <c r="CD64" s="175">
        <f>IF(VLOOKUP($D64,'Appendix B - CI'!$C$2:$EM$141,CD$1,0) &gt; 0,$C64,0)</f>
        <v>0</v>
      </c>
      <c r="CE64" s="175">
        <f>IF(VLOOKUP($D64,'Appendix B - CI'!$C$2:$EM$141,CE$1,0) &gt; 0,$C64,0)</f>
        <v>0</v>
      </c>
      <c r="CF64" s="175">
        <f>IF(VLOOKUP($D64,'Appendix B - CI'!$C$2:$EM$141,CF$1,0) &gt; 0,$C64,0)</f>
        <v>0</v>
      </c>
      <c r="CG64" s="175">
        <f>IF(VLOOKUP($D64,'Appendix B - CI'!$C$2:$EM$141,CG$1,0) &gt; 0,$C64,0)</f>
        <v>0</v>
      </c>
      <c r="CH64" s="175">
        <f>IF(VLOOKUP($D64,'Appendix B - CI'!$C$2:$EM$141,CH$1,0) &gt; 0,$C64,0)</f>
        <v>0</v>
      </c>
      <c r="CI64" s="175">
        <f>IF(VLOOKUP($D64,'Appendix B - CI'!$C$2:$EM$141,CI$1,0) &gt; 0,$C64,0)</f>
        <v>0</v>
      </c>
      <c r="CJ64" s="175">
        <f>IF(VLOOKUP($D64,'Appendix B - CI'!$C$2:$EM$141,CJ$1,0) &gt; 0,$C64,0)</f>
        <v>0</v>
      </c>
      <c r="CK64" s="989">
        <f>IF(VLOOKUP($D64,'Appendix B - CI'!$C$2:$EM$141,CK$1,0) &gt; 0,$C64,0)</f>
        <v>469.854</v>
      </c>
      <c r="CL64" s="175">
        <f>IF(VLOOKUP($D64,'Appendix B - CI'!$C$2:$EM$141,CL$1,0) &gt; 0,$C64,0)</f>
        <v>0</v>
      </c>
      <c r="CM64" s="175">
        <f>IF(VLOOKUP($D64,'Appendix B - CI'!$C$2:$EM$141,CM$1,0) &gt; 0,$C64,0)</f>
        <v>0</v>
      </c>
      <c r="CN64" s="175">
        <f>IF(VLOOKUP($D64,'Appendix B - CI'!$C$2:$EM$141,CN$1,0) &gt; 0,$C64,0)</f>
        <v>0</v>
      </c>
      <c r="CO64" s="175">
        <f>IF(VLOOKUP($D64,'Appendix B - CI'!$C$2:$EM$141,CO$1,0) &gt; 0,$C64,0)</f>
        <v>0</v>
      </c>
      <c r="CP64" s="175">
        <f>IF(VLOOKUP($D64,'Appendix B - CI'!$C$2:$EM$141,CP$1,0) &gt; 0,$C64,0)</f>
        <v>0</v>
      </c>
      <c r="CQ64" s="175">
        <f>IF(VLOOKUP($D64,'Appendix B - CI'!$C$2:$EM$141,CQ$1,0) &gt; 0,$C64,0)</f>
        <v>0</v>
      </c>
      <c r="CR64" s="175">
        <f>IF(VLOOKUP($D64,'Appendix B - CI'!$C$2:$EM$141,CR$1,0) &gt; 0,$C64,0)</f>
        <v>0</v>
      </c>
      <c r="CS64" s="175">
        <f>IF(VLOOKUP($D64,'Appendix B - CI'!$C$2:$EM$141,CS$1,0) &gt; 0,$C64,0)</f>
        <v>0</v>
      </c>
      <c r="CT64" s="989">
        <f>IF(VLOOKUP($D64,'Appendix B - CI'!$C$2:$EM$141,CT$1,0) &gt; 0,$C64,0)</f>
        <v>469.854</v>
      </c>
      <c r="CU64" s="175">
        <f>IF(VLOOKUP($D64,'Appendix B - CI'!$C$2:$EM$141,CU$1,0) &gt; 0,$C64,0)</f>
        <v>0</v>
      </c>
      <c r="CV64" s="175">
        <f>IF(VLOOKUP($D64,'Appendix B - CI'!$C$2:$EM$141,CV$1,0) &gt; 0,$C64,0)</f>
        <v>0</v>
      </c>
      <c r="CW64" s="175">
        <f>IF(VLOOKUP($D64,'Appendix B - CI'!$C$2:$EM$141,CW$1,0) &gt; 0,$C64,0)</f>
        <v>0</v>
      </c>
      <c r="CX64" s="175">
        <f>IF(VLOOKUP($D64,'Appendix B - CI'!$C$2:$EM$141,CX$1,0) &gt; 0,$C64,0)</f>
        <v>0</v>
      </c>
      <c r="CY64" s="175">
        <f>IF(VLOOKUP($D64,'Appendix B - CI'!$C$2:$EM$141,CY$1,0) &gt; 0,$C64,0)</f>
        <v>0</v>
      </c>
      <c r="CZ64" s="175">
        <f>IF(VLOOKUP($D64,'Appendix B - CI'!$C$2:$EM$141,CZ$1,0) &gt; 0,$C64,0)</f>
        <v>0</v>
      </c>
      <c r="DA64" s="175">
        <f>IF(VLOOKUP($D64,'Appendix B - CI'!$C$2:$EM$141,DA$1,0) &gt; 0,$C64,0)</f>
        <v>0</v>
      </c>
      <c r="DB64" s="175">
        <f>IF(VLOOKUP($D64,'Appendix B - CI'!$C$2:$EM$141,DB$1,0) &gt; 0,$C64,0)</f>
        <v>0</v>
      </c>
      <c r="DC64" s="175">
        <f>IF(VLOOKUP($D64,'Appendix B - CI'!$C$2:$EM$141,DC$1,0) &gt; 0,$C64,0)</f>
        <v>0</v>
      </c>
      <c r="DD64" s="175">
        <f>IF(VLOOKUP($D64,'Appendix B - CI'!$C$2:$EM$141,DD$1,0) &gt; 0,$C64,0)</f>
        <v>0</v>
      </c>
      <c r="DE64" s="989">
        <f>IF(VLOOKUP($D64,'Appendix B - CI'!$C$2:$EM$141,DE$1,0) &gt; 0,$C64,0)</f>
        <v>469.854</v>
      </c>
      <c r="DF64" s="175">
        <f>IF(VLOOKUP($D64,'Appendix B - CI'!$C$2:$EM$141,DF$1,0) &gt; 0,$C64,0)</f>
        <v>0</v>
      </c>
      <c r="DG64" s="175">
        <f>IF(VLOOKUP($D64,'Appendix B - CI'!$C$2:$EM$141,DG$1,0) &gt; 0,$C64,0)</f>
        <v>0</v>
      </c>
      <c r="DH64" s="175">
        <f>IF(VLOOKUP($D64,'Appendix B - CI'!$C$2:$EM$141,DH$1,0) &gt; 0,$C64,0)</f>
        <v>0</v>
      </c>
      <c r="DI64" s="989">
        <f>IF(VLOOKUP($D64,'Appendix B - CI'!$C$2:$EM$141,DI$1,0) &gt; 0,$C64,0)</f>
        <v>469.854</v>
      </c>
      <c r="DJ64" s="175">
        <f>IF(VLOOKUP($D64,'Appendix B - CI'!$C$2:$EM$141,DJ$1,0) &gt; 0,$C64,0)</f>
        <v>0</v>
      </c>
      <c r="DK64" s="175">
        <f>IF(VLOOKUP($D64,'Appendix B - CI'!$C$2:$EM$141,DK$1,0) &gt; 0,$C64,0)</f>
        <v>0</v>
      </c>
      <c r="DL64" s="175">
        <f>IF(VLOOKUP($D64,'Appendix B - CI'!$C$2:$EM$141,DL$1,0) &gt; 0,$C64,0)</f>
        <v>0</v>
      </c>
      <c r="DM64" s="175">
        <f>IF(VLOOKUP($D64,'Appendix B - CI'!$C$2:$EM$141,DM$1,0) &gt; 0,$C64,0)</f>
        <v>0</v>
      </c>
      <c r="DN64" s="175">
        <f>IF(VLOOKUP($D64,'Appendix B - CI'!$C$2:$EM$141,DN$1,0) &gt; 0,$C64,0)</f>
        <v>0</v>
      </c>
      <c r="DO64" s="175">
        <f>IF(VLOOKUP($D64,'Appendix B - CI'!$C$2:$EM$141,DO$1,0) &gt; 0,$C64,0)</f>
        <v>0</v>
      </c>
      <c r="DP64" s="175">
        <f>IF(VLOOKUP($D64,'Appendix B - CI'!$C$2:$EM$141,DP$1,0) &gt; 0,$C64,0)</f>
        <v>0</v>
      </c>
      <c r="DQ64" s="989">
        <f>IF(VLOOKUP($D64,'Appendix B - CI'!$C$2:$EM$141,DQ$1,0) &gt; 0,$C64,0)</f>
        <v>469.854</v>
      </c>
      <c r="DR64" s="175">
        <f>IF(VLOOKUP($D64,'Appendix B - CI'!$C$2:$EM$141,DR$1,0) &gt; 0,$C64,0)</f>
        <v>0</v>
      </c>
      <c r="DS64" s="175">
        <f>IF(VLOOKUP($D64,'Appendix B - CI'!$C$2:$EM$141,DS$1,0) &gt; 0,$C64,0)</f>
        <v>0</v>
      </c>
      <c r="DT64" s="175">
        <f>IF(VLOOKUP($D64,'Appendix B - CI'!$C$2:$EM$141,DT$1,0) &gt; 0,$C64,0)</f>
        <v>0</v>
      </c>
      <c r="DU64" s="175">
        <f>IF(VLOOKUP($D64,'Appendix B - CI'!$C$2:$EM$141,DU$1,0) &gt; 0,$C64,0)</f>
        <v>0</v>
      </c>
      <c r="DV64" s="175">
        <f>IF(VLOOKUP($D64,'Appendix B - CI'!$C$2:$EM$141,DV$1,0) &gt; 0,$C64,0)</f>
        <v>0</v>
      </c>
      <c r="DW64" s="989">
        <f>IF(VLOOKUP($D64,'Appendix B - CI'!$C$2:$EM$141,DW$1,0) &gt; 0,$C64,0)</f>
        <v>469.854</v>
      </c>
      <c r="DX64" s="175">
        <f>IF(VLOOKUP($D64,'Appendix B - CI'!$C$2:$EM$141,DX$1,0) &gt; 0,$C64,0)</f>
        <v>0</v>
      </c>
      <c r="DY64" s="175">
        <f>IF(VLOOKUP($D64,'Appendix B - CI'!$C$2:$EM$141,DY$1,0) &gt; 0,$C64,0)</f>
        <v>0</v>
      </c>
      <c r="DZ64" s="175">
        <f>IF(VLOOKUP($D64,'Appendix B - CI'!$C$2:$EM$141,DZ$1,0) &gt; 0,$C64,0)</f>
        <v>0</v>
      </c>
      <c r="EA64" s="175">
        <f>IF(VLOOKUP($D64,'Appendix B - CI'!$C$2:$EM$141,EA$1,0) &gt; 0,$C64,0)</f>
        <v>0</v>
      </c>
      <c r="EB64" s="175">
        <f>IF(VLOOKUP($D64,'Appendix B - CI'!$C$2:$EM$141,EB$1,0) &gt; 0,$C64,0)</f>
        <v>0</v>
      </c>
      <c r="EC64" s="175">
        <f>IF(VLOOKUP($D64,'Appendix B - CI'!$C$2:$EM$141,EC$1,0) &gt; 0,$C64,0)</f>
        <v>0</v>
      </c>
      <c r="ED64" s="989">
        <f>IF(VLOOKUP($D64,'Appendix B - CI'!$C$2:$EM$141,ED$1,0) &gt; 0,$C64,0)</f>
        <v>469.854</v>
      </c>
      <c r="EE64" s="175">
        <f>IF(VLOOKUP($D64,'Appendix B - CI'!$C$2:$EM$141,EE$1,0) &gt; 0,$C64,0)</f>
        <v>0</v>
      </c>
      <c r="EF64" s="175">
        <f>IF(VLOOKUP($D64,'Appendix B - CI'!$C$2:$EM$141,EF$1,0) &gt; 0,$C64,0)</f>
        <v>0</v>
      </c>
      <c r="EG64" s="175">
        <f>IF(VLOOKUP($D64,'Appendix B - CI'!$C$2:$EM$141,EG$1,0) &gt; 0,$C64,0)</f>
        <v>0</v>
      </c>
      <c r="EH64" s="175">
        <f>IF(VLOOKUP($D64,'Appendix B - CI'!$C$2:$EM$141,EH$1,0) &gt; 0,$C64,0)</f>
        <v>0</v>
      </c>
      <c r="EI64" s="175">
        <f>IF(VLOOKUP($D64,'Appendix B - CI'!$C$2:$EM$141,EI$1,0) &gt; 0,$C64,0)</f>
        <v>0</v>
      </c>
      <c r="EJ64" s="175">
        <f>IF(VLOOKUP($D64,'Appendix B - CI'!$C$2:$EM$141,EJ$1,0) &gt; 0,$C64,0)</f>
        <v>0</v>
      </c>
      <c r="EK64" s="175">
        <f>IF(VLOOKUP($D64,'Appendix B - CI'!$C$2:$EM$141,EK$1,0) &gt; 0,$C64,0)</f>
        <v>0</v>
      </c>
      <c r="EL64" s="175">
        <f>IF(VLOOKUP($D64,'Appendix B - CI'!$C$2:$EM$141,EL$1,0) &gt; 0,$C64,0)</f>
        <v>0</v>
      </c>
      <c r="EM64" s="175">
        <f>IF(VLOOKUP($D64,'Appendix B - CI'!$C$2:$EM$141,EM$1,0) &gt; 0,$C64,0)</f>
        <v>0</v>
      </c>
      <c r="EN64" s="175">
        <f>IF(VLOOKUP($D64,'Appendix B - CI'!$C$2:$EM$141,EN$1,0) &gt; 0,$C64,0)</f>
        <v>0</v>
      </c>
      <c r="EO64" s="178"/>
      <c r="EP64" s="178"/>
      <c r="EQ64" s="178"/>
      <c r="ER64" s="178"/>
      <c r="ES64" s="178"/>
      <c r="ET64" s="178"/>
      <c r="EU64" s="178"/>
      <c r="EV64" s="178"/>
      <c r="EW64" s="178"/>
      <c r="EX64" s="178"/>
      <c r="EY64" s="178"/>
      <c r="EZ64" s="178"/>
      <c r="FA64" s="178"/>
      <c r="FB64" s="178"/>
      <c r="FC64" s="178"/>
      <c r="FD64" s="178"/>
      <c r="FE64" s="178"/>
      <c r="FF64" s="178"/>
      <c r="FG64" s="178"/>
      <c r="FH64" s="178"/>
      <c r="FI64" s="178"/>
      <c r="FJ64" s="178"/>
      <c r="FK64" s="178"/>
      <c r="FL64" s="178"/>
      <c r="FM64" s="178"/>
      <c r="FN64" s="178"/>
      <c r="FO64" s="178"/>
      <c r="FP64" s="178"/>
      <c r="FQ64" s="178"/>
      <c r="FR64" s="178"/>
      <c r="FS64" s="178"/>
      <c r="FT64" s="178"/>
      <c r="FU64" s="178"/>
      <c r="FV64" s="178"/>
      <c r="FW64" s="178"/>
      <c r="FX64" s="178"/>
      <c r="FY64" s="178"/>
      <c r="FZ64" s="178"/>
      <c r="GA64" s="178"/>
      <c r="GB64" s="178"/>
      <c r="GC64" s="178"/>
      <c r="GD64" s="178"/>
      <c r="GE64" s="178"/>
      <c r="GF64" s="178"/>
      <c r="GG64" s="178"/>
      <c r="GH64" s="178"/>
      <c r="GI64" s="178"/>
      <c r="GJ64" s="178"/>
      <c r="GK64" s="178"/>
      <c r="GL64" s="178"/>
      <c r="GM64" s="178"/>
      <c r="GN64" s="178"/>
      <c r="GO64" s="178"/>
      <c r="GP64" s="178"/>
      <c r="GQ64" s="178"/>
      <c r="GR64" s="178"/>
      <c r="GS64" s="178"/>
      <c r="GT64" s="178"/>
      <c r="GU64" s="178"/>
      <c r="GV64" s="178"/>
      <c r="GW64" s="178"/>
      <c r="GX64" s="178"/>
      <c r="GY64" s="178"/>
      <c r="GZ64" s="178"/>
      <c r="HA64" s="178"/>
      <c r="HB64" s="178"/>
      <c r="HC64" s="178"/>
      <c r="HD64" s="178"/>
      <c r="HE64" s="178"/>
      <c r="HF64" s="178"/>
      <c r="HG64" s="178"/>
      <c r="HH64" s="178"/>
      <c r="HI64" s="178"/>
      <c r="HJ64" s="178"/>
      <c r="HK64" s="178"/>
      <c r="HL64" s="178"/>
      <c r="HM64" s="178"/>
      <c r="HN64" s="178"/>
      <c r="HO64" s="178"/>
      <c r="HP64" s="178"/>
      <c r="HQ64" s="178"/>
      <c r="HR64" s="178"/>
      <c r="HS64" s="178"/>
      <c r="HT64" s="178"/>
      <c r="HU64" s="178"/>
      <c r="HV64" s="178"/>
      <c r="HW64" s="178"/>
      <c r="HX64" s="178"/>
      <c r="HY64" s="178"/>
      <c r="HZ64" s="178"/>
      <c r="IA64" s="178"/>
      <c r="IB64" s="178"/>
      <c r="IC64" s="178"/>
      <c r="ID64" s="178"/>
      <c r="IE64" s="178"/>
      <c r="IF64" s="178"/>
      <c r="IG64" s="178"/>
      <c r="IH64" s="178"/>
      <c r="II64" s="178"/>
      <c r="IJ64" s="178"/>
      <c r="IK64" s="178"/>
      <c r="IL64" s="178"/>
      <c r="IM64" s="178"/>
      <c r="IN64" s="178"/>
      <c r="IO64" s="178"/>
      <c r="IP64" s="178"/>
      <c r="IQ64" s="178"/>
      <c r="IR64" s="178"/>
      <c r="IS64" s="178"/>
      <c r="IT64" s="178"/>
      <c r="IU64" s="178"/>
      <c r="IV64" s="178"/>
      <c r="IW64" s="178"/>
      <c r="IX64" s="178"/>
      <c r="IY64" s="178"/>
      <c r="IZ64" s="178"/>
      <c r="JA64" s="178"/>
      <c r="JB64" s="178"/>
      <c r="JC64" s="178"/>
      <c r="JD64" s="178"/>
      <c r="JE64" s="178"/>
      <c r="JF64" s="178"/>
      <c r="JG64" s="178"/>
      <c r="JH64" s="178"/>
      <c r="JI64" s="178"/>
      <c r="JJ64" s="178"/>
      <c r="JK64" s="178"/>
      <c r="JL64" s="178"/>
      <c r="JM64" s="178"/>
      <c r="JN64" s="178"/>
      <c r="JO64" s="178"/>
      <c r="JP64" s="178"/>
      <c r="JQ64" s="178"/>
      <c r="JR64" s="178"/>
      <c r="JS64" s="178"/>
      <c r="JT64" s="178"/>
      <c r="JU64" s="178"/>
      <c r="JV64" s="178"/>
      <c r="JW64" s="178"/>
      <c r="JX64" s="178"/>
      <c r="JY64" s="180"/>
    </row>
    <row r="65" ht="14.25" customHeight="1">
      <c r="A65" s="50" t="s">
        <v>227</v>
      </c>
      <c r="B65" s="83" t="s">
        <v>480</v>
      </c>
      <c r="C65" s="1330">
        <f>VLOOKUP(D65,'Combined Scenario II - Results'!$C$2:$AR$87,42,0)</f>
        <v>549.9936</v>
      </c>
      <c r="D65" s="50">
        <v>1811087.0</v>
      </c>
      <c r="E65" s="175">
        <f>IF(VLOOKUP($D65,'Appendix B - CI'!$C$2:$EM$141,E$1,0) &gt; 0,$C65,0)</f>
        <v>0</v>
      </c>
      <c r="F65" s="175">
        <f>IF(VLOOKUP($D65,'Appendix B - CI'!$C$2:$EM$141,F$1,0) &gt; 0,$C65,0)</f>
        <v>0</v>
      </c>
      <c r="G65" s="175">
        <f>IF(VLOOKUP($D65,'Appendix B - CI'!$C$2:$EM$141,G$1,0) &gt; 0,$C65,0)</f>
        <v>0</v>
      </c>
      <c r="H65" s="175">
        <f>IF(VLOOKUP($D65,'Appendix B - CI'!$C$2:$EM$141,H$1,0) &gt; 0,$C65,0)</f>
        <v>0</v>
      </c>
      <c r="I65" s="175">
        <f>IF(VLOOKUP($D65,'Appendix B - CI'!$C$2:$EM$141,I$1,0) &gt; 0,$C65,0)</f>
        <v>0</v>
      </c>
      <c r="J65" s="175">
        <f>IF(VLOOKUP($D65,'Appendix B - CI'!$C$2:$EM$141,J$1,0) &gt; 0,$C65,0)</f>
        <v>0</v>
      </c>
      <c r="K65" s="175">
        <f>IF(VLOOKUP($D65,'Appendix B - CI'!$C$2:$EM$141,K$1,0) &gt; 0,$C65,0)</f>
        <v>0</v>
      </c>
      <c r="L65" s="175">
        <f>IF(VLOOKUP($D65,'Appendix B - CI'!$C$2:$EM$141,L$1,0) &gt; 0,$C65,0)</f>
        <v>0</v>
      </c>
      <c r="M65" s="175">
        <f>IF(VLOOKUP($D65,'Appendix B - CI'!$C$2:$EM$141,M$1,0) &gt; 0,$C65,0)</f>
        <v>0</v>
      </c>
      <c r="N65" s="175">
        <f>IF(VLOOKUP($D65,'Appendix B - CI'!$C$2:$EM$141,N$1,0) &gt; 0,$C65,0)</f>
        <v>0</v>
      </c>
      <c r="O65" s="175">
        <f>IF(VLOOKUP($D65,'Appendix B - CI'!$C$2:$EM$141,O$1,0) &gt; 0,$C65,0)</f>
        <v>0</v>
      </c>
      <c r="P65" s="175">
        <f>IF(VLOOKUP($D65,'Appendix B - CI'!$C$2:$EM$141,P$1,0) &gt; 0,$C65,0)</f>
        <v>0</v>
      </c>
      <c r="Q65" s="175">
        <f>IF(VLOOKUP($D65,'Appendix B - CI'!$C$2:$EM$141,Q$1,0) &gt; 0,$C65,0)</f>
        <v>0</v>
      </c>
      <c r="R65" s="175">
        <f>IF(VLOOKUP($D65,'Appendix B - CI'!$C$2:$EM$141,R$1,0) &gt; 0,$C65,0)</f>
        <v>0</v>
      </c>
      <c r="S65" s="175">
        <f>IF(VLOOKUP($D65,'Appendix B - CI'!$C$2:$EM$141,S$1,0) &gt; 0,$C65,0)</f>
        <v>0</v>
      </c>
      <c r="T65" s="175">
        <f>IF(VLOOKUP($D65,'Appendix B - CI'!$C$2:$EM$141,T$1,0) &gt; 0,$C65,0)</f>
        <v>0</v>
      </c>
      <c r="U65" s="175">
        <f>IF(VLOOKUP($D65,'Appendix B - CI'!$C$2:$EM$141,U$1,0) &gt; 0,$C65,0)</f>
        <v>0</v>
      </c>
      <c r="V65" s="175">
        <f>IF(VLOOKUP($D65,'Appendix B - CI'!$C$2:$EM$141,V$1,0) &gt; 0,$C65,0)</f>
        <v>0</v>
      </c>
      <c r="W65" s="175">
        <f>IF(VLOOKUP($D65,'Appendix B - CI'!$C$2:$EM$141,W$1,0) &gt; 0,$C65,0)</f>
        <v>0</v>
      </c>
      <c r="X65" s="175">
        <f>IF(VLOOKUP($D65,'Appendix B - CI'!$C$2:$EM$141,X$1,0) &gt; 0,$C65,0)</f>
        <v>0</v>
      </c>
      <c r="Y65" s="175">
        <f>IF(VLOOKUP($D65,'Appendix B - CI'!$C$2:$EM$141,Y$1,0) &gt; 0,$C65,0)</f>
        <v>0</v>
      </c>
      <c r="Z65" s="175">
        <f>IF(VLOOKUP($D65,'Appendix B - CI'!$C$2:$EM$141,Z$1,0) &gt; 0,$C65,0)</f>
        <v>0</v>
      </c>
      <c r="AA65" s="175">
        <f>IF(VLOOKUP($D65,'Appendix B - CI'!$C$2:$EM$141,AA$1,0) &gt; 0,$C65,0)</f>
        <v>0</v>
      </c>
      <c r="AB65" s="175">
        <f>IF(VLOOKUP($D65,'Appendix B - CI'!$C$2:$EM$141,AB$1,0) &gt; 0,$C65,0)</f>
        <v>0</v>
      </c>
      <c r="AC65" s="175">
        <f>IF(VLOOKUP($D65,'Appendix B - CI'!$C$2:$EM$141,AC$1,0) &gt; 0,$C65,0)</f>
        <v>0</v>
      </c>
      <c r="AD65" s="175">
        <f>IF(VLOOKUP($D65,'Appendix B - CI'!$C$2:$EM$141,AD$1,0) &gt; 0,$C65,0)</f>
        <v>0</v>
      </c>
      <c r="AE65" s="175">
        <f>IF(VLOOKUP($D65,'Appendix B - CI'!$C$2:$EM$141,AE$1,0) &gt; 0,$C65,0)</f>
        <v>0</v>
      </c>
      <c r="AF65" s="175">
        <f>IF(VLOOKUP($D65,'Appendix B - CI'!$C$2:$EM$141,AF$1,0) &gt; 0,$C65,0)</f>
        <v>0</v>
      </c>
      <c r="AG65" s="175">
        <f>IF(VLOOKUP($D65,'Appendix B - CI'!$C$2:$EM$141,AG$1,0) &gt; 0,$C65,0)</f>
        <v>0</v>
      </c>
      <c r="AH65" s="175">
        <f>IF(VLOOKUP($D65,'Appendix B - CI'!$C$2:$EM$141,AH$1,0) &gt; 0,$C65,0)</f>
        <v>0</v>
      </c>
      <c r="AI65" s="989">
        <f>IF(VLOOKUP($D65,'Appendix B - CI'!$C$2:$EM$141,AI$1,0) &gt; 0,$C65,0)</f>
        <v>549.9936</v>
      </c>
      <c r="AJ65" s="175">
        <f>IF(VLOOKUP($D65,'Appendix B - CI'!$C$2:$EM$141,AJ$1,0) &gt; 0,$C65,0)</f>
        <v>0</v>
      </c>
      <c r="AK65" s="175">
        <f>IF(VLOOKUP($D65,'Appendix B - CI'!$C$2:$EM$141,AK$1,0) &gt; 0,$C65,0)</f>
        <v>0</v>
      </c>
      <c r="AL65" s="175">
        <f>IF(VLOOKUP($D65,'Appendix B - CI'!$C$2:$EM$141,AL$1,0) &gt; 0,$C65,0)</f>
        <v>0</v>
      </c>
      <c r="AM65" s="175">
        <f>IF(VLOOKUP($D65,'Appendix B - CI'!$C$2:$EM$141,AM$1,0) &gt; 0,$C65,0)</f>
        <v>0</v>
      </c>
      <c r="AN65" s="175">
        <f>IF(VLOOKUP($D65,'Appendix B - CI'!$C$2:$EM$141,AN$1,0) &gt; 0,$C65,0)</f>
        <v>0</v>
      </c>
      <c r="AO65" s="175">
        <f>IF(VLOOKUP($D65,'Appendix B - CI'!$C$2:$EM$141,AO$1,0) &gt; 0,$C65,0)</f>
        <v>0</v>
      </c>
      <c r="AP65" s="175">
        <f>IF(VLOOKUP($D65,'Appendix B - CI'!$C$2:$EM$141,AP$1,0) &gt; 0,$C65,0)</f>
        <v>0</v>
      </c>
      <c r="AQ65" s="989">
        <f>IF(VLOOKUP($D65,'Appendix B - CI'!$C$2:$EM$141,AQ$1,0) &gt; 0,$C65,0)</f>
        <v>549.9936</v>
      </c>
      <c r="AR65" s="175">
        <f>IF(VLOOKUP($D65,'Appendix B - CI'!$C$2:$EM$141,AR$1,0) &gt; 0,$C65,0)</f>
        <v>0</v>
      </c>
      <c r="AS65" s="175">
        <f>IF(VLOOKUP($D65,'Appendix B - CI'!$C$2:$EM$141,AS$1,0) &gt; 0,$C65,0)</f>
        <v>0</v>
      </c>
      <c r="AT65" s="175">
        <f>IF(VLOOKUP($D65,'Appendix B - CI'!$C$2:$EM$141,AT$1,0) &gt; 0,$C65,0)</f>
        <v>0</v>
      </c>
      <c r="AU65" s="175">
        <f>IF(VLOOKUP($D65,'Appendix B - CI'!$C$2:$EM$141,AU$1,0) &gt; 0,$C65,0)</f>
        <v>0</v>
      </c>
      <c r="AV65" s="175">
        <f>IF(VLOOKUP($D65,'Appendix B - CI'!$C$2:$EM$141,AV$1,0) &gt; 0,$C65,0)</f>
        <v>0</v>
      </c>
      <c r="AW65" s="175">
        <f>IF(VLOOKUP($D65,'Appendix B - CI'!$C$2:$EM$141,AW$1,0) &gt; 0,$C65,0)</f>
        <v>0</v>
      </c>
      <c r="AX65" s="175">
        <f>IF(VLOOKUP($D65,'Appendix B - CI'!$C$2:$EM$141,AX$1,0) &gt; 0,$C65,0)</f>
        <v>0</v>
      </c>
      <c r="AY65" s="175">
        <f>IF(VLOOKUP($D65,'Appendix B - CI'!$C$2:$EM$141,AY$1,0) &gt; 0,$C65,0)</f>
        <v>0</v>
      </c>
      <c r="AZ65" s="175">
        <f>IF(VLOOKUP($D65,'Appendix B - CI'!$C$2:$EM$141,AZ$1,0) &gt; 0,$C65,0)</f>
        <v>0</v>
      </c>
      <c r="BA65" s="175">
        <f>IF(VLOOKUP($D65,'Appendix B - CI'!$C$2:$EM$141,BA$1,0) &gt; 0,$C65,0)</f>
        <v>0</v>
      </c>
      <c r="BB65" s="175">
        <f>IF(VLOOKUP($D65,'Appendix B - CI'!$C$2:$EM$141,BB$1,0) &gt; 0,$C65,0)</f>
        <v>0</v>
      </c>
      <c r="BC65" s="989">
        <f>IF(VLOOKUP($D65,'Appendix B - CI'!$C$2:$EM$141,BC$1,0) &gt; 0,$C65,0)</f>
        <v>549.9936</v>
      </c>
      <c r="BD65" s="175">
        <f>IF(VLOOKUP($D65,'Appendix B - CI'!$C$2:$EM$141,BD$1,0) &gt; 0,$C65,0)</f>
        <v>0</v>
      </c>
      <c r="BE65" s="175">
        <f>IF(VLOOKUP($D65,'Appendix B - CI'!$C$2:$EM$141,BE$1,0) &gt; 0,$C65,0)</f>
        <v>0</v>
      </c>
      <c r="BF65" s="175">
        <f>IF(VLOOKUP($D65,'Appendix B - CI'!$C$2:$EM$141,BF$1,0) &gt; 0,$C65,0)</f>
        <v>0</v>
      </c>
      <c r="BG65" s="175">
        <f>IF(VLOOKUP($D65,'Appendix B - CI'!$C$2:$EM$141,BG$1,0) &gt; 0,$C65,0)</f>
        <v>0</v>
      </c>
      <c r="BH65" s="175">
        <f>IF(VLOOKUP($D65,'Appendix B - CI'!$C$2:$EM$141,BH$1,0) &gt; 0,$C65,0)</f>
        <v>0</v>
      </c>
      <c r="BI65" s="175">
        <f>IF(VLOOKUP($D65,'Appendix B - CI'!$C$2:$EM$141,BI$1,0) &gt; 0,$C65,0)</f>
        <v>0</v>
      </c>
      <c r="BJ65" s="175">
        <f>IF(VLOOKUP($D65,'Appendix B - CI'!$C$2:$EM$141,BJ$1,0) &gt; 0,$C65,0)</f>
        <v>0</v>
      </c>
      <c r="BK65" s="175">
        <f>IF(VLOOKUP($D65,'Appendix B - CI'!$C$2:$EM$141,BK$1,0) &gt; 0,$C65,0)</f>
        <v>0</v>
      </c>
      <c r="BL65" s="175">
        <f>IF(VLOOKUP($D65,'Appendix B - CI'!$C$2:$EM$141,BL$1,0) &gt; 0,$C65,0)</f>
        <v>0</v>
      </c>
      <c r="BM65" s="175">
        <f>IF(VLOOKUP($D65,'Appendix B - CI'!$C$2:$EM$141,BM$1,0) &gt; 0,$C65,0)</f>
        <v>0</v>
      </c>
      <c r="BN65" s="175">
        <f>IF(VLOOKUP($D65,'Appendix B - CI'!$C$2:$EM$141,BN$1,0) &gt; 0,$C65,0)</f>
        <v>0</v>
      </c>
      <c r="BO65" s="175">
        <f>IF(VLOOKUP($D65,'Appendix B - CI'!$C$2:$EM$141,BO$1,0) &gt; 0,$C65,0)</f>
        <v>0</v>
      </c>
      <c r="BP65" s="175">
        <f>IF(VLOOKUP($D65,'Appendix B - CI'!$C$2:$EM$141,BP$1,0) &gt; 0,$C65,0)</f>
        <v>0</v>
      </c>
      <c r="BQ65" s="175">
        <f>IF(VLOOKUP($D65,'Appendix B - CI'!$C$2:$EM$141,BQ$1,0) &gt; 0,$C65,0)</f>
        <v>0</v>
      </c>
      <c r="BR65" s="175">
        <f>IF(VLOOKUP($D65,'Appendix B - CI'!$C$2:$EM$141,BR$1,0) &gt; 0,$C65,0)</f>
        <v>0</v>
      </c>
      <c r="BS65" s="175">
        <f>IF(VLOOKUP($D65,'Appendix B - CI'!$C$2:$EM$141,BS$1,0) &gt; 0,$C65,0)</f>
        <v>0</v>
      </c>
      <c r="BT65" s="175">
        <f>IF(VLOOKUP($D65,'Appendix B - CI'!$C$2:$EM$141,BT$1,0) &gt; 0,$C65,0)</f>
        <v>0</v>
      </c>
      <c r="BU65" s="175">
        <f>IF(VLOOKUP($D65,'Appendix B - CI'!$C$2:$EM$141,BU$1,0) &gt; 0,$C65,0)</f>
        <v>0</v>
      </c>
      <c r="BV65" s="175">
        <f>IF(VLOOKUP($D65,'Appendix B - CI'!$C$2:$EM$141,BV$1,0) &gt; 0,$C65,0)</f>
        <v>0</v>
      </c>
      <c r="BW65" s="175">
        <f>IF(VLOOKUP($D65,'Appendix B - CI'!$C$2:$EM$141,BW$1,0) &gt; 0,$C65,0)</f>
        <v>0</v>
      </c>
      <c r="BX65" s="175">
        <f>IF(VLOOKUP($D65,'Appendix B - CI'!$C$2:$EM$141,BX$1,0) &gt; 0,$C65,0)</f>
        <v>0</v>
      </c>
      <c r="BY65" s="175">
        <f>IF(VLOOKUP($D65,'Appendix B - CI'!$C$2:$EM$141,BY$1,0) &gt; 0,$C65,0)</f>
        <v>0</v>
      </c>
      <c r="BZ65" s="175">
        <f>IF(VLOOKUP($D65,'Appendix B - CI'!$C$2:$EM$141,BZ$1,0) &gt; 0,$C65,0)</f>
        <v>0</v>
      </c>
      <c r="CA65" s="175">
        <f>IF(VLOOKUP($D65,'Appendix B - CI'!$C$2:$EM$141,CA$1,0) &gt; 0,$C65,0)</f>
        <v>0</v>
      </c>
      <c r="CB65" s="175">
        <f>IF(VLOOKUP($D65,'Appendix B - CI'!$C$2:$EM$141,CB$1,0) &gt; 0,$C65,0)</f>
        <v>0</v>
      </c>
      <c r="CC65" s="175">
        <f>IF(VLOOKUP($D65,'Appendix B - CI'!$C$2:$EM$141,CC$1,0) &gt; 0,$C65,0)</f>
        <v>0</v>
      </c>
      <c r="CD65" s="175">
        <f>IF(VLOOKUP($D65,'Appendix B - CI'!$C$2:$EM$141,CD$1,0) &gt; 0,$C65,0)</f>
        <v>0</v>
      </c>
      <c r="CE65" s="175">
        <f>IF(VLOOKUP($D65,'Appendix B - CI'!$C$2:$EM$141,CE$1,0) &gt; 0,$C65,0)</f>
        <v>0</v>
      </c>
      <c r="CF65" s="175">
        <f>IF(VLOOKUP($D65,'Appendix B - CI'!$C$2:$EM$141,CF$1,0) &gt; 0,$C65,0)</f>
        <v>0</v>
      </c>
      <c r="CG65" s="175">
        <f>IF(VLOOKUP($D65,'Appendix B - CI'!$C$2:$EM$141,CG$1,0) &gt; 0,$C65,0)</f>
        <v>0</v>
      </c>
      <c r="CH65" s="175">
        <f>IF(VLOOKUP($D65,'Appendix B - CI'!$C$2:$EM$141,CH$1,0) &gt; 0,$C65,0)</f>
        <v>0</v>
      </c>
      <c r="CI65" s="175">
        <f>IF(VLOOKUP($D65,'Appendix B - CI'!$C$2:$EM$141,CI$1,0) &gt; 0,$C65,0)</f>
        <v>0</v>
      </c>
      <c r="CJ65" s="175">
        <f>IF(VLOOKUP($D65,'Appendix B - CI'!$C$2:$EM$141,CJ$1,0) &gt; 0,$C65,0)</f>
        <v>0</v>
      </c>
      <c r="CK65" s="989">
        <f>IF(VLOOKUP($D65,'Appendix B - CI'!$C$2:$EM$141,CK$1,0) &gt; 0,$C65,0)</f>
        <v>549.9936</v>
      </c>
      <c r="CL65" s="175">
        <f>IF(VLOOKUP($D65,'Appendix B - CI'!$C$2:$EM$141,CL$1,0) &gt; 0,$C65,0)</f>
        <v>0</v>
      </c>
      <c r="CM65" s="175">
        <f>IF(VLOOKUP($D65,'Appendix B - CI'!$C$2:$EM$141,CM$1,0) &gt; 0,$C65,0)</f>
        <v>0</v>
      </c>
      <c r="CN65" s="175">
        <f>IF(VLOOKUP($D65,'Appendix B - CI'!$C$2:$EM$141,CN$1,0) &gt; 0,$C65,0)</f>
        <v>0</v>
      </c>
      <c r="CO65" s="175">
        <f>IF(VLOOKUP($D65,'Appendix B - CI'!$C$2:$EM$141,CO$1,0) &gt; 0,$C65,0)</f>
        <v>0</v>
      </c>
      <c r="CP65" s="175">
        <f>IF(VLOOKUP($D65,'Appendix B - CI'!$C$2:$EM$141,CP$1,0) &gt; 0,$C65,0)</f>
        <v>0</v>
      </c>
      <c r="CQ65" s="175">
        <f>IF(VLOOKUP($D65,'Appendix B - CI'!$C$2:$EM$141,CQ$1,0) &gt; 0,$C65,0)</f>
        <v>0</v>
      </c>
      <c r="CR65" s="175">
        <f>IF(VLOOKUP($D65,'Appendix B - CI'!$C$2:$EM$141,CR$1,0) &gt; 0,$C65,0)</f>
        <v>0</v>
      </c>
      <c r="CS65" s="175">
        <f>IF(VLOOKUP($D65,'Appendix B - CI'!$C$2:$EM$141,CS$1,0) &gt; 0,$C65,0)</f>
        <v>0</v>
      </c>
      <c r="CT65" s="989">
        <f>IF(VLOOKUP($D65,'Appendix B - CI'!$C$2:$EM$141,CT$1,0) &gt; 0,$C65,0)</f>
        <v>549.9936</v>
      </c>
      <c r="CU65" s="175">
        <f>IF(VLOOKUP($D65,'Appendix B - CI'!$C$2:$EM$141,CU$1,0) &gt; 0,$C65,0)</f>
        <v>0</v>
      </c>
      <c r="CV65" s="175">
        <f>IF(VLOOKUP($D65,'Appendix B - CI'!$C$2:$EM$141,CV$1,0) &gt; 0,$C65,0)</f>
        <v>0</v>
      </c>
      <c r="CW65" s="175">
        <f>IF(VLOOKUP($D65,'Appendix B - CI'!$C$2:$EM$141,CW$1,0) &gt; 0,$C65,0)</f>
        <v>0</v>
      </c>
      <c r="CX65" s="175">
        <f>IF(VLOOKUP($D65,'Appendix B - CI'!$C$2:$EM$141,CX$1,0) &gt; 0,$C65,0)</f>
        <v>0</v>
      </c>
      <c r="CY65" s="175">
        <f>IF(VLOOKUP($D65,'Appendix B - CI'!$C$2:$EM$141,CY$1,0) &gt; 0,$C65,0)</f>
        <v>0</v>
      </c>
      <c r="CZ65" s="175">
        <f>IF(VLOOKUP($D65,'Appendix B - CI'!$C$2:$EM$141,CZ$1,0) &gt; 0,$C65,0)</f>
        <v>0</v>
      </c>
      <c r="DA65" s="175">
        <f>IF(VLOOKUP($D65,'Appendix B - CI'!$C$2:$EM$141,DA$1,0) &gt; 0,$C65,0)</f>
        <v>0</v>
      </c>
      <c r="DB65" s="175">
        <f>IF(VLOOKUP($D65,'Appendix B - CI'!$C$2:$EM$141,DB$1,0) &gt; 0,$C65,0)</f>
        <v>0</v>
      </c>
      <c r="DC65" s="175">
        <f>IF(VLOOKUP($D65,'Appendix B - CI'!$C$2:$EM$141,DC$1,0) &gt; 0,$C65,0)</f>
        <v>0</v>
      </c>
      <c r="DD65" s="175">
        <f>IF(VLOOKUP($D65,'Appendix B - CI'!$C$2:$EM$141,DD$1,0) &gt; 0,$C65,0)</f>
        <v>0</v>
      </c>
      <c r="DE65" s="989">
        <f>IF(VLOOKUP($D65,'Appendix B - CI'!$C$2:$EM$141,DE$1,0) &gt; 0,$C65,0)</f>
        <v>549.9936</v>
      </c>
      <c r="DF65" s="175">
        <f>IF(VLOOKUP($D65,'Appendix B - CI'!$C$2:$EM$141,DF$1,0) &gt; 0,$C65,0)</f>
        <v>0</v>
      </c>
      <c r="DG65" s="175">
        <f>IF(VLOOKUP($D65,'Appendix B - CI'!$C$2:$EM$141,DG$1,0) &gt; 0,$C65,0)</f>
        <v>0</v>
      </c>
      <c r="DH65" s="175">
        <f>IF(VLOOKUP($D65,'Appendix B - CI'!$C$2:$EM$141,DH$1,0) &gt; 0,$C65,0)</f>
        <v>0</v>
      </c>
      <c r="DI65" s="989">
        <f>IF(VLOOKUP($D65,'Appendix B - CI'!$C$2:$EM$141,DI$1,0) &gt; 0,$C65,0)</f>
        <v>549.9936</v>
      </c>
      <c r="DJ65" s="175">
        <f>IF(VLOOKUP($D65,'Appendix B - CI'!$C$2:$EM$141,DJ$1,0) &gt; 0,$C65,0)</f>
        <v>0</v>
      </c>
      <c r="DK65" s="175">
        <f>IF(VLOOKUP($D65,'Appendix B - CI'!$C$2:$EM$141,DK$1,0) &gt; 0,$C65,0)</f>
        <v>0</v>
      </c>
      <c r="DL65" s="175">
        <f>IF(VLOOKUP($D65,'Appendix B - CI'!$C$2:$EM$141,DL$1,0) &gt; 0,$C65,0)</f>
        <v>0</v>
      </c>
      <c r="DM65" s="175">
        <f>IF(VLOOKUP($D65,'Appendix B - CI'!$C$2:$EM$141,DM$1,0) &gt; 0,$C65,0)</f>
        <v>0</v>
      </c>
      <c r="DN65" s="175">
        <f>IF(VLOOKUP($D65,'Appendix B - CI'!$C$2:$EM$141,DN$1,0) &gt; 0,$C65,0)</f>
        <v>0</v>
      </c>
      <c r="DO65" s="175">
        <f>IF(VLOOKUP($D65,'Appendix B - CI'!$C$2:$EM$141,DO$1,0) &gt; 0,$C65,0)</f>
        <v>0</v>
      </c>
      <c r="DP65" s="175">
        <f>IF(VLOOKUP($D65,'Appendix B - CI'!$C$2:$EM$141,DP$1,0) &gt; 0,$C65,0)</f>
        <v>0</v>
      </c>
      <c r="DQ65" s="989">
        <f>IF(VLOOKUP($D65,'Appendix B - CI'!$C$2:$EM$141,DQ$1,0) &gt; 0,$C65,0)</f>
        <v>549.9936</v>
      </c>
      <c r="DR65" s="175">
        <f>IF(VLOOKUP($D65,'Appendix B - CI'!$C$2:$EM$141,DR$1,0) &gt; 0,$C65,0)</f>
        <v>0</v>
      </c>
      <c r="DS65" s="175">
        <f>IF(VLOOKUP($D65,'Appendix B - CI'!$C$2:$EM$141,DS$1,0) &gt; 0,$C65,0)</f>
        <v>0</v>
      </c>
      <c r="DT65" s="175">
        <f>IF(VLOOKUP($D65,'Appendix B - CI'!$C$2:$EM$141,DT$1,0) &gt; 0,$C65,0)</f>
        <v>0</v>
      </c>
      <c r="DU65" s="175">
        <f>IF(VLOOKUP($D65,'Appendix B - CI'!$C$2:$EM$141,DU$1,0) &gt; 0,$C65,0)</f>
        <v>0</v>
      </c>
      <c r="DV65" s="175">
        <f>IF(VLOOKUP($D65,'Appendix B - CI'!$C$2:$EM$141,DV$1,0) &gt; 0,$C65,0)</f>
        <v>0</v>
      </c>
      <c r="DW65" s="989">
        <f>IF(VLOOKUP($D65,'Appendix B - CI'!$C$2:$EM$141,DW$1,0) &gt; 0,$C65,0)</f>
        <v>549.9936</v>
      </c>
      <c r="DX65" s="175">
        <f>IF(VLOOKUP($D65,'Appendix B - CI'!$C$2:$EM$141,DX$1,0) &gt; 0,$C65,0)</f>
        <v>0</v>
      </c>
      <c r="DY65" s="175">
        <f>IF(VLOOKUP($D65,'Appendix B - CI'!$C$2:$EM$141,DY$1,0) &gt; 0,$C65,0)</f>
        <v>0</v>
      </c>
      <c r="DZ65" s="175">
        <f>IF(VLOOKUP($D65,'Appendix B - CI'!$C$2:$EM$141,DZ$1,0) &gt; 0,$C65,0)</f>
        <v>0</v>
      </c>
      <c r="EA65" s="175">
        <f>IF(VLOOKUP($D65,'Appendix B - CI'!$C$2:$EM$141,EA$1,0) &gt; 0,$C65,0)</f>
        <v>0</v>
      </c>
      <c r="EB65" s="175">
        <f>IF(VLOOKUP($D65,'Appendix B - CI'!$C$2:$EM$141,EB$1,0) &gt; 0,$C65,0)</f>
        <v>0</v>
      </c>
      <c r="EC65" s="175">
        <f>IF(VLOOKUP($D65,'Appendix B - CI'!$C$2:$EM$141,EC$1,0) &gt; 0,$C65,0)</f>
        <v>0</v>
      </c>
      <c r="ED65" s="989">
        <f>IF(VLOOKUP($D65,'Appendix B - CI'!$C$2:$EM$141,ED$1,0) &gt; 0,$C65,0)</f>
        <v>549.9936</v>
      </c>
      <c r="EE65" s="175">
        <f>IF(VLOOKUP($D65,'Appendix B - CI'!$C$2:$EM$141,EE$1,0) &gt; 0,$C65,0)</f>
        <v>0</v>
      </c>
      <c r="EF65" s="175">
        <f>IF(VLOOKUP($D65,'Appendix B - CI'!$C$2:$EM$141,EF$1,0) &gt; 0,$C65,0)</f>
        <v>0</v>
      </c>
      <c r="EG65" s="175">
        <f>IF(VLOOKUP($D65,'Appendix B - CI'!$C$2:$EM$141,EG$1,0) &gt; 0,$C65,0)</f>
        <v>0</v>
      </c>
      <c r="EH65" s="175">
        <f>IF(VLOOKUP($D65,'Appendix B - CI'!$C$2:$EM$141,EH$1,0) &gt; 0,$C65,0)</f>
        <v>0</v>
      </c>
      <c r="EI65" s="175">
        <f>IF(VLOOKUP($D65,'Appendix B - CI'!$C$2:$EM$141,EI$1,0) &gt; 0,$C65,0)</f>
        <v>0</v>
      </c>
      <c r="EJ65" s="175">
        <f>IF(VLOOKUP($D65,'Appendix B - CI'!$C$2:$EM$141,EJ$1,0) &gt; 0,$C65,0)</f>
        <v>0</v>
      </c>
      <c r="EK65" s="175">
        <f>IF(VLOOKUP($D65,'Appendix B - CI'!$C$2:$EM$141,EK$1,0) &gt; 0,$C65,0)</f>
        <v>0</v>
      </c>
      <c r="EL65" s="175">
        <f>IF(VLOOKUP($D65,'Appendix B - CI'!$C$2:$EM$141,EL$1,0) &gt; 0,$C65,0)</f>
        <v>0</v>
      </c>
      <c r="EM65" s="175">
        <f>IF(VLOOKUP($D65,'Appendix B - CI'!$C$2:$EM$141,EM$1,0) &gt; 0,$C65,0)</f>
        <v>0</v>
      </c>
      <c r="EN65" s="175">
        <f>IF(VLOOKUP($D65,'Appendix B - CI'!$C$2:$EM$141,EN$1,0) &gt; 0,$C65,0)</f>
        <v>0</v>
      </c>
      <c r="EO65" s="178"/>
      <c r="EP65" s="178"/>
      <c r="EQ65" s="178"/>
      <c r="ER65" s="178"/>
      <c r="ES65" s="178"/>
      <c r="ET65" s="178"/>
      <c r="EU65" s="178"/>
      <c r="EV65" s="178"/>
      <c r="EW65" s="178"/>
      <c r="EX65" s="178"/>
      <c r="EY65" s="178"/>
      <c r="EZ65" s="178"/>
      <c r="FA65" s="178"/>
      <c r="FB65" s="178"/>
      <c r="FC65" s="178"/>
      <c r="FD65" s="178"/>
      <c r="FE65" s="178"/>
      <c r="FF65" s="178"/>
      <c r="FG65" s="178"/>
      <c r="FH65" s="178"/>
      <c r="FI65" s="178"/>
      <c r="FJ65" s="178"/>
      <c r="FK65" s="178"/>
      <c r="FL65" s="178"/>
      <c r="FM65" s="178"/>
      <c r="FN65" s="178"/>
      <c r="FO65" s="178"/>
      <c r="FP65" s="178"/>
      <c r="FQ65" s="178"/>
      <c r="FR65" s="178"/>
      <c r="FS65" s="178"/>
      <c r="FT65" s="178"/>
      <c r="FU65" s="178"/>
      <c r="FV65" s="178"/>
      <c r="FW65" s="178"/>
      <c r="FX65" s="178"/>
      <c r="FY65" s="178"/>
      <c r="FZ65" s="178"/>
      <c r="GA65" s="178"/>
      <c r="GB65" s="178"/>
      <c r="GC65" s="178"/>
      <c r="GD65" s="178"/>
      <c r="GE65" s="178"/>
      <c r="GF65" s="178"/>
      <c r="GG65" s="178"/>
      <c r="GH65" s="178"/>
      <c r="GI65" s="178"/>
      <c r="GJ65" s="178"/>
      <c r="GK65" s="178"/>
      <c r="GL65" s="178"/>
      <c r="GM65" s="178"/>
      <c r="GN65" s="178"/>
      <c r="GO65" s="178"/>
      <c r="GP65" s="178"/>
      <c r="GQ65" s="178"/>
      <c r="GR65" s="178"/>
      <c r="GS65" s="178"/>
      <c r="GT65" s="178"/>
      <c r="GU65" s="178"/>
      <c r="GV65" s="178"/>
      <c r="GW65" s="178"/>
      <c r="GX65" s="178"/>
      <c r="GY65" s="178"/>
      <c r="GZ65" s="178"/>
      <c r="HA65" s="178"/>
      <c r="HB65" s="178"/>
      <c r="HC65" s="178"/>
      <c r="HD65" s="178"/>
      <c r="HE65" s="178"/>
      <c r="HF65" s="178"/>
      <c r="HG65" s="178"/>
      <c r="HH65" s="178"/>
      <c r="HI65" s="178"/>
      <c r="HJ65" s="178"/>
      <c r="HK65" s="178"/>
      <c r="HL65" s="178"/>
      <c r="HM65" s="178"/>
      <c r="HN65" s="178"/>
      <c r="HO65" s="178"/>
      <c r="HP65" s="178"/>
      <c r="HQ65" s="178"/>
      <c r="HR65" s="178"/>
      <c r="HS65" s="178"/>
      <c r="HT65" s="178"/>
      <c r="HU65" s="178"/>
      <c r="HV65" s="178"/>
      <c r="HW65" s="178"/>
      <c r="HX65" s="178"/>
      <c r="HY65" s="178"/>
      <c r="HZ65" s="178"/>
      <c r="IA65" s="178"/>
      <c r="IB65" s="178"/>
      <c r="IC65" s="178"/>
      <c r="ID65" s="178"/>
      <c r="IE65" s="178"/>
      <c r="IF65" s="178"/>
      <c r="IG65" s="178"/>
      <c r="IH65" s="178"/>
      <c r="II65" s="178"/>
      <c r="IJ65" s="178"/>
      <c r="IK65" s="178"/>
      <c r="IL65" s="178"/>
      <c r="IM65" s="178"/>
      <c r="IN65" s="178"/>
      <c r="IO65" s="178"/>
      <c r="IP65" s="178"/>
      <c r="IQ65" s="178"/>
      <c r="IR65" s="178"/>
      <c r="IS65" s="178"/>
      <c r="IT65" s="178"/>
      <c r="IU65" s="178"/>
      <c r="IV65" s="178"/>
      <c r="IW65" s="178"/>
      <c r="IX65" s="178"/>
      <c r="IY65" s="178"/>
      <c r="IZ65" s="178"/>
      <c r="JA65" s="178"/>
      <c r="JB65" s="178"/>
      <c r="JC65" s="178"/>
      <c r="JD65" s="178"/>
      <c r="JE65" s="178"/>
      <c r="JF65" s="178"/>
      <c r="JG65" s="178"/>
      <c r="JH65" s="178"/>
      <c r="JI65" s="178"/>
      <c r="JJ65" s="178"/>
      <c r="JK65" s="178"/>
      <c r="JL65" s="178"/>
      <c r="JM65" s="178"/>
      <c r="JN65" s="178"/>
      <c r="JO65" s="178"/>
      <c r="JP65" s="178"/>
      <c r="JQ65" s="178"/>
      <c r="JR65" s="178"/>
      <c r="JS65" s="178"/>
      <c r="JT65" s="178"/>
      <c r="JU65" s="178"/>
      <c r="JV65" s="178"/>
      <c r="JW65" s="178"/>
      <c r="JX65" s="178"/>
      <c r="JY65" s="180"/>
    </row>
    <row r="66" ht="14.25" customHeight="1">
      <c r="A66" s="50" t="s">
        <v>227</v>
      </c>
      <c r="B66" s="83" t="s">
        <v>480</v>
      </c>
      <c r="C66" s="1330">
        <f>VLOOKUP(D66,'Combined Scenario II - Results'!$C$2:$AR$87,42,0)</f>
        <v>868.97</v>
      </c>
      <c r="D66" s="50">
        <v>1811088.0</v>
      </c>
      <c r="E66" s="175">
        <f>IF(VLOOKUP($D66,'Appendix B - CI'!$C$2:$EM$141,E$1,0) &gt; 0,$C66,0)</f>
        <v>0</v>
      </c>
      <c r="F66" s="175">
        <f>IF(VLOOKUP($D66,'Appendix B - CI'!$C$2:$EM$141,F$1,0) &gt; 0,$C66,0)</f>
        <v>0</v>
      </c>
      <c r="G66" s="175">
        <f>IF(VLOOKUP($D66,'Appendix B - CI'!$C$2:$EM$141,G$1,0) &gt; 0,$C66,0)</f>
        <v>0</v>
      </c>
      <c r="H66" s="175">
        <f>IF(VLOOKUP($D66,'Appendix B - CI'!$C$2:$EM$141,H$1,0) &gt; 0,$C66,0)</f>
        <v>0</v>
      </c>
      <c r="I66" s="175">
        <f>IF(VLOOKUP($D66,'Appendix B - CI'!$C$2:$EM$141,I$1,0) &gt; 0,$C66,0)</f>
        <v>0</v>
      </c>
      <c r="J66" s="175">
        <f>IF(VLOOKUP($D66,'Appendix B - CI'!$C$2:$EM$141,J$1,0) &gt; 0,$C66,0)</f>
        <v>0</v>
      </c>
      <c r="K66" s="175">
        <f>IF(VLOOKUP($D66,'Appendix B - CI'!$C$2:$EM$141,K$1,0) &gt; 0,$C66,0)</f>
        <v>0</v>
      </c>
      <c r="L66" s="175">
        <f>IF(VLOOKUP($D66,'Appendix B - CI'!$C$2:$EM$141,L$1,0) &gt; 0,$C66,0)</f>
        <v>0</v>
      </c>
      <c r="M66" s="175">
        <f>IF(VLOOKUP($D66,'Appendix B - CI'!$C$2:$EM$141,M$1,0) &gt; 0,$C66,0)</f>
        <v>0</v>
      </c>
      <c r="N66" s="175">
        <f>IF(VLOOKUP($D66,'Appendix B - CI'!$C$2:$EM$141,N$1,0) &gt; 0,$C66,0)</f>
        <v>0</v>
      </c>
      <c r="O66" s="175">
        <f>IF(VLOOKUP($D66,'Appendix B - CI'!$C$2:$EM$141,O$1,0) &gt; 0,$C66,0)</f>
        <v>0</v>
      </c>
      <c r="P66" s="175">
        <f>IF(VLOOKUP($D66,'Appendix B - CI'!$C$2:$EM$141,P$1,0) &gt; 0,$C66,0)</f>
        <v>0</v>
      </c>
      <c r="Q66" s="175">
        <f>IF(VLOOKUP($D66,'Appendix B - CI'!$C$2:$EM$141,Q$1,0) &gt; 0,$C66,0)</f>
        <v>0</v>
      </c>
      <c r="R66" s="175">
        <f>IF(VLOOKUP($D66,'Appendix B - CI'!$C$2:$EM$141,R$1,0) &gt; 0,$C66,0)</f>
        <v>0</v>
      </c>
      <c r="S66" s="175">
        <f>IF(VLOOKUP($D66,'Appendix B - CI'!$C$2:$EM$141,S$1,0) &gt; 0,$C66,0)</f>
        <v>0</v>
      </c>
      <c r="T66" s="175">
        <f>IF(VLOOKUP($D66,'Appendix B - CI'!$C$2:$EM$141,T$1,0) &gt; 0,$C66,0)</f>
        <v>0</v>
      </c>
      <c r="U66" s="175">
        <f>IF(VLOOKUP($D66,'Appendix B - CI'!$C$2:$EM$141,U$1,0) &gt; 0,$C66,0)</f>
        <v>0</v>
      </c>
      <c r="V66" s="175">
        <f>IF(VLOOKUP($D66,'Appendix B - CI'!$C$2:$EM$141,V$1,0) &gt; 0,$C66,0)</f>
        <v>0</v>
      </c>
      <c r="W66" s="175">
        <f>IF(VLOOKUP($D66,'Appendix B - CI'!$C$2:$EM$141,W$1,0) &gt; 0,$C66,0)</f>
        <v>0</v>
      </c>
      <c r="X66" s="175">
        <f>IF(VLOOKUP($D66,'Appendix B - CI'!$C$2:$EM$141,X$1,0) &gt; 0,$C66,0)</f>
        <v>0</v>
      </c>
      <c r="Y66" s="175">
        <f>IF(VLOOKUP($D66,'Appendix B - CI'!$C$2:$EM$141,Y$1,0) &gt; 0,$C66,0)</f>
        <v>0</v>
      </c>
      <c r="Z66" s="175">
        <f>IF(VLOOKUP($D66,'Appendix B - CI'!$C$2:$EM$141,Z$1,0) &gt; 0,$C66,0)</f>
        <v>0</v>
      </c>
      <c r="AA66" s="175">
        <f>IF(VLOOKUP($D66,'Appendix B - CI'!$C$2:$EM$141,AA$1,0) &gt; 0,$C66,0)</f>
        <v>0</v>
      </c>
      <c r="AB66" s="175">
        <f>IF(VLOOKUP($D66,'Appendix B - CI'!$C$2:$EM$141,AB$1,0) &gt; 0,$C66,0)</f>
        <v>0</v>
      </c>
      <c r="AC66" s="175">
        <f>IF(VLOOKUP($D66,'Appendix B - CI'!$C$2:$EM$141,AC$1,0) &gt; 0,$C66,0)</f>
        <v>0</v>
      </c>
      <c r="AD66" s="175">
        <f>IF(VLOOKUP($D66,'Appendix B - CI'!$C$2:$EM$141,AD$1,0) &gt; 0,$C66,0)</f>
        <v>0</v>
      </c>
      <c r="AE66" s="175">
        <f>IF(VLOOKUP($D66,'Appendix B - CI'!$C$2:$EM$141,AE$1,0) &gt; 0,$C66,0)</f>
        <v>0</v>
      </c>
      <c r="AF66" s="175">
        <f>IF(VLOOKUP($D66,'Appendix B - CI'!$C$2:$EM$141,AF$1,0) &gt; 0,$C66,0)</f>
        <v>0</v>
      </c>
      <c r="AG66" s="175">
        <f>IF(VLOOKUP($D66,'Appendix B - CI'!$C$2:$EM$141,AG$1,0) &gt; 0,$C66,0)</f>
        <v>0</v>
      </c>
      <c r="AH66" s="175">
        <f>IF(VLOOKUP($D66,'Appendix B - CI'!$C$2:$EM$141,AH$1,0) &gt; 0,$C66,0)</f>
        <v>0</v>
      </c>
      <c r="AI66" s="989">
        <f>IF(VLOOKUP($D66,'Appendix B - CI'!$C$2:$EM$141,AI$1,0) &gt; 0,$C66,0)</f>
        <v>868.97</v>
      </c>
      <c r="AJ66" s="175">
        <f>IF(VLOOKUP($D66,'Appendix B - CI'!$C$2:$EM$141,AJ$1,0) &gt; 0,$C66,0)</f>
        <v>0</v>
      </c>
      <c r="AK66" s="175">
        <f>IF(VLOOKUP($D66,'Appendix B - CI'!$C$2:$EM$141,AK$1,0) &gt; 0,$C66,0)</f>
        <v>0</v>
      </c>
      <c r="AL66" s="175">
        <f>IF(VLOOKUP($D66,'Appendix B - CI'!$C$2:$EM$141,AL$1,0) &gt; 0,$C66,0)</f>
        <v>0</v>
      </c>
      <c r="AM66" s="175">
        <f>IF(VLOOKUP($D66,'Appendix B - CI'!$C$2:$EM$141,AM$1,0) &gt; 0,$C66,0)</f>
        <v>0</v>
      </c>
      <c r="AN66" s="175">
        <f>IF(VLOOKUP($D66,'Appendix B - CI'!$C$2:$EM$141,AN$1,0) &gt; 0,$C66,0)</f>
        <v>0</v>
      </c>
      <c r="AO66" s="175">
        <f>IF(VLOOKUP($D66,'Appendix B - CI'!$C$2:$EM$141,AO$1,0) &gt; 0,$C66,0)</f>
        <v>0</v>
      </c>
      <c r="AP66" s="175">
        <f>IF(VLOOKUP($D66,'Appendix B - CI'!$C$2:$EM$141,AP$1,0) &gt; 0,$C66,0)</f>
        <v>0</v>
      </c>
      <c r="AQ66" s="989">
        <f>IF(VLOOKUP($D66,'Appendix B - CI'!$C$2:$EM$141,AQ$1,0) &gt; 0,$C66,0)</f>
        <v>868.97</v>
      </c>
      <c r="AR66" s="175">
        <f>IF(VLOOKUP($D66,'Appendix B - CI'!$C$2:$EM$141,AR$1,0) &gt; 0,$C66,0)</f>
        <v>0</v>
      </c>
      <c r="AS66" s="175">
        <f>IF(VLOOKUP($D66,'Appendix B - CI'!$C$2:$EM$141,AS$1,0) &gt; 0,$C66,0)</f>
        <v>0</v>
      </c>
      <c r="AT66" s="175">
        <f>IF(VLOOKUP($D66,'Appendix B - CI'!$C$2:$EM$141,AT$1,0) &gt; 0,$C66,0)</f>
        <v>0</v>
      </c>
      <c r="AU66" s="175">
        <f>IF(VLOOKUP($D66,'Appendix B - CI'!$C$2:$EM$141,AU$1,0) &gt; 0,$C66,0)</f>
        <v>0</v>
      </c>
      <c r="AV66" s="175">
        <f>IF(VLOOKUP($D66,'Appendix B - CI'!$C$2:$EM$141,AV$1,0) &gt; 0,$C66,0)</f>
        <v>0</v>
      </c>
      <c r="AW66" s="175">
        <f>IF(VLOOKUP($D66,'Appendix B - CI'!$C$2:$EM$141,AW$1,0) &gt; 0,$C66,0)</f>
        <v>0</v>
      </c>
      <c r="AX66" s="175">
        <f>IF(VLOOKUP($D66,'Appendix B - CI'!$C$2:$EM$141,AX$1,0) &gt; 0,$C66,0)</f>
        <v>0</v>
      </c>
      <c r="AY66" s="175">
        <f>IF(VLOOKUP($D66,'Appendix B - CI'!$C$2:$EM$141,AY$1,0) &gt; 0,$C66,0)</f>
        <v>0</v>
      </c>
      <c r="AZ66" s="175">
        <f>IF(VLOOKUP($D66,'Appendix B - CI'!$C$2:$EM$141,AZ$1,0) &gt; 0,$C66,0)</f>
        <v>0</v>
      </c>
      <c r="BA66" s="175">
        <f>IF(VLOOKUP($D66,'Appendix B - CI'!$C$2:$EM$141,BA$1,0) &gt; 0,$C66,0)</f>
        <v>0</v>
      </c>
      <c r="BB66" s="175">
        <f>IF(VLOOKUP($D66,'Appendix B - CI'!$C$2:$EM$141,BB$1,0) &gt; 0,$C66,0)</f>
        <v>0</v>
      </c>
      <c r="BC66" s="989">
        <f>IF(VLOOKUP($D66,'Appendix B - CI'!$C$2:$EM$141,BC$1,0) &gt; 0,$C66,0)</f>
        <v>868.97</v>
      </c>
      <c r="BD66" s="175">
        <f>IF(VLOOKUP($D66,'Appendix B - CI'!$C$2:$EM$141,BD$1,0) &gt; 0,$C66,0)</f>
        <v>0</v>
      </c>
      <c r="BE66" s="175">
        <f>IF(VLOOKUP($D66,'Appendix B - CI'!$C$2:$EM$141,BE$1,0) &gt; 0,$C66,0)</f>
        <v>0</v>
      </c>
      <c r="BF66" s="175">
        <f>IF(VLOOKUP($D66,'Appendix B - CI'!$C$2:$EM$141,BF$1,0) &gt; 0,$C66,0)</f>
        <v>0</v>
      </c>
      <c r="BG66" s="175">
        <f>IF(VLOOKUP($D66,'Appendix B - CI'!$C$2:$EM$141,BG$1,0) &gt; 0,$C66,0)</f>
        <v>0</v>
      </c>
      <c r="BH66" s="175">
        <f>IF(VLOOKUP($D66,'Appendix B - CI'!$C$2:$EM$141,BH$1,0) &gt; 0,$C66,0)</f>
        <v>0</v>
      </c>
      <c r="BI66" s="175">
        <f>IF(VLOOKUP($D66,'Appendix B - CI'!$C$2:$EM$141,BI$1,0) &gt; 0,$C66,0)</f>
        <v>0</v>
      </c>
      <c r="BJ66" s="175">
        <f>IF(VLOOKUP($D66,'Appendix B - CI'!$C$2:$EM$141,BJ$1,0) &gt; 0,$C66,0)</f>
        <v>0</v>
      </c>
      <c r="BK66" s="175">
        <f>IF(VLOOKUP($D66,'Appendix B - CI'!$C$2:$EM$141,BK$1,0) &gt; 0,$C66,0)</f>
        <v>0</v>
      </c>
      <c r="BL66" s="175">
        <f>IF(VLOOKUP($D66,'Appendix B - CI'!$C$2:$EM$141,BL$1,0) &gt; 0,$C66,0)</f>
        <v>0</v>
      </c>
      <c r="BM66" s="175">
        <f>IF(VLOOKUP($D66,'Appendix B - CI'!$C$2:$EM$141,BM$1,0) &gt; 0,$C66,0)</f>
        <v>0</v>
      </c>
      <c r="BN66" s="175">
        <f>IF(VLOOKUP($D66,'Appendix B - CI'!$C$2:$EM$141,BN$1,0) &gt; 0,$C66,0)</f>
        <v>0</v>
      </c>
      <c r="BO66" s="175">
        <f>IF(VLOOKUP($D66,'Appendix B - CI'!$C$2:$EM$141,BO$1,0) &gt; 0,$C66,0)</f>
        <v>0</v>
      </c>
      <c r="BP66" s="175">
        <f>IF(VLOOKUP($D66,'Appendix B - CI'!$C$2:$EM$141,BP$1,0) &gt; 0,$C66,0)</f>
        <v>0</v>
      </c>
      <c r="BQ66" s="175">
        <f>IF(VLOOKUP($D66,'Appendix B - CI'!$C$2:$EM$141,BQ$1,0) &gt; 0,$C66,0)</f>
        <v>0</v>
      </c>
      <c r="BR66" s="175">
        <f>IF(VLOOKUP($D66,'Appendix B - CI'!$C$2:$EM$141,BR$1,0) &gt; 0,$C66,0)</f>
        <v>0</v>
      </c>
      <c r="BS66" s="175">
        <f>IF(VLOOKUP($D66,'Appendix B - CI'!$C$2:$EM$141,BS$1,0) &gt; 0,$C66,0)</f>
        <v>0</v>
      </c>
      <c r="BT66" s="175">
        <f>IF(VLOOKUP($D66,'Appendix B - CI'!$C$2:$EM$141,BT$1,0) &gt; 0,$C66,0)</f>
        <v>0</v>
      </c>
      <c r="BU66" s="175">
        <f>IF(VLOOKUP($D66,'Appendix B - CI'!$C$2:$EM$141,BU$1,0) &gt; 0,$C66,0)</f>
        <v>0</v>
      </c>
      <c r="BV66" s="175">
        <f>IF(VLOOKUP($D66,'Appendix B - CI'!$C$2:$EM$141,BV$1,0) &gt; 0,$C66,0)</f>
        <v>0</v>
      </c>
      <c r="BW66" s="175">
        <f>IF(VLOOKUP($D66,'Appendix B - CI'!$C$2:$EM$141,BW$1,0) &gt; 0,$C66,0)</f>
        <v>0</v>
      </c>
      <c r="BX66" s="175">
        <f>IF(VLOOKUP($D66,'Appendix B - CI'!$C$2:$EM$141,BX$1,0) &gt; 0,$C66,0)</f>
        <v>0</v>
      </c>
      <c r="BY66" s="175">
        <f>IF(VLOOKUP($D66,'Appendix B - CI'!$C$2:$EM$141,BY$1,0) &gt; 0,$C66,0)</f>
        <v>0</v>
      </c>
      <c r="BZ66" s="175">
        <f>IF(VLOOKUP($D66,'Appendix B - CI'!$C$2:$EM$141,BZ$1,0) &gt; 0,$C66,0)</f>
        <v>0</v>
      </c>
      <c r="CA66" s="175">
        <f>IF(VLOOKUP($D66,'Appendix B - CI'!$C$2:$EM$141,CA$1,0) &gt; 0,$C66,0)</f>
        <v>0</v>
      </c>
      <c r="CB66" s="175">
        <f>IF(VLOOKUP($D66,'Appendix B - CI'!$C$2:$EM$141,CB$1,0) &gt; 0,$C66,0)</f>
        <v>0</v>
      </c>
      <c r="CC66" s="175">
        <f>IF(VLOOKUP($D66,'Appendix B - CI'!$C$2:$EM$141,CC$1,0) &gt; 0,$C66,0)</f>
        <v>0</v>
      </c>
      <c r="CD66" s="175">
        <f>IF(VLOOKUP($D66,'Appendix B - CI'!$C$2:$EM$141,CD$1,0) &gt; 0,$C66,0)</f>
        <v>0</v>
      </c>
      <c r="CE66" s="175">
        <f>IF(VLOOKUP($D66,'Appendix B - CI'!$C$2:$EM$141,CE$1,0) &gt; 0,$C66,0)</f>
        <v>0</v>
      </c>
      <c r="CF66" s="175">
        <f>IF(VLOOKUP($D66,'Appendix B - CI'!$C$2:$EM$141,CF$1,0) &gt; 0,$C66,0)</f>
        <v>0</v>
      </c>
      <c r="CG66" s="175">
        <f>IF(VLOOKUP($D66,'Appendix B - CI'!$C$2:$EM$141,CG$1,0) &gt; 0,$C66,0)</f>
        <v>0</v>
      </c>
      <c r="CH66" s="175">
        <f>IF(VLOOKUP($D66,'Appendix B - CI'!$C$2:$EM$141,CH$1,0) &gt; 0,$C66,0)</f>
        <v>0</v>
      </c>
      <c r="CI66" s="175">
        <f>IF(VLOOKUP($D66,'Appendix B - CI'!$C$2:$EM$141,CI$1,0) &gt; 0,$C66,0)</f>
        <v>0</v>
      </c>
      <c r="CJ66" s="175">
        <f>IF(VLOOKUP($D66,'Appendix B - CI'!$C$2:$EM$141,CJ$1,0) &gt; 0,$C66,0)</f>
        <v>0</v>
      </c>
      <c r="CK66" s="989">
        <f>IF(VLOOKUP($D66,'Appendix B - CI'!$C$2:$EM$141,CK$1,0) &gt; 0,$C66,0)</f>
        <v>868.97</v>
      </c>
      <c r="CL66" s="175">
        <f>IF(VLOOKUP($D66,'Appendix B - CI'!$C$2:$EM$141,CL$1,0) &gt; 0,$C66,0)</f>
        <v>0</v>
      </c>
      <c r="CM66" s="175">
        <f>IF(VLOOKUP($D66,'Appendix B - CI'!$C$2:$EM$141,CM$1,0) &gt; 0,$C66,0)</f>
        <v>0</v>
      </c>
      <c r="CN66" s="175">
        <f>IF(VLOOKUP($D66,'Appendix B - CI'!$C$2:$EM$141,CN$1,0) &gt; 0,$C66,0)</f>
        <v>0</v>
      </c>
      <c r="CO66" s="175">
        <f>IF(VLOOKUP($D66,'Appendix B - CI'!$C$2:$EM$141,CO$1,0) &gt; 0,$C66,0)</f>
        <v>0</v>
      </c>
      <c r="CP66" s="175">
        <f>IF(VLOOKUP($D66,'Appendix B - CI'!$C$2:$EM$141,CP$1,0) &gt; 0,$C66,0)</f>
        <v>0</v>
      </c>
      <c r="CQ66" s="175">
        <f>IF(VLOOKUP($D66,'Appendix B - CI'!$C$2:$EM$141,CQ$1,0) &gt; 0,$C66,0)</f>
        <v>0</v>
      </c>
      <c r="CR66" s="175">
        <f>IF(VLOOKUP($D66,'Appendix B - CI'!$C$2:$EM$141,CR$1,0) &gt; 0,$C66,0)</f>
        <v>0</v>
      </c>
      <c r="CS66" s="175">
        <f>IF(VLOOKUP($D66,'Appendix B - CI'!$C$2:$EM$141,CS$1,0) &gt; 0,$C66,0)</f>
        <v>0</v>
      </c>
      <c r="CT66" s="989">
        <f>IF(VLOOKUP($D66,'Appendix B - CI'!$C$2:$EM$141,CT$1,0) &gt; 0,$C66,0)</f>
        <v>868.97</v>
      </c>
      <c r="CU66" s="175">
        <f>IF(VLOOKUP($D66,'Appendix B - CI'!$C$2:$EM$141,CU$1,0) &gt; 0,$C66,0)</f>
        <v>0</v>
      </c>
      <c r="CV66" s="175">
        <f>IF(VLOOKUP($D66,'Appendix B - CI'!$C$2:$EM$141,CV$1,0) &gt; 0,$C66,0)</f>
        <v>0</v>
      </c>
      <c r="CW66" s="175">
        <f>IF(VLOOKUP($D66,'Appendix B - CI'!$C$2:$EM$141,CW$1,0) &gt; 0,$C66,0)</f>
        <v>0</v>
      </c>
      <c r="CX66" s="175">
        <f>IF(VLOOKUP($D66,'Appendix B - CI'!$C$2:$EM$141,CX$1,0) &gt; 0,$C66,0)</f>
        <v>0</v>
      </c>
      <c r="CY66" s="175">
        <f>IF(VLOOKUP($D66,'Appendix B - CI'!$C$2:$EM$141,CY$1,0) &gt; 0,$C66,0)</f>
        <v>0</v>
      </c>
      <c r="CZ66" s="175">
        <f>IF(VLOOKUP($D66,'Appendix B - CI'!$C$2:$EM$141,CZ$1,0) &gt; 0,$C66,0)</f>
        <v>0</v>
      </c>
      <c r="DA66" s="175">
        <f>IF(VLOOKUP($D66,'Appendix B - CI'!$C$2:$EM$141,DA$1,0) &gt; 0,$C66,0)</f>
        <v>0</v>
      </c>
      <c r="DB66" s="175">
        <f>IF(VLOOKUP($D66,'Appendix B - CI'!$C$2:$EM$141,DB$1,0) &gt; 0,$C66,0)</f>
        <v>0</v>
      </c>
      <c r="DC66" s="175">
        <f>IF(VLOOKUP($D66,'Appendix B - CI'!$C$2:$EM$141,DC$1,0) &gt; 0,$C66,0)</f>
        <v>0</v>
      </c>
      <c r="DD66" s="175">
        <f>IF(VLOOKUP($D66,'Appendix B - CI'!$C$2:$EM$141,DD$1,0) &gt; 0,$C66,0)</f>
        <v>0</v>
      </c>
      <c r="DE66" s="989">
        <f>IF(VLOOKUP($D66,'Appendix B - CI'!$C$2:$EM$141,DE$1,0) &gt; 0,$C66,0)</f>
        <v>868.97</v>
      </c>
      <c r="DF66" s="175">
        <f>IF(VLOOKUP($D66,'Appendix B - CI'!$C$2:$EM$141,DF$1,0) &gt; 0,$C66,0)</f>
        <v>0</v>
      </c>
      <c r="DG66" s="175">
        <f>IF(VLOOKUP($D66,'Appendix B - CI'!$C$2:$EM$141,DG$1,0) &gt; 0,$C66,0)</f>
        <v>0</v>
      </c>
      <c r="DH66" s="175">
        <f>IF(VLOOKUP($D66,'Appendix B - CI'!$C$2:$EM$141,DH$1,0) &gt; 0,$C66,0)</f>
        <v>0</v>
      </c>
      <c r="DI66" s="175">
        <f>IF(VLOOKUP($D66,'Appendix B - CI'!$C$2:$EM$141,DI$1,0) &gt; 0,$C66,0)</f>
        <v>0</v>
      </c>
      <c r="DJ66" s="989">
        <f>IF(VLOOKUP($D66,'Appendix B - CI'!$C$2:$EM$141,DJ$1,0) &gt; 0,$C66,0)</f>
        <v>868.97</v>
      </c>
      <c r="DK66" s="175">
        <f>IF(VLOOKUP($D66,'Appendix B - CI'!$C$2:$EM$141,DK$1,0) &gt; 0,$C66,0)</f>
        <v>0</v>
      </c>
      <c r="DL66" s="175">
        <f>IF(VLOOKUP($D66,'Appendix B - CI'!$C$2:$EM$141,DL$1,0) &gt; 0,$C66,0)</f>
        <v>0</v>
      </c>
      <c r="DM66" s="175">
        <f>IF(VLOOKUP($D66,'Appendix B - CI'!$C$2:$EM$141,DM$1,0) &gt; 0,$C66,0)</f>
        <v>0</v>
      </c>
      <c r="DN66" s="175">
        <f>IF(VLOOKUP($D66,'Appendix B - CI'!$C$2:$EM$141,DN$1,0) &gt; 0,$C66,0)</f>
        <v>0</v>
      </c>
      <c r="DO66" s="175">
        <f>IF(VLOOKUP($D66,'Appendix B - CI'!$C$2:$EM$141,DO$1,0) &gt; 0,$C66,0)</f>
        <v>0</v>
      </c>
      <c r="DP66" s="175">
        <f>IF(VLOOKUP($D66,'Appendix B - CI'!$C$2:$EM$141,DP$1,0) &gt; 0,$C66,0)</f>
        <v>0</v>
      </c>
      <c r="DQ66" s="175">
        <f>IF(VLOOKUP($D66,'Appendix B - CI'!$C$2:$EM$141,DQ$1,0) &gt; 0,$C66,0)</f>
        <v>0</v>
      </c>
      <c r="DR66" s="989">
        <f>IF(VLOOKUP($D66,'Appendix B - CI'!$C$2:$EM$141,DR$1,0) &gt; 0,$C66,0)</f>
        <v>868.97</v>
      </c>
      <c r="DS66" s="175">
        <f>IF(VLOOKUP($D66,'Appendix B - CI'!$C$2:$EM$141,DS$1,0) &gt; 0,$C66,0)</f>
        <v>0</v>
      </c>
      <c r="DT66" s="175">
        <f>IF(VLOOKUP($D66,'Appendix B - CI'!$C$2:$EM$141,DT$1,0) &gt; 0,$C66,0)</f>
        <v>0</v>
      </c>
      <c r="DU66" s="175">
        <f>IF(VLOOKUP($D66,'Appendix B - CI'!$C$2:$EM$141,DU$1,0) &gt; 0,$C66,0)</f>
        <v>0</v>
      </c>
      <c r="DV66" s="175">
        <f>IF(VLOOKUP($D66,'Appendix B - CI'!$C$2:$EM$141,DV$1,0) &gt; 0,$C66,0)</f>
        <v>0</v>
      </c>
      <c r="DW66" s="175">
        <f>IF(VLOOKUP($D66,'Appendix B - CI'!$C$2:$EM$141,DW$1,0) &gt; 0,$C66,0)</f>
        <v>0</v>
      </c>
      <c r="DX66" s="989">
        <f>IF(VLOOKUP($D66,'Appendix B - CI'!$C$2:$EM$141,DX$1,0) &gt; 0,$C66,0)</f>
        <v>868.97</v>
      </c>
      <c r="DY66" s="175">
        <f>IF(VLOOKUP($D66,'Appendix B - CI'!$C$2:$EM$141,DY$1,0) &gt; 0,$C66,0)</f>
        <v>0</v>
      </c>
      <c r="DZ66" s="175">
        <f>IF(VLOOKUP($D66,'Appendix B - CI'!$C$2:$EM$141,DZ$1,0) &gt; 0,$C66,0)</f>
        <v>0</v>
      </c>
      <c r="EA66" s="175">
        <f>IF(VLOOKUP($D66,'Appendix B - CI'!$C$2:$EM$141,EA$1,0) &gt; 0,$C66,0)</f>
        <v>0</v>
      </c>
      <c r="EB66" s="175">
        <f>IF(VLOOKUP($D66,'Appendix B - CI'!$C$2:$EM$141,EB$1,0) &gt; 0,$C66,0)</f>
        <v>0</v>
      </c>
      <c r="EC66" s="175">
        <f>IF(VLOOKUP($D66,'Appendix B - CI'!$C$2:$EM$141,EC$1,0) &gt; 0,$C66,0)</f>
        <v>0</v>
      </c>
      <c r="ED66" s="989">
        <f>IF(VLOOKUP($D66,'Appendix B - CI'!$C$2:$EM$141,ED$1,0) &gt; 0,$C66,0)</f>
        <v>868.97</v>
      </c>
      <c r="EE66" s="175">
        <f>IF(VLOOKUP($D66,'Appendix B - CI'!$C$2:$EM$141,EE$1,0) &gt; 0,$C66,0)</f>
        <v>0</v>
      </c>
      <c r="EF66" s="175">
        <f>IF(VLOOKUP($D66,'Appendix B - CI'!$C$2:$EM$141,EF$1,0) &gt; 0,$C66,0)</f>
        <v>0</v>
      </c>
      <c r="EG66" s="175">
        <f>IF(VLOOKUP($D66,'Appendix B - CI'!$C$2:$EM$141,EG$1,0) &gt; 0,$C66,0)</f>
        <v>0</v>
      </c>
      <c r="EH66" s="175">
        <f>IF(VLOOKUP($D66,'Appendix B - CI'!$C$2:$EM$141,EH$1,0) &gt; 0,$C66,0)</f>
        <v>0</v>
      </c>
      <c r="EI66" s="175">
        <f>IF(VLOOKUP($D66,'Appendix B - CI'!$C$2:$EM$141,EI$1,0) &gt; 0,$C66,0)</f>
        <v>0</v>
      </c>
      <c r="EJ66" s="175">
        <f>IF(VLOOKUP($D66,'Appendix B - CI'!$C$2:$EM$141,EJ$1,0) &gt; 0,$C66,0)</f>
        <v>0</v>
      </c>
      <c r="EK66" s="175">
        <f>IF(VLOOKUP($D66,'Appendix B - CI'!$C$2:$EM$141,EK$1,0) &gt; 0,$C66,0)</f>
        <v>0</v>
      </c>
      <c r="EL66" s="175">
        <f>IF(VLOOKUP($D66,'Appendix B - CI'!$C$2:$EM$141,EL$1,0) &gt; 0,$C66,0)</f>
        <v>0</v>
      </c>
      <c r="EM66" s="175">
        <f>IF(VLOOKUP($D66,'Appendix B - CI'!$C$2:$EM$141,EM$1,0) &gt; 0,$C66,0)</f>
        <v>0</v>
      </c>
      <c r="EN66" s="175">
        <f>IF(VLOOKUP($D66,'Appendix B - CI'!$C$2:$EM$141,EN$1,0) &gt; 0,$C66,0)</f>
        <v>0</v>
      </c>
      <c r="EO66" s="178"/>
      <c r="EP66" s="178"/>
      <c r="EQ66" s="178"/>
      <c r="ER66" s="178"/>
      <c r="ES66" s="178"/>
      <c r="ET66" s="178"/>
      <c r="EU66" s="178"/>
      <c r="EV66" s="178"/>
      <c r="EW66" s="178"/>
      <c r="EX66" s="178"/>
      <c r="EY66" s="178"/>
      <c r="EZ66" s="178"/>
      <c r="FA66" s="178"/>
      <c r="FB66" s="178"/>
      <c r="FC66" s="178"/>
      <c r="FD66" s="178"/>
      <c r="FE66" s="178"/>
      <c r="FF66" s="178"/>
      <c r="FG66" s="178"/>
      <c r="FH66" s="178"/>
      <c r="FI66" s="178"/>
      <c r="FJ66" s="178"/>
      <c r="FK66" s="178"/>
      <c r="FL66" s="178"/>
      <c r="FM66" s="178"/>
      <c r="FN66" s="178"/>
      <c r="FO66" s="178"/>
      <c r="FP66" s="178"/>
      <c r="FQ66" s="178"/>
      <c r="FR66" s="178"/>
      <c r="FS66" s="178"/>
      <c r="FT66" s="178"/>
      <c r="FU66" s="178"/>
      <c r="FV66" s="178"/>
      <c r="FW66" s="178"/>
      <c r="FX66" s="178"/>
      <c r="FY66" s="178"/>
      <c r="FZ66" s="178"/>
      <c r="GA66" s="178"/>
      <c r="GB66" s="178"/>
      <c r="GC66" s="178"/>
      <c r="GD66" s="178"/>
      <c r="GE66" s="178"/>
      <c r="GF66" s="178"/>
      <c r="GG66" s="178"/>
      <c r="GH66" s="178"/>
      <c r="GI66" s="178"/>
      <c r="GJ66" s="178"/>
      <c r="GK66" s="178"/>
      <c r="GL66" s="178"/>
      <c r="GM66" s="178"/>
      <c r="GN66" s="178"/>
      <c r="GO66" s="178"/>
      <c r="GP66" s="178"/>
      <c r="GQ66" s="178"/>
      <c r="GR66" s="178"/>
      <c r="GS66" s="178"/>
      <c r="GT66" s="178"/>
      <c r="GU66" s="178"/>
      <c r="GV66" s="178"/>
      <c r="GW66" s="178"/>
      <c r="GX66" s="178"/>
      <c r="GY66" s="178"/>
      <c r="GZ66" s="178"/>
      <c r="HA66" s="178"/>
      <c r="HB66" s="178"/>
      <c r="HC66" s="178"/>
      <c r="HD66" s="178"/>
      <c r="HE66" s="178"/>
      <c r="HF66" s="178"/>
      <c r="HG66" s="178"/>
      <c r="HH66" s="178"/>
      <c r="HI66" s="178"/>
      <c r="HJ66" s="178"/>
      <c r="HK66" s="178"/>
      <c r="HL66" s="178"/>
      <c r="HM66" s="178"/>
      <c r="HN66" s="178"/>
      <c r="HO66" s="178"/>
      <c r="HP66" s="178"/>
      <c r="HQ66" s="178"/>
      <c r="HR66" s="178"/>
      <c r="HS66" s="178"/>
      <c r="HT66" s="178"/>
      <c r="HU66" s="178"/>
      <c r="HV66" s="178"/>
      <c r="HW66" s="178"/>
      <c r="HX66" s="178"/>
      <c r="HY66" s="178"/>
      <c r="HZ66" s="178"/>
      <c r="IA66" s="178"/>
      <c r="IB66" s="178"/>
      <c r="IC66" s="178"/>
      <c r="ID66" s="178"/>
      <c r="IE66" s="178"/>
      <c r="IF66" s="178"/>
      <c r="IG66" s="178"/>
      <c r="IH66" s="178"/>
      <c r="II66" s="178"/>
      <c r="IJ66" s="178"/>
      <c r="IK66" s="178"/>
      <c r="IL66" s="178"/>
      <c r="IM66" s="178"/>
      <c r="IN66" s="178"/>
      <c r="IO66" s="178"/>
      <c r="IP66" s="178"/>
      <c r="IQ66" s="178"/>
      <c r="IR66" s="178"/>
      <c r="IS66" s="178"/>
      <c r="IT66" s="178"/>
      <c r="IU66" s="178"/>
      <c r="IV66" s="178"/>
      <c r="IW66" s="178"/>
      <c r="IX66" s="178"/>
      <c r="IY66" s="178"/>
      <c r="IZ66" s="178"/>
      <c r="JA66" s="178"/>
      <c r="JB66" s="178"/>
      <c r="JC66" s="178"/>
      <c r="JD66" s="178"/>
      <c r="JE66" s="178"/>
      <c r="JF66" s="178"/>
      <c r="JG66" s="178"/>
      <c r="JH66" s="178"/>
      <c r="JI66" s="178"/>
      <c r="JJ66" s="178"/>
      <c r="JK66" s="178"/>
      <c r="JL66" s="178"/>
      <c r="JM66" s="178"/>
      <c r="JN66" s="178"/>
      <c r="JO66" s="178"/>
      <c r="JP66" s="178"/>
      <c r="JQ66" s="178"/>
      <c r="JR66" s="178"/>
      <c r="JS66" s="178"/>
      <c r="JT66" s="178"/>
      <c r="JU66" s="178"/>
      <c r="JV66" s="178"/>
      <c r="JW66" s="178"/>
      <c r="JX66" s="178"/>
      <c r="JY66" s="180"/>
    </row>
    <row r="67" ht="14.25" customHeight="1">
      <c r="A67" s="50" t="s">
        <v>227</v>
      </c>
      <c r="B67" s="83" t="s">
        <v>480</v>
      </c>
      <c r="C67" s="1330">
        <f>VLOOKUP(D67,'Combined Scenario II - Results'!$C$2:$AR$87,42,0)</f>
        <v>426.349</v>
      </c>
      <c r="D67" s="50">
        <v>1811091.0</v>
      </c>
      <c r="E67" s="175">
        <f>IF(VLOOKUP($D67,'Appendix B - CI'!$C$2:$EM$141,E$1,0) &gt; 0,$C67,0)</f>
        <v>0</v>
      </c>
      <c r="F67" s="175">
        <f>IF(VLOOKUP($D67,'Appendix B - CI'!$C$2:$EM$141,F$1,0) &gt; 0,$C67,0)</f>
        <v>0</v>
      </c>
      <c r="G67" s="175">
        <f>IF(VLOOKUP($D67,'Appendix B - CI'!$C$2:$EM$141,G$1,0) &gt; 0,$C67,0)</f>
        <v>0</v>
      </c>
      <c r="H67" s="175">
        <f>IF(VLOOKUP($D67,'Appendix B - CI'!$C$2:$EM$141,H$1,0) &gt; 0,$C67,0)</f>
        <v>0</v>
      </c>
      <c r="I67" s="175">
        <f>IF(VLOOKUP($D67,'Appendix B - CI'!$C$2:$EM$141,I$1,0) &gt; 0,$C67,0)</f>
        <v>0</v>
      </c>
      <c r="J67" s="175">
        <f>IF(VLOOKUP($D67,'Appendix B - CI'!$C$2:$EM$141,J$1,0) &gt; 0,$C67,0)</f>
        <v>0</v>
      </c>
      <c r="K67" s="175">
        <f>IF(VLOOKUP($D67,'Appendix B - CI'!$C$2:$EM$141,K$1,0) &gt; 0,$C67,0)</f>
        <v>0</v>
      </c>
      <c r="L67" s="175">
        <f>IF(VLOOKUP($D67,'Appendix B - CI'!$C$2:$EM$141,L$1,0) &gt; 0,$C67,0)</f>
        <v>0</v>
      </c>
      <c r="M67" s="175">
        <f>IF(VLOOKUP($D67,'Appendix B - CI'!$C$2:$EM$141,M$1,0) &gt; 0,$C67,0)</f>
        <v>0</v>
      </c>
      <c r="N67" s="175">
        <f>IF(VLOOKUP($D67,'Appendix B - CI'!$C$2:$EM$141,N$1,0) &gt; 0,$C67,0)</f>
        <v>0</v>
      </c>
      <c r="O67" s="175">
        <f>IF(VLOOKUP($D67,'Appendix B - CI'!$C$2:$EM$141,O$1,0) &gt; 0,$C67,0)</f>
        <v>0</v>
      </c>
      <c r="P67" s="175">
        <f>IF(VLOOKUP($D67,'Appendix B - CI'!$C$2:$EM$141,P$1,0) &gt; 0,$C67,0)</f>
        <v>0</v>
      </c>
      <c r="Q67" s="175">
        <f>IF(VLOOKUP($D67,'Appendix B - CI'!$C$2:$EM$141,Q$1,0) &gt; 0,$C67,0)</f>
        <v>0</v>
      </c>
      <c r="R67" s="175">
        <f>IF(VLOOKUP($D67,'Appendix B - CI'!$C$2:$EM$141,R$1,0) &gt; 0,$C67,0)</f>
        <v>0</v>
      </c>
      <c r="S67" s="175">
        <f>IF(VLOOKUP($D67,'Appendix B - CI'!$C$2:$EM$141,S$1,0) &gt; 0,$C67,0)</f>
        <v>0</v>
      </c>
      <c r="T67" s="175">
        <f>IF(VLOOKUP($D67,'Appendix B - CI'!$C$2:$EM$141,T$1,0) &gt; 0,$C67,0)</f>
        <v>0</v>
      </c>
      <c r="U67" s="175">
        <f>IF(VLOOKUP($D67,'Appendix B - CI'!$C$2:$EM$141,U$1,0) &gt; 0,$C67,0)</f>
        <v>0</v>
      </c>
      <c r="V67" s="175">
        <f>IF(VLOOKUP($D67,'Appendix B - CI'!$C$2:$EM$141,V$1,0) &gt; 0,$C67,0)</f>
        <v>0</v>
      </c>
      <c r="W67" s="175">
        <f>IF(VLOOKUP($D67,'Appendix B - CI'!$C$2:$EM$141,W$1,0) &gt; 0,$C67,0)</f>
        <v>0</v>
      </c>
      <c r="X67" s="175">
        <f>IF(VLOOKUP($D67,'Appendix B - CI'!$C$2:$EM$141,X$1,0) &gt; 0,$C67,0)</f>
        <v>0</v>
      </c>
      <c r="Y67" s="175">
        <f>IF(VLOOKUP($D67,'Appendix B - CI'!$C$2:$EM$141,Y$1,0) &gt; 0,$C67,0)</f>
        <v>0</v>
      </c>
      <c r="Z67" s="175">
        <f>IF(VLOOKUP($D67,'Appendix B - CI'!$C$2:$EM$141,Z$1,0) &gt; 0,$C67,0)</f>
        <v>0</v>
      </c>
      <c r="AA67" s="175">
        <f>IF(VLOOKUP($D67,'Appendix B - CI'!$C$2:$EM$141,AA$1,0) &gt; 0,$C67,0)</f>
        <v>0</v>
      </c>
      <c r="AB67" s="175">
        <f>IF(VLOOKUP($D67,'Appendix B - CI'!$C$2:$EM$141,AB$1,0) &gt; 0,$C67,0)</f>
        <v>0</v>
      </c>
      <c r="AC67" s="175">
        <f>IF(VLOOKUP($D67,'Appendix B - CI'!$C$2:$EM$141,AC$1,0) &gt; 0,$C67,0)</f>
        <v>0</v>
      </c>
      <c r="AD67" s="175">
        <f>IF(VLOOKUP($D67,'Appendix B - CI'!$C$2:$EM$141,AD$1,0) &gt; 0,$C67,0)</f>
        <v>0</v>
      </c>
      <c r="AE67" s="175">
        <f>IF(VLOOKUP($D67,'Appendix B - CI'!$C$2:$EM$141,AE$1,0) &gt; 0,$C67,0)</f>
        <v>0</v>
      </c>
      <c r="AF67" s="175">
        <f>IF(VLOOKUP($D67,'Appendix B - CI'!$C$2:$EM$141,AF$1,0) &gt; 0,$C67,0)</f>
        <v>0</v>
      </c>
      <c r="AG67" s="175">
        <f>IF(VLOOKUP($D67,'Appendix B - CI'!$C$2:$EM$141,AG$1,0) &gt; 0,$C67,0)</f>
        <v>0</v>
      </c>
      <c r="AH67" s="989">
        <f>IF(VLOOKUP($D67,'Appendix B - CI'!$C$2:$EM$141,AH$1,0) &gt; 0,$C67,0)</f>
        <v>426.349</v>
      </c>
      <c r="AI67" s="175">
        <f>IF(VLOOKUP($D67,'Appendix B - CI'!$C$2:$EM$141,AI$1,0) &gt; 0,$C67,0)</f>
        <v>0</v>
      </c>
      <c r="AJ67" s="175">
        <f>IF(VLOOKUP($D67,'Appendix B - CI'!$C$2:$EM$141,AJ$1,0) &gt; 0,$C67,0)</f>
        <v>0</v>
      </c>
      <c r="AK67" s="175">
        <f>IF(VLOOKUP($D67,'Appendix B - CI'!$C$2:$EM$141,AK$1,0) &gt; 0,$C67,0)</f>
        <v>0</v>
      </c>
      <c r="AL67" s="175">
        <f>IF(VLOOKUP($D67,'Appendix B - CI'!$C$2:$EM$141,AL$1,0) &gt; 0,$C67,0)</f>
        <v>0</v>
      </c>
      <c r="AM67" s="175">
        <f>IF(VLOOKUP($D67,'Appendix B - CI'!$C$2:$EM$141,AM$1,0) &gt; 0,$C67,0)</f>
        <v>0</v>
      </c>
      <c r="AN67" s="175">
        <f>IF(VLOOKUP($D67,'Appendix B - CI'!$C$2:$EM$141,AN$1,0) &gt; 0,$C67,0)</f>
        <v>0</v>
      </c>
      <c r="AO67" s="175">
        <f>IF(VLOOKUP($D67,'Appendix B - CI'!$C$2:$EM$141,AO$1,0) &gt; 0,$C67,0)</f>
        <v>0</v>
      </c>
      <c r="AP67" s="989">
        <f>IF(VLOOKUP($D67,'Appendix B - CI'!$C$2:$EM$141,AP$1,0) &gt; 0,$C67,0)</f>
        <v>426.349</v>
      </c>
      <c r="AQ67" s="175">
        <f>IF(VLOOKUP($D67,'Appendix B - CI'!$C$2:$EM$141,AQ$1,0) &gt; 0,$C67,0)</f>
        <v>0</v>
      </c>
      <c r="AR67" s="175">
        <f>IF(VLOOKUP($D67,'Appendix B - CI'!$C$2:$EM$141,AR$1,0) &gt; 0,$C67,0)</f>
        <v>0</v>
      </c>
      <c r="AS67" s="175">
        <f>IF(VLOOKUP($D67,'Appendix B - CI'!$C$2:$EM$141,AS$1,0) &gt; 0,$C67,0)</f>
        <v>0</v>
      </c>
      <c r="AT67" s="175">
        <f>IF(VLOOKUP($D67,'Appendix B - CI'!$C$2:$EM$141,AT$1,0) &gt; 0,$C67,0)</f>
        <v>0</v>
      </c>
      <c r="AU67" s="175">
        <f>IF(VLOOKUP($D67,'Appendix B - CI'!$C$2:$EM$141,AU$1,0) &gt; 0,$C67,0)</f>
        <v>0</v>
      </c>
      <c r="AV67" s="175">
        <f>IF(VLOOKUP($D67,'Appendix B - CI'!$C$2:$EM$141,AV$1,0) &gt; 0,$C67,0)</f>
        <v>0</v>
      </c>
      <c r="AW67" s="175">
        <f>IF(VLOOKUP($D67,'Appendix B - CI'!$C$2:$EM$141,AW$1,0) &gt; 0,$C67,0)</f>
        <v>0</v>
      </c>
      <c r="AX67" s="175">
        <f>IF(VLOOKUP($D67,'Appendix B - CI'!$C$2:$EM$141,AX$1,0) &gt; 0,$C67,0)</f>
        <v>0</v>
      </c>
      <c r="AY67" s="175">
        <f>IF(VLOOKUP($D67,'Appendix B - CI'!$C$2:$EM$141,AY$1,0) &gt; 0,$C67,0)</f>
        <v>0</v>
      </c>
      <c r="AZ67" s="175">
        <f>IF(VLOOKUP($D67,'Appendix B - CI'!$C$2:$EM$141,AZ$1,0) &gt; 0,$C67,0)</f>
        <v>0</v>
      </c>
      <c r="BA67" s="175">
        <f>IF(VLOOKUP($D67,'Appendix B - CI'!$C$2:$EM$141,BA$1,0) &gt; 0,$C67,0)</f>
        <v>0</v>
      </c>
      <c r="BB67" s="989">
        <f>IF(VLOOKUP($D67,'Appendix B - CI'!$C$2:$EM$141,BB$1,0) &gt; 0,$C67,0)</f>
        <v>426.349</v>
      </c>
      <c r="BC67" s="175">
        <f>IF(VLOOKUP($D67,'Appendix B - CI'!$C$2:$EM$141,BC$1,0) &gt; 0,$C67,0)</f>
        <v>0</v>
      </c>
      <c r="BD67" s="175">
        <f>IF(VLOOKUP($D67,'Appendix B - CI'!$C$2:$EM$141,BD$1,0) &gt; 0,$C67,0)</f>
        <v>0</v>
      </c>
      <c r="BE67" s="175">
        <f>IF(VLOOKUP($D67,'Appendix B - CI'!$C$2:$EM$141,BE$1,0) &gt; 0,$C67,0)</f>
        <v>0</v>
      </c>
      <c r="BF67" s="175">
        <f>IF(VLOOKUP($D67,'Appendix B - CI'!$C$2:$EM$141,BF$1,0) &gt; 0,$C67,0)</f>
        <v>0</v>
      </c>
      <c r="BG67" s="175">
        <f>IF(VLOOKUP($D67,'Appendix B - CI'!$C$2:$EM$141,BG$1,0) &gt; 0,$C67,0)</f>
        <v>0</v>
      </c>
      <c r="BH67" s="175">
        <f>IF(VLOOKUP($D67,'Appendix B - CI'!$C$2:$EM$141,BH$1,0) &gt; 0,$C67,0)</f>
        <v>0</v>
      </c>
      <c r="BI67" s="175">
        <f>IF(VLOOKUP($D67,'Appendix B - CI'!$C$2:$EM$141,BI$1,0) &gt; 0,$C67,0)</f>
        <v>0</v>
      </c>
      <c r="BJ67" s="175">
        <f>IF(VLOOKUP($D67,'Appendix B - CI'!$C$2:$EM$141,BJ$1,0) &gt; 0,$C67,0)</f>
        <v>0</v>
      </c>
      <c r="BK67" s="175">
        <f>IF(VLOOKUP($D67,'Appendix B - CI'!$C$2:$EM$141,BK$1,0) &gt; 0,$C67,0)</f>
        <v>0</v>
      </c>
      <c r="BL67" s="175">
        <f>IF(VLOOKUP($D67,'Appendix B - CI'!$C$2:$EM$141,BL$1,0) &gt; 0,$C67,0)</f>
        <v>0</v>
      </c>
      <c r="BM67" s="175">
        <f>IF(VLOOKUP($D67,'Appendix B - CI'!$C$2:$EM$141,BM$1,0) &gt; 0,$C67,0)</f>
        <v>0</v>
      </c>
      <c r="BN67" s="175">
        <f>IF(VLOOKUP($D67,'Appendix B - CI'!$C$2:$EM$141,BN$1,0) &gt; 0,$C67,0)</f>
        <v>0</v>
      </c>
      <c r="BO67" s="175">
        <f>IF(VLOOKUP($D67,'Appendix B - CI'!$C$2:$EM$141,BO$1,0) &gt; 0,$C67,0)</f>
        <v>0</v>
      </c>
      <c r="BP67" s="175">
        <f>IF(VLOOKUP($D67,'Appendix B - CI'!$C$2:$EM$141,BP$1,0) &gt; 0,$C67,0)</f>
        <v>0</v>
      </c>
      <c r="BQ67" s="175">
        <f>IF(VLOOKUP($D67,'Appendix B - CI'!$C$2:$EM$141,BQ$1,0) &gt; 0,$C67,0)</f>
        <v>0</v>
      </c>
      <c r="BR67" s="175">
        <f>IF(VLOOKUP($D67,'Appendix B - CI'!$C$2:$EM$141,BR$1,0) &gt; 0,$C67,0)</f>
        <v>0</v>
      </c>
      <c r="BS67" s="175">
        <f>IF(VLOOKUP($D67,'Appendix B - CI'!$C$2:$EM$141,BS$1,0) &gt; 0,$C67,0)</f>
        <v>0</v>
      </c>
      <c r="BT67" s="175">
        <f>IF(VLOOKUP($D67,'Appendix B - CI'!$C$2:$EM$141,BT$1,0) &gt; 0,$C67,0)</f>
        <v>0</v>
      </c>
      <c r="BU67" s="175">
        <f>IF(VLOOKUP($D67,'Appendix B - CI'!$C$2:$EM$141,BU$1,0) &gt; 0,$C67,0)</f>
        <v>0</v>
      </c>
      <c r="BV67" s="175">
        <f>IF(VLOOKUP($D67,'Appendix B - CI'!$C$2:$EM$141,BV$1,0) &gt; 0,$C67,0)</f>
        <v>0</v>
      </c>
      <c r="BW67" s="175">
        <f>IF(VLOOKUP($D67,'Appendix B - CI'!$C$2:$EM$141,BW$1,0) &gt; 0,$C67,0)</f>
        <v>0</v>
      </c>
      <c r="BX67" s="175">
        <f>IF(VLOOKUP($D67,'Appendix B - CI'!$C$2:$EM$141,BX$1,0) &gt; 0,$C67,0)</f>
        <v>0</v>
      </c>
      <c r="BY67" s="175">
        <f>IF(VLOOKUP($D67,'Appendix B - CI'!$C$2:$EM$141,BY$1,0) &gt; 0,$C67,0)</f>
        <v>0</v>
      </c>
      <c r="BZ67" s="175">
        <f>IF(VLOOKUP($D67,'Appendix B - CI'!$C$2:$EM$141,BZ$1,0) &gt; 0,$C67,0)</f>
        <v>0</v>
      </c>
      <c r="CA67" s="175">
        <f>IF(VLOOKUP($D67,'Appendix B - CI'!$C$2:$EM$141,CA$1,0) &gt; 0,$C67,0)</f>
        <v>0</v>
      </c>
      <c r="CB67" s="175">
        <f>IF(VLOOKUP($D67,'Appendix B - CI'!$C$2:$EM$141,CB$1,0) &gt; 0,$C67,0)</f>
        <v>0</v>
      </c>
      <c r="CC67" s="175">
        <f>IF(VLOOKUP($D67,'Appendix B - CI'!$C$2:$EM$141,CC$1,0) &gt; 0,$C67,0)</f>
        <v>0</v>
      </c>
      <c r="CD67" s="175">
        <f>IF(VLOOKUP($D67,'Appendix B - CI'!$C$2:$EM$141,CD$1,0) &gt; 0,$C67,0)</f>
        <v>0</v>
      </c>
      <c r="CE67" s="175">
        <f>IF(VLOOKUP($D67,'Appendix B - CI'!$C$2:$EM$141,CE$1,0) &gt; 0,$C67,0)</f>
        <v>0</v>
      </c>
      <c r="CF67" s="175">
        <f>IF(VLOOKUP($D67,'Appendix B - CI'!$C$2:$EM$141,CF$1,0) &gt; 0,$C67,0)</f>
        <v>0</v>
      </c>
      <c r="CG67" s="175">
        <f>IF(VLOOKUP($D67,'Appendix B - CI'!$C$2:$EM$141,CG$1,0) &gt; 0,$C67,0)</f>
        <v>0</v>
      </c>
      <c r="CH67" s="175">
        <f>IF(VLOOKUP($D67,'Appendix B - CI'!$C$2:$EM$141,CH$1,0) &gt; 0,$C67,0)</f>
        <v>0</v>
      </c>
      <c r="CI67" s="175">
        <f>IF(VLOOKUP($D67,'Appendix B - CI'!$C$2:$EM$141,CI$1,0) &gt; 0,$C67,0)</f>
        <v>0</v>
      </c>
      <c r="CJ67" s="175">
        <f>IF(VLOOKUP($D67,'Appendix B - CI'!$C$2:$EM$141,CJ$1,0) &gt; 0,$C67,0)</f>
        <v>0</v>
      </c>
      <c r="CK67" s="175">
        <f>IF(VLOOKUP($D67,'Appendix B - CI'!$C$2:$EM$141,CK$1,0) &gt; 0,$C67,0)</f>
        <v>0</v>
      </c>
      <c r="CL67" s="989">
        <f>IF(VLOOKUP($D67,'Appendix B - CI'!$C$2:$EM$141,CL$1,0) &gt; 0,$C67,0)</f>
        <v>426.349</v>
      </c>
      <c r="CM67" s="175">
        <f>IF(VLOOKUP($D67,'Appendix B - CI'!$C$2:$EM$141,CM$1,0) &gt; 0,$C67,0)</f>
        <v>0</v>
      </c>
      <c r="CN67" s="175">
        <f>IF(VLOOKUP($D67,'Appendix B - CI'!$C$2:$EM$141,CN$1,0) &gt; 0,$C67,0)</f>
        <v>0</v>
      </c>
      <c r="CO67" s="175">
        <f>IF(VLOOKUP($D67,'Appendix B - CI'!$C$2:$EM$141,CO$1,0) &gt; 0,$C67,0)</f>
        <v>0</v>
      </c>
      <c r="CP67" s="175">
        <f>IF(VLOOKUP($D67,'Appendix B - CI'!$C$2:$EM$141,CP$1,0) &gt; 0,$C67,0)</f>
        <v>0</v>
      </c>
      <c r="CQ67" s="175">
        <f>IF(VLOOKUP($D67,'Appendix B - CI'!$C$2:$EM$141,CQ$1,0) &gt; 0,$C67,0)</f>
        <v>0</v>
      </c>
      <c r="CR67" s="175">
        <f>IF(VLOOKUP($D67,'Appendix B - CI'!$C$2:$EM$141,CR$1,0) &gt; 0,$C67,0)</f>
        <v>0</v>
      </c>
      <c r="CS67" s="989">
        <f>IF(VLOOKUP($D67,'Appendix B - CI'!$C$2:$EM$141,CS$1,0) &gt; 0,$C67,0)</f>
        <v>426.349</v>
      </c>
      <c r="CT67" s="175">
        <f>IF(VLOOKUP($D67,'Appendix B - CI'!$C$2:$EM$141,CT$1,0) &gt; 0,$C67,0)</f>
        <v>0</v>
      </c>
      <c r="CU67" s="175">
        <f>IF(VLOOKUP($D67,'Appendix B - CI'!$C$2:$EM$141,CU$1,0) &gt; 0,$C67,0)</f>
        <v>0</v>
      </c>
      <c r="CV67" s="175">
        <f>IF(VLOOKUP($D67,'Appendix B - CI'!$C$2:$EM$141,CV$1,0) &gt; 0,$C67,0)</f>
        <v>0</v>
      </c>
      <c r="CW67" s="175">
        <f>IF(VLOOKUP($D67,'Appendix B - CI'!$C$2:$EM$141,CW$1,0) &gt; 0,$C67,0)</f>
        <v>0</v>
      </c>
      <c r="CX67" s="175">
        <f>IF(VLOOKUP($D67,'Appendix B - CI'!$C$2:$EM$141,CX$1,0) &gt; 0,$C67,0)</f>
        <v>0</v>
      </c>
      <c r="CY67" s="175">
        <f>IF(VLOOKUP($D67,'Appendix B - CI'!$C$2:$EM$141,CY$1,0) &gt; 0,$C67,0)</f>
        <v>0</v>
      </c>
      <c r="CZ67" s="175">
        <f>IF(VLOOKUP($D67,'Appendix B - CI'!$C$2:$EM$141,CZ$1,0) &gt; 0,$C67,0)</f>
        <v>0</v>
      </c>
      <c r="DA67" s="175">
        <f>IF(VLOOKUP($D67,'Appendix B - CI'!$C$2:$EM$141,DA$1,0) &gt; 0,$C67,0)</f>
        <v>0</v>
      </c>
      <c r="DB67" s="175">
        <f>IF(VLOOKUP($D67,'Appendix B - CI'!$C$2:$EM$141,DB$1,0) &gt; 0,$C67,0)</f>
        <v>0</v>
      </c>
      <c r="DC67" s="175">
        <f>IF(VLOOKUP($D67,'Appendix B - CI'!$C$2:$EM$141,DC$1,0) &gt; 0,$C67,0)</f>
        <v>0</v>
      </c>
      <c r="DD67" s="989">
        <f>IF(VLOOKUP($D67,'Appendix B - CI'!$C$2:$EM$141,DD$1,0) &gt; 0,$C67,0)</f>
        <v>426.349</v>
      </c>
      <c r="DE67" s="175">
        <f>IF(VLOOKUP($D67,'Appendix B - CI'!$C$2:$EM$141,DE$1,0) &gt; 0,$C67,0)</f>
        <v>0</v>
      </c>
      <c r="DF67" s="175">
        <f>IF(VLOOKUP($D67,'Appendix B - CI'!$C$2:$EM$141,DF$1,0) &gt; 0,$C67,0)</f>
        <v>0</v>
      </c>
      <c r="DG67" s="175">
        <f>IF(VLOOKUP($D67,'Appendix B - CI'!$C$2:$EM$141,DG$1,0) &gt; 0,$C67,0)</f>
        <v>0</v>
      </c>
      <c r="DH67" s="175">
        <f>IF(VLOOKUP($D67,'Appendix B - CI'!$C$2:$EM$141,DH$1,0) &gt; 0,$C67,0)</f>
        <v>0</v>
      </c>
      <c r="DI67" s="175">
        <f>IF(VLOOKUP($D67,'Appendix B - CI'!$C$2:$EM$141,DI$1,0) &gt; 0,$C67,0)</f>
        <v>0</v>
      </c>
      <c r="DJ67" s="989">
        <f>IF(VLOOKUP($D67,'Appendix B - CI'!$C$2:$EM$141,DJ$1,0) &gt; 0,$C67,0)</f>
        <v>426.349</v>
      </c>
      <c r="DK67" s="175">
        <f>IF(VLOOKUP($D67,'Appendix B - CI'!$C$2:$EM$141,DK$1,0) &gt; 0,$C67,0)</f>
        <v>0</v>
      </c>
      <c r="DL67" s="175">
        <f>IF(VLOOKUP($D67,'Appendix B - CI'!$C$2:$EM$141,DL$1,0) &gt; 0,$C67,0)</f>
        <v>0</v>
      </c>
      <c r="DM67" s="175">
        <f>IF(VLOOKUP($D67,'Appendix B - CI'!$C$2:$EM$141,DM$1,0) &gt; 0,$C67,0)</f>
        <v>0</v>
      </c>
      <c r="DN67" s="175">
        <f>IF(VLOOKUP($D67,'Appendix B - CI'!$C$2:$EM$141,DN$1,0) &gt; 0,$C67,0)</f>
        <v>0</v>
      </c>
      <c r="DO67" s="175">
        <f>IF(VLOOKUP($D67,'Appendix B - CI'!$C$2:$EM$141,DO$1,0) &gt; 0,$C67,0)</f>
        <v>0</v>
      </c>
      <c r="DP67" s="175">
        <f>IF(VLOOKUP($D67,'Appendix B - CI'!$C$2:$EM$141,DP$1,0) &gt; 0,$C67,0)</f>
        <v>0</v>
      </c>
      <c r="DQ67" s="175">
        <f>IF(VLOOKUP($D67,'Appendix B - CI'!$C$2:$EM$141,DQ$1,0) &gt; 0,$C67,0)</f>
        <v>0</v>
      </c>
      <c r="DR67" s="989">
        <f>IF(VLOOKUP($D67,'Appendix B - CI'!$C$2:$EM$141,DR$1,0) &gt; 0,$C67,0)</f>
        <v>426.349</v>
      </c>
      <c r="DS67" s="175">
        <f>IF(VLOOKUP($D67,'Appendix B - CI'!$C$2:$EM$141,DS$1,0) &gt; 0,$C67,0)</f>
        <v>0</v>
      </c>
      <c r="DT67" s="175">
        <f>IF(VLOOKUP($D67,'Appendix B - CI'!$C$2:$EM$141,DT$1,0) &gt; 0,$C67,0)</f>
        <v>0</v>
      </c>
      <c r="DU67" s="175">
        <f>IF(VLOOKUP($D67,'Appendix B - CI'!$C$2:$EM$141,DU$1,0) &gt; 0,$C67,0)</f>
        <v>0</v>
      </c>
      <c r="DV67" s="175">
        <f>IF(VLOOKUP($D67,'Appendix B - CI'!$C$2:$EM$141,DV$1,0) &gt; 0,$C67,0)</f>
        <v>0</v>
      </c>
      <c r="DW67" s="175">
        <f>IF(VLOOKUP($D67,'Appendix B - CI'!$C$2:$EM$141,DW$1,0) &gt; 0,$C67,0)</f>
        <v>0</v>
      </c>
      <c r="DX67" s="989">
        <f>IF(VLOOKUP($D67,'Appendix B - CI'!$C$2:$EM$141,DX$1,0) &gt; 0,$C67,0)</f>
        <v>426.349</v>
      </c>
      <c r="DY67" s="175">
        <f>IF(VLOOKUP($D67,'Appendix B - CI'!$C$2:$EM$141,DY$1,0) &gt; 0,$C67,0)</f>
        <v>0</v>
      </c>
      <c r="DZ67" s="175">
        <f>IF(VLOOKUP($D67,'Appendix B - CI'!$C$2:$EM$141,DZ$1,0) &gt; 0,$C67,0)</f>
        <v>0</v>
      </c>
      <c r="EA67" s="175">
        <f>IF(VLOOKUP($D67,'Appendix B - CI'!$C$2:$EM$141,EA$1,0) &gt; 0,$C67,0)</f>
        <v>0</v>
      </c>
      <c r="EB67" s="175">
        <f>IF(VLOOKUP($D67,'Appendix B - CI'!$C$2:$EM$141,EB$1,0) &gt; 0,$C67,0)</f>
        <v>0</v>
      </c>
      <c r="EC67" s="175">
        <f>IF(VLOOKUP($D67,'Appendix B - CI'!$C$2:$EM$141,EC$1,0) &gt; 0,$C67,0)</f>
        <v>0</v>
      </c>
      <c r="ED67" s="989">
        <f>IF(VLOOKUP($D67,'Appendix B - CI'!$C$2:$EM$141,ED$1,0) &gt; 0,$C67,0)</f>
        <v>426.349</v>
      </c>
      <c r="EE67" s="175">
        <f>IF(VLOOKUP($D67,'Appendix B - CI'!$C$2:$EM$141,EE$1,0) &gt; 0,$C67,0)</f>
        <v>0</v>
      </c>
      <c r="EF67" s="175">
        <f>IF(VLOOKUP($D67,'Appendix B - CI'!$C$2:$EM$141,EF$1,0) &gt; 0,$C67,0)</f>
        <v>0</v>
      </c>
      <c r="EG67" s="175">
        <f>IF(VLOOKUP($D67,'Appendix B - CI'!$C$2:$EM$141,EG$1,0) &gt; 0,$C67,0)</f>
        <v>0</v>
      </c>
      <c r="EH67" s="175">
        <f>IF(VLOOKUP($D67,'Appendix B - CI'!$C$2:$EM$141,EH$1,0) &gt; 0,$C67,0)</f>
        <v>0</v>
      </c>
      <c r="EI67" s="175">
        <f>IF(VLOOKUP($D67,'Appendix B - CI'!$C$2:$EM$141,EI$1,0) &gt; 0,$C67,0)</f>
        <v>0</v>
      </c>
      <c r="EJ67" s="175">
        <f>IF(VLOOKUP($D67,'Appendix B - CI'!$C$2:$EM$141,EJ$1,0) &gt; 0,$C67,0)</f>
        <v>0</v>
      </c>
      <c r="EK67" s="175">
        <f>IF(VLOOKUP($D67,'Appendix B - CI'!$C$2:$EM$141,EK$1,0) &gt; 0,$C67,0)</f>
        <v>0</v>
      </c>
      <c r="EL67" s="175">
        <f>IF(VLOOKUP($D67,'Appendix B - CI'!$C$2:$EM$141,EL$1,0) &gt; 0,$C67,0)</f>
        <v>0</v>
      </c>
      <c r="EM67" s="175">
        <f>IF(VLOOKUP($D67,'Appendix B - CI'!$C$2:$EM$141,EM$1,0) &gt; 0,$C67,0)</f>
        <v>0</v>
      </c>
      <c r="EN67" s="175">
        <f>IF(VLOOKUP($D67,'Appendix B - CI'!$C$2:$EM$141,EN$1,0) &gt; 0,$C67,0)</f>
        <v>0</v>
      </c>
      <c r="EO67" s="178"/>
      <c r="EP67" s="178"/>
      <c r="EQ67" s="178"/>
      <c r="ER67" s="178"/>
      <c r="ES67" s="178"/>
      <c r="ET67" s="178"/>
      <c r="EU67" s="178"/>
      <c r="EV67" s="178"/>
      <c r="EW67" s="178"/>
      <c r="EX67" s="178"/>
      <c r="EY67" s="178"/>
      <c r="EZ67" s="178"/>
      <c r="FA67" s="178"/>
      <c r="FB67" s="178"/>
      <c r="FC67" s="178"/>
      <c r="FD67" s="178"/>
      <c r="FE67" s="178"/>
      <c r="FF67" s="178"/>
      <c r="FG67" s="178"/>
      <c r="FH67" s="178"/>
      <c r="FI67" s="178"/>
      <c r="FJ67" s="178"/>
      <c r="FK67" s="178"/>
      <c r="FL67" s="178"/>
      <c r="FM67" s="178"/>
      <c r="FN67" s="178"/>
      <c r="FO67" s="178"/>
      <c r="FP67" s="178"/>
      <c r="FQ67" s="178"/>
      <c r="FR67" s="178"/>
      <c r="FS67" s="178"/>
      <c r="FT67" s="178"/>
      <c r="FU67" s="178"/>
      <c r="FV67" s="178"/>
      <c r="FW67" s="178"/>
      <c r="FX67" s="178"/>
      <c r="FY67" s="178"/>
      <c r="FZ67" s="178"/>
      <c r="GA67" s="178"/>
      <c r="GB67" s="178"/>
      <c r="GC67" s="178"/>
      <c r="GD67" s="178"/>
      <c r="GE67" s="178"/>
      <c r="GF67" s="178"/>
      <c r="GG67" s="178"/>
      <c r="GH67" s="178"/>
      <c r="GI67" s="178"/>
      <c r="GJ67" s="178"/>
      <c r="GK67" s="178"/>
      <c r="GL67" s="178"/>
      <c r="GM67" s="178"/>
      <c r="GN67" s="178"/>
      <c r="GO67" s="178"/>
      <c r="GP67" s="178"/>
      <c r="GQ67" s="178"/>
      <c r="GR67" s="178"/>
      <c r="GS67" s="178"/>
      <c r="GT67" s="178"/>
      <c r="GU67" s="178"/>
      <c r="GV67" s="178"/>
      <c r="GW67" s="178"/>
      <c r="GX67" s="178"/>
      <c r="GY67" s="178"/>
      <c r="GZ67" s="178"/>
      <c r="HA67" s="178"/>
      <c r="HB67" s="178"/>
      <c r="HC67" s="178"/>
      <c r="HD67" s="178"/>
      <c r="HE67" s="178"/>
      <c r="HF67" s="178"/>
      <c r="HG67" s="178"/>
      <c r="HH67" s="178"/>
      <c r="HI67" s="178"/>
      <c r="HJ67" s="178"/>
      <c r="HK67" s="178"/>
      <c r="HL67" s="178"/>
      <c r="HM67" s="178"/>
      <c r="HN67" s="178"/>
      <c r="HO67" s="178"/>
      <c r="HP67" s="178"/>
      <c r="HQ67" s="178"/>
      <c r="HR67" s="178"/>
      <c r="HS67" s="178"/>
      <c r="HT67" s="178"/>
      <c r="HU67" s="178"/>
      <c r="HV67" s="178"/>
      <c r="HW67" s="178"/>
      <c r="HX67" s="178"/>
      <c r="HY67" s="178"/>
      <c r="HZ67" s="178"/>
      <c r="IA67" s="178"/>
      <c r="IB67" s="178"/>
      <c r="IC67" s="178"/>
      <c r="ID67" s="178"/>
      <c r="IE67" s="178"/>
      <c r="IF67" s="178"/>
      <c r="IG67" s="178"/>
      <c r="IH67" s="178"/>
      <c r="II67" s="178"/>
      <c r="IJ67" s="178"/>
      <c r="IK67" s="178"/>
      <c r="IL67" s="178"/>
      <c r="IM67" s="178"/>
      <c r="IN67" s="178"/>
      <c r="IO67" s="178"/>
      <c r="IP67" s="178"/>
      <c r="IQ67" s="178"/>
      <c r="IR67" s="178"/>
      <c r="IS67" s="178"/>
      <c r="IT67" s="178"/>
      <c r="IU67" s="178"/>
      <c r="IV67" s="178"/>
      <c r="IW67" s="178"/>
      <c r="IX67" s="178"/>
      <c r="IY67" s="178"/>
      <c r="IZ67" s="178"/>
      <c r="JA67" s="178"/>
      <c r="JB67" s="178"/>
      <c r="JC67" s="178"/>
      <c r="JD67" s="178"/>
      <c r="JE67" s="178"/>
      <c r="JF67" s="178"/>
      <c r="JG67" s="178"/>
      <c r="JH67" s="178"/>
      <c r="JI67" s="178"/>
      <c r="JJ67" s="178"/>
      <c r="JK67" s="178"/>
      <c r="JL67" s="178"/>
      <c r="JM67" s="178"/>
      <c r="JN67" s="178"/>
      <c r="JO67" s="178"/>
      <c r="JP67" s="178"/>
      <c r="JQ67" s="178"/>
      <c r="JR67" s="178"/>
      <c r="JS67" s="178"/>
      <c r="JT67" s="178"/>
      <c r="JU67" s="178"/>
      <c r="JV67" s="178"/>
      <c r="JW67" s="178"/>
      <c r="JX67" s="178"/>
      <c r="JY67" s="180"/>
    </row>
    <row r="68" ht="14.25" customHeight="1">
      <c r="A68" s="50" t="s">
        <v>227</v>
      </c>
      <c r="B68" s="83" t="s">
        <v>480</v>
      </c>
      <c r="C68" s="1330">
        <f>VLOOKUP(D68,'Combined Scenario II - Results'!$C$2:$AR$87,42,0)</f>
        <v>108.3444</v>
      </c>
      <c r="D68" s="50">
        <v>1811093.0</v>
      </c>
      <c r="E68" s="175">
        <f>IF(VLOOKUP($D68,'Appendix B - CI'!$C$2:$EM$141,E$1,0) &gt; 0,$C68,0)</f>
        <v>0</v>
      </c>
      <c r="F68" s="175">
        <f>IF(VLOOKUP($D68,'Appendix B - CI'!$C$2:$EM$141,F$1,0) &gt; 0,$C68,0)</f>
        <v>0</v>
      </c>
      <c r="G68" s="175">
        <f>IF(VLOOKUP($D68,'Appendix B - CI'!$C$2:$EM$141,G$1,0) &gt; 0,$C68,0)</f>
        <v>0</v>
      </c>
      <c r="H68" s="175">
        <f>IF(VLOOKUP($D68,'Appendix B - CI'!$C$2:$EM$141,H$1,0) &gt; 0,$C68,0)</f>
        <v>0</v>
      </c>
      <c r="I68" s="175">
        <f>IF(VLOOKUP($D68,'Appendix B - CI'!$C$2:$EM$141,I$1,0) &gt; 0,$C68,0)</f>
        <v>0</v>
      </c>
      <c r="J68" s="175">
        <f>IF(VLOOKUP($D68,'Appendix B - CI'!$C$2:$EM$141,J$1,0) &gt; 0,$C68,0)</f>
        <v>0</v>
      </c>
      <c r="K68" s="175">
        <f>IF(VLOOKUP($D68,'Appendix B - CI'!$C$2:$EM$141,K$1,0) &gt; 0,$C68,0)</f>
        <v>0</v>
      </c>
      <c r="L68" s="175">
        <f>IF(VLOOKUP($D68,'Appendix B - CI'!$C$2:$EM$141,L$1,0) &gt; 0,$C68,0)</f>
        <v>0</v>
      </c>
      <c r="M68" s="175">
        <f>IF(VLOOKUP($D68,'Appendix B - CI'!$C$2:$EM$141,M$1,0) &gt; 0,$C68,0)</f>
        <v>0</v>
      </c>
      <c r="N68" s="175">
        <f>IF(VLOOKUP($D68,'Appendix B - CI'!$C$2:$EM$141,N$1,0) &gt; 0,$C68,0)</f>
        <v>0</v>
      </c>
      <c r="O68" s="175">
        <f>IF(VLOOKUP($D68,'Appendix B - CI'!$C$2:$EM$141,O$1,0) &gt; 0,$C68,0)</f>
        <v>0</v>
      </c>
      <c r="P68" s="175">
        <f>IF(VLOOKUP($D68,'Appendix B - CI'!$C$2:$EM$141,P$1,0) &gt; 0,$C68,0)</f>
        <v>0</v>
      </c>
      <c r="Q68" s="175">
        <f>IF(VLOOKUP($D68,'Appendix B - CI'!$C$2:$EM$141,Q$1,0) &gt; 0,$C68,0)</f>
        <v>0</v>
      </c>
      <c r="R68" s="175">
        <f>IF(VLOOKUP($D68,'Appendix B - CI'!$C$2:$EM$141,R$1,0) &gt; 0,$C68,0)</f>
        <v>0</v>
      </c>
      <c r="S68" s="175">
        <f>IF(VLOOKUP($D68,'Appendix B - CI'!$C$2:$EM$141,S$1,0) &gt; 0,$C68,0)</f>
        <v>0</v>
      </c>
      <c r="T68" s="175">
        <f>IF(VLOOKUP($D68,'Appendix B - CI'!$C$2:$EM$141,T$1,0) &gt; 0,$C68,0)</f>
        <v>0</v>
      </c>
      <c r="U68" s="175">
        <f>IF(VLOOKUP($D68,'Appendix B - CI'!$C$2:$EM$141,U$1,0) &gt; 0,$C68,0)</f>
        <v>0</v>
      </c>
      <c r="V68" s="175">
        <f>IF(VLOOKUP($D68,'Appendix B - CI'!$C$2:$EM$141,V$1,0) &gt; 0,$C68,0)</f>
        <v>0</v>
      </c>
      <c r="W68" s="175">
        <f>IF(VLOOKUP($D68,'Appendix B - CI'!$C$2:$EM$141,W$1,0) &gt; 0,$C68,0)</f>
        <v>0</v>
      </c>
      <c r="X68" s="175">
        <f>IF(VLOOKUP($D68,'Appendix B - CI'!$C$2:$EM$141,X$1,0) &gt; 0,$C68,0)</f>
        <v>0</v>
      </c>
      <c r="Y68" s="175">
        <f>IF(VLOOKUP($D68,'Appendix B - CI'!$C$2:$EM$141,Y$1,0) &gt; 0,$C68,0)</f>
        <v>0</v>
      </c>
      <c r="Z68" s="175">
        <f>IF(VLOOKUP($D68,'Appendix B - CI'!$C$2:$EM$141,Z$1,0) &gt; 0,$C68,0)</f>
        <v>0</v>
      </c>
      <c r="AA68" s="175">
        <f>IF(VLOOKUP($D68,'Appendix B - CI'!$C$2:$EM$141,AA$1,0) &gt; 0,$C68,0)</f>
        <v>0</v>
      </c>
      <c r="AB68" s="175">
        <f>IF(VLOOKUP($D68,'Appendix B - CI'!$C$2:$EM$141,AB$1,0) &gt; 0,$C68,0)</f>
        <v>0</v>
      </c>
      <c r="AC68" s="175">
        <f>IF(VLOOKUP($D68,'Appendix B - CI'!$C$2:$EM$141,AC$1,0) &gt; 0,$C68,0)</f>
        <v>0</v>
      </c>
      <c r="AD68" s="175">
        <f>IF(VLOOKUP($D68,'Appendix B - CI'!$C$2:$EM$141,AD$1,0) &gt; 0,$C68,0)</f>
        <v>0</v>
      </c>
      <c r="AE68" s="175">
        <f>IF(VLOOKUP($D68,'Appendix B - CI'!$C$2:$EM$141,AE$1,0) &gt; 0,$C68,0)</f>
        <v>0</v>
      </c>
      <c r="AF68" s="175">
        <f>IF(VLOOKUP($D68,'Appendix B - CI'!$C$2:$EM$141,AF$1,0) &gt; 0,$C68,0)</f>
        <v>0</v>
      </c>
      <c r="AG68" s="175">
        <f>IF(VLOOKUP($D68,'Appendix B - CI'!$C$2:$EM$141,AG$1,0) &gt; 0,$C68,0)</f>
        <v>0</v>
      </c>
      <c r="AH68" s="989">
        <f>IF(VLOOKUP($D68,'Appendix B - CI'!$C$2:$EM$141,AH$1,0) &gt; 0,$C68,0)</f>
        <v>108.3444</v>
      </c>
      <c r="AI68" s="175">
        <f>IF(VLOOKUP($D68,'Appendix B - CI'!$C$2:$EM$141,AI$1,0) &gt; 0,$C68,0)</f>
        <v>0</v>
      </c>
      <c r="AJ68" s="175">
        <f>IF(VLOOKUP($D68,'Appendix B - CI'!$C$2:$EM$141,AJ$1,0) &gt; 0,$C68,0)</f>
        <v>0</v>
      </c>
      <c r="AK68" s="175">
        <f>IF(VLOOKUP($D68,'Appendix B - CI'!$C$2:$EM$141,AK$1,0) &gt; 0,$C68,0)</f>
        <v>0</v>
      </c>
      <c r="AL68" s="175">
        <f>IF(VLOOKUP($D68,'Appendix B - CI'!$C$2:$EM$141,AL$1,0) &gt; 0,$C68,0)</f>
        <v>0</v>
      </c>
      <c r="AM68" s="175">
        <f>IF(VLOOKUP($D68,'Appendix B - CI'!$C$2:$EM$141,AM$1,0) &gt; 0,$C68,0)</f>
        <v>0</v>
      </c>
      <c r="AN68" s="175">
        <f>IF(VLOOKUP($D68,'Appendix B - CI'!$C$2:$EM$141,AN$1,0) &gt; 0,$C68,0)</f>
        <v>0</v>
      </c>
      <c r="AO68" s="175">
        <f>IF(VLOOKUP($D68,'Appendix B - CI'!$C$2:$EM$141,AO$1,0) &gt; 0,$C68,0)</f>
        <v>0</v>
      </c>
      <c r="AP68" s="989">
        <f>IF(VLOOKUP($D68,'Appendix B - CI'!$C$2:$EM$141,AP$1,0) &gt; 0,$C68,0)</f>
        <v>108.3444</v>
      </c>
      <c r="AQ68" s="175">
        <f>IF(VLOOKUP($D68,'Appendix B - CI'!$C$2:$EM$141,AQ$1,0) &gt; 0,$C68,0)</f>
        <v>0</v>
      </c>
      <c r="AR68" s="175">
        <f>IF(VLOOKUP($D68,'Appendix B - CI'!$C$2:$EM$141,AR$1,0) &gt; 0,$C68,0)</f>
        <v>0</v>
      </c>
      <c r="AS68" s="175">
        <f>IF(VLOOKUP($D68,'Appendix B - CI'!$C$2:$EM$141,AS$1,0) &gt; 0,$C68,0)</f>
        <v>0</v>
      </c>
      <c r="AT68" s="175">
        <f>IF(VLOOKUP($D68,'Appendix B - CI'!$C$2:$EM$141,AT$1,0) &gt; 0,$C68,0)</f>
        <v>0</v>
      </c>
      <c r="AU68" s="175">
        <f>IF(VLOOKUP($D68,'Appendix B - CI'!$C$2:$EM$141,AU$1,0) &gt; 0,$C68,0)</f>
        <v>0</v>
      </c>
      <c r="AV68" s="175">
        <f>IF(VLOOKUP($D68,'Appendix B - CI'!$C$2:$EM$141,AV$1,0) &gt; 0,$C68,0)</f>
        <v>0</v>
      </c>
      <c r="AW68" s="175">
        <f>IF(VLOOKUP($D68,'Appendix B - CI'!$C$2:$EM$141,AW$1,0) &gt; 0,$C68,0)</f>
        <v>0</v>
      </c>
      <c r="AX68" s="175">
        <f>IF(VLOOKUP($D68,'Appendix B - CI'!$C$2:$EM$141,AX$1,0) &gt; 0,$C68,0)</f>
        <v>0</v>
      </c>
      <c r="AY68" s="175">
        <f>IF(VLOOKUP($D68,'Appendix B - CI'!$C$2:$EM$141,AY$1,0) &gt; 0,$C68,0)</f>
        <v>0</v>
      </c>
      <c r="AZ68" s="175">
        <f>IF(VLOOKUP($D68,'Appendix B - CI'!$C$2:$EM$141,AZ$1,0) &gt; 0,$C68,0)</f>
        <v>0</v>
      </c>
      <c r="BA68" s="175">
        <f>IF(VLOOKUP($D68,'Appendix B - CI'!$C$2:$EM$141,BA$1,0) &gt; 0,$C68,0)</f>
        <v>0</v>
      </c>
      <c r="BB68" s="989">
        <f>IF(VLOOKUP($D68,'Appendix B - CI'!$C$2:$EM$141,BB$1,0) &gt; 0,$C68,0)</f>
        <v>108.3444</v>
      </c>
      <c r="BC68" s="175">
        <f>IF(VLOOKUP($D68,'Appendix B - CI'!$C$2:$EM$141,BC$1,0) &gt; 0,$C68,0)</f>
        <v>0</v>
      </c>
      <c r="BD68" s="175">
        <f>IF(VLOOKUP($D68,'Appendix B - CI'!$C$2:$EM$141,BD$1,0) &gt; 0,$C68,0)</f>
        <v>0</v>
      </c>
      <c r="BE68" s="175">
        <f>IF(VLOOKUP($D68,'Appendix B - CI'!$C$2:$EM$141,BE$1,0) &gt; 0,$C68,0)</f>
        <v>0</v>
      </c>
      <c r="BF68" s="175">
        <f>IF(VLOOKUP($D68,'Appendix B - CI'!$C$2:$EM$141,BF$1,0) &gt; 0,$C68,0)</f>
        <v>0</v>
      </c>
      <c r="BG68" s="175">
        <f>IF(VLOOKUP($D68,'Appendix B - CI'!$C$2:$EM$141,BG$1,0) &gt; 0,$C68,0)</f>
        <v>0</v>
      </c>
      <c r="BH68" s="175">
        <f>IF(VLOOKUP($D68,'Appendix B - CI'!$C$2:$EM$141,BH$1,0) &gt; 0,$C68,0)</f>
        <v>0</v>
      </c>
      <c r="BI68" s="175">
        <f>IF(VLOOKUP($D68,'Appendix B - CI'!$C$2:$EM$141,BI$1,0) &gt; 0,$C68,0)</f>
        <v>0</v>
      </c>
      <c r="BJ68" s="175">
        <f>IF(VLOOKUP($D68,'Appendix B - CI'!$C$2:$EM$141,BJ$1,0) &gt; 0,$C68,0)</f>
        <v>0</v>
      </c>
      <c r="BK68" s="175">
        <f>IF(VLOOKUP($D68,'Appendix B - CI'!$C$2:$EM$141,BK$1,0) &gt; 0,$C68,0)</f>
        <v>0</v>
      </c>
      <c r="BL68" s="175">
        <f>IF(VLOOKUP($D68,'Appendix B - CI'!$C$2:$EM$141,BL$1,0) &gt; 0,$C68,0)</f>
        <v>0</v>
      </c>
      <c r="BM68" s="175">
        <f>IF(VLOOKUP($D68,'Appendix B - CI'!$C$2:$EM$141,BM$1,0) &gt; 0,$C68,0)</f>
        <v>0</v>
      </c>
      <c r="BN68" s="175">
        <f>IF(VLOOKUP($D68,'Appendix B - CI'!$C$2:$EM$141,BN$1,0) &gt; 0,$C68,0)</f>
        <v>0</v>
      </c>
      <c r="BO68" s="175">
        <f>IF(VLOOKUP($D68,'Appendix B - CI'!$C$2:$EM$141,BO$1,0) &gt; 0,$C68,0)</f>
        <v>0</v>
      </c>
      <c r="BP68" s="175">
        <f>IF(VLOOKUP($D68,'Appendix B - CI'!$C$2:$EM$141,BP$1,0) &gt; 0,$C68,0)</f>
        <v>0</v>
      </c>
      <c r="BQ68" s="175">
        <f>IF(VLOOKUP($D68,'Appendix B - CI'!$C$2:$EM$141,BQ$1,0) &gt; 0,$C68,0)</f>
        <v>0</v>
      </c>
      <c r="BR68" s="175">
        <f>IF(VLOOKUP($D68,'Appendix B - CI'!$C$2:$EM$141,BR$1,0) &gt; 0,$C68,0)</f>
        <v>0</v>
      </c>
      <c r="BS68" s="175">
        <f>IF(VLOOKUP($D68,'Appendix B - CI'!$C$2:$EM$141,BS$1,0) &gt; 0,$C68,0)</f>
        <v>0</v>
      </c>
      <c r="BT68" s="175">
        <f>IF(VLOOKUP($D68,'Appendix B - CI'!$C$2:$EM$141,BT$1,0) &gt; 0,$C68,0)</f>
        <v>0</v>
      </c>
      <c r="BU68" s="175">
        <f>IF(VLOOKUP($D68,'Appendix B - CI'!$C$2:$EM$141,BU$1,0) &gt; 0,$C68,0)</f>
        <v>0</v>
      </c>
      <c r="BV68" s="175">
        <f>IF(VLOOKUP($D68,'Appendix B - CI'!$C$2:$EM$141,BV$1,0) &gt; 0,$C68,0)</f>
        <v>0</v>
      </c>
      <c r="BW68" s="175">
        <f>IF(VLOOKUP($D68,'Appendix B - CI'!$C$2:$EM$141,BW$1,0) &gt; 0,$C68,0)</f>
        <v>0</v>
      </c>
      <c r="BX68" s="175">
        <f>IF(VLOOKUP($D68,'Appendix B - CI'!$C$2:$EM$141,BX$1,0) &gt; 0,$C68,0)</f>
        <v>0</v>
      </c>
      <c r="BY68" s="175">
        <f>IF(VLOOKUP($D68,'Appendix B - CI'!$C$2:$EM$141,BY$1,0) &gt; 0,$C68,0)</f>
        <v>0</v>
      </c>
      <c r="BZ68" s="175">
        <f>IF(VLOOKUP($D68,'Appendix B - CI'!$C$2:$EM$141,BZ$1,0) &gt; 0,$C68,0)</f>
        <v>0</v>
      </c>
      <c r="CA68" s="175">
        <f>IF(VLOOKUP($D68,'Appendix B - CI'!$C$2:$EM$141,CA$1,0) &gt; 0,$C68,0)</f>
        <v>0</v>
      </c>
      <c r="CB68" s="175">
        <f>IF(VLOOKUP($D68,'Appendix B - CI'!$C$2:$EM$141,CB$1,0) &gt; 0,$C68,0)</f>
        <v>0</v>
      </c>
      <c r="CC68" s="175">
        <f>IF(VLOOKUP($D68,'Appendix B - CI'!$C$2:$EM$141,CC$1,0) &gt; 0,$C68,0)</f>
        <v>0</v>
      </c>
      <c r="CD68" s="175">
        <f>IF(VLOOKUP($D68,'Appendix B - CI'!$C$2:$EM$141,CD$1,0) &gt; 0,$C68,0)</f>
        <v>0</v>
      </c>
      <c r="CE68" s="175">
        <f>IF(VLOOKUP($D68,'Appendix B - CI'!$C$2:$EM$141,CE$1,0) &gt; 0,$C68,0)</f>
        <v>0</v>
      </c>
      <c r="CF68" s="175">
        <f>IF(VLOOKUP($D68,'Appendix B - CI'!$C$2:$EM$141,CF$1,0) &gt; 0,$C68,0)</f>
        <v>0</v>
      </c>
      <c r="CG68" s="175">
        <f>IF(VLOOKUP($D68,'Appendix B - CI'!$C$2:$EM$141,CG$1,0) &gt; 0,$C68,0)</f>
        <v>0</v>
      </c>
      <c r="CH68" s="175">
        <f>IF(VLOOKUP($D68,'Appendix B - CI'!$C$2:$EM$141,CH$1,0) &gt; 0,$C68,0)</f>
        <v>0</v>
      </c>
      <c r="CI68" s="175">
        <f>IF(VLOOKUP($D68,'Appendix B - CI'!$C$2:$EM$141,CI$1,0) &gt; 0,$C68,0)</f>
        <v>0</v>
      </c>
      <c r="CJ68" s="175">
        <f>IF(VLOOKUP($D68,'Appendix B - CI'!$C$2:$EM$141,CJ$1,0) &gt; 0,$C68,0)</f>
        <v>0</v>
      </c>
      <c r="CK68" s="175">
        <f>IF(VLOOKUP($D68,'Appendix B - CI'!$C$2:$EM$141,CK$1,0) &gt; 0,$C68,0)</f>
        <v>0</v>
      </c>
      <c r="CL68" s="989">
        <f>IF(VLOOKUP($D68,'Appendix B - CI'!$C$2:$EM$141,CL$1,0) &gt; 0,$C68,0)</f>
        <v>108.3444</v>
      </c>
      <c r="CM68" s="175">
        <f>IF(VLOOKUP($D68,'Appendix B - CI'!$C$2:$EM$141,CM$1,0) &gt; 0,$C68,0)</f>
        <v>0</v>
      </c>
      <c r="CN68" s="175">
        <f>IF(VLOOKUP($D68,'Appendix B - CI'!$C$2:$EM$141,CN$1,0) &gt; 0,$C68,0)</f>
        <v>0</v>
      </c>
      <c r="CO68" s="175">
        <f>IF(VLOOKUP($D68,'Appendix B - CI'!$C$2:$EM$141,CO$1,0) &gt; 0,$C68,0)</f>
        <v>0</v>
      </c>
      <c r="CP68" s="175">
        <f>IF(VLOOKUP($D68,'Appendix B - CI'!$C$2:$EM$141,CP$1,0) &gt; 0,$C68,0)</f>
        <v>0</v>
      </c>
      <c r="CQ68" s="175">
        <f>IF(VLOOKUP($D68,'Appendix B - CI'!$C$2:$EM$141,CQ$1,0) &gt; 0,$C68,0)</f>
        <v>0</v>
      </c>
      <c r="CR68" s="175">
        <f>IF(VLOOKUP($D68,'Appendix B - CI'!$C$2:$EM$141,CR$1,0) &gt; 0,$C68,0)</f>
        <v>0</v>
      </c>
      <c r="CS68" s="989">
        <f>IF(VLOOKUP($D68,'Appendix B - CI'!$C$2:$EM$141,CS$1,0) &gt; 0,$C68,0)</f>
        <v>108.3444</v>
      </c>
      <c r="CT68" s="175">
        <f>IF(VLOOKUP($D68,'Appendix B - CI'!$C$2:$EM$141,CT$1,0) &gt; 0,$C68,0)</f>
        <v>0</v>
      </c>
      <c r="CU68" s="175">
        <f>IF(VLOOKUP($D68,'Appendix B - CI'!$C$2:$EM$141,CU$1,0) &gt; 0,$C68,0)</f>
        <v>0</v>
      </c>
      <c r="CV68" s="175">
        <f>IF(VLOOKUP($D68,'Appendix B - CI'!$C$2:$EM$141,CV$1,0) &gt; 0,$C68,0)</f>
        <v>0</v>
      </c>
      <c r="CW68" s="175">
        <f>IF(VLOOKUP($D68,'Appendix B - CI'!$C$2:$EM$141,CW$1,0) &gt; 0,$C68,0)</f>
        <v>0</v>
      </c>
      <c r="CX68" s="175">
        <f>IF(VLOOKUP($D68,'Appendix B - CI'!$C$2:$EM$141,CX$1,0) &gt; 0,$C68,0)</f>
        <v>0</v>
      </c>
      <c r="CY68" s="175">
        <f>IF(VLOOKUP($D68,'Appendix B - CI'!$C$2:$EM$141,CY$1,0) &gt; 0,$C68,0)</f>
        <v>0</v>
      </c>
      <c r="CZ68" s="175">
        <f>IF(VLOOKUP($D68,'Appendix B - CI'!$C$2:$EM$141,CZ$1,0) &gt; 0,$C68,0)</f>
        <v>0</v>
      </c>
      <c r="DA68" s="175">
        <f>IF(VLOOKUP($D68,'Appendix B - CI'!$C$2:$EM$141,DA$1,0) &gt; 0,$C68,0)</f>
        <v>0</v>
      </c>
      <c r="DB68" s="175">
        <f>IF(VLOOKUP($D68,'Appendix B - CI'!$C$2:$EM$141,DB$1,0) &gt; 0,$C68,0)</f>
        <v>0</v>
      </c>
      <c r="DC68" s="175">
        <f>IF(VLOOKUP($D68,'Appendix B - CI'!$C$2:$EM$141,DC$1,0) &gt; 0,$C68,0)</f>
        <v>0</v>
      </c>
      <c r="DD68" s="989">
        <f>IF(VLOOKUP($D68,'Appendix B - CI'!$C$2:$EM$141,DD$1,0) &gt; 0,$C68,0)</f>
        <v>108.3444</v>
      </c>
      <c r="DE68" s="175">
        <f>IF(VLOOKUP($D68,'Appendix B - CI'!$C$2:$EM$141,DE$1,0) &gt; 0,$C68,0)</f>
        <v>0</v>
      </c>
      <c r="DF68" s="175">
        <f>IF(VLOOKUP($D68,'Appendix B - CI'!$C$2:$EM$141,DF$1,0) &gt; 0,$C68,0)</f>
        <v>0</v>
      </c>
      <c r="DG68" s="175">
        <f>IF(VLOOKUP($D68,'Appendix B - CI'!$C$2:$EM$141,DG$1,0) &gt; 0,$C68,0)</f>
        <v>0</v>
      </c>
      <c r="DH68" s="175">
        <f>IF(VLOOKUP($D68,'Appendix B - CI'!$C$2:$EM$141,DH$1,0) &gt; 0,$C68,0)</f>
        <v>0</v>
      </c>
      <c r="DI68" s="175">
        <f>IF(VLOOKUP($D68,'Appendix B - CI'!$C$2:$EM$141,DI$1,0) &gt; 0,$C68,0)</f>
        <v>0</v>
      </c>
      <c r="DJ68" s="989">
        <f>IF(VLOOKUP($D68,'Appendix B - CI'!$C$2:$EM$141,DJ$1,0) &gt; 0,$C68,0)</f>
        <v>108.3444</v>
      </c>
      <c r="DK68" s="175">
        <f>IF(VLOOKUP($D68,'Appendix B - CI'!$C$2:$EM$141,DK$1,0) &gt; 0,$C68,0)</f>
        <v>0</v>
      </c>
      <c r="DL68" s="175">
        <f>IF(VLOOKUP($D68,'Appendix B - CI'!$C$2:$EM$141,DL$1,0) &gt; 0,$C68,0)</f>
        <v>0</v>
      </c>
      <c r="DM68" s="175">
        <f>IF(VLOOKUP($D68,'Appendix B - CI'!$C$2:$EM$141,DM$1,0) &gt; 0,$C68,0)</f>
        <v>0</v>
      </c>
      <c r="DN68" s="175">
        <f>IF(VLOOKUP($D68,'Appendix B - CI'!$C$2:$EM$141,DN$1,0) &gt; 0,$C68,0)</f>
        <v>0</v>
      </c>
      <c r="DO68" s="175">
        <f>IF(VLOOKUP($D68,'Appendix B - CI'!$C$2:$EM$141,DO$1,0) &gt; 0,$C68,0)</f>
        <v>0</v>
      </c>
      <c r="DP68" s="175">
        <f>IF(VLOOKUP($D68,'Appendix B - CI'!$C$2:$EM$141,DP$1,0) &gt; 0,$C68,0)</f>
        <v>0</v>
      </c>
      <c r="DQ68" s="175">
        <f>IF(VLOOKUP($D68,'Appendix B - CI'!$C$2:$EM$141,DQ$1,0) &gt; 0,$C68,0)</f>
        <v>0</v>
      </c>
      <c r="DR68" s="989">
        <f>IF(VLOOKUP($D68,'Appendix B - CI'!$C$2:$EM$141,DR$1,0) &gt; 0,$C68,0)</f>
        <v>108.3444</v>
      </c>
      <c r="DS68" s="175">
        <f>IF(VLOOKUP($D68,'Appendix B - CI'!$C$2:$EM$141,DS$1,0) &gt; 0,$C68,0)</f>
        <v>0</v>
      </c>
      <c r="DT68" s="175">
        <f>IF(VLOOKUP($D68,'Appendix B - CI'!$C$2:$EM$141,DT$1,0) &gt; 0,$C68,0)</f>
        <v>0</v>
      </c>
      <c r="DU68" s="175">
        <f>IF(VLOOKUP($D68,'Appendix B - CI'!$C$2:$EM$141,DU$1,0) &gt; 0,$C68,0)</f>
        <v>0</v>
      </c>
      <c r="DV68" s="175">
        <f>IF(VLOOKUP($D68,'Appendix B - CI'!$C$2:$EM$141,DV$1,0) &gt; 0,$C68,0)</f>
        <v>0</v>
      </c>
      <c r="DW68" s="175">
        <f>IF(VLOOKUP($D68,'Appendix B - CI'!$C$2:$EM$141,DW$1,0) &gt; 0,$C68,0)</f>
        <v>0</v>
      </c>
      <c r="DX68" s="989">
        <f>IF(VLOOKUP($D68,'Appendix B - CI'!$C$2:$EM$141,DX$1,0) &gt; 0,$C68,0)</f>
        <v>108.3444</v>
      </c>
      <c r="DY68" s="175">
        <f>IF(VLOOKUP($D68,'Appendix B - CI'!$C$2:$EM$141,DY$1,0) &gt; 0,$C68,0)</f>
        <v>0</v>
      </c>
      <c r="DZ68" s="175">
        <f>IF(VLOOKUP($D68,'Appendix B - CI'!$C$2:$EM$141,DZ$1,0) &gt; 0,$C68,0)</f>
        <v>0</v>
      </c>
      <c r="EA68" s="175">
        <f>IF(VLOOKUP($D68,'Appendix B - CI'!$C$2:$EM$141,EA$1,0) &gt; 0,$C68,0)</f>
        <v>0</v>
      </c>
      <c r="EB68" s="175">
        <f>IF(VLOOKUP($D68,'Appendix B - CI'!$C$2:$EM$141,EB$1,0) &gt; 0,$C68,0)</f>
        <v>0</v>
      </c>
      <c r="EC68" s="175">
        <f>IF(VLOOKUP($D68,'Appendix B - CI'!$C$2:$EM$141,EC$1,0) &gt; 0,$C68,0)</f>
        <v>0</v>
      </c>
      <c r="ED68" s="989">
        <f>IF(VLOOKUP($D68,'Appendix B - CI'!$C$2:$EM$141,ED$1,0) &gt; 0,$C68,0)</f>
        <v>108.3444</v>
      </c>
      <c r="EE68" s="175">
        <f>IF(VLOOKUP($D68,'Appendix B - CI'!$C$2:$EM$141,EE$1,0) &gt; 0,$C68,0)</f>
        <v>0</v>
      </c>
      <c r="EF68" s="175">
        <f>IF(VLOOKUP($D68,'Appendix B - CI'!$C$2:$EM$141,EF$1,0) &gt; 0,$C68,0)</f>
        <v>0</v>
      </c>
      <c r="EG68" s="175">
        <f>IF(VLOOKUP($D68,'Appendix B - CI'!$C$2:$EM$141,EG$1,0) &gt; 0,$C68,0)</f>
        <v>0</v>
      </c>
      <c r="EH68" s="175">
        <f>IF(VLOOKUP($D68,'Appendix B - CI'!$C$2:$EM$141,EH$1,0) &gt; 0,$C68,0)</f>
        <v>0</v>
      </c>
      <c r="EI68" s="175">
        <f>IF(VLOOKUP($D68,'Appendix B - CI'!$C$2:$EM$141,EI$1,0) &gt; 0,$C68,0)</f>
        <v>0</v>
      </c>
      <c r="EJ68" s="175">
        <f>IF(VLOOKUP($D68,'Appendix B - CI'!$C$2:$EM$141,EJ$1,0) &gt; 0,$C68,0)</f>
        <v>0</v>
      </c>
      <c r="EK68" s="175">
        <f>IF(VLOOKUP($D68,'Appendix B - CI'!$C$2:$EM$141,EK$1,0) &gt; 0,$C68,0)</f>
        <v>0</v>
      </c>
      <c r="EL68" s="175">
        <f>IF(VLOOKUP($D68,'Appendix B - CI'!$C$2:$EM$141,EL$1,0) &gt; 0,$C68,0)</f>
        <v>0</v>
      </c>
      <c r="EM68" s="175">
        <f>IF(VLOOKUP($D68,'Appendix B - CI'!$C$2:$EM$141,EM$1,0) &gt; 0,$C68,0)</f>
        <v>0</v>
      </c>
      <c r="EN68" s="175">
        <f>IF(VLOOKUP($D68,'Appendix B - CI'!$C$2:$EM$141,EN$1,0) &gt; 0,$C68,0)</f>
        <v>0</v>
      </c>
      <c r="EO68" s="178"/>
      <c r="EP68" s="178"/>
      <c r="EQ68" s="178"/>
      <c r="ER68" s="178"/>
      <c r="ES68" s="178"/>
      <c r="ET68" s="178"/>
      <c r="EU68" s="178"/>
      <c r="EV68" s="178"/>
      <c r="EW68" s="178"/>
      <c r="EX68" s="178"/>
      <c r="EY68" s="178"/>
      <c r="EZ68" s="178"/>
      <c r="FA68" s="178"/>
      <c r="FB68" s="178"/>
      <c r="FC68" s="178"/>
      <c r="FD68" s="178"/>
      <c r="FE68" s="178"/>
      <c r="FF68" s="178"/>
      <c r="FG68" s="178"/>
      <c r="FH68" s="178"/>
      <c r="FI68" s="178"/>
      <c r="FJ68" s="178"/>
      <c r="FK68" s="178"/>
      <c r="FL68" s="178"/>
      <c r="FM68" s="178"/>
      <c r="FN68" s="178"/>
      <c r="FO68" s="178"/>
      <c r="FP68" s="178"/>
      <c r="FQ68" s="178"/>
      <c r="FR68" s="178"/>
      <c r="FS68" s="178"/>
      <c r="FT68" s="178"/>
      <c r="FU68" s="178"/>
      <c r="FV68" s="178"/>
      <c r="FW68" s="178"/>
      <c r="FX68" s="178"/>
      <c r="FY68" s="178"/>
      <c r="FZ68" s="178"/>
      <c r="GA68" s="178"/>
      <c r="GB68" s="178"/>
      <c r="GC68" s="178"/>
      <c r="GD68" s="178"/>
      <c r="GE68" s="178"/>
      <c r="GF68" s="178"/>
      <c r="GG68" s="178"/>
      <c r="GH68" s="178"/>
      <c r="GI68" s="178"/>
      <c r="GJ68" s="178"/>
      <c r="GK68" s="178"/>
      <c r="GL68" s="178"/>
      <c r="GM68" s="178"/>
      <c r="GN68" s="178"/>
      <c r="GO68" s="178"/>
      <c r="GP68" s="178"/>
      <c r="GQ68" s="178"/>
      <c r="GR68" s="178"/>
      <c r="GS68" s="178"/>
      <c r="GT68" s="178"/>
      <c r="GU68" s="178"/>
      <c r="GV68" s="178"/>
      <c r="GW68" s="178"/>
      <c r="GX68" s="178"/>
      <c r="GY68" s="178"/>
      <c r="GZ68" s="178"/>
      <c r="HA68" s="178"/>
      <c r="HB68" s="178"/>
      <c r="HC68" s="178"/>
      <c r="HD68" s="178"/>
      <c r="HE68" s="178"/>
      <c r="HF68" s="178"/>
      <c r="HG68" s="178"/>
      <c r="HH68" s="178"/>
      <c r="HI68" s="178"/>
      <c r="HJ68" s="178"/>
      <c r="HK68" s="178"/>
      <c r="HL68" s="178"/>
      <c r="HM68" s="178"/>
      <c r="HN68" s="178"/>
      <c r="HO68" s="178"/>
      <c r="HP68" s="178"/>
      <c r="HQ68" s="178"/>
      <c r="HR68" s="178"/>
      <c r="HS68" s="178"/>
      <c r="HT68" s="178"/>
      <c r="HU68" s="178"/>
      <c r="HV68" s="178"/>
      <c r="HW68" s="178"/>
      <c r="HX68" s="178"/>
      <c r="HY68" s="178"/>
      <c r="HZ68" s="178"/>
      <c r="IA68" s="178"/>
      <c r="IB68" s="178"/>
      <c r="IC68" s="178"/>
      <c r="ID68" s="178"/>
      <c r="IE68" s="178"/>
      <c r="IF68" s="178"/>
      <c r="IG68" s="178"/>
      <c r="IH68" s="178"/>
      <c r="II68" s="178"/>
      <c r="IJ68" s="178"/>
      <c r="IK68" s="178"/>
      <c r="IL68" s="178"/>
      <c r="IM68" s="178"/>
      <c r="IN68" s="178"/>
      <c r="IO68" s="178"/>
      <c r="IP68" s="178"/>
      <c r="IQ68" s="178"/>
      <c r="IR68" s="178"/>
      <c r="IS68" s="178"/>
      <c r="IT68" s="178"/>
      <c r="IU68" s="178"/>
      <c r="IV68" s="178"/>
      <c r="IW68" s="178"/>
      <c r="IX68" s="178"/>
      <c r="IY68" s="178"/>
      <c r="IZ68" s="178"/>
      <c r="JA68" s="178"/>
      <c r="JB68" s="178"/>
      <c r="JC68" s="178"/>
      <c r="JD68" s="178"/>
      <c r="JE68" s="178"/>
      <c r="JF68" s="178"/>
      <c r="JG68" s="178"/>
      <c r="JH68" s="178"/>
      <c r="JI68" s="178"/>
      <c r="JJ68" s="178"/>
      <c r="JK68" s="178"/>
      <c r="JL68" s="178"/>
      <c r="JM68" s="178"/>
      <c r="JN68" s="178"/>
      <c r="JO68" s="178"/>
      <c r="JP68" s="178"/>
      <c r="JQ68" s="178"/>
      <c r="JR68" s="178"/>
      <c r="JS68" s="178"/>
      <c r="JT68" s="178"/>
      <c r="JU68" s="178"/>
      <c r="JV68" s="178"/>
      <c r="JW68" s="178"/>
      <c r="JX68" s="178"/>
      <c r="JY68" s="180"/>
    </row>
    <row r="69" ht="14.25" customHeight="1">
      <c r="A69" s="50" t="s">
        <v>253</v>
      </c>
      <c r="B69" s="83" t="s">
        <v>480</v>
      </c>
      <c r="C69" s="1330">
        <f>VLOOKUP(D69,'Combined Scenario II - Results'!$C$2:$AR$87,42,0)</f>
        <v>709.64</v>
      </c>
      <c r="D69" s="50">
        <v>1811099.0</v>
      </c>
      <c r="E69" s="175">
        <f>IF(VLOOKUP($D69,'Appendix B - CI'!$C$2:$EM$141,E$1,0) &gt; 0,$C69,0)</f>
        <v>0</v>
      </c>
      <c r="F69" s="175">
        <f>IF(VLOOKUP($D69,'Appendix B - CI'!$C$2:$EM$141,F$1,0) &gt; 0,$C69,0)</f>
        <v>0</v>
      </c>
      <c r="G69" s="175">
        <f>IF(VLOOKUP($D69,'Appendix B - CI'!$C$2:$EM$141,G$1,0) &gt; 0,$C69,0)</f>
        <v>0</v>
      </c>
      <c r="H69" s="989">
        <f>IF(VLOOKUP($D69,'Appendix B - CI'!$C$2:$EM$141,H$1,0) &gt; 0,$C69,0)</f>
        <v>709.64</v>
      </c>
      <c r="I69" s="175">
        <f>IF(VLOOKUP($D69,'Appendix B - CI'!$C$2:$EM$141,I$1,0) &gt; 0,$C69,0)</f>
        <v>0</v>
      </c>
      <c r="J69" s="175">
        <f>IF(VLOOKUP($D69,'Appendix B - CI'!$C$2:$EM$141,J$1,0) &gt; 0,$C69,0)</f>
        <v>0</v>
      </c>
      <c r="K69" s="175">
        <f>IF(VLOOKUP($D69,'Appendix B - CI'!$C$2:$EM$141,K$1,0) &gt; 0,$C69,0)</f>
        <v>0</v>
      </c>
      <c r="L69" s="175">
        <f>IF(VLOOKUP($D69,'Appendix B - CI'!$C$2:$EM$141,L$1,0) &gt; 0,$C69,0)</f>
        <v>0</v>
      </c>
      <c r="M69" s="989">
        <f>IF(VLOOKUP($D69,'Appendix B - CI'!$C$2:$EM$141,M$1,0) &gt; 0,$C69,0)</f>
        <v>709.64</v>
      </c>
      <c r="N69" s="175">
        <f>IF(VLOOKUP($D69,'Appendix B - CI'!$C$2:$EM$141,N$1,0) &gt; 0,$C69,0)</f>
        <v>0</v>
      </c>
      <c r="O69" s="175">
        <f>IF(VLOOKUP($D69,'Appendix B - CI'!$C$2:$EM$141,O$1,0) &gt; 0,$C69,0)</f>
        <v>0</v>
      </c>
      <c r="P69" s="175">
        <f>IF(VLOOKUP($D69,'Appendix B - CI'!$C$2:$EM$141,P$1,0) &gt; 0,$C69,0)</f>
        <v>0</v>
      </c>
      <c r="Q69" s="175">
        <f>IF(VLOOKUP($D69,'Appendix B - CI'!$C$2:$EM$141,Q$1,0) &gt; 0,$C69,0)</f>
        <v>0</v>
      </c>
      <c r="R69" s="989">
        <f>IF(VLOOKUP($D69,'Appendix B - CI'!$C$2:$EM$141,R$1,0) &gt; 0,$C69,0)</f>
        <v>709.64</v>
      </c>
      <c r="S69" s="175">
        <f>IF(VLOOKUP($D69,'Appendix B - CI'!$C$2:$EM$141,S$1,0) &gt; 0,$C69,0)</f>
        <v>0</v>
      </c>
      <c r="T69" s="175">
        <f>IF(VLOOKUP($D69,'Appendix B - CI'!$C$2:$EM$141,T$1,0) &gt; 0,$C69,0)</f>
        <v>0</v>
      </c>
      <c r="U69" s="175">
        <f>IF(VLOOKUP($D69,'Appendix B - CI'!$C$2:$EM$141,U$1,0) &gt; 0,$C69,0)</f>
        <v>0</v>
      </c>
      <c r="V69" s="175">
        <f>IF(VLOOKUP($D69,'Appendix B - CI'!$C$2:$EM$141,V$1,0) &gt; 0,$C69,0)</f>
        <v>0</v>
      </c>
      <c r="W69" s="175">
        <f>IF(VLOOKUP($D69,'Appendix B - CI'!$C$2:$EM$141,W$1,0) &gt; 0,$C69,0)</f>
        <v>0</v>
      </c>
      <c r="X69" s="175">
        <f>IF(VLOOKUP($D69,'Appendix B - CI'!$C$2:$EM$141,X$1,0) &gt; 0,$C69,0)</f>
        <v>0</v>
      </c>
      <c r="Y69" s="175">
        <f>IF(VLOOKUP($D69,'Appendix B - CI'!$C$2:$EM$141,Y$1,0) &gt; 0,$C69,0)</f>
        <v>0</v>
      </c>
      <c r="Z69" s="989">
        <f>IF(VLOOKUP($D69,'Appendix B - CI'!$C$2:$EM$141,Z$1,0) &gt; 0,$C69,0)</f>
        <v>709.64</v>
      </c>
      <c r="AA69" s="175">
        <f>IF(VLOOKUP($D69,'Appendix B - CI'!$C$2:$EM$141,AA$1,0) &gt; 0,$C69,0)</f>
        <v>0</v>
      </c>
      <c r="AB69" s="175">
        <f>IF(VLOOKUP($D69,'Appendix B - CI'!$C$2:$EM$141,AB$1,0) &gt; 0,$C69,0)</f>
        <v>0</v>
      </c>
      <c r="AC69" s="175">
        <f>IF(VLOOKUP($D69,'Appendix B - CI'!$C$2:$EM$141,AC$1,0) &gt; 0,$C69,0)</f>
        <v>0</v>
      </c>
      <c r="AD69" s="175">
        <f>IF(VLOOKUP($D69,'Appendix B - CI'!$C$2:$EM$141,AD$1,0) &gt; 0,$C69,0)</f>
        <v>0</v>
      </c>
      <c r="AE69" s="175">
        <f>IF(VLOOKUP($D69,'Appendix B - CI'!$C$2:$EM$141,AE$1,0) &gt; 0,$C69,0)</f>
        <v>0</v>
      </c>
      <c r="AF69" s="175">
        <f>IF(VLOOKUP($D69,'Appendix B - CI'!$C$2:$EM$141,AF$1,0) &gt; 0,$C69,0)</f>
        <v>0</v>
      </c>
      <c r="AG69" s="989">
        <f>IF(VLOOKUP($D69,'Appendix B - CI'!$C$2:$EM$141,AG$1,0) &gt; 0,$C69,0)</f>
        <v>709.64</v>
      </c>
      <c r="AH69" s="175">
        <f>IF(VLOOKUP($D69,'Appendix B - CI'!$C$2:$EM$141,AH$1,0) &gt; 0,$C69,0)</f>
        <v>0</v>
      </c>
      <c r="AI69" s="175">
        <f>IF(VLOOKUP($D69,'Appendix B - CI'!$C$2:$EM$141,AI$1,0) &gt; 0,$C69,0)</f>
        <v>0</v>
      </c>
      <c r="AJ69" s="175">
        <f>IF(VLOOKUP($D69,'Appendix B - CI'!$C$2:$EM$141,AJ$1,0) &gt; 0,$C69,0)</f>
        <v>0</v>
      </c>
      <c r="AK69" s="175">
        <f>IF(VLOOKUP($D69,'Appendix B - CI'!$C$2:$EM$141,AK$1,0) &gt; 0,$C69,0)</f>
        <v>0</v>
      </c>
      <c r="AL69" s="175">
        <f>IF(VLOOKUP($D69,'Appendix B - CI'!$C$2:$EM$141,AL$1,0) &gt; 0,$C69,0)</f>
        <v>0</v>
      </c>
      <c r="AM69" s="175">
        <f>IF(VLOOKUP($D69,'Appendix B - CI'!$C$2:$EM$141,AM$1,0) &gt; 0,$C69,0)</f>
        <v>0</v>
      </c>
      <c r="AN69" s="175">
        <f>IF(VLOOKUP($D69,'Appendix B - CI'!$C$2:$EM$141,AN$1,0) &gt; 0,$C69,0)</f>
        <v>0</v>
      </c>
      <c r="AO69" s="989">
        <f>IF(VLOOKUP($D69,'Appendix B - CI'!$C$2:$EM$141,AO$1,0) &gt; 0,$C69,0)</f>
        <v>709.64</v>
      </c>
      <c r="AP69" s="175">
        <f>IF(VLOOKUP($D69,'Appendix B - CI'!$C$2:$EM$141,AP$1,0) &gt; 0,$C69,0)</f>
        <v>0</v>
      </c>
      <c r="AQ69" s="175">
        <f>IF(VLOOKUP($D69,'Appendix B - CI'!$C$2:$EM$141,AQ$1,0) &gt; 0,$C69,0)</f>
        <v>0</v>
      </c>
      <c r="AR69" s="175">
        <f>IF(VLOOKUP($D69,'Appendix B - CI'!$C$2:$EM$141,AR$1,0) &gt; 0,$C69,0)</f>
        <v>0</v>
      </c>
      <c r="AS69" s="175">
        <f>IF(VLOOKUP($D69,'Appendix B - CI'!$C$2:$EM$141,AS$1,0) &gt; 0,$C69,0)</f>
        <v>0</v>
      </c>
      <c r="AT69" s="175">
        <f>IF(VLOOKUP($D69,'Appendix B - CI'!$C$2:$EM$141,AT$1,0) &gt; 0,$C69,0)</f>
        <v>0</v>
      </c>
      <c r="AU69" s="175">
        <f>IF(VLOOKUP($D69,'Appendix B - CI'!$C$2:$EM$141,AU$1,0) &gt; 0,$C69,0)</f>
        <v>0</v>
      </c>
      <c r="AV69" s="175">
        <f>IF(VLOOKUP($D69,'Appendix B - CI'!$C$2:$EM$141,AV$1,0) &gt; 0,$C69,0)</f>
        <v>0</v>
      </c>
      <c r="AW69" s="175">
        <f>IF(VLOOKUP($D69,'Appendix B - CI'!$C$2:$EM$141,AW$1,0) &gt; 0,$C69,0)</f>
        <v>0</v>
      </c>
      <c r="AX69" s="175">
        <f>IF(VLOOKUP($D69,'Appendix B - CI'!$C$2:$EM$141,AX$1,0) &gt; 0,$C69,0)</f>
        <v>0</v>
      </c>
      <c r="AY69" s="175">
        <f>IF(VLOOKUP($D69,'Appendix B - CI'!$C$2:$EM$141,AY$1,0) &gt; 0,$C69,0)</f>
        <v>0</v>
      </c>
      <c r="AZ69" s="175">
        <f>IF(VLOOKUP($D69,'Appendix B - CI'!$C$2:$EM$141,AZ$1,0) &gt; 0,$C69,0)</f>
        <v>0</v>
      </c>
      <c r="BA69" s="175">
        <f>IF(VLOOKUP($D69,'Appendix B - CI'!$C$2:$EM$141,BA$1,0) &gt; 0,$C69,0)</f>
        <v>0</v>
      </c>
      <c r="BB69" s="175">
        <f>IF(VLOOKUP($D69,'Appendix B - CI'!$C$2:$EM$141,BB$1,0) &gt; 0,$C69,0)</f>
        <v>0</v>
      </c>
      <c r="BC69" s="175">
        <f>IF(VLOOKUP($D69,'Appendix B - CI'!$C$2:$EM$141,BC$1,0) &gt; 0,$C69,0)</f>
        <v>0</v>
      </c>
      <c r="BD69" s="175">
        <f>IF(VLOOKUP($D69,'Appendix B - CI'!$C$2:$EM$141,BD$1,0) &gt; 0,$C69,0)</f>
        <v>0</v>
      </c>
      <c r="BE69" s="175">
        <f>IF(VLOOKUP($D69,'Appendix B - CI'!$C$2:$EM$141,BE$1,0) &gt; 0,$C69,0)</f>
        <v>0</v>
      </c>
      <c r="BF69" s="175">
        <f>IF(VLOOKUP($D69,'Appendix B - CI'!$C$2:$EM$141,BF$1,0) &gt; 0,$C69,0)</f>
        <v>0</v>
      </c>
      <c r="BG69" s="175">
        <f>IF(VLOOKUP($D69,'Appendix B - CI'!$C$2:$EM$141,BG$1,0) &gt; 0,$C69,0)</f>
        <v>0</v>
      </c>
      <c r="BH69" s="175">
        <f>IF(VLOOKUP($D69,'Appendix B - CI'!$C$2:$EM$141,BH$1,0) &gt; 0,$C69,0)</f>
        <v>0</v>
      </c>
      <c r="BI69" s="175">
        <f>IF(VLOOKUP($D69,'Appendix B - CI'!$C$2:$EM$141,BI$1,0) &gt; 0,$C69,0)</f>
        <v>0</v>
      </c>
      <c r="BJ69" s="175">
        <f>IF(VLOOKUP($D69,'Appendix B - CI'!$C$2:$EM$141,BJ$1,0) &gt; 0,$C69,0)</f>
        <v>0</v>
      </c>
      <c r="BK69" s="989">
        <f>IF(VLOOKUP($D69,'Appendix B - CI'!$C$2:$EM$141,BK$1,0) &gt; 0,$C69,0)</f>
        <v>709.64</v>
      </c>
      <c r="BL69" s="175">
        <f>IF(VLOOKUP($D69,'Appendix B - CI'!$C$2:$EM$141,BL$1,0) &gt; 0,$C69,0)</f>
        <v>0</v>
      </c>
      <c r="BM69" s="175">
        <f>IF(VLOOKUP($D69,'Appendix B - CI'!$C$2:$EM$141,BM$1,0) &gt; 0,$C69,0)</f>
        <v>0</v>
      </c>
      <c r="BN69" s="175">
        <f>IF(VLOOKUP($D69,'Appendix B - CI'!$C$2:$EM$141,BN$1,0) &gt; 0,$C69,0)</f>
        <v>0</v>
      </c>
      <c r="BO69" s="175">
        <f>IF(VLOOKUP($D69,'Appendix B - CI'!$C$2:$EM$141,BO$1,0) &gt; 0,$C69,0)</f>
        <v>0</v>
      </c>
      <c r="BP69" s="175">
        <f>IF(VLOOKUP($D69,'Appendix B - CI'!$C$2:$EM$141,BP$1,0) &gt; 0,$C69,0)</f>
        <v>0</v>
      </c>
      <c r="BQ69" s="175">
        <f>IF(VLOOKUP($D69,'Appendix B - CI'!$C$2:$EM$141,BQ$1,0) &gt; 0,$C69,0)</f>
        <v>0</v>
      </c>
      <c r="BR69" s="175">
        <f>IF(VLOOKUP($D69,'Appendix B - CI'!$C$2:$EM$141,BR$1,0) &gt; 0,$C69,0)</f>
        <v>0</v>
      </c>
      <c r="BS69" s="175">
        <f>IF(VLOOKUP($D69,'Appendix B - CI'!$C$2:$EM$141,BS$1,0) &gt; 0,$C69,0)</f>
        <v>0</v>
      </c>
      <c r="BT69" s="175">
        <f>IF(VLOOKUP($D69,'Appendix B - CI'!$C$2:$EM$141,BT$1,0) &gt; 0,$C69,0)</f>
        <v>0</v>
      </c>
      <c r="BU69" s="175">
        <f>IF(VLOOKUP($D69,'Appendix B - CI'!$C$2:$EM$141,BU$1,0) &gt; 0,$C69,0)</f>
        <v>0</v>
      </c>
      <c r="BV69" s="175">
        <f>IF(VLOOKUP($D69,'Appendix B - CI'!$C$2:$EM$141,BV$1,0) &gt; 0,$C69,0)</f>
        <v>0</v>
      </c>
      <c r="BW69" s="175">
        <f>IF(VLOOKUP($D69,'Appendix B - CI'!$C$2:$EM$141,BW$1,0) &gt; 0,$C69,0)</f>
        <v>0</v>
      </c>
      <c r="BX69" s="175">
        <f>IF(VLOOKUP($D69,'Appendix B - CI'!$C$2:$EM$141,BX$1,0) &gt; 0,$C69,0)</f>
        <v>0</v>
      </c>
      <c r="BY69" s="175">
        <f>IF(VLOOKUP($D69,'Appendix B - CI'!$C$2:$EM$141,BY$1,0) &gt; 0,$C69,0)</f>
        <v>0</v>
      </c>
      <c r="BZ69" s="175">
        <f>IF(VLOOKUP($D69,'Appendix B - CI'!$C$2:$EM$141,BZ$1,0) &gt; 0,$C69,0)</f>
        <v>0</v>
      </c>
      <c r="CA69" s="175">
        <f>IF(VLOOKUP($D69,'Appendix B - CI'!$C$2:$EM$141,CA$1,0) &gt; 0,$C69,0)</f>
        <v>0</v>
      </c>
      <c r="CB69" s="175">
        <f>IF(VLOOKUP($D69,'Appendix B - CI'!$C$2:$EM$141,CB$1,0) &gt; 0,$C69,0)</f>
        <v>0</v>
      </c>
      <c r="CC69" s="175">
        <f>IF(VLOOKUP($D69,'Appendix B - CI'!$C$2:$EM$141,CC$1,0) &gt; 0,$C69,0)</f>
        <v>0</v>
      </c>
      <c r="CD69" s="175">
        <f>IF(VLOOKUP($D69,'Appendix B - CI'!$C$2:$EM$141,CD$1,0) &gt; 0,$C69,0)</f>
        <v>0</v>
      </c>
      <c r="CE69" s="175">
        <f>IF(VLOOKUP($D69,'Appendix B - CI'!$C$2:$EM$141,CE$1,0) &gt; 0,$C69,0)</f>
        <v>0</v>
      </c>
      <c r="CF69" s="175">
        <f>IF(VLOOKUP($D69,'Appendix B - CI'!$C$2:$EM$141,CF$1,0) &gt; 0,$C69,0)</f>
        <v>0</v>
      </c>
      <c r="CG69" s="175">
        <f>IF(VLOOKUP($D69,'Appendix B - CI'!$C$2:$EM$141,CG$1,0) &gt; 0,$C69,0)</f>
        <v>0</v>
      </c>
      <c r="CH69" s="175">
        <f>IF(VLOOKUP($D69,'Appendix B - CI'!$C$2:$EM$141,CH$1,0) &gt; 0,$C69,0)</f>
        <v>0</v>
      </c>
      <c r="CI69" s="175">
        <f>IF(VLOOKUP($D69,'Appendix B - CI'!$C$2:$EM$141,CI$1,0) &gt; 0,$C69,0)</f>
        <v>0</v>
      </c>
      <c r="CJ69" s="175">
        <f>IF(VLOOKUP($D69,'Appendix B - CI'!$C$2:$EM$141,CJ$1,0) &gt; 0,$C69,0)</f>
        <v>0</v>
      </c>
      <c r="CK69" s="175">
        <f>IF(VLOOKUP($D69,'Appendix B - CI'!$C$2:$EM$141,CK$1,0) &gt; 0,$C69,0)</f>
        <v>0</v>
      </c>
      <c r="CL69" s="175">
        <f>IF(VLOOKUP($D69,'Appendix B - CI'!$C$2:$EM$141,CL$1,0) &gt; 0,$C69,0)</f>
        <v>0</v>
      </c>
      <c r="CM69" s="175">
        <f>IF(VLOOKUP($D69,'Appendix B - CI'!$C$2:$EM$141,CM$1,0) &gt; 0,$C69,0)</f>
        <v>0</v>
      </c>
      <c r="CN69" s="989">
        <f>IF(VLOOKUP($D69,'Appendix B - CI'!$C$2:$EM$141,CN$1,0) &gt; 0,$C69,0)</f>
        <v>709.64</v>
      </c>
      <c r="CO69" s="175">
        <f>IF(VLOOKUP($D69,'Appendix B - CI'!$C$2:$EM$141,CO$1,0) &gt; 0,$C69,0)</f>
        <v>0</v>
      </c>
      <c r="CP69" s="175">
        <f>IF(VLOOKUP($D69,'Appendix B - CI'!$C$2:$EM$141,CP$1,0) &gt; 0,$C69,0)</f>
        <v>0</v>
      </c>
      <c r="CQ69" s="175">
        <f>IF(VLOOKUP($D69,'Appendix B - CI'!$C$2:$EM$141,CQ$1,0) &gt; 0,$C69,0)</f>
        <v>0</v>
      </c>
      <c r="CR69" s="175">
        <f>IF(VLOOKUP($D69,'Appendix B - CI'!$C$2:$EM$141,CR$1,0) &gt; 0,$C69,0)</f>
        <v>0</v>
      </c>
      <c r="CS69" s="175">
        <f>IF(VLOOKUP($D69,'Appendix B - CI'!$C$2:$EM$141,CS$1,0) &gt; 0,$C69,0)</f>
        <v>0</v>
      </c>
      <c r="CT69" s="175">
        <f>IF(VLOOKUP($D69,'Appendix B - CI'!$C$2:$EM$141,CT$1,0) &gt; 0,$C69,0)</f>
        <v>0</v>
      </c>
      <c r="CU69" s="175">
        <f>IF(VLOOKUP($D69,'Appendix B - CI'!$C$2:$EM$141,CU$1,0) &gt; 0,$C69,0)</f>
        <v>0</v>
      </c>
      <c r="CV69" s="175">
        <f>IF(VLOOKUP($D69,'Appendix B - CI'!$C$2:$EM$141,CV$1,0) &gt; 0,$C69,0)</f>
        <v>0</v>
      </c>
      <c r="CW69" s="175">
        <f>IF(VLOOKUP($D69,'Appendix B - CI'!$C$2:$EM$141,CW$1,0) &gt; 0,$C69,0)</f>
        <v>0</v>
      </c>
      <c r="CX69" s="989">
        <f>IF(VLOOKUP($D69,'Appendix B - CI'!$C$2:$EM$141,CX$1,0) &gt; 0,$C69,0)</f>
        <v>709.64</v>
      </c>
      <c r="CY69" s="175">
        <f>IF(VLOOKUP($D69,'Appendix B - CI'!$C$2:$EM$141,CY$1,0) &gt; 0,$C69,0)</f>
        <v>0</v>
      </c>
      <c r="CZ69" s="175">
        <f>IF(VLOOKUP($D69,'Appendix B - CI'!$C$2:$EM$141,CZ$1,0) &gt; 0,$C69,0)</f>
        <v>0</v>
      </c>
      <c r="DA69" s="175">
        <f>IF(VLOOKUP($D69,'Appendix B - CI'!$C$2:$EM$141,DA$1,0) &gt; 0,$C69,0)</f>
        <v>0</v>
      </c>
      <c r="DB69" s="175">
        <f>IF(VLOOKUP($D69,'Appendix B - CI'!$C$2:$EM$141,DB$1,0) &gt; 0,$C69,0)</f>
        <v>0</v>
      </c>
      <c r="DC69" s="989">
        <f>IF(VLOOKUP($D69,'Appendix B - CI'!$C$2:$EM$141,DC$1,0) &gt; 0,$C69,0)</f>
        <v>709.64</v>
      </c>
      <c r="DD69" s="175">
        <f>IF(VLOOKUP($D69,'Appendix B - CI'!$C$2:$EM$141,DD$1,0) &gt; 0,$C69,0)</f>
        <v>0</v>
      </c>
      <c r="DE69" s="175">
        <f>IF(VLOOKUP($D69,'Appendix B - CI'!$C$2:$EM$141,DE$1,0) &gt; 0,$C69,0)</f>
        <v>0</v>
      </c>
      <c r="DF69" s="175">
        <f>IF(VLOOKUP($D69,'Appendix B - CI'!$C$2:$EM$141,DF$1,0) &gt; 0,$C69,0)</f>
        <v>0</v>
      </c>
      <c r="DG69" s="175">
        <f>IF(VLOOKUP($D69,'Appendix B - CI'!$C$2:$EM$141,DG$1,0) &gt; 0,$C69,0)</f>
        <v>0</v>
      </c>
      <c r="DH69" s="175">
        <f>IF(VLOOKUP($D69,'Appendix B - CI'!$C$2:$EM$141,DH$1,0) &gt; 0,$C69,0)</f>
        <v>0</v>
      </c>
      <c r="DI69" s="175">
        <f>IF(VLOOKUP($D69,'Appendix B - CI'!$C$2:$EM$141,DI$1,0) &gt; 0,$C69,0)</f>
        <v>0</v>
      </c>
      <c r="DJ69" s="175">
        <f>IF(VLOOKUP($D69,'Appendix B - CI'!$C$2:$EM$141,DJ$1,0) &gt; 0,$C69,0)</f>
        <v>0</v>
      </c>
      <c r="DK69" s="175">
        <f>IF(VLOOKUP($D69,'Appendix B - CI'!$C$2:$EM$141,DK$1,0) &gt; 0,$C69,0)</f>
        <v>0</v>
      </c>
      <c r="DL69" s="175">
        <f>IF(VLOOKUP($D69,'Appendix B - CI'!$C$2:$EM$141,DL$1,0) &gt; 0,$C69,0)</f>
        <v>0</v>
      </c>
      <c r="DM69" s="175">
        <f>IF(VLOOKUP($D69,'Appendix B - CI'!$C$2:$EM$141,DM$1,0) &gt; 0,$C69,0)</f>
        <v>0</v>
      </c>
      <c r="DN69" s="175">
        <f>IF(VLOOKUP($D69,'Appendix B - CI'!$C$2:$EM$141,DN$1,0) &gt; 0,$C69,0)</f>
        <v>0</v>
      </c>
      <c r="DO69" s="175">
        <f>IF(VLOOKUP($D69,'Appendix B - CI'!$C$2:$EM$141,DO$1,0) &gt; 0,$C69,0)</f>
        <v>0</v>
      </c>
      <c r="DP69" s="175">
        <f>IF(VLOOKUP($D69,'Appendix B - CI'!$C$2:$EM$141,DP$1,0) &gt; 0,$C69,0)</f>
        <v>0</v>
      </c>
      <c r="DQ69" s="175">
        <f>IF(VLOOKUP($D69,'Appendix B - CI'!$C$2:$EM$141,DQ$1,0) &gt; 0,$C69,0)</f>
        <v>0</v>
      </c>
      <c r="DR69" s="175">
        <f>IF(VLOOKUP($D69,'Appendix B - CI'!$C$2:$EM$141,DR$1,0) &gt; 0,$C69,0)</f>
        <v>0</v>
      </c>
      <c r="DS69" s="175">
        <f>IF(VLOOKUP($D69,'Appendix B - CI'!$C$2:$EM$141,DS$1,0) &gt; 0,$C69,0)</f>
        <v>0</v>
      </c>
      <c r="DT69" s="175">
        <f>IF(VLOOKUP($D69,'Appendix B - CI'!$C$2:$EM$141,DT$1,0) &gt; 0,$C69,0)</f>
        <v>0</v>
      </c>
      <c r="DU69" s="175">
        <f>IF(VLOOKUP($D69,'Appendix B - CI'!$C$2:$EM$141,DU$1,0) &gt; 0,$C69,0)</f>
        <v>0</v>
      </c>
      <c r="DV69" s="175">
        <f>IF(VLOOKUP($D69,'Appendix B - CI'!$C$2:$EM$141,DV$1,0) &gt; 0,$C69,0)</f>
        <v>0</v>
      </c>
      <c r="DW69" s="175">
        <f>IF(VLOOKUP($D69,'Appendix B - CI'!$C$2:$EM$141,DW$1,0) &gt; 0,$C69,0)</f>
        <v>0</v>
      </c>
      <c r="DX69" s="175">
        <f>IF(VLOOKUP($D69,'Appendix B - CI'!$C$2:$EM$141,DX$1,0) &gt; 0,$C69,0)</f>
        <v>0</v>
      </c>
      <c r="DY69" s="175">
        <f>IF(VLOOKUP($D69,'Appendix B - CI'!$C$2:$EM$141,DY$1,0) &gt; 0,$C69,0)</f>
        <v>0</v>
      </c>
      <c r="DZ69" s="175">
        <f>IF(VLOOKUP($D69,'Appendix B - CI'!$C$2:$EM$141,DZ$1,0) &gt; 0,$C69,0)</f>
        <v>0</v>
      </c>
      <c r="EA69" s="175">
        <f>IF(VLOOKUP($D69,'Appendix B - CI'!$C$2:$EM$141,EA$1,0) &gt; 0,$C69,0)</f>
        <v>0</v>
      </c>
      <c r="EB69" s="175">
        <f>IF(VLOOKUP($D69,'Appendix B - CI'!$C$2:$EM$141,EB$1,0) &gt; 0,$C69,0)</f>
        <v>0</v>
      </c>
      <c r="EC69" s="175">
        <f>IF(VLOOKUP($D69,'Appendix B - CI'!$C$2:$EM$141,EC$1,0) &gt; 0,$C69,0)</f>
        <v>0</v>
      </c>
      <c r="ED69" s="175">
        <f>IF(VLOOKUP($D69,'Appendix B - CI'!$C$2:$EM$141,ED$1,0) &gt; 0,$C69,0)</f>
        <v>0</v>
      </c>
      <c r="EE69" s="175">
        <f>IF(VLOOKUP($D69,'Appendix B - CI'!$C$2:$EM$141,EE$1,0) &gt; 0,$C69,0)</f>
        <v>0</v>
      </c>
      <c r="EF69" s="175">
        <f>IF(VLOOKUP($D69,'Appendix B - CI'!$C$2:$EM$141,EF$1,0) &gt; 0,$C69,0)</f>
        <v>0</v>
      </c>
      <c r="EG69" s="175">
        <f>IF(VLOOKUP($D69,'Appendix B - CI'!$C$2:$EM$141,EG$1,0) &gt; 0,$C69,0)</f>
        <v>0</v>
      </c>
      <c r="EH69" s="175">
        <f>IF(VLOOKUP($D69,'Appendix B - CI'!$C$2:$EM$141,EH$1,0) &gt; 0,$C69,0)</f>
        <v>0</v>
      </c>
      <c r="EI69" s="175">
        <f>IF(VLOOKUP($D69,'Appendix B - CI'!$C$2:$EM$141,EI$1,0) &gt; 0,$C69,0)</f>
        <v>0</v>
      </c>
      <c r="EJ69" s="175">
        <f>IF(VLOOKUP($D69,'Appendix B - CI'!$C$2:$EM$141,EJ$1,0) &gt; 0,$C69,0)</f>
        <v>0</v>
      </c>
      <c r="EK69" s="175">
        <f>IF(VLOOKUP($D69,'Appendix B - CI'!$C$2:$EM$141,EK$1,0) &gt; 0,$C69,0)</f>
        <v>0</v>
      </c>
      <c r="EL69" s="175">
        <f>IF(VLOOKUP($D69,'Appendix B - CI'!$C$2:$EM$141,EL$1,0) &gt; 0,$C69,0)</f>
        <v>0</v>
      </c>
      <c r="EM69" s="175">
        <f>IF(VLOOKUP($D69,'Appendix B - CI'!$C$2:$EM$141,EM$1,0) &gt; 0,$C69,0)</f>
        <v>0</v>
      </c>
      <c r="EN69" s="175">
        <f>IF(VLOOKUP($D69,'Appendix B - CI'!$C$2:$EM$141,EN$1,0) &gt; 0,$C69,0)</f>
        <v>0</v>
      </c>
      <c r="EO69" s="178"/>
      <c r="EP69" s="178"/>
      <c r="EQ69" s="178"/>
      <c r="ER69" s="178"/>
      <c r="ES69" s="178"/>
      <c r="ET69" s="178"/>
      <c r="EU69" s="178"/>
      <c r="EV69" s="178"/>
      <c r="EW69" s="178"/>
      <c r="EX69" s="178"/>
      <c r="EY69" s="178"/>
      <c r="EZ69" s="178"/>
      <c r="FA69" s="178"/>
      <c r="FB69" s="178"/>
      <c r="FC69" s="178"/>
      <c r="FD69" s="178"/>
      <c r="FE69" s="178"/>
      <c r="FF69" s="178"/>
      <c r="FG69" s="178"/>
      <c r="FH69" s="178"/>
      <c r="FI69" s="178"/>
      <c r="FJ69" s="178"/>
      <c r="FK69" s="178"/>
      <c r="FL69" s="178"/>
      <c r="FM69" s="178"/>
      <c r="FN69" s="178"/>
      <c r="FO69" s="178"/>
      <c r="FP69" s="178"/>
      <c r="FQ69" s="178"/>
      <c r="FR69" s="178"/>
      <c r="FS69" s="178"/>
      <c r="FT69" s="178"/>
      <c r="FU69" s="178"/>
      <c r="FV69" s="178"/>
      <c r="FW69" s="178"/>
      <c r="FX69" s="178"/>
      <c r="FY69" s="178"/>
      <c r="FZ69" s="178"/>
      <c r="GA69" s="178"/>
      <c r="GB69" s="178"/>
      <c r="GC69" s="178"/>
      <c r="GD69" s="178"/>
      <c r="GE69" s="178"/>
      <c r="GF69" s="178"/>
      <c r="GG69" s="178"/>
      <c r="GH69" s="178"/>
      <c r="GI69" s="178"/>
      <c r="GJ69" s="178"/>
      <c r="GK69" s="178"/>
      <c r="GL69" s="178"/>
      <c r="GM69" s="178"/>
      <c r="GN69" s="178"/>
      <c r="GO69" s="178"/>
      <c r="GP69" s="178"/>
      <c r="GQ69" s="178"/>
      <c r="GR69" s="178"/>
      <c r="GS69" s="178"/>
      <c r="GT69" s="178"/>
      <c r="GU69" s="178"/>
      <c r="GV69" s="178"/>
      <c r="GW69" s="178"/>
      <c r="GX69" s="178"/>
      <c r="GY69" s="178"/>
      <c r="GZ69" s="178"/>
      <c r="HA69" s="178"/>
      <c r="HB69" s="178"/>
      <c r="HC69" s="178"/>
      <c r="HD69" s="178"/>
      <c r="HE69" s="178"/>
      <c r="HF69" s="178"/>
      <c r="HG69" s="178"/>
      <c r="HH69" s="178"/>
      <c r="HI69" s="178"/>
      <c r="HJ69" s="178"/>
      <c r="HK69" s="178"/>
      <c r="HL69" s="178"/>
      <c r="HM69" s="178"/>
      <c r="HN69" s="178"/>
      <c r="HO69" s="178"/>
      <c r="HP69" s="178"/>
      <c r="HQ69" s="178"/>
      <c r="HR69" s="178"/>
      <c r="HS69" s="178"/>
      <c r="HT69" s="178"/>
      <c r="HU69" s="178"/>
      <c r="HV69" s="178"/>
      <c r="HW69" s="178"/>
      <c r="HX69" s="178"/>
      <c r="HY69" s="178"/>
      <c r="HZ69" s="178"/>
      <c r="IA69" s="178"/>
      <c r="IB69" s="178"/>
      <c r="IC69" s="178"/>
      <c r="ID69" s="178"/>
      <c r="IE69" s="178"/>
      <c r="IF69" s="178"/>
      <c r="IG69" s="178"/>
      <c r="IH69" s="178"/>
      <c r="II69" s="178"/>
      <c r="IJ69" s="178"/>
      <c r="IK69" s="178"/>
      <c r="IL69" s="178"/>
      <c r="IM69" s="178"/>
      <c r="IN69" s="178"/>
      <c r="IO69" s="178"/>
      <c r="IP69" s="178"/>
      <c r="IQ69" s="178"/>
      <c r="IR69" s="178"/>
      <c r="IS69" s="178"/>
      <c r="IT69" s="178"/>
      <c r="IU69" s="178"/>
      <c r="IV69" s="178"/>
      <c r="IW69" s="178"/>
      <c r="IX69" s="178"/>
      <c r="IY69" s="178"/>
      <c r="IZ69" s="178"/>
      <c r="JA69" s="178"/>
      <c r="JB69" s="178"/>
      <c r="JC69" s="178"/>
      <c r="JD69" s="178"/>
      <c r="JE69" s="178"/>
      <c r="JF69" s="178"/>
      <c r="JG69" s="178"/>
      <c r="JH69" s="178"/>
      <c r="JI69" s="178"/>
      <c r="JJ69" s="178"/>
      <c r="JK69" s="178"/>
      <c r="JL69" s="178"/>
      <c r="JM69" s="178"/>
      <c r="JN69" s="178"/>
      <c r="JO69" s="178"/>
      <c r="JP69" s="178"/>
      <c r="JQ69" s="178"/>
      <c r="JR69" s="178"/>
      <c r="JS69" s="178"/>
      <c r="JT69" s="178"/>
      <c r="JU69" s="178"/>
      <c r="JV69" s="178"/>
      <c r="JW69" s="178"/>
      <c r="JX69" s="178"/>
      <c r="JY69" s="180"/>
    </row>
    <row r="70" ht="14.25" customHeight="1">
      <c r="A70" s="50" t="s">
        <v>253</v>
      </c>
      <c r="B70" s="83" t="s">
        <v>480</v>
      </c>
      <c r="C70" s="1330">
        <f>VLOOKUP(D70,'Combined Scenario II - Results'!$C$2:$AR$87,42,0)</f>
        <v>960.1158</v>
      </c>
      <c r="D70" s="50">
        <v>1811100.0</v>
      </c>
      <c r="E70" s="175">
        <f>IF(VLOOKUP($D70,'Appendix B - CI'!$C$2:$EM$141,E$1,0) &gt; 0,$C70,0)</f>
        <v>0</v>
      </c>
      <c r="F70" s="175">
        <f>IF(VLOOKUP($D70,'Appendix B - CI'!$C$2:$EM$141,F$1,0) &gt; 0,$C70,0)</f>
        <v>0</v>
      </c>
      <c r="G70" s="175">
        <f>IF(VLOOKUP($D70,'Appendix B - CI'!$C$2:$EM$141,G$1,0) &gt; 0,$C70,0)</f>
        <v>0</v>
      </c>
      <c r="H70" s="989">
        <f>IF(VLOOKUP($D70,'Appendix B - CI'!$C$2:$EM$141,H$1,0) &gt; 0,$C70,0)</f>
        <v>960.1158</v>
      </c>
      <c r="I70" s="175">
        <f>IF(VLOOKUP($D70,'Appendix B - CI'!$C$2:$EM$141,I$1,0) &gt; 0,$C70,0)</f>
        <v>0</v>
      </c>
      <c r="J70" s="175">
        <f>IF(VLOOKUP($D70,'Appendix B - CI'!$C$2:$EM$141,J$1,0) &gt; 0,$C70,0)</f>
        <v>0</v>
      </c>
      <c r="K70" s="175">
        <f>IF(VLOOKUP($D70,'Appendix B - CI'!$C$2:$EM$141,K$1,0) &gt; 0,$C70,0)</f>
        <v>0</v>
      </c>
      <c r="L70" s="175">
        <f>IF(VLOOKUP($D70,'Appendix B - CI'!$C$2:$EM$141,L$1,0) &gt; 0,$C70,0)</f>
        <v>0</v>
      </c>
      <c r="M70" s="989">
        <f>IF(VLOOKUP($D70,'Appendix B - CI'!$C$2:$EM$141,M$1,0) &gt; 0,$C70,0)</f>
        <v>960.1158</v>
      </c>
      <c r="N70" s="175">
        <f>IF(VLOOKUP($D70,'Appendix B - CI'!$C$2:$EM$141,N$1,0) &gt; 0,$C70,0)</f>
        <v>0</v>
      </c>
      <c r="O70" s="175">
        <f>IF(VLOOKUP($D70,'Appendix B - CI'!$C$2:$EM$141,O$1,0) &gt; 0,$C70,0)</f>
        <v>0</v>
      </c>
      <c r="P70" s="175">
        <f>IF(VLOOKUP($D70,'Appendix B - CI'!$C$2:$EM$141,P$1,0) &gt; 0,$C70,0)</f>
        <v>0</v>
      </c>
      <c r="Q70" s="175">
        <f>IF(VLOOKUP($D70,'Appendix B - CI'!$C$2:$EM$141,Q$1,0) &gt; 0,$C70,0)</f>
        <v>0</v>
      </c>
      <c r="R70" s="989">
        <f>IF(VLOOKUP($D70,'Appendix B - CI'!$C$2:$EM$141,R$1,0) &gt; 0,$C70,0)</f>
        <v>960.1158</v>
      </c>
      <c r="S70" s="175">
        <f>IF(VLOOKUP($D70,'Appendix B - CI'!$C$2:$EM$141,S$1,0) &gt; 0,$C70,0)</f>
        <v>0</v>
      </c>
      <c r="T70" s="175">
        <f>IF(VLOOKUP($D70,'Appendix B - CI'!$C$2:$EM$141,T$1,0) &gt; 0,$C70,0)</f>
        <v>0</v>
      </c>
      <c r="U70" s="175">
        <f>IF(VLOOKUP($D70,'Appendix B - CI'!$C$2:$EM$141,U$1,0) &gt; 0,$C70,0)</f>
        <v>0</v>
      </c>
      <c r="V70" s="175">
        <f>IF(VLOOKUP($D70,'Appendix B - CI'!$C$2:$EM$141,V$1,0) &gt; 0,$C70,0)</f>
        <v>0</v>
      </c>
      <c r="W70" s="175">
        <f>IF(VLOOKUP($D70,'Appendix B - CI'!$C$2:$EM$141,W$1,0) &gt; 0,$C70,0)</f>
        <v>0</v>
      </c>
      <c r="X70" s="175">
        <f>IF(VLOOKUP($D70,'Appendix B - CI'!$C$2:$EM$141,X$1,0) &gt; 0,$C70,0)</f>
        <v>0</v>
      </c>
      <c r="Y70" s="175">
        <f>IF(VLOOKUP($D70,'Appendix B - CI'!$C$2:$EM$141,Y$1,0) &gt; 0,$C70,0)</f>
        <v>0</v>
      </c>
      <c r="Z70" s="989">
        <f>IF(VLOOKUP($D70,'Appendix B - CI'!$C$2:$EM$141,Z$1,0) &gt; 0,$C70,0)</f>
        <v>960.1158</v>
      </c>
      <c r="AA70" s="175">
        <f>IF(VLOOKUP($D70,'Appendix B - CI'!$C$2:$EM$141,AA$1,0) &gt; 0,$C70,0)</f>
        <v>0</v>
      </c>
      <c r="AB70" s="175">
        <f>IF(VLOOKUP($D70,'Appendix B - CI'!$C$2:$EM$141,AB$1,0) &gt; 0,$C70,0)</f>
        <v>0</v>
      </c>
      <c r="AC70" s="175">
        <f>IF(VLOOKUP($D70,'Appendix B - CI'!$C$2:$EM$141,AC$1,0) &gt; 0,$C70,0)</f>
        <v>0</v>
      </c>
      <c r="AD70" s="175">
        <f>IF(VLOOKUP($D70,'Appendix B - CI'!$C$2:$EM$141,AD$1,0) &gt; 0,$C70,0)</f>
        <v>0</v>
      </c>
      <c r="AE70" s="175">
        <f>IF(VLOOKUP($D70,'Appendix B - CI'!$C$2:$EM$141,AE$1,0) &gt; 0,$C70,0)</f>
        <v>0</v>
      </c>
      <c r="AF70" s="175">
        <f>IF(VLOOKUP($D70,'Appendix B - CI'!$C$2:$EM$141,AF$1,0) &gt; 0,$C70,0)</f>
        <v>0</v>
      </c>
      <c r="AG70" s="989">
        <f>IF(VLOOKUP($D70,'Appendix B - CI'!$C$2:$EM$141,AG$1,0) &gt; 0,$C70,0)</f>
        <v>960.1158</v>
      </c>
      <c r="AH70" s="175">
        <f>IF(VLOOKUP($D70,'Appendix B - CI'!$C$2:$EM$141,AH$1,0) &gt; 0,$C70,0)</f>
        <v>0</v>
      </c>
      <c r="AI70" s="175">
        <f>IF(VLOOKUP($D70,'Appendix B - CI'!$C$2:$EM$141,AI$1,0) &gt; 0,$C70,0)</f>
        <v>0</v>
      </c>
      <c r="AJ70" s="175">
        <f>IF(VLOOKUP($D70,'Appendix B - CI'!$C$2:$EM$141,AJ$1,0) &gt; 0,$C70,0)</f>
        <v>0</v>
      </c>
      <c r="AK70" s="175">
        <f>IF(VLOOKUP($D70,'Appendix B - CI'!$C$2:$EM$141,AK$1,0) &gt; 0,$C70,0)</f>
        <v>0</v>
      </c>
      <c r="AL70" s="175">
        <f>IF(VLOOKUP($D70,'Appendix B - CI'!$C$2:$EM$141,AL$1,0) &gt; 0,$C70,0)</f>
        <v>0</v>
      </c>
      <c r="AM70" s="175">
        <f>IF(VLOOKUP($D70,'Appendix B - CI'!$C$2:$EM$141,AM$1,0) &gt; 0,$C70,0)</f>
        <v>0</v>
      </c>
      <c r="AN70" s="175">
        <f>IF(VLOOKUP($D70,'Appendix B - CI'!$C$2:$EM$141,AN$1,0) &gt; 0,$C70,0)</f>
        <v>0</v>
      </c>
      <c r="AO70" s="989">
        <f>IF(VLOOKUP($D70,'Appendix B - CI'!$C$2:$EM$141,AO$1,0) &gt; 0,$C70,0)</f>
        <v>960.1158</v>
      </c>
      <c r="AP70" s="175">
        <f>IF(VLOOKUP($D70,'Appendix B - CI'!$C$2:$EM$141,AP$1,0) &gt; 0,$C70,0)</f>
        <v>0</v>
      </c>
      <c r="AQ70" s="175">
        <f>IF(VLOOKUP($D70,'Appendix B - CI'!$C$2:$EM$141,AQ$1,0) &gt; 0,$C70,0)</f>
        <v>0</v>
      </c>
      <c r="AR70" s="175">
        <f>IF(VLOOKUP($D70,'Appendix B - CI'!$C$2:$EM$141,AR$1,0) &gt; 0,$C70,0)</f>
        <v>0</v>
      </c>
      <c r="AS70" s="175">
        <f>IF(VLOOKUP($D70,'Appendix B - CI'!$C$2:$EM$141,AS$1,0) &gt; 0,$C70,0)</f>
        <v>0</v>
      </c>
      <c r="AT70" s="175">
        <f>IF(VLOOKUP($D70,'Appendix B - CI'!$C$2:$EM$141,AT$1,0) &gt; 0,$C70,0)</f>
        <v>0</v>
      </c>
      <c r="AU70" s="175">
        <f>IF(VLOOKUP($D70,'Appendix B - CI'!$C$2:$EM$141,AU$1,0) &gt; 0,$C70,0)</f>
        <v>0</v>
      </c>
      <c r="AV70" s="175">
        <f>IF(VLOOKUP($D70,'Appendix B - CI'!$C$2:$EM$141,AV$1,0) &gt; 0,$C70,0)</f>
        <v>0</v>
      </c>
      <c r="AW70" s="175">
        <f>IF(VLOOKUP($D70,'Appendix B - CI'!$C$2:$EM$141,AW$1,0) &gt; 0,$C70,0)</f>
        <v>0</v>
      </c>
      <c r="AX70" s="175">
        <f>IF(VLOOKUP($D70,'Appendix B - CI'!$C$2:$EM$141,AX$1,0) &gt; 0,$C70,0)</f>
        <v>0</v>
      </c>
      <c r="AY70" s="175">
        <f>IF(VLOOKUP($D70,'Appendix B - CI'!$C$2:$EM$141,AY$1,0) &gt; 0,$C70,0)</f>
        <v>0</v>
      </c>
      <c r="AZ70" s="175">
        <f>IF(VLOOKUP($D70,'Appendix B - CI'!$C$2:$EM$141,AZ$1,0) &gt; 0,$C70,0)</f>
        <v>0</v>
      </c>
      <c r="BA70" s="175">
        <f>IF(VLOOKUP($D70,'Appendix B - CI'!$C$2:$EM$141,BA$1,0) &gt; 0,$C70,0)</f>
        <v>0</v>
      </c>
      <c r="BB70" s="175">
        <f>IF(VLOOKUP($D70,'Appendix B - CI'!$C$2:$EM$141,BB$1,0) &gt; 0,$C70,0)</f>
        <v>0</v>
      </c>
      <c r="BC70" s="175">
        <f>IF(VLOOKUP($D70,'Appendix B - CI'!$C$2:$EM$141,BC$1,0) &gt; 0,$C70,0)</f>
        <v>0</v>
      </c>
      <c r="BD70" s="175">
        <f>IF(VLOOKUP($D70,'Appendix B - CI'!$C$2:$EM$141,BD$1,0) &gt; 0,$C70,0)</f>
        <v>0</v>
      </c>
      <c r="BE70" s="175">
        <f>IF(VLOOKUP($D70,'Appendix B - CI'!$C$2:$EM$141,BE$1,0) &gt; 0,$C70,0)</f>
        <v>0</v>
      </c>
      <c r="BF70" s="175">
        <f>IF(VLOOKUP($D70,'Appendix B - CI'!$C$2:$EM$141,BF$1,0) &gt; 0,$C70,0)</f>
        <v>0</v>
      </c>
      <c r="BG70" s="175">
        <f>IF(VLOOKUP($D70,'Appendix B - CI'!$C$2:$EM$141,BG$1,0) &gt; 0,$C70,0)</f>
        <v>0</v>
      </c>
      <c r="BH70" s="175">
        <f>IF(VLOOKUP($D70,'Appendix B - CI'!$C$2:$EM$141,BH$1,0) &gt; 0,$C70,0)</f>
        <v>0</v>
      </c>
      <c r="BI70" s="175">
        <f>IF(VLOOKUP($D70,'Appendix B - CI'!$C$2:$EM$141,BI$1,0) &gt; 0,$C70,0)</f>
        <v>0</v>
      </c>
      <c r="BJ70" s="175">
        <f>IF(VLOOKUP($D70,'Appendix B - CI'!$C$2:$EM$141,BJ$1,0) &gt; 0,$C70,0)</f>
        <v>0</v>
      </c>
      <c r="BK70" s="989">
        <f>IF(VLOOKUP($D70,'Appendix B - CI'!$C$2:$EM$141,BK$1,0) &gt; 0,$C70,0)</f>
        <v>960.1158</v>
      </c>
      <c r="BL70" s="175">
        <f>IF(VLOOKUP($D70,'Appendix B - CI'!$C$2:$EM$141,BL$1,0) &gt; 0,$C70,0)</f>
        <v>0</v>
      </c>
      <c r="BM70" s="175">
        <f>IF(VLOOKUP($D70,'Appendix B - CI'!$C$2:$EM$141,BM$1,0) &gt; 0,$C70,0)</f>
        <v>0</v>
      </c>
      <c r="BN70" s="175">
        <f>IF(VLOOKUP($D70,'Appendix B - CI'!$C$2:$EM$141,BN$1,0) &gt; 0,$C70,0)</f>
        <v>0</v>
      </c>
      <c r="BO70" s="175">
        <f>IF(VLOOKUP($D70,'Appendix B - CI'!$C$2:$EM$141,BO$1,0) &gt; 0,$C70,0)</f>
        <v>0</v>
      </c>
      <c r="BP70" s="175">
        <f>IF(VLOOKUP($D70,'Appendix B - CI'!$C$2:$EM$141,BP$1,0) &gt; 0,$C70,0)</f>
        <v>0</v>
      </c>
      <c r="BQ70" s="175">
        <f>IF(VLOOKUP($D70,'Appendix B - CI'!$C$2:$EM$141,BQ$1,0) &gt; 0,$C70,0)</f>
        <v>0</v>
      </c>
      <c r="BR70" s="175">
        <f>IF(VLOOKUP($D70,'Appendix B - CI'!$C$2:$EM$141,BR$1,0) &gt; 0,$C70,0)</f>
        <v>0</v>
      </c>
      <c r="BS70" s="175">
        <f>IF(VLOOKUP($D70,'Appendix B - CI'!$C$2:$EM$141,BS$1,0) &gt; 0,$C70,0)</f>
        <v>0</v>
      </c>
      <c r="BT70" s="175">
        <f>IF(VLOOKUP($D70,'Appendix B - CI'!$C$2:$EM$141,BT$1,0) &gt; 0,$C70,0)</f>
        <v>0</v>
      </c>
      <c r="BU70" s="175">
        <f>IF(VLOOKUP($D70,'Appendix B - CI'!$C$2:$EM$141,BU$1,0) &gt; 0,$C70,0)</f>
        <v>0</v>
      </c>
      <c r="BV70" s="175">
        <f>IF(VLOOKUP($D70,'Appendix B - CI'!$C$2:$EM$141,BV$1,0) &gt; 0,$C70,0)</f>
        <v>0</v>
      </c>
      <c r="BW70" s="175">
        <f>IF(VLOOKUP($D70,'Appendix B - CI'!$C$2:$EM$141,BW$1,0) &gt; 0,$C70,0)</f>
        <v>0</v>
      </c>
      <c r="BX70" s="175">
        <f>IF(VLOOKUP($D70,'Appendix B - CI'!$C$2:$EM$141,BX$1,0) &gt; 0,$C70,0)</f>
        <v>0</v>
      </c>
      <c r="BY70" s="175">
        <f>IF(VLOOKUP($D70,'Appendix B - CI'!$C$2:$EM$141,BY$1,0) &gt; 0,$C70,0)</f>
        <v>0</v>
      </c>
      <c r="BZ70" s="175">
        <f>IF(VLOOKUP($D70,'Appendix B - CI'!$C$2:$EM$141,BZ$1,0) &gt; 0,$C70,0)</f>
        <v>0</v>
      </c>
      <c r="CA70" s="175">
        <f>IF(VLOOKUP($D70,'Appendix B - CI'!$C$2:$EM$141,CA$1,0) &gt; 0,$C70,0)</f>
        <v>0</v>
      </c>
      <c r="CB70" s="175">
        <f>IF(VLOOKUP($D70,'Appendix B - CI'!$C$2:$EM$141,CB$1,0) &gt; 0,$C70,0)</f>
        <v>0</v>
      </c>
      <c r="CC70" s="175">
        <f>IF(VLOOKUP($D70,'Appendix B - CI'!$C$2:$EM$141,CC$1,0) &gt; 0,$C70,0)</f>
        <v>0</v>
      </c>
      <c r="CD70" s="175">
        <f>IF(VLOOKUP($D70,'Appendix B - CI'!$C$2:$EM$141,CD$1,0) &gt; 0,$C70,0)</f>
        <v>0</v>
      </c>
      <c r="CE70" s="175">
        <f>IF(VLOOKUP($D70,'Appendix B - CI'!$C$2:$EM$141,CE$1,0) &gt; 0,$C70,0)</f>
        <v>0</v>
      </c>
      <c r="CF70" s="175">
        <f>IF(VLOOKUP($D70,'Appendix B - CI'!$C$2:$EM$141,CF$1,0) &gt; 0,$C70,0)</f>
        <v>0</v>
      </c>
      <c r="CG70" s="175">
        <f>IF(VLOOKUP($D70,'Appendix B - CI'!$C$2:$EM$141,CG$1,0) &gt; 0,$C70,0)</f>
        <v>0</v>
      </c>
      <c r="CH70" s="175">
        <f>IF(VLOOKUP($D70,'Appendix B - CI'!$C$2:$EM$141,CH$1,0) &gt; 0,$C70,0)</f>
        <v>0</v>
      </c>
      <c r="CI70" s="175">
        <f>IF(VLOOKUP($D70,'Appendix B - CI'!$C$2:$EM$141,CI$1,0) &gt; 0,$C70,0)</f>
        <v>0</v>
      </c>
      <c r="CJ70" s="175">
        <f>IF(VLOOKUP($D70,'Appendix B - CI'!$C$2:$EM$141,CJ$1,0) &gt; 0,$C70,0)</f>
        <v>0</v>
      </c>
      <c r="CK70" s="175">
        <f>IF(VLOOKUP($D70,'Appendix B - CI'!$C$2:$EM$141,CK$1,0) &gt; 0,$C70,0)</f>
        <v>0</v>
      </c>
      <c r="CL70" s="175">
        <f>IF(VLOOKUP($D70,'Appendix B - CI'!$C$2:$EM$141,CL$1,0) &gt; 0,$C70,0)</f>
        <v>0</v>
      </c>
      <c r="CM70" s="175">
        <f>IF(VLOOKUP($D70,'Appendix B - CI'!$C$2:$EM$141,CM$1,0) &gt; 0,$C70,0)</f>
        <v>0</v>
      </c>
      <c r="CN70" s="989">
        <f>IF(VLOOKUP($D70,'Appendix B - CI'!$C$2:$EM$141,CN$1,0) &gt; 0,$C70,0)</f>
        <v>960.1158</v>
      </c>
      <c r="CO70" s="175">
        <f>IF(VLOOKUP($D70,'Appendix B - CI'!$C$2:$EM$141,CO$1,0) &gt; 0,$C70,0)</f>
        <v>0</v>
      </c>
      <c r="CP70" s="175">
        <f>IF(VLOOKUP($D70,'Appendix B - CI'!$C$2:$EM$141,CP$1,0) &gt; 0,$C70,0)</f>
        <v>0</v>
      </c>
      <c r="CQ70" s="175">
        <f>IF(VLOOKUP($D70,'Appendix B - CI'!$C$2:$EM$141,CQ$1,0) &gt; 0,$C70,0)</f>
        <v>0</v>
      </c>
      <c r="CR70" s="175">
        <f>IF(VLOOKUP($D70,'Appendix B - CI'!$C$2:$EM$141,CR$1,0) &gt; 0,$C70,0)</f>
        <v>0</v>
      </c>
      <c r="CS70" s="175">
        <f>IF(VLOOKUP($D70,'Appendix B - CI'!$C$2:$EM$141,CS$1,0) &gt; 0,$C70,0)</f>
        <v>0</v>
      </c>
      <c r="CT70" s="175">
        <f>IF(VLOOKUP($D70,'Appendix B - CI'!$C$2:$EM$141,CT$1,0) &gt; 0,$C70,0)</f>
        <v>0</v>
      </c>
      <c r="CU70" s="175">
        <f>IF(VLOOKUP($D70,'Appendix B - CI'!$C$2:$EM$141,CU$1,0) &gt; 0,$C70,0)</f>
        <v>0</v>
      </c>
      <c r="CV70" s="175">
        <f>IF(VLOOKUP($D70,'Appendix B - CI'!$C$2:$EM$141,CV$1,0) &gt; 0,$C70,0)</f>
        <v>0</v>
      </c>
      <c r="CW70" s="175">
        <f>IF(VLOOKUP($D70,'Appendix B - CI'!$C$2:$EM$141,CW$1,0) &gt; 0,$C70,0)</f>
        <v>0</v>
      </c>
      <c r="CX70" s="989">
        <f>IF(VLOOKUP($D70,'Appendix B - CI'!$C$2:$EM$141,CX$1,0) &gt; 0,$C70,0)</f>
        <v>960.1158</v>
      </c>
      <c r="CY70" s="175">
        <f>IF(VLOOKUP($D70,'Appendix B - CI'!$C$2:$EM$141,CY$1,0) &gt; 0,$C70,0)</f>
        <v>0</v>
      </c>
      <c r="CZ70" s="175">
        <f>IF(VLOOKUP($D70,'Appendix B - CI'!$C$2:$EM$141,CZ$1,0) &gt; 0,$C70,0)</f>
        <v>0</v>
      </c>
      <c r="DA70" s="175">
        <f>IF(VLOOKUP($D70,'Appendix B - CI'!$C$2:$EM$141,DA$1,0) &gt; 0,$C70,0)</f>
        <v>0</v>
      </c>
      <c r="DB70" s="175">
        <f>IF(VLOOKUP($D70,'Appendix B - CI'!$C$2:$EM$141,DB$1,0) &gt; 0,$C70,0)</f>
        <v>0</v>
      </c>
      <c r="DC70" s="989">
        <f>IF(VLOOKUP($D70,'Appendix B - CI'!$C$2:$EM$141,DC$1,0) &gt; 0,$C70,0)</f>
        <v>960.1158</v>
      </c>
      <c r="DD70" s="175">
        <f>IF(VLOOKUP($D70,'Appendix B - CI'!$C$2:$EM$141,DD$1,0) &gt; 0,$C70,0)</f>
        <v>0</v>
      </c>
      <c r="DE70" s="175">
        <f>IF(VLOOKUP($D70,'Appendix B - CI'!$C$2:$EM$141,DE$1,0) &gt; 0,$C70,0)</f>
        <v>0</v>
      </c>
      <c r="DF70" s="175">
        <f>IF(VLOOKUP($D70,'Appendix B - CI'!$C$2:$EM$141,DF$1,0) &gt; 0,$C70,0)</f>
        <v>0</v>
      </c>
      <c r="DG70" s="175">
        <f>IF(VLOOKUP($D70,'Appendix B - CI'!$C$2:$EM$141,DG$1,0) &gt; 0,$C70,0)</f>
        <v>0</v>
      </c>
      <c r="DH70" s="175">
        <f>IF(VLOOKUP($D70,'Appendix B - CI'!$C$2:$EM$141,DH$1,0) &gt; 0,$C70,0)</f>
        <v>0</v>
      </c>
      <c r="DI70" s="175">
        <f>IF(VLOOKUP($D70,'Appendix B - CI'!$C$2:$EM$141,DI$1,0) &gt; 0,$C70,0)</f>
        <v>0</v>
      </c>
      <c r="DJ70" s="175">
        <f>IF(VLOOKUP($D70,'Appendix B - CI'!$C$2:$EM$141,DJ$1,0) &gt; 0,$C70,0)</f>
        <v>0</v>
      </c>
      <c r="DK70" s="175">
        <f>IF(VLOOKUP($D70,'Appendix B - CI'!$C$2:$EM$141,DK$1,0) &gt; 0,$C70,0)</f>
        <v>0</v>
      </c>
      <c r="DL70" s="175">
        <f>IF(VLOOKUP($D70,'Appendix B - CI'!$C$2:$EM$141,DL$1,0) &gt; 0,$C70,0)</f>
        <v>0</v>
      </c>
      <c r="DM70" s="175">
        <f>IF(VLOOKUP($D70,'Appendix B - CI'!$C$2:$EM$141,DM$1,0) &gt; 0,$C70,0)</f>
        <v>0</v>
      </c>
      <c r="DN70" s="175">
        <f>IF(VLOOKUP($D70,'Appendix B - CI'!$C$2:$EM$141,DN$1,0) &gt; 0,$C70,0)</f>
        <v>0</v>
      </c>
      <c r="DO70" s="175">
        <f>IF(VLOOKUP($D70,'Appendix B - CI'!$C$2:$EM$141,DO$1,0) &gt; 0,$C70,0)</f>
        <v>0</v>
      </c>
      <c r="DP70" s="175">
        <f>IF(VLOOKUP($D70,'Appendix B - CI'!$C$2:$EM$141,DP$1,0) &gt; 0,$C70,0)</f>
        <v>0</v>
      </c>
      <c r="DQ70" s="175">
        <f>IF(VLOOKUP($D70,'Appendix B - CI'!$C$2:$EM$141,DQ$1,0) &gt; 0,$C70,0)</f>
        <v>0</v>
      </c>
      <c r="DR70" s="175">
        <f>IF(VLOOKUP($D70,'Appendix B - CI'!$C$2:$EM$141,DR$1,0) &gt; 0,$C70,0)</f>
        <v>0</v>
      </c>
      <c r="DS70" s="175">
        <f>IF(VLOOKUP($D70,'Appendix B - CI'!$C$2:$EM$141,DS$1,0) &gt; 0,$C70,0)</f>
        <v>0</v>
      </c>
      <c r="DT70" s="175">
        <f>IF(VLOOKUP($D70,'Appendix B - CI'!$C$2:$EM$141,DT$1,0) &gt; 0,$C70,0)</f>
        <v>0</v>
      </c>
      <c r="DU70" s="175">
        <f>IF(VLOOKUP($D70,'Appendix B - CI'!$C$2:$EM$141,DU$1,0) &gt; 0,$C70,0)</f>
        <v>0</v>
      </c>
      <c r="DV70" s="175">
        <f>IF(VLOOKUP($D70,'Appendix B - CI'!$C$2:$EM$141,DV$1,0) &gt; 0,$C70,0)</f>
        <v>0</v>
      </c>
      <c r="DW70" s="175">
        <f>IF(VLOOKUP($D70,'Appendix B - CI'!$C$2:$EM$141,DW$1,0) &gt; 0,$C70,0)</f>
        <v>0</v>
      </c>
      <c r="DX70" s="175">
        <f>IF(VLOOKUP($D70,'Appendix B - CI'!$C$2:$EM$141,DX$1,0) &gt; 0,$C70,0)</f>
        <v>0</v>
      </c>
      <c r="DY70" s="175">
        <f>IF(VLOOKUP($D70,'Appendix B - CI'!$C$2:$EM$141,DY$1,0) &gt; 0,$C70,0)</f>
        <v>0</v>
      </c>
      <c r="DZ70" s="175">
        <f>IF(VLOOKUP($D70,'Appendix B - CI'!$C$2:$EM$141,DZ$1,0) &gt; 0,$C70,0)</f>
        <v>0</v>
      </c>
      <c r="EA70" s="175">
        <f>IF(VLOOKUP($D70,'Appendix B - CI'!$C$2:$EM$141,EA$1,0) &gt; 0,$C70,0)</f>
        <v>0</v>
      </c>
      <c r="EB70" s="175">
        <f>IF(VLOOKUP($D70,'Appendix B - CI'!$C$2:$EM$141,EB$1,0) &gt; 0,$C70,0)</f>
        <v>0</v>
      </c>
      <c r="EC70" s="175">
        <f>IF(VLOOKUP($D70,'Appendix B - CI'!$C$2:$EM$141,EC$1,0) &gt; 0,$C70,0)</f>
        <v>0</v>
      </c>
      <c r="ED70" s="175">
        <f>IF(VLOOKUP($D70,'Appendix B - CI'!$C$2:$EM$141,ED$1,0) &gt; 0,$C70,0)</f>
        <v>0</v>
      </c>
      <c r="EE70" s="175">
        <f>IF(VLOOKUP($D70,'Appendix B - CI'!$C$2:$EM$141,EE$1,0) &gt; 0,$C70,0)</f>
        <v>0</v>
      </c>
      <c r="EF70" s="175">
        <f>IF(VLOOKUP($D70,'Appendix B - CI'!$C$2:$EM$141,EF$1,0) &gt; 0,$C70,0)</f>
        <v>0</v>
      </c>
      <c r="EG70" s="175">
        <f>IF(VLOOKUP($D70,'Appendix B - CI'!$C$2:$EM$141,EG$1,0) &gt; 0,$C70,0)</f>
        <v>0</v>
      </c>
      <c r="EH70" s="175">
        <f>IF(VLOOKUP($D70,'Appendix B - CI'!$C$2:$EM$141,EH$1,0) &gt; 0,$C70,0)</f>
        <v>0</v>
      </c>
      <c r="EI70" s="175">
        <f>IF(VLOOKUP($D70,'Appendix B - CI'!$C$2:$EM$141,EI$1,0) &gt; 0,$C70,0)</f>
        <v>0</v>
      </c>
      <c r="EJ70" s="175">
        <f>IF(VLOOKUP($D70,'Appendix B - CI'!$C$2:$EM$141,EJ$1,0) &gt; 0,$C70,0)</f>
        <v>0</v>
      </c>
      <c r="EK70" s="175">
        <f>IF(VLOOKUP($D70,'Appendix B - CI'!$C$2:$EM$141,EK$1,0) &gt; 0,$C70,0)</f>
        <v>0</v>
      </c>
      <c r="EL70" s="175">
        <f>IF(VLOOKUP($D70,'Appendix B - CI'!$C$2:$EM$141,EL$1,0) &gt; 0,$C70,0)</f>
        <v>0</v>
      </c>
      <c r="EM70" s="175">
        <f>IF(VLOOKUP($D70,'Appendix B - CI'!$C$2:$EM$141,EM$1,0) &gt; 0,$C70,0)</f>
        <v>0</v>
      </c>
      <c r="EN70" s="175">
        <f>IF(VLOOKUP($D70,'Appendix B - CI'!$C$2:$EM$141,EN$1,0) &gt; 0,$C70,0)</f>
        <v>0</v>
      </c>
      <c r="EO70" s="178"/>
      <c r="EP70" s="178"/>
      <c r="EQ70" s="178"/>
      <c r="ER70" s="178"/>
      <c r="ES70" s="178"/>
      <c r="ET70" s="178"/>
      <c r="EU70" s="178"/>
      <c r="EV70" s="178"/>
      <c r="EW70" s="178"/>
      <c r="EX70" s="178"/>
      <c r="EY70" s="178"/>
      <c r="EZ70" s="178"/>
      <c r="FA70" s="178"/>
      <c r="FB70" s="178"/>
      <c r="FC70" s="178"/>
      <c r="FD70" s="178"/>
      <c r="FE70" s="178"/>
      <c r="FF70" s="178"/>
      <c r="FG70" s="178"/>
      <c r="FH70" s="178"/>
      <c r="FI70" s="178"/>
      <c r="FJ70" s="178"/>
      <c r="FK70" s="178"/>
      <c r="FL70" s="178"/>
      <c r="FM70" s="178"/>
      <c r="FN70" s="178"/>
      <c r="FO70" s="178"/>
      <c r="FP70" s="178"/>
      <c r="FQ70" s="178"/>
      <c r="FR70" s="178"/>
      <c r="FS70" s="178"/>
      <c r="FT70" s="178"/>
      <c r="FU70" s="178"/>
      <c r="FV70" s="178"/>
      <c r="FW70" s="178"/>
      <c r="FX70" s="178"/>
      <c r="FY70" s="178"/>
      <c r="FZ70" s="178"/>
      <c r="GA70" s="178"/>
      <c r="GB70" s="178"/>
      <c r="GC70" s="178"/>
      <c r="GD70" s="178"/>
      <c r="GE70" s="178"/>
      <c r="GF70" s="178"/>
      <c r="GG70" s="178"/>
      <c r="GH70" s="178"/>
      <c r="GI70" s="178"/>
      <c r="GJ70" s="178"/>
      <c r="GK70" s="178"/>
      <c r="GL70" s="178"/>
      <c r="GM70" s="178"/>
      <c r="GN70" s="178"/>
      <c r="GO70" s="178"/>
      <c r="GP70" s="178"/>
      <c r="GQ70" s="178"/>
      <c r="GR70" s="178"/>
      <c r="GS70" s="178"/>
      <c r="GT70" s="178"/>
      <c r="GU70" s="178"/>
      <c r="GV70" s="178"/>
      <c r="GW70" s="178"/>
      <c r="GX70" s="178"/>
      <c r="GY70" s="178"/>
      <c r="GZ70" s="178"/>
      <c r="HA70" s="178"/>
      <c r="HB70" s="178"/>
      <c r="HC70" s="178"/>
      <c r="HD70" s="178"/>
      <c r="HE70" s="178"/>
      <c r="HF70" s="178"/>
      <c r="HG70" s="178"/>
      <c r="HH70" s="178"/>
      <c r="HI70" s="178"/>
      <c r="HJ70" s="178"/>
      <c r="HK70" s="178"/>
      <c r="HL70" s="178"/>
      <c r="HM70" s="178"/>
      <c r="HN70" s="178"/>
      <c r="HO70" s="178"/>
      <c r="HP70" s="178"/>
      <c r="HQ70" s="178"/>
      <c r="HR70" s="178"/>
      <c r="HS70" s="178"/>
      <c r="HT70" s="178"/>
      <c r="HU70" s="178"/>
      <c r="HV70" s="178"/>
      <c r="HW70" s="178"/>
      <c r="HX70" s="178"/>
      <c r="HY70" s="178"/>
      <c r="HZ70" s="178"/>
      <c r="IA70" s="178"/>
      <c r="IB70" s="178"/>
      <c r="IC70" s="178"/>
      <c r="ID70" s="178"/>
      <c r="IE70" s="178"/>
      <c r="IF70" s="178"/>
      <c r="IG70" s="178"/>
      <c r="IH70" s="178"/>
      <c r="II70" s="178"/>
      <c r="IJ70" s="178"/>
      <c r="IK70" s="178"/>
      <c r="IL70" s="178"/>
      <c r="IM70" s="178"/>
      <c r="IN70" s="178"/>
      <c r="IO70" s="178"/>
      <c r="IP70" s="178"/>
      <c r="IQ70" s="178"/>
      <c r="IR70" s="178"/>
      <c r="IS70" s="178"/>
      <c r="IT70" s="178"/>
      <c r="IU70" s="178"/>
      <c r="IV70" s="178"/>
      <c r="IW70" s="178"/>
      <c r="IX70" s="178"/>
      <c r="IY70" s="178"/>
      <c r="IZ70" s="178"/>
      <c r="JA70" s="178"/>
      <c r="JB70" s="178"/>
      <c r="JC70" s="178"/>
      <c r="JD70" s="178"/>
      <c r="JE70" s="178"/>
      <c r="JF70" s="178"/>
      <c r="JG70" s="178"/>
      <c r="JH70" s="178"/>
      <c r="JI70" s="178"/>
      <c r="JJ70" s="178"/>
      <c r="JK70" s="178"/>
      <c r="JL70" s="178"/>
      <c r="JM70" s="178"/>
      <c r="JN70" s="178"/>
      <c r="JO70" s="178"/>
      <c r="JP70" s="178"/>
      <c r="JQ70" s="178"/>
      <c r="JR70" s="178"/>
      <c r="JS70" s="178"/>
      <c r="JT70" s="178"/>
      <c r="JU70" s="178"/>
      <c r="JV70" s="178"/>
      <c r="JW70" s="178"/>
      <c r="JX70" s="178"/>
      <c r="JY70" s="180"/>
    </row>
    <row r="71" ht="14.25" customHeight="1">
      <c r="A71" s="50" t="s">
        <v>264</v>
      </c>
      <c r="B71" s="83" t="s">
        <v>480</v>
      </c>
      <c r="C71" s="1330">
        <f>VLOOKUP(D71,'Combined Scenario II - Results'!$C$2:$AR$87,42,0)</f>
        <v>1133.0058</v>
      </c>
      <c r="D71" s="50">
        <v>1811105.0</v>
      </c>
      <c r="E71" s="175">
        <f>IF(VLOOKUP($D71,'Appendix B - CI'!$C$2:$EM$141,E$1,0) &gt; 0,$C71,0)</f>
        <v>0</v>
      </c>
      <c r="F71" s="175">
        <f>IF(VLOOKUP($D71,'Appendix B - CI'!$C$2:$EM$141,F$1,0) &gt; 0,$C71,0)</f>
        <v>0</v>
      </c>
      <c r="G71" s="175">
        <f>IF(VLOOKUP($D71,'Appendix B - CI'!$C$2:$EM$141,G$1,0) &gt; 0,$C71,0)</f>
        <v>0</v>
      </c>
      <c r="H71" s="175">
        <f>IF(VLOOKUP($D71,'Appendix B - CI'!$C$2:$EM$141,H$1,0) &gt; 0,$C71,0)</f>
        <v>0</v>
      </c>
      <c r="I71" s="175">
        <f>IF(VLOOKUP($D71,'Appendix B - CI'!$C$2:$EM$141,I$1,0) &gt; 0,$C71,0)</f>
        <v>0</v>
      </c>
      <c r="J71" s="175">
        <f>IF(VLOOKUP($D71,'Appendix B - CI'!$C$2:$EM$141,J$1,0) &gt; 0,$C71,0)</f>
        <v>0</v>
      </c>
      <c r="K71" s="175">
        <f>IF(VLOOKUP($D71,'Appendix B - CI'!$C$2:$EM$141,K$1,0) &gt; 0,$C71,0)</f>
        <v>0</v>
      </c>
      <c r="L71" s="175">
        <f>IF(VLOOKUP($D71,'Appendix B - CI'!$C$2:$EM$141,L$1,0) &gt; 0,$C71,0)</f>
        <v>0</v>
      </c>
      <c r="M71" s="175">
        <f>IF(VLOOKUP($D71,'Appendix B - CI'!$C$2:$EM$141,M$1,0) &gt; 0,$C71,0)</f>
        <v>0</v>
      </c>
      <c r="N71" s="175">
        <f>IF(VLOOKUP($D71,'Appendix B - CI'!$C$2:$EM$141,N$1,0) &gt; 0,$C71,0)</f>
        <v>0</v>
      </c>
      <c r="O71" s="175">
        <f>IF(VLOOKUP($D71,'Appendix B - CI'!$C$2:$EM$141,O$1,0) &gt; 0,$C71,0)</f>
        <v>0</v>
      </c>
      <c r="P71" s="175">
        <f>IF(VLOOKUP($D71,'Appendix B - CI'!$C$2:$EM$141,P$1,0) &gt; 0,$C71,0)</f>
        <v>0</v>
      </c>
      <c r="Q71" s="175">
        <f>IF(VLOOKUP($D71,'Appendix B - CI'!$C$2:$EM$141,Q$1,0) &gt; 0,$C71,0)</f>
        <v>0</v>
      </c>
      <c r="R71" s="175">
        <f>IF(VLOOKUP($D71,'Appendix B - CI'!$C$2:$EM$141,R$1,0) &gt; 0,$C71,0)</f>
        <v>0</v>
      </c>
      <c r="S71" s="175">
        <f>IF(VLOOKUP($D71,'Appendix B - CI'!$C$2:$EM$141,S$1,0) &gt; 0,$C71,0)</f>
        <v>0</v>
      </c>
      <c r="T71" s="175">
        <f>IF(VLOOKUP($D71,'Appendix B - CI'!$C$2:$EM$141,T$1,0) &gt; 0,$C71,0)</f>
        <v>0</v>
      </c>
      <c r="U71" s="175">
        <f>IF(VLOOKUP($D71,'Appendix B - CI'!$C$2:$EM$141,U$1,0) &gt; 0,$C71,0)</f>
        <v>0</v>
      </c>
      <c r="V71" s="175">
        <f>IF(VLOOKUP($D71,'Appendix B - CI'!$C$2:$EM$141,V$1,0) &gt; 0,$C71,0)</f>
        <v>0</v>
      </c>
      <c r="W71" s="175">
        <f>IF(VLOOKUP($D71,'Appendix B - CI'!$C$2:$EM$141,W$1,0) &gt; 0,$C71,0)</f>
        <v>0</v>
      </c>
      <c r="X71" s="175">
        <f>IF(VLOOKUP($D71,'Appendix B - CI'!$C$2:$EM$141,X$1,0) &gt; 0,$C71,0)</f>
        <v>0</v>
      </c>
      <c r="Y71" s="175">
        <f>IF(VLOOKUP($D71,'Appendix B - CI'!$C$2:$EM$141,Y$1,0) &gt; 0,$C71,0)</f>
        <v>0</v>
      </c>
      <c r="Z71" s="175">
        <f>IF(VLOOKUP($D71,'Appendix B - CI'!$C$2:$EM$141,Z$1,0) &gt; 0,$C71,0)</f>
        <v>0</v>
      </c>
      <c r="AA71" s="175">
        <f>IF(VLOOKUP($D71,'Appendix B - CI'!$C$2:$EM$141,AA$1,0) &gt; 0,$C71,0)</f>
        <v>0</v>
      </c>
      <c r="AB71" s="175">
        <f>IF(VLOOKUP($D71,'Appendix B - CI'!$C$2:$EM$141,AB$1,0) &gt; 0,$C71,0)</f>
        <v>0</v>
      </c>
      <c r="AC71" s="175">
        <f>IF(VLOOKUP($D71,'Appendix B - CI'!$C$2:$EM$141,AC$1,0) &gt; 0,$C71,0)</f>
        <v>0</v>
      </c>
      <c r="AD71" s="175">
        <f>IF(VLOOKUP($D71,'Appendix B - CI'!$C$2:$EM$141,AD$1,0) &gt; 0,$C71,0)</f>
        <v>0</v>
      </c>
      <c r="AE71" s="175">
        <f>IF(VLOOKUP($D71,'Appendix B - CI'!$C$2:$EM$141,AE$1,0) &gt; 0,$C71,0)</f>
        <v>0</v>
      </c>
      <c r="AF71" s="175">
        <f>IF(VLOOKUP($D71,'Appendix B - CI'!$C$2:$EM$141,AF$1,0) &gt; 0,$C71,0)</f>
        <v>0</v>
      </c>
      <c r="AG71" s="175">
        <f>IF(VLOOKUP($D71,'Appendix B - CI'!$C$2:$EM$141,AG$1,0) &gt; 0,$C71,0)</f>
        <v>0</v>
      </c>
      <c r="AH71" s="989">
        <f>IF(VLOOKUP($D71,'Appendix B - CI'!$C$2:$EM$141,AH$1,0) &gt; 0,$C71,0)</f>
        <v>1133.0058</v>
      </c>
      <c r="AI71" s="175">
        <f>IF(VLOOKUP($D71,'Appendix B - CI'!$C$2:$EM$141,AI$1,0) &gt; 0,$C71,0)</f>
        <v>0</v>
      </c>
      <c r="AJ71" s="175">
        <f>IF(VLOOKUP($D71,'Appendix B - CI'!$C$2:$EM$141,AJ$1,0) &gt; 0,$C71,0)</f>
        <v>0</v>
      </c>
      <c r="AK71" s="175">
        <f>IF(VLOOKUP($D71,'Appendix B - CI'!$C$2:$EM$141,AK$1,0) &gt; 0,$C71,0)</f>
        <v>0</v>
      </c>
      <c r="AL71" s="175">
        <f>IF(VLOOKUP($D71,'Appendix B - CI'!$C$2:$EM$141,AL$1,0) &gt; 0,$C71,0)</f>
        <v>0</v>
      </c>
      <c r="AM71" s="175">
        <f>IF(VLOOKUP($D71,'Appendix B - CI'!$C$2:$EM$141,AM$1,0) &gt; 0,$C71,0)</f>
        <v>0</v>
      </c>
      <c r="AN71" s="175">
        <f>IF(VLOOKUP($D71,'Appendix B - CI'!$C$2:$EM$141,AN$1,0) &gt; 0,$C71,0)</f>
        <v>0</v>
      </c>
      <c r="AO71" s="175">
        <f>IF(VLOOKUP($D71,'Appendix B - CI'!$C$2:$EM$141,AO$1,0) &gt; 0,$C71,0)</f>
        <v>0</v>
      </c>
      <c r="AP71" s="989">
        <f>IF(VLOOKUP($D71,'Appendix B - CI'!$C$2:$EM$141,AP$1,0) &gt; 0,$C71,0)</f>
        <v>1133.0058</v>
      </c>
      <c r="AQ71" s="175">
        <f>IF(VLOOKUP($D71,'Appendix B - CI'!$C$2:$EM$141,AQ$1,0) &gt; 0,$C71,0)</f>
        <v>0</v>
      </c>
      <c r="AR71" s="175">
        <f>IF(VLOOKUP($D71,'Appendix B - CI'!$C$2:$EM$141,AR$1,0) &gt; 0,$C71,0)</f>
        <v>0</v>
      </c>
      <c r="AS71" s="175">
        <f>IF(VLOOKUP($D71,'Appendix B - CI'!$C$2:$EM$141,AS$1,0) &gt; 0,$C71,0)</f>
        <v>0</v>
      </c>
      <c r="AT71" s="175">
        <f>IF(VLOOKUP($D71,'Appendix B - CI'!$C$2:$EM$141,AT$1,0) &gt; 0,$C71,0)</f>
        <v>0</v>
      </c>
      <c r="AU71" s="175">
        <f>IF(VLOOKUP($D71,'Appendix B - CI'!$C$2:$EM$141,AU$1,0) &gt; 0,$C71,0)</f>
        <v>0</v>
      </c>
      <c r="AV71" s="175">
        <f>IF(VLOOKUP($D71,'Appendix B - CI'!$C$2:$EM$141,AV$1,0) &gt; 0,$C71,0)</f>
        <v>0</v>
      </c>
      <c r="AW71" s="175">
        <f>IF(VLOOKUP($D71,'Appendix B - CI'!$C$2:$EM$141,AW$1,0) &gt; 0,$C71,0)</f>
        <v>0</v>
      </c>
      <c r="AX71" s="175">
        <f>IF(VLOOKUP($D71,'Appendix B - CI'!$C$2:$EM$141,AX$1,0) &gt; 0,$C71,0)</f>
        <v>0</v>
      </c>
      <c r="AY71" s="175">
        <f>IF(VLOOKUP($D71,'Appendix B - CI'!$C$2:$EM$141,AY$1,0) &gt; 0,$C71,0)</f>
        <v>0</v>
      </c>
      <c r="AZ71" s="175">
        <f>IF(VLOOKUP($D71,'Appendix B - CI'!$C$2:$EM$141,AZ$1,0) &gt; 0,$C71,0)</f>
        <v>0</v>
      </c>
      <c r="BA71" s="175">
        <f>IF(VLOOKUP($D71,'Appendix B - CI'!$C$2:$EM$141,BA$1,0) &gt; 0,$C71,0)</f>
        <v>0</v>
      </c>
      <c r="BB71" s="175">
        <f>IF(VLOOKUP($D71,'Appendix B - CI'!$C$2:$EM$141,BB$1,0) &gt; 0,$C71,0)</f>
        <v>0</v>
      </c>
      <c r="BC71" s="175">
        <f>IF(VLOOKUP($D71,'Appendix B - CI'!$C$2:$EM$141,BC$1,0) &gt; 0,$C71,0)</f>
        <v>0</v>
      </c>
      <c r="BD71" s="989">
        <f>IF(VLOOKUP($D71,'Appendix B - CI'!$C$2:$EM$141,BD$1,0) &gt; 0,$C71,0)</f>
        <v>1133.0058</v>
      </c>
      <c r="BE71" s="175">
        <f>IF(VLOOKUP($D71,'Appendix B - CI'!$C$2:$EM$141,BE$1,0) &gt; 0,$C71,0)</f>
        <v>0</v>
      </c>
      <c r="BF71" s="175">
        <f>IF(VLOOKUP($D71,'Appendix B - CI'!$C$2:$EM$141,BF$1,0) &gt; 0,$C71,0)</f>
        <v>0</v>
      </c>
      <c r="BG71" s="175">
        <f>IF(VLOOKUP($D71,'Appendix B - CI'!$C$2:$EM$141,BG$1,0) &gt; 0,$C71,0)</f>
        <v>0</v>
      </c>
      <c r="BH71" s="175">
        <f>IF(VLOOKUP($D71,'Appendix B - CI'!$C$2:$EM$141,BH$1,0) &gt; 0,$C71,0)</f>
        <v>0</v>
      </c>
      <c r="BI71" s="175">
        <f>IF(VLOOKUP($D71,'Appendix B - CI'!$C$2:$EM$141,BI$1,0) &gt; 0,$C71,0)</f>
        <v>0</v>
      </c>
      <c r="BJ71" s="175">
        <f>IF(VLOOKUP($D71,'Appendix B - CI'!$C$2:$EM$141,BJ$1,0) &gt; 0,$C71,0)</f>
        <v>0</v>
      </c>
      <c r="BK71" s="175">
        <f>IF(VLOOKUP($D71,'Appendix B - CI'!$C$2:$EM$141,BK$1,0) &gt; 0,$C71,0)</f>
        <v>0</v>
      </c>
      <c r="BL71" s="175">
        <f>IF(VLOOKUP($D71,'Appendix B - CI'!$C$2:$EM$141,BL$1,0) &gt; 0,$C71,0)</f>
        <v>0</v>
      </c>
      <c r="BM71" s="175">
        <f>IF(VLOOKUP($D71,'Appendix B - CI'!$C$2:$EM$141,BM$1,0) &gt; 0,$C71,0)</f>
        <v>0</v>
      </c>
      <c r="BN71" s="175">
        <f>IF(VLOOKUP($D71,'Appendix B - CI'!$C$2:$EM$141,BN$1,0) &gt; 0,$C71,0)</f>
        <v>0</v>
      </c>
      <c r="BO71" s="175">
        <f>IF(VLOOKUP($D71,'Appendix B - CI'!$C$2:$EM$141,BO$1,0) &gt; 0,$C71,0)</f>
        <v>0</v>
      </c>
      <c r="BP71" s="175">
        <f>IF(VLOOKUP($D71,'Appendix B - CI'!$C$2:$EM$141,BP$1,0) &gt; 0,$C71,0)</f>
        <v>0</v>
      </c>
      <c r="BQ71" s="175">
        <f>IF(VLOOKUP($D71,'Appendix B - CI'!$C$2:$EM$141,BQ$1,0) &gt; 0,$C71,0)</f>
        <v>0</v>
      </c>
      <c r="BR71" s="175">
        <f>IF(VLOOKUP($D71,'Appendix B - CI'!$C$2:$EM$141,BR$1,0) &gt; 0,$C71,0)</f>
        <v>0</v>
      </c>
      <c r="BS71" s="175">
        <f>IF(VLOOKUP($D71,'Appendix B - CI'!$C$2:$EM$141,BS$1,0) &gt; 0,$C71,0)</f>
        <v>0</v>
      </c>
      <c r="BT71" s="175">
        <f>IF(VLOOKUP($D71,'Appendix B - CI'!$C$2:$EM$141,BT$1,0) &gt; 0,$C71,0)</f>
        <v>0</v>
      </c>
      <c r="BU71" s="175">
        <f>IF(VLOOKUP($D71,'Appendix B - CI'!$C$2:$EM$141,BU$1,0) &gt; 0,$C71,0)</f>
        <v>0</v>
      </c>
      <c r="BV71" s="175">
        <f>IF(VLOOKUP($D71,'Appendix B - CI'!$C$2:$EM$141,BV$1,0) &gt; 0,$C71,0)</f>
        <v>0</v>
      </c>
      <c r="BW71" s="175">
        <f>IF(VLOOKUP($D71,'Appendix B - CI'!$C$2:$EM$141,BW$1,0) &gt; 0,$C71,0)</f>
        <v>0</v>
      </c>
      <c r="BX71" s="175">
        <f>IF(VLOOKUP($D71,'Appendix B - CI'!$C$2:$EM$141,BX$1,0) &gt; 0,$C71,0)</f>
        <v>0</v>
      </c>
      <c r="BY71" s="175">
        <f>IF(VLOOKUP($D71,'Appendix B - CI'!$C$2:$EM$141,BY$1,0) &gt; 0,$C71,0)</f>
        <v>0</v>
      </c>
      <c r="BZ71" s="175">
        <f>IF(VLOOKUP($D71,'Appendix B - CI'!$C$2:$EM$141,BZ$1,0) &gt; 0,$C71,0)</f>
        <v>0</v>
      </c>
      <c r="CA71" s="175">
        <f>IF(VLOOKUP($D71,'Appendix B - CI'!$C$2:$EM$141,CA$1,0) &gt; 0,$C71,0)</f>
        <v>0</v>
      </c>
      <c r="CB71" s="175">
        <f>IF(VLOOKUP($D71,'Appendix B - CI'!$C$2:$EM$141,CB$1,0) &gt; 0,$C71,0)</f>
        <v>0</v>
      </c>
      <c r="CC71" s="175">
        <f>IF(VLOOKUP($D71,'Appendix B - CI'!$C$2:$EM$141,CC$1,0) &gt; 0,$C71,0)</f>
        <v>0</v>
      </c>
      <c r="CD71" s="175">
        <f>IF(VLOOKUP($D71,'Appendix B - CI'!$C$2:$EM$141,CD$1,0) &gt; 0,$C71,0)</f>
        <v>0</v>
      </c>
      <c r="CE71" s="175">
        <f>IF(VLOOKUP($D71,'Appendix B - CI'!$C$2:$EM$141,CE$1,0) &gt; 0,$C71,0)</f>
        <v>0</v>
      </c>
      <c r="CF71" s="175">
        <f>IF(VLOOKUP($D71,'Appendix B - CI'!$C$2:$EM$141,CF$1,0) &gt; 0,$C71,0)</f>
        <v>0</v>
      </c>
      <c r="CG71" s="175">
        <f>IF(VLOOKUP($D71,'Appendix B - CI'!$C$2:$EM$141,CG$1,0) &gt; 0,$C71,0)</f>
        <v>0</v>
      </c>
      <c r="CH71" s="175">
        <f>IF(VLOOKUP($D71,'Appendix B - CI'!$C$2:$EM$141,CH$1,0) &gt; 0,$C71,0)</f>
        <v>0</v>
      </c>
      <c r="CI71" s="175">
        <f>IF(VLOOKUP($D71,'Appendix B - CI'!$C$2:$EM$141,CI$1,0) &gt; 0,$C71,0)</f>
        <v>0</v>
      </c>
      <c r="CJ71" s="175">
        <f>IF(VLOOKUP($D71,'Appendix B - CI'!$C$2:$EM$141,CJ$1,0) &gt; 0,$C71,0)</f>
        <v>0</v>
      </c>
      <c r="CK71" s="175">
        <f>IF(VLOOKUP($D71,'Appendix B - CI'!$C$2:$EM$141,CK$1,0) &gt; 0,$C71,0)</f>
        <v>0</v>
      </c>
      <c r="CL71" s="989">
        <f>IF(VLOOKUP($D71,'Appendix B - CI'!$C$2:$EM$141,CL$1,0) &gt; 0,$C71,0)</f>
        <v>1133.0058</v>
      </c>
      <c r="CM71" s="175">
        <f>IF(VLOOKUP($D71,'Appendix B - CI'!$C$2:$EM$141,CM$1,0) &gt; 0,$C71,0)</f>
        <v>0</v>
      </c>
      <c r="CN71" s="175">
        <f>IF(VLOOKUP($D71,'Appendix B - CI'!$C$2:$EM$141,CN$1,0) &gt; 0,$C71,0)</f>
        <v>0</v>
      </c>
      <c r="CO71" s="175">
        <f>IF(VLOOKUP($D71,'Appendix B - CI'!$C$2:$EM$141,CO$1,0) &gt; 0,$C71,0)</f>
        <v>0</v>
      </c>
      <c r="CP71" s="175">
        <f>IF(VLOOKUP($D71,'Appendix B - CI'!$C$2:$EM$141,CP$1,0) &gt; 0,$C71,0)</f>
        <v>0</v>
      </c>
      <c r="CQ71" s="175">
        <f>IF(VLOOKUP($D71,'Appendix B - CI'!$C$2:$EM$141,CQ$1,0) &gt; 0,$C71,0)</f>
        <v>0</v>
      </c>
      <c r="CR71" s="175">
        <f>IF(VLOOKUP($D71,'Appendix B - CI'!$C$2:$EM$141,CR$1,0) &gt; 0,$C71,0)</f>
        <v>0</v>
      </c>
      <c r="CS71" s="175">
        <f>IF(VLOOKUP($D71,'Appendix B - CI'!$C$2:$EM$141,CS$1,0) &gt; 0,$C71,0)</f>
        <v>0</v>
      </c>
      <c r="CT71" s="175">
        <f>IF(VLOOKUP($D71,'Appendix B - CI'!$C$2:$EM$141,CT$1,0) &gt; 0,$C71,0)</f>
        <v>0</v>
      </c>
      <c r="CU71" s="989">
        <f>IF(VLOOKUP($D71,'Appendix B - CI'!$C$2:$EM$141,CU$1,0) &gt; 0,$C71,0)</f>
        <v>1133.0058</v>
      </c>
      <c r="CV71" s="175">
        <f>IF(VLOOKUP($D71,'Appendix B - CI'!$C$2:$EM$141,CV$1,0) &gt; 0,$C71,0)</f>
        <v>0</v>
      </c>
      <c r="CW71" s="175">
        <f>IF(VLOOKUP($D71,'Appendix B - CI'!$C$2:$EM$141,CW$1,0) &gt; 0,$C71,0)</f>
        <v>0</v>
      </c>
      <c r="CX71" s="175">
        <f>IF(VLOOKUP($D71,'Appendix B - CI'!$C$2:$EM$141,CX$1,0) &gt; 0,$C71,0)</f>
        <v>0</v>
      </c>
      <c r="CY71" s="175">
        <f>IF(VLOOKUP($D71,'Appendix B - CI'!$C$2:$EM$141,CY$1,0) &gt; 0,$C71,0)</f>
        <v>0</v>
      </c>
      <c r="CZ71" s="175">
        <f>IF(VLOOKUP($D71,'Appendix B - CI'!$C$2:$EM$141,CZ$1,0) &gt; 0,$C71,0)</f>
        <v>0</v>
      </c>
      <c r="DA71" s="175">
        <f>IF(VLOOKUP($D71,'Appendix B - CI'!$C$2:$EM$141,DA$1,0) &gt; 0,$C71,0)</f>
        <v>0</v>
      </c>
      <c r="DB71" s="175">
        <f>IF(VLOOKUP($D71,'Appendix B - CI'!$C$2:$EM$141,DB$1,0) &gt; 0,$C71,0)</f>
        <v>0</v>
      </c>
      <c r="DC71" s="175">
        <f>IF(VLOOKUP($D71,'Appendix B - CI'!$C$2:$EM$141,DC$1,0) &gt; 0,$C71,0)</f>
        <v>0</v>
      </c>
      <c r="DD71" s="989">
        <f>IF(VLOOKUP($D71,'Appendix B - CI'!$C$2:$EM$141,DD$1,0) &gt; 0,$C71,0)</f>
        <v>1133.0058</v>
      </c>
      <c r="DE71" s="175">
        <f>IF(VLOOKUP($D71,'Appendix B - CI'!$C$2:$EM$141,DE$1,0) &gt; 0,$C71,0)</f>
        <v>0</v>
      </c>
      <c r="DF71" s="175">
        <f>IF(VLOOKUP($D71,'Appendix B - CI'!$C$2:$EM$141,DF$1,0) &gt; 0,$C71,0)</f>
        <v>0</v>
      </c>
      <c r="DG71" s="175">
        <f>IF(VLOOKUP($D71,'Appendix B - CI'!$C$2:$EM$141,DG$1,0) &gt; 0,$C71,0)</f>
        <v>0</v>
      </c>
      <c r="DH71" s="175">
        <f>IF(VLOOKUP($D71,'Appendix B - CI'!$C$2:$EM$141,DH$1,0) &gt; 0,$C71,0)</f>
        <v>0</v>
      </c>
      <c r="DI71" s="175">
        <f>IF(VLOOKUP($D71,'Appendix B - CI'!$C$2:$EM$141,DI$1,0) &gt; 0,$C71,0)</f>
        <v>0</v>
      </c>
      <c r="DJ71" s="175">
        <f>IF(VLOOKUP($D71,'Appendix B - CI'!$C$2:$EM$141,DJ$1,0) &gt; 0,$C71,0)</f>
        <v>0</v>
      </c>
      <c r="DK71" s="989">
        <f>IF(VLOOKUP($D71,'Appendix B - CI'!$C$2:$EM$141,DK$1,0) &gt; 0,$C71,0)</f>
        <v>1133.0058</v>
      </c>
      <c r="DL71" s="175">
        <f>IF(VLOOKUP($D71,'Appendix B - CI'!$C$2:$EM$141,DL$1,0) &gt; 0,$C71,0)</f>
        <v>0</v>
      </c>
      <c r="DM71" s="175">
        <f>IF(VLOOKUP($D71,'Appendix B - CI'!$C$2:$EM$141,DM$1,0) &gt; 0,$C71,0)</f>
        <v>0</v>
      </c>
      <c r="DN71" s="175">
        <f>IF(VLOOKUP($D71,'Appendix B - CI'!$C$2:$EM$141,DN$1,0) &gt; 0,$C71,0)</f>
        <v>0</v>
      </c>
      <c r="DO71" s="175">
        <f>IF(VLOOKUP($D71,'Appendix B - CI'!$C$2:$EM$141,DO$1,0) &gt; 0,$C71,0)</f>
        <v>0</v>
      </c>
      <c r="DP71" s="175">
        <f>IF(VLOOKUP($D71,'Appendix B - CI'!$C$2:$EM$141,DP$1,0) &gt; 0,$C71,0)</f>
        <v>0</v>
      </c>
      <c r="DQ71" s="175">
        <f>IF(VLOOKUP($D71,'Appendix B - CI'!$C$2:$EM$141,DQ$1,0) &gt; 0,$C71,0)</f>
        <v>0</v>
      </c>
      <c r="DR71" s="175">
        <f>IF(VLOOKUP($D71,'Appendix B - CI'!$C$2:$EM$141,DR$1,0) &gt; 0,$C71,0)</f>
        <v>0</v>
      </c>
      <c r="DS71" s="989">
        <f>IF(VLOOKUP($D71,'Appendix B - CI'!$C$2:$EM$141,DS$1,0) &gt; 0,$C71,0)</f>
        <v>1133.0058</v>
      </c>
      <c r="DT71" s="175">
        <f>IF(VLOOKUP($D71,'Appendix B - CI'!$C$2:$EM$141,DT$1,0) &gt; 0,$C71,0)</f>
        <v>0</v>
      </c>
      <c r="DU71" s="175">
        <f>IF(VLOOKUP($D71,'Appendix B - CI'!$C$2:$EM$141,DU$1,0) &gt; 0,$C71,0)</f>
        <v>0</v>
      </c>
      <c r="DV71" s="175">
        <f>IF(VLOOKUP($D71,'Appendix B - CI'!$C$2:$EM$141,DV$1,0) &gt; 0,$C71,0)</f>
        <v>0</v>
      </c>
      <c r="DW71" s="175">
        <f>IF(VLOOKUP($D71,'Appendix B - CI'!$C$2:$EM$141,DW$1,0) &gt; 0,$C71,0)</f>
        <v>0</v>
      </c>
      <c r="DX71" s="175">
        <f>IF(VLOOKUP($D71,'Appendix B - CI'!$C$2:$EM$141,DX$1,0) &gt; 0,$C71,0)</f>
        <v>0</v>
      </c>
      <c r="DY71" s="989">
        <f>IF(VLOOKUP($D71,'Appendix B - CI'!$C$2:$EM$141,DY$1,0) &gt; 0,$C71,0)</f>
        <v>1133.0058</v>
      </c>
      <c r="DZ71" s="175">
        <f>IF(VLOOKUP($D71,'Appendix B - CI'!$C$2:$EM$141,DZ$1,0) &gt; 0,$C71,0)</f>
        <v>0</v>
      </c>
      <c r="EA71" s="175">
        <f>IF(VLOOKUP($D71,'Appendix B - CI'!$C$2:$EM$141,EA$1,0) &gt; 0,$C71,0)</f>
        <v>0</v>
      </c>
      <c r="EB71" s="175">
        <f>IF(VLOOKUP($D71,'Appendix B - CI'!$C$2:$EM$141,EB$1,0) &gt; 0,$C71,0)</f>
        <v>0</v>
      </c>
      <c r="EC71" s="175">
        <f>IF(VLOOKUP($D71,'Appendix B - CI'!$C$2:$EM$141,EC$1,0) &gt; 0,$C71,0)</f>
        <v>0</v>
      </c>
      <c r="ED71" s="989">
        <f>IF(VLOOKUP($D71,'Appendix B - CI'!$C$2:$EM$141,ED$1,0) &gt; 0,$C71,0)</f>
        <v>1133.0058</v>
      </c>
      <c r="EE71" s="175">
        <f>IF(VLOOKUP($D71,'Appendix B - CI'!$C$2:$EM$141,EE$1,0) &gt; 0,$C71,0)</f>
        <v>0</v>
      </c>
      <c r="EF71" s="175">
        <f>IF(VLOOKUP($D71,'Appendix B - CI'!$C$2:$EM$141,EF$1,0) &gt; 0,$C71,0)</f>
        <v>0</v>
      </c>
      <c r="EG71" s="175">
        <f>IF(VLOOKUP($D71,'Appendix B - CI'!$C$2:$EM$141,EG$1,0) &gt; 0,$C71,0)</f>
        <v>0</v>
      </c>
      <c r="EH71" s="175">
        <f>IF(VLOOKUP($D71,'Appendix B - CI'!$C$2:$EM$141,EH$1,0) &gt; 0,$C71,0)</f>
        <v>0</v>
      </c>
      <c r="EI71" s="175">
        <f>IF(VLOOKUP($D71,'Appendix B - CI'!$C$2:$EM$141,EI$1,0) &gt; 0,$C71,0)</f>
        <v>0</v>
      </c>
      <c r="EJ71" s="175">
        <f>IF(VLOOKUP($D71,'Appendix B - CI'!$C$2:$EM$141,EJ$1,0) &gt; 0,$C71,0)</f>
        <v>0</v>
      </c>
      <c r="EK71" s="175">
        <f>IF(VLOOKUP($D71,'Appendix B - CI'!$C$2:$EM$141,EK$1,0) &gt; 0,$C71,0)</f>
        <v>0</v>
      </c>
      <c r="EL71" s="175">
        <f>IF(VLOOKUP($D71,'Appendix B - CI'!$C$2:$EM$141,EL$1,0) &gt; 0,$C71,0)</f>
        <v>0</v>
      </c>
      <c r="EM71" s="175">
        <f>IF(VLOOKUP($D71,'Appendix B - CI'!$C$2:$EM$141,EM$1,0) &gt; 0,$C71,0)</f>
        <v>0</v>
      </c>
      <c r="EN71" s="175">
        <f>IF(VLOOKUP($D71,'Appendix B - CI'!$C$2:$EM$141,EN$1,0) &gt; 0,$C71,0)</f>
        <v>0</v>
      </c>
      <c r="EO71" s="178"/>
      <c r="EP71" s="178"/>
      <c r="EQ71" s="178"/>
      <c r="ER71" s="178"/>
      <c r="ES71" s="178"/>
      <c r="ET71" s="178"/>
      <c r="EU71" s="178"/>
      <c r="EV71" s="178"/>
      <c r="EW71" s="178"/>
      <c r="EX71" s="178"/>
      <c r="EY71" s="178"/>
      <c r="EZ71" s="178"/>
      <c r="FA71" s="178"/>
      <c r="FB71" s="178"/>
      <c r="FC71" s="178"/>
      <c r="FD71" s="178"/>
      <c r="FE71" s="178"/>
      <c r="FF71" s="178"/>
      <c r="FG71" s="178"/>
      <c r="FH71" s="178"/>
      <c r="FI71" s="178"/>
      <c r="FJ71" s="178"/>
      <c r="FK71" s="178"/>
      <c r="FL71" s="178"/>
      <c r="FM71" s="178"/>
      <c r="FN71" s="178"/>
      <c r="FO71" s="178"/>
      <c r="FP71" s="178"/>
      <c r="FQ71" s="178"/>
      <c r="FR71" s="178"/>
      <c r="FS71" s="178"/>
      <c r="FT71" s="178"/>
      <c r="FU71" s="178"/>
      <c r="FV71" s="178"/>
      <c r="FW71" s="178"/>
      <c r="FX71" s="178"/>
      <c r="FY71" s="178"/>
      <c r="FZ71" s="178"/>
      <c r="GA71" s="178"/>
      <c r="GB71" s="178"/>
      <c r="GC71" s="178"/>
      <c r="GD71" s="178"/>
      <c r="GE71" s="178"/>
      <c r="GF71" s="178"/>
      <c r="GG71" s="178"/>
      <c r="GH71" s="178"/>
      <c r="GI71" s="178"/>
      <c r="GJ71" s="178"/>
      <c r="GK71" s="178"/>
      <c r="GL71" s="178"/>
      <c r="GM71" s="178"/>
      <c r="GN71" s="178"/>
      <c r="GO71" s="178"/>
      <c r="GP71" s="178"/>
      <c r="GQ71" s="178"/>
      <c r="GR71" s="178"/>
      <c r="GS71" s="178"/>
      <c r="GT71" s="178"/>
      <c r="GU71" s="178"/>
      <c r="GV71" s="178"/>
      <c r="GW71" s="178"/>
      <c r="GX71" s="178"/>
      <c r="GY71" s="178"/>
      <c r="GZ71" s="178"/>
      <c r="HA71" s="178"/>
      <c r="HB71" s="178"/>
      <c r="HC71" s="178"/>
      <c r="HD71" s="178"/>
      <c r="HE71" s="178"/>
      <c r="HF71" s="178"/>
      <c r="HG71" s="178"/>
      <c r="HH71" s="178"/>
      <c r="HI71" s="178"/>
      <c r="HJ71" s="178"/>
      <c r="HK71" s="178"/>
      <c r="HL71" s="178"/>
      <c r="HM71" s="178"/>
      <c r="HN71" s="178"/>
      <c r="HO71" s="178"/>
      <c r="HP71" s="178"/>
      <c r="HQ71" s="178"/>
      <c r="HR71" s="178"/>
      <c r="HS71" s="178"/>
      <c r="HT71" s="178"/>
      <c r="HU71" s="178"/>
      <c r="HV71" s="178"/>
      <c r="HW71" s="178"/>
      <c r="HX71" s="178"/>
      <c r="HY71" s="178"/>
      <c r="HZ71" s="178"/>
      <c r="IA71" s="178"/>
      <c r="IB71" s="178"/>
      <c r="IC71" s="178"/>
      <c r="ID71" s="178"/>
      <c r="IE71" s="178"/>
      <c r="IF71" s="178"/>
      <c r="IG71" s="178"/>
      <c r="IH71" s="178"/>
      <c r="II71" s="178"/>
      <c r="IJ71" s="178"/>
      <c r="IK71" s="178"/>
      <c r="IL71" s="178"/>
      <c r="IM71" s="178"/>
      <c r="IN71" s="178"/>
      <c r="IO71" s="178"/>
      <c r="IP71" s="178"/>
      <c r="IQ71" s="178"/>
      <c r="IR71" s="178"/>
      <c r="IS71" s="178"/>
      <c r="IT71" s="178"/>
      <c r="IU71" s="178"/>
      <c r="IV71" s="178"/>
      <c r="IW71" s="178"/>
      <c r="IX71" s="178"/>
      <c r="IY71" s="178"/>
      <c r="IZ71" s="178"/>
      <c r="JA71" s="178"/>
      <c r="JB71" s="178"/>
      <c r="JC71" s="178"/>
      <c r="JD71" s="178"/>
      <c r="JE71" s="178"/>
      <c r="JF71" s="178"/>
      <c r="JG71" s="178"/>
      <c r="JH71" s="178"/>
      <c r="JI71" s="178"/>
      <c r="JJ71" s="178"/>
      <c r="JK71" s="178"/>
      <c r="JL71" s="178"/>
      <c r="JM71" s="178"/>
      <c r="JN71" s="178"/>
      <c r="JO71" s="178"/>
      <c r="JP71" s="178"/>
      <c r="JQ71" s="178"/>
      <c r="JR71" s="178"/>
      <c r="JS71" s="178"/>
      <c r="JT71" s="178"/>
      <c r="JU71" s="178"/>
      <c r="JV71" s="178"/>
      <c r="JW71" s="178"/>
      <c r="JX71" s="178"/>
      <c r="JY71" s="180"/>
    </row>
    <row r="72" ht="14.25" customHeight="1">
      <c r="A72" s="50" t="s">
        <v>264</v>
      </c>
      <c r="B72" s="83" t="s">
        <v>480</v>
      </c>
      <c r="C72" s="1330">
        <f>VLOOKUP(D72,'Combined Scenario II - Results'!$C$2:$AR$87,42,0)</f>
        <v>3135.072</v>
      </c>
      <c r="D72" s="50">
        <v>1811106.0</v>
      </c>
      <c r="E72" s="175">
        <f>IF(VLOOKUP($D72,'Appendix B - CI'!$C$2:$EM$141,E$1,0) &gt; 0,$C72,0)</f>
        <v>0</v>
      </c>
      <c r="F72" s="175">
        <f>IF(VLOOKUP($D72,'Appendix B - CI'!$C$2:$EM$141,F$1,0) &gt; 0,$C72,0)</f>
        <v>0</v>
      </c>
      <c r="G72" s="175">
        <f>IF(VLOOKUP($D72,'Appendix B - CI'!$C$2:$EM$141,G$1,0) &gt; 0,$C72,0)</f>
        <v>0</v>
      </c>
      <c r="H72" s="175">
        <f>IF(VLOOKUP($D72,'Appendix B - CI'!$C$2:$EM$141,H$1,0) &gt; 0,$C72,0)</f>
        <v>0</v>
      </c>
      <c r="I72" s="175">
        <f>IF(VLOOKUP($D72,'Appendix B - CI'!$C$2:$EM$141,I$1,0) &gt; 0,$C72,0)</f>
        <v>0</v>
      </c>
      <c r="J72" s="175">
        <f>IF(VLOOKUP($D72,'Appendix B - CI'!$C$2:$EM$141,J$1,0) &gt; 0,$C72,0)</f>
        <v>0</v>
      </c>
      <c r="K72" s="175">
        <f>IF(VLOOKUP($D72,'Appendix B - CI'!$C$2:$EM$141,K$1,0) &gt; 0,$C72,0)</f>
        <v>0</v>
      </c>
      <c r="L72" s="175">
        <f>IF(VLOOKUP($D72,'Appendix B - CI'!$C$2:$EM$141,L$1,0) &gt; 0,$C72,0)</f>
        <v>0</v>
      </c>
      <c r="M72" s="175">
        <f>IF(VLOOKUP($D72,'Appendix B - CI'!$C$2:$EM$141,M$1,0) &gt; 0,$C72,0)</f>
        <v>0</v>
      </c>
      <c r="N72" s="175">
        <f>IF(VLOOKUP($D72,'Appendix B - CI'!$C$2:$EM$141,N$1,0) &gt; 0,$C72,0)</f>
        <v>0</v>
      </c>
      <c r="O72" s="175">
        <f>IF(VLOOKUP($D72,'Appendix B - CI'!$C$2:$EM$141,O$1,0) &gt; 0,$C72,0)</f>
        <v>0</v>
      </c>
      <c r="P72" s="175">
        <f>IF(VLOOKUP($D72,'Appendix B - CI'!$C$2:$EM$141,P$1,0) &gt; 0,$C72,0)</f>
        <v>0</v>
      </c>
      <c r="Q72" s="175">
        <f>IF(VLOOKUP($D72,'Appendix B - CI'!$C$2:$EM$141,Q$1,0) &gt; 0,$C72,0)</f>
        <v>0</v>
      </c>
      <c r="R72" s="175">
        <f>IF(VLOOKUP($D72,'Appendix B - CI'!$C$2:$EM$141,R$1,0) &gt; 0,$C72,0)</f>
        <v>0</v>
      </c>
      <c r="S72" s="175">
        <f>IF(VLOOKUP($D72,'Appendix B - CI'!$C$2:$EM$141,S$1,0) &gt; 0,$C72,0)</f>
        <v>0</v>
      </c>
      <c r="T72" s="175">
        <f>IF(VLOOKUP($D72,'Appendix B - CI'!$C$2:$EM$141,T$1,0) &gt; 0,$C72,0)</f>
        <v>0</v>
      </c>
      <c r="U72" s="175">
        <f>IF(VLOOKUP($D72,'Appendix B - CI'!$C$2:$EM$141,U$1,0) &gt; 0,$C72,0)</f>
        <v>0</v>
      </c>
      <c r="V72" s="175">
        <f>IF(VLOOKUP($D72,'Appendix B - CI'!$C$2:$EM$141,V$1,0) &gt; 0,$C72,0)</f>
        <v>0</v>
      </c>
      <c r="W72" s="175">
        <f>IF(VLOOKUP($D72,'Appendix B - CI'!$C$2:$EM$141,W$1,0) &gt; 0,$C72,0)</f>
        <v>0</v>
      </c>
      <c r="X72" s="175">
        <f>IF(VLOOKUP($D72,'Appendix B - CI'!$C$2:$EM$141,X$1,0) &gt; 0,$C72,0)</f>
        <v>0</v>
      </c>
      <c r="Y72" s="175">
        <f>IF(VLOOKUP($D72,'Appendix B - CI'!$C$2:$EM$141,Y$1,0) &gt; 0,$C72,0)</f>
        <v>0</v>
      </c>
      <c r="Z72" s="175">
        <f>IF(VLOOKUP($D72,'Appendix B - CI'!$C$2:$EM$141,Z$1,0) &gt; 0,$C72,0)</f>
        <v>0</v>
      </c>
      <c r="AA72" s="175">
        <f>IF(VLOOKUP($D72,'Appendix B - CI'!$C$2:$EM$141,AA$1,0) &gt; 0,$C72,0)</f>
        <v>0</v>
      </c>
      <c r="AB72" s="175">
        <f>IF(VLOOKUP($D72,'Appendix B - CI'!$C$2:$EM$141,AB$1,0) &gt; 0,$C72,0)</f>
        <v>0</v>
      </c>
      <c r="AC72" s="175">
        <f>IF(VLOOKUP($D72,'Appendix B - CI'!$C$2:$EM$141,AC$1,0) &gt; 0,$C72,0)</f>
        <v>0</v>
      </c>
      <c r="AD72" s="175">
        <f>IF(VLOOKUP($D72,'Appendix B - CI'!$C$2:$EM$141,AD$1,0) &gt; 0,$C72,0)</f>
        <v>0</v>
      </c>
      <c r="AE72" s="175">
        <f>IF(VLOOKUP($D72,'Appendix B - CI'!$C$2:$EM$141,AE$1,0) &gt; 0,$C72,0)</f>
        <v>0</v>
      </c>
      <c r="AF72" s="175">
        <f>IF(VLOOKUP($D72,'Appendix B - CI'!$C$2:$EM$141,AF$1,0) &gt; 0,$C72,0)</f>
        <v>0</v>
      </c>
      <c r="AG72" s="175">
        <f>IF(VLOOKUP($D72,'Appendix B - CI'!$C$2:$EM$141,AG$1,0) &gt; 0,$C72,0)</f>
        <v>0</v>
      </c>
      <c r="AH72" s="989">
        <f>IF(VLOOKUP($D72,'Appendix B - CI'!$C$2:$EM$141,AH$1,0) &gt; 0,$C72,0)</f>
        <v>3135.072</v>
      </c>
      <c r="AI72" s="175">
        <f>IF(VLOOKUP($D72,'Appendix B - CI'!$C$2:$EM$141,AI$1,0) &gt; 0,$C72,0)</f>
        <v>0</v>
      </c>
      <c r="AJ72" s="175">
        <f>IF(VLOOKUP($D72,'Appendix B - CI'!$C$2:$EM$141,AJ$1,0) &gt; 0,$C72,0)</f>
        <v>0</v>
      </c>
      <c r="AK72" s="175">
        <f>IF(VLOOKUP($D72,'Appendix B - CI'!$C$2:$EM$141,AK$1,0) &gt; 0,$C72,0)</f>
        <v>0</v>
      </c>
      <c r="AL72" s="175">
        <f>IF(VLOOKUP($D72,'Appendix B - CI'!$C$2:$EM$141,AL$1,0) &gt; 0,$C72,0)</f>
        <v>0</v>
      </c>
      <c r="AM72" s="175">
        <f>IF(VLOOKUP($D72,'Appendix B - CI'!$C$2:$EM$141,AM$1,0) &gt; 0,$C72,0)</f>
        <v>0</v>
      </c>
      <c r="AN72" s="175">
        <f>IF(VLOOKUP($D72,'Appendix B - CI'!$C$2:$EM$141,AN$1,0) &gt; 0,$C72,0)</f>
        <v>0</v>
      </c>
      <c r="AO72" s="175">
        <f>IF(VLOOKUP($D72,'Appendix B - CI'!$C$2:$EM$141,AO$1,0) &gt; 0,$C72,0)</f>
        <v>0</v>
      </c>
      <c r="AP72" s="989">
        <f>IF(VLOOKUP($D72,'Appendix B - CI'!$C$2:$EM$141,AP$1,0) &gt; 0,$C72,0)</f>
        <v>3135.072</v>
      </c>
      <c r="AQ72" s="175">
        <f>IF(VLOOKUP($D72,'Appendix B - CI'!$C$2:$EM$141,AQ$1,0) &gt; 0,$C72,0)</f>
        <v>0</v>
      </c>
      <c r="AR72" s="175">
        <f>IF(VLOOKUP($D72,'Appendix B - CI'!$C$2:$EM$141,AR$1,0) &gt; 0,$C72,0)</f>
        <v>0</v>
      </c>
      <c r="AS72" s="175">
        <f>IF(VLOOKUP($D72,'Appendix B - CI'!$C$2:$EM$141,AS$1,0) &gt; 0,$C72,0)</f>
        <v>0</v>
      </c>
      <c r="AT72" s="175">
        <f>IF(VLOOKUP($D72,'Appendix B - CI'!$C$2:$EM$141,AT$1,0) &gt; 0,$C72,0)</f>
        <v>0</v>
      </c>
      <c r="AU72" s="175">
        <f>IF(VLOOKUP($D72,'Appendix B - CI'!$C$2:$EM$141,AU$1,0) &gt; 0,$C72,0)</f>
        <v>0</v>
      </c>
      <c r="AV72" s="175">
        <f>IF(VLOOKUP($D72,'Appendix B - CI'!$C$2:$EM$141,AV$1,0) &gt; 0,$C72,0)</f>
        <v>0</v>
      </c>
      <c r="AW72" s="175">
        <f>IF(VLOOKUP($D72,'Appendix B - CI'!$C$2:$EM$141,AW$1,0) &gt; 0,$C72,0)</f>
        <v>0</v>
      </c>
      <c r="AX72" s="175">
        <f>IF(VLOOKUP($D72,'Appendix B - CI'!$C$2:$EM$141,AX$1,0) &gt; 0,$C72,0)</f>
        <v>0</v>
      </c>
      <c r="AY72" s="175">
        <f>IF(VLOOKUP($D72,'Appendix B - CI'!$C$2:$EM$141,AY$1,0) &gt; 0,$C72,0)</f>
        <v>0</v>
      </c>
      <c r="AZ72" s="175">
        <f>IF(VLOOKUP($D72,'Appendix B - CI'!$C$2:$EM$141,AZ$1,0) &gt; 0,$C72,0)</f>
        <v>0</v>
      </c>
      <c r="BA72" s="175">
        <f>IF(VLOOKUP($D72,'Appendix B - CI'!$C$2:$EM$141,BA$1,0) &gt; 0,$C72,0)</f>
        <v>0</v>
      </c>
      <c r="BB72" s="175">
        <f>IF(VLOOKUP($D72,'Appendix B - CI'!$C$2:$EM$141,BB$1,0) &gt; 0,$C72,0)</f>
        <v>0</v>
      </c>
      <c r="BC72" s="175">
        <f>IF(VLOOKUP($D72,'Appendix B - CI'!$C$2:$EM$141,BC$1,0) &gt; 0,$C72,0)</f>
        <v>0</v>
      </c>
      <c r="BD72" s="989">
        <f>IF(VLOOKUP($D72,'Appendix B - CI'!$C$2:$EM$141,BD$1,0) &gt; 0,$C72,0)</f>
        <v>3135.072</v>
      </c>
      <c r="BE72" s="175">
        <f>IF(VLOOKUP($D72,'Appendix B - CI'!$C$2:$EM$141,BE$1,0) &gt; 0,$C72,0)</f>
        <v>0</v>
      </c>
      <c r="BF72" s="175">
        <f>IF(VLOOKUP($D72,'Appendix B - CI'!$C$2:$EM$141,BF$1,0) &gt; 0,$C72,0)</f>
        <v>0</v>
      </c>
      <c r="BG72" s="175">
        <f>IF(VLOOKUP($D72,'Appendix B - CI'!$C$2:$EM$141,BG$1,0) &gt; 0,$C72,0)</f>
        <v>0</v>
      </c>
      <c r="BH72" s="175">
        <f>IF(VLOOKUP($D72,'Appendix B - CI'!$C$2:$EM$141,BH$1,0) &gt; 0,$C72,0)</f>
        <v>0</v>
      </c>
      <c r="BI72" s="175">
        <f>IF(VLOOKUP($D72,'Appendix B - CI'!$C$2:$EM$141,BI$1,0) &gt; 0,$C72,0)</f>
        <v>0</v>
      </c>
      <c r="BJ72" s="175">
        <f>IF(VLOOKUP($D72,'Appendix B - CI'!$C$2:$EM$141,BJ$1,0) &gt; 0,$C72,0)</f>
        <v>0</v>
      </c>
      <c r="BK72" s="175">
        <f>IF(VLOOKUP($D72,'Appendix B - CI'!$C$2:$EM$141,BK$1,0) &gt; 0,$C72,0)</f>
        <v>0</v>
      </c>
      <c r="BL72" s="175">
        <f>IF(VLOOKUP($D72,'Appendix B - CI'!$C$2:$EM$141,BL$1,0) &gt; 0,$C72,0)</f>
        <v>0</v>
      </c>
      <c r="BM72" s="175">
        <f>IF(VLOOKUP($D72,'Appendix B - CI'!$C$2:$EM$141,BM$1,0) &gt; 0,$C72,0)</f>
        <v>0</v>
      </c>
      <c r="BN72" s="175">
        <f>IF(VLOOKUP($D72,'Appendix B - CI'!$C$2:$EM$141,BN$1,0) &gt; 0,$C72,0)</f>
        <v>0</v>
      </c>
      <c r="BO72" s="175">
        <f>IF(VLOOKUP($D72,'Appendix B - CI'!$C$2:$EM$141,BO$1,0) &gt; 0,$C72,0)</f>
        <v>0</v>
      </c>
      <c r="BP72" s="175">
        <f>IF(VLOOKUP($D72,'Appendix B - CI'!$C$2:$EM$141,BP$1,0) &gt; 0,$C72,0)</f>
        <v>0</v>
      </c>
      <c r="BQ72" s="175">
        <f>IF(VLOOKUP($D72,'Appendix B - CI'!$C$2:$EM$141,BQ$1,0) &gt; 0,$C72,0)</f>
        <v>0</v>
      </c>
      <c r="BR72" s="175">
        <f>IF(VLOOKUP($D72,'Appendix B - CI'!$C$2:$EM$141,BR$1,0) &gt; 0,$C72,0)</f>
        <v>0</v>
      </c>
      <c r="BS72" s="175">
        <f>IF(VLOOKUP($D72,'Appendix B - CI'!$C$2:$EM$141,BS$1,0) &gt; 0,$C72,0)</f>
        <v>0</v>
      </c>
      <c r="BT72" s="175">
        <f>IF(VLOOKUP($D72,'Appendix B - CI'!$C$2:$EM$141,BT$1,0) &gt; 0,$C72,0)</f>
        <v>0</v>
      </c>
      <c r="BU72" s="175">
        <f>IF(VLOOKUP($D72,'Appendix B - CI'!$C$2:$EM$141,BU$1,0) &gt; 0,$C72,0)</f>
        <v>0</v>
      </c>
      <c r="BV72" s="175">
        <f>IF(VLOOKUP($D72,'Appendix B - CI'!$C$2:$EM$141,BV$1,0) &gt; 0,$C72,0)</f>
        <v>0</v>
      </c>
      <c r="BW72" s="175">
        <f>IF(VLOOKUP($D72,'Appendix B - CI'!$C$2:$EM$141,BW$1,0) &gt; 0,$C72,0)</f>
        <v>0</v>
      </c>
      <c r="BX72" s="175">
        <f>IF(VLOOKUP($D72,'Appendix B - CI'!$C$2:$EM$141,BX$1,0) &gt; 0,$C72,0)</f>
        <v>0</v>
      </c>
      <c r="BY72" s="175">
        <f>IF(VLOOKUP($D72,'Appendix B - CI'!$C$2:$EM$141,BY$1,0) &gt; 0,$C72,0)</f>
        <v>0</v>
      </c>
      <c r="BZ72" s="175">
        <f>IF(VLOOKUP($D72,'Appendix B - CI'!$C$2:$EM$141,BZ$1,0) &gt; 0,$C72,0)</f>
        <v>0</v>
      </c>
      <c r="CA72" s="175">
        <f>IF(VLOOKUP($D72,'Appendix B - CI'!$C$2:$EM$141,CA$1,0) &gt; 0,$C72,0)</f>
        <v>0</v>
      </c>
      <c r="CB72" s="175">
        <f>IF(VLOOKUP($D72,'Appendix B - CI'!$C$2:$EM$141,CB$1,0) &gt; 0,$C72,0)</f>
        <v>0</v>
      </c>
      <c r="CC72" s="175">
        <f>IF(VLOOKUP($D72,'Appendix B - CI'!$C$2:$EM$141,CC$1,0) &gt; 0,$C72,0)</f>
        <v>0</v>
      </c>
      <c r="CD72" s="175">
        <f>IF(VLOOKUP($D72,'Appendix B - CI'!$C$2:$EM$141,CD$1,0) &gt; 0,$C72,0)</f>
        <v>0</v>
      </c>
      <c r="CE72" s="175">
        <f>IF(VLOOKUP($D72,'Appendix B - CI'!$C$2:$EM$141,CE$1,0) &gt; 0,$C72,0)</f>
        <v>0</v>
      </c>
      <c r="CF72" s="175">
        <f>IF(VLOOKUP($D72,'Appendix B - CI'!$C$2:$EM$141,CF$1,0) &gt; 0,$C72,0)</f>
        <v>0</v>
      </c>
      <c r="CG72" s="175">
        <f>IF(VLOOKUP($D72,'Appendix B - CI'!$C$2:$EM$141,CG$1,0) &gt; 0,$C72,0)</f>
        <v>0</v>
      </c>
      <c r="CH72" s="175">
        <f>IF(VLOOKUP($D72,'Appendix B - CI'!$C$2:$EM$141,CH$1,0) &gt; 0,$C72,0)</f>
        <v>0</v>
      </c>
      <c r="CI72" s="175">
        <f>IF(VLOOKUP($D72,'Appendix B - CI'!$C$2:$EM$141,CI$1,0) &gt; 0,$C72,0)</f>
        <v>0</v>
      </c>
      <c r="CJ72" s="175">
        <f>IF(VLOOKUP($D72,'Appendix B - CI'!$C$2:$EM$141,CJ$1,0) &gt; 0,$C72,0)</f>
        <v>0</v>
      </c>
      <c r="CK72" s="175">
        <f>IF(VLOOKUP($D72,'Appendix B - CI'!$C$2:$EM$141,CK$1,0) &gt; 0,$C72,0)</f>
        <v>0</v>
      </c>
      <c r="CL72" s="989">
        <f>IF(VLOOKUP($D72,'Appendix B - CI'!$C$2:$EM$141,CL$1,0) &gt; 0,$C72,0)</f>
        <v>3135.072</v>
      </c>
      <c r="CM72" s="175">
        <f>IF(VLOOKUP($D72,'Appendix B - CI'!$C$2:$EM$141,CM$1,0) &gt; 0,$C72,0)</f>
        <v>0</v>
      </c>
      <c r="CN72" s="175">
        <f>IF(VLOOKUP($D72,'Appendix B - CI'!$C$2:$EM$141,CN$1,0) &gt; 0,$C72,0)</f>
        <v>0</v>
      </c>
      <c r="CO72" s="175">
        <f>IF(VLOOKUP($D72,'Appendix B - CI'!$C$2:$EM$141,CO$1,0) &gt; 0,$C72,0)</f>
        <v>0</v>
      </c>
      <c r="CP72" s="175">
        <f>IF(VLOOKUP($D72,'Appendix B - CI'!$C$2:$EM$141,CP$1,0) &gt; 0,$C72,0)</f>
        <v>0</v>
      </c>
      <c r="CQ72" s="175">
        <f>IF(VLOOKUP($D72,'Appendix B - CI'!$C$2:$EM$141,CQ$1,0) &gt; 0,$C72,0)</f>
        <v>0</v>
      </c>
      <c r="CR72" s="175">
        <f>IF(VLOOKUP($D72,'Appendix B - CI'!$C$2:$EM$141,CR$1,0) &gt; 0,$C72,0)</f>
        <v>0</v>
      </c>
      <c r="CS72" s="175">
        <f>IF(VLOOKUP($D72,'Appendix B - CI'!$C$2:$EM$141,CS$1,0) &gt; 0,$C72,0)</f>
        <v>0</v>
      </c>
      <c r="CT72" s="175">
        <f>IF(VLOOKUP($D72,'Appendix B - CI'!$C$2:$EM$141,CT$1,0) &gt; 0,$C72,0)</f>
        <v>0</v>
      </c>
      <c r="CU72" s="989">
        <f>IF(VLOOKUP($D72,'Appendix B - CI'!$C$2:$EM$141,CU$1,0) &gt; 0,$C72,0)</f>
        <v>3135.072</v>
      </c>
      <c r="CV72" s="175">
        <f>IF(VLOOKUP($D72,'Appendix B - CI'!$C$2:$EM$141,CV$1,0) &gt; 0,$C72,0)</f>
        <v>0</v>
      </c>
      <c r="CW72" s="175">
        <f>IF(VLOOKUP($D72,'Appendix B - CI'!$C$2:$EM$141,CW$1,0) &gt; 0,$C72,0)</f>
        <v>0</v>
      </c>
      <c r="CX72" s="175">
        <f>IF(VLOOKUP($D72,'Appendix B - CI'!$C$2:$EM$141,CX$1,0) &gt; 0,$C72,0)</f>
        <v>0</v>
      </c>
      <c r="CY72" s="175">
        <f>IF(VLOOKUP($D72,'Appendix B - CI'!$C$2:$EM$141,CY$1,0) &gt; 0,$C72,0)</f>
        <v>0</v>
      </c>
      <c r="CZ72" s="175">
        <f>IF(VLOOKUP($D72,'Appendix B - CI'!$C$2:$EM$141,CZ$1,0) &gt; 0,$C72,0)</f>
        <v>0</v>
      </c>
      <c r="DA72" s="175">
        <f>IF(VLOOKUP($D72,'Appendix B - CI'!$C$2:$EM$141,DA$1,0) &gt; 0,$C72,0)</f>
        <v>0</v>
      </c>
      <c r="DB72" s="175">
        <f>IF(VLOOKUP($D72,'Appendix B - CI'!$C$2:$EM$141,DB$1,0) &gt; 0,$C72,0)</f>
        <v>0</v>
      </c>
      <c r="DC72" s="175">
        <f>IF(VLOOKUP($D72,'Appendix B - CI'!$C$2:$EM$141,DC$1,0) &gt; 0,$C72,0)</f>
        <v>0</v>
      </c>
      <c r="DD72" s="989">
        <f>IF(VLOOKUP($D72,'Appendix B - CI'!$C$2:$EM$141,DD$1,0) &gt; 0,$C72,0)</f>
        <v>3135.072</v>
      </c>
      <c r="DE72" s="175">
        <f>IF(VLOOKUP($D72,'Appendix B - CI'!$C$2:$EM$141,DE$1,0) &gt; 0,$C72,0)</f>
        <v>0</v>
      </c>
      <c r="DF72" s="175">
        <f>IF(VLOOKUP($D72,'Appendix B - CI'!$C$2:$EM$141,DF$1,0) &gt; 0,$C72,0)</f>
        <v>0</v>
      </c>
      <c r="DG72" s="175">
        <f>IF(VLOOKUP($D72,'Appendix B - CI'!$C$2:$EM$141,DG$1,0) &gt; 0,$C72,0)</f>
        <v>0</v>
      </c>
      <c r="DH72" s="175">
        <f>IF(VLOOKUP($D72,'Appendix B - CI'!$C$2:$EM$141,DH$1,0) &gt; 0,$C72,0)</f>
        <v>0</v>
      </c>
      <c r="DI72" s="175">
        <f>IF(VLOOKUP($D72,'Appendix B - CI'!$C$2:$EM$141,DI$1,0) &gt; 0,$C72,0)</f>
        <v>0</v>
      </c>
      <c r="DJ72" s="175">
        <f>IF(VLOOKUP($D72,'Appendix B - CI'!$C$2:$EM$141,DJ$1,0) &gt; 0,$C72,0)</f>
        <v>0</v>
      </c>
      <c r="DK72" s="989">
        <f>IF(VLOOKUP($D72,'Appendix B - CI'!$C$2:$EM$141,DK$1,0) &gt; 0,$C72,0)</f>
        <v>3135.072</v>
      </c>
      <c r="DL72" s="175">
        <f>IF(VLOOKUP($D72,'Appendix B - CI'!$C$2:$EM$141,DL$1,0) &gt; 0,$C72,0)</f>
        <v>0</v>
      </c>
      <c r="DM72" s="175">
        <f>IF(VLOOKUP($D72,'Appendix B - CI'!$C$2:$EM$141,DM$1,0) &gt; 0,$C72,0)</f>
        <v>0</v>
      </c>
      <c r="DN72" s="175">
        <f>IF(VLOOKUP($D72,'Appendix B - CI'!$C$2:$EM$141,DN$1,0) &gt; 0,$C72,0)</f>
        <v>0</v>
      </c>
      <c r="DO72" s="175">
        <f>IF(VLOOKUP($D72,'Appendix B - CI'!$C$2:$EM$141,DO$1,0) &gt; 0,$C72,0)</f>
        <v>0</v>
      </c>
      <c r="DP72" s="175">
        <f>IF(VLOOKUP($D72,'Appendix B - CI'!$C$2:$EM$141,DP$1,0) &gt; 0,$C72,0)</f>
        <v>0</v>
      </c>
      <c r="DQ72" s="175">
        <f>IF(VLOOKUP($D72,'Appendix B - CI'!$C$2:$EM$141,DQ$1,0) &gt; 0,$C72,0)</f>
        <v>0</v>
      </c>
      <c r="DR72" s="175">
        <f>IF(VLOOKUP($D72,'Appendix B - CI'!$C$2:$EM$141,DR$1,0) &gt; 0,$C72,0)</f>
        <v>0</v>
      </c>
      <c r="DS72" s="989">
        <f>IF(VLOOKUP($D72,'Appendix B - CI'!$C$2:$EM$141,DS$1,0) &gt; 0,$C72,0)</f>
        <v>3135.072</v>
      </c>
      <c r="DT72" s="175">
        <f>IF(VLOOKUP($D72,'Appendix B - CI'!$C$2:$EM$141,DT$1,0) &gt; 0,$C72,0)</f>
        <v>0</v>
      </c>
      <c r="DU72" s="175">
        <f>IF(VLOOKUP($D72,'Appendix B - CI'!$C$2:$EM$141,DU$1,0) &gt; 0,$C72,0)</f>
        <v>0</v>
      </c>
      <c r="DV72" s="175">
        <f>IF(VLOOKUP($D72,'Appendix B - CI'!$C$2:$EM$141,DV$1,0) &gt; 0,$C72,0)</f>
        <v>0</v>
      </c>
      <c r="DW72" s="175">
        <f>IF(VLOOKUP($D72,'Appendix B - CI'!$C$2:$EM$141,DW$1,0) &gt; 0,$C72,0)</f>
        <v>0</v>
      </c>
      <c r="DX72" s="175">
        <f>IF(VLOOKUP($D72,'Appendix B - CI'!$C$2:$EM$141,DX$1,0) &gt; 0,$C72,0)</f>
        <v>0</v>
      </c>
      <c r="DY72" s="989">
        <f>IF(VLOOKUP($D72,'Appendix B - CI'!$C$2:$EM$141,DY$1,0) &gt; 0,$C72,0)</f>
        <v>3135.072</v>
      </c>
      <c r="DZ72" s="175">
        <f>IF(VLOOKUP($D72,'Appendix B - CI'!$C$2:$EM$141,DZ$1,0) &gt; 0,$C72,0)</f>
        <v>0</v>
      </c>
      <c r="EA72" s="175">
        <f>IF(VLOOKUP($D72,'Appendix B - CI'!$C$2:$EM$141,EA$1,0) &gt; 0,$C72,0)</f>
        <v>0</v>
      </c>
      <c r="EB72" s="175">
        <f>IF(VLOOKUP($D72,'Appendix B - CI'!$C$2:$EM$141,EB$1,0) &gt; 0,$C72,0)</f>
        <v>0</v>
      </c>
      <c r="EC72" s="175">
        <f>IF(VLOOKUP($D72,'Appendix B - CI'!$C$2:$EM$141,EC$1,0) &gt; 0,$C72,0)</f>
        <v>0</v>
      </c>
      <c r="ED72" s="989">
        <f>IF(VLOOKUP($D72,'Appendix B - CI'!$C$2:$EM$141,ED$1,0) &gt; 0,$C72,0)</f>
        <v>3135.072</v>
      </c>
      <c r="EE72" s="175">
        <f>IF(VLOOKUP($D72,'Appendix B - CI'!$C$2:$EM$141,EE$1,0) &gt; 0,$C72,0)</f>
        <v>0</v>
      </c>
      <c r="EF72" s="175">
        <f>IF(VLOOKUP($D72,'Appendix B - CI'!$C$2:$EM$141,EF$1,0) &gt; 0,$C72,0)</f>
        <v>0</v>
      </c>
      <c r="EG72" s="175">
        <f>IF(VLOOKUP($D72,'Appendix B - CI'!$C$2:$EM$141,EG$1,0) &gt; 0,$C72,0)</f>
        <v>0</v>
      </c>
      <c r="EH72" s="175">
        <f>IF(VLOOKUP($D72,'Appendix B - CI'!$C$2:$EM$141,EH$1,0) &gt; 0,$C72,0)</f>
        <v>0</v>
      </c>
      <c r="EI72" s="175">
        <f>IF(VLOOKUP($D72,'Appendix B - CI'!$C$2:$EM$141,EI$1,0) &gt; 0,$C72,0)</f>
        <v>0</v>
      </c>
      <c r="EJ72" s="175">
        <f>IF(VLOOKUP($D72,'Appendix B - CI'!$C$2:$EM$141,EJ$1,0) &gt; 0,$C72,0)</f>
        <v>0</v>
      </c>
      <c r="EK72" s="175">
        <f>IF(VLOOKUP($D72,'Appendix B - CI'!$C$2:$EM$141,EK$1,0) &gt; 0,$C72,0)</f>
        <v>0</v>
      </c>
      <c r="EL72" s="175">
        <f>IF(VLOOKUP($D72,'Appendix B - CI'!$C$2:$EM$141,EL$1,0) &gt; 0,$C72,0)</f>
        <v>0</v>
      </c>
      <c r="EM72" s="175">
        <f>IF(VLOOKUP($D72,'Appendix B - CI'!$C$2:$EM$141,EM$1,0) &gt; 0,$C72,0)</f>
        <v>0</v>
      </c>
      <c r="EN72" s="175">
        <f>IF(VLOOKUP($D72,'Appendix B - CI'!$C$2:$EM$141,EN$1,0) &gt; 0,$C72,0)</f>
        <v>0</v>
      </c>
      <c r="EO72" s="178"/>
      <c r="EP72" s="178"/>
      <c r="EQ72" s="178"/>
      <c r="ER72" s="178"/>
      <c r="ES72" s="178"/>
      <c r="ET72" s="178"/>
      <c r="EU72" s="178"/>
      <c r="EV72" s="178"/>
      <c r="EW72" s="178"/>
      <c r="EX72" s="178"/>
      <c r="EY72" s="178"/>
      <c r="EZ72" s="178"/>
      <c r="FA72" s="178"/>
      <c r="FB72" s="178"/>
      <c r="FC72" s="178"/>
      <c r="FD72" s="178"/>
      <c r="FE72" s="178"/>
      <c r="FF72" s="178"/>
      <c r="FG72" s="178"/>
      <c r="FH72" s="178"/>
      <c r="FI72" s="178"/>
      <c r="FJ72" s="178"/>
      <c r="FK72" s="178"/>
      <c r="FL72" s="178"/>
      <c r="FM72" s="178"/>
      <c r="FN72" s="178"/>
      <c r="FO72" s="178"/>
      <c r="FP72" s="178"/>
      <c r="FQ72" s="178"/>
      <c r="FR72" s="178"/>
      <c r="FS72" s="178"/>
      <c r="FT72" s="178"/>
      <c r="FU72" s="178"/>
      <c r="FV72" s="178"/>
      <c r="FW72" s="178"/>
      <c r="FX72" s="178"/>
      <c r="FY72" s="178"/>
      <c r="FZ72" s="178"/>
      <c r="GA72" s="178"/>
      <c r="GB72" s="178"/>
      <c r="GC72" s="178"/>
      <c r="GD72" s="178"/>
      <c r="GE72" s="178"/>
      <c r="GF72" s="178"/>
      <c r="GG72" s="178"/>
      <c r="GH72" s="178"/>
      <c r="GI72" s="178"/>
      <c r="GJ72" s="178"/>
      <c r="GK72" s="178"/>
      <c r="GL72" s="178"/>
      <c r="GM72" s="178"/>
      <c r="GN72" s="178"/>
      <c r="GO72" s="178"/>
      <c r="GP72" s="178"/>
      <c r="GQ72" s="178"/>
      <c r="GR72" s="178"/>
      <c r="GS72" s="178"/>
      <c r="GT72" s="178"/>
      <c r="GU72" s="178"/>
      <c r="GV72" s="178"/>
      <c r="GW72" s="178"/>
      <c r="GX72" s="178"/>
      <c r="GY72" s="178"/>
      <c r="GZ72" s="178"/>
      <c r="HA72" s="178"/>
      <c r="HB72" s="178"/>
      <c r="HC72" s="178"/>
      <c r="HD72" s="178"/>
      <c r="HE72" s="178"/>
      <c r="HF72" s="178"/>
      <c r="HG72" s="178"/>
      <c r="HH72" s="178"/>
      <c r="HI72" s="178"/>
      <c r="HJ72" s="178"/>
      <c r="HK72" s="178"/>
      <c r="HL72" s="178"/>
      <c r="HM72" s="178"/>
      <c r="HN72" s="178"/>
      <c r="HO72" s="178"/>
      <c r="HP72" s="178"/>
      <c r="HQ72" s="178"/>
      <c r="HR72" s="178"/>
      <c r="HS72" s="178"/>
      <c r="HT72" s="178"/>
      <c r="HU72" s="178"/>
      <c r="HV72" s="178"/>
      <c r="HW72" s="178"/>
      <c r="HX72" s="178"/>
      <c r="HY72" s="178"/>
      <c r="HZ72" s="178"/>
      <c r="IA72" s="178"/>
      <c r="IB72" s="178"/>
      <c r="IC72" s="178"/>
      <c r="ID72" s="178"/>
      <c r="IE72" s="178"/>
      <c r="IF72" s="178"/>
      <c r="IG72" s="178"/>
      <c r="IH72" s="178"/>
      <c r="II72" s="178"/>
      <c r="IJ72" s="178"/>
      <c r="IK72" s="178"/>
      <c r="IL72" s="178"/>
      <c r="IM72" s="178"/>
      <c r="IN72" s="178"/>
      <c r="IO72" s="178"/>
      <c r="IP72" s="178"/>
      <c r="IQ72" s="178"/>
      <c r="IR72" s="178"/>
      <c r="IS72" s="178"/>
      <c r="IT72" s="178"/>
      <c r="IU72" s="178"/>
      <c r="IV72" s="178"/>
      <c r="IW72" s="178"/>
      <c r="IX72" s="178"/>
      <c r="IY72" s="178"/>
      <c r="IZ72" s="178"/>
      <c r="JA72" s="178"/>
      <c r="JB72" s="178"/>
      <c r="JC72" s="178"/>
      <c r="JD72" s="178"/>
      <c r="JE72" s="178"/>
      <c r="JF72" s="178"/>
      <c r="JG72" s="178"/>
      <c r="JH72" s="178"/>
      <c r="JI72" s="178"/>
      <c r="JJ72" s="178"/>
      <c r="JK72" s="178"/>
      <c r="JL72" s="178"/>
      <c r="JM72" s="178"/>
      <c r="JN72" s="178"/>
      <c r="JO72" s="178"/>
      <c r="JP72" s="178"/>
      <c r="JQ72" s="178"/>
      <c r="JR72" s="178"/>
      <c r="JS72" s="178"/>
      <c r="JT72" s="178"/>
      <c r="JU72" s="178"/>
      <c r="JV72" s="178"/>
      <c r="JW72" s="178"/>
      <c r="JX72" s="178"/>
      <c r="JY72" s="180"/>
    </row>
    <row r="73" ht="14.25" customHeight="1">
      <c r="A73" s="50" t="s">
        <v>275</v>
      </c>
      <c r="B73" s="83" t="s">
        <v>480</v>
      </c>
      <c r="C73" s="1330">
        <f>VLOOKUP(D73,'Combined Scenario II - Results'!$C$2:$AR$87,42,0)</f>
        <v>7051.96162</v>
      </c>
      <c r="D73" s="50">
        <v>1811114.0</v>
      </c>
      <c r="E73" s="175">
        <f>IF(VLOOKUP($D73,'Appendix B - CI'!$C$2:$EM$141,E$1,0) &gt; 0,$C73,0)</f>
        <v>0</v>
      </c>
      <c r="F73" s="175">
        <f>IF(VLOOKUP($D73,'Appendix B - CI'!$C$2:$EM$141,F$1,0) &gt; 0,$C73,0)</f>
        <v>0</v>
      </c>
      <c r="G73" s="175">
        <f>IF(VLOOKUP($D73,'Appendix B - CI'!$C$2:$EM$141,G$1,0) &gt; 0,$C73,0)</f>
        <v>0</v>
      </c>
      <c r="H73" s="175">
        <f>IF(VLOOKUP($D73,'Appendix B - CI'!$C$2:$EM$141,H$1,0) &gt; 0,$C73,0)</f>
        <v>0</v>
      </c>
      <c r="I73" s="175">
        <f>IF(VLOOKUP($D73,'Appendix B - CI'!$C$2:$EM$141,I$1,0) &gt; 0,$C73,0)</f>
        <v>0</v>
      </c>
      <c r="J73" s="175">
        <f>IF(VLOOKUP($D73,'Appendix B - CI'!$C$2:$EM$141,J$1,0) &gt; 0,$C73,0)</f>
        <v>0</v>
      </c>
      <c r="K73" s="175">
        <f>IF(VLOOKUP($D73,'Appendix B - CI'!$C$2:$EM$141,K$1,0) &gt; 0,$C73,0)</f>
        <v>0</v>
      </c>
      <c r="L73" s="175">
        <f>IF(VLOOKUP($D73,'Appendix B - CI'!$C$2:$EM$141,L$1,0) &gt; 0,$C73,0)</f>
        <v>0</v>
      </c>
      <c r="M73" s="175">
        <f>IF(VLOOKUP($D73,'Appendix B - CI'!$C$2:$EM$141,M$1,0) &gt; 0,$C73,0)</f>
        <v>0</v>
      </c>
      <c r="N73" s="175">
        <f>IF(VLOOKUP($D73,'Appendix B - CI'!$C$2:$EM$141,N$1,0) &gt; 0,$C73,0)</f>
        <v>0</v>
      </c>
      <c r="O73" s="175">
        <f>IF(VLOOKUP($D73,'Appendix B - CI'!$C$2:$EM$141,O$1,0) &gt; 0,$C73,0)</f>
        <v>0</v>
      </c>
      <c r="P73" s="175">
        <f>IF(VLOOKUP($D73,'Appendix B - CI'!$C$2:$EM$141,P$1,0) &gt; 0,$C73,0)</f>
        <v>0</v>
      </c>
      <c r="Q73" s="175">
        <f>IF(VLOOKUP($D73,'Appendix B - CI'!$C$2:$EM$141,Q$1,0) &gt; 0,$C73,0)</f>
        <v>0</v>
      </c>
      <c r="R73" s="175">
        <f>IF(VLOOKUP($D73,'Appendix B - CI'!$C$2:$EM$141,R$1,0) &gt; 0,$C73,0)</f>
        <v>0</v>
      </c>
      <c r="S73" s="175">
        <f>IF(VLOOKUP($D73,'Appendix B - CI'!$C$2:$EM$141,S$1,0) &gt; 0,$C73,0)</f>
        <v>0</v>
      </c>
      <c r="T73" s="175">
        <f>IF(VLOOKUP($D73,'Appendix B - CI'!$C$2:$EM$141,T$1,0) &gt; 0,$C73,0)</f>
        <v>0</v>
      </c>
      <c r="U73" s="175">
        <f>IF(VLOOKUP($D73,'Appendix B - CI'!$C$2:$EM$141,U$1,0) &gt; 0,$C73,0)</f>
        <v>0</v>
      </c>
      <c r="V73" s="175">
        <f>IF(VLOOKUP($D73,'Appendix B - CI'!$C$2:$EM$141,V$1,0) &gt; 0,$C73,0)</f>
        <v>0</v>
      </c>
      <c r="W73" s="175">
        <f>IF(VLOOKUP($D73,'Appendix B - CI'!$C$2:$EM$141,W$1,0) &gt; 0,$C73,0)</f>
        <v>0</v>
      </c>
      <c r="X73" s="175">
        <f>IF(VLOOKUP($D73,'Appendix B - CI'!$C$2:$EM$141,X$1,0) &gt; 0,$C73,0)</f>
        <v>0</v>
      </c>
      <c r="Y73" s="175">
        <f>IF(VLOOKUP($D73,'Appendix B - CI'!$C$2:$EM$141,Y$1,0) &gt; 0,$C73,0)</f>
        <v>0</v>
      </c>
      <c r="Z73" s="175">
        <f>IF(VLOOKUP($D73,'Appendix B - CI'!$C$2:$EM$141,Z$1,0) &gt; 0,$C73,0)</f>
        <v>0</v>
      </c>
      <c r="AA73" s="175">
        <f>IF(VLOOKUP($D73,'Appendix B - CI'!$C$2:$EM$141,AA$1,0) &gt; 0,$C73,0)</f>
        <v>0</v>
      </c>
      <c r="AB73" s="175">
        <f>IF(VLOOKUP($D73,'Appendix B - CI'!$C$2:$EM$141,AB$1,0) &gt; 0,$C73,0)</f>
        <v>0</v>
      </c>
      <c r="AC73" s="175">
        <f>IF(VLOOKUP($D73,'Appendix B - CI'!$C$2:$EM$141,AC$1,0) &gt; 0,$C73,0)</f>
        <v>0</v>
      </c>
      <c r="AD73" s="175">
        <f>IF(VLOOKUP($D73,'Appendix B - CI'!$C$2:$EM$141,AD$1,0) &gt; 0,$C73,0)</f>
        <v>0</v>
      </c>
      <c r="AE73" s="175">
        <f>IF(VLOOKUP($D73,'Appendix B - CI'!$C$2:$EM$141,AE$1,0) &gt; 0,$C73,0)</f>
        <v>0</v>
      </c>
      <c r="AF73" s="175">
        <f>IF(VLOOKUP($D73,'Appendix B - CI'!$C$2:$EM$141,AF$1,0) &gt; 0,$C73,0)</f>
        <v>0</v>
      </c>
      <c r="AG73" s="175">
        <f>IF(VLOOKUP($D73,'Appendix B - CI'!$C$2:$EM$141,AG$1,0) &gt; 0,$C73,0)</f>
        <v>0</v>
      </c>
      <c r="AH73" s="175">
        <f>IF(VLOOKUP($D73,'Appendix B - CI'!$C$2:$EM$141,AH$1,0) &gt; 0,$C73,0)</f>
        <v>0</v>
      </c>
      <c r="AI73" s="989">
        <f>IF(VLOOKUP($D73,'Appendix B - CI'!$C$2:$EM$141,AI$1,0) &gt; 0,$C73,0)</f>
        <v>7051.96162</v>
      </c>
      <c r="AJ73" s="175">
        <f>IF(VLOOKUP($D73,'Appendix B - CI'!$C$2:$EM$141,AJ$1,0) &gt; 0,$C73,0)</f>
        <v>0</v>
      </c>
      <c r="AK73" s="175">
        <f>IF(VLOOKUP($D73,'Appendix B - CI'!$C$2:$EM$141,AK$1,0) &gt; 0,$C73,0)</f>
        <v>0</v>
      </c>
      <c r="AL73" s="175">
        <f>IF(VLOOKUP($D73,'Appendix B - CI'!$C$2:$EM$141,AL$1,0) &gt; 0,$C73,0)</f>
        <v>0</v>
      </c>
      <c r="AM73" s="175">
        <f>IF(VLOOKUP($D73,'Appendix B - CI'!$C$2:$EM$141,AM$1,0) &gt; 0,$C73,0)</f>
        <v>0</v>
      </c>
      <c r="AN73" s="175">
        <f>IF(VLOOKUP($D73,'Appendix B - CI'!$C$2:$EM$141,AN$1,0) &gt; 0,$C73,0)</f>
        <v>0</v>
      </c>
      <c r="AO73" s="175">
        <f>IF(VLOOKUP($D73,'Appendix B - CI'!$C$2:$EM$141,AO$1,0) &gt; 0,$C73,0)</f>
        <v>0</v>
      </c>
      <c r="AP73" s="175">
        <f>IF(VLOOKUP($D73,'Appendix B - CI'!$C$2:$EM$141,AP$1,0) &gt; 0,$C73,0)</f>
        <v>0</v>
      </c>
      <c r="AQ73" s="989">
        <f>IF(VLOOKUP($D73,'Appendix B - CI'!$C$2:$EM$141,AQ$1,0) &gt; 0,$C73,0)</f>
        <v>7051.96162</v>
      </c>
      <c r="AR73" s="175">
        <f>IF(VLOOKUP($D73,'Appendix B - CI'!$C$2:$EM$141,AR$1,0) &gt; 0,$C73,0)</f>
        <v>0</v>
      </c>
      <c r="AS73" s="175">
        <f>IF(VLOOKUP($D73,'Appendix B - CI'!$C$2:$EM$141,AS$1,0) &gt; 0,$C73,0)</f>
        <v>0</v>
      </c>
      <c r="AT73" s="175">
        <f>IF(VLOOKUP($D73,'Appendix B - CI'!$C$2:$EM$141,AT$1,0) &gt; 0,$C73,0)</f>
        <v>0</v>
      </c>
      <c r="AU73" s="175">
        <f>IF(VLOOKUP($D73,'Appendix B - CI'!$C$2:$EM$141,AU$1,0) &gt; 0,$C73,0)</f>
        <v>0</v>
      </c>
      <c r="AV73" s="175">
        <f>IF(VLOOKUP($D73,'Appendix B - CI'!$C$2:$EM$141,AV$1,0) &gt; 0,$C73,0)</f>
        <v>0</v>
      </c>
      <c r="AW73" s="175">
        <f>IF(VLOOKUP($D73,'Appendix B - CI'!$C$2:$EM$141,AW$1,0) &gt; 0,$C73,0)</f>
        <v>0</v>
      </c>
      <c r="AX73" s="175">
        <f>IF(VLOOKUP($D73,'Appendix B - CI'!$C$2:$EM$141,AX$1,0) &gt; 0,$C73,0)</f>
        <v>0</v>
      </c>
      <c r="AY73" s="175">
        <f>IF(VLOOKUP($D73,'Appendix B - CI'!$C$2:$EM$141,AY$1,0) &gt; 0,$C73,0)</f>
        <v>0</v>
      </c>
      <c r="AZ73" s="175">
        <f>IF(VLOOKUP($D73,'Appendix B - CI'!$C$2:$EM$141,AZ$1,0) &gt; 0,$C73,0)</f>
        <v>0</v>
      </c>
      <c r="BA73" s="175">
        <f>IF(VLOOKUP($D73,'Appendix B - CI'!$C$2:$EM$141,BA$1,0) &gt; 0,$C73,0)</f>
        <v>0</v>
      </c>
      <c r="BB73" s="175">
        <f>IF(VLOOKUP($D73,'Appendix B - CI'!$C$2:$EM$141,BB$1,0) &gt; 0,$C73,0)</f>
        <v>0</v>
      </c>
      <c r="BC73" s="175">
        <f>IF(VLOOKUP($D73,'Appendix B - CI'!$C$2:$EM$141,BC$1,0) &gt; 0,$C73,0)</f>
        <v>0</v>
      </c>
      <c r="BD73" s="175">
        <f>IF(VLOOKUP($D73,'Appendix B - CI'!$C$2:$EM$141,BD$1,0) &gt; 0,$C73,0)</f>
        <v>0</v>
      </c>
      <c r="BE73" s="175">
        <f>IF(VLOOKUP($D73,'Appendix B - CI'!$C$2:$EM$141,BE$1,0) &gt; 0,$C73,0)</f>
        <v>0</v>
      </c>
      <c r="BF73" s="175">
        <f>IF(VLOOKUP($D73,'Appendix B - CI'!$C$2:$EM$141,BF$1,0) &gt; 0,$C73,0)</f>
        <v>0</v>
      </c>
      <c r="BG73" s="989">
        <f>IF(VLOOKUP($D73,'Appendix B - CI'!$C$2:$EM$141,BG$1,0) &gt; 0,$C73,0)</f>
        <v>7051.96162</v>
      </c>
      <c r="BH73" s="175">
        <f>IF(VLOOKUP($D73,'Appendix B - CI'!$C$2:$EM$141,BH$1,0) &gt; 0,$C73,0)</f>
        <v>0</v>
      </c>
      <c r="BI73" s="175">
        <f>IF(VLOOKUP($D73,'Appendix B - CI'!$C$2:$EM$141,BI$1,0) &gt; 0,$C73,0)</f>
        <v>0</v>
      </c>
      <c r="BJ73" s="175">
        <f>IF(VLOOKUP($D73,'Appendix B - CI'!$C$2:$EM$141,BJ$1,0) &gt; 0,$C73,0)</f>
        <v>0</v>
      </c>
      <c r="BK73" s="175">
        <f>IF(VLOOKUP($D73,'Appendix B - CI'!$C$2:$EM$141,BK$1,0) &gt; 0,$C73,0)</f>
        <v>0</v>
      </c>
      <c r="BL73" s="175">
        <f>IF(VLOOKUP($D73,'Appendix B - CI'!$C$2:$EM$141,BL$1,0) &gt; 0,$C73,0)</f>
        <v>0</v>
      </c>
      <c r="BM73" s="175">
        <f>IF(VLOOKUP($D73,'Appendix B - CI'!$C$2:$EM$141,BM$1,0) &gt; 0,$C73,0)</f>
        <v>0</v>
      </c>
      <c r="BN73" s="175">
        <f>IF(VLOOKUP($D73,'Appendix B - CI'!$C$2:$EM$141,BN$1,0) &gt; 0,$C73,0)</f>
        <v>0</v>
      </c>
      <c r="BO73" s="175">
        <f>IF(VLOOKUP($D73,'Appendix B - CI'!$C$2:$EM$141,BO$1,0) &gt; 0,$C73,0)</f>
        <v>0</v>
      </c>
      <c r="BP73" s="175">
        <f>IF(VLOOKUP($D73,'Appendix B - CI'!$C$2:$EM$141,BP$1,0) &gt; 0,$C73,0)</f>
        <v>0</v>
      </c>
      <c r="BQ73" s="175">
        <f>IF(VLOOKUP($D73,'Appendix B - CI'!$C$2:$EM$141,BQ$1,0) &gt; 0,$C73,0)</f>
        <v>0</v>
      </c>
      <c r="BR73" s="175">
        <f>IF(VLOOKUP($D73,'Appendix B - CI'!$C$2:$EM$141,BR$1,0) &gt; 0,$C73,0)</f>
        <v>0</v>
      </c>
      <c r="BS73" s="175">
        <f>IF(VLOOKUP($D73,'Appendix B - CI'!$C$2:$EM$141,BS$1,0) &gt; 0,$C73,0)</f>
        <v>0</v>
      </c>
      <c r="BT73" s="175">
        <f>IF(VLOOKUP($D73,'Appendix B - CI'!$C$2:$EM$141,BT$1,0) &gt; 0,$C73,0)</f>
        <v>0</v>
      </c>
      <c r="BU73" s="989">
        <f>IF(VLOOKUP($D73,'Appendix B - CI'!$C$2:$EM$141,BU$1,0) &gt; 0,$C73,0)</f>
        <v>7051.96162</v>
      </c>
      <c r="BV73" s="175">
        <f>IF(VLOOKUP($D73,'Appendix B - CI'!$C$2:$EM$141,BV$1,0) &gt; 0,$C73,0)</f>
        <v>0</v>
      </c>
      <c r="BW73" s="175">
        <f>IF(VLOOKUP($D73,'Appendix B - CI'!$C$2:$EM$141,BW$1,0) &gt; 0,$C73,0)</f>
        <v>0</v>
      </c>
      <c r="BX73" s="175">
        <f>IF(VLOOKUP($D73,'Appendix B - CI'!$C$2:$EM$141,BX$1,0) &gt; 0,$C73,0)</f>
        <v>0</v>
      </c>
      <c r="BY73" s="175">
        <f>IF(VLOOKUP($D73,'Appendix B - CI'!$C$2:$EM$141,BY$1,0) &gt; 0,$C73,0)</f>
        <v>0</v>
      </c>
      <c r="BZ73" s="175">
        <f>IF(VLOOKUP($D73,'Appendix B - CI'!$C$2:$EM$141,BZ$1,0) &gt; 0,$C73,0)</f>
        <v>0</v>
      </c>
      <c r="CA73" s="175">
        <f>IF(VLOOKUP($D73,'Appendix B - CI'!$C$2:$EM$141,CA$1,0) &gt; 0,$C73,0)</f>
        <v>0</v>
      </c>
      <c r="CB73" s="989">
        <f>IF(VLOOKUP($D73,'Appendix B - CI'!$C$2:$EM$141,CB$1,0) &gt; 0,$C73,0)</f>
        <v>7051.96162</v>
      </c>
      <c r="CC73" s="175">
        <f>IF(VLOOKUP($D73,'Appendix B - CI'!$C$2:$EM$141,CC$1,0) &gt; 0,$C73,0)</f>
        <v>0</v>
      </c>
      <c r="CD73" s="175">
        <f>IF(VLOOKUP($D73,'Appendix B - CI'!$C$2:$EM$141,CD$1,0) &gt; 0,$C73,0)</f>
        <v>0</v>
      </c>
      <c r="CE73" s="175">
        <f>IF(VLOOKUP($D73,'Appendix B - CI'!$C$2:$EM$141,CE$1,0) &gt; 0,$C73,0)</f>
        <v>0</v>
      </c>
      <c r="CF73" s="175">
        <f>IF(VLOOKUP($D73,'Appendix B - CI'!$C$2:$EM$141,CF$1,0) &gt; 0,$C73,0)</f>
        <v>0</v>
      </c>
      <c r="CG73" s="175">
        <f>IF(VLOOKUP($D73,'Appendix B - CI'!$C$2:$EM$141,CG$1,0) &gt; 0,$C73,0)</f>
        <v>0</v>
      </c>
      <c r="CH73" s="175">
        <f>IF(VLOOKUP($D73,'Appendix B - CI'!$C$2:$EM$141,CH$1,0) &gt; 0,$C73,0)</f>
        <v>0</v>
      </c>
      <c r="CI73" s="175">
        <f>IF(VLOOKUP($D73,'Appendix B - CI'!$C$2:$EM$141,CI$1,0) &gt; 0,$C73,0)</f>
        <v>0</v>
      </c>
      <c r="CJ73" s="175">
        <f>IF(VLOOKUP($D73,'Appendix B - CI'!$C$2:$EM$141,CJ$1,0) &gt; 0,$C73,0)</f>
        <v>0</v>
      </c>
      <c r="CK73" s="175">
        <f>IF(VLOOKUP($D73,'Appendix B - CI'!$C$2:$EM$141,CK$1,0) &gt; 0,$C73,0)</f>
        <v>0</v>
      </c>
      <c r="CL73" s="175">
        <f>IF(VLOOKUP($D73,'Appendix B - CI'!$C$2:$EM$141,CL$1,0) &gt; 0,$C73,0)</f>
        <v>0</v>
      </c>
      <c r="CM73" s="175">
        <f>IF(VLOOKUP($D73,'Appendix B - CI'!$C$2:$EM$141,CM$1,0) &gt; 0,$C73,0)</f>
        <v>0</v>
      </c>
      <c r="CN73" s="175">
        <f>IF(VLOOKUP($D73,'Appendix B - CI'!$C$2:$EM$141,CN$1,0) &gt; 0,$C73,0)</f>
        <v>0</v>
      </c>
      <c r="CO73" s="175">
        <f>IF(VLOOKUP($D73,'Appendix B - CI'!$C$2:$EM$141,CO$1,0) &gt; 0,$C73,0)</f>
        <v>0</v>
      </c>
      <c r="CP73" s="175">
        <f>IF(VLOOKUP($D73,'Appendix B - CI'!$C$2:$EM$141,CP$1,0) &gt; 0,$C73,0)</f>
        <v>0</v>
      </c>
      <c r="CQ73" s="175">
        <f>IF(VLOOKUP($D73,'Appendix B - CI'!$C$2:$EM$141,CQ$1,0) &gt; 0,$C73,0)</f>
        <v>0</v>
      </c>
      <c r="CR73" s="175">
        <f>IF(VLOOKUP($D73,'Appendix B - CI'!$C$2:$EM$141,CR$1,0) &gt; 0,$C73,0)</f>
        <v>0</v>
      </c>
      <c r="CS73" s="175">
        <f>IF(VLOOKUP($D73,'Appendix B - CI'!$C$2:$EM$141,CS$1,0) &gt; 0,$C73,0)</f>
        <v>0</v>
      </c>
      <c r="CT73" s="175">
        <f>IF(VLOOKUP($D73,'Appendix B - CI'!$C$2:$EM$141,CT$1,0) &gt; 0,$C73,0)</f>
        <v>0</v>
      </c>
      <c r="CU73" s="175">
        <f>IF(VLOOKUP($D73,'Appendix B - CI'!$C$2:$EM$141,CU$1,0) &gt; 0,$C73,0)</f>
        <v>0</v>
      </c>
      <c r="CV73" s="989">
        <f>IF(VLOOKUP($D73,'Appendix B - CI'!$C$2:$EM$141,CV$1,0) &gt; 0,$C73,0)</f>
        <v>7051.96162</v>
      </c>
      <c r="CW73" s="175">
        <f>IF(VLOOKUP($D73,'Appendix B - CI'!$C$2:$EM$141,CW$1,0) &gt; 0,$C73,0)</f>
        <v>0</v>
      </c>
      <c r="CX73" s="175">
        <f>IF(VLOOKUP($D73,'Appendix B - CI'!$C$2:$EM$141,CX$1,0) &gt; 0,$C73,0)</f>
        <v>0</v>
      </c>
      <c r="CY73" s="175">
        <f>IF(VLOOKUP($D73,'Appendix B - CI'!$C$2:$EM$141,CY$1,0) &gt; 0,$C73,0)</f>
        <v>0</v>
      </c>
      <c r="CZ73" s="175">
        <f>IF(VLOOKUP($D73,'Appendix B - CI'!$C$2:$EM$141,CZ$1,0) &gt; 0,$C73,0)</f>
        <v>0</v>
      </c>
      <c r="DA73" s="175">
        <f>IF(VLOOKUP($D73,'Appendix B - CI'!$C$2:$EM$141,DA$1,0) &gt; 0,$C73,0)</f>
        <v>0</v>
      </c>
      <c r="DB73" s="175">
        <f>IF(VLOOKUP($D73,'Appendix B - CI'!$C$2:$EM$141,DB$1,0) &gt; 0,$C73,0)</f>
        <v>0</v>
      </c>
      <c r="DC73" s="175">
        <f>IF(VLOOKUP($D73,'Appendix B - CI'!$C$2:$EM$141,DC$1,0) &gt; 0,$C73,0)</f>
        <v>0</v>
      </c>
      <c r="DD73" s="175">
        <f>IF(VLOOKUP($D73,'Appendix B - CI'!$C$2:$EM$141,DD$1,0) &gt; 0,$C73,0)</f>
        <v>0</v>
      </c>
      <c r="DE73" s="989">
        <f>IF(VLOOKUP($D73,'Appendix B - CI'!$C$2:$EM$141,DE$1,0) &gt; 0,$C73,0)</f>
        <v>7051.96162</v>
      </c>
      <c r="DF73" s="175">
        <f>IF(VLOOKUP($D73,'Appendix B - CI'!$C$2:$EM$141,DF$1,0) &gt; 0,$C73,0)</f>
        <v>0</v>
      </c>
      <c r="DG73" s="175">
        <f>IF(VLOOKUP($D73,'Appendix B - CI'!$C$2:$EM$141,DG$1,0) &gt; 0,$C73,0)</f>
        <v>0</v>
      </c>
      <c r="DH73" s="175">
        <f>IF(VLOOKUP($D73,'Appendix B - CI'!$C$2:$EM$141,DH$1,0) &gt; 0,$C73,0)</f>
        <v>0</v>
      </c>
      <c r="DI73" s="175">
        <f>IF(VLOOKUP($D73,'Appendix B - CI'!$C$2:$EM$141,DI$1,0) &gt; 0,$C73,0)</f>
        <v>0</v>
      </c>
      <c r="DJ73" s="175">
        <f>IF(VLOOKUP($D73,'Appendix B - CI'!$C$2:$EM$141,DJ$1,0) &gt; 0,$C73,0)</f>
        <v>0</v>
      </c>
      <c r="DK73" s="175">
        <f>IF(VLOOKUP($D73,'Appendix B - CI'!$C$2:$EM$141,DK$1,0) &gt; 0,$C73,0)</f>
        <v>0</v>
      </c>
      <c r="DL73" s="175">
        <f>IF(VLOOKUP($D73,'Appendix B - CI'!$C$2:$EM$141,DL$1,0) &gt; 0,$C73,0)</f>
        <v>0</v>
      </c>
      <c r="DM73" s="989">
        <f>IF(VLOOKUP($D73,'Appendix B - CI'!$C$2:$EM$141,DM$1,0) &gt; 0,$C73,0)</f>
        <v>7051.96162</v>
      </c>
      <c r="DN73" s="175">
        <f>IF(VLOOKUP($D73,'Appendix B - CI'!$C$2:$EM$141,DN$1,0) &gt; 0,$C73,0)</f>
        <v>0</v>
      </c>
      <c r="DO73" s="175">
        <f>IF(VLOOKUP($D73,'Appendix B - CI'!$C$2:$EM$141,DO$1,0) &gt; 0,$C73,0)</f>
        <v>0</v>
      </c>
      <c r="DP73" s="175">
        <f>IF(VLOOKUP($D73,'Appendix B - CI'!$C$2:$EM$141,DP$1,0) &gt; 0,$C73,0)</f>
        <v>0</v>
      </c>
      <c r="DQ73" s="175">
        <f>IF(VLOOKUP($D73,'Appendix B - CI'!$C$2:$EM$141,DQ$1,0) &gt; 0,$C73,0)</f>
        <v>0</v>
      </c>
      <c r="DR73" s="175">
        <f>IF(VLOOKUP($D73,'Appendix B - CI'!$C$2:$EM$141,DR$1,0) &gt; 0,$C73,0)</f>
        <v>0</v>
      </c>
      <c r="DS73" s="175">
        <f>IF(VLOOKUP($D73,'Appendix B - CI'!$C$2:$EM$141,DS$1,0) &gt; 0,$C73,0)</f>
        <v>0</v>
      </c>
      <c r="DT73" s="989">
        <f>IF(VLOOKUP($D73,'Appendix B - CI'!$C$2:$EM$141,DT$1,0) &gt; 0,$C73,0)</f>
        <v>7051.96162</v>
      </c>
      <c r="DU73" s="175">
        <f>IF(VLOOKUP($D73,'Appendix B - CI'!$C$2:$EM$141,DU$1,0) &gt; 0,$C73,0)</f>
        <v>0</v>
      </c>
      <c r="DV73" s="175">
        <f>IF(VLOOKUP($D73,'Appendix B - CI'!$C$2:$EM$141,DV$1,0) &gt; 0,$C73,0)</f>
        <v>0</v>
      </c>
      <c r="DW73" s="175">
        <f>IF(VLOOKUP($D73,'Appendix B - CI'!$C$2:$EM$141,DW$1,0) &gt; 0,$C73,0)</f>
        <v>0</v>
      </c>
      <c r="DX73" s="175">
        <f>IF(VLOOKUP($D73,'Appendix B - CI'!$C$2:$EM$141,DX$1,0) &gt; 0,$C73,0)</f>
        <v>0</v>
      </c>
      <c r="DY73" s="175">
        <f>IF(VLOOKUP($D73,'Appendix B - CI'!$C$2:$EM$141,DY$1,0) &gt; 0,$C73,0)</f>
        <v>0</v>
      </c>
      <c r="DZ73" s="989">
        <f>IF(VLOOKUP($D73,'Appendix B - CI'!$C$2:$EM$141,DZ$1,0) &gt; 0,$C73,0)</f>
        <v>7051.96162</v>
      </c>
      <c r="EA73" s="175">
        <f>IF(VLOOKUP($D73,'Appendix B - CI'!$C$2:$EM$141,EA$1,0) &gt; 0,$C73,0)</f>
        <v>0</v>
      </c>
      <c r="EB73" s="175">
        <f>IF(VLOOKUP($D73,'Appendix B - CI'!$C$2:$EM$141,EB$1,0) &gt; 0,$C73,0)</f>
        <v>0</v>
      </c>
      <c r="EC73" s="989">
        <f>IF(VLOOKUP($D73,'Appendix B - CI'!$C$2:$EM$141,EC$1,0) &gt; 0,$C73,0)</f>
        <v>7051.96162</v>
      </c>
      <c r="ED73" s="175">
        <f>IF(VLOOKUP($D73,'Appendix B - CI'!$C$2:$EM$141,ED$1,0) &gt; 0,$C73,0)</f>
        <v>0</v>
      </c>
      <c r="EE73" s="175">
        <f>IF(VLOOKUP($D73,'Appendix B - CI'!$C$2:$EM$141,EE$1,0) &gt; 0,$C73,0)</f>
        <v>0</v>
      </c>
      <c r="EF73" s="175">
        <f>IF(VLOOKUP($D73,'Appendix B - CI'!$C$2:$EM$141,EF$1,0) &gt; 0,$C73,0)</f>
        <v>0</v>
      </c>
      <c r="EG73" s="175">
        <f>IF(VLOOKUP($D73,'Appendix B - CI'!$C$2:$EM$141,EG$1,0) &gt; 0,$C73,0)</f>
        <v>0</v>
      </c>
      <c r="EH73" s="175">
        <f>IF(VLOOKUP($D73,'Appendix B - CI'!$C$2:$EM$141,EH$1,0) &gt; 0,$C73,0)</f>
        <v>0</v>
      </c>
      <c r="EI73" s="175">
        <f>IF(VLOOKUP($D73,'Appendix B - CI'!$C$2:$EM$141,EI$1,0) &gt; 0,$C73,0)</f>
        <v>0</v>
      </c>
      <c r="EJ73" s="175">
        <f>IF(VLOOKUP($D73,'Appendix B - CI'!$C$2:$EM$141,EJ$1,0) &gt; 0,$C73,0)</f>
        <v>0</v>
      </c>
      <c r="EK73" s="175">
        <f>IF(VLOOKUP($D73,'Appendix B - CI'!$C$2:$EM$141,EK$1,0) &gt; 0,$C73,0)</f>
        <v>0</v>
      </c>
      <c r="EL73" s="175">
        <f>IF(VLOOKUP($D73,'Appendix B - CI'!$C$2:$EM$141,EL$1,0) &gt; 0,$C73,0)</f>
        <v>0</v>
      </c>
      <c r="EM73" s="175">
        <f>IF(VLOOKUP($D73,'Appendix B - CI'!$C$2:$EM$141,EM$1,0) &gt; 0,$C73,0)</f>
        <v>0</v>
      </c>
      <c r="EN73" s="175">
        <f>IF(VLOOKUP($D73,'Appendix B - CI'!$C$2:$EM$141,EN$1,0) &gt; 0,$C73,0)</f>
        <v>0</v>
      </c>
      <c r="EO73" s="178"/>
      <c r="EP73" s="178"/>
      <c r="EQ73" s="178"/>
      <c r="ER73" s="178"/>
      <c r="ES73" s="178"/>
      <c r="ET73" s="178"/>
      <c r="EU73" s="178"/>
      <c r="EV73" s="178"/>
      <c r="EW73" s="178"/>
      <c r="EX73" s="178"/>
      <c r="EY73" s="178"/>
      <c r="EZ73" s="178"/>
      <c r="FA73" s="178"/>
      <c r="FB73" s="178"/>
      <c r="FC73" s="178"/>
      <c r="FD73" s="178"/>
      <c r="FE73" s="178"/>
      <c r="FF73" s="178"/>
      <c r="FG73" s="178"/>
      <c r="FH73" s="178"/>
      <c r="FI73" s="178"/>
      <c r="FJ73" s="178"/>
      <c r="FK73" s="178"/>
      <c r="FL73" s="178"/>
      <c r="FM73" s="178"/>
      <c r="FN73" s="178"/>
      <c r="FO73" s="178"/>
      <c r="FP73" s="178"/>
      <c r="FQ73" s="178"/>
      <c r="FR73" s="178"/>
      <c r="FS73" s="178"/>
      <c r="FT73" s="178"/>
      <c r="FU73" s="178"/>
      <c r="FV73" s="178"/>
      <c r="FW73" s="178"/>
      <c r="FX73" s="178"/>
      <c r="FY73" s="178"/>
      <c r="FZ73" s="178"/>
      <c r="GA73" s="178"/>
      <c r="GB73" s="178"/>
      <c r="GC73" s="178"/>
      <c r="GD73" s="178"/>
      <c r="GE73" s="178"/>
      <c r="GF73" s="178"/>
      <c r="GG73" s="178"/>
      <c r="GH73" s="178"/>
      <c r="GI73" s="178"/>
      <c r="GJ73" s="178"/>
      <c r="GK73" s="178"/>
      <c r="GL73" s="178"/>
      <c r="GM73" s="178"/>
      <c r="GN73" s="178"/>
      <c r="GO73" s="178"/>
      <c r="GP73" s="178"/>
      <c r="GQ73" s="178"/>
      <c r="GR73" s="178"/>
      <c r="GS73" s="178"/>
      <c r="GT73" s="178"/>
      <c r="GU73" s="178"/>
      <c r="GV73" s="178"/>
      <c r="GW73" s="178"/>
      <c r="GX73" s="178"/>
      <c r="GY73" s="178"/>
      <c r="GZ73" s="178"/>
      <c r="HA73" s="178"/>
      <c r="HB73" s="178"/>
      <c r="HC73" s="178"/>
      <c r="HD73" s="178"/>
      <c r="HE73" s="178"/>
      <c r="HF73" s="178"/>
      <c r="HG73" s="178"/>
      <c r="HH73" s="178"/>
      <c r="HI73" s="178"/>
      <c r="HJ73" s="178"/>
      <c r="HK73" s="178"/>
      <c r="HL73" s="178"/>
      <c r="HM73" s="178"/>
      <c r="HN73" s="178"/>
      <c r="HO73" s="178"/>
      <c r="HP73" s="178"/>
      <c r="HQ73" s="178"/>
      <c r="HR73" s="178"/>
      <c r="HS73" s="178"/>
      <c r="HT73" s="178"/>
      <c r="HU73" s="178"/>
      <c r="HV73" s="178"/>
      <c r="HW73" s="178"/>
      <c r="HX73" s="178"/>
      <c r="HY73" s="178"/>
      <c r="HZ73" s="178"/>
      <c r="IA73" s="178"/>
      <c r="IB73" s="178"/>
      <c r="IC73" s="178"/>
      <c r="ID73" s="178"/>
      <c r="IE73" s="178"/>
      <c r="IF73" s="178"/>
      <c r="IG73" s="178"/>
      <c r="IH73" s="178"/>
      <c r="II73" s="178"/>
      <c r="IJ73" s="178"/>
      <c r="IK73" s="178"/>
      <c r="IL73" s="178"/>
      <c r="IM73" s="178"/>
      <c r="IN73" s="178"/>
      <c r="IO73" s="178"/>
      <c r="IP73" s="178"/>
      <c r="IQ73" s="178"/>
      <c r="IR73" s="178"/>
      <c r="IS73" s="178"/>
      <c r="IT73" s="178"/>
      <c r="IU73" s="178"/>
      <c r="IV73" s="178"/>
      <c r="IW73" s="178"/>
      <c r="IX73" s="178"/>
      <c r="IY73" s="178"/>
      <c r="IZ73" s="178"/>
      <c r="JA73" s="178"/>
      <c r="JB73" s="178"/>
      <c r="JC73" s="178"/>
      <c r="JD73" s="178"/>
      <c r="JE73" s="178"/>
      <c r="JF73" s="178"/>
      <c r="JG73" s="178"/>
      <c r="JH73" s="178"/>
      <c r="JI73" s="178"/>
      <c r="JJ73" s="178"/>
      <c r="JK73" s="178"/>
      <c r="JL73" s="178"/>
      <c r="JM73" s="178"/>
      <c r="JN73" s="178"/>
      <c r="JO73" s="178"/>
      <c r="JP73" s="178"/>
      <c r="JQ73" s="178"/>
      <c r="JR73" s="178"/>
      <c r="JS73" s="178"/>
      <c r="JT73" s="178"/>
      <c r="JU73" s="178"/>
      <c r="JV73" s="178"/>
      <c r="JW73" s="178"/>
      <c r="JX73" s="178"/>
      <c r="JY73" s="180"/>
    </row>
    <row r="74" ht="14.25" customHeight="1">
      <c r="A74" s="50" t="s">
        <v>275</v>
      </c>
      <c r="B74" s="83" t="s">
        <v>480</v>
      </c>
      <c r="C74" s="1330">
        <f>VLOOKUP(D74,'Combined Scenario II - Results'!$C$2:$AR$87,42,0)</f>
        <v>4712.9814</v>
      </c>
      <c r="D74" s="50">
        <v>1811116.0</v>
      </c>
      <c r="E74" s="175">
        <f>IF(VLOOKUP($D74,'Appendix B - CI'!$C$2:$EM$141,E$1,0) &gt; 0,$C74,0)</f>
        <v>0</v>
      </c>
      <c r="F74" s="175">
        <f>IF(VLOOKUP($D74,'Appendix B - CI'!$C$2:$EM$141,F$1,0) &gt; 0,$C74,0)</f>
        <v>0</v>
      </c>
      <c r="G74" s="175">
        <f>IF(VLOOKUP($D74,'Appendix B - CI'!$C$2:$EM$141,G$1,0) &gt; 0,$C74,0)</f>
        <v>0</v>
      </c>
      <c r="H74" s="175">
        <f>IF(VLOOKUP($D74,'Appendix B - CI'!$C$2:$EM$141,H$1,0) &gt; 0,$C74,0)</f>
        <v>0</v>
      </c>
      <c r="I74" s="175">
        <f>IF(VLOOKUP($D74,'Appendix B - CI'!$C$2:$EM$141,I$1,0) &gt; 0,$C74,0)</f>
        <v>0</v>
      </c>
      <c r="J74" s="175">
        <f>IF(VLOOKUP($D74,'Appendix B - CI'!$C$2:$EM$141,J$1,0) &gt; 0,$C74,0)</f>
        <v>0</v>
      </c>
      <c r="K74" s="175">
        <f>IF(VLOOKUP($D74,'Appendix B - CI'!$C$2:$EM$141,K$1,0) &gt; 0,$C74,0)</f>
        <v>0</v>
      </c>
      <c r="L74" s="175">
        <f>IF(VLOOKUP($D74,'Appendix B - CI'!$C$2:$EM$141,L$1,0) &gt; 0,$C74,0)</f>
        <v>0</v>
      </c>
      <c r="M74" s="175">
        <f>IF(VLOOKUP($D74,'Appendix B - CI'!$C$2:$EM$141,M$1,0) &gt; 0,$C74,0)</f>
        <v>0</v>
      </c>
      <c r="N74" s="175">
        <f>IF(VLOOKUP($D74,'Appendix B - CI'!$C$2:$EM$141,N$1,0) &gt; 0,$C74,0)</f>
        <v>0</v>
      </c>
      <c r="O74" s="175">
        <f>IF(VLOOKUP($D74,'Appendix B - CI'!$C$2:$EM$141,O$1,0) &gt; 0,$C74,0)</f>
        <v>0</v>
      </c>
      <c r="P74" s="175">
        <f>IF(VLOOKUP($D74,'Appendix B - CI'!$C$2:$EM$141,P$1,0) &gt; 0,$C74,0)</f>
        <v>0</v>
      </c>
      <c r="Q74" s="175">
        <f>IF(VLOOKUP($D74,'Appendix B - CI'!$C$2:$EM$141,Q$1,0) &gt; 0,$C74,0)</f>
        <v>0</v>
      </c>
      <c r="R74" s="175">
        <f>IF(VLOOKUP($D74,'Appendix B - CI'!$C$2:$EM$141,R$1,0) &gt; 0,$C74,0)</f>
        <v>0</v>
      </c>
      <c r="S74" s="175">
        <f>IF(VLOOKUP($D74,'Appendix B - CI'!$C$2:$EM$141,S$1,0) &gt; 0,$C74,0)</f>
        <v>0</v>
      </c>
      <c r="T74" s="175">
        <f>IF(VLOOKUP($D74,'Appendix B - CI'!$C$2:$EM$141,T$1,0) &gt; 0,$C74,0)</f>
        <v>0</v>
      </c>
      <c r="U74" s="175">
        <f>IF(VLOOKUP($D74,'Appendix B - CI'!$C$2:$EM$141,U$1,0) &gt; 0,$C74,0)</f>
        <v>0</v>
      </c>
      <c r="V74" s="175">
        <f>IF(VLOOKUP($D74,'Appendix B - CI'!$C$2:$EM$141,V$1,0) &gt; 0,$C74,0)</f>
        <v>0</v>
      </c>
      <c r="W74" s="175">
        <f>IF(VLOOKUP($D74,'Appendix B - CI'!$C$2:$EM$141,W$1,0) &gt; 0,$C74,0)</f>
        <v>0</v>
      </c>
      <c r="X74" s="175">
        <f>IF(VLOOKUP($D74,'Appendix B - CI'!$C$2:$EM$141,X$1,0) &gt; 0,$C74,0)</f>
        <v>0</v>
      </c>
      <c r="Y74" s="175">
        <f>IF(VLOOKUP($D74,'Appendix B - CI'!$C$2:$EM$141,Y$1,0) &gt; 0,$C74,0)</f>
        <v>0</v>
      </c>
      <c r="Z74" s="175">
        <f>IF(VLOOKUP($D74,'Appendix B - CI'!$C$2:$EM$141,Z$1,0) &gt; 0,$C74,0)</f>
        <v>0</v>
      </c>
      <c r="AA74" s="175">
        <f>IF(VLOOKUP($D74,'Appendix B - CI'!$C$2:$EM$141,AA$1,0) &gt; 0,$C74,0)</f>
        <v>0</v>
      </c>
      <c r="AB74" s="175">
        <f>IF(VLOOKUP($D74,'Appendix B - CI'!$C$2:$EM$141,AB$1,0) &gt; 0,$C74,0)</f>
        <v>0</v>
      </c>
      <c r="AC74" s="175">
        <f>IF(VLOOKUP($D74,'Appendix B - CI'!$C$2:$EM$141,AC$1,0) &gt; 0,$C74,0)</f>
        <v>0</v>
      </c>
      <c r="AD74" s="175">
        <f>IF(VLOOKUP($D74,'Appendix B - CI'!$C$2:$EM$141,AD$1,0) &gt; 0,$C74,0)</f>
        <v>0</v>
      </c>
      <c r="AE74" s="175">
        <f>IF(VLOOKUP($D74,'Appendix B - CI'!$C$2:$EM$141,AE$1,0) &gt; 0,$C74,0)</f>
        <v>0</v>
      </c>
      <c r="AF74" s="175">
        <f>IF(VLOOKUP($D74,'Appendix B - CI'!$C$2:$EM$141,AF$1,0) &gt; 0,$C74,0)</f>
        <v>0</v>
      </c>
      <c r="AG74" s="175">
        <f>IF(VLOOKUP($D74,'Appendix B - CI'!$C$2:$EM$141,AG$1,0) &gt; 0,$C74,0)</f>
        <v>0</v>
      </c>
      <c r="AH74" s="175">
        <f>IF(VLOOKUP($D74,'Appendix B - CI'!$C$2:$EM$141,AH$1,0) &gt; 0,$C74,0)</f>
        <v>0</v>
      </c>
      <c r="AI74" s="989">
        <f>IF(VLOOKUP($D74,'Appendix B - CI'!$C$2:$EM$141,AI$1,0) &gt; 0,$C74,0)</f>
        <v>4712.9814</v>
      </c>
      <c r="AJ74" s="175">
        <f>IF(VLOOKUP($D74,'Appendix B - CI'!$C$2:$EM$141,AJ$1,0) &gt; 0,$C74,0)</f>
        <v>0</v>
      </c>
      <c r="AK74" s="175">
        <f>IF(VLOOKUP($D74,'Appendix B - CI'!$C$2:$EM$141,AK$1,0) &gt; 0,$C74,0)</f>
        <v>0</v>
      </c>
      <c r="AL74" s="175">
        <f>IF(VLOOKUP($D74,'Appendix B - CI'!$C$2:$EM$141,AL$1,0) &gt; 0,$C74,0)</f>
        <v>0</v>
      </c>
      <c r="AM74" s="175">
        <f>IF(VLOOKUP($D74,'Appendix B - CI'!$C$2:$EM$141,AM$1,0) &gt; 0,$C74,0)</f>
        <v>0</v>
      </c>
      <c r="AN74" s="175">
        <f>IF(VLOOKUP($D74,'Appendix B - CI'!$C$2:$EM$141,AN$1,0) &gt; 0,$C74,0)</f>
        <v>0</v>
      </c>
      <c r="AO74" s="175">
        <f>IF(VLOOKUP($D74,'Appendix B - CI'!$C$2:$EM$141,AO$1,0) &gt; 0,$C74,0)</f>
        <v>0</v>
      </c>
      <c r="AP74" s="175">
        <f>IF(VLOOKUP($D74,'Appendix B - CI'!$C$2:$EM$141,AP$1,0) &gt; 0,$C74,0)</f>
        <v>0</v>
      </c>
      <c r="AQ74" s="989">
        <f>IF(VLOOKUP($D74,'Appendix B - CI'!$C$2:$EM$141,AQ$1,0) &gt; 0,$C74,0)</f>
        <v>4712.9814</v>
      </c>
      <c r="AR74" s="175">
        <f>IF(VLOOKUP($D74,'Appendix B - CI'!$C$2:$EM$141,AR$1,0) &gt; 0,$C74,0)</f>
        <v>0</v>
      </c>
      <c r="AS74" s="175">
        <f>IF(VLOOKUP($D74,'Appendix B - CI'!$C$2:$EM$141,AS$1,0) &gt; 0,$C74,0)</f>
        <v>0</v>
      </c>
      <c r="AT74" s="175">
        <f>IF(VLOOKUP($D74,'Appendix B - CI'!$C$2:$EM$141,AT$1,0) &gt; 0,$C74,0)</f>
        <v>0</v>
      </c>
      <c r="AU74" s="175">
        <f>IF(VLOOKUP($D74,'Appendix B - CI'!$C$2:$EM$141,AU$1,0) &gt; 0,$C74,0)</f>
        <v>0</v>
      </c>
      <c r="AV74" s="175">
        <f>IF(VLOOKUP($D74,'Appendix B - CI'!$C$2:$EM$141,AV$1,0) &gt; 0,$C74,0)</f>
        <v>0</v>
      </c>
      <c r="AW74" s="175">
        <f>IF(VLOOKUP($D74,'Appendix B - CI'!$C$2:$EM$141,AW$1,0) &gt; 0,$C74,0)</f>
        <v>0</v>
      </c>
      <c r="AX74" s="175">
        <f>IF(VLOOKUP($D74,'Appendix B - CI'!$C$2:$EM$141,AX$1,0) &gt; 0,$C74,0)</f>
        <v>0</v>
      </c>
      <c r="AY74" s="175">
        <f>IF(VLOOKUP($D74,'Appendix B - CI'!$C$2:$EM$141,AY$1,0) &gt; 0,$C74,0)</f>
        <v>0</v>
      </c>
      <c r="AZ74" s="175">
        <f>IF(VLOOKUP($D74,'Appendix B - CI'!$C$2:$EM$141,AZ$1,0) &gt; 0,$C74,0)</f>
        <v>0</v>
      </c>
      <c r="BA74" s="175">
        <f>IF(VLOOKUP($D74,'Appendix B - CI'!$C$2:$EM$141,BA$1,0) &gt; 0,$C74,0)</f>
        <v>0</v>
      </c>
      <c r="BB74" s="175">
        <f>IF(VLOOKUP($D74,'Appendix B - CI'!$C$2:$EM$141,BB$1,0) &gt; 0,$C74,0)</f>
        <v>0</v>
      </c>
      <c r="BC74" s="175">
        <f>IF(VLOOKUP($D74,'Appendix B - CI'!$C$2:$EM$141,BC$1,0) &gt; 0,$C74,0)</f>
        <v>0</v>
      </c>
      <c r="BD74" s="175">
        <f>IF(VLOOKUP($D74,'Appendix B - CI'!$C$2:$EM$141,BD$1,0) &gt; 0,$C74,0)</f>
        <v>0</v>
      </c>
      <c r="BE74" s="175">
        <f>IF(VLOOKUP($D74,'Appendix B - CI'!$C$2:$EM$141,BE$1,0) &gt; 0,$C74,0)</f>
        <v>0</v>
      </c>
      <c r="BF74" s="175">
        <f>IF(VLOOKUP($D74,'Appendix B - CI'!$C$2:$EM$141,BF$1,0) &gt; 0,$C74,0)</f>
        <v>0</v>
      </c>
      <c r="BG74" s="989">
        <f>IF(VLOOKUP($D74,'Appendix B - CI'!$C$2:$EM$141,BG$1,0) &gt; 0,$C74,0)</f>
        <v>4712.9814</v>
      </c>
      <c r="BH74" s="175">
        <f>IF(VLOOKUP($D74,'Appendix B - CI'!$C$2:$EM$141,BH$1,0) &gt; 0,$C74,0)</f>
        <v>0</v>
      </c>
      <c r="BI74" s="175">
        <f>IF(VLOOKUP($D74,'Appendix B - CI'!$C$2:$EM$141,BI$1,0) &gt; 0,$C74,0)</f>
        <v>0</v>
      </c>
      <c r="BJ74" s="175">
        <f>IF(VLOOKUP($D74,'Appendix B - CI'!$C$2:$EM$141,BJ$1,0) &gt; 0,$C74,0)</f>
        <v>0</v>
      </c>
      <c r="BK74" s="175">
        <f>IF(VLOOKUP($D74,'Appendix B - CI'!$C$2:$EM$141,BK$1,0) &gt; 0,$C74,0)</f>
        <v>0</v>
      </c>
      <c r="BL74" s="175">
        <f>IF(VLOOKUP($D74,'Appendix B - CI'!$C$2:$EM$141,BL$1,0) &gt; 0,$C74,0)</f>
        <v>0</v>
      </c>
      <c r="BM74" s="175">
        <f>IF(VLOOKUP($D74,'Appendix B - CI'!$C$2:$EM$141,BM$1,0) &gt; 0,$C74,0)</f>
        <v>0</v>
      </c>
      <c r="BN74" s="175">
        <f>IF(VLOOKUP($D74,'Appendix B - CI'!$C$2:$EM$141,BN$1,0) &gt; 0,$C74,0)</f>
        <v>0</v>
      </c>
      <c r="BO74" s="175">
        <f>IF(VLOOKUP($D74,'Appendix B - CI'!$C$2:$EM$141,BO$1,0) &gt; 0,$C74,0)</f>
        <v>0</v>
      </c>
      <c r="BP74" s="175">
        <f>IF(VLOOKUP($D74,'Appendix B - CI'!$C$2:$EM$141,BP$1,0) &gt; 0,$C74,0)</f>
        <v>0</v>
      </c>
      <c r="BQ74" s="175">
        <f>IF(VLOOKUP($D74,'Appendix B - CI'!$C$2:$EM$141,BQ$1,0) &gt; 0,$C74,0)</f>
        <v>0</v>
      </c>
      <c r="BR74" s="175">
        <f>IF(VLOOKUP($D74,'Appendix B - CI'!$C$2:$EM$141,BR$1,0) &gt; 0,$C74,0)</f>
        <v>0</v>
      </c>
      <c r="BS74" s="175">
        <f>IF(VLOOKUP($D74,'Appendix B - CI'!$C$2:$EM$141,BS$1,0) &gt; 0,$C74,0)</f>
        <v>0</v>
      </c>
      <c r="BT74" s="175">
        <f>IF(VLOOKUP($D74,'Appendix B - CI'!$C$2:$EM$141,BT$1,0) &gt; 0,$C74,0)</f>
        <v>0</v>
      </c>
      <c r="BU74" s="989">
        <f>IF(VLOOKUP($D74,'Appendix B - CI'!$C$2:$EM$141,BU$1,0) &gt; 0,$C74,0)</f>
        <v>4712.9814</v>
      </c>
      <c r="BV74" s="175">
        <f>IF(VLOOKUP($D74,'Appendix B - CI'!$C$2:$EM$141,BV$1,0) &gt; 0,$C74,0)</f>
        <v>0</v>
      </c>
      <c r="BW74" s="175">
        <f>IF(VLOOKUP($D74,'Appendix B - CI'!$C$2:$EM$141,BW$1,0) &gt; 0,$C74,0)</f>
        <v>0</v>
      </c>
      <c r="BX74" s="175">
        <f>IF(VLOOKUP($D74,'Appendix B - CI'!$C$2:$EM$141,BX$1,0) &gt; 0,$C74,0)</f>
        <v>0</v>
      </c>
      <c r="BY74" s="175">
        <f>IF(VLOOKUP($D74,'Appendix B - CI'!$C$2:$EM$141,BY$1,0) &gt; 0,$C74,0)</f>
        <v>0</v>
      </c>
      <c r="BZ74" s="175">
        <f>IF(VLOOKUP($D74,'Appendix B - CI'!$C$2:$EM$141,BZ$1,0) &gt; 0,$C74,0)</f>
        <v>0</v>
      </c>
      <c r="CA74" s="175">
        <f>IF(VLOOKUP($D74,'Appendix B - CI'!$C$2:$EM$141,CA$1,0) &gt; 0,$C74,0)</f>
        <v>0</v>
      </c>
      <c r="CB74" s="989">
        <f>IF(VLOOKUP($D74,'Appendix B - CI'!$C$2:$EM$141,CB$1,0) &gt; 0,$C74,0)</f>
        <v>4712.9814</v>
      </c>
      <c r="CC74" s="175">
        <f>IF(VLOOKUP($D74,'Appendix B - CI'!$C$2:$EM$141,CC$1,0) &gt; 0,$C74,0)</f>
        <v>0</v>
      </c>
      <c r="CD74" s="175">
        <f>IF(VLOOKUP($D74,'Appendix B - CI'!$C$2:$EM$141,CD$1,0) &gt; 0,$C74,0)</f>
        <v>0</v>
      </c>
      <c r="CE74" s="175">
        <f>IF(VLOOKUP($D74,'Appendix B - CI'!$C$2:$EM$141,CE$1,0) &gt; 0,$C74,0)</f>
        <v>0</v>
      </c>
      <c r="CF74" s="175">
        <f>IF(VLOOKUP($D74,'Appendix B - CI'!$C$2:$EM$141,CF$1,0) &gt; 0,$C74,0)</f>
        <v>0</v>
      </c>
      <c r="CG74" s="175">
        <f>IF(VLOOKUP($D74,'Appendix B - CI'!$C$2:$EM$141,CG$1,0) &gt; 0,$C74,0)</f>
        <v>0</v>
      </c>
      <c r="CH74" s="175">
        <f>IF(VLOOKUP($D74,'Appendix B - CI'!$C$2:$EM$141,CH$1,0) &gt; 0,$C74,0)</f>
        <v>0</v>
      </c>
      <c r="CI74" s="175">
        <f>IF(VLOOKUP($D74,'Appendix B - CI'!$C$2:$EM$141,CI$1,0) &gt; 0,$C74,0)</f>
        <v>0</v>
      </c>
      <c r="CJ74" s="175">
        <f>IF(VLOOKUP($D74,'Appendix B - CI'!$C$2:$EM$141,CJ$1,0) &gt; 0,$C74,0)</f>
        <v>0</v>
      </c>
      <c r="CK74" s="175">
        <f>IF(VLOOKUP($D74,'Appendix B - CI'!$C$2:$EM$141,CK$1,0) &gt; 0,$C74,0)</f>
        <v>0</v>
      </c>
      <c r="CL74" s="175">
        <f>IF(VLOOKUP($D74,'Appendix B - CI'!$C$2:$EM$141,CL$1,0) &gt; 0,$C74,0)</f>
        <v>0</v>
      </c>
      <c r="CM74" s="175">
        <f>IF(VLOOKUP($D74,'Appendix B - CI'!$C$2:$EM$141,CM$1,0) &gt; 0,$C74,0)</f>
        <v>0</v>
      </c>
      <c r="CN74" s="175">
        <f>IF(VLOOKUP($D74,'Appendix B - CI'!$C$2:$EM$141,CN$1,0) &gt; 0,$C74,0)</f>
        <v>0</v>
      </c>
      <c r="CO74" s="175">
        <f>IF(VLOOKUP($D74,'Appendix B - CI'!$C$2:$EM$141,CO$1,0) &gt; 0,$C74,0)</f>
        <v>0</v>
      </c>
      <c r="CP74" s="175">
        <f>IF(VLOOKUP($D74,'Appendix B - CI'!$C$2:$EM$141,CP$1,0) &gt; 0,$C74,0)</f>
        <v>0</v>
      </c>
      <c r="CQ74" s="175">
        <f>IF(VLOOKUP($D74,'Appendix B - CI'!$C$2:$EM$141,CQ$1,0) &gt; 0,$C74,0)</f>
        <v>0</v>
      </c>
      <c r="CR74" s="175">
        <f>IF(VLOOKUP($D74,'Appendix B - CI'!$C$2:$EM$141,CR$1,0) &gt; 0,$C74,0)</f>
        <v>0</v>
      </c>
      <c r="CS74" s="175">
        <f>IF(VLOOKUP($D74,'Appendix B - CI'!$C$2:$EM$141,CS$1,0) &gt; 0,$C74,0)</f>
        <v>0</v>
      </c>
      <c r="CT74" s="175">
        <f>IF(VLOOKUP($D74,'Appendix B - CI'!$C$2:$EM$141,CT$1,0) &gt; 0,$C74,0)</f>
        <v>0</v>
      </c>
      <c r="CU74" s="175">
        <f>IF(VLOOKUP($D74,'Appendix B - CI'!$C$2:$EM$141,CU$1,0) &gt; 0,$C74,0)</f>
        <v>0</v>
      </c>
      <c r="CV74" s="989">
        <f>IF(VLOOKUP($D74,'Appendix B - CI'!$C$2:$EM$141,CV$1,0) &gt; 0,$C74,0)</f>
        <v>4712.9814</v>
      </c>
      <c r="CW74" s="175">
        <f>IF(VLOOKUP($D74,'Appendix B - CI'!$C$2:$EM$141,CW$1,0) &gt; 0,$C74,0)</f>
        <v>0</v>
      </c>
      <c r="CX74" s="175">
        <f>IF(VLOOKUP($D74,'Appendix B - CI'!$C$2:$EM$141,CX$1,0) &gt; 0,$C74,0)</f>
        <v>0</v>
      </c>
      <c r="CY74" s="175">
        <f>IF(VLOOKUP($D74,'Appendix B - CI'!$C$2:$EM$141,CY$1,0) &gt; 0,$C74,0)</f>
        <v>0</v>
      </c>
      <c r="CZ74" s="175">
        <f>IF(VLOOKUP($D74,'Appendix B - CI'!$C$2:$EM$141,CZ$1,0) &gt; 0,$C74,0)</f>
        <v>0</v>
      </c>
      <c r="DA74" s="175">
        <f>IF(VLOOKUP($D74,'Appendix B - CI'!$C$2:$EM$141,DA$1,0) &gt; 0,$C74,0)</f>
        <v>0</v>
      </c>
      <c r="DB74" s="175">
        <f>IF(VLOOKUP($D74,'Appendix B - CI'!$C$2:$EM$141,DB$1,0) &gt; 0,$C74,0)</f>
        <v>0</v>
      </c>
      <c r="DC74" s="175">
        <f>IF(VLOOKUP($D74,'Appendix B - CI'!$C$2:$EM$141,DC$1,0) &gt; 0,$C74,0)</f>
        <v>0</v>
      </c>
      <c r="DD74" s="175">
        <f>IF(VLOOKUP($D74,'Appendix B - CI'!$C$2:$EM$141,DD$1,0) &gt; 0,$C74,0)</f>
        <v>0</v>
      </c>
      <c r="DE74" s="989">
        <f>IF(VLOOKUP($D74,'Appendix B - CI'!$C$2:$EM$141,DE$1,0) &gt; 0,$C74,0)</f>
        <v>4712.9814</v>
      </c>
      <c r="DF74" s="175">
        <f>IF(VLOOKUP($D74,'Appendix B - CI'!$C$2:$EM$141,DF$1,0) &gt; 0,$C74,0)</f>
        <v>0</v>
      </c>
      <c r="DG74" s="175">
        <f>IF(VLOOKUP($D74,'Appendix B - CI'!$C$2:$EM$141,DG$1,0) &gt; 0,$C74,0)</f>
        <v>0</v>
      </c>
      <c r="DH74" s="175">
        <f>IF(VLOOKUP($D74,'Appendix B - CI'!$C$2:$EM$141,DH$1,0) &gt; 0,$C74,0)</f>
        <v>0</v>
      </c>
      <c r="DI74" s="175">
        <f>IF(VLOOKUP($D74,'Appendix B - CI'!$C$2:$EM$141,DI$1,0) &gt; 0,$C74,0)</f>
        <v>0</v>
      </c>
      <c r="DJ74" s="175">
        <f>IF(VLOOKUP($D74,'Appendix B - CI'!$C$2:$EM$141,DJ$1,0) &gt; 0,$C74,0)</f>
        <v>0</v>
      </c>
      <c r="DK74" s="175">
        <f>IF(VLOOKUP($D74,'Appendix B - CI'!$C$2:$EM$141,DK$1,0) &gt; 0,$C74,0)</f>
        <v>0</v>
      </c>
      <c r="DL74" s="175">
        <f>IF(VLOOKUP($D74,'Appendix B - CI'!$C$2:$EM$141,DL$1,0) &gt; 0,$C74,0)</f>
        <v>0</v>
      </c>
      <c r="DM74" s="175">
        <f>IF(VLOOKUP($D74,'Appendix B - CI'!$C$2:$EM$141,DM$1,0) &gt; 0,$C74,0)</f>
        <v>0</v>
      </c>
      <c r="DN74" s="989">
        <f>IF(VLOOKUP($D74,'Appendix B - CI'!$C$2:$EM$141,DN$1,0) &gt; 0,$C74,0)</f>
        <v>4712.9814</v>
      </c>
      <c r="DO74" s="175">
        <f>IF(VLOOKUP($D74,'Appendix B - CI'!$C$2:$EM$141,DO$1,0) &gt; 0,$C74,0)</f>
        <v>0</v>
      </c>
      <c r="DP74" s="175">
        <f>IF(VLOOKUP($D74,'Appendix B - CI'!$C$2:$EM$141,DP$1,0) &gt; 0,$C74,0)</f>
        <v>0</v>
      </c>
      <c r="DQ74" s="175">
        <f>IF(VLOOKUP($D74,'Appendix B - CI'!$C$2:$EM$141,DQ$1,0) &gt; 0,$C74,0)</f>
        <v>0</v>
      </c>
      <c r="DR74" s="175">
        <f>IF(VLOOKUP($D74,'Appendix B - CI'!$C$2:$EM$141,DR$1,0) &gt; 0,$C74,0)</f>
        <v>0</v>
      </c>
      <c r="DS74" s="175">
        <f>IF(VLOOKUP($D74,'Appendix B - CI'!$C$2:$EM$141,DS$1,0) &gt; 0,$C74,0)</f>
        <v>0</v>
      </c>
      <c r="DT74" s="989">
        <f>IF(VLOOKUP($D74,'Appendix B - CI'!$C$2:$EM$141,DT$1,0) &gt; 0,$C74,0)</f>
        <v>4712.9814</v>
      </c>
      <c r="DU74" s="175">
        <f>IF(VLOOKUP($D74,'Appendix B - CI'!$C$2:$EM$141,DU$1,0) &gt; 0,$C74,0)</f>
        <v>0</v>
      </c>
      <c r="DV74" s="175">
        <f>IF(VLOOKUP($D74,'Appendix B - CI'!$C$2:$EM$141,DV$1,0) &gt; 0,$C74,0)</f>
        <v>0</v>
      </c>
      <c r="DW74" s="175">
        <f>IF(VLOOKUP($D74,'Appendix B - CI'!$C$2:$EM$141,DW$1,0) &gt; 0,$C74,0)</f>
        <v>0</v>
      </c>
      <c r="DX74" s="175">
        <f>IF(VLOOKUP($D74,'Appendix B - CI'!$C$2:$EM$141,DX$1,0) &gt; 0,$C74,0)</f>
        <v>0</v>
      </c>
      <c r="DY74" s="175">
        <f>IF(VLOOKUP($D74,'Appendix B - CI'!$C$2:$EM$141,DY$1,0) &gt; 0,$C74,0)</f>
        <v>0</v>
      </c>
      <c r="DZ74" s="989">
        <f>IF(VLOOKUP($D74,'Appendix B - CI'!$C$2:$EM$141,DZ$1,0) &gt; 0,$C74,0)</f>
        <v>4712.9814</v>
      </c>
      <c r="EA74" s="175">
        <f>IF(VLOOKUP($D74,'Appendix B - CI'!$C$2:$EM$141,EA$1,0) &gt; 0,$C74,0)</f>
        <v>0</v>
      </c>
      <c r="EB74" s="175">
        <f>IF(VLOOKUP($D74,'Appendix B - CI'!$C$2:$EM$141,EB$1,0) &gt; 0,$C74,0)</f>
        <v>0</v>
      </c>
      <c r="EC74" s="989">
        <f>IF(VLOOKUP($D74,'Appendix B - CI'!$C$2:$EM$141,EC$1,0) &gt; 0,$C74,0)</f>
        <v>4712.9814</v>
      </c>
      <c r="ED74" s="175">
        <f>IF(VLOOKUP($D74,'Appendix B - CI'!$C$2:$EM$141,ED$1,0) &gt; 0,$C74,0)</f>
        <v>0</v>
      </c>
      <c r="EE74" s="175">
        <f>IF(VLOOKUP($D74,'Appendix B - CI'!$C$2:$EM$141,EE$1,0) &gt; 0,$C74,0)</f>
        <v>0</v>
      </c>
      <c r="EF74" s="175">
        <f>IF(VLOOKUP($D74,'Appendix B - CI'!$C$2:$EM$141,EF$1,0) &gt; 0,$C74,0)</f>
        <v>0</v>
      </c>
      <c r="EG74" s="175">
        <f>IF(VLOOKUP($D74,'Appendix B - CI'!$C$2:$EM$141,EG$1,0) &gt; 0,$C74,0)</f>
        <v>0</v>
      </c>
      <c r="EH74" s="175">
        <f>IF(VLOOKUP($D74,'Appendix B - CI'!$C$2:$EM$141,EH$1,0) &gt; 0,$C74,0)</f>
        <v>0</v>
      </c>
      <c r="EI74" s="175">
        <f>IF(VLOOKUP($D74,'Appendix B - CI'!$C$2:$EM$141,EI$1,0) &gt; 0,$C74,0)</f>
        <v>0</v>
      </c>
      <c r="EJ74" s="175">
        <f>IF(VLOOKUP($D74,'Appendix B - CI'!$C$2:$EM$141,EJ$1,0) &gt; 0,$C74,0)</f>
        <v>0</v>
      </c>
      <c r="EK74" s="175">
        <f>IF(VLOOKUP($D74,'Appendix B - CI'!$C$2:$EM$141,EK$1,0) &gt; 0,$C74,0)</f>
        <v>0</v>
      </c>
      <c r="EL74" s="175">
        <f>IF(VLOOKUP($D74,'Appendix B - CI'!$C$2:$EM$141,EL$1,0) &gt; 0,$C74,0)</f>
        <v>0</v>
      </c>
      <c r="EM74" s="175">
        <f>IF(VLOOKUP($D74,'Appendix B - CI'!$C$2:$EM$141,EM$1,0) &gt; 0,$C74,0)</f>
        <v>0</v>
      </c>
      <c r="EN74" s="175">
        <f>IF(VLOOKUP($D74,'Appendix B - CI'!$C$2:$EM$141,EN$1,0) &gt; 0,$C74,0)</f>
        <v>0</v>
      </c>
      <c r="EO74" s="178"/>
      <c r="EP74" s="178"/>
      <c r="EQ74" s="178"/>
      <c r="ER74" s="178"/>
      <c r="ES74" s="178"/>
      <c r="ET74" s="178"/>
      <c r="EU74" s="178"/>
      <c r="EV74" s="178"/>
      <c r="EW74" s="178"/>
      <c r="EX74" s="178"/>
      <c r="EY74" s="178"/>
      <c r="EZ74" s="178"/>
      <c r="FA74" s="178"/>
      <c r="FB74" s="178"/>
      <c r="FC74" s="178"/>
      <c r="FD74" s="178"/>
      <c r="FE74" s="178"/>
      <c r="FF74" s="178"/>
      <c r="FG74" s="178"/>
      <c r="FH74" s="178"/>
      <c r="FI74" s="178"/>
      <c r="FJ74" s="178"/>
      <c r="FK74" s="178"/>
      <c r="FL74" s="178"/>
      <c r="FM74" s="178"/>
      <c r="FN74" s="178"/>
      <c r="FO74" s="178"/>
      <c r="FP74" s="178"/>
      <c r="FQ74" s="178"/>
      <c r="FR74" s="178"/>
      <c r="FS74" s="178"/>
      <c r="FT74" s="178"/>
      <c r="FU74" s="178"/>
      <c r="FV74" s="178"/>
      <c r="FW74" s="178"/>
      <c r="FX74" s="178"/>
      <c r="FY74" s="178"/>
      <c r="FZ74" s="178"/>
      <c r="GA74" s="178"/>
      <c r="GB74" s="178"/>
      <c r="GC74" s="178"/>
      <c r="GD74" s="178"/>
      <c r="GE74" s="178"/>
      <c r="GF74" s="178"/>
      <c r="GG74" s="178"/>
      <c r="GH74" s="178"/>
      <c r="GI74" s="178"/>
      <c r="GJ74" s="178"/>
      <c r="GK74" s="178"/>
      <c r="GL74" s="178"/>
      <c r="GM74" s="178"/>
      <c r="GN74" s="178"/>
      <c r="GO74" s="178"/>
      <c r="GP74" s="178"/>
      <c r="GQ74" s="178"/>
      <c r="GR74" s="178"/>
      <c r="GS74" s="178"/>
      <c r="GT74" s="178"/>
      <c r="GU74" s="178"/>
      <c r="GV74" s="178"/>
      <c r="GW74" s="178"/>
      <c r="GX74" s="178"/>
      <c r="GY74" s="178"/>
      <c r="GZ74" s="178"/>
      <c r="HA74" s="178"/>
      <c r="HB74" s="178"/>
      <c r="HC74" s="178"/>
      <c r="HD74" s="178"/>
      <c r="HE74" s="178"/>
      <c r="HF74" s="178"/>
      <c r="HG74" s="178"/>
      <c r="HH74" s="178"/>
      <c r="HI74" s="178"/>
      <c r="HJ74" s="178"/>
      <c r="HK74" s="178"/>
      <c r="HL74" s="178"/>
      <c r="HM74" s="178"/>
      <c r="HN74" s="178"/>
      <c r="HO74" s="178"/>
      <c r="HP74" s="178"/>
      <c r="HQ74" s="178"/>
      <c r="HR74" s="178"/>
      <c r="HS74" s="178"/>
      <c r="HT74" s="178"/>
      <c r="HU74" s="178"/>
      <c r="HV74" s="178"/>
      <c r="HW74" s="178"/>
      <c r="HX74" s="178"/>
      <c r="HY74" s="178"/>
      <c r="HZ74" s="178"/>
      <c r="IA74" s="178"/>
      <c r="IB74" s="178"/>
      <c r="IC74" s="178"/>
      <c r="ID74" s="178"/>
      <c r="IE74" s="178"/>
      <c r="IF74" s="178"/>
      <c r="IG74" s="178"/>
      <c r="IH74" s="178"/>
      <c r="II74" s="178"/>
      <c r="IJ74" s="178"/>
      <c r="IK74" s="178"/>
      <c r="IL74" s="178"/>
      <c r="IM74" s="178"/>
      <c r="IN74" s="178"/>
      <c r="IO74" s="178"/>
      <c r="IP74" s="178"/>
      <c r="IQ74" s="178"/>
      <c r="IR74" s="178"/>
      <c r="IS74" s="178"/>
      <c r="IT74" s="178"/>
      <c r="IU74" s="178"/>
      <c r="IV74" s="178"/>
      <c r="IW74" s="178"/>
      <c r="IX74" s="178"/>
      <c r="IY74" s="178"/>
      <c r="IZ74" s="178"/>
      <c r="JA74" s="178"/>
      <c r="JB74" s="178"/>
      <c r="JC74" s="178"/>
      <c r="JD74" s="178"/>
      <c r="JE74" s="178"/>
      <c r="JF74" s="178"/>
      <c r="JG74" s="178"/>
      <c r="JH74" s="178"/>
      <c r="JI74" s="178"/>
      <c r="JJ74" s="178"/>
      <c r="JK74" s="178"/>
      <c r="JL74" s="178"/>
      <c r="JM74" s="178"/>
      <c r="JN74" s="178"/>
      <c r="JO74" s="178"/>
      <c r="JP74" s="178"/>
      <c r="JQ74" s="178"/>
      <c r="JR74" s="178"/>
      <c r="JS74" s="178"/>
      <c r="JT74" s="178"/>
      <c r="JU74" s="178"/>
      <c r="JV74" s="178"/>
      <c r="JW74" s="178"/>
      <c r="JX74" s="178"/>
      <c r="JY74" s="180"/>
    </row>
    <row r="75" ht="14.25" customHeight="1">
      <c r="A75" s="50" t="s">
        <v>275</v>
      </c>
      <c r="B75" s="83" t="s">
        <v>480</v>
      </c>
      <c r="C75" s="1330">
        <f>VLOOKUP(D75,'Combined Scenario II - Results'!$C$2:$AR$87,42,0)</f>
        <v>1779.6144</v>
      </c>
      <c r="D75" s="50">
        <v>1811118.0</v>
      </c>
      <c r="E75" s="175">
        <f>IF(VLOOKUP($D75,'Appendix B - CI'!$C$2:$EM$141,E$1,0) &gt; 0,$C75,0)</f>
        <v>0</v>
      </c>
      <c r="F75" s="175">
        <f>IF(VLOOKUP($D75,'Appendix B - CI'!$C$2:$EM$141,F$1,0) &gt; 0,$C75,0)</f>
        <v>0</v>
      </c>
      <c r="G75" s="175">
        <f>IF(VLOOKUP($D75,'Appendix B - CI'!$C$2:$EM$141,G$1,0) &gt; 0,$C75,0)</f>
        <v>0</v>
      </c>
      <c r="H75" s="175">
        <f>IF(VLOOKUP($D75,'Appendix B - CI'!$C$2:$EM$141,H$1,0) &gt; 0,$C75,0)</f>
        <v>0</v>
      </c>
      <c r="I75" s="175">
        <f>IF(VLOOKUP($D75,'Appendix B - CI'!$C$2:$EM$141,I$1,0) &gt; 0,$C75,0)</f>
        <v>0</v>
      </c>
      <c r="J75" s="175">
        <f>IF(VLOOKUP($D75,'Appendix B - CI'!$C$2:$EM$141,J$1,0) &gt; 0,$C75,0)</f>
        <v>0</v>
      </c>
      <c r="K75" s="175">
        <f>IF(VLOOKUP($D75,'Appendix B - CI'!$C$2:$EM$141,K$1,0) &gt; 0,$C75,0)</f>
        <v>0</v>
      </c>
      <c r="L75" s="175">
        <f>IF(VLOOKUP($D75,'Appendix B - CI'!$C$2:$EM$141,L$1,0) &gt; 0,$C75,0)</f>
        <v>0</v>
      </c>
      <c r="M75" s="175">
        <f>IF(VLOOKUP($D75,'Appendix B - CI'!$C$2:$EM$141,M$1,0) &gt; 0,$C75,0)</f>
        <v>0</v>
      </c>
      <c r="N75" s="175">
        <f>IF(VLOOKUP($D75,'Appendix B - CI'!$C$2:$EM$141,N$1,0) &gt; 0,$C75,0)</f>
        <v>0</v>
      </c>
      <c r="O75" s="175">
        <f>IF(VLOOKUP($D75,'Appendix B - CI'!$C$2:$EM$141,O$1,0) &gt; 0,$C75,0)</f>
        <v>0</v>
      </c>
      <c r="P75" s="175">
        <f>IF(VLOOKUP($D75,'Appendix B - CI'!$C$2:$EM$141,P$1,0) &gt; 0,$C75,0)</f>
        <v>0</v>
      </c>
      <c r="Q75" s="175">
        <f>IF(VLOOKUP($D75,'Appendix B - CI'!$C$2:$EM$141,Q$1,0) &gt; 0,$C75,0)</f>
        <v>0</v>
      </c>
      <c r="R75" s="175">
        <f>IF(VLOOKUP($D75,'Appendix B - CI'!$C$2:$EM$141,R$1,0) &gt; 0,$C75,0)</f>
        <v>0</v>
      </c>
      <c r="S75" s="175">
        <f>IF(VLOOKUP($D75,'Appendix B - CI'!$C$2:$EM$141,S$1,0) &gt; 0,$C75,0)</f>
        <v>0</v>
      </c>
      <c r="T75" s="175">
        <f>IF(VLOOKUP($D75,'Appendix B - CI'!$C$2:$EM$141,T$1,0) &gt; 0,$C75,0)</f>
        <v>0</v>
      </c>
      <c r="U75" s="175">
        <f>IF(VLOOKUP($D75,'Appendix B - CI'!$C$2:$EM$141,U$1,0) &gt; 0,$C75,0)</f>
        <v>0</v>
      </c>
      <c r="V75" s="175">
        <f>IF(VLOOKUP($D75,'Appendix B - CI'!$C$2:$EM$141,V$1,0) &gt; 0,$C75,0)</f>
        <v>0</v>
      </c>
      <c r="W75" s="175">
        <f>IF(VLOOKUP($D75,'Appendix B - CI'!$C$2:$EM$141,W$1,0) &gt; 0,$C75,0)</f>
        <v>0</v>
      </c>
      <c r="X75" s="175">
        <f>IF(VLOOKUP($D75,'Appendix B - CI'!$C$2:$EM$141,X$1,0) &gt; 0,$C75,0)</f>
        <v>0</v>
      </c>
      <c r="Y75" s="175">
        <f>IF(VLOOKUP($D75,'Appendix B - CI'!$C$2:$EM$141,Y$1,0) &gt; 0,$C75,0)</f>
        <v>0</v>
      </c>
      <c r="Z75" s="175">
        <f>IF(VLOOKUP($D75,'Appendix B - CI'!$C$2:$EM$141,Z$1,0) &gt; 0,$C75,0)</f>
        <v>0</v>
      </c>
      <c r="AA75" s="175">
        <f>IF(VLOOKUP($D75,'Appendix B - CI'!$C$2:$EM$141,AA$1,0) &gt; 0,$C75,0)</f>
        <v>0</v>
      </c>
      <c r="AB75" s="175">
        <f>IF(VLOOKUP($D75,'Appendix B - CI'!$C$2:$EM$141,AB$1,0) &gt; 0,$C75,0)</f>
        <v>0</v>
      </c>
      <c r="AC75" s="175">
        <f>IF(VLOOKUP($D75,'Appendix B - CI'!$C$2:$EM$141,AC$1,0) &gt; 0,$C75,0)</f>
        <v>0</v>
      </c>
      <c r="AD75" s="175">
        <f>IF(VLOOKUP($D75,'Appendix B - CI'!$C$2:$EM$141,AD$1,0) &gt; 0,$C75,0)</f>
        <v>0</v>
      </c>
      <c r="AE75" s="175">
        <f>IF(VLOOKUP($D75,'Appendix B - CI'!$C$2:$EM$141,AE$1,0) &gt; 0,$C75,0)</f>
        <v>0</v>
      </c>
      <c r="AF75" s="175">
        <f>IF(VLOOKUP($D75,'Appendix B - CI'!$C$2:$EM$141,AF$1,0) &gt; 0,$C75,0)</f>
        <v>0</v>
      </c>
      <c r="AG75" s="175">
        <f>IF(VLOOKUP($D75,'Appendix B - CI'!$C$2:$EM$141,AG$1,0) &gt; 0,$C75,0)</f>
        <v>0</v>
      </c>
      <c r="AH75" s="175">
        <f>IF(VLOOKUP($D75,'Appendix B - CI'!$C$2:$EM$141,AH$1,0) &gt; 0,$C75,0)</f>
        <v>0</v>
      </c>
      <c r="AI75" s="175">
        <f>IF(VLOOKUP($D75,'Appendix B - CI'!$C$2:$EM$141,AI$1,0) &gt; 0,$C75,0)</f>
        <v>0</v>
      </c>
      <c r="AJ75" s="989">
        <f>IF(VLOOKUP($D75,'Appendix B - CI'!$C$2:$EM$141,AJ$1,0) &gt; 0,$C75,0)</f>
        <v>1779.6144</v>
      </c>
      <c r="AK75" s="175">
        <f>IF(VLOOKUP($D75,'Appendix B - CI'!$C$2:$EM$141,AK$1,0) &gt; 0,$C75,0)</f>
        <v>0</v>
      </c>
      <c r="AL75" s="175">
        <f>IF(VLOOKUP($D75,'Appendix B - CI'!$C$2:$EM$141,AL$1,0) &gt; 0,$C75,0)</f>
        <v>0</v>
      </c>
      <c r="AM75" s="175">
        <f>IF(VLOOKUP($D75,'Appendix B - CI'!$C$2:$EM$141,AM$1,0) &gt; 0,$C75,0)</f>
        <v>0</v>
      </c>
      <c r="AN75" s="175">
        <f>IF(VLOOKUP($D75,'Appendix B - CI'!$C$2:$EM$141,AN$1,0) &gt; 0,$C75,0)</f>
        <v>0</v>
      </c>
      <c r="AO75" s="175">
        <f>IF(VLOOKUP($D75,'Appendix B - CI'!$C$2:$EM$141,AO$1,0) &gt; 0,$C75,0)</f>
        <v>0</v>
      </c>
      <c r="AP75" s="175">
        <f>IF(VLOOKUP($D75,'Appendix B - CI'!$C$2:$EM$141,AP$1,0) &gt; 0,$C75,0)</f>
        <v>0</v>
      </c>
      <c r="AQ75" s="175">
        <f>IF(VLOOKUP($D75,'Appendix B - CI'!$C$2:$EM$141,AQ$1,0) &gt; 0,$C75,0)</f>
        <v>0</v>
      </c>
      <c r="AR75" s="989">
        <f>IF(VLOOKUP($D75,'Appendix B - CI'!$C$2:$EM$141,AR$1,0) &gt; 0,$C75,0)</f>
        <v>1779.6144</v>
      </c>
      <c r="AS75" s="175">
        <f>IF(VLOOKUP($D75,'Appendix B - CI'!$C$2:$EM$141,AS$1,0) &gt; 0,$C75,0)</f>
        <v>0</v>
      </c>
      <c r="AT75" s="175">
        <f>IF(VLOOKUP($D75,'Appendix B - CI'!$C$2:$EM$141,AT$1,0) &gt; 0,$C75,0)</f>
        <v>0</v>
      </c>
      <c r="AU75" s="175">
        <f>IF(VLOOKUP($D75,'Appendix B - CI'!$C$2:$EM$141,AU$1,0) &gt; 0,$C75,0)</f>
        <v>0</v>
      </c>
      <c r="AV75" s="175">
        <f>IF(VLOOKUP($D75,'Appendix B - CI'!$C$2:$EM$141,AV$1,0) &gt; 0,$C75,0)</f>
        <v>0</v>
      </c>
      <c r="AW75" s="175">
        <f>IF(VLOOKUP($D75,'Appendix B - CI'!$C$2:$EM$141,AW$1,0) &gt; 0,$C75,0)</f>
        <v>0</v>
      </c>
      <c r="AX75" s="175">
        <f>IF(VLOOKUP($D75,'Appendix B - CI'!$C$2:$EM$141,AX$1,0) &gt; 0,$C75,0)</f>
        <v>0</v>
      </c>
      <c r="AY75" s="175">
        <f>IF(VLOOKUP($D75,'Appendix B - CI'!$C$2:$EM$141,AY$1,0) &gt; 0,$C75,0)</f>
        <v>0</v>
      </c>
      <c r="AZ75" s="175">
        <f>IF(VLOOKUP($D75,'Appendix B - CI'!$C$2:$EM$141,AZ$1,0) &gt; 0,$C75,0)</f>
        <v>0</v>
      </c>
      <c r="BA75" s="175">
        <f>IF(VLOOKUP($D75,'Appendix B - CI'!$C$2:$EM$141,BA$1,0) &gt; 0,$C75,0)</f>
        <v>0</v>
      </c>
      <c r="BB75" s="175">
        <f>IF(VLOOKUP($D75,'Appendix B - CI'!$C$2:$EM$141,BB$1,0) &gt; 0,$C75,0)</f>
        <v>0</v>
      </c>
      <c r="BC75" s="175">
        <f>IF(VLOOKUP($D75,'Appendix B - CI'!$C$2:$EM$141,BC$1,0) &gt; 0,$C75,0)</f>
        <v>0</v>
      </c>
      <c r="BD75" s="175">
        <f>IF(VLOOKUP($D75,'Appendix B - CI'!$C$2:$EM$141,BD$1,0) &gt; 0,$C75,0)</f>
        <v>0</v>
      </c>
      <c r="BE75" s="175">
        <f>IF(VLOOKUP($D75,'Appendix B - CI'!$C$2:$EM$141,BE$1,0) &gt; 0,$C75,0)</f>
        <v>0</v>
      </c>
      <c r="BF75" s="175">
        <f>IF(VLOOKUP($D75,'Appendix B - CI'!$C$2:$EM$141,BF$1,0) &gt; 0,$C75,0)</f>
        <v>0</v>
      </c>
      <c r="BG75" s="175">
        <f>IF(VLOOKUP($D75,'Appendix B - CI'!$C$2:$EM$141,BG$1,0) &gt; 0,$C75,0)</f>
        <v>0</v>
      </c>
      <c r="BH75" s="989">
        <f>IF(VLOOKUP($D75,'Appendix B - CI'!$C$2:$EM$141,BH$1,0) &gt; 0,$C75,0)</f>
        <v>1779.6144</v>
      </c>
      <c r="BI75" s="175">
        <f>IF(VLOOKUP($D75,'Appendix B - CI'!$C$2:$EM$141,BI$1,0) &gt; 0,$C75,0)</f>
        <v>0</v>
      </c>
      <c r="BJ75" s="175">
        <f>IF(VLOOKUP($D75,'Appendix B - CI'!$C$2:$EM$141,BJ$1,0) &gt; 0,$C75,0)</f>
        <v>0</v>
      </c>
      <c r="BK75" s="175">
        <f>IF(VLOOKUP($D75,'Appendix B - CI'!$C$2:$EM$141,BK$1,0) &gt; 0,$C75,0)</f>
        <v>0</v>
      </c>
      <c r="BL75" s="175">
        <f>IF(VLOOKUP($D75,'Appendix B - CI'!$C$2:$EM$141,BL$1,0) &gt; 0,$C75,0)</f>
        <v>0</v>
      </c>
      <c r="BM75" s="175">
        <f>IF(VLOOKUP($D75,'Appendix B - CI'!$C$2:$EM$141,BM$1,0) &gt; 0,$C75,0)</f>
        <v>0</v>
      </c>
      <c r="BN75" s="175">
        <f>IF(VLOOKUP($D75,'Appendix B - CI'!$C$2:$EM$141,BN$1,0) &gt; 0,$C75,0)</f>
        <v>0</v>
      </c>
      <c r="BO75" s="175">
        <f>IF(VLOOKUP($D75,'Appendix B - CI'!$C$2:$EM$141,BO$1,0) &gt; 0,$C75,0)</f>
        <v>0</v>
      </c>
      <c r="BP75" s="175">
        <f>IF(VLOOKUP($D75,'Appendix B - CI'!$C$2:$EM$141,BP$1,0) &gt; 0,$C75,0)</f>
        <v>0</v>
      </c>
      <c r="BQ75" s="175">
        <f>IF(VLOOKUP($D75,'Appendix B - CI'!$C$2:$EM$141,BQ$1,0) &gt; 0,$C75,0)</f>
        <v>0</v>
      </c>
      <c r="BR75" s="175">
        <f>IF(VLOOKUP($D75,'Appendix B - CI'!$C$2:$EM$141,BR$1,0) &gt; 0,$C75,0)</f>
        <v>0</v>
      </c>
      <c r="BS75" s="175">
        <f>IF(VLOOKUP($D75,'Appendix B - CI'!$C$2:$EM$141,BS$1,0) &gt; 0,$C75,0)</f>
        <v>0</v>
      </c>
      <c r="BT75" s="175">
        <f>IF(VLOOKUP($D75,'Appendix B - CI'!$C$2:$EM$141,BT$1,0) &gt; 0,$C75,0)</f>
        <v>0</v>
      </c>
      <c r="BU75" s="175">
        <f>IF(VLOOKUP($D75,'Appendix B - CI'!$C$2:$EM$141,BU$1,0) &gt; 0,$C75,0)</f>
        <v>0</v>
      </c>
      <c r="BV75" s="989">
        <f>IF(VLOOKUP($D75,'Appendix B - CI'!$C$2:$EM$141,BV$1,0) &gt; 0,$C75,0)</f>
        <v>1779.6144</v>
      </c>
      <c r="BW75" s="175">
        <f>IF(VLOOKUP($D75,'Appendix B - CI'!$C$2:$EM$141,BW$1,0) &gt; 0,$C75,0)</f>
        <v>0</v>
      </c>
      <c r="BX75" s="175">
        <f>IF(VLOOKUP($D75,'Appendix B - CI'!$C$2:$EM$141,BX$1,0) &gt; 0,$C75,0)</f>
        <v>0</v>
      </c>
      <c r="BY75" s="175">
        <f>IF(VLOOKUP($D75,'Appendix B - CI'!$C$2:$EM$141,BY$1,0) &gt; 0,$C75,0)</f>
        <v>0</v>
      </c>
      <c r="BZ75" s="175">
        <f>IF(VLOOKUP($D75,'Appendix B - CI'!$C$2:$EM$141,BZ$1,0) &gt; 0,$C75,0)</f>
        <v>0</v>
      </c>
      <c r="CA75" s="175">
        <f>IF(VLOOKUP($D75,'Appendix B - CI'!$C$2:$EM$141,CA$1,0) &gt; 0,$C75,0)</f>
        <v>0</v>
      </c>
      <c r="CB75" s="175">
        <f>IF(VLOOKUP($D75,'Appendix B - CI'!$C$2:$EM$141,CB$1,0) &gt; 0,$C75,0)</f>
        <v>0</v>
      </c>
      <c r="CC75" s="989">
        <f>IF(VLOOKUP($D75,'Appendix B - CI'!$C$2:$EM$141,CC$1,0) &gt; 0,$C75,0)</f>
        <v>1779.6144</v>
      </c>
      <c r="CD75" s="175">
        <f>IF(VLOOKUP($D75,'Appendix B - CI'!$C$2:$EM$141,CD$1,0) &gt; 0,$C75,0)</f>
        <v>0</v>
      </c>
      <c r="CE75" s="175">
        <f>IF(VLOOKUP($D75,'Appendix B - CI'!$C$2:$EM$141,CE$1,0) &gt; 0,$C75,0)</f>
        <v>0</v>
      </c>
      <c r="CF75" s="175">
        <f>IF(VLOOKUP($D75,'Appendix B - CI'!$C$2:$EM$141,CF$1,0) &gt; 0,$C75,0)</f>
        <v>0</v>
      </c>
      <c r="CG75" s="175">
        <f>IF(VLOOKUP($D75,'Appendix B - CI'!$C$2:$EM$141,CG$1,0) &gt; 0,$C75,0)</f>
        <v>0</v>
      </c>
      <c r="CH75" s="175">
        <f>IF(VLOOKUP($D75,'Appendix B - CI'!$C$2:$EM$141,CH$1,0) &gt; 0,$C75,0)</f>
        <v>0</v>
      </c>
      <c r="CI75" s="175">
        <f>IF(VLOOKUP($D75,'Appendix B - CI'!$C$2:$EM$141,CI$1,0) &gt; 0,$C75,0)</f>
        <v>0</v>
      </c>
      <c r="CJ75" s="175">
        <f>IF(VLOOKUP($D75,'Appendix B - CI'!$C$2:$EM$141,CJ$1,0) &gt; 0,$C75,0)</f>
        <v>0</v>
      </c>
      <c r="CK75" s="175">
        <f>IF(VLOOKUP($D75,'Appendix B - CI'!$C$2:$EM$141,CK$1,0) &gt; 0,$C75,0)</f>
        <v>0</v>
      </c>
      <c r="CL75" s="175">
        <f>IF(VLOOKUP($D75,'Appendix B - CI'!$C$2:$EM$141,CL$1,0) &gt; 0,$C75,0)</f>
        <v>0</v>
      </c>
      <c r="CM75" s="175">
        <f>IF(VLOOKUP($D75,'Appendix B - CI'!$C$2:$EM$141,CM$1,0) &gt; 0,$C75,0)</f>
        <v>0</v>
      </c>
      <c r="CN75" s="175">
        <f>IF(VLOOKUP($D75,'Appendix B - CI'!$C$2:$EM$141,CN$1,0) &gt; 0,$C75,0)</f>
        <v>0</v>
      </c>
      <c r="CO75" s="175">
        <f>IF(VLOOKUP($D75,'Appendix B - CI'!$C$2:$EM$141,CO$1,0) &gt; 0,$C75,0)</f>
        <v>0</v>
      </c>
      <c r="CP75" s="175">
        <f>IF(VLOOKUP($D75,'Appendix B - CI'!$C$2:$EM$141,CP$1,0) &gt; 0,$C75,0)</f>
        <v>0</v>
      </c>
      <c r="CQ75" s="175">
        <f>IF(VLOOKUP($D75,'Appendix B - CI'!$C$2:$EM$141,CQ$1,0) &gt; 0,$C75,0)</f>
        <v>0</v>
      </c>
      <c r="CR75" s="175">
        <f>IF(VLOOKUP($D75,'Appendix B - CI'!$C$2:$EM$141,CR$1,0) &gt; 0,$C75,0)</f>
        <v>0</v>
      </c>
      <c r="CS75" s="175">
        <f>IF(VLOOKUP($D75,'Appendix B - CI'!$C$2:$EM$141,CS$1,0) &gt; 0,$C75,0)</f>
        <v>0</v>
      </c>
      <c r="CT75" s="175">
        <f>IF(VLOOKUP($D75,'Appendix B - CI'!$C$2:$EM$141,CT$1,0) &gt; 0,$C75,0)</f>
        <v>0</v>
      </c>
      <c r="CU75" s="175">
        <f>IF(VLOOKUP($D75,'Appendix B - CI'!$C$2:$EM$141,CU$1,0) &gt; 0,$C75,0)</f>
        <v>0</v>
      </c>
      <c r="CV75" s="989">
        <f>IF(VLOOKUP($D75,'Appendix B - CI'!$C$2:$EM$141,CV$1,0) &gt; 0,$C75,0)</f>
        <v>1779.6144</v>
      </c>
      <c r="CW75" s="175">
        <f>IF(VLOOKUP($D75,'Appendix B - CI'!$C$2:$EM$141,CW$1,0) &gt; 0,$C75,0)</f>
        <v>0</v>
      </c>
      <c r="CX75" s="175">
        <f>IF(VLOOKUP($D75,'Appendix B - CI'!$C$2:$EM$141,CX$1,0) &gt; 0,$C75,0)</f>
        <v>0</v>
      </c>
      <c r="CY75" s="175">
        <f>IF(VLOOKUP($D75,'Appendix B - CI'!$C$2:$EM$141,CY$1,0) &gt; 0,$C75,0)</f>
        <v>0</v>
      </c>
      <c r="CZ75" s="175">
        <f>IF(VLOOKUP($D75,'Appendix B - CI'!$C$2:$EM$141,CZ$1,0) &gt; 0,$C75,0)</f>
        <v>0</v>
      </c>
      <c r="DA75" s="175">
        <f>IF(VLOOKUP($D75,'Appendix B - CI'!$C$2:$EM$141,DA$1,0) &gt; 0,$C75,0)</f>
        <v>0</v>
      </c>
      <c r="DB75" s="175">
        <f>IF(VLOOKUP($D75,'Appendix B - CI'!$C$2:$EM$141,DB$1,0) &gt; 0,$C75,0)</f>
        <v>0</v>
      </c>
      <c r="DC75" s="175">
        <f>IF(VLOOKUP($D75,'Appendix B - CI'!$C$2:$EM$141,DC$1,0) &gt; 0,$C75,0)</f>
        <v>0</v>
      </c>
      <c r="DD75" s="175">
        <f>IF(VLOOKUP($D75,'Appendix B - CI'!$C$2:$EM$141,DD$1,0) &gt; 0,$C75,0)</f>
        <v>0</v>
      </c>
      <c r="DE75" s="175">
        <f>IF(VLOOKUP($D75,'Appendix B - CI'!$C$2:$EM$141,DE$1,0) &gt; 0,$C75,0)</f>
        <v>0</v>
      </c>
      <c r="DF75" s="989">
        <f>IF(VLOOKUP($D75,'Appendix B - CI'!$C$2:$EM$141,DF$1,0) &gt; 0,$C75,0)</f>
        <v>1779.6144</v>
      </c>
      <c r="DG75" s="175">
        <f>IF(VLOOKUP($D75,'Appendix B - CI'!$C$2:$EM$141,DG$1,0) &gt; 0,$C75,0)</f>
        <v>0</v>
      </c>
      <c r="DH75" s="175">
        <f>IF(VLOOKUP($D75,'Appendix B - CI'!$C$2:$EM$141,DH$1,0) &gt; 0,$C75,0)</f>
        <v>0</v>
      </c>
      <c r="DI75" s="175">
        <f>IF(VLOOKUP($D75,'Appendix B - CI'!$C$2:$EM$141,DI$1,0) &gt; 0,$C75,0)</f>
        <v>0</v>
      </c>
      <c r="DJ75" s="175">
        <f>IF(VLOOKUP($D75,'Appendix B - CI'!$C$2:$EM$141,DJ$1,0) &gt; 0,$C75,0)</f>
        <v>0</v>
      </c>
      <c r="DK75" s="175">
        <f>IF(VLOOKUP($D75,'Appendix B - CI'!$C$2:$EM$141,DK$1,0) &gt; 0,$C75,0)</f>
        <v>0</v>
      </c>
      <c r="DL75" s="175">
        <f>IF(VLOOKUP($D75,'Appendix B - CI'!$C$2:$EM$141,DL$1,0) &gt; 0,$C75,0)</f>
        <v>0</v>
      </c>
      <c r="DM75" s="175">
        <f>IF(VLOOKUP($D75,'Appendix B - CI'!$C$2:$EM$141,DM$1,0) &gt; 0,$C75,0)</f>
        <v>0</v>
      </c>
      <c r="DN75" s="175">
        <f>IF(VLOOKUP($D75,'Appendix B - CI'!$C$2:$EM$141,DN$1,0) &gt; 0,$C75,0)</f>
        <v>0</v>
      </c>
      <c r="DO75" s="989">
        <f>IF(VLOOKUP($D75,'Appendix B - CI'!$C$2:$EM$141,DO$1,0) &gt; 0,$C75,0)</f>
        <v>1779.6144</v>
      </c>
      <c r="DP75" s="175">
        <f>IF(VLOOKUP($D75,'Appendix B - CI'!$C$2:$EM$141,DP$1,0) &gt; 0,$C75,0)</f>
        <v>0</v>
      </c>
      <c r="DQ75" s="175">
        <f>IF(VLOOKUP($D75,'Appendix B - CI'!$C$2:$EM$141,DQ$1,0) &gt; 0,$C75,0)</f>
        <v>0</v>
      </c>
      <c r="DR75" s="175">
        <f>IF(VLOOKUP($D75,'Appendix B - CI'!$C$2:$EM$141,DR$1,0) &gt; 0,$C75,0)</f>
        <v>0</v>
      </c>
      <c r="DS75" s="175">
        <f>IF(VLOOKUP($D75,'Appendix B - CI'!$C$2:$EM$141,DS$1,0) &gt; 0,$C75,0)</f>
        <v>0</v>
      </c>
      <c r="DT75" s="175">
        <f>IF(VLOOKUP($D75,'Appendix B - CI'!$C$2:$EM$141,DT$1,0) &gt; 0,$C75,0)</f>
        <v>0</v>
      </c>
      <c r="DU75" s="989">
        <f>IF(VLOOKUP($D75,'Appendix B - CI'!$C$2:$EM$141,DU$1,0) &gt; 0,$C75,0)</f>
        <v>1779.6144</v>
      </c>
      <c r="DV75" s="175">
        <f>IF(VLOOKUP($D75,'Appendix B - CI'!$C$2:$EM$141,DV$1,0) &gt; 0,$C75,0)</f>
        <v>0</v>
      </c>
      <c r="DW75" s="175">
        <f>IF(VLOOKUP($D75,'Appendix B - CI'!$C$2:$EM$141,DW$1,0) &gt; 0,$C75,0)</f>
        <v>0</v>
      </c>
      <c r="DX75" s="175">
        <f>IF(VLOOKUP($D75,'Appendix B - CI'!$C$2:$EM$141,DX$1,0) &gt; 0,$C75,0)</f>
        <v>0</v>
      </c>
      <c r="DY75" s="175">
        <f>IF(VLOOKUP($D75,'Appendix B - CI'!$C$2:$EM$141,DY$1,0) &gt; 0,$C75,0)</f>
        <v>0</v>
      </c>
      <c r="DZ75" s="175">
        <f>IF(VLOOKUP($D75,'Appendix B - CI'!$C$2:$EM$141,DZ$1,0) &gt; 0,$C75,0)</f>
        <v>0</v>
      </c>
      <c r="EA75" s="989">
        <f>IF(VLOOKUP($D75,'Appendix B - CI'!$C$2:$EM$141,EA$1,0) &gt; 0,$C75,0)</f>
        <v>1779.6144</v>
      </c>
      <c r="EB75" s="175">
        <f>IF(VLOOKUP($D75,'Appendix B - CI'!$C$2:$EM$141,EB$1,0) &gt; 0,$C75,0)</f>
        <v>0</v>
      </c>
      <c r="EC75" s="175">
        <f>IF(VLOOKUP($D75,'Appendix B - CI'!$C$2:$EM$141,EC$1,0) &gt; 0,$C75,0)</f>
        <v>0</v>
      </c>
      <c r="ED75" s="175">
        <f>IF(VLOOKUP($D75,'Appendix B - CI'!$C$2:$EM$141,ED$1,0) &gt; 0,$C75,0)</f>
        <v>0</v>
      </c>
      <c r="EE75" s="989">
        <f>IF(VLOOKUP($D75,'Appendix B - CI'!$C$2:$EM$141,EE$1,0) &gt; 0,$C75,0)</f>
        <v>1779.6144</v>
      </c>
      <c r="EF75" s="175">
        <f>IF(VLOOKUP($D75,'Appendix B - CI'!$C$2:$EM$141,EF$1,0) &gt; 0,$C75,0)</f>
        <v>0</v>
      </c>
      <c r="EG75" s="175">
        <f>IF(VLOOKUP($D75,'Appendix B - CI'!$C$2:$EM$141,EG$1,0) &gt; 0,$C75,0)</f>
        <v>0</v>
      </c>
      <c r="EH75" s="175">
        <f>IF(VLOOKUP($D75,'Appendix B - CI'!$C$2:$EM$141,EH$1,0) &gt; 0,$C75,0)</f>
        <v>0</v>
      </c>
      <c r="EI75" s="175">
        <f>IF(VLOOKUP($D75,'Appendix B - CI'!$C$2:$EM$141,EI$1,0) &gt; 0,$C75,0)</f>
        <v>0</v>
      </c>
      <c r="EJ75" s="175">
        <f>IF(VLOOKUP($D75,'Appendix B - CI'!$C$2:$EM$141,EJ$1,0) &gt; 0,$C75,0)</f>
        <v>0</v>
      </c>
      <c r="EK75" s="175">
        <f>IF(VLOOKUP($D75,'Appendix B - CI'!$C$2:$EM$141,EK$1,0) &gt; 0,$C75,0)</f>
        <v>0</v>
      </c>
      <c r="EL75" s="175">
        <f>IF(VLOOKUP($D75,'Appendix B - CI'!$C$2:$EM$141,EL$1,0) &gt; 0,$C75,0)</f>
        <v>0</v>
      </c>
      <c r="EM75" s="175">
        <f>IF(VLOOKUP($D75,'Appendix B - CI'!$C$2:$EM$141,EM$1,0) &gt; 0,$C75,0)</f>
        <v>0</v>
      </c>
      <c r="EN75" s="175">
        <f>IF(VLOOKUP($D75,'Appendix B - CI'!$C$2:$EM$141,EN$1,0) &gt; 0,$C75,0)</f>
        <v>0</v>
      </c>
      <c r="EO75" s="178"/>
      <c r="EP75" s="178"/>
      <c r="EQ75" s="178"/>
      <c r="ER75" s="178"/>
      <c r="ES75" s="178"/>
      <c r="ET75" s="178"/>
      <c r="EU75" s="178"/>
      <c r="EV75" s="178"/>
      <c r="EW75" s="178"/>
      <c r="EX75" s="178"/>
      <c r="EY75" s="178"/>
      <c r="EZ75" s="178"/>
      <c r="FA75" s="178"/>
      <c r="FB75" s="178"/>
      <c r="FC75" s="178"/>
      <c r="FD75" s="178"/>
      <c r="FE75" s="178"/>
      <c r="FF75" s="178"/>
      <c r="FG75" s="178"/>
      <c r="FH75" s="178"/>
      <c r="FI75" s="178"/>
      <c r="FJ75" s="178"/>
      <c r="FK75" s="178"/>
      <c r="FL75" s="178"/>
      <c r="FM75" s="178"/>
      <c r="FN75" s="178"/>
      <c r="FO75" s="178"/>
      <c r="FP75" s="178"/>
      <c r="FQ75" s="178"/>
      <c r="FR75" s="178"/>
      <c r="FS75" s="178"/>
      <c r="FT75" s="178"/>
      <c r="FU75" s="178"/>
      <c r="FV75" s="178"/>
      <c r="FW75" s="178"/>
      <c r="FX75" s="178"/>
      <c r="FY75" s="178"/>
      <c r="FZ75" s="178"/>
      <c r="GA75" s="178"/>
      <c r="GB75" s="178"/>
      <c r="GC75" s="178"/>
      <c r="GD75" s="178"/>
      <c r="GE75" s="178"/>
      <c r="GF75" s="178"/>
      <c r="GG75" s="178"/>
      <c r="GH75" s="178"/>
      <c r="GI75" s="178"/>
      <c r="GJ75" s="178"/>
      <c r="GK75" s="178"/>
      <c r="GL75" s="178"/>
      <c r="GM75" s="178"/>
      <c r="GN75" s="178"/>
      <c r="GO75" s="178"/>
      <c r="GP75" s="178"/>
      <c r="GQ75" s="178"/>
      <c r="GR75" s="178"/>
      <c r="GS75" s="178"/>
      <c r="GT75" s="178"/>
      <c r="GU75" s="178"/>
      <c r="GV75" s="178"/>
      <c r="GW75" s="178"/>
      <c r="GX75" s="178"/>
      <c r="GY75" s="178"/>
      <c r="GZ75" s="178"/>
      <c r="HA75" s="178"/>
      <c r="HB75" s="178"/>
      <c r="HC75" s="178"/>
      <c r="HD75" s="178"/>
      <c r="HE75" s="178"/>
      <c r="HF75" s="178"/>
      <c r="HG75" s="178"/>
      <c r="HH75" s="178"/>
      <c r="HI75" s="178"/>
      <c r="HJ75" s="178"/>
      <c r="HK75" s="178"/>
      <c r="HL75" s="178"/>
      <c r="HM75" s="178"/>
      <c r="HN75" s="178"/>
      <c r="HO75" s="178"/>
      <c r="HP75" s="178"/>
      <c r="HQ75" s="178"/>
      <c r="HR75" s="178"/>
      <c r="HS75" s="178"/>
      <c r="HT75" s="178"/>
      <c r="HU75" s="178"/>
      <c r="HV75" s="178"/>
      <c r="HW75" s="178"/>
      <c r="HX75" s="178"/>
      <c r="HY75" s="178"/>
      <c r="HZ75" s="178"/>
      <c r="IA75" s="178"/>
      <c r="IB75" s="178"/>
      <c r="IC75" s="178"/>
      <c r="ID75" s="178"/>
      <c r="IE75" s="178"/>
      <c r="IF75" s="178"/>
      <c r="IG75" s="178"/>
      <c r="IH75" s="178"/>
      <c r="II75" s="178"/>
      <c r="IJ75" s="178"/>
      <c r="IK75" s="178"/>
      <c r="IL75" s="178"/>
      <c r="IM75" s="178"/>
      <c r="IN75" s="178"/>
      <c r="IO75" s="178"/>
      <c r="IP75" s="178"/>
      <c r="IQ75" s="178"/>
      <c r="IR75" s="178"/>
      <c r="IS75" s="178"/>
      <c r="IT75" s="178"/>
      <c r="IU75" s="178"/>
      <c r="IV75" s="178"/>
      <c r="IW75" s="178"/>
      <c r="IX75" s="178"/>
      <c r="IY75" s="178"/>
      <c r="IZ75" s="178"/>
      <c r="JA75" s="178"/>
      <c r="JB75" s="178"/>
      <c r="JC75" s="178"/>
      <c r="JD75" s="178"/>
      <c r="JE75" s="178"/>
      <c r="JF75" s="178"/>
      <c r="JG75" s="178"/>
      <c r="JH75" s="178"/>
      <c r="JI75" s="178"/>
      <c r="JJ75" s="178"/>
      <c r="JK75" s="178"/>
      <c r="JL75" s="178"/>
      <c r="JM75" s="178"/>
      <c r="JN75" s="178"/>
      <c r="JO75" s="178"/>
      <c r="JP75" s="178"/>
      <c r="JQ75" s="178"/>
      <c r="JR75" s="178"/>
      <c r="JS75" s="178"/>
      <c r="JT75" s="178"/>
      <c r="JU75" s="178"/>
      <c r="JV75" s="178"/>
      <c r="JW75" s="178"/>
      <c r="JX75" s="178"/>
      <c r="JY75" s="180"/>
    </row>
    <row r="76" ht="14.25" customHeight="1">
      <c r="A76" s="50" t="s">
        <v>275</v>
      </c>
      <c r="B76" s="83" t="s">
        <v>480</v>
      </c>
      <c r="C76" s="1330">
        <f>VLOOKUP(D76,'Combined Scenario II - Results'!$C$2:$AR$87,42,0)</f>
        <v>2715.8985</v>
      </c>
      <c r="D76" s="50">
        <v>1811120.0</v>
      </c>
      <c r="E76" s="175">
        <f>IF(VLOOKUP($D76,'Appendix B - CI'!$C$2:$EM$141,E$1,0) &gt; 0,$C76,0)</f>
        <v>0</v>
      </c>
      <c r="F76" s="175">
        <f>IF(VLOOKUP($D76,'Appendix B - CI'!$C$2:$EM$141,F$1,0) &gt; 0,$C76,0)</f>
        <v>0</v>
      </c>
      <c r="G76" s="175">
        <f>IF(VLOOKUP($D76,'Appendix B - CI'!$C$2:$EM$141,G$1,0) &gt; 0,$C76,0)</f>
        <v>0</v>
      </c>
      <c r="H76" s="175">
        <f>IF(VLOOKUP($D76,'Appendix B - CI'!$C$2:$EM$141,H$1,0) &gt; 0,$C76,0)</f>
        <v>0</v>
      </c>
      <c r="I76" s="175">
        <f>IF(VLOOKUP($D76,'Appendix B - CI'!$C$2:$EM$141,I$1,0) &gt; 0,$C76,0)</f>
        <v>0</v>
      </c>
      <c r="J76" s="175">
        <f>IF(VLOOKUP($D76,'Appendix B - CI'!$C$2:$EM$141,J$1,0) &gt; 0,$C76,0)</f>
        <v>0</v>
      </c>
      <c r="K76" s="175">
        <f>IF(VLOOKUP($D76,'Appendix B - CI'!$C$2:$EM$141,K$1,0) &gt; 0,$C76,0)</f>
        <v>0</v>
      </c>
      <c r="L76" s="175">
        <f>IF(VLOOKUP($D76,'Appendix B - CI'!$C$2:$EM$141,L$1,0) &gt; 0,$C76,0)</f>
        <v>0</v>
      </c>
      <c r="M76" s="175">
        <f>IF(VLOOKUP($D76,'Appendix B - CI'!$C$2:$EM$141,M$1,0) &gt; 0,$C76,0)</f>
        <v>0</v>
      </c>
      <c r="N76" s="175">
        <f>IF(VLOOKUP($D76,'Appendix B - CI'!$C$2:$EM$141,N$1,0) &gt; 0,$C76,0)</f>
        <v>0</v>
      </c>
      <c r="O76" s="175">
        <f>IF(VLOOKUP($D76,'Appendix B - CI'!$C$2:$EM$141,O$1,0) &gt; 0,$C76,0)</f>
        <v>0</v>
      </c>
      <c r="P76" s="175">
        <f>IF(VLOOKUP($D76,'Appendix B - CI'!$C$2:$EM$141,P$1,0) &gt; 0,$C76,0)</f>
        <v>0</v>
      </c>
      <c r="Q76" s="175">
        <f>IF(VLOOKUP($D76,'Appendix B - CI'!$C$2:$EM$141,Q$1,0) &gt; 0,$C76,0)</f>
        <v>0</v>
      </c>
      <c r="R76" s="175">
        <f>IF(VLOOKUP($D76,'Appendix B - CI'!$C$2:$EM$141,R$1,0) &gt; 0,$C76,0)</f>
        <v>0</v>
      </c>
      <c r="S76" s="175">
        <f>IF(VLOOKUP($D76,'Appendix B - CI'!$C$2:$EM$141,S$1,0) &gt; 0,$C76,0)</f>
        <v>0</v>
      </c>
      <c r="T76" s="175">
        <f>IF(VLOOKUP($D76,'Appendix B - CI'!$C$2:$EM$141,T$1,0) &gt; 0,$C76,0)</f>
        <v>0</v>
      </c>
      <c r="U76" s="175">
        <f>IF(VLOOKUP($D76,'Appendix B - CI'!$C$2:$EM$141,U$1,0) &gt; 0,$C76,0)</f>
        <v>0</v>
      </c>
      <c r="V76" s="175">
        <f>IF(VLOOKUP($D76,'Appendix B - CI'!$C$2:$EM$141,V$1,0) &gt; 0,$C76,0)</f>
        <v>0</v>
      </c>
      <c r="W76" s="175">
        <f>IF(VLOOKUP($D76,'Appendix B - CI'!$C$2:$EM$141,W$1,0) &gt; 0,$C76,0)</f>
        <v>0</v>
      </c>
      <c r="X76" s="175">
        <f>IF(VLOOKUP($D76,'Appendix B - CI'!$C$2:$EM$141,X$1,0) &gt; 0,$C76,0)</f>
        <v>0</v>
      </c>
      <c r="Y76" s="175">
        <f>IF(VLOOKUP($D76,'Appendix B - CI'!$C$2:$EM$141,Y$1,0) &gt; 0,$C76,0)</f>
        <v>0</v>
      </c>
      <c r="Z76" s="175">
        <f>IF(VLOOKUP($D76,'Appendix B - CI'!$C$2:$EM$141,Z$1,0) &gt; 0,$C76,0)</f>
        <v>0</v>
      </c>
      <c r="AA76" s="175">
        <f>IF(VLOOKUP($D76,'Appendix B - CI'!$C$2:$EM$141,AA$1,0) &gt; 0,$C76,0)</f>
        <v>0</v>
      </c>
      <c r="AB76" s="175">
        <f>IF(VLOOKUP($D76,'Appendix B - CI'!$C$2:$EM$141,AB$1,0) &gt; 0,$C76,0)</f>
        <v>0</v>
      </c>
      <c r="AC76" s="175">
        <f>IF(VLOOKUP($D76,'Appendix B - CI'!$C$2:$EM$141,AC$1,0) &gt; 0,$C76,0)</f>
        <v>0</v>
      </c>
      <c r="AD76" s="175">
        <f>IF(VLOOKUP($D76,'Appendix B - CI'!$C$2:$EM$141,AD$1,0) &gt; 0,$C76,0)</f>
        <v>0</v>
      </c>
      <c r="AE76" s="175">
        <f>IF(VLOOKUP($D76,'Appendix B - CI'!$C$2:$EM$141,AE$1,0) &gt; 0,$C76,0)</f>
        <v>0</v>
      </c>
      <c r="AF76" s="175">
        <f>IF(VLOOKUP($D76,'Appendix B - CI'!$C$2:$EM$141,AF$1,0) &gt; 0,$C76,0)</f>
        <v>0</v>
      </c>
      <c r="AG76" s="175">
        <f>IF(VLOOKUP($D76,'Appendix B - CI'!$C$2:$EM$141,AG$1,0) &gt; 0,$C76,0)</f>
        <v>0</v>
      </c>
      <c r="AH76" s="175">
        <f>IF(VLOOKUP($D76,'Appendix B - CI'!$C$2:$EM$141,AH$1,0) &gt; 0,$C76,0)</f>
        <v>0</v>
      </c>
      <c r="AI76" s="175">
        <f>IF(VLOOKUP($D76,'Appendix B - CI'!$C$2:$EM$141,AI$1,0) &gt; 0,$C76,0)</f>
        <v>0</v>
      </c>
      <c r="AJ76" s="989">
        <f>IF(VLOOKUP($D76,'Appendix B - CI'!$C$2:$EM$141,AJ$1,0) &gt; 0,$C76,0)</f>
        <v>2715.8985</v>
      </c>
      <c r="AK76" s="175">
        <f>IF(VLOOKUP($D76,'Appendix B - CI'!$C$2:$EM$141,AK$1,0) &gt; 0,$C76,0)</f>
        <v>0</v>
      </c>
      <c r="AL76" s="175">
        <f>IF(VLOOKUP($D76,'Appendix B - CI'!$C$2:$EM$141,AL$1,0) &gt; 0,$C76,0)</f>
        <v>0</v>
      </c>
      <c r="AM76" s="175">
        <f>IF(VLOOKUP($D76,'Appendix B - CI'!$C$2:$EM$141,AM$1,0) &gt; 0,$C76,0)</f>
        <v>0</v>
      </c>
      <c r="AN76" s="175">
        <f>IF(VLOOKUP($D76,'Appendix B - CI'!$C$2:$EM$141,AN$1,0) &gt; 0,$C76,0)</f>
        <v>0</v>
      </c>
      <c r="AO76" s="175">
        <f>IF(VLOOKUP($D76,'Appendix B - CI'!$C$2:$EM$141,AO$1,0) &gt; 0,$C76,0)</f>
        <v>0</v>
      </c>
      <c r="AP76" s="175">
        <f>IF(VLOOKUP($D76,'Appendix B - CI'!$C$2:$EM$141,AP$1,0) &gt; 0,$C76,0)</f>
        <v>0</v>
      </c>
      <c r="AQ76" s="175">
        <f>IF(VLOOKUP($D76,'Appendix B - CI'!$C$2:$EM$141,AQ$1,0) &gt; 0,$C76,0)</f>
        <v>0</v>
      </c>
      <c r="AR76" s="989">
        <f>IF(VLOOKUP($D76,'Appendix B - CI'!$C$2:$EM$141,AR$1,0) &gt; 0,$C76,0)</f>
        <v>2715.8985</v>
      </c>
      <c r="AS76" s="175">
        <f>IF(VLOOKUP($D76,'Appendix B - CI'!$C$2:$EM$141,AS$1,0) &gt; 0,$C76,0)</f>
        <v>0</v>
      </c>
      <c r="AT76" s="175">
        <f>IF(VLOOKUP($D76,'Appendix B - CI'!$C$2:$EM$141,AT$1,0) &gt; 0,$C76,0)</f>
        <v>0</v>
      </c>
      <c r="AU76" s="175">
        <f>IF(VLOOKUP($D76,'Appendix B - CI'!$C$2:$EM$141,AU$1,0) &gt; 0,$C76,0)</f>
        <v>0</v>
      </c>
      <c r="AV76" s="175">
        <f>IF(VLOOKUP($D76,'Appendix B - CI'!$C$2:$EM$141,AV$1,0) &gt; 0,$C76,0)</f>
        <v>0</v>
      </c>
      <c r="AW76" s="175">
        <f>IF(VLOOKUP($D76,'Appendix B - CI'!$C$2:$EM$141,AW$1,0) &gt; 0,$C76,0)</f>
        <v>0</v>
      </c>
      <c r="AX76" s="175">
        <f>IF(VLOOKUP($D76,'Appendix B - CI'!$C$2:$EM$141,AX$1,0) &gt; 0,$C76,0)</f>
        <v>0</v>
      </c>
      <c r="AY76" s="175">
        <f>IF(VLOOKUP($D76,'Appendix B - CI'!$C$2:$EM$141,AY$1,0) &gt; 0,$C76,0)</f>
        <v>0</v>
      </c>
      <c r="AZ76" s="175">
        <f>IF(VLOOKUP($D76,'Appendix B - CI'!$C$2:$EM$141,AZ$1,0) &gt; 0,$C76,0)</f>
        <v>0</v>
      </c>
      <c r="BA76" s="175">
        <f>IF(VLOOKUP($D76,'Appendix B - CI'!$C$2:$EM$141,BA$1,0) &gt; 0,$C76,0)</f>
        <v>0</v>
      </c>
      <c r="BB76" s="175">
        <f>IF(VLOOKUP($D76,'Appendix B - CI'!$C$2:$EM$141,BB$1,0) &gt; 0,$C76,0)</f>
        <v>0</v>
      </c>
      <c r="BC76" s="175">
        <f>IF(VLOOKUP($D76,'Appendix B - CI'!$C$2:$EM$141,BC$1,0) &gt; 0,$C76,0)</f>
        <v>0</v>
      </c>
      <c r="BD76" s="175">
        <f>IF(VLOOKUP($D76,'Appendix B - CI'!$C$2:$EM$141,BD$1,0) &gt; 0,$C76,0)</f>
        <v>0</v>
      </c>
      <c r="BE76" s="175">
        <f>IF(VLOOKUP($D76,'Appendix B - CI'!$C$2:$EM$141,BE$1,0) &gt; 0,$C76,0)</f>
        <v>0</v>
      </c>
      <c r="BF76" s="175">
        <f>IF(VLOOKUP($D76,'Appendix B - CI'!$C$2:$EM$141,BF$1,0) &gt; 0,$C76,0)</f>
        <v>0</v>
      </c>
      <c r="BG76" s="175">
        <f>IF(VLOOKUP($D76,'Appendix B - CI'!$C$2:$EM$141,BG$1,0) &gt; 0,$C76,0)</f>
        <v>0</v>
      </c>
      <c r="BH76" s="175">
        <f>IF(VLOOKUP($D76,'Appendix B - CI'!$C$2:$EM$141,BH$1,0) &gt; 0,$C76,0)</f>
        <v>0</v>
      </c>
      <c r="BI76" s="989">
        <f>IF(VLOOKUP($D76,'Appendix B - CI'!$C$2:$EM$141,BI$1,0) &gt; 0,$C76,0)</f>
        <v>2715.8985</v>
      </c>
      <c r="BJ76" s="175">
        <f>IF(VLOOKUP($D76,'Appendix B - CI'!$C$2:$EM$141,BJ$1,0) &gt; 0,$C76,0)</f>
        <v>0</v>
      </c>
      <c r="BK76" s="175">
        <f>IF(VLOOKUP($D76,'Appendix B - CI'!$C$2:$EM$141,BK$1,0) &gt; 0,$C76,0)</f>
        <v>0</v>
      </c>
      <c r="BL76" s="175">
        <f>IF(VLOOKUP($D76,'Appendix B - CI'!$C$2:$EM$141,BL$1,0) &gt; 0,$C76,0)</f>
        <v>0</v>
      </c>
      <c r="BM76" s="175">
        <f>IF(VLOOKUP($D76,'Appendix B - CI'!$C$2:$EM$141,BM$1,0) &gt; 0,$C76,0)</f>
        <v>0</v>
      </c>
      <c r="BN76" s="175">
        <f>IF(VLOOKUP($D76,'Appendix B - CI'!$C$2:$EM$141,BN$1,0) &gt; 0,$C76,0)</f>
        <v>0</v>
      </c>
      <c r="BO76" s="175">
        <f>IF(VLOOKUP($D76,'Appendix B - CI'!$C$2:$EM$141,BO$1,0) &gt; 0,$C76,0)</f>
        <v>0</v>
      </c>
      <c r="BP76" s="175">
        <f>IF(VLOOKUP($D76,'Appendix B - CI'!$C$2:$EM$141,BP$1,0) &gt; 0,$C76,0)</f>
        <v>0</v>
      </c>
      <c r="BQ76" s="175">
        <f>IF(VLOOKUP($D76,'Appendix B - CI'!$C$2:$EM$141,BQ$1,0) &gt; 0,$C76,0)</f>
        <v>0</v>
      </c>
      <c r="BR76" s="175">
        <f>IF(VLOOKUP($D76,'Appendix B - CI'!$C$2:$EM$141,BR$1,0) &gt; 0,$C76,0)</f>
        <v>0</v>
      </c>
      <c r="BS76" s="175">
        <f>IF(VLOOKUP($D76,'Appendix B - CI'!$C$2:$EM$141,BS$1,0) &gt; 0,$C76,0)</f>
        <v>0</v>
      </c>
      <c r="BT76" s="175">
        <f>IF(VLOOKUP($D76,'Appendix B - CI'!$C$2:$EM$141,BT$1,0) &gt; 0,$C76,0)</f>
        <v>0</v>
      </c>
      <c r="BU76" s="175">
        <f>IF(VLOOKUP($D76,'Appendix B - CI'!$C$2:$EM$141,BU$1,0) &gt; 0,$C76,0)</f>
        <v>0</v>
      </c>
      <c r="BV76" s="175">
        <f>IF(VLOOKUP($D76,'Appendix B - CI'!$C$2:$EM$141,BV$1,0) &gt; 0,$C76,0)</f>
        <v>0</v>
      </c>
      <c r="BW76" s="989">
        <f>IF(VLOOKUP($D76,'Appendix B - CI'!$C$2:$EM$141,BW$1,0) &gt; 0,$C76,0)</f>
        <v>2715.8985</v>
      </c>
      <c r="BX76" s="175">
        <f>IF(VLOOKUP($D76,'Appendix B - CI'!$C$2:$EM$141,BX$1,0) &gt; 0,$C76,0)</f>
        <v>0</v>
      </c>
      <c r="BY76" s="175">
        <f>IF(VLOOKUP($D76,'Appendix B - CI'!$C$2:$EM$141,BY$1,0) &gt; 0,$C76,0)</f>
        <v>0</v>
      </c>
      <c r="BZ76" s="175">
        <f>IF(VLOOKUP($D76,'Appendix B - CI'!$C$2:$EM$141,BZ$1,0) &gt; 0,$C76,0)</f>
        <v>0</v>
      </c>
      <c r="CA76" s="175">
        <f>IF(VLOOKUP($D76,'Appendix B - CI'!$C$2:$EM$141,CA$1,0) &gt; 0,$C76,0)</f>
        <v>0</v>
      </c>
      <c r="CB76" s="175">
        <f>IF(VLOOKUP($D76,'Appendix B - CI'!$C$2:$EM$141,CB$1,0) &gt; 0,$C76,0)</f>
        <v>0</v>
      </c>
      <c r="CC76" s="175">
        <f>IF(VLOOKUP($D76,'Appendix B - CI'!$C$2:$EM$141,CC$1,0) &gt; 0,$C76,0)</f>
        <v>0</v>
      </c>
      <c r="CD76" s="989">
        <f>IF(VLOOKUP($D76,'Appendix B - CI'!$C$2:$EM$141,CD$1,0) &gt; 0,$C76,0)</f>
        <v>2715.8985</v>
      </c>
      <c r="CE76" s="175">
        <f>IF(VLOOKUP($D76,'Appendix B - CI'!$C$2:$EM$141,CE$1,0) &gt; 0,$C76,0)</f>
        <v>0</v>
      </c>
      <c r="CF76" s="175">
        <f>IF(VLOOKUP($D76,'Appendix B - CI'!$C$2:$EM$141,CF$1,0) &gt; 0,$C76,0)</f>
        <v>0</v>
      </c>
      <c r="CG76" s="175">
        <f>IF(VLOOKUP($D76,'Appendix B - CI'!$C$2:$EM$141,CG$1,0) &gt; 0,$C76,0)</f>
        <v>0</v>
      </c>
      <c r="CH76" s="175">
        <f>IF(VLOOKUP($D76,'Appendix B - CI'!$C$2:$EM$141,CH$1,0) &gt; 0,$C76,0)</f>
        <v>0</v>
      </c>
      <c r="CI76" s="175">
        <f>IF(VLOOKUP($D76,'Appendix B - CI'!$C$2:$EM$141,CI$1,0) &gt; 0,$C76,0)</f>
        <v>0</v>
      </c>
      <c r="CJ76" s="175">
        <f>IF(VLOOKUP($D76,'Appendix B - CI'!$C$2:$EM$141,CJ$1,0) &gt; 0,$C76,0)</f>
        <v>0</v>
      </c>
      <c r="CK76" s="175">
        <f>IF(VLOOKUP($D76,'Appendix B - CI'!$C$2:$EM$141,CK$1,0) &gt; 0,$C76,0)</f>
        <v>0</v>
      </c>
      <c r="CL76" s="175">
        <f>IF(VLOOKUP($D76,'Appendix B - CI'!$C$2:$EM$141,CL$1,0) &gt; 0,$C76,0)</f>
        <v>0</v>
      </c>
      <c r="CM76" s="175">
        <f>IF(VLOOKUP($D76,'Appendix B - CI'!$C$2:$EM$141,CM$1,0) &gt; 0,$C76,0)</f>
        <v>0</v>
      </c>
      <c r="CN76" s="175">
        <f>IF(VLOOKUP($D76,'Appendix B - CI'!$C$2:$EM$141,CN$1,0) &gt; 0,$C76,0)</f>
        <v>0</v>
      </c>
      <c r="CO76" s="175">
        <f>IF(VLOOKUP($D76,'Appendix B - CI'!$C$2:$EM$141,CO$1,0) &gt; 0,$C76,0)</f>
        <v>0</v>
      </c>
      <c r="CP76" s="175">
        <f>IF(VLOOKUP($D76,'Appendix B - CI'!$C$2:$EM$141,CP$1,0) &gt; 0,$C76,0)</f>
        <v>0</v>
      </c>
      <c r="CQ76" s="175">
        <f>IF(VLOOKUP($D76,'Appendix B - CI'!$C$2:$EM$141,CQ$1,0) &gt; 0,$C76,0)</f>
        <v>0</v>
      </c>
      <c r="CR76" s="175">
        <f>IF(VLOOKUP($D76,'Appendix B - CI'!$C$2:$EM$141,CR$1,0) &gt; 0,$C76,0)</f>
        <v>0</v>
      </c>
      <c r="CS76" s="175">
        <f>IF(VLOOKUP($D76,'Appendix B - CI'!$C$2:$EM$141,CS$1,0) &gt; 0,$C76,0)</f>
        <v>0</v>
      </c>
      <c r="CT76" s="175">
        <f>IF(VLOOKUP($D76,'Appendix B - CI'!$C$2:$EM$141,CT$1,0) &gt; 0,$C76,0)</f>
        <v>0</v>
      </c>
      <c r="CU76" s="175">
        <f>IF(VLOOKUP($D76,'Appendix B - CI'!$C$2:$EM$141,CU$1,0) &gt; 0,$C76,0)</f>
        <v>0</v>
      </c>
      <c r="CV76" s="989">
        <f>IF(VLOOKUP($D76,'Appendix B - CI'!$C$2:$EM$141,CV$1,0) &gt; 0,$C76,0)</f>
        <v>2715.8985</v>
      </c>
      <c r="CW76" s="175">
        <f>IF(VLOOKUP($D76,'Appendix B - CI'!$C$2:$EM$141,CW$1,0) &gt; 0,$C76,0)</f>
        <v>0</v>
      </c>
      <c r="CX76" s="175">
        <f>IF(VLOOKUP($D76,'Appendix B - CI'!$C$2:$EM$141,CX$1,0) &gt; 0,$C76,0)</f>
        <v>0</v>
      </c>
      <c r="CY76" s="175">
        <f>IF(VLOOKUP($D76,'Appendix B - CI'!$C$2:$EM$141,CY$1,0) &gt; 0,$C76,0)</f>
        <v>0</v>
      </c>
      <c r="CZ76" s="175">
        <f>IF(VLOOKUP($D76,'Appendix B - CI'!$C$2:$EM$141,CZ$1,0) &gt; 0,$C76,0)</f>
        <v>0</v>
      </c>
      <c r="DA76" s="175">
        <f>IF(VLOOKUP($D76,'Appendix B - CI'!$C$2:$EM$141,DA$1,0) &gt; 0,$C76,0)</f>
        <v>0</v>
      </c>
      <c r="DB76" s="175">
        <f>IF(VLOOKUP($D76,'Appendix B - CI'!$C$2:$EM$141,DB$1,0) &gt; 0,$C76,0)</f>
        <v>0</v>
      </c>
      <c r="DC76" s="175">
        <f>IF(VLOOKUP($D76,'Appendix B - CI'!$C$2:$EM$141,DC$1,0) &gt; 0,$C76,0)</f>
        <v>0</v>
      </c>
      <c r="DD76" s="175">
        <f>IF(VLOOKUP($D76,'Appendix B - CI'!$C$2:$EM$141,DD$1,0) &gt; 0,$C76,0)</f>
        <v>0</v>
      </c>
      <c r="DE76" s="175">
        <f>IF(VLOOKUP($D76,'Appendix B - CI'!$C$2:$EM$141,DE$1,0) &gt; 0,$C76,0)</f>
        <v>0</v>
      </c>
      <c r="DF76" s="989">
        <f>IF(VLOOKUP($D76,'Appendix B - CI'!$C$2:$EM$141,DF$1,0) &gt; 0,$C76,0)</f>
        <v>2715.8985</v>
      </c>
      <c r="DG76" s="175">
        <f>IF(VLOOKUP($D76,'Appendix B - CI'!$C$2:$EM$141,DG$1,0) &gt; 0,$C76,0)</f>
        <v>0</v>
      </c>
      <c r="DH76" s="175">
        <f>IF(VLOOKUP($D76,'Appendix B - CI'!$C$2:$EM$141,DH$1,0) &gt; 0,$C76,0)</f>
        <v>0</v>
      </c>
      <c r="DI76" s="175">
        <f>IF(VLOOKUP($D76,'Appendix B - CI'!$C$2:$EM$141,DI$1,0) &gt; 0,$C76,0)</f>
        <v>0</v>
      </c>
      <c r="DJ76" s="175">
        <f>IF(VLOOKUP($D76,'Appendix B - CI'!$C$2:$EM$141,DJ$1,0) &gt; 0,$C76,0)</f>
        <v>0</v>
      </c>
      <c r="DK76" s="175">
        <f>IF(VLOOKUP($D76,'Appendix B - CI'!$C$2:$EM$141,DK$1,0) &gt; 0,$C76,0)</f>
        <v>0</v>
      </c>
      <c r="DL76" s="175">
        <f>IF(VLOOKUP($D76,'Appendix B - CI'!$C$2:$EM$141,DL$1,0) &gt; 0,$C76,0)</f>
        <v>0</v>
      </c>
      <c r="DM76" s="175">
        <f>IF(VLOOKUP($D76,'Appendix B - CI'!$C$2:$EM$141,DM$1,0) &gt; 0,$C76,0)</f>
        <v>0</v>
      </c>
      <c r="DN76" s="175">
        <f>IF(VLOOKUP($D76,'Appendix B - CI'!$C$2:$EM$141,DN$1,0) &gt; 0,$C76,0)</f>
        <v>0</v>
      </c>
      <c r="DO76" s="989">
        <f>IF(VLOOKUP($D76,'Appendix B - CI'!$C$2:$EM$141,DO$1,0) &gt; 0,$C76,0)</f>
        <v>2715.8985</v>
      </c>
      <c r="DP76" s="175">
        <f>IF(VLOOKUP($D76,'Appendix B - CI'!$C$2:$EM$141,DP$1,0) &gt; 0,$C76,0)</f>
        <v>0</v>
      </c>
      <c r="DQ76" s="175">
        <f>IF(VLOOKUP($D76,'Appendix B - CI'!$C$2:$EM$141,DQ$1,0) &gt; 0,$C76,0)</f>
        <v>0</v>
      </c>
      <c r="DR76" s="175">
        <f>IF(VLOOKUP($D76,'Appendix B - CI'!$C$2:$EM$141,DR$1,0) &gt; 0,$C76,0)</f>
        <v>0</v>
      </c>
      <c r="DS76" s="175">
        <f>IF(VLOOKUP($D76,'Appendix B - CI'!$C$2:$EM$141,DS$1,0) &gt; 0,$C76,0)</f>
        <v>0</v>
      </c>
      <c r="DT76" s="175">
        <f>IF(VLOOKUP($D76,'Appendix B - CI'!$C$2:$EM$141,DT$1,0) &gt; 0,$C76,0)</f>
        <v>0</v>
      </c>
      <c r="DU76" s="989">
        <f>IF(VLOOKUP($D76,'Appendix B - CI'!$C$2:$EM$141,DU$1,0) &gt; 0,$C76,0)</f>
        <v>2715.8985</v>
      </c>
      <c r="DV76" s="175">
        <f>IF(VLOOKUP($D76,'Appendix B - CI'!$C$2:$EM$141,DV$1,0) &gt; 0,$C76,0)</f>
        <v>0</v>
      </c>
      <c r="DW76" s="175">
        <f>IF(VLOOKUP($D76,'Appendix B - CI'!$C$2:$EM$141,DW$1,0) &gt; 0,$C76,0)</f>
        <v>0</v>
      </c>
      <c r="DX76" s="175">
        <f>IF(VLOOKUP($D76,'Appendix B - CI'!$C$2:$EM$141,DX$1,0) &gt; 0,$C76,0)</f>
        <v>0</v>
      </c>
      <c r="DY76" s="175">
        <f>IF(VLOOKUP($D76,'Appendix B - CI'!$C$2:$EM$141,DY$1,0) &gt; 0,$C76,0)</f>
        <v>0</v>
      </c>
      <c r="DZ76" s="175">
        <f>IF(VLOOKUP($D76,'Appendix B - CI'!$C$2:$EM$141,DZ$1,0) &gt; 0,$C76,0)</f>
        <v>0</v>
      </c>
      <c r="EA76" s="989">
        <f>IF(VLOOKUP($D76,'Appendix B - CI'!$C$2:$EM$141,EA$1,0) &gt; 0,$C76,0)</f>
        <v>2715.8985</v>
      </c>
      <c r="EB76" s="175">
        <f>IF(VLOOKUP($D76,'Appendix B - CI'!$C$2:$EM$141,EB$1,0) &gt; 0,$C76,0)</f>
        <v>0</v>
      </c>
      <c r="EC76" s="175">
        <f>IF(VLOOKUP($D76,'Appendix B - CI'!$C$2:$EM$141,EC$1,0) &gt; 0,$C76,0)</f>
        <v>0</v>
      </c>
      <c r="ED76" s="175">
        <f>IF(VLOOKUP($D76,'Appendix B - CI'!$C$2:$EM$141,ED$1,0) &gt; 0,$C76,0)</f>
        <v>0</v>
      </c>
      <c r="EE76" s="989">
        <f>IF(VLOOKUP($D76,'Appendix B - CI'!$C$2:$EM$141,EE$1,0) &gt; 0,$C76,0)</f>
        <v>2715.8985</v>
      </c>
      <c r="EF76" s="175">
        <f>IF(VLOOKUP($D76,'Appendix B - CI'!$C$2:$EM$141,EF$1,0) &gt; 0,$C76,0)</f>
        <v>0</v>
      </c>
      <c r="EG76" s="175">
        <f>IF(VLOOKUP($D76,'Appendix B - CI'!$C$2:$EM$141,EG$1,0) &gt; 0,$C76,0)</f>
        <v>0</v>
      </c>
      <c r="EH76" s="175">
        <f>IF(VLOOKUP($D76,'Appendix B - CI'!$C$2:$EM$141,EH$1,0) &gt; 0,$C76,0)</f>
        <v>0</v>
      </c>
      <c r="EI76" s="175">
        <f>IF(VLOOKUP($D76,'Appendix B - CI'!$C$2:$EM$141,EI$1,0) &gt; 0,$C76,0)</f>
        <v>0</v>
      </c>
      <c r="EJ76" s="175">
        <f>IF(VLOOKUP($D76,'Appendix B - CI'!$C$2:$EM$141,EJ$1,0) &gt; 0,$C76,0)</f>
        <v>0</v>
      </c>
      <c r="EK76" s="175">
        <f>IF(VLOOKUP($D76,'Appendix B - CI'!$C$2:$EM$141,EK$1,0) &gt; 0,$C76,0)</f>
        <v>0</v>
      </c>
      <c r="EL76" s="175">
        <f>IF(VLOOKUP($D76,'Appendix B - CI'!$C$2:$EM$141,EL$1,0) &gt; 0,$C76,0)</f>
        <v>0</v>
      </c>
      <c r="EM76" s="175">
        <f>IF(VLOOKUP($D76,'Appendix B - CI'!$C$2:$EM$141,EM$1,0) &gt; 0,$C76,0)</f>
        <v>0</v>
      </c>
      <c r="EN76" s="175">
        <f>IF(VLOOKUP($D76,'Appendix B - CI'!$C$2:$EM$141,EN$1,0) &gt; 0,$C76,0)</f>
        <v>0</v>
      </c>
      <c r="EO76" s="178"/>
      <c r="EP76" s="178"/>
      <c r="EQ76" s="178"/>
      <c r="ER76" s="178"/>
      <c r="ES76" s="178"/>
      <c r="ET76" s="178"/>
      <c r="EU76" s="178"/>
      <c r="EV76" s="178"/>
      <c r="EW76" s="178"/>
      <c r="EX76" s="178"/>
      <c r="EY76" s="178"/>
      <c r="EZ76" s="178"/>
      <c r="FA76" s="178"/>
      <c r="FB76" s="178"/>
      <c r="FC76" s="178"/>
      <c r="FD76" s="178"/>
      <c r="FE76" s="178"/>
      <c r="FF76" s="178"/>
      <c r="FG76" s="178"/>
      <c r="FH76" s="178"/>
      <c r="FI76" s="178"/>
      <c r="FJ76" s="178"/>
      <c r="FK76" s="178"/>
      <c r="FL76" s="178"/>
      <c r="FM76" s="178"/>
      <c r="FN76" s="178"/>
      <c r="FO76" s="178"/>
      <c r="FP76" s="178"/>
      <c r="FQ76" s="178"/>
      <c r="FR76" s="178"/>
      <c r="FS76" s="178"/>
      <c r="FT76" s="178"/>
      <c r="FU76" s="178"/>
      <c r="FV76" s="178"/>
      <c r="FW76" s="178"/>
      <c r="FX76" s="178"/>
      <c r="FY76" s="178"/>
      <c r="FZ76" s="178"/>
      <c r="GA76" s="178"/>
      <c r="GB76" s="178"/>
      <c r="GC76" s="178"/>
      <c r="GD76" s="178"/>
      <c r="GE76" s="178"/>
      <c r="GF76" s="178"/>
      <c r="GG76" s="178"/>
      <c r="GH76" s="178"/>
      <c r="GI76" s="178"/>
      <c r="GJ76" s="178"/>
      <c r="GK76" s="178"/>
      <c r="GL76" s="178"/>
      <c r="GM76" s="178"/>
      <c r="GN76" s="178"/>
      <c r="GO76" s="178"/>
      <c r="GP76" s="178"/>
      <c r="GQ76" s="178"/>
      <c r="GR76" s="178"/>
      <c r="GS76" s="178"/>
      <c r="GT76" s="178"/>
      <c r="GU76" s="178"/>
      <c r="GV76" s="178"/>
      <c r="GW76" s="178"/>
      <c r="GX76" s="178"/>
      <c r="GY76" s="178"/>
      <c r="GZ76" s="178"/>
      <c r="HA76" s="178"/>
      <c r="HB76" s="178"/>
      <c r="HC76" s="178"/>
      <c r="HD76" s="178"/>
      <c r="HE76" s="178"/>
      <c r="HF76" s="178"/>
      <c r="HG76" s="178"/>
      <c r="HH76" s="178"/>
      <c r="HI76" s="178"/>
      <c r="HJ76" s="178"/>
      <c r="HK76" s="178"/>
      <c r="HL76" s="178"/>
      <c r="HM76" s="178"/>
      <c r="HN76" s="178"/>
      <c r="HO76" s="178"/>
      <c r="HP76" s="178"/>
      <c r="HQ76" s="178"/>
      <c r="HR76" s="178"/>
      <c r="HS76" s="178"/>
      <c r="HT76" s="178"/>
      <c r="HU76" s="178"/>
      <c r="HV76" s="178"/>
      <c r="HW76" s="178"/>
      <c r="HX76" s="178"/>
      <c r="HY76" s="178"/>
      <c r="HZ76" s="178"/>
      <c r="IA76" s="178"/>
      <c r="IB76" s="178"/>
      <c r="IC76" s="178"/>
      <c r="ID76" s="178"/>
      <c r="IE76" s="178"/>
      <c r="IF76" s="178"/>
      <c r="IG76" s="178"/>
      <c r="IH76" s="178"/>
      <c r="II76" s="178"/>
      <c r="IJ76" s="178"/>
      <c r="IK76" s="178"/>
      <c r="IL76" s="178"/>
      <c r="IM76" s="178"/>
      <c r="IN76" s="178"/>
      <c r="IO76" s="178"/>
      <c r="IP76" s="178"/>
      <c r="IQ76" s="178"/>
      <c r="IR76" s="178"/>
      <c r="IS76" s="178"/>
      <c r="IT76" s="178"/>
      <c r="IU76" s="178"/>
      <c r="IV76" s="178"/>
      <c r="IW76" s="178"/>
      <c r="IX76" s="178"/>
      <c r="IY76" s="178"/>
      <c r="IZ76" s="178"/>
      <c r="JA76" s="178"/>
      <c r="JB76" s="178"/>
      <c r="JC76" s="178"/>
      <c r="JD76" s="178"/>
      <c r="JE76" s="178"/>
      <c r="JF76" s="178"/>
      <c r="JG76" s="178"/>
      <c r="JH76" s="178"/>
      <c r="JI76" s="178"/>
      <c r="JJ76" s="178"/>
      <c r="JK76" s="178"/>
      <c r="JL76" s="178"/>
      <c r="JM76" s="178"/>
      <c r="JN76" s="178"/>
      <c r="JO76" s="178"/>
      <c r="JP76" s="178"/>
      <c r="JQ76" s="178"/>
      <c r="JR76" s="178"/>
      <c r="JS76" s="178"/>
      <c r="JT76" s="178"/>
      <c r="JU76" s="178"/>
      <c r="JV76" s="178"/>
      <c r="JW76" s="178"/>
      <c r="JX76" s="178"/>
      <c r="JY76" s="180"/>
    </row>
    <row r="77" ht="14.25" customHeight="1">
      <c r="A77" s="50" t="s">
        <v>275</v>
      </c>
      <c r="B77" s="83" t="s">
        <v>480</v>
      </c>
      <c r="C77" s="1330">
        <f>VLOOKUP(D77,'Combined Scenario II - Results'!$C$2:$AR$87,42,0)</f>
        <v>2079.9345</v>
      </c>
      <c r="D77" s="50">
        <v>1811122.0</v>
      </c>
      <c r="E77" s="175">
        <f>IF(VLOOKUP($D77,'Appendix B - CI'!$C$2:$EM$141,E$1,0) &gt; 0,$C77,0)</f>
        <v>0</v>
      </c>
      <c r="F77" s="175">
        <f>IF(VLOOKUP($D77,'Appendix B - CI'!$C$2:$EM$141,F$1,0) &gt; 0,$C77,0)</f>
        <v>0</v>
      </c>
      <c r="G77" s="175">
        <f>IF(VLOOKUP($D77,'Appendix B - CI'!$C$2:$EM$141,G$1,0) &gt; 0,$C77,0)</f>
        <v>0</v>
      </c>
      <c r="H77" s="175">
        <f>IF(VLOOKUP($D77,'Appendix B - CI'!$C$2:$EM$141,H$1,0) &gt; 0,$C77,0)</f>
        <v>0</v>
      </c>
      <c r="I77" s="175">
        <f>IF(VLOOKUP($D77,'Appendix B - CI'!$C$2:$EM$141,I$1,0) &gt; 0,$C77,0)</f>
        <v>0</v>
      </c>
      <c r="J77" s="175">
        <f>IF(VLOOKUP($D77,'Appendix B - CI'!$C$2:$EM$141,J$1,0) &gt; 0,$C77,0)</f>
        <v>0</v>
      </c>
      <c r="K77" s="175">
        <f>IF(VLOOKUP($D77,'Appendix B - CI'!$C$2:$EM$141,K$1,0) &gt; 0,$C77,0)</f>
        <v>0</v>
      </c>
      <c r="L77" s="175">
        <f>IF(VLOOKUP($D77,'Appendix B - CI'!$C$2:$EM$141,L$1,0) &gt; 0,$C77,0)</f>
        <v>0</v>
      </c>
      <c r="M77" s="175">
        <f>IF(VLOOKUP($D77,'Appendix B - CI'!$C$2:$EM$141,M$1,0) &gt; 0,$C77,0)</f>
        <v>0</v>
      </c>
      <c r="N77" s="175">
        <f>IF(VLOOKUP($D77,'Appendix B - CI'!$C$2:$EM$141,N$1,0) &gt; 0,$C77,0)</f>
        <v>0</v>
      </c>
      <c r="O77" s="175">
        <f>IF(VLOOKUP($D77,'Appendix B - CI'!$C$2:$EM$141,O$1,0) &gt; 0,$C77,0)</f>
        <v>0</v>
      </c>
      <c r="P77" s="175">
        <f>IF(VLOOKUP($D77,'Appendix B - CI'!$C$2:$EM$141,P$1,0) &gt; 0,$C77,0)</f>
        <v>0</v>
      </c>
      <c r="Q77" s="175">
        <f>IF(VLOOKUP($D77,'Appendix B - CI'!$C$2:$EM$141,Q$1,0) &gt; 0,$C77,0)</f>
        <v>0</v>
      </c>
      <c r="R77" s="175">
        <f>IF(VLOOKUP($D77,'Appendix B - CI'!$C$2:$EM$141,R$1,0) &gt; 0,$C77,0)</f>
        <v>0</v>
      </c>
      <c r="S77" s="175">
        <f>IF(VLOOKUP($D77,'Appendix B - CI'!$C$2:$EM$141,S$1,0) &gt; 0,$C77,0)</f>
        <v>0</v>
      </c>
      <c r="T77" s="175">
        <f>IF(VLOOKUP($D77,'Appendix B - CI'!$C$2:$EM$141,T$1,0) &gt; 0,$C77,0)</f>
        <v>0</v>
      </c>
      <c r="U77" s="175">
        <f>IF(VLOOKUP($D77,'Appendix B - CI'!$C$2:$EM$141,U$1,0) &gt; 0,$C77,0)</f>
        <v>0</v>
      </c>
      <c r="V77" s="175">
        <f>IF(VLOOKUP($D77,'Appendix B - CI'!$C$2:$EM$141,V$1,0) &gt; 0,$C77,0)</f>
        <v>0</v>
      </c>
      <c r="W77" s="175">
        <f>IF(VLOOKUP($D77,'Appendix B - CI'!$C$2:$EM$141,W$1,0) &gt; 0,$C77,0)</f>
        <v>0</v>
      </c>
      <c r="X77" s="175">
        <f>IF(VLOOKUP($D77,'Appendix B - CI'!$C$2:$EM$141,X$1,0) &gt; 0,$C77,0)</f>
        <v>0</v>
      </c>
      <c r="Y77" s="175">
        <f>IF(VLOOKUP($D77,'Appendix B - CI'!$C$2:$EM$141,Y$1,0) &gt; 0,$C77,0)</f>
        <v>0</v>
      </c>
      <c r="Z77" s="175">
        <f>IF(VLOOKUP($D77,'Appendix B - CI'!$C$2:$EM$141,Z$1,0) &gt; 0,$C77,0)</f>
        <v>0</v>
      </c>
      <c r="AA77" s="175">
        <f>IF(VLOOKUP($D77,'Appendix B - CI'!$C$2:$EM$141,AA$1,0) &gt; 0,$C77,0)</f>
        <v>0</v>
      </c>
      <c r="AB77" s="175">
        <f>IF(VLOOKUP($D77,'Appendix B - CI'!$C$2:$EM$141,AB$1,0) &gt; 0,$C77,0)</f>
        <v>0</v>
      </c>
      <c r="AC77" s="175">
        <f>IF(VLOOKUP($D77,'Appendix B - CI'!$C$2:$EM$141,AC$1,0) &gt; 0,$C77,0)</f>
        <v>0</v>
      </c>
      <c r="AD77" s="175">
        <f>IF(VLOOKUP($D77,'Appendix B - CI'!$C$2:$EM$141,AD$1,0) &gt; 0,$C77,0)</f>
        <v>0</v>
      </c>
      <c r="AE77" s="175">
        <f>IF(VLOOKUP($D77,'Appendix B - CI'!$C$2:$EM$141,AE$1,0) &gt; 0,$C77,0)</f>
        <v>0</v>
      </c>
      <c r="AF77" s="175">
        <f>IF(VLOOKUP($D77,'Appendix B - CI'!$C$2:$EM$141,AF$1,0) &gt; 0,$C77,0)</f>
        <v>0</v>
      </c>
      <c r="AG77" s="175">
        <f>IF(VLOOKUP($D77,'Appendix B - CI'!$C$2:$EM$141,AG$1,0) &gt; 0,$C77,0)</f>
        <v>0</v>
      </c>
      <c r="AH77" s="175">
        <f>IF(VLOOKUP($D77,'Appendix B - CI'!$C$2:$EM$141,AH$1,0) &gt; 0,$C77,0)</f>
        <v>0</v>
      </c>
      <c r="AI77" s="175">
        <f>IF(VLOOKUP($D77,'Appendix B - CI'!$C$2:$EM$141,AI$1,0) &gt; 0,$C77,0)</f>
        <v>0</v>
      </c>
      <c r="AJ77" s="989">
        <f>IF(VLOOKUP($D77,'Appendix B - CI'!$C$2:$EM$141,AJ$1,0) &gt; 0,$C77,0)</f>
        <v>2079.9345</v>
      </c>
      <c r="AK77" s="175">
        <f>IF(VLOOKUP($D77,'Appendix B - CI'!$C$2:$EM$141,AK$1,0) &gt; 0,$C77,0)</f>
        <v>0</v>
      </c>
      <c r="AL77" s="175">
        <f>IF(VLOOKUP($D77,'Appendix B - CI'!$C$2:$EM$141,AL$1,0) &gt; 0,$C77,0)</f>
        <v>0</v>
      </c>
      <c r="AM77" s="175">
        <f>IF(VLOOKUP($D77,'Appendix B - CI'!$C$2:$EM$141,AM$1,0) &gt; 0,$C77,0)</f>
        <v>0</v>
      </c>
      <c r="AN77" s="175">
        <f>IF(VLOOKUP($D77,'Appendix B - CI'!$C$2:$EM$141,AN$1,0) &gt; 0,$C77,0)</f>
        <v>0</v>
      </c>
      <c r="AO77" s="175">
        <f>IF(VLOOKUP($D77,'Appendix B - CI'!$C$2:$EM$141,AO$1,0) &gt; 0,$C77,0)</f>
        <v>0</v>
      </c>
      <c r="AP77" s="175">
        <f>IF(VLOOKUP($D77,'Appendix B - CI'!$C$2:$EM$141,AP$1,0) &gt; 0,$C77,0)</f>
        <v>0</v>
      </c>
      <c r="AQ77" s="175">
        <f>IF(VLOOKUP($D77,'Appendix B - CI'!$C$2:$EM$141,AQ$1,0) &gt; 0,$C77,0)</f>
        <v>0</v>
      </c>
      <c r="AR77" s="989">
        <f>IF(VLOOKUP($D77,'Appendix B - CI'!$C$2:$EM$141,AR$1,0) &gt; 0,$C77,0)</f>
        <v>2079.9345</v>
      </c>
      <c r="AS77" s="175">
        <f>IF(VLOOKUP($D77,'Appendix B - CI'!$C$2:$EM$141,AS$1,0) &gt; 0,$C77,0)</f>
        <v>0</v>
      </c>
      <c r="AT77" s="175">
        <f>IF(VLOOKUP($D77,'Appendix B - CI'!$C$2:$EM$141,AT$1,0) &gt; 0,$C77,0)</f>
        <v>0</v>
      </c>
      <c r="AU77" s="175">
        <f>IF(VLOOKUP($D77,'Appendix B - CI'!$C$2:$EM$141,AU$1,0) &gt; 0,$C77,0)</f>
        <v>0</v>
      </c>
      <c r="AV77" s="175">
        <f>IF(VLOOKUP($D77,'Appendix B - CI'!$C$2:$EM$141,AV$1,0) &gt; 0,$C77,0)</f>
        <v>0</v>
      </c>
      <c r="AW77" s="175">
        <f>IF(VLOOKUP($D77,'Appendix B - CI'!$C$2:$EM$141,AW$1,0) &gt; 0,$C77,0)</f>
        <v>0</v>
      </c>
      <c r="AX77" s="175">
        <f>IF(VLOOKUP($D77,'Appendix B - CI'!$C$2:$EM$141,AX$1,0) &gt; 0,$C77,0)</f>
        <v>0</v>
      </c>
      <c r="AY77" s="175">
        <f>IF(VLOOKUP($D77,'Appendix B - CI'!$C$2:$EM$141,AY$1,0) &gt; 0,$C77,0)</f>
        <v>0</v>
      </c>
      <c r="AZ77" s="175">
        <f>IF(VLOOKUP($D77,'Appendix B - CI'!$C$2:$EM$141,AZ$1,0) &gt; 0,$C77,0)</f>
        <v>0</v>
      </c>
      <c r="BA77" s="175">
        <f>IF(VLOOKUP($D77,'Appendix B - CI'!$C$2:$EM$141,BA$1,0) &gt; 0,$C77,0)</f>
        <v>0</v>
      </c>
      <c r="BB77" s="175">
        <f>IF(VLOOKUP($D77,'Appendix B - CI'!$C$2:$EM$141,BB$1,0) &gt; 0,$C77,0)</f>
        <v>0</v>
      </c>
      <c r="BC77" s="175">
        <f>IF(VLOOKUP($D77,'Appendix B - CI'!$C$2:$EM$141,BC$1,0) &gt; 0,$C77,0)</f>
        <v>0</v>
      </c>
      <c r="BD77" s="175">
        <f>IF(VLOOKUP($D77,'Appendix B - CI'!$C$2:$EM$141,BD$1,0) &gt; 0,$C77,0)</f>
        <v>0</v>
      </c>
      <c r="BE77" s="175">
        <f>IF(VLOOKUP($D77,'Appendix B - CI'!$C$2:$EM$141,BE$1,0) &gt; 0,$C77,0)</f>
        <v>0</v>
      </c>
      <c r="BF77" s="175">
        <f>IF(VLOOKUP($D77,'Appendix B - CI'!$C$2:$EM$141,BF$1,0) &gt; 0,$C77,0)</f>
        <v>0</v>
      </c>
      <c r="BG77" s="175">
        <f>IF(VLOOKUP($D77,'Appendix B - CI'!$C$2:$EM$141,BG$1,0) &gt; 0,$C77,0)</f>
        <v>0</v>
      </c>
      <c r="BH77" s="175">
        <f>IF(VLOOKUP($D77,'Appendix B - CI'!$C$2:$EM$141,BH$1,0) &gt; 0,$C77,0)</f>
        <v>0</v>
      </c>
      <c r="BI77" s="989">
        <f>IF(VLOOKUP($D77,'Appendix B - CI'!$C$2:$EM$141,BI$1,0) &gt; 0,$C77,0)</f>
        <v>2079.9345</v>
      </c>
      <c r="BJ77" s="175">
        <f>IF(VLOOKUP($D77,'Appendix B - CI'!$C$2:$EM$141,BJ$1,0) &gt; 0,$C77,0)</f>
        <v>0</v>
      </c>
      <c r="BK77" s="175">
        <f>IF(VLOOKUP($D77,'Appendix B - CI'!$C$2:$EM$141,BK$1,0) &gt; 0,$C77,0)</f>
        <v>0</v>
      </c>
      <c r="BL77" s="175">
        <f>IF(VLOOKUP($D77,'Appendix B - CI'!$C$2:$EM$141,BL$1,0) &gt; 0,$C77,0)</f>
        <v>0</v>
      </c>
      <c r="BM77" s="175">
        <f>IF(VLOOKUP($D77,'Appendix B - CI'!$C$2:$EM$141,BM$1,0) &gt; 0,$C77,0)</f>
        <v>0</v>
      </c>
      <c r="BN77" s="175">
        <f>IF(VLOOKUP($D77,'Appendix B - CI'!$C$2:$EM$141,BN$1,0) &gt; 0,$C77,0)</f>
        <v>0</v>
      </c>
      <c r="BO77" s="175">
        <f>IF(VLOOKUP($D77,'Appendix B - CI'!$C$2:$EM$141,BO$1,0) &gt; 0,$C77,0)</f>
        <v>0</v>
      </c>
      <c r="BP77" s="175">
        <f>IF(VLOOKUP($D77,'Appendix B - CI'!$C$2:$EM$141,BP$1,0) &gt; 0,$C77,0)</f>
        <v>0</v>
      </c>
      <c r="BQ77" s="175">
        <f>IF(VLOOKUP($D77,'Appendix B - CI'!$C$2:$EM$141,BQ$1,0) &gt; 0,$C77,0)</f>
        <v>0</v>
      </c>
      <c r="BR77" s="175">
        <f>IF(VLOOKUP($D77,'Appendix B - CI'!$C$2:$EM$141,BR$1,0) &gt; 0,$C77,0)</f>
        <v>0</v>
      </c>
      <c r="BS77" s="175">
        <f>IF(VLOOKUP($D77,'Appendix B - CI'!$C$2:$EM$141,BS$1,0) &gt; 0,$C77,0)</f>
        <v>0</v>
      </c>
      <c r="BT77" s="175">
        <f>IF(VLOOKUP($D77,'Appendix B - CI'!$C$2:$EM$141,BT$1,0) &gt; 0,$C77,0)</f>
        <v>0</v>
      </c>
      <c r="BU77" s="175">
        <f>IF(VLOOKUP($D77,'Appendix B - CI'!$C$2:$EM$141,BU$1,0) &gt; 0,$C77,0)</f>
        <v>0</v>
      </c>
      <c r="BV77" s="175">
        <f>IF(VLOOKUP($D77,'Appendix B - CI'!$C$2:$EM$141,BV$1,0) &gt; 0,$C77,0)</f>
        <v>0</v>
      </c>
      <c r="BW77" s="989">
        <f>IF(VLOOKUP($D77,'Appendix B - CI'!$C$2:$EM$141,BW$1,0) &gt; 0,$C77,0)</f>
        <v>2079.9345</v>
      </c>
      <c r="BX77" s="175">
        <f>IF(VLOOKUP($D77,'Appendix B - CI'!$C$2:$EM$141,BX$1,0) &gt; 0,$C77,0)</f>
        <v>0</v>
      </c>
      <c r="BY77" s="175">
        <f>IF(VLOOKUP($D77,'Appendix B - CI'!$C$2:$EM$141,BY$1,0) &gt; 0,$C77,0)</f>
        <v>0</v>
      </c>
      <c r="BZ77" s="175">
        <f>IF(VLOOKUP($D77,'Appendix B - CI'!$C$2:$EM$141,BZ$1,0) &gt; 0,$C77,0)</f>
        <v>0</v>
      </c>
      <c r="CA77" s="175">
        <f>IF(VLOOKUP($D77,'Appendix B - CI'!$C$2:$EM$141,CA$1,0) &gt; 0,$C77,0)</f>
        <v>0</v>
      </c>
      <c r="CB77" s="175">
        <f>IF(VLOOKUP($D77,'Appendix B - CI'!$C$2:$EM$141,CB$1,0) &gt; 0,$C77,0)</f>
        <v>0</v>
      </c>
      <c r="CC77" s="175">
        <f>IF(VLOOKUP($D77,'Appendix B - CI'!$C$2:$EM$141,CC$1,0) &gt; 0,$C77,0)</f>
        <v>0</v>
      </c>
      <c r="CD77" s="989">
        <f>IF(VLOOKUP($D77,'Appendix B - CI'!$C$2:$EM$141,CD$1,0) &gt; 0,$C77,0)</f>
        <v>2079.9345</v>
      </c>
      <c r="CE77" s="175">
        <f>IF(VLOOKUP($D77,'Appendix B - CI'!$C$2:$EM$141,CE$1,0) &gt; 0,$C77,0)</f>
        <v>0</v>
      </c>
      <c r="CF77" s="175">
        <f>IF(VLOOKUP($D77,'Appendix B - CI'!$C$2:$EM$141,CF$1,0) &gt; 0,$C77,0)</f>
        <v>0</v>
      </c>
      <c r="CG77" s="175">
        <f>IF(VLOOKUP($D77,'Appendix B - CI'!$C$2:$EM$141,CG$1,0) &gt; 0,$C77,0)</f>
        <v>0</v>
      </c>
      <c r="CH77" s="175">
        <f>IF(VLOOKUP($D77,'Appendix B - CI'!$C$2:$EM$141,CH$1,0) &gt; 0,$C77,0)</f>
        <v>0</v>
      </c>
      <c r="CI77" s="175">
        <f>IF(VLOOKUP($D77,'Appendix B - CI'!$C$2:$EM$141,CI$1,0) &gt; 0,$C77,0)</f>
        <v>0</v>
      </c>
      <c r="CJ77" s="175">
        <f>IF(VLOOKUP($D77,'Appendix B - CI'!$C$2:$EM$141,CJ$1,0) &gt; 0,$C77,0)</f>
        <v>0</v>
      </c>
      <c r="CK77" s="175">
        <f>IF(VLOOKUP($D77,'Appendix B - CI'!$C$2:$EM$141,CK$1,0) &gt; 0,$C77,0)</f>
        <v>0</v>
      </c>
      <c r="CL77" s="175">
        <f>IF(VLOOKUP($D77,'Appendix B - CI'!$C$2:$EM$141,CL$1,0) &gt; 0,$C77,0)</f>
        <v>0</v>
      </c>
      <c r="CM77" s="175">
        <f>IF(VLOOKUP($D77,'Appendix B - CI'!$C$2:$EM$141,CM$1,0) &gt; 0,$C77,0)</f>
        <v>0</v>
      </c>
      <c r="CN77" s="175">
        <f>IF(VLOOKUP($D77,'Appendix B - CI'!$C$2:$EM$141,CN$1,0) &gt; 0,$C77,0)</f>
        <v>0</v>
      </c>
      <c r="CO77" s="175">
        <f>IF(VLOOKUP($D77,'Appendix B - CI'!$C$2:$EM$141,CO$1,0) &gt; 0,$C77,0)</f>
        <v>0</v>
      </c>
      <c r="CP77" s="175">
        <f>IF(VLOOKUP($D77,'Appendix B - CI'!$C$2:$EM$141,CP$1,0) &gt; 0,$C77,0)</f>
        <v>0</v>
      </c>
      <c r="CQ77" s="175">
        <f>IF(VLOOKUP($D77,'Appendix B - CI'!$C$2:$EM$141,CQ$1,0) &gt; 0,$C77,0)</f>
        <v>0</v>
      </c>
      <c r="CR77" s="175">
        <f>IF(VLOOKUP($D77,'Appendix B - CI'!$C$2:$EM$141,CR$1,0) &gt; 0,$C77,0)</f>
        <v>0</v>
      </c>
      <c r="CS77" s="175">
        <f>IF(VLOOKUP($D77,'Appendix B - CI'!$C$2:$EM$141,CS$1,0) &gt; 0,$C77,0)</f>
        <v>0</v>
      </c>
      <c r="CT77" s="175">
        <f>IF(VLOOKUP($D77,'Appendix B - CI'!$C$2:$EM$141,CT$1,0) &gt; 0,$C77,0)</f>
        <v>0</v>
      </c>
      <c r="CU77" s="175">
        <f>IF(VLOOKUP($D77,'Appendix B - CI'!$C$2:$EM$141,CU$1,0) &gt; 0,$C77,0)</f>
        <v>0</v>
      </c>
      <c r="CV77" s="989">
        <f>IF(VLOOKUP($D77,'Appendix B - CI'!$C$2:$EM$141,CV$1,0) &gt; 0,$C77,0)</f>
        <v>2079.9345</v>
      </c>
      <c r="CW77" s="175">
        <f>IF(VLOOKUP($D77,'Appendix B - CI'!$C$2:$EM$141,CW$1,0) &gt; 0,$C77,0)</f>
        <v>0</v>
      </c>
      <c r="CX77" s="175">
        <f>IF(VLOOKUP($D77,'Appendix B - CI'!$C$2:$EM$141,CX$1,0) &gt; 0,$C77,0)</f>
        <v>0</v>
      </c>
      <c r="CY77" s="175">
        <f>IF(VLOOKUP($D77,'Appendix B - CI'!$C$2:$EM$141,CY$1,0) &gt; 0,$C77,0)</f>
        <v>0</v>
      </c>
      <c r="CZ77" s="175">
        <f>IF(VLOOKUP($D77,'Appendix B - CI'!$C$2:$EM$141,CZ$1,0) &gt; 0,$C77,0)</f>
        <v>0</v>
      </c>
      <c r="DA77" s="175">
        <f>IF(VLOOKUP($D77,'Appendix B - CI'!$C$2:$EM$141,DA$1,0) &gt; 0,$C77,0)</f>
        <v>0</v>
      </c>
      <c r="DB77" s="175">
        <f>IF(VLOOKUP($D77,'Appendix B - CI'!$C$2:$EM$141,DB$1,0) &gt; 0,$C77,0)</f>
        <v>0</v>
      </c>
      <c r="DC77" s="175">
        <f>IF(VLOOKUP($D77,'Appendix B - CI'!$C$2:$EM$141,DC$1,0) &gt; 0,$C77,0)</f>
        <v>0</v>
      </c>
      <c r="DD77" s="175">
        <f>IF(VLOOKUP($D77,'Appendix B - CI'!$C$2:$EM$141,DD$1,0) &gt; 0,$C77,0)</f>
        <v>0</v>
      </c>
      <c r="DE77" s="175">
        <f>IF(VLOOKUP($D77,'Appendix B - CI'!$C$2:$EM$141,DE$1,0) &gt; 0,$C77,0)</f>
        <v>0</v>
      </c>
      <c r="DF77" s="989">
        <f>IF(VLOOKUP($D77,'Appendix B - CI'!$C$2:$EM$141,DF$1,0) &gt; 0,$C77,0)</f>
        <v>2079.9345</v>
      </c>
      <c r="DG77" s="175">
        <f>IF(VLOOKUP($D77,'Appendix B - CI'!$C$2:$EM$141,DG$1,0) &gt; 0,$C77,0)</f>
        <v>0</v>
      </c>
      <c r="DH77" s="175">
        <f>IF(VLOOKUP($D77,'Appendix B - CI'!$C$2:$EM$141,DH$1,0) &gt; 0,$C77,0)</f>
        <v>0</v>
      </c>
      <c r="DI77" s="175">
        <f>IF(VLOOKUP($D77,'Appendix B - CI'!$C$2:$EM$141,DI$1,0) &gt; 0,$C77,0)</f>
        <v>0</v>
      </c>
      <c r="DJ77" s="175">
        <f>IF(VLOOKUP($D77,'Appendix B - CI'!$C$2:$EM$141,DJ$1,0) &gt; 0,$C77,0)</f>
        <v>0</v>
      </c>
      <c r="DK77" s="175">
        <f>IF(VLOOKUP($D77,'Appendix B - CI'!$C$2:$EM$141,DK$1,0) &gt; 0,$C77,0)</f>
        <v>0</v>
      </c>
      <c r="DL77" s="175">
        <f>IF(VLOOKUP($D77,'Appendix B - CI'!$C$2:$EM$141,DL$1,0) &gt; 0,$C77,0)</f>
        <v>0</v>
      </c>
      <c r="DM77" s="175">
        <f>IF(VLOOKUP($D77,'Appendix B - CI'!$C$2:$EM$141,DM$1,0) &gt; 0,$C77,0)</f>
        <v>0</v>
      </c>
      <c r="DN77" s="175">
        <f>IF(VLOOKUP($D77,'Appendix B - CI'!$C$2:$EM$141,DN$1,0) &gt; 0,$C77,0)</f>
        <v>0</v>
      </c>
      <c r="DO77" s="989">
        <f>IF(VLOOKUP($D77,'Appendix B - CI'!$C$2:$EM$141,DO$1,0) &gt; 0,$C77,0)</f>
        <v>2079.9345</v>
      </c>
      <c r="DP77" s="175">
        <f>IF(VLOOKUP($D77,'Appendix B - CI'!$C$2:$EM$141,DP$1,0) &gt; 0,$C77,0)</f>
        <v>0</v>
      </c>
      <c r="DQ77" s="175">
        <f>IF(VLOOKUP($D77,'Appendix B - CI'!$C$2:$EM$141,DQ$1,0) &gt; 0,$C77,0)</f>
        <v>0</v>
      </c>
      <c r="DR77" s="175">
        <f>IF(VLOOKUP($D77,'Appendix B - CI'!$C$2:$EM$141,DR$1,0) &gt; 0,$C77,0)</f>
        <v>0</v>
      </c>
      <c r="DS77" s="175">
        <f>IF(VLOOKUP($D77,'Appendix B - CI'!$C$2:$EM$141,DS$1,0) &gt; 0,$C77,0)</f>
        <v>0</v>
      </c>
      <c r="DT77" s="175">
        <f>IF(VLOOKUP($D77,'Appendix B - CI'!$C$2:$EM$141,DT$1,0) &gt; 0,$C77,0)</f>
        <v>0</v>
      </c>
      <c r="DU77" s="989">
        <f>IF(VLOOKUP($D77,'Appendix B - CI'!$C$2:$EM$141,DU$1,0) &gt; 0,$C77,0)</f>
        <v>2079.9345</v>
      </c>
      <c r="DV77" s="175">
        <f>IF(VLOOKUP($D77,'Appendix B - CI'!$C$2:$EM$141,DV$1,0) &gt; 0,$C77,0)</f>
        <v>0</v>
      </c>
      <c r="DW77" s="175">
        <f>IF(VLOOKUP($D77,'Appendix B - CI'!$C$2:$EM$141,DW$1,0) &gt; 0,$C77,0)</f>
        <v>0</v>
      </c>
      <c r="DX77" s="175">
        <f>IF(VLOOKUP($D77,'Appendix B - CI'!$C$2:$EM$141,DX$1,0) &gt; 0,$C77,0)</f>
        <v>0</v>
      </c>
      <c r="DY77" s="175">
        <f>IF(VLOOKUP($D77,'Appendix B - CI'!$C$2:$EM$141,DY$1,0) &gt; 0,$C77,0)</f>
        <v>0</v>
      </c>
      <c r="DZ77" s="175">
        <f>IF(VLOOKUP($D77,'Appendix B - CI'!$C$2:$EM$141,DZ$1,0) &gt; 0,$C77,0)</f>
        <v>0</v>
      </c>
      <c r="EA77" s="175">
        <f>IF(VLOOKUP($D77,'Appendix B - CI'!$C$2:$EM$141,EA$1,0) &gt; 0,$C77,0)</f>
        <v>0</v>
      </c>
      <c r="EB77" s="989">
        <f>IF(VLOOKUP($D77,'Appendix B - CI'!$C$2:$EM$141,EB$1,0) &gt; 0,$C77,0)</f>
        <v>2079.9345</v>
      </c>
      <c r="EC77" s="175">
        <f>IF(VLOOKUP($D77,'Appendix B - CI'!$C$2:$EM$141,EC$1,0) &gt; 0,$C77,0)</f>
        <v>0</v>
      </c>
      <c r="ED77" s="175">
        <f>IF(VLOOKUP($D77,'Appendix B - CI'!$C$2:$EM$141,ED$1,0) &gt; 0,$C77,0)</f>
        <v>0</v>
      </c>
      <c r="EE77" s="989">
        <f>IF(VLOOKUP($D77,'Appendix B - CI'!$C$2:$EM$141,EE$1,0) &gt; 0,$C77,0)</f>
        <v>2079.9345</v>
      </c>
      <c r="EF77" s="175">
        <f>IF(VLOOKUP($D77,'Appendix B - CI'!$C$2:$EM$141,EF$1,0) &gt; 0,$C77,0)</f>
        <v>0</v>
      </c>
      <c r="EG77" s="175">
        <f>IF(VLOOKUP($D77,'Appendix B - CI'!$C$2:$EM$141,EG$1,0) &gt; 0,$C77,0)</f>
        <v>0</v>
      </c>
      <c r="EH77" s="175">
        <f>IF(VLOOKUP($D77,'Appendix B - CI'!$C$2:$EM$141,EH$1,0) &gt; 0,$C77,0)</f>
        <v>0</v>
      </c>
      <c r="EI77" s="175">
        <f>IF(VLOOKUP($D77,'Appendix B - CI'!$C$2:$EM$141,EI$1,0) &gt; 0,$C77,0)</f>
        <v>0</v>
      </c>
      <c r="EJ77" s="175">
        <f>IF(VLOOKUP($D77,'Appendix B - CI'!$C$2:$EM$141,EJ$1,0) &gt; 0,$C77,0)</f>
        <v>0</v>
      </c>
      <c r="EK77" s="175">
        <f>IF(VLOOKUP($D77,'Appendix B - CI'!$C$2:$EM$141,EK$1,0) &gt; 0,$C77,0)</f>
        <v>0</v>
      </c>
      <c r="EL77" s="175">
        <f>IF(VLOOKUP($D77,'Appendix B - CI'!$C$2:$EM$141,EL$1,0) &gt; 0,$C77,0)</f>
        <v>0</v>
      </c>
      <c r="EM77" s="175">
        <f>IF(VLOOKUP($D77,'Appendix B - CI'!$C$2:$EM$141,EM$1,0) &gt; 0,$C77,0)</f>
        <v>0</v>
      </c>
      <c r="EN77" s="175">
        <f>IF(VLOOKUP($D77,'Appendix B - CI'!$C$2:$EM$141,EN$1,0) &gt; 0,$C77,0)</f>
        <v>0</v>
      </c>
      <c r="EO77" s="178"/>
      <c r="EP77" s="178"/>
      <c r="EQ77" s="178"/>
      <c r="ER77" s="178"/>
      <c r="ES77" s="178"/>
      <c r="ET77" s="178"/>
      <c r="EU77" s="178"/>
      <c r="EV77" s="178"/>
      <c r="EW77" s="178"/>
      <c r="EX77" s="178"/>
      <c r="EY77" s="178"/>
      <c r="EZ77" s="178"/>
      <c r="FA77" s="178"/>
      <c r="FB77" s="178"/>
      <c r="FC77" s="178"/>
      <c r="FD77" s="178"/>
      <c r="FE77" s="178"/>
      <c r="FF77" s="178"/>
      <c r="FG77" s="178"/>
      <c r="FH77" s="178"/>
      <c r="FI77" s="178"/>
      <c r="FJ77" s="178"/>
      <c r="FK77" s="178"/>
      <c r="FL77" s="178"/>
      <c r="FM77" s="178"/>
      <c r="FN77" s="178"/>
      <c r="FO77" s="178"/>
      <c r="FP77" s="178"/>
      <c r="FQ77" s="178"/>
      <c r="FR77" s="178"/>
      <c r="FS77" s="178"/>
      <c r="FT77" s="178"/>
      <c r="FU77" s="178"/>
      <c r="FV77" s="178"/>
      <c r="FW77" s="178"/>
      <c r="FX77" s="178"/>
      <c r="FY77" s="178"/>
      <c r="FZ77" s="178"/>
      <c r="GA77" s="178"/>
      <c r="GB77" s="178"/>
      <c r="GC77" s="178"/>
      <c r="GD77" s="178"/>
      <c r="GE77" s="178"/>
      <c r="GF77" s="178"/>
      <c r="GG77" s="178"/>
      <c r="GH77" s="178"/>
      <c r="GI77" s="178"/>
      <c r="GJ77" s="178"/>
      <c r="GK77" s="178"/>
      <c r="GL77" s="178"/>
      <c r="GM77" s="178"/>
      <c r="GN77" s="178"/>
      <c r="GO77" s="178"/>
      <c r="GP77" s="178"/>
      <c r="GQ77" s="178"/>
      <c r="GR77" s="178"/>
      <c r="GS77" s="178"/>
      <c r="GT77" s="178"/>
      <c r="GU77" s="178"/>
      <c r="GV77" s="178"/>
      <c r="GW77" s="178"/>
      <c r="GX77" s="178"/>
      <c r="GY77" s="178"/>
      <c r="GZ77" s="178"/>
      <c r="HA77" s="178"/>
      <c r="HB77" s="178"/>
      <c r="HC77" s="178"/>
      <c r="HD77" s="178"/>
      <c r="HE77" s="178"/>
      <c r="HF77" s="178"/>
      <c r="HG77" s="178"/>
      <c r="HH77" s="178"/>
      <c r="HI77" s="178"/>
      <c r="HJ77" s="178"/>
      <c r="HK77" s="178"/>
      <c r="HL77" s="178"/>
      <c r="HM77" s="178"/>
      <c r="HN77" s="178"/>
      <c r="HO77" s="178"/>
      <c r="HP77" s="178"/>
      <c r="HQ77" s="178"/>
      <c r="HR77" s="178"/>
      <c r="HS77" s="178"/>
      <c r="HT77" s="178"/>
      <c r="HU77" s="178"/>
      <c r="HV77" s="178"/>
      <c r="HW77" s="178"/>
      <c r="HX77" s="178"/>
      <c r="HY77" s="178"/>
      <c r="HZ77" s="178"/>
      <c r="IA77" s="178"/>
      <c r="IB77" s="178"/>
      <c r="IC77" s="178"/>
      <c r="ID77" s="178"/>
      <c r="IE77" s="178"/>
      <c r="IF77" s="178"/>
      <c r="IG77" s="178"/>
      <c r="IH77" s="178"/>
      <c r="II77" s="178"/>
      <c r="IJ77" s="178"/>
      <c r="IK77" s="178"/>
      <c r="IL77" s="178"/>
      <c r="IM77" s="178"/>
      <c r="IN77" s="178"/>
      <c r="IO77" s="178"/>
      <c r="IP77" s="178"/>
      <c r="IQ77" s="178"/>
      <c r="IR77" s="178"/>
      <c r="IS77" s="178"/>
      <c r="IT77" s="178"/>
      <c r="IU77" s="178"/>
      <c r="IV77" s="178"/>
      <c r="IW77" s="178"/>
      <c r="IX77" s="178"/>
      <c r="IY77" s="178"/>
      <c r="IZ77" s="178"/>
      <c r="JA77" s="178"/>
      <c r="JB77" s="178"/>
      <c r="JC77" s="178"/>
      <c r="JD77" s="178"/>
      <c r="JE77" s="178"/>
      <c r="JF77" s="178"/>
      <c r="JG77" s="178"/>
      <c r="JH77" s="178"/>
      <c r="JI77" s="178"/>
      <c r="JJ77" s="178"/>
      <c r="JK77" s="178"/>
      <c r="JL77" s="178"/>
      <c r="JM77" s="178"/>
      <c r="JN77" s="178"/>
      <c r="JO77" s="178"/>
      <c r="JP77" s="178"/>
      <c r="JQ77" s="178"/>
      <c r="JR77" s="178"/>
      <c r="JS77" s="178"/>
      <c r="JT77" s="178"/>
      <c r="JU77" s="178"/>
      <c r="JV77" s="178"/>
      <c r="JW77" s="178"/>
      <c r="JX77" s="178"/>
      <c r="JY77" s="180"/>
    </row>
    <row r="78" ht="14.25" customHeight="1">
      <c r="A78" s="50" t="s">
        <v>275</v>
      </c>
      <c r="B78" s="83" t="s">
        <v>480</v>
      </c>
      <c r="C78" s="1330">
        <f>VLOOKUP(D78,'Combined Scenario II - Results'!$C$2:$AR$87,42,0)</f>
        <v>295.6758</v>
      </c>
      <c r="D78" s="50">
        <v>1811123.0</v>
      </c>
      <c r="E78" s="175">
        <f>IF(VLOOKUP($D78,'Appendix B - CI'!$C$2:$EM$141,E$1,0) &gt; 0,$C78,0)</f>
        <v>0</v>
      </c>
      <c r="F78" s="175">
        <f>IF(VLOOKUP($D78,'Appendix B - CI'!$C$2:$EM$141,F$1,0) &gt; 0,$C78,0)</f>
        <v>0</v>
      </c>
      <c r="G78" s="175">
        <f>IF(VLOOKUP($D78,'Appendix B - CI'!$C$2:$EM$141,G$1,0) &gt; 0,$C78,0)</f>
        <v>0</v>
      </c>
      <c r="H78" s="175">
        <f>IF(VLOOKUP($D78,'Appendix B - CI'!$C$2:$EM$141,H$1,0) &gt; 0,$C78,0)</f>
        <v>0</v>
      </c>
      <c r="I78" s="175">
        <f>IF(VLOOKUP($D78,'Appendix B - CI'!$C$2:$EM$141,I$1,0) &gt; 0,$C78,0)</f>
        <v>0</v>
      </c>
      <c r="J78" s="175">
        <f>IF(VLOOKUP($D78,'Appendix B - CI'!$C$2:$EM$141,J$1,0) &gt; 0,$C78,0)</f>
        <v>0</v>
      </c>
      <c r="K78" s="175">
        <f>IF(VLOOKUP($D78,'Appendix B - CI'!$C$2:$EM$141,K$1,0) &gt; 0,$C78,0)</f>
        <v>0</v>
      </c>
      <c r="L78" s="175">
        <f>IF(VLOOKUP($D78,'Appendix B - CI'!$C$2:$EM$141,L$1,0) &gt; 0,$C78,0)</f>
        <v>0</v>
      </c>
      <c r="M78" s="175">
        <f>IF(VLOOKUP($D78,'Appendix B - CI'!$C$2:$EM$141,M$1,0) &gt; 0,$C78,0)</f>
        <v>0</v>
      </c>
      <c r="N78" s="175">
        <f>IF(VLOOKUP($D78,'Appendix B - CI'!$C$2:$EM$141,N$1,0) &gt; 0,$C78,0)</f>
        <v>0</v>
      </c>
      <c r="O78" s="175">
        <f>IF(VLOOKUP($D78,'Appendix B - CI'!$C$2:$EM$141,O$1,0) &gt; 0,$C78,0)</f>
        <v>0</v>
      </c>
      <c r="P78" s="175">
        <f>IF(VLOOKUP($D78,'Appendix B - CI'!$C$2:$EM$141,P$1,0) &gt; 0,$C78,0)</f>
        <v>0</v>
      </c>
      <c r="Q78" s="175">
        <f>IF(VLOOKUP($D78,'Appendix B - CI'!$C$2:$EM$141,Q$1,0) &gt; 0,$C78,0)</f>
        <v>0</v>
      </c>
      <c r="R78" s="175">
        <f>IF(VLOOKUP($D78,'Appendix B - CI'!$C$2:$EM$141,R$1,0) &gt; 0,$C78,0)</f>
        <v>0</v>
      </c>
      <c r="S78" s="175">
        <f>IF(VLOOKUP($D78,'Appendix B - CI'!$C$2:$EM$141,S$1,0) &gt; 0,$C78,0)</f>
        <v>0</v>
      </c>
      <c r="T78" s="175">
        <f>IF(VLOOKUP($D78,'Appendix B - CI'!$C$2:$EM$141,T$1,0) &gt; 0,$C78,0)</f>
        <v>0</v>
      </c>
      <c r="U78" s="175">
        <f>IF(VLOOKUP($D78,'Appendix B - CI'!$C$2:$EM$141,U$1,0) &gt; 0,$C78,0)</f>
        <v>0</v>
      </c>
      <c r="V78" s="175">
        <f>IF(VLOOKUP($D78,'Appendix B - CI'!$C$2:$EM$141,V$1,0) &gt; 0,$C78,0)</f>
        <v>0</v>
      </c>
      <c r="W78" s="175">
        <f>IF(VLOOKUP($D78,'Appendix B - CI'!$C$2:$EM$141,W$1,0) &gt; 0,$C78,0)</f>
        <v>0</v>
      </c>
      <c r="X78" s="175">
        <f>IF(VLOOKUP($D78,'Appendix B - CI'!$C$2:$EM$141,X$1,0) &gt; 0,$C78,0)</f>
        <v>0</v>
      </c>
      <c r="Y78" s="175">
        <f>IF(VLOOKUP($D78,'Appendix B - CI'!$C$2:$EM$141,Y$1,0) &gt; 0,$C78,0)</f>
        <v>0</v>
      </c>
      <c r="Z78" s="175">
        <f>IF(VLOOKUP($D78,'Appendix B - CI'!$C$2:$EM$141,Z$1,0) &gt; 0,$C78,0)</f>
        <v>0</v>
      </c>
      <c r="AA78" s="175">
        <f>IF(VLOOKUP($D78,'Appendix B - CI'!$C$2:$EM$141,AA$1,0) &gt; 0,$C78,0)</f>
        <v>0</v>
      </c>
      <c r="AB78" s="175">
        <f>IF(VLOOKUP($D78,'Appendix B - CI'!$C$2:$EM$141,AB$1,0) &gt; 0,$C78,0)</f>
        <v>0</v>
      </c>
      <c r="AC78" s="175">
        <f>IF(VLOOKUP($D78,'Appendix B - CI'!$C$2:$EM$141,AC$1,0) &gt; 0,$C78,0)</f>
        <v>0</v>
      </c>
      <c r="AD78" s="175">
        <f>IF(VLOOKUP($D78,'Appendix B - CI'!$C$2:$EM$141,AD$1,0) &gt; 0,$C78,0)</f>
        <v>0</v>
      </c>
      <c r="AE78" s="175">
        <f>IF(VLOOKUP($D78,'Appendix B - CI'!$C$2:$EM$141,AE$1,0) &gt; 0,$C78,0)</f>
        <v>0</v>
      </c>
      <c r="AF78" s="175">
        <f>IF(VLOOKUP($D78,'Appendix B - CI'!$C$2:$EM$141,AF$1,0) &gt; 0,$C78,0)</f>
        <v>0</v>
      </c>
      <c r="AG78" s="175">
        <f>IF(VLOOKUP($D78,'Appendix B - CI'!$C$2:$EM$141,AG$1,0) &gt; 0,$C78,0)</f>
        <v>0</v>
      </c>
      <c r="AH78" s="175">
        <f>IF(VLOOKUP($D78,'Appendix B - CI'!$C$2:$EM$141,AH$1,0) &gt; 0,$C78,0)</f>
        <v>0</v>
      </c>
      <c r="AI78" s="175">
        <f>IF(VLOOKUP($D78,'Appendix B - CI'!$C$2:$EM$141,AI$1,0) &gt; 0,$C78,0)</f>
        <v>0</v>
      </c>
      <c r="AJ78" s="989">
        <f>IF(VLOOKUP($D78,'Appendix B - CI'!$C$2:$EM$141,AJ$1,0) &gt; 0,$C78,0)</f>
        <v>295.6758</v>
      </c>
      <c r="AK78" s="175">
        <f>IF(VLOOKUP($D78,'Appendix B - CI'!$C$2:$EM$141,AK$1,0) &gt; 0,$C78,0)</f>
        <v>0</v>
      </c>
      <c r="AL78" s="175">
        <f>IF(VLOOKUP($D78,'Appendix B - CI'!$C$2:$EM$141,AL$1,0) &gt; 0,$C78,0)</f>
        <v>0</v>
      </c>
      <c r="AM78" s="175">
        <f>IF(VLOOKUP($D78,'Appendix B - CI'!$C$2:$EM$141,AM$1,0) &gt; 0,$C78,0)</f>
        <v>0</v>
      </c>
      <c r="AN78" s="175">
        <f>IF(VLOOKUP($D78,'Appendix B - CI'!$C$2:$EM$141,AN$1,0) &gt; 0,$C78,0)</f>
        <v>0</v>
      </c>
      <c r="AO78" s="175">
        <f>IF(VLOOKUP($D78,'Appendix B - CI'!$C$2:$EM$141,AO$1,0) &gt; 0,$C78,0)</f>
        <v>0</v>
      </c>
      <c r="AP78" s="175">
        <f>IF(VLOOKUP($D78,'Appendix B - CI'!$C$2:$EM$141,AP$1,0) &gt; 0,$C78,0)</f>
        <v>0</v>
      </c>
      <c r="AQ78" s="175">
        <f>IF(VLOOKUP($D78,'Appendix B - CI'!$C$2:$EM$141,AQ$1,0) &gt; 0,$C78,0)</f>
        <v>0</v>
      </c>
      <c r="AR78" s="989">
        <f>IF(VLOOKUP($D78,'Appendix B - CI'!$C$2:$EM$141,AR$1,0) &gt; 0,$C78,0)</f>
        <v>295.6758</v>
      </c>
      <c r="AS78" s="175">
        <f>IF(VLOOKUP($D78,'Appendix B - CI'!$C$2:$EM$141,AS$1,0) &gt; 0,$C78,0)</f>
        <v>0</v>
      </c>
      <c r="AT78" s="175">
        <f>IF(VLOOKUP($D78,'Appendix B - CI'!$C$2:$EM$141,AT$1,0) &gt; 0,$C78,0)</f>
        <v>0</v>
      </c>
      <c r="AU78" s="175">
        <f>IF(VLOOKUP($D78,'Appendix B - CI'!$C$2:$EM$141,AU$1,0) &gt; 0,$C78,0)</f>
        <v>0</v>
      </c>
      <c r="AV78" s="175">
        <f>IF(VLOOKUP($D78,'Appendix B - CI'!$C$2:$EM$141,AV$1,0) &gt; 0,$C78,0)</f>
        <v>0</v>
      </c>
      <c r="AW78" s="175">
        <f>IF(VLOOKUP($D78,'Appendix B - CI'!$C$2:$EM$141,AW$1,0) &gt; 0,$C78,0)</f>
        <v>0</v>
      </c>
      <c r="AX78" s="175">
        <f>IF(VLOOKUP($D78,'Appendix B - CI'!$C$2:$EM$141,AX$1,0) &gt; 0,$C78,0)</f>
        <v>0</v>
      </c>
      <c r="AY78" s="175">
        <f>IF(VLOOKUP($D78,'Appendix B - CI'!$C$2:$EM$141,AY$1,0) &gt; 0,$C78,0)</f>
        <v>0</v>
      </c>
      <c r="AZ78" s="175">
        <f>IF(VLOOKUP($D78,'Appendix B - CI'!$C$2:$EM$141,AZ$1,0) &gt; 0,$C78,0)</f>
        <v>0</v>
      </c>
      <c r="BA78" s="175">
        <f>IF(VLOOKUP($D78,'Appendix B - CI'!$C$2:$EM$141,BA$1,0) &gt; 0,$C78,0)</f>
        <v>0</v>
      </c>
      <c r="BB78" s="175">
        <f>IF(VLOOKUP($D78,'Appendix B - CI'!$C$2:$EM$141,BB$1,0) &gt; 0,$C78,0)</f>
        <v>0</v>
      </c>
      <c r="BC78" s="175">
        <f>IF(VLOOKUP($D78,'Appendix B - CI'!$C$2:$EM$141,BC$1,0) &gt; 0,$C78,0)</f>
        <v>0</v>
      </c>
      <c r="BD78" s="175">
        <f>IF(VLOOKUP($D78,'Appendix B - CI'!$C$2:$EM$141,BD$1,0) &gt; 0,$C78,0)</f>
        <v>0</v>
      </c>
      <c r="BE78" s="175">
        <f>IF(VLOOKUP($D78,'Appendix B - CI'!$C$2:$EM$141,BE$1,0) &gt; 0,$C78,0)</f>
        <v>0</v>
      </c>
      <c r="BF78" s="175">
        <f>IF(VLOOKUP($D78,'Appendix B - CI'!$C$2:$EM$141,BF$1,0) &gt; 0,$C78,0)</f>
        <v>0</v>
      </c>
      <c r="BG78" s="989">
        <f>IF(VLOOKUP($D78,'Appendix B - CI'!$C$2:$EM$141,BG$1,0) &gt; 0,$C78,0)</f>
        <v>295.6758</v>
      </c>
      <c r="BH78" s="175">
        <f>IF(VLOOKUP($D78,'Appendix B - CI'!$C$2:$EM$141,BH$1,0) &gt; 0,$C78,0)</f>
        <v>0</v>
      </c>
      <c r="BI78" s="175">
        <f>IF(VLOOKUP($D78,'Appendix B - CI'!$C$2:$EM$141,BI$1,0) &gt; 0,$C78,0)</f>
        <v>0</v>
      </c>
      <c r="BJ78" s="175">
        <f>IF(VLOOKUP($D78,'Appendix B - CI'!$C$2:$EM$141,BJ$1,0) &gt; 0,$C78,0)</f>
        <v>0</v>
      </c>
      <c r="BK78" s="175">
        <f>IF(VLOOKUP($D78,'Appendix B - CI'!$C$2:$EM$141,BK$1,0) &gt; 0,$C78,0)</f>
        <v>0</v>
      </c>
      <c r="BL78" s="175">
        <f>IF(VLOOKUP($D78,'Appendix B - CI'!$C$2:$EM$141,BL$1,0) &gt; 0,$C78,0)</f>
        <v>0</v>
      </c>
      <c r="BM78" s="175">
        <f>IF(VLOOKUP($D78,'Appendix B - CI'!$C$2:$EM$141,BM$1,0) &gt; 0,$C78,0)</f>
        <v>0</v>
      </c>
      <c r="BN78" s="175">
        <f>IF(VLOOKUP($D78,'Appendix B - CI'!$C$2:$EM$141,BN$1,0) &gt; 0,$C78,0)</f>
        <v>0</v>
      </c>
      <c r="BO78" s="175">
        <f>IF(VLOOKUP($D78,'Appendix B - CI'!$C$2:$EM$141,BO$1,0) &gt; 0,$C78,0)</f>
        <v>0</v>
      </c>
      <c r="BP78" s="175">
        <f>IF(VLOOKUP($D78,'Appendix B - CI'!$C$2:$EM$141,BP$1,0) &gt; 0,$C78,0)</f>
        <v>0</v>
      </c>
      <c r="BQ78" s="175">
        <f>IF(VLOOKUP($D78,'Appendix B - CI'!$C$2:$EM$141,BQ$1,0) &gt; 0,$C78,0)</f>
        <v>0</v>
      </c>
      <c r="BR78" s="175">
        <f>IF(VLOOKUP($D78,'Appendix B - CI'!$C$2:$EM$141,BR$1,0) &gt; 0,$C78,0)</f>
        <v>0</v>
      </c>
      <c r="BS78" s="175">
        <f>IF(VLOOKUP($D78,'Appendix B - CI'!$C$2:$EM$141,BS$1,0) &gt; 0,$C78,0)</f>
        <v>0</v>
      </c>
      <c r="BT78" s="175">
        <f>IF(VLOOKUP($D78,'Appendix B - CI'!$C$2:$EM$141,BT$1,0) &gt; 0,$C78,0)</f>
        <v>0</v>
      </c>
      <c r="BU78" s="175">
        <f>IF(VLOOKUP($D78,'Appendix B - CI'!$C$2:$EM$141,BU$1,0) &gt; 0,$C78,0)</f>
        <v>0</v>
      </c>
      <c r="BV78" s="175">
        <f>IF(VLOOKUP($D78,'Appendix B - CI'!$C$2:$EM$141,BV$1,0) &gt; 0,$C78,0)</f>
        <v>0</v>
      </c>
      <c r="BW78" s="175">
        <f>IF(VLOOKUP($D78,'Appendix B - CI'!$C$2:$EM$141,BW$1,0) &gt; 0,$C78,0)</f>
        <v>0</v>
      </c>
      <c r="BX78" s="175">
        <f>IF(VLOOKUP($D78,'Appendix B - CI'!$C$2:$EM$141,BX$1,0) &gt; 0,$C78,0)</f>
        <v>0</v>
      </c>
      <c r="BY78" s="175">
        <f>IF(VLOOKUP($D78,'Appendix B - CI'!$C$2:$EM$141,BY$1,0) &gt; 0,$C78,0)</f>
        <v>0</v>
      </c>
      <c r="BZ78" s="175">
        <f>IF(VLOOKUP($D78,'Appendix B - CI'!$C$2:$EM$141,BZ$1,0) &gt; 0,$C78,0)</f>
        <v>0</v>
      </c>
      <c r="CA78" s="175">
        <f>IF(VLOOKUP($D78,'Appendix B - CI'!$C$2:$EM$141,CA$1,0) &gt; 0,$C78,0)</f>
        <v>0</v>
      </c>
      <c r="CB78" s="175">
        <f>IF(VLOOKUP($D78,'Appendix B - CI'!$C$2:$EM$141,CB$1,0) &gt; 0,$C78,0)</f>
        <v>0</v>
      </c>
      <c r="CC78" s="175">
        <f>IF(VLOOKUP($D78,'Appendix B - CI'!$C$2:$EM$141,CC$1,0) &gt; 0,$C78,0)</f>
        <v>0</v>
      </c>
      <c r="CD78" s="175">
        <f>IF(VLOOKUP($D78,'Appendix B - CI'!$C$2:$EM$141,CD$1,0) &gt; 0,$C78,0)</f>
        <v>0</v>
      </c>
      <c r="CE78" s="175">
        <f>IF(VLOOKUP($D78,'Appendix B - CI'!$C$2:$EM$141,CE$1,0) &gt; 0,$C78,0)</f>
        <v>0</v>
      </c>
      <c r="CF78" s="175">
        <f>IF(VLOOKUP($D78,'Appendix B - CI'!$C$2:$EM$141,CF$1,0) &gt; 0,$C78,0)</f>
        <v>0</v>
      </c>
      <c r="CG78" s="175">
        <f>IF(VLOOKUP($D78,'Appendix B - CI'!$C$2:$EM$141,CG$1,0) &gt; 0,$C78,0)</f>
        <v>0</v>
      </c>
      <c r="CH78" s="175">
        <f>IF(VLOOKUP($D78,'Appendix B - CI'!$C$2:$EM$141,CH$1,0) &gt; 0,$C78,0)</f>
        <v>0</v>
      </c>
      <c r="CI78" s="175">
        <f>IF(VLOOKUP($D78,'Appendix B - CI'!$C$2:$EM$141,CI$1,0) &gt; 0,$C78,0)</f>
        <v>0</v>
      </c>
      <c r="CJ78" s="175">
        <f>IF(VLOOKUP($D78,'Appendix B - CI'!$C$2:$EM$141,CJ$1,0) &gt; 0,$C78,0)</f>
        <v>0</v>
      </c>
      <c r="CK78" s="175">
        <f>IF(VLOOKUP($D78,'Appendix B - CI'!$C$2:$EM$141,CK$1,0) &gt; 0,$C78,0)</f>
        <v>0</v>
      </c>
      <c r="CL78" s="175">
        <f>IF(VLOOKUP($D78,'Appendix B - CI'!$C$2:$EM$141,CL$1,0) &gt; 0,$C78,0)</f>
        <v>0</v>
      </c>
      <c r="CM78" s="989">
        <f>IF(VLOOKUP($D78,'Appendix B - CI'!$C$2:$EM$141,CM$1,0) &gt; 0,$C78,0)</f>
        <v>295.6758</v>
      </c>
      <c r="CN78" s="175">
        <f>IF(VLOOKUP($D78,'Appendix B - CI'!$C$2:$EM$141,CN$1,0) &gt; 0,$C78,0)</f>
        <v>0</v>
      </c>
      <c r="CO78" s="175">
        <f>IF(VLOOKUP($D78,'Appendix B - CI'!$C$2:$EM$141,CO$1,0) &gt; 0,$C78,0)</f>
        <v>0</v>
      </c>
      <c r="CP78" s="175">
        <f>IF(VLOOKUP($D78,'Appendix B - CI'!$C$2:$EM$141,CP$1,0) &gt; 0,$C78,0)</f>
        <v>0</v>
      </c>
      <c r="CQ78" s="175">
        <f>IF(VLOOKUP($D78,'Appendix B - CI'!$C$2:$EM$141,CQ$1,0) &gt; 0,$C78,0)</f>
        <v>0</v>
      </c>
      <c r="CR78" s="175">
        <f>IF(VLOOKUP($D78,'Appendix B - CI'!$C$2:$EM$141,CR$1,0) &gt; 0,$C78,0)</f>
        <v>0</v>
      </c>
      <c r="CS78" s="175">
        <f>IF(VLOOKUP($D78,'Appendix B - CI'!$C$2:$EM$141,CS$1,0) &gt; 0,$C78,0)</f>
        <v>0</v>
      </c>
      <c r="CT78" s="175">
        <f>IF(VLOOKUP($D78,'Appendix B - CI'!$C$2:$EM$141,CT$1,0) &gt; 0,$C78,0)</f>
        <v>0</v>
      </c>
      <c r="CU78" s="175">
        <f>IF(VLOOKUP($D78,'Appendix B - CI'!$C$2:$EM$141,CU$1,0) &gt; 0,$C78,0)</f>
        <v>0</v>
      </c>
      <c r="CV78" s="175">
        <f>IF(VLOOKUP($D78,'Appendix B - CI'!$C$2:$EM$141,CV$1,0) &gt; 0,$C78,0)</f>
        <v>0</v>
      </c>
      <c r="CW78" s="989">
        <f>IF(VLOOKUP($D78,'Appendix B - CI'!$C$2:$EM$141,CW$1,0) &gt; 0,$C78,0)</f>
        <v>295.6758</v>
      </c>
      <c r="CX78" s="175">
        <f>IF(VLOOKUP($D78,'Appendix B - CI'!$C$2:$EM$141,CX$1,0) &gt; 0,$C78,0)</f>
        <v>0</v>
      </c>
      <c r="CY78" s="175">
        <f>IF(VLOOKUP($D78,'Appendix B - CI'!$C$2:$EM$141,CY$1,0) &gt; 0,$C78,0)</f>
        <v>0</v>
      </c>
      <c r="CZ78" s="175">
        <f>IF(VLOOKUP($D78,'Appendix B - CI'!$C$2:$EM$141,CZ$1,0) &gt; 0,$C78,0)</f>
        <v>0</v>
      </c>
      <c r="DA78" s="175">
        <f>IF(VLOOKUP($D78,'Appendix B - CI'!$C$2:$EM$141,DA$1,0) &gt; 0,$C78,0)</f>
        <v>0</v>
      </c>
      <c r="DB78" s="175">
        <f>IF(VLOOKUP($D78,'Appendix B - CI'!$C$2:$EM$141,DB$1,0) &gt; 0,$C78,0)</f>
        <v>0</v>
      </c>
      <c r="DC78" s="175">
        <f>IF(VLOOKUP($D78,'Appendix B - CI'!$C$2:$EM$141,DC$1,0) &gt; 0,$C78,0)</f>
        <v>0</v>
      </c>
      <c r="DD78" s="175">
        <f>IF(VLOOKUP($D78,'Appendix B - CI'!$C$2:$EM$141,DD$1,0) &gt; 0,$C78,0)</f>
        <v>0</v>
      </c>
      <c r="DE78" s="175">
        <f>IF(VLOOKUP($D78,'Appendix B - CI'!$C$2:$EM$141,DE$1,0) &gt; 0,$C78,0)</f>
        <v>0</v>
      </c>
      <c r="DF78" s="989">
        <f>IF(VLOOKUP($D78,'Appendix B - CI'!$C$2:$EM$141,DF$1,0) &gt; 0,$C78,0)</f>
        <v>295.6758</v>
      </c>
      <c r="DG78" s="175">
        <f>IF(VLOOKUP($D78,'Appendix B - CI'!$C$2:$EM$141,DG$1,0) &gt; 0,$C78,0)</f>
        <v>0</v>
      </c>
      <c r="DH78" s="175">
        <f>IF(VLOOKUP($D78,'Appendix B - CI'!$C$2:$EM$141,DH$1,0) &gt; 0,$C78,0)</f>
        <v>0</v>
      </c>
      <c r="DI78" s="175">
        <f>IF(VLOOKUP($D78,'Appendix B - CI'!$C$2:$EM$141,DI$1,0) &gt; 0,$C78,0)</f>
        <v>0</v>
      </c>
      <c r="DJ78" s="175">
        <f>IF(VLOOKUP($D78,'Appendix B - CI'!$C$2:$EM$141,DJ$1,0) &gt; 0,$C78,0)</f>
        <v>0</v>
      </c>
      <c r="DK78" s="175">
        <f>IF(VLOOKUP($D78,'Appendix B - CI'!$C$2:$EM$141,DK$1,0) &gt; 0,$C78,0)</f>
        <v>0</v>
      </c>
      <c r="DL78" s="175">
        <f>IF(VLOOKUP($D78,'Appendix B - CI'!$C$2:$EM$141,DL$1,0) &gt; 0,$C78,0)</f>
        <v>0</v>
      </c>
      <c r="DM78" s="175">
        <f>IF(VLOOKUP($D78,'Appendix B - CI'!$C$2:$EM$141,DM$1,0) &gt; 0,$C78,0)</f>
        <v>0</v>
      </c>
      <c r="DN78" s="175">
        <f>IF(VLOOKUP($D78,'Appendix B - CI'!$C$2:$EM$141,DN$1,0) &gt; 0,$C78,0)</f>
        <v>0</v>
      </c>
      <c r="DO78" s="989">
        <f>IF(VLOOKUP($D78,'Appendix B - CI'!$C$2:$EM$141,DO$1,0) &gt; 0,$C78,0)</f>
        <v>295.6758</v>
      </c>
      <c r="DP78" s="175">
        <f>IF(VLOOKUP($D78,'Appendix B - CI'!$C$2:$EM$141,DP$1,0) &gt; 0,$C78,0)</f>
        <v>0</v>
      </c>
      <c r="DQ78" s="175">
        <f>IF(VLOOKUP($D78,'Appendix B - CI'!$C$2:$EM$141,DQ$1,0) &gt; 0,$C78,0)</f>
        <v>0</v>
      </c>
      <c r="DR78" s="175">
        <f>IF(VLOOKUP($D78,'Appendix B - CI'!$C$2:$EM$141,DR$1,0) &gt; 0,$C78,0)</f>
        <v>0</v>
      </c>
      <c r="DS78" s="175">
        <f>IF(VLOOKUP($D78,'Appendix B - CI'!$C$2:$EM$141,DS$1,0) &gt; 0,$C78,0)</f>
        <v>0</v>
      </c>
      <c r="DT78" s="175">
        <f>IF(VLOOKUP($D78,'Appendix B - CI'!$C$2:$EM$141,DT$1,0) &gt; 0,$C78,0)</f>
        <v>0</v>
      </c>
      <c r="DU78" s="989">
        <f>IF(VLOOKUP($D78,'Appendix B - CI'!$C$2:$EM$141,DU$1,0) &gt; 0,$C78,0)</f>
        <v>295.6758</v>
      </c>
      <c r="DV78" s="175">
        <f>IF(VLOOKUP($D78,'Appendix B - CI'!$C$2:$EM$141,DV$1,0) &gt; 0,$C78,0)</f>
        <v>0</v>
      </c>
      <c r="DW78" s="175">
        <f>IF(VLOOKUP($D78,'Appendix B - CI'!$C$2:$EM$141,DW$1,0) &gt; 0,$C78,0)</f>
        <v>0</v>
      </c>
      <c r="DX78" s="175">
        <f>IF(VLOOKUP($D78,'Appendix B - CI'!$C$2:$EM$141,DX$1,0) &gt; 0,$C78,0)</f>
        <v>0</v>
      </c>
      <c r="DY78" s="175">
        <f>IF(VLOOKUP($D78,'Appendix B - CI'!$C$2:$EM$141,DY$1,0) &gt; 0,$C78,0)</f>
        <v>0</v>
      </c>
      <c r="DZ78" s="175">
        <f>IF(VLOOKUP($D78,'Appendix B - CI'!$C$2:$EM$141,DZ$1,0) &gt; 0,$C78,0)</f>
        <v>0</v>
      </c>
      <c r="EA78" s="175">
        <f>IF(VLOOKUP($D78,'Appendix B - CI'!$C$2:$EM$141,EA$1,0) &gt; 0,$C78,0)</f>
        <v>0</v>
      </c>
      <c r="EB78" s="989">
        <f>IF(VLOOKUP($D78,'Appendix B - CI'!$C$2:$EM$141,EB$1,0) &gt; 0,$C78,0)</f>
        <v>295.6758</v>
      </c>
      <c r="EC78" s="175">
        <f>IF(VLOOKUP($D78,'Appendix B - CI'!$C$2:$EM$141,EC$1,0) &gt; 0,$C78,0)</f>
        <v>0</v>
      </c>
      <c r="ED78" s="175">
        <f>IF(VLOOKUP($D78,'Appendix B - CI'!$C$2:$EM$141,ED$1,0) &gt; 0,$C78,0)</f>
        <v>0</v>
      </c>
      <c r="EE78" s="989">
        <f>IF(VLOOKUP($D78,'Appendix B - CI'!$C$2:$EM$141,EE$1,0) &gt; 0,$C78,0)</f>
        <v>295.6758</v>
      </c>
      <c r="EF78" s="175">
        <f>IF(VLOOKUP($D78,'Appendix B - CI'!$C$2:$EM$141,EF$1,0) &gt; 0,$C78,0)</f>
        <v>0</v>
      </c>
      <c r="EG78" s="175">
        <f>IF(VLOOKUP($D78,'Appendix B - CI'!$C$2:$EM$141,EG$1,0) &gt; 0,$C78,0)</f>
        <v>0</v>
      </c>
      <c r="EH78" s="175">
        <f>IF(VLOOKUP($D78,'Appendix B - CI'!$C$2:$EM$141,EH$1,0) &gt; 0,$C78,0)</f>
        <v>0</v>
      </c>
      <c r="EI78" s="175">
        <f>IF(VLOOKUP($D78,'Appendix B - CI'!$C$2:$EM$141,EI$1,0) &gt; 0,$C78,0)</f>
        <v>0</v>
      </c>
      <c r="EJ78" s="175">
        <f>IF(VLOOKUP($D78,'Appendix B - CI'!$C$2:$EM$141,EJ$1,0) &gt; 0,$C78,0)</f>
        <v>0</v>
      </c>
      <c r="EK78" s="175">
        <f>IF(VLOOKUP($D78,'Appendix B - CI'!$C$2:$EM$141,EK$1,0) &gt; 0,$C78,0)</f>
        <v>0</v>
      </c>
      <c r="EL78" s="175">
        <f>IF(VLOOKUP($D78,'Appendix B - CI'!$C$2:$EM$141,EL$1,0) &gt; 0,$C78,0)</f>
        <v>0</v>
      </c>
      <c r="EM78" s="175">
        <f>IF(VLOOKUP($D78,'Appendix B - CI'!$C$2:$EM$141,EM$1,0) &gt; 0,$C78,0)</f>
        <v>0</v>
      </c>
      <c r="EN78" s="175">
        <f>IF(VLOOKUP($D78,'Appendix B - CI'!$C$2:$EM$141,EN$1,0) &gt; 0,$C78,0)</f>
        <v>0</v>
      </c>
      <c r="EO78" s="178"/>
      <c r="EP78" s="178"/>
      <c r="EQ78" s="178"/>
      <c r="ER78" s="178"/>
      <c r="ES78" s="178"/>
      <c r="ET78" s="178"/>
      <c r="EU78" s="178"/>
      <c r="EV78" s="178"/>
      <c r="EW78" s="178"/>
      <c r="EX78" s="178"/>
      <c r="EY78" s="178"/>
      <c r="EZ78" s="178"/>
      <c r="FA78" s="178"/>
      <c r="FB78" s="178"/>
      <c r="FC78" s="178"/>
      <c r="FD78" s="178"/>
      <c r="FE78" s="178"/>
      <c r="FF78" s="178"/>
      <c r="FG78" s="178"/>
      <c r="FH78" s="178"/>
      <c r="FI78" s="178"/>
      <c r="FJ78" s="178"/>
      <c r="FK78" s="178"/>
      <c r="FL78" s="178"/>
      <c r="FM78" s="178"/>
      <c r="FN78" s="178"/>
      <c r="FO78" s="178"/>
      <c r="FP78" s="178"/>
      <c r="FQ78" s="178"/>
      <c r="FR78" s="178"/>
      <c r="FS78" s="178"/>
      <c r="FT78" s="178"/>
      <c r="FU78" s="178"/>
      <c r="FV78" s="178"/>
      <c r="FW78" s="178"/>
      <c r="FX78" s="178"/>
      <c r="FY78" s="178"/>
      <c r="FZ78" s="178"/>
      <c r="GA78" s="178"/>
      <c r="GB78" s="178"/>
      <c r="GC78" s="178"/>
      <c r="GD78" s="178"/>
      <c r="GE78" s="178"/>
      <c r="GF78" s="178"/>
      <c r="GG78" s="178"/>
      <c r="GH78" s="178"/>
      <c r="GI78" s="178"/>
      <c r="GJ78" s="178"/>
      <c r="GK78" s="178"/>
      <c r="GL78" s="178"/>
      <c r="GM78" s="178"/>
      <c r="GN78" s="178"/>
      <c r="GO78" s="178"/>
      <c r="GP78" s="178"/>
      <c r="GQ78" s="178"/>
      <c r="GR78" s="178"/>
      <c r="GS78" s="178"/>
      <c r="GT78" s="178"/>
      <c r="GU78" s="178"/>
      <c r="GV78" s="178"/>
      <c r="GW78" s="178"/>
      <c r="GX78" s="178"/>
      <c r="GY78" s="178"/>
      <c r="GZ78" s="178"/>
      <c r="HA78" s="178"/>
      <c r="HB78" s="178"/>
      <c r="HC78" s="178"/>
      <c r="HD78" s="178"/>
      <c r="HE78" s="178"/>
      <c r="HF78" s="178"/>
      <c r="HG78" s="178"/>
      <c r="HH78" s="178"/>
      <c r="HI78" s="178"/>
      <c r="HJ78" s="178"/>
      <c r="HK78" s="178"/>
      <c r="HL78" s="178"/>
      <c r="HM78" s="178"/>
      <c r="HN78" s="178"/>
      <c r="HO78" s="178"/>
      <c r="HP78" s="178"/>
      <c r="HQ78" s="178"/>
      <c r="HR78" s="178"/>
      <c r="HS78" s="178"/>
      <c r="HT78" s="178"/>
      <c r="HU78" s="178"/>
      <c r="HV78" s="178"/>
      <c r="HW78" s="178"/>
      <c r="HX78" s="178"/>
      <c r="HY78" s="178"/>
      <c r="HZ78" s="178"/>
      <c r="IA78" s="178"/>
      <c r="IB78" s="178"/>
      <c r="IC78" s="178"/>
      <c r="ID78" s="178"/>
      <c r="IE78" s="178"/>
      <c r="IF78" s="178"/>
      <c r="IG78" s="178"/>
      <c r="IH78" s="178"/>
      <c r="II78" s="178"/>
      <c r="IJ78" s="178"/>
      <c r="IK78" s="178"/>
      <c r="IL78" s="178"/>
      <c r="IM78" s="178"/>
      <c r="IN78" s="178"/>
      <c r="IO78" s="178"/>
      <c r="IP78" s="178"/>
      <c r="IQ78" s="178"/>
      <c r="IR78" s="178"/>
      <c r="IS78" s="178"/>
      <c r="IT78" s="178"/>
      <c r="IU78" s="178"/>
      <c r="IV78" s="178"/>
      <c r="IW78" s="178"/>
      <c r="IX78" s="178"/>
      <c r="IY78" s="178"/>
      <c r="IZ78" s="178"/>
      <c r="JA78" s="178"/>
      <c r="JB78" s="178"/>
      <c r="JC78" s="178"/>
      <c r="JD78" s="178"/>
      <c r="JE78" s="178"/>
      <c r="JF78" s="178"/>
      <c r="JG78" s="178"/>
      <c r="JH78" s="178"/>
      <c r="JI78" s="178"/>
      <c r="JJ78" s="178"/>
      <c r="JK78" s="178"/>
      <c r="JL78" s="178"/>
      <c r="JM78" s="178"/>
      <c r="JN78" s="178"/>
      <c r="JO78" s="178"/>
      <c r="JP78" s="178"/>
      <c r="JQ78" s="178"/>
      <c r="JR78" s="178"/>
      <c r="JS78" s="178"/>
      <c r="JT78" s="178"/>
      <c r="JU78" s="178"/>
      <c r="JV78" s="178"/>
      <c r="JW78" s="178"/>
      <c r="JX78" s="178"/>
      <c r="JY78" s="180"/>
    </row>
    <row r="79" ht="14.25" customHeight="1">
      <c r="A79" s="50" t="s">
        <v>275</v>
      </c>
      <c r="B79" s="83" t="s">
        <v>480</v>
      </c>
      <c r="C79" s="1330">
        <f>VLOOKUP(D79,'Combined Scenario II - Results'!$C$2:$AR$87,42,0)</f>
        <v>568.4352</v>
      </c>
      <c r="D79" s="50">
        <v>1811124.0</v>
      </c>
      <c r="E79" s="175">
        <f>IF(VLOOKUP($D79,'Appendix B - CI'!$C$2:$EM$141,E$1,0) &gt; 0,$C79,0)</f>
        <v>0</v>
      </c>
      <c r="F79" s="175">
        <f>IF(VLOOKUP($D79,'Appendix B - CI'!$C$2:$EM$141,F$1,0) &gt; 0,$C79,0)</f>
        <v>0</v>
      </c>
      <c r="G79" s="175">
        <f>IF(VLOOKUP($D79,'Appendix B - CI'!$C$2:$EM$141,G$1,0) &gt; 0,$C79,0)</f>
        <v>0</v>
      </c>
      <c r="H79" s="175">
        <f>IF(VLOOKUP($D79,'Appendix B - CI'!$C$2:$EM$141,H$1,0) &gt; 0,$C79,0)</f>
        <v>0</v>
      </c>
      <c r="I79" s="175">
        <f>IF(VLOOKUP($D79,'Appendix B - CI'!$C$2:$EM$141,I$1,0) &gt; 0,$C79,0)</f>
        <v>0</v>
      </c>
      <c r="J79" s="175">
        <f>IF(VLOOKUP($D79,'Appendix B - CI'!$C$2:$EM$141,J$1,0) &gt; 0,$C79,0)</f>
        <v>0</v>
      </c>
      <c r="K79" s="175">
        <f>IF(VLOOKUP($D79,'Appendix B - CI'!$C$2:$EM$141,K$1,0) &gt; 0,$C79,0)</f>
        <v>0</v>
      </c>
      <c r="L79" s="175">
        <f>IF(VLOOKUP($D79,'Appendix B - CI'!$C$2:$EM$141,L$1,0) &gt; 0,$C79,0)</f>
        <v>0</v>
      </c>
      <c r="M79" s="175">
        <f>IF(VLOOKUP($D79,'Appendix B - CI'!$C$2:$EM$141,M$1,0) &gt; 0,$C79,0)</f>
        <v>0</v>
      </c>
      <c r="N79" s="175">
        <f>IF(VLOOKUP($D79,'Appendix B - CI'!$C$2:$EM$141,N$1,0) &gt; 0,$C79,0)</f>
        <v>0</v>
      </c>
      <c r="O79" s="175">
        <f>IF(VLOOKUP($D79,'Appendix B - CI'!$C$2:$EM$141,O$1,0) &gt; 0,$C79,0)</f>
        <v>0</v>
      </c>
      <c r="P79" s="175">
        <f>IF(VLOOKUP($D79,'Appendix B - CI'!$C$2:$EM$141,P$1,0) &gt; 0,$C79,0)</f>
        <v>0</v>
      </c>
      <c r="Q79" s="175">
        <f>IF(VLOOKUP($D79,'Appendix B - CI'!$C$2:$EM$141,Q$1,0) &gt; 0,$C79,0)</f>
        <v>0</v>
      </c>
      <c r="R79" s="175">
        <f>IF(VLOOKUP($D79,'Appendix B - CI'!$C$2:$EM$141,R$1,0) &gt; 0,$C79,0)</f>
        <v>0</v>
      </c>
      <c r="S79" s="175">
        <f>IF(VLOOKUP($D79,'Appendix B - CI'!$C$2:$EM$141,S$1,0) &gt; 0,$C79,0)</f>
        <v>0</v>
      </c>
      <c r="T79" s="175">
        <f>IF(VLOOKUP($D79,'Appendix B - CI'!$C$2:$EM$141,T$1,0) &gt; 0,$C79,0)</f>
        <v>0</v>
      </c>
      <c r="U79" s="175">
        <f>IF(VLOOKUP($D79,'Appendix B - CI'!$C$2:$EM$141,U$1,0) &gt; 0,$C79,0)</f>
        <v>0</v>
      </c>
      <c r="V79" s="175">
        <f>IF(VLOOKUP($D79,'Appendix B - CI'!$C$2:$EM$141,V$1,0) &gt; 0,$C79,0)</f>
        <v>0</v>
      </c>
      <c r="W79" s="175">
        <f>IF(VLOOKUP($D79,'Appendix B - CI'!$C$2:$EM$141,W$1,0) &gt; 0,$C79,0)</f>
        <v>0</v>
      </c>
      <c r="X79" s="175">
        <f>IF(VLOOKUP($D79,'Appendix B - CI'!$C$2:$EM$141,X$1,0) &gt; 0,$C79,0)</f>
        <v>0</v>
      </c>
      <c r="Y79" s="175">
        <f>IF(VLOOKUP($D79,'Appendix B - CI'!$C$2:$EM$141,Y$1,0) &gt; 0,$C79,0)</f>
        <v>0</v>
      </c>
      <c r="Z79" s="175">
        <f>IF(VLOOKUP($D79,'Appendix B - CI'!$C$2:$EM$141,Z$1,0) &gt; 0,$C79,0)</f>
        <v>0</v>
      </c>
      <c r="AA79" s="175">
        <f>IF(VLOOKUP($D79,'Appendix B - CI'!$C$2:$EM$141,AA$1,0) &gt; 0,$C79,0)</f>
        <v>0</v>
      </c>
      <c r="AB79" s="175">
        <f>IF(VLOOKUP($D79,'Appendix B - CI'!$C$2:$EM$141,AB$1,0) &gt; 0,$C79,0)</f>
        <v>0</v>
      </c>
      <c r="AC79" s="175">
        <f>IF(VLOOKUP($D79,'Appendix B - CI'!$C$2:$EM$141,AC$1,0) &gt; 0,$C79,0)</f>
        <v>0</v>
      </c>
      <c r="AD79" s="175">
        <f>IF(VLOOKUP($D79,'Appendix B - CI'!$C$2:$EM$141,AD$1,0) &gt; 0,$C79,0)</f>
        <v>0</v>
      </c>
      <c r="AE79" s="175">
        <f>IF(VLOOKUP($D79,'Appendix B - CI'!$C$2:$EM$141,AE$1,0) &gt; 0,$C79,0)</f>
        <v>0</v>
      </c>
      <c r="AF79" s="175">
        <f>IF(VLOOKUP($D79,'Appendix B - CI'!$C$2:$EM$141,AF$1,0) &gt; 0,$C79,0)</f>
        <v>0</v>
      </c>
      <c r="AG79" s="175">
        <f>IF(VLOOKUP($D79,'Appendix B - CI'!$C$2:$EM$141,AG$1,0) &gt; 0,$C79,0)</f>
        <v>0</v>
      </c>
      <c r="AH79" s="175">
        <f>IF(VLOOKUP($D79,'Appendix B - CI'!$C$2:$EM$141,AH$1,0) &gt; 0,$C79,0)</f>
        <v>0</v>
      </c>
      <c r="AI79" s="175">
        <f>IF(VLOOKUP($D79,'Appendix B - CI'!$C$2:$EM$141,AI$1,0) &gt; 0,$C79,0)</f>
        <v>0</v>
      </c>
      <c r="AJ79" s="989">
        <f>IF(VLOOKUP($D79,'Appendix B - CI'!$C$2:$EM$141,AJ$1,0) &gt; 0,$C79,0)</f>
        <v>568.4352</v>
      </c>
      <c r="AK79" s="175">
        <f>IF(VLOOKUP($D79,'Appendix B - CI'!$C$2:$EM$141,AK$1,0) &gt; 0,$C79,0)</f>
        <v>0</v>
      </c>
      <c r="AL79" s="175">
        <f>IF(VLOOKUP($D79,'Appendix B - CI'!$C$2:$EM$141,AL$1,0) &gt; 0,$C79,0)</f>
        <v>0</v>
      </c>
      <c r="AM79" s="175">
        <f>IF(VLOOKUP($D79,'Appendix B - CI'!$C$2:$EM$141,AM$1,0) &gt; 0,$C79,0)</f>
        <v>0</v>
      </c>
      <c r="AN79" s="175">
        <f>IF(VLOOKUP($D79,'Appendix B - CI'!$C$2:$EM$141,AN$1,0) &gt; 0,$C79,0)</f>
        <v>0</v>
      </c>
      <c r="AO79" s="175">
        <f>IF(VLOOKUP($D79,'Appendix B - CI'!$C$2:$EM$141,AO$1,0) &gt; 0,$C79,0)</f>
        <v>0</v>
      </c>
      <c r="AP79" s="175">
        <f>IF(VLOOKUP($D79,'Appendix B - CI'!$C$2:$EM$141,AP$1,0) &gt; 0,$C79,0)</f>
        <v>0</v>
      </c>
      <c r="AQ79" s="175">
        <f>IF(VLOOKUP($D79,'Appendix B - CI'!$C$2:$EM$141,AQ$1,0) &gt; 0,$C79,0)</f>
        <v>0</v>
      </c>
      <c r="AR79" s="989">
        <f>IF(VLOOKUP($D79,'Appendix B - CI'!$C$2:$EM$141,AR$1,0) &gt; 0,$C79,0)</f>
        <v>568.4352</v>
      </c>
      <c r="AS79" s="175">
        <f>IF(VLOOKUP($D79,'Appendix B - CI'!$C$2:$EM$141,AS$1,0) &gt; 0,$C79,0)</f>
        <v>0</v>
      </c>
      <c r="AT79" s="175">
        <f>IF(VLOOKUP($D79,'Appendix B - CI'!$C$2:$EM$141,AT$1,0) &gt; 0,$C79,0)</f>
        <v>0</v>
      </c>
      <c r="AU79" s="175">
        <f>IF(VLOOKUP($D79,'Appendix B - CI'!$C$2:$EM$141,AU$1,0) &gt; 0,$C79,0)</f>
        <v>0</v>
      </c>
      <c r="AV79" s="175">
        <f>IF(VLOOKUP($D79,'Appendix B - CI'!$C$2:$EM$141,AV$1,0) &gt; 0,$C79,0)</f>
        <v>0</v>
      </c>
      <c r="AW79" s="175">
        <f>IF(VLOOKUP($D79,'Appendix B - CI'!$C$2:$EM$141,AW$1,0) &gt; 0,$C79,0)</f>
        <v>0</v>
      </c>
      <c r="AX79" s="175">
        <f>IF(VLOOKUP($D79,'Appendix B - CI'!$C$2:$EM$141,AX$1,0) &gt; 0,$C79,0)</f>
        <v>0</v>
      </c>
      <c r="AY79" s="175">
        <f>IF(VLOOKUP($D79,'Appendix B - CI'!$C$2:$EM$141,AY$1,0) &gt; 0,$C79,0)</f>
        <v>0</v>
      </c>
      <c r="AZ79" s="175">
        <f>IF(VLOOKUP($D79,'Appendix B - CI'!$C$2:$EM$141,AZ$1,0) &gt; 0,$C79,0)</f>
        <v>0</v>
      </c>
      <c r="BA79" s="175">
        <f>IF(VLOOKUP($D79,'Appendix B - CI'!$C$2:$EM$141,BA$1,0) &gt; 0,$C79,0)</f>
        <v>0</v>
      </c>
      <c r="BB79" s="175">
        <f>IF(VLOOKUP($D79,'Appendix B - CI'!$C$2:$EM$141,BB$1,0) &gt; 0,$C79,0)</f>
        <v>0</v>
      </c>
      <c r="BC79" s="175">
        <f>IF(VLOOKUP($D79,'Appendix B - CI'!$C$2:$EM$141,BC$1,0) &gt; 0,$C79,0)</f>
        <v>0</v>
      </c>
      <c r="BD79" s="175">
        <f>IF(VLOOKUP($D79,'Appendix B - CI'!$C$2:$EM$141,BD$1,0) &gt; 0,$C79,0)</f>
        <v>0</v>
      </c>
      <c r="BE79" s="175">
        <f>IF(VLOOKUP($D79,'Appendix B - CI'!$C$2:$EM$141,BE$1,0) &gt; 0,$C79,0)</f>
        <v>0</v>
      </c>
      <c r="BF79" s="175">
        <f>IF(VLOOKUP($D79,'Appendix B - CI'!$C$2:$EM$141,BF$1,0) &gt; 0,$C79,0)</f>
        <v>0</v>
      </c>
      <c r="BG79" s="989">
        <f>IF(VLOOKUP($D79,'Appendix B - CI'!$C$2:$EM$141,BG$1,0) &gt; 0,$C79,0)</f>
        <v>568.4352</v>
      </c>
      <c r="BH79" s="175">
        <f>IF(VLOOKUP($D79,'Appendix B - CI'!$C$2:$EM$141,BH$1,0) &gt; 0,$C79,0)</f>
        <v>0</v>
      </c>
      <c r="BI79" s="175">
        <f>IF(VLOOKUP($D79,'Appendix B - CI'!$C$2:$EM$141,BI$1,0) &gt; 0,$C79,0)</f>
        <v>0</v>
      </c>
      <c r="BJ79" s="175">
        <f>IF(VLOOKUP($D79,'Appendix B - CI'!$C$2:$EM$141,BJ$1,0) &gt; 0,$C79,0)</f>
        <v>0</v>
      </c>
      <c r="BK79" s="175">
        <f>IF(VLOOKUP($D79,'Appendix B - CI'!$C$2:$EM$141,BK$1,0) &gt; 0,$C79,0)</f>
        <v>0</v>
      </c>
      <c r="BL79" s="175">
        <f>IF(VLOOKUP($D79,'Appendix B - CI'!$C$2:$EM$141,BL$1,0) &gt; 0,$C79,0)</f>
        <v>0</v>
      </c>
      <c r="BM79" s="175">
        <f>IF(VLOOKUP($D79,'Appendix B - CI'!$C$2:$EM$141,BM$1,0) &gt; 0,$C79,0)</f>
        <v>0</v>
      </c>
      <c r="BN79" s="175">
        <f>IF(VLOOKUP($D79,'Appendix B - CI'!$C$2:$EM$141,BN$1,0) &gt; 0,$C79,0)</f>
        <v>0</v>
      </c>
      <c r="BO79" s="175">
        <f>IF(VLOOKUP($D79,'Appendix B - CI'!$C$2:$EM$141,BO$1,0) &gt; 0,$C79,0)</f>
        <v>0</v>
      </c>
      <c r="BP79" s="175">
        <f>IF(VLOOKUP($D79,'Appendix B - CI'!$C$2:$EM$141,BP$1,0) &gt; 0,$C79,0)</f>
        <v>0</v>
      </c>
      <c r="BQ79" s="175">
        <f>IF(VLOOKUP($D79,'Appendix B - CI'!$C$2:$EM$141,BQ$1,0) &gt; 0,$C79,0)</f>
        <v>0</v>
      </c>
      <c r="BR79" s="175">
        <f>IF(VLOOKUP($D79,'Appendix B - CI'!$C$2:$EM$141,BR$1,0) &gt; 0,$C79,0)</f>
        <v>0</v>
      </c>
      <c r="BS79" s="175">
        <f>IF(VLOOKUP($D79,'Appendix B - CI'!$C$2:$EM$141,BS$1,0) &gt; 0,$C79,0)</f>
        <v>0</v>
      </c>
      <c r="BT79" s="175">
        <f>IF(VLOOKUP($D79,'Appendix B - CI'!$C$2:$EM$141,BT$1,0) &gt; 0,$C79,0)</f>
        <v>0</v>
      </c>
      <c r="BU79" s="175">
        <f>IF(VLOOKUP($D79,'Appendix B - CI'!$C$2:$EM$141,BU$1,0) &gt; 0,$C79,0)</f>
        <v>0</v>
      </c>
      <c r="BV79" s="175">
        <f>IF(VLOOKUP($D79,'Appendix B - CI'!$C$2:$EM$141,BV$1,0) &gt; 0,$C79,0)</f>
        <v>0</v>
      </c>
      <c r="BW79" s="175">
        <f>IF(VLOOKUP($D79,'Appendix B - CI'!$C$2:$EM$141,BW$1,0) &gt; 0,$C79,0)</f>
        <v>0</v>
      </c>
      <c r="BX79" s="175">
        <f>IF(VLOOKUP($D79,'Appendix B - CI'!$C$2:$EM$141,BX$1,0) &gt; 0,$C79,0)</f>
        <v>0</v>
      </c>
      <c r="BY79" s="175">
        <f>IF(VLOOKUP($D79,'Appendix B - CI'!$C$2:$EM$141,BY$1,0) &gt; 0,$C79,0)</f>
        <v>0</v>
      </c>
      <c r="BZ79" s="175">
        <f>IF(VLOOKUP($D79,'Appendix B - CI'!$C$2:$EM$141,BZ$1,0) &gt; 0,$C79,0)</f>
        <v>0</v>
      </c>
      <c r="CA79" s="175">
        <f>IF(VLOOKUP($D79,'Appendix B - CI'!$C$2:$EM$141,CA$1,0) &gt; 0,$C79,0)</f>
        <v>0</v>
      </c>
      <c r="CB79" s="175">
        <f>IF(VLOOKUP($D79,'Appendix B - CI'!$C$2:$EM$141,CB$1,0) &gt; 0,$C79,0)</f>
        <v>0</v>
      </c>
      <c r="CC79" s="175">
        <f>IF(VLOOKUP($D79,'Appendix B - CI'!$C$2:$EM$141,CC$1,0) &gt; 0,$C79,0)</f>
        <v>0</v>
      </c>
      <c r="CD79" s="175">
        <f>IF(VLOOKUP($D79,'Appendix B - CI'!$C$2:$EM$141,CD$1,0) &gt; 0,$C79,0)</f>
        <v>0</v>
      </c>
      <c r="CE79" s="175">
        <f>IF(VLOOKUP($D79,'Appendix B - CI'!$C$2:$EM$141,CE$1,0) &gt; 0,$C79,0)</f>
        <v>0</v>
      </c>
      <c r="CF79" s="175">
        <f>IF(VLOOKUP($D79,'Appendix B - CI'!$C$2:$EM$141,CF$1,0) &gt; 0,$C79,0)</f>
        <v>0</v>
      </c>
      <c r="CG79" s="175">
        <f>IF(VLOOKUP($D79,'Appendix B - CI'!$C$2:$EM$141,CG$1,0) &gt; 0,$C79,0)</f>
        <v>0</v>
      </c>
      <c r="CH79" s="175">
        <f>IF(VLOOKUP($D79,'Appendix B - CI'!$C$2:$EM$141,CH$1,0) &gt; 0,$C79,0)</f>
        <v>0</v>
      </c>
      <c r="CI79" s="175">
        <f>IF(VLOOKUP($D79,'Appendix B - CI'!$C$2:$EM$141,CI$1,0) &gt; 0,$C79,0)</f>
        <v>0</v>
      </c>
      <c r="CJ79" s="175">
        <f>IF(VLOOKUP($D79,'Appendix B - CI'!$C$2:$EM$141,CJ$1,0) &gt; 0,$C79,0)</f>
        <v>0</v>
      </c>
      <c r="CK79" s="175">
        <f>IF(VLOOKUP($D79,'Appendix B - CI'!$C$2:$EM$141,CK$1,0) &gt; 0,$C79,0)</f>
        <v>0</v>
      </c>
      <c r="CL79" s="175">
        <f>IF(VLOOKUP($D79,'Appendix B - CI'!$C$2:$EM$141,CL$1,0) &gt; 0,$C79,0)</f>
        <v>0</v>
      </c>
      <c r="CM79" s="989">
        <f>IF(VLOOKUP($D79,'Appendix B - CI'!$C$2:$EM$141,CM$1,0) &gt; 0,$C79,0)</f>
        <v>568.4352</v>
      </c>
      <c r="CN79" s="175">
        <f>IF(VLOOKUP($D79,'Appendix B - CI'!$C$2:$EM$141,CN$1,0) &gt; 0,$C79,0)</f>
        <v>0</v>
      </c>
      <c r="CO79" s="175">
        <f>IF(VLOOKUP($D79,'Appendix B - CI'!$C$2:$EM$141,CO$1,0) &gt; 0,$C79,0)</f>
        <v>0</v>
      </c>
      <c r="CP79" s="175">
        <f>IF(VLOOKUP($D79,'Appendix B - CI'!$C$2:$EM$141,CP$1,0) &gt; 0,$C79,0)</f>
        <v>0</v>
      </c>
      <c r="CQ79" s="175">
        <f>IF(VLOOKUP($D79,'Appendix B - CI'!$C$2:$EM$141,CQ$1,0) &gt; 0,$C79,0)</f>
        <v>0</v>
      </c>
      <c r="CR79" s="175">
        <f>IF(VLOOKUP($D79,'Appendix B - CI'!$C$2:$EM$141,CR$1,0) &gt; 0,$C79,0)</f>
        <v>0</v>
      </c>
      <c r="CS79" s="175">
        <f>IF(VLOOKUP($D79,'Appendix B - CI'!$C$2:$EM$141,CS$1,0) &gt; 0,$C79,0)</f>
        <v>0</v>
      </c>
      <c r="CT79" s="175">
        <f>IF(VLOOKUP($D79,'Appendix B - CI'!$C$2:$EM$141,CT$1,0) &gt; 0,$C79,0)</f>
        <v>0</v>
      </c>
      <c r="CU79" s="175">
        <f>IF(VLOOKUP($D79,'Appendix B - CI'!$C$2:$EM$141,CU$1,0) &gt; 0,$C79,0)</f>
        <v>0</v>
      </c>
      <c r="CV79" s="175">
        <f>IF(VLOOKUP($D79,'Appendix B - CI'!$C$2:$EM$141,CV$1,0) &gt; 0,$C79,0)</f>
        <v>0</v>
      </c>
      <c r="CW79" s="989">
        <f>IF(VLOOKUP($D79,'Appendix B - CI'!$C$2:$EM$141,CW$1,0) &gt; 0,$C79,0)</f>
        <v>568.4352</v>
      </c>
      <c r="CX79" s="175">
        <f>IF(VLOOKUP($D79,'Appendix B - CI'!$C$2:$EM$141,CX$1,0) &gt; 0,$C79,0)</f>
        <v>0</v>
      </c>
      <c r="CY79" s="175">
        <f>IF(VLOOKUP($D79,'Appendix B - CI'!$C$2:$EM$141,CY$1,0) &gt; 0,$C79,0)</f>
        <v>0</v>
      </c>
      <c r="CZ79" s="175">
        <f>IF(VLOOKUP($D79,'Appendix B - CI'!$C$2:$EM$141,CZ$1,0) &gt; 0,$C79,0)</f>
        <v>0</v>
      </c>
      <c r="DA79" s="175">
        <f>IF(VLOOKUP($D79,'Appendix B - CI'!$C$2:$EM$141,DA$1,0) &gt; 0,$C79,0)</f>
        <v>0</v>
      </c>
      <c r="DB79" s="175">
        <f>IF(VLOOKUP($D79,'Appendix B - CI'!$C$2:$EM$141,DB$1,0) &gt; 0,$C79,0)</f>
        <v>0</v>
      </c>
      <c r="DC79" s="175">
        <f>IF(VLOOKUP($D79,'Appendix B - CI'!$C$2:$EM$141,DC$1,0) &gt; 0,$C79,0)</f>
        <v>0</v>
      </c>
      <c r="DD79" s="175">
        <f>IF(VLOOKUP($D79,'Appendix B - CI'!$C$2:$EM$141,DD$1,0) &gt; 0,$C79,0)</f>
        <v>0</v>
      </c>
      <c r="DE79" s="175">
        <f>IF(VLOOKUP($D79,'Appendix B - CI'!$C$2:$EM$141,DE$1,0) &gt; 0,$C79,0)</f>
        <v>0</v>
      </c>
      <c r="DF79" s="989">
        <f>IF(VLOOKUP($D79,'Appendix B - CI'!$C$2:$EM$141,DF$1,0) &gt; 0,$C79,0)</f>
        <v>568.4352</v>
      </c>
      <c r="DG79" s="175">
        <f>IF(VLOOKUP($D79,'Appendix B - CI'!$C$2:$EM$141,DG$1,0) &gt; 0,$C79,0)</f>
        <v>0</v>
      </c>
      <c r="DH79" s="175">
        <f>IF(VLOOKUP($D79,'Appendix B - CI'!$C$2:$EM$141,DH$1,0) &gt; 0,$C79,0)</f>
        <v>0</v>
      </c>
      <c r="DI79" s="175">
        <f>IF(VLOOKUP($D79,'Appendix B - CI'!$C$2:$EM$141,DI$1,0) &gt; 0,$C79,0)</f>
        <v>0</v>
      </c>
      <c r="DJ79" s="175">
        <f>IF(VLOOKUP($D79,'Appendix B - CI'!$C$2:$EM$141,DJ$1,0) &gt; 0,$C79,0)</f>
        <v>0</v>
      </c>
      <c r="DK79" s="175">
        <f>IF(VLOOKUP($D79,'Appendix B - CI'!$C$2:$EM$141,DK$1,0) &gt; 0,$C79,0)</f>
        <v>0</v>
      </c>
      <c r="DL79" s="175">
        <f>IF(VLOOKUP($D79,'Appendix B - CI'!$C$2:$EM$141,DL$1,0) &gt; 0,$C79,0)</f>
        <v>0</v>
      </c>
      <c r="DM79" s="175">
        <f>IF(VLOOKUP($D79,'Appendix B - CI'!$C$2:$EM$141,DM$1,0) &gt; 0,$C79,0)</f>
        <v>0</v>
      </c>
      <c r="DN79" s="175">
        <f>IF(VLOOKUP($D79,'Appendix B - CI'!$C$2:$EM$141,DN$1,0) &gt; 0,$C79,0)</f>
        <v>0</v>
      </c>
      <c r="DO79" s="989">
        <f>IF(VLOOKUP($D79,'Appendix B - CI'!$C$2:$EM$141,DO$1,0) &gt; 0,$C79,0)</f>
        <v>568.4352</v>
      </c>
      <c r="DP79" s="175">
        <f>IF(VLOOKUP($D79,'Appendix B - CI'!$C$2:$EM$141,DP$1,0) &gt; 0,$C79,0)</f>
        <v>0</v>
      </c>
      <c r="DQ79" s="175">
        <f>IF(VLOOKUP($D79,'Appendix B - CI'!$C$2:$EM$141,DQ$1,0) &gt; 0,$C79,0)</f>
        <v>0</v>
      </c>
      <c r="DR79" s="175">
        <f>IF(VLOOKUP($D79,'Appendix B - CI'!$C$2:$EM$141,DR$1,0) &gt; 0,$C79,0)</f>
        <v>0</v>
      </c>
      <c r="DS79" s="175">
        <f>IF(VLOOKUP($D79,'Appendix B - CI'!$C$2:$EM$141,DS$1,0) &gt; 0,$C79,0)</f>
        <v>0</v>
      </c>
      <c r="DT79" s="175">
        <f>IF(VLOOKUP($D79,'Appendix B - CI'!$C$2:$EM$141,DT$1,0) &gt; 0,$C79,0)</f>
        <v>0</v>
      </c>
      <c r="DU79" s="989">
        <f>IF(VLOOKUP($D79,'Appendix B - CI'!$C$2:$EM$141,DU$1,0) &gt; 0,$C79,0)</f>
        <v>568.4352</v>
      </c>
      <c r="DV79" s="175">
        <f>IF(VLOOKUP($D79,'Appendix B - CI'!$C$2:$EM$141,DV$1,0) &gt; 0,$C79,0)</f>
        <v>0</v>
      </c>
      <c r="DW79" s="175">
        <f>IF(VLOOKUP($D79,'Appendix B - CI'!$C$2:$EM$141,DW$1,0) &gt; 0,$C79,0)</f>
        <v>0</v>
      </c>
      <c r="DX79" s="175">
        <f>IF(VLOOKUP($D79,'Appendix B - CI'!$C$2:$EM$141,DX$1,0) &gt; 0,$C79,0)</f>
        <v>0</v>
      </c>
      <c r="DY79" s="175">
        <f>IF(VLOOKUP($D79,'Appendix B - CI'!$C$2:$EM$141,DY$1,0) &gt; 0,$C79,0)</f>
        <v>0</v>
      </c>
      <c r="DZ79" s="175">
        <f>IF(VLOOKUP($D79,'Appendix B - CI'!$C$2:$EM$141,DZ$1,0) &gt; 0,$C79,0)</f>
        <v>0</v>
      </c>
      <c r="EA79" s="175">
        <f>IF(VLOOKUP($D79,'Appendix B - CI'!$C$2:$EM$141,EA$1,0) &gt; 0,$C79,0)</f>
        <v>0</v>
      </c>
      <c r="EB79" s="989">
        <f>IF(VLOOKUP($D79,'Appendix B - CI'!$C$2:$EM$141,EB$1,0) &gt; 0,$C79,0)</f>
        <v>568.4352</v>
      </c>
      <c r="EC79" s="175">
        <f>IF(VLOOKUP($D79,'Appendix B - CI'!$C$2:$EM$141,EC$1,0) &gt; 0,$C79,0)</f>
        <v>0</v>
      </c>
      <c r="ED79" s="175">
        <f>IF(VLOOKUP($D79,'Appendix B - CI'!$C$2:$EM$141,ED$1,0) &gt; 0,$C79,0)</f>
        <v>0</v>
      </c>
      <c r="EE79" s="989">
        <f>IF(VLOOKUP($D79,'Appendix B - CI'!$C$2:$EM$141,EE$1,0) &gt; 0,$C79,0)</f>
        <v>568.4352</v>
      </c>
      <c r="EF79" s="175">
        <f>IF(VLOOKUP($D79,'Appendix B - CI'!$C$2:$EM$141,EF$1,0) &gt; 0,$C79,0)</f>
        <v>0</v>
      </c>
      <c r="EG79" s="175">
        <f>IF(VLOOKUP($D79,'Appendix B - CI'!$C$2:$EM$141,EG$1,0) &gt; 0,$C79,0)</f>
        <v>0</v>
      </c>
      <c r="EH79" s="175">
        <f>IF(VLOOKUP($D79,'Appendix B - CI'!$C$2:$EM$141,EH$1,0) &gt; 0,$C79,0)</f>
        <v>0</v>
      </c>
      <c r="EI79" s="175">
        <f>IF(VLOOKUP($D79,'Appendix B - CI'!$C$2:$EM$141,EI$1,0) &gt; 0,$C79,0)</f>
        <v>0</v>
      </c>
      <c r="EJ79" s="175">
        <f>IF(VLOOKUP($D79,'Appendix B - CI'!$C$2:$EM$141,EJ$1,0) &gt; 0,$C79,0)</f>
        <v>0</v>
      </c>
      <c r="EK79" s="175">
        <f>IF(VLOOKUP($D79,'Appendix B - CI'!$C$2:$EM$141,EK$1,0) &gt; 0,$C79,0)</f>
        <v>0</v>
      </c>
      <c r="EL79" s="175">
        <f>IF(VLOOKUP($D79,'Appendix B - CI'!$C$2:$EM$141,EL$1,0) &gt; 0,$C79,0)</f>
        <v>0</v>
      </c>
      <c r="EM79" s="175">
        <f>IF(VLOOKUP($D79,'Appendix B - CI'!$C$2:$EM$141,EM$1,0) &gt; 0,$C79,0)</f>
        <v>0</v>
      </c>
      <c r="EN79" s="175">
        <f>IF(VLOOKUP($D79,'Appendix B - CI'!$C$2:$EM$141,EN$1,0) &gt; 0,$C79,0)</f>
        <v>0</v>
      </c>
      <c r="EO79" s="178"/>
      <c r="EP79" s="178"/>
      <c r="EQ79" s="178"/>
      <c r="ER79" s="178"/>
      <c r="ES79" s="178"/>
      <c r="ET79" s="178"/>
      <c r="EU79" s="178"/>
      <c r="EV79" s="178"/>
      <c r="EW79" s="178"/>
      <c r="EX79" s="178"/>
      <c r="EY79" s="178"/>
      <c r="EZ79" s="178"/>
      <c r="FA79" s="178"/>
      <c r="FB79" s="178"/>
      <c r="FC79" s="178"/>
      <c r="FD79" s="178"/>
      <c r="FE79" s="178"/>
      <c r="FF79" s="178"/>
      <c r="FG79" s="178"/>
      <c r="FH79" s="178"/>
      <c r="FI79" s="178"/>
      <c r="FJ79" s="178"/>
      <c r="FK79" s="178"/>
      <c r="FL79" s="178"/>
      <c r="FM79" s="178"/>
      <c r="FN79" s="178"/>
      <c r="FO79" s="178"/>
      <c r="FP79" s="178"/>
      <c r="FQ79" s="178"/>
      <c r="FR79" s="178"/>
      <c r="FS79" s="178"/>
      <c r="FT79" s="178"/>
      <c r="FU79" s="178"/>
      <c r="FV79" s="178"/>
      <c r="FW79" s="178"/>
      <c r="FX79" s="178"/>
      <c r="FY79" s="178"/>
      <c r="FZ79" s="178"/>
      <c r="GA79" s="178"/>
      <c r="GB79" s="178"/>
      <c r="GC79" s="178"/>
      <c r="GD79" s="178"/>
      <c r="GE79" s="178"/>
      <c r="GF79" s="178"/>
      <c r="GG79" s="178"/>
      <c r="GH79" s="178"/>
      <c r="GI79" s="178"/>
      <c r="GJ79" s="178"/>
      <c r="GK79" s="178"/>
      <c r="GL79" s="178"/>
      <c r="GM79" s="178"/>
      <c r="GN79" s="178"/>
      <c r="GO79" s="178"/>
      <c r="GP79" s="178"/>
      <c r="GQ79" s="178"/>
      <c r="GR79" s="178"/>
      <c r="GS79" s="178"/>
      <c r="GT79" s="178"/>
      <c r="GU79" s="178"/>
      <c r="GV79" s="178"/>
      <c r="GW79" s="178"/>
      <c r="GX79" s="178"/>
      <c r="GY79" s="178"/>
      <c r="GZ79" s="178"/>
      <c r="HA79" s="178"/>
      <c r="HB79" s="178"/>
      <c r="HC79" s="178"/>
      <c r="HD79" s="178"/>
      <c r="HE79" s="178"/>
      <c r="HF79" s="178"/>
      <c r="HG79" s="178"/>
      <c r="HH79" s="178"/>
      <c r="HI79" s="178"/>
      <c r="HJ79" s="178"/>
      <c r="HK79" s="178"/>
      <c r="HL79" s="178"/>
      <c r="HM79" s="178"/>
      <c r="HN79" s="178"/>
      <c r="HO79" s="178"/>
      <c r="HP79" s="178"/>
      <c r="HQ79" s="178"/>
      <c r="HR79" s="178"/>
      <c r="HS79" s="178"/>
      <c r="HT79" s="178"/>
      <c r="HU79" s="178"/>
      <c r="HV79" s="178"/>
      <c r="HW79" s="178"/>
      <c r="HX79" s="178"/>
      <c r="HY79" s="178"/>
      <c r="HZ79" s="178"/>
      <c r="IA79" s="178"/>
      <c r="IB79" s="178"/>
      <c r="IC79" s="178"/>
      <c r="ID79" s="178"/>
      <c r="IE79" s="178"/>
      <c r="IF79" s="178"/>
      <c r="IG79" s="178"/>
      <c r="IH79" s="178"/>
      <c r="II79" s="178"/>
      <c r="IJ79" s="178"/>
      <c r="IK79" s="178"/>
      <c r="IL79" s="178"/>
      <c r="IM79" s="178"/>
      <c r="IN79" s="178"/>
      <c r="IO79" s="178"/>
      <c r="IP79" s="178"/>
      <c r="IQ79" s="178"/>
      <c r="IR79" s="178"/>
      <c r="IS79" s="178"/>
      <c r="IT79" s="178"/>
      <c r="IU79" s="178"/>
      <c r="IV79" s="178"/>
      <c r="IW79" s="178"/>
      <c r="IX79" s="178"/>
      <c r="IY79" s="178"/>
      <c r="IZ79" s="178"/>
      <c r="JA79" s="178"/>
      <c r="JB79" s="178"/>
      <c r="JC79" s="178"/>
      <c r="JD79" s="178"/>
      <c r="JE79" s="178"/>
      <c r="JF79" s="178"/>
      <c r="JG79" s="178"/>
      <c r="JH79" s="178"/>
      <c r="JI79" s="178"/>
      <c r="JJ79" s="178"/>
      <c r="JK79" s="178"/>
      <c r="JL79" s="178"/>
      <c r="JM79" s="178"/>
      <c r="JN79" s="178"/>
      <c r="JO79" s="178"/>
      <c r="JP79" s="178"/>
      <c r="JQ79" s="178"/>
      <c r="JR79" s="178"/>
      <c r="JS79" s="178"/>
      <c r="JT79" s="178"/>
      <c r="JU79" s="178"/>
      <c r="JV79" s="178"/>
      <c r="JW79" s="178"/>
      <c r="JX79" s="178"/>
      <c r="JY79" s="180"/>
    </row>
    <row r="80" ht="14.25" customHeight="1">
      <c r="A80" s="50" t="s">
        <v>275</v>
      </c>
      <c r="B80" s="83" t="s">
        <v>480</v>
      </c>
      <c r="C80" s="1330">
        <f>VLOOKUP(D80,'Combined Scenario II - Results'!$C$2:$AR$87,42,0)</f>
        <v>56.4096</v>
      </c>
      <c r="D80" s="50">
        <v>1811125.0</v>
      </c>
      <c r="E80" s="175">
        <f>IF(VLOOKUP($D80,'Appendix B - CI'!$C$2:$EM$141,E$1,0) &gt; 0,$C80,0)</f>
        <v>0</v>
      </c>
      <c r="F80" s="175">
        <f>IF(VLOOKUP($D80,'Appendix B - CI'!$C$2:$EM$141,F$1,0) &gt; 0,$C80,0)</f>
        <v>0</v>
      </c>
      <c r="G80" s="175">
        <f>IF(VLOOKUP($D80,'Appendix B - CI'!$C$2:$EM$141,G$1,0) &gt; 0,$C80,0)</f>
        <v>0</v>
      </c>
      <c r="H80" s="175">
        <f>IF(VLOOKUP($D80,'Appendix B - CI'!$C$2:$EM$141,H$1,0) &gt; 0,$C80,0)</f>
        <v>0</v>
      </c>
      <c r="I80" s="175">
        <f>IF(VLOOKUP($D80,'Appendix B - CI'!$C$2:$EM$141,I$1,0) &gt; 0,$C80,0)</f>
        <v>0</v>
      </c>
      <c r="J80" s="175">
        <f>IF(VLOOKUP($D80,'Appendix B - CI'!$C$2:$EM$141,J$1,0) &gt; 0,$C80,0)</f>
        <v>0</v>
      </c>
      <c r="K80" s="175">
        <f>IF(VLOOKUP($D80,'Appendix B - CI'!$C$2:$EM$141,K$1,0) &gt; 0,$C80,0)</f>
        <v>0</v>
      </c>
      <c r="L80" s="175">
        <f>IF(VLOOKUP($D80,'Appendix B - CI'!$C$2:$EM$141,L$1,0) &gt; 0,$C80,0)</f>
        <v>0</v>
      </c>
      <c r="M80" s="175">
        <f>IF(VLOOKUP($D80,'Appendix B - CI'!$C$2:$EM$141,M$1,0) &gt; 0,$C80,0)</f>
        <v>0</v>
      </c>
      <c r="N80" s="175">
        <f>IF(VLOOKUP($D80,'Appendix B - CI'!$C$2:$EM$141,N$1,0) &gt; 0,$C80,0)</f>
        <v>0</v>
      </c>
      <c r="O80" s="175">
        <f>IF(VLOOKUP($D80,'Appendix B - CI'!$C$2:$EM$141,O$1,0) &gt; 0,$C80,0)</f>
        <v>0</v>
      </c>
      <c r="P80" s="175">
        <f>IF(VLOOKUP($D80,'Appendix B - CI'!$C$2:$EM$141,P$1,0) &gt; 0,$C80,0)</f>
        <v>0</v>
      </c>
      <c r="Q80" s="175">
        <f>IF(VLOOKUP($D80,'Appendix B - CI'!$C$2:$EM$141,Q$1,0) &gt; 0,$C80,0)</f>
        <v>0</v>
      </c>
      <c r="R80" s="175">
        <f>IF(VLOOKUP($D80,'Appendix B - CI'!$C$2:$EM$141,R$1,0) &gt; 0,$C80,0)</f>
        <v>0</v>
      </c>
      <c r="S80" s="175">
        <f>IF(VLOOKUP($D80,'Appendix B - CI'!$C$2:$EM$141,S$1,0) &gt; 0,$C80,0)</f>
        <v>0</v>
      </c>
      <c r="T80" s="175">
        <f>IF(VLOOKUP($D80,'Appendix B - CI'!$C$2:$EM$141,T$1,0) &gt; 0,$C80,0)</f>
        <v>0</v>
      </c>
      <c r="U80" s="175">
        <f>IF(VLOOKUP($D80,'Appendix B - CI'!$C$2:$EM$141,U$1,0) &gt; 0,$C80,0)</f>
        <v>0</v>
      </c>
      <c r="V80" s="175">
        <f>IF(VLOOKUP($D80,'Appendix B - CI'!$C$2:$EM$141,V$1,0) &gt; 0,$C80,0)</f>
        <v>0</v>
      </c>
      <c r="W80" s="175">
        <f>IF(VLOOKUP($D80,'Appendix B - CI'!$C$2:$EM$141,W$1,0) &gt; 0,$C80,0)</f>
        <v>0</v>
      </c>
      <c r="X80" s="175">
        <f>IF(VLOOKUP($D80,'Appendix B - CI'!$C$2:$EM$141,X$1,0) &gt; 0,$C80,0)</f>
        <v>0</v>
      </c>
      <c r="Y80" s="175">
        <f>IF(VLOOKUP($D80,'Appendix B - CI'!$C$2:$EM$141,Y$1,0) &gt; 0,$C80,0)</f>
        <v>0</v>
      </c>
      <c r="Z80" s="175">
        <f>IF(VLOOKUP($D80,'Appendix B - CI'!$C$2:$EM$141,Z$1,0) &gt; 0,$C80,0)</f>
        <v>0</v>
      </c>
      <c r="AA80" s="175">
        <f>IF(VLOOKUP($D80,'Appendix B - CI'!$C$2:$EM$141,AA$1,0) &gt; 0,$C80,0)</f>
        <v>0</v>
      </c>
      <c r="AB80" s="175">
        <f>IF(VLOOKUP($D80,'Appendix B - CI'!$C$2:$EM$141,AB$1,0) &gt; 0,$C80,0)</f>
        <v>0</v>
      </c>
      <c r="AC80" s="175">
        <f>IF(VLOOKUP($D80,'Appendix B - CI'!$C$2:$EM$141,AC$1,0) &gt; 0,$C80,0)</f>
        <v>0</v>
      </c>
      <c r="AD80" s="175">
        <f>IF(VLOOKUP($D80,'Appendix B - CI'!$C$2:$EM$141,AD$1,0) &gt; 0,$C80,0)</f>
        <v>0</v>
      </c>
      <c r="AE80" s="175">
        <f>IF(VLOOKUP($D80,'Appendix B - CI'!$C$2:$EM$141,AE$1,0) &gt; 0,$C80,0)</f>
        <v>0</v>
      </c>
      <c r="AF80" s="175">
        <f>IF(VLOOKUP($D80,'Appendix B - CI'!$C$2:$EM$141,AF$1,0) &gt; 0,$C80,0)</f>
        <v>0</v>
      </c>
      <c r="AG80" s="175">
        <f>IF(VLOOKUP($D80,'Appendix B - CI'!$C$2:$EM$141,AG$1,0) &gt; 0,$C80,0)</f>
        <v>0</v>
      </c>
      <c r="AH80" s="175">
        <f>IF(VLOOKUP($D80,'Appendix B - CI'!$C$2:$EM$141,AH$1,0) &gt; 0,$C80,0)</f>
        <v>0</v>
      </c>
      <c r="AI80" s="175">
        <f>IF(VLOOKUP($D80,'Appendix B - CI'!$C$2:$EM$141,AI$1,0) &gt; 0,$C80,0)</f>
        <v>0</v>
      </c>
      <c r="AJ80" s="989">
        <f>IF(VLOOKUP($D80,'Appendix B - CI'!$C$2:$EM$141,AJ$1,0) &gt; 0,$C80,0)</f>
        <v>56.4096</v>
      </c>
      <c r="AK80" s="175">
        <f>IF(VLOOKUP($D80,'Appendix B - CI'!$C$2:$EM$141,AK$1,0) &gt; 0,$C80,0)</f>
        <v>0</v>
      </c>
      <c r="AL80" s="175">
        <f>IF(VLOOKUP($D80,'Appendix B - CI'!$C$2:$EM$141,AL$1,0) &gt; 0,$C80,0)</f>
        <v>0</v>
      </c>
      <c r="AM80" s="175">
        <f>IF(VLOOKUP($D80,'Appendix B - CI'!$C$2:$EM$141,AM$1,0) &gt; 0,$C80,0)</f>
        <v>0</v>
      </c>
      <c r="AN80" s="175">
        <f>IF(VLOOKUP($D80,'Appendix B - CI'!$C$2:$EM$141,AN$1,0) &gt; 0,$C80,0)</f>
        <v>0</v>
      </c>
      <c r="AO80" s="175">
        <f>IF(VLOOKUP($D80,'Appendix B - CI'!$C$2:$EM$141,AO$1,0) &gt; 0,$C80,0)</f>
        <v>0</v>
      </c>
      <c r="AP80" s="175">
        <f>IF(VLOOKUP($D80,'Appendix B - CI'!$C$2:$EM$141,AP$1,0) &gt; 0,$C80,0)</f>
        <v>0</v>
      </c>
      <c r="AQ80" s="175">
        <f>IF(VLOOKUP($D80,'Appendix B - CI'!$C$2:$EM$141,AQ$1,0) &gt; 0,$C80,0)</f>
        <v>0</v>
      </c>
      <c r="AR80" s="989">
        <f>IF(VLOOKUP($D80,'Appendix B - CI'!$C$2:$EM$141,AR$1,0) &gt; 0,$C80,0)</f>
        <v>56.4096</v>
      </c>
      <c r="AS80" s="175">
        <f>IF(VLOOKUP($D80,'Appendix B - CI'!$C$2:$EM$141,AS$1,0) &gt; 0,$C80,0)</f>
        <v>0</v>
      </c>
      <c r="AT80" s="175">
        <f>IF(VLOOKUP($D80,'Appendix B - CI'!$C$2:$EM$141,AT$1,0) &gt; 0,$C80,0)</f>
        <v>0</v>
      </c>
      <c r="AU80" s="175">
        <f>IF(VLOOKUP($D80,'Appendix B - CI'!$C$2:$EM$141,AU$1,0) &gt; 0,$C80,0)</f>
        <v>0</v>
      </c>
      <c r="AV80" s="175">
        <f>IF(VLOOKUP($D80,'Appendix B - CI'!$C$2:$EM$141,AV$1,0) &gt; 0,$C80,0)</f>
        <v>0</v>
      </c>
      <c r="AW80" s="175">
        <f>IF(VLOOKUP($D80,'Appendix B - CI'!$C$2:$EM$141,AW$1,0) &gt; 0,$C80,0)</f>
        <v>0</v>
      </c>
      <c r="AX80" s="175">
        <f>IF(VLOOKUP($D80,'Appendix B - CI'!$C$2:$EM$141,AX$1,0) &gt; 0,$C80,0)</f>
        <v>0</v>
      </c>
      <c r="AY80" s="175">
        <f>IF(VLOOKUP($D80,'Appendix B - CI'!$C$2:$EM$141,AY$1,0) &gt; 0,$C80,0)</f>
        <v>0</v>
      </c>
      <c r="AZ80" s="175">
        <f>IF(VLOOKUP($D80,'Appendix B - CI'!$C$2:$EM$141,AZ$1,0) &gt; 0,$C80,0)</f>
        <v>0</v>
      </c>
      <c r="BA80" s="175">
        <f>IF(VLOOKUP($D80,'Appendix B - CI'!$C$2:$EM$141,BA$1,0) &gt; 0,$C80,0)</f>
        <v>0</v>
      </c>
      <c r="BB80" s="175">
        <f>IF(VLOOKUP($D80,'Appendix B - CI'!$C$2:$EM$141,BB$1,0) &gt; 0,$C80,0)</f>
        <v>0</v>
      </c>
      <c r="BC80" s="175">
        <f>IF(VLOOKUP($D80,'Appendix B - CI'!$C$2:$EM$141,BC$1,0) &gt; 0,$C80,0)</f>
        <v>0</v>
      </c>
      <c r="BD80" s="175">
        <f>IF(VLOOKUP($D80,'Appendix B - CI'!$C$2:$EM$141,BD$1,0) &gt; 0,$C80,0)</f>
        <v>0</v>
      </c>
      <c r="BE80" s="175">
        <f>IF(VLOOKUP($D80,'Appendix B - CI'!$C$2:$EM$141,BE$1,0) &gt; 0,$C80,0)</f>
        <v>0</v>
      </c>
      <c r="BF80" s="175">
        <f>IF(VLOOKUP($D80,'Appendix B - CI'!$C$2:$EM$141,BF$1,0) &gt; 0,$C80,0)</f>
        <v>0</v>
      </c>
      <c r="BG80" s="989">
        <f>IF(VLOOKUP($D80,'Appendix B - CI'!$C$2:$EM$141,BG$1,0) &gt; 0,$C80,0)</f>
        <v>56.4096</v>
      </c>
      <c r="BH80" s="175">
        <f>IF(VLOOKUP($D80,'Appendix B - CI'!$C$2:$EM$141,BH$1,0) &gt; 0,$C80,0)</f>
        <v>0</v>
      </c>
      <c r="BI80" s="175">
        <f>IF(VLOOKUP($D80,'Appendix B - CI'!$C$2:$EM$141,BI$1,0) &gt; 0,$C80,0)</f>
        <v>0</v>
      </c>
      <c r="BJ80" s="175">
        <f>IF(VLOOKUP($D80,'Appendix B - CI'!$C$2:$EM$141,BJ$1,0) &gt; 0,$C80,0)</f>
        <v>0</v>
      </c>
      <c r="BK80" s="175">
        <f>IF(VLOOKUP($D80,'Appendix B - CI'!$C$2:$EM$141,BK$1,0) &gt; 0,$C80,0)</f>
        <v>0</v>
      </c>
      <c r="BL80" s="175">
        <f>IF(VLOOKUP($D80,'Appendix B - CI'!$C$2:$EM$141,BL$1,0) &gt; 0,$C80,0)</f>
        <v>0</v>
      </c>
      <c r="BM80" s="175">
        <f>IF(VLOOKUP($D80,'Appendix B - CI'!$C$2:$EM$141,BM$1,0) &gt; 0,$C80,0)</f>
        <v>0</v>
      </c>
      <c r="BN80" s="175">
        <f>IF(VLOOKUP($D80,'Appendix B - CI'!$C$2:$EM$141,BN$1,0) &gt; 0,$C80,0)</f>
        <v>0</v>
      </c>
      <c r="BO80" s="175">
        <f>IF(VLOOKUP($D80,'Appendix B - CI'!$C$2:$EM$141,BO$1,0) &gt; 0,$C80,0)</f>
        <v>0</v>
      </c>
      <c r="BP80" s="175">
        <f>IF(VLOOKUP($D80,'Appendix B - CI'!$C$2:$EM$141,BP$1,0) &gt; 0,$C80,0)</f>
        <v>0</v>
      </c>
      <c r="BQ80" s="175">
        <f>IF(VLOOKUP($D80,'Appendix B - CI'!$C$2:$EM$141,BQ$1,0) &gt; 0,$C80,0)</f>
        <v>0</v>
      </c>
      <c r="BR80" s="175">
        <f>IF(VLOOKUP($D80,'Appendix B - CI'!$C$2:$EM$141,BR$1,0) &gt; 0,$C80,0)</f>
        <v>0</v>
      </c>
      <c r="BS80" s="175">
        <f>IF(VLOOKUP($D80,'Appendix B - CI'!$C$2:$EM$141,BS$1,0) &gt; 0,$C80,0)</f>
        <v>0</v>
      </c>
      <c r="BT80" s="175">
        <f>IF(VLOOKUP($D80,'Appendix B - CI'!$C$2:$EM$141,BT$1,0) &gt; 0,$C80,0)</f>
        <v>0</v>
      </c>
      <c r="BU80" s="175">
        <f>IF(VLOOKUP($D80,'Appendix B - CI'!$C$2:$EM$141,BU$1,0) &gt; 0,$C80,0)</f>
        <v>0</v>
      </c>
      <c r="BV80" s="175">
        <f>IF(VLOOKUP($D80,'Appendix B - CI'!$C$2:$EM$141,BV$1,0) &gt; 0,$C80,0)</f>
        <v>0</v>
      </c>
      <c r="BW80" s="175">
        <f>IF(VLOOKUP($D80,'Appendix B - CI'!$C$2:$EM$141,BW$1,0) &gt; 0,$C80,0)</f>
        <v>0</v>
      </c>
      <c r="BX80" s="175">
        <f>IF(VLOOKUP($D80,'Appendix B - CI'!$C$2:$EM$141,BX$1,0) &gt; 0,$C80,0)</f>
        <v>0</v>
      </c>
      <c r="BY80" s="175">
        <f>IF(VLOOKUP($D80,'Appendix B - CI'!$C$2:$EM$141,BY$1,0) &gt; 0,$C80,0)</f>
        <v>0</v>
      </c>
      <c r="BZ80" s="175">
        <f>IF(VLOOKUP($D80,'Appendix B - CI'!$C$2:$EM$141,BZ$1,0) &gt; 0,$C80,0)</f>
        <v>0</v>
      </c>
      <c r="CA80" s="175">
        <f>IF(VLOOKUP($D80,'Appendix B - CI'!$C$2:$EM$141,CA$1,0) &gt; 0,$C80,0)</f>
        <v>0</v>
      </c>
      <c r="CB80" s="175">
        <f>IF(VLOOKUP($D80,'Appendix B - CI'!$C$2:$EM$141,CB$1,0) &gt; 0,$C80,0)</f>
        <v>0</v>
      </c>
      <c r="CC80" s="175">
        <f>IF(VLOOKUP($D80,'Appendix B - CI'!$C$2:$EM$141,CC$1,0) &gt; 0,$C80,0)</f>
        <v>0</v>
      </c>
      <c r="CD80" s="175">
        <f>IF(VLOOKUP($D80,'Appendix B - CI'!$C$2:$EM$141,CD$1,0) &gt; 0,$C80,0)</f>
        <v>0</v>
      </c>
      <c r="CE80" s="175">
        <f>IF(VLOOKUP($D80,'Appendix B - CI'!$C$2:$EM$141,CE$1,0) &gt; 0,$C80,0)</f>
        <v>0</v>
      </c>
      <c r="CF80" s="175">
        <f>IF(VLOOKUP($D80,'Appendix B - CI'!$C$2:$EM$141,CF$1,0) &gt; 0,$C80,0)</f>
        <v>0</v>
      </c>
      <c r="CG80" s="175">
        <f>IF(VLOOKUP($D80,'Appendix B - CI'!$C$2:$EM$141,CG$1,0) &gt; 0,$C80,0)</f>
        <v>0</v>
      </c>
      <c r="CH80" s="175">
        <f>IF(VLOOKUP($D80,'Appendix B - CI'!$C$2:$EM$141,CH$1,0) &gt; 0,$C80,0)</f>
        <v>0</v>
      </c>
      <c r="CI80" s="175">
        <f>IF(VLOOKUP($D80,'Appendix B - CI'!$C$2:$EM$141,CI$1,0) &gt; 0,$C80,0)</f>
        <v>0</v>
      </c>
      <c r="CJ80" s="175">
        <f>IF(VLOOKUP($D80,'Appendix B - CI'!$C$2:$EM$141,CJ$1,0) &gt; 0,$C80,0)</f>
        <v>0</v>
      </c>
      <c r="CK80" s="175">
        <f>IF(VLOOKUP($D80,'Appendix B - CI'!$C$2:$EM$141,CK$1,0) &gt; 0,$C80,0)</f>
        <v>0</v>
      </c>
      <c r="CL80" s="175">
        <f>IF(VLOOKUP($D80,'Appendix B - CI'!$C$2:$EM$141,CL$1,0) &gt; 0,$C80,0)</f>
        <v>0</v>
      </c>
      <c r="CM80" s="989">
        <f>IF(VLOOKUP($D80,'Appendix B - CI'!$C$2:$EM$141,CM$1,0) &gt; 0,$C80,0)</f>
        <v>56.4096</v>
      </c>
      <c r="CN80" s="175">
        <f>IF(VLOOKUP($D80,'Appendix B - CI'!$C$2:$EM$141,CN$1,0) &gt; 0,$C80,0)</f>
        <v>0</v>
      </c>
      <c r="CO80" s="175">
        <f>IF(VLOOKUP($D80,'Appendix B - CI'!$C$2:$EM$141,CO$1,0) &gt; 0,$C80,0)</f>
        <v>0</v>
      </c>
      <c r="CP80" s="175">
        <f>IF(VLOOKUP($D80,'Appendix B - CI'!$C$2:$EM$141,CP$1,0) &gt; 0,$C80,0)</f>
        <v>0</v>
      </c>
      <c r="CQ80" s="175">
        <f>IF(VLOOKUP($D80,'Appendix B - CI'!$C$2:$EM$141,CQ$1,0) &gt; 0,$C80,0)</f>
        <v>0</v>
      </c>
      <c r="CR80" s="175">
        <f>IF(VLOOKUP($D80,'Appendix B - CI'!$C$2:$EM$141,CR$1,0) &gt; 0,$C80,0)</f>
        <v>0</v>
      </c>
      <c r="CS80" s="175">
        <f>IF(VLOOKUP($D80,'Appendix B - CI'!$C$2:$EM$141,CS$1,0) &gt; 0,$C80,0)</f>
        <v>0</v>
      </c>
      <c r="CT80" s="175">
        <f>IF(VLOOKUP($D80,'Appendix B - CI'!$C$2:$EM$141,CT$1,0) &gt; 0,$C80,0)</f>
        <v>0</v>
      </c>
      <c r="CU80" s="175">
        <f>IF(VLOOKUP($D80,'Appendix B - CI'!$C$2:$EM$141,CU$1,0) &gt; 0,$C80,0)</f>
        <v>0</v>
      </c>
      <c r="CV80" s="175">
        <f>IF(VLOOKUP($D80,'Appendix B - CI'!$C$2:$EM$141,CV$1,0) &gt; 0,$C80,0)</f>
        <v>0</v>
      </c>
      <c r="CW80" s="989">
        <f>IF(VLOOKUP($D80,'Appendix B - CI'!$C$2:$EM$141,CW$1,0) &gt; 0,$C80,0)</f>
        <v>56.4096</v>
      </c>
      <c r="CX80" s="175">
        <f>IF(VLOOKUP($D80,'Appendix B - CI'!$C$2:$EM$141,CX$1,0) &gt; 0,$C80,0)</f>
        <v>0</v>
      </c>
      <c r="CY80" s="175">
        <f>IF(VLOOKUP($D80,'Appendix B - CI'!$C$2:$EM$141,CY$1,0) &gt; 0,$C80,0)</f>
        <v>0</v>
      </c>
      <c r="CZ80" s="175">
        <f>IF(VLOOKUP($D80,'Appendix B - CI'!$C$2:$EM$141,CZ$1,0) &gt; 0,$C80,0)</f>
        <v>0</v>
      </c>
      <c r="DA80" s="175">
        <f>IF(VLOOKUP($D80,'Appendix B - CI'!$C$2:$EM$141,DA$1,0) &gt; 0,$C80,0)</f>
        <v>0</v>
      </c>
      <c r="DB80" s="175">
        <f>IF(VLOOKUP($D80,'Appendix B - CI'!$C$2:$EM$141,DB$1,0) &gt; 0,$C80,0)</f>
        <v>0</v>
      </c>
      <c r="DC80" s="175">
        <f>IF(VLOOKUP($D80,'Appendix B - CI'!$C$2:$EM$141,DC$1,0) &gt; 0,$C80,0)</f>
        <v>0</v>
      </c>
      <c r="DD80" s="175">
        <f>IF(VLOOKUP($D80,'Appendix B - CI'!$C$2:$EM$141,DD$1,0) &gt; 0,$C80,0)</f>
        <v>0</v>
      </c>
      <c r="DE80" s="175">
        <f>IF(VLOOKUP($D80,'Appendix B - CI'!$C$2:$EM$141,DE$1,0) &gt; 0,$C80,0)</f>
        <v>0</v>
      </c>
      <c r="DF80" s="989">
        <f>IF(VLOOKUP($D80,'Appendix B - CI'!$C$2:$EM$141,DF$1,0) &gt; 0,$C80,0)</f>
        <v>56.4096</v>
      </c>
      <c r="DG80" s="175">
        <f>IF(VLOOKUP($D80,'Appendix B - CI'!$C$2:$EM$141,DG$1,0) &gt; 0,$C80,0)</f>
        <v>0</v>
      </c>
      <c r="DH80" s="175">
        <f>IF(VLOOKUP($D80,'Appendix B - CI'!$C$2:$EM$141,DH$1,0) &gt; 0,$C80,0)</f>
        <v>0</v>
      </c>
      <c r="DI80" s="175">
        <f>IF(VLOOKUP($D80,'Appendix B - CI'!$C$2:$EM$141,DI$1,0) &gt; 0,$C80,0)</f>
        <v>0</v>
      </c>
      <c r="DJ80" s="175">
        <f>IF(VLOOKUP($D80,'Appendix B - CI'!$C$2:$EM$141,DJ$1,0) &gt; 0,$C80,0)</f>
        <v>0</v>
      </c>
      <c r="DK80" s="175">
        <f>IF(VLOOKUP($D80,'Appendix B - CI'!$C$2:$EM$141,DK$1,0) &gt; 0,$C80,0)</f>
        <v>0</v>
      </c>
      <c r="DL80" s="175">
        <f>IF(VLOOKUP($D80,'Appendix B - CI'!$C$2:$EM$141,DL$1,0) &gt; 0,$C80,0)</f>
        <v>0</v>
      </c>
      <c r="DM80" s="175">
        <f>IF(VLOOKUP($D80,'Appendix B - CI'!$C$2:$EM$141,DM$1,0) &gt; 0,$C80,0)</f>
        <v>0</v>
      </c>
      <c r="DN80" s="175">
        <f>IF(VLOOKUP($D80,'Appendix B - CI'!$C$2:$EM$141,DN$1,0) &gt; 0,$C80,0)</f>
        <v>0</v>
      </c>
      <c r="DO80" s="989">
        <f>IF(VLOOKUP($D80,'Appendix B - CI'!$C$2:$EM$141,DO$1,0) &gt; 0,$C80,0)</f>
        <v>56.4096</v>
      </c>
      <c r="DP80" s="175">
        <f>IF(VLOOKUP($D80,'Appendix B - CI'!$C$2:$EM$141,DP$1,0) &gt; 0,$C80,0)</f>
        <v>0</v>
      </c>
      <c r="DQ80" s="175">
        <f>IF(VLOOKUP($D80,'Appendix B - CI'!$C$2:$EM$141,DQ$1,0) &gt; 0,$C80,0)</f>
        <v>0</v>
      </c>
      <c r="DR80" s="175">
        <f>IF(VLOOKUP($D80,'Appendix B - CI'!$C$2:$EM$141,DR$1,0) &gt; 0,$C80,0)</f>
        <v>0</v>
      </c>
      <c r="DS80" s="175">
        <f>IF(VLOOKUP($D80,'Appendix B - CI'!$C$2:$EM$141,DS$1,0) &gt; 0,$C80,0)</f>
        <v>0</v>
      </c>
      <c r="DT80" s="175">
        <f>IF(VLOOKUP($D80,'Appendix B - CI'!$C$2:$EM$141,DT$1,0) &gt; 0,$C80,0)</f>
        <v>0</v>
      </c>
      <c r="DU80" s="989">
        <f>IF(VLOOKUP($D80,'Appendix B - CI'!$C$2:$EM$141,DU$1,0) &gt; 0,$C80,0)</f>
        <v>56.4096</v>
      </c>
      <c r="DV80" s="175">
        <f>IF(VLOOKUP($D80,'Appendix B - CI'!$C$2:$EM$141,DV$1,0) &gt; 0,$C80,0)</f>
        <v>0</v>
      </c>
      <c r="DW80" s="175">
        <f>IF(VLOOKUP($D80,'Appendix B - CI'!$C$2:$EM$141,DW$1,0) &gt; 0,$C80,0)</f>
        <v>0</v>
      </c>
      <c r="DX80" s="175">
        <f>IF(VLOOKUP($D80,'Appendix B - CI'!$C$2:$EM$141,DX$1,0) &gt; 0,$C80,0)</f>
        <v>0</v>
      </c>
      <c r="DY80" s="175">
        <f>IF(VLOOKUP($D80,'Appendix B - CI'!$C$2:$EM$141,DY$1,0) &gt; 0,$C80,0)</f>
        <v>0</v>
      </c>
      <c r="DZ80" s="175">
        <f>IF(VLOOKUP($D80,'Appendix B - CI'!$C$2:$EM$141,DZ$1,0) &gt; 0,$C80,0)</f>
        <v>0</v>
      </c>
      <c r="EA80" s="989">
        <f>IF(VLOOKUP($D80,'Appendix B - CI'!$C$2:$EM$141,EA$1,0) &gt; 0,$C80,0)</f>
        <v>56.4096</v>
      </c>
      <c r="EB80" s="175">
        <f>IF(VLOOKUP($D80,'Appendix B - CI'!$C$2:$EM$141,EB$1,0) &gt; 0,$C80,0)</f>
        <v>0</v>
      </c>
      <c r="EC80" s="175">
        <f>IF(VLOOKUP($D80,'Appendix B - CI'!$C$2:$EM$141,EC$1,0) &gt; 0,$C80,0)</f>
        <v>0</v>
      </c>
      <c r="ED80" s="175">
        <f>IF(VLOOKUP($D80,'Appendix B - CI'!$C$2:$EM$141,ED$1,0) &gt; 0,$C80,0)</f>
        <v>0</v>
      </c>
      <c r="EE80" s="989">
        <f>IF(VLOOKUP($D80,'Appendix B - CI'!$C$2:$EM$141,EE$1,0) &gt; 0,$C80,0)</f>
        <v>56.4096</v>
      </c>
      <c r="EF80" s="175">
        <f>IF(VLOOKUP($D80,'Appendix B - CI'!$C$2:$EM$141,EF$1,0) &gt; 0,$C80,0)</f>
        <v>0</v>
      </c>
      <c r="EG80" s="175">
        <f>IF(VLOOKUP($D80,'Appendix B - CI'!$C$2:$EM$141,EG$1,0) &gt; 0,$C80,0)</f>
        <v>0</v>
      </c>
      <c r="EH80" s="175">
        <f>IF(VLOOKUP($D80,'Appendix B - CI'!$C$2:$EM$141,EH$1,0) &gt; 0,$C80,0)</f>
        <v>0</v>
      </c>
      <c r="EI80" s="175">
        <f>IF(VLOOKUP($D80,'Appendix B - CI'!$C$2:$EM$141,EI$1,0) &gt; 0,$C80,0)</f>
        <v>0</v>
      </c>
      <c r="EJ80" s="175">
        <f>IF(VLOOKUP($D80,'Appendix B - CI'!$C$2:$EM$141,EJ$1,0) &gt; 0,$C80,0)</f>
        <v>0</v>
      </c>
      <c r="EK80" s="175">
        <f>IF(VLOOKUP($D80,'Appendix B - CI'!$C$2:$EM$141,EK$1,0) &gt; 0,$C80,0)</f>
        <v>0</v>
      </c>
      <c r="EL80" s="175">
        <f>IF(VLOOKUP($D80,'Appendix B - CI'!$C$2:$EM$141,EL$1,0) &gt; 0,$C80,0)</f>
        <v>0</v>
      </c>
      <c r="EM80" s="175">
        <f>IF(VLOOKUP($D80,'Appendix B - CI'!$C$2:$EM$141,EM$1,0) &gt; 0,$C80,0)</f>
        <v>0</v>
      </c>
      <c r="EN80" s="175">
        <f>IF(VLOOKUP($D80,'Appendix B - CI'!$C$2:$EM$141,EN$1,0) &gt; 0,$C80,0)</f>
        <v>0</v>
      </c>
      <c r="EO80" s="178"/>
      <c r="EP80" s="178"/>
      <c r="EQ80" s="178"/>
      <c r="ER80" s="178"/>
      <c r="ES80" s="178"/>
      <c r="ET80" s="178"/>
      <c r="EU80" s="178"/>
      <c r="EV80" s="178"/>
      <c r="EW80" s="178"/>
      <c r="EX80" s="178"/>
      <c r="EY80" s="178"/>
      <c r="EZ80" s="178"/>
      <c r="FA80" s="178"/>
      <c r="FB80" s="178"/>
      <c r="FC80" s="178"/>
      <c r="FD80" s="178"/>
      <c r="FE80" s="178"/>
      <c r="FF80" s="178"/>
      <c r="FG80" s="178"/>
      <c r="FH80" s="178"/>
      <c r="FI80" s="178"/>
      <c r="FJ80" s="178"/>
      <c r="FK80" s="178"/>
      <c r="FL80" s="178"/>
      <c r="FM80" s="178"/>
      <c r="FN80" s="178"/>
      <c r="FO80" s="178"/>
      <c r="FP80" s="178"/>
      <c r="FQ80" s="178"/>
      <c r="FR80" s="178"/>
      <c r="FS80" s="178"/>
      <c r="FT80" s="178"/>
      <c r="FU80" s="178"/>
      <c r="FV80" s="178"/>
      <c r="FW80" s="178"/>
      <c r="FX80" s="178"/>
      <c r="FY80" s="178"/>
      <c r="FZ80" s="178"/>
      <c r="GA80" s="178"/>
      <c r="GB80" s="178"/>
      <c r="GC80" s="178"/>
      <c r="GD80" s="178"/>
      <c r="GE80" s="178"/>
      <c r="GF80" s="178"/>
      <c r="GG80" s="178"/>
      <c r="GH80" s="178"/>
      <c r="GI80" s="178"/>
      <c r="GJ80" s="178"/>
      <c r="GK80" s="178"/>
      <c r="GL80" s="178"/>
      <c r="GM80" s="178"/>
      <c r="GN80" s="178"/>
      <c r="GO80" s="178"/>
      <c r="GP80" s="178"/>
      <c r="GQ80" s="178"/>
      <c r="GR80" s="178"/>
      <c r="GS80" s="178"/>
      <c r="GT80" s="178"/>
      <c r="GU80" s="178"/>
      <c r="GV80" s="178"/>
      <c r="GW80" s="178"/>
      <c r="GX80" s="178"/>
      <c r="GY80" s="178"/>
      <c r="GZ80" s="178"/>
      <c r="HA80" s="178"/>
      <c r="HB80" s="178"/>
      <c r="HC80" s="178"/>
      <c r="HD80" s="178"/>
      <c r="HE80" s="178"/>
      <c r="HF80" s="178"/>
      <c r="HG80" s="178"/>
      <c r="HH80" s="178"/>
      <c r="HI80" s="178"/>
      <c r="HJ80" s="178"/>
      <c r="HK80" s="178"/>
      <c r="HL80" s="178"/>
      <c r="HM80" s="178"/>
      <c r="HN80" s="178"/>
      <c r="HO80" s="178"/>
      <c r="HP80" s="178"/>
      <c r="HQ80" s="178"/>
      <c r="HR80" s="178"/>
      <c r="HS80" s="178"/>
      <c r="HT80" s="178"/>
      <c r="HU80" s="178"/>
      <c r="HV80" s="178"/>
      <c r="HW80" s="178"/>
      <c r="HX80" s="178"/>
      <c r="HY80" s="178"/>
      <c r="HZ80" s="178"/>
      <c r="IA80" s="178"/>
      <c r="IB80" s="178"/>
      <c r="IC80" s="178"/>
      <c r="ID80" s="178"/>
      <c r="IE80" s="178"/>
      <c r="IF80" s="178"/>
      <c r="IG80" s="178"/>
      <c r="IH80" s="178"/>
      <c r="II80" s="178"/>
      <c r="IJ80" s="178"/>
      <c r="IK80" s="178"/>
      <c r="IL80" s="178"/>
      <c r="IM80" s="178"/>
      <c r="IN80" s="178"/>
      <c r="IO80" s="178"/>
      <c r="IP80" s="178"/>
      <c r="IQ80" s="178"/>
      <c r="IR80" s="178"/>
      <c r="IS80" s="178"/>
      <c r="IT80" s="178"/>
      <c r="IU80" s="178"/>
      <c r="IV80" s="178"/>
      <c r="IW80" s="178"/>
      <c r="IX80" s="178"/>
      <c r="IY80" s="178"/>
      <c r="IZ80" s="178"/>
      <c r="JA80" s="178"/>
      <c r="JB80" s="178"/>
      <c r="JC80" s="178"/>
      <c r="JD80" s="178"/>
      <c r="JE80" s="178"/>
      <c r="JF80" s="178"/>
      <c r="JG80" s="178"/>
      <c r="JH80" s="178"/>
      <c r="JI80" s="178"/>
      <c r="JJ80" s="178"/>
      <c r="JK80" s="178"/>
      <c r="JL80" s="178"/>
      <c r="JM80" s="178"/>
      <c r="JN80" s="178"/>
      <c r="JO80" s="178"/>
      <c r="JP80" s="178"/>
      <c r="JQ80" s="178"/>
      <c r="JR80" s="178"/>
      <c r="JS80" s="178"/>
      <c r="JT80" s="178"/>
      <c r="JU80" s="178"/>
      <c r="JV80" s="178"/>
      <c r="JW80" s="178"/>
      <c r="JX80" s="178"/>
      <c r="JY80" s="180"/>
    </row>
    <row r="81" ht="14.25" customHeight="1">
      <c r="A81" s="50" t="s">
        <v>275</v>
      </c>
      <c r="B81" s="83" t="s">
        <v>480</v>
      </c>
      <c r="C81" s="1330">
        <f>VLOOKUP(D81,'Combined Scenario II - Results'!$C$2:$AR$87,42,0)</f>
        <v>1975.1722</v>
      </c>
      <c r="D81" s="50">
        <v>1811127.0</v>
      </c>
      <c r="E81" s="175">
        <f>IF(VLOOKUP($D81,'Appendix B - CI'!$C$2:$EM$141,E$1,0) &gt; 0,$C81,0)</f>
        <v>0</v>
      </c>
      <c r="F81" s="175">
        <f>IF(VLOOKUP($D81,'Appendix B - CI'!$C$2:$EM$141,F$1,0) &gt; 0,$C81,0)</f>
        <v>0</v>
      </c>
      <c r="G81" s="175">
        <f>IF(VLOOKUP($D81,'Appendix B - CI'!$C$2:$EM$141,G$1,0) &gt; 0,$C81,0)</f>
        <v>0</v>
      </c>
      <c r="H81" s="175">
        <f>IF(VLOOKUP($D81,'Appendix B - CI'!$C$2:$EM$141,H$1,0) &gt; 0,$C81,0)</f>
        <v>0</v>
      </c>
      <c r="I81" s="175">
        <f>IF(VLOOKUP($D81,'Appendix B - CI'!$C$2:$EM$141,I$1,0) &gt; 0,$C81,0)</f>
        <v>0</v>
      </c>
      <c r="J81" s="175">
        <f>IF(VLOOKUP($D81,'Appendix B - CI'!$C$2:$EM$141,J$1,0) &gt; 0,$C81,0)</f>
        <v>0</v>
      </c>
      <c r="K81" s="175">
        <f>IF(VLOOKUP($D81,'Appendix B - CI'!$C$2:$EM$141,K$1,0) &gt; 0,$C81,0)</f>
        <v>0</v>
      </c>
      <c r="L81" s="175">
        <f>IF(VLOOKUP($D81,'Appendix B - CI'!$C$2:$EM$141,L$1,0) &gt; 0,$C81,0)</f>
        <v>0</v>
      </c>
      <c r="M81" s="175">
        <f>IF(VLOOKUP($D81,'Appendix B - CI'!$C$2:$EM$141,M$1,0) &gt; 0,$C81,0)</f>
        <v>0</v>
      </c>
      <c r="N81" s="175">
        <f>IF(VLOOKUP($D81,'Appendix B - CI'!$C$2:$EM$141,N$1,0) &gt; 0,$C81,0)</f>
        <v>0</v>
      </c>
      <c r="O81" s="175">
        <f>IF(VLOOKUP($D81,'Appendix B - CI'!$C$2:$EM$141,O$1,0) &gt; 0,$C81,0)</f>
        <v>0</v>
      </c>
      <c r="P81" s="175">
        <f>IF(VLOOKUP($D81,'Appendix B - CI'!$C$2:$EM$141,P$1,0) &gt; 0,$C81,0)</f>
        <v>0</v>
      </c>
      <c r="Q81" s="175">
        <f>IF(VLOOKUP($D81,'Appendix B - CI'!$C$2:$EM$141,Q$1,0) &gt; 0,$C81,0)</f>
        <v>0</v>
      </c>
      <c r="R81" s="175">
        <f>IF(VLOOKUP($D81,'Appendix B - CI'!$C$2:$EM$141,R$1,0) &gt; 0,$C81,0)</f>
        <v>0</v>
      </c>
      <c r="S81" s="175">
        <f>IF(VLOOKUP($D81,'Appendix B - CI'!$C$2:$EM$141,S$1,0) &gt; 0,$C81,0)</f>
        <v>0</v>
      </c>
      <c r="T81" s="175">
        <f>IF(VLOOKUP($D81,'Appendix B - CI'!$C$2:$EM$141,T$1,0) &gt; 0,$C81,0)</f>
        <v>0</v>
      </c>
      <c r="U81" s="175">
        <f>IF(VLOOKUP($D81,'Appendix B - CI'!$C$2:$EM$141,U$1,0) &gt; 0,$C81,0)</f>
        <v>0</v>
      </c>
      <c r="V81" s="175">
        <f>IF(VLOOKUP($D81,'Appendix B - CI'!$C$2:$EM$141,V$1,0) &gt; 0,$C81,0)</f>
        <v>0</v>
      </c>
      <c r="W81" s="175">
        <f>IF(VLOOKUP($D81,'Appendix B - CI'!$C$2:$EM$141,W$1,0) &gt; 0,$C81,0)</f>
        <v>0</v>
      </c>
      <c r="X81" s="175">
        <f>IF(VLOOKUP($D81,'Appendix B - CI'!$C$2:$EM$141,X$1,0) &gt; 0,$C81,0)</f>
        <v>0</v>
      </c>
      <c r="Y81" s="175">
        <f>IF(VLOOKUP($D81,'Appendix B - CI'!$C$2:$EM$141,Y$1,0) &gt; 0,$C81,0)</f>
        <v>0</v>
      </c>
      <c r="Z81" s="175">
        <f>IF(VLOOKUP($D81,'Appendix B - CI'!$C$2:$EM$141,Z$1,0) &gt; 0,$C81,0)</f>
        <v>0</v>
      </c>
      <c r="AA81" s="175">
        <f>IF(VLOOKUP($D81,'Appendix B - CI'!$C$2:$EM$141,AA$1,0) &gt; 0,$C81,0)</f>
        <v>0</v>
      </c>
      <c r="AB81" s="175">
        <f>IF(VLOOKUP($D81,'Appendix B - CI'!$C$2:$EM$141,AB$1,0) &gt; 0,$C81,0)</f>
        <v>0</v>
      </c>
      <c r="AC81" s="175">
        <f>IF(VLOOKUP($D81,'Appendix B - CI'!$C$2:$EM$141,AC$1,0) &gt; 0,$C81,0)</f>
        <v>0</v>
      </c>
      <c r="AD81" s="175">
        <f>IF(VLOOKUP($D81,'Appendix B - CI'!$C$2:$EM$141,AD$1,0) &gt; 0,$C81,0)</f>
        <v>0</v>
      </c>
      <c r="AE81" s="175">
        <f>IF(VLOOKUP($D81,'Appendix B - CI'!$C$2:$EM$141,AE$1,0) &gt; 0,$C81,0)</f>
        <v>0</v>
      </c>
      <c r="AF81" s="175">
        <f>IF(VLOOKUP($D81,'Appendix B - CI'!$C$2:$EM$141,AF$1,0) &gt; 0,$C81,0)</f>
        <v>0</v>
      </c>
      <c r="AG81" s="175">
        <f>IF(VLOOKUP($D81,'Appendix B - CI'!$C$2:$EM$141,AG$1,0) &gt; 0,$C81,0)</f>
        <v>0</v>
      </c>
      <c r="AH81" s="175">
        <f>IF(VLOOKUP($D81,'Appendix B - CI'!$C$2:$EM$141,AH$1,0) &gt; 0,$C81,0)</f>
        <v>0</v>
      </c>
      <c r="AI81" s="175">
        <f>IF(VLOOKUP($D81,'Appendix B - CI'!$C$2:$EM$141,AI$1,0) &gt; 0,$C81,0)</f>
        <v>0</v>
      </c>
      <c r="AJ81" s="989">
        <f>IF(VLOOKUP($D81,'Appendix B - CI'!$C$2:$EM$141,AJ$1,0) &gt; 0,$C81,0)</f>
        <v>1975.1722</v>
      </c>
      <c r="AK81" s="175">
        <f>IF(VLOOKUP($D81,'Appendix B - CI'!$C$2:$EM$141,AK$1,0) &gt; 0,$C81,0)</f>
        <v>0</v>
      </c>
      <c r="AL81" s="175">
        <f>IF(VLOOKUP($D81,'Appendix B - CI'!$C$2:$EM$141,AL$1,0) &gt; 0,$C81,0)</f>
        <v>0</v>
      </c>
      <c r="AM81" s="175">
        <f>IF(VLOOKUP($D81,'Appendix B - CI'!$C$2:$EM$141,AM$1,0) &gt; 0,$C81,0)</f>
        <v>0</v>
      </c>
      <c r="AN81" s="175">
        <f>IF(VLOOKUP($D81,'Appendix B - CI'!$C$2:$EM$141,AN$1,0) &gt; 0,$C81,0)</f>
        <v>0</v>
      </c>
      <c r="AO81" s="175">
        <f>IF(VLOOKUP($D81,'Appendix B - CI'!$C$2:$EM$141,AO$1,0) &gt; 0,$C81,0)</f>
        <v>0</v>
      </c>
      <c r="AP81" s="175">
        <f>IF(VLOOKUP($D81,'Appendix B - CI'!$C$2:$EM$141,AP$1,0) &gt; 0,$C81,0)</f>
        <v>0</v>
      </c>
      <c r="AQ81" s="175">
        <f>IF(VLOOKUP($D81,'Appendix B - CI'!$C$2:$EM$141,AQ$1,0) &gt; 0,$C81,0)</f>
        <v>0</v>
      </c>
      <c r="AR81" s="989">
        <f>IF(VLOOKUP($D81,'Appendix B - CI'!$C$2:$EM$141,AR$1,0) &gt; 0,$C81,0)</f>
        <v>1975.1722</v>
      </c>
      <c r="AS81" s="175">
        <f>IF(VLOOKUP($D81,'Appendix B - CI'!$C$2:$EM$141,AS$1,0) &gt; 0,$C81,0)</f>
        <v>0</v>
      </c>
      <c r="AT81" s="175">
        <f>IF(VLOOKUP($D81,'Appendix B - CI'!$C$2:$EM$141,AT$1,0) &gt; 0,$C81,0)</f>
        <v>0</v>
      </c>
      <c r="AU81" s="175">
        <f>IF(VLOOKUP($D81,'Appendix B - CI'!$C$2:$EM$141,AU$1,0) &gt; 0,$C81,0)</f>
        <v>0</v>
      </c>
      <c r="AV81" s="175">
        <f>IF(VLOOKUP($D81,'Appendix B - CI'!$C$2:$EM$141,AV$1,0) &gt; 0,$C81,0)</f>
        <v>0</v>
      </c>
      <c r="AW81" s="175">
        <f>IF(VLOOKUP($D81,'Appendix B - CI'!$C$2:$EM$141,AW$1,0) &gt; 0,$C81,0)</f>
        <v>0</v>
      </c>
      <c r="AX81" s="175">
        <f>IF(VLOOKUP($D81,'Appendix B - CI'!$C$2:$EM$141,AX$1,0) &gt; 0,$C81,0)</f>
        <v>0</v>
      </c>
      <c r="AY81" s="175">
        <f>IF(VLOOKUP($D81,'Appendix B - CI'!$C$2:$EM$141,AY$1,0) &gt; 0,$C81,0)</f>
        <v>0</v>
      </c>
      <c r="AZ81" s="175">
        <f>IF(VLOOKUP($D81,'Appendix B - CI'!$C$2:$EM$141,AZ$1,0) &gt; 0,$C81,0)</f>
        <v>0</v>
      </c>
      <c r="BA81" s="175">
        <f>IF(VLOOKUP($D81,'Appendix B - CI'!$C$2:$EM$141,BA$1,0) &gt; 0,$C81,0)</f>
        <v>0</v>
      </c>
      <c r="BB81" s="175">
        <f>IF(VLOOKUP($D81,'Appendix B - CI'!$C$2:$EM$141,BB$1,0) &gt; 0,$C81,0)</f>
        <v>0</v>
      </c>
      <c r="BC81" s="175">
        <f>IF(VLOOKUP($D81,'Appendix B - CI'!$C$2:$EM$141,BC$1,0) &gt; 0,$C81,0)</f>
        <v>0</v>
      </c>
      <c r="BD81" s="175">
        <f>IF(VLOOKUP($D81,'Appendix B - CI'!$C$2:$EM$141,BD$1,0) &gt; 0,$C81,0)</f>
        <v>0</v>
      </c>
      <c r="BE81" s="175">
        <f>IF(VLOOKUP($D81,'Appendix B - CI'!$C$2:$EM$141,BE$1,0) &gt; 0,$C81,0)</f>
        <v>0</v>
      </c>
      <c r="BF81" s="175">
        <f>IF(VLOOKUP($D81,'Appendix B - CI'!$C$2:$EM$141,BF$1,0) &gt; 0,$C81,0)</f>
        <v>0</v>
      </c>
      <c r="BG81" s="175">
        <f>IF(VLOOKUP($D81,'Appendix B - CI'!$C$2:$EM$141,BG$1,0) &gt; 0,$C81,0)</f>
        <v>0</v>
      </c>
      <c r="BH81" s="989">
        <f>IF(VLOOKUP($D81,'Appendix B - CI'!$C$2:$EM$141,BH$1,0) &gt; 0,$C81,0)</f>
        <v>1975.1722</v>
      </c>
      <c r="BI81" s="175">
        <f>IF(VLOOKUP($D81,'Appendix B - CI'!$C$2:$EM$141,BI$1,0) &gt; 0,$C81,0)</f>
        <v>0</v>
      </c>
      <c r="BJ81" s="175">
        <f>IF(VLOOKUP($D81,'Appendix B - CI'!$C$2:$EM$141,BJ$1,0) &gt; 0,$C81,0)</f>
        <v>0</v>
      </c>
      <c r="BK81" s="175">
        <f>IF(VLOOKUP($D81,'Appendix B - CI'!$C$2:$EM$141,BK$1,0) &gt; 0,$C81,0)</f>
        <v>0</v>
      </c>
      <c r="BL81" s="175">
        <f>IF(VLOOKUP($D81,'Appendix B - CI'!$C$2:$EM$141,BL$1,0) &gt; 0,$C81,0)</f>
        <v>0</v>
      </c>
      <c r="BM81" s="175">
        <f>IF(VLOOKUP($D81,'Appendix B - CI'!$C$2:$EM$141,BM$1,0) &gt; 0,$C81,0)</f>
        <v>0</v>
      </c>
      <c r="BN81" s="175">
        <f>IF(VLOOKUP($D81,'Appendix B - CI'!$C$2:$EM$141,BN$1,0) &gt; 0,$C81,0)</f>
        <v>0</v>
      </c>
      <c r="BO81" s="175">
        <f>IF(VLOOKUP($D81,'Appendix B - CI'!$C$2:$EM$141,BO$1,0) &gt; 0,$C81,0)</f>
        <v>0</v>
      </c>
      <c r="BP81" s="175">
        <f>IF(VLOOKUP($D81,'Appendix B - CI'!$C$2:$EM$141,BP$1,0) &gt; 0,$C81,0)</f>
        <v>0</v>
      </c>
      <c r="BQ81" s="175">
        <f>IF(VLOOKUP($D81,'Appendix B - CI'!$C$2:$EM$141,BQ$1,0) &gt; 0,$C81,0)</f>
        <v>0</v>
      </c>
      <c r="BR81" s="175">
        <f>IF(VLOOKUP($D81,'Appendix B - CI'!$C$2:$EM$141,BR$1,0) &gt; 0,$C81,0)</f>
        <v>0</v>
      </c>
      <c r="BS81" s="175">
        <f>IF(VLOOKUP($D81,'Appendix B - CI'!$C$2:$EM$141,BS$1,0) &gt; 0,$C81,0)</f>
        <v>0</v>
      </c>
      <c r="BT81" s="175">
        <f>IF(VLOOKUP($D81,'Appendix B - CI'!$C$2:$EM$141,BT$1,0) &gt; 0,$C81,0)</f>
        <v>0</v>
      </c>
      <c r="BU81" s="175">
        <f>IF(VLOOKUP($D81,'Appendix B - CI'!$C$2:$EM$141,BU$1,0) &gt; 0,$C81,0)</f>
        <v>0</v>
      </c>
      <c r="BV81" s="175">
        <f>IF(VLOOKUP($D81,'Appendix B - CI'!$C$2:$EM$141,BV$1,0) &gt; 0,$C81,0)</f>
        <v>0</v>
      </c>
      <c r="BW81" s="175">
        <f>IF(VLOOKUP($D81,'Appendix B - CI'!$C$2:$EM$141,BW$1,0) &gt; 0,$C81,0)</f>
        <v>0</v>
      </c>
      <c r="BX81" s="175">
        <f>IF(VLOOKUP($D81,'Appendix B - CI'!$C$2:$EM$141,BX$1,0) &gt; 0,$C81,0)</f>
        <v>0</v>
      </c>
      <c r="BY81" s="175">
        <f>IF(VLOOKUP($D81,'Appendix B - CI'!$C$2:$EM$141,BY$1,0) &gt; 0,$C81,0)</f>
        <v>0</v>
      </c>
      <c r="BZ81" s="175">
        <f>IF(VLOOKUP($D81,'Appendix B - CI'!$C$2:$EM$141,BZ$1,0) &gt; 0,$C81,0)</f>
        <v>0</v>
      </c>
      <c r="CA81" s="175">
        <f>IF(VLOOKUP($D81,'Appendix B - CI'!$C$2:$EM$141,CA$1,0) &gt; 0,$C81,0)</f>
        <v>0</v>
      </c>
      <c r="CB81" s="175">
        <f>IF(VLOOKUP($D81,'Appendix B - CI'!$C$2:$EM$141,CB$1,0) &gt; 0,$C81,0)</f>
        <v>0</v>
      </c>
      <c r="CC81" s="175">
        <f>IF(VLOOKUP($D81,'Appendix B - CI'!$C$2:$EM$141,CC$1,0) &gt; 0,$C81,0)</f>
        <v>0</v>
      </c>
      <c r="CD81" s="175">
        <f>IF(VLOOKUP($D81,'Appendix B - CI'!$C$2:$EM$141,CD$1,0) &gt; 0,$C81,0)</f>
        <v>0</v>
      </c>
      <c r="CE81" s="175">
        <f>IF(VLOOKUP($D81,'Appendix B - CI'!$C$2:$EM$141,CE$1,0) &gt; 0,$C81,0)</f>
        <v>0</v>
      </c>
      <c r="CF81" s="175">
        <f>IF(VLOOKUP($D81,'Appendix B - CI'!$C$2:$EM$141,CF$1,0) &gt; 0,$C81,0)</f>
        <v>0</v>
      </c>
      <c r="CG81" s="175">
        <f>IF(VLOOKUP($D81,'Appendix B - CI'!$C$2:$EM$141,CG$1,0) &gt; 0,$C81,0)</f>
        <v>0</v>
      </c>
      <c r="CH81" s="175">
        <f>IF(VLOOKUP($D81,'Appendix B - CI'!$C$2:$EM$141,CH$1,0) &gt; 0,$C81,0)</f>
        <v>0</v>
      </c>
      <c r="CI81" s="175">
        <f>IF(VLOOKUP($D81,'Appendix B - CI'!$C$2:$EM$141,CI$1,0) &gt; 0,$C81,0)</f>
        <v>0</v>
      </c>
      <c r="CJ81" s="175">
        <f>IF(VLOOKUP($D81,'Appendix B - CI'!$C$2:$EM$141,CJ$1,0) &gt; 0,$C81,0)</f>
        <v>0</v>
      </c>
      <c r="CK81" s="175">
        <f>IF(VLOOKUP($D81,'Appendix B - CI'!$C$2:$EM$141,CK$1,0) &gt; 0,$C81,0)</f>
        <v>0</v>
      </c>
      <c r="CL81" s="175">
        <f>IF(VLOOKUP($D81,'Appendix B - CI'!$C$2:$EM$141,CL$1,0) &gt; 0,$C81,0)</f>
        <v>0</v>
      </c>
      <c r="CM81" s="989">
        <f>IF(VLOOKUP($D81,'Appendix B - CI'!$C$2:$EM$141,CM$1,0) &gt; 0,$C81,0)</f>
        <v>1975.1722</v>
      </c>
      <c r="CN81" s="175">
        <f>IF(VLOOKUP($D81,'Appendix B - CI'!$C$2:$EM$141,CN$1,0) &gt; 0,$C81,0)</f>
        <v>0</v>
      </c>
      <c r="CO81" s="175">
        <f>IF(VLOOKUP($D81,'Appendix B - CI'!$C$2:$EM$141,CO$1,0) &gt; 0,$C81,0)</f>
        <v>0</v>
      </c>
      <c r="CP81" s="175">
        <f>IF(VLOOKUP($D81,'Appendix B - CI'!$C$2:$EM$141,CP$1,0) &gt; 0,$C81,0)</f>
        <v>0</v>
      </c>
      <c r="CQ81" s="175">
        <f>IF(VLOOKUP($D81,'Appendix B - CI'!$C$2:$EM$141,CQ$1,0) &gt; 0,$C81,0)</f>
        <v>0</v>
      </c>
      <c r="CR81" s="175">
        <f>IF(VLOOKUP($D81,'Appendix B - CI'!$C$2:$EM$141,CR$1,0) &gt; 0,$C81,0)</f>
        <v>0</v>
      </c>
      <c r="CS81" s="175">
        <f>IF(VLOOKUP($D81,'Appendix B - CI'!$C$2:$EM$141,CS$1,0) &gt; 0,$C81,0)</f>
        <v>0</v>
      </c>
      <c r="CT81" s="175">
        <f>IF(VLOOKUP($D81,'Appendix B - CI'!$C$2:$EM$141,CT$1,0) &gt; 0,$C81,0)</f>
        <v>0</v>
      </c>
      <c r="CU81" s="175">
        <f>IF(VLOOKUP($D81,'Appendix B - CI'!$C$2:$EM$141,CU$1,0) &gt; 0,$C81,0)</f>
        <v>0</v>
      </c>
      <c r="CV81" s="175">
        <f>IF(VLOOKUP($D81,'Appendix B - CI'!$C$2:$EM$141,CV$1,0) &gt; 0,$C81,0)</f>
        <v>0</v>
      </c>
      <c r="CW81" s="989">
        <f>IF(VLOOKUP($D81,'Appendix B - CI'!$C$2:$EM$141,CW$1,0) &gt; 0,$C81,0)</f>
        <v>1975.1722</v>
      </c>
      <c r="CX81" s="175">
        <f>IF(VLOOKUP($D81,'Appendix B - CI'!$C$2:$EM$141,CX$1,0) &gt; 0,$C81,0)</f>
        <v>0</v>
      </c>
      <c r="CY81" s="175">
        <f>IF(VLOOKUP($D81,'Appendix B - CI'!$C$2:$EM$141,CY$1,0) &gt; 0,$C81,0)</f>
        <v>0</v>
      </c>
      <c r="CZ81" s="175">
        <f>IF(VLOOKUP($D81,'Appendix B - CI'!$C$2:$EM$141,CZ$1,0) &gt; 0,$C81,0)</f>
        <v>0</v>
      </c>
      <c r="DA81" s="175">
        <f>IF(VLOOKUP($D81,'Appendix B - CI'!$C$2:$EM$141,DA$1,0) &gt; 0,$C81,0)</f>
        <v>0</v>
      </c>
      <c r="DB81" s="175">
        <f>IF(VLOOKUP($D81,'Appendix B - CI'!$C$2:$EM$141,DB$1,0) &gt; 0,$C81,0)</f>
        <v>0</v>
      </c>
      <c r="DC81" s="175">
        <f>IF(VLOOKUP($D81,'Appendix B - CI'!$C$2:$EM$141,DC$1,0) &gt; 0,$C81,0)</f>
        <v>0</v>
      </c>
      <c r="DD81" s="175">
        <f>IF(VLOOKUP($D81,'Appendix B - CI'!$C$2:$EM$141,DD$1,0) &gt; 0,$C81,0)</f>
        <v>0</v>
      </c>
      <c r="DE81" s="175">
        <f>IF(VLOOKUP($D81,'Appendix B - CI'!$C$2:$EM$141,DE$1,0) &gt; 0,$C81,0)</f>
        <v>0</v>
      </c>
      <c r="DF81" s="989">
        <f>IF(VLOOKUP($D81,'Appendix B - CI'!$C$2:$EM$141,DF$1,0) &gt; 0,$C81,0)</f>
        <v>1975.1722</v>
      </c>
      <c r="DG81" s="175">
        <f>IF(VLOOKUP($D81,'Appendix B - CI'!$C$2:$EM$141,DG$1,0) &gt; 0,$C81,0)</f>
        <v>0</v>
      </c>
      <c r="DH81" s="175">
        <f>IF(VLOOKUP($D81,'Appendix B - CI'!$C$2:$EM$141,DH$1,0) &gt; 0,$C81,0)</f>
        <v>0</v>
      </c>
      <c r="DI81" s="175">
        <f>IF(VLOOKUP($D81,'Appendix B - CI'!$C$2:$EM$141,DI$1,0) &gt; 0,$C81,0)</f>
        <v>0</v>
      </c>
      <c r="DJ81" s="175">
        <f>IF(VLOOKUP($D81,'Appendix B - CI'!$C$2:$EM$141,DJ$1,0) &gt; 0,$C81,0)</f>
        <v>0</v>
      </c>
      <c r="DK81" s="175">
        <f>IF(VLOOKUP($D81,'Appendix B - CI'!$C$2:$EM$141,DK$1,0) &gt; 0,$C81,0)</f>
        <v>0</v>
      </c>
      <c r="DL81" s="175">
        <f>IF(VLOOKUP($D81,'Appendix B - CI'!$C$2:$EM$141,DL$1,0) &gt; 0,$C81,0)</f>
        <v>0</v>
      </c>
      <c r="DM81" s="175">
        <f>IF(VLOOKUP($D81,'Appendix B - CI'!$C$2:$EM$141,DM$1,0) &gt; 0,$C81,0)</f>
        <v>0</v>
      </c>
      <c r="DN81" s="175">
        <f>IF(VLOOKUP($D81,'Appendix B - CI'!$C$2:$EM$141,DN$1,0) &gt; 0,$C81,0)</f>
        <v>0</v>
      </c>
      <c r="DO81" s="989">
        <f>IF(VLOOKUP($D81,'Appendix B - CI'!$C$2:$EM$141,DO$1,0) &gt; 0,$C81,0)</f>
        <v>1975.1722</v>
      </c>
      <c r="DP81" s="175">
        <f>IF(VLOOKUP($D81,'Appendix B - CI'!$C$2:$EM$141,DP$1,0) &gt; 0,$C81,0)</f>
        <v>0</v>
      </c>
      <c r="DQ81" s="175">
        <f>IF(VLOOKUP($D81,'Appendix B - CI'!$C$2:$EM$141,DQ$1,0) &gt; 0,$C81,0)</f>
        <v>0</v>
      </c>
      <c r="DR81" s="175">
        <f>IF(VLOOKUP($D81,'Appendix B - CI'!$C$2:$EM$141,DR$1,0) &gt; 0,$C81,0)</f>
        <v>0</v>
      </c>
      <c r="DS81" s="175">
        <f>IF(VLOOKUP($D81,'Appendix B - CI'!$C$2:$EM$141,DS$1,0) &gt; 0,$C81,0)</f>
        <v>0</v>
      </c>
      <c r="DT81" s="175">
        <f>IF(VLOOKUP($D81,'Appendix B - CI'!$C$2:$EM$141,DT$1,0) &gt; 0,$C81,0)</f>
        <v>0</v>
      </c>
      <c r="DU81" s="989">
        <f>IF(VLOOKUP($D81,'Appendix B - CI'!$C$2:$EM$141,DU$1,0) &gt; 0,$C81,0)</f>
        <v>1975.1722</v>
      </c>
      <c r="DV81" s="175">
        <f>IF(VLOOKUP($D81,'Appendix B - CI'!$C$2:$EM$141,DV$1,0) &gt; 0,$C81,0)</f>
        <v>0</v>
      </c>
      <c r="DW81" s="175">
        <f>IF(VLOOKUP($D81,'Appendix B - CI'!$C$2:$EM$141,DW$1,0) &gt; 0,$C81,0)</f>
        <v>0</v>
      </c>
      <c r="DX81" s="175">
        <f>IF(VLOOKUP($D81,'Appendix B - CI'!$C$2:$EM$141,DX$1,0) &gt; 0,$C81,0)</f>
        <v>0</v>
      </c>
      <c r="DY81" s="175">
        <f>IF(VLOOKUP($D81,'Appendix B - CI'!$C$2:$EM$141,DY$1,0) &gt; 0,$C81,0)</f>
        <v>0</v>
      </c>
      <c r="DZ81" s="989">
        <f>IF(VLOOKUP($D81,'Appendix B - CI'!$C$2:$EM$141,DZ$1,0) &gt; 0,$C81,0)</f>
        <v>1975.1722</v>
      </c>
      <c r="EA81" s="175">
        <f>IF(VLOOKUP($D81,'Appendix B - CI'!$C$2:$EM$141,EA$1,0) &gt; 0,$C81,0)</f>
        <v>0</v>
      </c>
      <c r="EB81" s="175">
        <f>IF(VLOOKUP($D81,'Appendix B - CI'!$C$2:$EM$141,EB$1,0) &gt; 0,$C81,0)</f>
        <v>0</v>
      </c>
      <c r="EC81" s="175">
        <f>IF(VLOOKUP($D81,'Appendix B - CI'!$C$2:$EM$141,EC$1,0) &gt; 0,$C81,0)</f>
        <v>0</v>
      </c>
      <c r="ED81" s="175">
        <f>IF(VLOOKUP($D81,'Appendix B - CI'!$C$2:$EM$141,ED$1,0) &gt; 0,$C81,0)</f>
        <v>0</v>
      </c>
      <c r="EE81" s="989">
        <f>IF(VLOOKUP($D81,'Appendix B - CI'!$C$2:$EM$141,EE$1,0) &gt; 0,$C81,0)</f>
        <v>1975.1722</v>
      </c>
      <c r="EF81" s="175">
        <f>IF(VLOOKUP($D81,'Appendix B - CI'!$C$2:$EM$141,EF$1,0) &gt; 0,$C81,0)</f>
        <v>0</v>
      </c>
      <c r="EG81" s="175">
        <f>IF(VLOOKUP($D81,'Appendix B - CI'!$C$2:$EM$141,EG$1,0) &gt; 0,$C81,0)</f>
        <v>0</v>
      </c>
      <c r="EH81" s="175">
        <f>IF(VLOOKUP($D81,'Appendix B - CI'!$C$2:$EM$141,EH$1,0) &gt; 0,$C81,0)</f>
        <v>0</v>
      </c>
      <c r="EI81" s="175">
        <f>IF(VLOOKUP($D81,'Appendix B - CI'!$C$2:$EM$141,EI$1,0) &gt; 0,$C81,0)</f>
        <v>0</v>
      </c>
      <c r="EJ81" s="175">
        <f>IF(VLOOKUP($D81,'Appendix B - CI'!$C$2:$EM$141,EJ$1,0) &gt; 0,$C81,0)</f>
        <v>0</v>
      </c>
      <c r="EK81" s="175">
        <f>IF(VLOOKUP($D81,'Appendix B - CI'!$C$2:$EM$141,EK$1,0) &gt; 0,$C81,0)</f>
        <v>0</v>
      </c>
      <c r="EL81" s="175">
        <f>IF(VLOOKUP($D81,'Appendix B - CI'!$C$2:$EM$141,EL$1,0) &gt; 0,$C81,0)</f>
        <v>0</v>
      </c>
      <c r="EM81" s="175">
        <f>IF(VLOOKUP($D81,'Appendix B - CI'!$C$2:$EM$141,EM$1,0) &gt; 0,$C81,0)</f>
        <v>0</v>
      </c>
      <c r="EN81" s="175">
        <f>IF(VLOOKUP($D81,'Appendix B - CI'!$C$2:$EM$141,EN$1,0) &gt; 0,$C81,0)</f>
        <v>0</v>
      </c>
      <c r="EO81" s="178"/>
      <c r="EP81" s="178"/>
      <c r="EQ81" s="178"/>
      <c r="ER81" s="178"/>
      <c r="ES81" s="178"/>
      <c r="ET81" s="178"/>
      <c r="EU81" s="178"/>
      <c r="EV81" s="178"/>
      <c r="EW81" s="178"/>
      <c r="EX81" s="178"/>
      <c r="EY81" s="178"/>
      <c r="EZ81" s="178"/>
      <c r="FA81" s="178"/>
      <c r="FB81" s="178"/>
      <c r="FC81" s="178"/>
      <c r="FD81" s="178"/>
      <c r="FE81" s="178"/>
      <c r="FF81" s="178"/>
      <c r="FG81" s="178"/>
      <c r="FH81" s="178"/>
      <c r="FI81" s="178"/>
      <c r="FJ81" s="178"/>
      <c r="FK81" s="178"/>
      <c r="FL81" s="178"/>
      <c r="FM81" s="178"/>
      <c r="FN81" s="178"/>
      <c r="FO81" s="178"/>
      <c r="FP81" s="178"/>
      <c r="FQ81" s="178"/>
      <c r="FR81" s="178"/>
      <c r="FS81" s="178"/>
      <c r="FT81" s="178"/>
      <c r="FU81" s="178"/>
      <c r="FV81" s="178"/>
      <c r="FW81" s="178"/>
      <c r="FX81" s="178"/>
      <c r="FY81" s="178"/>
      <c r="FZ81" s="178"/>
      <c r="GA81" s="178"/>
      <c r="GB81" s="178"/>
      <c r="GC81" s="178"/>
      <c r="GD81" s="178"/>
      <c r="GE81" s="178"/>
      <c r="GF81" s="178"/>
      <c r="GG81" s="178"/>
      <c r="GH81" s="178"/>
      <c r="GI81" s="178"/>
      <c r="GJ81" s="178"/>
      <c r="GK81" s="178"/>
      <c r="GL81" s="178"/>
      <c r="GM81" s="178"/>
      <c r="GN81" s="178"/>
      <c r="GO81" s="178"/>
      <c r="GP81" s="178"/>
      <c r="GQ81" s="178"/>
      <c r="GR81" s="178"/>
      <c r="GS81" s="178"/>
      <c r="GT81" s="178"/>
      <c r="GU81" s="178"/>
      <c r="GV81" s="178"/>
      <c r="GW81" s="178"/>
      <c r="GX81" s="178"/>
      <c r="GY81" s="178"/>
      <c r="GZ81" s="178"/>
      <c r="HA81" s="178"/>
      <c r="HB81" s="178"/>
      <c r="HC81" s="178"/>
      <c r="HD81" s="178"/>
      <c r="HE81" s="178"/>
      <c r="HF81" s="178"/>
      <c r="HG81" s="178"/>
      <c r="HH81" s="178"/>
      <c r="HI81" s="178"/>
      <c r="HJ81" s="178"/>
      <c r="HK81" s="178"/>
      <c r="HL81" s="178"/>
      <c r="HM81" s="178"/>
      <c r="HN81" s="178"/>
      <c r="HO81" s="178"/>
      <c r="HP81" s="178"/>
      <c r="HQ81" s="178"/>
      <c r="HR81" s="178"/>
      <c r="HS81" s="178"/>
      <c r="HT81" s="178"/>
      <c r="HU81" s="178"/>
      <c r="HV81" s="178"/>
      <c r="HW81" s="178"/>
      <c r="HX81" s="178"/>
      <c r="HY81" s="178"/>
      <c r="HZ81" s="178"/>
      <c r="IA81" s="178"/>
      <c r="IB81" s="178"/>
      <c r="IC81" s="178"/>
      <c r="ID81" s="178"/>
      <c r="IE81" s="178"/>
      <c r="IF81" s="178"/>
      <c r="IG81" s="178"/>
      <c r="IH81" s="178"/>
      <c r="II81" s="178"/>
      <c r="IJ81" s="178"/>
      <c r="IK81" s="178"/>
      <c r="IL81" s="178"/>
      <c r="IM81" s="178"/>
      <c r="IN81" s="178"/>
      <c r="IO81" s="178"/>
      <c r="IP81" s="178"/>
      <c r="IQ81" s="178"/>
      <c r="IR81" s="178"/>
      <c r="IS81" s="178"/>
      <c r="IT81" s="178"/>
      <c r="IU81" s="178"/>
      <c r="IV81" s="178"/>
      <c r="IW81" s="178"/>
      <c r="IX81" s="178"/>
      <c r="IY81" s="178"/>
      <c r="IZ81" s="178"/>
      <c r="JA81" s="178"/>
      <c r="JB81" s="178"/>
      <c r="JC81" s="178"/>
      <c r="JD81" s="178"/>
      <c r="JE81" s="178"/>
      <c r="JF81" s="178"/>
      <c r="JG81" s="178"/>
      <c r="JH81" s="178"/>
      <c r="JI81" s="178"/>
      <c r="JJ81" s="178"/>
      <c r="JK81" s="178"/>
      <c r="JL81" s="178"/>
      <c r="JM81" s="178"/>
      <c r="JN81" s="178"/>
      <c r="JO81" s="178"/>
      <c r="JP81" s="178"/>
      <c r="JQ81" s="178"/>
      <c r="JR81" s="178"/>
      <c r="JS81" s="178"/>
      <c r="JT81" s="178"/>
      <c r="JU81" s="178"/>
      <c r="JV81" s="178"/>
      <c r="JW81" s="178"/>
      <c r="JX81" s="178"/>
      <c r="JY81" s="180"/>
    </row>
    <row r="82" ht="14.25" customHeight="1">
      <c r="A82" s="50" t="s">
        <v>275</v>
      </c>
      <c r="B82" s="83" t="s">
        <v>480</v>
      </c>
      <c r="C82" s="1330">
        <f>VLOOKUP(D82,'Combined Scenario II - Results'!$C$2:$AR$87,42,0)</f>
        <v>502.398</v>
      </c>
      <c r="D82" s="50">
        <v>1811128.0</v>
      </c>
      <c r="E82" s="175">
        <f>IF(VLOOKUP($D82,'Appendix B - CI'!$C$2:$EM$141,E$1,0) &gt; 0,$C82,0)</f>
        <v>0</v>
      </c>
      <c r="F82" s="175">
        <f>IF(VLOOKUP($D82,'Appendix B - CI'!$C$2:$EM$141,F$1,0) &gt; 0,$C82,0)</f>
        <v>0</v>
      </c>
      <c r="G82" s="175">
        <f>IF(VLOOKUP($D82,'Appendix B - CI'!$C$2:$EM$141,G$1,0) &gt; 0,$C82,0)</f>
        <v>0</v>
      </c>
      <c r="H82" s="175">
        <f>IF(VLOOKUP($D82,'Appendix B - CI'!$C$2:$EM$141,H$1,0) &gt; 0,$C82,0)</f>
        <v>0</v>
      </c>
      <c r="I82" s="175">
        <f>IF(VLOOKUP($D82,'Appendix B - CI'!$C$2:$EM$141,I$1,0) &gt; 0,$C82,0)</f>
        <v>0</v>
      </c>
      <c r="J82" s="175">
        <f>IF(VLOOKUP($D82,'Appendix B - CI'!$C$2:$EM$141,J$1,0) &gt; 0,$C82,0)</f>
        <v>0</v>
      </c>
      <c r="K82" s="175">
        <f>IF(VLOOKUP($D82,'Appendix B - CI'!$C$2:$EM$141,K$1,0) &gt; 0,$C82,0)</f>
        <v>0</v>
      </c>
      <c r="L82" s="175">
        <f>IF(VLOOKUP($D82,'Appendix B - CI'!$C$2:$EM$141,L$1,0) &gt; 0,$C82,0)</f>
        <v>0</v>
      </c>
      <c r="M82" s="175">
        <f>IF(VLOOKUP($D82,'Appendix B - CI'!$C$2:$EM$141,M$1,0) &gt; 0,$C82,0)</f>
        <v>0</v>
      </c>
      <c r="N82" s="175">
        <f>IF(VLOOKUP($D82,'Appendix B - CI'!$C$2:$EM$141,N$1,0) &gt; 0,$C82,0)</f>
        <v>0</v>
      </c>
      <c r="O82" s="175">
        <f>IF(VLOOKUP($D82,'Appendix B - CI'!$C$2:$EM$141,O$1,0) &gt; 0,$C82,0)</f>
        <v>0</v>
      </c>
      <c r="P82" s="175">
        <f>IF(VLOOKUP($D82,'Appendix B - CI'!$C$2:$EM$141,P$1,0) &gt; 0,$C82,0)</f>
        <v>0</v>
      </c>
      <c r="Q82" s="175">
        <f>IF(VLOOKUP($D82,'Appendix B - CI'!$C$2:$EM$141,Q$1,0) &gt; 0,$C82,0)</f>
        <v>0</v>
      </c>
      <c r="R82" s="175">
        <f>IF(VLOOKUP($D82,'Appendix B - CI'!$C$2:$EM$141,R$1,0) &gt; 0,$C82,0)</f>
        <v>0</v>
      </c>
      <c r="S82" s="175">
        <f>IF(VLOOKUP($D82,'Appendix B - CI'!$C$2:$EM$141,S$1,0) &gt; 0,$C82,0)</f>
        <v>0</v>
      </c>
      <c r="T82" s="175">
        <f>IF(VLOOKUP($D82,'Appendix B - CI'!$C$2:$EM$141,T$1,0) &gt; 0,$C82,0)</f>
        <v>0</v>
      </c>
      <c r="U82" s="175">
        <f>IF(VLOOKUP($D82,'Appendix B - CI'!$C$2:$EM$141,U$1,0) &gt; 0,$C82,0)</f>
        <v>0</v>
      </c>
      <c r="V82" s="175">
        <f>IF(VLOOKUP($D82,'Appendix B - CI'!$C$2:$EM$141,V$1,0) &gt; 0,$C82,0)</f>
        <v>0</v>
      </c>
      <c r="W82" s="175">
        <f>IF(VLOOKUP($D82,'Appendix B - CI'!$C$2:$EM$141,W$1,0) &gt; 0,$C82,0)</f>
        <v>0</v>
      </c>
      <c r="X82" s="175">
        <f>IF(VLOOKUP($D82,'Appendix B - CI'!$C$2:$EM$141,X$1,0) &gt; 0,$C82,0)</f>
        <v>0</v>
      </c>
      <c r="Y82" s="175">
        <f>IF(VLOOKUP($D82,'Appendix B - CI'!$C$2:$EM$141,Y$1,0) &gt; 0,$C82,0)</f>
        <v>0</v>
      </c>
      <c r="Z82" s="175">
        <f>IF(VLOOKUP($D82,'Appendix B - CI'!$C$2:$EM$141,Z$1,0) &gt; 0,$C82,0)</f>
        <v>0</v>
      </c>
      <c r="AA82" s="175">
        <f>IF(VLOOKUP($D82,'Appendix B - CI'!$C$2:$EM$141,AA$1,0) &gt; 0,$C82,0)</f>
        <v>0</v>
      </c>
      <c r="AB82" s="175">
        <f>IF(VLOOKUP($D82,'Appendix B - CI'!$C$2:$EM$141,AB$1,0) &gt; 0,$C82,0)</f>
        <v>0</v>
      </c>
      <c r="AC82" s="175">
        <f>IF(VLOOKUP($D82,'Appendix B - CI'!$C$2:$EM$141,AC$1,0) &gt; 0,$C82,0)</f>
        <v>0</v>
      </c>
      <c r="AD82" s="175">
        <f>IF(VLOOKUP($D82,'Appendix B - CI'!$C$2:$EM$141,AD$1,0) &gt; 0,$C82,0)</f>
        <v>0</v>
      </c>
      <c r="AE82" s="175">
        <f>IF(VLOOKUP($D82,'Appendix B - CI'!$C$2:$EM$141,AE$1,0) &gt; 0,$C82,0)</f>
        <v>0</v>
      </c>
      <c r="AF82" s="175">
        <f>IF(VLOOKUP($D82,'Appendix B - CI'!$C$2:$EM$141,AF$1,0) &gt; 0,$C82,0)</f>
        <v>0</v>
      </c>
      <c r="AG82" s="175">
        <f>IF(VLOOKUP($D82,'Appendix B - CI'!$C$2:$EM$141,AG$1,0) &gt; 0,$C82,0)</f>
        <v>0</v>
      </c>
      <c r="AH82" s="175">
        <f>IF(VLOOKUP($D82,'Appendix B - CI'!$C$2:$EM$141,AH$1,0) &gt; 0,$C82,0)</f>
        <v>0</v>
      </c>
      <c r="AI82" s="175">
        <f>IF(VLOOKUP($D82,'Appendix B - CI'!$C$2:$EM$141,AI$1,0) &gt; 0,$C82,0)</f>
        <v>0</v>
      </c>
      <c r="AJ82" s="989">
        <f>IF(VLOOKUP($D82,'Appendix B - CI'!$C$2:$EM$141,AJ$1,0) &gt; 0,$C82,0)</f>
        <v>502.398</v>
      </c>
      <c r="AK82" s="175">
        <f>IF(VLOOKUP($D82,'Appendix B - CI'!$C$2:$EM$141,AK$1,0) &gt; 0,$C82,0)</f>
        <v>0</v>
      </c>
      <c r="AL82" s="175">
        <f>IF(VLOOKUP($D82,'Appendix B - CI'!$C$2:$EM$141,AL$1,0) &gt; 0,$C82,0)</f>
        <v>0</v>
      </c>
      <c r="AM82" s="175">
        <f>IF(VLOOKUP($D82,'Appendix B - CI'!$C$2:$EM$141,AM$1,0) &gt; 0,$C82,0)</f>
        <v>0</v>
      </c>
      <c r="AN82" s="175">
        <f>IF(VLOOKUP($D82,'Appendix B - CI'!$C$2:$EM$141,AN$1,0) &gt; 0,$C82,0)</f>
        <v>0</v>
      </c>
      <c r="AO82" s="175">
        <f>IF(VLOOKUP($D82,'Appendix B - CI'!$C$2:$EM$141,AO$1,0) &gt; 0,$C82,0)</f>
        <v>0</v>
      </c>
      <c r="AP82" s="175">
        <f>IF(VLOOKUP($D82,'Appendix B - CI'!$C$2:$EM$141,AP$1,0) &gt; 0,$C82,0)</f>
        <v>0</v>
      </c>
      <c r="AQ82" s="175">
        <f>IF(VLOOKUP($D82,'Appendix B - CI'!$C$2:$EM$141,AQ$1,0) &gt; 0,$C82,0)</f>
        <v>0</v>
      </c>
      <c r="AR82" s="989">
        <f>IF(VLOOKUP($D82,'Appendix B - CI'!$C$2:$EM$141,AR$1,0) &gt; 0,$C82,0)</f>
        <v>502.398</v>
      </c>
      <c r="AS82" s="175">
        <f>IF(VLOOKUP($D82,'Appendix B - CI'!$C$2:$EM$141,AS$1,0) &gt; 0,$C82,0)</f>
        <v>0</v>
      </c>
      <c r="AT82" s="175">
        <f>IF(VLOOKUP($D82,'Appendix B - CI'!$C$2:$EM$141,AT$1,0) &gt; 0,$C82,0)</f>
        <v>0</v>
      </c>
      <c r="AU82" s="175">
        <f>IF(VLOOKUP($D82,'Appendix B - CI'!$C$2:$EM$141,AU$1,0) &gt; 0,$C82,0)</f>
        <v>0</v>
      </c>
      <c r="AV82" s="175">
        <f>IF(VLOOKUP($D82,'Appendix B - CI'!$C$2:$EM$141,AV$1,0) &gt; 0,$C82,0)</f>
        <v>0</v>
      </c>
      <c r="AW82" s="175">
        <f>IF(VLOOKUP($D82,'Appendix B - CI'!$C$2:$EM$141,AW$1,0) &gt; 0,$C82,0)</f>
        <v>0</v>
      </c>
      <c r="AX82" s="175">
        <f>IF(VLOOKUP($D82,'Appendix B - CI'!$C$2:$EM$141,AX$1,0) &gt; 0,$C82,0)</f>
        <v>0</v>
      </c>
      <c r="AY82" s="175">
        <f>IF(VLOOKUP($D82,'Appendix B - CI'!$C$2:$EM$141,AY$1,0) &gt; 0,$C82,0)</f>
        <v>0</v>
      </c>
      <c r="AZ82" s="175">
        <f>IF(VLOOKUP($D82,'Appendix B - CI'!$C$2:$EM$141,AZ$1,0) &gt; 0,$C82,0)</f>
        <v>0</v>
      </c>
      <c r="BA82" s="175">
        <f>IF(VLOOKUP($D82,'Appendix B - CI'!$C$2:$EM$141,BA$1,0) &gt; 0,$C82,0)</f>
        <v>0</v>
      </c>
      <c r="BB82" s="175">
        <f>IF(VLOOKUP($D82,'Appendix B - CI'!$C$2:$EM$141,BB$1,0) &gt; 0,$C82,0)</f>
        <v>0</v>
      </c>
      <c r="BC82" s="175">
        <f>IF(VLOOKUP($D82,'Appendix B - CI'!$C$2:$EM$141,BC$1,0) &gt; 0,$C82,0)</f>
        <v>0</v>
      </c>
      <c r="BD82" s="175">
        <f>IF(VLOOKUP($D82,'Appendix B - CI'!$C$2:$EM$141,BD$1,0) &gt; 0,$C82,0)</f>
        <v>0</v>
      </c>
      <c r="BE82" s="175">
        <f>IF(VLOOKUP($D82,'Appendix B - CI'!$C$2:$EM$141,BE$1,0) &gt; 0,$C82,0)</f>
        <v>0</v>
      </c>
      <c r="BF82" s="175">
        <f>IF(VLOOKUP($D82,'Appendix B - CI'!$C$2:$EM$141,BF$1,0) &gt; 0,$C82,0)</f>
        <v>0</v>
      </c>
      <c r="BG82" s="175">
        <f>IF(VLOOKUP($D82,'Appendix B - CI'!$C$2:$EM$141,BG$1,0) &gt; 0,$C82,0)</f>
        <v>0</v>
      </c>
      <c r="BH82" s="989">
        <f>IF(VLOOKUP($D82,'Appendix B - CI'!$C$2:$EM$141,BH$1,0) &gt; 0,$C82,0)</f>
        <v>502.398</v>
      </c>
      <c r="BI82" s="175">
        <f>IF(VLOOKUP($D82,'Appendix B - CI'!$C$2:$EM$141,BI$1,0) &gt; 0,$C82,0)</f>
        <v>0</v>
      </c>
      <c r="BJ82" s="175">
        <f>IF(VLOOKUP($D82,'Appendix B - CI'!$C$2:$EM$141,BJ$1,0) &gt; 0,$C82,0)</f>
        <v>0</v>
      </c>
      <c r="BK82" s="175">
        <f>IF(VLOOKUP($D82,'Appendix B - CI'!$C$2:$EM$141,BK$1,0) &gt; 0,$C82,0)</f>
        <v>0</v>
      </c>
      <c r="BL82" s="175">
        <f>IF(VLOOKUP($D82,'Appendix B - CI'!$C$2:$EM$141,BL$1,0) &gt; 0,$C82,0)</f>
        <v>0</v>
      </c>
      <c r="BM82" s="175">
        <f>IF(VLOOKUP($D82,'Appendix B - CI'!$C$2:$EM$141,BM$1,0) &gt; 0,$C82,0)</f>
        <v>0</v>
      </c>
      <c r="BN82" s="175">
        <f>IF(VLOOKUP($D82,'Appendix B - CI'!$C$2:$EM$141,BN$1,0) &gt; 0,$C82,0)</f>
        <v>0</v>
      </c>
      <c r="BO82" s="175">
        <f>IF(VLOOKUP($D82,'Appendix B - CI'!$C$2:$EM$141,BO$1,0) &gt; 0,$C82,0)</f>
        <v>0</v>
      </c>
      <c r="BP82" s="175">
        <f>IF(VLOOKUP($D82,'Appendix B - CI'!$C$2:$EM$141,BP$1,0) &gt; 0,$C82,0)</f>
        <v>0</v>
      </c>
      <c r="BQ82" s="175">
        <f>IF(VLOOKUP($D82,'Appendix B - CI'!$C$2:$EM$141,BQ$1,0) &gt; 0,$C82,0)</f>
        <v>0</v>
      </c>
      <c r="BR82" s="175">
        <f>IF(VLOOKUP($D82,'Appendix B - CI'!$C$2:$EM$141,BR$1,0) &gt; 0,$C82,0)</f>
        <v>0</v>
      </c>
      <c r="BS82" s="175">
        <f>IF(VLOOKUP($D82,'Appendix B - CI'!$C$2:$EM$141,BS$1,0) &gt; 0,$C82,0)</f>
        <v>0</v>
      </c>
      <c r="BT82" s="175">
        <f>IF(VLOOKUP($D82,'Appendix B - CI'!$C$2:$EM$141,BT$1,0) &gt; 0,$C82,0)</f>
        <v>0</v>
      </c>
      <c r="BU82" s="175">
        <f>IF(VLOOKUP($D82,'Appendix B - CI'!$C$2:$EM$141,BU$1,0) &gt; 0,$C82,0)</f>
        <v>0</v>
      </c>
      <c r="BV82" s="175">
        <f>IF(VLOOKUP($D82,'Appendix B - CI'!$C$2:$EM$141,BV$1,0) &gt; 0,$C82,0)</f>
        <v>0</v>
      </c>
      <c r="BW82" s="175">
        <f>IF(VLOOKUP($D82,'Appendix B - CI'!$C$2:$EM$141,BW$1,0) &gt; 0,$C82,0)</f>
        <v>0</v>
      </c>
      <c r="BX82" s="175">
        <f>IF(VLOOKUP($D82,'Appendix B - CI'!$C$2:$EM$141,BX$1,0) &gt; 0,$C82,0)</f>
        <v>0</v>
      </c>
      <c r="BY82" s="175">
        <f>IF(VLOOKUP($D82,'Appendix B - CI'!$C$2:$EM$141,BY$1,0) &gt; 0,$C82,0)</f>
        <v>0</v>
      </c>
      <c r="BZ82" s="175">
        <f>IF(VLOOKUP($D82,'Appendix B - CI'!$C$2:$EM$141,BZ$1,0) &gt; 0,$C82,0)</f>
        <v>0</v>
      </c>
      <c r="CA82" s="175">
        <f>IF(VLOOKUP($D82,'Appendix B - CI'!$C$2:$EM$141,CA$1,0) &gt; 0,$C82,0)</f>
        <v>0</v>
      </c>
      <c r="CB82" s="175">
        <f>IF(VLOOKUP($D82,'Appendix B - CI'!$C$2:$EM$141,CB$1,0) &gt; 0,$C82,0)</f>
        <v>0</v>
      </c>
      <c r="CC82" s="175">
        <f>IF(VLOOKUP($D82,'Appendix B - CI'!$C$2:$EM$141,CC$1,0) &gt; 0,$C82,0)</f>
        <v>0</v>
      </c>
      <c r="CD82" s="175">
        <f>IF(VLOOKUP($D82,'Appendix B - CI'!$C$2:$EM$141,CD$1,0) &gt; 0,$C82,0)</f>
        <v>0</v>
      </c>
      <c r="CE82" s="175">
        <f>IF(VLOOKUP($D82,'Appendix B - CI'!$C$2:$EM$141,CE$1,0) &gt; 0,$C82,0)</f>
        <v>0</v>
      </c>
      <c r="CF82" s="175">
        <f>IF(VLOOKUP($D82,'Appendix B - CI'!$C$2:$EM$141,CF$1,0) &gt; 0,$C82,0)</f>
        <v>0</v>
      </c>
      <c r="CG82" s="175">
        <f>IF(VLOOKUP($D82,'Appendix B - CI'!$C$2:$EM$141,CG$1,0) &gt; 0,$C82,0)</f>
        <v>0</v>
      </c>
      <c r="CH82" s="175">
        <f>IF(VLOOKUP($D82,'Appendix B - CI'!$C$2:$EM$141,CH$1,0) &gt; 0,$C82,0)</f>
        <v>0</v>
      </c>
      <c r="CI82" s="175">
        <f>IF(VLOOKUP($D82,'Appendix B - CI'!$C$2:$EM$141,CI$1,0) &gt; 0,$C82,0)</f>
        <v>0</v>
      </c>
      <c r="CJ82" s="175">
        <f>IF(VLOOKUP($D82,'Appendix B - CI'!$C$2:$EM$141,CJ$1,0) &gt; 0,$C82,0)</f>
        <v>0</v>
      </c>
      <c r="CK82" s="175">
        <f>IF(VLOOKUP($D82,'Appendix B - CI'!$C$2:$EM$141,CK$1,0) &gt; 0,$C82,0)</f>
        <v>0</v>
      </c>
      <c r="CL82" s="175">
        <f>IF(VLOOKUP($D82,'Appendix B - CI'!$C$2:$EM$141,CL$1,0) &gt; 0,$C82,0)</f>
        <v>0</v>
      </c>
      <c r="CM82" s="989">
        <f>IF(VLOOKUP($D82,'Appendix B - CI'!$C$2:$EM$141,CM$1,0) &gt; 0,$C82,0)</f>
        <v>502.398</v>
      </c>
      <c r="CN82" s="175">
        <f>IF(VLOOKUP($D82,'Appendix B - CI'!$C$2:$EM$141,CN$1,0) &gt; 0,$C82,0)</f>
        <v>0</v>
      </c>
      <c r="CO82" s="175">
        <f>IF(VLOOKUP($D82,'Appendix B - CI'!$C$2:$EM$141,CO$1,0) &gt; 0,$C82,0)</f>
        <v>0</v>
      </c>
      <c r="CP82" s="175">
        <f>IF(VLOOKUP($D82,'Appendix B - CI'!$C$2:$EM$141,CP$1,0) &gt; 0,$C82,0)</f>
        <v>0</v>
      </c>
      <c r="CQ82" s="175">
        <f>IF(VLOOKUP($D82,'Appendix B - CI'!$C$2:$EM$141,CQ$1,0) &gt; 0,$C82,0)</f>
        <v>0</v>
      </c>
      <c r="CR82" s="175">
        <f>IF(VLOOKUP($D82,'Appendix B - CI'!$C$2:$EM$141,CR$1,0) &gt; 0,$C82,0)</f>
        <v>0</v>
      </c>
      <c r="CS82" s="175">
        <f>IF(VLOOKUP($D82,'Appendix B - CI'!$C$2:$EM$141,CS$1,0) &gt; 0,$C82,0)</f>
        <v>0</v>
      </c>
      <c r="CT82" s="175">
        <f>IF(VLOOKUP($D82,'Appendix B - CI'!$C$2:$EM$141,CT$1,0) &gt; 0,$C82,0)</f>
        <v>0</v>
      </c>
      <c r="CU82" s="175">
        <f>IF(VLOOKUP($D82,'Appendix B - CI'!$C$2:$EM$141,CU$1,0) &gt; 0,$C82,0)</f>
        <v>0</v>
      </c>
      <c r="CV82" s="175">
        <f>IF(VLOOKUP($D82,'Appendix B - CI'!$C$2:$EM$141,CV$1,0) &gt; 0,$C82,0)</f>
        <v>0</v>
      </c>
      <c r="CW82" s="989">
        <f>IF(VLOOKUP($D82,'Appendix B - CI'!$C$2:$EM$141,CW$1,0) &gt; 0,$C82,0)</f>
        <v>502.398</v>
      </c>
      <c r="CX82" s="175">
        <f>IF(VLOOKUP($D82,'Appendix B - CI'!$C$2:$EM$141,CX$1,0) &gt; 0,$C82,0)</f>
        <v>0</v>
      </c>
      <c r="CY82" s="175">
        <f>IF(VLOOKUP($D82,'Appendix B - CI'!$C$2:$EM$141,CY$1,0) &gt; 0,$C82,0)</f>
        <v>0</v>
      </c>
      <c r="CZ82" s="175">
        <f>IF(VLOOKUP($D82,'Appendix B - CI'!$C$2:$EM$141,CZ$1,0) &gt; 0,$C82,0)</f>
        <v>0</v>
      </c>
      <c r="DA82" s="175">
        <f>IF(VLOOKUP($D82,'Appendix B - CI'!$C$2:$EM$141,DA$1,0) &gt; 0,$C82,0)</f>
        <v>0</v>
      </c>
      <c r="DB82" s="175">
        <f>IF(VLOOKUP($D82,'Appendix B - CI'!$C$2:$EM$141,DB$1,0) &gt; 0,$C82,0)</f>
        <v>0</v>
      </c>
      <c r="DC82" s="175">
        <f>IF(VLOOKUP($D82,'Appendix B - CI'!$C$2:$EM$141,DC$1,0) &gt; 0,$C82,0)</f>
        <v>0</v>
      </c>
      <c r="DD82" s="175">
        <f>IF(VLOOKUP($D82,'Appendix B - CI'!$C$2:$EM$141,DD$1,0) &gt; 0,$C82,0)</f>
        <v>0</v>
      </c>
      <c r="DE82" s="175">
        <f>IF(VLOOKUP($D82,'Appendix B - CI'!$C$2:$EM$141,DE$1,0) &gt; 0,$C82,0)</f>
        <v>0</v>
      </c>
      <c r="DF82" s="989">
        <f>IF(VLOOKUP($D82,'Appendix B - CI'!$C$2:$EM$141,DF$1,0) &gt; 0,$C82,0)</f>
        <v>502.398</v>
      </c>
      <c r="DG82" s="175">
        <f>IF(VLOOKUP($D82,'Appendix B - CI'!$C$2:$EM$141,DG$1,0) &gt; 0,$C82,0)</f>
        <v>0</v>
      </c>
      <c r="DH82" s="175">
        <f>IF(VLOOKUP($D82,'Appendix B - CI'!$C$2:$EM$141,DH$1,0) &gt; 0,$C82,0)</f>
        <v>0</v>
      </c>
      <c r="DI82" s="175">
        <f>IF(VLOOKUP($D82,'Appendix B - CI'!$C$2:$EM$141,DI$1,0) &gt; 0,$C82,0)</f>
        <v>0</v>
      </c>
      <c r="DJ82" s="175">
        <f>IF(VLOOKUP($D82,'Appendix B - CI'!$C$2:$EM$141,DJ$1,0) &gt; 0,$C82,0)</f>
        <v>0</v>
      </c>
      <c r="DK82" s="175">
        <f>IF(VLOOKUP($D82,'Appendix B - CI'!$C$2:$EM$141,DK$1,0) &gt; 0,$C82,0)</f>
        <v>0</v>
      </c>
      <c r="DL82" s="175">
        <f>IF(VLOOKUP($D82,'Appendix B - CI'!$C$2:$EM$141,DL$1,0) &gt; 0,$C82,0)</f>
        <v>0</v>
      </c>
      <c r="DM82" s="175">
        <f>IF(VLOOKUP($D82,'Appendix B - CI'!$C$2:$EM$141,DM$1,0) &gt; 0,$C82,0)</f>
        <v>0</v>
      </c>
      <c r="DN82" s="989">
        <f>IF(VLOOKUP($D82,'Appendix B - CI'!$C$2:$EM$141,DN$1,0) &gt; 0,$C82,0)</f>
        <v>502.398</v>
      </c>
      <c r="DO82" s="175">
        <f>IF(VLOOKUP($D82,'Appendix B - CI'!$C$2:$EM$141,DO$1,0) &gt; 0,$C82,0)</f>
        <v>0</v>
      </c>
      <c r="DP82" s="175">
        <f>IF(VLOOKUP($D82,'Appendix B - CI'!$C$2:$EM$141,DP$1,0) &gt; 0,$C82,0)</f>
        <v>0</v>
      </c>
      <c r="DQ82" s="175">
        <f>IF(VLOOKUP($D82,'Appendix B - CI'!$C$2:$EM$141,DQ$1,0) &gt; 0,$C82,0)</f>
        <v>0</v>
      </c>
      <c r="DR82" s="175">
        <f>IF(VLOOKUP($D82,'Appendix B - CI'!$C$2:$EM$141,DR$1,0) &gt; 0,$C82,0)</f>
        <v>0</v>
      </c>
      <c r="DS82" s="175">
        <f>IF(VLOOKUP($D82,'Appendix B - CI'!$C$2:$EM$141,DS$1,0) &gt; 0,$C82,0)</f>
        <v>0</v>
      </c>
      <c r="DT82" s="989">
        <f>IF(VLOOKUP($D82,'Appendix B - CI'!$C$2:$EM$141,DT$1,0) &gt; 0,$C82,0)</f>
        <v>502.398</v>
      </c>
      <c r="DU82" s="175">
        <f>IF(VLOOKUP($D82,'Appendix B - CI'!$C$2:$EM$141,DU$1,0) &gt; 0,$C82,0)</f>
        <v>0</v>
      </c>
      <c r="DV82" s="175">
        <f>IF(VLOOKUP($D82,'Appendix B - CI'!$C$2:$EM$141,DV$1,0) &gt; 0,$C82,0)</f>
        <v>0</v>
      </c>
      <c r="DW82" s="175">
        <f>IF(VLOOKUP($D82,'Appendix B - CI'!$C$2:$EM$141,DW$1,0) &gt; 0,$C82,0)</f>
        <v>0</v>
      </c>
      <c r="DX82" s="175">
        <f>IF(VLOOKUP($D82,'Appendix B - CI'!$C$2:$EM$141,DX$1,0) &gt; 0,$C82,0)</f>
        <v>0</v>
      </c>
      <c r="DY82" s="175">
        <f>IF(VLOOKUP($D82,'Appendix B - CI'!$C$2:$EM$141,DY$1,0) &gt; 0,$C82,0)</f>
        <v>0</v>
      </c>
      <c r="DZ82" s="989">
        <f>IF(VLOOKUP($D82,'Appendix B - CI'!$C$2:$EM$141,DZ$1,0) &gt; 0,$C82,0)</f>
        <v>502.398</v>
      </c>
      <c r="EA82" s="175">
        <f>IF(VLOOKUP($D82,'Appendix B - CI'!$C$2:$EM$141,EA$1,0) &gt; 0,$C82,0)</f>
        <v>0</v>
      </c>
      <c r="EB82" s="175">
        <f>IF(VLOOKUP($D82,'Appendix B - CI'!$C$2:$EM$141,EB$1,0) &gt; 0,$C82,0)</f>
        <v>0</v>
      </c>
      <c r="EC82" s="175">
        <f>IF(VLOOKUP($D82,'Appendix B - CI'!$C$2:$EM$141,EC$1,0) &gt; 0,$C82,0)</f>
        <v>0</v>
      </c>
      <c r="ED82" s="175">
        <f>IF(VLOOKUP($D82,'Appendix B - CI'!$C$2:$EM$141,ED$1,0) &gt; 0,$C82,0)</f>
        <v>0</v>
      </c>
      <c r="EE82" s="989">
        <f>IF(VLOOKUP($D82,'Appendix B - CI'!$C$2:$EM$141,EE$1,0) &gt; 0,$C82,0)</f>
        <v>502.398</v>
      </c>
      <c r="EF82" s="175">
        <f>IF(VLOOKUP($D82,'Appendix B - CI'!$C$2:$EM$141,EF$1,0) &gt; 0,$C82,0)</f>
        <v>0</v>
      </c>
      <c r="EG82" s="175">
        <f>IF(VLOOKUP($D82,'Appendix B - CI'!$C$2:$EM$141,EG$1,0) &gt; 0,$C82,0)</f>
        <v>0</v>
      </c>
      <c r="EH82" s="175">
        <f>IF(VLOOKUP($D82,'Appendix B - CI'!$C$2:$EM$141,EH$1,0) &gt; 0,$C82,0)</f>
        <v>0</v>
      </c>
      <c r="EI82" s="175">
        <f>IF(VLOOKUP($D82,'Appendix B - CI'!$C$2:$EM$141,EI$1,0) &gt; 0,$C82,0)</f>
        <v>0</v>
      </c>
      <c r="EJ82" s="175">
        <f>IF(VLOOKUP($D82,'Appendix B - CI'!$C$2:$EM$141,EJ$1,0) &gt; 0,$C82,0)</f>
        <v>0</v>
      </c>
      <c r="EK82" s="175">
        <f>IF(VLOOKUP($D82,'Appendix B - CI'!$C$2:$EM$141,EK$1,0) &gt; 0,$C82,0)</f>
        <v>0</v>
      </c>
      <c r="EL82" s="175">
        <f>IF(VLOOKUP($D82,'Appendix B - CI'!$C$2:$EM$141,EL$1,0) &gt; 0,$C82,0)</f>
        <v>0</v>
      </c>
      <c r="EM82" s="175">
        <f>IF(VLOOKUP($D82,'Appendix B - CI'!$C$2:$EM$141,EM$1,0) &gt; 0,$C82,0)</f>
        <v>0</v>
      </c>
      <c r="EN82" s="175">
        <f>IF(VLOOKUP($D82,'Appendix B - CI'!$C$2:$EM$141,EN$1,0) &gt; 0,$C82,0)</f>
        <v>0</v>
      </c>
      <c r="EO82" s="178"/>
      <c r="EP82" s="178"/>
      <c r="EQ82" s="178"/>
      <c r="ER82" s="178"/>
      <c r="ES82" s="178"/>
      <c r="ET82" s="178"/>
      <c r="EU82" s="178"/>
      <c r="EV82" s="178"/>
      <c r="EW82" s="178"/>
      <c r="EX82" s="178"/>
      <c r="EY82" s="178"/>
      <c r="EZ82" s="178"/>
      <c r="FA82" s="178"/>
      <c r="FB82" s="178"/>
      <c r="FC82" s="178"/>
      <c r="FD82" s="178"/>
      <c r="FE82" s="178"/>
      <c r="FF82" s="178"/>
      <c r="FG82" s="178"/>
      <c r="FH82" s="178"/>
      <c r="FI82" s="178"/>
      <c r="FJ82" s="178"/>
      <c r="FK82" s="178"/>
      <c r="FL82" s="178"/>
      <c r="FM82" s="178"/>
      <c r="FN82" s="178"/>
      <c r="FO82" s="178"/>
      <c r="FP82" s="178"/>
      <c r="FQ82" s="178"/>
      <c r="FR82" s="178"/>
      <c r="FS82" s="178"/>
      <c r="FT82" s="178"/>
      <c r="FU82" s="178"/>
      <c r="FV82" s="178"/>
      <c r="FW82" s="178"/>
      <c r="FX82" s="178"/>
      <c r="FY82" s="178"/>
      <c r="FZ82" s="178"/>
      <c r="GA82" s="178"/>
      <c r="GB82" s="178"/>
      <c r="GC82" s="178"/>
      <c r="GD82" s="178"/>
      <c r="GE82" s="178"/>
      <c r="GF82" s="178"/>
      <c r="GG82" s="178"/>
      <c r="GH82" s="178"/>
      <c r="GI82" s="178"/>
      <c r="GJ82" s="178"/>
      <c r="GK82" s="178"/>
      <c r="GL82" s="178"/>
      <c r="GM82" s="178"/>
      <c r="GN82" s="178"/>
      <c r="GO82" s="178"/>
      <c r="GP82" s="178"/>
      <c r="GQ82" s="178"/>
      <c r="GR82" s="178"/>
      <c r="GS82" s="178"/>
      <c r="GT82" s="178"/>
      <c r="GU82" s="178"/>
      <c r="GV82" s="178"/>
      <c r="GW82" s="178"/>
      <c r="GX82" s="178"/>
      <c r="GY82" s="178"/>
      <c r="GZ82" s="178"/>
      <c r="HA82" s="178"/>
      <c r="HB82" s="178"/>
      <c r="HC82" s="178"/>
      <c r="HD82" s="178"/>
      <c r="HE82" s="178"/>
      <c r="HF82" s="178"/>
      <c r="HG82" s="178"/>
      <c r="HH82" s="178"/>
      <c r="HI82" s="178"/>
      <c r="HJ82" s="178"/>
      <c r="HK82" s="178"/>
      <c r="HL82" s="178"/>
      <c r="HM82" s="178"/>
      <c r="HN82" s="178"/>
      <c r="HO82" s="178"/>
      <c r="HP82" s="178"/>
      <c r="HQ82" s="178"/>
      <c r="HR82" s="178"/>
      <c r="HS82" s="178"/>
      <c r="HT82" s="178"/>
      <c r="HU82" s="178"/>
      <c r="HV82" s="178"/>
      <c r="HW82" s="178"/>
      <c r="HX82" s="178"/>
      <c r="HY82" s="178"/>
      <c r="HZ82" s="178"/>
      <c r="IA82" s="178"/>
      <c r="IB82" s="178"/>
      <c r="IC82" s="178"/>
      <c r="ID82" s="178"/>
      <c r="IE82" s="178"/>
      <c r="IF82" s="178"/>
      <c r="IG82" s="178"/>
      <c r="IH82" s="178"/>
      <c r="II82" s="178"/>
      <c r="IJ82" s="178"/>
      <c r="IK82" s="178"/>
      <c r="IL82" s="178"/>
      <c r="IM82" s="178"/>
      <c r="IN82" s="178"/>
      <c r="IO82" s="178"/>
      <c r="IP82" s="178"/>
      <c r="IQ82" s="178"/>
      <c r="IR82" s="178"/>
      <c r="IS82" s="178"/>
      <c r="IT82" s="178"/>
      <c r="IU82" s="178"/>
      <c r="IV82" s="178"/>
      <c r="IW82" s="178"/>
      <c r="IX82" s="178"/>
      <c r="IY82" s="178"/>
      <c r="IZ82" s="178"/>
      <c r="JA82" s="178"/>
      <c r="JB82" s="178"/>
      <c r="JC82" s="178"/>
      <c r="JD82" s="178"/>
      <c r="JE82" s="178"/>
      <c r="JF82" s="178"/>
      <c r="JG82" s="178"/>
      <c r="JH82" s="178"/>
      <c r="JI82" s="178"/>
      <c r="JJ82" s="178"/>
      <c r="JK82" s="178"/>
      <c r="JL82" s="178"/>
      <c r="JM82" s="178"/>
      <c r="JN82" s="178"/>
      <c r="JO82" s="178"/>
      <c r="JP82" s="178"/>
      <c r="JQ82" s="178"/>
      <c r="JR82" s="178"/>
      <c r="JS82" s="178"/>
      <c r="JT82" s="178"/>
      <c r="JU82" s="178"/>
      <c r="JV82" s="178"/>
      <c r="JW82" s="178"/>
      <c r="JX82" s="178"/>
      <c r="JY82" s="180"/>
    </row>
    <row r="83" ht="14.25" customHeight="1">
      <c r="A83" s="50" t="s">
        <v>275</v>
      </c>
      <c r="B83" s="83" t="s">
        <v>480</v>
      </c>
      <c r="C83" s="1330">
        <f>VLOOKUP(D83,'Combined Scenario II - Results'!$C$2:$AR$87,42,0)</f>
        <v>5688.759</v>
      </c>
      <c r="D83" s="50">
        <v>1811129.0</v>
      </c>
      <c r="E83" s="175">
        <f>IF(VLOOKUP($D83,'Appendix B - CI'!$C$2:$EM$141,E$1,0) &gt; 0,$C83,0)</f>
        <v>0</v>
      </c>
      <c r="F83" s="175">
        <f>IF(VLOOKUP($D83,'Appendix B - CI'!$C$2:$EM$141,F$1,0) &gt; 0,$C83,0)</f>
        <v>0</v>
      </c>
      <c r="G83" s="175">
        <f>IF(VLOOKUP($D83,'Appendix B - CI'!$C$2:$EM$141,G$1,0) &gt; 0,$C83,0)</f>
        <v>0</v>
      </c>
      <c r="H83" s="175">
        <f>IF(VLOOKUP($D83,'Appendix B - CI'!$C$2:$EM$141,H$1,0) &gt; 0,$C83,0)</f>
        <v>0</v>
      </c>
      <c r="I83" s="175">
        <f>IF(VLOOKUP($D83,'Appendix B - CI'!$C$2:$EM$141,I$1,0) &gt; 0,$C83,0)</f>
        <v>0</v>
      </c>
      <c r="J83" s="175">
        <f>IF(VLOOKUP($D83,'Appendix B - CI'!$C$2:$EM$141,J$1,0) &gt; 0,$C83,0)</f>
        <v>0</v>
      </c>
      <c r="K83" s="175">
        <f>IF(VLOOKUP($D83,'Appendix B - CI'!$C$2:$EM$141,K$1,0) &gt; 0,$C83,0)</f>
        <v>0</v>
      </c>
      <c r="L83" s="175">
        <f>IF(VLOOKUP($D83,'Appendix B - CI'!$C$2:$EM$141,L$1,0) &gt; 0,$C83,0)</f>
        <v>0</v>
      </c>
      <c r="M83" s="175">
        <f>IF(VLOOKUP($D83,'Appendix B - CI'!$C$2:$EM$141,M$1,0) &gt; 0,$C83,0)</f>
        <v>0</v>
      </c>
      <c r="N83" s="175">
        <f>IF(VLOOKUP($D83,'Appendix B - CI'!$C$2:$EM$141,N$1,0) &gt; 0,$C83,0)</f>
        <v>0</v>
      </c>
      <c r="O83" s="175">
        <f>IF(VLOOKUP($D83,'Appendix B - CI'!$C$2:$EM$141,O$1,0) &gt; 0,$C83,0)</f>
        <v>0</v>
      </c>
      <c r="P83" s="175">
        <f>IF(VLOOKUP($D83,'Appendix B - CI'!$C$2:$EM$141,P$1,0) &gt; 0,$C83,0)</f>
        <v>0</v>
      </c>
      <c r="Q83" s="175">
        <f>IF(VLOOKUP($D83,'Appendix B - CI'!$C$2:$EM$141,Q$1,0) &gt; 0,$C83,0)</f>
        <v>0</v>
      </c>
      <c r="R83" s="175">
        <f>IF(VLOOKUP($D83,'Appendix B - CI'!$C$2:$EM$141,R$1,0) &gt; 0,$C83,0)</f>
        <v>0</v>
      </c>
      <c r="S83" s="175">
        <f>IF(VLOOKUP($D83,'Appendix B - CI'!$C$2:$EM$141,S$1,0) &gt; 0,$C83,0)</f>
        <v>0</v>
      </c>
      <c r="T83" s="175">
        <f>IF(VLOOKUP($D83,'Appendix B - CI'!$C$2:$EM$141,T$1,0) &gt; 0,$C83,0)</f>
        <v>0</v>
      </c>
      <c r="U83" s="175">
        <f>IF(VLOOKUP($D83,'Appendix B - CI'!$C$2:$EM$141,U$1,0) &gt; 0,$C83,0)</f>
        <v>0</v>
      </c>
      <c r="V83" s="175">
        <f>IF(VLOOKUP($D83,'Appendix B - CI'!$C$2:$EM$141,V$1,0) &gt; 0,$C83,0)</f>
        <v>0</v>
      </c>
      <c r="W83" s="175">
        <f>IF(VLOOKUP($D83,'Appendix B - CI'!$C$2:$EM$141,W$1,0) &gt; 0,$C83,0)</f>
        <v>0</v>
      </c>
      <c r="X83" s="175">
        <f>IF(VLOOKUP($D83,'Appendix B - CI'!$C$2:$EM$141,X$1,0) &gt; 0,$C83,0)</f>
        <v>0</v>
      </c>
      <c r="Y83" s="175">
        <f>IF(VLOOKUP($D83,'Appendix B - CI'!$C$2:$EM$141,Y$1,0) &gt; 0,$C83,0)</f>
        <v>0</v>
      </c>
      <c r="Z83" s="175">
        <f>IF(VLOOKUP($D83,'Appendix B - CI'!$C$2:$EM$141,Z$1,0) &gt; 0,$C83,0)</f>
        <v>0</v>
      </c>
      <c r="AA83" s="175">
        <f>IF(VLOOKUP($D83,'Appendix B - CI'!$C$2:$EM$141,AA$1,0) &gt; 0,$C83,0)</f>
        <v>0</v>
      </c>
      <c r="AB83" s="175">
        <f>IF(VLOOKUP($D83,'Appendix B - CI'!$C$2:$EM$141,AB$1,0) &gt; 0,$C83,0)</f>
        <v>0</v>
      </c>
      <c r="AC83" s="175">
        <f>IF(VLOOKUP($D83,'Appendix B - CI'!$C$2:$EM$141,AC$1,0) &gt; 0,$C83,0)</f>
        <v>0</v>
      </c>
      <c r="AD83" s="175">
        <f>IF(VLOOKUP($D83,'Appendix B - CI'!$C$2:$EM$141,AD$1,0) &gt; 0,$C83,0)</f>
        <v>0</v>
      </c>
      <c r="AE83" s="175">
        <f>IF(VLOOKUP($D83,'Appendix B - CI'!$C$2:$EM$141,AE$1,0) &gt; 0,$C83,0)</f>
        <v>0</v>
      </c>
      <c r="AF83" s="175">
        <f>IF(VLOOKUP($D83,'Appendix B - CI'!$C$2:$EM$141,AF$1,0) &gt; 0,$C83,0)</f>
        <v>0</v>
      </c>
      <c r="AG83" s="175">
        <f>IF(VLOOKUP($D83,'Appendix B - CI'!$C$2:$EM$141,AG$1,0) &gt; 0,$C83,0)</f>
        <v>0</v>
      </c>
      <c r="AH83" s="175">
        <f>IF(VLOOKUP($D83,'Appendix B - CI'!$C$2:$EM$141,AH$1,0) &gt; 0,$C83,0)</f>
        <v>0</v>
      </c>
      <c r="AI83" s="175">
        <f>IF(VLOOKUP($D83,'Appendix B - CI'!$C$2:$EM$141,AI$1,0) &gt; 0,$C83,0)</f>
        <v>0</v>
      </c>
      <c r="AJ83" s="989">
        <f>IF(VLOOKUP($D83,'Appendix B - CI'!$C$2:$EM$141,AJ$1,0) &gt; 0,$C83,0)</f>
        <v>5688.759</v>
      </c>
      <c r="AK83" s="175">
        <f>IF(VLOOKUP($D83,'Appendix B - CI'!$C$2:$EM$141,AK$1,0) &gt; 0,$C83,0)</f>
        <v>0</v>
      </c>
      <c r="AL83" s="175">
        <f>IF(VLOOKUP($D83,'Appendix B - CI'!$C$2:$EM$141,AL$1,0) &gt; 0,$C83,0)</f>
        <v>0</v>
      </c>
      <c r="AM83" s="175">
        <f>IF(VLOOKUP($D83,'Appendix B - CI'!$C$2:$EM$141,AM$1,0) &gt; 0,$C83,0)</f>
        <v>0</v>
      </c>
      <c r="AN83" s="175">
        <f>IF(VLOOKUP($D83,'Appendix B - CI'!$C$2:$EM$141,AN$1,0) &gt; 0,$C83,0)</f>
        <v>0</v>
      </c>
      <c r="AO83" s="175">
        <f>IF(VLOOKUP($D83,'Appendix B - CI'!$C$2:$EM$141,AO$1,0) &gt; 0,$C83,0)</f>
        <v>0</v>
      </c>
      <c r="AP83" s="175">
        <f>IF(VLOOKUP($D83,'Appendix B - CI'!$C$2:$EM$141,AP$1,0) &gt; 0,$C83,0)</f>
        <v>0</v>
      </c>
      <c r="AQ83" s="175">
        <f>IF(VLOOKUP($D83,'Appendix B - CI'!$C$2:$EM$141,AQ$1,0) &gt; 0,$C83,0)</f>
        <v>0</v>
      </c>
      <c r="AR83" s="989">
        <f>IF(VLOOKUP($D83,'Appendix B - CI'!$C$2:$EM$141,AR$1,0) &gt; 0,$C83,0)</f>
        <v>5688.759</v>
      </c>
      <c r="AS83" s="175">
        <f>IF(VLOOKUP($D83,'Appendix B - CI'!$C$2:$EM$141,AS$1,0) &gt; 0,$C83,0)</f>
        <v>0</v>
      </c>
      <c r="AT83" s="175">
        <f>IF(VLOOKUP($D83,'Appendix B - CI'!$C$2:$EM$141,AT$1,0) &gt; 0,$C83,0)</f>
        <v>0</v>
      </c>
      <c r="AU83" s="175">
        <f>IF(VLOOKUP($D83,'Appendix B - CI'!$C$2:$EM$141,AU$1,0) &gt; 0,$C83,0)</f>
        <v>0</v>
      </c>
      <c r="AV83" s="175">
        <f>IF(VLOOKUP($D83,'Appendix B - CI'!$C$2:$EM$141,AV$1,0) &gt; 0,$C83,0)</f>
        <v>0</v>
      </c>
      <c r="AW83" s="175">
        <f>IF(VLOOKUP($D83,'Appendix B - CI'!$C$2:$EM$141,AW$1,0) &gt; 0,$C83,0)</f>
        <v>0</v>
      </c>
      <c r="AX83" s="175">
        <f>IF(VLOOKUP($D83,'Appendix B - CI'!$C$2:$EM$141,AX$1,0) &gt; 0,$C83,0)</f>
        <v>0</v>
      </c>
      <c r="AY83" s="175">
        <f>IF(VLOOKUP($D83,'Appendix B - CI'!$C$2:$EM$141,AY$1,0) &gt; 0,$C83,0)</f>
        <v>0</v>
      </c>
      <c r="AZ83" s="175">
        <f>IF(VLOOKUP($D83,'Appendix B - CI'!$C$2:$EM$141,AZ$1,0) &gt; 0,$C83,0)</f>
        <v>0</v>
      </c>
      <c r="BA83" s="175">
        <f>IF(VLOOKUP($D83,'Appendix B - CI'!$C$2:$EM$141,BA$1,0) &gt; 0,$C83,0)</f>
        <v>0</v>
      </c>
      <c r="BB83" s="175">
        <f>IF(VLOOKUP($D83,'Appendix B - CI'!$C$2:$EM$141,BB$1,0) &gt; 0,$C83,0)</f>
        <v>0</v>
      </c>
      <c r="BC83" s="175">
        <f>IF(VLOOKUP($D83,'Appendix B - CI'!$C$2:$EM$141,BC$1,0) &gt; 0,$C83,0)</f>
        <v>0</v>
      </c>
      <c r="BD83" s="175">
        <f>IF(VLOOKUP($D83,'Appendix B - CI'!$C$2:$EM$141,BD$1,0) &gt; 0,$C83,0)</f>
        <v>0</v>
      </c>
      <c r="BE83" s="175">
        <f>IF(VLOOKUP($D83,'Appendix B - CI'!$C$2:$EM$141,BE$1,0) &gt; 0,$C83,0)</f>
        <v>0</v>
      </c>
      <c r="BF83" s="175">
        <f>IF(VLOOKUP($D83,'Appendix B - CI'!$C$2:$EM$141,BF$1,0) &gt; 0,$C83,0)</f>
        <v>0</v>
      </c>
      <c r="BG83" s="175">
        <f>IF(VLOOKUP($D83,'Appendix B - CI'!$C$2:$EM$141,BG$1,0) &gt; 0,$C83,0)</f>
        <v>0</v>
      </c>
      <c r="BH83" s="989">
        <f>IF(VLOOKUP($D83,'Appendix B - CI'!$C$2:$EM$141,BH$1,0) &gt; 0,$C83,0)</f>
        <v>5688.759</v>
      </c>
      <c r="BI83" s="175">
        <f>IF(VLOOKUP($D83,'Appendix B - CI'!$C$2:$EM$141,BI$1,0) &gt; 0,$C83,0)</f>
        <v>0</v>
      </c>
      <c r="BJ83" s="175">
        <f>IF(VLOOKUP($D83,'Appendix B - CI'!$C$2:$EM$141,BJ$1,0) &gt; 0,$C83,0)</f>
        <v>0</v>
      </c>
      <c r="BK83" s="175">
        <f>IF(VLOOKUP($D83,'Appendix B - CI'!$C$2:$EM$141,BK$1,0) &gt; 0,$C83,0)</f>
        <v>0</v>
      </c>
      <c r="BL83" s="175">
        <f>IF(VLOOKUP($D83,'Appendix B - CI'!$C$2:$EM$141,BL$1,0) &gt; 0,$C83,0)</f>
        <v>0</v>
      </c>
      <c r="BM83" s="175">
        <f>IF(VLOOKUP($D83,'Appendix B - CI'!$C$2:$EM$141,BM$1,0) &gt; 0,$C83,0)</f>
        <v>0</v>
      </c>
      <c r="BN83" s="175">
        <f>IF(VLOOKUP($D83,'Appendix B - CI'!$C$2:$EM$141,BN$1,0) &gt; 0,$C83,0)</f>
        <v>0</v>
      </c>
      <c r="BO83" s="175">
        <f>IF(VLOOKUP($D83,'Appendix B - CI'!$C$2:$EM$141,BO$1,0) &gt; 0,$C83,0)</f>
        <v>0</v>
      </c>
      <c r="BP83" s="175">
        <f>IF(VLOOKUP($D83,'Appendix B - CI'!$C$2:$EM$141,BP$1,0) &gt; 0,$C83,0)</f>
        <v>0</v>
      </c>
      <c r="BQ83" s="175">
        <f>IF(VLOOKUP($D83,'Appendix B - CI'!$C$2:$EM$141,BQ$1,0) &gt; 0,$C83,0)</f>
        <v>0</v>
      </c>
      <c r="BR83" s="175">
        <f>IF(VLOOKUP($D83,'Appendix B - CI'!$C$2:$EM$141,BR$1,0) &gt; 0,$C83,0)</f>
        <v>0</v>
      </c>
      <c r="BS83" s="175">
        <f>IF(VLOOKUP($D83,'Appendix B - CI'!$C$2:$EM$141,BS$1,0) &gt; 0,$C83,0)</f>
        <v>0</v>
      </c>
      <c r="BT83" s="175">
        <f>IF(VLOOKUP($D83,'Appendix B - CI'!$C$2:$EM$141,BT$1,0) &gt; 0,$C83,0)</f>
        <v>0</v>
      </c>
      <c r="BU83" s="175">
        <f>IF(VLOOKUP($D83,'Appendix B - CI'!$C$2:$EM$141,BU$1,0) &gt; 0,$C83,0)</f>
        <v>0</v>
      </c>
      <c r="BV83" s="175">
        <f>IF(VLOOKUP($D83,'Appendix B - CI'!$C$2:$EM$141,BV$1,0) &gt; 0,$C83,0)</f>
        <v>0</v>
      </c>
      <c r="BW83" s="175">
        <f>IF(VLOOKUP($D83,'Appendix B - CI'!$C$2:$EM$141,BW$1,0) &gt; 0,$C83,0)</f>
        <v>0</v>
      </c>
      <c r="BX83" s="175">
        <f>IF(VLOOKUP($D83,'Appendix B - CI'!$C$2:$EM$141,BX$1,0) &gt; 0,$C83,0)</f>
        <v>0</v>
      </c>
      <c r="BY83" s="175">
        <f>IF(VLOOKUP($D83,'Appendix B - CI'!$C$2:$EM$141,BY$1,0) &gt; 0,$C83,0)</f>
        <v>0</v>
      </c>
      <c r="BZ83" s="175">
        <f>IF(VLOOKUP($D83,'Appendix B - CI'!$C$2:$EM$141,BZ$1,0) &gt; 0,$C83,0)</f>
        <v>0</v>
      </c>
      <c r="CA83" s="175">
        <f>IF(VLOOKUP($D83,'Appendix B - CI'!$C$2:$EM$141,CA$1,0) &gt; 0,$C83,0)</f>
        <v>0</v>
      </c>
      <c r="CB83" s="175">
        <f>IF(VLOOKUP($D83,'Appendix B - CI'!$C$2:$EM$141,CB$1,0) &gt; 0,$C83,0)</f>
        <v>0</v>
      </c>
      <c r="CC83" s="175">
        <f>IF(VLOOKUP($D83,'Appendix B - CI'!$C$2:$EM$141,CC$1,0) &gt; 0,$C83,0)</f>
        <v>0</v>
      </c>
      <c r="CD83" s="175">
        <f>IF(VLOOKUP($D83,'Appendix B - CI'!$C$2:$EM$141,CD$1,0) &gt; 0,$C83,0)</f>
        <v>0</v>
      </c>
      <c r="CE83" s="175">
        <f>IF(VLOOKUP($D83,'Appendix B - CI'!$C$2:$EM$141,CE$1,0) &gt; 0,$C83,0)</f>
        <v>0</v>
      </c>
      <c r="CF83" s="175">
        <f>IF(VLOOKUP($D83,'Appendix B - CI'!$C$2:$EM$141,CF$1,0) &gt; 0,$C83,0)</f>
        <v>0</v>
      </c>
      <c r="CG83" s="175">
        <f>IF(VLOOKUP($D83,'Appendix B - CI'!$C$2:$EM$141,CG$1,0) &gt; 0,$C83,0)</f>
        <v>0</v>
      </c>
      <c r="CH83" s="175">
        <f>IF(VLOOKUP($D83,'Appendix B - CI'!$C$2:$EM$141,CH$1,0) &gt; 0,$C83,0)</f>
        <v>0</v>
      </c>
      <c r="CI83" s="175">
        <f>IF(VLOOKUP($D83,'Appendix B - CI'!$C$2:$EM$141,CI$1,0) &gt; 0,$C83,0)</f>
        <v>0</v>
      </c>
      <c r="CJ83" s="175">
        <f>IF(VLOOKUP($D83,'Appendix B - CI'!$C$2:$EM$141,CJ$1,0) &gt; 0,$C83,0)</f>
        <v>0</v>
      </c>
      <c r="CK83" s="175">
        <f>IF(VLOOKUP($D83,'Appendix B - CI'!$C$2:$EM$141,CK$1,0) &gt; 0,$C83,0)</f>
        <v>0</v>
      </c>
      <c r="CL83" s="989">
        <f>IF(VLOOKUP($D83,'Appendix B - CI'!$C$2:$EM$141,CL$1,0) &gt; 0,$C83,0)</f>
        <v>5688.759</v>
      </c>
      <c r="CM83" s="175">
        <f>IF(VLOOKUP($D83,'Appendix B - CI'!$C$2:$EM$141,CM$1,0) &gt; 0,$C83,0)</f>
        <v>0</v>
      </c>
      <c r="CN83" s="175">
        <f>IF(VLOOKUP($D83,'Appendix B - CI'!$C$2:$EM$141,CN$1,0) &gt; 0,$C83,0)</f>
        <v>0</v>
      </c>
      <c r="CO83" s="175">
        <f>IF(VLOOKUP($D83,'Appendix B - CI'!$C$2:$EM$141,CO$1,0) &gt; 0,$C83,0)</f>
        <v>0</v>
      </c>
      <c r="CP83" s="175">
        <f>IF(VLOOKUP($D83,'Appendix B - CI'!$C$2:$EM$141,CP$1,0) &gt; 0,$C83,0)</f>
        <v>0</v>
      </c>
      <c r="CQ83" s="175">
        <f>IF(VLOOKUP($D83,'Appendix B - CI'!$C$2:$EM$141,CQ$1,0) &gt; 0,$C83,0)</f>
        <v>0</v>
      </c>
      <c r="CR83" s="175">
        <f>IF(VLOOKUP($D83,'Appendix B - CI'!$C$2:$EM$141,CR$1,0) &gt; 0,$C83,0)</f>
        <v>0</v>
      </c>
      <c r="CS83" s="175">
        <f>IF(VLOOKUP($D83,'Appendix B - CI'!$C$2:$EM$141,CS$1,0) &gt; 0,$C83,0)</f>
        <v>0</v>
      </c>
      <c r="CT83" s="175">
        <f>IF(VLOOKUP($D83,'Appendix B - CI'!$C$2:$EM$141,CT$1,0) &gt; 0,$C83,0)</f>
        <v>0</v>
      </c>
      <c r="CU83" s="175">
        <f>IF(VLOOKUP($D83,'Appendix B - CI'!$C$2:$EM$141,CU$1,0) &gt; 0,$C83,0)</f>
        <v>0</v>
      </c>
      <c r="CV83" s="175">
        <f>IF(VLOOKUP($D83,'Appendix B - CI'!$C$2:$EM$141,CV$1,0) &gt; 0,$C83,0)</f>
        <v>0</v>
      </c>
      <c r="CW83" s="989">
        <f>IF(VLOOKUP($D83,'Appendix B - CI'!$C$2:$EM$141,CW$1,0) &gt; 0,$C83,0)</f>
        <v>5688.759</v>
      </c>
      <c r="CX83" s="175">
        <f>IF(VLOOKUP($D83,'Appendix B - CI'!$C$2:$EM$141,CX$1,0) &gt; 0,$C83,0)</f>
        <v>0</v>
      </c>
      <c r="CY83" s="175">
        <f>IF(VLOOKUP($D83,'Appendix B - CI'!$C$2:$EM$141,CY$1,0) &gt; 0,$C83,0)</f>
        <v>0</v>
      </c>
      <c r="CZ83" s="175">
        <f>IF(VLOOKUP($D83,'Appendix B - CI'!$C$2:$EM$141,CZ$1,0) &gt; 0,$C83,0)</f>
        <v>0</v>
      </c>
      <c r="DA83" s="175">
        <f>IF(VLOOKUP($D83,'Appendix B - CI'!$C$2:$EM$141,DA$1,0) &gt; 0,$C83,0)</f>
        <v>0</v>
      </c>
      <c r="DB83" s="175">
        <f>IF(VLOOKUP($D83,'Appendix B - CI'!$C$2:$EM$141,DB$1,0) &gt; 0,$C83,0)</f>
        <v>0</v>
      </c>
      <c r="DC83" s="175">
        <f>IF(VLOOKUP($D83,'Appendix B - CI'!$C$2:$EM$141,DC$1,0) &gt; 0,$C83,0)</f>
        <v>0</v>
      </c>
      <c r="DD83" s="175">
        <f>IF(VLOOKUP($D83,'Appendix B - CI'!$C$2:$EM$141,DD$1,0) &gt; 0,$C83,0)</f>
        <v>0</v>
      </c>
      <c r="DE83" s="175">
        <f>IF(VLOOKUP($D83,'Appendix B - CI'!$C$2:$EM$141,DE$1,0) &gt; 0,$C83,0)</f>
        <v>0</v>
      </c>
      <c r="DF83" s="989">
        <f>IF(VLOOKUP($D83,'Appendix B - CI'!$C$2:$EM$141,DF$1,0) &gt; 0,$C83,0)</f>
        <v>5688.759</v>
      </c>
      <c r="DG83" s="175">
        <f>IF(VLOOKUP($D83,'Appendix B - CI'!$C$2:$EM$141,DG$1,0) &gt; 0,$C83,0)</f>
        <v>0</v>
      </c>
      <c r="DH83" s="175">
        <f>IF(VLOOKUP($D83,'Appendix B - CI'!$C$2:$EM$141,DH$1,0) &gt; 0,$C83,0)</f>
        <v>0</v>
      </c>
      <c r="DI83" s="175">
        <f>IF(VLOOKUP($D83,'Appendix B - CI'!$C$2:$EM$141,DI$1,0) &gt; 0,$C83,0)</f>
        <v>0</v>
      </c>
      <c r="DJ83" s="175">
        <f>IF(VLOOKUP($D83,'Appendix B - CI'!$C$2:$EM$141,DJ$1,0) &gt; 0,$C83,0)</f>
        <v>0</v>
      </c>
      <c r="DK83" s="175">
        <f>IF(VLOOKUP($D83,'Appendix B - CI'!$C$2:$EM$141,DK$1,0) &gt; 0,$C83,0)</f>
        <v>0</v>
      </c>
      <c r="DL83" s="175">
        <f>IF(VLOOKUP($D83,'Appendix B - CI'!$C$2:$EM$141,DL$1,0) &gt; 0,$C83,0)</f>
        <v>0</v>
      </c>
      <c r="DM83" s="175">
        <f>IF(VLOOKUP($D83,'Appendix B - CI'!$C$2:$EM$141,DM$1,0) &gt; 0,$C83,0)</f>
        <v>0</v>
      </c>
      <c r="DN83" s="989">
        <f>IF(VLOOKUP($D83,'Appendix B - CI'!$C$2:$EM$141,DN$1,0) &gt; 0,$C83,0)</f>
        <v>5688.759</v>
      </c>
      <c r="DO83" s="175">
        <f>IF(VLOOKUP($D83,'Appendix B - CI'!$C$2:$EM$141,DO$1,0) &gt; 0,$C83,0)</f>
        <v>0</v>
      </c>
      <c r="DP83" s="175">
        <f>IF(VLOOKUP($D83,'Appendix B - CI'!$C$2:$EM$141,DP$1,0) &gt; 0,$C83,0)</f>
        <v>0</v>
      </c>
      <c r="DQ83" s="175">
        <f>IF(VLOOKUP($D83,'Appendix B - CI'!$C$2:$EM$141,DQ$1,0) &gt; 0,$C83,0)</f>
        <v>0</v>
      </c>
      <c r="DR83" s="175">
        <f>IF(VLOOKUP($D83,'Appendix B - CI'!$C$2:$EM$141,DR$1,0) &gt; 0,$C83,0)</f>
        <v>0</v>
      </c>
      <c r="DS83" s="175">
        <f>IF(VLOOKUP($D83,'Appendix B - CI'!$C$2:$EM$141,DS$1,0) &gt; 0,$C83,0)</f>
        <v>0</v>
      </c>
      <c r="DT83" s="989">
        <f>IF(VLOOKUP($D83,'Appendix B - CI'!$C$2:$EM$141,DT$1,0) &gt; 0,$C83,0)</f>
        <v>5688.759</v>
      </c>
      <c r="DU83" s="175">
        <f>IF(VLOOKUP($D83,'Appendix B - CI'!$C$2:$EM$141,DU$1,0) &gt; 0,$C83,0)</f>
        <v>0</v>
      </c>
      <c r="DV83" s="175">
        <f>IF(VLOOKUP($D83,'Appendix B - CI'!$C$2:$EM$141,DV$1,0) &gt; 0,$C83,0)</f>
        <v>0</v>
      </c>
      <c r="DW83" s="175">
        <f>IF(VLOOKUP($D83,'Appendix B - CI'!$C$2:$EM$141,DW$1,0) &gt; 0,$C83,0)</f>
        <v>0</v>
      </c>
      <c r="DX83" s="175">
        <f>IF(VLOOKUP($D83,'Appendix B - CI'!$C$2:$EM$141,DX$1,0) &gt; 0,$C83,0)</f>
        <v>0</v>
      </c>
      <c r="DY83" s="175">
        <f>IF(VLOOKUP($D83,'Appendix B - CI'!$C$2:$EM$141,DY$1,0) &gt; 0,$C83,0)</f>
        <v>0</v>
      </c>
      <c r="DZ83" s="989">
        <f>IF(VLOOKUP($D83,'Appendix B - CI'!$C$2:$EM$141,DZ$1,0) &gt; 0,$C83,0)</f>
        <v>5688.759</v>
      </c>
      <c r="EA83" s="175">
        <f>IF(VLOOKUP($D83,'Appendix B - CI'!$C$2:$EM$141,EA$1,0) &gt; 0,$C83,0)</f>
        <v>0</v>
      </c>
      <c r="EB83" s="175">
        <f>IF(VLOOKUP($D83,'Appendix B - CI'!$C$2:$EM$141,EB$1,0) &gt; 0,$C83,0)</f>
        <v>0</v>
      </c>
      <c r="EC83" s="175">
        <f>IF(VLOOKUP($D83,'Appendix B - CI'!$C$2:$EM$141,EC$1,0) &gt; 0,$C83,0)</f>
        <v>0</v>
      </c>
      <c r="ED83" s="175">
        <f>IF(VLOOKUP($D83,'Appendix B - CI'!$C$2:$EM$141,ED$1,0) &gt; 0,$C83,0)</f>
        <v>0</v>
      </c>
      <c r="EE83" s="989">
        <f>IF(VLOOKUP($D83,'Appendix B - CI'!$C$2:$EM$141,EE$1,0) &gt; 0,$C83,0)</f>
        <v>5688.759</v>
      </c>
      <c r="EF83" s="175">
        <f>IF(VLOOKUP($D83,'Appendix B - CI'!$C$2:$EM$141,EF$1,0) &gt; 0,$C83,0)</f>
        <v>0</v>
      </c>
      <c r="EG83" s="175">
        <f>IF(VLOOKUP($D83,'Appendix B - CI'!$C$2:$EM$141,EG$1,0) &gt; 0,$C83,0)</f>
        <v>0</v>
      </c>
      <c r="EH83" s="175">
        <f>IF(VLOOKUP($D83,'Appendix B - CI'!$C$2:$EM$141,EH$1,0) &gt; 0,$C83,0)</f>
        <v>0</v>
      </c>
      <c r="EI83" s="175">
        <f>IF(VLOOKUP($D83,'Appendix B - CI'!$C$2:$EM$141,EI$1,0) &gt; 0,$C83,0)</f>
        <v>0</v>
      </c>
      <c r="EJ83" s="175">
        <f>IF(VLOOKUP($D83,'Appendix B - CI'!$C$2:$EM$141,EJ$1,0) &gt; 0,$C83,0)</f>
        <v>0</v>
      </c>
      <c r="EK83" s="175">
        <f>IF(VLOOKUP($D83,'Appendix B - CI'!$C$2:$EM$141,EK$1,0) &gt; 0,$C83,0)</f>
        <v>0</v>
      </c>
      <c r="EL83" s="175">
        <f>IF(VLOOKUP($D83,'Appendix B - CI'!$C$2:$EM$141,EL$1,0) &gt; 0,$C83,0)</f>
        <v>0</v>
      </c>
      <c r="EM83" s="175">
        <f>IF(VLOOKUP($D83,'Appendix B - CI'!$C$2:$EM$141,EM$1,0) &gt; 0,$C83,0)</f>
        <v>0</v>
      </c>
      <c r="EN83" s="175">
        <f>IF(VLOOKUP($D83,'Appendix B - CI'!$C$2:$EM$141,EN$1,0) &gt; 0,$C83,0)</f>
        <v>0</v>
      </c>
      <c r="EO83" s="178"/>
      <c r="EP83" s="178"/>
      <c r="EQ83" s="178"/>
      <c r="ER83" s="178"/>
      <c r="ES83" s="178"/>
      <c r="ET83" s="178"/>
      <c r="EU83" s="178"/>
      <c r="EV83" s="178"/>
      <c r="EW83" s="178"/>
      <c r="EX83" s="178"/>
      <c r="EY83" s="178"/>
      <c r="EZ83" s="178"/>
      <c r="FA83" s="178"/>
      <c r="FB83" s="178"/>
      <c r="FC83" s="178"/>
      <c r="FD83" s="178"/>
      <c r="FE83" s="178"/>
      <c r="FF83" s="178"/>
      <c r="FG83" s="178"/>
      <c r="FH83" s="178"/>
      <c r="FI83" s="178"/>
      <c r="FJ83" s="178"/>
      <c r="FK83" s="178"/>
      <c r="FL83" s="178"/>
      <c r="FM83" s="178"/>
      <c r="FN83" s="178"/>
      <c r="FO83" s="178"/>
      <c r="FP83" s="178"/>
      <c r="FQ83" s="178"/>
      <c r="FR83" s="178"/>
      <c r="FS83" s="178"/>
      <c r="FT83" s="178"/>
      <c r="FU83" s="178"/>
      <c r="FV83" s="178"/>
      <c r="FW83" s="178"/>
      <c r="FX83" s="178"/>
      <c r="FY83" s="178"/>
      <c r="FZ83" s="178"/>
      <c r="GA83" s="178"/>
      <c r="GB83" s="178"/>
      <c r="GC83" s="178"/>
      <c r="GD83" s="178"/>
      <c r="GE83" s="178"/>
      <c r="GF83" s="178"/>
      <c r="GG83" s="178"/>
      <c r="GH83" s="178"/>
      <c r="GI83" s="178"/>
      <c r="GJ83" s="178"/>
      <c r="GK83" s="178"/>
      <c r="GL83" s="178"/>
      <c r="GM83" s="178"/>
      <c r="GN83" s="178"/>
      <c r="GO83" s="178"/>
      <c r="GP83" s="178"/>
      <c r="GQ83" s="178"/>
      <c r="GR83" s="178"/>
      <c r="GS83" s="178"/>
      <c r="GT83" s="178"/>
      <c r="GU83" s="178"/>
      <c r="GV83" s="178"/>
      <c r="GW83" s="178"/>
      <c r="GX83" s="178"/>
      <c r="GY83" s="178"/>
      <c r="GZ83" s="178"/>
      <c r="HA83" s="178"/>
      <c r="HB83" s="178"/>
      <c r="HC83" s="178"/>
      <c r="HD83" s="178"/>
      <c r="HE83" s="178"/>
      <c r="HF83" s="178"/>
      <c r="HG83" s="178"/>
      <c r="HH83" s="178"/>
      <c r="HI83" s="178"/>
      <c r="HJ83" s="178"/>
      <c r="HK83" s="178"/>
      <c r="HL83" s="178"/>
      <c r="HM83" s="178"/>
      <c r="HN83" s="178"/>
      <c r="HO83" s="178"/>
      <c r="HP83" s="178"/>
      <c r="HQ83" s="178"/>
      <c r="HR83" s="178"/>
      <c r="HS83" s="178"/>
      <c r="HT83" s="178"/>
      <c r="HU83" s="178"/>
      <c r="HV83" s="178"/>
      <c r="HW83" s="178"/>
      <c r="HX83" s="178"/>
      <c r="HY83" s="178"/>
      <c r="HZ83" s="178"/>
      <c r="IA83" s="178"/>
      <c r="IB83" s="178"/>
      <c r="IC83" s="178"/>
      <c r="ID83" s="178"/>
      <c r="IE83" s="178"/>
      <c r="IF83" s="178"/>
      <c r="IG83" s="178"/>
      <c r="IH83" s="178"/>
      <c r="II83" s="178"/>
      <c r="IJ83" s="178"/>
      <c r="IK83" s="178"/>
      <c r="IL83" s="178"/>
      <c r="IM83" s="178"/>
      <c r="IN83" s="178"/>
      <c r="IO83" s="178"/>
      <c r="IP83" s="178"/>
      <c r="IQ83" s="178"/>
      <c r="IR83" s="178"/>
      <c r="IS83" s="178"/>
      <c r="IT83" s="178"/>
      <c r="IU83" s="178"/>
      <c r="IV83" s="178"/>
      <c r="IW83" s="178"/>
      <c r="IX83" s="178"/>
      <c r="IY83" s="178"/>
      <c r="IZ83" s="178"/>
      <c r="JA83" s="178"/>
      <c r="JB83" s="178"/>
      <c r="JC83" s="178"/>
      <c r="JD83" s="178"/>
      <c r="JE83" s="178"/>
      <c r="JF83" s="178"/>
      <c r="JG83" s="178"/>
      <c r="JH83" s="178"/>
      <c r="JI83" s="178"/>
      <c r="JJ83" s="178"/>
      <c r="JK83" s="178"/>
      <c r="JL83" s="178"/>
      <c r="JM83" s="178"/>
      <c r="JN83" s="178"/>
      <c r="JO83" s="178"/>
      <c r="JP83" s="178"/>
      <c r="JQ83" s="178"/>
      <c r="JR83" s="178"/>
      <c r="JS83" s="178"/>
      <c r="JT83" s="178"/>
      <c r="JU83" s="178"/>
      <c r="JV83" s="178"/>
      <c r="JW83" s="178"/>
      <c r="JX83" s="178"/>
      <c r="JY83" s="180"/>
    </row>
    <row r="84" ht="14.25" customHeight="1">
      <c r="A84" s="50" t="s">
        <v>275</v>
      </c>
      <c r="B84" s="83" t="s">
        <v>480</v>
      </c>
      <c r="C84" s="1330">
        <f>VLOOKUP(D84,'Combined Scenario II - Results'!$C$2:$AR$87,42,0)</f>
        <v>5395.1963</v>
      </c>
      <c r="D84" s="50">
        <v>1811130.0</v>
      </c>
      <c r="E84" s="175">
        <f>IF(VLOOKUP($D84,'Appendix B - CI'!$C$2:$EM$141,E$1,0) &gt; 0,$C84,0)</f>
        <v>0</v>
      </c>
      <c r="F84" s="175">
        <f>IF(VLOOKUP($D84,'Appendix B - CI'!$C$2:$EM$141,F$1,0) &gt; 0,$C84,0)</f>
        <v>0</v>
      </c>
      <c r="G84" s="175">
        <f>IF(VLOOKUP($D84,'Appendix B - CI'!$C$2:$EM$141,G$1,0) &gt; 0,$C84,0)</f>
        <v>0</v>
      </c>
      <c r="H84" s="175">
        <f>IF(VLOOKUP($D84,'Appendix B - CI'!$C$2:$EM$141,H$1,0) &gt; 0,$C84,0)</f>
        <v>0</v>
      </c>
      <c r="I84" s="175">
        <f>IF(VLOOKUP($D84,'Appendix B - CI'!$C$2:$EM$141,I$1,0) &gt; 0,$C84,0)</f>
        <v>0</v>
      </c>
      <c r="J84" s="175">
        <f>IF(VLOOKUP($D84,'Appendix B - CI'!$C$2:$EM$141,J$1,0) &gt; 0,$C84,0)</f>
        <v>0</v>
      </c>
      <c r="K84" s="175">
        <f>IF(VLOOKUP($D84,'Appendix B - CI'!$C$2:$EM$141,K$1,0) &gt; 0,$C84,0)</f>
        <v>0</v>
      </c>
      <c r="L84" s="175">
        <f>IF(VLOOKUP($D84,'Appendix B - CI'!$C$2:$EM$141,L$1,0) &gt; 0,$C84,0)</f>
        <v>0</v>
      </c>
      <c r="M84" s="175">
        <f>IF(VLOOKUP($D84,'Appendix B - CI'!$C$2:$EM$141,M$1,0) &gt; 0,$C84,0)</f>
        <v>0</v>
      </c>
      <c r="N84" s="175">
        <f>IF(VLOOKUP($D84,'Appendix B - CI'!$C$2:$EM$141,N$1,0) &gt; 0,$C84,0)</f>
        <v>0</v>
      </c>
      <c r="O84" s="175">
        <f>IF(VLOOKUP($D84,'Appendix B - CI'!$C$2:$EM$141,O$1,0) &gt; 0,$C84,0)</f>
        <v>0</v>
      </c>
      <c r="P84" s="175">
        <f>IF(VLOOKUP($D84,'Appendix B - CI'!$C$2:$EM$141,P$1,0) &gt; 0,$C84,0)</f>
        <v>0</v>
      </c>
      <c r="Q84" s="175">
        <f>IF(VLOOKUP($D84,'Appendix B - CI'!$C$2:$EM$141,Q$1,0) &gt; 0,$C84,0)</f>
        <v>0</v>
      </c>
      <c r="R84" s="175">
        <f>IF(VLOOKUP($D84,'Appendix B - CI'!$C$2:$EM$141,R$1,0) &gt; 0,$C84,0)</f>
        <v>0</v>
      </c>
      <c r="S84" s="175">
        <f>IF(VLOOKUP($D84,'Appendix B - CI'!$C$2:$EM$141,S$1,0) &gt; 0,$C84,0)</f>
        <v>0</v>
      </c>
      <c r="T84" s="175">
        <f>IF(VLOOKUP($D84,'Appendix B - CI'!$C$2:$EM$141,T$1,0) &gt; 0,$C84,0)</f>
        <v>0</v>
      </c>
      <c r="U84" s="175">
        <f>IF(VLOOKUP($D84,'Appendix B - CI'!$C$2:$EM$141,U$1,0) &gt; 0,$C84,0)</f>
        <v>0</v>
      </c>
      <c r="V84" s="175">
        <f>IF(VLOOKUP($D84,'Appendix B - CI'!$C$2:$EM$141,V$1,0) &gt; 0,$C84,0)</f>
        <v>0</v>
      </c>
      <c r="W84" s="175">
        <f>IF(VLOOKUP($D84,'Appendix B - CI'!$C$2:$EM$141,W$1,0) &gt; 0,$C84,0)</f>
        <v>0</v>
      </c>
      <c r="X84" s="175">
        <f>IF(VLOOKUP($D84,'Appendix B - CI'!$C$2:$EM$141,X$1,0) &gt; 0,$C84,0)</f>
        <v>0</v>
      </c>
      <c r="Y84" s="175">
        <f>IF(VLOOKUP($D84,'Appendix B - CI'!$C$2:$EM$141,Y$1,0) &gt; 0,$C84,0)</f>
        <v>0</v>
      </c>
      <c r="Z84" s="175">
        <f>IF(VLOOKUP($D84,'Appendix B - CI'!$C$2:$EM$141,Z$1,0) &gt; 0,$C84,0)</f>
        <v>0</v>
      </c>
      <c r="AA84" s="175">
        <f>IF(VLOOKUP($D84,'Appendix B - CI'!$C$2:$EM$141,AA$1,0) &gt; 0,$C84,0)</f>
        <v>0</v>
      </c>
      <c r="AB84" s="175">
        <f>IF(VLOOKUP($D84,'Appendix B - CI'!$C$2:$EM$141,AB$1,0) &gt; 0,$C84,0)</f>
        <v>0</v>
      </c>
      <c r="AC84" s="175">
        <f>IF(VLOOKUP($D84,'Appendix B - CI'!$C$2:$EM$141,AC$1,0) &gt; 0,$C84,0)</f>
        <v>0</v>
      </c>
      <c r="AD84" s="175">
        <f>IF(VLOOKUP($D84,'Appendix B - CI'!$C$2:$EM$141,AD$1,0) &gt; 0,$C84,0)</f>
        <v>0</v>
      </c>
      <c r="AE84" s="175">
        <f>IF(VLOOKUP($D84,'Appendix B - CI'!$C$2:$EM$141,AE$1,0) &gt; 0,$C84,0)</f>
        <v>0</v>
      </c>
      <c r="AF84" s="175">
        <f>IF(VLOOKUP($D84,'Appendix B - CI'!$C$2:$EM$141,AF$1,0) &gt; 0,$C84,0)</f>
        <v>0</v>
      </c>
      <c r="AG84" s="175">
        <f>IF(VLOOKUP($D84,'Appendix B - CI'!$C$2:$EM$141,AG$1,0) &gt; 0,$C84,0)</f>
        <v>0</v>
      </c>
      <c r="AH84" s="175">
        <f>IF(VLOOKUP($D84,'Appendix B - CI'!$C$2:$EM$141,AH$1,0) &gt; 0,$C84,0)</f>
        <v>0</v>
      </c>
      <c r="AI84" s="175">
        <f>IF(VLOOKUP($D84,'Appendix B - CI'!$C$2:$EM$141,AI$1,0) &gt; 0,$C84,0)</f>
        <v>0</v>
      </c>
      <c r="AJ84" s="989">
        <f>IF(VLOOKUP($D84,'Appendix B - CI'!$C$2:$EM$141,AJ$1,0) &gt; 0,$C84,0)</f>
        <v>5395.1963</v>
      </c>
      <c r="AK84" s="175">
        <f>IF(VLOOKUP($D84,'Appendix B - CI'!$C$2:$EM$141,AK$1,0) &gt; 0,$C84,0)</f>
        <v>0</v>
      </c>
      <c r="AL84" s="175">
        <f>IF(VLOOKUP($D84,'Appendix B - CI'!$C$2:$EM$141,AL$1,0) &gt; 0,$C84,0)</f>
        <v>0</v>
      </c>
      <c r="AM84" s="175">
        <f>IF(VLOOKUP($D84,'Appendix B - CI'!$C$2:$EM$141,AM$1,0) &gt; 0,$C84,0)</f>
        <v>0</v>
      </c>
      <c r="AN84" s="175">
        <f>IF(VLOOKUP($D84,'Appendix B - CI'!$C$2:$EM$141,AN$1,0) &gt; 0,$C84,0)</f>
        <v>0</v>
      </c>
      <c r="AO84" s="175">
        <f>IF(VLOOKUP($D84,'Appendix B - CI'!$C$2:$EM$141,AO$1,0) &gt; 0,$C84,0)</f>
        <v>0</v>
      </c>
      <c r="AP84" s="175">
        <f>IF(VLOOKUP($D84,'Appendix B - CI'!$C$2:$EM$141,AP$1,0) &gt; 0,$C84,0)</f>
        <v>0</v>
      </c>
      <c r="AQ84" s="175">
        <f>IF(VLOOKUP($D84,'Appendix B - CI'!$C$2:$EM$141,AQ$1,0) &gt; 0,$C84,0)</f>
        <v>0</v>
      </c>
      <c r="AR84" s="989">
        <f>IF(VLOOKUP($D84,'Appendix B - CI'!$C$2:$EM$141,AR$1,0) &gt; 0,$C84,0)</f>
        <v>5395.1963</v>
      </c>
      <c r="AS84" s="175">
        <f>IF(VLOOKUP($D84,'Appendix B - CI'!$C$2:$EM$141,AS$1,0) &gt; 0,$C84,0)</f>
        <v>0</v>
      </c>
      <c r="AT84" s="175">
        <f>IF(VLOOKUP($D84,'Appendix B - CI'!$C$2:$EM$141,AT$1,0) &gt; 0,$C84,0)</f>
        <v>0</v>
      </c>
      <c r="AU84" s="175">
        <f>IF(VLOOKUP($D84,'Appendix B - CI'!$C$2:$EM$141,AU$1,0) &gt; 0,$C84,0)</f>
        <v>0</v>
      </c>
      <c r="AV84" s="175">
        <f>IF(VLOOKUP($D84,'Appendix B - CI'!$C$2:$EM$141,AV$1,0) &gt; 0,$C84,0)</f>
        <v>0</v>
      </c>
      <c r="AW84" s="175">
        <f>IF(VLOOKUP($D84,'Appendix B - CI'!$C$2:$EM$141,AW$1,0) &gt; 0,$C84,0)</f>
        <v>0</v>
      </c>
      <c r="AX84" s="175">
        <f>IF(VLOOKUP($D84,'Appendix B - CI'!$C$2:$EM$141,AX$1,0) &gt; 0,$C84,0)</f>
        <v>0</v>
      </c>
      <c r="AY84" s="175">
        <f>IF(VLOOKUP($D84,'Appendix B - CI'!$C$2:$EM$141,AY$1,0) &gt; 0,$C84,0)</f>
        <v>0</v>
      </c>
      <c r="AZ84" s="175">
        <f>IF(VLOOKUP($D84,'Appendix B - CI'!$C$2:$EM$141,AZ$1,0) &gt; 0,$C84,0)</f>
        <v>0</v>
      </c>
      <c r="BA84" s="175">
        <f>IF(VLOOKUP($D84,'Appendix B - CI'!$C$2:$EM$141,BA$1,0) &gt; 0,$C84,0)</f>
        <v>0</v>
      </c>
      <c r="BB84" s="175">
        <f>IF(VLOOKUP($D84,'Appendix B - CI'!$C$2:$EM$141,BB$1,0) &gt; 0,$C84,0)</f>
        <v>0</v>
      </c>
      <c r="BC84" s="175">
        <f>IF(VLOOKUP($D84,'Appendix B - CI'!$C$2:$EM$141,BC$1,0) &gt; 0,$C84,0)</f>
        <v>0</v>
      </c>
      <c r="BD84" s="175">
        <f>IF(VLOOKUP($D84,'Appendix B - CI'!$C$2:$EM$141,BD$1,0) &gt; 0,$C84,0)</f>
        <v>0</v>
      </c>
      <c r="BE84" s="175">
        <f>IF(VLOOKUP($D84,'Appendix B - CI'!$C$2:$EM$141,BE$1,0) &gt; 0,$C84,0)</f>
        <v>0</v>
      </c>
      <c r="BF84" s="175">
        <f>IF(VLOOKUP($D84,'Appendix B - CI'!$C$2:$EM$141,BF$1,0) &gt; 0,$C84,0)</f>
        <v>0</v>
      </c>
      <c r="BG84" s="175">
        <f>IF(VLOOKUP($D84,'Appendix B - CI'!$C$2:$EM$141,BG$1,0) &gt; 0,$C84,0)</f>
        <v>0</v>
      </c>
      <c r="BH84" s="175">
        <f>IF(VLOOKUP($D84,'Appendix B - CI'!$C$2:$EM$141,BH$1,0) &gt; 0,$C84,0)</f>
        <v>0</v>
      </c>
      <c r="BI84" s="989">
        <f>IF(VLOOKUP($D84,'Appendix B - CI'!$C$2:$EM$141,BI$1,0) &gt; 0,$C84,0)</f>
        <v>5395.1963</v>
      </c>
      <c r="BJ84" s="175">
        <f>IF(VLOOKUP($D84,'Appendix B - CI'!$C$2:$EM$141,BJ$1,0) &gt; 0,$C84,0)</f>
        <v>0</v>
      </c>
      <c r="BK84" s="175">
        <f>IF(VLOOKUP($D84,'Appendix B - CI'!$C$2:$EM$141,BK$1,0) &gt; 0,$C84,0)</f>
        <v>0</v>
      </c>
      <c r="BL84" s="175">
        <f>IF(VLOOKUP($D84,'Appendix B - CI'!$C$2:$EM$141,BL$1,0) &gt; 0,$C84,0)</f>
        <v>0</v>
      </c>
      <c r="BM84" s="175">
        <f>IF(VLOOKUP($D84,'Appendix B - CI'!$C$2:$EM$141,BM$1,0) &gt; 0,$C84,0)</f>
        <v>0</v>
      </c>
      <c r="BN84" s="175">
        <f>IF(VLOOKUP($D84,'Appendix B - CI'!$C$2:$EM$141,BN$1,0) &gt; 0,$C84,0)</f>
        <v>0</v>
      </c>
      <c r="BO84" s="175">
        <f>IF(VLOOKUP($D84,'Appendix B - CI'!$C$2:$EM$141,BO$1,0) &gt; 0,$C84,0)</f>
        <v>0</v>
      </c>
      <c r="BP84" s="175">
        <f>IF(VLOOKUP($D84,'Appendix B - CI'!$C$2:$EM$141,BP$1,0) &gt; 0,$C84,0)</f>
        <v>0</v>
      </c>
      <c r="BQ84" s="175">
        <f>IF(VLOOKUP($D84,'Appendix B - CI'!$C$2:$EM$141,BQ$1,0) &gt; 0,$C84,0)</f>
        <v>0</v>
      </c>
      <c r="BR84" s="175">
        <f>IF(VLOOKUP($D84,'Appendix B - CI'!$C$2:$EM$141,BR$1,0) &gt; 0,$C84,0)</f>
        <v>0</v>
      </c>
      <c r="BS84" s="175">
        <f>IF(VLOOKUP($D84,'Appendix B - CI'!$C$2:$EM$141,BS$1,0) &gt; 0,$C84,0)</f>
        <v>0</v>
      </c>
      <c r="BT84" s="175">
        <f>IF(VLOOKUP($D84,'Appendix B - CI'!$C$2:$EM$141,BT$1,0) &gt; 0,$C84,0)</f>
        <v>0</v>
      </c>
      <c r="BU84" s="175">
        <f>IF(VLOOKUP($D84,'Appendix B - CI'!$C$2:$EM$141,BU$1,0) &gt; 0,$C84,0)</f>
        <v>0</v>
      </c>
      <c r="BV84" s="175">
        <f>IF(VLOOKUP($D84,'Appendix B - CI'!$C$2:$EM$141,BV$1,0) &gt; 0,$C84,0)</f>
        <v>0</v>
      </c>
      <c r="BW84" s="175">
        <f>IF(VLOOKUP($D84,'Appendix B - CI'!$C$2:$EM$141,BW$1,0) &gt; 0,$C84,0)</f>
        <v>0</v>
      </c>
      <c r="BX84" s="175">
        <f>IF(VLOOKUP($D84,'Appendix B - CI'!$C$2:$EM$141,BX$1,0) &gt; 0,$C84,0)</f>
        <v>0</v>
      </c>
      <c r="BY84" s="175">
        <f>IF(VLOOKUP($D84,'Appendix B - CI'!$C$2:$EM$141,BY$1,0) &gt; 0,$C84,0)</f>
        <v>0</v>
      </c>
      <c r="BZ84" s="175">
        <f>IF(VLOOKUP($D84,'Appendix B - CI'!$C$2:$EM$141,BZ$1,0) &gt; 0,$C84,0)</f>
        <v>0</v>
      </c>
      <c r="CA84" s="175">
        <f>IF(VLOOKUP($D84,'Appendix B - CI'!$C$2:$EM$141,CA$1,0) &gt; 0,$C84,0)</f>
        <v>0</v>
      </c>
      <c r="CB84" s="175">
        <f>IF(VLOOKUP($D84,'Appendix B - CI'!$C$2:$EM$141,CB$1,0) &gt; 0,$C84,0)</f>
        <v>0</v>
      </c>
      <c r="CC84" s="175">
        <f>IF(VLOOKUP($D84,'Appendix B - CI'!$C$2:$EM$141,CC$1,0) &gt; 0,$C84,0)</f>
        <v>0</v>
      </c>
      <c r="CD84" s="175">
        <f>IF(VLOOKUP($D84,'Appendix B - CI'!$C$2:$EM$141,CD$1,0) &gt; 0,$C84,0)</f>
        <v>0</v>
      </c>
      <c r="CE84" s="175">
        <f>IF(VLOOKUP($D84,'Appendix B - CI'!$C$2:$EM$141,CE$1,0) &gt; 0,$C84,0)</f>
        <v>0</v>
      </c>
      <c r="CF84" s="175">
        <f>IF(VLOOKUP($D84,'Appendix B - CI'!$C$2:$EM$141,CF$1,0) &gt; 0,$C84,0)</f>
        <v>0</v>
      </c>
      <c r="CG84" s="175">
        <f>IF(VLOOKUP($D84,'Appendix B - CI'!$C$2:$EM$141,CG$1,0) &gt; 0,$C84,0)</f>
        <v>0</v>
      </c>
      <c r="CH84" s="175">
        <f>IF(VLOOKUP($D84,'Appendix B - CI'!$C$2:$EM$141,CH$1,0) &gt; 0,$C84,0)</f>
        <v>0</v>
      </c>
      <c r="CI84" s="175">
        <f>IF(VLOOKUP($D84,'Appendix B - CI'!$C$2:$EM$141,CI$1,0) &gt; 0,$C84,0)</f>
        <v>0</v>
      </c>
      <c r="CJ84" s="175">
        <f>IF(VLOOKUP($D84,'Appendix B - CI'!$C$2:$EM$141,CJ$1,0) &gt; 0,$C84,0)</f>
        <v>0</v>
      </c>
      <c r="CK84" s="175">
        <f>IF(VLOOKUP($D84,'Appendix B - CI'!$C$2:$EM$141,CK$1,0) &gt; 0,$C84,0)</f>
        <v>0</v>
      </c>
      <c r="CL84" s="989">
        <f>IF(VLOOKUP($D84,'Appendix B - CI'!$C$2:$EM$141,CL$1,0) &gt; 0,$C84,0)</f>
        <v>5395.1963</v>
      </c>
      <c r="CM84" s="175">
        <f>IF(VLOOKUP($D84,'Appendix B - CI'!$C$2:$EM$141,CM$1,0) &gt; 0,$C84,0)</f>
        <v>0</v>
      </c>
      <c r="CN84" s="175">
        <f>IF(VLOOKUP($D84,'Appendix B - CI'!$C$2:$EM$141,CN$1,0) &gt; 0,$C84,0)</f>
        <v>0</v>
      </c>
      <c r="CO84" s="175">
        <f>IF(VLOOKUP($D84,'Appendix B - CI'!$C$2:$EM$141,CO$1,0) &gt; 0,$C84,0)</f>
        <v>0</v>
      </c>
      <c r="CP84" s="175">
        <f>IF(VLOOKUP($D84,'Appendix B - CI'!$C$2:$EM$141,CP$1,0) &gt; 0,$C84,0)</f>
        <v>0</v>
      </c>
      <c r="CQ84" s="175">
        <f>IF(VLOOKUP($D84,'Appendix B - CI'!$C$2:$EM$141,CQ$1,0) &gt; 0,$C84,0)</f>
        <v>0</v>
      </c>
      <c r="CR84" s="175">
        <f>IF(VLOOKUP($D84,'Appendix B - CI'!$C$2:$EM$141,CR$1,0) &gt; 0,$C84,0)</f>
        <v>0</v>
      </c>
      <c r="CS84" s="175">
        <f>IF(VLOOKUP($D84,'Appendix B - CI'!$C$2:$EM$141,CS$1,0) &gt; 0,$C84,0)</f>
        <v>0</v>
      </c>
      <c r="CT84" s="175">
        <f>IF(VLOOKUP($D84,'Appendix B - CI'!$C$2:$EM$141,CT$1,0) &gt; 0,$C84,0)</f>
        <v>0</v>
      </c>
      <c r="CU84" s="175">
        <f>IF(VLOOKUP($D84,'Appendix B - CI'!$C$2:$EM$141,CU$1,0) &gt; 0,$C84,0)</f>
        <v>0</v>
      </c>
      <c r="CV84" s="175">
        <f>IF(VLOOKUP($D84,'Appendix B - CI'!$C$2:$EM$141,CV$1,0) &gt; 0,$C84,0)</f>
        <v>0</v>
      </c>
      <c r="CW84" s="989">
        <f>IF(VLOOKUP($D84,'Appendix B - CI'!$C$2:$EM$141,CW$1,0) &gt; 0,$C84,0)</f>
        <v>5395.1963</v>
      </c>
      <c r="CX84" s="175">
        <f>IF(VLOOKUP($D84,'Appendix B - CI'!$C$2:$EM$141,CX$1,0) &gt; 0,$C84,0)</f>
        <v>0</v>
      </c>
      <c r="CY84" s="175">
        <f>IF(VLOOKUP($D84,'Appendix B - CI'!$C$2:$EM$141,CY$1,0) &gt; 0,$C84,0)</f>
        <v>0</v>
      </c>
      <c r="CZ84" s="175">
        <f>IF(VLOOKUP($D84,'Appendix B - CI'!$C$2:$EM$141,CZ$1,0) &gt; 0,$C84,0)</f>
        <v>0</v>
      </c>
      <c r="DA84" s="175">
        <f>IF(VLOOKUP($D84,'Appendix B - CI'!$C$2:$EM$141,DA$1,0) &gt; 0,$C84,0)</f>
        <v>0</v>
      </c>
      <c r="DB84" s="175">
        <f>IF(VLOOKUP($D84,'Appendix B - CI'!$C$2:$EM$141,DB$1,0) &gt; 0,$C84,0)</f>
        <v>0</v>
      </c>
      <c r="DC84" s="175">
        <f>IF(VLOOKUP($D84,'Appendix B - CI'!$C$2:$EM$141,DC$1,0) &gt; 0,$C84,0)</f>
        <v>0</v>
      </c>
      <c r="DD84" s="175">
        <f>IF(VLOOKUP($D84,'Appendix B - CI'!$C$2:$EM$141,DD$1,0) &gt; 0,$C84,0)</f>
        <v>0</v>
      </c>
      <c r="DE84" s="175">
        <f>IF(VLOOKUP($D84,'Appendix B - CI'!$C$2:$EM$141,DE$1,0) &gt; 0,$C84,0)</f>
        <v>0</v>
      </c>
      <c r="DF84" s="989">
        <f>IF(VLOOKUP($D84,'Appendix B - CI'!$C$2:$EM$141,DF$1,0) &gt; 0,$C84,0)</f>
        <v>5395.1963</v>
      </c>
      <c r="DG84" s="175">
        <f>IF(VLOOKUP($D84,'Appendix B - CI'!$C$2:$EM$141,DG$1,0) &gt; 0,$C84,0)</f>
        <v>0</v>
      </c>
      <c r="DH84" s="175">
        <f>IF(VLOOKUP($D84,'Appendix B - CI'!$C$2:$EM$141,DH$1,0) &gt; 0,$C84,0)</f>
        <v>0</v>
      </c>
      <c r="DI84" s="175">
        <f>IF(VLOOKUP($D84,'Appendix B - CI'!$C$2:$EM$141,DI$1,0) &gt; 0,$C84,0)</f>
        <v>0</v>
      </c>
      <c r="DJ84" s="175">
        <f>IF(VLOOKUP($D84,'Appendix B - CI'!$C$2:$EM$141,DJ$1,0) &gt; 0,$C84,0)</f>
        <v>0</v>
      </c>
      <c r="DK84" s="175">
        <f>IF(VLOOKUP($D84,'Appendix B - CI'!$C$2:$EM$141,DK$1,0) &gt; 0,$C84,0)</f>
        <v>0</v>
      </c>
      <c r="DL84" s="175">
        <f>IF(VLOOKUP($D84,'Appendix B - CI'!$C$2:$EM$141,DL$1,0) &gt; 0,$C84,0)</f>
        <v>0</v>
      </c>
      <c r="DM84" s="175">
        <f>IF(VLOOKUP($D84,'Appendix B - CI'!$C$2:$EM$141,DM$1,0) &gt; 0,$C84,0)</f>
        <v>0</v>
      </c>
      <c r="DN84" s="989">
        <f>IF(VLOOKUP($D84,'Appendix B - CI'!$C$2:$EM$141,DN$1,0) &gt; 0,$C84,0)</f>
        <v>5395.1963</v>
      </c>
      <c r="DO84" s="175">
        <f>IF(VLOOKUP($D84,'Appendix B - CI'!$C$2:$EM$141,DO$1,0) &gt; 0,$C84,0)</f>
        <v>0</v>
      </c>
      <c r="DP84" s="175">
        <f>IF(VLOOKUP($D84,'Appendix B - CI'!$C$2:$EM$141,DP$1,0) &gt; 0,$C84,0)</f>
        <v>0</v>
      </c>
      <c r="DQ84" s="175">
        <f>IF(VLOOKUP($D84,'Appendix B - CI'!$C$2:$EM$141,DQ$1,0) &gt; 0,$C84,0)</f>
        <v>0</v>
      </c>
      <c r="DR84" s="175">
        <f>IF(VLOOKUP($D84,'Appendix B - CI'!$C$2:$EM$141,DR$1,0) &gt; 0,$C84,0)</f>
        <v>0</v>
      </c>
      <c r="DS84" s="175">
        <f>IF(VLOOKUP($D84,'Appendix B - CI'!$C$2:$EM$141,DS$1,0) &gt; 0,$C84,0)</f>
        <v>0</v>
      </c>
      <c r="DT84" s="989">
        <f>IF(VLOOKUP($D84,'Appendix B - CI'!$C$2:$EM$141,DT$1,0) &gt; 0,$C84,0)</f>
        <v>5395.1963</v>
      </c>
      <c r="DU84" s="175">
        <f>IF(VLOOKUP($D84,'Appendix B - CI'!$C$2:$EM$141,DU$1,0) &gt; 0,$C84,0)</f>
        <v>0</v>
      </c>
      <c r="DV84" s="175">
        <f>IF(VLOOKUP($D84,'Appendix B - CI'!$C$2:$EM$141,DV$1,0) &gt; 0,$C84,0)</f>
        <v>0</v>
      </c>
      <c r="DW84" s="175">
        <f>IF(VLOOKUP($D84,'Appendix B - CI'!$C$2:$EM$141,DW$1,0) &gt; 0,$C84,0)</f>
        <v>0</v>
      </c>
      <c r="DX84" s="175">
        <f>IF(VLOOKUP($D84,'Appendix B - CI'!$C$2:$EM$141,DX$1,0) &gt; 0,$C84,0)</f>
        <v>0</v>
      </c>
      <c r="DY84" s="175">
        <f>IF(VLOOKUP($D84,'Appendix B - CI'!$C$2:$EM$141,DY$1,0) &gt; 0,$C84,0)</f>
        <v>0</v>
      </c>
      <c r="DZ84" s="989">
        <f>IF(VLOOKUP($D84,'Appendix B - CI'!$C$2:$EM$141,DZ$1,0) &gt; 0,$C84,0)</f>
        <v>5395.1963</v>
      </c>
      <c r="EA84" s="175">
        <f>IF(VLOOKUP($D84,'Appendix B - CI'!$C$2:$EM$141,EA$1,0) &gt; 0,$C84,0)</f>
        <v>0</v>
      </c>
      <c r="EB84" s="175">
        <f>IF(VLOOKUP($D84,'Appendix B - CI'!$C$2:$EM$141,EB$1,0) &gt; 0,$C84,0)</f>
        <v>0</v>
      </c>
      <c r="EC84" s="175">
        <f>IF(VLOOKUP($D84,'Appendix B - CI'!$C$2:$EM$141,EC$1,0) &gt; 0,$C84,0)</f>
        <v>0</v>
      </c>
      <c r="ED84" s="175">
        <f>IF(VLOOKUP($D84,'Appendix B - CI'!$C$2:$EM$141,ED$1,0) &gt; 0,$C84,0)</f>
        <v>0</v>
      </c>
      <c r="EE84" s="989">
        <f>IF(VLOOKUP($D84,'Appendix B - CI'!$C$2:$EM$141,EE$1,0) &gt; 0,$C84,0)</f>
        <v>5395.1963</v>
      </c>
      <c r="EF84" s="175">
        <f>IF(VLOOKUP($D84,'Appendix B - CI'!$C$2:$EM$141,EF$1,0) &gt; 0,$C84,0)</f>
        <v>0</v>
      </c>
      <c r="EG84" s="175">
        <f>IF(VLOOKUP($D84,'Appendix B - CI'!$C$2:$EM$141,EG$1,0) &gt; 0,$C84,0)</f>
        <v>0</v>
      </c>
      <c r="EH84" s="175">
        <f>IF(VLOOKUP($D84,'Appendix B - CI'!$C$2:$EM$141,EH$1,0) &gt; 0,$C84,0)</f>
        <v>0</v>
      </c>
      <c r="EI84" s="175">
        <f>IF(VLOOKUP($D84,'Appendix B - CI'!$C$2:$EM$141,EI$1,0) &gt; 0,$C84,0)</f>
        <v>0</v>
      </c>
      <c r="EJ84" s="175">
        <f>IF(VLOOKUP($D84,'Appendix B - CI'!$C$2:$EM$141,EJ$1,0) &gt; 0,$C84,0)</f>
        <v>0</v>
      </c>
      <c r="EK84" s="175">
        <f>IF(VLOOKUP($D84,'Appendix B - CI'!$C$2:$EM$141,EK$1,0) &gt; 0,$C84,0)</f>
        <v>0</v>
      </c>
      <c r="EL84" s="175">
        <f>IF(VLOOKUP($D84,'Appendix B - CI'!$C$2:$EM$141,EL$1,0) &gt; 0,$C84,0)</f>
        <v>0</v>
      </c>
      <c r="EM84" s="175">
        <f>IF(VLOOKUP($D84,'Appendix B - CI'!$C$2:$EM$141,EM$1,0) &gt; 0,$C84,0)</f>
        <v>0</v>
      </c>
      <c r="EN84" s="175">
        <f>IF(VLOOKUP($D84,'Appendix B - CI'!$C$2:$EM$141,EN$1,0) &gt; 0,$C84,0)</f>
        <v>0</v>
      </c>
      <c r="EO84" s="178"/>
      <c r="EP84" s="178"/>
      <c r="EQ84" s="178"/>
      <c r="ER84" s="178"/>
      <c r="ES84" s="178"/>
      <c r="ET84" s="178"/>
      <c r="EU84" s="178"/>
      <c r="EV84" s="178"/>
      <c r="EW84" s="178"/>
      <c r="EX84" s="178"/>
      <c r="EY84" s="178"/>
      <c r="EZ84" s="178"/>
      <c r="FA84" s="178"/>
      <c r="FB84" s="178"/>
      <c r="FC84" s="178"/>
      <c r="FD84" s="178"/>
      <c r="FE84" s="178"/>
      <c r="FF84" s="178"/>
      <c r="FG84" s="178"/>
      <c r="FH84" s="178"/>
      <c r="FI84" s="178"/>
      <c r="FJ84" s="178"/>
      <c r="FK84" s="178"/>
      <c r="FL84" s="178"/>
      <c r="FM84" s="178"/>
      <c r="FN84" s="178"/>
      <c r="FO84" s="178"/>
      <c r="FP84" s="178"/>
      <c r="FQ84" s="178"/>
      <c r="FR84" s="178"/>
      <c r="FS84" s="178"/>
      <c r="FT84" s="178"/>
      <c r="FU84" s="178"/>
      <c r="FV84" s="178"/>
      <c r="FW84" s="178"/>
      <c r="FX84" s="178"/>
      <c r="FY84" s="178"/>
      <c r="FZ84" s="178"/>
      <c r="GA84" s="178"/>
      <c r="GB84" s="178"/>
      <c r="GC84" s="178"/>
      <c r="GD84" s="178"/>
      <c r="GE84" s="178"/>
      <c r="GF84" s="178"/>
      <c r="GG84" s="178"/>
      <c r="GH84" s="178"/>
      <c r="GI84" s="178"/>
      <c r="GJ84" s="178"/>
      <c r="GK84" s="178"/>
      <c r="GL84" s="178"/>
      <c r="GM84" s="178"/>
      <c r="GN84" s="178"/>
      <c r="GO84" s="178"/>
      <c r="GP84" s="178"/>
      <c r="GQ84" s="178"/>
      <c r="GR84" s="178"/>
      <c r="GS84" s="178"/>
      <c r="GT84" s="178"/>
      <c r="GU84" s="178"/>
      <c r="GV84" s="178"/>
      <c r="GW84" s="178"/>
      <c r="GX84" s="178"/>
      <c r="GY84" s="178"/>
      <c r="GZ84" s="178"/>
      <c r="HA84" s="178"/>
      <c r="HB84" s="178"/>
      <c r="HC84" s="178"/>
      <c r="HD84" s="178"/>
      <c r="HE84" s="178"/>
      <c r="HF84" s="178"/>
      <c r="HG84" s="178"/>
      <c r="HH84" s="178"/>
      <c r="HI84" s="178"/>
      <c r="HJ84" s="178"/>
      <c r="HK84" s="178"/>
      <c r="HL84" s="178"/>
      <c r="HM84" s="178"/>
      <c r="HN84" s="178"/>
      <c r="HO84" s="178"/>
      <c r="HP84" s="178"/>
      <c r="HQ84" s="178"/>
      <c r="HR84" s="178"/>
      <c r="HS84" s="178"/>
      <c r="HT84" s="178"/>
      <c r="HU84" s="178"/>
      <c r="HV84" s="178"/>
      <c r="HW84" s="178"/>
      <c r="HX84" s="178"/>
      <c r="HY84" s="178"/>
      <c r="HZ84" s="178"/>
      <c r="IA84" s="178"/>
      <c r="IB84" s="178"/>
      <c r="IC84" s="178"/>
      <c r="ID84" s="178"/>
      <c r="IE84" s="178"/>
      <c r="IF84" s="178"/>
      <c r="IG84" s="178"/>
      <c r="IH84" s="178"/>
      <c r="II84" s="178"/>
      <c r="IJ84" s="178"/>
      <c r="IK84" s="178"/>
      <c r="IL84" s="178"/>
      <c r="IM84" s="178"/>
      <c r="IN84" s="178"/>
      <c r="IO84" s="178"/>
      <c r="IP84" s="178"/>
      <c r="IQ84" s="178"/>
      <c r="IR84" s="178"/>
      <c r="IS84" s="178"/>
      <c r="IT84" s="178"/>
      <c r="IU84" s="178"/>
      <c r="IV84" s="178"/>
      <c r="IW84" s="178"/>
      <c r="IX84" s="178"/>
      <c r="IY84" s="178"/>
      <c r="IZ84" s="178"/>
      <c r="JA84" s="178"/>
      <c r="JB84" s="178"/>
      <c r="JC84" s="178"/>
      <c r="JD84" s="178"/>
      <c r="JE84" s="178"/>
      <c r="JF84" s="178"/>
      <c r="JG84" s="178"/>
      <c r="JH84" s="178"/>
      <c r="JI84" s="178"/>
      <c r="JJ84" s="178"/>
      <c r="JK84" s="178"/>
      <c r="JL84" s="178"/>
      <c r="JM84" s="178"/>
      <c r="JN84" s="178"/>
      <c r="JO84" s="178"/>
      <c r="JP84" s="178"/>
      <c r="JQ84" s="178"/>
      <c r="JR84" s="178"/>
      <c r="JS84" s="178"/>
      <c r="JT84" s="178"/>
      <c r="JU84" s="178"/>
      <c r="JV84" s="178"/>
      <c r="JW84" s="178"/>
      <c r="JX84" s="178"/>
      <c r="JY84" s="180"/>
    </row>
    <row r="85" ht="14.25" customHeight="1">
      <c r="A85" s="50" t="s">
        <v>275</v>
      </c>
      <c r="B85" s="83" t="s">
        <v>480</v>
      </c>
      <c r="C85" s="1330">
        <f>VLOOKUP(D85,'Combined Scenario II - Results'!$C$2:$AR$87,42,0)</f>
        <v>6366.759</v>
      </c>
      <c r="D85" s="50">
        <v>1811131.0</v>
      </c>
      <c r="E85" s="175">
        <f>IF(VLOOKUP($D85,'Appendix B - CI'!$C$2:$EM$141,E$1,0) &gt; 0,$C85,0)</f>
        <v>0</v>
      </c>
      <c r="F85" s="175">
        <f>IF(VLOOKUP($D85,'Appendix B - CI'!$C$2:$EM$141,F$1,0) &gt; 0,$C85,0)</f>
        <v>0</v>
      </c>
      <c r="G85" s="175">
        <f>IF(VLOOKUP($D85,'Appendix B - CI'!$C$2:$EM$141,G$1,0) &gt; 0,$C85,0)</f>
        <v>0</v>
      </c>
      <c r="H85" s="175">
        <f>IF(VLOOKUP($D85,'Appendix B - CI'!$C$2:$EM$141,H$1,0) &gt; 0,$C85,0)</f>
        <v>0</v>
      </c>
      <c r="I85" s="175">
        <f>IF(VLOOKUP($D85,'Appendix B - CI'!$C$2:$EM$141,I$1,0) &gt; 0,$C85,0)</f>
        <v>0</v>
      </c>
      <c r="J85" s="175">
        <f>IF(VLOOKUP($D85,'Appendix B - CI'!$C$2:$EM$141,J$1,0) &gt; 0,$C85,0)</f>
        <v>0</v>
      </c>
      <c r="K85" s="175">
        <f>IF(VLOOKUP($D85,'Appendix B - CI'!$C$2:$EM$141,K$1,0) &gt; 0,$C85,0)</f>
        <v>0</v>
      </c>
      <c r="L85" s="175">
        <f>IF(VLOOKUP($D85,'Appendix B - CI'!$C$2:$EM$141,L$1,0) &gt; 0,$C85,0)</f>
        <v>0</v>
      </c>
      <c r="M85" s="175">
        <f>IF(VLOOKUP($D85,'Appendix B - CI'!$C$2:$EM$141,M$1,0) &gt; 0,$C85,0)</f>
        <v>0</v>
      </c>
      <c r="N85" s="175">
        <f>IF(VLOOKUP($D85,'Appendix B - CI'!$C$2:$EM$141,N$1,0) &gt; 0,$C85,0)</f>
        <v>0</v>
      </c>
      <c r="O85" s="175">
        <f>IF(VLOOKUP($D85,'Appendix B - CI'!$C$2:$EM$141,O$1,0) &gt; 0,$C85,0)</f>
        <v>0</v>
      </c>
      <c r="P85" s="175">
        <f>IF(VLOOKUP($D85,'Appendix B - CI'!$C$2:$EM$141,P$1,0) &gt; 0,$C85,0)</f>
        <v>0</v>
      </c>
      <c r="Q85" s="175">
        <f>IF(VLOOKUP($D85,'Appendix B - CI'!$C$2:$EM$141,Q$1,0) &gt; 0,$C85,0)</f>
        <v>0</v>
      </c>
      <c r="R85" s="175">
        <f>IF(VLOOKUP($D85,'Appendix B - CI'!$C$2:$EM$141,R$1,0) &gt; 0,$C85,0)</f>
        <v>0</v>
      </c>
      <c r="S85" s="175">
        <f>IF(VLOOKUP($D85,'Appendix B - CI'!$C$2:$EM$141,S$1,0) &gt; 0,$C85,0)</f>
        <v>0</v>
      </c>
      <c r="T85" s="175">
        <f>IF(VLOOKUP($D85,'Appendix B - CI'!$C$2:$EM$141,T$1,0) &gt; 0,$C85,0)</f>
        <v>0</v>
      </c>
      <c r="U85" s="175">
        <f>IF(VLOOKUP($D85,'Appendix B - CI'!$C$2:$EM$141,U$1,0) &gt; 0,$C85,0)</f>
        <v>0</v>
      </c>
      <c r="V85" s="175">
        <f>IF(VLOOKUP($D85,'Appendix B - CI'!$C$2:$EM$141,V$1,0) &gt; 0,$C85,0)</f>
        <v>0</v>
      </c>
      <c r="W85" s="175">
        <f>IF(VLOOKUP($D85,'Appendix B - CI'!$C$2:$EM$141,W$1,0) &gt; 0,$C85,0)</f>
        <v>0</v>
      </c>
      <c r="X85" s="175">
        <f>IF(VLOOKUP($D85,'Appendix B - CI'!$C$2:$EM$141,X$1,0) &gt; 0,$C85,0)</f>
        <v>0</v>
      </c>
      <c r="Y85" s="175">
        <f>IF(VLOOKUP($D85,'Appendix B - CI'!$C$2:$EM$141,Y$1,0) &gt; 0,$C85,0)</f>
        <v>0</v>
      </c>
      <c r="Z85" s="175">
        <f>IF(VLOOKUP($D85,'Appendix B - CI'!$C$2:$EM$141,Z$1,0) &gt; 0,$C85,0)</f>
        <v>0</v>
      </c>
      <c r="AA85" s="175">
        <f>IF(VLOOKUP($D85,'Appendix B - CI'!$C$2:$EM$141,AA$1,0) &gt; 0,$C85,0)</f>
        <v>0</v>
      </c>
      <c r="AB85" s="175">
        <f>IF(VLOOKUP($D85,'Appendix B - CI'!$C$2:$EM$141,AB$1,0) &gt; 0,$C85,0)</f>
        <v>0</v>
      </c>
      <c r="AC85" s="175">
        <f>IF(VLOOKUP($D85,'Appendix B - CI'!$C$2:$EM$141,AC$1,0) &gt; 0,$C85,0)</f>
        <v>0</v>
      </c>
      <c r="AD85" s="175">
        <f>IF(VLOOKUP($D85,'Appendix B - CI'!$C$2:$EM$141,AD$1,0) &gt; 0,$C85,0)</f>
        <v>0</v>
      </c>
      <c r="AE85" s="175">
        <f>IF(VLOOKUP($D85,'Appendix B - CI'!$C$2:$EM$141,AE$1,0) &gt; 0,$C85,0)</f>
        <v>0</v>
      </c>
      <c r="AF85" s="175">
        <f>IF(VLOOKUP($D85,'Appendix B - CI'!$C$2:$EM$141,AF$1,0) &gt; 0,$C85,0)</f>
        <v>0</v>
      </c>
      <c r="AG85" s="175">
        <f>IF(VLOOKUP($D85,'Appendix B - CI'!$C$2:$EM$141,AG$1,0) &gt; 0,$C85,0)</f>
        <v>0</v>
      </c>
      <c r="AH85" s="175">
        <f>IF(VLOOKUP($D85,'Appendix B - CI'!$C$2:$EM$141,AH$1,0) &gt; 0,$C85,0)</f>
        <v>0</v>
      </c>
      <c r="AI85" s="175">
        <f>IF(VLOOKUP($D85,'Appendix B - CI'!$C$2:$EM$141,AI$1,0) &gt; 0,$C85,0)</f>
        <v>0</v>
      </c>
      <c r="AJ85" s="989">
        <f>IF(VLOOKUP($D85,'Appendix B - CI'!$C$2:$EM$141,AJ$1,0) &gt; 0,$C85,0)</f>
        <v>6366.759</v>
      </c>
      <c r="AK85" s="175">
        <f>IF(VLOOKUP($D85,'Appendix B - CI'!$C$2:$EM$141,AK$1,0) &gt; 0,$C85,0)</f>
        <v>0</v>
      </c>
      <c r="AL85" s="175">
        <f>IF(VLOOKUP($D85,'Appendix B - CI'!$C$2:$EM$141,AL$1,0) &gt; 0,$C85,0)</f>
        <v>0</v>
      </c>
      <c r="AM85" s="175">
        <f>IF(VLOOKUP($D85,'Appendix B - CI'!$C$2:$EM$141,AM$1,0) &gt; 0,$C85,0)</f>
        <v>0</v>
      </c>
      <c r="AN85" s="175">
        <f>IF(VLOOKUP($D85,'Appendix B - CI'!$C$2:$EM$141,AN$1,0) &gt; 0,$C85,0)</f>
        <v>0</v>
      </c>
      <c r="AO85" s="175">
        <f>IF(VLOOKUP($D85,'Appendix B - CI'!$C$2:$EM$141,AO$1,0) &gt; 0,$C85,0)</f>
        <v>0</v>
      </c>
      <c r="AP85" s="175">
        <f>IF(VLOOKUP($D85,'Appendix B - CI'!$C$2:$EM$141,AP$1,0) &gt; 0,$C85,0)</f>
        <v>0</v>
      </c>
      <c r="AQ85" s="175">
        <f>IF(VLOOKUP($D85,'Appendix B - CI'!$C$2:$EM$141,AQ$1,0) &gt; 0,$C85,0)</f>
        <v>0</v>
      </c>
      <c r="AR85" s="989">
        <f>IF(VLOOKUP($D85,'Appendix B - CI'!$C$2:$EM$141,AR$1,0) &gt; 0,$C85,0)</f>
        <v>6366.759</v>
      </c>
      <c r="AS85" s="175">
        <f>IF(VLOOKUP($D85,'Appendix B - CI'!$C$2:$EM$141,AS$1,0) &gt; 0,$C85,0)</f>
        <v>0</v>
      </c>
      <c r="AT85" s="175">
        <f>IF(VLOOKUP($D85,'Appendix B - CI'!$C$2:$EM$141,AT$1,0) &gt; 0,$C85,0)</f>
        <v>0</v>
      </c>
      <c r="AU85" s="175">
        <f>IF(VLOOKUP($D85,'Appendix B - CI'!$C$2:$EM$141,AU$1,0) &gt; 0,$C85,0)</f>
        <v>0</v>
      </c>
      <c r="AV85" s="175">
        <f>IF(VLOOKUP($D85,'Appendix B - CI'!$C$2:$EM$141,AV$1,0) &gt; 0,$C85,0)</f>
        <v>0</v>
      </c>
      <c r="AW85" s="175">
        <f>IF(VLOOKUP($D85,'Appendix B - CI'!$C$2:$EM$141,AW$1,0) &gt; 0,$C85,0)</f>
        <v>0</v>
      </c>
      <c r="AX85" s="175">
        <f>IF(VLOOKUP($D85,'Appendix B - CI'!$C$2:$EM$141,AX$1,0) &gt; 0,$C85,0)</f>
        <v>0</v>
      </c>
      <c r="AY85" s="175">
        <f>IF(VLOOKUP($D85,'Appendix B - CI'!$C$2:$EM$141,AY$1,0) &gt; 0,$C85,0)</f>
        <v>0</v>
      </c>
      <c r="AZ85" s="175">
        <f>IF(VLOOKUP($D85,'Appendix B - CI'!$C$2:$EM$141,AZ$1,0) &gt; 0,$C85,0)</f>
        <v>0</v>
      </c>
      <c r="BA85" s="175">
        <f>IF(VLOOKUP($D85,'Appendix B - CI'!$C$2:$EM$141,BA$1,0) &gt; 0,$C85,0)</f>
        <v>0</v>
      </c>
      <c r="BB85" s="175">
        <f>IF(VLOOKUP($D85,'Appendix B - CI'!$C$2:$EM$141,BB$1,0) &gt; 0,$C85,0)</f>
        <v>0</v>
      </c>
      <c r="BC85" s="175">
        <f>IF(VLOOKUP($D85,'Appendix B - CI'!$C$2:$EM$141,BC$1,0) &gt; 0,$C85,0)</f>
        <v>0</v>
      </c>
      <c r="BD85" s="175">
        <f>IF(VLOOKUP($D85,'Appendix B - CI'!$C$2:$EM$141,BD$1,0) &gt; 0,$C85,0)</f>
        <v>0</v>
      </c>
      <c r="BE85" s="175">
        <f>IF(VLOOKUP($D85,'Appendix B - CI'!$C$2:$EM$141,BE$1,0) &gt; 0,$C85,0)</f>
        <v>0</v>
      </c>
      <c r="BF85" s="175">
        <f>IF(VLOOKUP($D85,'Appendix B - CI'!$C$2:$EM$141,BF$1,0) &gt; 0,$C85,0)</f>
        <v>0</v>
      </c>
      <c r="BG85" s="175">
        <f>IF(VLOOKUP($D85,'Appendix B - CI'!$C$2:$EM$141,BG$1,0) &gt; 0,$C85,0)</f>
        <v>0</v>
      </c>
      <c r="BH85" s="175">
        <f>IF(VLOOKUP($D85,'Appendix B - CI'!$C$2:$EM$141,BH$1,0) &gt; 0,$C85,0)</f>
        <v>0</v>
      </c>
      <c r="BI85" s="989">
        <f>IF(VLOOKUP($D85,'Appendix B - CI'!$C$2:$EM$141,BI$1,0) &gt; 0,$C85,0)</f>
        <v>6366.759</v>
      </c>
      <c r="BJ85" s="175">
        <f>IF(VLOOKUP($D85,'Appendix B - CI'!$C$2:$EM$141,BJ$1,0) &gt; 0,$C85,0)</f>
        <v>0</v>
      </c>
      <c r="BK85" s="175">
        <f>IF(VLOOKUP($D85,'Appendix B - CI'!$C$2:$EM$141,BK$1,0) &gt; 0,$C85,0)</f>
        <v>0</v>
      </c>
      <c r="BL85" s="175">
        <f>IF(VLOOKUP($D85,'Appendix B - CI'!$C$2:$EM$141,BL$1,0) &gt; 0,$C85,0)</f>
        <v>0</v>
      </c>
      <c r="BM85" s="175">
        <f>IF(VLOOKUP($D85,'Appendix B - CI'!$C$2:$EM$141,BM$1,0) &gt; 0,$C85,0)</f>
        <v>0</v>
      </c>
      <c r="BN85" s="175">
        <f>IF(VLOOKUP($D85,'Appendix B - CI'!$C$2:$EM$141,BN$1,0) &gt; 0,$C85,0)</f>
        <v>0</v>
      </c>
      <c r="BO85" s="175">
        <f>IF(VLOOKUP($D85,'Appendix B - CI'!$C$2:$EM$141,BO$1,0) &gt; 0,$C85,0)</f>
        <v>0</v>
      </c>
      <c r="BP85" s="175">
        <f>IF(VLOOKUP($D85,'Appendix B - CI'!$C$2:$EM$141,BP$1,0) &gt; 0,$C85,0)</f>
        <v>0</v>
      </c>
      <c r="BQ85" s="175">
        <f>IF(VLOOKUP($D85,'Appendix B - CI'!$C$2:$EM$141,BQ$1,0) &gt; 0,$C85,0)</f>
        <v>0</v>
      </c>
      <c r="BR85" s="175">
        <f>IF(VLOOKUP($D85,'Appendix B - CI'!$C$2:$EM$141,BR$1,0) &gt; 0,$C85,0)</f>
        <v>0</v>
      </c>
      <c r="BS85" s="175">
        <f>IF(VLOOKUP($D85,'Appendix B - CI'!$C$2:$EM$141,BS$1,0) &gt; 0,$C85,0)</f>
        <v>0</v>
      </c>
      <c r="BT85" s="175">
        <f>IF(VLOOKUP($D85,'Appendix B - CI'!$C$2:$EM$141,BT$1,0) &gt; 0,$C85,0)</f>
        <v>0</v>
      </c>
      <c r="BU85" s="175">
        <f>IF(VLOOKUP($D85,'Appendix B - CI'!$C$2:$EM$141,BU$1,0) &gt; 0,$C85,0)</f>
        <v>0</v>
      </c>
      <c r="BV85" s="175">
        <f>IF(VLOOKUP($D85,'Appendix B - CI'!$C$2:$EM$141,BV$1,0) &gt; 0,$C85,0)</f>
        <v>0</v>
      </c>
      <c r="BW85" s="175">
        <f>IF(VLOOKUP($D85,'Appendix B - CI'!$C$2:$EM$141,BW$1,0) &gt; 0,$C85,0)</f>
        <v>0</v>
      </c>
      <c r="BX85" s="175">
        <f>IF(VLOOKUP($D85,'Appendix B - CI'!$C$2:$EM$141,BX$1,0) &gt; 0,$C85,0)</f>
        <v>0</v>
      </c>
      <c r="BY85" s="175">
        <f>IF(VLOOKUP($D85,'Appendix B - CI'!$C$2:$EM$141,BY$1,0) &gt; 0,$C85,0)</f>
        <v>0</v>
      </c>
      <c r="BZ85" s="175">
        <f>IF(VLOOKUP($D85,'Appendix B - CI'!$C$2:$EM$141,BZ$1,0) &gt; 0,$C85,0)</f>
        <v>0</v>
      </c>
      <c r="CA85" s="175">
        <f>IF(VLOOKUP($D85,'Appendix B - CI'!$C$2:$EM$141,CA$1,0) &gt; 0,$C85,0)</f>
        <v>0</v>
      </c>
      <c r="CB85" s="175">
        <f>IF(VLOOKUP($D85,'Appendix B - CI'!$C$2:$EM$141,CB$1,0) &gt; 0,$C85,0)</f>
        <v>0</v>
      </c>
      <c r="CC85" s="175">
        <f>IF(VLOOKUP($D85,'Appendix B - CI'!$C$2:$EM$141,CC$1,0) &gt; 0,$C85,0)</f>
        <v>0</v>
      </c>
      <c r="CD85" s="175">
        <f>IF(VLOOKUP($D85,'Appendix B - CI'!$C$2:$EM$141,CD$1,0) &gt; 0,$C85,0)</f>
        <v>0</v>
      </c>
      <c r="CE85" s="175">
        <f>IF(VLOOKUP($D85,'Appendix B - CI'!$C$2:$EM$141,CE$1,0) &gt; 0,$C85,0)</f>
        <v>0</v>
      </c>
      <c r="CF85" s="175">
        <f>IF(VLOOKUP($D85,'Appendix B - CI'!$C$2:$EM$141,CF$1,0) &gt; 0,$C85,0)</f>
        <v>0</v>
      </c>
      <c r="CG85" s="175">
        <f>IF(VLOOKUP($D85,'Appendix B - CI'!$C$2:$EM$141,CG$1,0) &gt; 0,$C85,0)</f>
        <v>0</v>
      </c>
      <c r="CH85" s="175">
        <f>IF(VLOOKUP($D85,'Appendix B - CI'!$C$2:$EM$141,CH$1,0) &gt; 0,$C85,0)</f>
        <v>0</v>
      </c>
      <c r="CI85" s="175">
        <f>IF(VLOOKUP($D85,'Appendix B - CI'!$C$2:$EM$141,CI$1,0) &gt; 0,$C85,0)</f>
        <v>0</v>
      </c>
      <c r="CJ85" s="175">
        <f>IF(VLOOKUP($D85,'Appendix B - CI'!$C$2:$EM$141,CJ$1,0) &gt; 0,$C85,0)</f>
        <v>0</v>
      </c>
      <c r="CK85" s="175">
        <f>IF(VLOOKUP($D85,'Appendix B - CI'!$C$2:$EM$141,CK$1,0) &gt; 0,$C85,0)</f>
        <v>0</v>
      </c>
      <c r="CL85" s="989">
        <f>IF(VLOOKUP($D85,'Appendix B - CI'!$C$2:$EM$141,CL$1,0) &gt; 0,$C85,0)</f>
        <v>6366.759</v>
      </c>
      <c r="CM85" s="175">
        <f>IF(VLOOKUP($D85,'Appendix B - CI'!$C$2:$EM$141,CM$1,0) &gt; 0,$C85,0)</f>
        <v>0</v>
      </c>
      <c r="CN85" s="175">
        <f>IF(VLOOKUP($D85,'Appendix B - CI'!$C$2:$EM$141,CN$1,0) &gt; 0,$C85,0)</f>
        <v>0</v>
      </c>
      <c r="CO85" s="175">
        <f>IF(VLOOKUP($D85,'Appendix B - CI'!$C$2:$EM$141,CO$1,0) &gt; 0,$C85,0)</f>
        <v>0</v>
      </c>
      <c r="CP85" s="175">
        <f>IF(VLOOKUP($D85,'Appendix B - CI'!$C$2:$EM$141,CP$1,0) &gt; 0,$C85,0)</f>
        <v>0</v>
      </c>
      <c r="CQ85" s="175">
        <f>IF(VLOOKUP($D85,'Appendix B - CI'!$C$2:$EM$141,CQ$1,0) &gt; 0,$C85,0)</f>
        <v>0</v>
      </c>
      <c r="CR85" s="175">
        <f>IF(VLOOKUP($D85,'Appendix B - CI'!$C$2:$EM$141,CR$1,0) &gt; 0,$C85,0)</f>
        <v>0</v>
      </c>
      <c r="CS85" s="175">
        <f>IF(VLOOKUP($D85,'Appendix B - CI'!$C$2:$EM$141,CS$1,0) &gt; 0,$C85,0)</f>
        <v>0</v>
      </c>
      <c r="CT85" s="175">
        <f>IF(VLOOKUP($D85,'Appendix B - CI'!$C$2:$EM$141,CT$1,0) &gt; 0,$C85,0)</f>
        <v>0</v>
      </c>
      <c r="CU85" s="175">
        <f>IF(VLOOKUP($D85,'Appendix B - CI'!$C$2:$EM$141,CU$1,0) &gt; 0,$C85,0)</f>
        <v>0</v>
      </c>
      <c r="CV85" s="175">
        <f>IF(VLOOKUP($D85,'Appendix B - CI'!$C$2:$EM$141,CV$1,0) &gt; 0,$C85,0)</f>
        <v>0</v>
      </c>
      <c r="CW85" s="989">
        <f>IF(VLOOKUP($D85,'Appendix B - CI'!$C$2:$EM$141,CW$1,0) &gt; 0,$C85,0)</f>
        <v>6366.759</v>
      </c>
      <c r="CX85" s="175">
        <f>IF(VLOOKUP($D85,'Appendix B - CI'!$C$2:$EM$141,CX$1,0) &gt; 0,$C85,0)</f>
        <v>0</v>
      </c>
      <c r="CY85" s="175">
        <f>IF(VLOOKUP($D85,'Appendix B - CI'!$C$2:$EM$141,CY$1,0) &gt; 0,$C85,0)</f>
        <v>0</v>
      </c>
      <c r="CZ85" s="175">
        <f>IF(VLOOKUP($D85,'Appendix B - CI'!$C$2:$EM$141,CZ$1,0) &gt; 0,$C85,0)</f>
        <v>0</v>
      </c>
      <c r="DA85" s="175">
        <f>IF(VLOOKUP($D85,'Appendix B - CI'!$C$2:$EM$141,DA$1,0) &gt; 0,$C85,0)</f>
        <v>0</v>
      </c>
      <c r="DB85" s="175">
        <f>IF(VLOOKUP($D85,'Appendix B - CI'!$C$2:$EM$141,DB$1,0) &gt; 0,$C85,0)</f>
        <v>0</v>
      </c>
      <c r="DC85" s="175">
        <f>IF(VLOOKUP($D85,'Appendix B - CI'!$C$2:$EM$141,DC$1,0) &gt; 0,$C85,0)</f>
        <v>0</v>
      </c>
      <c r="DD85" s="175">
        <f>IF(VLOOKUP($D85,'Appendix B - CI'!$C$2:$EM$141,DD$1,0) &gt; 0,$C85,0)</f>
        <v>0</v>
      </c>
      <c r="DE85" s="175">
        <f>IF(VLOOKUP($D85,'Appendix B - CI'!$C$2:$EM$141,DE$1,0) &gt; 0,$C85,0)</f>
        <v>0</v>
      </c>
      <c r="DF85" s="989">
        <f>IF(VLOOKUP($D85,'Appendix B - CI'!$C$2:$EM$141,DF$1,0) &gt; 0,$C85,0)</f>
        <v>6366.759</v>
      </c>
      <c r="DG85" s="175">
        <f>IF(VLOOKUP($D85,'Appendix B - CI'!$C$2:$EM$141,DG$1,0) &gt; 0,$C85,0)</f>
        <v>0</v>
      </c>
      <c r="DH85" s="175">
        <f>IF(VLOOKUP($D85,'Appendix B - CI'!$C$2:$EM$141,DH$1,0) &gt; 0,$C85,0)</f>
        <v>0</v>
      </c>
      <c r="DI85" s="175">
        <f>IF(VLOOKUP($D85,'Appendix B - CI'!$C$2:$EM$141,DI$1,0) &gt; 0,$C85,0)</f>
        <v>0</v>
      </c>
      <c r="DJ85" s="175">
        <f>IF(VLOOKUP($D85,'Appendix B - CI'!$C$2:$EM$141,DJ$1,0) &gt; 0,$C85,0)</f>
        <v>0</v>
      </c>
      <c r="DK85" s="175">
        <f>IF(VLOOKUP($D85,'Appendix B - CI'!$C$2:$EM$141,DK$1,0) &gt; 0,$C85,0)</f>
        <v>0</v>
      </c>
      <c r="DL85" s="175">
        <f>IF(VLOOKUP($D85,'Appendix B - CI'!$C$2:$EM$141,DL$1,0) &gt; 0,$C85,0)</f>
        <v>0</v>
      </c>
      <c r="DM85" s="175">
        <f>IF(VLOOKUP($D85,'Appendix B - CI'!$C$2:$EM$141,DM$1,0) &gt; 0,$C85,0)</f>
        <v>0</v>
      </c>
      <c r="DN85" s="989">
        <f>IF(VLOOKUP($D85,'Appendix B - CI'!$C$2:$EM$141,DN$1,0) &gt; 0,$C85,0)</f>
        <v>6366.759</v>
      </c>
      <c r="DO85" s="175">
        <f>IF(VLOOKUP($D85,'Appendix B - CI'!$C$2:$EM$141,DO$1,0) &gt; 0,$C85,0)</f>
        <v>0</v>
      </c>
      <c r="DP85" s="175">
        <f>IF(VLOOKUP($D85,'Appendix B - CI'!$C$2:$EM$141,DP$1,0) &gt; 0,$C85,0)</f>
        <v>0</v>
      </c>
      <c r="DQ85" s="175">
        <f>IF(VLOOKUP($D85,'Appendix B - CI'!$C$2:$EM$141,DQ$1,0) &gt; 0,$C85,0)</f>
        <v>0</v>
      </c>
      <c r="DR85" s="175">
        <f>IF(VLOOKUP($D85,'Appendix B - CI'!$C$2:$EM$141,DR$1,0) &gt; 0,$C85,0)</f>
        <v>0</v>
      </c>
      <c r="DS85" s="175">
        <f>IF(VLOOKUP($D85,'Appendix B - CI'!$C$2:$EM$141,DS$1,0) &gt; 0,$C85,0)</f>
        <v>0</v>
      </c>
      <c r="DT85" s="989">
        <f>IF(VLOOKUP($D85,'Appendix B - CI'!$C$2:$EM$141,DT$1,0) &gt; 0,$C85,0)</f>
        <v>6366.759</v>
      </c>
      <c r="DU85" s="175">
        <f>IF(VLOOKUP($D85,'Appendix B - CI'!$C$2:$EM$141,DU$1,0) &gt; 0,$C85,0)</f>
        <v>0</v>
      </c>
      <c r="DV85" s="175">
        <f>IF(VLOOKUP($D85,'Appendix B - CI'!$C$2:$EM$141,DV$1,0) &gt; 0,$C85,0)</f>
        <v>0</v>
      </c>
      <c r="DW85" s="175">
        <f>IF(VLOOKUP($D85,'Appendix B - CI'!$C$2:$EM$141,DW$1,0) &gt; 0,$C85,0)</f>
        <v>0</v>
      </c>
      <c r="DX85" s="175">
        <f>IF(VLOOKUP($D85,'Appendix B - CI'!$C$2:$EM$141,DX$1,0) &gt; 0,$C85,0)</f>
        <v>0</v>
      </c>
      <c r="DY85" s="175">
        <f>IF(VLOOKUP($D85,'Appendix B - CI'!$C$2:$EM$141,DY$1,0) &gt; 0,$C85,0)</f>
        <v>0</v>
      </c>
      <c r="DZ85" s="989">
        <f>IF(VLOOKUP($D85,'Appendix B - CI'!$C$2:$EM$141,DZ$1,0) &gt; 0,$C85,0)</f>
        <v>6366.759</v>
      </c>
      <c r="EA85" s="175">
        <f>IF(VLOOKUP($D85,'Appendix B - CI'!$C$2:$EM$141,EA$1,0) &gt; 0,$C85,0)</f>
        <v>0</v>
      </c>
      <c r="EB85" s="175">
        <f>IF(VLOOKUP($D85,'Appendix B - CI'!$C$2:$EM$141,EB$1,0) &gt; 0,$C85,0)</f>
        <v>0</v>
      </c>
      <c r="EC85" s="175">
        <f>IF(VLOOKUP($D85,'Appendix B - CI'!$C$2:$EM$141,EC$1,0) &gt; 0,$C85,0)</f>
        <v>0</v>
      </c>
      <c r="ED85" s="175">
        <f>IF(VLOOKUP($D85,'Appendix B - CI'!$C$2:$EM$141,ED$1,0) &gt; 0,$C85,0)</f>
        <v>0</v>
      </c>
      <c r="EE85" s="989">
        <f>IF(VLOOKUP($D85,'Appendix B - CI'!$C$2:$EM$141,EE$1,0) &gt; 0,$C85,0)</f>
        <v>6366.759</v>
      </c>
      <c r="EF85" s="175">
        <f>IF(VLOOKUP($D85,'Appendix B - CI'!$C$2:$EM$141,EF$1,0) &gt; 0,$C85,0)</f>
        <v>0</v>
      </c>
      <c r="EG85" s="175">
        <f>IF(VLOOKUP($D85,'Appendix B - CI'!$C$2:$EM$141,EG$1,0) &gt; 0,$C85,0)</f>
        <v>0</v>
      </c>
      <c r="EH85" s="175">
        <f>IF(VLOOKUP($D85,'Appendix B - CI'!$C$2:$EM$141,EH$1,0) &gt; 0,$C85,0)</f>
        <v>0</v>
      </c>
      <c r="EI85" s="175">
        <f>IF(VLOOKUP($D85,'Appendix B - CI'!$C$2:$EM$141,EI$1,0) &gt; 0,$C85,0)</f>
        <v>0</v>
      </c>
      <c r="EJ85" s="175">
        <f>IF(VLOOKUP($D85,'Appendix B - CI'!$C$2:$EM$141,EJ$1,0) &gt; 0,$C85,0)</f>
        <v>0</v>
      </c>
      <c r="EK85" s="175">
        <f>IF(VLOOKUP($D85,'Appendix B - CI'!$C$2:$EM$141,EK$1,0) &gt; 0,$C85,0)</f>
        <v>0</v>
      </c>
      <c r="EL85" s="175">
        <f>IF(VLOOKUP($D85,'Appendix B - CI'!$C$2:$EM$141,EL$1,0) &gt; 0,$C85,0)</f>
        <v>0</v>
      </c>
      <c r="EM85" s="175">
        <f>IF(VLOOKUP($D85,'Appendix B - CI'!$C$2:$EM$141,EM$1,0) &gt; 0,$C85,0)</f>
        <v>0</v>
      </c>
      <c r="EN85" s="175">
        <f>IF(VLOOKUP($D85,'Appendix B - CI'!$C$2:$EM$141,EN$1,0) &gt; 0,$C85,0)</f>
        <v>0</v>
      </c>
      <c r="EO85" s="178"/>
      <c r="EP85" s="178"/>
      <c r="EQ85" s="178"/>
      <c r="ER85" s="178"/>
      <c r="ES85" s="178"/>
      <c r="ET85" s="178"/>
      <c r="EU85" s="178"/>
      <c r="EV85" s="178"/>
      <c r="EW85" s="178"/>
      <c r="EX85" s="178"/>
      <c r="EY85" s="178"/>
      <c r="EZ85" s="178"/>
      <c r="FA85" s="178"/>
      <c r="FB85" s="178"/>
      <c r="FC85" s="178"/>
      <c r="FD85" s="178"/>
      <c r="FE85" s="178"/>
      <c r="FF85" s="178"/>
      <c r="FG85" s="178"/>
      <c r="FH85" s="178"/>
      <c r="FI85" s="178"/>
      <c r="FJ85" s="178"/>
      <c r="FK85" s="178"/>
      <c r="FL85" s="178"/>
      <c r="FM85" s="178"/>
      <c r="FN85" s="178"/>
      <c r="FO85" s="178"/>
      <c r="FP85" s="178"/>
      <c r="FQ85" s="178"/>
      <c r="FR85" s="178"/>
      <c r="FS85" s="178"/>
      <c r="FT85" s="178"/>
      <c r="FU85" s="178"/>
      <c r="FV85" s="178"/>
      <c r="FW85" s="178"/>
      <c r="FX85" s="178"/>
      <c r="FY85" s="178"/>
      <c r="FZ85" s="178"/>
      <c r="GA85" s="178"/>
      <c r="GB85" s="178"/>
      <c r="GC85" s="178"/>
      <c r="GD85" s="178"/>
      <c r="GE85" s="178"/>
      <c r="GF85" s="178"/>
      <c r="GG85" s="178"/>
      <c r="GH85" s="178"/>
      <c r="GI85" s="178"/>
      <c r="GJ85" s="178"/>
      <c r="GK85" s="178"/>
      <c r="GL85" s="178"/>
      <c r="GM85" s="178"/>
      <c r="GN85" s="178"/>
      <c r="GO85" s="178"/>
      <c r="GP85" s="178"/>
      <c r="GQ85" s="178"/>
      <c r="GR85" s="178"/>
      <c r="GS85" s="178"/>
      <c r="GT85" s="178"/>
      <c r="GU85" s="178"/>
      <c r="GV85" s="178"/>
      <c r="GW85" s="178"/>
      <c r="GX85" s="178"/>
      <c r="GY85" s="178"/>
      <c r="GZ85" s="178"/>
      <c r="HA85" s="178"/>
      <c r="HB85" s="178"/>
      <c r="HC85" s="178"/>
      <c r="HD85" s="178"/>
      <c r="HE85" s="178"/>
      <c r="HF85" s="178"/>
      <c r="HG85" s="178"/>
      <c r="HH85" s="178"/>
      <c r="HI85" s="178"/>
      <c r="HJ85" s="178"/>
      <c r="HK85" s="178"/>
      <c r="HL85" s="178"/>
      <c r="HM85" s="178"/>
      <c r="HN85" s="178"/>
      <c r="HO85" s="178"/>
      <c r="HP85" s="178"/>
      <c r="HQ85" s="178"/>
      <c r="HR85" s="178"/>
      <c r="HS85" s="178"/>
      <c r="HT85" s="178"/>
      <c r="HU85" s="178"/>
      <c r="HV85" s="178"/>
      <c r="HW85" s="178"/>
      <c r="HX85" s="178"/>
      <c r="HY85" s="178"/>
      <c r="HZ85" s="178"/>
      <c r="IA85" s="178"/>
      <c r="IB85" s="178"/>
      <c r="IC85" s="178"/>
      <c r="ID85" s="178"/>
      <c r="IE85" s="178"/>
      <c r="IF85" s="178"/>
      <c r="IG85" s="178"/>
      <c r="IH85" s="178"/>
      <c r="II85" s="178"/>
      <c r="IJ85" s="178"/>
      <c r="IK85" s="178"/>
      <c r="IL85" s="178"/>
      <c r="IM85" s="178"/>
      <c r="IN85" s="178"/>
      <c r="IO85" s="178"/>
      <c r="IP85" s="178"/>
      <c r="IQ85" s="178"/>
      <c r="IR85" s="178"/>
      <c r="IS85" s="178"/>
      <c r="IT85" s="178"/>
      <c r="IU85" s="178"/>
      <c r="IV85" s="178"/>
      <c r="IW85" s="178"/>
      <c r="IX85" s="178"/>
      <c r="IY85" s="178"/>
      <c r="IZ85" s="178"/>
      <c r="JA85" s="178"/>
      <c r="JB85" s="178"/>
      <c r="JC85" s="178"/>
      <c r="JD85" s="178"/>
      <c r="JE85" s="178"/>
      <c r="JF85" s="178"/>
      <c r="JG85" s="178"/>
      <c r="JH85" s="178"/>
      <c r="JI85" s="178"/>
      <c r="JJ85" s="178"/>
      <c r="JK85" s="178"/>
      <c r="JL85" s="178"/>
      <c r="JM85" s="178"/>
      <c r="JN85" s="178"/>
      <c r="JO85" s="178"/>
      <c r="JP85" s="178"/>
      <c r="JQ85" s="178"/>
      <c r="JR85" s="178"/>
      <c r="JS85" s="178"/>
      <c r="JT85" s="178"/>
      <c r="JU85" s="178"/>
      <c r="JV85" s="178"/>
      <c r="JW85" s="178"/>
      <c r="JX85" s="178"/>
      <c r="JY85" s="180"/>
    </row>
    <row r="86" ht="14.25" customHeight="1">
      <c r="A86" s="50" t="s">
        <v>275</v>
      </c>
      <c r="B86" s="83" t="s">
        <v>480</v>
      </c>
      <c r="C86" s="1330">
        <f>VLOOKUP(D86,'Combined Scenario II - Results'!$C$2:$AR$87,42,0)</f>
        <v>3258.04538</v>
      </c>
      <c r="D86" s="50">
        <v>1811133.0</v>
      </c>
      <c r="E86" s="175">
        <f>IF(VLOOKUP($D86,'Appendix B - CI'!$C$2:$EM$141,E$1,0) &gt; 0,$C86,0)</f>
        <v>0</v>
      </c>
      <c r="F86" s="175">
        <f>IF(VLOOKUP($D86,'Appendix B - CI'!$C$2:$EM$141,F$1,0) &gt; 0,$C86,0)</f>
        <v>0</v>
      </c>
      <c r="G86" s="175">
        <f>IF(VLOOKUP($D86,'Appendix B - CI'!$C$2:$EM$141,G$1,0) &gt; 0,$C86,0)</f>
        <v>0</v>
      </c>
      <c r="H86" s="175">
        <f>IF(VLOOKUP($D86,'Appendix B - CI'!$C$2:$EM$141,H$1,0) &gt; 0,$C86,0)</f>
        <v>0</v>
      </c>
      <c r="I86" s="175">
        <f>IF(VLOOKUP($D86,'Appendix B - CI'!$C$2:$EM$141,I$1,0) &gt; 0,$C86,0)</f>
        <v>0</v>
      </c>
      <c r="J86" s="175">
        <f>IF(VLOOKUP($D86,'Appendix B - CI'!$C$2:$EM$141,J$1,0) &gt; 0,$C86,0)</f>
        <v>0</v>
      </c>
      <c r="K86" s="175">
        <f>IF(VLOOKUP($D86,'Appendix B - CI'!$C$2:$EM$141,K$1,0) &gt; 0,$C86,0)</f>
        <v>0</v>
      </c>
      <c r="L86" s="175">
        <f>IF(VLOOKUP($D86,'Appendix B - CI'!$C$2:$EM$141,L$1,0) &gt; 0,$C86,0)</f>
        <v>0</v>
      </c>
      <c r="M86" s="175">
        <f>IF(VLOOKUP($D86,'Appendix B - CI'!$C$2:$EM$141,M$1,0) &gt; 0,$C86,0)</f>
        <v>0</v>
      </c>
      <c r="N86" s="175">
        <f>IF(VLOOKUP($D86,'Appendix B - CI'!$C$2:$EM$141,N$1,0) &gt; 0,$C86,0)</f>
        <v>0</v>
      </c>
      <c r="O86" s="175">
        <f>IF(VLOOKUP($D86,'Appendix B - CI'!$C$2:$EM$141,O$1,0) &gt; 0,$C86,0)</f>
        <v>0</v>
      </c>
      <c r="P86" s="175">
        <f>IF(VLOOKUP($D86,'Appendix B - CI'!$C$2:$EM$141,P$1,0) &gt; 0,$C86,0)</f>
        <v>0</v>
      </c>
      <c r="Q86" s="175">
        <f>IF(VLOOKUP($D86,'Appendix B - CI'!$C$2:$EM$141,Q$1,0) &gt; 0,$C86,0)</f>
        <v>0</v>
      </c>
      <c r="R86" s="175">
        <f>IF(VLOOKUP($D86,'Appendix B - CI'!$C$2:$EM$141,R$1,0) &gt; 0,$C86,0)</f>
        <v>0</v>
      </c>
      <c r="S86" s="175">
        <f>IF(VLOOKUP($D86,'Appendix B - CI'!$C$2:$EM$141,S$1,0) &gt; 0,$C86,0)</f>
        <v>0</v>
      </c>
      <c r="T86" s="175">
        <f>IF(VLOOKUP($D86,'Appendix B - CI'!$C$2:$EM$141,T$1,0) &gt; 0,$C86,0)</f>
        <v>0</v>
      </c>
      <c r="U86" s="175">
        <f>IF(VLOOKUP($D86,'Appendix B - CI'!$C$2:$EM$141,U$1,0) &gt; 0,$C86,0)</f>
        <v>0</v>
      </c>
      <c r="V86" s="175">
        <f>IF(VLOOKUP($D86,'Appendix B - CI'!$C$2:$EM$141,V$1,0) &gt; 0,$C86,0)</f>
        <v>0</v>
      </c>
      <c r="W86" s="175">
        <f>IF(VLOOKUP($D86,'Appendix B - CI'!$C$2:$EM$141,W$1,0) &gt; 0,$C86,0)</f>
        <v>0</v>
      </c>
      <c r="X86" s="175">
        <f>IF(VLOOKUP($D86,'Appendix B - CI'!$C$2:$EM$141,X$1,0) &gt; 0,$C86,0)</f>
        <v>0</v>
      </c>
      <c r="Y86" s="175">
        <f>IF(VLOOKUP($D86,'Appendix B - CI'!$C$2:$EM$141,Y$1,0) &gt; 0,$C86,0)</f>
        <v>0</v>
      </c>
      <c r="Z86" s="175">
        <f>IF(VLOOKUP($D86,'Appendix B - CI'!$C$2:$EM$141,Z$1,0) &gt; 0,$C86,0)</f>
        <v>0</v>
      </c>
      <c r="AA86" s="175">
        <f>IF(VLOOKUP($D86,'Appendix B - CI'!$C$2:$EM$141,AA$1,0) &gt; 0,$C86,0)</f>
        <v>0</v>
      </c>
      <c r="AB86" s="175">
        <f>IF(VLOOKUP($D86,'Appendix B - CI'!$C$2:$EM$141,AB$1,0) &gt; 0,$C86,0)</f>
        <v>0</v>
      </c>
      <c r="AC86" s="175">
        <f>IF(VLOOKUP($D86,'Appendix B - CI'!$C$2:$EM$141,AC$1,0) &gt; 0,$C86,0)</f>
        <v>0</v>
      </c>
      <c r="AD86" s="175">
        <f>IF(VLOOKUP($D86,'Appendix B - CI'!$C$2:$EM$141,AD$1,0) &gt; 0,$C86,0)</f>
        <v>0</v>
      </c>
      <c r="AE86" s="175">
        <f>IF(VLOOKUP($D86,'Appendix B - CI'!$C$2:$EM$141,AE$1,0) &gt; 0,$C86,0)</f>
        <v>0</v>
      </c>
      <c r="AF86" s="175">
        <f>IF(VLOOKUP($D86,'Appendix B - CI'!$C$2:$EM$141,AF$1,0) &gt; 0,$C86,0)</f>
        <v>0</v>
      </c>
      <c r="AG86" s="175">
        <f>IF(VLOOKUP($D86,'Appendix B - CI'!$C$2:$EM$141,AG$1,0) &gt; 0,$C86,0)</f>
        <v>0</v>
      </c>
      <c r="AH86" s="175">
        <f>IF(VLOOKUP($D86,'Appendix B - CI'!$C$2:$EM$141,AH$1,0) &gt; 0,$C86,0)</f>
        <v>0</v>
      </c>
      <c r="AI86" s="175">
        <f>IF(VLOOKUP($D86,'Appendix B - CI'!$C$2:$EM$141,AI$1,0) &gt; 0,$C86,0)</f>
        <v>0</v>
      </c>
      <c r="AJ86" s="989">
        <f>IF(VLOOKUP($D86,'Appendix B - CI'!$C$2:$EM$141,AJ$1,0) &gt; 0,$C86,0)</f>
        <v>3258.04538</v>
      </c>
      <c r="AK86" s="175">
        <f>IF(VLOOKUP($D86,'Appendix B - CI'!$C$2:$EM$141,AK$1,0) &gt; 0,$C86,0)</f>
        <v>0</v>
      </c>
      <c r="AL86" s="175">
        <f>IF(VLOOKUP($D86,'Appendix B - CI'!$C$2:$EM$141,AL$1,0) &gt; 0,$C86,0)</f>
        <v>0</v>
      </c>
      <c r="AM86" s="175">
        <f>IF(VLOOKUP($D86,'Appendix B - CI'!$C$2:$EM$141,AM$1,0) &gt; 0,$C86,0)</f>
        <v>0</v>
      </c>
      <c r="AN86" s="175">
        <f>IF(VLOOKUP($D86,'Appendix B - CI'!$C$2:$EM$141,AN$1,0) &gt; 0,$C86,0)</f>
        <v>0</v>
      </c>
      <c r="AO86" s="175">
        <f>IF(VLOOKUP($D86,'Appendix B - CI'!$C$2:$EM$141,AO$1,0) &gt; 0,$C86,0)</f>
        <v>0</v>
      </c>
      <c r="AP86" s="175">
        <f>IF(VLOOKUP($D86,'Appendix B - CI'!$C$2:$EM$141,AP$1,0) &gt; 0,$C86,0)</f>
        <v>0</v>
      </c>
      <c r="AQ86" s="175">
        <f>IF(VLOOKUP($D86,'Appendix B - CI'!$C$2:$EM$141,AQ$1,0) &gt; 0,$C86,0)</f>
        <v>0</v>
      </c>
      <c r="AR86" s="989">
        <f>IF(VLOOKUP($D86,'Appendix B - CI'!$C$2:$EM$141,AR$1,0) &gt; 0,$C86,0)</f>
        <v>3258.04538</v>
      </c>
      <c r="AS86" s="175">
        <f>IF(VLOOKUP($D86,'Appendix B - CI'!$C$2:$EM$141,AS$1,0) &gt; 0,$C86,0)</f>
        <v>0</v>
      </c>
      <c r="AT86" s="175">
        <f>IF(VLOOKUP($D86,'Appendix B - CI'!$C$2:$EM$141,AT$1,0) &gt; 0,$C86,0)</f>
        <v>0</v>
      </c>
      <c r="AU86" s="175">
        <f>IF(VLOOKUP($D86,'Appendix B - CI'!$C$2:$EM$141,AU$1,0) &gt; 0,$C86,0)</f>
        <v>0</v>
      </c>
      <c r="AV86" s="175">
        <f>IF(VLOOKUP($D86,'Appendix B - CI'!$C$2:$EM$141,AV$1,0) &gt; 0,$C86,0)</f>
        <v>0</v>
      </c>
      <c r="AW86" s="175">
        <f>IF(VLOOKUP($D86,'Appendix B - CI'!$C$2:$EM$141,AW$1,0) &gt; 0,$C86,0)</f>
        <v>0</v>
      </c>
      <c r="AX86" s="175">
        <f>IF(VLOOKUP($D86,'Appendix B - CI'!$C$2:$EM$141,AX$1,0) &gt; 0,$C86,0)</f>
        <v>0</v>
      </c>
      <c r="AY86" s="175">
        <f>IF(VLOOKUP($D86,'Appendix B - CI'!$C$2:$EM$141,AY$1,0) &gt; 0,$C86,0)</f>
        <v>0</v>
      </c>
      <c r="AZ86" s="175">
        <f>IF(VLOOKUP($D86,'Appendix B - CI'!$C$2:$EM$141,AZ$1,0) &gt; 0,$C86,0)</f>
        <v>0</v>
      </c>
      <c r="BA86" s="175">
        <f>IF(VLOOKUP($D86,'Appendix B - CI'!$C$2:$EM$141,BA$1,0) &gt; 0,$C86,0)</f>
        <v>0</v>
      </c>
      <c r="BB86" s="175">
        <f>IF(VLOOKUP($D86,'Appendix B - CI'!$C$2:$EM$141,BB$1,0) &gt; 0,$C86,0)</f>
        <v>0</v>
      </c>
      <c r="BC86" s="175">
        <f>IF(VLOOKUP($D86,'Appendix B - CI'!$C$2:$EM$141,BC$1,0) &gt; 0,$C86,0)</f>
        <v>0</v>
      </c>
      <c r="BD86" s="175">
        <f>IF(VLOOKUP($D86,'Appendix B - CI'!$C$2:$EM$141,BD$1,0) &gt; 0,$C86,0)</f>
        <v>0</v>
      </c>
      <c r="BE86" s="175">
        <f>IF(VLOOKUP($D86,'Appendix B - CI'!$C$2:$EM$141,BE$1,0) &gt; 0,$C86,0)</f>
        <v>0</v>
      </c>
      <c r="BF86" s="175">
        <f>IF(VLOOKUP($D86,'Appendix B - CI'!$C$2:$EM$141,BF$1,0) &gt; 0,$C86,0)</f>
        <v>0</v>
      </c>
      <c r="BG86" s="175">
        <f>IF(VLOOKUP($D86,'Appendix B - CI'!$C$2:$EM$141,BG$1,0) &gt; 0,$C86,0)</f>
        <v>0</v>
      </c>
      <c r="BH86" s="175">
        <f>IF(VLOOKUP($D86,'Appendix B - CI'!$C$2:$EM$141,BH$1,0) &gt; 0,$C86,0)</f>
        <v>0</v>
      </c>
      <c r="BI86" s="989">
        <f>IF(VLOOKUP($D86,'Appendix B - CI'!$C$2:$EM$141,BI$1,0) &gt; 0,$C86,0)</f>
        <v>3258.04538</v>
      </c>
      <c r="BJ86" s="175">
        <f>IF(VLOOKUP($D86,'Appendix B - CI'!$C$2:$EM$141,BJ$1,0) &gt; 0,$C86,0)</f>
        <v>0</v>
      </c>
      <c r="BK86" s="175">
        <f>IF(VLOOKUP($D86,'Appendix B - CI'!$C$2:$EM$141,BK$1,0) &gt; 0,$C86,0)</f>
        <v>0</v>
      </c>
      <c r="BL86" s="175">
        <f>IF(VLOOKUP($D86,'Appendix B - CI'!$C$2:$EM$141,BL$1,0) &gt; 0,$C86,0)</f>
        <v>0</v>
      </c>
      <c r="BM86" s="175">
        <f>IF(VLOOKUP($D86,'Appendix B - CI'!$C$2:$EM$141,BM$1,0) &gt; 0,$C86,0)</f>
        <v>0</v>
      </c>
      <c r="BN86" s="175">
        <f>IF(VLOOKUP($D86,'Appendix B - CI'!$C$2:$EM$141,BN$1,0) &gt; 0,$C86,0)</f>
        <v>0</v>
      </c>
      <c r="BO86" s="175">
        <f>IF(VLOOKUP($D86,'Appendix B - CI'!$C$2:$EM$141,BO$1,0) &gt; 0,$C86,0)</f>
        <v>0</v>
      </c>
      <c r="BP86" s="175">
        <f>IF(VLOOKUP($D86,'Appendix B - CI'!$C$2:$EM$141,BP$1,0) &gt; 0,$C86,0)</f>
        <v>0</v>
      </c>
      <c r="BQ86" s="175">
        <f>IF(VLOOKUP($D86,'Appendix B - CI'!$C$2:$EM$141,BQ$1,0) &gt; 0,$C86,0)</f>
        <v>0</v>
      </c>
      <c r="BR86" s="175">
        <f>IF(VLOOKUP($D86,'Appendix B - CI'!$C$2:$EM$141,BR$1,0) &gt; 0,$C86,0)</f>
        <v>0</v>
      </c>
      <c r="BS86" s="175">
        <f>IF(VLOOKUP($D86,'Appendix B - CI'!$C$2:$EM$141,BS$1,0) &gt; 0,$C86,0)</f>
        <v>0</v>
      </c>
      <c r="BT86" s="175">
        <f>IF(VLOOKUP($D86,'Appendix B - CI'!$C$2:$EM$141,BT$1,0) &gt; 0,$C86,0)</f>
        <v>0</v>
      </c>
      <c r="BU86" s="175">
        <f>IF(VLOOKUP($D86,'Appendix B - CI'!$C$2:$EM$141,BU$1,0) &gt; 0,$C86,0)</f>
        <v>0</v>
      </c>
      <c r="BV86" s="175">
        <f>IF(VLOOKUP($D86,'Appendix B - CI'!$C$2:$EM$141,BV$1,0) &gt; 0,$C86,0)</f>
        <v>0</v>
      </c>
      <c r="BW86" s="175">
        <f>IF(VLOOKUP($D86,'Appendix B - CI'!$C$2:$EM$141,BW$1,0) &gt; 0,$C86,0)</f>
        <v>0</v>
      </c>
      <c r="BX86" s="175">
        <f>IF(VLOOKUP($D86,'Appendix B - CI'!$C$2:$EM$141,BX$1,0) &gt; 0,$C86,0)</f>
        <v>0</v>
      </c>
      <c r="BY86" s="175">
        <f>IF(VLOOKUP($D86,'Appendix B - CI'!$C$2:$EM$141,BY$1,0) &gt; 0,$C86,0)</f>
        <v>0</v>
      </c>
      <c r="BZ86" s="175">
        <f>IF(VLOOKUP($D86,'Appendix B - CI'!$C$2:$EM$141,BZ$1,0) &gt; 0,$C86,0)</f>
        <v>0</v>
      </c>
      <c r="CA86" s="175">
        <f>IF(VLOOKUP($D86,'Appendix B - CI'!$C$2:$EM$141,CA$1,0) &gt; 0,$C86,0)</f>
        <v>0</v>
      </c>
      <c r="CB86" s="175">
        <f>IF(VLOOKUP($D86,'Appendix B - CI'!$C$2:$EM$141,CB$1,0) &gt; 0,$C86,0)</f>
        <v>0</v>
      </c>
      <c r="CC86" s="175">
        <f>IF(VLOOKUP($D86,'Appendix B - CI'!$C$2:$EM$141,CC$1,0) &gt; 0,$C86,0)</f>
        <v>0</v>
      </c>
      <c r="CD86" s="175">
        <f>IF(VLOOKUP($D86,'Appendix B - CI'!$C$2:$EM$141,CD$1,0) &gt; 0,$C86,0)</f>
        <v>0</v>
      </c>
      <c r="CE86" s="175">
        <f>IF(VLOOKUP($D86,'Appendix B - CI'!$C$2:$EM$141,CE$1,0) &gt; 0,$C86,0)</f>
        <v>0</v>
      </c>
      <c r="CF86" s="175">
        <f>IF(VLOOKUP($D86,'Appendix B - CI'!$C$2:$EM$141,CF$1,0) &gt; 0,$C86,0)</f>
        <v>0</v>
      </c>
      <c r="CG86" s="175">
        <f>IF(VLOOKUP($D86,'Appendix B - CI'!$C$2:$EM$141,CG$1,0) &gt; 0,$C86,0)</f>
        <v>0</v>
      </c>
      <c r="CH86" s="175">
        <f>IF(VLOOKUP($D86,'Appendix B - CI'!$C$2:$EM$141,CH$1,0) &gt; 0,$C86,0)</f>
        <v>0</v>
      </c>
      <c r="CI86" s="175">
        <f>IF(VLOOKUP($D86,'Appendix B - CI'!$C$2:$EM$141,CI$1,0) &gt; 0,$C86,0)</f>
        <v>0</v>
      </c>
      <c r="CJ86" s="175">
        <f>IF(VLOOKUP($D86,'Appendix B - CI'!$C$2:$EM$141,CJ$1,0) &gt; 0,$C86,0)</f>
        <v>0</v>
      </c>
      <c r="CK86" s="175">
        <f>IF(VLOOKUP($D86,'Appendix B - CI'!$C$2:$EM$141,CK$1,0) &gt; 0,$C86,0)</f>
        <v>0</v>
      </c>
      <c r="CL86" s="989">
        <f>IF(VLOOKUP($D86,'Appendix B - CI'!$C$2:$EM$141,CL$1,0) &gt; 0,$C86,0)</f>
        <v>3258.04538</v>
      </c>
      <c r="CM86" s="175">
        <f>IF(VLOOKUP($D86,'Appendix B - CI'!$C$2:$EM$141,CM$1,0) &gt; 0,$C86,0)</f>
        <v>0</v>
      </c>
      <c r="CN86" s="175">
        <f>IF(VLOOKUP($D86,'Appendix B - CI'!$C$2:$EM$141,CN$1,0) &gt; 0,$C86,0)</f>
        <v>0</v>
      </c>
      <c r="CO86" s="175">
        <f>IF(VLOOKUP($D86,'Appendix B - CI'!$C$2:$EM$141,CO$1,0) &gt; 0,$C86,0)</f>
        <v>0</v>
      </c>
      <c r="CP86" s="175">
        <f>IF(VLOOKUP($D86,'Appendix B - CI'!$C$2:$EM$141,CP$1,0) &gt; 0,$C86,0)</f>
        <v>0</v>
      </c>
      <c r="CQ86" s="175">
        <f>IF(VLOOKUP($D86,'Appendix B - CI'!$C$2:$EM$141,CQ$1,0) &gt; 0,$C86,0)</f>
        <v>0</v>
      </c>
      <c r="CR86" s="175">
        <f>IF(VLOOKUP($D86,'Appendix B - CI'!$C$2:$EM$141,CR$1,0) &gt; 0,$C86,0)</f>
        <v>0</v>
      </c>
      <c r="CS86" s="175">
        <f>IF(VLOOKUP($D86,'Appendix B - CI'!$C$2:$EM$141,CS$1,0) &gt; 0,$C86,0)</f>
        <v>0</v>
      </c>
      <c r="CT86" s="175">
        <f>IF(VLOOKUP($D86,'Appendix B - CI'!$C$2:$EM$141,CT$1,0) &gt; 0,$C86,0)</f>
        <v>0</v>
      </c>
      <c r="CU86" s="175">
        <f>IF(VLOOKUP($D86,'Appendix B - CI'!$C$2:$EM$141,CU$1,0) &gt; 0,$C86,0)</f>
        <v>0</v>
      </c>
      <c r="CV86" s="175">
        <f>IF(VLOOKUP($D86,'Appendix B - CI'!$C$2:$EM$141,CV$1,0) &gt; 0,$C86,0)</f>
        <v>0</v>
      </c>
      <c r="CW86" s="989">
        <f>IF(VLOOKUP($D86,'Appendix B - CI'!$C$2:$EM$141,CW$1,0) &gt; 0,$C86,0)</f>
        <v>3258.04538</v>
      </c>
      <c r="CX86" s="175">
        <f>IF(VLOOKUP($D86,'Appendix B - CI'!$C$2:$EM$141,CX$1,0) &gt; 0,$C86,0)</f>
        <v>0</v>
      </c>
      <c r="CY86" s="175">
        <f>IF(VLOOKUP($D86,'Appendix B - CI'!$C$2:$EM$141,CY$1,0) &gt; 0,$C86,0)</f>
        <v>0</v>
      </c>
      <c r="CZ86" s="175">
        <f>IF(VLOOKUP($D86,'Appendix B - CI'!$C$2:$EM$141,CZ$1,0) &gt; 0,$C86,0)</f>
        <v>0</v>
      </c>
      <c r="DA86" s="175">
        <f>IF(VLOOKUP($D86,'Appendix B - CI'!$C$2:$EM$141,DA$1,0) &gt; 0,$C86,0)</f>
        <v>0</v>
      </c>
      <c r="DB86" s="175">
        <f>IF(VLOOKUP($D86,'Appendix B - CI'!$C$2:$EM$141,DB$1,0) &gt; 0,$C86,0)</f>
        <v>0</v>
      </c>
      <c r="DC86" s="175">
        <f>IF(VLOOKUP($D86,'Appendix B - CI'!$C$2:$EM$141,DC$1,0) &gt; 0,$C86,0)</f>
        <v>0</v>
      </c>
      <c r="DD86" s="175">
        <f>IF(VLOOKUP($D86,'Appendix B - CI'!$C$2:$EM$141,DD$1,0) &gt; 0,$C86,0)</f>
        <v>0</v>
      </c>
      <c r="DE86" s="175">
        <f>IF(VLOOKUP($D86,'Appendix B - CI'!$C$2:$EM$141,DE$1,0) &gt; 0,$C86,0)</f>
        <v>0</v>
      </c>
      <c r="DF86" s="989">
        <f>IF(VLOOKUP($D86,'Appendix B - CI'!$C$2:$EM$141,DF$1,0) &gt; 0,$C86,0)</f>
        <v>3258.04538</v>
      </c>
      <c r="DG86" s="175">
        <f>IF(VLOOKUP($D86,'Appendix B - CI'!$C$2:$EM$141,DG$1,0) &gt; 0,$C86,0)</f>
        <v>0</v>
      </c>
      <c r="DH86" s="175">
        <f>IF(VLOOKUP($D86,'Appendix B - CI'!$C$2:$EM$141,DH$1,0) &gt; 0,$C86,0)</f>
        <v>0</v>
      </c>
      <c r="DI86" s="175">
        <f>IF(VLOOKUP($D86,'Appendix B - CI'!$C$2:$EM$141,DI$1,0) &gt; 0,$C86,0)</f>
        <v>0</v>
      </c>
      <c r="DJ86" s="175">
        <f>IF(VLOOKUP($D86,'Appendix B - CI'!$C$2:$EM$141,DJ$1,0) &gt; 0,$C86,0)</f>
        <v>0</v>
      </c>
      <c r="DK86" s="175">
        <f>IF(VLOOKUP($D86,'Appendix B - CI'!$C$2:$EM$141,DK$1,0) &gt; 0,$C86,0)</f>
        <v>0</v>
      </c>
      <c r="DL86" s="175">
        <f>IF(VLOOKUP($D86,'Appendix B - CI'!$C$2:$EM$141,DL$1,0) &gt; 0,$C86,0)</f>
        <v>0</v>
      </c>
      <c r="DM86" s="175">
        <f>IF(VLOOKUP($D86,'Appendix B - CI'!$C$2:$EM$141,DM$1,0) &gt; 0,$C86,0)</f>
        <v>0</v>
      </c>
      <c r="DN86" s="989">
        <f>IF(VLOOKUP($D86,'Appendix B - CI'!$C$2:$EM$141,DN$1,0) &gt; 0,$C86,0)</f>
        <v>3258.04538</v>
      </c>
      <c r="DO86" s="175">
        <f>IF(VLOOKUP($D86,'Appendix B - CI'!$C$2:$EM$141,DO$1,0) &gt; 0,$C86,0)</f>
        <v>0</v>
      </c>
      <c r="DP86" s="175">
        <f>IF(VLOOKUP($D86,'Appendix B - CI'!$C$2:$EM$141,DP$1,0) &gt; 0,$C86,0)</f>
        <v>0</v>
      </c>
      <c r="DQ86" s="175">
        <f>IF(VLOOKUP($D86,'Appendix B - CI'!$C$2:$EM$141,DQ$1,0) &gt; 0,$C86,0)</f>
        <v>0</v>
      </c>
      <c r="DR86" s="175">
        <f>IF(VLOOKUP($D86,'Appendix B - CI'!$C$2:$EM$141,DR$1,0) &gt; 0,$C86,0)</f>
        <v>0</v>
      </c>
      <c r="DS86" s="175">
        <f>IF(VLOOKUP($D86,'Appendix B - CI'!$C$2:$EM$141,DS$1,0) &gt; 0,$C86,0)</f>
        <v>0</v>
      </c>
      <c r="DT86" s="989">
        <f>IF(VLOOKUP($D86,'Appendix B - CI'!$C$2:$EM$141,DT$1,0) &gt; 0,$C86,0)</f>
        <v>3258.04538</v>
      </c>
      <c r="DU86" s="175">
        <f>IF(VLOOKUP($D86,'Appendix B - CI'!$C$2:$EM$141,DU$1,0) &gt; 0,$C86,0)</f>
        <v>0</v>
      </c>
      <c r="DV86" s="175">
        <f>IF(VLOOKUP($D86,'Appendix B - CI'!$C$2:$EM$141,DV$1,0) &gt; 0,$C86,0)</f>
        <v>0</v>
      </c>
      <c r="DW86" s="175">
        <f>IF(VLOOKUP($D86,'Appendix B - CI'!$C$2:$EM$141,DW$1,0) &gt; 0,$C86,0)</f>
        <v>0</v>
      </c>
      <c r="DX86" s="175">
        <f>IF(VLOOKUP($D86,'Appendix B - CI'!$C$2:$EM$141,DX$1,0) &gt; 0,$C86,0)</f>
        <v>0</v>
      </c>
      <c r="DY86" s="175">
        <f>IF(VLOOKUP($D86,'Appendix B - CI'!$C$2:$EM$141,DY$1,0) &gt; 0,$C86,0)</f>
        <v>0</v>
      </c>
      <c r="DZ86" s="989">
        <f>IF(VLOOKUP($D86,'Appendix B - CI'!$C$2:$EM$141,DZ$1,0) &gt; 0,$C86,0)</f>
        <v>3258.04538</v>
      </c>
      <c r="EA86" s="175">
        <f>IF(VLOOKUP($D86,'Appendix B - CI'!$C$2:$EM$141,EA$1,0) &gt; 0,$C86,0)</f>
        <v>0</v>
      </c>
      <c r="EB86" s="175">
        <f>IF(VLOOKUP($D86,'Appendix B - CI'!$C$2:$EM$141,EB$1,0) &gt; 0,$C86,0)</f>
        <v>0</v>
      </c>
      <c r="EC86" s="175">
        <f>IF(VLOOKUP($D86,'Appendix B - CI'!$C$2:$EM$141,EC$1,0) &gt; 0,$C86,0)</f>
        <v>0</v>
      </c>
      <c r="ED86" s="175">
        <f>IF(VLOOKUP($D86,'Appendix B - CI'!$C$2:$EM$141,ED$1,0) &gt; 0,$C86,0)</f>
        <v>0</v>
      </c>
      <c r="EE86" s="989">
        <f>IF(VLOOKUP($D86,'Appendix B - CI'!$C$2:$EM$141,EE$1,0) &gt; 0,$C86,0)</f>
        <v>3258.04538</v>
      </c>
      <c r="EF86" s="175">
        <f>IF(VLOOKUP($D86,'Appendix B - CI'!$C$2:$EM$141,EF$1,0) &gt; 0,$C86,0)</f>
        <v>0</v>
      </c>
      <c r="EG86" s="175">
        <f>IF(VLOOKUP($D86,'Appendix B - CI'!$C$2:$EM$141,EG$1,0) &gt; 0,$C86,0)</f>
        <v>0</v>
      </c>
      <c r="EH86" s="175">
        <f>IF(VLOOKUP($D86,'Appendix B - CI'!$C$2:$EM$141,EH$1,0) &gt; 0,$C86,0)</f>
        <v>0</v>
      </c>
      <c r="EI86" s="175">
        <f>IF(VLOOKUP($D86,'Appendix B - CI'!$C$2:$EM$141,EI$1,0) &gt; 0,$C86,0)</f>
        <v>0</v>
      </c>
      <c r="EJ86" s="175">
        <f>IF(VLOOKUP($D86,'Appendix B - CI'!$C$2:$EM$141,EJ$1,0) &gt; 0,$C86,0)</f>
        <v>0</v>
      </c>
      <c r="EK86" s="175">
        <f>IF(VLOOKUP($D86,'Appendix B - CI'!$C$2:$EM$141,EK$1,0) &gt; 0,$C86,0)</f>
        <v>0</v>
      </c>
      <c r="EL86" s="175">
        <f>IF(VLOOKUP($D86,'Appendix B - CI'!$C$2:$EM$141,EL$1,0) &gt; 0,$C86,0)</f>
        <v>0</v>
      </c>
      <c r="EM86" s="175">
        <f>IF(VLOOKUP($D86,'Appendix B - CI'!$C$2:$EM$141,EM$1,0) &gt; 0,$C86,0)</f>
        <v>0</v>
      </c>
      <c r="EN86" s="175">
        <f>IF(VLOOKUP($D86,'Appendix B - CI'!$C$2:$EM$141,EN$1,0) &gt; 0,$C86,0)</f>
        <v>0</v>
      </c>
      <c r="EO86" s="178"/>
      <c r="EP86" s="178"/>
      <c r="EQ86" s="178"/>
      <c r="ER86" s="178"/>
      <c r="ES86" s="178"/>
      <c r="ET86" s="178"/>
      <c r="EU86" s="178"/>
      <c r="EV86" s="178"/>
      <c r="EW86" s="178"/>
      <c r="EX86" s="178"/>
      <c r="EY86" s="178"/>
      <c r="EZ86" s="178"/>
      <c r="FA86" s="178"/>
      <c r="FB86" s="178"/>
      <c r="FC86" s="178"/>
      <c r="FD86" s="178"/>
      <c r="FE86" s="178"/>
      <c r="FF86" s="178"/>
      <c r="FG86" s="178"/>
      <c r="FH86" s="178"/>
      <c r="FI86" s="178"/>
      <c r="FJ86" s="178"/>
      <c r="FK86" s="178"/>
      <c r="FL86" s="178"/>
      <c r="FM86" s="178"/>
      <c r="FN86" s="178"/>
      <c r="FO86" s="178"/>
      <c r="FP86" s="178"/>
      <c r="FQ86" s="178"/>
      <c r="FR86" s="178"/>
      <c r="FS86" s="178"/>
      <c r="FT86" s="178"/>
      <c r="FU86" s="178"/>
      <c r="FV86" s="178"/>
      <c r="FW86" s="178"/>
      <c r="FX86" s="178"/>
      <c r="FY86" s="178"/>
      <c r="FZ86" s="178"/>
      <c r="GA86" s="178"/>
      <c r="GB86" s="178"/>
      <c r="GC86" s="178"/>
      <c r="GD86" s="178"/>
      <c r="GE86" s="178"/>
      <c r="GF86" s="178"/>
      <c r="GG86" s="178"/>
      <c r="GH86" s="178"/>
      <c r="GI86" s="178"/>
      <c r="GJ86" s="178"/>
      <c r="GK86" s="178"/>
      <c r="GL86" s="178"/>
      <c r="GM86" s="178"/>
      <c r="GN86" s="178"/>
      <c r="GO86" s="178"/>
      <c r="GP86" s="178"/>
      <c r="GQ86" s="178"/>
      <c r="GR86" s="178"/>
      <c r="GS86" s="178"/>
      <c r="GT86" s="178"/>
      <c r="GU86" s="178"/>
      <c r="GV86" s="178"/>
      <c r="GW86" s="178"/>
      <c r="GX86" s="178"/>
      <c r="GY86" s="178"/>
      <c r="GZ86" s="178"/>
      <c r="HA86" s="178"/>
      <c r="HB86" s="178"/>
      <c r="HC86" s="178"/>
      <c r="HD86" s="178"/>
      <c r="HE86" s="178"/>
      <c r="HF86" s="178"/>
      <c r="HG86" s="178"/>
      <c r="HH86" s="178"/>
      <c r="HI86" s="178"/>
      <c r="HJ86" s="178"/>
      <c r="HK86" s="178"/>
      <c r="HL86" s="178"/>
      <c r="HM86" s="178"/>
      <c r="HN86" s="178"/>
      <c r="HO86" s="178"/>
      <c r="HP86" s="178"/>
      <c r="HQ86" s="178"/>
      <c r="HR86" s="178"/>
      <c r="HS86" s="178"/>
      <c r="HT86" s="178"/>
      <c r="HU86" s="178"/>
      <c r="HV86" s="178"/>
      <c r="HW86" s="178"/>
      <c r="HX86" s="178"/>
      <c r="HY86" s="178"/>
      <c r="HZ86" s="178"/>
      <c r="IA86" s="178"/>
      <c r="IB86" s="178"/>
      <c r="IC86" s="178"/>
      <c r="ID86" s="178"/>
      <c r="IE86" s="178"/>
      <c r="IF86" s="178"/>
      <c r="IG86" s="178"/>
      <c r="IH86" s="178"/>
      <c r="II86" s="178"/>
      <c r="IJ86" s="178"/>
      <c r="IK86" s="178"/>
      <c r="IL86" s="178"/>
      <c r="IM86" s="178"/>
      <c r="IN86" s="178"/>
      <c r="IO86" s="178"/>
      <c r="IP86" s="178"/>
      <c r="IQ86" s="178"/>
      <c r="IR86" s="178"/>
      <c r="IS86" s="178"/>
      <c r="IT86" s="178"/>
      <c r="IU86" s="178"/>
      <c r="IV86" s="178"/>
      <c r="IW86" s="178"/>
      <c r="IX86" s="178"/>
      <c r="IY86" s="178"/>
      <c r="IZ86" s="178"/>
      <c r="JA86" s="178"/>
      <c r="JB86" s="178"/>
      <c r="JC86" s="178"/>
      <c r="JD86" s="178"/>
      <c r="JE86" s="178"/>
      <c r="JF86" s="178"/>
      <c r="JG86" s="178"/>
      <c r="JH86" s="178"/>
      <c r="JI86" s="178"/>
      <c r="JJ86" s="178"/>
      <c r="JK86" s="178"/>
      <c r="JL86" s="178"/>
      <c r="JM86" s="178"/>
      <c r="JN86" s="178"/>
      <c r="JO86" s="178"/>
      <c r="JP86" s="178"/>
      <c r="JQ86" s="178"/>
      <c r="JR86" s="178"/>
      <c r="JS86" s="178"/>
      <c r="JT86" s="178"/>
      <c r="JU86" s="178"/>
      <c r="JV86" s="178"/>
      <c r="JW86" s="178"/>
      <c r="JX86" s="178"/>
      <c r="JY86" s="180"/>
    </row>
    <row r="87" ht="14.25" customHeight="1">
      <c r="A87" s="50" t="s">
        <v>310</v>
      </c>
      <c r="B87" s="83" t="s">
        <v>479</v>
      </c>
      <c r="C87" s="1330">
        <f>VLOOKUP(D87,'Combined Scenario II - Results'!$C$2:$AR$87,42,0)</f>
        <v>6531.4</v>
      </c>
      <c r="D87" s="50">
        <v>1811136.0</v>
      </c>
      <c r="E87" s="175">
        <f>IF(VLOOKUP($D87,'Appendix B - CI'!$C$2:$EM$141,E$1,0) &gt; 0,$C87,0)</f>
        <v>0</v>
      </c>
      <c r="F87" s="175">
        <f>IF(VLOOKUP($D87,'Appendix B - CI'!$C$2:$EM$141,F$1,0) &gt; 0,$C87,0)</f>
        <v>0</v>
      </c>
      <c r="G87" s="175">
        <f>IF(VLOOKUP($D87,'Appendix B - CI'!$C$2:$EM$141,G$1,0) &gt; 0,$C87,0)</f>
        <v>0</v>
      </c>
      <c r="H87" s="175">
        <f>IF(VLOOKUP($D87,'Appendix B - CI'!$C$2:$EM$141,H$1,0) &gt; 0,$C87,0)</f>
        <v>0</v>
      </c>
      <c r="I87" s="989">
        <f>IF(VLOOKUP($D87,'Appendix B - CI'!$C$2:$EM$141,I$1,0) &gt; 0,$C87,0)</f>
        <v>6531.4</v>
      </c>
      <c r="J87" s="175">
        <f>IF(VLOOKUP($D87,'Appendix B - CI'!$C$2:$EM$141,J$1,0) &gt; 0,$C87,0)</f>
        <v>0</v>
      </c>
      <c r="K87" s="175">
        <f>IF(VLOOKUP($D87,'Appendix B - CI'!$C$2:$EM$141,K$1,0) &gt; 0,$C87,0)</f>
        <v>0</v>
      </c>
      <c r="L87" s="175">
        <f>IF(VLOOKUP($D87,'Appendix B - CI'!$C$2:$EM$141,L$1,0) &gt; 0,$C87,0)</f>
        <v>0</v>
      </c>
      <c r="M87" s="175">
        <f>IF(VLOOKUP($D87,'Appendix B - CI'!$C$2:$EM$141,M$1,0) &gt; 0,$C87,0)</f>
        <v>0</v>
      </c>
      <c r="N87" s="989">
        <f>IF(VLOOKUP($D87,'Appendix B - CI'!$C$2:$EM$141,N$1,0) &gt; 0,$C87,0)</f>
        <v>6531.4</v>
      </c>
      <c r="O87" s="175">
        <f>IF(VLOOKUP($D87,'Appendix B - CI'!$C$2:$EM$141,O$1,0) &gt; 0,$C87,0)</f>
        <v>0</v>
      </c>
      <c r="P87" s="175">
        <f>IF(VLOOKUP($D87,'Appendix B - CI'!$C$2:$EM$141,P$1,0) &gt; 0,$C87,0)</f>
        <v>0</v>
      </c>
      <c r="Q87" s="175">
        <f>IF(VLOOKUP($D87,'Appendix B - CI'!$C$2:$EM$141,Q$1,0) &gt; 0,$C87,0)</f>
        <v>0</v>
      </c>
      <c r="R87" s="175">
        <f>IF(VLOOKUP($D87,'Appendix B - CI'!$C$2:$EM$141,R$1,0) &gt; 0,$C87,0)</f>
        <v>0</v>
      </c>
      <c r="S87" s="989">
        <f>IF(VLOOKUP($D87,'Appendix B - CI'!$C$2:$EM$141,S$1,0) &gt; 0,$C87,0)</f>
        <v>6531.4</v>
      </c>
      <c r="T87" s="175">
        <f>IF(VLOOKUP($D87,'Appendix B - CI'!$C$2:$EM$141,T$1,0) &gt; 0,$C87,0)</f>
        <v>0</v>
      </c>
      <c r="U87" s="175">
        <f>IF(VLOOKUP($D87,'Appendix B - CI'!$C$2:$EM$141,U$1,0) &gt; 0,$C87,0)</f>
        <v>0</v>
      </c>
      <c r="V87" s="175">
        <f>IF(VLOOKUP($D87,'Appendix B - CI'!$C$2:$EM$141,V$1,0) &gt; 0,$C87,0)</f>
        <v>0</v>
      </c>
      <c r="W87" s="175">
        <f>IF(VLOOKUP($D87,'Appendix B - CI'!$C$2:$EM$141,W$1,0) &gt; 0,$C87,0)</f>
        <v>0</v>
      </c>
      <c r="X87" s="175">
        <f>IF(VLOOKUP($D87,'Appendix B - CI'!$C$2:$EM$141,X$1,0) &gt; 0,$C87,0)</f>
        <v>0</v>
      </c>
      <c r="Y87" s="175">
        <f>IF(VLOOKUP($D87,'Appendix B - CI'!$C$2:$EM$141,Y$1,0) &gt; 0,$C87,0)</f>
        <v>0</v>
      </c>
      <c r="Z87" s="175">
        <f>IF(VLOOKUP($D87,'Appendix B - CI'!$C$2:$EM$141,Z$1,0) &gt; 0,$C87,0)</f>
        <v>0</v>
      </c>
      <c r="AA87" s="175">
        <f>IF(VLOOKUP($D87,'Appendix B - CI'!$C$2:$EM$141,AA$1,0) &gt; 0,$C87,0)</f>
        <v>0</v>
      </c>
      <c r="AB87" s="989">
        <f>IF(VLOOKUP($D87,'Appendix B - CI'!$C$2:$EM$141,AB$1,0) &gt; 0,$C87,0)</f>
        <v>6531.4</v>
      </c>
      <c r="AC87" s="175">
        <f>IF(VLOOKUP($D87,'Appendix B - CI'!$C$2:$EM$141,AC$1,0) &gt; 0,$C87,0)</f>
        <v>0</v>
      </c>
      <c r="AD87" s="175">
        <f>IF(VLOOKUP($D87,'Appendix B - CI'!$C$2:$EM$141,AD$1,0) &gt; 0,$C87,0)</f>
        <v>0</v>
      </c>
      <c r="AE87" s="175">
        <f>IF(VLOOKUP($D87,'Appendix B - CI'!$C$2:$EM$141,AE$1,0) &gt; 0,$C87,0)</f>
        <v>0</v>
      </c>
      <c r="AF87" s="175">
        <f>IF(VLOOKUP($D87,'Appendix B - CI'!$C$2:$EM$141,AF$1,0) &gt; 0,$C87,0)</f>
        <v>0</v>
      </c>
      <c r="AG87" s="175">
        <f>IF(VLOOKUP($D87,'Appendix B - CI'!$C$2:$EM$141,AG$1,0) &gt; 0,$C87,0)</f>
        <v>0</v>
      </c>
      <c r="AH87" s="175">
        <f>IF(VLOOKUP($D87,'Appendix B - CI'!$C$2:$EM$141,AH$1,0) &gt; 0,$C87,0)</f>
        <v>0</v>
      </c>
      <c r="AI87" s="175">
        <f>IF(VLOOKUP($D87,'Appendix B - CI'!$C$2:$EM$141,AI$1,0) &gt; 0,$C87,0)</f>
        <v>0</v>
      </c>
      <c r="AJ87" s="175">
        <f>IF(VLOOKUP($D87,'Appendix B - CI'!$C$2:$EM$141,AJ$1,0) &gt; 0,$C87,0)</f>
        <v>0</v>
      </c>
      <c r="AK87" s="175">
        <f>IF(VLOOKUP($D87,'Appendix B - CI'!$C$2:$EM$141,AK$1,0) &gt; 0,$C87,0)</f>
        <v>0</v>
      </c>
      <c r="AL87" s="175">
        <f>IF(VLOOKUP($D87,'Appendix B - CI'!$C$2:$EM$141,AL$1,0) &gt; 0,$C87,0)</f>
        <v>0</v>
      </c>
      <c r="AM87" s="175">
        <f>IF(VLOOKUP($D87,'Appendix B - CI'!$C$2:$EM$141,AM$1,0) &gt; 0,$C87,0)</f>
        <v>0</v>
      </c>
      <c r="AN87" s="175">
        <f>IF(VLOOKUP($D87,'Appendix B - CI'!$C$2:$EM$141,AN$1,0) &gt; 0,$C87,0)</f>
        <v>0</v>
      </c>
      <c r="AO87" s="175">
        <f>IF(VLOOKUP($D87,'Appendix B - CI'!$C$2:$EM$141,AO$1,0) &gt; 0,$C87,0)</f>
        <v>0</v>
      </c>
      <c r="AP87" s="175">
        <f>IF(VLOOKUP($D87,'Appendix B - CI'!$C$2:$EM$141,AP$1,0) &gt; 0,$C87,0)</f>
        <v>0</v>
      </c>
      <c r="AQ87" s="175">
        <f>IF(VLOOKUP($D87,'Appendix B - CI'!$C$2:$EM$141,AQ$1,0) &gt; 0,$C87,0)</f>
        <v>0</v>
      </c>
      <c r="AR87" s="175">
        <f>IF(VLOOKUP($D87,'Appendix B - CI'!$C$2:$EM$141,AR$1,0) &gt; 0,$C87,0)</f>
        <v>0</v>
      </c>
      <c r="AS87" s="175">
        <f>IF(VLOOKUP($D87,'Appendix B - CI'!$C$2:$EM$141,AS$1,0) &gt; 0,$C87,0)</f>
        <v>0</v>
      </c>
      <c r="AT87" s="175">
        <f>IF(VLOOKUP($D87,'Appendix B - CI'!$C$2:$EM$141,AT$1,0) &gt; 0,$C87,0)</f>
        <v>0</v>
      </c>
      <c r="AU87" s="175">
        <f>IF(VLOOKUP($D87,'Appendix B - CI'!$C$2:$EM$141,AU$1,0) &gt; 0,$C87,0)</f>
        <v>0</v>
      </c>
      <c r="AV87" s="175">
        <f>IF(VLOOKUP($D87,'Appendix B - CI'!$C$2:$EM$141,AV$1,0) &gt; 0,$C87,0)</f>
        <v>0</v>
      </c>
      <c r="AW87" s="175">
        <f>IF(VLOOKUP($D87,'Appendix B - CI'!$C$2:$EM$141,AW$1,0) &gt; 0,$C87,0)</f>
        <v>0</v>
      </c>
      <c r="AX87" s="175">
        <f>IF(VLOOKUP($D87,'Appendix B - CI'!$C$2:$EM$141,AX$1,0) &gt; 0,$C87,0)</f>
        <v>0</v>
      </c>
      <c r="AY87" s="175">
        <f>IF(VLOOKUP($D87,'Appendix B - CI'!$C$2:$EM$141,AY$1,0) &gt; 0,$C87,0)</f>
        <v>0</v>
      </c>
      <c r="AZ87" s="175">
        <f>IF(VLOOKUP($D87,'Appendix B - CI'!$C$2:$EM$141,AZ$1,0) &gt; 0,$C87,0)</f>
        <v>0</v>
      </c>
      <c r="BA87" s="175">
        <f>IF(VLOOKUP($D87,'Appendix B - CI'!$C$2:$EM$141,BA$1,0) &gt; 0,$C87,0)</f>
        <v>0</v>
      </c>
      <c r="BB87" s="175">
        <f>IF(VLOOKUP($D87,'Appendix B - CI'!$C$2:$EM$141,BB$1,0) &gt; 0,$C87,0)</f>
        <v>0</v>
      </c>
      <c r="BC87" s="175">
        <f>IF(VLOOKUP($D87,'Appendix B - CI'!$C$2:$EM$141,BC$1,0) &gt; 0,$C87,0)</f>
        <v>0</v>
      </c>
      <c r="BD87" s="175">
        <f>IF(VLOOKUP($D87,'Appendix B - CI'!$C$2:$EM$141,BD$1,0) &gt; 0,$C87,0)</f>
        <v>0</v>
      </c>
      <c r="BE87" s="175">
        <f>IF(VLOOKUP($D87,'Appendix B - CI'!$C$2:$EM$141,BE$1,0) &gt; 0,$C87,0)</f>
        <v>0</v>
      </c>
      <c r="BF87" s="175">
        <f>IF(VLOOKUP($D87,'Appendix B - CI'!$C$2:$EM$141,BF$1,0) &gt; 0,$C87,0)</f>
        <v>0</v>
      </c>
      <c r="BG87" s="175">
        <f>IF(VLOOKUP($D87,'Appendix B - CI'!$C$2:$EM$141,BG$1,0) &gt; 0,$C87,0)</f>
        <v>0</v>
      </c>
      <c r="BH87" s="175">
        <f>IF(VLOOKUP($D87,'Appendix B - CI'!$C$2:$EM$141,BH$1,0) &gt; 0,$C87,0)</f>
        <v>0</v>
      </c>
      <c r="BI87" s="175">
        <f>IF(VLOOKUP($D87,'Appendix B - CI'!$C$2:$EM$141,BI$1,0) &gt; 0,$C87,0)</f>
        <v>0</v>
      </c>
      <c r="BJ87" s="175">
        <f>IF(VLOOKUP($D87,'Appendix B - CI'!$C$2:$EM$141,BJ$1,0) &gt; 0,$C87,0)</f>
        <v>0</v>
      </c>
      <c r="BK87" s="989">
        <f>IF(VLOOKUP($D87,'Appendix B - CI'!$C$2:$EM$141,BK$1,0) &gt; 0,$C87,0)</f>
        <v>6531.4</v>
      </c>
      <c r="BL87" s="175">
        <f>IF(VLOOKUP($D87,'Appendix B - CI'!$C$2:$EM$141,BL$1,0) &gt; 0,$C87,0)</f>
        <v>0</v>
      </c>
      <c r="BM87" s="175">
        <f>IF(VLOOKUP($D87,'Appendix B - CI'!$C$2:$EM$141,BM$1,0) &gt; 0,$C87,0)</f>
        <v>0</v>
      </c>
      <c r="BN87" s="175">
        <f>IF(VLOOKUP($D87,'Appendix B - CI'!$C$2:$EM$141,BN$1,0) &gt; 0,$C87,0)</f>
        <v>0</v>
      </c>
      <c r="BO87" s="175">
        <f>IF(VLOOKUP($D87,'Appendix B - CI'!$C$2:$EM$141,BO$1,0) &gt; 0,$C87,0)</f>
        <v>0</v>
      </c>
      <c r="BP87" s="175">
        <f>IF(VLOOKUP($D87,'Appendix B - CI'!$C$2:$EM$141,BP$1,0) &gt; 0,$C87,0)</f>
        <v>0</v>
      </c>
      <c r="BQ87" s="175">
        <f>IF(VLOOKUP($D87,'Appendix B - CI'!$C$2:$EM$141,BQ$1,0) &gt; 0,$C87,0)</f>
        <v>0</v>
      </c>
      <c r="BR87" s="175">
        <f>IF(VLOOKUP($D87,'Appendix B - CI'!$C$2:$EM$141,BR$1,0) &gt; 0,$C87,0)</f>
        <v>0</v>
      </c>
      <c r="BS87" s="175">
        <f>IF(VLOOKUP($D87,'Appendix B - CI'!$C$2:$EM$141,BS$1,0) &gt; 0,$C87,0)</f>
        <v>0</v>
      </c>
      <c r="BT87" s="175">
        <f>IF(VLOOKUP($D87,'Appendix B - CI'!$C$2:$EM$141,BT$1,0) &gt; 0,$C87,0)</f>
        <v>0</v>
      </c>
      <c r="BU87" s="175">
        <f>IF(VLOOKUP($D87,'Appendix B - CI'!$C$2:$EM$141,BU$1,0) &gt; 0,$C87,0)</f>
        <v>0</v>
      </c>
      <c r="BV87" s="175">
        <f>IF(VLOOKUP($D87,'Appendix B - CI'!$C$2:$EM$141,BV$1,0) &gt; 0,$C87,0)</f>
        <v>0</v>
      </c>
      <c r="BW87" s="175">
        <f>IF(VLOOKUP($D87,'Appendix B - CI'!$C$2:$EM$141,BW$1,0) &gt; 0,$C87,0)</f>
        <v>0</v>
      </c>
      <c r="BX87" s="175">
        <f>IF(VLOOKUP($D87,'Appendix B - CI'!$C$2:$EM$141,BX$1,0) &gt; 0,$C87,0)</f>
        <v>0</v>
      </c>
      <c r="BY87" s="175">
        <f>IF(VLOOKUP($D87,'Appendix B - CI'!$C$2:$EM$141,BY$1,0) &gt; 0,$C87,0)</f>
        <v>0</v>
      </c>
      <c r="BZ87" s="175">
        <f>IF(VLOOKUP($D87,'Appendix B - CI'!$C$2:$EM$141,BZ$1,0) &gt; 0,$C87,0)</f>
        <v>0</v>
      </c>
      <c r="CA87" s="175">
        <f>IF(VLOOKUP($D87,'Appendix B - CI'!$C$2:$EM$141,CA$1,0) &gt; 0,$C87,0)</f>
        <v>0</v>
      </c>
      <c r="CB87" s="175">
        <f>IF(VLOOKUP($D87,'Appendix B - CI'!$C$2:$EM$141,CB$1,0) &gt; 0,$C87,0)</f>
        <v>0</v>
      </c>
      <c r="CC87" s="175">
        <f>IF(VLOOKUP($D87,'Appendix B - CI'!$C$2:$EM$141,CC$1,0) &gt; 0,$C87,0)</f>
        <v>0</v>
      </c>
      <c r="CD87" s="175">
        <f>IF(VLOOKUP($D87,'Appendix B - CI'!$C$2:$EM$141,CD$1,0) &gt; 0,$C87,0)</f>
        <v>0</v>
      </c>
      <c r="CE87" s="175">
        <f>IF(VLOOKUP($D87,'Appendix B - CI'!$C$2:$EM$141,CE$1,0) &gt; 0,$C87,0)</f>
        <v>0</v>
      </c>
      <c r="CF87" s="175">
        <f>IF(VLOOKUP($D87,'Appendix B - CI'!$C$2:$EM$141,CF$1,0) &gt; 0,$C87,0)</f>
        <v>0</v>
      </c>
      <c r="CG87" s="175">
        <f>IF(VLOOKUP($D87,'Appendix B - CI'!$C$2:$EM$141,CG$1,0) &gt; 0,$C87,0)</f>
        <v>0</v>
      </c>
      <c r="CH87" s="175">
        <f>IF(VLOOKUP($D87,'Appendix B - CI'!$C$2:$EM$141,CH$1,0) &gt; 0,$C87,0)</f>
        <v>0</v>
      </c>
      <c r="CI87" s="175">
        <f>IF(VLOOKUP($D87,'Appendix B - CI'!$C$2:$EM$141,CI$1,0) &gt; 0,$C87,0)</f>
        <v>0</v>
      </c>
      <c r="CJ87" s="175">
        <f>IF(VLOOKUP($D87,'Appendix B - CI'!$C$2:$EM$141,CJ$1,0) &gt; 0,$C87,0)</f>
        <v>0</v>
      </c>
      <c r="CK87" s="175">
        <f>IF(VLOOKUP($D87,'Appendix B - CI'!$C$2:$EM$141,CK$1,0) &gt; 0,$C87,0)</f>
        <v>0</v>
      </c>
      <c r="CL87" s="175">
        <f>IF(VLOOKUP($D87,'Appendix B - CI'!$C$2:$EM$141,CL$1,0) &gt; 0,$C87,0)</f>
        <v>0</v>
      </c>
      <c r="CM87" s="175">
        <f>IF(VLOOKUP($D87,'Appendix B - CI'!$C$2:$EM$141,CM$1,0) &gt; 0,$C87,0)</f>
        <v>0</v>
      </c>
      <c r="CN87" s="175">
        <f>IF(VLOOKUP($D87,'Appendix B - CI'!$C$2:$EM$141,CN$1,0) &gt; 0,$C87,0)</f>
        <v>0</v>
      </c>
      <c r="CO87" s="175">
        <f>IF(VLOOKUP($D87,'Appendix B - CI'!$C$2:$EM$141,CO$1,0) &gt; 0,$C87,0)</f>
        <v>0</v>
      </c>
      <c r="CP87" s="175">
        <f>IF(VLOOKUP($D87,'Appendix B - CI'!$C$2:$EM$141,CP$1,0) &gt; 0,$C87,0)</f>
        <v>0</v>
      </c>
      <c r="CQ87" s="175">
        <f>IF(VLOOKUP($D87,'Appendix B - CI'!$C$2:$EM$141,CQ$1,0) &gt; 0,$C87,0)</f>
        <v>0</v>
      </c>
      <c r="CR87" s="175">
        <f>IF(VLOOKUP($D87,'Appendix B - CI'!$C$2:$EM$141,CR$1,0) &gt; 0,$C87,0)</f>
        <v>0</v>
      </c>
      <c r="CS87" s="175">
        <f>IF(VLOOKUP($D87,'Appendix B - CI'!$C$2:$EM$141,CS$1,0) &gt; 0,$C87,0)</f>
        <v>0</v>
      </c>
      <c r="CT87" s="175">
        <f>IF(VLOOKUP($D87,'Appendix B - CI'!$C$2:$EM$141,CT$1,0) &gt; 0,$C87,0)</f>
        <v>0</v>
      </c>
      <c r="CU87" s="175">
        <f>IF(VLOOKUP($D87,'Appendix B - CI'!$C$2:$EM$141,CU$1,0) &gt; 0,$C87,0)</f>
        <v>0</v>
      </c>
      <c r="CV87" s="175">
        <f>IF(VLOOKUP($D87,'Appendix B - CI'!$C$2:$EM$141,CV$1,0) &gt; 0,$C87,0)</f>
        <v>0</v>
      </c>
      <c r="CW87" s="175">
        <f>IF(VLOOKUP($D87,'Appendix B - CI'!$C$2:$EM$141,CW$1,0) &gt; 0,$C87,0)</f>
        <v>0</v>
      </c>
      <c r="CX87" s="175">
        <f>IF(VLOOKUP($D87,'Appendix B - CI'!$C$2:$EM$141,CX$1,0) &gt; 0,$C87,0)</f>
        <v>0</v>
      </c>
      <c r="CY87" s="175">
        <f>IF(VLOOKUP($D87,'Appendix B - CI'!$C$2:$EM$141,CY$1,0) &gt; 0,$C87,0)</f>
        <v>0</v>
      </c>
      <c r="CZ87" s="175">
        <f>IF(VLOOKUP($D87,'Appendix B - CI'!$C$2:$EM$141,CZ$1,0) &gt; 0,$C87,0)</f>
        <v>0</v>
      </c>
      <c r="DA87" s="175">
        <f>IF(VLOOKUP($D87,'Appendix B - CI'!$C$2:$EM$141,DA$1,0) &gt; 0,$C87,0)</f>
        <v>0</v>
      </c>
      <c r="DB87" s="175">
        <f>IF(VLOOKUP($D87,'Appendix B - CI'!$C$2:$EM$141,DB$1,0) &gt; 0,$C87,0)</f>
        <v>0</v>
      </c>
      <c r="DC87" s="175">
        <f>IF(VLOOKUP($D87,'Appendix B - CI'!$C$2:$EM$141,DC$1,0) &gt; 0,$C87,0)</f>
        <v>0</v>
      </c>
      <c r="DD87" s="175">
        <f>IF(VLOOKUP($D87,'Appendix B - CI'!$C$2:$EM$141,DD$1,0) &gt; 0,$C87,0)</f>
        <v>0</v>
      </c>
      <c r="DE87" s="175">
        <f>IF(VLOOKUP($D87,'Appendix B - CI'!$C$2:$EM$141,DE$1,0) &gt; 0,$C87,0)</f>
        <v>0</v>
      </c>
      <c r="DF87" s="175">
        <f>IF(VLOOKUP($D87,'Appendix B - CI'!$C$2:$EM$141,DF$1,0) &gt; 0,$C87,0)</f>
        <v>0</v>
      </c>
      <c r="DG87" s="175">
        <f>IF(VLOOKUP($D87,'Appendix B - CI'!$C$2:$EM$141,DG$1,0) &gt; 0,$C87,0)</f>
        <v>0</v>
      </c>
      <c r="DH87" s="175">
        <f>IF(VLOOKUP($D87,'Appendix B - CI'!$C$2:$EM$141,DH$1,0) &gt; 0,$C87,0)</f>
        <v>0</v>
      </c>
      <c r="DI87" s="175">
        <f>IF(VLOOKUP($D87,'Appendix B - CI'!$C$2:$EM$141,DI$1,0) &gt; 0,$C87,0)</f>
        <v>0</v>
      </c>
      <c r="DJ87" s="175">
        <f>IF(VLOOKUP($D87,'Appendix B - CI'!$C$2:$EM$141,DJ$1,0) &gt; 0,$C87,0)</f>
        <v>0</v>
      </c>
      <c r="DK87" s="175">
        <f>IF(VLOOKUP($D87,'Appendix B - CI'!$C$2:$EM$141,DK$1,0) &gt; 0,$C87,0)</f>
        <v>0</v>
      </c>
      <c r="DL87" s="175">
        <f>IF(VLOOKUP($D87,'Appendix B - CI'!$C$2:$EM$141,DL$1,0) &gt; 0,$C87,0)</f>
        <v>0</v>
      </c>
      <c r="DM87" s="175">
        <f>IF(VLOOKUP($D87,'Appendix B - CI'!$C$2:$EM$141,DM$1,0) &gt; 0,$C87,0)</f>
        <v>0</v>
      </c>
      <c r="DN87" s="175">
        <f>IF(VLOOKUP($D87,'Appendix B - CI'!$C$2:$EM$141,DN$1,0) &gt; 0,$C87,0)</f>
        <v>0</v>
      </c>
      <c r="DO87" s="175">
        <f>IF(VLOOKUP($D87,'Appendix B - CI'!$C$2:$EM$141,DO$1,0) &gt; 0,$C87,0)</f>
        <v>0</v>
      </c>
      <c r="DP87" s="175">
        <f>IF(VLOOKUP($D87,'Appendix B - CI'!$C$2:$EM$141,DP$1,0) &gt; 0,$C87,0)</f>
        <v>0</v>
      </c>
      <c r="DQ87" s="175">
        <f>IF(VLOOKUP($D87,'Appendix B - CI'!$C$2:$EM$141,DQ$1,0) &gt; 0,$C87,0)</f>
        <v>0</v>
      </c>
      <c r="DR87" s="175">
        <f>IF(VLOOKUP($D87,'Appendix B - CI'!$C$2:$EM$141,DR$1,0) &gt; 0,$C87,0)</f>
        <v>0</v>
      </c>
      <c r="DS87" s="175">
        <f>IF(VLOOKUP($D87,'Appendix B - CI'!$C$2:$EM$141,DS$1,0) &gt; 0,$C87,0)</f>
        <v>0</v>
      </c>
      <c r="DT87" s="175">
        <f>IF(VLOOKUP($D87,'Appendix B - CI'!$C$2:$EM$141,DT$1,0) &gt; 0,$C87,0)</f>
        <v>0</v>
      </c>
      <c r="DU87" s="175">
        <f>IF(VLOOKUP($D87,'Appendix B - CI'!$C$2:$EM$141,DU$1,0) &gt; 0,$C87,0)</f>
        <v>0</v>
      </c>
      <c r="DV87" s="175">
        <f>IF(VLOOKUP($D87,'Appendix B - CI'!$C$2:$EM$141,DV$1,0) &gt; 0,$C87,0)</f>
        <v>0</v>
      </c>
      <c r="DW87" s="175">
        <f>IF(VLOOKUP($D87,'Appendix B - CI'!$C$2:$EM$141,DW$1,0) &gt; 0,$C87,0)</f>
        <v>0</v>
      </c>
      <c r="DX87" s="175">
        <f>IF(VLOOKUP($D87,'Appendix B - CI'!$C$2:$EM$141,DX$1,0) &gt; 0,$C87,0)</f>
        <v>0</v>
      </c>
      <c r="DY87" s="175">
        <f>IF(VLOOKUP($D87,'Appendix B - CI'!$C$2:$EM$141,DY$1,0) &gt; 0,$C87,0)</f>
        <v>0</v>
      </c>
      <c r="DZ87" s="175">
        <f>IF(VLOOKUP($D87,'Appendix B - CI'!$C$2:$EM$141,DZ$1,0) &gt; 0,$C87,0)</f>
        <v>0</v>
      </c>
      <c r="EA87" s="175">
        <f>IF(VLOOKUP($D87,'Appendix B - CI'!$C$2:$EM$141,EA$1,0) &gt; 0,$C87,0)</f>
        <v>0</v>
      </c>
      <c r="EB87" s="175">
        <f>IF(VLOOKUP($D87,'Appendix B - CI'!$C$2:$EM$141,EB$1,0) &gt; 0,$C87,0)</f>
        <v>0</v>
      </c>
      <c r="EC87" s="175">
        <f>IF(VLOOKUP($D87,'Appendix B - CI'!$C$2:$EM$141,EC$1,0) &gt; 0,$C87,0)</f>
        <v>0</v>
      </c>
      <c r="ED87" s="175">
        <f>IF(VLOOKUP($D87,'Appendix B - CI'!$C$2:$EM$141,ED$1,0) &gt; 0,$C87,0)</f>
        <v>0</v>
      </c>
      <c r="EE87" s="175">
        <f>IF(VLOOKUP($D87,'Appendix B - CI'!$C$2:$EM$141,EE$1,0) &gt; 0,$C87,0)</f>
        <v>0</v>
      </c>
      <c r="EF87" s="175">
        <f>IF(VLOOKUP($D87,'Appendix B - CI'!$C$2:$EM$141,EF$1,0) &gt; 0,$C87,0)</f>
        <v>0</v>
      </c>
      <c r="EG87" s="989">
        <f>IF(VLOOKUP($D87,'Appendix B - CI'!$C$2:$EM$141,EG$1,0) &gt; 0,$C87,0)</f>
        <v>6531.4</v>
      </c>
      <c r="EH87" s="175">
        <f>IF(VLOOKUP($D87,'Appendix B - CI'!$C$2:$EM$141,EH$1,0) &gt; 0,$C87,0)</f>
        <v>0</v>
      </c>
      <c r="EI87" s="175">
        <f>IF(VLOOKUP($D87,'Appendix B - CI'!$C$2:$EM$141,EI$1,0) &gt; 0,$C87,0)</f>
        <v>0</v>
      </c>
      <c r="EJ87" s="175">
        <f>IF(VLOOKUP($D87,'Appendix B - CI'!$C$2:$EM$141,EJ$1,0) &gt; 0,$C87,0)</f>
        <v>0</v>
      </c>
      <c r="EK87" s="989">
        <f>IF(VLOOKUP($D87,'Appendix B - CI'!$C$2:$EM$141,EK$1,0) &gt; 0,$C87,0)</f>
        <v>6531.4</v>
      </c>
      <c r="EL87" s="175">
        <f>IF(VLOOKUP($D87,'Appendix B - CI'!$C$2:$EM$141,EL$1,0) &gt; 0,$C87,0)</f>
        <v>0</v>
      </c>
      <c r="EM87" s="175">
        <f>IF(VLOOKUP($D87,'Appendix B - CI'!$C$2:$EM$141,EM$1,0) &gt; 0,$C87,0)</f>
        <v>0</v>
      </c>
      <c r="EN87" s="175">
        <f>IF(VLOOKUP($D87,'Appendix B - CI'!$C$2:$EM$141,EN$1,0) &gt; 0,$C87,0)</f>
        <v>0</v>
      </c>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8"/>
      <c r="GV87" s="178"/>
      <c r="GW87" s="178"/>
      <c r="GX87" s="178"/>
      <c r="GY87" s="178"/>
      <c r="GZ87" s="178"/>
      <c r="HA87" s="178"/>
      <c r="HB87" s="178"/>
      <c r="HC87" s="178"/>
      <c r="HD87" s="178"/>
      <c r="HE87" s="178"/>
      <c r="HF87" s="178"/>
      <c r="HG87" s="178"/>
      <c r="HH87" s="178"/>
      <c r="HI87" s="178"/>
      <c r="HJ87" s="178"/>
      <c r="HK87" s="178"/>
      <c r="HL87" s="178"/>
      <c r="HM87" s="178"/>
      <c r="HN87" s="178"/>
      <c r="HO87" s="178"/>
      <c r="HP87" s="178"/>
      <c r="HQ87" s="178"/>
      <c r="HR87" s="178"/>
      <c r="HS87" s="178"/>
      <c r="HT87" s="178"/>
      <c r="HU87" s="178"/>
      <c r="HV87" s="178"/>
      <c r="HW87" s="178"/>
      <c r="HX87" s="178"/>
      <c r="HY87" s="178"/>
      <c r="HZ87" s="178"/>
      <c r="IA87" s="178"/>
      <c r="IB87" s="178"/>
      <c r="IC87" s="178"/>
      <c r="ID87" s="178"/>
      <c r="IE87" s="178"/>
      <c r="IF87" s="178"/>
      <c r="IG87" s="178"/>
      <c r="IH87" s="178"/>
      <c r="II87" s="178"/>
      <c r="IJ87" s="178"/>
      <c r="IK87" s="178"/>
      <c r="IL87" s="178"/>
      <c r="IM87" s="178"/>
      <c r="IN87" s="178"/>
      <c r="IO87" s="178"/>
      <c r="IP87" s="178"/>
      <c r="IQ87" s="178"/>
      <c r="IR87" s="178"/>
      <c r="IS87" s="178"/>
      <c r="IT87" s="178"/>
      <c r="IU87" s="178"/>
      <c r="IV87" s="178"/>
      <c r="IW87" s="178"/>
      <c r="IX87" s="178"/>
      <c r="IY87" s="178"/>
      <c r="IZ87" s="178"/>
      <c r="JA87" s="178"/>
      <c r="JB87" s="178"/>
      <c r="JC87" s="178"/>
      <c r="JD87" s="178"/>
      <c r="JE87" s="178"/>
      <c r="JF87" s="178"/>
      <c r="JG87" s="178"/>
      <c r="JH87" s="178"/>
      <c r="JI87" s="178"/>
      <c r="JJ87" s="178"/>
      <c r="JK87" s="178"/>
      <c r="JL87" s="178"/>
      <c r="JM87" s="178"/>
      <c r="JN87" s="178"/>
      <c r="JO87" s="178"/>
      <c r="JP87" s="178"/>
      <c r="JQ87" s="178"/>
      <c r="JR87" s="178"/>
      <c r="JS87" s="178"/>
      <c r="JT87" s="178"/>
      <c r="JU87" s="178"/>
      <c r="JV87" s="178"/>
      <c r="JW87" s="178"/>
      <c r="JX87" s="178"/>
      <c r="JY87" s="180"/>
    </row>
    <row r="88" ht="14.25" customHeight="1">
      <c r="A88" s="50" t="s">
        <v>310</v>
      </c>
      <c r="B88" s="83" t="s">
        <v>479</v>
      </c>
      <c r="C88" s="1330">
        <f>VLOOKUP(D88,'Combined Scenario II - Results'!$C$2:$AR$87,42,0)</f>
        <v>11486.8</v>
      </c>
      <c r="D88" s="50">
        <v>1811138.0</v>
      </c>
      <c r="E88" s="175">
        <f>IF(VLOOKUP($D88,'Appendix B - CI'!$C$2:$EM$141,E$1,0) &gt; 0,$C88,0)</f>
        <v>0</v>
      </c>
      <c r="F88" s="175">
        <f>IF(VLOOKUP($D88,'Appendix B - CI'!$C$2:$EM$141,F$1,0) &gt; 0,$C88,0)</f>
        <v>0</v>
      </c>
      <c r="G88" s="175">
        <f>IF(VLOOKUP($D88,'Appendix B - CI'!$C$2:$EM$141,G$1,0) &gt; 0,$C88,0)</f>
        <v>0</v>
      </c>
      <c r="H88" s="175">
        <f>IF(VLOOKUP($D88,'Appendix B - CI'!$C$2:$EM$141,H$1,0) &gt; 0,$C88,0)</f>
        <v>0</v>
      </c>
      <c r="I88" s="989">
        <f>IF(VLOOKUP($D88,'Appendix B - CI'!$C$2:$EM$141,I$1,0) &gt; 0,$C88,0)</f>
        <v>11486.8</v>
      </c>
      <c r="J88" s="175">
        <f>IF(VLOOKUP($D88,'Appendix B - CI'!$C$2:$EM$141,J$1,0) &gt; 0,$C88,0)</f>
        <v>0</v>
      </c>
      <c r="K88" s="175">
        <f>IF(VLOOKUP($D88,'Appendix B - CI'!$C$2:$EM$141,K$1,0) &gt; 0,$C88,0)</f>
        <v>0</v>
      </c>
      <c r="L88" s="175">
        <f>IF(VLOOKUP($D88,'Appendix B - CI'!$C$2:$EM$141,L$1,0) &gt; 0,$C88,0)</f>
        <v>0</v>
      </c>
      <c r="M88" s="175">
        <f>IF(VLOOKUP($D88,'Appendix B - CI'!$C$2:$EM$141,M$1,0) &gt; 0,$C88,0)</f>
        <v>0</v>
      </c>
      <c r="N88" s="989">
        <f>IF(VLOOKUP($D88,'Appendix B - CI'!$C$2:$EM$141,N$1,0) &gt; 0,$C88,0)</f>
        <v>11486.8</v>
      </c>
      <c r="O88" s="175">
        <f>IF(VLOOKUP($D88,'Appendix B - CI'!$C$2:$EM$141,O$1,0) &gt; 0,$C88,0)</f>
        <v>0</v>
      </c>
      <c r="P88" s="175">
        <f>IF(VLOOKUP($D88,'Appendix B - CI'!$C$2:$EM$141,P$1,0) &gt; 0,$C88,0)</f>
        <v>0</v>
      </c>
      <c r="Q88" s="175">
        <f>IF(VLOOKUP($D88,'Appendix B - CI'!$C$2:$EM$141,Q$1,0) &gt; 0,$C88,0)</f>
        <v>0</v>
      </c>
      <c r="R88" s="175">
        <f>IF(VLOOKUP($D88,'Appendix B - CI'!$C$2:$EM$141,R$1,0) &gt; 0,$C88,0)</f>
        <v>0</v>
      </c>
      <c r="S88" s="989">
        <f>IF(VLOOKUP($D88,'Appendix B - CI'!$C$2:$EM$141,S$1,0) &gt; 0,$C88,0)</f>
        <v>11486.8</v>
      </c>
      <c r="T88" s="175">
        <f>IF(VLOOKUP($D88,'Appendix B - CI'!$C$2:$EM$141,T$1,0) &gt; 0,$C88,0)</f>
        <v>0</v>
      </c>
      <c r="U88" s="175">
        <f>IF(VLOOKUP($D88,'Appendix B - CI'!$C$2:$EM$141,U$1,0) &gt; 0,$C88,0)</f>
        <v>0</v>
      </c>
      <c r="V88" s="175">
        <f>IF(VLOOKUP($D88,'Appendix B - CI'!$C$2:$EM$141,V$1,0) &gt; 0,$C88,0)</f>
        <v>0</v>
      </c>
      <c r="W88" s="175">
        <f>IF(VLOOKUP($D88,'Appendix B - CI'!$C$2:$EM$141,W$1,0) &gt; 0,$C88,0)</f>
        <v>0</v>
      </c>
      <c r="X88" s="175">
        <f>IF(VLOOKUP($D88,'Appendix B - CI'!$C$2:$EM$141,X$1,0) &gt; 0,$C88,0)</f>
        <v>0</v>
      </c>
      <c r="Y88" s="175">
        <f>IF(VLOOKUP($D88,'Appendix B - CI'!$C$2:$EM$141,Y$1,0) &gt; 0,$C88,0)</f>
        <v>0</v>
      </c>
      <c r="Z88" s="175">
        <f>IF(VLOOKUP($D88,'Appendix B - CI'!$C$2:$EM$141,Z$1,0) &gt; 0,$C88,0)</f>
        <v>0</v>
      </c>
      <c r="AA88" s="175">
        <f>IF(VLOOKUP($D88,'Appendix B - CI'!$C$2:$EM$141,AA$1,0) &gt; 0,$C88,0)</f>
        <v>0</v>
      </c>
      <c r="AB88" s="989">
        <f>IF(VLOOKUP($D88,'Appendix B - CI'!$C$2:$EM$141,AB$1,0) &gt; 0,$C88,0)</f>
        <v>11486.8</v>
      </c>
      <c r="AC88" s="175">
        <f>IF(VLOOKUP($D88,'Appendix B - CI'!$C$2:$EM$141,AC$1,0) &gt; 0,$C88,0)</f>
        <v>0</v>
      </c>
      <c r="AD88" s="175">
        <f>IF(VLOOKUP($D88,'Appendix B - CI'!$C$2:$EM$141,AD$1,0) &gt; 0,$C88,0)</f>
        <v>0</v>
      </c>
      <c r="AE88" s="175">
        <f>IF(VLOOKUP($D88,'Appendix B - CI'!$C$2:$EM$141,AE$1,0) &gt; 0,$C88,0)</f>
        <v>0</v>
      </c>
      <c r="AF88" s="175">
        <f>IF(VLOOKUP($D88,'Appendix B - CI'!$C$2:$EM$141,AF$1,0) &gt; 0,$C88,0)</f>
        <v>0</v>
      </c>
      <c r="AG88" s="175">
        <f>IF(VLOOKUP($D88,'Appendix B - CI'!$C$2:$EM$141,AG$1,0) &gt; 0,$C88,0)</f>
        <v>0</v>
      </c>
      <c r="AH88" s="175">
        <f>IF(VLOOKUP($D88,'Appendix B - CI'!$C$2:$EM$141,AH$1,0) &gt; 0,$C88,0)</f>
        <v>0</v>
      </c>
      <c r="AI88" s="175">
        <f>IF(VLOOKUP($D88,'Appendix B - CI'!$C$2:$EM$141,AI$1,0) &gt; 0,$C88,0)</f>
        <v>0</v>
      </c>
      <c r="AJ88" s="175">
        <f>IF(VLOOKUP($D88,'Appendix B - CI'!$C$2:$EM$141,AJ$1,0) &gt; 0,$C88,0)</f>
        <v>0</v>
      </c>
      <c r="AK88" s="175">
        <f>IF(VLOOKUP($D88,'Appendix B - CI'!$C$2:$EM$141,AK$1,0) &gt; 0,$C88,0)</f>
        <v>0</v>
      </c>
      <c r="AL88" s="175">
        <f>IF(VLOOKUP($D88,'Appendix B - CI'!$C$2:$EM$141,AL$1,0) &gt; 0,$C88,0)</f>
        <v>0</v>
      </c>
      <c r="AM88" s="175">
        <f>IF(VLOOKUP($D88,'Appendix B - CI'!$C$2:$EM$141,AM$1,0) &gt; 0,$C88,0)</f>
        <v>0</v>
      </c>
      <c r="AN88" s="175">
        <f>IF(VLOOKUP($D88,'Appendix B - CI'!$C$2:$EM$141,AN$1,0) &gt; 0,$C88,0)</f>
        <v>0</v>
      </c>
      <c r="AO88" s="175">
        <f>IF(VLOOKUP($D88,'Appendix B - CI'!$C$2:$EM$141,AO$1,0) &gt; 0,$C88,0)</f>
        <v>0</v>
      </c>
      <c r="AP88" s="175">
        <f>IF(VLOOKUP($D88,'Appendix B - CI'!$C$2:$EM$141,AP$1,0) &gt; 0,$C88,0)</f>
        <v>0</v>
      </c>
      <c r="AQ88" s="175">
        <f>IF(VLOOKUP($D88,'Appendix B - CI'!$C$2:$EM$141,AQ$1,0) &gt; 0,$C88,0)</f>
        <v>0</v>
      </c>
      <c r="AR88" s="175">
        <f>IF(VLOOKUP($D88,'Appendix B - CI'!$C$2:$EM$141,AR$1,0) &gt; 0,$C88,0)</f>
        <v>0</v>
      </c>
      <c r="AS88" s="175">
        <f>IF(VLOOKUP($D88,'Appendix B - CI'!$C$2:$EM$141,AS$1,0) &gt; 0,$C88,0)</f>
        <v>0</v>
      </c>
      <c r="AT88" s="175">
        <f>IF(VLOOKUP($D88,'Appendix B - CI'!$C$2:$EM$141,AT$1,0) &gt; 0,$C88,0)</f>
        <v>0</v>
      </c>
      <c r="AU88" s="175">
        <f>IF(VLOOKUP($D88,'Appendix B - CI'!$C$2:$EM$141,AU$1,0) &gt; 0,$C88,0)</f>
        <v>0</v>
      </c>
      <c r="AV88" s="175">
        <f>IF(VLOOKUP($D88,'Appendix B - CI'!$C$2:$EM$141,AV$1,0) &gt; 0,$C88,0)</f>
        <v>0</v>
      </c>
      <c r="AW88" s="175">
        <f>IF(VLOOKUP($D88,'Appendix B - CI'!$C$2:$EM$141,AW$1,0) &gt; 0,$C88,0)</f>
        <v>0</v>
      </c>
      <c r="AX88" s="175">
        <f>IF(VLOOKUP($D88,'Appendix B - CI'!$C$2:$EM$141,AX$1,0) &gt; 0,$C88,0)</f>
        <v>0</v>
      </c>
      <c r="AY88" s="175">
        <f>IF(VLOOKUP($D88,'Appendix B - CI'!$C$2:$EM$141,AY$1,0) &gt; 0,$C88,0)</f>
        <v>0</v>
      </c>
      <c r="AZ88" s="175">
        <f>IF(VLOOKUP($D88,'Appendix B - CI'!$C$2:$EM$141,AZ$1,0) &gt; 0,$C88,0)</f>
        <v>0</v>
      </c>
      <c r="BA88" s="175">
        <f>IF(VLOOKUP($D88,'Appendix B - CI'!$C$2:$EM$141,BA$1,0) &gt; 0,$C88,0)</f>
        <v>0</v>
      </c>
      <c r="BB88" s="175">
        <f>IF(VLOOKUP($D88,'Appendix B - CI'!$C$2:$EM$141,BB$1,0) &gt; 0,$C88,0)</f>
        <v>0</v>
      </c>
      <c r="BC88" s="175">
        <f>IF(VLOOKUP($D88,'Appendix B - CI'!$C$2:$EM$141,BC$1,0) &gt; 0,$C88,0)</f>
        <v>0</v>
      </c>
      <c r="BD88" s="175">
        <f>IF(VLOOKUP($D88,'Appendix B - CI'!$C$2:$EM$141,BD$1,0) &gt; 0,$C88,0)</f>
        <v>0</v>
      </c>
      <c r="BE88" s="175">
        <f>IF(VLOOKUP($D88,'Appendix B - CI'!$C$2:$EM$141,BE$1,0) &gt; 0,$C88,0)</f>
        <v>0</v>
      </c>
      <c r="BF88" s="175">
        <f>IF(VLOOKUP($D88,'Appendix B - CI'!$C$2:$EM$141,BF$1,0) &gt; 0,$C88,0)</f>
        <v>0</v>
      </c>
      <c r="BG88" s="175">
        <f>IF(VLOOKUP($D88,'Appendix B - CI'!$C$2:$EM$141,BG$1,0) &gt; 0,$C88,0)</f>
        <v>0</v>
      </c>
      <c r="BH88" s="175">
        <f>IF(VLOOKUP($D88,'Appendix B - CI'!$C$2:$EM$141,BH$1,0) &gt; 0,$C88,0)</f>
        <v>0</v>
      </c>
      <c r="BI88" s="175">
        <f>IF(VLOOKUP($D88,'Appendix B - CI'!$C$2:$EM$141,BI$1,0) &gt; 0,$C88,0)</f>
        <v>0</v>
      </c>
      <c r="BJ88" s="175">
        <f>IF(VLOOKUP($D88,'Appendix B - CI'!$C$2:$EM$141,BJ$1,0) &gt; 0,$C88,0)</f>
        <v>0</v>
      </c>
      <c r="BK88" s="175">
        <f>IF(VLOOKUP($D88,'Appendix B - CI'!$C$2:$EM$141,BK$1,0) &gt; 0,$C88,0)</f>
        <v>0</v>
      </c>
      <c r="BL88" s="989">
        <f>IF(VLOOKUP($D88,'Appendix B - CI'!$C$2:$EM$141,BL$1,0) &gt; 0,$C88,0)</f>
        <v>11486.8</v>
      </c>
      <c r="BM88" s="175">
        <f>IF(VLOOKUP($D88,'Appendix B - CI'!$C$2:$EM$141,BM$1,0) &gt; 0,$C88,0)</f>
        <v>0</v>
      </c>
      <c r="BN88" s="175">
        <f>IF(VLOOKUP($D88,'Appendix B - CI'!$C$2:$EM$141,BN$1,0) &gt; 0,$C88,0)</f>
        <v>0</v>
      </c>
      <c r="BO88" s="175">
        <f>IF(VLOOKUP($D88,'Appendix B - CI'!$C$2:$EM$141,BO$1,0) &gt; 0,$C88,0)</f>
        <v>0</v>
      </c>
      <c r="BP88" s="175">
        <f>IF(VLOOKUP($D88,'Appendix B - CI'!$C$2:$EM$141,BP$1,0) &gt; 0,$C88,0)</f>
        <v>0</v>
      </c>
      <c r="BQ88" s="175">
        <f>IF(VLOOKUP($D88,'Appendix B - CI'!$C$2:$EM$141,BQ$1,0) &gt; 0,$C88,0)</f>
        <v>0</v>
      </c>
      <c r="BR88" s="175">
        <f>IF(VLOOKUP($D88,'Appendix B - CI'!$C$2:$EM$141,BR$1,0) &gt; 0,$C88,0)</f>
        <v>0</v>
      </c>
      <c r="BS88" s="175">
        <f>IF(VLOOKUP($D88,'Appendix B - CI'!$C$2:$EM$141,BS$1,0) &gt; 0,$C88,0)</f>
        <v>0</v>
      </c>
      <c r="BT88" s="175">
        <f>IF(VLOOKUP($D88,'Appendix B - CI'!$C$2:$EM$141,BT$1,0) &gt; 0,$C88,0)</f>
        <v>0</v>
      </c>
      <c r="BU88" s="175">
        <f>IF(VLOOKUP($D88,'Appendix B - CI'!$C$2:$EM$141,BU$1,0) &gt; 0,$C88,0)</f>
        <v>0</v>
      </c>
      <c r="BV88" s="175">
        <f>IF(VLOOKUP($D88,'Appendix B - CI'!$C$2:$EM$141,BV$1,0) &gt; 0,$C88,0)</f>
        <v>0</v>
      </c>
      <c r="BW88" s="175">
        <f>IF(VLOOKUP($D88,'Appendix B - CI'!$C$2:$EM$141,BW$1,0) &gt; 0,$C88,0)</f>
        <v>0</v>
      </c>
      <c r="BX88" s="175">
        <f>IF(VLOOKUP($D88,'Appendix B - CI'!$C$2:$EM$141,BX$1,0) &gt; 0,$C88,0)</f>
        <v>0</v>
      </c>
      <c r="BY88" s="175">
        <f>IF(VLOOKUP($D88,'Appendix B - CI'!$C$2:$EM$141,BY$1,0) &gt; 0,$C88,0)</f>
        <v>0</v>
      </c>
      <c r="BZ88" s="175">
        <f>IF(VLOOKUP($D88,'Appendix B - CI'!$C$2:$EM$141,BZ$1,0) &gt; 0,$C88,0)</f>
        <v>0</v>
      </c>
      <c r="CA88" s="175">
        <f>IF(VLOOKUP($D88,'Appendix B - CI'!$C$2:$EM$141,CA$1,0) &gt; 0,$C88,0)</f>
        <v>0</v>
      </c>
      <c r="CB88" s="175">
        <f>IF(VLOOKUP($D88,'Appendix B - CI'!$C$2:$EM$141,CB$1,0) &gt; 0,$C88,0)</f>
        <v>0</v>
      </c>
      <c r="CC88" s="175">
        <f>IF(VLOOKUP($D88,'Appendix B - CI'!$C$2:$EM$141,CC$1,0) &gt; 0,$C88,0)</f>
        <v>0</v>
      </c>
      <c r="CD88" s="175">
        <f>IF(VLOOKUP($D88,'Appendix B - CI'!$C$2:$EM$141,CD$1,0) &gt; 0,$C88,0)</f>
        <v>0</v>
      </c>
      <c r="CE88" s="175">
        <f>IF(VLOOKUP($D88,'Appendix B - CI'!$C$2:$EM$141,CE$1,0) &gt; 0,$C88,0)</f>
        <v>0</v>
      </c>
      <c r="CF88" s="175">
        <f>IF(VLOOKUP($D88,'Appendix B - CI'!$C$2:$EM$141,CF$1,0) &gt; 0,$C88,0)</f>
        <v>0</v>
      </c>
      <c r="CG88" s="175">
        <f>IF(VLOOKUP($D88,'Appendix B - CI'!$C$2:$EM$141,CG$1,0) &gt; 0,$C88,0)</f>
        <v>0</v>
      </c>
      <c r="CH88" s="175">
        <f>IF(VLOOKUP($D88,'Appendix B - CI'!$C$2:$EM$141,CH$1,0) &gt; 0,$C88,0)</f>
        <v>0</v>
      </c>
      <c r="CI88" s="175">
        <f>IF(VLOOKUP($D88,'Appendix B - CI'!$C$2:$EM$141,CI$1,0) &gt; 0,$C88,0)</f>
        <v>0</v>
      </c>
      <c r="CJ88" s="175">
        <f>IF(VLOOKUP($D88,'Appendix B - CI'!$C$2:$EM$141,CJ$1,0) &gt; 0,$C88,0)</f>
        <v>0</v>
      </c>
      <c r="CK88" s="175">
        <f>IF(VLOOKUP($D88,'Appendix B - CI'!$C$2:$EM$141,CK$1,0) &gt; 0,$C88,0)</f>
        <v>0</v>
      </c>
      <c r="CL88" s="175">
        <f>IF(VLOOKUP($D88,'Appendix B - CI'!$C$2:$EM$141,CL$1,0) &gt; 0,$C88,0)</f>
        <v>0</v>
      </c>
      <c r="CM88" s="175">
        <f>IF(VLOOKUP($D88,'Appendix B - CI'!$C$2:$EM$141,CM$1,0) &gt; 0,$C88,0)</f>
        <v>0</v>
      </c>
      <c r="CN88" s="175">
        <f>IF(VLOOKUP($D88,'Appendix B - CI'!$C$2:$EM$141,CN$1,0) &gt; 0,$C88,0)</f>
        <v>0</v>
      </c>
      <c r="CO88" s="175">
        <f>IF(VLOOKUP($D88,'Appendix B - CI'!$C$2:$EM$141,CO$1,0) &gt; 0,$C88,0)</f>
        <v>0</v>
      </c>
      <c r="CP88" s="175">
        <f>IF(VLOOKUP($D88,'Appendix B - CI'!$C$2:$EM$141,CP$1,0) &gt; 0,$C88,0)</f>
        <v>0</v>
      </c>
      <c r="CQ88" s="175">
        <f>IF(VLOOKUP($D88,'Appendix B - CI'!$C$2:$EM$141,CQ$1,0) &gt; 0,$C88,0)</f>
        <v>0</v>
      </c>
      <c r="CR88" s="175">
        <f>IF(VLOOKUP($D88,'Appendix B - CI'!$C$2:$EM$141,CR$1,0) &gt; 0,$C88,0)</f>
        <v>0</v>
      </c>
      <c r="CS88" s="175">
        <f>IF(VLOOKUP($D88,'Appendix B - CI'!$C$2:$EM$141,CS$1,0) &gt; 0,$C88,0)</f>
        <v>0</v>
      </c>
      <c r="CT88" s="175">
        <f>IF(VLOOKUP($D88,'Appendix B - CI'!$C$2:$EM$141,CT$1,0) &gt; 0,$C88,0)</f>
        <v>0</v>
      </c>
      <c r="CU88" s="175">
        <f>IF(VLOOKUP($D88,'Appendix B - CI'!$C$2:$EM$141,CU$1,0) &gt; 0,$C88,0)</f>
        <v>0</v>
      </c>
      <c r="CV88" s="175">
        <f>IF(VLOOKUP($D88,'Appendix B - CI'!$C$2:$EM$141,CV$1,0) &gt; 0,$C88,0)</f>
        <v>0</v>
      </c>
      <c r="CW88" s="175">
        <f>IF(VLOOKUP($D88,'Appendix B - CI'!$C$2:$EM$141,CW$1,0) &gt; 0,$C88,0)</f>
        <v>0</v>
      </c>
      <c r="CX88" s="175">
        <f>IF(VLOOKUP($D88,'Appendix B - CI'!$C$2:$EM$141,CX$1,0) &gt; 0,$C88,0)</f>
        <v>0</v>
      </c>
      <c r="CY88" s="175">
        <f>IF(VLOOKUP($D88,'Appendix B - CI'!$C$2:$EM$141,CY$1,0) &gt; 0,$C88,0)</f>
        <v>0</v>
      </c>
      <c r="CZ88" s="175">
        <f>IF(VLOOKUP($D88,'Appendix B - CI'!$C$2:$EM$141,CZ$1,0) &gt; 0,$C88,0)</f>
        <v>0</v>
      </c>
      <c r="DA88" s="175">
        <f>IF(VLOOKUP($D88,'Appendix B - CI'!$C$2:$EM$141,DA$1,0) &gt; 0,$C88,0)</f>
        <v>0</v>
      </c>
      <c r="DB88" s="175">
        <f>IF(VLOOKUP($D88,'Appendix B - CI'!$C$2:$EM$141,DB$1,0) &gt; 0,$C88,0)</f>
        <v>0</v>
      </c>
      <c r="DC88" s="175">
        <f>IF(VLOOKUP($D88,'Appendix B - CI'!$C$2:$EM$141,DC$1,0) &gt; 0,$C88,0)</f>
        <v>0</v>
      </c>
      <c r="DD88" s="175">
        <f>IF(VLOOKUP($D88,'Appendix B - CI'!$C$2:$EM$141,DD$1,0) &gt; 0,$C88,0)</f>
        <v>0</v>
      </c>
      <c r="DE88" s="175">
        <f>IF(VLOOKUP($D88,'Appendix B - CI'!$C$2:$EM$141,DE$1,0) &gt; 0,$C88,0)</f>
        <v>0</v>
      </c>
      <c r="DF88" s="175">
        <f>IF(VLOOKUP($D88,'Appendix B - CI'!$C$2:$EM$141,DF$1,0) &gt; 0,$C88,0)</f>
        <v>0</v>
      </c>
      <c r="DG88" s="175">
        <f>IF(VLOOKUP($D88,'Appendix B - CI'!$C$2:$EM$141,DG$1,0) &gt; 0,$C88,0)</f>
        <v>0</v>
      </c>
      <c r="DH88" s="175">
        <f>IF(VLOOKUP($D88,'Appendix B - CI'!$C$2:$EM$141,DH$1,0) &gt; 0,$C88,0)</f>
        <v>0</v>
      </c>
      <c r="DI88" s="175">
        <f>IF(VLOOKUP($D88,'Appendix B - CI'!$C$2:$EM$141,DI$1,0) &gt; 0,$C88,0)</f>
        <v>0</v>
      </c>
      <c r="DJ88" s="175">
        <f>IF(VLOOKUP($D88,'Appendix B - CI'!$C$2:$EM$141,DJ$1,0) &gt; 0,$C88,0)</f>
        <v>0</v>
      </c>
      <c r="DK88" s="175">
        <f>IF(VLOOKUP($D88,'Appendix B - CI'!$C$2:$EM$141,DK$1,0) &gt; 0,$C88,0)</f>
        <v>0</v>
      </c>
      <c r="DL88" s="175">
        <f>IF(VLOOKUP($D88,'Appendix B - CI'!$C$2:$EM$141,DL$1,0) &gt; 0,$C88,0)</f>
        <v>0</v>
      </c>
      <c r="DM88" s="175">
        <f>IF(VLOOKUP($D88,'Appendix B - CI'!$C$2:$EM$141,DM$1,0) &gt; 0,$C88,0)</f>
        <v>0</v>
      </c>
      <c r="DN88" s="175">
        <f>IF(VLOOKUP($D88,'Appendix B - CI'!$C$2:$EM$141,DN$1,0) &gt; 0,$C88,0)</f>
        <v>0</v>
      </c>
      <c r="DO88" s="175">
        <f>IF(VLOOKUP($D88,'Appendix B - CI'!$C$2:$EM$141,DO$1,0) &gt; 0,$C88,0)</f>
        <v>0</v>
      </c>
      <c r="DP88" s="175">
        <f>IF(VLOOKUP($D88,'Appendix B - CI'!$C$2:$EM$141,DP$1,0) &gt; 0,$C88,0)</f>
        <v>0</v>
      </c>
      <c r="DQ88" s="175">
        <f>IF(VLOOKUP($D88,'Appendix B - CI'!$C$2:$EM$141,DQ$1,0) &gt; 0,$C88,0)</f>
        <v>0</v>
      </c>
      <c r="DR88" s="175">
        <f>IF(VLOOKUP($D88,'Appendix B - CI'!$C$2:$EM$141,DR$1,0) &gt; 0,$C88,0)</f>
        <v>0</v>
      </c>
      <c r="DS88" s="175">
        <f>IF(VLOOKUP($D88,'Appendix B - CI'!$C$2:$EM$141,DS$1,0) &gt; 0,$C88,0)</f>
        <v>0</v>
      </c>
      <c r="DT88" s="175">
        <f>IF(VLOOKUP($D88,'Appendix B - CI'!$C$2:$EM$141,DT$1,0) &gt; 0,$C88,0)</f>
        <v>0</v>
      </c>
      <c r="DU88" s="175">
        <f>IF(VLOOKUP($D88,'Appendix B - CI'!$C$2:$EM$141,DU$1,0) &gt; 0,$C88,0)</f>
        <v>0</v>
      </c>
      <c r="DV88" s="175">
        <f>IF(VLOOKUP($D88,'Appendix B - CI'!$C$2:$EM$141,DV$1,0) &gt; 0,$C88,0)</f>
        <v>0</v>
      </c>
      <c r="DW88" s="175">
        <f>IF(VLOOKUP($D88,'Appendix B - CI'!$C$2:$EM$141,DW$1,0) &gt; 0,$C88,0)</f>
        <v>0</v>
      </c>
      <c r="DX88" s="175">
        <f>IF(VLOOKUP($D88,'Appendix B - CI'!$C$2:$EM$141,DX$1,0) &gt; 0,$C88,0)</f>
        <v>0</v>
      </c>
      <c r="DY88" s="175">
        <f>IF(VLOOKUP($D88,'Appendix B - CI'!$C$2:$EM$141,DY$1,0) &gt; 0,$C88,0)</f>
        <v>0</v>
      </c>
      <c r="DZ88" s="175">
        <f>IF(VLOOKUP($D88,'Appendix B - CI'!$C$2:$EM$141,DZ$1,0) &gt; 0,$C88,0)</f>
        <v>0</v>
      </c>
      <c r="EA88" s="175">
        <f>IF(VLOOKUP($D88,'Appendix B - CI'!$C$2:$EM$141,EA$1,0) &gt; 0,$C88,0)</f>
        <v>0</v>
      </c>
      <c r="EB88" s="175">
        <f>IF(VLOOKUP($D88,'Appendix B - CI'!$C$2:$EM$141,EB$1,0) &gt; 0,$C88,0)</f>
        <v>0</v>
      </c>
      <c r="EC88" s="175">
        <f>IF(VLOOKUP($D88,'Appendix B - CI'!$C$2:$EM$141,EC$1,0) &gt; 0,$C88,0)</f>
        <v>0</v>
      </c>
      <c r="ED88" s="175">
        <f>IF(VLOOKUP($D88,'Appendix B - CI'!$C$2:$EM$141,ED$1,0) &gt; 0,$C88,0)</f>
        <v>0</v>
      </c>
      <c r="EE88" s="175">
        <f>IF(VLOOKUP($D88,'Appendix B - CI'!$C$2:$EM$141,EE$1,0) &gt; 0,$C88,0)</f>
        <v>0</v>
      </c>
      <c r="EF88" s="175">
        <f>IF(VLOOKUP($D88,'Appendix B - CI'!$C$2:$EM$141,EF$1,0) &gt; 0,$C88,0)</f>
        <v>0</v>
      </c>
      <c r="EG88" s="175">
        <f>IF(VLOOKUP($D88,'Appendix B - CI'!$C$2:$EM$141,EG$1,0) &gt; 0,$C88,0)</f>
        <v>0</v>
      </c>
      <c r="EH88" s="989">
        <f>IF(VLOOKUP($D88,'Appendix B - CI'!$C$2:$EM$141,EH$1,0) &gt; 0,$C88,0)</f>
        <v>11486.8</v>
      </c>
      <c r="EI88" s="175">
        <f>IF(VLOOKUP($D88,'Appendix B - CI'!$C$2:$EM$141,EI$1,0) &gt; 0,$C88,0)</f>
        <v>0</v>
      </c>
      <c r="EJ88" s="175">
        <f>IF(VLOOKUP($D88,'Appendix B - CI'!$C$2:$EM$141,EJ$1,0) &gt; 0,$C88,0)</f>
        <v>0</v>
      </c>
      <c r="EK88" s="175">
        <f>IF(VLOOKUP($D88,'Appendix B - CI'!$C$2:$EM$141,EK$1,0) &gt; 0,$C88,0)</f>
        <v>0</v>
      </c>
      <c r="EL88" s="175">
        <f>IF(VLOOKUP($D88,'Appendix B - CI'!$C$2:$EM$141,EL$1,0) &gt; 0,$C88,0)</f>
        <v>0</v>
      </c>
      <c r="EM88" s="989">
        <f>IF(VLOOKUP($D88,'Appendix B - CI'!$C$2:$EM$141,EM$1,0) &gt; 0,$C88,0)</f>
        <v>11486.8</v>
      </c>
      <c r="EN88" s="175">
        <f>IF(VLOOKUP($D88,'Appendix B - CI'!$C$2:$EM$141,EN$1,0) &gt; 0,$C88,0)</f>
        <v>0</v>
      </c>
      <c r="EO88" s="178"/>
      <c r="EP88" s="178"/>
      <c r="EQ88" s="178"/>
      <c r="ER88" s="178"/>
      <c r="ES88" s="178"/>
      <c r="ET88" s="178"/>
      <c r="EU88" s="178"/>
      <c r="EV88" s="178"/>
      <c r="EW88" s="178"/>
      <c r="EX88" s="178"/>
      <c r="EY88" s="178"/>
      <c r="EZ88" s="178"/>
      <c r="FA88" s="178"/>
      <c r="FB88" s="178"/>
      <c r="FC88" s="178"/>
      <c r="FD88" s="178"/>
      <c r="FE88" s="178"/>
      <c r="FF88" s="178"/>
      <c r="FG88" s="178"/>
      <c r="FH88" s="178"/>
      <c r="FI88" s="178"/>
      <c r="FJ88" s="178"/>
      <c r="FK88" s="178"/>
      <c r="FL88" s="178"/>
      <c r="FM88" s="178"/>
      <c r="FN88" s="178"/>
      <c r="FO88" s="178"/>
      <c r="FP88" s="178"/>
      <c r="FQ88" s="178"/>
      <c r="FR88" s="178"/>
      <c r="FS88" s="178"/>
      <c r="FT88" s="178"/>
      <c r="FU88" s="178"/>
      <c r="FV88" s="178"/>
      <c r="FW88" s="178"/>
      <c r="FX88" s="178"/>
      <c r="FY88" s="178"/>
      <c r="FZ88" s="178"/>
      <c r="GA88" s="178"/>
      <c r="GB88" s="178"/>
      <c r="GC88" s="178"/>
      <c r="GD88" s="178"/>
      <c r="GE88" s="178"/>
      <c r="GF88" s="178"/>
      <c r="GG88" s="178"/>
      <c r="GH88" s="178"/>
      <c r="GI88" s="178"/>
      <c r="GJ88" s="178"/>
      <c r="GK88" s="178"/>
      <c r="GL88" s="178"/>
      <c r="GM88" s="178"/>
      <c r="GN88" s="178"/>
      <c r="GO88" s="178"/>
      <c r="GP88" s="178"/>
      <c r="GQ88" s="178"/>
      <c r="GR88" s="178"/>
      <c r="GS88" s="178"/>
      <c r="GT88" s="178"/>
      <c r="GU88" s="178"/>
      <c r="GV88" s="178"/>
      <c r="GW88" s="178"/>
      <c r="GX88" s="178"/>
      <c r="GY88" s="178"/>
      <c r="GZ88" s="178"/>
      <c r="HA88" s="178"/>
      <c r="HB88" s="178"/>
      <c r="HC88" s="178"/>
      <c r="HD88" s="178"/>
      <c r="HE88" s="178"/>
      <c r="HF88" s="178"/>
      <c r="HG88" s="178"/>
      <c r="HH88" s="178"/>
      <c r="HI88" s="178"/>
      <c r="HJ88" s="178"/>
      <c r="HK88" s="178"/>
      <c r="HL88" s="178"/>
      <c r="HM88" s="178"/>
      <c r="HN88" s="178"/>
      <c r="HO88" s="178"/>
      <c r="HP88" s="178"/>
      <c r="HQ88" s="178"/>
      <c r="HR88" s="178"/>
      <c r="HS88" s="178"/>
      <c r="HT88" s="178"/>
      <c r="HU88" s="178"/>
      <c r="HV88" s="178"/>
      <c r="HW88" s="178"/>
      <c r="HX88" s="178"/>
      <c r="HY88" s="178"/>
      <c r="HZ88" s="178"/>
      <c r="IA88" s="178"/>
      <c r="IB88" s="178"/>
      <c r="IC88" s="178"/>
      <c r="ID88" s="178"/>
      <c r="IE88" s="178"/>
      <c r="IF88" s="178"/>
      <c r="IG88" s="178"/>
      <c r="IH88" s="178"/>
      <c r="II88" s="178"/>
      <c r="IJ88" s="178"/>
      <c r="IK88" s="178"/>
      <c r="IL88" s="178"/>
      <c r="IM88" s="178"/>
      <c r="IN88" s="178"/>
      <c r="IO88" s="178"/>
      <c r="IP88" s="178"/>
      <c r="IQ88" s="178"/>
      <c r="IR88" s="178"/>
      <c r="IS88" s="178"/>
      <c r="IT88" s="178"/>
      <c r="IU88" s="178"/>
      <c r="IV88" s="178"/>
      <c r="IW88" s="178"/>
      <c r="IX88" s="178"/>
      <c r="IY88" s="178"/>
      <c r="IZ88" s="178"/>
      <c r="JA88" s="178"/>
      <c r="JB88" s="178"/>
      <c r="JC88" s="178"/>
      <c r="JD88" s="178"/>
      <c r="JE88" s="178"/>
      <c r="JF88" s="178"/>
      <c r="JG88" s="178"/>
      <c r="JH88" s="178"/>
      <c r="JI88" s="178"/>
      <c r="JJ88" s="178"/>
      <c r="JK88" s="178"/>
      <c r="JL88" s="178"/>
      <c r="JM88" s="178"/>
      <c r="JN88" s="178"/>
      <c r="JO88" s="178"/>
      <c r="JP88" s="178"/>
      <c r="JQ88" s="178"/>
      <c r="JR88" s="178"/>
      <c r="JS88" s="178"/>
      <c r="JT88" s="178"/>
      <c r="JU88" s="178"/>
      <c r="JV88" s="178"/>
      <c r="JW88" s="178"/>
      <c r="JX88" s="178"/>
      <c r="JY88" s="180"/>
    </row>
    <row r="89" ht="14.25" customHeight="1">
      <c r="A89" s="178"/>
      <c r="B89" s="184"/>
      <c r="C89" s="1331">
        <f>SUM(C3:C88)</f>
        <v>399618.8934</v>
      </c>
      <c r="D89" s="184"/>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c r="AF89" s="137"/>
      <c r="AG89" s="137"/>
      <c r="AH89" s="137"/>
      <c r="AI89" s="137"/>
      <c r="AJ89" s="137"/>
      <c r="AK89" s="137"/>
      <c r="AL89" s="137"/>
      <c r="AM89" s="137"/>
      <c r="AN89" s="137"/>
      <c r="AO89" s="137"/>
      <c r="AP89" s="137"/>
      <c r="AQ89" s="137"/>
      <c r="AR89" s="137"/>
      <c r="AS89" s="137"/>
      <c r="AT89" s="137"/>
      <c r="AU89" s="137"/>
      <c r="AV89" s="137"/>
      <c r="AW89" s="137"/>
      <c r="AX89" s="137"/>
      <c r="AY89" s="137"/>
      <c r="AZ89" s="137"/>
      <c r="BA89" s="137"/>
      <c r="BB89" s="137"/>
      <c r="BC89" s="137"/>
      <c r="BD89" s="137"/>
      <c r="BE89" s="137"/>
      <c r="BF89" s="137"/>
      <c r="BG89" s="137"/>
      <c r="BH89" s="137"/>
      <c r="BI89" s="137"/>
      <c r="BJ89" s="137"/>
      <c r="BK89" s="137"/>
      <c r="BL89" s="137"/>
      <c r="BM89" s="137"/>
      <c r="BN89" s="137"/>
      <c r="BO89" s="137"/>
      <c r="BP89" s="137"/>
      <c r="BQ89" s="137"/>
      <c r="BR89" s="137"/>
      <c r="BS89" s="137"/>
      <c r="BT89" s="137"/>
      <c r="BU89" s="137"/>
      <c r="BV89" s="137"/>
      <c r="BW89" s="137"/>
      <c r="BX89" s="137"/>
      <c r="BY89" s="137"/>
      <c r="BZ89" s="137"/>
      <c r="CA89" s="137"/>
      <c r="CB89" s="137"/>
      <c r="CC89" s="137"/>
      <c r="CD89" s="137"/>
      <c r="CE89" s="137"/>
      <c r="CF89" s="137"/>
      <c r="CG89" s="137"/>
      <c r="CH89" s="137"/>
      <c r="CI89" s="137"/>
      <c r="CJ89" s="137"/>
      <c r="CK89" s="137"/>
      <c r="CL89" s="137"/>
      <c r="CM89" s="137"/>
      <c r="CN89" s="137"/>
      <c r="CO89" s="137"/>
      <c r="CP89" s="137"/>
      <c r="CQ89" s="137"/>
      <c r="CR89" s="137"/>
      <c r="CS89" s="137"/>
      <c r="CT89" s="137"/>
      <c r="CU89" s="137"/>
      <c r="CV89" s="137"/>
      <c r="CW89" s="137"/>
      <c r="CX89" s="137"/>
      <c r="CY89" s="137"/>
      <c r="CZ89" s="137"/>
      <c r="DA89" s="137"/>
      <c r="DB89" s="137"/>
      <c r="DC89" s="137"/>
      <c r="DD89" s="137"/>
      <c r="DE89" s="137"/>
      <c r="DF89" s="137"/>
      <c r="DG89" s="137"/>
      <c r="DH89" s="137"/>
      <c r="DI89" s="137"/>
      <c r="DJ89" s="137"/>
      <c r="DK89" s="137"/>
      <c r="DL89" s="137"/>
      <c r="DM89" s="137"/>
      <c r="DN89" s="137"/>
      <c r="DO89" s="137"/>
      <c r="DP89" s="137"/>
      <c r="DQ89" s="137"/>
      <c r="DR89" s="137"/>
      <c r="DS89" s="137"/>
      <c r="DT89" s="137"/>
      <c r="DU89" s="137"/>
      <c r="DV89" s="137"/>
      <c r="DW89" s="137"/>
      <c r="DX89" s="137"/>
      <c r="DY89" s="137"/>
      <c r="DZ89" s="137"/>
      <c r="EA89" s="137"/>
      <c r="EB89" s="137"/>
      <c r="EC89" s="137"/>
      <c r="ED89" s="137"/>
      <c r="EE89" s="137"/>
      <c r="EF89" s="137"/>
      <c r="EG89" s="137"/>
      <c r="EH89" s="137"/>
      <c r="EI89" s="137"/>
      <c r="EJ89" s="137"/>
      <c r="EK89" s="137"/>
      <c r="EL89" s="137"/>
      <c r="EM89" s="137"/>
      <c r="EN89" s="137"/>
      <c r="EO89" s="137"/>
      <c r="EP89" s="137"/>
      <c r="EQ89" s="137"/>
      <c r="ER89" s="137"/>
      <c r="ES89" s="137"/>
      <c r="ET89" s="137"/>
      <c r="EU89" s="137"/>
      <c r="EV89" s="137"/>
      <c r="EW89" s="137"/>
      <c r="EX89" s="137"/>
      <c r="EY89" s="137"/>
      <c r="EZ89" s="137"/>
      <c r="FA89" s="137"/>
      <c r="FB89" s="137"/>
      <c r="FC89" s="137"/>
      <c r="FD89" s="137"/>
      <c r="FE89" s="137"/>
      <c r="FF89" s="137"/>
      <c r="FG89" s="137"/>
      <c r="FH89" s="137"/>
      <c r="FI89" s="137"/>
      <c r="FJ89" s="137"/>
      <c r="FK89" s="137"/>
      <c r="FL89" s="137"/>
      <c r="FM89" s="137"/>
      <c r="FN89" s="137"/>
      <c r="FO89" s="137"/>
      <c r="FP89" s="137"/>
      <c r="FQ89" s="137"/>
      <c r="FR89" s="137"/>
      <c r="FS89" s="137"/>
      <c r="FT89" s="137"/>
      <c r="FU89" s="137"/>
      <c r="FV89" s="137"/>
      <c r="FW89" s="137"/>
      <c r="FX89" s="137"/>
      <c r="FY89" s="137"/>
      <c r="FZ89" s="137"/>
      <c r="GA89" s="137"/>
      <c r="GB89" s="137"/>
      <c r="GC89" s="137"/>
      <c r="GD89" s="137"/>
      <c r="GE89" s="137"/>
      <c r="GF89" s="137"/>
      <c r="GG89" s="137"/>
      <c r="GH89" s="137"/>
      <c r="GI89" s="137"/>
      <c r="GJ89" s="137"/>
      <c r="GK89" s="137"/>
      <c r="GL89" s="137"/>
      <c r="GM89" s="137"/>
      <c r="GN89" s="137"/>
      <c r="GO89" s="137"/>
      <c r="GP89" s="137"/>
      <c r="GQ89" s="137"/>
      <c r="GR89" s="137"/>
      <c r="GS89" s="137"/>
      <c r="GT89" s="137"/>
      <c r="GU89" s="137"/>
      <c r="GV89" s="137"/>
      <c r="GW89" s="137"/>
      <c r="GX89" s="137"/>
      <c r="GY89" s="137"/>
      <c r="GZ89" s="137"/>
      <c r="HA89" s="137"/>
      <c r="HB89" s="137"/>
      <c r="HC89" s="137"/>
      <c r="HD89" s="137"/>
      <c r="HE89" s="137"/>
      <c r="HF89" s="137"/>
      <c r="HG89" s="137"/>
      <c r="HH89" s="137"/>
      <c r="HI89" s="137"/>
      <c r="HJ89" s="137"/>
      <c r="HK89" s="137"/>
      <c r="HL89" s="137"/>
      <c r="HM89" s="137"/>
      <c r="HN89" s="137"/>
      <c r="HO89" s="137"/>
      <c r="HP89" s="137"/>
      <c r="HQ89" s="137"/>
      <c r="HR89" s="137"/>
      <c r="HS89" s="137"/>
      <c r="HT89" s="137"/>
      <c r="HU89" s="137"/>
      <c r="HV89" s="137"/>
      <c r="HW89" s="137"/>
      <c r="HX89" s="137"/>
      <c r="HY89" s="137"/>
      <c r="HZ89" s="137"/>
      <c r="IA89" s="137"/>
      <c r="IB89" s="137"/>
      <c r="IC89" s="137"/>
      <c r="ID89" s="137"/>
      <c r="IE89" s="137"/>
      <c r="IF89" s="137"/>
      <c r="IG89" s="137"/>
      <c r="IH89" s="137"/>
      <c r="II89" s="137"/>
      <c r="IJ89" s="137"/>
      <c r="IK89" s="137"/>
      <c r="IL89" s="137"/>
      <c r="IM89" s="137"/>
      <c r="IN89" s="137"/>
      <c r="IO89" s="137"/>
      <c r="IP89" s="137"/>
      <c r="IQ89" s="137"/>
      <c r="IR89" s="137"/>
      <c r="IS89" s="137"/>
      <c r="IT89" s="137"/>
      <c r="IU89" s="137"/>
      <c r="IV89" s="137"/>
      <c r="IW89" s="137"/>
      <c r="IX89" s="137"/>
      <c r="IY89" s="137"/>
      <c r="IZ89" s="137"/>
      <c r="JA89" s="137"/>
      <c r="JB89" s="137"/>
      <c r="JC89" s="137"/>
      <c r="JD89" s="137"/>
      <c r="JE89" s="137"/>
      <c r="JF89" s="137"/>
      <c r="JG89" s="137"/>
      <c r="JH89" s="137"/>
      <c r="JI89" s="137"/>
      <c r="JJ89" s="137"/>
      <c r="JK89" s="137"/>
      <c r="JL89" s="137"/>
      <c r="JM89" s="137"/>
      <c r="JN89" s="137"/>
      <c r="JO89" s="137"/>
      <c r="JP89" s="137"/>
      <c r="JQ89" s="137"/>
      <c r="JR89" s="137"/>
      <c r="JS89" s="137"/>
      <c r="JT89" s="137"/>
      <c r="JU89" s="137"/>
      <c r="JV89" s="137"/>
      <c r="JW89" s="137"/>
      <c r="JX89" s="137"/>
      <c r="JY89" s="137"/>
    </row>
    <row r="90" ht="14.25" customHeight="1">
      <c r="B90" s="186"/>
      <c r="C90" s="186"/>
      <c r="D90" s="187" t="s">
        <v>481</v>
      </c>
      <c r="E90" s="179">
        <v>1.089</v>
      </c>
      <c r="F90" s="179">
        <v>1.1550000000000002</v>
      </c>
      <c r="G90" s="179">
        <v>1.1110000000000002</v>
      </c>
      <c r="H90" s="179">
        <v>1.1330000000000002</v>
      </c>
      <c r="I90" s="179">
        <v>0.98</v>
      </c>
      <c r="J90" s="179">
        <v>0.784</v>
      </c>
      <c r="K90" s="179">
        <v>0.784</v>
      </c>
      <c r="L90" s="179">
        <v>0.909</v>
      </c>
      <c r="M90" s="179">
        <v>0.918</v>
      </c>
      <c r="N90" s="179">
        <v>0.909</v>
      </c>
      <c r="O90" s="179">
        <v>0.7</v>
      </c>
      <c r="P90" s="179">
        <v>0.721</v>
      </c>
      <c r="Q90" s="179">
        <v>0.735</v>
      </c>
      <c r="R90" s="179">
        <v>0.6649999999999999</v>
      </c>
      <c r="S90" s="179">
        <v>0.721</v>
      </c>
      <c r="T90" s="179">
        <v>1.9949999999999999</v>
      </c>
      <c r="U90" s="179">
        <v>1.881</v>
      </c>
      <c r="V90" s="179">
        <v>1.843</v>
      </c>
      <c r="W90" s="179">
        <v>1.94</v>
      </c>
      <c r="X90" s="179">
        <v>2.08</v>
      </c>
      <c r="Y90" s="179">
        <v>2.205</v>
      </c>
      <c r="Z90" s="179">
        <v>2.184</v>
      </c>
      <c r="AA90" s="179">
        <v>2.016</v>
      </c>
      <c r="AB90" s="179">
        <v>1.843</v>
      </c>
      <c r="AC90" s="179">
        <v>1.224</v>
      </c>
      <c r="AD90" s="179">
        <v>1.152</v>
      </c>
      <c r="AE90" s="179">
        <v>1.212</v>
      </c>
      <c r="AF90" s="179">
        <v>1.2</v>
      </c>
      <c r="AG90" s="179">
        <v>1.236</v>
      </c>
      <c r="AH90" s="179">
        <v>1.152</v>
      </c>
      <c r="AI90" s="179">
        <v>1.14</v>
      </c>
      <c r="AJ90" s="179">
        <v>1.26</v>
      </c>
      <c r="AK90" s="179">
        <v>1.236</v>
      </c>
      <c r="AL90" s="179">
        <v>1.176</v>
      </c>
      <c r="AM90" s="179">
        <v>1.236</v>
      </c>
      <c r="AN90" s="179">
        <v>1.188</v>
      </c>
      <c r="AO90" s="179">
        <v>1.248</v>
      </c>
      <c r="AP90" s="179">
        <v>1.274</v>
      </c>
      <c r="AQ90" s="179">
        <v>1.248</v>
      </c>
      <c r="AR90" s="179">
        <v>1.274</v>
      </c>
      <c r="AS90" s="179">
        <v>0.52</v>
      </c>
      <c r="AT90" s="179">
        <v>0.49</v>
      </c>
      <c r="AU90" s="179">
        <v>0.475</v>
      </c>
      <c r="AV90" s="179">
        <v>0.485</v>
      </c>
      <c r="AW90" s="179">
        <v>0.48</v>
      </c>
      <c r="AX90" s="179">
        <v>0.515</v>
      </c>
      <c r="AY90" s="179">
        <v>0.576</v>
      </c>
      <c r="AZ90" s="179">
        <v>0.576</v>
      </c>
      <c r="BA90" s="179">
        <v>0.588</v>
      </c>
      <c r="BB90" s="179">
        <v>0.6719999999999999</v>
      </c>
      <c r="BC90" s="179">
        <v>0.618</v>
      </c>
      <c r="BD90" s="179">
        <v>0.6789999999999999</v>
      </c>
      <c r="BE90" s="179">
        <v>0.707</v>
      </c>
      <c r="BF90" s="179">
        <v>0.707</v>
      </c>
      <c r="BG90" s="179">
        <v>0.735</v>
      </c>
      <c r="BH90" s="179">
        <v>0.707</v>
      </c>
      <c r="BI90" s="179">
        <v>0.735</v>
      </c>
      <c r="BJ90" s="179">
        <v>0.6859999999999999</v>
      </c>
      <c r="BK90" s="179">
        <v>0.728</v>
      </c>
      <c r="BL90" s="179">
        <v>0.51</v>
      </c>
      <c r="BM90" s="179">
        <v>1.1110000000000002</v>
      </c>
      <c r="BN90" s="179">
        <v>1.089</v>
      </c>
      <c r="BO90" s="179">
        <v>1.067</v>
      </c>
      <c r="BP90" s="179">
        <v>1.1110000000000002</v>
      </c>
      <c r="BQ90" s="179">
        <v>1.1550000000000002</v>
      </c>
      <c r="BR90" s="179">
        <v>1.2</v>
      </c>
      <c r="BS90" s="179">
        <v>1.224</v>
      </c>
      <c r="BT90" s="179">
        <v>1.188</v>
      </c>
      <c r="BU90" s="179">
        <v>1.224</v>
      </c>
      <c r="BV90" s="179">
        <v>1.26</v>
      </c>
      <c r="BW90" s="179">
        <v>1.2</v>
      </c>
      <c r="BX90" s="179">
        <v>0.855</v>
      </c>
      <c r="BY90" s="179">
        <v>0.855</v>
      </c>
      <c r="BZ90" s="179">
        <v>0.936</v>
      </c>
      <c r="CA90" s="179">
        <v>0.864</v>
      </c>
      <c r="CB90" s="179">
        <v>0.864</v>
      </c>
      <c r="CC90" s="179">
        <v>0.97</v>
      </c>
      <c r="CD90" s="179">
        <v>1.01</v>
      </c>
      <c r="CE90" s="179">
        <v>1.2</v>
      </c>
      <c r="CF90" s="179">
        <v>1.236</v>
      </c>
      <c r="CG90" s="179">
        <v>1.164</v>
      </c>
      <c r="CH90" s="179">
        <v>1.26</v>
      </c>
      <c r="CI90" s="179">
        <v>1.224</v>
      </c>
      <c r="CJ90" s="179">
        <v>1.14</v>
      </c>
      <c r="CK90" s="179">
        <v>1.188</v>
      </c>
      <c r="CL90" s="179">
        <v>1.326</v>
      </c>
      <c r="CM90" s="179">
        <v>1.2349999999999999</v>
      </c>
      <c r="CN90" s="179">
        <v>1.3</v>
      </c>
      <c r="CO90" s="179">
        <v>0.48</v>
      </c>
      <c r="CP90" s="179">
        <v>0.515</v>
      </c>
      <c r="CQ90" s="179">
        <v>0.52</v>
      </c>
      <c r="CR90" s="179">
        <v>0.505</v>
      </c>
      <c r="CS90" s="179">
        <v>0.505</v>
      </c>
      <c r="CT90" s="179">
        <v>0.475</v>
      </c>
      <c r="CU90" s="179">
        <v>0.505</v>
      </c>
      <c r="CV90" s="179">
        <v>0.618</v>
      </c>
      <c r="CW90" s="179">
        <v>0.588</v>
      </c>
      <c r="CX90" s="179">
        <v>0.606</v>
      </c>
      <c r="CY90" s="179">
        <v>0.38</v>
      </c>
      <c r="CZ90" s="179">
        <v>0.42000000000000004</v>
      </c>
      <c r="DA90" s="179">
        <v>0.40800000000000003</v>
      </c>
      <c r="DB90" s="179">
        <v>0.42000000000000004</v>
      </c>
      <c r="DC90" s="179">
        <v>0.38</v>
      </c>
      <c r="DD90" s="179">
        <v>0.5</v>
      </c>
      <c r="DE90" s="179">
        <v>0.515</v>
      </c>
      <c r="DF90" s="179">
        <v>0.505</v>
      </c>
      <c r="DG90" s="179">
        <v>0.714</v>
      </c>
      <c r="DH90" s="179">
        <v>0.6789999999999999</v>
      </c>
      <c r="DI90" s="179">
        <v>0.735</v>
      </c>
      <c r="DJ90" s="179">
        <v>0.728</v>
      </c>
      <c r="DK90" s="179">
        <v>0.707</v>
      </c>
      <c r="DL90" s="179">
        <v>0.7</v>
      </c>
      <c r="DM90" s="179">
        <v>0.714</v>
      </c>
      <c r="DN90" s="179">
        <v>0.721</v>
      </c>
      <c r="DO90" s="179">
        <v>0.735</v>
      </c>
      <c r="DP90" s="179">
        <v>1.045</v>
      </c>
      <c r="DQ90" s="179">
        <v>1.1550000000000002</v>
      </c>
      <c r="DR90" s="179">
        <v>1.1330000000000002</v>
      </c>
      <c r="DS90" s="179">
        <v>1.2</v>
      </c>
      <c r="DT90" s="179">
        <v>1.2</v>
      </c>
      <c r="DU90" s="179">
        <v>1.224</v>
      </c>
      <c r="DV90" s="179">
        <v>1.3650000000000002</v>
      </c>
      <c r="DW90" s="179">
        <v>1.3650000000000002</v>
      </c>
      <c r="DX90" s="179">
        <v>1.3390000000000002</v>
      </c>
      <c r="DY90" s="179">
        <v>1.326</v>
      </c>
      <c r="DZ90" s="179">
        <v>1.2349999999999999</v>
      </c>
      <c r="EA90" s="179">
        <v>1.428</v>
      </c>
      <c r="EB90" s="179">
        <v>1.442</v>
      </c>
      <c r="EC90" s="179">
        <v>1.734</v>
      </c>
      <c r="ED90" s="179">
        <v>1.683</v>
      </c>
      <c r="EE90" s="179">
        <v>1.6640000000000001</v>
      </c>
      <c r="EF90" s="179">
        <v>1.176</v>
      </c>
      <c r="EG90" s="179">
        <v>1.236</v>
      </c>
      <c r="EH90" s="179">
        <v>1.176</v>
      </c>
      <c r="EI90" s="179">
        <v>1.152</v>
      </c>
      <c r="EJ90" s="179">
        <v>0.40800000000000003</v>
      </c>
      <c r="EK90" s="179">
        <v>0.41600000000000004</v>
      </c>
      <c r="EL90" s="179">
        <v>0.42000000000000004</v>
      </c>
      <c r="EM90" s="179">
        <v>0.41600000000000004</v>
      </c>
      <c r="EN90" s="179">
        <v>0.388</v>
      </c>
      <c r="EO90" s="179"/>
      <c r="EP90" s="179"/>
      <c r="EQ90" s="179"/>
      <c r="ER90" s="179"/>
      <c r="ES90" s="179"/>
      <c r="ET90" s="179"/>
      <c r="EU90" s="179"/>
      <c r="EV90" s="179"/>
      <c r="EW90" s="179"/>
      <c r="EX90" s="179"/>
      <c r="EY90" s="179"/>
      <c r="EZ90" s="179"/>
      <c r="FA90" s="179"/>
      <c r="FB90" s="179"/>
      <c r="FC90" s="179"/>
      <c r="FD90" s="179"/>
      <c r="FE90" s="179"/>
      <c r="FF90" s="179"/>
      <c r="FG90" s="179"/>
      <c r="FH90" s="179"/>
      <c r="FI90" s="179"/>
      <c r="FJ90" s="179"/>
      <c r="FK90" s="179"/>
      <c r="FL90" s="179"/>
      <c r="FM90" s="179"/>
      <c r="FN90" s="179"/>
      <c r="FO90" s="179"/>
      <c r="FP90" s="179"/>
      <c r="FQ90" s="179"/>
      <c r="FR90" s="179"/>
      <c r="FS90" s="179"/>
      <c r="FT90" s="179"/>
      <c r="FU90" s="179"/>
      <c r="FV90" s="179"/>
      <c r="FW90" s="179"/>
      <c r="FX90" s="179"/>
      <c r="FY90" s="179"/>
      <c r="FZ90" s="179"/>
      <c r="GA90" s="179"/>
      <c r="GB90" s="179"/>
      <c r="GC90" s="179"/>
      <c r="GD90" s="179"/>
      <c r="GE90" s="179"/>
      <c r="GF90" s="179"/>
      <c r="GG90" s="179"/>
      <c r="GH90" s="179"/>
      <c r="GI90" s="179"/>
      <c r="GJ90" s="179"/>
      <c r="GK90" s="179"/>
      <c r="GL90" s="179"/>
      <c r="GM90" s="179"/>
      <c r="GN90" s="179"/>
      <c r="GO90" s="179"/>
      <c r="GP90" s="179"/>
      <c r="GQ90" s="179"/>
      <c r="GR90" s="179"/>
      <c r="GS90" s="179"/>
      <c r="GT90" s="179"/>
      <c r="GU90" s="179"/>
      <c r="GV90" s="179"/>
      <c r="GW90" s="179"/>
      <c r="GX90" s="179"/>
      <c r="GY90" s="179"/>
      <c r="GZ90" s="179"/>
      <c r="HA90" s="179"/>
      <c r="HB90" s="179"/>
      <c r="HC90" s="179"/>
      <c r="HD90" s="179"/>
      <c r="HE90" s="179"/>
      <c r="HF90" s="179"/>
      <c r="HG90" s="179"/>
      <c r="HH90" s="179"/>
      <c r="HI90" s="179"/>
      <c r="HJ90" s="179"/>
      <c r="HK90" s="179"/>
      <c r="HL90" s="179"/>
      <c r="HM90" s="179"/>
      <c r="HN90" s="179"/>
      <c r="HO90" s="179"/>
      <c r="HP90" s="179"/>
      <c r="HQ90" s="179"/>
      <c r="HR90" s="179"/>
      <c r="HS90" s="179"/>
      <c r="HT90" s="179"/>
      <c r="HU90" s="179"/>
      <c r="HV90" s="179"/>
      <c r="HW90" s="179"/>
      <c r="HX90" s="179"/>
      <c r="HY90" s="179"/>
      <c r="HZ90" s="179"/>
      <c r="IA90" s="179"/>
      <c r="IB90" s="179"/>
      <c r="IC90" s="179"/>
      <c r="ID90" s="179"/>
      <c r="IE90" s="179"/>
      <c r="IF90" s="179"/>
      <c r="IG90" s="179"/>
      <c r="IH90" s="179"/>
      <c r="II90" s="179"/>
      <c r="IJ90" s="179"/>
      <c r="IK90" s="179"/>
      <c r="IL90" s="179"/>
      <c r="IM90" s="179"/>
      <c r="IN90" s="179"/>
      <c r="IO90" s="179"/>
      <c r="IP90" s="179"/>
      <c r="IQ90" s="179"/>
      <c r="IR90" s="179"/>
      <c r="IS90" s="179"/>
      <c r="IT90" s="179"/>
      <c r="IU90" s="179"/>
      <c r="IV90" s="179"/>
      <c r="IW90" s="179"/>
      <c r="IX90" s="179"/>
      <c r="IY90" s="179"/>
      <c r="IZ90" s="179"/>
      <c r="JA90" s="179"/>
      <c r="JB90" s="179"/>
      <c r="JC90" s="179"/>
      <c r="JD90" s="179"/>
      <c r="JE90" s="179"/>
      <c r="JF90" s="179"/>
      <c r="JG90" s="179"/>
      <c r="JH90" s="179"/>
      <c r="JI90" s="179"/>
      <c r="JJ90" s="179"/>
      <c r="JK90" s="179"/>
      <c r="JL90" s="179"/>
      <c r="JM90" s="179"/>
      <c r="JN90" s="179"/>
      <c r="JO90" s="179"/>
      <c r="JP90" s="179"/>
      <c r="JQ90" s="179"/>
      <c r="JR90" s="179"/>
      <c r="JS90" s="179"/>
      <c r="JT90" s="179"/>
      <c r="JU90" s="179"/>
      <c r="JV90" s="179"/>
      <c r="JW90" s="179"/>
      <c r="JX90" s="179"/>
      <c r="JY90" s="179"/>
    </row>
    <row r="91" ht="14.25" customHeight="1">
      <c r="A91" s="188"/>
      <c r="B91" s="189"/>
      <c r="C91" s="189"/>
      <c r="D91" s="189"/>
      <c r="E91" s="178"/>
      <c r="F91" s="178"/>
      <c r="G91" s="178"/>
      <c r="H91" s="178"/>
      <c r="I91" s="178"/>
      <c r="J91" s="178"/>
      <c r="K91" s="178"/>
      <c r="L91" s="178"/>
      <c r="M91" s="178"/>
      <c r="N91" s="178"/>
      <c r="O91" s="178"/>
      <c r="P91" s="178"/>
      <c r="Q91" s="178"/>
      <c r="R91" s="178"/>
      <c r="S91" s="178"/>
      <c r="T91" s="178"/>
      <c r="U91" s="178"/>
      <c r="V91" s="178"/>
      <c r="W91" s="178"/>
      <c r="X91" s="178"/>
      <c r="Y91" s="178"/>
      <c r="Z91" s="178"/>
      <c r="AA91" s="178"/>
      <c r="AB91" s="178"/>
      <c r="AC91" s="178"/>
      <c r="AD91" s="178"/>
      <c r="AE91" s="178"/>
      <c r="AF91" s="178"/>
      <c r="AG91" s="178"/>
      <c r="AH91" s="178"/>
      <c r="AI91" s="178"/>
      <c r="AJ91" s="178"/>
      <c r="AK91" s="178"/>
      <c r="AL91" s="178"/>
      <c r="AM91" s="178"/>
      <c r="AN91" s="178"/>
      <c r="AO91" s="178"/>
      <c r="AP91" s="178"/>
      <c r="AQ91" s="178"/>
      <c r="AR91" s="178"/>
      <c r="AS91" s="178"/>
      <c r="AT91" s="178"/>
      <c r="AU91" s="178"/>
      <c r="AV91" s="178"/>
      <c r="AW91" s="178"/>
      <c r="AX91" s="178"/>
      <c r="AY91" s="178"/>
      <c r="AZ91" s="178"/>
      <c r="BA91" s="178"/>
      <c r="BB91" s="178"/>
      <c r="BC91" s="178"/>
      <c r="BD91" s="178"/>
      <c r="BE91" s="178"/>
      <c r="BF91" s="178"/>
      <c r="BG91" s="178"/>
      <c r="BH91" s="178"/>
      <c r="BI91" s="178"/>
      <c r="BJ91" s="178"/>
      <c r="BK91" s="178"/>
      <c r="BL91" s="178"/>
      <c r="BM91" s="178"/>
      <c r="BN91" s="178"/>
      <c r="BO91" s="178"/>
      <c r="BP91" s="178"/>
      <c r="BQ91" s="178"/>
      <c r="BR91" s="178"/>
      <c r="BS91" s="178"/>
      <c r="BT91" s="178"/>
      <c r="BU91" s="178"/>
      <c r="BV91" s="178"/>
      <c r="BW91" s="178"/>
      <c r="BX91" s="178"/>
      <c r="BY91" s="178"/>
      <c r="BZ91" s="178"/>
      <c r="CA91" s="178"/>
      <c r="CB91" s="178"/>
      <c r="CC91" s="178"/>
      <c r="CD91" s="178"/>
      <c r="CE91" s="178"/>
      <c r="CF91" s="178"/>
      <c r="CG91" s="178"/>
      <c r="CH91" s="178"/>
      <c r="CI91" s="178"/>
      <c r="CJ91" s="178"/>
      <c r="CK91" s="178"/>
      <c r="CL91" s="178"/>
      <c r="CM91" s="178"/>
      <c r="CN91" s="178"/>
      <c r="CO91" s="178"/>
      <c r="CP91" s="178"/>
      <c r="CQ91" s="178"/>
      <c r="CR91" s="178"/>
      <c r="CS91" s="178"/>
      <c r="CT91" s="178"/>
      <c r="CU91" s="178"/>
      <c r="CV91" s="178"/>
      <c r="CW91" s="178"/>
      <c r="CX91" s="178"/>
      <c r="CY91" s="178"/>
      <c r="CZ91" s="178"/>
      <c r="DA91" s="178"/>
      <c r="DB91" s="178"/>
      <c r="DC91" s="178"/>
      <c r="DD91" s="178"/>
      <c r="DE91" s="178"/>
      <c r="DF91" s="178"/>
      <c r="DG91" s="178"/>
      <c r="DH91" s="178"/>
      <c r="DI91" s="178"/>
      <c r="DJ91" s="178"/>
      <c r="DK91" s="178"/>
      <c r="DL91" s="178"/>
      <c r="DM91" s="178"/>
      <c r="DN91" s="178"/>
      <c r="DO91" s="178"/>
      <c r="DP91" s="178"/>
      <c r="DQ91" s="178"/>
      <c r="DR91" s="178"/>
      <c r="DS91" s="178"/>
      <c r="DT91" s="178"/>
      <c r="DU91" s="178"/>
      <c r="DV91" s="178"/>
      <c r="DW91" s="178"/>
      <c r="DX91" s="178"/>
      <c r="DY91" s="178"/>
      <c r="DZ91" s="178"/>
      <c r="EA91" s="178"/>
      <c r="EB91" s="178"/>
      <c r="EC91" s="178"/>
      <c r="ED91" s="178"/>
      <c r="EE91" s="178"/>
      <c r="EF91" s="178"/>
      <c r="EG91" s="178"/>
      <c r="EH91" s="178"/>
      <c r="EI91" s="178"/>
      <c r="EJ91" s="178"/>
      <c r="EK91" s="178"/>
      <c r="EL91" s="178"/>
      <c r="EM91" s="178"/>
      <c r="EN91" s="178"/>
      <c r="EO91" s="178"/>
      <c r="EP91" s="178"/>
      <c r="EQ91" s="178"/>
      <c r="ER91" s="178"/>
      <c r="ES91" s="178"/>
      <c r="ET91" s="178"/>
      <c r="EU91" s="178"/>
      <c r="EV91" s="178"/>
      <c r="EW91" s="178"/>
      <c r="EX91" s="178"/>
      <c r="EY91" s="178"/>
      <c r="EZ91" s="178"/>
      <c r="FA91" s="178"/>
      <c r="FB91" s="178"/>
      <c r="FC91" s="178"/>
      <c r="FD91" s="178"/>
      <c r="FE91" s="178"/>
      <c r="FF91" s="178"/>
      <c r="FG91" s="178"/>
      <c r="FH91" s="178"/>
      <c r="FI91" s="178"/>
      <c r="FJ91" s="178"/>
      <c r="FK91" s="178"/>
      <c r="FL91" s="178"/>
      <c r="FM91" s="178"/>
      <c r="FN91" s="178"/>
      <c r="FO91" s="178"/>
      <c r="FP91" s="178"/>
      <c r="FQ91" s="178"/>
      <c r="FR91" s="178"/>
      <c r="FS91" s="178"/>
      <c r="FT91" s="178"/>
      <c r="FU91" s="178"/>
      <c r="FV91" s="178"/>
      <c r="FW91" s="178"/>
      <c r="FX91" s="178"/>
      <c r="FY91" s="178"/>
      <c r="FZ91" s="178"/>
      <c r="GA91" s="178"/>
      <c r="GB91" s="178"/>
      <c r="GC91" s="178"/>
      <c r="GD91" s="178"/>
      <c r="GE91" s="178"/>
      <c r="GF91" s="178"/>
      <c r="GG91" s="178"/>
      <c r="GH91" s="178"/>
      <c r="GI91" s="178"/>
      <c r="GJ91" s="178"/>
      <c r="GK91" s="178"/>
      <c r="GL91" s="178"/>
      <c r="GM91" s="178"/>
      <c r="GN91" s="178"/>
      <c r="GO91" s="178"/>
      <c r="GP91" s="178"/>
      <c r="GQ91" s="178"/>
      <c r="GR91" s="178"/>
      <c r="GS91" s="178"/>
      <c r="GT91" s="178"/>
      <c r="GU91" s="178"/>
      <c r="GV91" s="178"/>
      <c r="GW91" s="178"/>
      <c r="GX91" s="178"/>
      <c r="GY91" s="178"/>
      <c r="GZ91" s="178"/>
      <c r="HA91" s="178"/>
      <c r="HB91" s="178"/>
      <c r="HC91" s="178"/>
      <c r="HD91" s="178"/>
      <c r="HE91" s="178"/>
      <c r="HF91" s="178"/>
      <c r="HG91" s="178"/>
      <c r="HH91" s="178"/>
      <c r="HI91" s="178"/>
      <c r="HJ91" s="178"/>
      <c r="HK91" s="178"/>
      <c r="HL91" s="178"/>
      <c r="HM91" s="178"/>
      <c r="HN91" s="178"/>
      <c r="HO91" s="178"/>
      <c r="HP91" s="178"/>
      <c r="HQ91" s="178"/>
      <c r="HR91" s="178"/>
      <c r="HS91" s="178"/>
      <c r="HT91" s="178"/>
      <c r="HU91" s="178"/>
      <c r="HV91" s="178"/>
      <c r="HW91" s="178"/>
      <c r="HX91" s="178"/>
      <c r="HY91" s="178"/>
      <c r="HZ91" s="178"/>
      <c r="IA91" s="178"/>
      <c r="IB91" s="178"/>
      <c r="IC91" s="178"/>
      <c r="ID91" s="178"/>
      <c r="IE91" s="178"/>
      <c r="IF91" s="178"/>
      <c r="IG91" s="178"/>
      <c r="IH91" s="178"/>
      <c r="II91" s="178"/>
      <c r="IJ91" s="178"/>
      <c r="IK91" s="178"/>
      <c r="IL91" s="178"/>
      <c r="IM91" s="178"/>
      <c r="IN91" s="178"/>
      <c r="IO91" s="178"/>
      <c r="IP91" s="178"/>
      <c r="IQ91" s="178"/>
      <c r="IR91" s="178"/>
      <c r="IS91" s="178"/>
      <c r="IT91" s="178"/>
      <c r="IU91" s="178"/>
      <c r="IV91" s="178"/>
      <c r="IW91" s="178"/>
      <c r="IX91" s="178"/>
      <c r="IY91" s="178"/>
      <c r="IZ91" s="178"/>
      <c r="JA91" s="178"/>
      <c r="JB91" s="178"/>
      <c r="JC91" s="178"/>
      <c r="JD91" s="178"/>
      <c r="JE91" s="178"/>
      <c r="JF91" s="178"/>
      <c r="JG91" s="178"/>
      <c r="JH91" s="178"/>
      <c r="JI91" s="178"/>
      <c r="JJ91" s="178"/>
      <c r="JK91" s="178"/>
      <c r="JL91" s="178"/>
      <c r="JM91" s="178"/>
      <c r="JN91" s="178"/>
      <c r="JO91" s="178"/>
      <c r="JP91" s="178"/>
      <c r="JQ91" s="178"/>
      <c r="JR91" s="178"/>
      <c r="JS91" s="178"/>
      <c r="JT91" s="178"/>
      <c r="JU91" s="178"/>
      <c r="JV91" s="178"/>
      <c r="JW91" s="178"/>
      <c r="JX91" s="178"/>
      <c r="JY91" s="178"/>
    </row>
    <row r="92" ht="14.25" customHeight="1">
      <c r="B92" s="189"/>
      <c r="C92" s="189"/>
      <c r="D92" s="189"/>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c r="AI92" s="137"/>
      <c r="AJ92" s="137"/>
      <c r="AK92" s="137"/>
      <c r="AL92" s="137"/>
      <c r="AM92" s="137"/>
      <c r="AN92" s="137"/>
      <c r="AO92" s="137"/>
      <c r="AP92" s="137"/>
      <c r="AQ92" s="137"/>
      <c r="AR92" s="137"/>
      <c r="AS92" s="137"/>
      <c r="AT92" s="137"/>
      <c r="AU92" s="137"/>
      <c r="AV92" s="137"/>
      <c r="AW92" s="137"/>
      <c r="AX92" s="137"/>
      <c r="AY92" s="137"/>
      <c r="AZ92" s="137"/>
      <c r="BA92" s="137"/>
      <c r="BB92" s="137"/>
      <c r="BC92" s="137"/>
      <c r="BD92" s="137"/>
      <c r="BE92" s="137"/>
      <c r="BF92" s="137"/>
      <c r="BG92" s="137"/>
      <c r="BH92" s="137"/>
      <c r="BI92" s="137"/>
      <c r="BJ92" s="137"/>
      <c r="BK92" s="137"/>
      <c r="BL92" s="137"/>
      <c r="BM92" s="137"/>
      <c r="BN92" s="137"/>
      <c r="BO92" s="137"/>
      <c r="BP92" s="137"/>
      <c r="BQ92" s="137"/>
      <c r="BR92" s="137"/>
      <c r="BS92" s="137"/>
      <c r="BT92" s="137"/>
      <c r="BU92" s="137"/>
      <c r="BV92" s="137"/>
      <c r="BW92" s="137"/>
      <c r="BX92" s="137"/>
      <c r="BY92" s="137"/>
      <c r="BZ92" s="137"/>
      <c r="CA92" s="137"/>
      <c r="CB92" s="137"/>
      <c r="CC92" s="137"/>
      <c r="CD92" s="137"/>
      <c r="CE92" s="137"/>
      <c r="CF92" s="137"/>
      <c r="CG92" s="137"/>
      <c r="CH92" s="137"/>
      <c r="CI92" s="137"/>
      <c r="CJ92" s="137"/>
      <c r="CK92" s="137"/>
      <c r="CL92" s="137"/>
      <c r="CM92" s="137"/>
      <c r="CN92" s="137"/>
      <c r="CO92" s="137"/>
      <c r="CP92" s="137"/>
      <c r="CQ92" s="137"/>
      <c r="CR92" s="137"/>
      <c r="CS92" s="137"/>
      <c r="CT92" s="137"/>
      <c r="CU92" s="137"/>
      <c r="CV92" s="137"/>
      <c r="CW92" s="137"/>
      <c r="CX92" s="137"/>
      <c r="CY92" s="137"/>
      <c r="CZ92" s="137"/>
      <c r="DA92" s="137"/>
      <c r="DB92" s="137"/>
      <c r="DC92" s="137"/>
      <c r="DD92" s="137"/>
      <c r="DE92" s="137"/>
      <c r="DF92" s="137"/>
      <c r="DG92" s="137"/>
      <c r="DH92" s="137"/>
      <c r="DI92" s="137"/>
      <c r="DJ92" s="137"/>
      <c r="DK92" s="137"/>
      <c r="DL92" s="137"/>
      <c r="DM92" s="137"/>
      <c r="DN92" s="137"/>
      <c r="DO92" s="137"/>
      <c r="DP92" s="137"/>
      <c r="DQ92" s="137"/>
      <c r="DR92" s="137"/>
      <c r="DS92" s="137"/>
      <c r="DT92" s="137"/>
      <c r="DU92" s="137"/>
      <c r="DV92" s="137"/>
      <c r="DW92" s="137"/>
      <c r="DX92" s="137"/>
      <c r="DY92" s="137"/>
      <c r="DZ92" s="137"/>
      <c r="EA92" s="137"/>
      <c r="EB92" s="137"/>
      <c r="EC92" s="137"/>
      <c r="ED92" s="137"/>
      <c r="EE92" s="137"/>
      <c r="EF92" s="137"/>
      <c r="EG92" s="137"/>
      <c r="EH92" s="137"/>
      <c r="EI92" s="137"/>
      <c r="EJ92" s="137"/>
      <c r="EK92" s="137"/>
      <c r="EL92" s="137"/>
      <c r="EM92" s="137"/>
      <c r="EN92" s="137"/>
      <c r="EO92" s="137"/>
      <c r="EP92" s="137"/>
      <c r="EQ92" s="137"/>
      <c r="ER92" s="137"/>
      <c r="ES92" s="137"/>
      <c r="ET92" s="137"/>
      <c r="EU92" s="137"/>
      <c r="EV92" s="137"/>
      <c r="EW92" s="137"/>
      <c r="EX92" s="137"/>
      <c r="EY92" s="137"/>
      <c r="EZ92" s="137"/>
      <c r="FA92" s="137"/>
      <c r="FB92" s="137"/>
      <c r="FC92" s="137"/>
      <c r="FD92" s="137"/>
      <c r="FE92" s="137"/>
      <c r="FF92" s="137"/>
      <c r="FG92" s="137"/>
      <c r="FH92" s="137"/>
      <c r="FI92" s="137"/>
      <c r="FJ92" s="137"/>
      <c r="FK92" s="137"/>
      <c r="FL92" s="137"/>
      <c r="FM92" s="137"/>
      <c r="FN92" s="137"/>
      <c r="FO92" s="137"/>
      <c r="FP92" s="137"/>
      <c r="FQ92" s="137"/>
      <c r="FR92" s="137"/>
      <c r="FS92" s="137"/>
      <c r="FT92" s="137"/>
      <c r="FU92" s="137"/>
      <c r="FV92" s="137"/>
      <c r="FW92" s="137"/>
      <c r="FX92" s="137"/>
      <c r="FY92" s="137"/>
      <c r="FZ92" s="137"/>
      <c r="GA92" s="137"/>
      <c r="GB92" s="137"/>
      <c r="GC92" s="137"/>
      <c r="GD92" s="137"/>
      <c r="GE92" s="137"/>
      <c r="GF92" s="137"/>
      <c r="GG92" s="137"/>
      <c r="GH92" s="137"/>
      <c r="GI92" s="137"/>
      <c r="GJ92" s="137"/>
      <c r="GK92" s="137"/>
      <c r="GL92" s="137"/>
      <c r="GM92" s="137"/>
      <c r="GN92" s="137"/>
      <c r="GO92" s="137"/>
      <c r="GP92" s="137"/>
      <c r="GQ92" s="137"/>
      <c r="GR92" s="137"/>
      <c r="GS92" s="137"/>
      <c r="GT92" s="137"/>
      <c r="GU92" s="137"/>
      <c r="GV92" s="137"/>
      <c r="GW92" s="137"/>
      <c r="GX92" s="137"/>
      <c r="GY92" s="137"/>
      <c r="GZ92" s="137"/>
      <c r="HA92" s="137"/>
      <c r="HB92" s="137"/>
      <c r="HC92" s="137"/>
      <c r="HD92" s="137"/>
      <c r="HE92" s="137"/>
      <c r="HF92" s="137"/>
      <c r="HG92" s="137"/>
      <c r="HH92" s="137"/>
      <c r="HI92" s="137"/>
      <c r="HJ92" s="137"/>
      <c r="HK92" s="137"/>
      <c r="HL92" s="137"/>
      <c r="HM92" s="137"/>
      <c r="HN92" s="137"/>
      <c r="HO92" s="137"/>
      <c r="HP92" s="137"/>
      <c r="HQ92" s="137"/>
      <c r="HR92" s="137"/>
      <c r="HS92" s="137"/>
      <c r="HT92" s="137"/>
      <c r="HU92" s="137"/>
      <c r="HV92" s="137"/>
      <c r="HW92" s="137"/>
      <c r="HX92" s="137"/>
      <c r="HY92" s="137"/>
      <c r="HZ92" s="137"/>
      <c r="IA92" s="137"/>
      <c r="IB92" s="137"/>
      <c r="IC92" s="137"/>
      <c r="ID92" s="137"/>
      <c r="IE92" s="137"/>
      <c r="IF92" s="137"/>
      <c r="IG92" s="137"/>
      <c r="IH92" s="137"/>
      <c r="II92" s="137"/>
      <c r="IJ92" s="137"/>
      <c r="IK92" s="137"/>
      <c r="IL92" s="137"/>
      <c r="IM92" s="137"/>
      <c r="IN92" s="137"/>
      <c r="IO92" s="137"/>
      <c r="IP92" s="137"/>
      <c r="IQ92" s="137"/>
      <c r="IR92" s="137"/>
      <c r="IS92" s="137"/>
      <c r="IT92" s="137"/>
      <c r="IU92" s="137"/>
      <c r="IV92" s="137"/>
      <c r="IW92" s="137"/>
      <c r="IX92" s="137"/>
      <c r="IY92" s="137"/>
      <c r="IZ92" s="137"/>
      <c r="JA92" s="137"/>
      <c r="JB92" s="137"/>
      <c r="JC92" s="137"/>
      <c r="JD92" s="137"/>
      <c r="JE92" s="137"/>
      <c r="JF92" s="137"/>
      <c r="JG92" s="137"/>
      <c r="JH92" s="137"/>
      <c r="JI92" s="137"/>
      <c r="JJ92" s="137"/>
      <c r="JK92" s="137"/>
      <c r="JL92" s="137"/>
      <c r="JM92" s="137"/>
      <c r="JN92" s="137"/>
      <c r="JO92" s="137"/>
      <c r="JP92" s="137"/>
      <c r="JQ92" s="137"/>
      <c r="JR92" s="137"/>
      <c r="JS92" s="137"/>
      <c r="JT92" s="137"/>
      <c r="JU92" s="137"/>
      <c r="JV92" s="137"/>
      <c r="JW92" s="137"/>
      <c r="JX92" s="137"/>
      <c r="JY92" s="137"/>
    </row>
    <row r="93" ht="14.25" customHeight="1">
      <c r="A93" s="1332"/>
      <c r="B93" s="1333" t="s">
        <v>257</v>
      </c>
      <c r="C93" s="1334" t="s">
        <v>103</v>
      </c>
      <c r="D93" s="1335"/>
      <c r="E93" s="1336" t="s">
        <v>864</v>
      </c>
      <c r="F93" s="1334" t="s">
        <v>871</v>
      </c>
      <c r="G93" s="1335"/>
      <c r="H93" s="178"/>
      <c r="I93" s="178"/>
      <c r="J93" s="178"/>
      <c r="K93" s="178"/>
      <c r="L93" s="178"/>
      <c r="M93" s="178"/>
      <c r="N93" s="178"/>
      <c r="O93" s="178"/>
      <c r="P93" s="178"/>
      <c r="Q93" s="178"/>
      <c r="R93" s="178"/>
      <c r="S93" s="178"/>
      <c r="T93" s="178"/>
      <c r="U93" s="178"/>
      <c r="V93" s="178"/>
      <c r="W93" s="178"/>
      <c r="X93" s="178"/>
      <c r="Y93" s="178"/>
      <c r="Z93" s="178"/>
      <c r="AA93" s="178"/>
      <c r="AB93" s="178"/>
      <c r="AC93" s="178"/>
      <c r="AD93" s="178"/>
      <c r="AE93" s="178"/>
      <c r="AF93" s="178"/>
      <c r="AG93" s="178"/>
      <c r="AH93" s="178"/>
      <c r="AI93" s="178"/>
      <c r="AJ93" s="178"/>
      <c r="AK93" s="178"/>
      <c r="AL93" s="178"/>
      <c r="AM93" s="178"/>
      <c r="AN93" s="178"/>
      <c r="AO93" s="178"/>
      <c r="AP93" s="178"/>
      <c r="AQ93" s="178"/>
      <c r="AR93" s="178"/>
      <c r="AS93" s="178"/>
      <c r="AT93" s="178"/>
      <c r="AU93" s="178"/>
      <c r="AV93" s="178"/>
      <c r="AW93" s="178"/>
      <c r="AX93" s="178"/>
      <c r="AY93" s="178"/>
      <c r="AZ93" s="178"/>
      <c r="BA93" s="178"/>
      <c r="BB93" s="178"/>
      <c r="BC93" s="178"/>
      <c r="BD93" s="178"/>
      <c r="BE93" s="178"/>
      <c r="BF93" s="178"/>
      <c r="BG93" s="178"/>
      <c r="BH93" s="178"/>
      <c r="BI93" s="178"/>
      <c r="BJ93" s="178"/>
      <c r="BK93" s="178"/>
      <c r="BL93" s="178"/>
      <c r="BM93" s="178"/>
      <c r="BN93" s="178"/>
      <c r="BO93" s="178"/>
      <c r="BP93" s="178"/>
      <c r="BQ93" s="178"/>
      <c r="BR93" s="178"/>
      <c r="BS93" s="178"/>
      <c r="BT93" s="178"/>
      <c r="BU93" s="178"/>
      <c r="BV93" s="178"/>
      <c r="BW93" s="178"/>
      <c r="BX93" s="178"/>
      <c r="BY93" s="178"/>
      <c r="BZ93" s="178"/>
      <c r="CA93" s="178"/>
      <c r="CB93" s="178"/>
      <c r="CC93" s="178"/>
      <c r="CD93" s="178"/>
      <c r="CE93" s="178"/>
      <c r="CF93" s="178"/>
      <c r="CG93" s="178"/>
      <c r="CH93" s="178"/>
      <c r="CI93" s="178"/>
      <c r="CJ93" s="178"/>
      <c r="CK93" s="178"/>
      <c r="CL93" s="178"/>
      <c r="CM93" s="178"/>
      <c r="CN93" s="178"/>
      <c r="CO93" s="178"/>
      <c r="CP93" s="178"/>
      <c r="CQ93" s="178"/>
      <c r="CR93" s="178"/>
      <c r="CS93" s="178"/>
      <c r="CT93" s="178"/>
      <c r="CU93" s="178"/>
      <c r="CV93" s="178"/>
      <c r="CW93" s="178"/>
      <c r="CX93" s="178"/>
      <c r="CY93" s="178"/>
      <c r="CZ93" s="178"/>
      <c r="DA93" s="178"/>
      <c r="DB93" s="178"/>
      <c r="DC93" s="178"/>
      <c r="DD93" s="178"/>
      <c r="DE93" s="178"/>
      <c r="DF93" s="178"/>
      <c r="DG93" s="178"/>
      <c r="DH93" s="178"/>
      <c r="DI93" s="178"/>
      <c r="DJ93" s="178"/>
      <c r="DK93" s="178"/>
      <c r="DL93" s="178"/>
      <c r="DM93" s="178"/>
      <c r="DN93" s="178"/>
      <c r="DO93" s="178"/>
      <c r="DP93" s="178"/>
      <c r="DQ93" s="178"/>
      <c r="DR93" s="178"/>
      <c r="DS93" s="178"/>
      <c r="DT93" s="178"/>
      <c r="DU93" s="178"/>
      <c r="DV93" s="178"/>
      <c r="DW93" s="178"/>
      <c r="DX93" s="178"/>
      <c r="DY93" s="178"/>
      <c r="DZ93" s="178"/>
      <c r="EA93" s="178"/>
      <c r="EB93" s="178"/>
      <c r="EC93" s="178"/>
      <c r="ED93" s="178"/>
      <c r="EE93" s="178"/>
      <c r="EF93" s="178"/>
      <c r="EG93" s="178"/>
      <c r="EH93" s="178"/>
      <c r="EI93" s="178"/>
      <c r="EJ93" s="178"/>
      <c r="EK93" s="178"/>
      <c r="EL93" s="178"/>
      <c r="EM93" s="178"/>
      <c r="EN93" s="178"/>
      <c r="EO93" s="178"/>
      <c r="EP93" s="178"/>
      <c r="EQ93" s="178"/>
      <c r="ER93" s="178"/>
      <c r="ES93" s="178"/>
      <c r="ET93" s="178"/>
      <c r="EU93" s="178"/>
      <c r="EV93" s="178"/>
      <c r="EW93" s="178"/>
      <c r="EX93" s="178"/>
      <c r="EY93" s="178"/>
      <c r="EZ93" s="178"/>
      <c r="FA93" s="178"/>
      <c r="FB93" s="178"/>
      <c r="FC93" s="178"/>
      <c r="FD93" s="178"/>
      <c r="FE93" s="178"/>
      <c r="FF93" s="178"/>
      <c r="FG93" s="178"/>
      <c r="FH93" s="178"/>
      <c r="FI93" s="178"/>
      <c r="FJ93" s="178"/>
      <c r="FK93" s="178"/>
      <c r="FL93" s="178"/>
      <c r="FM93" s="178"/>
      <c r="FN93" s="178"/>
      <c r="FO93" s="178"/>
      <c r="FP93" s="178"/>
      <c r="FQ93" s="178"/>
      <c r="FR93" s="178"/>
      <c r="FS93" s="178"/>
      <c r="FT93" s="178"/>
      <c r="FU93" s="178"/>
      <c r="FV93" s="178"/>
      <c r="FW93" s="178"/>
      <c r="FX93" s="178"/>
      <c r="FY93" s="178"/>
      <c r="FZ93" s="178"/>
      <c r="GA93" s="178"/>
      <c r="GB93" s="178"/>
      <c r="GC93" s="178"/>
      <c r="GD93" s="178"/>
      <c r="GE93" s="178"/>
      <c r="GF93" s="178"/>
      <c r="GG93" s="178"/>
      <c r="GH93" s="178"/>
      <c r="GI93" s="178"/>
      <c r="GJ93" s="178"/>
      <c r="GK93" s="178"/>
      <c r="GL93" s="178"/>
      <c r="GM93" s="178"/>
      <c r="GN93" s="178"/>
      <c r="GO93" s="178"/>
      <c r="GP93" s="178"/>
      <c r="GQ93" s="178"/>
      <c r="GR93" s="178"/>
      <c r="GS93" s="178"/>
      <c r="GT93" s="178"/>
      <c r="GU93" s="178"/>
      <c r="GV93" s="178"/>
      <c r="GW93" s="178"/>
      <c r="GX93" s="178"/>
      <c r="GY93" s="178"/>
      <c r="GZ93" s="178"/>
      <c r="HA93" s="178"/>
      <c r="HB93" s="178"/>
      <c r="HC93" s="178"/>
      <c r="HD93" s="178"/>
      <c r="HE93" s="178"/>
      <c r="HF93" s="178"/>
      <c r="HG93" s="178"/>
      <c r="HH93" s="178"/>
      <c r="HI93" s="178"/>
      <c r="HJ93" s="178"/>
      <c r="HK93" s="178"/>
      <c r="HL93" s="178"/>
      <c r="HM93" s="178"/>
      <c r="HN93" s="178"/>
      <c r="HO93" s="178"/>
      <c r="HP93" s="178"/>
      <c r="HQ93" s="178"/>
      <c r="HR93" s="178"/>
      <c r="HS93" s="178"/>
      <c r="HT93" s="178"/>
      <c r="HU93" s="178"/>
      <c r="HV93" s="178"/>
      <c r="HW93" s="178"/>
      <c r="HX93" s="178"/>
      <c r="HY93" s="178"/>
      <c r="HZ93" s="178"/>
      <c r="IA93" s="178"/>
      <c r="IB93" s="178"/>
      <c r="IC93" s="178"/>
      <c r="ID93" s="178"/>
      <c r="IE93" s="178"/>
      <c r="IF93" s="178"/>
      <c r="IG93" s="178"/>
      <c r="IH93" s="178"/>
      <c r="II93" s="178"/>
      <c r="IJ93" s="178"/>
      <c r="IK93" s="178"/>
      <c r="IL93" s="178"/>
      <c r="IM93" s="178"/>
      <c r="IN93" s="178"/>
      <c r="IO93" s="178"/>
      <c r="IP93" s="178"/>
      <c r="IQ93" s="178"/>
      <c r="IR93" s="178"/>
      <c r="IS93" s="178"/>
      <c r="IT93" s="178"/>
      <c r="IU93" s="178"/>
      <c r="IV93" s="178"/>
      <c r="IW93" s="178"/>
      <c r="IX93" s="178"/>
      <c r="IY93" s="178"/>
      <c r="IZ93" s="178"/>
      <c r="JA93" s="178"/>
      <c r="JB93" s="178"/>
      <c r="JC93" s="178"/>
      <c r="JD93" s="178"/>
      <c r="JE93" s="178"/>
      <c r="JF93" s="178"/>
      <c r="JG93" s="178"/>
      <c r="JH93" s="178"/>
      <c r="JI93" s="178"/>
      <c r="JJ93" s="178"/>
      <c r="JK93" s="178"/>
      <c r="JL93" s="178"/>
      <c r="JM93" s="178"/>
      <c r="JN93" s="178"/>
      <c r="JO93" s="178"/>
      <c r="JP93" s="178"/>
      <c r="JQ93" s="178"/>
      <c r="JR93" s="178"/>
      <c r="JS93" s="178"/>
      <c r="JT93" s="178"/>
      <c r="JU93" s="178"/>
      <c r="JV93" s="178"/>
      <c r="JW93" s="178"/>
      <c r="JX93" s="178"/>
      <c r="JY93" s="178"/>
    </row>
    <row r="94" ht="14.25" customHeight="1">
      <c r="A94" s="1337" t="s">
        <v>638</v>
      </c>
      <c r="B94" s="1338">
        <v>0.11</v>
      </c>
      <c r="C94" s="1339">
        <v>0.13</v>
      </c>
      <c r="D94" s="1340"/>
      <c r="E94" s="1341" t="s">
        <v>928</v>
      </c>
      <c r="F94" s="1342">
        <v>0.05</v>
      </c>
      <c r="G94" s="1016"/>
      <c r="H94" s="1343"/>
      <c r="I94" s="178"/>
      <c r="J94" s="178"/>
      <c r="K94" s="178"/>
      <c r="L94" s="178"/>
      <c r="M94" s="178"/>
      <c r="N94" s="178"/>
      <c r="O94" s="178"/>
      <c r="P94" s="178"/>
      <c r="Q94" s="178"/>
      <c r="R94" s="178"/>
      <c r="S94" s="178"/>
      <c r="T94" s="178"/>
      <c r="U94" s="178"/>
      <c r="V94" s="178"/>
      <c r="W94" s="178"/>
      <c r="X94" s="178"/>
      <c r="Y94" s="178"/>
      <c r="Z94" s="178"/>
      <c r="AA94" s="178"/>
      <c r="AB94" s="178"/>
      <c r="AC94" s="178"/>
      <c r="AD94" s="178"/>
      <c r="AE94" s="178"/>
      <c r="AF94" s="178"/>
      <c r="AG94" s="178"/>
      <c r="AH94" s="178"/>
      <c r="AI94" s="178"/>
      <c r="AJ94" s="178"/>
      <c r="AK94" s="178"/>
      <c r="AL94" s="178"/>
      <c r="AM94" s="178"/>
      <c r="AN94" s="178"/>
      <c r="AO94" s="178"/>
      <c r="AP94" s="178"/>
      <c r="AQ94" s="178"/>
      <c r="AR94" s="178"/>
      <c r="AS94" s="178"/>
      <c r="AT94" s="178"/>
      <c r="AU94" s="178"/>
      <c r="AV94" s="178"/>
      <c r="AW94" s="178"/>
      <c r="AX94" s="178"/>
      <c r="AY94" s="178"/>
      <c r="AZ94" s="178"/>
      <c r="BA94" s="178"/>
      <c r="BB94" s="178"/>
      <c r="BC94" s="178"/>
      <c r="BD94" s="178"/>
      <c r="BE94" s="178"/>
      <c r="BF94" s="178"/>
      <c r="BG94" s="178"/>
      <c r="BH94" s="178"/>
      <c r="BI94" s="178"/>
      <c r="BJ94" s="178"/>
      <c r="BK94" s="178"/>
      <c r="BL94" s="178"/>
      <c r="BM94" s="178"/>
      <c r="BN94" s="178"/>
      <c r="BO94" s="178"/>
      <c r="BP94" s="178"/>
      <c r="BQ94" s="178"/>
      <c r="BR94" s="178"/>
      <c r="BS94" s="178"/>
      <c r="BT94" s="178"/>
      <c r="BU94" s="178"/>
      <c r="BV94" s="178"/>
      <c r="BW94" s="178"/>
      <c r="BX94" s="178"/>
      <c r="BY94" s="178"/>
      <c r="BZ94" s="178"/>
      <c r="CA94" s="178"/>
      <c r="CB94" s="178"/>
      <c r="CC94" s="178"/>
      <c r="CD94" s="178"/>
      <c r="CE94" s="178"/>
      <c r="CF94" s="178"/>
      <c r="CG94" s="178"/>
      <c r="CH94" s="178"/>
      <c r="CI94" s="178"/>
      <c r="CJ94" s="178"/>
      <c r="CK94" s="178"/>
      <c r="CL94" s="178"/>
      <c r="CM94" s="178"/>
      <c r="CN94" s="178"/>
      <c r="CO94" s="178"/>
      <c r="CP94" s="178"/>
      <c r="CQ94" s="178"/>
      <c r="CR94" s="178"/>
      <c r="CS94" s="178"/>
      <c r="CT94" s="178"/>
      <c r="CU94" s="178"/>
      <c r="CV94" s="178"/>
      <c r="CW94" s="178"/>
      <c r="CX94" s="178"/>
      <c r="CY94" s="178"/>
      <c r="CZ94" s="178"/>
      <c r="DA94" s="178"/>
      <c r="DB94" s="178"/>
      <c r="DC94" s="178"/>
      <c r="DD94" s="178"/>
      <c r="DE94" s="178"/>
      <c r="DF94" s="178"/>
      <c r="DG94" s="178"/>
      <c r="DH94" s="178"/>
      <c r="DI94" s="178"/>
      <c r="DJ94" s="178"/>
      <c r="DK94" s="178"/>
      <c r="DL94" s="178"/>
      <c r="DM94" s="178"/>
      <c r="DN94" s="178"/>
      <c r="DO94" s="178"/>
      <c r="DP94" s="178"/>
      <c r="DQ94" s="178"/>
      <c r="DR94" s="178"/>
      <c r="DS94" s="178"/>
      <c r="DT94" s="178"/>
      <c r="DU94" s="178"/>
      <c r="DV94" s="178"/>
      <c r="DW94" s="178"/>
      <c r="DX94" s="178"/>
      <c r="DY94" s="178"/>
      <c r="DZ94" s="178"/>
      <c r="EA94" s="178"/>
      <c r="EB94" s="178"/>
      <c r="EC94" s="178"/>
      <c r="ED94" s="178"/>
      <c r="EE94" s="178"/>
      <c r="EF94" s="178"/>
      <c r="EG94" s="178"/>
      <c r="EH94" s="178"/>
      <c r="EI94" s="178"/>
      <c r="EJ94" s="178"/>
      <c r="EK94" s="178"/>
      <c r="EL94" s="178"/>
      <c r="EM94" s="178"/>
      <c r="EN94" s="178"/>
      <c r="EO94" s="178"/>
      <c r="EP94" s="178"/>
      <c r="EQ94" s="178"/>
      <c r="ER94" s="178"/>
      <c r="ES94" s="178"/>
      <c r="ET94" s="178"/>
      <c r="EU94" s="178"/>
      <c r="EV94" s="178"/>
      <c r="EW94" s="178"/>
      <c r="EX94" s="178"/>
      <c r="EY94" s="178"/>
      <c r="EZ94" s="178"/>
      <c r="FA94" s="178"/>
      <c r="FB94" s="178"/>
      <c r="FC94" s="178"/>
      <c r="FD94" s="178"/>
      <c r="FE94" s="178"/>
      <c r="FF94" s="178"/>
      <c r="FG94" s="178"/>
      <c r="FH94" s="178"/>
      <c r="FI94" s="178"/>
      <c r="FJ94" s="178"/>
      <c r="FK94" s="178"/>
      <c r="FL94" s="178"/>
      <c r="FM94" s="178"/>
      <c r="FN94" s="178"/>
      <c r="FO94" s="178"/>
      <c r="FP94" s="178"/>
      <c r="FQ94" s="178"/>
      <c r="FR94" s="178"/>
      <c r="FS94" s="178"/>
      <c r="FT94" s="178"/>
      <c r="FU94" s="178"/>
      <c r="FV94" s="178"/>
      <c r="FW94" s="178"/>
      <c r="FX94" s="178"/>
      <c r="FY94" s="178"/>
      <c r="FZ94" s="178"/>
      <c r="GA94" s="178"/>
      <c r="GB94" s="178"/>
      <c r="GC94" s="178"/>
      <c r="GD94" s="178"/>
      <c r="GE94" s="178"/>
      <c r="GF94" s="178"/>
      <c r="GG94" s="178"/>
      <c r="GH94" s="178"/>
      <c r="GI94" s="178"/>
      <c r="GJ94" s="178"/>
      <c r="GK94" s="178"/>
      <c r="GL94" s="178"/>
      <c r="GM94" s="178"/>
      <c r="GN94" s="178"/>
      <c r="GO94" s="178"/>
      <c r="GP94" s="178"/>
      <c r="GQ94" s="178"/>
      <c r="GR94" s="178"/>
      <c r="GS94" s="178"/>
      <c r="GT94" s="178"/>
      <c r="GU94" s="178"/>
      <c r="GV94" s="178"/>
      <c r="GW94" s="178"/>
      <c r="GX94" s="178"/>
      <c r="GY94" s="178"/>
      <c r="GZ94" s="178"/>
      <c r="HA94" s="178"/>
      <c r="HB94" s="178"/>
      <c r="HC94" s="178"/>
      <c r="HD94" s="178"/>
      <c r="HE94" s="178"/>
      <c r="HF94" s="178"/>
      <c r="HG94" s="178"/>
      <c r="HH94" s="178"/>
      <c r="HI94" s="178"/>
      <c r="HJ94" s="178"/>
      <c r="HK94" s="178"/>
      <c r="HL94" s="178"/>
      <c r="HM94" s="178"/>
      <c r="HN94" s="178"/>
      <c r="HO94" s="178"/>
      <c r="HP94" s="178"/>
      <c r="HQ94" s="178"/>
      <c r="HR94" s="178"/>
      <c r="HS94" s="178"/>
      <c r="HT94" s="178"/>
      <c r="HU94" s="178"/>
      <c r="HV94" s="178"/>
      <c r="HW94" s="178"/>
      <c r="HX94" s="178"/>
      <c r="HY94" s="178"/>
      <c r="HZ94" s="178"/>
      <c r="IA94" s="178"/>
      <c r="IB94" s="178"/>
      <c r="IC94" s="178"/>
      <c r="ID94" s="178"/>
      <c r="IE94" s="178"/>
      <c r="IF94" s="178"/>
      <c r="IG94" s="178"/>
      <c r="IH94" s="178"/>
      <c r="II94" s="178"/>
      <c r="IJ94" s="178"/>
      <c r="IK94" s="178"/>
      <c r="IL94" s="178"/>
      <c r="IM94" s="178"/>
      <c r="IN94" s="178"/>
      <c r="IO94" s="178"/>
      <c r="IP94" s="178"/>
      <c r="IQ94" s="178"/>
      <c r="IR94" s="178"/>
      <c r="IS94" s="178"/>
      <c r="IT94" s="178"/>
      <c r="IU94" s="178"/>
      <c r="IV94" s="178"/>
      <c r="IW94" s="178"/>
      <c r="IX94" s="178"/>
      <c r="IY94" s="178"/>
      <c r="IZ94" s="178"/>
      <c r="JA94" s="178"/>
      <c r="JB94" s="178"/>
      <c r="JC94" s="178"/>
      <c r="JD94" s="178"/>
      <c r="JE94" s="178"/>
      <c r="JF94" s="178"/>
      <c r="JG94" s="178"/>
      <c r="JH94" s="178"/>
      <c r="JI94" s="178"/>
      <c r="JJ94" s="178"/>
      <c r="JK94" s="178"/>
      <c r="JL94" s="178"/>
      <c r="JM94" s="178"/>
      <c r="JN94" s="178"/>
      <c r="JO94" s="178"/>
      <c r="JP94" s="178"/>
      <c r="JQ94" s="178"/>
      <c r="JR94" s="178"/>
      <c r="JS94" s="178"/>
      <c r="JT94" s="178"/>
      <c r="JU94" s="178"/>
      <c r="JV94" s="178"/>
      <c r="JW94" s="178"/>
      <c r="JX94" s="178"/>
      <c r="JY94" s="178"/>
    </row>
    <row r="95" ht="14.25" customHeight="1">
      <c r="A95" s="1337" t="s">
        <v>487</v>
      </c>
      <c r="B95" s="1344">
        <v>0.005</v>
      </c>
      <c r="C95" s="1339">
        <v>0.005</v>
      </c>
      <c r="D95" s="1345"/>
      <c r="E95" s="1341" t="s">
        <v>879</v>
      </c>
      <c r="F95" s="1342">
        <v>0.12</v>
      </c>
      <c r="G95" s="1016"/>
      <c r="H95" s="1346"/>
      <c r="I95" s="178"/>
      <c r="J95" s="178"/>
      <c r="K95" s="178"/>
      <c r="L95" s="178"/>
      <c r="M95" s="178"/>
      <c r="N95" s="178"/>
      <c r="O95" s="178"/>
      <c r="P95" s="178"/>
      <c r="Q95" s="178"/>
      <c r="R95" s="178"/>
      <c r="S95" s="178"/>
      <c r="T95" s="178"/>
      <c r="U95" s="178"/>
      <c r="V95" s="178"/>
      <c r="W95" s="178"/>
      <c r="X95" s="178"/>
      <c r="Y95" s="178"/>
      <c r="Z95" s="178"/>
      <c r="AA95" s="178"/>
      <c r="AB95" s="178"/>
      <c r="AC95" s="178"/>
      <c r="AD95" s="178"/>
      <c r="AE95" s="178"/>
      <c r="AF95" s="178"/>
      <c r="AG95" s="178"/>
      <c r="AH95" s="178"/>
      <c r="AI95" s="178"/>
      <c r="AJ95" s="178"/>
      <c r="AK95" s="178"/>
      <c r="AL95" s="178"/>
      <c r="AM95" s="178"/>
      <c r="AN95" s="178"/>
      <c r="AO95" s="178"/>
      <c r="AP95" s="178"/>
      <c r="AQ95" s="178"/>
      <c r="AR95" s="178"/>
      <c r="AS95" s="178"/>
      <c r="AT95" s="178"/>
      <c r="AU95" s="178"/>
      <c r="AV95" s="178"/>
      <c r="AW95" s="178"/>
      <c r="AX95" s="178"/>
      <c r="AY95" s="178"/>
      <c r="AZ95" s="178"/>
      <c r="BA95" s="178"/>
      <c r="BB95" s="178"/>
      <c r="BC95" s="178"/>
      <c r="BD95" s="178"/>
      <c r="BE95" s="178"/>
      <c r="BF95" s="178"/>
      <c r="BG95" s="178"/>
      <c r="BH95" s="178"/>
      <c r="BI95" s="178"/>
      <c r="BJ95" s="178"/>
      <c r="BK95" s="178"/>
      <c r="BL95" s="178"/>
      <c r="BM95" s="178"/>
      <c r="BN95" s="178"/>
      <c r="BO95" s="178"/>
      <c r="BP95" s="178"/>
      <c r="BQ95" s="178"/>
      <c r="BR95" s="178"/>
      <c r="BS95" s="178"/>
      <c r="BT95" s="178"/>
      <c r="BU95" s="178"/>
      <c r="BV95" s="178"/>
      <c r="BW95" s="178"/>
      <c r="BX95" s="178"/>
      <c r="BY95" s="178"/>
      <c r="BZ95" s="178"/>
      <c r="CA95" s="178"/>
      <c r="CB95" s="178"/>
      <c r="CC95" s="178"/>
      <c r="CD95" s="178"/>
      <c r="CE95" s="178"/>
      <c r="CF95" s="178"/>
      <c r="CG95" s="178"/>
      <c r="CH95" s="178"/>
      <c r="CI95" s="178"/>
      <c r="CJ95" s="178"/>
      <c r="CK95" s="178"/>
      <c r="CL95" s="178"/>
      <c r="CM95" s="178"/>
      <c r="CN95" s="178"/>
      <c r="CO95" s="178"/>
      <c r="CP95" s="178"/>
      <c r="CQ95" s="178"/>
      <c r="CR95" s="178"/>
      <c r="CS95" s="178"/>
      <c r="CT95" s="178"/>
      <c r="CU95" s="178"/>
      <c r="CV95" s="178"/>
      <c r="CW95" s="178"/>
      <c r="CX95" s="178"/>
      <c r="CY95" s="178"/>
      <c r="CZ95" s="178"/>
      <c r="DA95" s="178"/>
      <c r="DB95" s="178"/>
      <c r="DC95" s="178"/>
      <c r="DD95" s="178"/>
      <c r="DE95" s="178"/>
      <c r="DF95" s="178"/>
      <c r="DG95" s="178"/>
      <c r="DH95" s="178"/>
      <c r="DI95" s="178"/>
      <c r="DJ95" s="178"/>
      <c r="DK95" s="178"/>
      <c r="DL95" s="178"/>
      <c r="DM95" s="178"/>
      <c r="DN95" s="178"/>
      <c r="DO95" s="178"/>
      <c r="DP95" s="178"/>
      <c r="DQ95" s="178"/>
      <c r="DR95" s="178"/>
      <c r="DS95" s="178"/>
      <c r="DT95" s="178"/>
      <c r="DU95" s="178"/>
      <c r="DV95" s="178"/>
      <c r="DW95" s="178"/>
      <c r="DX95" s="178"/>
      <c r="DY95" s="178"/>
      <c r="DZ95" s="178"/>
      <c r="EA95" s="178"/>
      <c r="EB95" s="178"/>
      <c r="EC95" s="178"/>
      <c r="ED95" s="178"/>
      <c r="EE95" s="178"/>
      <c r="EF95" s="178"/>
      <c r="EG95" s="178"/>
      <c r="EH95" s="178"/>
      <c r="EI95" s="178"/>
      <c r="EJ95" s="178"/>
      <c r="EK95" s="178"/>
      <c r="EL95" s="178"/>
      <c r="EM95" s="178"/>
      <c r="EN95" s="178"/>
      <c r="EO95" s="178"/>
      <c r="EP95" s="178"/>
      <c r="EQ95" s="178"/>
      <c r="ER95" s="178"/>
      <c r="ES95" s="178"/>
      <c r="ET95" s="178"/>
      <c r="EU95" s="178"/>
      <c r="EV95" s="178"/>
      <c r="EW95" s="178"/>
      <c r="EX95" s="178"/>
      <c r="EY95" s="178"/>
      <c r="EZ95" s="178"/>
      <c r="FA95" s="178"/>
      <c r="FB95" s="178"/>
      <c r="FC95" s="178"/>
      <c r="FD95" s="178"/>
      <c r="FE95" s="178"/>
      <c r="FF95" s="178"/>
      <c r="FG95" s="178"/>
      <c r="FH95" s="178"/>
      <c r="FI95" s="178"/>
      <c r="FJ95" s="178"/>
      <c r="FK95" s="178"/>
      <c r="FL95" s="178"/>
      <c r="FM95" s="178"/>
      <c r="FN95" s="178"/>
      <c r="FO95" s="178"/>
      <c r="FP95" s="178"/>
      <c r="FQ95" s="178"/>
      <c r="FR95" s="178"/>
      <c r="FS95" s="178"/>
      <c r="FT95" s="178"/>
      <c r="FU95" s="178"/>
      <c r="FV95" s="178"/>
      <c r="FW95" s="178"/>
      <c r="FX95" s="178"/>
      <c r="FY95" s="178"/>
      <c r="FZ95" s="178"/>
      <c r="GA95" s="178"/>
      <c r="GB95" s="178"/>
      <c r="GC95" s="178"/>
      <c r="GD95" s="178"/>
      <c r="GE95" s="178"/>
      <c r="GF95" s="178"/>
      <c r="GG95" s="178"/>
      <c r="GH95" s="178"/>
      <c r="GI95" s="178"/>
      <c r="GJ95" s="178"/>
      <c r="GK95" s="178"/>
      <c r="GL95" s="178"/>
      <c r="GM95" s="178"/>
      <c r="GN95" s="178"/>
      <c r="GO95" s="178"/>
      <c r="GP95" s="178"/>
      <c r="GQ95" s="178"/>
      <c r="GR95" s="178"/>
      <c r="GS95" s="178"/>
      <c r="GT95" s="178"/>
      <c r="GU95" s="178"/>
      <c r="GV95" s="178"/>
      <c r="GW95" s="178"/>
      <c r="GX95" s="178"/>
      <c r="GY95" s="178"/>
      <c r="GZ95" s="178"/>
      <c r="HA95" s="178"/>
      <c r="HB95" s="178"/>
      <c r="HC95" s="178"/>
      <c r="HD95" s="178"/>
      <c r="HE95" s="178"/>
      <c r="HF95" s="178"/>
      <c r="HG95" s="178"/>
      <c r="HH95" s="178"/>
      <c r="HI95" s="178"/>
      <c r="HJ95" s="178"/>
      <c r="HK95" s="178"/>
      <c r="HL95" s="178"/>
      <c r="HM95" s="178"/>
      <c r="HN95" s="178"/>
      <c r="HO95" s="178"/>
      <c r="HP95" s="178"/>
      <c r="HQ95" s="178"/>
      <c r="HR95" s="178"/>
      <c r="HS95" s="178"/>
      <c r="HT95" s="178"/>
      <c r="HU95" s="178"/>
      <c r="HV95" s="178"/>
      <c r="HW95" s="178"/>
      <c r="HX95" s="178"/>
      <c r="HY95" s="178"/>
      <c r="HZ95" s="178"/>
      <c r="IA95" s="178"/>
      <c r="IB95" s="178"/>
      <c r="IC95" s="178"/>
      <c r="ID95" s="178"/>
      <c r="IE95" s="178"/>
      <c r="IF95" s="178"/>
      <c r="IG95" s="178"/>
      <c r="IH95" s="178"/>
      <c r="II95" s="178"/>
      <c r="IJ95" s="178"/>
      <c r="IK95" s="178"/>
      <c r="IL95" s="178"/>
      <c r="IM95" s="178"/>
      <c r="IN95" s="178"/>
      <c r="IO95" s="178"/>
      <c r="IP95" s="178"/>
      <c r="IQ95" s="178"/>
      <c r="IR95" s="178"/>
      <c r="IS95" s="178"/>
      <c r="IT95" s="178"/>
      <c r="IU95" s="178"/>
      <c r="IV95" s="178"/>
      <c r="IW95" s="178"/>
      <c r="IX95" s="178"/>
      <c r="IY95" s="178"/>
      <c r="IZ95" s="178"/>
      <c r="JA95" s="178"/>
      <c r="JB95" s="178"/>
      <c r="JC95" s="178"/>
      <c r="JD95" s="178"/>
      <c r="JE95" s="178"/>
      <c r="JF95" s="178"/>
      <c r="JG95" s="178"/>
      <c r="JH95" s="178"/>
      <c r="JI95" s="178"/>
      <c r="JJ95" s="178"/>
      <c r="JK95" s="178"/>
      <c r="JL95" s="178"/>
      <c r="JM95" s="178"/>
      <c r="JN95" s="178"/>
      <c r="JO95" s="178"/>
      <c r="JP95" s="178"/>
      <c r="JQ95" s="178"/>
      <c r="JR95" s="178"/>
      <c r="JS95" s="178"/>
      <c r="JT95" s="178"/>
      <c r="JU95" s="178"/>
      <c r="JV95" s="178"/>
      <c r="JW95" s="178"/>
      <c r="JX95" s="178"/>
      <c r="JY95" s="178"/>
    </row>
    <row r="96" ht="14.25" customHeight="1">
      <c r="A96" s="1337" t="s">
        <v>640</v>
      </c>
      <c r="B96" s="1344">
        <v>0.007</v>
      </c>
      <c r="C96" s="1339">
        <v>0.007</v>
      </c>
      <c r="D96" s="1345"/>
      <c r="E96" s="1341" t="s">
        <v>881</v>
      </c>
      <c r="F96" s="1342">
        <v>0.24</v>
      </c>
      <c r="G96" s="1016"/>
      <c r="H96" s="1346"/>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c r="AU96" s="178"/>
      <c r="AV96" s="178"/>
      <c r="AW96" s="178"/>
      <c r="AX96" s="178"/>
      <c r="AY96" s="178"/>
      <c r="AZ96" s="178"/>
      <c r="BA96" s="178"/>
      <c r="BB96" s="178"/>
      <c r="BC96" s="178"/>
      <c r="BD96" s="178"/>
      <c r="BE96" s="178"/>
      <c r="BF96" s="178"/>
      <c r="BG96" s="178"/>
      <c r="BH96" s="178"/>
      <c r="BI96" s="178"/>
      <c r="BJ96" s="178"/>
      <c r="BK96" s="178"/>
      <c r="BL96" s="178"/>
      <c r="BM96" s="178"/>
      <c r="BN96" s="178"/>
      <c r="BO96" s="178"/>
      <c r="BP96" s="178"/>
      <c r="BQ96" s="178"/>
      <c r="BR96" s="178"/>
      <c r="BS96" s="178"/>
      <c r="BT96" s="178"/>
      <c r="BU96" s="178"/>
      <c r="BV96" s="178"/>
      <c r="BW96" s="178"/>
      <c r="BX96" s="178"/>
      <c r="BY96" s="178"/>
      <c r="BZ96" s="178"/>
      <c r="CA96" s="178"/>
      <c r="CB96" s="178"/>
      <c r="CC96" s="178"/>
      <c r="CD96" s="178"/>
      <c r="CE96" s="178"/>
      <c r="CF96" s="178"/>
      <c r="CG96" s="178"/>
      <c r="CH96" s="178"/>
      <c r="CI96" s="178"/>
      <c r="CJ96" s="178"/>
      <c r="CK96" s="178"/>
      <c r="CL96" s="178"/>
      <c r="CM96" s="178"/>
      <c r="CN96" s="178"/>
      <c r="CO96" s="178"/>
      <c r="CP96" s="178"/>
      <c r="CQ96" s="178"/>
      <c r="CR96" s="178"/>
      <c r="CS96" s="178"/>
      <c r="CT96" s="178"/>
      <c r="CU96" s="178"/>
      <c r="CV96" s="178"/>
      <c r="CW96" s="178"/>
      <c r="CX96" s="178"/>
      <c r="CY96" s="178"/>
      <c r="CZ96" s="178"/>
      <c r="DA96" s="178"/>
      <c r="DB96" s="178"/>
      <c r="DC96" s="178"/>
      <c r="DD96" s="178"/>
      <c r="DE96" s="178"/>
      <c r="DF96" s="178"/>
      <c r="DG96" s="178"/>
      <c r="DH96" s="178"/>
      <c r="DI96" s="178"/>
      <c r="DJ96" s="178"/>
      <c r="DK96" s="178"/>
      <c r="DL96" s="178"/>
      <c r="DM96" s="178"/>
      <c r="DN96" s="178"/>
      <c r="DO96" s="178"/>
      <c r="DP96" s="178"/>
      <c r="DQ96" s="178"/>
      <c r="DR96" s="178"/>
      <c r="DS96" s="178"/>
      <c r="DT96" s="178"/>
      <c r="DU96" s="178"/>
      <c r="DV96" s="178"/>
      <c r="DW96" s="178"/>
      <c r="DX96" s="178"/>
      <c r="DY96" s="178"/>
      <c r="DZ96" s="178"/>
      <c r="EA96" s="178"/>
      <c r="EB96" s="178"/>
      <c r="EC96" s="178"/>
      <c r="ED96" s="178"/>
      <c r="EE96" s="178"/>
      <c r="EF96" s="178"/>
      <c r="EG96" s="178"/>
      <c r="EH96" s="178"/>
      <c r="EI96" s="178"/>
      <c r="EJ96" s="178"/>
      <c r="EK96" s="178"/>
      <c r="EL96" s="178"/>
      <c r="EM96" s="178"/>
      <c r="EN96" s="178"/>
      <c r="EO96" s="178"/>
      <c r="EP96" s="178"/>
      <c r="EQ96" s="178"/>
      <c r="ER96" s="178"/>
      <c r="ES96" s="178"/>
      <c r="ET96" s="178"/>
      <c r="EU96" s="178"/>
      <c r="EV96" s="178"/>
      <c r="EW96" s="178"/>
      <c r="EX96" s="178"/>
      <c r="EY96" s="178"/>
      <c r="EZ96" s="178"/>
      <c r="FA96" s="178"/>
      <c r="FB96" s="178"/>
      <c r="FC96" s="178"/>
      <c r="FD96" s="178"/>
      <c r="FE96" s="178"/>
      <c r="FF96" s="178"/>
      <c r="FG96" s="178"/>
      <c r="FH96" s="178"/>
      <c r="FI96" s="178"/>
      <c r="FJ96" s="178"/>
      <c r="FK96" s="178"/>
      <c r="FL96" s="178"/>
      <c r="FM96" s="178"/>
      <c r="FN96" s="178"/>
      <c r="FO96" s="178"/>
      <c r="FP96" s="178"/>
      <c r="FQ96" s="178"/>
      <c r="FR96" s="178"/>
      <c r="FS96" s="178"/>
      <c r="FT96" s="178"/>
      <c r="FU96" s="178"/>
      <c r="FV96" s="178"/>
      <c r="FW96" s="178"/>
      <c r="FX96" s="178"/>
      <c r="FY96" s="178"/>
      <c r="FZ96" s="178"/>
      <c r="GA96" s="178"/>
      <c r="GB96" s="178"/>
      <c r="GC96" s="178"/>
      <c r="GD96" s="178"/>
      <c r="GE96" s="178"/>
      <c r="GF96" s="178"/>
      <c r="GG96" s="178"/>
      <c r="GH96" s="178"/>
      <c r="GI96" s="178"/>
      <c r="GJ96" s="178"/>
      <c r="GK96" s="178"/>
      <c r="GL96" s="178"/>
      <c r="GM96" s="178"/>
      <c r="GN96" s="178"/>
      <c r="GO96" s="178"/>
      <c r="GP96" s="178"/>
      <c r="GQ96" s="178"/>
      <c r="GR96" s="178"/>
      <c r="GS96" s="178"/>
      <c r="GT96" s="178"/>
      <c r="GU96" s="178"/>
      <c r="GV96" s="178"/>
      <c r="GW96" s="178"/>
      <c r="GX96" s="178"/>
      <c r="GY96" s="178"/>
      <c r="GZ96" s="178"/>
      <c r="HA96" s="178"/>
      <c r="HB96" s="178"/>
      <c r="HC96" s="178"/>
      <c r="HD96" s="178"/>
      <c r="HE96" s="178"/>
      <c r="HF96" s="178"/>
      <c r="HG96" s="178"/>
      <c r="HH96" s="178"/>
      <c r="HI96" s="178"/>
      <c r="HJ96" s="178"/>
      <c r="HK96" s="178"/>
      <c r="HL96" s="178"/>
      <c r="HM96" s="178"/>
      <c r="HN96" s="178"/>
      <c r="HO96" s="178"/>
      <c r="HP96" s="178"/>
      <c r="HQ96" s="178"/>
      <c r="HR96" s="178"/>
      <c r="HS96" s="178"/>
      <c r="HT96" s="178"/>
      <c r="HU96" s="178"/>
      <c r="HV96" s="178"/>
      <c r="HW96" s="178"/>
      <c r="HX96" s="178"/>
      <c r="HY96" s="178"/>
      <c r="HZ96" s="178"/>
      <c r="IA96" s="178"/>
      <c r="IB96" s="178"/>
      <c r="IC96" s="178"/>
      <c r="ID96" s="178"/>
      <c r="IE96" s="178"/>
      <c r="IF96" s="178"/>
      <c r="IG96" s="178"/>
      <c r="IH96" s="178"/>
      <c r="II96" s="178"/>
      <c r="IJ96" s="178"/>
      <c r="IK96" s="178"/>
      <c r="IL96" s="178"/>
      <c r="IM96" s="178"/>
      <c r="IN96" s="178"/>
      <c r="IO96" s="178"/>
      <c r="IP96" s="178"/>
      <c r="IQ96" s="178"/>
      <c r="IR96" s="178"/>
      <c r="IS96" s="178"/>
      <c r="IT96" s="178"/>
      <c r="IU96" s="178"/>
      <c r="IV96" s="178"/>
      <c r="IW96" s="178"/>
      <c r="IX96" s="178"/>
      <c r="IY96" s="178"/>
      <c r="IZ96" s="178"/>
      <c r="JA96" s="178"/>
      <c r="JB96" s="178"/>
      <c r="JC96" s="178"/>
      <c r="JD96" s="178"/>
      <c r="JE96" s="178"/>
      <c r="JF96" s="178"/>
      <c r="JG96" s="178"/>
      <c r="JH96" s="178"/>
      <c r="JI96" s="178"/>
      <c r="JJ96" s="178"/>
      <c r="JK96" s="178"/>
      <c r="JL96" s="178"/>
      <c r="JM96" s="178"/>
      <c r="JN96" s="178"/>
      <c r="JO96" s="178"/>
      <c r="JP96" s="178"/>
      <c r="JQ96" s="178"/>
      <c r="JR96" s="178"/>
      <c r="JS96" s="178"/>
      <c r="JT96" s="178"/>
      <c r="JU96" s="178"/>
      <c r="JV96" s="178"/>
      <c r="JW96" s="178"/>
      <c r="JX96" s="178"/>
      <c r="JY96" s="178"/>
    </row>
    <row r="97" ht="14.25" customHeight="1">
      <c r="A97" s="1347" t="s">
        <v>491</v>
      </c>
      <c r="B97" s="1348">
        <v>0.073</v>
      </c>
      <c r="C97" s="1349">
        <v>0.073</v>
      </c>
      <c r="D97" s="1345"/>
      <c r="E97" s="1350" t="s">
        <v>883</v>
      </c>
      <c r="F97" s="1351">
        <v>0.3</v>
      </c>
      <c r="G97" s="1016"/>
      <c r="H97" s="1346"/>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c r="AU97" s="178"/>
      <c r="AV97" s="178"/>
      <c r="AW97" s="178"/>
      <c r="AX97" s="178"/>
      <c r="AY97" s="178"/>
      <c r="AZ97" s="178"/>
      <c r="BA97" s="178"/>
      <c r="BB97" s="178"/>
      <c r="BC97" s="178"/>
      <c r="BD97" s="178"/>
      <c r="BE97" s="178"/>
      <c r="BF97" s="178"/>
      <c r="BG97" s="178"/>
      <c r="BH97" s="178"/>
      <c r="BI97" s="178"/>
      <c r="BJ97" s="178"/>
      <c r="BK97" s="178"/>
      <c r="BL97" s="178"/>
      <c r="BM97" s="178"/>
      <c r="BN97" s="178"/>
      <c r="BO97" s="178"/>
      <c r="BP97" s="178"/>
      <c r="BQ97" s="178"/>
      <c r="BR97" s="178"/>
      <c r="BS97" s="178"/>
      <c r="BT97" s="178"/>
      <c r="BU97" s="178"/>
      <c r="BV97" s="178"/>
      <c r="BW97" s="178"/>
      <c r="BX97" s="178"/>
      <c r="BY97" s="178"/>
      <c r="BZ97" s="178"/>
      <c r="CA97" s="178"/>
      <c r="CB97" s="178"/>
      <c r="CC97" s="178"/>
      <c r="CD97" s="178"/>
      <c r="CE97" s="178"/>
      <c r="CF97" s="178"/>
      <c r="CG97" s="178"/>
      <c r="CH97" s="178"/>
      <c r="CI97" s="178"/>
      <c r="CJ97" s="178"/>
      <c r="CK97" s="178"/>
      <c r="CL97" s="178"/>
      <c r="CM97" s="178"/>
      <c r="CN97" s="178"/>
      <c r="CO97" s="178"/>
      <c r="CP97" s="178"/>
      <c r="CQ97" s="178"/>
      <c r="CR97" s="178"/>
      <c r="CS97" s="178"/>
      <c r="CT97" s="178"/>
      <c r="CU97" s="178"/>
      <c r="CV97" s="178"/>
      <c r="CW97" s="178"/>
      <c r="CX97" s="178"/>
      <c r="CY97" s="178"/>
      <c r="CZ97" s="178"/>
      <c r="DA97" s="178"/>
      <c r="DB97" s="178"/>
      <c r="DC97" s="178"/>
      <c r="DD97" s="178"/>
      <c r="DE97" s="178"/>
      <c r="DF97" s="178"/>
      <c r="DG97" s="178"/>
      <c r="DH97" s="178"/>
      <c r="DI97" s="178"/>
      <c r="DJ97" s="178"/>
      <c r="DK97" s="178"/>
      <c r="DL97" s="178"/>
      <c r="DM97" s="178"/>
      <c r="DN97" s="178"/>
      <c r="DO97" s="178"/>
      <c r="DP97" s="178"/>
      <c r="DQ97" s="178"/>
      <c r="DR97" s="178"/>
      <c r="DS97" s="178"/>
      <c r="DT97" s="178"/>
      <c r="DU97" s="178"/>
      <c r="DV97" s="178"/>
      <c r="DW97" s="178"/>
      <c r="DX97" s="178"/>
      <c r="DY97" s="178"/>
      <c r="DZ97" s="178"/>
      <c r="EA97" s="178"/>
      <c r="EB97" s="178"/>
      <c r="EC97" s="178"/>
      <c r="ED97" s="178"/>
      <c r="EE97" s="178"/>
      <c r="EF97" s="178"/>
      <c r="EG97" s="178"/>
      <c r="EH97" s="178"/>
      <c r="EI97" s="178"/>
      <c r="EJ97" s="178"/>
      <c r="EK97" s="178"/>
      <c r="EL97" s="178"/>
      <c r="EM97" s="178"/>
      <c r="EN97" s="178"/>
      <c r="EO97" s="178"/>
      <c r="EP97" s="178"/>
      <c r="EQ97" s="178"/>
      <c r="ER97" s="178"/>
      <c r="ES97" s="178"/>
      <c r="ET97" s="178"/>
      <c r="EU97" s="178"/>
      <c r="EV97" s="178"/>
      <c r="EW97" s="178"/>
      <c r="EX97" s="178"/>
      <c r="EY97" s="178"/>
      <c r="EZ97" s="178"/>
      <c r="FA97" s="178"/>
      <c r="FB97" s="178"/>
      <c r="FC97" s="178"/>
      <c r="FD97" s="178"/>
      <c r="FE97" s="178"/>
      <c r="FF97" s="178"/>
      <c r="FG97" s="178"/>
      <c r="FH97" s="178"/>
      <c r="FI97" s="178"/>
      <c r="FJ97" s="178"/>
      <c r="FK97" s="178"/>
      <c r="FL97" s="178"/>
      <c r="FM97" s="178"/>
      <c r="FN97" s="178"/>
      <c r="FO97" s="178"/>
      <c r="FP97" s="178"/>
      <c r="FQ97" s="178"/>
      <c r="FR97" s="178"/>
      <c r="FS97" s="178"/>
      <c r="FT97" s="178"/>
      <c r="FU97" s="178"/>
      <c r="FV97" s="178"/>
      <c r="FW97" s="178"/>
      <c r="FX97" s="178"/>
      <c r="FY97" s="178"/>
      <c r="FZ97" s="178"/>
      <c r="GA97" s="178"/>
      <c r="GB97" s="178"/>
      <c r="GC97" s="178"/>
      <c r="GD97" s="178"/>
      <c r="GE97" s="178"/>
      <c r="GF97" s="178"/>
      <c r="GG97" s="178"/>
      <c r="GH97" s="178"/>
      <c r="GI97" s="178"/>
      <c r="GJ97" s="178"/>
      <c r="GK97" s="178"/>
      <c r="GL97" s="178"/>
      <c r="GM97" s="178"/>
      <c r="GN97" s="178"/>
      <c r="GO97" s="178"/>
      <c r="GP97" s="178"/>
      <c r="GQ97" s="178"/>
      <c r="GR97" s="178"/>
      <c r="GS97" s="178"/>
      <c r="GT97" s="178"/>
      <c r="GU97" s="178"/>
      <c r="GV97" s="178"/>
      <c r="GW97" s="178"/>
      <c r="GX97" s="178"/>
      <c r="GY97" s="178"/>
      <c r="GZ97" s="178"/>
      <c r="HA97" s="178"/>
      <c r="HB97" s="178"/>
      <c r="HC97" s="178"/>
      <c r="HD97" s="178"/>
      <c r="HE97" s="178"/>
      <c r="HF97" s="178"/>
      <c r="HG97" s="178"/>
      <c r="HH97" s="178"/>
      <c r="HI97" s="178"/>
      <c r="HJ97" s="178"/>
      <c r="HK97" s="178"/>
      <c r="HL97" s="178"/>
      <c r="HM97" s="178"/>
      <c r="HN97" s="178"/>
      <c r="HO97" s="178"/>
      <c r="HP97" s="178"/>
      <c r="HQ97" s="178"/>
      <c r="HR97" s="178"/>
      <c r="HS97" s="178"/>
      <c r="HT97" s="178"/>
      <c r="HU97" s="178"/>
      <c r="HV97" s="178"/>
      <c r="HW97" s="178"/>
      <c r="HX97" s="178"/>
      <c r="HY97" s="178"/>
      <c r="HZ97" s="178"/>
      <c r="IA97" s="178"/>
      <c r="IB97" s="178"/>
      <c r="IC97" s="178"/>
      <c r="ID97" s="178"/>
      <c r="IE97" s="178"/>
      <c r="IF97" s="178"/>
      <c r="IG97" s="178"/>
      <c r="IH97" s="178"/>
      <c r="II97" s="178"/>
      <c r="IJ97" s="178"/>
      <c r="IK97" s="178"/>
      <c r="IL97" s="178"/>
      <c r="IM97" s="178"/>
      <c r="IN97" s="178"/>
      <c r="IO97" s="178"/>
      <c r="IP97" s="178"/>
      <c r="IQ97" s="178"/>
      <c r="IR97" s="178"/>
      <c r="IS97" s="178"/>
      <c r="IT97" s="178"/>
      <c r="IU97" s="178"/>
      <c r="IV97" s="178"/>
      <c r="IW97" s="178"/>
      <c r="IX97" s="178"/>
      <c r="IY97" s="178"/>
      <c r="IZ97" s="178"/>
      <c r="JA97" s="178"/>
      <c r="JB97" s="178"/>
      <c r="JC97" s="178"/>
      <c r="JD97" s="178"/>
      <c r="JE97" s="178"/>
      <c r="JF97" s="178"/>
      <c r="JG97" s="178"/>
      <c r="JH97" s="178"/>
      <c r="JI97" s="178"/>
      <c r="JJ97" s="178"/>
      <c r="JK97" s="178"/>
      <c r="JL97" s="178"/>
      <c r="JM97" s="178"/>
      <c r="JN97" s="178"/>
      <c r="JO97" s="178"/>
      <c r="JP97" s="178"/>
      <c r="JQ97" s="178"/>
      <c r="JR97" s="178"/>
      <c r="JS97" s="178"/>
      <c r="JT97" s="178"/>
      <c r="JU97" s="178"/>
      <c r="JV97" s="178"/>
      <c r="JW97" s="178"/>
      <c r="JX97" s="178"/>
      <c r="JY97" s="178"/>
    </row>
    <row r="98" ht="14.25" customHeight="1">
      <c r="A98" s="1352" t="s">
        <v>929</v>
      </c>
      <c r="B98" s="1353">
        <f t="shared" ref="B98:C98" si="1">SUM(B94:B97)</f>
        <v>0.195</v>
      </c>
      <c r="C98" s="1354">
        <f t="shared" si="1"/>
        <v>0.215</v>
      </c>
      <c r="D98" s="1355"/>
      <c r="E98" s="192"/>
      <c r="F98" s="192"/>
      <c r="G98" s="1018"/>
      <c r="H98" s="1356"/>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c r="AU98" s="178"/>
      <c r="AV98" s="178"/>
      <c r="AW98" s="178"/>
      <c r="AX98" s="178"/>
      <c r="AY98" s="178"/>
      <c r="AZ98" s="178"/>
      <c r="BA98" s="178"/>
      <c r="BB98" s="178"/>
      <c r="BC98" s="178"/>
      <c r="BD98" s="178"/>
      <c r="BE98" s="178"/>
      <c r="BF98" s="178"/>
      <c r="BG98" s="178"/>
      <c r="BH98" s="178"/>
      <c r="BI98" s="178"/>
      <c r="BJ98" s="178"/>
      <c r="BK98" s="178"/>
      <c r="BL98" s="178"/>
      <c r="BM98" s="178"/>
      <c r="BN98" s="178"/>
      <c r="BO98" s="178"/>
      <c r="BP98" s="178"/>
      <c r="BQ98" s="178"/>
      <c r="BR98" s="178"/>
      <c r="BS98" s="178"/>
      <c r="BT98" s="178"/>
      <c r="BU98" s="178"/>
      <c r="BV98" s="178"/>
      <c r="BW98" s="178"/>
      <c r="BX98" s="178"/>
      <c r="BY98" s="178"/>
      <c r="BZ98" s="178"/>
      <c r="CA98" s="178"/>
      <c r="CB98" s="178"/>
      <c r="CC98" s="178"/>
      <c r="CD98" s="178"/>
      <c r="CE98" s="178"/>
      <c r="CF98" s="178"/>
      <c r="CG98" s="178"/>
      <c r="CH98" s="178"/>
      <c r="CI98" s="178"/>
      <c r="CJ98" s="178"/>
      <c r="CK98" s="178"/>
      <c r="CL98" s="178"/>
      <c r="CM98" s="178"/>
      <c r="CN98" s="178"/>
      <c r="CO98" s="178"/>
      <c r="CP98" s="178"/>
      <c r="CQ98" s="178"/>
      <c r="CR98" s="178"/>
      <c r="CS98" s="178"/>
      <c r="CT98" s="178"/>
      <c r="CU98" s="178"/>
      <c r="CV98" s="178"/>
      <c r="CW98" s="178"/>
      <c r="CX98" s="178"/>
      <c r="CY98" s="178"/>
      <c r="CZ98" s="178"/>
      <c r="DA98" s="178"/>
      <c r="DB98" s="178"/>
      <c r="DC98" s="178"/>
      <c r="DD98" s="178"/>
      <c r="DE98" s="178"/>
      <c r="DF98" s="178"/>
      <c r="DG98" s="178"/>
      <c r="DH98" s="178"/>
      <c r="DI98" s="178"/>
      <c r="DJ98" s="178"/>
      <c r="DK98" s="178"/>
      <c r="DL98" s="178"/>
      <c r="DM98" s="178"/>
      <c r="DN98" s="178"/>
      <c r="DO98" s="178"/>
      <c r="DP98" s="178"/>
      <c r="DQ98" s="178"/>
      <c r="DR98" s="178"/>
      <c r="DS98" s="178"/>
      <c r="DT98" s="178"/>
      <c r="DU98" s="178"/>
      <c r="DV98" s="178"/>
      <c r="DW98" s="178"/>
      <c r="DX98" s="178"/>
      <c r="DY98" s="178"/>
      <c r="DZ98" s="178"/>
      <c r="EA98" s="178"/>
      <c r="EB98" s="178"/>
      <c r="EC98" s="178"/>
      <c r="ED98" s="178"/>
      <c r="EE98" s="178"/>
      <c r="EF98" s="178"/>
      <c r="EG98" s="178"/>
      <c r="EH98" s="178"/>
      <c r="EI98" s="178"/>
      <c r="EJ98" s="178"/>
      <c r="EK98" s="178"/>
      <c r="EL98" s="178"/>
      <c r="EM98" s="178"/>
      <c r="EN98" s="178"/>
      <c r="EO98" s="178"/>
      <c r="EP98" s="178"/>
      <c r="EQ98" s="178"/>
      <c r="ER98" s="178"/>
      <c r="ES98" s="178"/>
      <c r="ET98" s="178"/>
      <c r="EU98" s="178"/>
      <c r="EV98" s="178"/>
      <c r="EW98" s="178"/>
      <c r="EX98" s="178"/>
      <c r="EY98" s="178"/>
      <c r="EZ98" s="178"/>
      <c r="FA98" s="178"/>
      <c r="FB98" s="178"/>
      <c r="FC98" s="178"/>
      <c r="FD98" s="178"/>
      <c r="FE98" s="178"/>
      <c r="FF98" s="178"/>
      <c r="FG98" s="178"/>
      <c r="FH98" s="178"/>
      <c r="FI98" s="178"/>
      <c r="FJ98" s="178"/>
      <c r="FK98" s="178"/>
      <c r="FL98" s="178"/>
      <c r="FM98" s="178"/>
      <c r="FN98" s="178"/>
      <c r="FO98" s="178"/>
      <c r="FP98" s="178"/>
      <c r="FQ98" s="178"/>
      <c r="FR98" s="178"/>
      <c r="FS98" s="178"/>
      <c r="FT98" s="178"/>
      <c r="FU98" s="178"/>
      <c r="FV98" s="178"/>
      <c r="FW98" s="178"/>
      <c r="FX98" s="178"/>
      <c r="FY98" s="178"/>
      <c r="FZ98" s="178"/>
      <c r="GA98" s="178"/>
      <c r="GB98" s="178"/>
      <c r="GC98" s="178"/>
      <c r="GD98" s="178"/>
      <c r="GE98" s="178"/>
      <c r="GF98" s="178"/>
      <c r="GG98" s="178"/>
      <c r="GH98" s="178"/>
      <c r="GI98" s="178"/>
      <c r="GJ98" s="178"/>
      <c r="GK98" s="178"/>
      <c r="GL98" s="178"/>
      <c r="GM98" s="178"/>
      <c r="GN98" s="178"/>
      <c r="GO98" s="178"/>
      <c r="GP98" s="178"/>
      <c r="GQ98" s="178"/>
      <c r="GR98" s="178"/>
      <c r="GS98" s="178"/>
      <c r="GT98" s="178"/>
      <c r="GU98" s="178"/>
      <c r="GV98" s="178"/>
      <c r="GW98" s="178"/>
      <c r="GX98" s="178"/>
      <c r="GY98" s="178"/>
      <c r="GZ98" s="178"/>
      <c r="HA98" s="178"/>
      <c r="HB98" s="178"/>
      <c r="HC98" s="178"/>
      <c r="HD98" s="178"/>
      <c r="HE98" s="178"/>
      <c r="HF98" s="178"/>
      <c r="HG98" s="178"/>
      <c r="HH98" s="178"/>
      <c r="HI98" s="178"/>
      <c r="HJ98" s="178"/>
      <c r="HK98" s="178"/>
      <c r="HL98" s="178"/>
      <c r="HM98" s="178"/>
      <c r="HN98" s="178"/>
      <c r="HO98" s="178"/>
      <c r="HP98" s="178"/>
      <c r="HQ98" s="178"/>
      <c r="HR98" s="178"/>
      <c r="HS98" s="178"/>
      <c r="HT98" s="178"/>
      <c r="HU98" s="178"/>
      <c r="HV98" s="178"/>
      <c r="HW98" s="178"/>
      <c r="HX98" s="178"/>
      <c r="HY98" s="178"/>
      <c r="HZ98" s="178"/>
      <c r="IA98" s="178"/>
      <c r="IB98" s="178"/>
      <c r="IC98" s="178"/>
      <c r="ID98" s="178"/>
      <c r="IE98" s="178"/>
      <c r="IF98" s="178"/>
      <c r="IG98" s="178"/>
      <c r="IH98" s="178"/>
      <c r="II98" s="178"/>
      <c r="IJ98" s="178"/>
      <c r="IK98" s="178"/>
      <c r="IL98" s="178"/>
      <c r="IM98" s="178"/>
      <c r="IN98" s="178"/>
      <c r="IO98" s="178"/>
      <c r="IP98" s="178"/>
      <c r="IQ98" s="178"/>
      <c r="IR98" s="178"/>
      <c r="IS98" s="178"/>
      <c r="IT98" s="178"/>
      <c r="IU98" s="178"/>
      <c r="IV98" s="178"/>
      <c r="IW98" s="178"/>
      <c r="IX98" s="178"/>
      <c r="IY98" s="178"/>
      <c r="IZ98" s="178"/>
      <c r="JA98" s="178"/>
      <c r="JB98" s="178"/>
      <c r="JC98" s="178"/>
      <c r="JD98" s="178"/>
      <c r="JE98" s="178"/>
      <c r="JF98" s="178"/>
      <c r="JG98" s="178"/>
      <c r="JH98" s="178"/>
      <c r="JI98" s="178"/>
      <c r="JJ98" s="178"/>
      <c r="JK98" s="178"/>
      <c r="JL98" s="178"/>
      <c r="JM98" s="178"/>
      <c r="JN98" s="178"/>
      <c r="JO98" s="178"/>
      <c r="JP98" s="178"/>
      <c r="JQ98" s="178"/>
      <c r="JR98" s="178"/>
      <c r="JS98" s="178"/>
      <c r="JT98" s="178"/>
      <c r="JU98" s="178"/>
      <c r="JV98" s="178"/>
      <c r="JW98" s="178"/>
      <c r="JX98" s="178"/>
      <c r="JY98" s="178"/>
    </row>
    <row r="99" ht="14.25" customHeight="1">
      <c r="A99" s="200"/>
      <c r="B99" s="201"/>
      <c r="C99" s="201"/>
      <c r="D99" s="201"/>
      <c r="E99" s="192"/>
      <c r="F99" s="192"/>
      <c r="G99" s="192"/>
      <c r="H99" s="178"/>
      <c r="I99" s="178"/>
      <c r="J99" s="178"/>
      <c r="K99" s="178"/>
      <c r="L99" s="178"/>
      <c r="M99" s="178"/>
      <c r="N99" s="178"/>
      <c r="O99" s="178"/>
      <c r="P99" s="178"/>
      <c r="Q99" s="178"/>
      <c r="R99" s="178"/>
      <c r="S99" s="178"/>
      <c r="T99" s="178"/>
      <c r="U99" s="178"/>
      <c r="V99" s="178"/>
      <c r="W99" s="178"/>
      <c r="X99" s="178"/>
      <c r="Y99" s="178"/>
      <c r="Z99" s="178"/>
      <c r="AA99" s="178"/>
      <c r="AB99" s="178"/>
      <c r="AC99" s="178"/>
      <c r="AD99" s="178"/>
      <c r="AE99" s="178"/>
      <c r="AF99" s="178"/>
      <c r="AG99" s="178"/>
      <c r="AH99" s="178"/>
      <c r="AI99" s="178"/>
      <c r="AJ99" s="178"/>
      <c r="AK99" s="178"/>
      <c r="AL99" s="178"/>
      <c r="AM99" s="178"/>
      <c r="AN99" s="178"/>
      <c r="AO99" s="178"/>
      <c r="AP99" s="178"/>
      <c r="AQ99" s="178"/>
      <c r="AR99" s="178"/>
      <c r="AS99" s="178"/>
      <c r="AT99" s="178"/>
      <c r="AU99" s="178"/>
      <c r="AV99" s="178"/>
      <c r="AW99" s="178"/>
      <c r="AX99" s="178"/>
      <c r="AY99" s="178"/>
      <c r="AZ99" s="178"/>
      <c r="BA99" s="178"/>
      <c r="BB99" s="178"/>
      <c r="BC99" s="178"/>
      <c r="BD99" s="178"/>
      <c r="BE99" s="178"/>
      <c r="BF99" s="178"/>
      <c r="BG99" s="178"/>
      <c r="BH99" s="178"/>
      <c r="BI99" s="178"/>
      <c r="BJ99" s="178"/>
      <c r="BK99" s="178"/>
      <c r="BL99" s="178"/>
      <c r="BM99" s="178"/>
      <c r="BN99" s="178"/>
      <c r="BO99" s="178"/>
      <c r="BP99" s="178"/>
      <c r="BQ99" s="178"/>
      <c r="BR99" s="178"/>
      <c r="BS99" s="178"/>
      <c r="BT99" s="178"/>
      <c r="BU99" s="178"/>
      <c r="BV99" s="178"/>
      <c r="BW99" s="178"/>
      <c r="BX99" s="178"/>
      <c r="BY99" s="178"/>
      <c r="BZ99" s="178"/>
      <c r="CA99" s="178"/>
      <c r="CB99" s="178"/>
      <c r="CC99" s="178"/>
      <c r="CD99" s="178"/>
      <c r="CE99" s="178"/>
      <c r="CF99" s="178"/>
      <c r="CG99" s="178"/>
      <c r="CH99" s="178"/>
      <c r="CI99" s="178"/>
      <c r="CJ99" s="178"/>
      <c r="CK99" s="178"/>
      <c r="CL99" s="178"/>
      <c r="CM99" s="178"/>
      <c r="CN99" s="178"/>
      <c r="CO99" s="178"/>
      <c r="CP99" s="178"/>
      <c r="CQ99" s="178"/>
      <c r="CR99" s="178"/>
      <c r="CS99" s="178"/>
      <c r="CT99" s="178"/>
      <c r="CU99" s="178"/>
      <c r="CV99" s="178"/>
      <c r="CW99" s="178"/>
      <c r="CX99" s="178"/>
      <c r="CY99" s="178"/>
      <c r="CZ99" s="178"/>
      <c r="DA99" s="178"/>
      <c r="DB99" s="178"/>
      <c r="DC99" s="178"/>
      <c r="DD99" s="178"/>
      <c r="DE99" s="178"/>
      <c r="DF99" s="178"/>
      <c r="DG99" s="178"/>
      <c r="DH99" s="178"/>
      <c r="DI99" s="178"/>
      <c r="DJ99" s="178"/>
      <c r="DK99" s="178"/>
      <c r="DL99" s="178"/>
      <c r="DM99" s="178"/>
      <c r="DN99" s="178"/>
      <c r="DO99" s="178"/>
      <c r="DP99" s="178"/>
      <c r="DQ99" s="178"/>
      <c r="DR99" s="178"/>
      <c r="DS99" s="178"/>
      <c r="DT99" s="178"/>
      <c r="DU99" s="178"/>
      <c r="DV99" s="178"/>
      <c r="DW99" s="178"/>
      <c r="DX99" s="178"/>
      <c r="DY99" s="178"/>
      <c r="DZ99" s="178"/>
      <c r="EA99" s="178"/>
      <c r="EB99" s="178"/>
      <c r="EC99" s="178"/>
      <c r="ED99" s="178"/>
      <c r="EE99" s="178"/>
      <c r="EF99" s="178"/>
      <c r="EG99" s="178"/>
      <c r="EH99" s="178"/>
      <c r="EI99" s="178"/>
      <c r="EJ99" s="178"/>
      <c r="EK99" s="178"/>
      <c r="EL99" s="178"/>
      <c r="EM99" s="178"/>
      <c r="EN99" s="178"/>
      <c r="EO99" s="178"/>
      <c r="EP99" s="178"/>
      <c r="EQ99" s="178"/>
      <c r="ER99" s="178"/>
      <c r="ES99" s="178"/>
      <c r="ET99" s="178"/>
      <c r="EU99" s="178"/>
      <c r="EV99" s="178"/>
      <c r="EW99" s="178"/>
      <c r="EX99" s="178"/>
      <c r="EY99" s="178"/>
      <c r="EZ99" s="178"/>
      <c r="FA99" s="178"/>
      <c r="FB99" s="178"/>
      <c r="FC99" s="178"/>
      <c r="FD99" s="178"/>
      <c r="FE99" s="178"/>
      <c r="FF99" s="178"/>
      <c r="FG99" s="178"/>
      <c r="FH99" s="178"/>
      <c r="FI99" s="178"/>
      <c r="FJ99" s="178"/>
      <c r="FK99" s="178"/>
      <c r="FL99" s="178"/>
      <c r="FM99" s="178"/>
      <c r="FN99" s="178"/>
      <c r="FO99" s="178"/>
      <c r="FP99" s="178"/>
      <c r="FQ99" s="178"/>
      <c r="FR99" s="178"/>
      <c r="FS99" s="178"/>
      <c r="FT99" s="178"/>
      <c r="FU99" s="178"/>
      <c r="FV99" s="178"/>
      <c r="FW99" s="178"/>
      <c r="FX99" s="178"/>
      <c r="FY99" s="178"/>
      <c r="FZ99" s="178"/>
      <c r="GA99" s="178"/>
      <c r="GB99" s="178"/>
      <c r="GC99" s="178"/>
      <c r="GD99" s="178"/>
      <c r="GE99" s="178"/>
      <c r="GF99" s="178"/>
      <c r="GG99" s="178"/>
      <c r="GH99" s="178"/>
      <c r="GI99" s="178"/>
      <c r="GJ99" s="178"/>
      <c r="GK99" s="178"/>
      <c r="GL99" s="178"/>
      <c r="GM99" s="178"/>
      <c r="GN99" s="178"/>
      <c r="GO99" s="178"/>
      <c r="GP99" s="178"/>
      <c r="GQ99" s="178"/>
      <c r="GR99" s="178"/>
      <c r="GS99" s="178"/>
      <c r="GT99" s="178"/>
      <c r="GU99" s="178"/>
      <c r="GV99" s="178"/>
      <c r="GW99" s="178"/>
      <c r="GX99" s="178"/>
      <c r="GY99" s="178"/>
      <c r="GZ99" s="178"/>
      <c r="HA99" s="178"/>
      <c r="HB99" s="178"/>
      <c r="HC99" s="178"/>
      <c r="HD99" s="178"/>
      <c r="HE99" s="178"/>
      <c r="HF99" s="178"/>
      <c r="HG99" s="178"/>
      <c r="HH99" s="178"/>
      <c r="HI99" s="178"/>
      <c r="HJ99" s="178"/>
      <c r="HK99" s="178"/>
      <c r="HL99" s="178"/>
      <c r="HM99" s="178"/>
      <c r="HN99" s="178"/>
      <c r="HO99" s="178"/>
      <c r="HP99" s="178"/>
      <c r="HQ99" s="178"/>
      <c r="HR99" s="178"/>
      <c r="HS99" s="178"/>
      <c r="HT99" s="178"/>
      <c r="HU99" s="178"/>
      <c r="HV99" s="178"/>
      <c r="HW99" s="178"/>
      <c r="HX99" s="178"/>
      <c r="HY99" s="178"/>
      <c r="HZ99" s="178"/>
      <c r="IA99" s="178"/>
      <c r="IB99" s="178"/>
      <c r="IC99" s="178"/>
      <c r="ID99" s="178"/>
      <c r="IE99" s="178"/>
      <c r="IF99" s="178"/>
      <c r="IG99" s="178"/>
      <c r="IH99" s="178"/>
      <c r="II99" s="178"/>
      <c r="IJ99" s="178"/>
      <c r="IK99" s="178"/>
      <c r="IL99" s="178"/>
      <c r="IM99" s="178"/>
      <c r="IN99" s="178"/>
      <c r="IO99" s="178"/>
      <c r="IP99" s="178"/>
      <c r="IQ99" s="178"/>
      <c r="IR99" s="178"/>
      <c r="IS99" s="178"/>
      <c r="IT99" s="178"/>
      <c r="IU99" s="178"/>
      <c r="IV99" s="178"/>
      <c r="IW99" s="178"/>
      <c r="IX99" s="178"/>
      <c r="IY99" s="178"/>
      <c r="IZ99" s="178"/>
      <c r="JA99" s="178"/>
      <c r="JB99" s="178"/>
      <c r="JC99" s="178"/>
      <c r="JD99" s="178"/>
      <c r="JE99" s="178"/>
      <c r="JF99" s="178"/>
      <c r="JG99" s="178"/>
      <c r="JH99" s="178"/>
      <c r="JI99" s="178"/>
      <c r="JJ99" s="178"/>
      <c r="JK99" s="178"/>
      <c r="JL99" s="178"/>
      <c r="JM99" s="178"/>
      <c r="JN99" s="178"/>
      <c r="JO99" s="178"/>
      <c r="JP99" s="178"/>
      <c r="JQ99" s="178"/>
      <c r="JR99" s="178"/>
      <c r="JS99" s="178"/>
      <c r="JT99" s="178"/>
      <c r="JU99" s="178"/>
      <c r="JV99" s="178"/>
      <c r="JW99" s="178"/>
      <c r="JX99" s="178"/>
      <c r="JY99" s="178"/>
    </row>
    <row r="100" ht="14.25" customHeight="1">
      <c r="B100" s="178"/>
      <c r="C100" s="178"/>
      <c r="D100" s="178"/>
      <c r="E100" s="178"/>
      <c r="F100" s="178"/>
      <c r="G100" s="178"/>
      <c r="H100" s="178"/>
      <c r="I100" s="178"/>
      <c r="J100" s="178"/>
      <c r="K100" s="178"/>
      <c r="L100" s="178"/>
      <c r="M100" s="178"/>
      <c r="N100" s="178"/>
      <c r="O100" s="178"/>
      <c r="P100" s="178"/>
      <c r="Q100" s="178"/>
      <c r="R100" s="178"/>
      <c r="S100" s="178"/>
      <c r="T100" s="178"/>
      <c r="U100" s="178"/>
      <c r="V100" s="178"/>
      <c r="W100" s="178"/>
      <c r="X100" s="178"/>
      <c r="Y100" s="178"/>
      <c r="Z100" s="178"/>
      <c r="AA100" s="178"/>
      <c r="AB100" s="178"/>
      <c r="AC100" s="178"/>
      <c r="AD100" s="178"/>
      <c r="AE100" s="178"/>
      <c r="AF100" s="178"/>
      <c r="AG100" s="178"/>
      <c r="AH100" s="178"/>
      <c r="AI100" s="178"/>
      <c r="AJ100" s="178"/>
      <c r="AK100" s="178"/>
      <c r="AL100" s="178"/>
      <c r="AM100" s="178"/>
      <c r="AN100" s="178"/>
      <c r="AO100" s="178"/>
      <c r="AP100" s="178"/>
      <c r="AQ100" s="178"/>
      <c r="AR100" s="178"/>
      <c r="AS100" s="178"/>
      <c r="AT100" s="178"/>
      <c r="AU100" s="178"/>
      <c r="AV100" s="178"/>
      <c r="AW100" s="178"/>
      <c r="AX100" s="178"/>
      <c r="AY100" s="178"/>
      <c r="AZ100" s="178"/>
      <c r="BA100" s="178"/>
      <c r="BB100" s="178"/>
      <c r="BC100" s="178"/>
      <c r="BD100" s="178"/>
      <c r="BE100" s="178"/>
      <c r="BF100" s="178"/>
      <c r="BG100" s="178"/>
      <c r="BH100" s="178"/>
      <c r="BI100" s="178"/>
      <c r="BJ100" s="178"/>
      <c r="BK100" s="178"/>
      <c r="BL100" s="178"/>
      <c r="BM100" s="178"/>
      <c r="BN100" s="178"/>
      <c r="BO100" s="178"/>
      <c r="BP100" s="178"/>
      <c r="BQ100" s="178"/>
      <c r="BR100" s="178"/>
      <c r="BS100" s="178"/>
      <c r="BT100" s="178"/>
      <c r="BU100" s="178"/>
      <c r="BV100" s="178"/>
      <c r="BW100" s="178"/>
      <c r="BX100" s="178"/>
      <c r="BY100" s="178"/>
      <c r="BZ100" s="178"/>
      <c r="CA100" s="178"/>
      <c r="CB100" s="178"/>
      <c r="CC100" s="178"/>
      <c r="CD100" s="178"/>
      <c r="CE100" s="178"/>
      <c r="CF100" s="178"/>
      <c r="CG100" s="178"/>
      <c r="CH100" s="178"/>
      <c r="CI100" s="178"/>
      <c r="CJ100" s="178"/>
      <c r="CK100" s="178"/>
      <c r="CL100" s="178"/>
      <c r="CM100" s="178"/>
      <c r="CN100" s="178"/>
      <c r="CO100" s="178"/>
      <c r="CP100" s="178"/>
      <c r="CQ100" s="178"/>
      <c r="CR100" s="178"/>
      <c r="CS100" s="178"/>
      <c r="CT100" s="178"/>
      <c r="CU100" s="178"/>
      <c r="CV100" s="178"/>
      <c r="CW100" s="178"/>
      <c r="CX100" s="178"/>
      <c r="CY100" s="178"/>
      <c r="CZ100" s="178"/>
      <c r="DA100" s="178"/>
      <c r="DB100" s="178"/>
      <c r="DC100" s="178"/>
      <c r="DD100" s="178"/>
      <c r="DE100" s="178"/>
      <c r="DF100" s="178"/>
      <c r="DG100" s="178"/>
      <c r="DH100" s="178"/>
      <c r="DI100" s="178"/>
      <c r="DJ100" s="178"/>
      <c r="DK100" s="178"/>
      <c r="DL100" s="178"/>
      <c r="DM100" s="178"/>
      <c r="DN100" s="178"/>
      <c r="DO100" s="178"/>
      <c r="DP100" s="178"/>
      <c r="DQ100" s="178"/>
      <c r="DR100" s="178"/>
      <c r="DS100" s="178"/>
      <c r="DT100" s="178"/>
      <c r="DU100" s="178"/>
      <c r="DV100" s="178"/>
      <c r="DW100" s="178"/>
      <c r="DX100" s="178"/>
      <c r="DY100" s="178"/>
      <c r="DZ100" s="178"/>
      <c r="EA100" s="178"/>
      <c r="EB100" s="178"/>
      <c r="EC100" s="178"/>
      <c r="ED100" s="178"/>
      <c r="EE100" s="178"/>
      <c r="EF100" s="178"/>
      <c r="EG100" s="178"/>
      <c r="EH100" s="178"/>
      <c r="EI100" s="178"/>
      <c r="EJ100" s="178"/>
      <c r="EK100" s="178"/>
      <c r="EL100" s="178"/>
      <c r="EM100" s="178"/>
      <c r="EN100" s="178"/>
      <c r="EO100" s="178"/>
      <c r="EP100" s="178"/>
      <c r="EQ100" s="178"/>
      <c r="ER100" s="178"/>
      <c r="ES100" s="178"/>
      <c r="ET100" s="178"/>
      <c r="EU100" s="178"/>
      <c r="EV100" s="178"/>
      <c r="EW100" s="178"/>
      <c r="EX100" s="178"/>
      <c r="EY100" s="178"/>
      <c r="EZ100" s="178"/>
      <c r="FA100" s="178"/>
      <c r="FB100" s="178"/>
      <c r="FC100" s="178"/>
      <c r="FD100" s="178"/>
      <c r="FE100" s="178"/>
      <c r="FF100" s="178"/>
      <c r="FG100" s="178"/>
      <c r="FH100" s="178"/>
      <c r="FI100" s="178"/>
      <c r="FJ100" s="178"/>
      <c r="FK100" s="178"/>
      <c r="FL100" s="178"/>
      <c r="FM100" s="178"/>
      <c r="FN100" s="178"/>
      <c r="FO100" s="178"/>
      <c r="FP100" s="178"/>
      <c r="FQ100" s="178"/>
      <c r="FR100" s="178"/>
      <c r="FS100" s="178"/>
      <c r="FT100" s="178"/>
      <c r="FU100" s="178"/>
      <c r="FV100" s="178"/>
      <c r="FW100" s="178"/>
      <c r="FX100" s="178"/>
      <c r="FY100" s="178"/>
      <c r="FZ100" s="178"/>
      <c r="GA100" s="178"/>
      <c r="GB100" s="178"/>
      <c r="GC100" s="178"/>
      <c r="GD100" s="178"/>
      <c r="GE100" s="178"/>
      <c r="GF100" s="178"/>
      <c r="GG100" s="178"/>
      <c r="GH100" s="178"/>
      <c r="GI100" s="178"/>
      <c r="GJ100" s="178"/>
      <c r="GK100" s="178"/>
      <c r="GL100" s="178"/>
      <c r="GM100" s="178"/>
      <c r="GN100" s="178"/>
      <c r="GO100" s="178"/>
      <c r="GP100" s="178"/>
      <c r="GQ100" s="178"/>
      <c r="GR100" s="178"/>
      <c r="GS100" s="178"/>
      <c r="GT100" s="178"/>
      <c r="GU100" s="178"/>
      <c r="GV100" s="178"/>
      <c r="GW100" s="178"/>
      <c r="GX100" s="178"/>
      <c r="GY100" s="178"/>
      <c r="GZ100" s="178"/>
      <c r="HA100" s="178"/>
      <c r="HB100" s="178"/>
      <c r="HC100" s="178"/>
      <c r="HD100" s="178"/>
      <c r="HE100" s="178"/>
      <c r="HF100" s="178"/>
      <c r="HG100" s="178"/>
      <c r="HH100" s="178"/>
      <c r="HI100" s="178"/>
      <c r="HJ100" s="178"/>
      <c r="HK100" s="178"/>
      <c r="HL100" s="178"/>
      <c r="HM100" s="178"/>
      <c r="HN100" s="178"/>
      <c r="HO100" s="178"/>
      <c r="HP100" s="178"/>
      <c r="HQ100" s="178"/>
      <c r="HR100" s="178"/>
      <c r="HS100" s="178"/>
      <c r="HT100" s="178"/>
      <c r="HU100" s="178"/>
      <c r="HV100" s="178"/>
      <c r="HW100" s="178"/>
      <c r="HX100" s="178"/>
      <c r="HY100" s="178"/>
      <c r="HZ100" s="178"/>
      <c r="IA100" s="178"/>
      <c r="IB100" s="178"/>
      <c r="IC100" s="178"/>
      <c r="ID100" s="178"/>
      <c r="IE100" s="178"/>
      <c r="IF100" s="178"/>
      <c r="IG100" s="178"/>
      <c r="IH100" s="178"/>
      <c r="II100" s="178"/>
      <c r="IJ100" s="178"/>
      <c r="IK100" s="178"/>
      <c r="IL100" s="178"/>
      <c r="IM100" s="178"/>
      <c r="IN100" s="178"/>
      <c r="IO100" s="178"/>
      <c r="IP100" s="178"/>
      <c r="IQ100" s="178"/>
      <c r="IR100" s="178"/>
      <c r="IS100" s="178"/>
      <c r="IT100" s="178"/>
      <c r="IU100" s="178"/>
      <c r="IV100" s="178"/>
      <c r="IW100" s="178"/>
      <c r="IX100" s="178"/>
      <c r="IY100" s="178"/>
      <c r="IZ100" s="178"/>
      <c r="JA100" s="178"/>
      <c r="JB100" s="178"/>
      <c r="JC100" s="178"/>
      <c r="JD100" s="178"/>
      <c r="JE100" s="178"/>
      <c r="JF100" s="178"/>
      <c r="JG100" s="178"/>
      <c r="JH100" s="178"/>
      <c r="JI100" s="178"/>
      <c r="JJ100" s="178"/>
      <c r="JK100" s="178"/>
      <c r="JL100" s="178"/>
      <c r="JM100" s="178"/>
      <c r="JN100" s="178"/>
      <c r="JO100" s="178"/>
      <c r="JP100" s="178"/>
      <c r="JQ100" s="178"/>
      <c r="JR100" s="178"/>
      <c r="JS100" s="178"/>
      <c r="JT100" s="178"/>
      <c r="JU100" s="178"/>
      <c r="JV100" s="178"/>
      <c r="JW100" s="178"/>
      <c r="JX100" s="178"/>
      <c r="JY100" s="178"/>
    </row>
    <row r="101" ht="14.25" customHeight="1">
      <c r="EL101" s="1361"/>
      <c r="EM101" s="1362"/>
      <c r="EN101" s="1362"/>
      <c r="EO101" s="1362"/>
      <c r="EP101" s="1362"/>
      <c r="EQ101" s="1362"/>
      <c r="ER101" s="1362"/>
      <c r="ES101" s="1362"/>
      <c r="ET101" s="1362"/>
      <c r="EU101" s="1362"/>
      <c r="EV101" s="1362"/>
      <c r="EW101" s="1362"/>
      <c r="EX101" s="1362"/>
      <c r="EY101" s="1362"/>
      <c r="EZ101" s="1362"/>
      <c r="FA101" s="1362"/>
      <c r="FB101" s="1362"/>
      <c r="FC101" s="1362"/>
      <c r="FD101" s="1362"/>
      <c r="FE101" s="1362"/>
      <c r="FF101" s="1362"/>
      <c r="FG101" s="1362"/>
      <c r="FH101" s="1362"/>
      <c r="FI101" s="1362"/>
      <c r="FJ101" s="1362"/>
      <c r="FK101" s="1362"/>
      <c r="FL101" s="1362"/>
      <c r="FM101" s="1362"/>
      <c r="FN101" s="1362"/>
      <c r="FO101" s="1362"/>
      <c r="FP101" s="1362"/>
      <c r="FQ101" s="1362"/>
      <c r="FR101" s="1362"/>
      <c r="FS101" s="1362"/>
      <c r="FT101" s="1362"/>
      <c r="FU101" s="1362"/>
      <c r="FV101" s="1362"/>
      <c r="FW101" s="1362"/>
      <c r="FX101" s="1362"/>
      <c r="FY101" s="1362"/>
      <c r="FZ101" s="1362"/>
      <c r="GA101" s="1362"/>
      <c r="GB101" s="1362"/>
      <c r="GC101" s="1362"/>
      <c r="GD101" s="1362"/>
      <c r="GE101" s="1362"/>
      <c r="GF101" s="1362"/>
      <c r="GG101" s="1362"/>
      <c r="GH101" s="1362"/>
      <c r="GI101" s="1362"/>
      <c r="GJ101" s="1362"/>
      <c r="GK101" s="1362"/>
      <c r="GL101" s="1362"/>
      <c r="GM101" s="1362"/>
      <c r="GN101" s="1362"/>
      <c r="GO101" s="1362"/>
      <c r="GP101" s="1362"/>
      <c r="GQ101" s="1362"/>
      <c r="GR101" s="1362"/>
      <c r="GS101" s="1362"/>
      <c r="GT101" s="1362"/>
      <c r="GU101" s="1362"/>
      <c r="GV101" s="1362"/>
      <c r="GW101" s="1362"/>
      <c r="GX101" s="1362"/>
      <c r="GY101" s="1362"/>
      <c r="GZ101" s="1362"/>
      <c r="HA101" s="1362"/>
      <c r="HB101" s="1362"/>
      <c r="HC101" s="1362"/>
      <c r="HD101" s="1362"/>
      <c r="HE101" s="1362"/>
      <c r="HF101" s="1362"/>
      <c r="HG101" s="1362"/>
      <c r="HH101" s="1362"/>
      <c r="HI101" s="1362"/>
      <c r="HJ101" s="1362"/>
      <c r="HK101" s="1362"/>
      <c r="HL101" s="1362"/>
      <c r="HM101" s="1362"/>
      <c r="HN101" s="1362"/>
      <c r="HO101" s="1362"/>
      <c r="HP101" s="1362"/>
      <c r="HQ101" s="1362"/>
      <c r="HR101" s="1362"/>
      <c r="HS101" s="1362"/>
      <c r="HT101" s="1362"/>
      <c r="HU101" s="1362"/>
      <c r="HV101" s="1362"/>
      <c r="HW101" s="1362"/>
      <c r="HX101" s="1362"/>
      <c r="HY101" s="1362"/>
      <c r="HZ101" s="1362"/>
      <c r="IA101" s="1362"/>
      <c r="IB101" s="1362"/>
      <c r="IC101" s="1362"/>
      <c r="ID101" s="1362"/>
      <c r="IE101" s="1362"/>
      <c r="IF101" s="1362"/>
      <c r="IG101" s="1362"/>
      <c r="IH101" s="1362"/>
      <c r="II101" s="1362"/>
      <c r="IJ101" s="1362"/>
      <c r="IK101" s="1362"/>
      <c r="IL101" s="1362"/>
      <c r="IM101" s="1362"/>
      <c r="IN101" s="1362"/>
      <c r="IO101" s="1362"/>
      <c r="IP101" s="1362"/>
      <c r="IQ101" s="1362"/>
      <c r="IR101" s="1362"/>
      <c r="IS101" s="1362"/>
      <c r="IT101" s="1362"/>
      <c r="IU101" s="1362"/>
      <c r="IV101" s="1362"/>
      <c r="IW101" s="1362"/>
      <c r="IX101" s="1362"/>
      <c r="IY101" s="1362"/>
      <c r="IZ101" s="1362"/>
      <c r="JA101" s="1362"/>
      <c r="JB101" s="1362"/>
      <c r="JC101" s="1362"/>
      <c r="JD101" s="1362"/>
      <c r="JE101" s="1362"/>
      <c r="JF101" s="1362"/>
      <c r="JG101" s="1362"/>
      <c r="JH101" s="1362"/>
      <c r="JI101" s="1362"/>
      <c r="JJ101" s="1362"/>
      <c r="JK101" s="1362"/>
      <c r="JL101" s="1362"/>
      <c r="JM101" s="1362"/>
      <c r="JN101" s="1362"/>
      <c r="JO101" s="1362"/>
      <c r="JP101" s="1362"/>
      <c r="JQ101" s="1362"/>
      <c r="JR101" s="1362"/>
      <c r="JS101" s="1362"/>
      <c r="JT101" s="1362"/>
      <c r="JU101" s="1362"/>
      <c r="JV101" s="1362"/>
      <c r="JW101" s="1362"/>
      <c r="JX101" s="1362"/>
      <c r="JY101" s="1363"/>
    </row>
    <row r="102" ht="14.25" customHeight="1">
      <c r="EL102" s="202"/>
      <c r="EM102" s="178"/>
      <c r="EN102" s="178"/>
      <c r="EO102" s="178"/>
      <c r="EP102" s="178"/>
      <c r="EQ102" s="178"/>
      <c r="ER102" s="178"/>
      <c r="ES102" s="178"/>
      <c r="ET102" s="178"/>
      <c r="EU102" s="178"/>
      <c r="EV102" s="178"/>
      <c r="EW102" s="178"/>
      <c r="EX102" s="178"/>
      <c r="EY102" s="178"/>
      <c r="EZ102" s="178"/>
      <c r="FA102" s="178"/>
      <c r="FB102" s="178"/>
      <c r="FC102" s="178"/>
      <c r="FD102" s="178"/>
      <c r="FE102" s="178"/>
      <c r="FF102" s="178"/>
      <c r="FG102" s="178"/>
      <c r="FH102" s="178"/>
      <c r="FI102" s="178"/>
      <c r="FJ102" s="178"/>
      <c r="FK102" s="178"/>
      <c r="FL102" s="178"/>
      <c r="FM102" s="178"/>
      <c r="FN102" s="178"/>
      <c r="FO102" s="178"/>
      <c r="FP102" s="178"/>
      <c r="FQ102" s="178"/>
      <c r="FR102" s="178"/>
      <c r="FS102" s="178"/>
      <c r="FT102" s="178"/>
      <c r="FU102" s="178"/>
      <c r="FV102" s="178"/>
      <c r="FW102" s="178"/>
      <c r="FX102" s="178"/>
      <c r="FY102" s="178"/>
      <c r="FZ102" s="178"/>
      <c r="GA102" s="178"/>
      <c r="GB102" s="178"/>
      <c r="GC102" s="178"/>
      <c r="GD102" s="178"/>
      <c r="GE102" s="178"/>
      <c r="GF102" s="178"/>
      <c r="GG102" s="178"/>
      <c r="GH102" s="178"/>
      <c r="GI102" s="178"/>
      <c r="GJ102" s="178"/>
      <c r="GK102" s="178"/>
      <c r="GL102" s="178"/>
      <c r="GM102" s="178"/>
      <c r="GN102" s="178"/>
      <c r="GO102" s="178"/>
      <c r="GP102" s="178"/>
      <c r="GQ102" s="178"/>
      <c r="GR102" s="178"/>
      <c r="GS102" s="178"/>
      <c r="GT102" s="178"/>
      <c r="GU102" s="178"/>
      <c r="GV102" s="178"/>
      <c r="GW102" s="178"/>
      <c r="GX102" s="178"/>
      <c r="GY102" s="178"/>
      <c r="GZ102" s="178"/>
      <c r="HA102" s="178"/>
      <c r="HB102" s="178"/>
      <c r="HC102" s="178"/>
      <c r="HD102" s="178"/>
      <c r="HE102" s="178"/>
      <c r="HF102" s="178"/>
      <c r="HG102" s="178"/>
      <c r="HH102" s="178"/>
      <c r="HI102" s="178"/>
      <c r="HJ102" s="178"/>
      <c r="HK102" s="178"/>
      <c r="HL102" s="178"/>
      <c r="HM102" s="178"/>
      <c r="HN102" s="178"/>
      <c r="HO102" s="178"/>
      <c r="HP102" s="178"/>
      <c r="HQ102" s="178"/>
      <c r="HR102" s="178"/>
      <c r="HS102" s="178"/>
      <c r="HT102" s="178"/>
      <c r="HU102" s="178"/>
      <c r="HV102" s="178"/>
      <c r="HW102" s="178"/>
      <c r="HX102" s="178"/>
      <c r="HY102" s="178"/>
      <c r="HZ102" s="178"/>
      <c r="IA102" s="178"/>
      <c r="IB102" s="178"/>
      <c r="IC102" s="178"/>
      <c r="ID102" s="178"/>
      <c r="IE102" s="178"/>
      <c r="IF102" s="178"/>
      <c r="IG102" s="178"/>
      <c r="IH102" s="178"/>
      <c r="II102" s="178"/>
      <c r="IJ102" s="178"/>
      <c r="IK102" s="178"/>
      <c r="IL102" s="178"/>
      <c r="IM102" s="178"/>
      <c r="IN102" s="178"/>
      <c r="IO102" s="178"/>
      <c r="IP102" s="178"/>
      <c r="IQ102" s="178"/>
      <c r="IR102" s="178"/>
      <c r="IS102" s="178"/>
      <c r="IT102" s="178"/>
      <c r="IU102" s="178"/>
      <c r="IV102" s="178"/>
      <c r="IW102" s="178"/>
      <c r="IX102" s="178"/>
      <c r="IY102" s="178"/>
      <c r="IZ102" s="178"/>
      <c r="JA102" s="178"/>
      <c r="JB102" s="178"/>
      <c r="JC102" s="178"/>
      <c r="JD102" s="178"/>
      <c r="JE102" s="178"/>
      <c r="JF102" s="178"/>
      <c r="JG102" s="178"/>
      <c r="JH102" s="178"/>
      <c r="JI102" s="178"/>
      <c r="JJ102" s="178"/>
      <c r="JK102" s="178"/>
      <c r="JL102" s="178"/>
      <c r="JM102" s="178"/>
      <c r="JN102" s="178"/>
      <c r="JO102" s="178"/>
      <c r="JP102" s="178"/>
      <c r="JQ102" s="178"/>
      <c r="JR102" s="178"/>
      <c r="JS102" s="178"/>
      <c r="JT102" s="178"/>
      <c r="JU102" s="178"/>
      <c r="JV102" s="178"/>
      <c r="JW102" s="178"/>
      <c r="JX102" s="178"/>
      <c r="JY102" s="178"/>
    </row>
    <row r="103" ht="14.25" customHeight="1">
      <c r="EL103" s="178"/>
      <c r="EM103" s="178"/>
      <c r="EN103" s="178"/>
      <c r="EO103" s="178"/>
      <c r="EP103" s="178"/>
      <c r="EQ103" s="178"/>
      <c r="ER103" s="178"/>
      <c r="ES103" s="178"/>
      <c r="ET103" s="178"/>
      <c r="EU103" s="178"/>
      <c r="EV103" s="178"/>
      <c r="EW103" s="178"/>
      <c r="EX103" s="178"/>
      <c r="EY103" s="178"/>
      <c r="EZ103" s="178"/>
      <c r="FA103" s="178"/>
      <c r="FB103" s="178"/>
      <c r="FC103" s="178"/>
      <c r="FD103" s="178"/>
      <c r="FE103" s="178"/>
      <c r="FF103" s="178"/>
      <c r="FG103" s="178"/>
      <c r="FH103" s="178"/>
      <c r="FI103" s="178"/>
      <c r="FJ103" s="178"/>
      <c r="FK103" s="178"/>
      <c r="FL103" s="178"/>
      <c r="FM103" s="178"/>
      <c r="FN103" s="178"/>
      <c r="FO103" s="178"/>
      <c r="FP103" s="178"/>
      <c r="FQ103" s="178"/>
      <c r="FR103" s="178"/>
      <c r="FS103" s="178"/>
      <c r="FT103" s="178"/>
      <c r="FU103" s="178"/>
      <c r="FV103" s="178"/>
      <c r="FW103" s="178"/>
      <c r="FX103" s="178"/>
      <c r="FY103" s="178"/>
      <c r="FZ103" s="178"/>
      <c r="GA103" s="178"/>
      <c r="GB103" s="178"/>
      <c r="GC103" s="178"/>
      <c r="GD103" s="178"/>
      <c r="GE103" s="178"/>
      <c r="GF103" s="178"/>
      <c r="GG103" s="178"/>
      <c r="GH103" s="178"/>
      <c r="GI103" s="178"/>
      <c r="GJ103" s="178"/>
      <c r="GK103" s="178"/>
      <c r="GL103" s="178"/>
      <c r="GM103" s="178"/>
      <c r="GN103" s="178"/>
      <c r="GO103" s="178"/>
      <c r="GP103" s="178"/>
      <c r="GQ103" s="178"/>
      <c r="GR103" s="178"/>
      <c r="GS103" s="178"/>
      <c r="GT103" s="178"/>
      <c r="GU103" s="178"/>
      <c r="GV103" s="178"/>
      <c r="GW103" s="178"/>
      <c r="GX103" s="178"/>
      <c r="GY103" s="178"/>
      <c r="GZ103" s="178"/>
      <c r="HA103" s="178"/>
      <c r="HB103" s="178"/>
      <c r="HC103" s="178"/>
      <c r="HD103" s="178"/>
      <c r="HE103" s="178"/>
      <c r="HF103" s="178"/>
      <c r="HG103" s="178"/>
      <c r="HH103" s="178"/>
      <c r="HI103" s="178"/>
      <c r="HJ103" s="178"/>
      <c r="HK103" s="178"/>
      <c r="HL103" s="178"/>
      <c r="HM103" s="178"/>
      <c r="HN103" s="178"/>
      <c r="HO103" s="178"/>
      <c r="HP103" s="178"/>
      <c r="HQ103" s="178"/>
      <c r="HR103" s="178"/>
      <c r="HS103" s="178"/>
      <c r="HT103" s="178"/>
      <c r="HU103" s="178"/>
      <c r="HV103" s="178"/>
      <c r="HW103" s="178"/>
      <c r="HX103" s="178"/>
      <c r="HY103" s="178"/>
      <c r="HZ103" s="178"/>
      <c r="IA103" s="178"/>
      <c r="IB103" s="178"/>
      <c r="IC103" s="178"/>
      <c r="ID103" s="178"/>
      <c r="IE103" s="178"/>
      <c r="IF103" s="178"/>
      <c r="IG103" s="178"/>
      <c r="IH103" s="178"/>
      <c r="II103" s="178"/>
      <c r="IJ103" s="178"/>
      <c r="IK103" s="178"/>
      <c r="IL103" s="178"/>
      <c r="IM103" s="178"/>
      <c r="IN103" s="178"/>
      <c r="IO103" s="178"/>
      <c r="IP103" s="178"/>
      <c r="IQ103" s="178"/>
      <c r="IR103" s="178"/>
      <c r="IS103" s="178"/>
      <c r="IT103" s="178"/>
      <c r="IU103" s="178"/>
      <c r="IV103" s="178"/>
      <c r="IW103" s="178"/>
      <c r="IX103" s="178"/>
      <c r="IY103" s="178"/>
      <c r="IZ103" s="178"/>
      <c r="JA103" s="178"/>
      <c r="JB103" s="178"/>
      <c r="JC103" s="178"/>
      <c r="JD103" s="178"/>
      <c r="JE103" s="178"/>
      <c r="JF103" s="178"/>
      <c r="JG103" s="178"/>
      <c r="JH103" s="178"/>
      <c r="JI103" s="178"/>
      <c r="JJ103" s="178"/>
      <c r="JK103" s="178"/>
      <c r="JL103" s="178"/>
      <c r="JM103" s="178"/>
      <c r="JN103" s="178"/>
      <c r="JO103" s="178"/>
      <c r="JP103" s="178"/>
      <c r="JQ103" s="178"/>
      <c r="JR103" s="178"/>
      <c r="JS103" s="178"/>
      <c r="JT103" s="178"/>
      <c r="JU103" s="178"/>
      <c r="JV103" s="178"/>
      <c r="JW103" s="178"/>
      <c r="JX103" s="178"/>
      <c r="JY103" s="178"/>
    </row>
    <row r="104" ht="14.25" customHeight="1">
      <c r="EL104" s="178"/>
      <c r="EM104" s="178"/>
      <c r="EN104" s="178"/>
      <c r="EO104" s="178"/>
      <c r="EP104" s="178"/>
      <c r="EQ104" s="178"/>
      <c r="ER104" s="178"/>
      <c r="ES104" s="178"/>
      <c r="ET104" s="178"/>
      <c r="EU104" s="178"/>
      <c r="EV104" s="178"/>
      <c r="EW104" s="178"/>
      <c r="EX104" s="178"/>
      <c r="EY104" s="178"/>
      <c r="EZ104" s="178"/>
      <c r="FA104" s="178"/>
      <c r="FB104" s="178"/>
      <c r="FC104" s="178"/>
      <c r="FD104" s="178"/>
      <c r="FE104" s="178"/>
      <c r="FF104" s="178"/>
      <c r="FG104" s="178"/>
      <c r="FH104" s="178"/>
      <c r="FI104" s="178"/>
      <c r="FJ104" s="178"/>
      <c r="FK104" s="178"/>
      <c r="FL104" s="178"/>
      <c r="FM104" s="178"/>
      <c r="FN104" s="178"/>
      <c r="FO104" s="178"/>
      <c r="FP104" s="178"/>
      <c r="FQ104" s="178"/>
      <c r="FR104" s="178"/>
      <c r="FS104" s="178"/>
      <c r="FT104" s="178"/>
      <c r="FU104" s="178"/>
      <c r="FV104" s="178"/>
      <c r="FW104" s="178"/>
      <c r="FX104" s="178"/>
      <c r="FY104" s="178"/>
      <c r="FZ104" s="178"/>
      <c r="GA104" s="178"/>
      <c r="GB104" s="178"/>
      <c r="GC104" s="178"/>
      <c r="GD104" s="178"/>
      <c r="GE104" s="178"/>
      <c r="GF104" s="178"/>
      <c r="GG104" s="178"/>
      <c r="GH104" s="178"/>
      <c r="GI104" s="178"/>
      <c r="GJ104" s="178"/>
      <c r="GK104" s="178"/>
      <c r="GL104" s="178"/>
      <c r="GM104" s="178"/>
      <c r="GN104" s="178"/>
      <c r="GO104" s="178"/>
      <c r="GP104" s="178"/>
      <c r="GQ104" s="178"/>
      <c r="GR104" s="178"/>
      <c r="GS104" s="178"/>
      <c r="GT104" s="178"/>
      <c r="GU104" s="178"/>
      <c r="GV104" s="178"/>
      <c r="GW104" s="178"/>
      <c r="GX104" s="178"/>
      <c r="GY104" s="178"/>
      <c r="GZ104" s="178"/>
      <c r="HA104" s="178"/>
      <c r="HB104" s="178"/>
      <c r="HC104" s="178"/>
      <c r="HD104" s="178"/>
      <c r="HE104" s="178"/>
      <c r="HF104" s="178"/>
      <c r="HG104" s="178"/>
      <c r="HH104" s="178"/>
      <c r="HI104" s="178"/>
      <c r="HJ104" s="178"/>
      <c r="HK104" s="178"/>
      <c r="HL104" s="178"/>
      <c r="HM104" s="178"/>
      <c r="HN104" s="178"/>
      <c r="HO104" s="178"/>
      <c r="HP104" s="178"/>
      <c r="HQ104" s="178"/>
      <c r="HR104" s="178"/>
      <c r="HS104" s="178"/>
      <c r="HT104" s="178"/>
      <c r="HU104" s="178"/>
      <c r="HV104" s="178"/>
      <c r="HW104" s="178"/>
      <c r="HX104" s="178"/>
      <c r="HY104" s="178"/>
      <c r="HZ104" s="178"/>
      <c r="IA104" s="178"/>
      <c r="IB104" s="178"/>
      <c r="IC104" s="178"/>
      <c r="ID104" s="178"/>
      <c r="IE104" s="178"/>
      <c r="IF104" s="178"/>
      <c r="IG104" s="178"/>
      <c r="IH104" s="178"/>
      <c r="II104" s="178"/>
      <c r="IJ104" s="178"/>
      <c r="IK104" s="178"/>
      <c r="IL104" s="178"/>
      <c r="IM104" s="178"/>
      <c r="IN104" s="178"/>
      <c r="IO104" s="178"/>
      <c r="IP104" s="178"/>
      <c r="IQ104" s="178"/>
      <c r="IR104" s="178"/>
      <c r="IS104" s="178"/>
      <c r="IT104" s="178"/>
      <c r="IU104" s="178"/>
      <c r="IV104" s="178"/>
      <c r="IW104" s="178"/>
      <c r="IX104" s="178"/>
      <c r="IY104" s="178"/>
      <c r="IZ104" s="178"/>
      <c r="JA104" s="178"/>
      <c r="JB104" s="178"/>
      <c r="JC104" s="178"/>
      <c r="JD104" s="178"/>
      <c r="JE104" s="178"/>
      <c r="JF104" s="178"/>
      <c r="JG104" s="178"/>
      <c r="JH104" s="178"/>
      <c r="JI104" s="178"/>
      <c r="JJ104" s="178"/>
      <c r="JK104" s="178"/>
      <c r="JL104" s="178"/>
      <c r="JM104" s="178"/>
      <c r="JN104" s="178"/>
      <c r="JO104" s="178"/>
      <c r="JP104" s="178"/>
      <c r="JQ104" s="178"/>
      <c r="JR104" s="178"/>
      <c r="JS104" s="178"/>
      <c r="JT104" s="178"/>
      <c r="JU104" s="178"/>
      <c r="JV104" s="178"/>
      <c r="JW104" s="178"/>
      <c r="JX104" s="178"/>
      <c r="JY104" s="178"/>
    </row>
    <row r="105" ht="14.25" customHeight="1">
      <c r="EL105" s="178"/>
      <c r="EM105" s="178"/>
      <c r="EN105" s="178"/>
      <c r="EO105" s="178"/>
      <c r="EP105" s="178"/>
      <c r="EQ105" s="178"/>
      <c r="ER105" s="178"/>
      <c r="ES105" s="178"/>
      <c r="ET105" s="178"/>
      <c r="EU105" s="178"/>
      <c r="EV105" s="178"/>
      <c r="EW105" s="178"/>
      <c r="EX105" s="178"/>
      <c r="EY105" s="178"/>
      <c r="EZ105" s="178"/>
      <c r="FA105" s="178"/>
      <c r="FB105" s="178"/>
      <c r="FC105" s="178"/>
      <c r="FD105" s="178"/>
      <c r="FE105" s="178"/>
      <c r="FF105" s="178"/>
      <c r="FG105" s="178"/>
      <c r="FH105" s="178"/>
      <c r="FI105" s="178"/>
      <c r="FJ105" s="178"/>
      <c r="FK105" s="178"/>
      <c r="FL105" s="178"/>
      <c r="FM105" s="178"/>
      <c r="FN105" s="178"/>
      <c r="FO105" s="178"/>
      <c r="FP105" s="178"/>
      <c r="FQ105" s="178"/>
      <c r="FR105" s="178"/>
      <c r="FS105" s="178"/>
      <c r="FT105" s="178"/>
      <c r="FU105" s="178"/>
      <c r="FV105" s="178"/>
      <c r="FW105" s="178"/>
      <c r="FX105" s="178"/>
      <c r="FY105" s="178"/>
      <c r="FZ105" s="178"/>
      <c r="GA105" s="178"/>
      <c r="GB105" s="178"/>
      <c r="GC105" s="178"/>
      <c r="GD105" s="178"/>
      <c r="GE105" s="178"/>
      <c r="GF105" s="178"/>
      <c r="GG105" s="178"/>
      <c r="GH105" s="178"/>
      <c r="GI105" s="178"/>
      <c r="GJ105" s="178"/>
      <c r="GK105" s="178"/>
      <c r="GL105" s="178"/>
      <c r="GM105" s="178"/>
      <c r="GN105" s="178"/>
      <c r="GO105" s="178"/>
      <c r="GP105" s="178"/>
      <c r="GQ105" s="178"/>
      <c r="GR105" s="178"/>
      <c r="GS105" s="178"/>
      <c r="GT105" s="178"/>
      <c r="GU105" s="178"/>
      <c r="GV105" s="178"/>
      <c r="GW105" s="178"/>
      <c r="GX105" s="178"/>
      <c r="GY105" s="178"/>
      <c r="GZ105" s="178"/>
      <c r="HA105" s="178"/>
      <c r="HB105" s="178"/>
      <c r="HC105" s="178"/>
      <c r="HD105" s="178"/>
      <c r="HE105" s="178"/>
      <c r="HF105" s="178"/>
      <c r="HG105" s="178"/>
      <c r="HH105" s="178"/>
      <c r="HI105" s="178"/>
      <c r="HJ105" s="178"/>
      <c r="HK105" s="178"/>
      <c r="HL105" s="178"/>
      <c r="HM105" s="178"/>
      <c r="HN105" s="178"/>
      <c r="HO105" s="178"/>
      <c r="HP105" s="178"/>
      <c r="HQ105" s="178"/>
      <c r="HR105" s="178"/>
      <c r="HS105" s="178"/>
      <c r="HT105" s="178"/>
      <c r="HU105" s="178"/>
      <c r="HV105" s="178"/>
      <c r="HW105" s="178"/>
      <c r="HX105" s="178"/>
      <c r="HY105" s="178"/>
      <c r="HZ105" s="178"/>
      <c r="IA105" s="178"/>
      <c r="IB105" s="178"/>
      <c r="IC105" s="178"/>
      <c r="ID105" s="178"/>
      <c r="IE105" s="178"/>
      <c r="IF105" s="178"/>
      <c r="IG105" s="178"/>
      <c r="IH105" s="178"/>
      <c r="II105" s="178"/>
      <c r="IJ105" s="178"/>
      <c r="IK105" s="178"/>
      <c r="IL105" s="178"/>
      <c r="IM105" s="178"/>
      <c r="IN105" s="178"/>
      <c r="IO105" s="178"/>
      <c r="IP105" s="178"/>
      <c r="IQ105" s="178"/>
      <c r="IR105" s="178"/>
      <c r="IS105" s="178"/>
      <c r="IT105" s="178"/>
      <c r="IU105" s="178"/>
      <c r="IV105" s="178"/>
      <c r="IW105" s="178"/>
      <c r="IX105" s="178"/>
      <c r="IY105" s="178"/>
      <c r="IZ105" s="178"/>
      <c r="JA105" s="178"/>
      <c r="JB105" s="178"/>
      <c r="JC105" s="178"/>
      <c r="JD105" s="178"/>
      <c r="JE105" s="178"/>
      <c r="JF105" s="178"/>
      <c r="JG105" s="178"/>
      <c r="JH105" s="178"/>
      <c r="JI105" s="178"/>
      <c r="JJ105" s="178"/>
      <c r="JK105" s="178"/>
      <c r="JL105" s="178"/>
      <c r="JM105" s="178"/>
      <c r="JN105" s="178"/>
      <c r="JO105" s="178"/>
      <c r="JP105" s="178"/>
      <c r="JQ105" s="178"/>
      <c r="JR105" s="178"/>
      <c r="JS105" s="178"/>
      <c r="JT105" s="178"/>
      <c r="JU105" s="178"/>
      <c r="JV105" s="178"/>
      <c r="JW105" s="178"/>
      <c r="JX105" s="178"/>
      <c r="JY105" s="178"/>
    </row>
    <row r="106" ht="14.25" customHeight="1"/>
    <row r="107" ht="14.25" customHeight="1"/>
    <row r="108" ht="14.25" customHeight="1"/>
    <row r="109" ht="14.25" customHeight="1"/>
    <row r="110" ht="14.25" customHeight="1"/>
    <row r="111" ht="14.25" customHeight="1"/>
    <row r="112" ht="14.25" customHeight="1">
      <c r="EL112" s="730"/>
      <c r="EM112" s="730"/>
      <c r="EN112" s="730"/>
      <c r="EO112" s="730"/>
      <c r="EP112" s="730"/>
      <c r="EQ112" s="730"/>
      <c r="ER112" s="730"/>
      <c r="ES112" s="730"/>
      <c r="ET112" s="730"/>
      <c r="EU112" s="730"/>
      <c r="EV112" s="730"/>
      <c r="EW112" s="730"/>
      <c r="EX112" s="730"/>
      <c r="EY112" s="730"/>
      <c r="EZ112" s="730"/>
      <c r="FA112" s="730"/>
      <c r="FB112" s="730"/>
      <c r="FC112" s="730"/>
      <c r="FD112" s="730"/>
      <c r="FE112" s="730"/>
      <c r="FF112" s="730"/>
      <c r="FG112" s="730"/>
      <c r="FH112" s="730"/>
      <c r="FI112" s="730"/>
      <c r="FJ112" s="730"/>
      <c r="FK112" s="730"/>
      <c r="FL112" s="730"/>
      <c r="FM112" s="730"/>
      <c r="FN112" s="730"/>
      <c r="FO112" s="730"/>
      <c r="FP112" s="730"/>
      <c r="FQ112" s="730"/>
      <c r="FR112" s="730"/>
      <c r="FS112" s="730"/>
      <c r="FT112" s="730"/>
      <c r="FU112" s="730"/>
      <c r="FV112" s="730"/>
      <c r="FW112" s="730"/>
      <c r="FX112" s="730"/>
      <c r="FY112" s="730"/>
      <c r="FZ112" s="730"/>
      <c r="GA112" s="730"/>
      <c r="GB112" s="730"/>
      <c r="GC112" s="730"/>
      <c r="GD112" s="730"/>
      <c r="GE112" s="730"/>
      <c r="GF112" s="730"/>
      <c r="GG112" s="730"/>
      <c r="GH112" s="730"/>
      <c r="GI112" s="730"/>
      <c r="GJ112" s="730"/>
      <c r="GK112" s="730"/>
      <c r="GL112" s="730"/>
      <c r="GM112" s="730"/>
      <c r="GN112" s="730"/>
      <c r="GO112" s="730"/>
      <c r="GP112" s="730"/>
      <c r="GQ112" s="730"/>
      <c r="GR112" s="730"/>
      <c r="GS112" s="730"/>
      <c r="GT112" s="730"/>
      <c r="GU112" s="730"/>
      <c r="GV112" s="730"/>
      <c r="GW112" s="730"/>
      <c r="GX112" s="730"/>
      <c r="GY112" s="730"/>
      <c r="GZ112" s="730"/>
      <c r="HA112" s="730"/>
      <c r="HB112" s="730"/>
      <c r="HC112" s="730"/>
      <c r="HD112" s="730"/>
      <c r="HE112" s="730"/>
      <c r="HF112" s="730"/>
      <c r="HG112" s="730"/>
      <c r="HH112" s="730"/>
      <c r="HI112" s="730"/>
      <c r="HJ112" s="730"/>
      <c r="HK112" s="730"/>
      <c r="HL112" s="730"/>
      <c r="HM112" s="730"/>
      <c r="HN112" s="730"/>
      <c r="HO112" s="730"/>
      <c r="HP112" s="730"/>
      <c r="HQ112" s="730"/>
      <c r="HR112" s="730"/>
      <c r="HS112" s="730"/>
      <c r="HT112" s="730"/>
      <c r="HU112" s="730"/>
      <c r="HV112" s="730"/>
      <c r="HW112" s="730"/>
      <c r="HX112" s="730"/>
      <c r="HY112" s="730"/>
      <c r="HZ112" s="730"/>
      <c r="IA112" s="730"/>
      <c r="IB112" s="730"/>
      <c r="IC112" s="730"/>
      <c r="ID112" s="730"/>
      <c r="IE112" s="730"/>
      <c r="IF112" s="730"/>
      <c r="IG112" s="730"/>
      <c r="IH112" s="730"/>
      <c r="II112" s="730"/>
      <c r="IJ112" s="730"/>
      <c r="IK112" s="730"/>
      <c r="IL112" s="730"/>
      <c r="IM112" s="730"/>
      <c r="IN112" s="730"/>
      <c r="IO112" s="730"/>
      <c r="IP112" s="730"/>
      <c r="IQ112" s="730"/>
      <c r="IR112" s="730"/>
      <c r="IS112" s="730"/>
      <c r="IT112" s="730"/>
      <c r="IU112" s="730"/>
      <c r="IV112" s="730"/>
      <c r="IW112" s="730"/>
      <c r="IX112" s="730"/>
      <c r="IY112" s="730"/>
      <c r="IZ112" s="730"/>
      <c r="JA112" s="730"/>
      <c r="JB112" s="730"/>
      <c r="JC112" s="730"/>
      <c r="JD112" s="730"/>
      <c r="JE112" s="730"/>
      <c r="JF112" s="730"/>
      <c r="JG112" s="730"/>
      <c r="JH112" s="730"/>
      <c r="JI112" s="730"/>
      <c r="JJ112" s="730"/>
      <c r="JK112" s="730"/>
      <c r="JL112" s="730"/>
      <c r="JM112" s="730"/>
      <c r="JN112" s="730"/>
      <c r="JO112" s="730"/>
      <c r="JP112" s="730"/>
      <c r="JQ112" s="730"/>
      <c r="JR112" s="730"/>
      <c r="JS112" s="730"/>
      <c r="JT112" s="730"/>
      <c r="JU112" s="730"/>
      <c r="JV112" s="730"/>
      <c r="JW112" s="730"/>
      <c r="JX112" s="730"/>
      <c r="JY112" s="730"/>
    </row>
    <row r="113" ht="14.25" customHeight="1">
      <c r="A113" s="1378" t="s">
        <v>1067</v>
      </c>
      <c r="B113" s="1379">
        <f>SUM(B112:F112)</f>
        <v>327070.2402</v>
      </c>
      <c r="F113" s="1380"/>
      <c r="G113" s="1379">
        <f>SUM(G112:K112)</f>
        <v>327070.2402</v>
      </c>
      <c r="K113" s="1380"/>
      <c r="L113" s="1379">
        <f>SUM(L112:P112)</f>
        <v>327070.2402</v>
      </c>
      <c r="P113" s="1380"/>
      <c r="Q113" s="1379">
        <f>SUM(Q112:Y112)</f>
        <v>327070.2402</v>
      </c>
      <c r="Y113" s="1380"/>
      <c r="Z113" s="1379">
        <f>SUM(Z112:AG112)</f>
        <v>381600.6934</v>
      </c>
      <c r="AG113" s="1380"/>
      <c r="AH113" s="1379">
        <f>SUM(AH112:AO112)</f>
        <v>381600.6934</v>
      </c>
      <c r="AO113" s="1380"/>
      <c r="AP113" s="1379">
        <f>SUM(AP112:BI112)</f>
        <v>399618.8934</v>
      </c>
      <c r="BI113" s="1380"/>
      <c r="BJ113" s="1379">
        <f>SUM(BJ112:BT112)</f>
        <v>105238.4884</v>
      </c>
      <c r="BT113" s="1380"/>
      <c r="BU113" s="1379">
        <f>SUM(BU112:CA112)</f>
        <v>206231.7638</v>
      </c>
      <c r="CA113" s="1380"/>
      <c r="CB113" s="1379">
        <f>SUM(CB112:CK112)</f>
        <v>175368.9296</v>
      </c>
      <c r="CK113" s="1380"/>
      <c r="CL113" s="1379">
        <f>SUM(CL112:CU112)</f>
        <v>374072.995</v>
      </c>
      <c r="CU113" s="1380"/>
      <c r="CV113" s="1379">
        <f>SUM(CV112:DC112)</f>
        <v>381600.6934</v>
      </c>
      <c r="DC113" s="1380"/>
      <c r="DD113" s="1379">
        <f>SUM(DD112:DL112)</f>
        <v>72548.65324</v>
      </c>
      <c r="DL113" s="1380"/>
      <c r="DM113" s="1379">
        <f>SUM(DM112:DR112)</f>
        <v>72548.65324</v>
      </c>
      <c r="DR113" s="1380"/>
      <c r="DS113" s="1379">
        <f>SUM(DS112:DY112)</f>
        <v>72548.65324</v>
      </c>
      <c r="DY113" s="1380"/>
      <c r="DZ113" s="1379">
        <f>SUM(DZ112:EB112)</f>
        <v>72548.65324</v>
      </c>
      <c r="EB113" s="1380"/>
      <c r="EC113" s="1379">
        <f>SUM(EC112:EF112)</f>
        <v>18018.2</v>
      </c>
      <c r="EF113" s="1380"/>
      <c r="EG113" s="1379">
        <f>SUM(EG112:EK112)</f>
        <v>18018.2</v>
      </c>
      <c r="EK113" s="1380"/>
    </row>
    <row r="114" ht="14.25" customHeight="1">
      <c r="A114" s="1381"/>
      <c r="B114" s="1381"/>
      <c r="C114" s="1381"/>
    </row>
    <row r="115" ht="14.25" customHeight="1">
      <c r="A115" s="1382" t="s">
        <v>1068</v>
      </c>
      <c r="B115" s="1382"/>
      <c r="C115" s="1381"/>
    </row>
    <row r="116" ht="14.25" customHeight="1">
      <c r="A116" s="1383" t="s">
        <v>77</v>
      </c>
      <c r="B116" s="1384" t="s">
        <v>335</v>
      </c>
      <c r="C116" s="1385" t="s">
        <v>336</v>
      </c>
      <c r="D116" s="1385" t="s">
        <v>337</v>
      </c>
      <c r="E116" s="1385" t="s">
        <v>338</v>
      </c>
      <c r="F116" s="1385" t="s">
        <v>339</v>
      </c>
      <c r="G116" s="1386" t="s">
        <v>340</v>
      </c>
      <c r="H116" s="1387" t="s">
        <v>341</v>
      </c>
      <c r="I116" s="1387" t="s">
        <v>342</v>
      </c>
      <c r="J116" s="1387" t="s">
        <v>343</v>
      </c>
      <c r="K116" s="1387" t="s">
        <v>344</v>
      </c>
      <c r="L116" s="1388" t="s">
        <v>345</v>
      </c>
      <c r="M116" s="1389" t="s">
        <v>346</v>
      </c>
      <c r="N116" s="1389" t="s">
        <v>347</v>
      </c>
      <c r="O116" s="1389" t="s">
        <v>348</v>
      </c>
      <c r="P116" s="1389" t="s">
        <v>349</v>
      </c>
      <c r="Q116" s="1386" t="s">
        <v>350</v>
      </c>
      <c r="R116" s="1387" t="s">
        <v>351</v>
      </c>
      <c r="S116" s="1387" t="s">
        <v>352</v>
      </c>
      <c r="T116" s="1387" t="s">
        <v>353</v>
      </c>
      <c r="U116" s="1387" t="s">
        <v>354</v>
      </c>
      <c r="V116" s="1387" t="s">
        <v>355</v>
      </c>
      <c r="W116" s="1387" t="s">
        <v>356</v>
      </c>
      <c r="X116" s="1387" t="s">
        <v>357</v>
      </c>
      <c r="Y116" s="1387" t="s">
        <v>358</v>
      </c>
      <c r="Z116" s="1388" t="s">
        <v>359</v>
      </c>
      <c r="AA116" s="1389" t="s">
        <v>360</v>
      </c>
      <c r="AB116" s="1389" t="s">
        <v>361</v>
      </c>
      <c r="AC116" s="1389" t="s">
        <v>362</v>
      </c>
      <c r="AD116" s="1389" t="s">
        <v>363</v>
      </c>
      <c r="AE116" s="1389" t="s">
        <v>364</v>
      </c>
      <c r="AF116" s="1389" t="s">
        <v>365</v>
      </c>
      <c r="AG116" s="1389" t="s">
        <v>366</v>
      </c>
      <c r="AH116" s="1386" t="s">
        <v>367</v>
      </c>
      <c r="AI116" s="1387" t="s">
        <v>368</v>
      </c>
      <c r="AJ116" s="1387" t="s">
        <v>369</v>
      </c>
      <c r="AK116" s="1387" t="s">
        <v>370</v>
      </c>
      <c r="AL116" s="1387" t="s">
        <v>371</v>
      </c>
      <c r="AM116" s="1387" t="s">
        <v>372</v>
      </c>
      <c r="AN116" s="1387" t="s">
        <v>373</v>
      </c>
      <c r="AO116" s="1387" t="s">
        <v>374</v>
      </c>
      <c r="AP116" s="1388" t="s">
        <v>375</v>
      </c>
      <c r="AQ116" s="1389" t="s">
        <v>376</v>
      </c>
      <c r="AR116" s="1389" t="s">
        <v>377</v>
      </c>
      <c r="AS116" s="1389" t="s">
        <v>378</v>
      </c>
      <c r="AT116" s="1389" t="s">
        <v>379</v>
      </c>
      <c r="AU116" s="1389" t="s">
        <v>380</v>
      </c>
      <c r="AV116" s="1389" t="s">
        <v>381</v>
      </c>
      <c r="AW116" s="1389" t="s">
        <v>382</v>
      </c>
      <c r="AX116" s="1389" t="s">
        <v>383</v>
      </c>
      <c r="AY116" s="1389" t="s">
        <v>384</v>
      </c>
      <c r="AZ116" s="1389" t="s">
        <v>385</v>
      </c>
      <c r="BA116" s="1389" t="s">
        <v>386</v>
      </c>
      <c r="BB116" s="1389" t="s">
        <v>387</v>
      </c>
      <c r="BC116" s="1389" t="s">
        <v>388</v>
      </c>
      <c r="BD116" s="1389" t="s">
        <v>389</v>
      </c>
      <c r="BE116" s="1389" t="s">
        <v>390</v>
      </c>
      <c r="BF116" s="1389" t="s">
        <v>391</v>
      </c>
      <c r="BG116" s="1389" t="s">
        <v>392</v>
      </c>
      <c r="BH116" s="1389" t="s">
        <v>393</v>
      </c>
      <c r="BI116" s="1389" t="s">
        <v>394</v>
      </c>
      <c r="BJ116" s="1387" t="s">
        <v>395</v>
      </c>
      <c r="BK116" s="1387" t="s">
        <v>396</v>
      </c>
      <c r="BL116" s="1387" t="s">
        <v>397</v>
      </c>
      <c r="BM116" s="1387" t="s">
        <v>398</v>
      </c>
      <c r="BN116" s="1387" t="s">
        <v>399</v>
      </c>
      <c r="BO116" s="1387" t="s">
        <v>400</v>
      </c>
      <c r="BP116" s="1387" t="s">
        <v>401</v>
      </c>
      <c r="BQ116" s="1387" t="s">
        <v>402</v>
      </c>
      <c r="BR116" s="1387" t="s">
        <v>403</v>
      </c>
      <c r="BS116" s="1387" t="s">
        <v>404</v>
      </c>
      <c r="BT116" s="1387" t="s">
        <v>405</v>
      </c>
      <c r="BU116" s="1389" t="s">
        <v>406</v>
      </c>
      <c r="BV116" s="1389" t="s">
        <v>407</v>
      </c>
      <c r="BW116" s="1389" t="s">
        <v>408</v>
      </c>
      <c r="BX116" s="1389" t="s">
        <v>409</v>
      </c>
      <c r="BY116" s="1389" t="s">
        <v>410</v>
      </c>
      <c r="BZ116" s="1389" t="s">
        <v>411</v>
      </c>
      <c r="CA116" s="1389" t="s">
        <v>412</v>
      </c>
      <c r="CB116" s="1387" t="s">
        <v>413</v>
      </c>
      <c r="CC116" s="1387" t="s">
        <v>414</v>
      </c>
      <c r="CD116" s="1387" t="s">
        <v>415</v>
      </c>
      <c r="CE116" s="1387" t="s">
        <v>416</v>
      </c>
      <c r="CF116" s="1387" t="s">
        <v>417</v>
      </c>
      <c r="CG116" s="1387" t="s">
        <v>418</v>
      </c>
      <c r="CH116" s="1387" t="s">
        <v>419</v>
      </c>
      <c r="CI116" s="1387" t="s">
        <v>420</v>
      </c>
      <c r="CJ116" s="1387" t="s">
        <v>421</v>
      </c>
      <c r="CK116" s="1387" t="s">
        <v>422</v>
      </c>
      <c r="CL116" s="1389" t="s">
        <v>423</v>
      </c>
      <c r="CM116" s="1389" t="s">
        <v>424</v>
      </c>
      <c r="CN116" s="1389" t="s">
        <v>425</v>
      </c>
      <c r="CO116" s="1389" t="s">
        <v>426</v>
      </c>
      <c r="CP116" s="1389" t="s">
        <v>427</v>
      </c>
      <c r="CQ116" s="1389" t="s">
        <v>428</v>
      </c>
      <c r="CR116" s="1389" t="s">
        <v>429</v>
      </c>
      <c r="CS116" s="1389" t="s">
        <v>430</v>
      </c>
      <c r="CT116" s="1389" t="s">
        <v>431</v>
      </c>
      <c r="CU116" s="1389" t="s">
        <v>432</v>
      </c>
      <c r="CV116" s="1387" t="s">
        <v>433</v>
      </c>
      <c r="CW116" s="1387" t="s">
        <v>434</v>
      </c>
      <c r="CX116" s="1387" t="s">
        <v>435</v>
      </c>
      <c r="CY116" s="1387" t="s">
        <v>436</v>
      </c>
      <c r="CZ116" s="1387" t="s">
        <v>437</v>
      </c>
      <c r="DA116" s="1387" t="s">
        <v>438</v>
      </c>
      <c r="DB116" s="1387" t="s">
        <v>439</v>
      </c>
      <c r="DC116" s="1387" t="s">
        <v>440</v>
      </c>
      <c r="DD116" s="1389" t="s">
        <v>441</v>
      </c>
      <c r="DE116" s="1389" t="s">
        <v>442</v>
      </c>
      <c r="DF116" s="1389" t="s">
        <v>443</v>
      </c>
      <c r="DG116" s="1389" t="s">
        <v>444</v>
      </c>
      <c r="DH116" s="1389" t="s">
        <v>445</v>
      </c>
      <c r="DI116" s="1389" t="s">
        <v>446</v>
      </c>
      <c r="DJ116" s="1389" t="s">
        <v>447</v>
      </c>
      <c r="DK116" s="1389" t="s">
        <v>448</v>
      </c>
      <c r="DL116" s="1389" t="s">
        <v>449</v>
      </c>
      <c r="DM116" s="1387" t="s">
        <v>450</v>
      </c>
      <c r="DN116" s="1387" t="s">
        <v>451</v>
      </c>
      <c r="DO116" s="1387" t="s">
        <v>452</v>
      </c>
      <c r="DP116" s="1387" t="s">
        <v>453</v>
      </c>
      <c r="DQ116" s="1387" t="s">
        <v>454</v>
      </c>
      <c r="DR116" s="1387" t="s">
        <v>455</v>
      </c>
      <c r="DS116" s="1389" t="s">
        <v>456</v>
      </c>
      <c r="DT116" s="1389" t="s">
        <v>457</v>
      </c>
      <c r="DU116" s="1389" t="s">
        <v>458</v>
      </c>
      <c r="DV116" s="1389" t="s">
        <v>459</v>
      </c>
      <c r="DW116" s="1389" t="s">
        <v>460</v>
      </c>
      <c r="DX116" s="1389" t="s">
        <v>461</v>
      </c>
      <c r="DY116" s="1389" t="s">
        <v>462</v>
      </c>
      <c r="DZ116" s="1387" t="s">
        <v>463</v>
      </c>
      <c r="EA116" s="1387" t="s">
        <v>464</v>
      </c>
      <c r="EB116" s="1387" t="s">
        <v>465</v>
      </c>
      <c r="EC116" s="1389" t="s">
        <v>466</v>
      </c>
      <c r="ED116" s="1389" t="s">
        <v>467</v>
      </c>
      <c r="EE116" s="1389" t="s">
        <v>468</v>
      </c>
      <c r="EF116" s="1389" t="s">
        <v>469</v>
      </c>
      <c r="EG116" s="1387" t="s">
        <v>470</v>
      </c>
      <c r="EH116" s="1387" t="s">
        <v>471</v>
      </c>
      <c r="EI116" s="1387" t="s">
        <v>472</v>
      </c>
      <c r="EJ116" s="1387" t="s">
        <v>473</v>
      </c>
      <c r="EK116" s="1390" t="s">
        <v>474</v>
      </c>
      <c r="EL116" s="1391" t="s">
        <v>1069</v>
      </c>
      <c r="EM116" s="1392"/>
      <c r="EN116" s="1392"/>
      <c r="EO116" s="1392"/>
      <c r="EP116" s="1392"/>
      <c r="EQ116" s="1392"/>
      <c r="ER116" s="1392"/>
      <c r="ES116" s="1392"/>
      <c r="ET116" s="1392"/>
      <c r="EU116" s="1392"/>
      <c r="EV116" s="1392"/>
      <c r="EW116" s="1392"/>
      <c r="EX116" s="1392"/>
      <c r="EY116" s="1392"/>
      <c r="EZ116" s="1392"/>
      <c r="FA116" s="1392"/>
      <c r="FB116" s="1392"/>
      <c r="FC116" s="1392"/>
      <c r="FD116" s="1392"/>
      <c r="FE116" s="1392"/>
      <c r="FF116" s="1392"/>
      <c r="FG116" s="1392"/>
      <c r="FH116" s="1392"/>
      <c r="FI116" s="1392"/>
      <c r="FJ116" s="1392"/>
      <c r="FK116" s="1392"/>
      <c r="FL116" s="1392"/>
      <c r="FM116" s="1392"/>
      <c r="FN116" s="1392"/>
      <c r="FO116" s="1392"/>
      <c r="FP116" s="1392"/>
      <c r="FQ116" s="1392"/>
      <c r="FR116" s="1392"/>
      <c r="FS116" s="1392"/>
      <c r="FT116" s="1392"/>
      <c r="FU116" s="1392"/>
      <c r="FV116" s="1392"/>
      <c r="FW116" s="1392"/>
      <c r="FX116" s="1392"/>
      <c r="FY116" s="1392"/>
      <c r="FZ116" s="1392"/>
      <c r="GA116" s="1392"/>
      <c r="GB116" s="1392"/>
      <c r="GC116" s="1392"/>
      <c r="GD116" s="1392"/>
      <c r="GE116" s="1392"/>
      <c r="GF116" s="1392"/>
      <c r="GG116" s="1392"/>
      <c r="GH116" s="1392"/>
      <c r="GI116" s="1392"/>
      <c r="GJ116" s="1392"/>
      <c r="GK116" s="1392"/>
      <c r="GL116" s="1392"/>
      <c r="GM116" s="1392"/>
      <c r="GN116" s="1392"/>
      <c r="GO116" s="1392"/>
      <c r="GP116" s="1392"/>
      <c r="GQ116" s="1392"/>
      <c r="GR116" s="1392"/>
      <c r="GS116" s="1392"/>
      <c r="GT116" s="1392"/>
      <c r="GU116" s="1392"/>
      <c r="GV116" s="1392"/>
      <c r="GW116" s="1392"/>
      <c r="GX116" s="1392"/>
      <c r="GY116" s="1392"/>
      <c r="GZ116" s="1392"/>
      <c r="HA116" s="1392"/>
      <c r="HB116" s="1392"/>
      <c r="HC116" s="1392"/>
      <c r="HD116" s="1392"/>
      <c r="HE116" s="1392"/>
      <c r="HF116" s="1392"/>
      <c r="HG116" s="1392"/>
      <c r="HH116" s="1392"/>
      <c r="HI116" s="1392"/>
      <c r="HJ116" s="1392"/>
      <c r="HK116" s="1392"/>
      <c r="HL116" s="1392"/>
      <c r="HM116" s="1392"/>
      <c r="HN116" s="1392"/>
      <c r="HO116" s="1392"/>
      <c r="HP116" s="1392"/>
      <c r="HQ116" s="1392"/>
      <c r="HR116" s="1392"/>
      <c r="HS116" s="1392"/>
      <c r="HT116" s="1392"/>
      <c r="HU116" s="1392"/>
      <c r="HV116" s="1392"/>
      <c r="HW116" s="1392"/>
      <c r="HX116" s="1392"/>
      <c r="HY116" s="1392"/>
      <c r="HZ116" s="1392"/>
      <c r="IA116" s="1392"/>
      <c r="IB116" s="1392"/>
      <c r="IC116" s="1392"/>
      <c r="ID116" s="1392"/>
      <c r="IE116" s="1392"/>
      <c r="IF116" s="1392"/>
      <c r="IG116" s="1392"/>
      <c r="IH116" s="1392"/>
      <c r="II116" s="1392"/>
      <c r="IJ116" s="1392"/>
      <c r="IK116" s="1392"/>
      <c r="IL116" s="1392"/>
      <c r="IM116" s="1392"/>
      <c r="IN116" s="1392"/>
      <c r="IO116" s="1392"/>
      <c r="IP116" s="1392"/>
      <c r="IQ116" s="1392"/>
      <c r="IR116" s="1392"/>
      <c r="IS116" s="1392"/>
      <c r="IT116" s="1392"/>
      <c r="IU116" s="1392"/>
      <c r="IV116" s="1392"/>
      <c r="IW116" s="1392"/>
      <c r="IX116" s="1392"/>
      <c r="IY116" s="1392"/>
      <c r="IZ116" s="1392"/>
      <c r="JA116" s="1392"/>
      <c r="JB116" s="1392"/>
      <c r="JC116" s="1392"/>
      <c r="JD116" s="1392"/>
      <c r="JE116" s="1392"/>
      <c r="JF116" s="1392"/>
      <c r="JG116" s="1392"/>
      <c r="JH116" s="1392"/>
      <c r="JI116" s="1392"/>
      <c r="JJ116" s="1392"/>
      <c r="JK116" s="1392"/>
      <c r="JL116" s="1392"/>
      <c r="JM116" s="1392"/>
      <c r="JN116" s="1392"/>
      <c r="JO116" s="1392"/>
      <c r="JP116" s="1392"/>
      <c r="JQ116" s="1392"/>
      <c r="JR116" s="1392"/>
      <c r="JS116" s="1392"/>
      <c r="JT116" s="1392"/>
      <c r="JU116" s="1392"/>
      <c r="JV116" s="1392"/>
      <c r="JW116" s="1392"/>
      <c r="JX116" s="1392"/>
      <c r="JY116" s="1392"/>
    </row>
    <row r="117" ht="14.25" customHeight="1">
      <c r="A117" s="1393"/>
      <c r="B117" s="157" t="s">
        <v>1070</v>
      </c>
      <c r="C117" s="157" t="s">
        <v>1070</v>
      </c>
      <c r="D117" s="157" t="s">
        <v>1070</v>
      </c>
      <c r="E117" s="157" t="s">
        <v>1070</v>
      </c>
      <c r="F117" s="157" t="s">
        <v>1070</v>
      </c>
      <c r="G117" s="157" t="s">
        <v>1071</v>
      </c>
      <c r="H117" s="157" t="s">
        <v>1071</v>
      </c>
      <c r="I117" s="157" t="s">
        <v>1071</v>
      </c>
      <c r="J117" s="157" t="s">
        <v>1071</v>
      </c>
      <c r="K117" s="157" t="s">
        <v>1071</v>
      </c>
      <c r="L117" s="157" t="s">
        <v>1072</v>
      </c>
      <c r="M117" s="157" t="s">
        <v>1072</v>
      </c>
      <c r="N117" s="157" t="s">
        <v>1072</v>
      </c>
      <c r="O117" s="157" t="s">
        <v>1072</v>
      </c>
      <c r="P117" s="157" t="s">
        <v>1072</v>
      </c>
      <c r="Q117" s="157" t="s">
        <v>1073</v>
      </c>
      <c r="R117" s="157" t="s">
        <v>1073</v>
      </c>
      <c r="S117" s="157" t="s">
        <v>1073</v>
      </c>
      <c r="T117" s="157" t="s">
        <v>1073</v>
      </c>
      <c r="U117" s="157" t="s">
        <v>1073</v>
      </c>
      <c r="V117" s="157" t="s">
        <v>1073</v>
      </c>
      <c r="W117" s="157" t="s">
        <v>1073</v>
      </c>
      <c r="X117" s="157" t="s">
        <v>1073</v>
      </c>
      <c r="Y117" s="157" t="s">
        <v>1073</v>
      </c>
      <c r="Z117" s="157" t="s">
        <v>1074</v>
      </c>
      <c r="AA117" s="157" t="s">
        <v>1074</v>
      </c>
      <c r="AB117" s="157" t="s">
        <v>1074</v>
      </c>
      <c r="AC117" s="157" t="s">
        <v>1074</v>
      </c>
      <c r="AD117" s="157" t="s">
        <v>1074</v>
      </c>
      <c r="AE117" s="157" t="s">
        <v>1074</v>
      </c>
      <c r="AF117" s="157" t="s">
        <v>1074</v>
      </c>
      <c r="AG117" s="157" t="s">
        <v>1074</v>
      </c>
      <c r="AH117" s="157" t="s">
        <v>1075</v>
      </c>
      <c r="AI117" s="157" t="s">
        <v>1075</v>
      </c>
      <c r="AJ117" s="157" t="s">
        <v>1075</v>
      </c>
      <c r="AK117" s="157" t="s">
        <v>1075</v>
      </c>
      <c r="AL117" s="157" t="s">
        <v>1075</v>
      </c>
      <c r="AM117" s="157" t="s">
        <v>1075</v>
      </c>
      <c r="AN117" s="157" t="s">
        <v>1075</v>
      </c>
      <c r="AO117" s="157" t="s">
        <v>1075</v>
      </c>
      <c r="AP117" s="157" t="s">
        <v>1076</v>
      </c>
      <c r="AQ117" s="157" t="s">
        <v>1076</v>
      </c>
      <c r="AR117" s="157" t="s">
        <v>1076</v>
      </c>
      <c r="AS117" s="157" t="s">
        <v>1076</v>
      </c>
      <c r="AT117" s="157" t="s">
        <v>1076</v>
      </c>
      <c r="AU117" s="157" t="s">
        <v>1076</v>
      </c>
      <c r="AV117" s="157" t="s">
        <v>1076</v>
      </c>
      <c r="AW117" s="157" t="s">
        <v>1076</v>
      </c>
      <c r="AX117" s="157" t="s">
        <v>1076</v>
      </c>
      <c r="AY117" s="157" t="s">
        <v>1077</v>
      </c>
      <c r="AZ117" s="157" t="s">
        <v>1077</v>
      </c>
      <c r="BA117" s="157" t="s">
        <v>1077</v>
      </c>
      <c r="BB117" s="157" t="s">
        <v>1077</v>
      </c>
      <c r="BC117" s="157" t="s">
        <v>1077</v>
      </c>
      <c r="BD117" s="157" t="s">
        <v>1077</v>
      </c>
      <c r="BE117" s="157" t="s">
        <v>1077</v>
      </c>
      <c r="BF117" s="157" t="s">
        <v>1077</v>
      </c>
      <c r="BG117" s="157" t="s">
        <v>1077</v>
      </c>
      <c r="BH117" s="157" t="s">
        <v>1077</v>
      </c>
      <c r="BI117" s="157" t="s">
        <v>1077</v>
      </c>
      <c r="BJ117" s="157" t="s">
        <v>1078</v>
      </c>
      <c r="BK117" s="157" t="s">
        <v>1078</v>
      </c>
      <c r="BL117" s="157" t="s">
        <v>1078</v>
      </c>
      <c r="BM117" s="157" t="s">
        <v>1078</v>
      </c>
      <c r="BN117" s="157" t="s">
        <v>1078</v>
      </c>
      <c r="BO117" s="157" t="s">
        <v>1078</v>
      </c>
      <c r="BP117" s="157" t="s">
        <v>1078</v>
      </c>
      <c r="BQ117" s="157" t="s">
        <v>1078</v>
      </c>
      <c r="BR117" s="157" t="s">
        <v>1078</v>
      </c>
      <c r="BS117" s="157" t="s">
        <v>1079</v>
      </c>
      <c r="BT117" s="157" t="s">
        <v>1079</v>
      </c>
      <c r="BU117" s="157" t="s">
        <v>1080</v>
      </c>
      <c r="BV117" s="157" t="s">
        <v>1080</v>
      </c>
      <c r="BW117" s="157" t="s">
        <v>1080</v>
      </c>
      <c r="BX117" s="157" t="s">
        <v>1080</v>
      </c>
      <c r="BY117" s="157" t="s">
        <v>1080</v>
      </c>
      <c r="BZ117" s="157" t="s">
        <v>1080</v>
      </c>
      <c r="CA117" s="157" t="s">
        <v>1080</v>
      </c>
      <c r="CB117" s="157" t="s">
        <v>1081</v>
      </c>
      <c r="CC117" s="157" t="s">
        <v>1081</v>
      </c>
      <c r="CD117" s="157" t="s">
        <v>1081</v>
      </c>
      <c r="CE117" s="157" t="s">
        <v>1081</v>
      </c>
      <c r="CF117" s="157" t="s">
        <v>1081</v>
      </c>
      <c r="CG117" s="157" t="s">
        <v>1081</v>
      </c>
      <c r="CH117" s="157" t="s">
        <v>1081</v>
      </c>
      <c r="CI117" s="157" t="s">
        <v>1081</v>
      </c>
      <c r="CJ117" s="157" t="s">
        <v>1081</v>
      </c>
      <c r="CK117" s="157" t="s">
        <v>1082</v>
      </c>
      <c r="CL117" s="157" t="s">
        <v>1083</v>
      </c>
      <c r="CM117" s="157" t="s">
        <v>1083</v>
      </c>
      <c r="CN117" s="157" t="s">
        <v>1083</v>
      </c>
      <c r="CO117" s="157" t="s">
        <v>1083</v>
      </c>
      <c r="CP117" s="157" t="s">
        <v>1083</v>
      </c>
      <c r="CQ117" s="157" t="s">
        <v>1083</v>
      </c>
      <c r="CR117" s="157" t="s">
        <v>1083</v>
      </c>
      <c r="CS117" s="157" t="s">
        <v>1083</v>
      </c>
      <c r="CT117" s="157" t="s">
        <v>1083</v>
      </c>
      <c r="CU117" s="157" t="s">
        <v>1084</v>
      </c>
      <c r="CV117" s="157" t="s">
        <v>1085</v>
      </c>
      <c r="CW117" s="157" t="s">
        <v>1085</v>
      </c>
      <c r="CX117" s="157" t="s">
        <v>1085</v>
      </c>
      <c r="CY117" s="157" t="s">
        <v>1085</v>
      </c>
      <c r="CZ117" s="157" t="s">
        <v>1085</v>
      </c>
      <c r="DA117" s="157" t="s">
        <v>1085</v>
      </c>
      <c r="DB117" s="157" t="s">
        <v>1085</v>
      </c>
      <c r="DC117" s="157" t="s">
        <v>1085</v>
      </c>
      <c r="DD117" s="157" t="s">
        <v>1086</v>
      </c>
      <c r="DE117" s="157" t="s">
        <v>1086</v>
      </c>
      <c r="DF117" s="157" t="s">
        <v>1086</v>
      </c>
      <c r="DG117" s="157" t="s">
        <v>1086</v>
      </c>
      <c r="DH117" s="157" t="s">
        <v>1086</v>
      </c>
      <c r="DI117" s="157" t="s">
        <v>1086</v>
      </c>
      <c r="DJ117" s="157" t="s">
        <v>1086</v>
      </c>
      <c r="DK117" s="157" t="s">
        <v>1086</v>
      </c>
      <c r="DL117" s="157" t="s">
        <v>1086</v>
      </c>
      <c r="DM117" s="157" t="s">
        <v>1087</v>
      </c>
      <c r="DN117" s="157" t="s">
        <v>1087</v>
      </c>
      <c r="DO117" s="157" t="s">
        <v>1087</v>
      </c>
      <c r="DP117" s="157" t="s">
        <v>1087</v>
      </c>
      <c r="DQ117" s="157" t="s">
        <v>1087</v>
      </c>
      <c r="DR117" s="157" t="s">
        <v>1087</v>
      </c>
      <c r="DS117" s="157" t="s">
        <v>1088</v>
      </c>
      <c r="DT117" s="157" t="s">
        <v>1088</v>
      </c>
      <c r="DU117" s="157" t="s">
        <v>1088</v>
      </c>
      <c r="DV117" s="157" t="s">
        <v>1088</v>
      </c>
      <c r="DW117" s="157" t="s">
        <v>1088</v>
      </c>
      <c r="DX117" s="157" t="s">
        <v>1088</v>
      </c>
      <c r="DY117" s="157" t="s">
        <v>1088</v>
      </c>
      <c r="DZ117" s="157" t="s">
        <v>1089</v>
      </c>
      <c r="EA117" s="157" t="s">
        <v>1089</v>
      </c>
      <c r="EB117" s="157" t="s">
        <v>1089</v>
      </c>
      <c r="EC117" s="157" t="s">
        <v>1090</v>
      </c>
      <c r="ED117" s="157" t="s">
        <v>1090</v>
      </c>
      <c r="EE117" s="157" t="s">
        <v>1090</v>
      </c>
      <c r="EF117" s="157" t="s">
        <v>1090</v>
      </c>
      <c r="EG117" s="157" t="s">
        <v>1091</v>
      </c>
      <c r="EH117" s="157" t="s">
        <v>1091</v>
      </c>
      <c r="EI117" s="157" t="s">
        <v>1091</v>
      </c>
      <c r="EJ117" s="157" t="s">
        <v>1091</v>
      </c>
      <c r="EK117" s="157" t="s">
        <v>1091</v>
      </c>
    </row>
    <row r="118" ht="14.25" customHeight="1">
      <c r="A118" s="1393" t="s">
        <v>310</v>
      </c>
      <c r="B118" s="1394">
        <v>0.0</v>
      </c>
      <c r="C118" s="730">
        <f t="shared" ref="C118:C127" si="7">B102+C102</f>
        <v>0</v>
      </c>
      <c r="D118" s="716">
        <v>0.0</v>
      </c>
      <c r="E118" s="716">
        <v>0.0</v>
      </c>
      <c r="F118" s="1366">
        <f>F102</f>
        <v>18018.2</v>
      </c>
      <c r="G118" s="716">
        <v>0.0</v>
      </c>
      <c r="H118" s="716">
        <f t="shared" ref="H118:H127" si="8">H102+G102</f>
        <v>0</v>
      </c>
      <c r="I118" s="716">
        <v>0.0</v>
      </c>
      <c r="J118" s="716">
        <f t="shared" ref="J118:K118" si="2">J102</f>
        <v>0</v>
      </c>
      <c r="K118" s="1366">
        <f t="shared" si="2"/>
        <v>18018.2</v>
      </c>
      <c r="L118" s="1395">
        <v>0.0</v>
      </c>
      <c r="M118" s="730">
        <f t="shared" ref="M118:M127" si="10">L102+M102</f>
        <v>0</v>
      </c>
      <c r="N118" s="730">
        <f t="shared" ref="N118:P118" si="3">N102</f>
        <v>0</v>
      </c>
      <c r="O118" s="730">
        <f t="shared" si="3"/>
        <v>0</v>
      </c>
      <c r="P118" s="1373">
        <f t="shared" si="3"/>
        <v>18018.2</v>
      </c>
      <c r="Q118" s="178">
        <v>0.0</v>
      </c>
      <c r="R118" s="716">
        <f t="shared" ref="R118:R126" si="12">R102+Q102</f>
        <v>0</v>
      </c>
      <c r="S118" s="716">
        <f t="shared" ref="S118:S120" si="13">S102</f>
        <v>0</v>
      </c>
      <c r="T118" s="178">
        <v>0.0</v>
      </c>
      <c r="U118" s="178">
        <v>0.0</v>
      </c>
      <c r="V118" s="178">
        <v>0.0</v>
      </c>
      <c r="W118" s="716">
        <f t="shared" ref="W118:W127" si="14">W102</f>
        <v>0</v>
      </c>
      <c r="X118" s="178">
        <v>0.0</v>
      </c>
      <c r="Y118" s="1366">
        <v>18018.2</v>
      </c>
      <c r="Z118" s="157">
        <v>0.0</v>
      </c>
      <c r="AA118" s="730">
        <f t="shared" ref="AA118:AA123" si="15">AA102+Z102+AB102</f>
        <v>0</v>
      </c>
      <c r="AB118" s="157">
        <v>0.0</v>
      </c>
      <c r="AC118" s="730">
        <f t="shared" ref="AC118:AE118" si="4">AC102</f>
        <v>0</v>
      </c>
      <c r="AD118" s="730">
        <f t="shared" si="4"/>
        <v>0</v>
      </c>
      <c r="AE118" s="730">
        <f t="shared" si="4"/>
        <v>0</v>
      </c>
      <c r="AF118" s="157">
        <v>0.0</v>
      </c>
      <c r="AG118" s="1396">
        <v>0.0</v>
      </c>
      <c r="AH118" s="157">
        <v>0.0</v>
      </c>
      <c r="AI118" s="157">
        <v>0.0</v>
      </c>
      <c r="AJ118" s="157">
        <v>0.0</v>
      </c>
      <c r="AK118" s="157">
        <v>0.0</v>
      </c>
      <c r="AL118" s="730">
        <f t="shared" ref="AL118:AM118" si="5">AL102</f>
        <v>0</v>
      </c>
      <c r="AM118" s="730">
        <f t="shared" si="5"/>
        <v>0</v>
      </c>
      <c r="AN118" s="157">
        <v>0.0</v>
      </c>
      <c r="AO118" s="1396">
        <v>0.0</v>
      </c>
      <c r="AP118" s="157">
        <v>0.0</v>
      </c>
      <c r="AQ118" s="157">
        <v>0.0</v>
      </c>
      <c r="AR118" s="157">
        <v>0.0</v>
      </c>
      <c r="AS118" s="157">
        <v>0.0</v>
      </c>
      <c r="AT118" s="157">
        <v>0.0</v>
      </c>
      <c r="AU118" s="157">
        <v>0.0</v>
      </c>
      <c r="AV118" s="157">
        <v>0.0</v>
      </c>
      <c r="AW118" s="157">
        <v>0.0</v>
      </c>
      <c r="AX118" s="157">
        <v>0.0</v>
      </c>
      <c r="AY118" s="730">
        <f t="shared" ref="AY118:AY124" si="18">AY102</f>
        <v>0</v>
      </c>
      <c r="AZ118" s="157">
        <v>0.0</v>
      </c>
      <c r="BA118" s="730">
        <f t="shared" ref="BA118:BA127" si="19">BA102</f>
        <v>0</v>
      </c>
      <c r="BB118" s="157">
        <v>0.0</v>
      </c>
      <c r="BC118" s="157">
        <v>0.0</v>
      </c>
      <c r="BD118" s="157">
        <v>0.0</v>
      </c>
      <c r="BE118" s="157">
        <v>0.0</v>
      </c>
      <c r="BF118" s="157">
        <v>0.0</v>
      </c>
      <c r="BG118" s="157">
        <v>0.0</v>
      </c>
      <c r="BH118" s="730">
        <f>BH102+BI102</f>
        <v>18018.2</v>
      </c>
      <c r="BI118" s="1396">
        <v>0.0</v>
      </c>
      <c r="BJ118" s="157">
        <v>0.0</v>
      </c>
      <c r="BK118" s="157">
        <v>0.0</v>
      </c>
      <c r="BL118" s="157">
        <v>0.0</v>
      </c>
      <c r="BM118" s="730">
        <f t="shared" ref="BM118:BM127" si="20">BM102</f>
        <v>0</v>
      </c>
      <c r="BN118" s="157">
        <v>0.0</v>
      </c>
      <c r="BO118" s="157">
        <v>0.0</v>
      </c>
      <c r="BP118" s="157">
        <v>0.0</v>
      </c>
      <c r="BQ118" s="157">
        <v>0.0</v>
      </c>
      <c r="BR118" s="157">
        <v>0.0</v>
      </c>
      <c r="BS118" s="157">
        <v>0.0</v>
      </c>
      <c r="BT118" s="1396">
        <v>0.0</v>
      </c>
      <c r="BU118" s="157">
        <v>0.0</v>
      </c>
      <c r="BV118" s="157">
        <v>0.0</v>
      </c>
      <c r="BW118" s="730">
        <f t="shared" ref="BW118:BW127" si="21">BW102</f>
        <v>0</v>
      </c>
      <c r="BX118" s="157">
        <v>0.0</v>
      </c>
      <c r="BY118" s="157">
        <v>0.0</v>
      </c>
      <c r="BZ118" s="157">
        <v>0.0</v>
      </c>
      <c r="CA118" s="1396">
        <v>0.0</v>
      </c>
      <c r="CB118" s="157">
        <v>0.0</v>
      </c>
      <c r="CC118" s="157">
        <v>0.0</v>
      </c>
      <c r="CD118" s="157">
        <v>0.0</v>
      </c>
      <c r="CE118" s="157">
        <v>0.0</v>
      </c>
      <c r="CF118" s="730">
        <f t="shared" ref="CF118:CF127" si="22">CF102</f>
        <v>0</v>
      </c>
      <c r="CG118" s="157">
        <v>0.0</v>
      </c>
      <c r="CH118" s="157">
        <v>0.0</v>
      </c>
      <c r="CI118" s="157">
        <v>0.0</v>
      </c>
      <c r="CJ118" s="157">
        <v>0.0</v>
      </c>
      <c r="CK118" s="1373">
        <f t="shared" ref="CK118:CK127" si="23">CK102</f>
        <v>0</v>
      </c>
      <c r="CL118" s="157">
        <v>0.0</v>
      </c>
      <c r="CM118" s="157">
        <v>0.0</v>
      </c>
      <c r="CN118" s="157">
        <v>0.0</v>
      </c>
      <c r="CO118" s="157">
        <v>0.0</v>
      </c>
      <c r="CP118" s="157">
        <v>0.0</v>
      </c>
      <c r="CQ118" s="157">
        <v>0.0</v>
      </c>
      <c r="CR118" s="730">
        <f t="shared" ref="CR118:CR127" si="24">CR102</f>
        <v>0</v>
      </c>
      <c r="CS118" s="157">
        <v>0.0</v>
      </c>
      <c r="CT118" s="157">
        <v>0.0</v>
      </c>
      <c r="CU118" s="1373">
        <f t="shared" ref="CU118:CU127" si="25">CU102</f>
        <v>0</v>
      </c>
      <c r="CV118" s="157">
        <v>0.0</v>
      </c>
      <c r="CW118" s="157">
        <v>0.0</v>
      </c>
      <c r="CX118" s="157">
        <v>0.0</v>
      </c>
      <c r="CY118" s="730">
        <f t="shared" ref="CY118:DA118" si="6">CY102</f>
        <v>0</v>
      </c>
      <c r="CZ118" s="730">
        <f t="shared" si="6"/>
        <v>0</v>
      </c>
      <c r="DA118" s="730">
        <f t="shared" si="6"/>
        <v>0</v>
      </c>
      <c r="DB118" s="157">
        <v>0.0</v>
      </c>
      <c r="DC118" s="1396">
        <v>0.0</v>
      </c>
      <c r="DD118" s="157">
        <v>0.0</v>
      </c>
      <c r="DE118" s="157">
        <v>0.0</v>
      </c>
      <c r="DF118" s="157">
        <v>0.0</v>
      </c>
      <c r="DG118" s="157">
        <v>0.0</v>
      </c>
      <c r="DH118" s="730">
        <f t="shared" ref="DH118:DH127" si="27">DH102</f>
        <v>0</v>
      </c>
      <c r="DI118" s="157">
        <v>0.0</v>
      </c>
      <c r="DJ118" s="157">
        <v>0.0</v>
      </c>
      <c r="DK118" s="157">
        <v>0.0</v>
      </c>
      <c r="DL118" s="1396">
        <v>0.0</v>
      </c>
      <c r="DM118" s="157">
        <v>0.0</v>
      </c>
      <c r="DN118" s="157">
        <v>0.0</v>
      </c>
      <c r="DO118" s="157">
        <v>0.0</v>
      </c>
      <c r="DP118" s="730">
        <f t="shared" ref="DP118:DP127" si="28">DP102</f>
        <v>0</v>
      </c>
      <c r="DQ118" s="157">
        <v>0.0</v>
      </c>
      <c r="DR118" s="1396">
        <v>0.0</v>
      </c>
      <c r="DS118" s="157">
        <v>0.0</v>
      </c>
      <c r="DT118" s="157">
        <v>0.0</v>
      </c>
      <c r="DU118" s="157">
        <v>0.0</v>
      </c>
      <c r="DV118" s="730">
        <f t="shared" ref="DV118:DV127" si="29">DV102</f>
        <v>0</v>
      </c>
      <c r="DW118" s="157">
        <v>0.0</v>
      </c>
      <c r="DX118" s="157">
        <v>0.0</v>
      </c>
      <c r="DY118" s="1396">
        <v>0.0</v>
      </c>
      <c r="DZ118" s="157">
        <v>0.0</v>
      </c>
      <c r="EA118" s="157">
        <v>0.0</v>
      </c>
      <c r="EB118" s="1396">
        <v>0.0</v>
      </c>
      <c r="EC118" s="178">
        <v>0.0</v>
      </c>
      <c r="ED118" s="178">
        <v>0.0</v>
      </c>
      <c r="EE118" s="730">
        <f t="shared" ref="EE118:EE128" si="30">EE102+ED102</f>
        <v>18018.2</v>
      </c>
      <c r="EF118" s="1397">
        <v>0.0</v>
      </c>
      <c r="EG118" s="178">
        <v>0.0</v>
      </c>
      <c r="EH118" s="178">
        <v>0.0</v>
      </c>
      <c r="EI118" s="178">
        <v>0.0</v>
      </c>
      <c r="EJ118" s="730">
        <f t="shared" ref="EJ118:EJ127" si="31">EJ102+EH102</f>
        <v>18018.2</v>
      </c>
      <c r="EK118" s="1397">
        <v>0.0</v>
      </c>
      <c r="EL118" s="134" t="str">
        <f t="shared" ref="EL118:EL127" si="32">VLOOKUP(A118,$A$3:$B$88,2,0)</f>
        <v>DK</v>
      </c>
    </row>
    <row r="119" ht="14.25" customHeight="1">
      <c r="A119" s="1398" t="s">
        <v>264</v>
      </c>
      <c r="B119" s="1394">
        <v>0.0</v>
      </c>
      <c r="C119" s="730">
        <f t="shared" si="7"/>
        <v>0</v>
      </c>
      <c r="D119" s="716">
        <v>0.0</v>
      </c>
      <c r="E119" s="716">
        <v>0.0</v>
      </c>
      <c r="F119" s="1366">
        <v>0.0</v>
      </c>
      <c r="G119" s="716">
        <v>0.0</v>
      </c>
      <c r="H119" s="716">
        <f t="shared" si="8"/>
        <v>0</v>
      </c>
      <c r="I119" s="716">
        <v>0.0</v>
      </c>
      <c r="J119" s="716">
        <f t="shared" ref="J119:K119" si="9">J103</f>
        <v>0</v>
      </c>
      <c r="K119" s="1366">
        <f t="shared" si="9"/>
        <v>0</v>
      </c>
      <c r="L119" s="1395">
        <v>0.0</v>
      </c>
      <c r="M119" s="730">
        <f t="shared" si="10"/>
        <v>0</v>
      </c>
      <c r="N119" s="730">
        <f t="shared" ref="N119:P119" si="11">N103</f>
        <v>0</v>
      </c>
      <c r="O119" s="730">
        <f t="shared" si="11"/>
        <v>0</v>
      </c>
      <c r="P119" s="1373">
        <f t="shared" si="11"/>
        <v>0</v>
      </c>
      <c r="Q119" s="178">
        <v>0.0</v>
      </c>
      <c r="R119" s="716">
        <f t="shared" si="12"/>
        <v>0</v>
      </c>
      <c r="S119" s="716">
        <f t="shared" si="13"/>
        <v>0</v>
      </c>
      <c r="T119" s="178">
        <v>0.0</v>
      </c>
      <c r="U119" s="178">
        <v>0.0</v>
      </c>
      <c r="V119" s="178">
        <v>0.0</v>
      </c>
      <c r="W119" s="716">
        <f t="shared" si="14"/>
        <v>0</v>
      </c>
      <c r="X119" s="178">
        <v>0.0</v>
      </c>
      <c r="Y119" s="1397">
        <v>0.0</v>
      </c>
      <c r="Z119" s="157">
        <v>0.0</v>
      </c>
      <c r="AA119" s="730">
        <f t="shared" si="15"/>
        <v>0</v>
      </c>
      <c r="AB119" s="157">
        <v>0.0</v>
      </c>
      <c r="AC119" s="730">
        <f t="shared" ref="AC119:AE119" si="16">AC103</f>
        <v>0</v>
      </c>
      <c r="AD119" s="730">
        <f t="shared" si="16"/>
        <v>0</v>
      </c>
      <c r="AE119" s="730">
        <f t="shared" si="16"/>
        <v>4268.0778</v>
      </c>
      <c r="AF119" s="157">
        <v>0.0</v>
      </c>
      <c r="AG119" s="1396">
        <v>0.0</v>
      </c>
      <c r="AH119" s="157">
        <v>0.0</v>
      </c>
      <c r="AI119" s="157">
        <v>0.0</v>
      </c>
      <c r="AJ119" s="157">
        <v>0.0</v>
      </c>
      <c r="AK119" s="157">
        <v>0.0</v>
      </c>
      <c r="AL119" s="730">
        <f t="shared" ref="AL119:AM119" si="17">AL103</f>
        <v>0</v>
      </c>
      <c r="AM119" s="730">
        <f t="shared" si="17"/>
        <v>4268.0778</v>
      </c>
      <c r="AN119" s="157">
        <v>0.0</v>
      </c>
      <c r="AO119" s="1396">
        <v>0.0</v>
      </c>
      <c r="AP119" s="157">
        <v>0.0</v>
      </c>
      <c r="AQ119" s="157">
        <v>0.0</v>
      </c>
      <c r="AR119" s="157">
        <v>0.0</v>
      </c>
      <c r="AS119" s="157">
        <v>0.0</v>
      </c>
      <c r="AT119" s="157">
        <v>0.0</v>
      </c>
      <c r="AU119" s="157">
        <v>0.0</v>
      </c>
      <c r="AV119" s="157">
        <v>0.0</v>
      </c>
      <c r="AW119" s="157">
        <v>0.0</v>
      </c>
      <c r="AX119" s="157">
        <v>0.0</v>
      </c>
      <c r="AY119" s="730">
        <f t="shared" si="18"/>
        <v>0</v>
      </c>
      <c r="AZ119" s="157">
        <v>0.0</v>
      </c>
      <c r="BA119" s="730">
        <f t="shared" si="19"/>
        <v>4268.0778</v>
      </c>
      <c r="BB119" s="157">
        <v>0.0</v>
      </c>
      <c r="BC119" s="157">
        <v>0.0</v>
      </c>
      <c r="BD119" s="157">
        <v>0.0</v>
      </c>
      <c r="BE119" s="157">
        <v>0.0</v>
      </c>
      <c r="BF119" s="157">
        <v>0.0</v>
      </c>
      <c r="BG119" s="157">
        <v>0.0</v>
      </c>
      <c r="BH119" s="157">
        <v>0.0</v>
      </c>
      <c r="BI119" s="1396">
        <v>0.0</v>
      </c>
      <c r="BJ119" s="157">
        <v>0.0</v>
      </c>
      <c r="BK119" s="157">
        <v>0.0</v>
      </c>
      <c r="BL119" s="157">
        <v>0.0</v>
      </c>
      <c r="BM119" s="730">
        <f t="shared" si="20"/>
        <v>0</v>
      </c>
      <c r="BN119" s="157">
        <v>0.0</v>
      </c>
      <c r="BO119" s="157">
        <v>0.0</v>
      </c>
      <c r="BP119" s="157">
        <v>0.0</v>
      </c>
      <c r="BQ119" s="157">
        <v>0.0</v>
      </c>
      <c r="BR119" s="157">
        <v>0.0</v>
      </c>
      <c r="BS119" s="157">
        <v>0.0</v>
      </c>
      <c r="BT119" s="1396">
        <v>0.0</v>
      </c>
      <c r="BU119" s="157">
        <v>0.0</v>
      </c>
      <c r="BV119" s="157">
        <v>0.0</v>
      </c>
      <c r="BW119" s="730">
        <f t="shared" si="21"/>
        <v>0</v>
      </c>
      <c r="BX119" s="157">
        <v>0.0</v>
      </c>
      <c r="BY119" s="157">
        <v>0.0</v>
      </c>
      <c r="BZ119" s="157">
        <v>0.0</v>
      </c>
      <c r="CA119" s="1396">
        <v>0.0</v>
      </c>
      <c r="CB119" s="157">
        <v>0.0</v>
      </c>
      <c r="CC119" s="157">
        <v>0.0</v>
      </c>
      <c r="CD119" s="157">
        <v>0.0</v>
      </c>
      <c r="CE119" s="157">
        <v>0.0</v>
      </c>
      <c r="CF119" s="730">
        <f t="shared" si="22"/>
        <v>0</v>
      </c>
      <c r="CG119" s="157">
        <v>0.0</v>
      </c>
      <c r="CH119" s="157">
        <v>0.0</v>
      </c>
      <c r="CI119" s="730">
        <f>CI103</f>
        <v>4268.0778</v>
      </c>
      <c r="CJ119" s="157">
        <v>0.0</v>
      </c>
      <c r="CK119" s="1373">
        <f t="shared" si="23"/>
        <v>0</v>
      </c>
      <c r="CL119" s="157">
        <v>0.0</v>
      </c>
      <c r="CM119" s="157">
        <v>0.0</v>
      </c>
      <c r="CN119" s="157">
        <v>0.0</v>
      </c>
      <c r="CO119" s="157">
        <v>0.0</v>
      </c>
      <c r="CP119" s="157">
        <v>0.0</v>
      </c>
      <c r="CQ119" s="157">
        <v>0.0</v>
      </c>
      <c r="CR119" s="730">
        <f t="shared" si="24"/>
        <v>4268.0778</v>
      </c>
      <c r="CS119" s="157">
        <v>0.0</v>
      </c>
      <c r="CT119" s="157">
        <v>0.0</v>
      </c>
      <c r="CU119" s="1373">
        <f t="shared" si="25"/>
        <v>0</v>
      </c>
      <c r="CV119" s="157">
        <v>0.0</v>
      </c>
      <c r="CW119" s="157">
        <v>0.0</v>
      </c>
      <c r="CX119" s="157">
        <v>0.0</v>
      </c>
      <c r="CY119" s="730">
        <f t="shared" ref="CY119:DA119" si="26">CY103</f>
        <v>0</v>
      </c>
      <c r="CZ119" s="730">
        <f t="shared" si="26"/>
        <v>0</v>
      </c>
      <c r="DA119" s="730">
        <f t="shared" si="26"/>
        <v>4268.0778</v>
      </c>
      <c r="DB119" s="157">
        <v>0.0</v>
      </c>
      <c r="DC119" s="1396">
        <v>0.0</v>
      </c>
      <c r="DD119" s="157">
        <v>0.0</v>
      </c>
      <c r="DE119" s="157">
        <v>0.0</v>
      </c>
      <c r="DF119" s="157">
        <v>0.0</v>
      </c>
      <c r="DG119" s="157">
        <v>0.0</v>
      </c>
      <c r="DH119" s="730">
        <f t="shared" si="27"/>
        <v>4268.0778</v>
      </c>
      <c r="DI119" s="157">
        <v>0.0</v>
      </c>
      <c r="DJ119" s="157">
        <v>0.0</v>
      </c>
      <c r="DK119" s="157">
        <v>0.0</v>
      </c>
      <c r="DL119" s="1396">
        <v>0.0</v>
      </c>
      <c r="DM119" s="157">
        <v>0.0</v>
      </c>
      <c r="DN119" s="157">
        <v>0.0</v>
      </c>
      <c r="DO119" s="157">
        <v>0.0</v>
      </c>
      <c r="DP119" s="730">
        <f t="shared" si="28"/>
        <v>4268.0778</v>
      </c>
      <c r="DQ119" s="157">
        <v>0.0</v>
      </c>
      <c r="DR119" s="1396">
        <v>0.0</v>
      </c>
      <c r="DS119" s="157">
        <v>0.0</v>
      </c>
      <c r="DT119" s="157">
        <v>0.0</v>
      </c>
      <c r="DU119" s="157">
        <v>0.0</v>
      </c>
      <c r="DV119" s="730">
        <f t="shared" si="29"/>
        <v>4268.0778</v>
      </c>
      <c r="DW119" s="157">
        <v>0.0</v>
      </c>
      <c r="DX119" s="157">
        <v>0.0</v>
      </c>
      <c r="DY119" s="1396">
        <v>0.0</v>
      </c>
      <c r="DZ119" s="157">
        <v>0.0</v>
      </c>
      <c r="EA119" s="730">
        <f>EA103</f>
        <v>4268.0778</v>
      </c>
      <c r="EB119" s="1396">
        <v>0.0</v>
      </c>
      <c r="EC119" s="178">
        <v>0.0</v>
      </c>
      <c r="ED119" s="178">
        <v>0.0</v>
      </c>
      <c r="EE119" s="730">
        <f t="shared" si="30"/>
        <v>0</v>
      </c>
      <c r="EF119" s="1397">
        <v>0.0</v>
      </c>
      <c r="EG119" s="178">
        <v>0.0</v>
      </c>
      <c r="EH119" s="178">
        <v>0.0</v>
      </c>
      <c r="EI119" s="178">
        <v>0.0</v>
      </c>
      <c r="EJ119" s="730">
        <f t="shared" si="31"/>
        <v>0</v>
      </c>
      <c r="EK119" s="1397">
        <v>0.0</v>
      </c>
      <c r="EL119" s="134" t="str">
        <f t="shared" si="32"/>
        <v>CN</v>
      </c>
    </row>
    <row r="120" ht="14.25" customHeight="1">
      <c r="A120" s="1398" t="s">
        <v>202</v>
      </c>
      <c r="B120" s="1394">
        <v>0.0</v>
      </c>
      <c r="C120" s="730">
        <f t="shared" si="7"/>
        <v>0</v>
      </c>
      <c r="D120" s="716">
        <v>0.0</v>
      </c>
      <c r="E120" s="716">
        <v>0.0</v>
      </c>
      <c r="F120" s="1366">
        <v>0.0</v>
      </c>
      <c r="G120" s="716">
        <v>0.0</v>
      </c>
      <c r="H120" s="716">
        <f t="shared" si="8"/>
        <v>0</v>
      </c>
      <c r="I120" s="716">
        <v>0.0</v>
      </c>
      <c r="J120" s="716">
        <f t="shared" ref="J120:K120" si="33">J104</f>
        <v>0</v>
      </c>
      <c r="K120" s="1366">
        <f t="shared" si="33"/>
        <v>0</v>
      </c>
      <c r="L120" s="1395">
        <v>0.0</v>
      </c>
      <c r="M120" s="730">
        <f t="shared" si="10"/>
        <v>0</v>
      </c>
      <c r="N120" s="730">
        <f t="shared" ref="N120:P120" si="34">N104</f>
        <v>0</v>
      </c>
      <c r="O120" s="730">
        <f t="shared" si="34"/>
        <v>0</v>
      </c>
      <c r="P120" s="1373">
        <f t="shared" si="34"/>
        <v>0</v>
      </c>
      <c r="Q120" s="178">
        <v>0.0</v>
      </c>
      <c r="R120" s="716">
        <f t="shared" si="12"/>
        <v>0</v>
      </c>
      <c r="S120" s="716">
        <f t="shared" si="13"/>
        <v>0</v>
      </c>
      <c r="T120" s="178">
        <v>0.0</v>
      </c>
      <c r="U120" s="178">
        <v>0.0</v>
      </c>
      <c r="V120" s="178">
        <v>0.0</v>
      </c>
      <c r="W120" s="716">
        <f t="shared" si="14"/>
        <v>0</v>
      </c>
      <c r="X120" s="178">
        <v>0.0</v>
      </c>
      <c r="Y120" s="1397">
        <v>0.0</v>
      </c>
      <c r="Z120" s="157">
        <v>0.0</v>
      </c>
      <c r="AA120" s="730">
        <f t="shared" si="15"/>
        <v>0</v>
      </c>
      <c r="AB120" s="157">
        <v>0.0</v>
      </c>
      <c r="AC120" s="730">
        <f t="shared" ref="AC120:AE120" si="35">AC104</f>
        <v>0</v>
      </c>
      <c r="AD120" s="730">
        <f t="shared" si="35"/>
        <v>0</v>
      </c>
      <c r="AE120" s="730">
        <f t="shared" si="35"/>
        <v>19451.73186</v>
      </c>
      <c r="AF120" s="157">
        <v>0.0</v>
      </c>
      <c r="AG120" s="1396">
        <v>0.0</v>
      </c>
      <c r="AH120" s="157">
        <v>0.0</v>
      </c>
      <c r="AI120" s="157">
        <v>0.0</v>
      </c>
      <c r="AJ120" s="157">
        <v>0.0</v>
      </c>
      <c r="AK120" s="157">
        <v>0.0</v>
      </c>
      <c r="AL120" s="730">
        <f t="shared" ref="AL120:AM120" si="36">AL104</f>
        <v>0</v>
      </c>
      <c r="AM120" s="730">
        <f t="shared" si="36"/>
        <v>19451.73186</v>
      </c>
      <c r="AN120" s="157">
        <v>0.0</v>
      </c>
      <c r="AO120" s="1396">
        <v>0.0</v>
      </c>
      <c r="AP120" s="157">
        <v>0.0</v>
      </c>
      <c r="AQ120" s="157">
        <v>0.0</v>
      </c>
      <c r="AR120" s="157">
        <v>0.0</v>
      </c>
      <c r="AS120" s="157">
        <v>0.0</v>
      </c>
      <c r="AT120" s="157">
        <v>0.0</v>
      </c>
      <c r="AU120" s="157">
        <v>0.0</v>
      </c>
      <c r="AV120" s="157">
        <v>0.0</v>
      </c>
      <c r="AW120" s="157">
        <v>0.0</v>
      </c>
      <c r="AX120" s="157">
        <v>0.0</v>
      </c>
      <c r="AY120" s="730">
        <f t="shared" si="18"/>
        <v>19451.73186</v>
      </c>
      <c r="AZ120" s="157">
        <v>0.0</v>
      </c>
      <c r="BA120" s="730">
        <f t="shared" si="19"/>
        <v>0</v>
      </c>
      <c r="BB120" s="157">
        <v>0.0</v>
      </c>
      <c r="BC120" s="157">
        <v>0.0</v>
      </c>
      <c r="BD120" s="157">
        <v>0.0</v>
      </c>
      <c r="BE120" s="157">
        <v>0.0</v>
      </c>
      <c r="BF120" s="157">
        <v>0.0</v>
      </c>
      <c r="BG120" s="157">
        <v>0.0</v>
      </c>
      <c r="BH120" s="157">
        <v>0.0</v>
      </c>
      <c r="BI120" s="1396">
        <v>0.0</v>
      </c>
      <c r="BJ120" s="157">
        <v>0.0</v>
      </c>
      <c r="BK120" s="157">
        <v>0.0</v>
      </c>
      <c r="BL120" s="157">
        <v>0.0</v>
      </c>
      <c r="BM120" s="730">
        <f t="shared" si="20"/>
        <v>0</v>
      </c>
      <c r="BN120" s="157">
        <v>0.0</v>
      </c>
      <c r="BO120" s="157">
        <v>0.0</v>
      </c>
      <c r="BP120" s="157">
        <v>0.0</v>
      </c>
      <c r="BQ120" s="157">
        <v>0.0</v>
      </c>
      <c r="BR120" s="157">
        <v>0.0</v>
      </c>
      <c r="BS120" s="157">
        <v>0.0</v>
      </c>
      <c r="BT120" s="1396">
        <v>0.0</v>
      </c>
      <c r="BU120" s="157">
        <v>0.0</v>
      </c>
      <c r="BV120" s="157">
        <v>0.0</v>
      </c>
      <c r="BW120" s="730">
        <f t="shared" si="21"/>
        <v>0</v>
      </c>
      <c r="BX120" s="157">
        <v>0.0</v>
      </c>
      <c r="BY120" s="157">
        <v>0.0</v>
      </c>
      <c r="BZ120" s="157">
        <v>0.0</v>
      </c>
      <c r="CA120" s="1396">
        <v>0.0</v>
      </c>
      <c r="CB120" s="157">
        <v>0.0</v>
      </c>
      <c r="CC120" s="157">
        <v>0.0</v>
      </c>
      <c r="CD120" s="157">
        <v>0.0</v>
      </c>
      <c r="CE120" s="157">
        <v>0.0</v>
      </c>
      <c r="CF120" s="730">
        <f t="shared" si="22"/>
        <v>0</v>
      </c>
      <c r="CG120" s="730">
        <f>CG104+CH104</f>
        <v>19451.73186</v>
      </c>
      <c r="CH120" s="157">
        <v>0.0</v>
      </c>
      <c r="CI120" s="157">
        <v>0.0</v>
      </c>
      <c r="CJ120" s="157">
        <v>0.0</v>
      </c>
      <c r="CK120" s="1373">
        <f t="shared" si="23"/>
        <v>0</v>
      </c>
      <c r="CL120" s="157">
        <v>0.0</v>
      </c>
      <c r="CM120" s="157">
        <v>0.0</v>
      </c>
      <c r="CN120" s="157">
        <v>0.0</v>
      </c>
      <c r="CO120" s="730">
        <f>CO104+CP104</f>
        <v>19451.73186</v>
      </c>
      <c r="CP120" s="157">
        <v>0.0</v>
      </c>
      <c r="CQ120" s="157">
        <v>0.0</v>
      </c>
      <c r="CR120" s="730">
        <f t="shared" si="24"/>
        <v>0</v>
      </c>
      <c r="CS120" s="157">
        <v>0.0</v>
      </c>
      <c r="CT120" s="157">
        <v>0.0</v>
      </c>
      <c r="CU120" s="1373">
        <f t="shared" si="25"/>
        <v>0</v>
      </c>
      <c r="CV120" s="157">
        <v>0.0</v>
      </c>
      <c r="CW120" s="157">
        <v>0.0</v>
      </c>
      <c r="CX120" s="157">
        <v>0.0</v>
      </c>
      <c r="CY120" s="730">
        <f t="shared" ref="CY120:DA120" si="37">CY104</f>
        <v>0</v>
      </c>
      <c r="CZ120" s="730">
        <f t="shared" si="37"/>
        <v>0</v>
      </c>
      <c r="DA120" s="730">
        <f t="shared" si="37"/>
        <v>19451.73186</v>
      </c>
      <c r="DB120" s="157">
        <v>0.0</v>
      </c>
      <c r="DC120" s="1396">
        <v>0.0</v>
      </c>
      <c r="DD120" s="730">
        <f>DD104+DE104</f>
        <v>19451.73186</v>
      </c>
      <c r="DE120" s="157">
        <v>0.0</v>
      </c>
      <c r="DF120" s="157">
        <v>0.0</v>
      </c>
      <c r="DG120" s="157">
        <v>0.0</v>
      </c>
      <c r="DH120" s="730">
        <f t="shared" si="27"/>
        <v>0</v>
      </c>
      <c r="DI120" s="157">
        <v>0.0</v>
      </c>
      <c r="DJ120" s="157">
        <v>0.0</v>
      </c>
      <c r="DK120" s="157">
        <v>0.0</v>
      </c>
      <c r="DL120" s="1396">
        <v>0.0</v>
      </c>
      <c r="DM120" s="157">
        <v>0.0</v>
      </c>
      <c r="DN120" s="730">
        <f>DN104+DM104</f>
        <v>19451.73186</v>
      </c>
      <c r="DO120" s="157">
        <v>0.0</v>
      </c>
      <c r="DP120" s="730">
        <f t="shared" si="28"/>
        <v>0</v>
      </c>
      <c r="DQ120" s="157">
        <v>0.0</v>
      </c>
      <c r="DR120" s="1396">
        <v>0.0</v>
      </c>
      <c r="DS120" s="157">
        <v>0.0</v>
      </c>
      <c r="DT120" s="730">
        <f>DT104+DS104</f>
        <v>19451.73186</v>
      </c>
      <c r="DU120" s="157">
        <v>0.0</v>
      </c>
      <c r="DV120" s="730">
        <f t="shared" si="29"/>
        <v>0</v>
      </c>
      <c r="DW120" s="157">
        <v>0.0</v>
      </c>
      <c r="DX120" s="157">
        <v>0.0</v>
      </c>
      <c r="DY120" s="1396">
        <v>0.0</v>
      </c>
      <c r="DZ120" s="730">
        <f>DZ104</f>
        <v>19451.73186</v>
      </c>
      <c r="EA120" s="157">
        <v>0.0</v>
      </c>
      <c r="EB120" s="1396">
        <v>0.0</v>
      </c>
      <c r="EC120" s="178">
        <v>0.0</v>
      </c>
      <c r="ED120" s="178">
        <v>0.0</v>
      </c>
      <c r="EE120" s="730">
        <f t="shared" si="30"/>
        <v>0</v>
      </c>
      <c r="EF120" s="1397">
        <v>0.0</v>
      </c>
      <c r="EG120" s="178">
        <v>0.0</v>
      </c>
      <c r="EH120" s="178">
        <v>0.0</v>
      </c>
      <c r="EI120" s="178">
        <v>0.0</v>
      </c>
      <c r="EJ120" s="730">
        <f t="shared" si="31"/>
        <v>0</v>
      </c>
      <c r="EK120" s="1397">
        <v>0.0</v>
      </c>
      <c r="EL120" s="134" t="str">
        <f t="shared" si="32"/>
        <v>CN</v>
      </c>
    </row>
    <row r="121" ht="14.25" customHeight="1">
      <c r="A121" s="883" t="s">
        <v>163</v>
      </c>
      <c r="B121" s="1394">
        <v>0.0</v>
      </c>
      <c r="C121" s="730">
        <f t="shared" si="7"/>
        <v>64262.30335</v>
      </c>
      <c r="D121" s="716">
        <v>0.0</v>
      </c>
      <c r="E121" s="716">
        <v>0.0</v>
      </c>
      <c r="F121" s="1366">
        <v>0.0</v>
      </c>
      <c r="G121" s="716">
        <v>0.0</v>
      </c>
      <c r="H121" s="716">
        <f t="shared" si="8"/>
        <v>64262.30335</v>
      </c>
      <c r="I121" s="716">
        <v>0.0</v>
      </c>
      <c r="J121" s="716">
        <f t="shared" ref="J121:K121" si="38">J105</f>
        <v>0</v>
      </c>
      <c r="K121" s="1366">
        <f t="shared" si="38"/>
        <v>0</v>
      </c>
      <c r="L121" s="1395">
        <v>0.0</v>
      </c>
      <c r="M121" s="730">
        <f t="shared" si="10"/>
        <v>64262.30335</v>
      </c>
      <c r="N121" s="730">
        <f t="shared" ref="N121:P121" si="39">N105</f>
        <v>0</v>
      </c>
      <c r="O121" s="730">
        <f t="shared" si="39"/>
        <v>0</v>
      </c>
      <c r="P121" s="1373">
        <f t="shared" si="39"/>
        <v>0</v>
      </c>
      <c r="Q121" s="178">
        <v>0.0</v>
      </c>
      <c r="R121" s="716">
        <f t="shared" si="12"/>
        <v>0</v>
      </c>
      <c r="S121" s="202">
        <v>0.0</v>
      </c>
      <c r="T121" s="178">
        <v>0.0</v>
      </c>
      <c r="U121" s="730">
        <f>U105+S105</f>
        <v>64262.30335</v>
      </c>
      <c r="V121" s="178">
        <v>0.0</v>
      </c>
      <c r="W121" s="716">
        <f t="shared" si="14"/>
        <v>0</v>
      </c>
      <c r="X121" s="178">
        <v>0.0</v>
      </c>
      <c r="Y121" s="1397">
        <v>0.0</v>
      </c>
      <c r="Z121" s="157">
        <v>0.0</v>
      </c>
      <c r="AA121" s="730">
        <f t="shared" si="15"/>
        <v>64262.30335</v>
      </c>
      <c r="AB121" s="157">
        <v>0.0</v>
      </c>
      <c r="AC121" s="730">
        <f t="shared" ref="AC121:AE121" si="40">AC105</f>
        <v>0</v>
      </c>
      <c r="AD121" s="730">
        <f t="shared" si="40"/>
        <v>0</v>
      </c>
      <c r="AE121" s="730">
        <f t="shared" si="40"/>
        <v>0</v>
      </c>
      <c r="AF121" s="157">
        <v>0.0</v>
      </c>
      <c r="AG121" s="1396">
        <v>0.0</v>
      </c>
      <c r="AH121" s="157">
        <v>0.0</v>
      </c>
      <c r="AI121" s="730">
        <f>AH105+AI105+AJ105</f>
        <v>64262.30335</v>
      </c>
      <c r="AJ121" s="157">
        <v>0.0</v>
      </c>
      <c r="AK121" s="157">
        <v>0.0</v>
      </c>
      <c r="AL121" s="730">
        <f t="shared" ref="AL121:AM121" si="41">AL105</f>
        <v>0</v>
      </c>
      <c r="AM121" s="730">
        <f t="shared" si="41"/>
        <v>0</v>
      </c>
      <c r="AN121" s="157">
        <v>0.0</v>
      </c>
      <c r="AO121" s="1396">
        <v>0.0</v>
      </c>
      <c r="AP121" s="157">
        <v>0.0</v>
      </c>
      <c r="AQ121" s="157">
        <v>0.0</v>
      </c>
      <c r="AR121" s="157">
        <v>0.0</v>
      </c>
      <c r="AS121" s="730">
        <f>AS105+AT105</f>
        <v>64262.30335</v>
      </c>
      <c r="AT121" s="157">
        <v>0.0</v>
      </c>
      <c r="AU121" s="157">
        <v>0.0</v>
      </c>
      <c r="AV121" s="157">
        <v>0.0</v>
      </c>
      <c r="AW121" s="157">
        <v>0.0</v>
      </c>
      <c r="AX121" s="157">
        <v>0.0</v>
      </c>
      <c r="AY121" s="730">
        <f t="shared" si="18"/>
        <v>0</v>
      </c>
      <c r="AZ121" s="157">
        <v>0.0</v>
      </c>
      <c r="BA121" s="730">
        <f t="shared" si="19"/>
        <v>0</v>
      </c>
      <c r="BB121" s="157">
        <v>0.0</v>
      </c>
      <c r="BC121" s="157">
        <v>0.0</v>
      </c>
      <c r="BD121" s="157">
        <v>0.0</v>
      </c>
      <c r="BE121" s="157">
        <v>0.0</v>
      </c>
      <c r="BF121" s="157">
        <v>0.0</v>
      </c>
      <c r="BG121" s="157">
        <v>0.0</v>
      </c>
      <c r="BH121" s="157">
        <v>0.0</v>
      </c>
      <c r="BI121" s="1396">
        <v>0.0</v>
      </c>
      <c r="BJ121" s="157">
        <v>0.0</v>
      </c>
      <c r="BK121" s="157">
        <v>0.0</v>
      </c>
      <c r="BL121" s="157">
        <v>0.0</v>
      </c>
      <c r="BM121" s="730">
        <f t="shared" si="20"/>
        <v>3820.53</v>
      </c>
      <c r="BN121" s="157">
        <v>0.0</v>
      </c>
      <c r="BO121" s="157">
        <v>0.0</v>
      </c>
      <c r="BP121" s="157">
        <v>0.0</v>
      </c>
      <c r="BQ121" s="157">
        <v>0.0</v>
      </c>
      <c r="BR121" s="157">
        <v>0.0</v>
      </c>
      <c r="BS121" s="157">
        <v>0.0</v>
      </c>
      <c r="BT121" s="1396">
        <v>0.0</v>
      </c>
      <c r="BU121" s="730">
        <f>BU105</f>
        <v>22309.00918</v>
      </c>
      <c r="BV121" s="157">
        <v>0.0</v>
      </c>
      <c r="BW121" s="730">
        <f t="shared" si="21"/>
        <v>0</v>
      </c>
      <c r="BX121" s="157">
        <v>0.0</v>
      </c>
      <c r="BY121" s="157">
        <v>0.0</v>
      </c>
      <c r="BZ121" s="157">
        <v>0.0</v>
      </c>
      <c r="CA121" s="1396">
        <v>0.0</v>
      </c>
      <c r="CB121" s="157">
        <v>0.0</v>
      </c>
      <c r="CC121" s="157">
        <v>0.0</v>
      </c>
      <c r="CD121" s="730">
        <f>CD105+CE105</f>
        <v>41953.29417</v>
      </c>
      <c r="CE121" s="157">
        <v>0.0</v>
      </c>
      <c r="CF121" s="730">
        <f t="shared" si="22"/>
        <v>0</v>
      </c>
      <c r="CG121" s="157">
        <v>0.0</v>
      </c>
      <c r="CH121" s="157">
        <v>0.0</v>
      </c>
      <c r="CI121" s="157">
        <v>0.0</v>
      </c>
      <c r="CJ121" s="157">
        <v>0.0</v>
      </c>
      <c r="CK121" s="1373">
        <f t="shared" si="23"/>
        <v>0</v>
      </c>
      <c r="CL121" s="157">
        <v>0.0</v>
      </c>
      <c r="CM121" s="157">
        <v>0.0</v>
      </c>
      <c r="CN121" s="730">
        <f>CN105</f>
        <v>64262.30335</v>
      </c>
      <c r="CO121" s="157">
        <v>0.0</v>
      </c>
      <c r="CP121" s="157">
        <v>0.0</v>
      </c>
      <c r="CQ121" s="157">
        <v>0.0</v>
      </c>
      <c r="CR121" s="730">
        <f t="shared" si="24"/>
        <v>0</v>
      </c>
      <c r="CS121" s="157">
        <v>0.0</v>
      </c>
      <c r="CT121" s="157">
        <v>0.0</v>
      </c>
      <c r="CU121" s="1373">
        <f t="shared" si="25"/>
        <v>0</v>
      </c>
      <c r="CV121" s="157">
        <v>0.0</v>
      </c>
      <c r="CW121" s="730">
        <f>CW105+CX105+CV105</f>
        <v>64262.30335</v>
      </c>
      <c r="CX121" s="157">
        <v>0.0</v>
      </c>
      <c r="CY121" s="730">
        <f t="shared" ref="CY121:DA121" si="42">CY105</f>
        <v>0</v>
      </c>
      <c r="CZ121" s="730">
        <f t="shared" si="42"/>
        <v>0</v>
      </c>
      <c r="DA121" s="730">
        <f t="shared" si="42"/>
        <v>0</v>
      </c>
      <c r="DB121" s="157">
        <v>0.0</v>
      </c>
      <c r="DC121" s="1396">
        <v>0.0</v>
      </c>
      <c r="DD121" s="157">
        <v>0.0</v>
      </c>
      <c r="DE121" s="157">
        <v>0.0</v>
      </c>
      <c r="DF121" s="157">
        <v>0.0</v>
      </c>
      <c r="DG121" s="157">
        <v>0.0</v>
      </c>
      <c r="DH121" s="730">
        <f t="shared" si="27"/>
        <v>0</v>
      </c>
      <c r="DI121" s="157">
        <v>0.0</v>
      </c>
      <c r="DJ121" s="157">
        <v>0.0</v>
      </c>
      <c r="DK121" s="157">
        <v>0.0</v>
      </c>
      <c r="DL121" s="1396">
        <v>0.0</v>
      </c>
      <c r="DM121" s="157">
        <v>0.0</v>
      </c>
      <c r="DN121" s="157">
        <v>0.0</v>
      </c>
      <c r="DO121" s="157">
        <v>0.0</v>
      </c>
      <c r="DP121" s="730">
        <f t="shared" si="28"/>
        <v>0</v>
      </c>
      <c r="DQ121" s="157">
        <v>0.0</v>
      </c>
      <c r="DR121" s="1396">
        <v>0.0</v>
      </c>
      <c r="DS121" s="157">
        <v>0.0</v>
      </c>
      <c r="DT121" s="157">
        <v>0.0</v>
      </c>
      <c r="DU121" s="157">
        <v>0.0</v>
      </c>
      <c r="DV121" s="730">
        <f t="shared" si="29"/>
        <v>0</v>
      </c>
      <c r="DW121" s="157">
        <v>0.0</v>
      </c>
      <c r="DX121" s="157">
        <v>0.0</v>
      </c>
      <c r="DY121" s="1396">
        <v>0.0</v>
      </c>
      <c r="DZ121" s="157">
        <v>0.0</v>
      </c>
      <c r="EA121" s="157">
        <v>0.0</v>
      </c>
      <c r="EB121" s="1396">
        <v>0.0</v>
      </c>
      <c r="EC121" s="178">
        <v>0.0</v>
      </c>
      <c r="ED121" s="178">
        <v>0.0</v>
      </c>
      <c r="EE121" s="730">
        <f t="shared" si="30"/>
        <v>0</v>
      </c>
      <c r="EF121" s="1397">
        <v>0.0</v>
      </c>
      <c r="EG121" s="178">
        <v>0.0</v>
      </c>
      <c r="EH121" s="178">
        <v>0.0</v>
      </c>
      <c r="EI121" s="178">
        <v>0.0</v>
      </c>
      <c r="EJ121" s="730">
        <f t="shared" si="31"/>
        <v>0</v>
      </c>
      <c r="EK121" s="1397">
        <v>0.0</v>
      </c>
      <c r="EL121" s="134" t="str">
        <f t="shared" si="32"/>
        <v>DK</v>
      </c>
    </row>
    <row r="122" ht="14.25" customHeight="1">
      <c r="A122" s="883" t="s">
        <v>96</v>
      </c>
      <c r="B122" s="1394">
        <v>0.0</v>
      </c>
      <c r="C122" s="730">
        <f t="shared" si="7"/>
        <v>42362.5926</v>
      </c>
      <c r="D122" s="730">
        <v>0.0</v>
      </c>
      <c r="E122" s="730">
        <v>0.0</v>
      </c>
      <c r="F122" s="1373">
        <v>0.0</v>
      </c>
      <c r="G122" s="716">
        <v>0.0</v>
      </c>
      <c r="H122" s="716">
        <f t="shared" si="8"/>
        <v>42362.5926</v>
      </c>
      <c r="I122" s="716">
        <v>0.0</v>
      </c>
      <c r="J122" s="716">
        <f t="shared" ref="J122:K122" si="43">J106</f>
        <v>0</v>
      </c>
      <c r="K122" s="1366">
        <f t="shared" si="43"/>
        <v>0</v>
      </c>
      <c r="L122" s="1395">
        <v>0.0</v>
      </c>
      <c r="M122" s="730">
        <f t="shared" si="10"/>
        <v>42362.5926</v>
      </c>
      <c r="N122" s="730">
        <f t="shared" ref="N122:P122" si="44">N106</f>
        <v>0</v>
      </c>
      <c r="O122" s="730">
        <f t="shared" si="44"/>
        <v>0</v>
      </c>
      <c r="P122" s="1373">
        <f t="shared" si="44"/>
        <v>0</v>
      </c>
      <c r="Q122" s="178">
        <v>0.0</v>
      </c>
      <c r="R122" s="716">
        <f t="shared" si="12"/>
        <v>42362.5926</v>
      </c>
      <c r="S122" s="716">
        <f t="shared" ref="S122:S126" si="50">S106</f>
        <v>0</v>
      </c>
      <c r="T122" s="178">
        <v>0.0</v>
      </c>
      <c r="U122" s="157">
        <v>0.0</v>
      </c>
      <c r="V122" s="178">
        <v>0.0</v>
      </c>
      <c r="W122" s="716">
        <f t="shared" si="14"/>
        <v>0</v>
      </c>
      <c r="X122" s="178">
        <v>0.0</v>
      </c>
      <c r="Y122" s="1397">
        <v>0.0</v>
      </c>
      <c r="Z122" s="157">
        <v>0.0</v>
      </c>
      <c r="AA122" s="730">
        <f t="shared" si="15"/>
        <v>42362.5926</v>
      </c>
      <c r="AB122" s="157">
        <v>0.0</v>
      </c>
      <c r="AC122" s="730">
        <f t="shared" ref="AC122:AE122" si="45">AC106</f>
        <v>0</v>
      </c>
      <c r="AD122" s="730">
        <f t="shared" si="45"/>
        <v>0</v>
      </c>
      <c r="AE122" s="730">
        <f t="shared" si="45"/>
        <v>0</v>
      </c>
      <c r="AF122" s="157">
        <v>0.0</v>
      </c>
      <c r="AG122" s="1396">
        <v>0.0</v>
      </c>
      <c r="AH122" s="157">
        <v>0.0</v>
      </c>
      <c r="AI122" s="730">
        <f>AI106+AH106</f>
        <v>42362.5926</v>
      </c>
      <c r="AJ122" s="157">
        <v>0.0</v>
      </c>
      <c r="AK122" s="157">
        <v>0.0</v>
      </c>
      <c r="AL122" s="730">
        <f t="shared" ref="AL122:AM122" si="46">AL106</f>
        <v>0</v>
      </c>
      <c r="AM122" s="730">
        <f t="shared" si="46"/>
        <v>0</v>
      </c>
      <c r="AN122" s="157">
        <v>0.0</v>
      </c>
      <c r="AO122" s="1396">
        <v>0.0</v>
      </c>
      <c r="AP122" s="157">
        <v>0.0</v>
      </c>
      <c r="AQ122" s="730">
        <f>AQ106+AP106</f>
        <v>42362.5926</v>
      </c>
      <c r="AR122" s="157">
        <v>0.0</v>
      </c>
      <c r="AS122" s="730">
        <f t="shared" ref="AS122:AS123" si="53">AS106</f>
        <v>0</v>
      </c>
      <c r="AT122" s="157">
        <v>0.0</v>
      </c>
      <c r="AU122" s="157">
        <v>0.0</v>
      </c>
      <c r="AV122" s="157">
        <v>0.0</v>
      </c>
      <c r="AW122" s="157">
        <v>0.0</v>
      </c>
      <c r="AX122" s="157">
        <v>0.0</v>
      </c>
      <c r="AY122" s="730">
        <f t="shared" si="18"/>
        <v>0</v>
      </c>
      <c r="AZ122" s="157">
        <v>0.0</v>
      </c>
      <c r="BA122" s="730">
        <f t="shared" si="19"/>
        <v>0</v>
      </c>
      <c r="BB122" s="157">
        <v>0.0</v>
      </c>
      <c r="BC122" s="157">
        <v>0.0</v>
      </c>
      <c r="BD122" s="157">
        <v>0.0</v>
      </c>
      <c r="BE122" s="157">
        <v>0.0</v>
      </c>
      <c r="BF122" s="157">
        <v>0.0</v>
      </c>
      <c r="BG122" s="157">
        <v>0.0</v>
      </c>
      <c r="BH122" s="157">
        <v>0.0</v>
      </c>
      <c r="BI122" s="1396">
        <v>0.0</v>
      </c>
      <c r="BJ122" s="157">
        <v>0.0</v>
      </c>
      <c r="BK122" s="730">
        <f>BK106+BJ106</f>
        <v>12097.6783</v>
      </c>
      <c r="BL122" s="157">
        <v>0.0</v>
      </c>
      <c r="BM122" s="730">
        <f t="shared" si="20"/>
        <v>0</v>
      </c>
      <c r="BN122" s="157">
        <v>0.0</v>
      </c>
      <c r="BO122" s="157">
        <v>0.0</v>
      </c>
      <c r="BP122" s="157">
        <v>0.0</v>
      </c>
      <c r="BQ122" s="157">
        <v>0.0</v>
      </c>
      <c r="BR122" s="157">
        <v>0.0</v>
      </c>
      <c r="BS122" s="157">
        <v>0.0</v>
      </c>
      <c r="BT122" s="1396">
        <v>0.0</v>
      </c>
      <c r="BU122" s="730">
        <f>BU106+BV106</f>
        <v>12097.6783</v>
      </c>
      <c r="BV122" s="157">
        <v>0.0</v>
      </c>
      <c r="BW122" s="730">
        <f t="shared" si="21"/>
        <v>0</v>
      </c>
      <c r="BX122" s="157">
        <v>0.0</v>
      </c>
      <c r="BY122" s="157">
        <v>0.0</v>
      </c>
      <c r="BZ122" s="157">
        <v>0.0</v>
      </c>
      <c r="CA122" s="1396">
        <v>0.0</v>
      </c>
      <c r="CB122" s="157">
        <v>0.0</v>
      </c>
      <c r="CC122" s="730">
        <f>CC106+CB106</f>
        <v>30264.9143</v>
      </c>
      <c r="CD122" s="157">
        <v>0.0</v>
      </c>
      <c r="CE122" s="157">
        <v>0.0</v>
      </c>
      <c r="CF122" s="730">
        <f t="shared" si="22"/>
        <v>0</v>
      </c>
      <c r="CG122" s="157">
        <v>0.0</v>
      </c>
      <c r="CH122" s="157">
        <v>0.0</v>
      </c>
      <c r="CI122" s="157">
        <v>0.0</v>
      </c>
      <c r="CJ122" s="157">
        <v>0.0</v>
      </c>
      <c r="CK122" s="1373">
        <f t="shared" si="23"/>
        <v>0</v>
      </c>
      <c r="CL122" s="730">
        <f>CL106+CM106</f>
        <v>34834.8942</v>
      </c>
      <c r="CM122" s="157">
        <v>0.0</v>
      </c>
      <c r="CN122" s="157">
        <v>0.0</v>
      </c>
      <c r="CO122" s="157">
        <v>0.0</v>
      </c>
      <c r="CP122" s="157">
        <v>0.0</v>
      </c>
      <c r="CQ122" s="157">
        <v>0.0</v>
      </c>
      <c r="CR122" s="730">
        <f t="shared" si="24"/>
        <v>0</v>
      </c>
      <c r="CS122" s="157">
        <v>0.0</v>
      </c>
      <c r="CT122" s="157">
        <v>0.0</v>
      </c>
      <c r="CU122" s="1373">
        <f t="shared" si="25"/>
        <v>0</v>
      </c>
      <c r="CV122" s="157">
        <v>0.0</v>
      </c>
      <c r="CW122" s="730">
        <f>CW106+CV106</f>
        <v>42362.5926</v>
      </c>
      <c r="CX122" s="157">
        <v>0.0</v>
      </c>
      <c r="CY122" s="730">
        <f t="shared" ref="CY122:DA122" si="47">CY106</f>
        <v>0</v>
      </c>
      <c r="CZ122" s="730">
        <f t="shared" si="47"/>
        <v>0</v>
      </c>
      <c r="DA122" s="730">
        <f t="shared" si="47"/>
        <v>0</v>
      </c>
      <c r="DB122" s="157">
        <v>0.0</v>
      </c>
      <c r="DC122" s="1399">
        <f>DC107+DB107</f>
        <v>42447.2409</v>
      </c>
      <c r="DD122" s="157">
        <v>0.0</v>
      </c>
      <c r="DE122" s="157">
        <v>0.0</v>
      </c>
      <c r="DF122" s="157">
        <v>0.0</v>
      </c>
      <c r="DG122" s="157">
        <v>0.0</v>
      </c>
      <c r="DH122" s="730">
        <f t="shared" si="27"/>
        <v>0</v>
      </c>
      <c r="DI122" s="157">
        <v>0.0</v>
      </c>
      <c r="DJ122" s="157">
        <v>0.0</v>
      </c>
      <c r="DK122" s="157">
        <v>0.0</v>
      </c>
      <c r="DL122" s="1396">
        <v>0.0</v>
      </c>
      <c r="DM122" s="157">
        <v>0.0</v>
      </c>
      <c r="DN122" s="157">
        <v>0.0</v>
      </c>
      <c r="DO122" s="157">
        <v>0.0</v>
      </c>
      <c r="DP122" s="730">
        <f t="shared" si="28"/>
        <v>0</v>
      </c>
      <c r="DQ122" s="157">
        <v>0.0</v>
      </c>
      <c r="DR122" s="1396">
        <v>0.0</v>
      </c>
      <c r="DS122" s="157">
        <v>0.0</v>
      </c>
      <c r="DT122" s="157">
        <v>0.0</v>
      </c>
      <c r="DU122" s="157">
        <v>0.0</v>
      </c>
      <c r="DV122" s="730">
        <f t="shared" si="29"/>
        <v>0</v>
      </c>
      <c r="DW122" s="157">
        <v>0.0</v>
      </c>
      <c r="DX122" s="157">
        <v>0.0</v>
      </c>
      <c r="DY122" s="1396">
        <v>0.0</v>
      </c>
      <c r="DZ122" s="157">
        <v>0.0</v>
      </c>
      <c r="EA122" s="157">
        <v>0.0</v>
      </c>
      <c r="EB122" s="1396">
        <v>0.0</v>
      </c>
      <c r="EC122" s="134">
        <v>0.0</v>
      </c>
      <c r="ED122" s="134">
        <v>0.0</v>
      </c>
      <c r="EE122" s="730">
        <f t="shared" si="30"/>
        <v>0</v>
      </c>
      <c r="EF122" s="1364">
        <v>0.0</v>
      </c>
      <c r="EG122" s="134">
        <v>0.0</v>
      </c>
      <c r="EH122" s="134">
        <v>0.0</v>
      </c>
      <c r="EI122" s="134">
        <v>0.0</v>
      </c>
      <c r="EJ122" s="730">
        <f t="shared" si="31"/>
        <v>0</v>
      </c>
      <c r="EK122" s="1364">
        <v>0.0</v>
      </c>
      <c r="EL122" s="134" t="str">
        <f t="shared" si="32"/>
        <v>DK</v>
      </c>
    </row>
    <row r="123" ht="14.25" customHeight="1">
      <c r="A123" s="1398" t="s">
        <v>275</v>
      </c>
      <c r="B123" s="1394">
        <v>0.0</v>
      </c>
      <c r="C123" s="730">
        <f t="shared" si="7"/>
        <v>0</v>
      </c>
      <c r="D123" s="730">
        <v>0.0</v>
      </c>
      <c r="E123" s="730">
        <v>0.0</v>
      </c>
      <c r="F123" s="1373">
        <v>0.0</v>
      </c>
      <c r="G123" s="716">
        <v>0.0</v>
      </c>
      <c r="H123" s="716">
        <f t="shared" si="8"/>
        <v>0</v>
      </c>
      <c r="I123" s="716">
        <v>0.0</v>
      </c>
      <c r="J123" s="716">
        <f t="shared" ref="J123:K123" si="48">J107</f>
        <v>0</v>
      </c>
      <c r="K123" s="1366">
        <f t="shared" si="48"/>
        <v>0</v>
      </c>
      <c r="L123" s="1395">
        <v>0.0</v>
      </c>
      <c r="M123" s="730">
        <f t="shared" si="10"/>
        <v>0</v>
      </c>
      <c r="N123" s="730">
        <f t="shared" ref="N123:P123" si="49">N107</f>
        <v>0</v>
      </c>
      <c r="O123" s="730">
        <f t="shared" si="49"/>
        <v>0</v>
      </c>
      <c r="P123" s="1373">
        <f t="shared" si="49"/>
        <v>0</v>
      </c>
      <c r="Q123" s="178">
        <v>0.0</v>
      </c>
      <c r="R123" s="716">
        <f t="shared" si="12"/>
        <v>0</v>
      </c>
      <c r="S123" s="716">
        <f t="shared" si="50"/>
        <v>0</v>
      </c>
      <c r="T123" s="178">
        <v>0.0</v>
      </c>
      <c r="U123" s="157">
        <v>0.0</v>
      </c>
      <c r="V123" s="178">
        <v>0.0</v>
      </c>
      <c r="W123" s="716">
        <f t="shared" si="14"/>
        <v>0</v>
      </c>
      <c r="X123" s="178">
        <v>0.0</v>
      </c>
      <c r="Y123" s="1397">
        <v>0.0</v>
      </c>
      <c r="Z123" s="157">
        <v>0.0</v>
      </c>
      <c r="AA123" s="730">
        <f t="shared" si="15"/>
        <v>0</v>
      </c>
      <c r="AB123" s="157">
        <v>0.0</v>
      </c>
      <c r="AC123" s="730">
        <f t="shared" ref="AC123:AD123" si="51">AC107</f>
        <v>0</v>
      </c>
      <c r="AD123" s="730">
        <f t="shared" si="51"/>
        <v>0</v>
      </c>
      <c r="AE123" s="157">
        <v>0.0</v>
      </c>
      <c r="AF123" s="157">
        <v>0.0</v>
      </c>
      <c r="AG123" s="1373">
        <f>AG107+AF107</f>
        <v>42447.2409</v>
      </c>
      <c r="AH123" s="157">
        <v>0.0</v>
      </c>
      <c r="AI123" s="730">
        <f t="shared" ref="AI123:AI127" si="58">AI107</f>
        <v>0</v>
      </c>
      <c r="AJ123" s="157">
        <v>0.0</v>
      </c>
      <c r="AK123" s="157">
        <v>0.0</v>
      </c>
      <c r="AL123" s="730">
        <f t="shared" ref="AL123:AM123" si="52">AL107</f>
        <v>0</v>
      </c>
      <c r="AM123" s="730">
        <f t="shared" si="52"/>
        <v>0</v>
      </c>
      <c r="AN123" s="157">
        <v>0.0</v>
      </c>
      <c r="AO123" s="1373">
        <f>AO107+AN107</f>
        <v>42447.2409</v>
      </c>
      <c r="AP123" s="157">
        <v>0.0</v>
      </c>
      <c r="AQ123" s="157">
        <v>0.0</v>
      </c>
      <c r="AR123" s="157">
        <v>0.0</v>
      </c>
      <c r="AS123" s="730">
        <f t="shared" si="53"/>
        <v>0</v>
      </c>
      <c r="AT123" s="157">
        <v>0.0</v>
      </c>
      <c r="AU123" s="157">
        <v>0.0</v>
      </c>
      <c r="AV123" s="157">
        <v>0.0</v>
      </c>
      <c r="AW123" s="157">
        <v>0.0</v>
      </c>
      <c r="AX123" s="157">
        <v>0.0</v>
      </c>
      <c r="AY123" s="730">
        <f t="shared" si="18"/>
        <v>0</v>
      </c>
      <c r="AZ123" s="157">
        <v>0.0</v>
      </c>
      <c r="BA123" s="730">
        <f t="shared" si="19"/>
        <v>0</v>
      </c>
      <c r="BB123" s="157">
        <v>0.0</v>
      </c>
      <c r="BC123" s="157">
        <v>0.0</v>
      </c>
      <c r="BD123" s="157">
        <v>0.0</v>
      </c>
      <c r="BE123" s="157">
        <v>0.0</v>
      </c>
      <c r="BF123" s="730">
        <f>BF107+BE107+BD107</f>
        <v>42447.2409</v>
      </c>
      <c r="BG123" s="157">
        <v>0.0</v>
      </c>
      <c r="BH123" s="157">
        <v>0.0</v>
      </c>
      <c r="BI123" s="1396">
        <v>0.0</v>
      </c>
      <c r="BJ123" s="157">
        <v>0.0</v>
      </c>
      <c r="BK123" s="157">
        <v>0.0</v>
      </c>
      <c r="BL123" s="157">
        <v>0.0</v>
      </c>
      <c r="BM123" s="730">
        <f t="shared" si="20"/>
        <v>0</v>
      </c>
      <c r="BN123" s="157">
        <v>0.0</v>
      </c>
      <c r="BO123" s="157">
        <v>0.0</v>
      </c>
      <c r="BP123" s="157">
        <v>0.0</v>
      </c>
      <c r="BQ123" s="157">
        <v>0.0</v>
      </c>
      <c r="BR123" s="730">
        <f>BR107+BS107+BT107</f>
        <v>18340.39042</v>
      </c>
      <c r="BS123" s="157">
        <v>0.0</v>
      </c>
      <c r="BT123" s="1396">
        <v>0.0</v>
      </c>
      <c r="BU123" s="157">
        <v>0.0</v>
      </c>
      <c r="BV123" s="157">
        <v>0.0</v>
      </c>
      <c r="BW123" s="730">
        <f t="shared" si="21"/>
        <v>0</v>
      </c>
      <c r="BX123" s="157">
        <v>0.0</v>
      </c>
      <c r="BY123" s="730">
        <f>BY107+BZ107+CA107</f>
        <v>18340.39042</v>
      </c>
      <c r="BZ123" s="157">
        <v>0.0</v>
      </c>
      <c r="CA123" s="1396">
        <v>0.0</v>
      </c>
      <c r="CB123" s="157">
        <v>0.0</v>
      </c>
      <c r="CC123" s="157">
        <v>0.0</v>
      </c>
      <c r="CD123" s="157">
        <v>0.0</v>
      </c>
      <c r="CE123" s="157">
        <v>0.0</v>
      </c>
      <c r="CF123" s="730">
        <f t="shared" si="22"/>
        <v>0</v>
      </c>
      <c r="CG123" s="157">
        <v>0.0</v>
      </c>
      <c r="CH123" s="157">
        <v>0.0</v>
      </c>
      <c r="CI123" s="730">
        <f>CI107+CJ107</f>
        <v>24106.85048</v>
      </c>
      <c r="CJ123" s="157">
        <v>0.0</v>
      </c>
      <c r="CK123" s="1373">
        <f t="shared" si="23"/>
        <v>0</v>
      </c>
      <c r="CL123" s="157">
        <v>0.0</v>
      </c>
      <c r="CM123" s="157">
        <v>0.0</v>
      </c>
      <c r="CN123" s="157">
        <v>0.0</v>
      </c>
      <c r="CO123" s="157">
        <v>0.0</v>
      </c>
      <c r="CP123" s="157">
        <v>0.0</v>
      </c>
      <c r="CQ123" s="157">
        <v>0.0</v>
      </c>
      <c r="CR123" s="730">
        <f t="shared" si="24"/>
        <v>0</v>
      </c>
      <c r="CS123" s="157">
        <v>0.0</v>
      </c>
      <c r="CT123" s="730">
        <f>CT107+CS107</f>
        <v>42447.2409</v>
      </c>
      <c r="CU123" s="1373">
        <f t="shared" si="25"/>
        <v>0</v>
      </c>
      <c r="CV123" s="157">
        <v>0.0</v>
      </c>
      <c r="CW123" s="157">
        <v>0.0</v>
      </c>
      <c r="CX123" s="157">
        <v>0.0</v>
      </c>
      <c r="CY123" s="730">
        <f t="shared" ref="CY123:DA123" si="54">CY107</f>
        <v>0</v>
      </c>
      <c r="CZ123" s="730">
        <f t="shared" si="54"/>
        <v>0</v>
      </c>
      <c r="DA123" s="730">
        <f t="shared" si="54"/>
        <v>0</v>
      </c>
      <c r="DB123" s="157">
        <v>0.0</v>
      </c>
      <c r="DC123" s="1396">
        <v>0.0</v>
      </c>
      <c r="DD123" s="157">
        <v>0.0</v>
      </c>
      <c r="DE123" s="157">
        <v>0.0</v>
      </c>
      <c r="DF123" s="157">
        <v>0.0</v>
      </c>
      <c r="DG123" s="157">
        <v>0.0</v>
      </c>
      <c r="DH123" s="730">
        <f t="shared" si="27"/>
        <v>0</v>
      </c>
      <c r="DI123" s="157">
        <v>0.0</v>
      </c>
      <c r="DJ123" s="157">
        <v>0.0</v>
      </c>
      <c r="DK123" s="730">
        <f>DK107+DL107+DJ107</f>
        <v>42447.2409</v>
      </c>
      <c r="DL123" s="1396">
        <v>0.0</v>
      </c>
      <c r="DM123" s="157">
        <v>0.0</v>
      </c>
      <c r="DN123" s="157">
        <v>0.0</v>
      </c>
      <c r="DO123" s="157">
        <v>0.0</v>
      </c>
      <c r="DP123" s="730">
        <f t="shared" si="28"/>
        <v>0</v>
      </c>
      <c r="DQ123" s="730">
        <f>DQ107+DR107</f>
        <v>42447.2409</v>
      </c>
      <c r="DR123" s="1396">
        <v>0.0</v>
      </c>
      <c r="DS123" s="157">
        <v>0.0</v>
      </c>
      <c r="DT123" s="157">
        <v>0.0</v>
      </c>
      <c r="DU123" s="157">
        <v>0.0</v>
      </c>
      <c r="DV123" s="730">
        <f t="shared" si="29"/>
        <v>0</v>
      </c>
      <c r="DW123" s="730">
        <f>DW107+DX107+DY107</f>
        <v>42447.2409</v>
      </c>
      <c r="DX123" s="157">
        <v>0.0</v>
      </c>
      <c r="DY123" s="1396">
        <v>0.0</v>
      </c>
      <c r="DZ123" s="730">
        <f>DZ107+EB107</f>
        <v>42447.2409</v>
      </c>
      <c r="EA123" s="157">
        <v>0.0</v>
      </c>
      <c r="EB123" s="1396">
        <v>0.0</v>
      </c>
      <c r="EC123" s="134">
        <v>0.0</v>
      </c>
      <c r="ED123" s="134">
        <v>0.0</v>
      </c>
      <c r="EE123" s="730">
        <f t="shared" si="30"/>
        <v>0</v>
      </c>
      <c r="EF123" s="1364">
        <v>0.0</v>
      </c>
      <c r="EG123" s="134">
        <v>0.0</v>
      </c>
      <c r="EH123" s="134">
        <v>0.0</v>
      </c>
      <c r="EI123" s="134">
        <v>0.0</v>
      </c>
      <c r="EJ123" s="730">
        <f t="shared" si="31"/>
        <v>0</v>
      </c>
      <c r="EK123" s="1364">
        <v>0.0</v>
      </c>
      <c r="EL123" s="134" t="str">
        <f t="shared" si="32"/>
        <v>CN</v>
      </c>
    </row>
    <row r="124" ht="14.25" customHeight="1">
      <c r="A124" s="883" t="s">
        <v>179</v>
      </c>
      <c r="B124" s="1394">
        <v>0.0</v>
      </c>
      <c r="C124" s="730">
        <f t="shared" si="7"/>
        <v>141588.8573</v>
      </c>
      <c r="D124" s="716">
        <v>0.0</v>
      </c>
      <c r="E124" s="730">
        <v>0.0</v>
      </c>
      <c r="F124" s="1373">
        <v>0.0</v>
      </c>
      <c r="G124" s="716">
        <v>0.0</v>
      </c>
      <c r="H124" s="716">
        <f t="shared" si="8"/>
        <v>141588.8573</v>
      </c>
      <c r="I124" s="716">
        <v>0.0</v>
      </c>
      <c r="J124" s="716">
        <f t="shared" ref="J124:K124" si="55">J108</f>
        <v>0</v>
      </c>
      <c r="K124" s="1366">
        <f t="shared" si="55"/>
        <v>0</v>
      </c>
      <c r="L124" s="1395">
        <v>0.0</v>
      </c>
      <c r="M124" s="730">
        <f t="shared" si="10"/>
        <v>141588.8573</v>
      </c>
      <c r="N124" s="730">
        <f t="shared" ref="N124:P124" si="56">N108</f>
        <v>0</v>
      </c>
      <c r="O124" s="730">
        <f t="shared" si="56"/>
        <v>0</v>
      </c>
      <c r="P124" s="1373">
        <f t="shared" si="56"/>
        <v>0</v>
      </c>
      <c r="Q124" s="178">
        <v>0.0</v>
      </c>
      <c r="R124" s="716">
        <f t="shared" si="12"/>
        <v>0</v>
      </c>
      <c r="S124" s="716">
        <f t="shared" si="50"/>
        <v>0</v>
      </c>
      <c r="T124" s="730">
        <f>T108+V108</f>
        <v>141588.8573</v>
      </c>
      <c r="U124" s="157">
        <v>0.0</v>
      </c>
      <c r="V124" s="178">
        <v>0.0</v>
      </c>
      <c r="W124" s="716">
        <f t="shared" si="14"/>
        <v>0</v>
      </c>
      <c r="X124" s="178">
        <v>0.0</v>
      </c>
      <c r="Y124" s="1397">
        <v>0.0</v>
      </c>
      <c r="Z124" s="157">
        <v>0.0</v>
      </c>
      <c r="AA124" s="157">
        <v>0.0</v>
      </c>
      <c r="AB124" s="157">
        <v>0.0</v>
      </c>
      <c r="AC124" s="730">
        <f>AC108+AB108</f>
        <v>141588.8573</v>
      </c>
      <c r="AD124" s="730">
        <f t="shared" ref="AD124:AE124" si="57">AD108</f>
        <v>0</v>
      </c>
      <c r="AE124" s="730">
        <f t="shared" si="57"/>
        <v>0</v>
      </c>
      <c r="AF124" s="157">
        <v>0.0</v>
      </c>
      <c r="AG124" s="1396">
        <v>0.0</v>
      </c>
      <c r="AH124" s="157">
        <v>0.0</v>
      </c>
      <c r="AI124" s="730">
        <f t="shared" si="58"/>
        <v>0</v>
      </c>
      <c r="AJ124" s="157">
        <v>0.0</v>
      </c>
      <c r="AK124" s="731">
        <f>AK108+AJ108</f>
        <v>141588.8573</v>
      </c>
      <c r="AL124" s="730">
        <f t="shared" ref="AL124:AM124" si="59">AL108</f>
        <v>0</v>
      </c>
      <c r="AM124" s="730">
        <f t="shared" si="59"/>
        <v>0</v>
      </c>
      <c r="AN124" s="157">
        <v>0.0</v>
      </c>
      <c r="AO124" s="1396">
        <v>0.0</v>
      </c>
      <c r="AP124" s="157">
        <v>0.0</v>
      </c>
      <c r="AQ124" s="157">
        <v>0.0</v>
      </c>
      <c r="AR124" s="157">
        <v>0.0</v>
      </c>
      <c r="AS124" s="730">
        <f>AS108+AU108+AV108+AW108</f>
        <v>141588.8573</v>
      </c>
      <c r="AT124" s="157">
        <v>0.0</v>
      </c>
      <c r="AU124" s="157">
        <v>0.0</v>
      </c>
      <c r="AV124" s="157">
        <v>0.0</v>
      </c>
      <c r="AW124" s="157">
        <v>0.0</v>
      </c>
      <c r="AX124" s="157">
        <v>0.0</v>
      </c>
      <c r="AY124" s="730">
        <f t="shared" si="18"/>
        <v>0</v>
      </c>
      <c r="AZ124" s="157">
        <v>0.0</v>
      </c>
      <c r="BA124" s="730">
        <f t="shared" si="19"/>
        <v>0</v>
      </c>
      <c r="BB124" s="157">
        <v>0.0</v>
      </c>
      <c r="BC124" s="157">
        <v>0.0</v>
      </c>
      <c r="BD124" s="157">
        <v>0.0</v>
      </c>
      <c r="BE124" s="157">
        <v>0.0</v>
      </c>
      <c r="BF124" s="157">
        <v>0.0</v>
      </c>
      <c r="BG124" s="157">
        <v>0.0</v>
      </c>
      <c r="BH124" s="157">
        <v>0.0</v>
      </c>
      <c r="BI124" s="1396">
        <v>0.0</v>
      </c>
      <c r="BJ124" s="157">
        <v>0.0</v>
      </c>
      <c r="BK124" s="157">
        <v>0.0</v>
      </c>
      <c r="BL124" s="157">
        <v>0.0</v>
      </c>
      <c r="BM124" s="730">
        <f t="shared" si="20"/>
        <v>0</v>
      </c>
      <c r="BN124" s="730">
        <f>BN108+BO108+BP108</f>
        <v>62921.64501</v>
      </c>
      <c r="BO124" s="157">
        <v>0.0</v>
      </c>
      <c r="BP124" s="157">
        <v>0.0</v>
      </c>
      <c r="BQ124" s="157">
        <v>0.0</v>
      </c>
      <c r="BR124" s="157">
        <v>0.0</v>
      </c>
      <c r="BS124" s="157">
        <v>0.0</v>
      </c>
      <c r="BT124" s="1396">
        <v>0.0</v>
      </c>
      <c r="BU124" s="157">
        <v>0.0</v>
      </c>
      <c r="BV124" s="157">
        <v>0.0</v>
      </c>
      <c r="BW124" s="730">
        <f t="shared" si="21"/>
        <v>0</v>
      </c>
      <c r="BX124" s="157">
        <v>0.0</v>
      </c>
      <c r="BY124" s="730">
        <f>BY108+BX108</f>
        <v>135315.4363</v>
      </c>
      <c r="BZ124" s="157">
        <v>0.0</v>
      </c>
      <c r="CA124" s="1396">
        <v>0.0</v>
      </c>
      <c r="CB124" s="157">
        <v>0.0</v>
      </c>
      <c r="CC124" s="157">
        <v>0.0</v>
      </c>
      <c r="CD124" s="157">
        <v>0.0</v>
      </c>
      <c r="CE124" s="157">
        <v>0.0</v>
      </c>
      <c r="CF124" s="730">
        <f t="shared" si="22"/>
        <v>6273.421</v>
      </c>
      <c r="CG124" s="157">
        <v>0.0</v>
      </c>
      <c r="CH124" s="157">
        <v>0.0</v>
      </c>
      <c r="CI124" s="157">
        <v>0.0</v>
      </c>
      <c r="CJ124" s="157">
        <v>0.0</v>
      </c>
      <c r="CK124" s="1373">
        <f t="shared" si="23"/>
        <v>0</v>
      </c>
      <c r="CL124" s="157">
        <v>0.0</v>
      </c>
      <c r="CM124" s="157">
        <v>0.0</v>
      </c>
      <c r="CN124" s="730">
        <f>CN108+CO108</f>
        <v>141588.8573</v>
      </c>
      <c r="CO124" s="157">
        <v>0.0</v>
      </c>
      <c r="CP124" s="157">
        <v>0.0</v>
      </c>
      <c r="CQ124" s="157">
        <v>0.0</v>
      </c>
      <c r="CR124" s="730">
        <f t="shared" si="24"/>
        <v>0</v>
      </c>
      <c r="CS124" s="157">
        <v>0.0</v>
      </c>
      <c r="CT124" s="157">
        <v>0.0</v>
      </c>
      <c r="CU124" s="1373">
        <f t="shared" si="25"/>
        <v>0</v>
      </c>
      <c r="CV124" s="157">
        <v>0.0</v>
      </c>
      <c r="CW124" s="157">
        <v>0.0</v>
      </c>
      <c r="CX124" s="157">
        <v>0.0</v>
      </c>
      <c r="CY124" s="730">
        <f>CY108+CX108</f>
        <v>141588.8573</v>
      </c>
      <c r="CZ124" s="730">
        <f t="shared" ref="CZ124:DA124" si="60">CZ108</f>
        <v>0</v>
      </c>
      <c r="DA124" s="730">
        <f t="shared" si="60"/>
        <v>0</v>
      </c>
      <c r="DB124" s="157">
        <v>0.0</v>
      </c>
      <c r="DC124" s="1396">
        <v>0.0</v>
      </c>
      <c r="DD124" s="157">
        <v>0.0</v>
      </c>
      <c r="DE124" s="157">
        <v>0.0</v>
      </c>
      <c r="DF124" s="157">
        <v>0.0</v>
      </c>
      <c r="DG124" s="157">
        <v>0.0</v>
      </c>
      <c r="DH124" s="730">
        <f t="shared" si="27"/>
        <v>0</v>
      </c>
      <c r="DI124" s="157">
        <v>0.0</v>
      </c>
      <c r="DJ124" s="157">
        <v>0.0</v>
      </c>
      <c r="DK124" s="157">
        <v>0.0</v>
      </c>
      <c r="DL124" s="1396">
        <v>0.0</v>
      </c>
      <c r="DM124" s="157">
        <v>0.0</v>
      </c>
      <c r="DN124" s="157">
        <v>0.0</v>
      </c>
      <c r="DO124" s="157">
        <v>0.0</v>
      </c>
      <c r="DP124" s="730">
        <f t="shared" si="28"/>
        <v>0</v>
      </c>
      <c r="DQ124" s="157">
        <v>0.0</v>
      </c>
      <c r="DR124" s="1396">
        <v>0.0</v>
      </c>
      <c r="DS124" s="157">
        <v>0.0</v>
      </c>
      <c r="DT124" s="157">
        <v>0.0</v>
      </c>
      <c r="DU124" s="157">
        <v>0.0</v>
      </c>
      <c r="DV124" s="730">
        <f t="shared" si="29"/>
        <v>0</v>
      </c>
      <c r="DW124" s="157">
        <v>0.0</v>
      </c>
      <c r="DX124" s="157">
        <v>0.0</v>
      </c>
      <c r="DY124" s="1396">
        <v>0.0</v>
      </c>
      <c r="DZ124" s="157">
        <v>0.0</v>
      </c>
      <c r="EA124" s="157">
        <v>0.0</v>
      </c>
      <c r="EB124" s="1396">
        <v>0.0</v>
      </c>
      <c r="EC124" s="134">
        <v>0.0</v>
      </c>
      <c r="ED124" s="134">
        <v>0.0</v>
      </c>
      <c r="EE124" s="730">
        <f t="shared" si="30"/>
        <v>0</v>
      </c>
      <c r="EF124" s="1364">
        <v>0.0</v>
      </c>
      <c r="EG124" s="134">
        <v>0.0</v>
      </c>
      <c r="EH124" s="134">
        <v>0.0</v>
      </c>
      <c r="EI124" s="134">
        <v>0.0</v>
      </c>
      <c r="EJ124" s="730">
        <f t="shared" si="31"/>
        <v>0</v>
      </c>
      <c r="EK124" s="1364">
        <v>0.0</v>
      </c>
      <c r="EL124" s="134" t="str">
        <f t="shared" si="32"/>
        <v>DK</v>
      </c>
    </row>
    <row r="125" ht="14.25" customHeight="1">
      <c r="A125" s="1398" t="s">
        <v>227</v>
      </c>
      <c r="B125" s="1394">
        <v>0.0</v>
      </c>
      <c r="C125" s="730">
        <f t="shared" si="7"/>
        <v>0</v>
      </c>
      <c r="D125" s="730">
        <v>0.0</v>
      </c>
      <c r="E125" s="730">
        <v>0.0</v>
      </c>
      <c r="F125" s="1373">
        <v>0.0</v>
      </c>
      <c r="G125" s="716">
        <v>0.0</v>
      </c>
      <c r="H125" s="716">
        <f t="shared" si="8"/>
        <v>0</v>
      </c>
      <c r="I125" s="716">
        <v>0.0</v>
      </c>
      <c r="J125" s="716">
        <f t="shared" ref="J125:K125" si="61">J109</f>
        <v>0</v>
      </c>
      <c r="K125" s="1366">
        <f t="shared" si="61"/>
        <v>0</v>
      </c>
      <c r="L125" s="1395">
        <v>0.0</v>
      </c>
      <c r="M125" s="730">
        <f t="shared" si="10"/>
        <v>0</v>
      </c>
      <c r="N125" s="730">
        <f t="shared" ref="N125:P125" si="62">N109</f>
        <v>0</v>
      </c>
      <c r="O125" s="730">
        <f t="shared" si="62"/>
        <v>0</v>
      </c>
      <c r="P125" s="1373">
        <f t="shared" si="62"/>
        <v>0</v>
      </c>
      <c r="Q125" s="178">
        <v>0.0</v>
      </c>
      <c r="R125" s="716">
        <f t="shared" si="12"/>
        <v>0</v>
      </c>
      <c r="S125" s="716">
        <f t="shared" si="50"/>
        <v>0</v>
      </c>
      <c r="T125" s="716">
        <f t="shared" ref="T125:T127" si="67">T109</f>
        <v>0</v>
      </c>
      <c r="U125" s="157">
        <v>0.0</v>
      </c>
      <c r="V125" s="178">
        <v>0.0</v>
      </c>
      <c r="W125" s="716">
        <f t="shared" si="14"/>
        <v>0</v>
      </c>
      <c r="X125" s="178">
        <v>0.0</v>
      </c>
      <c r="Y125" s="1397">
        <v>0.0</v>
      </c>
      <c r="Z125" s="157">
        <v>0.0</v>
      </c>
      <c r="AA125" s="730">
        <f t="shared" ref="AA125:AA127" si="68">AA109+Z109+AB109</f>
        <v>0</v>
      </c>
      <c r="AB125" s="157">
        <v>0.0</v>
      </c>
      <c r="AC125" s="730">
        <f t="shared" ref="AC125:AD125" si="63">AC109</f>
        <v>0</v>
      </c>
      <c r="AD125" s="730">
        <f t="shared" si="63"/>
        <v>0</v>
      </c>
      <c r="AE125" s="730">
        <f>AE109+AF109</f>
        <v>6381.60268</v>
      </c>
      <c r="AF125" s="157">
        <v>0.0</v>
      </c>
      <c r="AG125" s="1396">
        <v>0.0</v>
      </c>
      <c r="AH125" s="157">
        <v>0.0</v>
      </c>
      <c r="AI125" s="730">
        <f t="shared" si="58"/>
        <v>0</v>
      </c>
      <c r="AJ125" s="157">
        <v>0.0</v>
      </c>
      <c r="AK125" s="157">
        <v>0.0</v>
      </c>
      <c r="AL125" s="730">
        <f t="shared" ref="AL125:AL127" si="70">AL109</f>
        <v>0</v>
      </c>
      <c r="AM125" s="730">
        <f>AM109+AN109</f>
        <v>6381.60268</v>
      </c>
      <c r="AN125" s="157">
        <v>0.0</v>
      </c>
      <c r="AO125" s="1396">
        <v>0.0</v>
      </c>
      <c r="AP125" s="157">
        <v>0.0</v>
      </c>
      <c r="AQ125" s="157">
        <v>0.0</v>
      </c>
      <c r="AR125" s="157">
        <v>0.0</v>
      </c>
      <c r="AS125" s="730">
        <f t="shared" ref="AS125:AS126" si="71">AS109</f>
        <v>0</v>
      </c>
      <c r="AT125" s="157">
        <v>0.0</v>
      </c>
      <c r="AU125" s="157">
        <v>0.0</v>
      </c>
      <c r="AV125" s="157">
        <v>0.0</v>
      </c>
      <c r="AW125" s="157">
        <v>0.0</v>
      </c>
      <c r="AX125" s="157">
        <v>0.0</v>
      </c>
      <c r="AY125" s="730">
        <f>AY109+AZ109</f>
        <v>6381.60268</v>
      </c>
      <c r="AZ125" s="157">
        <v>0.0</v>
      </c>
      <c r="BA125" s="730">
        <f t="shared" si="19"/>
        <v>0</v>
      </c>
      <c r="BB125" s="157">
        <v>0.0</v>
      </c>
      <c r="BC125" s="157">
        <v>0.0</v>
      </c>
      <c r="BD125" s="157">
        <v>0.0</v>
      </c>
      <c r="BE125" s="157">
        <v>0.0</v>
      </c>
      <c r="BF125" s="157">
        <v>0.0</v>
      </c>
      <c r="BG125" s="157">
        <v>0.0</v>
      </c>
      <c r="BH125" s="157">
        <v>0.0</v>
      </c>
      <c r="BI125" s="1396">
        <v>0.0</v>
      </c>
      <c r="BJ125" s="157">
        <v>0.0</v>
      </c>
      <c r="BK125" s="157">
        <v>0.0</v>
      </c>
      <c r="BL125" s="157">
        <v>0.0</v>
      </c>
      <c r="BM125" s="730">
        <f t="shared" si="20"/>
        <v>0</v>
      </c>
      <c r="BN125" s="157">
        <v>0.0</v>
      </c>
      <c r="BO125" s="157">
        <v>0.0</v>
      </c>
      <c r="BP125" s="157">
        <v>0.0</v>
      </c>
      <c r="BQ125" s="157">
        <v>0.0</v>
      </c>
      <c r="BR125" s="157">
        <v>0.0</v>
      </c>
      <c r="BS125" s="157">
        <v>0.0</v>
      </c>
      <c r="BT125" s="1396">
        <v>0.0</v>
      </c>
      <c r="BU125" s="157">
        <v>0.0</v>
      </c>
      <c r="BV125" s="157">
        <v>0.0</v>
      </c>
      <c r="BW125" s="730">
        <f t="shared" si="21"/>
        <v>0</v>
      </c>
      <c r="BX125" s="157">
        <v>0.0</v>
      </c>
      <c r="BY125" s="157">
        <v>0.0</v>
      </c>
      <c r="BZ125" s="157">
        <v>0.0</v>
      </c>
      <c r="CA125" s="1396">
        <v>0.0</v>
      </c>
      <c r="CB125" s="157">
        <v>0.0</v>
      </c>
      <c r="CC125" s="157">
        <v>0.0</v>
      </c>
      <c r="CD125" s="157">
        <v>0.0</v>
      </c>
      <c r="CE125" s="157">
        <v>0.0</v>
      </c>
      <c r="CF125" s="730">
        <f t="shared" si="22"/>
        <v>0</v>
      </c>
      <c r="CG125" s="157">
        <v>0.0</v>
      </c>
      <c r="CH125" s="157">
        <v>0.0</v>
      </c>
      <c r="CI125" s="730">
        <f>CI109+CH109</f>
        <v>6381.60268</v>
      </c>
      <c r="CJ125" s="157">
        <v>0.0</v>
      </c>
      <c r="CK125" s="1373">
        <f t="shared" si="23"/>
        <v>0</v>
      </c>
      <c r="CL125" s="157">
        <v>0.0</v>
      </c>
      <c r="CM125" s="157">
        <v>0.0</v>
      </c>
      <c r="CN125" s="157">
        <v>0.0</v>
      </c>
      <c r="CO125" s="157">
        <v>0.0</v>
      </c>
      <c r="CP125" s="157">
        <v>0.0</v>
      </c>
      <c r="CQ125" s="731">
        <f>CQ109+CP109</f>
        <v>6381.60268</v>
      </c>
      <c r="CR125" s="730">
        <f t="shared" si="24"/>
        <v>0</v>
      </c>
      <c r="CS125" s="157">
        <v>0.0</v>
      </c>
      <c r="CT125" s="157">
        <v>0.0</v>
      </c>
      <c r="CU125" s="1373">
        <f t="shared" si="25"/>
        <v>0</v>
      </c>
      <c r="CV125" s="157">
        <v>0.0</v>
      </c>
      <c r="CW125" s="157">
        <v>0.0</v>
      </c>
      <c r="CX125" s="157">
        <v>0.0</v>
      </c>
      <c r="CY125" s="730">
        <f t="shared" ref="CY125:CZ125" si="64">CY109</f>
        <v>0</v>
      </c>
      <c r="CZ125" s="730">
        <f t="shared" si="64"/>
        <v>0</v>
      </c>
      <c r="DA125" s="730">
        <f>DA109+DB109</f>
        <v>6381.60268</v>
      </c>
      <c r="DB125" s="157">
        <v>0.0</v>
      </c>
      <c r="DC125" s="1396">
        <v>0.0</v>
      </c>
      <c r="DD125" s="157">
        <v>0.0</v>
      </c>
      <c r="DE125" s="157">
        <v>0.0</v>
      </c>
      <c r="DF125" s="730">
        <f>DG109+DF109</f>
        <v>6381.60268</v>
      </c>
      <c r="DG125" s="157">
        <v>0.0</v>
      </c>
      <c r="DH125" s="730">
        <f t="shared" si="27"/>
        <v>0</v>
      </c>
      <c r="DI125" s="157">
        <v>0.0</v>
      </c>
      <c r="DJ125" s="157">
        <v>0.0</v>
      </c>
      <c r="DK125" s="157">
        <v>0.0</v>
      </c>
      <c r="DL125" s="1396">
        <v>0.0</v>
      </c>
      <c r="DM125" s="157">
        <v>0.0</v>
      </c>
      <c r="DN125" s="730">
        <f>DN109+DO109</f>
        <v>6381.60268</v>
      </c>
      <c r="DO125" s="157">
        <v>0.0</v>
      </c>
      <c r="DP125" s="730">
        <f t="shared" si="28"/>
        <v>0</v>
      </c>
      <c r="DQ125" s="157">
        <v>0.0</v>
      </c>
      <c r="DR125" s="1396">
        <v>0.0</v>
      </c>
      <c r="DS125" s="157">
        <v>0.0</v>
      </c>
      <c r="DT125" s="730">
        <f>DT109+DU109</f>
        <v>6381.60268</v>
      </c>
      <c r="DU125" s="157">
        <v>0.0</v>
      </c>
      <c r="DV125" s="730">
        <f t="shared" si="29"/>
        <v>0</v>
      </c>
      <c r="DW125" s="157">
        <v>0.0</v>
      </c>
      <c r="DX125" s="157">
        <v>0.0</v>
      </c>
      <c r="DY125" s="1396">
        <v>0.0</v>
      </c>
      <c r="DZ125" s="730">
        <f>DZ109+EA109</f>
        <v>6381.60268</v>
      </c>
      <c r="EA125" s="157">
        <v>0.0</v>
      </c>
      <c r="EB125" s="1396">
        <v>0.0</v>
      </c>
      <c r="EC125" s="134">
        <v>0.0</v>
      </c>
      <c r="ED125" s="134">
        <v>0.0</v>
      </c>
      <c r="EE125" s="730">
        <f t="shared" si="30"/>
        <v>0</v>
      </c>
      <c r="EF125" s="1364">
        <v>0.0</v>
      </c>
      <c r="EG125" s="134">
        <v>0.0</v>
      </c>
      <c r="EH125" s="134">
        <v>0.0</v>
      </c>
      <c r="EI125" s="134">
        <v>0.0</v>
      </c>
      <c r="EJ125" s="730">
        <f t="shared" si="31"/>
        <v>0</v>
      </c>
      <c r="EK125" s="1364">
        <v>0.0</v>
      </c>
      <c r="EL125" s="134" t="str">
        <f t="shared" si="32"/>
        <v>CN</v>
      </c>
    </row>
    <row r="126" ht="14.25" customHeight="1">
      <c r="A126" s="1398" t="s">
        <v>253</v>
      </c>
      <c r="B126" s="1394">
        <v>0.0</v>
      </c>
      <c r="C126" s="730">
        <f t="shared" si="7"/>
        <v>0</v>
      </c>
      <c r="D126" s="730">
        <v>0.0</v>
      </c>
      <c r="E126" s="730">
        <f>E110</f>
        <v>1669.7558</v>
      </c>
      <c r="F126" s="1373">
        <v>0.0</v>
      </c>
      <c r="G126" s="716">
        <v>0.0</v>
      </c>
      <c r="H126" s="716">
        <f t="shared" si="8"/>
        <v>0</v>
      </c>
      <c r="I126" s="716">
        <v>0.0</v>
      </c>
      <c r="J126" s="716">
        <f t="shared" ref="J126:K126" si="65">J110</f>
        <v>1669.7558</v>
      </c>
      <c r="K126" s="1366">
        <f t="shared" si="65"/>
        <v>0</v>
      </c>
      <c r="L126" s="1395">
        <v>0.0</v>
      </c>
      <c r="M126" s="730">
        <f t="shared" si="10"/>
        <v>0</v>
      </c>
      <c r="N126" s="730">
        <f t="shared" ref="N126:P126" si="66">N110</f>
        <v>0</v>
      </c>
      <c r="O126" s="730">
        <f t="shared" si="66"/>
        <v>1669.7558</v>
      </c>
      <c r="P126" s="1373">
        <f t="shared" si="66"/>
        <v>0</v>
      </c>
      <c r="Q126" s="178">
        <v>0.0</v>
      </c>
      <c r="R126" s="716">
        <f t="shared" si="12"/>
        <v>0</v>
      </c>
      <c r="S126" s="716">
        <f t="shared" si="50"/>
        <v>0</v>
      </c>
      <c r="T126" s="716">
        <f t="shared" si="67"/>
        <v>0</v>
      </c>
      <c r="U126" s="157">
        <v>0.0</v>
      </c>
      <c r="V126" s="178">
        <v>0.0</v>
      </c>
      <c r="W126" s="716">
        <f t="shared" si="14"/>
        <v>1669.7558</v>
      </c>
      <c r="X126" s="178">
        <v>0.0</v>
      </c>
      <c r="Y126" s="1397">
        <v>0.0</v>
      </c>
      <c r="Z126" s="157">
        <v>0.0</v>
      </c>
      <c r="AA126" s="730">
        <f t="shared" si="68"/>
        <v>0</v>
      </c>
      <c r="AB126" s="157">
        <v>0.0</v>
      </c>
      <c r="AC126" s="730">
        <f t="shared" ref="AC126:AD126" si="69">AC110</f>
        <v>0</v>
      </c>
      <c r="AD126" s="730">
        <f t="shared" si="69"/>
        <v>1669.7558</v>
      </c>
      <c r="AE126" s="157">
        <v>0.0</v>
      </c>
      <c r="AF126" s="157">
        <v>0.0</v>
      </c>
      <c r="AG126" s="1396">
        <v>0.0</v>
      </c>
      <c r="AH126" s="157">
        <v>0.0</v>
      </c>
      <c r="AI126" s="730">
        <f t="shared" si="58"/>
        <v>0</v>
      </c>
      <c r="AJ126" s="157">
        <v>0.0</v>
      </c>
      <c r="AK126" s="157">
        <v>0.0</v>
      </c>
      <c r="AL126" s="730">
        <f t="shared" si="70"/>
        <v>1669.7558</v>
      </c>
      <c r="AM126" s="157">
        <v>0.0</v>
      </c>
      <c r="AN126" s="157">
        <v>0.0</v>
      </c>
      <c r="AO126" s="1396">
        <v>0.0</v>
      </c>
      <c r="AP126" s="157">
        <v>0.0</v>
      </c>
      <c r="AQ126" s="157">
        <v>0.0</v>
      </c>
      <c r="AR126" s="157">
        <v>0.0</v>
      </c>
      <c r="AS126" s="730">
        <f t="shared" si="71"/>
        <v>0</v>
      </c>
      <c r="AT126" s="157">
        <v>0.0</v>
      </c>
      <c r="AU126" s="157">
        <v>0.0</v>
      </c>
      <c r="AV126" s="157">
        <v>0.0</v>
      </c>
      <c r="AW126" s="157">
        <v>0.0</v>
      </c>
      <c r="AX126" s="157">
        <v>0.0</v>
      </c>
      <c r="AY126" s="157">
        <v>0.0</v>
      </c>
      <c r="AZ126" s="157">
        <v>0.0</v>
      </c>
      <c r="BA126" s="730">
        <f t="shared" si="19"/>
        <v>0</v>
      </c>
      <c r="BB126" s="157">
        <v>0.0</v>
      </c>
      <c r="BC126" s="157">
        <v>0.0</v>
      </c>
      <c r="BD126" s="157">
        <v>0.0</v>
      </c>
      <c r="BE126" s="157">
        <v>0.0</v>
      </c>
      <c r="BF126" s="157">
        <v>0.0</v>
      </c>
      <c r="BG126" s="157">
        <v>0.0</v>
      </c>
      <c r="BH126" s="730">
        <f>BH110</f>
        <v>1669.7558</v>
      </c>
      <c r="BI126" s="1396">
        <v>0.0</v>
      </c>
      <c r="BJ126" s="157">
        <v>0.0</v>
      </c>
      <c r="BK126" s="157">
        <v>0.0</v>
      </c>
      <c r="BL126" s="157">
        <v>0.0</v>
      </c>
      <c r="BM126" s="730">
        <f t="shared" si="20"/>
        <v>0</v>
      </c>
      <c r="BN126" s="157">
        <v>0.0</v>
      </c>
      <c r="BO126" s="157">
        <v>0.0</v>
      </c>
      <c r="BP126" s="157">
        <v>0.0</v>
      </c>
      <c r="BQ126" s="157">
        <v>0.0</v>
      </c>
      <c r="BR126" s="157">
        <v>0.0</v>
      </c>
      <c r="BS126" s="157">
        <v>0.0</v>
      </c>
      <c r="BT126" s="1396">
        <v>0.0</v>
      </c>
      <c r="BU126" s="157">
        <v>0.0</v>
      </c>
      <c r="BV126" s="157">
        <v>0.0</v>
      </c>
      <c r="BW126" s="730">
        <f t="shared" si="21"/>
        <v>0</v>
      </c>
      <c r="BX126" s="157">
        <v>0.0</v>
      </c>
      <c r="BY126" s="157">
        <v>0.0</v>
      </c>
      <c r="BZ126" s="157">
        <v>0.0</v>
      </c>
      <c r="CA126" s="1396">
        <v>0.0</v>
      </c>
      <c r="CB126" s="157">
        <v>0.0</v>
      </c>
      <c r="CC126" s="157">
        <v>0.0</v>
      </c>
      <c r="CD126" s="157">
        <v>0.0</v>
      </c>
      <c r="CE126" s="157">
        <v>0.0</v>
      </c>
      <c r="CF126" s="730">
        <f t="shared" si="22"/>
        <v>0</v>
      </c>
      <c r="CG126" s="157">
        <v>0.0</v>
      </c>
      <c r="CH126" s="157">
        <v>0.0</v>
      </c>
      <c r="CI126" s="157">
        <v>0.0</v>
      </c>
      <c r="CJ126" s="157">
        <v>0.0</v>
      </c>
      <c r="CK126" s="1373">
        <f t="shared" si="23"/>
        <v>1669.7558</v>
      </c>
      <c r="CL126" s="157">
        <v>0.0</v>
      </c>
      <c r="CM126" s="157">
        <v>0.0</v>
      </c>
      <c r="CN126" s="157">
        <v>0.0</v>
      </c>
      <c r="CO126" s="157">
        <v>0.0</v>
      </c>
      <c r="CP126" s="157">
        <v>0.0</v>
      </c>
      <c r="CQ126" s="157">
        <v>0.0</v>
      </c>
      <c r="CR126" s="730">
        <f t="shared" si="24"/>
        <v>0</v>
      </c>
      <c r="CS126" s="157">
        <v>0.0</v>
      </c>
      <c r="CT126" s="157">
        <v>0.0</v>
      </c>
      <c r="CU126" s="1373">
        <f t="shared" si="25"/>
        <v>1669.7558</v>
      </c>
      <c r="CV126" s="157">
        <v>0.0</v>
      </c>
      <c r="CW126" s="157">
        <v>0.0</v>
      </c>
      <c r="CX126" s="157">
        <v>0.0</v>
      </c>
      <c r="CY126" s="730">
        <f t="shared" ref="CY126:CZ126" si="72">CY110</f>
        <v>0</v>
      </c>
      <c r="CZ126" s="730">
        <f t="shared" si="72"/>
        <v>1669.7558</v>
      </c>
      <c r="DA126" s="157">
        <v>0.0</v>
      </c>
      <c r="DB126" s="157">
        <v>0.0</v>
      </c>
      <c r="DC126" s="1396">
        <v>0.0</v>
      </c>
      <c r="DD126" s="157">
        <v>0.0</v>
      </c>
      <c r="DE126" s="157">
        <v>0.0</v>
      </c>
      <c r="DF126" s="157">
        <v>0.0</v>
      </c>
      <c r="DG126" s="157">
        <v>0.0</v>
      </c>
      <c r="DH126" s="730">
        <f t="shared" si="27"/>
        <v>0</v>
      </c>
      <c r="DI126" s="157">
        <v>0.0</v>
      </c>
      <c r="DJ126" s="157">
        <v>0.0</v>
      </c>
      <c r="DK126" s="157">
        <v>0.0</v>
      </c>
      <c r="DL126" s="1396">
        <v>0.0</v>
      </c>
      <c r="DM126" s="157">
        <v>0.0</v>
      </c>
      <c r="DN126" s="157">
        <v>0.0</v>
      </c>
      <c r="DO126" s="157">
        <v>0.0</v>
      </c>
      <c r="DP126" s="730">
        <f t="shared" si="28"/>
        <v>0</v>
      </c>
      <c r="DQ126" s="157">
        <v>0.0</v>
      </c>
      <c r="DR126" s="1396">
        <v>0.0</v>
      </c>
      <c r="DS126" s="157">
        <v>0.0</v>
      </c>
      <c r="DT126" s="157">
        <v>0.0</v>
      </c>
      <c r="DU126" s="157">
        <v>0.0</v>
      </c>
      <c r="DV126" s="730">
        <f t="shared" si="29"/>
        <v>0</v>
      </c>
      <c r="DW126" s="157">
        <v>0.0</v>
      </c>
      <c r="DX126" s="157">
        <v>0.0</v>
      </c>
      <c r="DY126" s="1396">
        <v>0.0</v>
      </c>
      <c r="DZ126" s="157">
        <v>0.0</v>
      </c>
      <c r="EA126" s="157">
        <v>0.0</v>
      </c>
      <c r="EB126" s="1396">
        <v>0.0</v>
      </c>
      <c r="EC126" s="134">
        <v>0.0</v>
      </c>
      <c r="ED126" s="134">
        <v>0.0</v>
      </c>
      <c r="EE126" s="730">
        <f t="shared" si="30"/>
        <v>0</v>
      </c>
      <c r="EF126" s="1364">
        <v>0.0</v>
      </c>
      <c r="EG126" s="134">
        <v>0.0</v>
      </c>
      <c r="EH126" s="134">
        <v>0.0</v>
      </c>
      <c r="EI126" s="134">
        <v>0.0</v>
      </c>
      <c r="EJ126" s="730">
        <f t="shared" si="31"/>
        <v>0</v>
      </c>
      <c r="EK126" s="1364">
        <v>0.0</v>
      </c>
      <c r="EL126" s="134" t="str">
        <f t="shared" si="32"/>
        <v>CN</v>
      </c>
    </row>
    <row r="127" ht="14.25" customHeight="1">
      <c r="A127" s="1400" t="s">
        <v>133</v>
      </c>
      <c r="B127" s="1401">
        <v>0.0</v>
      </c>
      <c r="C127" s="1402">
        <f t="shared" si="7"/>
        <v>59168.53116</v>
      </c>
      <c r="D127" s="1402">
        <v>0.0</v>
      </c>
      <c r="E127" s="1402">
        <v>0.0</v>
      </c>
      <c r="F127" s="1403">
        <v>0.0</v>
      </c>
      <c r="G127" s="1404">
        <v>0.0</v>
      </c>
      <c r="H127" s="1404">
        <f t="shared" si="8"/>
        <v>59168.53116</v>
      </c>
      <c r="I127" s="1404">
        <v>0.0</v>
      </c>
      <c r="J127" s="1404">
        <f t="shared" ref="J127:K127" si="73">J111</f>
        <v>0</v>
      </c>
      <c r="K127" s="1405">
        <f t="shared" si="73"/>
        <v>0</v>
      </c>
      <c r="L127" s="1406">
        <v>0.0</v>
      </c>
      <c r="M127" s="1402">
        <f t="shared" si="10"/>
        <v>59168.53116</v>
      </c>
      <c r="N127" s="1402">
        <f t="shared" ref="N127:P127" si="74">N111</f>
        <v>0</v>
      </c>
      <c r="O127" s="1402">
        <f t="shared" si="74"/>
        <v>0</v>
      </c>
      <c r="P127" s="1403">
        <f t="shared" si="74"/>
        <v>0</v>
      </c>
      <c r="Q127" s="1407">
        <v>0.0</v>
      </c>
      <c r="R127" s="1404">
        <f>R111+S111</f>
        <v>59168.53116</v>
      </c>
      <c r="S127" s="1408">
        <v>0.0</v>
      </c>
      <c r="T127" s="1404">
        <f t="shared" si="67"/>
        <v>0</v>
      </c>
      <c r="U127" s="1409">
        <v>0.0</v>
      </c>
      <c r="V127" s="1407">
        <v>0.0</v>
      </c>
      <c r="W127" s="1404">
        <f t="shared" si="14"/>
        <v>0</v>
      </c>
      <c r="X127" s="1407">
        <v>0.0</v>
      </c>
      <c r="Y127" s="1410">
        <v>0.0</v>
      </c>
      <c r="Z127" s="1409">
        <v>0.0</v>
      </c>
      <c r="AA127" s="1402">
        <f t="shared" si="68"/>
        <v>59168.53116</v>
      </c>
      <c r="AB127" s="1409">
        <v>0.0</v>
      </c>
      <c r="AC127" s="1402">
        <f t="shared" ref="AC127:AD127" si="75">AC111</f>
        <v>0</v>
      </c>
      <c r="AD127" s="1402">
        <f t="shared" si="75"/>
        <v>0</v>
      </c>
      <c r="AE127" s="1409">
        <v>0.0</v>
      </c>
      <c r="AF127" s="1409">
        <v>0.0</v>
      </c>
      <c r="AG127" s="1411">
        <v>0.0</v>
      </c>
      <c r="AH127" s="1409">
        <v>0.0</v>
      </c>
      <c r="AI127" s="1402">
        <f t="shared" si="58"/>
        <v>59168.53116</v>
      </c>
      <c r="AJ127" s="1409">
        <v>0.0</v>
      </c>
      <c r="AK127" s="1409">
        <v>0.0</v>
      </c>
      <c r="AL127" s="1402">
        <f t="shared" si="70"/>
        <v>0</v>
      </c>
      <c r="AM127" s="1409">
        <v>0.0</v>
      </c>
      <c r="AN127" s="1409">
        <v>0.0</v>
      </c>
      <c r="AO127" s="1411">
        <v>0.0</v>
      </c>
      <c r="AP127" s="1409">
        <v>0.0</v>
      </c>
      <c r="AQ127" s="1409">
        <v>0.0</v>
      </c>
      <c r="AR127" s="1409">
        <v>0.0</v>
      </c>
      <c r="AS127" s="1402">
        <f>AS111+AR111+AQ111</f>
        <v>59168.53116</v>
      </c>
      <c r="AT127" s="1409">
        <v>0.0</v>
      </c>
      <c r="AU127" s="1409">
        <v>0.0</v>
      </c>
      <c r="AV127" s="1409">
        <v>0.0</v>
      </c>
      <c r="AW127" s="1409">
        <v>0.0</v>
      </c>
      <c r="AX127" s="1409">
        <v>0.0</v>
      </c>
      <c r="AY127" s="1409">
        <v>0.0</v>
      </c>
      <c r="AZ127" s="1409">
        <v>0.0</v>
      </c>
      <c r="BA127" s="1402">
        <f t="shared" si="19"/>
        <v>0</v>
      </c>
      <c r="BB127" s="1409">
        <v>0.0</v>
      </c>
      <c r="BC127" s="1409">
        <v>0.0</v>
      </c>
      <c r="BD127" s="1409">
        <v>0.0</v>
      </c>
      <c r="BE127" s="1409">
        <v>0.0</v>
      </c>
      <c r="BF127" s="1409">
        <v>0.0</v>
      </c>
      <c r="BG127" s="1409">
        <v>0.0</v>
      </c>
      <c r="BH127" s="1409">
        <v>0.0</v>
      </c>
      <c r="BI127" s="1411">
        <v>0.0</v>
      </c>
      <c r="BJ127" s="1409">
        <v>0.0</v>
      </c>
      <c r="BK127" s="1402">
        <f>BK111+BL111</f>
        <v>8058.2447</v>
      </c>
      <c r="BL127" s="1409">
        <v>0.0</v>
      </c>
      <c r="BM127" s="1402">
        <f t="shared" si="20"/>
        <v>0</v>
      </c>
      <c r="BN127" s="1409">
        <v>0.0</v>
      </c>
      <c r="BO127" s="1409">
        <v>0.0</v>
      </c>
      <c r="BP127" s="1409">
        <v>0.0</v>
      </c>
      <c r="BQ127" s="1409">
        <v>0.0</v>
      </c>
      <c r="BR127" s="1409">
        <v>0.0</v>
      </c>
      <c r="BS127" s="1409">
        <v>0.0</v>
      </c>
      <c r="BT127" s="1411">
        <v>0.0</v>
      </c>
      <c r="BU127" s="1409">
        <v>0.0</v>
      </c>
      <c r="BV127" s="1409">
        <v>0.0</v>
      </c>
      <c r="BW127" s="1402">
        <f t="shared" si="21"/>
        <v>18169.24966</v>
      </c>
      <c r="BX127" s="1409">
        <v>0.0</v>
      </c>
      <c r="BY127" s="1409">
        <v>0.0</v>
      </c>
      <c r="BZ127" s="1409">
        <v>0.0</v>
      </c>
      <c r="CA127" s="1411">
        <v>0.0</v>
      </c>
      <c r="CB127" s="1409">
        <v>0.0</v>
      </c>
      <c r="CC127" s="1409">
        <v>0.0</v>
      </c>
      <c r="CD127" s="1402">
        <f>CD111</f>
        <v>40999.2815</v>
      </c>
      <c r="CE127" s="1409">
        <v>0.0</v>
      </c>
      <c r="CF127" s="1402">
        <f t="shared" si="22"/>
        <v>0</v>
      </c>
      <c r="CG127" s="1409">
        <v>0.0</v>
      </c>
      <c r="CH127" s="1409">
        <v>0.0</v>
      </c>
      <c r="CI127" s="1409">
        <v>0.0</v>
      </c>
      <c r="CJ127" s="1409">
        <v>0.0</v>
      </c>
      <c r="CK127" s="1403">
        <f t="shared" si="23"/>
        <v>0</v>
      </c>
      <c r="CL127" s="1409">
        <v>0.0</v>
      </c>
      <c r="CM127" s="1409">
        <v>0.0</v>
      </c>
      <c r="CN127" s="1402">
        <f>CN111+CM111+CL111</f>
        <v>59168.53116</v>
      </c>
      <c r="CO127" s="1409">
        <v>0.0</v>
      </c>
      <c r="CP127" s="1409">
        <v>0.0</v>
      </c>
      <c r="CQ127" s="1409">
        <v>0.0</v>
      </c>
      <c r="CR127" s="1402">
        <f t="shared" si="24"/>
        <v>0</v>
      </c>
      <c r="CS127" s="1409">
        <v>0.0</v>
      </c>
      <c r="CT127" s="1409">
        <v>0.0</v>
      </c>
      <c r="CU127" s="1403">
        <f t="shared" si="25"/>
        <v>0</v>
      </c>
      <c r="CV127" s="1409">
        <v>0.0</v>
      </c>
      <c r="CW127" s="1402">
        <f>CW111</f>
        <v>59168.53116</v>
      </c>
      <c r="CX127" s="1409">
        <v>0.0</v>
      </c>
      <c r="CY127" s="1402">
        <f t="shared" ref="CY127:CZ127" si="76">CY111</f>
        <v>0</v>
      </c>
      <c r="CZ127" s="1402">
        <f t="shared" si="76"/>
        <v>0</v>
      </c>
      <c r="DA127" s="1409">
        <v>0.0</v>
      </c>
      <c r="DB127" s="1409">
        <v>0.0</v>
      </c>
      <c r="DC127" s="1411">
        <v>0.0</v>
      </c>
      <c r="DD127" s="1409">
        <v>0.0</v>
      </c>
      <c r="DE127" s="1409">
        <v>0.0</v>
      </c>
      <c r="DF127" s="1409">
        <v>0.0</v>
      </c>
      <c r="DG127" s="1409">
        <v>0.0</v>
      </c>
      <c r="DH127" s="1402">
        <f t="shared" si="27"/>
        <v>0</v>
      </c>
      <c r="DI127" s="1409">
        <v>0.0</v>
      </c>
      <c r="DJ127" s="1409">
        <v>0.0</v>
      </c>
      <c r="DK127" s="1409">
        <v>0.0</v>
      </c>
      <c r="DL127" s="1411">
        <v>0.0</v>
      </c>
      <c r="DM127" s="1409">
        <v>0.0</v>
      </c>
      <c r="DN127" s="1409">
        <v>0.0</v>
      </c>
      <c r="DO127" s="1409">
        <v>0.0</v>
      </c>
      <c r="DP127" s="1402">
        <f t="shared" si="28"/>
        <v>0</v>
      </c>
      <c r="DQ127" s="1409">
        <v>0.0</v>
      </c>
      <c r="DR127" s="1411">
        <v>0.0</v>
      </c>
      <c r="DS127" s="1409">
        <v>0.0</v>
      </c>
      <c r="DT127" s="1409">
        <v>0.0</v>
      </c>
      <c r="DU127" s="1409">
        <v>0.0</v>
      </c>
      <c r="DV127" s="1402">
        <f t="shared" si="29"/>
        <v>0</v>
      </c>
      <c r="DW127" s="1409">
        <v>0.0</v>
      </c>
      <c r="DX127" s="1409">
        <v>0.0</v>
      </c>
      <c r="DY127" s="1411">
        <v>0.0</v>
      </c>
      <c r="DZ127" s="1409">
        <v>0.0</v>
      </c>
      <c r="EA127" s="1409">
        <v>0.0</v>
      </c>
      <c r="EB127" s="1411">
        <v>0.0</v>
      </c>
      <c r="EC127" s="1412">
        <v>0.0</v>
      </c>
      <c r="ED127" s="1412">
        <v>0.0</v>
      </c>
      <c r="EE127" s="1402">
        <f t="shared" si="30"/>
        <v>0</v>
      </c>
      <c r="EF127" s="1413">
        <v>0.0</v>
      </c>
      <c r="EG127" s="1412">
        <v>0.0</v>
      </c>
      <c r="EH127" s="1412">
        <v>0.0</v>
      </c>
      <c r="EI127" s="1412">
        <v>0.0</v>
      </c>
      <c r="EJ127" s="1402">
        <f t="shared" si="31"/>
        <v>0</v>
      </c>
      <c r="EK127" s="1413">
        <v>0.0</v>
      </c>
      <c r="EL127" s="134" t="str">
        <f t="shared" si="32"/>
        <v>DK</v>
      </c>
      <c r="EM127" s="1412"/>
      <c r="EN127" s="1412"/>
      <c r="EO127" s="1412"/>
      <c r="EP127" s="1412"/>
      <c r="EQ127" s="1412"/>
      <c r="ER127" s="1412"/>
      <c r="ES127" s="1412"/>
      <c r="ET127" s="1412"/>
      <c r="EU127" s="1412"/>
      <c r="EV127" s="1412"/>
      <c r="EW127" s="1412"/>
      <c r="EX127" s="1412"/>
      <c r="EY127" s="1412"/>
      <c r="EZ127" s="1412"/>
      <c r="FA127" s="1412"/>
      <c r="FB127" s="1412"/>
      <c r="FC127" s="1412"/>
      <c r="FD127" s="1412"/>
      <c r="FE127" s="1412"/>
      <c r="FF127" s="1412"/>
      <c r="FG127" s="1412"/>
      <c r="FH127" s="1412"/>
      <c r="FI127" s="1412"/>
      <c r="FJ127" s="1412"/>
      <c r="FK127" s="1412"/>
      <c r="FL127" s="1412"/>
      <c r="FM127" s="1412"/>
      <c r="FN127" s="1412"/>
      <c r="FO127" s="1412"/>
      <c r="FP127" s="1412"/>
      <c r="FQ127" s="1412"/>
      <c r="FR127" s="1412"/>
      <c r="FS127" s="1412"/>
      <c r="FT127" s="1412"/>
      <c r="FU127" s="1412"/>
      <c r="FV127" s="1412"/>
      <c r="FW127" s="1412"/>
      <c r="FX127" s="1412"/>
      <c r="FY127" s="1412"/>
      <c r="FZ127" s="1412"/>
      <c r="GA127" s="1412"/>
      <c r="GB127" s="1412"/>
      <c r="GC127" s="1412"/>
      <c r="GD127" s="1412"/>
      <c r="GE127" s="1412"/>
      <c r="GF127" s="1412"/>
      <c r="GG127" s="1412"/>
      <c r="GH127" s="1412"/>
      <c r="GI127" s="1412"/>
      <c r="GJ127" s="1412"/>
      <c r="GK127" s="1412"/>
      <c r="GL127" s="1412"/>
      <c r="GM127" s="1412"/>
      <c r="GN127" s="1412"/>
      <c r="GO127" s="1412"/>
      <c r="GP127" s="1412"/>
      <c r="GQ127" s="1412"/>
      <c r="GR127" s="1412"/>
      <c r="GS127" s="1412"/>
      <c r="GT127" s="1412"/>
      <c r="GU127" s="1412"/>
      <c r="GV127" s="1412"/>
      <c r="GW127" s="1412"/>
      <c r="GX127" s="1412"/>
      <c r="GY127" s="1412"/>
      <c r="GZ127" s="1412"/>
      <c r="HA127" s="1412"/>
      <c r="HB127" s="1412"/>
      <c r="HC127" s="1412"/>
      <c r="HD127" s="1412"/>
      <c r="HE127" s="1412"/>
      <c r="HF127" s="1412"/>
      <c r="HG127" s="1412"/>
      <c r="HH127" s="1412"/>
      <c r="HI127" s="1412"/>
      <c r="HJ127" s="1412"/>
      <c r="HK127" s="1412"/>
      <c r="HL127" s="1412"/>
      <c r="HM127" s="1412"/>
      <c r="HN127" s="1412"/>
      <c r="HO127" s="1412"/>
      <c r="HP127" s="1412"/>
      <c r="HQ127" s="1412"/>
      <c r="HR127" s="1412"/>
      <c r="HS127" s="1412"/>
      <c r="HT127" s="1412"/>
      <c r="HU127" s="1412"/>
      <c r="HV127" s="1412"/>
      <c r="HW127" s="1412"/>
      <c r="HX127" s="1412"/>
      <c r="HY127" s="1412"/>
      <c r="HZ127" s="1412"/>
      <c r="IA127" s="1412"/>
      <c r="IB127" s="1412"/>
      <c r="IC127" s="1412"/>
      <c r="ID127" s="1412"/>
      <c r="IE127" s="1412"/>
      <c r="IF127" s="1412"/>
      <c r="IG127" s="1412"/>
      <c r="IH127" s="1412"/>
      <c r="II127" s="1412"/>
      <c r="IJ127" s="1412"/>
      <c r="IK127" s="1412"/>
      <c r="IL127" s="1412"/>
      <c r="IM127" s="1412"/>
      <c r="IN127" s="1412"/>
      <c r="IO127" s="1412"/>
      <c r="IP127" s="1412"/>
      <c r="IQ127" s="1412"/>
      <c r="IR127" s="1412"/>
      <c r="IS127" s="1412"/>
      <c r="IT127" s="1412"/>
      <c r="IU127" s="1412"/>
      <c r="IV127" s="1412"/>
      <c r="IW127" s="1412"/>
      <c r="IX127" s="1412"/>
      <c r="IY127" s="1412"/>
      <c r="IZ127" s="1412"/>
      <c r="JA127" s="1412"/>
      <c r="JB127" s="1412"/>
      <c r="JC127" s="1412"/>
      <c r="JD127" s="1412"/>
      <c r="JE127" s="1412"/>
      <c r="JF127" s="1412"/>
      <c r="JG127" s="1412"/>
      <c r="JH127" s="1412"/>
      <c r="JI127" s="1412"/>
      <c r="JJ127" s="1412"/>
      <c r="JK127" s="1412"/>
      <c r="JL127" s="1412"/>
      <c r="JM127" s="1412"/>
      <c r="JN127" s="1412"/>
      <c r="JO127" s="1412"/>
      <c r="JP127" s="1412"/>
      <c r="JQ127" s="1412"/>
      <c r="JR127" s="1412"/>
      <c r="JS127" s="1412"/>
      <c r="JT127" s="1412"/>
      <c r="JU127" s="1412"/>
      <c r="JV127" s="1412"/>
      <c r="JW127" s="1412"/>
      <c r="JX127" s="1412"/>
      <c r="JY127" s="1412"/>
    </row>
    <row r="128" ht="14.25" customHeight="1">
      <c r="A128" s="134" t="s">
        <v>833</v>
      </c>
      <c r="B128" s="1394">
        <f t="shared" ref="B128:ED128" si="77">SUM(B118:B127)</f>
        <v>0</v>
      </c>
      <c r="C128" s="730">
        <f t="shared" si="77"/>
        <v>307382.2844</v>
      </c>
      <c r="D128" s="730">
        <f t="shared" si="77"/>
        <v>0</v>
      </c>
      <c r="E128" s="730">
        <f t="shared" si="77"/>
        <v>1669.7558</v>
      </c>
      <c r="F128" s="730">
        <f t="shared" si="77"/>
        <v>18018.2</v>
      </c>
      <c r="G128" s="730">
        <f t="shared" si="77"/>
        <v>0</v>
      </c>
      <c r="H128" s="730">
        <f t="shared" si="77"/>
        <v>307382.2844</v>
      </c>
      <c r="I128" s="730">
        <f t="shared" si="77"/>
        <v>0</v>
      </c>
      <c r="J128" s="730">
        <f t="shared" si="77"/>
        <v>1669.7558</v>
      </c>
      <c r="K128" s="1373">
        <f t="shared" si="77"/>
        <v>18018.2</v>
      </c>
      <c r="L128" s="730">
        <f t="shared" si="77"/>
        <v>0</v>
      </c>
      <c r="M128" s="730">
        <f t="shared" si="77"/>
        <v>307382.2844</v>
      </c>
      <c r="N128" s="730">
        <f t="shared" si="77"/>
        <v>0</v>
      </c>
      <c r="O128" s="730">
        <f t="shared" si="77"/>
        <v>1669.7558</v>
      </c>
      <c r="P128" s="1373">
        <f t="shared" si="77"/>
        <v>18018.2</v>
      </c>
      <c r="Q128" s="134">
        <f t="shared" si="77"/>
        <v>0</v>
      </c>
      <c r="R128" s="730">
        <f t="shared" si="77"/>
        <v>101531.1238</v>
      </c>
      <c r="S128" s="730">
        <f t="shared" si="77"/>
        <v>0</v>
      </c>
      <c r="T128" s="134">
        <f t="shared" si="77"/>
        <v>141588.8573</v>
      </c>
      <c r="U128" s="134">
        <f t="shared" si="77"/>
        <v>64262.30335</v>
      </c>
      <c r="V128" s="134">
        <f t="shared" si="77"/>
        <v>0</v>
      </c>
      <c r="W128" s="730">
        <f t="shared" si="77"/>
        <v>1669.7558</v>
      </c>
      <c r="X128" s="134">
        <f t="shared" si="77"/>
        <v>0</v>
      </c>
      <c r="Y128" s="1373">
        <f t="shared" si="77"/>
        <v>18018.2</v>
      </c>
      <c r="Z128" s="134">
        <f t="shared" si="77"/>
        <v>0</v>
      </c>
      <c r="AA128" s="730">
        <f t="shared" si="77"/>
        <v>165793.4271</v>
      </c>
      <c r="AB128" s="134">
        <f t="shared" si="77"/>
        <v>0</v>
      </c>
      <c r="AC128" s="730">
        <f t="shared" si="77"/>
        <v>141588.8573</v>
      </c>
      <c r="AD128" s="730">
        <f t="shared" si="77"/>
        <v>1669.7558</v>
      </c>
      <c r="AE128" s="730">
        <f t="shared" si="77"/>
        <v>30101.41234</v>
      </c>
      <c r="AF128" s="134">
        <f t="shared" si="77"/>
        <v>0</v>
      </c>
      <c r="AG128" s="1364">
        <f t="shared" si="77"/>
        <v>42447.2409</v>
      </c>
      <c r="AH128" s="134">
        <f t="shared" si="77"/>
        <v>0</v>
      </c>
      <c r="AI128" s="134">
        <f t="shared" si="77"/>
        <v>165793.4271</v>
      </c>
      <c r="AJ128" s="134">
        <f t="shared" si="77"/>
        <v>0</v>
      </c>
      <c r="AK128" s="134">
        <f t="shared" si="77"/>
        <v>141588.8573</v>
      </c>
      <c r="AL128" s="730">
        <f t="shared" si="77"/>
        <v>1669.7558</v>
      </c>
      <c r="AM128" s="730">
        <f t="shared" si="77"/>
        <v>30101.41234</v>
      </c>
      <c r="AN128" s="134">
        <f t="shared" si="77"/>
        <v>0</v>
      </c>
      <c r="AO128" s="1364">
        <f t="shared" si="77"/>
        <v>42447.2409</v>
      </c>
      <c r="AP128" s="134">
        <f t="shared" si="77"/>
        <v>0</v>
      </c>
      <c r="AQ128" s="134">
        <f t="shared" si="77"/>
        <v>42362.5926</v>
      </c>
      <c r="AR128" s="134">
        <f t="shared" si="77"/>
        <v>0</v>
      </c>
      <c r="AS128" s="134">
        <f t="shared" si="77"/>
        <v>265019.6918</v>
      </c>
      <c r="AT128" s="134">
        <f t="shared" si="77"/>
        <v>0</v>
      </c>
      <c r="AU128" s="134">
        <f t="shared" si="77"/>
        <v>0</v>
      </c>
      <c r="AV128" s="134">
        <f t="shared" si="77"/>
        <v>0</v>
      </c>
      <c r="AW128" s="134">
        <f t="shared" si="77"/>
        <v>0</v>
      </c>
      <c r="AX128" s="134">
        <f t="shared" si="77"/>
        <v>0</v>
      </c>
      <c r="AY128" s="730">
        <f t="shared" si="77"/>
        <v>25833.33454</v>
      </c>
      <c r="AZ128" s="134">
        <f t="shared" si="77"/>
        <v>0</v>
      </c>
      <c r="BA128" s="730">
        <f t="shared" si="77"/>
        <v>4268.0778</v>
      </c>
      <c r="BB128" s="134">
        <f t="shared" si="77"/>
        <v>0</v>
      </c>
      <c r="BC128" s="134">
        <f t="shared" si="77"/>
        <v>0</v>
      </c>
      <c r="BD128" s="134">
        <f t="shared" si="77"/>
        <v>0</v>
      </c>
      <c r="BE128" s="134">
        <f t="shared" si="77"/>
        <v>0</v>
      </c>
      <c r="BF128" s="134">
        <f t="shared" si="77"/>
        <v>42447.2409</v>
      </c>
      <c r="BG128" s="134">
        <f t="shared" si="77"/>
        <v>0</v>
      </c>
      <c r="BH128" s="730">
        <f t="shared" si="77"/>
        <v>19687.9558</v>
      </c>
      <c r="BI128" s="1364">
        <f t="shared" si="77"/>
        <v>0</v>
      </c>
      <c r="BJ128" s="134">
        <f t="shared" si="77"/>
        <v>0</v>
      </c>
      <c r="BK128" s="134">
        <f t="shared" si="77"/>
        <v>20155.923</v>
      </c>
      <c r="BL128" s="134">
        <f t="shared" si="77"/>
        <v>0</v>
      </c>
      <c r="BM128" s="730">
        <f t="shared" si="77"/>
        <v>3820.53</v>
      </c>
      <c r="BN128" s="134">
        <f t="shared" si="77"/>
        <v>62921.64501</v>
      </c>
      <c r="BO128" s="134">
        <f t="shared" si="77"/>
        <v>0</v>
      </c>
      <c r="BP128" s="134">
        <f t="shared" si="77"/>
        <v>0</v>
      </c>
      <c r="BQ128" s="134">
        <f t="shared" si="77"/>
        <v>0</v>
      </c>
      <c r="BR128" s="134">
        <f t="shared" si="77"/>
        <v>18340.39042</v>
      </c>
      <c r="BS128" s="134">
        <f t="shared" si="77"/>
        <v>0</v>
      </c>
      <c r="BT128" s="1364">
        <f t="shared" si="77"/>
        <v>0</v>
      </c>
      <c r="BU128" s="134">
        <f t="shared" si="77"/>
        <v>34406.68748</v>
      </c>
      <c r="BV128" s="134">
        <f t="shared" si="77"/>
        <v>0</v>
      </c>
      <c r="BW128" s="730">
        <f t="shared" si="77"/>
        <v>18169.24966</v>
      </c>
      <c r="BX128" s="134">
        <f t="shared" si="77"/>
        <v>0</v>
      </c>
      <c r="BY128" s="134">
        <f t="shared" si="77"/>
        <v>153655.8267</v>
      </c>
      <c r="BZ128" s="134">
        <f t="shared" si="77"/>
        <v>0</v>
      </c>
      <c r="CA128" s="1364">
        <f t="shared" si="77"/>
        <v>0</v>
      </c>
      <c r="CB128" s="134">
        <f t="shared" si="77"/>
        <v>0</v>
      </c>
      <c r="CC128" s="134">
        <f t="shared" si="77"/>
        <v>30264.9143</v>
      </c>
      <c r="CD128" s="134">
        <f t="shared" si="77"/>
        <v>82952.57567</v>
      </c>
      <c r="CE128" s="134">
        <f t="shared" si="77"/>
        <v>0</v>
      </c>
      <c r="CF128" s="730">
        <f t="shared" si="77"/>
        <v>6273.421</v>
      </c>
      <c r="CG128" s="134">
        <f t="shared" si="77"/>
        <v>19451.73186</v>
      </c>
      <c r="CH128" s="134">
        <f t="shared" si="77"/>
        <v>0</v>
      </c>
      <c r="CI128" s="134">
        <f t="shared" si="77"/>
        <v>34756.53096</v>
      </c>
      <c r="CJ128" s="134">
        <f t="shared" si="77"/>
        <v>0</v>
      </c>
      <c r="CK128" s="1373">
        <f t="shared" si="77"/>
        <v>1669.7558</v>
      </c>
      <c r="CL128" s="134">
        <f t="shared" si="77"/>
        <v>34834.8942</v>
      </c>
      <c r="CM128" s="134">
        <f t="shared" si="77"/>
        <v>0</v>
      </c>
      <c r="CN128" s="134">
        <f t="shared" si="77"/>
        <v>265019.6918</v>
      </c>
      <c r="CO128" s="134">
        <f t="shared" si="77"/>
        <v>19451.73186</v>
      </c>
      <c r="CP128" s="134">
        <f t="shared" si="77"/>
        <v>0</v>
      </c>
      <c r="CQ128" s="134">
        <f t="shared" si="77"/>
        <v>6381.60268</v>
      </c>
      <c r="CR128" s="730">
        <f t="shared" si="77"/>
        <v>4268.0778</v>
      </c>
      <c r="CS128" s="134">
        <f t="shared" si="77"/>
        <v>0</v>
      </c>
      <c r="CT128" s="134">
        <f t="shared" si="77"/>
        <v>42447.2409</v>
      </c>
      <c r="CU128" s="1373">
        <f t="shared" si="77"/>
        <v>1669.7558</v>
      </c>
      <c r="CV128" s="134">
        <f t="shared" si="77"/>
        <v>0</v>
      </c>
      <c r="CW128" s="134">
        <f t="shared" si="77"/>
        <v>165793.4271</v>
      </c>
      <c r="CX128" s="134">
        <f t="shared" si="77"/>
        <v>0</v>
      </c>
      <c r="CY128" s="730">
        <f t="shared" si="77"/>
        <v>141588.8573</v>
      </c>
      <c r="CZ128" s="730">
        <f t="shared" si="77"/>
        <v>1669.7558</v>
      </c>
      <c r="DA128" s="730">
        <f t="shared" si="77"/>
        <v>30101.41234</v>
      </c>
      <c r="DB128" s="134">
        <f t="shared" si="77"/>
        <v>0</v>
      </c>
      <c r="DC128" s="1364">
        <f t="shared" si="77"/>
        <v>42447.2409</v>
      </c>
      <c r="DD128" s="134">
        <f t="shared" si="77"/>
        <v>19451.73186</v>
      </c>
      <c r="DE128" s="134">
        <f t="shared" si="77"/>
        <v>0</v>
      </c>
      <c r="DF128" s="134">
        <f t="shared" si="77"/>
        <v>6381.60268</v>
      </c>
      <c r="DG128" s="134">
        <f t="shared" si="77"/>
        <v>0</v>
      </c>
      <c r="DH128" s="730">
        <f t="shared" si="77"/>
        <v>4268.0778</v>
      </c>
      <c r="DI128" s="134">
        <f t="shared" si="77"/>
        <v>0</v>
      </c>
      <c r="DJ128" s="134">
        <f t="shared" si="77"/>
        <v>0</v>
      </c>
      <c r="DK128" s="134">
        <f t="shared" si="77"/>
        <v>42447.2409</v>
      </c>
      <c r="DL128" s="1364">
        <f t="shared" si="77"/>
        <v>0</v>
      </c>
      <c r="DM128" s="134">
        <f t="shared" si="77"/>
        <v>0</v>
      </c>
      <c r="DN128" s="134">
        <f t="shared" si="77"/>
        <v>25833.33454</v>
      </c>
      <c r="DO128" s="134">
        <f t="shared" si="77"/>
        <v>0</v>
      </c>
      <c r="DP128" s="730">
        <f t="shared" si="77"/>
        <v>4268.0778</v>
      </c>
      <c r="DQ128" s="134">
        <f t="shared" si="77"/>
        <v>42447.2409</v>
      </c>
      <c r="DR128" s="1364">
        <f t="shared" si="77"/>
        <v>0</v>
      </c>
      <c r="DS128" s="134">
        <f t="shared" si="77"/>
        <v>0</v>
      </c>
      <c r="DT128" s="134">
        <f t="shared" si="77"/>
        <v>25833.33454</v>
      </c>
      <c r="DU128" s="134">
        <f t="shared" si="77"/>
        <v>0</v>
      </c>
      <c r="DV128" s="730">
        <f t="shared" si="77"/>
        <v>4268.0778</v>
      </c>
      <c r="DW128" s="134">
        <f t="shared" si="77"/>
        <v>42447.2409</v>
      </c>
      <c r="DX128" s="134">
        <f t="shared" si="77"/>
        <v>0</v>
      </c>
      <c r="DY128" s="1364">
        <f t="shared" si="77"/>
        <v>0</v>
      </c>
      <c r="DZ128" s="134">
        <f t="shared" si="77"/>
        <v>68280.57544</v>
      </c>
      <c r="EA128" s="134">
        <f t="shared" si="77"/>
        <v>4268.0778</v>
      </c>
      <c r="EB128" s="1364">
        <f t="shared" si="77"/>
        <v>0</v>
      </c>
      <c r="EC128" s="134">
        <f t="shared" si="77"/>
        <v>0</v>
      </c>
      <c r="ED128" s="134">
        <f t="shared" si="77"/>
        <v>0</v>
      </c>
      <c r="EE128" s="730">
        <f t="shared" si="30"/>
        <v>18018.2</v>
      </c>
      <c r="EF128" s="1364">
        <f t="shared" ref="EF128:EK128" si="78">SUM(EF118:EF127)</f>
        <v>0</v>
      </c>
      <c r="EG128" s="134">
        <f t="shared" si="78"/>
        <v>0</v>
      </c>
      <c r="EH128" s="134">
        <f t="shared" si="78"/>
        <v>0</v>
      </c>
      <c r="EI128" s="134">
        <f t="shared" si="78"/>
        <v>0</v>
      </c>
      <c r="EJ128" s="730">
        <f t="shared" si="78"/>
        <v>18018.2</v>
      </c>
      <c r="EK128" s="1364">
        <f t="shared" si="78"/>
        <v>0</v>
      </c>
    </row>
    <row r="129" ht="14.25" customHeight="1">
      <c r="A129" s="1414" t="s">
        <v>912</v>
      </c>
      <c r="B129" s="1379">
        <f>SUM(B128:F128)</f>
        <v>327070.2402</v>
      </c>
      <c r="F129" s="1380"/>
      <c r="G129" s="1379">
        <f>SUM(G128:K128)</f>
        <v>327070.2402</v>
      </c>
      <c r="K129" s="1380"/>
      <c r="L129" s="1379">
        <f>SUM(L128:P128)</f>
        <v>327070.2402</v>
      </c>
      <c r="P129" s="1380"/>
      <c r="Q129" s="1379">
        <f>SUM(Q128:Y128)</f>
        <v>327070.2402</v>
      </c>
      <c r="Y129" s="1380"/>
      <c r="Z129" s="1379">
        <f>SUM(Z128:AG128)</f>
        <v>381600.6934</v>
      </c>
      <c r="AG129" s="1380"/>
      <c r="AH129" s="1379">
        <f>SUM(AH128:AO128)</f>
        <v>381600.6934</v>
      </c>
      <c r="AO129" s="1380"/>
      <c r="AP129" s="1379">
        <f>SUM(AP128:BI128)</f>
        <v>399618.8934</v>
      </c>
      <c r="BI129" s="1380"/>
      <c r="BJ129" s="1379">
        <f>SUM(BJ128:BT128)</f>
        <v>105238.4884</v>
      </c>
      <c r="BT129" s="1380"/>
      <c r="BU129" s="1379">
        <f>SUM(BU128:CA128)</f>
        <v>206231.7638</v>
      </c>
      <c r="CA129" s="1380"/>
      <c r="CB129" s="1379">
        <f>SUM(CB128:CK128)</f>
        <v>175368.9296</v>
      </c>
      <c r="CK129" s="1380"/>
      <c r="CL129" s="1379">
        <f>SUM(CL128:CU128)</f>
        <v>374072.995</v>
      </c>
      <c r="CU129" s="1380"/>
      <c r="CV129" s="1379">
        <f>SUM(CV128:DC128)</f>
        <v>381600.6934</v>
      </c>
      <c r="DC129" s="1380"/>
      <c r="DD129" s="1379">
        <f>SUM(DD128:DL128)</f>
        <v>72548.65324</v>
      </c>
      <c r="DL129" s="1380"/>
      <c r="DM129" s="1379">
        <f>SUM(DM128:DR128)</f>
        <v>72548.65324</v>
      </c>
      <c r="DR129" s="1380"/>
      <c r="DS129" s="1379">
        <f>SUM(DS128:DY128)</f>
        <v>72548.65324</v>
      </c>
      <c r="DY129" s="1380"/>
      <c r="DZ129" s="1379">
        <f>SUM(DZ128:EB128)</f>
        <v>72548.65324</v>
      </c>
      <c r="EB129" s="1380"/>
      <c r="EC129" s="1379">
        <f>SUM(EC128:EF128)</f>
        <v>18018.2</v>
      </c>
      <c r="EF129" s="1380"/>
      <c r="EG129" s="1379">
        <f>SUM(EG128:EK128)</f>
        <v>18018.2</v>
      </c>
      <c r="EK129" s="1380"/>
      <c r="EL129" s="962"/>
      <c r="EM129" s="962"/>
      <c r="EN129" s="962"/>
      <c r="EO129" s="962"/>
      <c r="EP129" s="962"/>
      <c r="EQ129" s="962"/>
      <c r="ER129" s="962"/>
      <c r="ES129" s="962"/>
      <c r="ET129" s="962"/>
      <c r="EU129" s="962"/>
      <c r="EV129" s="962"/>
      <c r="EW129" s="962"/>
      <c r="EX129" s="962"/>
      <c r="EY129" s="962"/>
      <c r="EZ129" s="962"/>
      <c r="FA129" s="962"/>
      <c r="FB129" s="962"/>
      <c r="FC129" s="962"/>
      <c r="FD129" s="962"/>
      <c r="FE129" s="962"/>
      <c r="FF129" s="962"/>
      <c r="FG129" s="962"/>
      <c r="FH129" s="962"/>
      <c r="FI129" s="962"/>
      <c r="FJ129" s="962"/>
      <c r="FK129" s="962"/>
      <c r="FL129" s="962"/>
      <c r="FM129" s="962"/>
      <c r="FN129" s="962"/>
      <c r="FO129" s="962"/>
      <c r="FP129" s="962"/>
      <c r="FQ129" s="962"/>
      <c r="FR129" s="962"/>
      <c r="FS129" s="962"/>
      <c r="FT129" s="962"/>
      <c r="FU129" s="962"/>
      <c r="FV129" s="962"/>
      <c r="FW129" s="962"/>
      <c r="FX129" s="962"/>
      <c r="FY129" s="962"/>
      <c r="FZ129" s="962"/>
      <c r="GA129" s="962"/>
      <c r="GB129" s="962"/>
      <c r="GC129" s="962"/>
      <c r="GD129" s="962"/>
      <c r="GE129" s="962"/>
      <c r="GF129" s="962"/>
      <c r="GG129" s="962"/>
      <c r="GH129" s="962"/>
      <c r="GI129" s="962"/>
      <c r="GJ129" s="962"/>
      <c r="GK129" s="962"/>
      <c r="GL129" s="962"/>
      <c r="GM129" s="962"/>
      <c r="GN129" s="962"/>
      <c r="GO129" s="962"/>
      <c r="GP129" s="962"/>
      <c r="GQ129" s="962"/>
      <c r="GR129" s="962"/>
      <c r="GS129" s="962"/>
      <c r="GT129" s="962"/>
      <c r="GU129" s="962"/>
      <c r="GV129" s="962"/>
      <c r="GW129" s="962"/>
      <c r="GX129" s="962"/>
      <c r="GY129" s="962"/>
      <c r="GZ129" s="962"/>
      <c r="HA129" s="962"/>
      <c r="HB129" s="962"/>
      <c r="HC129" s="962"/>
      <c r="HD129" s="962"/>
      <c r="HE129" s="962"/>
      <c r="HF129" s="962"/>
      <c r="HG129" s="962"/>
      <c r="HH129" s="962"/>
      <c r="HI129" s="962"/>
      <c r="HJ129" s="962"/>
      <c r="HK129" s="962"/>
      <c r="HL129" s="962"/>
      <c r="HM129" s="962"/>
      <c r="HN129" s="962"/>
      <c r="HO129" s="962"/>
      <c r="HP129" s="962"/>
      <c r="HQ129" s="962"/>
      <c r="HR129" s="962"/>
      <c r="HS129" s="962"/>
      <c r="HT129" s="962"/>
      <c r="HU129" s="962"/>
      <c r="HV129" s="962"/>
      <c r="HW129" s="962"/>
      <c r="HX129" s="962"/>
      <c r="HY129" s="962"/>
      <c r="HZ129" s="962"/>
      <c r="IA129" s="962"/>
      <c r="IB129" s="962"/>
      <c r="IC129" s="962"/>
      <c r="ID129" s="962"/>
      <c r="IE129" s="962"/>
      <c r="IF129" s="962"/>
      <c r="IG129" s="962"/>
      <c r="IH129" s="962"/>
      <c r="II129" s="962"/>
      <c r="IJ129" s="962"/>
      <c r="IK129" s="962"/>
      <c r="IL129" s="962"/>
      <c r="IM129" s="962"/>
      <c r="IN129" s="962"/>
      <c r="IO129" s="962"/>
      <c r="IP129" s="962"/>
      <c r="IQ129" s="962"/>
      <c r="IR129" s="962"/>
      <c r="IS129" s="962"/>
      <c r="IT129" s="962"/>
      <c r="IU129" s="962"/>
      <c r="IV129" s="962"/>
      <c r="IW129" s="962"/>
      <c r="IX129" s="962"/>
      <c r="IY129" s="962"/>
      <c r="IZ129" s="962"/>
      <c r="JA129" s="962"/>
      <c r="JB129" s="962"/>
      <c r="JC129" s="962"/>
      <c r="JD129" s="962"/>
      <c r="JE129" s="962"/>
      <c r="JF129" s="962"/>
      <c r="JG129" s="962"/>
      <c r="JH129" s="962"/>
      <c r="JI129" s="962"/>
      <c r="JJ129" s="962"/>
      <c r="JK129" s="962"/>
      <c r="JL129" s="962"/>
      <c r="JM129" s="962"/>
      <c r="JN129" s="962"/>
      <c r="JO129" s="962"/>
      <c r="JP129" s="962"/>
      <c r="JQ129" s="962"/>
      <c r="JR129" s="962"/>
      <c r="JS129" s="962"/>
      <c r="JT129" s="962"/>
      <c r="JU129" s="962"/>
      <c r="JV129" s="962"/>
      <c r="JW129" s="962"/>
      <c r="JX129" s="962"/>
      <c r="JY129" s="962"/>
    </row>
    <row r="130" ht="14.25" customHeight="1">
      <c r="A130" s="1295" t="s">
        <v>1092</v>
      </c>
      <c r="B130" s="166">
        <f t="shared" ref="B130:EK130" si="79">IF(SUM(B118:B127)&lt;1,0,(B128-B112)/B112)</f>
        <v>0</v>
      </c>
      <c r="C130" s="166">
        <f t="shared" si="79"/>
        <v>0.6219792346</v>
      </c>
      <c r="D130" s="166">
        <f t="shared" si="79"/>
        <v>0</v>
      </c>
      <c r="E130" s="166">
        <f t="shared" si="79"/>
        <v>0</v>
      </c>
      <c r="F130" s="166">
        <f t="shared" si="79"/>
        <v>0</v>
      </c>
      <c r="G130" s="166">
        <f t="shared" si="79"/>
        <v>0</v>
      </c>
      <c r="H130" s="166">
        <f t="shared" si="79"/>
        <v>0.6219792346</v>
      </c>
      <c r="I130" s="166">
        <f t="shared" si="79"/>
        <v>0</v>
      </c>
      <c r="J130" s="166">
        <f t="shared" si="79"/>
        <v>0</v>
      </c>
      <c r="K130" s="166">
        <f t="shared" si="79"/>
        <v>0</v>
      </c>
      <c r="L130" s="166">
        <f t="shared" si="79"/>
        <v>0</v>
      </c>
      <c r="M130" s="166">
        <f t="shared" si="79"/>
        <v>0.6219792346</v>
      </c>
      <c r="N130" s="166">
        <f t="shared" si="79"/>
        <v>0</v>
      </c>
      <c r="O130" s="166">
        <f t="shared" si="79"/>
        <v>0</v>
      </c>
      <c r="P130" s="166">
        <f t="shared" si="79"/>
        <v>0</v>
      </c>
      <c r="Q130" s="166">
        <f t="shared" si="79"/>
        <v>0</v>
      </c>
      <c r="R130" s="166">
        <f t="shared" si="79"/>
        <v>0.9687377324</v>
      </c>
      <c r="S130" s="166">
        <f t="shared" si="79"/>
        <v>0</v>
      </c>
      <c r="T130" s="166">
        <f t="shared" si="79"/>
        <v>0.4150199074</v>
      </c>
      <c r="U130" s="166">
        <f t="shared" si="79"/>
        <v>0.1226191695</v>
      </c>
      <c r="V130" s="166">
        <f t="shared" si="79"/>
        <v>0</v>
      </c>
      <c r="W130" s="166">
        <f t="shared" si="79"/>
        <v>0</v>
      </c>
      <c r="X130" s="166">
        <f t="shared" si="79"/>
        <v>0</v>
      </c>
      <c r="Y130" s="166">
        <f t="shared" si="79"/>
        <v>0</v>
      </c>
      <c r="Z130" s="166">
        <f t="shared" si="79"/>
        <v>0</v>
      </c>
      <c r="AA130" s="166">
        <f t="shared" si="79"/>
        <v>0.7614270297</v>
      </c>
      <c r="AB130" s="166">
        <f t="shared" si="79"/>
        <v>0</v>
      </c>
      <c r="AC130" s="166">
        <f t="shared" si="79"/>
        <v>0.09193978416</v>
      </c>
      <c r="AD130" s="166">
        <f t="shared" si="79"/>
        <v>0</v>
      </c>
      <c r="AE130" s="166">
        <f t="shared" si="79"/>
        <v>0.2410648969</v>
      </c>
      <c r="AF130" s="166">
        <f t="shared" si="79"/>
        <v>0</v>
      </c>
      <c r="AG130" s="166">
        <f t="shared" si="79"/>
        <v>0.3834439997</v>
      </c>
      <c r="AH130" s="166">
        <f t="shared" si="79"/>
        <v>0</v>
      </c>
      <c r="AI130" s="166">
        <f t="shared" si="79"/>
        <v>0.7614270297</v>
      </c>
      <c r="AJ130" s="166">
        <f t="shared" si="79"/>
        <v>0</v>
      </c>
      <c r="AK130" s="166">
        <f t="shared" si="79"/>
        <v>0.09193978416</v>
      </c>
      <c r="AL130" s="166">
        <f t="shared" si="79"/>
        <v>0</v>
      </c>
      <c r="AM130" s="166">
        <f t="shared" si="79"/>
        <v>0.2410648969</v>
      </c>
      <c r="AN130" s="166">
        <f t="shared" si="79"/>
        <v>0</v>
      </c>
      <c r="AO130" s="166">
        <f t="shared" si="79"/>
        <v>0.3834439997</v>
      </c>
      <c r="AP130" s="166">
        <f t="shared" si="79"/>
        <v>0</v>
      </c>
      <c r="AQ130" s="166">
        <f t="shared" si="79"/>
        <v>0.1738891912</v>
      </c>
      <c r="AR130" s="166">
        <f t="shared" si="79"/>
        <v>0</v>
      </c>
      <c r="AS130" s="166">
        <f t="shared" si="79"/>
        <v>0.9011513315</v>
      </c>
      <c r="AT130" s="166">
        <f t="shared" si="79"/>
        <v>0</v>
      </c>
      <c r="AU130" s="166">
        <f t="shared" si="79"/>
        <v>0</v>
      </c>
      <c r="AV130" s="166">
        <f t="shared" si="79"/>
        <v>0</v>
      </c>
      <c r="AW130" s="166">
        <f t="shared" si="79"/>
        <v>0</v>
      </c>
      <c r="AX130" s="166">
        <f t="shared" si="79"/>
        <v>0</v>
      </c>
      <c r="AY130" s="166">
        <f t="shared" si="79"/>
        <v>0.2925440245</v>
      </c>
      <c r="AZ130" s="166">
        <f t="shared" si="79"/>
        <v>0</v>
      </c>
      <c r="BA130" s="166">
        <f t="shared" si="79"/>
        <v>0</v>
      </c>
      <c r="BB130" s="166">
        <f t="shared" si="79"/>
        <v>0</v>
      </c>
      <c r="BC130" s="166">
        <f t="shared" si="79"/>
        <v>0</v>
      </c>
      <c r="BD130" s="166">
        <f t="shared" si="79"/>
        <v>0</v>
      </c>
      <c r="BE130" s="166">
        <f t="shared" si="79"/>
        <v>0</v>
      </c>
      <c r="BF130" s="166">
        <f t="shared" si="79"/>
        <v>1.14208706</v>
      </c>
      <c r="BG130" s="166">
        <f t="shared" si="79"/>
        <v>0</v>
      </c>
      <c r="BH130" s="166">
        <f t="shared" si="79"/>
        <v>1.400631848</v>
      </c>
      <c r="BI130" s="166">
        <f t="shared" si="79"/>
        <v>0</v>
      </c>
      <c r="BJ130" s="166">
        <f t="shared" si="79"/>
        <v>0</v>
      </c>
      <c r="BK130" s="166">
        <f t="shared" si="79"/>
        <v>0.604364509</v>
      </c>
      <c r="BL130" s="166">
        <f t="shared" si="79"/>
        <v>0</v>
      </c>
      <c r="BM130" s="166">
        <f t="shared" si="79"/>
        <v>0</v>
      </c>
      <c r="BN130" s="166">
        <f t="shared" si="79"/>
        <v>0.7832789915</v>
      </c>
      <c r="BO130" s="166">
        <f t="shared" si="79"/>
        <v>0</v>
      </c>
      <c r="BP130" s="166">
        <f t="shared" si="79"/>
        <v>0</v>
      </c>
      <c r="BQ130" s="166">
        <f t="shared" si="79"/>
        <v>0</v>
      </c>
      <c r="BR130" s="166">
        <f t="shared" si="79"/>
        <v>0.5589017634</v>
      </c>
      <c r="BS130" s="166">
        <f t="shared" si="79"/>
        <v>0</v>
      </c>
      <c r="BT130" s="166">
        <f t="shared" si="79"/>
        <v>0</v>
      </c>
      <c r="BU130" s="166">
        <f t="shared" si="79"/>
        <v>0.2593755418</v>
      </c>
      <c r="BV130" s="166">
        <f t="shared" si="79"/>
        <v>0</v>
      </c>
      <c r="BW130" s="166">
        <f t="shared" si="79"/>
        <v>0</v>
      </c>
      <c r="BX130" s="166">
        <f t="shared" si="79"/>
        <v>0</v>
      </c>
      <c r="BY130" s="166">
        <f t="shared" si="79"/>
        <v>0.374428746</v>
      </c>
      <c r="BZ130" s="166">
        <f t="shared" si="79"/>
        <v>0</v>
      </c>
      <c r="CA130" s="166">
        <f t="shared" si="79"/>
        <v>0</v>
      </c>
      <c r="CB130" s="166">
        <f t="shared" si="79"/>
        <v>0</v>
      </c>
      <c r="CC130" s="166">
        <f t="shared" si="79"/>
        <v>0.5179012776</v>
      </c>
      <c r="CD130" s="166">
        <f t="shared" si="79"/>
        <v>0.5100942588</v>
      </c>
      <c r="CE130" s="166">
        <f t="shared" si="79"/>
        <v>0</v>
      </c>
      <c r="CF130" s="166">
        <f t="shared" si="79"/>
        <v>0</v>
      </c>
      <c r="CG130" s="166">
        <f t="shared" si="79"/>
        <v>0.3639535721</v>
      </c>
      <c r="CH130" s="166">
        <f t="shared" si="79"/>
        <v>0</v>
      </c>
      <c r="CI130" s="166">
        <f t="shared" si="79"/>
        <v>0.3623851553</v>
      </c>
      <c r="CJ130" s="166">
        <f t="shared" si="79"/>
        <v>0</v>
      </c>
      <c r="CK130" s="166">
        <f t="shared" si="79"/>
        <v>0</v>
      </c>
      <c r="CL130" s="166">
        <f t="shared" si="79"/>
        <v>-0.3404624307</v>
      </c>
      <c r="CM130" s="166">
        <f t="shared" si="79"/>
        <v>0</v>
      </c>
      <c r="CN130" s="166">
        <f t="shared" si="79"/>
        <v>1.066764067</v>
      </c>
      <c r="CO130" s="166">
        <f t="shared" si="79"/>
        <v>-0.8199308002</v>
      </c>
      <c r="CP130" s="166">
        <f t="shared" si="79"/>
        <v>0</v>
      </c>
      <c r="CQ130" s="166">
        <f t="shared" si="79"/>
        <v>0.09144889623</v>
      </c>
      <c r="CR130" s="166">
        <f t="shared" si="79"/>
        <v>0</v>
      </c>
      <c r="CS130" s="166">
        <f t="shared" si="79"/>
        <v>0</v>
      </c>
      <c r="CT130" s="166">
        <f t="shared" si="79"/>
        <v>0.7607957927</v>
      </c>
      <c r="CU130" s="166">
        <f t="shared" si="79"/>
        <v>0</v>
      </c>
      <c r="CV130" s="166">
        <f t="shared" si="79"/>
        <v>0</v>
      </c>
      <c r="CW130" s="166">
        <f t="shared" si="79"/>
        <v>0.7614270297</v>
      </c>
      <c r="CX130" s="166">
        <f t="shared" si="79"/>
        <v>0</v>
      </c>
      <c r="CY130" s="166">
        <f t="shared" si="79"/>
        <v>0.09193978416</v>
      </c>
      <c r="CZ130" s="166">
        <f t="shared" si="79"/>
        <v>0</v>
      </c>
      <c r="DA130" s="166">
        <f t="shared" si="79"/>
        <v>0.2410648969</v>
      </c>
      <c r="DB130" s="166">
        <f t="shared" si="79"/>
        <v>0</v>
      </c>
      <c r="DC130" s="166">
        <f t="shared" si="79"/>
        <v>0.3834439997</v>
      </c>
      <c r="DD130" s="166">
        <f t="shared" si="79"/>
        <v>0.590164363</v>
      </c>
      <c r="DE130" s="166">
        <f t="shared" si="79"/>
        <v>0</v>
      </c>
      <c r="DF130" s="166">
        <f t="shared" si="79"/>
        <v>0.2819768023</v>
      </c>
      <c r="DG130" s="166">
        <f t="shared" si="79"/>
        <v>0</v>
      </c>
      <c r="DH130" s="166">
        <f t="shared" si="79"/>
        <v>0</v>
      </c>
      <c r="DI130" s="166">
        <f t="shared" si="79"/>
        <v>0</v>
      </c>
      <c r="DJ130" s="166">
        <f t="shared" si="79"/>
        <v>0</v>
      </c>
      <c r="DK130" s="166">
        <f t="shared" si="79"/>
        <v>0.6373635695</v>
      </c>
      <c r="DL130" s="166">
        <f t="shared" si="79"/>
        <v>0</v>
      </c>
      <c r="DM130" s="166">
        <f t="shared" si="79"/>
        <v>0</v>
      </c>
      <c r="DN130" s="166">
        <f t="shared" si="79"/>
        <v>1.540554272</v>
      </c>
      <c r="DO130" s="166">
        <f t="shared" si="79"/>
        <v>0</v>
      </c>
      <c r="DP130" s="166">
        <f t="shared" si="79"/>
        <v>0</v>
      </c>
      <c r="DQ130" s="166">
        <f t="shared" si="79"/>
        <v>0.2872122537</v>
      </c>
      <c r="DR130" s="166">
        <f t="shared" si="79"/>
        <v>0</v>
      </c>
      <c r="DS130" s="166">
        <f t="shared" si="79"/>
        <v>0</v>
      </c>
      <c r="DT130" s="166">
        <f t="shared" si="79"/>
        <v>1.117982596</v>
      </c>
      <c r="DU130" s="166">
        <f t="shared" si="79"/>
        <v>0</v>
      </c>
      <c r="DV130" s="166">
        <f t="shared" si="79"/>
        <v>0</v>
      </c>
      <c r="DW130" s="166">
        <f t="shared" si="79"/>
        <v>0.2144690988</v>
      </c>
      <c r="DX130" s="166">
        <f t="shared" si="79"/>
        <v>0</v>
      </c>
      <c r="DY130" s="166">
        <f t="shared" si="79"/>
        <v>0</v>
      </c>
      <c r="DZ130" s="166">
        <f t="shared" si="79"/>
        <v>0.941180628</v>
      </c>
      <c r="EA130" s="166">
        <f t="shared" si="79"/>
        <v>-0.3621727324</v>
      </c>
      <c r="EB130" s="166">
        <f t="shared" si="79"/>
        <v>0</v>
      </c>
      <c r="EC130" s="166">
        <f t="shared" si="79"/>
        <v>0</v>
      </c>
      <c r="ED130" s="166">
        <f t="shared" si="79"/>
        <v>0</v>
      </c>
      <c r="EE130" s="166">
        <f t="shared" si="79"/>
        <v>0.5686004806</v>
      </c>
      <c r="EF130" s="166">
        <f t="shared" si="79"/>
        <v>0</v>
      </c>
      <c r="EG130" s="166">
        <f t="shared" si="79"/>
        <v>0</v>
      </c>
      <c r="EH130" s="166">
        <f t="shared" si="79"/>
        <v>0</v>
      </c>
      <c r="EI130" s="166">
        <f t="shared" si="79"/>
        <v>0</v>
      </c>
      <c r="EJ130" s="166">
        <f t="shared" si="79"/>
        <v>0.5686004806</v>
      </c>
      <c r="EK130" s="166">
        <f t="shared" si="79"/>
        <v>0</v>
      </c>
    </row>
    <row r="131" ht="14.25" customHeight="1">
      <c r="A131" s="157" t="s">
        <v>1093</v>
      </c>
      <c r="B131" s="134">
        <f>IF(B130&gt;2,$F$97,IF(B130&gt;1,$F$96,IF(B130&gt;0.5,$F$95,IF(B130&gt;0.2,$F$94,0))))</f>
        <v>0</v>
      </c>
      <c r="C131" s="1415">
        <v>0.04</v>
      </c>
      <c r="D131" s="134">
        <f t="shared" ref="D131:EK131" si="80">IF(D130&gt;2,$F$97,IF(D130&gt;1,$F$96,IF(D130&gt;0.5,$F$95,IF(D130&gt;0.2,$F$94,0))))</f>
        <v>0</v>
      </c>
      <c r="E131" s="134">
        <f t="shared" si="80"/>
        <v>0</v>
      </c>
      <c r="F131" s="134">
        <f t="shared" si="80"/>
        <v>0</v>
      </c>
      <c r="G131" s="134">
        <f t="shared" si="80"/>
        <v>0</v>
      </c>
      <c r="H131" s="1416">
        <f t="shared" si="80"/>
        <v>0.12</v>
      </c>
      <c r="I131" s="134">
        <f t="shared" si="80"/>
        <v>0</v>
      </c>
      <c r="J131" s="134">
        <f t="shared" si="80"/>
        <v>0</v>
      </c>
      <c r="K131" s="134">
        <f t="shared" si="80"/>
        <v>0</v>
      </c>
      <c r="L131" s="134">
        <f t="shared" si="80"/>
        <v>0</v>
      </c>
      <c r="M131" s="1416">
        <f t="shared" si="80"/>
        <v>0.12</v>
      </c>
      <c r="N131" s="134">
        <f t="shared" si="80"/>
        <v>0</v>
      </c>
      <c r="O131" s="134">
        <f t="shared" si="80"/>
        <v>0</v>
      </c>
      <c r="P131" s="134">
        <f t="shared" si="80"/>
        <v>0</v>
      </c>
      <c r="Q131" s="134">
        <f t="shared" si="80"/>
        <v>0</v>
      </c>
      <c r="R131" s="1416">
        <f t="shared" si="80"/>
        <v>0.12</v>
      </c>
      <c r="S131" s="134">
        <f t="shared" si="80"/>
        <v>0</v>
      </c>
      <c r="T131" s="1416">
        <f t="shared" si="80"/>
        <v>0.05</v>
      </c>
      <c r="U131" s="134">
        <f t="shared" si="80"/>
        <v>0</v>
      </c>
      <c r="V131" s="134">
        <f t="shared" si="80"/>
        <v>0</v>
      </c>
      <c r="W131" s="134">
        <f t="shared" si="80"/>
        <v>0</v>
      </c>
      <c r="X131" s="134">
        <f t="shared" si="80"/>
        <v>0</v>
      </c>
      <c r="Y131" s="134">
        <f t="shared" si="80"/>
        <v>0</v>
      </c>
      <c r="Z131" s="134">
        <f t="shared" si="80"/>
        <v>0</v>
      </c>
      <c r="AA131" s="1416">
        <f t="shared" si="80"/>
        <v>0.12</v>
      </c>
      <c r="AB131" s="134">
        <f t="shared" si="80"/>
        <v>0</v>
      </c>
      <c r="AC131" s="134">
        <f t="shared" si="80"/>
        <v>0</v>
      </c>
      <c r="AD131" s="134">
        <f t="shared" si="80"/>
        <v>0</v>
      </c>
      <c r="AE131" s="1416">
        <f t="shared" si="80"/>
        <v>0.05</v>
      </c>
      <c r="AF131" s="134">
        <f t="shared" si="80"/>
        <v>0</v>
      </c>
      <c r="AG131" s="1416">
        <f t="shared" si="80"/>
        <v>0.05</v>
      </c>
      <c r="AH131" s="134">
        <f t="shared" si="80"/>
        <v>0</v>
      </c>
      <c r="AI131" s="1416">
        <f t="shared" si="80"/>
        <v>0.12</v>
      </c>
      <c r="AJ131" s="134">
        <f t="shared" si="80"/>
        <v>0</v>
      </c>
      <c r="AK131" s="134">
        <f t="shared" si="80"/>
        <v>0</v>
      </c>
      <c r="AL131" s="134">
        <f t="shared" si="80"/>
        <v>0</v>
      </c>
      <c r="AM131" s="1416">
        <f t="shared" si="80"/>
        <v>0.05</v>
      </c>
      <c r="AN131" s="134">
        <f t="shared" si="80"/>
        <v>0</v>
      </c>
      <c r="AO131" s="1416">
        <f t="shared" si="80"/>
        <v>0.05</v>
      </c>
      <c r="AP131" s="134">
        <f t="shared" si="80"/>
        <v>0</v>
      </c>
      <c r="AQ131" s="134">
        <f t="shared" si="80"/>
        <v>0</v>
      </c>
      <c r="AR131" s="134">
        <f t="shared" si="80"/>
        <v>0</v>
      </c>
      <c r="AS131" s="1416">
        <f t="shared" si="80"/>
        <v>0.12</v>
      </c>
      <c r="AT131" s="134">
        <f t="shared" si="80"/>
        <v>0</v>
      </c>
      <c r="AU131" s="134">
        <f t="shared" si="80"/>
        <v>0</v>
      </c>
      <c r="AV131" s="134">
        <f t="shared" si="80"/>
        <v>0</v>
      </c>
      <c r="AW131" s="134">
        <f t="shared" si="80"/>
        <v>0</v>
      </c>
      <c r="AX131" s="134">
        <f t="shared" si="80"/>
        <v>0</v>
      </c>
      <c r="AY131" s="1416">
        <f t="shared" si="80"/>
        <v>0.05</v>
      </c>
      <c r="AZ131" s="134">
        <f t="shared" si="80"/>
        <v>0</v>
      </c>
      <c r="BA131" s="134">
        <f t="shared" si="80"/>
        <v>0</v>
      </c>
      <c r="BB131" s="134">
        <f t="shared" si="80"/>
        <v>0</v>
      </c>
      <c r="BC131" s="134">
        <f t="shared" si="80"/>
        <v>0</v>
      </c>
      <c r="BD131" s="134">
        <f t="shared" si="80"/>
        <v>0</v>
      </c>
      <c r="BE131" s="134">
        <f t="shared" si="80"/>
        <v>0</v>
      </c>
      <c r="BF131" s="1416">
        <f t="shared" si="80"/>
        <v>0.24</v>
      </c>
      <c r="BG131" s="134">
        <f t="shared" si="80"/>
        <v>0</v>
      </c>
      <c r="BH131" s="1416">
        <f t="shared" si="80"/>
        <v>0.24</v>
      </c>
      <c r="BI131" s="134">
        <f t="shared" si="80"/>
        <v>0</v>
      </c>
      <c r="BJ131" s="134">
        <f t="shared" si="80"/>
        <v>0</v>
      </c>
      <c r="BK131" s="1416">
        <f t="shared" si="80"/>
        <v>0.12</v>
      </c>
      <c r="BL131" s="134">
        <f t="shared" si="80"/>
        <v>0</v>
      </c>
      <c r="BM131" s="134">
        <f t="shared" si="80"/>
        <v>0</v>
      </c>
      <c r="BN131" s="1416">
        <f t="shared" si="80"/>
        <v>0.12</v>
      </c>
      <c r="BO131" s="134">
        <f t="shared" si="80"/>
        <v>0</v>
      </c>
      <c r="BP131" s="134">
        <f t="shared" si="80"/>
        <v>0</v>
      </c>
      <c r="BQ131" s="134">
        <f t="shared" si="80"/>
        <v>0</v>
      </c>
      <c r="BR131" s="1416">
        <f t="shared" si="80"/>
        <v>0.12</v>
      </c>
      <c r="BS131" s="134">
        <f t="shared" si="80"/>
        <v>0</v>
      </c>
      <c r="BT131" s="134">
        <f t="shared" si="80"/>
        <v>0</v>
      </c>
      <c r="BU131" s="1416">
        <f t="shared" si="80"/>
        <v>0.05</v>
      </c>
      <c r="BV131" s="134">
        <f t="shared" si="80"/>
        <v>0</v>
      </c>
      <c r="BW131" s="134">
        <f t="shared" si="80"/>
        <v>0</v>
      </c>
      <c r="BX131" s="134">
        <f t="shared" si="80"/>
        <v>0</v>
      </c>
      <c r="BY131" s="1416">
        <f t="shared" si="80"/>
        <v>0.05</v>
      </c>
      <c r="BZ131" s="134">
        <f t="shared" si="80"/>
        <v>0</v>
      </c>
      <c r="CA131" s="134">
        <f t="shared" si="80"/>
        <v>0</v>
      </c>
      <c r="CB131" s="134">
        <f t="shared" si="80"/>
        <v>0</v>
      </c>
      <c r="CC131" s="1416">
        <f t="shared" si="80"/>
        <v>0.12</v>
      </c>
      <c r="CD131" s="1416">
        <f t="shared" si="80"/>
        <v>0.12</v>
      </c>
      <c r="CE131" s="134">
        <f t="shared" si="80"/>
        <v>0</v>
      </c>
      <c r="CF131" s="134">
        <f t="shared" si="80"/>
        <v>0</v>
      </c>
      <c r="CG131" s="1416">
        <f t="shared" si="80"/>
        <v>0.05</v>
      </c>
      <c r="CH131" s="134">
        <f t="shared" si="80"/>
        <v>0</v>
      </c>
      <c r="CI131" s="1416">
        <f t="shared" si="80"/>
        <v>0.05</v>
      </c>
      <c r="CJ131" s="134">
        <f t="shared" si="80"/>
        <v>0</v>
      </c>
      <c r="CK131" s="134">
        <f t="shared" si="80"/>
        <v>0</v>
      </c>
      <c r="CL131" s="134">
        <f t="shared" si="80"/>
        <v>0</v>
      </c>
      <c r="CM131" s="134">
        <f t="shared" si="80"/>
        <v>0</v>
      </c>
      <c r="CN131" s="1416">
        <f t="shared" si="80"/>
        <v>0.24</v>
      </c>
      <c r="CO131" s="134">
        <f t="shared" si="80"/>
        <v>0</v>
      </c>
      <c r="CP131" s="134">
        <f t="shared" si="80"/>
        <v>0</v>
      </c>
      <c r="CQ131" s="134">
        <f t="shared" si="80"/>
        <v>0</v>
      </c>
      <c r="CR131" s="134">
        <f t="shared" si="80"/>
        <v>0</v>
      </c>
      <c r="CS131" s="134">
        <f t="shared" si="80"/>
        <v>0</v>
      </c>
      <c r="CT131" s="1416">
        <f t="shared" si="80"/>
        <v>0.12</v>
      </c>
      <c r="CU131" s="134">
        <f t="shared" si="80"/>
        <v>0</v>
      </c>
      <c r="CV131" s="134">
        <f t="shared" si="80"/>
        <v>0</v>
      </c>
      <c r="CW131" s="1416">
        <f t="shared" si="80"/>
        <v>0.12</v>
      </c>
      <c r="CX131" s="134">
        <f t="shared" si="80"/>
        <v>0</v>
      </c>
      <c r="CY131" s="134">
        <f t="shared" si="80"/>
        <v>0</v>
      </c>
      <c r="CZ131" s="134">
        <f t="shared" si="80"/>
        <v>0</v>
      </c>
      <c r="DA131" s="1416">
        <f t="shared" si="80"/>
        <v>0.05</v>
      </c>
      <c r="DB131" s="134">
        <f t="shared" si="80"/>
        <v>0</v>
      </c>
      <c r="DC131" s="1416">
        <f t="shared" si="80"/>
        <v>0.05</v>
      </c>
      <c r="DD131" s="1416">
        <f t="shared" si="80"/>
        <v>0.12</v>
      </c>
      <c r="DE131" s="134">
        <f t="shared" si="80"/>
        <v>0</v>
      </c>
      <c r="DF131" s="1416">
        <f t="shared" si="80"/>
        <v>0.05</v>
      </c>
      <c r="DG131" s="134">
        <f t="shared" si="80"/>
        <v>0</v>
      </c>
      <c r="DH131" s="134">
        <f t="shared" si="80"/>
        <v>0</v>
      </c>
      <c r="DI131" s="134">
        <f t="shared" si="80"/>
        <v>0</v>
      </c>
      <c r="DJ131" s="134">
        <f t="shared" si="80"/>
        <v>0</v>
      </c>
      <c r="DK131" s="1416">
        <f t="shared" si="80"/>
        <v>0.12</v>
      </c>
      <c r="DL131" s="134">
        <f t="shared" si="80"/>
        <v>0</v>
      </c>
      <c r="DM131" s="134">
        <f t="shared" si="80"/>
        <v>0</v>
      </c>
      <c r="DN131" s="1416">
        <f t="shared" si="80"/>
        <v>0.24</v>
      </c>
      <c r="DO131" s="134">
        <f t="shared" si="80"/>
        <v>0</v>
      </c>
      <c r="DP131" s="134">
        <f t="shared" si="80"/>
        <v>0</v>
      </c>
      <c r="DQ131" s="1416">
        <f t="shared" si="80"/>
        <v>0.05</v>
      </c>
      <c r="DR131" s="134">
        <f t="shared" si="80"/>
        <v>0</v>
      </c>
      <c r="DS131" s="134">
        <f t="shared" si="80"/>
        <v>0</v>
      </c>
      <c r="DT131" s="1416">
        <f t="shared" si="80"/>
        <v>0.24</v>
      </c>
      <c r="DU131" s="134">
        <f t="shared" si="80"/>
        <v>0</v>
      </c>
      <c r="DV131" s="134">
        <f t="shared" si="80"/>
        <v>0</v>
      </c>
      <c r="DW131" s="1416">
        <f t="shared" si="80"/>
        <v>0.05</v>
      </c>
      <c r="DX131" s="134">
        <f t="shared" si="80"/>
        <v>0</v>
      </c>
      <c r="DY131" s="134">
        <f t="shared" si="80"/>
        <v>0</v>
      </c>
      <c r="DZ131" s="1416">
        <f t="shared" si="80"/>
        <v>0.12</v>
      </c>
      <c r="EA131" s="134">
        <f t="shared" si="80"/>
        <v>0</v>
      </c>
      <c r="EB131" s="134">
        <f t="shared" si="80"/>
        <v>0</v>
      </c>
      <c r="EC131" s="134">
        <f t="shared" si="80"/>
        <v>0</v>
      </c>
      <c r="ED131" s="134">
        <f t="shared" si="80"/>
        <v>0</v>
      </c>
      <c r="EE131" s="1416">
        <f t="shared" si="80"/>
        <v>0.12</v>
      </c>
      <c r="EF131" s="134">
        <f t="shared" si="80"/>
        <v>0</v>
      </c>
      <c r="EG131" s="134">
        <f t="shared" si="80"/>
        <v>0</v>
      </c>
      <c r="EH131" s="134">
        <f t="shared" si="80"/>
        <v>0</v>
      </c>
      <c r="EI131" s="134">
        <f t="shared" si="80"/>
        <v>0</v>
      </c>
      <c r="EJ131" s="1416">
        <f t="shared" si="80"/>
        <v>0.12</v>
      </c>
      <c r="EK131" s="134">
        <f t="shared" si="80"/>
        <v>0</v>
      </c>
    </row>
    <row r="132" ht="14.25" customHeight="1">
      <c r="A132" s="157" t="s">
        <v>1094</v>
      </c>
      <c r="B132" s="380">
        <f t="shared" ref="B132:EK132" si="81">E90*(1-B131)</f>
        <v>1.089</v>
      </c>
      <c r="C132" s="380">
        <f t="shared" si="81"/>
        <v>1.1088</v>
      </c>
      <c r="D132" s="380">
        <f t="shared" si="81"/>
        <v>1.111</v>
      </c>
      <c r="E132" s="380">
        <f t="shared" si="81"/>
        <v>1.133</v>
      </c>
      <c r="F132" s="380">
        <f t="shared" si="81"/>
        <v>0.98</v>
      </c>
      <c r="G132" s="380">
        <f t="shared" si="81"/>
        <v>0.784</v>
      </c>
      <c r="H132" s="380">
        <f t="shared" si="81"/>
        <v>0.68992</v>
      </c>
      <c r="I132" s="380">
        <f t="shared" si="81"/>
        <v>0.909</v>
      </c>
      <c r="J132" s="380">
        <f t="shared" si="81"/>
        <v>0.918</v>
      </c>
      <c r="K132" s="380">
        <f t="shared" si="81"/>
        <v>0.909</v>
      </c>
      <c r="L132" s="380">
        <f t="shared" si="81"/>
        <v>0.7</v>
      </c>
      <c r="M132" s="380">
        <f t="shared" si="81"/>
        <v>0.63448</v>
      </c>
      <c r="N132" s="380">
        <f t="shared" si="81"/>
        <v>0.735</v>
      </c>
      <c r="O132" s="380">
        <f t="shared" si="81"/>
        <v>0.665</v>
      </c>
      <c r="P132" s="380">
        <f t="shared" si="81"/>
        <v>0.721</v>
      </c>
      <c r="Q132" s="380">
        <f t="shared" si="81"/>
        <v>1.995</v>
      </c>
      <c r="R132" s="380">
        <f t="shared" si="81"/>
        <v>1.65528</v>
      </c>
      <c r="S132" s="380">
        <f t="shared" si="81"/>
        <v>1.843</v>
      </c>
      <c r="T132" s="380">
        <f t="shared" si="81"/>
        <v>1.843</v>
      </c>
      <c r="U132" s="380">
        <f t="shared" si="81"/>
        <v>2.08</v>
      </c>
      <c r="V132" s="380">
        <f t="shared" si="81"/>
        <v>2.205</v>
      </c>
      <c r="W132" s="380">
        <f t="shared" si="81"/>
        <v>2.184</v>
      </c>
      <c r="X132" s="380">
        <f t="shared" si="81"/>
        <v>2.016</v>
      </c>
      <c r="Y132" s="380">
        <f t="shared" si="81"/>
        <v>1.843</v>
      </c>
      <c r="Z132" s="380">
        <f t="shared" si="81"/>
        <v>1.224</v>
      </c>
      <c r="AA132" s="380">
        <f t="shared" si="81"/>
        <v>1.01376</v>
      </c>
      <c r="AB132" s="380">
        <f t="shared" si="81"/>
        <v>1.212</v>
      </c>
      <c r="AC132" s="380">
        <f t="shared" si="81"/>
        <v>1.2</v>
      </c>
      <c r="AD132" s="380">
        <f t="shared" si="81"/>
        <v>1.236</v>
      </c>
      <c r="AE132" s="380">
        <f t="shared" si="81"/>
        <v>1.0944</v>
      </c>
      <c r="AF132" s="380">
        <f t="shared" si="81"/>
        <v>1.14</v>
      </c>
      <c r="AG132" s="380">
        <f t="shared" si="81"/>
        <v>1.197</v>
      </c>
      <c r="AH132" s="380">
        <f t="shared" si="81"/>
        <v>1.236</v>
      </c>
      <c r="AI132" s="380">
        <f t="shared" si="81"/>
        <v>1.03488</v>
      </c>
      <c r="AJ132" s="380">
        <f t="shared" si="81"/>
        <v>1.236</v>
      </c>
      <c r="AK132" s="380">
        <f t="shared" si="81"/>
        <v>1.188</v>
      </c>
      <c r="AL132" s="380">
        <f t="shared" si="81"/>
        <v>1.248</v>
      </c>
      <c r="AM132" s="380">
        <f t="shared" si="81"/>
        <v>1.2103</v>
      </c>
      <c r="AN132" s="380">
        <f t="shared" si="81"/>
        <v>1.248</v>
      </c>
      <c r="AO132" s="380">
        <f t="shared" si="81"/>
        <v>1.2103</v>
      </c>
      <c r="AP132" s="380">
        <f t="shared" si="81"/>
        <v>0.52</v>
      </c>
      <c r="AQ132" s="380">
        <f t="shared" si="81"/>
        <v>0.49</v>
      </c>
      <c r="AR132" s="380">
        <f t="shared" si="81"/>
        <v>0.475</v>
      </c>
      <c r="AS132" s="380">
        <f t="shared" si="81"/>
        <v>0.4268</v>
      </c>
      <c r="AT132" s="380">
        <f t="shared" si="81"/>
        <v>0.48</v>
      </c>
      <c r="AU132" s="380">
        <f t="shared" si="81"/>
        <v>0.515</v>
      </c>
      <c r="AV132" s="380">
        <f t="shared" si="81"/>
        <v>0.576</v>
      </c>
      <c r="AW132" s="380">
        <f t="shared" si="81"/>
        <v>0.576</v>
      </c>
      <c r="AX132" s="380">
        <f t="shared" si="81"/>
        <v>0.588</v>
      </c>
      <c r="AY132" s="380">
        <f t="shared" si="81"/>
        <v>0.6384</v>
      </c>
      <c r="AZ132" s="380">
        <f t="shared" si="81"/>
        <v>0.618</v>
      </c>
      <c r="BA132" s="380">
        <f t="shared" si="81"/>
        <v>0.679</v>
      </c>
      <c r="BB132" s="380">
        <f t="shared" si="81"/>
        <v>0.707</v>
      </c>
      <c r="BC132" s="380">
        <f t="shared" si="81"/>
        <v>0.707</v>
      </c>
      <c r="BD132" s="380">
        <f t="shared" si="81"/>
        <v>0.735</v>
      </c>
      <c r="BE132" s="380">
        <f t="shared" si="81"/>
        <v>0.707</v>
      </c>
      <c r="BF132" s="380">
        <f t="shared" si="81"/>
        <v>0.5586</v>
      </c>
      <c r="BG132" s="380">
        <f t="shared" si="81"/>
        <v>0.686</v>
      </c>
      <c r="BH132" s="380">
        <f t="shared" si="81"/>
        <v>0.55328</v>
      </c>
      <c r="BI132" s="380">
        <f t="shared" si="81"/>
        <v>0.51</v>
      </c>
      <c r="BJ132" s="380">
        <f t="shared" si="81"/>
        <v>1.111</v>
      </c>
      <c r="BK132" s="380">
        <f t="shared" si="81"/>
        <v>0.95832</v>
      </c>
      <c r="BL132" s="380">
        <f t="shared" si="81"/>
        <v>1.067</v>
      </c>
      <c r="BM132" s="380">
        <f t="shared" si="81"/>
        <v>1.111</v>
      </c>
      <c r="BN132" s="380">
        <f t="shared" si="81"/>
        <v>1.0164</v>
      </c>
      <c r="BO132" s="380">
        <f t="shared" si="81"/>
        <v>1.2</v>
      </c>
      <c r="BP132" s="380">
        <f t="shared" si="81"/>
        <v>1.224</v>
      </c>
      <c r="BQ132" s="380">
        <f t="shared" si="81"/>
        <v>1.188</v>
      </c>
      <c r="BR132" s="380">
        <f t="shared" si="81"/>
        <v>1.07712</v>
      </c>
      <c r="BS132" s="380">
        <f t="shared" si="81"/>
        <v>1.26</v>
      </c>
      <c r="BT132" s="380">
        <f t="shared" si="81"/>
        <v>1.2</v>
      </c>
      <c r="BU132" s="380">
        <f t="shared" si="81"/>
        <v>0.81225</v>
      </c>
      <c r="BV132" s="380">
        <f t="shared" si="81"/>
        <v>0.855</v>
      </c>
      <c r="BW132" s="380">
        <f t="shared" si="81"/>
        <v>0.936</v>
      </c>
      <c r="BX132" s="380">
        <f t="shared" si="81"/>
        <v>0.864</v>
      </c>
      <c r="BY132" s="380">
        <f t="shared" si="81"/>
        <v>0.8208</v>
      </c>
      <c r="BZ132" s="380">
        <f t="shared" si="81"/>
        <v>0.97</v>
      </c>
      <c r="CA132" s="380">
        <f t="shared" si="81"/>
        <v>1.01</v>
      </c>
      <c r="CB132" s="380">
        <f t="shared" si="81"/>
        <v>1.2</v>
      </c>
      <c r="CC132" s="380">
        <f t="shared" si="81"/>
        <v>1.08768</v>
      </c>
      <c r="CD132" s="380">
        <f t="shared" si="81"/>
        <v>1.02432</v>
      </c>
      <c r="CE132" s="380">
        <f t="shared" si="81"/>
        <v>1.26</v>
      </c>
      <c r="CF132" s="380">
        <f t="shared" si="81"/>
        <v>1.224</v>
      </c>
      <c r="CG132" s="380">
        <f t="shared" si="81"/>
        <v>1.083</v>
      </c>
      <c r="CH132" s="380">
        <f t="shared" si="81"/>
        <v>1.188</v>
      </c>
      <c r="CI132" s="380">
        <f t="shared" si="81"/>
        <v>1.2597</v>
      </c>
      <c r="CJ132" s="380">
        <f t="shared" si="81"/>
        <v>1.235</v>
      </c>
      <c r="CK132" s="380">
        <f t="shared" si="81"/>
        <v>1.3</v>
      </c>
      <c r="CL132" s="380">
        <f t="shared" si="81"/>
        <v>0.48</v>
      </c>
      <c r="CM132" s="380">
        <f t="shared" si="81"/>
        <v>0.515</v>
      </c>
      <c r="CN132" s="380">
        <f t="shared" si="81"/>
        <v>0.3952</v>
      </c>
      <c r="CO132" s="380">
        <f t="shared" si="81"/>
        <v>0.505</v>
      </c>
      <c r="CP132" s="380">
        <f t="shared" si="81"/>
        <v>0.505</v>
      </c>
      <c r="CQ132" s="380">
        <f t="shared" si="81"/>
        <v>0.475</v>
      </c>
      <c r="CR132" s="380">
        <f t="shared" si="81"/>
        <v>0.505</v>
      </c>
      <c r="CS132" s="380">
        <f t="shared" si="81"/>
        <v>0.618</v>
      </c>
      <c r="CT132" s="380">
        <f t="shared" si="81"/>
        <v>0.51744</v>
      </c>
      <c r="CU132" s="380">
        <f t="shared" si="81"/>
        <v>0.606</v>
      </c>
      <c r="CV132" s="380">
        <f t="shared" si="81"/>
        <v>0.38</v>
      </c>
      <c r="CW132" s="380">
        <f t="shared" si="81"/>
        <v>0.3696</v>
      </c>
      <c r="CX132" s="380">
        <f t="shared" si="81"/>
        <v>0.408</v>
      </c>
      <c r="CY132" s="380">
        <f t="shared" si="81"/>
        <v>0.42</v>
      </c>
      <c r="CZ132" s="380">
        <f t="shared" si="81"/>
        <v>0.38</v>
      </c>
      <c r="DA132" s="380">
        <f t="shared" si="81"/>
        <v>0.475</v>
      </c>
      <c r="DB132" s="380">
        <f t="shared" si="81"/>
        <v>0.515</v>
      </c>
      <c r="DC132" s="380">
        <f t="shared" si="81"/>
        <v>0.47975</v>
      </c>
      <c r="DD132" s="380">
        <f t="shared" si="81"/>
        <v>0.62832</v>
      </c>
      <c r="DE132" s="380">
        <f t="shared" si="81"/>
        <v>0.679</v>
      </c>
      <c r="DF132" s="380">
        <f t="shared" si="81"/>
        <v>0.69825</v>
      </c>
      <c r="DG132" s="380">
        <f t="shared" si="81"/>
        <v>0.728</v>
      </c>
      <c r="DH132" s="380">
        <f t="shared" si="81"/>
        <v>0.707</v>
      </c>
      <c r="DI132" s="380">
        <f t="shared" si="81"/>
        <v>0.7</v>
      </c>
      <c r="DJ132" s="380">
        <f t="shared" si="81"/>
        <v>0.714</v>
      </c>
      <c r="DK132" s="380">
        <f t="shared" si="81"/>
        <v>0.63448</v>
      </c>
      <c r="DL132" s="380">
        <f t="shared" si="81"/>
        <v>0.735</v>
      </c>
      <c r="DM132" s="380">
        <f t="shared" si="81"/>
        <v>1.045</v>
      </c>
      <c r="DN132" s="380">
        <f t="shared" si="81"/>
        <v>0.8778</v>
      </c>
      <c r="DO132" s="380">
        <f t="shared" si="81"/>
        <v>1.133</v>
      </c>
      <c r="DP132" s="380">
        <f t="shared" si="81"/>
        <v>1.2</v>
      </c>
      <c r="DQ132" s="380">
        <f t="shared" si="81"/>
        <v>1.14</v>
      </c>
      <c r="DR132" s="380">
        <f t="shared" si="81"/>
        <v>1.224</v>
      </c>
      <c r="DS132" s="380">
        <f t="shared" si="81"/>
        <v>1.365</v>
      </c>
      <c r="DT132" s="380">
        <f t="shared" si="81"/>
        <v>1.0374</v>
      </c>
      <c r="DU132" s="380">
        <f t="shared" si="81"/>
        <v>1.339</v>
      </c>
      <c r="DV132" s="380">
        <f t="shared" si="81"/>
        <v>1.326</v>
      </c>
      <c r="DW132" s="380">
        <f t="shared" si="81"/>
        <v>1.17325</v>
      </c>
      <c r="DX132" s="380">
        <f t="shared" si="81"/>
        <v>1.428</v>
      </c>
      <c r="DY132" s="380">
        <f t="shared" si="81"/>
        <v>1.442</v>
      </c>
      <c r="DZ132" s="380">
        <f t="shared" si="81"/>
        <v>1.52592</v>
      </c>
      <c r="EA132" s="380">
        <f t="shared" si="81"/>
        <v>1.683</v>
      </c>
      <c r="EB132" s="380">
        <f t="shared" si="81"/>
        <v>1.664</v>
      </c>
      <c r="EC132" s="380">
        <f t="shared" si="81"/>
        <v>1.176</v>
      </c>
      <c r="ED132" s="380">
        <f t="shared" si="81"/>
        <v>1.236</v>
      </c>
      <c r="EE132" s="380">
        <f t="shared" si="81"/>
        <v>1.03488</v>
      </c>
      <c r="EF132" s="380">
        <f t="shared" si="81"/>
        <v>1.152</v>
      </c>
      <c r="EG132" s="380">
        <f t="shared" si="81"/>
        <v>0.408</v>
      </c>
      <c r="EH132" s="380">
        <f t="shared" si="81"/>
        <v>0.416</v>
      </c>
      <c r="EI132" s="380">
        <f t="shared" si="81"/>
        <v>0.42</v>
      </c>
      <c r="EJ132" s="380">
        <f t="shared" si="81"/>
        <v>0.36608</v>
      </c>
      <c r="EK132" s="380">
        <f t="shared" si="81"/>
        <v>0.388</v>
      </c>
    </row>
    <row r="133" ht="14.25" customHeight="1"/>
    <row r="134" ht="14.25" customHeight="1"/>
    <row r="135" ht="14.25" customHeight="1"/>
    <row r="136" ht="14.25" customHeight="1">
      <c r="B136" s="1417" t="s">
        <v>1095</v>
      </c>
      <c r="C136" s="1418"/>
      <c r="D136" s="1419">
        <f>COUNTIF(B112:EK112,"&gt;0")</f>
        <v>125</v>
      </c>
    </row>
    <row r="137" ht="14.25" customHeight="1">
      <c r="B137" s="1420" t="s">
        <v>1096</v>
      </c>
      <c r="C137" s="1421"/>
      <c r="D137" s="1422">
        <f>COUNTIF(B128:EK128,"&gt;0")</f>
        <v>69</v>
      </c>
    </row>
    <row r="138" ht="14.25" customHeight="1">
      <c r="B138" s="1420" t="s">
        <v>1097</v>
      </c>
      <c r="C138" s="1421"/>
      <c r="D138" s="1422">
        <f>D136-D137</f>
        <v>56</v>
      </c>
    </row>
    <row r="139" ht="14.25" customHeight="1">
      <c r="B139" s="1423" t="s">
        <v>1098</v>
      </c>
      <c r="C139" s="1424"/>
      <c r="D139" s="1425">
        <f>(D137-D136)/D136</f>
        <v>-0.448</v>
      </c>
    </row>
    <row r="140" ht="14.25" customHeight="1"/>
    <row r="141" ht="14.25" customHeight="1"/>
    <row r="142" ht="14.25" customHeight="1">
      <c r="A142" s="1382" t="s">
        <v>1099</v>
      </c>
    </row>
    <row r="143" ht="14.25" customHeight="1">
      <c r="A143" s="1383" t="s">
        <v>77</v>
      </c>
      <c r="B143" s="1383" t="s">
        <v>1100</v>
      </c>
      <c r="C143" s="1426" t="s">
        <v>1101</v>
      </c>
      <c r="D143" s="1426" t="s">
        <v>1102</v>
      </c>
      <c r="E143" s="1426" t="s">
        <v>1103</v>
      </c>
      <c r="F143" s="1426" t="s">
        <v>1104</v>
      </c>
      <c r="G143" s="1426" t="s">
        <v>1105</v>
      </c>
      <c r="H143" s="1426" t="s">
        <v>1106</v>
      </c>
      <c r="I143" s="1426" t="s">
        <v>1107</v>
      </c>
      <c r="J143" s="1426" t="s">
        <v>194</v>
      </c>
      <c r="K143" s="1426" t="s">
        <v>1108</v>
      </c>
      <c r="L143" s="1426" t="s">
        <v>1109</v>
      </c>
      <c r="M143" s="1426" t="s">
        <v>1110</v>
      </c>
      <c r="N143" s="1426" t="s">
        <v>1111</v>
      </c>
      <c r="O143" s="1426" t="s">
        <v>1112</v>
      </c>
      <c r="P143" s="1426" t="s">
        <v>1113</v>
      </c>
      <c r="Q143" s="1426" t="s">
        <v>1114</v>
      </c>
      <c r="R143" s="1426" t="s">
        <v>1115</v>
      </c>
      <c r="S143" s="1426" t="s">
        <v>1116</v>
      </c>
      <c r="T143" s="1426" t="s">
        <v>1117</v>
      </c>
    </row>
    <row r="144" ht="14.25" customHeight="1">
      <c r="A144" s="1393" t="s">
        <v>310</v>
      </c>
      <c r="B144" s="157" t="s">
        <v>479</v>
      </c>
      <c r="C144" s="1427">
        <f>F132</f>
        <v>0.98</v>
      </c>
      <c r="D144" s="1427">
        <f>K132</f>
        <v>0.909</v>
      </c>
      <c r="E144" s="1427">
        <f>P132</f>
        <v>0.721</v>
      </c>
      <c r="F144" s="1427">
        <f>Y132</f>
        <v>1.843</v>
      </c>
      <c r="G144" s="1428">
        <v>0.0</v>
      </c>
      <c r="H144" s="1428">
        <v>0.0</v>
      </c>
      <c r="I144" s="1427">
        <f>BH132</f>
        <v>0.55328</v>
      </c>
      <c r="J144" s="1429">
        <v>0.0</v>
      </c>
      <c r="K144" s="1428">
        <v>0.0</v>
      </c>
      <c r="L144" s="1429">
        <v>0.0</v>
      </c>
      <c r="M144" s="1429">
        <v>0.0</v>
      </c>
      <c r="N144" s="1428">
        <v>0.0</v>
      </c>
      <c r="O144" s="1428">
        <v>0.0</v>
      </c>
      <c r="P144" s="1429">
        <v>0.0</v>
      </c>
      <c r="Q144" s="1428">
        <v>0.0</v>
      </c>
      <c r="R144" s="1429">
        <v>0.0</v>
      </c>
      <c r="S144" s="1427">
        <f>EE132</f>
        <v>1.03488</v>
      </c>
      <c r="T144" s="1427">
        <f>EJ132</f>
        <v>0.36608</v>
      </c>
    </row>
    <row r="145" ht="14.25" customHeight="1">
      <c r="A145" s="1398" t="s">
        <v>264</v>
      </c>
      <c r="B145" s="157" t="s">
        <v>480</v>
      </c>
      <c r="C145" s="1428">
        <v>0.0</v>
      </c>
      <c r="D145" s="1428">
        <v>0.0</v>
      </c>
      <c r="E145" s="1428">
        <v>0.0</v>
      </c>
      <c r="F145" s="1428">
        <v>0.0</v>
      </c>
      <c r="G145" s="1427">
        <f>AE132</f>
        <v>1.0944</v>
      </c>
      <c r="H145" s="1427">
        <f>AM132</f>
        <v>1.2103</v>
      </c>
      <c r="I145" s="1427">
        <f>BA132</f>
        <v>0.679</v>
      </c>
      <c r="J145" s="1428">
        <v>0.0</v>
      </c>
      <c r="K145" s="1428">
        <v>0.0</v>
      </c>
      <c r="L145" s="1427">
        <f>CI132</f>
        <v>1.2597</v>
      </c>
      <c r="M145" s="1427">
        <f>CR132</f>
        <v>0.505</v>
      </c>
      <c r="N145" s="1427">
        <f>DA132</f>
        <v>0.475</v>
      </c>
      <c r="O145" s="1427">
        <f>DH132</f>
        <v>0.707</v>
      </c>
      <c r="P145" s="1427">
        <f>DP132</f>
        <v>1.2</v>
      </c>
      <c r="Q145" s="1427">
        <f>DV132</f>
        <v>1.326</v>
      </c>
      <c r="R145" s="1427">
        <f>EA132</f>
        <v>1.683</v>
      </c>
      <c r="S145" s="1428">
        <v>0.0</v>
      </c>
      <c r="T145" s="1428">
        <v>0.0</v>
      </c>
    </row>
    <row r="146" ht="14.25" customHeight="1">
      <c r="A146" s="1398" t="s">
        <v>202</v>
      </c>
      <c r="B146" s="157" t="s">
        <v>480</v>
      </c>
      <c r="C146" s="1428">
        <v>0.0</v>
      </c>
      <c r="D146" s="1428">
        <v>0.0</v>
      </c>
      <c r="E146" s="1428">
        <v>0.0</v>
      </c>
      <c r="F146" s="1428">
        <v>0.0</v>
      </c>
      <c r="G146" s="1427">
        <f>AE132</f>
        <v>1.0944</v>
      </c>
      <c r="H146" s="1427">
        <f>AM132</f>
        <v>1.2103</v>
      </c>
      <c r="I146" s="1427">
        <f>AY132</f>
        <v>0.6384</v>
      </c>
      <c r="J146" s="1428">
        <v>0.0</v>
      </c>
      <c r="K146" s="1428">
        <v>0.0</v>
      </c>
      <c r="L146" s="1427">
        <f>CG132</f>
        <v>1.083</v>
      </c>
      <c r="M146" s="1427">
        <f>CO132</f>
        <v>0.505</v>
      </c>
      <c r="N146" s="1427">
        <f>DA132</f>
        <v>0.475</v>
      </c>
      <c r="O146" s="1427">
        <f>DD132</f>
        <v>0.62832</v>
      </c>
      <c r="P146" s="1427">
        <f>DN132</f>
        <v>0.8778</v>
      </c>
      <c r="Q146" s="1427">
        <f>DT132</f>
        <v>1.0374</v>
      </c>
      <c r="R146" s="1427">
        <f>DZ132</f>
        <v>1.52592</v>
      </c>
      <c r="S146" s="1428">
        <v>0.0</v>
      </c>
      <c r="T146" s="1428">
        <v>0.0</v>
      </c>
    </row>
    <row r="147" ht="14.25" customHeight="1">
      <c r="A147" s="883" t="s">
        <v>163</v>
      </c>
      <c r="B147" s="157" t="s">
        <v>479</v>
      </c>
      <c r="C147" s="1427">
        <f>C132</f>
        <v>1.1088</v>
      </c>
      <c r="D147" s="1427">
        <f>H132</f>
        <v>0.68992</v>
      </c>
      <c r="E147" s="1427">
        <f>M132</f>
        <v>0.63448</v>
      </c>
      <c r="F147" s="1427">
        <f>U132</f>
        <v>2.08</v>
      </c>
      <c r="G147" s="1427">
        <f>AA132</f>
        <v>1.01376</v>
      </c>
      <c r="H147" s="1427">
        <f>AI132</f>
        <v>1.03488</v>
      </c>
      <c r="I147" s="1427">
        <f>AS132</f>
        <v>0.4268</v>
      </c>
      <c r="J147" s="1427">
        <f>BM132</f>
        <v>1.111</v>
      </c>
      <c r="K147" s="1427">
        <f>BU132</f>
        <v>0.81225</v>
      </c>
      <c r="L147" s="1427">
        <f>CD132</f>
        <v>1.02432</v>
      </c>
      <c r="M147" s="1427">
        <f>CN132</f>
        <v>0.3952</v>
      </c>
      <c r="N147" s="1427">
        <f>CW132</f>
        <v>0.3696</v>
      </c>
      <c r="O147" s="1429">
        <v>0.0</v>
      </c>
      <c r="P147" s="1429">
        <v>0.0</v>
      </c>
      <c r="Q147" s="1428">
        <v>0.0</v>
      </c>
      <c r="R147" s="1428">
        <v>0.0</v>
      </c>
      <c r="S147" s="1428">
        <v>0.0</v>
      </c>
      <c r="T147" s="1428">
        <v>0.0</v>
      </c>
    </row>
    <row r="148" ht="14.25" customHeight="1">
      <c r="A148" s="883" t="s">
        <v>96</v>
      </c>
      <c r="B148" s="157" t="s">
        <v>479</v>
      </c>
      <c r="C148" s="1427">
        <f>C132</f>
        <v>1.1088</v>
      </c>
      <c r="D148" s="1427">
        <f>H132</f>
        <v>0.68992</v>
      </c>
      <c r="E148" s="1427">
        <f>M132</f>
        <v>0.63448</v>
      </c>
      <c r="F148" s="1427">
        <f>R132</f>
        <v>1.65528</v>
      </c>
      <c r="G148" s="1427">
        <f>G147</f>
        <v>1.01376</v>
      </c>
      <c r="H148" s="1427">
        <f>AI132</f>
        <v>1.03488</v>
      </c>
      <c r="I148" s="1427">
        <f>AQ132</f>
        <v>0.49</v>
      </c>
      <c r="J148" s="1427">
        <f>BK132</f>
        <v>0.95832</v>
      </c>
      <c r="K148" s="1427">
        <f>BU132</f>
        <v>0.81225</v>
      </c>
      <c r="L148" s="1427">
        <f>CC132</f>
        <v>1.08768</v>
      </c>
      <c r="M148" s="1427">
        <f>CL132</f>
        <v>0.48</v>
      </c>
      <c r="N148" s="1427">
        <f>CW132</f>
        <v>0.3696</v>
      </c>
      <c r="O148" s="1429">
        <v>0.0</v>
      </c>
      <c r="P148" s="1428">
        <v>0.0</v>
      </c>
      <c r="Q148" s="1428">
        <v>0.0</v>
      </c>
      <c r="R148" s="1428">
        <v>0.0</v>
      </c>
      <c r="S148" s="1428">
        <v>0.0</v>
      </c>
      <c r="T148" s="1428">
        <v>0.0</v>
      </c>
    </row>
    <row r="149" ht="14.25" customHeight="1">
      <c r="A149" s="1398" t="s">
        <v>275</v>
      </c>
      <c r="B149" s="157" t="s">
        <v>480</v>
      </c>
      <c r="C149" s="1428">
        <v>0.0</v>
      </c>
      <c r="D149" s="1428">
        <v>0.0</v>
      </c>
      <c r="E149" s="1428">
        <v>0.0</v>
      </c>
      <c r="F149" s="1428">
        <v>0.0</v>
      </c>
      <c r="G149" s="1427">
        <f>AG132</f>
        <v>1.197</v>
      </c>
      <c r="H149" s="1427">
        <f>AO132</f>
        <v>1.2103</v>
      </c>
      <c r="I149" s="1427">
        <f>BF132</f>
        <v>0.5586</v>
      </c>
      <c r="J149" s="1427">
        <f>BR132</f>
        <v>1.07712</v>
      </c>
      <c r="K149" s="1427">
        <f>BY132</f>
        <v>0.8208</v>
      </c>
      <c r="L149" s="1427">
        <f>CI132</f>
        <v>1.2597</v>
      </c>
      <c r="M149" s="1427">
        <f>CT132</f>
        <v>0.51744</v>
      </c>
      <c r="N149" s="1429">
        <v>0.0</v>
      </c>
      <c r="O149" s="1427">
        <f>DK132</f>
        <v>0.63448</v>
      </c>
      <c r="P149" s="1427">
        <f>DQ132</f>
        <v>1.14</v>
      </c>
      <c r="Q149" s="1427">
        <f>DW132</f>
        <v>1.17325</v>
      </c>
      <c r="R149" s="1427">
        <f>DZ132</f>
        <v>1.52592</v>
      </c>
      <c r="S149" s="1428">
        <v>0.0</v>
      </c>
      <c r="T149" s="1428">
        <v>0.0</v>
      </c>
    </row>
    <row r="150" ht="14.25" customHeight="1">
      <c r="A150" s="883" t="s">
        <v>179</v>
      </c>
      <c r="B150" s="157" t="s">
        <v>479</v>
      </c>
      <c r="C150" s="1427">
        <f>C132</f>
        <v>1.1088</v>
      </c>
      <c r="D150" s="1427">
        <f>H132</f>
        <v>0.68992</v>
      </c>
      <c r="E150" s="1427">
        <f>M132</f>
        <v>0.63448</v>
      </c>
      <c r="F150" s="1427">
        <f>T132</f>
        <v>1.843</v>
      </c>
      <c r="G150" s="1427">
        <f>AC132</f>
        <v>1.2</v>
      </c>
      <c r="H150" s="1429">
        <f>AK132</f>
        <v>1.188</v>
      </c>
      <c r="I150" s="1427">
        <f>AS132</f>
        <v>0.4268</v>
      </c>
      <c r="J150" s="1427">
        <f>BN132</f>
        <v>1.0164</v>
      </c>
      <c r="K150" s="1427">
        <f>BY132</f>
        <v>0.8208</v>
      </c>
      <c r="L150" s="1427">
        <f>CF132</f>
        <v>1.224</v>
      </c>
      <c r="M150" s="1427">
        <f>CN132</f>
        <v>0.3952</v>
      </c>
      <c r="N150" s="1427">
        <f>CY132</f>
        <v>0.42</v>
      </c>
      <c r="O150" s="1429">
        <v>0.0</v>
      </c>
      <c r="P150" s="1429">
        <v>0.0</v>
      </c>
      <c r="Q150" s="1429">
        <v>0.0</v>
      </c>
      <c r="R150" s="1428">
        <v>0.0</v>
      </c>
      <c r="S150" s="1428">
        <v>0.0</v>
      </c>
      <c r="T150" s="1428">
        <v>0.0</v>
      </c>
    </row>
    <row r="151" ht="14.25" customHeight="1">
      <c r="A151" s="1398" t="s">
        <v>227</v>
      </c>
      <c r="B151" s="157" t="s">
        <v>480</v>
      </c>
      <c r="C151" s="1428">
        <v>0.0</v>
      </c>
      <c r="D151" s="1428">
        <v>0.0</v>
      </c>
      <c r="E151" s="1428">
        <v>0.0</v>
      </c>
      <c r="F151" s="1428">
        <v>0.0</v>
      </c>
      <c r="G151" s="1427">
        <f>AE132</f>
        <v>1.0944</v>
      </c>
      <c r="H151" s="1427">
        <f>AM132</f>
        <v>1.2103</v>
      </c>
      <c r="I151" s="1427">
        <f>AY132</f>
        <v>0.6384</v>
      </c>
      <c r="J151" s="1429">
        <v>0.0</v>
      </c>
      <c r="K151" s="1429">
        <v>0.0</v>
      </c>
      <c r="L151" s="1427">
        <f>CI132</f>
        <v>1.2597</v>
      </c>
      <c r="M151" s="1427">
        <f>CQ132</f>
        <v>0.475</v>
      </c>
      <c r="N151" s="1427">
        <f>DA132</f>
        <v>0.475</v>
      </c>
      <c r="O151" s="1427">
        <f>DF132</f>
        <v>0.69825</v>
      </c>
      <c r="P151" s="1427">
        <f>DN132</f>
        <v>0.8778</v>
      </c>
      <c r="Q151" s="1427">
        <f>DT132</f>
        <v>1.0374</v>
      </c>
      <c r="R151" s="1427">
        <f>DZ132</f>
        <v>1.52592</v>
      </c>
      <c r="S151" s="1428">
        <v>0.0</v>
      </c>
      <c r="T151" s="1428">
        <v>0.0</v>
      </c>
    </row>
    <row r="152" ht="14.25" customHeight="1">
      <c r="A152" s="1398" t="s">
        <v>253</v>
      </c>
      <c r="B152" s="157" t="s">
        <v>480</v>
      </c>
      <c r="C152" s="1428">
        <f>E132</f>
        <v>1.133</v>
      </c>
      <c r="D152" s="1427">
        <f>J132</f>
        <v>0.918</v>
      </c>
      <c r="E152" s="1427">
        <f>O132</f>
        <v>0.665</v>
      </c>
      <c r="F152" s="1427">
        <f>W132</f>
        <v>2.184</v>
      </c>
      <c r="G152" s="1427">
        <f>AD132</f>
        <v>1.236</v>
      </c>
      <c r="H152" s="1427">
        <f>AL132</f>
        <v>1.248</v>
      </c>
      <c r="I152" s="1427">
        <f>BH132</f>
        <v>0.55328</v>
      </c>
      <c r="J152" s="1429">
        <v>0.0</v>
      </c>
      <c r="K152" s="1429">
        <v>0.0</v>
      </c>
      <c r="L152" s="1427">
        <f>CK132</f>
        <v>1.3</v>
      </c>
      <c r="M152" s="1427">
        <f>CU132</f>
        <v>0.606</v>
      </c>
      <c r="N152" s="1427">
        <f>CZ132</f>
        <v>0.38</v>
      </c>
      <c r="O152" s="1428">
        <v>0.0</v>
      </c>
      <c r="P152" s="1428">
        <v>0.0</v>
      </c>
      <c r="Q152" s="1428">
        <v>0.0</v>
      </c>
      <c r="R152" s="1428">
        <v>0.0</v>
      </c>
      <c r="S152" s="1428">
        <v>0.0</v>
      </c>
      <c r="T152" s="1428">
        <v>0.0</v>
      </c>
    </row>
    <row r="153" ht="14.25" customHeight="1">
      <c r="A153" s="883" t="s">
        <v>133</v>
      </c>
      <c r="B153" s="157" t="s">
        <v>479</v>
      </c>
      <c r="C153" s="1427">
        <f>C132</f>
        <v>1.1088</v>
      </c>
      <c r="D153" s="1427">
        <f>H132</f>
        <v>0.68992</v>
      </c>
      <c r="E153" s="1427">
        <f>M132</f>
        <v>0.63448</v>
      </c>
      <c r="F153" s="1427">
        <f>R132</f>
        <v>1.65528</v>
      </c>
      <c r="G153" s="1427">
        <f>AA132</f>
        <v>1.01376</v>
      </c>
      <c r="H153" s="1427">
        <f>AI132</f>
        <v>1.03488</v>
      </c>
      <c r="I153" s="1427">
        <f>AS132</f>
        <v>0.4268</v>
      </c>
      <c r="J153" s="1427">
        <f>BK132</f>
        <v>0.95832</v>
      </c>
      <c r="K153" s="1427">
        <f>BW132</f>
        <v>0.936</v>
      </c>
      <c r="L153" s="1427">
        <f>CD132</f>
        <v>1.02432</v>
      </c>
      <c r="M153" s="1427">
        <f>CN132</f>
        <v>0.3952</v>
      </c>
      <c r="N153" s="1427">
        <f>CW132</f>
        <v>0.3696</v>
      </c>
      <c r="O153" s="1428">
        <v>0.0</v>
      </c>
      <c r="P153" s="1428">
        <v>0.0</v>
      </c>
      <c r="Q153" s="1428">
        <v>0.0</v>
      </c>
      <c r="R153" s="1428">
        <v>0.0</v>
      </c>
      <c r="S153" s="1428">
        <v>0.0</v>
      </c>
      <c r="T153" s="1428">
        <v>0.0</v>
      </c>
    </row>
    <row r="154" ht="14.25" customHeight="1"/>
    <row r="155" ht="14.25" customHeight="1"/>
    <row r="156" ht="14.25" customHeight="1"/>
    <row r="157" ht="14.25" customHeight="1"/>
    <row r="158" ht="14.25" customHeight="1"/>
    <row r="159" ht="14.25" customHeight="1"/>
    <row r="160" ht="14.25" customHeight="1">
      <c r="A160" s="1382" t="s">
        <v>1118</v>
      </c>
    </row>
    <row r="161" ht="14.25" customHeight="1">
      <c r="A161" s="1383" t="s">
        <v>77</v>
      </c>
      <c r="B161" s="1383" t="s">
        <v>1100</v>
      </c>
      <c r="C161" s="1426" t="s">
        <v>476</v>
      </c>
      <c r="D161" s="1426" t="s">
        <v>1101</v>
      </c>
      <c r="E161" s="1426" t="s">
        <v>1102</v>
      </c>
      <c r="F161" s="1426" t="s">
        <v>1103</v>
      </c>
      <c r="G161" s="1426" t="s">
        <v>1104</v>
      </c>
      <c r="H161" s="1426" t="s">
        <v>1105</v>
      </c>
      <c r="I161" s="1426" t="s">
        <v>1106</v>
      </c>
      <c r="J161" s="1426" t="s">
        <v>1107</v>
      </c>
      <c r="K161" s="1426" t="s">
        <v>194</v>
      </c>
      <c r="L161" s="1426" t="s">
        <v>1108</v>
      </c>
      <c r="M161" s="1426" t="s">
        <v>1109</v>
      </c>
      <c r="N161" s="1426" t="s">
        <v>1110</v>
      </c>
      <c r="O161" s="1426" t="s">
        <v>1111</v>
      </c>
      <c r="P161" s="1426" t="s">
        <v>1112</v>
      </c>
      <c r="Q161" s="1426" t="s">
        <v>1113</v>
      </c>
      <c r="R161" s="1426" t="s">
        <v>1114</v>
      </c>
      <c r="S161" s="1426" t="s">
        <v>1115</v>
      </c>
      <c r="T161" s="1426" t="s">
        <v>1116</v>
      </c>
      <c r="U161" s="1426" t="s">
        <v>1117</v>
      </c>
      <c r="V161" s="1426" t="s">
        <v>788</v>
      </c>
    </row>
    <row r="162" ht="14.25" customHeight="1">
      <c r="A162" s="1393" t="s">
        <v>310</v>
      </c>
      <c r="B162" s="157" t="s">
        <v>479</v>
      </c>
      <c r="C162" s="166">
        <f t="shared" ref="C162:C171" si="82">IF(B162="DK",$C$98,$B$98)</f>
        <v>0.215</v>
      </c>
      <c r="D162" s="167">
        <f>C144*'Combined Scenario II - Inventor'!B94*$C162</f>
        <v>157.6036</v>
      </c>
      <c r="E162" s="167">
        <f>D144*'Combined Scenario II - Inventor'!C94*$C162</f>
        <v>143.253855</v>
      </c>
      <c r="F162" s="167">
        <f>E144*'Combined Scenario II - Inventor'!D94*$C162</f>
        <v>107.115365</v>
      </c>
      <c r="G162" s="167">
        <f>F144*'Combined Scenario II - Inventor'!E94*$C162</f>
        <v>293.617545</v>
      </c>
      <c r="H162" s="167">
        <f>G144*'Combined Scenario II - Inventor'!F94*$C162</f>
        <v>0</v>
      </c>
      <c r="I162" s="167">
        <f>H144*'Combined Scenario II - Inventor'!G94*$C162</f>
        <v>0</v>
      </c>
      <c r="J162" s="167">
        <f>I144*'Combined Scenario II - Inventor'!H94*$C162</f>
        <v>93.974608</v>
      </c>
      <c r="K162" s="167">
        <f>J144*'Combined Scenario II - Inventor'!I94*$C162</f>
        <v>0</v>
      </c>
      <c r="L162" s="167">
        <f>K144*'Combined Scenario II - Inventor'!J94*$C162</f>
        <v>0</v>
      </c>
      <c r="M162" s="167">
        <f>L144*'Combined Scenario II - Inventor'!K94*$C162</f>
        <v>0</v>
      </c>
      <c r="N162" s="167">
        <f>M144*'Combined Scenario II - Inventor'!L94*$C162</f>
        <v>0</v>
      </c>
      <c r="O162" s="167">
        <f>N144*'Combined Scenario II - Inventor'!M94*$C162</f>
        <v>0</v>
      </c>
      <c r="P162" s="167">
        <f>O144*'Combined Scenario II - Inventor'!N94*$C162</f>
        <v>0</v>
      </c>
      <c r="Q162" s="167">
        <f>P144*'Combined Scenario II - Inventor'!O94*$C162</f>
        <v>0</v>
      </c>
      <c r="R162" s="167">
        <f>Q144*'Combined Scenario II - Inventor'!P94*$C162</f>
        <v>0</v>
      </c>
      <c r="S162" s="167">
        <f>R144*'Combined Scenario II - Inventor'!Q94*$C162</f>
        <v>0</v>
      </c>
      <c r="T162" s="167">
        <f>S144*'Combined Scenario II - Inventor'!R94*$C162</f>
        <v>155.0819424</v>
      </c>
      <c r="U162" s="167">
        <f>T144*'Combined Scenario II - Inventor'!S94*$C162</f>
        <v>60.211008</v>
      </c>
      <c r="V162" s="167">
        <f t="shared" ref="V162:V171" si="83">SUM(D162:U162)</f>
        <v>1010.857923</v>
      </c>
    </row>
    <row r="163" ht="14.25" customHeight="1">
      <c r="A163" s="1398" t="s">
        <v>264</v>
      </c>
      <c r="B163" s="157" t="s">
        <v>480</v>
      </c>
      <c r="C163" s="166">
        <f t="shared" si="82"/>
        <v>0.195</v>
      </c>
      <c r="D163" s="167">
        <f>C145*'Combined Scenario II - Inventor'!B95*$C163</f>
        <v>0</v>
      </c>
      <c r="E163" s="167">
        <f>D145*'Combined Scenario II - Inventor'!C95*$C163</f>
        <v>0</v>
      </c>
      <c r="F163" s="167">
        <f>E145*'Combined Scenario II - Inventor'!D95*$C163</f>
        <v>0</v>
      </c>
      <c r="G163" s="167">
        <f>F145*'Combined Scenario II - Inventor'!E95*$C163</f>
        <v>0</v>
      </c>
      <c r="H163" s="167">
        <f>G145*'Combined Scenario II - Inventor'!F95*$C163</f>
        <v>5697.9936</v>
      </c>
      <c r="I163" s="167">
        <f>H145*'Combined Scenario II - Inventor'!G95*$C163</f>
        <v>6398.426444</v>
      </c>
      <c r="J163" s="167">
        <f>I145*'Combined Scenario II - Inventor'!H95*$C163</f>
        <v>3333.16347</v>
      </c>
      <c r="K163" s="167">
        <f>J145*'Combined Scenario II - Inventor'!I95*$C163</f>
        <v>0</v>
      </c>
      <c r="L163" s="167">
        <f>K145*'Combined Scenario II - Inventor'!J95*$C163</f>
        <v>0</v>
      </c>
      <c r="M163" s="167">
        <f>L145*'Combined Scenario II - Inventor'!K95*$C163</f>
        <v>6356.710737</v>
      </c>
      <c r="N163" s="167">
        <f>M145*'Combined Scenario II - Inventor'!L95*$C163</f>
        <v>2839.6251</v>
      </c>
      <c r="O163" s="167">
        <f>N145*'Combined Scenario II - Inventor'!M95*$C163</f>
        <v>2374.164</v>
      </c>
      <c r="P163" s="167">
        <f>O145*'Combined Scenario II - Inventor'!N95*$C163</f>
        <v>3470.61351</v>
      </c>
      <c r="Q163" s="167">
        <f>P145*'Combined Scenario II - Inventor'!O95*$C163</f>
        <v>5935.41</v>
      </c>
      <c r="R163" s="167">
        <f>Q145*'Combined Scenario II - Inventor'!P95*$C163</f>
        <v>7010.09127</v>
      </c>
      <c r="S163" s="167">
        <f>R145*'Combined Scenario II - Inventor'!Q95*$C163</f>
        <v>8659.48941</v>
      </c>
      <c r="T163" s="167">
        <f>S145*'Combined Scenario II - Inventor'!R95*$C163</f>
        <v>0</v>
      </c>
      <c r="U163" s="167">
        <f>T145*'Combined Scenario II - Inventor'!S95*$C163</f>
        <v>0</v>
      </c>
      <c r="V163" s="167">
        <f t="shared" si="83"/>
        <v>52075.68754</v>
      </c>
    </row>
    <row r="164" ht="14.25" customHeight="1">
      <c r="A164" s="1398" t="s">
        <v>202</v>
      </c>
      <c r="B164" s="157" t="s">
        <v>480</v>
      </c>
      <c r="C164" s="166">
        <f t="shared" si="82"/>
        <v>0.195</v>
      </c>
      <c r="D164" s="167">
        <f>C146*'Combined Scenario II - Inventor'!B96*$C164</f>
        <v>0</v>
      </c>
      <c r="E164" s="167">
        <f>D146*'Combined Scenario II - Inventor'!C96*$C164</f>
        <v>0</v>
      </c>
      <c r="F164" s="167">
        <f>E146*'Combined Scenario II - Inventor'!D96*$C164</f>
        <v>0</v>
      </c>
      <c r="G164" s="167">
        <f>F146*'Combined Scenario II - Inventor'!E96*$C164</f>
        <v>0</v>
      </c>
      <c r="H164" s="167">
        <f>G146*'Combined Scenario II - Inventor'!F96*$C164</f>
        <v>92.192256</v>
      </c>
      <c r="I164" s="167">
        <f>H146*'Combined Scenario II - Inventor'!G96*$C164</f>
        <v>104.0797485</v>
      </c>
      <c r="J164" s="167">
        <f>I146*'Combined Scenario II - Inventor'!H96*$C164</f>
        <v>50.666616</v>
      </c>
      <c r="K164" s="167">
        <f>J146*'Combined Scenario II - Inventor'!I96*$C164</f>
        <v>0</v>
      </c>
      <c r="L164" s="167">
        <f>K146*'Combined Scenario II - Inventor'!J96*$C164</f>
        <v>0</v>
      </c>
      <c r="M164" s="167">
        <f>L146*'Combined Scenario II - Inventor'!K96*$C164</f>
        <v>91.23192</v>
      </c>
      <c r="N164" s="167">
        <f>M146*'Combined Scenario II - Inventor'!L96*$C164</f>
        <v>46.0863</v>
      </c>
      <c r="O164" s="167">
        <f>N146*'Combined Scenario II - Inventor'!M96*$C164</f>
        <v>38.532</v>
      </c>
      <c r="P164" s="167">
        <f>O146*'Combined Scenario II - Inventor'!N96*$C164</f>
        <v>49.8666168</v>
      </c>
      <c r="Q164" s="167">
        <f>P146*'Combined Scenario II - Inventor'!O96*$C164</f>
        <v>72.918846</v>
      </c>
      <c r="R164" s="167">
        <f>Q146*'Combined Scenario II - Inventor'!P96*$C164</f>
        <v>89.211213</v>
      </c>
      <c r="S164" s="167">
        <f>R146*'Combined Scenario II - Inventor'!Q96*$C164</f>
        <v>127.6508376</v>
      </c>
      <c r="T164" s="167">
        <f>S146*'Combined Scenario II - Inventor'!R96*$C164</f>
        <v>0</v>
      </c>
      <c r="U164" s="167">
        <f>T146*'Combined Scenario II - Inventor'!S96*$C164</f>
        <v>0</v>
      </c>
      <c r="V164" s="167">
        <f t="shared" si="83"/>
        <v>762.4363539</v>
      </c>
    </row>
    <row r="165" ht="14.25" customHeight="1">
      <c r="A165" s="883" t="s">
        <v>163</v>
      </c>
      <c r="B165" s="157" t="s">
        <v>479</v>
      </c>
      <c r="C165" s="166">
        <f t="shared" si="82"/>
        <v>0.215</v>
      </c>
      <c r="D165" s="167">
        <f>C147*'Combined Scenario II - Inventor'!B97*$C165</f>
        <v>124.917408</v>
      </c>
      <c r="E165" s="167">
        <f>D147*'Combined Scenario II - Inventor'!C97*$C165</f>
        <v>83.066368</v>
      </c>
      <c r="F165" s="167">
        <f>E147*'Combined Scenario II - Inventor'!D97*$C165</f>
        <v>74.7544336</v>
      </c>
      <c r="G165" s="167">
        <f>F147*'Combined Scenario II - Inventor'!E97*$C165</f>
        <v>236.5688</v>
      </c>
      <c r="H165" s="167">
        <f>G147*'Combined Scenario II - Inventor'!F97*$C165</f>
        <v>110.7228672</v>
      </c>
      <c r="I165" s="167">
        <f>H147*'Combined Scenario II - Inventor'!G97*$C165</f>
        <v>118.3695744</v>
      </c>
      <c r="J165" s="167">
        <f>I147*'Combined Scenario II - Inventor'!H97*$C165</f>
        <v>52.854912</v>
      </c>
      <c r="K165" s="167">
        <f>J147*'Combined Scenario II - Inventor'!I97*$C165</f>
        <v>31.291315</v>
      </c>
      <c r="L165" s="167">
        <f>K147*'Combined Scenario II - Inventor'!J97*$C165</f>
        <v>40.68966375</v>
      </c>
      <c r="M165" s="167">
        <f>L147*'Combined Scenario II - Inventor'!K97*$C165</f>
        <v>65.8484112</v>
      </c>
      <c r="N165" s="167">
        <f>M147*'Combined Scenario II - Inventor'!L97*$C165</f>
        <v>48.941568</v>
      </c>
      <c r="O165" s="167">
        <f>N147*'Combined Scenario II - Inventor'!M97*$C165</f>
        <v>44.49984</v>
      </c>
      <c r="P165" s="167">
        <f>O147*'Combined Scenario II - Inventor'!N97*$C165</f>
        <v>0</v>
      </c>
      <c r="Q165" s="167">
        <f>P147*'Combined Scenario II - Inventor'!O97*$C165</f>
        <v>0</v>
      </c>
      <c r="R165" s="167">
        <f>Q147*'Combined Scenario II - Inventor'!P97*$C165</f>
        <v>0</v>
      </c>
      <c r="S165" s="167">
        <f>R147*'Combined Scenario II - Inventor'!Q97*$C165</f>
        <v>0</v>
      </c>
      <c r="T165" s="167">
        <f>S147*'Combined Scenario II - Inventor'!R97*$C165</f>
        <v>0</v>
      </c>
      <c r="U165" s="167">
        <f>T147*'Combined Scenario II - Inventor'!S97*$C165</f>
        <v>0</v>
      </c>
      <c r="V165" s="167">
        <f t="shared" si="83"/>
        <v>1032.525161</v>
      </c>
    </row>
    <row r="166" ht="14.25" customHeight="1">
      <c r="A166" s="883" t="s">
        <v>96</v>
      </c>
      <c r="B166" s="157" t="s">
        <v>479</v>
      </c>
      <c r="C166" s="166">
        <f t="shared" si="82"/>
        <v>0.215</v>
      </c>
      <c r="D166" s="167">
        <f>C148*'Combined Scenario II - Inventor'!B98*$C166</f>
        <v>1295.422128</v>
      </c>
      <c r="E166" s="167">
        <f>D148*'Combined Scenario II - Inventor'!C98*$C166</f>
        <v>861.813568</v>
      </c>
      <c r="F166" s="167">
        <f>E148*'Combined Scenario II - Inventor'!D98*$C166</f>
        <v>776.191108</v>
      </c>
      <c r="G166" s="167">
        <f>F148*'Combined Scenario II - Inventor'!E98*$C166</f>
        <v>1989.754153</v>
      </c>
      <c r="H166" s="167">
        <f>G148*'Combined Scenario II - Inventor'!F98*$C166</f>
        <v>1146.243226</v>
      </c>
      <c r="I166" s="167">
        <f>H148*'Combined Scenario II - Inventor'!G98*$C166</f>
        <v>1230.643075</v>
      </c>
      <c r="J166" s="167">
        <f>I148*'Combined Scenario II - Inventor'!H98*$C166</f>
        <v>559.6192</v>
      </c>
      <c r="K166" s="167">
        <f>J148*'Combined Scenario II - Inventor'!I98*$C166</f>
        <v>94.5718092</v>
      </c>
      <c r="L166" s="167">
        <f>K148*'Combined Scenario II - Inventor'!J98*$C166</f>
        <v>81.55396125</v>
      </c>
      <c r="M166" s="167">
        <f>L148*'Combined Scenario II - Inventor'!K98*$C166</f>
        <v>1184.222477</v>
      </c>
      <c r="N166" s="167">
        <f>M148*'Combined Scenario II - Inventor'!L98*$C166</f>
        <v>282.3552</v>
      </c>
      <c r="O166" s="167">
        <f>N148*'Combined Scenario II - Inventor'!M98*$C166</f>
        <v>461.68584</v>
      </c>
      <c r="P166" s="167">
        <f>O148*'Combined Scenario II - Inventor'!N98*$C166</f>
        <v>0</v>
      </c>
      <c r="Q166" s="167">
        <f>P148*'Combined Scenario II - Inventor'!O98*$C166</f>
        <v>0</v>
      </c>
      <c r="R166" s="167">
        <f>Q148*'Combined Scenario II - Inventor'!P98*$C166</f>
        <v>0</v>
      </c>
      <c r="S166" s="167">
        <f>R148*'Combined Scenario II - Inventor'!Q98*$C166</f>
        <v>0</v>
      </c>
      <c r="T166" s="167">
        <f>S148*'Combined Scenario II - Inventor'!R98*$C166</f>
        <v>0</v>
      </c>
      <c r="U166" s="167">
        <f>T148*'Combined Scenario II - Inventor'!S98*$C166</f>
        <v>0</v>
      </c>
      <c r="V166" s="167">
        <f t="shared" si="83"/>
        <v>9964.075745</v>
      </c>
    </row>
    <row r="167" ht="14.25" customHeight="1">
      <c r="A167" s="1398" t="s">
        <v>275</v>
      </c>
      <c r="B167" s="157" t="s">
        <v>480</v>
      </c>
      <c r="C167" s="166">
        <f t="shared" si="82"/>
        <v>0.195</v>
      </c>
      <c r="D167" s="167">
        <f>C149*'Combined Scenario II - Inventor'!B99*$C167</f>
        <v>0</v>
      </c>
      <c r="E167" s="167">
        <f>D149*'Combined Scenario II - Inventor'!C99*$C167</f>
        <v>0</v>
      </c>
      <c r="F167" s="167">
        <f>E149*'Combined Scenario II - Inventor'!D99*$C167</f>
        <v>0</v>
      </c>
      <c r="G167" s="167">
        <f>F149*'Combined Scenario II - Inventor'!E99*$C167</f>
        <v>0</v>
      </c>
      <c r="H167" s="167">
        <f>G149*'Combined Scenario II - Inventor'!F99*$C167</f>
        <v>11382.48248</v>
      </c>
      <c r="I167" s="167">
        <f>H149*'Combined Scenario II - Inventor'!G99*$C167</f>
        <v>11686.6689</v>
      </c>
      <c r="J167" s="167">
        <f>I149*'Combined Scenario II - Inventor'!H99*$C167</f>
        <v>5463.77832</v>
      </c>
      <c r="K167" s="167">
        <f>J149*'Combined Scenario II - Inventor'!I99*$C167</f>
        <v>4496.292029</v>
      </c>
      <c r="L167" s="167">
        <f>K149*'Combined Scenario II - Inventor'!J99*$C167</f>
        <v>3591.65664</v>
      </c>
      <c r="M167" s="167">
        <f>L149*'Combined Scenario II - Inventor'!K99*$C167</f>
        <v>6245.926421</v>
      </c>
      <c r="N167" s="167">
        <f>M149*'Combined Scenario II - Inventor'!L99*$C167</f>
        <v>4920.427512</v>
      </c>
      <c r="O167" s="167">
        <f>N149*'Combined Scenario II - Inventor'!M99*$C167</f>
        <v>0</v>
      </c>
      <c r="P167" s="167">
        <f>O149*'Combined Scenario II - Inventor'!N99*$C167</f>
        <v>6205.975776</v>
      </c>
      <c r="Q167" s="167">
        <f>P149*'Combined Scenario II - Inventor'!O99*$C167</f>
        <v>10299.159</v>
      </c>
      <c r="R167" s="167">
        <f>Q149*'Combined Scenario II - Inventor'!P99*$C167</f>
        <v>11294.82495</v>
      </c>
      <c r="S167" s="167">
        <f>R149*'Combined Scenario II - Inventor'!Q99*$C167</f>
        <v>14546.54195</v>
      </c>
      <c r="T167" s="167">
        <f>S149*'Combined Scenario II - Inventor'!R99*$C167</f>
        <v>0</v>
      </c>
      <c r="U167" s="167">
        <f>T149*'Combined Scenario II - Inventor'!S99*$C167</f>
        <v>0</v>
      </c>
      <c r="V167" s="167">
        <f t="shared" si="83"/>
        <v>90133.73398</v>
      </c>
    </row>
    <row r="168" ht="14.25" customHeight="1">
      <c r="A168" s="883" t="s">
        <v>179</v>
      </c>
      <c r="B168" s="157" t="s">
        <v>479</v>
      </c>
      <c r="C168" s="166">
        <f t="shared" si="82"/>
        <v>0.215</v>
      </c>
      <c r="D168" s="167">
        <f>C150*'Combined Scenario II - Inventor'!B100*$C168</f>
        <v>11422.55268</v>
      </c>
      <c r="E168" s="167">
        <f>D150*'Combined Scenario II - Inventor'!C100*$C168</f>
        <v>7600.572672</v>
      </c>
      <c r="F168" s="167">
        <f>E150*'Combined Scenario II - Inventor'!D100*$C168</f>
        <v>6846.987748</v>
      </c>
      <c r="G168" s="167">
        <f>F150*'Combined Scenario II - Inventor'!E100*$C168</f>
        <v>19116.84003</v>
      </c>
      <c r="H168" s="167">
        <f>G150*'Combined Scenario II - Inventor'!F100*$C168</f>
        <v>11961.654</v>
      </c>
      <c r="I168" s="167">
        <f>H150*'Combined Scenario II - Inventor'!G100*$C168</f>
        <v>12463.72974</v>
      </c>
      <c r="J168" s="167">
        <f>I150*'Combined Scenario II - Inventor'!H100*$C168</f>
        <v>4810.16404</v>
      </c>
      <c r="K168" s="167">
        <f>J150*'Combined Scenario II - Inventor'!I100*$C168</f>
        <v>4375.546098</v>
      </c>
      <c r="L168" s="167">
        <f>K150*'Combined Scenario II - Inventor'!J100*$C168</f>
        <v>8252.536608</v>
      </c>
      <c r="M168" s="167">
        <f>L150*'Combined Scenario II - Inventor'!K100*$C168</f>
        <v>535.00428</v>
      </c>
      <c r="N168" s="167">
        <f>M150*'Combined Scenario II - Inventor'!L100*$C168</f>
        <v>4478.153472</v>
      </c>
      <c r="O168" s="167">
        <f>N150*'Combined Scenario II - Inventor'!M100*$C168</f>
        <v>4626.972</v>
      </c>
      <c r="P168" s="167">
        <f>O150*'Combined Scenario II - Inventor'!N100*$C168</f>
        <v>0</v>
      </c>
      <c r="Q168" s="167">
        <f>P150*'Combined Scenario II - Inventor'!O100*$C168</f>
        <v>0</v>
      </c>
      <c r="R168" s="167">
        <f>Q150*'Combined Scenario II - Inventor'!P100*$C168</f>
        <v>0</v>
      </c>
      <c r="S168" s="167">
        <f>R150*'Combined Scenario II - Inventor'!Q100*$C168</f>
        <v>0</v>
      </c>
      <c r="T168" s="167">
        <f>S150*'Combined Scenario II - Inventor'!R100*$C168</f>
        <v>0</v>
      </c>
      <c r="U168" s="167">
        <f>T150*'Combined Scenario II - Inventor'!S100*$C168</f>
        <v>0</v>
      </c>
      <c r="V168" s="167">
        <f t="shared" si="83"/>
        <v>96490.71336</v>
      </c>
    </row>
    <row r="169" ht="14.25" customHeight="1">
      <c r="A169" s="1398" t="s">
        <v>227</v>
      </c>
      <c r="B169" s="157" t="s">
        <v>480</v>
      </c>
      <c r="C169" s="166">
        <f t="shared" si="82"/>
        <v>0.195</v>
      </c>
      <c r="D169" s="167">
        <f>C151*'Combined Scenario II - Inventor'!B101*$C169</f>
        <v>0</v>
      </c>
      <c r="E169" s="167">
        <f>D151*'Combined Scenario II - Inventor'!C101*$C169</f>
        <v>0</v>
      </c>
      <c r="F169" s="167">
        <f>E151*'Combined Scenario II - Inventor'!D101*$C169</f>
        <v>0</v>
      </c>
      <c r="G169" s="167">
        <f>F151*'Combined Scenario II - Inventor'!E101*$C169</f>
        <v>0</v>
      </c>
      <c r="H169" s="167">
        <f>G151*'Combined Scenario II - Inventor'!F101*$C169</f>
        <v>2645.832384</v>
      </c>
      <c r="I169" s="167">
        <f>H151*'Combined Scenario II - Inventor'!G101*$C169</f>
        <v>2971.347015</v>
      </c>
      <c r="J169" s="167">
        <f>I151*'Combined Scenario II - Inventor'!H101*$C169</f>
        <v>1533.06972</v>
      </c>
      <c r="K169" s="167">
        <f>J151*'Combined Scenario II - Inventor'!I101*$C169</f>
        <v>0</v>
      </c>
      <c r="L169" s="167">
        <f>K151*'Combined Scenario II - Inventor'!J101*$C169</f>
        <v>0</v>
      </c>
      <c r="M169" s="167">
        <f>L151*'Combined Scenario II - Inventor'!K101*$C169</f>
        <v>3034.40945</v>
      </c>
      <c r="N169" s="167">
        <f>M151*'Combined Scenario II - Inventor'!L101*$C169</f>
        <v>1240.434</v>
      </c>
      <c r="O169" s="167">
        <f>N151*'Combined Scenario II - Inventor'!M101*$C169</f>
        <v>1102.608</v>
      </c>
      <c r="P169" s="167">
        <f>O151*'Combined Scenario II - Inventor'!N101*$C169</f>
        <v>1591.831946</v>
      </c>
      <c r="Q169" s="167">
        <f>P151*'Combined Scenario II - Inventor'!O101*$C169</f>
        <v>2084.006925</v>
      </c>
      <c r="R169" s="167">
        <f>Q151*'Combined Scenario II - Inventor'!P101*$C169</f>
        <v>2546.86887</v>
      </c>
      <c r="S169" s="167">
        <f>R151*'Combined Scenario II - Inventor'!Q101*$C169</f>
        <v>3646.826726</v>
      </c>
      <c r="T169" s="167">
        <f>S151*'Combined Scenario II - Inventor'!R101*$C169</f>
        <v>0</v>
      </c>
      <c r="U169" s="167">
        <f>T151*'Combined Scenario II - Inventor'!S101*$C169</f>
        <v>0</v>
      </c>
      <c r="V169" s="167">
        <f t="shared" si="83"/>
        <v>22397.23504</v>
      </c>
    </row>
    <row r="170" ht="14.25" customHeight="1">
      <c r="A170" s="1398" t="s">
        <v>253</v>
      </c>
      <c r="B170" s="157" t="s">
        <v>480</v>
      </c>
      <c r="C170" s="166">
        <f t="shared" si="82"/>
        <v>0.195</v>
      </c>
      <c r="D170" s="167">
        <f>C152*'Combined Scenario II - Inventor'!B102*$C170</f>
        <v>28.72155</v>
      </c>
      <c r="E170" s="167">
        <f>D152*'Combined Scenario II - Inventor'!C102*$C170</f>
        <v>23.98734</v>
      </c>
      <c r="F170" s="167">
        <f>E152*'Combined Scenario II - Inventor'!D102*$C170</f>
        <v>16.33905</v>
      </c>
      <c r="G170" s="167">
        <f>F152*'Combined Scenario II - Inventor'!E102*$C170</f>
        <v>55.3644</v>
      </c>
      <c r="H170" s="167">
        <f>G152*'Combined Scenario II - Inventor'!F102*$C170</f>
        <v>32.29668</v>
      </c>
      <c r="I170" s="167">
        <f>H152*'Combined Scenario II - Inventor'!G102*$C170</f>
        <v>33.09696</v>
      </c>
      <c r="J170" s="167">
        <f>I152*'Combined Scenario II - Inventor'!H102*$C170</f>
        <v>14.8887648</v>
      </c>
      <c r="K170" s="167">
        <f>J152*'Combined Scenario II - Inventor'!I102*$C170</f>
        <v>0</v>
      </c>
      <c r="L170" s="167">
        <f>K152*'Combined Scenario II - Inventor'!J102*$C170</f>
        <v>0</v>
      </c>
      <c r="M170" s="167">
        <f>L152*'Combined Scenario II - Inventor'!K102*$C170</f>
        <v>32.955</v>
      </c>
      <c r="N170" s="167">
        <f>M152*'Combined Scenario II - Inventor'!L102*$C170</f>
        <v>15.83478</v>
      </c>
      <c r="O170" s="167">
        <f>N152*'Combined Scenario II - Inventor'!M102*$C170</f>
        <v>10.374</v>
      </c>
      <c r="P170" s="167">
        <f>O152*'Combined Scenario II - Inventor'!N102*$C170</f>
        <v>0</v>
      </c>
      <c r="Q170" s="167">
        <f>P152*'Combined Scenario II - Inventor'!O102*$C170</f>
        <v>0</v>
      </c>
      <c r="R170" s="167">
        <f>Q152*'Combined Scenario II - Inventor'!P102*$C170</f>
        <v>0</v>
      </c>
      <c r="S170" s="167">
        <f>R152*'Combined Scenario II - Inventor'!Q102*$C170</f>
        <v>0</v>
      </c>
      <c r="T170" s="167">
        <f>S152*'Combined Scenario II - Inventor'!R102*$C170</f>
        <v>0</v>
      </c>
      <c r="U170" s="167">
        <f>T152*'Combined Scenario II - Inventor'!S102*$C170</f>
        <v>0</v>
      </c>
      <c r="V170" s="167">
        <f t="shared" si="83"/>
        <v>263.8585248</v>
      </c>
    </row>
    <row r="171" ht="14.25" customHeight="1">
      <c r="A171" s="1400" t="s">
        <v>133</v>
      </c>
      <c r="B171" s="1409" t="s">
        <v>479</v>
      </c>
      <c r="C171" s="1430">
        <f t="shared" si="82"/>
        <v>0.215</v>
      </c>
      <c r="D171" s="167">
        <f>C153*'Combined Scenario II - Inventor'!B103*$C171</f>
        <v>172.119024</v>
      </c>
      <c r="E171" s="167">
        <f>D153*'Combined Scenario II - Inventor'!C103*$C171</f>
        <v>114.216256</v>
      </c>
      <c r="F171" s="167">
        <f>E153*'Combined Scenario II - Inventor'!D103*$C171</f>
        <v>102.7191396</v>
      </c>
      <c r="G171" s="167">
        <f>F153*'Combined Scenario II - Inventor'!E103*$C171</f>
        <v>264.0668184</v>
      </c>
      <c r="H171" s="167">
        <f>G153*'Combined Scenario II - Inventor'!F103*$C171</f>
        <v>152.1349632</v>
      </c>
      <c r="I171" s="167">
        <f>H153*'Combined Scenario II - Inventor'!G103*$C171</f>
        <v>162.8694144</v>
      </c>
      <c r="J171" s="167">
        <f>I153*'Combined Scenario II - Inventor'!H103*$C171</f>
        <v>66.802736</v>
      </c>
      <c r="K171" s="167">
        <f>J153*'Combined Scenario II - Inventor'!I103*$C171</f>
        <v>40.5896436</v>
      </c>
      <c r="L171" s="167">
        <f>K153*'Combined Scenario II - Inventor'!J103*$C171</f>
        <v>46.68768</v>
      </c>
      <c r="M171" s="167">
        <f>L153*'Combined Scenario II - Inventor'!K103*$C171</f>
        <v>110.1144</v>
      </c>
      <c r="N171" s="167">
        <f>M153*'Combined Scenario II - Inventor'!L103*$C171</f>
        <v>67.294656</v>
      </c>
      <c r="O171" s="167">
        <f>N153*'Combined Scenario II - Inventor'!M103*$C171</f>
        <v>61.18728</v>
      </c>
      <c r="P171" s="167">
        <f>O153*'Combined Scenario II - Inventor'!N103*$C171</f>
        <v>0</v>
      </c>
      <c r="Q171" s="167">
        <f>P153*'Combined Scenario II - Inventor'!O103*$C171</f>
        <v>0</v>
      </c>
      <c r="R171" s="167">
        <f>Q153*'Combined Scenario II - Inventor'!P103*$C171</f>
        <v>0</v>
      </c>
      <c r="S171" s="167">
        <f>R153*'Combined Scenario II - Inventor'!Q103*$C171</f>
        <v>0</v>
      </c>
      <c r="T171" s="167">
        <f>S153*'Combined Scenario II - Inventor'!R103*$C171</f>
        <v>0</v>
      </c>
      <c r="U171" s="167">
        <f>T153*'Combined Scenario II - Inventor'!S103*$C171</f>
        <v>0</v>
      </c>
      <c r="V171" s="1431">
        <f t="shared" si="83"/>
        <v>1360.802011</v>
      </c>
    </row>
    <row r="172" ht="14.25" customHeight="1">
      <c r="A172" s="157" t="s">
        <v>332</v>
      </c>
      <c r="D172" s="167">
        <f t="shared" ref="D172:V172" si="84">SUM(D162:D171)</f>
        <v>13201.33639</v>
      </c>
      <c r="E172" s="167">
        <f t="shared" si="84"/>
        <v>8826.910059</v>
      </c>
      <c r="F172" s="167">
        <f t="shared" si="84"/>
        <v>7924.106844</v>
      </c>
      <c r="G172" s="167">
        <f t="shared" si="84"/>
        <v>21956.21174</v>
      </c>
      <c r="H172" s="167">
        <f t="shared" si="84"/>
        <v>33221.55245</v>
      </c>
      <c r="I172" s="167">
        <f t="shared" si="84"/>
        <v>35169.23087</v>
      </c>
      <c r="J172" s="167">
        <f t="shared" si="84"/>
        <v>15978.98239</v>
      </c>
      <c r="K172" s="167">
        <f t="shared" si="84"/>
        <v>9038.290895</v>
      </c>
      <c r="L172" s="167">
        <f t="shared" si="84"/>
        <v>12013.12455</v>
      </c>
      <c r="M172" s="167">
        <f t="shared" si="84"/>
        <v>17656.4231</v>
      </c>
      <c r="N172" s="167">
        <f t="shared" si="84"/>
        <v>13939.15259</v>
      </c>
      <c r="O172" s="167">
        <f t="shared" si="84"/>
        <v>8720.02296</v>
      </c>
      <c r="P172" s="167">
        <f t="shared" si="84"/>
        <v>11318.28785</v>
      </c>
      <c r="Q172" s="167">
        <f t="shared" si="84"/>
        <v>18391.49477</v>
      </c>
      <c r="R172" s="167">
        <f t="shared" si="84"/>
        <v>20940.99631</v>
      </c>
      <c r="S172" s="167">
        <f t="shared" si="84"/>
        <v>26980.50893</v>
      </c>
      <c r="T172" s="167">
        <f t="shared" si="84"/>
        <v>155.0819424</v>
      </c>
      <c r="U172" s="167">
        <f t="shared" si="84"/>
        <v>60.211008</v>
      </c>
      <c r="V172" s="1432">
        <f t="shared" si="84"/>
        <v>275491.9256</v>
      </c>
    </row>
    <row r="173" ht="14.25" customHeight="1"/>
    <row r="174" ht="14.25" customHeight="1"/>
    <row r="175" ht="14.25" customHeight="1">
      <c r="A175" s="157" t="s">
        <v>77</v>
      </c>
      <c r="B175" s="157" t="s">
        <v>1119</v>
      </c>
      <c r="C175" s="157" t="s">
        <v>1120</v>
      </c>
      <c r="D175" s="157" t="s">
        <v>1121</v>
      </c>
      <c r="E175" s="157" t="s">
        <v>1122</v>
      </c>
      <c r="F175" s="157" t="s">
        <v>1123</v>
      </c>
      <c r="G175" s="157" t="s">
        <v>1124</v>
      </c>
    </row>
    <row r="176" ht="14.25" customHeight="1">
      <c r="A176" s="1393" t="s">
        <v>310</v>
      </c>
      <c r="B176" s="167">
        <f>SUMIF('Combined Scenario II - Results'!$A$2:$A$87,$A176,'Combined Scenario II - Results'!AT$2:AT$87)</f>
        <v>694722.541</v>
      </c>
      <c r="C176" s="167">
        <f>SUMIF('Combined Scenario II - Results'!$A$2:$A$87,$A176,'Combined Scenario II - Results'!AU$2:AU$87)</f>
        <v>694722.541</v>
      </c>
      <c r="D176" s="167">
        <f>SUMIF('Combined Scenario II - Results'!$A$2:$A$87,$A176,'Combined Scenario II - Results'!AV$2:AV$87)</f>
        <v>694722.541</v>
      </c>
      <c r="E176" s="730">
        <f>SUMIF('Combined Scenario II - Results'!$A$2:$A$87,$A176,'Combined Scenario II - Results'!AQ$2:AQ$87)</f>
        <v>18018.2</v>
      </c>
      <c r="F176" s="730">
        <f>SUMIF('Combined Scenario II - Results'!$A$2:$A$87,$A176,'Combined Scenario II - Results'!AR$2:AR$87)</f>
        <v>18018.2</v>
      </c>
      <c r="G176" s="730">
        <f>SUMIF('Combined Scenario II - Results'!$A$2:$A$87,$A176,'Combined Scenario II - Results'!AS$2:AS$87)</f>
        <v>18018.2</v>
      </c>
    </row>
    <row r="177" ht="14.25" customHeight="1">
      <c r="A177" s="1398" t="s">
        <v>264</v>
      </c>
      <c r="B177" s="167">
        <f>SUMIF('Combined Scenario II - Results'!$A$2:$A$87,$A177,'Combined Scenario II - Results'!AT$2:AT$87)</f>
        <v>891865.775</v>
      </c>
      <c r="C177" s="167">
        <f>SUMIF('Combined Scenario II - Results'!$A$2:$A$87,$A177,'Combined Scenario II - Results'!AU$2:AU$87)</f>
        <v>891865.775</v>
      </c>
      <c r="D177" s="167">
        <f>SUMIF('Combined Scenario II - Results'!$A$2:$A$87,$A177,'Combined Scenario II - Results'!AV$2:AV$87)</f>
        <v>891865.775</v>
      </c>
      <c r="E177" s="730">
        <f>SUMIF('Combined Scenario II - Results'!$A$2:$A$87,$A177,'Combined Scenario II - Results'!AQ$2:AQ$87)</f>
        <v>4268.0778</v>
      </c>
      <c r="F177" s="730">
        <f>SUMIF('Combined Scenario II - Results'!$A$2:$A$87,$A177,'Combined Scenario II - Results'!AR$2:AR$87)</f>
        <v>4268.0778</v>
      </c>
      <c r="G177" s="730">
        <f>SUMIF('Combined Scenario II - Results'!$A$2:$A$87,$A177,'Combined Scenario II - Results'!AS$2:AS$87)</f>
        <v>4268.0778</v>
      </c>
    </row>
    <row r="178" ht="14.25" customHeight="1">
      <c r="A178" s="1398" t="s">
        <v>202</v>
      </c>
      <c r="B178" s="167">
        <f>SUMIF('Combined Scenario II - Results'!$A$2:$A$87,$A178,'Combined Scenario II - Results'!AT$2:AT$87)</f>
        <v>4172079.189</v>
      </c>
      <c r="C178" s="167">
        <f>SUMIF('Combined Scenario II - Results'!$A$2:$A$87,$A178,'Combined Scenario II - Results'!AU$2:AU$87)</f>
        <v>4130209.305</v>
      </c>
      <c r="D178" s="167">
        <f>SUMIF('Combined Scenario II - Results'!$A$2:$A$87,$A178,'Combined Scenario II - Results'!AV$2:AV$87)</f>
        <v>4088339.421</v>
      </c>
      <c r="E178" s="730">
        <f>SUMIF('Combined Scenario II - Results'!$A$2:$A$87,$A178,'Combined Scenario II - Results'!AQ$2:AQ$87)</f>
        <v>19657.47548</v>
      </c>
      <c r="F178" s="730">
        <f>SUMIF('Combined Scenario II - Results'!$A$2:$A$87,$A178,'Combined Scenario II - Results'!AR$2:AR$87)</f>
        <v>19451.73186</v>
      </c>
      <c r="G178" s="730">
        <f>SUMIF('Combined Scenario II - Results'!$A$2:$A$87,$A178,'Combined Scenario II - Results'!AS$2:AS$87)</f>
        <v>19245.98824</v>
      </c>
    </row>
    <row r="179" ht="14.25" customHeight="1">
      <c r="A179" s="883" t="s">
        <v>163</v>
      </c>
      <c r="B179" s="167">
        <f>SUMIF('Combined Scenario II - Results'!$A$2:$A$87,$A179,'Combined Scenario II - Results'!AT$2:AT$87)</f>
        <v>4796929.151</v>
      </c>
      <c r="C179" s="167">
        <f>SUMIF('Combined Scenario II - Results'!$A$2:$A$87,$A179,'Combined Scenario II - Results'!AU$2:AU$87)</f>
        <v>4648707.877</v>
      </c>
      <c r="D179" s="167">
        <f>SUMIF('Combined Scenario II - Results'!$A$2:$A$87,$A179,'Combined Scenario II - Results'!AV$2:AV$87)</f>
        <v>4500486.604</v>
      </c>
      <c r="E179" s="730">
        <f>SUMIF('Combined Scenario II - Results'!$A$2:$A$87,$A179,'Combined Scenario II - Results'!AQ$2:AQ$87)</f>
        <v>66236.98287</v>
      </c>
      <c r="F179" s="730">
        <f>SUMIF('Combined Scenario II - Results'!$A$2:$A$87,$A179,'Combined Scenario II - Results'!AR$2:AR$87)</f>
        <v>64262.30335</v>
      </c>
      <c r="G179" s="730">
        <f>SUMIF('Combined Scenario II - Results'!$A$2:$A$87,$A179,'Combined Scenario II - Results'!AS$2:AS$87)</f>
        <v>62287.62383</v>
      </c>
    </row>
    <row r="180" ht="14.25" customHeight="1">
      <c r="A180" s="883" t="s">
        <v>96</v>
      </c>
      <c r="B180" s="167">
        <f>SUMIF('Combined Scenario II - Results'!$A$2:$A$87,$A180,'Combined Scenario II - Results'!AT$2:AT$87)</f>
        <v>4243274.776</v>
      </c>
      <c r="C180" s="167">
        <f>SUMIF('Combined Scenario II - Results'!$A$2:$A$87,$A180,'Combined Scenario II - Results'!AU$2:AU$87)</f>
        <v>4236189.759</v>
      </c>
      <c r="D180" s="167">
        <f>SUMIF('Combined Scenario II - Results'!$A$2:$A$87,$A180,'Combined Scenario II - Results'!AV$2:AV$87)</f>
        <v>4233768.918</v>
      </c>
      <c r="E180" s="730">
        <f>SUMIF('Combined Scenario II - Results'!$A$2:$A$87,$A180,'Combined Scenario II - Results'!AQ$2:AQ$87)</f>
        <v>42427.1721</v>
      </c>
      <c r="F180" s="730">
        <f>SUMIF('Combined Scenario II - Results'!$A$2:$A$87,$A180,'Combined Scenario II - Results'!AR$2:AR$87)</f>
        <v>42362.5926</v>
      </c>
      <c r="G180" s="730">
        <f>SUMIF('Combined Scenario II - Results'!$A$2:$A$87,$A180,'Combined Scenario II - Results'!AS$2:AS$87)</f>
        <v>42340.3203</v>
      </c>
    </row>
    <row r="181" ht="14.25" customHeight="1">
      <c r="A181" s="1398" t="s">
        <v>275</v>
      </c>
      <c r="B181" s="167">
        <f>SUMIF('Combined Scenario II - Results'!$A$2:$A$87,$A181,'Combined Scenario II - Results'!AT$2:AT$87)</f>
        <v>4947830.856</v>
      </c>
      <c r="C181" s="167">
        <f>SUMIF('Combined Scenario II - Results'!$A$2:$A$87,$A181,'Combined Scenario II - Results'!AU$2:AU$87)</f>
        <v>4869455.717</v>
      </c>
      <c r="D181" s="167">
        <f>SUMIF('Combined Scenario II - Results'!$A$2:$A$87,$A181,'Combined Scenario II - Results'!AV$2:AV$87)</f>
        <v>4791080.578</v>
      </c>
      <c r="E181" s="730">
        <f>SUMIF('Combined Scenario II - Results'!$A$2:$A$87,$A181,'Combined Scenario II - Results'!AQ$2:AQ$87)</f>
        <v>43088.4707</v>
      </c>
      <c r="F181" s="730">
        <f>SUMIF('Combined Scenario II - Results'!$A$2:$A$87,$A181,'Combined Scenario II - Results'!AR$2:AR$87)</f>
        <v>42447.2409</v>
      </c>
      <c r="G181" s="730">
        <f>SUMIF('Combined Scenario II - Results'!$A$2:$A$87,$A181,'Combined Scenario II - Results'!AS$2:AS$87)</f>
        <v>41806.0111</v>
      </c>
    </row>
    <row r="182" ht="14.25" customHeight="1">
      <c r="A182" s="883" t="s">
        <v>179</v>
      </c>
      <c r="B182" s="167">
        <f>SUMIF('Combined Scenario II - Results'!$A$2:$A$87,$A182,'Combined Scenario II - Results'!AT$2:AT$87)</f>
        <v>9033085.671</v>
      </c>
      <c r="C182" s="167">
        <f>SUMIF('Combined Scenario II - Results'!$A$2:$A$87,$A182,'Combined Scenario II - Results'!AU$2:AU$87)</f>
        <v>8935224.07</v>
      </c>
      <c r="D182" s="167">
        <f>SUMIF('Combined Scenario II - Results'!$A$2:$A$87,$A182,'Combined Scenario II - Results'!AV$2:AV$87)</f>
        <v>8837362.469</v>
      </c>
      <c r="E182" s="730">
        <f>SUMIF('Combined Scenario II - Results'!$A$2:$A$87,$A182,'Combined Scenario II - Results'!AQ$2:AQ$87)</f>
        <v>142750.6374</v>
      </c>
      <c r="F182" s="730">
        <f>SUMIF('Combined Scenario II - Results'!$A$2:$A$87,$A182,'Combined Scenario II - Results'!AR$2:AR$87)</f>
        <v>141588.8573</v>
      </c>
      <c r="G182" s="730">
        <f>SUMIF('Combined Scenario II - Results'!$A$2:$A$87,$A182,'Combined Scenario II - Results'!AS$2:AS$87)</f>
        <v>140427.0772</v>
      </c>
    </row>
    <row r="183" ht="14.25" customHeight="1">
      <c r="A183" s="1398" t="s">
        <v>227</v>
      </c>
      <c r="B183" s="167">
        <f>SUMIF('Combined Scenario II - Results'!$A$2:$A$87,$A183,'Combined Scenario II - Results'!AT$2:AT$87)</f>
        <v>2932571.154</v>
      </c>
      <c r="C183" s="167">
        <f>SUMIF('Combined Scenario II - Results'!$A$2:$A$87,$A183,'Combined Scenario II - Results'!AU$2:AU$87)</f>
        <v>2921471.194</v>
      </c>
      <c r="D183" s="167">
        <f>SUMIF('Combined Scenario II - Results'!$A$2:$A$87,$A183,'Combined Scenario II - Results'!AV$2:AV$87)</f>
        <v>2910371.234</v>
      </c>
      <c r="E183" s="730">
        <f>SUMIF('Combined Scenario II - Results'!$A$2:$A$87,$A183,'Combined Scenario II - Results'!AQ$2:AQ$87)</f>
        <v>6404.501</v>
      </c>
      <c r="F183" s="730">
        <f>SUMIF('Combined Scenario II - Results'!$A$2:$A$87,$A183,'Combined Scenario II - Results'!AR$2:AR$87)</f>
        <v>6381.60268</v>
      </c>
      <c r="G183" s="730">
        <f>SUMIF('Combined Scenario II - Results'!$A$2:$A$87,$A183,'Combined Scenario II - Results'!AS$2:AS$87)</f>
        <v>6358.70436</v>
      </c>
    </row>
    <row r="184" ht="14.25" customHeight="1">
      <c r="A184" s="1398" t="s">
        <v>253</v>
      </c>
      <c r="B184" s="167">
        <f>SUMIF('Combined Scenario II - Results'!$A$2:$A$87,$A184,'Combined Scenario II - Results'!AT$2:AT$87)</f>
        <v>293818.489</v>
      </c>
      <c r="C184" s="167">
        <f>SUMIF('Combined Scenario II - Results'!$A$2:$A$87,$A184,'Combined Scenario II - Results'!AU$2:AU$87)</f>
        <v>293818.489</v>
      </c>
      <c r="D184" s="167">
        <f>SUMIF('Combined Scenario II - Results'!$A$2:$A$87,$A184,'Combined Scenario II - Results'!AV$2:AV$87)</f>
        <v>293818.489</v>
      </c>
      <c r="E184" s="730">
        <f>SUMIF('Combined Scenario II - Results'!$A$2:$A$87,$A184,'Combined Scenario II - Results'!AQ$2:AQ$87)</f>
        <v>1669.7558</v>
      </c>
      <c r="F184" s="730">
        <f>SUMIF('Combined Scenario II - Results'!$A$2:$A$87,$A184,'Combined Scenario II - Results'!AR$2:AR$87)</f>
        <v>1669.7558</v>
      </c>
      <c r="G184" s="730">
        <f>SUMIF('Combined Scenario II - Results'!$A$2:$A$87,$A184,'Combined Scenario II - Results'!AS$2:AS$87)</f>
        <v>1669.7558</v>
      </c>
    </row>
    <row r="185" ht="14.25" customHeight="1">
      <c r="A185" s="1400" t="s">
        <v>133</v>
      </c>
      <c r="B185" s="1431">
        <f>SUMIF('Combined Scenario II - Results'!$A$2:$A$87,$A185,'Combined Scenario II - Results'!AT$2:AT$87)</f>
        <v>4207577.871</v>
      </c>
      <c r="C185" s="1431">
        <f>SUMIF('Combined Scenario II - Results'!$A$2:$A$87,$A185,'Combined Scenario II - Results'!AU$2:AU$87)</f>
        <v>4187076.206</v>
      </c>
      <c r="D185" s="1431">
        <f>SUMIF('Combined Scenario II - Results'!$A$2:$A$87,$A185,'Combined Scenario II - Results'!AV$2:AV$87)</f>
        <v>4166574.542</v>
      </c>
      <c r="E185" s="1402">
        <f>SUMIF('Combined Scenario II - Results'!$A$2:$A$87,$A185,'Combined Scenario II - Results'!AQ$2:AQ$87)</f>
        <v>59371.4543</v>
      </c>
      <c r="F185" s="1402">
        <f>SUMIF('Combined Scenario II - Results'!$A$2:$A$87,$A185,'Combined Scenario II - Results'!AR$2:AR$87)</f>
        <v>59168.53116</v>
      </c>
      <c r="G185" s="1402">
        <f>SUMIF('Combined Scenario II - Results'!$A$2:$A$87,$A185,'Combined Scenario II - Results'!AS$2:AS$87)</f>
        <v>58965.60802</v>
      </c>
    </row>
    <row r="186" ht="14.25" customHeight="1">
      <c r="B186" s="167">
        <f t="shared" ref="B186:G186" si="85">SUM(B176:B185)</f>
        <v>36213755.47</v>
      </c>
      <c r="C186" s="167">
        <f t="shared" si="85"/>
        <v>35808740.93</v>
      </c>
      <c r="D186" s="167">
        <f t="shared" si="85"/>
        <v>35408390.57</v>
      </c>
      <c r="E186" s="730">
        <f t="shared" si="85"/>
        <v>403892.7274</v>
      </c>
      <c r="F186" s="730">
        <f t="shared" si="85"/>
        <v>399618.8934</v>
      </c>
      <c r="G186" s="730">
        <f t="shared" si="85"/>
        <v>395387.3666</v>
      </c>
    </row>
    <row r="187" ht="14.25" customHeight="1"/>
    <row r="188" ht="14.25" customHeight="1"/>
    <row r="189" ht="14.25" customHeight="1">
      <c r="B189" s="157" t="s">
        <v>1125</v>
      </c>
      <c r="D189" s="167">
        <f>'Appendix B - CI'!KA142</f>
        <v>4172814.431</v>
      </c>
    </row>
    <row r="190" ht="14.25" customHeight="1">
      <c r="B190" s="157" t="s">
        <v>1126</v>
      </c>
      <c r="D190" s="167">
        <f>'Combined Scenario II - Inventor'!T119</f>
        <v>4168082.044</v>
      </c>
    </row>
    <row r="191" ht="14.25" customHeight="1">
      <c r="B191" s="157" t="s">
        <v>1127</v>
      </c>
      <c r="D191" s="167">
        <f>D190-D189</f>
        <v>-4732.387628</v>
      </c>
    </row>
    <row r="192" ht="14.25" customHeight="1">
      <c r="B192" s="157" t="s">
        <v>1128</v>
      </c>
      <c r="D192" s="166">
        <f>(D190-D189)/D189</f>
        <v>-0.001134099708</v>
      </c>
    </row>
    <row r="193" ht="14.25" customHeight="1"/>
    <row r="194" ht="14.25" customHeight="1">
      <c r="C194" s="1291" t="s">
        <v>771</v>
      </c>
      <c r="D194" s="157" t="s">
        <v>1129</v>
      </c>
      <c r="E194" s="157" t="s">
        <v>769</v>
      </c>
      <c r="F194" s="157" t="s">
        <v>1130</v>
      </c>
      <c r="G194" s="1291" t="s">
        <v>767</v>
      </c>
      <c r="H194" s="539" t="s">
        <v>769</v>
      </c>
    </row>
    <row r="195" ht="14.25" customHeight="1">
      <c r="B195" s="1291" t="s">
        <v>900</v>
      </c>
      <c r="C195" s="540">
        <v>3.863334649699999E7</v>
      </c>
      <c r="D195" s="167">
        <f t="shared" ref="D195:F195" si="86">B186</f>
        <v>36213755.47</v>
      </c>
      <c r="E195" s="167">
        <f t="shared" si="86"/>
        <v>35808740.93</v>
      </c>
      <c r="F195" s="167">
        <f t="shared" si="86"/>
        <v>35408390.57</v>
      </c>
      <c r="G195" s="1291" t="s">
        <v>772</v>
      </c>
      <c r="H195" s="540">
        <v>3.580874093392752E7</v>
      </c>
    </row>
    <row r="196" ht="14.25" customHeight="1">
      <c r="B196" s="1291" t="s">
        <v>672</v>
      </c>
      <c r="C196" s="540">
        <v>493529.18801999994</v>
      </c>
      <c r="G196" s="1291" t="s">
        <v>773</v>
      </c>
      <c r="H196" s="540">
        <v>-2824605.5630724654</v>
      </c>
    </row>
    <row r="197" ht="14.25" customHeight="1">
      <c r="B197" s="1291" t="s">
        <v>674</v>
      </c>
      <c r="C197" s="540">
        <v>1874130.0480000002</v>
      </c>
      <c r="D197" s="540"/>
      <c r="E197" s="540"/>
      <c r="F197" s="540"/>
      <c r="G197" s="1291" t="s">
        <v>775</v>
      </c>
      <c r="H197" s="540">
        <v>1.5342451937181039E7</v>
      </c>
    </row>
    <row r="198" ht="14.25" customHeight="1">
      <c r="B198" s="1291" t="s">
        <v>685</v>
      </c>
      <c r="C198" s="540">
        <v>1505748.7647141828</v>
      </c>
      <c r="D198" s="540"/>
      <c r="E198" s="540"/>
      <c r="F198" s="540"/>
      <c r="G198" s="1291" t="s">
        <v>682</v>
      </c>
      <c r="H198" s="540">
        <v>3270130.070088966</v>
      </c>
    </row>
    <row r="199" ht="14.25" customHeight="1">
      <c r="B199" s="1291" t="s">
        <v>686</v>
      </c>
      <c r="C199" s="540">
        <v>408025.57357637095</v>
      </c>
      <c r="D199" s="540"/>
      <c r="E199" s="540"/>
      <c r="F199" s="540"/>
      <c r="G199" s="1291" t="s">
        <v>776</v>
      </c>
      <c r="H199" s="540">
        <v>1.4008739004298266E7</v>
      </c>
    </row>
    <row r="200" ht="14.25" customHeight="1">
      <c r="B200" s="1291" t="s">
        <v>687</v>
      </c>
      <c r="C200" s="540">
        <v>98989.59139118166</v>
      </c>
      <c r="D200" s="540"/>
      <c r="E200" s="540"/>
      <c r="F200" s="540"/>
      <c r="G200" s="1291" t="s">
        <v>777</v>
      </c>
      <c r="H200" s="540">
        <v>3.262132101156827E7</v>
      </c>
    </row>
    <row r="201" ht="14.25" customHeight="1">
      <c r="B201" s="1291" t="s">
        <v>901</v>
      </c>
      <c r="C201" s="540">
        <v>4380423.165701736</v>
      </c>
      <c r="D201" s="167">
        <f>'Combined Scenario II - Results'!AZ88</f>
        <v>3293174.705</v>
      </c>
      <c r="E201" s="167">
        <f>'Combined Scenario II - Results'!BA88</f>
        <v>3259795.759</v>
      </c>
      <c r="F201" s="167">
        <f>'Combined Scenario II - Results'!BB88</f>
        <v>3226636.867</v>
      </c>
      <c r="G201" s="1291" t="s">
        <v>504</v>
      </c>
      <c r="H201" s="540">
        <v>3187419.9223592505</v>
      </c>
    </row>
    <row r="202" ht="14.25" customHeight="1">
      <c r="B202" s="1291" t="s">
        <v>497</v>
      </c>
      <c r="C202" s="540">
        <v>1.75968942446E7</v>
      </c>
      <c r="D202" s="167">
        <f>'Scenario III - Product Assortme'!E98</f>
        <v>15493480.79</v>
      </c>
      <c r="E202" s="167">
        <f>'Scenario III - Product Assortme'!F98</f>
        <v>15342451.94</v>
      </c>
      <c r="F202" s="167">
        <f>'Scenario III - Product Assortme'!G98</f>
        <v>15192793.28</v>
      </c>
      <c r="G202" s="1291" t="s">
        <v>778</v>
      </c>
      <c r="H202" s="540">
        <v>0.08901234277520442</v>
      </c>
    </row>
    <row r="203" ht="14.25" customHeight="1">
      <c r="B203" s="1291" t="s">
        <v>498</v>
      </c>
      <c r="C203" s="540">
        <v>5320653.0</v>
      </c>
      <c r="D203" s="540">
        <f>C203+D191</f>
        <v>5315920.612</v>
      </c>
      <c r="E203" s="540">
        <f t="shared" ref="E203:F203" si="87">D203</f>
        <v>5315920.612</v>
      </c>
      <c r="F203" s="540">
        <f t="shared" si="87"/>
        <v>5315920.612</v>
      </c>
      <c r="G203" s="1291" t="s">
        <v>779</v>
      </c>
      <c r="H203" s="540">
        <v>0.2990056147630824</v>
      </c>
    </row>
    <row r="204" ht="14.25" customHeight="1">
      <c r="B204" s="1291" t="s">
        <v>902</v>
      </c>
      <c r="C204" s="540">
        <v>4827123.81198</v>
      </c>
      <c r="D204" s="540">
        <f>D203-V172</f>
        <v>5040428.687</v>
      </c>
      <c r="E204" s="540">
        <f t="shared" ref="E204:F204" si="88">D204</f>
        <v>5040428.687</v>
      </c>
      <c r="F204" s="540">
        <f t="shared" si="88"/>
        <v>5040428.687</v>
      </c>
    </row>
    <row r="205" ht="14.25" customHeight="1">
      <c r="B205" s="1291" t="s">
        <v>499</v>
      </c>
      <c r="C205" s="540">
        <v>6995262.4</v>
      </c>
      <c r="D205" s="540"/>
      <c r="E205" s="540"/>
      <c r="F205" s="540"/>
    </row>
    <row r="206" ht="14.25" customHeight="1">
      <c r="B206" s="1291" t="s">
        <v>903</v>
      </c>
      <c r="C206" s="540">
        <v>3207358.0137094464</v>
      </c>
    </row>
    <row r="207" ht="14.25" customHeight="1">
      <c r="B207" s="1291" t="s">
        <v>676</v>
      </c>
      <c r="C207" s="540">
        <v>3959377.64</v>
      </c>
      <c r="D207" s="540"/>
      <c r="E207" s="540"/>
      <c r="F207" s="540"/>
    </row>
    <row r="208" ht="14.25" customHeight="1">
      <c r="B208" s="1291" t="s">
        <v>904</v>
      </c>
      <c r="C208" s="540">
        <v>3860388.0486088186</v>
      </c>
    </row>
    <row r="209" ht="14.25" customHeight="1">
      <c r="B209" s="1291" t="s">
        <v>501</v>
      </c>
      <c r="C209" s="540">
        <v>541998.0</v>
      </c>
      <c r="D209" s="540"/>
      <c r="E209" s="540"/>
      <c r="F209" s="540"/>
      <c r="G209" s="540"/>
    </row>
    <row r="210" ht="14.25" customHeight="1">
      <c r="B210" s="1291" t="s">
        <v>502</v>
      </c>
      <c r="C210" s="540">
        <v>1021712.0</v>
      </c>
      <c r="D210" s="540"/>
      <c r="E210" s="540"/>
      <c r="F210" s="540"/>
    </row>
    <row r="211" ht="14.25" customHeight="1">
      <c r="B211" s="1291" t="s">
        <v>503</v>
      </c>
      <c r="C211" s="540">
        <v>550159.13</v>
      </c>
      <c r="D211" s="540"/>
      <c r="E211" s="540"/>
      <c r="F211" s="540"/>
    </row>
    <row r="212" ht="14.25" customHeight="1">
      <c r="B212" s="1291" t="s">
        <v>905</v>
      </c>
      <c r="C212" s="540">
        <v>1.4008739004298266E7</v>
      </c>
      <c r="D212" s="540">
        <f>D204+C206+C208+C209+C210+C211</f>
        <v>14222043.88</v>
      </c>
      <c r="E212" s="540">
        <f t="shared" ref="E212:F212" si="89">D212</f>
        <v>14222043.88</v>
      </c>
      <c r="F212" s="540">
        <f t="shared" si="89"/>
        <v>14222043.88</v>
      </c>
    </row>
    <row r="213" ht="14.25" customHeight="1">
      <c r="B213" s="1291" t="s">
        <v>906</v>
      </c>
      <c r="C213" s="540">
        <v>9181615.192318266</v>
      </c>
      <c r="D213" s="540">
        <f>D212-D204</f>
        <v>9181615.192</v>
      </c>
      <c r="E213" s="540">
        <v>9181615.192318266</v>
      </c>
      <c r="F213" s="540">
        <v>9181615.192318266</v>
      </c>
    </row>
    <row r="214" ht="14.25" customHeight="1">
      <c r="B214" s="1291" t="s">
        <v>777</v>
      </c>
      <c r="C214" s="540">
        <v>3.59860564146E7</v>
      </c>
      <c r="D214" s="167">
        <f t="shared" ref="D214:F214" si="90">D201+D202+D212</f>
        <v>33008699.37</v>
      </c>
      <c r="E214" s="167">
        <f t="shared" si="90"/>
        <v>32824291.58</v>
      </c>
      <c r="F214" s="167">
        <f t="shared" si="90"/>
        <v>32641474.02</v>
      </c>
    </row>
    <row r="215" ht="14.25" customHeight="1">
      <c r="B215" s="1291" t="s">
        <v>504</v>
      </c>
      <c r="C215" s="540">
        <v>2647290.08239998</v>
      </c>
      <c r="D215" s="167">
        <f t="shared" ref="D215:F215" si="91">D195-D214</f>
        <v>3205056.101</v>
      </c>
      <c r="E215" s="167">
        <f t="shared" si="91"/>
        <v>2984449.358</v>
      </c>
      <c r="F215" s="167">
        <f t="shared" si="91"/>
        <v>2766916.551</v>
      </c>
    </row>
    <row r="216" ht="14.25" customHeight="1">
      <c r="B216" s="1291" t="s">
        <v>778</v>
      </c>
      <c r="C216" s="166">
        <v>0.06852344729198004</v>
      </c>
      <c r="D216" s="166">
        <f t="shared" ref="D216:F216" si="92">D215/D195</f>
        <v>0.08850383119</v>
      </c>
      <c r="E216" s="166">
        <f t="shared" si="92"/>
        <v>0.0833441579</v>
      </c>
      <c r="F216" s="166">
        <f t="shared" si="92"/>
        <v>0.07814296289</v>
      </c>
    </row>
    <row r="217" ht="14.25" customHeight="1">
      <c r="B217" s="157" t="s">
        <v>1131</v>
      </c>
      <c r="C217" s="1433" t="s">
        <v>774</v>
      </c>
      <c r="D217" s="166">
        <f t="shared" ref="D217:D218" si="93">(D215-C215)/C215</f>
        <v>0.2106932</v>
      </c>
      <c r="E217" s="166">
        <f t="shared" ref="E217:E218" si="94">(E215-C215)/C215</f>
        <v>0.1273601553</v>
      </c>
      <c r="F217" s="166">
        <f t="shared" ref="F217:F218" si="95">(F215-C215)/C215</f>
        <v>0.04518827344</v>
      </c>
    </row>
    <row r="218" ht="14.25" customHeight="1">
      <c r="B218" s="157" t="s">
        <v>1132</v>
      </c>
      <c r="D218" s="166">
        <f t="shared" si="93"/>
        <v>0.2915846281</v>
      </c>
      <c r="E218" s="166">
        <f t="shared" si="94"/>
        <v>0.2162867046</v>
      </c>
      <c r="F218" s="166">
        <f t="shared" si="95"/>
        <v>0.1403828322</v>
      </c>
    </row>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sheetData>
  <autoFilter ref="$A$2:$EN$89"/>
  <mergeCells count="40">
    <mergeCell ref="DS113:DY113"/>
    <mergeCell ref="DZ113:EB113"/>
    <mergeCell ref="EC113:EF113"/>
    <mergeCell ref="EG113:EK113"/>
    <mergeCell ref="BJ113:BT113"/>
    <mergeCell ref="BU113:CA113"/>
    <mergeCell ref="CB113:CK113"/>
    <mergeCell ref="CL113:CU113"/>
    <mergeCell ref="CV113:DC113"/>
    <mergeCell ref="DD113:DL113"/>
    <mergeCell ref="DM113:DR113"/>
    <mergeCell ref="B113:F113"/>
    <mergeCell ref="G113:K113"/>
    <mergeCell ref="L113:P113"/>
    <mergeCell ref="Q113:Y113"/>
    <mergeCell ref="Z113:AG113"/>
    <mergeCell ref="AH113:AO113"/>
    <mergeCell ref="AP113:BI113"/>
    <mergeCell ref="DS129:DY129"/>
    <mergeCell ref="DZ129:EB129"/>
    <mergeCell ref="EC129:EF129"/>
    <mergeCell ref="EG129:EK129"/>
    <mergeCell ref="BJ129:BT129"/>
    <mergeCell ref="BU129:CA129"/>
    <mergeCell ref="CB129:CK129"/>
    <mergeCell ref="CL129:CU129"/>
    <mergeCell ref="CV129:DC129"/>
    <mergeCell ref="DD129:DL129"/>
    <mergeCell ref="DM129:DR129"/>
    <mergeCell ref="B136:C136"/>
    <mergeCell ref="B137:C137"/>
    <mergeCell ref="B138:C138"/>
    <mergeCell ref="B139:C139"/>
    <mergeCell ref="B129:F129"/>
    <mergeCell ref="G129:K129"/>
    <mergeCell ref="L129:P129"/>
    <mergeCell ref="Q129:Y129"/>
    <mergeCell ref="Z129:AG129"/>
    <mergeCell ref="AH129:AO129"/>
    <mergeCell ref="AP129:BI129"/>
  </mergeCells>
  <printOptions/>
  <pageMargins bottom="0.75" footer="0.0" header="0.0" left="0.7" right="0.7" top="0.75"/>
  <pageSetup paperSize="9" orientation="portrait"/>
  <drawing r:id="rId2"/>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hidden="1" min="144" max="144" width="14.43"/>
  </cols>
  <sheetData>
    <row r="1">
      <c r="A1" s="168" t="s">
        <v>77</v>
      </c>
      <c r="B1" s="169" t="s">
        <v>333</v>
      </c>
      <c r="C1" s="170" t="s">
        <v>334</v>
      </c>
      <c r="D1" s="171" t="s">
        <v>335</v>
      </c>
      <c r="E1" s="171" t="s">
        <v>336</v>
      </c>
      <c r="F1" s="171" t="s">
        <v>337</v>
      </c>
      <c r="G1" s="171" t="s">
        <v>338</v>
      </c>
      <c r="H1" s="171" t="s">
        <v>339</v>
      </c>
      <c r="I1" s="171" t="s">
        <v>340</v>
      </c>
      <c r="J1" s="171" t="s">
        <v>341</v>
      </c>
      <c r="K1" s="171" t="s">
        <v>342</v>
      </c>
      <c r="L1" s="171" t="s">
        <v>343</v>
      </c>
      <c r="M1" s="171" t="s">
        <v>344</v>
      </c>
      <c r="N1" s="171" t="s">
        <v>345</v>
      </c>
      <c r="O1" s="171" t="s">
        <v>346</v>
      </c>
      <c r="P1" s="171" t="s">
        <v>347</v>
      </c>
      <c r="Q1" s="171" t="s">
        <v>348</v>
      </c>
      <c r="R1" s="171" t="s">
        <v>349</v>
      </c>
      <c r="S1" s="171" t="s">
        <v>350</v>
      </c>
      <c r="T1" s="171" t="s">
        <v>351</v>
      </c>
      <c r="U1" s="171" t="s">
        <v>352</v>
      </c>
      <c r="V1" s="171" t="s">
        <v>353</v>
      </c>
      <c r="W1" s="171" t="s">
        <v>354</v>
      </c>
      <c r="X1" s="171" t="s">
        <v>355</v>
      </c>
      <c r="Y1" s="171" t="s">
        <v>356</v>
      </c>
      <c r="Z1" s="171" t="s">
        <v>357</v>
      </c>
      <c r="AA1" s="171" t="s">
        <v>358</v>
      </c>
      <c r="AB1" s="171" t="s">
        <v>359</v>
      </c>
      <c r="AC1" s="171" t="s">
        <v>360</v>
      </c>
      <c r="AD1" s="171" t="s">
        <v>361</v>
      </c>
      <c r="AE1" s="171" t="s">
        <v>362</v>
      </c>
      <c r="AF1" s="171" t="s">
        <v>363</v>
      </c>
      <c r="AG1" s="171" t="s">
        <v>364</v>
      </c>
      <c r="AH1" s="171" t="s">
        <v>365</v>
      </c>
      <c r="AI1" s="171" t="s">
        <v>366</v>
      </c>
      <c r="AJ1" s="171" t="s">
        <v>367</v>
      </c>
      <c r="AK1" s="171" t="s">
        <v>368</v>
      </c>
      <c r="AL1" s="171" t="s">
        <v>369</v>
      </c>
      <c r="AM1" s="171" t="s">
        <v>370</v>
      </c>
      <c r="AN1" s="171" t="s">
        <v>371</v>
      </c>
      <c r="AO1" s="171" t="s">
        <v>372</v>
      </c>
      <c r="AP1" s="171" t="s">
        <v>373</v>
      </c>
      <c r="AQ1" s="171" t="s">
        <v>374</v>
      </c>
      <c r="AR1" s="171" t="s">
        <v>375</v>
      </c>
      <c r="AS1" s="171" t="s">
        <v>376</v>
      </c>
      <c r="AT1" s="171" t="s">
        <v>377</v>
      </c>
      <c r="AU1" s="171" t="s">
        <v>378</v>
      </c>
      <c r="AV1" s="171" t="s">
        <v>379</v>
      </c>
      <c r="AW1" s="171" t="s">
        <v>380</v>
      </c>
      <c r="AX1" s="171" t="s">
        <v>381</v>
      </c>
      <c r="AY1" s="171" t="s">
        <v>382</v>
      </c>
      <c r="AZ1" s="171" t="s">
        <v>383</v>
      </c>
      <c r="BA1" s="171" t="s">
        <v>384</v>
      </c>
      <c r="BB1" s="171" t="s">
        <v>385</v>
      </c>
      <c r="BC1" s="171" t="s">
        <v>386</v>
      </c>
      <c r="BD1" s="171" t="s">
        <v>387</v>
      </c>
      <c r="BE1" s="171" t="s">
        <v>388</v>
      </c>
      <c r="BF1" s="171" t="s">
        <v>389</v>
      </c>
      <c r="BG1" s="171" t="s">
        <v>390</v>
      </c>
      <c r="BH1" s="171" t="s">
        <v>391</v>
      </c>
      <c r="BI1" s="171" t="s">
        <v>392</v>
      </c>
      <c r="BJ1" s="171" t="s">
        <v>393</v>
      </c>
      <c r="BK1" s="171" t="s">
        <v>394</v>
      </c>
      <c r="BL1" s="171" t="s">
        <v>395</v>
      </c>
      <c r="BM1" s="171" t="s">
        <v>396</v>
      </c>
      <c r="BN1" s="171" t="s">
        <v>397</v>
      </c>
      <c r="BO1" s="171" t="s">
        <v>398</v>
      </c>
      <c r="BP1" s="171" t="s">
        <v>399</v>
      </c>
      <c r="BQ1" s="171" t="s">
        <v>400</v>
      </c>
      <c r="BR1" s="171" t="s">
        <v>401</v>
      </c>
      <c r="BS1" s="171" t="s">
        <v>402</v>
      </c>
      <c r="BT1" s="171" t="s">
        <v>403</v>
      </c>
      <c r="BU1" s="171" t="s">
        <v>404</v>
      </c>
      <c r="BV1" s="171" t="s">
        <v>405</v>
      </c>
      <c r="BW1" s="171" t="s">
        <v>406</v>
      </c>
      <c r="BX1" s="171" t="s">
        <v>407</v>
      </c>
      <c r="BY1" s="171" t="s">
        <v>408</v>
      </c>
      <c r="BZ1" s="171" t="s">
        <v>409</v>
      </c>
      <c r="CA1" s="171" t="s">
        <v>410</v>
      </c>
      <c r="CB1" s="171" t="s">
        <v>411</v>
      </c>
      <c r="CC1" s="171" t="s">
        <v>412</v>
      </c>
      <c r="CD1" s="171" t="s">
        <v>413</v>
      </c>
      <c r="CE1" s="171" t="s">
        <v>414</v>
      </c>
      <c r="CF1" s="171" t="s">
        <v>415</v>
      </c>
      <c r="CG1" s="171" t="s">
        <v>416</v>
      </c>
      <c r="CH1" s="171" t="s">
        <v>417</v>
      </c>
      <c r="CI1" s="171" t="s">
        <v>418</v>
      </c>
      <c r="CJ1" s="171" t="s">
        <v>419</v>
      </c>
      <c r="CK1" s="171" t="s">
        <v>420</v>
      </c>
      <c r="CL1" s="171" t="s">
        <v>421</v>
      </c>
      <c r="CM1" s="171" t="s">
        <v>422</v>
      </c>
      <c r="CN1" s="171" t="s">
        <v>423</v>
      </c>
      <c r="CO1" s="171" t="s">
        <v>424</v>
      </c>
      <c r="CP1" s="171" t="s">
        <v>425</v>
      </c>
      <c r="CQ1" s="171" t="s">
        <v>426</v>
      </c>
      <c r="CR1" s="171" t="s">
        <v>427</v>
      </c>
      <c r="CS1" s="171" t="s">
        <v>428</v>
      </c>
      <c r="CT1" s="171" t="s">
        <v>429</v>
      </c>
      <c r="CU1" s="171" t="s">
        <v>430</v>
      </c>
      <c r="CV1" s="171" t="s">
        <v>431</v>
      </c>
      <c r="CW1" s="171" t="s">
        <v>432</v>
      </c>
      <c r="CX1" s="171" t="s">
        <v>433</v>
      </c>
      <c r="CY1" s="171" t="s">
        <v>434</v>
      </c>
      <c r="CZ1" s="171" t="s">
        <v>435</v>
      </c>
      <c r="DA1" s="171" t="s">
        <v>436</v>
      </c>
      <c r="DB1" s="171" t="s">
        <v>437</v>
      </c>
      <c r="DC1" s="171" t="s">
        <v>438</v>
      </c>
      <c r="DD1" s="171" t="s">
        <v>439</v>
      </c>
      <c r="DE1" s="171" t="s">
        <v>440</v>
      </c>
      <c r="DF1" s="171" t="s">
        <v>441</v>
      </c>
      <c r="DG1" s="171" t="s">
        <v>442</v>
      </c>
      <c r="DH1" s="171" t="s">
        <v>443</v>
      </c>
      <c r="DI1" s="171" t="s">
        <v>444</v>
      </c>
      <c r="DJ1" s="171" t="s">
        <v>445</v>
      </c>
      <c r="DK1" s="171" t="s">
        <v>446</v>
      </c>
      <c r="DL1" s="171" t="s">
        <v>447</v>
      </c>
      <c r="DM1" s="171" t="s">
        <v>448</v>
      </c>
      <c r="DN1" s="171" t="s">
        <v>449</v>
      </c>
      <c r="DO1" s="171" t="s">
        <v>450</v>
      </c>
      <c r="DP1" s="171" t="s">
        <v>451</v>
      </c>
      <c r="DQ1" s="171" t="s">
        <v>452</v>
      </c>
      <c r="DR1" s="171" t="s">
        <v>453</v>
      </c>
      <c r="DS1" s="171" t="s">
        <v>454</v>
      </c>
      <c r="DT1" s="171" t="s">
        <v>455</v>
      </c>
      <c r="DU1" s="171" t="s">
        <v>456</v>
      </c>
      <c r="DV1" s="171" t="s">
        <v>457</v>
      </c>
      <c r="DW1" s="171" t="s">
        <v>458</v>
      </c>
      <c r="DX1" s="171" t="s">
        <v>459</v>
      </c>
      <c r="DY1" s="171" t="s">
        <v>460</v>
      </c>
      <c r="DZ1" s="171" t="s">
        <v>461</v>
      </c>
      <c r="EA1" s="171" t="s">
        <v>462</v>
      </c>
      <c r="EB1" s="171" t="s">
        <v>463</v>
      </c>
      <c r="EC1" s="171" t="s">
        <v>464</v>
      </c>
      <c r="ED1" s="171" t="s">
        <v>465</v>
      </c>
      <c r="EE1" s="171" t="s">
        <v>466</v>
      </c>
      <c r="EF1" s="171" t="s">
        <v>467</v>
      </c>
      <c r="EG1" s="171" t="s">
        <v>468</v>
      </c>
      <c r="EH1" s="171" t="s">
        <v>469</v>
      </c>
      <c r="EI1" s="171" t="s">
        <v>470</v>
      </c>
      <c r="EJ1" s="171" t="s">
        <v>471</v>
      </c>
      <c r="EK1" s="171" t="s">
        <v>472</v>
      </c>
      <c r="EL1" s="171" t="s">
        <v>473</v>
      </c>
      <c r="EM1" s="172" t="s">
        <v>474</v>
      </c>
      <c r="EN1" s="173" t="s">
        <v>335</v>
      </c>
      <c r="EO1" s="174"/>
      <c r="EP1" s="1318"/>
      <c r="EQ1" s="1318"/>
      <c r="ER1" s="1318"/>
      <c r="ES1" s="1318"/>
      <c r="ET1" s="1318"/>
      <c r="EU1" s="1318"/>
      <c r="EV1" s="1318"/>
      <c r="EW1" s="1318"/>
      <c r="EX1" s="1318"/>
      <c r="EY1" s="1318"/>
      <c r="EZ1" s="1318"/>
      <c r="FA1" s="1318"/>
      <c r="FB1" s="1318"/>
      <c r="FC1" s="1318"/>
      <c r="FD1" s="1318"/>
      <c r="FE1" s="1318"/>
      <c r="FF1" s="1318"/>
      <c r="FG1" s="1318"/>
      <c r="FH1" s="1318"/>
      <c r="FI1" s="1318"/>
      <c r="FJ1" s="1318"/>
      <c r="FK1" s="1318"/>
      <c r="FL1" s="1318"/>
      <c r="FM1" s="1318"/>
      <c r="FN1" s="1318"/>
      <c r="FO1" s="1318"/>
      <c r="FP1" s="1318"/>
      <c r="FQ1" s="1318"/>
      <c r="FR1" s="1318"/>
      <c r="FS1" s="1318"/>
      <c r="FT1" s="1318"/>
      <c r="FU1" s="1318"/>
      <c r="FV1" s="1318"/>
      <c r="FW1" s="1318"/>
      <c r="FX1" s="1318"/>
      <c r="FY1" s="1318"/>
      <c r="FZ1" s="1318"/>
      <c r="GA1" s="1318"/>
      <c r="GB1" s="1318"/>
      <c r="GC1" s="1318"/>
      <c r="GD1" s="1318"/>
      <c r="GE1" s="1318"/>
      <c r="GF1" s="1318"/>
      <c r="GG1" s="1318"/>
      <c r="GH1" s="1318"/>
      <c r="GI1" s="1318"/>
      <c r="GJ1" s="1318"/>
      <c r="GK1" s="1318"/>
      <c r="GL1" s="1318"/>
      <c r="GM1" s="1318"/>
      <c r="GN1" s="1318"/>
      <c r="GO1" s="1318"/>
      <c r="GP1" s="1318"/>
      <c r="GQ1" s="1318"/>
      <c r="GR1" s="1318"/>
      <c r="GS1" s="1318"/>
      <c r="GT1" s="1318"/>
      <c r="GU1" s="1318"/>
      <c r="GV1" s="1318"/>
      <c r="GW1" s="1318"/>
      <c r="GX1" s="1318"/>
      <c r="GY1" s="1318"/>
      <c r="GZ1" s="1318"/>
      <c r="HA1" s="1318"/>
      <c r="HB1" s="1318"/>
      <c r="HC1" s="1318"/>
      <c r="HD1" s="1318"/>
      <c r="HE1" s="1318"/>
      <c r="HF1" s="1318"/>
      <c r="HG1" s="1318"/>
      <c r="HH1" s="1318"/>
      <c r="HI1" s="1318"/>
      <c r="HJ1" s="1318"/>
      <c r="HK1" s="1318"/>
      <c r="HL1" s="1318"/>
      <c r="HM1" s="1318"/>
      <c r="HN1" s="1318"/>
      <c r="HO1" s="1318"/>
      <c r="HP1" s="1318"/>
      <c r="HQ1" s="1318"/>
      <c r="HR1" s="1318"/>
      <c r="HS1" s="1318"/>
      <c r="HT1" s="1318"/>
      <c r="HU1" s="1318"/>
      <c r="HV1" s="1318"/>
      <c r="HW1" s="1318"/>
      <c r="HX1" s="1318"/>
      <c r="HY1" s="1318"/>
      <c r="HZ1" s="1318"/>
      <c r="IA1" s="1318"/>
      <c r="IB1" s="1318"/>
      <c r="IC1" s="1318"/>
      <c r="ID1" s="1318"/>
      <c r="IE1" s="1318"/>
      <c r="IF1" s="1318"/>
      <c r="IG1" s="1318"/>
      <c r="IH1" s="1318"/>
      <c r="II1" s="1318"/>
      <c r="IJ1" s="1318"/>
      <c r="IK1" s="1318"/>
      <c r="IL1" s="1318"/>
      <c r="IM1" s="1318"/>
      <c r="IN1" s="1318"/>
      <c r="IO1" s="1318"/>
      <c r="IP1" s="1318"/>
      <c r="IQ1" s="1318"/>
      <c r="IR1" s="1318"/>
      <c r="IS1" s="1318"/>
      <c r="IT1" s="1318"/>
      <c r="IU1" s="1318"/>
      <c r="IV1" s="1318"/>
      <c r="IW1" s="1318"/>
      <c r="IX1" s="1318"/>
      <c r="IY1" s="1318"/>
      <c r="IZ1" s="1318"/>
      <c r="JA1" s="1318"/>
      <c r="JB1" s="1318"/>
      <c r="JC1" s="1318"/>
      <c r="JD1" s="1318"/>
      <c r="JE1" s="1318"/>
      <c r="JF1" s="1318"/>
      <c r="JG1" s="1318"/>
      <c r="JH1" s="1318"/>
      <c r="JI1" s="1318"/>
      <c r="JJ1" s="1318"/>
      <c r="JK1" s="1318"/>
      <c r="JL1" s="1318"/>
      <c r="JM1" s="1318"/>
      <c r="JN1" s="1318"/>
      <c r="JO1" s="1318"/>
      <c r="JP1" s="1318"/>
      <c r="JQ1" s="1318"/>
      <c r="JR1" s="1318"/>
      <c r="JS1" s="1318"/>
      <c r="JT1" s="1318"/>
      <c r="JU1" s="1318"/>
      <c r="JV1" s="1318"/>
      <c r="JW1" s="1318"/>
    </row>
    <row r="2">
      <c r="A2" s="50" t="s">
        <v>96</v>
      </c>
      <c r="B2" s="83" t="s">
        <v>479</v>
      </c>
      <c r="C2" s="50">
        <v>1811001.0</v>
      </c>
      <c r="D2" s="175">
        <v>720.0</v>
      </c>
      <c r="E2" s="175">
        <v>0.0</v>
      </c>
      <c r="F2" s="175">
        <v>0.0</v>
      </c>
      <c r="G2" s="175">
        <v>0.0</v>
      </c>
      <c r="H2" s="175">
        <v>0.0</v>
      </c>
      <c r="I2" s="175">
        <v>770.0</v>
      </c>
      <c r="J2" s="175">
        <v>0.0</v>
      </c>
      <c r="K2" s="175">
        <v>0.0</v>
      </c>
      <c r="L2" s="175">
        <v>0.0</v>
      </c>
      <c r="M2" s="175">
        <v>0.0</v>
      </c>
      <c r="N2" s="175">
        <v>754.0</v>
      </c>
      <c r="O2" s="175">
        <v>0.0</v>
      </c>
      <c r="P2" s="175">
        <v>0.0</v>
      </c>
      <c r="Q2" s="175">
        <v>0.0</v>
      </c>
      <c r="R2" s="175">
        <v>0.0</v>
      </c>
      <c r="S2" s="175">
        <v>741.0</v>
      </c>
      <c r="T2" s="175">
        <v>0.0</v>
      </c>
      <c r="U2" s="175">
        <v>0.0</v>
      </c>
      <c r="V2" s="175">
        <v>0.0</v>
      </c>
      <c r="W2" s="175">
        <v>0.0</v>
      </c>
      <c r="X2" s="175">
        <v>0.0</v>
      </c>
      <c r="Y2" s="175">
        <v>0.0</v>
      </c>
      <c r="Z2" s="175">
        <v>0.0</v>
      </c>
      <c r="AA2" s="175">
        <v>0.0</v>
      </c>
      <c r="AB2" s="175">
        <v>697.0</v>
      </c>
      <c r="AC2" s="175">
        <v>0.0</v>
      </c>
      <c r="AD2" s="175">
        <v>0.0</v>
      </c>
      <c r="AE2" s="175">
        <v>0.0</v>
      </c>
      <c r="AF2" s="175">
        <v>0.0</v>
      </c>
      <c r="AG2" s="175">
        <v>0.0</v>
      </c>
      <c r="AH2" s="175">
        <v>0.0</v>
      </c>
      <c r="AI2" s="175">
        <v>0.0</v>
      </c>
      <c r="AJ2" s="175">
        <v>733.0</v>
      </c>
      <c r="AK2" s="175">
        <v>0.0</v>
      </c>
      <c r="AL2" s="175">
        <v>0.0</v>
      </c>
      <c r="AM2" s="175">
        <v>0.0</v>
      </c>
      <c r="AN2" s="175">
        <v>0.0</v>
      </c>
      <c r="AO2" s="175">
        <v>0.0</v>
      </c>
      <c r="AP2" s="175">
        <v>0.0</v>
      </c>
      <c r="AQ2" s="175">
        <v>0.0</v>
      </c>
      <c r="AR2" s="175">
        <v>704.0</v>
      </c>
      <c r="AS2" s="175">
        <v>0.0</v>
      </c>
      <c r="AT2" s="175">
        <v>0.0</v>
      </c>
      <c r="AU2" s="175">
        <v>0.0</v>
      </c>
      <c r="AV2" s="175">
        <v>0.0</v>
      </c>
      <c r="AW2" s="175">
        <v>0.0</v>
      </c>
      <c r="AX2" s="175">
        <v>0.0</v>
      </c>
      <c r="AY2" s="175">
        <v>0.0</v>
      </c>
      <c r="AZ2" s="175">
        <v>0.0</v>
      </c>
      <c r="BA2" s="175">
        <v>0.0</v>
      </c>
      <c r="BB2" s="175">
        <v>0.0</v>
      </c>
      <c r="BC2" s="175">
        <v>0.0</v>
      </c>
      <c r="BD2" s="175">
        <v>0.0</v>
      </c>
      <c r="BE2" s="175">
        <v>0.0</v>
      </c>
      <c r="BF2" s="175">
        <v>0.0</v>
      </c>
      <c r="BG2" s="175">
        <v>0.0</v>
      </c>
      <c r="BH2" s="175">
        <v>0.0</v>
      </c>
      <c r="BI2" s="175">
        <v>0.0</v>
      </c>
      <c r="BJ2" s="175">
        <v>0.0</v>
      </c>
      <c r="BK2" s="175">
        <v>0.0</v>
      </c>
      <c r="BL2" s="175">
        <v>0.0</v>
      </c>
      <c r="BM2" s="175">
        <v>0.0</v>
      </c>
      <c r="BN2" s="175">
        <v>0.0</v>
      </c>
      <c r="BO2" s="175">
        <v>0.0</v>
      </c>
      <c r="BP2" s="175">
        <v>0.0</v>
      </c>
      <c r="BQ2" s="175">
        <v>0.0</v>
      </c>
      <c r="BR2" s="175">
        <v>0.0</v>
      </c>
      <c r="BS2" s="175">
        <v>0.0</v>
      </c>
      <c r="BT2" s="175">
        <v>0.0</v>
      </c>
      <c r="BU2" s="175">
        <v>0.0</v>
      </c>
      <c r="BV2" s="175">
        <v>0.0</v>
      </c>
      <c r="BW2" s="175">
        <v>0.0</v>
      </c>
      <c r="BX2" s="175">
        <v>0.0</v>
      </c>
      <c r="BY2" s="175">
        <v>0.0</v>
      </c>
      <c r="BZ2" s="175">
        <v>0.0</v>
      </c>
      <c r="CA2" s="175">
        <v>0.0</v>
      </c>
      <c r="CB2" s="175">
        <v>0.0</v>
      </c>
      <c r="CC2" s="175">
        <v>0.0</v>
      </c>
      <c r="CD2" s="175">
        <v>733.0</v>
      </c>
      <c r="CE2" s="175">
        <v>0.0</v>
      </c>
      <c r="CF2" s="175">
        <v>0.0</v>
      </c>
      <c r="CG2" s="175">
        <v>0.0</v>
      </c>
      <c r="CH2" s="175">
        <v>0.0</v>
      </c>
      <c r="CI2" s="175">
        <v>0.0</v>
      </c>
      <c r="CJ2" s="175">
        <v>0.0</v>
      </c>
      <c r="CK2" s="175">
        <v>0.0</v>
      </c>
      <c r="CL2" s="175">
        <v>0.0</v>
      </c>
      <c r="CM2" s="175">
        <v>0.0</v>
      </c>
      <c r="CN2" s="175">
        <v>0.0</v>
      </c>
      <c r="CO2" s="175">
        <v>0.0</v>
      </c>
      <c r="CP2" s="175">
        <v>0.0</v>
      </c>
      <c r="CQ2" s="175">
        <v>0.0</v>
      </c>
      <c r="CR2" s="175">
        <v>0.0</v>
      </c>
      <c r="CS2" s="175">
        <v>0.0</v>
      </c>
      <c r="CT2" s="175">
        <v>0.0</v>
      </c>
      <c r="CU2" s="175">
        <v>0.0</v>
      </c>
      <c r="CV2" s="175">
        <v>0.0</v>
      </c>
      <c r="CW2" s="175">
        <v>0.0</v>
      </c>
      <c r="CX2" s="175">
        <v>770.0</v>
      </c>
      <c r="CY2" s="175">
        <v>0.0</v>
      </c>
      <c r="CZ2" s="175">
        <v>0.0</v>
      </c>
      <c r="DA2" s="175">
        <v>0.0</v>
      </c>
      <c r="DB2" s="175">
        <v>0.0</v>
      </c>
      <c r="DC2" s="175">
        <v>0.0</v>
      </c>
      <c r="DD2" s="175">
        <v>0.0</v>
      </c>
      <c r="DE2" s="175">
        <v>0.0</v>
      </c>
      <c r="DF2" s="175">
        <v>0.0</v>
      </c>
      <c r="DG2" s="175">
        <v>0.0</v>
      </c>
      <c r="DH2" s="175">
        <v>0.0</v>
      </c>
      <c r="DI2" s="175">
        <v>0.0</v>
      </c>
      <c r="DJ2" s="175">
        <v>0.0</v>
      </c>
      <c r="DK2" s="175">
        <v>0.0</v>
      </c>
      <c r="DL2" s="175">
        <v>0.0</v>
      </c>
      <c r="DM2" s="175">
        <v>0.0</v>
      </c>
      <c r="DN2" s="175">
        <v>0.0</v>
      </c>
      <c r="DO2" s="175">
        <v>0.0</v>
      </c>
      <c r="DP2" s="175">
        <v>0.0</v>
      </c>
      <c r="DQ2" s="175">
        <v>0.0</v>
      </c>
      <c r="DR2" s="175">
        <v>0.0</v>
      </c>
      <c r="DS2" s="175">
        <v>0.0</v>
      </c>
      <c r="DT2" s="175">
        <v>0.0</v>
      </c>
      <c r="DU2" s="175">
        <v>0.0</v>
      </c>
      <c r="DV2" s="175">
        <v>0.0</v>
      </c>
      <c r="DW2" s="175">
        <v>0.0</v>
      </c>
      <c r="DX2" s="175">
        <v>0.0</v>
      </c>
      <c r="DY2" s="175">
        <v>0.0</v>
      </c>
      <c r="DZ2" s="175">
        <v>0.0</v>
      </c>
      <c r="EA2" s="175">
        <v>0.0</v>
      </c>
      <c r="EB2" s="175">
        <v>0.0</v>
      </c>
      <c r="EC2" s="175">
        <v>0.0</v>
      </c>
      <c r="ED2" s="175">
        <v>0.0</v>
      </c>
      <c r="EE2" s="175">
        <v>0.0</v>
      </c>
      <c r="EF2" s="175">
        <v>0.0</v>
      </c>
      <c r="EG2" s="175">
        <v>0.0</v>
      </c>
      <c r="EH2" s="175">
        <v>0.0</v>
      </c>
      <c r="EI2" s="175">
        <v>0.0</v>
      </c>
      <c r="EJ2" s="175">
        <v>0.0</v>
      </c>
      <c r="EK2" s="175">
        <v>0.0</v>
      </c>
      <c r="EL2" s="175">
        <v>0.0</v>
      </c>
      <c r="EM2" s="176">
        <v>0.0</v>
      </c>
      <c r="EN2" s="177">
        <f t="shared" ref="EN2:EN87" si="1">(IF(B2="DK",$G$97*D2,$C$97*D2))*D$89</f>
        <v>417130.56</v>
      </c>
      <c r="EO2" s="178"/>
      <c r="EP2" s="178"/>
      <c r="EQ2" s="178"/>
      <c r="ER2" s="178"/>
      <c r="ES2" s="178"/>
      <c r="ET2" s="178"/>
      <c r="EU2" s="178"/>
      <c r="EV2" s="178"/>
      <c r="EW2" s="178"/>
      <c r="EX2" s="178"/>
      <c r="EY2" s="178"/>
      <c r="EZ2" s="178"/>
      <c r="FA2" s="178"/>
      <c r="FB2" s="178"/>
      <c r="FC2" s="178"/>
      <c r="FD2" s="178"/>
      <c r="FE2" s="178"/>
      <c r="FF2" s="178"/>
      <c r="FG2" s="178"/>
      <c r="FH2" s="178"/>
      <c r="FI2" s="178"/>
      <c r="FJ2" s="178"/>
      <c r="FK2" s="178"/>
      <c r="FL2" s="178"/>
      <c r="FM2" s="178"/>
      <c r="FN2" s="178"/>
      <c r="FO2" s="178"/>
      <c r="FP2" s="178"/>
      <c r="FQ2" s="178"/>
      <c r="FR2" s="178"/>
      <c r="FS2" s="178"/>
      <c r="FT2" s="178"/>
      <c r="FU2" s="178"/>
      <c r="FV2" s="178"/>
      <c r="FW2" s="178"/>
      <c r="FX2" s="178"/>
      <c r="FY2" s="178"/>
      <c r="FZ2" s="178"/>
      <c r="GA2" s="178"/>
      <c r="GB2" s="178"/>
      <c r="GC2" s="178"/>
      <c r="GD2" s="178"/>
      <c r="GE2" s="178"/>
      <c r="GF2" s="178"/>
      <c r="GG2" s="178"/>
      <c r="GH2" s="178"/>
      <c r="GI2" s="178"/>
      <c r="GJ2" s="178"/>
      <c r="GK2" s="178"/>
      <c r="GL2" s="178"/>
      <c r="GM2" s="178"/>
      <c r="GN2" s="178"/>
      <c r="GO2" s="178"/>
      <c r="GP2" s="178"/>
      <c r="GQ2" s="178"/>
      <c r="GR2" s="178"/>
      <c r="GS2" s="178"/>
      <c r="GT2" s="178"/>
      <c r="GU2" s="178"/>
      <c r="GV2" s="178"/>
      <c r="GW2" s="178"/>
      <c r="GX2" s="178"/>
      <c r="GY2" s="178"/>
      <c r="GZ2" s="178"/>
      <c r="HA2" s="178"/>
      <c r="HB2" s="178"/>
      <c r="HC2" s="178"/>
      <c r="HD2" s="178"/>
      <c r="HE2" s="178"/>
      <c r="HF2" s="178"/>
      <c r="HG2" s="178"/>
      <c r="HH2" s="178"/>
      <c r="HI2" s="178"/>
      <c r="HJ2" s="178"/>
      <c r="HK2" s="178"/>
      <c r="HL2" s="178"/>
      <c r="HM2" s="178"/>
      <c r="HN2" s="178"/>
      <c r="HO2" s="178"/>
      <c r="HP2" s="178"/>
      <c r="HQ2" s="178"/>
      <c r="HR2" s="178"/>
      <c r="HS2" s="178"/>
      <c r="HT2" s="178"/>
      <c r="HU2" s="178"/>
      <c r="HV2" s="178"/>
      <c r="HW2" s="178"/>
      <c r="HX2" s="178"/>
      <c r="HY2" s="178"/>
      <c r="HZ2" s="178"/>
      <c r="IA2" s="178"/>
      <c r="IB2" s="178"/>
      <c r="IC2" s="178"/>
      <c r="ID2" s="178"/>
      <c r="IE2" s="178"/>
      <c r="IF2" s="178"/>
      <c r="IG2" s="178"/>
      <c r="IH2" s="178"/>
      <c r="II2" s="178"/>
      <c r="IJ2" s="178"/>
      <c r="IK2" s="178"/>
      <c r="IL2" s="178"/>
      <c r="IM2" s="178"/>
      <c r="IN2" s="178"/>
      <c r="IO2" s="178"/>
      <c r="IP2" s="178"/>
      <c r="IQ2" s="178"/>
      <c r="IR2" s="178"/>
      <c r="IS2" s="178"/>
      <c r="IT2" s="178"/>
      <c r="IU2" s="178"/>
      <c r="IV2" s="178"/>
      <c r="IW2" s="178"/>
      <c r="IX2" s="178"/>
      <c r="IY2" s="178"/>
      <c r="IZ2" s="178"/>
      <c r="JA2" s="178"/>
      <c r="JB2" s="178"/>
      <c r="JC2" s="178"/>
      <c r="JD2" s="178"/>
      <c r="JE2" s="178"/>
      <c r="JF2" s="178"/>
      <c r="JG2" s="178"/>
      <c r="JH2" s="178"/>
      <c r="JI2" s="178"/>
      <c r="JJ2" s="178"/>
      <c r="JK2" s="178"/>
      <c r="JL2" s="178"/>
      <c r="JM2" s="178"/>
      <c r="JN2" s="178"/>
      <c r="JO2" s="178"/>
      <c r="JP2" s="178"/>
      <c r="JQ2" s="178"/>
      <c r="JR2" s="178"/>
      <c r="JS2" s="178"/>
      <c r="JT2" s="178"/>
      <c r="JU2" s="178"/>
      <c r="JV2" s="178"/>
      <c r="JW2" s="178"/>
    </row>
    <row r="3">
      <c r="A3" s="50" t="s">
        <v>96</v>
      </c>
      <c r="B3" s="83" t="s">
        <v>479</v>
      </c>
      <c r="C3" s="50">
        <v>1811002.0</v>
      </c>
      <c r="D3" s="175">
        <v>589.0</v>
      </c>
      <c r="E3" s="175">
        <v>0.0</v>
      </c>
      <c r="F3" s="175">
        <v>0.0</v>
      </c>
      <c r="G3" s="175">
        <v>0.0</v>
      </c>
      <c r="H3" s="175">
        <v>0.0</v>
      </c>
      <c r="I3" s="175">
        <v>630.0</v>
      </c>
      <c r="J3" s="175">
        <v>0.0</v>
      </c>
      <c r="K3" s="175">
        <v>0.0</v>
      </c>
      <c r="L3" s="175">
        <v>0.0</v>
      </c>
      <c r="M3" s="175">
        <v>0.0</v>
      </c>
      <c r="N3" s="175">
        <v>617.0</v>
      </c>
      <c r="O3" s="175">
        <v>0.0</v>
      </c>
      <c r="P3" s="175">
        <v>0.0</v>
      </c>
      <c r="Q3" s="175">
        <v>0.0</v>
      </c>
      <c r="R3" s="175">
        <v>0.0</v>
      </c>
      <c r="S3" s="175">
        <v>606.0</v>
      </c>
      <c r="T3" s="175">
        <v>0.0</v>
      </c>
      <c r="U3" s="175">
        <v>0.0</v>
      </c>
      <c r="V3" s="175">
        <v>0.0</v>
      </c>
      <c r="W3" s="175">
        <v>0.0</v>
      </c>
      <c r="X3" s="175">
        <v>0.0</v>
      </c>
      <c r="Y3" s="175">
        <v>0.0</v>
      </c>
      <c r="Z3" s="175">
        <v>0.0</v>
      </c>
      <c r="AA3" s="175">
        <v>0.0</v>
      </c>
      <c r="AB3" s="175">
        <v>570.0</v>
      </c>
      <c r="AC3" s="175">
        <v>0.0</v>
      </c>
      <c r="AD3" s="175">
        <v>0.0</v>
      </c>
      <c r="AE3" s="175">
        <v>0.0</v>
      </c>
      <c r="AF3" s="175">
        <v>0.0</v>
      </c>
      <c r="AG3" s="175">
        <v>0.0</v>
      </c>
      <c r="AH3" s="175">
        <v>0.0</v>
      </c>
      <c r="AI3" s="175">
        <v>0.0</v>
      </c>
      <c r="AJ3" s="175">
        <v>600.0</v>
      </c>
      <c r="AK3" s="175">
        <v>0.0</v>
      </c>
      <c r="AL3" s="175">
        <v>0.0</v>
      </c>
      <c r="AM3" s="175">
        <v>0.0</v>
      </c>
      <c r="AN3" s="175">
        <v>0.0</v>
      </c>
      <c r="AO3" s="175">
        <v>0.0</v>
      </c>
      <c r="AP3" s="175">
        <v>0.0</v>
      </c>
      <c r="AQ3" s="175">
        <v>0.0</v>
      </c>
      <c r="AR3" s="175">
        <v>576.0</v>
      </c>
      <c r="AS3" s="175">
        <v>0.0</v>
      </c>
      <c r="AT3" s="175">
        <v>0.0</v>
      </c>
      <c r="AU3" s="175">
        <v>0.0</v>
      </c>
      <c r="AV3" s="175">
        <v>0.0</v>
      </c>
      <c r="AW3" s="175">
        <v>0.0</v>
      </c>
      <c r="AX3" s="175">
        <v>0.0</v>
      </c>
      <c r="AY3" s="175">
        <v>0.0</v>
      </c>
      <c r="AZ3" s="175">
        <v>0.0</v>
      </c>
      <c r="BA3" s="175">
        <v>0.0</v>
      </c>
      <c r="BB3" s="175">
        <v>0.0</v>
      </c>
      <c r="BC3" s="175">
        <v>0.0</v>
      </c>
      <c r="BD3" s="175">
        <v>0.0</v>
      </c>
      <c r="BE3" s="175">
        <v>0.0</v>
      </c>
      <c r="BF3" s="175">
        <v>0.0</v>
      </c>
      <c r="BG3" s="175">
        <v>0.0</v>
      </c>
      <c r="BH3" s="175">
        <v>0.0</v>
      </c>
      <c r="BI3" s="175">
        <v>0.0</v>
      </c>
      <c r="BJ3" s="175">
        <v>0.0</v>
      </c>
      <c r="BK3" s="175">
        <v>0.0</v>
      </c>
      <c r="BL3" s="175">
        <v>0.0</v>
      </c>
      <c r="BM3" s="175">
        <v>0.0</v>
      </c>
      <c r="BN3" s="175">
        <v>0.0</v>
      </c>
      <c r="BO3" s="175">
        <v>0.0</v>
      </c>
      <c r="BP3" s="175">
        <v>0.0</v>
      </c>
      <c r="BQ3" s="175">
        <v>0.0</v>
      </c>
      <c r="BR3" s="175">
        <v>0.0</v>
      </c>
      <c r="BS3" s="175">
        <v>0.0</v>
      </c>
      <c r="BT3" s="175">
        <v>0.0</v>
      </c>
      <c r="BU3" s="175">
        <v>0.0</v>
      </c>
      <c r="BV3" s="175">
        <v>0.0</v>
      </c>
      <c r="BW3" s="175">
        <v>0.0</v>
      </c>
      <c r="BX3" s="175">
        <v>0.0</v>
      </c>
      <c r="BY3" s="175">
        <v>0.0</v>
      </c>
      <c r="BZ3" s="175">
        <v>0.0</v>
      </c>
      <c r="CA3" s="175">
        <v>0.0</v>
      </c>
      <c r="CB3" s="175">
        <v>0.0</v>
      </c>
      <c r="CC3" s="175">
        <v>0.0</v>
      </c>
      <c r="CD3" s="175">
        <v>600.0</v>
      </c>
      <c r="CE3" s="175">
        <v>0.0</v>
      </c>
      <c r="CF3" s="175">
        <v>0.0</v>
      </c>
      <c r="CG3" s="175">
        <v>0.0</v>
      </c>
      <c r="CH3" s="175">
        <v>0.0</v>
      </c>
      <c r="CI3" s="175">
        <v>0.0</v>
      </c>
      <c r="CJ3" s="175">
        <v>0.0</v>
      </c>
      <c r="CK3" s="175">
        <v>0.0</v>
      </c>
      <c r="CL3" s="175">
        <v>0.0</v>
      </c>
      <c r="CM3" s="175">
        <v>0.0</v>
      </c>
      <c r="CN3" s="175">
        <v>0.0</v>
      </c>
      <c r="CO3" s="175">
        <v>0.0</v>
      </c>
      <c r="CP3" s="175">
        <v>0.0</v>
      </c>
      <c r="CQ3" s="175">
        <v>0.0</v>
      </c>
      <c r="CR3" s="175">
        <v>0.0</v>
      </c>
      <c r="CS3" s="175">
        <v>0.0</v>
      </c>
      <c r="CT3" s="175">
        <v>0.0</v>
      </c>
      <c r="CU3" s="175">
        <v>0.0</v>
      </c>
      <c r="CV3" s="175">
        <v>0.0</v>
      </c>
      <c r="CW3" s="175">
        <v>0.0</v>
      </c>
      <c r="CX3" s="175">
        <v>630.0</v>
      </c>
      <c r="CY3" s="175">
        <v>0.0</v>
      </c>
      <c r="CZ3" s="175">
        <v>0.0</v>
      </c>
      <c r="DA3" s="175">
        <v>0.0</v>
      </c>
      <c r="DB3" s="175">
        <v>0.0</v>
      </c>
      <c r="DC3" s="175">
        <v>0.0</v>
      </c>
      <c r="DD3" s="175">
        <v>0.0</v>
      </c>
      <c r="DE3" s="175">
        <v>0.0</v>
      </c>
      <c r="DF3" s="175">
        <v>0.0</v>
      </c>
      <c r="DG3" s="175">
        <v>0.0</v>
      </c>
      <c r="DH3" s="175">
        <v>0.0</v>
      </c>
      <c r="DI3" s="175">
        <v>0.0</v>
      </c>
      <c r="DJ3" s="175">
        <v>0.0</v>
      </c>
      <c r="DK3" s="175">
        <v>0.0</v>
      </c>
      <c r="DL3" s="175">
        <v>0.0</v>
      </c>
      <c r="DM3" s="175">
        <v>0.0</v>
      </c>
      <c r="DN3" s="175">
        <v>0.0</v>
      </c>
      <c r="DO3" s="175">
        <v>0.0</v>
      </c>
      <c r="DP3" s="175">
        <v>0.0</v>
      </c>
      <c r="DQ3" s="175">
        <v>0.0</v>
      </c>
      <c r="DR3" s="175">
        <v>0.0</v>
      </c>
      <c r="DS3" s="175">
        <v>0.0</v>
      </c>
      <c r="DT3" s="175">
        <v>0.0</v>
      </c>
      <c r="DU3" s="175">
        <v>0.0</v>
      </c>
      <c r="DV3" s="175">
        <v>0.0</v>
      </c>
      <c r="DW3" s="175">
        <v>0.0</v>
      </c>
      <c r="DX3" s="175">
        <v>0.0</v>
      </c>
      <c r="DY3" s="175">
        <v>0.0</v>
      </c>
      <c r="DZ3" s="175">
        <v>0.0</v>
      </c>
      <c r="EA3" s="175">
        <v>0.0</v>
      </c>
      <c r="EB3" s="175">
        <v>0.0</v>
      </c>
      <c r="EC3" s="175">
        <v>0.0</v>
      </c>
      <c r="ED3" s="175">
        <v>0.0</v>
      </c>
      <c r="EE3" s="175">
        <v>0.0</v>
      </c>
      <c r="EF3" s="175">
        <v>0.0</v>
      </c>
      <c r="EG3" s="175">
        <v>0.0</v>
      </c>
      <c r="EH3" s="175">
        <v>0.0</v>
      </c>
      <c r="EI3" s="175">
        <v>0.0</v>
      </c>
      <c r="EJ3" s="175">
        <v>0.0</v>
      </c>
      <c r="EK3" s="175">
        <v>0.0</v>
      </c>
      <c r="EL3" s="175">
        <v>0.0</v>
      </c>
      <c r="EM3" s="176">
        <v>0.0</v>
      </c>
      <c r="EN3" s="177">
        <f t="shared" si="1"/>
        <v>341235.972</v>
      </c>
      <c r="EO3" s="178"/>
      <c r="EP3" s="178"/>
      <c r="EQ3" s="178"/>
      <c r="ER3" s="178"/>
      <c r="ES3" s="178"/>
      <c r="ET3" s="178"/>
      <c r="EU3" s="178"/>
      <c r="EV3" s="178"/>
      <c r="EW3" s="178"/>
      <c r="EX3" s="178"/>
      <c r="EY3" s="178"/>
      <c r="EZ3" s="178"/>
      <c r="FA3" s="178"/>
      <c r="FB3" s="178"/>
      <c r="FC3" s="178"/>
      <c r="FD3" s="178"/>
      <c r="FE3" s="178"/>
      <c r="FF3" s="178"/>
      <c r="FG3" s="178"/>
      <c r="FH3" s="178"/>
      <c r="FI3" s="178"/>
      <c r="FJ3" s="178"/>
      <c r="FK3" s="178"/>
      <c r="FL3" s="178"/>
      <c r="FM3" s="178"/>
      <c r="FN3" s="178"/>
      <c r="FO3" s="178"/>
      <c r="FP3" s="178"/>
      <c r="FQ3" s="178"/>
      <c r="FR3" s="178"/>
      <c r="FS3" s="178"/>
      <c r="FT3" s="178"/>
      <c r="FU3" s="178"/>
      <c r="FV3" s="178"/>
      <c r="FW3" s="178"/>
      <c r="FX3" s="178"/>
      <c r="FY3" s="178"/>
      <c r="FZ3" s="178"/>
      <c r="GA3" s="178"/>
      <c r="GB3" s="178"/>
      <c r="GC3" s="178"/>
      <c r="GD3" s="178"/>
      <c r="GE3" s="178"/>
      <c r="GF3" s="178"/>
      <c r="GG3" s="178"/>
      <c r="GH3" s="178"/>
      <c r="GI3" s="178"/>
      <c r="GJ3" s="178"/>
      <c r="GK3" s="178"/>
      <c r="GL3" s="178"/>
      <c r="GM3" s="178"/>
      <c r="GN3" s="178"/>
      <c r="GO3" s="178"/>
      <c r="GP3" s="178"/>
      <c r="GQ3" s="178"/>
      <c r="GR3" s="178"/>
      <c r="GS3" s="178"/>
      <c r="GT3" s="178"/>
      <c r="GU3" s="178"/>
      <c r="GV3" s="178"/>
      <c r="GW3" s="178"/>
      <c r="GX3" s="178"/>
      <c r="GY3" s="178"/>
      <c r="GZ3" s="178"/>
      <c r="HA3" s="178"/>
      <c r="HB3" s="178"/>
      <c r="HC3" s="178"/>
      <c r="HD3" s="178"/>
      <c r="HE3" s="178"/>
      <c r="HF3" s="178"/>
      <c r="HG3" s="178"/>
      <c r="HH3" s="178"/>
      <c r="HI3" s="178"/>
      <c r="HJ3" s="178"/>
      <c r="HK3" s="178"/>
      <c r="HL3" s="178"/>
      <c r="HM3" s="178"/>
      <c r="HN3" s="178"/>
      <c r="HO3" s="178"/>
      <c r="HP3" s="178"/>
      <c r="HQ3" s="178"/>
      <c r="HR3" s="178"/>
      <c r="HS3" s="178"/>
      <c r="HT3" s="178"/>
      <c r="HU3" s="178"/>
      <c r="HV3" s="178"/>
      <c r="HW3" s="178"/>
      <c r="HX3" s="178"/>
      <c r="HY3" s="178"/>
      <c r="HZ3" s="178"/>
      <c r="IA3" s="178"/>
      <c r="IB3" s="178"/>
      <c r="IC3" s="178"/>
      <c r="ID3" s="178"/>
      <c r="IE3" s="178"/>
      <c r="IF3" s="178"/>
      <c r="IG3" s="178"/>
      <c r="IH3" s="178"/>
      <c r="II3" s="178"/>
      <c r="IJ3" s="178"/>
      <c r="IK3" s="178"/>
      <c r="IL3" s="178"/>
      <c r="IM3" s="178"/>
      <c r="IN3" s="178"/>
      <c r="IO3" s="178"/>
      <c r="IP3" s="178"/>
      <c r="IQ3" s="178"/>
      <c r="IR3" s="178"/>
      <c r="IS3" s="178"/>
      <c r="IT3" s="178"/>
      <c r="IU3" s="178"/>
      <c r="IV3" s="178"/>
      <c r="IW3" s="178"/>
      <c r="IX3" s="178"/>
      <c r="IY3" s="178"/>
      <c r="IZ3" s="178"/>
      <c r="JA3" s="178"/>
      <c r="JB3" s="178"/>
      <c r="JC3" s="178"/>
      <c r="JD3" s="178"/>
      <c r="JE3" s="178"/>
      <c r="JF3" s="178"/>
      <c r="JG3" s="178"/>
      <c r="JH3" s="178"/>
      <c r="JI3" s="178"/>
      <c r="JJ3" s="178"/>
      <c r="JK3" s="178"/>
      <c r="JL3" s="178"/>
      <c r="JM3" s="178"/>
      <c r="JN3" s="178"/>
      <c r="JO3" s="178"/>
      <c r="JP3" s="178"/>
      <c r="JQ3" s="178"/>
      <c r="JR3" s="178"/>
      <c r="JS3" s="178"/>
      <c r="JT3" s="178"/>
      <c r="JU3" s="178"/>
      <c r="JV3" s="178"/>
      <c r="JW3" s="178"/>
    </row>
    <row r="4">
      <c r="A4" s="50" t="s">
        <v>96</v>
      </c>
      <c r="B4" s="83" t="s">
        <v>479</v>
      </c>
      <c r="C4" s="50">
        <v>1811003.0</v>
      </c>
      <c r="D4" s="175">
        <v>0.0</v>
      </c>
      <c r="E4" s="175">
        <v>196.0</v>
      </c>
      <c r="F4" s="175">
        <v>0.0</v>
      </c>
      <c r="G4" s="175">
        <v>0.0</v>
      </c>
      <c r="H4" s="175">
        <v>0.0</v>
      </c>
      <c r="I4" s="175">
        <v>0.0</v>
      </c>
      <c r="J4" s="175">
        <v>210.0</v>
      </c>
      <c r="K4" s="175">
        <v>0.0</v>
      </c>
      <c r="L4" s="175">
        <v>0.0</v>
      </c>
      <c r="M4" s="175">
        <v>0.0</v>
      </c>
      <c r="N4" s="175">
        <v>0.0</v>
      </c>
      <c r="O4" s="175">
        <v>206.0</v>
      </c>
      <c r="P4" s="175">
        <v>0.0</v>
      </c>
      <c r="Q4" s="175">
        <v>0.0</v>
      </c>
      <c r="R4" s="175">
        <v>0.0</v>
      </c>
      <c r="S4" s="175">
        <v>202.0</v>
      </c>
      <c r="T4" s="175">
        <v>0.0</v>
      </c>
      <c r="U4" s="175">
        <v>0.0</v>
      </c>
      <c r="V4" s="175">
        <v>0.0</v>
      </c>
      <c r="W4" s="175">
        <v>0.0</v>
      </c>
      <c r="X4" s="175">
        <v>0.0</v>
      </c>
      <c r="Y4" s="175">
        <v>0.0</v>
      </c>
      <c r="Z4" s="175">
        <v>0.0</v>
      </c>
      <c r="AA4" s="175">
        <v>0.0</v>
      </c>
      <c r="AB4" s="175">
        <v>190.0</v>
      </c>
      <c r="AC4" s="175">
        <v>0.0</v>
      </c>
      <c r="AD4" s="175">
        <v>0.0</v>
      </c>
      <c r="AE4" s="175">
        <v>0.0</v>
      </c>
      <c r="AF4" s="175">
        <v>0.0</v>
      </c>
      <c r="AG4" s="175">
        <v>0.0</v>
      </c>
      <c r="AH4" s="175">
        <v>0.0</v>
      </c>
      <c r="AI4" s="175">
        <v>0.0</v>
      </c>
      <c r="AJ4" s="175">
        <v>200.0</v>
      </c>
      <c r="AK4" s="175">
        <v>0.0</v>
      </c>
      <c r="AL4" s="175">
        <v>0.0</v>
      </c>
      <c r="AM4" s="175">
        <v>0.0</v>
      </c>
      <c r="AN4" s="175">
        <v>0.0</v>
      </c>
      <c r="AO4" s="175">
        <v>0.0</v>
      </c>
      <c r="AP4" s="175">
        <v>0.0</v>
      </c>
      <c r="AQ4" s="175">
        <v>0.0</v>
      </c>
      <c r="AR4" s="175">
        <v>192.0</v>
      </c>
      <c r="AS4" s="175">
        <v>0.0</v>
      </c>
      <c r="AT4" s="175">
        <v>0.0</v>
      </c>
      <c r="AU4" s="175">
        <v>0.0</v>
      </c>
      <c r="AV4" s="175">
        <v>0.0</v>
      </c>
      <c r="AW4" s="175">
        <v>0.0</v>
      </c>
      <c r="AX4" s="175">
        <v>0.0</v>
      </c>
      <c r="AY4" s="175">
        <v>0.0</v>
      </c>
      <c r="AZ4" s="175">
        <v>0.0</v>
      </c>
      <c r="BA4" s="175">
        <v>0.0</v>
      </c>
      <c r="BB4" s="175">
        <v>0.0</v>
      </c>
      <c r="BC4" s="175">
        <v>0.0</v>
      </c>
      <c r="BD4" s="175">
        <v>0.0</v>
      </c>
      <c r="BE4" s="175">
        <v>0.0</v>
      </c>
      <c r="BF4" s="175">
        <v>0.0</v>
      </c>
      <c r="BG4" s="175">
        <v>0.0</v>
      </c>
      <c r="BH4" s="175">
        <v>0.0</v>
      </c>
      <c r="BI4" s="175">
        <v>0.0</v>
      </c>
      <c r="BJ4" s="175">
        <v>0.0</v>
      </c>
      <c r="BK4" s="175">
        <v>0.0</v>
      </c>
      <c r="BL4" s="175">
        <v>0.0</v>
      </c>
      <c r="BM4" s="175">
        <v>0.0</v>
      </c>
      <c r="BN4" s="175">
        <v>0.0</v>
      </c>
      <c r="BO4" s="175">
        <v>0.0</v>
      </c>
      <c r="BP4" s="175">
        <v>0.0</v>
      </c>
      <c r="BQ4" s="175">
        <v>0.0</v>
      </c>
      <c r="BR4" s="175">
        <v>0.0</v>
      </c>
      <c r="BS4" s="175">
        <v>0.0</v>
      </c>
      <c r="BT4" s="175">
        <v>0.0</v>
      </c>
      <c r="BU4" s="175">
        <v>0.0</v>
      </c>
      <c r="BV4" s="175">
        <v>0.0</v>
      </c>
      <c r="BW4" s="175">
        <v>0.0</v>
      </c>
      <c r="BX4" s="175">
        <v>0.0</v>
      </c>
      <c r="BY4" s="175">
        <v>0.0</v>
      </c>
      <c r="BZ4" s="175">
        <v>0.0</v>
      </c>
      <c r="CA4" s="175">
        <v>0.0</v>
      </c>
      <c r="CB4" s="175">
        <v>0.0</v>
      </c>
      <c r="CC4" s="175">
        <v>0.0</v>
      </c>
      <c r="CD4" s="175">
        <v>200.0</v>
      </c>
      <c r="CE4" s="175">
        <v>0.0</v>
      </c>
      <c r="CF4" s="175">
        <v>0.0</v>
      </c>
      <c r="CG4" s="175">
        <v>0.0</v>
      </c>
      <c r="CH4" s="175">
        <v>0.0</v>
      </c>
      <c r="CI4" s="175">
        <v>0.0</v>
      </c>
      <c r="CJ4" s="175">
        <v>0.0</v>
      </c>
      <c r="CK4" s="175">
        <v>0.0</v>
      </c>
      <c r="CL4" s="175">
        <v>0.0</v>
      </c>
      <c r="CM4" s="175">
        <v>0.0</v>
      </c>
      <c r="CN4" s="175">
        <v>0.0</v>
      </c>
      <c r="CO4" s="175">
        <v>0.0</v>
      </c>
      <c r="CP4" s="175">
        <v>0.0</v>
      </c>
      <c r="CQ4" s="175">
        <v>0.0</v>
      </c>
      <c r="CR4" s="175">
        <v>0.0</v>
      </c>
      <c r="CS4" s="175">
        <v>0.0</v>
      </c>
      <c r="CT4" s="175">
        <v>0.0</v>
      </c>
      <c r="CU4" s="175">
        <v>0.0</v>
      </c>
      <c r="CV4" s="175">
        <v>0.0</v>
      </c>
      <c r="CW4" s="175">
        <v>0.0</v>
      </c>
      <c r="CX4" s="175">
        <v>210.0</v>
      </c>
      <c r="CY4" s="175">
        <v>0.0</v>
      </c>
      <c r="CZ4" s="175">
        <v>0.0</v>
      </c>
      <c r="DA4" s="175">
        <v>0.0</v>
      </c>
      <c r="DB4" s="175">
        <v>0.0</v>
      </c>
      <c r="DC4" s="175">
        <v>0.0</v>
      </c>
      <c r="DD4" s="175">
        <v>0.0</v>
      </c>
      <c r="DE4" s="175">
        <v>0.0</v>
      </c>
      <c r="DF4" s="175">
        <v>0.0</v>
      </c>
      <c r="DG4" s="175">
        <v>0.0</v>
      </c>
      <c r="DH4" s="175">
        <v>0.0</v>
      </c>
      <c r="DI4" s="175">
        <v>0.0</v>
      </c>
      <c r="DJ4" s="175">
        <v>0.0</v>
      </c>
      <c r="DK4" s="175">
        <v>0.0</v>
      </c>
      <c r="DL4" s="175">
        <v>0.0</v>
      </c>
      <c r="DM4" s="175">
        <v>0.0</v>
      </c>
      <c r="DN4" s="175">
        <v>0.0</v>
      </c>
      <c r="DO4" s="175">
        <v>0.0</v>
      </c>
      <c r="DP4" s="175">
        <v>0.0</v>
      </c>
      <c r="DQ4" s="175">
        <v>0.0</v>
      </c>
      <c r="DR4" s="175">
        <v>0.0</v>
      </c>
      <c r="DS4" s="175">
        <v>0.0</v>
      </c>
      <c r="DT4" s="175">
        <v>0.0</v>
      </c>
      <c r="DU4" s="175">
        <v>0.0</v>
      </c>
      <c r="DV4" s="175">
        <v>0.0</v>
      </c>
      <c r="DW4" s="175">
        <v>0.0</v>
      </c>
      <c r="DX4" s="175">
        <v>0.0</v>
      </c>
      <c r="DY4" s="175">
        <v>0.0</v>
      </c>
      <c r="DZ4" s="175">
        <v>0.0</v>
      </c>
      <c r="EA4" s="175">
        <v>0.0</v>
      </c>
      <c r="EB4" s="175">
        <v>0.0</v>
      </c>
      <c r="EC4" s="175">
        <v>0.0</v>
      </c>
      <c r="ED4" s="175">
        <v>0.0</v>
      </c>
      <c r="EE4" s="175">
        <v>0.0</v>
      </c>
      <c r="EF4" s="175">
        <v>0.0</v>
      </c>
      <c r="EG4" s="175">
        <v>0.0</v>
      </c>
      <c r="EH4" s="175">
        <v>0.0</v>
      </c>
      <c r="EI4" s="175">
        <v>0.0</v>
      </c>
      <c r="EJ4" s="175">
        <v>0.0</v>
      </c>
      <c r="EK4" s="175">
        <v>0.0</v>
      </c>
      <c r="EL4" s="175">
        <v>0.0</v>
      </c>
      <c r="EM4" s="176">
        <v>0.0</v>
      </c>
      <c r="EN4" s="177">
        <f t="shared" si="1"/>
        <v>0</v>
      </c>
      <c r="EO4" s="178"/>
      <c r="EP4" s="178"/>
      <c r="EQ4" s="178"/>
      <c r="ER4" s="178"/>
      <c r="ES4" s="178"/>
      <c r="ET4" s="178"/>
      <c r="EU4" s="178"/>
      <c r="EV4" s="178"/>
      <c r="EW4" s="178"/>
      <c r="EX4" s="178"/>
      <c r="EY4" s="178"/>
      <c r="EZ4" s="178"/>
      <c r="FA4" s="178"/>
      <c r="FB4" s="178"/>
      <c r="FC4" s="178"/>
      <c r="FD4" s="178"/>
      <c r="FE4" s="178"/>
      <c r="FF4" s="178"/>
      <c r="FG4" s="178"/>
      <c r="FH4" s="178"/>
      <c r="FI4" s="178"/>
      <c r="FJ4" s="178"/>
      <c r="FK4" s="178"/>
      <c r="FL4" s="178"/>
      <c r="FM4" s="178"/>
      <c r="FN4" s="178"/>
      <c r="FO4" s="178"/>
      <c r="FP4" s="178"/>
      <c r="FQ4" s="178"/>
      <c r="FR4" s="178"/>
      <c r="FS4" s="178"/>
      <c r="FT4" s="178"/>
      <c r="FU4" s="178"/>
      <c r="FV4" s="178"/>
      <c r="FW4" s="178"/>
      <c r="FX4" s="178"/>
      <c r="FY4" s="178"/>
      <c r="FZ4" s="178"/>
      <c r="GA4" s="178"/>
      <c r="GB4" s="178"/>
      <c r="GC4" s="178"/>
      <c r="GD4" s="178"/>
      <c r="GE4" s="178"/>
      <c r="GF4" s="178"/>
      <c r="GG4" s="178"/>
      <c r="GH4" s="178"/>
      <c r="GI4" s="178"/>
      <c r="GJ4" s="178"/>
      <c r="GK4" s="178"/>
      <c r="GL4" s="178"/>
      <c r="GM4" s="178"/>
      <c r="GN4" s="178"/>
      <c r="GO4" s="178"/>
      <c r="GP4" s="178"/>
      <c r="GQ4" s="178"/>
      <c r="GR4" s="178"/>
      <c r="GS4" s="178"/>
      <c r="GT4" s="178"/>
      <c r="GU4" s="178"/>
      <c r="GV4" s="178"/>
      <c r="GW4" s="178"/>
      <c r="GX4" s="178"/>
      <c r="GY4" s="178"/>
      <c r="GZ4" s="178"/>
      <c r="HA4" s="178"/>
      <c r="HB4" s="178"/>
      <c r="HC4" s="178"/>
      <c r="HD4" s="178"/>
      <c r="HE4" s="178"/>
      <c r="HF4" s="178"/>
      <c r="HG4" s="178"/>
      <c r="HH4" s="178"/>
      <c r="HI4" s="178"/>
      <c r="HJ4" s="178"/>
      <c r="HK4" s="178"/>
      <c r="HL4" s="178"/>
      <c r="HM4" s="178"/>
      <c r="HN4" s="178"/>
      <c r="HO4" s="178"/>
      <c r="HP4" s="178"/>
      <c r="HQ4" s="178"/>
      <c r="HR4" s="178"/>
      <c r="HS4" s="178"/>
      <c r="HT4" s="178"/>
      <c r="HU4" s="178"/>
      <c r="HV4" s="178"/>
      <c r="HW4" s="178"/>
      <c r="HX4" s="178"/>
      <c r="HY4" s="178"/>
      <c r="HZ4" s="178"/>
      <c r="IA4" s="178"/>
      <c r="IB4" s="178"/>
      <c r="IC4" s="178"/>
      <c r="ID4" s="178"/>
      <c r="IE4" s="178"/>
      <c r="IF4" s="178"/>
      <c r="IG4" s="178"/>
      <c r="IH4" s="178"/>
      <c r="II4" s="178"/>
      <c r="IJ4" s="178"/>
      <c r="IK4" s="178"/>
      <c r="IL4" s="178"/>
      <c r="IM4" s="178"/>
      <c r="IN4" s="178"/>
      <c r="IO4" s="178"/>
      <c r="IP4" s="178"/>
      <c r="IQ4" s="178"/>
      <c r="IR4" s="178"/>
      <c r="IS4" s="178"/>
      <c r="IT4" s="178"/>
      <c r="IU4" s="178"/>
      <c r="IV4" s="178"/>
      <c r="IW4" s="178"/>
      <c r="IX4" s="178"/>
      <c r="IY4" s="178"/>
      <c r="IZ4" s="178"/>
      <c r="JA4" s="178"/>
      <c r="JB4" s="178"/>
      <c r="JC4" s="178"/>
      <c r="JD4" s="178"/>
      <c r="JE4" s="178"/>
      <c r="JF4" s="178"/>
      <c r="JG4" s="178"/>
      <c r="JH4" s="178"/>
      <c r="JI4" s="178"/>
      <c r="JJ4" s="178"/>
      <c r="JK4" s="178"/>
      <c r="JL4" s="178"/>
      <c r="JM4" s="178"/>
      <c r="JN4" s="178"/>
      <c r="JO4" s="178"/>
      <c r="JP4" s="178"/>
      <c r="JQ4" s="178"/>
      <c r="JR4" s="178"/>
      <c r="JS4" s="178"/>
      <c r="JT4" s="178"/>
      <c r="JU4" s="178"/>
      <c r="JV4" s="178"/>
      <c r="JW4" s="178"/>
    </row>
    <row r="5">
      <c r="A5" s="50" t="s">
        <v>96</v>
      </c>
      <c r="B5" s="83" t="s">
        <v>479</v>
      </c>
      <c r="C5" s="50">
        <v>1811004.0</v>
      </c>
      <c r="D5" s="175">
        <v>0.0</v>
      </c>
      <c r="E5" s="175">
        <v>1407.0</v>
      </c>
      <c r="F5" s="175">
        <v>0.0</v>
      </c>
      <c r="G5" s="175">
        <v>0.0</v>
      </c>
      <c r="H5" s="175">
        <v>0.0</v>
      </c>
      <c r="I5" s="175">
        <v>0.0</v>
      </c>
      <c r="J5" s="175">
        <v>1505.0</v>
      </c>
      <c r="K5" s="175">
        <v>0.0</v>
      </c>
      <c r="L5" s="175">
        <v>0.0</v>
      </c>
      <c r="M5" s="175">
        <v>0.0</v>
      </c>
      <c r="N5" s="175">
        <v>0.0</v>
      </c>
      <c r="O5" s="175">
        <v>1474.0</v>
      </c>
      <c r="P5" s="175">
        <v>0.0</v>
      </c>
      <c r="Q5" s="175">
        <v>0.0</v>
      </c>
      <c r="R5" s="175">
        <v>0.0</v>
      </c>
      <c r="S5" s="175">
        <v>1448.0</v>
      </c>
      <c r="T5" s="175">
        <v>0.0</v>
      </c>
      <c r="U5" s="175">
        <v>0.0</v>
      </c>
      <c r="V5" s="175">
        <v>0.0</v>
      </c>
      <c r="W5" s="175">
        <v>0.0</v>
      </c>
      <c r="X5" s="175">
        <v>0.0</v>
      </c>
      <c r="Y5" s="175">
        <v>0.0</v>
      </c>
      <c r="Z5" s="175">
        <v>0.0</v>
      </c>
      <c r="AA5" s="175">
        <v>0.0</v>
      </c>
      <c r="AB5" s="175">
        <v>1362.0</v>
      </c>
      <c r="AC5" s="175">
        <v>0.0</v>
      </c>
      <c r="AD5" s="175">
        <v>0.0</v>
      </c>
      <c r="AE5" s="175">
        <v>0.0</v>
      </c>
      <c r="AF5" s="175">
        <v>0.0</v>
      </c>
      <c r="AG5" s="175">
        <v>0.0</v>
      </c>
      <c r="AH5" s="175">
        <v>0.0</v>
      </c>
      <c r="AI5" s="175">
        <v>0.0</v>
      </c>
      <c r="AJ5" s="175">
        <v>1433.0</v>
      </c>
      <c r="AK5" s="175">
        <v>0.0</v>
      </c>
      <c r="AL5" s="175">
        <v>0.0</v>
      </c>
      <c r="AM5" s="175">
        <v>0.0</v>
      </c>
      <c r="AN5" s="175">
        <v>0.0</v>
      </c>
      <c r="AO5" s="175">
        <v>0.0</v>
      </c>
      <c r="AP5" s="175">
        <v>0.0</v>
      </c>
      <c r="AQ5" s="175">
        <v>0.0</v>
      </c>
      <c r="AR5" s="175">
        <v>1376.0</v>
      </c>
      <c r="AS5" s="175">
        <v>0.0</v>
      </c>
      <c r="AT5" s="175">
        <v>0.0</v>
      </c>
      <c r="AU5" s="175">
        <v>0.0</v>
      </c>
      <c r="AV5" s="175">
        <v>0.0</v>
      </c>
      <c r="AW5" s="175">
        <v>0.0</v>
      </c>
      <c r="AX5" s="175">
        <v>0.0</v>
      </c>
      <c r="AY5" s="175">
        <v>0.0</v>
      </c>
      <c r="AZ5" s="175">
        <v>0.0</v>
      </c>
      <c r="BA5" s="175">
        <v>0.0</v>
      </c>
      <c r="BB5" s="175">
        <v>0.0</v>
      </c>
      <c r="BC5" s="175">
        <v>0.0</v>
      </c>
      <c r="BD5" s="175">
        <v>0.0</v>
      </c>
      <c r="BE5" s="175">
        <v>0.0</v>
      </c>
      <c r="BF5" s="175">
        <v>0.0</v>
      </c>
      <c r="BG5" s="175">
        <v>0.0</v>
      </c>
      <c r="BH5" s="175">
        <v>0.0</v>
      </c>
      <c r="BI5" s="175">
        <v>0.0</v>
      </c>
      <c r="BJ5" s="175">
        <v>0.0</v>
      </c>
      <c r="BK5" s="175">
        <v>0.0</v>
      </c>
      <c r="BL5" s="175">
        <v>0.0</v>
      </c>
      <c r="BM5" s="175">
        <v>0.0</v>
      </c>
      <c r="BN5" s="175">
        <v>0.0</v>
      </c>
      <c r="BO5" s="175">
        <v>0.0</v>
      </c>
      <c r="BP5" s="175">
        <v>0.0</v>
      </c>
      <c r="BQ5" s="175">
        <v>0.0</v>
      </c>
      <c r="BR5" s="175">
        <v>0.0</v>
      </c>
      <c r="BS5" s="175">
        <v>0.0</v>
      </c>
      <c r="BT5" s="175">
        <v>0.0</v>
      </c>
      <c r="BU5" s="175">
        <v>0.0</v>
      </c>
      <c r="BV5" s="175">
        <v>0.0</v>
      </c>
      <c r="BW5" s="175">
        <v>0.0</v>
      </c>
      <c r="BX5" s="175">
        <v>0.0</v>
      </c>
      <c r="BY5" s="175">
        <v>0.0</v>
      </c>
      <c r="BZ5" s="175">
        <v>0.0</v>
      </c>
      <c r="CA5" s="175">
        <v>0.0</v>
      </c>
      <c r="CB5" s="175">
        <v>0.0</v>
      </c>
      <c r="CC5" s="175">
        <v>0.0</v>
      </c>
      <c r="CD5" s="175">
        <v>1433.0</v>
      </c>
      <c r="CE5" s="175">
        <v>0.0</v>
      </c>
      <c r="CF5" s="175">
        <v>0.0</v>
      </c>
      <c r="CG5" s="175">
        <v>0.0</v>
      </c>
      <c r="CH5" s="175">
        <v>0.0</v>
      </c>
      <c r="CI5" s="175">
        <v>0.0</v>
      </c>
      <c r="CJ5" s="175">
        <v>0.0</v>
      </c>
      <c r="CK5" s="175">
        <v>0.0</v>
      </c>
      <c r="CL5" s="175">
        <v>0.0</v>
      </c>
      <c r="CM5" s="175">
        <v>0.0</v>
      </c>
      <c r="CN5" s="175">
        <v>0.0</v>
      </c>
      <c r="CO5" s="175">
        <v>0.0</v>
      </c>
      <c r="CP5" s="175">
        <v>0.0</v>
      </c>
      <c r="CQ5" s="175">
        <v>0.0</v>
      </c>
      <c r="CR5" s="175">
        <v>0.0</v>
      </c>
      <c r="CS5" s="175">
        <v>0.0</v>
      </c>
      <c r="CT5" s="175">
        <v>0.0</v>
      </c>
      <c r="CU5" s="175">
        <v>0.0</v>
      </c>
      <c r="CV5" s="175">
        <v>0.0</v>
      </c>
      <c r="CW5" s="175">
        <v>0.0</v>
      </c>
      <c r="CX5" s="175">
        <v>1505.0</v>
      </c>
      <c r="CY5" s="175">
        <v>0.0</v>
      </c>
      <c r="CZ5" s="175">
        <v>0.0</v>
      </c>
      <c r="DA5" s="175">
        <v>0.0</v>
      </c>
      <c r="DB5" s="175">
        <v>0.0</v>
      </c>
      <c r="DC5" s="175">
        <v>0.0</v>
      </c>
      <c r="DD5" s="175">
        <v>0.0</v>
      </c>
      <c r="DE5" s="175">
        <v>0.0</v>
      </c>
      <c r="DF5" s="175">
        <v>0.0</v>
      </c>
      <c r="DG5" s="175">
        <v>0.0</v>
      </c>
      <c r="DH5" s="175">
        <v>0.0</v>
      </c>
      <c r="DI5" s="175">
        <v>0.0</v>
      </c>
      <c r="DJ5" s="175">
        <v>0.0</v>
      </c>
      <c r="DK5" s="175">
        <v>0.0</v>
      </c>
      <c r="DL5" s="175">
        <v>0.0</v>
      </c>
      <c r="DM5" s="175">
        <v>0.0</v>
      </c>
      <c r="DN5" s="175">
        <v>0.0</v>
      </c>
      <c r="DO5" s="175">
        <v>0.0</v>
      </c>
      <c r="DP5" s="175">
        <v>0.0</v>
      </c>
      <c r="DQ5" s="175">
        <v>0.0</v>
      </c>
      <c r="DR5" s="175">
        <v>0.0</v>
      </c>
      <c r="DS5" s="175">
        <v>0.0</v>
      </c>
      <c r="DT5" s="175">
        <v>0.0</v>
      </c>
      <c r="DU5" s="175">
        <v>0.0</v>
      </c>
      <c r="DV5" s="175">
        <v>0.0</v>
      </c>
      <c r="DW5" s="175">
        <v>0.0</v>
      </c>
      <c r="DX5" s="175">
        <v>0.0</v>
      </c>
      <c r="DY5" s="175">
        <v>0.0</v>
      </c>
      <c r="DZ5" s="175">
        <v>0.0</v>
      </c>
      <c r="EA5" s="175">
        <v>0.0</v>
      </c>
      <c r="EB5" s="175">
        <v>0.0</v>
      </c>
      <c r="EC5" s="175">
        <v>0.0</v>
      </c>
      <c r="ED5" s="175">
        <v>0.0</v>
      </c>
      <c r="EE5" s="175">
        <v>0.0</v>
      </c>
      <c r="EF5" s="175">
        <v>0.0</v>
      </c>
      <c r="EG5" s="175">
        <v>0.0</v>
      </c>
      <c r="EH5" s="175">
        <v>0.0</v>
      </c>
      <c r="EI5" s="175">
        <v>0.0</v>
      </c>
      <c r="EJ5" s="175">
        <v>0.0</v>
      </c>
      <c r="EK5" s="175">
        <v>0.0</v>
      </c>
      <c r="EL5" s="175">
        <v>0.0</v>
      </c>
      <c r="EM5" s="176">
        <v>0.0</v>
      </c>
      <c r="EN5" s="177">
        <f t="shared" si="1"/>
        <v>0</v>
      </c>
      <c r="EO5" s="178"/>
      <c r="EP5" s="178"/>
      <c r="EQ5" s="178"/>
      <c r="ER5" s="178"/>
      <c r="ES5" s="178"/>
      <c r="ET5" s="178"/>
      <c r="EU5" s="178"/>
      <c r="EV5" s="178"/>
      <c r="EW5" s="178"/>
      <c r="EX5" s="178"/>
      <c r="EY5" s="178"/>
      <c r="EZ5" s="178"/>
      <c r="FA5" s="178"/>
      <c r="FB5" s="178"/>
      <c r="FC5" s="178"/>
      <c r="FD5" s="178"/>
      <c r="FE5" s="178"/>
      <c r="FF5" s="178"/>
      <c r="FG5" s="178"/>
      <c r="FH5" s="178"/>
      <c r="FI5" s="178"/>
      <c r="FJ5" s="178"/>
      <c r="FK5" s="178"/>
      <c r="FL5" s="178"/>
      <c r="FM5" s="178"/>
      <c r="FN5" s="178"/>
      <c r="FO5" s="178"/>
      <c r="FP5" s="178"/>
      <c r="FQ5" s="178"/>
      <c r="FR5" s="178"/>
      <c r="FS5" s="178"/>
      <c r="FT5" s="178"/>
      <c r="FU5" s="178"/>
      <c r="FV5" s="178"/>
      <c r="FW5" s="178"/>
      <c r="FX5" s="178"/>
      <c r="FY5" s="178"/>
      <c r="FZ5" s="178"/>
      <c r="GA5" s="178"/>
      <c r="GB5" s="178"/>
      <c r="GC5" s="178"/>
      <c r="GD5" s="178"/>
      <c r="GE5" s="178"/>
      <c r="GF5" s="178"/>
      <c r="GG5" s="178"/>
      <c r="GH5" s="178"/>
      <c r="GI5" s="178"/>
      <c r="GJ5" s="178"/>
      <c r="GK5" s="178"/>
      <c r="GL5" s="178"/>
      <c r="GM5" s="178"/>
      <c r="GN5" s="178"/>
      <c r="GO5" s="178"/>
      <c r="GP5" s="178"/>
      <c r="GQ5" s="178"/>
      <c r="GR5" s="178"/>
      <c r="GS5" s="178"/>
      <c r="GT5" s="178"/>
      <c r="GU5" s="178"/>
      <c r="GV5" s="178"/>
      <c r="GW5" s="178"/>
      <c r="GX5" s="178"/>
      <c r="GY5" s="178"/>
      <c r="GZ5" s="178"/>
      <c r="HA5" s="178"/>
      <c r="HB5" s="178"/>
      <c r="HC5" s="178"/>
      <c r="HD5" s="178"/>
      <c r="HE5" s="178"/>
      <c r="HF5" s="178"/>
      <c r="HG5" s="178"/>
      <c r="HH5" s="178"/>
      <c r="HI5" s="178"/>
      <c r="HJ5" s="178"/>
      <c r="HK5" s="178"/>
      <c r="HL5" s="178"/>
      <c r="HM5" s="178"/>
      <c r="HN5" s="178"/>
      <c r="HO5" s="178"/>
      <c r="HP5" s="178"/>
      <c r="HQ5" s="178"/>
      <c r="HR5" s="178"/>
      <c r="HS5" s="178"/>
      <c r="HT5" s="178"/>
      <c r="HU5" s="178"/>
      <c r="HV5" s="178"/>
      <c r="HW5" s="178"/>
      <c r="HX5" s="178"/>
      <c r="HY5" s="178"/>
      <c r="HZ5" s="178"/>
      <c r="IA5" s="178"/>
      <c r="IB5" s="178"/>
      <c r="IC5" s="178"/>
      <c r="ID5" s="178"/>
      <c r="IE5" s="178"/>
      <c r="IF5" s="178"/>
      <c r="IG5" s="178"/>
      <c r="IH5" s="178"/>
      <c r="II5" s="178"/>
      <c r="IJ5" s="178"/>
      <c r="IK5" s="178"/>
      <c r="IL5" s="178"/>
      <c r="IM5" s="178"/>
      <c r="IN5" s="178"/>
      <c r="IO5" s="178"/>
      <c r="IP5" s="178"/>
      <c r="IQ5" s="178"/>
      <c r="IR5" s="178"/>
      <c r="IS5" s="178"/>
      <c r="IT5" s="178"/>
      <c r="IU5" s="178"/>
      <c r="IV5" s="178"/>
      <c r="IW5" s="178"/>
      <c r="IX5" s="178"/>
      <c r="IY5" s="178"/>
      <c r="IZ5" s="178"/>
      <c r="JA5" s="178"/>
      <c r="JB5" s="178"/>
      <c r="JC5" s="178"/>
      <c r="JD5" s="178"/>
      <c r="JE5" s="178"/>
      <c r="JF5" s="178"/>
      <c r="JG5" s="178"/>
      <c r="JH5" s="178"/>
      <c r="JI5" s="178"/>
      <c r="JJ5" s="178"/>
      <c r="JK5" s="178"/>
      <c r="JL5" s="178"/>
      <c r="JM5" s="178"/>
      <c r="JN5" s="178"/>
      <c r="JO5" s="178"/>
      <c r="JP5" s="178"/>
      <c r="JQ5" s="178"/>
      <c r="JR5" s="178"/>
      <c r="JS5" s="178"/>
      <c r="JT5" s="178"/>
      <c r="JU5" s="178"/>
      <c r="JV5" s="178"/>
      <c r="JW5" s="178"/>
    </row>
    <row r="6">
      <c r="A6" s="50" t="s">
        <v>96</v>
      </c>
      <c r="B6" s="83" t="s">
        <v>479</v>
      </c>
      <c r="C6" s="50">
        <v>1811006.0</v>
      </c>
      <c r="D6" s="175">
        <v>33.0</v>
      </c>
      <c r="E6" s="175">
        <v>0.0</v>
      </c>
      <c r="F6" s="175">
        <v>0.0</v>
      </c>
      <c r="G6" s="175">
        <v>0.0</v>
      </c>
      <c r="H6" s="175">
        <v>0.0</v>
      </c>
      <c r="I6" s="175">
        <v>35.0</v>
      </c>
      <c r="J6" s="175">
        <v>0.0</v>
      </c>
      <c r="K6" s="175">
        <v>0.0</v>
      </c>
      <c r="L6" s="175">
        <v>0.0</v>
      </c>
      <c r="M6" s="175">
        <v>0.0</v>
      </c>
      <c r="N6" s="175">
        <v>34.0</v>
      </c>
      <c r="O6" s="175">
        <v>0.0</v>
      </c>
      <c r="P6" s="175">
        <v>0.0</v>
      </c>
      <c r="Q6" s="175">
        <v>0.0</v>
      </c>
      <c r="R6" s="175">
        <v>0.0</v>
      </c>
      <c r="S6" s="175">
        <v>0.0</v>
      </c>
      <c r="T6" s="175">
        <v>34.0</v>
      </c>
      <c r="U6" s="175">
        <v>0.0</v>
      </c>
      <c r="V6" s="175">
        <v>0.0</v>
      </c>
      <c r="W6" s="175">
        <v>0.0</v>
      </c>
      <c r="X6" s="175">
        <v>0.0</v>
      </c>
      <c r="Y6" s="175">
        <v>0.0</v>
      </c>
      <c r="Z6" s="175">
        <v>0.0</v>
      </c>
      <c r="AA6" s="175">
        <v>0.0</v>
      </c>
      <c r="AB6" s="175">
        <v>32.0</v>
      </c>
      <c r="AC6" s="175">
        <v>0.0</v>
      </c>
      <c r="AD6" s="175">
        <v>0.0</v>
      </c>
      <c r="AE6" s="175">
        <v>0.0</v>
      </c>
      <c r="AF6" s="175">
        <v>0.0</v>
      </c>
      <c r="AG6" s="175">
        <v>0.0</v>
      </c>
      <c r="AH6" s="175">
        <v>0.0</v>
      </c>
      <c r="AI6" s="175">
        <v>0.0</v>
      </c>
      <c r="AJ6" s="175">
        <v>33.0</v>
      </c>
      <c r="AK6" s="175">
        <v>0.0</v>
      </c>
      <c r="AL6" s="175">
        <v>0.0</v>
      </c>
      <c r="AM6" s="175">
        <v>0.0</v>
      </c>
      <c r="AN6" s="175">
        <v>0.0</v>
      </c>
      <c r="AO6" s="175">
        <v>0.0</v>
      </c>
      <c r="AP6" s="175">
        <v>0.0</v>
      </c>
      <c r="AQ6" s="175">
        <v>0.0</v>
      </c>
      <c r="AR6" s="175">
        <v>32.0</v>
      </c>
      <c r="AS6" s="175">
        <v>0.0</v>
      </c>
      <c r="AT6" s="175">
        <v>0.0</v>
      </c>
      <c r="AU6" s="175">
        <v>0.0</v>
      </c>
      <c r="AV6" s="175">
        <v>0.0</v>
      </c>
      <c r="AW6" s="175">
        <v>0.0</v>
      </c>
      <c r="AX6" s="175">
        <v>0.0</v>
      </c>
      <c r="AY6" s="175">
        <v>0.0</v>
      </c>
      <c r="AZ6" s="175">
        <v>0.0</v>
      </c>
      <c r="BA6" s="175">
        <v>0.0</v>
      </c>
      <c r="BB6" s="175">
        <v>0.0</v>
      </c>
      <c r="BC6" s="175">
        <v>0.0</v>
      </c>
      <c r="BD6" s="175">
        <v>0.0</v>
      </c>
      <c r="BE6" s="175">
        <v>0.0</v>
      </c>
      <c r="BF6" s="175">
        <v>0.0</v>
      </c>
      <c r="BG6" s="175">
        <v>0.0</v>
      </c>
      <c r="BH6" s="175">
        <v>0.0</v>
      </c>
      <c r="BI6" s="175">
        <v>0.0</v>
      </c>
      <c r="BJ6" s="175">
        <v>0.0</v>
      </c>
      <c r="BK6" s="175">
        <v>0.0</v>
      </c>
      <c r="BL6" s="175">
        <v>0.0</v>
      </c>
      <c r="BM6" s="175">
        <v>0.0</v>
      </c>
      <c r="BN6" s="175">
        <v>0.0</v>
      </c>
      <c r="BO6" s="175">
        <v>0.0</v>
      </c>
      <c r="BP6" s="175">
        <v>0.0</v>
      </c>
      <c r="BQ6" s="175">
        <v>0.0</v>
      </c>
      <c r="BR6" s="175">
        <v>0.0</v>
      </c>
      <c r="BS6" s="175">
        <v>0.0</v>
      </c>
      <c r="BT6" s="175">
        <v>0.0</v>
      </c>
      <c r="BU6" s="175">
        <v>0.0</v>
      </c>
      <c r="BV6" s="175">
        <v>0.0</v>
      </c>
      <c r="BW6" s="175">
        <v>0.0</v>
      </c>
      <c r="BX6" s="175">
        <v>0.0</v>
      </c>
      <c r="BY6" s="175">
        <v>0.0</v>
      </c>
      <c r="BZ6" s="175">
        <v>0.0</v>
      </c>
      <c r="CA6" s="175">
        <v>0.0</v>
      </c>
      <c r="CB6" s="175">
        <v>0.0</v>
      </c>
      <c r="CC6" s="175">
        <v>0.0</v>
      </c>
      <c r="CD6" s="175">
        <v>33.0</v>
      </c>
      <c r="CE6" s="175">
        <v>0.0</v>
      </c>
      <c r="CF6" s="175">
        <v>0.0</v>
      </c>
      <c r="CG6" s="175">
        <v>0.0</v>
      </c>
      <c r="CH6" s="175">
        <v>0.0</v>
      </c>
      <c r="CI6" s="175">
        <v>0.0</v>
      </c>
      <c r="CJ6" s="175">
        <v>0.0</v>
      </c>
      <c r="CK6" s="175">
        <v>0.0</v>
      </c>
      <c r="CL6" s="175">
        <v>0.0</v>
      </c>
      <c r="CM6" s="175">
        <v>0.0</v>
      </c>
      <c r="CN6" s="175">
        <v>0.0</v>
      </c>
      <c r="CO6" s="175">
        <v>0.0</v>
      </c>
      <c r="CP6" s="175">
        <v>0.0</v>
      </c>
      <c r="CQ6" s="175">
        <v>0.0</v>
      </c>
      <c r="CR6" s="175">
        <v>0.0</v>
      </c>
      <c r="CS6" s="175">
        <v>0.0</v>
      </c>
      <c r="CT6" s="175">
        <v>0.0</v>
      </c>
      <c r="CU6" s="175">
        <v>0.0</v>
      </c>
      <c r="CV6" s="175">
        <v>0.0</v>
      </c>
      <c r="CW6" s="175">
        <v>0.0</v>
      </c>
      <c r="CX6" s="175">
        <v>35.0</v>
      </c>
      <c r="CY6" s="175">
        <v>0.0</v>
      </c>
      <c r="CZ6" s="175">
        <v>0.0</v>
      </c>
      <c r="DA6" s="175">
        <v>0.0</v>
      </c>
      <c r="DB6" s="175">
        <v>0.0</v>
      </c>
      <c r="DC6" s="175">
        <v>0.0</v>
      </c>
      <c r="DD6" s="175">
        <v>0.0</v>
      </c>
      <c r="DE6" s="175">
        <v>0.0</v>
      </c>
      <c r="DF6" s="175">
        <v>0.0</v>
      </c>
      <c r="DG6" s="175">
        <v>0.0</v>
      </c>
      <c r="DH6" s="175">
        <v>0.0</v>
      </c>
      <c r="DI6" s="175">
        <v>0.0</v>
      </c>
      <c r="DJ6" s="175">
        <v>0.0</v>
      </c>
      <c r="DK6" s="175">
        <v>0.0</v>
      </c>
      <c r="DL6" s="175">
        <v>0.0</v>
      </c>
      <c r="DM6" s="175">
        <v>0.0</v>
      </c>
      <c r="DN6" s="175">
        <v>0.0</v>
      </c>
      <c r="DO6" s="175">
        <v>0.0</v>
      </c>
      <c r="DP6" s="175">
        <v>0.0</v>
      </c>
      <c r="DQ6" s="175">
        <v>0.0</v>
      </c>
      <c r="DR6" s="175">
        <v>0.0</v>
      </c>
      <c r="DS6" s="175">
        <v>0.0</v>
      </c>
      <c r="DT6" s="175">
        <v>0.0</v>
      </c>
      <c r="DU6" s="175">
        <v>0.0</v>
      </c>
      <c r="DV6" s="175">
        <v>0.0</v>
      </c>
      <c r="DW6" s="175">
        <v>0.0</v>
      </c>
      <c r="DX6" s="175">
        <v>0.0</v>
      </c>
      <c r="DY6" s="175">
        <v>0.0</v>
      </c>
      <c r="DZ6" s="175">
        <v>0.0</v>
      </c>
      <c r="EA6" s="175">
        <v>0.0</v>
      </c>
      <c r="EB6" s="175">
        <v>0.0</v>
      </c>
      <c r="EC6" s="175">
        <v>0.0</v>
      </c>
      <c r="ED6" s="175">
        <v>0.0</v>
      </c>
      <c r="EE6" s="175">
        <v>0.0</v>
      </c>
      <c r="EF6" s="175">
        <v>0.0</v>
      </c>
      <c r="EG6" s="175">
        <v>0.0</v>
      </c>
      <c r="EH6" s="175">
        <v>0.0</v>
      </c>
      <c r="EI6" s="175">
        <v>0.0</v>
      </c>
      <c r="EJ6" s="175">
        <v>0.0</v>
      </c>
      <c r="EK6" s="175">
        <v>0.0</v>
      </c>
      <c r="EL6" s="175">
        <v>0.0</v>
      </c>
      <c r="EM6" s="176">
        <v>0.0</v>
      </c>
      <c r="EN6" s="177">
        <f t="shared" si="1"/>
        <v>19118.484</v>
      </c>
      <c r="EO6" s="178"/>
      <c r="EP6" s="178"/>
      <c r="EQ6" s="178"/>
      <c r="ER6" s="178"/>
      <c r="ES6" s="178"/>
      <c r="ET6" s="178"/>
      <c r="EU6" s="178"/>
      <c r="EV6" s="178"/>
      <c r="EW6" s="178"/>
      <c r="EX6" s="178"/>
      <c r="EY6" s="178"/>
      <c r="EZ6" s="178"/>
      <c r="FA6" s="178"/>
      <c r="FB6" s="178"/>
      <c r="FC6" s="178"/>
      <c r="FD6" s="178"/>
      <c r="FE6" s="178"/>
      <c r="FF6" s="178"/>
      <c r="FG6" s="178"/>
      <c r="FH6" s="178"/>
      <c r="FI6" s="178"/>
      <c r="FJ6" s="178"/>
      <c r="FK6" s="178"/>
      <c r="FL6" s="178"/>
      <c r="FM6" s="178"/>
      <c r="FN6" s="178"/>
      <c r="FO6" s="178"/>
      <c r="FP6" s="178"/>
      <c r="FQ6" s="178"/>
      <c r="FR6" s="178"/>
      <c r="FS6" s="178"/>
      <c r="FT6" s="178"/>
      <c r="FU6" s="178"/>
      <c r="FV6" s="178"/>
      <c r="FW6" s="178"/>
      <c r="FX6" s="178"/>
      <c r="FY6" s="178"/>
      <c r="FZ6" s="178"/>
      <c r="GA6" s="178"/>
      <c r="GB6" s="178"/>
      <c r="GC6" s="178"/>
      <c r="GD6" s="178"/>
      <c r="GE6" s="178"/>
      <c r="GF6" s="178"/>
      <c r="GG6" s="178"/>
      <c r="GH6" s="178"/>
      <c r="GI6" s="178"/>
      <c r="GJ6" s="178"/>
      <c r="GK6" s="178"/>
      <c r="GL6" s="178"/>
      <c r="GM6" s="178"/>
      <c r="GN6" s="178"/>
      <c r="GO6" s="178"/>
      <c r="GP6" s="178"/>
      <c r="GQ6" s="178"/>
      <c r="GR6" s="178"/>
      <c r="GS6" s="178"/>
      <c r="GT6" s="178"/>
      <c r="GU6" s="178"/>
      <c r="GV6" s="178"/>
      <c r="GW6" s="178"/>
      <c r="GX6" s="178"/>
      <c r="GY6" s="178"/>
      <c r="GZ6" s="178"/>
      <c r="HA6" s="178"/>
      <c r="HB6" s="178"/>
      <c r="HC6" s="178"/>
      <c r="HD6" s="178"/>
      <c r="HE6" s="178"/>
      <c r="HF6" s="178"/>
      <c r="HG6" s="178"/>
      <c r="HH6" s="178"/>
      <c r="HI6" s="178"/>
      <c r="HJ6" s="178"/>
      <c r="HK6" s="178"/>
      <c r="HL6" s="178"/>
      <c r="HM6" s="178"/>
      <c r="HN6" s="178"/>
      <c r="HO6" s="178"/>
      <c r="HP6" s="178"/>
      <c r="HQ6" s="178"/>
      <c r="HR6" s="178"/>
      <c r="HS6" s="178"/>
      <c r="HT6" s="178"/>
      <c r="HU6" s="178"/>
      <c r="HV6" s="178"/>
      <c r="HW6" s="178"/>
      <c r="HX6" s="178"/>
      <c r="HY6" s="178"/>
      <c r="HZ6" s="178"/>
      <c r="IA6" s="178"/>
      <c r="IB6" s="178"/>
      <c r="IC6" s="178"/>
      <c r="ID6" s="178"/>
      <c r="IE6" s="178"/>
      <c r="IF6" s="178"/>
      <c r="IG6" s="178"/>
      <c r="IH6" s="178"/>
      <c r="II6" s="178"/>
      <c r="IJ6" s="178"/>
      <c r="IK6" s="178"/>
      <c r="IL6" s="178"/>
      <c r="IM6" s="178"/>
      <c r="IN6" s="178"/>
      <c r="IO6" s="178"/>
      <c r="IP6" s="178"/>
      <c r="IQ6" s="178"/>
      <c r="IR6" s="178"/>
      <c r="IS6" s="178"/>
      <c r="IT6" s="178"/>
      <c r="IU6" s="178"/>
      <c r="IV6" s="178"/>
      <c r="IW6" s="178"/>
      <c r="IX6" s="178"/>
      <c r="IY6" s="178"/>
      <c r="IZ6" s="178"/>
      <c r="JA6" s="178"/>
      <c r="JB6" s="178"/>
      <c r="JC6" s="178"/>
      <c r="JD6" s="178"/>
      <c r="JE6" s="178"/>
      <c r="JF6" s="178"/>
      <c r="JG6" s="178"/>
      <c r="JH6" s="178"/>
      <c r="JI6" s="178"/>
      <c r="JJ6" s="178"/>
      <c r="JK6" s="178"/>
      <c r="JL6" s="178"/>
      <c r="JM6" s="178"/>
      <c r="JN6" s="178"/>
      <c r="JO6" s="178"/>
      <c r="JP6" s="178"/>
      <c r="JQ6" s="178"/>
      <c r="JR6" s="178"/>
      <c r="JS6" s="178"/>
      <c r="JT6" s="178"/>
      <c r="JU6" s="178"/>
      <c r="JV6" s="178"/>
      <c r="JW6" s="178"/>
    </row>
    <row r="7">
      <c r="A7" s="50" t="s">
        <v>96</v>
      </c>
      <c r="B7" s="83" t="s">
        <v>479</v>
      </c>
      <c r="C7" s="50">
        <v>1811007.0</v>
      </c>
      <c r="D7" s="175">
        <v>33.0</v>
      </c>
      <c r="E7" s="175">
        <v>0.0</v>
      </c>
      <c r="F7" s="175">
        <v>0.0</v>
      </c>
      <c r="G7" s="175">
        <v>0.0</v>
      </c>
      <c r="H7" s="175">
        <v>0.0</v>
      </c>
      <c r="I7" s="175">
        <v>35.0</v>
      </c>
      <c r="J7" s="175">
        <v>0.0</v>
      </c>
      <c r="K7" s="175">
        <v>0.0</v>
      </c>
      <c r="L7" s="175">
        <v>0.0</v>
      </c>
      <c r="M7" s="175">
        <v>0.0</v>
      </c>
      <c r="N7" s="175">
        <v>34.0</v>
      </c>
      <c r="O7" s="175">
        <v>0.0</v>
      </c>
      <c r="P7" s="175">
        <v>0.0</v>
      </c>
      <c r="Q7" s="175">
        <v>0.0</v>
      </c>
      <c r="R7" s="175">
        <v>0.0</v>
      </c>
      <c r="S7" s="175">
        <v>0.0</v>
      </c>
      <c r="T7" s="175">
        <v>34.0</v>
      </c>
      <c r="U7" s="175">
        <v>0.0</v>
      </c>
      <c r="V7" s="175">
        <v>0.0</v>
      </c>
      <c r="W7" s="175">
        <v>0.0</v>
      </c>
      <c r="X7" s="175">
        <v>0.0</v>
      </c>
      <c r="Y7" s="175">
        <v>0.0</v>
      </c>
      <c r="Z7" s="175">
        <v>0.0</v>
      </c>
      <c r="AA7" s="175">
        <v>0.0</v>
      </c>
      <c r="AB7" s="175">
        <v>32.0</v>
      </c>
      <c r="AC7" s="175">
        <v>0.0</v>
      </c>
      <c r="AD7" s="175">
        <v>0.0</v>
      </c>
      <c r="AE7" s="175">
        <v>0.0</v>
      </c>
      <c r="AF7" s="175">
        <v>0.0</v>
      </c>
      <c r="AG7" s="175">
        <v>0.0</v>
      </c>
      <c r="AH7" s="175">
        <v>0.0</v>
      </c>
      <c r="AI7" s="175">
        <v>0.0</v>
      </c>
      <c r="AJ7" s="175">
        <v>33.0</v>
      </c>
      <c r="AK7" s="175">
        <v>0.0</v>
      </c>
      <c r="AL7" s="175">
        <v>0.0</v>
      </c>
      <c r="AM7" s="175">
        <v>0.0</v>
      </c>
      <c r="AN7" s="175">
        <v>0.0</v>
      </c>
      <c r="AO7" s="175">
        <v>0.0</v>
      </c>
      <c r="AP7" s="175">
        <v>0.0</v>
      </c>
      <c r="AQ7" s="175">
        <v>0.0</v>
      </c>
      <c r="AR7" s="175">
        <v>32.0</v>
      </c>
      <c r="AS7" s="175">
        <v>0.0</v>
      </c>
      <c r="AT7" s="175">
        <v>0.0</v>
      </c>
      <c r="AU7" s="175">
        <v>0.0</v>
      </c>
      <c r="AV7" s="175">
        <v>0.0</v>
      </c>
      <c r="AW7" s="175">
        <v>0.0</v>
      </c>
      <c r="AX7" s="175">
        <v>0.0</v>
      </c>
      <c r="AY7" s="175">
        <v>0.0</v>
      </c>
      <c r="AZ7" s="175">
        <v>0.0</v>
      </c>
      <c r="BA7" s="175">
        <v>0.0</v>
      </c>
      <c r="BB7" s="175">
        <v>0.0</v>
      </c>
      <c r="BC7" s="175">
        <v>0.0</v>
      </c>
      <c r="BD7" s="175">
        <v>0.0</v>
      </c>
      <c r="BE7" s="175">
        <v>0.0</v>
      </c>
      <c r="BF7" s="175">
        <v>0.0</v>
      </c>
      <c r="BG7" s="175">
        <v>0.0</v>
      </c>
      <c r="BH7" s="175">
        <v>0.0</v>
      </c>
      <c r="BI7" s="175">
        <v>0.0</v>
      </c>
      <c r="BJ7" s="175">
        <v>0.0</v>
      </c>
      <c r="BK7" s="175">
        <v>0.0</v>
      </c>
      <c r="BL7" s="175">
        <v>0.0</v>
      </c>
      <c r="BM7" s="175">
        <v>0.0</v>
      </c>
      <c r="BN7" s="175">
        <v>0.0</v>
      </c>
      <c r="BO7" s="175">
        <v>0.0</v>
      </c>
      <c r="BP7" s="175">
        <v>0.0</v>
      </c>
      <c r="BQ7" s="175">
        <v>0.0</v>
      </c>
      <c r="BR7" s="175">
        <v>0.0</v>
      </c>
      <c r="BS7" s="175">
        <v>0.0</v>
      </c>
      <c r="BT7" s="175">
        <v>0.0</v>
      </c>
      <c r="BU7" s="175">
        <v>0.0</v>
      </c>
      <c r="BV7" s="175">
        <v>0.0</v>
      </c>
      <c r="BW7" s="175">
        <v>0.0</v>
      </c>
      <c r="BX7" s="175">
        <v>0.0</v>
      </c>
      <c r="BY7" s="175">
        <v>0.0</v>
      </c>
      <c r="BZ7" s="175">
        <v>0.0</v>
      </c>
      <c r="CA7" s="175">
        <v>0.0</v>
      </c>
      <c r="CB7" s="175">
        <v>0.0</v>
      </c>
      <c r="CC7" s="175">
        <v>0.0</v>
      </c>
      <c r="CD7" s="175">
        <v>33.0</v>
      </c>
      <c r="CE7" s="175">
        <v>0.0</v>
      </c>
      <c r="CF7" s="175">
        <v>0.0</v>
      </c>
      <c r="CG7" s="175">
        <v>0.0</v>
      </c>
      <c r="CH7" s="175">
        <v>0.0</v>
      </c>
      <c r="CI7" s="175">
        <v>0.0</v>
      </c>
      <c r="CJ7" s="175">
        <v>0.0</v>
      </c>
      <c r="CK7" s="175">
        <v>0.0</v>
      </c>
      <c r="CL7" s="175">
        <v>0.0</v>
      </c>
      <c r="CM7" s="175">
        <v>0.0</v>
      </c>
      <c r="CN7" s="175">
        <v>36.0</v>
      </c>
      <c r="CO7" s="175">
        <v>0.0</v>
      </c>
      <c r="CP7" s="175">
        <v>0.0</v>
      </c>
      <c r="CQ7" s="175">
        <v>0.0</v>
      </c>
      <c r="CR7" s="175">
        <v>0.0</v>
      </c>
      <c r="CS7" s="175">
        <v>0.0</v>
      </c>
      <c r="CT7" s="175">
        <v>0.0</v>
      </c>
      <c r="CU7" s="175">
        <v>0.0</v>
      </c>
      <c r="CV7" s="175">
        <v>0.0</v>
      </c>
      <c r="CW7" s="175">
        <v>0.0</v>
      </c>
      <c r="CX7" s="175">
        <v>35.0</v>
      </c>
      <c r="CY7" s="175">
        <v>0.0</v>
      </c>
      <c r="CZ7" s="175">
        <v>0.0</v>
      </c>
      <c r="DA7" s="175">
        <v>0.0</v>
      </c>
      <c r="DB7" s="175">
        <v>0.0</v>
      </c>
      <c r="DC7" s="175">
        <v>0.0</v>
      </c>
      <c r="DD7" s="175">
        <v>0.0</v>
      </c>
      <c r="DE7" s="175">
        <v>0.0</v>
      </c>
      <c r="DF7" s="175">
        <v>0.0</v>
      </c>
      <c r="DG7" s="175">
        <v>0.0</v>
      </c>
      <c r="DH7" s="175">
        <v>0.0</v>
      </c>
      <c r="DI7" s="175">
        <v>0.0</v>
      </c>
      <c r="DJ7" s="175">
        <v>0.0</v>
      </c>
      <c r="DK7" s="175">
        <v>0.0</v>
      </c>
      <c r="DL7" s="175">
        <v>0.0</v>
      </c>
      <c r="DM7" s="175">
        <v>0.0</v>
      </c>
      <c r="DN7" s="175">
        <v>0.0</v>
      </c>
      <c r="DO7" s="175">
        <v>0.0</v>
      </c>
      <c r="DP7" s="175">
        <v>0.0</v>
      </c>
      <c r="DQ7" s="175">
        <v>0.0</v>
      </c>
      <c r="DR7" s="175">
        <v>0.0</v>
      </c>
      <c r="DS7" s="175">
        <v>0.0</v>
      </c>
      <c r="DT7" s="175">
        <v>0.0</v>
      </c>
      <c r="DU7" s="175">
        <v>0.0</v>
      </c>
      <c r="DV7" s="175">
        <v>0.0</v>
      </c>
      <c r="DW7" s="175">
        <v>0.0</v>
      </c>
      <c r="DX7" s="175">
        <v>0.0</v>
      </c>
      <c r="DY7" s="175">
        <v>0.0</v>
      </c>
      <c r="DZ7" s="175">
        <v>0.0</v>
      </c>
      <c r="EA7" s="175">
        <v>0.0</v>
      </c>
      <c r="EB7" s="175">
        <v>0.0</v>
      </c>
      <c r="EC7" s="175">
        <v>0.0</v>
      </c>
      <c r="ED7" s="175">
        <v>0.0</v>
      </c>
      <c r="EE7" s="175">
        <v>0.0</v>
      </c>
      <c r="EF7" s="175">
        <v>0.0</v>
      </c>
      <c r="EG7" s="175">
        <v>0.0</v>
      </c>
      <c r="EH7" s="175">
        <v>0.0</v>
      </c>
      <c r="EI7" s="175">
        <v>0.0</v>
      </c>
      <c r="EJ7" s="175">
        <v>0.0</v>
      </c>
      <c r="EK7" s="175">
        <v>0.0</v>
      </c>
      <c r="EL7" s="175">
        <v>0.0</v>
      </c>
      <c r="EM7" s="176">
        <v>0.0</v>
      </c>
      <c r="EN7" s="177">
        <f t="shared" si="1"/>
        <v>19118.484</v>
      </c>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8"/>
      <c r="GV7" s="178"/>
      <c r="GW7" s="178"/>
      <c r="GX7" s="178"/>
      <c r="GY7" s="178"/>
      <c r="GZ7" s="178"/>
      <c r="HA7" s="178"/>
      <c r="HB7" s="178"/>
      <c r="HC7" s="178"/>
      <c r="HD7" s="178"/>
      <c r="HE7" s="178"/>
      <c r="HF7" s="178"/>
      <c r="HG7" s="178"/>
      <c r="HH7" s="178"/>
      <c r="HI7" s="178"/>
      <c r="HJ7" s="178"/>
      <c r="HK7" s="178"/>
      <c r="HL7" s="178"/>
      <c r="HM7" s="178"/>
      <c r="HN7" s="178"/>
      <c r="HO7" s="178"/>
      <c r="HP7" s="178"/>
      <c r="HQ7" s="178"/>
      <c r="HR7" s="178"/>
      <c r="HS7" s="178"/>
      <c r="HT7" s="178"/>
      <c r="HU7" s="178"/>
      <c r="HV7" s="178"/>
      <c r="HW7" s="178"/>
      <c r="HX7" s="178"/>
      <c r="HY7" s="178"/>
      <c r="HZ7" s="178"/>
      <c r="IA7" s="178"/>
      <c r="IB7" s="178"/>
      <c r="IC7" s="178"/>
      <c r="ID7" s="178"/>
      <c r="IE7" s="178"/>
      <c r="IF7" s="178"/>
      <c r="IG7" s="178"/>
      <c r="IH7" s="178"/>
      <c r="II7" s="178"/>
      <c r="IJ7" s="178"/>
      <c r="IK7" s="178"/>
      <c r="IL7" s="178"/>
      <c r="IM7" s="178"/>
      <c r="IN7" s="178"/>
      <c r="IO7" s="178"/>
      <c r="IP7" s="178"/>
      <c r="IQ7" s="178"/>
      <c r="IR7" s="178"/>
      <c r="IS7" s="178"/>
      <c r="IT7" s="178"/>
      <c r="IU7" s="178"/>
      <c r="IV7" s="178"/>
      <c r="IW7" s="178"/>
      <c r="IX7" s="178"/>
      <c r="IY7" s="178"/>
      <c r="IZ7" s="178"/>
      <c r="JA7" s="178"/>
      <c r="JB7" s="178"/>
      <c r="JC7" s="178"/>
      <c r="JD7" s="178"/>
      <c r="JE7" s="178"/>
      <c r="JF7" s="178"/>
      <c r="JG7" s="178"/>
      <c r="JH7" s="178"/>
      <c r="JI7" s="178"/>
      <c r="JJ7" s="178"/>
      <c r="JK7" s="178"/>
      <c r="JL7" s="178"/>
      <c r="JM7" s="178"/>
      <c r="JN7" s="178"/>
      <c r="JO7" s="178"/>
      <c r="JP7" s="178"/>
      <c r="JQ7" s="178"/>
      <c r="JR7" s="178"/>
      <c r="JS7" s="178"/>
      <c r="JT7" s="178"/>
      <c r="JU7" s="178"/>
      <c r="JV7" s="178"/>
      <c r="JW7" s="178"/>
    </row>
    <row r="8">
      <c r="A8" s="50" t="s">
        <v>96</v>
      </c>
      <c r="B8" s="83" t="s">
        <v>479</v>
      </c>
      <c r="C8" s="50">
        <v>1811008.0</v>
      </c>
      <c r="D8" s="175">
        <v>164.0</v>
      </c>
      <c r="E8" s="175">
        <v>0.0</v>
      </c>
      <c r="F8" s="175">
        <v>0.0</v>
      </c>
      <c r="G8" s="175">
        <v>0.0</v>
      </c>
      <c r="H8" s="175">
        <v>0.0</v>
      </c>
      <c r="I8" s="175">
        <v>175.0</v>
      </c>
      <c r="J8" s="175">
        <v>0.0</v>
      </c>
      <c r="K8" s="175">
        <v>0.0</v>
      </c>
      <c r="L8" s="175">
        <v>0.0</v>
      </c>
      <c r="M8" s="175">
        <v>0.0</v>
      </c>
      <c r="N8" s="175">
        <v>171.0</v>
      </c>
      <c r="O8" s="175">
        <v>0.0</v>
      </c>
      <c r="P8" s="175">
        <v>0.0</v>
      </c>
      <c r="Q8" s="175">
        <v>0.0</v>
      </c>
      <c r="R8" s="175">
        <v>0.0</v>
      </c>
      <c r="S8" s="175">
        <v>0.0</v>
      </c>
      <c r="T8" s="175">
        <v>168.0</v>
      </c>
      <c r="U8" s="175">
        <v>0.0</v>
      </c>
      <c r="V8" s="175">
        <v>0.0</v>
      </c>
      <c r="W8" s="175">
        <v>0.0</v>
      </c>
      <c r="X8" s="175">
        <v>0.0</v>
      </c>
      <c r="Y8" s="175">
        <v>0.0</v>
      </c>
      <c r="Z8" s="175">
        <v>0.0</v>
      </c>
      <c r="AA8" s="175">
        <v>0.0</v>
      </c>
      <c r="AB8" s="175">
        <v>158.0</v>
      </c>
      <c r="AC8" s="175">
        <v>0.0</v>
      </c>
      <c r="AD8" s="175">
        <v>0.0</v>
      </c>
      <c r="AE8" s="175">
        <v>0.0</v>
      </c>
      <c r="AF8" s="175">
        <v>0.0</v>
      </c>
      <c r="AG8" s="175">
        <v>0.0</v>
      </c>
      <c r="AH8" s="175">
        <v>0.0</v>
      </c>
      <c r="AI8" s="175">
        <v>0.0</v>
      </c>
      <c r="AJ8" s="175">
        <v>167.0</v>
      </c>
      <c r="AK8" s="175">
        <v>0.0</v>
      </c>
      <c r="AL8" s="175">
        <v>0.0</v>
      </c>
      <c r="AM8" s="175">
        <v>0.0</v>
      </c>
      <c r="AN8" s="175">
        <v>0.0</v>
      </c>
      <c r="AO8" s="175">
        <v>0.0</v>
      </c>
      <c r="AP8" s="175">
        <v>0.0</v>
      </c>
      <c r="AQ8" s="175">
        <v>0.0</v>
      </c>
      <c r="AR8" s="175">
        <v>160.0</v>
      </c>
      <c r="AS8" s="175">
        <v>0.0</v>
      </c>
      <c r="AT8" s="175">
        <v>0.0</v>
      </c>
      <c r="AU8" s="175">
        <v>0.0</v>
      </c>
      <c r="AV8" s="175">
        <v>0.0</v>
      </c>
      <c r="AW8" s="175">
        <v>0.0</v>
      </c>
      <c r="AX8" s="175">
        <v>0.0</v>
      </c>
      <c r="AY8" s="175">
        <v>0.0</v>
      </c>
      <c r="AZ8" s="175">
        <v>0.0</v>
      </c>
      <c r="BA8" s="175">
        <v>0.0</v>
      </c>
      <c r="BB8" s="175">
        <v>0.0</v>
      </c>
      <c r="BC8" s="175">
        <v>0.0</v>
      </c>
      <c r="BD8" s="175">
        <v>0.0</v>
      </c>
      <c r="BE8" s="175">
        <v>0.0</v>
      </c>
      <c r="BF8" s="175">
        <v>0.0</v>
      </c>
      <c r="BG8" s="175">
        <v>0.0</v>
      </c>
      <c r="BH8" s="175">
        <v>0.0</v>
      </c>
      <c r="BI8" s="175">
        <v>0.0</v>
      </c>
      <c r="BJ8" s="175">
        <v>0.0</v>
      </c>
      <c r="BK8" s="175">
        <v>0.0</v>
      </c>
      <c r="BL8" s="175">
        <v>0.0</v>
      </c>
      <c r="BM8" s="175">
        <v>0.0</v>
      </c>
      <c r="BN8" s="175">
        <v>0.0</v>
      </c>
      <c r="BO8" s="175">
        <v>0.0</v>
      </c>
      <c r="BP8" s="175">
        <v>0.0</v>
      </c>
      <c r="BQ8" s="175">
        <v>0.0</v>
      </c>
      <c r="BR8" s="175">
        <v>0.0</v>
      </c>
      <c r="BS8" s="175">
        <v>0.0</v>
      </c>
      <c r="BT8" s="175">
        <v>0.0</v>
      </c>
      <c r="BU8" s="175">
        <v>0.0</v>
      </c>
      <c r="BV8" s="175">
        <v>0.0</v>
      </c>
      <c r="BW8" s="175">
        <v>0.0</v>
      </c>
      <c r="BX8" s="175">
        <v>0.0</v>
      </c>
      <c r="BY8" s="175">
        <v>0.0</v>
      </c>
      <c r="BZ8" s="175">
        <v>0.0</v>
      </c>
      <c r="CA8" s="175">
        <v>0.0</v>
      </c>
      <c r="CB8" s="175">
        <v>0.0</v>
      </c>
      <c r="CC8" s="175">
        <v>0.0</v>
      </c>
      <c r="CD8" s="175">
        <v>167.0</v>
      </c>
      <c r="CE8" s="175">
        <v>0.0</v>
      </c>
      <c r="CF8" s="175">
        <v>0.0</v>
      </c>
      <c r="CG8" s="175">
        <v>0.0</v>
      </c>
      <c r="CH8" s="175">
        <v>0.0</v>
      </c>
      <c r="CI8" s="175">
        <v>0.0</v>
      </c>
      <c r="CJ8" s="175">
        <v>0.0</v>
      </c>
      <c r="CK8" s="175">
        <v>0.0</v>
      </c>
      <c r="CL8" s="175">
        <v>0.0</v>
      </c>
      <c r="CM8" s="175">
        <v>0.0</v>
      </c>
      <c r="CN8" s="175">
        <v>180.0</v>
      </c>
      <c r="CO8" s="175">
        <v>0.0</v>
      </c>
      <c r="CP8" s="175">
        <v>0.0</v>
      </c>
      <c r="CQ8" s="175">
        <v>0.0</v>
      </c>
      <c r="CR8" s="175">
        <v>0.0</v>
      </c>
      <c r="CS8" s="175">
        <v>0.0</v>
      </c>
      <c r="CT8" s="175">
        <v>0.0</v>
      </c>
      <c r="CU8" s="175">
        <v>0.0</v>
      </c>
      <c r="CV8" s="175">
        <v>0.0</v>
      </c>
      <c r="CW8" s="175">
        <v>0.0</v>
      </c>
      <c r="CX8" s="175">
        <v>175.0</v>
      </c>
      <c r="CY8" s="175">
        <v>0.0</v>
      </c>
      <c r="CZ8" s="175">
        <v>0.0</v>
      </c>
      <c r="DA8" s="175">
        <v>0.0</v>
      </c>
      <c r="DB8" s="175">
        <v>0.0</v>
      </c>
      <c r="DC8" s="175">
        <v>0.0</v>
      </c>
      <c r="DD8" s="175">
        <v>0.0</v>
      </c>
      <c r="DE8" s="175">
        <v>0.0</v>
      </c>
      <c r="DF8" s="175">
        <v>0.0</v>
      </c>
      <c r="DG8" s="175">
        <v>0.0</v>
      </c>
      <c r="DH8" s="175">
        <v>0.0</v>
      </c>
      <c r="DI8" s="175">
        <v>0.0</v>
      </c>
      <c r="DJ8" s="175">
        <v>0.0</v>
      </c>
      <c r="DK8" s="175">
        <v>0.0</v>
      </c>
      <c r="DL8" s="175">
        <v>0.0</v>
      </c>
      <c r="DM8" s="175">
        <v>0.0</v>
      </c>
      <c r="DN8" s="175">
        <v>0.0</v>
      </c>
      <c r="DO8" s="175">
        <v>0.0</v>
      </c>
      <c r="DP8" s="175">
        <v>0.0</v>
      </c>
      <c r="DQ8" s="175">
        <v>0.0</v>
      </c>
      <c r="DR8" s="175">
        <v>0.0</v>
      </c>
      <c r="DS8" s="175">
        <v>0.0</v>
      </c>
      <c r="DT8" s="175">
        <v>0.0</v>
      </c>
      <c r="DU8" s="175">
        <v>0.0</v>
      </c>
      <c r="DV8" s="175">
        <v>0.0</v>
      </c>
      <c r="DW8" s="175">
        <v>0.0</v>
      </c>
      <c r="DX8" s="175">
        <v>0.0</v>
      </c>
      <c r="DY8" s="175">
        <v>0.0</v>
      </c>
      <c r="DZ8" s="175">
        <v>0.0</v>
      </c>
      <c r="EA8" s="175">
        <v>0.0</v>
      </c>
      <c r="EB8" s="175">
        <v>0.0</v>
      </c>
      <c r="EC8" s="175">
        <v>0.0</v>
      </c>
      <c r="ED8" s="175">
        <v>0.0</v>
      </c>
      <c r="EE8" s="175">
        <v>0.0</v>
      </c>
      <c r="EF8" s="175">
        <v>0.0</v>
      </c>
      <c r="EG8" s="175">
        <v>0.0</v>
      </c>
      <c r="EH8" s="175">
        <v>0.0</v>
      </c>
      <c r="EI8" s="175">
        <v>0.0</v>
      </c>
      <c r="EJ8" s="175">
        <v>0.0</v>
      </c>
      <c r="EK8" s="175">
        <v>0.0</v>
      </c>
      <c r="EL8" s="175">
        <v>0.0</v>
      </c>
      <c r="EM8" s="176">
        <v>0.0</v>
      </c>
      <c r="EN8" s="177">
        <f t="shared" si="1"/>
        <v>95013.072</v>
      </c>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8"/>
      <c r="GV8" s="178"/>
      <c r="GW8" s="178"/>
      <c r="GX8" s="178"/>
      <c r="GY8" s="178"/>
      <c r="GZ8" s="178"/>
      <c r="HA8" s="178"/>
      <c r="HB8" s="178"/>
      <c r="HC8" s="178"/>
      <c r="HD8" s="178"/>
      <c r="HE8" s="178"/>
      <c r="HF8" s="178"/>
      <c r="HG8" s="178"/>
      <c r="HH8" s="178"/>
      <c r="HI8" s="178"/>
      <c r="HJ8" s="178"/>
      <c r="HK8" s="178"/>
      <c r="HL8" s="178"/>
      <c r="HM8" s="178"/>
      <c r="HN8" s="178"/>
      <c r="HO8" s="178"/>
      <c r="HP8" s="178"/>
      <c r="HQ8" s="178"/>
      <c r="HR8" s="178"/>
      <c r="HS8" s="178"/>
      <c r="HT8" s="178"/>
      <c r="HU8" s="178"/>
      <c r="HV8" s="178"/>
      <c r="HW8" s="178"/>
      <c r="HX8" s="178"/>
      <c r="HY8" s="178"/>
      <c r="HZ8" s="178"/>
      <c r="IA8" s="178"/>
      <c r="IB8" s="178"/>
      <c r="IC8" s="178"/>
      <c r="ID8" s="178"/>
      <c r="IE8" s="178"/>
      <c r="IF8" s="178"/>
      <c r="IG8" s="178"/>
      <c r="IH8" s="178"/>
      <c r="II8" s="178"/>
      <c r="IJ8" s="178"/>
      <c r="IK8" s="178"/>
      <c r="IL8" s="178"/>
      <c r="IM8" s="178"/>
      <c r="IN8" s="178"/>
      <c r="IO8" s="178"/>
      <c r="IP8" s="178"/>
      <c r="IQ8" s="178"/>
      <c r="IR8" s="178"/>
      <c r="IS8" s="178"/>
      <c r="IT8" s="178"/>
      <c r="IU8" s="178"/>
      <c r="IV8" s="178"/>
      <c r="IW8" s="178"/>
      <c r="IX8" s="178"/>
      <c r="IY8" s="178"/>
      <c r="IZ8" s="178"/>
      <c r="JA8" s="178"/>
      <c r="JB8" s="178"/>
      <c r="JC8" s="178"/>
      <c r="JD8" s="178"/>
      <c r="JE8" s="178"/>
      <c r="JF8" s="178"/>
      <c r="JG8" s="178"/>
      <c r="JH8" s="178"/>
      <c r="JI8" s="178"/>
      <c r="JJ8" s="178"/>
      <c r="JK8" s="178"/>
      <c r="JL8" s="178"/>
      <c r="JM8" s="178"/>
      <c r="JN8" s="178"/>
      <c r="JO8" s="178"/>
      <c r="JP8" s="178"/>
      <c r="JQ8" s="178"/>
      <c r="JR8" s="178"/>
      <c r="JS8" s="178"/>
      <c r="JT8" s="178"/>
      <c r="JU8" s="178"/>
      <c r="JV8" s="178"/>
      <c r="JW8" s="178"/>
    </row>
    <row r="9">
      <c r="A9" s="50" t="s">
        <v>96</v>
      </c>
      <c r="B9" s="83" t="s">
        <v>479</v>
      </c>
      <c r="C9" s="50">
        <v>1811010.0</v>
      </c>
      <c r="D9" s="175">
        <v>524.0</v>
      </c>
      <c r="E9" s="175">
        <v>0.0</v>
      </c>
      <c r="F9" s="175">
        <v>0.0</v>
      </c>
      <c r="G9" s="175">
        <v>0.0</v>
      </c>
      <c r="H9" s="175">
        <v>0.0</v>
      </c>
      <c r="I9" s="175">
        <v>560.0</v>
      </c>
      <c r="J9" s="175">
        <v>0.0</v>
      </c>
      <c r="K9" s="175">
        <v>0.0</v>
      </c>
      <c r="L9" s="175">
        <v>0.0</v>
      </c>
      <c r="M9" s="175">
        <v>0.0</v>
      </c>
      <c r="N9" s="175">
        <v>549.0</v>
      </c>
      <c r="O9" s="175">
        <v>0.0</v>
      </c>
      <c r="P9" s="175">
        <v>0.0</v>
      </c>
      <c r="Q9" s="175">
        <v>0.0</v>
      </c>
      <c r="R9" s="175">
        <v>0.0</v>
      </c>
      <c r="S9" s="175">
        <v>539.0</v>
      </c>
      <c r="T9" s="175">
        <v>0.0</v>
      </c>
      <c r="U9" s="175">
        <v>0.0</v>
      </c>
      <c r="V9" s="175">
        <v>0.0</v>
      </c>
      <c r="W9" s="175">
        <v>0.0</v>
      </c>
      <c r="X9" s="175">
        <v>0.0</v>
      </c>
      <c r="Y9" s="175">
        <v>0.0</v>
      </c>
      <c r="Z9" s="175">
        <v>0.0</v>
      </c>
      <c r="AA9" s="175">
        <v>0.0</v>
      </c>
      <c r="AB9" s="175">
        <v>507.0</v>
      </c>
      <c r="AC9" s="175">
        <v>0.0</v>
      </c>
      <c r="AD9" s="175">
        <v>0.0</v>
      </c>
      <c r="AE9" s="175">
        <v>0.0</v>
      </c>
      <c r="AF9" s="175">
        <v>0.0</v>
      </c>
      <c r="AG9" s="175">
        <v>0.0</v>
      </c>
      <c r="AH9" s="175">
        <v>0.0</v>
      </c>
      <c r="AI9" s="175">
        <v>0.0</v>
      </c>
      <c r="AJ9" s="175">
        <v>533.0</v>
      </c>
      <c r="AK9" s="175">
        <v>0.0</v>
      </c>
      <c r="AL9" s="175">
        <v>0.0</v>
      </c>
      <c r="AM9" s="175">
        <v>0.0</v>
      </c>
      <c r="AN9" s="175">
        <v>0.0</v>
      </c>
      <c r="AO9" s="175">
        <v>0.0</v>
      </c>
      <c r="AP9" s="175">
        <v>0.0</v>
      </c>
      <c r="AQ9" s="175">
        <v>0.0</v>
      </c>
      <c r="AR9" s="175">
        <v>0.0</v>
      </c>
      <c r="AS9" s="175">
        <v>512.0</v>
      </c>
      <c r="AT9" s="175">
        <v>0.0</v>
      </c>
      <c r="AU9" s="175">
        <v>0.0</v>
      </c>
      <c r="AV9" s="175">
        <v>0.0</v>
      </c>
      <c r="AW9" s="175">
        <v>0.0</v>
      </c>
      <c r="AX9" s="175">
        <v>0.0</v>
      </c>
      <c r="AY9" s="175">
        <v>0.0</v>
      </c>
      <c r="AZ9" s="175">
        <v>0.0</v>
      </c>
      <c r="BA9" s="175">
        <v>0.0</v>
      </c>
      <c r="BB9" s="175">
        <v>0.0</v>
      </c>
      <c r="BC9" s="175">
        <v>0.0</v>
      </c>
      <c r="BD9" s="175">
        <v>0.0</v>
      </c>
      <c r="BE9" s="175">
        <v>0.0</v>
      </c>
      <c r="BF9" s="175">
        <v>0.0</v>
      </c>
      <c r="BG9" s="175">
        <v>0.0</v>
      </c>
      <c r="BH9" s="175">
        <v>0.0</v>
      </c>
      <c r="BI9" s="175">
        <v>0.0</v>
      </c>
      <c r="BJ9" s="175">
        <v>0.0</v>
      </c>
      <c r="BK9" s="175">
        <v>0.0</v>
      </c>
      <c r="BL9" s="175">
        <v>0.0</v>
      </c>
      <c r="BM9" s="175">
        <v>0.0</v>
      </c>
      <c r="BN9" s="175">
        <v>0.0</v>
      </c>
      <c r="BO9" s="175">
        <v>0.0</v>
      </c>
      <c r="BP9" s="175">
        <v>0.0</v>
      </c>
      <c r="BQ9" s="175">
        <v>0.0</v>
      </c>
      <c r="BR9" s="175">
        <v>0.0</v>
      </c>
      <c r="BS9" s="175">
        <v>0.0</v>
      </c>
      <c r="BT9" s="175">
        <v>0.0</v>
      </c>
      <c r="BU9" s="175">
        <v>0.0</v>
      </c>
      <c r="BV9" s="175">
        <v>0.0</v>
      </c>
      <c r="BW9" s="175">
        <v>0.0</v>
      </c>
      <c r="BX9" s="175">
        <v>0.0</v>
      </c>
      <c r="BY9" s="175">
        <v>0.0</v>
      </c>
      <c r="BZ9" s="175">
        <v>0.0</v>
      </c>
      <c r="CA9" s="175">
        <v>0.0</v>
      </c>
      <c r="CB9" s="175">
        <v>0.0</v>
      </c>
      <c r="CC9" s="175">
        <v>0.0</v>
      </c>
      <c r="CD9" s="175">
        <v>0.0</v>
      </c>
      <c r="CE9" s="175">
        <v>533.0</v>
      </c>
      <c r="CF9" s="175">
        <v>0.0</v>
      </c>
      <c r="CG9" s="175">
        <v>0.0</v>
      </c>
      <c r="CH9" s="175">
        <v>0.0</v>
      </c>
      <c r="CI9" s="175">
        <v>0.0</v>
      </c>
      <c r="CJ9" s="175">
        <v>0.0</v>
      </c>
      <c r="CK9" s="175">
        <v>0.0</v>
      </c>
      <c r="CL9" s="175">
        <v>0.0</v>
      </c>
      <c r="CM9" s="175">
        <v>0.0</v>
      </c>
      <c r="CN9" s="175">
        <v>576.0</v>
      </c>
      <c r="CO9" s="175">
        <v>0.0</v>
      </c>
      <c r="CP9" s="175">
        <v>0.0</v>
      </c>
      <c r="CQ9" s="175">
        <v>0.0</v>
      </c>
      <c r="CR9" s="175">
        <v>0.0</v>
      </c>
      <c r="CS9" s="175">
        <v>0.0</v>
      </c>
      <c r="CT9" s="175">
        <v>0.0</v>
      </c>
      <c r="CU9" s="175">
        <v>0.0</v>
      </c>
      <c r="CV9" s="175">
        <v>0.0</v>
      </c>
      <c r="CW9" s="175">
        <v>0.0</v>
      </c>
      <c r="CX9" s="175">
        <v>560.0</v>
      </c>
      <c r="CY9" s="175">
        <v>0.0</v>
      </c>
      <c r="CZ9" s="175">
        <v>0.0</v>
      </c>
      <c r="DA9" s="175">
        <v>0.0</v>
      </c>
      <c r="DB9" s="175">
        <v>0.0</v>
      </c>
      <c r="DC9" s="175">
        <v>0.0</v>
      </c>
      <c r="DD9" s="175">
        <v>0.0</v>
      </c>
      <c r="DE9" s="175">
        <v>0.0</v>
      </c>
      <c r="DF9" s="175">
        <v>0.0</v>
      </c>
      <c r="DG9" s="175">
        <v>0.0</v>
      </c>
      <c r="DH9" s="175">
        <v>0.0</v>
      </c>
      <c r="DI9" s="175">
        <v>0.0</v>
      </c>
      <c r="DJ9" s="175">
        <v>0.0</v>
      </c>
      <c r="DK9" s="175">
        <v>0.0</v>
      </c>
      <c r="DL9" s="175">
        <v>0.0</v>
      </c>
      <c r="DM9" s="175">
        <v>0.0</v>
      </c>
      <c r="DN9" s="175">
        <v>0.0</v>
      </c>
      <c r="DO9" s="175">
        <v>0.0</v>
      </c>
      <c r="DP9" s="175">
        <v>0.0</v>
      </c>
      <c r="DQ9" s="175">
        <v>0.0</v>
      </c>
      <c r="DR9" s="175">
        <v>0.0</v>
      </c>
      <c r="DS9" s="175">
        <v>0.0</v>
      </c>
      <c r="DT9" s="175">
        <v>0.0</v>
      </c>
      <c r="DU9" s="175">
        <v>0.0</v>
      </c>
      <c r="DV9" s="175">
        <v>0.0</v>
      </c>
      <c r="DW9" s="175">
        <v>0.0</v>
      </c>
      <c r="DX9" s="175">
        <v>0.0</v>
      </c>
      <c r="DY9" s="175">
        <v>0.0</v>
      </c>
      <c r="DZ9" s="175">
        <v>0.0</v>
      </c>
      <c r="EA9" s="175">
        <v>0.0</v>
      </c>
      <c r="EB9" s="175">
        <v>0.0</v>
      </c>
      <c r="EC9" s="175">
        <v>0.0</v>
      </c>
      <c r="ED9" s="175">
        <v>0.0</v>
      </c>
      <c r="EE9" s="175">
        <v>0.0</v>
      </c>
      <c r="EF9" s="175">
        <v>0.0</v>
      </c>
      <c r="EG9" s="175">
        <v>0.0</v>
      </c>
      <c r="EH9" s="175">
        <v>0.0</v>
      </c>
      <c r="EI9" s="175">
        <v>0.0</v>
      </c>
      <c r="EJ9" s="175">
        <v>0.0</v>
      </c>
      <c r="EK9" s="175">
        <v>0.0</v>
      </c>
      <c r="EL9" s="175">
        <v>0.0</v>
      </c>
      <c r="EM9" s="176">
        <v>0.0</v>
      </c>
      <c r="EN9" s="177">
        <f t="shared" si="1"/>
        <v>303578.352</v>
      </c>
      <c r="EO9" s="178"/>
      <c r="EP9" s="178"/>
      <c r="EQ9" s="178"/>
      <c r="ER9" s="178"/>
      <c r="ES9" s="178"/>
      <c r="ET9" s="178"/>
      <c r="EU9" s="178"/>
      <c r="EV9" s="178"/>
      <c r="EW9" s="178"/>
      <c r="EX9" s="178"/>
      <c r="EY9" s="178"/>
      <c r="EZ9" s="178"/>
      <c r="FA9" s="178"/>
      <c r="FB9" s="178"/>
      <c r="FC9" s="178"/>
      <c r="FD9" s="178"/>
      <c r="FE9" s="178"/>
      <c r="FF9" s="178"/>
      <c r="FG9" s="178"/>
      <c r="FH9" s="178"/>
      <c r="FI9" s="178"/>
      <c r="FJ9" s="178"/>
      <c r="FK9" s="178"/>
      <c r="FL9" s="178"/>
      <c r="FM9" s="178"/>
      <c r="FN9" s="178"/>
      <c r="FO9" s="178"/>
      <c r="FP9" s="178"/>
      <c r="FQ9" s="178"/>
      <c r="FR9" s="178"/>
      <c r="FS9" s="178"/>
      <c r="FT9" s="178"/>
      <c r="FU9" s="178"/>
      <c r="FV9" s="178"/>
      <c r="FW9" s="178"/>
      <c r="FX9" s="178"/>
      <c r="FY9" s="178"/>
      <c r="FZ9" s="178"/>
      <c r="GA9" s="178"/>
      <c r="GB9" s="178"/>
      <c r="GC9" s="178"/>
      <c r="GD9" s="178"/>
      <c r="GE9" s="178"/>
      <c r="GF9" s="178"/>
      <c r="GG9" s="178"/>
      <c r="GH9" s="178"/>
      <c r="GI9" s="178"/>
      <c r="GJ9" s="178"/>
      <c r="GK9" s="178"/>
      <c r="GL9" s="178"/>
      <c r="GM9" s="178"/>
      <c r="GN9" s="178"/>
      <c r="GO9" s="178"/>
      <c r="GP9" s="178"/>
      <c r="GQ9" s="178"/>
      <c r="GR9" s="178"/>
      <c r="GS9" s="178"/>
      <c r="GT9" s="178"/>
      <c r="GU9" s="178"/>
      <c r="GV9" s="178"/>
      <c r="GW9" s="178"/>
      <c r="GX9" s="178"/>
      <c r="GY9" s="178"/>
      <c r="GZ9" s="178"/>
      <c r="HA9" s="178"/>
      <c r="HB9" s="178"/>
      <c r="HC9" s="178"/>
      <c r="HD9" s="178"/>
      <c r="HE9" s="178"/>
      <c r="HF9" s="178"/>
      <c r="HG9" s="178"/>
      <c r="HH9" s="178"/>
      <c r="HI9" s="178"/>
      <c r="HJ9" s="178"/>
      <c r="HK9" s="178"/>
      <c r="HL9" s="178"/>
      <c r="HM9" s="178"/>
      <c r="HN9" s="178"/>
      <c r="HO9" s="178"/>
      <c r="HP9" s="178"/>
      <c r="HQ9" s="178"/>
      <c r="HR9" s="178"/>
      <c r="HS9" s="178"/>
      <c r="HT9" s="178"/>
      <c r="HU9" s="178"/>
      <c r="HV9" s="178"/>
      <c r="HW9" s="178"/>
      <c r="HX9" s="178"/>
      <c r="HY9" s="178"/>
      <c r="HZ9" s="178"/>
      <c r="IA9" s="178"/>
      <c r="IB9" s="178"/>
      <c r="IC9" s="178"/>
      <c r="ID9" s="178"/>
      <c r="IE9" s="178"/>
      <c r="IF9" s="178"/>
      <c r="IG9" s="178"/>
      <c r="IH9" s="178"/>
      <c r="II9" s="178"/>
      <c r="IJ9" s="178"/>
      <c r="IK9" s="178"/>
      <c r="IL9" s="178"/>
      <c r="IM9" s="178"/>
      <c r="IN9" s="178"/>
      <c r="IO9" s="178"/>
      <c r="IP9" s="178"/>
      <c r="IQ9" s="178"/>
      <c r="IR9" s="178"/>
      <c r="IS9" s="178"/>
      <c r="IT9" s="178"/>
      <c r="IU9" s="178"/>
      <c r="IV9" s="178"/>
      <c r="IW9" s="178"/>
      <c r="IX9" s="178"/>
      <c r="IY9" s="178"/>
      <c r="IZ9" s="178"/>
      <c r="JA9" s="178"/>
      <c r="JB9" s="178"/>
      <c r="JC9" s="178"/>
      <c r="JD9" s="178"/>
      <c r="JE9" s="178"/>
      <c r="JF9" s="178"/>
      <c r="JG9" s="178"/>
      <c r="JH9" s="178"/>
      <c r="JI9" s="178"/>
      <c r="JJ9" s="178"/>
      <c r="JK9" s="178"/>
      <c r="JL9" s="178"/>
      <c r="JM9" s="178"/>
      <c r="JN9" s="178"/>
      <c r="JO9" s="178"/>
      <c r="JP9" s="178"/>
      <c r="JQ9" s="178"/>
      <c r="JR9" s="178"/>
      <c r="JS9" s="178"/>
      <c r="JT9" s="178"/>
      <c r="JU9" s="178"/>
      <c r="JV9" s="178"/>
      <c r="JW9" s="178"/>
    </row>
    <row r="10">
      <c r="A10" s="50" t="s">
        <v>96</v>
      </c>
      <c r="B10" s="83" t="s">
        <v>479</v>
      </c>
      <c r="C10" s="50">
        <v>1811011.0</v>
      </c>
      <c r="D10" s="175">
        <v>327.0</v>
      </c>
      <c r="E10" s="175">
        <v>0.0</v>
      </c>
      <c r="F10" s="175">
        <v>0.0</v>
      </c>
      <c r="G10" s="175">
        <v>0.0</v>
      </c>
      <c r="H10" s="175">
        <v>0.0</v>
      </c>
      <c r="I10" s="175">
        <v>350.0</v>
      </c>
      <c r="J10" s="175">
        <v>0.0</v>
      </c>
      <c r="K10" s="175">
        <v>0.0</v>
      </c>
      <c r="L10" s="175">
        <v>0.0</v>
      </c>
      <c r="M10" s="175">
        <v>0.0</v>
      </c>
      <c r="N10" s="175">
        <v>343.0</v>
      </c>
      <c r="O10" s="175">
        <v>0.0</v>
      </c>
      <c r="P10" s="175">
        <v>0.0</v>
      </c>
      <c r="Q10" s="175">
        <v>0.0</v>
      </c>
      <c r="R10" s="175">
        <v>0.0</v>
      </c>
      <c r="S10" s="175">
        <v>337.0</v>
      </c>
      <c r="T10" s="175">
        <v>0.0</v>
      </c>
      <c r="U10" s="175">
        <v>0.0</v>
      </c>
      <c r="V10" s="175">
        <v>0.0</v>
      </c>
      <c r="W10" s="175">
        <v>0.0</v>
      </c>
      <c r="X10" s="175">
        <v>0.0</v>
      </c>
      <c r="Y10" s="175">
        <v>0.0</v>
      </c>
      <c r="Z10" s="175">
        <v>0.0</v>
      </c>
      <c r="AA10" s="175">
        <v>0.0</v>
      </c>
      <c r="AB10" s="175">
        <v>317.0</v>
      </c>
      <c r="AC10" s="175">
        <v>0.0</v>
      </c>
      <c r="AD10" s="175">
        <v>0.0</v>
      </c>
      <c r="AE10" s="175">
        <v>0.0</v>
      </c>
      <c r="AF10" s="175">
        <v>0.0</v>
      </c>
      <c r="AG10" s="175">
        <v>0.0</v>
      </c>
      <c r="AH10" s="175">
        <v>0.0</v>
      </c>
      <c r="AI10" s="175">
        <v>0.0</v>
      </c>
      <c r="AJ10" s="175">
        <v>333.0</v>
      </c>
      <c r="AK10" s="175">
        <v>0.0</v>
      </c>
      <c r="AL10" s="175">
        <v>0.0</v>
      </c>
      <c r="AM10" s="175">
        <v>0.0</v>
      </c>
      <c r="AN10" s="175">
        <v>0.0</v>
      </c>
      <c r="AO10" s="175">
        <v>0.0</v>
      </c>
      <c r="AP10" s="175">
        <v>0.0</v>
      </c>
      <c r="AQ10" s="175">
        <v>0.0</v>
      </c>
      <c r="AR10" s="175">
        <v>0.0</v>
      </c>
      <c r="AS10" s="175">
        <v>320.0</v>
      </c>
      <c r="AT10" s="175">
        <v>0.0</v>
      </c>
      <c r="AU10" s="175">
        <v>0.0</v>
      </c>
      <c r="AV10" s="175">
        <v>0.0</v>
      </c>
      <c r="AW10" s="175">
        <v>0.0</v>
      </c>
      <c r="AX10" s="175">
        <v>0.0</v>
      </c>
      <c r="AY10" s="175">
        <v>0.0</v>
      </c>
      <c r="AZ10" s="175">
        <v>0.0</v>
      </c>
      <c r="BA10" s="175">
        <v>0.0</v>
      </c>
      <c r="BB10" s="175">
        <v>0.0</v>
      </c>
      <c r="BC10" s="175">
        <v>0.0</v>
      </c>
      <c r="BD10" s="175">
        <v>0.0</v>
      </c>
      <c r="BE10" s="175">
        <v>0.0</v>
      </c>
      <c r="BF10" s="175">
        <v>0.0</v>
      </c>
      <c r="BG10" s="175">
        <v>0.0</v>
      </c>
      <c r="BH10" s="175">
        <v>0.0</v>
      </c>
      <c r="BI10" s="175">
        <v>0.0</v>
      </c>
      <c r="BJ10" s="175">
        <v>0.0</v>
      </c>
      <c r="BK10" s="175">
        <v>0.0</v>
      </c>
      <c r="BL10" s="175">
        <v>0.0</v>
      </c>
      <c r="BM10" s="175">
        <v>0.0</v>
      </c>
      <c r="BN10" s="175">
        <v>0.0</v>
      </c>
      <c r="BO10" s="175">
        <v>0.0</v>
      </c>
      <c r="BP10" s="175">
        <v>0.0</v>
      </c>
      <c r="BQ10" s="175">
        <v>0.0</v>
      </c>
      <c r="BR10" s="175">
        <v>0.0</v>
      </c>
      <c r="BS10" s="175">
        <v>0.0</v>
      </c>
      <c r="BT10" s="175">
        <v>0.0</v>
      </c>
      <c r="BU10" s="175">
        <v>0.0</v>
      </c>
      <c r="BV10" s="175">
        <v>0.0</v>
      </c>
      <c r="BW10" s="175">
        <v>0.0</v>
      </c>
      <c r="BX10" s="175">
        <v>0.0</v>
      </c>
      <c r="BY10" s="175">
        <v>0.0</v>
      </c>
      <c r="BZ10" s="175">
        <v>0.0</v>
      </c>
      <c r="CA10" s="175">
        <v>0.0</v>
      </c>
      <c r="CB10" s="175">
        <v>0.0</v>
      </c>
      <c r="CC10" s="175">
        <v>0.0</v>
      </c>
      <c r="CD10" s="175">
        <v>0.0</v>
      </c>
      <c r="CE10" s="175">
        <v>333.0</v>
      </c>
      <c r="CF10" s="175">
        <v>0.0</v>
      </c>
      <c r="CG10" s="175">
        <v>0.0</v>
      </c>
      <c r="CH10" s="175">
        <v>0.0</v>
      </c>
      <c r="CI10" s="175">
        <v>0.0</v>
      </c>
      <c r="CJ10" s="175">
        <v>0.0</v>
      </c>
      <c r="CK10" s="175">
        <v>0.0</v>
      </c>
      <c r="CL10" s="175">
        <v>0.0</v>
      </c>
      <c r="CM10" s="175">
        <v>0.0</v>
      </c>
      <c r="CN10" s="175">
        <v>360.0</v>
      </c>
      <c r="CO10" s="175">
        <v>0.0</v>
      </c>
      <c r="CP10" s="175">
        <v>0.0</v>
      </c>
      <c r="CQ10" s="175">
        <v>0.0</v>
      </c>
      <c r="CR10" s="175">
        <v>0.0</v>
      </c>
      <c r="CS10" s="175">
        <v>0.0</v>
      </c>
      <c r="CT10" s="175">
        <v>0.0</v>
      </c>
      <c r="CU10" s="175">
        <v>0.0</v>
      </c>
      <c r="CV10" s="175">
        <v>0.0</v>
      </c>
      <c r="CW10" s="175">
        <v>0.0</v>
      </c>
      <c r="CX10" s="175">
        <v>350.0</v>
      </c>
      <c r="CY10" s="175">
        <v>0.0</v>
      </c>
      <c r="CZ10" s="175">
        <v>0.0</v>
      </c>
      <c r="DA10" s="175">
        <v>0.0</v>
      </c>
      <c r="DB10" s="175">
        <v>0.0</v>
      </c>
      <c r="DC10" s="175">
        <v>0.0</v>
      </c>
      <c r="DD10" s="175">
        <v>0.0</v>
      </c>
      <c r="DE10" s="175">
        <v>0.0</v>
      </c>
      <c r="DF10" s="175">
        <v>0.0</v>
      </c>
      <c r="DG10" s="175">
        <v>0.0</v>
      </c>
      <c r="DH10" s="175">
        <v>0.0</v>
      </c>
      <c r="DI10" s="175">
        <v>0.0</v>
      </c>
      <c r="DJ10" s="175">
        <v>0.0</v>
      </c>
      <c r="DK10" s="175">
        <v>0.0</v>
      </c>
      <c r="DL10" s="175">
        <v>0.0</v>
      </c>
      <c r="DM10" s="175">
        <v>0.0</v>
      </c>
      <c r="DN10" s="175">
        <v>0.0</v>
      </c>
      <c r="DO10" s="175">
        <v>0.0</v>
      </c>
      <c r="DP10" s="175">
        <v>0.0</v>
      </c>
      <c r="DQ10" s="175">
        <v>0.0</v>
      </c>
      <c r="DR10" s="175">
        <v>0.0</v>
      </c>
      <c r="DS10" s="175">
        <v>0.0</v>
      </c>
      <c r="DT10" s="175">
        <v>0.0</v>
      </c>
      <c r="DU10" s="175">
        <v>0.0</v>
      </c>
      <c r="DV10" s="175">
        <v>0.0</v>
      </c>
      <c r="DW10" s="175">
        <v>0.0</v>
      </c>
      <c r="DX10" s="175">
        <v>0.0</v>
      </c>
      <c r="DY10" s="175">
        <v>0.0</v>
      </c>
      <c r="DZ10" s="175">
        <v>0.0</v>
      </c>
      <c r="EA10" s="175">
        <v>0.0</v>
      </c>
      <c r="EB10" s="175">
        <v>0.0</v>
      </c>
      <c r="EC10" s="175">
        <v>0.0</v>
      </c>
      <c r="ED10" s="175">
        <v>0.0</v>
      </c>
      <c r="EE10" s="175">
        <v>0.0</v>
      </c>
      <c r="EF10" s="175">
        <v>0.0</v>
      </c>
      <c r="EG10" s="175">
        <v>0.0</v>
      </c>
      <c r="EH10" s="175">
        <v>0.0</v>
      </c>
      <c r="EI10" s="175">
        <v>0.0</v>
      </c>
      <c r="EJ10" s="175">
        <v>0.0</v>
      </c>
      <c r="EK10" s="175">
        <v>0.0</v>
      </c>
      <c r="EL10" s="175">
        <v>0.0</v>
      </c>
      <c r="EM10" s="176">
        <v>0.0</v>
      </c>
      <c r="EN10" s="177">
        <f t="shared" si="1"/>
        <v>189446.796</v>
      </c>
      <c r="EO10" s="178"/>
      <c r="EP10" s="178"/>
      <c r="EQ10" s="178"/>
      <c r="ER10" s="178"/>
      <c r="ES10" s="178"/>
      <c r="ET10" s="178"/>
      <c r="EU10" s="178"/>
      <c r="EV10" s="178"/>
      <c r="EW10" s="178"/>
      <c r="EX10" s="178"/>
      <c r="EY10" s="178"/>
      <c r="EZ10" s="178"/>
      <c r="FA10" s="178"/>
      <c r="FB10" s="178"/>
      <c r="FC10" s="178"/>
      <c r="FD10" s="178"/>
      <c r="FE10" s="178"/>
      <c r="FF10" s="178"/>
      <c r="FG10" s="178"/>
      <c r="FH10" s="178"/>
      <c r="FI10" s="178"/>
      <c r="FJ10" s="178"/>
      <c r="FK10" s="178"/>
      <c r="FL10" s="178"/>
      <c r="FM10" s="178"/>
      <c r="FN10" s="178"/>
      <c r="FO10" s="178"/>
      <c r="FP10" s="178"/>
      <c r="FQ10" s="178"/>
      <c r="FR10" s="178"/>
      <c r="FS10" s="178"/>
      <c r="FT10" s="178"/>
      <c r="FU10" s="178"/>
      <c r="FV10" s="178"/>
      <c r="FW10" s="178"/>
      <c r="FX10" s="178"/>
      <c r="FY10" s="178"/>
      <c r="FZ10" s="178"/>
      <c r="GA10" s="178"/>
      <c r="GB10" s="178"/>
      <c r="GC10" s="178"/>
      <c r="GD10" s="178"/>
      <c r="GE10" s="178"/>
      <c r="GF10" s="178"/>
      <c r="GG10" s="178"/>
      <c r="GH10" s="178"/>
      <c r="GI10" s="178"/>
      <c r="GJ10" s="178"/>
      <c r="GK10" s="178"/>
      <c r="GL10" s="178"/>
      <c r="GM10" s="178"/>
      <c r="GN10" s="178"/>
      <c r="GO10" s="178"/>
      <c r="GP10" s="178"/>
      <c r="GQ10" s="178"/>
      <c r="GR10" s="178"/>
      <c r="GS10" s="178"/>
      <c r="GT10" s="178"/>
      <c r="GU10" s="178"/>
      <c r="GV10" s="178"/>
      <c r="GW10" s="178"/>
      <c r="GX10" s="178"/>
      <c r="GY10" s="178"/>
      <c r="GZ10" s="178"/>
      <c r="HA10" s="178"/>
      <c r="HB10" s="178"/>
      <c r="HC10" s="178"/>
      <c r="HD10" s="178"/>
      <c r="HE10" s="178"/>
      <c r="HF10" s="178"/>
      <c r="HG10" s="178"/>
      <c r="HH10" s="178"/>
      <c r="HI10" s="178"/>
      <c r="HJ10" s="178"/>
      <c r="HK10" s="178"/>
      <c r="HL10" s="178"/>
      <c r="HM10" s="178"/>
      <c r="HN10" s="178"/>
      <c r="HO10" s="178"/>
      <c r="HP10" s="178"/>
      <c r="HQ10" s="178"/>
      <c r="HR10" s="178"/>
      <c r="HS10" s="178"/>
      <c r="HT10" s="178"/>
      <c r="HU10" s="178"/>
      <c r="HV10" s="178"/>
      <c r="HW10" s="178"/>
      <c r="HX10" s="178"/>
      <c r="HY10" s="178"/>
      <c r="HZ10" s="178"/>
      <c r="IA10" s="178"/>
      <c r="IB10" s="178"/>
      <c r="IC10" s="178"/>
      <c r="ID10" s="178"/>
      <c r="IE10" s="178"/>
      <c r="IF10" s="178"/>
      <c r="IG10" s="178"/>
      <c r="IH10" s="178"/>
      <c r="II10" s="178"/>
      <c r="IJ10" s="178"/>
      <c r="IK10" s="178"/>
      <c r="IL10" s="178"/>
      <c r="IM10" s="178"/>
      <c r="IN10" s="178"/>
      <c r="IO10" s="178"/>
      <c r="IP10" s="178"/>
      <c r="IQ10" s="178"/>
      <c r="IR10" s="178"/>
      <c r="IS10" s="178"/>
      <c r="IT10" s="178"/>
      <c r="IU10" s="178"/>
      <c r="IV10" s="178"/>
      <c r="IW10" s="178"/>
      <c r="IX10" s="178"/>
      <c r="IY10" s="178"/>
      <c r="IZ10" s="178"/>
      <c r="JA10" s="178"/>
      <c r="JB10" s="178"/>
      <c r="JC10" s="178"/>
      <c r="JD10" s="178"/>
      <c r="JE10" s="178"/>
      <c r="JF10" s="178"/>
      <c r="JG10" s="178"/>
      <c r="JH10" s="178"/>
      <c r="JI10" s="178"/>
      <c r="JJ10" s="178"/>
      <c r="JK10" s="178"/>
      <c r="JL10" s="178"/>
      <c r="JM10" s="178"/>
      <c r="JN10" s="178"/>
      <c r="JO10" s="178"/>
      <c r="JP10" s="178"/>
      <c r="JQ10" s="178"/>
      <c r="JR10" s="178"/>
      <c r="JS10" s="178"/>
      <c r="JT10" s="178"/>
      <c r="JU10" s="178"/>
      <c r="JV10" s="178"/>
      <c r="JW10" s="178"/>
    </row>
    <row r="11">
      <c r="A11" s="50" t="s">
        <v>96</v>
      </c>
      <c r="B11" s="83" t="s">
        <v>479</v>
      </c>
      <c r="C11" s="50">
        <v>1811012.0</v>
      </c>
      <c r="D11" s="175">
        <v>33.0</v>
      </c>
      <c r="E11" s="175">
        <v>0.0</v>
      </c>
      <c r="F11" s="175">
        <v>0.0</v>
      </c>
      <c r="G11" s="175">
        <v>0.0</v>
      </c>
      <c r="H11" s="175">
        <v>0.0</v>
      </c>
      <c r="I11" s="175">
        <v>35.0</v>
      </c>
      <c r="J11" s="175">
        <v>0.0</v>
      </c>
      <c r="K11" s="175">
        <v>0.0</v>
      </c>
      <c r="L11" s="175">
        <v>0.0</v>
      </c>
      <c r="M11" s="175">
        <v>0.0</v>
      </c>
      <c r="N11" s="175">
        <v>34.0</v>
      </c>
      <c r="O11" s="175">
        <v>0.0</v>
      </c>
      <c r="P11" s="175">
        <v>0.0</v>
      </c>
      <c r="Q11" s="175">
        <v>0.0</v>
      </c>
      <c r="R11" s="175">
        <v>0.0</v>
      </c>
      <c r="S11" s="175">
        <v>34.0</v>
      </c>
      <c r="T11" s="175">
        <v>0.0</v>
      </c>
      <c r="U11" s="175">
        <v>0.0</v>
      </c>
      <c r="V11" s="175">
        <v>0.0</v>
      </c>
      <c r="W11" s="175">
        <v>0.0</v>
      </c>
      <c r="X11" s="175">
        <v>0.0</v>
      </c>
      <c r="Y11" s="175">
        <v>0.0</v>
      </c>
      <c r="Z11" s="175">
        <v>0.0</v>
      </c>
      <c r="AA11" s="175">
        <v>0.0</v>
      </c>
      <c r="AB11" s="175">
        <v>32.0</v>
      </c>
      <c r="AC11" s="175">
        <v>0.0</v>
      </c>
      <c r="AD11" s="175">
        <v>0.0</v>
      </c>
      <c r="AE11" s="175">
        <v>0.0</v>
      </c>
      <c r="AF11" s="175">
        <v>0.0</v>
      </c>
      <c r="AG11" s="175">
        <v>0.0</v>
      </c>
      <c r="AH11" s="175">
        <v>0.0</v>
      </c>
      <c r="AI11" s="175">
        <v>0.0</v>
      </c>
      <c r="AJ11" s="175">
        <v>33.0</v>
      </c>
      <c r="AK11" s="175">
        <v>0.0</v>
      </c>
      <c r="AL11" s="175">
        <v>0.0</v>
      </c>
      <c r="AM11" s="175">
        <v>0.0</v>
      </c>
      <c r="AN11" s="175">
        <v>0.0</v>
      </c>
      <c r="AO11" s="175">
        <v>0.0</v>
      </c>
      <c r="AP11" s="175">
        <v>0.0</v>
      </c>
      <c r="AQ11" s="175">
        <v>0.0</v>
      </c>
      <c r="AR11" s="175">
        <v>0.0</v>
      </c>
      <c r="AS11" s="175">
        <v>32.0</v>
      </c>
      <c r="AT11" s="175">
        <v>0.0</v>
      </c>
      <c r="AU11" s="175">
        <v>0.0</v>
      </c>
      <c r="AV11" s="175">
        <v>0.0</v>
      </c>
      <c r="AW11" s="175">
        <v>0.0</v>
      </c>
      <c r="AX11" s="175">
        <v>0.0</v>
      </c>
      <c r="AY11" s="175">
        <v>0.0</v>
      </c>
      <c r="AZ11" s="175">
        <v>0.0</v>
      </c>
      <c r="BA11" s="175">
        <v>0.0</v>
      </c>
      <c r="BB11" s="175">
        <v>0.0</v>
      </c>
      <c r="BC11" s="175">
        <v>0.0</v>
      </c>
      <c r="BD11" s="175">
        <v>0.0</v>
      </c>
      <c r="BE11" s="175">
        <v>0.0</v>
      </c>
      <c r="BF11" s="175">
        <v>0.0</v>
      </c>
      <c r="BG11" s="175">
        <v>0.0</v>
      </c>
      <c r="BH11" s="175">
        <v>0.0</v>
      </c>
      <c r="BI11" s="175">
        <v>0.0</v>
      </c>
      <c r="BJ11" s="175">
        <v>0.0</v>
      </c>
      <c r="BK11" s="175">
        <v>0.0</v>
      </c>
      <c r="BL11" s="175">
        <v>0.0</v>
      </c>
      <c r="BM11" s="175">
        <v>0.0</v>
      </c>
      <c r="BN11" s="175">
        <v>0.0</v>
      </c>
      <c r="BO11" s="175">
        <v>0.0</v>
      </c>
      <c r="BP11" s="175">
        <v>0.0</v>
      </c>
      <c r="BQ11" s="175">
        <v>0.0</v>
      </c>
      <c r="BR11" s="175">
        <v>0.0</v>
      </c>
      <c r="BS11" s="175">
        <v>0.0</v>
      </c>
      <c r="BT11" s="175">
        <v>0.0</v>
      </c>
      <c r="BU11" s="175">
        <v>0.0</v>
      </c>
      <c r="BV11" s="175">
        <v>0.0</v>
      </c>
      <c r="BW11" s="175">
        <v>0.0</v>
      </c>
      <c r="BX11" s="175">
        <v>0.0</v>
      </c>
      <c r="BY11" s="175">
        <v>0.0</v>
      </c>
      <c r="BZ11" s="175">
        <v>0.0</v>
      </c>
      <c r="CA11" s="175">
        <v>0.0</v>
      </c>
      <c r="CB11" s="175">
        <v>0.0</v>
      </c>
      <c r="CC11" s="175">
        <v>0.0</v>
      </c>
      <c r="CD11" s="175">
        <v>0.0</v>
      </c>
      <c r="CE11" s="175">
        <v>33.0</v>
      </c>
      <c r="CF11" s="175">
        <v>0.0</v>
      </c>
      <c r="CG11" s="175">
        <v>0.0</v>
      </c>
      <c r="CH11" s="175">
        <v>0.0</v>
      </c>
      <c r="CI11" s="175">
        <v>0.0</v>
      </c>
      <c r="CJ11" s="175">
        <v>0.0</v>
      </c>
      <c r="CK11" s="175">
        <v>0.0</v>
      </c>
      <c r="CL11" s="175">
        <v>0.0</v>
      </c>
      <c r="CM11" s="175">
        <v>0.0</v>
      </c>
      <c r="CN11" s="175">
        <v>36.0</v>
      </c>
      <c r="CO11" s="175">
        <v>0.0</v>
      </c>
      <c r="CP11" s="175">
        <v>0.0</v>
      </c>
      <c r="CQ11" s="175">
        <v>0.0</v>
      </c>
      <c r="CR11" s="175">
        <v>0.0</v>
      </c>
      <c r="CS11" s="175">
        <v>0.0</v>
      </c>
      <c r="CT11" s="175">
        <v>0.0</v>
      </c>
      <c r="CU11" s="175">
        <v>0.0</v>
      </c>
      <c r="CV11" s="175">
        <v>0.0</v>
      </c>
      <c r="CW11" s="175">
        <v>0.0</v>
      </c>
      <c r="CX11" s="175">
        <v>35.0</v>
      </c>
      <c r="CY11" s="175">
        <v>0.0</v>
      </c>
      <c r="CZ11" s="175">
        <v>0.0</v>
      </c>
      <c r="DA11" s="175">
        <v>0.0</v>
      </c>
      <c r="DB11" s="175">
        <v>0.0</v>
      </c>
      <c r="DC11" s="175">
        <v>0.0</v>
      </c>
      <c r="DD11" s="175">
        <v>0.0</v>
      </c>
      <c r="DE11" s="175">
        <v>0.0</v>
      </c>
      <c r="DF11" s="175">
        <v>0.0</v>
      </c>
      <c r="DG11" s="175">
        <v>0.0</v>
      </c>
      <c r="DH11" s="175">
        <v>0.0</v>
      </c>
      <c r="DI11" s="175">
        <v>0.0</v>
      </c>
      <c r="DJ11" s="175">
        <v>0.0</v>
      </c>
      <c r="DK11" s="175">
        <v>0.0</v>
      </c>
      <c r="DL11" s="175">
        <v>0.0</v>
      </c>
      <c r="DM11" s="175">
        <v>0.0</v>
      </c>
      <c r="DN11" s="175">
        <v>0.0</v>
      </c>
      <c r="DO11" s="175">
        <v>0.0</v>
      </c>
      <c r="DP11" s="175">
        <v>0.0</v>
      </c>
      <c r="DQ11" s="175">
        <v>0.0</v>
      </c>
      <c r="DR11" s="175">
        <v>0.0</v>
      </c>
      <c r="DS11" s="175">
        <v>0.0</v>
      </c>
      <c r="DT11" s="175">
        <v>0.0</v>
      </c>
      <c r="DU11" s="175">
        <v>0.0</v>
      </c>
      <c r="DV11" s="175">
        <v>0.0</v>
      </c>
      <c r="DW11" s="175">
        <v>0.0</v>
      </c>
      <c r="DX11" s="175">
        <v>0.0</v>
      </c>
      <c r="DY11" s="175">
        <v>0.0</v>
      </c>
      <c r="DZ11" s="175">
        <v>0.0</v>
      </c>
      <c r="EA11" s="175">
        <v>0.0</v>
      </c>
      <c r="EB11" s="175">
        <v>0.0</v>
      </c>
      <c r="EC11" s="175">
        <v>0.0</v>
      </c>
      <c r="ED11" s="175">
        <v>0.0</v>
      </c>
      <c r="EE11" s="175">
        <v>0.0</v>
      </c>
      <c r="EF11" s="175">
        <v>0.0</v>
      </c>
      <c r="EG11" s="175">
        <v>0.0</v>
      </c>
      <c r="EH11" s="175">
        <v>0.0</v>
      </c>
      <c r="EI11" s="175">
        <v>0.0</v>
      </c>
      <c r="EJ11" s="175">
        <v>0.0</v>
      </c>
      <c r="EK11" s="175">
        <v>0.0</v>
      </c>
      <c r="EL11" s="175">
        <v>0.0</v>
      </c>
      <c r="EM11" s="176">
        <v>0.0</v>
      </c>
      <c r="EN11" s="177">
        <f t="shared" si="1"/>
        <v>19118.484</v>
      </c>
      <c r="EO11" s="178"/>
      <c r="EP11" s="178"/>
      <c r="EQ11" s="178"/>
      <c r="ER11" s="178"/>
      <c r="ES11" s="178"/>
      <c r="ET11" s="178"/>
      <c r="EU11" s="178"/>
      <c r="EV11" s="178"/>
      <c r="EW11" s="178"/>
      <c r="EX11" s="178"/>
      <c r="EY11" s="178"/>
      <c r="EZ11" s="178"/>
      <c r="FA11" s="178"/>
      <c r="FB11" s="178"/>
      <c r="FC11" s="178"/>
      <c r="FD11" s="178"/>
      <c r="FE11" s="178"/>
      <c r="FF11" s="178"/>
      <c r="FG11" s="178"/>
      <c r="FH11" s="178"/>
      <c r="FI11" s="178"/>
      <c r="FJ11" s="178"/>
      <c r="FK11" s="178"/>
      <c r="FL11" s="178"/>
      <c r="FM11" s="178"/>
      <c r="FN11" s="178"/>
      <c r="FO11" s="178"/>
      <c r="FP11" s="178"/>
      <c r="FQ11" s="178"/>
      <c r="FR11" s="178"/>
      <c r="FS11" s="178"/>
      <c r="FT11" s="178"/>
      <c r="FU11" s="178"/>
      <c r="FV11" s="178"/>
      <c r="FW11" s="178"/>
      <c r="FX11" s="178"/>
      <c r="FY11" s="178"/>
      <c r="FZ11" s="178"/>
      <c r="GA11" s="178"/>
      <c r="GB11" s="178"/>
      <c r="GC11" s="178"/>
      <c r="GD11" s="178"/>
      <c r="GE11" s="178"/>
      <c r="GF11" s="178"/>
      <c r="GG11" s="178"/>
      <c r="GH11" s="178"/>
      <c r="GI11" s="178"/>
      <c r="GJ11" s="178"/>
      <c r="GK11" s="178"/>
      <c r="GL11" s="178"/>
      <c r="GM11" s="178"/>
      <c r="GN11" s="178"/>
      <c r="GO11" s="178"/>
      <c r="GP11" s="178"/>
      <c r="GQ11" s="178"/>
      <c r="GR11" s="178"/>
      <c r="GS11" s="178"/>
      <c r="GT11" s="178"/>
      <c r="GU11" s="178"/>
      <c r="GV11" s="178"/>
      <c r="GW11" s="178"/>
      <c r="GX11" s="178"/>
      <c r="GY11" s="178"/>
      <c r="GZ11" s="178"/>
      <c r="HA11" s="178"/>
      <c r="HB11" s="178"/>
      <c r="HC11" s="178"/>
      <c r="HD11" s="178"/>
      <c r="HE11" s="178"/>
      <c r="HF11" s="178"/>
      <c r="HG11" s="178"/>
      <c r="HH11" s="178"/>
      <c r="HI11" s="178"/>
      <c r="HJ11" s="178"/>
      <c r="HK11" s="178"/>
      <c r="HL11" s="178"/>
      <c r="HM11" s="178"/>
      <c r="HN11" s="178"/>
      <c r="HO11" s="178"/>
      <c r="HP11" s="178"/>
      <c r="HQ11" s="178"/>
      <c r="HR11" s="178"/>
      <c r="HS11" s="178"/>
      <c r="HT11" s="178"/>
      <c r="HU11" s="178"/>
      <c r="HV11" s="178"/>
      <c r="HW11" s="178"/>
      <c r="HX11" s="178"/>
      <c r="HY11" s="178"/>
      <c r="HZ11" s="178"/>
      <c r="IA11" s="178"/>
      <c r="IB11" s="178"/>
      <c r="IC11" s="178"/>
      <c r="ID11" s="178"/>
      <c r="IE11" s="178"/>
      <c r="IF11" s="178"/>
      <c r="IG11" s="178"/>
      <c r="IH11" s="178"/>
      <c r="II11" s="178"/>
      <c r="IJ11" s="178"/>
      <c r="IK11" s="178"/>
      <c r="IL11" s="178"/>
      <c r="IM11" s="178"/>
      <c r="IN11" s="178"/>
      <c r="IO11" s="178"/>
      <c r="IP11" s="178"/>
      <c r="IQ11" s="178"/>
      <c r="IR11" s="178"/>
      <c r="IS11" s="178"/>
      <c r="IT11" s="178"/>
      <c r="IU11" s="178"/>
      <c r="IV11" s="178"/>
      <c r="IW11" s="178"/>
      <c r="IX11" s="178"/>
      <c r="IY11" s="178"/>
      <c r="IZ11" s="178"/>
      <c r="JA11" s="178"/>
      <c r="JB11" s="178"/>
      <c r="JC11" s="178"/>
      <c r="JD11" s="178"/>
      <c r="JE11" s="178"/>
      <c r="JF11" s="178"/>
      <c r="JG11" s="178"/>
      <c r="JH11" s="178"/>
      <c r="JI11" s="178"/>
      <c r="JJ11" s="178"/>
      <c r="JK11" s="178"/>
      <c r="JL11" s="178"/>
      <c r="JM11" s="178"/>
      <c r="JN11" s="178"/>
      <c r="JO11" s="178"/>
      <c r="JP11" s="178"/>
      <c r="JQ11" s="178"/>
      <c r="JR11" s="178"/>
      <c r="JS11" s="178"/>
      <c r="JT11" s="178"/>
      <c r="JU11" s="178"/>
      <c r="JV11" s="178"/>
      <c r="JW11" s="178"/>
    </row>
    <row r="12">
      <c r="A12" s="50" t="s">
        <v>96</v>
      </c>
      <c r="B12" s="83" t="s">
        <v>479</v>
      </c>
      <c r="C12" s="50">
        <v>1811013.0</v>
      </c>
      <c r="D12" s="175">
        <v>0.0</v>
      </c>
      <c r="E12" s="175">
        <v>33.0</v>
      </c>
      <c r="F12" s="175">
        <v>0.0</v>
      </c>
      <c r="G12" s="175">
        <v>0.0</v>
      </c>
      <c r="H12" s="175">
        <v>0.0</v>
      </c>
      <c r="I12" s="175">
        <v>0.0</v>
      </c>
      <c r="J12" s="175">
        <v>35.0</v>
      </c>
      <c r="K12" s="175">
        <v>0.0</v>
      </c>
      <c r="L12" s="175">
        <v>0.0</v>
      </c>
      <c r="M12" s="175">
        <v>0.0</v>
      </c>
      <c r="N12" s="175">
        <v>0.0</v>
      </c>
      <c r="O12" s="175">
        <v>34.0</v>
      </c>
      <c r="P12" s="175">
        <v>0.0</v>
      </c>
      <c r="Q12" s="175">
        <v>0.0</v>
      </c>
      <c r="R12" s="175">
        <v>0.0</v>
      </c>
      <c r="S12" s="175">
        <v>34.0</v>
      </c>
      <c r="T12" s="175">
        <v>0.0</v>
      </c>
      <c r="U12" s="175">
        <v>0.0</v>
      </c>
      <c r="V12" s="175">
        <v>0.0</v>
      </c>
      <c r="W12" s="175">
        <v>0.0</v>
      </c>
      <c r="X12" s="175">
        <v>0.0</v>
      </c>
      <c r="Y12" s="175">
        <v>0.0</v>
      </c>
      <c r="Z12" s="175">
        <v>0.0</v>
      </c>
      <c r="AA12" s="175">
        <v>0.0</v>
      </c>
      <c r="AB12" s="175">
        <v>32.0</v>
      </c>
      <c r="AC12" s="175">
        <v>0.0</v>
      </c>
      <c r="AD12" s="175">
        <v>0.0</v>
      </c>
      <c r="AE12" s="175">
        <v>0.0</v>
      </c>
      <c r="AF12" s="175">
        <v>0.0</v>
      </c>
      <c r="AG12" s="175">
        <v>0.0</v>
      </c>
      <c r="AH12" s="175">
        <v>0.0</v>
      </c>
      <c r="AI12" s="175">
        <v>0.0</v>
      </c>
      <c r="AJ12" s="175">
        <v>33.0</v>
      </c>
      <c r="AK12" s="175">
        <v>0.0</v>
      </c>
      <c r="AL12" s="175">
        <v>0.0</v>
      </c>
      <c r="AM12" s="175">
        <v>0.0</v>
      </c>
      <c r="AN12" s="175">
        <v>0.0</v>
      </c>
      <c r="AO12" s="175">
        <v>0.0</v>
      </c>
      <c r="AP12" s="175">
        <v>0.0</v>
      </c>
      <c r="AQ12" s="175">
        <v>0.0</v>
      </c>
      <c r="AR12" s="175">
        <v>0.0</v>
      </c>
      <c r="AS12" s="175">
        <v>32.0</v>
      </c>
      <c r="AT12" s="175">
        <v>0.0</v>
      </c>
      <c r="AU12" s="175">
        <v>0.0</v>
      </c>
      <c r="AV12" s="175">
        <v>0.0</v>
      </c>
      <c r="AW12" s="175">
        <v>0.0</v>
      </c>
      <c r="AX12" s="175">
        <v>0.0</v>
      </c>
      <c r="AY12" s="175">
        <v>0.0</v>
      </c>
      <c r="AZ12" s="175">
        <v>0.0</v>
      </c>
      <c r="BA12" s="175">
        <v>0.0</v>
      </c>
      <c r="BB12" s="175">
        <v>0.0</v>
      </c>
      <c r="BC12" s="175">
        <v>0.0</v>
      </c>
      <c r="BD12" s="175">
        <v>0.0</v>
      </c>
      <c r="BE12" s="175">
        <v>0.0</v>
      </c>
      <c r="BF12" s="175">
        <v>0.0</v>
      </c>
      <c r="BG12" s="175">
        <v>0.0</v>
      </c>
      <c r="BH12" s="175">
        <v>0.0</v>
      </c>
      <c r="BI12" s="175">
        <v>0.0</v>
      </c>
      <c r="BJ12" s="175">
        <v>0.0</v>
      </c>
      <c r="BK12" s="175">
        <v>0.0</v>
      </c>
      <c r="BL12" s="175">
        <v>0.0</v>
      </c>
      <c r="BM12" s="175">
        <v>0.0</v>
      </c>
      <c r="BN12" s="175">
        <v>0.0</v>
      </c>
      <c r="BO12" s="175">
        <v>0.0</v>
      </c>
      <c r="BP12" s="175">
        <v>0.0</v>
      </c>
      <c r="BQ12" s="175">
        <v>0.0</v>
      </c>
      <c r="BR12" s="175">
        <v>0.0</v>
      </c>
      <c r="BS12" s="175">
        <v>0.0</v>
      </c>
      <c r="BT12" s="175">
        <v>0.0</v>
      </c>
      <c r="BU12" s="175">
        <v>0.0</v>
      </c>
      <c r="BV12" s="175">
        <v>0.0</v>
      </c>
      <c r="BW12" s="175">
        <v>0.0</v>
      </c>
      <c r="BX12" s="175">
        <v>0.0</v>
      </c>
      <c r="BY12" s="175">
        <v>0.0</v>
      </c>
      <c r="BZ12" s="175">
        <v>0.0</v>
      </c>
      <c r="CA12" s="175">
        <v>0.0</v>
      </c>
      <c r="CB12" s="175">
        <v>0.0</v>
      </c>
      <c r="CC12" s="175">
        <v>0.0</v>
      </c>
      <c r="CD12" s="175">
        <v>0.0</v>
      </c>
      <c r="CE12" s="175">
        <v>33.0</v>
      </c>
      <c r="CF12" s="175">
        <v>0.0</v>
      </c>
      <c r="CG12" s="175">
        <v>0.0</v>
      </c>
      <c r="CH12" s="175">
        <v>0.0</v>
      </c>
      <c r="CI12" s="175">
        <v>0.0</v>
      </c>
      <c r="CJ12" s="175">
        <v>0.0</v>
      </c>
      <c r="CK12" s="175">
        <v>0.0</v>
      </c>
      <c r="CL12" s="175">
        <v>0.0</v>
      </c>
      <c r="CM12" s="175">
        <v>0.0</v>
      </c>
      <c r="CN12" s="175">
        <v>36.0</v>
      </c>
      <c r="CO12" s="175">
        <v>0.0</v>
      </c>
      <c r="CP12" s="175">
        <v>0.0</v>
      </c>
      <c r="CQ12" s="175">
        <v>0.0</v>
      </c>
      <c r="CR12" s="175">
        <v>0.0</v>
      </c>
      <c r="CS12" s="175">
        <v>0.0</v>
      </c>
      <c r="CT12" s="175">
        <v>0.0</v>
      </c>
      <c r="CU12" s="175">
        <v>0.0</v>
      </c>
      <c r="CV12" s="175">
        <v>0.0</v>
      </c>
      <c r="CW12" s="175">
        <v>0.0</v>
      </c>
      <c r="CX12" s="175">
        <v>35.0</v>
      </c>
      <c r="CY12" s="175">
        <v>0.0</v>
      </c>
      <c r="CZ12" s="175">
        <v>0.0</v>
      </c>
      <c r="DA12" s="175">
        <v>0.0</v>
      </c>
      <c r="DB12" s="175">
        <v>0.0</v>
      </c>
      <c r="DC12" s="175">
        <v>0.0</v>
      </c>
      <c r="DD12" s="175">
        <v>0.0</v>
      </c>
      <c r="DE12" s="175">
        <v>0.0</v>
      </c>
      <c r="DF12" s="175">
        <v>0.0</v>
      </c>
      <c r="DG12" s="175">
        <v>0.0</v>
      </c>
      <c r="DH12" s="175">
        <v>0.0</v>
      </c>
      <c r="DI12" s="175">
        <v>0.0</v>
      </c>
      <c r="DJ12" s="175">
        <v>0.0</v>
      </c>
      <c r="DK12" s="175">
        <v>0.0</v>
      </c>
      <c r="DL12" s="175">
        <v>0.0</v>
      </c>
      <c r="DM12" s="175">
        <v>0.0</v>
      </c>
      <c r="DN12" s="175">
        <v>0.0</v>
      </c>
      <c r="DO12" s="175">
        <v>0.0</v>
      </c>
      <c r="DP12" s="175">
        <v>0.0</v>
      </c>
      <c r="DQ12" s="175">
        <v>0.0</v>
      </c>
      <c r="DR12" s="175">
        <v>0.0</v>
      </c>
      <c r="DS12" s="175">
        <v>0.0</v>
      </c>
      <c r="DT12" s="175">
        <v>0.0</v>
      </c>
      <c r="DU12" s="175">
        <v>0.0</v>
      </c>
      <c r="DV12" s="175">
        <v>0.0</v>
      </c>
      <c r="DW12" s="175">
        <v>0.0</v>
      </c>
      <c r="DX12" s="175">
        <v>0.0</v>
      </c>
      <c r="DY12" s="175">
        <v>0.0</v>
      </c>
      <c r="DZ12" s="175">
        <v>0.0</v>
      </c>
      <c r="EA12" s="175">
        <v>0.0</v>
      </c>
      <c r="EB12" s="175">
        <v>0.0</v>
      </c>
      <c r="EC12" s="175">
        <v>0.0</v>
      </c>
      <c r="ED12" s="175">
        <v>0.0</v>
      </c>
      <c r="EE12" s="175">
        <v>0.0</v>
      </c>
      <c r="EF12" s="175">
        <v>0.0</v>
      </c>
      <c r="EG12" s="175">
        <v>0.0</v>
      </c>
      <c r="EH12" s="175">
        <v>0.0</v>
      </c>
      <c r="EI12" s="175">
        <v>0.0</v>
      </c>
      <c r="EJ12" s="175">
        <v>0.0</v>
      </c>
      <c r="EK12" s="175">
        <v>0.0</v>
      </c>
      <c r="EL12" s="175">
        <v>0.0</v>
      </c>
      <c r="EM12" s="176">
        <v>0.0</v>
      </c>
      <c r="EN12" s="177">
        <f t="shared" si="1"/>
        <v>0</v>
      </c>
      <c r="EO12" s="178"/>
      <c r="EP12" s="178"/>
      <c r="EQ12" s="178"/>
      <c r="ER12" s="178"/>
      <c r="ES12" s="178"/>
      <c r="ET12" s="178"/>
      <c r="EU12" s="178"/>
      <c r="EV12" s="178"/>
      <c r="EW12" s="178"/>
      <c r="EX12" s="178"/>
      <c r="EY12" s="178"/>
      <c r="EZ12" s="178"/>
      <c r="FA12" s="178"/>
      <c r="FB12" s="178"/>
      <c r="FC12" s="178"/>
      <c r="FD12" s="178"/>
      <c r="FE12" s="178"/>
      <c r="FF12" s="178"/>
      <c r="FG12" s="178"/>
      <c r="FH12" s="178"/>
      <c r="FI12" s="178"/>
      <c r="FJ12" s="178"/>
      <c r="FK12" s="178"/>
      <c r="FL12" s="178"/>
      <c r="FM12" s="178"/>
      <c r="FN12" s="178"/>
      <c r="FO12" s="178"/>
      <c r="FP12" s="178"/>
      <c r="FQ12" s="178"/>
      <c r="FR12" s="178"/>
      <c r="FS12" s="178"/>
      <c r="FT12" s="178"/>
      <c r="FU12" s="178"/>
      <c r="FV12" s="178"/>
      <c r="FW12" s="178"/>
      <c r="FX12" s="178"/>
      <c r="FY12" s="178"/>
      <c r="FZ12" s="178"/>
      <c r="GA12" s="178"/>
      <c r="GB12" s="178"/>
      <c r="GC12" s="178"/>
      <c r="GD12" s="178"/>
      <c r="GE12" s="178"/>
      <c r="GF12" s="178"/>
      <c r="GG12" s="178"/>
      <c r="GH12" s="178"/>
      <c r="GI12" s="178"/>
      <c r="GJ12" s="178"/>
      <c r="GK12" s="178"/>
      <c r="GL12" s="178"/>
      <c r="GM12" s="178"/>
      <c r="GN12" s="178"/>
      <c r="GO12" s="178"/>
      <c r="GP12" s="178"/>
      <c r="GQ12" s="178"/>
      <c r="GR12" s="178"/>
      <c r="GS12" s="178"/>
      <c r="GT12" s="178"/>
      <c r="GU12" s="178"/>
      <c r="GV12" s="178"/>
      <c r="GW12" s="178"/>
      <c r="GX12" s="178"/>
      <c r="GY12" s="178"/>
      <c r="GZ12" s="178"/>
      <c r="HA12" s="178"/>
      <c r="HB12" s="178"/>
      <c r="HC12" s="178"/>
      <c r="HD12" s="178"/>
      <c r="HE12" s="178"/>
      <c r="HF12" s="178"/>
      <c r="HG12" s="178"/>
      <c r="HH12" s="178"/>
      <c r="HI12" s="178"/>
      <c r="HJ12" s="178"/>
      <c r="HK12" s="178"/>
      <c r="HL12" s="178"/>
      <c r="HM12" s="178"/>
      <c r="HN12" s="178"/>
      <c r="HO12" s="178"/>
      <c r="HP12" s="178"/>
      <c r="HQ12" s="178"/>
      <c r="HR12" s="178"/>
      <c r="HS12" s="178"/>
      <c r="HT12" s="178"/>
      <c r="HU12" s="178"/>
      <c r="HV12" s="178"/>
      <c r="HW12" s="178"/>
      <c r="HX12" s="178"/>
      <c r="HY12" s="178"/>
      <c r="HZ12" s="178"/>
      <c r="IA12" s="178"/>
      <c r="IB12" s="178"/>
      <c r="IC12" s="178"/>
      <c r="ID12" s="178"/>
      <c r="IE12" s="178"/>
      <c r="IF12" s="178"/>
      <c r="IG12" s="178"/>
      <c r="IH12" s="178"/>
      <c r="II12" s="178"/>
      <c r="IJ12" s="178"/>
      <c r="IK12" s="178"/>
      <c r="IL12" s="178"/>
      <c r="IM12" s="178"/>
      <c r="IN12" s="178"/>
      <c r="IO12" s="178"/>
      <c r="IP12" s="178"/>
      <c r="IQ12" s="178"/>
      <c r="IR12" s="178"/>
      <c r="IS12" s="178"/>
      <c r="IT12" s="178"/>
      <c r="IU12" s="178"/>
      <c r="IV12" s="178"/>
      <c r="IW12" s="178"/>
      <c r="IX12" s="178"/>
      <c r="IY12" s="178"/>
      <c r="IZ12" s="178"/>
      <c r="JA12" s="178"/>
      <c r="JB12" s="178"/>
      <c r="JC12" s="178"/>
      <c r="JD12" s="178"/>
      <c r="JE12" s="178"/>
      <c r="JF12" s="178"/>
      <c r="JG12" s="178"/>
      <c r="JH12" s="178"/>
      <c r="JI12" s="178"/>
      <c r="JJ12" s="178"/>
      <c r="JK12" s="178"/>
      <c r="JL12" s="178"/>
      <c r="JM12" s="178"/>
      <c r="JN12" s="178"/>
      <c r="JO12" s="178"/>
      <c r="JP12" s="178"/>
      <c r="JQ12" s="178"/>
      <c r="JR12" s="178"/>
      <c r="JS12" s="178"/>
      <c r="JT12" s="178"/>
      <c r="JU12" s="178"/>
      <c r="JV12" s="178"/>
      <c r="JW12" s="178"/>
    </row>
    <row r="13">
      <c r="A13" s="50" t="s">
        <v>96</v>
      </c>
      <c r="B13" s="83" t="s">
        <v>479</v>
      </c>
      <c r="C13" s="50">
        <v>1811014.0</v>
      </c>
      <c r="D13" s="175">
        <v>0.0</v>
      </c>
      <c r="E13" s="175">
        <v>295.0</v>
      </c>
      <c r="F13" s="175">
        <v>0.0</v>
      </c>
      <c r="G13" s="175">
        <v>0.0</v>
      </c>
      <c r="H13" s="175">
        <v>0.0</v>
      </c>
      <c r="I13" s="175">
        <v>0.0</v>
      </c>
      <c r="J13" s="175">
        <v>315.0</v>
      </c>
      <c r="K13" s="175">
        <v>0.0</v>
      </c>
      <c r="L13" s="175">
        <v>0.0</v>
      </c>
      <c r="M13" s="175">
        <v>0.0</v>
      </c>
      <c r="N13" s="175">
        <v>0.0</v>
      </c>
      <c r="O13" s="175">
        <v>309.0</v>
      </c>
      <c r="P13" s="175">
        <v>0.0</v>
      </c>
      <c r="Q13" s="175">
        <v>0.0</v>
      </c>
      <c r="R13" s="175">
        <v>0.0</v>
      </c>
      <c r="S13" s="175">
        <v>303.0</v>
      </c>
      <c r="T13" s="175">
        <v>0.0</v>
      </c>
      <c r="U13" s="175">
        <v>0.0</v>
      </c>
      <c r="V13" s="175">
        <v>0.0</v>
      </c>
      <c r="W13" s="175">
        <v>0.0</v>
      </c>
      <c r="X13" s="175">
        <v>0.0</v>
      </c>
      <c r="Y13" s="175">
        <v>0.0</v>
      </c>
      <c r="Z13" s="175">
        <v>0.0</v>
      </c>
      <c r="AA13" s="175">
        <v>0.0</v>
      </c>
      <c r="AB13" s="175">
        <v>285.0</v>
      </c>
      <c r="AC13" s="175">
        <v>0.0</v>
      </c>
      <c r="AD13" s="175">
        <v>0.0</v>
      </c>
      <c r="AE13" s="175">
        <v>0.0</v>
      </c>
      <c r="AF13" s="175">
        <v>0.0</v>
      </c>
      <c r="AG13" s="175">
        <v>0.0</v>
      </c>
      <c r="AH13" s="175">
        <v>0.0</v>
      </c>
      <c r="AI13" s="175">
        <v>0.0</v>
      </c>
      <c r="AJ13" s="175">
        <v>300.0</v>
      </c>
      <c r="AK13" s="175">
        <v>0.0</v>
      </c>
      <c r="AL13" s="175">
        <v>0.0</v>
      </c>
      <c r="AM13" s="175">
        <v>0.0</v>
      </c>
      <c r="AN13" s="175">
        <v>0.0</v>
      </c>
      <c r="AO13" s="175">
        <v>0.0</v>
      </c>
      <c r="AP13" s="175">
        <v>0.0</v>
      </c>
      <c r="AQ13" s="175">
        <v>0.0</v>
      </c>
      <c r="AR13" s="175">
        <v>0.0</v>
      </c>
      <c r="AS13" s="175">
        <v>288.0</v>
      </c>
      <c r="AT13" s="175">
        <v>0.0</v>
      </c>
      <c r="AU13" s="175">
        <v>0.0</v>
      </c>
      <c r="AV13" s="175">
        <v>0.0</v>
      </c>
      <c r="AW13" s="175">
        <v>0.0</v>
      </c>
      <c r="AX13" s="175">
        <v>0.0</v>
      </c>
      <c r="AY13" s="175">
        <v>0.0</v>
      </c>
      <c r="AZ13" s="175">
        <v>0.0</v>
      </c>
      <c r="BA13" s="175">
        <v>0.0</v>
      </c>
      <c r="BB13" s="175">
        <v>0.0</v>
      </c>
      <c r="BC13" s="175">
        <v>0.0</v>
      </c>
      <c r="BD13" s="175">
        <v>0.0</v>
      </c>
      <c r="BE13" s="175">
        <v>0.0</v>
      </c>
      <c r="BF13" s="175">
        <v>0.0</v>
      </c>
      <c r="BG13" s="175">
        <v>0.0</v>
      </c>
      <c r="BH13" s="175">
        <v>0.0</v>
      </c>
      <c r="BI13" s="175">
        <v>0.0</v>
      </c>
      <c r="BJ13" s="175">
        <v>0.0</v>
      </c>
      <c r="BK13" s="175">
        <v>0.0</v>
      </c>
      <c r="BL13" s="175">
        <v>0.0</v>
      </c>
      <c r="BM13" s="175">
        <v>0.0</v>
      </c>
      <c r="BN13" s="175">
        <v>0.0</v>
      </c>
      <c r="BO13" s="175">
        <v>0.0</v>
      </c>
      <c r="BP13" s="175">
        <v>0.0</v>
      </c>
      <c r="BQ13" s="175">
        <v>0.0</v>
      </c>
      <c r="BR13" s="175">
        <v>0.0</v>
      </c>
      <c r="BS13" s="175">
        <v>0.0</v>
      </c>
      <c r="BT13" s="175">
        <v>0.0</v>
      </c>
      <c r="BU13" s="175">
        <v>0.0</v>
      </c>
      <c r="BV13" s="175">
        <v>0.0</v>
      </c>
      <c r="BW13" s="175">
        <v>0.0</v>
      </c>
      <c r="BX13" s="175">
        <v>0.0</v>
      </c>
      <c r="BY13" s="175">
        <v>0.0</v>
      </c>
      <c r="BZ13" s="175">
        <v>0.0</v>
      </c>
      <c r="CA13" s="175">
        <v>0.0</v>
      </c>
      <c r="CB13" s="175">
        <v>0.0</v>
      </c>
      <c r="CC13" s="175">
        <v>0.0</v>
      </c>
      <c r="CD13" s="175">
        <v>0.0</v>
      </c>
      <c r="CE13" s="175">
        <v>300.0</v>
      </c>
      <c r="CF13" s="175">
        <v>0.0</v>
      </c>
      <c r="CG13" s="175">
        <v>0.0</v>
      </c>
      <c r="CH13" s="175">
        <v>0.0</v>
      </c>
      <c r="CI13" s="175">
        <v>0.0</v>
      </c>
      <c r="CJ13" s="175">
        <v>0.0</v>
      </c>
      <c r="CK13" s="175">
        <v>0.0</v>
      </c>
      <c r="CL13" s="175">
        <v>0.0</v>
      </c>
      <c r="CM13" s="175">
        <v>0.0</v>
      </c>
      <c r="CN13" s="175">
        <v>324.0</v>
      </c>
      <c r="CO13" s="175">
        <v>0.0</v>
      </c>
      <c r="CP13" s="175">
        <v>0.0</v>
      </c>
      <c r="CQ13" s="175">
        <v>0.0</v>
      </c>
      <c r="CR13" s="175">
        <v>0.0</v>
      </c>
      <c r="CS13" s="175">
        <v>0.0</v>
      </c>
      <c r="CT13" s="175">
        <v>0.0</v>
      </c>
      <c r="CU13" s="175">
        <v>0.0</v>
      </c>
      <c r="CV13" s="175">
        <v>0.0</v>
      </c>
      <c r="CW13" s="175">
        <v>0.0</v>
      </c>
      <c r="CX13" s="175">
        <v>315.0</v>
      </c>
      <c r="CY13" s="175">
        <v>0.0</v>
      </c>
      <c r="CZ13" s="175">
        <v>0.0</v>
      </c>
      <c r="DA13" s="175">
        <v>0.0</v>
      </c>
      <c r="DB13" s="175">
        <v>0.0</v>
      </c>
      <c r="DC13" s="175">
        <v>0.0</v>
      </c>
      <c r="DD13" s="175">
        <v>0.0</v>
      </c>
      <c r="DE13" s="175">
        <v>0.0</v>
      </c>
      <c r="DF13" s="175">
        <v>0.0</v>
      </c>
      <c r="DG13" s="175">
        <v>0.0</v>
      </c>
      <c r="DH13" s="175">
        <v>0.0</v>
      </c>
      <c r="DI13" s="175">
        <v>0.0</v>
      </c>
      <c r="DJ13" s="175">
        <v>0.0</v>
      </c>
      <c r="DK13" s="175">
        <v>0.0</v>
      </c>
      <c r="DL13" s="175">
        <v>0.0</v>
      </c>
      <c r="DM13" s="175">
        <v>0.0</v>
      </c>
      <c r="DN13" s="175">
        <v>0.0</v>
      </c>
      <c r="DO13" s="175">
        <v>0.0</v>
      </c>
      <c r="DP13" s="175">
        <v>0.0</v>
      </c>
      <c r="DQ13" s="175">
        <v>0.0</v>
      </c>
      <c r="DR13" s="175">
        <v>0.0</v>
      </c>
      <c r="DS13" s="175">
        <v>0.0</v>
      </c>
      <c r="DT13" s="175">
        <v>0.0</v>
      </c>
      <c r="DU13" s="175">
        <v>0.0</v>
      </c>
      <c r="DV13" s="175">
        <v>0.0</v>
      </c>
      <c r="DW13" s="175">
        <v>0.0</v>
      </c>
      <c r="DX13" s="175">
        <v>0.0</v>
      </c>
      <c r="DY13" s="175">
        <v>0.0</v>
      </c>
      <c r="DZ13" s="175">
        <v>0.0</v>
      </c>
      <c r="EA13" s="175">
        <v>0.0</v>
      </c>
      <c r="EB13" s="175">
        <v>0.0</v>
      </c>
      <c r="EC13" s="175">
        <v>0.0</v>
      </c>
      <c r="ED13" s="175">
        <v>0.0</v>
      </c>
      <c r="EE13" s="175">
        <v>0.0</v>
      </c>
      <c r="EF13" s="175">
        <v>0.0</v>
      </c>
      <c r="EG13" s="175">
        <v>0.0</v>
      </c>
      <c r="EH13" s="175">
        <v>0.0</v>
      </c>
      <c r="EI13" s="175">
        <v>0.0</v>
      </c>
      <c r="EJ13" s="175">
        <v>0.0</v>
      </c>
      <c r="EK13" s="175">
        <v>0.0</v>
      </c>
      <c r="EL13" s="175">
        <v>0.0</v>
      </c>
      <c r="EM13" s="176">
        <v>0.0</v>
      </c>
      <c r="EN13" s="177">
        <f t="shared" si="1"/>
        <v>0</v>
      </c>
      <c r="EO13" s="178"/>
      <c r="EP13" s="178"/>
      <c r="EQ13" s="178"/>
      <c r="ER13" s="178"/>
      <c r="ES13" s="178"/>
      <c r="ET13" s="178"/>
      <c r="EU13" s="178"/>
      <c r="EV13" s="178"/>
      <c r="EW13" s="178"/>
      <c r="EX13" s="178"/>
      <c r="EY13" s="178"/>
      <c r="EZ13" s="178"/>
      <c r="FA13" s="178"/>
      <c r="FB13" s="178"/>
      <c r="FC13" s="178"/>
      <c r="FD13" s="178"/>
      <c r="FE13" s="178"/>
      <c r="FF13" s="178"/>
      <c r="FG13" s="178"/>
      <c r="FH13" s="178"/>
      <c r="FI13" s="178"/>
      <c r="FJ13" s="178"/>
      <c r="FK13" s="178"/>
      <c r="FL13" s="178"/>
      <c r="FM13" s="178"/>
      <c r="FN13" s="178"/>
      <c r="FO13" s="178"/>
      <c r="FP13" s="178"/>
      <c r="FQ13" s="178"/>
      <c r="FR13" s="178"/>
      <c r="FS13" s="178"/>
      <c r="FT13" s="178"/>
      <c r="FU13" s="178"/>
      <c r="FV13" s="178"/>
      <c r="FW13" s="178"/>
      <c r="FX13" s="178"/>
      <c r="FY13" s="178"/>
      <c r="FZ13" s="178"/>
      <c r="GA13" s="178"/>
      <c r="GB13" s="178"/>
      <c r="GC13" s="178"/>
      <c r="GD13" s="178"/>
      <c r="GE13" s="178"/>
      <c r="GF13" s="178"/>
      <c r="GG13" s="178"/>
      <c r="GH13" s="178"/>
      <c r="GI13" s="178"/>
      <c r="GJ13" s="178"/>
      <c r="GK13" s="178"/>
      <c r="GL13" s="178"/>
      <c r="GM13" s="178"/>
      <c r="GN13" s="178"/>
      <c r="GO13" s="178"/>
      <c r="GP13" s="178"/>
      <c r="GQ13" s="178"/>
      <c r="GR13" s="178"/>
      <c r="GS13" s="178"/>
      <c r="GT13" s="178"/>
      <c r="GU13" s="178"/>
      <c r="GV13" s="178"/>
      <c r="GW13" s="178"/>
      <c r="GX13" s="178"/>
      <c r="GY13" s="178"/>
      <c r="GZ13" s="178"/>
      <c r="HA13" s="178"/>
      <c r="HB13" s="178"/>
      <c r="HC13" s="178"/>
      <c r="HD13" s="178"/>
      <c r="HE13" s="178"/>
      <c r="HF13" s="178"/>
      <c r="HG13" s="178"/>
      <c r="HH13" s="178"/>
      <c r="HI13" s="178"/>
      <c r="HJ13" s="178"/>
      <c r="HK13" s="178"/>
      <c r="HL13" s="178"/>
      <c r="HM13" s="178"/>
      <c r="HN13" s="178"/>
      <c r="HO13" s="178"/>
      <c r="HP13" s="178"/>
      <c r="HQ13" s="178"/>
      <c r="HR13" s="178"/>
      <c r="HS13" s="178"/>
      <c r="HT13" s="178"/>
      <c r="HU13" s="178"/>
      <c r="HV13" s="178"/>
      <c r="HW13" s="178"/>
      <c r="HX13" s="178"/>
      <c r="HY13" s="178"/>
      <c r="HZ13" s="178"/>
      <c r="IA13" s="178"/>
      <c r="IB13" s="178"/>
      <c r="IC13" s="178"/>
      <c r="ID13" s="178"/>
      <c r="IE13" s="178"/>
      <c r="IF13" s="178"/>
      <c r="IG13" s="178"/>
      <c r="IH13" s="178"/>
      <c r="II13" s="178"/>
      <c r="IJ13" s="178"/>
      <c r="IK13" s="178"/>
      <c r="IL13" s="178"/>
      <c r="IM13" s="178"/>
      <c r="IN13" s="178"/>
      <c r="IO13" s="178"/>
      <c r="IP13" s="178"/>
      <c r="IQ13" s="178"/>
      <c r="IR13" s="178"/>
      <c r="IS13" s="178"/>
      <c r="IT13" s="178"/>
      <c r="IU13" s="178"/>
      <c r="IV13" s="178"/>
      <c r="IW13" s="178"/>
      <c r="IX13" s="178"/>
      <c r="IY13" s="178"/>
      <c r="IZ13" s="178"/>
      <c r="JA13" s="178"/>
      <c r="JB13" s="178"/>
      <c r="JC13" s="178"/>
      <c r="JD13" s="178"/>
      <c r="JE13" s="178"/>
      <c r="JF13" s="178"/>
      <c r="JG13" s="178"/>
      <c r="JH13" s="178"/>
      <c r="JI13" s="178"/>
      <c r="JJ13" s="178"/>
      <c r="JK13" s="178"/>
      <c r="JL13" s="178"/>
      <c r="JM13" s="178"/>
      <c r="JN13" s="178"/>
      <c r="JO13" s="178"/>
      <c r="JP13" s="178"/>
      <c r="JQ13" s="178"/>
      <c r="JR13" s="178"/>
      <c r="JS13" s="178"/>
      <c r="JT13" s="178"/>
      <c r="JU13" s="178"/>
      <c r="JV13" s="178"/>
      <c r="JW13" s="178"/>
    </row>
    <row r="14">
      <c r="A14" s="50" t="s">
        <v>96</v>
      </c>
      <c r="B14" s="83" t="s">
        <v>479</v>
      </c>
      <c r="C14" s="50">
        <v>1811015.0</v>
      </c>
      <c r="D14" s="175">
        <v>0.0</v>
      </c>
      <c r="E14" s="175">
        <v>262.0</v>
      </c>
      <c r="F14" s="175">
        <v>0.0</v>
      </c>
      <c r="G14" s="175">
        <v>0.0</v>
      </c>
      <c r="H14" s="175">
        <v>0.0</v>
      </c>
      <c r="I14" s="175">
        <v>0.0</v>
      </c>
      <c r="J14" s="175">
        <v>280.0</v>
      </c>
      <c r="K14" s="175">
        <v>0.0</v>
      </c>
      <c r="L14" s="175">
        <v>0.0</v>
      </c>
      <c r="M14" s="175">
        <v>0.0</v>
      </c>
      <c r="N14" s="175">
        <v>0.0</v>
      </c>
      <c r="O14" s="175">
        <v>274.0</v>
      </c>
      <c r="P14" s="175">
        <v>0.0</v>
      </c>
      <c r="Q14" s="175">
        <v>0.0</v>
      </c>
      <c r="R14" s="175">
        <v>0.0</v>
      </c>
      <c r="S14" s="175">
        <v>269.0</v>
      </c>
      <c r="T14" s="175">
        <v>0.0</v>
      </c>
      <c r="U14" s="175">
        <v>0.0</v>
      </c>
      <c r="V14" s="175">
        <v>0.0</v>
      </c>
      <c r="W14" s="175">
        <v>0.0</v>
      </c>
      <c r="X14" s="175">
        <v>0.0</v>
      </c>
      <c r="Y14" s="175">
        <v>0.0</v>
      </c>
      <c r="Z14" s="175">
        <v>0.0</v>
      </c>
      <c r="AA14" s="175">
        <v>0.0</v>
      </c>
      <c r="AB14" s="175">
        <v>253.0</v>
      </c>
      <c r="AC14" s="175">
        <v>0.0</v>
      </c>
      <c r="AD14" s="175">
        <v>0.0</v>
      </c>
      <c r="AE14" s="175">
        <v>0.0</v>
      </c>
      <c r="AF14" s="175">
        <v>0.0</v>
      </c>
      <c r="AG14" s="175">
        <v>0.0</v>
      </c>
      <c r="AH14" s="175">
        <v>0.0</v>
      </c>
      <c r="AI14" s="175">
        <v>0.0</v>
      </c>
      <c r="AJ14" s="175">
        <v>267.0</v>
      </c>
      <c r="AK14" s="175">
        <v>0.0</v>
      </c>
      <c r="AL14" s="175">
        <v>0.0</v>
      </c>
      <c r="AM14" s="175">
        <v>0.0</v>
      </c>
      <c r="AN14" s="175">
        <v>0.0</v>
      </c>
      <c r="AO14" s="175">
        <v>0.0</v>
      </c>
      <c r="AP14" s="175">
        <v>0.0</v>
      </c>
      <c r="AQ14" s="175">
        <v>0.0</v>
      </c>
      <c r="AR14" s="175">
        <v>0.0</v>
      </c>
      <c r="AS14" s="175">
        <v>256.0</v>
      </c>
      <c r="AT14" s="175">
        <v>0.0</v>
      </c>
      <c r="AU14" s="175">
        <v>0.0</v>
      </c>
      <c r="AV14" s="175">
        <v>0.0</v>
      </c>
      <c r="AW14" s="175">
        <v>0.0</v>
      </c>
      <c r="AX14" s="175">
        <v>0.0</v>
      </c>
      <c r="AY14" s="175">
        <v>0.0</v>
      </c>
      <c r="AZ14" s="175">
        <v>0.0</v>
      </c>
      <c r="BA14" s="175">
        <v>0.0</v>
      </c>
      <c r="BB14" s="175">
        <v>0.0</v>
      </c>
      <c r="BC14" s="175">
        <v>0.0</v>
      </c>
      <c r="BD14" s="175">
        <v>0.0</v>
      </c>
      <c r="BE14" s="175">
        <v>0.0</v>
      </c>
      <c r="BF14" s="175">
        <v>0.0</v>
      </c>
      <c r="BG14" s="175">
        <v>0.0</v>
      </c>
      <c r="BH14" s="175">
        <v>0.0</v>
      </c>
      <c r="BI14" s="175">
        <v>0.0</v>
      </c>
      <c r="BJ14" s="175">
        <v>0.0</v>
      </c>
      <c r="BK14" s="175">
        <v>0.0</v>
      </c>
      <c r="BL14" s="175">
        <v>262.0</v>
      </c>
      <c r="BM14" s="175">
        <v>0.0</v>
      </c>
      <c r="BN14" s="175">
        <v>0.0</v>
      </c>
      <c r="BO14" s="175">
        <v>0.0</v>
      </c>
      <c r="BP14" s="175">
        <v>0.0</v>
      </c>
      <c r="BQ14" s="175">
        <v>0.0</v>
      </c>
      <c r="BR14" s="175">
        <v>0.0</v>
      </c>
      <c r="BS14" s="175">
        <v>0.0</v>
      </c>
      <c r="BT14" s="175">
        <v>0.0</v>
      </c>
      <c r="BU14" s="175">
        <v>0.0</v>
      </c>
      <c r="BV14" s="175">
        <v>0.0</v>
      </c>
      <c r="BW14" s="175">
        <v>267.0</v>
      </c>
      <c r="BX14" s="175">
        <v>0.0</v>
      </c>
      <c r="BY14" s="175">
        <v>0.0</v>
      </c>
      <c r="BZ14" s="175">
        <v>0.0</v>
      </c>
      <c r="CA14" s="175">
        <v>0.0</v>
      </c>
      <c r="CB14" s="175">
        <v>0.0</v>
      </c>
      <c r="CC14" s="175">
        <v>0.0</v>
      </c>
      <c r="CD14" s="175">
        <v>0.0</v>
      </c>
      <c r="CE14" s="175">
        <v>0.0</v>
      </c>
      <c r="CF14" s="175">
        <v>0.0</v>
      </c>
      <c r="CG14" s="175">
        <v>0.0</v>
      </c>
      <c r="CH14" s="175">
        <v>0.0</v>
      </c>
      <c r="CI14" s="175">
        <v>0.0</v>
      </c>
      <c r="CJ14" s="175">
        <v>0.0</v>
      </c>
      <c r="CK14" s="175">
        <v>0.0</v>
      </c>
      <c r="CL14" s="175">
        <v>0.0</v>
      </c>
      <c r="CM14" s="175">
        <v>0.0</v>
      </c>
      <c r="CN14" s="175">
        <v>0.0</v>
      </c>
      <c r="CO14" s="175">
        <v>288.0</v>
      </c>
      <c r="CP14" s="175">
        <v>0.0</v>
      </c>
      <c r="CQ14" s="175">
        <v>0.0</v>
      </c>
      <c r="CR14" s="175">
        <v>0.0</v>
      </c>
      <c r="CS14" s="175">
        <v>0.0</v>
      </c>
      <c r="CT14" s="175">
        <v>0.0</v>
      </c>
      <c r="CU14" s="175">
        <v>0.0</v>
      </c>
      <c r="CV14" s="175">
        <v>0.0</v>
      </c>
      <c r="CW14" s="175">
        <v>0.0</v>
      </c>
      <c r="CX14" s="175">
        <v>280.0</v>
      </c>
      <c r="CY14" s="175">
        <v>0.0</v>
      </c>
      <c r="CZ14" s="175">
        <v>0.0</v>
      </c>
      <c r="DA14" s="175">
        <v>0.0</v>
      </c>
      <c r="DB14" s="175">
        <v>0.0</v>
      </c>
      <c r="DC14" s="175">
        <v>0.0</v>
      </c>
      <c r="DD14" s="175">
        <v>0.0</v>
      </c>
      <c r="DE14" s="175">
        <v>0.0</v>
      </c>
      <c r="DF14" s="175">
        <v>0.0</v>
      </c>
      <c r="DG14" s="175">
        <v>0.0</v>
      </c>
      <c r="DH14" s="175">
        <v>0.0</v>
      </c>
      <c r="DI14" s="175">
        <v>0.0</v>
      </c>
      <c r="DJ14" s="175">
        <v>0.0</v>
      </c>
      <c r="DK14" s="175">
        <v>0.0</v>
      </c>
      <c r="DL14" s="175">
        <v>0.0</v>
      </c>
      <c r="DM14" s="175">
        <v>0.0</v>
      </c>
      <c r="DN14" s="175">
        <v>0.0</v>
      </c>
      <c r="DO14" s="175">
        <v>0.0</v>
      </c>
      <c r="DP14" s="175">
        <v>0.0</v>
      </c>
      <c r="DQ14" s="175">
        <v>0.0</v>
      </c>
      <c r="DR14" s="175">
        <v>0.0</v>
      </c>
      <c r="DS14" s="175">
        <v>0.0</v>
      </c>
      <c r="DT14" s="175">
        <v>0.0</v>
      </c>
      <c r="DU14" s="175">
        <v>0.0</v>
      </c>
      <c r="DV14" s="175">
        <v>0.0</v>
      </c>
      <c r="DW14" s="175">
        <v>0.0</v>
      </c>
      <c r="DX14" s="175">
        <v>0.0</v>
      </c>
      <c r="DY14" s="175">
        <v>0.0</v>
      </c>
      <c r="DZ14" s="175">
        <v>0.0</v>
      </c>
      <c r="EA14" s="175">
        <v>0.0</v>
      </c>
      <c r="EB14" s="175">
        <v>0.0</v>
      </c>
      <c r="EC14" s="175">
        <v>0.0</v>
      </c>
      <c r="ED14" s="175">
        <v>0.0</v>
      </c>
      <c r="EE14" s="175">
        <v>0.0</v>
      </c>
      <c r="EF14" s="175">
        <v>0.0</v>
      </c>
      <c r="EG14" s="175">
        <v>0.0</v>
      </c>
      <c r="EH14" s="175">
        <v>0.0</v>
      </c>
      <c r="EI14" s="175">
        <v>0.0</v>
      </c>
      <c r="EJ14" s="175">
        <v>0.0</v>
      </c>
      <c r="EK14" s="175">
        <v>0.0</v>
      </c>
      <c r="EL14" s="175">
        <v>0.0</v>
      </c>
      <c r="EM14" s="176">
        <v>0.0</v>
      </c>
      <c r="EN14" s="177">
        <f t="shared" si="1"/>
        <v>0</v>
      </c>
      <c r="EO14" s="178"/>
      <c r="EP14" s="178"/>
      <c r="EQ14" s="178"/>
      <c r="ER14" s="178"/>
      <c r="ES14" s="178"/>
      <c r="ET14" s="178"/>
      <c r="EU14" s="178"/>
      <c r="EV14" s="178"/>
      <c r="EW14" s="178"/>
      <c r="EX14" s="178"/>
      <c r="EY14" s="178"/>
      <c r="EZ14" s="178"/>
      <c r="FA14" s="178"/>
      <c r="FB14" s="178"/>
      <c r="FC14" s="178"/>
      <c r="FD14" s="178"/>
      <c r="FE14" s="178"/>
      <c r="FF14" s="178"/>
      <c r="FG14" s="178"/>
      <c r="FH14" s="178"/>
      <c r="FI14" s="178"/>
      <c r="FJ14" s="178"/>
      <c r="FK14" s="178"/>
      <c r="FL14" s="178"/>
      <c r="FM14" s="178"/>
      <c r="FN14" s="178"/>
      <c r="FO14" s="178"/>
      <c r="FP14" s="178"/>
      <c r="FQ14" s="178"/>
      <c r="FR14" s="178"/>
      <c r="FS14" s="178"/>
      <c r="FT14" s="178"/>
      <c r="FU14" s="178"/>
      <c r="FV14" s="178"/>
      <c r="FW14" s="178"/>
      <c r="FX14" s="178"/>
      <c r="FY14" s="178"/>
      <c r="FZ14" s="178"/>
      <c r="GA14" s="178"/>
      <c r="GB14" s="178"/>
      <c r="GC14" s="178"/>
      <c r="GD14" s="178"/>
      <c r="GE14" s="178"/>
      <c r="GF14" s="178"/>
      <c r="GG14" s="178"/>
      <c r="GH14" s="178"/>
      <c r="GI14" s="178"/>
      <c r="GJ14" s="178"/>
      <c r="GK14" s="178"/>
      <c r="GL14" s="178"/>
      <c r="GM14" s="178"/>
      <c r="GN14" s="178"/>
      <c r="GO14" s="178"/>
      <c r="GP14" s="178"/>
      <c r="GQ14" s="178"/>
      <c r="GR14" s="178"/>
      <c r="GS14" s="178"/>
      <c r="GT14" s="178"/>
      <c r="GU14" s="178"/>
      <c r="GV14" s="178"/>
      <c r="GW14" s="178"/>
      <c r="GX14" s="178"/>
      <c r="GY14" s="178"/>
      <c r="GZ14" s="178"/>
      <c r="HA14" s="178"/>
      <c r="HB14" s="178"/>
      <c r="HC14" s="178"/>
      <c r="HD14" s="178"/>
      <c r="HE14" s="178"/>
      <c r="HF14" s="178"/>
      <c r="HG14" s="178"/>
      <c r="HH14" s="178"/>
      <c r="HI14" s="178"/>
      <c r="HJ14" s="178"/>
      <c r="HK14" s="178"/>
      <c r="HL14" s="178"/>
      <c r="HM14" s="178"/>
      <c r="HN14" s="178"/>
      <c r="HO14" s="178"/>
      <c r="HP14" s="178"/>
      <c r="HQ14" s="178"/>
      <c r="HR14" s="178"/>
      <c r="HS14" s="178"/>
      <c r="HT14" s="178"/>
      <c r="HU14" s="178"/>
      <c r="HV14" s="178"/>
      <c r="HW14" s="178"/>
      <c r="HX14" s="178"/>
      <c r="HY14" s="178"/>
      <c r="HZ14" s="178"/>
      <c r="IA14" s="178"/>
      <c r="IB14" s="178"/>
      <c r="IC14" s="178"/>
      <c r="ID14" s="178"/>
      <c r="IE14" s="178"/>
      <c r="IF14" s="178"/>
      <c r="IG14" s="178"/>
      <c r="IH14" s="178"/>
      <c r="II14" s="178"/>
      <c r="IJ14" s="178"/>
      <c r="IK14" s="178"/>
      <c r="IL14" s="178"/>
      <c r="IM14" s="178"/>
      <c r="IN14" s="178"/>
      <c r="IO14" s="178"/>
      <c r="IP14" s="178"/>
      <c r="IQ14" s="178"/>
      <c r="IR14" s="178"/>
      <c r="IS14" s="178"/>
      <c r="IT14" s="178"/>
      <c r="IU14" s="178"/>
      <c r="IV14" s="178"/>
      <c r="IW14" s="178"/>
      <c r="IX14" s="178"/>
      <c r="IY14" s="178"/>
      <c r="IZ14" s="178"/>
      <c r="JA14" s="178"/>
      <c r="JB14" s="178"/>
      <c r="JC14" s="178"/>
      <c r="JD14" s="178"/>
      <c r="JE14" s="178"/>
      <c r="JF14" s="178"/>
      <c r="JG14" s="178"/>
      <c r="JH14" s="178"/>
      <c r="JI14" s="178"/>
      <c r="JJ14" s="178"/>
      <c r="JK14" s="178"/>
      <c r="JL14" s="178"/>
      <c r="JM14" s="178"/>
      <c r="JN14" s="178"/>
      <c r="JO14" s="178"/>
      <c r="JP14" s="178"/>
      <c r="JQ14" s="178"/>
      <c r="JR14" s="178"/>
      <c r="JS14" s="178"/>
      <c r="JT14" s="178"/>
      <c r="JU14" s="178"/>
      <c r="JV14" s="178"/>
      <c r="JW14" s="178"/>
    </row>
    <row r="15">
      <c r="A15" s="50" t="s">
        <v>96</v>
      </c>
      <c r="B15" s="83" t="s">
        <v>479</v>
      </c>
      <c r="C15" s="50">
        <v>1811016.0</v>
      </c>
      <c r="D15" s="175">
        <v>33.0</v>
      </c>
      <c r="E15" s="175">
        <v>0.0</v>
      </c>
      <c r="F15" s="175">
        <v>0.0</v>
      </c>
      <c r="G15" s="175">
        <v>0.0</v>
      </c>
      <c r="H15" s="175">
        <v>0.0</v>
      </c>
      <c r="I15" s="175">
        <v>35.0</v>
      </c>
      <c r="J15" s="175">
        <v>0.0</v>
      </c>
      <c r="K15" s="175">
        <v>0.0</v>
      </c>
      <c r="L15" s="175">
        <v>0.0</v>
      </c>
      <c r="M15" s="175">
        <v>0.0</v>
      </c>
      <c r="N15" s="175">
        <v>34.0</v>
      </c>
      <c r="O15" s="175">
        <v>0.0</v>
      </c>
      <c r="P15" s="175">
        <v>0.0</v>
      </c>
      <c r="Q15" s="175">
        <v>0.0</v>
      </c>
      <c r="R15" s="175">
        <v>0.0</v>
      </c>
      <c r="S15" s="175">
        <v>34.0</v>
      </c>
      <c r="T15" s="175">
        <v>0.0</v>
      </c>
      <c r="U15" s="175">
        <v>0.0</v>
      </c>
      <c r="V15" s="175">
        <v>0.0</v>
      </c>
      <c r="W15" s="175">
        <v>0.0</v>
      </c>
      <c r="X15" s="175">
        <v>0.0</v>
      </c>
      <c r="Y15" s="175">
        <v>0.0</v>
      </c>
      <c r="Z15" s="175">
        <v>0.0</v>
      </c>
      <c r="AA15" s="175">
        <v>0.0</v>
      </c>
      <c r="AB15" s="175">
        <v>32.0</v>
      </c>
      <c r="AC15" s="175">
        <v>0.0</v>
      </c>
      <c r="AD15" s="175">
        <v>0.0</v>
      </c>
      <c r="AE15" s="175">
        <v>0.0</v>
      </c>
      <c r="AF15" s="175">
        <v>0.0</v>
      </c>
      <c r="AG15" s="175">
        <v>0.0</v>
      </c>
      <c r="AH15" s="175">
        <v>0.0</v>
      </c>
      <c r="AI15" s="175">
        <v>0.0</v>
      </c>
      <c r="AJ15" s="175">
        <v>33.0</v>
      </c>
      <c r="AK15" s="175">
        <v>0.0</v>
      </c>
      <c r="AL15" s="175">
        <v>0.0</v>
      </c>
      <c r="AM15" s="175">
        <v>0.0</v>
      </c>
      <c r="AN15" s="175">
        <v>0.0</v>
      </c>
      <c r="AO15" s="175">
        <v>0.0</v>
      </c>
      <c r="AP15" s="175">
        <v>0.0</v>
      </c>
      <c r="AQ15" s="175">
        <v>0.0</v>
      </c>
      <c r="AR15" s="175">
        <v>0.0</v>
      </c>
      <c r="AS15" s="175">
        <v>32.0</v>
      </c>
      <c r="AT15" s="175">
        <v>0.0</v>
      </c>
      <c r="AU15" s="175">
        <v>0.0</v>
      </c>
      <c r="AV15" s="175">
        <v>0.0</v>
      </c>
      <c r="AW15" s="175">
        <v>0.0</v>
      </c>
      <c r="AX15" s="175">
        <v>0.0</v>
      </c>
      <c r="AY15" s="175">
        <v>0.0</v>
      </c>
      <c r="AZ15" s="175">
        <v>0.0</v>
      </c>
      <c r="BA15" s="175">
        <v>0.0</v>
      </c>
      <c r="BB15" s="175">
        <v>0.0</v>
      </c>
      <c r="BC15" s="175">
        <v>0.0</v>
      </c>
      <c r="BD15" s="175">
        <v>0.0</v>
      </c>
      <c r="BE15" s="175">
        <v>0.0</v>
      </c>
      <c r="BF15" s="175">
        <v>0.0</v>
      </c>
      <c r="BG15" s="175">
        <v>0.0</v>
      </c>
      <c r="BH15" s="175">
        <v>0.0</v>
      </c>
      <c r="BI15" s="175">
        <v>0.0</v>
      </c>
      <c r="BJ15" s="175">
        <v>0.0</v>
      </c>
      <c r="BK15" s="175">
        <v>0.0</v>
      </c>
      <c r="BL15" s="175">
        <v>33.0</v>
      </c>
      <c r="BM15" s="175">
        <v>0.0</v>
      </c>
      <c r="BN15" s="175">
        <v>0.0</v>
      </c>
      <c r="BO15" s="175">
        <v>0.0</v>
      </c>
      <c r="BP15" s="175">
        <v>0.0</v>
      </c>
      <c r="BQ15" s="175">
        <v>0.0</v>
      </c>
      <c r="BR15" s="175">
        <v>0.0</v>
      </c>
      <c r="BS15" s="175">
        <v>0.0</v>
      </c>
      <c r="BT15" s="175">
        <v>0.0</v>
      </c>
      <c r="BU15" s="175">
        <v>0.0</v>
      </c>
      <c r="BV15" s="175">
        <v>0.0</v>
      </c>
      <c r="BW15" s="175">
        <v>33.0</v>
      </c>
      <c r="BX15" s="175">
        <v>0.0</v>
      </c>
      <c r="BY15" s="175">
        <v>0.0</v>
      </c>
      <c r="BZ15" s="175">
        <v>0.0</v>
      </c>
      <c r="CA15" s="175">
        <v>0.0</v>
      </c>
      <c r="CB15" s="175">
        <v>0.0</v>
      </c>
      <c r="CC15" s="175">
        <v>0.0</v>
      </c>
      <c r="CD15" s="175">
        <v>0.0</v>
      </c>
      <c r="CE15" s="175">
        <v>0.0</v>
      </c>
      <c r="CF15" s="175">
        <v>0.0</v>
      </c>
      <c r="CG15" s="175">
        <v>0.0</v>
      </c>
      <c r="CH15" s="175">
        <v>0.0</v>
      </c>
      <c r="CI15" s="175">
        <v>0.0</v>
      </c>
      <c r="CJ15" s="175">
        <v>0.0</v>
      </c>
      <c r="CK15" s="175">
        <v>0.0</v>
      </c>
      <c r="CL15" s="175">
        <v>0.0</v>
      </c>
      <c r="CM15" s="175">
        <v>0.0</v>
      </c>
      <c r="CN15" s="175">
        <v>0.0</v>
      </c>
      <c r="CO15" s="175">
        <v>36.0</v>
      </c>
      <c r="CP15" s="175">
        <v>0.0</v>
      </c>
      <c r="CQ15" s="175">
        <v>0.0</v>
      </c>
      <c r="CR15" s="175">
        <v>0.0</v>
      </c>
      <c r="CS15" s="175">
        <v>0.0</v>
      </c>
      <c r="CT15" s="175">
        <v>0.0</v>
      </c>
      <c r="CU15" s="175">
        <v>0.0</v>
      </c>
      <c r="CV15" s="175">
        <v>0.0</v>
      </c>
      <c r="CW15" s="175">
        <v>0.0</v>
      </c>
      <c r="CX15" s="175">
        <v>35.0</v>
      </c>
      <c r="CY15" s="175">
        <v>0.0</v>
      </c>
      <c r="CZ15" s="175">
        <v>0.0</v>
      </c>
      <c r="DA15" s="175">
        <v>0.0</v>
      </c>
      <c r="DB15" s="175">
        <v>0.0</v>
      </c>
      <c r="DC15" s="175">
        <v>0.0</v>
      </c>
      <c r="DD15" s="175">
        <v>0.0</v>
      </c>
      <c r="DE15" s="175">
        <v>0.0</v>
      </c>
      <c r="DF15" s="175">
        <v>0.0</v>
      </c>
      <c r="DG15" s="175">
        <v>0.0</v>
      </c>
      <c r="DH15" s="175">
        <v>0.0</v>
      </c>
      <c r="DI15" s="175">
        <v>0.0</v>
      </c>
      <c r="DJ15" s="175">
        <v>0.0</v>
      </c>
      <c r="DK15" s="175">
        <v>0.0</v>
      </c>
      <c r="DL15" s="175">
        <v>0.0</v>
      </c>
      <c r="DM15" s="175">
        <v>0.0</v>
      </c>
      <c r="DN15" s="175">
        <v>0.0</v>
      </c>
      <c r="DO15" s="175">
        <v>0.0</v>
      </c>
      <c r="DP15" s="175">
        <v>0.0</v>
      </c>
      <c r="DQ15" s="175">
        <v>0.0</v>
      </c>
      <c r="DR15" s="175">
        <v>0.0</v>
      </c>
      <c r="DS15" s="175">
        <v>0.0</v>
      </c>
      <c r="DT15" s="175">
        <v>0.0</v>
      </c>
      <c r="DU15" s="175">
        <v>0.0</v>
      </c>
      <c r="DV15" s="175">
        <v>0.0</v>
      </c>
      <c r="DW15" s="175">
        <v>0.0</v>
      </c>
      <c r="DX15" s="175">
        <v>0.0</v>
      </c>
      <c r="DY15" s="175">
        <v>0.0</v>
      </c>
      <c r="DZ15" s="175">
        <v>0.0</v>
      </c>
      <c r="EA15" s="175">
        <v>0.0</v>
      </c>
      <c r="EB15" s="175">
        <v>0.0</v>
      </c>
      <c r="EC15" s="175">
        <v>0.0</v>
      </c>
      <c r="ED15" s="175">
        <v>0.0</v>
      </c>
      <c r="EE15" s="175">
        <v>0.0</v>
      </c>
      <c r="EF15" s="175">
        <v>0.0</v>
      </c>
      <c r="EG15" s="175">
        <v>0.0</v>
      </c>
      <c r="EH15" s="175">
        <v>0.0</v>
      </c>
      <c r="EI15" s="175">
        <v>0.0</v>
      </c>
      <c r="EJ15" s="175">
        <v>0.0</v>
      </c>
      <c r="EK15" s="175">
        <v>0.0</v>
      </c>
      <c r="EL15" s="175">
        <v>0.0</v>
      </c>
      <c r="EM15" s="176">
        <v>0.0</v>
      </c>
      <c r="EN15" s="177">
        <f t="shared" si="1"/>
        <v>19118.484</v>
      </c>
      <c r="EO15" s="178"/>
      <c r="EP15" s="178"/>
      <c r="EQ15" s="178"/>
      <c r="ER15" s="178"/>
      <c r="ES15" s="178"/>
      <c r="ET15" s="178"/>
      <c r="EU15" s="178"/>
      <c r="EV15" s="178"/>
      <c r="EW15" s="178"/>
      <c r="EX15" s="178"/>
      <c r="EY15" s="178"/>
      <c r="EZ15" s="178"/>
      <c r="FA15" s="178"/>
      <c r="FB15" s="178"/>
      <c r="FC15" s="178"/>
      <c r="FD15" s="178"/>
      <c r="FE15" s="178"/>
      <c r="FF15" s="178"/>
      <c r="FG15" s="178"/>
      <c r="FH15" s="178"/>
      <c r="FI15" s="178"/>
      <c r="FJ15" s="178"/>
      <c r="FK15" s="178"/>
      <c r="FL15" s="178"/>
      <c r="FM15" s="178"/>
      <c r="FN15" s="178"/>
      <c r="FO15" s="178"/>
      <c r="FP15" s="178"/>
      <c r="FQ15" s="178"/>
      <c r="FR15" s="178"/>
      <c r="FS15" s="178"/>
      <c r="FT15" s="178"/>
      <c r="FU15" s="178"/>
      <c r="FV15" s="178"/>
      <c r="FW15" s="178"/>
      <c r="FX15" s="178"/>
      <c r="FY15" s="178"/>
      <c r="FZ15" s="178"/>
      <c r="GA15" s="178"/>
      <c r="GB15" s="178"/>
      <c r="GC15" s="178"/>
      <c r="GD15" s="178"/>
      <c r="GE15" s="178"/>
      <c r="GF15" s="178"/>
      <c r="GG15" s="178"/>
      <c r="GH15" s="178"/>
      <c r="GI15" s="178"/>
      <c r="GJ15" s="178"/>
      <c r="GK15" s="178"/>
      <c r="GL15" s="178"/>
      <c r="GM15" s="178"/>
      <c r="GN15" s="178"/>
      <c r="GO15" s="178"/>
      <c r="GP15" s="178"/>
      <c r="GQ15" s="178"/>
      <c r="GR15" s="178"/>
      <c r="GS15" s="178"/>
      <c r="GT15" s="178"/>
      <c r="GU15" s="178"/>
      <c r="GV15" s="178"/>
      <c r="GW15" s="178"/>
      <c r="GX15" s="178"/>
      <c r="GY15" s="178"/>
      <c r="GZ15" s="178"/>
      <c r="HA15" s="178"/>
      <c r="HB15" s="178"/>
      <c r="HC15" s="178"/>
      <c r="HD15" s="178"/>
      <c r="HE15" s="178"/>
      <c r="HF15" s="178"/>
      <c r="HG15" s="178"/>
      <c r="HH15" s="178"/>
      <c r="HI15" s="178"/>
      <c r="HJ15" s="178"/>
      <c r="HK15" s="178"/>
      <c r="HL15" s="178"/>
      <c r="HM15" s="178"/>
      <c r="HN15" s="178"/>
      <c r="HO15" s="178"/>
      <c r="HP15" s="178"/>
      <c r="HQ15" s="178"/>
      <c r="HR15" s="178"/>
      <c r="HS15" s="178"/>
      <c r="HT15" s="178"/>
      <c r="HU15" s="178"/>
      <c r="HV15" s="178"/>
      <c r="HW15" s="178"/>
      <c r="HX15" s="178"/>
      <c r="HY15" s="178"/>
      <c r="HZ15" s="178"/>
      <c r="IA15" s="178"/>
      <c r="IB15" s="178"/>
      <c r="IC15" s="178"/>
      <c r="ID15" s="178"/>
      <c r="IE15" s="178"/>
      <c r="IF15" s="178"/>
      <c r="IG15" s="178"/>
      <c r="IH15" s="178"/>
      <c r="II15" s="178"/>
      <c r="IJ15" s="178"/>
      <c r="IK15" s="178"/>
      <c r="IL15" s="178"/>
      <c r="IM15" s="178"/>
      <c r="IN15" s="178"/>
      <c r="IO15" s="178"/>
      <c r="IP15" s="178"/>
      <c r="IQ15" s="178"/>
      <c r="IR15" s="178"/>
      <c r="IS15" s="178"/>
      <c r="IT15" s="178"/>
      <c r="IU15" s="178"/>
      <c r="IV15" s="178"/>
      <c r="IW15" s="178"/>
      <c r="IX15" s="178"/>
      <c r="IY15" s="178"/>
      <c r="IZ15" s="178"/>
      <c r="JA15" s="178"/>
      <c r="JB15" s="178"/>
      <c r="JC15" s="178"/>
      <c r="JD15" s="178"/>
      <c r="JE15" s="178"/>
      <c r="JF15" s="178"/>
      <c r="JG15" s="178"/>
      <c r="JH15" s="178"/>
      <c r="JI15" s="178"/>
      <c r="JJ15" s="178"/>
      <c r="JK15" s="178"/>
      <c r="JL15" s="178"/>
      <c r="JM15" s="178"/>
      <c r="JN15" s="178"/>
      <c r="JO15" s="178"/>
      <c r="JP15" s="178"/>
      <c r="JQ15" s="178"/>
      <c r="JR15" s="178"/>
      <c r="JS15" s="178"/>
      <c r="JT15" s="178"/>
      <c r="JU15" s="178"/>
      <c r="JV15" s="178"/>
      <c r="JW15" s="178"/>
    </row>
    <row r="16">
      <c r="A16" s="50" t="s">
        <v>96</v>
      </c>
      <c r="B16" s="83" t="s">
        <v>479</v>
      </c>
      <c r="C16" s="50">
        <v>1811017.0</v>
      </c>
      <c r="D16" s="175">
        <v>164.0</v>
      </c>
      <c r="E16" s="175">
        <v>0.0</v>
      </c>
      <c r="F16" s="175">
        <v>0.0</v>
      </c>
      <c r="G16" s="175">
        <v>0.0</v>
      </c>
      <c r="H16" s="175">
        <v>0.0</v>
      </c>
      <c r="I16" s="175">
        <v>175.0</v>
      </c>
      <c r="J16" s="175">
        <v>0.0</v>
      </c>
      <c r="K16" s="175">
        <v>0.0</v>
      </c>
      <c r="L16" s="175">
        <v>0.0</v>
      </c>
      <c r="M16" s="175">
        <v>0.0</v>
      </c>
      <c r="N16" s="175">
        <v>171.0</v>
      </c>
      <c r="O16" s="175">
        <v>0.0</v>
      </c>
      <c r="P16" s="175">
        <v>0.0</v>
      </c>
      <c r="Q16" s="175">
        <v>0.0</v>
      </c>
      <c r="R16" s="175">
        <v>0.0</v>
      </c>
      <c r="S16" s="175">
        <v>168.0</v>
      </c>
      <c r="T16" s="175">
        <v>0.0</v>
      </c>
      <c r="U16" s="175">
        <v>0.0</v>
      </c>
      <c r="V16" s="175">
        <v>0.0</v>
      </c>
      <c r="W16" s="175">
        <v>0.0</v>
      </c>
      <c r="X16" s="175">
        <v>0.0</v>
      </c>
      <c r="Y16" s="175">
        <v>0.0</v>
      </c>
      <c r="Z16" s="175">
        <v>0.0</v>
      </c>
      <c r="AA16" s="175">
        <v>0.0</v>
      </c>
      <c r="AB16" s="175">
        <v>0.0</v>
      </c>
      <c r="AC16" s="175">
        <v>158.0</v>
      </c>
      <c r="AD16" s="175">
        <v>0.0</v>
      </c>
      <c r="AE16" s="175">
        <v>0.0</v>
      </c>
      <c r="AF16" s="175">
        <v>0.0</v>
      </c>
      <c r="AG16" s="175">
        <v>0.0</v>
      </c>
      <c r="AH16" s="175">
        <v>0.0</v>
      </c>
      <c r="AI16" s="175">
        <v>0.0</v>
      </c>
      <c r="AJ16" s="175">
        <v>0.0</v>
      </c>
      <c r="AK16" s="175">
        <v>167.0</v>
      </c>
      <c r="AL16" s="175">
        <v>0.0</v>
      </c>
      <c r="AM16" s="175">
        <v>0.0</v>
      </c>
      <c r="AN16" s="175">
        <v>0.0</v>
      </c>
      <c r="AO16" s="175">
        <v>0.0</v>
      </c>
      <c r="AP16" s="175">
        <v>0.0</v>
      </c>
      <c r="AQ16" s="175">
        <v>0.0</v>
      </c>
      <c r="AR16" s="175">
        <v>0.0</v>
      </c>
      <c r="AS16" s="175">
        <v>160.0</v>
      </c>
      <c r="AT16" s="175">
        <v>0.0</v>
      </c>
      <c r="AU16" s="175">
        <v>0.0</v>
      </c>
      <c r="AV16" s="175">
        <v>0.0</v>
      </c>
      <c r="AW16" s="175">
        <v>0.0</v>
      </c>
      <c r="AX16" s="175">
        <v>0.0</v>
      </c>
      <c r="AY16" s="175">
        <v>0.0</v>
      </c>
      <c r="AZ16" s="175">
        <v>0.0</v>
      </c>
      <c r="BA16" s="175">
        <v>0.0</v>
      </c>
      <c r="BB16" s="175">
        <v>0.0</v>
      </c>
      <c r="BC16" s="175">
        <v>0.0</v>
      </c>
      <c r="BD16" s="175">
        <v>0.0</v>
      </c>
      <c r="BE16" s="175">
        <v>0.0</v>
      </c>
      <c r="BF16" s="175">
        <v>0.0</v>
      </c>
      <c r="BG16" s="175">
        <v>0.0</v>
      </c>
      <c r="BH16" s="175">
        <v>0.0</v>
      </c>
      <c r="BI16" s="175">
        <v>0.0</v>
      </c>
      <c r="BJ16" s="175">
        <v>0.0</v>
      </c>
      <c r="BK16" s="175">
        <v>0.0</v>
      </c>
      <c r="BL16" s="175">
        <v>0.0</v>
      </c>
      <c r="BM16" s="175">
        <v>164.0</v>
      </c>
      <c r="BN16" s="175">
        <v>0.0</v>
      </c>
      <c r="BO16" s="175">
        <v>0.0</v>
      </c>
      <c r="BP16" s="175">
        <v>0.0</v>
      </c>
      <c r="BQ16" s="175">
        <v>0.0</v>
      </c>
      <c r="BR16" s="175">
        <v>0.0</v>
      </c>
      <c r="BS16" s="175">
        <v>0.0</v>
      </c>
      <c r="BT16" s="175">
        <v>0.0</v>
      </c>
      <c r="BU16" s="175">
        <v>0.0</v>
      </c>
      <c r="BV16" s="175">
        <v>0.0</v>
      </c>
      <c r="BW16" s="175">
        <v>0.0</v>
      </c>
      <c r="BX16" s="175">
        <v>167.0</v>
      </c>
      <c r="BY16" s="175">
        <v>0.0</v>
      </c>
      <c r="BZ16" s="175">
        <v>0.0</v>
      </c>
      <c r="CA16" s="175">
        <v>0.0</v>
      </c>
      <c r="CB16" s="175">
        <v>0.0</v>
      </c>
      <c r="CC16" s="175">
        <v>0.0</v>
      </c>
      <c r="CD16" s="175">
        <v>0.0</v>
      </c>
      <c r="CE16" s="175">
        <v>0.0</v>
      </c>
      <c r="CF16" s="175">
        <v>0.0</v>
      </c>
      <c r="CG16" s="175">
        <v>0.0</v>
      </c>
      <c r="CH16" s="175">
        <v>0.0</v>
      </c>
      <c r="CI16" s="175">
        <v>0.0</v>
      </c>
      <c r="CJ16" s="175">
        <v>0.0</v>
      </c>
      <c r="CK16" s="175">
        <v>0.0</v>
      </c>
      <c r="CL16" s="175">
        <v>0.0</v>
      </c>
      <c r="CM16" s="175">
        <v>0.0</v>
      </c>
      <c r="CN16" s="175">
        <v>0.0</v>
      </c>
      <c r="CO16" s="175">
        <v>180.0</v>
      </c>
      <c r="CP16" s="175">
        <v>0.0</v>
      </c>
      <c r="CQ16" s="175">
        <v>0.0</v>
      </c>
      <c r="CR16" s="175">
        <v>0.0</v>
      </c>
      <c r="CS16" s="175">
        <v>0.0</v>
      </c>
      <c r="CT16" s="175">
        <v>0.0</v>
      </c>
      <c r="CU16" s="175">
        <v>0.0</v>
      </c>
      <c r="CV16" s="175">
        <v>0.0</v>
      </c>
      <c r="CW16" s="175">
        <v>0.0</v>
      </c>
      <c r="CX16" s="175">
        <v>0.0</v>
      </c>
      <c r="CY16" s="175">
        <v>175.0</v>
      </c>
      <c r="CZ16" s="175">
        <v>0.0</v>
      </c>
      <c r="DA16" s="175">
        <v>0.0</v>
      </c>
      <c r="DB16" s="175">
        <v>0.0</v>
      </c>
      <c r="DC16" s="175">
        <v>0.0</v>
      </c>
      <c r="DD16" s="175">
        <v>0.0</v>
      </c>
      <c r="DE16" s="175">
        <v>0.0</v>
      </c>
      <c r="DF16" s="175">
        <v>0.0</v>
      </c>
      <c r="DG16" s="175">
        <v>0.0</v>
      </c>
      <c r="DH16" s="175">
        <v>0.0</v>
      </c>
      <c r="DI16" s="175">
        <v>0.0</v>
      </c>
      <c r="DJ16" s="175">
        <v>0.0</v>
      </c>
      <c r="DK16" s="175">
        <v>0.0</v>
      </c>
      <c r="DL16" s="175">
        <v>0.0</v>
      </c>
      <c r="DM16" s="175">
        <v>0.0</v>
      </c>
      <c r="DN16" s="175">
        <v>0.0</v>
      </c>
      <c r="DO16" s="175">
        <v>0.0</v>
      </c>
      <c r="DP16" s="175">
        <v>0.0</v>
      </c>
      <c r="DQ16" s="175">
        <v>0.0</v>
      </c>
      <c r="DR16" s="175">
        <v>0.0</v>
      </c>
      <c r="DS16" s="175">
        <v>0.0</v>
      </c>
      <c r="DT16" s="175">
        <v>0.0</v>
      </c>
      <c r="DU16" s="175">
        <v>0.0</v>
      </c>
      <c r="DV16" s="175">
        <v>0.0</v>
      </c>
      <c r="DW16" s="175">
        <v>0.0</v>
      </c>
      <c r="DX16" s="175">
        <v>0.0</v>
      </c>
      <c r="DY16" s="175">
        <v>0.0</v>
      </c>
      <c r="DZ16" s="175">
        <v>0.0</v>
      </c>
      <c r="EA16" s="175">
        <v>0.0</v>
      </c>
      <c r="EB16" s="175">
        <v>0.0</v>
      </c>
      <c r="EC16" s="175">
        <v>0.0</v>
      </c>
      <c r="ED16" s="175">
        <v>0.0</v>
      </c>
      <c r="EE16" s="175">
        <v>0.0</v>
      </c>
      <c r="EF16" s="175">
        <v>0.0</v>
      </c>
      <c r="EG16" s="175">
        <v>0.0</v>
      </c>
      <c r="EH16" s="175">
        <v>0.0</v>
      </c>
      <c r="EI16" s="175">
        <v>0.0</v>
      </c>
      <c r="EJ16" s="175">
        <v>0.0</v>
      </c>
      <c r="EK16" s="175">
        <v>0.0</v>
      </c>
      <c r="EL16" s="175">
        <v>0.0</v>
      </c>
      <c r="EM16" s="176">
        <v>0.0</v>
      </c>
      <c r="EN16" s="177">
        <f t="shared" si="1"/>
        <v>95013.072</v>
      </c>
      <c r="EO16" s="178"/>
      <c r="EP16" s="178"/>
      <c r="EQ16" s="178"/>
      <c r="ER16" s="178"/>
      <c r="ES16" s="178"/>
      <c r="ET16" s="178"/>
      <c r="EU16" s="178"/>
      <c r="EV16" s="178"/>
      <c r="EW16" s="178"/>
      <c r="EX16" s="178"/>
      <c r="EY16" s="178"/>
      <c r="EZ16" s="178"/>
      <c r="FA16" s="178"/>
      <c r="FB16" s="178"/>
      <c r="FC16" s="178"/>
      <c r="FD16" s="178"/>
      <c r="FE16" s="178"/>
      <c r="FF16" s="178"/>
      <c r="FG16" s="178"/>
      <c r="FH16" s="178"/>
      <c r="FI16" s="178"/>
      <c r="FJ16" s="178"/>
      <c r="FK16" s="178"/>
      <c r="FL16" s="178"/>
      <c r="FM16" s="178"/>
      <c r="FN16" s="178"/>
      <c r="FO16" s="178"/>
      <c r="FP16" s="178"/>
      <c r="FQ16" s="178"/>
      <c r="FR16" s="178"/>
      <c r="FS16" s="178"/>
      <c r="FT16" s="178"/>
      <c r="FU16" s="178"/>
      <c r="FV16" s="178"/>
      <c r="FW16" s="178"/>
      <c r="FX16" s="178"/>
      <c r="FY16" s="178"/>
      <c r="FZ16" s="178"/>
      <c r="GA16" s="178"/>
      <c r="GB16" s="178"/>
      <c r="GC16" s="178"/>
      <c r="GD16" s="178"/>
      <c r="GE16" s="178"/>
      <c r="GF16" s="178"/>
      <c r="GG16" s="178"/>
      <c r="GH16" s="178"/>
      <c r="GI16" s="178"/>
      <c r="GJ16" s="178"/>
      <c r="GK16" s="178"/>
      <c r="GL16" s="178"/>
      <c r="GM16" s="178"/>
      <c r="GN16" s="178"/>
      <c r="GO16" s="178"/>
      <c r="GP16" s="178"/>
      <c r="GQ16" s="178"/>
      <c r="GR16" s="178"/>
      <c r="GS16" s="178"/>
      <c r="GT16" s="178"/>
      <c r="GU16" s="178"/>
      <c r="GV16" s="178"/>
      <c r="GW16" s="178"/>
      <c r="GX16" s="178"/>
      <c r="GY16" s="178"/>
      <c r="GZ16" s="178"/>
      <c r="HA16" s="178"/>
      <c r="HB16" s="178"/>
      <c r="HC16" s="178"/>
      <c r="HD16" s="178"/>
      <c r="HE16" s="178"/>
      <c r="HF16" s="178"/>
      <c r="HG16" s="178"/>
      <c r="HH16" s="178"/>
      <c r="HI16" s="178"/>
      <c r="HJ16" s="178"/>
      <c r="HK16" s="178"/>
      <c r="HL16" s="178"/>
      <c r="HM16" s="178"/>
      <c r="HN16" s="178"/>
      <c r="HO16" s="178"/>
      <c r="HP16" s="178"/>
      <c r="HQ16" s="178"/>
      <c r="HR16" s="178"/>
      <c r="HS16" s="178"/>
      <c r="HT16" s="178"/>
      <c r="HU16" s="178"/>
      <c r="HV16" s="178"/>
      <c r="HW16" s="178"/>
      <c r="HX16" s="178"/>
      <c r="HY16" s="178"/>
      <c r="HZ16" s="178"/>
      <c r="IA16" s="178"/>
      <c r="IB16" s="178"/>
      <c r="IC16" s="178"/>
      <c r="ID16" s="178"/>
      <c r="IE16" s="178"/>
      <c r="IF16" s="178"/>
      <c r="IG16" s="178"/>
      <c r="IH16" s="178"/>
      <c r="II16" s="178"/>
      <c r="IJ16" s="178"/>
      <c r="IK16" s="178"/>
      <c r="IL16" s="178"/>
      <c r="IM16" s="178"/>
      <c r="IN16" s="178"/>
      <c r="IO16" s="178"/>
      <c r="IP16" s="178"/>
      <c r="IQ16" s="178"/>
      <c r="IR16" s="178"/>
      <c r="IS16" s="178"/>
      <c r="IT16" s="178"/>
      <c r="IU16" s="178"/>
      <c r="IV16" s="178"/>
      <c r="IW16" s="178"/>
      <c r="IX16" s="178"/>
      <c r="IY16" s="178"/>
      <c r="IZ16" s="178"/>
      <c r="JA16" s="178"/>
      <c r="JB16" s="178"/>
      <c r="JC16" s="178"/>
      <c r="JD16" s="178"/>
      <c r="JE16" s="178"/>
      <c r="JF16" s="178"/>
      <c r="JG16" s="178"/>
      <c r="JH16" s="178"/>
      <c r="JI16" s="178"/>
      <c r="JJ16" s="178"/>
      <c r="JK16" s="178"/>
      <c r="JL16" s="178"/>
      <c r="JM16" s="178"/>
      <c r="JN16" s="178"/>
      <c r="JO16" s="178"/>
      <c r="JP16" s="178"/>
      <c r="JQ16" s="178"/>
      <c r="JR16" s="178"/>
      <c r="JS16" s="178"/>
      <c r="JT16" s="178"/>
      <c r="JU16" s="178"/>
      <c r="JV16" s="178"/>
      <c r="JW16" s="178"/>
    </row>
    <row r="17">
      <c r="A17" s="50" t="s">
        <v>96</v>
      </c>
      <c r="B17" s="83" t="s">
        <v>479</v>
      </c>
      <c r="C17" s="50">
        <v>1811018.0</v>
      </c>
      <c r="D17" s="175">
        <v>98.0</v>
      </c>
      <c r="E17" s="175">
        <v>0.0</v>
      </c>
      <c r="F17" s="175">
        <v>0.0</v>
      </c>
      <c r="G17" s="175">
        <v>0.0</v>
      </c>
      <c r="H17" s="175">
        <v>0.0</v>
      </c>
      <c r="I17" s="175">
        <v>105.0</v>
      </c>
      <c r="J17" s="175">
        <v>0.0</v>
      </c>
      <c r="K17" s="175">
        <v>0.0</v>
      </c>
      <c r="L17" s="175">
        <v>0.0</v>
      </c>
      <c r="M17" s="175">
        <v>0.0</v>
      </c>
      <c r="N17" s="175">
        <v>103.0</v>
      </c>
      <c r="O17" s="175">
        <v>0.0</v>
      </c>
      <c r="P17" s="175">
        <v>0.0</v>
      </c>
      <c r="Q17" s="175">
        <v>0.0</v>
      </c>
      <c r="R17" s="175">
        <v>0.0</v>
      </c>
      <c r="S17" s="175">
        <v>101.0</v>
      </c>
      <c r="T17" s="175">
        <v>0.0</v>
      </c>
      <c r="U17" s="175">
        <v>0.0</v>
      </c>
      <c r="V17" s="175">
        <v>0.0</v>
      </c>
      <c r="W17" s="175">
        <v>0.0</v>
      </c>
      <c r="X17" s="175">
        <v>0.0</v>
      </c>
      <c r="Y17" s="175">
        <v>0.0</v>
      </c>
      <c r="Z17" s="175">
        <v>0.0</v>
      </c>
      <c r="AA17" s="175">
        <v>0.0</v>
      </c>
      <c r="AB17" s="175">
        <v>0.0</v>
      </c>
      <c r="AC17" s="175">
        <v>95.0</v>
      </c>
      <c r="AD17" s="175">
        <v>0.0</v>
      </c>
      <c r="AE17" s="175">
        <v>0.0</v>
      </c>
      <c r="AF17" s="175">
        <v>0.0</v>
      </c>
      <c r="AG17" s="175">
        <v>0.0</v>
      </c>
      <c r="AH17" s="175">
        <v>0.0</v>
      </c>
      <c r="AI17" s="175">
        <v>0.0</v>
      </c>
      <c r="AJ17" s="175">
        <v>0.0</v>
      </c>
      <c r="AK17" s="175">
        <v>100.0</v>
      </c>
      <c r="AL17" s="175">
        <v>0.0</v>
      </c>
      <c r="AM17" s="175">
        <v>0.0</v>
      </c>
      <c r="AN17" s="175">
        <v>0.0</v>
      </c>
      <c r="AO17" s="175">
        <v>0.0</v>
      </c>
      <c r="AP17" s="175">
        <v>0.0</v>
      </c>
      <c r="AQ17" s="175">
        <v>0.0</v>
      </c>
      <c r="AR17" s="175">
        <v>0.0</v>
      </c>
      <c r="AS17" s="175">
        <v>96.0</v>
      </c>
      <c r="AT17" s="175">
        <v>0.0</v>
      </c>
      <c r="AU17" s="175">
        <v>0.0</v>
      </c>
      <c r="AV17" s="175">
        <v>0.0</v>
      </c>
      <c r="AW17" s="175">
        <v>0.0</v>
      </c>
      <c r="AX17" s="175">
        <v>0.0</v>
      </c>
      <c r="AY17" s="175">
        <v>0.0</v>
      </c>
      <c r="AZ17" s="175">
        <v>0.0</v>
      </c>
      <c r="BA17" s="175">
        <v>0.0</v>
      </c>
      <c r="BB17" s="175">
        <v>0.0</v>
      </c>
      <c r="BC17" s="175">
        <v>0.0</v>
      </c>
      <c r="BD17" s="175">
        <v>0.0</v>
      </c>
      <c r="BE17" s="175">
        <v>0.0</v>
      </c>
      <c r="BF17" s="175">
        <v>0.0</v>
      </c>
      <c r="BG17" s="175">
        <v>0.0</v>
      </c>
      <c r="BH17" s="175">
        <v>0.0</v>
      </c>
      <c r="BI17" s="175">
        <v>0.0</v>
      </c>
      <c r="BJ17" s="175">
        <v>0.0</v>
      </c>
      <c r="BK17" s="175">
        <v>0.0</v>
      </c>
      <c r="BL17" s="175">
        <v>0.0</v>
      </c>
      <c r="BM17" s="175">
        <v>0.0</v>
      </c>
      <c r="BN17" s="175">
        <v>0.0</v>
      </c>
      <c r="BO17" s="175">
        <v>0.0</v>
      </c>
      <c r="BP17" s="175">
        <v>0.0</v>
      </c>
      <c r="BQ17" s="175">
        <v>0.0</v>
      </c>
      <c r="BR17" s="175">
        <v>0.0</v>
      </c>
      <c r="BS17" s="175">
        <v>0.0</v>
      </c>
      <c r="BT17" s="175">
        <v>0.0</v>
      </c>
      <c r="BU17" s="175">
        <v>0.0</v>
      </c>
      <c r="BV17" s="175">
        <v>0.0</v>
      </c>
      <c r="BW17" s="175">
        <v>0.0</v>
      </c>
      <c r="BX17" s="175">
        <v>0.0</v>
      </c>
      <c r="BY17" s="175">
        <v>0.0</v>
      </c>
      <c r="BZ17" s="175">
        <v>0.0</v>
      </c>
      <c r="CA17" s="175">
        <v>0.0</v>
      </c>
      <c r="CB17" s="175">
        <v>0.0</v>
      </c>
      <c r="CC17" s="175">
        <v>0.0</v>
      </c>
      <c r="CD17" s="175">
        <v>0.0</v>
      </c>
      <c r="CE17" s="175">
        <v>100.0</v>
      </c>
      <c r="CF17" s="175">
        <v>0.0</v>
      </c>
      <c r="CG17" s="175">
        <v>0.0</v>
      </c>
      <c r="CH17" s="175">
        <v>0.0</v>
      </c>
      <c r="CI17" s="175">
        <v>0.0</v>
      </c>
      <c r="CJ17" s="175">
        <v>0.0</v>
      </c>
      <c r="CK17" s="175">
        <v>0.0</v>
      </c>
      <c r="CL17" s="175">
        <v>0.0</v>
      </c>
      <c r="CM17" s="175">
        <v>0.0</v>
      </c>
      <c r="CN17" s="175">
        <v>0.0</v>
      </c>
      <c r="CO17" s="175">
        <v>108.0</v>
      </c>
      <c r="CP17" s="175">
        <v>0.0</v>
      </c>
      <c r="CQ17" s="175">
        <v>0.0</v>
      </c>
      <c r="CR17" s="175">
        <v>0.0</v>
      </c>
      <c r="CS17" s="175">
        <v>0.0</v>
      </c>
      <c r="CT17" s="175">
        <v>0.0</v>
      </c>
      <c r="CU17" s="175">
        <v>0.0</v>
      </c>
      <c r="CV17" s="175">
        <v>0.0</v>
      </c>
      <c r="CW17" s="175">
        <v>0.0</v>
      </c>
      <c r="CX17" s="175">
        <v>0.0</v>
      </c>
      <c r="CY17" s="175">
        <v>105.0</v>
      </c>
      <c r="CZ17" s="175">
        <v>0.0</v>
      </c>
      <c r="DA17" s="175">
        <v>0.0</v>
      </c>
      <c r="DB17" s="175">
        <v>0.0</v>
      </c>
      <c r="DC17" s="175">
        <v>0.0</v>
      </c>
      <c r="DD17" s="175">
        <v>0.0</v>
      </c>
      <c r="DE17" s="175">
        <v>0.0</v>
      </c>
      <c r="DF17" s="175">
        <v>0.0</v>
      </c>
      <c r="DG17" s="175">
        <v>0.0</v>
      </c>
      <c r="DH17" s="175">
        <v>0.0</v>
      </c>
      <c r="DI17" s="175">
        <v>0.0</v>
      </c>
      <c r="DJ17" s="175">
        <v>0.0</v>
      </c>
      <c r="DK17" s="175">
        <v>0.0</v>
      </c>
      <c r="DL17" s="175">
        <v>0.0</v>
      </c>
      <c r="DM17" s="175">
        <v>0.0</v>
      </c>
      <c r="DN17" s="175">
        <v>0.0</v>
      </c>
      <c r="DO17" s="175">
        <v>0.0</v>
      </c>
      <c r="DP17" s="175">
        <v>0.0</v>
      </c>
      <c r="DQ17" s="175">
        <v>0.0</v>
      </c>
      <c r="DR17" s="175">
        <v>0.0</v>
      </c>
      <c r="DS17" s="175">
        <v>0.0</v>
      </c>
      <c r="DT17" s="175">
        <v>0.0</v>
      </c>
      <c r="DU17" s="175">
        <v>0.0</v>
      </c>
      <c r="DV17" s="175">
        <v>0.0</v>
      </c>
      <c r="DW17" s="175">
        <v>0.0</v>
      </c>
      <c r="DX17" s="175">
        <v>0.0</v>
      </c>
      <c r="DY17" s="175">
        <v>0.0</v>
      </c>
      <c r="DZ17" s="175">
        <v>0.0</v>
      </c>
      <c r="EA17" s="175">
        <v>0.0</v>
      </c>
      <c r="EB17" s="175">
        <v>0.0</v>
      </c>
      <c r="EC17" s="175">
        <v>0.0</v>
      </c>
      <c r="ED17" s="175">
        <v>0.0</v>
      </c>
      <c r="EE17" s="175">
        <v>0.0</v>
      </c>
      <c r="EF17" s="175">
        <v>0.0</v>
      </c>
      <c r="EG17" s="175">
        <v>0.0</v>
      </c>
      <c r="EH17" s="175">
        <v>0.0</v>
      </c>
      <c r="EI17" s="175">
        <v>0.0</v>
      </c>
      <c r="EJ17" s="175">
        <v>0.0</v>
      </c>
      <c r="EK17" s="175">
        <v>0.0</v>
      </c>
      <c r="EL17" s="175">
        <v>0.0</v>
      </c>
      <c r="EM17" s="176">
        <v>0.0</v>
      </c>
      <c r="EN17" s="177">
        <f t="shared" si="1"/>
        <v>56776.104</v>
      </c>
      <c r="EO17" s="178"/>
      <c r="EP17" s="178"/>
      <c r="EQ17" s="178"/>
      <c r="ER17" s="178"/>
      <c r="ES17" s="178"/>
      <c r="ET17" s="178"/>
      <c r="EU17" s="178"/>
      <c r="EV17" s="178"/>
      <c r="EW17" s="178"/>
      <c r="EX17" s="178"/>
      <c r="EY17" s="178"/>
      <c r="EZ17" s="178"/>
      <c r="FA17" s="178"/>
      <c r="FB17" s="178"/>
      <c r="FC17" s="178"/>
      <c r="FD17" s="178"/>
      <c r="FE17" s="178"/>
      <c r="FF17" s="178"/>
      <c r="FG17" s="178"/>
      <c r="FH17" s="178"/>
      <c r="FI17" s="178"/>
      <c r="FJ17" s="178"/>
      <c r="FK17" s="178"/>
      <c r="FL17" s="178"/>
      <c r="FM17" s="178"/>
      <c r="FN17" s="178"/>
      <c r="FO17" s="178"/>
      <c r="FP17" s="178"/>
      <c r="FQ17" s="178"/>
      <c r="FR17" s="178"/>
      <c r="FS17" s="178"/>
      <c r="FT17" s="178"/>
      <c r="FU17" s="178"/>
      <c r="FV17" s="178"/>
      <c r="FW17" s="178"/>
      <c r="FX17" s="178"/>
      <c r="FY17" s="178"/>
      <c r="FZ17" s="178"/>
      <c r="GA17" s="178"/>
      <c r="GB17" s="178"/>
      <c r="GC17" s="178"/>
      <c r="GD17" s="178"/>
      <c r="GE17" s="178"/>
      <c r="GF17" s="178"/>
      <c r="GG17" s="178"/>
      <c r="GH17" s="178"/>
      <c r="GI17" s="178"/>
      <c r="GJ17" s="178"/>
      <c r="GK17" s="178"/>
      <c r="GL17" s="178"/>
      <c r="GM17" s="178"/>
      <c r="GN17" s="178"/>
      <c r="GO17" s="178"/>
      <c r="GP17" s="178"/>
      <c r="GQ17" s="178"/>
      <c r="GR17" s="178"/>
      <c r="GS17" s="178"/>
      <c r="GT17" s="178"/>
      <c r="GU17" s="178"/>
      <c r="GV17" s="178"/>
      <c r="GW17" s="178"/>
      <c r="GX17" s="178"/>
      <c r="GY17" s="178"/>
      <c r="GZ17" s="178"/>
      <c r="HA17" s="178"/>
      <c r="HB17" s="178"/>
      <c r="HC17" s="178"/>
      <c r="HD17" s="178"/>
      <c r="HE17" s="178"/>
      <c r="HF17" s="178"/>
      <c r="HG17" s="178"/>
      <c r="HH17" s="178"/>
      <c r="HI17" s="178"/>
      <c r="HJ17" s="178"/>
      <c r="HK17" s="178"/>
      <c r="HL17" s="178"/>
      <c r="HM17" s="178"/>
      <c r="HN17" s="178"/>
      <c r="HO17" s="178"/>
      <c r="HP17" s="178"/>
      <c r="HQ17" s="178"/>
      <c r="HR17" s="178"/>
      <c r="HS17" s="178"/>
      <c r="HT17" s="178"/>
      <c r="HU17" s="178"/>
      <c r="HV17" s="178"/>
      <c r="HW17" s="178"/>
      <c r="HX17" s="178"/>
      <c r="HY17" s="178"/>
      <c r="HZ17" s="178"/>
      <c r="IA17" s="178"/>
      <c r="IB17" s="178"/>
      <c r="IC17" s="178"/>
      <c r="ID17" s="178"/>
      <c r="IE17" s="178"/>
      <c r="IF17" s="178"/>
      <c r="IG17" s="178"/>
      <c r="IH17" s="178"/>
      <c r="II17" s="178"/>
      <c r="IJ17" s="178"/>
      <c r="IK17" s="178"/>
      <c r="IL17" s="178"/>
      <c r="IM17" s="178"/>
      <c r="IN17" s="178"/>
      <c r="IO17" s="178"/>
      <c r="IP17" s="178"/>
      <c r="IQ17" s="178"/>
      <c r="IR17" s="178"/>
      <c r="IS17" s="178"/>
      <c r="IT17" s="178"/>
      <c r="IU17" s="178"/>
      <c r="IV17" s="178"/>
      <c r="IW17" s="178"/>
      <c r="IX17" s="178"/>
      <c r="IY17" s="178"/>
      <c r="IZ17" s="178"/>
      <c r="JA17" s="178"/>
      <c r="JB17" s="178"/>
      <c r="JC17" s="178"/>
      <c r="JD17" s="178"/>
      <c r="JE17" s="178"/>
      <c r="JF17" s="178"/>
      <c r="JG17" s="178"/>
      <c r="JH17" s="178"/>
      <c r="JI17" s="178"/>
      <c r="JJ17" s="178"/>
      <c r="JK17" s="178"/>
      <c r="JL17" s="178"/>
      <c r="JM17" s="178"/>
      <c r="JN17" s="178"/>
      <c r="JO17" s="178"/>
      <c r="JP17" s="178"/>
      <c r="JQ17" s="178"/>
      <c r="JR17" s="178"/>
      <c r="JS17" s="178"/>
      <c r="JT17" s="178"/>
      <c r="JU17" s="178"/>
      <c r="JV17" s="178"/>
      <c r="JW17" s="178"/>
    </row>
    <row r="18">
      <c r="A18" s="50" t="s">
        <v>96</v>
      </c>
      <c r="B18" s="83" t="s">
        <v>479</v>
      </c>
      <c r="C18" s="50">
        <v>1811019.0</v>
      </c>
      <c r="D18" s="175">
        <v>425.0</v>
      </c>
      <c r="E18" s="175">
        <v>0.0</v>
      </c>
      <c r="F18" s="175">
        <v>0.0</v>
      </c>
      <c r="G18" s="175">
        <v>0.0</v>
      </c>
      <c r="H18" s="175">
        <v>0.0</v>
      </c>
      <c r="I18" s="175">
        <v>455.0</v>
      </c>
      <c r="J18" s="175">
        <v>0.0</v>
      </c>
      <c r="K18" s="175">
        <v>0.0</v>
      </c>
      <c r="L18" s="175">
        <v>0.0</v>
      </c>
      <c r="M18" s="175">
        <v>0.0</v>
      </c>
      <c r="N18" s="175">
        <v>446.0</v>
      </c>
      <c r="O18" s="175">
        <v>0.0</v>
      </c>
      <c r="P18" s="175">
        <v>0.0</v>
      </c>
      <c r="Q18" s="175">
        <v>0.0</v>
      </c>
      <c r="R18" s="175">
        <v>0.0</v>
      </c>
      <c r="S18" s="175">
        <v>438.0</v>
      </c>
      <c r="T18" s="175">
        <v>0.0</v>
      </c>
      <c r="U18" s="175">
        <v>0.0</v>
      </c>
      <c r="V18" s="175">
        <v>0.0</v>
      </c>
      <c r="W18" s="175">
        <v>0.0</v>
      </c>
      <c r="X18" s="175">
        <v>0.0</v>
      </c>
      <c r="Y18" s="175">
        <v>0.0</v>
      </c>
      <c r="Z18" s="175">
        <v>0.0</v>
      </c>
      <c r="AA18" s="175">
        <v>0.0</v>
      </c>
      <c r="AB18" s="175">
        <v>0.0</v>
      </c>
      <c r="AC18" s="175">
        <v>412.0</v>
      </c>
      <c r="AD18" s="175">
        <v>0.0</v>
      </c>
      <c r="AE18" s="175">
        <v>0.0</v>
      </c>
      <c r="AF18" s="175">
        <v>0.0</v>
      </c>
      <c r="AG18" s="175">
        <v>0.0</v>
      </c>
      <c r="AH18" s="175">
        <v>0.0</v>
      </c>
      <c r="AI18" s="175">
        <v>0.0</v>
      </c>
      <c r="AJ18" s="175">
        <v>0.0</v>
      </c>
      <c r="AK18" s="175">
        <v>433.0</v>
      </c>
      <c r="AL18" s="175">
        <v>0.0</v>
      </c>
      <c r="AM18" s="175">
        <v>0.0</v>
      </c>
      <c r="AN18" s="175">
        <v>0.0</v>
      </c>
      <c r="AO18" s="175">
        <v>0.0</v>
      </c>
      <c r="AP18" s="175">
        <v>0.0</v>
      </c>
      <c r="AQ18" s="175">
        <v>0.0</v>
      </c>
      <c r="AR18" s="175">
        <v>0.0</v>
      </c>
      <c r="AS18" s="175">
        <v>416.0</v>
      </c>
      <c r="AT18" s="175">
        <v>0.0</v>
      </c>
      <c r="AU18" s="175">
        <v>0.0</v>
      </c>
      <c r="AV18" s="175">
        <v>0.0</v>
      </c>
      <c r="AW18" s="175">
        <v>0.0</v>
      </c>
      <c r="AX18" s="175">
        <v>0.0</v>
      </c>
      <c r="AY18" s="175">
        <v>0.0</v>
      </c>
      <c r="AZ18" s="175">
        <v>0.0</v>
      </c>
      <c r="BA18" s="175">
        <v>0.0</v>
      </c>
      <c r="BB18" s="175">
        <v>0.0</v>
      </c>
      <c r="BC18" s="175">
        <v>0.0</v>
      </c>
      <c r="BD18" s="175">
        <v>0.0</v>
      </c>
      <c r="BE18" s="175">
        <v>0.0</v>
      </c>
      <c r="BF18" s="175">
        <v>0.0</v>
      </c>
      <c r="BG18" s="175">
        <v>0.0</v>
      </c>
      <c r="BH18" s="175">
        <v>0.0</v>
      </c>
      <c r="BI18" s="175">
        <v>0.0</v>
      </c>
      <c r="BJ18" s="175">
        <v>0.0</v>
      </c>
      <c r="BK18" s="175">
        <v>0.0</v>
      </c>
      <c r="BL18" s="175">
        <v>0.0</v>
      </c>
      <c r="BM18" s="175">
        <v>0.0</v>
      </c>
      <c r="BN18" s="175">
        <v>0.0</v>
      </c>
      <c r="BO18" s="175">
        <v>0.0</v>
      </c>
      <c r="BP18" s="175">
        <v>0.0</v>
      </c>
      <c r="BQ18" s="175">
        <v>0.0</v>
      </c>
      <c r="BR18" s="175">
        <v>0.0</v>
      </c>
      <c r="BS18" s="175">
        <v>0.0</v>
      </c>
      <c r="BT18" s="175">
        <v>0.0</v>
      </c>
      <c r="BU18" s="175">
        <v>0.0</v>
      </c>
      <c r="BV18" s="175">
        <v>0.0</v>
      </c>
      <c r="BW18" s="175">
        <v>0.0</v>
      </c>
      <c r="BX18" s="175">
        <v>0.0</v>
      </c>
      <c r="BY18" s="175">
        <v>0.0</v>
      </c>
      <c r="BZ18" s="175">
        <v>0.0</v>
      </c>
      <c r="CA18" s="175">
        <v>0.0</v>
      </c>
      <c r="CB18" s="175">
        <v>0.0</v>
      </c>
      <c r="CC18" s="175">
        <v>0.0</v>
      </c>
      <c r="CD18" s="175">
        <v>0.0</v>
      </c>
      <c r="CE18" s="175">
        <v>433.0</v>
      </c>
      <c r="CF18" s="175">
        <v>0.0</v>
      </c>
      <c r="CG18" s="175">
        <v>0.0</v>
      </c>
      <c r="CH18" s="175">
        <v>0.0</v>
      </c>
      <c r="CI18" s="175">
        <v>0.0</v>
      </c>
      <c r="CJ18" s="175">
        <v>0.0</v>
      </c>
      <c r="CK18" s="175">
        <v>0.0</v>
      </c>
      <c r="CL18" s="175">
        <v>0.0</v>
      </c>
      <c r="CM18" s="175">
        <v>0.0</v>
      </c>
      <c r="CN18" s="175">
        <v>0.0</v>
      </c>
      <c r="CO18" s="175">
        <v>468.0</v>
      </c>
      <c r="CP18" s="175">
        <v>0.0</v>
      </c>
      <c r="CQ18" s="175">
        <v>0.0</v>
      </c>
      <c r="CR18" s="175">
        <v>0.0</v>
      </c>
      <c r="CS18" s="175">
        <v>0.0</v>
      </c>
      <c r="CT18" s="175">
        <v>0.0</v>
      </c>
      <c r="CU18" s="175">
        <v>0.0</v>
      </c>
      <c r="CV18" s="175">
        <v>0.0</v>
      </c>
      <c r="CW18" s="175">
        <v>0.0</v>
      </c>
      <c r="CX18" s="175">
        <v>0.0</v>
      </c>
      <c r="CY18" s="175">
        <v>455.0</v>
      </c>
      <c r="CZ18" s="175">
        <v>0.0</v>
      </c>
      <c r="DA18" s="175">
        <v>0.0</v>
      </c>
      <c r="DB18" s="175">
        <v>0.0</v>
      </c>
      <c r="DC18" s="175">
        <v>0.0</v>
      </c>
      <c r="DD18" s="175">
        <v>0.0</v>
      </c>
      <c r="DE18" s="175">
        <v>0.0</v>
      </c>
      <c r="DF18" s="175">
        <v>0.0</v>
      </c>
      <c r="DG18" s="175">
        <v>0.0</v>
      </c>
      <c r="DH18" s="175">
        <v>0.0</v>
      </c>
      <c r="DI18" s="175">
        <v>0.0</v>
      </c>
      <c r="DJ18" s="175">
        <v>0.0</v>
      </c>
      <c r="DK18" s="175">
        <v>0.0</v>
      </c>
      <c r="DL18" s="175">
        <v>0.0</v>
      </c>
      <c r="DM18" s="175">
        <v>0.0</v>
      </c>
      <c r="DN18" s="175">
        <v>0.0</v>
      </c>
      <c r="DO18" s="175">
        <v>0.0</v>
      </c>
      <c r="DP18" s="175">
        <v>0.0</v>
      </c>
      <c r="DQ18" s="175">
        <v>0.0</v>
      </c>
      <c r="DR18" s="175">
        <v>0.0</v>
      </c>
      <c r="DS18" s="175">
        <v>0.0</v>
      </c>
      <c r="DT18" s="175">
        <v>0.0</v>
      </c>
      <c r="DU18" s="175">
        <v>0.0</v>
      </c>
      <c r="DV18" s="175">
        <v>0.0</v>
      </c>
      <c r="DW18" s="175">
        <v>0.0</v>
      </c>
      <c r="DX18" s="175">
        <v>0.0</v>
      </c>
      <c r="DY18" s="175">
        <v>0.0</v>
      </c>
      <c r="DZ18" s="175">
        <v>0.0</v>
      </c>
      <c r="EA18" s="175">
        <v>0.0</v>
      </c>
      <c r="EB18" s="175">
        <v>0.0</v>
      </c>
      <c r="EC18" s="175">
        <v>0.0</v>
      </c>
      <c r="ED18" s="175">
        <v>0.0</v>
      </c>
      <c r="EE18" s="175">
        <v>0.0</v>
      </c>
      <c r="EF18" s="175">
        <v>0.0</v>
      </c>
      <c r="EG18" s="175">
        <v>0.0</v>
      </c>
      <c r="EH18" s="175">
        <v>0.0</v>
      </c>
      <c r="EI18" s="175">
        <v>0.0</v>
      </c>
      <c r="EJ18" s="175">
        <v>0.0</v>
      </c>
      <c r="EK18" s="175">
        <v>0.0</v>
      </c>
      <c r="EL18" s="175">
        <v>0.0</v>
      </c>
      <c r="EM18" s="176">
        <v>0.0</v>
      </c>
      <c r="EN18" s="177">
        <f t="shared" si="1"/>
        <v>246222.9</v>
      </c>
      <c r="EO18" s="178"/>
      <c r="EP18" s="178"/>
      <c r="EQ18" s="178"/>
      <c r="ER18" s="178"/>
      <c r="ES18" s="178"/>
      <c r="ET18" s="178"/>
      <c r="EU18" s="178"/>
      <c r="EV18" s="178"/>
      <c r="EW18" s="178"/>
      <c r="EX18" s="178"/>
      <c r="EY18" s="178"/>
      <c r="EZ18" s="178"/>
      <c r="FA18" s="178"/>
      <c r="FB18" s="178"/>
      <c r="FC18" s="178"/>
      <c r="FD18" s="178"/>
      <c r="FE18" s="178"/>
      <c r="FF18" s="178"/>
      <c r="FG18" s="178"/>
      <c r="FH18" s="178"/>
      <c r="FI18" s="178"/>
      <c r="FJ18" s="178"/>
      <c r="FK18" s="178"/>
      <c r="FL18" s="178"/>
      <c r="FM18" s="178"/>
      <c r="FN18" s="178"/>
      <c r="FO18" s="178"/>
      <c r="FP18" s="178"/>
      <c r="FQ18" s="178"/>
      <c r="FR18" s="178"/>
      <c r="FS18" s="178"/>
      <c r="FT18" s="178"/>
      <c r="FU18" s="178"/>
      <c r="FV18" s="178"/>
      <c r="FW18" s="178"/>
      <c r="FX18" s="178"/>
      <c r="FY18" s="178"/>
      <c r="FZ18" s="178"/>
      <c r="GA18" s="178"/>
      <c r="GB18" s="178"/>
      <c r="GC18" s="178"/>
      <c r="GD18" s="178"/>
      <c r="GE18" s="178"/>
      <c r="GF18" s="178"/>
      <c r="GG18" s="178"/>
      <c r="GH18" s="178"/>
      <c r="GI18" s="178"/>
      <c r="GJ18" s="178"/>
      <c r="GK18" s="178"/>
      <c r="GL18" s="178"/>
      <c r="GM18" s="178"/>
      <c r="GN18" s="178"/>
      <c r="GO18" s="178"/>
      <c r="GP18" s="178"/>
      <c r="GQ18" s="178"/>
      <c r="GR18" s="178"/>
      <c r="GS18" s="178"/>
      <c r="GT18" s="178"/>
      <c r="GU18" s="178"/>
      <c r="GV18" s="178"/>
      <c r="GW18" s="178"/>
      <c r="GX18" s="178"/>
      <c r="GY18" s="178"/>
      <c r="GZ18" s="178"/>
      <c r="HA18" s="178"/>
      <c r="HB18" s="178"/>
      <c r="HC18" s="178"/>
      <c r="HD18" s="178"/>
      <c r="HE18" s="178"/>
      <c r="HF18" s="178"/>
      <c r="HG18" s="178"/>
      <c r="HH18" s="178"/>
      <c r="HI18" s="178"/>
      <c r="HJ18" s="178"/>
      <c r="HK18" s="178"/>
      <c r="HL18" s="178"/>
      <c r="HM18" s="178"/>
      <c r="HN18" s="178"/>
      <c r="HO18" s="178"/>
      <c r="HP18" s="178"/>
      <c r="HQ18" s="178"/>
      <c r="HR18" s="178"/>
      <c r="HS18" s="178"/>
      <c r="HT18" s="178"/>
      <c r="HU18" s="178"/>
      <c r="HV18" s="178"/>
      <c r="HW18" s="178"/>
      <c r="HX18" s="178"/>
      <c r="HY18" s="178"/>
      <c r="HZ18" s="178"/>
      <c r="IA18" s="178"/>
      <c r="IB18" s="178"/>
      <c r="IC18" s="178"/>
      <c r="ID18" s="178"/>
      <c r="IE18" s="178"/>
      <c r="IF18" s="178"/>
      <c r="IG18" s="178"/>
      <c r="IH18" s="178"/>
      <c r="II18" s="178"/>
      <c r="IJ18" s="178"/>
      <c r="IK18" s="178"/>
      <c r="IL18" s="178"/>
      <c r="IM18" s="178"/>
      <c r="IN18" s="178"/>
      <c r="IO18" s="178"/>
      <c r="IP18" s="178"/>
      <c r="IQ18" s="178"/>
      <c r="IR18" s="178"/>
      <c r="IS18" s="178"/>
      <c r="IT18" s="178"/>
      <c r="IU18" s="178"/>
      <c r="IV18" s="178"/>
      <c r="IW18" s="178"/>
      <c r="IX18" s="178"/>
      <c r="IY18" s="178"/>
      <c r="IZ18" s="178"/>
      <c r="JA18" s="178"/>
      <c r="JB18" s="178"/>
      <c r="JC18" s="178"/>
      <c r="JD18" s="178"/>
      <c r="JE18" s="178"/>
      <c r="JF18" s="178"/>
      <c r="JG18" s="178"/>
      <c r="JH18" s="178"/>
      <c r="JI18" s="178"/>
      <c r="JJ18" s="178"/>
      <c r="JK18" s="178"/>
      <c r="JL18" s="178"/>
      <c r="JM18" s="178"/>
      <c r="JN18" s="178"/>
      <c r="JO18" s="178"/>
      <c r="JP18" s="178"/>
      <c r="JQ18" s="178"/>
      <c r="JR18" s="178"/>
      <c r="JS18" s="178"/>
      <c r="JT18" s="178"/>
      <c r="JU18" s="178"/>
      <c r="JV18" s="178"/>
      <c r="JW18" s="178"/>
    </row>
    <row r="19">
      <c r="A19" s="50" t="s">
        <v>96</v>
      </c>
      <c r="B19" s="83" t="s">
        <v>479</v>
      </c>
      <c r="C19" s="50">
        <v>1811020.0</v>
      </c>
      <c r="D19" s="175">
        <v>98.0</v>
      </c>
      <c r="E19" s="175">
        <v>0.0</v>
      </c>
      <c r="F19" s="175">
        <v>0.0</v>
      </c>
      <c r="G19" s="175">
        <v>0.0</v>
      </c>
      <c r="H19" s="175">
        <v>0.0</v>
      </c>
      <c r="I19" s="175">
        <v>105.0</v>
      </c>
      <c r="J19" s="175">
        <v>0.0</v>
      </c>
      <c r="K19" s="175">
        <v>0.0</v>
      </c>
      <c r="L19" s="175">
        <v>0.0</v>
      </c>
      <c r="M19" s="175">
        <v>0.0</v>
      </c>
      <c r="N19" s="175">
        <v>103.0</v>
      </c>
      <c r="O19" s="175">
        <v>0.0</v>
      </c>
      <c r="P19" s="175">
        <v>0.0</v>
      </c>
      <c r="Q19" s="175">
        <v>0.0</v>
      </c>
      <c r="R19" s="175">
        <v>0.0</v>
      </c>
      <c r="S19" s="175">
        <v>101.0</v>
      </c>
      <c r="T19" s="175">
        <v>0.0</v>
      </c>
      <c r="U19" s="175">
        <v>0.0</v>
      </c>
      <c r="V19" s="175">
        <v>0.0</v>
      </c>
      <c r="W19" s="175">
        <v>0.0</v>
      </c>
      <c r="X19" s="175">
        <v>0.0</v>
      </c>
      <c r="Y19" s="175">
        <v>0.0</v>
      </c>
      <c r="Z19" s="175">
        <v>0.0</v>
      </c>
      <c r="AA19" s="175">
        <v>0.0</v>
      </c>
      <c r="AB19" s="175">
        <v>0.0</v>
      </c>
      <c r="AC19" s="175">
        <v>95.0</v>
      </c>
      <c r="AD19" s="175">
        <v>0.0</v>
      </c>
      <c r="AE19" s="175">
        <v>0.0</v>
      </c>
      <c r="AF19" s="175">
        <v>0.0</v>
      </c>
      <c r="AG19" s="175">
        <v>0.0</v>
      </c>
      <c r="AH19" s="175">
        <v>0.0</v>
      </c>
      <c r="AI19" s="175">
        <v>0.0</v>
      </c>
      <c r="AJ19" s="175">
        <v>0.0</v>
      </c>
      <c r="AK19" s="175">
        <v>100.0</v>
      </c>
      <c r="AL19" s="175">
        <v>0.0</v>
      </c>
      <c r="AM19" s="175">
        <v>0.0</v>
      </c>
      <c r="AN19" s="175">
        <v>0.0</v>
      </c>
      <c r="AO19" s="175">
        <v>0.0</v>
      </c>
      <c r="AP19" s="175">
        <v>0.0</v>
      </c>
      <c r="AQ19" s="175">
        <v>0.0</v>
      </c>
      <c r="AR19" s="175">
        <v>0.0</v>
      </c>
      <c r="AS19" s="175">
        <v>96.0</v>
      </c>
      <c r="AT19" s="175">
        <v>0.0</v>
      </c>
      <c r="AU19" s="175">
        <v>0.0</v>
      </c>
      <c r="AV19" s="175">
        <v>0.0</v>
      </c>
      <c r="AW19" s="175">
        <v>0.0</v>
      </c>
      <c r="AX19" s="175">
        <v>0.0</v>
      </c>
      <c r="AY19" s="175">
        <v>0.0</v>
      </c>
      <c r="AZ19" s="175">
        <v>0.0</v>
      </c>
      <c r="BA19" s="175">
        <v>0.0</v>
      </c>
      <c r="BB19" s="175">
        <v>0.0</v>
      </c>
      <c r="BC19" s="175">
        <v>0.0</v>
      </c>
      <c r="BD19" s="175">
        <v>0.0</v>
      </c>
      <c r="BE19" s="175">
        <v>0.0</v>
      </c>
      <c r="BF19" s="175">
        <v>0.0</v>
      </c>
      <c r="BG19" s="175">
        <v>0.0</v>
      </c>
      <c r="BH19" s="175">
        <v>0.0</v>
      </c>
      <c r="BI19" s="175">
        <v>0.0</v>
      </c>
      <c r="BJ19" s="175">
        <v>0.0</v>
      </c>
      <c r="BK19" s="175">
        <v>0.0</v>
      </c>
      <c r="BL19" s="175">
        <v>0.0</v>
      </c>
      <c r="BM19" s="175">
        <v>0.0</v>
      </c>
      <c r="BN19" s="175">
        <v>0.0</v>
      </c>
      <c r="BO19" s="175">
        <v>0.0</v>
      </c>
      <c r="BP19" s="175">
        <v>0.0</v>
      </c>
      <c r="BQ19" s="175">
        <v>0.0</v>
      </c>
      <c r="BR19" s="175">
        <v>0.0</v>
      </c>
      <c r="BS19" s="175">
        <v>0.0</v>
      </c>
      <c r="BT19" s="175">
        <v>0.0</v>
      </c>
      <c r="BU19" s="175">
        <v>0.0</v>
      </c>
      <c r="BV19" s="175">
        <v>0.0</v>
      </c>
      <c r="BW19" s="175">
        <v>0.0</v>
      </c>
      <c r="BX19" s="175">
        <v>0.0</v>
      </c>
      <c r="BY19" s="175">
        <v>0.0</v>
      </c>
      <c r="BZ19" s="175">
        <v>0.0</v>
      </c>
      <c r="CA19" s="175">
        <v>0.0</v>
      </c>
      <c r="CB19" s="175">
        <v>0.0</v>
      </c>
      <c r="CC19" s="175">
        <v>0.0</v>
      </c>
      <c r="CD19" s="175">
        <v>0.0</v>
      </c>
      <c r="CE19" s="175">
        <v>100.0</v>
      </c>
      <c r="CF19" s="175">
        <v>0.0</v>
      </c>
      <c r="CG19" s="175">
        <v>0.0</v>
      </c>
      <c r="CH19" s="175">
        <v>0.0</v>
      </c>
      <c r="CI19" s="175">
        <v>0.0</v>
      </c>
      <c r="CJ19" s="175">
        <v>0.0</v>
      </c>
      <c r="CK19" s="175">
        <v>0.0</v>
      </c>
      <c r="CL19" s="175">
        <v>0.0</v>
      </c>
      <c r="CM19" s="175">
        <v>0.0</v>
      </c>
      <c r="CN19" s="175">
        <v>0.0</v>
      </c>
      <c r="CO19" s="175">
        <v>108.0</v>
      </c>
      <c r="CP19" s="175">
        <v>0.0</v>
      </c>
      <c r="CQ19" s="175">
        <v>0.0</v>
      </c>
      <c r="CR19" s="175">
        <v>0.0</v>
      </c>
      <c r="CS19" s="175">
        <v>0.0</v>
      </c>
      <c r="CT19" s="175">
        <v>0.0</v>
      </c>
      <c r="CU19" s="175">
        <v>0.0</v>
      </c>
      <c r="CV19" s="175">
        <v>0.0</v>
      </c>
      <c r="CW19" s="175">
        <v>0.0</v>
      </c>
      <c r="CX19" s="175">
        <v>0.0</v>
      </c>
      <c r="CY19" s="175">
        <v>105.0</v>
      </c>
      <c r="CZ19" s="175">
        <v>0.0</v>
      </c>
      <c r="DA19" s="175">
        <v>0.0</v>
      </c>
      <c r="DB19" s="175">
        <v>0.0</v>
      </c>
      <c r="DC19" s="175">
        <v>0.0</v>
      </c>
      <c r="DD19" s="175">
        <v>0.0</v>
      </c>
      <c r="DE19" s="175">
        <v>0.0</v>
      </c>
      <c r="DF19" s="175">
        <v>0.0</v>
      </c>
      <c r="DG19" s="175">
        <v>0.0</v>
      </c>
      <c r="DH19" s="175">
        <v>0.0</v>
      </c>
      <c r="DI19" s="175">
        <v>0.0</v>
      </c>
      <c r="DJ19" s="175">
        <v>0.0</v>
      </c>
      <c r="DK19" s="175">
        <v>0.0</v>
      </c>
      <c r="DL19" s="175">
        <v>0.0</v>
      </c>
      <c r="DM19" s="175">
        <v>0.0</v>
      </c>
      <c r="DN19" s="175">
        <v>0.0</v>
      </c>
      <c r="DO19" s="175">
        <v>0.0</v>
      </c>
      <c r="DP19" s="175">
        <v>0.0</v>
      </c>
      <c r="DQ19" s="175">
        <v>0.0</v>
      </c>
      <c r="DR19" s="175">
        <v>0.0</v>
      </c>
      <c r="DS19" s="175">
        <v>0.0</v>
      </c>
      <c r="DT19" s="175">
        <v>0.0</v>
      </c>
      <c r="DU19" s="175">
        <v>0.0</v>
      </c>
      <c r="DV19" s="175">
        <v>0.0</v>
      </c>
      <c r="DW19" s="175">
        <v>0.0</v>
      </c>
      <c r="DX19" s="175">
        <v>0.0</v>
      </c>
      <c r="DY19" s="175">
        <v>0.0</v>
      </c>
      <c r="DZ19" s="175">
        <v>0.0</v>
      </c>
      <c r="EA19" s="175">
        <v>0.0</v>
      </c>
      <c r="EB19" s="175">
        <v>0.0</v>
      </c>
      <c r="EC19" s="175">
        <v>0.0</v>
      </c>
      <c r="ED19" s="175">
        <v>0.0</v>
      </c>
      <c r="EE19" s="175">
        <v>0.0</v>
      </c>
      <c r="EF19" s="175">
        <v>0.0</v>
      </c>
      <c r="EG19" s="175">
        <v>0.0</v>
      </c>
      <c r="EH19" s="175">
        <v>0.0</v>
      </c>
      <c r="EI19" s="175">
        <v>0.0</v>
      </c>
      <c r="EJ19" s="175">
        <v>0.0</v>
      </c>
      <c r="EK19" s="175">
        <v>0.0</v>
      </c>
      <c r="EL19" s="175">
        <v>0.0</v>
      </c>
      <c r="EM19" s="176">
        <v>0.0</v>
      </c>
      <c r="EN19" s="177">
        <f t="shared" si="1"/>
        <v>56776.104</v>
      </c>
      <c r="EO19" s="178"/>
      <c r="EP19" s="178"/>
      <c r="EQ19" s="178"/>
      <c r="ER19" s="178"/>
      <c r="ES19" s="178"/>
      <c r="ET19" s="178"/>
      <c r="EU19" s="178"/>
      <c r="EV19" s="178"/>
      <c r="EW19" s="178"/>
      <c r="EX19" s="178"/>
      <c r="EY19" s="178"/>
      <c r="EZ19" s="178"/>
      <c r="FA19" s="178"/>
      <c r="FB19" s="178"/>
      <c r="FC19" s="178"/>
      <c r="FD19" s="178"/>
      <c r="FE19" s="178"/>
      <c r="FF19" s="178"/>
      <c r="FG19" s="178"/>
      <c r="FH19" s="178"/>
      <c r="FI19" s="178"/>
      <c r="FJ19" s="178"/>
      <c r="FK19" s="178"/>
      <c r="FL19" s="178"/>
      <c r="FM19" s="178"/>
      <c r="FN19" s="178"/>
      <c r="FO19" s="178"/>
      <c r="FP19" s="178"/>
      <c r="FQ19" s="178"/>
      <c r="FR19" s="178"/>
      <c r="FS19" s="178"/>
      <c r="FT19" s="178"/>
      <c r="FU19" s="178"/>
      <c r="FV19" s="178"/>
      <c r="FW19" s="178"/>
      <c r="FX19" s="178"/>
      <c r="FY19" s="178"/>
      <c r="FZ19" s="178"/>
      <c r="GA19" s="178"/>
      <c r="GB19" s="178"/>
      <c r="GC19" s="178"/>
      <c r="GD19" s="178"/>
      <c r="GE19" s="178"/>
      <c r="GF19" s="178"/>
      <c r="GG19" s="178"/>
      <c r="GH19" s="178"/>
      <c r="GI19" s="178"/>
      <c r="GJ19" s="178"/>
      <c r="GK19" s="178"/>
      <c r="GL19" s="178"/>
      <c r="GM19" s="178"/>
      <c r="GN19" s="178"/>
      <c r="GO19" s="178"/>
      <c r="GP19" s="178"/>
      <c r="GQ19" s="178"/>
      <c r="GR19" s="178"/>
      <c r="GS19" s="178"/>
      <c r="GT19" s="178"/>
      <c r="GU19" s="178"/>
      <c r="GV19" s="178"/>
      <c r="GW19" s="178"/>
      <c r="GX19" s="178"/>
      <c r="GY19" s="178"/>
      <c r="GZ19" s="178"/>
      <c r="HA19" s="178"/>
      <c r="HB19" s="178"/>
      <c r="HC19" s="178"/>
      <c r="HD19" s="178"/>
      <c r="HE19" s="178"/>
      <c r="HF19" s="178"/>
      <c r="HG19" s="178"/>
      <c r="HH19" s="178"/>
      <c r="HI19" s="178"/>
      <c r="HJ19" s="178"/>
      <c r="HK19" s="178"/>
      <c r="HL19" s="178"/>
      <c r="HM19" s="178"/>
      <c r="HN19" s="178"/>
      <c r="HO19" s="178"/>
      <c r="HP19" s="178"/>
      <c r="HQ19" s="178"/>
      <c r="HR19" s="178"/>
      <c r="HS19" s="178"/>
      <c r="HT19" s="178"/>
      <c r="HU19" s="178"/>
      <c r="HV19" s="178"/>
      <c r="HW19" s="178"/>
      <c r="HX19" s="178"/>
      <c r="HY19" s="178"/>
      <c r="HZ19" s="178"/>
      <c r="IA19" s="178"/>
      <c r="IB19" s="178"/>
      <c r="IC19" s="178"/>
      <c r="ID19" s="178"/>
      <c r="IE19" s="178"/>
      <c r="IF19" s="178"/>
      <c r="IG19" s="178"/>
      <c r="IH19" s="178"/>
      <c r="II19" s="178"/>
      <c r="IJ19" s="178"/>
      <c r="IK19" s="178"/>
      <c r="IL19" s="178"/>
      <c r="IM19" s="178"/>
      <c r="IN19" s="178"/>
      <c r="IO19" s="178"/>
      <c r="IP19" s="178"/>
      <c r="IQ19" s="178"/>
      <c r="IR19" s="178"/>
      <c r="IS19" s="178"/>
      <c r="IT19" s="178"/>
      <c r="IU19" s="178"/>
      <c r="IV19" s="178"/>
      <c r="IW19" s="178"/>
      <c r="IX19" s="178"/>
      <c r="IY19" s="178"/>
      <c r="IZ19" s="178"/>
      <c r="JA19" s="178"/>
      <c r="JB19" s="178"/>
      <c r="JC19" s="178"/>
      <c r="JD19" s="178"/>
      <c r="JE19" s="178"/>
      <c r="JF19" s="178"/>
      <c r="JG19" s="178"/>
      <c r="JH19" s="178"/>
      <c r="JI19" s="178"/>
      <c r="JJ19" s="178"/>
      <c r="JK19" s="178"/>
      <c r="JL19" s="178"/>
      <c r="JM19" s="178"/>
      <c r="JN19" s="178"/>
      <c r="JO19" s="178"/>
      <c r="JP19" s="178"/>
      <c r="JQ19" s="178"/>
      <c r="JR19" s="178"/>
      <c r="JS19" s="178"/>
      <c r="JT19" s="178"/>
      <c r="JU19" s="178"/>
      <c r="JV19" s="178"/>
      <c r="JW19" s="178"/>
    </row>
    <row r="20">
      <c r="A20" s="50" t="s">
        <v>133</v>
      </c>
      <c r="B20" s="83" t="s">
        <v>479</v>
      </c>
      <c r="C20" s="50">
        <v>1811022.0</v>
      </c>
      <c r="D20" s="175">
        <v>164.0</v>
      </c>
      <c r="E20" s="175">
        <v>0.0</v>
      </c>
      <c r="F20" s="175">
        <v>0.0</v>
      </c>
      <c r="G20" s="175">
        <v>0.0</v>
      </c>
      <c r="H20" s="175">
        <v>0.0</v>
      </c>
      <c r="I20" s="175">
        <v>175.0</v>
      </c>
      <c r="J20" s="175">
        <v>0.0</v>
      </c>
      <c r="K20" s="175">
        <v>0.0</v>
      </c>
      <c r="L20" s="175">
        <v>0.0</v>
      </c>
      <c r="M20" s="175">
        <v>0.0</v>
      </c>
      <c r="N20" s="175">
        <v>171.0</v>
      </c>
      <c r="O20" s="175">
        <v>0.0</v>
      </c>
      <c r="P20" s="175">
        <v>0.0</v>
      </c>
      <c r="Q20" s="175">
        <v>0.0</v>
      </c>
      <c r="R20" s="175">
        <v>0.0</v>
      </c>
      <c r="S20" s="175">
        <v>0.0</v>
      </c>
      <c r="T20" s="175">
        <v>168.0</v>
      </c>
      <c r="U20" s="175">
        <v>0.0</v>
      </c>
      <c r="V20" s="175">
        <v>0.0</v>
      </c>
      <c r="W20" s="175">
        <v>0.0</v>
      </c>
      <c r="X20" s="175">
        <v>0.0</v>
      </c>
      <c r="Y20" s="175">
        <v>0.0</v>
      </c>
      <c r="Z20" s="175">
        <v>0.0</v>
      </c>
      <c r="AA20" s="175">
        <v>0.0</v>
      </c>
      <c r="AB20" s="175">
        <v>0.0</v>
      </c>
      <c r="AC20" s="175">
        <v>158.0</v>
      </c>
      <c r="AD20" s="175">
        <v>0.0</v>
      </c>
      <c r="AE20" s="175">
        <v>0.0</v>
      </c>
      <c r="AF20" s="175">
        <v>0.0</v>
      </c>
      <c r="AG20" s="175">
        <v>0.0</v>
      </c>
      <c r="AH20" s="175">
        <v>0.0</v>
      </c>
      <c r="AI20" s="175">
        <v>0.0</v>
      </c>
      <c r="AJ20" s="175">
        <v>0.0</v>
      </c>
      <c r="AK20" s="175">
        <v>167.0</v>
      </c>
      <c r="AL20" s="175">
        <v>0.0</v>
      </c>
      <c r="AM20" s="175">
        <v>0.0</v>
      </c>
      <c r="AN20" s="175">
        <v>0.0</v>
      </c>
      <c r="AO20" s="175">
        <v>0.0</v>
      </c>
      <c r="AP20" s="175">
        <v>0.0</v>
      </c>
      <c r="AQ20" s="175">
        <v>0.0</v>
      </c>
      <c r="AR20" s="175">
        <v>0.0</v>
      </c>
      <c r="AS20" s="175">
        <v>160.0</v>
      </c>
      <c r="AT20" s="175">
        <v>0.0</v>
      </c>
      <c r="AU20" s="175">
        <v>0.0</v>
      </c>
      <c r="AV20" s="175">
        <v>0.0</v>
      </c>
      <c r="AW20" s="175">
        <v>0.0</v>
      </c>
      <c r="AX20" s="175">
        <v>0.0</v>
      </c>
      <c r="AY20" s="175">
        <v>0.0</v>
      </c>
      <c r="AZ20" s="175">
        <v>0.0</v>
      </c>
      <c r="BA20" s="175">
        <v>0.0</v>
      </c>
      <c r="BB20" s="175">
        <v>0.0</v>
      </c>
      <c r="BC20" s="175">
        <v>0.0</v>
      </c>
      <c r="BD20" s="175">
        <v>0.0</v>
      </c>
      <c r="BE20" s="175">
        <v>0.0</v>
      </c>
      <c r="BF20" s="175">
        <v>0.0</v>
      </c>
      <c r="BG20" s="175">
        <v>0.0</v>
      </c>
      <c r="BH20" s="175">
        <v>0.0</v>
      </c>
      <c r="BI20" s="175">
        <v>0.0</v>
      </c>
      <c r="BJ20" s="175">
        <v>0.0</v>
      </c>
      <c r="BK20" s="175">
        <v>0.0</v>
      </c>
      <c r="BL20" s="175">
        <v>0.0</v>
      </c>
      <c r="BM20" s="175">
        <v>0.0</v>
      </c>
      <c r="BN20" s="175">
        <v>0.0</v>
      </c>
      <c r="BO20" s="175">
        <v>0.0</v>
      </c>
      <c r="BP20" s="175">
        <v>0.0</v>
      </c>
      <c r="BQ20" s="175">
        <v>0.0</v>
      </c>
      <c r="BR20" s="175">
        <v>0.0</v>
      </c>
      <c r="BS20" s="175">
        <v>0.0</v>
      </c>
      <c r="BT20" s="175">
        <v>0.0</v>
      </c>
      <c r="BU20" s="175">
        <v>0.0</v>
      </c>
      <c r="BV20" s="175">
        <v>0.0</v>
      </c>
      <c r="BW20" s="175">
        <v>0.0</v>
      </c>
      <c r="BX20" s="175">
        <v>0.0</v>
      </c>
      <c r="BY20" s="175">
        <v>0.0</v>
      </c>
      <c r="BZ20" s="175">
        <v>0.0</v>
      </c>
      <c r="CA20" s="175">
        <v>0.0</v>
      </c>
      <c r="CB20" s="175">
        <v>0.0</v>
      </c>
      <c r="CC20" s="175">
        <v>0.0</v>
      </c>
      <c r="CD20" s="175">
        <v>0.0</v>
      </c>
      <c r="CE20" s="175">
        <v>0.0</v>
      </c>
      <c r="CF20" s="175">
        <v>167.0</v>
      </c>
      <c r="CG20" s="175">
        <v>0.0</v>
      </c>
      <c r="CH20" s="175">
        <v>0.0</v>
      </c>
      <c r="CI20" s="175">
        <v>0.0</v>
      </c>
      <c r="CJ20" s="175">
        <v>0.0</v>
      </c>
      <c r="CK20" s="175">
        <v>0.0</v>
      </c>
      <c r="CL20" s="175">
        <v>0.0</v>
      </c>
      <c r="CM20" s="175">
        <v>0.0</v>
      </c>
      <c r="CN20" s="175">
        <v>0.0</v>
      </c>
      <c r="CO20" s="175">
        <v>180.0</v>
      </c>
      <c r="CP20" s="175">
        <v>0.0</v>
      </c>
      <c r="CQ20" s="175">
        <v>0.0</v>
      </c>
      <c r="CR20" s="175">
        <v>0.0</v>
      </c>
      <c r="CS20" s="175">
        <v>0.0</v>
      </c>
      <c r="CT20" s="175">
        <v>0.0</v>
      </c>
      <c r="CU20" s="175">
        <v>0.0</v>
      </c>
      <c r="CV20" s="175">
        <v>0.0</v>
      </c>
      <c r="CW20" s="175">
        <v>0.0</v>
      </c>
      <c r="CX20" s="175">
        <v>0.0</v>
      </c>
      <c r="CY20" s="175">
        <v>175.0</v>
      </c>
      <c r="CZ20" s="175">
        <v>0.0</v>
      </c>
      <c r="DA20" s="175">
        <v>0.0</v>
      </c>
      <c r="DB20" s="175">
        <v>0.0</v>
      </c>
      <c r="DC20" s="175">
        <v>0.0</v>
      </c>
      <c r="DD20" s="175">
        <v>0.0</v>
      </c>
      <c r="DE20" s="175">
        <v>0.0</v>
      </c>
      <c r="DF20" s="175">
        <v>0.0</v>
      </c>
      <c r="DG20" s="175">
        <v>0.0</v>
      </c>
      <c r="DH20" s="175">
        <v>0.0</v>
      </c>
      <c r="DI20" s="175">
        <v>0.0</v>
      </c>
      <c r="DJ20" s="175">
        <v>0.0</v>
      </c>
      <c r="DK20" s="175">
        <v>0.0</v>
      </c>
      <c r="DL20" s="175">
        <v>0.0</v>
      </c>
      <c r="DM20" s="175">
        <v>0.0</v>
      </c>
      <c r="DN20" s="175">
        <v>0.0</v>
      </c>
      <c r="DO20" s="175">
        <v>0.0</v>
      </c>
      <c r="DP20" s="175">
        <v>0.0</v>
      </c>
      <c r="DQ20" s="175">
        <v>0.0</v>
      </c>
      <c r="DR20" s="175">
        <v>0.0</v>
      </c>
      <c r="DS20" s="175">
        <v>0.0</v>
      </c>
      <c r="DT20" s="175">
        <v>0.0</v>
      </c>
      <c r="DU20" s="175">
        <v>0.0</v>
      </c>
      <c r="DV20" s="175">
        <v>0.0</v>
      </c>
      <c r="DW20" s="175">
        <v>0.0</v>
      </c>
      <c r="DX20" s="175">
        <v>0.0</v>
      </c>
      <c r="DY20" s="175">
        <v>0.0</v>
      </c>
      <c r="DZ20" s="175">
        <v>0.0</v>
      </c>
      <c r="EA20" s="175">
        <v>0.0</v>
      </c>
      <c r="EB20" s="175">
        <v>0.0</v>
      </c>
      <c r="EC20" s="175">
        <v>0.0</v>
      </c>
      <c r="ED20" s="175">
        <v>0.0</v>
      </c>
      <c r="EE20" s="175">
        <v>0.0</v>
      </c>
      <c r="EF20" s="175">
        <v>0.0</v>
      </c>
      <c r="EG20" s="175">
        <v>0.0</v>
      </c>
      <c r="EH20" s="175">
        <v>0.0</v>
      </c>
      <c r="EI20" s="175">
        <v>0.0</v>
      </c>
      <c r="EJ20" s="175">
        <v>0.0</v>
      </c>
      <c r="EK20" s="175">
        <v>0.0</v>
      </c>
      <c r="EL20" s="175">
        <v>0.0</v>
      </c>
      <c r="EM20" s="176">
        <v>0.0</v>
      </c>
      <c r="EN20" s="177">
        <f t="shared" si="1"/>
        <v>95013.072</v>
      </c>
      <c r="EO20" s="178"/>
      <c r="EP20" s="178"/>
      <c r="EQ20" s="178"/>
      <c r="ER20" s="178"/>
      <c r="ES20" s="178"/>
      <c r="ET20" s="178"/>
      <c r="EU20" s="178"/>
      <c r="EV20" s="178"/>
      <c r="EW20" s="178"/>
      <c r="EX20" s="178"/>
      <c r="EY20" s="178"/>
      <c r="EZ20" s="178"/>
      <c r="FA20" s="178"/>
      <c r="FB20" s="178"/>
      <c r="FC20" s="178"/>
      <c r="FD20" s="178"/>
      <c r="FE20" s="178"/>
      <c r="FF20" s="178"/>
      <c r="FG20" s="178"/>
      <c r="FH20" s="178"/>
      <c r="FI20" s="178"/>
      <c r="FJ20" s="178"/>
      <c r="FK20" s="178"/>
      <c r="FL20" s="178"/>
      <c r="FM20" s="178"/>
      <c r="FN20" s="178"/>
      <c r="FO20" s="178"/>
      <c r="FP20" s="178"/>
      <c r="FQ20" s="178"/>
      <c r="FR20" s="178"/>
      <c r="FS20" s="178"/>
      <c r="FT20" s="178"/>
      <c r="FU20" s="178"/>
      <c r="FV20" s="178"/>
      <c r="FW20" s="178"/>
      <c r="FX20" s="178"/>
      <c r="FY20" s="178"/>
      <c r="FZ20" s="178"/>
      <c r="GA20" s="178"/>
      <c r="GB20" s="178"/>
      <c r="GC20" s="178"/>
      <c r="GD20" s="178"/>
      <c r="GE20" s="178"/>
      <c r="GF20" s="178"/>
      <c r="GG20" s="178"/>
      <c r="GH20" s="178"/>
      <c r="GI20" s="178"/>
      <c r="GJ20" s="178"/>
      <c r="GK20" s="178"/>
      <c r="GL20" s="178"/>
      <c r="GM20" s="178"/>
      <c r="GN20" s="178"/>
      <c r="GO20" s="178"/>
      <c r="GP20" s="178"/>
      <c r="GQ20" s="178"/>
      <c r="GR20" s="178"/>
      <c r="GS20" s="178"/>
      <c r="GT20" s="178"/>
      <c r="GU20" s="178"/>
      <c r="GV20" s="178"/>
      <c r="GW20" s="178"/>
      <c r="GX20" s="178"/>
      <c r="GY20" s="178"/>
      <c r="GZ20" s="178"/>
      <c r="HA20" s="178"/>
      <c r="HB20" s="178"/>
      <c r="HC20" s="178"/>
      <c r="HD20" s="178"/>
      <c r="HE20" s="178"/>
      <c r="HF20" s="178"/>
      <c r="HG20" s="178"/>
      <c r="HH20" s="178"/>
      <c r="HI20" s="178"/>
      <c r="HJ20" s="178"/>
      <c r="HK20" s="178"/>
      <c r="HL20" s="178"/>
      <c r="HM20" s="178"/>
      <c r="HN20" s="178"/>
      <c r="HO20" s="178"/>
      <c r="HP20" s="178"/>
      <c r="HQ20" s="178"/>
      <c r="HR20" s="178"/>
      <c r="HS20" s="178"/>
      <c r="HT20" s="178"/>
      <c r="HU20" s="178"/>
      <c r="HV20" s="178"/>
      <c r="HW20" s="178"/>
      <c r="HX20" s="178"/>
      <c r="HY20" s="178"/>
      <c r="HZ20" s="178"/>
      <c r="IA20" s="178"/>
      <c r="IB20" s="178"/>
      <c r="IC20" s="178"/>
      <c r="ID20" s="178"/>
      <c r="IE20" s="178"/>
      <c r="IF20" s="178"/>
      <c r="IG20" s="178"/>
      <c r="IH20" s="178"/>
      <c r="II20" s="178"/>
      <c r="IJ20" s="178"/>
      <c r="IK20" s="178"/>
      <c r="IL20" s="178"/>
      <c r="IM20" s="178"/>
      <c r="IN20" s="178"/>
      <c r="IO20" s="178"/>
      <c r="IP20" s="178"/>
      <c r="IQ20" s="178"/>
      <c r="IR20" s="178"/>
      <c r="IS20" s="178"/>
      <c r="IT20" s="178"/>
      <c r="IU20" s="178"/>
      <c r="IV20" s="178"/>
      <c r="IW20" s="178"/>
      <c r="IX20" s="178"/>
      <c r="IY20" s="178"/>
      <c r="IZ20" s="178"/>
      <c r="JA20" s="178"/>
      <c r="JB20" s="178"/>
      <c r="JC20" s="178"/>
      <c r="JD20" s="178"/>
      <c r="JE20" s="178"/>
      <c r="JF20" s="178"/>
      <c r="JG20" s="178"/>
      <c r="JH20" s="178"/>
      <c r="JI20" s="178"/>
      <c r="JJ20" s="178"/>
      <c r="JK20" s="178"/>
      <c r="JL20" s="178"/>
      <c r="JM20" s="178"/>
      <c r="JN20" s="178"/>
      <c r="JO20" s="178"/>
      <c r="JP20" s="178"/>
      <c r="JQ20" s="178"/>
      <c r="JR20" s="178"/>
      <c r="JS20" s="178"/>
      <c r="JT20" s="178"/>
      <c r="JU20" s="178"/>
      <c r="JV20" s="178"/>
      <c r="JW20" s="178"/>
    </row>
    <row r="21">
      <c r="A21" s="50" t="s">
        <v>133</v>
      </c>
      <c r="B21" s="83" t="s">
        <v>479</v>
      </c>
      <c r="C21" s="50">
        <v>1811032.0</v>
      </c>
      <c r="D21" s="175">
        <v>0.0</v>
      </c>
      <c r="E21" s="175">
        <v>33.0</v>
      </c>
      <c r="F21" s="175">
        <v>0.0</v>
      </c>
      <c r="G21" s="175">
        <v>0.0</v>
      </c>
      <c r="H21" s="175">
        <v>0.0</v>
      </c>
      <c r="I21" s="175">
        <v>0.0</v>
      </c>
      <c r="J21" s="175">
        <v>35.0</v>
      </c>
      <c r="K21" s="175">
        <v>0.0</v>
      </c>
      <c r="L21" s="175">
        <v>0.0</v>
      </c>
      <c r="M21" s="175">
        <v>0.0</v>
      </c>
      <c r="N21" s="175">
        <v>0.0</v>
      </c>
      <c r="O21" s="175">
        <v>34.0</v>
      </c>
      <c r="P21" s="175">
        <v>0.0</v>
      </c>
      <c r="Q21" s="175">
        <v>0.0</v>
      </c>
      <c r="R21" s="175">
        <v>0.0</v>
      </c>
      <c r="S21" s="175">
        <v>0.0</v>
      </c>
      <c r="T21" s="175">
        <v>34.0</v>
      </c>
      <c r="U21" s="175">
        <v>0.0</v>
      </c>
      <c r="V21" s="175">
        <v>0.0</v>
      </c>
      <c r="W21" s="175">
        <v>0.0</v>
      </c>
      <c r="X21" s="175">
        <v>0.0</v>
      </c>
      <c r="Y21" s="175">
        <v>0.0</v>
      </c>
      <c r="Z21" s="175">
        <v>0.0</v>
      </c>
      <c r="AA21" s="175">
        <v>0.0</v>
      </c>
      <c r="AB21" s="175">
        <v>0.0</v>
      </c>
      <c r="AC21" s="175">
        <v>32.0</v>
      </c>
      <c r="AD21" s="175">
        <v>0.0</v>
      </c>
      <c r="AE21" s="175">
        <v>0.0</v>
      </c>
      <c r="AF21" s="175">
        <v>0.0</v>
      </c>
      <c r="AG21" s="175">
        <v>0.0</v>
      </c>
      <c r="AH21" s="175">
        <v>0.0</v>
      </c>
      <c r="AI21" s="175">
        <v>0.0</v>
      </c>
      <c r="AJ21" s="175">
        <v>0.0</v>
      </c>
      <c r="AK21" s="175">
        <v>33.0</v>
      </c>
      <c r="AL21" s="175">
        <v>0.0</v>
      </c>
      <c r="AM21" s="175">
        <v>0.0</v>
      </c>
      <c r="AN21" s="175">
        <v>0.0</v>
      </c>
      <c r="AO21" s="175">
        <v>0.0</v>
      </c>
      <c r="AP21" s="175">
        <v>0.0</v>
      </c>
      <c r="AQ21" s="175">
        <v>0.0</v>
      </c>
      <c r="AR21" s="175">
        <v>0.0</v>
      </c>
      <c r="AS21" s="175">
        <v>0.0</v>
      </c>
      <c r="AT21" s="175">
        <v>32.0</v>
      </c>
      <c r="AU21" s="175">
        <v>0.0</v>
      </c>
      <c r="AV21" s="175">
        <v>0.0</v>
      </c>
      <c r="AW21" s="175">
        <v>0.0</v>
      </c>
      <c r="AX21" s="175">
        <v>0.0</v>
      </c>
      <c r="AY21" s="175">
        <v>0.0</v>
      </c>
      <c r="AZ21" s="175">
        <v>0.0</v>
      </c>
      <c r="BA21" s="175">
        <v>0.0</v>
      </c>
      <c r="BB21" s="175">
        <v>0.0</v>
      </c>
      <c r="BC21" s="175">
        <v>0.0</v>
      </c>
      <c r="BD21" s="175">
        <v>0.0</v>
      </c>
      <c r="BE21" s="175">
        <v>0.0</v>
      </c>
      <c r="BF21" s="175">
        <v>0.0</v>
      </c>
      <c r="BG21" s="175">
        <v>0.0</v>
      </c>
      <c r="BH21" s="175">
        <v>0.0</v>
      </c>
      <c r="BI21" s="175">
        <v>0.0</v>
      </c>
      <c r="BJ21" s="175">
        <v>0.0</v>
      </c>
      <c r="BK21" s="175">
        <v>0.0</v>
      </c>
      <c r="BL21" s="175">
        <v>0.0</v>
      </c>
      <c r="BM21" s="175">
        <v>0.0</v>
      </c>
      <c r="BN21" s="175">
        <v>0.0</v>
      </c>
      <c r="BO21" s="175">
        <v>0.0</v>
      </c>
      <c r="BP21" s="175">
        <v>0.0</v>
      </c>
      <c r="BQ21" s="175">
        <v>0.0</v>
      </c>
      <c r="BR21" s="175">
        <v>0.0</v>
      </c>
      <c r="BS21" s="175">
        <v>0.0</v>
      </c>
      <c r="BT21" s="175">
        <v>0.0</v>
      </c>
      <c r="BU21" s="175">
        <v>0.0</v>
      </c>
      <c r="BV21" s="175">
        <v>0.0</v>
      </c>
      <c r="BW21" s="175">
        <v>0.0</v>
      </c>
      <c r="BX21" s="175">
        <v>0.0</v>
      </c>
      <c r="BY21" s="175">
        <v>0.0</v>
      </c>
      <c r="BZ21" s="175">
        <v>0.0</v>
      </c>
      <c r="CA21" s="175">
        <v>0.0</v>
      </c>
      <c r="CB21" s="175">
        <v>0.0</v>
      </c>
      <c r="CC21" s="175">
        <v>0.0</v>
      </c>
      <c r="CD21" s="175">
        <v>0.0</v>
      </c>
      <c r="CE21" s="175">
        <v>0.0</v>
      </c>
      <c r="CF21" s="175">
        <v>33.0</v>
      </c>
      <c r="CG21" s="175">
        <v>0.0</v>
      </c>
      <c r="CH21" s="175">
        <v>0.0</v>
      </c>
      <c r="CI21" s="175">
        <v>0.0</v>
      </c>
      <c r="CJ21" s="175">
        <v>0.0</v>
      </c>
      <c r="CK21" s="175">
        <v>0.0</v>
      </c>
      <c r="CL21" s="175">
        <v>0.0</v>
      </c>
      <c r="CM21" s="175">
        <v>0.0</v>
      </c>
      <c r="CN21" s="175">
        <v>36.0</v>
      </c>
      <c r="CO21" s="175">
        <v>0.0</v>
      </c>
      <c r="CP21" s="175">
        <v>0.0</v>
      </c>
      <c r="CQ21" s="175">
        <v>0.0</v>
      </c>
      <c r="CR21" s="175">
        <v>0.0</v>
      </c>
      <c r="CS21" s="175">
        <v>0.0</v>
      </c>
      <c r="CT21" s="175">
        <v>0.0</v>
      </c>
      <c r="CU21" s="175">
        <v>0.0</v>
      </c>
      <c r="CV21" s="175">
        <v>0.0</v>
      </c>
      <c r="CW21" s="175">
        <v>0.0</v>
      </c>
      <c r="CX21" s="175">
        <v>0.0</v>
      </c>
      <c r="CY21" s="175">
        <v>35.0</v>
      </c>
      <c r="CZ21" s="175">
        <v>0.0</v>
      </c>
      <c r="DA21" s="175">
        <v>0.0</v>
      </c>
      <c r="DB21" s="175">
        <v>0.0</v>
      </c>
      <c r="DC21" s="175">
        <v>0.0</v>
      </c>
      <c r="DD21" s="175">
        <v>0.0</v>
      </c>
      <c r="DE21" s="175">
        <v>0.0</v>
      </c>
      <c r="DF21" s="175">
        <v>0.0</v>
      </c>
      <c r="DG21" s="175">
        <v>0.0</v>
      </c>
      <c r="DH21" s="175">
        <v>0.0</v>
      </c>
      <c r="DI21" s="175">
        <v>0.0</v>
      </c>
      <c r="DJ21" s="175">
        <v>0.0</v>
      </c>
      <c r="DK21" s="175">
        <v>0.0</v>
      </c>
      <c r="DL21" s="175">
        <v>0.0</v>
      </c>
      <c r="DM21" s="175">
        <v>0.0</v>
      </c>
      <c r="DN21" s="175">
        <v>0.0</v>
      </c>
      <c r="DO21" s="175">
        <v>0.0</v>
      </c>
      <c r="DP21" s="175">
        <v>0.0</v>
      </c>
      <c r="DQ21" s="175">
        <v>0.0</v>
      </c>
      <c r="DR21" s="175">
        <v>0.0</v>
      </c>
      <c r="DS21" s="175">
        <v>0.0</v>
      </c>
      <c r="DT21" s="175">
        <v>0.0</v>
      </c>
      <c r="DU21" s="175">
        <v>0.0</v>
      </c>
      <c r="DV21" s="175">
        <v>0.0</v>
      </c>
      <c r="DW21" s="175">
        <v>0.0</v>
      </c>
      <c r="DX21" s="175">
        <v>0.0</v>
      </c>
      <c r="DY21" s="175">
        <v>0.0</v>
      </c>
      <c r="DZ21" s="175">
        <v>0.0</v>
      </c>
      <c r="EA21" s="175">
        <v>0.0</v>
      </c>
      <c r="EB21" s="175">
        <v>0.0</v>
      </c>
      <c r="EC21" s="175">
        <v>0.0</v>
      </c>
      <c r="ED21" s="175">
        <v>0.0</v>
      </c>
      <c r="EE21" s="175">
        <v>0.0</v>
      </c>
      <c r="EF21" s="175">
        <v>0.0</v>
      </c>
      <c r="EG21" s="175">
        <v>0.0</v>
      </c>
      <c r="EH21" s="175">
        <v>0.0</v>
      </c>
      <c r="EI21" s="175">
        <v>0.0</v>
      </c>
      <c r="EJ21" s="175">
        <v>0.0</v>
      </c>
      <c r="EK21" s="175">
        <v>0.0</v>
      </c>
      <c r="EL21" s="175">
        <v>0.0</v>
      </c>
      <c r="EM21" s="176">
        <v>0.0</v>
      </c>
      <c r="EN21" s="177">
        <f t="shared" si="1"/>
        <v>0</v>
      </c>
      <c r="EO21" s="178"/>
      <c r="EP21" s="178"/>
      <c r="EQ21" s="178"/>
      <c r="ER21" s="178"/>
      <c r="ES21" s="178"/>
      <c r="ET21" s="178"/>
      <c r="EU21" s="178"/>
      <c r="EV21" s="178"/>
      <c r="EW21" s="178"/>
      <c r="EX21" s="178"/>
      <c r="EY21" s="178"/>
      <c r="EZ21" s="178"/>
      <c r="FA21" s="178"/>
      <c r="FB21" s="178"/>
      <c r="FC21" s="178"/>
      <c r="FD21" s="178"/>
      <c r="FE21" s="178"/>
      <c r="FF21" s="178"/>
      <c r="FG21" s="178"/>
      <c r="FH21" s="178"/>
      <c r="FI21" s="178"/>
      <c r="FJ21" s="178"/>
      <c r="FK21" s="178"/>
      <c r="FL21" s="178"/>
      <c r="FM21" s="178"/>
      <c r="FN21" s="178"/>
      <c r="FO21" s="178"/>
      <c r="FP21" s="178"/>
      <c r="FQ21" s="178"/>
      <c r="FR21" s="178"/>
      <c r="FS21" s="178"/>
      <c r="FT21" s="178"/>
      <c r="FU21" s="178"/>
      <c r="FV21" s="178"/>
      <c r="FW21" s="178"/>
      <c r="FX21" s="178"/>
      <c r="FY21" s="178"/>
      <c r="FZ21" s="178"/>
      <c r="GA21" s="178"/>
      <c r="GB21" s="178"/>
      <c r="GC21" s="178"/>
      <c r="GD21" s="178"/>
      <c r="GE21" s="178"/>
      <c r="GF21" s="178"/>
      <c r="GG21" s="178"/>
      <c r="GH21" s="178"/>
      <c r="GI21" s="178"/>
      <c r="GJ21" s="178"/>
      <c r="GK21" s="178"/>
      <c r="GL21" s="178"/>
      <c r="GM21" s="178"/>
      <c r="GN21" s="178"/>
      <c r="GO21" s="178"/>
      <c r="GP21" s="178"/>
      <c r="GQ21" s="178"/>
      <c r="GR21" s="178"/>
      <c r="GS21" s="178"/>
      <c r="GT21" s="178"/>
      <c r="GU21" s="178"/>
      <c r="GV21" s="178"/>
      <c r="GW21" s="178"/>
      <c r="GX21" s="178"/>
      <c r="GY21" s="178"/>
      <c r="GZ21" s="178"/>
      <c r="HA21" s="178"/>
      <c r="HB21" s="178"/>
      <c r="HC21" s="178"/>
      <c r="HD21" s="178"/>
      <c r="HE21" s="178"/>
      <c r="HF21" s="178"/>
      <c r="HG21" s="178"/>
      <c r="HH21" s="178"/>
      <c r="HI21" s="178"/>
      <c r="HJ21" s="178"/>
      <c r="HK21" s="178"/>
      <c r="HL21" s="178"/>
      <c r="HM21" s="178"/>
      <c r="HN21" s="178"/>
      <c r="HO21" s="178"/>
      <c r="HP21" s="178"/>
      <c r="HQ21" s="178"/>
      <c r="HR21" s="178"/>
      <c r="HS21" s="178"/>
      <c r="HT21" s="178"/>
      <c r="HU21" s="178"/>
      <c r="HV21" s="178"/>
      <c r="HW21" s="178"/>
      <c r="HX21" s="178"/>
      <c r="HY21" s="178"/>
      <c r="HZ21" s="178"/>
      <c r="IA21" s="178"/>
      <c r="IB21" s="178"/>
      <c r="IC21" s="178"/>
      <c r="ID21" s="178"/>
      <c r="IE21" s="178"/>
      <c r="IF21" s="178"/>
      <c r="IG21" s="178"/>
      <c r="IH21" s="178"/>
      <c r="II21" s="178"/>
      <c r="IJ21" s="178"/>
      <c r="IK21" s="178"/>
      <c r="IL21" s="178"/>
      <c r="IM21" s="178"/>
      <c r="IN21" s="178"/>
      <c r="IO21" s="178"/>
      <c r="IP21" s="178"/>
      <c r="IQ21" s="178"/>
      <c r="IR21" s="178"/>
      <c r="IS21" s="178"/>
      <c r="IT21" s="178"/>
      <c r="IU21" s="178"/>
      <c r="IV21" s="178"/>
      <c r="IW21" s="178"/>
      <c r="IX21" s="178"/>
      <c r="IY21" s="178"/>
      <c r="IZ21" s="178"/>
      <c r="JA21" s="178"/>
      <c r="JB21" s="178"/>
      <c r="JC21" s="178"/>
      <c r="JD21" s="178"/>
      <c r="JE21" s="178"/>
      <c r="JF21" s="178"/>
      <c r="JG21" s="178"/>
      <c r="JH21" s="178"/>
      <c r="JI21" s="178"/>
      <c r="JJ21" s="178"/>
      <c r="JK21" s="178"/>
      <c r="JL21" s="178"/>
      <c r="JM21" s="178"/>
      <c r="JN21" s="178"/>
      <c r="JO21" s="178"/>
      <c r="JP21" s="178"/>
      <c r="JQ21" s="178"/>
      <c r="JR21" s="178"/>
      <c r="JS21" s="178"/>
      <c r="JT21" s="178"/>
      <c r="JU21" s="178"/>
      <c r="JV21" s="178"/>
      <c r="JW21" s="178"/>
    </row>
    <row r="22">
      <c r="A22" s="50" t="s">
        <v>133</v>
      </c>
      <c r="B22" s="83" t="s">
        <v>479</v>
      </c>
      <c r="C22" s="50">
        <v>1811033.0</v>
      </c>
      <c r="D22" s="175">
        <v>0.0</v>
      </c>
      <c r="E22" s="175">
        <v>295.0</v>
      </c>
      <c r="F22" s="175">
        <v>0.0</v>
      </c>
      <c r="G22" s="175">
        <v>0.0</v>
      </c>
      <c r="H22" s="175">
        <v>0.0</v>
      </c>
      <c r="I22" s="175">
        <v>0.0</v>
      </c>
      <c r="J22" s="175">
        <v>315.0</v>
      </c>
      <c r="K22" s="175">
        <v>0.0</v>
      </c>
      <c r="L22" s="175">
        <v>0.0</v>
      </c>
      <c r="M22" s="175">
        <v>0.0</v>
      </c>
      <c r="N22" s="175">
        <v>0.0</v>
      </c>
      <c r="O22" s="175">
        <v>309.0</v>
      </c>
      <c r="P22" s="175">
        <v>0.0</v>
      </c>
      <c r="Q22" s="175">
        <v>0.0</v>
      </c>
      <c r="R22" s="175">
        <v>0.0</v>
      </c>
      <c r="S22" s="175">
        <v>0.0</v>
      </c>
      <c r="T22" s="175">
        <v>303.0</v>
      </c>
      <c r="U22" s="175">
        <v>0.0</v>
      </c>
      <c r="V22" s="175">
        <v>0.0</v>
      </c>
      <c r="W22" s="175">
        <v>0.0</v>
      </c>
      <c r="X22" s="175">
        <v>0.0</v>
      </c>
      <c r="Y22" s="175">
        <v>0.0</v>
      </c>
      <c r="Z22" s="175">
        <v>0.0</v>
      </c>
      <c r="AA22" s="175">
        <v>0.0</v>
      </c>
      <c r="AB22" s="175">
        <v>0.0</v>
      </c>
      <c r="AC22" s="175">
        <v>285.0</v>
      </c>
      <c r="AD22" s="175">
        <v>0.0</v>
      </c>
      <c r="AE22" s="175">
        <v>0.0</v>
      </c>
      <c r="AF22" s="175">
        <v>0.0</v>
      </c>
      <c r="AG22" s="175">
        <v>0.0</v>
      </c>
      <c r="AH22" s="175">
        <v>0.0</v>
      </c>
      <c r="AI22" s="175">
        <v>0.0</v>
      </c>
      <c r="AJ22" s="175">
        <v>0.0</v>
      </c>
      <c r="AK22" s="175">
        <v>300.0</v>
      </c>
      <c r="AL22" s="175">
        <v>0.0</v>
      </c>
      <c r="AM22" s="175">
        <v>0.0</v>
      </c>
      <c r="AN22" s="175">
        <v>0.0</v>
      </c>
      <c r="AO22" s="175">
        <v>0.0</v>
      </c>
      <c r="AP22" s="175">
        <v>0.0</v>
      </c>
      <c r="AQ22" s="175">
        <v>0.0</v>
      </c>
      <c r="AR22" s="175">
        <v>0.0</v>
      </c>
      <c r="AS22" s="175">
        <v>0.0</v>
      </c>
      <c r="AT22" s="175">
        <v>288.0</v>
      </c>
      <c r="AU22" s="175">
        <v>0.0</v>
      </c>
      <c r="AV22" s="175">
        <v>0.0</v>
      </c>
      <c r="AW22" s="175">
        <v>0.0</v>
      </c>
      <c r="AX22" s="175">
        <v>0.0</v>
      </c>
      <c r="AY22" s="175">
        <v>0.0</v>
      </c>
      <c r="AZ22" s="175">
        <v>0.0</v>
      </c>
      <c r="BA22" s="175">
        <v>0.0</v>
      </c>
      <c r="BB22" s="175">
        <v>0.0</v>
      </c>
      <c r="BC22" s="175">
        <v>0.0</v>
      </c>
      <c r="BD22" s="175">
        <v>0.0</v>
      </c>
      <c r="BE22" s="175">
        <v>0.0</v>
      </c>
      <c r="BF22" s="175">
        <v>0.0</v>
      </c>
      <c r="BG22" s="175">
        <v>0.0</v>
      </c>
      <c r="BH22" s="175">
        <v>0.0</v>
      </c>
      <c r="BI22" s="175">
        <v>0.0</v>
      </c>
      <c r="BJ22" s="175">
        <v>0.0</v>
      </c>
      <c r="BK22" s="175">
        <v>0.0</v>
      </c>
      <c r="BL22" s="175">
        <v>0.0</v>
      </c>
      <c r="BM22" s="175">
        <v>0.0</v>
      </c>
      <c r="BN22" s="175">
        <v>0.0</v>
      </c>
      <c r="BO22" s="175">
        <v>0.0</v>
      </c>
      <c r="BP22" s="175">
        <v>0.0</v>
      </c>
      <c r="BQ22" s="175">
        <v>0.0</v>
      </c>
      <c r="BR22" s="175">
        <v>0.0</v>
      </c>
      <c r="BS22" s="175">
        <v>0.0</v>
      </c>
      <c r="BT22" s="175">
        <v>0.0</v>
      </c>
      <c r="BU22" s="175">
        <v>0.0</v>
      </c>
      <c r="BV22" s="175">
        <v>0.0</v>
      </c>
      <c r="BW22" s="175">
        <v>0.0</v>
      </c>
      <c r="BX22" s="175">
        <v>0.0</v>
      </c>
      <c r="BY22" s="175">
        <v>0.0</v>
      </c>
      <c r="BZ22" s="175">
        <v>0.0</v>
      </c>
      <c r="CA22" s="175">
        <v>0.0</v>
      </c>
      <c r="CB22" s="175">
        <v>0.0</v>
      </c>
      <c r="CC22" s="175">
        <v>0.0</v>
      </c>
      <c r="CD22" s="175">
        <v>0.0</v>
      </c>
      <c r="CE22" s="175">
        <v>0.0</v>
      </c>
      <c r="CF22" s="175">
        <v>300.0</v>
      </c>
      <c r="CG22" s="175">
        <v>0.0</v>
      </c>
      <c r="CH22" s="175">
        <v>0.0</v>
      </c>
      <c r="CI22" s="175">
        <v>0.0</v>
      </c>
      <c r="CJ22" s="175">
        <v>0.0</v>
      </c>
      <c r="CK22" s="175">
        <v>0.0</v>
      </c>
      <c r="CL22" s="175">
        <v>0.0</v>
      </c>
      <c r="CM22" s="175">
        <v>0.0</v>
      </c>
      <c r="CN22" s="175">
        <v>324.0</v>
      </c>
      <c r="CO22" s="175">
        <v>0.0</v>
      </c>
      <c r="CP22" s="175">
        <v>0.0</v>
      </c>
      <c r="CQ22" s="175">
        <v>0.0</v>
      </c>
      <c r="CR22" s="175">
        <v>0.0</v>
      </c>
      <c r="CS22" s="175">
        <v>0.0</v>
      </c>
      <c r="CT22" s="175">
        <v>0.0</v>
      </c>
      <c r="CU22" s="175">
        <v>0.0</v>
      </c>
      <c r="CV22" s="175">
        <v>0.0</v>
      </c>
      <c r="CW22" s="175">
        <v>0.0</v>
      </c>
      <c r="CX22" s="175">
        <v>0.0</v>
      </c>
      <c r="CY22" s="175">
        <v>315.0</v>
      </c>
      <c r="CZ22" s="175">
        <v>0.0</v>
      </c>
      <c r="DA22" s="175">
        <v>0.0</v>
      </c>
      <c r="DB22" s="175">
        <v>0.0</v>
      </c>
      <c r="DC22" s="175">
        <v>0.0</v>
      </c>
      <c r="DD22" s="175">
        <v>0.0</v>
      </c>
      <c r="DE22" s="175">
        <v>0.0</v>
      </c>
      <c r="DF22" s="175">
        <v>0.0</v>
      </c>
      <c r="DG22" s="175">
        <v>0.0</v>
      </c>
      <c r="DH22" s="175">
        <v>0.0</v>
      </c>
      <c r="DI22" s="175">
        <v>0.0</v>
      </c>
      <c r="DJ22" s="175">
        <v>0.0</v>
      </c>
      <c r="DK22" s="175">
        <v>0.0</v>
      </c>
      <c r="DL22" s="175">
        <v>0.0</v>
      </c>
      <c r="DM22" s="175">
        <v>0.0</v>
      </c>
      <c r="DN22" s="175">
        <v>0.0</v>
      </c>
      <c r="DO22" s="175">
        <v>0.0</v>
      </c>
      <c r="DP22" s="175">
        <v>0.0</v>
      </c>
      <c r="DQ22" s="175">
        <v>0.0</v>
      </c>
      <c r="DR22" s="175">
        <v>0.0</v>
      </c>
      <c r="DS22" s="175">
        <v>0.0</v>
      </c>
      <c r="DT22" s="175">
        <v>0.0</v>
      </c>
      <c r="DU22" s="175">
        <v>0.0</v>
      </c>
      <c r="DV22" s="175">
        <v>0.0</v>
      </c>
      <c r="DW22" s="175">
        <v>0.0</v>
      </c>
      <c r="DX22" s="175">
        <v>0.0</v>
      </c>
      <c r="DY22" s="175">
        <v>0.0</v>
      </c>
      <c r="DZ22" s="175">
        <v>0.0</v>
      </c>
      <c r="EA22" s="175">
        <v>0.0</v>
      </c>
      <c r="EB22" s="175">
        <v>0.0</v>
      </c>
      <c r="EC22" s="175">
        <v>0.0</v>
      </c>
      <c r="ED22" s="175">
        <v>0.0</v>
      </c>
      <c r="EE22" s="175">
        <v>0.0</v>
      </c>
      <c r="EF22" s="175">
        <v>0.0</v>
      </c>
      <c r="EG22" s="175">
        <v>0.0</v>
      </c>
      <c r="EH22" s="175">
        <v>0.0</v>
      </c>
      <c r="EI22" s="175">
        <v>0.0</v>
      </c>
      <c r="EJ22" s="175">
        <v>0.0</v>
      </c>
      <c r="EK22" s="175">
        <v>0.0</v>
      </c>
      <c r="EL22" s="175">
        <v>0.0</v>
      </c>
      <c r="EM22" s="176">
        <v>0.0</v>
      </c>
      <c r="EN22" s="177">
        <f t="shared" si="1"/>
        <v>0</v>
      </c>
      <c r="EO22" s="178"/>
      <c r="EP22" s="178"/>
      <c r="EQ22" s="178"/>
      <c r="ER22" s="178"/>
      <c r="ES22" s="178"/>
      <c r="ET22" s="178"/>
      <c r="EU22" s="178"/>
      <c r="EV22" s="178"/>
      <c r="EW22" s="178"/>
      <c r="EX22" s="178"/>
      <c r="EY22" s="178"/>
      <c r="EZ22" s="178"/>
      <c r="FA22" s="178"/>
      <c r="FB22" s="178"/>
      <c r="FC22" s="178"/>
      <c r="FD22" s="178"/>
      <c r="FE22" s="178"/>
      <c r="FF22" s="178"/>
      <c r="FG22" s="178"/>
      <c r="FH22" s="178"/>
      <c r="FI22" s="178"/>
      <c r="FJ22" s="178"/>
      <c r="FK22" s="178"/>
      <c r="FL22" s="178"/>
      <c r="FM22" s="178"/>
      <c r="FN22" s="178"/>
      <c r="FO22" s="178"/>
      <c r="FP22" s="178"/>
      <c r="FQ22" s="178"/>
      <c r="FR22" s="178"/>
      <c r="FS22" s="178"/>
      <c r="FT22" s="178"/>
      <c r="FU22" s="178"/>
      <c r="FV22" s="178"/>
      <c r="FW22" s="178"/>
      <c r="FX22" s="178"/>
      <c r="FY22" s="178"/>
      <c r="FZ22" s="178"/>
      <c r="GA22" s="178"/>
      <c r="GB22" s="178"/>
      <c r="GC22" s="178"/>
      <c r="GD22" s="178"/>
      <c r="GE22" s="178"/>
      <c r="GF22" s="178"/>
      <c r="GG22" s="178"/>
      <c r="GH22" s="178"/>
      <c r="GI22" s="178"/>
      <c r="GJ22" s="178"/>
      <c r="GK22" s="178"/>
      <c r="GL22" s="178"/>
      <c r="GM22" s="178"/>
      <c r="GN22" s="178"/>
      <c r="GO22" s="178"/>
      <c r="GP22" s="178"/>
      <c r="GQ22" s="178"/>
      <c r="GR22" s="178"/>
      <c r="GS22" s="178"/>
      <c r="GT22" s="178"/>
      <c r="GU22" s="178"/>
      <c r="GV22" s="178"/>
      <c r="GW22" s="178"/>
      <c r="GX22" s="178"/>
      <c r="GY22" s="178"/>
      <c r="GZ22" s="178"/>
      <c r="HA22" s="178"/>
      <c r="HB22" s="178"/>
      <c r="HC22" s="178"/>
      <c r="HD22" s="178"/>
      <c r="HE22" s="178"/>
      <c r="HF22" s="178"/>
      <c r="HG22" s="178"/>
      <c r="HH22" s="178"/>
      <c r="HI22" s="178"/>
      <c r="HJ22" s="178"/>
      <c r="HK22" s="178"/>
      <c r="HL22" s="178"/>
      <c r="HM22" s="178"/>
      <c r="HN22" s="178"/>
      <c r="HO22" s="178"/>
      <c r="HP22" s="178"/>
      <c r="HQ22" s="178"/>
      <c r="HR22" s="178"/>
      <c r="HS22" s="178"/>
      <c r="HT22" s="178"/>
      <c r="HU22" s="178"/>
      <c r="HV22" s="178"/>
      <c r="HW22" s="178"/>
      <c r="HX22" s="178"/>
      <c r="HY22" s="178"/>
      <c r="HZ22" s="178"/>
      <c r="IA22" s="178"/>
      <c r="IB22" s="178"/>
      <c r="IC22" s="178"/>
      <c r="ID22" s="178"/>
      <c r="IE22" s="178"/>
      <c r="IF22" s="178"/>
      <c r="IG22" s="178"/>
      <c r="IH22" s="178"/>
      <c r="II22" s="178"/>
      <c r="IJ22" s="178"/>
      <c r="IK22" s="178"/>
      <c r="IL22" s="178"/>
      <c r="IM22" s="178"/>
      <c r="IN22" s="178"/>
      <c r="IO22" s="178"/>
      <c r="IP22" s="178"/>
      <c r="IQ22" s="178"/>
      <c r="IR22" s="178"/>
      <c r="IS22" s="178"/>
      <c r="IT22" s="178"/>
      <c r="IU22" s="178"/>
      <c r="IV22" s="178"/>
      <c r="IW22" s="178"/>
      <c r="IX22" s="178"/>
      <c r="IY22" s="178"/>
      <c r="IZ22" s="178"/>
      <c r="JA22" s="178"/>
      <c r="JB22" s="178"/>
      <c r="JC22" s="178"/>
      <c r="JD22" s="178"/>
      <c r="JE22" s="178"/>
      <c r="JF22" s="178"/>
      <c r="JG22" s="178"/>
      <c r="JH22" s="178"/>
      <c r="JI22" s="178"/>
      <c r="JJ22" s="178"/>
      <c r="JK22" s="178"/>
      <c r="JL22" s="178"/>
      <c r="JM22" s="178"/>
      <c r="JN22" s="178"/>
      <c r="JO22" s="178"/>
      <c r="JP22" s="178"/>
      <c r="JQ22" s="178"/>
      <c r="JR22" s="178"/>
      <c r="JS22" s="178"/>
      <c r="JT22" s="178"/>
      <c r="JU22" s="178"/>
      <c r="JV22" s="178"/>
      <c r="JW22" s="178"/>
    </row>
    <row r="23">
      <c r="A23" s="50" t="s">
        <v>133</v>
      </c>
      <c r="B23" s="83" t="s">
        <v>479</v>
      </c>
      <c r="C23" s="50">
        <v>1811034.0</v>
      </c>
      <c r="D23" s="175">
        <v>0.0</v>
      </c>
      <c r="E23" s="175">
        <v>33.0</v>
      </c>
      <c r="F23" s="175">
        <v>0.0</v>
      </c>
      <c r="G23" s="175">
        <v>0.0</v>
      </c>
      <c r="H23" s="175">
        <v>0.0</v>
      </c>
      <c r="I23" s="175">
        <v>0.0</v>
      </c>
      <c r="J23" s="175">
        <v>35.0</v>
      </c>
      <c r="K23" s="175">
        <v>0.0</v>
      </c>
      <c r="L23" s="175">
        <v>0.0</v>
      </c>
      <c r="M23" s="175">
        <v>0.0</v>
      </c>
      <c r="N23" s="175">
        <v>0.0</v>
      </c>
      <c r="O23" s="175">
        <v>34.0</v>
      </c>
      <c r="P23" s="175">
        <v>0.0</v>
      </c>
      <c r="Q23" s="175">
        <v>0.0</v>
      </c>
      <c r="R23" s="175">
        <v>0.0</v>
      </c>
      <c r="S23" s="175">
        <v>0.0</v>
      </c>
      <c r="T23" s="175">
        <v>34.0</v>
      </c>
      <c r="U23" s="175">
        <v>0.0</v>
      </c>
      <c r="V23" s="175">
        <v>0.0</v>
      </c>
      <c r="W23" s="175">
        <v>0.0</v>
      </c>
      <c r="X23" s="175">
        <v>0.0</v>
      </c>
      <c r="Y23" s="175">
        <v>0.0</v>
      </c>
      <c r="Z23" s="175">
        <v>0.0</v>
      </c>
      <c r="AA23" s="175">
        <v>0.0</v>
      </c>
      <c r="AB23" s="175">
        <v>0.0</v>
      </c>
      <c r="AC23" s="175">
        <v>32.0</v>
      </c>
      <c r="AD23" s="175">
        <v>0.0</v>
      </c>
      <c r="AE23" s="175">
        <v>0.0</v>
      </c>
      <c r="AF23" s="175">
        <v>0.0</v>
      </c>
      <c r="AG23" s="175">
        <v>0.0</v>
      </c>
      <c r="AH23" s="175">
        <v>0.0</v>
      </c>
      <c r="AI23" s="175">
        <v>0.0</v>
      </c>
      <c r="AJ23" s="175">
        <v>0.0</v>
      </c>
      <c r="AK23" s="175">
        <v>33.0</v>
      </c>
      <c r="AL23" s="175">
        <v>0.0</v>
      </c>
      <c r="AM23" s="175">
        <v>0.0</v>
      </c>
      <c r="AN23" s="175">
        <v>0.0</v>
      </c>
      <c r="AO23" s="175">
        <v>0.0</v>
      </c>
      <c r="AP23" s="175">
        <v>0.0</v>
      </c>
      <c r="AQ23" s="175">
        <v>0.0</v>
      </c>
      <c r="AR23" s="175">
        <v>0.0</v>
      </c>
      <c r="AS23" s="175">
        <v>0.0</v>
      </c>
      <c r="AT23" s="175">
        <v>32.0</v>
      </c>
      <c r="AU23" s="175">
        <v>0.0</v>
      </c>
      <c r="AV23" s="175">
        <v>0.0</v>
      </c>
      <c r="AW23" s="175">
        <v>0.0</v>
      </c>
      <c r="AX23" s="175">
        <v>0.0</v>
      </c>
      <c r="AY23" s="175">
        <v>0.0</v>
      </c>
      <c r="AZ23" s="175">
        <v>0.0</v>
      </c>
      <c r="BA23" s="175">
        <v>0.0</v>
      </c>
      <c r="BB23" s="175">
        <v>0.0</v>
      </c>
      <c r="BC23" s="175">
        <v>0.0</v>
      </c>
      <c r="BD23" s="175">
        <v>0.0</v>
      </c>
      <c r="BE23" s="175">
        <v>0.0</v>
      </c>
      <c r="BF23" s="175">
        <v>0.0</v>
      </c>
      <c r="BG23" s="175">
        <v>0.0</v>
      </c>
      <c r="BH23" s="175">
        <v>0.0</v>
      </c>
      <c r="BI23" s="175">
        <v>0.0</v>
      </c>
      <c r="BJ23" s="175">
        <v>0.0</v>
      </c>
      <c r="BK23" s="175">
        <v>0.0</v>
      </c>
      <c r="BL23" s="175">
        <v>0.0</v>
      </c>
      <c r="BM23" s="175">
        <v>0.0</v>
      </c>
      <c r="BN23" s="175">
        <v>33.0</v>
      </c>
      <c r="BO23" s="175">
        <v>0.0</v>
      </c>
      <c r="BP23" s="175">
        <v>0.0</v>
      </c>
      <c r="BQ23" s="175">
        <v>0.0</v>
      </c>
      <c r="BR23" s="175">
        <v>0.0</v>
      </c>
      <c r="BS23" s="175">
        <v>0.0</v>
      </c>
      <c r="BT23" s="175">
        <v>0.0</v>
      </c>
      <c r="BU23" s="175">
        <v>0.0</v>
      </c>
      <c r="BV23" s="175">
        <v>0.0</v>
      </c>
      <c r="BW23" s="175">
        <v>0.0</v>
      </c>
      <c r="BX23" s="175">
        <v>0.0</v>
      </c>
      <c r="BY23" s="175">
        <v>33.0</v>
      </c>
      <c r="BZ23" s="175">
        <v>0.0</v>
      </c>
      <c r="CA23" s="175">
        <v>0.0</v>
      </c>
      <c r="CB23" s="175">
        <v>0.0</v>
      </c>
      <c r="CC23" s="175">
        <v>0.0</v>
      </c>
      <c r="CD23" s="175">
        <v>0.0</v>
      </c>
      <c r="CE23" s="175">
        <v>0.0</v>
      </c>
      <c r="CF23" s="175">
        <v>0.0</v>
      </c>
      <c r="CG23" s="175">
        <v>0.0</v>
      </c>
      <c r="CH23" s="175">
        <v>0.0</v>
      </c>
      <c r="CI23" s="175">
        <v>0.0</v>
      </c>
      <c r="CJ23" s="175">
        <v>0.0</v>
      </c>
      <c r="CK23" s="175">
        <v>0.0</v>
      </c>
      <c r="CL23" s="175">
        <v>0.0</v>
      </c>
      <c r="CM23" s="175">
        <v>0.0</v>
      </c>
      <c r="CN23" s="175">
        <v>0.0</v>
      </c>
      <c r="CO23" s="175">
        <v>0.0</v>
      </c>
      <c r="CP23" s="175">
        <v>36.0</v>
      </c>
      <c r="CQ23" s="175">
        <v>0.0</v>
      </c>
      <c r="CR23" s="175">
        <v>0.0</v>
      </c>
      <c r="CS23" s="175">
        <v>0.0</v>
      </c>
      <c r="CT23" s="175">
        <v>0.0</v>
      </c>
      <c r="CU23" s="175">
        <v>0.0</v>
      </c>
      <c r="CV23" s="175">
        <v>0.0</v>
      </c>
      <c r="CW23" s="175">
        <v>0.0</v>
      </c>
      <c r="CX23" s="175">
        <v>0.0</v>
      </c>
      <c r="CY23" s="175">
        <v>35.0</v>
      </c>
      <c r="CZ23" s="175">
        <v>0.0</v>
      </c>
      <c r="DA23" s="175">
        <v>0.0</v>
      </c>
      <c r="DB23" s="175">
        <v>0.0</v>
      </c>
      <c r="DC23" s="175">
        <v>0.0</v>
      </c>
      <c r="DD23" s="175">
        <v>0.0</v>
      </c>
      <c r="DE23" s="175">
        <v>0.0</v>
      </c>
      <c r="DF23" s="175">
        <v>0.0</v>
      </c>
      <c r="DG23" s="175">
        <v>0.0</v>
      </c>
      <c r="DH23" s="175">
        <v>0.0</v>
      </c>
      <c r="DI23" s="175">
        <v>0.0</v>
      </c>
      <c r="DJ23" s="175">
        <v>0.0</v>
      </c>
      <c r="DK23" s="175">
        <v>0.0</v>
      </c>
      <c r="DL23" s="175">
        <v>0.0</v>
      </c>
      <c r="DM23" s="175">
        <v>0.0</v>
      </c>
      <c r="DN23" s="175">
        <v>0.0</v>
      </c>
      <c r="DO23" s="175">
        <v>0.0</v>
      </c>
      <c r="DP23" s="175">
        <v>0.0</v>
      </c>
      <c r="DQ23" s="175">
        <v>0.0</v>
      </c>
      <c r="DR23" s="175">
        <v>0.0</v>
      </c>
      <c r="DS23" s="175">
        <v>0.0</v>
      </c>
      <c r="DT23" s="175">
        <v>0.0</v>
      </c>
      <c r="DU23" s="175">
        <v>0.0</v>
      </c>
      <c r="DV23" s="175">
        <v>0.0</v>
      </c>
      <c r="DW23" s="175">
        <v>0.0</v>
      </c>
      <c r="DX23" s="175">
        <v>0.0</v>
      </c>
      <c r="DY23" s="175">
        <v>0.0</v>
      </c>
      <c r="DZ23" s="175">
        <v>0.0</v>
      </c>
      <c r="EA23" s="175">
        <v>0.0</v>
      </c>
      <c r="EB23" s="175">
        <v>0.0</v>
      </c>
      <c r="EC23" s="175">
        <v>0.0</v>
      </c>
      <c r="ED23" s="175">
        <v>0.0</v>
      </c>
      <c r="EE23" s="175">
        <v>0.0</v>
      </c>
      <c r="EF23" s="175">
        <v>0.0</v>
      </c>
      <c r="EG23" s="175">
        <v>0.0</v>
      </c>
      <c r="EH23" s="175">
        <v>0.0</v>
      </c>
      <c r="EI23" s="175">
        <v>0.0</v>
      </c>
      <c r="EJ23" s="175">
        <v>0.0</v>
      </c>
      <c r="EK23" s="175">
        <v>0.0</v>
      </c>
      <c r="EL23" s="175">
        <v>0.0</v>
      </c>
      <c r="EM23" s="176">
        <v>0.0</v>
      </c>
      <c r="EN23" s="177">
        <f t="shared" si="1"/>
        <v>0</v>
      </c>
      <c r="EO23" s="178"/>
      <c r="EP23" s="178"/>
      <c r="EQ23" s="178"/>
      <c r="ER23" s="178"/>
      <c r="ES23" s="178"/>
      <c r="ET23" s="178"/>
      <c r="EU23" s="178"/>
      <c r="EV23" s="178"/>
      <c r="EW23" s="178"/>
      <c r="EX23" s="178"/>
      <c r="EY23" s="178"/>
      <c r="EZ23" s="178"/>
      <c r="FA23" s="178"/>
      <c r="FB23" s="178"/>
      <c r="FC23" s="178"/>
      <c r="FD23" s="178"/>
      <c r="FE23" s="178"/>
      <c r="FF23" s="178"/>
      <c r="FG23" s="178"/>
      <c r="FH23" s="178"/>
      <c r="FI23" s="178"/>
      <c r="FJ23" s="178"/>
      <c r="FK23" s="178"/>
      <c r="FL23" s="178"/>
      <c r="FM23" s="178"/>
      <c r="FN23" s="178"/>
      <c r="FO23" s="178"/>
      <c r="FP23" s="178"/>
      <c r="FQ23" s="178"/>
      <c r="FR23" s="178"/>
      <c r="FS23" s="178"/>
      <c r="FT23" s="178"/>
      <c r="FU23" s="178"/>
      <c r="FV23" s="178"/>
      <c r="FW23" s="178"/>
      <c r="FX23" s="178"/>
      <c r="FY23" s="178"/>
      <c r="FZ23" s="178"/>
      <c r="GA23" s="178"/>
      <c r="GB23" s="178"/>
      <c r="GC23" s="178"/>
      <c r="GD23" s="178"/>
      <c r="GE23" s="178"/>
      <c r="GF23" s="178"/>
      <c r="GG23" s="178"/>
      <c r="GH23" s="178"/>
      <c r="GI23" s="178"/>
      <c r="GJ23" s="178"/>
      <c r="GK23" s="178"/>
      <c r="GL23" s="178"/>
      <c r="GM23" s="178"/>
      <c r="GN23" s="178"/>
      <c r="GO23" s="178"/>
      <c r="GP23" s="178"/>
      <c r="GQ23" s="178"/>
      <c r="GR23" s="178"/>
      <c r="GS23" s="178"/>
      <c r="GT23" s="178"/>
      <c r="GU23" s="178"/>
      <c r="GV23" s="178"/>
      <c r="GW23" s="178"/>
      <c r="GX23" s="178"/>
      <c r="GY23" s="178"/>
      <c r="GZ23" s="178"/>
      <c r="HA23" s="178"/>
      <c r="HB23" s="178"/>
      <c r="HC23" s="178"/>
      <c r="HD23" s="178"/>
      <c r="HE23" s="178"/>
      <c r="HF23" s="178"/>
      <c r="HG23" s="178"/>
      <c r="HH23" s="178"/>
      <c r="HI23" s="178"/>
      <c r="HJ23" s="178"/>
      <c r="HK23" s="178"/>
      <c r="HL23" s="178"/>
      <c r="HM23" s="178"/>
      <c r="HN23" s="178"/>
      <c r="HO23" s="178"/>
      <c r="HP23" s="178"/>
      <c r="HQ23" s="178"/>
      <c r="HR23" s="178"/>
      <c r="HS23" s="178"/>
      <c r="HT23" s="178"/>
      <c r="HU23" s="178"/>
      <c r="HV23" s="178"/>
      <c r="HW23" s="178"/>
      <c r="HX23" s="178"/>
      <c r="HY23" s="178"/>
      <c r="HZ23" s="178"/>
      <c r="IA23" s="178"/>
      <c r="IB23" s="178"/>
      <c r="IC23" s="178"/>
      <c r="ID23" s="178"/>
      <c r="IE23" s="178"/>
      <c r="IF23" s="178"/>
      <c r="IG23" s="178"/>
      <c r="IH23" s="178"/>
      <c r="II23" s="178"/>
      <c r="IJ23" s="178"/>
      <c r="IK23" s="178"/>
      <c r="IL23" s="178"/>
      <c r="IM23" s="178"/>
      <c r="IN23" s="178"/>
      <c r="IO23" s="178"/>
      <c r="IP23" s="178"/>
      <c r="IQ23" s="178"/>
      <c r="IR23" s="178"/>
      <c r="IS23" s="178"/>
      <c r="IT23" s="178"/>
      <c r="IU23" s="178"/>
      <c r="IV23" s="178"/>
      <c r="IW23" s="178"/>
      <c r="IX23" s="178"/>
      <c r="IY23" s="178"/>
      <c r="IZ23" s="178"/>
      <c r="JA23" s="178"/>
      <c r="JB23" s="178"/>
      <c r="JC23" s="178"/>
      <c r="JD23" s="178"/>
      <c r="JE23" s="178"/>
      <c r="JF23" s="178"/>
      <c r="JG23" s="178"/>
      <c r="JH23" s="178"/>
      <c r="JI23" s="178"/>
      <c r="JJ23" s="178"/>
      <c r="JK23" s="178"/>
      <c r="JL23" s="178"/>
      <c r="JM23" s="178"/>
      <c r="JN23" s="178"/>
      <c r="JO23" s="178"/>
      <c r="JP23" s="178"/>
      <c r="JQ23" s="178"/>
      <c r="JR23" s="178"/>
      <c r="JS23" s="178"/>
      <c r="JT23" s="178"/>
      <c r="JU23" s="178"/>
      <c r="JV23" s="178"/>
      <c r="JW23" s="178"/>
    </row>
    <row r="24">
      <c r="A24" s="50" t="s">
        <v>133</v>
      </c>
      <c r="B24" s="83" t="s">
        <v>479</v>
      </c>
      <c r="C24" s="50">
        <v>1811039.0</v>
      </c>
      <c r="D24" s="175">
        <v>0.0</v>
      </c>
      <c r="E24" s="175">
        <v>33.0</v>
      </c>
      <c r="F24" s="175">
        <v>0.0</v>
      </c>
      <c r="G24" s="175">
        <v>0.0</v>
      </c>
      <c r="H24" s="175">
        <v>0.0</v>
      </c>
      <c r="I24" s="175">
        <v>0.0</v>
      </c>
      <c r="J24" s="175">
        <v>35.0</v>
      </c>
      <c r="K24" s="175">
        <v>0.0</v>
      </c>
      <c r="L24" s="175">
        <v>0.0</v>
      </c>
      <c r="M24" s="175">
        <v>0.0</v>
      </c>
      <c r="N24" s="175">
        <v>0.0</v>
      </c>
      <c r="O24" s="175">
        <v>34.0</v>
      </c>
      <c r="P24" s="175">
        <v>0.0</v>
      </c>
      <c r="Q24" s="175">
        <v>0.0</v>
      </c>
      <c r="R24" s="175">
        <v>0.0</v>
      </c>
      <c r="S24" s="175">
        <v>0.0</v>
      </c>
      <c r="T24" s="175">
        <v>34.0</v>
      </c>
      <c r="U24" s="175">
        <v>0.0</v>
      </c>
      <c r="V24" s="175">
        <v>0.0</v>
      </c>
      <c r="W24" s="175">
        <v>0.0</v>
      </c>
      <c r="X24" s="175">
        <v>0.0</v>
      </c>
      <c r="Y24" s="175">
        <v>0.0</v>
      </c>
      <c r="Z24" s="175">
        <v>0.0</v>
      </c>
      <c r="AA24" s="175">
        <v>0.0</v>
      </c>
      <c r="AB24" s="175">
        <v>0.0</v>
      </c>
      <c r="AC24" s="175">
        <v>32.0</v>
      </c>
      <c r="AD24" s="175">
        <v>0.0</v>
      </c>
      <c r="AE24" s="175">
        <v>0.0</v>
      </c>
      <c r="AF24" s="175">
        <v>0.0</v>
      </c>
      <c r="AG24" s="175">
        <v>0.0</v>
      </c>
      <c r="AH24" s="175">
        <v>0.0</v>
      </c>
      <c r="AI24" s="175">
        <v>0.0</v>
      </c>
      <c r="AJ24" s="175">
        <v>0.0</v>
      </c>
      <c r="AK24" s="175">
        <v>33.0</v>
      </c>
      <c r="AL24" s="175">
        <v>0.0</v>
      </c>
      <c r="AM24" s="175">
        <v>0.0</v>
      </c>
      <c r="AN24" s="175">
        <v>0.0</v>
      </c>
      <c r="AO24" s="175">
        <v>0.0</v>
      </c>
      <c r="AP24" s="175">
        <v>0.0</v>
      </c>
      <c r="AQ24" s="175">
        <v>0.0</v>
      </c>
      <c r="AR24" s="175">
        <v>0.0</v>
      </c>
      <c r="AS24" s="175">
        <v>0.0</v>
      </c>
      <c r="AT24" s="175">
        <v>0.0</v>
      </c>
      <c r="AU24" s="175">
        <v>36.0</v>
      </c>
      <c r="AV24" s="175">
        <v>0.0</v>
      </c>
      <c r="AW24" s="175">
        <v>0.0</v>
      </c>
      <c r="AX24" s="175">
        <v>0.0</v>
      </c>
      <c r="AY24" s="175">
        <v>0.0</v>
      </c>
      <c r="AZ24" s="175">
        <v>0.0</v>
      </c>
      <c r="BA24" s="175">
        <v>0.0</v>
      </c>
      <c r="BB24" s="175">
        <v>0.0</v>
      </c>
      <c r="BC24" s="175">
        <v>0.0</v>
      </c>
      <c r="BD24" s="175">
        <v>0.0</v>
      </c>
      <c r="BE24" s="175">
        <v>0.0</v>
      </c>
      <c r="BF24" s="175">
        <v>0.0</v>
      </c>
      <c r="BG24" s="175">
        <v>0.0</v>
      </c>
      <c r="BH24" s="175">
        <v>0.0</v>
      </c>
      <c r="BI24" s="175">
        <v>0.0</v>
      </c>
      <c r="BJ24" s="175">
        <v>0.0</v>
      </c>
      <c r="BK24" s="175">
        <v>0.0</v>
      </c>
      <c r="BL24" s="175">
        <v>0.0</v>
      </c>
      <c r="BM24" s="175">
        <v>33.0</v>
      </c>
      <c r="BN24" s="175">
        <v>0.0</v>
      </c>
      <c r="BO24" s="175">
        <v>0.0</v>
      </c>
      <c r="BP24" s="175">
        <v>0.0</v>
      </c>
      <c r="BQ24" s="175">
        <v>0.0</v>
      </c>
      <c r="BR24" s="175">
        <v>0.0</v>
      </c>
      <c r="BS24" s="175">
        <v>0.0</v>
      </c>
      <c r="BT24" s="175">
        <v>0.0</v>
      </c>
      <c r="BU24" s="175">
        <v>0.0</v>
      </c>
      <c r="BV24" s="175">
        <v>0.0</v>
      </c>
      <c r="BW24" s="175">
        <v>0.0</v>
      </c>
      <c r="BX24" s="175">
        <v>0.0</v>
      </c>
      <c r="BY24" s="175">
        <v>33.0</v>
      </c>
      <c r="BZ24" s="175">
        <v>0.0</v>
      </c>
      <c r="CA24" s="175">
        <v>0.0</v>
      </c>
      <c r="CB24" s="175">
        <v>0.0</v>
      </c>
      <c r="CC24" s="175">
        <v>0.0</v>
      </c>
      <c r="CD24" s="175">
        <v>0.0</v>
      </c>
      <c r="CE24" s="175">
        <v>0.0</v>
      </c>
      <c r="CF24" s="175">
        <v>0.0</v>
      </c>
      <c r="CG24" s="175">
        <v>0.0</v>
      </c>
      <c r="CH24" s="175">
        <v>0.0</v>
      </c>
      <c r="CI24" s="175">
        <v>0.0</v>
      </c>
      <c r="CJ24" s="175">
        <v>0.0</v>
      </c>
      <c r="CK24" s="175">
        <v>0.0</v>
      </c>
      <c r="CL24" s="175">
        <v>0.0</v>
      </c>
      <c r="CM24" s="175">
        <v>0.0</v>
      </c>
      <c r="CN24" s="175">
        <v>0.0</v>
      </c>
      <c r="CO24" s="175">
        <v>0.0</v>
      </c>
      <c r="CP24" s="175">
        <v>36.0</v>
      </c>
      <c r="CQ24" s="175">
        <v>0.0</v>
      </c>
      <c r="CR24" s="175">
        <v>0.0</v>
      </c>
      <c r="CS24" s="175">
        <v>0.0</v>
      </c>
      <c r="CT24" s="175">
        <v>0.0</v>
      </c>
      <c r="CU24" s="175">
        <v>0.0</v>
      </c>
      <c r="CV24" s="175">
        <v>0.0</v>
      </c>
      <c r="CW24" s="175">
        <v>0.0</v>
      </c>
      <c r="CX24" s="175">
        <v>0.0</v>
      </c>
      <c r="CY24" s="175">
        <v>35.0</v>
      </c>
      <c r="CZ24" s="175">
        <v>0.0</v>
      </c>
      <c r="DA24" s="175">
        <v>0.0</v>
      </c>
      <c r="DB24" s="175">
        <v>0.0</v>
      </c>
      <c r="DC24" s="175">
        <v>0.0</v>
      </c>
      <c r="DD24" s="175">
        <v>0.0</v>
      </c>
      <c r="DE24" s="175">
        <v>0.0</v>
      </c>
      <c r="DF24" s="175">
        <v>0.0</v>
      </c>
      <c r="DG24" s="175">
        <v>0.0</v>
      </c>
      <c r="DH24" s="175">
        <v>0.0</v>
      </c>
      <c r="DI24" s="175">
        <v>0.0</v>
      </c>
      <c r="DJ24" s="175">
        <v>0.0</v>
      </c>
      <c r="DK24" s="175">
        <v>0.0</v>
      </c>
      <c r="DL24" s="175">
        <v>0.0</v>
      </c>
      <c r="DM24" s="175">
        <v>0.0</v>
      </c>
      <c r="DN24" s="175">
        <v>0.0</v>
      </c>
      <c r="DO24" s="175">
        <v>0.0</v>
      </c>
      <c r="DP24" s="175">
        <v>0.0</v>
      </c>
      <c r="DQ24" s="175">
        <v>0.0</v>
      </c>
      <c r="DR24" s="175">
        <v>0.0</v>
      </c>
      <c r="DS24" s="175">
        <v>0.0</v>
      </c>
      <c r="DT24" s="175">
        <v>0.0</v>
      </c>
      <c r="DU24" s="175">
        <v>0.0</v>
      </c>
      <c r="DV24" s="175">
        <v>0.0</v>
      </c>
      <c r="DW24" s="175">
        <v>0.0</v>
      </c>
      <c r="DX24" s="175">
        <v>0.0</v>
      </c>
      <c r="DY24" s="175">
        <v>0.0</v>
      </c>
      <c r="DZ24" s="175">
        <v>0.0</v>
      </c>
      <c r="EA24" s="175">
        <v>0.0</v>
      </c>
      <c r="EB24" s="175">
        <v>0.0</v>
      </c>
      <c r="EC24" s="175">
        <v>0.0</v>
      </c>
      <c r="ED24" s="175">
        <v>0.0</v>
      </c>
      <c r="EE24" s="175">
        <v>0.0</v>
      </c>
      <c r="EF24" s="175">
        <v>0.0</v>
      </c>
      <c r="EG24" s="175">
        <v>0.0</v>
      </c>
      <c r="EH24" s="175">
        <v>0.0</v>
      </c>
      <c r="EI24" s="175">
        <v>0.0</v>
      </c>
      <c r="EJ24" s="175">
        <v>0.0</v>
      </c>
      <c r="EK24" s="175">
        <v>0.0</v>
      </c>
      <c r="EL24" s="175">
        <v>0.0</v>
      </c>
      <c r="EM24" s="176">
        <v>0.0</v>
      </c>
      <c r="EN24" s="177">
        <f t="shared" si="1"/>
        <v>0</v>
      </c>
      <c r="EO24" s="178"/>
      <c r="EP24" s="178"/>
      <c r="EQ24" s="178"/>
      <c r="ER24" s="178"/>
      <c r="ES24" s="178"/>
      <c r="ET24" s="178"/>
      <c r="EU24" s="178"/>
      <c r="EV24" s="178"/>
      <c r="EW24" s="178"/>
      <c r="EX24" s="178"/>
      <c r="EY24" s="178"/>
      <c r="EZ24" s="178"/>
      <c r="FA24" s="178"/>
      <c r="FB24" s="178"/>
      <c r="FC24" s="178"/>
      <c r="FD24" s="178"/>
      <c r="FE24" s="178"/>
      <c r="FF24" s="178"/>
      <c r="FG24" s="178"/>
      <c r="FH24" s="178"/>
      <c r="FI24" s="178"/>
      <c r="FJ24" s="178"/>
      <c r="FK24" s="178"/>
      <c r="FL24" s="178"/>
      <c r="FM24" s="178"/>
      <c r="FN24" s="178"/>
      <c r="FO24" s="178"/>
      <c r="FP24" s="178"/>
      <c r="FQ24" s="178"/>
      <c r="FR24" s="178"/>
      <c r="FS24" s="178"/>
      <c r="FT24" s="178"/>
      <c r="FU24" s="178"/>
      <c r="FV24" s="178"/>
      <c r="FW24" s="178"/>
      <c r="FX24" s="178"/>
      <c r="FY24" s="178"/>
      <c r="FZ24" s="178"/>
      <c r="GA24" s="178"/>
      <c r="GB24" s="178"/>
      <c r="GC24" s="178"/>
      <c r="GD24" s="178"/>
      <c r="GE24" s="178"/>
      <c r="GF24" s="178"/>
      <c r="GG24" s="178"/>
      <c r="GH24" s="178"/>
      <c r="GI24" s="178"/>
      <c r="GJ24" s="178"/>
      <c r="GK24" s="178"/>
      <c r="GL24" s="178"/>
      <c r="GM24" s="178"/>
      <c r="GN24" s="178"/>
      <c r="GO24" s="178"/>
      <c r="GP24" s="178"/>
      <c r="GQ24" s="178"/>
      <c r="GR24" s="178"/>
      <c r="GS24" s="178"/>
      <c r="GT24" s="178"/>
      <c r="GU24" s="178"/>
      <c r="GV24" s="178"/>
      <c r="GW24" s="178"/>
      <c r="GX24" s="178"/>
      <c r="GY24" s="178"/>
      <c r="GZ24" s="178"/>
      <c r="HA24" s="178"/>
      <c r="HB24" s="178"/>
      <c r="HC24" s="178"/>
      <c r="HD24" s="178"/>
      <c r="HE24" s="178"/>
      <c r="HF24" s="178"/>
      <c r="HG24" s="178"/>
      <c r="HH24" s="178"/>
      <c r="HI24" s="178"/>
      <c r="HJ24" s="178"/>
      <c r="HK24" s="178"/>
      <c r="HL24" s="178"/>
      <c r="HM24" s="178"/>
      <c r="HN24" s="178"/>
      <c r="HO24" s="178"/>
      <c r="HP24" s="178"/>
      <c r="HQ24" s="178"/>
      <c r="HR24" s="178"/>
      <c r="HS24" s="178"/>
      <c r="HT24" s="178"/>
      <c r="HU24" s="178"/>
      <c r="HV24" s="178"/>
      <c r="HW24" s="178"/>
      <c r="HX24" s="178"/>
      <c r="HY24" s="178"/>
      <c r="HZ24" s="178"/>
      <c r="IA24" s="178"/>
      <c r="IB24" s="178"/>
      <c r="IC24" s="178"/>
      <c r="ID24" s="178"/>
      <c r="IE24" s="178"/>
      <c r="IF24" s="178"/>
      <c r="IG24" s="178"/>
      <c r="IH24" s="178"/>
      <c r="II24" s="178"/>
      <c r="IJ24" s="178"/>
      <c r="IK24" s="178"/>
      <c r="IL24" s="178"/>
      <c r="IM24" s="178"/>
      <c r="IN24" s="178"/>
      <c r="IO24" s="178"/>
      <c r="IP24" s="178"/>
      <c r="IQ24" s="178"/>
      <c r="IR24" s="178"/>
      <c r="IS24" s="178"/>
      <c r="IT24" s="178"/>
      <c r="IU24" s="178"/>
      <c r="IV24" s="178"/>
      <c r="IW24" s="178"/>
      <c r="IX24" s="178"/>
      <c r="IY24" s="178"/>
      <c r="IZ24" s="178"/>
      <c r="JA24" s="178"/>
      <c r="JB24" s="178"/>
      <c r="JC24" s="178"/>
      <c r="JD24" s="178"/>
      <c r="JE24" s="178"/>
      <c r="JF24" s="178"/>
      <c r="JG24" s="178"/>
      <c r="JH24" s="178"/>
      <c r="JI24" s="178"/>
      <c r="JJ24" s="178"/>
      <c r="JK24" s="178"/>
      <c r="JL24" s="178"/>
      <c r="JM24" s="178"/>
      <c r="JN24" s="178"/>
      <c r="JO24" s="178"/>
      <c r="JP24" s="178"/>
      <c r="JQ24" s="178"/>
      <c r="JR24" s="178"/>
      <c r="JS24" s="178"/>
      <c r="JT24" s="178"/>
      <c r="JU24" s="178"/>
      <c r="JV24" s="178"/>
      <c r="JW24" s="178"/>
    </row>
    <row r="25">
      <c r="A25" s="50" t="s">
        <v>133</v>
      </c>
      <c r="B25" s="83" t="s">
        <v>479</v>
      </c>
      <c r="C25" s="50">
        <v>1811040.0</v>
      </c>
      <c r="D25" s="175">
        <v>0.0</v>
      </c>
      <c r="E25" s="175">
        <v>33.0</v>
      </c>
      <c r="F25" s="175">
        <v>0.0</v>
      </c>
      <c r="G25" s="175">
        <v>0.0</v>
      </c>
      <c r="H25" s="175">
        <v>0.0</v>
      </c>
      <c r="I25" s="175">
        <v>0.0</v>
      </c>
      <c r="J25" s="175">
        <v>35.0</v>
      </c>
      <c r="K25" s="175">
        <v>0.0</v>
      </c>
      <c r="L25" s="175">
        <v>0.0</v>
      </c>
      <c r="M25" s="175">
        <v>0.0</v>
      </c>
      <c r="N25" s="175">
        <v>0.0</v>
      </c>
      <c r="O25" s="175">
        <v>34.0</v>
      </c>
      <c r="P25" s="175">
        <v>0.0</v>
      </c>
      <c r="Q25" s="175">
        <v>0.0</v>
      </c>
      <c r="R25" s="175">
        <v>0.0</v>
      </c>
      <c r="S25" s="175">
        <v>0.0</v>
      </c>
      <c r="T25" s="175">
        <v>34.0</v>
      </c>
      <c r="U25" s="175">
        <v>0.0</v>
      </c>
      <c r="V25" s="175">
        <v>0.0</v>
      </c>
      <c r="W25" s="175">
        <v>0.0</v>
      </c>
      <c r="X25" s="175">
        <v>0.0</v>
      </c>
      <c r="Y25" s="175">
        <v>0.0</v>
      </c>
      <c r="Z25" s="175">
        <v>0.0</v>
      </c>
      <c r="AA25" s="175">
        <v>0.0</v>
      </c>
      <c r="AB25" s="175">
        <v>0.0</v>
      </c>
      <c r="AC25" s="175">
        <v>32.0</v>
      </c>
      <c r="AD25" s="175">
        <v>0.0</v>
      </c>
      <c r="AE25" s="175">
        <v>0.0</v>
      </c>
      <c r="AF25" s="175">
        <v>0.0</v>
      </c>
      <c r="AG25" s="175">
        <v>0.0</v>
      </c>
      <c r="AH25" s="175">
        <v>0.0</v>
      </c>
      <c r="AI25" s="175">
        <v>0.0</v>
      </c>
      <c r="AJ25" s="175">
        <v>0.0</v>
      </c>
      <c r="AK25" s="175">
        <v>33.0</v>
      </c>
      <c r="AL25" s="175">
        <v>0.0</v>
      </c>
      <c r="AM25" s="175">
        <v>0.0</v>
      </c>
      <c r="AN25" s="175">
        <v>0.0</v>
      </c>
      <c r="AO25" s="175">
        <v>0.0</v>
      </c>
      <c r="AP25" s="175">
        <v>0.0</v>
      </c>
      <c r="AQ25" s="175">
        <v>0.0</v>
      </c>
      <c r="AR25" s="175">
        <v>0.0</v>
      </c>
      <c r="AS25" s="175">
        <v>0.0</v>
      </c>
      <c r="AT25" s="175">
        <v>0.0</v>
      </c>
      <c r="AU25" s="175">
        <v>36.0</v>
      </c>
      <c r="AV25" s="175">
        <v>0.0</v>
      </c>
      <c r="AW25" s="175">
        <v>0.0</v>
      </c>
      <c r="AX25" s="175">
        <v>0.0</v>
      </c>
      <c r="AY25" s="175">
        <v>0.0</v>
      </c>
      <c r="AZ25" s="175">
        <v>0.0</v>
      </c>
      <c r="BA25" s="175">
        <v>0.0</v>
      </c>
      <c r="BB25" s="175">
        <v>0.0</v>
      </c>
      <c r="BC25" s="175">
        <v>0.0</v>
      </c>
      <c r="BD25" s="175">
        <v>0.0</v>
      </c>
      <c r="BE25" s="175">
        <v>0.0</v>
      </c>
      <c r="BF25" s="175">
        <v>0.0</v>
      </c>
      <c r="BG25" s="175">
        <v>0.0</v>
      </c>
      <c r="BH25" s="175">
        <v>0.0</v>
      </c>
      <c r="BI25" s="175">
        <v>0.0</v>
      </c>
      <c r="BJ25" s="175">
        <v>0.0</v>
      </c>
      <c r="BK25" s="175">
        <v>0.0</v>
      </c>
      <c r="BL25" s="175">
        <v>0.0</v>
      </c>
      <c r="BM25" s="175">
        <v>33.0</v>
      </c>
      <c r="BN25" s="175">
        <v>0.0</v>
      </c>
      <c r="BO25" s="175">
        <v>0.0</v>
      </c>
      <c r="BP25" s="175">
        <v>0.0</v>
      </c>
      <c r="BQ25" s="175">
        <v>0.0</v>
      </c>
      <c r="BR25" s="175">
        <v>0.0</v>
      </c>
      <c r="BS25" s="175">
        <v>0.0</v>
      </c>
      <c r="BT25" s="175">
        <v>0.0</v>
      </c>
      <c r="BU25" s="175">
        <v>0.0</v>
      </c>
      <c r="BV25" s="175">
        <v>0.0</v>
      </c>
      <c r="BW25" s="175">
        <v>0.0</v>
      </c>
      <c r="BX25" s="175">
        <v>0.0</v>
      </c>
      <c r="BY25" s="175">
        <v>33.0</v>
      </c>
      <c r="BZ25" s="175">
        <v>0.0</v>
      </c>
      <c r="CA25" s="175">
        <v>0.0</v>
      </c>
      <c r="CB25" s="175">
        <v>0.0</v>
      </c>
      <c r="CC25" s="175">
        <v>0.0</v>
      </c>
      <c r="CD25" s="175">
        <v>0.0</v>
      </c>
      <c r="CE25" s="175">
        <v>0.0</v>
      </c>
      <c r="CF25" s="175">
        <v>0.0</v>
      </c>
      <c r="CG25" s="175">
        <v>0.0</v>
      </c>
      <c r="CH25" s="175">
        <v>0.0</v>
      </c>
      <c r="CI25" s="175">
        <v>0.0</v>
      </c>
      <c r="CJ25" s="175">
        <v>0.0</v>
      </c>
      <c r="CK25" s="175">
        <v>0.0</v>
      </c>
      <c r="CL25" s="175">
        <v>0.0</v>
      </c>
      <c r="CM25" s="175">
        <v>0.0</v>
      </c>
      <c r="CN25" s="175">
        <v>0.0</v>
      </c>
      <c r="CO25" s="175">
        <v>0.0</v>
      </c>
      <c r="CP25" s="175">
        <v>36.0</v>
      </c>
      <c r="CQ25" s="175">
        <v>0.0</v>
      </c>
      <c r="CR25" s="175">
        <v>0.0</v>
      </c>
      <c r="CS25" s="175">
        <v>0.0</v>
      </c>
      <c r="CT25" s="175">
        <v>0.0</v>
      </c>
      <c r="CU25" s="175">
        <v>0.0</v>
      </c>
      <c r="CV25" s="175">
        <v>0.0</v>
      </c>
      <c r="CW25" s="175">
        <v>0.0</v>
      </c>
      <c r="CX25" s="175">
        <v>0.0</v>
      </c>
      <c r="CY25" s="175">
        <v>35.0</v>
      </c>
      <c r="CZ25" s="175">
        <v>0.0</v>
      </c>
      <c r="DA25" s="175">
        <v>0.0</v>
      </c>
      <c r="DB25" s="175">
        <v>0.0</v>
      </c>
      <c r="DC25" s="175">
        <v>0.0</v>
      </c>
      <c r="DD25" s="175">
        <v>0.0</v>
      </c>
      <c r="DE25" s="175">
        <v>0.0</v>
      </c>
      <c r="DF25" s="175">
        <v>0.0</v>
      </c>
      <c r="DG25" s="175">
        <v>0.0</v>
      </c>
      <c r="DH25" s="175">
        <v>0.0</v>
      </c>
      <c r="DI25" s="175">
        <v>0.0</v>
      </c>
      <c r="DJ25" s="175">
        <v>0.0</v>
      </c>
      <c r="DK25" s="175">
        <v>0.0</v>
      </c>
      <c r="DL25" s="175">
        <v>0.0</v>
      </c>
      <c r="DM25" s="175">
        <v>0.0</v>
      </c>
      <c r="DN25" s="175">
        <v>0.0</v>
      </c>
      <c r="DO25" s="175">
        <v>0.0</v>
      </c>
      <c r="DP25" s="175">
        <v>0.0</v>
      </c>
      <c r="DQ25" s="175">
        <v>0.0</v>
      </c>
      <c r="DR25" s="175">
        <v>0.0</v>
      </c>
      <c r="DS25" s="175">
        <v>0.0</v>
      </c>
      <c r="DT25" s="175">
        <v>0.0</v>
      </c>
      <c r="DU25" s="175">
        <v>0.0</v>
      </c>
      <c r="DV25" s="175">
        <v>0.0</v>
      </c>
      <c r="DW25" s="175">
        <v>0.0</v>
      </c>
      <c r="DX25" s="175">
        <v>0.0</v>
      </c>
      <c r="DY25" s="175">
        <v>0.0</v>
      </c>
      <c r="DZ25" s="175">
        <v>0.0</v>
      </c>
      <c r="EA25" s="175">
        <v>0.0</v>
      </c>
      <c r="EB25" s="175">
        <v>0.0</v>
      </c>
      <c r="EC25" s="175">
        <v>0.0</v>
      </c>
      <c r="ED25" s="175">
        <v>0.0</v>
      </c>
      <c r="EE25" s="175">
        <v>0.0</v>
      </c>
      <c r="EF25" s="175">
        <v>0.0</v>
      </c>
      <c r="EG25" s="175">
        <v>0.0</v>
      </c>
      <c r="EH25" s="175">
        <v>0.0</v>
      </c>
      <c r="EI25" s="175">
        <v>0.0</v>
      </c>
      <c r="EJ25" s="175">
        <v>0.0</v>
      </c>
      <c r="EK25" s="175">
        <v>0.0</v>
      </c>
      <c r="EL25" s="175">
        <v>0.0</v>
      </c>
      <c r="EM25" s="176">
        <v>0.0</v>
      </c>
      <c r="EN25" s="177">
        <f t="shared" si="1"/>
        <v>0</v>
      </c>
      <c r="EO25" s="178"/>
      <c r="EP25" s="178"/>
      <c r="EQ25" s="178"/>
      <c r="ER25" s="178"/>
      <c r="ES25" s="178"/>
      <c r="ET25" s="178"/>
      <c r="EU25" s="178"/>
      <c r="EV25" s="178"/>
      <c r="EW25" s="178"/>
      <c r="EX25" s="178"/>
      <c r="EY25" s="178"/>
      <c r="EZ25" s="178"/>
      <c r="FA25" s="178"/>
      <c r="FB25" s="178"/>
      <c r="FC25" s="178"/>
      <c r="FD25" s="178"/>
      <c r="FE25" s="178"/>
      <c r="FF25" s="178"/>
      <c r="FG25" s="178"/>
      <c r="FH25" s="178"/>
      <c r="FI25" s="178"/>
      <c r="FJ25" s="178"/>
      <c r="FK25" s="178"/>
      <c r="FL25" s="178"/>
      <c r="FM25" s="178"/>
      <c r="FN25" s="178"/>
      <c r="FO25" s="178"/>
      <c r="FP25" s="178"/>
      <c r="FQ25" s="178"/>
      <c r="FR25" s="178"/>
      <c r="FS25" s="178"/>
      <c r="FT25" s="178"/>
      <c r="FU25" s="178"/>
      <c r="FV25" s="178"/>
      <c r="FW25" s="178"/>
      <c r="FX25" s="178"/>
      <c r="FY25" s="178"/>
      <c r="FZ25" s="178"/>
      <c r="GA25" s="178"/>
      <c r="GB25" s="178"/>
      <c r="GC25" s="178"/>
      <c r="GD25" s="178"/>
      <c r="GE25" s="178"/>
      <c r="GF25" s="178"/>
      <c r="GG25" s="178"/>
      <c r="GH25" s="178"/>
      <c r="GI25" s="178"/>
      <c r="GJ25" s="178"/>
      <c r="GK25" s="178"/>
      <c r="GL25" s="178"/>
      <c r="GM25" s="178"/>
      <c r="GN25" s="178"/>
      <c r="GO25" s="178"/>
      <c r="GP25" s="178"/>
      <c r="GQ25" s="178"/>
      <c r="GR25" s="178"/>
      <c r="GS25" s="178"/>
      <c r="GT25" s="178"/>
      <c r="GU25" s="178"/>
      <c r="GV25" s="178"/>
      <c r="GW25" s="178"/>
      <c r="GX25" s="178"/>
      <c r="GY25" s="178"/>
      <c r="GZ25" s="178"/>
      <c r="HA25" s="178"/>
      <c r="HB25" s="178"/>
      <c r="HC25" s="178"/>
      <c r="HD25" s="178"/>
      <c r="HE25" s="178"/>
      <c r="HF25" s="178"/>
      <c r="HG25" s="178"/>
      <c r="HH25" s="178"/>
      <c r="HI25" s="178"/>
      <c r="HJ25" s="178"/>
      <c r="HK25" s="178"/>
      <c r="HL25" s="178"/>
      <c r="HM25" s="178"/>
      <c r="HN25" s="178"/>
      <c r="HO25" s="178"/>
      <c r="HP25" s="178"/>
      <c r="HQ25" s="178"/>
      <c r="HR25" s="178"/>
      <c r="HS25" s="178"/>
      <c r="HT25" s="178"/>
      <c r="HU25" s="178"/>
      <c r="HV25" s="178"/>
      <c r="HW25" s="178"/>
      <c r="HX25" s="178"/>
      <c r="HY25" s="178"/>
      <c r="HZ25" s="178"/>
      <c r="IA25" s="178"/>
      <c r="IB25" s="178"/>
      <c r="IC25" s="178"/>
      <c r="ID25" s="178"/>
      <c r="IE25" s="178"/>
      <c r="IF25" s="178"/>
      <c r="IG25" s="178"/>
      <c r="IH25" s="178"/>
      <c r="II25" s="178"/>
      <c r="IJ25" s="178"/>
      <c r="IK25" s="178"/>
      <c r="IL25" s="178"/>
      <c r="IM25" s="178"/>
      <c r="IN25" s="178"/>
      <c r="IO25" s="178"/>
      <c r="IP25" s="178"/>
      <c r="IQ25" s="178"/>
      <c r="IR25" s="178"/>
      <c r="IS25" s="178"/>
      <c r="IT25" s="178"/>
      <c r="IU25" s="178"/>
      <c r="IV25" s="178"/>
      <c r="IW25" s="178"/>
      <c r="IX25" s="178"/>
      <c r="IY25" s="178"/>
      <c r="IZ25" s="178"/>
      <c r="JA25" s="178"/>
      <c r="JB25" s="178"/>
      <c r="JC25" s="178"/>
      <c r="JD25" s="178"/>
      <c r="JE25" s="178"/>
      <c r="JF25" s="178"/>
      <c r="JG25" s="178"/>
      <c r="JH25" s="178"/>
      <c r="JI25" s="178"/>
      <c r="JJ25" s="178"/>
      <c r="JK25" s="178"/>
      <c r="JL25" s="178"/>
      <c r="JM25" s="178"/>
      <c r="JN25" s="178"/>
      <c r="JO25" s="178"/>
      <c r="JP25" s="178"/>
      <c r="JQ25" s="178"/>
      <c r="JR25" s="178"/>
      <c r="JS25" s="178"/>
      <c r="JT25" s="178"/>
      <c r="JU25" s="178"/>
      <c r="JV25" s="178"/>
      <c r="JW25" s="178"/>
    </row>
    <row r="26">
      <c r="A26" s="50" t="s">
        <v>133</v>
      </c>
      <c r="B26" s="83" t="s">
        <v>479</v>
      </c>
      <c r="C26" s="50">
        <v>1811041.0</v>
      </c>
      <c r="D26" s="175">
        <v>98.0</v>
      </c>
      <c r="E26" s="175">
        <v>0.0</v>
      </c>
      <c r="F26" s="175">
        <v>0.0</v>
      </c>
      <c r="G26" s="175">
        <v>0.0</v>
      </c>
      <c r="H26" s="175">
        <v>0.0</v>
      </c>
      <c r="I26" s="175">
        <v>105.0</v>
      </c>
      <c r="J26" s="175">
        <v>0.0</v>
      </c>
      <c r="K26" s="175">
        <v>0.0</v>
      </c>
      <c r="L26" s="175">
        <v>0.0</v>
      </c>
      <c r="M26" s="175">
        <v>0.0</v>
      </c>
      <c r="N26" s="175">
        <v>103.0</v>
      </c>
      <c r="O26" s="175">
        <v>0.0</v>
      </c>
      <c r="P26" s="175">
        <v>0.0</v>
      </c>
      <c r="Q26" s="175">
        <v>0.0</v>
      </c>
      <c r="R26" s="175">
        <v>0.0</v>
      </c>
      <c r="S26" s="175">
        <v>0.0</v>
      </c>
      <c r="T26" s="175">
        <v>0.0</v>
      </c>
      <c r="U26" s="175">
        <v>101.0</v>
      </c>
      <c r="V26" s="175">
        <v>0.0</v>
      </c>
      <c r="W26" s="175">
        <v>0.0</v>
      </c>
      <c r="X26" s="175">
        <v>0.0</v>
      </c>
      <c r="Y26" s="175">
        <v>0.0</v>
      </c>
      <c r="Z26" s="175">
        <v>0.0</v>
      </c>
      <c r="AA26" s="175">
        <v>0.0</v>
      </c>
      <c r="AB26" s="175">
        <v>0.0</v>
      </c>
      <c r="AC26" s="175">
        <v>95.0</v>
      </c>
      <c r="AD26" s="175">
        <v>0.0</v>
      </c>
      <c r="AE26" s="175">
        <v>0.0</v>
      </c>
      <c r="AF26" s="175">
        <v>0.0</v>
      </c>
      <c r="AG26" s="175">
        <v>0.0</v>
      </c>
      <c r="AH26" s="175">
        <v>0.0</v>
      </c>
      <c r="AI26" s="175">
        <v>0.0</v>
      </c>
      <c r="AJ26" s="175">
        <v>0.0</v>
      </c>
      <c r="AK26" s="175">
        <v>100.0</v>
      </c>
      <c r="AL26" s="175">
        <v>0.0</v>
      </c>
      <c r="AM26" s="175">
        <v>0.0</v>
      </c>
      <c r="AN26" s="175">
        <v>0.0</v>
      </c>
      <c r="AO26" s="175">
        <v>0.0</v>
      </c>
      <c r="AP26" s="175">
        <v>0.0</v>
      </c>
      <c r="AQ26" s="175">
        <v>0.0</v>
      </c>
      <c r="AR26" s="175">
        <v>0.0</v>
      </c>
      <c r="AS26" s="175">
        <v>0.0</v>
      </c>
      <c r="AT26" s="175">
        <v>0.0</v>
      </c>
      <c r="AU26" s="175">
        <v>108.0</v>
      </c>
      <c r="AV26" s="175">
        <v>0.0</v>
      </c>
      <c r="AW26" s="175">
        <v>0.0</v>
      </c>
      <c r="AX26" s="175">
        <v>0.0</v>
      </c>
      <c r="AY26" s="175">
        <v>0.0</v>
      </c>
      <c r="AZ26" s="175">
        <v>0.0</v>
      </c>
      <c r="BA26" s="175">
        <v>0.0</v>
      </c>
      <c r="BB26" s="175">
        <v>0.0</v>
      </c>
      <c r="BC26" s="175">
        <v>0.0</v>
      </c>
      <c r="BD26" s="175">
        <v>0.0</v>
      </c>
      <c r="BE26" s="175">
        <v>0.0</v>
      </c>
      <c r="BF26" s="175">
        <v>0.0</v>
      </c>
      <c r="BG26" s="175">
        <v>0.0</v>
      </c>
      <c r="BH26" s="175">
        <v>0.0</v>
      </c>
      <c r="BI26" s="175">
        <v>0.0</v>
      </c>
      <c r="BJ26" s="175">
        <v>0.0</v>
      </c>
      <c r="BK26" s="175">
        <v>0.0</v>
      </c>
      <c r="BL26" s="175">
        <v>0.0</v>
      </c>
      <c r="BM26" s="175">
        <v>98.0</v>
      </c>
      <c r="BN26" s="175">
        <v>0.0</v>
      </c>
      <c r="BO26" s="175">
        <v>0.0</v>
      </c>
      <c r="BP26" s="175">
        <v>0.0</v>
      </c>
      <c r="BQ26" s="175">
        <v>0.0</v>
      </c>
      <c r="BR26" s="175">
        <v>0.0</v>
      </c>
      <c r="BS26" s="175">
        <v>0.0</v>
      </c>
      <c r="BT26" s="175">
        <v>0.0</v>
      </c>
      <c r="BU26" s="175">
        <v>0.0</v>
      </c>
      <c r="BV26" s="175">
        <v>0.0</v>
      </c>
      <c r="BW26" s="175">
        <v>0.0</v>
      </c>
      <c r="BX26" s="175">
        <v>0.0</v>
      </c>
      <c r="BY26" s="175">
        <v>100.0</v>
      </c>
      <c r="BZ26" s="175">
        <v>0.0</v>
      </c>
      <c r="CA26" s="175">
        <v>0.0</v>
      </c>
      <c r="CB26" s="175">
        <v>0.0</v>
      </c>
      <c r="CC26" s="175">
        <v>0.0</v>
      </c>
      <c r="CD26" s="175">
        <v>0.0</v>
      </c>
      <c r="CE26" s="175">
        <v>0.0</v>
      </c>
      <c r="CF26" s="175">
        <v>0.0</v>
      </c>
      <c r="CG26" s="175">
        <v>0.0</v>
      </c>
      <c r="CH26" s="175">
        <v>0.0</v>
      </c>
      <c r="CI26" s="175">
        <v>0.0</v>
      </c>
      <c r="CJ26" s="175">
        <v>0.0</v>
      </c>
      <c r="CK26" s="175">
        <v>0.0</v>
      </c>
      <c r="CL26" s="175">
        <v>0.0</v>
      </c>
      <c r="CM26" s="175">
        <v>0.0</v>
      </c>
      <c r="CN26" s="175">
        <v>0.0</v>
      </c>
      <c r="CO26" s="175">
        <v>0.0</v>
      </c>
      <c r="CP26" s="175">
        <v>108.0</v>
      </c>
      <c r="CQ26" s="175">
        <v>0.0</v>
      </c>
      <c r="CR26" s="175">
        <v>0.0</v>
      </c>
      <c r="CS26" s="175">
        <v>0.0</v>
      </c>
      <c r="CT26" s="175">
        <v>0.0</v>
      </c>
      <c r="CU26" s="175">
        <v>0.0</v>
      </c>
      <c r="CV26" s="175">
        <v>0.0</v>
      </c>
      <c r="CW26" s="175">
        <v>0.0</v>
      </c>
      <c r="CX26" s="175">
        <v>0.0</v>
      </c>
      <c r="CY26" s="175">
        <v>105.0</v>
      </c>
      <c r="CZ26" s="175">
        <v>0.0</v>
      </c>
      <c r="DA26" s="175">
        <v>0.0</v>
      </c>
      <c r="DB26" s="175">
        <v>0.0</v>
      </c>
      <c r="DC26" s="175">
        <v>0.0</v>
      </c>
      <c r="DD26" s="175">
        <v>0.0</v>
      </c>
      <c r="DE26" s="175">
        <v>0.0</v>
      </c>
      <c r="DF26" s="175">
        <v>0.0</v>
      </c>
      <c r="DG26" s="175">
        <v>0.0</v>
      </c>
      <c r="DH26" s="175">
        <v>0.0</v>
      </c>
      <c r="DI26" s="175">
        <v>0.0</v>
      </c>
      <c r="DJ26" s="175">
        <v>0.0</v>
      </c>
      <c r="DK26" s="175">
        <v>0.0</v>
      </c>
      <c r="DL26" s="175">
        <v>0.0</v>
      </c>
      <c r="DM26" s="175">
        <v>0.0</v>
      </c>
      <c r="DN26" s="175">
        <v>0.0</v>
      </c>
      <c r="DO26" s="175">
        <v>0.0</v>
      </c>
      <c r="DP26" s="175">
        <v>0.0</v>
      </c>
      <c r="DQ26" s="175">
        <v>0.0</v>
      </c>
      <c r="DR26" s="175">
        <v>0.0</v>
      </c>
      <c r="DS26" s="175">
        <v>0.0</v>
      </c>
      <c r="DT26" s="175">
        <v>0.0</v>
      </c>
      <c r="DU26" s="175">
        <v>0.0</v>
      </c>
      <c r="DV26" s="175">
        <v>0.0</v>
      </c>
      <c r="DW26" s="175">
        <v>0.0</v>
      </c>
      <c r="DX26" s="175">
        <v>0.0</v>
      </c>
      <c r="DY26" s="175">
        <v>0.0</v>
      </c>
      <c r="DZ26" s="175">
        <v>0.0</v>
      </c>
      <c r="EA26" s="175">
        <v>0.0</v>
      </c>
      <c r="EB26" s="175">
        <v>0.0</v>
      </c>
      <c r="EC26" s="175">
        <v>0.0</v>
      </c>
      <c r="ED26" s="175">
        <v>0.0</v>
      </c>
      <c r="EE26" s="175">
        <v>0.0</v>
      </c>
      <c r="EF26" s="175">
        <v>0.0</v>
      </c>
      <c r="EG26" s="175">
        <v>0.0</v>
      </c>
      <c r="EH26" s="175">
        <v>0.0</v>
      </c>
      <c r="EI26" s="175">
        <v>0.0</v>
      </c>
      <c r="EJ26" s="175">
        <v>0.0</v>
      </c>
      <c r="EK26" s="175">
        <v>0.0</v>
      </c>
      <c r="EL26" s="175">
        <v>0.0</v>
      </c>
      <c r="EM26" s="176">
        <v>0.0</v>
      </c>
      <c r="EN26" s="177">
        <f t="shared" si="1"/>
        <v>56776.104</v>
      </c>
      <c r="EO26" s="178"/>
      <c r="EP26" s="178"/>
      <c r="EQ26" s="178"/>
      <c r="ER26" s="178"/>
      <c r="ES26" s="178"/>
      <c r="ET26" s="178"/>
      <c r="EU26" s="178"/>
      <c r="EV26" s="178"/>
      <c r="EW26" s="178"/>
      <c r="EX26" s="178"/>
      <c r="EY26" s="178"/>
      <c r="EZ26" s="178"/>
      <c r="FA26" s="178"/>
      <c r="FB26" s="178"/>
      <c r="FC26" s="178"/>
      <c r="FD26" s="178"/>
      <c r="FE26" s="178"/>
      <c r="FF26" s="178"/>
      <c r="FG26" s="178"/>
      <c r="FH26" s="178"/>
      <c r="FI26" s="178"/>
      <c r="FJ26" s="178"/>
      <c r="FK26" s="178"/>
      <c r="FL26" s="178"/>
      <c r="FM26" s="178"/>
      <c r="FN26" s="178"/>
      <c r="FO26" s="178"/>
      <c r="FP26" s="178"/>
      <c r="FQ26" s="178"/>
      <c r="FR26" s="178"/>
      <c r="FS26" s="178"/>
      <c r="FT26" s="178"/>
      <c r="FU26" s="178"/>
      <c r="FV26" s="178"/>
      <c r="FW26" s="178"/>
      <c r="FX26" s="178"/>
      <c r="FY26" s="178"/>
      <c r="FZ26" s="178"/>
      <c r="GA26" s="178"/>
      <c r="GB26" s="178"/>
      <c r="GC26" s="178"/>
      <c r="GD26" s="178"/>
      <c r="GE26" s="178"/>
      <c r="GF26" s="178"/>
      <c r="GG26" s="178"/>
      <c r="GH26" s="178"/>
      <c r="GI26" s="178"/>
      <c r="GJ26" s="178"/>
      <c r="GK26" s="178"/>
      <c r="GL26" s="178"/>
      <c r="GM26" s="178"/>
      <c r="GN26" s="178"/>
      <c r="GO26" s="178"/>
      <c r="GP26" s="178"/>
      <c r="GQ26" s="178"/>
      <c r="GR26" s="178"/>
      <c r="GS26" s="178"/>
      <c r="GT26" s="178"/>
      <c r="GU26" s="178"/>
      <c r="GV26" s="178"/>
      <c r="GW26" s="178"/>
      <c r="GX26" s="178"/>
      <c r="GY26" s="178"/>
      <c r="GZ26" s="178"/>
      <c r="HA26" s="178"/>
      <c r="HB26" s="178"/>
      <c r="HC26" s="178"/>
      <c r="HD26" s="178"/>
      <c r="HE26" s="178"/>
      <c r="HF26" s="178"/>
      <c r="HG26" s="178"/>
      <c r="HH26" s="178"/>
      <c r="HI26" s="178"/>
      <c r="HJ26" s="178"/>
      <c r="HK26" s="178"/>
      <c r="HL26" s="178"/>
      <c r="HM26" s="178"/>
      <c r="HN26" s="178"/>
      <c r="HO26" s="178"/>
      <c r="HP26" s="178"/>
      <c r="HQ26" s="178"/>
      <c r="HR26" s="178"/>
      <c r="HS26" s="178"/>
      <c r="HT26" s="178"/>
      <c r="HU26" s="178"/>
      <c r="HV26" s="178"/>
      <c r="HW26" s="178"/>
      <c r="HX26" s="178"/>
      <c r="HY26" s="178"/>
      <c r="HZ26" s="178"/>
      <c r="IA26" s="178"/>
      <c r="IB26" s="178"/>
      <c r="IC26" s="178"/>
      <c r="ID26" s="178"/>
      <c r="IE26" s="178"/>
      <c r="IF26" s="178"/>
      <c r="IG26" s="178"/>
      <c r="IH26" s="178"/>
      <c r="II26" s="178"/>
      <c r="IJ26" s="178"/>
      <c r="IK26" s="178"/>
      <c r="IL26" s="178"/>
      <c r="IM26" s="178"/>
      <c r="IN26" s="178"/>
      <c r="IO26" s="178"/>
      <c r="IP26" s="178"/>
      <c r="IQ26" s="178"/>
      <c r="IR26" s="178"/>
      <c r="IS26" s="178"/>
      <c r="IT26" s="178"/>
      <c r="IU26" s="178"/>
      <c r="IV26" s="178"/>
      <c r="IW26" s="178"/>
      <c r="IX26" s="178"/>
      <c r="IY26" s="178"/>
      <c r="IZ26" s="178"/>
      <c r="JA26" s="178"/>
      <c r="JB26" s="178"/>
      <c r="JC26" s="178"/>
      <c r="JD26" s="178"/>
      <c r="JE26" s="178"/>
      <c r="JF26" s="178"/>
      <c r="JG26" s="178"/>
      <c r="JH26" s="178"/>
      <c r="JI26" s="178"/>
      <c r="JJ26" s="178"/>
      <c r="JK26" s="178"/>
      <c r="JL26" s="178"/>
      <c r="JM26" s="178"/>
      <c r="JN26" s="178"/>
      <c r="JO26" s="178"/>
      <c r="JP26" s="178"/>
      <c r="JQ26" s="178"/>
      <c r="JR26" s="178"/>
      <c r="JS26" s="178"/>
      <c r="JT26" s="178"/>
      <c r="JU26" s="178"/>
      <c r="JV26" s="178"/>
      <c r="JW26" s="178"/>
    </row>
    <row r="27">
      <c r="A27" s="50" t="s">
        <v>133</v>
      </c>
      <c r="B27" s="83" t="s">
        <v>479</v>
      </c>
      <c r="C27" s="50">
        <v>1811043.0</v>
      </c>
      <c r="D27" s="175">
        <v>33.0</v>
      </c>
      <c r="E27" s="175">
        <v>0.0</v>
      </c>
      <c r="F27" s="175">
        <v>0.0</v>
      </c>
      <c r="G27" s="175">
        <v>0.0</v>
      </c>
      <c r="H27" s="175">
        <v>0.0</v>
      </c>
      <c r="I27" s="175">
        <v>35.0</v>
      </c>
      <c r="J27" s="175">
        <v>0.0</v>
      </c>
      <c r="K27" s="175">
        <v>0.0</v>
      </c>
      <c r="L27" s="175">
        <v>0.0</v>
      </c>
      <c r="M27" s="175">
        <v>0.0</v>
      </c>
      <c r="N27" s="175">
        <v>34.0</v>
      </c>
      <c r="O27" s="175">
        <v>0.0</v>
      </c>
      <c r="P27" s="175">
        <v>0.0</v>
      </c>
      <c r="Q27" s="175">
        <v>0.0</v>
      </c>
      <c r="R27" s="175">
        <v>0.0</v>
      </c>
      <c r="S27" s="175">
        <v>0.0</v>
      </c>
      <c r="T27" s="175">
        <v>0.0</v>
      </c>
      <c r="U27" s="175">
        <v>34.0</v>
      </c>
      <c r="V27" s="175">
        <v>0.0</v>
      </c>
      <c r="W27" s="175">
        <v>0.0</v>
      </c>
      <c r="X27" s="175">
        <v>0.0</v>
      </c>
      <c r="Y27" s="175">
        <v>0.0</v>
      </c>
      <c r="Z27" s="175">
        <v>0.0</v>
      </c>
      <c r="AA27" s="175">
        <v>0.0</v>
      </c>
      <c r="AB27" s="175">
        <v>0.0</v>
      </c>
      <c r="AC27" s="175">
        <v>32.0</v>
      </c>
      <c r="AD27" s="175">
        <v>0.0</v>
      </c>
      <c r="AE27" s="175">
        <v>0.0</v>
      </c>
      <c r="AF27" s="175">
        <v>0.0</v>
      </c>
      <c r="AG27" s="175">
        <v>0.0</v>
      </c>
      <c r="AH27" s="175">
        <v>0.0</v>
      </c>
      <c r="AI27" s="175">
        <v>0.0</v>
      </c>
      <c r="AJ27" s="175">
        <v>0.0</v>
      </c>
      <c r="AK27" s="175">
        <v>33.0</v>
      </c>
      <c r="AL27" s="175">
        <v>0.0</v>
      </c>
      <c r="AM27" s="175">
        <v>0.0</v>
      </c>
      <c r="AN27" s="175">
        <v>0.0</v>
      </c>
      <c r="AO27" s="175">
        <v>0.0</v>
      </c>
      <c r="AP27" s="175">
        <v>0.0</v>
      </c>
      <c r="AQ27" s="175">
        <v>0.0</v>
      </c>
      <c r="AR27" s="175">
        <v>0.0</v>
      </c>
      <c r="AS27" s="175">
        <v>0.0</v>
      </c>
      <c r="AT27" s="175">
        <v>0.0</v>
      </c>
      <c r="AU27" s="175">
        <v>36.0</v>
      </c>
      <c r="AV27" s="175">
        <v>0.0</v>
      </c>
      <c r="AW27" s="175">
        <v>0.0</v>
      </c>
      <c r="AX27" s="175">
        <v>0.0</v>
      </c>
      <c r="AY27" s="175">
        <v>0.0</v>
      </c>
      <c r="AZ27" s="175">
        <v>0.0</v>
      </c>
      <c r="BA27" s="175">
        <v>0.0</v>
      </c>
      <c r="BB27" s="175">
        <v>0.0</v>
      </c>
      <c r="BC27" s="175">
        <v>0.0</v>
      </c>
      <c r="BD27" s="175">
        <v>0.0</v>
      </c>
      <c r="BE27" s="175">
        <v>0.0</v>
      </c>
      <c r="BF27" s="175">
        <v>0.0</v>
      </c>
      <c r="BG27" s="175">
        <v>0.0</v>
      </c>
      <c r="BH27" s="175">
        <v>0.0</v>
      </c>
      <c r="BI27" s="175">
        <v>0.0</v>
      </c>
      <c r="BJ27" s="175">
        <v>0.0</v>
      </c>
      <c r="BK27" s="175">
        <v>0.0</v>
      </c>
      <c r="BL27" s="175">
        <v>0.0</v>
      </c>
      <c r="BM27" s="175">
        <v>0.0</v>
      </c>
      <c r="BN27" s="175">
        <v>0.0</v>
      </c>
      <c r="BO27" s="175">
        <v>0.0</v>
      </c>
      <c r="BP27" s="175">
        <v>0.0</v>
      </c>
      <c r="BQ27" s="175">
        <v>0.0</v>
      </c>
      <c r="BR27" s="175">
        <v>0.0</v>
      </c>
      <c r="BS27" s="175">
        <v>0.0</v>
      </c>
      <c r="BT27" s="175">
        <v>0.0</v>
      </c>
      <c r="BU27" s="175">
        <v>0.0</v>
      </c>
      <c r="BV27" s="175">
        <v>0.0</v>
      </c>
      <c r="BW27" s="175">
        <v>0.0</v>
      </c>
      <c r="BX27" s="175">
        <v>0.0</v>
      </c>
      <c r="BY27" s="175">
        <v>33.0</v>
      </c>
      <c r="BZ27" s="175">
        <v>0.0</v>
      </c>
      <c r="CA27" s="175">
        <v>0.0</v>
      </c>
      <c r="CB27" s="175">
        <v>0.0</v>
      </c>
      <c r="CC27" s="175">
        <v>0.0</v>
      </c>
      <c r="CD27" s="175">
        <v>0.0</v>
      </c>
      <c r="CE27" s="175">
        <v>0.0</v>
      </c>
      <c r="CF27" s="175">
        <v>0.0</v>
      </c>
      <c r="CG27" s="175">
        <v>0.0</v>
      </c>
      <c r="CH27" s="175">
        <v>0.0</v>
      </c>
      <c r="CI27" s="175">
        <v>0.0</v>
      </c>
      <c r="CJ27" s="175">
        <v>0.0</v>
      </c>
      <c r="CK27" s="175">
        <v>0.0</v>
      </c>
      <c r="CL27" s="175">
        <v>0.0</v>
      </c>
      <c r="CM27" s="175">
        <v>0.0</v>
      </c>
      <c r="CN27" s="175">
        <v>0.0</v>
      </c>
      <c r="CO27" s="175">
        <v>0.0</v>
      </c>
      <c r="CP27" s="175">
        <v>36.0</v>
      </c>
      <c r="CQ27" s="175">
        <v>0.0</v>
      </c>
      <c r="CR27" s="175">
        <v>0.0</v>
      </c>
      <c r="CS27" s="175">
        <v>0.0</v>
      </c>
      <c r="CT27" s="175">
        <v>0.0</v>
      </c>
      <c r="CU27" s="175">
        <v>0.0</v>
      </c>
      <c r="CV27" s="175">
        <v>0.0</v>
      </c>
      <c r="CW27" s="175">
        <v>0.0</v>
      </c>
      <c r="CX27" s="175">
        <v>0.0</v>
      </c>
      <c r="CY27" s="175">
        <v>35.0</v>
      </c>
      <c r="CZ27" s="175">
        <v>0.0</v>
      </c>
      <c r="DA27" s="175">
        <v>0.0</v>
      </c>
      <c r="DB27" s="175">
        <v>0.0</v>
      </c>
      <c r="DC27" s="175">
        <v>0.0</v>
      </c>
      <c r="DD27" s="175">
        <v>0.0</v>
      </c>
      <c r="DE27" s="175">
        <v>0.0</v>
      </c>
      <c r="DF27" s="175">
        <v>0.0</v>
      </c>
      <c r="DG27" s="175">
        <v>0.0</v>
      </c>
      <c r="DH27" s="175">
        <v>0.0</v>
      </c>
      <c r="DI27" s="175">
        <v>0.0</v>
      </c>
      <c r="DJ27" s="175">
        <v>0.0</v>
      </c>
      <c r="DK27" s="175">
        <v>0.0</v>
      </c>
      <c r="DL27" s="175">
        <v>0.0</v>
      </c>
      <c r="DM27" s="175">
        <v>0.0</v>
      </c>
      <c r="DN27" s="175">
        <v>0.0</v>
      </c>
      <c r="DO27" s="175">
        <v>0.0</v>
      </c>
      <c r="DP27" s="175">
        <v>0.0</v>
      </c>
      <c r="DQ27" s="175">
        <v>0.0</v>
      </c>
      <c r="DR27" s="175">
        <v>0.0</v>
      </c>
      <c r="DS27" s="175">
        <v>0.0</v>
      </c>
      <c r="DT27" s="175">
        <v>0.0</v>
      </c>
      <c r="DU27" s="175">
        <v>0.0</v>
      </c>
      <c r="DV27" s="175">
        <v>0.0</v>
      </c>
      <c r="DW27" s="175">
        <v>0.0</v>
      </c>
      <c r="DX27" s="175">
        <v>0.0</v>
      </c>
      <c r="DY27" s="175">
        <v>0.0</v>
      </c>
      <c r="DZ27" s="175">
        <v>0.0</v>
      </c>
      <c r="EA27" s="175">
        <v>0.0</v>
      </c>
      <c r="EB27" s="175">
        <v>0.0</v>
      </c>
      <c r="EC27" s="175">
        <v>0.0</v>
      </c>
      <c r="ED27" s="175">
        <v>0.0</v>
      </c>
      <c r="EE27" s="175">
        <v>0.0</v>
      </c>
      <c r="EF27" s="175">
        <v>0.0</v>
      </c>
      <c r="EG27" s="175">
        <v>0.0</v>
      </c>
      <c r="EH27" s="175">
        <v>0.0</v>
      </c>
      <c r="EI27" s="175">
        <v>0.0</v>
      </c>
      <c r="EJ27" s="175">
        <v>0.0</v>
      </c>
      <c r="EK27" s="175">
        <v>0.0</v>
      </c>
      <c r="EL27" s="175">
        <v>0.0</v>
      </c>
      <c r="EM27" s="176">
        <v>0.0</v>
      </c>
      <c r="EN27" s="177">
        <f t="shared" si="1"/>
        <v>19118.484</v>
      </c>
      <c r="EO27" s="178"/>
      <c r="EP27" s="178"/>
      <c r="EQ27" s="178"/>
      <c r="ER27" s="178"/>
      <c r="ES27" s="178"/>
      <c r="ET27" s="178"/>
      <c r="EU27" s="178"/>
      <c r="EV27" s="178"/>
      <c r="EW27" s="178"/>
      <c r="EX27" s="178"/>
      <c r="EY27" s="178"/>
      <c r="EZ27" s="178"/>
      <c r="FA27" s="178"/>
      <c r="FB27" s="178"/>
      <c r="FC27" s="178"/>
      <c r="FD27" s="178"/>
      <c r="FE27" s="178"/>
      <c r="FF27" s="178"/>
      <c r="FG27" s="178"/>
      <c r="FH27" s="178"/>
      <c r="FI27" s="178"/>
      <c r="FJ27" s="178"/>
      <c r="FK27" s="178"/>
      <c r="FL27" s="178"/>
      <c r="FM27" s="178"/>
      <c r="FN27" s="178"/>
      <c r="FO27" s="178"/>
      <c r="FP27" s="178"/>
      <c r="FQ27" s="178"/>
      <c r="FR27" s="178"/>
      <c r="FS27" s="178"/>
      <c r="FT27" s="178"/>
      <c r="FU27" s="178"/>
      <c r="FV27" s="178"/>
      <c r="FW27" s="178"/>
      <c r="FX27" s="178"/>
      <c r="FY27" s="178"/>
      <c r="FZ27" s="178"/>
      <c r="GA27" s="178"/>
      <c r="GB27" s="178"/>
      <c r="GC27" s="178"/>
      <c r="GD27" s="178"/>
      <c r="GE27" s="178"/>
      <c r="GF27" s="178"/>
      <c r="GG27" s="178"/>
      <c r="GH27" s="178"/>
      <c r="GI27" s="178"/>
      <c r="GJ27" s="178"/>
      <c r="GK27" s="178"/>
      <c r="GL27" s="178"/>
      <c r="GM27" s="178"/>
      <c r="GN27" s="178"/>
      <c r="GO27" s="178"/>
      <c r="GP27" s="178"/>
      <c r="GQ27" s="178"/>
      <c r="GR27" s="178"/>
      <c r="GS27" s="178"/>
      <c r="GT27" s="178"/>
      <c r="GU27" s="178"/>
      <c r="GV27" s="178"/>
      <c r="GW27" s="178"/>
      <c r="GX27" s="178"/>
      <c r="GY27" s="178"/>
      <c r="GZ27" s="178"/>
      <c r="HA27" s="178"/>
      <c r="HB27" s="178"/>
      <c r="HC27" s="178"/>
      <c r="HD27" s="178"/>
      <c r="HE27" s="178"/>
      <c r="HF27" s="178"/>
      <c r="HG27" s="178"/>
      <c r="HH27" s="178"/>
      <c r="HI27" s="178"/>
      <c r="HJ27" s="178"/>
      <c r="HK27" s="178"/>
      <c r="HL27" s="178"/>
      <c r="HM27" s="178"/>
      <c r="HN27" s="178"/>
      <c r="HO27" s="178"/>
      <c r="HP27" s="178"/>
      <c r="HQ27" s="178"/>
      <c r="HR27" s="178"/>
      <c r="HS27" s="178"/>
      <c r="HT27" s="178"/>
      <c r="HU27" s="178"/>
      <c r="HV27" s="178"/>
      <c r="HW27" s="178"/>
      <c r="HX27" s="178"/>
      <c r="HY27" s="178"/>
      <c r="HZ27" s="178"/>
      <c r="IA27" s="178"/>
      <c r="IB27" s="178"/>
      <c r="IC27" s="178"/>
      <c r="ID27" s="178"/>
      <c r="IE27" s="178"/>
      <c r="IF27" s="178"/>
      <c r="IG27" s="178"/>
      <c r="IH27" s="178"/>
      <c r="II27" s="178"/>
      <c r="IJ27" s="178"/>
      <c r="IK27" s="178"/>
      <c r="IL27" s="178"/>
      <c r="IM27" s="178"/>
      <c r="IN27" s="178"/>
      <c r="IO27" s="178"/>
      <c r="IP27" s="178"/>
      <c r="IQ27" s="178"/>
      <c r="IR27" s="178"/>
      <c r="IS27" s="178"/>
      <c r="IT27" s="178"/>
      <c r="IU27" s="178"/>
      <c r="IV27" s="178"/>
      <c r="IW27" s="178"/>
      <c r="IX27" s="178"/>
      <c r="IY27" s="178"/>
      <c r="IZ27" s="178"/>
      <c r="JA27" s="178"/>
      <c r="JB27" s="178"/>
      <c r="JC27" s="178"/>
      <c r="JD27" s="178"/>
      <c r="JE27" s="178"/>
      <c r="JF27" s="178"/>
      <c r="JG27" s="178"/>
      <c r="JH27" s="178"/>
      <c r="JI27" s="178"/>
      <c r="JJ27" s="178"/>
      <c r="JK27" s="178"/>
      <c r="JL27" s="178"/>
      <c r="JM27" s="178"/>
      <c r="JN27" s="178"/>
      <c r="JO27" s="178"/>
      <c r="JP27" s="178"/>
      <c r="JQ27" s="178"/>
      <c r="JR27" s="178"/>
      <c r="JS27" s="178"/>
      <c r="JT27" s="178"/>
      <c r="JU27" s="178"/>
      <c r="JV27" s="178"/>
      <c r="JW27" s="178"/>
    </row>
    <row r="28">
      <c r="A28" s="50" t="s">
        <v>163</v>
      </c>
      <c r="B28" s="83" t="s">
        <v>479</v>
      </c>
      <c r="C28" s="50">
        <v>1811044.0</v>
      </c>
      <c r="D28" s="175">
        <v>0.0</v>
      </c>
      <c r="E28" s="175">
        <v>33.0</v>
      </c>
      <c r="F28" s="175">
        <v>0.0</v>
      </c>
      <c r="G28" s="175">
        <v>0.0</v>
      </c>
      <c r="H28" s="175">
        <v>0.0</v>
      </c>
      <c r="I28" s="175">
        <v>0.0</v>
      </c>
      <c r="J28" s="175">
        <v>35.0</v>
      </c>
      <c r="K28" s="175">
        <v>0.0</v>
      </c>
      <c r="L28" s="175">
        <v>0.0</v>
      </c>
      <c r="M28" s="175">
        <v>0.0</v>
      </c>
      <c r="N28" s="175">
        <v>0.0</v>
      </c>
      <c r="O28" s="175">
        <v>34.0</v>
      </c>
      <c r="P28" s="175">
        <v>0.0</v>
      </c>
      <c r="Q28" s="175">
        <v>0.0</v>
      </c>
      <c r="R28" s="175">
        <v>0.0</v>
      </c>
      <c r="S28" s="175">
        <v>0.0</v>
      </c>
      <c r="T28" s="175">
        <v>0.0</v>
      </c>
      <c r="U28" s="175">
        <v>34.0</v>
      </c>
      <c r="V28" s="175">
        <v>0.0</v>
      </c>
      <c r="W28" s="175">
        <v>0.0</v>
      </c>
      <c r="X28" s="175">
        <v>0.0</v>
      </c>
      <c r="Y28" s="175">
        <v>0.0</v>
      </c>
      <c r="Z28" s="175">
        <v>0.0</v>
      </c>
      <c r="AA28" s="175">
        <v>0.0</v>
      </c>
      <c r="AB28" s="175">
        <v>32.0</v>
      </c>
      <c r="AC28" s="175">
        <v>0.0</v>
      </c>
      <c r="AD28" s="175">
        <v>0.0</v>
      </c>
      <c r="AE28" s="175">
        <v>0.0</v>
      </c>
      <c r="AF28" s="175">
        <v>0.0</v>
      </c>
      <c r="AG28" s="175">
        <v>0.0</v>
      </c>
      <c r="AH28" s="175">
        <v>0.0</v>
      </c>
      <c r="AI28" s="175">
        <v>0.0</v>
      </c>
      <c r="AJ28" s="175">
        <v>33.0</v>
      </c>
      <c r="AK28" s="175">
        <v>0.0</v>
      </c>
      <c r="AL28" s="175">
        <v>0.0</v>
      </c>
      <c r="AM28" s="175">
        <v>0.0</v>
      </c>
      <c r="AN28" s="175">
        <v>0.0</v>
      </c>
      <c r="AO28" s="175">
        <v>0.0</v>
      </c>
      <c r="AP28" s="175">
        <v>0.0</v>
      </c>
      <c r="AQ28" s="175">
        <v>0.0</v>
      </c>
      <c r="AR28" s="175">
        <v>0.0</v>
      </c>
      <c r="AS28" s="175">
        <v>0.0</v>
      </c>
      <c r="AT28" s="175">
        <v>0.0</v>
      </c>
      <c r="AU28" s="175">
        <v>36.0</v>
      </c>
      <c r="AV28" s="175">
        <v>0.0</v>
      </c>
      <c r="AW28" s="175">
        <v>0.0</v>
      </c>
      <c r="AX28" s="175">
        <v>0.0</v>
      </c>
      <c r="AY28" s="175">
        <v>0.0</v>
      </c>
      <c r="AZ28" s="175">
        <v>0.0</v>
      </c>
      <c r="BA28" s="175">
        <v>0.0</v>
      </c>
      <c r="BB28" s="175">
        <v>0.0</v>
      </c>
      <c r="BC28" s="175">
        <v>0.0</v>
      </c>
      <c r="BD28" s="175">
        <v>0.0</v>
      </c>
      <c r="BE28" s="175">
        <v>0.0</v>
      </c>
      <c r="BF28" s="175">
        <v>0.0</v>
      </c>
      <c r="BG28" s="175">
        <v>0.0</v>
      </c>
      <c r="BH28" s="175">
        <v>0.0</v>
      </c>
      <c r="BI28" s="175">
        <v>0.0</v>
      </c>
      <c r="BJ28" s="175">
        <v>0.0</v>
      </c>
      <c r="BK28" s="175">
        <v>0.0</v>
      </c>
      <c r="BL28" s="175">
        <v>0.0</v>
      </c>
      <c r="BM28" s="175">
        <v>0.0</v>
      </c>
      <c r="BN28" s="175">
        <v>0.0</v>
      </c>
      <c r="BO28" s="175">
        <v>0.0</v>
      </c>
      <c r="BP28" s="175">
        <v>0.0</v>
      </c>
      <c r="BQ28" s="175">
        <v>0.0</v>
      </c>
      <c r="BR28" s="175">
        <v>0.0</v>
      </c>
      <c r="BS28" s="175">
        <v>0.0</v>
      </c>
      <c r="BT28" s="175">
        <v>0.0</v>
      </c>
      <c r="BU28" s="175">
        <v>0.0</v>
      </c>
      <c r="BV28" s="175">
        <v>0.0</v>
      </c>
      <c r="BW28" s="175">
        <v>0.0</v>
      </c>
      <c r="BX28" s="175">
        <v>0.0</v>
      </c>
      <c r="BY28" s="175">
        <v>0.0</v>
      </c>
      <c r="BZ28" s="175">
        <v>0.0</v>
      </c>
      <c r="CA28" s="175">
        <v>0.0</v>
      </c>
      <c r="CB28" s="175">
        <v>0.0</v>
      </c>
      <c r="CC28" s="175">
        <v>0.0</v>
      </c>
      <c r="CD28" s="175">
        <v>0.0</v>
      </c>
      <c r="CE28" s="175">
        <v>0.0</v>
      </c>
      <c r="CF28" s="175">
        <v>0.0</v>
      </c>
      <c r="CG28" s="175">
        <v>33.0</v>
      </c>
      <c r="CH28" s="175">
        <v>0.0</v>
      </c>
      <c r="CI28" s="175">
        <v>0.0</v>
      </c>
      <c r="CJ28" s="175">
        <v>0.0</v>
      </c>
      <c r="CK28" s="175">
        <v>0.0</v>
      </c>
      <c r="CL28" s="175">
        <v>0.0</v>
      </c>
      <c r="CM28" s="175">
        <v>0.0</v>
      </c>
      <c r="CN28" s="175">
        <v>0.0</v>
      </c>
      <c r="CO28" s="175">
        <v>0.0</v>
      </c>
      <c r="CP28" s="175">
        <v>36.0</v>
      </c>
      <c r="CQ28" s="175">
        <v>0.0</v>
      </c>
      <c r="CR28" s="175">
        <v>0.0</v>
      </c>
      <c r="CS28" s="175">
        <v>0.0</v>
      </c>
      <c r="CT28" s="175">
        <v>0.0</v>
      </c>
      <c r="CU28" s="175">
        <v>0.0</v>
      </c>
      <c r="CV28" s="175">
        <v>0.0</v>
      </c>
      <c r="CW28" s="175">
        <v>0.0</v>
      </c>
      <c r="CX28" s="175">
        <v>35.0</v>
      </c>
      <c r="CY28" s="175">
        <v>0.0</v>
      </c>
      <c r="CZ28" s="175">
        <v>0.0</v>
      </c>
      <c r="DA28" s="175">
        <v>0.0</v>
      </c>
      <c r="DB28" s="175">
        <v>0.0</v>
      </c>
      <c r="DC28" s="175">
        <v>0.0</v>
      </c>
      <c r="DD28" s="175">
        <v>0.0</v>
      </c>
      <c r="DE28" s="175">
        <v>0.0</v>
      </c>
      <c r="DF28" s="175">
        <v>0.0</v>
      </c>
      <c r="DG28" s="175">
        <v>0.0</v>
      </c>
      <c r="DH28" s="175">
        <v>0.0</v>
      </c>
      <c r="DI28" s="175">
        <v>0.0</v>
      </c>
      <c r="DJ28" s="175">
        <v>0.0</v>
      </c>
      <c r="DK28" s="175">
        <v>0.0</v>
      </c>
      <c r="DL28" s="175">
        <v>0.0</v>
      </c>
      <c r="DM28" s="175">
        <v>0.0</v>
      </c>
      <c r="DN28" s="175">
        <v>0.0</v>
      </c>
      <c r="DO28" s="175">
        <v>0.0</v>
      </c>
      <c r="DP28" s="175">
        <v>0.0</v>
      </c>
      <c r="DQ28" s="175">
        <v>0.0</v>
      </c>
      <c r="DR28" s="175">
        <v>0.0</v>
      </c>
      <c r="DS28" s="175">
        <v>0.0</v>
      </c>
      <c r="DT28" s="175">
        <v>0.0</v>
      </c>
      <c r="DU28" s="175">
        <v>0.0</v>
      </c>
      <c r="DV28" s="175">
        <v>0.0</v>
      </c>
      <c r="DW28" s="175">
        <v>0.0</v>
      </c>
      <c r="DX28" s="175">
        <v>0.0</v>
      </c>
      <c r="DY28" s="175">
        <v>0.0</v>
      </c>
      <c r="DZ28" s="175">
        <v>0.0</v>
      </c>
      <c r="EA28" s="175">
        <v>0.0</v>
      </c>
      <c r="EB28" s="175">
        <v>0.0</v>
      </c>
      <c r="EC28" s="175">
        <v>0.0</v>
      </c>
      <c r="ED28" s="175">
        <v>0.0</v>
      </c>
      <c r="EE28" s="175">
        <v>0.0</v>
      </c>
      <c r="EF28" s="175">
        <v>0.0</v>
      </c>
      <c r="EG28" s="175">
        <v>0.0</v>
      </c>
      <c r="EH28" s="175">
        <v>0.0</v>
      </c>
      <c r="EI28" s="175">
        <v>0.0</v>
      </c>
      <c r="EJ28" s="175">
        <v>0.0</v>
      </c>
      <c r="EK28" s="175">
        <v>0.0</v>
      </c>
      <c r="EL28" s="175">
        <v>0.0</v>
      </c>
      <c r="EM28" s="176">
        <v>0.0</v>
      </c>
      <c r="EN28" s="177">
        <f t="shared" si="1"/>
        <v>0</v>
      </c>
      <c r="EO28" s="178"/>
      <c r="EP28" s="178"/>
      <c r="EQ28" s="178"/>
      <c r="ER28" s="178"/>
      <c r="ES28" s="178"/>
      <c r="ET28" s="178"/>
      <c r="EU28" s="178"/>
      <c r="EV28" s="178"/>
      <c r="EW28" s="178"/>
      <c r="EX28" s="178"/>
      <c r="EY28" s="178"/>
      <c r="EZ28" s="178"/>
      <c r="FA28" s="178"/>
      <c r="FB28" s="178"/>
      <c r="FC28" s="178"/>
      <c r="FD28" s="178"/>
      <c r="FE28" s="178"/>
      <c r="FF28" s="178"/>
      <c r="FG28" s="178"/>
      <c r="FH28" s="178"/>
      <c r="FI28" s="178"/>
      <c r="FJ28" s="178"/>
      <c r="FK28" s="178"/>
      <c r="FL28" s="178"/>
      <c r="FM28" s="178"/>
      <c r="FN28" s="178"/>
      <c r="FO28" s="178"/>
      <c r="FP28" s="178"/>
      <c r="FQ28" s="178"/>
      <c r="FR28" s="178"/>
      <c r="FS28" s="178"/>
      <c r="FT28" s="178"/>
      <c r="FU28" s="178"/>
      <c r="FV28" s="178"/>
      <c r="FW28" s="178"/>
      <c r="FX28" s="178"/>
      <c r="FY28" s="178"/>
      <c r="FZ28" s="178"/>
      <c r="GA28" s="178"/>
      <c r="GB28" s="178"/>
      <c r="GC28" s="178"/>
      <c r="GD28" s="178"/>
      <c r="GE28" s="178"/>
      <c r="GF28" s="178"/>
      <c r="GG28" s="178"/>
      <c r="GH28" s="178"/>
      <c r="GI28" s="178"/>
      <c r="GJ28" s="178"/>
      <c r="GK28" s="178"/>
      <c r="GL28" s="178"/>
      <c r="GM28" s="178"/>
      <c r="GN28" s="178"/>
      <c r="GO28" s="178"/>
      <c r="GP28" s="178"/>
      <c r="GQ28" s="178"/>
      <c r="GR28" s="178"/>
      <c r="GS28" s="178"/>
      <c r="GT28" s="178"/>
      <c r="GU28" s="178"/>
      <c r="GV28" s="178"/>
      <c r="GW28" s="178"/>
      <c r="GX28" s="178"/>
      <c r="GY28" s="178"/>
      <c r="GZ28" s="178"/>
      <c r="HA28" s="178"/>
      <c r="HB28" s="178"/>
      <c r="HC28" s="178"/>
      <c r="HD28" s="178"/>
      <c r="HE28" s="178"/>
      <c r="HF28" s="178"/>
      <c r="HG28" s="178"/>
      <c r="HH28" s="178"/>
      <c r="HI28" s="178"/>
      <c r="HJ28" s="178"/>
      <c r="HK28" s="178"/>
      <c r="HL28" s="178"/>
      <c r="HM28" s="178"/>
      <c r="HN28" s="178"/>
      <c r="HO28" s="178"/>
      <c r="HP28" s="178"/>
      <c r="HQ28" s="178"/>
      <c r="HR28" s="178"/>
      <c r="HS28" s="178"/>
      <c r="HT28" s="178"/>
      <c r="HU28" s="178"/>
      <c r="HV28" s="178"/>
      <c r="HW28" s="178"/>
      <c r="HX28" s="178"/>
      <c r="HY28" s="178"/>
      <c r="HZ28" s="178"/>
      <c r="IA28" s="178"/>
      <c r="IB28" s="178"/>
      <c r="IC28" s="178"/>
      <c r="ID28" s="178"/>
      <c r="IE28" s="178"/>
      <c r="IF28" s="178"/>
      <c r="IG28" s="178"/>
      <c r="IH28" s="178"/>
      <c r="II28" s="178"/>
      <c r="IJ28" s="178"/>
      <c r="IK28" s="178"/>
      <c r="IL28" s="178"/>
      <c r="IM28" s="178"/>
      <c r="IN28" s="178"/>
      <c r="IO28" s="178"/>
      <c r="IP28" s="178"/>
      <c r="IQ28" s="178"/>
      <c r="IR28" s="178"/>
      <c r="IS28" s="178"/>
      <c r="IT28" s="178"/>
      <c r="IU28" s="178"/>
      <c r="IV28" s="178"/>
      <c r="IW28" s="178"/>
      <c r="IX28" s="178"/>
      <c r="IY28" s="178"/>
      <c r="IZ28" s="178"/>
      <c r="JA28" s="178"/>
      <c r="JB28" s="178"/>
      <c r="JC28" s="178"/>
      <c r="JD28" s="178"/>
      <c r="JE28" s="178"/>
      <c r="JF28" s="178"/>
      <c r="JG28" s="178"/>
      <c r="JH28" s="178"/>
      <c r="JI28" s="178"/>
      <c r="JJ28" s="178"/>
      <c r="JK28" s="178"/>
      <c r="JL28" s="178"/>
      <c r="JM28" s="178"/>
      <c r="JN28" s="178"/>
      <c r="JO28" s="178"/>
      <c r="JP28" s="178"/>
      <c r="JQ28" s="178"/>
      <c r="JR28" s="178"/>
      <c r="JS28" s="178"/>
      <c r="JT28" s="178"/>
      <c r="JU28" s="178"/>
      <c r="JV28" s="178"/>
      <c r="JW28" s="178"/>
    </row>
    <row r="29">
      <c r="A29" s="50" t="s">
        <v>163</v>
      </c>
      <c r="B29" s="83" t="s">
        <v>479</v>
      </c>
      <c r="C29" s="50">
        <v>1811050.0</v>
      </c>
      <c r="D29" s="175">
        <v>0.0</v>
      </c>
      <c r="E29" s="175">
        <v>33.0</v>
      </c>
      <c r="F29" s="175">
        <v>0.0</v>
      </c>
      <c r="G29" s="175">
        <v>0.0</v>
      </c>
      <c r="H29" s="175">
        <v>0.0</v>
      </c>
      <c r="I29" s="175">
        <v>0.0</v>
      </c>
      <c r="J29" s="175">
        <v>35.0</v>
      </c>
      <c r="K29" s="175">
        <v>0.0</v>
      </c>
      <c r="L29" s="175">
        <v>0.0</v>
      </c>
      <c r="M29" s="175">
        <v>0.0</v>
      </c>
      <c r="N29" s="175">
        <v>0.0</v>
      </c>
      <c r="O29" s="175">
        <v>34.0</v>
      </c>
      <c r="P29" s="175">
        <v>0.0</v>
      </c>
      <c r="Q29" s="175">
        <v>0.0</v>
      </c>
      <c r="R29" s="175">
        <v>0.0</v>
      </c>
      <c r="S29" s="175">
        <v>0.0</v>
      </c>
      <c r="T29" s="175">
        <v>0.0</v>
      </c>
      <c r="U29" s="175">
        <v>0.0</v>
      </c>
      <c r="V29" s="175">
        <v>0.0</v>
      </c>
      <c r="W29" s="175">
        <v>33.0</v>
      </c>
      <c r="X29" s="175">
        <v>0.0</v>
      </c>
      <c r="Y29" s="175">
        <v>0.0</v>
      </c>
      <c r="Z29" s="175">
        <v>0.0</v>
      </c>
      <c r="AA29" s="175">
        <v>0.0</v>
      </c>
      <c r="AB29" s="175">
        <v>0.0</v>
      </c>
      <c r="AC29" s="175">
        <v>32.0</v>
      </c>
      <c r="AD29" s="175">
        <v>0.0</v>
      </c>
      <c r="AE29" s="175">
        <v>0.0</v>
      </c>
      <c r="AF29" s="175">
        <v>0.0</v>
      </c>
      <c r="AG29" s="175">
        <v>0.0</v>
      </c>
      <c r="AH29" s="175">
        <v>0.0</v>
      </c>
      <c r="AI29" s="175">
        <v>0.0</v>
      </c>
      <c r="AJ29" s="175">
        <v>0.0</v>
      </c>
      <c r="AK29" s="175">
        <v>33.0</v>
      </c>
      <c r="AL29" s="175">
        <v>0.0</v>
      </c>
      <c r="AM29" s="175">
        <v>0.0</v>
      </c>
      <c r="AN29" s="175">
        <v>0.0</v>
      </c>
      <c r="AO29" s="175">
        <v>0.0</v>
      </c>
      <c r="AP29" s="175">
        <v>0.0</v>
      </c>
      <c r="AQ29" s="175">
        <v>0.0</v>
      </c>
      <c r="AR29" s="175">
        <v>0.0</v>
      </c>
      <c r="AS29" s="175">
        <v>0.0</v>
      </c>
      <c r="AT29" s="175">
        <v>0.0</v>
      </c>
      <c r="AU29" s="175">
        <v>36.0</v>
      </c>
      <c r="AV29" s="175">
        <v>0.0</v>
      </c>
      <c r="AW29" s="175">
        <v>0.0</v>
      </c>
      <c r="AX29" s="175">
        <v>0.0</v>
      </c>
      <c r="AY29" s="175">
        <v>0.0</v>
      </c>
      <c r="AZ29" s="175">
        <v>0.0</v>
      </c>
      <c r="BA29" s="175">
        <v>0.0</v>
      </c>
      <c r="BB29" s="175">
        <v>0.0</v>
      </c>
      <c r="BC29" s="175">
        <v>0.0</v>
      </c>
      <c r="BD29" s="175">
        <v>0.0</v>
      </c>
      <c r="BE29" s="175">
        <v>0.0</v>
      </c>
      <c r="BF29" s="175">
        <v>0.0</v>
      </c>
      <c r="BG29" s="175">
        <v>0.0</v>
      </c>
      <c r="BH29" s="175">
        <v>0.0</v>
      </c>
      <c r="BI29" s="175">
        <v>0.0</v>
      </c>
      <c r="BJ29" s="175">
        <v>0.0</v>
      </c>
      <c r="BK29" s="175">
        <v>0.0</v>
      </c>
      <c r="BL29" s="175">
        <v>0.0</v>
      </c>
      <c r="BM29" s="175">
        <v>0.0</v>
      </c>
      <c r="BN29" s="175">
        <v>0.0</v>
      </c>
      <c r="BO29" s="175">
        <v>0.0</v>
      </c>
      <c r="BP29" s="175">
        <v>0.0</v>
      </c>
      <c r="BQ29" s="175">
        <v>0.0</v>
      </c>
      <c r="BR29" s="175">
        <v>0.0</v>
      </c>
      <c r="BS29" s="175">
        <v>0.0</v>
      </c>
      <c r="BT29" s="175">
        <v>0.0</v>
      </c>
      <c r="BU29" s="175">
        <v>0.0</v>
      </c>
      <c r="BV29" s="175">
        <v>0.0</v>
      </c>
      <c r="BW29" s="175">
        <v>0.0</v>
      </c>
      <c r="BX29" s="175">
        <v>0.0</v>
      </c>
      <c r="BY29" s="175">
        <v>0.0</v>
      </c>
      <c r="BZ29" s="175">
        <v>0.0</v>
      </c>
      <c r="CA29" s="175">
        <v>0.0</v>
      </c>
      <c r="CB29" s="175">
        <v>0.0</v>
      </c>
      <c r="CC29" s="175">
        <v>0.0</v>
      </c>
      <c r="CD29" s="175">
        <v>0.0</v>
      </c>
      <c r="CE29" s="175">
        <v>0.0</v>
      </c>
      <c r="CF29" s="175">
        <v>0.0</v>
      </c>
      <c r="CG29" s="175">
        <v>33.0</v>
      </c>
      <c r="CH29" s="175">
        <v>0.0</v>
      </c>
      <c r="CI29" s="175">
        <v>0.0</v>
      </c>
      <c r="CJ29" s="175">
        <v>0.0</v>
      </c>
      <c r="CK29" s="175">
        <v>0.0</v>
      </c>
      <c r="CL29" s="175">
        <v>0.0</v>
      </c>
      <c r="CM29" s="175">
        <v>0.0</v>
      </c>
      <c r="CN29" s="175">
        <v>0.0</v>
      </c>
      <c r="CO29" s="175">
        <v>0.0</v>
      </c>
      <c r="CP29" s="175">
        <v>36.0</v>
      </c>
      <c r="CQ29" s="175">
        <v>0.0</v>
      </c>
      <c r="CR29" s="175">
        <v>0.0</v>
      </c>
      <c r="CS29" s="175">
        <v>0.0</v>
      </c>
      <c r="CT29" s="175">
        <v>0.0</v>
      </c>
      <c r="CU29" s="175">
        <v>0.0</v>
      </c>
      <c r="CV29" s="175">
        <v>0.0</v>
      </c>
      <c r="CW29" s="175">
        <v>0.0</v>
      </c>
      <c r="CX29" s="175">
        <v>0.0</v>
      </c>
      <c r="CY29" s="175">
        <v>35.0</v>
      </c>
      <c r="CZ29" s="175">
        <v>0.0</v>
      </c>
      <c r="DA29" s="175">
        <v>0.0</v>
      </c>
      <c r="DB29" s="175">
        <v>0.0</v>
      </c>
      <c r="DC29" s="175">
        <v>0.0</v>
      </c>
      <c r="DD29" s="175">
        <v>0.0</v>
      </c>
      <c r="DE29" s="175">
        <v>0.0</v>
      </c>
      <c r="DF29" s="175">
        <v>0.0</v>
      </c>
      <c r="DG29" s="175">
        <v>0.0</v>
      </c>
      <c r="DH29" s="175">
        <v>0.0</v>
      </c>
      <c r="DI29" s="175">
        <v>0.0</v>
      </c>
      <c r="DJ29" s="175">
        <v>0.0</v>
      </c>
      <c r="DK29" s="175">
        <v>0.0</v>
      </c>
      <c r="DL29" s="175">
        <v>0.0</v>
      </c>
      <c r="DM29" s="175">
        <v>0.0</v>
      </c>
      <c r="DN29" s="175">
        <v>0.0</v>
      </c>
      <c r="DO29" s="175">
        <v>0.0</v>
      </c>
      <c r="DP29" s="175">
        <v>0.0</v>
      </c>
      <c r="DQ29" s="175">
        <v>0.0</v>
      </c>
      <c r="DR29" s="175">
        <v>0.0</v>
      </c>
      <c r="DS29" s="175">
        <v>0.0</v>
      </c>
      <c r="DT29" s="175">
        <v>0.0</v>
      </c>
      <c r="DU29" s="175">
        <v>0.0</v>
      </c>
      <c r="DV29" s="175">
        <v>0.0</v>
      </c>
      <c r="DW29" s="175">
        <v>0.0</v>
      </c>
      <c r="DX29" s="175">
        <v>0.0</v>
      </c>
      <c r="DY29" s="175">
        <v>0.0</v>
      </c>
      <c r="DZ29" s="175">
        <v>0.0</v>
      </c>
      <c r="EA29" s="175">
        <v>0.0</v>
      </c>
      <c r="EB29" s="175">
        <v>0.0</v>
      </c>
      <c r="EC29" s="175">
        <v>0.0</v>
      </c>
      <c r="ED29" s="175">
        <v>0.0</v>
      </c>
      <c r="EE29" s="175">
        <v>0.0</v>
      </c>
      <c r="EF29" s="175">
        <v>0.0</v>
      </c>
      <c r="EG29" s="175">
        <v>0.0</v>
      </c>
      <c r="EH29" s="175">
        <v>0.0</v>
      </c>
      <c r="EI29" s="175">
        <v>0.0</v>
      </c>
      <c r="EJ29" s="175">
        <v>0.0</v>
      </c>
      <c r="EK29" s="175">
        <v>0.0</v>
      </c>
      <c r="EL29" s="175">
        <v>0.0</v>
      </c>
      <c r="EM29" s="176">
        <v>0.0</v>
      </c>
      <c r="EN29" s="177">
        <f t="shared" si="1"/>
        <v>0</v>
      </c>
      <c r="EO29" s="178"/>
      <c r="EP29" s="178"/>
      <c r="EQ29" s="178"/>
      <c r="ER29" s="178"/>
      <c r="ES29" s="178"/>
      <c r="ET29" s="178"/>
      <c r="EU29" s="178"/>
      <c r="EV29" s="178"/>
      <c r="EW29" s="178"/>
      <c r="EX29" s="178"/>
      <c r="EY29" s="178"/>
      <c r="EZ29" s="178"/>
      <c r="FA29" s="178"/>
      <c r="FB29" s="178"/>
      <c r="FC29" s="178"/>
      <c r="FD29" s="178"/>
      <c r="FE29" s="178"/>
      <c r="FF29" s="178"/>
      <c r="FG29" s="178"/>
      <c r="FH29" s="178"/>
      <c r="FI29" s="178"/>
      <c r="FJ29" s="178"/>
      <c r="FK29" s="178"/>
      <c r="FL29" s="178"/>
      <c r="FM29" s="178"/>
      <c r="FN29" s="178"/>
      <c r="FO29" s="178"/>
      <c r="FP29" s="178"/>
      <c r="FQ29" s="178"/>
      <c r="FR29" s="178"/>
      <c r="FS29" s="178"/>
      <c r="FT29" s="178"/>
      <c r="FU29" s="178"/>
      <c r="FV29" s="178"/>
      <c r="FW29" s="178"/>
      <c r="FX29" s="178"/>
      <c r="FY29" s="178"/>
      <c r="FZ29" s="178"/>
      <c r="GA29" s="178"/>
      <c r="GB29" s="178"/>
      <c r="GC29" s="178"/>
      <c r="GD29" s="178"/>
      <c r="GE29" s="178"/>
      <c r="GF29" s="178"/>
      <c r="GG29" s="178"/>
      <c r="GH29" s="178"/>
      <c r="GI29" s="178"/>
      <c r="GJ29" s="178"/>
      <c r="GK29" s="178"/>
      <c r="GL29" s="178"/>
      <c r="GM29" s="178"/>
      <c r="GN29" s="178"/>
      <c r="GO29" s="178"/>
      <c r="GP29" s="178"/>
      <c r="GQ29" s="178"/>
      <c r="GR29" s="178"/>
      <c r="GS29" s="178"/>
      <c r="GT29" s="178"/>
      <c r="GU29" s="178"/>
      <c r="GV29" s="178"/>
      <c r="GW29" s="178"/>
      <c r="GX29" s="178"/>
      <c r="GY29" s="178"/>
      <c r="GZ29" s="178"/>
      <c r="HA29" s="178"/>
      <c r="HB29" s="178"/>
      <c r="HC29" s="178"/>
      <c r="HD29" s="178"/>
      <c r="HE29" s="178"/>
      <c r="HF29" s="178"/>
      <c r="HG29" s="178"/>
      <c r="HH29" s="178"/>
      <c r="HI29" s="178"/>
      <c r="HJ29" s="178"/>
      <c r="HK29" s="178"/>
      <c r="HL29" s="178"/>
      <c r="HM29" s="178"/>
      <c r="HN29" s="178"/>
      <c r="HO29" s="178"/>
      <c r="HP29" s="178"/>
      <c r="HQ29" s="178"/>
      <c r="HR29" s="178"/>
      <c r="HS29" s="178"/>
      <c r="HT29" s="178"/>
      <c r="HU29" s="178"/>
      <c r="HV29" s="178"/>
      <c r="HW29" s="178"/>
      <c r="HX29" s="178"/>
      <c r="HY29" s="178"/>
      <c r="HZ29" s="178"/>
      <c r="IA29" s="178"/>
      <c r="IB29" s="178"/>
      <c r="IC29" s="178"/>
      <c r="ID29" s="178"/>
      <c r="IE29" s="178"/>
      <c r="IF29" s="178"/>
      <c r="IG29" s="178"/>
      <c r="IH29" s="178"/>
      <c r="II29" s="178"/>
      <c r="IJ29" s="178"/>
      <c r="IK29" s="178"/>
      <c r="IL29" s="178"/>
      <c r="IM29" s="178"/>
      <c r="IN29" s="178"/>
      <c r="IO29" s="178"/>
      <c r="IP29" s="178"/>
      <c r="IQ29" s="178"/>
      <c r="IR29" s="178"/>
      <c r="IS29" s="178"/>
      <c r="IT29" s="178"/>
      <c r="IU29" s="178"/>
      <c r="IV29" s="178"/>
      <c r="IW29" s="178"/>
      <c r="IX29" s="178"/>
      <c r="IY29" s="178"/>
      <c r="IZ29" s="178"/>
      <c r="JA29" s="178"/>
      <c r="JB29" s="178"/>
      <c r="JC29" s="178"/>
      <c r="JD29" s="178"/>
      <c r="JE29" s="178"/>
      <c r="JF29" s="178"/>
      <c r="JG29" s="178"/>
      <c r="JH29" s="178"/>
      <c r="JI29" s="178"/>
      <c r="JJ29" s="178"/>
      <c r="JK29" s="178"/>
      <c r="JL29" s="178"/>
      <c r="JM29" s="178"/>
      <c r="JN29" s="178"/>
      <c r="JO29" s="178"/>
      <c r="JP29" s="178"/>
      <c r="JQ29" s="178"/>
      <c r="JR29" s="178"/>
      <c r="JS29" s="178"/>
      <c r="JT29" s="178"/>
      <c r="JU29" s="178"/>
      <c r="JV29" s="178"/>
      <c r="JW29" s="178"/>
    </row>
    <row r="30">
      <c r="A30" s="50" t="s">
        <v>163</v>
      </c>
      <c r="B30" s="83" t="s">
        <v>479</v>
      </c>
      <c r="C30" s="50">
        <v>1811052.0</v>
      </c>
      <c r="D30" s="175">
        <v>0.0</v>
      </c>
      <c r="E30" s="175">
        <v>196.0</v>
      </c>
      <c r="F30" s="175">
        <v>0.0</v>
      </c>
      <c r="G30" s="175">
        <v>0.0</v>
      </c>
      <c r="H30" s="175">
        <v>0.0</v>
      </c>
      <c r="I30" s="175">
        <v>0.0</v>
      </c>
      <c r="J30" s="175">
        <v>210.0</v>
      </c>
      <c r="K30" s="175">
        <v>0.0</v>
      </c>
      <c r="L30" s="175">
        <v>0.0</v>
      </c>
      <c r="M30" s="175">
        <v>0.0</v>
      </c>
      <c r="N30" s="175">
        <v>0.0</v>
      </c>
      <c r="O30" s="175">
        <v>206.0</v>
      </c>
      <c r="P30" s="175">
        <v>0.0</v>
      </c>
      <c r="Q30" s="175">
        <v>0.0</v>
      </c>
      <c r="R30" s="175">
        <v>0.0</v>
      </c>
      <c r="S30" s="175">
        <v>0.0</v>
      </c>
      <c r="T30" s="175">
        <v>0.0</v>
      </c>
      <c r="U30" s="175">
        <v>0.0</v>
      </c>
      <c r="V30" s="175">
        <v>0.0</v>
      </c>
      <c r="W30" s="175">
        <v>198.0</v>
      </c>
      <c r="X30" s="175">
        <v>0.0</v>
      </c>
      <c r="Y30" s="175">
        <v>0.0</v>
      </c>
      <c r="Z30" s="175">
        <v>0.0</v>
      </c>
      <c r="AA30" s="175">
        <v>0.0</v>
      </c>
      <c r="AB30" s="175">
        <v>0.0</v>
      </c>
      <c r="AC30" s="175">
        <v>0.0</v>
      </c>
      <c r="AD30" s="175">
        <v>190.0</v>
      </c>
      <c r="AE30" s="175">
        <v>0.0</v>
      </c>
      <c r="AF30" s="175">
        <v>0.0</v>
      </c>
      <c r="AG30" s="175">
        <v>0.0</v>
      </c>
      <c r="AH30" s="175">
        <v>0.0</v>
      </c>
      <c r="AI30" s="175">
        <v>0.0</v>
      </c>
      <c r="AJ30" s="175">
        <v>0.0</v>
      </c>
      <c r="AK30" s="175">
        <v>0.0</v>
      </c>
      <c r="AL30" s="175">
        <v>200.0</v>
      </c>
      <c r="AM30" s="175">
        <v>0.0</v>
      </c>
      <c r="AN30" s="175">
        <v>0.0</v>
      </c>
      <c r="AO30" s="175">
        <v>0.0</v>
      </c>
      <c r="AP30" s="175">
        <v>0.0</v>
      </c>
      <c r="AQ30" s="175">
        <v>0.0</v>
      </c>
      <c r="AR30" s="175">
        <v>0.0</v>
      </c>
      <c r="AS30" s="175">
        <v>0.0</v>
      </c>
      <c r="AT30" s="175">
        <v>0.0</v>
      </c>
      <c r="AU30" s="175">
        <v>0.0</v>
      </c>
      <c r="AV30" s="175">
        <v>216.0</v>
      </c>
      <c r="AW30" s="175">
        <v>0.0</v>
      </c>
      <c r="AX30" s="175">
        <v>0.0</v>
      </c>
      <c r="AY30" s="175">
        <v>0.0</v>
      </c>
      <c r="AZ30" s="175">
        <v>0.0</v>
      </c>
      <c r="BA30" s="175">
        <v>0.0</v>
      </c>
      <c r="BB30" s="175">
        <v>0.0</v>
      </c>
      <c r="BC30" s="175">
        <v>0.0</v>
      </c>
      <c r="BD30" s="175">
        <v>0.0</v>
      </c>
      <c r="BE30" s="175">
        <v>0.0</v>
      </c>
      <c r="BF30" s="175">
        <v>0.0</v>
      </c>
      <c r="BG30" s="175">
        <v>0.0</v>
      </c>
      <c r="BH30" s="175">
        <v>0.0</v>
      </c>
      <c r="BI30" s="175">
        <v>0.0</v>
      </c>
      <c r="BJ30" s="175">
        <v>0.0</v>
      </c>
      <c r="BK30" s="175">
        <v>0.0</v>
      </c>
      <c r="BL30" s="175">
        <v>0.0</v>
      </c>
      <c r="BM30" s="175">
        <v>0.0</v>
      </c>
      <c r="BN30" s="175">
        <v>0.0</v>
      </c>
      <c r="BO30" s="175">
        <v>0.0</v>
      </c>
      <c r="BP30" s="175">
        <v>0.0</v>
      </c>
      <c r="BQ30" s="175">
        <v>0.0</v>
      </c>
      <c r="BR30" s="175">
        <v>0.0</v>
      </c>
      <c r="BS30" s="175">
        <v>0.0</v>
      </c>
      <c r="BT30" s="175">
        <v>0.0</v>
      </c>
      <c r="BU30" s="175">
        <v>0.0</v>
      </c>
      <c r="BV30" s="175">
        <v>0.0</v>
      </c>
      <c r="BW30" s="175">
        <v>0.0</v>
      </c>
      <c r="BX30" s="175">
        <v>0.0</v>
      </c>
      <c r="BY30" s="175">
        <v>0.0</v>
      </c>
      <c r="BZ30" s="175">
        <v>0.0</v>
      </c>
      <c r="CA30" s="175">
        <v>0.0</v>
      </c>
      <c r="CB30" s="175">
        <v>0.0</v>
      </c>
      <c r="CC30" s="175">
        <v>0.0</v>
      </c>
      <c r="CD30" s="175">
        <v>0.0</v>
      </c>
      <c r="CE30" s="175">
        <v>0.0</v>
      </c>
      <c r="CF30" s="175">
        <v>200.0</v>
      </c>
      <c r="CG30" s="175">
        <v>0.0</v>
      </c>
      <c r="CH30" s="175">
        <v>0.0</v>
      </c>
      <c r="CI30" s="175">
        <v>0.0</v>
      </c>
      <c r="CJ30" s="175">
        <v>0.0</v>
      </c>
      <c r="CK30" s="175">
        <v>0.0</v>
      </c>
      <c r="CL30" s="175">
        <v>0.0</v>
      </c>
      <c r="CM30" s="175">
        <v>0.0</v>
      </c>
      <c r="CN30" s="175">
        <v>0.0</v>
      </c>
      <c r="CO30" s="175">
        <v>0.0</v>
      </c>
      <c r="CP30" s="175">
        <v>216.0</v>
      </c>
      <c r="CQ30" s="175">
        <v>0.0</v>
      </c>
      <c r="CR30" s="175">
        <v>0.0</v>
      </c>
      <c r="CS30" s="175">
        <v>0.0</v>
      </c>
      <c r="CT30" s="175">
        <v>0.0</v>
      </c>
      <c r="CU30" s="175">
        <v>0.0</v>
      </c>
      <c r="CV30" s="175">
        <v>0.0</v>
      </c>
      <c r="CW30" s="175">
        <v>0.0</v>
      </c>
      <c r="CX30" s="175">
        <v>0.0</v>
      </c>
      <c r="CY30" s="175">
        <v>0.0</v>
      </c>
      <c r="CZ30" s="175">
        <v>210.0</v>
      </c>
      <c r="DA30" s="175">
        <v>0.0</v>
      </c>
      <c r="DB30" s="175">
        <v>0.0</v>
      </c>
      <c r="DC30" s="175">
        <v>0.0</v>
      </c>
      <c r="DD30" s="175">
        <v>0.0</v>
      </c>
      <c r="DE30" s="175">
        <v>0.0</v>
      </c>
      <c r="DF30" s="175">
        <v>0.0</v>
      </c>
      <c r="DG30" s="175">
        <v>0.0</v>
      </c>
      <c r="DH30" s="175">
        <v>0.0</v>
      </c>
      <c r="DI30" s="175">
        <v>0.0</v>
      </c>
      <c r="DJ30" s="175">
        <v>0.0</v>
      </c>
      <c r="DK30" s="175">
        <v>0.0</v>
      </c>
      <c r="DL30" s="175">
        <v>0.0</v>
      </c>
      <c r="DM30" s="175">
        <v>0.0</v>
      </c>
      <c r="DN30" s="175">
        <v>0.0</v>
      </c>
      <c r="DO30" s="175">
        <v>0.0</v>
      </c>
      <c r="DP30" s="175">
        <v>0.0</v>
      </c>
      <c r="DQ30" s="175">
        <v>0.0</v>
      </c>
      <c r="DR30" s="175">
        <v>0.0</v>
      </c>
      <c r="DS30" s="175">
        <v>0.0</v>
      </c>
      <c r="DT30" s="175">
        <v>0.0</v>
      </c>
      <c r="DU30" s="175">
        <v>0.0</v>
      </c>
      <c r="DV30" s="175">
        <v>0.0</v>
      </c>
      <c r="DW30" s="175">
        <v>0.0</v>
      </c>
      <c r="DX30" s="175">
        <v>0.0</v>
      </c>
      <c r="DY30" s="175">
        <v>0.0</v>
      </c>
      <c r="DZ30" s="175">
        <v>0.0</v>
      </c>
      <c r="EA30" s="175">
        <v>0.0</v>
      </c>
      <c r="EB30" s="175">
        <v>0.0</v>
      </c>
      <c r="EC30" s="175">
        <v>0.0</v>
      </c>
      <c r="ED30" s="175">
        <v>0.0</v>
      </c>
      <c r="EE30" s="175">
        <v>0.0</v>
      </c>
      <c r="EF30" s="175">
        <v>0.0</v>
      </c>
      <c r="EG30" s="175">
        <v>0.0</v>
      </c>
      <c r="EH30" s="175">
        <v>0.0</v>
      </c>
      <c r="EI30" s="175">
        <v>0.0</v>
      </c>
      <c r="EJ30" s="175">
        <v>0.0</v>
      </c>
      <c r="EK30" s="175">
        <v>0.0</v>
      </c>
      <c r="EL30" s="175">
        <v>0.0</v>
      </c>
      <c r="EM30" s="176">
        <v>0.0</v>
      </c>
      <c r="EN30" s="177">
        <f t="shared" si="1"/>
        <v>0</v>
      </c>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8"/>
      <c r="GV30" s="178"/>
      <c r="GW30" s="178"/>
      <c r="GX30" s="178"/>
      <c r="GY30" s="178"/>
      <c r="GZ30" s="178"/>
      <c r="HA30" s="178"/>
      <c r="HB30" s="178"/>
      <c r="HC30" s="178"/>
      <c r="HD30" s="178"/>
      <c r="HE30" s="178"/>
      <c r="HF30" s="178"/>
      <c r="HG30" s="178"/>
      <c r="HH30" s="178"/>
      <c r="HI30" s="178"/>
      <c r="HJ30" s="178"/>
      <c r="HK30" s="178"/>
      <c r="HL30" s="178"/>
      <c r="HM30" s="178"/>
      <c r="HN30" s="178"/>
      <c r="HO30" s="178"/>
      <c r="HP30" s="178"/>
      <c r="HQ30" s="178"/>
      <c r="HR30" s="178"/>
      <c r="HS30" s="178"/>
      <c r="HT30" s="178"/>
      <c r="HU30" s="178"/>
      <c r="HV30" s="178"/>
      <c r="HW30" s="178"/>
      <c r="HX30" s="178"/>
      <c r="HY30" s="178"/>
      <c r="HZ30" s="178"/>
      <c r="IA30" s="178"/>
      <c r="IB30" s="178"/>
      <c r="IC30" s="178"/>
      <c r="ID30" s="178"/>
      <c r="IE30" s="178"/>
      <c r="IF30" s="178"/>
      <c r="IG30" s="178"/>
      <c r="IH30" s="178"/>
      <c r="II30" s="178"/>
      <c r="IJ30" s="178"/>
      <c r="IK30" s="178"/>
      <c r="IL30" s="178"/>
      <c r="IM30" s="178"/>
      <c r="IN30" s="178"/>
      <c r="IO30" s="178"/>
      <c r="IP30" s="178"/>
      <c r="IQ30" s="178"/>
      <c r="IR30" s="178"/>
      <c r="IS30" s="178"/>
      <c r="IT30" s="178"/>
      <c r="IU30" s="178"/>
      <c r="IV30" s="178"/>
      <c r="IW30" s="178"/>
      <c r="IX30" s="178"/>
      <c r="IY30" s="178"/>
      <c r="IZ30" s="178"/>
      <c r="JA30" s="178"/>
      <c r="JB30" s="178"/>
      <c r="JC30" s="178"/>
      <c r="JD30" s="178"/>
      <c r="JE30" s="178"/>
      <c r="JF30" s="178"/>
      <c r="JG30" s="178"/>
      <c r="JH30" s="178"/>
      <c r="JI30" s="178"/>
      <c r="JJ30" s="178"/>
      <c r="JK30" s="178"/>
      <c r="JL30" s="178"/>
      <c r="JM30" s="178"/>
      <c r="JN30" s="178"/>
      <c r="JO30" s="178"/>
      <c r="JP30" s="178"/>
      <c r="JQ30" s="178"/>
      <c r="JR30" s="178"/>
      <c r="JS30" s="178"/>
      <c r="JT30" s="178"/>
      <c r="JU30" s="178"/>
      <c r="JV30" s="178"/>
      <c r="JW30" s="178"/>
    </row>
    <row r="31">
      <c r="A31" s="50" t="s">
        <v>163</v>
      </c>
      <c r="B31" s="83" t="s">
        <v>479</v>
      </c>
      <c r="C31" s="50">
        <v>1811053.0</v>
      </c>
      <c r="D31" s="175">
        <v>0.0</v>
      </c>
      <c r="E31" s="175">
        <v>33.0</v>
      </c>
      <c r="F31" s="175">
        <v>0.0</v>
      </c>
      <c r="G31" s="175">
        <v>0.0</v>
      </c>
      <c r="H31" s="175">
        <v>0.0</v>
      </c>
      <c r="I31" s="175">
        <v>0.0</v>
      </c>
      <c r="J31" s="175">
        <v>35.0</v>
      </c>
      <c r="K31" s="175">
        <v>0.0</v>
      </c>
      <c r="L31" s="175">
        <v>0.0</v>
      </c>
      <c r="M31" s="175">
        <v>0.0</v>
      </c>
      <c r="N31" s="175">
        <v>0.0</v>
      </c>
      <c r="O31" s="175">
        <v>34.0</v>
      </c>
      <c r="P31" s="175">
        <v>0.0</v>
      </c>
      <c r="Q31" s="175">
        <v>0.0</v>
      </c>
      <c r="R31" s="175">
        <v>0.0</v>
      </c>
      <c r="S31" s="175">
        <v>0.0</v>
      </c>
      <c r="T31" s="175">
        <v>0.0</v>
      </c>
      <c r="U31" s="175">
        <v>0.0</v>
      </c>
      <c r="V31" s="175">
        <v>0.0</v>
      </c>
      <c r="W31" s="175">
        <v>33.0</v>
      </c>
      <c r="X31" s="175">
        <v>0.0</v>
      </c>
      <c r="Y31" s="175">
        <v>0.0</v>
      </c>
      <c r="Z31" s="175">
        <v>0.0</v>
      </c>
      <c r="AA31" s="175">
        <v>0.0</v>
      </c>
      <c r="AB31" s="175">
        <v>0.0</v>
      </c>
      <c r="AC31" s="175">
        <v>0.0</v>
      </c>
      <c r="AD31" s="175">
        <v>32.0</v>
      </c>
      <c r="AE31" s="175">
        <v>0.0</v>
      </c>
      <c r="AF31" s="175">
        <v>0.0</v>
      </c>
      <c r="AG31" s="175">
        <v>0.0</v>
      </c>
      <c r="AH31" s="175">
        <v>0.0</v>
      </c>
      <c r="AI31" s="175">
        <v>0.0</v>
      </c>
      <c r="AJ31" s="175">
        <v>0.0</v>
      </c>
      <c r="AK31" s="175">
        <v>0.0</v>
      </c>
      <c r="AL31" s="175">
        <v>33.0</v>
      </c>
      <c r="AM31" s="175">
        <v>0.0</v>
      </c>
      <c r="AN31" s="175">
        <v>0.0</v>
      </c>
      <c r="AO31" s="175">
        <v>0.0</v>
      </c>
      <c r="AP31" s="175">
        <v>0.0</v>
      </c>
      <c r="AQ31" s="175">
        <v>0.0</v>
      </c>
      <c r="AR31" s="175">
        <v>0.0</v>
      </c>
      <c r="AS31" s="175">
        <v>0.0</v>
      </c>
      <c r="AT31" s="175">
        <v>0.0</v>
      </c>
      <c r="AU31" s="175">
        <v>0.0</v>
      </c>
      <c r="AV31" s="175">
        <v>36.0</v>
      </c>
      <c r="AW31" s="175">
        <v>0.0</v>
      </c>
      <c r="AX31" s="175">
        <v>0.0</v>
      </c>
      <c r="AY31" s="175">
        <v>0.0</v>
      </c>
      <c r="AZ31" s="175">
        <v>0.0</v>
      </c>
      <c r="BA31" s="175">
        <v>0.0</v>
      </c>
      <c r="BB31" s="175">
        <v>0.0</v>
      </c>
      <c r="BC31" s="175">
        <v>0.0</v>
      </c>
      <c r="BD31" s="175">
        <v>0.0</v>
      </c>
      <c r="BE31" s="175">
        <v>0.0</v>
      </c>
      <c r="BF31" s="175">
        <v>0.0</v>
      </c>
      <c r="BG31" s="175">
        <v>0.0</v>
      </c>
      <c r="BH31" s="175">
        <v>0.0</v>
      </c>
      <c r="BI31" s="175">
        <v>0.0</v>
      </c>
      <c r="BJ31" s="175">
        <v>0.0</v>
      </c>
      <c r="BK31" s="175">
        <v>0.0</v>
      </c>
      <c r="BL31" s="175">
        <v>0.0</v>
      </c>
      <c r="BM31" s="175">
        <v>0.0</v>
      </c>
      <c r="BN31" s="175">
        <v>0.0</v>
      </c>
      <c r="BO31" s="175">
        <v>0.0</v>
      </c>
      <c r="BP31" s="175">
        <v>0.0</v>
      </c>
      <c r="BQ31" s="175">
        <v>0.0</v>
      </c>
      <c r="BR31" s="175">
        <v>0.0</v>
      </c>
      <c r="BS31" s="175">
        <v>0.0</v>
      </c>
      <c r="BT31" s="175">
        <v>0.0</v>
      </c>
      <c r="BU31" s="175">
        <v>0.0</v>
      </c>
      <c r="BV31" s="175">
        <v>0.0</v>
      </c>
      <c r="BW31" s="175">
        <v>33.0</v>
      </c>
      <c r="BX31" s="175">
        <v>0.0</v>
      </c>
      <c r="BY31" s="175">
        <v>0.0</v>
      </c>
      <c r="BZ31" s="175">
        <v>0.0</v>
      </c>
      <c r="CA31" s="175">
        <v>0.0</v>
      </c>
      <c r="CB31" s="175">
        <v>0.0</v>
      </c>
      <c r="CC31" s="175">
        <v>0.0</v>
      </c>
      <c r="CD31" s="175">
        <v>0.0</v>
      </c>
      <c r="CE31" s="175">
        <v>0.0</v>
      </c>
      <c r="CF31" s="175">
        <v>0.0</v>
      </c>
      <c r="CG31" s="175">
        <v>0.0</v>
      </c>
      <c r="CH31" s="175">
        <v>0.0</v>
      </c>
      <c r="CI31" s="175">
        <v>0.0</v>
      </c>
      <c r="CJ31" s="175">
        <v>0.0</v>
      </c>
      <c r="CK31" s="175">
        <v>0.0</v>
      </c>
      <c r="CL31" s="175">
        <v>0.0</v>
      </c>
      <c r="CM31" s="175">
        <v>0.0</v>
      </c>
      <c r="CN31" s="175">
        <v>0.0</v>
      </c>
      <c r="CO31" s="175">
        <v>0.0</v>
      </c>
      <c r="CP31" s="175">
        <v>36.0</v>
      </c>
      <c r="CQ31" s="175">
        <v>0.0</v>
      </c>
      <c r="CR31" s="175">
        <v>0.0</v>
      </c>
      <c r="CS31" s="175">
        <v>0.0</v>
      </c>
      <c r="CT31" s="175">
        <v>0.0</v>
      </c>
      <c r="CU31" s="175">
        <v>0.0</v>
      </c>
      <c r="CV31" s="175">
        <v>0.0</v>
      </c>
      <c r="CW31" s="175">
        <v>0.0</v>
      </c>
      <c r="CX31" s="175">
        <v>0.0</v>
      </c>
      <c r="CY31" s="175">
        <v>0.0</v>
      </c>
      <c r="CZ31" s="175">
        <v>35.0</v>
      </c>
      <c r="DA31" s="175">
        <v>0.0</v>
      </c>
      <c r="DB31" s="175">
        <v>0.0</v>
      </c>
      <c r="DC31" s="175">
        <v>0.0</v>
      </c>
      <c r="DD31" s="175">
        <v>0.0</v>
      </c>
      <c r="DE31" s="175">
        <v>0.0</v>
      </c>
      <c r="DF31" s="175">
        <v>0.0</v>
      </c>
      <c r="DG31" s="175">
        <v>0.0</v>
      </c>
      <c r="DH31" s="175">
        <v>0.0</v>
      </c>
      <c r="DI31" s="175">
        <v>0.0</v>
      </c>
      <c r="DJ31" s="175">
        <v>0.0</v>
      </c>
      <c r="DK31" s="175">
        <v>0.0</v>
      </c>
      <c r="DL31" s="175">
        <v>0.0</v>
      </c>
      <c r="DM31" s="175">
        <v>0.0</v>
      </c>
      <c r="DN31" s="175">
        <v>0.0</v>
      </c>
      <c r="DO31" s="175">
        <v>0.0</v>
      </c>
      <c r="DP31" s="175">
        <v>0.0</v>
      </c>
      <c r="DQ31" s="175">
        <v>0.0</v>
      </c>
      <c r="DR31" s="175">
        <v>0.0</v>
      </c>
      <c r="DS31" s="175">
        <v>0.0</v>
      </c>
      <c r="DT31" s="175">
        <v>0.0</v>
      </c>
      <c r="DU31" s="175">
        <v>0.0</v>
      </c>
      <c r="DV31" s="175">
        <v>0.0</v>
      </c>
      <c r="DW31" s="175">
        <v>0.0</v>
      </c>
      <c r="DX31" s="175">
        <v>0.0</v>
      </c>
      <c r="DY31" s="175">
        <v>0.0</v>
      </c>
      <c r="DZ31" s="175">
        <v>0.0</v>
      </c>
      <c r="EA31" s="175">
        <v>0.0</v>
      </c>
      <c r="EB31" s="175">
        <v>0.0</v>
      </c>
      <c r="EC31" s="175">
        <v>0.0</v>
      </c>
      <c r="ED31" s="175">
        <v>0.0</v>
      </c>
      <c r="EE31" s="175">
        <v>0.0</v>
      </c>
      <c r="EF31" s="175">
        <v>0.0</v>
      </c>
      <c r="EG31" s="175">
        <v>0.0</v>
      </c>
      <c r="EH31" s="175">
        <v>0.0</v>
      </c>
      <c r="EI31" s="175">
        <v>0.0</v>
      </c>
      <c r="EJ31" s="175">
        <v>0.0</v>
      </c>
      <c r="EK31" s="175">
        <v>0.0</v>
      </c>
      <c r="EL31" s="175">
        <v>0.0</v>
      </c>
      <c r="EM31" s="176">
        <v>0.0</v>
      </c>
      <c r="EN31" s="177">
        <f t="shared" si="1"/>
        <v>0</v>
      </c>
      <c r="EO31" s="178"/>
      <c r="EP31" s="178"/>
      <c r="EQ31" s="178"/>
      <c r="ER31" s="178"/>
      <c r="ES31" s="178"/>
      <c r="ET31" s="178"/>
      <c r="EU31" s="178"/>
      <c r="EV31" s="178"/>
      <c r="EW31" s="178"/>
      <c r="EX31" s="178"/>
      <c r="EY31" s="178"/>
      <c r="EZ31" s="178"/>
      <c r="FA31" s="178"/>
      <c r="FB31" s="178"/>
      <c r="FC31" s="178"/>
      <c r="FD31" s="178"/>
      <c r="FE31" s="178"/>
      <c r="FF31" s="178"/>
      <c r="FG31" s="178"/>
      <c r="FH31" s="178"/>
      <c r="FI31" s="178"/>
      <c r="FJ31" s="178"/>
      <c r="FK31" s="178"/>
      <c r="FL31" s="178"/>
      <c r="FM31" s="178"/>
      <c r="FN31" s="178"/>
      <c r="FO31" s="178"/>
      <c r="FP31" s="178"/>
      <c r="FQ31" s="178"/>
      <c r="FR31" s="178"/>
      <c r="FS31" s="178"/>
      <c r="FT31" s="178"/>
      <c r="FU31" s="178"/>
      <c r="FV31" s="178"/>
      <c r="FW31" s="178"/>
      <c r="FX31" s="178"/>
      <c r="FY31" s="178"/>
      <c r="FZ31" s="178"/>
      <c r="GA31" s="178"/>
      <c r="GB31" s="178"/>
      <c r="GC31" s="178"/>
      <c r="GD31" s="178"/>
      <c r="GE31" s="178"/>
      <c r="GF31" s="178"/>
      <c r="GG31" s="178"/>
      <c r="GH31" s="178"/>
      <c r="GI31" s="178"/>
      <c r="GJ31" s="178"/>
      <c r="GK31" s="178"/>
      <c r="GL31" s="178"/>
      <c r="GM31" s="178"/>
      <c r="GN31" s="178"/>
      <c r="GO31" s="178"/>
      <c r="GP31" s="178"/>
      <c r="GQ31" s="178"/>
      <c r="GR31" s="178"/>
      <c r="GS31" s="178"/>
      <c r="GT31" s="178"/>
      <c r="GU31" s="178"/>
      <c r="GV31" s="178"/>
      <c r="GW31" s="178"/>
      <c r="GX31" s="178"/>
      <c r="GY31" s="178"/>
      <c r="GZ31" s="178"/>
      <c r="HA31" s="178"/>
      <c r="HB31" s="178"/>
      <c r="HC31" s="178"/>
      <c r="HD31" s="178"/>
      <c r="HE31" s="178"/>
      <c r="HF31" s="178"/>
      <c r="HG31" s="178"/>
      <c r="HH31" s="178"/>
      <c r="HI31" s="178"/>
      <c r="HJ31" s="178"/>
      <c r="HK31" s="178"/>
      <c r="HL31" s="178"/>
      <c r="HM31" s="178"/>
      <c r="HN31" s="178"/>
      <c r="HO31" s="178"/>
      <c r="HP31" s="178"/>
      <c r="HQ31" s="178"/>
      <c r="HR31" s="178"/>
      <c r="HS31" s="178"/>
      <c r="HT31" s="178"/>
      <c r="HU31" s="178"/>
      <c r="HV31" s="178"/>
      <c r="HW31" s="178"/>
      <c r="HX31" s="178"/>
      <c r="HY31" s="178"/>
      <c r="HZ31" s="178"/>
      <c r="IA31" s="178"/>
      <c r="IB31" s="178"/>
      <c r="IC31" s="178"/>
      <c r="ID31" s="178"/>
      <c r="IE31" s="178"/>
      <c r="IF31" s="178"/>
      <c r="IG31" s="178"/>
      <c r="IH31" s="178"/>
      <c r="II31" s="178"/>
      <c r="IJ31" s="178"/>
      <c r="IK31" s="178"/>
      <c r="IL31" s="178"/>
      <c r="IM31" s="178"/>
      <c r="IN31" s="178"/>
      <c r="IO31" s="178"/>
      <c r="IP31" s="178"/>
      <c r="IQ31" s="178"/>
      <c r="IR31" s="178"/>
      <c r="IS31" s="178"/>
      <c r="IT31" s="178"/>
      <c r="IU31" s="178"/>
      <c r="IV31" s="178"/>
      <c r="IW31" s="178"/>
      <c r="IX31" s="178"/>
      <c r="IY31" s="178"/>
      <c r="IZ31" s="178"/>
      <c r="JA31" s="178"/>
      <c r="JB31" s="178"/>
      <c r="JC31" s="178"/>
      <c r="JD31" s="178"/>
      <c r="JE31" s="178"/>
      <c r="JF31" s="178"/>
      <c r="JG31" s="178"/>
      <c r="JH31" s="178"/>
      <c r="JI31" s="178"/>
      <c r="JJ31" s="178"/>
      <c r="JK31" s="178"/>
      <c r="JL31" s="178"/>
      <c r="JM31" s="178"/>
      <c r="JN31" s="178"/>
      <c r="JO31" s="178"/>
      <c r="JP31" s="178"/>
      <c r="JQ31" s="178"/>
      <c r="JR31" s="178"/>
      <c r="JS31" s="178"/>
      <c r="JT31" s="178"/>
      <c r="JU31" s="178"/>
      <c r="JV31" s="178"/>
      <c r="JW31" s="178"/>
    </row>
    <row r="32">
      <c r="A32" s="50" t="s">
        <v>163</v>
      </c>
      <c r="B32" s="83" t="s">
        <v>479</v>
      </c>
      <c r="C32" s="50">
        <v>1811054.0</v>
      </c>
      <c r="D32" s="175">
        <v>0.0</v>
      </c>
      <c r="E32" s="175">
        <v>65.0</v>
      </c>
      <c r="F32" s="175">
        <v>0.0</v>
      </c>
      <c r="G32" s="175">
        <v>0.0</v>
      </c>
      <c r="H32" s="175">
        <v>0.0</v>
      </c>
      <c r="I32" s="175">
        <v>0.0</v>
      </c>
      <c r="J32" s="175">
        <v>70.0</v>
      </c>
      <c r="K32" s="175">
        <v>0.0</v>
      </c>
      <c r="L32" s="175">
        <v>0.0</v>
      </c>
      <c r="M32" s="175">
        <v>0.0</v>
      </c>
      <c r="N32" s="175">
        <v>0.0</v>
      </c>
      <c r="O32" s="175">
        <v>69.0</v>
      </c>
      <c r="P32" s="175">
        <v>0.0</v>
      </c>
      <c r="Q32" s="175">
        <v>0.0</v>
      </c>
      <c r="R32" s="175">
        <v>0.0</v>
      </c>
      <c r="S32" s="175">
        <v>0.0</v>
      </c>
      <c r="T32" s="175">
        <v>0.0</v>
      </c>
      <c r="U32" s="175">
        <v>0.0</v>
      </c>
      <c r="V32" s="175">
        <v>0.0</v>
      </c>
      <c r="W32" s="175">
        <v>66.0</v>
      </c>
      <c r="X32" s="175">
        <v>0.0</v>
      </c>
      <c r="Y32" s="175">
        <v>0.0</v>
      </c>
      <c r="Z32" s="175">
        <v>0.0</v>
      </c>
      <c r="AA32" s="175">
        <v>0.0</v>
      </c>
      <c r="AB32" s="175">
        <v>0.0</v>
      </c>
      <c r="AC32" s="175">
        <v>0.0</v>
      </c>
      <c r="AD32" s="175">
        <v>63.0</v>
      </c>
      <c r="AE32" s="175">
        <v>0.0</v>
      </c>
      <c r="AF32" s="175">
        <v>0.0</v>
      </c>
      <c r="AG32" s="175">
        <v>0.0</v>
      </c>
      <c r="AH32" s="175">
        <v>0.0</v>
      </c>
      <c r="AI32" s="175">
        <v>0.0</v>
      </c>
      <c r="AJ32" s="175">
        <v>0.0</v>
      </c>
      <c r="AK32" s="175">
        <v>0.0</v>
      </c>
      <c r="AL32" s="175">
        <v>67.0</v>
      </c>
      <c r="AM32" s="175">
        <v>0.0</v>
      </c>
      <c r="AN32" s="175">
        <v>0.0</v>
      </c>
      <c r="AO32" s="175">
        <v>0.0</v>
      </c>
      <c r="AP32" s="175">
        <v>0.0</v>
      </c>
      <c r="AQ32" s="175">
        <v>0.0</v>
      </c>
      <c r="AR32" s="175">
        <v>0.0</v>
      </c>
      <c r="AS32" s="175">
        <v>0.0</v>
      </c>
      <c r="AT32" s="175">
        <v>0.0</v>
      </c>
      <c r="AU32" s="175">
        <v>0.0</v>
      </c>
      <c r="AV32" s="175">
        <v>72.0</v>
      </c>
      <c r="AW32" s="175">
        <v>0.0</v>
      </c>
      <c r="AX32" s="175">
        <v>0.0</v>
      </c>
      <c r="AY32" s="175">
        <v>0.0</v>
      </c>
      <c r="AZ32" s="175">
        <v>0.0</v>
      </c>
      <c r="BA32" s="175">
        <v>0.0</v>
      </c>
      <c r="BB32" s="175">
        <v>0.0</v>
      </c>
      <c r="BC32" s="175">
        <v>0.0</v>
      </c>
      <c r="BD32" s="175">
        <v>0.0</v>
      </c>
      <c r="BE32" s="175">
        <v>0.0</v>
      </c>
      <c r="BF32" s="175">
        <v>0.0</v>
      </c>
      <c r="BG32" s="175">
        <v>0.0</v>
      </c>
      <c r="BH32" s="175">
        <v>0.0</v>
      </c>
      <c r="BI32" s="175">
        <v>0.0</v>
      </c>
      <c r="BJ32" s="175">
        <v>0.0</v>
      </c>
      <c r="BK32" s="175">
        <v>0.0</v>
      </c>
      <c r="BL32" s="175">
        <v>0.0</v>
      </c>
      <c r="BM32" s="175">
        <v>0.0</v>
      </c>
      <c r="BN32" s="175">
        <v>0.0</v>
      </c>
      <c r="BO32" s="175">
        <v>0.0</v>
      </c>
      <c r="BP32" s="175">
        <v>0.0</v>
      </c>
      <c r="BQ32" s="175">
        <v>0.0</v>
      </c>
      <c r="BR32" s="175">
        <v>0.0</v>
      </c>
      <c r="BS32" s="175">
        <v>0.0</v>
      </c>
      <c r="BT32" s="175">
        <v>0.0</v>
      </c>
      <c r="BU32" s="175">
        <v>0.0</v>
      </c>
      <c r="BV32" s="175">
        <v>0.0</v>
      </c>
      <c r="BW32" s="175">
        <v>67.0</v>
      </c>
      <c r="BX32" s="175">
        <v>0.0</v>
      </c>
      <c r="BY32" s="175">
        <v>0.0</v>
      </c>
      <c r="BZ32" s="175">
        <v>0.0</v>
      </c>
      <c r="CA32" s="175">
        <v>0.0</v>
      </c>
      <c r="CB32" s="175">
        <v>0.0</v>
      </c>
      <c r="CC32" s="175">
        <v>0.0</v>
      </c>
      <c r="CD32" s="175">
        <v>0.0</v>
      </c>
      <c r="CE32" s="175">
        <v>0.0</v>
      </c>
      <c r="CF32" s="175">
        <v>0.0</v>
      </c>
      <c r="CG32" s="175">
        <v>0.0</v>
      </c>
      <c r="CH32" s="175">
        <v>0.0</v>
      </c>
      <c r="CI32" s="175">
        <v>0.0</v>
      </c>
      <c r="CJ32" s="175">
        <v>0.0</v>
      </c>
      <c r="CK32" s="175">
        <v>0.0</v>
      </c>
      <c r="CL32" s="175">
        <v>0.0</v>
      </c>
      <c r="CM32" s="175">
        <v>0.0</v>
      </c>
      <c r="CN32" s="175">
        <v>0.0</v>
      </c>
      <c r="CO32" s="175">
        <v>0.0</v>
      </c>
      <c r="CP32" s="175">
        <v>72.0</v>
      </c>
      <c r="CQ32" s="175">
        <v>0.0</v>
      </c>
      <c r="CR32" s="175">
        <v>0.0</v>
      </c>
      <c r="CS32" s="175">
        <v>0.0</v>
      </c>
      <c r="CT32" s="175">
        <v>0.0</v>
      </c>
      <c r="CU32" s="175">
        <v>0.0</v>
      </c>
      <c r="CV32" s="175">
        <v>0.0</v>
      </c>
      <c r="CW32" s="175">
        <v>0.0</v>
      </c>
      <c r="CX32" s="175">
        <v>0.0</v>
      </c>
      <c r="CY32" s="175">
        <v>0.0</v>
      </c>
      <c r="CZ32" s="175">
        <v>70.0</v>
      </c>
      <c r="DA32" s="175">
        <v>0.0</v>
      </c>
      <c r="DB32" s="175">
        <v>0.0</v>
      </c>
      <c r="DC32" s="175">
        <v>0.0</v>
      </c>
      <c r="DD32" s="175">
        <v>0.0</v>
      </c>
      <c r="DE32" s="175">
        <v>0.0</v>
      </c>
      <c r="DF32" s="175">
        <v>0.0</v>
      </c>
      <c r="DG32" s="175">
        <v>0.0</v>
      </c>
      <c r="DH32" s="175">
        <v>0.0</v>
      </c>
      <c r="DI32" s="175">
        <v>0.0</v>
      </c>
      <c r="DJ32" s="175">
        <v>0.0</v>
      </c>
      <c r="DK32" s="175">
        <v>0.0</v>
      </c>
      <c r="DL32" s="175">
        <v>0.0</v>
      </c>
      <c r="DM32" s="175">
        <v>0.0</v>
      </c>
      <c r="DN32" s="175">
        <v>0.0</v>
      </c>
      <c r="DO32" s="175">
        <v>0.0</v>
      </c>
      <c r="DP32" s="175">
        <v>0.0</v>
      </c>
      <c r="DQ32" s="175">
        <v>0.0</v>
      </c>
      <c r="DR32" s="175">
        <v>0.0</v>
      </c>
      <c r="DS32" s="175">
        <v>0.0</v>
      </c>
      <c r="DT32" s="175">
        <v>0.0</v>
      </c>
      <c r="DU32" s="175">
        <v>0.0</v>
      </c>
      <c r="DV32" s="175">
        <v>0.0</v>
      </c>
      <c r="DW32" s="175">
        <v>0.0</v>
      </c>
      <c r="DX32" s="175">
        <v>0.0</v>
      </c>
      <c r="DY32" s="175">
        <v>0.0</v>
      </c>
      <c r="DZ32" s="175">
        <v>0.0</v>
      </c>
      <c r="EA32" s="175">
        <v>0.0</v>
      </c>
      <c r="EB32" s="175">
        <v>0.0</v>
      </c>
      <c r="EC32" s="175">
        <v>0.0</v>
      </c>
      <c r="ED32" s="175">
        <v>0.0</v>
      </c>
      <c r="EE32" s="175">
        <v>0.0</v>
      </c>
      <c r="EF32" s="175">
        <v>0.0</v>
      </c>
      <c r="EG32" s="175">
        <v>0.0</v>
      </c>
      <c r="EH32" s="175">
        <v>0.0</v>
      </c>
      <c r="EI32" s="175">
        <v>0.0</v>
      </c>
      <c r="EJ32" s="175">
        <v>0.0</v>
      </c>
      <c r="EK32" s="175">
        <v>0.0</v>
      </c>
      <c r="EL32" s="175">
        <v>0.0</v>
      </c>
      <c r="EM32" s="176">
        <v>0.0</v>
      </c>
      <c r="EN32" s="177">
        <f t="shared" si="1"/>
        <v>0</v>
      </c>
      <c r="EO32" s="178"/>
      <c r="EP32" s="178"/>
      <c r="EQ32" s="178"/>
      <c r="ER32" s="178"/>
      <c r="ES32" s="178"/>
      <c r="ET32" s="178"/>
      <c r="EU32" s="178"/>
      <c r="EV32" s="178"/>
      <c r="EW32" s="178"/>
      <c r="EX32" s="178"/>
      <c r="EY32" s="178"/>
      <c r="EZ32" s="178"/>
      <c r="FA32" s="178"/>
      <c r="FB32" s="178"/>
      <c r="FC32" s="178"/>
      <c r="FD32" s="178"/>
      <c r="FE32" s="178"/>
      <c r="FF32" s="178"/>
      <c r="FG32" s="178"/>
      <c r="FH32" s="178"/>
      <c r="FI32" s="178"/>
      <c r="FJ32" s="178"/>
      <c r="FK32" s="178"/>
      <c r="FL32" s="178"/>
      <c r="FM32" s="178"/>
      <c r="FN32" s="178"/>
      <c r="FO32" s="178"/>
      <c r="FP32" s="178"/>
      <c r="FQ32" s="178"/>
      <c r="FR32" s="178"/>
      <c r="FS32" s="178"/>
      <c r="FT32" s="178"/>
      <c r="FU32" s="178"/>
      <c r="FV32" s="178"/>
      <c r="FW32" s="178"/>
      <c r="FX32" s="178"/>
      <c r="FY32" s="178"/>
      <c r="FZ32" s="178"/>
      <c r="GA32" s="178"/>
      <c r="GB32" s="178"/>
      <c r="GC32" s="178"/>
      <c r="GD32" s="178"/>
      <c r="GE32" s="178"/>
      <c r="GF32" s="178"/>
      <c r="GG32" s="178"/>
      <c r="GH32" s="178"/>
      <c r="GI32" s="178"/>
      <c r="GJ32" s="178"/>
      <c r="GK32" s="178"/>
      <c r="GL32" s="178"/>
      <c r="GM32" s="178"/>
      <c r="GN32" s="178"/>
      <c r="GO32" s="178"/>
      <c r="GP32" s="178"/>
      <c r="GQ32" s="178"/>
      <c r="GR32" s="178"/>
      <c r="GS32" s="178"/>
      <c r="GT32" s="178"/>
      <c r="GU32" s="178"/>
      <c r="GV32" s="178"/>
      <c r="GW32" s="178"/>
      <c r="GX32" s="178"/>
      <c r="GY32" s="178"/>
      <c r="GZ32" s="178"/>
      <c r="HA32" s="178"/>
      <c r="HB32" s="178"/>
      <c r="HC32" s="178"/>
      <c r="HD32" s="178"/>
      <c r="HE32" s="178"/>
      <c r="HF32" s="178"/>
      <c r="HG32" s="178"/>
      <c r="HH32" s="178"/>
      <c r="HI32" s="178"/>
      <c r="HJ32" s="178"/>
      <c r="HK32" s="178"/>
      <c r="HL32" s="178"/>
      <c r="HM32" s="178"/>
      <c r="HN32" s="178"/>
      <c r="HO32" s="178"/>
      <c r="HP32" s="178"/>
      <c r="HQ32" s="178"/>
      <c r="HR32" s="178"/>
      <c r="HS32" s="178"/>
      <c r="HT32" s="178"/>
      <c r="HU32" s="178"/>
      <c r="HV32" s="178"/>
      <c r="HW32" s="178"/>
      <c r="HX32" s="178"/>
      <c r="HY32" s="178"/>
      <c r="HZ32" s="178"/>
      <c r="IA32" s="178"/>
      <c r="IB32" s="178"/>
      <c r="IC32" s="178"/>
      <c r="ID32" s="178"/>
      <c r="IE32" s="178"/>
      <c r="IF32" s="178"/>
      <c r="IG32" s="178"/>
      <c r="IH32" s="178"/>
      <c r="II32" s="178"/>
      <c r="IJ32" s="178"/>
      <c r="IK32" s="178"/>
      <c r="IL32" s="178"/>
      <c r="IM32" s="178"/>
      <c r="IN32" s="178"/>
      <c r="IO32" s="178"/>
      <c r="IP32" s="178"/>
      <c r="IQ32" s="178"/>
      <c r="IR32" s="178"/>
      <c r="IS32" s="178"/>
      <c r="IT32" s="178"/>
      <c r="IU32" s="178"/>
      <c r="IV32" s="178"/>
      <c r="IW32" s="178"/>
      <c r="IX32" s="178"/>
      <c r="IY32" s="178"/>
      <c r="IZ32" s="178"/>
      <c r="JA32" s="178"/>
      <c r="JB32" s="178"/>
      <c r="JC32" s="178"/>
      <c r="JD32" s="178"/>
      <c r="JE32" s="178"/>
      <c r="JF32" s="178"/>
      <c r="JG32" s="178"/>
      <c r="JH32" s="178"/>
      <c r="JI32" s="178"/>
      <c r="JJ32" s="178"/>
      <c r="JK32" s="178"/>
      <c r="JL32" s="178"/>
      <c r="JM32" s="178"/>
      <c r="JN32" s="178"/>
      <c r="JO32" s="178"/>
      <c r="JP32" s="178"/>
      <c r="JQ32" s="178"/>
      <c r="JR32" s="178"/>
      <c r="JS32" s="178"/>
      <c r="JT32" s="178"/>
      <c r="JU32" s="178"/>
      <c r="JV32" s="178"/>
      <c r="JW32" s="178"/>
    </row>
    <row r="33">
      <c r="A33" s="50" t="s">
        <v>163</v>
      </c>
      <c r="B33" s="83" t="s">
        <v>479</v>
      </c>
      <c r="C33" s="50">
        <v>1811055.0</v>
      </c>
      <c r="D33" s="175">
        <v>131.0</v>
      </c>
      <c r="E33" s="175">
        <v>0.0</v>
      </c>
      <c r="F33" s="175">
        <v>0.0</v>
      </c>
      <c r="G33" s="175">
        <v>0.0</v>
      </c>
      <c r="H33" s="175">
        <v>0.0</v>
      </c>
      <c r="I33" s="175">
        <v>140.0</v>
      </c>
      <c r="J33" s="175">
        <v>0.0</v>
      </c>
      <c r="K33" s="175">
        <v>0.0</v>
      </c>
      <c r="L33" s="175">
        <v>0.0</v>
      </c>
      <c r="M33" s="175">
        <v>0.0</v>
      </c>
      <c r="N33" s="175">
        <v>137.0</v>
      </c>
      <c r="O33" s="175">
        <v>0.0</v>
      </c>
      <c r="P33" s="175">
        <v>0.0</v>
      </c>
      <c r="Q33" s="175">
        <v>0.0</v>
      </c>
      <c r="R33" s="175">
        <v>0.0</v>
      </c>
      <c r="S33" s="175">
        <v>0.0</v>
      </c>
      <c r="T33" s="175">
        <v>0.0</v>
      </c>
      <c r="U33" s="175">
        <v>0.0</v>
      </c>
      <c r="V33" s="175">
        <v>0.0</v>
      </c>
      <c r="W33" s="175">
        <v>132.0</v>
      </c>
      <c r="X33" s="175">
        <v>0.0</v>
      </c>
      <c r="Y33" s="175">
        <v>0.0</v>
      </c>
      <c r="Z33" s="175">
        <v>0.0</v>
      </c>
      <c r="AA33" s="175">
        <v>0.0</v>
      </c>
      <c r="AB33" s="175">
        <v>0.0</v>
      </c>
      <c r="AC33" s="175">
        <v>0.0</v>
      </c>
      <c r="AD33" s="175">
        <v>127.0</v>
      </c>
      <c r="AE33" s="175">
        <v>0.0</v>
      </c>
      <c r="AF33" s="175">
        <v>0.0</v>
      </c>
      <c r="AG33" s="175">
        <v>0.0</v>
      </c>
      <c r="AH33" s="175">
        <v>0.0</v>
      </c>
      <c r="AI33" s="175">
        <v>0.0</v>
      </c>
      <c r="AJ33" s="175">
        <v>0.0</v>
      </c>
      <c r="AK33" s="175">
        <v>0.0</v>
      </c>
      <c r="AL33" s="175">
        <v>133.0</v>
      </c>
      <c r="AM33" s="175">
        <v>0.0</v>
      </c>
      <c r="AN33" s="175">
        <v>0.0</v>
      </c>
      <c r="AO33" s="175">
        <v>0.0</v>
      </c>
      <c r="AP33" s="175">
        <v>0.0</v>
      </c>
      <c r="AQ33" s="175">
        <v>0.0</v>
      </c>
      <c r="AR33" s="175">
        <v>0.0</v>
      </c>
      <c r="AS33" s="175">
        <v>0.0</v>
      </c>
      <c r="AT33" s="175">
        <v>0.0</v>
      </c>
      <c r="AU33" s="175">
        <v>0.0</v>
      </c>
      <c r="AV33" s="175">
        <v>144.0</v>
      </c>
      <c r="AW33" s="175">
        <v>0.0</v>
      </c>
      <c r="AX33" s="175">
        <v>0.0</v>
      </c>
      <c r="AY33" s="175">
        <v>0.0</v>
      </c>
      <c r="AZ33" s="175">
        <v>0.0</v>
      </c>
      <c r="BA33" s="175">
        <v>0.0</v>
      </c>
      <c r="BB33" s="175">
        <v>0.0</v>
      </c>
      <c r="BC33" s="175">
        <v>0.0</v>
      </c>
      <c r="BD33" s="175">
        <v>0.0</v>
      </c>
      <c r="BE33" s="175">
        <v>0.0</v>
      </c>
      <c r="BF33" s="175">
        <v>0.0</v>
      </c>
      <c r="BG33" s="175">
        <v>0.0</v>
      </c>
      <c r="BH33" s="175">
        <v>0.0</v>
      </c>
      <c r="BI33" s="175">
        <v>0.0</v>
      </c>
      <c r="BJ33" s="175">
        <v>0.0</v>
      </c>
      <c r="BK33" s="175">
        <v>0.0</v>
      </c>
      <c r="BL33" s="175">
        <v>0.0</v>
      </c>
      <c r="BM33" s="175">
        <v>0.0</v>
      </c>
      <c r="BN33" s="175">
        <v>0.0</v>
      </c>
      <c r="BO33" s="175">
        <v>131.0</v>
      </c>
      <c r="BP33" s="175">
        <v>0.0</v>
      </c>
      <c r="BQ33" s="175">
        <v>0.0</v>
      </c>
      <c r="BR33" s="175">
        <v>0.0</v>
      </c>
      <c r="BS33" s="175">
        <v>0.0</v>
      </c>
      <c r="BT33" s="175">
        <v>0.0</v>
      </c>
      <c r="BU33" s="175">
        <v>0.0</v>
      </c>
      <c r="BV33" s="175">
        <v>0.0</v>
      </c>
      <c r="BW33" s="175">
        <v>133.0</v>
      </c>
      <c r="BX33" s="175">
        <v>0.0</v>
      </c>
      <c r="BY33" s="175">
        <v>0.0</v>
      </c>
      <c r="BZ33" s="175">
        <v>0.0</v>
      </c>
      <c r="CA33" s="175">
        <v>0.0</v>
      </c>
      <c r="CB33" s="175">
        <v>0.0</v>
      </c>
      <c r="CC33" s="175">
        <v>0.0</v>
      </c>
      <c r="CD33" s="175">
        <v>0.0</v>
      </c>
      <c r="CE33" s="175">
        <v>0.0</v>
      </c>
      <c r="CF33" s="175">
        <v>0.0</v>
      </c>
      <c r="CG33" s="175">
        <v>0.0</v>
      </c>
      <c r="CH33" s="175">
        <v>0.0</v>
      </c>
      <c r="CI33" s="175">
        <v>0.0</v>
      </c>
      <c r="CJ33" s="175">
        <v>0.0</v>
      </c>
      <c r="CK33" s="175">
        <v>0.0</v>
      </c>
      <c r="CL33" s="175">
        <v>0.0</v>
      </c>
      <c r="CM33" s="175">
        <v>0.0</v>
      </c>
      <c r="CN33" s="175">
        <v>0.0</v>
      </c>
      <c r="CO33" s="175">
        <v>0.0</v>
      </c>
      <c r="CP33" s="175">
        <v>144.0</v>
      </c>
      <c r="CQ33" s="175">
        <v>0.0</v>
      </c>
      <c r="CR33" s="175">
        <v>0.0</v>
      </c>
      <c r="CS33" s="175">
        <v>0.0</v>
      </c>
      <c r="CT33" s="175">
        <v>0.0</v>
      </c>
      <c r="CU33" s="175">
        <v>0.0</v>
      </c>
      <c r="CV33" s="175">
        <v>0.0</v>
      </c>
      <c r="CW33" s="175">
        <v>0.0</v>
      </c>
      <c r="CX33" s="175">
        <v>0.0</v>
      </c>
      <c r="CY33" s="175">
        <v>0.0</v>
      </c>
      <c r="CZ33" s="175">
        <v>140.0</v>
      </c>
      <c r="DA33" s="175">
        <v>0.0</v>
      </c>
      <c r="DB33" s="175">
        <v>0.0</v>
      </c>
      <c r="DC33" s="175">
        <v>0.0</v>
      </c>
      <c r="DD33" s="175">
        <v>0.0</v>
      </c>
      <c r="DE33" s="175">
        <v>0.0</v>
      </c>
      <c r="DF33" s="175">
        <v>0.0</v>
      </c>
      <c r="DG33" s="175">
        <v>0.0</v>
      </c>
      <c r="DH33" s="175">
        <v>0.0</v>
      </c>
      <c r="DI33" s="175">
        <v>0.0</v>
      </c>
      <c r="DJ33" s="175">
        <v>0.0</v>
      </c>
      <c r="DK33" s="175">
        <v>0.0</v>
      </c>
      <c r="DL33" s="175">
        <v>0.0</v>
      </c>
      <c r="DM33" s="175">
        <v>0.0</v>
      </c>
      <c r="DN33" s="175">
        <v>0.0</v>
      </c>
      <c r="DO33" s="175">
        <v>0.0</v>
      </c>
      <c r="DP33" s="175">
        <v>0.0</v>
      </c>
      <c r="DQ33" s="175">
        <v>0.0</v>
      </c>
      <c r="DR33" s="175">
        <v>0.0</v>
      </c>
      <c r="DS33" s="175">
        <v>0.0</v>
      </c>
      <c r="DT33" s="175">
        <v>0.0</v>
      </c>
      <c r="DU33" s="175">
        <v>0.0</v>
      </c>
      <c r="DV33" s="175">
        <v>0.0</v>
      </c>
      <c r="DW33" s="175">
        <v>0.0</v>
      </c>
      <c r="DX33" s="175">
        <v>0.0</v>
      </c>
      <c r="DY33" s="175">
        <v>0.0</v>
      </c>
      <c r="DZ33" s="175">
        <v>0.0</v>
      </c>
      <c r="EA33" s="175">
        <v>0.0</v>
      </c>
      <c r="EB33" s="175">
        <v>0.0</v>
      </c>
      <c r="EC33" s="175">
        <v>0.0</v>
      </c>
      <c r="ED33" s="175">
        <v>0.0</v>
      </c>
      <c r="EE33" s="175">
        <v>0.0</v>
      </c>
      <c r="EF33" s="175">
        <v>0.0</v>
      </c>
      <c r="EG33" s="175">
        <v>0.0</v>
      </c>
      <c r="EH33" s="175">
        <v>0.0</v>
      </c>
      <c r="EI33" s="175">
        <v>0.0</v>
      </c>
      <c r="EJ33" s="175">
        <v>0.0</v>
      </c>
      <c r="EK33" s="175">
        <v>0.0</v>
      </c>
      <c r="EL33" s="175">
        <v>0.0</v>
      </c>
      <c r="EM33" s="176">
        <v>0.0</v>
      </c>
      <c r="EN33" s="177">
        <f t="shared" si="1"/>
        <v>75894.588</v>
      </c>
      <c r="EO33" s="178"/>
      <c r="EP33" s="178"/>
      <c r="EQ33" s="178"/>
      <c r="ER33" s="178"/>
      <c r="ES33" s="178"/>
      <c r="ET33" s="178"/>
      <c r="EU33" s="178"/>
      <c r="EV33" s="178"/>
      <c r="EW33" s="178"/>
      <c r="EX33" s="178"/>
      <c r="EY33" s="178"/>
      <c r="EZ33" s="178"/>
      <c r="FA33" s="178"/>
      <c r="FB33" s="178"/>
      <c r="FC33" s="178"/>
      <c r="FD33" s="178"/>
      <c r="FE33" s="178"/>
      <c r="FF33" s="178"/>
      <c r="FG33" s="178"/>
      <c r="FH33" s="178"/>
      <c r="FI33" s="178"/>
      <c r="FJ33" s="178"/>
      <c r="FK33" s="178"/>
      <c r="FL33" s="178"/>
      <c r="FM33" s="178"/>
      <c r="FN33" s="178"/>
      <c r="FO33" s="178"/>
      <c r="FP33" s="178"/>
      <c r="FQ33" s="178"/>
      <c r="FR33" s="178"/>
      <c r="FS33" s="178"/>
      <c r="FT33" s="178"/>
      <c r="FU33" s="178"/>
      <c r="FV33" s="178"/>
      <c r="FW33" s="178"/>
      <c r="FX33" s="178"/>
      <c r="FY33" s="178"/>
      <c r="FZ33" s="178"/>
      <c r="GA33" s="178"/>
      <c r="GB33" s="178"/>
      <c r="GC33" s="178"/>
      <c r="GD33" s="178"/>
      <c r="GE33" s="178"/>
      <c r="GF33" s="178"/>
      <c r="GG33" s="178"/>
      <c r="GH33" s="178"/>
      <c r="GI33" s="178"/>
      <c r="GJ33" s="178"/>
      <c r="GK33" s="178"/>
      <c r="GL33" s="178"/>
      <c r="GM33" s="178"/>
      <c r="GN33" s="178"/>
      <c r="GO33" s="178"/>
      <c r="GP33" s="178"/>
      <c r="GQ33" s="178"/>
      <c r="GR33" s="178"/>
      <c r="GS33" s="178"/>
      <c r="GT33" s="178"/>
      <c r="GU33" s="178"/>
      <c r="GV33" s="178"/>
      <c r="GW33" s="178"/>
      <c r="GX33" s="178"/>
      <c r="GY33" s="178"/>
      <c r="GZ33" s="178"/>
      <c r="HA33" s="178"/>
      <c r="HB33" s="178"/>
      <c r="HC33" s="178"/>
      <c r="HD33" s="178"/>
      <c r="HE33" s="178"/>
      <c r="HF33" s="178"/>
      <c r="HG33" s="178"/>
      <c r="HH33" s="178"/>
      <c r="HI33" s="178"/>
      <c r="HJ33" s="178"/>
      <c r="HK33" s="178"/>
      <c r="HL33" s="178"/>
      <c r="HM33" s="178"/>
      <c r="HN33" s="178"/>
      <c r="HO33" s="178"/>
      <c r="HP33" s="178"/>
      <c r="HQ33" s="178"/>
      <c r="HR33" s="178"/>
      <c r="HS33" s="178"/>
      <c r="HT33" s="178"/>
      <c r="HU33" s="178"/>
      <c r="HV33" s="178"/>
      <c r="HW33" s="178"/>
      <c r="HX33" s="178"/>
      <c r="HY33" s="178"/>
      <c r="HZ33" s="178"/>
      <c r="IA33" s="178"/>
      <c r="IB33" s="178"/>
      <c r="IC33" s="178"/>
      <c r="ID33" s="178"/>
      <c r="IE33" s="178"/>
      <c r="IF33" s="178"/>
      <c r="IG33" s="178"/>
      <c r="IH33" s="178"/>
      <c r="II33" s="178"/>
      <c r="IJ33" s="178"/>
      <c r="IK33" s="178"/>
      <c r="IL33" s="178"/>
      <c r="IM33" s="178"/>
      <c r="IN33" s="178"/>
      <c r="IO33" s="178"/>
      <c r="IP33" s="178"/>
      <c r="IQ33" s="178"/>
      <c r="IR33" s="178"/>
      <c r="IS33" s="178"/>
      <c r="IT33" s="178"/>
      <c r="IU33" s="178"/>
      <c r="IV33" s="178"/>
      <c r="IW33" s="178"/>
      <c r="IX33" s="178"/>
      <c r="IY33" s="178"/>
      <c r="IZ33" s="178"/>
      <c r="JA33" s="178"/>
      <c r="JB33" s="178"/>
      <c r="JC33" s="178"/>
      <c r="JD33" s="178"/>
      <c r="JE33" s="178"/>
      <c r="JF33" s="178"/>
      <c r="JG33" s="178"/>
      <c r="JH33" s="178"/>
      <c r="JI33" s="178"/>
      <c r="JJ33" s="178"/>
      <c r="JK33" s="178"/>
      <c r="JL33" s="178"/>
      <c r="JM33" s="178"/>
      <c r="JN33" s="178"/>
      <c r="JO33" s="178"/>
      <c r="JP33" s="178"/>
      <c r="JQ33" s="178"/>
      <c r="JR33" s="178"/>
      <c r="JS33" s="178"/>
      <c r="JT33" s="178"/>
      <c r="JU33" s="178"/>
      <c r="JV33" s="178"/>
      <c r="JW33" s="178"/>
    </row>
    <row r="34">
      <c r="A34" s="50" t="s">
        <v>163</v>
      </c>
      <c r="B34" s="83" t="s">
        <v>479</v>
      </c>
      <c r="C34" s="50">
        <v>1811056.0</v>
      </c>
      <c r="D34" s="175">
        <v>33.0</v>
      </c>
      <c r="E34" s="175">
        <v>0.0</v>
      </c>
      <c r="F34" s="175">
        <v>0.0</v>
      </c>
      <c r="G34" s="175">
        <v>0.0</v>
      </c>
      <c r="H34" s="175">
        <v>0.0</v>
      </c>
      <c r="I34" s="175">
        <v>35.0</v>
      </c>
      <c r="J34" s="175">
        <v>0.0</v>
      </c>
      <c r="K34" s="175">
        <v>0.0</v>
      </c>
      <c r="L34" s="175">
        <v>0.0</v>
      </c>
      <c r="M34" s="175">
        <v>0.0</v>
      </c>
      <c r="N34" s="175">
        <v>34.0</v>
      </c>
      <c r="O34" s="175">
        <v>0.0</v>
      </c>
      <c r="P34" s="175">
        <v>0.0</v>
      </c>
      <c r="Q34" s="175">
        <v>0.0</v>
      </c>
      <c r="R34" s="175">
        <v>0.0</v>
      </c>
      <c r="S34" s="175">
        <v>0.0</v>
      </c>
      <c r="T34" s="175">
        <v>0.0</v>
      </c>
      <c r="U34" s="175">
        <v>0.0</v>
      </c>
      <c r="V34" s="175">
        <v>0.0</v>
      </c>
      <c r="W34" s="175">
        <v>33.0</v>
      </c>
      <c r="X34" s="175">
        <v>0.0</v>
      </c>
      <c r="Y34" s="175">
        <v>0.0</v>
      </c>
      <c r="Z34" s="175">
        <v>0.0</v>
      </c>
      <c r="AA34" s="175">
        <v>0.0</v>
      </c>
      <c r="AB34" s="175">
        <v>0.0</v>
      </c>
      <c r="AC34" s="175">
        <v>0.0</v>
      </c>
      <c r="AD34" s="175">
        <v>32.0</v>
      </c>
      <c r="AE34" s="175">
        <v>0.0</v>
      </c>
      <c r="AF34" s="175">
        <v>0.0</v>
      </c>
      <c r="AG34" s="175">
        <v>0.0</v>
      </c>
      <c r="AH34" s="175">
        <v>0.0</v>
      </c>
      <c r="AI34" s="175">
        <v>0.0</v>
      </c>
      <c r="AJ34" s="175">
        <v>0.0</v>
      </c>
      <c r="AK34" s="175">
        <v>0.0</v>
      </c>
      <c r="AL34" s="175">
        <v>33.0</v>
      </c>
      <c r="AM34" s="175">
        <v>0.0</v>
      </c>
      <c r="AN34" s="175">
        <v>0.0</v>
      </c>
      <c r="AO34" s="175">
        <v>0.0</v>
      </c>
      <c r="AP34" s="175">
        <v>0.0</v>
      </c>
      <c r="AQ34" s="175">
        <v>0.0</v>
      </c>
      <c r="AR34" s="175">
        <v>0.0</v>
      </c>
      <c r="AS34" s="175">
        <v>0.0</v>
      </c>
      <c r="AT34" s="175">
        <v>0.0</v>
      </c>
      <c r="AU34" s="175">
        <v>0.0</v>
      </c>
      <c r="AV34" s="175">
        <v>36.0</v>
      </c>
      <c r="AW34" s="175">
        <v>0.0</v>
      </c>
      <c r="AX34" s="175">
        <v>0.0</v>
      </c>
      <c r="AY34" s="175">
        <v>0.0</v>
      </c>
      <c r="AZ34" s="175">
        <v>0.0</v>
      </c>
      <c r="BA34" s="175">
        <v>0.0</v>
      </c>
      <c r="BB34" s="175">
        <v>0.0</v>
      </c>
      <c r="BC34" s="175">
        <v>0.0</v>
      </c>
      <c r="BD34" s="175">
        <v>0.0</v>
      </c>
      <c r="BE34" s="175">
        <v>0.0</v>
      </c>
      <c r="BF34" s="175">
        <v>0.0</v>
      </c>
      <c r="BG34" s="175">
        <v>0.0</v>
      </c>
      <c r="BH34" s="175">
        <v>0.0</v>
      </c>
      <c r="BI34" s="175">
        <v>0.0</v>
      </c>
      <c r="BJ34" s="175">
        <v>0.0</v>
      </c>
      <c r="BK34" s="175">
        <v>0.0</v>
      </c>
      <c r="BL34" s="175">
        <v>0.0</v>
      </c>
      <c r="BM34" s="175">
        <v>0.0</v>
      </c>
      <c r="BN34" s="175">
        <v>0.0</v>
      </c>
      <c r="BO34" s="175">
        <v>0.0</v>
      </c>
      <c r="BP34" s="175">
        <v>0.0</v>
      </c>
      <c r="BQ34" s="175">
        <v>0.0</v>
      </c>
      <c r="BR34" s="175">
        <v>0.0</v>
      </c>
      <c r="BS34" s="175">
        <v>0.0</v>
      </c>
      <c r="BT34" s="175">
        <v>0.0</v>
      </c>
      <c r="BU34" s="175">
        <v>0.0</v>
      </c>
      <c r="BV34" s="175">
        <v>0.0</v>
      </c>
      <c r="BW34" s="175">
        <v>0.0</v>
      </c>
      <c r="BX34" s="175">
        <v>0.0</v>
      </c>
      <c r="BY34" s="175">
        <v>0.0</v>
      </c>
      <c r="BZ34" s="175">
        <v>0.0</v>
      </c>
      <c r="CA34" s="175">
        <v>0.0</v>
      </c>
      <c r="CB34" s="175">
        <v>0.0</v>
      </c>
      <c r="CC34" s="175">
        <v>0.0</v>
      </c>
      <c r="CD34" s="175">
        <v>0.0</v>
      </c>
      <c r="CE34" s="175">
        <v>0.0</v>
      </c>
      <c r="CF34" s="175">
        <v>33.0</v>
      </c>
      <c r="CG34" s="175">
        <v>0.0</v>
      </c>
      <c r="CH34" s="175">
        <v>0.0</v>
      </c>
      <c r="CI34" s="175">
        <v>0.0</v>
      </c>
      <c r="CJ34" s="175">
        <v>0.0</v>
      </c>
      <c r="CK34" s="175">
        <v>0.0</v>
      </c>
      <c r="CL34" s="175">
        <v>0.0</v>
      </c>
      <c r="CM34" s="175">
        <v>0.0</v>
      </c>
      <c r="CN34" s="175">
        <v>0.0</v>
      </c>
      <c r="CO34" s="175">
        <v>0.0</v>
      </c>
      <c r="CP34" s="175">
        <v>36.0</v>
      </c>
      <c r="CQ34" s="175">
        <v>0.0</v>
      </c>
      <c r="CR34" s="175">
        <v>0.0</v>
      </c>
      <c r="CS34" s="175">
        <v>0.0</v>
      </c>
      <c r="CT34" s="175">
        <v>0.0</v>
      </c>
      <c r="CU34" s="175">
        <v>0.0</v>
      </c>
      <c r="CV34" s="175">
        <v>0.0</v>
      </c>
      <c r="CW34" s="175">
        <v>0.0</v>
      </c>
      <c r="CX34" s="175">
        <v>0.0</v>
      </c>
      <c r="CY34" s="175">
        <v>0.0</v>
      </c>
      <c r="CZ34" s="175">
        <v>35.0</v>
      </c>
      <c r="DA34" s="175">
        <v>0.0</v>
      </c>
      <c r="DB34" s="175">
        <v>0.0</v>
      </c>
      <c r="DC34" s="175">
        <v>0.0</v>
      </c>
      <c r="DD34" s="175">
        <v>0.0</v>
      </c>
      <c r="DE34" s="175">
        <v>0.0</v>
      </c>
      <c r="DF34" s="175">
        <v>0.0</v>
      </c>
      <c r="DG34" s="175">
        <v>0.0</v>
      </c>
      <c r="DH34" s="175">
        <v>0.0</v>
      </c>
      <c r="DI34" s="175">
        <v>0.0</v>
      </c>
      <c r="DJ34" s="175">
        <v>0.0</v>
      </c>
      <c r="DK34" s="175">
        <v>0.0</v>
      </c>
      <c r="DL34" s="175">
        <v>0.0</v>
      </c>
      <c r="DM34" s="175">
        <v>0.0</v>
      </c>
      <c r="DN34" s="175">
        <v>0.0</v>
      </c>
      <c r="DO34" s="175">
        <v>0.0</v>
      </c>
      <c r="DP34" s="175">
        <v>0.0</v>
      </c>
      <c r="DQ34" s="175">
        <v>0.0</v>
      </c>
      <c r="DR34" s="175">
        <v>0.0</v>
      </c>
      <c r="DS34" s="175">
        <v>0.0</v>
      </c>
      <c r="DT34" s="175">
        <v>0.0</v>
      </c>
      <c r="DU34" s="175">
        <v>0.0</v>
      </c>
      <c r="DV34" s="175">
        <v>0.0</v>
      </c>
      <c r="DW34" s="175">
        <v>0.0</v>
      </c>
      <c r="DX34" s="175">
        <v>0.0</v>
      </c>
      <c r="DY34" s="175">
        <v>0.0</v>
      </c>
      <c r="DZ34" s="175">
        <v>0.0</v>
      </c>
      <c r="EA34" s="175">
        <v>0.0</v>
      </c>
      <c r="EB34" s="175">
        <v>0.0</v>
      </c>
      <c r="EC34" s="175">
        <v>0.0</v>
      </c>
      <c r="ED34" s="175">
        <v>0.0</v>
      </c>
      <c r="EE34" s="175">
        <v>0.0</v>
      </c>
      <c r="EF34" s="175">
        <v>0.0</v>
      </c>
      <c r="EG34" s="175">
        <v>0.0</v>
      </c>
      <c r="EH34" s="175">
        <v>0.0</v>
      </c>
      <c r="EI34" s="175">
        <v>0.0</v>
      </c>
      <c r="EJ34" s="175">
        <v>0.0</v>
      </c>
      <c r="EK34" s="175">
        <v>0.0</v>
      </c>
      <c r="EL34" s="175">
        <v>0.0</v>
      </c>
      <c r="EM34" s="176">
        <v>0.0</v>
      </c>
      <c r="EN34" s="177">
        <f t="shared" si="1"/>
        <v>19118.484</v>
      </c>
      <c r="EO34" s="178"/>
      <c r="EP34" s="178"/>
      <c r="EQ34" s="178"/>
      <c r="ER34" s="178"/>
      <c r="ES34" s="178"/>
      <c r="ET34" s="178"/>
      <c r="EU34" s="178"/>
      <c r="EV34" s="178"/>
      <c r="EW34" s="178"/>
      <c r="EX34" s="178"/>
      <c r="EY34" s="178"/>
      <c r="EZ34" s="178"/>
      <c r="FA34" s="178"/>
      <c r="FB34" s="178"/>
      <c r="FC34" s="178"/>
      <c r="FD34" s="178"/>
      <c r="FE34" s="178"/>
      <c r="FF34" s="178"/>
      <c r="FG34" s="178"/>
      <c r="FH34" s="178"/>
      <c r="FI34" s="178"/>
      <c r="FJ34" s="178"/>
      <c r="FK34" s="178"/>
      <c r="FL34" s="178"/>
      <c r="FM34" s="178"/>
      <c r="FN34" s="178"/>
      <c r="FO34" s="178"/>
      <c r="FP34" s="178"/>
      <c r="FQ34" s="178"/>
      <c r="FR34" s="178"/>
      <c r="FS34" s="178"/>
      <c r="FT34" s="178"/>
      <c r="FU34" s="178"/>
      <c r="FV34" s="178"/>
      <c r="FW34" s="178"/>
      <c r="FX34" s="178"/>
      <c r="FY34" s="178"/>
      <c r="FZ34" s="178"/>
      <c r="GA34" s="178"/>
      <c r="GB34" s="178"/>
      <c r="GC34" s="178"/>
      <c r="GD34" s="178"/>
      <c r="GE34" s="178"/>
      <c r="GF34" s="178"/>
      <c r="GG34" s="178"/>
      <c r="GH34" s="178"/>
      <c r="GI34" s="178"/>
      <c r="GJ34" s="178"/>
      <c r="GK34" s="178"/>
      <c r="GL34" s="178"/>
      <c r="GM34" s="178"/>
      <c r="GN34" s="178"/>
      <c r="GO34" s="178"/>
      <c r="GP34" s="178"/>
      <c r="GQ34" s="178"/>
      <c r="GR34" s="178"/>
      <c r="GS34" s="178"/>
      <c r="GT34" s="178"/>
      <c r="GU34" s="178"/>
      <c r="GV34" s="178"/>
      <c r="GW34" s="178"/>
      <c r="GX34" s="178"/>
      <c r="GY34" s="178"/>
      <c r="GZ34" s="178"/>
      <c r="HA34" s="178"/>
      <c r="HB34" s="178"/>
      <c r="HC34" s="178"/>
      <c r="HD34" s="178"/>
      <c r="HE34" s="178"/>
      <c r="HF34" s="178"/>
      <c r="HG34" s="178"/>
      <c r="HH34" s="178"/>
      <c r="HI34" s="178"/>
      <c r="HJ34" s="178"/>
      <c r="HK34" s="178"/>
      <c r="HL34" s="178"/>
      <c r="HM34" s="178"/>
      <c r="HN34" s="178"/>
      <c r="HO34" s="178"/>
      <c r="HP34" s="178"/>
      <c r="HQ34" s="178"/>
      <c r="HR34" s="178"/>
      <c r="HS34" s="178"/>
      <c r="HT34" s="178"/>
      <c r="HU34" s="178"/>
      <c r="HV34" s="178"/>
      <c r="HW34" s="178"/>
      <c r="HX34" s="178"/>
      <c r="HY34" s="178"/>
      <c r="HZ34" s="178"/>
      <c r="IA34" s="178"/>
      <c r="IB34" s="178"/>
      <c r="IC34" s="178"/>
      <c r="ID34" s="178"/>
      <c r="IE34" s="178"/>
      <c r="IF34" s="178"/>
      <c r="IG34" s="178"/>
      <c r="IH34" s="178"/>
      <c r="II34" s="178"/>
      <c r="IJ34" s="178"/>
      <c r="IK34" s="178"/>
      <c r="IL34" s="178"/>
      <c r="IM34" s="178"/>
      <c r="IN34" s="178"/>
      <c r="IO34" s="178"/>
      <c r="IP34" s="178"/>
      <c r="IQ34" s="178"/>
      <c r="IR34" s="178"/>
      <c r="IS34" s="178"/>
      <c r="IT34" s="178"/>
      <c r="IU34" s="178"/>
      <c r="IV34" s="178"/>
      <c r="IW34" s="178"/>
      <c r="IX34" s="178"/>
      <c r="IY34" s="178"/>
      <c r="IZ34" s="178"/>
      <c r="JA34" s="178"/>
      <c r="JB34" s="178"/>
      <c r="JC34" s="178"/>
      <c r="JD34" s="178"/>
      <c r="JE34" s="178"/>
      <c r="JF34" s="178"/>
      <c r="JG34" s="178"/>
      <c r="JH34" s="178"/>
      <c r="JI34" s="178"/>
      <c r="JJ34" s="178"/>
      <c r="JK34" s="178"/>
      <c r="JL34" s="178"/>
      <c r="JM34" s="178"/>
      <c r="JN34" s="178"/>
      <c r="JO34" s="178"/>
      <c r="JP34" s="178"/>
      <c r="JQ34" s="178"/>
      <c r="JR34" s="178"/>
      <c r="JS34" s="178"/>
      <c r="JT34" s="178"/>
      <c r="JU34" s="178"/>
      <c r="JV34" s="178"/>
      <c r="JW34" s="178"/>
    </row>
    <row r="35">
      <c r="A35" s="50" t="s">
        <v>179</v>
      </c>
      <c r="B35" s="83" t="s">
        <v>479</v>
      </c>
      <c r="C35" s="50">
        <v>1811057.0</v>
      </c>
      <c r="D35" s="175">
        <v>3502.0</v>
      </c>
      <c r="E35" s="175">
        <v>0.0</v>
      </c>
      <c r="F35" s="175">
        <v>0.0</v>
      </c>
      <c r="G35" s="175">
        <v>0.0</v>
      </c>
      <c r="H35" s="175">
        <v>0.0</v>
      </c>
      <c r="I35" s="175">
        <v>3745.0</v>
      </c>
      <c r="J35" s="175">
        <v>0.0</v>
      </c>
      <c r="K35" s="175">
        <v>0.0</v>
      </c>
      <c r="L35" s="175">
        <v>0.0</v>
      </c>
      <c r="M35" s="175">
        <v>0.0</v>
      </c>
      <c r="N35" s="175">
        <v>3669.0</v>
      </c>
      <c r="O35" s="175">
        <v>0.0</v>
      </c>
      <c r="P35" s="175">
        <v>0.0</v>
      </c>
      <c r="Q35" s="175">
        <v>0.0</v>
      </c>
      <c r="R35" s="175">
        <v>0.0</v>
      </c>
      <c r="S35" s="175">
        <v>0.0</v>
      </c>
      <c r="T35" s="175">
        <v>0.0</v>
      </c>
      <c r="U35" s="175">
        <v>0.0</v>
      </c>
      <c r="V35" s="175">
        <v>3531.0</v>
      </c>
      <c r="W35" s="175">
        <v>0.0</v>
      </c>
      <c r="X35" s="175">
        <v>0.0</v>
      </c>
      <c r="Y35" s="175">
        <v>0.0</v>
      </c>
      <c r="Z35" s="175">
        <v>0.0</v>
      </c>
      <c r="AA35" s="175">
        <v>0.0</v>
      </c>
      <c r="AB35" s="175">
        <v>0.0</v>
      </c>
      <c r="AC35" s="175">
        <v>0.0</v>
      </c>
      <c r="AD35" s="175">
        <v>0.0</v>
      </c>
      <c r="AE35" s="175">
        <v>3388.0</v>
      </c>
      <c r="AF35" s="175">
        <v>0.0</v>
      </c>
      <c r="AG35" s="175">
        <v>0.0</v>
      </c>
      <c r="AH35" s="175">
        <v>0.0</v>
      </c>
      <c r="AI35" s="175">
        <v>0.0</v>
      </c>
      <c r="AJ35" s="175">
        <v>0.0</v>
      </c>
      <c r="AK35" s="175">
        <v>0.0</v>
      </c>
      <c r="AL35" s="175">
        <v>0.0</v>
      </c>
      <c r="AM35" s="175">
        <v>3567.0</v>
      </c>
      <c r="AN35" s="175">
        <v>0.0</v>
      </c>
      <c r="AO35" s="175">
        <v>0.0</v>
      </c>
      <c r="AP35" s="175">
        <v>0.0</v>
      </c>
      <c r="AQ35" s="175">
        <v>0.0</v>
      </c>
      <c r="AR35" s="175">
        <v>0.0</v>
      </c>
      <c r="AS35" s="175">
        <v>0.0</v>
      </c>
      <c r="AT35" s="175">
        <v>0.0</v>
      </c>
      <c r="AU35" s="175">
        <v>3852.0</v>
      </c>
      <c r="AV35" s="175">
        <v>0.0</v>
      </c>
      <c r="AW35" s="175">
        <v>0.0</v>
      </c>
      <c r="AX35" s="175">
        <v>0.0</v>
      </c>
      <c r="AY35" s="175">
        <v>0.0</v>
      </c>
      <c r="AZ35" s="175">
        <v>0.0</v>
      </c>
      <c r="BA35" s="175">
        <v>0.0</v>
      </c>
      <c r="BB35" s="175">
        <v>0.0</v>
      </c>
      <c r="BC35" s="175">
        <v>0.0</v>
      </c>
      <c r="BD35" s="175">
        <v>0.0</v>
      </c>
      <c r="BE35" s="175">
        <v>0.0</v>
      </c>
      <c r="BF35" s="175">
        <v>0.0</v>
      </c>
      <c r="BG35" s="175">
        <v>0.0</v>
      </c>
      <c r="BH35" s="175">
        <v>0.0</v>
      </c>
      <c r="BI35" s="175">
        <v>0.0</v>
      </c>
      <c r="BJ35" s="175">
        <v>0.0</v>
      </c>
      <c r="BK35" s="175">
        <v>0.0</v>
      </c>
      <c r="BL35" s="175">
        <v>0.0</v>
      </c>
      <c r="BM35" s="175">
        <v>0.0</v>
      </c>
      <c r="BN35" s="175">
        <v>0.0</v>
      </c>
      <c r="BO35" s="175">
        <v>0.0</v>
      </c>
      <c r="BP35" s="175">
        <v>3502.0</v>
      </c>
      <c r="BQ35" s="175">
        <v>0.0</v>
      </c>
      <c r="BR35" s="175">
        <v>0.0</v>
      </c>
      <c r="BS35" s="175">
        <v>0.0</v>
      </c>
      <c r="BT35" s="175">
        <v>0.0</v>
      </c>
      <c r="BU35" s="175">
        <v>0.0</v>
      </c>
      <c r="BV35" s="175">
        <v>0.0</v>
      </c>
      <c r="BW35" s="175">
        <v>0.0</v>
      </c>
      <c r="BX35" s="175">
        <v>0.0</v>
      </c>
      <c r="BY35" s="175">
        <v>0.0</v>
      </c>
      <c r="BZ35" s="175">
        <v>3567.0</v>
      </c>
      <c r="CA35" s="175">
        <v>0.0</v>
      </c>
      <c r="CB35" s="175">
        <v>0.0</v>
      </c>
      <c r="CC35" s="175">
        <v>0.0</v>
      </c>
      <c r="CD35" s="175">
        <v>0.0</v>
      </c>
      <c r="CE35" s="175">
        <v>0.0</v>
      </c>
      <c r="CF35" s="175">
        <v>0.0</v>
      </c>
      <c r="CG35" s="175">
        <v>0.0</v>
      </c>
      <c r="CH35" s="175">
        <v>0.0</v>
      </c>
      <c r="CI35" s="175">
        <v>0.0</v>
      </c>
      <c r="CJ35" s="175">
        <v>0.0</v>
      </c>
      <c r="CK35" s="175">
        <v>0.0</v>
      </c>
      <c r="CL35" s="175">
        <v>0.0</v>
      </c>
      <c r="CM35" s="175">
        <v>0.0</v>
      </c>
      <c r="CN35" s="175">
        <v>0.0</v>
      </c>
      <c r="CO35" s="175">
        <v>0.0</v>
      </c>
      <c r="CP35" s="175">
        <v>0.0</v>
      </c>
      <c r="CQ35" s="175">
        <v>3852.0</v>
      </c>
      <c r="CR35" s="175">
        <v>0.0</v>
      </c>
      <c r="CS35" s="175">
        <v>0.0</v>
      </c>
      <c r="CT35" s="175">
        <v>0.0</v>
      </c>
      <c r="CU35" s="175">
        <v>0.0</v>
      </c>
      <c r="CV35" s="175">
        <v>0.0</v>
      </c>
      <c r="CW35" s="175">
        <v>0.0</v>
      </c>
      <c r="CX35" s="175">
        <v>0.0</v>
      </c>
      <c r="CY35" s="175">
        <v>0.0</v>
      </c>
      <c r="CZ35" s="175">
        <v>0.0</v>
      </c>
      <c r="DA35" s="175">
        <v>3745.0</v>
      </c>
      <c r="DB35" s="175">
        <v>0.0</v>
      </c>
      <c r="DC35" s="175">
        <v>0.0</v>
      </c>
      <c r="DD35" s="175">
        <v>0.0</v>
      </c>
      <c r="DE35" s="175">
        <v>0.0</v>
      </c>
      <c r="DF35" s="175">
        <v>0.0</v>
      </c>
      <c r="DG35" s="175">
        <v>0.0</v>
      </c>
      <c r="DH35" s="175">
        <v>0.0</v>
      </c>
      <c r="DI35" s="175">
        <v>0.0</v>
      </c>
      <c r="DJ35" s="175">
        <v>0.0</v>
      </c>
      <c r="DK35" s="175">
        <v>0.0</v>
      </c>
      <c r="DL35" s="175">
        <v>0.0</v>
      </c>
      <c r="DM35" s="175">
        <v>0.0</v>
      </c>
      <c r="DN35" s="175">
        <v>0.0</v>
      </c>
      <c r="DO35" s="175">
        <v>0.0</v>
      </c>
      <c r="DP35" s="175">
        <v>0.0</v>
      </c>
      <c r="DQ35" s="175">
        <v>0.0</v>
      </c>
      <c r="DR35" s="175">
        <v>0.0</v>
      </c>
      <c r="DS35" s="175">
        <v>0.0</v>
      </c>
      <c r="DT35" s="175">
        <v>0.0</v>
      </c>
      <c r="DU35" s="175">
        <v>0.0</v>
      </c>
      <c r="DV35" s="175">
        <v>0.0</v>
      </c>
      <c r="DW35" s="175">
        <v>0.0</v>
      </c>
      <c r="DX35" s="175">
        <v>0.0</v>
      </c>
      <c r="DY35" s="175">
        <v>0.0</v>
      </c>
      <c r="DZ35" s="175">
        <v>0.0</v>
      </c>
      <c r="EA35" s="175">
        <v>0.0</v>
      </c>
      <c r="EB35" s="175">
        <v>0.0</v>
      </c>
      <c r="EC35" s="175">
        <v>0.0</v>
      </c>
      <c r="ED35" s="175">
        <v>0.0</v>
      </c>
      <c r="EE35" s="175">
        <v>0.0</v>
      </c>
      <c r="EF35" s="175">
        <v>0.0</v>
      </c>
      <c r="EG35" s="175">
        <v>0.0</v>
      </c>
      <c r="EH35" s="175">
        <v>0.0</v>
      </c>
      <c r="EI35" s="175">
        <v>0.0</v>
      </c>
      <c r="EJ35" s="175">
        <v>0.0</v>
      </c>
      <c r="EK35" s="175">
        <v>0.0</v>
      </c>
      <c r="EL35" s="175">
        <v>0.0</v>
      </c>
      <c r="EM35" s="176">
        <v>0.0</v>
      </c>
      <c r="EN35" s="177">
        <f t="shared" si="1"/>
        <v>2028876.696</v>
      </c>
      <c r="EO35" s="178"/>
      <c r="EP35" s="178"/>
      <c r="EQ35" s="178"/>
      <c r="ER35" s="178"/>
      <c r="ES35" s="178"/>
      <c r="ET35" s="178"/>
      <c r="EU35" s="178"/>
      <c r="EV35" s="178"/>
      <c r="EW35" s="178"/>
      <c r="EX35" s="178"/>
      <c r="EY35" s="178"/>
      <c r="EZ35" s="178"/>
      <c r="FA35" s="178"/>
      <c r="FB35" s="178"/>
      <c r="FC35" s="178"/>
      <c r="FD35" s="178"/>
      <c r="FE35" s="178"/>
      <c r="FF35" s="178"/>
      <c r="FG35" s="178"/>
      <c r="FH35" s="178"/>
      <c r="FI35" s="178"/>
      <c r="FJ35" s="178"/>
      <c r="FK35" s="178"/>
      <c r="FL35" s="178"/>
      <c r="FM35" s="178"/>
      <c r="FN35" s="178"/>
      <c r="FO35" s="178"/>
      <c r="FP35" s="178"/>
      <c r="FQ35" s="178"/>
      <c r="FR35" s="178"/>
      <c r="FS35" s="178"/>
      <c r="FT35" s="178"/>
      <c r="FU35" s="178"/>
      <c r="FV35" s="178"/>
      <c r="FW35" s="178"/>
      <c r="FX35" s="178"/>
      <c r="FY35" s="178"/>
      <c r="FZ35" s="178"/>
      <c r="GA35" s="178"/>
      <c r="GB35" s="178"/>
      <c r="GC35" s="178"/>
      <c r="GD35" s="178"/>
      <c r="GE35" s="178"/>
      <c r="GF35" s="178"/>
      <c r="GG35" s="178"/>
      <c r="GH35" s="178"/>
      <c r="GI35" s="178"/>
      <c r="GJ35" s="178"/>
      <c r="GK35" s="178"/>
      <c r="GL35" s="178"/>
      <c r="GM35" s="178"/>
      <c r="GN35" s="178"/>
      <c r="GO35" s="178"/>
      <c r="GP35" s="178"/>
      <c r="GQ35" s="178"/>
      <c r="GR35" s="178"/>
      <c r="GS35" s="178"/>
      <c r="GT35" s="178"/>
      <c r="GU35" s="178"/>
      <c r="GV35" s="178"/>
      <c r="GW35" s="178"/>
      <c r="GX35" s="178"/>
      <c r="GY35" s="178"/>
      <c r="GZ35" s="178"/>
      <c r="HA35" s="178"/>
      <c r="HB35" s="178"/>
      <c r="HC35" s="178"/>
      <c r="HD35" s="178"/>
      <c r="HE35" s="178"/>
      <c r="HF35" s="178"/>
      <c r="HG35" s="178"/>
      <c r="HH35" s="178"/>
      <c r="HI35" s="178"/>
      <c r="HJ35" s="178"/>
      <c r="HK35" s="178"/>
      <c r="HL35" s="178"/>
      <c r="HM35" s="178"/>
      <c r="HN35" s="178"/>
      <c r="HO35" s="178"/>
      <c r="HP35" s="178"/>
      <c r="HQ35" s="178"/>
      <c r="HR35" s="178"/>
      <c r="HS35" s="178"/>
      <c r="HT35" s="178"/>
      <c r="HU35" s="178"/>
      <c r="HV35" s="178"/>
      <c r="HW35" s="178"/>
      <c r="HX35" s="178"/>
      <c r="HY35" s="178"/>
      <c r="HZ35" s="178"/>
      <c r="IA35" s="178"/>
      <c r="IB35" s="178"/>
      <c r="IC35" s="178"/>
      <c r="ID35" s="178"/>
      <c r="IE35" s="178"/>
      <c r="IF35" s="178"/>
      <c r="IG35" s="178"/>
      <c r="IH35" s="178"/>
      <c r="II35" s="178"/>
      <c r="IJ35" s="178"/>
      <c r="IK35" s="178"/>
      <c r="IL35" s="178"/>
      <c r="IM35" s="178"/>
      <c r="IN35" s="178"/>
      <c r="IO35" s="178"/>
      <c r="IP35" s="178"/>
      <c r="IQ35" s="178"/>
      <c r="IR35" s="178"/>
      <c r="IS35" s="178"/>
      <c r="IT35" s="178"/>
      <c r="IU35" s="178"/>
      <c r="IV35" s="178"/>
      <c r="IW35" s="178"/>
      <c r="IX35" s="178"/>
      <c r="IY35" s="178"/>
      <c r="IZ35" s="178"/>
      <c r="JA35" s="178"/>
      <c r="JB35" s="178"/>
      <c r="JC35" s="178"/>
      <c r="JD35" s="178"/>
      <c r="JE35" s="178"/>
      <c r="JF35" s="178"/>
      <c r="JG35" s="178"/>
      <c r="JH35" s="178"/>
      <c r="JI35" s="178"/>
      <c r="JJ35" s="178"/>
      <c r="JK35" s="178"/>
      <c r="JL35" s="178"/>
      <c r="JM35" s="178"/>
      <c r="JN35" s="178"/>
      <c r="JO35" s="178"/>
      <c r="JP35" s="178"/>
      <c r="JQ35" s="178"/>
      <c r="JR35" s="178"/>
      <c r="JS35" s="178"/>
      <c r="JT35" s="178"/>
      <c r="JU35" s="178"/>
      <c r="JV35" s="178"/>
      <c r="JW35" s="178"/>
    </row>
    <row r="36">
      <c r="A36" s="50" t="s">
        <v>179</v>
      </c>
      <c r="B36" s="83" t="s">
        <v>479</v>
      </c>
      <c r="C36" s="50">
        <v>1811058.0</v>
      </c>
      <c r="D36" s="175">
        <v>8575.0</v>
      </c>
      <c r="E36" s="175">
        <v>0.0</v>
      </c>
      <c r="F36" s="175">
        <v>0.0</v>
      </c>
      <c r="G36" s="175">
        <v>0.0</v>
      </c>
      <c r="H36" s="175">
        <v>0.0</v>
      </c>
      <c r="I36" s="175">
        <v>9170.0</v>
      </c>
      <c r="J36" s="175">
        <v>0.0</v>
      </c>
      <c r="K36" s="175">
        <v>0.0</v>
      </c>
      <c r="L36" s="175">
        <v>0.0</v>
      </c>
      <c r="M36" s="175">
        <v>0.0</v>
      </c>
      <c r="N36" s="175">
        <v>8983.0</v>
      </c>
      <c r="O36" s="175">
        <v>0.0</v>
      </c>
      <c r="P36" s="175">
        <v>0.0</v>
      </c>
      <c r="Q36" s="175">
        <v>0.0</v>
      </c>
      <c r="R36" s="175">
        <v>0.0</v>
      </c>
      <c r="S36" s="175">
        <v>0.0</v>
      </c>
      <c r="T36" s="175">
        <v>0.0</v>
      </c>
      <c r="U36" s="175">
        <v>0.0</v>
      </c>
      <c r="V36" s="175">
        <v>8646.0</v>
      </c>
      <c r="W36" s="175">
        <v>0.0</v>
      </c>
      <c r="X36" s="175">
        <v>0.0</v>
      </c>
      <c r="Y36" s="175">
        <v>0.0</v>
      </c>
      <c r="Z36" s="175">
        <v>0.0</v>
      </c>
      <c r="AA36" s="175">
        <v>0.0</v>
      </c>
      <c r="AB36" s="175">
        <v>0.0</v>
      </c>
      <c r="AC36" s="175">
        <v>0.0</v>
      </c>
      <c r="AD36" s="175">
        <v>0.0</v>
      </c>
      <c r="AE36" s="175">
        <v>8297.0</v>
      </c>
      <c r="AF36" s="175">
        <v>0.0</v>
      </c>
      <c r="AG36" s="175">
        <v>0.0</v>
      </c>
      <c r="AH36" s="175">
        <v>0.0</v>
      </c>
      <c r="AI36" s="175">
        <v>0.0</v>
      </c>
      <c r="AJ36" s="175">
        <v>0.0</v>
      </c>
      <c r="AK36" s="175">
        <v>0.0</v>
      </c>
      <c r="AL36" s="175">
        <v>0.0</v>
      </c>
      <c r="AM36" s="175">
        <v>8733.0</v>
      </c>
      <c r="AN36" s="175">
        <v>0.0</v>
      </c>
      <c r="AO36" s="175">
        <v>0.0</v>
      </c>
      <c r="AP36" s="175">
        <v>0.0</v>
      </c>
      <c r="AQ36" s="175">
        <v>0.0</v>
      </c>
      <c r="AR36" s="175">
        <v>0.0</v>
      </c>
      <c r="AS36" s="175">
        <v>0.0</v>
      </c>
      <c r="AT36" s="175">
        <v>0.0</v>
      </c>
      <c r="AU36" s="175">
        <v>9432.0</v>
      </c>
      <c r="AV36" s="175">
        <v>0.0</v>
      </c>
      <c r="AW36" s="175">
        <v>0.0</v>
      </c>
      <c r="AX36" s="175">
        <v>0.0</v>
      </c>
      <c r="AY36" s="175">
        <v>0.0</v>
      </c>
      <c r="AZ36" s="175">
        <v>0.0</v>
      </c>
      <c r="BA36" s="175">
        <v>0.0</v>
      </c>
      <c r="BB36" s="175">
        <v>0.0</v>
      </c>
      <c r="BC36" s="175">
        <v>0.0</v>
      </c>
      <c r="BD36" s="175">
        <v>0.0</v>
      </c>
      <c r="BE36" s="175">
        <v>0.0</v>
      </c>
      <c r="BF36" s="175">
        <v>0.0</v>
      </c>
      <c r="BG36" s="175">
        <v>0.0</v>
      </c>
      <c r="BH36" s="175">
        <v>0.0</v>
      </c>
      <c r="BI36" s="175">
        <v>0.0</v>
      </c>
      <c r="BJ36" s="175">
        <v>0.0</v>
      </c>
      <c r="BK36" s="175">
        <v>0.0</v>
      </c>
      <c r="BL36" s="175">
        <v>0.0</v>
      </c>
      <c r="BM36" s="175">
        <v>0.0</v>
      </c>
      <c r="BN36" s="175">
        <v>0.0</v>
      </c>
      <c r="BO36" s="175">
        <v>0.0</v>
      </c>
      <c r="BP36" s="175">
        <v>8575.0</v>
      </c>
      <c r="BQ36" s="175">
        <v>0.0</v>
      </c>
      <c r="BR36" s="175">
        <v>0.0</v>
      </c>
      <c r="BS36" s="175">
        <v>0.0</v>
      </c>
      <c r="BT36" s="175">
        <v>0.0</v>
      </c>
      <c r="BU36" s="175">
        <v>0.0</v>
      </c>
      <c r="BV36" s="175">
        <v>0.0</v>
      </c>
      <c r="BW36" s="175">
        <v>0.0</v>
      </c>
      <c r="BX36" s="175">
        <v>0.0</v>
      </c>
      <c r="BY36" s="175">
        <v>0.0</v>
      </c>
      <c r="BZ36" s="175">
        <v>8733.0</v>
      </c>
      <c r="CA36" s="175">
        <v>0.0</v>
      </c>
      <c r="CB36" s="175">
        <v>0.0</v>
      </c>
      <c r="CC36" s="175">
        <v>0.0</v>
      </c>
      <c r="CD36" s="175">
        <v>0.0</v>
      </c>
      <c r="CE36" s="175">
        <v>0.0</v>
      </c>
      <c r="CF36" s="175">
        <v>0.0</v>
      </c>
      <c r="CG36" s="175">
        <v>0.0</v>
      </c>
      <c r="CH36" s="175">
        <v>0.0</v>
      </c>
      <c r="CI36" s="175">
        <v>0.0</v>
      </c>
      <c r="CJ36" s="175">
        <v>0.0</v>
      </c>
      <c r="CK36" s="175">
        <v>0.0</v>
      </c>
      <c r="CL36" s="175">
        <v>0.0</v>
      </c>
      <c r="CM36" s="175">
        <v>0.0</v>
      </c>
      <c r="CN36" s="175">
        <v>0.0</v>
      </c>
      <c r="CO36" s="175">
        <v>0.0</v>
      </c>
      <c r="CP36" s="175">
        <v>0.0</v>
      </c>
      <c r="CQ36" s="175">
        <v>9432.0</v>
      </c>
      <c r="CR36" s="175">
        <v>0.0</v>
      </c>
      <c r="CS36" s="175">
        <v>0.0</v>
      </c>
      <c r="CT36" s="175">
        <v>0.0</v>
      </c>
      <c r="CU36" s="175">
        <v>0.0</v>
      </c>
      <c r="CV36" s="175">
        <v>0.0</v>
      </c>
      <c r="CW36" s="175">
        <v>0.0</v>
      </c>
      <c r="CX36" s="175">
        <v>0.0</v>
      </c>
      <c r="CY36" s="175">
        <v>0.0</v>
      </c>
      <c r="CZ36" s="175">
        <v>0.0</v>
      </c>
      <c r="DA36" s="175">
        <v>9170.0</v>
      </c>
      <c r="DB36" s="175">
        <v>0.0</v>
      </c>
      <c r="DC36" s="175">
        <v>0.0</v>
      </c>
      <c r="DD36" s="175">
        <v>0.0</v>
      </c>
      <c r="DE36" s="175">
        <v>0.0</v>
      </c>
      <c r="DF36" s="175">
        <v>0.0</v>
      </c>
      <c r="DG36" s="175">
        <v>0.0</v>
      </c>
      <c r="DH36" s="175">
        <v>0.0</v>
      </c>
      <c r="DI36" s="175">
        <v>0.0</v>
      </c>
      <c r="DJ36" s="175">
        <v>0.0</v>
      </c>
      <c r="DK36" s="175">
        <v>0.0</v>
      </c>
      <c r="DL36" s="175">
        <v>0.0</v>
      </c>
      <c r="DM36" s="175">
        <v>0.0</v>
      </c>
      <c r="DN36" s="175">
        <v>0.0</v>
      </c>
      <c r="DO36" s="175">
        <v>0.0</v>
      </c>
      <c r="DP36" s="175">
        <v>0.0</v>
      </c>
      <c r="DQ36" s="175">
        <v>0.0</v>
      </c>
      <c r="DR36" s="175">
        <v>0.0</v>
      </c>
      <c r="DS36" s="175">
        <v>0.0</v>
      </c>
      <c r="DT36" s="175">
        <v>0.0</v>
      </c>
      <c r="DU36" s="175">
        <v>0.0</v>
      </c>
      <c r="DV36" s="175">
        <v>0.0</v>
      </c>
      <c r="DW36" s="175">
        <v>0.0</v>
      </c>
      <c r="DX36" s="175">
        <v>0.0</v>
      </c>
      <c r="DY36" s="175">
        <v>0.0</v>
      </c>
      <c r="DZ36" s="175">
        <v>0.0</v>
      </c>
      <c r="EA36" s="175">
        <v>0.0</v>
      </c>
      <c r="EB36" s="175">
        <v>0.0</v>
      </c>
      <c r="EC36" s="175">
        <v>0.0</v>
      </c>
      <c r="ED36" s="175">
        <v>0.0</v>
      </c>
      <c r="EE36" s="175">
        <v>0.0</v>
      </c>
      <c r="EF36" s="175">
        <v>0.0</v>
      </c>
      <c r="EG36" s="175">
        <v>0.0</v>
      </c>
      <c r="EH36" s="175">
        <v>0.0</v>
      </c>
      <c r="EI36" s="175">
        <v>0.0</v>
      </c>
      <c r="EJ36" s="175">
        <v>0.0</v>
      </c>
      <c r="EK36" s="175">
        <v>0.0</v>
      </c>
      <c r="EL36" s="175">
        <v>0.0</v>
      </c>
      <c r="EM36" s="176">
        <v>0.0</v>
      </c>
      <c r="EN36" s="177">
        <f t="shared" si="1"/>
        <v>4967909.1</v>
      </c>
      <c r="EO36" s="178"/>
      <c r="EP36" s="178"/>
      <c r="EQ36" s="178"/>
      <c r="ER36" s="178"/>
      <c r="ES36" s="178"/>
      <c r="ET36" s="178"/>
      <c r="EU36" s="178"/>
      <c r="EV36" s="178"/>
      <c r="EW36" s="178"/>
      <c r="EX36" s="178"/>
      <c r="EY36" s="178"/>
      <c r="EZ36" s="178"/>
      <c r="FA36" s="178"/>
      <c r="FB36" s="178"/>
      <c r="FC36" s="178"/>
      <c r="FD36" s="178"/>
      <c r="FE36" s="178"/>
      <c r="FF36" s="178"/>
      <c r="FG36" s="178"/>
      <c r="FH36" s="178"/>
      <c r="FI36" s="178"/>
      <c r="FJ36" s="178"/>
      <c r="FK36" s="178"/>
      <c r="FL36" s="178"/>
      <c r="FM36" s="178"/>
      <c r="FN36" s="178"/>
      <c r="FO36" s="178"/>
      <c r="FP36" s="178"/>
      <c r="FQ36" s="178"/>
      <c r="FR36" s="178"/>
      <c r="FS36" s="178"/>
      <c r="FT36" s="178"/>
      <c r="FU36" s="178"/>
      <c r="FV36" s="178"/>
      <c r="FW36" s="178"/>
      <c r="FX36" s="178"/>
      <c r="FY36" s="178"/>
      <c r="FZ36" s="178"/>
      <c r="GA36" s="178"/>
      <c r="GB36" s="178"/>
      <c r="GC36" s="178"/>
      <c r="GD36" s="178"/>
      <c r="GE36" s="178"/>
      <c r="GF36" s="178"/>
      <c r="GG36" s="178"/>
      <c r="GH36" s="178"/>
      <c r="GI36" s="178"/>
      <c r="GJ36" s="178"/>
      <c r="GK36" s="178"/>
      <c r="GL36" s="178"/>
      <c r="GM36" s="178"/>
      <c r="GN36" s="178"/>
      <c r="GO36" s="178"/>
      <c r="GP36" s="178"/>
      <c r="GQ36" s="178"/>
      <c r="GR36" s="178"/>
      <c r="GS36" s="178"/>
      <c r="GT36" s="178"/>
      <c r="GU36" s="178"/>
      <c r="GV36" s="178"/>
      <c r="GW36" s="178"/>
      <c r="GX36" s="178"/>
      <c r="GY36" s="178"/>
      <c r="GZ36" s="178"/>
      <c r="HA36" s="178"/>
      <c r="HB36" s="178"/>
      <c r="HC36" s="178"/>
      <c r="HD36" s="178"/>
      <c r="HE36" s="178"/>
      <c r="HF36" s="178"/>
      <c r="HG36" s="178"/>
      <c r="HH36" s="178"/>
      <c r="HI36" s="178"/>
      <c r="HJ36" s="178"/>
      <c r="HK36" s="178"/>
      <c r="HL36" s="178"/>
      <c r="HM36" s="178"/>
      <c r="HN36" s="178"/>
      <c r="HO36" s="178"/>
      <c r="HP36" s="178"/>
      <c r="HQ36" s="178"/>
      <c r="HR36" s="178"/>
      <c r="HS36" s="178"/>
      <c r="HT36" s="178"/>
      <c r="HU36" s="178"/>
      <c r="HV36" s="178"/>
      <c r="HW36" s="178"/>
      <c r="HX36" s="178"/>
      <c r="HY36" s="178"/>
      <c r="HZ36" s="178"/>
      <c r="IA36" s="178"/>
      <c r="IB36" s="178"/>
      <c r="IC36" s="178"/>
      <c r="ID36" s="178"/>
      <c r="IE36" s="178"/>
      <c r="IF36" s="178"/>
      <c r="IG36" s="178"/>
      <c r="IH36" s="178"/>
      <c r="II36" s="178"/>
      <c r="IJ36" s="178"/>
      <c r="IK36" s="178"/>
      <c r="IL36" s="178"/>
      <c r="IM36" s="178"/>
      <c r="IN36" s="178"/>
      <c r="IO36" s="178"/>
      <c r="IP36" s="178"/>
      <c r="IQ36" s="178"/>
      <c r="IR36" s="178"/>
      <c r="IS36" s="178"/>
      <c r="IT36" s="178"/>
      <c r="IU36" s="178"/>
      <c r="IV36" s="178"/>
      <c r="IW36" s="178"/>
      <c r="IX36" s="178"/>
      <c r="IY36" s="178"/>
      <c r="IZ36" s="178"/>
      <c r="JA36" s="178"/>
      <c r="JB36" s="178"/>
      <c r="JC36" s="178"/>
      <c r="JD36" s="178"/>
      <c r="JE36" s="178"/>
      <c r="JF36" s="178"/>
      <c r="JG36" s="178"/>
      <c r="JH36" s="178"/>
      <c r="JI36" s="178"/>
      <c r="JJ36" s="178"/>
      <c r="JK36" s="178"/>
      <c r="JL36" s="178"/>
      <c r="JM36" s="178"/>
      <c r="JN36" s="178"/>
      <c r="JO36" s="178"/>
      <c r="JP36" s="178"/>
      <c r="JQ36" s="178"/>
      <c r="JR36" s="178"/>
      <c r="JS36" s="178"/>
      <c r="JT36" s="178"/>
      <c r="JU36" s="178"/>
      <c r="JV36" s="178"/>
      <c r="JW36" s="178"/>
    </row>
    <row r="37">
      <c r="A37" s="50" t="s">
        <v>179</v>
      </c>
      <c r="B37" s="83" t="s">
        <v>479</v>
      </c>
      <c r="C37" s="50">
        <v>1811059.0</v>
      </c>
      <c r="D37" s="175">
        <v>5138.0</v>
      </c>
      <c r="E37" s="175">
        <v>0.0</v>
      </c>
      <c r="F37" s="175">
        <v>0.0</v>
      </c>
      <c r="G37" s="175">
        <v>0.0</v>
      </c>
      <c r="H37" s="175">
        <v>0.0</v>
      </c>
      <c r="I37" s="175">
        <v>5495.0</v>
      </c>
      <c r="J37" s="175">
        <v>0.0</v>
      </c>
      <c r="K37" s="175">
        <v>0.0</v>
      </c>
      <c r="L37" s="175">
        <v>0.0</v>
      </c>
      <c r="M37" s="175">
        <v>0.0</v>
      </c>
      <c r="N37" s="175">
        <v>5383.0</v>
      </c>
      <c r="O37" s="175">
        <v>0.0</v>
      </c>
      <c r="P37" s="175">
        <v>0.0</v>
      </c>
      <c r="Q37" s="175">
        <v>0.0</v>
      </c>
      <c r="R37" s="175">
        <v>0.0</v>
      </c>
      <c r="S37" s="175">
        <v>0.0</v>
      </c>
      <c r="T37" s="175">
        <v>0.0</v>
      </c>
      <c r="U37" s="175">
        <v>0.0</v>
      </c>
      <c r="V37" s="175">
        <v>5181.0</v>
      </c>
      <c r="W37" s="175">
        <v>0.0</v>
      </c>
      <c r="X37" s="175">
        <v>0.0</v>
      </c>
      <c r="Y37" s="175">
        <v>0.0</v>
      </c>
      <c r="Z37" s="175">
        <v>0.0</v>
      </c>
      <c r="AA37" s="175">
        <v>0.0</v>
      </c>
      <c r="AB37" s="175">
        <v>0.0</v>
      </c>
      <c r="AC37" s="175">
        <v>0.0</v>
      </c>
      <c r="AD37" s="175">
        <v>0.0</v>
      </c>
      <c r="AE37" s="175">
        <v>4972.0</v>
      </c>
      <c r="AF37" s="175">
        <v>0.0</v>
      </c>
      <c r="AG37" s="175">
        <v>0.0</v>
      </c>
      <c r="AH37" s="175">
        <v>0.0</v>
      </c>
      <c r="AI37" s="175">
        <v>0.0</v>
      </c>
      <c r="AJ37" s="175">
        <v>0.0</v>
      </c>
      <c r="AK37" s="175">
        <v>0.0</v>
      </c>
      <c r="AL37" s="175">
        <v>0.0</v>
      </c>
      <c r="AM37" s="175">
        <v>5233.0</v>
      </c>
      <c r="AN37" s="175">
        <v>0.0</v>
      </c>
      <c r="AO37" s="175">
        <v>0.0</v>
      </c>
      <c r="AP37" s="175">
        <v>0.0</v>
      </c>
      <c r="AQ37" s="175">
        <v>0.0</v>
      </c>
      <c r="AR37" s="175">
        <v>0.0</v>
      </c>
      <c r="AS37" s="175">
        <v>0.0</v>
      </c>
      <c r="AT37" s="175">
        <v>0.0</v>
      </c>
      <c r="AU37" s="175">
        <v>5652.0</v>
      </c>
      <c r="AV37" s="175">
        <v>0.0</v>
      </c>
      <c r="AW37" s="175">
        <v>0.0</v>
      </c>
      <c r="AX37" s="175">
        <v>0.0</v>
      </c>
      <c r="AY37" s="175">
        <v>0.0</v>
      </c>
      <c r="AZ37" s="175">
        <v>0.0</v>
      </c>
      <c r="BA37" s="175">
        <v>0.0</v>
      </c>
      <c r="BB37" s="175">
        <v>0.0</v>
      </c>
      <c r="BC37" s="175">
        <v>0.0</v>
      </c>
      <c r="BD37" s="175">
        <v>0.0</v>
      </c>
      <c r="BE37" s="175">
        <v>0.0</v>
      </c>
      <c r="BF37" s="175">
        <v>0.0</v>
      </c>
      <c r="BG37" s="175">
        <v>0.0</v>
      </c>
      <c r="BH37" s="175">
        <v>0.0</v>
      </c>
      <c r="BI37" s="175">
        <v>0.0</v>
      </c>
      <c r="BJ37" s="175">
        <v>0.0</v>
      </c>
      <c r="BK37" s="175">
        <v>0.0</v>
      </c>
      <c r="BL37" s="175">
        <v>0.0</v>
      </c>
      <c r="BM37" s="175">
        <v>0.0</v>
      </c>
      <c r="BN37" s="175">
        <v>0.0</v>
      </c>
      <c r="BO37" s="175">
        <v>0.0</v>
      </c>
      <c r="BP37" s="175">
        <v>5138.0</v>
      </c>
      <c r="BQ37" s="175">
        <v>0.0</v>
      </c>
      <c r="BR37" s="175">
        <v>0.0</v>
      </c>
      <c r="BS37" s="175">
        <v>0.0</v>
      </c>
      <c r="BT37" s="175">
        <v>0.0</v>
      </c>
      <c r="BU37" s="175">
        <v>0.0</v>
      </c>
      <c r="BV37" s="175">
        <v>0.0</v>
      </c>
      <c r="BW37" s="175">
        <v>0.0</v>
      </c>
      <c r="BX37" s="175">
        <v>0.0</v>
      </c>
      <c r="BY37" s="175">
        <v>0.0</v>
      </c>
      <c r="BZ37" s="175">
        <v>5233.0</v>
      </c>
      <c r="CA37" s="175">
        <v>0.0</v>
      </c>
      <c r="CB37" s="175">
        <v>0.0</v>
      </c>
      <c r="CC37" s="175">
        <v>0.0</v>
      </c>
      <c r="CD37" s="175">
        <v>0.0</v>
      </c>
      <c r="CE37" s="175">
        <v>0.0</v>
      </c>
      <c r="CF37" s="175">
        <v>0.0</v>
      </c>
      <c r="CG37" s="175">
        <v>0.0</v>
      </c>
      <c r="CH37" s="175">
        <v>0.0</v>
      </c>
      <c r="CI37" s="175">
        <v>0.0</v>
      </c>
      <c r="CJ37" s="175">
        <v>0.0</v>
      </c>
      <c r="CK37" s="175">
        <v>0.0</v>
      </c>
      <c r="CL37" s="175">
        <v>0.0</v>
      </c>
      <c r="CM37" s="175">
        <v>0.0</v>
      </c>
      <c r="CN37" s="175">
        <v>0.0</v>
      </c>
      <c r="CO37" s="175">
        <v>0.0</v>
      </c>
      <c r="CP37" s="175">
        <v>0.0</v>
      </c>
      <c r="CQ37" s="175">
        <v>5652.0</v>
      </c>
      <c r="CR37" s="175">
        <v>0.0</v>
      </c>
      <c r="CS37" s="175">
        <v>0.0</v>
      </c>
      <c r="CT37" s="175">
        <v>0.0</v>
      </c>
      <c r="CU37" s="175">
        <v>0.0</v>
      </c>
      <c r="CV37" s="175">
        <v>0.0</v>
      </c>
      <c r="CW37" s="175">
        <v>0.0</v>
      </c>
      <c r="CX37" s="175">
        <v>0.0</v>
      </c>
      <c r="CY37" s="175">
        <v>0.0</v>
      </c>
      <c r="CZ37" s="175">
        <v>0.0</v>
      </c>
      <c r="DA37" s="175">
        <v>5495.0</v>
      </c>
      <c r="DB37" s="175">
        <v>0.0</v>
      </c>
      <c r="DC37" s="175">
        <v>0.0</v>
      </c>
      <c r="DD37" s="175">
        <v>0.0</v>
      </c>
      <c r="DE37" s="175">
        <v>0.0</v>
      </c>
      <c r="DF37" s="175">
        <v>0.0</v>
      </c>
      <c r="DG37" s="175">
        <v>0.0</v>
      </c>
      <c r="DH37" s="175">
        <v>0.0</v>
      </c>
      <c r="DI37" s="175">
        <v>0.0</v>
      </c>
      <c r="DJ37" s="175">
        <v>0.0</v>
      </c>
      <c r="DK37" s="175">
        <v>0.0</v>
      </c>
      <c r="DL37" s="175">
        <v>0.0</v>
      </c>
      <c r="DM37" s="175">
        <v>0.0</v>
      </c>
      <c r="DN37" s="175">
        <v>0.0</v>
      </c>
      <c r="DO37" s="175">
        <v>0.0</v>
      </c>
      <c r="DP37" s="175">
        <v>0.0</v>
      </c>
      <c r="DQ37" s="175">
        <v>0.0</v>
      </c>
      <c r="DR37" s="175">
        <v>0.0</v>
      </c>
      <c r="DS37" s="175">
        <v>0.0</v>
      </c>
      <c r="DT37" s="175">
        <v>0.0</v>
      </c>
      <c r="DU37" s="175">
        <v>0.0</v>
      </c>
      <c r="DV37" s="175">
        <v>0.0</v>
      </c>
      <c r="DW37" s="175">
        <v>0.0</v>
      </c>
      <c r="DX37" s="175">
        <v>0.0</v>
      </c>
      <c r="DY37" s="175">
        <v>0.0</v>
      </c>
      <c r="DZ37" s="175">
        <v>0.0</v>
      </c>
      <c r="EA37" s="175">
        <v>0.0</v>
      </c>
      <c r="EB37" s="175">
        <v>0.0</v>
      </c>
      <c r="EC37" s="175">
        <v>0.0</v>
      </c>
      <c r="ED37" s="175">
        <v>0.0</v>
      </c>
      <c r="EE37" s="175">
        <v>0.0</v>
      </c>
      <c r="EF37" s="175">
        <v>0.0</v>
      </c>
      <c r="EG37" s="175">
        <v>0.0</v>
      </c>
      <c r="EH37" s="175">
        <v>0.0</v>
      </c>
      <c r="EI37" s="175">
        <v>0.0</v>
      </c>
      <c r="EJ37" s="175">
        <v>0.0</v>
      </c>
      <c r="EK37" s="175">
        <v>0.0</v>
      </c>
      <c r="EL37" s="175">
        <v>0.0</v>
      </c>
      <c r="EM37" s="176">
        <v>0.0</v>
      </c>
      <c r="EN37" s="177">
        <f t="shared" si="1"/>
        <v>2976690.024</v>
      </c>
      <c r="EO37" s="178"/>
      <c r="EP37" s="178"/>
      <c r="EQ37" s="178"/>
      <c r="ER37" s="178"/>
      <c r="ES37" s="178"/>
      <c r="ET37" s="178"/>
      <c r="EU37" s="178"/>
      <c r="EV37" s="178"/>
      <c r="EW37" s="178"/>
      <c r="EX37" s="178"/>
      <c r="EY37" s="178"/>
      <c r="EZ37" s="178"/>
      <c r="FA37" s="178"/>
      <c r="FB37" s="178"/>
      <c r="FC37" s="178"/>
      <c r="FD37" s="178"/>
      <c r="FE37" s="178"/>
      <c r="FF37" s="178"/>
      <c r="FG37" s="178"/>
      <c r="FH37" s="178"/>
      <c r="FI37" s="178"/>
      <c r="FJ37" s="178"/>
      <c r="FK37" s="178"/>
      <c r="FL37" s="178"/>
      <c r="FM37" s="178"/>
      <c r="FN37" s="178"/>
      <c r="FO37" s="178"/>
      <c r="FP37" s="178"/>
      <c r="FQ37" s="178"/>
      <c r="FR37" s="178"/>
      <c r="FS37" s="178"/>
      <c r="FT37" s="178"/>
      <c r="FU37" s="178"/>
      <c r="FV37" s="178"/>
      <c r="FW37" s="178"/>
      <c r="FX37" s="178"/>
      <c r="FY37" s="178"/>
      <c r="FZ37" s="178"/>
      <c r="GA37" s="178"/>
      <c r="GB37" s="178"/>
      <c r="GC37" s="178"/>
      <c r="GD37" s="178"/>
      <c r="GE37" s="178"/>
      <c r="GF37" s="178"/>
      <c r="GG37" s="178"/>
      <c r="GH37" s="178"/>
      <c r="GI37" s="178"/>
      <c r="GJ37" s="178"/>
      <c r="GK37" s="178"/>
      <c r="GL37" s="178"/>
      <c r="GM37" s="178"/>
      <c r="GN37" s="178"/>
      <c r="GO37" s="178"/>
      <c r="GP37" s="178"/>
      <c r="GQ37" s="178"/>
      <c r="GR37" s="178"/>
      <c r="GS37" s="178"/>
      <c r="GT37" s="178"/>
      <c r="GU37" s="178"/>
      <c r="GV37" s="178"/>
      <c r="GW37" s="178"/>
      <c r="GX37" s="178"/>
      <c r="GY37" s="178"/>
      <c r="GZ37" s="178"/>
      <c r="HA37" s="178"/>
      <c r="HB37" s="178"/>
      <c r="HC37" s="178"/>
      <c r="HD37" s="178"/>
      <c r="HE37" s="178"/>
      <c r="HF37" s="178"/>
      <c r="HG37" s="178"/>
      <c r="HH37" s="178"/>
      <c r="HI37" s="178"/>
      <c r="HJ37" s="178"/>
      <c r="HK37" s="178"/>
      <c r="HL37" s="178"/>
      <c r="HM37" s="178"/>
      <c r="HN37" s="178"/>
      <c r="HO37" s="178"/>
      <c r="HP37" s="178"/>
      <c r="HQ37" s="178"/>
      <c r="HR37" s="178"/>
      <c r="HS37" s="178"/>
      <c r="HT37" s="178"/>
      <c r="HU37" s="178"/>
      <c r="HV37" s="178"/>
      <c r="HW37" s="178"/>
      <c r="HX37" s="178"/>
      <c r="HY37" s="178"/>
      <c r="HZ37" s="178"/>
      <c r="IA37" s="178"/>
      <c r="IB37" s="178"/>
      <c r="IC37" s="178"/>
      <c r="ID37" s="178"/>
      <c r="IE37" s="178"/>
      <c r="IF37" s="178"/>
      <c r="IG37" s="178"/>
      <c r="IH37" s="178"/>
      <c r="II37" s="178"/>
      <c r="IJ37" s="178"/>
      <c r="IK37" s="178"/>
      <c r="IL37" s="178"/>
      <c r="IM37" s="178"/>
      <c r="IN37" s="178"/>
      <c r="IO37" s="178"/>
      <c r="IP37" s="178"/>
      <c r="IQ37" s="178"/>
      <c r="IR37" s="178"/>
      <c r="IS37" s="178"/>
      <c r="IT37" s="178"/>
      <c r="IU37" s="178"/>
      <c r="IV37" s="178"/>
      <c r="IW37" s="178"/>
      <c r="IX37" s="178"/>
      <c r="IY37" s="178"/>
      <c r="IZ37" s="178"/>
      <c r="JA37" s="178"/>
      <c r="JB37" s="178"/>
      <c r="JC37" s="178"/>
      <c r="JD37" s="178"/>
      <c r="JE37" s="178"/>
      <c r="JF37" s="178"/>
      <c r="JG37" s="178"/>
      <c r="JH37" s="178"/>
      <c r="JI37" s="178"/>
      <c r="JJ37" s="178"/>
      <c r="JK37" s="178"/>
      <c r="JL37" s="178"/>
      <c r="JM37" s="178"/>
      <c r="JN37" s="178"/>
      <c r="JO37" s="178"/>
      <c r="JP37" s="178"/>
      <c r="JQ37" s="178"/>
      <c r="JR37" s="178"/>
      <c r="JS37" s="178"/>
      <c r="JT37" s="178"/>
      <c r="JU37" s="178"/>
      <c r="JV37" s="178"/>
      <c r="JW37" s="178"/>
    </row>
    <row r="38">
      <c r="A38" s="50" t="s">
        <v>179</v>
      </c>
      <c r="B38" s="83" t="s">
        <v>479</v>
      </c>
      <c r="C38" s="50">
        <v>1811060.0</v>
      </c>
      <c r="D38" s="175">
        <v>622.0</v>
      </c>
      <c r="E38" s="175">
        <v>0.0</v>
      </c>
      <c r="F38" s="175">
        <v>0.0</v>
      </c>
      <c r="G38" s="175">
        <v>0.0</v>
      </c>
      <c r="H38" s="175">
        <v>0.0</v>
      </c>
      <c r="I38" s="175">
        <v>665.0</v>
      </c>
      <c r="J38" s="175">
        <v>0.0</v>
      </c>
      <c r="K38" s="175">
        <v>0.0</v>
      </c>
      <c r="L38" s="175">
        <v>0.0</v>
      </c>
      <c r="M38" s="175">
        <v>0.0</v>
      </c>
      <c r="N38" s="175">
        <v>651.0</v>
      </c>
      <c r="O38" s="175">
        <v>0.0</v>
      </c>
      <c r="P38" s="175">
        <v>0.0</v>
      </c>
      <c r="Q38" s="175">
        <v>0.0</v>
      </c>
      <c r="R38" s="175">
        <v>0.0</v>
      </c>
      <c r="S38" s="175">
        <v>0.0</v>
      </c>
      <c r="T38" s="175">
        <v>0.0</v>
      </c>
      <c r="U38" s="175">
        <v>0.0</v>
      </c>
      <c r="V38" s="175">
        <v>627.0</v>
      </c>
      <c r="W38" s="175">
        <v>0.0</v>
      </c>
      <c r="X38" s="175">
        <v>0.0</v>
      </c>
      <c r="Y38" s="175">
        <v>0.0</v>
      </c>
      <c r="Z38" s="175">
        <v>0.0</v>
      </c>
      <c r="AA38" s="175">
        <v>0.0</v>
      </c>
      <c r="AB38" s="175">
        <v>0.0</v>
      </c>
      <c r="AC38" s="175">
        <v>0.0</v>
      </c>
      <c r="AD38" s="175">
        <v>0.0</v>
      </c>
      <c r="AE38" s="175">
        <v>602.0</v>
      </c>
      <c r="AF38" s="175">
        <v>0.0</v>
      </c>
      <c r="AG38" s="175">
        <v>0.0</v>
      </c>
      <c r="AH38" s="175">
        <v>0.0</v>
      </c>
      <c r="AI38" s="175">
        <v>0.0</v>
      </c>
      <c r="AJ38" s="175">
        <v>0.0</v>
      </c>
      <c r="AK38" s="175">
        <v>0.0</v>
      </c>
      <c r="AL38" s="175">
        <v>0.0</v>
      </c>
      <c r="AM38" s="175">
        <v>633.0</v>
      </c>
      <c r="AN38" s="175">
        <v>0.0</v>
      </c>
      <c r="AO38" s="175">
        <v>0.0</v>
      </c>
      <c r="AP38" s="175">
        <v>0.0</v>
      </c>
      <c r="AQ38" s="175">
        <v>0.0</v>
      </c>
      <c r="AR38" s="175">
        <v>0.0</v>
      </c>
      <c r="AS38" s="175">
        <v>0.0</v>
      </c>
      <c r="AT38" s="175">
        <v>0.0</v>
      </c>
      <c r="AU38" s="175">
        <v>684.0</v>
      </c>
      <c r="AV38" s="175">
        <v>0.0</v>
      </c>
      <c r="AW38" s="175">
        <v>0.0</v>
      </c>
      <c r="AX38" s="175">
        <v>0.0</v>
      </c>
      <c r="AY38" s="175">
        <v>0.0</v>
      </c>
      <c r="AZ38" s="175">
        <v>0.0</v>
      </c>
      <c r="BA38" s="175">
        <v>0.0</v>
      </c>
      <c r="BB38" s="175">
        <v>0.0</v>
      </c>
      <c r="BC38" s="175">
        <v>0.0</v>
      </c>
      <c r="BD38" s="175">
        <v>0.0</v>
      </c>
      <c r="BE38" s="175">
        <v>0.0</v>
      </c>
      <c r="BF38" s="175">
        <v>0.0</v>
      </c>
      <c r="BG38" s="175">
        <v>0.0</v>
      </c>
      <c r="BH38" s="175">
        <v>0.0</v>
      </c>
      <c r="BI38" s="175">
        <v>0.0</v>
      </c>
      <c r="BJ38" s="175">
        <v>0.0</v>
      </c>
      <c r="BK38" s="175">
        <v>0.0</v>
      </c>
      <c r="BL38" s="175">
        <v>0.0</v>
      </c>
      <c r="BM38" s="175">
        <v>0.0</v>
      </c>
      <c r="BN38" s="175">
        <v>0.0</v>
      </c>
      <c r="BO38" s="175">
        <v>0.0</v>
      </c>
      <c r="BP38" s="175">
        <v>622.0</v>
      </c>
      <c r="BQ38" s="175">
        <v>0.0</v>
      </c>
      <c r="BR38" s="175">
        <v>0.0</v>
      </c>
      <c r="BS38" s="175">
        <v>0.0</v>
      </c>
      <c r="BT38" s="175">
        <v>0.0</v>
      </c>
      <c r="BU38" s="175">
        <v>0.0</v>
      </c>
      <c r="BV38" s="175">
        <v>0.0</v>
      </c>
      <c r="BW38" s="175">
        <v>0.0</v>
      </c>
      <c r="BX38" s="175">
        <v>0.0</v>
      </c>
      <c r="BY38" s="175">
        <v>0.0</v>
      </c>
      <c r="BZ38" s="175">
        <v>633.0</v>
      </c>
      <c r="CA38" s="175">
        <v>0.0</v>
      </c>
      <c r="CB38" s="175">
        <v>0.0</v>
      </c>
      <c r="CC38" s="175">
        <v>0.0</v>
      </c>
      <c r="CD38" s="175">
        <v>0.0</v>
      </c>
      <c r="CE38" s="175">
        <v>0.0</v>
      </c>
      <c r="CF38" s="175">
        <v>0.0</v>
      </c>
      <c r="CG38" s="175">
        <v>0.0</v>
      </c>
      <c r="CH38" s="175">
        <v>0.0</v>
      </c>
      <c r="CI38" s="175">
        <v>0.0</v>
      </c>
      <c r="CJ38" s="175">
        <v>0.0</v>
      </c>
      <c r="CK38" s="175">
        <v>0.0</v>
      </c>
      <c r="CL38" s="175">
        <v>0.0</v>
      </c>
      <c r="CM38" s="175">
        <v>0.0</v>
      </c>
      <c r="CN38" s="175">
        <v>0.0</v>
      </c>
      <c r="CO38" s="175">
        <v>0.0</v>
      </c>
      <c r="CP38" s="175">
        <v>0.0</v>
      </c>
      <c r="CQ38" s="175">
        <v>684.0</v>
      </c>
      <c r="CR38" s="175">
        <v>0.0</v>
      </c>
      <c r="CS38" s="175">
        <v>0.0</v>
      </c>
      <c r="CT38" s="175">
        <v>0.0</v>
      </c>
      <c r="CU38" s="175">
        <v>0.0</v>
      </c>
      <c r="CV38" s="175">
        <v>0.0</v>
      </c>
      <c r="CW38" s="175">
        <v>0.0</v>
      </c>
      <c r="CX38" s="175">
        <v>0.0</v>
      </c>
      <c r="CY38" s="175">
        <v>0.0</v>
      </c>
      <c r="CZ38" s="175">
        <v>0.0</v>
      </c>
      <c r="DA38" s="175">
        <v>665.0</v>
      </c>
      <c r="DB38" s="175">
        <v>0.0</v>
      </c>
      <c r="DC38" s="175">
        <v>0.0</v>
      </c>
      <c r="DD38" s="175">
        <v>0.0</v>
      </c>
      <c r="DE38" s="175">
        <v>0.0</v>
      </c>
      <c r="DF38" s="175">
        <v>0.0</v>
      </c>
      <c r="DG38" s="175">
        <v>0.0</v>
      </c>
      <c r="DH38" s="175">
        <v>0.0</v>
      </c>
      <c r="DI38" s="175">
        <v>0.0</v>
      </c>
      <c r="DJ38" s="175">
        <v>0.0</v>
      </c>
      <c r="DK38" s="175">
        <v>0.0</v>
      </c>
      <c r="DL38" s="175">
        <v>0.0</v>
      </c>
      <c r="DM38" s="175">
        <v>0.0</v>
      </c>
      <c r="DN38" s="175">
        <v>0.0</v>
      </c>
      <c r="DO38" s="175">
        <v>0.0</v>
      </c>
      <c r="DP38" s="175">
        <v>0.0</v>
      </c>
      <c r="DQ38" s="175">
        <v>0.0</v>
      </c>
      <c r="DR38" s="175">
        <v>0.0</v>
      </c>
      <c r="DS38" s="175">
        <v>0.0</v>
      </c>
      <c r="DT38" s="175">
        <v>0.0</v>
      </c>
      <c r="DU38" s="175">
        <v>0.0</v>
      </c>
      <c r="DV38" s="175">
        <v>0.0</v>
      </c>
      <c r="DW38" s="175">
        <v>0.0</v>
      </c>
      <c r="DX38" s="175">
        <v>0.0</v>
      </c>
      <c r="DY38" s="175">
        <v>0.0</v>
      </c>
      <c r="DZ38" s="175">
        <v>0.0</v>
      </c>
      <c r="EA38" s="175">
        <v>0.0</v>
      </c>
      <c r="EB38" s="175">
        <v>0.0</v>
      </c>
      <c r="EC38" s="175">
        <v>0.0</v>
      </c>
      <c r="ED38" s="175">
        <v>0.0</v>
      </c>
      <c r="EE38" s="175">
        <v>0.0</v>
      </c>
      <c r="EF38" s="175">
        <v>0.0</v>
      </c>
      <c r="EG38" s="175">
        <v>0.0</v>
      </c>
      <c r="EH38" s="175">
        <v>0.0</v>
      </c>
      <c r="EI38" s="175">
        <v>0.0</v>
      </c>
      <c r="EJ38" s="175">
        <v>0.0</v>
      </c>
      <c r="EK38" s="175">
        <v>0.0</v>
      </c>
      <c r="EL38" s="175">
        <v>0.0</v>
      </c>
      <c r="EM38" s="176">
        <v>0.0</v>
      </c>
      <c r="EN38" s="177">
        <f t="shared" si="1"/>
        <v>360354.456</v>
      </c>
      <c r="EO38" s="178"/>
      <c r="EP38" s="178"/>
      <c r="EQ38" s="178"/>
      <c r="ER38" s="178"/>
      <c r="ES38" s="178"/>
      <c r="ET38" s="178"/>
      <c r="EU38" s="178"/>
      <c r="EV38" s="178"/>
      <c r="EW38" s="178"/>
      <c r="EX38" s="178"/>
      <c r="EY38" s="178"/>
      <c r="EZ38" s="178"/>
      <c r="FA38" s="178"/>
      <c r="FB38" s="178"/>
      <c r="FC38" s="178"/>
      <c r="FD38" s="178"/>
      <c r="FE38" s="178"/>
      <c r="FF38" s="178"/>
      <c r="FG38" s="178"/>
      <c r="FH38" s="178"/>
      <c r="FI38" s="178"/>
      <c r="FJ38" s="178"/>
      <c r="FK38" s="178"/>
      <c r="FL38" s="178"/>
      <c r="FM38" s="178"/>
      <c r="FN38" s="178"/>
      <c r="FO38" s="178"/>
      <c r="FP38" s="178"/>
      <c r="FQ38" s="178"/>
      <c r="FR38" s="178"/>
      <c r="FS38" s="178"/>
      <c r="FT38" s="178"/>
      <c r="FU38" s="178"/>
      <c r="FV38" s="178"/>
      <c r="FW38" s="178"/>
      <c r="FX38" s="178"/>
      <c r="FY38" s="178"/>
      <c r="FZ38" s="178"/>
      <c r="GA38" s="178"/>
      <c r="GB38" s="178"/>
      <c r="GC38" s="178"/>
      <c r="GD38" s="178"/>
      <c r="GE38" s="178"/>
      <c r="GF38" s="178"/>
      <c r="GG38" s="178"/>
      <c r="GH38" s="178"/>
      <c r="GI38" s="178"/>
      <c r="GJ38" s="178"/>
      <c r="GK38" s="178"/>
      <c r="GL38" s="178"/>
      <c r="GM38" s="178"/>
      <c r="GN38" s="178"/>
      <c r="GO38" s="178"/>
      <c r="GP38" s="178"/>
      <c r="GQ38" s="178"/>
      <c r="GR38" s="178"/>
      <c r="GS38" s="178"/>
      <c r="GT38" s="178"/>
      <c r="GU38" s="178"/>
      <c r="GV38" s="178"/>
      <c r="GW38" s="178"/>
      <c r="GX38" s="178"/>
      <c r="GY38" s="178"/>
      <c r="GZ38" s="178"/>
      <c r="HA38" s="178"/>
      <c r="HB38" s="178"/>
      <c r="HC38" s="178"/>
      <c r="HD38" s="178"/>
      <c r="HE38" s="178"/>
      <c r="HF38" s="178"/>
      <c r="HG38" s="178"/>
      <c r="HH38" s="178"/>
      <c r="HI38" s="178"/>
      <c r="HJ38" s="178"/>
      <c r="HK38" s="178"/>
      <c r="HL38" s="178"/>
      <c r="HM38" s="178"/>
      <c r="HN38" s="178"/>
      <c r="HO38" s="178"/>
      <c r="HP38" s="178"/>
      <c r="HQ38" s="178"/>
      <c r="HR38" s="178"/>
      <c r="HS38" s="178"/>
      <c r="HT38" s="178"/>
      <c r="HU38" s="178"/>
      <c r="HV38" s="178"/>
      <c r="HW38" s="178"/>
      <c r="HX38" s="178"/>
      <c r="HY38" s="178"/>
      <c r="HZ38" s="178"/>
      <c r="IA38" s="178"/>
      <c r="IB38" s="178"/>
      <c r="IC38" s="178"/>
      <c r="ID38" s="178"/>
      <c r="IE38" s="178"/>
      <c r="IF38" s="178"/>
      <c r="IG38" s="178"/>
      <c r="IH38" s="178"/>
      <c r="II38" s="178"/>
      <c r="IJ38" s="178"/>
      <c r="IK38" s="178"/>
      <c r="IL38" s="178"/>
      <c r="IM38" s="178"/>
      <c r="IN38" s="178"/>
      <c r="IO38" s="178"/>
      <c r="IP38" s="178"/>
      <c r="IQ38" s="178"/>
      <c r="IR38" s="178"/>
      <c r="IS38" s="178"/>
      <c r="IT38" s="178"/>
      <c r="IU38" s="178"/>
      <c r="IV38" s="178"/>
      <c r="IW38" s="178"/>
      <c r="IX38" s="178"/>
      <c r="IY38" s="178"/>
      <c r="IZ38" s="178"/>
      <c r="JA38" s="178"/>
      <c r="JB38" s="178"/>
      <c r="JC38" s="178"/>
      <c r="JD38" s="178"/>
      <c r="JE38" s="178"/>
      <c r="JF38" s="178"/>
      <c r="JG38" s="178"/>
      <c r="JH38" s="178"/>
      <c r="JI38" s="178"/>
      <c r="JJ38" s="178"/>
      <c r="JK38" s="178"/>
      <c r="JL38" s="178"/>
      <c r="JM38" s="178"/>
      <c r="JN38" s="178"/>
      <c r="JO38" s="178"/>
      <c r="JP38" s="178"/>
      <c r="JQ38" s="178"/>
      <c r="JR38" s="178"/>
      <c r="JS38" s="178"/>
      <c r="JT38" s="178"/>
      <c r="JU38" s="178"/>
      <c r="JV38" s="178"/>
      <c r="JW38" s="178"/>
    </row>
    <row r="39">
      <c r="A39" s="50" t="s">
        <v>179</v>
      </c>
      <c r="B39" s="83" t="s">
        <v>479</v>
      </c>
      <c r="C39" s="50">
        <v>1811061.0</v>
      </c>
      <c r="D39" s="175">
        <v>0.0</v>
      </c>
      <c r="E39" s="175">
        <v>1996.0</v>
      </c>
      <c r="F39" s="175">
        <v>0.0</v>
      </c>
      <c r="G39" s="175">
        <v>0.0</v>
      </c>
      <c r="H39" s="175">
        <v>0.0</v>
      </c>
      <c r="I39" s="175">
        <v>0.0</v>
      </c>
      <c r="J39" s="175">
        <v>2135.0</v>
      </c>
      <c r="K39" s="175">
        <v>0.0</v>
      </c>
      <c r="L39" s="175">
        <v>0.0</v>
      </c>
      <c r="M39" s="175">
        <v>0.0</v>
      </c>
      <c r="N39" s="175">
        <v>0.0</v>
      </c>
      <c r="O39" s="175">
        <v>2091.0</v>
      </c>
      <c r="P39" s="175">
        <v>0.0</v>
      </c>
      <c r="Q39" s="175">
        <v>0.0</v>
      </c>
      <c r="R39" s="175">
        <v>0.0</v>
      </c>
      <c r="S39" s="175">
        <v>0.0</v>
      </c>
      <c r="T39" s="175">
        <v>0.0</v>
      </c>
      <c r="U39" s="175">
        <v>0.0</v>
      </c>
      <c r="V39" s="175">
        <v>2013.0</v>
      </c>
      <c r="W39" s="175">
        <v>0.0</v>
      </c>
      <c r="X39" s="175">
        <v>0.0</v>
      </c>
      <c r="Y39" s="175">
        <v>0.0</v>
      </c>
      <c r="Z39" s="175">
        <v>0.0</v>
      </c>
      <c r="AA39" s="175">
        <v>0.0</v>
      </c>
      <c r="AB39" s="175">
        <v>0.0</v>
      </c>
      <c r="AC39" s="175">
        <v>0.0</v>
      </c>
      <c r="AD39" s="175">
        <v>0.0</v>
      </c>
      <c r="AE39" s="175">
        <v>1932.0</v>
      </c>
      <c r="AF39" s="175">
        <v>0.0</v>
      </c>
      <c r="AG39" s="175">
        <v>0.0</v>
      </c>
      <c r="AH39" s="175">
        <v>0.0</v>
      </c>
      <c r="AI39" s="175">
        <v>0.0</v>
      </c>
      <c r="AJ39" s="175">
        <v>0.0</v>
      </c>
      <c r="AK39" s="175">
        <v>0.0</v>
      </c>
      <c r="AL39" s="175">
        <v>0.0</v>
      </c>
      <c r="AM39" s="175">
        <v>2033.0</v>
      </c>
      <c r="AN39" s="175">
        <v>0.0</v>
      </c>
      <c r="AO39" s="175">
        <v>0.0</v>
      </c>
      <c r="AP39" s="175">
        <v>0.0</v>
      </c>
      <c r="AQ39" s="175">
        <v>0.0</v>
      </c>
      <c r="AR39" s="175">
        <v>0.0</v>
      </c>
      <c r="AS39" s="175">
        <v>0.0</v>
      </c>
      <c r="AT39" s="175">
        <v>0.0</v>
      </c>
      <c r="AU39" s="175">
        <v>2196.0</v>
      </c>
      <c r="AV39" s="175">
        <v>0.0</v>
      </c>
      <c r="AW39" s="175">
        <v>0.0</v>
      </c>
      <c r="AX39" s="175">
        <v>0.0</v>
      </c>
      <c r="AY39" s="175">
        <v>0.0</v>
      </c>
      <c r="AZ39" s="175">
        <v>0.0</v>
      </c>
      <c r="BA39" s="175">
        <v>0.0</v>
      </c>
      <c r="BB39" s="175">
        <v>0.0</v>
      </c>
      <c r="BC39" s="175">
        <v>0.0</v>
      </c>
      <c r="BD39" s="175">
        <v>0.0</v>
      </c>
      <c r="BE39" s="175">
        <v>0.0</v>
      </c>
      <c r="BF39" s="175">
        <v>0.0</v>
      </c>
      <c r="BG39" s="175">
        <v>0.0</v>
      </c>
      <c r="BH39" s="175">
        <v>0.0</v>
      </c>
      <c r="BI39" s="175">
        <v>0.0</v>
      </c>
      <c r="BJ39" s="175">
        <v>0.0</v>
      </c>
      <c r="BK39" s="175">
        <v>0.0</v>
      </c>
      <c r="BL39" s="175">
        <v>0.0</v>
      </c>
      <c r="BM39" s="175">
        <v>0.0</v>
      </c>
      <c r="BN39" s="175">
        <v>0.0</v>
      </c>
      <c r="BO39" s="175">
        <v>0.0</v>
      </c>
      <c r="BP39" s="175">
        <v>0.0</v>
      </c>
      <c r="BQ39" s="175">
        <v>0.0</v>
      </c>
      <c r="BR39" s="175">
        <v>0.0</v>
      </c>
      <c r="BS39" s="175">
        <v>0.0</v>
      </c>
      <c r="BT39" s="175">
        <v>0.0</v>
      </c>
      <c r="BU39" s="175">
        <v>0.0</v>
      </c>
      <c r="BV39" s="175">
        <v>0.0</v>
      </c>
      <c r="BW39" s="175">
        <v>0.0</v>
      </c>
      <c r="BX39" s="175">
        <v>0.0</v>
      </c>
      <c r="BY39" s="175">
        <v>0.0</v>
      </c>
      <c r="BZ39" s="175">
        <v>0.0</v>
      </c>
      <c r="CA39" s="175">
        <v>0.0</v>
      </c>
      <c r="CB39" s="175">
        <v>0.0</v>
      </c>
      <c r="CC39" s="175">
        <v>0.0</v>
      </c>
      <c r="CD39" s="175">
        <v>0.0</v>
      </c>
      <c r="CE39" s="175">
        <v>0.0</v>
      </c>
      <c r="CF39" s="175">
        <v>0.0</v>
      </c>
      <c r="CG39" s="175">
        <v>0.0</v>
      </c>
      <c r="CH39" s="175">
        <v>2033.0</v>
      </c>
      <c r="CI39" s="175">
        <v>0.0</v>
      </c>
      <c r="CJ39" s="175">
        <v>0.0</v>
      </c>
      <c r="CK39" s="175">
        <v>0.0</v>
      </c>
      <c r="CL39" s="175">
        <v>0.0</v>
      </c>
      <c r="CM39" s="175">
        <v>0.0</v>
      </c>
      <c r="CN39" s="175">
        <v>0.0</v>
      </c>
      <c r="CO39" s="175">
        <v>0.0</v>
      </c>
      <c r="CP39" s="175">
        <v>0.0</v>
      </c>
      <c r="CQ39" s="175">
        <v>2196.0</v>
      </c>
      <c r="CR39" s="175">
        <v>0.0</v>
      </c>
      <c r="CS39" s="175">
        <v>0.0</v>
      </c>
      <c r="CT39" s="175">
        <v>0.0</v>
      </c>
      <c r="CU39" s="175">
        <v>0.0</v>
      </c>
      <c r="CV39" s="175">
        <v>0.0</v>
      </c>
      <c r="CW39" s="175">
        <v>0.0</v>
      </c>
      <c r="CX39" s="175">
        <v>0.0</v>
      </c>
      <c r="CY39" s="175">
        <v>0.0</v>
      </c>
      <c r="CZ39" s="175">
        <v>0.0</v>
      </c>
      <c r="DA39" s="175">
        <v>2135.0</v>
      </c>
      <c r="DB39" s="175">
        <v>0.0</v>
      </c>
      <c r="DC39" s="175">
        <v>0.0</v>
      </c>
      <c r="DD39" s="175">
        <v>0.0</v>
      </c>
      <c r="DE39" s="175">
        <v>0.0</v>
      </c>
      <c r="DF39" s="175">
        <v>0.0</v>
      </c>
      <c r="DG39" s="175">
        <v>0.0</v>
      </c>
      <c r="DH39" s="175">
        <v>0.0</v>
      </c>
      <c r="DI39" s="175">
        <v>0.0</v>
      </c>
      <c r="DJ39" s="175">
        <v>0.0</v>
      </c>
      <c r="DK39" s="175">
        <v>0.0</v>
      </c>
      <c r="DL39" s="175">
        <v>0.0</v>
      </c>
      <c r="DM39" s="175">
        <v>0.0</v>
      </c>
      <c r="DN39" s="175">
        <v>0.0</v>
      </c>
      <c r="DO39" s="175">
        <v>0.0</v>
      </c>
      <c r="DP39" s="175">
        <v>0.0</v>
      </c>
      <c r="DQ39" s="175">
        <v>0.0</v>
      </c>
      <c r="DR39" s="175">
        <v>0.0</v>
      </c>
      <c r="DS39" s="175">
        <v>0.0</v>
      </c>
      <c r="DT39" s="175">
        <v>0.0</v>
      </c>
      <c r="DU39" s="175">
        <v>0.0</v>
      </c>
      <c r="DV39" s="175">
        <v>0.0</v>
      </c>
      <c r="DW39" s="175">
        <v>0.0</v>
      </c>
      <c r="DX39" s="175">
        <v>0.0</v>
      </c>
      <c r="DY39" s="175">
        <v>0.0</v>
      </c>
      <c r="DZ39" s="175">
        <v>0.0</v>
      </c>
      <c r="EA39" s="175">
        <v>0.0</v>
      </c>
      <c r="EB39" s="175">
        <v>0.0</v>
      </c>
      <c r="EC39" s="175">
        <v>0.0</v>
      </c>
      <c r="ED39" s="175">
        <v>0.0</v>
      </c>
      <c r="EE39" s="175">
        <v>0.0</v>
      </c>
      <c r="EF39" s="175">
        <v>0.0</v>
      </c>
      <c r="EG39" s="175">
        <v>0.0</v>
      </c>
      <c r="EH39" s="175">
        <v>0.0</v>
      </c>
      <c r="EI39" s="175">
        <v>0.0</v>
      </c>
      <c r="EJ39" s="175">
        <v>0.0</v>
      </c>
      <c r="EK39" s="175">
        <v>0.0</v>
      </c>
      <c r="EL39" s="175">
        <v>0.0</v>
      </c>
      <c r="EM39" s="176">
        <v>0.0</v>
      </c>
      <c r="EN39" s="177">
        <f t="shared" si="1"/>
        <v>0</v>
      </c>
      <c r="EO39" s="178"/>
      <c r="EP39" s="178"/>
      <c r="EQ39" s="178"/>
      <c r="ER39" s="178"/>
      <c r="ES39" s="178"/>
      <c r="ET39" s="178"/>
      <c r="EU39" s="178"/>
      <c r="EV39" s="178"/>
      <c r="EW39" s="178"/>
      <c r="EX39" s="178"/>
      <c r="EY39" s="178"/>
      <c r="EZ39" s="178"/>
      <c r="FA39" s="178"/>
      <c r="FB39" s="178"/>
      <c r="FC39" s="178"/>
      <c r="FD39" s="178"/>
      <c r="FE39" s="178"/>
      <c r="FF39" s="178"/>
      <c r="FG39" s="178"/>
      <c r="FH39" s="178"/>
      <c r="FI39" s="178"/>
      <c r="FJ39" s="178"/>
      <c r="FK39" s="178"/>
      <c r="FL39" s="178"/>
      <c r="FM39" s="178"/>
      <c r="FN39" s="178"/>
      <c r="FO39" s="178"/>
      <c r="FP39" s="178"/>
      <c r="FQ39" s="178"/>
      <c r="FR39" s="178"/>
      <c r="FS39" s="178"/>
      <c r="FT39" s="178"/>
      <c r="FU39" s="178"/>
      <c r="FV39" s="178"/>
      <c r="FW39" s="178"/>
      <c r="FX39" s="178"/>
      <c r="FY39" s="178"/>
      <c r="FZ39" s="178"/>
      <c r="GA39" s="178"/>
      <c r="GB39" s="178"/>
      <c r="GC39" s="178"/>
      <c r="GD39" s="178"/>
      <c r="GE39" s="178"/>
      <c r="GF39" s="178"/>
      <c r="GG39" s="178"/>
      <c r="GH39" s="178"/>
      <c r="GI39" s="178"/>
      <c r="GJ39" s="178"/>
      <c r="GK39" s="178"/>
      <c r="GL39" s="178"/>
      <c r="GM39" s="178"/>
      <c r="GN39" s="178"/>
      <c r="GO39" s="178"/>
      <c r="GP39" s="178"/>
      <c r="GQ39" s="178"/>
      <c r="GR39" s="178"/>
      <c r="GS39" s="178"/>
      <c r="GT39" s="178"/>
      <c r="GU39" s="178"/>
      <c r="GV39" s="178"/>
      <c r="GW39" s="178"/>
      <c r="GX39" s="178"/>
      <c r="GY39" s="178"/>
      <c r="GZ39" s="178"/>
      <c r="HA39" s="178"/>
      <c r="HB39" s="178"/>
      <c r="HC39" s="178"/>
      <c r="HD39" s="178"/>
      <c r="HE39" s="178"/>
      <c r="HF39" s="178"/>
      <c r="HG39" s="178"/>
      <c r="HH39" s="178"/>
      <c r="HI39" s="178"/>
      <c r="HJ39" s="178"/>
      <c r="HK39" s="178"/>
      <c r="HL39" s="178"/>
      <c r="HM39" s="178"/>
      <c r="HN39" s="178"/>
      <c r="HO39" s="178"/>
      <c r="HP39" s="178"/>
      <c r="HQ39" s="178"/>
      <c r="HR39" s="178"/>
      <c r="HS39" s="178"/>
      <c r="HT39" s="178"/>
      <c r="HU39" s="178"/>
      <c r="HV39" s="178"/>
      <c r="HW39" s="178"/>
      <c r="HX39" s="178"/>
      <c r="HY39" s="178"/>
      <c r="HZ39" s="178"/>
      <c r="IA39" s="178"/>
      <c r="IB39" s="178"/>
      <c r="IC39" s="178"/>
      <c r="ID39" s="178"/>
      <c r="IE39" s="178"/>
      <c r="IF39" s="178"/>
      <c r="IG39" s="178"/>
      <c r="IH39" s="178"/>
      <c r="II39" s="178"/>
      <c r="IJ39" s="178"/>
      <c r="IK39" s="178"/>
      <c r="IL39" s="178"/>
      <c r="IM39" s="178"/>
      <c r="IN39" s="178"/>
      <c r="IO39" s="178"/>
      <c r="IP39" s="178"/>
      <c r="IQ39" s="178"/>
      <c r="IR39" s="178"/>
      <c r="IS39" s="178"/>
      <c r="IT39" s="178"/>
      <c r="IU39" s="178"/>
      <c r="IV39" s="178"/>
      <c r="IW39" s="178"/>
      <c r="IX39" s="178"/>
      <c r="IY39" s="178"/>
      <c r="IZ39" s="178"/>
      <c r="JA39" s="178"/>
      <c r="JB39" s="178"/>
      <c r="JC39" s="178"/>
      <c r="JD39" s="178"/>
      <c r="JE39" s="178"/>
      <c r="JF39" s="178"/>
      <c r="JG39" s="178"/>
      <c r="JH39" s="178"/>
      <c r="JI39" s="178"/>
      <c r="JJ39" s="178"/>
      <c r="JK39" s="178"/>
      <c r="JL39" s="178"/>
      <c r="JM39" s="178"/>
      <c r="JN39" s="178"/>
      <c r="JO39" s="178"/>
      <c r="JP39" s="178"/>
      <c r="JQ39" s="178"/>
      <c r="JR39" s="178"/>
      <c r="JS39" s="178"/>
      <c r="JT39" s="178"/>
      <c r="JU39" s="178"/>
      <c r="JV39" s="178"/>
      <c r="JW39" s="178"/>
    </row>
    <row r="40">
      <c r="A40" s="50" t="s">
        <v>179</v>
      </c>
      <c r="B40" s="83" t="s">
        <v>479</v>
      </c>
      <c r="C40" s="50">
        <v>1811062.0</v>
      </c>
      <c r="D40" s="175">
        <v>0.0</v>
      </c>
      <c r="E40" s="175">
        <v>24284.0</v>
      </c>
      <c r="F40" s="175">
        <v>0.0</v>
      </c>
      <c r="G40" s="175">
        <v>0.0</v>
      </c>
      <c r="H40" s="175">
        <v>0.0</v>
      </c>
      <c r="I40" s="175">
        <v>0.0</v>
      </c>
      <c r="J40" s="175">
        <v>25970.0</v>
      </c>
      <c r="K40" s="175">
        <v>0.0</v>
      </c>
      <c r="L40" s="175">
        <v>0.0</v>
      </c>
      <c r="M40" s="175">
        <v>0.0</v>
      </c>
      <c r="N40" s="175">
        <v>0.0</v>
      </c>
      <c r="O40" s="175">
        <v>25440.0</v>
      </c>
      <c r="P40" s="175">
        <v>0.0</v>
      </c>
      <c r="Q40" s="175">
        <v>0.0</v>
      </c>
      <c r="R40" s="175">
        <v>0.0</v>
      </c>
      <c r="S40" s="175">
        <v>0.0</v>
      </c>
      <c r="T40" s="175">
        <v>0.0</v>
      </c>
      <c r="U40" s="175">
        <v>0.0</v>
      </c>
      <c r="V40" s="175">
        <v>24486.0</v>
      </c>
      <c r="W40" s="175">
        <v>0.0</v>
      </c>
      <c r="X40" s="175">
        <v>0.0</v>
      </c>
      <c r="Y40" s="175">
        <v>0.0</v>
      </c>
      <c r="Z40" s="175">
        <v>0.0</v>
      </c>
      <c r="AA40" s="175">
        <v>0.0</v>
      </c>
      <c r="AB40" s="175">
        <v>0.0</v>
      </c>
      <c r="AC40" s="175">
        <v>0.0</v>
      </c>
      <c r="AD40" s="175">
        <v>0.0</v>
      </c>
      <c r="AE40" s="175">
        <v>23497.0</v>
      </c>
      <c r="AF40" s="175">
        <v>0.0</v>
      </c>
      <c r="AG40" s="175">
        <v>0.0</v>
      </c>
      <c r="AH40" s="175">
        <v>0.0</v>
      </c>
      <c r="AI40" s="175">
        <v>0.0</v>
      </c>
      <c r="AJ40" s="175">
        <v>0.0</v>
      </c>
      <c r="AK40" s="175">
        <v>0.0</v>
      </c>
      <c r="AL40" s="175">
        <v>0.0</v>
      </c>
      <c r="AM40" s="175">
        <v>24733.0</v>
      </c>
      <c r="AN40" s="175">
        <v>0.0</v>
      </c>
      <c r="AO40" s="175">
        <v>0.0</v>
      </c>
      <c r="AP40" s="175">
        <v>0.0</v>
      </c>
      <c r="AQ40" s="175">
        <v>0.0</v>
      </c>
      <c r="AR40" s="175">
        <v>0.0</v>
      </c>
      <c r="AS40" s="175">
        <v>0.0</v>
      </c>
      <c r="AT40" s="175">
        <v>0.0</v>
      </c>
      <c r="AU40" s="175">
        <v>26712.0</v>
      </c>
      <c r="AV40" s="175">
        <v>0.0</v>
      </c>
      <c r="AW40" s="175">
        <v>0.0</v>
      </c>
      <c r="AX40" s="175">
        <v>0.0</v>
      </c>
      <c r="AY40" s="175">
        <v>0.0</v>
      </c>
      <c r="AZ40" s="175">
        <v>0.0</v>
      </c>
      <c r="BA40" s="175">
        <v>0.0</v>
      </c>
      <c r="BB40" s="175">
        <v>0.0</v>
      </c>
      <c r="BC40" s="175">
        <v>0.0</v>
      </c>
      <c r="BD40" s="175">
        <v>0.0</v>
      </c>
      <c r="BE40" s="175">
        <v>0.0</v>
      </c>
      <c r="BF40" s="175">
        <v>0.0</v>
      </c>
      <c r="BG40" s="175">
        <v>0.0</v>
      </c>
      <c r="BH40" s="175">
        <v>0.0</v>
      </c>
      <c r="BI40" s="175">
        <v>0.0</v>
      </c>
      <c r="BJ40" s="175">
        <v>0.0</v>
      </c>
      <c r="BK40" s="175">
        <v>0.0</v>
      </c>
      <c r="BL40" s="175">
        <v>0.0</v>
      </c>
      <c r="BM40" s="175">
        <v>0.0</v>
      </c>
      <c r="BN40" s="175">
        <v>0.0</v>
      </c>
      <c r="BO40" s="175">
        <v>0.0</v>
      </c>
      <c r="BP40" s="175">
        <v>0.0</v>
      </c>
      <c r="BQ40" s="175">
        <v>0.0</v>
      </c>
      <c r="BR40" s="175">
        <v>0.0</v>
      </c>
      <c r="BS40" s="175">
        <v>0.0</v>
      </c>
      <c r="BT40" s="175">
        <v>0.0</v>
      </c>
      <c r="BU40" s="175">
        <v>0.0</v>
      </c>
      <c r="BV40" s="175">
        <v>0.0</v>
      </c>
      <c r="BW40" s="175">
        <v>0.0</v>
      </c>
      <c r="BX40" s="175">
        <v>0.0</v>
      </c>
      <c r="BY40" s="175">
        <v>0.0</v>
      </c>
      <c r="BZ40" s="175">
        <v>0.0</v>
      </c>
      <c r="CA40" s="175">
        <v>24733.0</v>
      </c>
      <c r="CB40" s="175">
        <v>0.0</v>
      </c>
      <c r="CC40" s="175">
        <v>0.0</v>
      </c>
      <c r="CD40" s="175">
        <v>0.0</v>
      </c>
      <c r="CE40" s="175">
        <v>0.0</v>
      </c>
      <c r="CF40" s="175">
        <v>0.0</v>
      </c>
      <c r="CG40" s="175">
        <v>0.0</v>
      </c>
      <c r="CH40" s="175">
        <v>0.0</v>
      </c>
      <c r="CI40" s="175">
        <v>0.0</v>
      </c>
      <c r="CJ40" s="175">
        <v>0.0</v>
      </c>
      <c r="CK40" s="175">
        <v>0.0</v>
      </c>
      <c r="CL40" s="175">
        <v>0.0</v>
      </c>
      <c r="CM40" s="175">
        <v>0.0</v>
      </c>
      <c r="CN40" s="175">
        <v>0.0</v>
      </c>
      <c r="CO40" s="175">
        <v>0.0</v>
      </c>
      <c r="CP40" s="175">
        <v>0.0</v>
      </c>
      <c r="CQ40" s="175">
        <v>26712.0</v>
      </c>
      <c r="CR40" s="175">
        <v>0.0</v>
      </c>
      <c r="CS40" s="175">
        <v>0.0</v>
      </c>
      <c r="CT40" s="175">
        <v>0.0</v>
      </c>
      <c r="CU40" s="175">
        <v>0.0</v>
      </c>
      <c r="CV40" s="175">
        <v>0.0</v>
      </c>
      <c r="CW40" s="175">
        <v>0.0</v>
      </c>
      <c r="CX40" s="175">
        <v>0.0</v>
      </c>
      <c r="CY40" s="175">
        <v>0.0</v>
      </c>
      <c r="CZ40" s="175">
        <v>0.0</v>
      </c>
      <c r="DA40" s="175">
        <v>25970.0</v>
      </c>
      <c r="DB40" s="175">
        <v>0.0</v>
      </c>
      <c r="DC40" s="175">
        <v>0.0</v>
      </c>
      <c r="DD40" s="175">
        <v>0.0</v>
      </c>
      <c r="DE40" s="175">
        <v>0.0</v>
      </c>
      <c r="DF40" s="175">
        <v>0.0</v>
      </c>
      <c r="DG40" s="175">
        <v>0.0</v>
      </c>
      <c r="DH40" s="175">
        <v>0.0</v>
      </c>
      <c r="DI40" s="175">
        <v>0.0</v>
      </c>
      <c r="DJ40" s="175">
        <v>0.0</v>
      </c>
      <c r="DK40" s="175">
        <v>0.0</v>
      </c>
      <c r="DL40" s="175">
        <v>0.0</v>
      </c>
      <c r="DM40" s="175">
        <v>0.0</v>
      </c>
      <c r="DN40" s="175">
        <v>0.0</v>
      </c>
      <c r="DO40" s="175">
        <v>0.0</v>
      </c>
      <c r="DP40" s="175">
        <v>0.0</v>
      </c>
      <c r="DQ40" s="175">
        <v>0.0</v>
      </c>
      <c r="DR40" s="175">
        <v>0.0</v>
      </c>
      <c r="DS40" s="175">
        <v>0.0</v>
      </c>
      <c r="DT40" s="175">
        <v>0.0</v>
      </c>
      <c r="DU40" s="175">
        <v>0.0</v>
      </c>
      <c r="DV40" s="175">
        <v>0.0</v>
      </c>
      <c r="DW40" s="175">
        <v>0.0</v>
      </c>
      <c r="DX40" s="175">
        <v>0.0</v>
      </c>
      <c r="DY40" s="175">
        <v>0.0</v>
      </c>
      <c r="DZ40" s="175">
        <v>0.0</v>
      </c>
      <c r="EA40" s="175">
        <v>0.0</v>
      </c>
      <c r="EB40" s="175">
        <v>0.0</v>
      </c>
      <c r="EC40" s="175">
        <v>0.0</v>
      </c>
      <c r="ED40" s="175">
        <v>0.0</v>
      </c>
      <c r="EE40" s="175">
        <v>0.0</v>
      </c>
      <c r="EF40" s="175">
        <v>0.0</v>
      </c>
      <c r="EG40" s="175">
        <v>0.0</v>
      </c>
      <c r="EH40" s="175">
        <v>0.0</v>
      </c>
      <c r="EI40" s="175">
        <v>0.0</v>
      </c>
      <c r="EJ40" s="175">
        <v>0.0</v>
      </c>
      <c r="EK40" s="175">
        <v>0.0</v>
      </c>
      <c r="EL40" s="175">
        <v>0.0</v>
      </c>
      <c r="EM40" s="176">
        <v>0.0</v>
      </c>
      <c r="EN40" s="177">
        <f t="shared" si="1"/>
        <v>0</v>
      </c>
      <c r="EO40" s="178"/>
      <c r="EP40" s="178"/>
      <c r="EQ40" s="178"/>
      <c r="ER40" s="178"/>
      <c r="ES40" s="178"/>
      <c r="ET40" s="178"/>
      <c r="EU40" s="178"/>
      <c r="EV40" s="178"/>
      <c r="EW40" s="178"/>
      <c r="EX40" s="178"/>
      <c r="EY40" s="178"/>
      <c r="EZ40" s="178"/>
      <c r="FA40" s="178"/>
      <c r="FB40" s="178"/>
      <c r="FC40" s="178"/>
      <c r="FD40" s="178"/>
      <c r="FE40" s="178"/>
      <c r="FF40" s="178"/>
      <c r="FG40" s="178"/>
      <c r="FH40" s="178"/>
      <c r="FI40" s="178"/>
      <c r="FJ40" s="178"/>
      <c r="FK40" s="178"/>
      <c r="FL40" s="178"/>
      <c r="FM40" s="178"/>
      <c r="FN40" s="178"/>
      <c r="FO40" s="178"/>
      <c r="FP40" s="178"/>
      <c r="FQ40" s="178"/>
      <c r="FR40" s="178"/>
      <c r="FS40" s="178"/>
      <c r="FT40" s="178"/>
      <c r="FU40" s="178"/>
      <c r="FV40" s="178"/>
      <c r="FW40" s="178"/>
      <c r="FX40" s="178"/>
      <c r="FY40" s="178"/>
      <c r="FZ40" s="178"/>
      <c r="GA40" s="178"/>
      <c r="GB40" s="178"/>
      <c r="GC40" s="178"/>
      <c r="GD40" s="178"/>
      <c r="GE40" s="178"/>
      <c r="GF40" s="178"/>
      <c r="GG40" s="178"/>
      <c r="GH40" s="178"/>
      <c r="GI40" s="178"/>
      <c r="GJ40" s="178"/>
      <c r="GK40" s="178"/>
      <c r="GL40" s="178"/>
      <c r="GM40" s="178"/>
      <c r="GN40" s="178"/>
      <c r="GO40" s="178"/>
      <c r="GP40" s="178"/>
      <c r="GQ40" s="178"/>
      <c r="GR40" s="178"/>
      <c r="GS40" s="178"/>
      <c r="GT40" s="178"/>
      <c r="GU40" s="178"/>
      <c r="GV40" s="178"/>
      <c r="GW40" s="178"/>
      <c r="GX40" s="178"/>
      <c r="GY40" s="178"/>
      <c r="GZ40" s="178"/>
      <c r="HA40" s="178"/>
      <c r="HB40" s="178"/>
      <c r="HC40" s="178"/>
      <c r="HD40" s="178"/>
      <c r="HE40" s="178"/>
      <c r="HF40" s="178"/>
      <c r="HG40" s="178"/>
      <c r="HH40" s="178"/>
      <c r="HI40" s="178"/>
      <c r="HJ40" s="178"/>
      <c r="HK40" s="178"/>
      <c r="HL40" s="178"/>
      <c r="HM40" s="178"/>
      <c r="HN40" s="178"/>
      <c r="HO40" s="178"/>
      <c r="HP40" s="178"/>
      <c r="HQ40" s="178"/>
      <c r="HR40" s="178"/>
      <c r="HS40" s="178"/>
      <c r="HT40" s="178"/>
      <c r="HU40" s="178"/>
      <c r="HV40" s="178"/>
      <c r="HW40" s="178"/>
      <c r="HX40" s="178"/>
      <c r="HY40" s="178"/>
      <c r="HZ40" s="178"/>
      <c r="IA40" s="178"/>
      <c r="IB40" s="178"/>
      <c r="IC40" s="178"/>
      <c r="ID40" s="178"/>
      <c r="IE40" s="178"/>
      <c r="IF40" s="178"/>
      <c r="IG40" s="178"/>
      <c r="IH40" s="178"/>
      <c r="II40" s="178"/>
      <c r="IJ40" s="178"/>
      <c r="IK40" s="178"/>
      <c r="IL40" s="178"/>
      <c r="IM40" s="178"/>
      <c r="IN40" s="178"/>
      <c r="IO40" s="178"/>
      <c r="IP40" s="178"/>
      <c r="IQ40" s="178"/>
      <c r="IR40" s="178"/>
      <c r="IS40" s="178"/>
      <c r="IT40" s="178"/>
      <c r="IU40" s="178"/>
      <c r="IV40" s="178"/>
      <c r="IW40" s="178"/>
      <c r="IX40" s="178"/>
      <c r="IY40" s="178"/>
      <c r="IZ40" s="178"/>
      <c r="JA40" s="178"/>
      <c r="JB40" s="178"/>
      <c r="JC40" s="178"/>
      <c r="JD40" s="178"/>
      <c r="JE40" s="178"/>
      <c r="JF40" s="178"/>
      <c r="JG40" s="178"/>
      <c r="JH40" s="178"/>
      <c r="JI40" s="178"/>
      <c r="JJ40" s="178"/>
      <c r="JK40" s="178"/>
      <c r="JL40" s="178"/>
      <c r="JM40" s="178"/>
      <c r="JN40" s="178"/>
      <c r="JO40" s="178"/>
      <c r="JP40" s="178"/>
      <c r="JQ40" s="178"/>
      <c r="JR40" s="178"/>
      <c r="JS40" s="178"/>
      <c r="JT40" s="178"/>
      <c r="JU40" s="178"/>
      <c r="JV40" s="178"/>
      <c r="JW40" s="178"/>
    </row>
    <row r="41">
      <c r="A41" s="50" t="s">
        <v>179</v>
      </c>
      <c r="B41" s="83" t="s">
        <v>479</v>
      </c>
      <c r="C41" s="50">
        <v>1811063.0</v>
      </c>
      <c r="D41" s="175">
        <v>0.0</v>
      </c>
      <c r="E41" s="175">
        <v>164.0</v>
      </c>
      <c r="F41" s="175">
        <v>0.0</v>
      </c>
      <c r="G41" s="175">
        <v>0.0</v>
      </c>
      <c r="H41" s="175">
        <v>0.0</v>
      </c>
      <c r="I41" s="175">
        <v>0.0</v>
      </c>
      <c r="J41" s="175">
        <v>175.0</v>
      </c>
      <c r="K41" s="175">
        <v>0.0</v>
      </c>
      <c r="L41" s="175">
        <v>0.0</v>
      </c>
      <c r="M41" s="175">
        <v>0.0</v>
      </c>
      <c r="N41" s="175">
        <v>0.0</v>
      </c>
      <c r="O41" s="175">
        <v>171.0</v>
      </c>
      <c r="P41" s="175">
        <v>0.0</v>
      </c>
      <c r="Q41" s="175">
        <v>0.0</v>
      </c>
      <c r="R41" s="175">
        <v>0.0</v>
      </c>
      <c r="S41" s="175">
        <v>0.0</v>
      </c>
      <c r="T41" s="175">
        <v>0.0</v>
      </c>
      <c r="U41" s="175">
        <v>0.0</v>
      </c>
      <c r="V41" s="175">
        <v>165.0</v>
      </c>
      <c r="W41" s="175">
        <v>0.0</v>
      </c>
      <c r="X41" s="175">
        <v>0.0</v>
      </c>
      <c r="Y41" s="175">
        <v>0.0</v>
      </c>
      <c r="Z41" s="175">
        <v>0.0</v>
      </c>
      <c r="AA41" s="175">
        <v>0.0</v>
      </c>
      <c r="AB41" s="175">
        <v>0.0</v>
      </c>
      <c r="AC41" s="175">
        <v>0.0</v>
      </c>
      <c r="AD41" s="175">
        <v>0.0</v>
      </c>
      <c r="AE41" s="175">
        <v>158.0</v>
      </c>
      <c r="AF41" s="175">
        <v>0.0</v>
      </c>
      <c r="AG41" s="175">
        <v>0.0</v>
      </c>
      <c r="AH41" s="175">
        <v>0.0</v>
      </c>
      <c r="AI41" s="175">
        <v>0.0</v>
      </c>
      <c r="AJ41" s="175">
        <v>0.0</v>
      </c>
      <c r="AK41" s="175">
        <v>0.0</v>
      </c>
      <c r="AL41" s="175">
        <v>0.0</v>
      </c>
      <c r="AM41" s="175">
        <v>167.0</v>
      </c>
      <c r="AN41" s="175">
        <v>0.0</v>
      </c>
      <c r="AO41" s="175">
        <v>0.0</v>
      </c>
      <c r="AP41" s="175">
        <v>0.0</v>
      </c>
      <c r="AQ41" s="175">
        <v>0.0</v>
      </c>
      <c r="AR41" s="175">
        <v>0.0</v>
      </c>
      <c r="AS41" s="175">
        <v>0.0</v>
      </c>
      <c r="AT41" s="175">
        <v>0.0</v>
      </c>
      <c r="AU41" s="175">
        <v>180.0</v>
      </c>
      <c r="AV41" s="175">
        <v>0.0</v>
      </c>
      <c r="AW41" s="175">
        <v>0.0</v>
      </c>
      <c r="AX41" s="175">
        <v>0.0</v>
      </c>
      <c r="AY41" s="175">
        <v>0.0</v>
      </c>
      <c r="AZ41" s="175">
        <v>0.0</v>
      </c>
      <c r="BA41" s="175">
        <v>0.0</v>
      </c>
      <c r="BB41" s="175">
        <v>0.0</v>
      </c>
      <c r="BC41" s="175">
        <v>0.0</v>
      </c>
      <c r="BD41" s="175">
        <v>0.0</v>
      </c>
      <c r="BE41" s="175">
        <v>0.0</v>
      </c>
      <c r="BF41" s="175">
        <v>0.0</v>
      </c>
      <c r="BG41" s="175">
        <v>0.0</v>
      </c>
      <c r="BH41" s="175">
        <v>0.0</v>
      </c>
      <c r="BI41" s="175">
        <v>0.0</v>
      </c>
      <c r="BJ41" s="175">
        <v>0.0</v>
      </c>
      <c r="BK41" s="175">
        <v>0.0</v>
      </c>
      <c r="BL41" s="175">
        <v>0.0</v>
      </c>
      <c r="BM41" s="175">
        <v>0.0</v>
      </c>
      <c r="BN41" s="175">
        <v>0.0</v>
      </c>
      <c r="BO41" s="175">
        <v>0.0</v>
      </c>
      <c r="BP41" s="175">
        <v>0.0</v>
      </c>
      <c r="BQ41" s="175">
        <v>0.0</v>
      </c>
      <c r="BR41" s="175">
        <v>0.0</v>
      </c>
      <c r="BS41" s="175">
        <v>0.0</v>
      </c>
      <c r="BT41" s="175">
        <v>0.0</v>
      </c>
      <c r="BU41" s="175">
        <v>0.0</v>
      </c>
      <c r="BV41" s="175">
        <v>0.0</v>
      </c>
      <c r="BW41" s="175">
        <v>0.0</v>
      </c>
      <c r="BX41" s="175">
        <v>0.0</v>
      </c>
      <c r="BY41" s="175">
        <v>0.0</v>
      </c>
      <c r="BZ41" s="175">
        <v>0.0</v>
      </c>
      <c r="CA41" s="175">
        <v>167.0</v>
      </c>
      <c r="CB41" s="175">
        <v>0.0</v>
      </c>
      <c r="CC41" s="175">
        <v>0.0</v>
      </c>
      <c r="CD41" s="175">
        <v>0.0</v>
      </c>
      <c r="CE41" s="175">
        <v>0.0</v>
      </c>
      <c r="CF41" s="175">
        <v>0.0</v>
      </c>
      <c r="CG41" s="175">
        <v>0.0</v>
      </c>
      <c r="CH41" s="175">
        <v>0.0</v>
      </c>
      <c r="CI41" s="175">
        <v>0.0</v>
      </c>
      <c r="CJ41" s="175">
        <v>0.0</v>
      </c>
      <c r="CK41" s="175">
        <v>0.0</v>
      </c>
      <c r="CL41" s="175">
        <v>0.0</v>
      </c>
      <c r="CM41" s="175">
        <v>0.0</v>
      </c>
      <c r="CN41" s="175">
        <v>0.0</v>
      </c>
      <c r="CO41" s="175">
        <v>0.0</v>
      </c>
      <c r="CP41" s="175">
        <v>0.0</v>
      </c>
      <c r="CQ41" s="175">
        <v>180.0</v>
      </c>
      <c r="CR41" s="175">
        <v>0.0</v>
      </c>
      <c r="CS41" s="175">
        <v>0.0</v>
      </c>
      <c r="CT41" s="175">
        <v>0.0</v>
      </c>
      <c r="CU41" s="175">
        <v>0.0</v>
      </c>
      <c r="CV41" s="175">
        <v>0.0</v>
      </c>
      <c r="CW41" s="175">
        <v>0.0</v>
      </c>
      <c r="CX41" s="175">
        <v>0.0</v>
      </c>
      <c r="CY41" s="175">
        <v>0.0</v>
      </c>
      <c r="CZ41" s="175">
        <v>0.0</v>
      </c>
      <c r="DA41" s="175">
        <v>175.0</v>
      </c>
      <c r="DB41" s="175">
        <v>0.0</v>
      </c>
      <c r="DC41" s="175">
        <v>0.0</v>
      </c>
      <c r="DD41" s="175">
        <v>0.0</v>
      </c>
      <c r="DE41" s="175">
        <v>0.0</v>
      </c>
      <c r="DF41" s="175">
        <v>0.0</v>
      </c>
      <c r="DG41" s="175">
        <v>0.0</v>
      </c>
      <c r="DH41" s="175">
        <v>0.0</v>
      </c>
      <c r="DI41" s="175">
        <v>0.0</v>
      </c>
      <c r="DJ41" s="175">
        <v>0.0</v>
      </c>
      <c r="DK41" s="175">
        <v>0.0</v>
      </c>
      <c r="DL41" s="175">
        <v>0.0</v>
      </c>
      <c r="DM41" s="175">
        <v>0.0</v>
      </c>
      <c r="DN41" s="175">
        <v>0.0</v>
      </c>
      <c r="DO41" s="175">
        <v>0.0</v>
      </c>
      <c r="DP41" s="175">
        <v>0.0</v>
      </c>
      <c r="DQ41" s="175">
        <v>0.0</v>
      </c>
      <c r="DR41" s="175">
        <v>0.0</v>
      </c>
      <c r="DS41" s="175">
        <v>0.0</v>
      </c>
      <c r="DT41" s="175">
        <v>0.0</v>
      </c>
      <c r="DU41" s="175">
        <v>0.0</v>
      </c>
      <c r="DV41" s="175">
        <v>0.0</v>
      </c>
      <c r="DW41" s="175">
        <v>0.0</v>
      </c>
      <c r="DX41" s="175">
        <v>0.0</v>
      </c>
      <c r="DY41" s="175">
        <v>0.0</v>
      </c>
      <c r="DZ41" s="175">
        <v>0.0</v>
      </c>
      <c r="EA41" s="175">
        <v>0.0</v>
      </c>
      <c r="EB41" s="175">
        <v>0.0</v>
      </c>
      <c r="EC41" s="175">
        <v>0.0</v>
      </c>
      <c r="ED41" s="175">
        <v>0.0</v>
      </c>
      <c r="EE41" s="175">
        <v>0.0</v>
      </c>
      <c r="EF41" s="175">
        <v>0.0</v>
      </c>
      <c r="EG41" s="175">
        <v>0.0</v>
      </c>
      <c r="EH41" s="175">
        <v>0.0</v>
      </c>
      <c r="EI41" s="175">
        <v>0.0</v>
      </c>
      <c r="EJ41" s="175">
        <v>0.0</v>
      </c>
      <c r="EK41" s="175">
        <v>0.0</v>
      </c>
      <c r="EL41" s="175">
        <v>0.0</v>
      </c>
      <c r="EM41" s="176">
        <v>0.0</v>
      </c>
      <c r="EN41" s="177">
        <f t="shared" si="1"/>
        <v>0</v>
      </c>
      <c r="EO41" s="178"/>
      <c r="EP41" s="178"/>
      <c r="EQ41" s="178"/>
      <c r="ER41" s="178"/>
      <c r="ES41" s="178"/>
      <c r="ET41" s="178"/>
      <c r="EU41" s="178"/>
      <c r="EV41" s="178"/>
      <c r="EW41" s="178"/>
      <c r="EX41" s="178"/>
      <c r="EY41" s="178"/>
      <c r="EZ41" s="178"/>
      <c r="FA41" s="178"/>
      <c r="FB41" s="178"/>
      <c r="FC41" s="178"/>
      <c r="FD41" s="178"/>
      <c r="FE41" s="178"/>
      <c r="FF41" s="178"/>
      <c r="FG41" s="178"/>
      <c r="FH41" s="178"/>
      <c r="FI41" s="178"/>
      <c r="FJ41" s="178"/>
      <c r="FK41" s="178"/>
      <c r="FL41" s="178"/>
      <c r="FM41" s="178"/>
      <c r="FN41" s="178"/>
      <c r="FO41" s="178"/>
      <c r="FP41" s="178"/>
      <c r="FQ41" s="178"/>
      <c r="FR41" s="178"/>
      <c r="FS41" s="178"/>
      <c r="FT41" s="178"/>
      <c r="FU41" s="178"/>
      <c r="FV41" s="178"/>
      <c r="FW41" s="178"/>
      <c r="FX41" s="178"/>
      <c r="FY41" s="178"/>
      <c r="FZ41" s="178"/>
      <c r="GA41" s="178"/>
      <c r="GB41" s="178"/>
      <c r="GC41" s="178"/>
      <c r="GD41" s="178"/>
      <c r="GE41" s="178"/>
      <c r="GF41" s="178"/>
      <c r="GG41" s="178"/>
      <c r="GH41" s="178"/>
      <c r="GI41" s="178"/>
      <c r="GJ41" s="178"/>
      <c r="GK41" s="178"/>
      <c r="GL41" s="178"/>
      <c r="GM41" s="178"/>
      <c r="GN41" s="178"/>
      <c r="GO41" s="178"/>
      <c r="GP41" s="178"/>
      <c r="GQ41" s="178"/>
      <c r="GR41" s="178"/>
      <c r="GS41" s="178"/>
      <c r="GT41" s="178"/>
      <c r="GU41" s="178"/>
      <c r="GV41" s="178"/>
      <c r="GW41" s="178"/>
      <c r="GX41" s="178"/>
      <c r="GY41" s="178"/>
      <c r="GZ41" s="178"/>
      <c r="HA41" s="178"/>
      <c r="HB41" s="178"/>
      <c r="HC41" s="178"/>
      <c r="HD41" s="178"/>
      <c r="HE41" s="178"/>
      <c r="HF41" s="178"/>
      <c r="HG41" s="178"/>
      <c r="HH41" s="178"/>
      <c r="HI41" s="178"/>
      <c r="HJ41" s="178"/>
      <c r="HK41" s="178"/>
      <c r="HL41" s="178"/>
      <c r="HM41" s="178"/>
      <c r="HN41" s="178"/>
      <c r="HO41" s="178"/>
      <c r="HP41" s="178"/>
      <c r="HQ41" s="178"/>
      <c r="HR41" s="178"/>
      <c r="HS41" s="178"/>
      <c r="HT41" s="178"/>
      <c r="HU41" s="178"/>
      <c r="HV41" s="178"/>
      <c r="HW41" s="178"/>
      <c r="HX41" s="178"/>
      <c r="HY41" s="178"/>
      <c r="HZ41" s="178"/>
      <c r="IA41" s="178"/>
      <c r="IB41" s="178"/>
      <c r="IC41" s="178"/>
      <c r="ID41" s="178"/>
      <c r="IE41" s="178"/>
      <c r="IF41" s="178"/>
      <c r="IG41" s="178"/>
      <c r="IH41" s="178"/>
      <c r="II41" s="178"/>
      <c r="IJ41" s="178"/>
      <c r="IK41" s="178"/>
      <c r="IL41" s="178"/>
      <c r="IM41" s="178"/>
      <c r="IN41" s="178"/>
      <c r="IO41" s="178"/>
      <c r="IP41" s="178"/>
      <c r="IQ41" s="178"/>
      <c r="IR41" s="178"/>
      <c r="IS41" s="178"/>
      <c r="IT41" s="178"/>
      <c r="IU41" s="178"/>
      <c r="IV41" s="178"/>
      <c r="IW41" s="178"/>
      <c r="IX41" s="178"/>
      <c r="IY41" s="178"/>
      <c r="IZ41" s="178"/>
      <c r="JA41" s="178"/>
      <c r="JB41" s="178"/>
      <c r="JC41" s="178"/>
      <c r="JD41" s="178"/>
      <c r="JE41" s="178"/>
      <c r="JF41" s="178"/>
      <c r="JG41" s="178"/>
      <c r="JH41" s="178"/>
      <c r="JI41" s="178"/>
      <c r="JJ41" s="178"/>
      <c r="JK41" s="178"/>
      <c r="JL41" s="178"/>
      <c r="JM41" s="178"/>
      <c r="JN41" s="178"/>
      <c r="JO41" s="178"/>
      <c r="JP41" s="178"/>
      <c r="JQ41" s="178"/>
      <c r="JR41" s="178"/>
      <c r="JS41" s="178"/>
      <c r="JT41" s="178"/>
      <c r="JU41" s="178"/>
      <c r="JV41" s="178"/>
      <c r="JW41" s="178"/>
    </row>
    <row r="42">
      <c r="A42" s="50" t="s">
        <v>179</v>
      </c>
      <c r="B42" s="83" t="s">
        <v>479</v>
      </c>
      <c r="C42" s="50">
        <v>1811064.0</v>
      </c>
      <c r="D42" s="175">
        <v>131.0</v>
      </c>
      <c r="E42" s="175">
        <v>0.0</v>
      </c>
      <c r="F42" s="175">
        <v>0.0</v>
      </c>
      <c r="G42" s="175">
        <v>0.0</v>
      </c>
      <c r="H42" s="175">
        <v>0.0</v>
      </c>
      <c r="I42" s="175">
        <v>140.0</v>
      </c>
      <c r="J42" s="175">
        <v>0.0</v>
      </c>
      <c r="K42" s="175">
        <v>0.0</v>
      </c>
      <c r="L42" s="175">
        <v>0.0</v>
      </c>
      <c r="M42" s="175">
        <v>0.0</v>
      </c>
      <c r="N42" s="175">
        <v>137.0</v>
      </c>
      <c r="O42" s="175">
        <v>0.0</v>
      </c>
      <c r="P42" s="175">
        <v>0.0</v>
      </c>
      <c r="Q42" s="175">
        <v>0.0</v>
      </c>
      <c r="R42" s="175">
        <v>0.0</v>
      </c>
      <c r="S42" s="175">
        <v>0.0</v>
      </c>
      <c r="T42" s="175">
        <v>0.0</v>
      </c>
      <c r="U42" s="175">
        <v>0.0</v>
      </c>
      <c r="V42" s="175">
        <v>132.0</v>
      </c>
      <c r="W42" s="175">
        <v>0.0</v>
      </c>
      <c r="X42" s="175">
        <v>0.0</v>
      </c>
      <c r="Y42" s="175">
        <v>0.0</v>
      </c>
      <c r="Z42" s="175">
        <v>0.0</v>
      </c>
      <c r="AA42" s="175">
        <v>0.0</v>
      </c>
      <c r="AB42" s="175">
        <v>0.0</v>
      </c>
      <c r="AC42" s="175">
        <v>0.0</v>
      </c>
      <c r="AD42" s="175">
        <v>0.0</v>
      </c>
      <c r="AE42" s="175">
        <v>127.0</v>
      </c>
      <c r="AF42" s="175">
        <v>0.0</v>
      </c>
      <c r="AG42" s="175">
        <v>0.0</v>
      </c>
      <c r="AH42" s="175">
        <v>0.0</v>
      </c>
      <c r="AI42" s="175">
        <v>0.0</v>
      </c>
      <c r="AJ42" s="175">
        <v>0.0</v>
      </c>
      <c r="AK42" s="175">
        <v>0.0</v>
      </c>
      <c r="AL42" s="175">
        <v>0.0</v>
      </c>
      <c r="AM42" s="175">
        <v>133.0</v>
      </c>
      <c r="AN42" s="175">
        <v>0.0</v>
      </c>
      <c r="AO42" s="175">
        <v>0.0</v>
      </c>
      <c r="AP42" s="175">
        <v>0.0</v>
      </c>
      <c r="AQ42" s="175">
        <v>0.0</v>
      </c>
      <c r="AR42" s="175">
        <v>0.0</v>
      </c>
      <c r="AS42" s="175">
        <v>0.0</v>
      </c>
      <c r="AT42" s="175">
        <v>0.0</v>
      </c>
      <c r="AU42" s="175">
        <v>0.0</v>
      </c>
      <c r="AV42" s="175">
        <v>0.0</v>
      </c>
      <c r="AW42" s="175">
        <v>144.0</v>
      </c>
      <c r="AX42" s="175">
        <v>0.0</v>
      </c>
      <c r="AY42" s="175">
        <v>0.0</v>
      </c>
      <c r="AZ42" s="175">
        <v>0.0</v>
      </c>
      <c r="BA42" s="175">
        <v>0.0</v>
      </c>
      <c r="BB42" s="175">
        <v>0.0</v>
      </c>
      <c r="BC42" s="175">
        <v>0.0</v>
      </c>
      <c r="BD42" s="175">
        <v>0.0</v>
      </c>
      <c r="BE42" s="175">
        <v>0.0</v>
      </c>
      <c r="BF42" s="175">
        <v>0.0</v>
      </c>
      <c r="BG42" s="175">
        <v>0.0</v>
      </c>
      <c r="BH42" s="175">
        <v>0.0</v>
      </c>
      <c r="BI42" s="175">
        <v>0.0</v>
      </c>
      <c r="BJ42" s="175">
        <v>0.0</v>
      </c>
      <c r="BK42" s="175">
        <v>0.0</v>
      </c>
      <c r="BL42" s="175">
        <v>0.0</v>
      </c>
      <c r="BM42" s="175">
        <v>0.0</v>
      </c>
      <c r="BN42" s="175">
        <v>0.0</v>
      </c>
      <c r="BO42" s="175">
        <v>0.0</v>
      </c>
      <c r="BP42" s="175">
        <v>0.0</v>
      </c>
      <c r="BQ42" s="175">
        <v>0.0</v>
      </c>
      <c r="BR42" s="175">
        <v>0.0</v>
      </c>
      <c r="BS42" s="175">
        <v>0.0</v>
      </c>
      <c r="BT42" s="175">
        <v>0.0</v>
      </c>
      <c r="BU42" s="175">
        <v>0.0</v>
      </c>
      <c r="BV42" s="175">
        <v>0.0</v>
      </c>
      <c r="BW42" s="175">
        <v>0.0</v>
      </c>
      <c r="BX42" s="175">
        <v>0.0</v>
      </c>
      <c r="BY42" s="175">
        <v>0.0</v>
      </c>
      <c r="BZ42" s="175">
        <v>0.0</v>
      </c>
      <c r="CA42" s="175">
        <v>133.0</v>
      </c>
      <c r="CB42" s="175">
        <v>0.0</v>
      </c>
      <c r="CC42" s="175">
        <v>0.0</v>
      </c>
      <c r="CD42" s="175">
        <v>0.0</v>
      </c>
      <c r="CE42" s="175">
        <v>0.0</v>
      </c>
      <c r="CF42" s="175">
        <v>0.0</v>
      </c>
      <c r="CG42" s="175">
        <v>0.0</v>
      </c>
      <c r="CH42" s="175">
        <v>0.0</v>
      </c>
      <c r="CI42" s="175">
        <v>0.0</v>
      </c>
      <c r="CJ42" s="175">
        <v>0.0</v>
      </c>
      <c r="CK42" s="175">
        <v>0.0</v>
      </c>
      <c r="CL42" s="175">
        <v>0.0</v>
      </c>
      <c r="CM42" s="175">
        <v>0.0</v>
      </c>
      <c r="CN42" s="175">
        <v>0.0</v>
      </c>
      <c r="CO42" s="175">
        <v>0.0</v>
      </c>
      <c r="CP42" s="175">
        <v>144.0</v>
      </c>
      <c r="CQ42" s="175">
        <v>0.0</v>
      </c>
      <c r="CR42" s="175">
        <v>0.0</v>
      </c>
      <c r="CS42" s="175">
        <v>0.0</v>
      </c>
      <c r="CT42" s="175">
        <v>0.0</v>
      </c>
      <c r="CU42" s="175">
        <v>0.0</v>
      </c>
      <c r="CV42" s="175">
        <v>0.0</v>
      </c>
      <c r="CW42" s="175">
        <v>0.0</v>
      </c>
      <c r="CX42" s="175">
        <v>0.0</v>
      </c>
      <c r="CY42" s="175">
        <v>0.0</v>
      </c>
      <c r="CZ42" s="175">
        <v>0.0</v>
      </c>
      <c r="DA42" s="175">
        <v>140.0</v>
      </c>
      <c r="DB42" s="175">
        <v>0.0</v>
      </c>
      <c r="DC42" s="175">
        <v>0.0</v>
      </c>
      <c r="DD42" s="175">
        <v>0.0</v>
      </c>
      <c r="DE42" s="175">
        <v>0.0</v>
      </c>
      <c r="DF42" s="175">
        <v>0.0</v>
      </c>
      <c r="DG42" s="175">
        <v>0.0</v>
      </c>
      <c r="DH42" s="175">
        <v>0.0</v>
      </c>
      <c r="DI42" s="175">
        <v>0.0</v>
      </c>
      <c r="DJ42" s="175">
        <v>0.0</v>
      </c>
      <c r="DK42" s="175">
        <v>0.0</v>
      </c>
      <c r="DL42" s="175">
        <v>0.0</v>
      </c>
      <c r="DM42" s="175">
        <v>0.0</v>
      </c>
      <c r="DN42" s="175">
        <v>0.0</v>
      </c>
      <c r="DO42" s="175">
        <v>0.0</v>
      </c>
      <c r="DP42" s="175">
        <v>0.0</v>
      </c>
      <c r="DQ42" s="175">
        <v>0.0</v>
      </c>
      <c r="DR42" s="175">
        <v>0.0</v>
      </c>
      <c r="DS42" s="175">
        <v>0.0</v>
      </c>
      <c r="DT42" s="175">
        <v>0.0</v>
      </c>
      <c r="DU42" s="175">
        <v>0.0</v>
      </c>
      <c r="DV42" s="175">
        <v>0.0</v>
      </c>
      <c r="DW42" s="175">
        <v>0.0</v>
      </c>
      <c r="DX42" s="175">
        <v>0.0</v>
      </c>
      <c r="DY42" s="175">
        <v>0.0</v>
      </c>
      <c r="DZ42" s="175">
        <v>0.0</v>
      </c>
      <c r="EA42" s="175">
        <v>0.0</v>
      </c>
      <c r="EB42" s="175">
        <v>0.0</v>
      </c>
      <c r="EC42" s="175">
        <v>0.0</v>
      </c>
      <c r="ED42" s="175">
        <v>0.0</v>
      </c>
      <c r="EE42" s="175">
        <v>0.0</v>
      </c>
      <c r="EF42" s="175">
        <v>0.0</v>
      </c>
      <c r="EG42" s="175">
        <v>0.0</v>
      </c>
      <c r="EH42" s="175">
        <v>0.0</v>
      </c>
      <c r="EI42" s="175">
        <v>0.0</v>
      </c>
      <c r="EJ42" s="175">
        <v>0.0</v>
      </c>
      <c r="EK42" s="175">
        <v>0.0</v>
      </c>
      <c r="EL42" s="175">
        <v>0.0</v>
      </c>
      <c r="EM42" s="176">
        <v>0.0</v>
      </c>
      <c r="EN42" s="177">
        <f t="shared" si="1"/>
        <v>75894.588</v>
      </c>
      <c r="EO42" s="178"/>
      <c r="EP42" s="178"/>
      <c r="EQ42" s="178"/>
      <c r="ER42" s="178"/>
      <c r="ES42" s="178"/>
      <c r="ET42" s="178"/>
      <c r="EU42" s="178"/>
      <c r="EV42" s="178"/>
      <c r="EW42" s="178"/>
      <c r="EX42" s="178"/>
      <c r="EY42" s="178"/>
      <c r="EZ42" s="178"/>
      <c r="FA42" s="178"/>
      <c r="FB42" s="178"/>
      <c r="FC42" s="178"/>
      <c r="FD42" s="178"/>
      <c r="FE42" s="178"/>
      <c r="FF42" s="178"/>
      <c r="FG42" s="178"/>
      <c r="FH42" s="178"/>
      <c r="FI42" s="178"/>
      <c r="FJ42" s="178"/>
      <c r="FK42" s="178"/>
      <c r="FL42" s="178"/>
      <c r="FM42" s="178"/>
      <c r="FN42" s="178"/>
      <c r="FO42" s="178"/>
      <c r="FP42" s="178"/>
      <c r="FQ42" s="178"/>
      <c r="FR42" s="178"/>
      <c r="FS42" s="178"/>
      <c r="FT42" s="178"/>
      <c r="FU42" s="178"/>
      <c r="FV42" s="178"/>
      <c r="FW42" s="178"/>
      <c r="FX42" s="178"/>
      <c r="FY42" s="178"/>
      <c r="FZ42" s="178"/>
      <c r="GA42" s="178"/>
      <c r="GB42" s="178"/>
      <c r="GC42" s="178"/>
      <c r="GD42" s="178"/>
      <c r="GE42" s="178"/>
      <c r="GF42" s="178"/>
      <c r="GG42" s="178"/>
      <c r="GH42" s="178"/>
      <c r="GI42" s="178"/>
      <c r="GJ42" s="178"/>
      <c r="GK42" s="178"/>
      <c r="GL42" s="178"/>
      <c r="GM42" s="178"/>
      <c r="GN42" s="178"/>
      <c r="GO42" s="178"/>
      <c r="GP42" s="178"/>
      <c r="GQ42" s="178"/>
      <c r="GR42" s="178"/>
      <c r="GS42" s="178"/>
      <c r="GT42" s="178"/>
      <c r="GU42" s="178"/>
      <c r="GV42" s="178"/>
      <c r="GW42" s="178"/>
      <c r="GX42" s="178"/>
      <c r="GY42" s="178"/>
      <c r="GZ42" s="178"/>
      <c r="HA42" s="178"/>
      <c r="HB42" s="178"/>
      <c r="HC42" s="178"/>
      <c r="HD42" s="178"/>
      <c r="HE42" s="178"/>
      <c r="HF42" s="178"/>
      <c r="HG42" s="178"/>
      <c r="HH42" s="178"/>
      <c r="HI42" s="178"/>
      <c r="HJ42" s="178"/>
      <c r="HK42" s="178"/>
      <c r="HL42" s="178"/>
      <c r="HM42" s="178"/>
      <c r="HN42" s="178"/>
      <c r="HO42" s="178"/>
      <c r="HP42" s="178"/>
      <c r="HQ42" s="178"/>
      <c r="HR42" s="178"/>
      <c r="HS42" s="178"/>
      <c r="HT42" s="178"/>
      <c r="HU42" s="178"/>
      <c r="HV42" s="178"/>
      <c r="HW42" s="178"/>
      <c r="HX42" s="178"/>
      <c r="HY42" s="178"/>
      <c r="HZ42" s="178"/>
      <c r="IA42" s="178"/>
      <c r="IB42" s="178"/>
      <c r="IC42" s="178"/>
      <c r="ID42" s="178"/>
      <c r="IE42" s="178"/>
      <c r="IF42" s="178"/>
      <c r="IG42" s="178"/>
      <c r="IH42" s="178"/>
      <c r="II42" s="178"/>
      <c r="IJ42" s="178"/>
      <c r="IK42" s="178"/>
      <c r="IL42" s="178"/>
      <c r="IM42" s="178"/>
      <c r="IN42" s="178"/>
      <c r="IO42" s="178"/>
      <c r="IP42" s="178"/>
      <c r="IQ42" s="178"/>
      <c r="IR42" s="178"/>
      <c r="IS42" s="178"/>
      <c r="IT42" s="178"/>
      <c r="IU42" s="178"/>
      <c r="IV42" s="178"/>
      <c r="IW42" s="178"/>
      <c r="IX42" s="178"/>
      <c r="IY42" s="178"/>
      <c r="IZ42" s="178"/>
      <c r="JA42" s="178"/>
      <c r="JB42" s="178"/>
      <c r="JC42" s="178"/>
      <c r="JD42" s="178"/>
      <c r="JE42" s="178"/>
      <c r="JF42" s="178"/>
      <c r="JG42" s="178"/>
      <c r="JH42" s="178"/>
      <c r="JI42" s="178"/>
      <c r="JJ42" s="178"/>
      <c r="JK42" s="178"/>
      <c r="JL42" s="178"/>
      <c r="JM42" s="178"/>
      <c r="JN42" s="178"/>
      <c r="JO42" s="178"/>
      <c r="JP42" s="178"/>
      <c r="JQ42" s="178"/>
      <c r="JR42" s="178"/>
      <c r="JS42" s="178"/>
      <c r="JT42" s="178"/>
      <c r="JU42" s="178"/>
      <c r="JV42" s="178"/>
      <c r="JW42" s="178"/>
    </row>
    <row r="43">
      <c r="A43" s="50" t="s">
        <v>179</v>
      </c>
      <c r="B43" s="83" t="s">
        <v>479</v>
      </c>
      <c r="C43" s="50">
        <v>1811065.0</v>
      </c>
      <c r="D43" s="175">
        <v>33.0</v>
      </c>
      <c r="E43" s="175">
        <v>0.0</v>
      </c>
      <c r="F43" s="175">
        <v>0.0</v>
      </c>
      <c r="G43" s="175">
        <v>0.0</v>
      </c>
      <c r="H43" s="175">
        <v>0.0</v>
      </c>
      <c r="I43" s="175">
        <v>35.0</v>
      </c>
      <c r="J43" s="175">
        <v>0.0</v>
      </c>
      <c r="K43" s="175">
        <v>0.0</v>
      </c>
      <c r="L43" s="175">
        <v>0.0</v>
      </c>
      <c r="M43" s="175">
        <v>0.0</v>
      </c>
      <c r="N43" s="175">
        <v>34.0</v>
      </c>
      <c r="O43" s="175">
        <v>0.0</v>
      </c>
      <c r="P43" s="175">
        <v>0.0</v>
      </c>
      <c r="Q43" s="175">
        <v>0.0</v>
      </c>
      <c r="R43" s="175">
        <v>0.0</v>
      </c>
      <c r="S43" s="175">
        <v>0.0</v>
      </c>
      <c r="T43" s="175">
        <v>0.0</v>
      </c>
      <c r="U43" s="175">
        <v>0.0</v>
      </c>
      <c r="V43" s="175">
        <v>0.0</v>
      </c>
      <c r="W43" s="175">
        <v>0.0</v>
      </c>
      <c r="X43" s="175">
        <v>32.0</v>
      </c>
      <c r="Y43" s="175">
        <v>0.0</v>
      </c>
      <c r="Z43" s="175">
        <v>0.0</v>
      </c>
      <c r="AA43" s="175">
        <v>0.0</v>
      </c>
      <c r="AB43" s="175">
        <v>0.0</v>
      </c>
      <c r="AC43" s="175">
        <v>0.0</v>
      </c>
      <c r="AD43" s="175">
        <v>0.0</v>
      </c>
      <c r="AE43" s="175">
        <v>32.0</v>
      </c>
      <c r="AF43" s="175">
        <v>0.0</v>
      </c>
      <c r="AG43" s="175">
        <v>0.0</v>
      </c>
      <c r="AH43" s="175">
        <v>0.0</v>
      </c>
      <c r="AI43" s="175">
        <v>0.0</v>
      </c>
      <c r="AJ43" s="175">
        <v>0.0</v>
      </c>
      <c r="AK43" s="175">
        <v>0.0</v>
      </c>
      <c r="AL43" s="175">
        <v>0.0</v>
      </c>
      <c r="AM43" s="175">
        <v>33.0</v>
      </c>
      <c r="AN43" s="175">
        <v>0.0</v>
      </c>
      <c r="AO43" s="175">
        <v>0.0</v>
      </c>
      <c r="AP43" s="175">
        <v>0.0</v>
      </c>
      <c r="AQ43" s="175">
        <v>0.0</v>
      </c>
      <c r="AR43" s="175">
        <v>0.0</v>
      </c>
      <c r="AS43" s="175">
        <v>0.0</v>
      </c>
      <c r="AT43" s="175">
        <v>0.0</v>
      </c>
      <c r="AU43" s="175">
        <v>0.0</v>
      </c>
      <c r="AV43" s="175">
        <v>0.0</v>
      </c>
      <c r="AW43" s="175">
        <v>36.0</v>
      </c>
      <c r="AX43" s="175">
        <v>0.0</v>
      </c>
      <c r="AY43" s="175">
        <v>0.0</v>
      </c>
      <c r="AZ43" s="175">
        <v>0.0</v>
      </c>
      <c r="BA43" s="175">
        <v>0.0</v>
      </c>
      <c r="BB43" s="175">
        <v>0.0</v>
      </c>
      <c r="BC43" s="175">
        <v>0.0</v>
      </c>
      <c r="BD43" s="175">
        <v>0.0</v>
      </c>
      <c r="BE43" s="175">
        <v>0.0</v>
      </c>
      <c r="BF43" s="175">
        <v>0.0</v>
      </c>
      <c r="BG43" s="175">
        <v>0.0</v>
      </c>
      <c r="BH43" s="175">
        <v>0.0</v>
      </c>
      <c r="BI43" s="175">
        <v>0.0</v>
      </c>
      <c r="BJ43" s="175">
        <v>0.0</v>
      </c>
      <c r="BK43" s="175">
        <v>0.0</v>
      </c>
      <c r="BL43" s="175">
        <v>0.0</v>
      </c>
      <c r="BM43" s="175">
        <v>0.0</v>
      </c>
      <c r="BN43" s="175">
        <v>0.0</v>
      </c>
      <c r="BO43" s="175">
        <v>0.0</v>
      </c>
      <c r="BP43" s="175">
        <v>0.0</v>
      </c>
      <c r="BQ43" s="175">
        <v>0.0</v>
      </c>
      <c r="BR43" s="175">
        <v>0.0</v>
      </c>
      <c r="BS43" s="175">
        <v>0.0</v>
      </c>
      <c r="BT43" s="175">
        <v>0.0</v>
      </c>
      <c r="BU43" s="175">
        <v>0.0</v>
      </c>
      <c r="BV43" s="175">
        <v>0.0</v>
      </c>
      <c r="BW43" s="175">
        <v>0.0</v>
      </c>
      <c r="BX43" s="175">
        <v>0.0</v>
      </c>
      <c r="BY43" s="175">
        <v>0.0</v>
      </c>
      <c r="BZ43" s="175">
        <v>0.0</v>
      </c>
      <c r="CA43" s="175">
        <v>33.0</v>
      </c>
      <c r="CB43" s="175">
        <v>0.0</v>
      </c>
      <c r="CC43" s="175">
        <v>0.0</v>
      </c>
      <c r="CD43" s="175">
        <v>0.0</v>
      </c>
      <c r="CE43" s="175">
        <v>0.0</v>
      </c>
      <c r="CF43" s="175">
        <v>0.0</v>
      </c>
      <c r="CG43" s="175">
        <v>0.0</v>
      </c>
      <c r="CH43" s="175">
        <v>0.0</v>
      </c>
      <c r="CI43" s="175">
        <v>0.0</v>
      </c>
      <c r="CJ43" s="175">
        <v>0.0</v>
      </c>
      <c r="CK43" s="175">
        <v>0.0</v>
      </c>
      <c r="CL43" s="175">
        <v>0.0</v>
      </c>
      <c r="CM43" s="175">
        <v>0.0</v>
      </c>
      <c r="CN43" s="175">
        <v>0.0</v>
      </c>
      <c r="CO43" s="175">
        <v>0.0</v>
      </c>
      <c r="CP43" s="175">
        <v>36.0</v>
      </c>
      <c r="CQ43" s="175">
        <v>0.0</v>
      </c>
      <c r="CR43" s="175">
        <v>0.0</v>
      </c>
      <c r="CS43" s="175">
        <v>0.0</v>
      </c>
      <c r="CT43" s="175">
        <v>0.0</v>
      </c>
      <c r="CU43" s="175">
        <v>0.0</v>
      </c>
      <c r="CV43" s="175">
        <v>0.0</v>
      </c>
      <c r="CW43" s="175">
        <v>0.0</v>
      </c>
      <c r="CX43" s="175">
        <v>0.0</v>
      </c>
      <c r="CY43" s="175">
        <v>0.0</v>
      </c>
      <c r="CZ43" s="175">
        <v>0.0</v>
      </c>
      <c r="DA43" s="175">
        <v>35.0</v>
      </c>
      <c r="DB43" s="175">
        <v>0.0</v>
      </c>
      <c r="DC43" s="175">
        <v>0.0</v>
      </c>
      <c r="DD43" s="175">
        <v>0.0</v>
      </c>
      <c r="DE43" s="175">
        <v>0.0</v>
      </c>
      <c r="DF43" s="175">
        <v>0.0</v>
      </c>
      <c r="DG43" s="175">
        <v>0.0</v>
      </c>
      <c r="DH43" s="175">
        <v>0.0</v>
      </c>
      <c r="DI43" s="175">
        <v>0.0</v>
      </c>
      <c r="DJ43" s="175">
        <v>0.0</v>
      </c>
      <c r="DK43" s="175">
        <v>0.0</v>
      </c>
      <c r="DL43" s="175">
        <v>0.0</v>
      </c>
      <c r="DM43" s="175">
        <v>0.0</v>
      </c>
      <c r="DN43" s="175">
        <v>0.0</v>
      </c>
      <c r="DO43" s="175">
        <v>0.0</v>
      </c>
      <c r="DP43" s="175">
        <v>0.0</v>
      </c>
      <c r="DQ43" s="175">
        <v>0.0</v>
      </c>
      <c r="DR43" s="175">
        <v>0.0</v>
      </c>
      <c r="DS43" s="175">
        <v>0.0</v>
      </c>
      <c r="DT43" s="175">
        <v>0.0</v>
      </c>
      <c r="DU43" s="175">
        <v>0.0</v>
      </c>
      <c r="DV43" s="175">
        <v>0.0</v>
      </c>
      <c r="DW43" s="175">
        <v>0.0</v>
      </c>
      <c r="DX43" s="175">
        <v>0.0</v>
      </c>
      <c r="DY43" s="175">
        <v>0.0</v>
      </c>
      <c r="DZ43" s="175">
        <v>0.0</v>
      </c>
      <c r="EA43" s="175">
        <v>0.0</v>
      </c>
      <c r="EB43" s="175">
        <v>0.0</v>
      </c>
      <c r="EC43" s="175">
        <v>0.0</v>
      </c>
      <c r="ED43" s="175">
        <v>0.0</v>
      </c>
      <c r="EE43" s="175">
        <v>0.0</v>
      </c>
      <c r="EF43" s="175">
        <v>0.0</v>
      </c>
      <c r="EG43" s="175">
        <v>0.0</v>
      </c>
      <c r="EH43" s="175">
        <v>0.0</v>
      </c>
      <c r="EI43" s="175">
        <v>0.0</v>
      </c>
      <c r="EJ43" s="175">
        <v>0.0</v>
      </c>
      <c r="EK43" s="175">
        <v>0.0</v>
      </c>
      <c r="EL43" s="175">
        <v>0.0</v>
      </c>
      <c r="EM43" s="176">
        <v>0.0</v>
      </c>
      <c r="EN43" s="177">
        <f t="shared" si="1"/>
        <v>19118.484</v>
      </c>
      <c r="EO43" s="178"/>
      <c r="EP43" s="178"/>
      <c r="EQ43" s="178"/>
      <c r="ER43" s="178"/>
      <c r="ES43" s="178"/>
      <c r="ET43" s="178"/>
      <c r="EU43" s="178"/>
      <c r="EV43" s="178"/>
      <c r="EW43" s="178"/>
      <c r="EX43" s="178"/>
      <c r="EY43" s="178"/>
      <c r="EZ43" s="178"/>
      <c r="FA43" s="178"/>
      <c r="FB43" s="178"/>
      <c r="FC43" s="178"/>
      <c r="FD43" s="178"/>
      <c r="FE43" s="178"/>
      <c r="FF43" s="178"/>
      <c r="FG43" s="178"/>
      <c r="FH43" s="178"/>
      <c r="FI43" s="178"/>
      <c r="FJ43" s="178"/>
      <c r="FK43" s="178"/>
      <c r="FL43" s="178"/>
      <c r="FM43" s="178"/>
      <c r="FN43" s="178"/>
      <c r="FO43" s="178"/>
      <c r="FP43" s="178"/>
      <c r="FQ43" s="178"/>
      <c r="FR43" s="178"/>
      <c r="FS43" s="178"/>
      <c r="FT43" s="178"/>
      <c r="FU43" s="178"/>
      <c r="FV43" s="178"/>
      <c r="FW43" s="178"/>
      <c r="FX43" s="178"/>
      <c r="FY43" s="178"/>
      <c r="FZ43" s="178"/>
      <c r="GA43" s="178"/>
      <c r="GB43" s="178"/>
      <c r="GC43" s="178"/>
      <c r="GD43" s="178"/>
      <c r="GE43" s="178"/>
      <c r="GF43" s="178"/>
      <c r="GG43" s="178"/>
      <c r="GH43" s="178"/>
      <c r="GI43" s="178"/>
      <c r="GJ43" s="178"/>
      <c r="GK43" s="178"/>
      <c r="GL43" s="178"/>
      <c r="GM43" s="178"/>
      <c r="GN43" s="178"/>
      <c r="GO43" s="178"/>
      <c r="GP43" s="178"/>
      <c r="GQ43" s="178"/>
      <c r="GR43" s="178"/>
      <c r="GS43" s="178"/>
      <c r="GT43" s="178"/>
      <c r="GU43" s="178"/>
      <c r="GV43" s="178"/>
      <c r="GW43" s="178"/>
      <c r="GX43" s="178"/>
      <c r="GY43" s="178"/>
      <c r="GZ43" s="178"/>
      <c r="HA43" s="178"/>
      <c r="HB43" s="178"/>
      <c r="HC43" s="178"/>
      <c r="HD43" s="178"/>
      <c r="HE43" s="178"/>
      <c r="HF43" s="178"/>
      <c r="HG43" s="178"/>
      <c r="HH43" s="178"/>
      <c r="HI43" s="178"/>
      <c r="HJ43" s="178"/>
      <c r="HK43" s="178"/>
      <c r="HL43" s="178"/>
      <c r="HM43" s="178"/>
      <c r="HN43" s="178"/>
      <c r="HO43" s="178"/>
      <c r="HP43" s="178"/>
      <c r="HQ43" s="178"/>
      <c r="HR43" s="178"/>
      <c r="HS43" s="178"/>
      <c r="HT43" s="178"/>
      <c r="HU43" s="178"/>
      <c r="HV43" s="178"/>
      <c r="HW43" s="178"/>
      <c r="HX43" s="178"/>
      <c r="HY43" s="178"/>
      <c r="HZ43" s="178"/>
      <c r="IA43" s="178"/>
      <c r="IB43" s="178"/>
      <c r="IC43" s="178"/>
      <c r="ID43" s="178"/>
      <c r="IE43" s="178"/>
      <c r="IF43" s="178"/>
      <c r="IG43" s="178"/>
      <c r="IH43" s="178"/>
      <c r="II43" s="178"/>
      <c r="IJ43" s="178"/>
      <c r="IK43" s="178"/>
      <c r="IL43" s="178"/>
      <c r="IM43" s="178"/>
      <c r="IN43" s="178"/>
      <c r="IO43" s="178"/>
      <c r="IP43" s="178"/>
      <c r="IQ43" s="178"/>
      <c r="IR43" s="178"/>
      <c r="IS43" s="178"/>
      <c r="IT43" s="178"/>
      <c r="IU43" s="178"/>
      <c r="IV43" s="178"/>
      <c r="IW43" s="178"/>
      <c r="IX43" s="178"/>
      <c r="IY43" s="178"/>
      <c r="IZ43" s="178"/>
      <c r="JA43" s="178"/>
      <c r="JB43" s="178"/>
      <c r="JC43" s="178"/>
      <c r="JD43" s="178"/>
      <c r="JE43" s="178"/>
      <c r="JF43" s="178"/>
      <c r="JG43" s="178"/>
      <c r="JH43" s="178"/>
      <c r="JI43" s="178"/>
      <c r="JJ43" s="178"/>
      <c r="JK43" s="178"/>
      <c r="JL43" s="178"/>
      <c r="JM43" s="178"/>
      <c r="JN43" s="178"/>
      <c r="JO43" s="178"/>
      <c r="JP43" s="178"/>
      <c r="JQ43" s="178"/>
      <c r="JR43" s="178"/>
      <c r="JS43" s="178"/>
      <c r="JT43" s="178"/>
      <c r="JU43" s="178"/>
      <c r="JV43" s="178"/>
      <c r="JW43" s="178"/>
    </row>
    <row r="44">
      <c r="A44" s="50" t="s">
        <v>179</v>
      </c>
      <c r="B44" s="83" t="s">
        <v>479</v>
      </c>
      <c r="C44" s="50">
        <v>1811066.0</v>
      </c>
      <c r="D44" s="175">
        <v>1113.0</v>
      </c>
      <c r="E44" s="175">
        <v>0.0</v>
      </c>
      <c r="F44" s="175">
        <v>0.0</v>
      </c>
      <c r="G44" s="175">
        <v>0.0</v>
      </c>
      <c r="H44" s="175">
        <v>0.0</v>
      </c>
      <c r="I44" s="175">
        <v>1190.0</v>
      </c>
      <c r="J44" s="175">
        <v>0.0</v>
      </c>
      <c r="K44" s="175">
        <v>0.0</v>
      </c>
      <c r="L44" s="175">
        <v>0.0</v>
      </c>
      <c r="M44" s="175">
        <v>0.0</v>
      </c>
      <c r="N44" s="175">
        <v>1166.0</v>
      </c>
      <c r="O44" s="175">
        <v>0.0</v>
      </c>
      <c r="P44" s="175">
        <v>0.0</v>
      </c>
      <c r="Q44" s="175">
        <v>0.0</v>
      </c>
      <c r="R44" s="175">
        <v>0.0</v>
      </c>
      <c r="S44" s="175">
        <v>0.0</v>
      </c>
      <c r="T44" s="175">
        <v>0.0</v>
      </c>
      <c r="U44" s="175">
        <v>0.0</v>
      </c>
      <c r="V44" s="175">
        <v>0.0</v>
      </c>
      <c r="W44" s="175">
        <v>0.0</v>
      </c>
      <c r="X44" s="175">
        <v>1101.0</v>
      </c>
      <c r="Y44" s="175">
        <v>0.0</v>
      </c>
      <c r="Z44" s="175">
        <v>0.0</v>
      </c>
      <c r="AA44" s="175">
        <v>0.0</v>
      </c>
      <c r="AB44" s="175">
        <v>0.0</v>
      </c>
      <c r="AC44" s="175">
        <v>0.0</v>
      </c>
      <c r="AD44" s="175">
        <v>0.0</v>
      </c>
      <c r="AE44" s="175">
        <v>1077.0</v>
      </c>
      <c r="AF44" s="175">
        <v>0.0</v>
      </c>
      <c r="AG44" s="175">
        <v>0.0</v>
      </c>
      <c r="AH44" s="175">
        <v>0.0</v>
      </c>
      <c r="AI44" s="175">
        <v>0.0</v>
      </c>
      <c r="AJ44" s="175">
        <v>0.0</v>
      </c>
      <c r="AK44" s="175">
        <v>0.0</v>
      </c>
      <c r="AL44" s="175">
        <v>0.0</v>
      </c>
      <c r="AM44" s="175">
        <v>1133.0</v>
      </c>
      <c r="AN44" s="175">
        <v>0.0</v>
      </c>
      <c r="AO44" s="175">
        <v>0.0</v>
      </c>
      <c r="AP44" s="175">
        <v>0.0</v>
      </c>
      <c r="AQ44" s="175">
        <v>0.0</v>
      </c>
      <c r="AR44" s="175">
        <v>0.0</v>
      </c>
      <c r="AS44" s="175">
        <v>0.0</v>
      </c>
      <c r="AT44" s="175">
        <v>0.0</v>
      </c>
      <c r="AU44" s="175">
        <v>0.0</v>
      </c>
      <c r="AV44" s="175">
        <v>0.0</v>
      </c>
      <c r="AW44" s="175">
        <v>0.0</v>
      </c>
      <c r="AX44" s="175">
        <v>0.0</v>
      </c>
      <c r="AY44" s="175">
        <v>1133.0</v>
      </c>
      <c r="AZ44" s="175">
        <v>0.0</v>
      </c>
      <c r="BA44" s="175">
        <v>0.0</v>
      </c>
      <c r="BB44" s="175">
        <v>0.0</v>
      </c>
      <c r="BC44" s="175">
        <v>0.0</v>
      </c>
      <c r="BD44" s="175">
        <v>0.0</v>
      </c>
      <c r="BE44" s="175">
        <v>0.0</v>
      </c>
      <c r="BF44" s="175">
        <v>0.0</v>
      </c>
      <c r="BG44" s="175">
        <v>0.0</v>
      </c>
      <c r="BH44" s="175">
        <v>0.0</v>
      </c>
      <c r="BI44" s="175">
        <v>0.0</v>
      </c>
      <c r="BJ44" s="175">
        <v>0.0</v>
      </c>
      <c r="BK44" s="175">
        <v>0.0</v>
      </c>
      <c r="BL44" s="175">
        <v>0.0</v>
      </c>
      <c r="BM44" s="175">
        <v>0.0</v>
      </c>
      <c r="BN44" s="175">
        <v>0.0</v>
      </c>
      <c r="BO44" s="175">
        <v>0.0</v>
      </c>
      <c r="BP44" s="175">
        <v>0.0</v>
      </c>
      <c r="BQ44" s="175">
        <v>0.0</v>
      </c>
      <c r="BR44" s="175">
        <v>0.0</v>
      </c>
      <c r="BS44" s="175">
        <v>0.0</v>
      </c>
      <c r="BT44" s="175">
        <v>0.0</v>
      </c>
      <c r="BU44" s="175">
        <v>0.0</v>
      </c>
      <c r="BV44" s="175">
        <v>0.0</v>
      </c>
      <c r="BW44" s="175">
        <v>0.0</v>
      </c>
      <c r="BX44" s="175">
        <v>0.0</v>
      </c>
      <c r="BY44" s="175">
        <v>0.0</v>
      </c>
      <c r="BZ44" s="175">
        <v>0.0</v>
      </c>
      <c r="CA44" s="175">
        <v>1133.0</v>
      </c>
      <c r="CB44" s="175">
        <v>0.0</v>
      </c>
      <c r="CC44" s="175">
        <v>0.0</v>
      </c>
      <c r="CD44" s="175">
        <v>0.0</v>
      </c>
      <c r="CE44" s="175">
        <v>0.0</v>
      </c>
      <c r="CF44" s="175">
        <v>0.0</v>
      </c>
      <c r="CG44" s="175">
        <v>0.0</v>
      </c>
      <c r="CH44" s="175">
        <v>0.0</v>
      </c>
      <c r="CI44" s="175">
        <v>0.0</v>
      </c>
      <c r="CJ44" s="175">
        <v>0.0</v>
      </c>
      <c r="CK44" s="175">
        <v>0.0</v>
      </c>
      <c r="CL44" s="175">
        <v>0.0</v>
      </c>
      <c r="CM44" s="175">
        <v>0.0</v>
      </c>
      <c r="CN44" s="175">
        <v>0.0</v>
      </c>
      <c r="CO44" s="175">
        <v>0.0</v>
      </c>
      <c r="CP44" s="175">
        <v>1224.0</v>
      </c>
      <c r="CQ44" s="175">
        <v>0.0</v>
      </c>
      <c r="CR44" s="175">
        <v>0.0</v>
      </c>
      <c r="CS44" s="175">
        <v>0.0</v>
      </c>
      <c r="CT44" s="175">
        <v>0.0</v>
      </c>
      <c r="CU44" s="175">
        <v>0.0</v>
      </c>
      <c r="CV44" s="175">
        <v>0.0</v>
      </c>
      <c r="CW44" s="175">
        <v>0.0</v>
      </c>
      <c r="CX44" s="175">
        <v>0.0</v>
      </c>
      <c r="CY44" s="175">
        <v>0.0</v>
      </c>
      <c r="CZ44" s="175">
        <v>0.0</v>
      </c>
      <c r="DA44" s="175">
        <v>1190.0</v>
      </c>
      <c r="DB44" s="175">
        <v>0.0</v>
      </c>
      <c r="DC44" s="175">
        <v>0.0</v>
      </c>
      <c r="DD44" s="175">
        <v>0.0</v>
      </c>
      <c r="DE44" s="175">
        <v>0.0</v>
      </c>
      <c r="DF44" s="175">
        <v>0.0</v>
      </c>
      <c r="DG44" s="175">
        <v>0.0</v>
      </c>
      <c r="DH44" s="175">
        <v>0.0</v>
      </c>
      <c r="DI44" s="175">
        <v>0.0</v>
      </c>
      <c r="DJ44" s="175">
        <v>0.0</v>
      </c>
      <c r="DK44" s="175">
        <v>0.0</v>
      </c>
      <c r="DL44" s="175">
        <v>0.0</v>
      </c>
      <c r="DM44" s="175">
        <v>0.0</v>
      </c>
      <c r="DN44" s="175">
        <v>0.0</v>
      </c>
      <c r="DO44" s="175">
        <v>0.0</v>
      </c>
      <c r="DP44" s="175">
        <v>0.0</v>
      </c>
      <c r="DQ44" s="175">
        <v>0.0</v>
      </c>
      <c r="DR44" s="175">
        <v>0.0</v>
      </c>
      <c r="DS44" s="175">
        <v>0.0</v>
      </c>
      <c r="DT44" s="175">
        <v>0.0</v>
      </c>
      <c r="DU44" s="175">
        <v>0.0</v>
      </c>
      <c r="DV44" s="175">
        <v>0.0</v>
      </c>
      <c r="DW44" s="175">
        <v>0.0</v>
      </c>
      <c r="DX44" s="175">
        <v>0.0</v>
      </c>
      <c r="DY44" s="175">
        <v>0.0</v>
      </c>
      <c r="DZ44" s="175">
        <v>0.0</v>
      </c>
      <c r="EA44" s="175">
        <v>0.0</v>
      </c>
      <c r="EB44" s="175">
        <v>0.0</v>
      </c>
      <c r="EC44" s="175">
        <v>0.0</v>
      </c>
      <c r="ED44" s="175">
        <v>0.0</v>
      </c>
      <c r="EE44" s="175">
        <v>0.0</v>
      </c>
      <c r="EF44" s="175">
        <v>0.0</v>
      </c>
      <c r="EG44" s="175">
        <v>0.0</v>
      </c>
      <c r="EH44" s="175">
        <v>0.0</v>
      </c>
      <c r="EI44" s="175">
        <v>0.0</v>
      </c>
      <c r="EJ44" s="175">
        <v>0.0</v>
      </c>
      <c r="EK44" s="175">
        <v>0.0</v>
      </c>
      <c r="EL44" s="175">
        <v>0.0</v>
      </c>
      <c r="EM44" s="176">
        <v>0.0</v>
      </c>
      <c r="EN44" s="177">
        <f t="shared" si="1"/>
        <v>644814.324</v>
      </c>
      <c r="EO44" s="178"/>
      <c r="EP44" s="178"/>
      <c r="EQ44" s="178"/>
      <c r="ER44" s="178"/>
      <c r="ES44" s="178"/>
      <c r="ET44" s="178"/>
      <c r="EU44" s="178"/>
      <c r="EV44" s="178"/>
      <c r="EW44" s="178"/>
      <c r="EX44" s="178"/>
      <c r="EY44" s="178"/>
      <c r="EZ44" s="178"/>
      <c r="FA44" s="178"/>
      <c r="FB44" s="178"/>
      <c r="FC44" s="178"/>
      <c r="FD44" s="178"/>
      <c r="FE44" s="178"/>
      <c r="FF44" s="178"/>
      <c r="FG44" s="178"/>
      <c r="FH44" s="178"/>
      <c r="FI44" s="178"/>
      <c r="FJ44" s="178"/>
      <c r="FK44" s="178"/>
      <c r="FL44" s="178"/>
      <c r="FM44" s="178"/>
      <c r="FN44" s="178"/>
      <c r="FO44" s="178"/>
      <c r="FP44" s="178"/>
      <c r="FQ44" s="178"/>
      <c r="FR44" s="178"/>
      <c r="FS44" s="178"/>
      <c r="FT44" s="178"/>
      <c r="FU44" s="178"/>
      <c r="FV44" s="178"/>
      <c r="FW44" s="178"/>
      <c r="FX44" s="178"/>
      <c r="FY44" s="178"/>
      <c r="FZ44" s="178"/>
      <c r="GA44" s="178"/>
      <c r="GB44" s="178"/>
      <c r="GC44" s="178"/>
      <c r="GD44" s="178"/>
      <c r="GE44" s="178"/>
      <c r="GF44" s="178"/>
      <c r="GG44" s="178"/>
      <c r="GH44" s="178"/>
      <c r="GI44" s="178"/>
      <c r="GJ44" s="178"/>
      <c r="GK44" s="178"/>
      <c r="GL44" s="178"/>
      <c r="GM44" s="178"/>
      <c r="GN44" s="178"/>
      <c r="GO44" s="178"/>
      <c r="GP44" s="178"/>
      <c r="GQ44" s="178"/>
      <c r="GR44" s="178"/>
      <c r="GS44" s="178"/>
      <c r="GT44" s="178"/>
      <c r="GU44" s="178"/>
      <c r="GV44" s="178"/>
      <c r="GW44" s="178"/>
      <c r="GX44" s="178"/>
      <c r="GY44" s="178"/>
      <c r="GZ44" s="178"/>
      <c r="HA44" s="178"/>
      <c r="HB44" s="178"/>
      <c r="HC44" s="178"/>
      <c r="HD44" s="178"/>
      <c r="HE44" s="178"/>
      <c r="HF44" s="178"/>
      <c r="HG44" s="178"/>
      <c r="HH44" s="178"/>
      <c r="HI44" s="178"/>
      <c r="HJ44" s="178"/>
      <c r="HK44" s="178"/>
      <c r="HL44" s="178"/>
      <c r="HM44" s="178"/>
      <c r="HN44" s="178"/>
      <c r="HO44" s="178"/>
      <c r="HP44" s="178"/>
      <c r="HQ44" s="178"/>
      <c r="HR44" s="178"/>
      <c r="HS44" s="178"/>
      <c r="HT44" s="178"/>
      <c r="HU44" s="178"/>
      <c r="HV44" s="178"/>
      <c r="HW44" s="178"/>
      <c r="HX44" s="178"/>
      <c r="HY44" s="178"/>
      <c r="HZ44" s="178"/>
      <c r="IA44" s="178"/>
      <c r="IB44" s="178"/>
      <c r="IC44" s="178"/>
      <c r="ID44" s="178"/>
      <c r="IE44" s="178"/>
      <c r="IF44" s="178"/>
      <c r="IG44" s="178"/>
      <c r="IH44" s="178"/>
      <c r="II44" s="178"/>
      <c r="IJ44" s="178"/>
      <c r="IK44" s="178"/>
      <c r="IL44" s="178"/>
      <c r="IM44" s="178"/>
      <c r="IN44" s="178"/>
      <c r="IO44" s="178"/>
      <c r="IP44" s="178"/>
      <c r="IQ44" s="178"/>
      <c r="IR44" s="178"/>
      <c r="IS44" s="178"/>
      <c r="IT44" s="178"/>
      <c r="IU44" s="178"/>
      <c r="IV44" s="178"/>
      <c r="IW44" s="178"/>
      <c r="IX44" s="178"/>
      <c r="IY44" s="178"/>
      <c r="IZ44" s="178"/>
      <c r="JA44" s="178"/>
      <c r="JB44" s="178"/>
      <c r="JC44" s="178"/>
      <c r="JD44" s="178"/>
      <c r="JE44" s="178"/>
      <c r="JF44" s="178"/>
      <c r="JG44" s="178"/>
      <c r="JH44" s="178"/>
      <c r="JI44" s="178"/>
      <c r="JJ44" s="178"/>
      <c r="JK44" s="178"/>
      <c r="JL44" s="178"/>
      <c r="JM44" s="178"/>
      <c r="JN44" s="178"/>
      <c r="JO44" s="178"/>
      <c r="JP44" s="178"/>
      <c r="JQ44" s="178"/>
      <c r="JR44" s="178"/>
      <c r="JS44" s="178"/>
      <c r="JT44" s="178"/>
      <c r="JU44" s="178"/>
      <c r="JV44" s="178"/>
      <c r="JW44" s="178"/>
    </row>
    <row r="45">
      <c r="A45" s="50" t="s">
        <v>179</v>
      </c>
      <c r="B45" s="83" t="s">
        <v>479</v>
      </c>
      <c r="C45" s="50">
        <v>1811067.0</v>
      </c>
      <c r="D45" s="175">
        <v>0.0</v>
      </c>
      <c r="E45" s="175">
        <v>1964.0</v>
      </c>
      <c r="F45" s="175">
        <v>0.0</v>
      </c>
      <c r="G45" s="175">
        <v>0.0</v>
      </c>
      <c r="H45" s="175">
        <v>0.0</v>
      </c>
      <c r="I45" s="175">
        <v>0.0</v>
      </c>
      <c r="J45" s="175">
        <v>2100.0</v>
      </c>
      <c r="K45" s="175">
        <v>0.0</v>
      </c>
      <c r="L45" s="175">
        <v>0.0</v>
      </c>
      <c r="M45" s="175">
        <v>0.0</v>
      </c>
      <c r="N45" s="175">
        <v>0.0</v>
      </c>
      <c r="O45" s="175">
        <v>2057.0</v>
      </c>
      <c r="P45" s="175">
        <v>0.0</v>
      </c>
      <c r="Q45" s="175">
        <v>0.0</v>
      </c>
      <c r="R45" s="175">
        <v>0.0</v>
      </c>
      <c r="S45" s="175">
        <v>0.0</v>
      </c>
      <c r="T45" s="175">
        <v>0.0</v>
      </c>
      <c r="U45" s="175">
        <v>0.0</v>
      </c>
      <c r="V45" s="175">
        <v>0.0</v>
      </c>
      <c r="W45" s="175">
        <v>0.0</v>
      </c>
      <c r="X45" s="175">
        <v>1943.0</v>
      </c>
      <c r="Y45" s="175">
        <v>0.0</v>
      </c>
      <c r="Z45" s="175">
        <v>0.0</v>
      </c>
      <c r="AA45" s="175">
        <v>0.0</v>
      </c>
      <c r="AB45" s="175">
        <v>0.0</v>
      </c>
      <c r="AC45" s="175">
        <v>0.0</v>
      </c>
      <c r="AD45" s="175">
        <v>0.0</v>
      </c>
      <c r="AE45" s="175">
        <v>1900.0</v>
      </c>
      <c r="AF45" s="175">
        <v>0.0</v>
      </c>
      <c r="AG45" s="175">
        <v>0.0</v>
      </c>
      <c r="AH45" s="175">
        <v>0.0</v>
      </c>
      <c r="AI45" s="175">
        <v>0.0</v>
      </c>
      <c r="AJ45" s="175">
        <v>0.0</v>
      </c>
      <c r="AK45" s="175">
        <v>0.0</v>
      </c>
      <c r="AL45" s="175">
        <v>0.0</v>
      </c>
      <c r="AM45" s="175">
        <v>2000.0</v>
      </c>
      <c r="AN45" s="175">
        <v>0.0</v>
      </c>
      <c r="AO45" s="175">
        <v>0.0</v>
      </c>
      <c r="AP45" s="175">
        <v>0.0</v>
      </c>
      <c r="AQ45" s="175">
        <v>0.0</v>
      </c>
      <c r="AR45" s="175">
        <v>0.0</v>
      </c>
      <c r="AS45" s="175">
        <v>0.0</v>
      </c>
      <c r="AT45" s="175">
        <v>0.0</v>
      </c>
      <c r="AU45" s="175">
        <v>0.0</v>
      </c>
      <c r="AV45" s="175">
        <v>0.0</v>
      </c>
      <c r="AW45" s="175">
        <v>0.0</v>
      </c>
      <c r="AX45" s="175">
        <v>0.0</v>
      </c>
      <c r="AY45" s="175">
        <v>2000.0</v>
      </c>
      <c r="AZ45" s="175">
        <v>0.0</v>
      </c>
      <c r="BA45" s="175">
        <v>0.0</v>
      </c>
      <c r="BB45" s="175">
        <v>0.0</v>
      </c>
      <c r="BC45" s="175">
        <v>0.0</v>
      </c>
      <c r="BD45" s="175">
        <v>0.0</v>
      </c>
      <c r="BE45" s="175">
        <v>0.0</v>
      </c>
      <c r="BF45" s="175">
        <v>0.0</v>
      </c>
      <c r="BG45" s="175">
        <v>0.0</v>
      </c>
      <c r="BH45" s="175">
        <v>0.0</v>
      </c>
      <c r="BI45" s="175">
        <v>0.0</v>
      </c>
      <c r="BJ45" s="175">
        <v>0.0</v>
      </c>
      <c r="BK45" s="175">
        <v>0.0</v>
      </c>
      <c r="BL45" s="175">
        <v>0.0</v>
      </c>
      <c r="BM45" s="175">
        <v>0.0</v>
      </c>
      <c r="BN45" s="175">
        <v>0.0</v>
      </c>
      <c r="BO45" s="175">
        <v>0.0</v>
      </c>
      <c r="BP45" s="175">
        <v>0.0</v>
      </c>
      <c r="BQ45" s="175">
        <v>1900.0</v>
      </c>
      <c r="BR45" s="175">
        <v>0.0</v>
      </c>
      <c r="BS45" s="175">
        <v>0.0</v>
      </c>
      <c r="BT45" s="175">
        <v>0.0</v>
      </c>
      <c r="BU45" s="175">
        <v>0.0</v>
      </c>
      <c r="BV45" s="175">
        <v>0.0</v>
      </c>
      <c r="BW45" s="175">
        <v>0.0</v>
      </c>
      <c r="BX45" s="175">
        <v>0.0</v>
      </c>
      <c r="BY45" s="175">
        <v>0.0</v>
      </c>
      <c r="BZ45" s="175">
        <v>0.0</v>
      </c>
      <c r="CA45" s="175">
        <v>2000.0</v>
      </c>
      <c r="CB45" s="175">
        <v>0.0</v>
      </c>
      <c r="CC45" s="175">
        <v>0.0</v>
      </c>
      <c r="CD45" s="175">
        <v>0.0</v>
      </c>
      <c r="CE45" s="175">
        <v>0.0</v>
      </c>
      <c r="CF45" s="175">
        <v>0.0</v>
      </c>
      <c r="CG45" s="175">
        <v>0.0</v>
      </c>
      <c r="CH45" s="175">
        <v>0.0</v>
      </c>
      <c r="CI45" s="175">
        <v>0.0</v>
      </c>
      <c r="CJ45" s="175">
        <v>0.0</v>
      </c>
      <c r="CK45" s="175">
        <v>0.0</v>
      </c>
      <c r="CL45" s="175">
        <v>0.0</v>
      </c>
      <c r="CM45" s="175">
        <v>0.0</v>
      </c>
      <c r="CN45" s="175">
        <v>0.0</v>
      </c>
      <c r="CO45" s="175">
        <v>0.0</v>
      </c>
      <c r="CP45" s="175">
        <v>2160.0</v>
      </c>
      <c r="CQ45" s="175">
        <v>0.0</v>
      </c>
      <c r="CR45" s="175">
        <v>0.0</v>
      </c>
      <c r="CS45" s="175">
        <v>0.0</v>
      </c>
      <c r="CT45" s="175">
        <v>0.0</v>
      </c>
      <c r="CU45" s="175">
        <v>0.0</v>
      </c>
      <c r="CV45" s="175">
        <v>0.0</v>
      </c>
      <c r="CW45" s="175">
        <v>0.0</v>
      </c>
      <c r="CX45" s="175">
        <v>0.0</v>
      </c>
      <c r="CY45" s="175">
        <v>0.0</v>
      </c>
      <c r="CZ45" s="175">
        <v>0.0</v>
      </c>
      <c r="DA45" s="175">
        <v>2100.0</v>
      </c>
      <c r="DB45" s="175">
        <v>0.0</v>
      </c>
      <c r="DC45" s="175">
        <v>0.0</v>
      </c>
      <c r="DD45" s="175">
        <v>0.0</v>
      </c>
      <c r="DE45" s="175">
        <v>0.0</v>
      </c>
      <c r="DF45" s="175">
        <v>0.0</v>
      </c>
      <c r="DG45" s="175">
        <v>0.0</v>
      </c>
      <c r="DH45" s="175">
        <v>0.0</v>
      </c>
      <c r="DI45" s="175">
        <v>0.0</v>
      </c>
      <c r="DJ45" s="175">
        <v>0.0</v>
      </c>
      <c r="DK45" s="175">
        <v>0.0</v>
      </c>
      <c r="DL45" s="175">
        <v>0.0</v>
      </c>
      <c r="DM45" s="175">
        <v>0.0</v>
      </c>
      <c r="DN45" s="175">
        <v>0.0</v>
      </c>
      <c r="DO45" s="175">
        <v>0.0</v>
      </c>
      <c r="DP45" s="175">
        <v>0.0</v>
      </c>
      <c r="DQ45" s="175">
        <v>0.0</v>
      </c>
      <c r="DR45" s="175">
        <v>0.0</v>
      </c>
      <c r="DS45" s="175">
        <v>0.0</v>
      </c>
      <c r="DT45" s="175">
        <v>0.0</v>
      </c>
      <c r="DU45" s="175">
        <v>0.0</v>
      </c>
      <c r="DV45" s="175">
        <v>0.0</v>
      </c>
      <c r="DW45" s="175">
        <v>0.0</v>
      </c>
      <c r="DX45" s="175">
        <v>0.0</v>
      </c>
      <c r="DY45" s="175">
        <v>0.0</v>
      </c>
      <c r="DZ45" s="175">
        <v>0.0</v>
      </c>
      <c r="EA45" s="175">
        <v>0.0</v>
      </c>
      <c r="EB45" s="175">
        <v>0.0</v>
      </c>
      <c r="EC45" s="175">
        <v>0.0</v>
      </c>
      <c r="ED45" s="175">
        <v>0.0</v>
      </c>
      <c r="EE45" s="175">
        <v>0.0</v>
      </c>
      <c r="EF45" s="175">
        <v>0.0</v>
      </c>
      <c r="EG45" s="175">
        <v>0.0</v>
      </c>
      <c r="EH45" s="175">
        <v>0.0</v>
      </c>
      <c r="EI45" s="175">
        <v>0.0</v>
      </c>
      <c r="EJ45" s="175">
        <v>0.0</v>
      </c>
      <c r="EK45" s="175">
        <v>0.0</v>
      </c>
      <c r="EL45" s="175">
        <v>0.0</v>
      </c>
      <c r="EM45" s="176">
        <v>0.0</v>
      </c>
      <c r="EN45" s="177">
        <f t="shared" si="1"/>
        <v>0</v>
      </c>
      <c r="EO45" s="178"/>
      <c r="EP45" s="178"/>
      <c r="EQ45" s="178"/>
      <c r="ER45" s="178"/>
      <c r="ES45" s="178"/>
      <c r="ET45" s="178"/>
      <c r="EU45" s="178"/>
      <c r="EV45" s="178"/>
      <c r="EW45" s="178"/>
      <c r="EX45" s="178"/>
      <c r="EY45" s="178"/>
      <c r="EZ45" s="178"/>
      <c r="FA45" s="178"/>
      <c r="FB45" s="178"/>
      <c r="FC45" s="178"/>
      <c r="FD45" s="178"/>
      <c r="FE45" s="178"/>
      <c r="FF45" s="178"/>
      <c r="FG45" s="178"/>
      <c r="FH45" s="178"/>
      <c r="FI45" s="178"/>
      <c r="FJ45" s="178"/>
      <c r="FK45" s="178"/>
      <c r="FL45" s="178"/>
      <c r="FM45" s="178"/>
      <c r="FN45" s="178"/>
      <c r="FO45" s="178"/>
      <c r="FP45" s="178"/>
      <c r="FQ45" s="178"/>
      <c r="FR45" s="178"/>
      <c r="FS45" s="178"/>
      <c r="FT45" s="178"/>
      <c r="FU45" s="178"/>
      <c r="FV45" s="178"/>
      <c r="FW45" s="178"/>
      <c r="FX45" s="178"/>
      <c r="FY45" s="178"/>
      <c r="FZ45" s="178"/>
      <c r="GA45" s="178"/>
      <c r="GB45" s="178"/>
      <c r="GC45" s="178"/>
      <c r="GD45" s="178"/>
      <c r="GE45" s="178"/>
      <c r="GF45" s="178"/>
      <c r="GG45" s="178"/>
      <c r="GH45" s="178"/>
      <c r="GI45" s="178"/>
      <c r="GJ45" s="178"/>
      <c r="GK45" s="178"/>
      <c r="GL45" s="178"/>
      <c r="GM45" s="178"/>
      <c r="GN45" s="178"/>
      <c r="GO45" s="178"/>
      <c r="GP45" s="178"/>
      <c r="GQ45" s="178"/>
      <c r="GR45" s="178"/>
      <c r="GS45" s="178"/>
      <c r="GT45" s="178"/>
      <c r="GU45" s="178"/>
      <c r="GV45" s="178"/>
      <c r="GW45" s="178"/>
      <c r="GX45" s="178"/>
      <c r="GY45" s="178"/>
      <c r="GZ45" s="178"/>
      <c r="HA45" s="178"/>
      <c r="HB45" s="178"/>
      <c r="HC45" s="178"/>
      <c r="HD45" s="178"/>
      <c r="HE45" s="178"/>
      <c r="HF45" s="178"/>
      <c r="HG45" s="178"/>
      <c r="HH45" s="178"/>
      <c r="HI45" s="178"/>
      <c r="HJ45" s="178"/>
      <c r="HK45" s="178"/>
      <c r="HL45" s="178"/>
      <c r="HM45" s="178"/>
      <c r="HN45" s="178"/>
      <c r="HO45" s="178"/>
      <c r="HP45" s="178"/>
      <c r="HQ45" s="178"/>
      <c r="HR45" s="178"/>
      <c r="HS45" s="178"/>
      <c r="HT45" s="178"/>
      <c r="HU45" s="178"/>
      <c r="HV45" s="178"/>
      <c r="HW45" s="178"/>
      <c r="HX45" s="178"/>
      <c r="HY45" s="178"/>
      <c r="HZ45" s="178"/>
      <c r="IA45" s="178"/>
      <c r="IB45" s="178"/>
      <c r="IC45" s="178"/>
      <c r="ID45" s="178"/>
      <c r="IE45" s="178"/>
      <c r="IF45" s="178"/>
      <c r="IG45" s="178"/>
      <c r="IH45" s="178"/>
      <c r="II45" s="178"/>
      <c r="IJ45" s="178"/>
      <c r="IK45" s="178"/>
      <c r="IL45" s="178"/>
      <c r="IM45" s="178"/>
      <c r="IN45" s="178"/>
      <c r="IO45" s="178"/>
      <c r="IP45" s="178"/>
      <c r="IQ45" s="178"/>
      <c r="IR45" s="178"/>
      <c r="IS45" s="178"/>
      <c r="IT45" s="178"/>
      <c r="IU45" s="178"/>
      <c r="IV45" s="178"/>
      <c r="IW45" s="178"/>
      <c r="IX45" s="178"/>
      <c r="IY45" s="178"/>
      <c r="IZ45" s="178"/>
      <c r="JA45" s="178"/>
      <c r="JB45" s="178"/>
      <c r="JC45" s="178"/>
      <c r="JD45" s="178"/>
      <c r="JE45" s="178"/>
      <c r="JF45" s="178"/>
      <c r="JG45" s="178"/>
      <c r="JH45" s="178"/>
      <c r="JI45" s="178"/>
      <c r="JJ45" s="178"/>
      <c r="JK45" s="178"/>
      <c r="JL45" s="178"/>
      <c r="JM45" s="178"/>
      <c r="JN45" s="178"/>
      <c r="JO45" s="178"/>
      <c r="JP45" s="178"/>
      <c r="JQ45" s="178"/>
      <c r="JR45" s="178"/>
      <c r="JS45" s="178"/>
      <c r="JT45" s="178"/>
      <c r="JU45" s="178"/>
      <c r="JV45" s="178"/>
      <c r="JW45" s="178"/>
    </row>
    <row r="46">
      <c r="A46" s="50" t="s">
        <v>179</v>
      </c>
      <c r="B46" s="83" t="s">
        <v>479</v>
      </c>
      <c r="C46" s="50">
        <v>1811068.0</v>
      </c>
      <c r="D46" s="175">
        <v>0.0</v>
      </c>
      <c r="E46" s="175">
        <v>229.0</v>
      </c>
      <c r="F46" s="175">
        <v>0.0</v>
      </c>
      <c r="G46" s="175">
        <v>0.0</v>
      </c>
      <c r="H46" s="175">
        <v>0.0</v>
      </c>
      <c r="I46" s="175">
        <v>0.0</v>
      </c>
      <c r="J46" s="175">
        <v>245.0</v>
      </c>
      <c r="K46" s="175">
        <v>0.0</v>
      </c>
      <c r="L46" s="175">
        <v>0.0</v>
      </c>
      <c r="M46" s="175">
        <v>0.0</v>
      </c>
      <c r="N46" s="175">
        <v>0.0</v>
      </c>
      <c r="O46" s="175">
        <v>240.0</v>
      </c>
      <c r="P46" s="175">
        <v>0.0</v>
      </c>
      <c r="Q46" s="175">
        <v>0.0</v>
      </c>
      <c r="R46" s="175">
        <v>0.0</v>
      </c>
      <c r="S46" s="175">
        <v>0.0</v>
      </c>
      <c r="T46" s="175">
        <v>0.0</v>
      </c>
      <c r="U46" s="175">
        <v>0.0</v>
      </c>
      <c r="V46" s="175">
        <v>0.0</v>
      </c>
      <c r="W46" s="175">
        <v>0.0</v>
      </c>
      <c r="X46" s="175">
        <v>227.0</v>
      </c>
      <c r="Y46" s="175">
        <v>0.0</v>
      </c>
      <c r="Z46" s="175">
        <v>0.0</v>
      </c>
      <c r="AA46" s="175">
        <v>0.0</v>
      </c>
      <c r="AB46" s="175">
        <v>0.0</v>
      </c>
      <c r="AC46" s="175">
        <v>0.0</v>
      </c>
      <c r="AD46" s="175">
        <v>0.0</v>
      </c>
      <c r="AE46" s="175">
        <v>222.0</v>
      </c>
      <c r="AF46" s="175">
        <v>0.0</v>
      </c>
      <c r="AG46" s="175">
        <v>0.0</v>
      </c>
      <c r="AH46" s="175">
        <v>0.0</v>
      </c>
      <c r="AI46" s="175">
        <v>0.0</v>
      </c>
      <c r="AJ46" s="175">
        <v>0.0</v>
      </c>
      <c r="AK46" s="175">
        <v>0.0</v>
      </c>
      <c r="AL46" s="175">
        <v>0.0</v>
      </c>
      <c r="AM46" s="175">
        <v>233.0</v>
      </c>
      <c r="AN46" s="175">
        <v>0.0</v>
      </c>
      <c r="AO46" s="175">
        <v>0.0</v>
      </c>
      <c r="AP46" s="175">
        <v>0.0</v>
      </c>
      <c r="AQ46" s="175">
        <v>0.0</v>
      </c>
      <c r="AR46" s="175">
        <v>0.0</v>
      </c>
      <c r="AS46" s="175">
        <v>0.0</v>
      </c>
      <c r="AT46" s="175">
        <v>0.0</v>
      </c>
      <c r="AU46" s="175">
        <v>0.0</v>
      </c>
      <c r="AV46" s="175">
        <v>0.0</v>
      </c>
      <c r="AW46" s="175">
        <v>0.0</v>
      </c>
      <c r="AX46" s="175">
        <v>0.0</v>
      </c>
      <c r="AY46" s="175">
        <v>233.0</v>
      </c>
      <c r="AZ46" s="175">
        <v>0.0</v>
      </c>
      <c r="BA46" s="175">
        <v>0.0</v>
      </c>
      <c r="BB46" s="175">
        <v>0.0</v>
      </c>
      <c r="BC46" s="175">
        <v>0.0</v>
      </c>
      <c r="BD46" s="175">
        <v>0.0</v>
      </c>
      <c r="BE46" s="175">
        <v>0.0</v>
      </c>
      <c r="BF46" s="175">
        <v>0.0</v>
      </c>
      <c r="BG46" s="175">
        <v>0.0</v>
      </c>
      <c r="BH46" s="175">
        <v>0.0</v>
      </c>
      <c r="BI46" s="175">
        <v>0.0</v>
      </c>
      <c r="BJ46" s="175">
        <v>0.0</v>
      </c>
      <c r="BK46" s="175">
        <v>0.0</v>
      </c>
      <c r="BL46" s="175">
        <v>0.0</v>
      </c>
      <c r="BM46" s="175">
        <v>0.0</v>
      </c>
      <c r="BN46" s="175">
        <v>0.0</v>
      </c>
      <c r="BO46" s="175">
        <v>0.0</v>
      </c>
      <c r="BP46" s="175">
        <v>0.0</v>
      </c>
      <c r="BQ46" s="175">
        <v>222.0</v>
      </c>
      <c r="BR46" s="175">
        <v>0.0</v>
      </c>
      <c r="BS46" s="175">
        <v>0.0</v>
      </c>
      <c r="BT46" s="175">
        <v>0.0</v>
      </c>
      <c r="BU46" s="175">
        <v>0.0</v>
      </c>
      <c r="BV46" s="175">
        <v>0.0</v>
      </c>
      <c r="BW46" s="175">
        <v>0.0</v>
      </c>
      <c r="BX46" s="175">
        <v>0.0</v>
      </c>
      <c r="BY46" s="175">
        <v>0.0</v>
      </c>
      <c r="BZ46" s="175">
        <v>0.0</v>
      </c>
      <c r="CA46" s="175">
        <v>233.0</v>
      </c>
      <c r="CB46" s="175">
        <v>0.0</v>
      </c>
      <c r="CC46" s="175">
        <v>0.0</v>
      </c>
      <c r="CD46" s="175">
        <v>0.0</v>
      </c>
      <c r="CE46" s="175">
        <v>0.0</v>
      </c>
      <c r="CF46" s="175">
        <v>0.0</v>
      </c>
      <c r="CG46" s="175">
        <v>0.0</v>
      </c>
      <c r="CH46" s="175">
        <v>0.0</v>
      </c>
      <c r="CI46" s="175">
        <v>0.0</v>
      </c>
      <c r="CJ46" s="175">
        <v>0.0</v>
      </c>
      <c r="CK46" s="175">
        <v>0.0</v>
      </c>
      <c r="CL46" s="175">
        <v>0.0</v>
      </c>
      <c r="CM46" s="175">
        <v>0.0</v>
      </c>
      <c r="CN46" s="175">
        <v>0.0</v>
      </c>
      <c r="CO46" s="175">
        <v>0.0</v>
      </c>
      <c r="CP46" s="175">
        <v>252.0</v>
      </c>
      <c r="CQ46" s="175">
        <v>0.0</v>
      </c>
      <c r="CR46" s="175">
        <v>0.0</v>
      </c>
      <c r="CS46" s="175">
        <v>0.0</v>
      </c>
      <c r="CT46" s="175">
        <v>0.0</v>
      </c>
      <c r="CU46" s="175">
        <v>0.0</v>
      </c>
      <c r="CV46" s="175">
        <v>0.0</v>
      </c>
      <c r="CW46" s="175">
        <v>0.0</v>
      </c>
      <c r="CX46" s="175">
        <v>0.0</v>
      </c>
      <c r="CY46" s="175">
        <v>0.0</v>
      </c>
      <c r="CZ46" s="175">
        <v>0.0</v>
      </c>
      <c r="DA46" s="175">
        <v>245.0</v>
      </c>
      <c r="DB46" s="175">
        <v>0.0</v>
      </c>
      <c r="DC46" s="175">
        <v>0.0</v>
      </c>
      <c r="DD46" s="175">
        <v>0.0</v>
      </c>
      <c r="DE46" s="175">
        <v>0.0</v>
      </c>
      <c r="DF46" s="175">
        <v>0.0</v>
      </c>
      <c r="DG46" s="175">
        <v>0.0</v>
      </c>
      <c r="DH46" s="175">
        <v>0.0</v>
      </c>
      <c r="DI46" s="175">
        <v>0.0</v>
      </c>
      <c r="DJ46" s="175">
        <v>0.0</v>
      </c>
      <c r="DK46" s="175">
        <v>0.0</v>
      </c>
      <c r="DL46" s="175">
        <v>0.0</v>
      </c>
      <c r="DM46" s="175">
        <v>0.0</v>
      </c>
      <c r="DN46" s="175">
        <v>0.0</v>
      </c>
      <c r="DO46" s="175">
        <v>0.0</v>
      </c>
      <c r="DP46" s="175">
        <v>0.0</v>
      </c>
      <c r="DQ46" s="175">
        <v>0.0</v>
      </c>
      <c r="DR46" s="175">
        <v>0.0</v>
      </c>
      <c r="DS46" s="175">
        <v>0.0</v>
      </c>
      <c r="DT46" s="175">
        <v>0.0</v>
      </c>
      <c r="DU46" s="175">
        <v>0.0</v>
      </c>
      <c r="DV46" s="175">
        <v>0.0</v>
      </c>
      <c r="DW46" s="175">
        <v>0.0</v>
      </c>
      <c r="DX46" s="175">
        <v>0.0</v>
      </c>
      <c r="DY46" s="175">
        <v>0.0</v>
      </c>
      <c r="DZ46" s="175">
        <v>0.0</v>
      </c>
      <c r="EA46" s="175">
        <v>0.0</v>
      </c>
      <c r="EB46" s="175">
        <v>0.0</v>
      </c>
      <c r="EC46" s="175">
        <v>0.0</v>
      </c>
      <c r="ED46" s="175">
        <v>0.0</v>
      </c>
      <c r="EE46" s="175">
        <v>0.0</v>
      </c>
      <c r="EF46" s="175">
        <v>0.0</v>
      </c>
      <c r="EG46" s="175">
        <v>0.0</v>
      </c>
      <c r="EH46" s="175">
        <v>0.0</v>
      </c>
      <c r="EI46" s="175">
        <v>0.0</v>
      </c>
      <c r="EJ46" s="175">
        <v>0.0</v>
      </c>
      <c r="EK46" s="175">
        <v>0.0</v>
      </c>
      <c r="EL46" s="175">
        <v>0.0</v>
      </c>
      <c r="EM46" s="176">
        <v>0.0</v>
      </c>
      <c r="EN46" s="177">
        <f t="shared" si="1"/>
        <v>0</v>
      </c>
      <c r="EO46" s="178"/>
      <c r="EP46" s="178"/>
      <c r="EQ46" s="178"/>
      <c r="ER46" s="178"/>
      <c r="ES46" s="178"/>
      <c r="ET46" s="178"/>
      <c r="EU46" s="178"/>
      <c r="EV46" s="178"/>
      <c r="EW46" s="178"/>
      <c r="EX46" s="178"/>
      <c r="EY46" s="178"/>
      <c r="EZ46" s="178"/>
      <c r="FA46" s="178"/>
      <c r="FB46" s="178"/>
      <c r="FC46" s="178"/>
      <c r="FD46" s="178"/>
      <c r="FE46" s="178"/>
      <c r="FF46" s="178"/>
      <c r="FG46" s="178"/>
      <c r="FH46" s="178"/>
      <c r="FI46" s="178"/>
      <c r="FJ46" s="178"/>
      <c r="FK46" s="178"/>
      <c r="FL46" s="178"/>
      <c r="FM46" s="178"/>
      <c r="FN46" s="178"/>
      <c r="FO46" s="178"/>
      <c r="FP46" s="178"/>
      <c r="FQ46" s="178"/>
      <c r="FR46" s="178"/>
      <c r="FS46" s="178"/>
      <c r="FT46" s="178"/>
      <c r="FU46" s="178"/>
      <c r="FV46" s="178"/>
      <c r="FW46" s="178"/>
      <c r="FX46" s="178"/>
      <c r="FY46" s="178"/>
      <c r="FZ46" s="178"/>
      <c r="GA46" s="178"/>
      <c r="GB46" s="178"/>
      <c r="GC46" s="178"/>
      <c r="GD46" s="178"/>
      <c r="GE46" s="178"/>
      <c r="GF46" s="178"/>
      <c r="GG46" s="178"/>
      <c r="GH46" s="178"/>
      <c r="GI46" s="178"/>
      <c r="GJ46" s="178"/>
      <c r="GK46" s="178"/>
      <c r="GL46" s="178"/>
      <c r="GM46" s="178"/>
      <c r="GN46" s="178"/>
      <c r="GO46" s="178"/>
      <c r="GP46" s="178"/>
      <c r="GQ46" s="178"/>
      <c r="GR46" s="178"/>
      <c r="GS46" s="178"/>
      <c r="GT46" s="178"/>
      <c r="GU46" s="178"/>
      <c r="GV46" s="178"/>
      <c r="GW46" s="178"/>
      <c r="GX46" s="178"/>
      <c r="GY46" s="178"/>
      <c r="GZ46" s="178"/>
      <c r="HA46" s="178"/>
      <c r="HB46" s="178"/>
      <c r="HC46" s="178"/>
      <c r="HD46" s="178"/>
      <c r="HE46" s="178"/>
      <c r="HF46" s="178"/>
      <c r="HG46" s="178"/>
      <c r="HH46" s="178"/>
      <c r="HI46" s="178"/>
      <c r="HJ46" s="178"/>
      <c r="HK46" s="178"/>
      <c r="HL46" s="178"/>
      <c r="HM46" s="178"/>
      <c r="HN46" s="178"/>
      <c r="HO46" s="178"/>
      <c r="HP46" s="178"/>
      <c r="HQ46" s="178"/>
      <c r="HR46" s="178"/>
      <c r="HS46" s="178"/>
      <c r="HT46" s="178"/>
      <c r="HU46" s="178"/>
      <c r="HV46" s="178"/>
      <c r="HW46" s="178"/>
      <c r="HX46" s="178"/>
      <c r="HY46" s="178"/>
      <c r="HZ46" s="178"/>
      <c r="IA46" s="178"/>
      <c r="IB46" s="178"/>
      <c r="IC46" s="178"/>
      <c r="ID46" s="178"/>
      <c r="IE46" s="178"/>
      <c r="IF46" s="178"/>
      <c r="IG46" s="178"/>
      <c r="IH46" s="178"/>
      <c r="II46" s="178"/>
      <c r="IJ46" s="178"/>
      <c r="IK46" s="178"/>
      <c r="IL46" s="178"/>
      <c r="IM46" s="178"/>
      <c r="IN46" s="178"/>
      <c r="IO46" s="178"/>
      <c r="IP46" s="178"/>
      <c r="IQ46" s="178"/>
      <c r="IR46" s="178"/>
      <c r="IS46" s="178"/>
      <c r="IT46" s="178"/>
      <c r="IU46" s="178"/>
      <c r="IV46" s="178"/>
      <c r="IW46" s="178"/>
      <c r="IX46" s="178"/>
      <c r="IY46" s="178"/>
      <c r="IZ46" s="178"/>
      <c r="JA46" s="178"/>
      <c r="JB46" s="178"/>
      <c r="JC46" s="178"/>
      <c r="JD46" s="178"/>
      <c r="JE46" s="178"/>
      <c r="JF46" s="178"/>
      <c r="JG46" s="178"/>
      <c r="JH46" s="178"/>
      <c r="JI46" s="178"/>
      <c r="JJ46" s="178"/>
      <c r="JK46" s="178"/>
      <c r="JL46" s="178"/>
      <c r="JM46" s="178"/>
      <c r="JN46" s="178"/>
      <c r="JO46" s="178"/>
      <c r="JP46" s="178"/>
      <c r="JQ46" s="178"/>
      <c r="JR46" s="178"/>
      <c r="JS46" s="178"/>
      <c r="JT46" s="178"/>
      <c r="JU46" s="178"/>
      <c r="JV46" s="178"/>
      <c r="JW46" s="178"/>
    </row>
    <row r="47">
      <c r="A47" s="50" t="s">
        <v>179</v>
      </c>
      <c r="B47" s="83" t="s">
        <v>479</v>
      </c>
      <c r="C47" s="50">
        <v>1811069.0</v>
      </c>
      <c r="D47" s="175">
        <v>0.0</v>
      </c>
      <c r="E47" s="175">
        <v>33.0</v>
      </c>
      <c r="F47" s="175">
        <v>0.0</v>
      </c>
      <c r="G47" s="175">
        <v>0.0</v>
      </c>
      <c r="H47" s="175">
        <v>0.0</v>
      </c>
      <c r="I47" s="175">
        <v>0.0</v>
      </c>
      <c r="J47" s="175">
        <v>35.0</v>
      </c>
      <c r="K47" s="175">
        <v>0.0</v>
      </c>
      <c r="L47" s="175">
        <v>0.0</v>
      </c>
      <c r="M47" s="175">
        <v>0.0</v>
      </c>
      <c r="N47" s="175">
        <v>0.0</v>
      </c>
      <c r="O47" s="175">
        <v>34.0</v>
      </c>
      <c r="P47" s="175">
        <v>0.0</v>
      </c>
      <c r="Q47" s="175">
        <v>0.0</v>
      </c>
      <c r="R47" s="175">
        <v>0.0</v>
      </c>
      <c r="S47" s="175">
        <v>0.0</v>
      </c>
      <c r="T47" s="175">
        <v>0.0</v>
      </c>
      <c r="U47" s="175">
        <v>0.0</v>
      </c>
      <c r="V47" s="175">
        <v>0.0</v>
      </c>
      <c r="W47" s="175">
        <v>0.0</v>
      </c>
      <c r="X47" s="175">
        <v>32.0</v>
      </c>
      <c r="Y47" s="175">
        <v>0.0</v>
      </c>
      <c r="Z47" s="175">
        <v>0.0</v>
      </c>
      <c r="AA47" s="175">
        <v>0.0</v>
      </c>
      <c r="AB47" s="175">
        <v>0.0</v>
      </c>
      <c r="AC47" s="175">
        <v>0.0</v>
      </c>
      <c r="AD47" s="175">
        <v>0.0</v>
      </c>
      <c r="AE47" s="175">
        <v>32.0</v>
      </c>
      <c r="AF47" s="175">
        <v>0.0</v>
      </c>
      <c r="AG47" s="175">
        <v>0.0</v>
      </c>
      <c r="AH47" s="175">
        <v>0.0</v>
      </c>
      <c r="AI47" s="175">
        <v>0.0</v>
      </c>
      <c r="AJ47" s="175">
        <v>0.0</v>
      </c>
      <c r="AK47" s="175">
        <v>0.0</v>
      </c>
      <c r="AL47" s="175">
        <v>0.0</v>
      </c>
      <c r="AM47" s="175">
        <v>33.0</v>
      </c>
      <c r="AN47" s="175">
        <v>0.0</v>
      </c>
      <c r="AO47" s="175">
        <v>0.0</v>
      </c>
      <c r="AP47" s="175">
        <v>0.0</v>
      </c>
      <c r="AQ47" s="175">
        <v>0.0</v>
      </c>
      <c r="AR47" s="175">
        <v>0.0</v>
      </c>
      <c r="AS47" s="175">
        <v>0.0</v>
      </c>
      <c r="AT47" s="175">
        <v>0.0</v>
      </c>
      <c r="AU47" s="175">
        <v>0.0</v>
      </c>
      <c r="AV47" s="175">
        <v>0.0</v>
      </c>
      <c r="AW47" s="175">
        <v>0.0</v>
      </c>
      <c r="AX47" s="175">
        <v>0.0</v>
      </c>
      <c r="AY47" s="175">
        <v>33.0</v>
      </c>
      <c r="AZ47" s="175">
        <v>0.0</v>
      </c>
      <c r="BA47" s="175">
        <v>0.0</v>
      </c>
      <c r="BB47" s="175">
        <v>0.0</v>
      </c>
      <c r="BC47" s="175">
        <v>0.0</v>
      </c>
      <c r="BD47" s="175">
        <v>0.0</v>
      </c>
      <c r="BE47" s="175">
        <v>0.0</v>
      </c>
      <c r="BF47" s="175">
        <v>0.0</v>
      </c>
      <c r="BG47" s="175">
        <v>0.0</v>
      </c>
      <c r="BH47" s="175">
        <v>0.0</v>
      </c>
      <c r="BI47" s="175">
        <v>0.0</v>
      </c>
      <c r="BJ47" s="175">
        <v>0.0</v>
      </c>
      <c r="BK47" s="175">
        <v>0.0</v>
      </c>
      <c r="BL47" s="175">
        <v>0.0</v>
      </c>
      <c r="BM47" s="175">
        <v>0.0</v>
      </c>
      <c r="BN47" s="175">
        <v>0.0</v>
      </c>
      <c r="BO47" s="175">
        <v>0.0</v>
      </c>
      <c r="BP47" s="175">
        <v>0.0</v>
      </c>
      <c r="BQ47" s="175">
        <v>32.0</v>
      </c>
      <c r="BR47" s="175">
        <v>0.0</v>
      </c>
      <c r="BS47" s="175">
        <v>0.0</v>
      </c>
      <c r="BT47" s="175">
        <v>0.0</v>
      </c>
      <c r="BU47" s="175">
        <v>0.0</v>
      </c>
      <c r="BV47" s="175">
        <v>0.0</v>
      </c>
      <c r="BW47" s="175">
        <v>0.0</v>
      </c>
      <c r="BX47" s="175">
        <v>0.0</v>
      </c>
      <c r="BY47" s="175">
        <v>0.0</v>
      </c>
      <c r="BZ47" s="175">
        <v>0.0</v>
      </c>
      <c r="CA47" s="175">
        <v>33.0</v>
      </c>
      <c r="CB47" s="175">
        <v>0.0</v>
      </c>
      <c r="CC47" s="175">
        <v>0.0</v>
      </c>
      <c r="CD47" s="175">
        <v>0.0</v>
      </c>
      <c r="CE47" s="175">
        <v>0.0</v>
      </c>
      <c r="CF47" s="175">
        <v>0.0</v>
      </c>
      <c r="CG47" s="175">
        <v>0.0</v>
      </c>
      <c r="CH47" s="175">
        <v>0.0</v>
      </c>
      <c r="CI47" s="175">
        <v>0.0</v>
      </c>
      <c r="CJ47" s="175">
        <v>0.0</v>
      </c>
      <c r="CK47" s="175">
        <v>0.0</v>
      </c>
      <c r="CL47" s="175">
        <v>0.0</v>
      </c>
      <c r="CM47" s="175">
        <v>0.0</v>
      </c>
      <c r="CN47" s="175">
        <v>0.0</v>
      </c>
      <c r="CO47" s="175">
        <v>0.0</v>
      </c>
      <c r="CP47" s="175">
        <v>36.0</v>
      </c>
      <c r="CQ47" s="175">
        <v>0.0</v>
      </c>
      <c r="CR47" s="175">
        <v>0.0</v>
      </c>
      <c r="CS47" s="175">
        <v>0.0</v>
      </c>
      <c r="CT47" s="175">
        <v>0.0</v>
      </c>
      <c r="CU47" s="175">
        <v>0.0</v>
      </c>
      <c r="CV47" s="175">
        <v>0.0</v>
      </c>
      <c r="CW47" s="175">
        <v>0.0</v>
      </c>
      <c r="CX47" s="175">
        <v>0.0</v>
      </c>
      <c r="CY47" s="175">
        <v>0.0</v>
      </c>
      <c r="CZ47" s="175">
        <v>0.0</v>
      </c>
      <c r="DA47" s="175">
        <v>35.0</v>
      </c>
      <c r="DB47" s="175">
        <v>0.0</v>
      </c>
      <c r="DC47" s="175">
        <v>0.0</v>
      </c>
      <c r="DD47" s="175">
        <v>0.0</v>
      </c>
      <c r="DE47" s="175">
        <v>0.0</v>
      </c>
      <c r="DF47" s="175">
        <v>0.0</v>
      </c>
      <c r="DG47" s="175">
        <v>0.0</v>
      </c>
      <c r="DH47" s="175">
        <v>0.0</v>
      </c>
      <c r="DI47" s="175">
        <v>0.0</v>
      </c>
      <c r="DJ47" s="175">
        <v>0.0</v>
      </c>
      <c r="DK47" s="175">
        <v>0.0</v>
      </c>
      <c r="DL47" s="175">
        <v>0.0</v>
      </c>
      <c r="DM47" s="175">
        <v>0.0</v>
      </c>
      <c r="DN47" s="175">
        <v>0.0</v>
      </c>
      <c r="DO47" s="175">
        <v>0.0</v>
      </c>
      <c r="DP47" s="175">
        <v>0.0</v>
      </c>
      <c r="DQ47" s="175">
        <v>0.0</v>
      </c>
      <c r="DR47" s="175">
        <v>0.0</v>
      </c>
      <c r="DS47" s="175">
        <v>0.0</v>
      </c>
      <c r="DT47" s="175">
        <v>0.0</v>
      </c>
      <c r="DU47" s="175">
        <v>0.0</v>
      </c>
      <c r="DV47" s="175">
        <v>0.0</v>
      </c>
      <c r="DW47" s="175">
        <v>0.0</v>
      </c>
      <c r="DX47" s="175">
        <v>0.0</v>
      </c>
      <c r="DY47" s="175">
        <v>0.0</v>
      </c>
      <c r="DZ47" s="175">
        <v>0.0</v>
      </c>
      <c r="EA47" s="175">
        <v>0.0</v>
      </c>
      <c r="EB47" s="175">
        <v>0.0</v>
      </c>
      <c r="EC47" s="175">
        <v>0.0</v>
      </c>
      <c r="ED47" s="175">
        <v>0.0</v>
      </c>
      <c r="EE47" s="175">
        <v>0.0</v>
      </c>
      <c r="EF47" s="175">
        <v>0.0</v>
      </c>
      <c r="EG47" s="175">
        <v>0.0</v>
      </c>
      <c r="EH47" s="175">
        <v>0.0</v>
      </c>
      <c r="EI47" s="175">
        <v>0.0</v>
      </c>
      <c r="EJ47" s="175">
        <v>0.0</v>
      </c>
      <c r="EK47" s="175">
        <v>0.0</v>
      </c>
      <c r="EL47" s="175">
        <v>0.0</v>
      </c>
      <c r="EM47" s="176">
        <v>0.0</v>
      </c>
      <c r="EN47" s="177">
        <f t="shared" si="1"/>
        <v>0</v>
      </c>
      <c r="EO47" s="178"/>
      <c r="EP47" s="178"/>
      <c r="EQ47" s="178"/>
      <c r="ER47" s="178"/>
      <c r="ES47" s="178"/>
      <c r="ET47" s="178"/>
      <c r="EU47" s="178"/>
      <c r="EV47" s="178"/>
      <c r="EW47" s="178"/>
      <c r="EX47" s="178"/>
      <c r="EY47" s="178"/>
      <c r="EZ47" s="178"/>
      <c r="FA47" s="178"/>
      <c r="FB47" s="178"/>
      <c r="FC47" s="178"/>
      <c r="FD47" s="178"/>
      <c r="FE47" s="178"/>
      <c r="FF47" s="178"/>
      <c r="FG47" s="178"/>
      <c r="FH47" s="178"/>
      <c r="FI47" s="178"/>
      <c r="FJ47" s="178"/>
      <c r="FK47" s="178"/>
      <c r="FL47" s="178"/>
      <c r="FM47" s="178"/>
      <c r="FN47" s="178"/>
      <c r="FO47" s="178"/>
      <c r="FP47" s="178"/>
      <c r="FQ47" s="178"/>
      <c r="FR47" s="178"/>
      <c r="FS47" s="178"/>
      <c r="FT47" s="178"/>
      <c r="FU47" s="178"/>
      <c r="FV47" s="178"/>
      <c r="FW47" s="178"/>
      <c r="FX47" s="178"/>
      <c r="FY47" s="178"/>
      <c r="FZ47" s="178"/>
      <c r="GA47" s="178"/>
      <c r="GB47" s="178"/>
      <c r="GC47" s="178"/>
      <c r="GD47" s="178"/>
      <c r="GE47" s="178"/>
      <c r="GF47" s="178"/>
      <c r="GG47" s="178"/>
      <c r="GH47" s="178"/>
      <c r="GI47" s="178"/>
      <c r="GJ47" s="178"/>
      <c r="GK47" s="178"/>
      <c r="GL47" s="178"/>
      <c r="GM47" s="178"/>
      <c r="GN47" s="178"/>
      <c r="GO47" s="178"/>
      <c r="GP47" s="178"/>
      <c r="GQ47" s="178"/>
      <c r="GR47" s="178"/>
      <c r="GS47" s="178"/>
      <c r="GT47" s="178"/>
      <c r="GU47" s="178"/>
      <c r="GV47" s="178"/>
      <c r="GW47" s="178"/>
      <c r="GX47" s="178"/>
      <c r="GY47" s="178"/>
      <c r="GZ47" s="178"/>
      <c r="HA47" s="178"/>
      <c r="HB47" s="178"/>
      <c r="HC47" s="178"/>
      <c r="HD47" s="178"/>
      <c r="HE47" s="178"/>
      <c r="HF47" s="178"/>
      <c r="HG47" s="178"/>
      <c r="HH47" s="178"/>
      <c r="HI47" s="178"/>
      <c r="HJ47" s="178"/>
      <c r="HK47" s="178"/>
      <c r="HL47" s="178"/>
      <c r="HM47" s="178"/>
      <c r="HN47" s="178"/>
      <c r="HO47" s="178"/>
      <c r="HP47" s="178"/>
      <c r="HQ47" s="178"/>
      <c r="HR47" s="178"/>
      <c r="HS47" s="178"/>
      <c r="HT47" s="178"/>
      <c r="HU47" s="178"/>
      <c r="HV47" s="178"/>
      <c r="HW47" s="178"/>
      <c r="HX47" s="178"/>
      <c r="HY47" s="178"/>
      <c r="HZ47" s="178"/>
      <c r="IA47" s="178"/>
      <c r="IB47" s="178"/>
      <c r="IC47" s="178"/>
      <c r="ID47" s="178"/>
      <c r="IE47" s="178"/>
      <c r="IF47" s="178"/>
      <c r="IG47" s="178"/>
      <c r="IH47" s="178"/>
      <c r="II47" s="178"/>
      <c r="IJ47" s="178"/>
      <c r="IK47" s="178"/>
      <c r="IL47" s="178"/>
      <c r="IM47" s="178"/>
      <c r="IN47" s="178"/>
      <c r="IO47" s="178"/>
      <c r="IP47" s="178"/>
      <c r="IQ47" s="178"/>
      <c r="IR47" s="178"/>
      <c r="IS47" s="178"/>
      <c r="IT47" s="178"/>
      <c r="IU47" s="178"/>
      <c r="IV47" s="178"/>
      <c r="IW47" s="178"/>
      <c r="IX47" s="178"/>
      <c r="IY47" s="178"/>
      <c r="IZ47" s="178"/>
      <c r="JA47" s="178"/>
      <c r="JB47" s="178"/>
      <c r="JC47" s="178"/>
      <c r="JD47" s="178"/>
      <c r="JE47" s="178"/>
      <c r="JF47" s="178"/>
      <c r="JG47" s="178"/>
      <c r="JH47" s="178"/>
      <c r="JI47" s="178"/>
      <c r="JJ47" s="178"/>
      <c r="JK47" s="178"/>
      <c r="JL47" s="178"/>
      <c r="JM47" s="178"/>
      <c r="JN47" s="178"/>
      <c r="JO47" s="178"/>
      <c r="JP47" s="178"/>
      <c r="JQ47" s="178"/>
      <c r="JR47" s="178"/>
      <c r="JS47" s="178"/>
      <c r="JT47" s="178"/>
      <c r="JU47" s="178"/>
      <c r="JV47" s="178"/>
      <c r="JW47" s="178"/>
    </row>
    <row r="48">
      <c r="A48" s="50" t="s">
        <v>179</v>
      </c>
      <c r="B48" s="83" t="s">
        <v>479</v>
      </c>
      <c r="C48" s="50">
        <v>1811070.0</v>
      </c>
      <c r="D48" s="175">
        <v>65.0</v>
      </c>
      <c r="E48" s="175">
        <v>0.0</v>
      </c>
      <c r="F48" s="175">
        <v>0.0</v>
      </c>
      <c r="G48" s="175">
        <v>0.0</v>
      </c>
      <c r="H48" s="175">
        <v>0.0</v>
      </c>
      <c r="I48" s="175">
        <v>70.0</v>
      </c>
      <c r="J48" s="175">
        <v>0.0</v>
      </c>
      <c r="K48" s="175">
        <v>0.0</v>
      </c>
      <c r="L48" s="175">
        <v>0.0</v>
      </c>
      <c r="M48" s="175">
        <v>0.0</v>
      </c>
      <c r="N48" s="175">
        <v>69.0</v>
      </c>
      <c r="O48" s="175">
        <v>0.0</v>
      </c>
      <c r="P48" s="175">
        <v>0.0</v>
      </c>
      <c r="Q48" s="175">
        <v>0.0</v>
      </c>
      <c r="R48" s="175">
        <v>0.0</v>
      </c>
      <c r="S48" s="175">
        <v>0.0</v>
      </c>
      <c r="T48" s="175">
        <v>0.0</v>
      </c>
      <c r="U48" s="175">
        <v>0.0</v>
      </c>
      <c r="V48" s="175">
        <v>0.0</v>
      </c>
      <c r="W48" s="175">
        <v>0.0</v>
      </c>
      <c r="X48" s="175">
        <v>65.0</v>
      </c>
      <c r="Y48" s="175">
        <v>0.0</v>
      </c>
      <c r="Z48" s="175">
        <v>0.0</v>
      </c>
      <c r="AA48" s="175">
        <v>0.0</v>
      </c>
      <c r="AB48" s="175">
        <v>0.0</v>
      </c>
      <c r="AC48" s="175">
        <v>0.0</v>
      </c>
      <c r="AD48" s="175">
        <v>63.0</v>
      </c>
      <c r="AE48" s="175">
        <v>0.0</v>
      </c>
      <c r="AF48" s="175">
        <v>0.0</v>
      </c>
      <c r="AG48" s="175">
        <v>0.0</v>
      </c>
      <c r="AH48" s="175">
        <v>0.0</v>
      </c>
      <c r="AI48" s="175">
        <v>0.0</v>
      </c>
      <c r="AJ48" s="175">
        <v>0.0</v>
      </c>
      <c r="AK48" s="175">
        <v>0.0</v>
      </c>
      <c r="AL48" s="175">
        <v>67.0</v>
      </c>
      <c r="AM48" s="175">
        <v>0.0</v>
      </c>
      <c r="AN48" s="175">
        <v>0.0</v>
      </c>
      <c r="AO48" s="175">
        <v>0.0</v>
      </c>
      <c r="AP48" s="175">
        <v>0.0</v>
      </c>
      <c r="AQ48" s="175">
        <v>0.0</v>
      </c>
      <c r="AR48" s="175">
        <v>0.0</v>
      </c>
      <c r="AS48" s="175">
        <v>0.0</v>
      </c>
      <c r="AT48" s="175">
        <v>0.0</v>
      </c>
      <c r="AU48" s="175">
        <v>0.0</v>
      </c>
      <c r="AV48" s="175">
        <v>0.0</v>
      </c>
      <c r="AW48" s="175">
        <v>0.0</v>
      </c>
      <c r="AX48" s="175">
        <v>67.0</v>
      </c>
      <c r="AY48" s="175">
        <v>0.0</v>
      </c>
      <c r="AZ48" s="175">
        <v>0.0</v>
      </c>
      <c r="BA48" s="175">
        <v>0.0</v>
      </c>
      <c r="BB48" s="175">
        <v>0.0</v>
      </c>
      <c r="BC48" s="175">
        <v>0.0</v>
      </c>
      <c r="BD48" s="175">
        <v>0.0</v>
      </c>
      <c r="BE48" s="175">
        <v>0.0</v>
      </c>
      <c r="BF48" s="175">
        <v>0.0</v>
      </c>
      <c r="BG48" s="175">
        <v>0.0</v>
      </c>
      <c r="BH48" s="175">
        <v>0.0</v>
      </c>
      <c r="BI48" s="175">
        <v>0.0</v>
      </c>
      <c r="BJ48" s="175">
        <v>0.0</v>
      </c>
      <c r="BK48" s="175">
        <v>0.0</v>
      </c>
      <c r="BL48" s="175">
        <v>0.0</v>
      </c>
      <c r="BM48" s="175">
        <v>0.0</v>
      </c>
      <c r="BN48" s="175">
        <v>0.0</v>
      </c>
      <c r="BO48" s="175">
        <v>0.0</v>
      </c>
      <c r="BP48" s="175">
        <v>0.0</v>
      </c>
      <c r="BQ48" s="175">
        <v>0.0</v>
      </c>
      <c r="BR48" s="175">
        <v>0.0</v>
      </c>
      <c r="BS48" s="175">
        <v>0.0</v>
      </c>
      <c r="BT48" s="175">
        <v>0.0</v>
      </c>
      <c r="BU48" s="175">
        <v>0.0</v>
      </c>
      <c r="BV48" s="175">
        <v>0.0</v>
      </c>
      <c r="BW48" s="175">
        <v>0.0</v>
      </c>
      <c r="BX48" s="175">
        <v>0.0</v>
      </c>
      <c r="BY48" s="175">
        <v>0.0</v>
      </c>
      <c r="BZ48" s="175">
        <v>0.0</v>
      </c>
      <c r="CA48" s="175">
        <v>67.0</v>
      </c>
      <c r="CB48" s="175">
        <v>0.0</v>
      </c>
      <c r="CC48" s="175">
        <v>0.0</v>
      </c>
      <c r="CD48" s="175">
        <v>0.0</v>
      </c>
      <c r="CE48" s="175">
        <v>0.0</v>
      </c>
      <c r="CF48" s="175">
        <v>0.0</v>
      </c>
      <c r="CG48" s="175">
        <v>0.0</v>
      </c>
      <c r="CH48" s="175">
        <v>0.0</v>
      </c>
      <c r="CI48" s="175">
        <v>0.0</v>
      </c>
      <c r="CJ48" s="175">
        <v>0.0</v>
      </c>
      <c r="CK48" s="175">
        <v>0.0</v>
      </c>
      <c r="CL48" s="175">
        <v>0.0</v>
      </c>
      <c r="CM48" s="175">
        <v>0.0</v>
      </c>
      <c r="CN48" s="175">
        <v>0.0</v>
      </c>
      <c r="CO48" s="175">
        <v>0.0</v>
      </c>
      <c r="CP48" s="175">
        <v>72.0</v>
      </c>
      <c r="CQ48" s="175">
        <v>0.0</v>
      </c>
      <c r="CR48" s="175">
        <v>0.0</v>
      </c>
      <c r="CS48" s="175">
        <v>0.0</v>
      </c>
      <c r="CT48" s="175">
        <v>0.0</v>
      </c>
      <c r="CU48" s="175">
        <v>0.0</v>
      </c>
      <c r="CV48" s="175">
        <v>0.0</v>
      </c>
      <c r="CW48" s="175">
        <v>0.0</v>
      </c>
      <c r="CX48" s="175">
        <v>0.0</v>
      </c>
      <c r="CY48" s="175">
        <v>0.0</v>
      </c>
      <c r="CZ48" s="175">
        <v>70.0</v>
      </c>
      <c r="DA48" s="175">
        <v>0.0</v>
      </c>
      <c r="DB48" s="175">
        <v>0.0</v>
      </c>
      <c r="DC48" s="175">
        <v>0.0</v>
      </c>
      <c r="DD48" s="175">
        <v>0.0</v>
      </c>
      <c r="DE48" s="175">
        <v>0.0</v>
      </c>
      <c r="DF48" s="175">
        <v>0.0</v>
      </c>
      <c r="DG48" s="175">
        <v>0.0</v>
      </c>
      <c r="DH48" s="175">
        <v>0.0</v>
      </c>
      <c r="DI48" s="175">
        <v>0.0</v>
      </c>
      <c r="DJ48" s="175">
        <v>0.0</v>
      </c>
      <c r="DK48" s="175">
        <v>0.0</v>
      </c>
      <c r="DL48" s="175">
        <v>0.0</v>
      </c>
      <c r="DM48" s="175">
        <v>0.0</v>
      </c>
      <c r="DN48" s="175">
        <v>0.0</v>
      </c>
      <c r="DO48" s="175">
        <v>0.0</v>
      </c>
      <c r="DP48" s="175">
        <v>0.0</v>
      </c>
      <c r="DQ48" s="175">
        <v>0.0</v>
      </c>
      <c r="DR48" s="175">
        <v>0.0</v>
      </c>
      <c r="DS48" s="175">
        <v>0.0</v>
      </c>
      <c r="DT48" s="175">
        <v>0.0</v>
      </c>
      <c r="DU48" s="175">
        <v>0.0</v>
      </c>
      <c r="DV48" s="175">
        <v>0.0</v>
      </c>
      <c r="DW48" s="175">
        <v>0.0</v>
      </c>
      <c r="DX48" s="175">
        <v>0.0</v>
      </c>
      <c r="DY48" s="175">
        <v>0.0</v>
      </c>
      <c r="DZ48" s="175">
        <v>0.0</v>
      </c>
      <c r="EA48" s="175">
        <v>0.0</v>
      </c>
      <c r="EB48" s="175">
        <v>0.0</v>
      </c>
      <c r="EC48" s="175">
        <v>0.0</v>
      </c>
      <c r="ED48" s="175">
        <v>0.0</v>
      </c>
      <c r="EE48" s="175">
        <v>0.0</v>
      </c>
      <c r="EF48" s="175">
        <v>0.0</v>
      </c>
      <c r="EG48" s="175">
        <v>0.0</v>
      </c>
      <c r="EH48" s="175">
        <v>0.0</v>
      </c>
      <c r="EI48" s="175">
        <v>0.0</v>
      </c>
      <c r="EJ48" s="175">
        <v>0.0</v>
      </c>
      <c r="EK48" s="175">
        <v>0.0</v>
      </c>
      <c r="EL48" s="175">
        <v>0.0</v>
      </c>
      <c r="EM48" s="176">
        <v>0.0</v>
      </c>
      <c r="EN48" s="177">
        <f t="shared" si="1"/>
        <v>37657.62</v>
      </c>
      <c r="EO48" s="178"/>
      <c r="EP48" s="178"/>
      <c r="EQ48" s="178"/>
      <c r="ER48" s="178"/>
      <c r="ES48" s="178"/>
      <c r="ET48" s="178"/>
      <c r="EU48" s="178"/>
      <c r="EV48" s="178"/>
      <c r="EW48" s="178"/>
      <c r="EX48" s="178"/>
      <c r="EY48" s="178"/>
      <c r="EZ48" s="178"/>
      <c r="FA48" s="178"/>
      <c r="FB48" s="178"/>
      <c r="FC48" s="178"/>
      <c r="FD48" s="178"/>
      <c r="FE48" s="178"/>
      <c r="FF48" s="178"/>
      <c r="FG48" s="178"/>
      <c r="FH48" s="178"/>
      <c r="FI48" s="178"/>
      <c r="FJ48" s="178"/>
      <c r="FK48" s="178"/>
      <c r="FL48" s="178"/>
      <c r="FM48" s="178"/>
      <c r="FN48" s="178"/>
      <c r="FO48" s="178"/>
      <c r="FP48" s="178"/>
      <c r="FQ48" s="178"/>
      <c r="FR48" s="178"/>
      <c r="FS48" s="178"/>
      <c r="FT48" s="178"/>
      <c r="FU48" s="178"/>
      <c r="FV48" s="178"/>
      <c r="FW48" s="178"/>
      <c r="FX48" s="178"/>
      <c r="FY48" s="178"/>
      <c r="FZ48" s="178"/>
      <c r="GA48" s="178"/>
      <c r="GB48" s="178"/>
      <c r="GC48" s="178"/>
      <c r="GD48" s="178"/>
      <c r="GE48" s="178"/>
      <c r="GF48" s="178"/>
      <c r="GG48" s="178"/>
      <c r="GH48" s="178"/>
      <c r="GI48" s="178"/>
      <c r="GJ48" s="178"/>
      <c r="GK48" s="178"/>
      <c r="GL48" s="178"/>
      <c r="GM48" s="178"/>
      <c r="GN48" s="178"/>
      <c r="GO48" s="178"/>
      <c r="GP48" s="178"/>
      <c r="GQ48" s="178"/>
      <c r="GR48" s="178"/>
      <c r="GS48" s="178"/>
      <c r="GT48" s="178"/>
      <c r="GU48" s="178"/>
      <c r="GV48" s="178"/>
      <c r="GW48" s="178"/>
      <c r="GX48" s="178"/>
      <c r="GY48" s="178"/>
      <c r="GZ48" s="178"/>
      <c r="HA48" s="178"/>
      <c r="HB48" s="178"/>
      <c r="HC48" s="178"/>
      <c r="HD48" s="178"/>
      <c r="HE48" s="178"/>
      <c r="HF48" s="178"/>
      <c r="HG48" s="178"/>
      <c r="HH48" s="178"/>
      <c r="HI48" s="178"/>
      <c r="HJ48" s="178"/>
      <c r="HK48" s="178"/>
      <c r="HL48" s="178"/>
      <c r="HM48" s="178"/>
      <c r="HN48" s="178"/>
      <c r="HO48" s="178"/>
      <c r="HP48" s="178"/>
      <c r="HQ48" s="178"/>
      <c r="HR48" s="178"/>
      <c r="HS48" s="178"/>
      <c r="HT48" s="178"/>
      <c r="HU48" s="178"/>
      <c r="HV48" s="178"/>
      <c r="HW48" s="178"/>
      <c r="HX48" s="178"/>
      <c r="HY48" s="178"/>
      <c r="HZ48" s="178"/>
      <c r="IA48" s="178"/>
      <c r="IB48" s="178"/>
      <c r="IC48" s="178"/>
      <c r="ID48" s="178"/>
      <c r="IE48" s="178"/>
      <c r="IF48" s="178"/>
      <c r="IG48" s="178"/>
      <c r="IH48" s="178"/>
      <c r="II48" s="178"/>
      <c r="IJ48" s="178"/>
      <c r="IK48" s="178"/>
      <c r="IL48" s="178"/>
      <c r="IM48" s="178"/>
      <c r="IN48" s="178"/>
      <c r="IO48" s="178"/>
      <c r="IP48" s="178"/>
      <c r="IQ48" s="178"/>
      <c r="IR48" s="178"/>
      <c r="IS48" s="178"/>
      <c r="IT48" s="178"/>
      <c r="IU48" s="178"/>
      <c r="IV48" s="178"/>
      <c r="IW48" s="178"/>
      <c r="IX48" s="178"/>
      <c r="IY48" s="178"/>
      <c r="IZ48" s="178"/>
      <c r="JA48" s="178"/>
      <c r="JB48" s="178"/>
      <c r="JC48" s="178"/>
      <c r="JD48" s="178"/>
      <c r="JE48" s="178"/>
      <c r="JF48" s="178"/>
      <c r="JG48" s="178"/>
      <c r="JH48" s="178"/>
      <c r="JI48" s="178"/>
      <c r="JJ48" s="178"/>
      <c r="JK48" s="178"/>
      <c r="JL48" s="178"/>
      <c r="JM48" s="178"/>
      <c r="JN48" s="178"/>
      <c r="JO48" s="178"/>
      <c r="JP48" s="178"/>
      <c r="JQ48" s="178"/>
      <c r="JR48" s="178"/>
      <c r="JS48" s="178"/>
      <c r="JT48" s="178"/>
      <c r="JU48" s="178"/>
      <c r="JV48" s="178"/>
      <c r="JW48" s="178"/>
    </row>
    <row r="49">
      <c r="A49" s="50" t="s">
        <v>179</v>
      </c>
      <c r="B49" s="83" t="s">
        <v>479</v>
      </c>
      <c r="C49" s="50">
        <v>1811071.0</v>
      </c>
      <c r="D49" s="175">
        <v>33.0</v>
      </c>
      <c r="E49" s="175">
        <v>0.0</v>
      </c>
      <c r="F49" s="175">
        <v>0.0</v>
      </c>
      <c r="G49" s="175">
        <v>0.0</v>
      </c>
      <c r="H49" s="175">
        <v>0.0</v>
      </c>
      <c r="I49" s="175">
        <v>35.0</v>
      </c>
      <c r="J49" s="175">
        <v>0.0</v>
      </c>
      <c r="K49" s="175">
        <v>0.0</v>
      </c>
      <c r="L49" s="175">
        <v>0.0</v>
      </c>
      <c r="M49" s="175">
        <v>0.0</v>
      </c>
      <c r="N49" s="175">
        <v>34.0</v>
      </c>
      <c r="O49" s="175">
        <v>0.0</v>
      </c>
      <c r="P49" s="175">
        <v>0.0</v>
      </c>
      <c r="Q49" s="175">
        <v>0.0</v>
      </c>
      <c r="R49" s="175">
        <v>0.0</v>
      </c>
      <c r="S49" s="175">
        <v>0.0</v>
      </c>
      <c r="T49" s="175">
        <v>0.0</v>
      </c>
      <c r="U49" s="175">
        <v>0.0</v>
      </c>
      <c r="V49" s="175">
        <v>0.0</v>
      </c>
      <c r="W49" s="175">
        <v>0.0</v>
      </c>
      <c r="X49" s="175">
        <v>32.0</v>
      </c>
      <c r="Y49" s="175">
        <v>0.0</v>
      </c>
      <c r="Z49" s="175">
        <v>0.0</v>
      </c>
      <c r="AA49" s="175">
        <v>0.0</v>
      </c>
      <c r="AB49" s="175">
        <v>0.0</v>
      </c>
      <c r="AC49" s="175">
        <v>0.0</v>
      </c>
      <c r="AD49" s="175">
        <v>32.0</v>
      </c>
      <c r="AE49" s="175">
        <v>0.0</v>
      </c>
      <c r="AF49" s="175">
        <v>0.0</v>
      </c>
      <c r="AG49" s="175">
        <v>0.0</v>
      </c>
      <c r="AH49" s="175">
        <v>0.0</v>
      </c>
      <c r="AI49" s="175">
        <v>0.0</v>
      </c>
      <c r="AJ49" s="175">
        <v>0.0</v>
      </c>
      <c r="AK49" s="175">
        <v>0.0</v>
      </c>
      <c r="AL49" s="175">
        <v>33.0</v>
      </c>
      <c r="AM49" s="175">
        <v>0.0</v>
      </c>
      <c r="AN49" s="175">
        <v>0.0</v>
      </c>
      <c r="AO49" s="175">
        <v>0.0</v>
      </c>
      <c r="AP49" s="175">
        <v>0.0</v>
      </c>
      <c r="AQ49" s="175">
        <v>0.0</v>
      </c>
      <c r="AR49" s="175">
        <v>0.0</v>
      </c>
      <c r="AS49" s="175">
        <v>0.0</v>
      </c>
      <c r="AT49" s="175">
        <v>0.0</v>
      </c>
      <c r="AU49" s="175">
        <v>0.0</v>
      </c>
      <c r="AV49" s="175">
        <v>0.0</v>
      </c>
      <c r="AW49" s="175">
        <v>0.0</v>
      </c>
      <c r="AX49" s="175">
        <v>33.0</v>
      </c>
      <c r="AY49" s="175">
        <v>0.0</v>
      </c>
      <c r="AZ49" s="175">
        <v>0.0</v>
      </c>
      <c r="BA49" s="175">
        <v>0.0</v>
      </c>
      <c r="BB49" s="175">
        <v>0.0</v>
      </c>
      <c r="BC49" s="175">
        <v>0.0</v>
      </c>
      <c r="BD49" s="175">
        <v>0.0</v>
      </c>
      <c r="BE49" s="175">
        <v>0.0</v>
      </c>
      <c r="BF49" s="175">
        <v>0.0</v>
      </c>
      <c r="BG49" s="175">
        <v>0.0</v>
      </c>
      <c r="BH49" s="175">
        <v>0.0</v>
      </c>
      <c r="BI49" s="175">
        <v>0.0</v>
      </c>
      <c r="BJ49" s="175">
        <v>0.0</v>
      </c>
      <c r="BK49" s="175">
        <v>0.0</v>
      </c>
      <c r="BL49" s="175">
        <v>0.0</v>
      </c>
      <c r="BM49" s="175">
        <v>0.0</v>
      </c>
      <c r="BN49" s="175">
        <v>0.0</v>
      </c>
      <c r="BO49" s="175">
        <v>0.0</v>
      </c>
      <c r="BP49" s="175">
        <v>0.0</v>
      </c>
      <c r="BQ49" s="175">
        <v>0.0</v>
      </c>
      <c r="BR49" s="175">
        <v>0.0</v>
      </c>
      <c r="BS49" s="175">
        <v>0.0</v>
      </c>
      <c r="BT49" s="175">
        <v>0.0</v>
      </c>
      <c r="BU49" s="175">
        <v>0.0</v>
      </c>
      <c r="BV49" s="175">
        <v>0.0</v>
      </c>
      <c r="BW49" s="175">
        <v>0.0</v>
      </c>
      <c r="BX49" s="175">
        <v>0.0</v>
      </c>
      <c r="BY49" s="175">
        <v>0.0</v>
      </c>
      <c r="BZ49" s="175">
        <v>0.0</v>
      </c>
      <c r="CA49" s="175">
        <v>33.0</v>
      </c>
      <c r="CB49" s="175">
        <v>0.0</v>
      </c>
      <c r="CC49" s="175">
        <v>0.0</v>
      </c>
      <c r="CD49" s="175">
        <v>0.0</v>
      </c>
      <c r="CE49" s="175">
        <v>0.0</v>
      </c>
      <c r="CF49" s="175">
        <v>0.0</v>
      </c>
      <c r="CG49" s="175">
        <v>0.0</v>
      </c>
      <c r="CH49" s="175">
        <v>0.0</v>
      </c>
      <c r="CI49" s="175">
        <v>0.0</v>
      </c>
      <c r="CJ49" s="175">
        <v>0.0</v>
      </c>
      <c r="CK49" s="175">
        <v>0.0</v>
      </c>
      <c r="CL49" s="175">
        <v>0.0</v>
      </c>
      <c r="CM49" s="175">
        <v>0.0</v>
      </c>
      <c r="CN49" s="175">
        <v>0.0</v>
      </c>
      <c r="CO49" s="175">
        <v>0.0</v>
      </c>
      <c r="CP49" s="175">
        <v>36.0</v>
      </c>
      <c r="CQ49" s="175">
        <v>0.0</v>
      </c>
      <c r="CR49" s="175">
        <v>0.0</v>
      </c>
      <c r="CS49" s="175">
        <v>0.0</v>
      </c>
      <c r="CT49" s="175">
        <v>0.0</v>
      </c>
      <c r="CU49" s="175">
        <v>0.0</v>
      </c>
      <c r="CV49" s="175">
        <v>0.0</v>
      </c>
      <c r="CW49" s="175">
        <v>0.0</v>
      </c>
      <c r="CX49" s="175">
        <v>0.0</v>
      </c>
      <c r="CY49" s="175">
        <v>0.0</v>
      </c>
      <c r="CZ49" s="175">
        <v>35.0</v>
      </c>
      <c r="DA49" s="175">
        <v>0.0</v>
      </c>
      <c r="DB49" s="175">
        <v>0.0</v>
      </c>
      <c r="DC49" s="175">
        <v>0.0</v>
      </c>
      <c r="DD49" s="175">
        <v>0.0</v>
      </c>
      <c r="DE49" s="175">
        <v>0.0</v>
      </c>
      <c r="DF49" s="175">
        <v>0.0</v>
      </c>
      <c r="DG49" s="175">
        <v>0.0</v>
      </c>
      <c r="DH49" s="175">
        <v>0.0</v>
      </c>
      <c r="DI49" s="175">
        <v>0.0</v>
      </c>
      <c r="DJ49" s="175">
        <v>0.0</v>
      </c>
      <c r="DK49" s="175">
        <v>0.0</v>
      </c>
      <c r="DL49" s="175">
        <v>0.0</v>
      </c>
      <c r="DM49" s="175">
        <v>0.0</v>
      </c>
      <c r="DN49" s="175">
        <v>0.0</v>
      </c>
      <c r="DO49" s="175">
        <v>0.0</v>
      </c>
      <c r="DP49" s="175">
        <v>0.0</v>
      </c>
      <c r="DQ49" s="175">
        <v>0.0</v>
      </c>
      <c r="DR49" s="175">
        <v>0.0</v>
      </c>
      <c r="DS49" s="175">
        <v>0.0</v>
      </c>
      <c r="DT49" s="175">
        <v>0.0</v>
      </c>
      <c r="DU49" s="175">
        <v>0.0</v>
      </c>
      <c r="DV49" s="175">
        <v>0.0</v>
      </c>
      <c r="DW49" s="175">
        <v>0.0</v>
      </c>
      <c r="DX49" s="175">
        <v>0.0</v>
      </c>
      <c r="DY49" s="175">
        <v>0.0</v>
      </c>
      <c r="DZ49" s="175">
        <v>0.0</v>
      </c>
      <c r="EA49" s="175">
        <v>0.0</v>
      </c>
      <c r="EB49" s="175">
        <v>0.0</v>
      </c>
      <c r="EC49" s="175">
        <v>0.0</v>
      </c>
      <c r="ED49" s="175">
        <v>0.0</v>
      </c>
      <c r="EE49" s="175">
        <v>0.0</v>
      </c>
      <c r="EF49" s="175">
        <v>0.0</v>
      </c>
      <c r="EG49" s="175">
        <v>0.0</v>
      </c>
      <c r="EH49" s="175">
        <v>0.0</v>
      </c>
      <c r="EI49" s="175">
        <v>0.0</v>
      </c>
      <c r="EJ49" s="175">
        <v>0.0</v>
      </c>
      <c r="EK49" s="175">
        <v>0.0</v>
      </c>
      <c r="EL49" s="175">
        <v>0.0</v>
      </c>
      <c r="EM49" s="176">
        <v>0.0</v>
      </c>
      <c r="EN49" s="177">
        <f t="shared" si="1"/>
        <v>19118.484</v>
      </c>
      <c r="EO49" s="178"/>
      <c r="EP49" s="178"/>
      <c r="EQ49" s="178"/>
      <c r="ER49" s="178"/>
      <c r="ES49" s="178"/>
      <c r="ET49" s="178"/>
      <c r="EU49" s="178"/>
      <c r="EV49" s="178"/>
      <c r="EW49" s="178"/>
      <c r="EX49" s="178"/>
      <c r="EY49" s="178"/>
      <c r="EZ49" s="178"/>
      <c r="FA49" s="178"/>
      <c r="FB49" s="178"/>
      <c r="FC49" s="178"/>
      <c r="FD49" s="178"/>
      <c r="FE49" s="178"/>
      <c r="FF49" s="178"/>
      <c r="FG49" s="178"/>
      <c r="FH49" s="178"/>
      <c r="FI49" s="178"/>
      <c r="FJ49" s="178"/>
      <c r="FK49" s="178"/>
      <c r="FL49" s="178"/>
      <c r="FM49" s="178"/>
      <c r="FN49" s="178"/>
      <c r="FO49" s="178"/>
      <c r="FP49" s="178"/>
      <c r="FQ49" s="178"/>
      <c r="FR49" s="178"/>
      <c r="FS49" s="178"/>
      <c r="FT49" s="178"/>
      <c r="FU49" s="178"/>
      <c r="FV49" s="178"/>
      <c r="FW49" s="178"/>
      <c r="FX49" s="178"/>
      <c r="FY49" s="178"/>
      <c r="FZ49" s="178"/>
      <c r="GA49" s="178"/>
      <c r="GB49" s="178"/>
      <c r="GC49" s="178"/>
      <c r="GD49" s="178"/>
      <c r="GE49" s="178"/>
      <c r="GF49" s="178"/>
      <c r="GG49" s="178"/>
      <c r="GH49" s="178"/>
      <c r="GI49" s="178"/>
      <c r="GJ49" s="178"/>
      <c r="GK49" s="178"/>
      <c r="GL49" s="178"/>
      <c r="GM49" s="178"/>
      <c r="GN49" s="178"/>
      <c r="GO49" s="178"/>
      <c r="GP49" s="178"/>
      <c r="GQ49" s="178"/>
      <c r="GR49" s="178"/>
      <c r="GS49" s="178"/>
      <c r="GT49" s="178"/>
      <c r="GU49" s="178"/>
      <c r="GV49" s="178"/>
      <c r="GW49" s="178"/>
      <c r="GX49" s="178"/>
      <c r="GY49" s="178"/>
      <c r="GZ49" s="178"/>
      <c r="HA49" s="178"/>
      <c r="HB49" s="178"/>
      <c r="HC49" s="178"/>
      <c r="HD49" s="178"/>
      <c r="HE49" s="178"/>
      <c r="HF49" s="178"/>
      <c r="HG49" s="178"/>
      <c r="HH49" s="178"/>
      <c r="HI49" s="178"/>
      <c r="HJ49" s="178"/>
      <c r="HK49" s="178"/>
      <c r="HL49" s="178"/>
      <c r="HM49" s="178"/>
      <c r="HN49" s="178"/>
      <c r="HO49" s="178"/>
      <c r="HP49" s="178"/>
      <c r="HQ49" s="178"/>
      <c r="HR49" s="178"/>
      <c r="HS49" s="178"/>
      <c r="HT49" s="178"/>
      <c r="HU49" s="178"/>
      <c r="HV49" s="178"/>
      <c r="HW49" s="178"/>
      <c r="HX49" s="178"/>
      <c r="HY49" s="178"/>
      <c r="HZ49" s="178"/>
      <c r="IA49" s="178"/>
      <c r="IB49" s="178"/>
      <c r="IC49" s="178"/>
      <c r="ID49" s="178"/>
      <c r="IE49" s="178"/>
      <c r="IF49" s="178"/>
      <c r="IG49" s="178"/>
      <c r="IH49" s="178"/>
      <c r="II49" s="178"/>
      <c r="IJ49" s="178"/>
      <c r="IK49" s="178"/>
      <c r="IL49" s="178"/>
      <c r="IM49" s="178"/>
      <c r="IN49" s="178"/>
      <c r="IO49" s="178"/>
      <c r="IP49" s="178"/>
      <c r="IQ49" s="178"/>
      <c r="IR49" s="178"/>
      <c r="IS49" s="178"/>
      <c r="IT49" s="178"/>
      <c r="IU49" s="178"/>
      <c r="IV49" s="178"/>
      <c r="IW49" s="178"/>
      <c r="IX49" s="178"/>
      <c r="IY49" s="178"/>
      <c r="IZ49" s="178"/>
      <c r="JA49" s="178"/>
      <c r="JB49" s="178"/>
      <c r="JC49" s="178"/>
      <c r="JD49" s="178"/>
      <c r="JE49" s="178"/>
      <c r="JF49" s="178"/>
      <c r="JG49" s="178"/>
      <c r="JH49" s="178"/>
      <c r="JI49" s="178"/>
      <c r="JJ49" s="178"/>
      <c r="JK49" s="178"/>
      <c r="JL49" s="178"/>
      <c r="JM49" s="178"/>
      <c r="JN49" s="178"/>
      <c r="JO49" s="178"/>
      <c r="JP49" s="178"/>
      <c r="JQ49" s="178"/>
      <c r="JR49" s="178"/>
      <c r="JS49" s="178"/>
      <c r="JT49" s="178"/>
      <c r="JU49" s="178"/>
      <c r="JV49" s="178"/>
      <c r="JW49" s="178"/>
    </row>
    <row r="50">
      <c r="A50" s="50" t="s">
        <v>179</v>
      </c>
      <c r="B50" s="83" t="s">
        <v>479</v>
      </c>
      <c r="C50" s="50">
        <v>1811072.0</v>
      </c>
      <c r="D50" s="175">
        <v>33.0</v>
      </c>
      <c r="E50" s="175">
        <v>0.0</v>
      </c>
      <c r="F50" s="175">
        <v>0.0</v>
      </c>
      <c r="G50" s="175">
        <v>0.0</v>
      </c>
      <c r="H50" s="175">
        <v>0.0</v>
      </c>
      <c r="I50" s="175">
        <v>35.0</v>
      </c>
      <c r="J50" s="175">
        <v>0.0</v>
      </c>
      <c r="K50" s="175">
        <v>0.0</v>
      </c>
      <c r="L50" s="175">
        <v>0.0</v>
      </c>
      <c r="M50" s="175">
        <v>0.0</v>
      </c>
      <c r="N50" s="175">
        <v>34.0</v>
      </c>
      <c r="O50" s="175">
        <v>0.0</v>
      </c>
      <c r="P50" s="175">
        <v>0.0</v>
      </c>
      <c r="Q50" s="175">
        <v>0.0</v>
      </c>
      <c r="R50" s="175">
        <v>0.0</v>
      </c>
      <c r="S50" s="175">
        <v>0.0</v>
      </c>
      <c r="T50" s="175">
        <v>0.0</v>
      </c>
      <c r="U50" s="175">
        <v>0.0</v>
      </c>
      <c r="V50" s="175">
        <v>0.0</v>
      </c>
      <c r="W50" s="175">
        <v>0.0</v>
      </c>
      <c r="X50" s="175">
        <v>32.0</v>
      </c>
      <c r="Y50" s="175">
        <v>0.0</v>
      </c>
      <c r="Z50" s="175">
        <v>0.0</v>
      </c>
      <c r="AA50" s="175">
        <v>0.0</v>
      </c>
      <c r="AB50" s="175">
        <v>0.0</v>
      </c>
      <c r="AC50" s="175">
        <v>0.0</v>
      </c>
      <c r="AD50" s="175">
        <v>32.0</v>
      </c>
      <c r="AE50" s="175">
        <v>0.0</v>
      </c>
      <c r="AF50" s="175">
        <v>0.0</v>
      </c>
      <c r="AG50" s="175">
        <v>0.0</v>
      </c>
      <c r="AH50" s="175">
        <v>0.0</v>
      </c>
      <c r="AI50" s="175">
        <v>0.0</v>
      </c>
      <c r="AJ50" s="175">
        <v>0.0</v>
      </c>
      <c r="AK50" s="175">
        <v>0.0</v>
      </c>
      <c r="AL50" s="175">
        <v>33.0</v>
      </c>
      <c r="AM50" s="175">
        <v>0.0</v>
      </c>
      <c r="AN50" s="175">
        <v>0.0</v>
      </c>
      <c r="AO50" s="175">
        <v>0.0</v>
      </c>
      <c r="AP50" s="175">
        <v>0.0</v>
      </c>
      <c r="AQ50" s="175">
        <v>0.0</v>
      </c>
      <c r="AR50" s="175">
        <v>0.0</v>
      </c>
      <c r="AS50" s="175">
        <v>0.0</v>
      </c>
      <c r="AT50" s="175">
        <v>0.0</v>
      </c>
      <c r="AU50" s="175">
        <v>0.0</v>
      </c>
      <c r="AV50" s="175">
        <v>0.0</v>
      </c>
      <c r="AW50" s="175">
        <v>0.0</v>
      </c>
      <c r="AX50" s="175">
        <v>33.0</v>
      </c>
      <c r="AY50" s="175">
        <v>0.0</v>
      </c>
      <c r="AZ50" s="175">
        <v>0.0</v>
      </c>
      <c r="BA50" s="175">
        <v>0.0</v>
      </c>
      <c r="BB50" s="175">
        <v>0.0</v>
      </c>
      <c r="BC50" s="175">
        <v>0.0</v>
      </c>
      <c r="BD50" s="175">
        <v>0.0</v>
      </c>
      <c r="BE50" s="175">
        <v>0.0</v>
      </c>
      <c r="BF50" s="175">
        <v>0.0</v>
      </c>
      <c r="BG50" s="175">
        <v>0.0</v>
      </c>
      <c r="BH50" s="175">
        <v>0.0</v>
      </c>
      <c r="BI50" s="175">
        <v>0.0</v>
      </c>
      <c r="BJ50" s="175">
        <v>0.0</v>
      </c>
      <c r="BK50" s="175">
        <v>0.0</v>
      </c>
      <c r="BL50" s="175">
        <v>0.0</v>
      </c>
      <c r="BM50" s="175">
        <v>0.0</v>
      </c>
      <c r="BN50" s="175">
        <v>0.0</v>
      </c>
      <c r="BO50" s="175">
        <v>0.0</v>
      </c>
      <c r="BP50" s="175">
        <v>0.0</v>
      </c>
      <c r="BQ50" s="175">
        <v>0.0</v>
      </c>
      <c r="BR50" s="175">
        <v>32.0</v>
      </c>
      <c r="BS50" s="175">
        <v>0.0</v>
      </c>
      <c r="BT50" s="175">
        <v>0.0</v>
      </c>
      <c r="BU50" s="175">
        <v>0.0</v>
      </c>
      <c r="BV50" s="175">
        <v>0.0</v>
      </c>
      <c r="BW50" s="175">
        <v>0.0</v>
      </c>
      <c r="BX50" s="175">
        <v>0.0</v>
      </c>
      <c r="BY50" s="175">
        <v>0.0</v>
      </c>
      <c r="BZ50" s="175">
        <v>0.0</v>
      </c>
      <c r="CA50" s="175">
        <v>33.0</v>
      </c>
      <c r="CB50" s="175">
        <v>0.0</v>
      </c>
      <c r="CC50" s="175">
        <v>0.0</v>
      </c>
      <c r="CD50" s="175">
        <v>0.0</v>
      </c>
      <c r="CE50" s="175">
        <v>0.0</v>
      </c>
      <c r="CF50" s="175">
        <v>0.0</v>
      </c>
      <c r="CG50" s="175">
        <v>0.0</v>
      </c>
      <c r="CH50" s="175">
        <v>0.0</v>
      </c>
      <c r="CI50" s="175">
        <v>0.0</v>
      </c>
      <c r="CJ50" s="175">
        <v>0.0</v>
      </c>
      <c r="CK50" s="175">
        <v>0.0</v>
      </c>
      <c r="CL50" s="175">
        <v>0.0</v>
      </c>
      <c r="CM50" s="175">
        <v>0.0</v>
      </c>
      <c r="CN50" s="175">
        <v>0.0</v>
      </c>
      <c r="CO50" s="175">
        <v>0.0</v>
      </c>
      <c r="CP50" s="175">
        <v>36.0</v>
      </c>
      <c r="CQ50" s="175">
        <v>0.0</v>
      </c>
      <c r="CR50" s="175">
        <v>0.0</v>
      </c>
      <c r="CS50" s="175">
        <v>0.0</v>
      </c>
      <c r="CT50" s="175">
        <v>0.0</v>
      </c>
      <c r="CU50" s="175">
        <v>0.0</v>
      </c>
      <c r="CV50" s="175">
        <v>0.0</v>
      </c>
      <c r="CW50" s="175">
        <v>0.0</v>
      </c>
      <c r="CX50" s="175">
        <v>0.0</v>
      </c>
      <c r="CY50" s="175">
        <v>0.0</v>
      </c>
      <c r="CZ50" s="175">
        <v>35.0</v>
      </c>
      <c r="DA50" s="175">
        <v>0.0</v>
      </c>
      <c r="DB50" s="175">
        <v>0.0</v>
      </c>
      <c r="DC50" s="175">
        <v>0.0</v>
      </c>
      <c r="DD50" s="175">
        <v>0.0</v>
      </c>
      <c r="DE50" s="175">
        <v>0.0</v>
      </c>
      <c r="DF50" s="175">
        <v>0.0</v>
      </c>
      <c r="DG50" s="175">
        <v>0.0</v>
      </c>
      <c r="DH50" s="175">
        <v>0.0</v>
      </c>
      <c r="DI50" s="175">
        <v>0.0</v>
      </c>
      <c r="DJ50" s="175">
        <v>0.0</v>
      </c>
      <c r="DK50" s="175">
        <v>0.0</v>
      </c>
      <c r="DL50" s="175">
        <v>0.0</v>
      </c>
      <c r="DM50" s="175">
        <v>0.0</v>
      </c>
      <c r="DN50" s="175">
        <v>0.0</v>
      </c>
      <c r="DO50" s="175">
        <v>0.0</v>
      </c>
      <c r="DP50" s="175">
        <v>0.0</v>
      </c>
      <c r="DQ50" s="175">
        <v>0.0</v>
      </c>
      <c r="DR50" s="175">
        <v>0.0</v>
      </c>
      <c r="DS50" s="175">
        <v>0.0</v>
      </c>
      <c r="DT50" s="175">
        <v>0.0</v>
      </c>
      <c r="DU50" s="175">
        <v>0.0</v>
      </c>
      <c r="DV50" s="175">
        <v>0.0</v>
      </c>
      <c r="DW50" s="175">
        <v>0.0</v>
      </c>
      <c r="DX50" s="175">
        <v>0.0</v>
      </c>
      <c r="DY50" s="175">
        <v>0.0</v>
      </c>
      <c r="DZ50" s="175">
        <v>0.0</v>
      </c>
      <c r="EA50" s="175">
        <v>0.0</v>
      </c>
      <c r="EB50" s="175">
        <v>0.0</v>
      </c>
      <c r="EC50" s="175">
        <v>0.0</v>
      </c>
      <c r="ED50" s="175">
        <v>0.0</v>
      </c>
      <c r="EE50" s="175">
        <v>0.0</v>
      </c>
      <c r="EF50" s="175">
        <v>0.0</v>
      </c>
      <c r="EG50" s="175">
        <v>0.0</v>
      </c>
      <c r="EH50" s="175">
        <v>0.0</v>
      </c>
      <c r="EI50" s="175">
        <v>0.0</v>
      </c>
      <c r="EJ50" s="175">
        <v>0.0</v>
      </c>
      <c r="EK50" s="175">
        <v>0.0</v>
      </c>
      <c r="EL50" s="175">
        <v>0.0</v>
      </c>
      <c r="EM50" s="176">
        <v>0.0</v>
      </c>
      <c r="EN50" s="177">
        <f t="shared" si="1"/>
        <v>19118.484</v>
      </c>
      <c r="EO50" s="178"/>
      <c r="EP50" s="178"/>
      <c r="EQ50" s="178"/>
      <c r="ER50" s="178"/>
      <c r="ES50" s="178"/>
      <c r="ET50" s="178"/>
      <c r="EU50" s="178"/>
      <c r="EV50" s="178"/>
      <c r="EW50" s="178"/>
      <c r="EX50" s="178"/>
      <c r="EY50" s="178"/>
      <c r="EZ50" s="178"/>
      <c r="FA50" s="178"/>
      <c r="FB50" s="178"/>
      <c r="FC50" s="178"/>
      <c r="FD50" s="178"/>
      <c r="FE50" s="178"/>
      <c r="FF50" s="178"/>
      <c r="FG50" s="178"/>
      <c r="FH50" s="178"/>
      <c r="FI50" s="178"/>
      <c r="FJ50" s="178"/>
      <c r="FK50" s="178"/>
      <c r="FL50" s="178"/>
      <c r="FM50" s="178"/>
      <c r="FN50" s="178"/>
      <c r="FO50" s="178"/>
      <c r="FP50" s="178"/>
      <c r="FQ50" s="178"/>
      <c r="FR50" s="178"/>
      <c r="FS50" s="178"/>
      <c r="FT50" s="178"/>
      <c r="FU50" s="178"/>
      <c r="FV50" s="178"/>
      <c r="FW50" s="178"/>
      <c r="FX50" s="178"/>
      <c r="FY50" s="178"/>
      <c r="FZ50" s="178"/>
      <c r="GA50" s="178"/>
      <c r="GB50" s="178"/>
      <c r="GC50" s="178"/>
      <c r="GD50" s="178"/>
      <c r="GE50" s="178"/>
      <c r="GF50" s="178"/>
      <c r="GG50" s="178"/>
      <c r="GH50" s="178"/>
      <c r="GI50" s="178"/>
      <c r="GJ50" s="178"/>
      <c r="GK50" s="178"/>
      <c r="GL50" s="178"/>
      <c r="GM50" s="178"/>
      <c r="GN50" s="178"/>
      <c r="GO50" s="178"/>
      <c r="GP50" s="178"/>
      <c r="GQ50" s="178"/>
      <c r="GR50" s="178"/>
      <c r="GS50" s="178"/>
      <c r="GT50" s="178"/>
      <c r="GU50" s="178"/>
      <c r="GV50" s="178"/>
      <c r="GW50" s="178"/>
      <c r="GX50" s="178"/>
      <c r="GY50" s="178"/>
      <c r="GZ50" s="178"/>
      <c r="HA50" s="178"/>
      <c r="HB50" s="178"/>
      <c r="HC50" s="178"/>
      <c r="HD50" s="178"/>
      <c r="HE50" s="178"/>
      <c r="HF50" s="178"/>
      <c r="HG50" s="178"/>
      <c r="HH50" s="178"/>
      <c r="HI50" s="178"/>
      <c r="HJ50" s="178"/>
      <c r="HK50" s="178"/>
      <c r="HL50" s="178"/>
      <c r="HM50" s="178"/>
      <c r="HN50" s="178"/>
      <c r="HO50" s="178"/>
      <c r="HP50" s="178"/>
      <c r="HQ50" s="178"/>
      <c r="HR50" s="178"/>
      <c r="HS50" s="178"/>
      <c r="HT50" s="178"/>
      <c r="HU50" s="178"/>
      <c r="HV50" s="178"/>
      <c r="HW50" s="178"/>
      <c r="HX50" s="178"/>
      <c r="HY50" s="178"/>
      <c r="HZ50" s="178"/>
      <c r="IA50" s="178"/>
      <c r="IB50" s="178"/>
      <c r="IC50" s="178"/>
      <c r="ID50" s="178"/>
      <c r="IE50" s="178"/>
      <c r="IF50" s="178"/>
      <c r="IG50" s="178"/>
      <c r="IH50" s="178"/>
      <c r="II50" s="178"/>
      <c r="IJ50" s="178"/>
      <c r="IK50" s="178"/>
      <c r="IL50" s="178"/>
      <c r="IM50" s="178"/>
      <c r="IN50" s="178"/>
      <c r="IO50" s="178"/>
      <c r="IP50" s="178"/>
      <c r="IQ50" s="178"/>
      <c r="IR50" s="178"/>
      <c r="IS50" s="178"/>
      <c r="IT50" s="178"/>
      <c r="IU50" s="178"/>
      <c r="IV50" s="178"/>
      <c r="IW50" s="178"/>
      <c r="IX50" s="178"/>
      <c r="IY50" s="178"/>
      <c r="IZ50" s="178"/>
      <c r="JA50" s="178"/>
      <c r="JB50" s="178"/>
      <c r="JC50" s="178"/>
      <c r="JD50" s="178"/>
      <c r="JE50" s="178"/>
      <c r="JF50" s="178"/>
      <c r="JG50" s="178"/>
      <c r="JH50" s="178"/>
      <c r="JI50" s="178"/>
      <c r="JJ50" s="178"/>
      <c r="JK50" s="178"/>
      <c r="JL50" s="178"/>
      <c r="JM50" s="178"/>
      <c r="JN50" s="178"/>
      <c r="JO50" s="178"/>
      <c r="JP50" s="178"/>
      <c r="JQ50" s="178"/>
      <c r="JR50" s="178"/>
      <c r="JS50" s="178"/>
      <c r="JT50" s="178"/>
      <c r="JU50" s="178"/>
      <c r="JV50" s="178"/>
      <c r="JW50" s="178"/>
    </row>
    <row r="51">
      <c r="A51" s="50" t="s">
        <v>202</v>
      </c>
      <c r="B51" s="83" t="s">
        <v>480</v>
      </c>
      <c r="C51" s="50">
        <v>1811073.0</v>
      </c>
      <c r="D51" s="175">
        <v>0.0</v>
      </c>
      <c r="E51" s="175">
        <v>0.0</v>
      </c>
      <c r="F51" s="175">
        <v>0.0</v>
      </c>
      <c r="G51" s="175">
        <v>0.0</v>
      </c>
      <c r="H51" s="175">
        <v>0.0</v>
      </c>
      <c r="I51" s="175">
        <v>0.0</v>
      </c>
      <c r="J51" s="175">
        <v>0.0</v>
      </c>
      <c r="K51" s="175">
        <v>0.0</v>
      </c>
      <c r="L51" s="175">
        <v>0.0</v>
      </c>
      <c r="M51" s="175">
        <v>0.0</v>
      </c>
      <c r="N51" s="175">
        <v>0.0</v>
      </c>
      <c r="O51" s="175">
        <v>0.0</v>
      </c>
      <c r="P51" s="175">
        <v>0.0</v>
      </c>
      <c r="Q51" s="175">
        <v>0.0</v>
      </c>
      <c r="R51" s="175">
        <v>0.0</v>
      </c>
      <c r="S51" s="175">
        <v>0.0</v>
      </c>
      <c r="T51" s="175">
        <v>0.0</v>
      </c>
      <c r="U51" s="175">
        <v>0.0</v>
      </c>
      <c r="V51" s="175">
        <v>0.0</v>
      </c>
      <c r="W51" s="175">
        <v>0.0</v>
      </c>
      <c r="X51" s="175">
        <v>0.0</v>
      </c>
      <c r="Y51" s="175">
        <v>0.0</v>
      </c>
      <c r="Z51" s="175">
        <v>0.0</v>
      </c>
      <c r="AA51" s="175">
        <v>0.0</v>
      </c>
      <c r="AB51" s="175">
        <v>0.0</v>
      </c>
      <c r="AC51" s="175">
        <v>0.0</v>
      </c>
      <c r="AD51" s="175">
        <v>0.0</v>
      </c>
      <c r="AE51" s="175">
        <v>0.0</v>
      </c>
      <c r="AF51" s="175">
        <v>0.0</v>
      </c>
      <c r="AG51" s="175">
        <v>33.0</v>
      </c>
      <c r="AH51" s="175">
        <v>0.0</v>
      </c>
      <c r="AI51" s="175">
        <v>0.0</v>
      </c>
      <c r="AJ51" s="175">
        <v>0.0</v>
      </c>
      <c r="AK51" s="175">
        <v>0.0</v>
      </c>
      <c r="AL51" s="175">
        <v>0.0</v>
      </c>
      <c r="AM51" s="175">
        <v>0.0</v>
      </c>
      <c r="AN51" s="175">
        <v>0.0</v>
      </c>
      <c r="AO51" s="175">
        <v>34.0</v>
      </c>
      <c r="AP51" s="175">
        <v>0.0</v>
      </c>
      <c r="AQ51" s="175">
        <v>0.0</v>
      </c>
      <c r="AR51" s="175">
        <v>0.0</v>
      </c>
      <c r="AS51" s="175">
        <v>0.0</v>
      </c>
      <c r="AT51" s="175">
        <v>0.0</v>
      </c>
      <c r="AU51" s="175">
        <v>0.0</v>
      </c>
      <c r="AV51" s="175">
        <v>0.0</v>
      </c>
      <c r="AW51" s="175">
        <v>0.0</v>
      </c>
      <c r="AX51" s="175">
        <v>0.0</v>
      </c>
      <c r="AY51" s="175">
        <v>0.0</v>
      </c>
      <c r="AZ51" s="175">
        <v>0.0</v>
      </c>
      <c r="BA51" s="175">
        <v>31.0</v>
      </c>
      <c r="BB51" s="175">
        <v>0.0</v>
      </c>
      <c r="BC51" s="175">
        <v>0.0</v>
      </c>
      <c r="BD51" s="175">
        <v>0.0</v>
      </c>
      <c r="BE51" s="175">
        <v>0.0</v>
      </c>
      <c r="BF51" s="175">
        <v>0.0</v>
      </c>
      <c r="BG51" s="175">
        <v>0.0</v>
      </c>
      <c r="BH51" s="175">
        <v>0.0</v>
      </c>
      <c r="BI51" s="175">
        <v>0.0</v>
      </c>
      <c r="BJ51" s="175">
        <v>0.0</v>
      </c>
      <c r="BK51" s="175">
        <v>0.0</v>
      </c>
      <c r="BL51" s="175">
        <v>0.0</v>
      </c>
      <c r="BM51" s="175">
        <v>0.0</v>
      </c>
      <c r="BN51" s="175">
        <v>0.0</v>
      </c>
      <c r="BO51" s="175">
        <v>0.0</v>
      </c>
      <c r="BP51" s="175">
        <v>0.0</v>
      </c>
      <c r="BQ51" s="175">
        <v>0.0</v>
      </c>
      <c r="BR51" s="175">
        <v>0.0</v>
      </c>
      <c r="BS51" s="175">
        <v>0.0</v>
      </c>
      <c r="BT51" s="175">
        <v>0.0</v>
      </c>
      <c r="BU51" s="175">
        <v>0.0</v>
      </c>
      <c r="BV51" s="175">
        <v>0.0</v>
      </c>
      <c r="BW51" s="175">
        <v>0.0</v>
      </c>
      <c r="BX51" s="175">
        <v>0.0</v>
      </c>
      <c r="BY51" s="175">
        <v>0.0</v>
      </c>
      <c r="BZ51" s="175">
        <v>0.0</v>
      </c>
      <c r="CA51" s="175">
        <v>0.0</v>
      </c>
      <c r="CB51" s="175">
        <v>0.0</v>
      </c>
      <c r="CC51" s="175">
        <v>0.0</v>
      </c>
      <c r="CD51" s="175">
        <v>0.0</v>
      </c>
      <c r="CE51" s="175">
        <v>0.0</v>
      </c>
      <c r="CF51" s="175">
        <v>0.0</v>
      </c>
      <c r="CG51" s="175">
        <v>0.0</v>
      </c>
      <c r="CH51" s="175">
        <v>0.0</v>
      </c>
      <c r="CI51" s="175">
        <v>33.0</v>
      </c>
      <c r="CJ51" s="175">
        <v>0.0</v>
      </c>
      <c r="CK51" s="175">
        <v>0.0</v>
      </c>
      <c r="CL51" s="175">
        <v>0.0</v>
      </c>
      <c r="CM51" s="175">
        <v>0.0</v>
      </c>
      <c r="CN51" s="175">
        <v>0.0</v>
      </c>
      <c r="CO51" s="175">
        <v>0.0</v>
      </c>
      <c r="CP51" s="175">
        <v>0.0</v>
      </c>
      <c r="CQ51" s="175">
        <v>36.0</v>
      </c>
      <c r="CR51" s="175">
        <v>0.0</v>
      </c>
      <c r="CS51" s="175">
        <v>0.0</v>
      </c>
      <c r="CT51" s="175">
        <v>0.0</v>
      </c>
      <c r="CU51" s="175">
        <v>0.0</v>
      </c>
      <c r="CV51" s="175">
        <v>0.0</v>
      </c>
      <c r="CW51" s="175">
        <v>0.0</v>
      </c>
      <c r="CX51" s="175">
        <v>0.0</v>
      </c>
      <c r="CY51" s="175">
        <v>0.0</v>
      </c>
      <c r="CZ51" s="175">
        <v>0.0</v>
      </c>
      <c r="DA51" s="175">
        <v>0.0</v>
      </c>
      <c r="DB51" s="175">
        <v>0.0</v>
      </c>
      <c r="DC51" s="175">
        <v>32.0</v>
      </c>
      <c r="DD51" s="175">
        <v>0.0</v>
      </c>
      <c r="DE51" s="175">
        <v>0.0</v>
      </c>
      <c r="DF51" s="175">
        <v>31.0</v>
      </c>
      <c r="DG51" s="175">
        <v>0.0</v>
      </c>
      <c r="DH51" s="175">
        <v>0.0</v>
      </c>
      <c r="DI51" s="175">
        <v>0.0</v>
      </c>
      <c r="DJ51" s="175">
        <v>0.0</v>
      </c>
      <c r="DK51" s="175">
        <v>0.0</v>
      </c>
      <c r="DL51" s="175">
        <v>0.0</v>
      </c>
      <c r="DM51" s="175">
        <v>0.0</v>
      </c>
      <c r="DN51" s="175">
        <v>0.0</v>
      </c>
      <c r="DO51" s="175">
        <v>33.0</v>
      </c>
      <c r="DP51" s="175">
        <v>0.0</v>
      </c>
      <c r="DQ51" s="175">
        <v>0.0</v>
      </c>
      <c r="DR51" s="175">
        <v>0.0</v>
      </c>
      <c r="DS51" s="175">
        <v>0.0</v>
      </c>
      <c r="DT51" s="175">
        <v>0.0</v>
      </c>
      <c r="DU51" s="175">
        <v>34.0</v>
      </c>
      <c r="DV51" s="175">
        <v>0.0</v>
      </c>
      <c r="DW51" s="175">
        <v>0.0</v>
      </c>
      <c r="DX51" s="175">
        <v>0.0</v>
      </c>
      <c r="DY51" s="175">
        <v>0.0</v>
      </c>
      <c r="DZ51" s="175">
        <v>0.0</v>
      </c>
      <c r="EA51" s="175">
        <v>0.0</v>
      </c>
      <c r="EB51" s="175">
        <v>33.0</v>
      </c>
      <c r="EC51" s="175">
        <v>0.0</v>
      </c>
      <c r="ED51" s="175">
        <v>0.0</v>
      </c>
      <c r="EE51" s="175">
        <v>0.0</v>
      </c>
      <c r="EF51" s="175">
        <v>0.0</v>
      </c>
      <c r="EG51" s="175">
        <v>0.0</v>
      </c>
      <c r="EH51" s="175">
        <v>0.0</v>
      </c>
      <c r="EI51" s="175">
        <v>0.0</v>
      </c>
      <c r="EJ51" s="175">
        <v>0.0</v>
      </c>
      <c r="EK51" s="175">
        <v>0.0</v>
      </c>
      <c r="EL51" s="175">
        <v>0.0</v>
      </c>
      <c r="EM51" s="176">
        <v>0.0</v>
      </c>
      <c r="EN51" s="177">
        <f t="shared" si="1"/>
        <v>0</v>
      </c>
      <c r="EO51" s="178"/>
      <c r="EP51" s="178"/>
      <c r="EQ51" s="178"/>
      <c r="ER51" s="178"/>
      <c r="ES51" s="178"/>
      <c r="ET51" s="178"/>
      <c r="EU51" s="178"/>
      <c r="EV51" s="178"/>
      <c r="EW51" s="178"/>
      <c r="EX51" s="178"/>
      <c r="EY51" s="178"/>
      <c r="EZ51" s="178"/>
      <c r="FA51" s="178"/>
      <c r="FB51" s="178"/>
      <c r="FC51" s="178"/>
      <c r="FD51" s="178"/>
      <c r="FE51" s="178"/>
      <c r="FF51" s="178"/>
      <c r="FG51" s="178"/>
      <c r="FH51" s="178"/>
      <c r="FI51" s="178"/>
      <c r="FJ51" s="178"/>
      <c r="FK51" s="178"/>
      <c r="FL51" s="178"/>
      <c r="FM51" s="178"/>
      <c r="FN51" s="178"/>
      <c r="FO51" s="178"/>
      <c r="FP51" s="178"/>
      <c r="FQ51" s="178"/>
      <c r="FR51" s="178"/>
      <c r="FS51" s="178"/>
      <c r="FT51" s="178"/>
      <c r="FU51" s="178"/>
      <c r="FV51" s="178"/>
      <c r="FW51" s="178"/>
      <c r="FX51" s="178"/>
      <c r="FY51" s="178"/>
      <c r="FZ51" s="178"/>
      <c r="GA51" s="178"/>
      <c r="GB51" s="178"/>
      <c r="GC51" s="178"/>
      <c r="GD51" s="178"/>
      <c r="GE51" s="178"/>
      <c r="GF51" s="178"/>
      <c r="GG51" s="178"/>
      <c r="GH51" s="178"/>
      <c r="GI51" s="178"/>
      <c r="GJ51" s="178"/>
      <c r="GK51" s="178"/>
      <c r="GL51" s="178"/>
      <c r="GM51" s="178"/>
      <c r="GN51" s="178"/>
      <c r="GO51" s="178"/>
      <c r="GP51" s="178"/>
      <c r="GQ51" s="178"/>
      <c r="GR51" s="178"/>
      <c r="GS51" s="178"/>
      <c r="GT51" s="178"/>
      <c r="GU51" s="178"/>
      <c r="GV51" s="178"/>
      <c r="GW51" s="178"/>
      <c r="GX51" s="178"/>
      <c r="GY51" s="178"/>
      <c r="GZ51" s="178"/>
      <c r="HA51" s="178"/>
      <c r="HB51" s="178"/>
      <c r="HC51" s="178"/>
      <c r="HD51" s="178"/>
      <c r="HE51" s="178"/>
      <c r="HF51" s="178"/>
      <c r="HG51" s="178"/>
      <c r="HH51" s="178"/>
      <c r="HI51" s="178"/>
      <c r="HJ51" s="178"/>
      <c r="HK51" s="178"/>
      <c r="HL51" s="178"/>
      <c r="HM51" s="178"/>
      <c r="HN51" s="178"/>
      <c r="HO51" s="178"/>
      <c r="HP51" s="178"/>
      <c r="HQ51" s="178"/>
      <c r="HR51" s="178"/>
      <c r="HS51" s="178"/>
      <c r="HT51" s="178"/>
      <c r="HU51" s="178"/>
      <c r="HV51" s="178"/>
      <c r="HW51" s="178"/>
      <c r="HX51" s="178"/>
      <c r="HY51" s="178"/>
      <c r="HZ51" s="178"/>
      <c r="IA51" s="178"/>
      <c r="IB51" s="178"/>
      <c r="IC51" s="178"/>
      <c r="ID51" s="178"/>
      <c r="IE51" s="178"/>
      <c r="IF51" s="178"/>
      <c r="IG51" s="178"/>
      <c r="IH51" s="178"/>
      <c r="II51" s="178"/>
      <c r="IJ51" s="178"/>
      <c r="IK51" s="178"/>
      <c r="IL51" s="178"/>
      <c r="IM51" s="178"/>
      <c r="IN51" s="178"/>
      <c r="IO51" s="178"/>
      <c r="IP51" s="178"/>
      <c r="IQ51" s="178"/>
      <c r="IR51" s="178"/>
      <c r="IS51" s="178"/>
      <c r="IT51" s="178"/>
      <c r="IU51" s="178"/>
      <c r="IV51" s="178"/>
      <c r="IW51" s="178"/>
      <c r="IX51" s="178"/>
      <c r="IY51" s="178"/>
      <c r="IZ51" s="178"/>
      <c r="JA51" s="178"/>
      <c r="JB51" s="178"/>
      <c r="JC51" s="178"/>
      <c r="JD51" s="178"/>
      <c r="JE51" s="178"/>
      <c r="JF51" s="178"/>
      <c r="JG51" s="178"/>
      <c r="JH51" s="178"/>
      <c r="JI51" s="178"/>
      <c r="JJ51" s="178"/>
      <c r="JK51" s="178"/>
      <c r="JL51" s="178"/>
      <c r="JM51" s="178"/>
      <c r="JN51" s="178"/>
      <c r="JO51" s="178"/>
      <c r="JP51" s="178"/>
      <c r="JQ51" s="178"/>
      <c r="JR51" s="178"/>
      <c r="JS51" s="178"/>
      <c r="JT51" s="178"/>
      <c r="JU51" s="178"/>
      <c r="JV51" s="178"/>
      <c r="JW51" s="178"/>
    </row>
    <row r="52">
      <c r="A52" s="50" t="s">
        <v>202</v>
      </c>
      <c r="B52" s="83" t="s">
        <v>480</v>
      </c>
      <c r="C52" s="50">
        <v>1811074.0</v>
      </c>
      <c r="D52" s="175">
        <v>0.0</v>
      </c>
      <c r="E52" s="175">
        <v>0.0</v>
      </c>
      <c r="F52" s="175">
        <v>0.0</v>
      </c>
      <c r="G52" s="175">
        <v>0.0</v>
      </c>
      <c r="H52" s="175">
        <v>0.0</v>
      </c>
      <c r="I52" s="175">
        <v>0.0</v>
      </c>
      <c r="J52" s="175">
        <v>0.0</v>
      </c>
      <c r="K52" s="175">
        <v>0.0</v>
      </c>
      <c r="L52" s="175">
        <v>0.0</v>
      </c>
      <c r="M52" s="175">
        <v>0.0</v>
      </c>
      <c r="N52" s="175">
        <v>0.0</v>
      </c>
      <c r="O52" s="175">
        <v>0.0</v>
      </c>
      <c r="P52" s="175">
        <v>0.0</v>
      </c>
      <c r="Q52" s="175">
        <v>0.0</v>
      </c>
      <c r="R52" s="175">
        <v>0.0</v>
      </c>
      <c r="S52" s="175">
        <v>0.0</v>
      </c>
      <c r="T52" s="175">
        <v>0.0</v>
      </c>
      <c r="U52" s="175">
        <v>0.0</v>
      </c>
      <c r="V52" s="175">
        <v>0.0</v>
      </c>
      <c r="W52" s="175">
        <v>0.0</v>
      </c>
      <c r="X52" s="175">
        <v>0.0</v>
      </c>
      <c r="Y52" s="175">
        <v>0.0</v>
      </c>
      <c r="Z52" s="175">
        <v>0.0</v>
      </c>
      <c r="AA52" s="175">
        <v>0.0</v>
      </c>
      <c r="AB52" s="175">
        <v>0.0</v>
      </c>
      <c r="AC52" s="175">
        <v>0.0</v>
      </c>
      <c r="AD52" s="175">
        <v>0.0</v>
      </c>
      <c r="AE52" s="175">
        <v>0.0</v>
      </c>
      <c r="AF52" s="175">
        <v>0.0</v>
      </c>
      <c r="AG52" s="175">
        <v>33.0</v>
      </c>
      <c r="AH52" s="175">
        <v>0.0</v>
      </c>
      <c r="AI52" s="175">
        <v>0.0</v>
      </c>
      <c r="AJ52" s="175">
        <v>0.0</v>
      </c>
      <c r="AK52" s="175">
        <v>0.0</v>
      </c>
      <c r="AL52" s="175">
        <v>0.0</v>
      </c>
      <c r="AM52" s="175">
        <v>0.0</v>
      </c>
      <c r="AN52" s="175">
        <v>0.0</v>
      </c>
      <c r="AO52" s="175">
        <v>34.0</v>
      </c>
      <c r="AP52" s="175">
        <v>0.0</v>
      </c>
      <c r="AQ52" s="175">
        <v>0.0</v>
      </c>
      <c r="AR52" s="175">
        <v>0.0</v>
      </c>
      <c r="AS52" s="175">
        <v>0.0</v>
      </c>
      <c r="AT52" s="175">
        <v>0.0</v>
      </c>
      <c r="AU52" s="175">
        <v>0.0</v>
      </c>
      <c r="AV52" s="175">
        <v>0.0</v>
      </c>
      <c r="AW52" s="175">
        <v>0.0</v>
      </c>
      <c r="AX52" s="175">
        <v>0.0</v>
      </c>
      <c r="AY52" s="175">
        <v>0.0</v>
      </c>
      <c r="AZ52" s="175">
        <v>0.0</v>
      </c>
      <c r="BA52" s="175">
        <v>31.0</v>
      </c>
      <c r="BB52" s="175">
        <v>0.0</v>
      </c>
      <c r="BC52" s="175">
        <v>0.0</v>
      </c>
      <c r="BD52" s="175">
        <v>0.0</v>
      </c>
      <c r="BE52" s="175">
        <v>0.0</v>
      </c>
      <c r="BF52" s="175">
        <v>0.0</v>
      </c>
      <c r="BG52" s="175">
        <v>0.0</v>
      </c>
      <c r="BH52" s="175">
        <v>0.0</v>
      </c>
      <c r="BI52" s="175">
        <v>0.0</v>
      </c>
      <c r="BJ52" s="175">
        <v>0.0</v>
      </c>
      <c r="BK52" s="175">
        <v>0.0</v>
      </c>
      <c r="BL52" s="175">
        <v>0.0</v>
      </c>
      <c r="BM52" s="175">
        <v>0.0</v>
      </c>
      <c r="BN52" s="175">
        <v>0.0</v>
      </c>
      <c r="BO52" s="175">
        <v>0.0</v>
      </c>
      <c r="BP52" s="175">
        <v>0.0</v>
      </c>
      <c r="BQ52" s="175">
        <v>0.0</v>
      </c>
      <c r="BR52" s="175">
        <v>0.0</v>
      </c>
      <c r="BS52" s="175">
        <v>0.0</v>
      </c>
      <c r="BT52" s="175">
        <v>0.0</v>
      </c>
      <c r="BU52" s="175">
        <v>0.0</v>
      </c>
      <c r="BV52" s="175">
        <v>0.0</v>
      </c>
      <c r="BW52" s="175">
        <v>0.0</v>
      </c>
      <c r="BX52" s="175">
        <v>0.0</v>
      </c>
      <c r="BY52" s="175">
        <v>0.0</v>
      </c>
      <c r="BZ52" s="175">
        <v>0.0</v>
      </c>
      <c r="CA52" s="175">
        <v>0.0</v>
      </c>
      <c r="CB52" s="175">
        <v>0.0</v>
      </c>
      <c r="CC52" s="175">
        <v>0.0</v>
      </c>
      <c r="CD52" s="175">
        <v>0.0</v>
      </c>
      <c r="CE52" s="175">
        <v>0.0</v>
      </c>
      <c r="CF52" s="175">
        <v>0.0</v>
      </c>
      <c r="CG52" s="175">
        <v>0.0</v>
      </c>
      <c r="CH52" s="175">
        <v>0.0</v>
      </c>
      <c r="CI52" s="175">
        <v>33.0</v>
      </c>
      <c r="CJ52" s="175">
        <v>0.0</v>
      </c>
      <c r="CK52" s="175">
        <v>0.0</v>
      </c>
      <c r="CL52" s="175">
        <v>0.0</v>
      </c>
      <c r="CM52" s="175">
        <v>0.0</v>
      </c>
      <c r="CN52" s="175">
        <v>0.0</v>
      </c>
      <c r="CO52" s="175">
        <v>0.0</v>
      </c>
      <c r="CP52" s="175">
        <v>0.0</v>
      </c>
      <c r="CQ52" s="175">
        <v>36.0</v>
      </c>
      <c r="CR52" s="175">
        <v>0.0</v>
      </c>
      <c r="CS52" s="175">
        <v>0.0</v>
      </c>
      <c r="CT52" s="175">
        <v>0.0</v>
      </c>
      <c r="CU52" s="175">
        <v>0.0</v>
      </c>
      <c r="CV52" s="175">
        <v>0.0</v>
      </c>
      <c r="CW52" s="175">
        <v>0.0</v>
      </c>
      <c r="CX52" s="175">
        <v>0.0</v>
      </c>
      <c r="CY52" s="175">
        <v>0.0</v>
      </c>
      <c r="CZ52" s="175">
        <v>0.0</v>
      </c>
      <c r="DA52" s="175">
        <v>0.0</v>
      </c>
      <c r="DB52" s="175">
        <v>0.0</v>
      </c>
      <c r="DC52" s="175">
        <v>32.0</v>
      </c>
      <c r="DD52" s="175">
        <v>0.0</v>
      </c>
      <c r="DE52" s="175">
        <v>0.0</v>
      </c>
      <c r="DF52" s="175">
        <v>31.0</v>
      </c>
      <c r="DG52" s="175">
        <v>0.0</v>
      </c>
      <c r="DH52" s="175">
        <v>0.0</v>
      </c>
      <c r="DI52" s="175">
        <v>0.0</v>
      </c>
      <c r="DJ52" s="175">
        <v>0.0</v>
      </c>
      <c r="DK52" s="175">
        <v>0.0</v>
      </c>
      <c r="DL52" s="175">
        <v>0.0</v>
      </c>
      <c r="DM52" s="175">
        <v>0.0</v>
      </c>
      <c r="DN52" s="175">
        <v>0.0</v>
      </c>
      <c r="DO52" s="175">
        <v>33.0</v>
      </c>
      <c r="DP52" s="175">
        <v>0.0</v>
      </c>
      <c r="DQ52" s="175">
        <v>0.0</v>
      </c>
      <c r="DR52" s="175">
        <v>0.0</v>
      </c>
      <c r="DS52" s="175">
        <v>0.0</v>
      </c>
      <c r="DT52" s="175">
        <v>0.0</v>
      </c>
      <c r="DU52" s="175">
        <v>34.0</v>
      </c>
      <c r="DV52" s="175">
        <v>0.0</v>
      </c>
      <c r="DW52" s="175">
        <v>0.0</v>
      </c>
      <c r="DX52" s="175">
        <v>0.0</v>
      </c>
      <c r="DY52" s="175">
        <v>0.0</v>
      </c>
      <c r="DZ52" s="175">
        <v>0.0</v>
      </c>
      <c r="EA52" s="175">
        <v>0.0</v>
      </c>
      <c r="EB52" s="175">
        <v>33.0</v>
      </c>
      <c r="EC52" s="175">
        <v>0.0</v>
      </c>
      <c r="ED52" s="175">
        <v>0.0</v>
      </c>
      <c r="EE52" s="175">
        <v>0.0</v>
      </c>
      <c r="EF52" s="175">
        <v>0.0</v>
      </c>
      <c r="EG52" s="175">
        <v>0.0</v>
      </c>
      <c r="EH52" s="175">
        <v>0.0</v>
      </c>
      <c r="EI52" s="175">
        <v>0.0</v>
      </c>
      <c r="EJ52" s="175">
        <v>0.0</v>
      </c>
      <c r="EK52" s="175">
        <v>0.0</v>
      </c>
      <c r="EL52" s="175">
        <v>0.0</v>
      </c>
      <c r="EM52" s="176">
        <v>0.0</v>
      </c>
      <c r="EN52" s="177">
        <f t="shared" si="1"/>
        <v>0</v>
      </c>
      <c r="EO52" s="178"/>
      <c r="EP52" s="178"/>
      <c r="EQ52" s="178"/>
      <c r="ER52" s="178"/>
      <c r="ES52" s="178"/>
      <c r="ET52" s="178"/>
      <c r="EU52" s="178"/>
      <c r="EV52" s="178"/>
      <c r="EW52" s="178"/>
      <c r="EX52" s="178"/>
      <c r="EY52" s="178"/>
      <c r="EZ52" s="178"/>
      <c r="FA52" s="178"/>
      <c r="FB52" s="178"/>
      <c r="FC52" s="178"/>
      <c r="FD52" s="178"/>
      <c r="FE52" s="178"/>
      <c r="FF52" s="178"/>
      <c r="FG52" s="178"/>
      <c r="FH52" s="178"/>
      <c r="FI52" s="178"/>
      <c r="FJ52" s="178"/>
      <c r="FK52" s="178"/>
      <c r="FL52" s="178"/>
      <c r="FM52" s="178"/>
      <c r="FN52" s="178"/>
      <c r="FO52" s="178"/>
      <c r="FP52" s="178"/>
      <c r="FQ52" s="178"/>
      <c r="FR52" s="178"/>
      <c r="FS52" s="178"/>
      <c r="FT52" s="178"/>
      <c r="FU52" s="178"/>
      <c r="FV52" s="178"/>
      <c r="FW52" s="178"/>
      <c r="FX52" s="178"/>
      <c r="FY52" s="178"/>
      <c r="FZ52" s="178"/>
      <c r="GA52" s="178"/>
      <c r="GB52" s="178"/>
      <c r="GC52" s="178"/>
      <c r="GD52" s="178"/>
      <c r="GE52" s="178"/>
      <c r="GF52" s="178"/>
      <c r="GG52" s="178"/>
      <c r="GH52" s="178"/>
      <c r="GI52" s="178"/>
      <c r="GJ52" s="178"/>
      <c r="GK52" s="178"/>
      <c r="GL52" s="178"/>
      <c r="GM52" s="178"/>
      <c r="GN52" s="178"/>
      <c r="GO52" s="178"/>
      <c r="GP52" s="178"/>
      <c r="GQ52" s="178"/>
      <c r="GR52" s="178"/>
      <c r="GS52" s="178"/>
      <c r="GT52" s="178"/>
      <c r="GU52" s="178"/>
      <c r="GV52" s="178"/>
      <c r="GW52" s="178"/>
      <c r="GX52" s="178"/>
      <c r="GY52" s="178"/>
      <c r="GZ52" s="178"/>
      <c r="HA52" s="178"/>
      <c r="HB52" s="178"/>
      <c r="HC52" s="178"/>
      <c r="HD52" s="178"/>
      <c r="HE52" s="178"/>
      <c r="HF52" s="178"/>
      <c r="HG52" s="178"/>
      <c r="HH52" s="178"/>
      <c r="HI52" s="178"/>
      <c r="HJ52" s="178"/>
      <c r="HK52" s="178"/>
      <c r="HL52" s="178"/>
      <c r="HM52" s="178"/>
      <c r="HN52" s="178"/>
      <c r="HO52" s="178"/>
      <c r="HP52" s="178"/>
      <c r="HQ52" s="178"/>
      <c r="HR52" s="178"/>
      <c r="HS52" s="178"/>
      <c r="HT52" s="178"/>
      <c r="HU52" s="178"/>
      <c r="HV52" s="178"/>
      <c r="HW52" s="178"/>
      <c r="HX52" s="178"/>
      <c r="HY52" s="178"/>
      <c r="HZ52" s="178"/>
      <c r="IA52" s="178"/>
      <c r="IB52" s="178"/>
      <c r="IC52" s="178"/>
      <c r="ID52" s="178"/>
      <c r="IE52" s="178"/>
      <c r="IF52" s="178"/>
      <c r="IG52" s="178"/>
      <c r="IH52" s="178"/>
      <c r="II52" s="178"/>
      <c r="IJ52" s="178"/>
      <c r="IK52" s="178"/>
      <c r="IL52" s="178"/>
      <c r="IM52" s="178"/>
      <c r="IN52" s="178"/>
      <c r="IO52" s="178"/>
      <c r="IP52" s="178"/>
      <c r="IQ52" s="178"/>
      <c r="IR52" s="178"/>
      <c r="IS52" s="178"/>
      <c r="IT52" s="178"/>
      <c r="IU52" s="178"/>
      <c r="IV52" s="178"/>
      <c r="IW52" s="178"/>
      <c r="IX52" s="178"/>
      <c r="IY52" s="178"/>
      <c r="IZ52" s="178"/>
      <c r="JA52" s="178"/>
      <c r="JB52" s="178"/>
      <c r="JC52" s="178"/>
      <c r="JD52" s="178"/>
      <c r="JE52" s="178"/>
      <c r="JF52" s="178"/>
      <c r="JG52" s="178"/>
      <c r="JH52" s="178"/>
      <c r="JI52" s="178"/>
      <c r="JJ52" s="178"/>
      <c r="JK52" s="178"/>
      <c r="JL52" s="178"/>
      <c r="JM52" s="178"/>
      <c r="JN52" s="178"/>
      <c r="JO52" s="178"/>
      <c r="JP52" s="178"/>
      <c r="JQ52" s="178"/>
      <c r="JR52" s="178"/>
      <c r="JS52" s="178"/>
      <c r="JT52" s="178"/>
      <c r="JU52" s="178"/>
      <c r="JV52" s="178"/>
      <c r="JW52" s="178"/>
    </row>
    <row r="53">
      <c r="A53" s="50" t="s">
        <v>202</v>
      </c>
      <c r="B53" s="83" t="s">
        <v>480</v>
      </c>
      <c r="C53" s="50">
        <v>1811075.0</v>
      </c>
      <c r="D53" s="175">
        <v>0.0</v>
      </c>
      <c r="E53" s="175">
        <v>0.0</v>
      </c>
      <c r="F53" s="175">
        <v>0.0</v>
      </c>
      <c r="G53" s="175">
        <v>0.0</v>
      </c>
      <c r="H53" s="175">
        <v>0.0</v>
      </c>
      <c r="I53" s="175">
        <v>0.0</v>
      </c>
      <c r="J53" s="175">
        <v>0.0</v>
      </c>
      <c r="K53" s="175">
        <v>0.0</v>
      </c>
      <c r="L53" s="175">
        <v>0.0</v>
      </c>
      <c r="M53" s="175">
        <v>0.0</v>
      </c>
      <c r="N53" s="175">
        <v>0.0</v>
      </c>
      <c r="O53" s="175">
        <v>0.0</v>
      </c>
      <c r="P53" s="175">
        <v>0.0</v>
      </c>
      <c r="Q53" s="175">
        <v>0.0</v>
      </c>
      <c r="R53" s="175">
        <v>0.0</v>
      </c>
      <c r="S53" s="175">
        <v>0.0</v>
      </c>
      <c r="T53" s="175">
        <v>0.0</v>
      </c>
      <c r="U53" s="175">
        <v>0.0</v>
      </c>
      <c r="V53" s="175">
        <v>0.0</v>
      </c>
      <c r="W53" s="175">
        <v>0.0</v>
      </c>
      <c r="X53" s="175">
        <v>0.0</v>
      </c>
      <c r="Y53" s="175">
        <v>0.0</v>
      </c>
      <c r="Z53" s="175">
        <v>0.0</v>
      </c>
      <c r="AA53" s="175">
        <v>0.0</v>
      </c>
      <c r="AB53" s="175">
        <v>0.0</v>
      </c>
      <c r="AC53" s="175">
        <v>0.0</v>
      </c>
      <c r="AD53" s="175">
        <v>0.0</v>
      </c>
      <c r="AE53" s="175">
        <v>0.0</v>
      </c>
      <c r="AF53" s="175">
        <v>0.0</v>
      </c>
      <c r="AG53" s="175">
        <v>33.0</v>
      </c>
      <c r="AH53" s="175">
        <v>0.0</v>
      </c>
      <c r="AI53" s="175">
        <v>0.0</v>
      </c>
      <c r="AJ53" s="175">
        <v>0.0</v>
      </c>
      <c r="AK53" s="175">
        <v>0.0</v>
      </c>
      <c r="AL53" s="175">
        <v>0.0</v>
      </c>
      <c r="AM53" s="175">
        <v>0.0</v>
      </c>
      <c r="AN53" s="175">
        <v>0.0</v>
      </c>
      <c r="AO53" s="175">
        <v>34.0</v>
      </c>
      <c r="AP53" s="175">
        <v>0.0</v>
      </c>
      <c r="AQ53" s="175">
        <v>0.0</v>
      </c>
      <c r="AR53" s="175">
        <v>0.0</v>
      </c>
      <c r="AS53" s="175">
        <v>0.0</v>
      </c>
      <c r="AT53" s="175">
        <v>0.0</v>
      </c>
      <c r="AU53" s="175">
        <v>0.0</v>
      </c>
      <c r="AV53" s="175">
        <v>0.0</v>
      </c>
      <c r="AW53" s="175">
        <v>0.0</v>
      </c>
      <c r="AX53" s="175">
        <v>0.0</v>
      </c>
      <c r="AY53" s="175">
        <v>0.0</v>
      </c>
      <c r="AZ53" s="175">
        <v>0.0</v>
      </c>
      <c r="BA53" s="175">
        <v>31.0</v>
      </c>
      <c r="BB53" s="175">
        <v>0.0</v>
      </c>
      <c r="BC53" s="175">
        <v>0.0</v>
      </c>
      <c r="BD53" s="175">
        <v>0.0</v>
      </c>
      <c r="BE53" s="175">
        <v>0.0</v>
      </c>
      <c r="BF53" s="175">
        <v>0.0</v>
      </c>
      <c r="BG53" s="175">
        <v>0.0</v>
      </c>
      <c r="BH53" s="175">
        <v>0.0</v>
      </c>
      <c r="BI53" s="175">
        <v>0.0</v>
      </c>
      <c r="BJ53" s="175">
        <v>0.0</v>
      </c>
      <c r="BK53" s="175">
        <v>0.0</v>
      </c>
      <c r="BL53" s="175">
        <v>0.0</v>
      </c>
      <c r="BM53" s="175">
        <v>0.0</v>
      </c>
      <c r="BN53" s="175">
        <v>0.0</v>
      </c>
      <c r="BO53" s="175">
        <v>0.0</v>
      </c>
      <c r="BP53" s="175">
        <v>0.0</v>
      </c>
      <c r="BQ53" s="175">
        <v>0.0</v>
      </c>
      <c r="BR53" s="175">
        <v>0.0</v>
      </c>
      <c r="BS53" s="175">
        <v>0.0</v>
      </c>
      <c r="BT53" s="175">
        <v>0.0</v>
      </c>
      <c r="BU53" s="175">
        <v>0.0</v>
      </c>
      <c r="BV53" s="175">
        <v>0.0</v>
      </c>
      <c r="BW53" s="175">
        <v>0.0</v>
      </c>
      <c r="BX53" s="175">
        <v>0.0</v>
      </c>
      <c r="BY53" s="175">
        <v>0.0</v>
      </c>
      <c r="BZ53" s="175">
        <v>0.0</v>
      </c>
      <c r="CA53" s="175">
        <v>0.0</v>
      </c>
      <c r="CB53" s="175">
        <v>0.0</v>
      </c>
      <c r="CC53" s="175">
        <v>0.0</v>
      </c>
      <c r="CD53" s="175">
        <v>0.0</v>
      </c>
      <c r="CE53" s="175">
        <v>0.0</v>
      </c>
      <c r="CF53" s="175">
        <v>0.0</v>
      </c>
      <c r="CG53" s="175">
        <v>0.0</v>
      </c>
      <c r="CH53" s="175">
        <v>0.0</v>
      </c>
      <c r="CI53" s="175">
        <v>33.0</v>
      </c>
      <c r="CJ53" s="175">
        <v>0.0</v>
      </c>
      <c r="CK53" s="175">
        <v>0.0</v>
      </c>
      <c r="CL53" s="175">
        <v>0.0</v>
      </c>
      <c r="CM53" s="175">
        <v>0.0</v>
      </c>
      <c r="CN53" s="175">
        <v>0.0</v>
      </c>
      <c r="CO53" s="175">
        <v>0.0</v>
      </c>
      <c r="CP53" s="175">
        <v>0.0</v>
      </c>
      <c r="CQ53" s="175">
        <v>36.0</v>
      </c>
      <c r="CR53" s="175">
        <v>0.0</v>
      </c>
      <c r="CS53" s="175">
        <v>0.0</v>
      </c>
      <c r="CT53" s="175">
        <v>0.0</v>
      </c>
      <c r="CU53" s="175">
        <v>0.0</v>
      </c>
      <c r="CV53" s="175">
        <v>0.0</v>
      </c>
      <c r="CW53" s="175">
        <v>0.0</v>
      </c>
      <c r="CX53" s="175">
        <v>0.0</v>
      </c>
      <c r="CY53" s="175">
        <v>0.0</v>
      </c>
      <c r="CZ53" s="175">
        <v>0.0</v>
      </c>
      <c r="DA53" s="175">
        <v>0.0</v>
      </c>
      <c r="DB53" s="175">
        <v>0.0</v>
      </c>
      <c r="DC53" s="175">
        <v>32.0</v>
      </c>
      <c r="DD53" s="175">
        <v>0.0</v>
      </c>
      <c r="DE53" s="175">
        <v>0.0</v>
      </c>
      <c r="DF53" s="175">
        <v>31.0</v>
      </c>
      <c r="DG53" s="175">
        <v>0.0</v>
      </c>
      <c r="DH53" s="175">
        <v>0.0</v>
      </c>
      <c r="DI53" s="175">
        <v>0.0</v>
      </c>
      <c r="DJ53" s="175">
        <v>0.0</v>
      </c>
      <c r="DK53" s="175">
        <v>0.0</v>
      </c>
      <c r="DL53" s="175">
        <v>0.0</v>
      </c>
      <c r="DM53" s="175">
        <v>0.0</v>
      </c>
      <c r="DN53" s="175">
        <v>0.0</v>
      </c>
      <c r="DO53" s="175">
        <v>33.0</v>
      </c>
      <c r="DP53" s="175">
        <v>0.0</v>
      </c>
      <c r="DQ53" s="175">
        <v>0.0</v>
      </c>
      <c r="DR53" s="175">
        <v>0.0</v>
      </c>
      <c r="DS53" s="175">
        <v>0.0</v>
      </c>
      <c r="DT53" s="175">
        <v>0.0</v>
      </c>
      <c r="DU53" s="175">
        <v>34.0</v>
      </c>
      <c r="DV53" s="175">
        <v>0.0</v>
      </c>
      <c r="DW53" s="175">
        <v>0.0</v>
      </c>
      <c r="DX53" s="175">
        <v>0.0</v>
      </c>
      <c r="DY53" s="175">
        <v>0.0</v>
      </c>
      <c r="DZ53" s="175">
        <v>0.0</v>
      </c>
      <c r="EA53" s="175">
        <v>0.0</v>
      </c>
      <c r="EB53" s="175">
        <v>33.0</v>
      </c>
      <c r="EC53" s="175">
        <v>0.0</v>
      </c>
      <c r="ED53" s="175">
        <v>0.0</v>
      </c>
      <c r="EE53" s="175">
        <v>0.0</v>
      </c>
      <c r="EF53" s="175">
        <v>0.0</v>
      </c>
      <c r="EG53" s="175">
        <v>0.0</v>
      </c>
      <c r="EH53" s="175">
        <v>0.0</v>
      </c>
      <c r="EI53" s="175">
        <v>0.0</v>
      </c>
      <c r="EJ53" s="175">
        <v>0.0</v>
      </c>
      <c r="EK53" s="175">
        <v>0.0</v>
      </c>
      <c r="EL53" s="175">
        <v>0.0</v>
      </c>
      <c r="EM53" s="176">
        <v>0.0</v>
      </c>
      <c r="EN53" s="177">
        <f t="shared" si="1"/>
        <v>0</v>
      </c>
      <c r="EO53" s="178"/>
      <c r="EP53" s="178"/>
      <c r="EQ53" s="178"/>
      <c r="ER53" s="178"/>
      <c r="ES53" s="178"/>
      <c r="ET53" s="178"/>
      <c r="EU53" s="178"/>
      <c r="EV53" s="178"/>
      <c r="EW53" s="178"/>
      <c r="EX53" s="178"/>
      <c r="EY53" s="178"/>
      <c r="EZ53" s="178"/>
      <c r="FA53" s="178"/>
      <c r="FB53" s="178"/>
      <c r="FC53" s="178"/>
      <c r="FD53" s="178"/>
      <c r="FE53" s="178"/>
      <c r="FF53" s="178"/>
      <c r="FG53" s="178"/>
      <c r="FH53" s="178"/>
      <c r="FI53" s="178"/>
      <c r="FJ53" s="178"/>
      <c r="FK53" s="178"/>
      <c r="FL53" s="178"/>
      <c r="FM53" s="178"/>
      <c r="FN53" s="178"/>
      <c r="FO53" s="178"/>
      <c r="FP53" s="178"/>
      <c r="FQ53" s="178"/>
      <c r="FR53" s="178"/>
      <c r="FS53" s="178"/>
      <c r="FT53" s="178"/>
      <c r="FU53" s="178"/>
      <c r="FV53" s="178"/>
      <c r="FW53" s="178"/>
      <c r="FX53" s="178"/>
      <c r="FY53" s="178"/>
      <c r="FZ53" s="178"/>
      <c r="GA53" s="178"/>
      <c r="GB53" s="178"/>
      <c r="GC53" s="178"/>
      <c r="GD53" s="178"/>
      <c r="GE53" s="178"/>
      <c r="GF53" s="178"/>
      <c r="GG53" s="178"/>
      <c r="GH53" s="178"/>
      <c r="GI53" s="178"/>
      <c r="GJ53" s="178"/>
      <c r="GK53" s="178"/>
      <c r="GL53" s="178"/>
      <c r="GM53" s="178"/>
      <c r="GN53" s="178"/>
      <c r="GO53" s="178"/>
      <c r="GP53" s="178"/>
      <c r="GQ53" s="178"/>
      <c r="GR53" s="178"/>
      <c r="GS53" s="178"/>
      <c r="GT53" s="178"/>
      <c r="GU53" s="178"/>
      <c r="GV53" s="178"/>
      <c r="GW53" s="178"/>
      <c r="GX53" s="178"/>
      <c r="GY53" s="178"/>
      <c r="GZ53" s="178"/>
      <c r="HA53" s="178"/>
      <c r="HB53" s="178"/>
      <c r="HC53" s="178"/>
      <c r="HD53" s="178"/>
      <c r="HE53" s="178"/>
      <c r="HF53" s="178"/>
      <c r="HG53" s="178"/>
      <c r="HH53" s="178"/>
      <c r="HI53" s="178"/>
      <c r="HJ53" s="178"/>
      <c r="HK53" s="178"/>
      <c r="HL53" s="178"/>
      <c r="HM53" s="178"/>
      <c r="HN53" s="178"/>
      <c r="HO53" s="178"/>
      <c r="HP53" s="178"/>
      <c r="HQ53" s="178"/>
      <c r="HR53" s="178"/>
      <c r="HS53" s="178"/>
      <c r="HT53" s="178"/>
      <c r="HU53" s="178"/>
      <c r="HV53" s="178"/>
      <c r="HW53" s="178"/>
      <c r="HX53" s="178"/>
      <c r="HY53" s="178"/>
      <c r="HZ53" s="178"/>
      <c r="IA53" s="178"/>
      <c r="IB53" s="178"/>
      <c r="IC53" s="178"/>
      <c r="ID53" s="178"/>
      <c r="IE53" s="178"/>
      <c r="IF53" s="178"/>
      <c r="IG53" s="178"/>
      <c r="IH53" s="178"/>
      <c r="II53" s="178"/>
      <c r="IJ53" s="178"/>
      <c r="IK53" s="178"/>
      <c r="IL53" s="178"/>
      <c r="IM53" s="178"/>
      <c r="IN53" s="178"/>
      <c r="IO53" s="178"/>
      <c r="IP53" s="178"/>
      <c r="IQ53" s="178"/>
      <c r="IR53" s="178"/>
      <c r="IS53" s="178"/>
      <c r="IT53" s="178"/>
      <c r="IU53" s="178"/>
      <c r="IV53" s="178"/>
      <c r="IW53" s="178"/>
      <c r="IX53" s="178"/>
      <c r="IY53" s="178"/>
      <c r="IZ53" s="178"/>
      <c r="JA53" s="178"/>
      <c r="JB53" s="178"/>
      <c r="JC53" s="178"/>
      <c r="JD53" s="178"/>
      <c r="JE53" s="178"/>
      <c r="JF53" s="178"/>
      <c r="JG53" s="178"/>
      <c r="JH53" s="178"/>
      <c r="JI53" s="178"/>
      <c r="JJ53" s="178"/>
      <c r="JK53" s="178"/>
      <c r="JL53" s="178"/>
      <c r="JM53" s="178"/>
      <c r="JN53" s="178"/>
      <c r="JO53" s="178"/>
      <c r="JP53" s="178"/>
      <c r="JQ53" s="178"/>
      <c r="JR53" s="178"/>
      <c r="JS53" s="178"/>
      <c r="JT53" s="178"/>
      <c r="JU53" s="178"/>
      <c r="JV53" s="178"/>
      <c r="JW53" s="178"/>
    </row>
    <row r="54">
      <c r="A54" s="50" t="s">
        <v>202</v>
      </c>
      <c r="B54" s="83" t="s">
        <v>480</v>
      </c>
      <c r="C54" s="50">
        <v>1811076.0</v>
      </c>
      <c r="D54" s="175">
        <v>0.0</v>
      </c>
      <c r="E54" s="175">
        <v>0.0</v>
      </c>
      <c r="F54" s="175">
        <v>0.0</v>
      </c>
      <c r="G54" s="175">
        <v>0.0</v>
      </c>
      <c r="H54" s="175">
        <v>0.0</v>
      </c>
      <c r="I54" s="175">
        <v>0.0</v>
      </c>
      <c r="J54" s="175">
        <v>0.0</v>
      </c>
      <c r="K54" s="175">
        <v>0.0</v>
      </c>
      <c r="L54" s="175">
        <v>0.0</v>
      </c>
      <c r="M54" s="175">
        <v>0.0</v>
      </c>
      <c r="N54" s="175">
        <v>0.0</v>
      </c>
      <c r="O54" s="175">
        <v>0.0</v>
      </c>
      <c r="P54" s="175">
        <v>0.0</v>
      </c>
      <c r="Q54" s="175">
        <v>0.0</v>
      </c>
      <c r="R54" s="175">
        <v>0.0</v>
      </c>
      <c r="S54" s="175">
        <v>0.0</v>
      </c>
      <c r="T54" s="175">
        <v>0.0</v>
      </c>
      <c r="U54" s="175">
        <v>0.0</v>
      </c>
      <c r="V54" s="175">
        <v>0.0</v>
      </c>
      <c r="W54" s="175">
        <v>0.0</v>
      </c>
      <c r="X54" s="175">
        <v>0.0</v>
      </c>
      <c r="Y54" s="175">
        <v>0.0</v>
      </c>
      <c r="Z54" s="175">
        <v>0.0</v>
      </c>
      <c r="AA54" s="175">
        <v>0.0</v>
      </c>
      <c r="AB54" s="175">
        <v>0.0</v>
      </c>
      <c r="AC54" s="175">
        <v>0.0</v>
      </c>
      <c r="AD54" s="175">
        <v>0.0</v>
      </c>
      <c r="AE54" s="175">
        <v>0.0</v>
      </c>
      <c r="AF54" s="175">
        <v>0.0</v>
      </c>
      <c r="AG54" s="175">
        <v>33.0</v>
      </c>
      <c r="AH54" s="175">
        <v>0.0</v>
      </c>
      <c r="AI54" s="175">
        <v>0.0</v>
      </c>
      <c r="AJ54" s="175">
        <v>0.0</v>
      </c>
      <c r="AK54" s="175">
        <v>0.0</v>
      </c>
      <c r="AL54" s="175">
        <v>0.0</v>
      </c>
      <c r="AM54" s="175">
        <v>0.0</v>
      </c>
      <c r="AN54" s="175">
        <v>0.0</v>
      </c>
      <c r="AO54" s="175">
        <v>34.0</v>
      </c>
      <c r="AP54" s="175">
        <v>0.0</v>
      </c>
      <c r="AQ54" s="175">
        <v>0.0</v>
      </c>
      <c r="AR54" s="175">
        <v>0.0</v>
      </c>
      <c r="AS54" s="175">
        <v>0.0</v>
      </c>
      <c r="AT54" s="175">
        <v>0.0</v>
      </c>
      <c r="AU54" s="175">
        <v>0.0</v>
      </c>
      <c r="AV54" s="175">
        <v>0.0</v>
      </c>
      <c r="AW54" s="175">
        <v>0.0</v>
      </c>
      <c r="AX54" s="175">
        <v>0.0</v>
      </c>
      <c r="AY54" s="175">
        <v>0.0</v>
      </c>
      <c r="AZ54" s="175">
        <v>0.0</v>
      </c>
      <c r="BA54" s="175">
        <v>31.0</v>
      </c>
      <c r="BB54" s="175">
        <v>0.0</v>
      </c>
      <c r="BC54" s="175">
        <v>0.0</v>
      </c>
      <c r="BD54" s="175">
        <v>0.0</v>
      </c>
      <c r="BE54" s="175">
        <v>0.0</v>
      </c>
      <c r="BF54" s="175">
        <v>0.0</v>
      </c>
      <c r="BG54" s="175">
        <v>0.0</v>
      </c>
      <c r="BH54" s="175">
        <v>0.0</v>
      </c>
      <c r="BI54" s="175">
        <v>0.0</v>
      </c>
      <c r="BJ54" s="175">
        <v>0.0</v>
      </c>
      <c r="BK54" s="175">
        <v>0.0</v>
      </c>
      <c r="BL54" s="175">
        <v>0.0</v>
      </c>
      <c r="BM54" s="175">
        <v>0.0</v>
      </c>
      <c r="BN54" s="175">
        <v>0.0</v>
      </c>
      <c r="BO54" s="175">
        <v>0.0</v>
      </c>
      <c r="BP54" s="175">
        <v>0.0</v>
      </c>
      <c r="BQ54" s="175">
        <v>0.0</v>
      </c>
      <c r="BR54" s="175">
        <v>0.0</v>
      </c>
      <c r="BS54" s="175">
        <v>0.0</v>
      </c>
      <c r="BT54" s="175">
        <v>0.0</v>
      </c>
      <c r="BU54" s="175">
        <v>0.0</v>
      </c>
      <c r="BV54" s="175">
        <v>0.0</v>
      </c>
      <c r="BW54" s="175">
        <v>0.0</v>
      </c>
      <c r="BX54" s="175">
        <v>0.0</v>
      </c>
      <c r="BY54" s="175">
        <v>0.0</v>
      </c>
      <c r="BZ54" s="175">
        <v>0.0</v>
      </c>
      <c r="CA54" s="175">
        <v>0.0</v>
      </c>
      <c r="CB54" s="175">
        <v>0.0</v>
      </c>
      <c r="CC54" s="175">
        <v>0.0</v>
      </c>
      <c r="CD54" s="175">
        <v>0.0</v>
      </c>
      <c r="CE54" s="175">
        <v>0.0</v>
      </c>
      <c r="CF54" s="175">
        <v>0.0</v>
      </c>
      <c r="CG54" s="175">
        <v>0.0</v>
      </c>
      <c r="CH54" s="175">
        <v>0.0</v>
      </c>
      <c r="CI54" s="175">
        <v>33.0</v>
      </c>
      <c r="CJ54" s="175">
        <v>0.0</v>
      </c>
      <c r="CK54" s="175">
        <v>0.0</v>
      </c>
      <c r="CL54" s="175">
        <v>0.0</v>
      </c>
      <c r="CM54" s="175">
        <v>0.0</v>
      </c>
      <c r="CN54" s="175">
        <v>0.0</v>
      </c>
      <c r="CO54" s="175">
        <v>0.0</v>
      </c>
      <c r="CP54" s="175">
        <v>0.0</v>
      </c>
      <c r="CQ54" s="175">
        <v>36.0</v>
      </c>
      <c r="CR54" s="175">
        <v>0.0</v>
      </c>
      <c r="CS54" s="175">
        <v>0.0</v>
      </c>
      <c r="CT54" s="175">
        <v>0.0</v>
      </c>
      <c r="CU54" s="175">
        <v>0.0</v>
      </c>
      <c r="CV54" s="175">
        <v>0.0</v>
      </c>
      <c r="CW54" s="175">
        <v>0.0</v>
      </c>
      <c r="CX54" s="175">
        <v>0.0</v>
      </c>
      <c r="CY54" s="175">
        <v>0.0</v>
      </c>
      <c r="CZ54" s="175">
        <v>0.0</v>
      </c>
      <c r="DA54" s="175">
        <v>0.0</v>
      </c>
      <c r="DB54" s="175">
        <v>0.0</v>
      </c>
      <c r="DC54" s="175">
        <v>32.0</v>
      </c>
      <c r="DD54" s="175">
        <v>0.0</v>
      </c>
      <c r="DE54" s="175">
        <v>0.0</v>
      </c>
      <c r="DF54" s="175">
        <v>31.0</v>
      </c>
      <c r="DG54" s="175">
        <v>0.0</v>
      </c>
      <c r="DH54" s="175">
        <v>0.0</v>
      </c>
      <c r="DI54" s="175">
        <v>0.0</v>
      </c>
      <c r="DJ54" s="175">
        <v>0.0</v>
      </c>
      <c r="DK54" s="175">
        <v>0.0</v>
      </c>
      <c r="DL54" s="175">
        <v>0.0</v>
      </c>
      <c r="DM54" s="175">
        <v>0.0</v>
      </c>
      <c r="DN54" s="175">
        <v>0.0</v>
      </c>
      <c r="DO54" s="175">
        <v>33.0</v>
      </c>
      <c r="DP54" s="175">
        <v>0.0</v>
      </c>
      <c r="DQ54" s="175">
        <v>0.0</v>
      </c>
      <c r="DR54" s="175">
        <v>0.0</v>
      </c>
      <c r="DS54" s="175">
        <v>0.0</v>
      </c>
      <c r="DT54" s="175">
        <v>0.0</v>
      </c>
      <c r="DU54" s="175">
        <v>34.0</v>
      </c>
      <c r="DV54" s="175">
        <v>0.0</v>
      </c>
      <c r="DW54" s="175">
        <v>0.0</v>
      </c>
      <c r="DX54" s="175">
        <v>0.0</v>
      </c>
      <c r="DY54" s="175">
        <v>0.0</v>
      </c>
      <c r="DZ54" s="175">
        <v>0.0</v>
      </c>
      <c r="EA54" s="175">
        <v>0.0</v>
      </c>
      <c r="EB54" s="175">
        <v>33.0</v>
      </c>
      <c r="EC54" s="175">
        <v>0.0</v>
      </c>
      <c r="ED54" s="175">
        <v>0.0</v>
      </c>
      <c r="EE54" s="175">
        <v>0.0</v>
      </c>
      <c r="EF54" s="175">
        <v>0.0</v>
      </c>
      <c r="EG54" s="175">
        <v>0.0</v>
      </c>
      <c r="EH54" s="175">
        <v>0.0</v>
      </c>
      <c r="EI54" s="175">
        <v>0.0</v>
      </c>
      <c r="EJ54" s="175">
        <v>0.0</v>
      </c>
      <c r="EK54" s="175">
        <v>0.0</v>
      </c>
      <c r="EL54" s="175">
        <v>0.0</v>
      </c>
      <c r="EM54" s="176">
        <v>0.0</v>
      </c>
      <c r="EN54" s="177">
        <f t="shared" si="1"/>
        <v>0</v>
      </c>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8"/>
      <c r="GV54" s="178"/>
      <c r="GW54" s="178"/>
      <c r="GX54" s="178"/>
      <c r="GY54" s="178"/>
      <c r="GZ54" s="178"/>
      <c r="HA54" s="178"/>
      <c r="HB54" s="178"/>
      <c r="HC54" s="178"/>
      <c r="HD54" s="178"/>
      <c r="HE54" s="178"/>
      <c r="HF54" s="178"/>
      <c r="HG54" s="178"/>
      <c r="HH54" s="178"/>
      <c r="HI54" s="178"/>
      <c r="HJ54" s="178"/>
      <c r="HK54" s="178"/>
      <c r="HL54" s="178"/>
      <c r="HM54" s="178"/>
      <c r="HN54" s="178"/>
      <c r="HO54" s="178"/>
      <c r="HP54" s="178"/>
      <c r="HQ54" s="178"/>
      <c r="HR54" s="178"/>
      <c r="HS54" s="178"/>
      <c r="HT54" s="178"/>
      <c r="HU54" s="178"/>
      <c r="HV54" s="178"/>
      <c r="HW54" s="178"/>
      <c r="HX54" s="178"/>
      <c r="HY54" s="178"/>
      <c r="HZ54" s="178"/>
      <c r="IA54" s="178"/>
      <c r="IB54" s="178"/>
      <c r="IC54" s="178"/>
      <c r="ID54" s="178"/>
      <c r="IE54" s="178"/>
      <c r="IF54" s="178"/>
      <c r="IG54" s="178"/>
      <c r="IH54" s="178"/>
      <c r="II54" s="178"/>
      <c r="IJ54" s="178"/>
      <c r="IK54" s="178"/>
      <c r="IL54" s="178"/>
      <c r="IM54" s="178"/>
      <c r="IN54" s="178"/>
      <c r="IO54" s="178"/>
      <c r="IP54" s="178"/>
      <c r="IQ54" s="178"/>
      <c r="IR54" s="178"/>
      <c r="IS54" s="178"/>
      <c r="IT54" s="178"/>
      <c r="IU54" s="178"/>
      <c r="IV54" s="178"/>
      <c r="IW54" s="178"/>
      <c r="IX54" s="178"/>
      <c r="IY54" s="178"/>
      <c r="IZ54" s="178"/>
      <c r="JA54" s="178"/>
      <c r="JB54" s="178"/>
      <c r="JC54" s="178"/>
      <c r="JD54" s="178"/>
      <c r="JE54" s="178"/>
      <c r="JF54" s="178"/>
      <c r="JG54" s="178"/>
      <c r="JH54" s="178"/>
      <c r="JI54" s="178"/>
      <c r="JJ54" s="178"/>
      <c r="JK54" s="178"/>
      <c r="JL54" s="178"/>
      <c r="JM54" s="178"/>
      <c r="JN54" s="178"/>
      <c r="JO54" s="178"/>
      <c r="JP54" s="178"/>
      <c r="JQ54" s="178"/>
      <c r="JR54" s="178"/>
      <c r="JS54" s="178"/>
      <c r="JT54" s="178"/>
      <c r="JU54" s="178"/>
      <c r="JV54" s="178"/>
      <c r="JW54" s="178"/>
    </row>
    <row r="55">
      <c r="A55" s="50" t="s">
        <v>202</v>
      </c>
      <c r="B55" s="83" t="s">
        <v>480</v>
      </c>
      <c r="C55" s="50">
        <v>1811077.0</v>
      </c>
      <c r="D55" s="175">
        <v>0.0</v>
      </c>
      <c r="E55" s="175">
        <v>0.0</v>
      </c>
      <c r="F55" s="175">
        <v>0.0</v>
      </c>
      <c r="G55" s="175">
        <v>0.0</v>
      </c>
      <c r="H55" s="175">
        <v>0.0</v>
      </c>
      <c r="I55" s="175">
        <v>0.0</v>
      </c>
      <c r="J55" s="175">
        <v>0.0</v>
      </c>
      <c r="K55" s="175">
        <v>0.0</v>
      </c>
      <c r="L55" s="175">
        <v>0.0</v>
      </c>
      <c r="M55" s="175">
        <v>0.0</v>
      </c>
      <c r="N55" s="175">
        <v>0.0</v>
      </c>
      <c r="O55" s="175">
        <v>0.0</v>
      </c>
      <c r="P55" s="175">
        <v>0.0</v>
      </c>
      <c r="Q55" s="175">
        <v>0.0</v>
      </c>
      <c r="R55" s="175">
        <v>0.0</v>
      </c>
      <c r="S55" s="175">
        <v>0.0</v>
      </c>
      <c r="T55" s="175">
        <v>0.0</v>
      </c>
      <c r="U55" s="175">
        <v>0.0</v>
      </c>
      <c r="V55" s="175">
        <v>0.0</v>
      </c>
      <c r="W55" s="175">
        <v>0.0</v>
      </c>
      <c r="X55" s="175">
        <v>0.0</v>
      </c>
      <c r="Y55" s="175">
        <v>0.0</v>
      </c>
      <c r="Z55" s="175">
        <v>0.0</v>
      </c>
      <c r="AA55" s="175">
        <v>0.0</v>
      </c>
      <c r="AB55" s="175">
        <v>0.0</v>
      </c>
      <c r="AC55" s="175">
        <v>0.0</v>
      </c>
      <c r="AD55" s="175">
        <v>0.0</v>
      </c>
      <c r="AE55" s="175">
        <v>0.0</v>
      </c>
      <c r="AF55" s="175">
        <v>0.0</v>
      </c>
      <c r="AG55" s="175">
        <v>33.0</v>
      </c>
      <c r="AH55" s="175">
        <v>0.0</v>
      </c>
      <c r="AI55" s="175">
        <v>0.0</v>
      </c>
      <c r="AJ55" s="175">
        <v>0.0</v>
      </c>
      <c r="AK55" s="175">
        <v>0.0</v>
      </c>
      <c r="AL55" s="175">
        <v>0.0</v>
      </c>
      <c r="AM55" s="175">
        <v>0.0</v>
      </c>
      <c r="AN55" s="175">
        <v>0.0</v>
      </c>
      <c r="AO55" s="175">
        <v>34.0</v>
      </c>
      <c r="AP55" s="175">
        <v>0.0</v>
      </c>
      <c r="AQ55" s="175">
        <v>0.0</v>
      </c>
      <c r="AR55" s="175">
        <v>0.0</v>
      </c>
      <c r="AS55" s="175">
        <v>0.0</v>
      </c>
      <c r="AT55" s="175">
        <v>0.0</v>
      </c>
      <c r="AU55" s="175">
        <v>0.0</v>
      </c>
      <c r="AV55" s="175">
        <v>0.0</v>
      </c>
      <c r="AW55" s="175">
        <v>0.0</v>
      </c>
      <c r="AX55" s="175">
        <v>0.0</v>
      </c>
      <c r="AY55" s="175">
        <v>0.0</v>
      </c>
      <c r="AZ55" s="175">
        <v>0.0</v>
      </c>
      <c r="BA55" s="175">
        <v>31.0</v>
      </c>
      <c r="BB55" s="175">
        <v>0.0</v>
      </c>
      <c r="BC55" s="175">
        <v>0.0</v>
      </c>
      <c r="BD55" s="175">
        <v>0.0</v>
      </c>
      <c r="BE55" s="175">
        <v>0.0</v>
      </c>
      <c r="BF55" s="175">
        <v>0.0</v>
      </c>
      <c r="BG55" s="175">
        <v>0.0</v>
      </c>
      <c r="BH55" s="175">
        <v>0.0</v>
      </c>
      <c r="BI55" s="175">
        <v>0.0</v>
      </c>
      <c r="BJ55" s="175">
        <v>0.0</v>
      </c>
      <c r="BK55" s="175">
        <v>0.0</v>
      </c>
      <c r="BL55" s="175">
        <v>0.0</v>
      </c>
      <c r="BM55" s="175">
        <v>0.0</v>
      </c>
      <c r="BN55" s="175">
        <v>0.0</v>
      </c>
      <c r="BO55" s="175">
        <v>0.0</v>
      </c>
      <c r="BP55" s="175">
        <v>0.0</v>
      </c>
      <c r="BQ55" s="175">
        <v>0.0</v>
      </c>
      <c r="BR55" s="175">
        <v>0.0</v>
      </c>
      <c r="BS55" s="175">
        <v>0.0</v>
      </c>
      <c r="BT55" s="175">
        <v>0.0</v>
      </c>
      <c r="BU55" s="175">
        <v>0.0</v>
      </c>
      <c r="BV55" s="175">
        <v>0.0</v>
      </c>
      <c r="BW55" s="175">
        <v>0.0</v>
      </c>
      <c r="BX55" s="175">
        <v>0.0</v>
      </c>
      <c r="BY55" s="175">
        <v>0.0</v>
      </c>
      <c r="BZ55" s="175">
        <v>0.0</v>
      </c>
      <c r="CA55" s="175">
        <v>0.0</v>
      </c>
      <c r="CB55" s="175">
        <v>0.0</v>
      </c>
      <c r="CC55" s="175">
        <v>0.0</v>
      </c>
      <c r="CD55" s="175">
        <v>0.0</v>
      </c>
      <c r="CE55" s="175">
        <v>0.0</v>
      </c>
      <c r="CF55" s="175">
        <v>0.0</v>
      </c>
      <c r="CG55" s="175">
        <v>0.0</v>
      </c>
      <c r="CH55" s="175">
        <v>0.0</v>
      </c>
      <c r="CI55" s="175">
        <v>33.0</v>
      </c>
      <c r="CJ55" s="175">
        <v>0.0</v>
      </c>
      <c r="CK55" s="175">
        <v>0.0</v>
      </c>
      <c r="CL55" s="175">
        <v>0.0</v>
      </c>
      <c r="CM55" s="175">
        <v>0.0</v>
      </c>
      <c r="CN55" s="175">
        <v>0.0</v>
      </c>
      <c r="CO55" s="175">
        <v>0.0</v>
      </c>
      <c r="CP55" s="175">
        <v>0.0</v>
      </c>
      <c r="CQ55" s="175">
        <v>0.0</v>
      </c>
      <c r="CR55" s="175">
        <v>36.0</v>
      </c>
      <c r="CS55" s="175">
        <v>0.0</v>
      </c>
      <c r="CT55" s="175">
        <v>0.0</v>
      </c>
      <c r="CU55" s="175">
        <v>0.0</v>
      </c>
      <c r="CV55" s="175">
        <v>0.0</v>
      </c>
      <c r="CW55" s="175">
        <v>0.0</v>
      </c>
      <c r="CX55" s="175">
        <v>0.0</v>
      </c>
      <c r="CY55" s="175">
        <v>0.0</v>
      </c>
      <c r="CZ55" s="175">
        <v>0.0</v>
      </c>
      <c r="DA55" s="175">
        <v>0.0</v>
      </c>
      <c r="DB55" s="175">
        <v>0.0</v>
      </c>
      <c r="DC55" s="175">
        <v>32.0</v>
      </c>
      <c r="DD55" s="175">
        <v>0.0</v>
      </c>
      <c r="DE55" s="175">
        <v>0.0</v>
      </c>
      <c r="DF55" s="175">
        <v>0.0</v>
      </c>
      <c r="DG55" s="175">
        <v>31.0</v>
      </c>
      <c r="DH55" s="175">
        <v>0.0</v>
      </c>
      <c r="DI55" s="175">
        <v>0.0</v>
      </c>
      <c r="DJ55" s="175">
        <v>0.0</v>
      </c>
      <c r="DK55" s="175">
        <v>0.0</v>
      </c>
      <c r="DL55" s="175">
        <v>0.0</v>
      </c>
      <c r="DM55" s="175">
        <v>0.0</v>
      </c>
      <c r="DN55" s="175">
        <v>0.0</v>
      </c>
      <c r="DO55" s="175">
        <v>33.0</v>
      </c>
      <c r="DP55" s="175">
        <v>0.0</v>
      </c>
      <c r="DQ55" s="175">
        <v>0.0</v>
      </c>
      <c r="DR55" s="175">
        <v>0.0</v>
      </c>
      <c r="DS55" s="175">
        <v>0.0</v>
      </c>
      <c r="DT55" s="175">
        <v>0.0</v>
      </c>
      <c r="DU55" s="175">
        <v>0.0</v>
      </c>
      <c r="DV55" s="175">
        <v>34.0</v>
      </c>
      <c r="DW55" s="175">
        <v>0.0</v>
      </c>
      <c r="DX55" s="175">
        <v>0.0</v>
      </c>
      <c r="DY55" s="175">
        <v>0.0</v>
      </c>
      <c r="DZ55" s="175">
        <v>0.0</v>
      </c>
      <c r="EA55" s="175">
        <v>0.0</v>
      </c>
      <c r="EB55" s="175">
        <v>33.0</v>
      </c>
      <c r="EC55" s="175">
        <v>0.0</v>
      </c>
      <c r="ED55" s="175">
        <v>0.0</v>
      </c>
      <c r="EE55" s="175">
        <v>0.0</v>
      </c>
      <c r="EF55" s="175">
        <v>0.0</v>
      </c>
      <c r="EG55" s="175">
        <v>0.0</v>
      </c>
      <c r="EH55" s="175">
        <v>0.0</v>
      </c>
      <c r="EI55" s="175">
        <v>0.0</v>
      </c>
      <c r="EJ55" s="175">
        <v>0.0</v>
      </c>
      <c r="EK55" s="175">
        <v>0.0</v>
      </c>
      <c r="EL55" s="175">
        <v>0.0</v>
      </c>
      <c r="EM55" s="176">
        <v>0.0</v>
      </c>
      <c r="EN55" s="177">
        <f t="shared" si="1"/>
        <v>0</v>
      </c>
      <c r="EO55" s="178"/>
      <c r="EP55" s="178"/>
      <c r="EQ55" s="178"/>
      <c r="ER55" s="178"/>
      <c r="ES55" s="178"/>
      <c r="ET55" s="178"/>
      <c r="EU55" s="178"/>
      <c r="EV55" s="178"/>
      <c r="EW55" s="178"/>
      <c r="EX55" s="178"/>
      <c r="EY55" s="178"/>
      <c r="EZ55" s="178"/>
      <c r="FA55" s="178"/>
      <c r="FB55" s="178"/>
      <c r="FC55" s="178"/>
      <c r="FD55" s="178"/>
      <c r="FE55" s="178"/>
      <c r="FF55" s="178"/>
      <c r="FG55" s="178"/>
      <c r="FH55" s="178"/>
      <c r="FI55" s="178"/>
      <c r="FJ55" s="178"/>
      <c r="FK55" s="178"/>
      <c r="FL55" s="178"/>
      <c r="FM55" s="178"/>
      <c r="FN55" s="178"/>
      <c r="FO55" s="178"/>
      <c r="FP55" s="178"/>
      <c r="FQ55" s="178"/>
      <c r="FR55" s="178"/>
      <c r="FS55" s="178"/>
      <c r="FT55" s="178"/>
      <c r="FU55" s="178"/>
      <c r="FV55" s="178"/>
      <c r="FW55" s="178"/>
      <c r="FX55" s="178"/>
      <c r="FY55" s="178"/>
      <c r="FZ55" s="178"/>
      <c r="GA55" s="178"/>
      <c r="GB55" s="178"/>
      <c r="GC55" s="178"/>
      <c r="GD55" s="178"/>
      <c r="GE55" s="178"/>
      <c r="GF55" s="178"/>
      <c r="GG55" s="178"/>
      <c r="GH55" s="178"/>
      <c r="GI55" s="178"/>
      <c r="GJ55" s="178"/>
      <c r="GK55" s="178"/>
      <c r="GL55" s="178"/>
      <c r="GM55" s="178"/>
      <c r="GN55" s="178"/>
      <c r="GO55" s="178"/>
      <c r="GP55" s="178"/>
      <c r="GQ55" s="178"/>
      <c r="GR55" s="178"/>
      <c r="GS55" s="178"/>
      <c r="GT55" s="178"/>
      <c r="GU55" s="178"/>
      <c r="GV55" s="178"/>
      <c r="GW55" s="178"/>
      <c r="GX55" s="178"/>
      <c r="GY55" s="178"/>
      <c r="GZ55" s="178"/>
      <c r="HA55" s="178"/>
      <c r="HB55" s="178"/>
      <c r="HC55" s="178"/>
      <c r="HD55" s="178"/>
      <c r="HE55" s="178"/>
      <c r="HF55" s="178"/>
      <c r="HG55" s="178"/>
      <c r="HH55" s="178"/>
      <c r="HI55" s="178"/>
      <c r="HJ55" s="178"/>
      <c r="HK55" s="178"/>
      <c r="HL55" s="178"/>
      <c r="HM55" s="178"/>
      <c r="HN55" s="178"/>
      <c r="HO55" s="178"/>
      <c r="HP55" s="178"/>
      <c r="HQ55" s="178"/>
      <c r="HR55" s="178"/>
      <c r="HS55" s="178"/>
      <c r="HT55" s="178"/>
      <c r="HU55" s="178"/>
      <c r="HV55" s="178"/>
      <c r="HW55" s="178"/>
      <c r="HX55" s="178"/>
      <c r="HY55" s="178"/>
      <c r="HZ55" s="178"/>
      <c r="IA55" s="178"/>
      <c r="IB55" s="178"/>
      <c r="IC55" s="178"/>
      <c r="ID55" s="178"/>
      <c r="IE55" s="178"/>
      <c r="IF55" s="178"/>
      <c r="IG55" s="178"/>
      <c r="IH55" s="178"/>
      <c r="II55" s="178"/>
      <c r="IJ55" s="178"/>
      <c r="IK55" s="178"/>
      <c r="IL55" s="178"/>
      <c r="IM55" s="178"/>
      <c r="IN55" s="178"/>
      <c r="IO55" s="178"/>
      <c r="IP55" s="178"/>
      <c r="IQ55" s="178"/>
      <c r="IR55" s="178"/>
      <c r="IS55" s="178"/>
      <c r="IT55" s="178"/>
      <c r="IU55" s="178"/>
      <c r="IV55" s="178"/>
      <c r="IW55" s="178"/>
      <c r="IX55" s="178"/>
      <c r="IY55" s="178"/>
      <c r="IZ55" s="178"/>
      <c r="JA55" s="178"/>
      <c r="JB55" s="178"/>
      <c r="JC55" s="178"/>
      <c r="JD55" s="178"/>
      <c r="JE55" s="178"/>
      <c r="JF55" s="178"/>
      <c r="JG55" s="178"/>
      <c r="JH55" s="178"/>
      <c r="JI55" s="178"/>
      <c r="JJ55" s="178"/>
      <c r="JK55" s="178"/>
      <c r="JL55" s="178"/>
      <c r="JM55" s="178"/>
      <c r="JN55" s="178"/>
      <c r="JO55" s="178"/>
      <c r="JP55" s="178"/>
      <c r="JQ55" s="178"/>
      <c r="JR55" s="178"/>
      <c r="JS55" s="178"/>
      <c r="JT55" s="178"/>
      <c r="JU55" s="178"/>
      <c r="JV55" s="178"/>
      <c r="JW55" s="178"/>
    </row>
    <row r="56">
      <c r="A56" s="50" t="s">
        <v>202</v>
      </c>
      <c r="B56" s="83" t="s">
        <v>480</v>
      </c>
      <c r="C56" s="50">
        <v>1811078.0</v>
      </c>
      <c r="D56" s="175">
        <v>0.0</v>
      </c>
      <c r="E56" s="175">
        <v>0.0</v>
      </c>
      <c r="F56" s="175">
        <v>0.0</v>
      </c>
      <c r="G56" s="175">
        <v>0.0</v>
      </c>
      <c r="H56" s="175">
        <v>0.0</v>
      </c>
      <c r="I56" s="175">
        <v>0.0</v>
      </c>
      <c r="J56" s="175">
        <v>0.0</v>
      </c>
      <c r="K56" s="175">
        <v>0.0</v>
      </c>
      <c r="L56" s="175">
        <v>0.0</v>
      </c>
      <c r="M56" s="175">
        <v>0.0</v>
      </c>
      <c r="N56" s="175">
        <v>0.0</v>
      </c>
      <c r="O56" s="175">
        <v>0.0</v>
      </c>
      <c r="P56" s="175">
        <v>0.0</v>
      </c>
      <c r="Q56" s="175">
        <v>0.0</v>
      </c>
      <c r="R56" s="175">
        <v>0.0</v>
      </c>
      <c r="S56" s="175">
        <v>0.0</v>
      </c>
      <c r="T56" s="175">
        <v>0.0</v>
      </c>
      <c r="U56" s="175">
        <v>0.0</v>
      </c>
      <c r="V56" s="175">
        <v>0.0</v>
      </c>
      <c r="W56" s="175">
        <v>0.0</v>
      </c>
      <c r="X56" s="175">
        <v>0.0</v>
      </c>
      <c r="Y56" s="175">
        <v>0.0</v>
      </c>
      <c r="Z56" s="175">
        <v>0.0</v>
      </c>
      <c r="AA56" s="175">
        <v>0.0</v>
      </c>
      <c r="AB56" s="175">
        <v>0.0</v>
      </c>
      <c r="AC56" s="175">
        <v>0.0</v>
      </c>
      <c r="AD56" s="175">
        <v>0.0</v>
      </c>
      <c r="AE56" s="175">
        <v>0.0</v>
      </c>
      <c r="AF56" s="175">
        <v>0.0</v>
      </c>
      <c r="AG56" s="175">
        <v>67.0</v>
      </c>
      <c r="AH56" s="175">
        <v>0.0</v>
      </c>
      <c r="AI56" s="175">
        <v>0.0</v>
      </c>
      <c r="AJ56" s="175">
        <v>0.0</v>
      </c>
      <c r="AK56" s="175">
        <v>0.0</v>
      </c>
      <c r="AL56" s="175">
        <v>0.0</v>
      </c>
      <c r="AM56" s="175">
        <v>0.0</v>
      </c>
      <c r="AN56" s="175">
        <v>0.0</v>
      </c>
      <c r="AO56" s="175">
        <v>68.0</v>
      </c>
      <c r="AP56" s="175">
        <v>0.0</v>
      </c>
      <c r="AQ56" s="175">
        <v>0.0</v>
      </c>
      <c r="AR56" s="175">
        <v>0.0</v>
      </c>
      <c r="AS56" s="175">
        <v>0.0</v>
      </c>
      <c r="AT56" s="175">
        <v>0.0</v>
      </c>
      <c r="AU56" s="175">
        <v>0.0</v>
      </c>
      <c r="AV56" s="175">
        <v>0.0</v>
      </c>
      <c r="AW56" s="175">
        <v>0.0</v>
      </c>
      <c r="AX56" s="175">
        <v>0.0</v>
      </c>
      <c r="AY56" s="175">
        <v>0.0</v>
      </c>
      <c r="AZ56" s="175">
        <v>0.0</v>
      </c>
      <c r="BA56" s="175">
        <v>63.0</v>
      </c>
      <c r="BB56" s="175">
        <v>0.0</v>
      </c>
      <c r="BC56" s="175">
        <v>0.0</v>
      </c>
      <c r="BD56" s="175">
        <v>0.0</v>
      </c>
      <c r="BE56" s="175">
        <v>0.0</v>
      </c>
      <c r="BF56" s="175">
        <v>0.0</v>
      </c>
      <c r="BG56" s="175">
        <v>0.0</v>
      </c>
      <c r="BH56" s="175">
        <v>0.0</v>
      </c>
      <c r="BI56" s="175">
        <v>0.0</v>
      </c>
      <c r="BJ56" s="175">
        <v>0.0</v>
      </c>
      <c r="BK56" s="175">
        <v>0.0</v>
      </c>
      <c r="BL56" s="175">
        <v>0.0</v>
      </c>
      <c r="BM56" s="175">
        <v>0.0</v>
      </c>
      <c r="BN56" s="175">
        <v>0.0</v>
      </c>
      <c r="BO56" s="175">
        <v>0.0</v>
      </c>
      <c r="BP56" s="175">
        <v>0.0</v>
      </c>
      <c r="BQ56" s="175">
        <v>0.0</v>
      </c>
      <c r="BR56" s="175">
        <v>0.0</v>
      </c>
      <c r="BS56" s="175">
        <v>0.0</v>
      </c>
      <c r="BT56" s="175">
        <v>0.0</v>
      </c>
      <c r="BU56" s="175">
        <v>0.0</v>
      </c>
      <c r="BV56" s="175">
        <v>0.0</v>
      </c>
      <c r="BW56" s="175">
        <v>0.0</v>
      </c>
      <c r="BX56" s="175">
        <v>0.0</v>
      </c>
      <c r="BY56" s="175">
        <v>0.0</v>
      </c>
      <c r="BZ56" s="175">
        <v>0.0</v>
      </c>
      <c r="CA56" s="175">
        <v>0.0</v>
      </c>
      <c r="CB56" s="175">
        <v>0.0</v>
      </c>
      <c r="CC56" s="175">
        <v>0.0</v>
      </c>
      <c r="CD56" s="175">
        <v>0.0</v>
      </c>
      <c r="CE56" s="175">
        <v>0.0</v>
      </c>
      <c r="CF56" s="175">
        <v>0.0</v>
      </c>
      <c r="CG56" s="175">
        <v>0.0</v>
      </c>
      <c r="CH56" s="175">
        <v>0.0</v>
      </c>
      <c r="CI56" s="175">
        <v>0.0</v>
      </c>
      <c r="CJ56" s="175">
        <v>67.0</v>
      </c>
      <c r="CK56" s="175">
        <v>0.0</v>
      </c>
      <c r="CL56" s="175">
        <v>0.0</v>
      </c>
      <c r="CM56" s="175">
        <v>0.0</v>
      </c>
      <c r="CN56" s="175">
        <v>0.0</v>
      </c>
      <c r="CO56" s="175">
        <v>0.0</v>
      </c>
      <c r="CP56" s="175">
        <v>0.0</v>
      </c>
      <c r="CQ56" s="175">
        <v>0.0</v>
      </c>
      <c r="CR56" s="175">
        <v>72.0</v>
      </c>
      <c r="CS56" s="175">
        <v>0.0</v>
      </c>
      <c r="CT56" s="175">
        <v>0.0</v>
      </c>
      <c r="CU56" s="175">
        <v>0.0</v>
      </c>
      <c r="CV56" s="175">
        <v>0.0</v>
      </c>
      <c r="CW56" s="175">
        <v>0.0</v>
      </c>
      <c r="CX56" s="175">
        <v>0.0</v>
      </c>
      <c r="CY56" s="175">
        <v>0.0</v>
      </c>
      <c r="CZ56" s="175">
        <v>0.0</v>
      </c>
      <c r="DA56" s="175">
        <v>0.0</v>
      </c>
      <c r="DB56" s="175">
        <v>0.0</v>
      </c>
      <c r="DC56" s="175">
        <v>64.0</v>
      </c>
      <c r="DD56" s="175">
        <v>0.0</v>
      </c>
      <c r="DE56" s="175">
        <v>0.0</v>
      </c>
      <c r="DF56" s="175">
        <v>0.0</v>
      </c>
      <c r="DG56" s="175">
        <v>63.0</v>
      </c>
      <c r="DH56" s="175">
        <v>0.0</v>
      </c>
      <c r="DI56" s="175">
        <v>0.0</v>
      </c>
      <c r="DJ56" s="175">
        <v>0.0</v>
      </c>
      <c r="DK56" s="175">
        <v>0.0</v>
      </c>
      <c r="DL56" s="175">
        <v>0.0</v>
      </c>
      <c r="DM56" s="175">
        <v>0.0</v>
      </c>
      <c r="DN56" s="175">
        <v>0.0</v>
      </c>
      <c r="DO56" s="175">
        <v>0.0</v>
      </c>
      <c r="DP56" s="175">
        <v>65.0</v>
      </c>
      <c r="DQ56" s="175">
        <v>0.0</v>
      </c>
      <c r="DR56" s="175">
        <v>0.0</v>
      </c>
      <c r="DS56" s="175">
        <v>0.0</v>
      </c>
      <c r="DT56" s="175">
        <v>0.0</v>
      </c>
      <c r="DU56" s="175">
        <v>0.0</v>
      </c>
      <c r="DV56" s="175">
        <v>68.0</v>
      </c>
      <c r="DW56" s="175">
        <v>0.0</v>
      </c>
      <c r="DX56" s="175">
        <v>0.0</v>
      </c>
      <c r="DY56" s="175">
        <v>0.0</v>
      </c>
      <c r="DZ56" s="175">
        <v>0.0</v>
      </c>
      <c r="EA56" s="175">
        <v>0.0</v>
      </c>
      <c r="EB56" s="175">
        <v>66.0</v>
      </c>
      <c r="EC56" s="175">
        <v>0.0</v>
      </c>
      <c r="ED56" s="175">
        <v>0.0</v>
      </c>
      <c r="EE56" s="175">
        <v>0.0</v>
      </c>
      <c r="EF56" s="175">
        <v>0.0</v>
      </c>
      <c r="EG56" s="175">
        <v>0.0</v>
      </c>
      <c r="EH56" s="175">
        <v>0.0</v>
      </c>
      <c r="EI56" s="175">
        <v>0.0</v>
      </c>
      <c r="EJ56" s="175">
        <v>0.0</v>
      </c>
      <c r="EK56" s="175">
        <v>0.0</v>
      </c>
      <c r="EL56" s="175">
        <v>0.0</v>
      </c>
      <c r="EM56" s="176">
        <v>0.0</v>
      </c>
      <c r="EN56" s="177">
        <f t="shared" si="1"/>
        <v>0</v>
      </c>
      <c r="EO56" s="178"/>
      <c r="EP56" s="178"/>
      <c r="EQ56" s="178"/>
      <c r="ER56" s="178"/>
      <c r="ES56" s="178"/>
      <c r="ET56" s="178"/>
      <c r="EU56" s="178"/>
      <c r="EV56" s="178"/>
      <c r="EW56" s="178"/>
      <c r="EX56" s="178"/>
      <c r="EY56" s="178"/>
      <c r="EZ56" s="178"/>
      <c r="FA56" s="178"/>
      <c r="FB56" s="178"/>
      <c r="FC56" s="178"/>
      <c r="FD56" s="178"/>
      <c r="FE56" s="178"/>
      <c r="FF56" s="178"/>
      <c r="FG56" s="178"/>
      <c r="FH56" s="178"/>
      <c r="FI56" s="178"/>
      <c r="FJ56" s="178"/>
      <c r="FK56" s="178"/>
      <c r="FL56" s="178"/>
      <c r="FM56" s="178"/>
      <c r="FN56" s="178"/>
      <c r="FO56" s="178"/>
      <c r="FP56" s="178"/>
      <c r="FQ56" s="178"/>
      <c r="FR56" s="178"/>
      <c r="FS56" s="178"/>
      <c r="FT56" s="178"/>
      <c r="FU56" s="178"/>
      <c r="FV56" s="178"/>
      <c r="FW56" s="178"/>
      <c r="FX56" s="178"/>
      <c r="FY56" s="178"/>
      <c r="FZ56" s="178"/>
      <c r="GA56" s="178"/>
      <c r="GB56" s="178"/>
      <c r="GC56" s="178"/>
      <c r="GD56" s="178"/>
      <c r="GE56" s="178"/>
      <c r="GF56" s="178"/>
      <c r="GG56" s="178"/>
      <c r="GH56" s="178"/>
      <c r="GI56" s="178"/>
      <c r="GJ56" s="178"/>
      <c r="GK56" s="178"/>
      <c r="GL56" s="178"/>
      <c r="GM56" s="178"/>
      <c r="GN56" s="178"/>
      <c r="GO56" s="178"/>
      <c r="GP56" s="178"/>
      <c r="GQ56" s="178"/>
      <c r="GR56" s="178"/>
      <c r="GS56" s="178"/>
      <c r="GT56" s="178"/>
      <c r="GU56" s="178"/>
      <c r="GV56" s="178"/>
      <c r="GW56" s="178"/>
      <c r="GX56" s="178"/>
      <c r="GY56" s="178"/>
      <c r="GZ56" s="178"/>
      <c r="HA56" s="178"/>
      <c r="HB56" s="178"/>
      <c r="HC56" s="178"/>
      <c r="HD56" s="178"/>
      <c r="HE56" s="178"/>
      <c r="HF56" s="178"/>
      <c r="HG56" s="178"/>
      <c r="HH56" s="178"/>
      <c r="HI56" s="178"/>
      <c r="HJ56" s="178"/>
      <c r="HK56" s="178"/>
      <c r="HL56" s="178"/>
      <c r="HM56" s="178"/>
      <c r="HN56" s="178"/>
      <c r="HO56" s="178"/>
      <c r="HP56" s="178"/>
      <c r="HQ56" s="178"/>
      <c r="HR56" s="178"/>
      <c r="HS56" s="178"/>
      <c r="HT56" s="178"/>
      <c r="HU56" s="178"/>
      <c r="HV56" s="178"/>
      <c r="HW56" s="178"/>
      <c r="HX56" s="178"/>
      <c r="HY56" s="178"/>
      <c r="HZ56" s="178"/>
      <c r="IA56" s="178"/>
      <c r="IB56" s="178"/>
      <c r="IC56" s="178"/>
      <c r="ID56" s="178"/>
      <c r="IE56" s="178"/>
      <c r="IF56" s="178"/>
      <c r="IG56" s="178"/>
      <c r="IH56" s="178"/>
      <c r="II56" s="178"/>
      <c r="IJ56" s="178"/>
      <c r="IK56" s="178"/>
      <c r="IL56" s="178"/>
      <c r="IM56" s="178"/>
      <c r="IN56" s="178"/>
      <c r="IO56" s="178"/>
      <c r="IP56" s="178"/>
      <c r="IQ56" s="178"/>
      <c r="IR56" s="178"/>
      <c r="IS56" s="178"/>
      <c r="IT56" s="178"/>
      <c r="IU56" s="178"/>
      <c r="IV56" s="178"/>
      <c r="IW56" s="178"/>
      <c r="IX56" s="178"/>
      <c r="IY56" s="178"/>
      <c r="IZ56" s="178"/>
      <c r="JA56" s="178"/>
      <c r="JB56" s="178"/>
      <c r="JC56" s="178"/>
      <c r="JD56" s="178"/>
      <c r="JE56" s="178"/>
      <c r="JF56" s="178"/>
      <c r="JG56" s="178"/>
      <c r="JH56" s="178"/>
      <c r="JI56" s="178"/>
      <c r="JJ56" s="178"/>
      <c r="JK56" s="178"/>
      <c r="JL56" s="178"/>
      <c r="JM56" s="178"/>
      <c r="JN56" s="178"/>
      <c r="JO56" s="178"/>
      <c r="JP56" s="178"/>
      <c r="JQ56" s="178"/>
      <c r="JR56" s="178"/>
      <c r="JS56" s="178"/>
      <c r="JT56" s="178"/>
      <c r="JU56" s="178"/>
      <c r="JV56" s="178"/>
      <c r="JW56" s="178"/>
    </row>
    <row r="57">
      <c r="A57" s="50" t="s">
        <v>202</v>
      </c>
      <c r="B57" s="83" t="s">
        <v>480</v>
      </c>
      <c r="C57" s="50">
        <v>1811079.0</v>
      </c>
      <c r="D57" s="175">
        <v>0.0</v>
      </c>
      <c r="E57" s="175">
        <v>0.0</v>
      </c>
      <c r="F57" s="175">
        <v>0.0</v>
      </c>
      <c r="G57" s="175">
        <v>0.0</v>
      </c>
      <c r="H57" s="175">
        <v>0.0</v>
      </c>
      <c r="I57" s="175">
        <v>0.0</v>
      </c>
      <c r="J57" s="175">
        <v>0.0</v>
      </c>
      <c r="K57" s="175">
        <v>0.0</v>
      </c>
      <c r="L57" s="175">
        <v>0.0</v>
      </c>
      <c r="M57" s="175">
        <v>0.0</v>
      </c>
      <c r="N57" s="175">
        <v>0.0</v>
      </c>
      <c r="O57" s="175">
        <v>0.0</v>
      </c>
      <c r="P57" s="175">
        <v>0.0</v>
      </c>
      <c r="Q57" s="175">
        <v>0.0</v>
      </c>
      <c r="R57" s="175">
        <v>0.0</v>
      </c>
      <c r="S57" s="175">
        <v>0.0</v>
      </c>
      <c r="T57" s="175">
        <v>0.0</v>
      </c>
      <c r="U57" s="175">
        <v>0.0</v>
      </c>
      <c r="V57" s="175">
        <v>0.0</v>
      </c>
      <c r="W57" s="175">
        <v>0.0</v>
      </c>
      <c r="X57" s="175">
        <v>0.0</v>
      </c>
      <c r="Y57" s="175">
        <v>0.0</v>
      </c>
      <c r="Z57" s="175">
        <v>0.0</v>
      </c>
      <c r="AA57" s="175">
        <v>0.0</v>
      </c>
      <c r="AB57" s="175">
        <v>0.0</v>
      </c>
      <c r="AC57" s="175">
        <v>0.0</v>
      </c>
      <c r="AD57" s="175">
        <v>0.0</v>
      </c>
      <c r="AE57" s="175">
        <v>0.0</v>
      </c>
      <c r="AF57" s="175">
        <v>0.0</v>
      </c>
      <c r="AG57" s="175">
        <v>67.0</v>
      </c>
      <c r="AH57" s="175">
        <v>0.0</v>
      </c>
      <c r="AI57" s="175">
        <v>0.0</v>
      </c>
      <c r="AJ57" s="175">
        <v>0.0</v>
      </c>
      <c r="AK57" s="175">
        <v>0.0</v>
      </c>
      <c r="AL57" s="175">
        <v>0.0</v>
      </c>
      <c r="AM57" s="175">
        <v>0.0</v>
      </c>
      <c r="AN57" s="175">
        <v>0.0</v>
      </c>
      <c r="AO57" s="175">
        <v>68.0</v>
      </c>
      <c r="AP57" s="175">
        <v>0.0</v>
      </c>
      <c r="AQ57" s="175">
        <v>0.0</v>
      </c>
      <c r="AR57" s="175">
        <v>0.0</v>
      </c>
      <c r="AS57" s="175">
        <v>0.0</v>
      </c>
      <c r="AT57" s="175">
        <v>0.0</v>
      </c>
      <c r="AU57" s="175">
        <v>0.0</v>
      </c>
      <c r="AV57" s="175">
        <v>0.0</v>
      </c>
      <c r="AW57" s="175">
        <v>0.0</v>
      </c>
      <c r="AX57" s="175">
        <v>0.0</v>
      </c>
      <c r="AY57" s="175">
        <v>0.0</v>
      </c>
      <c r="AZ57" s="175">
        <v>0.0</v>
      </c>
      <c r="BA57" s="175">
        <v>63.0</v>
      </c>
      <c r="BB57" s="175">
        <v>0.0</v>
      </c>
      <c r="BC57" s="175">
        <v>0.0</v>
      </c>
      <c r="BD57" s="175">
        <v>0.0</v>
      </c>
      <c r="BE57" s="175">
        <v>0.0</v>
      </c>
      <c r="BF57" s="175">
        <v>0.0</v>
      </c>
      <c r="BG57" s="175">
        <v>0.0</v>
      </c>
      <c r="BH57" s="175">
        <v>0.0</v>
      </c>
      <c r="BI57" s="175">
        <v>0.0</v>
      </c>
      <c r="BJ57" s="175">
        <v>0.0</v>
      </c>
      <c r="BK57" s="175">
        <v>0.0</v>
      </c>
      <c r="BL57" s="175">
        <v>0.0</v>
      </c>
      <c r="BM57" s="175">
        <v>0.0</v>
      </c>
      <c r="BN57" s="175">
        <v>0.0</v>
      </c>
      <c r="BO57" s="175">
        <v>0.0</v>
      </c>
      <c r="BP57" s="175">
        <v>0.0</v>
      </c>
      <c r="BQ57" s="175">
        <v>0.0</v>
      </c>
      <c r="BR57" s="175">
        <v>0.0</v>
      </c>
      <c r="BS57" s="175">
        <v>0.0</v>
      </c>
      <c r="BT57" s="175">
        <v>0.0</v>
      </c>
      <c r="BU57" s="175">
        <v>0.0</v>
      </c>
      <c r="BV57" s="175">
        <v>0.0</v>
      </c>
      <c r="BW57" s="175">
        <v>0.0</v>
      </c>
      <c r="BX57" s="175">
        <v>0.0</v>
      </c>
      <c r="BY57" s="175">
        <v>0.0</v>
      </c>
      <c r="BZ57" s="175">
        <v>0.0</v>
      </c>
      <c r="CA57" s="175">
        <v>0.0</v>
      </c>
      <c r="CB57" s="175">
        <v>0.0</v>
      </c>
      <c r="CC57" s="175">
        <v>0.0</v>
      </c>
      <c r="CD57" s="175">
        <v>0.0</v>
      </c>
      <c r="CE57" s="175">
        <v>0.0</v>
      </c>
      <c r="CF57" s="175">
        <v>0.0</v>
      </c>
      <c r="CG57" s="175">
        <v>0.0</v>
      </c>
      <c r="CH57" s="175">
        <v>0.0</v>
      </c>
      <c r="CI57" s="175">
        <v>0.0</v>
      </c>
      <c r="CJ57" s="175">
        <v>67.0</v>
      </c>
      <c r="CK57" s="175">
        <v>0.0</v>
      </c>
      <c r="CL57" s="175">
        <v>0.0</v>
      </c>
      <c r="CM57" s="175">
        <v>0.0</v>
      </c>
      <c r="CN57" s="175">
        <v>0.0</v>
      </c>
      <c r="CO57" s="175">
        <v>0.0</v>
      </c>
      <c r="CP57" s="175">
        <v>0.0</v>
      </c>
      <c r="CQ57" s="175">
        <v>0.0</v>
      </c>
      <c r="CR57" s="175">
        <v>72.0</v>
      </c>
      <c r="CS57" s="175">
        <v>0.0</v>
      </c>
      <c r="CT57" s="175">
        <v>0.0</v>
      </c>
      <c r="CU57" s="175">
        <v>0.0</v>
      </c>
      <c r="CV57" s="175">
        <v>0.0</v>
      </c>
      <c r="CW57" s="175">
        <v>0.0</v>
      </c>
      <c r="CX57" s="175">
        <v>0.0</v>
      </c>
      <c r="CY57" s="175">
        <v>0.0</v>
      </c>
      <c r="CZ57" s="175">
        <v>0.0</v>
      </c>
      <c r="DA57" s="175">
        <v>0.0</v>
      </c>
      <c r="DB57" s="175">
        <v>0.0</v>
      </c>
      <c r="DC57" s="175">
        <v>64.0</v>
      </c>
      <c r="DD57" s="175">
        <v>0.0</v>
      </c>
      <c r="DE57" s="175">
        <v>0.0</v>
      </c>
      <c r="DF57" s="175">
        <v>0.0</v>
      </c>
      <c r="DG57" s="175">
        <v>63.0</v>
      </c>
      <c r="DH57" s="175">
        <v>0.0</v>
      </c>
      <c r="DI57" s="175">
        <v>0.0</v>
      </c>
      <c r="DJ57" s="175">
        <v>0.0</v>
      </c>
      <c r="DK57" s="175">
        <v>0.0</v>
      </c>
      <c r="DL57" s="175">
        <v>0.0</v>
      </c>
      <c r="DM57" s="175">
        <v>0.0</v>
      </c>
      <c r="DN57" s="175">
        <v>0.0</v>
      </c>
      <c r="DO57" s="175">
        <v>0.0</v>
      </c>
      <c r="DP57" s="175">
        <v>65.0</v>
      </c>
      <c r="DQ57" s="175">
        <v>0.0</v>
      </c>
      <c r="DR57" s="175">
        <v>0.0</v>
      </c>
      <c r="DS57" s="175">
        <v>0.0</v>
      </c>
      <c r="DT57" s="175">
        <v>0.0</v>
      </c>
      <c r="DU57" s="175">
        <v>0.0</v>
      </c>
      <c r="DV57" s="175">
        <v>68.0</v>
      </c>
      <c r="DW57" s="175">
        <v>0.0</v>
      </c>
      <c r="DX57" s="175">
        <v>0.0</v>
      </c>
      <c r="DY57" s="175">
        <v>0.0</v>
      </c>
      <c r="DZ57" s="175">
        <v>0.0</v>
      </c>
      <c r="EA57" s="175">
        <v>0.0</v>
      </c>
      <c r="EB57" s="175">
        <v>66.0</v>
      </c>
      <c r="EC57" s="175">
        <v>0.0</v>
      </c>
      <c r="ED57" s="175">
        <v>0.0</v>
      </c>
      <c r="EE57" s="175">
        <v>0.0</v>
      </c>
      <c r="EF57" s="175">
        <v>0.0</v>
      </c>
      <c r="EG57" s="175">
        <v>0.0</v>
      </c>
      <c r="EH57" s="175">
        <v>0.0</v>
      </c>
      <c r="EI57" s="175">
        <v>0.0</v>
      </c>
      <c r="EJ57" s="175">
        <v>0.0</v>
      </c>
      <c r="EK57" s="175">
        <v>0.0</v>
      </c>
      <c r="EL57" s="175">
        <v>0.0</v>
      </c>
      <c r="EM57" s="176">
        <v>0.0</v>
      </c>
      <c r="EN57" s="177">
        <f t="shared" si="1"/>
        <v>0</v>
      </c>
      <c r="EO57" s="178"/>
      <c r="EP57" s="178"/>
      <c r="EQ57" s="178"/>
      <c r="ER57" s="178"/>
      <c r="ES57" s="178"/>
      <c r="ET57" s="178"/>
      <c r="EU57" s="178"/>
      <c r="EV57" s="178"/>
      <c r="EW57" s="178"/>
      <c r="EX57" s="178"/>
      <c r="EY57" s="178"/>
      <c r="EZ57" s="178"/>
      <c r="FA57" s="178"/>
      <c r="FB57" s="178"/>
      <c r="FC57" s="178"/>
      <c r="FD57" s="178"/>
      <c r="FE57" s="178"/>
      <c r="FF57" s="178"/>
      <c r="FG57" s="178"/>
      <c r="FH57" s="178"/>
      <c r="FI57" s="178"/>
      <c r="FJ57" s="178"/>
      <c r="FK57" s="178"/>
      <c r="FL57" s="178"/>
      <c r="FM57" s="178"/>
      <c r="FN57" s="178"/>
      <c r="FO57" s="178"/>
      <c r="FP57" s="178"/>
      <c r="FQ57" s="178"/>
      <c r="FR57" s="178"/>
      <c r="FS57" s="178"/>
      <c r="FT57" s="178"/>
      <c r="FU57" s="178"/>
      <c r="FV57" s="178"/>
      <c r="FW57" s="178"/>
      <c r="FX57" s="178"/>
      <c r="FY57" s="178"/>
      <c r="FZ57" s="178"/>
      <c r="GA57" s="178"/>
      <c r="GB57" s="178"/>
      <c r="GC57" s="178"/>
      <c r="GD57" s="178"/>
      <c r="GE57" s="178"/>
      <c r="GF57" s="178"/>
      <c r="GG57" s="178"/>
      <c r="GH57" s="178"/>
      <c r="GI57" s="178"/>
      <c r="GJ57" s="178"/>
      <c r="GK57" s="178"/>
      <c r="GL57" s="178"/>
      <c r="GM57" s="178"/>
      <c r="GN57" s="178"/>
      <c r="GO57" s="178"/>
      <c r="GP57" s="178"/>
      <c r="GQ57" s="178"/>
      <c r="GR57" s="178"/>
      <c r="GS57" s="178"/>
      <c r="GT57" s="178"/>
      <c r="GU57" s="178"/>
      <c r="GV57" s="178"/>
      <c r="GW57" s="178"/>
      <c r="GX57" s="178"/>
      <c r="GY57" s="178"/>
      <c r="GZ57" s="178"/>
      <c r="HA57" s="178"/>
      <c r="HB57" s="178"/>
      <c r="HC57" s="178"/>
      <c r="HD57" s="178"/>
      <c r="HE57" s="178"/>
      <c r="HF57" s="178"/>
      <c r="HG57" s="178"/>
      <c r="HH57" s="178"/>
      <c r="HI57" s="178"/>
      <c r="HJ57" s="178"/>
      <c r="HK57" s="178"/>
      <c r="HL57" s="178"/>
      <c r="HM57" s="178"/>
      <c r="HN57" s="178"/>
      <c r="HO57" s="178"/>
      <c r="HP57" s="178"/>
      <c r="HQ57" s="178"/>
      <c r="HR57" s="178"/>
      <c r="HS57" s="178"/>
      <c r="HT57" s="178"/>
      <c r="HU57" s="178"/>
      <c r="HV57" s="178"/>
      <c r="HW57" s="178"/>
      <c r="HX57" s="178"/>
      <c r="HY57" s="178"/>
      <c r="HZ57" s="178"/>
      <c r="IA57" s="178"/>
      <c r="IB57" s="178"/>
      <c r="IC57" s="178"/>
      <c r="ID57" s="178"/>
      <c r="IE57" s="178"/>
      <c r="IF57" s="178"/>
      <c r="IG57" s="178"/>
      <c r="IH57" s="178"/>
      <c r="II57" s="178"/>
      <c r="IJ57" s="178"/>
      <c r="IK57" s="178"/>
      <c r="IL57" s="178"/>
      <c r="IM57" s="178"/>
      <c r="IN57" s="178"/>
      <c r="IO57" s="178"/>
      <c r="IP57" s="178"/>
      <c r="IQ57" s="178"/>
      <c r="IR57" s="178"/>
      <c r="IS57" s="178"/>
      <c r="IT57" s="178"/>
      <c r="IU57" s="178"/>
      <c r="IV57" s="178"/>
      <c r="IW57" s="178"/>
      <c r="IX57" s="178"/>
      <c r="IY57" s="178"/>
      <c r="IZ57" s="178"/>
      <c r="JA57" s="178"/>
      <c r="JB57" s="178"/>
      <c r="JC57" s="178"/>
      <c r="JD57" s="178"/>
      <c r="JE57" s="178"/>
      <c r="JF57" s="178"/>
      <c r="JG57" s="178"/>
      <c r="JH57" s="178"/>
      <c r="JI57" s="178"/>
      <c r="JJ57" s="178"/>
      <c r="JK57" s="178"/>
      <c r="JL57" s="178"/>
      <c r="JM57" s="178"/>
      <c r="JN57" s="178"/>
      <c r="JO57" s="178"/>
      <c r="JP57" s="178"/>
      <c r="JQ57" s="178"/>
      <c r="JR57" s="178"/>
      <c r="JS57" s="178"/>
      <c r="JT57" s="178"/>
      <c r="JU57" s="178"/>
      <c r="JV57" s="178"/>
      <c r="JW57" s="178"/>
    </row>
    <row r="58">
      <c r="A58" s="50" t="s">
        <v>202</v>
      </c>
      <c r="B58" s="83" t="s">
        <v>480</v>
      </c>
      <c r="C58" s="50">
        <v>1811080.0</v>
      </c>
      <c r="D58" s="175">
        <v>0.0</v>
      </c>
      <c r="E58" s="175">
        <v>0.0</v>
      </c>
      <c r="F58" s="175">
        <v>0.0</v>
      </c>
      <c r="G58" s="175">
        <v>0.0</v>
      </c>
      <c r="H58" s="175">
        <v>0.0</v>
      </c>
      <c r="I58" s="175">
        <v>0.0</v>
      </c>
      <c r="J58" s="175">
        <v>0.0</v>
      </c>
      <c r="K58" s="175">
        <v>0.0</v>
      </c>
      <c r="L58" s="175">
        <v>0.0</v>
      </c>
      <c r="M58" s="175">
        <v>0.0</v>
      </c>
      <c r="N58" s="175">
        <v>0.0</v>
      </c>
      <c r="O58" s="175">
        <v>0.0</v>
      </c>
      <c r="P58" s="175">
        <v>0.0</v>
      </c>
      <c r="Q58" s="175">
        <v>0.0</v>
      </c>
      <c r="R58" s="175">
        <v>0.0</v>
      </c>
      <c r="S58" s="175">
        <v>0.0</v>
      </c>
      <c r="T58" s="175">
        <v>0.0</v>
      </c>
      <c r="U58" s="175">
        <v>0.0</v>
      </c>
      <c r="V58" s="175">
        <v>0.0</v>
      </c>
      <c r="W58" s="175">
        <v>0.0</v>
      </c>
      <c r="X58" s="175">
        <v>0.0</v>
      </c>
      <c r="Y58" s="175">
        <v>0.0</v>
      </c>
      <c r="Z58" s="175">
        <v>0.0</v>
      </c>
      <c r="AA58" s="175">
        <v>0.0</v>
      </c>
      <c r="AB58" s="175">
        <v>0.0</v>
      </c>
      <c r="AC58" s="175">
        <v>0.0</v>
      </c>
      <c r="AD58" s="175">
        <v>0.0</v>
      </c>
      <c r="AE58" s="175">
        <v>0.0</v>
      </c>
      <c r="AF58" s="175">
        <v>0.0</v>
      </c>
      <c r="AG58" s="175">
        <v>133.0</v>
      </c>
      <c r="AH58" s="175">
        <v>0.0</v>
      </c>
      <c r="AI58" s="175">
        <v>0.0</v>
      </c>
      <c r="AJ58" s="175">
        <v>0.0</v>
      </c>
      <c r="AK58" s="175">
        <v>0.0</v>
      </c>
      <c r="AL58" s="175">
        <v>0.0</v>
      </c>
      <c r="AM58" s="175">
        <v>0.0</v>
      </c>
      <c r="AN58" s="175">
        <v>0.0</v>
      </c>
      <c r="AO58" s="175">
        <v>135.0</v>
      </c>
      <c r="AP58" s="175">
        <v>0.0</v>
      </c>
      <c r="AQ58" s="175">
        <v>0.0</v>
      </c>
      <c r="AR58" s="175">
        <v>0.0</v>
      </c>
      <c r="AS58" s="175">
        <v>0.0</v>
      </c>
      <c r="AT58" s="175">
        <v>0.0</v>
      </c>
      <c r="AU58" s="175">
        <v>0.0</v>
      </c>
      <c r="AV58" s="175">
        <v>0.0</v>
      </c>
      <c r="AW58" s="175">
        <v>0.0</v>
      </c>
      <c r="AX58" s="175">
        <v>0.0</v>
      </c>
      <c r="AY58" s="175">
        <v>0.0</v>
      </c>
      <c r="AZ58" s="175">
        <v>0.0</v>
      </c>
      <c r="BA58" s="175">
        <v>126.0</v>
      </c>
      <c r="BB58" s="175">
        <v>0.0</v>
      </c>
      <c r="BC58" s="175">
        <v>0.0</v>
      </c>
      <c r="BD58" s="175">
        <v>0.0</v>
      </c>
      <c r="BE58" s="175">
        <v>0.0</v>
      </c>
      <c r="BF58" s="175">
        <v>0.0</v>
      </c>
      <c r="BG58" s="175">
        <v>0.0</v>
      </c>
      <c r="BH58" s="175">
        <v>0.0</v>
      </c>
      <c r="BI58" s="175">
        <v>0.0</v>
      </c>
      <c r="BJ58" s="175">
        <v>0.0</v>
      </c>
      <c r="BK58" s="175">
        <v>0.0</v>
      </c>
      <c r="BL58" s="175">
        <v>0.0</v>
      </c>
      <c r="BM58" s="175">
        <v>0.0</v>
      </c>
      <c r="BN58" s="175">
        <v>0.0</v>
      </c>
      <c r="BO58" s="175">
        <v>0.0</v>
      </c>
      <c r="BP58" s="175">
        <v>0.0</v>
      </c>
      <c r="BQ58" s="175">
        <v>0.0</v>
      </c>
      <c r="BR58" s="175">
        <v>0.0</v>
      </c>
      <c r="BS58" s="175">
        <v>0.0</v>
      </c>
      <c r="BT58" s="175">
        <v>0.0</v>
      </c>
      <c r="BU58" s="175">
        <v>0.0</v>
      </c>
      <c r="BV58" s="175">
        <v>0.0</v>
      </c>
      <c r="BW58" s="175">
        <v>0.0</v>
      </c>
      <c r="BX58" s="175">
        <v>0.0</v>
      </c>
      <c r="BY58" s="175">
        <v>0.0</v>
      </c>
      <c r="BZ58" s="175">
        <v>0.0</v>
      </c>
      <c r="CA58" s="175">
        <v>0.0</v>
      </c>
      <c r="CB58" s="175">
        <v>0.0</v>
      </c>
      <c r="CC58" s="175">
        <v>0.0</v>
      </c>
      <c r="CD58" s="175">
        <v>0.0</v>
      </c>
      <c r="CE58" s="175">
        <v>0.0</v>
      </c>
      <c r="CF58" s="175">
        <v>0.0</v>
      </c>
      <c r="CG58" s="175">
        <v>0.0</v>
      </c>
      <c r="CH58" s="175">
        <v>0.0</v>
      </c>
      <c r="CI58" s="175">
        <v>0.0</v>
      </c>
      <c r="CJ58" s="175">
        <v>133.0</v>
      </c>
      <c r="CK58" s="175">
        <v>0.0</v>
      </c>
      <c r="CL58" s="175">
        <v>0.0</v>
      </c>
      <c r="CM58" s="175">
        <v>0.0</v>
      </c>
      <c r="CN58" s="175">
        <v>0.0</v>
      </c>
      <c r="CO58" s="175">
        <v>0.0</v>
      </c>
      <c r="CP58" s="175">
        <v>0.0</v>
      </c>
      <c r="CQ58" s="175">
        <v>0.0</v>
      </c>
      <c r="CR58" s="175">
        <v>144.0</v>
      </c>
      <c r="CS58" s="175">
        <v>0.0</v>
      </c>
      <c r="CT58" s="175">
        <v>0.0</v>
      </c>
      <c r="CU58" s="175">
        <v>0.0</v>
      </c>
      <c r="CV58" s="175">
        <v>0.0</v>
      </c>
      <c r="CW58" s="175">
        <v>0.0</v>
      </c>
      <c r="CX58" s="175">
        <v>0.0</v>
      </c>
      <c r="CY58" s="175">
        <v>0.0</v>
      </c>
      <c r="CZ58" s="175">
        <v>0.0</v>
      </c>
      <c r="DA58" s="175">
        <v>0.0</v>
      </c>
      <c r="DB58" s="175">
        <v>0.0</v>
      </c>
      <c r="DC58" s="175">
        <v>128.0</v>
      </c>
      <c r="DD58" s="175">
        <v>0.0</v>
      </c>
      <c r="DE58" s="175">
        <v>0.0</v>
      </c>
      <c r="DF58" s="175">
        <v>0.0</v>
      </c>
      <c r="DG58" s="175">
        <v>126.0</v>
      </c>
      <c r="DH58" s="175">
        <v>0.0</v>
      </c>
      <c r="DI58" s="175">
        <v>0.0</v>
      </c>
      <c r="DJ58" s="175">
        <v>0.0</v>
      </c>
      <c r="DK58" s="175">
        <v>0.0</v>
      </c>
      <c r="DL58" s="175">
        <v>0.0</v>
      </c>
      <c r="DM58" s="175">
        <v>0.0</v>
      </c>
      <c r="DN58" s="175">
        <v>0.0</v>
      </c>
      <c r="DO58" s="175">
        <v>0.0</v>
      </c>
      <c r="DP58" s="175">
        <v>131.0</v>
      </c>
      <c r="DQ58" s="175">
        <v>0.0</v>
      </c>
      <c r="DR58" s="175">
        <v>0.0</v>
      </c>
      <c r="DS58" s="175">
        <v>0.0</v>
      </c>
      <c r="DT58" s="175">
        <v>0.0</v>
      </c>
      <c r="DU58" s="175">
        <v>0.0</v>
      </c>
      <c r="DV58" s="175">
        <v>135.0</v>
      </c>
      <c r="DW58" s="175">
        <v>0.0</v>
      </c>
      <c r="DX58" s="175">
        <v>0.0</v>
      </c>
      <c r="DY58" s="175">
        <v>0.0</v>
      </c>
      <c r="DZ58" s="175">
        <v>0.0</v>
      </c>
      <c r="EA58" s="175">
        <v>0.0</v>
      </c>
      <c r="EB58" s="175">
        <v>132.0</v>
      </c>
      <c r="EC58" s="175">
        <v>0.0</v>
      </c>
      <c r="ED58" s="175">
        <v>0.0</v>
      </c>
      <c r="EE58" s="175">
        <v>0.0</v>
      </c>
      <c r="EF58" s="175">
        <v>0.0</v>
      </c>
      <c r="EG58" s="175">
        <v>0.0</v>
      </c>
      <c r="EH58" s="175">
        <v>0.0</v>
      </c>
      <c r="EI58" s="175">
        <v>0.0</v>
      </c>
      <c r="EJ58" s="175">
        <v>0.0</v>
      </c>
      <c r="EK58" s="175">
        <v>0.0</v>
      </c>
      <c r="EL58" s="175">
        <v>0.0</v>
      </c>
      <c r="EM58" s="176">
        <v>0.0</v>
      </c>
      <c r="EN58" s="177">
        <f t="shared" si="1"/>
        <v>0</v>
      </c>
      <c r="EO58" s="178"/>
      <c r="EP58" s="178"/>
      <c r="EQ58" s="178"/>
      <c r="ER58" s="178"/>
      <c r="ES58" s="178"/>
      <c r="ET58" s="178"/>
      <c r="EU58" s="178"/>
      <c r="EV58" s="178"/>
      <c r="EW58" s="178"/>
      <c r="EX58" s="178"/>
      <c r="EY58" s="178"/>
      <c r="EZ58" s="178"/>
      <c r="FA58" s="178"/>
      <c r="FB58" s="178"/>
      <c r="FC58" s="178"/>
      <c r="FD58" s="178"/>
      <c r="FE58" s="178"/>
      <c r="FF58" s="178"/>
      <c r="FG58" s="178"/>
      <c r="FH58" s="178"/>
      <c r="FI58" s="178"/>
      <c r="FJ58" s="178"/>
      <c r="FK58" s="178"/>
      <c r="FL58" s="178"/>
      <c r="FM58" s="178"/>
      <c r="FN58" s="178"/>
      <c r="FO58" s="178"/>
      <c r="FP58" s="178"/>
      <c r="FQ58" s="178"/>
      <c r="FR58" s="178"/>
      <c r="FS58" s="178"/>
      <c r="FT58" s="178"/>
      <c r="FU58" s="178"/>
      <c r="FV58" s="178"/>
      <c r="FW58" s="178"/>
      <c r="FX58" s="178"/>
      <c r="FY58" s="178"/>
      <c r="FZ58" s="178"/>
      <c r="GA58" s="178"/>
      <c r="GB58" s="178"/>
      <c r="GC58" s="178"/>
      <c r="GD58" s="178"/>
      <c r="GE58" s="178"/>
      <c r="GF58" s="178"/>
      <c r="GG58" s="178"/>
      <c r="GH58" s="178"/>
      <c r="GI58" s="178"/>
      <c r="GJ58" s="178"/>
      <c r="GK58" s="178"/>
      <c r="GL58" s="178"/>
      <c r="GM58" s="178"/>
      <c r="GN58" s="178"/>
      <c r="GO58" s="178"/>
      <c r="GP58" s="178"/>
      <c r="GQ58" s="178"/>
      <c r="GR58" s="178"/>
      <c r="GS58" s="178"/>
      <c r="GT58" s="178"/>
      <c r="GU58" s="178"/>
      <c r="GV58" s="178"/>
      <c r="GW58" s="178"/>
      <c r="GX58" s="178"/>
      <c r="GY58" s="178"/>
      <c r="GZ58" s="178"/>
      <c r="HA58" s="178"/>
      <c r="HB58" s="178"/>
      <c r="HC58" s="178"/>
      <c r="HD58" s="178"/>
      <c r="HE58" s="178"/>
      <c r="HF58" s="178"/>
      <c r="HG58" s="178"/>
      <c r="HH58" s="178"/>
      <c r="HI58" s="178"/>
      <c r="HJ58" s="178"/>
      <c r="HK58" s="178"/>
      <c r="HL58" s="178"/>
      <c r="HM58" s="178"/>
      <c r="HN58" s="178"/>
      <c r="HO58" s="178"/>
      <c r="HP58" s="178"/>
      <c r="HQ58" s="178"/>
      <c r="HR58" s="178"/>
      <c r="HS58" s="178"/>
      <c r="HT58" s="178"/>
      <c r="HU58" s="178"/>
      <c r="HV58" s="178"/>
      <c r="HW58" s="178"/>
      <c r="HX58" s="178"/>
      <c r="HY58" s="178"/>
      <c r="HZ58" s="178"/>
      <c r="IA58" s="178"/>
      <c r="IB58" s="178"/>
      <c r="IC58" s="178"/>
      <c r="ID58" s="178"/>
      <c r="IE58" s="178"/>
      <c r="IF58" s="178"/>
      <c r="IG58" s="178"/>
      <c r="IH58" s="178"/>
      <c r="II58" s="178"/>
      <c r="IJ58" s="178"/>
      <c r="IK58" s="178"/>
      <c r="IL58" s="178"/>
      <c r="IM58" s="178"/>
      <c r="IN58" s="178"/>
      <c r="IO58" s="178"/>
      <c r="IP58" s="178"/>
      <c r="IQ58" s="178"/>
      <c r="IR58" s="178"/>
      <c r="IS58" s="178"/>
      <c r="IT58" s="178"/>
      <c r="IU58" s="178"/>
      <c r="IV58" s="178"/>
      <c r="IW58" s="178"/>
      <c r="IX58" s="178"/>
      <c r="IY58" s="178"/>
      <c r="IZ58" s="178"/>
      <c r="JA58" s="178"/>
      <c r="JB58" s="178"/>
      <c r="JC58" s="178"/>
      <c r="JD58" s="178"/>
      <c r="JE58" s="178"/>
      <c r="JF58" s="178"/>
      <c r="JG58" s="178"/>
      <c r="JH58" s="178"/>
      <c r="JI58" s="178"/>
      <c r="JJ58" s="178"/>
      <c r="JK58" s="178"/>
      <c r="JL58" s="178"/>
      <c r="JM58" s="178"/>
      <c r="JN58" s="178"/>
      <c r="JO58" s="178"/>
      <c r="JP58" s="178"/>
      <c r="JQ58" s="178"/>
      <c r="JR58" s="178"/>
      <c r="JS58" s="178"/>
      <c r="JT58" s="178"/>
      <c r="JU58" s="178"/>
      <c r="JV58" s="178"/>
      <c r="JW58" s="178"/>
    </row>
    <row r="59">
      <c r="A59" s="50" t="s">
        <v>227</v>
      </c>
      <c r="B59" s="83" t="s">
        <v>480</v>
      </c>
      <c r="C59" s="50">
        <v>1811081.0</v>
      </c>
      <c r="D59" s="175">
        <v>0.0</v>
      </c>
      <c r="E59" s="175">
        <v>0.0</v>
      </c>
      <c r="F59" s="175">
        <v>0.0</v>
      </c>
      <c r="G59" s="175">
        <v>0.0</v>
      </c>
      <c r="H59" s="175">
        <v>0.0</v>
      </c>
      <c r="I59" s="175">
        <v>0.0</v>
      </c>
      <c r="J59" s="175">
        <v>0.0</v>
      </c>
      <c r="K59" s="175">
        <v>0.0</v>
      </c>
      <c r="L59" s="175">
        <v>0.0</v>
      </c>
      <c r="M59" s="175">
        <v>0.0</v>
      </c>
      <c r="N59" s="175">
        <v>0.0</v>
      </c>
      <c r="O59" s="175">
        <v>0.0</v>
      </c>
      <c r="P59" s="175">
        <v>0.0</v>
      </c>
      <c r="Q59" s="175">
        <v>0.0</v>
      </c>
      <c r="R59" s="175">
        <v>0.0</v>
      </c>
      <c r="S59" s="175">
        <v>0.0</v>
      </c>
      <c r="T59" s="175">
        <v>0.0</v>
      </c>
      <c r="U59" s="175">
        <v>0.0</v>
      </c>
      <c r="V59" s="175">
        <v>0.0</v>
      </c>
      <c r="W59" s="175">
        <v>0.0</v>
      </c>
      <c r="X59" s="175">
        <v>0.0</v>
      </c>
      <c r="Y59" s="175">
        <v>0.0</v>
      </c>
      <c r="Z59" s="175">
        <v>0.0</v>
      </c>
      <c r="AA59" s="175">
        <v>0.0</v>
      </c>
      <c r="AB59" s="175">
        <v>0.0</v>
      </c>
      <c r="AC59" s="175">
        <v>0.0</v>
      </c>
      <c r="AD59" s="175">
        <v>0.0</v>
      </c>
      <c r="AE59" s="175">
        <v>0.0</v>
      </c>
      <c r="AF59" s="175">
        <v>0.0</v>
      </c>
      <c r="AG59" s="175">
        <v>0.0</v>
      </c>
      <c r="AH59" s="175">
        <v>133.0</v>
      </c>
      <c r="AI59" s="175">
        <v>0.0</v>
      </c>
      <c r="AJ59" s="175">
        <v>0.0</v>
      </c>
      <c r="AK59" s="175">
        <v>0.0</v>
      </c>
      <c r="AL59" s="175">
        <v>0.0</v>
      </c>
      <c r="AM59" s="175">
        <v>0.0</v>
      </c>
      <c r="AN59" s="175">
        <v>0.0</v>
      </c>
      <c r="AO59" s="175">
        <v>0.0</v>
      </c>
      <c r="AP59" s="175">
        <v>135.0</v>
      </c>
      <c r="AQ59" s="175">
        <v>0.0</v>
      </c>
      <c r="AR59" s="175">
        <v>0.0</v>
      </c>
      <c r="AS59" s="175">
        <v>0.0</v>
      </c>
      <c r="AT59" s="175">
        <v>0.0</v>
      </c>
      <c r="AU59" s="175">
        <v>0.0</v>
      </c>
      <c r="AV59" s="175">
        <v>0.0</v>
      </c>
      <c r="AW59" s="175">
        <v>0.0</v>
      </c>
      <c r="AX59" s="175">
        <v>0.0</v>
      </c>
      <c r="AY59" s="175">
        <v>0.0</v>
      </c>
      <c r="AZ59" s="175">
        <v>0.0</v>
      </c>
      <c r="BA59" s="175">
        <v>0.0</v>
      </c>
      <c r="BB59" s="175">
        <v>133.0</v>
      </c>
      <c r="BC59" s="175">
        <v>0.0</v>
      </c>
      <c r="BD59" s="175">
        <v>0.0</v>
      </c>
      <c r="BE59" s="175">
        <v>0.0</v>
      </c>
      <c r="BF59" s="175">
        <v>0.0</v>
      </c>
      <c r="BG59" s="175">
        <v>0.0</v>
      </c>
      <c r="BH59" s="175">
        <v>0.0</v>
      </c>
      <c r="BI59" s="175">
        <v>0.0</v>
      </c>
      <c r="BJ59" s="175">
        <v>0.0</v>
      </c>
      <c r="BK59" s="175">
        <v>0.0</v>
      </c>
      <c r="BL59" s="175">
        <v>0.0</v>
      </c>
      <c r="BM59" s="175">
        <v>0.0</v>
      </c>
      <c r="BN59" s="175">
        <v>0.0</v>
      </c>
      <c r="BO59" s="175">
        <v>0.0</v>
      </c>
      <c r="BP59" s="175">
        <v>0.0</v>
      </c>
      <c r="BQ59" s="175">
        <v>0.0</v>
      </c>
      <c r="BR59" s="175">
        <v>0.0</v>
      </c>
      <c r="BS59" s="175">
        <v>0.0</v>
      </c>
      <c r="BT59" s="175">
        <v>0.0</v>
      </c>
      <c r="BU59" s="175">
        <v>0.0</v>
      </c>
      <c r="BV59" s="175">
        <v>0.0</v>
      </c>
      <c r="BW59" s="175">
        <v>0.0</v>
      </c>
      <c r="BX59" s="175">
        <v>0.0</v>
      </c>
      <c r="BY59" s="175">
        <v>0.0</v>
      </c>
      <c r="BZ59" s="175">
        <v>0.0</v>
      </c>
      <c r="CA59" s="175">
        <v>0.0</v>
      </c>
      <c r="CB59" s="175">
        <v>0.0</v>
      </c>
      <c r="CC59" s="175">
        <v>0.0</v>
      </c>
      <c r="CD59" s="175">
        <v>0.0</v>
      </c>
      <c r="CE59" s="175">
        <v>0.0</v>
      </c>
      <c r="CF59" s="175">
        <v>0.0</v>
      </c>
      <c r="CG59" s="175">
        <v>0.0</v>
      </c>
      <c r="CH59" s="175">
        <v>0.0</v>
      </c>
      <c r="CI59" s="175">
        <v>0.0</v>
      </c>
      <c r="CJ59" s="175">
        <v>133.0</v>
      </c>
      <c r="CK59" s="175">
        <v>0.0</v>
      </c>
      <c r="CL59" s="175">
        <v>0.0</v>
      </c>
      <c r="CM59" s="175">
        <v>0.0</v>
      </c>
      <c r="CN59" s="175">
        <v>0.0</v>
      </c>
      <c r="CO59" s="175">
        <v>0.0</v>
      </c>
      <c r="CP59" s="175">
        <v>0.0</v>
      </c>
      <c r="CQ59" s="175">
        <v>0.0</v>
      </c>
      <c r="CR59" s="175">
        <v>0.0</v>
      </c>
      <c r="CS59" s="175">
        <v>144.0</v>
      </c>
      <c r="CT59" s="175">
        <v>0.0</v>
      </c>
      <c r="CU59" s="175">
        <v>0.0</v>
      </c>
      <c r="CV59" s="175">
        <v>0.0</v>
      </c>
      <c r="CW59" s="175">
        <v>0.0</v>
      </c>
      <c r="CX59" s="175">
        <v>0.0</v>
      </c>
      <c r="CY59" s="175">
        <v>0.0</v>
      </c>
      <c r="CZ59" s="175">
        <v>0.0</v>
      </c>
      <c r="DA59" s="175">
        <v>0.0</v>
      </c>
      <c r="DB59" s="175">
        <v>0.0</v>
      </c>
      <c r="DC59" s="175">
        <v>0.0</v>
      </c>
      <c r="DD59" s="175">
        <v>128.0</v>
      </c>
      <c r="DE59" s="175">
        <v>0.0</v>
      </c>
      <c r="DF59" s="175">
        <v>0.0</v>
      </c>
      <c r="DG59" s="175">
        <v>0.0</v>
      </c>
      <c r="DH59" s="175">
        <v>126.0</v>
      </c>
      <c r="DI59" s="175">
        <v>0.0</v>
      </c>
      <c r="DJ59" s="175">
        <v>0.0</v>
      </c>
      <c r="DK59" s="175">
        <v>0.0</v>
      </c>
      <c r="DL59" s="175">
        <v>0.0</v>
      </c>
      <c r="DM59" s="175">
        <v>0.0</v>
      </c>
      <c r="DN59" s="175">
        <v>0.0</v>
      </c>
      <c r="DO59" s="175">
        <v>0.0</v>
      </c>
      <c r="DP59" s="175">
        <v>131.0</v>
      </c>
      <c r="DQ59" s="175">
        <v>0.0</v>
      </c>
      <c r="DR59" s="175">
        <v>0.0</v>
      </c>
      <c r="DS59" s="175">
        <v>0.0</v>
      </c>
      <c r="DT59" s="175">
        <v>0.0</v>
      </c>
      <c r="DU59" s="175">
        <v>0.0</v>
      </c>
      <c r="DV59" s="175">
        <v>135.0</v>
      </c>
      <c r="DW59" s="175">
        <v>0.0</v>
      </c>
      <c r="DX59" s="175">
        <v>0.0</v>
      </c>
      <c r="DY59" s="175">
        <v>0.0</v>
      </c>
      <c r="DZ59" s="175">
        <v>0.0</v>
      </c>
      <c r="EA59" s="175">
        <v>0.0</v>
      </c>
      <c r="EB59" s="175">
        <v>132.0</v>
      </c>
      <c r="EC59" s="175">
        <v>0.0</v>
      </c>
      <c r="ED59" s="175">
        <v>0.0</v>
      </c>
      <c r="EE59" s="175">
        <v>0.0</v>
      </c>
      <c r="EF59" s="175">
        <v>0.0</v>
      </c>
      <c r="EG59" s="175">
        <v>0.0</v>
      </c>
      <c r="EH59" s="175">
        <v>0.0</v>
      </c>
      <c r="EI59" s="175">
        <v>0.0</v>
      </c>
      <c r="EJ59" s="175">
        <v>0.0</v>
      </c>
      <c r="EK59" s="175">
        <v>0.0</v>
      </c>
      <c r="EL59" s="175">
        <v>0.0</v>
      </c>
      <c r="EM59" s="176">
        <v>0.0</v>
      </c>
      <c r="EN59" s="177">
        <f t="shared" si="1"/>
        <v>0</v>
      </c>
      <c r="EO59" s="178"/>
      <c r="EP59" s="178"/>
      <c r="EQ59" s="178"/>
      <c r="ER59" s="178"/>
      <c r="ES59" s="178"/>
      <c r="ET59" s="178"/>
      <c r="EU59" s="178"/>
      <c r="EV59" s="178"/>
      <c r="EW59" s="178"/>
      <c r="EX59" s="178"/>
      <c r="EY59" s="178"/>
      <c r="EZ59" s="178"/>
      <c r="FA59" s="178"/>
      <c r="FB59" s="178"/>
      <c r="FC59" s="178"/>
      <c r="FD59" s="178"/>
      <c r="FE59" s="178"/>
      <c r="FF59" s="178"/>
      <c r="FG59" s="178"/>
      <c r="FH59" s="178"/>
      <c r="FI59" s="178"/>
      <c r="FJ59" s="178"/>
      <c r="FK59" s="178"/>
      <c r="FL59" s="178"/>
      <c r="FM59" s="178"/>
      <c r="FN59" s="178"/>
      <c r="FO59" s="178"/>
      <c r="FP59" s="178"/>
      <c r="FQ59" s="178"/>
      <c r="FR59" s="178"/>
      <c r="FS59" s="178"/>
      <c r="FT59" s="178"/>
      <c r="FU59" s="178"/>
      <c r="FV59" s="178"/>
      <c r="FW59" s="178"/>
      <c r="FX59" s="178"/>
      <c r="FY59" s="178"/>
      <c r="FZ59" s="178"/>
      <c r="GA59" s="178"/>
      <c r="GB59" s="178"/>
      <c r="GC59" s="178"/>
      <c r="GD59" s="178"/>
      <c r="GE59" s="178"/>
      <c r="GF59" s="178"/>
      <c r="GG59" s="178"/>
      <c r="GH59" s="178"/>
      <c r="GI59" s="178"/>
      <c r="GJ59" s="178"/>
      <c r="GK59" s="178"/>
      <c r="GL59" s="178"/>
      <c r="GM59" s="178"/>
      <c r="GN59" s="178"/>
      <c r="GO59" s="178"/>
      <c r="GP59" s="178"/>
      <c r="GQ59" s="178"/>
      <c r="GR59" s="178"/>
      <c r="GS59" s="178"/>
      <c r="GT59" s="178"/>
      <c r="GU59" s="178"/>
      <c r="GV59" s="178"/>
      <c r="GW59" s="178"/>
      <c r="GX59" s="178"/>
      <c r="GY59" s="178"/>
      <c r="GZ59" s="178"/>
      <c r="HA59" s="178"/>
      <c r="HB59" s="178"/>
      <c r="HC59" s="178"/>
      <c r="HD59" s="178"/>
      <c r="HE59" s="178"/>
      <c r="HF59" s="178"/>
      <c r="HG59" s="178"/>
      <c r="HH59" s="178"/>
      <c r="HI59" s="178"/>
      <c r="HJ59" s="178"/>
      <c r="HK59" s="178"/>
      <c r="HL59" s="178"/>
      <c r="HM59" s="178"/>
      <c r="HN59" s="178"/>
      <c r="HO59" s="178"/>
      <c r="HP59" s="178"/>
      <c r="HQ59" s="178"/>
      <c r="HR59" s="178"/>
      <c r="HS59" s="178"/>
      <c r="HT59" s="178"/>
      <c r="HU59" s="178"/>
      <c r="HV59" s="178"/>
      <c r="HW59" s="178"/>
      <c r="HX59" s="178"/>
      <c r="HY59" s="178"/>
      <c r="HZ59" s="178"/>
      <c r="IA59" s="178"/>
      <c r="IB59" s="178"/>
      <c r="IC59" s="178"/>
      <c r="ID59" s="178"/>
      <c r="IE59" s="178"/>
      <c r="IF59" s="178"/>
      <c r="IG59" s="178"/>
      <c r="IH59" s="178"/>
      <c r="II59" s="178"/>
      <c r="IJ59" s="178"/>
      <c r="IK59" s="178"/>
      <c r="IL59" s="178"/>
      <c r="IM59" s="178"/>
      <c r="IN59" s="178"/>
      <c r="IO59" s="178"/>
      <c r="IP59" s="178"/>
      <c r="IQ59" s="178"/>
      <c r="IR59" s="178"/>
      <c r="IS59" s="178"/>
      <c r="IT59" s="178"/>
      <c r="IU59" s="178"/>
      <c r="IV59" s="178"/>
      <c r="IW59" s="178"/>
      <c r="IX59" s="178"/>
      <c r="IY59" s="178"/>
      <c r="IZ59" s="178"/>
      <c r="JA59" s="178"/>
      <c r="JB59" s="178"/>
      <c r="JC59" s="178"/>
      <c r="JD59" s="178"/>
      <c r="JE59" s="178"/>
      <c r="JF59" s="178"/>
      <c r="JG59" s="178"/>
      <c r="JH59" s="178"/>
      <c r="JI59" s="178"/>
      <c r="JJ59" s="178"/>
      <c r="JK59" s="178"/>
      <c r="JL59" s="178"/>
      <c r="JM59" s="178"/>
      <c r="JN59" s="178"/>
      <c r="JO59" s="178"/>
      <c r="JP59" s="178"/>
      <c r="JQ59" s="178"/>
      <c r="JR59" s="178"/>
      <c r="JS59" s="178"/>
      <c r="JT59" s="178"/>
      <c r="JU59" s="178"/>
      <c r="JV59" s="178"/>
      <c r="JW59" s="178"/>
    </row>
    <row r="60">
      <c r="A60" s="50" t="s">
        <v>227</v>
      </c>
      <c r="B60" s="83" t="s">
        <v>480</v>
      </c>
      <c r="C60" s="50">
        <v>1811082.0</v>
      </c>
      <c r="D60" s="175">
        <v>0.0</v>
      </c>
      <c r="E60" s="175">
        <v>0.0</v>
      </c>
      <c r="F60" s="175">
        <v>0.0</v>
      </c>
      <c r="G60" s="175">
        <v>0.0</v>
      </c>
      <c r="H60" s="175">
        <v>0.0</v>
      </c>
      <c r="I60" s="175">
        <v>0.0</v>
      </c>
      <c r="J60" s="175">
        <v>0.0</v>
      </c>
      <c r="K60" s="175">
        <v>0.0</v>
      </c>
      <c r="L60" s="175">
        <v>0.0</v>
      </c>
      <c r="M60" s="175">
        <v>0.0</v>
      </c>
      <c r="N60" s="175">
        <v>0.0</v>
      </c>
      <c r="O60" s="175">
        <v>0.0</v>
      </c>
      <c r="P60" s="175">
        <v>0.0</v>
      </c>
      <c r="Q60" s="175">
        <v>0.0</v>
      </c>
      <c r="R60" s="175">
        <v>0.0</v>
      </c>
      <c r="S60" s="175">
        <v>0.0</v>
      </c>
      <c r="T60" s="175">
        <v>0.0</v>
      </c>
      <c r="U60" s="175">
        <v>0.0</v>
      </c>
      <c r="V60" s="175">
        <v>0.0</v>
      </c>
      <c r="W60" s="175">
        <v>0.0</v>
      </c>
      <c r="X60" s="175">
        <v>0.0</v>
      </c>
      <c r="Y60" s="175">
        <v>0.0</v>
      </c>
      <c r="Z60" s="175">
        <v>0.0</v>
      </c>
      <c r="AA60" s="175">
        <v>0.0</v>
      </c>
      <c r="AB60" s="175">
        <v>0.0</v>
      </c>
      <c r="AC60" s="175">
        <v>0.0</v>
      </c>
      <c r="AD60" s="175">
        <v>0.0</v>
      </c>
      <c r="AE60" s="175">
        <v>0.0</v>
      </c>
      <c r="AF60" s="175">
        <v>0.0</v>
      </c>
      <c r="AG60" s="175">
        <v>0.0</v>
      </c>
      <c r="AH60" s="175">
        <v>33.0</v>
      </c>
      <c r="AI60" s="175">
        <v>0.0</v>
      </c>
      <c r="AJ60" s="175">
        <v>0.0</v>
      </c>
      <c r="AK60" s="175">
        <v>0.0</v>
      </c>
      <c r="AL60" s="175">
        <v>0.0</v>
      </c>
      <c r="AM60" s="175">
        <v>0.0</v>
      </c>
      <c r="AN60" s="175">
        <v>0.0</v>
      </c>
      <c r="AO60" s="175">
        <v>0.0</v>
      </c>
      <c r="AP60" s="175">
        <v>34.0</v>
      </c>
      <c r="AQ60" s="175">
        <v>0.0</v>
      </c>
      <c r="AR60" s="175">
        <v>0.0</v>
      </c>
      <c r="AS60" s="175">
        <v>0.0</v>
      </c>
      <c r="AT60" s="175">
        <v>0.0</v>
      </c>
      <c r="AU60" s="175">
        <v>0.0</v>
      </c>
      <c r="AV60" s="175">
        <v>0.0</v>
      </c>
      <c r="AW60" s="175">
        <v>0.0</v>
      </c>
      <c r="AX60" s="175">
        <v>0.0</v>
      </c>
      <c r="AY60" s="175">
        <v>0.0</v>
      </c>
      <c r="AZ60" s="175">
        <v>0.0</v>
      </c>
      <c r="BA60" s="175">
        <v>0.0</v>
      </c>
      <c r="BB60" s="175">
        <v>33.0</v>
      </c>
      <c r="BC60" s="175">
        <v>0.0</v>
      </c>
      <c r="BD60" s="175">
        <v>0.0</v>
      </c>
      <c r="BE60" s="175">
        <v>0.0</v>
      </c>
      <c r="BF60" s="175">
        <v>0.0</v>
      </c>
      <c r="BG60" s="175">
        <v>0.0</v>
      </c>
      <c r="BH60" s="175">
        <v>0.0</v>
      </c>
      <c r="BI60" s="175">
        <v>0.0</v>
      </c>
      <c r="BJ60" s="175">
        <v>0.0</v>
      </c>
      <c r="BK60" s="175">
        <v>0.0</v>
      </c>
      <c r="BL60" s="175">
        <v>0.0</v>
      </c>
      <c r="BM60" s="175">
        <v>0.0</v>
      </c>
      <c r="BN60" s="175">
        <v>0.0</v>
      </c>
      <c r="BO60" s="175">
        <v>0.0</v>
      </c>
      <c r="BP60" s="175">
        <v>0.0</v>
      </c>
      <c r="BQ60" s="175">
        <v>0.0</v>
      </c>
      <c r="BR60" s="175">
        <v>0.0</v>
      </c>
      <c r="BS60" s="175">
        <v>0.0</v>
      </c>
      <c r="BT60" s="175">
        <v>0.0</v>
      </c>
      <c r="BU60" s="175">
        <v>0.0</v>
      </c>
      <c r="BV60" s="175">
        <v>0.0</v>
      </c>
      <c r="BW60" s="175">
        <v>0.0</v>
      </c>
      <c r="BX60" s="175">
        <v>0.0</v>
      </c>
      <c r="BY60" s="175">
        <v>0.0</v>
      </c>
      <c r="BZ60" s="175">
        <v>0.0</v>
      </c>
      <c r="CA60" s="175">
        <v>0.0</v>
      </c>
      <c r="CB60" s="175">
        <v>0.0</v>
      </c>
      <c r="CC60" s="175">
        <v>0.0</v>
      </c>
      <c r="CD60" s="175">
        <v>0.0</v>
      </c>
      <c r="CE60" s="175">
        <v>0.0</v>
      </c>
      <c r="CF60" s="175">
        <v>0.0</v>
      </c>
      <c r="CG60" s="175">
        <v>0.0</v>
      </c>
      <c r="CH60" s="175">
        <v>0.0</v>
      </c>
      <c r="CI60" s="175">
        <v>0.0</v>
      </c>
      <c r="CJ60" s="175">
        <v>33.0</v>
      </c>
      <c r="CK60" s="175">
        <v>0.0</v>
      </c>
      <c r="CL60" s="175">
        <v>0.0</v>
      </c>
      <c r="CM60" s="175">
        <v>0.0</v>
      </c>
      <c r="CN60" s="175">
        <v>0.0</v>
      </c>
      <c r="CO60" s="175">
        <v>0.0</v>
      </c>
      <c r="CP60" s="175">
        <v>0.0</v>
      </c>
      <c r="CQ60" s="175">
        <v>0.0</v>
      </c>
      <c r="CR60" s="175">
        <v>0.0</v>
      </c>
      <c r="CS60" s="175">
        <v>36.0</v>
      </c>
      <c r="CT60" s="175">
        <v>0.0</v>
      </c>
      <c r="CU60" s="175">
        <v>0.0</v>
      </c>
      <c r="CV60" s="175">
        <v>0.0</v>
      </c>
      <c r="CW60" s="175">
        <v>0.0</v>
      </c>
      <c r="CX60" s="175">
        <v>0.0</v>
      </c>
      <c r="CY60" s="175">
        <v>0.0</v>
      </c>
      <c r="CZ60" s="175">
        <v>0.0</v>
      </c>
      <c r="DA60" s="175">
        <v>0.0</v>
      </c>
      <c r="DB60" s="175">
        <v>0.0</v>
      </c>
      <c r="DC60" s="175">
        <v>0.0</v>
      </c>
      <c r="DD60" s="175">
        <v>32.0</v>
      </c>
      <c r="DE60" s="175">
        <v>0.0</v>
      </c>
      <c r="DF60" s="175">
        <v>0.0</v>
      </c>
      <c r="DG60" s="175">
        <v>0.0</v>
      </c>
      <c r="DH60" s="175">
        <v>31.0</v>
      </c>
      <c r="DI60" s="175">
        <v>0.0</v>
      </c>
      <c r="DJ60" s="175">
        <v>0.0</v>
      </c>
      <c r="DK60" s="175">
        <v>0.0</v>
      </c>
      <c r="DL60" s="175">
        <v>0.0</v>
      </c>
      <c r="DM60" s="175">
        <v>0.0</v>
      </c>
      <c r="DN60" s="175">
        <v>0.0</v>
      </c>
      <c r="DO60" s="175">
        <v>0.0</v>
      </c>
      <c r="DP60" s="175">
        <v>33.0</v>
      </c>
      <c r="DQ60" s="175">
        <v>0.0</v>
      </c>
      <c r="DR60" s="175">
        <v>0.0</v>
      </c>
      <c r="DS60" s="175">
        <v>0.0</v>
      </c>
      <c r="DT60" s="175">
        <v>0.0</v>
      </c>
      <c r="DU60" s="175">
        <v>0.0</v>
      </c>
      <c r="DV60" s="175">
        <v>34.0</v>
      </c>
      <c r="DW60" s="175">
        <v>0.0</v>
      </c>
      <c r="DX60" s="175">
        <v>0.0</v>
      </c>
      <c r="DY60" s="175">
        <v>0.0</v>
      </c>
      <c r="DZ60" s="175">
        <v>0.0</v>
      </c>
      <c r="EA60" s="175">
        <v>0.0</v>
      </c>
      <c r="EB60" s="175">
        <v>33.0</v>
      </c>
      <c r="EC60" s="175">
        <v>0.0</v>
      </c>
      <c r="ED60" s="175">
        <v>0.0</v>
      </c>
      <c r="EE60" s="175">
        <v>0.0</v>
      </c>
      <c r="EF60" s="175">
        <v>0.0</v>
      </c>
      <c r="EG60" s="175">
        <v>0.0</v>
      </c>
      <c r="EH60" s="175">
        <v>0.0</v>
      </c>
      <c r="EI60" s="175">
        <v>0.0</v>
      </c>
      <c r="EJ60" s="175">
        <v>0.0</v>
      </c>
      <c r="EK60" s="175">
        <v>0.0</v>
      </c>
      <c r="EL60" s="175">
        <v>0.0</v>
      </c>
      <c r="EM60" s="176">
        <v>0.0</v>
      </c>
      <c r="EN60" s="177">
        <f t="shared" si="1"/>
        <v>0</v>
      </c>
      <c r="EO60" s="178"/>
      <c r="EP60" s="178"/>
      <c r="EQ60" s="178"/>
      <c r="ER60" s="178"/>
      <c r="ES60" s="178"/>
      <c r="ET60" s="178"/>
      <c r="EU60" s="178"/>
      <c r="EV60" s="178"/>
      <c r="EW60" s="178"/>
      <c r="EX60" s="178"/>
      <c r="EY60" s="178"/>
      <c r="EZ60" s="178"/>
      <c r="FA60" s="178"/>
      <c r="FB60" s="178"/>
      <c r="FC60" s="178"/>
      <c r="FD60" s="178"/>
      <c r="FE60" s="178"/>
      <c r="FF60" s="178"/>
      <c r="FG60" s="178"/>
      <c r="FH60" s="178"/>
      <c r="FI60" s="178"/>
      <c r="FJ60" s="178"/>
      <c r="FK60" s="178"/>
      <c r="FL60" s="178"/>
      <c r="FM60" s="178"/>
      <c r="FN60" s="178"/>
      <c r="FO60" s="178"/>
      <c r="FP60" s="178"/>
      <c r="FQ60" s="178"/>
      <c r="FR60" s="178"/>
      <c r="FS60" s="178"/>
      <c r="FT60" s="178"/>
      <c r="FU60" s="178"/>
      <c r="FV60" s="178"/>
      <c r="FW60" s="178"/>
      <c r="FX60" s="178"/>
      <c r="FY60" s="178"/>
      <c r="FZ60" s="178"/>
      <c r="GA60" s="178"/>
      <c r="GB60" s="178"/>
      <c r="GC60" s="178"/>
      <c r="GD60" s="178"/>
      <c r="GE60" s="178"/>
      <c r="GF60" s="178"/>
      <c r="GG60" s="178"/>
      <c r="GH60" s="178"/>
      <c r="GI60" s="178"/>
      <c r="GJ60" s="178"/>
      <c r="GK60" s="178"/>
      <c r="GL60" s="178"/>
      <c r="GM60" s="178"/>
      <c r="GN60" s="178"/>
      <c r="GO60" s="178"/>
      <c r="GP60" s="178"/>
      <c r="GQ60" s="178"/>
      <c r="GR60" s="178"/>
      <c r="GS60" s="178"/>
      <c r="GT60" s="178"/>
      <c r="GU60" s="178"/>
      <c r="GV60" s="178"/>
      <c r="GW60" s="178"/>
      <c r="GX60" s="178"/>
      <c r="GY60" s="178"/>
      <c r="GZ60" s="178"/>
      <c r="HA60" s="178"/>
      <c r="HB60" s="178"/>
      <c r="HC60" s="178"/>
      <c r="HD60" s="178"/>
      <c r="HE60" s="178"/>
      <c r="HF60" s="178"/>
      <c r="HG60" s="178"/>
      <c r="HH60" s="178"/>
      <c r="HI60" s="178"/>
      <c r="HJ60" s="178"/>
      <c r="HK60" s="178"/>
      <c r="HL60" s="178"/>
      <c r="HM60" s="178"/>
      <c r="HN60" s="178"/>
      <c r="HO60" s="178"/>
      <c r="HP60" s="178"/>
      <c r="HQ60" s="178"/>
      <c r="HR60" s="178"/>
      <c r="HS60" s="178"/>
      <c r="HT60" s="178"/>
      <c r="HU60" s="178"/>
      <c r="HV60" s="178"/>
      <c r="HW60" s="178"/>
      <c r="HX60" s="178"/>
      <c r="HY60" s="178"/>
      <c r="HZ60" s="178"/>
      <c r="IA60" s="178"/>
      <c r="IB60" s="178"/>
      <c r="IC60" s="178"/>
      <c r="ID60" s="178"/>
      <c r="IE60" s="178"/>
      <c r="IF60" s="178"/>
      <c r="IG60" s="178"/>
      <c r="IH60" s="178"/>
      <c r="II60" s="178"/>
      <c r="IJ60" s="178"/>
      <c r="IK60" s="178"/>
      <c r="IL60" s="178"/>
      <c r="IM60" s="178"/>
      <c r="IN60" s="178"/>
      <c r="IO60" s="178"/>
      <c r="IP60" s="178"/>
      <c r="IQ60" s="178"/>
      <c r="IR60" s="178"/>
      <c r="IS60" s="178"/>
      <c r="IT60" s="178"/>
      <c r="IU60" s="178"/>
      <c r="IV60" s="178"/>
      <c r="IW60" s="178"/>
      <c r="IX60" s="178"/>
      <c r="IY60" s="178"/>
      <c r="IZ60" s="178"/>
      <c r="JA60" s="178"/>
      <c r="JB60" s="178"/>
      <c r="JC60" s="178"/>
      <c r="JD60" s="178"/>
      <c r="JE60" s="178"/>
      <c r="JF60" s="178"/>
      <c r="JG60" s="178"/>
      <c r="JH60" s="178"/>
      <c r="JI60" s="178"/>
      <c r="JJ60" s="178"/>
      <c r="JK60" s="178"/>
      <c r="JL60" s="178"/>
      <c r="JM60" s="178"/>
      <c r="JN60" s="178"/>
      <c r="JO60" s="178"/>
      <c r="JP60" s="178"/>
      <c r="JQ60" s="178"/>
      <c r="JR60" s="178"/>
      <c r="JS60" s="178"/>
      <c r="JT60" s="178"/>
      <c r="JU60" s="178"/>
      <c r="JV60" s="178"/>
      <c r="JW60" s="178"/>
    </row>
    <row r="61">
      <c r="A61" s="50" t="s">
        <v>227</v>
      </c>
      <c r="B61" s="83" t="s">
        <v>480</v>
      </c>
      <c r="C61" s="50">
        <v>1811083.0</v>
      </c>
      <c r="D61" s="175">
        <v>0.0</v>
      </c>
      <c r="E61" s="175">
        <v>0.0</v>
      </c>
      <c r="F61" s="175">
        <v>0.0</v>
      </c>
      <c r="G61" s="175">
        <v>0.0</v>
      </c>
      <c r="H61" s="175">
        <v>0.0</v>
      </c>
      <c r="I61" s="175">
        <v>0.0</v>
      </c>
      <c r="J61" s="175">
        <v>0.0</v>
      </c>
      <c r="K61" s="175">
        <v>0.0</v>
      </c>
      <c r="L61" s="175">
        <v>0.0</v>
      </c>
      <c r="M61" s="175">
        <v>0.0</v>
      </c>
      <c r="N61" s="175">
        <v>0.0</v>
      </c>
      <c r="O61" s="175">
        <v>0.0</v>
      </c>
      <c r="P61" s="175">
        <v>0.0</v>
      </c>
      <c r="Q61" s="175">
        <v>0.0</v>
      </c>
      <c r="R61" s="175">
        <v>0.0</v>
      </c>
      <c r="S61" s="175">
        <v>0.0</v>
      </c>
      <c r="T61" s="175">
        <v>0.0</v>
      </c>
      <c r="U61" s="175">
        <v>0.0</v>
      </c>
      <c r="V61" s="175">
        <v>0.0</v>
      </c>
      <c r="W61" s="175">
        <v>0.0</v>
      </c>
      <c r="X61" s="175">
        <v>0.0</v>
      </c>
      <c r="Y61" s="175">
        <v>0.0</v>
      </c>
      <c r="Z61" s="175">
        <v>0.0</v>
      </c>
      <c r="AA61" s="175">
        <v>0.0</v>
      </c>
      <c r="AB61" s="175">
        <v>0.0</v>
      </c>
      <c r="AC61" s="175">
        <v>0.0</v>
      </c>
      <c r="AD61" s="175">
        <v>0.0</v>
      </c>
      <c r="AE61" s="175">
        <v>0.0</v>
      </c>
      <c r="AF61" s="175">
        <v>0.0</v>
      </c>
      <c r="AG61" s="175">
        <v>0.0</v>
      </c>
      <c r="AH61" s="175">
        <v>1000.0</v>
      </c>
      <c r="AI61" s="175">
        <v>0.0</v>
      </c>
      <c r="AJ61" s="175">
        <v>0.0</v>
      </c>
      <c r="AK61" s="175">
        <v>0.0</v>
      </c>
      <c r="AL61" s="175">
        <v>0.0</v>
      </c>
      <c r="AM61" s="175">
        <v>0.0</v>
      </c>
      <c r="AN61" s="175">
        <v>0.0</v>
      </c>
      <c r="AO61" s="175">
        <v>0.0</v>
      </c>
      <c r="AP61" s="175">
        <v>1015.0</v>
      </c>
      <c r="AQ61" s="175">
        <v>0.0</v>
      </c>
      <c r="AR61" s="175">
        <v>0.0</v>
      </c>
      <c r="AS61" s="175">
        <v>0.0</v>
      </c>
      <c r="AT61" s="175">
        <v>0.0</v>
      </c>
      <c r="AU61" s="175">
        <v>0.0</v>
      </c>
      <c r="AV61" s="175">
        <v>0.0</v>
      </c>
      <c r="AW61" s="175">
        <v>0.0</v>
      </c>
      <c r="AX61" s="175">
        <v>0.0</v>
      </c>
      <c r="AY61" s="175">
        <v>0.0</v>
      </c>
      <c r="AZ61" s="175">
        <v>0.0</v>
      </c>
      <c r="BA61" s="175">
        <v>0.0</v>
      </c>
      <c r="BB61" s="175">
        <v>1000.0</v>
      </c>
      <c r="BC61" s="175">
        <v>0.0</v>
      </c>
      <c r="BD61" s="175">
        <v>0.0</v>
      </c>
      <c r="BE61" s="175">
        <v>0.0</v>
      </c>
      <c r="BF61" s="175">
        <v>0.0</v>
      </c>
      <c r="BG61" s="175">
        <v>0.0</v>
      </c>
      <c r="BH61" s="175">
        <v>0.0</v>
      </c>
      <c r="BI61" s="175">
        <v>0.0</v>
      </c>
      <c r="BJ61" s="175">
        <v>0.0</v>
      </c>
      <c r="BK61" s="175">
        <v>0.0</v>
      </c>
      <c r="BL61" s="175">
        <v>0.0</v>
      </c>
      <c r="BM61" s="175">
        <v>0.0</v>
      </c>
      <c r="BN61" s="175">
        <v>0.0</v>
      </c>
      <c r="BO61" s="175">
        <v>0.0</v>
      </c>
      <c r="BP61" s="175">
        <v>0.0</v>
      </c>
      <c r="BQ61" s="175">
        <v>0.0</v>
      </c>
      <c r="BR61" s="175">
        <v>0.0</v>
      </c>
      <c r="BS61" s="175">
        <v>0.0</v>
      </c>
      <c r="BT61" s="175">
        <v>0.0</v>
      </c>
      <c r="BU61" s="175">
        <v>0.0</v>
      </c>
      <c r="BV61" s="175">
        <v>0.0</v>
      </c>
      <c r="BW61" s="175">
        <v>0.0</v>
      </c>
      <c r="BX61" s="175">
        <v>0.0</v>
      </c>
      <c r="BY61" s="175">
        <v>0.0</v>
      </c>
      <c r="BZ61" s="175">
        <v>0.0</v>
      </c>
      <c r="CA61" s="175">
        <v>0.0</v>
      </c>
      <c r="CB61" s="175">
        <v>0.0</v>
      </c>
      <c r="CC61" s="175">
        <v>0.0</v>
      </c>
      <c r="CD61" s="175">
        <v>0.0</v>
      </c>
      <c r="CE61" s="175">
        <v>0.0</v>
      </c>
      <c r="CF61" s="175">
        <v>0.0</v>
      </c>
      <c r="CG61" s="175">
        <v>0.0</v>
      </c>
      <c r="CH61" s="175">
        <v>0.0</v>
      </c>
      <c r="CI61" s="175">
        <v>0.0</v>
      </c>
      <c r="CJ61" s="175">
        <v>1000.0</v>
      </c>
      <c r="CK61" s="175">
        <v>0.0</v>
      </c>
      <c r="CL61" s="175">
        <v>0.0</v>
      </c>
      <c r="CM61" s="175">
        <v>0.0</v>
      </c>
      <c r="CN61" s="175">
        <v>0.0</v>
      </c>
      <c r="CO61" s="175">
        <v>0.0</v>
      </c>
      <c r="CP61" s="175">
        <v>0.0</v>
      </c>
      <c r="CQ61" s="175">
        <v>0.0</v>
      </c>
      <c r="CR61" s="175">
        <v>0.0</v>
      </c>
      <c r="CS61" s="175">
        <v>1080.0</v>
      </c>
      <c r="CT61" s="175">
        <v>0.0</v>
      </c>
      <c r="CU61" s="175">
        <v>0.0</v>
      </c>
      <c r="CV61" s="175">
        <v>0.0</v>
      </c>
      <c r="CW61" s="175">
        <v>0.0</v>
      </c>
      <c r="CX61" s="175">
        <v>0.0</v>
      </c>
      <c r="CY61" s="175">
        <v>0.0</v>
      </c>
      <c r="CZ61" s="175">
        <v>0.0</v>
      </c>
      <c r="DA61" s="175">
        <v>0.0</v>
      </c>
      <c r="DB61" s="175">
        <v>0.0</v>
      </c>
      <c r="DC61" s="175">
        <v>0.0</v>
      </c>
      <c r="DD61" s="175">
        <v>960.0</v>
      </c>
      <c r="DE61" s="175">
        <v>0.0</v>
      </c>
      <c r="DF61" s="175">
        <v>0.0</v>
      </c>
      <c r="DG61" s="175">
        <v>0.0</v>
      </c>
      <c r="DH61" s="175">
        <v>943.0</v>
      </c>
      <c r="DI61" s="175">
        <v>0.0</v>
      </c>
      <c r="DJ61" s="175">
        <v>0.0</v>
      </c>
      <c r="DK61" s="175">
        <v>0.0</v>
      </c>
      <c r="DL61" s="175">
        <v>0.0</v>
      </c>
      <c r="DM61" s="175">
        <v>0.0</v>
      </c>
      <c r="DN61" s="175">
        <v>0.0</v>
      </c>
      <c r="DO61" s="175">
        <v>0.0</v>
      </c>
      <c r="DP61" s="175">
        <v>982.0</v>
      </c>
      <c r="DQ61" s="175">
        <v>0.0</v>
      </c>
      <c r="DR61" s="175">
        <v>0.0</v>
      </c>
      <c r="DS61" s="175">
        <v>0.0</v>
      </c>
      <c r="DT61" s="175">
        <v>0.0</v>
      </c>
      <c r="DU61" s="175">
        <v>0.0</v>
      </c>
      <c r="DV61" s="175">
        <v>1015.0</v>
      </c>
      <c r="DW61" s="175">
        <v>0.0</v>
      </c>
      <c r="DX61" s="175">
        <v>0.0</v>
      </c>
      <c r="DY61" s="175">
        <v>0.0</v>
      </c>
      <c r="DZ61" s="175">
        <v>0.0</v>
      </c>
      <c r="EA61" s="175">
        <v>0.0</v>
      </c>
      <c r="EB61" s="175">
        <v>988.0</v>
      </c>
      <c r="EC61" s="175">
        <v>0.0</v>
      </c>
      <c r="ED61" s="175">
        <v>0.0</v>
      </c>
      <c r="EE61" s="175">
        <v>0.0</v>
      </c>
      <c r="EF61" s="175">
        <v>0.0</v>
      </c>
      <c r="EG61" s="175">
        <v>0.0</v>
      </c>
      <c r="EH61" s="175">
        <v>0.0</v>
      </c>
      <c r="EI61" s="175">
        <v>0.0</v>
      </c>
      <c r="EJ61" s="175">
        <v>0.0</v>
      </c>
      <c r="EK61" s="175">
        <v>0.0</v>
      </c>
      <c r="EL61" s="175">
        <v>0.0</v>
      </c>
      <c r="EM61" s="176">
        <v>0.0</v>
      </c>
      <c r="EN61" s="177">
        <f t="shared" si="1"/>
        <v>0</v>
      </c>
      <c r="EO61" s="178"/>
      <c r="EP61" s="178"/>
      <c r="EQ61" s="178"/>
      <c r="ER61" s="178"/>
      <c r="ES61" s="178"/>
      <c r="ET61" s="178"/>
      <c r="EU61" s="178"/>
      <c r="EV61" s="178"/>
      <c r="EW61" s="178"/>
      <c r="EX61" s="178"/>
      <c r="EY61" s="178"/>
      <c r="EZ61" s="178"/>
      <c r="FA61" s="178"/>
      <c r="FB61" s="178"/>
      <c r="FC61" s="178"/>
      <c r="FD61" s="178"/>
      <c r="FE61" s="178"/>
      <c r="FF61" s="178"/>
      <c r="FG61" s="178"/>
      <c r="FH61" s="178"/>
      <c r="FI61" s="178"/>
      <c r="FJ61" s="178"/>
      <c r="FK61" s="178"/>
      <c r="FL61" s="178"/>
      <c r="FM61" s="178"/>
      <c r="FN61" s="178"/>
      <c r="FO61" s="178"/>
      <c r="FP61" s="178"/>
      <c r="FQ61" s="178"/>
      <c r="FR61" s="178"/>
      <c r="FS61" s="178"/>
      <c r="FT61" s="178"/>
      <c r="FU61" s="178"/>
      <c r="FV61" s="178"/>
      <c r="FW61" s="178"/>
      <c r="FX61" s="178"/>
      <c r="FY61" s="178"/>
      <c r="FZ61" s="178"/>
      <c r="GA61" s="178"/>
      <c r="GB61" s="178"/>
      <c r="GC61" s="178"/>
      <c r="GD61" s="178"/>
      <c r="GE61" s="178"/>
      <c r="GF61" s="178"/>
      <c r="GG61" s="178"/>
      <c r="GH61" s="178"/>
      <c r="GI61" s="178"/>
      <c r="GJ61" s="178"/>
      <c r="GK61" s="178"/>
      <c r="GL61" s="178"/>
      <c r="GM61" s="178"/>
      <c r="GN61" s="178"/>
      <c r="GO61" s="178"/>
      <c r="GP61" s="178"/>
      <c r="GQ61" s="178"/>
      <c r="GR61" s="178"/>
      <c r="GS61" s="178"/>
      <c r="GT61" s="178"/>
      <c r="GU61" s="178"/>
      <c r="GV61" s="178"/>
      <c r="GW61" s="178"/>
      <c r="GX61" s="178"/>
      <c r="GY61" s="178"/>
      <c r="GZ61" s="178"/>
      <c r="HA61" s="178"/>
      <c r="HB61" s="178"/>
      <c r="HC61" s="178"/>
      <c r="HD61" s="178"/>
      <c r="HE61" s="178"/>
      <c r="HF61" s="178"/>
      <c r="HG61" s="178"/>
      <c r="HH61" s="178"/>
      <c r="HI61" s="178"/>
      <c r="HJ61" s="178"/>
      <c r="HK61" s="178"/>
      <c r="HL61" s="178"/>
      <c r="HM61" s="178"/>
      <c r="HN61" s="178"/>
      <c r="HO61" s="178"/>
      <c r="HP61" s="178"/>
      <c r="HQ61" s="178"/>
      <c r="HR61" s="178"/>
      <c r="HS61" s="178"/>
      <c r="HT61" s="178"/>
      <c r="HU61" s="178"/>
      <c r="HV61" s="178"/>
      <c r="HW61" s="178"/>
      <c r="HX61" s="178"/>
      <c r="HY61" s="178"/>
      <c r="HZ61" s="178"/>
      <c r="IA61" s="178"/>
      <c r="IB61" s="178"/>
      <c r="IC61" s="178"/>
      <c r="ID61" s="178"/>
      <c r="IE61" s="178"/>
      <c r="IF61" s="178"/>
      <c r="IG61" s="178"/>
      <c r="IH61" s="178"/>
      <c r="II61" s="178"/>
      <c r="IJ61" s="178"/>
      <c r="IK61" s="178"/>
      <c r="IL61" s="178"/>
      <c r="IM61" s="178"/>
      <c r="IN61" s="178"/>
      <c r="IO61" s="178"/>
      <c r="IP61" s="178"/>
      <c r="IQ61" s="178"/>
      <c r="IR61" s="178"/>
      <c r="IS61" s="178"/>
      <c r="IT61" s="178"/>
      <c r="IU61" s="178"/>
      <c r="IV61" s="178"/>
      <c r="IW61" s="178"/>
      <c r="IX61" s="178"/>
      <c r="IY61" s="178"/>
      <c r="IZ61" s="178"/>
      <c r="JA61" s="178"/>
      <c r="JB61" s="178"/>
      <c r="JC61" s="178"/>
      <c r="JD61" s="178"/>
      <c r="JE61" s="178"/>
      <c r="JF61" s="178"/>
      <c r="JG61" s="178"/>
      <c r="JH61" s="178"/>
      <c r="JI61" s="178"/>
      <c r="JJ61" s="178"/>
      <c r="JK61" s="178"/>
      <c r="JL61" s="178"/>
      <c r="JM61" s="178"/>
      <c r="JN61" s="178"/>
      <c r="JO61" s="178"/>
      <c r="JP61" s="178"/>
      <c r="JQ61" s="178"/>
      <c r="JR61" s="178"/>
      <c r="JS61" s="178"/>
      <c r="JT61" s="178"/>
      <c r="JU61" s="178"/>
      <c r="JV61" s="178"/>
      <c r="JW61" s="178"/>
    </row>
    <row r="62">
      <c r="A62" s="50" t="s">
        <v>227</v>
      </c>
      <c r="B62" s="83" t="s">
        <v>480</v>
      </c>
      <c r="C62" s="50">
        <v>1811084.0</v>
      </c>
      <c r="D62" s="175">
        <v>0.0</v>
      </c>
      <c r="E62" s="175">
        <v>0.0</v>
      </c>
      <c r="F62" s="175">
        <v>0.0</v>
      </c>
      <c r="G62" s="175">
        <v>0.0</v>
      </c>
      <c r="H62" s="175">
        <v>0.0</v>
      </c>
      <c r="I62" s="175">
        <v>0.0</v>
      </c>
      <c r="J62" s="175">
        <v>0.0</v>
      </c>
      <c r="K62" s="175">
        <v>0.0</v>
      </c>
      <c r="L62" s="175">
        <v>0.0</v>
      </c>
      <c r="M62" s="175">
        <v>0.0</v>
      </c>
      <c r="N62" s="175">
        <v>0.0</v>
      </c>
      <c r="O62" s="175">
        <v>0.0</v>
      </c>
      <c r="P62" s="175">
        <v>0.0</v>
      </c>
      <c r="Q62" s="175">
        <v>0.0</v>
      </c>
      <c r="R62" s="175">
        <v>0.0</v>
      </c>
      <c r="S62" s="175">
        <v>0.0</v>
      </c>
      <c r="T62" s="175">
        <v>0.0</v>
      </c>
      <c r="U62" s="175">
        <v>0.0</v>
      </c>
      <c r="V62" s="175">
        <v>0.0</v>
      </c>
      <c r="W62" s="175">
        <v>0.0</v>
      </c>
      <c r="X62" s="175">
        <v>0.0</v>
      </c>
      <c r="Y62" s="175">
        <v>0.0</v>
      </c>
      <c r="Z62" s="175">
        <v>0.0</v>
      </c>
      <c r="AA62" s="175">
        <v>0.0</v>
      </c>
      <c r="AB62" s="175">
        <v>0.0</v>
      </c>
      <c r="AC62" s="175">
        <v>0.0</v>
      </c>
      <c r="AD62" s="175">
        <v>0.0</v>
      </c>
      <c r="AE62" s="175">
        <v>0.0</v>
      </c>
      <c r="AF62" s="175">
        <v>0.0</v>
      </c>
      <c r="AG62" s="175">
        <v>0.0</v>
      </c>
      <c r="AH62" s="175">
        <v>4233.0</v>
      </c>
      <c r="AI62" s="175">
        <v>0.0</v>
      </c>
      <c r="AJ62" s="175">
        <v>0.0</v>
      </c>
      <c r="AK62" s="175">
        <v>0.0</v>
      </c>
      <c r="AL62" s="175">
        <v>0.0</v>
      </c>
      <c r="AM62" s="175">
        <v>0.0</v>
      </c>
      <c r="AN62" s="175">
        <v>0.0</v>
      </c>
      <c r="AO62" s="175">
        <v>0.0</v>
      </c>
      <c r="AP62" s="175">
        <v>4298.0</v>
      </c>
      <c r="AQ62" s="175">
        <v>0.0</v>
      </c>
      <c r="AR62" s="175">
        <v>0.0</v>
      </c>
      <c r="AS62" s="175">
        <v>0.0</v>
      </c>
      <c r="AT62" s="175">
        <v>0.0</v>
      </c>
      <c r="AU62" s="175">
        <v>0.0</v>
      </c>
      <c r="AV62" s="175">
        <v>0.0</v>
      </c>
      <c r="AW62" s="175">
        <v>0.0</v>
      </c>
      <c r="AX62" s="175">
        <v>0.0</v>
      </c>
      <c r="AY62" s="175">
        <v>0.0</v>
      </c>
      <c r="AZ62" s="175">
        <v>0.0</v>
      </c>
      <c r="BA62" s="175">
        <v>0.0</v>
      </c>
      <c r="BB62" s="175">
        <v>4233.0</v>
      </c>
      <c r="BC62" s="175">
        <v>0.0</v>
      </c>
      <c r="BD62" s="175">
        <v>0.0</v>
      </c>
      <c r="BE62" s="175">
        <v>0.0</v>
      </c>
      <c r="BF62" s="175">
        <v>0.0</v>
      </c>
      <c r="BG62" s="175">
        <v>0.0</v>
      </c>
      <c r="BH62" s="175">
        <v>0.0</v>
      </c>
      <c r="BI62" s="175">
        <v>0.0</v>
      </c>
      <c r="BJ62" s="175">
        <v>0.0</v>
      </c>
      <c r="BK62" s="175">
        <v>0.0</v>
      </c>
      <c r="BL62" s="175">
        <v>0.0</v>
      </c>
      <c r="BM62" s="175">
        <v>0.0</v>
      </c>
      <c r="BN62" s="175">
        <v>0.0</v>
      </c>
      <c r="BO62" s="175">
        <v>0.0</v>
      </c>
      <c r="BP62" s="175">
        <v>0.0</v>
      </c>
      <c r="BQ62" s="175">
        <v>0.0</v>
      </c>
      <c r="BR62" s="175">
        <v>0.0</v>
      </c>
      <c r="BS62" s="175">
        <v>0.0</v>
      </c>
      <c r="BT62" s="175">
        <v>0.0</v>
      </c>
      <c r="BU62" s="175">
        <v>0.0</v>
      </c>
      <c r="BV62" s="175">
        <v>0.0</v>
      </c>
      <c r="BW62" s="175">
        <v>0.0</v>
      </c>
      <c r="BX62" s="175">
        <v>0.0</v>
      </c>
      <c r="BY62" s="175">
        <v>0.0</v>
      </c>
      <c r="BZ62" s="175">
        <v>0.0</v>
      </c>
      <c r="CA62" s="175">
        <v>0.0</v>
      </c>
      <c r="CB62" s="175">
        <v>0.0</v>
      </c>
      <c r="CC62" s="175">
        <v>0.0</v>
      </c>
      <c r="CD62" s="175">
        <v>0.0</v>
      </c>
      <c r="CE62" s="175">
        <v>0.0</v>
      </c>
      <c r="CF62" s="175">
        <v>0.0</v>
      </c>
      <c r="CG62" s="175">
        <v>0.0</v>
      </c>
      <c r="CH62" s="175">
        <v>0.0</v>
      </c>
      <c r="CI62" s="175">
        <v>0.0</v>
      </c>
      <c r="CJ62" s="175">
        <v>4233.0</v>
      </c>
      <c r="CK62" s="175">
        <v>0.0</v>
      </c>
      <c r="CL62" s="175">
        <v>0.0</v>
      </c>
      <c r="CM62" s="175">
        <v>0.0</v>
      </c>
      <c r="CN62" s="175">
        <v>0.0</v>
      </c>
      <c r="CO62" s="175">
        <v>0.0</v>
      </c>
      <c r="CP62" s="175">
        <v>0.0</v>
      </c>
      <c r="CQ62" s="175">
        <v>0.0</v>
      </c>
      <c r="CR62" s="175">
        <v>0.0</v>
      </c>
      <c r="CS62" s="175">
        <v>4572.0</v>
      </c>
      <c r="CT62" s="175">
        <v>0.0</v>
      </c>
      <c r="CU62" s="175">
        <v>0.0</v>
      </c>
      <c r="CV62" s="175">
        <v>0.0</v>
      </c>
      <c r="CW62" s="175">
        <v>0.0</v>
      </c>
      <c r="CX62" s="175">
        <v>0.0</v>
      </c>
      <c r="CY62" s="175">
        <v>0.0</v>
      </c>
      <c r="CZ62" s="175">
        <v>0.0</v>
      </c>
      <c r="DA62" s="175">
        <v>0.0</v>
      </c>
      <c r="DB62" s="175">
        <v>0.0</v>
      </c>
      <c r="DC62" s="175">
        <v>0.0</v>
      </c>
      <c r="DD62" s="175">
        <v>4064.0</v>
      </c>
      <c r="DE62" s="175">
        <v>0.0</v>
      </c>
      <c r="DF62" s="175">
        <v>0.0</v>
      </c>
      <c r="DG62" s="175">
        <v>0.0</v>
      </c>
      <c r="DH62" s="175">
        <v>3991.0</v>
      </c>
      <c r="DI62" s="175">
        <v>0.0</v>
      </c>
      <c r="DJ62" s="175">
        <v>0.0</v>
      </c>
      <c r="DK62" s="175">
        <v>0.0</v>
      </c>
      <c r="DL62" s="175">
        <v>0.0</v>
      </c>
      <c r="DM62" s="175">
        <v>0.0</v>
      </c>
      <c r="DN62" s="175">
        <v>0.0</v>
      </c>
      <c r="DO62" s="175">
        <v>0.0</v>
      </c>
      <c r="DP62" s="175">
        <v>4156.0</v>
      </c>
      <c r="DQ62" s="175">
        <v>0.0</v>
      </c>
      <c r="DR62" s="175">
        <v>0.0</v>
      </c>
      <c r="DS62" s="175">
        <v>0.0</v>
      </c>
      <c r="DT62" s="175">
        <v>0.0</v>
      </c>
      <c r="DU62" s="175">
        <v>0.0</v>
      </c>
      <c r="DV62" s="175">
        <v>4298.0</v>
      </c>
      <c r="DW62" s="175">
        <v>0.0</v>
      </c>
      <c r="DX62" s="175">
        <v>0.0</v>
      </c>
      <c r="DY62" s="175">
        <v>0.0</v>
      </c>
      <c r="DZ62" s="175">
        <v>0.0</v>
      </c>
      <c r="EA62" s="175">
        <v>0.0</v>
      </c>
      <c r="EB62" s="175">
        <v>4184.0</v>
      </c>
      <c r="EC62" s="175">
        <v>0.0</v>
      </c>
      <c r="ED62" s="175">
        <v>0.0</v>
      </c>
      <c r="EE62" s="175">
        <v>0.0</v>
      </c>
      <c r="EF62" s="175">
        <v>0.0</v>
      </c>
      <c r="EG62" s="175">
        <v>0.0</v>
      </c>
      <c r="EH62" s="175">
        <v>0.0</v>
      </c>
      <c r="EI62" s="175">
        <v>0.0</v>
      </c>
      <c r="EJ62" s="175">
        <v>0.0</v>
      </c>
      <c r="EK62" s="175">
        <v>0.0</v>
      </c>
      <c r="EL62" s="175">
        <v>0.0</v>
      </c>
      <c r="EM62" s="176">
        <v>0.0</v>
      </c>
      <c r="EN62" s="177">
        <f t="shared" si="1"/>
        <v>0</v>
      </c>
      <c r="EO62" s="178"/>
      <c r="EP62" s="178"/>
      <c r="EQ62" s="178"/>
      <c r="ER62" s="178"/>
      <c r="ES62" s="178"/>
      <c r="ET62" s="178"/>
      <c r="EU62" s="178"/>
      <c r="EV62" s="178"/>
      <c r="EW62" s="178"/>
      <c r="EX62" s="178"/>
      <c r="EY62" s="178"/>
      <c r="EZ62" s="178"/>
      <c r="FA62" s="178"/>
      <c r="FB62" s="178"/>
      <c r="FC62" s="178"/>
      <c r="FD62" s="178"/>
      <c r="FE62" s="178"/>
      <c r="FF62" s="178"/>
      <c r="FG62" s="178"/>
      <c r="FH62" s="178"/>
      <c r="FI62" s="178"/>
      <c r="FJ62" s="178"/>
      <c r="FK62" s="178"/>
      <c r="FL62" s="178"/>
      <c r="FM62" s="178"/>
      <c r="FN62" s="178"/>
      <c r="FO62" s="178"/>
      <c r="FP62" s="178"/>
      <c r="FQ62" s="178"/>
      <c r="FR62" s="178"/>
      <c r="FS62" s="178"/>
      <c r="FT62" s="178"/>
      <c r="FU62" s="178"/>
      <c r="FV62" s="178"/>
      <c r="FW62" s="178"/>
      <c r="FX62" s="178"/>
      <c r="FY62" s="178"/>
      <c r="FZ62" s="178"/>
      <c r="GA62" s="178"/>
      <c r="GB62" s="178"/>
      <c r="GC62" s="178"/>
      <c r="GD62" s="178"/>
      <c r="GE62" s="178"/>
      <c r="GF62" s="178"/>
      <c r="GG62" s="178"/>
      <c r="GH62" s="178"/>
      <c r="GI62" s="178"/>
      <c r="GJ62" s="178"/>
      <c r="GK62" s="178"/>
      <c r="GL62" s="178"/>
      <c r="GM62" s="178"/>
      <c r="GN62" s="178"/>
      <c r="GO62" s="178"/>
      <c r="GP62" s="178"/>
      <c r="GQ62" s="178"/>
      <c r="GR62" s="178"/>
      <c r="GS62" s="178"/>
      <c r="GT62" s="178"/>
      <c r="GU62" s="178"/>
      <c r="GV62" s="178"/>
      <c r="GW62" s="178"/>
      <c r="GX62" s="178"/>
      <c r="GY62" s="178"/>
      <c r="GZ62" s="178"/>
      <c r="HA62" s="178"/>
      <c r="HB62" s="178"/>
      <c r="HC62" s="178"/>
      <c r="HD62" s="178"/>
      <c r="HE62" s="178"/>
      <c r="HF62" s="178"/>
      <c r="HG62" s="178"/>
      <c r="HH62" s="178"/>
      <c r="HI62" s="178"/>
      <c r="HJ62" s="178"/>
      <c r="HK62" s="178"/>
      <c r="HL62" s="178"/>
      <c r="HM62" s="178"/>
      <c r="HN62" s="178"/>
      <c r="HO62" s="178"/>
      <c r="HP62" s="178"/>
      <c r="HQ62" s="178"/>
      <c r="HR62" s="178"/>
      <c r="HS62" s="178"/>
      <c r="HT62" s="178"/>
      <c r="HU62" s="178"/>
      <c r="HV62" s="178"/>
      <c r="HW62" s="178"/>
      <c r="HX62" s="178"/>
      <c r="HY62" s="178"/>
      <c r="HZ62" s="178"/>
      <c r="IA62" s="178"/>
      <c r="IB62" s="178"/>
      <c r="IC62" s="178"/>
      <c r="ID62" s="178"/>
      <c r="IE62" s="178"/>
      <c r="IF62" s="178"/>
      <c r="IG62" s="178"/>
      <c r="IH62" s="178"/>
      <c r="II62" s="178"/>
      <c r="IJ62" s="178"/>
      <c r="IK62" s="178"/>
      <c r="IL62" s="178"/>
      <c r="IM62" s="178"/>
      <c r="IN62" s="178"/>
      <c r="IO62" s="178"/>
      <c r="IP62" s="178"/>
      <c r="IQ62" s="178"/>
      <c r="IR62" s="178"/>
      <c r="IS62" s="178"/>
      <c r="IT62" s="178"/>
      <c r="IU62" s="178"/>
      <c r="IV62" s="178"/>
      <c r="IW62" s="178"/>
      <c r="IX62" s="178"/>
      <c r="IY62" s="178"/>
      <c r="IZ62" s="178"/>
      <c r="JA62" s="178"/>
      <c r="JB62" s="178"/>
      <c r="JC62" s="178"/>
      <c r="JD62" s="178"/>
      <c r="JE62" s="178"/>
      <c r="JF62" s="178"/>
      <c r="JG62" s="178"/>
      <c r="JH62" s="178"/>
      <c r="JI62" s="178"/>
      <c r="JJ62" s="178"/>
      <c r="JK62" s="178"/>
      <c r="JL62" s="178"/>
      <c r="JM62" s="178"/>
      <c r="JN62" s="178"/>
      <c r="JO62" s="178"/>
      <c r="JP62" s="178"/>
      <c r="JQ62" s="178"/>
      <c r="JR62" s="178"/>
      <c r="JS62" s="178"/>
      <c r="JT62" s="178"/>
      <c r="JU62" s="178"/>
      <c r="JV62" s="178"/>
      <c r="JW62" s="178"/>
    </row>
    <row r="63">
      <c r="A63" s="50" t="s">
        <v>227</v>
      </c>
      <c r="B63" s="83" t="s">
        <v>480</v>
      </c>
      <c r="C63" s="50">
        <v>1811086.0</v>
      </c>
      <c r="D63" s="175">
        <v>0.0</v>
      </c>
      <c r="E63" s="175">
        <v>0.0</v>
      </c>
      <c r="F63" s="175">
        <v>0.0</v>
      </c>
      <c r="G63" s="175">
        <v>0.0</v>
      </c>
      <c r="H63" s="175">
        <v>0.0</v>
      </c>
      <c r="I63" s="175">
        <v>0.0</v>
      </c>
      <c r="J63" s="175">
        <v>0.0</v>
      </c>
      <c r="K63" s="175">
        <v>0.0</v>
      </c>
      <c r="L63" s="175">
        <v>0.0</v>
      </c>
      <c r="M63" s="175">
        <v>0.0</v>
      </c>
      <c r="N63" s="175">
        <v>0.0</v>
      </c>
      <c r="O63" s="175">
        <v>0.0</v>
      </c>
      <c r="P63" s="175">
        <v>0.0</v>
      </c>
      <c r="Q63" s="175">
        <v>0.0</v>
      </c>
      <c r="R63" s="175">
        <v>0.0</v>
      </c>
      <c r="S63" s="175">
        <v>0.0</v>
      </c>
      <c r="T63" s="175">
        <v>0.0</v>
      </c>
      <c r="U63" s="175">
        <v>0.0</v>
      </c>
      <c r="V63" s="175">
        <v>0.0</v>
      </c>
      <c r="W63" s="175">
        <v>0.0</v>
      </c>
      <c r="X63" s="175">
        <v>0.0</v>
      </c>
      <c r="Y63" s="175">
        <v>0.0</v>
      </c>
      <c r="Z63" s="175">
        <v>0.0</v>
      </c>
      <c r="AA63" s="175">
        <v>0.0</v>
      </c>
      <c r="AB63" s="175">
        <v>0.0</v>
      </c>
      <c r="AC63" s="175">
        <v>0.0</v>
      </c>
      <c r="AD63" s="175">
        <v>0.0</v>
      </c>
      <c r="AE63" s="175">
        <v>0.0</v>
      </c>
      <c r="AF63" s="175">
        <v>0.0</v>
      </c>
      <c r="AG63" s="175">
        <v>0.0</v>
      </c>
      <c r="AH63" s="175">
        <v>1367.0</v>
      </c>
      <c r="AI63" s="175">
        <v>0.0</v>
      </c>
      <c r="AJ63" s="175">
        <v>0.0</v>
      </c>
      <c r="AK63" s="175">
        <v>0.0</v>
      </c>
      <c r="AL63" s="175">
        <v>0.0</v>
      </c>
      <c r="AM63" s="175">
        <v>0.0</v>
      </c>
      <c r="AN63" s="175">
        <v>0.0</v>
      </c>
      <c r="AO63" s="175">
        <v>0.0</v>
      </c>
      <c r="AP63" s="175">
        <v>1388.0</v>
      </c>
      <c r="AQ63" s="175">
        <v>0.0</v>
      </c>
      <c r="AR63" s="175">
        <v>0.0</v>
      </c>
      <c r="AS63" s="175">
        <v>0.0</v>
      </c>
      <c r="AT63" s="175">
        <v>0.0</v>
      </c>
      <c r="AU63" s="175">
        <v>0.0</v>
      </c>
      <c r="AV63" s="175">
        <v>0.0</v>
      </c>
      <c r="AW63" s="175">
        <v>0.0</v>
      </c>
      <c r="AX63" s="175">
        <v>0.0</v>
      </c>
      <c r="AY63" s="175">
        <v>0.0</v>
      </c>
      <c r="AZ63" s="175">
        <v>0.0</v>
      </c>
      <c r="BA63" s="175">
        <v>0.0</v>
      </c>
      <c r="BB63" s="175">
        <v>1367.0</v>
      </c>
      <c r="BC63" s="175">
        <v>0.0</v>
      </c>
      <c r="BD63" s="175">
        <v>0.0</v>
      </c>
      <c r="BE63" s="175">
        <v>0.0</v>
      </c>
      <c r="BF63" s="175">
        <v>0.0</v>
      </c>
      <c r="BG63" s="175">
        <v>0.0</v>
      </c>
      <c r="BH63" s="175">
        <v>0.0</v>
      </c>
      <c r="BI63" s="175">
        <v>0.0</v>
      </c>
      <c r="BJ63" s="175">
        <v>0.0</v>
      </c>
      <c r="BK63" s="175">
        <v>0.0</v>
      </c>
      <c r="BL63" s="175">
        <v>0.0</v>
      </c>
      <c r="BM63" s="175">
        <v>0.0</v>
      </c>
      <c r="BN63" s="175">
        <v>0.0</v>
      </c>
      <c r="BO63" s="175">
        <v>0.0</v>
      </c>
      <c r="BP63" s="175">
        <v>0.0</v>
      </c>
      <c r="BQ63" s="175">
        <v>0.0</v>
      </c>
      <c r="BR63" s="175">
        <v>0.0</v>
      </c>
      <c r="BS63" s="175">
        <v>0.0</v>
      </c>
      <c r="BT63" s="175">
        <v>0.0</v>
      </c>
      <c r="BU63" s="175">
        <v>0.0</v>
      </c>
      <c r="BV63" s="175">
        <v>0.0</v>
      </c>
      <c r="BW63" s="175">
        <v>0.0</v>
      </c>
      <c r="BX63" s="175">
        <v>0.0</v>
      </c>
      <c r="BY63" s="175">
        <v>0.0</v>
      </c>
      <c r="BZ63" s="175">
        <v>0.0</v>
      </c>
      <c r="CA63" s="175">
        <v>0.0</v>
      </c>
      <c r="CB63" s="175">
        <v>0.0</v>
      </c>
      <c r="CC63" s="175">
        <v>0.0</v>
      </c>
      <c r="CD63" s="175">
        <v>0.0</v>
      </c>
      <c r="CE63" s="175">
        <v>0.0</v>
      </c>
      <c r="CF63" s="175">
        <v>0.0</v>
      </c>
      <c r="CG63" s="175">
        <v>0.0</v>
      </c>
      <c r="CH63" s="175">
        <v>0.0</v>
      </c>
      <c r="CI63" s="175">
        <v>0.0</v>
      </c>
      <c r="CJ63" s="175">
        <v>1367.0</v>
      </c>
      <c r="CK63" s="175">
        <v>0.0</v>
      </c>
      <c r="CL63" s="175">
        <v>0.0</v>
      </c>
      <c r="CM63" s="175">
        <v>0.0</v>
      </c>
      <c r="CN63" s="175">
        <v>0.0</v>
      </c>
      <c r="CO63" s="175">
        <v>0.0</v>
      </c>
      <c r="CP63" s="175">
        <v>0.0</v>
      </c>
      <c r="CQ63" s="175">
        <v>0.0</v>
      </c>
      <c r="CR63" s="175">
        <v>0.0</v>
      </c>
      <c r="CS63" s="175">
        <v>1476.0</v>
      </c>
      <c r="CT63" s="175">
        <v>0.0</v>
      </c>
      <c r="CU63" s="175">
        <v>0.0</v>
      </c>
      <c r="CV63" s="175">
        <v>0.0</v>
      </c>
      <c r="CW63" s="175">
        <v>0.0</v>
      </c>
      <c r="CX63" s="175">
        <v>0.0</v>
      </c>
      <c r="CY63" s="175">
        <v>0.0</v>
      </c>
      <c r="CZ63" s="175">
        <v>0.0</v>
      </c>
      <c r="DA63" s="175">
        <v>0.0</v>
      </c>
      <c r="DB63" s="175">
        <v>0.0</v>
      </c>
      <c r="DC63" s="175">
        <v>0.0</v>
      </c>
      <c r="DD63" s="175">
        <v>1312.0</v>
      </c>
      <c r="DE63" s="175">
        <v>0.0</v>
      </c>
      <c r="DF63" s="175">
        <v>0.0</v>
      </c>
      <c r="DG63" s="175">
        <v>0.0</v>
      </c>
      <c r="DH63" s="175">
        <v>1289.0</v>
      </c>
      <c r="DI63" s="175">
        <v>0.0</v>
      </c>
      <c r="DJ63" s="175">
        <v>0.0</v>
      </c>
      <c r="DK63" s="175">
        <v>0.0</v>
      </c>
      <c r="DL63" s="175">
        <v>0.0</v>
      </c>
      <c r="DM63" s="175">
        <v>0.0</v>
      </c>
      <c r="DN63" s="175">
        <v>0.0</v>
      </c>
      <c r="DO63" s="175">
        <v>0.0</v>
      </c>
      <c r="DP63" s="175">
        <v>1342.0</v>
      </c>
      <c r="DQ63" s="175">
        <v>0.0</v>
      </c>
      <c r="DR63" s="175">
        <v>0.0</v>
      </c>
      <c r="DS63" s="175">
        <v>0.0</v>
      </c>
      <c r="DT63" s="175">
        <v>0.0</v>
      </c>
      <c r="DU63" s="175">
        <v>0.0</v>
      </c>
      <c r="DV63" s="175">
        <v>1388.0</v>
      </c>
      <c r="DW63" s="175">
        <v>0.0</v>
      </c>
      <c r="DX63" s="175">
        <v>0.0</v>
      </c>
      <c r="DY63" s="175">
        <v>0.0</v>
      </c>
      <c r="DZ63" s="175">
        <v>0.0</v>
      </c>
      <c r="EA63" s="175">
        <v>0.0</v>
      </c>
      <c r="EB63" s="175">
        <v>0.0</v>
      </c>
      <c r="EC63" s="175">
        <v>1351.0</v>
      </c>
      <c r="ED63" s="175">
        <v>0.0</v>
      </c>
      <c r="EE63" s="175">
        <v>0.0</v>
      </c>
      <c r="EF63" s="175">
        <v>0.0</v>
      </c>
      <c r="EG63" s="175">
        <v>0.0</v>
      </c>
      <c r="EH63" s="175">
        <v>0.0</v>
      </c>
      <c r="EI63" s="175">
        <v>0.0</v>
      </c>
      <c r="EJ63" s="175">
        <v>0.0</v>
      </c>
      <c r="EK63" s="175">
        <v>0.0</v>
      </c>
      <c r="EL63" s="175">
        <v>0.0</v>
      </c>
      <c r="EM63" s="176">
        <v>0.0</v>
      </c>
      <c r="EN63" s="177">
        <f t="shared" si="1"/>
        <v>0</v>
      </c>
      <c r="EO63" s="178"/>
      <c r="EP63" s="178"/>
      <c r="EQ63" s="178"/>
      <c r="ER63" s="178"/>
      <c r="ES63" s="178"/>
      <c r="ET63" s="178"/>
      <c r="EU63" s="178"/>
      <c r="EV63" s="178"/>
      <c r="EW63" s="178"/>
      <c r="EX63" s="178"/>
      <c r="EY63" s="178"/>
      <c r="EZ63" s="178"/>
      <c r="FA63" s="178"/>
      <c r="FB63" s="178"/>
      <c r="FC63" s="178"/>
      <c r="FD63" s="178"/>
      <c r="FE63" s="178"/>
      <c r="FF63" s="178"/>
      <c r="FG63" s="178"/>
      <c r="FH63" s="178"/>
      <c r="FI63" s="178"/>
      <c r="FJ63" s="178"/>
      <c r="FK63" s="178"/>
      <c r="FL63" s="178"/>
      <c r="FM63" s="178"/>
      <c r="FN63" s="178"/>
      <c r="FO63" s="178"/>
      <c r="FP63" s="178"/>
      <c r="FQ63" s="178"/>
      <c r="FR63" s="178"/>
      <c r="FS63" s="178"/>
      <c r="FT63" s="178"/>
      <c r="FU63" s="178"/>
      <c r="FV63" s="178"/>
      <c r="FW63" s="178"/>
      <c r="FX63" s="178"/>
      <c r="FY63" s="178"/>
      <c r="FZ63" s="178"/>
      <c r="GA63" s="178"/>
      <c r="GB63" s="178"/>
      <c r="GC63" s="178"/>
      <c r="GD63" s="178"/>
      <c r="GE63" s="178"/>
      <c r="GF63" s="178"/>
      <c r="GG63" s="178"/>
      <c r="GH63" s="178"/>
      <c r="GI63" s="178"/>
      <c r="GJ63" s="178"/>
      <c r="GK63" s="178"/>
      <c r="GL63" s="178"/>
      <c r="GM63" s="178"/>
      <c r="GN63" s="178"/>
      <c r="GO63" s="178"/>
      <c r="GP63" s="178"/>
      <c r="GQ63" s="178"/>
      <c r="GR63" s="178"/>
      <c r="GS63" s="178"/>
      <c r="GT63" s="178"/>
      <c r="GU63" s="178"/>
      <c r="GV63" s="178"/>
      <c r="GW63" s="178"/>
      <c r="GX63" s="178"/>
      <c r="GY63" s="178"/>
      <c r="GZ63" s="178"/>
      <c r="HA63" s="178"/>
      <c r="HB63" s="178"/>
      <c r="HC63" s="178"/>
      <c r="HD63" s="178"/>
      <c r="HE63" s="178"/>
      <c r="HF63" s="178"/>
      <c r="HG63" s="178"/>
      <c r="HH63" s="178"/>
      <c r="HI63" s="178"/>
      <c r="HJ63" s="178"/>
      <c r="HK63" s="178"/>
      <c r="HL63" s="178"/>
      <c r="HM63" s="178"/>
      <c r="HN63" s="178"/>
      <c r="HO63" s="178"/>
      <c r="HP63" s="178"/>
      <c r="HQ63" s="178"/>
      <c r="HR63" s="178"/>
      <c r="HS63" s="178"/>
      <c r="HT63" s="178"/>
      <c r="HU63" s="178"/>
      <c r="HV63" s="178"/>
      <c r="HW63" s="178"/>
      <c r="HX63" s="178"/>
      <c r="HY63" s="178"/>
      <c r="HZ63" s="178"/>
      <c r="IA63" s="178"/>
      <c r="IB63" s="178"/>
      <c r="IC63" s="178"/>
      <c r="ID63" s="178"/>
      <c r="IE63" s="178"/>
      <c r="IF63" s="178"/>
      <c r="IG63" s="178"/>
      <c r="IH63" s="178"/>
      <c r="II63" s="178"/>
      <c r="IJ63" s="178"/>
      <c r="IK63" s="178"/>
      <c r="IL63" s="178"/>
      <c r="IM63" s="178"/>
      <c r="IN63" s="178"/>
      <c r="IO63" s="178"/>
      <c r="IP63" s="178"/>
      <c r="IQ63" s="178"/>
      <c r="IR63" s="178"/>
      <c r="IS63" s="178"/>
      <c r="IT63" s="178"/>
      <c r="IU63" s="178"/>
      <c r="IV63" s="178"/>
      <c r="IW63" s="178"/>
      <c r="IX63" s="178"/>
      <c r="IY63" s="178"/>
      <c r="IZ63" s="178"/>
      <c r="JA63" s="178"/>
      <c r="JB63" s="178"/>
      <c r="JC63" s="178"/>
      <c r="JD63" s="178"/>
      <c r="JE63" s="178"/>
      <c r="JF63" s="178"/>
      <c r="JG63" s="178"/>
      <c r="JH63" s="178"/>
      <c r="JI63" s="178"/>
      <c r="JJ63" s="178"/>
      <c r="JK63" s="178"/>
      <c r="JL63" s="178"/>
      <c r="JM63" s="178"/>
      <c r="JN63" s="178"/>
      <c r="JO63" s="178"/>
      <c r="JP63" s="178"/>
      <c r="JQ63" s="178"/>
      <c r="JR63" s="178"/>
      <c r="JS63" s="178"/>
      <c r="JT63" s="178"/>
      <c r="JU63" s="178"/>
      <c r="JV63" s="178"/>
      <c r="JW63" s="178"/>
    </row>
    <row r="64">
      <c r="A64" s="50" t="s">
        <v>227</v>
      </c>
      <c r="B64" s="83" t="s">
        <v>480</v>
      </c>
      <c r="C64" s="50">
        <v>1811087.0</v>
      </c>
      <c r="D64" s="175">
        <v>0.0</v>
      </c>
      <c r="E64" s="175">
        <v>0.0</v>
      </c>
      <c r="F64" s="175">
        <v>0.0</v>
      </c>
      <c r="G64" s="175">
        <v>0.0</v>
      </c>
      <c r="H64" s="175">
        <v>0.0</v>
      </c>
      <c r="I64" s="175">
        <v>0.0</v>
      </c>
      <c r="J64" s="175">
        <v>0.0</v>
      </c>
      <c r="K64" s="175">
        <v>0.0</v>
      </c>
      <c r="L64" s="175">
        <v>0.0</v>
      </c>
      <c r="M64" s="175">
        <v>0.0</v>
      </c>
      <c r="N64" s="175">
        <v>0.0</v>
      </c>
      <c r="O64" s="175">
        <v>0.0</v>
      </c>
      <c r="P64" s="175">
        <v>0.0</v>
      </c>
      <c r="Q64" s="175">
        <v>0.0</v>
      </c>
      <c r="R64" s="175">
        <v>0.0</v>
      </c>
      <c r="S64" s="175">
        <v>0.0</v>
      </c>
      <c r="T64" s="175">
        <v>0.0</v>
      </c>
      <c r="U64" s="175">
        <v>0.0</v>
      </c>
      <c r="V64" s="175">
        <v>0.0</v>
      </c>
      <c r="W64" s="175">
        <v>0.0</v>
      </c>
      <c r="X64" s="175">
        <v>0.0</v>
      </c>
      <c r="Y64" s="175">
        <v>0.0</v>
      </c>
      <c r="Z64" s="175">
        <v>0.0</v>
      </c>
      <c r="AA64" s="175">
        <v>0.0</v>
      </c>
      <c r="AB64" s="175">
        <v>0.0</v>
      </c>
      <c r="AC64" s="175">
        <v>0.0</v>
      </c>
      <c r="AD64" s="175">
        <v>0.0</v>
      </c>
      <c r="AE64" s="175">
        <v>0.0</v>
      </c>
      <c r="AF64" s="175">
        <v>0.0</v>
      </c>
      <c r="AG64" s="175">
        <v>0.0</v>
      </c>
      <c r="AH64" s="175">
        <v>2433.0</v>
      </c>
      <c r="AI64" s="175">
        <v>0.0</v>
      </c>
      <c r="AJ64" s="175">
        <v>0.0</v>
      </c>
      <c r="AK64" s="175">
        <v>0.0</v>
      </c>
      <c r="AL64" s="175">
        <v>0.0</v>
      </c>
      <c r="AM64" s="175">
        <v>0.0</v>
      </c>
      <c r="AN64" s="175">
        <v>0.0</v>
      </c>
      <c r="AO64" s="175">
        <v>0.0</v>
      </c>
      <c r="AP64" s="175">
        <v>2471.0</v>
      </c>
      <c r="AQ64" s="175">
        <v>0.0</v>
      </c>
      <c r="AR64" s="175">
        <v>0.0</v>
      </c>
      <c r="AS64" s="175">
        <v>0.0</v>
      </c>
      <c r="AT64" s="175">
        <v>0.0</v>
      </c>
      <c r="AU64" s="175">
        <v>0.0</v>
      </c>
      <c r="AV64" s="175">
        <v>0.0</v>
      </c>
      <c r="AW64" s="175">
        <v>0.0</v>
      </c>
      <c r="AX64" s="175">
        <v>0.0</v>
      </c>
      <c r="AY64" s="175">
        <v>0.0</v>
      </c>
      <c r="AZ64" s="175">
        <v>0.0</v>
      </c>
      <c r="BA64" s="175">
        <v>0.0</v>
      </c>
      <c r="BB64" s="175">
        <v>2433.0</v>
      </c>
      <c r="BC64" s="175">
        <v>0.0</v>
      </c>
      <c r="BD64" s="175">
        <v>0.0</v>
      </c>
      <c r="BE64" s="175">
        <v>0.0</v>
      </c>
      <c r="BF64" s="175">
        <v>0.0</v>
      </c>
      <c r="BG64" s="175">
        <v>0.0</v>
      </c>
      <c r="BH64" s="175">
        <v>0.0</v>
      </c>
      <c r="BI64" s="175">
        <v>0.0</v>
      </c>
      <c r="BJ64" s="175">
        <v>0.0</v>
      </c>
      <c r="BK64" s="175">
        <v>0.0</v>
      </c>
      <c r="BL64" s="175">
        <v>0.0</v>
      </c>
      <c r="BM64" s="175">
        <v>0.0</v>
      </c>
      <c r="BN64" s="175">
        <v>0.0</v>
      </c>
      <c r="BO64" s="175">
        <v>0.0</v>
      </c>
      <c r="BP64" s="175">
        <v>0.0</v>
      </c>
      <c r="BQ64" s="175">
        <v>0.0</v>
      </c>
      <c r="BR64" s="175">
        <v>0.0</v>
      </c>
      <c r="BS64" s="175">
        <v>0.0</v>
      </c>
      <c r="BT64" s="175">
        <v>0.0</v>
      </c>
      <c r="BU64" s="175">
        <v>0.0</v>
      </c>
      <c r="BV64" s="175">
        <v>0.0</v>
      </c>
      <c r="BW64" s="175">
        <v>0.0</v>
      </c>
      <c r="BX64" s="175">
        <v>0.0</v>
      </c>
      <c r="BY64" s="175">
        <v>0.0</v>
      </c>
      <c r="BZ64" s="175">
        <v>0.0</v>
      </c>
      <c r="CA64" s="175">
        <v>0.0</v>
      </c>
      <c r="CB64" s="175">
        <v>0.0</v>
      </c>
      <c r="CC64" s="175">
        <v>0.0</v>
      </c>
      <c r="CD64" s="175">
        <v>0.0</v>
      </c>
      <c r="CE64" s="175">
        <v>0.0</v>
      </c>
      <c r="CF64" s="175">
        <v>0.0</v>
      </c>
      <c r="CG64" s="175">
        <v>0.0</v>
      </c>
      <c r="CH64" s="175">
        <v>0.0</v>
      </c>
      <c r="CI64" s="175">
        <v>0.0</v>
      </c>
      <c r="CJ64" s="175">
        <v>2433.0</v>
      </c>
      <c r="CK64" s="175">
        <v>0.0</v>
      </c>
      <c r="CL64" s="175">
        <v>0.0</v>
      </c>
      <c r="CM64" s="175">
        <v>0.0</v>
      </c>
      <c r="CN64" s="175">
        <v>0.0</v>
      </c>
      <c r="CO64" s="175">
        <v>0.0</v>
      </c>
      <c r="CP64" s="175">
        <v>0.0</v>
      </c>
      <c r="CQ64" s="175">
        <v>0.0</v>
      </c>
      <c r="CR64" s="175">
        <v>0.0</v>
      </c>
      <c r="CS64" s="175">
        <v>2628.0</v>
      </c>
      <c r="CT64" s="175">
        <v>0.0</v>
      </c>
      <c r="CU64" s="175">
        <v>0.0</v>
      </c>
      <c r="CV64" s="175">
        <v>0.0</v>
      </c>
      <c r="CW64" s="175">
        <v>0.0</v>
      </c>
      <c r="CX64" s="175">
        <v>0.0</v>
      </c>
      <c r="CY64" s="175">
        <v>0.0</v>
      </c>
      <c r="CZ64" s="175">
        <v>0.0</v>
      </c>
      <c r="DA64" s="175">
        <v>0.0</v>
      </c>
      <c r="DB64" s="175">
        <v>0.0</v>
      </c>
      <c r="DC64" s="175">
        <v>0.0</v>
      </c>
      <c r="DD64" s="175">
        <v>2336.0</v>
      </c>
      <c r="DE64" s="175">
        <v>0.0</v>
      </c>
      <c r="DF64" s="175">
        <v>0.0</v>
      </c>
      <c r="DG64" s="175">
        <v>0.0</v>
      </c>
      <c r="DH64" s="175">
        <v>2294.0</v>
      </c>
      <c r="DI64" s="175">
        <v>0.0</v>
      </c>
      <c r="DJ64" s="175">
        <v>0.0</v>
      </c>
      <c r="DK64" s="175">
        <v>0.0</v>
      </c>
      <c r="DL64" s="175">
        <v>0.0</v>
      </c>
      <c r="DM64" s="175">
        <v>0.0</v>
      </c>
      <c r="DN64" s="175">
        <v>0.0</v>
      </c>
      <c r="DO64" s="175">
        <v>0.0</v>
      </c>
      <c r="DP64" s="175">
        <v>2389.0</v>
      </c>
      <c r="DQ64" s="175">
        <v>0.0</v>
      </c>
      <c r="DR64" s="175">
        <v>0.0</v>
      </c>
      <c r="DS64" s="175">
        <v>0.0</v>
      </c>
      <c r="DT64" s="175">
        <v>0.0</v>
      </c>
      <c r="DU64" s="175">
        <v>0.0</v>
      </c>
      <c r="DV64" s="175">
        <v>2471.0</v>
      </c>
      <c r="DW64" s="175">
        <v>0.0</v>
      </c>
      <c r="DX64" s="175">
        <v>0.0</v>
      </c>
      <c r="DY64" s="175">
        <v>0.0</v>
      </c>
      <c r="DZ64" s="175">
        <v>0.0</v>
      </c>
      <c r="EA64" s="175">
        <v>0.0</v>
      </c>
      <c r="EB64" s="175">
        <v>0.0</v>
      </c>
      <c r="EC64" s="175">
        <v>2405.0</v>
      </c>
      <c r="ED64" s="175">
        <v>0.0</v>
      </c>
      <c r="EE64" s="175">
        <v>0.0</v>
      </c>
      <c r="EF64" s="175">
        <v>0.0</v>
      </c>
      <c r="EG64" s="175">
        <v>0.0</v>
      </c>
      <c r="EH64" s="175">
        <v>0.0</v>
      </c>
      <c r="EI64" s="175">
        <v>0.0</v>
      </c>
      <c r="EJ64" s="175">
        <v>0.0</v>
      </c>
      <c r="EK64" s="175">
        <v>0.0</v>
      </c>
      <c r="EL64" s="175">
        <v>0.0</v>
      </c>
      <c r="EM64" s="176">
        <v>0.0</v>
      </c>
      <c r="EN64" s="177">
        <f t="shared" si="1"/>
        <v>0</v>
      </c>
      <c r="EO64" s="178"/>
      <c r="EP64" s="178"/>
      <c r="EQ64" s="178"/>
      <c r="ER64" s="178"/>
      <c r="ES64" s="178"/>
      <c r="ET64" s="178"/>
      <c r="EU64" s="178"/>
      <c r="EV64" s="178"/>
      <c r="EW64" s="178"/>
      <c r="EX64" s="178"/>
      <c r="EY64" s="178"/>
      <c r="EZ64" s="178"/>
      <c r="FA64" s="178"/>
      <c r="FB64" s="178"/>
      <c r="FC64" s="178"/>
      <c r="FD64" s="178"/>
      <c r="FE64" s="178"/>
      <c r="FF64" s="178"/>
      <c r="FG64" s="178"/>
      <c r="FH64" s="178"/>
      <c r="FI64" s="178"/>
      <c r="FJ64" s="178"/>
      <c r="FK64" s="178"/>
      <c r="FL64" s="178"/>
      <c r="FM64" s="178"/>
      <c r="FN64" s="178"/>
      <c r="FO64" s="178"/>
      <c r="FP64" s="178"/>
      <c r="FQ64" s="178"/>
      <c r="FR64" s="178"/>
      <c r="FS64" s="178"/>
      <c r="FT64" s="178"/>
      <c r="FU64" s="178"/>
      <c r="FV64" s="178"/>
      <c r="FW64" s="178"/>
      <c r="FX64" s="178"/>
      <c r="FY64" s="178"/>
      <c r="FZ64" s="178"/>
      <c r="GA64" s="178"/>
      <c r="GB64" s="178"/>
      <c r="GC64" s="178"/>
      <c r="GD64" s="178"/>
      <c r="GE64" s="178"/>
      <c r="GF64" s="178"/>
      <c r="GG64" s="178"/>
      <c r="GH64" s="178"/>
      <c r="GI64" s="178"/>
      <c r="GJ64" s="178"/>
      <c r="GK64" s="178"/>
      <c r="GL64" s="178"/>
      <c r="GM64" s="178"/>
      <c r="GN64" s="178"/>
      <c r="GO64" s="178"/>
      <c r="GP64" s="178"/>
      <c r="GQ64" s="178"/>
      <c r="GR64" s="178"/>
      <c r="GS64" s="178"/>
      <c r="GT64" s="178"/>
      <c r="GU64" s="178"/>
      <c r="GV64" s="178"/>
      <c r="GW64" s="178"/>
      <c r="GX64" s="178"/>
      <c r="GY64" s="178"/>
      <c r="GZ64" s="178"/>
      <c r="HA64" s="178"/>
      <c r="HB64" s="178"/>
      <c r="HC64" s="178"/>
      <c r="HD64" s="178"/>
      <c r="HE64" s="178"/>
      <c r="HF64" s="178"/>
      <c r="HG64" s="178"/>
      <c r="HH64" s="178"/>
      <c r="HI64" s="178"/>
      <c r="HJ64" s="178"/>
      <c r="HK64" s="178"/>
      <c r="HL64" s="178"/>
      <c r="HM64" s="178"/>
      <c r="HN64" s="178"/>
      <c r="HO64" s="178"/>
      <c r="HP64" s="178"/>
      <c r="HQ64" s="178"/>
      <c r="HR64" s="178"/>
      <c r="HS64" s="178"/>
      <c r="HT64" s="178"/>
      <c r="HU64" s="178"/>
      <c r="HV64" s="178"/>
      <c r="HW64" s="178"/>
      <c r="HX64" s="178"/>
      <c r="HY64" s="178"/>
      <c r="HZ64" s="178"/>
      <c r="IA64" s="178"/>
      <c r="IB64" s="178"/>
      <c r="IC64" s="178"/>
      <c r="ID64" s="178"/>
      <c r="IE64" s="178"/>
      <c r="IF64" s="178"/>
      <c r="IG64" s="178"/>
      <c r="IH64" s="178"/>
      <c r="II64" s="178"/>
      <c r="IJ64" s="178"/>
      <c r="IK64" s="178"/>
      <c r="IL64" s="178"/>
      <c r="IM64" s="178"/>
      <c r="IN64" s="178"/>
      <c r="IO64" s="178"/>
      <c r="IP64" s="178"/>
      <c r="IQ64" s="178"/>
      <c r="IR64" s="178"/>
      <c r="IS64" s="178"/>
      <c r="IT64" s="178"/>
      <c r="IU64" s="178"/>
      <c r="IV64" s="178"/>
      <c r="IW64" s="178"/>
      <c r="IX64" s="178"/>
      <c r="IY64" s="178"/>
      <c r="IZ64" s="178"/>
      <c r="JA64" s="178"/>
      <c r="JB64" s="178"/>
      <c r="JC64" s="178"/>
      <c r="JD64" s="178"/>
      <c r="JE64" s="178"/>
      <c r="JF64" s="178"/>
      <c r="JG64" s="178"/>
      <c r="JH64" s="178"/>
      <c r="JI64" s="178"/>
      <c r="JJ64" s="178"/>
      <c r="JK64" s="178"/>
      <c r="JL64" s="178"/>
      <c r="JM64" s="178"/>
      <c r="JN64" s="178"/>
      <c r="JO64" s="178"/>
      <c r="JP64" s="178"/>
      <c r="JQ64" s="178"/>
      <c r="JR64" s="178"/>
      <c r="JS64" s="178"/>
      <c r="JT64" s="178"/>
      <c r="JU64" s="178"/>
      <c r="JV64" s="178"/>
      <c r="JW64" s="178"/>
    </row>
    <row r="65">
      <c r="A65" s="50" t="s">
        <v>227</v>
      </c>
      <c r="B65" s="83" t="s">
        <v>480</v>
      </c>
      <c r="C65" s="50">
        <v>1811088.0</v>
      </c>
      <c r="D65" s="175">
        <v>0.0</v>
      </c>
      <c r="E65" s="175">
        <v>0.0</v>
      </c>
      <c r="F65" s="175">
        <v>0.0</v>
      </c>
      <c r="G65" s="175">
        <v>0.0</v>
      </c>
      <c r="H65" s="175">
        <v>0.0</v>
      </c>
      <c r="I65" s="175">
        <v>0.0</v>
      </c>
      <c r="J65" s="175">
        <v>0.0</v>
      </c>
      <c r="K65" s="175">
        <v>0.0</v>
      </c>
      <c r="L65" s="175">
        <v>0.0</v>
      </c>
      <c r="M65" s="175">
        <v>0.0</v>
      </c>
      <c r="N65" s="175">
        <v>0.0</v>
      </c>
      <c r="O65" s="175">
        <v>0.0</v>
      </c>
      <c r="P65" s="175">
        <v>0.0</v>
      </c>
      <c r="Q65" s="175">
        <v>0.0</v>
      </c>
      <c r="R65" s="175">
        <v>0.0</v>
      </c>
      <c r="S65" s="175">
        <v>0.0</v>
      </c>
      <c r="T65" s="175">
        <v>0.0</v>
      </c>
      <c r="U65" s="175">
        <v>0.0</v>
      </c>
      <c r="V65" s="175">
        <v>0.0</v>
      </c>
      <c r="W65" s="175">
        <v>0.0</v>
      </c>
      <c r="X65" s="175">
        <v>0.0</v>
      </c>
      <c r="Y65" s="175">
        <v>0.0</v>
      </c>
      <c r="Z65" s="175">
        <v>0.0</v>
      </c>
      <c r="AA65" s="175">
        <v>0.0</v>
      </c>
      <c r="AB65" s="175">
        <v>0.0</v>
      </c>
      <c r="AC65" s="175">
        <v>0.0</v>
      </c>
      <c r="AD65" s="175">
        <v>0.0</v>
      </c>
      <c r="AE65" s="175">
        <v>0.0</v>
      </c>
      <c r="AF65" s="175">
        <v>0.0</v>
      </c>
      <c r="AG65" s="175">
        <v>0.0</v>
      </c>
      <c r="AH65" s="175">
        <v>1733.0</v>
      </c>
      <c r="AI65" s="175">
        <v>0.0</v>
      </c>
      <c r="AJ65" s="175">
        <v>0.0</v>
      </c>
      <c r="AK65" s="175">
        <v>0.0</v>
      </c>
      <c r="AL65" s="175">
        <v>0.0</v>
      </c>
      <c r="AM65" s="175">
        <v>0.0</v>
      </c>
      <c r="AN65" s="175">
        <v>0.0</v>
      </c>
      <c r="AO65" s="175">
        <v>0.0</v>
      </c>
      <c r="AP65" s="175">
        <v>1760.0</v>
      </c>
      <c r="AQ65" s="175">
        <v>0.0</v>
      </c>
      <c r="AR65" s="175">
        <v>0.0</v>
      </c>
      <c r="AS65" s="175">
        <v>0.0</v>
      </c>
      <c r="AT65" s="175">
        <v>0.0</v>
      </c>
      <c r="AU65" s="175">
        <v>0.0</v>
      </c>
      <c r="AV65" s="175">
        <v>0.0</v>
      </c>
      <c r="AW65" s="175">
        <v>0.0</v>
      </c>
      <c r="AX65" s="175">
        <v>0.0</v>
      </c>
      <c r="AY65" s="175">
        <v>0.0</v>
      </c>
      <c r="AZ65" s="175">
        <v>0.0</v>
      </c>
      <c r="BA65" s="175">
        <v>0.0</v>
      </c>
      <c r="BB65" s="175">
        <v>1733.0</v>
      </c>
      <c r="BC65" s="175">
        <v>0.0</v>
      </c>
      <c r="BD65" s="175">
        <v>0.0</v>
      </c>
      <c r="BE65" s="175">
        <v>0.0</v>
      </c>
      <c r="BF65" s="175">
        <v>0.0</v>
      </c>
      <c r="BG65" s="175">
        <v>0.0</v>
      </c>
      <c r="BH65" s="175">
        <v>0.0</v>
      </c>
      <c r="BI65" s="175">
        <v>0.0</v>
      </c>
      <c r="BJ65" s="175">
        <v>0.0</v>
      </c>
      <c r="BK65" s="175">
        <v>0.0</v>
      </c>
      <c r="BL65" s="175">
        <v>0.0</v>
      </c>
      <c r="BM65" s="175">
        <v>0.0</v>
      </c>
      <c r="BN65" s="175">
        <v>0.0</v>
      </c>
      <c r="BO65" s="175">
        <v>0.0</v>
      </c>
      <c r="BP65" s="175">
        <v>0.0</v>
      </c>
      <c r="BQ65" s="175">
        <v>0.0</v>
      </c>
      <c r="BR65" s="175">
        <v>0.0</v>
      </c>
      <c r="BS65" s="175">
        <v>0.0</v>
      </c>
      <c r="BT65" s="175">
        <v>0.0</v>
      </c>
      <c r="BU65" s="175">
        <v>0.0</v>
      </c>
      <c r="BV65" s="175">
        <v>0.0</v>
      </c>
      <c r="BW65" s="175">
        <v>0.0</v>
      </c>
      <c r="BX65" s="175">
        <v>0.0</v>
      </c>
      <c r="BY65" s="175">
        <v>0.0</v>
      </c>
      <c r="BZ65" s="175">
        <v>0.0</v>
      </c>
      <c r="CA65" s="175">
        <v>0.0</v>
      </c>
      <c r="CB65" s="175">
        <v>0.0</v>
      </c>
      <c r="CC65" s="175">
        <v>0.0</v>
      </c>
      <c r="CD65" s="175">
        <v>0.0</v>
      </c>
      <c r="CE65" s="175">
        <v>0.0</v>
      </c>
      <c r="CF65" s="175">
        <v>0.0</v>
      </c>
      <c r="CG65" s="175">
        <v>0.0</v>
      </c>
      <c r="CH65" s="175">
        <v>0.0</v>
      </c>
      <c r="CI65" s="175">
        <v>0.0</v>
      </c>
      <c r="CJ65" s="175">
        <v>1733.0</v>
      </c>
      <c r="CK65" s="175">
        <v>0.0</v>
      </c>
      <c r="CL65" s="175">
        <v>0.0</v>
      </c>
      <c r="CM65" s="175">
        <v>0.0</v>
      </c>
      <c r="CN65" s="175">
        <v>0.0</v>
      </c>
      <c r="CO65" s="175">
        <v>0.0</v>
      </c>
      <c r="CP65" s="175">
        <v>0.0</v>
      </c>
      <c r="CQ65" s="175">
        <v>0.0</v>
      </c>
      <c r="CR65" s="175">
        <v>0.0</v>
      </c>
      <c r="CS65" s="175">
        <v>1872.0</v>
      </c>
      <c r="CT65" s="175">
        <v>0.0</v>
      </c>
      <c r="CU65" s="175">
        <v>0.0</v>
      </c>
      <c r="CV65" s="175">
        <v>0.0</v>
      </c>
      <c r="CW65" s="175">
        <v>0.0</v>
      </c>
      <c r="CX65" s="175">
        <v>0.0</v>
      </c>
      <c r="CY65" s="175">
        <v>0.0</v>
      </c>
      <c r="CZ65" s="175">
        <v>0.0</v>
      </c>
      <c r="DA65" s="175">
        <v>0.0</v>
      </c>
      <c r="DB65" s="175">
        <v>0.0</v>
      </c>
      <c r="DC65" s="175">
        <v>0.0</v>
      </c>
      <c r="DD65" s="175">
        <v>1664.0</v>
      </c>
      <c r="DE65" s="175">
        <v>0.0</v>
      </c>
      <c r="DF65" s="175">
        <v>0.0</v>
      </c>
      <c r="DG65" s="175">
        <v>0.0</v>
      </c>
      <c r="DH65" s="175">
        <v>0.0</v>
      </c>
      <c r="DI65" s="175">
        <v>1634.0</v>
      </c>
      <c r="DJ65" s="175">
        <v>0.0</v>
      </c>
      <c r="DK65" s="175">
        <v>0.0</v>
      </c>
      <c r="DL65" s="175">
        <v>0.0</v>
      </c>
      <c r="DM65" s="175">
        <v>0.0</v>
      </c>
      <c r="DN65" s="175">
        <v>0.0</v>
      </c>
      <c r="DO65" s="175">
        <v>0.0</v>
      </c>
      <c r="DP65" s="175">
        <v>0.0</v>
      </c>
      <c r="DQ65" s="175">
        <v>1702.0</v>
      </c>
      <c r="DR65" s="175">
        <v>0.0</v>
      </c>
      <c r="DS65" s="175">
        <v>0.0</v>
      </c>
      <c r="DT65" s="175">
        <v>0.0</v>
      </c>
      <c r="DU65" s="175">
        <v>0.0</v>
      </c>
      <c r="DV65" s="175">
        <v>0.0</v>
      </c>
      <c r="DW65" s="175">
        <v>1760.0</v>
      </c>
      <c r="DX65" s="175">
        <v>0.0</v>
      </c>
      <c r="DY65" s="175">
        <v>0.0</v>
      </c>
      <c r="DZ65" s="175">
        <v>0.0</v>
      </c>
      <c r="EA65" s="175">
        <v>0.0</v>
      </c>
      <c r="EB65" s="175">
        <v>0.0</v>
      </c>
      <c r="EC65" s="175">
        <v>1713.0</v>
      </c>
      <c r="ED65" s="175">
        <v>0.0</v>
      </c>
      <c r="EE65" s="175">
        <v>0.0</v>
      </c>
      <c r="EF65" s="175">
        <v>0.0</v>
      </c>
      <c r="EG65" s="175">
        <v>0.0</v>
      </c>
      <c r="EH65" s="175">
        <v>0.0</v>
      </c>
      <c r="EI65" s="175">
        <v>0.0</v>
      </c>
      <c r="EJ65" s="175">
        <v>0.0</v>
      </c>
      <c r="EK65" s="175">
        <v>0.0</v>
      </c>
      <c r="EL65" s="175">
        <v>0.0</v>
      </c>
      <c r="EM65" s="176">
        <v>0.0</v>
      </c>
      <c r="EN65" s="177">
        <f t="shared" si="1"/>
        <v>0</v>
      </c>
      <c r="EO65" s="178"/>
      <c r="EP65" s="178"/>
      <c r="EQ65" s="178"/>
      <c r="ER65" s="178"/>
      <c r="ES65" s="178"/>
      <c r="ET65" s="178"/>
      <c r="EU65" s="178"/>
      <c r="EV65" s="178"/>
      <c r="EW65" s="178"/>
      <c r="EX65" s="178"/>
      <c r="EY65" s="178"/>
      <c r="EZ65" s="178"/>
      <c r="FA65" s="178"/>
      <c r="FB65" s="178"/>
      <c r="FC65" s="178"/>
      <c r="FD65" s="178"/>
      <c r="FE65" s="178"/>
      <c r="FF65" s="178"/>
      <c r="FG65" s="178"/>
      <c r="FH65" s="178"/>
      <c r="FI65" s="178"/>
      <c r="FJ65" s="178"/>
      <c r="FK65" s="178"/>
      <c r="FL65" s="178"/>
      <c r="FM65" s="178"/>
      <c r="FN65" s="178"/>
      <c r="FO65" s="178"/>
      <c r="FP65" s="178"/>
      <c r="FQ65" s="178"/>
      <c r="FR65" s="178"/>
      <c r="FS65" s="178"/>
      <c r="FT65" s="178"/>
      <c r="FU65" s="178"/>
      <c r="FV65" s="178"/>
      <c r="FW65" s="178"/>
      <c r="FX65" s="178"/>
      <c r="FY65" s="178"/>
      <c r="FZ65" s="178"/>
      <c r="GA65" s="178"/>
      <c r="GB65" s="178"/>
      <c r="GC65" s="178"/>
      <c r="GD65" s="178"/>
      <c r="GE65" s="178"/>
      <c r="GF65" s="178"/>
      <c r="GG65" s="178"/>
      <c r="GH65" s="178"/>
      <c r="GI65" s="178"/>
      <c r="GJ65" s="178"/>
      <c r="GK65" s="178"/>
      <c r="GL65" s="178"/>
      <c r="GM65" s="178"/>
      <c r="GN65" s="178"/>
      <c r="GO65" s="178"/>
      <c r="GP65" s="178"/>
      <c r="GQ65" s="178"/>
      <c r="GR65" s="178"/>
      <c r="GS65" s="178"/>
      <c r="GT65" s="178"/>
      <c r="GU65" s="178"/>
      <c r="GV65" s="178"/>
      <c r="GW65" s="178"/>
      <c r="GX65" s="178"/>
      <c r="GY65" s="178"/>
      <c r="GZ65" s="178"/>
      <c r="HA65" s="178"/>
      <c r="HB65" s="178"/>
      <c r="HC65" s="178"/>
      <c r="HD65" s="178"/>
      <c r="HE65" s="178"/>
      <c r="HF65" s="178"/>
      <c r="HG65" s="178"/>
      <c r="HH65" s="178"/>
      <c r="HI65" s="178"/>
      <c r="HJ65" s="178"/>
      <c r="HK65" s="178"/>
      <c r="HL65" s="178"/>
      <c r="HM65" s="178"/>
      <c r="HN65" s="178"/>
      <c r="HO65" s="178"/>
      <c r="HP65" s="178"/>
      <c r="HQ65" s="178"/>
      <c r="HR65" s="178"/>
      <c r="HS65" s="178"/>
      <c r="HT65" s="178"/>
      <c r="HU65" s="178"/>
      <c r="HV65" s="178"/>
      <c r="HW65" s="178"/>
      <c r="HX65" s="178"/>
      <c r="HY65" s="178"/>
      <c r="HZ65" s="178"/>
      <c r="IA65" s="178"/>
      <c r="IB65" s="178"/>
      <c r="IC65" s="178"/>
      <c r="ID65" s="178"/>
      <c r="IE65" s="178"/>
      <c r="IF65" s="178"/>
      <c r="IG65" s="178"/>
      <c r="IH65" s="178"/>
      <c r="II65" s="178"/>
      <c r="IJ65" s="178"/>
      <c r="IK65" s="178"/>
      <c r="IL65" s="178"/>
      <c r="IM65" s="178"/>
      <c r="IN65" s="178"/>
      <c r="IO65" s="178"/>
      <c r="IP65" s="178"/>
      <c r="IQ65" s="178"/>
      <c r="IR65" s="178"/>
      <c r="IS65" s="178"/>
      <c r="IT65" s="178"/>
      <c r="IU65" s="178"/>
      <c r="IV65" s="178"/>
      <c r="IW65" s="178"/>
      <c r="IX65" s="178"/>
      <c r="IY65" s="178"/>
      <c r="IZ65" s="178"/>
      <c r="JA65" s="178"/>
      <c r="JB65" s="178"/>
      <c r="JC65" s="178"/>
      <c r="JD65" s="178"/>
      <c r="JE65" s="178"/>
      <c r="JF65" s="178"/>
      <c r="JG65" s="178"/>
      <c r="JH65" s="178"/>
      <c r="JI65" s="178"/>
      <c r="JJ65" s="178"/>
      <c r="JK65" s="178"/>
      <c r="JL65" s="178"/>
      <c r="JM65" s="178"/>
      <c r="JN65" s="178"/>
      <c r="JO65" s="178"/>
      <c r="JP65" s="178"/>
      <c r="JQ65" s="178"/>
      <c r="JR65" s="178"/>
      <c r="JS65" s="178"/>
      <c r="JT65" s="178"/>
      <c r="JU65" s="178"/>
      <c r="JV65" s="178"/>
      <c r="JW65" s="178"/>
    </row>
    <row r="66">
      <c r="A66" s="50" t="s">
        <v>227</v>
      </c>
      <c r="B66" s="83" t="s">
        <v>480</v>
      </c>
      <c r="C66" s="50">
        <v>1811091.0</v>
      </c>
      <c r="D66" s="175">
        <v>0.0</v>
      </c>
      <c r="E66" s="175">
        <v>0.0</v>
      </c>
      <c r="F66" s="175">
        <v>0.0</v>
      </c>
      <c r="G66" s="175">
        <v>0.0</v>
      </c>
      <c r="H66" s="175">
        <v>0.0</v>
      </c>
      <c r="I66" s="175">
        <v>0.0</v>
      </c>
      <c r="J66" s="175">
        <v>0.0</v>
      </c>
      <c r="K66" s="175">
        <v>0.0</v>
      </c>
      <c r="L66" s="175">
        <v>0.0</v>
      </c>
      <c r="M66" s="175">
        <v>0.0</v>
      </c>
      <c r="N66" s="175">
        <v>0.0</v>
      </c>
      <c r="O66" s="175">
        <v>0.0</v>
      </c>
      <c r="P66" s="175">
        <v>0.0</v>
      </c>
      <c r="Q66" s="175">
        <v>0.0</v>
      </c>
      <c r="R66" s="175">
        <v>0.0</v>
      </c>
      <c r="S66" s="175">
        <v>0.0</v>
      </c>
      <c r="T66" s="175">
        <v>0.0</v>
      </c>
      <c r="U66" s="175">
        <v>0.0</v>
      </c>
      <c r="V66" s="175">
        <v>0.0</v>
      </c>
      <c r="W66" s="175">
        <v>0.0</v>
      </c>
      <c r="X66" s="175">
        <v>0.0</v>
      </c>
      <c r="Y66" s="175">
        <v>0.0</v>
      </c>
      <c r="Z66" s="175">
        <v>0.0</v>
      </c>
      <c r="AA66" s="175">
        <v>0.0</v>
      </c>
      <c r="AB66" s="175">
        <v>0.0</v>
      </c>
      <c r="AC66" s="175">
        <v>0.0</v>
      </c>
      <c r="AD66" s="175">
        <v>0.0</v>
      </c>
      <c r="AE66" s="175">
        <v>0.0</v>
      </c>
      <c r="AF66" s="175">
        <v>0.0</v>
      </c>
      <c r="AG66" s="175">
        <v>1333.0</v>
      </c>
      <c r="AH66" s="175">
        <v>0.0</v>
      </c>
      <c r="AI66" s="175">
        <v>0.0</v>
      </c>
      <c r="AJ66" s="175">
        <v>0.0</v>
      </c>
      <c r="AK66" s="175">
        <v>0.0</v>
      </c>
      <c r="AL66" s="175">
        <v>0.0</v>
      </c>
      <c r="AM66" s="175">
        <v>0.0</v>
      </c>
      <c r="AN66" s="175">
        <v>0.0</v>
      </c>
      <c r="AO66" s="175">
        <v>1354.0</v>
      </c>
      <c r="AP66" s="175">
        <v>0.0</v>
      </c>
      <c r="AQ66" s="175">
        <v>0.0</v>
      </c>
      <c r="AR66" s="175">
        <v>0.0</v>
      </c>
      <c r="AS66" s="175">
        <v>0.0</v>
      </c>
      <c r="AT66" s="175">
        <v>0.0</v>
      </c>
      <c r="AU66" s="175">
        <v>0.0</v>
      </c>
      <c r="AV66" s="175">
        <v>0.0</v>
      </c>
      <c r="AW66" s="175">
        <v>0.0</v>
      </c>
      <c r="AX66" s="175">
        <v>0.0</v>
      </c>
      <c r="AY66" s="175">
        <v>0.0</v>
      </c>
      <c r="AZ66" s="175">
        <v>0.0</v>
      </c>
      <c r="BA66" s="175">
        <v>1257.0</v>
      </c>
      <c r="BB66" s="175">
        <v>0.0</v>
      </c>
      <c r="BC66" s="175">
        <v>0.0</v>
      </c>
      <c r="BD66" s="175">
        <v>0.0</v>
      </c>
      <c r="BE66" s="175">
        <v>0.0</v>
      </c>
      <c r="BF66" s="175">
        <v>0.0</v>
      </c>
      <c r="BG66" s="175">
        <v>0.0</v>
      </c>
      <c r="BH66" s="175">
        <v>0.0</v>
      </c>
      <c r="BI66" s="175">
        <v>0.0</v>
      </c>
      <c r="BJ66" s="175">
        <v>0.0</v>
      </c>
      <c r="BK66" s="175">
        <v>0.0</v>
      </c>
      <c r="BL66" s="175">
        <v>0.0</v>
      </c>
      <c r="BM66" s="175">
        <v>0.0</v>
      </c>
      <c r="BN66" s="175">
        <v>0.0</v>
      </c>
      <c r="BO66" s="175">
        <v>0.0</v>
      </c>
      <c r="BP66" s="175">
        <v>0.0</v>
      </c>
      <c r="BQ66" s="175">
        <v>0.0</v>
      </c>
      <c r="BR66" s="175">
        <v>0.0</v>
      </c>
      <c r="BS66" s="175">
        <v>0.0</v>
      </c>
      <c r="BT66" s="175">
        <v>0.0</v>
      </c>
      <c r="BU66" s="175">
        <v>0.0</v>
      </c>
      <c r="BV66" s="175">
        <v>0.0</v>
      </c>
      <c r="BW66" s="175">
        <v>0.0</v>
      </c>
      <c r="BX66" s="175">
        <v>0.0</v>
      </c>
      <c r="BY66" s="175">
        <v>0.0</v>
      </c>
      <c r="BZ66" s="175">
        <v>0.0</v>
      </c>
      <c r="CA66" s="175">
        <v>0.0</v>
      </c>
      <c r="CB66" s="175">
        <v>0.0</v>
      </c>
      <c r="CC66" s="175">
        <v>0.0</v>
      </c>
      <c r="CD66" s="175">
        <v>0.0</v>
      </c>
      <c r="CE66" s="175">
        <v>0.0</v>
      </c>
      <c r="CF66" s="175">
        <v>0.0</v>
      </c>
      <c r="CG66" s="175">
        <v>0.0</v>
      </c>
      <c r="CH66" s="175">
        <v>0.0</v>
      </c>
      <c r="CI66" s="175">
        <v>0.0</v>
      </c>
      <c r="CJ66" s="175">
        <v>0.0</v>
      </c>
      <c r="CK66" s="175">
        <v>1292.0</v>
      </c>
      <c r="CL66" s="175">
        <v>0.0</v>
      </c>
      <c r="CM66" s="175">
        <v>0.0</v>
      </c>
      <c r="CN66" s="175">
        <v>0.0</v>
      </c>
      <c r="CO66" s="175">
        <v>0.0</v>
      </c>
      <c r="CP66" s="175">
        <v>0.0</v>
      </c>
      <c r="CQ66" s="175">
        <v>0.0</v>
      </c>
      <c r="CR66" s="175">
        <v>1440.0</v>
      </c>
      <c r="CS66" s="175">
        <v>0.0</v>
      </c>
      <c r="CT66" s="175">
        <v>0.0</v>
      </c>
      <c r="CU66" s="175">
        <v>0.0</v>
      </c>
      <c r="CV66" s="175">
        <v>0.0</v>
      </c>
      <c r="CW66" s="175">
        <v>0.0</v>
      </c>
      <c r="CX66" s="175">
        <v>0.0</v>
      </c>
      <c r="CY66" s="175">
        <v>0.0</v>
      </c>
      <c r="CZ66" s="175">
        <v>0.0</v>
      </c>
      <c r="DA66" s="175">
        <v>0.0</v>
      </c>
      <c r="DB66" s="175">
        <v>0.0</v>
      </c>
      <c r="DC66" s="175">
        <v>1280.0</v>
      </c>
      <c r="DD66" s="175">
        <v>0.0</v>
      </c>
      <c r="DE66" s="175">
        <v>0.0</v>
      </c>
      <c r="DF66" s="175">
        <v>0.0</v>
      </c>
      <c r="DG66" s="175">
        <v>0.0</v>
      </c>
      <c r="DH66" s="175">
        <v>0.0</v>
      </c>
      <c r="DI66" s="175">
        <v>1257.0</v>
      </c>
      <c r="DJ66" s="175">
        <v>0.0</v>
      </c>
      <c r="DK66" s="175">
        <v>0.0</v>
      </c>
      <c r="DL66" s="175">
        <v>0.0</v>
      </c>
      <c r="DM66" s="175">
        <v>0.0</v>
      </c>
      <c r="DN66" s="175">
        <v>0.0</v>
      </c>
      <c r="DO66" s="175">
        <v>0.0</v>
      </c>
      <c r="DP66" s="175">
        <v>0.0</v>
      </c>
      <c r="DQ66" s="175">
        <v>1309.0</v>
      </c>
      <c r="DR66" s="175">
        <v>0.0</v>
      </c>
      <c r="DS66" s="175">
        <v>0.0</v>
      </c>
      <c r="DT66" s="175">
        <v>0.0</v>
      </c>
      <c r="DU66" s="175">
        <v>0.0</v>
      </c>
      <c r="DV66" s="175">
        <v>0.0</v>
      </c>
      <c r="DW66" s="175">
        <v>1354.0</v>
      </c>
      <c r="DX66" s="175">
        <v>0.0</v>
      </c>
      <c r="DY66" s="175">
        <v>0.0</v>
      </c>
      <c r="DZ66" s="175">
        <v>0.0</v>
      </c>
      <c r="EA66" s="175">
        <v>0.0</v>
      </c>
      <c r="EB66" s="175">
        <v>0.0</v>
      </c>
      <c r="EC66" s="175">
        <v>1318.0</v>
      </c>
      <c r="ED66" s="175">
        <v>0.0</v>
      </c>
      <c r="EE66" s="175">
        <v>0.0</v>
      </c>
      <c r="EF66" s="175">
        <v>0.0</v>
      </c>
      <c r="EG66" s="175">
        <v>0.0</v>
      </c>
      <c r="EH66" s="175">
        <v>0.0</v>
      </c>
      <c r="EI66" s="175">
        <v>0.0</v>
      </c>
      <c r="EJ66" s="175">
        <v>0.0</v>
      </c>
      <c r="EK66" s="175">
        <v>0.0</v>
      </c>
      <c r="EL66" s="175">
        <v>0.0</v>
      </c>
      <c r="EM66" s="176">
        <v>0.0</v>
      </c>
      <c r="EN66" s="177">
        <f t="shared" si="1"/>
        <v>0</v>
      </c>
      <c r="EO66" s="178"/>
      <c r="EP66" s="178"/>
      <c r="EQ66" s="178"/>
      <c r="ER66" s="178"/>
      <c r="ES66" s="178"/>
      <c r="ET66" s="178"/>
      <c r="EU66" s="178"/>
      <c r="EV66" s="178"/>
      <c r="EW66" s="178"/>
      <c r="EX66" s="178"/>
      <c r="EY66" s="178"/>
      <c r="EZ66" s="178"/>
      <c r="FA66" s="178"/>
      <c r="FB66" s="178"/>
      <c r="FC66" s="178"/>
      <c r="FD66" s="178"/>
      <c r="FE66" s="178"/>
      <c r="FF66" s="178"/>
      <c r="FG66" s="178"/>
      <c r="FH66" s="178"/>
      <c r="FI66" s="178"/>
      <c r="FJ66" s="178"/>
      <c r="FK66" s="178"/>
      <c r="FL66" s="178"/>
      <c r="FM66" s="178"/>
      <c r="FN66" s="178"/>
      <c r="FO66" s="178"/>
      <c r="FP66" s="178"/>
      <c r="FQ66" s="178"/>
      <c r="FR66" s="178"/>
      <c r="FS66" s="178"/>
      <c r="FT66" s="178"/>
      <c r="FU66" s="178"/>
      <c r="FV66" s="178"/>
      <c r="FW66" s="178"/>
      <c r="FX66" s="178"/>
      <c r="FY66" s="178"/>
      <c r="FZ66" s="178"/>
      <c r="GA66" s="178"/>
      <c r="GB66" s="178"/>
      <c r="GC66" s="178"/>
      <c r="GD66" s="178"/>
      <c r="GE66" s="178"/>
      <c r="GF66" s="178"/>
      <c r="GG66" s="178"/>
      <c r="GH66" s="178"/>
      <c r="GI66" s="178"/>
      <c r="GJ66" s="178"/>
      <c r="GK66" s="178"/>
      <c r="GL66" s="178"/>
      <c r="GM66" s="178"/>
      <c r="GN66" s="178"/>
      <c r="GO66" s="178"/>
      <c r="GP66" s="178"/>
      <c r="GQ66" s="178"/>
      <c r="GR66" s="178"/>
      <c r="GS66" s="178"/>
      <c r="GT66" s="178"/>
      <c r="GU66" s="178"/>
      <c r="GV66" s="178"/>
      <c r="GW66" s="178"/>
      <c r="GX66" s="178"/>
      <c r="GY66" s="178"/>
      <c r="GZ66" s="178"/>
      <c r="HA66" s="178"/>
      <c r="HB66" s="178"/>
      <c r="HC66" s="178"/>
      <c r="HD66" s="178"/>
      <c r="HE66" s="178"/>
      <c r="HF66" s="178"/>
      <c r="HG66" s="178"/>
      <c r="HH66" s="178"/>
      <c r="HI66" s="178"/>
      <c r="HJ66" s="178"/>
      <c r="HK66" s="178"/>
      <c r="HL66" s="178"/>
      <c r="HM66" s="178"/>
      <c r="HN66" s="178"/>
      <c r="HO66" s="178"/>
      <c r="HP66" s="178"/>
      <c r="HQ66" s="178"/>
      <c r="HR66" s="178"/>
      <c r="HS66" s="178"/>
      <c r="HT66" s="178"/>
      <c r="HU66" s="178"/>
      <c r="HV66" s="178"/>
      <c r="HW66" s="178"/>
      <c r="HX66" s="178"/>
      <c r="HY66" s="178"/>
      <c r="HZ66" s="178"/>
      <c r="IA66" s="178"/>
      <c r="IB66" s="178"/>
      <c r="IC66" s="178"/>
      <c r="ID66" s="178"/>
      <c r="IE66" s="178"/>
      <c r="IF66" s="178"/>
      <c r="IG66" s="178"/>
      <c r="IH66" s="178"/>
      <c r="II66" s="178"/>
      <c r="IJ66" s="178"/>
      <c r="IK66" s="178"/>
      <c r="IL66" s="178"/>
      <c r="IM66" s="178"/>
      <c r="IN66" s="178"/>
      <c r="IO66" s="178"/>
      <c r="IP66" s="178"/>
      <c r="IQ66" s="178"/>
      <c r="IR66" s="178"/>
      <c r="IS66" s="178"/>
      <c r="IT66" s="178"/>
      <c r="IU66" s="178"/>
      <c r="IV66" s="178"/>
      <c r="IW66" s="178"/>
      <c r="IX66" s="178"/>
      <c r="IY66" s="178"/>
      <c r="IZ66" s="178"/>
      <c r="JA66" s="178"/>
      <c r="JB66" s="178"/>
      <c r="JC66" s="178"/>
      <c r="JD66" s="178"/>
      <c r="JE66" s="178"/>
      <c r="JF66" s="178"/>
      <c r="JG66" s="178"/>
      <c r="JH66" s="178"/>
      <c r="JI66" s="178"/>
      <c r="JJ66" s="178"/>
      <c r="JK66" s="178"/>
      <c r="JL66" s="178"/>
      <c r="JM66" s="178"/>
      <c r="JN66" s="178"/>
      <c r="JO66" s="178"/>
      <c r="JP66" s="178"/>
      <c r="JQ66" s="178"/>
      <c r="JR66" s="178"/>
      <c r="JS66" s="178"/>
      <c r="JT66" s="178"/>
      <c r="JU66" s="178"/>
      <c r="JV66" s="178"/>
      <c r="JW66" s="178"/>
    </row>
    <row r="67">
      <c r="A67" s="50" t="s">
        <v>227</v>
      </c>
      <c r="B67" s="83" t="s">
        <v>480</v>
      </c>
      <c r="C67" s="50">
        <v>1811093.0</v>
      </c>
      <c r="D67" s="175">
        <v>0.0</v>
      </c>
      <c r="E67" s="175">
        <v>0.0</v>
      </c>
      <c r="F67" s="175">
        <v>0.0</v>
      </c>
      <c r="G67" s="175">
        <v>0.0</v>
      </c>
      <c r="H67" s="175">
        <v>0.0</v>
      </c>
      <c r="I67" s="175">
        <v>0.0</v>
      </c>
      <c r="J67" s="175">
        <v>0.0</v>
      </c>
      <c r="K67" s="175">
        <v>0.0</v>
      </c>
      <c r="L67" s="175">
        <v>0.0</v>
      </c>
      <c r="M67" s="175">
        <v>0.0</v>
      </c>
      <c r="N67" s="175">
        <v>0.0</v>
      </c>
      <c r="O67" s="175">
        <v>0.0</v>
      </c>
      <c r="P67" s="175">
        <v>0.0</v>
      </c>
      <c r="Q67" s="175">
        <v>0.0</v>
      </c>
      <c r="R67" s="175">
        <v>0.0</v>
      </c>
      <c r="S67" s="175">
        <v>0.0</v>
      </c>
      <c r="T67" s="175">
        <v>0.0</v>
      </c>
      <c r="U67" s="175">
        <v>0.0</v>
      </c>
      <c r="V67" s="175">
        <v>0.0</v>
      </c>
      <c r="W67" s="175">
        <v>0.0</v>
      </c>
      <c r="X67" s="175">
        <v>0.0</v>
      </c>
      <c r="Y67" s="175">
        <v>0.0</v>
      </c>
      <c r="Z67" s="175">
        <v>0.0</v>
      </c>
      <c r="AA67" s="175">
        <v>0.0</v>
      </c>
      <c r="AB67" s="175">
        <v>0.0</v>
      </c>
      <c r="AC67" s="175">
        <v>0.0</v>
      </c>
      <c r="AD67" s="175">
        <v>0.0</v>
      </c>
      <c r="AE67" s="175">
        <v>0.0</v>
      </c>
      <c r="AF67" s="175">
        <v>0.0</v>
      </c>
      <c r="AG67" s="175">
        <v>133.0</v>
      </c>
      <c r="AH67" s="175">
        <v>0.0</v>
      </c>
      <c r="AI67" s="175">
        <v>0.0</v>
      </c>
      <c r="AJ67" s="175">
        <v>0.0</v>
      </c>
      <c r="AK67" s="175">
        <v>0.0</v>
      </c>
      <c r="AL67" s="175">
        <v>0.0</v>
      </c>
      <c r="AM67" s="175">
        <v>0.0</v>
      </c>
      <c r="AN67" s="175">
        <v>0.0</v>
      </c>
      <c r="AO67" s="175">
        <v>135.0</v>
      </c>
      <c r="AP67" s="175">
        <v>0.0</v>
      </c>
      <c r="AQ67" s="175">
        <v>0.0</v>
      </c>
      <c r="AR67" s="175">
        <v>0.0</v>
      </c>
      <c r="AS67" s="175">
        <v>0.0</v>
      </c>
      <c r="AT67" s="175">
        <v>0.0</v>
      </c>
      <c r="AU67" s="175">
        <v>0.0</v>
      </c>
      <c r="AV67" s="175">
        <v>0.0</v>
      </c>
      <c r="AW67" s="175">
        <v>0.0</v>
      </c>
      <c r="AX67" s="175">
        <v>0.0</v>
      </c>
      <c r="AY67" s="175">
        <v>0.0</v>
      </c>
      <c r="AZ67" s="175">
        <v>0.0</v>
      </c>
      <c r="BA67" s="175">
        <v>126.0</v>
      </c>
      <c r="BB67" s="175">
        <v>0.0</v>
      </c>
      <c r="BC67" s="175">
        <v>0.0</v>
      </c>
      <c r="BD67" s="175">
        <v>0.0</v>
      </c>
      <c r="BE67" s="175">
        <v>0.0</v>
      </c>
      <c r="BF67" s="175">
        <v>0.0</v>
      </c>
      <c r="BG67" s="175">
        <v>0.0</v>
      </c>
      <c r="BH67" s="175">
        <v>0.0</v>
      </c>
      <c r="BI67" s="175">
        <v>0.0</v>
      </c>
      <c r="BJ67" s="175">
        <v>0.0</v>
      </c>
      <c r="BK67" s="175">
        <v>0.0</v>
      </c>
      <c r="BL67" s="175">
        <v>0.0</v>
      </c>
      <c r="BM67" s="175">
        <v>0.0</v>
      </c>
      <c r="BN67" s="175">
        <v>0.0</v>
      </c>
      <c r="BO67" s="175">
        <v>0.0</v>
      </c>
      <c r="BP67" s="175">
        <v>0.0</v>
      </c>
      <c r="BQ67" s="175">
        <v>0.0</v>
      </c>
      <c r="BR67" s="175">
        <v>0.0</v>
      </c>
      <c r="BS67" s="175">
        <v>0.0</v>
      </c>
      <c r="BT67" s="175">
        <v>0.0</v>
      </c>
      <c r="BU67" s="175">
        <v>0.0</v>
      </c>
      <c r="BV67" s="175">
        <v>0.0</v>
      </c>
      <c r="BW67" s="175">
        <v>0.0</v>
      </c>
      <c r="BX67" s="175">
        <v>0.0</v>
      </c>
      <c r="BY67" s="175">
        <v>0.0</v>
      </c>
      <c r="BZ67" s="175">
        <v>0.0</v>
      </c>
      <c r="CA67" s="175">
        <v>0.0</v>
      </c>
      <c r="CB67" s="175">
        <v>0.0</v>
      </c>
      <c r="CC67" s="175">
        <v>0.0</v>
      </c>
      <c r="CD67" s="175">
        <v>0.0</v>
      </c>
      <c r="CE67" s="175">
        <v>0.0</v>
      </c>
      <c r="CF67" s="175">
        <v>0.0</v>
      </c>
      <c r="CG67" s="175">
        <v>0.0</v>
      </c>
      <c r="CH67" s="175">
        <v>0.0</v>
      </c>
      <c r="CI67" s="175">
        <v>0.0</v>
      </c>
      <c r="CJ67" s="175">
        <v>0.0</v>
      </c>
      <c r="CK67" s="175">
        <v>129.0</v>
      </c>
      <c r="CL67" s="175">
        <v>0.0</v>
      </c>
      <c r="CM67" s="175">
        <v>0.0</v>
      </c>
      <c r="CN67" s="175">
        <v>0.0</v>
      </c>
      <c r="CO67" s="175">
        <v>0.0</v>
      </c>
      <c r="CP67" s="175">
        <v>0.0</v>
      </c>
      <c r="CQ67" s="175">
        <v>0.0</v>
      </c>
      <c r="CR67" s="175">
        <v>144.0</v>
      </c>
      <c r="CS67" s="175">
        <v>0.0</v>
      </c>
      <c r="CT67" s="175">
        <v>0.0</v>
      </c>
      <c r="CU67" s="175">
        <v>0.0</v>
      </c>
      <c r="CV67" s="175">
        <v>0.0</v>
      </c>
      <c r="CW67" s="175">
        <v>0.0</v>
      </c>
      <c r="CX67" s="175">
        <v>0.0</v>
      </c>
      <c r="CY67" s="175">
        <v>0.0</v>
      </c>
      <c r="CZ67" s="175">
        <v>0.0</v>
      </c>
      <c r="DA67" s="175">
        <v>0.0</v>
      </c>
      <c r="DB67" s="175">
        <v>0.0</v>
      </c>
      <c r="DC67" s="175">
        <v>128.0</v>
      </c>
      <c r="DD67" s="175">
        <v>0.0</v>
      </c>
      <c r="DE67" s="175">
        <v>0.0</v>
      </c>
      <c r="DF67" s="175">
        <v>0.0</v>
      </c>
      <c r="DG67" s="175">
        <v>0.0</v>
      </c>
      <c r="DH67" s="175">
        <v>0.0</v>
      </c>
      <c r="DI67" s="175">
        <v>126.0</v>
      </c>
      <c r="DJ67" s="175">
        <v>0.0</v>
      </c>
      <c r="DK67" s="175">
        <v>0.0</v>
      </c>
      <c r="DL67" s="175">
        <v>0.0</v>
      </c>
      <c r="DM67" s="175">
        <v>0.0</v>
      </c>
      <c r="DN67" s="175">
        <v>0.0</v>
      </c>
      <c r="DO67" s="175">
        <v>0.0</v>
      </c>
      <c r="DP67" s="175">
        <v>0.0</v>
      </c>
      <c r="DQ67" s="175">
        <v>131.0</v>
      </c>
      <c r="DR67" s="175">
        <v>0.0</v>
      </c>
      <c r="DS67" s="175">
        <v>0.0</v>
      </c>
      <c r="DT67" s="175">
        <v>0.0</v>
      </c>
      <c r="DU67" s="175">
        <v>0.0</v>
      </c>
      <c r="DV67" s="175">
        <v>0.0</v>
      </c>
      <c r="DW67" s="175">
        <v>135.0</v>
      </c>
      <c r="DX67" s="175">
        <v>0.0</v>
      </c>
      <c r="DY67" s="175">
        <v>0.0</v>
      </c>
      <c r="DZ67" s="175">
        <v>0.0</v>
      </c>
      <c r="EA67" s="175">
        <v>0.0</v>
      </c>
      <c r="EB67" s="175">
        <v>0.0</v>
      </c>
      <c r="EC67" s="175">
        <v>132.0</v>
      </c>
      <c r="ED67" s="175">
        <v>0.0</v>
      </c>
      <c r="EE67" s="175">
        <v>0.0</v>
      </c>
      <c r="EF67" s="175">
        <v>0.0</v>
      </c>
      <c r="EG67" s="175">
        <v>0.0</v>
      </c>
      <c r="EH67" s="175">
        <v>0.0</v>
      </c>
      <c r="EI67" s="175">
        <v>0.0</v>
      </c>
      <c r="EJ67" s="175">
        <v>0.0</v>
      </c>
      <c r="EK67" s="175">
        <v>0.0</v>
      </c>
      <c r="EL67" s="175">
        <v>0.0</v>
      </c>
      <c r="EM67" s="176">
        <v>0.0</v>
      </c>
      <c r="EN67" s="177">
        <f t="shared" si="1"/>
        <v>0</v>
      </c>
      <c r="EO67" s="178"/>
      <c r="EP67" s="178"/>
      <c r="EQ67" s="178"/>
      <c r="ER67" s="178"/>
      <c r="ES67" s="178"/>
      <c r="ET67" s="178"/>
      <c r="EU67" s="178"/>
      <c r="EV67" s="178"/>
      <c r="EW67" s="178"/>
      <c r="EX67" s="178"/>
      <c r="EY67" s="178"/>
      <c r="EZ67" s="178"/>
      <c r="FA67" s="178"/>
      <c r="FB67" s="178"/>
      <c r="FC67" s="178"/>
      <c r="FD67" s="178"/>
      <c r="FE67" s="178"/>
      <c r="FF67" s="178"/>
      <c r="FG67" s="178"/>
      <c r="FH67" s="178"/>
      <c r="FI67" s="178"/>
      <c r="FJ67" s="178"/>
      <c r="FK67" s="178"/>
      <c r="FL67" s="178"/>
      <c r="FM67" s="178"/>
      <c r="FN67" s="178"/>
      <c r="FO67" s="178"/>
      <c r="FP67" s="178"/>
      <c r="FQ67" s="178"/>
      <c r="FR67" s="178"/>
      <c r="FS67" s="178"/>
      <c r="FT67" s="178"/>
      <c r="FU67" s="178"/>
      <c r="FV67" s="178"/>
      <c r="FW67" s="178"/>
      <c r="FX67" s="178"/>
      <c r="FY67" s="178"/>
      <c r="FZ67" s="178"/>
      <c r="GA67" s="178"/>
      <c r="GB67" s="178"/>
      <c r="GC67" s="178"/>
      <c r="GD67" s="178"/>
      <c r="GE67" s="178"/>
      <c r="GF67" s="178"/>
      <c r="GG67" s="178"/>
      <c r="GH67" s="178"/>
      <c r="GI67" s="178"/>
      <c r="GJ67" s="178"/>
      <c r="GK67" s="178"/>
      <c r="GL67" s="178"/>
      <c r="GM67" s="178"/>
      <c r="GN67" s="178"/>
      <c r="GO67" s="178"/>
      <c r="GP67" s="178"/>
      <c r="GQ67" s="178"/>
      <c r="GR67" s="178"/>
      <c r="GS67" s="178"/>
      <c r="GT67" s="178"/>
      <c r="GU67" s="178"/>
      <c r="GV67" s="178"/>
      <c r="GW67" s="178"/>
      <c r="GX67" s="178"/>
      <c r="GY67" s="178"/>
      <c r="GZ67" s="178"/>
      <c r="HA67" s="178"/>
      <c r="HB67" s="178"/>
      <c r="HC67" s="178"/>
      <c r="HD67" s="178"/>
      <c r="HE67" s="178"/>
      <c r="HF67" s="178"/>
      <c r="HG67" s="178"/>
      <c r="HH67" s="178"/>
      <c r="HI67" s="178"/>
      <c r="HJ67" s="178"/>
      <c r="HK67" s="178"/>
      <c r="HL67" s="178"/>
      <c r="HM67" s="178"/>
      <c r="HN67" s="178"/>
      <c r="HO67" s="178"/>
      <c r="HP67" s="178"/>
      <c r="HQ67" s="178"/>
      <c r="HR67" s="178"/>
      <c r="HS67" s="178"/>
      <c r="HT67" s="178"/>
      <c r="HU67" s="178"/>
      <c r="HV67" s="178"/>
      <c r="HW67" s="178"/>
      <c r="HX67" s="178"/>
      <c r="HY67" s="178"/>
      <c r="HZ67" s="178"/>
      <c r="IA67" s="178"/>
      <c r="IB67" s="178"/>
      <c r="IC67" s="178"/>
      <c r="ID67" s="178"/>
      <c r="IE67" s="178"/>
      <c r="IF67" s="178"/>
      <c r="IG67" s="178"/>
      <c r="IH67" s="178"/>
      <c r="II67" s="178"/>
      <c r="IJ67" s="178"/>
      <c r="IK67" s="178"/>
      <c r="IL67" s="178"/>
      <c r="IM67" s="178"/>
      <c r="IN67" s="178"/>
      <c r="IO67" s="178"/>
      <c r="IP67" s="178"/>
      <c r="IQ67" s="178"/>
      <c r="IR67" s="178"/>
      <c r="IS67" s="178"/>
      <c r="IT67" s="178"/>
      <c r="IU67" s="178"/>
      <c r="IV67" s="178"/>
      <c r="IW67" s="178"/>
      <c r="IX67" s="178"/>
      <c r="IY67" s="178"/>
      <c r="IZ67" s="178"/>
      <c r="JA67" s="178"/>
      <c r="JB67" s="178"/>
      <c r="JC67" s="178"/>
      <c r="JD67" s="178"/>
      <c r="JE67" s="178"/>
      <c r="JF67" s="178"/>
      <c r="JG67" s="178"/>
      <c r="JH67" s="178"/>
      <c r="JI67" s="178"/>
      <c r="JJ67" s="178"/>
      <c r="JK67" s="178"/>
      <c r="JL67" s="178"/>
      <c r="JM67" s="178"/>
      <c r="JN67" s="178"/>
      <c r="JO67" s="178"/>
      <c r="JP67" s="178"/>
      <c r="JQ67" s="178"/>
      <c r="JR67" s="178"/>
      <c r="JS67" s="178"/>
      <c r="JT67" s="178"/>
      <c r="JU67" s="178"/>
      <c r="JV67" s="178"/>
      <c r="JW67" s="178"/>
    </row>
    <row r="68">
      <c r="A68" s="50" t="s">
        <v>253</v>
      </c>
      <c r="B68" s="83" t="s">
        <v>480</v>
      </c>
      <c r="C68" s="50">
        <v>1811099.0</v>
      </c>
      <c r="D68" s="175">
        <v>0.0</v>
      </c>
      <c r="E68" s="175">
        <v>0.0</v>
      </c>
      <c r="F68" s="175">
        <v>0.0</v>
      </c>
      <c r="G68" s="175">
        <v>65.0</v>
      </c>
      <c r="H68" s="175">
        <v>0.0</v>
      </c>
      <c r="I68" s="175">
        <v>0.0</v>
      </c>
      <c r="J68" s="175">
        <v>0.0</v>
      </c>
      <c r="K68" s="175">
        <v>0.0</v>
      </c>
      <c r="L68" s="175">
        <v>67.0</v>
      </c>
      <c r="M68" s="175">
        <v>0.0</v>
      </c>
      <c r="N68" s="175">
        <v>0.0</v>
      </c>
      <c r="O68" s="175">
        <v>0.0</v>
      </c>
      <c r="P68" s="175">
        <v>0.0</v>
      </c>
      <c r="Q68" s="175">
        <v>63.0</v>
      </c>
      <c r="R68" s="175">
        <v>0.0</v>
      </c>
      <c r="S68" s="175">
        <v>0.0</v>
      </c>
      <c r="T68" s="175">
        <v>0.0</v>
      </c>
      <c r="U68" s="175">
        <v>0.0</v>
      </c>
      <c r="V68" s="175">
        <v>0.0</v>
      </c>
      <c r="W68" s="175">
        <v>0.0</v>
      </c>
      <c r="X68" s="175">
        <v>0.0</v>
      </c>
      <c r="Y68" s="175">
        <v>65.0</v>
      </c>
      <c r="Z68" s="175">
        <v>0.0</v>
      </c>
      <c r="AA68" s="175">
        <v>0.0</v>
      </c>
      <c r="AB68" s="175">
        <v>0.0</v>
      </c>
      <c r="AC68" s="175">
        <v>0.0</v>
      </c>
      <c r="AD68" s="175">
        <v>0.0</v>
      </c>
      <c r="AE68" s="175">
        <v>0.0</v>
      </c>
      <c r="AF68" s="175">
        <v>67.0</v>
      </c>
      <c r="AG68" s="175">
        <v>0.0</v>
      </c>
      <c r="AH68" s="175">
        <v>0.0</v>
      </c>
      <c r="AI68" s="175">
        <v>0.0</v>
      </c>
      <c r="AJ68" s="175">
        <v>0.0</v>
      </c>
      <c r="AK68" s="175">
        <v>0.0</v>
      </c>
      <c r="AL68" s="175">
        <v>0.0</v>
      </c>
      <c r="AM68" s="175">
        <v>0.0</v>
      </c>
      <c r="AN68" s="175">
        <v>68.0</v>
      </c>
      <c r="AO68" s="175">
        <v>0.0</v>
      </c>
      <c r="AP68" s="175">
        <v>0.0</v>
      </c>
      <c r="AQ68" s="175">
        <v>0.0</v>
      </c>
      <c r="AR68" s="175">
        <v>0.0</v>
      </c>
      <c r="AS68" s="175">
        <v>0.0</v>
      </c>
      <c r="AT68" s="175">
        <v>0.0</v>
      </c>
      <c r="AU68" s="175">
        <v>0.0</v>
      </c>
      <c r="AV68" s="175">
        <v>0.0</v>
      </c>
      <c r="AW68" s="175">
        <v>0.0</v>
      </c>
      <c r="AX68" s="175">
        <v>0.0</v>
      </c>
      <c r="AY68" s="175">
        <v>0.0</v>
      </c>
      <c r="AZ68" s="175">
        <v>0.0</v>
      </c>
      <c r="BA68" s="175">
        <v>0.0</v>
      </c>
      <c r="BB68" s="175">
        <v>0.0</v>
      </c>
      <c r="BC68" s="175">
        <v>0.0</v>
      </c>
      <c r="BD68" s="175">
        <v>0.0</v>
      </c>
      <c r="BE68" s="175">
        <v>0.0</v>
      </c>
      <c r="BF68" s="175">
        <v>0.0</v>
      </c>
      <c r="BG68" s="175">
        <v>0.0</v>
      </c>
      <c r="BH68" s="175">
        <v>0.0</v>
      </c>
      <c r="BI68" s="175">
        <v>0.0</v>
      </c>
      <c r="BJ68" s="175">
        <v>69.0</v>
      </c>
      <c r="BK68" s="175">
        <v>0.0</v>
      </c>
      <c r="BL68" s="175">
        <v>0.0</v>
      </c>
      <c r="BM68" s="175">
        <v>0.0</v>
      </c>
      <c r="BN68" s="175">
        <v>0.0</v>
      </c>
      <c r="BO68" s="175">
        <v>0.0</v>
      </c>
      <c r="BP68" s="175">
        <v>0.0</v>
      </c>
      <c r="BQ68" s="175">
        <v>0.0</v>
      </c>
      <c r="BR68" s="175">
        <v>0.0</v>
      </c>
      <c r="BS68" s="175">
        <v>0.0</v>
      </c>
      <c r="BT68" s="175">
        <v>0.0</v>
      </c>
      <c r="BU68" s="175">
        <v>0.0</v>
      </c>
      <c r="BV68" s="175">
        <v>0.0</v>
      </c>
      <c r="BW68" s="175">
        <v>0.0</v>
      </c>
      <c r="BX68" s="175">
        <v>0.0</v>
      </c>
      <c r="BY68" s="175">
        <v>0.0</v>
      </c>
      <c r="BZ68" s="175">
        <v>0.0</v>
      </c>
      <c r="CA68" s="175">
        <v>0.0</v>
      </c>
      <c r="CB68" s="175">
        <v>0.0</v>
      </c>
      <c r="CC68" s="175">
        <v>0.0</v>
      </c>
      <c r="CD68" s="175">
        <v>0.0</v>
      </c>
      <c r="CE68" s="175">
        <v>0.0</v>
      </c>
      <c r="CF68" s="175">
        <v>0.0</v>
      </c>
      <c r="CG68" s="175">
        <v>0.0</v>
      </c>
      <c r="CH68" s="175">
        <v>0.0</v>
      </c>
      <c r="CI68" s="175">
        <v>0.0</v>
      </c>
      <c r="CJ68" s="175">
        <v>0.0</v>
      </c>
      <c r="CK68" s="175">
        <v>0.0</v>
      </c>
      <c r="CL68" s="175">
        <v>0.0</v>
      </c>
      <c r="CM68" s="175">
        <v>65.0</v>
      </c>
      <c r="CN68" s="175">
        <v>0.0</v>
      </c>
      <c r="CO68" s="175">
        <v>0.0</v>
      </c>
      <c r="CP68" s="175">
        <v>0.0</v>
      </c>
      <c r="CQ68" s="175">
        <v>0.0</v>
      </c>
      <c r="CR68" s="175">
        <v>0.0</v>
      </c>
      <c r="CS68" s="175">
        <v>0.0</v>
      </c>
      <c r="CT68" s="175">
        <v>0.0</v>
      </c>
      <c r="CU68" s="175">
        <v>0.0</v>
      </c>
      <c r="CV68" s="175">
        <v>0.0</v>
      </c>
      <c r="CW68" s="175">
        <v>67.0</v>
      </c>
      <c r="CX68" s="175">
        <v>0.0</v>
      </c>
      <c r="CY68" s="175">
        <v>0.0</v>
      </c>
      <c r="CZ68" s="175">
        <v>0.0</v>
      </c>
      <c r="DA68" s="175">
        <v>0.0</v>
      </c>
      <c r="DB68" s="175">
        <v>70.0</v>
      </c>
      <c r="DC68" s="175">
        <v>0.0</v>
      </c>
      <c r="DD68" s="175">
        <v>0.0</v>
      </c>
      <c r="DE68" s="175">
        <v>0.0</v>
      </c>
      <c r="DF68" s="175">
        <v>0.0</v>
      </c>
      <c r="DG68" s="175">
        <v>0.0</v>
      </c>
      <c r="DH68" s="175">
        <v>0.0</v>
      </c>
      <c r="DI68" s="175">
        <v>0.0</v>
      </c>
      <c r="DJ68" s="175">
        <v>0.0</v>
      </c>
      <c r="DK68" s="175">
        <v>0.0</v>
      </c>
      <c r="DL68" s="175">
        <v>0.0</v>
      </c>
      <c r="DM68" s="175">
        <v>0.0</v>
      </c>
      <c r="DN68" s="175">
        <v>0.0</v>
      </c>
      <c r="DO68" s="175">
        <v>0.0</v>
      </c>
      <c r="DP68" s="175">
        <v>0.0</v>
      </c>
      <c r="DQ68" s="175">
        <v>0.0</v>
      </c>
      <c r="DR68" s="175">
        <v>0.0</v>
      </c>
      <c r="DS68" s="175">
        <v>0.0</v>
      </c>
      <c r="DT68" s="175">
        <v>0.0</v>
      </c>
      <c r="DU68" s="175">
        <v>0.0</v>
      </c>
      <c r="DV68" s="175">
        <v>0.0</v>
      </c>
      <c r="DW68" s="175">
        <v>0.0</v>
      </c>
      <c r="DX68" s="175">
        <v>0.0</v>
      </c>
      <c r="DY68" s="175">
        <v>0.0</v>
      </c>
      <c r="DZ68" s="175">
        <v>0.0</v>
      </c>
      <c r="EA68" s="175">
        <v>0.0</v>
      </c>
      <c r="EB68" s="175">
        <v>0.0</v>
      </c>
      <c r="EC68" s="175">
        <v>0.0</v>
      </c>
      <c r="ED68" s="175">
        <v>0.0</v>
      </c>
      <c r="EE68" s="175">
        <v>0.0</v>
      </c>
      <c r="EF68" s="175">
        <v>0.0</v>
      </c>
      <c r="EG68" s="175">
        <v>0.0</v>
      </c>
      <c r="EH68" s="175">
        <v>0.0</v>
      </c>
      <c r="EI68" s="175">
        <v>0.0</v>
      </c>
      <c r="EJ68" s="175">
        <v>0.0</v>
      </c>
      <c r="EK68" s="175">
        <v>0.0</v>
      </c>
      <c r="EL68" s="175">
        <v>0.0</v>
      </c>
      <c r="EM68" s="176">
        <v>0.0</v>
      </c>
      <c r="EN68" s="177">
        <f t="shared" si="1"/>
        <v>0</v>
      </c>
      <c r="EO68" s="178"/>
      <c r="EP68" s="178"/>
      <c r="EQ68" s="178"/>
      <c r="ER68" s="178"/>
      <c r="ES68" s="178"/>
      <c r="ET68" s="178"/>
      <c r="EU68" s="178"/>
      <c r="EV68" s="178"/>
      <c r="EW68" s="178"/>
      <c r="EX68" s="178"/>
      <c r="EY68" s="178"/>
      <c r="EZ68" s="178"/>
      <c r="FA68" s="178"/>
      <c r="FB68" s="178"/>
      <c r="FC68" s="178"/>
      <c r="FD68" s="178"/>
      <c r="FE68" s="178"/>
      <c r="FF68" s="178"/>
      <c r="FG68" s="178"/>
      <c r="FH68" s="178"/>
      <c r="FI68" s="178"/>
      <c r="FJ68" s="178"/>
      <c r="FK68" s="178"/>
      <c r="FL68" s="178"/>
      <c r="FM68" s="178"/>
      <c r="FN68" s="178"/>
      <c r="FO68" s="178"/>
      <c r="FP68" s="178"/>
      <c r="FQ68" s="178"/>
      <c r="FR68" s="178"/>
      <c r="FS68" s="178"/>
      <c r="FT68" s="178"/>
      <c r="FU68" s="178"/>
      <c r="FV68" s="178"/>
      <c r="FW68" s="178"/>
      <c r="FX68" s="178"/>
      <c r="FY68" s="178"/>
      <c r="FZ68" s="178"/>
      <c r="GA68" s="178"/>
      <c r="GB68" s="178"/>
      <c r="GC68" s="178"/>
      <c r="GD68" s="178"/>
      <c r="GE68" s="178"/>
      <c r="GF68" s="178"/>
      <c r="GG68" s="178"/>
      <c r="GH68" s="178"/>
      <c r="GI68" s="178"/>
      <c r="GJ68" s="178"/>
      <c r="GK68" s="178"/>
      <c r="GL68" s="178"/>
      <c r="GM68" s="178"/>
      <c r="GN68" s="178"/>
      <c r="GO68" s="178"/>
      <c r="GP68" s="178"/>
      <c r="GQ68" s="178"/>
      <c r="GR68" s="178"/>
      <c r="GS68" s="178"/>
      <c r="GT68" s="178"/>
      <c r="GU68" s="178"/>
      <c r="GV68" s="178"/>
      <c r="GW68" s="178"/>
      <c r="GX68" s="178"/>
      <c r="GY68" s="178"/>
      <c r="GZ68" s="178"/>
      <c r="HA68" s="178"/>
      <c r="HB68" s="178"/>
      <c r="HC68" s="178"/>
      <c r="HD68" s="178"/>
      <c r="HE68" s="178"/>
      <c r="HF68" s="178"/>
      <c r="HG68" s="178"/>
      <c r="HH68" s="178"/>
      <c r="HI68" s="178"/>
      <c r="HJ68" s="178"/>
      <c r="HK68" s="178"/>
      <c r="HL68" s="178"/>
      <c r="HM68" s="178"/>
      <c r="HN68" s="178"/>
      <c r="HO68" s="178"/>
      <c r="HP68" s="178"/>
      <c r="HQ68" s="178"/>
      <c r="HR68" s="178"/>
      <c r="HS68" s="178"/>
      <c r="HT68" s="178"/>
      <c r="HU68" s="178"/>
      <c r="HV68" s="178"/>
      <c r="HW68" s="178"/>
      <c r="HX68" s="178"/>
      <c r="HY68" s="178"/>
      <c r="HZ68" s="178"/>
      <c r="IA68" s="178"/>
      <c r="IB68" s="178"/>
      <c r="IC68" s="178"/>
      <c r="ID68" s="178"/>
      <c r="IE68" s="178"/>
      <c r="IF68" s="178"/>
      <c r="IG68" s="178"/>
      <c r="IH68" s="178"/>
      <c r="II68" s="178"/>
      <c r="IJ68" s="178"/>
      <c r="IK68" s="178"/>
      <c r="IL68" s="178"/>
      <c r="IM68" s="178"/>
      <c r="IN68" s="178"/>
      <c r="IO68" s="178"/>
      <c r="IP68" s="178"/>
      <c r="IQ68" s="178"/>
      <c r="IR68" s="178"/>
      <c r="IS68" s="178"/>
      <c r="IT68" s="178"/>
      <c r="IU68" s="178"/>
      <c r="IV68" s="178"/>
      <c r="IW68" s="178"/>
      <c r="IX68" s="178"/>
      <c r="IY68" s="178"/>
      <c r="IZ68" s="178"/>
      <c r="JA68" s="178"/>
      <c r="JB68" s="178"/>
      <c r="JC68" s="178"/>
      <c r="JD68" s="178"/>
      <c r="JE68" s="178"/>
      <c r="JF68" s="178"/>
      <c r="JG68" s="178"/>
      <c r="JH68" s="178"/>
      <c r="JI68" s="178"/>
      <c r="JJ68" s="178"/>
      <c r="JK68" s="178"/>
      <c r="JL68" s="178"/>
      <c r="JM68" s="178"/>
      <c r="JN68" s="178"/>
      <c r="JO68" s="178"/>
      <c r="JP68" s="178"/>
      <c r="JQ68" s="178"/>
      <c r="JR68" s="178"/>
      <c r="JS68" s="178"/>
      <c r="JT68" s="178"/>
      <c r="JU68" s="178"/>
      <c r="JV68" s="178"/>
      <c r="JW68" s="178"/>
    </row>
    <row r="69">
      <c r="A69" s="50" t="s">
        <v>253</v>
      </c>
      <c r="B69" s="83" t="s">
        <v>480</v>
      </c>
      <c r="C69" s="50">
        <v>1811100.0</v>
      </c>
      <c r="D69" s="175">
        <v>0.0</v>
      </c>
      <c r="E69" s="175">
        <v>0.0</v>
      </c>
      <c r="F69" s="175">
        <v>0.0</v>
      </c>
      <c r="G69" s="175">
        <v>65.0</v>
      </c>
      <c r="H69" s="175">
        <v>0.0</v>
      </c>
      <c r="I69" s="175">
        <v>0.0</v>
      </c>
      <c r="J69" s="175">
        <v>0.0</v>
      </c>
      <c r="K69" s="175">
        <v>0.0</v>
      </c>
      <c r="L69" s="175">
        <v>67.0</v>
      </c>
      <c r="M69" s="175">
        <v>0.0</v>
      </c>
      <c r="N69" s="175">
        <v>0.0</v>
      </c>
      <c r="O69" s="175">
        <v>0.0</v>
      </c>
      <c r="P69" s="175">
        <v>0.0</v>
      </c>
      <c r="Q69" s="175">
        <v>63.0</v>
      </c>
      <c r="R69" s="175">
        <v>0.0</v>
      </c>
      <c r="S69" s="175">
        <v>0.0</v>
      </c>
      <c r="T69" s="175">
        <v>0.0</v>
      </c>
      <c r="U69" s="175">
        <v>0.0</v>
      </c>
      <c r="V69" s="175">
        <v>0.0</v>
      </c>
      <c r="W69" s="175">
        <v>0.0</v>
      </c>
      <c r="X69" s="175">
        <v>0.0</v>
      </c>
      <c r="Y69" s="175">
        <v>65.0</v>
      </c>
      <c r="Z69" s="175">
        <v>0.0</v>
      </c>
      <c r="AA69" s="175">
        <v>0.0</v>
      </c>
      <c r="AB69" s="175">
        <v>0.0</v>
      </c>
      <c r="AC69" s="175">
        <v>0.0</v>
      </c>
      <c r="AD69" s="175">
        <v>0.0</v>
      </c>
      <c r="AE69" s="175">
        <v>0.0</v>
      </c>
      <c r="AF69" s="175">
        <v>67.0</v>
      </c>
      <c r="AG69" s="175">
        <v>0.0</v>
      </c>
      <c r="AH69" s="175">
        <v>0.0</v>
      </c>
      <c r="AI69" s="175">
        <v>0.0</v>
      </c>
      <c r="AJ69" s="175">
        <v>0.0</v>
      </c>
      <c r="AK69" s="175">
        <v>0.0</v>
      </c>
      <c r="AL69" s="175">
        <v>0.0</v>
      </c>
      <c r="AM69" s="175">
        <v>0.0</v>
      </c>
      <c r="AN69" s="175">
        <v>68.0</v>
      </c>
      <c r="AO69" s="175">
        <v>0.0</v>
      </c>
      <c r="AP69" s="175">
        <v>0.0</v>
      </c>
      <c r="AQ69" s="175">
        <v>0.0</v>
      </c>
      <c r="AR69" s="175">
        <v>0.0</v>
      </c>
      <c r="AS69" s="175">
        <v>0.0</v>
      </c>
      <c r="AT69" s="175">
        <v>0.0</v>
      </c>
      <c r="AU69" s="175">
        <v>0.0</v>
      </c>
      <c r="AV69" s="175">
        <v>0.0</v>
      </c>
      <c r="AW69" s="175">
        <v>0.0</v>
      </c>
      <c r="AX69" s="175">
        <v>0.0</v>
      </c>
      <c r="AY69" s="175">
        <v>0.0</v>
      </c>
      <c r="AZ69" s="175">
        <v>0.0</v>
      </c>
      <c r="BA69" s="175">
        <v>0.0</v>
      </c>
      <c r="BB69" s="175">
        <v>0.0</v>
      </c>
      <c r="BC69" s="175">
        <v>0.0</v>
      </c>
      <c r="BD69" s="175">
        <v>0.0</v>
      </c>
      <c r="BE69" s="175">
        <v>0.0</v>
      </c>
      <c r="BF69" s="175">
        <v>0.0</v>
      </c>
      <c r="BG69" s="175">
        <v>0.0</v>
      </c>
      <c r="BH69" s="175">
        <v>0.0</v>
      </c>
      <c r="BI69" s="175">
        <v>0.0</v>
      </c>
      <c r="BJ69" s="175">
        <v>69.0</v>
      </c>
      <c r="BK69" s="175">
        <v>0.0</v>
      </c>
      <c r="BL69" s="175">
        <v>0.0</v>
      </c>
      <c r="BM69" s="175">
        <v>0.0</v>
      </c>
      <c r="BN69" s="175">
        <v>0.0</v>
      </c>
      <c r="BO69" s="175">
        <v>0.0</v>
      </c>
      <c r="BP69" s="175">
        <v>0.0</v>
      </c>
      <c r="BQ69" s="175">
        <v>0.0</v>
      </c>
      <c r="BR69" s="175">
        <v>0.0</v>
      </c>
      <c r="BS69" s="175">
        <v>0.0</v>
      </c>
      <c r="BT69" s="175">
        <v>0.0</v>
      </c>
      <c r="BU69" s="175">
        <v>0.0</v>
      </c>
      <c r="BV69" s="175">
        <v>0.0</v>
      </c>
      <c r="BW69" s="175">
        <v>0.0</v>
      </c>
      <c r="BX69" s="175">
        <v>0.0</v>
      </c>
      <c r="BY69" s="175">
        <v>0.0</v>
      </c>
      <c r="BZ69" s="175">
        <v>0.0</v>
      </c>
      <c r="CA69" s="175">
        <v>0.0</v>
      </c>
      <c r="CB69" s="175">
        <v>0.0</v>
      </c>
      <c r="CC69" s="175">
        <v>0.0</v>
      </c>
      <c r="CD69" s="175">
        <v>0.0</v>
      </c>
      <c r="CE69" s="175">
        <v>0.0</v>
      </c>
      <c r="CF69" s="175">
        <v>0.0</v>
      </c>
      <c r="CG69" s="175">
        <v>0.0</v>
      </c>
      <c r="CH69" s="175">
        <v>0.0</v>
      </c>
      <c r="CI69" s="175">
        <v>0.0</v>
      </c>
      <c r="CJ69" s="175">
        <v>0.0</v>
      </c>
      <c r="CK69" s="175">
        <v>0.0</v>
      </c>
      <c r="CL69" s="175">
        <v>0.0</v>
      </c>
      <c r="CM69" s="175">
        <v>65.0</v>
      </c>
      <c r="CN69" s="175">
        <v>0.0</v>
      </c>
      <c r="CO69" s="175">
        <v>0.0</v>
      </c>
      <c r="CP69" s="175">
        <v>0.0</v>
      </c>
      <c r="CQ69" s="175">
        <v>0.0</v>
      </c>
      <c r="CR69" s="175">
        <v>0.0</v>
      </c>
      <c r="CS69" s="175">
        <v>0.0</v>
      </c>
      <c r="CT69" s="175">
        <v>0.0</v>
      </c>
      <c r="CU69" s="175">
        <v>0.0</v>
      </c>
      <c r="CV69" s="175">
        <v>0.0</v>
      </c>
      <c r="CW69" s="175">
        <v>67.0</v>
      </c>
      <c r="CX69" s="175">
        <v>0.0</v>
      </c>
      <c r="CY69" s="175">
        <v>0.0</v>
      </c>
      <c r="CZ69" s="175">
        <v>0.0</v>
      </c>
      <c r="DA69" s="175">
        <v>0.0</v>
      </c>
      <c r="DB69" s="175">
        <v>70.0</v>
      </c>
      <c r="DC69" s="175">
        <v>0.0</v>
      </c>
      <c r="DD69" s="175">
        <v>0.0</v>
      </c>
      <c r="DE69" s="175">
        <v>0.0</v>
      </c>
      <c r="DF69" s="175">
        <v>0.0</v>
      </c>
      <c r="DG69" s="175">
        <v>0.0</v>
      </c>
      <c r="DH69" s="175">
        <v>0.0</v>
      </c>
      <c r="DI69" s="175">
        <v>0.0</v>
      </c>
      <c r="DJ69" s="175">
        <v>0.0</v>
      </c>
      <c r="DK69" s="175">
        <v>0.0</v>
      </c>
      <c r="DL69" s="175">
        <v>0.0</v>
      </c>
      <c r="DM69" s="175">
        <v>0.0</v>
      </c>
      <c r="DN69" s="175">
        <v>0.0</v>
      </c>
      <c r="DO69" s="175">
        <v>0.0</v>
      </c>
      <c r="DP69" s="175">
        <v>0.0</v>
      </c>
      <c r="DQ69" s="175">
        <v>0.0</v>
      </c>
      <c r="DR69" s="175">
        <v>0.0</v>
      </c>
      <c r="DS69" s="175">
        <v>0.0</v>
      </c>
      <c r="DT69" s="175">
        <v>0.0</v>
      </c>
      <c r="DU69" s="175">
        <v>0.0</v>
      </c>
      <c r="DV69" s="175">
        <v>0.0</v>
      </c>
      <c r="DW69" s="175">
        <v>0.0</v>
      </c>
      <c r="DX69" s="175">
        <v>0.0</v>
      </c>
      <c r="DY69" s="175">
        <v>0.0</v>
      </c>
      <c r="DZ69" s="175">
        <v>0.0</v>
      </c>
      <c r="EA69" s="175">
        <v>0.0</v>
      </c>
      <c r="EB69" s="175">
        <v>0.0</v>
      </c>
      <c r="EC69" s="175">
        <v>0.0</v>
      </c>
      <c r="ED69" s="175">
        <v>0.0</v>
      </c>
      <c r="EE69" s="175">
        <v>0.0</v>
      </c>
      <c r="EF69" s="175">
        <v>0.0</v>
      </c>
      <c r="EG69" s="175">
        <v>0.0</v>
      </c>
      <c r="EH69" s="175">
        <v>0.0</v>
      </c>
      <c r="EI69" s="175">
        <v>0.0</v>
      </c>
      <c r="EJ69" s="175">
        <v>0.0</v>
      </c>
      <c r="EK69" s="175">
        <v>0.0</v>
      </c>
      <c r="EL69" s="175">
        <v>0.0</v>
      </c>
      <c r="EM69" s="176">
        <v>0.0</v>
      </c>
      <c r="EN69" s="177">
        <f t="shared" si="1"/>
        <v>0</v>
      </c>
      <c r="EO69" s="178"/>
      <c r="EP69" s="178"/>
      <c r="EQ69" s="178"/>
      <c r="ER69" s="178"/>
      <c r="ES69" s="178"/>
      <c r="ET69" s="178"/>
      <c r="EU69" s="178"/>
      <c r="EV69" s="178"/>
      <c r="EW69" s="178"/>
      <c r="EX69" s="178"/>
      <c r="EY69" s="178"/>
      <c r="EZ69" s="178"/>
      <c r="FA69" s="178"/>
      <c r="FB69" s="178"/>
      <c r="FC69" s="178"/>
      <c r="FD69" s="178"/>
      <c r="FE69" s="178"/>
      <c r="FF69" s="178"/>
      <c r="FG69" s="178"/>
      <c r="FH69" s="178"/>
      <c r="FI69" s="178"/>
      <c r="FJ69" s="178"/>
      <c r="FK69" s="178"/>
      <c r="FL69" s="178"/>
      <c r="FM69" s="178"/>
      <c r="FN69" s="178"/>
      <c r="FO69" s="178"/>
      <c r="FP69" s="178"/>
      <c r="FQ69" s="178"/>
      <c r="FR69" s="178"/>
      <c r="FS69" s="178"/>
      <c r="FT69" s="178"/>
      <c r="FU69" s="178"/>
      <c r="FV69" s="178"/>
      <c r="FW69" s="178"/>
      <c r="FX69" s="178"/>
      <c r="FY69" s="178"/>
      <c r="FZ69" s="178"/>
      <c r="GA69" s="178"/>
      <c r="GB69" s="178"/>
      <c r="GC69" s="178"/>
      <c r="GD69" s="178"/>
      <c r="GE69" s="178"/>
      <c r="GF69" s="178"/>
      <c r="GG69" s="178"/>
      <c r="GH69" s="178"/>
      <c r="GI69" s="178"/>
      <c r="GJ69" s="178"/>
      <c r="GK69" s="178"/>
      <c r="GL69" s="178"/>
      <c r="GM69" s="178"/>
      <c r="GN69" s="178"/>
      <c r="GO69" s="178"/>
      <c r="GP69" s="178"/>
      <c r="GQ69" s="178"/>
      <c r="GR69" s="178"/>
      <c r="GS69" s="178"/>
      <c r="GT69" s="178"/>
      <c r="GU69" s="178"/>
      <c r="GV69" s="178"/>
      <c r="GW69" s="178"/>
      <c r="GX69" s="178"/>
      <c r="GY69" s="178"/>
      <c r="GZ69" s="178"/>
      <c r="HA69" s="178"/>
      <c r="HB69" s="178"/>
      <c r="HC69" s="178"/>
      <c r="HD69" s="178"/>
      <c r="HE69" s="178"/>
      <c r="HF69" s="178"/>
      <c r="HG69" s="178"/>
      <c r="HH69" s="178"/>
      <c r="HI69" s="178"/>
      <c r="HJ69" s="178"/>
      <c r="HK69" s="178"/>
      <c r="HL69" s="178"/>
      <c r="HM69" s="178"/>
      <c r="HN69" s="178"/>
      <c r="HO69" s="178"/>
      <c r="HP69" s="178"/>
      <c r="HQ69" s="178"/>
      <c r="HR69" s="178"/>
      <c r="HS69" s="178"/>
      <c r="HT69" s="178"/>
      <c r="HU69" s="178"/>
      <c r="HV69" s="178"/>
      <c r="HW69" s="178"/>
      <c r="HX69" s="178"/>
      <c r="HY69" s="178"/>
      <c r="HZ69" s="178"/>
      <c r="IA69" s="178"/>
      <c r="IB69" s="178"/>
      <c r="IC69" s="178"/>
      <c r="ID69" s="178"/>
      <c r="IE69" s="178"/>
      <c r="IF69" s="178"/>
      <c r="IG69" s="178"/>
      <c r="IH69" s="178"/>
      <c r="II69" s="178"/>
      <c r="IJ69" s="178"/>
      <c r="IK69" s="178"/>
      <c r="IL69" s="178"/>
      <c r="IM69" s="178"/>
      <c r="IN69" s="178"/>
      <c r="IO69" s="178"/>
      <c r="IP69" s="178"/>
      <c r="IQ69" s="178"/>
      <c r="IR69" s="178"/>
      <c r="IS69" s="178"/>
      <c r="IT69" s="178"/>
      <c r="IU69" s="178"/>
      <c r="IV69" s="178"/>
      <c r="IW69" s="178"/>
      <c r="IX69" s="178"/>
      <c r="IY69" s="178"/>
      <c r="IZ69" s="178"/>
      <c r="JA69" s="178"/>
      <c r="JB69" s="178"/>
      <c r="JC69" s="178"/>
      <c r="JD69" s="178"/>
      <c r="JE69" s="178"/>
      <c r="JF69" s="178"/>
      <c r="JG69" s="178"/>
      <c r="JH69" s="178"/>
      <c r="JI69" s="178"/>
      <c r="JJ69" s="178"/>
      <c r="JK69" s="178"/>
      <c r="JL69" s="178"/>
      <c r="JM69" s="178"/>
      <c r="JN69" s="178"/>
      <c r="JO69" s="178"/>
      <c r="JP69" s="178"/>
      <c r="JQ69" s="178"/>
      <c r="JR69" s="178"/>
      <c r="JS69" s="178"/>
      <c r="JT69" s="178"/>
      <c r="JU69" s="178"/>
      <c r="JV69" s="178"/>
      <c r="JW69" s="178"/>
    </row>
    <row r="70">
      <c r="A70" s="50" t="s">
        <v>264</v>
      </c>
      <c r="B70" s="83" t="s">
        <v>480</v>
      </c>
      <c r="C70" s="50">
        <v>1811105.0</v>
      </c>
      <c r="D70" s="175">
        <v>0.0</v>
      </c>
      <c r="E70" s="175">
        <v>0.0</v>
      </c>
      <c r="F70" s="175">
        <v>0.0</v>
      </c>
      <c r="G70" s="175">
        <v>0.0</v>
      </c>
      <c r="H70" s="175">
        <v>0.0</v>
      </c>
      <c r="I70" s="175">
        <v>0.0</v>
      </c>
      <c r="J70" s="175">
        <v>0.0</v>
      </c>
      <c r="K70" s="175">
        <v>0.0</v>
      </c>
      <c r="L70" s="175">
        <v>0.0</v>
      </c>
      <c r="M70" s="175">
        <v>0.0</v>
      </c>
      <c r="N70" s="175">
        <v>0.0</v>
      </c>
      <c r="O70" s="175">
        <v>0.0</v>
      </c>
      <c r="P70" s="175">
        <v>0.0</v>
      </c>
      <c r="Q70" s="175">
        <v>0.0</v>
      </c>
      <c r="R70" s="175">
        <v>0.0</v>
      </c>
      <c r="S70" s="175">
        <v>0.0</v>
      </c>
      <c r="T70" s="175">
        <v>0.0</v>
      </c>
      <c r="U70" s="175">
        <v>0.0</v>
      </c>
      <c r="V70" s="175">
        <v>0.0</v>
      </c>
      <c r="W70" s="175">
        <v>0.0</v>
      </c>
      <c r="X70" s="175">
        <v>0.0</v>
      </c>
      <c r="Y70" s="175">
        <v>0.0</v>
      </c>
      <c r="Z70" s="175">
        <v>0.0</v>
      </c>
      <c r="AA70" s="175">
        <v>0.0</v>
      </c>
      <c r="AB70" s="175">
        <v>0.0</v>
      </c>
      <c r="AC70" s="175">
        <v>0.0</v>
      </c>
      <c r="AD70" s="175">
        <v>0.0</v>
      </c>
      <c r="AE70" s="175">
        <v>0.0</v>
      </c>
      <c r="AF70" s="175">
        <v>0.0</v>
      </c>
      <c r="AG70" s="175">
        <v>33.0</v>
      </c>
      <c r="AH70" s="175">
        <v>0.0</v>
      </c>
      <c r="AI70" s="175">
        <v>0.0</v>
      </c>
      <c r="AJ70" s="175">
        <v>0.0</v>
      </c>
      <c r="AK70" s="175">
        <v>0.0</v>
      </c>
      <c r="AL70" s="175">
        <v>0.0</v>
      </c>
      <c r="AM70" s="175">
        <v>0.0</v>
      </c>
      <c r="AN70" s="175">
        <v>0.0</v>
      </c>
      <c r="AO70" s="175">
        <v>34.0</v>
      </c>
      <c r="AP70" s="175">
        <v>0.0</v>
      </c>
      <c r="AQ70" s="175">
        <v>0.0</v>
      </c>
      <c r="AR70" s="175">
        <v>0.0</v>
      </c>
      <c r="AS70" s="175">
        <v>0.0</v>
      </c>
      <c r="AT70" s="175">
        <v>0.0</v>
      </c>
      <c r="AU70" s="175">
        <v>0.0</v>
      </c>
      <c r="AV70" s="175">
        <v>0.0</v>
      </c>
      <c r="AW70" s="175">
        <v>0.0</v>
      </c>
      <c r="AX70" s="175">
        <v>0.0</v>
      </c>
      <c r="AY70" s="175">
        <v>0.0</v>
      </c>
      <c r="AZ70" s="175">
        <v>0.0</v>
      </c>
      <c r="BA70" s="175">
        <v>0.0</v>
      </c>
      <c r="BB70" s="175">
        <v>0.0</v>
      </c>
      <c r="BC70" s="175">
        <v>31.0</v>
      </c>
      <c r="BD70" s="175">
        <v>0.0</v>
      </c>
      <c r="BE70" s="175">
        <v>0.0</v>
      </c>
      <c r="BF70" s="175">
        <v>0.0</v>
      </c>
      <c r="BG70" s="175">
        <v>0.0</v>
      </c>
      <c r="BH70" s="175">
        <v>0.0</v>
      </c>
      <c r="BI70" s="175">
        <v>0.0</v>
      </c>
      <c r="BJ70" s="175">
        <v>0.0</v>
      </c>
      <c r="BK70" s="175">
        <v>0.0</v>
      </c>
      <c r="BL70" s="175">
        <v>0.0</v>
      </c>
      <c r="BM70" s="175">
        <v>0.0</v>
      </c>
      <c r="BN70" s="175">
        <v>0.0</v>
      </c>
      <c r="BO70" s="175">
        <v>0.0</v>
      </c>
      <c r="BP70" s="175">
        <v>0.0</v>
      </c>
      <c r="BQ70" s="175">
        <v>0.0</v>
      </c>
      <c r="BR70" s="175">
        <v>0.0</v>
      </c>
      <c r="BS70" s="175">
        <v>0.0</v>
      </c>
      <c r="BT70" s="175">
        <v>0.0</v>
      </c>
      <c r="BU70" s="175">
        <v>0.0</v>
      </c>
      <c r="BV70" s="175">
        <v>0.0</v>
      </c>
      <c r="BW70" s="175">
        <v>0.0</v>
      </c>
      <c r="BX70" s="175">
        <v>0.0</v>
      </c>
      <c r="BY70" s="175">
        <v>0.0</v>
      </c>
      <c r="BZ70" s="175">
        <v>0.0</v>
      </c>
      <c r="CA70" s="175">
        <v>0.0</v>
      </c>
      <c r="CB70" s="175">
        <v>0.0</v>
      </c>
      <c r="CC70" s="175">
        <v>0.0</v>
      </c>
      <c r="CD70" s="175">
        <v>0.0</v>
      </c>
      <c r="CE70" s="175">
        <v>0.0</v>
      </c>
      <c r="CF70" s="175">
        <v>0.0</v>
      </c>
      <c r="CG70" s="175">
        <v>0.0</v>
      </c>
      <c r="CH70" s="175">
        <v>0.0</v>
      </c>
      <c r="CI70" s="175">
        <v>0.0</v>
      </c>
      <c r="CJ70" s="175">
        <v>0.0</v>
      </c>
      <c r="CK70" s="175">
        <v>32.0</v>
      </c>
      <c r="CL70" s="175">
        <v>0.0</v>
      </c>
      <c r="CM70" s="175">
        <v>0.0</v>
      </c>
      <c r="CN70" s="175">
        <v>0.0</v>
      </c>
      <c r="CO70" s="175">
        <v>0.0</v>
      </c>
      <c r="CP70" s="175">
        <v>0.0</v>
      </c>
      <c r="CQ70" s="175">
        <v>0.0</v>
      </c>
      <c r="CR70" s="175">
        <v>0.0</v>
      </c>
      <c r="CS70" s="175">
        <v>0.0</v>
      </c>
      <c r="CT70" s="175">
        <v>36.0</v>
      </c>
      <c r="CU70" s="175">
        <v>0.0</v>
      </c>
      <c r="CV70" s="175">
        <v>0.0</v>
      </c>
      <c r="CW70" s="175">
        <v>0.0</v>
      </c>
      <c r="CX70" s="175">
        <v>0.0</v>
      </c>
      <c r="CY70" s="175">
        <v>0.0</v>
      </c>
      <c r="CZ70" s="175">
        <v>0.0</v>
      </c>
      <c r="DA70" s="175">
        <v>0.0</v>
      </c>
      <c r="DB70" s="175">
        <v>0.0</v>
      </c>
      <c r="DC70" s="175">
        <v>32.0</v>
      </c>
      <c r="DD70" s="175">
        <v>0.0</v>
      </c>
      <c r="DE70" s="175">
        <v>0.0</v>
      </c>
      <c r="DF70" s="175">
        <v>0.0</v>
      </c>
      <c r="DG70" s="175">
        <v>0.0</v>
      </c>
      <c r="DH70" s="175">
        <v>0.0</v>
      </c>
      <c r="DI70" s="175">
        <v>0.0</v>
      </c>
      <c r="DJ70" s="175">
        <v>31.0</v>
      </c>
      <c r="DK70" s="175">
        <v>0.0</v>
      </c>
      <c r="DL70" s="175">
        <v>0.0</v>
      </c>
      <c r="DM70" s="175">
        <v>0.0</v>
      </c>
      <c r="DN70" s="175">
        <v>0.0</v>
      </c>
      <c r="DO70" s="175">
        <v>0.0</v>
      </c>
      <c r="DP70" s="175">
        <v>0.0</v>
      </c>
      <c r="DQ70" s="175">
        <v>0.0</v>
      </c>
      <c r="DR70" s="175">
        <v>32.0</v>
      </c>
      <c r="DS70" s="175">
        <v>0.0</v>
      </c>
      <c r="DT70" s="175">
        <v>0.0</v>
      </c>
      <c r="DU70" s="175">
        <v>0.0</v>
      </c>
      <c r="DV70" s="175">
        <v>0.0</v>
      </c>
      <c r="DW70" s="175">
        <v>0.0</v>
      </c>
      <c r="DX70" s="175">
        <v>34.0</v>
      </c>
      <c r="DY70" s="175">
        <v>0.0</v>
      </c>
      <c r="DZ70" s="175">
        <v>0.0</v>
      </c>
      <c r="EA70" s="175">
        <v>0.0</v>
      </c>
      <c r="EB70" s="175">
        <v>0.0</v>
      </c>
      <c r="EC70" s="175">
        <v>33.0</v>
      </c>
      <c r="ED70" s="175">
        <v>0.0</v>
      </c>
      <c r="EE70" s="175">
        <v>0.0</v>
      </c>
      <c r="EF70" s="175">
        <v>0.0</v>
      </c>
      <c r="EG70" s="175">
        <v>0.0</v>
      </c>
      <c r="EH70" s="175">
        <v>0.0</v>
      </c>
      <c r="EI70" s="175">
        <v>0.0</v>
      </c>
      <c r="EJ70" s="175">
        <v>0.0</v>
      </c>
      <c r="EK70" s="175">
        <v>0.0</v>
      </c>
      <c r="EL70" s="175">
        <v>0.0</v>
      </c>
      <c r="EM70" s="176">
        <v>0.0</v>
      </c>
      <c r="EN70" s="177">
        <f t="shared" si="1"/>
        <v>0</v>
      </c>
      <c r="EO70" s="178"/>
      <c r="EP70" s="178"/>
      <c r="EQ70" s="178"/>
      <c r="ER70" s="178"/>
      <c r="ES70" s="178"/>
      <c r="ET70" s="178"/>
      <c r="EU70" s="178"/>
      <c r="EV70" s="178"/>
      <c r="EW70" s="178"/>
      <c r="EX70" s="178"/>
      <c r="EY70" s="178"/>
      <c r="EZ70" s="178"/>
      <c r="FA70" s="178"/>
      <c r="FB70" s="178"/>
      <c r="FC70" s="178"/>
      <c r="FD70" s="178"/>
      <c r="FE70" s="178"/>
      <c r="FF70" s="178"/>
      <c r="FG70" s="178"/>
      <c r="FH70" s="178"/>
      <c r="FI70" s="178"/>
      <c r="FJ70" s="178"/>
      <c r="FK70" s="178"/>
      <c r="FL70" s="178"/>
      <c r="FM70" s="178"/>
      <c r="FN70" s="178"/>
      <c r="FO70" s="178"/>
      <c r="FP70" s="178"/>
      <c r="FQ70" s="178"/>
      <c r="FR70" s="178"/>
      <c r="FS70" s="178"/>
      <c r="FT70" s="178"/>
      <c r="FU70" s="178"/>
      <c r="FV70" s="178"/>
      <c r="FW70" s="178"/>
      <c r="FX70" s="178"/>
      <c r="FY70" s="178"/>
      <c r="FZ70" s="178"/>
      <c r="GA70" s="178"/>
      <c r="GB70" s="178"/>
      <c r="GC70" s="178"/>
      <c r="GD70" s="178"/>
      <c r="GE70" s="178"/>
      <c r="GF70" s="178"/>
      <c r="GG70" s="178"/>
      <c r="GH70" s="178"/>
      <c r="GI70" s="178"/>
      <c r="GJ70" s="178"/>
      <c r="GK70" s="178"/>
      <c r="GL70" s="178"/>
      <c r="GM70" s="178"/>
      <c r="GN70" s="178"/>
      <c r="GO70" s="178"/>
      <c r="GP70" s="178"/>
      <c r="GQ70" s="178"/>
      <c r="GR70" s="178"/>
      <c r="GS70" s="178"/>
      <c r="GT70" s="178"/>
      <c r="GU70" s="178"/>
      <c r="GV70" s="178"/>
      <c r="GW70" s="178"/>
      <c r="GX70" s="178"/>
      <c r="GY70" s="178"/>
      <c r="GZ70" s="178"/>
      <c r="HA70" s="178"/>
      <c r="HB70" s="178"/>
      <c r="HC70" s="178"/>
      <c r="HD70" s="178"/>
      <c r="HE70" s="178"/>
      <c r="HF70" s="178"/>
      <c r="HG70" s="178"/>
      <c r="HH70" s="178"/>
      <c r="HI70" s="178"/>
      <c r="HJ70" s="178"/>
      <c r="HK70" s="178"/>
      <c r="HL70" s="178"/>
      <c r="HM70" s="178"/>
      <c r="HN70" s="178"/>
      <c r="HO70" s="178"/>
      <c r="HP70" s="178"/>
      <c r="HQ70" s="178"/>
      <c r="HR70" s="178"/>
      <c r="HS70" s="178"/>
      <c r="HT70" s="178"/>
      <c r="HU70" s="178"/>
      <c r="HV70" s="178"/>
      <c r="HW70" s="178"/>
      <c r="HX70" s="178"/>
      <c r="HY70" s="178"/>
      <c r="HZ70" s="178"/>
      <c r="IA70" s="178"/>
      <c r="IB70" s="178"/>
      <c r="IC70" s="178"/>
      <c r="ID70" s="178"/>
      <c r="IE70" s="178"/>
      <c r="IF70" s="178"/>
      <c r="IG70" s="178"/>
      <c r="IH70" s="178"/>
      <c r="II70" s="178"/>
      <c r="IJ70" s="178"/>
      <c r="IK70" s="178"/>
      <c r="IL70" s="178"/>
      <c r="IM70" s="178"/>
      <c r="IN70" s="178"/>
      <c r="IO70" s="178"/>
      <c r="IP70" s="178"/>
      <c r="IQ70" s="178"/>
      <c r="IR70" s="178"/>
      <c r="IS70" s="178"/>
      <c r="IT70" s="178"/>
      <c r="IU70" s="178"/>
      <c r="IV70" s="178"/>
      <c r="IW70" s="178"/>
      <c r="IX70" s="178"/>
      <c r="IY70" s="178"/>
      <c r="IZ70" s="178"/>
      <c r="JA70" s="178"/>
      <c r="JB70" s="178"/>
      <c r="JC70" s="178"/>
      <c r="JD70" s="178"/>
      <c r="JE70" s="178"/>
      <c r="JF70" s="178"/>
      <c r="JG70" s="178"/>
      <c r="JH70" s="178"/>
      <c r="JI70" s="178"/>
      <c r="JJ70" s="178"/>
      <c r="JK70" s="178"/>
      <c r="JL70" s="178"/>
      <c r="JM70" s="178"/>
      <c r="JN70" s="178"/>
      <c r="JO70" s="178"/>
      <c r="JP70" s="178"/>
      <c r="JQ70" s="178"/>
      <c r="JR70" s="178"/>
      <c r="JS70" s="178"/>
      <c r="JT70" s="178"/>
      <c r="JU70" s="178"/>
      <c r="JV70" s="178"/>
      <c r="JW70" s="178"/>
    </row>
    <row r="71">
      <c r="A71" s="50" t="s">
        <v>264</v>
      </c>
      <c r="B71" s="83" t="s">
        <v>480</v>
      </c>
      <c r="C71" s="50">
        <v>1811106.0</v>
      </c>
      <c r="D71" s="175">
        <v>0.0</v>
      </c>
      <c r="E71" s="175">
        <v>0.0</v>
      </c>
      <c r="F71" s="175">
        <v>0.0</v>
      </c>
      <c r="G71" s="175">
        <v>0.0</v>
      </c>
      <c r="H71" s="175">
        <v>0.0</v>
      </c>
      <c r="I71" s="175">
        <v>0.0</v>
      </c>
      <c r="J71" s="175">
        <v>0.0</v>
      </c>
      <c r="K71" s="175">
        <v>0.0</v>
      </c>
      <c r="L71" s="175">
        <v>0.0</v>
      </c>
      <c r="M71" s="175">
        <v>0.0</v>
      </c>
      <c r="N71" s="175">
        <v>0.0</v>
      </c>
      <c r="O71" s="175">
        <v>0.0</v>
      </c>
      <c r="P71" s="175">
        <v>0.0</v>
      </c>
      <c r="Q71" s="175">
        <v>0.0</v>
      </c>
      <c r="R71" s="175">
        <v>0.0</v>
      </c>
      <c r="S71" s="175">
        <v>0.0</v>
      </c>
      <c r="T71" s="175">
        <v>0.0</v>
      </c>
      <c r="U71" s="175">
        <v>0.0</v>
      </c>
      <c r="V71" s="175">
        <v>0.0</v>
      </c>
      <c r="W71" s="175">
        <v>0.0</v>
      </c>
      <c r="X71" s="175">
        <v>0.0</v>
      </c>
      <c r="Y71" s="175">
        <v>0.0</v>
      </c>
      <c r="Z71" s="175">
        <v>0.0</v>
      </c>
      <c r="AA71" s="175">
        <v>0.0</v>
      </c>
      <c r="AB71" s="175">
        <v>0.0</v>
      </c>
      <c r="AC71" s="175">
        <v>0.0</v>
      </c>
      <c r="AD71" s="175">
        <v>0.0</v>
      </c>
      <c r="AE71" s="175">
        <v>0.0</v>
      </c>
      <c r="AF71" s="175">
        <v>0.0</v>
      </c>
      <c r="AG71" s="175">
        <v>26667.0</v>
      </c>
      <c r="AH71" s="175">
        <v>0.0</v>
      </c>
      <c r="AI71" s="175">
        <v>0.0</v>
      </c>
      <c r="AJ71" s="175">
        <v>0.0</v>
      </c>
      <c r="AK71" s="175">
        <v>0.0</v>
      </c>
      <c r="AL71" s="175">
        <v>0.0</v>
      </c>
      <c r="AM71" s="175">
        <v>0.0</v>
      </c>
      <c r="AN71" s="175">
        <v>0.0</v>
      </c>
      <c r="AO71" s="175">
        <v>27077.0</v>
      </c>
      <c r="AP71" s="175">
        <v>0.0</v>
      </c>
      <c r="AQ71" s="175">
        <v>0.0</v>
      </c>
      <c r="AR71" s="175">
        <v>0.0</v>
      </c>
      <c r="AS71" s="175">
        <v>0.0</v>
      </c>
      <c r="AT71" s="175">
        <v>0.0</v>
      </c>
      <c r="AU71" s="175">
        <v>0.0</v>
      </c>
      <c r="AV71" s="175">
        <v>0.0</v>
      </c>
      <c r="AW71" s="175">
        <v>0.0</v>
      </c>
      <c r="AX71" s="175">
        <v>0.0</v>
      </c>
      <c r="AY71" s="175">
        <v>0.0</v>
      </c>
      <c r="AZ71" s="175">
        <v>0.0</v>
      </c>
      <c r="BA71" s="175">
        <v>0.0</v>
      </c>
      <c r="BB71" s="175">
        <v>0.0</v>
      </c>
      <c r="BC71" s="175">
        <v>25143.0</v>
      </c>
      <c r="BD71" s="175">
        <v>0.0</v>
      </c>
      <c r="BE71" s="175">
        <v>0.0</v>
      </c>
      <c r="BF71" s="175">
        <v>0.0</v>
      </c>
      <c r="BG71" s="175">
        <v>0.0</v>
      </c>
      <c r="BH71" s="175">
        <v>0.0</v>
      </c>
      <c r="BI71" s="175">
        <v>0.0</v>
      </c>
      <c r="BJ71" s="175">
        <v>0.0</v>
      </c>
      <c r="BK71" s="175">
        <v>0.0</v>
      </c>
      <c r="BL71" s="175">
        <v>0.0</v>
      </c>
      <c r="BM71" s="175">
        <v>0.0</v>
      </c>
      <c r="BN71" s="175">
        <v>0.0</v>
      </c>
      <c r="BO71" s="175">
        <v>0.0</v>
      </c>
      <c r="BP71" s="175">
        <v>0.0</v>
      </c>
      <c r="BQ71" s="175">
        <v>0.0</v>
      </c>
      <c r="BR71" s="175">
        <v>0.0</v>
      </c>
      <c r="BS71" s="175">
        <v>0.0</v>
      </c>
      <c r="BT71" s="175">
        <v>0.0</v>
      </c>
      <c r="BU71" s="175">
        <v>0.0</v>
      </c>
      <c r="BV71" s="175">
        <v>0.0</v>
      </c>
      <c r="BW71" s="175">
        <v>0.0</v>
      </c>
      <c r="BX71" s="175">
        <v>0.0</v>
      </c>
      <c r="BY71" s="175">
        <v>0.0</v>
      </c>
      <c r="BZ71" s="175">
        <v>0.0</v>
      </c>
      <c r="CA71" s="175">
        <v>0.0</v>
      </c>
      <c r="CB71" s="175">
        <v>0.0</v>
      </c>
      <c r="CC71" s="175">
        <v>0.0</v>
      </c>
      <c r="CD71" s="175">
        <v>0.0</v>
      </c>
      <c r="CE71" s="175">
        <v>0.0</v>
      </c>
      <c r="CF71" s="175">
        <v>0.0</v>
      </c>
      <c r="CG71" s="175">
        <v>0.0</v>
      </c>
      <c r="CH71" s="175">
        <v>0.0</v>
      </c>
      <c r="CI71" s="175">
        <v>0.0</v>
      </c>
      <c r="CJ71" s="175">
        <v>0.0</v>
      </c>
      <c r="CK71" s="175">
        <v>25846.0</v>
      </c>
      <c r="CL71" s="175">
        <v>0.0</v>
      </c>
      <c r="CM71" s="175">
        <v>0.0</v>
      </c>
      <c r="CN71" s="175">
        <v>0.0</v>
      </c>
      <c r="CO71" s="175">
        <v>0.0</v>
      </c>
      <c r="CP71" s="175">
        <v>0.0</v>
      </c>
      <c r="CQ71" s="175">
        <v>0.0</v>
      </c>
      <c r="CR71" s="175">
        <v>0.0</v>
      </c>
      <c r="CS71" s="175">
        <v>0.0</v>
      </c>
      <c r="CT71" s="175">
        <v>28800.0</v>
      </c>
      <c r="CU71" s="175">
        <v>0.0</v>
      </c>
      <c r="CV71" s="175">
        <v>0.0</v>
      </c>
      <c r="CW71" s="175">
        <v>0.0</v>
      </c>
      <c r="CX71" s="175">
        <v>0.0</v>
      </c>
      <c r="CY71" s="175">
        <v>0.0</v>
      </c>
      <c r="CZ71" s="175">
        <v>0.0</v>
      </c>
      <c r="DA71" s="175">
        <v>0.0</v>
      </c>
      <c r="DB71" s="175">
        <v>0.0</v>
      </c>
      <c r="DC71" s="175">
        <v>25600.0</v>
      </c>
      <c r="DD71" s="175">
        <v>0.0</v>
      </c>
      <c r="DE71" s="175">
        <v>0.0</v>
      </c>
      <c r="DF71" s="175">
        <v>0.0</v>
      </c>
      <c r="DG71" s="175">
        <v>0.0</v>
      </c>
      <c r="DH71" s="175">
        <v>0.0</v>
      </c>
      <c r="DI71" s="175">
        <v>0.0</v>
      </c>
      <c r="DJ71" s="175">
        <v>25143.0</v>
      </c>
      <c r="DK71" s="175">
        <v>0.0</v>
      </c>
      <c r="DL71" s="175">
        <v>0.0</v>
      </c>
      <c r="DM71" s="175">
        <v>0.0</v>
      </c>
      <c r="DN71" s="175">
        <v>0.0</v>
      </c>
      <c r="DO71" s="175">
        <v>0.0</v>
      </c>
      <c r="DP71" s="175">
        <v>0.0</v>
      </c>
      <c r="DQ71" s="175">
        <v>0.0</v>
      </c>
      <c r="DR71" s="175">
        <v>25333.0</v>
      </c>
      <c r="DS71" s="175">
        <v>0.0</v>
      </c>
      <c r="DT71" s="175">
        <v>0.0</v>
      </c>
      <c r="DU71" s="175">
        <v>0.0</v>
      </c>
      <c r="DV71" s="175">
        <v>0.0</v>
      </c>
      <c r="DW71" s="175">
        <v>0.0</v>
      </c>
      <c r="DX71" s="175">
        <v>27077.0</v>
      </c>
      <c r="DY71" s="175">
        <v>0.0</v>
      </c>
      <c r="DZ71" s="175">
        <v>0.0</v>
      </c>
      <c r="EA71" s="175">
        <v>0.0</v>
      </c>
      <c r="EB71" s="175">
        <v>0.0</v>
      </c>
      <c r="EC71" s="175">
        <v>26353.0</v>
      </c>
      <c r="ED71" s="175">
        <v>0.0</v>
      </c>
      <c r="EE71" s="175">
        <v>0.0</v>
      </c>
      <c r="EF71" s="175">
        <v>0.0</v>
      </c>
      <c r="EG71" s="175">
        <v>0.0</v>
      </c>
      <c r="EH71" s="175">
        <v>0.0</v>
      </c>
      <c r="EI71" s="175">
        <v>0.0</v>
      </c>
      <c r="EJ71" s="175">
        <v>0.0</v>
      </c>
      <c r="EK71" s="175">
        <v>0.0</v>
      </c>
      <c r="EL71" s="175">
        <v>0.0</v>
      </c>
      <c r="EM71" s="176">
        <v>0.0</v>
      </c>
      <c r="EN71" s="177">
        <f t="shared" si="1"/>
        <v>0</v>
      </c>
      <c r="EO71" s="178"/>
      <c r="EP71" s="178"/>
      <c r="EQ71" s="178"/>
      <c r="ER71" s="178"/>
      <c r="ES71" s="178"/>
      <c r="ET71" s="178"/>
      <c r="EU71" s="178"/>
      <c r="EV71" s="178"/>
      <c r="EW71" s="178"/>
      <c r="EX71" s="178"/>
      <c r="EY71" s="178"/>
      <c r="EZ71" s="178"/>
      <c r="FA71" s="178"/>
      <c r="FB71" s="178"/>
      <c r="FC71" s="178"/>
      <c r="FD71" s="178"/>
      <c r="FE71" s="178"/>
      <c r="FF71" s="178"/>
      <c r="FG71" s="178"/>
      <c r="FH71" s="178"/>
      <c r="FI71" s="178"/>
      <c r="FJ71" s="178"/>
      <c r="FK71" s="178"/>
      <c r="FL71" s="178"/>
      <c r="FM71" s="178"/>
      <c r="FN71" s="178"/>
      <c r="FO71" s="178"/>
      <c r="FP71" s="178"/>
      <c r="FQ71" s="178"/>
      <c r="FR71" s="178"/>
      <c r="FS71" s="178"/>
      <c r="FT71" s="178"/>
      <c r="FU71" s="178"/>
      <c r="FV71" s="178"/>
      <c r="FW71" s="178"/>
      <c r="FX71" s="178"/>
      <c r="FY71" s="178"/>
      <c r="FZ71" s="178"/>
      <c r="GA71" s="178"/>
      <c r="GB71" s="178"/>
      <c r="GC71" s="178"/>
      <c r="GD71" s="178"/>
      <c r="GE71" s="178"/>
      <c r="GF71" s="178"/>
      <c r="GG71" s="178"/>
      <c r="GH71" s="178"/>
      <c r="GI71" s="178"/>
      <c r="GJ71" s="178"/>
      <c r="GK71" s="178"/>
      <c r="GL71" s="178"/>
      <c r="GM71" s="178"/>
      <c r="GN71" s="178"/>
      <c r="GO71" s="178"/>
      <c r="GP71" s="178"/>
      <c r="GQ71" s="178"/>
      <c r="GR71" s="178"/>
      <c r="GS71" s="178"/>
      <c r="GT71" s="178"/>
      <c r="GU71" s="178"/>
      <c r="GV71" s="178"/>
      <c r="GW71" s="178"/>
      <c r="GX71" s="178"/>
      <c r="GY71" s="178"/>
      <c r="GZ71" s="178"/>
      <c r="HA71" s="178"/>
      <c r="HB71" s="178"/>
      <c r="HC71" s="178"/>
      <c r="HD71" s="178"/>
      <c r="HE71" s="178"/>
      <c r="HF71" s="178"/>
      <c r="HG71" s="178"/>
      <c r="HH71" s="178"/>
      <c r="HI71" s="178"/>
      <c r="HJ71" s="178"/>
      <c r="HK71" s="178"/>
      <c r="HL71" s="178"/>
      <c r="HM71" s="178"/>
      <c r="HN71" s="178"/>
      <c r="HO71" s="178"/>
      <c r="HP71" s="178"/>
      <c r="HQ71" s="178"/>
      <c r="HR71" s="178"/>
      <c r="HS71" s="178"/>
      <c r="HT71" s="178"/>
      <c r="HU71" s="178"/>
      <c r="HV71" s="178"/>
      <c r="HW71" s="178"/>
      <c r="HX71" s="178"/>
      <c r="HY71" s="178"/>
      <c r="HZ71" s="178"/>
      <c r="IA71" s="178"/>
      <c r="IB71" s="178"/>
      <c r="IC71" s="178"/>
      <c r="ID71" s="178"/>
      <c r="IE71" s="178"/>
      <c r="IF71" s="178"/>
      <c r="IG71" s="178"/>
      <c r="IH71" s="178"/>
      <c r="II71" s="178"/>
      <c r="IJ71" s="178"/>
      <c r="IK71" s="178"/>
      <c r="IL71" s="178"/>
      <c r="IM71" s="178"/>
      <c r="IN71" s="178"/>
      <c r="IO71" s="178"/>
      <c r="IP71" s="178"/>
      <c r="IQ71" s="178"/>
      <c r="IR71" s="178"/>
      <c r="IS71" s="178"/>
      <c r="IT71" s="178"/>
      <c r="IU71" s="178"/>
      <c r="IV71" s="178"/>
      <c r="IW71" s="178"/>
      <c r="IX71" s="178"/>
      <c r="IY71" s="178"/>
      <c r="IZ71" s="178"/>
      <c r="JA71" s="178"/>
      <c r="JB71" s="178"/>
      <c r="JC71" s="178"/>
      <c r="JD71" s="178"/>
      <c r="JE71" s="178"/>
      <c r="JF71" s="178"/>
      <c r="JG71" s="178"/>
      <c r="JH71" s="178"/>
      <c r="JI71" s="178"/>
      <c r="JJ71" s="178"/>
      <c r="JK71" s="178"/>
      <c r="JL71" s="178"/>
      <c r="JM71" s="178"/>
      <c r="JN71" s="178"/>
      <c r="JO71" s="178"/>
      <c r="JP71" s="178"/>
      <c r="JQ71" s="178"/>
      <c r="JR71" s="178"/>
      <c r="JS71" s="178"/>
      <c r="JT71" s="178"/>
      <c r="JU71" s="178"/>
      <c r="JV71" s="178"/>
      <c r="JW71" s="178"/>
    </row>
    <row r="72">
      <c r="A72" s="50" t="s">
        <v>275</v>
      </c>
      <c r="B72" s="83" t="s">
        <v>480</v>
      </c>
      <c r="C72" s="50">
        <v>1811114.0</v>
      </c>
      <c r="D72" s="175">
        <v>0.0</v>
      </c>
      <c r="E72" s="175">
        <v>0.0</v>
      </c>
      <c r="F72" s="175">
        <v>0.0</v>
      </c>
      <c r="G72" s="175">
        <v>0.0</v>
      </c>
      <c r="H72" s="175">
        <v>0.0</v>
      </c>
      <c r="I72" s="175">
        <v>0.0</v>
      </c>
      <c r="J72" s="175">
        <v>0.0</v>
      </c>
      <c r="K72" s="175">
        <v>0.0</v>
      </c>
      <c r="L72" s="175">
        <v>0.0</v>
      </c>
      <c r="M72" s="175">
        <v>0.0</v>
      </c>
      <c r="N72" s="175">
        <v>0.0</v>
      </c>
      <c r="O72" s="175">
        <v>0.0</v>
      </c>
      <c r="P72" s="175">
        <v>0.0</v>
      </c>
      <c r="Q72" s="175">
        <v>0.0</v>
      </c>
      <c r="R72" s="175">
        <v>0.0</v>
      </c>
      <c r="S72" s="175">
        <v>0.0</v>
      </c>
      <c r="T72" s="175">
        <v>0.0</v>
      </c>
      <c r="U72" s="175">
        <v>0.0</v>
      </c>
      <c r="V72" s="175">
        <v>0.0</v>
      </c>
      <c r="W72" s="175">
        <v>0.0</v>
      </c>
      <c r="X72" s="175">
        <v>0.0</v>
      </c>
      <c r="Y72" s="175">
        <v>0.0</v>
      </c>
      <c r="Z72" s="175">
        <v>0.0</v>
      </c>
      <c r="AA72" s="175">
        <v>0.0</v>
      </c>
      <c r="AB72" s="175">
        <v>0.0</v>
      </c>
      <c r="AC72" s="175">
        <v>0.0</v>
      </c>
      <c r="AD72" s="175">
        <v>0.0</v>
      </c>
      <c r="AE72" s="175">
        <v>0.0</v>
      </c>
      <c r="AF72" s="175">
        <v>0.0</v>
      </c>
      <c r="AG72" s="175">
        <v>0.0</v>
      </c>
      <c r="AH72" s="175">
        <v>7667.0</v>
      </c>
      <c r="AI72" s="175">
        <v>0.0</v>
      </c>
      <c r="AJ72" s="175">
        <v>0.0</v>
      </c>
      <c r="AK72" s="175">
        <v>0.0</v>
      </c>
      <c r="AL72" s="175">
        <v>0.0</v>
      </c>
      <c r="AM72" s="175">
        <v>0.0</v>
      </c>
      <c r="AN72" s="175">
        <v>0.0</v>
      </c>
      <c r="AO72" s="175">
        <v>0.0</v>
      </c>
      <c r="AP72" s="175">
        <v>7785.0</v>
      </c>
      <c r="AQ72" s="175">
        <v>0.0</v>
      </c>
      <c r="AR72" s="175">
        <v>0.0</v>
      </c>
      <c r="AS72" s="175">
        <v>0.0</v>
      </c>
      <c r="AT72" s="175">
        <v>0.0</v>
      </c>
      <c r="AU72" s="175">
        <v>0.0</v>
      </c>
      <c r="AV72" s="175">
        <v>0.0</v>
      </c>
      <c r="AW72" s="175">
        <v>0.0</v>
      </c>
      <c r="AX72" s="175">
        <v>0.0</v>
      </c>
      <c r="AY72" s="175">
        <v>0.0</v>
      </c>
      <c r="AZ72" s="175">
        <v>0.0</v>
      </c>
      <c r="BA72" s="175">
        <v>0.0</v>
      </c>
      <c r="BB72" s="175">
        <v>0.0</v>
      </c>
      <c r="BC72" s="175">
        <v>0.0</v>
      </c>
      <c r="BD72" s="175">
        <v>0.0</v>
      </c>
      <c r="BE72" s="175">
        <v>0.0</v>
      </c>
      <c r="BF72" s="175">
        <v>7886.0</v>
      </c>
      <c r="BG72" s="175">
        <v>0.0</v>
      </c>
      <c r="BH72" s="175">
        <v>0.0</v>
      </c>
      <c r="BI72" s="175">
        <v>0.0</v>
      </c>
      <c r="BJ72" s="175">
        <v>0.0</v>
      </c>
      <c r="BK72" s="175">
        <v>0.0</v>
      </c>
      <c r="BL72" s="175">
        <v>0.0</v>
      </c>
      <c r="BM72" s="175">
        <v>0.0</v>
      </c>
      <c r="BN72" s="175">
        <v>0.0</v>
      </c>
      <c r="BO72" s="175">
        <v>0.0</v>
      </c>
      <c r="BP72" s="175">
        <v>0.0</v>
      </c>
      <c r="BQ72" s="175">
        <v>0.0</v>
      </c>
      <c r="BR72" s="175">
        <v>0.0</v>
      </c>
      <c r="BS72" s="175">
        <v>0.0</v>
      </c>
      <c r="BT72" s="175">
        <v>7283.0</v>
      </c>
      <c r="BU72" s="175">
        <v>0.0</v>
      </c>
      <c r="BV72" s="175">
        <v>0.0</v>
      </c>
      <c r="BW72" s="175">
        <v>0.0</v>
      </c>
      <c r="BX72" s="175">
        <v>0.0</v>
      </c>
      <c r="BY72" s="175">
        <v>0.0</v>
      </c>
      <c r="BZ72" s="175">
        <v>0.0</v>
      </c>
      <c r="CA72" s="175">
        <v>7667.0</v>
      </c>
      <c r="CB72" s="175">
        <v>0.0</v>
      </c>
      <c r="CC72" s="175">
        <v>0.0</v>
      </c>
      <c r="CD72" s="175">
        <v>0.0</v>
      </c>
      <c r="CE72" s="175">
        <v>0.0</v>
      </c>
      <c r="CF72" s="175">
        <v>0.0</v>
      </c>
      <c r="CG72" s="175">
        <v>0.0</v>
      </c>
      <c r="CH72" s="175">
        <v>0.0</v>
      </c>
      <c r="CI72" s="175">
        <v>0.0</v>
      </c>
      <c r="CJ72" s="175">
        <v>0.0</v>
      </c>
      <c r="CK72" s="175">
        <v>0.0</v>
      </c>
      <c r="CL72" s="175">
        <v>0.0</v>
      </c>
      <c r="CM72" s="175">
        <v>0.0</v>
      </c>
      <c r="CN72" s="175">
        <v>0.0</v>
      </c>
      <c r="CO72" s="175">
        <v>0.0</v>
      </c>
      <c r="CP72" s="175">
        <v>0.0</v>
      </c>
      <c r="CQ72" s="175">
        <v>0.0</v>
      </c>
      <c r="CR72" s="175">
        <v>0.0</v>
      </c>
      <c r="CS72" s="175">
        <v>0.0</v>
      </c>
      <c r="CT72" s="175">
        <v>0.0</v>
      </c>
      <c r="CU72" s="175">
        <v>7667.0</v>
      </c>
      <c r="CV72" s="175">
        <v>0.0</v>
      </c>
      <c r="CW72" s="175">
        <v>0.0</v>
      </c>
      <c r="CX72" s="175">
        <v>0.0</v>
      </c>
      <c r="CY72" s="175">
        <v>0.0</v>
      </c>
      <c r="CZ72" s="175">
        <v>0.0</v>
      </c>
      <c r="DA72" s="175">
        <v>0.0</v>
      </c>
      <c r="DB72" s="175">
        <v>0.0</v>
      </c>
      <c r="DC72" s="175">
        <v>0.0</v>
      </c>
      <c r="DD72" s="175">
        <v>7360.0</v>
      </c>
      <c r="DE72" s="175">
        <v>0.0</v>
      </c>
      <c r="DF72" s="175">
        <v>0.0</v>
      </c>
      <c r="DG72" s="175">
        <v>0.0</v>
      </c>
      <c r="DH72" s="175">
        <v>0.0</v>
      </c>
      <c r="DI72" s="175">
        <v>0.0</v>
      </c>
      <c r="DJ72" s="175">
        <v>0.0</v>
      </c>
      <c r="DK72" s="175">
        <v>0.0</v>
      </c>
      <c r="DL72" s="175">
        <v>7886.0</v>
      </c>
      <c r="DM72" s="175">
        <v>0.0</v>
      </c>
      <c r="DN72" s="175">
        <v>0.0</v>
      </c>
      <c r="DO72" s="175">
        <v>0.0</v>
      </c>
      <c r="DP72" s="175">
        <v>0.0</v>
      </c>
      <c r="DQ72" s="175">
        <v>0.0</v>
      </c>
      <c r="DR72" s="175">
        <v>0.0</v>
      </c>
      <c r="DS72" s="175">
        <v>7283.0</v>
      </c>
      <c r="DT72" s="175">
        <v>0.0</v>
      </c>
      <c r="DU72" s="175">
        <v>0.0</v>
      </c>
      <c r="DV72" s="175">
        <v>0.0</v>
      </c>
      <c r="DW72" s="175">
        <v>0.0</v>
      </c>
      <c r="DX72" s="175">
        <v>0.0</v>
      </c>
      <c r="DY72" s="175">
        <v>7785.0</v>
      </c>
      <c r="DZ72" s="175">
        <v>0.0</v>
      </c>
      <c r="EA72" s="175">
        <v>0.0</v>
      </c>
      <c r="EB72" s="175">
        <v>7576.0</v>
      </c>
      <c r="EC72" s="175">
        <v>0.0</v>
      </c>
      <c r="ED72" s="175">
        <v>0.0</v>
      </c>
      <c r="EE72" s="175">
        <v>0.0</v>
      </c>
      <c r="EF72" s="175">
        <v>0.0</v>
      </c>
      <c r="EG72" s="175">
        <v>0.0</v>
      </c>
      <c r="EH72" s="175">
        <v>0.0</v>
      </c>
      <c r="EI72" s="175">
        <v>0.0</v>
      </c>
      <c r="EJ72" s="175">
        <v>0.0</v>
      </c>
      <c r="EK72" s="175">
        <v>0.0</v>
      </c>
      <c r="EL72" s="175">
        <v>0.0</v>
      </c>
      <c r="EM72" s="176">
        <v>0.0</v>
      </c>
      <c r="EN72" s="177">
        <f t="shared" si="1"/>
        <v>0</v>
      </c>
      <c r="EO72" s="178"/>
      <c r="EP72" s="178"/>
      <c r="EQ72" s="178"/>
      <c r="ER72" s="178"/>
      <c r="ES72" s="178"/>
      <c r="ET72" s="178"/>
      <c r="EU72" s="178"/>
      <c r="EV72" s="178"/>
      <c r="EW72" s="178"/>
      <c r="EX72" s="178"/>
      <c r="EY72" s="178"/>
      <c r="EZ72" s="178"/>
      <c r="FA72" s="178"/>
      <c r="FB72" s="178"/>
      <c r="FC72" s="178"/>
      <c r="FD72" s="178"/>
      <c r="FE72" s="178"/>
      <c r="FF72" s="178"/>
      <c r="FG72" s="178"/>
      <c r="FH72" s="178"/>
      <c r="FI72" s="178"/>
      <c r="FJ72" s="178"/>
      <c r="FK72" s="178"/>
      <c r="FL72" s="178"/>
      <c r="FM72" s="178"/>
      <c r="FN72" s="178"/>
      <c r="FO72" s="178"/>
      <c r="FP72" s="178"/>
      <c r="FQ72" s="178"/>
      <c r="FR72" s="178"/>
      <c r="FS72" s="178"/>
      <c r="FT72" s="178"/>
      <c r="FU72" s="178"/>
      <c r="FV72" s="178"/>
      <c r="FW72" s="178"/>
      <c r="FX72" s="178"/>
      <c r="FY72" s="178"/>
      <c r="FZ72" s="178"/>
      <c r="GA72" s="178"/>
      <c r="GB72" s="178"/>
      <c r="GC72" s="178"/>
      <c r="GD72" s="178"/>
      <c r="GE72" s="178"/>
      <c r="GF72" s="178"/>
      <c r="GG72" s="178"/>
      <c r="GH72" s="178"/>
      <c r="GI72" s="178"/>
      <c r="GJ72" s="178"/>
      <c r="GK72" s="178"/>
      <c r="GL72" s="178"/>
      <c r="GM72" s="178"/>
      <c r="GN72" s="178"/>
      <c r="GO72" s="178"/>
      <c r="GP72" s="178"/>
      <c r="GQ72" s="178"/>
      <c r="GR72" s="178"/>
      <c r="GS72" s="178"/>
      <c r="GT72" s="178"/>
      <c r="GU72" s="178"/>
      <c r="GV72" s="178"/>
      <c r="GW72" s="178"/>
      <c r="GX72" s="178"/>
      <c r="GY72" s="178"/>
      <c r="GZ72" s="178"/>
      <c r="HA72" s="178"/>
      <c r="HB72" s="178"/>
      <c r="HC72" s="178"/>
      <c r="HD72" s="178"/>
      <c r="HE72" s="178"/>
      <c r="HF72" s="178"/>
      <c r="HG72" s="178"/>
      <c r="HH72" s="178"/>
      <c r="HI72" s="178"/>
      <c r="HJ72" s="178"/>
      <c r="HK72" s="178"/>
      <c r="HL72" s="178"/>
      <c r="HM72" s="178"/>
      <c r="HN72" s="178"/>
      <c r="HO72" s="178"/>
      <c r="HP72" s="178"/>
      <c r="HQ72" s="178"/>
      <c r="HR72" s="178"/>
      <c r="HS72" s="178"/>
      <c r="HT72" s="178"/>
      <c r="HU72" s="178"/>
      <c r="HV72" s="178"/>
      <c r="HW72" s="178"/>
      <c r="HX72" s="178"/>
      <c r="HY72" s="178"/>
      <c r="HZ72" s="178"/>
      <c r="IA72" s="178"/>
      <c r="IB72" s="178"/>
      <c r="IC72" s="178"/>
      <c r="ID72" s="178"/>
      <c r="IE72" s="178"/>
      <c r="IF72" s="178"/>
      <c r="IG72" s="178"/>
      <c r="IH72" s="178"/>
      <c r="II72" s="178"/>
      <c r="IJ72" s="178"/>
      <c r="IK72" s="178"/>
      <c r="IL72" s="178"/>
      <c r="IM72" s="178"/>
      <c r="IN72" s="178"/>
      <c r="IO72" s="178"/>
      <c r="IP72" s="178"/>
      <c r="IQ72" s="178"/>
      <c r="IR72" s="178"/>
      <c r="IS72" s="178"/>
      <c r="IT72" s="178"/>
      <c r="IU72" s="178"/>
      <c r="IV72" s="178"/>
      <c r="IW72" s="178"/>
      <c r="IX72" s="178"/>
      <c r="IY72" s="178"/>
      <c r="IZ72" s="178"/>
      <c r="JA72" s="178"/>
      <c r="JB72" s="178"/>
      <c r="JC72" s="178"/>
      <c r="JD72" s="178"/>
      <c r="JE72" s="178"/>
      <c r="JF72" s="178"/>
      <c r="JG72" s="178"/>
      <c r="JH72" s="178"/>
      <c r="JI72" s="178"/>
      <c r="JJ72" s="178"/>
      <c r="JK72" s="178"/>
      <c r="JL72" s="178"/>
      <c r="JM72" s="178"/>
      <c r="JN72" s="178"/>
      <c r="JO72" s="178"/>
      <c r="JP72" s="178"/>
      <c r="JQ72" s="178"/>
      <c r="JR72" s="178"/>
      <c r="JS72" s="178"/>
      <c r="JT72" s="178"/>
      <c r="JU72" s="178"/>
      <c r="JV72" s="178"/>
      <c r="JW72" s="178"/>
    </row>
    <row r="73">
      <c r="A73" s="50" t="s">
        <v>275</v>
      </c>
      <c r="B73" s="83" t="s">
        <v>480</v>
      </c>
      <c r="C73" s="50">
        <v>1811116.0</v>
      </c>
      <c r="D73" s="175">
        <v>0.0</v>
      </c>
      <c r="E73" s="175">
        <v>0.0</v>
      </c>
      <c r="F73" s="175">
        <v>0.0</v>
      </c>
      <c r="G73" s="175">
        <v>0.0</v>
      </c>
      <c r="H73" s="175">
        <v>0.0</v>
      </c>
      <c r="I73" s="175">
        <v>0.0</v>
      </c>
      <c r="J73" s="175">
        <v>0.0</v>
      </c>
      <c r="K73" s="175">
        <v>0.0</v>
      </c>
      <c r="L73" s="175">
        <v>0.0</v>
      </c>
      <c r="M73" s="175">
        <v>0.0</v>
      </c>
      <c r="N73" s="175">
        <v>0.0</v>
      </c>
      <c r="O73" s="175">
        <v>0.0</v>
      </c>
      <c r="P73" s="175">
        <v>0.0</v>
      </c>
      <c r="Q73" s="175">
        <v>0.0</v>
      </c>
      <c r="R73" s="175">
        <v>0.0</v>
      </c>
      <c r="S73" s="175">
        <v>0.0</v>
      </c>
      <c r="T73" s="175">
        <v>0.0</v>
      </c>
      <c r="U73" s="175">
        <v>0.0</v>
      </c>
      <c r="V73" s="175">
        <v>0.0</v>
      </c>
      <c r="W73" s="175">
        <v>0.0</v>
      </c>
      <c r="X73" s="175">
        <v>0.0</v>
      </c>
      <c r="Y73" s="175">
        <v>0.0</v>
      </c>
      <c r="Z73" s="175">
        <v>0.0</v>
      </c>
      <c r="AA73" s="175">
        <v>0.0</v>
      </c>
      <c r="AB73" s="175">
        <v>0.0</v>
      </c>
      <c r="AC73" s="175">
        <v>0.0</v>
      </c>
      <c r="AD73" s="175">
        <v>0.0</v>
      </c>
      <c r="AE73" s="175">
        <v>0.0</v>
      </c>
      <c r="AF73" s="175">
        <v>0.0</v>
      </c>
      <c r="AG73" s="175">
        <v>0.0</v>
      </c>
      <c r="AH73" s="175">
        <v>12533.0</v>
      </c>
      <c r="AI73" s="175">
        <v>0.0</v>
      </c>
      <c r="AJ73" s="175">
        <v>0.0</v>
      </c>
      <c r="AK73" s="175">
        <v>0.0</v>
      </c>
      <c r="AL73" s="175">
        <v>0.0</v>
      </c>
      <c r="AM73" s="175">
        <v>0.0</v>
      </c>
      <c r="AN73" s="175">
        <v>0.0</v>
      </c>
      <c r="AO73" s="175">
        <v>0.0</v>
      </c>
      <c r="AP73" s="175">
        <v>12726.0</v>
      </c>
      <c r="AQ73" s="175">
        <v>0.0</v>
      </c>
      <c r="AR73" s="175">
        <v>0.0</v>
      </c>
      <c r="AS73" s="175">
        <v>0.0</v>
      </c>
      <c r="AT73" s="175">
        <v>0.0</v>
      </c>
      <c r="AU73" s="175">
        <v>0.0</v>
      </c>
      <c r="AV73" s="175">
        <v>0.0</v>
      </c>
      <c r="AW73" s="175">
        <v>0.0</v>
      </c>
      <c r="AX73" s="175">
        <v>0.0</v>
      </c>
      <c r="AY73" s="175">
        <v>0.0</v>
      </c>
      <c r="AZ73" s="175">
        <v>0.0</v>
      </c>
      <c r="BA73" s="175">
        <v>0.0</v>
      </c>
      <c r="BB73" s="175">
        <v>0.0</v>
      </c>
      <c r="BC73" s="175">
        <v>0.0</v>
      </c>
      <c r="BD73" s="175">
        <v>0.0</v>
      </c>
      <c r="BE73" s="175">
        <v>0.0</v>
      </c>
      <c r="BF73" s="175">
        <v>12891.0</v>
      </c>
      <c r="BG73" s="175">
        <v>0.0</v>
      </c>
      <c r="BH73" s="175">
        <v>0.0</v>
      </c>
      <c r="BI73" s="175">
        <v>0.0</v>
      </c>
      <c r="BJ73" s="175">
        <v>0.0</v>
      </c>
      <c r="BK73" s="175">
        <v>0.0</v>
      </c>
      <c r="BL73" s="175">
        <v>0.0</v>
      </c>
      <c r="BM73" s="175">
        <v>0.0</v>
      </c>
      <c r="BN73" s="175">
        <v>0.0</v>
      </c>
      <c r="BO73" s="175">
        <v>0.0</v>
      </c>
      <c r="BP73" s="175">
        <v>0.0</v>
      </c>
      <c r="BQ73" s="175">
        <v>0.0</v>
      </c>
      <c r="BR73" s="175">
        <v>0.0</v>
      </c>
      <c r="BS73" s="175">
        <v>0.0</v>
      </c>
      <c r="BT73" s="175">
        <v>11907.0</v>
      </c>
      <c r="BU73" s="175">
        <v>0.0</v>
      </c>
      <c r="BV73" s="175">
        <v>0.0</v>
      </c>
      <c r="BW73" s="175">
        <v>0.0</v>
      </c>
      <c r="BX73" s="175">
        <v>0.0</v>
      </c>
      <c r="BY73" s="175">
        <v>0.0</v>
      </c>
      <c r="BZ73" s="175">
        <v>0.0</v>
      </c>
      <c r="CA73" s="175">
        <v>12533.0</v>
      </c>
      <c r="CB73" s="175">
        <v>0.0</v>
      </c>
      <c r="CC73" s="175">
        <v>0.0</v>
      </c>
      <c r="CD73" s="175">
        <v>0.0</v>
      </c>
      <c r="CE73" s="175">
        <v>0.0</v>
      </c>
      <c r="CF73" s="175">
        <v>0.0</v>
      </c>
      <c r="CG73" s="175">
        <v>0.0</v>
      </c>
      <c r="CH73" s="175">
        <v>0.0</v>
      </c>
      <c r="CI73" s="175">
        <v>0.0</v>
      </c>
      <c r="CJ73" s="175">
        <v>0.0</v>
      </c>
      <c r="CK73" s="175">
        <v>0.0</v>
      </c>
      <c r="CL73" s="175">
        <v>0.0</v>
      </c>
      <c r="CM73" s="175">
        <v>0.0</v>
      </c>
      <c r="CN73" s="175">
        <v>0.0</v>
      </c>
      <c r="CO73" s="175">
        <v>0.0</v>
      </c>
      <c r="CP73" s="175">
        <v>0.0</v>
      </c>
      <c r="CQ73" s="175">
        <v>0.0</v>
      </c>
      <c r="CR73" s="175">
        <v>0.0</v>
      </c>
      <c r="CS73" s="175">
        <v>0.0</v>
      </c>
      <c r="CT73" s="175">
        <v>0.0</v>
      </c>
      <c r="CU73" s="175">
        <v>12533.0</v>
      </c>
      <c r="CV73" s="175">
        <v>0.0</v>
      </c>
      <c r="CW73" s="175">
        <v>0.0</v>
      </c>
      <c r="CX73" s="175">
        <v>0.0</v>
      </c>
      <c r="CY73" s="175">
        <v>0.0</v>
      </c>
      <c r="CZ73" s="175">
        <v>0.0</v>
      </c>
      <c r="DA73" s="175">
        <v>0.0</v>
      </c>
      <c r="DB73" s="175">
        <v>0.0</v>
      </c>
      <c r="DC73" s="175">
        <v>0.0</v>
      </c>
      <c r="DD73" s="175">
        <v>12032.0</v>
      </c>
      <c r="DE73" s="175">
        <v>0.0</v>
      </c>
      <c r="DF73" s="175">
        <v>0.0</v>
      </c>
      <c r="DG73" s="175">
        <v>0.0</v>
      </c>
      <c r="DH73" s="175">
        <v>0.0</v>
      </c>
      <c r="DI73" s="175">
        <v>0.0</v>
      </c>
      <c r="DJ73" s="175">
        <v>0.0</v>
      </c>
      <c r="DK73" s="175">
        <v>0.0</v>
      </c>
      <c r="DL73" s="175">
        <v>0.0</v>
      </c>
      <c r="DM73" s="175">
        <v>12891.0</v>
      </c>
      <c r="DN73" s="175">
        <v>0.0</v>
      </c>
      <c r="DO73" s="175">
        <v>0.0</v>
      </c>
      <c r="DP73" s="175">
        <v>0.0</v>
      </c>
      <c r="DQ73" s="175">
        <v>0.0</v>
      </c>
      <c r="DR73" s="175">
        <v>0.0</v>
      </c>
      <c r="DS73" s="175">
        <v>11907.0</v>
      </c>
      <c r="DT73" s="175">
        <v>0.0</v>
      </c>
      <c r="DU73" s="175">
        <v>0.0</v>
      </c>
      <c r="DV73" s="175">
        <v>0.0</v>
      </c>
      <c r="DW73" s="175">
        <v>0.0</v>
      </c>
      <c r="DX73" s="175">
        <v>0.0</v>
      </c>
      <c r="DY73" s="175">
        <v>12726.0</v>
      </c>
      <c r="DZ73" s="175">
        <v>0.0</v>
      </c>
      <c r="EA73" s="175">
        <v>0.0</v>
      </c>
      <c r="EB73" s="175">
        <v>12386.0</v>
      </c>
      <c r="EC73" s="175">
        <v>0.0</v>
      </c>
      <c r="ED73" s="175">
        <v>0.0</v>
      </c>
      <c r="EE73" s="175">
        <v>0.0</v>
      </c>
      <c r="EF73" s="175">
        <v>0.0</v>
      </c>
      <c r="EG73" s="175">
        <v>0.0</v>
      </c>
      <c r="EH73" s="175">
        <v>0.0</v>
      </c>
      <c r="EI73" s="175">
        <v>0.0</v>
      </c>
      <c r="EJ73" s="175">
        <v>0.0</v>
      </c>
      <c r="EK73" s="175">
        <v>0.0</v>
      </c>
      <c r="EL73" s="175">
        <v>0.0</v>
      </c>
      <c r="EM73" s="176">
        <v>0.0</v>
      </c>
      <c r="EN73" s="177">
        <f t="shared" si="1"/>
        <v>0</v>
      </c>
      <c r="EO73" s="178"/>
      <c r="EP73" s="178"/>
      <c r="EQ73" s="178"/>
      <c r="ER73" s="178"/>
      <c r="ES73" s="178"/>
      <c r="ET73" s="178"/>
      <c r="EU73" s="178"/>
      <c r="EV73" s="178"/>
      <c r="EW73" s="178"/>
      <c r="EX73" s="178"/>
      <c r="EY73" s="178"/>
      <c r="EZ73" s="178"/>
      <c r="FA73" s="178"/>
      <c r="FB73" s="178"/>
      <c r="FC73" s="178"/>
      <c r="FD73" s="178"/>
      <c r="FE73" s="178"/>
      <c r="FF73" s="178"/>
      <c r="FG73" s="178"/>
      <c r="FH73" s="178"/>
      <c r="FI73" s="178"/>
      <c r="FJ73" s="178"/>
      <c r="FK73" s="178"/>
      <c r="FL73" s="178"/>
      <c r="FM73" s="178"/>
      <c r="FN73" s="178"/>
      <c r="FO73" s="178"/>
      <c r="FP73" s="178"/>
      <c r="FQ73" s="178"/>
      <c r="FR73" s="178"/>
      <c r="FS73" s="178"/>
      <c r="FT73" s="178"/>
      <c r="FU73" s="178"/>
      <c r="FV73" s="178"/>
      <c r="FW73" s="178"/>
      <c r="FX73" s="178"/>
      <c r="FY73" s="178"/>
      <c r="FZ73" s="178"/>
      <c r="GA73" s="178"/>
      <c r="GB73" s="178"/>
      <c r="GC73" s="178"/>
      <c r="GD73" s="178"/>
      <c r="GE73" s="178"/>
      <c r="GF73" s="178"/>
      <c r="GG73" s="178"/>
      <c r="GH73" s="178"/>
      <c r="GI73" s="178"/>
      <c r="GJ73" s="178"/>
      <c r="GK73" s="178"/>
      <c r="GL73" s="178"/>
      <c r="GM73" s="178"/>
      <c r="GN73" s="178"/>
      <c r="GO73" s="178"/>
      <c r="GP73" s="178"/>
      <c r="GQ73" s="178"/>
      <c r="GR73" s="178"/>
      <c r="GS73" s="178"/>
      <c r="GT73" s="178"/>
      <c r="GU73" s="178"/>
      <c r="GV73" s="178"/>
      <c r="GW73" s="178"/>
      <c r="GX73" s="178"/>
      <c r="GY73" s="178"/>
      <c r="GZ73" s="178"/>
      <c r="HA73" s="178"/>
      <c r="HB73" s="178"/>
      <c r="HC73" s="178"/>
      <c r="HD73" s="178"/>
      <c r="HE73" s="178"/>
      <c r="HF73" s="178"/>
      <c r="HG73" s="178"/>
      <c r="HH73" s="178"/>
      <c r="HI73" s="178"/>
      <c r="HJ73" s="178"/>
      <c r="HK73" s="178"/>
      <c r="HL73" s="178"/>
      <c r="HM73" s="178"/>
      <c r="HN73" s="178"/>
      <c r="HO73" s="178"/>
      <c r="HP73" s="178"/>
      <c r="HQ73" s="178"/>
      <c r="HR73" s="178"/>
      <c r="HS73" s="178"/>
      <c r="HT73" s="178"/>
      <c r="HU73" s="178"/>
      <c r="HV73" s="178"/>
      <c r="HW73" s="178"/>
      <c r="HX73" s="178"/>
      <c r="HY73" s="178"/>
      <c r="HZ73" s="178"/>
      <c r="IA73" s="178"/>
      <c r="IB73" s="178"/>
      <c r="IC73" s="178"/>
      <c r="ID73" s="178"/>
      <c r="IE73" s="178"/>
      <c r="IF73" s="178"/>
      <c r="IG73" s="178"/>
      <c r="IH73" s="178"/>
      <c r="II73" s="178"/>
      <c r="IJ73" s="178"/>
      <c r="IK73" s="178"/>
      <c r="IL73" s="178"/>
      <c r="IM73" s="178"/>
      <c r="IN73" s="178"/>
      <c r="IO73" s="178"/>
      <c r="IP73" s="178"/>
      <c r="IQ73" s="178"/>
      <c r="IR73" s="178"/>
      <c r="IS73" s="178"/>
      <c r="IT73" s="178"/>
      <c r="IU73" s="178"/>
      <c r="IV73" s="178"/>
      <c r="IW73" s="178"/>
      <c r="IX73" s="178"/>
      <c r="IY73" s="178"/>
      <c r="IZ73" s="178"/>
      <c r="JA73" s="178"/>
      <c r="JB73" s="178"/>
      <c r="JC73" s="178"/>
      <c r="JD73" s="178"/>
      <c r="JE73" s="178"/>
      <c r="JF73" s="178"/>
      <c r="JG73" s="178"/>
      <c r="JH73" s="178"/>
      <c r="JI73" s="178"/>
      <c r="JJ73" s="178"/>
      <c r="JK73" s="178"/>
      <c r="JL73" s="178"/>
      <c r="JM73" s="178"/>
      <c r="JN73" s="178"/>
      <c r="JO73" s="178"/>
      <c r="JP73" s="178"/>
      <c r="JQ73" s="178"/>
      <c r="JR73" s="178"/>
      <c r="JS73" s="178"/>
      <c r="JT73" s="178"/>
      <c r="JU73" s="178"/>
      <c r="JV73" s="178"/>
      <c r="JW73" s="178"/>
    </row>
    <row r="74">
      <c r="A74" s="50" t="s">
        <v>275</v>
      </c>
      <c r="B74" s="83" t="s">
        <v>480</v>
      </c>
      <c r="C74" s="50">
        <v>1811118.0</v>
      </c>
      <c r="D74" s="175">
        <v>0.0</v>
      </c>
      <c r="E74" s="175">
        <v>0.0</v>
      </c>
      <c r="F74" s="175">
        <v>0.0</v>
      </c>
      <c r="G74" s="175">
        <v>0.0</v>
      </c>
      <c r="H74" s="175">
        <v>0.0</v>
      </c>
      <c r="I74" s="175">
        <v>0.0</v>
      </c>
      <c r="J74" s="175">
        <v>0.0</v>
      </c>
      <c r="K74" s="175">
        <v>0.0</v>
      </c>
      <c r="L74" s="175">
        <v>0.0</v>
      </c>
      <c r="M74" s="175">
        <v>0.0</v>
      </c>
      <c r="N74" s="175">
        <v>0.0</v>
      </c>
      <c r="O74" s="175">
        <v>0.0</v>
      </c>
      <c r="P74" s="175">
        <v>0.0</v>
      </c>
      <c r="Q74" s="175">
        <v>0.0</v>
      </c>
      <c r="R74" s="175">
        <v>0.0</v>
      </c>
      <c r="S74" s="175">
        <v>0.0</v>
      </c>
      <c r="T74" s="175">
        <v>0.0</v>
      </c>
      <c r="U74" s="175">
        <v>0.0</v>
      </c>
      <c r="V74" s="175">
        <v>0.0</v>
      </c>
      <c r="W74" s="175">
        <v>0.0</v>
      </c>
      <c r="X74" s="175">
        <v>0.0</v>
      </c>
      <c r="Y74" s="175">
        <v>0.0</v>
      </c>
      <c r="Z74" s="175">
        <v>0.0</v>
      </c>
      <c r="AA74" s="175">
        <v>0.0</v>
      </c>
      <c r="AB74" s="175">
        <v>0.0</v>
      </c>
      <c r="AC74" s="175">
        <v>0.0</v>
      </c>
      <c r="AD74" s="175">
        <v>0.0</v>
      </c>
      <c r="AE74" s="175">
        <v>0.0</v>
      </c>
      <c r="AF74" s="175">
        <v>0.0</v>
      </c>
      <c r="AG74" s="175">
        <v>0.0</v>
      </c>
      <c r="AH74" s="175">
        <v>0.0</v>
      </c>
      <c r="AI74" s="175">
        <v>900.0</v>
      </c>
      <c r="AJ74" s="175">
        <v>0.0</v>
      </c>
      <c r="AK74" s="175">
        <v>0.0</v>
      </c>
      <c r="AL74" s="175">
        <v>0.0</v>
      </c>
      <c r="AM74" s="175">
        <v>0.0</v>
      </c>
      <c r="AN74" s="175">
        <v>0.0</v>
      </c>
      <c r="AO74" s="175">
        <v>0.0</v>
      </c>
      <c r="AP74" s="175">
        <v>0.0</v>
      </c>
      <c r="AQ74" s="175">
        <v>914.0</v>
      </c>
      <c r="AR74" s="175">
        <v>0.0</v>
      </c>
      <c r="AS74" s="175">
        <v>0.0</v>
      </c>
      <c r="AT74" s="175">
        <v>0.0</v>
      </c>
      <c r="AU74" s="175">
        <v>0.0</v>
      </c>
      <c r="AV74" s="175">
        <v>0.0</v>
      </c>
      <c r="AW74" s="175">
        <v>0.0</v>
      </c>
      <c r="AX74" s="175">
        <v>0.0</v>
      </c>
      <c r="AY74" s="175">
        <v>0.0</v>
      </c>
      <c r="AZ74" s="175">
        <v>0.0</v>
      </c>
      <c r="BA74" s="175">
        <v>0.0</v>
      </c>
      <c r="BB74" s="175">
        <v>0.0</v>
      </c>
      <c r="BC74" s="175">
        <v>0.0</v>
      </c>
      <c r="BD74" s="175">
        <v>0.0</v>
      </c>
      <c r="BE74" s="175">
        <v>0.0</v>
      </c>
      <c r="BF74" s="175">
        <v>0.0</v>
      </c>
      <c r="BG74" s="175">
        <v>926.0</v>
      </c>
      <c r="BH74" s="175">
        <v>0.0</v>
      </c>
      <c r="BI74" s="175">
        <v>0.0</v>
      </c>
      <c r="BJ74" s="175">
        <v>0.0</v>
      </c>
      <c r="BK74" s="175">
        <v>0.0</v>
      </c>
      <c r="BL74" s="175">
        <v>0.0</v>
      </c>
      <c r="BM74" s="175">
        <v>0.0</v>
      </c>
      <c r="BN74" s="175">
        <v>0.0</v>
      </c>
      <c r="BO74" s="175">
        <v>0.0</v>
      </c>
      <c r="BP74" s="175">
        <v>0.0</v>
      </c>
      <c r="BQ74" s="175">
        <v>0.0</v>
      </c>
      <c r="BR74" s="175">
        <v>0.0</v>
      </c>
      <c r="BS74" s="175">
        <v>0.0</v>
      </c>
      <c r="BT74" s="175">
        <v>0.0</v>
      </c>
      <c r="BU74" s="175">
        <v>855.0</v>
      </c>
      <c r="BV74" s="175">
        <v>0.0</v>
      </c>
      <c r="BW74" s="175">
        <v>0.0</v>
      </c>
      <c r="BX74" s="175">
        <v>0.0</v>
      </c>
      <c r="BY74" s="175">
        <v>0.0</v>
      </c>
      <c r="BZ74" s="175">
        <v>0.0</v>
      </c>
      <c r="CA74" s="175">
        <v>0.0</v>
      </c>
      <c r="CB74" s="175">
        <v>864.0</v>
      </c>
      <c r="CC74" s="175">
        <v>0.0</v>
      </c>
      <c r="CD74" s="175">
        <v>0.0</v>
      </c>
      <c r="CE74" s="175">
        <v>0.0</v>
      </c>
      <c r="CF74" s="175">
        <v>0.0</v>
      </c>
      <c r="CG74" s="175">
        <v>0.0</v>
      </c>
      <c r="CH74" s="175">
        <v>0.0</v>
      </c>
      <c r="CI74" s="175">
        <v>0.0</v>
      </c>
      <c r="CJ74" s="175">
        <v>0.0</v>
      </c>
      <c r="CK74" s="175">
        <v>0.0</v>
      </c>
      <c r="CL74" s="175">
        <v>0.0</v>
      </c>
      <c r="CM74" s="175">
        <v>0.0</v>
      </c>
      <c r="CN74" s="175">
        <v>0.0</v>
      </c>
      <c r="CO74" s="175">
        <v>0.0</v>
      </c>
      <c r="CP74" s="175">
        <v>0.0</v>
      </c>
      <c r="CQ74" s="175">
        <v>0.0</v>
      </c>
      <c r="CR74" s="175">
        <v>0.0</v>
      </c>
      <c r="CS74" s="175">
        <v>0.0</v>
      </c>
      <c r="CT74" s="175">
        <v>0.0</v>
      </c>
      <c r="CU74" s="175">
        <v>900.0</v>
      </c>
      <c r="CV74" s="175">
        <v>0.0</v>
      </c>
      <c r="CW74" s="175">
        <v>0.0</v>
      </c>
      <c r="CX74" s="175">
        <v>0.0</v>
      </c>
      <c r="CY74" s="175">
        <v>0.0</v>
      </c>
      <c r="CZ74" s="175">
        <v>0.0</v>
      </c>
      <c r="DA74" s="175">
        <v>0.0</v>
      </c>
      <c r="DB74" s="175">
        <v>0.0</v>
      </c>
      <c r="DC74" s="175">
        <v>0.0</v>
      </c>
      <c r="DD74" s="175">
        <v>0.0</v>
      </c>
      <c r="DE74" s="175">
        <v>864.0</v>
      </c>
      <c r="DF74" s="175">
        <v>0.0</v>
      </c>
      <c r="DG74" s="175">
        <v>0.0</v>
      </c>
      <c r="DH74" s="175">
        <v>0.0</v>
      </c>
      <c r="DI74" s="175">
        <v>0.0</v>
      </c>
      <c r="DJ74" s="175">
        <v>0.0</v>
      </c>
      <c r="DK74" s="175">
        <v>0.0</v>
      </c>
      <c r="DL74" s="175">
        <v>0.0</v>
      </c>
      <c r="DM74" s="175">
        <v>0.0</v>
      </c>
      <c r="DN74" s="175">
        <v>926.0</v>
      </c>
      <c r="DO74" s="175">
        <v>0.0</v>
      </c>
      <c r="DP74" s="175">
        <v>0.0</v>
      </c>
      <c r="DQ74" s="175">
        <v>0.0</v>
      </c>
      <c r="DR74" s="175">
        <v>0.0</v>
      </c>
      <c r="DS74" s="175">
        <v>0.0</v>
      </c>
      <c r="DT74" s="175">
        <v>855.0</v>
      </c>
      <c r="DU74" s="175">
        <v>0.0</v>
      </c>
      <c r="DV74" s="175">
        <v>0.0</v>
      </c>
      <c r="DW74" s="175">
        <v>0.0</v>
      </c>
      <c r="DX74" s="175">
        <v>0.0</v>
      </c>
      <c r="DY74" s="175">
        <v>0.0</v>
      </c>
      <c r="DZ74" s="175">
        <v>887.0</v>
      </c>
      <c r="EA74" s="175">
        <v>0.0</v>
      </c>
      <c r="EB74" s="175">
        <v>0.0</v>
      </c>
      <c r="EC74" s="175">
        <v>0.0</v>
      </c>
      <c r="ED74" s="175">
        <v>911.0</v>
      </c>
      <c r="EE74" s="175">
        <v>0.0</v>
      </c>
      <c r="EF74" s="175">
        <v>0.0</v>
      </c>
      <c r="EG74" s="175">
        <v>0.0</v>
      </c>
      <c r="EH74" s="175">
        <v>0.0</v>
      </c>
      <c r="EI74" s="175">
        <v>0.0</v>
      </c>
      <c r="EJ74" s="175">
        <v>0.0</v>
      </c>
      <c r="EK74" s="175">
        <v>0.0</v>
      </c>
      <c r="EL74" s="175">
        <v>0.0</v>
      </c>
      <c r="EM74" s="176">
        <v>0.0</v>
      </c>
      <c r="EN74" s="177">
        <f t="shared" si="1"/>
        <v>0</v>
      </c>
      <c r="EO74" s="178"/>
      <c r="EP74" s="178"/>
      <c r="EQ74" s="178"/>
      <c r="ER74" s="178"/>
      <c r="ES74" s="178"/>
      <c r="ET74" s="178"/>
      <c r="EU74" s="178"/>
      <c r="EV74" s="178"/>
      <c r="EW74" s="178"/>
      <c r="EX74" s="178"/>
      <c r="EY74" s="178"/>
      <c r="EZ74" s="178"/>
      <c r="FA74" s="178"/>
      <c r="FB74" s="178"/>
      <c r="FC74" s="178"/>
      <c r="FD74" s="178"/>
      <c r="FE74" s="178"/>
      <c r="FF74" s="178"/>
      <c r="FG74" s="178"/>
      <c r="FH74" s="178"/>
      <c r="FI74" s="178"/>
      <c r="FJ74" s="178"/>
      <c r="FK74" s="178"/>
      <c r="FL74" s="178"/>
      <c r="FM74" s="178"/>
      <c r="FN74" s="178"/>
      <c r="FO74" s="178"/>
      <c r="FP74" s="178"/>
      <c r="FQ74" s="178"/>
      <c r="FR74" s="178"/>
      <c r="FS74" s="178"/>
      <c r="FT74" s="178"/>
      <c r="FU74" s="178"/>
      <c r="FV74" s="178"/>
      <c r="FW74" s="178"/>
      <c r="FX74" s="178"/>
      <c r="FY74" s="178"/>
      <c r="FZ74" s="178"/>
      <c r="GA74" s="178"/>
      <c r="GB74" s="178"/>
      <c r="GC74" s="178"/>
      <c r="GD74" s="178"/>
      <c r="GE74" s="178"/>
      <c r="GF74" s="178"/>
      <c r="GG74" s="178"/>
      <c r="GH74" s="178"/>
      <c r="GI74" s="178"/>
      <c r="GJ74" s="178"/>
      <c r="GK74" s="178"/>
      <c r="GL74" s="178"/>
      <c r="GM74" s="178"/>
      <c r="GN74" s="178"/>
      <c r="GO74" s="178"/>
      <c r="GP74" s="178"/>
      <c r="GQ74" s="178"/>
      <c r="GR74" s="178"/>
      <c r="GS74" s="178"/>
      <c r="GT74" s="178"/>
      <c r="GU74" s="178"/>
      <c r="GV74" s="178"/>
      <c r="GW74" s="178"/>
      <c r="GX74" s="178"/>
      <c r="GY74" s="178"/>
      <c r="GZ74" s="178"/>
      <c r="HA74" s="178"/>
      <c r="HB74" s="178"/>
      <c r="HC74" s="178"/>
      <c r="HD74" s="178"/>
      <c r="HE74" s="178"/>
      <c r="HF74" s="178"/>
      <c r="HG74" s="178"/>
      <c r="HH74" s="178"/>
      <c r="HI74" s="178"/>
      <c r="HJ74" s="178"/>
      <c r="HK74" s="178"/>
      <c r="HL74" s="178"/>
      <c r="HM74" s="178"/>
      <c r="HN74" s="178"/>
      <c r="HO74" s="178"/>
      <c r="HP74" s="178"/>
      <c r="HQ74" s="178"/>
      <c r="HR74" s="178"/>
      <c r="HS74" s="178"/>
      <c r="HT74" s="178"/>
      <c r="HU74" s="178"/>
      <c r="HV74" s="178"/>
      <c r="HW74" s="178"/>
      <c r="HX74" s="178"/>
      <c r="HY74" s="178"/>
      <c r="HZ74" s="178"/>
      <c r="IA74" s="178"/>
      <c r="IB74" s="178"/>
      <c r="IC74" s="178"/>
      <c r="ID74" s="178"/>
      <c r="IE74" s="178"/>
      <c r="IF74" s="178"/>
      <c r="IG74" s="178"/>
      <c r="IH74" s="178"/>
      <c r="II74" s="178"/>
      <c r="IJ74" s="178"/>
      <c r="IK74" s="178"/>
      <c r="IL74" s="178"/>
      <c r="IM74" s="178"/>
      <c r="IN74" s="178"/>
      <c r="IO74" s="178"/>
      <c r="IP74" s="178"/>
      <c r="IQ74" s="178"/>
      <c r="IR74" s="178"/>
      <c r="IS74" s="178"/>
      <c r="IT74" s="178"/>
      <c r="IU74" s="178"/>
      <c r="IV74" s="178"/>
      <c r="IW74" s="178"/>
      <c r="IX74" s="178"/>
      <c r="IY74" s="178"/>
      <c r="IZ74" s="178"/>
      <c r="JA74" s="178"/>
      <c r="JB74" s="178"/>
      <c r="JC74" s="178"/>
      <c r="JD74" s="178"/>
      <c r="JE74" s="178"/>
      <c r="JF74" s="178"/>
      <c r="JG74" s="178"/>
      <c r="JH74" s="178"/>
      <c r="JI74" s="178"/>
      <c r="JJ74" s="178"/>
      <c r="JK74" s="178"/>
      <c r="JL74" s="178"/>
      <c r="JM74" s="178"/>
      <c r="JN74" s="178"/>
      <c r="JO74" s="178"/>
      <c r="JP74" s="178"/>
      <c r="JQ74" s="178"/>
      <c r="JR74" s="178"/>
      <c r="JS74" s="178"/>
      <c r="JT74" s="178"/>
      <c r="JU74" s="178"/>
      <c r="JV74" s="178"/>
      <c r="JW74" s="178"/>
    </row>
    <row r="75">
      <c r="A75" s="50" t="s">
        <v>275</v>
      </c>
      <c r="B75" s="83" t="s">
        <v>480</v>
      </c>
      <c r="C75" s="50">
        <v>1811120.0</v>
      </c>
      <c r="D75" s="175">
        <v>0.0</v>
      </c>
      <c r="E75" s="175">
        <v>0.0</v>
      </c>
      <c r="F75" s="175">
        <v>0.0</v>
      </c>
      <c r="G75" s="175">
        <v>0.0</v>
      </c>
      <c r="H75" s="175">
        <v>0.0</v>
      </c>
      <c r="I75" s="175">
        <v>0.0</v>
      </c>
      <c r="J75" s="175">
        <v>0.0</v>
      </c>
      <c r="K75" s="175">
        <v>0.0</v>
      </c>
      <c r="L75" s="175">
        <v>0.0</v>
      </c>
      <c r="M75" s="175">
        <v>0.0</v>
      </c>
      <c r="N75" s="175">
        <v>0.0</v>
      </c>
      <c r="O75" s="175">
        <v>0.0</v>
      </c>
      <c r="P75" s="175">
        <v>0.0</v>
      </c>
      <c r="Q75" s="175">
        <v>0.0</v>
      </c>
      <c r="R75" s="175">
        <v>0.0</v>
      </c>
      <c r="S75" s="175">
        <v>0.0</v>
      </c>
      <c r="T75" s="175">
        <v>0.0</v>
      </c>
      <c r="U75" s="175">
        <v>0.0</v>
      </c>
      <c r="V75" s="175">
        <v>0.0</v>
      </c>
      <c r="W75" s="175">
        <v>0.0</v>
      </c>
      <c r="X75" s="175">
        <v>0.0</v>
      </c>
      <c r="Y75" s="175">
        <v>0.0</v>
      </c>
      <c r="Z75" s="175">
        <v>0.0</v>
      </c>
      <c r="AA75" s="175">
        <v>0.0</v>
      </c>
      <c r="AB75" s="175">
        <v>0.0</v>
      </c>
      <c r="AC75" s="175">
        <v>0.0</v>
      </c>
      <c r="AD75" s="175">
        <v>0.0</v>
      </c>
      <c r="AE75" s="175">
        <v>0.0</v>
      </c>
      <c r="AF75" s="175">
        <v>0.0</v>
      </c>
      <c r="AG75" s="175">
        <v>0.0</v>
      </c>
      <c r="AH75" s="175">
        <v>0.0</v>
      </c>
      <c r="AI75" s="175">
        <v>800.0</v>
      </c>
      <c r="AJ75" s="175">
        <v>0.0</v>
      </c>
      <c r="AK75" s="175">
        <v>0.0</v>
      </c>
      <c r="AL75" s="175">
        <v>0.0</v>
      </c>
      <c r="AM75" s="175">
        <v>0.0</v>
      </c>
      <c r="AN75" s="175">
        <v>0.0</v>
      </c>
      <c r="AO75" s="175">
        <v>0.0</v>
      </c>
      <c r="AP75" s="175">
        <v>0.0</v>
      </c>
      <c r="AQ75" s="175">
        <v>812.0</v>
      </c>
      <c r="AR75" s="175">
        <v>0.0</v>
      </c>
      <c r="AS75" s="175">
        <v>0.0</v>
      </c>
      <c r="AT75" s="175">
        <v>0.0</v>
      </c>
      <c r="AU75" s="175">
        <v>0.0</v>
      </c>
      <c r="AV75" s="175">
        <v>0.0</v>
      </c>
      <c r="AW75" s="175">
        <v>0.0</v>
      </c>
      <c r="AX75" s="175">
        <v>0.0</v>
      </c>
      <c r="AY75" s="175">
        <v>0.0</v>
      </c>
      <c r="AZ75" s="175">
        <v>0.0</v>
      </c>
      <c r="BA75" s="175">
        <v>0.0</v>
      </c>
      <c r="BB75" s="175">
        <v>0.0</v>
      </c>
      <c r="BC75" s="175">
        <v>0.0</v>
      </c>
      <c r="BD75" s="175">
        <v>0.0</v>
      </c>
      <c r="BE75" s="175">
        <v>0.0</v>
      </c>
      <c r="BF75" s="175">
        <v>0.0</v>
      </c>
      <c r="BG75" s="175">
        <v>0.0</v>
      </c>
      <c r="BH75" s="175">
        <v>823.0</v>
      </c>
      <c r="BI75" s="175">
        <v>0.0</v>
      </c>
      <c r="BJ75" s="175">
        <v>0.0</v>
      </c>
      <c r="BK75" s="175">
        <v>0.0</v>
      </c>
      <c r="BL75" s="175">
        <v>0.0</v>
      </c>
      <c r="BM75" s="175">
        <v>0.0</v>
      </c>
      <c r="BN75" s="175">
        <v>0.0</v>
      </c>
      <c r="BO75" s="175">
        <v>0.0</v>
      </c>
      <c r="BP75" s="175">
        <v>0.0</v>
      </c>
      <c r="BQ75" s="175">
        <v>0.0</v>
      </c>
      <c r="BR75" s="175">
        <v>0.0</v>
      </c>
      <c r="BS75" s="175">
        <v>0.0</v>
      </c>
      <c r="BT75" s="175">
        <v>0.0</v>
      </c>
      <c r="BU75" s="175">
        <v>0.0</v>
      </c>
      <c r="BV75" s="175">
        <v>760.0</v>
      </c>
      <c r="BW75" s="175">
        <v>0.0</v>
      </c>
      <c r="BX75" s="175">
        <v>0.0</v>
      </c>
      <c r="BY75" s="175">
        <v>0.0</v>
      </c>
      <c r="BZ75" s="175">
        <v>0.0</v>
      </c>
      <c r="CA75" s="175">
        <v>0.0</v>
      </c>
      <c r="CB75" s="175">
        <v>0.0</v>
      </c>
      <c r="CC75" s="175">
        <v>768.0</v>
      </c>
      <c r="CD75" s="175">
        <v>0.0</v>
      </c>
      <c r="CE75" s="175">
        <v>0.0</v>
      </c>
      <c r="CF75" s="175">
        <v>0.0</v>
      </c>
      <c r="CG75" s="175">
        <v>0.0</v>
      </c>
      <c r="CH75" s="175">
        <v>0.0</v>
      </c>
      <c r="CI75" s="175">
        <v>0.0</v>
      </c>
      <c r="CJ75" s="175">
        <v>0.0</v>
      </c>
      <c r="CK75" s="175">
        <v>0.0</v>
      </c>
      <c r="CL75" s="175">
        <v>0.0</v>
      </c>
      <c r="CM75" s="175">
        <v>0.0</v>
      </c>
      <c r="CN75" s="175">
        <v>0.0</v>
      </c>
      <c r="CO75" s="175">
        <v>0.0</v>
      </c>
      <c r="CP75" s="175">
        <v>0.0</v>
      </c>
      <c r="CQ75" s="175">
        <v>0.0</v>
      </c>
      <c r="CR75" s="175">
        <v>0.0</v>
      </c>
      <c r="CS75" s="175">
        <v>0.0</v>
      </c>
      <c r="CT75" s="175">
        <v>0.0</v>
      </c>
      <c r="CU75" s="175">
        <v>800.0</v>
      </c>
      <c r="CV75" s="175">
        <v>0.0</v>
      </c>
      <c r="CW75" s="175">
        <v>0.0</v>
      </c>
      <c r="CX75" s="175">
        <v>0.0</v>
      </c>
      <c r="CY75" s="175">
        <v>0.0</v>
      </c>
      <c r="CZ75" s="175">
        <v>0.0</v>
      </c>
      <c r="DA75" s="175">
        <v>0.0</v>
      </c>
      <c r="DB75" s="175">
        <v>0.0</v>
      </c>
      <c r="DC75" s="175">
        <v>0.0</v>
      </c>
      <c r="DD75" s="175">
        <v>0.0</v>
      </c>
      <c r="DE75" s="175">
        <v>768.0</v>
      </c>
      <c r="DF75" s="175">
        <v>0.0</v>
      </c>
      <c r="DG75" s="175">
        <v>0.0</v>
      </c>
      <c r="DH75" s="175">
        <v>0.0</v>
      </c>
      <c r="DI75" s="175">
        <v>0.0</v>
      </c>
      <c r="DJ75" s="175">
        <v>0.0</v>
      </c>
      <c r="DK75" s="175">
        <v>0.0</v>
      </c>
      <c r="DL75" s="175">
        <v>0.0</v>
      </c>
      <c r="DM75" s="175">
        <v>0.0</v>
      </c>
      <c r="DN75" s="175">
        <v>823.0</v>
      </c>
      <c r="DO75" s="175">
        <v>0.0</v>
      </c>
      <c r="DP75" s="175">
        <v>0.0</v>
      </c>
      <c r="DQ75" s="175">
        <v>0.0</v>
      </c>
      <c r="DR75" s="175">
        <v>0.0</v>
      </c>
      <c r="DS75" s="175">
        <v>0.0</v>
      </c>
      <c r="DT75" s="175">
        <v>760.0</v>
      </c>
      <c r="DU75" s="175">
        <v>0.0</v>
      </c>
      <c r="DV75" s="175">
        <v>0.0</v>
      </c>
      <c r="DW75" s="175">
        <v>0.0</v>
      </c>
      <c r="DX75" s="175">
        <v>0.0</v>
      </c>
      <c r="DY75" s="175">
        <v>0.0</v>
      </c>
      <c r="DZ75" s="175">
        <v>789.0</v>
      </c>
      <c r="EA75" s="175">
        <v>0.0</v>
      </c>
      <c r="EB75" s="175">
        <v>0.0</v>
      </c>
      <c r="EC75" s="175">
        <v>0.0</v>
      </c>
      <c r="ED75" s="175">
        <v>810.0</v>
      </c>
      <c r="EE75" s="175">
        <v>0.0</v>
      </c>
      <c r="EF75" s="175">
        <v>0.0</v>
      </c>
      <c r="EG75" s="175">
        <v>0.0</v>
      </c>
      <c r="EH75" s="175">
        <v>0.0</v>
      </c>
      <c r="EI75" s="175">
        <v>0.0</v>
      </c>
      <c r="EJ75" s="175">
        <v>0.0</v>
      </c>
      <c r="EK75" s="175">
        <v>0.0</v>
      </c>
      <c r="EL75" s="175">
        <v>0.0</v>
      </c>
      <c r="EM75" s="176">
        <v>0.0</v>
      </c>
      <c r="EN75" s="177">
        <f t="shared" si="1"/>
        <v>0</v>
      </c>
      <c r="EO75" s="178"/>
      <c r="EP75" s="178"/>
      <c r="EQ75" s="178"/>
      <c r="ER75" s="178"/>
      <c r="ES75" s="178"/>
      <c r="ET75" s="178"/>
      <c r="EU75" s="178"/>
      <c r="EV75" s="178"/>
      <c r="EW75" s="178"/>
      <c r="EX75" s="178"/>
      <c r="EY75" s="178"/>
      <c r="EZ75" s="178"/>
      <c r="FA75" s="178"/>
      <c r="FB75" s="178"/>
      <c r="FC75" s="178"/>
      <c r="FD75" s="178"/>
      <c r="FE75" s="178"/>
      <c r="FF75" s="178"/>
      <c r="FG75" s="178"/>
      <c r="FH75" s="178"/>
      <c r="FI75" s="178"/>
      <c r="FJ75" s="178"/>
      <c r="FK75" s="178"/>
      <c r="FL75" s="178"/>
      <c r="FM75" s="178"/>
      <c r="FN75" s="178"/>
      <c r="FO75" s="178"/>
      <c r="FP75" s="178"/>
      <c r="FQ75" s="178"/>
      <c r="FR75" s="178"/>
      <c r="FS75" s="178"/>
      <c r="FT75" s="178"/>
      <c r="FU75" s="178"/>
      <c r="FV75" s="178"/>
      <c r="FW75" s="178"/>
      <c r="FX75" s="178"/>
      <c r="FY75" s="178"/>
      <c r="FZ75" s="178"/>
      <c r="GA75" s="178"/>
      <c r="GB75" s="178"/>
      <c r="GC75" s="178"/>
      <c r="GD75" s="178"/>
      <c r="GE75" s="178"/>
      <c r="GF75" s="178"/>
      <c r="GG75" s="178"/>
      <c r="GH75" s="178"/>
      <c r="GI75" s="178"/>
      <c r="GJ75" s="178"/>
      <c r="GK75" s="178"/>
      <c r="GL75" s="178"/>
      <c r="GM75" s="178"/>
      <c r="GN75" s="178"/>
      <c r="GO75" s="178"/>
      <c r="GP75" s="178"/>
      <c r="GQ75" s="178"/>
      <c r="GR75" s="178"/>
      <c r="GS75" s="178"/>
      <c r="GT75" s="178"/>
      <c r="GU75" s="178"/>
      <c r="GV75" s="178"/>
      <c r="GW75" s="178"/>
      <c r="GX75" s="178"/>
      <c r="GY75" s="178"/>
      <c r="GZ75" s="178"/>
      <c r="HA75" s="178"/>
      <c r="HB75" s="178"/>
      <c r="HC75" s="178"/>
      <c r="HD75" s="178"/>
      <c r="HE75" s="178"/>
      <c r="HF75" s="178"/>
      <c r="HG75" s="178"/>
      <c r="HH75" s="178"/>
      <c r="HI75" s="178"/>
      <c r="HJ75" s="178"/>
      <c r="HK75" s="178"/>
      <c r="HL75" s="178"/>
      <c r="HM75" s="178"/>
      <c r="HN75" s="178"/>
      <c r="HO75" s="178"/>
      <c r="HP75" s="178"/>
      <c r="HQ75" s="178"/>
      <c r="HR75" s="178"/>
      <c r="HS75" s="178"/>
      <c r="HT75" s="178"/>
      <c r="HU75" s="178"/>
      <c r="HV75" s="178"/>
      <c r="HW75" s="178"/>
      <c r="HX75" s="178"/>
      <c r="HY75" s="178"/>
      <c r="HZ75" s="178"/>
      <c r="IA75" s="178"/>
      <c r="IB75" s="178"/>
      <c r="IC75" s="178"/>
      <c r="ID75" s="178"/>
      <c r="IE75" s="178"/>
      <c r="IF75" s="178"/>
      <c r="IG75" s="178"/>
      <c r="IH75" s="178"/>
      <c r="II75" s="178"/>
      <c r="IJ75" s="178"/>
      <c r="IK75" s="178"/>
      <c r="IL75" s="178"/>
      <c r="IM75" s="178"/>
      <c r="IN75" s="178"/>
      <c r="IO75" s="178"/>
      <c r="IP75" s="178"/>
      <c r="IQ75" s="178"/>
      <c r="IR75" s="178"/>
      <c r="IS75" s="178"/>
      <c r="IT75" s="178"/>
      <c r="IU75" s="178"/>
      <c r="IV75" s="178"/>
      <c r="IW75" s="178"/>
      <c r="IX75" s="178"/>
      <c r="IY75" s="178"/>
      <c r="IZ75" s="178"/>
      <c r="JA75" s="178"/>
      <c r="JB75" s="178"/>
      <c r="JC75" s="178"/>
      <c r="JD75" s="178"/>
      <c r="JE75" s="178"/>
      <c r="JF75" s="178"/>
      <c r="JG75" s="178"/>
      <c r="JH75" s="178"/>
      <c r="JI75" s="178"/>
      <c r="JJ75" s="178"/>
      <c r="JK75" s="178"/>
      <c r="JL75" s="178"/>
      <c r="JM75" s="178"/>
      <c r="JN75" s="178"/>
      <c r="JO75" s="178"/>
      <c r="JP75" s="178"/>
      <c r="JQ75" s="178"/>
      <c r="JR75" s="178"/>
      <c r="JS75" s="178"/>
      <c r="JT75" s="178"/>
      <c r="JU75" s="178"/>
      <c r="JV75" s="178"/>
      <c r="JW75" s="178"/>
    </row>
    <row r="76">
      <c r="A76" s="50" t="s">
        <v>275</v>
      </c>
      <c r="B76" s="83" t="s">
        <v>480</v>
      </c>
      <c r="C76" s="50">
        <v>1811122.0</v>
      </c>
      <c r="D76" s="175">
        <v>0.0</v>
      </c>
      <c r="E76" s="175">
        <v>0.0</v>
      </c>
      <c r="F76" s="175">
        <v>0.0</v>
      </c>
      <c r="G76" s="175">
        <v>0.0</v>
      </c>
      <c r="H76" s="175">
        <v>0.0</v>
      </c>
      <c r="I76" s="175">
        <v>0.0</v>
      </c>
      <c r="J76" s="175">
        <v>0.0</v>
      </c>
      <c r="K76" s="175">
        <v>0.0</v>
      </c>
      <c r="L76" s="175">
        <v>0.0</v>
      </c>
      <c r="M76" s="175">
        <v>0.0</v>
      </c>
      <c r="N76" s="175">
        <v>0.0</v>
      </c>
      <c r="O76" s="175">
        <v>0.0</v>
      </c>
      <c r="P76" s="175">
        <v>0.0</v>
      </c>
      <c r="Q76" s="175">
        <v>0.0</v>
      </c>
      <c r="R76" s="175">
        <v>0.0</v>
      </c>
      <c r="S76" s="175">
        <v>0.0</v>
      </c>
      <c r="T76" s="175">
        <v>0.0</v>
      </c>
      <c r="U76" s="175">
        <v>0.0</v>
      </c>
      <c r="V76" s="175">
        <v>0.0</v>
      </c>
      <c r="W76" s="175">
        <v>0.0</v>
      </c>
      <c r="X76" s="175">
        <v>0.0</v>
      </c>
      <c r="Y76" s="175">
        <v>0.0</v>
      </c>
      <c r="Z76" s="175">
        <v>0.0</v>
      </c>
      <c r="AA76" s="175">
        <v>0.0</v>
      </c>
      <c r="AB76" s="175">
        <v>0.0</v>
      </c>
      <c r="AC76" s="175">
        <v>0.0</v>
      </c>
      <c r="AD76" s="175">
        <v>0.0</v>
      </c>
      <c r="AE76" s="175">
        <v>0.0</v>
      </c>
      <c r="AF76" s="175">
        <v>0.0</v>
      </c>
      <c r="AG76" s="175">
        <v>0.0</v>
      </c>
      <c r="AH76" s="175">
        <v>0.0</v>
      </c>
      <c r="AI76" s="175">
        <v>633.0</v>
      </c>
      <c r="AJ76" s="175">
        <v>0.0</v>
      </c>
      <c r="AK76" s="175">
        <v>0.0</v>
      </c>
      <c r="AL76" s="175">
        <v>0.0</v>
      </c>
      <c r="AM76" s="175">
        <v>0.0</v>
      </c>
      <c r="AN76" s="175">
        <v>0.0</v>
      </c>
      <c r="AO76" s="175">
        <v>0.0</v>
      </c>
      <c r="AP76" s="175">
        <v>0.0</v>
      </c>
      <c r="AQ76" s="175">
        <v>643.0</v>
      </c>
      <c r="AR76" s="175">
        <v>0.0</v>
      </c>
      <c r="AS76" s="175">
        <v>0.0</v>
      </c>
      <c r="AT76" s="175">
        <v>0.0</v>
      </c>
      <c r="AU76" s="175">
        <v>0.0</v>
      </c>
      <c r="AV76" s="175">
        <v>0.0</v>
      </c>
      <c r="AW76" s="175">
        <v>0.0</v>
      </c>
      <c r="AX76" s="175">
        <v>0.0</v>
      </c>
      <c r="AY76" s="175">
        <v>0.0</v>
      </c>
      <c r="AZ76" s="175">
        <v>0.0</v>
      </c>
      <c r="BA76" s="175">
        <v>0.0</v>
      </c>
      <c r="BB76" s="175">
        <v>0.0</v>
      </c>
      <c r="BC76" s="175">
        <v>0.0</v>
      </c>
      <c r="BD76" s="175">
        <v>0.0</v>
      </c>
      <c r="BE76" s="175">
        <v>0.0</v>
      </c>
      <c r="BF76" s="175">
        <v>0.0</v>
      </c>
      <c r="BG76" s="175">
        <v>0.0</v>
      </c>
      <c r="BH76" s="175">
        <v>651.0</v>
      </c>
      <c r="BI76" s="175">
        <v>0.0</v>
      </c>
      <c r="BJ76" s="175">
        <v>0.0</v>
      </c>
      <c r="BK76" s="175">
        <v>0.0</v>
      </c>
      <c r="BL76" s="175">
        <v>0.0</v>
      </c>
      <c r="BM76" s="175">
        <v>0.0</v>
      </c>
      <c r="BN76" s="175">
        <v>0.0</v>
      </c>
      <c r="BO76" s="175">
        <v>0.0</v>
      </c>
      <c r="BP76" s="175">
        <v>0.0</v>
      </c>
      <c r="BQ76" s="175">
        <v>0.0</v>
      </c>
      <c r="BR76" s="175">
        <v>0.0</v>
      </c>
      <c r="BS76" s="175">
        <v>0.0</v>
      </c>
      <c r="BT76" s="175">
        <v>0.0</v>
      </c>
      <c r="BU76" s="175">
        <v>0.0</v>
      </c>
      <c r="BV76" s="175">
        <v>602.0</v>
      </c>
      <c r="BW76" s="175">
        <v>0.0</v>
      </c>
      <c r="BX76" s="175">
        <v>0.0</v>
      </c>
      <c r="BY76" s="175">
        <v>0.0</v>
      </c>
      <c r="BZ76" s="175">
        <v>0.0</v>
      </c>
      <c r="CA76" s="175">
        <v>0.0</v>
      </c>
      <c r="CB76" s="175">
        <v>0.0</v>
      </c>
      <c r="CC76" s="175">
        <v>608.0</v>
      </c>
      <c r="CD76" s="175">
        <v>0.0</v>
      </c>
      <c r="CE76" s="175">
        <v>0.0</v>
      </c>
      <c r="CF76" s="175">
        <v>0.0</v>
      </c>
      <c r="CG76" s="175">
        <v>0.0</v>
      </c>
      <c r="CH76" s="175">
        <v>0.0</v>
      </c>
      <c r="CI76" s="175">
        <v>0.0</v>
      </c>
      <c r="CJ76" s="175">
        <v>0.0</v>
      </c>
      <c r="CK76" s="175">
        <v>0.0</v>
      </c>
      <c r="CL76" s="175">
        <v>0.0</v>
      </c>
      <c r="CM76" s="175">
        <v>0.0</v>
      </c>
      <c r="CN76" s="175">
        <v>0.0</v>
      </c>
      <c r="CO76" s="175">
        <v>0.0</v>
      </c>
      <c r="CP76" s="175">
        <v>0.0</v>
      </c>
      <c r="CQ76" s="175">
        <v>0.0</v>
      </c>
      <c r="CR76" s="175">
        <v>0.0</v>
      </c>
      <c r="CS76" s="175">
        <v>0.0</v>
      </c>
      <c r="CT76" s="175">
        <v>0.0</v>
      </c>
      <c r="CU76" s="175">
        <v>633.0</v>
      </c>
      <c r="CV76" s="175">
        <v>0.0</v>
      </c>
      <c r="CW76" s="175">
        <v>0.0</v>
      </c>
      <c r="CX76" s="175">
        <v>0.0</v>
      </c>
      <c r="CY76" s="175">
        <v>0.0</v>
      </c>
      <c r="CZ76" s="175">
        <v>0.0</v>
      </c>
      <c r="DA76" s="175">
        <v>0.0</v>
      </c>
      <c r="DB76" s="175">
        <v>0.0</v>
      </c>
      <c r="DC76" s="175">
        <v>0.0</v>
      </c>
      <c r="DD76" s="175">
        <v>0.0</v>
      </c>
      <c r="DE76" s="175">
        <v>608.0</v>
      </c>
      <c r="DF76" s="175">
        <v>0.0</v>
      </c>
      <c r="DG76" s="175">
        <v>0.0</v>
      </c>
      <c r="DH76" s="175">
        <v>0.0</v>
      </c>
      <c r="DI76" s="175">
        <v>0.0</v>
      </c>
      <c r="DJ76" s="175">
        <v>0.0</v>
      </c>
      <c r="DK76" s="175">
        <v>0.0</v>
      </c>
      <c r="DL76" s="175">
        <v>0.0</v>
      </c>
      <c r="DM76" s="175">
        <v>0.0</v>
      </c>
      <c r="DN76" s="175">
        <v>651.0</v>
      </c>
      <c r="DO76" s="175">
        <v>0.0</v>
      </c>
      <c r="DP76" s="175">
        <v>0.0</v>
      </c>
      <c r="DQ76" s="175">
        <v>0.0</v>
      </c>
      <c r="DR76" s="175">
        <v>0.0</v>
      </c>
      <c r="DS76" s="175">
        <v>0.0</v>
      </c>
      <c r="DT76" s="175">
        <v>602.0</v>
      </c>
      <c r="DU76" s="175">
        <v>0.0</v>
      </c>
      <c r="DV76" s="175">
        <v>0.0</v>
      </c>
      <c r="DW76" s="175">
        <v>0.0</v>
      </c>
      <c r="DX76" s="175">
        <v>0.0</v>
      </c>
      <c r="DY76" s="175">
        <v>0.0</v>
      </c>
      <c r="DZ76" s="175">
        <v>0.0</v>
      </c>
      <c r="EA76" s="175">
        <v>624.0</v>
      </c>
      <c r="EB76" s="175">
        <v>0.0</v>
      </c>
      <c r="EC76" s="175">
        <v>0.0</v>
      </c>
      <c r="ED76" s="175">
        <v>641.0</v>
      </c>
      <c r="EE76" s="175">
        <v>0.0</v>
      </c>
      <c r="EF76" s="175">
        <v>0.0</v>
      </c>
      <c r="EG76" s="175">
        <v>0.0</v>
      </c>
      <c r="EH76" s="175">
        <v>0.0</v>
      </c>
      <c r="EI76" s="175">
        <v>0.0</v>
      </c>
      <c r="EJ76" s="175">
        <v>0.0</v>
      </c>
      <c r="EK76" s="175">
        <v>0.0</v>
      </c>
      <c r="EL76" s="175">
        <v>0.0</v>
      </c>
      <c r="EM76" s="176">
        <v>0.0</v>
      </c>
      <c r="EN76" s="177">
        <f t="shared" si="1"/>
        <v>0</v>
      </c>
      <c r="EO76" s="178"/>
      <c r="EP76" s="178"/>
      <c r="EQ76" s="178"/>
      <c r="ER76" s="178"/>
      <c r="ES76" s="178"/>
      <c r="ET76" s="178"/>
      <c r="EU76" s="178"/>
      <c r="EV76" s="178"/>
      <c r="EW76" s="178"/>
      <c r="EX76" s="178"/>
      <c r="EY76" s="178"/>
      <c r="EZ76" s="178"/>
      <c r="FA76" s="178"/>
      <c r="FB76" s="178"/>
      <c r="FC76" s="178"/>
      <c r="FD76" s="178"/>
      <c r="FE76" s="178"/>
      <c r="FF76" s="178"/>
      <c r="FG76" s="178"/>
      <c r="FH76" s="178"/>
      <c r="FI76" s="178"/>
      <c r="FJ76" s="178"/>
      <c r="FK76" s="178"/>
      <c r="FL76" s="178"/>
      <c r="FM76" s="178"/>
      <c r="FN76" s="178"/>
      <c r="FO76" s="178"/>
      <c r="FP76" s="178"/>
      <c r="FQ76" s="178"/>
      <c r="FR76" s="178"/>
      <c r="FS76" s="178"/>
      <c r="FT76" s="178"/>
      <c r="FU76" s="178"/>
      <c r="FV76" s="178"/>
      <c r="FW76" s="178"/>
      <c r="FX76" s="178"/>
      <c r="FY76" s="178"/>
      <c r="FZ76" s="178"/>
      <c r="GA76" s="178"/>
      <c r="GB76" s="178"/>
      <c r="GC76" s="178"/>
      <c r="GD76" s="178"/>
      <c r="GE76" s="178"/>
      <c r="GF76" s="178"/>
      <c r="GG76" s="178"/>
      <c r="GH76" s="178"/>
      <c r="GI76" s="178"/>
      <c r="GJ76" s="178"/>
      <c r="GK76" s="178"/>
      <c r="GL76" s="178"/>
      <c r="GM76" s="178"/>
      <c r="GN76" s="178"/>
      <c r="GO76" s="178"/>
      <c r="GP76" s="178"/>
      <c r="GQ76" s="178"/>
      <c r="GR76" s="178"/>
      <c r="GS76" s="178"/>
      <c r="GT76" s="178"/>
      <c r="GU76" s="178"/>
      <c r="GV76" s="178"/>
      <c r="GW76" s="178"/>
      <c r="GX76" s="178"/>
      <c r="GY76" s="178"/>
      <c r="GZ76" s="178"/>
      <c r="HA76" s="178"/>
      <c r="HB76" s="178"/>
      <c r="HC76" s="178"/>
      <c r="HD76" s="178"/>
      <c r="HE76" s="178"/>
      <c r="HF76" s="178"/>
      <c r="HG76" s="178"/>
      <c r="HH76" s="178"/>
      <c r="HI76" s="178"/>
      <c r="HJ76" s="178"/>
      <c r="HK76" s="178"/>
      <c r="HL76" s="178"/>
      <c r="HM76" s="178"/>
      <c r="HN76" s="178"/>
      <c r="HO76" s="178"/>
      <c r="HP76" s="178"/>
      <c r="HQ76" s="178"/>
      <c r="HR76" s="178"/>
      <c r="HS76" s="178"/>
      <c r="HT76" s="178"/>
      <c r="HU76" s="178"/>
      <c r="HV76" s="178"/>
      <c r="HW76" s="178"/>
      <c r="HX76" s="178"/>
      <c r="HY76" s="178"/>
      <c r="HZ76" s="178"/>
      <c r="IA76" s="178"/>
      <c r="IB76" s="178"/>
      <c r="IC76" s="178"/>
      <c r="ID76" s="178"/>
      <c r="IE76" s="178"/>
      <c r="IF76" s="178"/>
      <c r="IG76" s="178"/>
      <c r="IH76" s="178"/>
      <c r="II76" s="178"/>
      <c r="IJ76" s="178"/>
      <c r="IK76" s="178"/>
      <c r="IL76" s="178"/>
      <c r="IM76" s="178"/>
      <c r="IN76" s="178"/>
      <c r="IO76" s="178"/>
      <c r="IP76" s="178"/>
      <c r="IQ76" s="178"/>
      <c r="IR76" s="178"/>
      <c r="IS76" s="178"/>
      <c r="IT76" s="178"/>
      <c r="IU76" s="178"/>
      <c r="IV76" s="178"/>
      <c r="IW76" s="178"/>
      <c r="IX76" s="178"/>
      <c r="IY76" s="178"/>
      <c r="IZ76" s="178"/>
      <c r="JA76" s="178"/>
      <c r="JB76" s="178"/>
      <c r="JC76" s="178"/>
      <c r="JD76" s="178"/>
      <c r="JE76" s="178"/>
      <c r="JF76" s="178"/>
      <c r="JG76" s="178"/>
      <c r="JH76" s="178"/>
      <c r="JI76" s="178"/>
      <c r="JJ76" s="178"/>
      <c r="JK76" s="178"/>
      <c r="JL76" s="178"/>
      <c r="JM76" s="178"/>
      <c r="JN76" s="178"/>
      <c r="JO76" s="178"/>
      <c r="JP76" s="178"/>
      <c r="JQ76" s="178"/>
      <c r="JR76" s="178"/>
      <c r="JS76" s="178"/>
      <c r="JT76" s="178"/>
      <c r="JU76" s="178"/>
      <c r="JV76" s="178"/>
      <c r="JW76" s="178"/>
    </row>
    <row r="77">
      <c r="A77" s="50" t="s">
        <v>275</v>
      </c>
      <c r="B77" s="83" t="s">
        <v>480</v>
      </c>
      <c r="C77" s="50">
        <v>1811123.0</v>
      </c>
      <c r="D77" s="175">
        <v>0.0</v>
      </c>
      <c r="E77" s="175">
        <v>0.0</v>
      </c>
      <c r="F77" s="175">
        <v>0.0</v>
      </c>
      <c r="G77" s="175">
        <v>0.0</v>
      </c>
      <c r="H77" s="175">
        <v>0.0</v>
      </c>
      <c r="I77" s="175">
        <v>0.0</v>
      </c>
      <c r="J77" s="175">
        <v>0.0</v>
      </c>
      <c r="K77" s="175">
        <v>0.0</v>
      </c>
      <c r="L77" s="175">
        <v>0.0</v>
      </c>
      <c r="M77" s="175">
        <v>0.0</v>
      </c>
      <c r="N77" s="175">
        <v>0.0</v>
      </c>
      <c r="O77" s="175">
        <v>0.0</v>
      </c>
      <c r="P77" s="175">
        <v>0.0</v>
      </c>
      <c r="Q77" s="175">
        <v>0.0</v>
      </c>
      <c r="R77" s="175">
        <v>0.0</v>
      </c>
      <c r="S77" s="175">
        <v>0.0</v>
      </c>
      <c r="T77" s="175">
        <v>0.0</v>
      </c>
      <c r="U77" s="175">
        <v>0.0</v>
      </c>
      <c r="V77" s="175">
        <v>0.0</v>
      </c>
      <c r="W77" s="175">
        <v>0.0</v>
      </c>
      <c r="X77" s="175">
        <v>0.0</v>
      </c>
      <c r="Y77" s="175">
        <v>0.0</v>
      </c>
      <c r="Z77" s="175">
        <v>0.0</v>
      </c>
      <c r="AA77" s="175">
        <v>0.0</v>
      </c>
      <c r="AB77" s="175">
        <v>0.0</v>
      </c>
      <c r="AC77" s="175">
        <v>0.0</v>
      </c>
      <c r="AD77" s="175">
        <v>0.0</v>
      </c>
      <c r="AE77" s="175">
        <v>0.0</v>
      </c>
      <c r="AF77" s="175">
        <v>0.0</v>
      </c>
      <c r="AG77" s="175">
        <v>0.0</v>
      </c>
      <c r="AH77" s="175">
        <v>0.0</v>
      </c>
      <c r="AI77" s="175">
        <v>533.0</v>
      </c>
      <c r="AJ77" s="175">
        <v>0.0</v>
      </c>
      <c r="AK77" s="175">
        <v>0.0</v>
      </c>
      <c r="AL77" s="175">
        <v>0.0</v>
      </c>
      <c r="AM77" s="175">
        <v>0.0</v>
      </c>
      <c r="AN77" s="175">
        <v>0.0</v>
      </c>
      <c r="AO77" s="175">
        <v>0.0</v>
      </c>
      <c r="AP77" s="175">
        <v>0.0</v>
      </c>
      <c r="AQ77" s="175">
        <v>542.0</v>
      </c>
      <c r="AR77" s="175">
        <v>0.0</v>
      </c>
      <c r="AS77" s="175">
        <v>0.0</v>
      </c>
      <c r="AT77" s="175">
        <v>0.0</v>
      </c>
      <c r="AU77" s="175">
        <v>0.0</v>
      </c>
      <c r="AV77" s="175">
        <v>0.0</v>
      </c>
      <c r="AW77" s="175">
        <v>0.0</v>
      </c>
      <c r="AX77" s="175">
        <v>0.0</v>
      </c>
      <c r="AY77" s="175">
        <v>0.0</v>
      </c>
      <c r="AZ77" s="175">
        <v>0.0</v>
      </c>
      <c r="BA77" s="175">
        <v>0.0</v>
      </c>
      <c r="BB77" s="175">
        <v>0.0</v>
      </c>
      <c r="BC77" s="175">
        <v>0.0</v>
      </c>
      <c r="BD77" s="175">
        <v>0.0</v>
      </c>
      <c r="BE77" s="175">
        <v>0.0</v>
      </c>
      <c r="BF77" s="175">
        <v>549.0</v>
      </c>
      <c r="BG77" s="175">
        <v>0.0</v>
      </c>
      <c r="BH77" s="175">
        <v>0.0</v>
      </c>
      <c r="BI77" s="175">
        <v>0.0</v>
      </c>
      <c r="BJ77" s="175">
        <v>0.0</v>
      </c>
      <c r="BK77" s="175">
        <v>0.0</v>
      </c>
      <c r="BL77" s="175">
        <v>0.0</v>
      </c>
      <c r="BM77" s="175">
        <v>0.0</v>
      </c>
      <c r="BN77" s="175">
        <v>0.0</v>
      </c>
      <c r="BO77" s="175">
        <v>0.0</v>
      </c>
      <c r="BP77" s="175">
        <v>0.0</v>
      </c>
      <c r="BQ77" s="175">
        <v>0.0</v>
      </c>
      <c r="BR77" s="175">
        <v>0.0</v>
      </c>
      <c r="BS77" s="175">
        <v>0.0</v>
      </c>
      <c r="BT77" s="175">
        <v>0.0</v>
      </c>
      <c r="BU77" s="175">
        <v>0.0</v>
      </c>
      <c r="BV77" s="175">
        <v>0.0</v>
      </c>
      <c r="BW77" s="175">
        <v>0.0</v>
      </c>
      <c r="BX77" s="175">
        <v>0.0</v>
      </c>
      <c r="BY77" s="175">
        <v>0.0</v>
      </c>
      <c r="BZ77" s="175">
        <v>0.0</v>
      </c>
      <c r="CA77" s="175">
        <v>0.0</v>
      </c>
      <c r="CB77" s="175">
        <v>0.0</v>
      </c>
      <c r="CC77" s="175">
        <v>0.0</v>
      </c>
      <c r="CD77" s="175">
        <v>0.0</v>
      </c>
      <c r="CE77" s="175">
        <v>0.0</v>
      </c>
      <c r="CF77" s="175">
        <v>0.0</v>
      </c>
      <c r="CG77" s="175">
        <v>0.0</v>
      </c>
      <c r="CH77" s="175">
        <v>0.0</v>
      </c>
      <c r="CI77" s="175">
        <v>0.0</v>
      </c>
      <c r="CJ77" s="175">
        <v>0.0</v>
      </c>
      <c r="CK77" s="175">
        <v>0.0</v>
      </c>
      <c r="CL77" s="175">
        <v>517.0</v>
      </c>
      <c r="CM77" s="175">
        <v>0.0</v>
      </c>
      <c r="CN77" s="175">
        <v>0.0</v>
      </c>
      <c r="CO77" s="175">
        <v>0.0</v>
      </c>
      <c r="CP77" s="175">
        <v>0.0</v>
      </c>
      <c r="CQ77" s="175">
        <v>0.0</v>
      </c>
      <c r="CR77" s="175">
        <v>0.0</v>
      </c>
      <c r="CS77" s="175">
        <v>0.0</v>
      </c>
      <c r="CT77" s="175">
        <v>0.0</v>
      </c>
      <c r="CU77" s="175">
        <v>0.0</v>
      </c>
      <c r="CV77" s="175">
        <v>533.0</v>
      </c>
      <c r="CW77" s="175">
        <v>0.0</v>
      </c>
      <c r="CX77" s="175">
        <v>0.0</v>
      </c>
      <c r="CY77" s="175">
        <v>0.0</v>
      </c>
      <c r="CZ77" s="175">
        <v>0.0</v>
      </c>
      <c r="DA77" s="175">
        <v>0.0</v>
      </c>
      <c r="DB77" s="175">
        <v>0.0</v>
      </c>
      <c r="DC77" s="175">
        <v>0.0</v>
      </c>
      <c r="DD77" s="175">
        <v>0.0</v>
      </c>
      <c r="DE77" s="175">
        <v>512.0</v>
      </c>
      <c r="DF77" s="175">
        <v>0.0</v>
      </c>
      <c r="DG77" s="175">
        <v>0.0</v>
      </c>
      <c r="DH77" s="175">
        <v>0.0</v>
      </c>
      <c r="DI77" s="175">
        <v>0.0</v>
      </c>
      <c r="DJ77" s="175">
        <v>0.0</v>
      </c>
      <c r="DK77" s="175">
        <v>0.0</v>
      </c>
      <c r="DL77" s="175">
        <v>0.0</v>
      </c>
      <c r="DM77" s="175">
        <v>0.0</v>
      </c>
      <c r="DN77" s="175">
        <v>549.0</v>
      </c>
      <c r="DO77" s="175">
        <v>0.0</v>
      </c>
      <c r="DP77" s="175">
        <v>0.0</v>
      </c>
      <c r="DQ77" s="175">
        <v>0.0</v>
      </c>
      <c r="DR77" s="175">
        <v>0.0</v>
      </c>
      <c r="DS77" s="175">
        <v>0.0</v>
      </c>
      <c r="DT77" s="175">
        <v>507.0</v>
      </c>
      <c r="DU77" s="175">
        <v>0.0</v>
      </c>
      <c r="DV77" s="175">
        <v>0.0</v>
      </c>
      <c r="DW77" s="175">
        <v>0.0</v>
      </c>
      <c r="DX77" s="175">
        <v>0.0</v>
      </c>
      <c r="DY77" s="175">
        <v>0.0</v>
      </c>
      <c r="DZ77" s="175">
        <v>0.0</v>
      </c>
      <c r="EA77" s="175">
        <v>526.0</v>
      </c>
      <c r="EB77" s="175">
        <v>0.0</v>
      </c>
      <c r="EC77" s="175">
        <v>0.0</v>
      </c>
      <c r="ED77" s="175">
        <v>540.0</v>
      </c>
      <c r="EE77" s="175">
        <v>0.0</v>
      </c>
      <c r="EF77" s="175">
        <v>0.0</v>
      </c>
      <c r="EG77" s="175">
        <v>0.0</v>
      </c>
      <c r="EH77" s="175">
        <v>0.0</v>
      </c>
      <c r="EI77" s="175">
        <v>0.0</v>
      </c>
      <c r="EJ77" s="175">
        <v>0.0</v>
      </c>
      <c r="EK77" s="175">
        <v>0.0</v>
      </c>
      <c r="EL77" s="175">
        <v>0.0</v>
      </c>
      <c r="EM77" s="176">
        <v>0.0</v>
      </c>
      <c r="EN77" s="177">
        <f t="shared" si="1"/>
        <v>0</v>
      </c>
      <c r="EO77" s="178"/>
      <c r="EP77" s="178"/>
      <c r="EQ77" s="178"/>
      <c r="ER77" s="178"/>
      <c r="ES77" s="178"/>
      <c r="ET77" s="178"/>
      <c r="EU77" s="178"/>
      <c r="EV77" s="178"/>
      <c r="EW77" s="178"/>
      <c r="EX77" s="178"/>
      <c r="EY77" s="178"/>
      <c r="EZ77" s="178"/>
      <c r="FA77" s="178"/>
      <c r="FB77" s="178"/>
      <c r="FC77" s="178"/>
      <c r="FD77" s="178"/>
      <c r="FE77" s="178"/>
      <c r="FF77" s="178"/>
      <c r="FG77" s="178"/>
      <c r="FH77" s="178"/>
      <c r="FI77" s="178"/>
      <c r="FJ77" s="178"/>
      <c r="FK77" s="178"/>
      <c r="FL77" s="178"/>
      <c r="FM77" s="178"/>
      <c r="FN77" s="178"/>
      <c r="FO77" s="178"/>
      <c r="FP77" s="178"/>
      <c r="FQ77" s="178"/>
      <c r="FR77" s="178"/>
      <c r="FS77" s="178"/>
      <c r="FT77" s="178"/>
      <c r="FU77" s="178"/>
      <c r="FV77" s="178"/>
      <c r="FW77" s="178"/>
      <c r="FX77" s="178"/>
      <c r="FY77" s="178"/>
      <c r="FZ77" s="178"/>
      <c r="GA77" s="178"/>
      <c r="GB77" s="178"/>
      <c r="GC77" s="178"/>
      <c r="GD77" s="178"/>
      <c r="GE77" s="178"/>
      <c r="GF77" s="178"/>
      <c r="GG77" s="178"/>
      <c r="GH77" s="178"/>
      <c r="GI77" s="178"/>
      <c r="GJ77" s="178"/>
      <c r="GK77" s="178"/>
      <c r="GL77" s="178"/>
      <c r="GM77" s="178"/>
      <c r="GN77" s="178"/>
      <c r="GO77" s="178"/>
      <c r="GP77" s="178"/>
      <c r="GQ77" s="178"/>
      <c r="GR77" s="178"/>
      <c r="GS77" s="178"/>
      <c r="GT77" s="178"/>
      <c r="GU77" s="178"/>
      <c r="GV77" s="178"/>
      <c r="GW77" s="178"/>
      <c r="GX77" s="178"/>
      <c r="GY77" s="178"/>
      <c r="GZ77" s="178"/>
      <c r="HA77" s="178"/>
      <c r="HB77" s="178"/>
      <c r="HC77" s="178"/>
      <c r="HD77" s="178"/>
      <c r="HE77" s="178"/>
      <c r="HF77" s="178"/>
      <c r="HG77" s="178"/>
      <c r="HH77" s="178"/>
      <c r="HI77" s="178"/>
      <c r="HJ77" s="178"/>
      <c r="HK77" s="178"/>
      <c r="HL77" s="178"/>
      <c r="HM77" s="178"/>
      <c r="HN77" s="178"/>
      <c r="HO77" s="178"/>
      <c r="HP77" s="178"/>
      <c r="HQ77" s="178"/>
      <c r="HR77" s="178"/>
      <c r="HS77" s="178"/>
      <c r="HT77" s="178"/>
      <c r="HU77" s="178"/>
      <c r="HV77" s="178"/>
      <c r="HW77" s="178"/>
      <c r="HX77" s="178"/>
      <c r="HY77" s="178"/>
      <c r="HZ77" s="178"/>
      <c r="IA77" s="178"/>
      <c r="IB77" s="178"/>
      <c r="IC77" s="178"/>
      <c r="ID77" s="178"/>
      <c r="IE77" s="178"/>
      <c r="IF77" s="178"/>
      <c r="IG77" s="178"/>
      <c r="IH77" s="178"/>
      <c r="II77" s="178"/>
      <c r="IJ77" s="178"/>
      <c r="IK77" s="178"/>
      <c r="IL77" s="178"/>
      <c r="IM77" s="178"/>
      <c r="IN77" s="178"/>
      <c r="IO77" s="178"/>
      <c r="IP77" s="178"/>
      <c r="IQ77" s="178"/>
      <c r="IR77" s="178"/>
      <c r="IS77" s="178"/>
      <c r="IT77" s="178"/>
      <c r="IU77" s="178"/>
      <c r="IV77" s="178"/>
      <c r="IW77" s="178"/>
      <c r="IX77" s="178"/>
      <c r="IY77" s="178"/>
      <c r="IZ77" s="178"/>
      <c r="JA77" s="178"/>
      <c r="JB77" s="178"/>
      <c r="JC77" s="178"/>
      <c r="JD77" s="178"/>
      <c r="JE77" s="178"/>
      <c r="JF77" s="178"/>
      <c r="JG77" s="178"/>
      <c r="JH77" s="178"/>
      <c r="JI77" s="178"/>
      <c r="JJ77" s="178"/>
      <c r="JK77" s="178"/>
      <c r="JL77" s="178"/>
      <c r="JM77" s="178"/>
      <c r="JN77" s="178"/>
      <c r="JO77" s="178"/>
      <c r="JP77" s="178"/>
      <c r="JQ77" s="178"/>
      <c r="JR77" s="178"/>
      <c r="JS77" s="178"/>
      <c r="JT77" s="178"/>
      <c r="JU77" s="178"/>
      <c r="JV77" s="178"/>
      <c r="JW77" s="178"/>
    </row>
    <row r="78">
      <c r="A78" s="50" t="s">
        <v>275</v>
      </c>
      <c r="B78" s="83" t="s">
        <v>480</v>
      </c>
      <c r="C78" s="50">
        <v>1811124.0</v>
      </c>
      <c r="D78" s="175">
        <v>0.0</v>
      </c>
      <c r="E78" s="175">
        <v>0.0</v>
      </c>
      <c r="F78" s="175">
        <v>0.0</v>
      </c>
      <c r="G78" s="175">
        <v>0.0</v>
      </c>
      <c r="H78" s="175">
        <v>0.0</v>
      </c>
      <c r="I78" s="175">
        <v>0.0</v>
      </c>
      <c r="J78" s="175">
        <v>0.0</v>
      </c>
      <c r="K78" s="175">
        <v>0.0</v>
      </c>
      <c r="L78" s="175">
        <v>0.0</v>
      </c>
      <c r="M78" s="175">
        <v>0.0</v>
      </c>
      <c r="N78" s="175">
        <v>0.0</v>
      </c>
      <c r="O78" s="175">
        <v>0.0</v>
      </c>
      <c r="P78" s="175">
        <v>0.0</v>
      </c>
      <c r="Q78" s="175">
        <v>0.0</v>
      </c>
      <c r="R78" s="175">
        <v>0.0</v>
      </c>
      <c r="S78" s="175">
        <v>0.0</v>
      </c>
      <c r="T78" s="175">
        <v>0.0</v>
      </c>
      <c r="U78" s="175">
        <v>0.0</v>
      </c>
      <c r="V78" s="175">
        <v>0.0</v>
      </c>
      <c r="W78" s="175">
        <v>0.0</v>
      </c>
      <c r="X78" s="175">
        <v>0.0</v>
      </c>
      <c r="Y78" s="175">
        <v>0.0</v>
      </c>
      <c r="Z78" s="175">
        <v>0.0</v>
      </c>
      <c r="AA78" s="175">
        <v>0.0</v>
      </c>
      <c r="AB78" s="175">
        <v>0.0</v>
      </c>
      <c r="AC78" s="175">
        <v>0.0</v>
      </c>
      <c r="AD78" s="175">
        <v>0.0</v>
      </c>
      <c r="AE78" s="175">
        <v>0.0</v>
      </c>
      <c r="AF78" s="175">
        <v>0.0</v>
      </c>
      <c r="AG78" s="175">
        <v>0.0</v>
      </c>
      <c r="AH78" s="175">
        <v>0.0</v>
      </c>
      <c r="AI78" s="175">
        <v>33.0</v>
      </c>
      <c r="AJ78" s="175">
        <v>0.0</v>
      </c>
      <c r="AK78" s="175">
        <v>0.0</v>
      </c>
      <c r="AL78" s="175">
        <v>0.0</v>
      </c>
      <c r="AM78" s="175">
        <v>0.0</v>
      </c>
      <c r="AN78" s="175">
        <v>0.0</v>
      </c>
      <c r="AO78" s="175">
        <v>0.0</v>
      </c>
      <c r="AP78" s="175">
        <v>0.0</v>
      </c>
      <c r="AQ78" s="175">
        <v>34.0</v>
      </c>
      <c r="AR78" s="175">
        <v>0.0</v>
      </c>
      <c r="AS78" s="175">
        <v>0.0</v>
      </c>
      <c r="AT78" s="175">
        <v>0.0</v>
      </c>
      <c r="AU78" s="175">
        <v>0.0</v>
      </c>
      <c r="AV78" s="175">
        <v>0.0</v>
      </c>
      <c r="AW78" s="175">
        <v>0.0</v>
      </c>
      <c r="AX78" s="175">
        <v>0.0</v>
      </c>
      <c r="AY78" s="175">
        <v>0.0</v>
      </c>
      <c r="AZ78" s="175">
        <v>0.0</v>
      </c>
      <c r="BA78" s="175">
        <v>0.0</v>
      </c>
      <c r="BB78" s="175">
        <v>0.0</v>
      </c>
      <c r="BC78" s="175">
        <v>0.0</v>
      </c>
      <c r="BD78" s="175">
        <v>0.0</v>
      </c>
      <c r="BE78" s="175">
        <v>0.0</v>
      </c>
      <c r="BF78" s="175">
        <v>34.0</v>
      </c>
      <c r="BG78" s="175">
        <v>0.0</v>
      </c>
      <c r="BH78" s="175">
        <v>0.0</v>
      </c>
      <c r="BI78" s="175">
        <v>0.0</v>
      </c>
      <c r="BJ78" s="175">
        <v>0.0</v>
      </c>
      <c r="BK78" s="175">
        <v>0.0</v>
      </c>
      <c r="BL78" s="175">
        <v>0.0</v>
      </c>
      <c r="BM78" s="175">
        <v>0.0</v>
      </c>
      <c r="BN78" s="175">
        <v>0.0</v>
      </c>
      <c r="BO78" s="175">
        <v>0.0</v>
      </c>
      <c r="BP78" s="175">
        <v>0.0</v>
      </c>
      <c r="BQ78" s="175">
        <v>0.0</v>
      </c>
      <c r="BR78" s="175">
        <v>0.0</v>
      </c>
      <c r="BS78" s="175">
        <v>0.0</v>
      </c>
      <c r="BT78" s="175">
        <v>0.0</v>
      </c>
      <c r="BU78" s="175">
        <v>0.0</v>
      </c>
      <c r="BV78" s="175">
        <v>0.0</v>
      </c>
      <c r="BW78" s="175">
        <v>0.0</v>
      </c>
      <c r="BX78" s="175">
        <v>0.0</v>
      </c>
      <c r="BY78" s="175">
        <v>0.0</v>
      </c>
      <c r="BZ78" s="175">
        <v>0.0</v>
      </c>
      <c r="CA78" s="175">
        <v>0.0</v>
      </c>
      <c r="CB78" s="175">
        <v>0.0</v>
      </c>
      <c r="CC78" s="175">
        <v>0.0</v>
      </c>
      <c r="CD78" s="175">
        <v>0.0</v>
      </c>
      <c r="CE78" s="175">
        <v>0.0</v>
      </c>
      <c r="CF78" s="175">
        <v>0.0</v>
      </c>
      <c r="CG78" s="175">
        <v>0.0</v>
      </c>
      <c r="CH78" s="175">
        <v>0.0</v>
      </c>
      <c r="CI78" s="175">
        <v>0.0</v>
      </c>
      <c r="CJ78" s="175">
        <v>0.0</v>
      </c>
      <c r="CK78" s="175">
        <v>0.0</v>
      </c>
      <c r="CL78" s="175">
        <v>32.0</v>
      </c>
      <c r="CM78" s="175">
        <v>0.0</v>
      </c>
      <c r="CN78" s="175">
        <v>0.0</v>
      </c>
      <c r="CO78" s="175">
        <v>0.0</v>
      </c>
      <c r="CP78" s="175">
        <v>0.0</v>
      </c>
      <c r="CQ78" s="175">
        <v>0.0</v>
      </c>
      <c r="CR78" s="175">
        <v>0.0</v>
      </c>
      <c r="CS78" s="175">
        <v>0.0</v>
      </c>
      <c r="CT78" s="175">
        <v>0.0</v>
      </c>
      <c r="CU78" s="175">
        <v>0.0</v>
      </c>
      <c r="CV78" s="175">
        <v>33.0</v>
      </c>
      <c r="CW78" s="175">
        <v>0.0</v>
      </c>
      <c r="CX78" s="175">
        <v>0.0</v>
      </c>
      <c r="CY78" s="175">
        <v>0.0</v>
      </c>
      <c r="CZ78" s="175">
        <v>0.0</v>
      </c>
      <c r="DA78" s="175">
        <v>0.0</v>
      </c>
      <c r="DB78" s="175">
        <v>0.0</v>
      </c>
      <c r="DC78" s="175">
        <v>0.0</v>
      </c>
      <c r="DD78" s="175">
        <v>0.0</v>
      </c>
      <c r="DE78" s="175">
        <v>32.0</v>
      </c>
      <c r="DF78" s="175">
        <v>0.0</v>
      </c>
      <c r="DG78" s="175">
        <v>0.0</v>
      </c>
      <c r="DH78" s="175">
        <v>0.0</v>
      </c>
      <c r="DI78" s="175">
        <v>0.0</v>
      </c>
      <c r="DJ78" s="175">
        <v>0.0</v>
      </c>
      <c r="DK78" s="175">
        <v>0.0</v>
      </c>
      <c r="DL78" s="175">
        <v>0.0</v>
      </c>
      <c r="DM78" s="175">
        <v>0.0</v>
      </c>
      <c r="DN78" s="175">
        <v>34.0</v>
      </c>
      <c r="DO78" s="175">
        <v>0.0</v>
      </c>
      <c r="DP78" s="175">
        <v>0.0</v>
      </c>
      <c r="DQ78" s="175">
        <v>0.0</v>
      </c>
      <c r="DR78" s="175">
        <v>0.0</v>
      </c>
      <c r="DS78" s="175">
        <v>0.0</v>
      </c>
      <c r="DT78" s="175">
        <v>32.0</v>
      </c>
      <c r="DU78" s="175">
        <v>0.0</v>
      </c>
      <c r="DV78" s="175">
        <v>0.0</v>
      </c>
      <c r="DW78" s="175">
        <v>0.0</v>
      </c>
      <c r="DX78" s="175">
        <v>0.0</v>
      </c>
      <c r="DY78" s="175">
        <v>0.0</v>
      </c>
      <c r="DZ78" s="175">
        <v>0.0</v>
      </c>
      <c r="EA78" s="175">
        <v>33.0</v>
      </c>
      <c r="EB78" s="175">
        <v>0.0</v>
      </c>
      <c r="EC78" s="175">
        <v>0.0</v>
      </c>
      <c r="ED78" s="175">
        <v>34.0</v>
      </c>
      <c r="EE78" s="175">
        <v>0.0</v>
      </c>
      <c r="EF78" s="175">
        <v>0.0</v>
      </c>
      <c r="EG78" s="175">
        <v>0.0</v>
      </c>
      <c r="EH78" s="175">
        <v>0.0</v>
      </c>
      <c r="EI78" s="175">
        <v>0.0</v>
      </c>
      <c r="EJ78" s="175">
        <v>0.0</v>
      </c>
      <c r="EK78" s="175">
        <v>0.0</v>
      </c>
      <c r="EL78" s="175">
        <v>0.0</v>
      </c>
      <c r="EM78" s="176">
        <v>0.0</v>
      </c>
      <c r="EN78" s="177">
        <f t="shared" si="1"/>
        <v>0</v>
      </c>
      <c r="EO78" s="178"/>
      <c r="EP78" s="178"/>
      <c r="EQ78" s="178"/>
      <c r="ER78" s="178"/>
      <c r="ES78" s="178"/>
      <c r="ET78" s="178"/>
      <c r="EU78" s="178"/>
      <c r="EV78" s="178"/>
      <c r="EW78" s="178"/>
      <c r="EX78" s="178"/>
      <c r="EY78" s="178"/>
      <c r="EZ78" s="178"/>
      <c r="FA78" s="178"/>
      <c r="FB78" s="178"/>
      <c r="FC78" s="178"/>
      <c r="FD78" s="178"/>
      <c r="FE78" s="178"/>
      <c r="FF78" s="178"/>
      <c r="FG78" s="178"/>
      <c r="FH78" s="178"/>
      <c r="FI78" s="178"/>
      <c r="FJ78" s="178"/>
      <c r="FK78" s="178"/>
      <c r="FL78" s="178"/>
      <c r="FM78" s="178"/>
      <c r="FN78" s="178"/>
      <c r="FO78" s="178"/>
      <c r="FP78" s="178"/>
      <c r="FQ78" s="178"/>
      <c r="FR78" s="178"/>
      <c r="FS78" s="178"/>
      <c r="FT78" s="178"/>
      <c r="FU78" s="178"/>
      <c r="FV78" s="178"/>
      <c r="FW78" s="178"/>
      <c r="FX78" s="178"/>
      <c r="FY78" s="178"/>
      <c r="FZ78" s="178"/>
      <c r="GA78" s="178"/>
      <c r="GB78" s="178"/>
      <c r="GC78" s="178"/>
      <c r="GD78" s="178"/>
      <c r="GE78" s="178"/>
      <c r="GF78" s="178"/>
      <c r="GG78" s="178"/>
      <c r="GH78" s="178"/>
      <c r="GI78" s="178"/>
      <c r="GJ78" s="178"/>
      <c r="GK78" s="178"/>
      <c r="GL78" s="178"/>
      <c r="GM78" s="178"/>
      <c r="GN78" s="178"/>
      <c r="GO78" s="178"/>
      <c r="GP78" s="178"/>
      <c r="GQ78" s="178"/>
      <c r="GR78" s="178"/>
      <c r="GS78" s="178"/>
      <c r="GT78" s="178"/>
      <c r="GU78" s="178"/>
      <c r="GV78" s="178"/>
      <c r="GW78" s="178"/>
      <c r="GX78" s="178"/>
      <c r="GY78" s="178"/>
      <c r="GZ78" s="178"/>
      <c r="HA78" s="178"/>
      <c r="HB78" s="178"/>
      <c r="HC78" s="178"/>
      <c r="HD78" s="178"/>
      <c r="HE78" s="178"/>
      <c r="HF78" s="178"/>
      <c r="HG78" s="178"/>
      <c r="HH78" s="178"/>
      <c r="HI78" s="178"/>
      <c r="HJ78" s="178"/>
      <c r="HK78" s="178"/>
      <c r="HL78" s="178"/>
      <c r="HM78" s="178"/>
      <c r="HN78" s="178"/>
      <c r="HO78" s="178"/>
      <c r="HP78" s="178"/>
      <c r="HQ78" s="178"/>
      <c r="HR78" s="178"/>
      <c r="HS78" s="178"/>
      <c r="HT78" s="178"/>
      <c r="HU78" s="178"/>
      <c r="HV78" s="178"/>
      <c r="HW78" s="178"/>
      <c r="HX78" s="178"/>
      <c r="HY78" s="178"/>
      <c r="HZ78" s="178"/>
      <c r="IA78" s="178"/>
      <c r="IB78" s="178"/>
      <c r="IC78" s="178"/>
      <c r="ID78" s="178"/>
      <c r="IE78" s="178"/>
      <c r="IF78" s="178"/>
      <c r="IG78" s="178"/>
      <c r="IH78" s="178"/>
      <c r="II78" s="178"/>
      <c r="IJ78" s="178"/>
      <c r="IK78" s="178"/>
      <c r="IL78" s="178"/>
      <c r="IM78" s="178"/>
      <c r="IN78" s="178"/>
      <c r="IO78" s="178"/>
      <c r="IP78" s="178"/>
      <c r="IQ78" s="178"/>
      <c r="IR78" s="178"/>
      <c r="IS78" s="178"/>
      <c r="IT78" s="178"/>
      <c r="IU78" s="178"/>
      <c r="IV78" s="178"/>
      <c r="IW78" s="178"/>
      <c r="IX78" s="178"/>
      <c r="IY78" s="178"/>
      <c r="IZ78" s="178"/>
      <c r="JA78" s="178"/>
      <c r="JB78" s="178"/>
      <c r="JC78" s="178"/>
      <c r="JD78" s="178"/>
      <c r="JE78" s="178"/>
      <c r="JF78" s="178"/>
      <c r="JG78" s="178"/>
      <c r="JH78" s="178"/>
      <c r="JI78" s="178"/>
      <c r="JJ78" s="178"/>
      <c r="JK78" s="178"/>
      <c r="JL78" s="178"/>
      <c r="JM78" s="178"/>
      <c r="JN78" s="178"/>
      <c r="JO78" s="178"/>
      <c r="JP78" s="178"/>
      <c r="JQ78" s="178"/>
      <c r="JR78" s="178"/>
      <c r="JS78" s="178"/>
      <c r="JT78" s="178"/>
      <c r="JU78" s="178"/>
      <c r="JV78" s="178"/>
      <c r="JW78" s="178"/>
    </row>
    <row r="79">
      <c r="A79" s="50" t="s">
        <v>275</v>
      </c>
      <c r="B79" s="83" t="s">
        <v>480</v>
      </c>
      <c r="C79" s="50">
        <v>1811125.0</v>
      </c>
      <c r="D79" s="175">
        <v>0.0</v>
      </c>
      <c r="E79" s="175">
        <v>0.0</v>
      </c>
      <c r="F79" s="175">
        <v>0.0</v>
      </c>
      <c r="G79" s="175">
        <v>0.0</v>
      </c>
      <c r="H79" s="175">
        <v>0.0</v>
      </c>
      <c r="I79" s="175">
        <v>0.0</v>
      </c>
      <c r="J79" s="175">
        <v>0.0</v>
      </c>
      <c r="K79" s="175">
        <v>0.0</v>
      </c>
      <c r="L79" s="175">
        <v>0.0</v>
      </c>
      <c r="M79" s="175">
        <v>0.0</v>
      </c>
      <c r="N79" s="175">
        <v>0.0</v>
      </c>
      <c r="O79" s="175">
        <v>0.0</v>
      </c>
      <c r="P79" s="175">
        <v>0.0</v>
      </c>
      <c r="Q79" s="175">
        <v>0.0</v>
      </c>
      <c r="R79" s="175">
        <v>0.0</v>
      </c>
      <c r="S79" s="175">
        <v>0.0</v>
      </c>
      <c r="T79" s="175">
        <v>0.0</v>
      </c>
      <c r="U79" s="175">
        <v>0.0</v>
      </c>
      <c r="V79" s="175">
        <v>0.0</v>
      </c>
      <c r="W79" s="175">
        <v>0.0</v>
      </c>
      <c r="X79" s="175">
        <v>0.0</v>
      </c>
      <c r="Y79" s="175">
        <v>0.0</v>
      </c>
      <c r="Z79" s="175">
        <v>0.0</v>
      </c>
      <c r="AA79" s="175">
        <v>0.0</v>
      </c>
      <c r="AB79" s="175">
        <v>0.0</v>
      </c>
      <c r="AC79" s="175">
        <v>0.0</v>
      </c>
      <c r="AD79" s="175">
        <v>0.0</v>
      </c>
      <c r="AE79" s="175">
        <v>0.0</v>
      </c>
      <c r="AF79" s="175">
        <v>0.0</v>
      </c>
      <c r="AG79" s="175">
        <v>0.0</v>
      </c>
      <c r="AH79" s="175">
        <v>0.0</v>
      </c>
      <c r="AI79" s="175">
        <v>2133.0</v>
      </c>
      <c r="AJ79" s="175">
        <v>0.0</v>
      </c>
      <c r="AK79" s="175">
        <v>0.0</v>
      </c>
      <c r="AL79" s="175">
        <v>0.0</v>
      </c>
      <c r="AM79" s="175">
        <v>0.0</v>
      </c>
      <c r="AN79" s="175">
        <v>0.0</v>
      </c>
      <c r="AO79" s="175">
        <v>0.0</v>
      </c>
      <c r="AP79" s="175">
        <v>0.0</v>
      </c>
      <c r="AQ79" s="175">
        <v>2166.0</v>
      </c>
      <c r="AR79" s="175">
        <v>0.0</v>
      </c>
      <c r="AS79" s="175">
        <v>0.0</v>
      </c>
      <c r="AT79" s="175">
        <v>0.0</v>
      </c>
      <c r="AU79" s="175">
        <v>0.0</v>
      </c>
      <c r="AV79" s="175">
        <v>0.0</v>
      </c>
      <c r="AW79" s="175">
        <v>0.0</v>
      </c>
      <c r="AX79" s="175">
        <v>0.0</v>
      </c>
      <c r="AY79" s="175">
        <v>0.0</v>
      </c>
      <c r="AZ79" s="175">
        <v>0.0</v>
      </c>
      <c r="BA79" s="175">
        <v>0.0</v>
      </c>
      <c r="BB79" s="175">
        <v>0.0</v>
      </c>
      <c r="BC79" s="175">
        <v>0.0</v>
      </c>
      <c r="BD79" s="175">
        <v>0.0</v>
      </c>
      <c r="BE79" s="175">
        <v>0.0</v>
      </c>
      <c r="BF79" s="175">
        <v>2194.0</v>
      </c>
      <c r="BG79" s="175">
        <v>0.0</v>
      </c>
      <c r="BH79" s="175">
        <v>0.0</v>
      </c>
      <c r="BI79" s="175">
        <v>0.0</v>
      </c>
      <c r="BJ79" s="175">
        <v>0.0</v>
      </c>
      <c r="BK79" s="175">
        <v>0.0</v>
      </c>
      <c r="BL79" s="175">
        <v>0.0</v>
      </c>
      <c r="BM79" s="175">
        <v>0.0</v>
      </c>
      <c r="BN79" s="175">
        <v>0.0</v>
      </c>
      <c r="BO79" s="175">
        <v>0.0</v>
      </c>
      <c r="BP79" s="175">
        <v>0.0</v>
      </c>
      <c r="BQ79" s="175">
        <v>0.0</v>
      </c>
      <c r="BR79" s="175">
        <v>0.0</v>
      </c>
      <c r="BS79" s="175">
        <v>0.0</v>
      </c>
      <c r="BT79" s="175">
        <v>0.0</v>
      </c>
      <c r="BU79" s="175">
        <v>0.0</v>
      </c>
      <c r="BV79" s="175">
        <v>0.0</v>
      </c>
      <c r="BW79" s="175">
        <v>0.0</v>
      </c>
      <c r="BX79" s="175">
        <v>0.0</v>
      </c>
      <c r="BY79" s="175">
        <v>0.0</v>
      </c>
      <c r="BZ79" s="175">
        <v>0.0</v>
      </c>
      <c r="CA79" s="175">
        <v>0.0</v>
      </c>
      <c r="CB79" s="175">
        <v>0.0</v>
      </c>
      <c r="CC79" s="175">
        <v>0.0</v>
      </c>
      <c r="CD79" s="175">
        <v>0.0</v>
      </c>
      <c r="CE79" s="175">
        <v>0.0</v>
      </c>
      <c r="CF79" s="175">
        <v>0.0</v>
      </c>
      <c r="CG79" s="175">
        <v>0.0</v>
      </c>
      <c r="CH79" s="175">
        <v>0.0</v>
      </c>
      <c r="CI79" s="175">
        <v>0.0</v>
      </c>
      <c r="CJ79" s="175">
        <v>0.0</v>
      </c>
      <c r="CK79" s="175">
        <v>0.0</v>
      </c>
      <c r="CL79" s="175">
        <v>2068.0</v>
      </c>
      <c r="CM79" s="175">
        <v>0.0</v>
      </c>
      <c r="CN79" s="175">
        <v>0.0</v>
      </c>
      <c r="CO79" s="175">
        <v>0.0</v>
      </c>
      <c r="CP79" s="175">
        <v>0.0</v>
      </c>
      <c r="CQ79" s="175">
        <v>0.0</v>
      </c>
      <c r="CR79" s="175">
        <v>0.0</v>
      </c>
      <c r="CS79" s="175">
        <v>0.0</v>
      </c>
      <c r="CT79" s="175">
        <v>0.0</v>
      </c>
      <c r="CU79" s="175">
        <v>0.0</v>
      </c>
      <c r="CV79" s="175">
        <v>2133.0</v>
      </c>
      <c r="CW79" s="175">
        <v>0.0</v>
      </c>
      <c r="CX79" s="175">
        <v>0.0</v>
      </c>
      <c r="CY79" s="175">
        <v>0.0</v>
      </c>
      <c r="CZ79" s="175">
        <v>0.0</v>
      </c>
      <c r="DA79" s="175">
        <v>0.0</v>
      </c>
      <c r="DB79" s="175">
        <v>0.0</v>
      </c>
      <c r="DC79" s="175">
        <v>0.0</v>
      </c>
      <c r="DD79" s="175">
        <v>0.0</v>
      </c>
      <c r="DE79" s="175">
        <v>2048.0</v>
      </c>
      <c r="DF79" s="175">
        <v>0.0</v>
      </c>
      <c r="DG79" s="175">
        <v>0.0</v>
      </c>
      <c r="DH79" s="175">
        <v>0.0</v>
      </c>
      <c r="DI79" s="175">
        <v>0.0</v>
      </c>
      <c r="DJ79" s="175">
        <v>0.0</v>
      </c>
      <c r="DK79" s="175">
        <v>0.0</v>
      </c>
      <c r="DL79" s="175">
        <v>0.0</v>
      </c>
      <c r="DM79" s="175">
        <v>0.0</v>
      </c>
      <c r="DN79" s="175">
        <v>2194.0</v>
      </c>
      <c r="DO79" s="175">
        <v>0.0</v>
      </c>
      <c r="DP79" s="175">
        <v>0.0</v>
      </c>
      <c r="DQ79" s="175">
        <v>0.0</v>
      </c>
      <c r="DR79" s="175">
        <v>0.0</v>
      </c>
      <c r="DS79" s="175">
        <v>0.0</v>
      </c>
      <c r="DT79" s="175">
        <v>2027.0</v>
      </c>
      <c r="DU79" s="175">
        <v>0.0</v>
      </c>
      <c r="DV79" s="175">
        <v>0.0</v>
      </c>
      <c r="DW79" s="175">
        <v>0.0</v>
      </c>
      <c r="DX79" s="175">
        <v>0.0</v>
      </c>
      <c r="DY79" s="175">
        <v>0.0</v>
      </c>
      <c r="DZ79" s="175">
        <v>2103.0</v>
      </c>
      <c r="EA79" s="175">
        <v>0.0</v>
      </c>
      <c r="EB79" s="175">
        <v>0.0</v>
      </c>
      <c r="EC79" s="175">
        <v>0.0</v>
      </c>
      <c r="ED79" s="175">
        <v>2160.0</v>
      </c>
      <c r="EE79" s="175">
        <v>0.0</v>
      </c>
      <c r="EF79" s="175">
        <v>0.0</v>
      </c>
      <c r="EG79" s="175">
        <v>0.0</v>
      </c>
      <c r="EH79" s="175">
        <v>0.0</v>
      </c>
      <c r="EI79" s="175">
        <v>0.0</v>
      </c>
      <c r="EJ79" s="175">
        <v>0.0</v>
      </c>
      <c r="EK79" s="175">
        <v>0.0</v>
      </c>
      <c r="EL79" s="175">
        <v>0.0</v>
      </c>
      <c r="EM79" s="176">
        <v>0.0</v>
      </c>
      <c r="EN79" s="177">
        <f t="shared" si="1"/>
        <v>0</v>
      </c>
      <c r="EO79" s="178"/>
      <c r="EP79" s="178"/>
      <c r="EQ79" s="178"/>
      <c r="ER79" s="178"/>
      <c r="ES79" s="178"/>
      <c r="ET79" s="178"/>
      <c r="EU79" s="178"/>
      <c r="EV79" s="178"/>
      <c r="EW79" s="178"/>
      <c r="EX79" s="178"/>
      <c r="EY79" s="178"/>
      <c r="EZ79" s="178"/>
      <c r="FA79" s="178"/>
      <c r="FB79" s="178"/>
      <c r="FC79" s="178"/>
      <c r="FD79" s="178"/>
      <c r="FE79" s="178"/>
      <c r="FF79" s="178"/>
      <c r="FG79" s="178"/>
      <c r="FH79" s="178"/>
      <c r="FI79" s="178"/>
      <c r="FJ79" s="178"/>
      <c r="FK79" s="178"/>
      <c r="FL79" s="178"/>
      <c r="FM79" s="178"/>
      <c r="FN79" s="178"/>
      <c r="FO79" s="178"/>
      <c r="FP79" s="178"/>
      <c r="FQ79" s="178"/>
      <c r="FR79" s="178"/>
      <c r="FS79" s="178"/>
      <c r="FT79" s="178"/>
      <c r="FU79" s="178"/>
      <c r="FV79" s="178"/>
      <c r="FW79" s="178"/>
      <c r="FX79" s="178"/>
      <c r="FY79" s="178"/>
      <c r="FZ79" s="178"/>
      <c r="GA79" s="178"/>
      <c r="GB79" s="178"/>
      <c r="GC79" s="178"/>
      <c r="GD79" s="178"/>
      <c r="GE79" s="178"/>
      <c r="GF79" s="178"/>
      <c r="GG79" s="178"/>
      <c r="GH79" s="178"/>
      <c r="GI79" s="178"/>
      <c r="GJ79" s="178"/>
      <c r="GK79" s="178"/>
      <c r="GL79" s="178"/>
      <c r="GM79" s="178"/>
      <c r="GN79" s="178"/>
      <c r="GO79" s="178"/>
      <c r="GP79" s="178"/>
      <c r="GQ79" s="178"/>
      <c r="GR79" s="178"/>
      <c r="GS79" s="178"/>
      <c r="GT79" s="178"/>
      <c r="GU79" s="178"/>
      <c r="GV79" s="178"/>
      <c r="GW79" s="178"/>
      <c r="GX79" s="178"/>
      <c r="GY79" s="178"/>
      <c r="GZ79" s="178"/>
      <c r="HA79" s="178"/>
      <c r="HB79" s="178"/>
      <c r="HC79" s="178"/>
      <c r="HD79" s="178"/>
      <c r="HE79" s="178"/>
      <c r="HF79" s="178"/>
      <c r="HG79" s="178"/>
      <c r="HH79" s="178"/>
      <c r="HI79" s="178"/>
      <c r="HJ79" s="178"/>
      <c r="HK79" s="178"/>
      <c r="HL79" s="178"/>
      <c r="HM79" s="178"/>
      <c r="HN79" s="178"/>
      <c r="HO79" s="178"/>
      <c r="HP79" s="178"/>
      <c r="HQ79" s="178"/>
      <c r="HR79" s="178"/>
      <c r="HS79" s="178"/>
      <c r="HT79" s="178"/>
      <c r="HU79" s="178"/>
      <c r="HV79" s="178"/>
      <c r="HW79" s="178"/>
      <c r="HX79" s="178"/>
      <c r="HY79" s="178"/>
      <c r="HZ79" s="178"/>
      <c r="IA79" s="178"/>
      <c r="IB79" s="178"/>
      <c r="IC79" s="178"/>
      <c r="ID79" s="178"/>
      <c r="IE79" s="178"/>
      <c r="IF79" s="178"/>
      <c r="IG79" s="178"/>
      <c r="IH79" s="178"/>
      <c r="II79" s="178"/>
      <c r="IJ79" s="178"/>
      <c r="IK79" s="178"/>
      <c r="IL79" s="178"/>
      <c r="IM79" s="178"/>
      <c r="IN79" s="178"/>
      <c r="IO79" s="178"/>
      <c r="IP79" s="178"/>
      <c r="IQ79" s="178"/>
      <c r="IR79" s="178"/>
      <c r="IS79" s="178"/>
      <c r="IT79" s="178"/>
      <c r="IU79" s="178"/>
      <c r="IV79" s="178"/>
      <c r="IW79" s="178"/>
      <c r="IX79" s="178"/>
      <c r="IY79" s="178"/>
      <c r="IZ79" s="178"/>
      <c r="JA79" s="178"/>
      <c r="JB79" s="178"/>
      <c r="JC79" s="178"/>
      <c r="JD79" s="178"/>
      <c r="JE79" s="178"/>
      <c r="JF79" s="178"/>
      <c r="JG79" s="178"/>
      <c r="JH79" s="178"/>
      <c r="JI79" s="178"/>
      <c r="JJ79" s="178"/>
      <c r="JK79" s="178"/>
      <c r="JL79" s="178"/>
      <c r="JM79" s="178"/>
      <c r="JN79" s="178"/>
      <c r="JO79" s="178"/>
      <c r="JP79" s="178"/>
      <c r="JQ79" s="178"/>
      <c r="JR79" s="178"/>
      <c r="JS79" s="178"/>
      <c r="JT79" s="178"/>
      <c r="JU79" s="178"/>
      <c r="JV79" s="178"/>
      <c r="JW79" s="178"/>
    </row>
    <row r="80">
      <c r="A80" s="50" t="s">
        <v>275</v>
      </c>
      <c r="B80" s="83" t="s">
        <v>480</v>
      </c>
      <c r="C80" s="50">
        <v>1811127.0</v>
      </c>
      <c r="D80" s="175">
        <v>0.0</v>
      </c>
      <c r="E80" s="175">
        <v>0.0</v>
      </c>
      <c r="F80" s="175">
        <v>0.0</v>
      </c>
      <c r="G80" s="175">
        <v>0.0</v>
      </c>
      <c r="H80" s="175">
        <v>0.0</v>
      </c>
      <c r="I80" s="175">
        <v>0.0</v>
      </c>
      <c r="J80" s="175">
        <v>0.0</v>
      </c>
      <c r="K80" s="175">
        <v>0.0</v>
      </c>
      <c r="L80" s="175">
        <v>0.0</v>
      </c>
      <c r="M80" s="175">
        <v>0.0</v>
      </c>
      <c r="N80" s="175">
        <v>0.0</v>
      </c>
      <c r="O80" s="175">
        <v>0.0</v>
      </c>
      <c r="P80" s="175">
        <v>0.0</v>
      </c>
      <c r="Q80" s="175">
        <v>0.0</v>
      </c>
      <c r="R80" s="175">
        <v>0.0</v>
      </c>
      <c r="S80" s="175">
        <v>0.0</v>
      </c>
      <c r="T80" s="175">
        <v>0.0</v>
      </c>
      <c r="U80" s="175">
        <v>0.0</v>
      </c>
      <c r="V80" s="175">
        <v>0.0</v>
      </c>
      <c r="W80" s="175">
        <v>0.0</v>
      </c>
      <c r="X80" s="175">
        <v>0.0</v>
      </c>
      <c r="Y80" s="175">
        <v>0.0</v>
      </c>
      <c r="Z80" s="175">
        <v>0.0</v>
      </c>
      <c r="AA80" s="175">
        <v>0.0</v>
      </c>
      <c r="AB80" s="175">
        <v>0.0</v>
      </c>
      <c r="AC80" s="175">
        <v>0.0</v>
      </c>
      <c r="AD80" s="175">
        <v>0.0</v>
      </c>
      <c r="AE80" s="175">
        <v>0.0</v>
      </c>
      <c r="AF80" s="175">
        <v>0.0</v>
      </c>
      <c r="AG80" s="175">
        <v>0.0</v>
      </c>
      <c r="AH80" s="175">
        <v>0.0</v>
      </c>
      <c r="AI80" s="175">
        <v>1000.0</v>
      </c>
      <c r="AJ80" s="175">
        <v>0.0</v>
      </c>
      <c r="AK80" s="175">
        <v>0.0</v>
      </c>
      <c r="AL80" s="175">
        <v>0.0</v>
      </c>
      <c r="AM80" s="175">
        <v>0.0</v>
      </c>
      <c r="AN80" s="175">
        <v>0.0</v>
      </c>
      <c r="AO80" s="175">
        <v>0.0</v>
      </c>
      <c r="AP80" s="175">
        <v>0.0</v>
      </c>
      <c r="AQ80" s="175">
        <v>1015.0</v>
      </c>
      <c r="AR80" s="175">
        <v>0.0</v>
      </c>
      <c r="AS80" s="175">
        <v>0.0</v>
      </c>
      <c r="AT80" s="175">
        <v>0.0</v>
      </c>
      <c r="AU80" s="175">
        <v>0.0</v>
      </c>
      <c r="AV80" s="175">
        <v>0.0</v>
      </c>
      <c r="AW80" s="175">
        <v>0.0</v>
      </c>
      <c r="AX80" s="175">
        <v>0.0</v>
      </c>
      <c r="AY80" s="175">
        <v>0.0</v>
      </c>
      <c r="AZ80" s="175">
        <v>0.0</v>
      </c>
      <c r="BA80" s="175">
        <v>0.0</v>
      </c>
      <c r="BB80" s="175">
        <v>0.0</v>
      </c>
      <c r="BC80" s="175">
        <v>0.0</v>
      </c>
      <c r="BD80" s="175">
        <v>0.0</v>
      </c>
      <c r="BE80" s="175">
        <v>0.0</v>
      </c>
      <c r="BF80" s="175">
        <v>0.0</v>
      </c>
      <c r="BG80" s="175">
        <v>1029.0</v>
      </c>
      <c r="BH80" s="175">
        <v>0.0</v>
      </c>
      <c r="BI80" s="175">
        <v>0.0</v>
      </c>
      <c r="BJ80" s="175">
        <v>0.0</v>
      </c>
      <c r="BK80" s="175">
        <v>0.0</v>
      </c>
      <c r="BL80" s="175">
        <v>0.0</v>
      </c>
      <c r="BM80" s="175">
        <v>0.0</v>
      </c>
      <c r="BN80" s="175">
        <v>0.0</v>
      </c>
      <c r="BO80" s="175">
        <v>0.0</v>
      </c>
      <c r="BP80" s="175">
        <v>0.0</v>
      </c>
      <c r="BQ80" s="175">
        <v>0.0</v>
      </c>
      <c r="BR80" s="175">
        <v>0.0</v>
      </c>
      <c r="BS80" s="175">
        <v>0.0</v>
      </c>
      <c r="BT80" s="175">
        <v>0.0</v>
      </c>
      <c r="BU80" s="175">
        <v>0.0</v>
      </c>
      <c r="BV80" s="175">
        <v>0.0</v>
      </c>
      <c r="BW80" s="175">
        <v>0.0</v>
      </c>
      <c r="BX80" s="175">
        <v>0.0</v>
      </c>
      <c r="BY80" s="175">
        <v>0.0</v>
      </c>
      <c r="BZ80" s="175">
        <v>0.0</v>
      </c>
      <c r="CA80" s="175">
        <v>0.0</v>
      </c>
      <c r="CB80" s="175">
        <v>0.0</v>
      </c>
      <c r="CC80" s="175">
        <v>0.0</v>
      </c>
      <c r="CD80" s="175">
        <v>0.0</v>
      </c>
      <c r="CE80" s="175">
        <v>0.0</v>
      </c>
      <c r="CF80" s="175">
        <v>0.0</v>
      </c>
      <c r="CG80" s="175">
        <v>0.0</v>
      </c>
      <c r="CH80" s="175">
        <v>0.0</v>
      </c>
      <c r="CI80" s="175">
        <v>0.0</v>
      </c>
      <c r="CJ80" s="175">
        <v>0.0</v>
      </c>
      <c r="CK80" s="175">
        <v>0.0</v>
      </c>
      <c r="CL80" s="175">
        <v>969.0</v>
      </c>
      <c r="CM80" s="175">
        <v>0.0</v>
      </c>
      <c r="CN80" s="175">
        <v>0.0</v>
      </c>
      <c r="CO80" s="175">
        <v>0.0</v>
      </c>
      <c r="CP80" s="175">
        <v>0.0</v>
      </c>
      <c r="CQ80" s="175">
        <v>0.0</v>
      </c>
      <c r="CR80" s="175">
        <v>0.0</v>
      </c>
      <c r="CS80" s="175">
        <v>0.0</v>
      </c>
      <c r="CT80" s="175">
        <v>0.0</v>
      </c>
      <c r="CU80" s="175">
        <v>0.0</v>
      </c>
      <c r="CV80" s="175">
        <v>1000.0</v>
      </c>
      <c r="CW80" s="175">
        <v>0.0</v>
      </c>
      <c r="CX80" s="175">
        <v>0.0</v>
      </c>
      <c r="CY80" s="175">
        <v>0.0</v>
      </c>
      <c r="CZ80" s="175">
        <v>0.0</v>
      </c>
      <c r="DA80" s="175">
        <v>0.0</v>
      </c>
      <c r="DB80" s="175">
        <v>0.0</v>
      </c>
      <c r="DC80" s="175">
        <v>0.0</v>
      </c>
      <c r="DD80" s="175">
        <v>0.0</v>
      </c>
      <c r="DE80" s="175">
        <v>960.0</v>
      </c>
      <c r="DF80" s="175">
        <v>0.0</v>
      </c>
      <c r="DG80" s="175">
        <v>0.0</v>
      </c>
      <c r="DH80" s="175">
        <v>0.0</v>
      </c>
      <c r="DI80" s="175">
        <v>0.0</v>
      </c>
      <c r="DJ80" s="175">
        <v>0.0</v>
      </c>
      <c r="DK80" s="175">
        <v>0.0</v>
      </c>
      <c r="DL80" s="175">
        <v>0.0</v>
      </c>
      <c r="DM80" s="175">
        <v>0.0</v>
      </c>
      <c r="DN80" s="175">
        <v>1029.0</v>
      </c>
      <c r="DO80" s="175">
        <v>0.0</v>
      </c>
      <c r="DP80" s="175">
        <v>0.0</v>
      </c>
      <c r="DQ80" s="175">
        <v>0.0</v>
      </c>
      <c r="DR80" s="175">
        <v>0.0</v>
      </c>
      <c r="DS80" s="175">
        <v>0.0</v>
      </c>
      <c r="DT80" s="175">
        <v>950.0</v>
      </c>
      <c r="DU80" s="175">
        <v>0.0</v>
      </c>
      <c r="DV80" s="175">
        <v>0.0</v>
      </c>
      <c r="DW80" s="175">
        <v>0.0</v>
      </c>
      <c r="DX80" s="175">
        <v>0.0</v>
      </c>
      <c r="DY80" s="175">
        <v>1015.0</v>
      </c>
      <c r="DZ80" s="175">
        <v>0.0</v>
      </c>
      <c r="EA80" s="175">
        <v>0.0</v>
      </c>
      <c r="EB80" s="175">
        <v>0.0</v>
      </c>
      <c r="EC80" s="175">
        <v>0.0</v>
      </c>
      <c r="ED80" s="175">
        <v>1013.0</v>
      </c>
      <c r="EE80" s="175">
        <v>0.0</v>
      </c>
      <c r="EF80" s="175">
        <v>0.0</v>
      </c>
      <c r="EG80" s="175">
        <v>0.0</v>
      </c>
      <c r="EH80" s="175">
        <v>0.0</v>
      </c>
      <c r="EI80" s="175">
        <v>0.0</v>
      </c>
      <c r="EJ80" s="175">
        <v>0.0</v>
      </c>
      <c r="EK80" s="175">
        <v>0.0</v>
      </c>
      <c r="EL80" s="175">
        <v>0.0</v>
      </c>
      <c r="EM80" s="176">
        <v>0.0</v>
      </c>
      <c r="EN80" s="177">
        <f t="shared" si="1"/>
        <v>0</v>
      </c>
      <c r="EO80" s="178"/>
      <c r="EP80" s="178"/>
      <c r="EQ80" s="178"/>
      <c r="ER80" s="178"/>
      <c r="ES80" s="178"/>
      <c r="ET80" s="178"/>
      <c r="EU80" s="178"/>
      <c r="EV80" s="178"/>
      <c r="EW80" s="178"/>
      <c r="EX80" s="178"/>
      <c r="EY80" s="178"/>
      <c r="EZ80" s="178"/>
      <c r="FA80" s="178"/>
      <c r="FB80" s="178"/>
      <c r="FC80" s="178"/>
      <c r="FD80" s="178"/>
      <c r="FE80" s="178"/>
      <c r="FF80" s="178"/>
      <c r="FG80" s="178"/>
      <c r="FH80" s="178"/>
      <c r="FI80" s="178"/>
      <c r="FJ80" s="178"/>
      <c r="FK80" s="178"/>
      <c r="FL80" s="178"/>
      <c r="FM80" s="178"/>
      <c r="FN80" s="178"/>
      <c r="FO80" s="178"/>
      <c r="FP80" s="178"/>
      <c r="FQ80" s="178"/>
      <c r="FR80" s="178"/>
      <c r="FS80" s="178"/>
      <c r="FT80" s="178"/>
      <c r="FU80" s="178"/>
      <c r="FV80" s="178"/>
      <c r="FW80" s="178"/>
      <c r="FX80" s="178"/>
      <c r="FY80" s="178"/>
      <c r="FZ80" s="178"/>
      <c r="GA80" s="178"/>
      <c r="GB80" s="178"/>
      <c r="GC80" s="178"/>
      <c r="GD80" s="178"/>
      <c r="GE80" s="178"/>
      <c r="GF80" s="178"/>
      <c r="GG80" s="178"/>
      <c r="GH80" s="178"/>
      <c r="GI80" s="178"/>
      <c r="GJ80" s="178"/>
      <c r="GK80" s="178"/>
      <c r="GL80" s="178"/>
      <c r="GM80" s="178"/>
      <c r="GN80" s="178"/>
      <c r="GO80" s="178"/>
      <c r="GP80" s="178"/>
      <c r="GQ80" s="178"/>
      <c r="GR80" s="178"/>
      <c r="GS80" s="178"/>
      <c r="GT80" s="178"/>
      <c r="GU80" s="178"/>
      <c r="GV80" s="178"/>
      <c r="GW80" s="178"/>
      <c r="GX80" s="178"/>
      <c r="GY80" s="178"/>
      <c r="GZ80" s="178"/>
      <c r="HA80" s="178"/>
      <c r="HB80" s="178"/>
      <c r="HC80" s="178"/>
      <c r="HD80" s="178"/>
      <c r="HE80" s="178"/>
      <c r="HF80" s="178"/>
      <c r="HG80" s="178"/>
      <c r="HH80" s="178"/>
      <c r="HI80" s="178"/>
      <c r="HJ80" s="178"/>
      <c r="HK80" s="178"/>
      <c r="HL80" s="178"/>
      <c r="HM80" s="178"/>
      <c r="HN80" s="178"/>
      <c r="HO80" s="178"/>
      <c r="HP80" s="178"/>
      <c r="HQ80" s="178"/>
      <c r="HR80" s="178"/>
      <c r="HS80" s="178"/>
      <c r="HT80" s="178"/>
      <c r="HU80" s="178"/>
      <c r="HV80" s="178"/>
      <c r="HW80" s="178"/>
      <c r="HX80" s="178"/>
      <c r="HY80" s="178"/>
      <c r="HZ80" s="178"/>
      <c r="IA80" s="178"/>
      <c r="IB80" s="178"/>
      <c r="IC80" s="178"/>
      <c r="ID80" s="178"/>
      <c r="IE80" s="178"/>
      <c r="IF80" s="178"/>
      <c r="IG80" s="178"/>
      <c r="IH80" s="178"/>
      <c r="II80" s="178"/>
      <c r="IJ80" s="178"/>
      <c r="IK80" s="178"/>
      <c r="IL80" s="178"/>
      <c r="IM80" s="178"/>
      <c r="IN80" s="178"/>
      <c r="IO80" s="178"/>
      <c r="IP80" s="178"/>
      <c r="IQ80" s="178"/>
      <c r="IR80" s="178"/>
      <c r="IS80" s="178"/>
      <c r="IT80" s="178"/>
      <c r="IU80" s="178"/>
      <c r="IV80" s="178"/>
      <c r="IW80" s="178"/>
      <c r="IX80" s="178"/>
      <c r="IY80" s="178"/>
      <c r="IZ80" s="178"/>
      <c r="JA80" s="178"/>
      <c r="JB80" s="178"/>
      <c r="JC80" s="178"/>
      <c r="JD80" s="178"/>
      <c r="JE80" s="178"/>
      <c r="JF80" s="178"/>
      <c r="JG80" s="178"/>
      <c r="JH80" s="178"/>
      <c r="JI80" s="178"/>
      <c r="JJ80" s="178"/>
      <c r="JK80" s="178"/>
      <c r="JL80" s="178"/>
      <c r="JM80" s="178"/>
      <c r="JN80" s="178"/>
      <c r="JO80" s="178"/>
      <c r="JP80" s="178"/>
      <c r="JQ80" s="178"/>
      <c r="JR80" s="178"/>
      <c r="JS80" s="178"/>
      <c r="JT80" s="178"/>
      <c r="JU80" s="178"/>
      <c r="JV80" s="178"/>
      <c r="JW80" s="178"/>
    </row>
    <row r="81">
      <c r="A81" s="50" t="s">
        <v>275</v>
      </c>
      <c r="B81" s="83" t="s">
        <v>480</v>
      </c>
      <c r="C81" s="50">
        <v>1811128.0</v>
      </c>
      <c r="D81" s="175">
        <v>0.0</v>
      </c>
      <c r="E81" s="175">
        <v>0.0</v>
      </c>
      <c r="F81" s="175">
        <v>0.0</v>
      </c>
      <c r="G81" s="175">
        <v>0.0</v>
      </c>
      <c r="H81" s="175">
        <v>0.0</v>
      </c>
      <c r="I81" s="175">
        <v>0.0</v>
      </c>
      <c r="J81" s="175">
        <v>0.0</v>
      </c>
      <c r="K81" s="175">
        <v>0.0</v>
      </c>
      <c r="L81" s="175">
        <v>0.0</v>
      </c>
      <c r="M81" s="175">
        <v>0.0</v>
      </c>
      <c r="N81" s="175">
        <v>0.0</v>
      </c>
      <c r="O81" s="175">
        <v>0.0</v>
      </c>
      <c r="P81" s="175">
        <v>0.0</v>
      </c>
      <c r="Q81" s="175">
        <v>0.0</v>
      </c>
      <c r="R81" s="175">
        <v>0.0</v>
      </c>
      <c r="S81" s="175">
        <v>0.0</v>
      </c>
      <c r="T81" s="175">
        <v>0.0</v>
      </c>
      <c r="U81" s="175">
        <v>0.0</v>
      </c>
      <c r="V81" s="175">
        <v>0.0</v>
      </c>
      <c r="W81" s="175">
        <v>0.0</v>
      </c>
      <c r="X81" s="175">
        <v>0.0</v>
      </c>
      <c r="Y81" s="175">
        <v>0.0</v>
      </c>
      <c r="Z81" s="175">
        <v>0.0</v>
      </c>
      <c r="AA81" s="175">
        <v>0.0</v>
      </c>
      <c r="AB81" s="175">
        <v>0.0</v>
      </c>
      <c r="AC81" s="175">
        <v>0.0</v>
      </c>
      <c r="AD81" s="175">
        <v>0.0</v>
      </c>
      <c r="AE81" s="175">
        <v>0.0</v>
      </c>
      <c r="AF81" s="175">
        <v>0.0</v>
      </c>
      <c r="AG81" s="175">
        <v>0.0</v>
      </c>
      <c r="AH81" s="175">
        <v>0.0</v>
      </c>
      <c r="AI81" s="175">
        <v>933.0</v>
      </c>
      <c r="AJ81" s="175">
        <v>0.0</v>
      </c>
      <c r="AK81" s="175">
        <v>0.0</v>
      </c>
      <c r="AL81" s="175">
        <v>0.0</v>
      </c>
      <c r="AM81" s="175">
        <v>0.0</v>
      </c>
      <c r="AN81" s="175">
        <v>0.0</v>
      </c>
      <c r="AO81" s="175">
        <v>0.0</v>
      </c>
      <c r="AP81" s="175">
        <v>0.0</v>
      </c>
      <c r="AQ81" s="175">
        <v>948.0</v>
      </c>
      <c r="AR81" s="175">
        <v>0.0</v>
      </c>
      <c r="AS81" s="175">
        <v>0.0</v>
      </c>
      <c r="AT81" s="175">
        <v>0.0</v>
      </c>
      <c r="AU81" s="175">
        <v>0.0</v>
      </c>
      <c r="AV81" s="175">
        <v>0.0</v>
      </c>
      <c r="AW81" s="175">
        <v>0.0</v>
      </c>
      <c r="AX81" s="175">
        <v>0.0</v>
      </c>
      <c r="AY81" s="175">
        <v>0.0</v>
      </c>
      <c r="AZ81" s="175">
        <v>0.0</v>
      </c>
      <c r="BA81" s="175">
        <v>0.0</v>
      </c>
      <c r="BB81" s="175">
        <v>0.0</v>
      </c>
      <c r="BC81" s="175">
        <v>0.0</v>
      </c>
      <c r="BD81" s="175">
        <v>0.0</v>
      </c>
      <c r="BE81" s="175">
        <v>0.0</v>
      </c>
      <c r="BF81" s="175">
        <v>0.0</v>
      </c>
      <c r="BG81" s="175">
        <v>960.0</v>
      </c>
      <c r="BH81" s="175">
        <v>0.0</v>
      </c>
      <c r="BI81" s="175">
        <v>0.0</v>
      </c>
      <c r="BJ81" s="175">
        <v>0.0</v>
      </c>
      <c r="BK81" s="175">
        <v>0.0</v>
      </c>
      <c r="BL81" s="175">
        <v>0.0</v>
      </c>
      <c r="BM81" s="175">
        <v>0.0</v>
      </c>
      <c r="BN81" s="175">
        <v>0.0</v>
      </c>
      <c r="BO81" s="175">
        <v>0.0</v>
      </c>
      <c r="BP81" s="175">
        <v>0.0</v>
      </c>
      <c r="BQ81" s="175">
        <v>0.0</v>
      </c>
      <c r="BR81" s="175">
        <v>0.0</v>
      </c>
      <c r="BS81" s="175">
        <v>0.0</v>
      </c>
      <c r="BT81" s="175">
        <v>0.0</v>
      </c>
      <c r="BU81" s="175">
        <v>0.0</v>
      </c>
      <c r="BV81" s="175">
        <v>0.0</v>
      </c>
      <c r="BW81" s="175">
        <v>0.0</v>
      </c>
      <c r="BX81" s="175">
        <v>0.0</v>
      </c>
      <c r="BY81" s="175">
        <v>0.0</v>
      </c>
      <c r="BZ81" s="175">
        <v>0.0</v>
      </c>
      <c r="CA81" s="175">
        <v>0.0</v>
      </c>
      <c r="CB81" s="175">
        <v>0.0</v>
      </c>
      <c r="CC81" s="175">
        <v>0.0</v>
      </c>
      <c r="CD81" s="175">
        <v>0.0</v>
      </c>
      <c r="CE81" s="175">
        <v>0.0</v>
      </c>
      <c r="CF81" s="175">
        <v>0.0</v>
      </c>
      <c r="CG81" s="175">
        <v>0.0</v>
      </c>
      <c r="CH81" s="175">
        <v>0.0</v>
      </c>
      <c r="CI81" s="175">
        <v>0.0</v>
      </c>
      <c r="CJ81" s="175">
        <v>0.0</v>
      </c>
      <c r="CK81" s="175">
        <v>0.0</v>
      </c>
      <c r="CL81" s="175">
        <v>905.0</v>
      </c>
      <c r="CM81" s="175">
        <v>0.0</v>
      </c>
      <c r="CN81" s="175">
        <v>0.0</v>
      </c>
      <c r="CO81" s="175">
        <v>0.0</v>
      </c>
      <c r="CP81" s="175">
        <v>0.0</v>
      </c>
      <c r="CQ81" s="175">
        <v>0.0</v>
      </c>
      <c r="CR81" s="175">
        <v>0.0</v>
      </c>
      <c r="CS81" s="175">
        <v>0.0</v>
      </c>
      <c r="CT81" s="175">
        <v>0.0</v>
      </c>
      <c r="CU81" s="175">
        <v>0.0</v>
      </c>
      <c r="CV81" s="175">
        <v>933.0</v>
      </c>
      <c r="CW81" s="175">
        <v>0.0</v>
      </c>
      <c r="CX81" s="175">
        <v>0.0</v>
      </c>
      <c r="CY81" s="175">
        <v>0.0</v>
      </c>
      <c r="CZ81" s="175">
        <v>0.0</v>
      </c>
      <c r="DA81" s="175">
        <v>0.0</v>
      </c>
      <c r="DB81" s="175">
        <v>0.0</v>
      </c>
      <c r="DC81" s="175">
        <v>0.0</v>
      </c>
      <c r="DD81" s="175">
        <v>0.0</v>
      </c>
      <c r="DE81" s="175">
        <v>896.0</v>
      </c>
      <c r="DF81" s="175">
        <v>0.0</v>
      </c>
      <c r="DG81" s="175">
        <v>0.0</v>
      </c>
      <c r="DH81" s="175">
        <v>0.0</v>
      </c>
      <c r="DI81" s="175">
        <v>0.0</v>
      </c>
      <c r="DJ81" s="175">
        <v>0.0</v>
      </c>
      <c r="DK81" s="175">
        <v>0.0</v>
      </c>
      <c r="DL81" s="175">
        <v>0.0</v>
      </c>
      <c r="DM81" s="175">
        <v>960.0</v>
      </c>
      <c r="DN81" s="175">
        <v>0.0</v>
      </c>
      <c r="DO81" s="175">
        <v>0.0</v>
      </c>
      <c r="DP81" s="175">
        <v>0.0</v>
      </c>
      <c r="DQ81" s="175">
        <v>0.0</v>
      </c>
      <c r="DR81" s="175">
        <v>0.0</v>
      </c>
      <c r="DS81" s="175">
        <v>887.0</v>
      </c>
      <c r="DT81" s="175">
        <v>0.0</v>
      </c>
      <c r="DU81" s="175">
        <v>0.0</v>
      </c>
      <c r="DV81" s="175">
        <v>0.0</v>
      </c>
      <c r="DW81" s="175">
        <v>0.0</v>
      </c>
      <c r="DX81" s="175">
        <v>0.0</v>
      </c>
      <c r="DY81" s="175">
        <v>948.0</v>
      </c>
      <c r="DZ81" s="175">
        <v>0.0</v>
      </c>
      <c r="EA81" s="175">
        <v>0.0</v>
      </c>
      <c r="EB81" s="175">
        <v>0.0</v>
      </c>
      <c r="EC81" s="175">
        <v>0.0</v>
      </c>
      <c r="ED81" s="175">
        <v>945.0</v>
      </c>
      <c r="EE81" s="175">
        <v>0.0</v>
      </c>
      <c r="EF81" s="175">
        <v>0.0</v>
      </c>
      <c r="EG81" s="175">
        <v>0.0</v>
      </c>
      <c r="EH81" s="175">
        <v>0.0</v>
      </c>
      <c r="EI81" s="175">
        <v>0.0</v>
      </c>
      <c r="EJ81" s="175">
        <v>0.0</v>
      </c>
      <c r="EK81" s="175">
        <v>0.0</v>
      </c>
      <c r="EL81" s="175">
        <v>0.0</v>
      </c>
      <c r="EM81" s="176">
        <v>0.0</v>
      </c>
      <c r="EN81" s="177">
        <f t="shared" si="1"/>
        <v>0</v>
      </c>
      <c r="EO81" s="178"/>
      <c r="EP81" s="178"/>
      <c r="EQ81" s="178"/>
      <c r="ER81" s="178"/>
      <c r="ES81" s="178"/>
      <c r="ET81" s="178"/>
      <c r="EU81" s="178"/>
      <c r="EV81" s="178"/>
      <c r="EW81" s="178"/>
      <c r="EX81" s="178"/>
      <c r="EY81" s="178"/>
      <c r="EZ81" s="178"/>
      <c r="FA81" s="178"/>
      <c r="FB81" s="178"/>
      <c r="FC81" s="178"/>
      <c r="FD81" s="178"/>
      <c r="FE81" s="178"/>
      <c r="FF81" s="178"/>
      <c r="FG81" s="178"/>
      <c r="FH81" s="178"/>
      <c r="FI81" s="178"/>
      <c r="FJ81" s="178"/>
      <c r="FK81" s="178"/>
      <c r="FL81" s="178"/>
      <c r="FM81" s="178"/>
      <c r="FN81" s="178"/>
      <c r="FO81" s="178"/>
      <c r="FP81" s="178"/>
      <c r="FQ81" s="178"/>
      <c r="FR81" s="178"/>
      <c r="FS81" s="178"/>
      <c r="FT81" s="178"/>
      <c r="FU81" s="178"/>
      <c r="FV81" s="178"/>
      <c r="FW81" s="178"/>
      <c r="FX81" s="178"/>
      <c r="FY81" s="178"/>
      <c r="FZ81" s="178"/>
      <c r="GA81" s="178"/>
      <c r="GB81" s="178"/>
      <c r="GC81" s="178"/>
      <c r="GD81" s="178"/>
      <c r="GE81" s="178"/>
      <c r="GF81" s="178"/>
      <c r="GG81" s="178"/>
      <c r="GH81" s="178"/>
      <c r="GI81" s="178"/>
      <c r="GJ81" s="178"/>
      <c r="GK81" s="178"/>
      <c r="GL81" s="178"/>
      <c r="GM81" s="178"/>
      <c r="GN81" s="178"/>
      <c r="GO81" s="178"/>
      <c r="GP81" s="178"/>
      <c r="GQ81" s="178"/>
      <c r="GR81" s="178"/>
      <c r="GS81" s="178"/>
      <c r="GT81" s="178"/>
      <c r="GU81" s="178"/>
      <c r="GV81" s="178"/>
      <c r="GW81" s="178"/>
      <c r="GX81" s="178"/>
      <c r="GY81" s="178"/>
      <c r="GZ81" s="178"/>
      <c r="HA81" s="178"/>
      <c r="HB81" s="178"/>
      <c r="HC81" s="178"/>
      <c r="HD81" s="178"/>
      <c r="HE81" s="178"/>
      <c r="HF81" s="178"/>
      <c r="HG81" s="178"/>
      <c r="HH81" s="178"/>
      <c r="HI81" s="178"/>
      <c r="HJ81" s="178"/>
      <c r="HK81" s="178"/>
      <c r="HL81" s="178"/>
      <c r="HM81" s="178"/>
      <c r="HN81" s="178"/>
      <c r="HO81" s="178"/>
      <c r="HP81" s="178"/>
      <c r="HQ81" s="178"/>
      <c r="HR81" s="178"/>
      <c r="HS81" s="178"/>
      <c r="HT81" s="178"/>
      <c r="HU81" s="178"/>
      <c r="HV81" s="178"/>
      <c r="HW81" s="178"/>
      <c r="HX81" s="178"/>
      <c r="HY81" s="178"/>
      <c r="HZ81" s="178"/>
      <c r="IA81" s="178"/>
      <c r="IB81" s="178"/>
      <c r="IC81" s="178"/>
      <c r="ID81" s="178"/>
      <c r="IE81" s="178"/>
      <c r="IF81" s="178"/>
      <c r="IG81" s="178"/>
      <c r="IH81" s="178"/>
      <c r="II81" s="178"/>
      <c r="IJ81" s="178"/>
      <c r="IK81" s="178"/>
      <c r="IL81" s="178"/>
      <c r="IM81" s="178"/>
      <c r="IN81" s="178"/>
      <c r="IO81" s="178"/>
      <c r="IP81" s="178"/>
      <c r="IQ81" s="178"/>
      <c r="IR81" s="178"/>
      <c r="IS81" s="178"/>
      <c r="IT81" s="178"/>
      <c r="IU81" s="178"/>
      <c r="IV81" s="178"/>
      <c r="IW81" s="178"/>
      <c r="IX81" s="178"/>
      <c r="IY81" s="178"/>
      <c r="IZ81" s="178"/>
      <c r="JA81" s="178"/>
      <c r="JB81" s="178"/>
      <c r="JC81" s="178"/>
      <c r="JD81" s="178"/>
      <c r="JE81" s="178"/>
      <c r="JF81" s="178"/>
      <c r="JG81" s="178"/>
      <c r="JH81" s="178"/>
      <c r="JI81" s="178"/>
      <c r="JJ81" s="178"/>
      <c r="JK81" s="178"/>
      <c r="JL81" s="178"/>
      <c r="JM81" s="178"/>
      <c r="JN81" s="178"/>
      <c r="JO81" s="178"/>
      <c r="JP81" s="178"/>
      <c r="JQ81" s="178"/>
      <c r="JR81" s="178"/>
      <c r="JS81" s="178"/>
      <c r="JT81" s="178"/>
      <c r="JU81" s="178"/>
      <c r="JV81" s="178"/>
      <c r="JW81" s="178"/>
    </row>
    <row r="82">
      <c r="A82" s="50" t="s">
        <v>275</v>
      </c>
      <c r="B82" s="83" t="s">
        <v>480</v>
      </c>
      <c r="C82" s="50">
        <v>1811129.0</v>
      </c>
      <c r="D82" s="175">
        <v>0.0</v>
      </c>
      <c r="E82" s="175">
        <v>0.0</v>
      </c>
      <c r="F82" s="175">
        <v>0.0</v>
      </c>
      <c r="G82" s="175">
        <v>0.0</v>
      </c>
      <c r="H82" s="175">
        <v>0.0</v>
      </c>
      <c r="I82" s="175">
        <v>0.0</v>
      </c>
      <c r="J82" s="175">
        <v>0.0</v>
      </c>
      <c r="K82" s="175">
        <v>0.0</v>
      </c>
      <c r="L82" s="175">
        <v>0.0</v>
      </c>
      <c r="M82" s="175">
        <v>0.0</v>
      </c>
      <c r="N82" s="175">
        <v>0.0</v>
      </c>
      <c r="O82" s="175">
        <v>0.0</v>
      </c>
      <c r="P82" s="175">
        <v>0.0</v>
      </c>
      <c r="Q82" s="175">
        <v>0.0</v>
      </c>
      <c r="R82" s="175">
        <v>0.0</v>
      </c>
      <c r="S82" s="175">
        <v>0.0</v>
      </c>
      <c r="T82" s="175">
        <v>0.0</v>
      </c>
      <c r="U82" s="175">
        <v>0.0</v>
      </c>
      <c r="V82" s="175">
        <v>0.0</v>
      </c>
      <c r="W82" s="175">
        <v>0.0</v>
      </c>
      <c r="X82" s="175">
        <v>0.0</v>
      </c>
      <c r="Y82" s="175">
        <v>0.0</v>
      </c>
      <c r="Z82" s="175">
        <v>0.0</v>
      </c>
      <c r="AA82" s="175">
        <v>0.0</v>
      </c>
      <c r="AB82" s="175">
        <v>0.0</v>
      </c>
      <c r="AC82" s="175">
        <v>0.0</v>
      </c>
      <c r="AD82" s="175">
        <v>0.0</v>
      </c>
      <c r="AE82" s="175">
        <v>0.0</v>
      </c>
      <c r="AF82" s="175">
        <v>0.0</v>
      </c>
      <c r="AG82" s="175">
        <v>0.0</v>
      </c>
      <c r="AH82" s="175">
        <v>0.0</v>
      </c>
      <c r="AI82" s="175">
        <v>10033.0</v>
      </c>
      <c r="AJ82" s="175">
        <v>0.0</v>
      </c>
      <c r="AK82" s="175">
        <v>0.0</v>
      </c>
      <c r="AL82" s="175">
        <v>0.0</v>
      </c>
      <c r="AM82" s="175">
        <v>0.0</v>
      </c>
      <c r="AN82" s="175">
        <v>0.0</v>
      </c>
      <c r="AO82" s="175">
        <v>0.0</v>
      </c>
      <c r="AP82" s="175">
        <v>0.0</v>
      </c>
      <c r="AQ82" s="175">
        <v>10188.0</v>
      </c>
      <c r="AR82" s="175">
        <v>0.0</v>
      </c>
      <c r="AS82" s="175">
        <v>0.0</v>
      </c>
      <c r="AT82" s="175">
        <v>0.0</v>
      </c>
      <c r="AU82" s="175">
        <v>0.0</v>
      </c>
      <c r="AV82" s="175">
        <v>0.0</v>
      </c>
      <c r="AW82" s="175">
        <v>0.0</v>
      </c>
      <c r="AX82" s="175">
        <v>0.0</v>
      </c>
      <c r="AY82" s="175">
        <v>0.0</v>
      </c>
      <c r="AZ82" s="175">
        <v>0.0</v>
      </c>
      <c r="BA82" s="175">
        <v>0.0</v>
      </c>
      <c r="BB82" s="175">
        <v>0.0</v>
      </c>
      <c r="BC82" s="175">
        <v>0.0</v>
      </c>
      <c r="BD82" s="175">
        <v>0.0</v>
      </c>
      <c r="BE82" s="175">
        <v>0.0</v>
      </c>
      <c r="BF82" s="175">
        <v>0.0</v>
      </c>
      <c r="BG82" s="175">
        <v>10320.0</v>
      </c>
      <c r="BH82" s="175">
        <v>0.0</v>
      </c>
      <c r="BI82" s="175">
        <v>0.0</v>
      </c>
      <c r="BJ82" s="175">
        <v>0.0</v>
      </c>
      <c r="BK82" s="175">
        <v>0.0</v>
      </c>
      <c r="BL82" s="175">
        <v>0.0</v>
      </c>
      <c r="BM82" s="175">
        <v>0.0</v>
      </c>
      <c r="BN82" s="175">
        <v>0.0</v>
      </c>
      <c r="BO82" s="175">
        <v>0.0</v>
      </c>
      <c r="BP82" s="175">
        <v>0.0</v>
      </c>
      <c r="BQ82" s="175">
        <v>0.0</v>
      </c>
      <c r="BR82" s="175">
        <v>0.0</v>
      </c>
      <c r="BS82" s="175">
        <v>0.0</v>
      </c>
      <c r="BT82" s="175">
        <v>0.0</v>
      </c>
      <c r="BU82" s="175">
        <v>0.0</v>
      </c>
      <c r="BV82" s="175">
        <v>0.0</v>
      </c>
      <c r="BW82" s="175">
        <v>0.0</v>
      </c>
      <c r="BX82" s="175">
        <v>0.0</v>
      </c>
      <c r="BY82" s="175">
        <v>0.0</v>
      </c>
      <c r="BZ82" s="175">
        <v>0.0</v>
      </c>
      <c r="CA82" s="175">
        <v>0.0</v>
      </c>
      <c r="CB82" s="175">
        <v>0.0</v>
      </c>
      <c r="CC82" s="175">
        <v>0.0</v>
      </c>
      <c r="CD82" s="175">
        <v>0.0</v>
      </c>
      <c r="CE82" s="175">
        <v>0.0</v>
      </c>
      <c r="CF82" s="175">
        <v>0.0</v>
      </c>
      <c r="CG82" s="175">
        <v>0.0</v>
      </c>
      <c r="CH82" s="175">
        <v>0.0</v>
      </c>
      <c r="CI82" s="175">
        <v>0.0</v>
      </c>
      <c r="CJ82" s="175">
        <v>0.0</v>
      </c>
      <c r="CK82" s="175">
        <v>9725.0</v>
      </c>
      <c r="CL82" s="175">
        <v>0.0</v>
      </c>
      <c r="CM82" s="175">
        <v>0.0</v>
      </c>
      <c r="CN82" s="175">
        <v>0.0</v>
      </c>
      <c r="CO82" s="175">
        <v>0.0</v>
      </c>
      <c r="CP82" s="175">
        <v>0.0</v>
      </c>
      <c r="CQ82" s="175">
        <v>0.0</v>
      </c>
      <c r="CR82" s="175">
        <v>0.0</v>
      </c>
      <c r="CS82" s="175">
        <v>0.0</v>
      </c>
      <c r="CT82" s="175">
        <v>0.0</v>
      </c>
      <c r="CU82" s="175">
        <v>0.0</v>
      </c>
      <c r="CV82" s="175">
        <v>10033.0</v>
      </c>
      <c r="CW82" s="175">
        <v>0.0</v>
      </c>
      <c r="CX82" s="175">
        <v>0.0</v>
      </c>
      <c r="CY82" s="175">
        <v>0.0</v>
      </c>
      <c r="CZ82" s="175">
        <v>0.0</v>
      </c>
      <c r="DA82" s="175">
        <v>0.0</v>
      </c>
      <c r="DB82" s="175">
        <v>0.0</v>
      </c>
      <c r="DC82" s="175">
        <v>0.0</v>
      </c>
      <c r="DD82" s="175">
        <v>0.0</v>
      </c>
      <c r="DE82" s="175">
        <v>9632.0</v>
      </c>
      <c r="DF82" s="175">
        <v>0.0</v>
      </c>
      <c r="DG82" s="175">
        <v>0.0</v>
      </c>
      <c r="DH82" s="175">
        <v>0.0</v>
      </c>
      <c r="DI82" s="175">
        <v>0.0</v>
      </c>
      <c r="DJ82" s="175">
        <v>0.0</v>
      </c>
      <c r="DK82" s="175">
        <v>0.0</v>
      </c>
      <c r="DL82" s="175">
        <v>0.0</v>
      </c>
      <c r="DM82" s="175">
        <v>10320.0</v>
      </c>
      <c r="DN82" s="175">
        <v>0.0</v>
      </c>
      <c r="DO82" s="175">
        <v>0.0</v>
      </c>
      <c r="DP82" s="175">
        <v>0.0</v>
      </c>
      <c r="DQ82" s="175">
        <v>0.0</v>
      </c>
      <c r="DR82" s="175">
        <v>0.0</v>
      </c>
      <c r="DS82" s="175">
        <v>9532.0</v>
      </c>
      <c r="DT82" s="175">
        <v>0.0</v>
      </c>
      <c r="DU82" s="175">
        <v>0.0</v>
      </c>
      <c r="DV82" s="175">
        <v>0.0</v>
      </c>
      <c r="DW82" s="175">
        <v>0.0</v>
      </c>
      <c r="DX82" s="175">
        <v>0.0</v>
      </c>
      <c r="DY82" s="175">
        <v>10188.0</v>
      </c>
      <c r="DZ82" s="175">
        <v>0.0</v>
      </c>
      <c r="EA82" s="175">
        <v>0.0</v>
      </c>
      <c r="EB82" s="175">
        <v>0.0</v>
      </c>
      <c r="EC82" s="175">
        <v>0.0</v>
      </c>
      <c r="ED82" s="175">
        <v>10159.0</v>
      </c>
      <c r="EE82" s="175">
        <v>0.0</v>
      </c>
      <c r="EF82" s="175">
        <v>0.0</v>
      </c>
      <c r="EG82" s="175">
        <v>0.0</v>
      </c>
      <c r="EH82" s="175">
        <v>0.0</v>
      </c>
      <c r="EI82" s="175">
        <v>0.0</v>
      </c>
      <c r="EJ82" s="175">
        <v>0.0</v>
      </c>
      <c r="EK82" s="175">
        <v>0.0</v>
      </c>
      <c r="EL82" s="175">
        <v>0.0</v>
      </c>
      <c r="EM82" s="176">
        <v>0.0</v>
      </c>
      <c r="EN82" s="177">
        <f t="shared" si="1"/>
        <v>0</v>
      </c>
      <c r="EO82" s="178"/>
      <c r="EP82" s="178"/>
      <c r="EQ82" s="178"/>
      <c r="ER82" s="178"/>
      <c r="ES82" s="178"/>
      <c r="ET82" s="178"/>
      <c r="EU82" s="178"/>
      <c r="EV82" s="178"/>
      <c r="EW82" s="178"/>
      <c r="EX82" s="178"/>
      <c r="EY82" s="178"/>
      <c r="EZ82" s="178"/>
      <c r="FA82" s="178"/>
      <c r="FB82" s="178"/>
      <c r="FC82" s="178"/>
      <c r="FD82" s="178"/>
      <c r="FE82" s="178"/>
      <c r="FF82" s="178"/>
      <c r="FG82" s="178"/>
      <c r="FH82" s="178"/>
      <c r="FI82" s="178"/>
      <c r="FJ82" s="178"/>
      <c r="FK82" s="178"/>
      <c r="FL82" s="178"/>
      <c r="FM82" s="178"/>
      <c r="FN82" s="178"/>
      <c r="FO82" s="178"/>
      <c r="FP82" s="178"/>
      <c r="FQ82" s="178"/>
      <c r="FR82" s="178"/>
      <c r="FS82" s="178"/>
      <c r="FT82" s="178"/>
      <c r="FU82" s="178"/>
      <c r="FV82" s="178"/>
      <c r="FW82" s="178"/>
      <c r="FX82" s="178"/>
      <c r="FY82" s="178"/>
      <c r="FZ82" s="178"/>
      <c r="GA82" s="178"/>
      <c r="GB82" s="178"/>
      <c r="GC82" s="178"/>
      <c r="GD82" s="178"/>
      <c r="GE82" s="178"/>
      <c r="GF82" s="178"/>
      <c r="GG82" s="178"/>
      <c r="GH82" s="178"/>
      <c r="GI82" s="178"/>
      <c r="GJ82" s="178"/>
      <c r="GK82" s="178"/>
      <c r="GL82" s="178"/>
      <c r="GM82" s="178"/>
      <c r="GN82" s="178"/>
      <c r="GO82" s="178"/>
      <c r="GP82" s="178"/>
      <c r="GQ82" s="178"/>
      <c r="GR82" s="178"/>
      <c r="GS82" s="178"/>
      <c r="GT82" s="178"/>
      <c r="GU82" s="178"/>
      <c r="GV82" s="178"/>
      <c r="GW82" s="178"/>
      <c r="GX82" s="178"/>
      <c r="GY82" s="178"/>
      <c r="GZ82" s="178"/>
      <c r="HA82" s="178"/>
      <c r="HB82" s="178"/>
      <c r="HC82" s="178"/>
      <c r="HD82" s="178"/>
      <c r="HE82" s="178"/>
      <c r="HF82" s="178"/>
      <c r="HG82" s="178"/>
      <c r="HH82" s="178"/>
      <c r="HI82" s="178"/>
      <c r="HJ82" s="178"/>
      <c r="HK82" s="178"/>
      <c r="HL82" s="178"/>
      <c r="HM82" s="178"/>
      <c r="HN82" s="178"/>
      <c r="HO82" s="178"/>
      <c r="HP82" s="178"/>
      <c r="HQ82" s="178"/>
      <c r="HR82" s="178"/>
      <c r="HS82" s="178"/>
      <c r="HT82" s="178"/>
      <c r="HU82" s="178"/>
      <c r="HV82" s="178"/>
      <c r="HW82" s="178"/>
      <c r="HX82" s="178"/>
      <c r="HY82" s="178"/>
      <c r="HZ82" s="178"/>
      <c r="IA82" s="178"/>
      <c r="IB82" s="178"/>
      <c r="IC82" s="178"/>
      <c r="ID82" s="178"/>
      <c r="IE82" s="178"/>
      <c r="IF82" s="178"/>
      <c r="IG82" s="178"/>
      <c r="IH82" s="178"/>
      <c r="II82" s="178"/>
      <c r="IJ82" s="178"/>
      <c r="IK82" s="178"/>
      <c r="IL82" s="178"/>
      <c r="IM82" s="178"/>
      <c r="IN82" s="178"/>
      <c r="IO82" s="178"/>
      <c r="IP82" s="178"/>
      <c r="IQ82" s="178"/>
      <c r="IR82" s="178"/>
      <c r="IS82" s="178"/>
      <c r="IT82" s="178"/>
      <c r="IU82" s="178"/>
      <c r="IV82" s="178"/>
      <c r="IW82" s="178"/>
      <c r="IX82" s="178"/>
      <c r="IY82" s="178"/>
      <c r="IZ82" s="178"/>
      <c r="JA82" s="178"/>
      <c r="JB82" s="178"/>
      <c r="JC82" s="178"/>
      <c r="JD82" s="178"/>
      <c r="JE82" s="178"/>
      <c r="JF82" s="178"/>
      <c r="JG82" s="178"/>
      <c r="JH82" s="178"/>
      <c r="JI82" s="178"/>
      <c r="JJ82" s="178"/>
      <c r="JK82" s="178"/>
      <c r="JL82" s="178"/>
      <c r="JM82" s="178"/>
      <c r="JN82" s="178"/>
      <c r="JO82" s="178"/>
      <c r="JP82" s="178"/>
      <c r="JQ82" s="178"/>
      <c r="JR82" s="178"/>
      <c r="JS82" s="178"/>
      <c r="JT82" s="178"/>
      <c r="JU82" s="178"/>
      <c r="JV82" s="178"/>
      <c r="JW82" s="178"/>
    </row>
    <row r="83">
      <c r="A83" s="50" t="s">
        <v>275</v>
      </c>
      <c r="B83" s="83" t="s">
        <v>480</v>
      </c>
      <c r="C83" s="50">
        <v>1811130.0</v>
      </c>
      <c r="D83" s="175">
        <v>0.0</v>
      </c>
      <c r="E83" s="175">
        <v>0.0</v>
      </c>
      <c r="F83" s="175">
        <v>0.0</v>
      </c>
      <c r="G83" s="175">
        <v>0.0</v>
      </c>
      <c r="H83" s="175">
        <v>0.0</v>
      </c>
      <c r="I83" s="175">
        <v>0.0</v>
      </c>
      <c r="J83" s="175">
        <v>0.0</v>
      </c>
      <c r="K83" s="175">
        <v>0.0</v>
      </c>
      <c r="L83" s="175">
        <v>0.0</v>
      </c>
      <c r="M83" s="175">
        <v>0.0</v>
      </c>
      <c r="N83" s="175">
        <v>0.0</v>
      </c>
      <c r="O83" s="175">
        <v>0.0</v>
      </c>
      <c r="P83" s="175">
        <v>0.0</v>
      </c>
      <c r="Q83" s="175">
        <v>0.0</v>
      </c>
      <c r="R83" s="175">
        <v>0.0</v>
      </c>
      <c r="S83" s="175">
        <v>0.0</v>
      </c>
      <c r="T83" s="175">
        <v>0.0</v>
      </c>
      <c r="U83" s="175">
        <v>0.0</v>
      </c>
      <c r="V83" s="175">
        <v>0.0</v>
      </c>
      <c r="W83" s="175">
        <v>0.0</v>
      </c>
      <c r="X83" s="175">
        <v>0.0</v>
      </c>
      <c r="Y83" s="175">
        <v>0.0</v>
      </c>
      <c r="Z83" s="175">
        <v>0.0</v>
      </c>
      <c r="AA83" s="175">
        <v>0.0</v>
      </c>
      <c r="AB83" s="175">
        <v>0.0</v>
      </c>
      <c r="AC83" s="175">
        <v>0.0</v>
      </c>
      <c r="AD83" s="175">
        <v>0.0</v>
      </c>
      <c r="AE83" s="175">
        <v>0.0</v>
      </c>
      <c r="AF83" s="175">
        <v>0.0</v>
      </c>
      <c r="AG83" s="175">
        <v>0.0</v>
      </c>
      <c r="AH83" s="175">
        <v>0.0</v>
      </c>
      <c r="AI83" s="175">
        <v>5100.0</v>
      </c>
      <c r="AJ83" s="175">
        <v>0.0</v>
      </c>
      <c r="AK83" s="175">
        <v>0.0</v>
      </c>
      <c r="AL83" s="175">
        <v>0.0</v>
      </c>
      <c r="AM83" s="175">
        <v>0.0</v>
      </c>
      <c r="AN83" s="175">
        <v>0.0</v>
      </c>
      <c r="AO83" s="175">
        <v>0.0</v>
      </c>
      <c r="AP83" s="175">
        <v>0.0</v>
      </c>
      <c r="AQ83" s="175">
        <v>5178.0</v>
      </c>
      <c r="AR83" s="175">
        <v>0.0</v>
      </c>
      <c r="AS83" s="175">
        <v>0.0</v>
      </c>
      <c r="AT83" s="175">
        <v>0.0</v>
      </c>
      <c r="AU83" s="175">
        <v>0.0</v>
      </c>
      <c r="AV83" s="175">
        <v>0.0</v>
      </c>
      <c r="AW83" s="175">
        <v>0.0</v>
      </c>
      <c r="AX83" s="175">
        <v>0.0</v>
      </c>
      <c r="AY83" s="175">
        <v>0.0</v>
      </c>
      <c r="AZ83" s="175">
        <v>0.0</v>
      </c>
      <c r="BA83" s="175">
        <v>0.0</v>
      </c>
      <c r="BB83" s="175">
        <v>0.0</v>
      </c>
      <c r="BC83" s="175">
        <v>0.0</v>
      </c>
      <c r="BD83" s="175">
        <v>0.0</v>
      </c>
      <c r="BE83" s="175">
        <v>0.0</v>
      </c>
      <c r="BF83" s="175">
        <v>0.0</v>
      </c>
      <c r="BG83" s="175">
        <v>0.0</v>
      </c>
      <c r="BH83" s="175">
        <v>5246.0</v>
      </c>
      <c r="BI83" s="175">
        <v>0.0</v>
      </c>
      <c r="BJ83" s="175">
        <v>0.0</v>
      </c>
      <c r="BK83" s="175">
        <v>0.0</v>
      </c>
      <c r="BL83" s="175">
        <v>0.0</v>
      </c>
      <c r="BM83" s="175">
        <v>0.0</v>
      </c>
      <c r="BN83" s="175">
        <v>0.0</v>
      </c>
      <c r="BO83" s="175">
        <v>0.0</v>
      </c>
      <c r="BP83" s="175">
        <v>0.0</v>
      </c>
      <c r="BQ83" s="175">
        <v>0.0</v>
      </c>
      <c r="BR83" s="175">
        <v>0.0</v>
      </c>
      <c r="BS83" s="175">
        <v>0.0</v>
      </c>
      <c r="BT83" s="175">
        <v>0.0</v>
      </c>
      <c r="BU83" s="175">
        <v>0.0</v>
      </c>
      <c r="BV83" s="175">
        <v>0.0</v>
      </c>
      <c r="BW83" s="175">
        <v>0.0</v>
      </c>
      <c r="BX83" s="175">
        <v>0.0</v>
      </c>
      <c r="BY83" s="175">
        <v>0.0</v>
      </c>
      <c r="BZ83" s="175">
        <v>0.0</v>
      </c>
      <c r="CA83" s="175">
        <v>0.0</v>
      </c>
      <c r="CB83" s="175">
        <v>0.0</v>
      </c>
      <c r="CC83" s="175">
        <v>0.0</v>
      </c>
      <c r="CD83" s="175">
        <v>0.0</v>
      </c>
      <c r="CE83" s="175">
        <v>0.0</v>
      </c>
      <c r="CF83" s="175">
        <v>0.0</v>
      </c>
      <c r="CG83" s="175">
        <v>0.0</v>
      </c>
      <c r="CH83" s="175">
        <v>0.0</v>
      </c>
      <c r="CI83" s="175">
        <v>0.0</v>
      </c>
      <c r="CJ83" s="175">
        <v>0.0</v>
      </c>
      <c r="CK83" s="175">
        <v>4943.0</v>
      </c>
      <c r="CL83" s="175">
        <v>0.0</v>
      </c>
      <c r="CM83" s="175">
        <v>0.0</v>
      </c>
      <c r="CN83" s="175">
        <v>0.0</v>
      </c>
      <c r="CO83" s="175">
        <v>0.0</v>
      </c>
      <c r="CP83" s="175">
        <v>0.0</v>
      </c>
      <c r="CQ83" s="175">
        <v>0.0</v>
      </c>
      <c r="CR83" s="175">
        <v>0.0</v>
      </c>
      <c r="CS83" s="175">
        <v>0.0</v>
      </c>
      <c r="CT83" s="175">
        <v>0.0</v>
      </c>
      <c r="CU83" s="175">
        <v>0.0</v>
      </c>
      <c r="CV83" s="175">
        <v>5100.0</v>
      </c>
      <c r="CW83" s="175">
        <v>0.0</v>
      </c>
      <c r="CX83" s="175">
        <v>0.0</v>
      </c>
      <c r="CY83" s="175">
        <v>0.0</v>
      </c>
      <c r="CZ83" s="175">
        <v>0.0</v>
      </c>
      <c r="DA83" s="175">
        <v>0.0</v>
      </c>
      <c r="DB83" s="175">
        <v>0.0</v>
      </c>
      <c r="DC83" s="175">
        <v>0.0</v>
      </c>
      <c r="DD83" s="175">
        <v>0.0</v>
      </c>
      <c r="DE83" s="175">
        <v>4896.0</v>
      </c>
      <c r="DF83" s="175">
        <v>0.0</v>
      </c>
      <c r="DG83" s="175">
        <v>0.0</v>
      </c>
      <c r="DH83" s="175">
        <v>0.0</v>
      </c>
      <c r="DI83" s="175">
        <v>0.0</v>
      </c>
      <c r="DJ83" s="175">
        <v>0.0</v>
      </c>
      <c r="DK83" s="175">
        <v>0.0</v>
      </c>
      <c r="DL83" s="175">
        <v>0.0</v>
      </c>
      <c r="DM83" s="175">
        <v>5246.0</v>
      </c>
      <c r="DN83" s="175">
        <v>0.0</v>
      </c>
      <c r="DO83" s="175">
        <v>0.0</v>
      </c>
      <c r="DP83" s="175">
        <v>0.0</v>
      </c>
      <c r="DQ83" s="175">
        <v>0.0</v>
      </c>
      <c r="DR83" s="175">
        <v>0.0</v>
      </c>
      <c r="DS83" s="175">
        <v>4845.0</v>
      </c>
      <c r="DT83" s="175">
        <v>0.0</v>
      </c>
      <c r="DU83" s="175">
        <v>0.0</v>
      </c>
      <c r="DV83" s="175">
        <v>0.0</v>
      </c>
      <c r="DW83" s="175">
        <v>0.0</v>
      </c>
      <c r="DX83" s="175">
        <v>0.0</v>
      </c>
      <c r="DY83" s="175">
        <v>5178.0</v>
      </c>
      <c r="DZ83" s="175">
        <v>0.0</v>
      </c>
      <c r="EA83" s="175">
        <v>0.0</v>
      </c>
      <c r="EB83" s="175">
        <v>0.0</v>
      </c>
      <c r="EC83" s="175">
        <v>0.0</v>
      </c>
      <c r="ED83" s="175">
        <v>5164.0</v>
      </c>
      <c r="EE83" s="175">
        <v>0.0</v>
      </c>
      <c r="EF83" s="175">
        <v>0.0</v>
      </c>
      <c r="EG83" s="175">
        <v>0.0</v>
      </c>
      <c r="EH83" s="175">
        <v>0.0</v>
      </c>
      <c r="EI83" s="175">
        <v>0.0</v>
      </c>
      <c r="EJ83" s="175">
        <v>0.0</v>
      </c>
      <c r="EK83" s="175">
        <v>0.0</v>
      </c>
      <c r="EL83" s="175">
        <v>0.0</v>
      </c>
      <c r="EM83" s="176">
        <v>0.0</v>
      </c>
      <c r="EN83" s="177">
        <f t="shared" si="1"/>
        <v>0</v>
      </c>
      <c r="EO83" s="178"/>
      <c r="EP83" s="178"/>
      <c r="EQ83" s="178"/>
      <c r="ER83" s="178"/>
      <c r="ES83" s="178"/>
      <c r="ET83" s="178"/>
      <c r="EU83" s="178"/>
      <c r="EV83" s="178"/>
      <c r="EW83" s="178"/>
      <c r="EX83" s="178"/>
      <c r="EY83" s="178"/>
      <c r="EZ83" s="178"/>
      <c r="FA83" s="178"/>
      <c r="FB83" s="178"/>
      <c r="FC83" s="178"/>
      <c r="FD83" s="178"/>
      <c r="FE83" s="178"/>
      <c r="FF83" s="178"/>
      <c r="FG83" s="178"/>
      <c r="FH83" s="178"/>
      <c r="FI83" s="178"/>
      <c r="FJ83" s="178"/>
      <c r="FK83" s="178"/>
      <c r="FL83" s="178"/>
      <c r="FM83" s="178"/>
      <c r="FN83" s="178"/>
      <c r="FO83" s="178"/>
      <c r="FP83" s="178"/>
      <c r="FQ83" s="178"/>
      <c r="FR83" s="178"/>
      <c r="FS83" s="178"/>
      <c r="FT83" s="178"/>
      <c r="FU83" s="178"/>
      <c r="FV83" s="178"/>
      <c r="FW83" s="178"/>
      <c r="FX83" s="178"/>
      <c r="FY83" s="178"/>
      <c r="FZ83" s="178"/>
      <c r="GA83" s="178"/>
      <c r="GB83" s="178"/>
      <c r="GC83" s="178"/>
      <c r="GD83" s="178"/>
      <c r="GE83" s="178"/>
      <c r="GF83" s="178"/>
      <c r="GG83" s="178"/>
      <c r="GH83" s="178"/>
      <c r="GI83" s="178"/>
      <c r="GJ83" s="178"/>
      <c r="GK83" s="178"/>
      <c r="GL83" s="178"/>
      <c r="GM83" s="178"/>
      <c r="GN83" s="178"/>
      <c r="GO83" s="178"/>
      <c r="GP83" s="178"/>
      <c r="GQ83" s="178"/>
      <c r="GR83" s="178"/>
      <c r="GS83" s="178"/>
      <c r="GT83" s="178"/>
      <c r="GU83" s="178"/>
      <c r="GV83" s="178"/>
      <c r="GW83" s="178"/>
      <c r="GX83" s="178"/>
      <c r="GY83" s="178"/>
      <c r="GZ83" s="178"/>
      <c r="HA83" s="178"/>
      <c r="HB83" s="178"/>
      <c r="HC83" s="178"/>
      <c r="HD83" s="178"/>
      <c r="HE83" s="178"/>
      <c r="HF83" s="178"/>
      <c r="HG83" s="178"/>
      <c r="HH83" s="178"/>
      <c r="HI83" s="178"/>
      <c r="HJ83" s="178"/>
      <c r="HK83" s="178"/>
      <c r="HL83" s="178"/>
      <c r="HM83" s="178"/>
      <c r="HN83" s="178"/>
      <c r="HO83" s="178"/>
      <c r="HP83" s="178"/>
      <c r="HQ83" s="178"/>
      <c r="HR83" s="178"/>
      <c r="HS83" s="178"/>
      <c r="HT83" s="178"/>
      <c r="HU83" s="178"/>
      <c r="HV83" s="178"/>
      <c r="HW83" s="178"/>
      <c r="HX83" s="178"/>
      <c r="HY83" s="178"/>
      <c r="HZ83" s="178"/>
      <c r="IA83" s="178"/>
      <c r="IB83" s="178"/>
      <c r="IC83" s="178"/>
      <c r="ID83" s="178"/>
      <c r="IE83" s="178"/>
      <c r="IF83" s="178"/>
      <c r="IG83" s="178"/>
      <c r="IH83" s="178"/>
      <c r="II83" s="178"/>
      <c r="IJ83" s="178"/>
      <c r="IK83" s="178"/>
      <c r="IL83" s="178"/>
      <c r="IM83" s="178"/>
      <c r="IN83" s="178"/>
      <c r="IO83" s="178"/>
      <c r="IP83" s="178"/>
      <c r="IQ83" s="178"/>
      <c r="IR83" s="178"/>
      <c r="IS83" s="178"/>
      <c r="IT83" s="178"/>
      <c r="IU83" s="178"/>
      <c r="IV83" s="178"/>
      <c r="IW83" s="178"/>
      <c r="IX83" s="178"/>
      <c r="IY83" s="178"/>
      <c r="IZ83" s="178"/>
      <c r="JA83" s="178"/>
      <c r="JB83" s="178"/>
      <c r="JC83" s="178"/>
      <c r="JD83" s="178"/>
      <c r="JE83" s="178"/>
      <c r="JF83" s="178"/>
      <c r="JG83" s="178"/>
      <c r="JH83" s="178"/>
      <c r="JI83" s="178"/>
      <c r="JJ83" s="178"/>
      <c r="JK83" s="178"/>
      <c r="JL83" s="178"/>
      <c r="JM83" s="178"/>
      <c r="JN83" s="178"/>
      <c r="JO83" s="178"/>
      <c r="JP83" s="178"/>
      <c r="JQ83" s="178"/>
      <c r="JR83" s="178"/>
      <c r="JS83" s="178"/>
      <c r="JT83" s="178"/>
      <c r="JU83" s="178"/>
      <c r="JV83" s="178"/>
      <c r="JW83" s="178"/>
    </row>
    <row r="84">
      <c r="A84" s="50" t="s">
        <v>275</v>
      </c>
      <c r="B84" s="83" t="s">
        <v>480</v>
      </c>
      <c r="C84" s="50">
        <v>1811131.0</v>
      </c>
      <c r="D84" s="175">
        <v>0.0</v>
      </c>
      <c r="E84" s="175">
        <v>0.0</v>
      </c>
      <c r="F84" s="175">
        <v>0.0</v>
      </c>
      <c r="G84" s="175">
        <v>0.0</v>
      </c>
      <c r="H84" s="175">
        <v>0.0</v>
      </c>
      <c r="I84" s="175">
        <v>0.0</v>
      </c>
      <c r="J84" s="175">
        <v>0.0</v>
      </c>
      <c r="K84" s="175">
        <v>0.0</v>
      </c>
      <c r="L84" s="175">
        <v>0.0</v>
      </c>
      <c r="M84" s="175">
        <v>0.0</v>
      </c>
      <c r="N84" s="175">
        <v>0.0</v>
      </c>
      <c r="O84" s="175">
        <v>0.0</v>
      </c>
      <c r="P84" s="175">
        <v>0.0</v>
      </c>
      <c r="Q84" s="175">
        <v>0.0</v>
      </c>
      <c r="R84" s="175">
        <v>0.0</v>
      </c>
      <c r="S84" s="175">
        <v>0.0</v>
      </c>
      <c r="T84" s="175">
        <v>0.0</v>
      </c>
      <c r="U84" s="175">
        <v>0.0</v>
      </c>
      <c r="V84" s="175">
        <v>0.0</v>
      </c>
      <c r="W84" s="175">
        <v>0.0</v>
      </c>
      <c r="X84" s="175">
        <v>0.0</v>
      </c>
      <c r="Y84" s="175">
        <v>0.0</v>
      </c>
      <c r="Z84" s="175">
        <v>0.0</v>
      </c>
      <c r="AA84" s="175">
        <v>0.0</v>
      </c>
      <c r="AB84" s="175">
        <v>0.0</v>
      </c>
      <c r="AC84" s="175">
        <v>0.0</v>
      </c>
      <c r="AD84" s="175">
        <v>0.0</v>
      </c>
      <c r="AE84" s="175">
        <v>0.0</v>
      </c>
      <c r="AF84" s="175">
        <v>0.0</v>
      </c>
      <c r="AG84" s="175">
        <v>0.0</v>
      </c>
      <c r="AH84" s="175">
        <v>0.0</v>
      </c>
      <c r="AI84" s="175">
        <v>4000.0</v>
      </c>
      <c r="AJ84" s="175">
        <v>0.0</v>
      </c>
      <c r="AK84" s="175">
        <v>0.0</v>
      </c>
      <c r="AL84" s="175">
        <v>0.0</v>
      </c>
      <c r="AM84" s="175">
        <v>0.0</v>
      </c>
      <c r="AN84" s="175">
        <v>0.0</v>
      </c>
      <c r="AO84" s="175">
        <v>0.0</v>
      </c>
      <c r="AP84" s="175">
        <v>0.0</v>
      </c>
      <c r="AQ84" s="175">
        <v>4062.0</v>
      </c>
      <c r="AR84" s="175">
        <v>0.0</v>
      </c>
      <c r="AS84" s="175">
        <v>0.0</v>
      </c>
      <c r="AT84" s="175">
        <v>0.0</v>
      </c>
      <c r="AU84" s="175">
        <v>0.0</v>
      </c>
      <c r="AV84" s="175">
        <v>0.0</v>
      </c>
      <c r="AW84" s="175">
        <v>0.0</v>
      </c>
      <c r="AX84" s="175">
        <v>0.0</v>
      </c>
      <c r="AY84" s="175">
        <v>0.0</v>
      </c>
      <c r="AZ84" s="175">
        <v>0.0</v>
      </c>
      <c r="BA84" s="175">
        <v>0.0</v>
      </c>
      <c r="BB84" s="175">
        <v>0.0</v>
      </c>
      <c r="BC84" s="175">
        <v>0.0</v>
      </c>
      <c r="BD84" s="175">
        <v>0.0</v>
      </c>
      <c r="BE84" s="175">
        <v>0.0</v>
      </c>
      <c r="BF84" s="175">
        <v>0.0</v>
      </c>
      <c r="BG84" s="175">
        <v>0.0</v>
      </c>
      <c r="BH84" s="175">
        <v>4114.0</v>
      </c>
      <c r="BI84" s="175">
        <v>0.0</v>
      </c>
      <c r="BJ84" s="175">
        <v>0.0</v>
      </c>
      <c r="BK84" s="175">
        <v>0.0</v>
      </c>
      <c r="BL84" s="175">
        <v>0.0</v>
      </c>
      <c r="BM84" s="175">
        <v>0.0</v>
      </c>
      <c r="BN84" s="175">
        <v>0.0</v>
      </c>
      <c r="BO84" s="175">
        <v>0.0</v>
      </c>
      <c r="BP84" s="175">
        <v>0.0</v>
      </c>
      <c r="BQ84" s="175">
        <v>0.0</v>
      </c>
      <c r="BR84" s="175">
        <v>0.0</v>
      </c>
      <c r="BS84" s="175">
        <v>0.0</v>
      </c>
      <c r="BT84" s="175">
        <v>0.0</v>
      </c>
      <c r="BU84" s="175">
        <v>0.0</v>
      </c>
      <c r="BV84" s="175">
        <v>0.0</v>
      </c>
      <c r="BW84" s="175">
        <v>0.0</v>
      </c>
      <c r="BX84" s="175">
        <v>0.0</v>
      </c>
      <c r="BY84" s="175">
        <v>0.0</v>
      </c>
      <c r="BZ84" s="175">
        <v>0.0</v>
      </c>
      <c r="CA84" s="175">
        <v>0.0</v>
      </c>
      <c r="CB84" s="175">
        <v>0.0</v>
      </c>
      <c r="CC84" s="175">
        <v>0.0</v>
      </c>
      <c r="CD84" s="175">
        <v>0.0</v>
      </c>
      <c r="CE84" s="175">
        <v>0.0</v>
      </c>
      <c r="CF84" s="175">
        <v>0.0</v>
      </c>
      <c r="CG84" s="175">
        <v>0.0</v>
      </c>
      <c r="CH84" s="175">
        <v>0.0</v>
      </c>
      <c r="CI84" s="175">
        <v>0.0</v>
      </c>
      <c r="CJ84" s="175">
        <v>0.0</v>
      </c>
      <c r="CK84" s="175">
        <v>3877.0</v>
      </c>
      <c r="CL84" s="175">
        <v>0.0</v>
      </c>
      <c r="CM84" s="175">
        <v>0.0</v>
      </c>
      <c r="CN84" s="175">
        <v>0.0</v>
      </c>
      <c r="CO84" s="175">
        <v>0.0</v>
      </c>
      <c r="CP84" s="175">
        <v>0.0</v>
      </c>
      <c r="CQ84" s="175">
        <v>0.0</v>
      </c>
      <c r="CR84" s="175">
        <v>0.0</v>
      </c>
      <c r="CS84" s="175">
        <v>0.0</v>
      </c>
      <c r="CT84" s="175">
        <v>0.0</v>
      </c>
      <c r="CU84" s="175">
        <v>0.0</v>
      </c>
      <c r="CV84" s="175">
        <v>4000.0</v>
      </c>
      <c r="CW84" s="175">
        <v>0.0</v>
      </c>
      <c r="CX84" s="175">
        <v>0.0</v>
      </c>
      <c r="CY84" s="175">
        <v>0.0</v>
      </c>
      <c r="CZ84" s="175">
        <v>0.0</v>
      </c>
      <c r="DA84" s="175">
        <v>0.0</v>
      </c>
      <c r="DB84" s="175">
        <v>0.0</v>
      </c>
      <c r="DC84" s="175">
        <v>0.0</v>
      </c>
      <c r="DD84" s="175">
        <v>0.0</v>
      </c>
      <c r="DE84" s="175">
        <v>3840.0</v>
      </c>
      <c r="DF84" s="175">
        <v>0.0</v>
      </c>
      <c r="DG84" s="175">
        <v>0.0</v>
      </c>
      <c r="DH84" s="175">
        <v>0.0</v>
      </c>
      <c r="DI84" s="175">
        <v>0.0</v>
      </c>
      <c r="DJ84" s="175">
        <v>0.0</v>
      </c>
      <c r="DK84" s="175">
        <v>0.0</v>
      </c>
      <c r="DL84" s="175">
        <v>0.0</v>
      </c>
      <c r="DM84" s="175">
        <v>4114.0</v>
      </c>
      <c r="DN84" s="175">
        <v>0.0</v>
      </c>
      <c r="DO84" s="175">
        <v>0.0</v>
      </c>
      <c r="DP84" s="175">
        <v>0.0</v>
      </c>
      <c r="DQ84" s="175">
        <v>0.0</v>
      </c>
      <c r="DR84" s="175">
        <v>0.0</v>
      </c>
      <c r="DS84" s="175">
        <v>3800.0</v>
      </c>
      <c r="DT84" s="175">
        <v>0.0</v>
      </c>
      <c r="DU84" s="175">
        <v>0.0</v>
      </c>
      <c r="DV84" s="175">
        <v>0.0</v>
      </c>
      <c r="DW84" s="175">
        <v>0.0</v>
      </c>
      <c r="DX84" s="175">
        <v>0.0</v>
      </c>
      <c r="DY84" s="175">
        <v>4062.0</v>
      </c>
      <c r="DZ84" s="175">
        <v>0.0</v>
      </c>
      <c r="EA84" s="175">
        <v>0.0</v>
      </c>
      <c r="EB84" s="175">
        <v>0.0</v>
      </c>
      <c r="EC84" s="175">
        <v>0.0</v>
      </c>
      <c r="ED84" s="175">
        <v>4050.0</v>
      </c>
      <c r="EE84" s="175">
        <v>0.0</v>
      </c>
      <c r="EF84" s="175">
        <v>0.0</v>
      </c>
      <c r="EG84" s="175">
        <v>0.0</v>
      </c>
      <c r="EH84" s="175">
        <v>0.0</v>
      </c>
      <c r="EI84" s="175">
        <v>0.0</v>
      </c>
      <c r="EJ84" s="175">
        <v>0.0</v>
      </c>
      <c r="EK84" s="175">
        <v>0.0</v>
      </c>
      <c r="EL84" s="175">
        <v>0.0</v>
      </c>
      <c r="EM84" s="176">
        <v>0.0</v>
      </c>
      <c r="EN84" s="177">
        <f t="shared" si="1"/>
        <v>0</v>
      </c>
      <c r="EO84" s="178"/>
      <c r="EP84" s="178"/>
      <c r="EQ84" s="178"/>
      <c r="ER84" s="178"/>
      <c r="ES84" s="178"/>
      <c r="ET84" s="178"/>
      <c r="EU84" s="178"/>
      <c r="EV84" s="178"/>
      <c r="EW84" s="178"/>
      <c r="EX84" s="178"/>
      <c r="EY84" s="178"/>
      <c r="EZ84" s="178"/>
      <c r="FA84" s="178"/>
      <c r="FB84" s="178"/>
      <c r="FC84" s="178"/>
      <c r="FD84" s="178"/>
      <c r="FE84" s="178"/>
      <c r="FF84" s="178"/>
      <c r="FG84" s="178"/>
      <c r="FH84" s="178"/>
      <c r="FI84" s="178"/>
      <c r="FJ84" s="178"/>
      <c r="FK84" s="178"/>
      <c r="FL84" s="178"/>
      <c r="FM84" s="178"/>
      <c r="FN84" s="178"/>
      <c r="FO84" s="178"/>
      <c r="FP84" s="178"/>
      <c r="FQ84" s="178"/>
      <c r="FR84" s="178"/>
      <c r="FS84" s="178"/>
      <c r="FT84" s="178"/>
      <c r="FU84" s="178"/>
      <c r="FV84" s="178"/>
      <c r="FW84" s="178"/>
      <c r="FX84" s="178"/>
      <c r="FY84" s="178"/>
      <c r="FZ84" s="178"/>
      <c r="GA84" s="178"/>
      <c r="GB84" s="178"/>
      <c r="GC84" s="178"/>
      <c r="GD84" s="178"/>
      <c r="GE84" s="178"/>
      <c r="GF84" s="178"/>
      <c r="GG84" s="178"/>
      <c r="GH84" s="178"/>
      <c r="GI84" s="178"/>
      <c r="GJ84" s="178"/>
      <c r="GK84" s="178"/>
      <c r="GL84" s="178"/>
      <c r="GM84" s="178"/>
      <c r="GN84" s="178"/>
      <c r="GO84" s="178"/>
      <c r="GP84" s="178"/>
      <c r="GQ84" s="178"/>
      <c r="GR84" s="178"/>
      <c r="GS84" s="178"/>
      <c r="GT84" s="178"/>
      <c r="GU84" s="178"/>
      <c r="GV84" s="178"/>
      <c r="GW84" s="178"/>
      <c r="GX84" s="178"/>
      <c r="GY84" s="178"/>
      <c r="GZ84" s="178"/>
      <c r="HA84" s="178"/>
      <c r="HB84" s="178"/>
      <c r="HC84" s="178"/>
      <c r="HD84" s="178"/>
      <c r="HE84" s="178"/>
      <c r="HF84" s="178"/>
      <c r="HG84" s="178"/>
      <c r="HH84" s="178"/>
      <c r="HI84" s="178"/>
      <c r="HJ84" s="178"/>
      <c r="HK84" s="178"/>
      <c r="HL84" s="178"/>
      <c r="HM84" s="178"/>
      <c r="HN84" s="178"/>
      <c r="HO84" s="178"/>
      <c r="HP84" s="178"/>
      <c r="HQ84" s="178"/>
      <c r="HR84" s="178"/>
      <c r="HS84" s="178"/>
      <c r="HT84" s="178"/>
      <c r="HU84" s="178"/>
      <c r="HV84" s="178"/>
      <c r="HW84" s="178"/>
      <c r="HX84" s="178"/>
      <c r="HY84" s="178"/>
      <c r="HZ84" s="178"/>
      <c r="IA84" s="178"/>
      <c r="IB84" s="178"/>
      <c r="IC84" s="178"/>
      <c r="ID84" s="178"/>
      <c r="IE84" s="178"/>
      <c r="IF84" s="178"/>
      <c r="IG84" s="178"/>
      <c r="IH84" s="178"/>
      <c r="II84" s="178"/>
      <c r="IJ84" s="178"/>
      <c r="IK84" s="178"/>
      <c r="IL84" s="178"/>
      <c r="IM84" s="178"/>
      <c r="IN84" s="178"/>
      <c r="IO84" s="178"/>
      <c r="IP84" s="178"/>
      <c r="IQ84" s="178"/>
      <c r="IR84" s="178"/>
      <c r="IS84" s="178"/>
      <c r="IT84" s="178"/>
      <c r="IU84" s="178"/>
      <c r="IV84" s="178"/>
      <c r="IW84" s="178"/>
      <c r="IX84" s="178"/>
      <c r="IY84" s="178"/>
      <c r="IZ84" s="178"/>
      <c r="JA84" s="178"/>
      <c r="JB84" s="178"/>
      <c r="JC84" s="178"/>
      <c r="JD84" s="178"/>
      <c r="JE84" s="178"/>
      <c r="JF84" s="178"/>
      <c r="JG84" s="178"/>
      <c r="JH84" s="178"/>
      <c r="JI84" s="178"/>
      <c r="JJ84" s="178"/>
      <c r="JK84" s="178"/>
      <c r="JL84" s="178"/>
      <c r="JM84" s="178"/>
      <c r="JN84" s="178"/>
      <c r="JO84" s="178"/>
      <c r="JP84" s="178"/>
      <c r="JQ84" s="178"/>
      <c r="JR84" s="178"/>
      <c r="JS84" s="178"/>
      <c r="JT84" s="178"/>
      <c r="JU84" s="178"/>
      <c r="JV84" s="178"/>
      <c r="JW84" s="178"/>
    </row>
    <row r="85">
      <c r="A85" s="50" t="s">
        <v>275</v>
      </c>
      <c r="B85" s="83" t="s">
        <v>480</v>
      </c>
      <c r="C85" s="50">
        <v>1811133.0</v>
      </c>
      <c r="D85" s="175">
        <v>0.0</v>
      </c>
      <c r="E85" s="175">
        <v>0.0</v>
      </c>
      <c r="F85" s="175">
        <v>0.0</v>
      </c>
      <c r="G85" s="175">
        <v>0.0</v>
      </c>
      <c r="H85" s="175">
        <v>0.0</v>
      </c>
      <c r="I85" s="175">
        <v>0.0</v>
      </c>
      <c r="J85" s="175">
        <v>0.0</v>
      </c>
      <c r="K85" s="175">
        <v>0.0</v>
      </c>
      <c r="L85" s="175">
        <v>0.0</v>
      </c>
      <c r="M85" s="175">
        <v>0.0</v>
      </c>
      <c r="N85" s="175">
        <v>0.0</v>
      </c>
      <c r="O85" s="175">
        <v>0.0</v>
      </c>
      <c r="P85" s="175">
        <v>0.0</v>
      </c>
      <c r="Q85" s="175">
        <v>0.0</v>
      </c>
      <c r="R85" s="175">
        <v>0.0</v>
      </c>
      <c r="S85" s="175">
        <v>0.0</v>
      </c>
      <c r="T85" s="175">
        <v>0.0</v>
      </c>
      <c r="U85" s="175">
        <v>0.0</v>
      </c>
      <c r="V85" s="175">
        <v>0.0</v>
      </c>
      <c r="W85" s="175">
        <v>0.0</v>
      </c>
      <c r="X85" s="175">
        <v>0.0</v>
      </c>
      <c r="Y85" s="175">
        <v>0.0</v>
      </c>
      <c r="Z85" s="175">
        <v>0.0</v>
      </c>
      <c r="AA85" s="175">
        <v>0.0</v>
      </c>
      <c r="AB85" s="175">
        <v>0.0</v>
      </c>
      <c r="AC85" s="175">
        <v>0.0</v>
      </c>
      <c r="AD85" s="175">
        <v>0.0</v>
      </c>
      <c r="AE85" s="175">
        <v>0.0</v>
      </c>
      <c r="AF85" s="175">
        <v>0.0</v>
      </c>
      <c r="AG85" s="175">
        <v>0.0</v>
      </c>
      <c r="AH85" s="175">
        <v>0.0</v>
      </c>
      <c r="AI85" s="175">
        <v>2467.0</v>
      </c>
      <c r="AJ85" s="175">
        <v>0.0</v>
      </c>
      <c r="AK85" s="175">
        <v>0.0</v>
      </c>
      <c r="AL85" s="175">
        <v>0.0</v>
      </c>
      <c r="AM85" s="175">
        <v>0.0</v>
      </c>
      <c r="AN85" s="175">
        <v>0.0</v>
      </c>
      <c r="AO85" s="175">
        <v>0.0</v>
      </c>
      <c r="AP85" s="175">
        <v>0.0</v>
      </c>
      <c r="AQ85" s="175">
        <v>2505.0</v>
      </c>
      <c r="AR85" s="175">
        <v>0.0</v>
      </c>
      <c r="AS85" s="175">
        <v>0.0</v>
      </c>
      <c r="AT85" s="175">
        <v>0.0</v>
      </c>
      <c r="AU85" s="175">
        <v>0.0</v>
      </c>
      <c r="AV85" s="175">
        <v>0.0</v>
      </c>
      <c r="AW85" s="175">
        <v>0.0</v>
      </c>
      <c r="AX85" s="175">
        <v>0.0</v>
      </c>
      <c r="AY85" s="175">
        <v>0.0</v>
      </c>
      <c r="AZ85" s="175">
        <v>0.0</v>
      </c>
      <c r="BA85" s="175">
        <v>0.0</v>
      </c>
      <c r="BB85" s="175">
        <v>0.0</v>
      </c>
      <c r="BC85" s="175">
        <v>0.0</v>
      </c>
      <c r="BD85" s="175">
        <v>0.0</v>
      </c>
      <c r="BE85" s="175">
        <v>0.0</v>
      </c>
      <c r="BF85" s="175">
        <v>0.0</v>
      </c>
      <c r="BG85" s="175">
        <v>0.0</v>
      </c>
      <c r="BH85" s="175">
        <v>2537.0</v>
      </c>
      <c r="BI85" s="175">
        <v>0.0</v>
      </c>
      <c r="BJ85" s="175">
        <v>0.0</v>
      </c>
      <c r="BK85" s="175">
        <v>0.0</v>
      </c>
      <c r="BL85" s="175">
        <v>0.0</v>
      </c>
      <c r="BM85" s="175">
        <v>0.0</v>
      </c>
      <c r="BN85" s="175">
        <v>0.0</v>
      </c>
      <c r="BO85" s="175">
        <v>0.0</v>
      </c>
      <c r="BP85" s="175">
        <v>0.0</v>
      </c>
      <c r="BQ85" s="175">
        <v>0.0</v>
      </c>
      <c r="BR85" s="175">
        <v>0.0</v>
      </c>
      <c r="BS85" s="175">
        <v>0.0</v>
      </c>
      <c r="BT85" s="175">
        <v>0.0</v>
      </c>
      <c r="BU85" s="175">
        <v>0.0</v>
      </c>
      <c r="BV85" s="175">
        <v>0.0</v>
      </c>
      <c r="BW85" s="175">
        <v>0.0</v>
      </c>
      <c r="BX85" s="175">
        <v>0.0</v>
      </c>
      <c r="BY85" s="175">
        <v>0.0</v>
      </c>
      <c r="BZ85" s="175">
        <v>0.0</v>
      </c>
      <c r="CA85" s="175">
        <v>0.0</v>
      </c>
      <c r="CB85" s="175">
        <v>0.0</v>
      </c>
      <c r="CC85" s="175">
        <v>0.0</v>
      </c>
      <c r="CD85" s="175">
        <v>0.0</v>
      </c>
      <c r="CE85" s="175">
        <v>0.0</v>
      </c>
      <c r="CF85" s="175">
        <v>0.0</v>
      </c>
      <c r="CG85" s="175">
        <v>0.0</v>
      </c>
      <c r="CH85" s="175">
        <v>0.0</v>
      </c>
      <c r="CI85" s="175">
        <v>0.0</v>
      </c>
      <c r="CJ85" s="175">
        <v>0.0</v>
      </c>
      <c r="CK85" s="175">
        <v>2391.0</v>
      </c>
      <c r="CL85" s="175">
        <v>0.0</v>
      </c>
      <c r="CM85" s="175">
        <v>0.0</v>
      </c>
      <c r="CN85" s="175">
        <v>0.0</v>
      </c>
      <c r="CO85" s="175">
        <v>0.0</v>
      </c>
      <c r="CP85" s="175">
        <v>0.0</v>
      </c>
      <c r="CQ85" s="175">
        <v>0.0</v>
      </c>
      <c r="CR85" s="175">
        <v>0.0</v>
      </c>
      <c r="CS85" s="175">
        <v>0.0</v>
      </c>
      <c r="CT85" s="175">
        <v>0.0</v>
      </c>
      <c r="CU85" s="175">
        <v>0.0</v>
      </c>
      <c r="CV85" s="175">
        <v>2467.0</v>
      </c>
      <c r="CW85" s="175">
        <v>0.0</v>
      </c>
      <c r="CX85" s="175">
        <v>0.0</v>
      </c>
      <c r="CY85" s="175">
        <v>0.0</v>
      </c>
      <c r="CZ85" s="175">
        <v>0.0</v>
      </c>
      <c r="DA85" s="175">
        <v>0.0</v>
      </c>
      <c r="DB85" s="175">
        <v>0.0</v>
      </c>
      <c r="DC85" s="175">
        <v>0.0</v>
      </c>
      <c r="DD85" s="175">
        <v>0.0</v>
      </c>
      <c r="DE85" s="175">
        <v>2368.0</v>
      </c>
      <c r="DF85" s="175">
        <v>0.0</v>
      </c>
      <c r="DG85" s="175">
        <v>0.0</v>
      </c>
      <c r="DH85" s="175">
        <v>0.0</v>
      </c>
      <c r="DI85" s="175">
        <v>0.0</v>
      </c>
      <c r="DJ85" s="175">
        <v>0.0</v>
      </c>
      <c r="DK85" s="175">
        <v>0.0</v>
      </c>
      <c r="DL85" s="175">
        <v>0.0</v>
      </c>
      <c r="DM85" s="175">
        <v>2537.0</v>
      </c>
      <c r="DN85" s="175">
        <v>0.0</v>
      </c>
      <c r="DO85" s="175">
        <v>0.0</v>
      </c>
      <c r="DP85" s="175">
        <v>0.0</v>
      </c>
      <c r="DQ85" s="175">
        <v>0.0</v>
      </c>
      <c r="DR85" s="175">
        <v>0.0</v>
      </c>
      <c r="DS85" s="175">
        <v>2343.0</v>
      </c>
      <c r="DT85" s="175">
        <v>0.0</v>
      </c>
      <c r="DU85" s="175">
        <v>0.0</v>
      </c>
      <c r="DV85" s="175">
        <v>0.0</v>
      </c>
      <c r="DW85" s="175">
        <v>0.0</v>
      </c>
      <c r="DX85" s="175">
        <v>0.0</v>
      </c>
      <c r="DY85" s="175">
        <v>2505.0</v>
      </c>
      <c r="DZ85" s="175">
        <v>0.0</v>
      </c>
      <c r="EA85" s="175">
        <v>0.0</v>
      </c>
      <c r="EB85" s="175">
        <v>0.0</v>
      </c>
      <c r="EC85" s="175">
        <v>0.0</v>
      </c>
      <c r="ED85" s="175">
        <v>2498.0</v>
      </c>
      <c r="EE85" s="175">
        <v>0.0</v>
      </c>
      <c r="EF85" s="175">
        <v>0.0</v>
      </c>
      <c r="EG85" s="175">
        <v>0.0</v>
      </c>
      <c r="EH85" s="175">
        <v>0.0</v>
      </c>
      <c r="EI85" s="175">
        <v>0.0</v>
      </c>
      <c r="EJ85" s="175">
        <v>0.0</v>
      </c>
      <c r="EK85" s="175">
        <v>0.0</v>
      </c>
      <c r="EL85" s="175">
        <v>0.0</v>
      </c>
      <c r="EM85" s="176">
        <v>0.0</v>
      </c>
      <c r="EN85" s="177">
        <f t="shared" si="1"/>
        <v>0</v>
      </c>
      <c r="EO85" s="178"/>
      <c r="EP85" s="178"/>
      <c r="EQ85" s="178"/>
      <c r="ER85" s="178"/>
      <c r="ES85" s="178"/>
      <c r="ET85" s="178"/>
      <c r="EU85" s="178"/>
      <c r="EV85" s="178"/>
      <c r="EW85" s="178"/>
      <c r="EX85" s="178"/>
      <c r="EY85" s="178"/>
      <c r="EZ85" s="178"/>
      <c r="FA85" s="178"/>
      <c r="FB85" s="178"/>
      <c r="FC85" s="178"/>
      <c r="FD85" s="178"/>
      <c r="FE85" s="178"/>
      <c r="FF85" s="178"/>
      <c r="FG85" s="178"/>
      <c r="FH85" s="178"/>
      <c r="FI85" s="178"/>
      <c r="FJ85" s="178"/>
      <c r="FK85" s="178"/>
      <c r="FL85" s="178"/>
      <c r="FM85" s="178"/>
      <c r="FN85" s="178"/>
      <c r="FO85" s="178"/>
      <c r="FP85" s="178"/>
      <c r="FQ85" s="178"/>
      <c r="FR85" s="178"/>
      <c r="FS85" s="178"/>
      <c r="FT85" s="178"/>
      <c r="FU85" s="178"/>
      <c r="FV85" s="178"/>
      <c r="FW85" s="178"/>
      <c r="FX85" s="178"/>
      <c r="FY85" s="178"/>
      <c r="FZ85" s="178"/>
      <c r="GA85" s="178"/>
      <c r="GB85" s="178"/>
      <c r="GC85" s="178"/>
      <c r="GD85" s="178"/>
      <c r="GE85" s="178"/>
      <c r="GF85" s="178"/>
      <c r="GG85" s="178"/>
      <c r="GH85" s="178"/>
      <c r="GI85" s="178"/>
      <c r="GJ85" s="178"/>
      <c r="GK85" s="178"/>
      <c r="GL85" s="178"/>
      <c r="GM85" s="178"/>
      <c r="GN85" s="178"/>
      <c r="GO85" s="178"/>
      <c r="GP85" s="178"/>
      <c r="GQ85" s="178"/>
      <c r="GR85" s="178"/>
      <c r="GS85" s="178"/>
      <c r="GT85" s="178"/>
      <c r="GU85" s="178"/>
      <c r="GV85" s="178"/>
      <c r="GW85" s="178"/>
      <c r="GX85" s="178"/>
      <c r="GY85" s="178"/>
      <c r="GZ85" s="178"/>
      <c r="HA85" s="178"/>
      <c r="HB85" s="178"/>
      <c r="HC85" s="178"/>
      <c r="HD85" s="178"/>
      <c r="HE85" s="178"/>
      <c r="HF85" s="178"/>
      <c r="HG85" s="178"/>
      <c r="HH85" s="178"/>
      <c r="HI85" s="178"/>
      <c r="HJ85" s="178"/>
      <c r="HK85" s="178"/>
      <c r="HL85" s="178"/>
      <c r="HM85" s="178"/>
      <c r="HN85" s="178"/>
      <c r="HO85" s="178"/>
      <c r="HP85" s="178"/>
      <c r="HQ85" s="178"/>
      <c r="HR85" s="178"/>
      <c r="HS85" s="178"/>
      <c r="HT85" s="178"/>
      <c r="HU85" s="178"/>
      <c r="HV85" s="178"/>
      <c r="HW85" s="178"/>
      <c r="HX85" s="178"/>
      <c r="HY85" s="178"/>
      <c r="HZ85" s="178"/>
      <c r="IA85" s="178"/>
      <c r="IB85" s="178"/>
      <c r="IC85" s="178"/>
      <c r="ID85" s="178"/>
      <c r="IE85" s="178"/>
      <c r="IF85" s="178"/>
      <c r="IG85" s="178"/>
      <c r="IH85" s="178"/>
      <c r="II85" s="178"/>
      <c r="IJ85" s="178"/>
      <c r="IK85" s="178"/>
      <c r="IL85" s="178"/>
      <c r="IM85" s="178"/>
      <c r="IN85" s="178"/>
      <c r="IO85" s="178"/>
      <c r="IP85" s="178"/>
      <c r="IQ85" s="178"/>
      <c r="IR85" s="178"/>
      <c r="IS85" s="178"/>
      <c r="IT85" s="178"/>
      <c r="IU85" s="178"/>
      <c r="IV85" s="178"/>
      <c r="IW85" s="178"/>
      <c r="IX85" s="178"/>
      <c r="IY85" s="178"/>
      <c r="IZ85" s="178"/>
      <c r="JA85" s="178"/>
      <c r="JB85" s="178"/>
      <c r="JC85" s="178"/>
      <c r="JD85" s="178"/>
      <c r="JE85" s="178"/>
      <c r="JF85" s="178"/>
      <c r="JG85" s="178"/>
      <c r="JH85" s="178"/>
      <c r="JI85" s="178"/>
      <c r="JJ85" s="178"/>
      <c r="JK85" s="178"/>
      <c r="JL85" s="178"/>
      <c r="JM85" s="178"/>
      <c r="JN85" s="178"/>
      <c r="JO85" s="178"/>
      <c r="JP85" s="178"/>
      <c r="JQ85" s="178"/>
      <c r="JR85" s="178"/>
      <c r="JS85" s="178"/>
      <c r="JT85" s="178"/>
      <c r="JU85" s="178"/>
      <c r="JV85" s="178"/>
      <c r="JW85" s="178"/>
    </row>
    <row r="86">
      <c r="A86" s="50" t="s">
        <v>310</v>
      </c>
      <c r="B86" s="83" t="s">
        <v>479</v>
      </c>
      <c r="C86" s="50">
        <v>1811136.0</v>
      </c>
      <c r="D86" s="175">
        <v>0.0</v>
      </c>
      <c r="E86" s="175">
        <v>0.0</v>
      </c>
      <c r="F86" s="175">
        <v>0.0</v>
      </c>
      <c r="G86" s="175">
        <v>0.0</v>
      </c>
      <c r="H86" s="175">
        <v>34.0</v>
      </c>
      <c r="I86" s="175">
        <v>0.0</v>
      </c>
      <c r="J86" s="175">
        <v>0.0</v>
      </c>
      <c r="K86" s="175">
        <v>0.0</v>
      </c>
      <c r="L86" s="175">
        <v>0.0</v>
      </c>
      <c r="M86" s="175">
        <v>33.0</v>
      </c>
      <c r="N86" s="175">
        <v>0.0</v>
      </c>
      <c r="O86" s="175">
        <v>0.0</v>
      </c>
      <c r="P86" s="175">
        <v>0.0</v>
      </c>
      <c r="Q86" s="175">
        <v>0.0</v>
      </c>
      <c r="R86" s="175">
        <v>31.0</v>
      </c>
      <c r="S86" s="175">
        <v>0.0</v>
      </c>
      <c r="T86" s="175">
        <v>0.0</v>
      </c>
      <c r="U86" s="175">
        <v>0.0</v>
      </c>
      <c r="V86" s="175">
        <v>0.0</v>
      </c>
      <c r="W86" s="175">
        <v>0.0</v>
      </c>
      <c r="X86" s="175">
        <v>0.0</v>
      </c>
      <c r="Y86" s="175">
        <v>0.0</v>
      </c>
      <c r="Z86" s="175">
        <v>0.0</v>
      </c>
      <c r="AA86" s="175">
        <v>34.0</v>
      </c>
      <c r="AB86" s="175">
        <v>0.0</v>
      </c>
      <c r="AC86" s="175">
        <v>0.0</v>
      </c>
      <c r="AD86" s="175">
        <v>0.0</v>
      </c>
      <c r="AE86" s="175">
        <v>0.0</v>
      </c>
      <c r="AF86" s="175">
        <v>0.0</v>
      </c>
      <c r="AG86" s="175">
        <v>0.0</v>
      </c>
      <c r="AH86" s="175">
        <v>0.0</v>
      </c>
      <c r="AI86" s="175">
        <v>0.0</v>
      </c>
      <c r="AJ86" s="175">
        <v>0.0</v>
      </c>
      <c r="AK86" s="175">
        <v>0.0</v>
      </c>
      <c r="AL86" s="175">
        <v>0.0</v>
      </c>
      <c r="AM86" s="175">
        <v>0.0</v>
      </c>
      <c r="AN86" s="175">
        <v>0.0</v>
      </c>
      <c r="AO86" s="175">
        <v>0.0</v>
      </c>
      <c r="AP86" s="175">
        <v>0.0</v>
      </c>
      <c r="AQ86" s="175">
        <v>0.0</v>
      </c>
      <c r="AR86" s="175">
        <v>0.0</v>
      </c>
      <c r="AS86" s="175">
        <v>0.0</v>
      </c>
      <c r="AT86" s="175">
        <v>0.0</v>
      </c>
      <c r="AU86" s="175">
        <v>0.0</v>
      </c>
      <c r="AV86" s="175">
        <v>0.0</v>
      </c>
      <c r="AW86" s="175">
        <v>0.0</v>
      </c>
      <c r="AX86" s="175">
        <v>0.0</v>
      </c>
      <c r="AY86" s="175">
        <v>0.0</v>
      </c>
      <c r="AZ86" s="175">
        <v>0.0</v>
      </c>
      <c r="BA86" s="175">
        <v>0.0</v>
      </c>
      <c r="BB86" s="175">
        <v>0.0</v>
      </c>
      <c r="BC86" s="175">
        <v>0.0</v>
      </c>
      <c r="BD86" s="175">
        <v>0.0</v>
      </c>
      <c r="BE86" s="175">
        <v>0.0</v>
      </c>
      <c r="BF86" s="175">
        <v>0.0</v>
      </c>
      <c r="BG86" s="175">
        <v>0.0</v>
      </c>
      <c r="BH86" s="175">
        <v>0.0</v>
      </c>
      <c r="BI86" s="175">
        <v>0.0</v>
      </c>
      <c r="BJ86" s="175">
        <v>34.0</v>
      </c>
      <c r="BK86" s="175">
        <v>0.0</v>
      </c>
      <c r="BL86" s="175">
        <v>0.0</v>
      </c>
      <c r="BM86" s="175">
        <v>0.0</v>
      </c>
      <c r="BN86" s="175">
        <v>0.0</v>
      </c>
      <c r="BO86" s="175">
        <v>0.0</v>
      </c>
      <c r="BP86" s="175">
        <v>0.0</v>
      </c>
      <c r="BQ86" s="175">
        <v>0.0</v>
      </c>
      <c r="BR86" s="175">
        <v>0.0</v>
      </c>
      <c r="BS86" s="175">
        <v>0.0</v>
      </c>
      <c r="BT86" s="175">
        <v>0.0</v>
      </c>
      <c r="BU86" s="175">
        <v>0.0</v>
      </c>
      <c r="BV86" s="175">
        <v>0.0</v>
      </c>
      <c r="BW86" s="175">
        <v>0.0</v>
      </c>
      <c r="BX86" s="175">
        <v>0.0</v>
      </c>
      <c r="BY86" s="175">
        <v>0.0</v>
      </c>
      <c r="BZ86" s="175">
        <v>0.0</v>
      </c>
      <c r="CA86" s="175">
        <v>0.0</v>
      </c>
      <c r="CB86" s="175">
        <v>0.0</v>
      </c>
      <c r="CC86" s="175">
        <v>0.0</v>
      </c>
      <c r="CD86" s="175">
        <v>0.0</v>
      </c>
      <c r="CE86" s="175">
        <v>0.0</v>
      </c>
      <c r="CF86" s="175">
        <v>0.0</v>
      </c>
      <c r="CG86" s="175">
        <v>0.0</v>
      </c>
      <c r="CH86" s="175">
        <v>0.0</v>
      </c>
      <c r="CI86" s="175">
        <v>0.0</v>
      </c>
      <c r="CJ86" s="175">
        <v>0.0</v>
      </c>
      <c r="CK86" s="175">
        <v>0.0</v>
      </c>
      <c r="CL86" s="175">
        <v>0.0</v>
      </c>
      <c r="CM86" s="175">
        <v>0.0</v>
      </c>
      <c r="CN86" s="175">
        <v>0.0</v>
      </c>
      <c r="CO86" s="175">
        <v>0.0</v>
      </c>
      <c r="CP86" s="175">
        <v>0.0</v>
      </c>
      <c r="CQ86" s="175">
        <v>0.0</v>
      </c>
      <c r="CR86" s="175">
        <v>0.0</v>
      </c>
      <c r="CS86" s="175">
        <v>0.0</v>
      </c>
      <c r="CT86" s="175">
        <v>0.0</v>
      </c>
      <c r="CU86" s="175">
        <v>0.0</v>
      </c>
      <c r="CV86" s="175">
        <v>0.0</v>
      </c>
      <c r="CW86" s="175">
        <v>0.0</v>
      </c>
      <c r="CX86" s="175">
        <v>0.0</v>
      </c>
      <c r="CY86" s="175">
        <v>0.0</v>
      </c>
      <c r="CZ86" s="175">
        <v>0.0</v>
      </c>
      <c r="DA86" s="175">
        <v>0.0</v>
      </c>
      <c r="DB86" s="175">
        <v>0.0</v>
      </c>
      <c r="DC86" s="175">
        <v>0.0</v>
      </c>
      <c r="DD86" s="175">
        <v>0.0</v>
      </c>
      <c r="DE86" s="175">
        <v>0.0</v>
      </c>
      <c r="DF86" s="175">
        <v>0.0</v>
      </c>
      <c r="DG86" s="175">
        <v>0.0</v>
      </c>
      <c r="DH86" s="175">
        <v>0.0</v>
      </c>
      <c r="DI86" s="175">
        <v>0.0</v>
      </c>
      <c r="DJ86" s="175">
        <v>0.0</v>
      </c>
      <c r="DK86" s="175">
        <v>0.0</v>
      </c>
      <c r="DL86" s="175">
        <v>0.0</v>
      </c>
      <c r="DM86" s="175">
        <v>0.0</v>
      </c>
      <c r="DN86" s="175">
        <v>0.0</v>
      </c>
      <c r="DO86" s="175">
        <v>0.0</v>
      </c>
      <c r="DP86" s="175">
        <v>0.0</v>
      </c>
      <c r="DQ86" s="175">
        <v>0.0</v>
      </c>
      <c r="DR86" s="175">
        <v>0.0</v>
      </c>
      <c r="DS86" s="175">
        <v>0.0</v>
      </c>
      <c r="DT86" s="175">
        <v>0.0</v>
      </c>
      <c r="DU86" s="175">
        <v>0.0</v>
      </c>
      <c r="DV86" s="175">
        <v>0.0</v>
      </c>
      <c r="DW86" s="175">
        <v>0.0</v>
      </c>
      <c r="DX86" s="175">
        <v>0.0</v>
      </c>
      <c r="DY86" s="175">
        <v>0.0</v>
      </c>
      <c r="DZ86" s="175">
        <v>0.0</v>
      </c>
      <c r="EA86" s="175">
        <v>0.0</v>
      </c>
      <c r="EB86" s="175">
        <v>0.0</v>
      </c>
      <c r="EC86" s="175">
        <v>0.0</v>
      </c>
      <c r="ED86" s="175">
        <v>0.0</v>
      </c>
      <c r="EE86" s="175">
        <v>0.0</v>
      </c>
      <c r="EF86" s="175">
        <v>32.0</v>
      </c>
      <c r="EG86" s="175">
        <v>0.0</v>
      </c>
      <c r="EH86" s="175">
        <v>0.0</v>
      </c>
      <c r="EI86" s="175">
        <v>0.0</v>
      </c>
      <c r="EJ86" s="175">
        <v>30.0</v>
      </c>
      <c r="EK86" s="175">
        <v>0.0</v>
      </c>
      <c r="EL86" s="175">
        <v>0.0</v>
      </c>
      <c r="EM86" s="176">
        <v>0.0</v>
      </c>
      <c r="EN86" s="177">
        <f t="shared" si="1"/>
        <v>0</v>
      </c>
      <c r="EO86" s="178"/>
      <c r="EP86" s="178"/>
      <c r="EQ86" s="178"/>
      <c r="ER86" s="178"/>
      <c r="ES86" s="178"/>
      <c r="ET86" s="178"/>
      <c r="EU86" s="178"/>
      <c r="EV86" s="178"/>
      <c r="EW86" s="178"/>
      <c r="EX86" s="178"/>
      <c r="EY86" s="178"/>
      <c r="EZ86" s="178"/>
      <c r="FA86" s="178"/>
      <c r="FB86" s="178"/>
      <c r="FC86" s="178"/>
      <c r="FD86" s="178"/>
      <c r="FE86" s="178"/>
      <c r="FF86" s="178"/>
      <c r="FG86" s="178"/>
      <c r="FH86" s="178"/>
      <c r="FI86" s="178"/>
      <c r="FJ86" s="178"/>
      <c r="FK86" s="178"/>
      <c r="FL86" s="178"/>
      <c r="FM86" s="178"/>
      <c r="FN86" s="178"/>
      <c r="FO86" s="178"/>
      <c r="FP86" s="178"/>
      <c r="FQ86" s="178"/>
      <c r="FR86" s="178"/>
      <c r="FS86" s="178"/>
      <c r="FT86" s="178"/>
      <c r="FU86" s="178"/>
      <c r="FV86" s="178"/>
      <c r="FW86" s="178"/>
      <c r="FX86" s="178"/>
      <c r="FY86" s="178"/>
      <c r="FZ86" s="178"/>
      <c r="GA86" s="178"/>
      <c r="GB86" s="178"/>
      <c r="GC86" s="178"/>
      <c r="GD86" s="178"/>
      <c r="GE86" s="178"/>
      <c r="GF86" s="178"/>
      <c r="GG86" s="178"/>
      <c r="GH86" s="178"/>
      <c r="GI86" s="178"/>
      <c r="GJ86" s="178"/>
      <c r="GK86" s="178"/>
      <c r="GL86" s="178"/>
      <c r="GM86" s="178"/>
      <c r="GN86" s="178"/>
      <c r="GO86" s="178"/>
      <c r="GP86" s="178"/>
      <c r="GQ86" s="178"/>
      <c r="GR86" s="178"/>
      <c r="GS86" s="178"/>
      <c r="GT86" s="178"/>
      <c r="GU86" s="178"/>
      <c r="GV86" s="178"/>
      <c r="GW86" s="178"/>
      <c r="GX86" s="178"/>
      <c r="GY86" s="178"/>
      <c r="GZ86" s="178"/>
      <c r="HA86" s="178"/>
      <c r="HB86" s="178"/>
      <c r="HC86" s="178"/>
      <c r="HD86" s="178"/>
      <c r="HE86" s="178"/>
      <c r="HF86" s="178"/>
      <c r="HG86" s="178"/>
      <c r="HH86" s="178"/>
      <c r="HI86" s="178"/>
      <c r="HJ86" s="178"/>
      <c r="HK86" s="178"/>
      <c r="HL86" s="178"/>
      <c r="HM86" s="178"/>
      <c r="HN86" s="178"/>
      <c r="HO86" s="178"/>
      <c r="HP86" s="178"/>
      <c r="HQ86" s="178"/>
      <c r="HR86" s="178"/>
      <c r="HS86" s="178"/>
      <c r="HT86" s="178"/>
      <c r="HU86" s="178"/>
      <c r="HV86" s="178"/>
      <c r="HW86" s="178"/>
      <c r="HX86" s="178"/>
      <c r="HY86" s="178"/>
      <c r="HZ86" s="178"/>
      <c r="IA86" s="178"/>
      <c r="IB86" s="178"/>
      <c r="IC86" s="178"/>
      <c r="ID86" s="178"/>
      <c r="IE86" s="178"/>
      <c r="IF86" s="178"/>
      <c r="IG86" s="178"/>
      <c r="IH86" s="178"/>
      <c r="II86" s="178"/>
      <c r="IJ86" s="178"/>
      <c r="IK86" s="178"/>
      <c r="IL86" s="178"/>
      <c r="IM86" s="178"/>
      <c r="IN86" s="178"/>
      <c r="IO86" s="178"/>
      <c r="IP86" s="178"/>
      <c r="IQ86" s="178"/>
      <c r="IR86" s="178"/>
      <c r="IS86" s="178"/>
      <c r="IT86" s="178"/>
      <c r="IU86" s="178"/>
      <c r="IV86" s="178"/>
      <c r="IW86" s="178"/>
      <c r="IX86" s="178"/>
      <c r="IY86" s="178"/>
      <c r="IZ86" s="178"/>
      <c r="JA86" s="178"/>
      <c r="JB86" s="178"/>
      <c r="JC86" s="178"/>
      <c r="JD86" s="178"/>
      <c r="JE86" s="178"/>
      <c r="JF86" s="178"/>
      <c r="JG86" s="178"/>
      <c r="JH86" s="178"/>
      <c r="JI86" s="178"/>
      <c r="JJ86" s="178"/>
      <c r="JK86" s="178"/>
      <c r="JL86" s="178"/>
      <c r="JM86" s="178"/>
      <c r="JN86" s="178"/>
      <c r="JO86" s="178"/>
      <c r="JP86" s="178"/>
      <c r="JQ86" s="178"/>
      <c r="JR86" s="178"/>
      <c r="JS86" s="178"/>
      <c r="JT86" s="178"/>
      <c r="JU86" s="178"/>
      <c r="JV86" s="178"/>
      <c r="JW86" s="178"/>
    </row>
    <row r="87">
      <c r="A87" s="50" t="s">
        <v>310</v>
      </c>
      <c r="B87" s="83" t="s">
        <v>479</v>
      </c>
      <c r="C87" s="50">
        <v>1811138.0</v>
      </c>
      <c r="D87" s="175">
        <v>0.0</v>
      </c>
      <c r="E87" s="175">
        <v>0.0</v>
      </c>
      <c r="F87" s="175">
        <v>0.0</v>
      </c>
      <c r="G87" s="175">
        <v>0.0</v>
      </c>
      <c r="H87" s="175">
        <v>714.0</v>
      </c>
      <c r="I87" s="175">
        <v>0.0</v>
      </c>
      <c r="J87" s="175">
        <v>0.0</v>
      </c>
      <c r="K87" s="175">
        <v>0.0</v>
      </c>
      <c r="L87" s="175">
        <v>0.0</v>
      </c>
      <c r="M87" s="175">
        <v>700.0</v>
      </c>
      <c r="N87" s="175">
        <v>0.0</v>
      </c>
      <c r="O87" s="175">
        <v>0.0</v>
      </c>
      <c r="P87" s="175">
        <v>0.0</v>
      </c>
      <c r="Q87" s="175">
        <v>0.0</v>
      </c>
      <c r="R87" s="175">
        <v>660.0</v>
      </c>
      <c r="S87" s="175">
        <v>0.0</v>
      </c>
      <c r="T87" s="175">
        <v>0.0</v>
      </c>
      <c r="U87" s="175">
        <v>0.0</v>
      </c>
      <c r="V87" s="175">
        <v>0.0</v>
      </c>
      <c r="W87" s="175">
        <v>0.0</v>
      </c>
      <c r="X87" s="175">
        <v>0.0</v>
      </c>
      <c r="Y87" s="175">
        <v>0.0</v>
      </c>
      <c r="Z87" s="175">
        <v>0.0</v>
      </c>
      <c r="AA87" s="175">
        <v>707.0</v>
      </c>
      <c r="AB87" s="175">
        <v>0.0</v>
      </c>
      <c r="AC87" s="175">
        <v>0.0</v>
      </c>
      <c r="AD87" s="175">
        <v>0.0</v>
      </c>
      <c r="AE87" s="175">
        <v>0.0</v>
      </c>
      <c r="AF87" s="175">
        <v>0.0</v>
      </c>
      <c r="AG87" s="175">
        <v>0.0</v>
      </c>
      <c r="AH87" s="175">
        <v>0.0</v>
      </c>
      <c r="AI87" s="175">
        <v>0.0</v>
      </c>
      <c r="AJ87" s="175">
        <v>0.0</v>
      </c>
      <c r="AK87" s="175">
        <v>0.0</v>
      </c>
      <c r="AL87" s="175">
        <v>0.0</v>
      </c>
      <c r="AM87" s="175">
        <v>0.0</v>
      </c>
      <c r="AN87" s="175">
        <v>0.0</v>
      </c>
      <c r="AO87" s="175">
        <v>0.0</v>
      </c>
      <c r="AP87" s="175">
        <v>0.0</v>
      </c>
      <c r="AQ87" s="175">
        <v>0.0</v>
      </c>
      <c r="AR87" s="175">
        <v>0.0</v>
      </c>
      <c r="AS87" s="175">
        <v>0.0</v>
      </c>
      <c r="AT87" s="175">
        <v>0.0</v>
      </c>
      <c r="AU87" s="175">
        <v>0.0</v>
      </c>
      <c r="AV87" s="175">
        <v>0.0</v>
      </c>
      <c r="AW87" s="175">
        <v>0.0</v>
      </c>
      <c r="AX87" s="175">
        <v>0.0</v>
      </c>
      <c r="AY87" s="175">
        <v>0.0</v>
      </c>
      <c r="AZ87" s="175">
        <v>0.0</v>
      </c>
      <c r="BA87" s="175">
        <v>0.0</v>
      </c>
      <c r="BB87" s="175">
        <v>0.0</v>
      </c>
      <c r="BC87" s="175">
        <v>0.0</v>
      </c>
      <c r="BD87" s="175">
        <v>0.0</v>
      </c>
      <c r="BE87" s="175">
        <v>0.0</v>
      </c>
      <c r="BF87" s="175">
        <v>0.0</v>
      </c>
      <c r="BG87" s="175">
        <v>0.0</v>
      </c>
      <c r="BH87" s="175">
        <v>0.0</v>
      </c>
      <c r="BI87" s="175">
        <v>0.0</v>
      </c>
      <c r="BJ87" s="175">
        <v>0.0</v>
      </c>
      <c r="BK87" s="175">
        <v>756.0</v>
      </c>
      <c r="BL87" s="175">
        <v>0.0</v>
      </c>
      <c r="BM87" s="175">
        <v>0.0</v>
      </c>
      <c r="BN87" s="175">
        <v>0.0</v>
      </c>
      <c r="BO87" s="175">
        <v>0.0</v>
      </c>
      <c r="BP87" s="175">
        <v>0.0</v>
      </c>
      <c r="BQ87" s="175">
        <v>0.0</v>
      </c>
      <c r="BR87" s="175">
        <v>0.0</v>
      </c>
      <c r="BS87" s="175">
        <v>0.0</v>
      </c>
      <c r="BT87" s="175">
        <v>0.0</v>
      </c>
      <c r="BU87" s="175">
        <v>0.0</v>
      </c>
      <c r="BV87" s="175">
        <v>0.0</v>
      </c>
      <c r="BW87" s="175">
        <v>0.0</v>
      </c>
      <c r="BX87" s="175">
        <v>0.0</v>
      </c>
      <c r="BY87" s="175">
        <v>0.0</v>
      </c>
      <c r="BZ87" s="175">
        <v>0.0</v>
      </c>
      <c r="CA87" s="175">
        <v>0.0</v>
      </c>
      <c r="CB87" s="175">
        <v>0.0</v>
      </c>
      <c r="CC87" s="175">
        <v>0.0</v>
      </c>
      <c r="CD87" s="175">
        <v>0.0</v>
      </c>
      <c r="CE87" s="175">
        <v>0.0</v>
      </c>
      <c r="CF87" s="175">
        <v>0.0</v>
      </c>
      <c r="CG87" s="175">
        <v>0.0</v>
      </c>
      <c r="CH87" s="175">
        <v>0.0</v>
      </c>
      <c r="CI87" s="175">
        <v>0.0</v>
      </c>
      <c r="CJ87" s="175">
        <v>0.0</v>
      </c>
      <c r="CK87" s="175">
        <v>0.0</v>
      </c>
      <c r="CL87" s="175">
        <v>0.0</v>
      </c>
      <c r="CM87" s="175">
        <v>0.0</v>
      </c>
      <c r="CN87" s="175">
        <v>0.0</v>
      </c>
      <c r="CO87" s="175">
        <v>0.0</v>
      </c>
      <c r="CP87" s="175">
        <v>0.0</v>
      </c>
      <c r="CQ87" s="175">
        <v>0.0</v>
      </c>
      <c r="CR87" s="175">
        <v>0.0</v>
      </c>
      <c r="CS87" s="175">
        <v>0.0</v>
      </c>
      <c r="CT87" s="175">
        <v>0.0</v>
      </c>
      <c r="CU87" s="175">
        <v>0.0</v>
      </c>
      <c r="CV87" s="175">
        <v>0.0</v>
      </c>
      <c r="CW87" s="175">
        <v>0.0</v>
      </c>
      <c r="CX87" s="175">
        <v>0.0</v>
      </c>
      <c r="CY87" s="175">
        <v>0.0</v>
      </c>
      <c r="CZ87" s="175">
        <v>0.0</v>
      </c>
      <c r="DA87" s="175">
        <v>0.0</v>
      </c>
      <c r="DB87" s="175">
        <v>0.0</v>
      </c>
      <c r="DC87" s="175">
        <v>0.0</v>
      </c>
      <c r="DD87" s="175">
        <v>0.0</v>
      </c>
      <c r="DE87" s="175">
        <v>0.0</v>
      </c>
      <c r="DF87" s="175">
        <v>0.0</v>
      </c>
      <c r="DG87" s="175">
        <v>0.0</v>
      </c>
      <c r="DH87" s="175">
        <v>0.0</v>
      </c>
      <c r="DI87" s="175">
        <v>0.0</v>
      </c>
      <c r="DJ87" s="175">
        <v>0.0</v>
      </c>
      <c r="DK87" s="175">
        <v>0.0</v>
      </c>
      <c r="DL87" s="175">
        <v>0.0</v>
      </c>
      <c r="DM87" s="175">
        <v>0.0</v>
      </c>
      <c r="DN87" s="175">
        <v>0.0</v>
      </c>
      <c r="DO87" s="175">
        <v>0.0</v>
      </c>
      <c r="DP87" s="175">
        <v>0.0</v>
      </c>
      <c r="DQ87" s="175">
        <v>0.0</v>
      </c>
      <c r="DR87" s="175">
        <v>0.0</v>
      </c>
      <c r="DS87" s="175">
        <v>0.0</v>
      </c>
      <c r="DT87" s="175">
        <v>0.0</v>
      </c>
      <c r="DU87" s="175">
        <v>0.0</v>
      </c>
      <c r="DV87" s="175">
        <v>0.0</v>
      </c>
      <c r="DW87" s="175">
        <v>0.0</v>
      </c>
      <c r="DX87" s="175">
        <v>0.0</v>
      </c>
      <c r="DY87" s="175">
        <v>0.0</v>
      </c>
      <c r="DZ87" s="175">
        <v>0.0</v>
      </c>
      <c r="EA87" s="175">
        <v>0.0</v>
      </c>
      <c r="EB87" s="175">
        <v>0.0</v>
      </c>
      <c r="EC87" s="175">
        <v>0.0</v>
      </c>
      <c r="ED87" s="175">
        <v>0.0</v>
      </c>
      <c r="EE87" s="175">
        <v>0.0</v>
      </c>
      <c r="EF87" s="175">
        <v>0.0</v>
      </c>
      <c r="EG87" s="175">
        <v>665.0</v>
      </c>
      <c r="EH87" s="175">
        <v>0.0</v>
      </c>
      <c r="EI87" s="175">
        <v>0.0</v>
      </c>
      <c r="EJ87" s="175">
        <v>0.0</v>
      </c>
      <c r="EK87" s="175">
        <v>0.0</v>
      </c>
      <c r="EL87" s="175">
        <v>735.0</v>
      </c>
      <c r="EM87" s="176">
        <v>0.0</v>
      </c>
      <c r="EN87" s="177">
        <f t="shared" si="1"/>
        <v>0</v>
      </c>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8"/>
      <c r="GV87" s="178"/>
      <c r="GW87" s="178"/>
      <c r="GX87" s="178"/>
      <c r="GY87" s="178"/>
      <c r="GZ87" s="178"/>
      <c r="HA87" s="178"/>
      <c r="HB87" s="178"/>
      <c r="HC87" s="178"/>
      <c r="HD87" s="178"/>
      <c r="HE87" s="178"/>
      <c r="HF87" s="178"/>
      <c r="HG87" s="178"/>
      <c r="HH87" s="178"/>
      <c r="HI87" s="178"/>
      <c r="HJ87" s="178"/>
      <c r="HK87" s="178"/>
      <c r="HL87" s="178"/>
      <c r="HM87" s="178"/>
      <c r="HN87" s="178"/>
      <c r="HO87" s="178"/>
      <c r="HP87" s="178"/>
      <c r="HQ87" s="178"/>
      <c r="HR87" s="178"/>
      <c r="HS87" s="178"/>
      <c r="HT87" s="178"/>
      <c r="HU87" s="178"/>
      <c r="HV87" s="178"/>
      <c r="HW87" s="178"/>
      <c r="HX87" s="178"/>
      <c r="HY87" s="178"/>
      <c r="HZ87" s="178"/>
      <c r="IA87" s="178"/>
      <c r="IB87" s="178"/>
      <c r="IC87" s="178"/>
      <c r="ID87" s="178"/>
      <c r="IE87" s="178"/>
      <c r="IF87" s="178"/>
      <c r="IG87" s="178"/>
      <c r="IH87" s="178"/>
      <c r="II87" s="178"/>
      <c r="IJ87" s="178"/>
      <c r="IK87" s="178"/>
      <c r="IL87" s="178"/>
      <c r="IM87" s="178"/>
      <c r="IN87" s="178"/>
      <c r="IO87" s="178"/>
      <c r="IP87" s="178"/>
      <c r="IQ87" s="178"/>
      <c r="IR87" s="178"/>
      <c r="IS87" s="178"/>
      <c r="IT87" s="178"/>
      <c r="IU87" s="178"/>
      <c r="IV87" s="178"/>
      <c r="IW87" s="178"/>
      <c r="IX87" s="178"/>
      <c r="IY87" s="178"/>
      <c r="IZ87" s="178"/>
      <c r="JA87" s="178"/>
      <c r="JB87" s="178"/>
      <c r="JC87" s="178"/>
      <c r="JD87" s="178"/>
      <c r="JE87" s="178"/>
      <c r="JF87" s="178"/>
      <c r="JG87" s="178"/>
      <c r="JH87" s="178"/>
      <c r="JI87" s="178"/>
      <c r="JJ87" s="178"/>
      <c r="JK87" s="178"/>
      <c r="JL87" s="178"/>
      <c r="JM87" s="178"/>
      <c r="JN87" s="178"/>
      <c r="JO87" s="178"/>
      <c r="JP87" s="178"/>
      <c r="JQ87" s="178"/>
      <c r="JR87" s="178"/>
      <c r="JS87" s="178"/>
      <c r="JT87" s="178"/>
      <c r="JU87" s="178"/>
      <c r="JV87" s="178"/>
      <c r="JW87" s="178"/>
    </row>
    <row r="88">
      <c r="A88" s="178"/>
      <c r="B88" s="184"/>
      <c r="C88" s="184"/>
      <c r="D88" s="137">
        <f>SUM(D2:H87)</f>
        <v>55473</v>
      </c>
      <c r="E88" s="137"/>
      <c r="F88" s="137"/>
      <c r="G88" s="137"/>
      <c r="H88" s="137"/>
      <c r="I88" s="137">
        <f>SUM(I2:M87)</f>
        <v>59247</v>
      </c>
      <c r="J88" s="137"/>
      <c r="K88" s="137"/>
      <c r="L88" s="137"/>
      <c r="M88" s="137"/>
      <c r="N88" s="137">
        <f>SUM(N2:R87)</f>
        <v>58001</v>
      </c>
      <c r="O88" s="137"/>
      <c r="P88" s="137"/>
      <c r="Q88" s="137"/>
      <c r="R88" s="137"/>
      <c r="S88" s="137">
        <f>SUM(S2:AA87)</f>
        <v>55978</v>
      </c>
      <c r="T88" s="137"/>
      <c r="U88" s="137"/>
      <c r="V88" s="137"/>
      <c r="W88" s="137"/>
      <c r="X88" s="137"/>
      <c r="Y88" s="137"/>
      <c r="Z88" s="137"/>
      <c r="AA88" s="137"/>
      <c r="AB88" s="137">
        <f>SUM(AB2:AI87)</f>
        <v>141257</v>
      </c>
      <c r="AC88" s="137"/>
      <c r="AD88" s="137"/>
      <c r="AE88" s="137"/>
      <c r="AF88" s="137"/>
      <c r="AG88" s="137"/>
      <c r="AH88" s="137"/>
      <c r="AI88" s="137"/>
      <c r="AJ88" s="137">
        <f>SUM(AJ2:AQ87)</f>
        <v>145388</v>
      </c>
      <c r="AK88" s="137"/>
      <c r="AL88" s="137"/>
      <c r="AM88" s="137"/>
      <c r="AN88" s="137"/>
      <c r="AO88" s="137"/>
      <c r="AP88" s="137"/>
      <c r="AQ88" s="137"/>
      <c r="AR88" s="137">
        <f>SUM(AR2:BK87)</f>
        <v>148020</v>
      </c>
      <c r="AS88" s="137"/>
      <c r="AT88" s="137"/>
      <c r="AU88" s="137"/>
      <c r="AV88" s="137"/>
      <c r="AW88" s="137"/>
      <c r="AX88" s="137"/>
      <c r="AY88" s="137"/>
      <c r="AZ88" s="137"/>
      <c r="BA88" s="137"/>
      <c r="BB88" s="137"/>
      <c r="BC88" s="137"/>
      <c r="BD88" s="137"/>
      <c r="BE88" s="137"/>
      <c r="BF88" s="137"/>
      <c r="BG88" s="137"/>
      <c r="BH88" s="137"/>
      <c r="BI88" s="137"/>
      <c r="BJ88" s="137"/>
      <c r="BK88" s="137"/>
      <c r="BL88" s="137">
        <f>SUM(BL2:BV87)</f>
        <v>42217</v>
      </c>
      <c r="BM88" s="137"/>
      <c r="BN88" s="137"/>
      <c r="BO88" s="137"/>
      <c r="BP88" s="137"/>
      <c r="BQ88" s="137"/>
      <c r="BR88" s="137"/>
      <c r="BS88" s="137"/>
      <c r="BT88" s="137"/>
      <c r="BU88" s="137"/>
      <c r="BV88" s="137"/>
      <c r="BW88" s="137">
        <f>SUM(BW2:CC87)</f>
        <v>70136</v>
      </c>
      <c r="BX88" s="137"/>
      <c r="BY88" s="137"/>
      <c r="BZ88" s="137"/>
      <c r="CA88" s="137"/>
      <c r="CB88" s="137"/>
      <c r="CC88" s="137"/>
      <c r="CD88" s="137">
        <f>SUM(CD2:CM87)</f>
        <v>72116</v>
      </c>
      <c r="CE88" s="137"/>
      <c r="CF88" s="137"/>
      <c r="CG88" s="137"/>
      <c r="CH88" s="137"/>
      <c r="CI88" s="137"/>
      <c r="CJ88" s="137"/>
      <c r="CK88" s="137"/>
      <c r="CL88" s="137"/>
      <c r="CM88" s="137"/>
      <c r="CN88" s="137">
        <f>SUM(CN2:CW87)</f>
        <v>148403</v>
      </c>
      <c r="CO88" s="137"/>
      <c r="CP88" s="137"/>
      <c r="CQ88" s="137"/>
      <c r="CR88" s="137"/>
      <c r="CS88" s="137"/>
      <c r="CT88" s="137"/>
      <c r="CU88" s="137"/>
      <c r="CV88" s="137"/>
      <c r="CW88" s="137"/>
      <c r="CX88" s="137">
        <f>SUM(CX2:DE87)</f>
        <v>143288</v>
      </c>
      <c r="CY88" s="137"/>
      <c r="CZ88" s="137"/>
      <c r="DA88" s="137"/>
      <c r="DB88" s="137"/>
      <c r="DC88" s="137"/>
      <c r="DD88" s="137"/>
      <c r="DE88" s="137"/>
      <c r="DF88" s="137">
        <f>SUM(DF2:DN87)</f>
        <v>87432</v>
      </c>
      <c r="DG88" s="137"/>
      <c r="DH88" s="137"/>
      <c r="DI88" s="137"/>
      <c r="DJ88" s="137"/>
      <c r="DK88" s="137"/>
      <c r="DL88" s="137"/>
      <c r="DM88" s="137"/>
      <c r="DN88" s="137"/>
      <c r="DO88" s="137">
        <f>SUM(DO2:DT87)</f>
        <v>84296</v>
      </c>
      <c r="DP88" s="137"/>
      <c r="DQ88" s="137"/>
      <c r="DR88" s="137"/>
      <c r="DS88" s="137"/>
      <c r="DT88" s="137"/>
      <c r="DU88" s="137">
        <f>SUM(DU2:EA87)</f>
        <v>89511</v>
      </c>
      <c r="DV88" s="137"/>
      <c r="DW88" s="137"/>
      <c r="DX88" s="137"/>
      <c r="DY88" s="137"/>
      <c r="DZ88" s="137"/>
      <c r="EA88" s="137"/>
      <c r="EB88" s="137">
        <f>SUM(EB2:ED87)</f>
        <v>87958</v>
      </c>
      <c r="EC88" s="137"/>
      <c r="ED88" s="137"/>
      <c r="EE88" s="137">
        <f>SUM(EE2:EH87)</f>
        <v>697</v>
      </c>
      <c r="EF88" s="137"/>
      <c r="EG88" s="137"/>
      <c r="EH88" s="137"/>
      <c r="EI88" s="137">
        <f>SUM(EI2:EM87)</f>
        <v>765</v>
      </c>
      <c r="EJ88" s="137"/>
      <c r="EK88" s="137"/>
      <c r="EL88" s="137"/>
      <c r="EM88" s="137"/>
      <c r="EN88" s="137"/>
      <c r="EO88" s="137"/>
      <c r="EP88" s="137"/>
      <c r="EQ88" s="137"/>
      <c r="ER88" s="137"/>
      <c r="ES88" s="137"/>
      <c r="ET88" s="137"/>
      <c r="EU88" s="137"/>
      <c r="EV88" s="137"/>
      <c r="EW88" s="137"/>
      <c r="EX88" s="137"/>
      <c r="EY88" s="137"/>
      <c r="EZ88" s="137"/>
      <c r="FA88" s="137"/>
      <c r="FB88" s="137"/>
      <c r="FC88" s="137"/>
      <c r="FD88" s="137"/>
      <c r="FE88" s="137"/>
      <c r="FF88" s="137"/>
      <c r="FG88" s="137"/>
      <c r="FH88" s="137"/>
      <c r="FI88" s="137"/>
      <c r="FJ88" s="137"/>
      <c r="FK88" s="137"/>
      <c r="FL88" s="137"/>
      <c r="FM88" s="137"/>
      <c r="FN88" s="137"/>
      <c r="FO88" s="137"/>
      <c r="FP88" s="137"/>
      <c r="FQ88" s="137"/>
      <c r="FR88" s="137"/>
      <c r="FS88" s="137"/>
      <c r="FT88" s="137"/>
      <c r="FU88" s="137"/>
      <c r="FV88" s="137"/>
      <c r="FW88" s="137"/>
      <c r="FX88" s="137"/>
      <c r="FY88" s="137"/>
      <c r="FZ88" s="137"/>
      <c r="GA88" s="137"/>
      <c r="GB88" s="137"/>
      <c r="GC88" s="137"/>
      <c r="GD88" s="137"/>
      <c r="GE88" s="137"/>
      <c r="GF88" s="137"/>
      <c r="GG88" s="137"/>
      <c r="GH88" s="137"/>
      <c r="GI88" s="137"/>
      <c r="GJ88" s="137"/>
      <c r="GK88" s="137"/>
      <c r="GL88" s="137"/>
      <c r="GM88" s="137"/>
      <c r="GN88" s="137"/>
      <c r="GO88" s="137"/>
      <c r="GP88" s="137"/>
      <c r="GQ88" s="137"/>
      <c r="GR88" s="137"/>
      <c r="GS88" s="137"/>
      <c r="GT88" s="137"/>
      <c r="GU88" s="137"/>
      <c r="GV88" s="137"/>
      <c r="GW88" s="137"/>
      <c r="GX88" s="137"/>
      <c r="GY88" s="137"/>
      <c r="GZ88" s="137"/>
      <c r="HA88" s="137"/>
      <c r="HB88" s="137"/>
      <c r="HC88" s="137"/>
      <c r="HD88" s="137"/>
      <c r="HE88" s="137"/>
      <c r="HF88" s="137"/>
      <c r="HG88" s="137"/>
      <c r="HH88" s="137"/>
      <c r="HI88" s="137"/>
      <c r="HJ88" s="137"/>
      <c r="HK88" s="137"/>
      <c r="HL88" s="137"/>
      <c r="HM88" s="137"/>
      <c r="HN88" s="137"/>
      <c r="HO88" s="137"/>
      <c r="HP88" s="137"/>
      <c r="HQ88" s="137"/>
      <c r="HR88" s="137"/>
      <c r="HS88" s="137"/>
      <c r="HT88" s="137"/>
      <c r="HU88" s="137"/>
      <c r="HV88" s="137"/>
      <c r="HW88" s="137"/>
      <c r="HX88" s="137"/>
      <c r="HY88" s="137"/>
      <c r="HZ88" s="137"/>
      <c r="IA88" s="137"/>
      <c r="IB88" s="137"/>
      <c r="IC88" s="137"/>
      <c r="ID88" s="137"/>
      <c r="IE88" s="137"/>
      <c r="IF88" s="137"/>
      <c r="IG88" s="137"/>
      <c r="IH88" s="137"/>
      <c r="II88" s="137"/>
      <c r="IJ88" s="137"/>
      <c r="IK88" s="137"/>
      <c r="IL88" s="137"/>
      <c r="IM88" s="137"/>
      <c r="IN88" s="137"/>
      <c r="IO88" s="137"/>
      <c r="IP88" s="137"/>
      <c r="IQ88" s="137"/>
      <c r="IR88" s="137"/>
      <c r="IS88" s="137"/>
      <c r="IT88" s="137"/>
      <c r="IU88" s="137"/>
      <c r="IV88" s="137"/>
      <c r="IW88" s="137"/>
      <c r="IX88" s="137"/>
      <c r="IY88" s="137"/>
      <c r="IZ88" s="137"/>
      <c r="JA88" s="137"/>
      <c r="JB88" s="137"/>
      <c r="JC88" s="137"/>
      <c r="JD88" s="137"/>
      <c r="JE88" s="137"/>
      <c r="JF88" s="137"/>
      <c r="JG88" s="137"/>
      <c r="JH88" s="137"/>
      <c r="JI88" s="137"/>
      <c r="JJ88" s="137"/>
      <c r="JK88" s="137"/>
      <c r="JL88" s="137"/>
      <c r="JM88" s="137"/>
      <c r="JN88" s="137"/>
      <c r="JO88" s="137"/>
      <c r="JP88" s="137"/>
      <c r="JQ88" s="137"/>
      <c r="JR88" s="137"/>
      <c r="JS88" s="137"/>
      <c r="JT88" s="137"/>
      <c r="JU88" s="137"/>
      <c r="JV88" s="137"/>
      <c r="JW88" s="137"/>
    </row>
    <row r="89">
      <c r="B89" s="186"/>
      <c r="C89" s="187" t="s">
        <v>481</v>
      </c>
      <c r="D89" s="179">
        <v>1.089</v>
      </c>
      <c r="E89" s="179">
        <v>1.1550000000000002</v>
      </c>
      <c r="F89" s="179">
        <v>1.1110000000000002</v>
      </c>
      <c r="G89" s="179">
        <v>1.1330000000000002</v>
      </c>
      <c r="H89" s="179">
        <v>0.98</v>
      </c>
      <c r="I89" s="179">
        <v>0.784</v>
      </c>
      <c r="J89" s="179">
        <v>0.784</v>
      </c>
      <c r="K89" s="179">
        <v>0.909</v>
      </c>
      <c r="L89" s="179">
        <v>0.918</v>
      </c>
      <c r="M89" s="179">
        <v>0.909</v>
      </c>
      <c r="N89" s="179">
        <v>0.7</v>
      </c>
      <c r="O89" s="179">
        <v>0.721</v>
      </c>
      <c r="P89" s="179">
        <v>0.735</v>
      </c>
      <c r="Q89" s="179">
        <v>0.6649999999999999</v>
      </c>
      <c r="R89" s="179">
        <v>0.721</v>
      </c>
      <c r="S89" s="179">
        <v>1.9949999999999999</v>
      </c>
      <c r="T89" s="179">
        <v>1.881</v>
      </c>
      <c r="U89" s="179">
        <v>1.843</v>
      </c>
      <c r="V89" s="179">
        <v>1.94</v>
      </c>
      <c r="W89" s="179">
        <v>2.08</v>
      </c>
      <c r="X89" s="179">
        <v>2.205</v>
      </c>
      <c r="Y89" s="179">
        <v>2.184</v>
      </c>
      <c r="Z89" s="179">
        <v>2.016</v>
      </c>
      <c r="AA89" s="179">
        <v>1.843</v>
      </c>
      <c r="AB89" s="179">
        <v>1.224</v>
      </c>
      <c r="AC89" s="179">
        <v>1.152</v>
      </c>
      <c r="AD89" s="179">
        <v>1.212</v>
      </c>
      <c r="AE89" s="179">
        <v>1.2</v>
      </c>
      <c r="AF89" s="179">
        <v>1.236</v>
      </c>
      <c r="AG89" s="179">
        <v>1.152</v>
      </c>
      <c r="AH89" s="179">
        <v>1.14</v>
      </c>
      <c r="AI89" s="179">
        <v>1.26</v>
      </c>
      <c r="AJ89" s="179">
        <v>1.236</v>
      </c>
      <c r="AK89" s="179">
        <v>1.176</v>
      </c>
      <c r="AL89" s="179">
        <v>1.236</v>
      </c>
      <c r="AM89" s="179">
        <v>1.188</v>
      </c>
      <c r="AN89" s="179">
        <v>1.248</v>
      </c>
      <c r="AO89" s="179">
        <v>1.274</v>
      </c>
      <c r="AP89" s="179">
        <v>1.248</v>
      </c>
      <c r="AQ89" s="179">
        <v>1.274</v>
      </c>
      <c r="AR89" s="179">
        <v>0.52</v>
      </c>
      <c r="AS89" s="179">
        <v>0.49</v>
      </c>
      <c r="AT89" s="179">
        <v>0.475</v>
      </c>
      <c r="AU89" s="179">
        <v>0.485</v>
      </c>
      <c r="AV89" s="179">
        <v>0.48</v>
      </c>
      <c r="AW89" s="179">
        <v>0.515</v>
      </c>
      <c r="AX89" s="179">
        <v>0.576</v>
      </c>
      <c r="AY89" s="179">
        <v>0.576</v>
      </c>
      <c r="AZ89" s="179">
        <v>0.588</v>
      </c>
      <c r="BA89" s="179">
        <v>0.6719999999999999</v>
      </c>
      <c r="BB89" s="179">
        <v>0.618</v>
      </c>
      <c r="BC89" s="179">
        <v>0.6789999999999999</v>
      </c>
      <c r="BD89" s="179">
        <v>0.707</v>
      </c>
      <c r="BE89" s="179">
        <v>0.707</v>
      </c>
      <c r="BF89" s="179">
        <v>0.735</v>
      </c>
      <c r="BG89" s="179">
        <v>0.707</v>
      </c>
      <c r="BH89" s="179">
        <v>0.735</v>
      </c>
      <c r="BI89" s="179">
        <v>0.6859999999999999</v>
      </c>
      <c r="BJ89" s="179">
        <v>0.728</v>
      </c>
      <c r="BK89" s="179">
        <v>0.51</v>
      </c>
      <c r="BL89" s="179">
        <v>1.1110000000000002</v>
      </c>
      <c r="BM89" s="179">
        <v>1.089</v>
      </c>
      <c r="BN89" s="179">
        <v>1.067</v>
      </c>
      <c r="BO89" s="179">
        <v>1.1110000000000002</v>
      </c>
      <c r="BP89" s="179">
        <v>1.1550000000000002</v>
      </c>
      <c r="BQ89" s="179">
        <v>1.2</v>
      </c>
      <c r="BR89" s="179">
        <v>1.224</v>
      </c>
      <c r="BS89" s="179">
        <v>1.188</v>
      </c>
      <c r="BT89" s="179">
        <v>1.224</v>
      </c>
      <c r="BU89" s="179">
        <v>1.26</v>
      </c>
      <c r="BV89" s="179">
        <v>1.2</v>
      </c>
      <c r="BW89" s="179">
        <v>0.855</v>
      </c>
      <c r="BX89" s="179">
        <v>0.855</v>
      </c>
      <c r="BY89" s="179">
        <v>0.936</v>
      </c>
      <c r="BZ89" s="179">
        <v>0.864</v>
      </c>
      <c r="CA89" s="179">
        <v>0.864</v>
      </c>
      <c r="CB89" s="179">
        <v>0.97</v>
      </c>
      <c r="CC89" s="179">
        <v>1.01</v>
      </c>
      <c r="CD89" s="179">
        <v>1.2</v>
      </c>
      <c r="CE89" s="179">
        <v>1.236</v>
      </c>
      <c r="CF89" s="179">
        <v>1.164</v>
      </c>
      <c r="CG89" s="179">
        <v>1.26</v>
      </c>
      <c r="CH89" s="179">
        <v>1.224</v>
      </c>
      <c r="CI89" s="179">
        <v>1.14</v>
      </c>
      <c r="CJ89" s="179">
        <v>1.188</v>
      </c>
      <c r="CK89" s="179">
        <v>1.326</v>
      </c>
      <c r="CL89" s="179">
        <v>1.2349999999999999</v>
      </c>
      <c r="CM89" s="179">
        <v>1.3</v>
      </c>
      <c r="CN89" s="179">
        <v>0.48</v>
      </c>
      <c r="CO89" s="179">
        <v>0.515</v>
      </c>
      <c r="CP89" s="179">
        <v>0.52</v>
      </c>
      <c r="CQ89" s="179">
        <v>0.505</v>
      </c>
      <c r="CR89" s="179">
        <v>0.505</v>
      </c>
      <c r="CS89" s="179">
        <v>0.475</v>
      </c>
      <c r="CT89" s="179">
        <v>0.505</v>
      </c>
      <c r="CU89" s="179">
        <v>0.618</v>
      </c>
      <c r="CV89" s="179">
        <v>0.588</v>
      </c>
      <c r="CW89" s="179">
        <v>0.606</v>
      </c>
      <c r="CX89" s="179">
        <v>0.38</v>
      </c>
      <c r="CY89" s="179">
        <v>0.42000000000000004</v>
      </c>
      <c r="CZ89" s="179">
        <v>0.40800000000000003</v>
      </c>
      <c r="DA89" s="179">
        <v>0.42000000000000004</v>
      </c>
      <c r="DB89" s="179">
        <v>0.38</v>
      </c>
      <c r="DC89" s="179">
        <v>0.5</v>
      </c>
      <c r="DD89" s="179">
        <v>0.515</v>
      </c>
      <c r="DE89" s="179">
        <v>0.505</v>
      </c>
      <c r="DF89" s="179">
        <v>0.714</v>
      </c>
      <c r="DG89" s="179">
        <v>0.6789999999999999</v>
      </c>
      <c r="DH89" s="179">
        <v>0.735</v>
      </c>
      <c r="DI89" s="179">
        <v>0.728</v>
      </c>
      <c r="DJ89" s="179">
        <v>0.707</v>
      </c>
      <c r="DK89" s="179">
        <v>0.7</v>
      </c>
      <c r="DL89" s="179">
        <v>0.714</v>
      </c>
      <c r="DM89" s="179">
        <v>0.721</v>
      </c>
      <c r="DN89" s="179">
        <v>0.735</v>
      </c>
      <c r="DO89" s="179">
        <v>1.045</v>
      </c>
      <c r="DP89" s="179">
        <v>1.1550000000000002</v>
      </c>
      <c r="DQ89" s="179">
        <v>1.1330000000000002</v>
      </c>
      <c r="DR89" s="179">
        <v>1.2</v>
      </c>
      <c r="DS89" s="179">
        <v>1.2</v>
      </c>
      <c r="DT89" s="179">
        <v>1.224</v>
      </c>
      <c r="DU89" s="179">
        <v>1.3650000000000002</v>
      </c>
      <c r="DV89" s="179">
        <v>1.3650000000000002</v>
      </c>
      <c r="DW89" s="179">
        <v>1.3390000000000002</v>
      </c>
      <c r="DX89" s="179">
        <v>1.326</v>
      </c>
      <c r="DY89" s="179">
        <v>1.2349999999999999</v>
      </c>
      <c r="DZ89" s="179">
        <v>1.428</v>
      </c>
      <c r="EA89" s="179">
        <v>1.442</v>
      </c>
      <c r="EB89" s="179">
        <v>1.734</v>
      </c>
      <c r="EC89" s="179">
        <v>1.683</v>
      </c>
      <c r="ED89" s="179">
        <v>1.6640000000000001</v>
      </c>
      <c r="EE89" s="179">
        <v>1.176</v>
      </c>
      <c r="EF89" s="179">
        <v>1.236</v>
      </c>
      <c r="EG89" s="179">
        <v>1.176</v>
      </c>
      <c r="EH89" s="179">
        <v>1.152</v>
      </c>
      <c r="EI89" s="179">
        <v>0.40800000000000003</v>
      </c>
      <c r="EJ89" s="179">
        <v>0.41600000000000004</v>
      </c>
      <c r="EK89" s="179">
        <v>0.42000000000000004</v>
      </c>
      <c r="EL89" s="179">
        <v>0.41600000000000004</v>
      </c>
      <c r="EM89" s="179">
        <v>0.388</v>
      </c>
      <c r="EN89" s="179"/>
      <c r="EO89" s="179"/>
      <c r="EP89" s="179"/>
      <c r="EQ89" s="179"/>
      <c r="ER89" s="179"/>
      <c r="ES89" s="179"/>
      <c r="ET89" s="179"/>
      <c r="EU89" s="179"/>
      <c r="EV89" s="179"/>
      <c r="EW89" s="179"/>
      <c r="EX89" s="179"/>
      <c r="EY89" s="179"/>
      <c r="EZ89" s="179"/>
      <c r="FA89" s="179"/>
      <c r="FB89" s="179"/>
      <c r="FC89" s="179"/>
      <c r="FD89" s="179"/>
      <c r="FE89" s="179"/>
      <c r="FF89" s="179"/>
      <c r="FG89" s="179"/>
      <c r="FH89" s="179"/>
      <c r="FI89" s="179"/>
      <c r="FJ89" s="179"/>
      <c r="FK89" s="179"/>
      <c r="FL89" s="179"/>
      <c r="FM89" s="179"/>
      <c r="FN89" s="179"/>
      <c r="FO89" s="179"/>
      <c r="FP89" s="179"/>
      <c r="FQ89" s="179"/>
      <c r="FR89" s="179"/>
      <c r="FS89" s="179"/>
      <c r="FT89" s="179"/>
      <c r="FU89" s="179"/>
      <c r="FV89" s="179"/>
      <c r="FW89" s="179"/>
      <c r="FX89" s="179"/>
      <c r="FY89" s="179"/>
      <c r="FZ89" s="179"/>
      <c r="GA89" s="179"/>
      <c r="GB89" s="179"/>
      <c r="GC89" s="179"/>
      <c r="GD89" s="179"/>
      <c r="GE89" s="179"/>
      <c r="GF89" s="179"/>
      <c r="GG89" s="179"/>
      <c r="GH89" s="179"/>
      <c r="GI89" s="179"/>
      <c r="GJ89" s="179"/>
      <c r="GK89" s="179"/>
      <c r="GL89" s="179"/>
      <c r="GM89" s="179"/>
      <c r="GN89" s="179"/>
      <c r="GO89" s="179"/>
      <c r="GP89" s="179"/>
      <c r="GQ89" s="179"/>
      <c r="GR89" s="179"/>
      <c r="GS89" s="179"/>
      <c r="GT89" s="179"/>
      <c r="GU89" s="179"/>
      <c r="GV89" s="179"/>
      <c r="GW89" s="179"/>
      <c r="GX89" s="179"/>
      <c r="GY89" s="179"/>
      <c r="GZ89" s="179"/>
      <c r="HA89" s="179"/>
      <c r="HB89" s="179"/>
      <c r="HC89" s="179"/>
      <c r="HD89" s="179"/>
      <c r="HE89" s="179"/>
      <c r="HF89" s="179"/>
      <c r="HG89" s="179"/>
      <c r="HH89" s="179"/>
      <c r="HI89" s="179"/>
      <c r="HJ89" s="179"/>
      <c r="HK89" s="179"/>
      <c r="HL89" s="179"/>
      <c r="HM89" s="179"/>
      <c r="HN89" s="179"/>
      <c r="HO89" s="179"/>
      <c r="HP89" s="179"/>
      <c r="HQ89" s="179"/>
      <c r="HR89" s="179"/>
      <c r="HS89" s="179"/>
      <c r="HT89" s="179"/>
      <c r="HU89" s="179"/>
      <c r="HV89" s="179"/>
      <c r="HW89" s="179"/>
      <c r="HX89" s="179"/>
      <c r="HY89" s="179"/>
      <c r="HZ89" s="179"/>
      <c r="IA89" s="179"/>
      <c r="IB89" s="179"/>
      <c r="IC89" s="179"/>
      <c r="ID89" s="179"/>
      <c r="IE89" s="179"/>
      <c r="IF89" s="179"/>
      <c r="IG89" s="179"/>
      <c r="IH89" s="179"/>
      <c r="II89" s="179"/>
      <c r="IJ89" s="179"/>
      <c r="IK89" s="179"/>
      <c r="IL89" s="179"/>
      <c r="IM89" s="179"/>
      <c r="IN89" s="179"/>
      <c r="IO89" s="179"/>
      <c r="IP89" s="179"/>
      <c r="IQ89" s="179"/>
      <c r="IR89" s="179"/>
      <c r="IS89" s="179"/>
      <c r="IT89" s="179"/>
      <c r="IU89" s="179"/>
      <c r="IV89" s="179"/>
      <c r="IW89" s="179"/>
      <c r="IX89" s="179"/>
      <c r="IY89" s="179"/>
      <c r="IZ89" s="179"/>
      <c r="JA89" s="179"/>
      <c r="JB89" s="179"/>
      <c r="JC89" s="179"/>
      <c r="JD89" s="179"/>
      <c r="JE89" s="179"/>
      <c r="JF89" s="179"/>
      <c r="JG89" s="179"/>
      <c r="JH89" s="179"/>
      <c r="JI89" s="179"/>
      <c r="JJ89" s="179"/>
      <c r="JK89" s="179"/>
      <c r="JL89" s="179"/>
      <c r="JM89" s="179"/>
      <c r="JN89" s="179"/>
      <c r="JO89" s="179"/>
      <c r="JP89" s="179"/>
      <c r="JQ89" s="179"/>
      <c r="JR89" s="179"/>
      <c r="JS89" s="179"/>
      <c r="JT89" s="179"/>
      <c r="JU89" s="179"/>
      <c r="JV89" s="179"/>
      <c r="JW89" s="179"/>
    </row>
    <row r="92">
      <c r="A92" s="1434" t="s">
        <v>1133</v>
      </c>
    </row>
    <row r="93">
      <c r="A93" s="1383" t="s">
        <v>77</v>
      </c>
      <c r="B93" s="1426" t="s">
        <v>1101</v>
      </c>
      <c r="C93" s="1426" t="s">
        <v>1102</v>
      </c>
      <c r="D93" s="1426" t="s">
        <v>1103</v>
      </c>
      <c r="E93" s="1426" t="s">
        <v>1104</v>
      </c>
      <c r="F93" s="1426" t="s">
        <v>1105</v>
      </c>
      <c r="G93" s="1426" t="s">
        <v>1106</v>
      </c>
      <c r="H93" s="1426" t="s">
        <v>1107</v>
      </c>
      <c r="I93" s="1426" t="s">
        <v>194</v>
      </c>
      <c r="J93" s="1426" t="s">
        <v>1108</v>
      </c>
      <c r="K93" s="1426" t="s">
        <v>1109</v>
      </c>
      <c r="L93" s="1426" t="s">
        <v>1110</v>
      </c>
      <c r="M93" s="1426" t="s">
        <v>1111</v>
      </c>
      <c r="N93" s="1426" t="s">
        <v>1112</v>
      </c>
      <c r="O93" s="1426" t="s">
        <v>1113</v>
      </c>
      <c r="P93" s="1426" t="s">
        <v>1114</v>
      </c>
      <c r="Q93" s="1426" t="s">
        <v>1115</v>
      </c>
      <c r="R93" s="1426" t="s">
        <v>1116</v>
      </c>
      <c r="S93" s="1426" t="s">
        <v>1117</v>
      </c>
      <c r="T93" s="157" t="s">
        <v>1134</v>
      </c>
    </row>
    <row r="94">
      <c r="A94" s="1393" t="s">
        <v>310</v>
      </c>
      <c r="B94" s="134">
        <f t="shared" ref="B94:B103" si="2">SUMPRODUCT($A$2:$A$87=A94,$D$2:$D$87+$E$2:$E$87+$F$2:$F$87+$G$2:$G$87+$H$2:$H$87)</f>
        <v>748</v>
      </c>
      <c r="C94" s="134">
        <f t="shared" ref="C94:C103" si="3">SUMPRODUCT($A$2:$A$87=A94,$I$2:$I$87+$J$2:$J$87+$K$2:$K$87+$L$2:$L$87+$M$2:$M$87)</f>
        <v>733</v>
      </c>
      <c r="D94" s="134">
        <f t="shared" ref="D94:D103" si="4">SUMPRODUCT($A$2:$A$87=A94,$N$2:$N$87+$O$2:$O$87+$P$2:$P$87+$Q$2:$Q$87+$R$2:$R$87)</f>
        <v>691</v>
      </c>
      <c r="E94" s="134">
        <f t="shared" ref="E94:E103" si="5">SUMPRODUCT($A$2:$A$87=A94,$S$2:$S$87+$T$2:$T$87+$U$2:$U$87+$V$2:$V$87+$W$2:$W$87+$X$2:$X$87+$Y$2:$Y$87+$Z$2:$Z$87+$AA$2:$AA$87)</f>
        <v>741</v>
      </c>
      <c r="F94" s="134">
        <f t="shared" ref="F94:F103" si="6">SUMPRODUCT($A$2:$A$87=A94,$AB$2:$AB$87+$AC$2:$AC$87+$AD$2:$AD$87+$AE$2:$AE$87+$AF$2:$AF$87+$AG$2:$AG$87+$AH$2:$AH$87+$AI$2:$AI$87)</f>
        <v>0</v>
      </c>
      <c r="G94" s="134">
        <f t="shared" ref="G94:G103" si="7">SUMPRODUCT($A$2:$A$87=A94,$AJ$2:$AJ$87+$AK$2:$AK$87+$AL$2:$AL$87+$AM$2:$AM$87+$AN$2:$AN$87+$AO$2:$AO$87+$AP$2:$AP$87+$AQ$2:$AQ$87)</f>
        <v>0</v>
      </c>
      <c r="H94" s="134">
        <f t="shared" ref="H94:H103" si="8">SUMPRODUCT($A$2:$A$87=A94,$AR$2:$AR$87+$AS$2:$AS$87+$AT$2:$AT$87+$AU$2:$AU$87+$AV$2:$AV$87+$AW$2:$AW$87+$AX$2:$AX$87+$AY$2:$AY$87+$AZ$2:$AZ$87+$BA$2:$BA$87+$BB$2:$BB$87+$BC$2:$BC$87+$BD$2:$BD$87+$BE$2:$BE$87+$BF$2:$BF$87+$BG$2:$BG$87+$BH$2:$BH$87+$BI$2:$BI$87+$BJ$2:$BJ$87+$BK$2:$BK$87)</f>
        <v>790</v>
      </c>
      <c r="I94" s="134">
        <f t="shared" ref="I94:I103" si="9">SUMPRODUCT($A$2:$A$87=A94,$BL$2:$BL$87+$BM$2:$BM$87+$BN$2:$BN$87+$BO$2:$BO$87+$BP$2:$BP$87+$BQ$2:$BQ$87+$BR$2:$BR$87+$BS$2:$BS$87+$BT$2:$BT$87+$BU$2:$BU$87+$BV$2:$BV$87)</f>
        <v>0</v>
      </c>
      <c r="J94" s="134">
        <f t="shared" ref="J94:J103" si="10">SUMPRODUCT($A$2:$A$87=A94,$BW$2:$BW$87+$BX$2:$BX$87+$BY$2:$BY$87+$BZ$2:$BZ$87+$CA$2:$CA$87+$CB$2:$CB$87+$CC$2:$CC$87)</f>
        <v>0</v>
      </c>
      <c r="K94" s="134">
        <f t="shared" ref="K94:K103" si="11">SUMPRODUCT($A$2:$A$87=A94,$CD$2:$CD$87+$CE$2:$CE$87+$CF$2:$CF$87+$CG$2:$CG$87+$CH$2:$CH$87+$CI$2:$CI$87+$CJ$2:$CJ$87+$CK$2:$CK$87+$CL$2:$CL$87+$CM$2:$CM$87)</f>
        <v>0</v>
      </c>
      <c r="L94" s="134">
        <f t="shared" ref="L94:L103" si="12">SUMPRODUCT($A$2:$A$87=A94,$CN$2:$CN$87+$CO$2:$CO$87+$CP$2:$CP$87+$CQ$2:$CQ$87+$CR$2:$CR$87+$CS$2:$CS$87+$CT$2:$CT$87+$CU$2:$CU$87+$CV$2:$CV$87+$CW$2:$CW$87)</f>
        <v>0</v>
      </c>
      <c r="M94" s="134">
        <f t="shared" ref="M94:M103" si="13">SUMPRODUCT($A$2:$A$87=A94,$CX$2:$CX$87+$CY$2:$CY$87+$CZ$2:$CZ$87+$DA$2:$DA$87+$DB$2:$DB$87+$DC$2:$DC$87+$DD$2:$DD$87+$DE$2:$DE$87)</f>
        <v>0</v>
      </c>
      <c r="N94" s="134">
        <f t="shared" ref="N94:N103" si="14">SUMPRODUCT($A$2:$A$87=A94,$DF$2:$DF$87+$DG$2:$DG$87+$DH$2:$DH$87+$DI$2:$DI$87+$DJ$2:$DJ$87+$DK$2:$DK$87+$DL$2:$DL$87+$DM$2:$DM$87+$DN$2:$DN$87)</f>
        <v>0</v>
      </c>
      <c r="O94" s="134">
        <f t="shared" ref="O94:O103" si="15">SUMPRODUCT($A$2:$A$87=A94,$DO$2:$DO$87+$DP$2:$DP$87+$DQ$2:$DQ$87+$DR$2:$DR$87+$DS$2:$DS$87+$DT$2:$DT$87)</f>
        <v>0</v>
      </c>
      <c r="P94" s="134">
        <f t="shared" ref="P94:P103" si="16">SUMPRODUCT($A$2:$A$87=A94,$DU$2:$DU$87+$DV$2:$DV$87+$DW$2:$DW$87+$DX$2:$DX$87+$DY$2:$DY$87+$DZ$2:$DZ$87+$EA$2:$EA$87)</f>
        <v>0</v>
      </c>
      <c r="Q94" s="134">
        <f t="shared" ref="Q94:Q103" si="17">SUMPRODUCT($A$2:$A$87=A94,$EB$2:$EB$87+$EC$2:$EC$87+$ED$2:$ED$87)</f>
        <v>0</v>
      </c>
      <c r="R94" s="134">
        <f t="shared" ref="R94:R103" si="18">SUMPRODUCT($A$2:$A$87=A94,$EE$2:$EE$87+$EF$2:$EF$87+$EG$2:$EG$87+$EH$2:$EH$87)</f>
        <v>697</v>
      </c>
      <c r="S94" s="134">
        <f t="shared" ref="S94:S103" si="19">SUMPRODUCT($A$2:$A$87=A94,$EI$2:$EI$87+$EJ$2:$EJ$87+$EK$2:$EK$87+$EL$2:$EL$87+$EM$2:$EM$87)</f>
        <v>765</v>
      </c>
      <c r="T94" s="730">
        <f>'Combined Scenario II - CI'!F176</f>
        <v>18018.2</v>
      </c>
    </row>
    <row r="95">
      <c r="A95" s="1398" t="s">
        <v>264</v>
      </c>
      <c r="B95" s="134">
        <f t="shared" si="2"/>
        <v>0</v>
      </c>
      <c r="C95" s="134">
        <f t="shared" si="3"/>
        <v>0</v>
      </c>
      <c r="D95" s="134">
        <f t="shared" si="4"/>
        <v>0</v>
      </c>
      <c r="E95" s="134">
        <f t="shared" si="5"/>
        <v>0</v>
      </c>
      <c r="F95" s="134">
        <f t="shared" si="6"/>
        <v>26700</v>
      </c>
      <c r="G95" s="134">
        <f t="shared" si="7"/>
        <v>27111</v>
      </c>
      <c r="H95" s="134">
        <f t="shared" si="8"/>
        <v>25174</v>
      </c>
      <c r="I95" s="134">
        <f t="shared" si="9"/>
        <v>0</v>
      </c>
      <c r="J95" s="134">
        <f t="shared" si="10"/>
        <v>0</v>
      </c>
      <c r="K95" s="134">
        <f t="shared" si="11"/>
        <v>25878</v>
      </c>
      <c r="L95" s="134">
        <f t="shared" si="12"/>
        <v>28836</v>
      </c>
      <c r="M95" s="134">
        <f t="shared" si="13"/>
        <v>25632</v>
      </c>
      <c r="N95" s="134">
        <f t="shared" si="14"/>
        <v>25174</v>
      </c>
      <c r="O95" s="134">
        <f t="shared" si="15"/>
        <v>25365</v>
      </c>
      <c r="P95" s="134">
        <f t="shared" si="16"/>
        <v>27111</v>
      </c>
      <c r="Q95" s="134">
        <f t="shared" si="17"/>
        <v>26386</v>
      </c>
      <c r="R95" s="134">
        <f t="shared" si="18"/>
        <v>0</v>
      </c>
      <c r="S95" s="134">
        <f t="shared" si="19"/>
        <v>0</v>
      </c>
      <c r="T95" s="730">
        <f>'Combined Scenario II - CI'!F177</f>
        <v>4268.0778</v>
      </c>
    </row>
    <row r="96">
      <c r="A96" s="1398" t="s">
        <v>202</v>
      </c>
      <c r="B96" s="134">
        <f t="shared" si="2"/>
        <v>0</v>
      </c>
      <c r="C96" s="134">
        <f t="shared" si="3"/>
        <v>0</v>
      </c>
      <c r="D96" s="134">
        <f t="shared" si="4"/>
        <v>0</v>
      </c>
      <c r="E96" s="134">
        <f t="shared" si="5"/>
        <v>0</v>
      </c>
      <c r="F96" s="134">
        <f t="shared" si="6"/>
        <v>432</v>
      </c>
      <c r="G96" s="134">
        <f t="shared" si="7"/>
        <v>441</v>
      </c>
      <c r="H96" s="134">
        <f t="shared" si="8"/>
        <v>407</v>
      </c>
      <c r="I96" s="134">
        <f t="shared" si="9"/>
        <v>0</v>
      </c>
      <c r="J96" s="134">
        <f t="shared" si="10"/>
        <v>0</v>
      </c>
      <c r="K96" s="134">
        <f t="shared" si="11"/>
        <v>432</v>
      </c>
      <c r="L96" s="134">
        <f t="shared" si="12"/>
        <v>468</v>
      </c>
      <c r="M96" s="134">
        <f t="shared" si="13"/>
        <v>416</v>
      </c>
      <c r="N96" s="134">
        <f t="shared" si="14"/>
        <v>407</v>
      </c>
      <c r="O96" s="134">
        <f t="shared" si="15"/>
        <v>426</v>
      </c>
      <c r="P96" s="134">
        <f t="shared" si="16"/>
        <v>441</v>
      </c>
      <c r="Q96" s="134">
        <f t="shared" si="17"/>
        <v>429</v>
      </c>
      <c r="R96" s="134">
        <f t="shared" si="18"/>
        <v>0</v>
      </c>
      <c r="S96" s="134">
        <f t="shared" si="19"/>
        <v>0</v>
      </c>
      <c r="T96" s="730">
        <f>'Combined Scenario II - CI'!F178</f>
        <v>19451.73186</v>
      </c>
    </row>
    <row r="97">
      <c r="A97" s="883" t="s">
        <v>163</v>
      </c>
      <c r="B97" s="134">
        <f t="shared" si="2"/>
        <v>524</v>
      </c>
      <c r="C97" s="134">
        <f t="shared" si="3"/>
        <v>560</v>
      </c>
      <c r="D97" s="134">
        <f t="shared" si="4"/>
        <v>548</v>
      </c>
      <c r="E97" s="134">
        <f t="shared" si="5"/>
        <v>529</v>
      </c>
      <c r="F97" s="134">
        <f t="shared" si="6"/>
        <v>508</v>
      </c>
      <c r="G97" s="134">
        <f t="shared" si="7"/>
        <v>532</v>
      </c>
      <c r="H97" s="134">
        <f t="shared" si="8"/>
        <v>576</v>
      </c>
      <c r="I97" s="134">
        <f t="shared" si="9"/>
        <v>131</v>
      </c>
      <c r="J97" s="134">
        <f t="shared" si="10"/>
        <v>233</v>
      </c>
      <c r="K97" s="134">
        <f t="shared" si="11"/>
        <v>299</v>
      </c>
      <c r="L97" s="134">
        <f t="shared" si="12"/>
        <v>576</v>
      </c>
      <c r="M97" s="134">
        <f t="shared" si="13"/>
        <v>560</v>
      </c>
      <c r="N97" s="134">
        <f t="shared" si="14"/>
        <v>0</v>
      </c>
      <c r="O97" s="134">
        <f t="shared" si="15"/>
        <v>0</v>
      </c>
      <c r="P97" s="134">
        <f t="shared" si="16"/>
        <v>0</v>
      </c>
      <c r="Q97" s="134">
        <f t="shared" si="17"/>
        <v>0</v>
      </c>
      <c r="R97" s="134">
        <f t="shared" si="18"/>
        <v>0</v>
      </c>
      <c r="S97" s="134">
        <f t="shared" si="19"/>
        <v>0</v>
      </c>
      <c r="T97" s="730">
        <f>'Combined Scenario II - CI'!F179</f>
        <v>64262.30335</v>
      </c>
    </row>
    <row r="98">
      <c r="A98" s="883" t="s">
        <v>96</v>
      </c>
      <c r="B98" s="134">
        <f t="shared" si="2"/>
        <v>5434</v>
      </c>
      <c r="C98" s="134">
        <f t="shared" si="3"/>
        <v>5810</v>
      </c>
      <c r="D98" s="134">
        <f t="shared" si="4"/>
        <v>5690</v>
      </c>
      <c r="E98" s="134">
        <f t="shared" si="5"/>
        <v>5591</v>
      </c>
      <c r="F98" s="134">
        <f t="shared" si="6"/>
        <v>5259</v>
      </c>
      <c r="G98" s="134">
        <f t="shared" si="7"/>
        <v>5531</v>
      </c>
      <c r="H98" s="134">
        <f t="shared" si="8"/>
        <v>5312</v>
      </c>
      <c r="I98" s="134">
        <f t="shared" si="9"/>
        <v>459</v>
      </c>
      <c r="J98" s="134">
        <f t="shared" si="10"/>
        <v>467</v>
      </c>
      <c r="K98" s="134">
        <f t="shared" si="11"/>
        <v>5064</v>
      </c>
      <c r="L98" s="134">
        <f t="shared" si="12"/>
        <v>2736</v>
      </c>
      <c r="M98" s="134">
        <f t="shared" si="13"/>
        <v>5810</v>
      </c>
      <c r="N98" s="134">
        <f t="shared" si="14"/>
        <v>0</v>
      </c>
      <c r="O98" s="134">
        <f t="shared" si="15"/>
        <v>0</v>
      </c>
      <c r="P98" s="134">
        <f t="shared" si="16"/>
        <v>0</v>
      </c>
      <c r="Q98" s="134">
        <f t="shared" si="17"/>
        <v>0</v>
      </c>
      <c r="R98" s="134">
        <f t="shared" si="18"/>
        <v>0</v>
      </c>
      <c r="S98" s="134">
        <f t="shared" si="19"/>
        <v>0</v>
      </c>
      <c r="T98" s="730">
        <f>'Combined Scenario II - CI'!F180</f>
        <v>42362.5926</v>
      </c>
    </row>
    <row r="99">
      <c r="A99" s="1398" t="s">
        <v>275</v>
      </c>
      <c r="B99" s="134">
        <f t="shared" si="2"/>
        <v>0</v>
      </c>
      <c r="C99" s="134">
        <f t="shared" si="3"/>
        <v>0</v>
      </c>
      <c r="D99" s="134">
        <f t="shared" si="4"/>
        <v>0</v>
      </c>
      <c r="E99" s="134">
        <f t="shared" si="5"/>
        <v>0</v>
      </c>
      <c r="F99" s="134">
        <f t="shared" si="6"/>
        <v>48765</v>
      </c>
      <c r="G99" s="134">
        <f t="shared" si="7"/>
        <v>49518</v>
      </c>
      <c r="H99" s="134">
        <f t="shared" si="8"/>
        <v>50160</v>
      </c>
      <c r="I99" s="134">
        <f t="shared" si="9"/>
        <v>21407</v>
      </c>
      <c r="J99" s="134">
        <f t="shared" si="10"/>
        <v>22440</v>
      </c>
      <c r="K99" s="134">
        <f t="shared" si="11"/>
        <v>25427</v>
      </c>
      <c r="L99" s="134">
        <f t="shared" si="12"/>
        <v>48765</v>
      </c>
      <c r="M99" s="134">
        <f t="shared" si="13"/>
        <v>46816</v>
      </c>
      <c r="N99" s="134">
        <f t="shared" si="14"/>
        <v>50160</v>
      </c>
      <c r="O99" s="134">
        <f t="shared" si="15"/>
        <v>46330</v>
      </c>
      <c r="P99" s="134">
        <f t="shared" si="16"/>
        <v>49369</v>
      </c>
      <c r="Q99" s="134">
        <f t="shared" si="17"/>
        <v>48887</v>
      </c>
      <c r="R99" s="134">
        <f t="shared" si="18"/>
        <v>0</v>
      </c>
      <c r="S99" s="134">
        <f t="shared" si="19"/>
        <v>0</v>
      </c>
      <c r="T99" s="730">
        <f>'Combined Scenario II - CI'!F181</f>
        <v>42447.2409</v>
      </c>
    </row>
    <row r="100">
      <c r="A100" s="883" t="s">
        <v>179</v>
      </c>
      <c r="B100" s="134">
        <f t="shared" si="2"/>
        <v>47915</v>
      </c>
      <c r="C100" s="134">
        <f t="shared" si="3"/>
        <v>51240</v>
      </c>
      <c r="D100" s="134">
        <f t="shared" si="4"/>
        <v>50193</v>
      </c>
      <c r="E100" s="134">
        <f t="shared" si="5"/>
        <v>48245</v>
      </c>
      <c r="F100" s="134">
        <f t="shared" si="6"/>
        <v>46363</v>
      </c>
      <c r="G100" s="134">
        <f t="shared" si="7"/>
        <v>48797</v>
      </c>
      <c r="H100" s="134">
        <f t="shared" si="8"/>
        <v>52420</v>
      </c>
      <c r="I100" s="134">
        <f t="shared" si="9"/>
        <v>20023</v>
      </c>
      <c r="J100" s="134">
        <f t="shared" si="10"/>
        <v>46764</v>
      </c>
      <c r="K100" s="134">
        <f t="shared" si="11"/>
        <v>2033</v>
      </c>
      <c r="L100" s="134">
        <f t="shared" si="12"/>
        <v>52704</v>
      </c>
      <c r="M100" s="134">
        <f t="shared" si="13"/>
        <v>51240</v>
      </c>
      <c r="N100" s="134">
        <f t="shared" si="14"/>
        <v>0</v>
      </c>
      <c r="O100" s="134">
        <f t="shared" si="15"/>
        <v>0</v>
      </c>
      <c r="P100" s="134">
        <f t="shared" si="16"/>
        <v>0</v>
      </c>
      <c r="Q100" s="134">
        <f t="shared" si="17"/>
        <v>0</v>
      </c>
      <c r="R100" s="134">
        <f t="shared" si="18"/>
        <v>0</v>
      </c>
      <c r="S100" s="134">
        <f t="shared" si="19"/>
        <v>0</v>
      </c>
      <c r="T100" s="730">
        <f>'Combined Scenario II - CI'!F182</f>
        <v>141588.8573</v>
      </c>
    </row>
    <row r="101">
      <c r="A101" s="1398" t="s">
        <v>227</v>
      </c>
      <c r="B101" s="134">
        <f t="shared" si="2"/>
        <v>0</v>
      </c>
      <c r="C101" s="134">
        <f t="shared" si="3"/>
        <v>0</v>
      </c>
      <c r="D101" s="134">
        <f t="shared" si="4"/>
        <v>0</v>
      </c>
      <c r="E101" s="134">
        <f t="shared" si="5"/>
        <v>0</v>
      </c>
      <c r="F101" s="134">
        <f t="shared" si="6"/>
        <v>12398</v>
      </c>
      <c r="G101" s="134">
        <f t="shared" si="7"/>
        <v>12590</v>
      </c>
      <c r="H101" s="134">
        <f t="shared" si="8"/>
        <v>12315</v>
      </c>
      <c r="I101" s="134">
        <f t="shared" si="9"/>
        <v>0</v>
      </c>
      <c r="J101" s="134">
        <f t="shared" si="10"/>
        <v>0</v>
      </c>
      <c r="K101" s="134">
        <f t="shared" si="11"/>
        <v>12353</v>
      </c>
      <c r="L101" s="134">
        <f t="shared" si="12"/>
        <v>13392</v>
      </c>
      <c r="M101" s="134">
        <f t="shared" si="13"/>
        <v>11904</v>
      </c>
      <c r="N101" s="134">
        <f t="shared" si="14"/>
        <v>11691</v>
      </c>
      <c r="O101" s="134">
        <f t="shared" si="15"/>
        <v>12175</v>
      </c>
      <c r="P101" s="134">
        <f t="shared" si="16"/>
        <v>12590</v>
      </c>
      <c r="Q101" s="134">
        <f t="shared" si="17"/>
        <v>12256</v>
      </c>
      <c r="R101" s="134">
        <f t="shared" si="18"/>
        <v>0</v>
      </c>
      <c r="S101" s="134">
        <f t="shared" si="19"/>
        <v>0</v>
      </c>
      <c r="T101" s="730">
        <f>'Combined Scenario II - CI'!F183</f>
        <v>6381.60268</v>
      </c>
    </row>
    <row r="102">
      <c r="A102" s="1398" t="s">
        <v>253</v>
      </c>
      <c r="B102" s="134">
        <f t="shared" si="2"/>
        <v>130</v>
      </c>
      <c r="C102" s="134">
        <f t="shared" si="3"/>
        <v>134</v>
      </c>
      <c r="D102" s="134">
        <f t="shared" si="4"/>
        <v>126</v>
      </c>
      <c r="E102" s="134">
        <f t="shared" si="5"/>
        <v>130</v>
      </c>
      <c r="F102" s="134">
        <f t="shared" si="6"/>
        <v>134</v>
      </c>
      <c r="G102" s="134">
        <f t="shared" si="7"/>
        <v>136</v>
      </c>
      <c r="H102" s="134">
        <f t="shared" si="8"/>
        <v>138</v>
      </c>
      <c r="I102" s="134">
        <f t="shared" si="9"/>
        <v>0</v>
      </c>
      <c r="J102" s="134">
        <f t="shared" si="10"/>
        <v>0</v>
      </c>
      <c r="K102" s="134">
        <f t="shared" si="11"/>
        <v>130</v>
      </c>
      <c r="L102" s="134">
        <f t="shared" si="12"/>
        <v>134</v>
      </c>
      <c r="M102" s="134">
        <f t="shared" si="13"/>
        <v>140</v>
      </c>
      <c r="N102" s="134">
        <f t="shared" si="14"/>
        <v>0</v>
      </c>
      <c r="O102" s="134">
        <f t="shared" si="15"/>
        <v>0</v>
      </c>
      <c r="P102" s="134">
        <f t="shared" si="16"/>
        <v>0</v>
      </c>
      <c r="Q102" s="134">
        <f t="shared" si="17"/>
        <v>0</v>
      </c>
      <c r="R102" s="134">
        <f t="shared" si="18"/>
        <v>0</v>
      </c>
      <c r="S102" s="134">
        <f t="shared" si="19"/>
        <v>0</v>
      </c>
      <c r="T102" s="730">
        <f>'Combined Scenario II - CI'!F184</f>
        <v>1669.7558</v>
      </c>
    </row>
    <row r="103">
      <c r="A103" s="1400" t="s">
        <v>133</v>
      </c>
      <c r="B103" s="1412">
        <f t="shared" si="2"/>
        <v>722</v>
      </c>
      <c r="C103" s="1412">
        <f t="shared" si="3"/>
        <v>770</v>
      </c>
      <c r="D103" s="1412">
        <f t="shared" si="4"/>
        <v>753</v>
      </c>
      <c r="E103" s="1412">
        <f t="shared" si="5"/>
        <v>742</v>
      </c>
      <c r="F103" s="1412">
        <f t="shared" si="6"/>
        <v>698</v>
      </c>
      <c r="G103" s="1412">
        <f t="shared" si="7"/>
        <v>732</v>
      </c>
      <c r="H103" s="1412">
        <f t="shared" si="8"/>
        <v>728</v>
      </c>
      <c r="I103" s="1412">
        <f t="shared" si="9"/>
        <v>197</v>
      </c>
      <c r="J103" s="1412">
        <f t="shared" si="10"/>
        <v>232</v>
      </c>
      <c r="K103" s="1412">
        <f t="shared" si="11"/>
        <v>500</v>
      </c>
      <c r="L103" s="1412">
        <f t="shared" si="12"/>
        <v>792</v>
      </c>
      <c r="M103" s="1412">
        <f t="shared" si="13"/>
        <v>770</v>
      </c>
      <c r="N103" s="1412">
        <f t="shared" si="14"/>
        <v>0</v>
      </c>
      <c r="O103" s="1412">
        <f t="shared" si="15"/>
        <v>0</v>
      </c>
      <c r="P103" s="1412">
        <f t="shared" si="16"/>
        <v>0</v>
      </c>
      <c r="Q103" s="1412">
        <f t="shared" si="17"/>
        <v>0</v>
      </c>
      <c r="R103" s="1412">
        <f t="shared" si="18"/>
        <v>0</v>
      </c>
      <c r="S103" s="1412">
        <f t="shared" si="19"/>
        <v>0</v>
      </c>
      <c r="T103" s="730">
        <f>'Combined Scenario II - CI'!F185</f>
        <v>59168.53116</v>
      </c>
    </row>
    <row r="104">
      <c r="A104" s="157" t="s">
        <v>1135</v>
      </c>
      <c r="B104" s="134">
        <f t="shared" ref="B104:T104" si="20">SUM(B94:B103)</f>
        <v>55473</v>
      </c>
      <c r="C104" s="134">
        <f t="shared" si="20"/>
        <v>59247</v>
      </c>
      <c r="D104" s="134">
        <f t="shared" si="20"/>
        <v>58001</v>
      </c>
      <c r="E104" s="134">
        <f t="shared" si="20"/>
        <v>55978</v>
      </c>
      <c r="F104" s="134">
        <f t="shared" si="20"/>
        <v>141257</v>
      </c>
      <c r="G104" s="134">
        <f t="shared" si="20"/>
        <v>145388</v>
      </c>
      <c r="H104" s="134">
        <f t="shared" si="20"/>
        <v>148020</v>
      </c>
      <c r="I104" s="134">
        <f t="shared" si="20"/>
        <v>42217</v>
      </c>
      <c r="J104" s="134">
        <f t="shared" si="20"/>
        <v>70136</v>
      </c>
      <c r="K104" s="134">
        <f t="shared" si="20"/>
        <v>72116</v>
      </c>
      <c r="L104" s="134">
        <f t="shared" si="20"/>
        <v>148403</v>
      </c>
      <c r="M104" s="134">
        <f t="shared" si="20"/>
        <v>143288</v>
      </c>
      <c r="N104" s="134">
        <f t="shared" si="20"/>
        <v>87432</v>
      </c>
      <c r="O104" s="134">
        <f t="shared" si="20"/>
        <v>84296</v>
      </c>
      <c r="P104" s="134">
        <f t="shared" si="20"/>
        <v>89511</v>
      </c>
      <c r="Q104" s="134">
        <f t="shared" si="20"/>
        <v>87958</v>
      </c>
      <c r="R104" s="134">
        <f t="shared" si="20"/>
        <v>697</v>
      </c>
      <c r="S104" s="134">
        <f t="shared" si="20"/>
        <v>765</v>
      </c>
      <c r="T104" s="730">
        <f t="shared" si="20"/>
        <v>399618.8934</v>
      </c>
    </row>
    <row r="107">
      <c r="A107" s="1434" t="s">
        <v>478</v>
      </c>
    </row>
    <row r="108">
      <c r="A108" s="1383" t="s">
        <v>77</v>
      </c>
      <c r="B108" s="1426" t="s">
        <v>1101</v>
      </c>
      <c r="C108" s="1426" t="s">
        <v>1102</v>
      </c>
      <c r="D108" s="1426" t="s">
        <v>1103</v>
      </c>
      <c r="E108" s="1426" t="s">
        <v>1104</v>
      </c>
      <c r="F108" s="1426" t="s">
        <v>1105</v>
      </c>
      <c r="G108" s="1426" t="s">
        <v>1106</v>
      </c>
      <c r="H108" s="1426" t="s">
        <v>1107</v>
      </c>
      <c r="I108" s="1426" t="s">
        <v>194</v>
      </c>
      <c r="J108" s="1426" t="s">
        <v>1108</v>
      </c>
      <c r="K108" s="1426" t="s">
        <v>1109</v>
      </c>
      <c r="L108" s="1426" t="s">
        <v>1110</v>
      </c>
      <c r="M108" s="1426" t="s">
        <v>1111</v>
      </c>
      <c r="N108" s="1426" t="s">
        <v>1112</v>
      </c>
      <c r="O108" s="1426" t="s">
        <v>1113</v>
      </c>
      <c r="P108" s="1426" t="s">
        <v>1114</v>
      </c>
      <c r="Q108" s="1426" t="s">
        <v>1115</v>
      </c>
      <c r="R108" s="1426" t="s">
        <v>1116</v>
      </c>
      <c r="S108" s="1426" t="s">
        <v>1117</v>
      </c>
      <c r="T108" s="157" t="s">
        <v>1136</v>
      </c>
      <c r="U108" s="157" t="s">
        <v>476</v>
      </c>
      <c r="V108" s="157" t="s">
        <v>1137</v>
      </c>
    </row>
    <row r="109">
      <c r="A109" s="1393" t="s">
        <v>310</v>
      </c>
      <c r="B109" s="167">
        <f>IF(B94&gt;0,$T94*'Combined Scenario II - CI'!C144,0)</f>
        <v>17657.836</v>
      </c>
      <c r="C109" s="167">
        <f>IF(C94&gt;0,$T94*'Combined Scenario II - CI'!D144,0)</f>
        <v>16378.5438</v>
      </c>
      <c r="D109" s="167">
        <f>IF(D94&gt;0,$T94*'Combined Scenario II - CI'!E144,0)</f>
        <v>12991.1222</v>
      </c>
      <c r="E109" s="167">
        <f>IF(E94&gt;0,$T94*'Combined Scenario II - CI'!F144,0)</f>
        <v>33207.5426</v>
      </c>
      <c r="F109" s="134">
        <f>IF(F94&gt;0,$T94*'Combined Scenario II - CI'!G144,0)</f>
        <v>0</v>
      </c>
      <c r="G109" s="134">
        <f>IF(G94&gt;0,$T94*'Combined Scenario II - CI'!H144,0)</f>
        <v>0</v>
      </c>
      <c r="H109" s="167">
        <f>IF(H94&gt;0,$T94*'Combined Scenario II - CI'!I144,0)</f>
        <v>9969.109696</v>
      </c>
      <c r="I109" s="134">
        <f>IF(I94&gt;0,$T94*'Combined Scenario II - CI'!J144,0)</f>
        <v>0</v>
      </c>
      <c r="J109" s="134">
        <f>IF(J94&gt;0,$T94*'Combined Scenario II - CI'!K144,0)</f>
        <v>0</v>
      </c>
      <c r="K109" s="134">
        <f>IF(K94&gt;0,$T94*'Combined Scenario II - CI'!L144,0)</f>
        <v>0</v>
      </c>
      <c r="L109" s="134">
        <f>IF(L94&gt;0,$T94*'Combined Scenario II - CI'!M144,0)</f>
        <v>0</v>
      </c>
      <c r="M109" s="134">
        <f>IF(M94&gt;0,$T94*'Combined Scenario II - CI'!N144,0)</f>
        <v>0</v>
      </c>
      <c r="N109" s="134">
        <f>IF(N94&gt;0,$T94*'Combined Scenario II - CI'!O144,0)</f>
        <v>0</v>
      </c>
      <c r="O109" s="134">
        <f>IF(O94&gt;0,$T94*'Combined Scenario II - CI'!P144,0)</f>
        <v>0</v>
      </c>
      <c r="P109" s="134">
        <f>IF(P94&gt;0,$T94*'Combined Scenario II - CI'!Q144,0)</f>
        <v>0</v>
      </c>
      <c r="Q109" s="134">
        <f>IF(Q94&gt;0,$T94*'Combined Scenario II - CI'!R144,0)</f>
        <v>0</v>
      </c>
      <c r="R109" s="167">
        <f>IF(R94&gt;0,$T94*'Combined Scenario II - CI'!S144,0)</f>
        <v>18646.67482</v>
      </c>
      <c r="S109" s="167">
        <f>IF(S94&gt;0,$T94*'Combined Scenario II - CI'!T144,0)</f>
        <v>6596.102656</v>
      </c>
      <c r="T109" s="167">
        <f t="shared" ref="T109:T118" si="21">SUM(B109:S109)</f>
        <v>115446.9318</v>
      </c>
      <c r="U109" s="157">
        <v>0.215</v>
      </c>
      <c r="V109" s="167">
        <f t="shared" ref="V109:V118" si="22">T109*U109</f>
        <v>24821.09033</v>
      </c>
    </row>
    <row r="110">
      <c r="A110" s="1398" t="s">
        <v>264</v>
      </c>
      <c r="B110" s="134">
        <f>IF(B95&gt;0,$T95*'Combined Scenario II - CI'!C145,0)</f>
        <v>0</v>
      </c>
      <c r="C110" s="134">
        <f>IF(C95&gt;0,$T95*'Combined Scenario II - CI'!D145,0)</f>
        <v>0</v>
      </c>
      <c r="D110" s="134">
        <f>IF(D95&gt;0,$T95*'Combined Scenario II - CI'!E145,0)</f>
        <v>0</v>
      </c>
      <c r="E110" s="134">
        <f>IF(E95&gt;0,$T95*'Combined Scenario II - CI'!F145,0)</f>
        <v>0</v>
      </c>
      <c r="F110" s="167">
        <f>IF(F95&gt;0,$T95*'Combined Scenario II - CI'!G145,0)</f>
        <v>4670.984344</v>
      </c>
      <c r="G110" s="167">
        <f>IF(G95&gt;0,$T95*'Combined Scenario II - CI'!H145,0)</f>
        <v>5165.654561</v>
      </c>
      <c r="H110" s="167">
        <f>IF(H95&gt;0,$T95*'Combined Scenario II - CI'!I145,0)</f>
        <v>2898.024826</v>
      </c>
      <c r="I110" s="134">
        <f>IF(I95&gt;0,$T95*'Combined Scenario II - CI'!J145,0)</f>
        <v>0</v>
      </c>
      <c r="J110" s="134">
        <f>IF(J95&gt;0,$T95*'Combined Scenario II - CI'!K145,0)</f>
        <v>0</v>
      </c>
      <c r="K110" s="167">
        <f>IF(K95&gt;0,$T95*'Combined Scenario II - CI'!L145,0)</f>
        <v>5376.497605</v>
      </c>
      <c r="L110" s="167">
        <f>IF(L95&gt;0,$T95*'Combined Scenario II - CI'!M145,0)</f>
        <v>2155.379289</v>
      </c>
      <c r="M110" s="167">
        <f>IF(M95&gt;0,$T95*'Combined Scenario II - CI'!N145,0)</f>
        <v>2027.336955</v>
      </c>
      <c r="N110" s="167">
        <f>IF(N95&gt;0,$T95*'Combined Scenario II - CI'!O145,0)</f>
        <v>3017.531005</v>
      </c>
      <c r="O110" s="167">
        <f>IF(O95&gt;0,$T95*'Combined Scenario II - CI'!P145,0)</f>
        <v>5121.69336</v>
      </c>
      <c r="P110" s="167">
        <f>IF(P95&gt;0,$T95*'Combined Scenario II - CI'!Q145,0)</f>
        <v>5659.471163</v>
      </c>
      <c r="Q110" s="167">
        <f>IF(Q95&gt;0,$T95*'Combined Scenario II - CI'!R145,0)</f>
        <v>7183.174937</v>
      </c>
      <c r="R110" s="134">
        <f>IF(R95&gt;0,$T95*'Combined Scenario II - CI'!S145,0)</f>
        <v>0</v>
      </c>
      <c r="S110" s="134">
        <f>IF(S95&gt;0,$T95*'Combined Scenario II - CI'!T145,0)</f>
        <v>0</v>
      </c>
      <c r="T110" s="134">
        <f t="shared" si="21"/>
        <v>43275.74805</v>
      </c>
      <c r="U110" s="157">
        <v>0.195</v>
      </c>
      <c r="V110" s="134">
        <f t="shared" si="22"/>
        <v>8438.770869</v>
      </c>
    </row>
    <row r="111">
      <c r="A111" s="1398" t="s">
        <v>202</v>
      </c>
      <c r="B111" s="134">
        <f>IF(B96&gt;0,$T96*'Combined Scenario II - CI'!C146,0)</f>
        <v>0</v>
      </c>
      <c r="C111" s="134">
        <f>IF(C96&gt;0,$T96*'Combined Scenario II - CI'!D146,0)</f>
        <v>0</v>
      </c>
      <c r="D111" s="134">
        <f>IF(D96&gt;0,$T96*'Combined Scenario II - CI'!E146,0)</f>
        <v>0</v>
      </c>
      <c r="E111" s="134">
        <f>IF(E96&gt;0,$T96*'Combined Scenario II - CI'!F146,0)</f>
        <v>0</v>
      </c>
      <c r="F111" s="167">
        <f>IF(F96&gt;0,$T96*'Combined Scenario II - CI'!G146,0)</f>
        <v>21287.97535</v>
      </c>
      <c r="G111" s="167">
        <f>IF(G96&gt;0,$T96*'Combined Scenario II - CI'!H146,0)</f>
        <v>23542.43107</v>
      </c>
      <c r="H111" s="167">
        <f>IF(H96&gt;0,$T96*'Combined Scenario II - CI'!I146,0)</f>
        <v>12417.98562</v>
      </c>
      <c r="I111" s="134">
        <f>IF(I96&gt;0,$T96*'Combined Scenario II - CI'!J146,0)</f>
        <v>0</v>
      </c>
      <c r="J111" s="134">
        <f>IF(J96&gt;0,$T96*'Combined Scenario II - CI'!K146,0)</f>
        <v>0</v>
      </c>
      <c r="K111" s="167">
        <f>IF(K96&gt;0,$T96*'Combined Scenario II - CI'!L146,0)</f>
        <v>21066.2256</v>
      </c>
      <c r="L111" s="167">
        <f>IF(L96&gt;0,$T96*'Combined Scenario II - CI'!M146,0)</f>
        <v>9823.124589</v>
      </c>
      <c r="M111" s="167">
        <f>IF(M96&gt;0,$T96*'Combined Scenario II - CI'!N146,0)</f>
        <v>9239.572634</v>
      </c>
      <c r="N111" s="167">
        <f>IF(N96&gt;0,$T96*'Combined Scenario II - CI'!O146,0)</f>
        <v>12221.91216</v>
      </c>
      <c r="O111" s="167">
        <f>IF(O96&gt;0,$T96*'Combined Scenario II - CI'!P146,0)</f>
        <v>17074.73023</v>
      </c>
      <c r="P111" s="167">
        <f>IF(P96&gt;0,$T96*'Combined Scenario II - CI'!Q146,0)</f>
        <v>20179.22663</v>
      </c>
      <c r="Q111" s="167">
        <f>IF(Q96&gt;0,$T96*'Combined Scenario II - CI'!R146,0)</f>
        <v>29681.78668</v>
      </c>
      <c r="R111" s="134">
        <f>IF(R96&gt;0,$T96*'Combined Scenario II - CI'!S146,0)</f>
        <v>0</v>
      </c>
      <c r="S111" s="134">
        <f>IF(S96&gt;0,$T96*'Combined Scenario II - CI'!T146,0)</f>
        <v>0</v>
      </c>
      <c r="T111" s="134">
        <f t="shared" si="21"/>
        <v>176534.9706</v>
      </c>
      <c r="U111" s="157">
        <v>0.195</v>
      </c>
      <c r="V111" s="134">
        <f t="shared" si="22"/>
        <v>34424.31926</v>
      </c>
    </row>
    <row r="112">
      <c r="A112" s="883" t="s">
        <v>163</v>
      </c>
      <c r="B112" s="167">
        <f>IF(B97&gt;0,$T97*'Combined Scenario II - CI'!C147,0)</f>
        <v>71254.04195</v>
      </c>
      <c r="C112" s="167">
        <f>IF(C97&gt;0,$T97*'Combined Scenario II - CI'!D147,0)</f>
        <v>44335.84833</v>
      </c>
      <c r="D112" s="167">
        <f>IF(D97&gt;0,$T97*'Combined Scenario II - CI'!E147,0)</f>
        <v>40773.14623</v>
      </c>
      <c r="E112" s="167">
        <f>IF(E97&gt;0,$T97*'Combined Scenario II - CI'!F147,0)</f>
        <v>133665.591</v>
      </c>
      <c r="F112" s="167">
        <f>IF(F97&gt;0,$T97*'Combined Scenario II - CI'!G147,0)</f>
        <v>65146.55264</v>
      </c>
      <c r="G112" s="167">
        <f>IF(G97&gt;0,$T97*'Combined Scenario II - CI'!H147,0)</f>
        <v>66503.77249</v>
      </c>
      <c r="H112" s="167">
        <f>IF(H97&gt;0,$T97*'Combined Scenario II - CI'!I147,0)</f>
        <v>27427.15107</v>
      </c>
      <c r="I112" s="167">
        <f>IF(I97&gt;0,$T97*'Combined Scenario II - CI'!J147,0)</f>
        <v>71395.41902</v>
      </c>
      <c r="J112" s="167">
        <f>IF(J97&gt;0,$T97*'Combined Scenario II - CI'!K147,0)</f>
        <v>52197.0559</v>
      </c>
      <c r="K112" s="167">
        <f>IF(K97&gt;0,$T97*'Combined Scenario II - CI'!L147,0)</f>
        <v>65825.16257</v>
      </c>
      <c r="L112" s="167">
        <f>IF(L97&gt;0,$T97*'Combined Scenario II - CI'!M147,0)</f>
        <v>25396.46228</v>
      </c>
      <c r="M112" s="167">
        <f>IF(M97&gt;0,$T97*'Combined Scenario II - CI'!N147,0)</f>
        <v>23751.34732</v>
      </c>
      <c r="N112" s="134">
        <f>IF(N97&gt;0,$T97*'Combined Scenario II - CI'!O147,0)</f>
        <v>0</v>
      </c>
      <c r="O112" s="134">
        <f>IF(O97&gt;0,$T97*'Combined Scenario II - CI'!P147,0)</f>
        <v>0</v>
      </c>
      <c r="P112" s="134">
        <f>IF(P97&gt;0,$T97*'Combined Scenario II - CI'!Q147,0)</f>
        <v>0</v>
      </c>
      <c r="Q112" s="134">
        <f>IF(Q97&gt;0,$T97*'Combined Scenario II - CI'!R147,0)</f>
        <v>0</v>
      </c>
      <c r="R112" s="134">
        <f>IF(R97&gt;0,$T97*'Combined Scenario II - CI'!S147,0)</f>
        <v>0</v>
      </c>
      <c r="S112" s="134">
        <f>IF(S97&gt;0,$T97*'Combined Scenario II - CI'!T147,0)</f>
        <v>0</v>
      </c>
      <c r="T112" s="167">
        <f t="shared" si="21"/>
        <v>687671.5508</v>
      </c>
      <c r="U112" s="157">
        <v>0.215</v>
      </c>
      <c r="V112" s="167">
        <f t="shared" si="22"/>
        <v>147849.3834</v>
      </c>
    </row>
    <row r="113">
      <c r="A113" s="883" t="s">
        <v>96</v>
      </c>
      <c r="B113" s="167">
        <f>IF(B98&gt;0,$T98*'Combined Scenario II - CI'!C148,0)</f>
        <v>46971.64267</v>
      </c>
      <c r="C113" s="167">
        <f>IF(C98&gt;0,$T98*'Combined Scenario II - CI'!D148,0)</f>
        <v>29226.79989</v>
      </c>
      <c r="D113" s="167">
        <f>IF(D98&gt;0,$T98*'Combined Scenario II - CI'!E148,0)</f>
        <v>26878.21775</v>
      </c>
      <c r="E113" s="167">
        <f>IF(E98&gt;0,$T98*'Combined Scenario II - CI'!F148,0)</f>
        <v>70121.95228</v>
      </c>
      <c r="F113" s="167">
        <f>IF(F98&gt;0,$T98*'Combined Scenario II - CI'!G148,0)</f>
        <v>42945.50187</v>
      </c>
      <c r="G113" s="167">
        <f>IF(G98&gt;0,$T98*'Combined Scenario II - CI'!H148,0)</f>
        <v>43840.19983</v>
      </c>
      <c r="H113" s="167">
        <f>IF(H98&gt;0,$T98*'Combined Scenario II - CI'!I148,0)</f>
        <v>20757.67037</v>
      </c>
      <c r="I113" s="167">
        <f>IF(I98&gt;0,$T98*'Combined Scenario II - CI'!J148,0)</f>
        <v>40596.91974</v>
      </c>
      <c r="J113" s="167">
        <f>IF(J98&gt;0,$T98*'Combined Scenario II - CI'!K148,0)</f>
        <v>34409.01584</v>
      </c>
      <c r="K113" s="167">
        <f>IF(K98&gt;0,$T98*'Combined Scenario II - CI'!L148,0)</f>
        <v>46076.94472</v>
      </c>
      <c r="L113" s="167">
        <f>IF(L98&gt;0,$T98*'Combined Scenario II - CI'!M148,0)</f>
        <v>20334.04445</v>
      </c>
      <c r="M113" s="167">
        <f>IF(M98&gt;0,$T98*'Combined Scenario II - CI'!N148,0)</f>
        <v>15657.21422</v>
      </c>
      <c r="N113" s="134">
        <f>IF(N98&gt;0,$T98*'Combined Scenario II - CI'!O148,0)</f>
        <v>0</v>
      </c>
      <c r="O113" s="134">
        <f>IF(O98&gt;0,$T98*'Combined Scenario II - CI'!P148,0)</f>
        <v>0</v>
      </c>
      <c r="P113" s="134">
        <f>IF(P98&gt;0,$T98*'Combined Scenario II - CI'!Q148,0)</f>
        <v>0</v>
      </c>
      <c r="Q113" s="134">
        <f>IF(Q98&gt;0,$T98*'Combined Scenario II - CI'!R148,0)</f>
        <v>0</v>
      </c>
      <c r="R113" s="134">
        <f>IF(R98&gt;0,$T98*'Combined Scenario II - CI'!S148,0)</f>
        <v>0</v>
      </c>
      <c r="S113" s="134">
        <f>IF(S98&gt;0,$T98*'Combined Scenario II - CI'!T148,0)</f>
        <v>0</v>
      </c>
      <c r="T113" s="167">
        <f t="shared" si="21"/>
        <v>437816.1236</v>
      </c>
      <c r="U113" s="157">
        <v>0.215</v>
      </c>
      <c r="V113" s="167">
        <f t="shared" si="22"/>
        <v>94130.46658</v>
      </c>
    </row>
    <row r="114">
      <c r="A114" s="1398" t="s">
        <v>275</v>
      </c>
      <c r="B114" s="134">
        <f>IF(B99&gt;0,$T99*'Combined Scenario II - CI'!C149,0)</f>
        <v>0</v>
      </c>
      <c r="C114" s="134">
        <f>IF(C99&gt;0,$T99*'Combined Scenario II - CI'!D149,0)</f>
        <v>0</v>
      </c>
      <c r="D114" s="134">
        <f>IF(D99&gt;0,$T99*'Combined Scenario II - CI'!E149,0)</f>
        <v>0</v>
      </c>
      <c r="E114" s="134">
        <f>IF(E99&gt;0,$T99*'Combined Scenario II - CI'!F149,0)</f>
        <v>0</v>
      </c>
      <c r="F114" s="167">
        <f>IF(F99&gt;0,$T99*'Combined Scenario II - CI'!G149,0)</f>
        <v>50809.34736</v>
      </c>
      <c r="G114" s="167">
        <f>IF(G99&gt;0,$T99*'Combined Scenario II - CI'!H149,0)</f>
        <v>51373.89566</v>
      </c>
      <c r="H114" s="167">
        <f>IF(H99&gt;0,$T99*'Combined Scenario II - CI'!I149,0)</f>
        <v>23711.02877</v>
      </c>
      <c r="I114" s="167">
        <f>IF(I99&gt;0,$T99*'Combined Scenario II - CI'!J149,0)</f>
        <v>45720.77212</v>
      </c>
      <c r="J114" s="167">
        <f>IF(J99&gt;0,$T99*'Combined Scenario II - CI'!K149,0)</f>
        <v>34840.69533</v>
      </c>
      <c r="K114" s="167">
        <f>IF(K99&gt;0,$T99*'Combined Scenario II - CI'!L149,0)</f>
        <v>53470.78936</v>
      </c>
      <c r="L114" s="167">
        <f>IF(L99&gt;0,$T99*'Combined Scenario II - CI'!M149,0)</f>
        <v>21963.90033</v>
      </c>
      <c r="M114" s="167">
        <f>IF(M99&gt;0,$T99*'Combined Scenario II - CI'!N149,0)</f>
        <v>0</v>
      </c>
      <c r="N114" s="167">
        <f>IF(N99&gt;0,$T99*'Combined Scenario II - CI'!O149,0)</f>
        <v>26931.92541</v>
      </c>
      <c r="O114" s="167">
        <f>IF(O99&gt;0,$T99*'Combined Scenario II - CI'!P149,0)</f>
        <v>48389.85463</v>
      </c>
      <c r="P114" s="167">
        <f>IF(P99&gt;0,$T99*'Combined Scenario II - CI'!Q149,0)</f>
        <v>49801.22539</v>
      </c>
      <c r="Q114" s="167">
        <f>IF(Q99&gt;0,$T99*'Combined Scenario II - CI'!R149,0)</f>
        <v>64771.09383</v>
      </c>
      <c r="R114" s="134">
        <f>IF(R99&gt;0,$T99*'Combined Scenario II - CI'!S149,0)</f>
        <v>0</v>
      </c>
      <c r="S114" s="134">
        <f>IF(S99&gt;0,$T99*'Combined Scenario II - CI'!T149,0)</f>
        <v>0</v>
      </c>
      <c r="T114" s="134">
        <f t="shared" si="21"/>
        <v>471784.5282</v>
      </c>
      <c r="U114" s="157">
        <v>0.195</v>
      </c>
      <c r="V114" s="134">
        <f t="shared" si="22"/>
        <v>91997.983</v>
      </c>
    </row>
    <row r="115">
      <c r="A115" s="883" t="s">
        <v>179</v>
      </c>
      <c r="B115" s="167">
        <f>IF(B100&gt;0,$T100*'Combined Scenario II - CI'!C150,0)</f>
        <v>156993.7249</v>
      </c>
      <c r="C115" s="167">
        <f>IF(C100&gt;0,$T100*'Combined Scenario II - CI'!D150,0)</f>
        <v>97684.98441</v>
      </c>
      <c r="D115" s="167">
        <f>IF(D100&gt;0,$T100*'Combined Scenario II - CI'!E150,0)</f>
        <v>89835.29816</v>
      </c>
      <c r="E115" s="167">
        <f>IF(E100&gt;0,$T100*'Combined Scenario II - CI'!F150,0)</f>
        <v>260948.2639</v>
      </c>
      <c r="F115" s="167">
        <f>IF(F100&gt;0,$T100*'Combined Scenario II - CI'!G150,0)</f>
        <v>169906.6287</v>
      </c>
      <c r="G115" s="167">
        <f>IF(G100&gt;0,$T100*'Combined Scenario II - CI'!H150,0)</f>
        <v>168207.5624</v>
      </c>
      <c r="H115" s="167">
        <f>IF(H100&gt;0,$T100*'Combined Scenario II - CI'!I150,0)</f>
        <v>60430.12428</v>
      </c>
      <c r="I115" s="167">
        <f>IF(I100&gt;0,$T100*'Combined Scenario II - CI'!J150,0)</f>
        <v>143910.9145</v>
      </c>
      <c r="J115" s="167">
        <f>IF(J100&gt;0,$T100*'Combined Scenario II - CI'!K150,0)</f>
        <v>116216.134</v>
      </c>
      <c r="K115" s="167">
        <f>IF(K100&gt;0,$T100*'Combined Scenario II - CI'!L150,0)</f>
        <v>173304.7613</v>
      </c>
      <c r="L115" s="167">
        <f>IF(L100&gt;0,$T100*'Combined Scenario II - CI'!M150,0)</f>
        <v>55955.91639</v>
      </c>
      <c r="M115" s="167">
        <f>IF(M100&gt;0,$T100*'Combined Scenario II - CI'!N150,0)</f>
        <v>59467.32005</v>
      </c>
      <c r="N115" s="134">
        <f>IF(N100&gt;0,$T100*'Combined Scenario II - CI'!O150,0)</f>
        <v>0</v>
      </c>
      <c r="O115" s="134">
        <f>IF(O100&gt;0,$T100*'Combined Scenario II - CI'!P150,0)</f>
        <v>0</v>
      </c>
      <c r="P115" s="134">
        <f>IF(P100&gt;0,$T100*'Combined Scenario II - CI'!Q150,0)</f>
        <v>0</v>
      </c>
      <c r="Q115" s="134">
        <f>IF(Q100&gt;0,$T100*'Combined Scenario II - CI'!R150,0)</f>
        <v>0</v>
      </c>
      <c r="R115" s="134">
        <f>IF(R100&gt;0,$T100*'Combined Scenario II - CI'!S150,0)</f>
        <v>0</v>
      </c>
      <c r="S115" s="134">
        <f>IF(S100&gt;0,$T100*'Combined Scenario II - CI'!T150,0)</f>
        <v>0</v>
      </c>
      <c r="T115" s="167">
        <f t="shared" si="21"/>
        <v>1552861.633</v>
      </c>
      <c r="U115" s="157">
        <v>0.215</v>
      </c>
      <c r="V115" s="167">
        <f t="shared" si="22"/>
        <v>333865.2511</v>
      </c>
    </row>
    <row r="116">
      <c r="A116" s="1398" t="s">
        <v>227</v>
      </c>
      <c r="B116" s="134">
        <f>IF(B101&gt;0,$T101*'Combined Scenario II - CI'!C151,0)</f>
        <v>0</v>
      </c>
      <c r="C116" s="134">
        <f>IF(C101&gt;0,$T101*'Combined Scenario II - CI'!D151,0)</f>
        <v>0</v>
      </c>
      <c r="D116" s="134">
        <f>IF(D101&gt;0,$T101*'Combined Scenario II - CI'!E151,0)</f>
        <v>0</v>
      </c>
      <c r="E116" s="134">
        <f>IF(E101&gt;0,$T101*'Combined Scenario II - CI'!F151,0)</f>
        <v>0</v>
      </c>
      <c r="F116" s="167">
        <f>IF(F101&gt;0,$T101*'Combined Scenario II - CI'!G151,0)</f>
        <v>6984.025973</v>
      </c>
      <c r="G116" s="167">
        <f>IF(G101&gt;0,$T101*'Combined Scenario II - CI'!H151,0)</f>
        <v>7723.653724</v>
      </c>
      <c r="H116" s="167">
        <f>IF(H101&gt;0,$T101*'Combined Scenario II - CI'!I151,0)</f>
        <v>4074.015151</v>
      </c>
      <c r="I116" s="134">
        <f>IF(I101&gt;0,$T101*'Combined Scenario II - CI'!J151,0)</f>
        <v>0</v>
      </c>
      <c r="J116" s="134">
        <f>IF(J101&gt;0,$T101*'Combined Scenario II - CI'!K151,0)</f>
        <v>0</v>
      </c>
      <c r="K116" s="167">
        <f>IF(K101&gt;0,$T101*'Combined Scenario II - CI'!L151,0)</f>
        <v>8038.904896</v>
      </c>
      <c r="L116" s="167">
        <f>IF(L101&gt;0,$T101*'Combined Scenario II - CI'!M151,0)</f>
        <v>3031.261273</v>
      </c>
      <c r="M116" s="167">
        <f>IF(M101&gt;0,$T101*'Combined Scenario II - CI'!N151,0)</f>
        <v>3031.261273</v>
      </c>
      <c r="N116" s="167">
        <f>IF(N101&gt;0,$T101*'Combined Scenario II - CI'!O151,0)</f>
        <v>4455.954071</v>
      </c>
      <c r="O116" s="167">
        <f>IF(O101&gt;0,$T101*'Combined Scenario II - CI'!P151,0)</f>
        <v>5601.770833</v>
      </c>
      <c r="P116" s="167">
        <f>IF(P101&gt;0,$T101*'Combined Scenario II - CI'!Q151,0)</f>
        <v>6620.27462</v>
      </c>
      <c r="Q116" s="167">
        <f>IF(Q101&gt;0,$T101*'Combined Scenario II - CI'!R151,0)</f>
        <v>9737.815161</v>
      </c>
      <c r="R116" s="134">
        <f>IF(R101&gt;0,$T101*'Combined Scenario II - CI'!S151,0)</f>
        <v>0</v>
      </c>
      <c r="S116" s="134">
        <f>IF(S101&gt;0,$T101*'Combined Scenario II - CI'!T151,0)</f>
        <v>0</v>
      </c>
      <c r="T116" s="134">
        <f t="shared" si="21"/>
        <v>59298.93698</v>
      </c>
      <c r="U116" s="157">
        <v>0.195</v>
      </c>
      <c r="V116" s="134">
        <f t="shared" si="22"/>
        <v>11563.29271</v>
      </c>
    </row>
    <row r="117">
      <c r="A117" s="1398" t="s">
        <v>253</v>
      </c>
      <c r="B117" s="167">
        <f>IF(B102&gt;0,$T102*'Combined Scenario II - CI'!C152,0)</f>
        <v>1891.833321</v>
      </c>
      <c r="C117" s="167">
        <f>IF(C102&gt;0,$T102*'Combined Scenario II - CI'!D152,0)</f>
        <v>1532.835824</v>
      </c>
      <c r="D117" s="167">
        <f>IF(D102&gt;0,$T102*'Combined Scenario II - CI'!E152,0)</f>
        <v>1110.387607</v>
      </c>
      <c r="E117" s="167">
        <f>IF(E102&gt;0,$T102*'Combined Scenario II - CI'!F152,0)</f>
        <v>3646.746667</v>
      </c>
      <c r="F117" s="167">
        <f>IF(F102&gt;0,$T102*'Combined Scenario II - CI'!G152,0)</f>
        <v>2063.818169</v>
      </c>
      <c r="G117" s="167">
        <f>IF(G102&gt;0,$T102*'Combined Scenario II - CI'!H152,0)</f>
        <v>2083.855238</v>
      </c>
      <c r="H117" s="167">
        <f>IF(H102&gt;0,$T102*'Combined Scenario II - CI'!I152,0)</f>
        <v>923.842489</v>
      </c>
      <c r="I117" s="134">
        <f>IF(I102&gt;0,$T102*'Combined Scenario II - CI'!J152,0)</f>
        <v>0</v>
      </c>
      <c r="J117" s="134">
        <f>IF(J102&gt;0,$T102*'Combined Scenario II - CI'!K152,0)</f>
        <v>0</v>
      </c>
      <c r="K117" s="167">
        <f>IF(K102&gt;0,$T102*'Combined Scenario II - CI'!L152,0)</f>
        <v>2170.68254</v>
      </c>
      <c r="L117" s="167">
        <f>IF(L102&gt;0,$T102*'Combined Scenario II - CI'!M152,0)</f>
        <v>1011.872015</v>
      </c>
      <c r="M117" s="167">
        <f>IF(M102&gt;0,$T102*'Combined Scenario II - CI'!N152,0)</f>
        <v>634.507204</v>
      </c>
      <c r="N117" s="134">
        <f>IF(N102&gt;0,$T102*'Combined Scenario II - CI'!O152,0)</f>
        <v>0</v>
      </c>
      <c r="O117" s="134">
        <f>IF(O102&gt;0,$T102*'Combined Scenario II - CI'!P152,0)</f>
        <v>0</v>
      </c>
      <c r="P117" s="134">
        <f>IF(P102&gt;0,$T102*'Combined Scenario II - CI'!Q152,0)</f>
        <v>0</v>
      </c>
      <c r="Q117" s="134">
        <f>IF(Q102&gt;0,$T102*'Combined Scenario II - CI'!R152,0)</f>
        <v>0</v>
      </c>
      <c r="R117" s="134">
        <f>IF(R102&gt;0,$T102*'Combined Scenario II - CI'!S152,0)</f>
        <v>0</v>
      </c>
      <c r="S117" s="134">
        <f>IF(S102&gt;0,$T102*'Combined Scenario II - CI'!T152,0)</f>
        <v>0</v>
      </c>
      <c r="T117" s="167">
        <f t="shared" si="21"/>
        <v>17070.38108</v>
      </c>
      <c r="U117" s="157">
        <v>0.195</v>
      </c>
      <c r="V117" s="167">
        <f t="shared" si="22"/>
        <v>3328.72431</v>
      </c>
    </row>
    <row r="118">
      <c r="A118" s="1400" t="s">
        <v>133</v>
      </c>
      <c r="B118" s="167">
        <f>IF(B103&gt;0,$T103*'Combined Scenario II - CI'!C153,0)</f>
        <v>65606.06735</v>
      </c>
      <c r="C118" s="167">
        <f>IF(C103&gt;0,$T103*'Combined Scenario II - CI'!D153,0)</f>
        <v>40821.55302</v>
      </c>
      <c r="D118" s="167">
        <f>IF(D103&gt;0,$T103*'Combined Scenario II - CI'!E153,0)</f>
        <v>37541.24965</v>
      </c>
      <c r="E118" s="167">
        <f>IF(E103&gt;0,$T103*'Combined Scenario II - CI'!F153,0)</f>
        <v>97940.48626</v>
      </c>
      <c r="F118" s="167">
        <f>IF(F103&gt;0,$T103*'Combined Scenario II - CI'!G153,0)</f>
        <v>59982.69015</v>
      </c>
      <c r="G118" s="167">
        <f>IF(G103&gt;0,$T103*'Combined Scenario II - CI'!H153,0)</f>
        <v>61232.32953</v>
      </c>
      <c r="H118" s="167">
        <f>IF(H103&gt;0,$T103*'Combined Scenario II - CI'!I153,0)</f>
        <v>25253.1291</v>
      </c>
      <c r="I118" s="167">
        <f>IF(I103&gt;0,$T103*'Combined Scenario II - CI'!J153,0)</f>
        <v>56702.38678</v>
      </c>
      <c r="J118" s="167">
        <f>IF(J103&gt;0,$T103*'Combined Scenario II - CI'!K153,0)</f>
        <v>55381.74517</v>
      </c>
      <c r="K118" s="167">
        <f>IF(K103&gt;0,$T103*'Combined Scenario II - CI'!L153,0)</f>
        <v>60607.50984</v>
      </c>
      <c r="L118" s="167">
        <f>IF(L103&gt;0,$T103*'Combined Scenario II - CI'!M153,0)</f>
        <v>23383.40351</v>
      </c>
      <c r="M118" s="167">
        <f>IF(M103&gt;0,$T103*'Combined Scenario II - CI'!N153,0)</f>
        <v>21868.68912</v>
      </c>
      <c r="N118" s="134">
        <f>IF(N103&gt;0,$T103*'Combined Scenario II - CI'!O153,0)</f>
        <v>0</v>
      </c>
      <c r="O118" s="134">
        <f>IF(O103&gt;0,$T103*'Combined Scenario II - CI'!P153,0)</f>
        <v>0</v>
      </c>
      <c r="P118" s="134">
        <f>IF(P103&gt;0,$T103*'Combined Scenario II - CI'!Q153,0)</f>
        <v>0</v>
      </c>
      <c r="Q118" s="134">
        <f>IF(Q103&gt;0,$T103*'Combined Scenario II - CI'!R153,0)</f>
        <v>0</v>
      </c>
      <c r="R118" s="134">
        <f>IF(R103&gt;0,$T103*'Combined Scenario II - CI'!S153,0)</f>
        <v>0</v>
      </c>
      <c r="S118" s="134">
        <f>IF(S103&gt;0,$T103*'Combined Scenario II - CI'!T153,0)</f>
        <v>0</v>
      </c>
      <c r="T118" s="167">
        <f t="shared" si="21"/>
        <v>606321.2395</v>
      </c>
      <c r="U118" s="157">
        <v>0.215</v>
      </c>
      <c r="V118" s="167">
        <f t="shared" si="22"/>
        <v>130359.0665</v>
      </c>
    </row>
    <row r="119">
      <c r="A119" s="157" t="s">
        <v>1135</v>
      </c>
      <c r="T119" s="167">
        <f>SUM(T109:T118)</f>
        <v>4168082.044</v>
      </c>
      <c r="V119" s="167">
        <f>SUM(V109:V118)</f>
        <v>880778.3481</v>
      </c>
    </row>
    <row r="120">
      <c r="A120" s="883"/>
    </row>
  </sheetData>
  <autoFilter ref="$A$1:$JW$88"/>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75"/>
  <cols>
    <col customWidth="1" min="1" max="1" width="11.0"/>
    <col customWidth="1" min="2" max="2" width="12.14"/>
    <col customWidth="1" min="3" max="3" width="10.86"/>
    <col customWidth="1" min="4" max="4" width="13.71"/>
    <col customWidth="1" min="5" max="5" width="16.43"/>
    <col customWidth="1" min="6" max="6" width="20.29"/>
    <col customWidth="1" min="7" max="7" width="14.71"/>
    <col customWidth="1" min="8" max="9" width="13.29"/>
    <col customWidth="1" min="10" max="10" width="16.0"/>
    <col customWidth="1" min="11" max="11" width="17.71"/>
    <col customWidth="1" min="12" max="12" width="18.29"/>
    <col customWidth="1" min="13" max="13" width="28.0"/>
    <col customWidth="1" min="14" max="15" width="27.0"/>
    <col customWidth="1" min="16" max="16" width="26.0"/>
    <col customWidth="1" min="17" max="17" width="22.0"/>
    <col customWidth="1" min="18" max="18" width="23.86"/>
    <col customWidth="1" min="19" max="19" width="24.57"/>
    <col customWidth="1" min="20" max="20" width="18.57"/>
    <col customWidth="1" min="21" max="23" width="23.86"/>
    <col customWidth="1" min="24" max="24" width="16.0"/>
    <col customWidth="1" min="25" max="25" width="27.0"/>
    <col customWidth="1" min="26" max="26" width="20.86"/>
    <col customWidth="1" min="27" max="27" width="14.14"/>
    <col customWidth="1" min="28" max="34" width="15.43"/>
    <col customWidth="1" min="35" max="35" width="16.86"/>
    <col customWidth="1" min="36" max="61" width="15.43"/>
  </cols>
  <sheetData>
    <row r="1" ht="42.75" customHeight="1">
      <c r="A1" s="237" t="s">
        <v>77</v>
      </c>
      <c r="B1" s="238" t="s">
        <v>78</v>
      </c>
      <c r="C1" s="237" t="s">
        <v>76</v>
      </c>
      <c r="D1" s="237" t="s">
        <v>506</v>
      </c>
      <c r="E1" s="237" t="s">
        <v>526</v>
      </c>
      <c r="F1" s="519" t="s">
        <v>494</v>
      </c>
      <c r="G1" s="244" t="s">
        <v>321</v>
      </c>
      <c r="H1" s="244" t="s">
        <v>322</v>
      </c>
      <c r="I1" s="245" t="s">
        <v>530</v>
      </c>
      <c r="J1" s="246" t="s">
        <v>93</v>
      </c>
      <c r="K1" s="246" t="s">
        <v>94</v>
      </c>
      <c r="L1" s="246" t="s">
        <v>531</v>
      </c>
      <c r="M1" s="520" t="s">
        <v>643</v>
      </c>
      <c r="N1" s="521" t="s">
        <v>644</v>
      </c>
      <c r="O1" s="246" t="s">
        <v>533</v>
      </c>
      <c r="P1" s="246" t="s">
        <v>534</v>
      </c>
      <c r="Q1" s="522" t="s">
        <v>645</v>
      </c>
      <c r="R1" s="522" t="s">
        <v>646</v>
      </c>
      <c r="S1" s="522" t="s">
        <v>647</v>
      </c>
      <c r="T1" s="522" t="s">
        <v>648</v>
      </c>
      <c r="U1" s="522" t="s">
        <v>646</v>
      </c>
      <c r="V1" s="522" t="s">
        <v>649</v>
      </c>
      <c r="W1" s="523" t="s">
        <v>538</v>
      </c>
      <c r="X1" s="524" t="s">
        <v>650</v>
      </c>
      <c r="Y1" s="525" t="s">
        <v>651</v>
      </c>
      <c r="Z1" s="525" t="s">
        <v>652</v>
      </c>
      <c r="AA1" s="525" t="s">
        <v>653</v>
      </c>
      <c r="AB1" s="525" t="s">
        <v>1138</v>
      </c>
      <c r="AC1" s="525" t="s">
        <v>655</v>
      </c>
      <c r="AD1" s="525" t="s">
        <v>656</v>
      </c>
      <c r="AE1" s="525" t="s">
        <v>657</v>
      </c>
      <c r="AF1" s="525" t="s">
        <v>658</v>
      </c>
      <c r="AG1" s="525" t="s">
        <v>659</v>
      </c>
      <c r="AH1" s="525" t="s">
        <v>566</v>
      </c>
      <c r="AI1" s="525" t="s">
        <v>567</v>
      </c>
      <c r="AJ1" s="525" t="s">
        <v>568</v>
      </c>
      <c r="AK1" s="525" t="s">
        <v>660</v>
      </c>
      <c r="AL1" s="525" t="s">
        <v>661</v>
      </c>
      <c r="AM1" s="316" t="s">
        <v>798</v>
      </c>
      <c r="AN1" s="800" t="s">
        <v>740</v>
      </c>
      <c r="AO1" s="801" t="s">
        <v>741</v>
      </c>
      <c r="AP1" s="712" t="s">
        <v>742</v>
      </c>
      <c r="AQ1" s="710" t="s">
        <v>743</v>
      </c>
      <c r="AR1" s="711" t="s">
        <v>744</v>
      </c>
      <c r="AS1" s="712" t="s">
        <v>745</v>
      </c>
      <c r="AT1" s="713" t="s">
        <v>746</v>
      </c>
      <c r="AU1" s="714" t="s">
        <v>747</v>
      </c>
      <c r="AV1" s="715" t="s">
        <v>748</v>
      </c>
      <c r="AW1" s="713" t="s">
        <v>749</v>
      </c>
      <c r="AX1" s="714" t="s">
        <v>750</v>
      </c>
      <c r="AY1" s="715" t="s">
        <v>751</v>
      </c>
      <c r="AZ1" s="713" t="s">
        <v>752</v>
      </c>
      <c r="BA1" s="714" t="s">
        <v>753</v>
      </c>
      <c r="BB1" s="715" t="s">
        <v>754</v>
      </c>
      <c r="BC1" s="713" t="s">
        <v>755</v>
      </c>
      <c r="BD1" s="714" t="s">
        <v>756</v>
      </c>
      <c r="BE1" s="715" t="s">
        <v>757</v>
      </c>
      <c r="BF1" s="713" t="s">
        <v>758</v>
      </c>
      <c r="BG1" s="714" t="s">
        <v>759</v>
      </c>
      <c r="BH1" s="715" t="s">
        <v>760</v>
      </c>
    </row>
    <row r="2" ht="14.25" customHeight="1">
      <c r="A2" s="255" t="s">
        <v>96</v>
      </c>
      <c r="B2" s="255" t="s">
        <v>97</v>
      </c>
      <c r="C2" s="255">
        <v>1811001.0</v>
      </c>
      <c r="D2" s="255" t="s">
        <v>479</v>
      </c>
      <c r="E2" s="255" t="s">
        <v>188</v>
      </c>
      <c r="F2" s="255">
        <v>232.11476133552623</v>
      </c>
      <c r="G2" s="259">
        <v>399733.79899999994</v>
      </c>
      <c r="H2" s="132">
        <v>4179.87</v>
      </c>
      <c r="I2" s="259">
        <f t="shared" ref="I2:I87" si="3">G2/H2</f>
        <v>95.63306969</v>
      </c>
      <c r="J2" s="261">
        <v>210885.84000000005</v>
      </c>
      <c r="K2" s="261">
        <v>51139.81620000001</v>
      </c>
      <c r="L2" s="263">
        <f t="shared" ref="L2:L87" si="4">SUM(J2:K2)</f>
        <v>262025.6562</v>
      </c>
      <c r="M2" s="259">
        <f>VLOOKUP(C2,'Appendix A -  Costs'!$A$2:$G$141,7,0)</f>
        <v>79225.44935</v>
      </c>
      <c r="N2" s="259">
        <f t="shared" ref="N2:N87" si="5">M2/H2</f>
        <v>18.95404626</v>
      </c>
      <c r="O2" s="263">
        <f t="shared" ref="O2:O87" si="6">SUM(L2:M2)</f>
        <v>341251.1056</v>
      </c>
      <c r="P2" s="259">
        <f t="shared" ref="P2:P87" si="7">O2/H2</f>
        <v>81.64155956</v>
      </c>
      <c r="Q2" s="259">
        <f t="shared" ref="Q2:Q87" si="8">G2-L2</f>
        <v>137708.1428</v>
      </c>
      <c r="R2" s="259">
        <f t="shared" ref="R2:S2" si="1">Q2/H2</f>
        <v>32.94555639</v>
      </c>
      <c r="S2" s="526">
        <f t="shared" si="1"/>
        <v>0.3444996224</v>
      </c>
      <c r="T2" s="259">
        <f t="shared" ref="T2:T87" si="10">G2-O2</f>
        <v>58482.69345</v>
      </c>
      <c r="U2" s="259">
        <f t="shared" ref="U2:U87" si="11">T2/H2</f>
        <v>13.99151013</v>
      </c>
      <c r="V2" s="526">
        <f t="shared" ref="V2:V87" si="12">T2/G2</f>
        <v>0.1463040994</v>
      </c>
      <c r="W2" s="527">
        <f t="shared" ref="W2:W87" si="13">F2*P2</f>
        <v>18950.21111</v>
      </c>
      <c r="X2" s="528">
        <f t="shared" ref="X2:X3" si="14">W2*0.275</f>
        <v>5211.308056</v>
      </c>
      <c r="Y2" s="528">
        <f>VLOOKUP(C2,'Warehouse Order &amp; Sales Handlin'!$B$2:$J$141,9,0)</f>
        <v>3541.27875</v>
      </c>
      <c r="Z2" s="528">
        <f>VLOOKUP(C2,'Warehouse Order &amp; Sales Handlin'!$B$2:$K$141,10,0)</f>
        <v>731.47725</v>
      </c>
      <c r="AA2" s="528">
        <f>VLOOKUP(C2,'Freight Cost'!$AR$2:$AS$141,2,0)</f>
        <v>7226.496</v>
      </c>
      <c r="AB2" s="528">
        <f>(AR2/VLOOKUP(A2,'Combined Scenario II - CI'!$A$176:$F$185,6,0))*VLOOKUP(A2,'Combined Scenario II - CI'!$A$162:$V$171,22,0)</f>
        <v>983.1442962</v>
      </c>
      <c r="AC2" s="528">
        <f t="shared" ref="AC2:AC87" si="15">X2+Y2+Z2+AA2+AB2</f>
        <v>17693.70435</v>
      </c>
      <c r="AD2" s="528">
        <f t="shared" ref="AD2:AD87" si="16">AC2/H2</f>
        <v>4.233075276</v>
      </c>
      <c r="AE2" s="528">
        <f t="shared" ref="AE2:AE87" si="17">N2-((AB2/$M$88)*N2)</f>
        <v>18.94989185</v>
      </c>
      <c r="AF2" s="528">
        <f t="shared" ref="AF2:AF87" si="18">AE2*H2</f>
        <v>79208.08444</v>
      </c>
      <c r="AG2" s="528">
        <f t="shared" ref="AG2:AG87" si="19">AF2+L2+X2+Y2+Z2+AA2+AB2</f>
        <v>358927.445</v>
      </c>
      <c r="AH2" s="528">
        <f t="shared" ref="AH2:AH87" si="20">G2-AG2</f>
        <v>40806.35401</v>
      </c>
      <c r="AI2" s="528">
        <f t="shared" ref="AI2:AJ2" si="2">AH2/H2</f>
        <v>9.762589269</v>
      </c>
      <c r="AJ2" s="526">
        <f t="shared" si="2"/>
        <v>0.1020838221</v>
      </c>
      <c r="AK2" s="526" t="str">
        <f>VLOOKUP(C2,'ABC Analysis Results'!$A$2:$B$140,2,0)</f>
        <v>B</v>
      </c>
      <c r="AL2" s="526" t="str">
        <f>VLOOKUP(C2,'ABC Analysis Results'!$A$2:$C$140,3,0)</f>
        <v>C</v>
      </c>
      <c r="AM2" s="227" t="str">
        <f>VLOOKUP(C2,'Scenario III - Product Substitu'!$C$2:$W$111,21,0)</f>
        <v>K</v>
      </c>
      <c r="AN2" s="856">
        <f>SUMIF('Scenario III - Product Substitu'!$X$2:$X$111,C2,'Scenario III - Product Substitu'!$AG$2:$AG$111)</f>
        <v>0</v>
      </c>
      <c r="AO2" s="856">
        <f>SUMIF('Scenario III - Product Substitu'!$X$2:$X$111,C2,'Scenario III - Product Substitu'!$AH$2:$AH$111)</f>
        <v>0</v>
      </c>
      <c r="AP2" s="856">
        <f>SUMIF('Scenario III - Product Substitu'!$X$2:$X$111,C2,'Scenario III - Product Substitu'!$AI$2:$AI$111)</f>
        <v>0</v>
      </c>
      <c r="AQ2" s="856">
        <f t="shared" ref="AQ2:AQ87" si="22">AN2+H2</f>
        <v>4179.87</v>
      </c>
      <c r="AR2" s="856">
        <f t="shared" ref="AR2:AR87" si="23">AO2+H2</f>
        <v>4179.87</v>
      </c>
      <c r="AS2" s="856">
        <f t="shared" ref="AS2:AS87" si="24">AP2+H2</f>
        <v>4179.87</v>
      </c>
      <c r="AT2" s="717">
        <f t="shared" ref="AT2:AT87" si="25">AQ2*I2</f>
        <v>399733.799</v>
      </c>
      <c r="AU2" s="717">
        <f t="shared" ref="AU2:AU87" si="26">AR2*I2</f>
        <v>399733.799</v>
      </c>
      <c r="AV2" s="717">
        <f t="shared" ref="AV2:AV87" si="27">AS2*I2</f>
        <v>399733.799</v>
      </c>
      <c r="AW2" s="717">
        <f t="shared" ref="AW2:AW87" si="28">(L2/H2)*AQ2</f>
        <v>262025.6562</v>
      </c>
      <c r="AX2" s="717">
        <f t="shared" ref="AX2:AX87" si="29">(L2/H2)*AR2</f>
        <v>262025.6562</v>
      </c>
      <c r="AY2" s="717">
        <f t="shared" ref="AY2:AY87" si="30">(L2/H2)*AS2</f>
        <v>262025.6562</v>
      </c>
      <c r="AZ2" s="717">
        <f t="shared" ref="AZ2:AZ87" si="31">AQ2*AD2</f>
        <v>17693.70435</v>
      </c>
      <c r="BA2" s="717">
        <f t="shared" ref="BA2:BA87" si="32">AR2*AD2</f>
        <v>17693.70435</v>
      </c>
      <c r="BB2" s="717">
        <f t="shared" ref="BB2:BB87" si="33">AS2*AD2</f>
        <v>17693.70435</v>
      </c>
      <c r="BC2" s="717">
        <f>(AW2/$AW$88)*'Combined Scenario II - CI'!$D$204</f>
        <v>85243.70038</v>
      </c>
      <c r="BD2" s="717">
        <f>(AX2/$AX$88)*'Combined Scenario II - CI'!$D$204</f>
        <v>86082.82689</v>
      </c>
      <c r="BE2" s="717">
        <f>(AY2/$AY$88)*'Combined Scenario II - CI'!$D$204</f>
        <v>86930.7974</v>
      </c>
      <c r="BF2" s="717">
        <f>(AT2/$AT$88)*'Combined Scenario II - CI'!$D$213</f>
        <v>101348.2825</v>
      </c>
      <c r="BG2" s="717">
        <f>(AU2/$AU$88)*'Cost Distribution'!$B$22</f>
        <v>102494.5817</v>
      </c>
      <c r="BH2" s="717">
        <f>(AV2/$AV$88)*'Cost Distribution'!$B$22</f>
        <v>103653.4523</v>
      </c>
    </row>
    <row r="3" ht="14.25" customHeight="1">
      <c r="A3" s="269" t="s">
        <v>96</v>
      </c>
      <c r="B3" s="269" t="s">
        <v>107</v>
      </c>
      <c r="C3" s="269">
        <v>1811002.0</v>
      </c>
      <c r="D3" s="269" t="s">
        <v>479</v>
      </c>
      <c r="E3" s="269" t="s">
        <v>188</v>
      </c>
      <c r="F3" s="269">
        <v>147.27080155979638</v>
      </c>
      <c r="G3" s="259">
        <v>52353.42</v>
      </c>
      <c r="H3" s="132">
        <v>390.73139999999995</v>
      </c>
      <c r="I3" s="259">
        <f t="shared" si="3"/>
        <v>133.9882589</v>
      </c>
      <c r="J3" s="263">
        <v>18208.819200000005</v>
      </c>
      <c r="K3" s="263">
        <v>4377.120000000001</v>
      </c>
      <c r="L3" s="263">
        <f t="shared" si="4"/>
        <v>22585.9392</v>
      </c>
      <c r="M3" s="259">
        <f>VLOOKUP(C3,'Appendix A -  Costs'!$A$2:$G$141,7,0)</f>
        <v>6829.03044</v>
      </c>
      <c r="N3" s="259">
        <f t="shared" si="5"/>
        <v>17.47755732</v>
      </c>
      <c r="O3" s="263">
        <f t="shared" si="6"/>
        <v>29414.96964</v>
      </c>
      <c r="P3" s="259">
        <f t="shared" si="7"/>
        <v>75.28181671</v>
      </c>
      <c r="Q3" s="259">
        <f t="shared" si="8"/>
        <v>29767.4808</v>
      </c>
      <c r="R3" s="259">
        <f t="shared" ref="R3:S3" si="9">Q3/H3</f>
        <v>76.18399955</v>
      </c>
      <c r="S3" s="526">
        <f t="shared" si="9"/>
        <v>0.5685871296</v>
      </c>
      <c r="T3" s="259">
        <f t="shared" si="10"/>
        <v>22938.45036</v>
      </c>
      <c r="U3" s="259">
        <f t="shared" si="11"/>
        <v>58.70644223</v>
      </c>
      <c r="V3" s="526">
        <f t="shared" si="12"/>
        <v>0.4381461681</v>
      </c>
      <c r="W3" s="527">
        <f t="shared" si="13"/>
        <v>11086.81349</v>
      </c>
      <c r="X3" s="528">
        <f t="shared" si="14"/>
        <v>3048.87371</v>
      </c>
      <c r="Y3" s="528">
        <f>VLOOKUP(C3,'Warehouse Order &amp; Sales Handlin'!$B$2:$J$141,9,0)</f>
        <v>810.4864376</v>
      </c>
      <c r="Z3" s="528">
        <f>VLOOKUP(C3,'Warehouse Order &amp; Sales Handlin'!$B$2:$K$141,10,0)</f>
        <v>124.5713974</v>
      </c>
      <c r="AA3" s="528">
        <f>VLOOKUP(C3,'Freight Cost'!$AR$2:$AS$141,2,0)</f>
        <v>705.024</v>
      </c>
      <c r="AB3" s="528">
        <f>(AR3/VLOOKUP(A3,'Combined Scenario II - CI'!$A$176:$F$185,6,0))*VLOOKUP(A3,'Combined Scenario II - CI'!$A$162:$V$171,22,0)</f>
        <v>91.90365902</v>
      </c>
      <c r="AC3" s="528">
        <f t="shared" si="15"/>
        <v>4780.859204</v>
      </c>
      <c r="AD3" s="528">
        <f t="shared" si="16"/>
        <v>12.23566676</v>
      </c>
      <c r="AE3" s="528">
        <f t="shared" si="17"/>
        <v>17.47719922</v>
      </c>
      <c r="AF3" s="528">
        <f t="shared" si="18"/>
        <v>6828.890519</v>
      </c>
      <c r="AG3" s="528">
        <f t="shared" si="19"/>
        <v>34195.68892</v>
      </c>
      <c r="AH3" s="528">
        <f t="shared" si="20"/>
        <v>18157.73108</v>
      </c>
      <c r="AI3" s="528">
        <f t="shared" ref="AI3:AJ3" si="21">AH3/H3</f>
        <v>46.47113356</v>
      </c>
      <c r="AJ3" s="526">
        <f t="shared" si="21"/>
        <v>0.3468298934</v>
      </c>
      <c r="AK3" s="526" t="str">
        <f>VLOOKUP(C3,'ABC Analysis Results'!$A$2:$B$140,2,0)</f>
        <v>C</v>
      </c>
      <c r="AL3" s="526" t="str">
        <f>VLOOKUP(C3,'ABC Analysis Results'!$A$2:$C$140,3,0)</f>
        <v>C</v>
      </c>
      <c r="AM3" s="227" t="str">
        <f>VLOOKUP(C3,'Scenario III - Product Substitu'!$C$2:$W$111,21,0)</f>
        <v>K</v>
      </c>
      <c r="AN3" s="856">
        <f>SUMIF('Scenario III - Product Substitu'!$X$2:$X$111,C3,'Scenario III - Product Substitu'!$AG$2:$AG$111)</f>
        <v>0</v>
      </c>
      <c r="AO3" s="856">
        <f>SUMIF('Scenario III - Product Substitu'!$X$2:$X$111,C3,'Scenario III - Product Substitu'!$AH$2:$AH$111)</f>
        <v>0</v>
      </c>
      <c r="AP3" s="856">
        <f>SUMIF('Scenario III - Product Substitu'!$X$2:$X$111,C3,'Scenario III - Product Substitu'!$AI$2:$AI$111)</f>
        <v>0</v>
      </c>
      <c r="AQ3" s="856">
        <f t="shared" si="22"/>
        <v>390.7314</v>
      </c>
      <c r="AR3" s="856">
        <f t="shared" si="23"/>
        <v>390.7314</v>
      </c>
      <c r="AS3" s="856">
        <f t="shared" si="24"/>
        <v>390.7314</v>
      </c>
      <c r="AT3" s="717">
        <f t="shared" si="25"/>
        <v>52353.42</v>
      </c>
      <c r="AU3" s="717">
        <f t="shared" si="26"/>
        <v>52353.42</v>
      </c>
      <c r="AV3" s="717">
        <f t="shared" si="27"/>
        <v>52353.42</v>
      </c>
      <c r="AW3" s="717">
        <f t="shared" si="28"/>
        <v>22585.9392</v>
      </c>
      <c r="AX3" s="717">
        <f t="shared" si="29"/>
        <v>22585.9392</v>
      </c>
      <c r="AY3" s="717">
        <f t="shared" si="30"/>
        <v>22585.9392</v>
      </c>
      <c r="AZ3" s="717">
        <f t="shared" si="31"/>
        <v>4780.859204</v>
      </c>
      <c r="BA3" s="717">
        <f t="shared" si="32"/>
        <v>4780.859204</v>
      </c>
      <c r="BB3" s="717">
        <f t="shared" si="33"/>
        <v>4780.859204</v>
      </c>
      <c r="BC3" s="717">
        <f>(AW3/$AW$88)*'Combined Scenario II - CI'!$D$204</f>
        <v>7347.788235</v>
      </c>
      <c r="BD3" s="717">
        <f>(AX3/$AX$88)*'Combined Scenario II - CI'!$D$204</f>
        <v>7420.118787</v>
      </c>
      <c r="BE3" s="717">
        <f>(AY3/$AY$88)*'Combined Scenario II - CI'!$D$204</f>
        <v>7493.211669</v>
      </c>
      <c r="BF3" s="717">
        <f>(AT3/$AT$88)*'Combined Scenario II - CI'!$D$213</f>
        <v>13273.65666</v>
      </c>
      <c r="BG3" s="717">
        <f>(AU3/$AU$88)*'Cost Distribution'!$B$22</f>
        <v>13423.78827</v>
      </c>
      <c r="BH3" s="717">
        <f>(AV3/$AV$88)*'Cost Distribution'!$B$22</f>
        <v>13575.56638</v>
      </c>
    </row>
    <row r="4" ht="14.25" customHeight="1">
      <c r="A4" s="269" t="s">
        <v>96</v>
      </c>
      <c r="B4" s="269" t="s">
        <v>109</v>
      </c>
      <c r="C4" s="269">
        <v>1811003.0</v>
      </c>
      <c r="D4" s="269" t="s">
        <v>479</v>
      </c>
      <c r="E4" s="269" t="s">
        <v>110</v>
      </c>
      <c r="F4" s="269">
        <v>1062.1774832049941</v>
      </c>
      <c r="G4" s="259">
        <v>257331.2</v>
      </c>
      <c r="H4" s="132">
        <v>1549.2525999999998</v>
      </c>
      <c r="I4" s="259">
        <f t="shared" si="3"/>
        <v>166.1002215</v>
      </c>
      <c r="J4" s="263">
        <v>81215.728</v>
      </c>
      <c r="K4" s="263">
        <v>21586.285600000003</v>
      </c>
      <c r="L4" s="263">
        <f t="shared" si="4"/>
        <v>102802.0136</v>
      </c>
      <c r="M4" s="259">
        <f>VLOOKUP(C4,'Appendix A -  Costs'!$A$2:$G$141,7,0)</f>
        <v>31082.97042</v>
      </c>
      <c r="N4" s="259">
        <f t="shared" si="5"/>
        <v>20.06320365</v>
      </c>
      <c r="O4" s="263">
        <f t="shared" si="6"/>
        <v>133884.984</v>
      </c>
      <c r="P4" s="259">
        <f t="shared" si="7"/>
        <v>86.41907977</v>
      </c>
      <c r="Q4" s="259">
        <f t="shared" si="8"/>
        <v>154529.1864</v>
      </c>
      <c r="R4" s="259">
        <f t="shared" ref="R4:S4" si="34">Q4/H4</f>
        <v>99.74434537</v>
      </c>
      <c r="S4" s="526">
        <f t="shared" si="34"/>
        <v>0.600506998</v>
      </c>
      <c r="T4" s="259">
        <f t="shared" si="10"/>
        <v>123446.216</v>
      </c>
      <c r="U4" s="259">
        <f t="shared" si="11"/>
        <v>79.68114172</v>
      </c>
      <c r="V4" s="526">
        <f t="shared" si="12"/>
        <v>0.4797172515</v>
      </c>
      <c r="W4" s="527">
        <f t="shared" si="13"/>
        <v>91792.40065</v>
      </c>
      <c r="X4" s="528">
        <f t="shared" ref="X4:X8" si="37">W4*0.245</f>
        <v>22489.13816</v>
      </c>
      <c r="Y4" s="528">
        <f>VLOOKUP(C4,'Warehouse Order &amp; Sales Handlin'!$B$2:$J$141,9,0)</f>
        <v>1404.028247</v>
      </c>
      <c r="Z4" s="528">
        <f>VLOOKUP(C4,'Warehouse Order &amp; Sales Handlin'!$B$2:$K$141,10,0)</f>
        <v>299.2285808</v>
      </c>
      <c r="AA4" s="528">
        <f>VLOOKUP(C4,'Freight Cost'!$AR$2:$AS$141,2,0)</f>
        <v>5287.68</v>
      </c>
      <c r="AB4" s="528">
        <f>(AR4/VLOOKUP(A4,'Combined Scenario II - CI'!$A$176:$F$185,6,0))*VLOOKUP(A4,'Combined Scenario II - CI'!$A$162:$V$171,22,0)</f>
        <v>364.3986193</v>
      </c>
      <c r="AC4" s="528">
        <f t="shared" si="15"/>
        <v>29844.47361</v>
      </c>
      <c r="AD4" s="528">
        <f t="shared" si="16"/>
        <v>19.26378798</v>
      </c>
      <c r="AE4" s="528">
        <f t="shared" si="17"/>
        <v>20.06157373</v>
      </c>
      <c r="AF4" s="528">
        <f t="shared" si="18"/>
        <v>31080.44526</v>
      </c>
      <c r="AG4" s="528">
        <f t="shared" si="19"/>
        <v>163726.9325</v>
      </c>
      <c r="AH4" s="528">
        <f t="shared" si="20"/>
        <v>93604.26754</v>
      </c>
      <c r="AI4" s="528">
        <f t="shared" ref="AI4:AJ4" si="35">AH4/H4</f>
        <v>60.41898367</v>
      </c>
      <c r="AJ4" s="526">
        <f t="shared" si="35"/>
        <v>0.3637501692</v>
      </c>
      <c r="AK4" s="526" t="str">
        <f>VLOOKUP(C4,'ABC Analysis Results'!$A$2:$B$140,2,0)</f>
        <v>B</v>
      </c>
      <c r="AL4" s="526" t="str">
        <f>VLOOKUP(C4,'ABC Analysis Results'!$A$2:$C$140,3,0)</f>
        <v>B</v>
      </c>
      <c r="AM4" s="227" t="str">
        <f>VLOOKUP(C4,'Scenario III - Product Substitu'!$C$2:$W$111,21,0)</f>
        <v>K</v>
      </c>
      <c r="AN4" s="856">
        <f>SUMIF('Scenario III - Product Substitu'!$X$2:$X$111,C4,'Scenario III - Product Substitu'!$AG$2:$AG$111)</f>
        <v>0</v>
      </c>
      <c r="AO4" s="856">
        <f>SUMIF('Scenario III - Product Substitu'!$X$2:$X$111,C4,'Scenario III - Product Substitu'!$AH$2:$AH$111)</f>
        <v>0</v>
      </c>
      <c r="AP4" s="856">
        <f>SUMIF('Scenario III - Product Substitu'!$X$2:$X$111,C4,'Scenario III - Product Substitu'!$AI$2:$AI$111)</f>
        <v>0</v>
      </c>
      <c r="AQ4" s="856">
        <f t="shared" si="22"/>
        <v>1549.2526</v>
      </c>
      <c r="AR4" s="856">
        <f t="shared" si="23"/>
        <v>1549.2526</v>
      </c>
      <c r="AS4" s="856">
        <f t="shared" si="24"/>
        <v>1549.2526</v>
      </c>
      <c r="AT4" s="717">
        <f t="shared" si="25"/>
        <v>257331.2</v>
      </c>
      <c r="AU4" s="717">
        <f t="shared" si="26"/>
        <v>257331.2</v>
      </c>
      <c r="AV4" s="717">
        <f t="shared" si="27"/>
        <v>257331.2</v>
      </c>
      <c r="AW4" s="717">
        <f t="shared" si="28"/>
        <v>102802.0136</v>
      </c>
      <c r="AX4" s="717">
        <f t="shared" si="29"/>
        <v>102802.0136</v>
      </c>
      <c r="AY4" s="717">
        <f t="shared" si="30"/>
        <v>102802.0136</v>
      </c>
      <c r="AZ4" s="717">
        <f t="shared" si="31"/>
        <v>29844.47361</v>
      </c>
      <c r="BA4" s="717">
        <f t="shared" si="32"/>
        <v>29844.47361</v>
      </c>
      <c r="BB4" s="717">
        <f t="shared" si="33"/>
        <v>29844.47361</v>
      </c>
      <c r="BC4" s="717">
        <f>(AW4/$AW$88)*'Combined Scenario II - CI'!$D$204</f>
        <v>33444.14502</v>
      </c>
      <c r="BD4" s="717">
        <f>(AX4/$AX$88)*'Combined Scenario II - CI'!$D$204</f>
        <v>33773.36429</v>
      </c>
      <c r="BE4" s="717">
        <f>(AY4/$AY$88)*'Combined Scenario II - CI'!$D$204</f>
        <v>34106.05338</v>
      </c>
      <c r="BF4" s="717">
        <f>(AT4/$AT$88)*'Combined Scenario II - CI'!$D$213</f>
        <v>65243.6077</v>
      </c>
      <c r="BG4" s="717">
        <f>(AU4/$AU$88)*'Cost Distribution'!$B$22</f>
        <v>65981.54511</v>
      </c>
      <c r="BH4" s="717">
        <f>(AV4/$AV$88)*'Cost Distribution'!$B$22</f>
        <v>66727.5755</v>
      </c>
    </row>
    <row r="5" ht="14.25" customHeight="1">
      <c r="A5" s="269" t="s">
        <v>96</v>
      </c>
      <c r="B5" s="269" t="s">
        <v>113</v>
      </c>
      <c r="C5" s="269">
        <v>1811004.0</v>
      </c>
      <c r="D5" s="269" t="s">
        <v>479</v>
      </c>
      <c r="E5" s="269" t="s">
        <v>110</v>
      </c>
      <c r="F5" s="269">
        <v>46.227012603952566</v>
      </c>
      <c r="G5" s="259">
        <v>26118.855</v>
      </c>
      <c r="H5" s="132">
        <v>172.89</v>
      </c>
      <c r="I5" s="259">
        <f t="shared" si="3"/>
        <v>151.0720979</v>
      </c>
      <c r="J5" s="263">
        <v>8238.269600000001</v>
      </c>
      <c r="K5" s="263">
        <v>2019.5758000000003</v>
      </c>
      <c r="L5" s="263">
        <f t="shared" si="4"/>
        <v>10257.8454</v>
      </c>
      <c r="M5" s="259">
        <f>VLOOKUP(C5,'Appendix A -  Costs'!$A$2:$G$141,7,0)</f>
        <v>3101.537548</v>
      </c>
      <c r="N5" s="259">
        <f t="shared" si="5"/>
        <v>17.93936924</v>
      </c>
      <c r="O5" s="263">
        <f t="shared" si="6"/>
        <v>13359.38295</v>
      </c>
      <c r="P5" s="259">
        <f t="shared" si="7"/>
        <v>77.2709986</v>
      </c>
      <c r="Q5" s="259">
        <f t="shared" si="8"/>
        <v>15861.0096</v>
      </c>
      <c r="R5" s="259">
        <f t="shared" ref="R5:S5" si="36">Q5/H5</f>
        <v>91.74046851</v>
      </c>
      <c r="S5" s="526">
        <f t="shared" si="36"/>
        <v>0.6072628222</v>
      </c>
      <c r="T5" s="259">
        <f t="shared" si="10"/>
        <v>12759.47205</v>
      </c>
      <c r="U5" s="259">
        <f t="shared" si="11"/>
        <v>73.80109927</v>
      </c>
      <c r="V5" s="526">
        <f t="shared" si="12"/>
        <v>0.4885157505</v>
      </c>
      <c r="W5" s="527">
        <f t="shared" si="13"/>
        <v>3572.007426</v>
      </c>
      <c r="X5" s="528">
        <f t="shared" si="37"/>
        <v>875.1418194</v>
      </c>
      <c r="Y5" s="528">
        <f>VLOOKUP(C5,'Warehouse Order &amp; Sales Handlin'!$B$2:$J$141,9,0)</f>
        <v>365.228504</v>
      </c>
      <c r="Z5" s="528">
        <f>VLOOKUP(C5,'Warehouse Order &amp; Sales Handlin'!$B$2:$K$141,10,0)</f>
        <v>56.29245283</v>
      </c>
      <c r="AA5" s="528">
        <f>VLOOKUP(C5,'Freight Cost'!$AR$2:$AS$141,2,0)</f>
        <v>705.024</v>
      </c>
      <c r="AB5" s="528">
        <f>(AR5/VLOOKUP(A5,'Combined Scenario II - CI'!$A$176:$F$185,6,0))*VLOOKUP(A5,'Combined Scenario II - CI'!$A$162:$V$171,22,0)</f>
        <v>40.66533585</v>
      </c>
      <c r="AC5" s="528">
        <f t="shared" si="15"/>
        <v>2042.352112</v>
      </c>
      <c r="AD5" s="528">
        <f t="shared" si="16"/>
        <v>11.8130147</v>
      </c>
      <c r="AE5" s="528">
        <f t="shared" si="17"/>
        <v>17.9392066</v>
      </c>
      <c r="AF5" s="528">
        <f t="shared" si="18"/>
        <v>3101.509429</v>
      </c>
      <c r="AG5" s="528">
        <f t="shared" si="19"/>
        <v>15401.70694</v>
      </c>
      <c r="AH5" s="528">
        <f t="shared" si="20"/>
        <v>10717.14806</v>
      </c>
      <c r="AI5" s="528">
        <f t="shared" ref="AI5:AJ5" si="38">AH5/H5</f>
        <v>61.9882472</v>
      </c>
      <c r="AJ5" s="526">
        <f t="shared" si="38"/>
        <v>0.4103222771</v>
      </c>
      <c r="AK5" s="526" t="str">
        <f>VLOOKUP(C5,'ABC Analysis Results'!$A$2:$B$140,2,0)</f>
        <v>C</v>
      </c>
      <c r="AL5" s="526" t="str">
        <f>VLOOKUP(C5,'ABC Analysis Results'!$A$2:$C$140,3,0)</f>
        <v>C</v>
      </c>
      <c r="AM5" s="227" t="str">
        <f>VLOOKUP(C5,'Scenario III - Product Substitu'!$C$2:$W$111,21,0)</f>
        <v>K</v>
      </c>
      <c r="AN5" s="856">
        <f>SUMIF('Scenario III - Product Substitu'!$X$2:$X$111,C5,'Scenario III - Product Substitu'!$AG$2:$AG$111)</f>
        <v>0</v>
      </c>
      <c r="AO5" s="856">
        <f>SUMIF('Scenario III - Product Substitu'!$X$2:$X$111,C5,'Scenario III - Product Substitu'!$AH$2:$AH$111)</f>
        <v>0</v>
      </c>
      <c r="AP5" s="856">
        <f>SUMIF('Scenario III - Product Substitu'!$X$2:$X$111,C5,'Scenario III - Product Substitu'!$AI$2:$AI$111)</f>
        <v>0</v>
      </c>
      <c r="AQ5" s="856">
        <f t="shared" si="22"/>
        <v>172.89</v>
      </c>
      <c r="AR5" s="856">
        <f t="shared" si="23"/>
        <v>172.89</v>
      </c>
      <c r="AS5" s="856">
        <f t="shared" si="24"/>
        <v>172.89</v>
      </c>
      <c r="AT5" s="717">
        <f t="shared" si="25"/>
        <v>26118.855</v>
      </c>
      <c r="AU5" s="717">
        <f t="shared" si="26"/>
        <v>26118.855</v>
      </c>
      <c r="AV5" s="717">
        <f t="shared" si="27"/>
        <v>26118.855</v>
      </c>
      <c r="AW5" s="717">
        <f t="shared" si="28"/>
        <v>10257.8454</v>
      </c>
      <c r="AX5" s="717">
        <f t="shared" si="29"/>
        <v>10257.8454</v>
      </c>
      <c r="AY5" s="717">
        <f t="shared" si="30"/>
        <v>10257.8454</v>
      </c>
      <c r="AZ5" s="717">
        <f t="shared" si="31"/>
        <v>2042.352112</v>
      </c>
      <c r="BA5" s="717">
        <f t="shared" si="32"/>
        <v>2042.352112</v>
      </c>
      <c r="BB5" s="717">
        <f t="shared" si="33"/>
        <v>2042.352112</v>
      </c>
      <c r="BC5" s="717">
        <f>(AW5/$AW$88)*'Combined Scenario II - CI'!$D$204</f>
        <v>3337.141532</v>
      </c>
      <c r="BD5" s="717">
        <f>(AX5/$AX$88)*'Combined Scenario II - CI'!$D$204</f>
        <v>3369.991865</v>
      </c>
      <c r="BE5" s="717">
        <f>(AY5/$AY$88)*'Combined Scenario II - CI'!$D$204</f>
        <v>3403.188425</v>
      </c>
      <c r="BF5" s="717">
        <f>(AT5/$AT$88)*'Combined Scenario II - CI'!$D$213</f>
        <v>6622.159805</v>
      </c>
      <c r="BG5" s="717">
        <f>(AU5/$AU$88)*'Cost Distribution'!$B$22</f>
        <v>6697.059702</v>
      </c>
      <c r="BH5" s="717">
        <f>(AV5/$AV$88)*'Cost Distribution'!$B$22</f>
        <v>6772.781027</v>
      </c>
    </row>
    <row r="6" ht="14.25" customHeight="1">
      <c r="A6" s="269" t="s">
        <v>96</v>
      </c>
      <c r="B6" s="269" t="s">
        <v>115</v>
      </c>
      <c r="C6" s="269">
        <v>1811006.0</v>
      </c>
      <c r="D6" s="269" t="s">
        <v>479</v>
      </c>
      <c r="E6" s="269" t="s">
        <v>110</v>
      </c>
      <c r="F6" s="269">
        <v>26.95795108972884</v>
      </c>
      <c r="G6" s="259">
        <v>126819.78</v>
      </c>
      <c r="H6" s="132">
        <v>1150.34</v>
      </c>
      <c r="I6" s="259">
        <f t="shared" si="3"/>
        <v>110.2454753</v>
      </c>
      <c r="J6" s="263">
        <v>29494.08</v>
      </c>
      <c r="K6" s="263">
        <v>7761.6</v>
      </c>
      <c r="L6" s="263">
        <f t="shared" si="4"/>
        <v>37255.68</v>
      </c>
      <c r="M6" s="259">
        <f>VLOOKUP(C6,'Appendix A -  Costs'!$A$2:$G$141,7,0)</f>
        <v>11264.53811</v>
      </c>
      <c r="N6" s="259">
        <f t="shared" si="5"/>
        <v>9.792355395</v>
      </c>
      <c r="O6" s="263">
        <f t="shared" si="6"/>
        <v>48520.21811</v>
      </c>
      <c r="P6" s="259">
        <f t="shared" si="7"/>
        <v>42.17902368</v>
      </c>
      <c r="Q6" s="259">
        <f t="shared" si="8"/>
        <v>89564.1</v>
      </c>
      <c r="R6" s="259">
        <f t="shared" ref="R6:S6" si="39">Q6/H6</f>
        <v>77.85880696</v>
      </c>
      <c r="S6" s="526">
        <f t="shared" si="39"/>
        <v>0.706231315</v>
      </c>
      <c r="T6" s="259">
        <f t="shared" si="10"/>
        <v>78299.56189</v>
      </c>
      <c r="U6" s="259">
        <f t="shared" si="11"/>
        <v>68.06645157</v>
      </c>
      <c r="V6" s="526">
        <f t="shared" si="12"/>
        <v>0.6174081196</v>
      </c>
      <c r="W6" s="527">
        <f t="shared" si="13"/>
        <v>1137.060058</v>
      </c>
      <c r="X6" s="528">
        <f t="shared" si="37"/>
        <v>278.5797141</v>
      </c>
      <c r="Y6" s="528">
        <f>VLOOKUP(C6,'Warehouse Order &amp; Sales Handlin'!$B$2:$J$141,9,0)</f>
        <v>1053.791587</v>
      </c>
      <c r="Z6" s="528">
        <f>VLOOKUP(C6,'Warehouse Order &amp; Sales Handlin'!$B$2:$K$141,10,0)</f>
        <v>130.304</v>
      </c>
      <c r="AA6" s="528">
        <f>VLOOKUP(C6,'Freight Cost'!$AR$2:$AS$141,2,0)</f>
        <v>4230.144</v>
      </c>
      <c r="AB6" s="528">
        <f>(AR6/VLOOKUP(A6,'Combined Scenario II - CI'!$A$176:$F$185,6,0))*VLOOKUP(A6,'Combined Scenario II - CI'!$A$162:$V$171,22,0)</f>
        <v>290.4727598</v>
      </c>
      <c r="AC6" s="528">
        <f t="shared" si="15"/>
        <v>5983.292061</v>
      </c>
      <c r="AD6" s="528">
        <f t="shared" si="16"/>
        <v>5.201324879</v>
      </c>
      <c r="AE6" s="528">
        <f t="shared" si="17"/>
        <v>9.791721258</v>
      </c>
      <c r="AF6" s="528">
        <f t="shared" si="18"/>
        <v>11263.80863</v>
      </c>
      <c r="AG6" s="528">
        <f t="shared" si="19"/>
        <v>54502.78069</v>
      </c>
      <c r="AH6" s="528">
        <f t="shared" si="20"/>
        <v>72316.99931</v>
      </c>
      <c r="AI6" s="528">
        <f t="shared" ref="AI6:AJ6" si="40">AH6/H6</f>
        <v>62.86576082</v>
      </c>
      <c r="AJ6" s="526">
        <f t="shared" si="40"/>
        <v>0.5702343854</v>
      </c>
      <c r="AK6" s="526" t="str">
        <f>VLOOKUP(C6,'ABC Analysis Results'!$A$2:$B$140,2,0)</f>
        <v>B</v>
      </c>
      <c r="AL6" s="526" t="str">
        <f>VLOOKUP(C6,'ABC Analysis Results'!$A$2:$C$140,3,0)</f>
        <v>B</v>
      </c>
      <c r="AM6" s="227" t="str">
        <f>VLOOKUP(C6,'Scenario III - Product Substitu'!$C$2:$W$111,21,0)</f>
        <v>K</v>
      </c>
      <c r="AN6" s="856">
        <f>SUMIF('Scenario III - Product Substitu'!$X$2:$X$111,C6,'Scenario III - Product Substitu'!$AG$2:$AG$111)</f>
        <v>148.0752</v>
      </c>
      <c r="AO6" s="856">
        <f>SUMIF('Scenario III - Product Substitu'!$X$2:$X$111,C6,'Scenario III - Product Substitu'!$AH$2:$AH$111)</f>
        <v>84.6144</v>
      </c>
      <c r="AP6" s="856">
        <f>SUMIF('Scenario III - Product Substitu'!$X$2:$X$111,C6,'Scenario III - Product Substitu'!$AI$2:$AI$111)</f>
        <v>63.4608</v>
      </c>
      <c r="AQ6" s="856">
        <f t="shared" si="22"/>
        <v>1298.4152</v>
      </c>
      <c r="AR6" s="856">
        <f t="shared" si="23"/>
        <v>1234.9544</v>
      </c>
      <c r="AS6" s="856">
        <f t="shared" si="24"/>
        <v>1213.8008</v>
      </c>
      <c r="AT6" s="717">
        <f t="shared" si="25"/>
        <v>143144.4008</v>
      </c>
      <c r="AU6" s="717">
        <f t="shared" si="26"/>
        <v>136148.1347</v>
      </c>
      <c r="AV6" s="717">
        <f t="shared" si="27"/>
        <v>133816.0461</v>
      </c>
      <c r="AW6" s="717">
        <f t="shared" si="28"/>
        <v>42051.34238</v>
      </c>
      <c r="AX6" s="717">
        <f t="shared" si="29"/>
        <v>39996.05851</v>
      </c>
      <c r="AY6" s="717">
        <f t="shared" si="30"/>
        <v>39310.96388</v>
      </c>
      <c r="AZ6" s="717">
        <f t="shared" si="31"/>
        <v>6753.479283</v>
      </c>
      <c r="BA6" s="717">
        <f t="shared" si="32"/>
        <v>6423.399045</v>
      </c>
      <c r="BB6" s="717">
        <f t="shared" si="33"/>
        <v>6313.372299</v>
      </c>
      <c r="BC6" s="717">
        <f>(AW6/$AW$88)*'Combined Scenario II - CI'!$D$204</f>
        <v>13680.38566</v>
      </c>
      <c r="BD6" s="717">
        <f>(AX6/$AX$88)*'Combined Scenario II - CI'!$D$204</f>
        <v>13139.83459</v>
      </c>
      <c r="BE6" s="717">
        <f>(AY6/$AY$88)*'Combined Scenario II - CI'!$D$204</f>
        <v>13041.98026</v>
      </c>
      <c r="BF6" s="717">
        <f>(AT6/$AT$88)*'Combined Scenario II - CI'!$D$213</f>
        <v>36292.75086</v>
      </c>
      <c r="BG6" s="717">
        <f>(AU6/$AU$88)*'Cost Distribution'!$B$22</f>
        <v>34909.34754</v>
      </c>
      <c r="BH6" s="717">
        <f>(AV6/$AV$88)*'Cost Distribution'!$B$22</f>
        <v>34699.33035</v>
      </c>
    </row>
    <row r="7" ht="14.25" customHeight="1">
      <c r="A7" s="269" t="s">
        <v>96</v>
      </c>
      <c r="B7" s="269" t="s">
        <v>116</v>
      </c>
      <c r="C7" s="269">
        <v>1811007.0</v>
      </c>
      <c r="D7" s="269" t="s">
        <v>479</v>
      </c>
      <c r="E7" s="269" t="s">
        <v>110</v>
      </c>
      <c r="F7" s="269">
        <v>18.869113619431058</v>
      </c>
      <c r="G7" s="259">
        <v>85268.00999999998</v>
      </c>
      <c r="H7" s="132">
        <v>454.25999999999993</v>
      </c>
      <c r="I7" s="259">
        <f t="shared" si="3"/>
        <v>187.7075023</v>
      </c>
      <c r="J7" s="263">
        <v>24237.312000000005</v>
      </c>
      <c r="K7" s="263">
        <v>6633.369600000002</v>
      </c>
      <c r="L7" s="263">
        <f t="shared" si="4"/>
        <v>30870.6816</v>
      </c>
      <c r="M7" s="259">
        <f>VLOOKUP(C7,'Appendix A -  Costs'!$A$2:$G$141,7,0)</f>
        <v>9333.985294</v>
      </c>
      <c r="N7" s="259">
        <f t="shared" si="5"/>
        <v>20.54767158</v>
      </c>
      <c r="O7" s="263">
        <f t="shared" si="6"/>
        <v>40204.66689</v>
      </c>
      <c r="P7" s="259">
        <f t="shared" si="7"/>
        <v>88.50584884</v>
      </c>
      <c r="Q7" s="259">
        <f t="shared" si="8"/>
        <v>54397.3284</v>
      </c>
      <c r="R7" s="259">
        <f t="shared" ref="R7:S7" si="41">Q7/H7</f>
        <v>119.7493251</v>
      </c>
      <c r="S7" s="526">
        <f t="shared" si="41"/>
        <v>0.6379570533</v>
      </c>
      <c r="T7" s="259">
        <f t="shared" si="10"/>
        <v>45063.34311</v>
      </c>
      <c r="U7" s="259">
        <f t="shared" si="11"/>
        <v>99.20165347</v>
      </c>
      <c r="V7" s="526">
        <f t="shared" si="12"/>
        <v>0.5284906157</v>
      </c>
      <c r="W7" s="527">
        <f t="shared" si="13"/>
        <v>1670.026918</v>
      </c>
      <c r="X7" s="528">
        <f t="shared" si="37"/>
        <v>409.1565948</v>
      </c>
      <c r="Y7" s="528">
        <f>VLOOKUP(C7,'Warehouse Order &amp; Sales Handlin'!$B$2:$J$141,9,0)</f>
        <v>853.0880952</v>
      </c>
      <c r="Z7" s="528">
        <f>VLOOKUP(C7,'Warehouse Order &amp; Sales Handlin'!$B$2:$K$141,10,0)</f>
        <v>129</v>
      </c>
      <c r="AA7" s="528">
        <f>VLOOKUP(C7,'Freight Cost'!$AR$2:$AS$141,2,0)</f>
        <v>1762.56</v>
      </c>
      <c r="AB7" s="528">
        <f>(AR7/VLOOKUP(A7,'Combined Scenario II - CI'!$A$176:$F$185,6,0))*VLOOKUP(A7,'Combined Scenario II - CI'!$A$162:$V$171,22,0)</f>
        <v>106.8461765</v>
      </c>
      <c r="AC7" s="528">
        <f t="shared" si="15"/>
        <v>3260.650867</v>
      </c>
      <c r="AD7" s="528">
        <f t="shared" si="16"/>
        <v>7.177939653</v>
      </c>
      <c r="AE7" s="528">
        <f t="shared" si="17"/>
        <v>20.54718213</v>
      </c>
      <c r="AF7" s="528">
        <f t="shared" si="18"/>
        <v>9333.762954</v>
      </c>
      <c r="AG7" s="528">
        <f t="shared" si="19"/>
        <v>43465.09542</v>
      </c>
      <c r="AH7" s="528">
        <f t="shared" si="20"/>
        <v>41802.91458</v>
      </c>
      <c r="AI7" s="528">
        <f t="shared" ref="AI7:AJ7" si="42">AH7/H7</f>
        <v>92.02420327</v>
      </c>
      <c r="AJ7" s="526">
        <f t="shared" si="42"/>
        <v>0.4902531979</v>
      </c>
      <c r="AK7" s="526" t="str">
        <f>VLOOKUP(C7,'ABC Analysis Results'!$A$2:$B$140,2,0)</f>
        <v>C</v>
      </c>
      <c r="AL7" s="526" t="str">
        <f>VLOOKUP(C7,'ABC Analysis Results'!$A$2:$C$140,3,0)</f>
        <v>C</v>
      </c>
      <c r="AM7" s="227" t="str">
        <f>VLOOKUP(C7,'Scenario III - Product Substitu'!$C$2:$W$111,21,0)</f>
        <v>K</v>
      </c>
      <c r="AN7" s="856">
        <f>SUMIF('Scenario III - Product Substitu'!$X$2:$X$111,C7,'Scenario III - Product Substitu'!$AG$2:$AG$111)</f>
        <v>0</v>
      </c>
      <c r="AO7" s="856">
        <f>SUMIF('Scenario III - Product Substitu'!$X$2:$X$111,C7,'Scenario III - Product Substitu'!$AH$2:$AH$111)</f>
        <v>0</v>
      </c>
      <c r="AP7" s="856">
        <f>SUMIF('Scenario III - Product Substitu'!$X$2:$X$111,C7,'Scenario III - Product Substitu'!$AI$2:$AI$111)</f>
        <v>0</v>
      </c>
      <c r="AQ7" s="856">
        <f t="shared" si="22"/>
        <v>454.26</v>
      </c>
      <c r="AR7" s="856">
        <f t="shared" si="23"/>
        <v>454.26</v>
      </c>
      <c r="AS7" s="856">
        <f t="shared" si="24"/>
        <v>454.26</v>
      </c>
      <c r="AT7" s="717">
        <f t="shared" si="25"/>
        <v>85268.01</v>
      </c>
      <c r="AU7" s="717">
        <f t="shared" si="26"/>
        <v>85268.01</v>
      </c>
      <c r="AV7" s="717">
        <f t="shared" si="27"/>
        <v>85268.01</v>
      </c>
      <c r="AW7" s="717">
        <f t="shared" si="28"/>
        <v>30870.6816</v>
      </c>
      <c r="AX7" s="717">
        <f t="shared" si="29"/>
        <v>30870.6816</v>
      </c>
      <c r="AY7" s="717">
        <f t="shared" si="30"/>
        <v>30870.6816</v>
      </c>
      <c r="AZ7" s="717">
        <f t="shared" si="31"/>
        <v>3260.650867</v>
      </c>
      <c r="BA7" s="717">
        <f t="shared" si="32"/>
        <v>3260.650867</v>
      </c>
      <c r="BB7" s="717">
        <f t="shared" si="33"/>
        <v>3260.650867</v>
      </c>
      <c r="BC7" s="717">
        <f>(AW7/$AW$88)*'Combined Scenario II - CI'!$D$204</f>
        <v>10043.0285</v>
      </c>
      <c r="BD7" s="717">
        <f>(AX7/$AX$88)*'Combined Scenario II - CI'!$D$204</f>
        <v>10141.8906</v>
      </c>
      <c r="BE7" s="717">
        <f>(AY7/$AY$88)*'Combined Scenario II - CI'!$D$204</f>
        <v>10241.79467</v>
      </c>
      <c r="BF7" s="717">
        <f>(AT7/$AT$88)*'Combined Scenario II - CI'!$D$213</f>
        <v>21618.80329</v>
      </c>
      <c r="BG7" s="717">
        <f>(AU7/$AU$88)*'Cost Distribution'!$B$22</f>
        <v>21863.32263</v>
      </c>
      <c r="BH7" s="717">
        <f>(AV7/$AV$88)*'Cost Distribution'!$B$22</f>
        <v>22110.52362</v>
      </c>
    </row>
    <row r="8" ht="14.25" customHeight="1">
      <c r="A8" s="269" t="s">
        <v>96</v>
      </c>
      <c r="B8" s="269" t="s">
        <v>118</v>
      </c>
      <c r="C8" s="269">
        <v>1811008.0</v>
      </c>
      <c r="D8" s="269" t="s">
        <v>479</v>
      </c>
      <c r="E8" s="269" t="s">
        <v>110</v>
      </c>
      <c r="F8" s="269">
        <v>58.436635250263336</v>
      </c>
      <c r="G8" s="259">
        <v>185629.152</v>
      </c>
      <c r="H8" s="132">
        <v>2339.8232</v>
      </c>
      <c r="I8" s="259">
        <f t="shared" si="3"/>
        <v>79.33469161</v>
      </c>
      <c r="J8" s="263">
        <v>63687.333600000005</v>
      </c>
      <c r="K8" s="263">
        <v>15761.006800000001</v>
      </c>
      <c r="L8" s="263">
        <f t="shared" si="4"/>
        <v>79448.3404</v>
      </c>
      <c r="M8" s="259">
        <f>VLOOKUP(C8,'Appendix A -  Costs'!$A$2:$G$141,7,0)</f>
        <v>24021.80977</v>
      </c>
      <c r="N8" s="259">
        <f t="shared" si="5"/>
        <v>10.26650636</v>
      </c>
      <c r="O8" s="263">
        <f t="shared" si="6"/>
        <v>103470.1502</v>
      </c>
      <c r="P8" s="259">
        <f t="shared" si="7"/>
        <v>44.22135406</v>
      </c>
      <c r="Q8" s="259">
        <f t="shared" si="8"/>
        <v>106180.8116</v>
      </c>
      <c r="R8" s="259">
        <f t="shared" ref="R8:S8" si="43">Q8/H8</f>
        <v>45.37984391</v>
      </c>
      <c r="S8" s="526">
        <f t="shared" si="43"/>
        <v>0.5720050458</v>
      </c>
      <c r="T8" s="259">
        <f t="shared" si="10"/>
        <v>82159.00183</v>
      </c>
      <c r="U8" s="259">
        <f t="shared" si="11"/>
        <v>35.11333755</v>
      </c>
      <c r="V8" s="526">
        <f t="shared" si="12"/>
        <v>0.4425975174</v>
      </c>
      <c r="W8" s="527">
        <f t="shared" si="13"/>
        <v>2584.147138</v>
      </c>
      <c r="X8" s="528">
        <f t="shared" si="37"/>
        <v>633.1160487</v>
      </c>
      <c r="Y8" s="528">
        <f>VLOOKUP(C8,'Warehouse Order &amp; Sales Handlin'!$B$2:$J$141,9,0)</f>
        <v>867.2118413</v>
      </c>
      <c r="Z8" s="528">
        <f>VLOOKUP(C8,'Warehouse Order &amp; Sales Handlin'!$B$2:$K$141,10,0)</f>
        <v>66.768</v>
      </c>
      <c r="AA8" s="528">
        <f>VLOOKUP(C8,'Freight Cost'!$AR$2:$AS$141,2,0)</f>
        <v>8107.776</v>
      </c>
      <c r="AB8" s="528">
        <f>(AR8/VLOOKUP(A8,'Combined Scenario II - CI'!$A$176:$F$185,6,0))*VLOOKUP(A8,'Combined Scenario II - CI'!$A$162:$V$171,22,0)</f>
        <v>551.4006912</v>
      </c>
      <c r="AC8" s="528">
        <f t="shared" si="15"/>
        <v>10226.27258</v>
      </c>
      <c r="AD8" s="528">
        <f t="shared" si="16"/>
        <v>4.370532176</v>
      </c>
      <c r="AE8" s="528">
        <f t="shared" si="17"/>
        <v>10.2652443</v>
      </c>
      <c r="AF8" s="528">
        <f t="shared" si="18"/>
        <v>24018.85677</v>
      </c>
      <c r="AG8" s="528">
        <f t="shared" si="19"/>
        <v>113693.4698</v>
      </c>
      <c r="AH8" s="528">
        <f t="shared" si="20"/>
        <v>71935.68225</v>
      </c>
      <c r="AI8" s="528">
        <f t="shared" ref="AI8:AJ8" si="44">AH8/H8</f>
        <v>30.74406744</v>
      </c>
      <c r="AJ8" s="526">
        <f t="shared" si="44"/>
        <v>0.3875236269</v>
      </c>
      <c r="AK8" s="526" t="str">
        <f>VLOOKUP(C8,'ABC Analysis Results'!$A$2:$B$140,2,0)</f>
        <v>B</v>
      </c>
      <c r="AL8" s="526" t="str">
        <f>VLOOKUP(C8,'ABC Analysis Results'!$A$2:$C$140,3,0)</f>
        <v>B</v>
      </c>
      <c r="AM8" s="227" t="str">
        <f>VLOOKUP(C8,'Scenario III - Product Substitu'!$C$2:$W$111,21,0)</f>
        <v>K</v>
      </c>
      <c r="AN8" s="856">
        <f>SUMIF('Scenario III - Product Substitu'!$X$2:$X$111,C8,'Scenario III - Product Substitu'!$AG$2:$AG$111)</f>
        <v>5.5935</v>
      </c>
      <c r="AO8" s="856">
        <f>SUMIF('Scenario III - Product Substitu'!$X$2:$X$111,C8,'Scenario III - Product Substitu'!$AH$2:$AH$111)</f>
        <v>4.4748</v>
      </c>
      <c r="AP8" s="856">
        <f>SUMIF('Scenario III - Product Substitu'!$X$2:$X$111,C8,'Scenario III - Product Substitu'!$AI$2:$AI$111)</f>
        <v>3.3561</v>
      </c>
      <c r="AQ8" s="856">
        <f t="shared" si="22"/>
        <v>2345.4167</v>
      </c>
      <c r="AR8" s="856">
        <f t="shared" si="23"/>
        <v>2344.298</v>
      </c>
      <c r="AS8" s="856">
        <f t="shared" si="24"/>
        <v>2343.1793</v>
      </c>
      <c r="AT8" s="717">
        <f t="shared" si="25"/>
        <v>186072.9106</v>
      </c>
      <c r="AU8" s="717">
        <f t="shared" si="26"/>
        <v>185984.1589</v>
      </c>
      <c r="AV8" s="717">
        <f t="shared" si="27"/>
        <v>185895.4072</v>
      </c>
      <c r="AW8" s="717">
        <f t="shared" si="28"/>
        <v>79638.26684</v>
      </c>
      <c r="AX8" s="717">
        <f t="shared" si="29"/>
        <v>79600.28155</v>
      </c>
      <c r="AY8" s="717">
        <f t="shared" si="30"/>
        <v>79562.29626</v>
      </c>
      <c r="AZ8" s="717">
        <f t="shared" si="31"/>
        <v>10250.71915</v>
      </c>
      <c r="BA8" s="717">
        <f t="shared" si="32"/>
        <v>10245.82984</v>
      </c>
      <c r="BB8" s="717">
        <f t="shared" si="33"/>
        <v>10240.94052</v>
      </c>
      <c r="BC8" s="717">
        <f>(AW8/$AW$88)*'Combined Scenario II - CI'!$D$204</f>
        <v>25908.38109</v>
      </c>
      <c r="BD8" s="717">
        <f>(AX8/$AX$88)*'Combined Scenario II - CI'!$D$204</f>
        <v>26150.94017</v>
      </c>
      <c r="BE8" s="717">
        <f>(AY8/$AY$88)*'Combined Scenario II - CI'!$D$204</f>
        <v>26395.94137</v>
      </c>
      <c r="BF8" s="717">
        <f>(AT8/$AT$88)*'Combined Scenario II - CI'!$D$213</f>
        <v>47176.82109</v>
      </c>
      <c r="BG8" s="717">
        <f>(AU8/$AU$88)*'Cost Distribution'!$B$22</f>
        <v>47687.65765</v>
      </c>
      <c r="BH8" s="717">
        <f>(AV8/$AV$88)*'Cost Distribution'!$B$22</f>
        <v>48203.83155</v>
      </c>
    </row>
    <row r="9" ht="14.25" customHeight="1">
      <c r="A9" s="269" t="s">
        <v>96</v>
      </c>
      <c r="B9" s="269" t="s">
        <v>120</v>
      </c>
      <c r="C9" s="269">
        <v>1811010.0</v>
      </c>
      <c r="D9" s="269" t="s">
        <v>479</v>
      </c>
      <c r="E9" s="269" t="s">
        <v>188</v>
      </c>
      <c r="F9" s="269">
        <v>2839.216306080038</v>
      </c>
      <c r="G9" s="259">
        <v>323271.624</v>
      </c>
      <c r="H9" s="132">
        <v>3222.9407999999994</v>
      </c>
      <c r="I9" s="259">
        <f t="shared" si="3"/>
        <v>100.3033081</v>
      </c>
      <c r="J9" s="263">
        <v>87820.28640000001</v>
      </c>
      <c r="K9" s="263">
        <v>21524.58</v>
      </c>
      <c r="L9" s="263">
        <f t="shared" si="4"/>
        <v>109344.8664</v>
      </c>
      <c r="M9" s="259">
        <f>VLOOKUP(C9,'Appendix A -  Costs'!$A$2:$G$141,7,0)</f>
        <v>33061.25171</v>
      </c>
      <c r="N9" s="259">
        <f t="shared" si="5"/>
        <v>10.25810084</v>
      </c>
      <c r="O9" s="263">
        <f t="shared" si="6"/>
        <v>142406.1181</v>
      </c>
      <c r="P9" s="259">
        <f t="shared" si="7"/>
        <v>44.18514858</v>
      </c>
      <c r="Q9" s="259">
        <f t="shared" si="8"/>
        <v>213926.7576</v>
      </c>
      <c r="R9" s="259">
        <f t="shared" ref="R9:S9" si="45">Q9/H9</f>
        <v>66.37626034</v>
      </c>
      <c r="S9" s="526">
        <f t="shared" si="45"/>
        <v>0.6617554456</v>
      </c>
      <c r="T9" s="259">
        <f t="shared" si="10"/>
        <v>180865.5059</v>
      </c>
      <c r="U9" s="259">
        <f t="shared" si="11"/>
        <v>56.1181595</v>
      </c>
      <c r="V9" s="526">
        <f t="shared" si="12"/>
        <v>0.5594846329</v>
      </c>
      <c r="W9" s="527">
        <f t="shared" si="13"/>
        <v>125451.1943</v>
      </c>
      <c r="X9" s="528">
        <f t="shared" ref="X9:X12" si="48">W9*0.275</f>
        <v>34499.07844</v>
      </c>
      <c r="Y9" s="528">
        <f>VLOOKUP(C9,'Warehouse Order &amp; Sales Handlin'!$B$2:$J$141,9,0)</f>
        <v>1770.843097</v>
      </c>
      <c r="Z9" s="528">
        <f>VLOOKUP(C9,'Warehouse Order &amp; Sales Handlin'!$B$2:$K$141,10,0)</f>
        <v>269.0812251</v>
      </c>
      <c r="AA9" s="528">
        <f>VLOOKUP(C9,'Freight Cost'!$AR$2:$AS$141,2,0)</f>
        <v>5463.936</v>
      </c>
      <c r="AB9" s="528">
        <f>(AR9/VLOOKUP(A9,'Combined Scenario II - CI'!$A$176:$F$185,6,0))*VLOOKUP(A9,'Combined Scenario II - CI'!$A$162:$V$171,22,0)</f>
        <v>758.065649</v>
      </c>
      <c r="AC9" s="528">
        <f t="shared" si="15"/>
        <v>42761.00441</v>
      </c>
      <c r="AD9" s="528">
        <f t="shared" si="16"/>
        <v>13.26769775</v>
      </c>
      <c r="AE9" s="528">
        <f t="shared" si="17"/>
        <v>10.25636717</v>
      </c>
      <c r="AF9" s="528">
        <f t="shared" si="18"/>
        <v>33055.66422</v>
      </c>
      <c r="AG9" s="528">
        <f t="shared" si="19"/>
        <v>185161.535</v>
      </c>
      <c r="AH9" s="528">
        <f t="shared" si="20"/>
        <v>138110.089</v>
      </c>
      <c r="AI9" s="528">
        <f t="shared" ref="AI9:AJ9" si="46">AH9/H9</f>
        <v>42.85219541</v>
      </c>
      <c r="AJ9" s="526">
        <f t="shared" si="46"/>
        <v>0.4272261427</v>
      </c>
      <c r="AK9" s="526" t="str">
        <f>VLOOKUP(C9,'ABC Analysis Results'!$A$2:$B$140,2,0)</f>
        <v>A</v>
      </c>
      <c r="AL9" s="526" t="str">
        <f>VLOOKUP(C9,'ABC Analysis Results'!$A$2:$C$140,3,0)</f>
        <v>A</v>
      </c>
      <c r="AM9" s="227" t="str">
        <f>VLOOKUP(C9,'Scenario III - Product Substitu'!$C$2:$W$111,21,0)</f>
        <v>#N/A</v>
      </c>
      <c r="AN9" s="856">
        <f>SUMIF('Scenario III - Product Substitu'!$X$2:$X$111,C9,'Scenario III - Product Substitu'!$AG$2:$AG$111)</f>
        <v>0</v>
      </c>
      <c r="AO9" s="856">
        <f>SUMIF('Scenario III - Product Substitu'!$X$2:$X$111,C9,'Scenario III - Product Substitu'!$AH$2:$AH$111)</f>
        <v>0</v>
      </c>
      <c r="AP9" s="856">
        <f>SUMIF('Scenario III - Product Substitu'!$X$2:$X$111,C9,'Scenario III - Product Substitu'!$AI$2:$AI$111)</f>
        <v>0</v>
      </c>
      <c r="AQ9" s="856">
        <f t="shared" si="22"/>
        <v>3222.9408</v>
      </c>
      <c r="AR9" s="856">
        <f t="shared" si="23"/>
        <v>3222.9408</v>
      </c>
      <c r="AS9" s="856">
        <f t="shared" si="24"/>
        <v>3222.9408</v>
      </c>
      <c r="AT9" s="717">
        <f t="shared" si="25"/>
        <v>323271.624</v>
      </c>
      <c r="AU9" s="717">
        <f t="shared" si="26"/>
        <v>323271.624</v>
      </c>
      <c r="AV9" s="717">
        <f t="shared" si="27"/>
        <v>323271.624</v>
      </c>
      <c r="AW9" s="717">
        <f t="shared" si="28"/>
        <v>109344.8664</v>
      </c>
      <c r="AX9" s="717">
        <f t="shared" si="29"/>
        <v>109344.8664</v>
      </c>
      <c r="AY9" s="717">
        <f t="shared" si="30"/>
        <v>109344.8664</v>
      </c>
      <c r="AZ9" s="717">
        <f t="shared" si="31"/>
        <v>42761.00441</v>
      </c>
      <c r="BA9" s="717">
        <f t="shared" si="32"/>
        <v>42761.00441</v>
      </c>
      <c r="BB9" s="717">
        <f t="shared" si="33"/>
        <v>42761.00441</v>
      </c>
      <c r="BC9" s="717">
        <f>(AW9/$AW$88)*'Combined Scenario II - CI'!$D$204</f>
        <v>35572.7037</v>
      </c>
      <c r="BD9" s="717">
        <f>(AX9/$AX$88)*'Combined Scenario II - CI'!$D$204</f>
        <v>35922.87619</v>
      </c>
      <c r="BE9" s="717">
        <f>(AY9/$AY$88)*'Combined Scenario II - CI'!$D$204</f>
        <v>36276.73933</v>
      </c>
      <c r="BF9" s="717">
        <f>(AT9/$AT$88)*'Combined Scenario II - CI'!$D$213</f>
        <v>81962.10571</v>
      </c>
      <c r="BG9" s="717">
        <f>(AU9/$AU$88)*'Cost Distribution'!$B$22</f>
        <v>82889.13759</v>
      </c>
      <c r="BH9" s="717">
        <f>(AV9/$AV$88)*'Cost Distribution'!$B$22</f>
        <v>83826.33625</v>
      </c>
    </row>
    <row r="10" ht="14.25" customHeight="1">
      <c r="A10" s="269" t="s">
        <v>96</v>
      </c>
      <c r="B10" s="269" t="s">
        <v>121</v>
      </c>
      <c r="C10" s="269">
        <v>1811011.0</v>
      </c>
      <c r="D10" s="269" t="s">
        <v>479</v>
      </c>
      <c r="E10" s="269" t="s">
        <v>188</v>
      </c>
      <c r="F10" s="269">
        <v>202.257781516611</v>
      </c>
      <c r="G10" s="259">
        <v>782039.345</v>
      </c>
      <c r="H10" s="132">
        <v>7490.4536</v>
      </c>
      <c r="I10" s="259">
        <f t="shared" si="3"/>
        <v>104.4048047</v>
      </c>
      <c r="J10" s="263">
        <v>196132.99200000003</v>
      </c>
      <c r="K10" s="263">
        <v>53119.35200000001</v>
      </c>
      <c r="L10" s="263">
        <f t="shared" si="4"/>
        <v>249252.344</v>
      </c>
      <c r="M10" s="259">
        <f>VLOOKUP(C10,'Appendix A -  Costs'!$A$2:$G$141,7,0)</f>
        <v>75363.34129</v>
      </c>
      <c r="N10" s="259">
        <f t="shared" si="5"/>
        <v>10.061252</v>
      </c>
      <c r="O10" s="263">
        <f t="shared" si="6"/>
        <v>324615.6853</v>
      </c>
      <c r="P10" s="259">
        <f t="shared" si="7"/>
        <v>43.33725334</v>
      </c>
      <c r="Q10" s="259">
        <f t="shared" si="8"/>
        <v>532787.001</v>
      </c>
      <c r="R10" s="259">
        <f t="shared" ref="R10:S10" si="47">Q10/H10</f>
        <v>71.12880333</v>
      </c>
      <c r="S10" s="526">
        <f t="shared" si="47"/>
        <v>0.6812790231</v>
      </c>
      <c r="T10" s="259">
        <f t="shared" si="10"/>
        <v>457423.6597</v>
      </c>
      <c r="U10" s="259">
        <f t="shared" si="11"/>
        <v>61.06755133</v>
      </c>
      <c r="V10" s="526">
        <f t="shared" si="12"/>
        <v>0.5849113125</v>
      </c>
      <c r="W10" s="527">
        <f t="shared" si="13"/>
        <v>8765.296717</v>
      </c>
      <c r="X10" s="528">
        <f t="shared" si="48"/>
        <v>2410.456597</v>
      </c>
      <c r="Y10" s="528">
        <f>VLOOKUP(C10,'Warehouse Order &amp; Sales Handlin'!$B$2:$J$141,9,0)</f>
        <v>4195.513908</v>
      </c>
      <c r="Z10" s="528">
        <f>VLOOKUP(C10,'Warehouse Order &amp; Sales Handlin'!$B$2:$K$141,10,0)</f>
        <v>918.8581945</v>
      </c>
      <c r="AA10" s="528">
        <f>VLOOKUP(C10,'Freight Cost'!$AR$2:$AS$141,2,0)</f>
        <v>12866.688</v>
      </c>
      <c r="AB10" s="528">
        <f>(AR10/VLOOKUP(A10,'Combined Scenario II - CI'!$A$176:$F$185,6,0))*VLOOKUP(A10,'Combined Scenario II - CI'!$A$162:$V$171,22,0)</f>
        <v>1761.824347</v>
      </c>
      <c r="AC10" s="528">
        <f t="shared" si="15"/>
        <v>22153.34105</v>
      </c>
      <c r="AD10" s="528">
        <f t="shared" si="16"/>
        <v>2.957543325</v>
      </c>
      <c r="AE10" s="528">
        <f t="shared" si="17"/>
        <v>10.05730011</v>
      </c>
      <c r="AF10" s="528">
        <f t="shared" si="18"/>
        <v>75333.73981</v>
      </c>
      <c r="AG10" s="528">
        <f t="shared" si="19"/>
        <v>346739.4249</v>
      </c>
      <c r="AH10" s="528">
        <f t="shared" si="20"/>
        <v>435299.9201</v>
      </c>
      <c r="AI10" s="528">
        <f t="shared" ref="AI10:AJ10" si="49">AH10/H10</f>
        <v>58.1139599</v>
      </c>
      <c r="AJ10" s="526">
        <f t="shared" si="49"/>
        <v>0.5566215088</v>
      </c>
      <c r="AK10" s="526" t="str">
        <f>VLOOKUP(C10,'ABC Analysis Results'!$A$2:$B$140,2,0)</f>
        <v>A</v>
      </c>
      <c r="AL10" s="526" t="str">
        <f>VLOOKUP(C10,'ABC Analysis Results'!$A$2:$C$140,3,0)</f>
        <v>A</v>
      </c>
      <c r="AM10" s="227" t="str">
        <f>VLOOKUP(C10,'Scenario III - Product Substitu'!$C$2:$W$111,21,0)</f>
        <v>#N/A</v>
      </c>
      <c r="AN10" s="856">
        <f>SUMIF('Scenario III - Product Substitu'!$X$2:$X$111,C10,'Scenario III - Product Substitu'!$AG$2:$AG$111)</f>
        <v>0</v>
      </c>
      <c r="AO10" s="856">
        <f>SUMIF('Scenario III - Product Substitu'!$X$2:$X$111,C10,'Scenario III - Product Substitu'!$AH$2:$AH$111)</f>
        <v>0</v>
      </c>
      <c r="AP10" s="856">
        <f>SUMIF('Scenario III - Product Substitu'!$X$2:$X$111,C10,'Scenario III - Product Substitu'!$AI$2:$AI$111)</f>
        <v>0</v>
      </c>
      <c r="AQ10" s="856">
        <f t="shared" si="22"/>
        <v>7490.4536</v>
      </c>
      <c r="AR10" s="856">
        <f t="shared" si="23"/>
        <v>7490.4536</v>
      </c>
      <c r="AS10" s="856">
        <f t="shared" si="24"/>
        <v>7490.4536</v>
      </c>
      <c r="AT10" s="717">
        <f t="shared" si="25"/>
        <v>782039.345</v>
      </c>
      <c r="AU10" s="717">
        <f t="shared" si="26"/>
        <v>782039.345</v>
      </c>
      <c r="AV10" s="717">
        <f t="shared" si="27"/>
        <v>782039.345</v>
      </c>
      <c r="AW10" s="717">
        <f t="shared" si="28"/>
        <v>249252.344</v>
      </c>
      <c r="AX10" s="717">
        <f t="shared" si="29"/>
        <v>249252.344</v>
      </c>
      <c r="AY10" s="717">
        <f t="shared" si="30"/>
        <v>249252.344</v>
      </c>
      <c r="AZ10" s="717">
        <f t="shared" si="31"/>
        <v>22153.34105</v>
      </c>
      <c r="BA10" s="717">
        <f t="shared" si="32"/>
        <v>22153.34105</v>
      </c>
      <c r="BB10" s="717">
        <f t="shared" si="33"/>
        <v>22153.34105</v>
      </c>
      <c r="BC10" s="717">
        <f>(AW10/$AW$88)*'Combined Scenario II - CI'!$D$204</f>
        <v>81088.21265</v>
      </c>
      <c r="BD10" s="717">
        <f>(AX10/$AX$88)*'Combined Scenario II - CI'!$D$204</f>
        <v>81886.43315</v>
      </c>
      <c r="BE10" s="717">
        <f>(AY10/$AY$88)*'Combined Scenario II - CI'!$D$204</f>
        <v>82693.06652</v>
      </c>
      <c r="BF10" s="717">
        <f>(AT10/$AT$88)*'Combined Scenario II - CI'!$D$213</f>
        <v>198277.8156</v>
      </c>
      <c r="BG10" s="717">
        <f>(AU10/$AU$88)*'Cost Distribution'!$B$22</f>
        <v>200520.4356</v>
      </c>
      <c r="BH10" s="717">
        <f>(AV10/$AV$88)*'Cost Distribution'!$B$22</f>
        <v>202787.6505</v>
      </c>
    </row>
    <row r="11" ht="14.25" customHeight="1">
      <c r="A11" s="269" t="s">
        <v>96</v>
      </c>
      <c r="B11" s="269" t="s">
        <v>122</v>
      </c>
      <c r="C11" s="269">
        <v>1811012.0</v>
      </c>
      <c r="D11" s="269" t="s">
        <v>479</v>
      </c>
      <c r="E11" s="269" t="s">
        <v>188</v>
      </c>
      <c r="F11" s="269">
        <v>190.32866112380333</v>
      </c>
      <c r="G11" s="259">
        <v>146156.58800000002</v>
      </c>
      <c r="H11" s="132">
        <v>1404.9403</v>
      </c>
      <c r="I11" s="259">
        <f t="shared" si="3"/>
        <v>104.0304617</v>
      </c>
      <c r="J11" s="263">
        <v>36870.4512</v>
      </c>
      <c r="K11" s="263">
        <v>9313.6296</v>
      </c>
      <c r="L11" s="263">
        <f t="shared" si="4"/>
        <v>46184.0808</v>
      </c>
      <c r="M11" s="259">
        <f>VLOOKUP(C11,'Appendix A -  Costs'!$A$2:$G$141,7,0)</f>
        <v>13964.10797</v>
      </c>
      <c r="N11" s="259">
        <f t="shared" si="5"/>
        <v>9.939289214</v>
      </c>
      <c r="O11" s="263">
        <f t="shared" si="6"/>
        <v>60148.18877</v>
      </c>
      <c r="P11" s="259">
        <f t="shared" si="7"/>
        <v>42.81191789</v>
      </c>
      <c r="Q11" s="259">
        <f t="shared" si="8"/>
        <v>99972.5072</v>
      </c>
      <c r="R11" s="259">
        <f t="shared" ref="R11:S11" si="50">Q11/H11</f>
        <v>71.15783297</v>
      </c>
      <c r="S11" s="526">
        <f t="shared" si="50"/>
        <v>0.6840095857</v>
      </c>
      <c r="T11" s="259">
        <f t="shared" si="10"/>
        <v>86008.39923</v>
      </c>
      <c r="U11" s="259">
        <f t="shared" si="11"/>
        <v>61.21854376</v>
      </c>
      <c r="V11" s="526">
        <f t="shared" si="12"/>
        <v>0.5884674814</v>
      </c>
      <c r="W11" s="527">
        <f t="shared" si="13"/>
        <v>8148.335013</v>
      </c>
      <c r="X11" s="528">
        <f t="shared" si="48"/>
        <v>2240.792129</v>
      </c>
      <c r="Y11" s="528">
        <f>VLOOKUP(C11,'Warehouse Order &amp; Sales Handlin'!$B$2:$J$141,9,0)</f>
        <v>615.6354802</v>
      </c>
      <c r="Z11" s="528">
        <f>VLOOKUP(C11,'Warehouse Order &amp; Sales Handlin'!$B$2:$K$141,10,0)</f>
        <v>39.996</v>
      </c>
      <c r="AA11" s="528">
        <f>VLOOKUP(C11,'Freight Cost'!$AR$2:$AS$141,2,0)</f>
        <v>2467.584</v>
      </c>
      <c r="AB11" s="528">
        <f>(AR11/VLOOKUP(A11,'Combined Scenario II - CI'!$A$176:$F$185,6,0))*VLOOKUP(A11,'Combined Scenario II - CI'!$A$162:$V$171,22,0)</f>
        <v>330.4550243</v>
      </c>
      <c r="AC11" s="528">
        <f t="shared" si="15"/>
        <v>5694.462633</v>
      </c>
      <c r="AD11" s="528">
        <f t="shared" si="16"/>
        <v>4.053170539</v>
      </c>
      <c r="AE11" s="528">
        <f t="shared" si="17"/>
        <v>9.938556966</v>
      </c>
      <c r="AF11" s="528">
        <f t="shared" si="18"/>
        <v>13963.07921</v>
      </c>
      <c r="AG11" s="528">
        <f t="shared" si="19"/>
        <v>65841.62264</v>
      </c>
      <c r="AH11" s="528">
        <f t="shared" si="20"/>
        <v>80314.96536</v>
      </c>
      <c r="AI11" s="528">
        <f t="shared" ref="AI11:AJ11" si="51">AH11/H11</f>
        <v>57.16610546</v>
      </c>
      <c r="AJ11" s="526">
        <f t="shared" si="51"/>
        <v>0.5495131383</v>
      </c>
      <c r="AK11" s="526" t="str">
        <f>VLOOKUP(C11,'ABC Analysis Results'!$A$2:$B$140,2,0)</f>
        <v>B</v>
      </c>
      <c r="AL11" s="526" t="str">
        <f>VLOOKUP(C11,'ABC Analysis Results'!$A$2:$C$140,3,0)</f>
        <v>B</v>
      </c>
      <c r="AM11" s="227" t="str">
        <f>VLOOKUP(C11,'Scenario III - Product Substitu'!$C$2:$W$111,21,0)</f>
        <v>K</v>
      </c>
      <c r="AN11" s="856">
        <f>SUMIF('Scenario III - Product Substitu'!$X$2:$X$111,C11,'Scenario III - Product Substitu'!$AG$2:$AG$111)</f>
        <v>0</v>
      </c>
      <c r="AO11" s="856">
        <f>SUMIF('Scenario III - Product Substitu'!$X$2:$X$111,C11,'Scenario III - Product Substitu'!$AH$2:$AH$111)</f>
        <v>0</v>
      </c>
      <c r="AP11" s="856">
        <f>SUMIF('Scenario III - Product Substitu'!$X$2:$X$111,C11,'Scenario III - Product Substitu'!$AI$2:$AI$111)</f>
        <v>0</v>
      </c>
      <c r="AQ11" s="856">
        <f t="shared" si="22"/>
        <v>1404.9403</v>
      </c>
      <c r="AR11" s="856">
        <f t="shared" si="23"/>
        <v>1404.9403</v>
      </c>
      <c r="AS11" s="856">
        <f t="shared" si="24"/>
        <v>1404.9403</v>
      </c>
      <c r="AT11" s="717">
        <f t="shared" si="25"/>
        <v>146156.588</v>
      </c>
      <c r="AU11" s="717">
        <f t="shared" si="26"/>
        <v>146156.588</v>
      </c>
      <c r="AV11" s="717">
        <f t="shared" si="27"/>
        <v>146156.588</v>
      </c>
      <c r="AW11" s="717">
        <f t="shared" si="28"/>
        <v>46184.0808</v>
      </c>
      <c r="AX11" s="717">
        <f t="shared" si="29"/>
        <v>46184.0808</v>
      </c>
      <c r="AY11" s="717">
        <f t="shared" si="30"/>
        <v>46184.0808</v>
      </c>
      <c r="AZ11" s="717">
        <f t="shared" si="31"/>
        <v>5694.462633</v>
      </c>
      <c r="BA11" s="717">
        <f t="shared" si="32"/>
        <v>5694.462633</v>
      </c>
      <c r="BB11" s="717">
        <f t="shared" si="33"/>
        <v>5694.462633</v>
      </c>
      <c r="BC11" s="717">
        <f>(AW11/$AW$88)*'Combined Scenario II - CI'!$D$204</f>
        <v>15024.872</v>
      </c>
      <c r="BD11" s="717">
        <f>(AX11/$AX$88)*'Combined Scenario II - CI'!$D$204</f>
        <v>15172.77464</v>
      </c>
      <c r="BE11" s="717">
        <f>(AY11/$AY$88)*'Combined Scenario II - CI'!$D$204</f>
        <v>15322.23611</v>
      </c>
      <c r="BF11" s="717">
        <f>(AT11/$AT$88)*'Combined Scenario II - CI'!$D$213</f>
        <v>37056.45911</v>
      </c>
      <c r="BG11" s="717">
        <f>(AU11/$AU$88)*'Cost Distribution'!$B$22</f>
        <v>37475.58596</v>
      </c>
      <c r="BH11" s="717">
        <f>(AV11/$AV$88)*'Cost Distribution'!$B$22</f>
        <v>37899.30938</v>
      </c>
    </row>
    <row r="12" ht="14.25" customHeight="1">
      <c r="A12" s="269" t="s">
        <v>96</v>
      </c>
      <c r="B12" s="269" t="s">
        <v>123</v>
      </c>
      <c r="C12" s="269">
        <v>1811013.0</v>
      </c>
      <c r="D12" s="269" t="s">
        <v>479</v>
      </c>
      <c r="E12" s="269" t="s">
        <v>188</v>
      </c>
      <c r="F12" s="269">
        <v>90.19495636363635</v>
      </c>
      <c r="G12" s="259">
        <v>37556.73</v>
      </c>
      <c r="H12" s="132">
        <v>426.00999999999993</v>
      </c>
      <c r="I12" s="259">
        <f t="shared" si="3"/>
        <v>88.15926856</v>
      </c>
      <c r="J12" s="263">
        <v>12278.323200000003</v>
      </c>
      <c r="K12" s="263">
        <v>3040.0656000000004</v>
      </c>
      <c r="L12" s="263">
        <f t="shared" si="4"/>
        <v>15318.3888</v>
      </c>
      <c r="M12" s="259">
        <f>VLOOKUP(C12,'Appendix A -  Costs'!$A$2:$G$141,7,0)</f>
        <v>4631.63132</v>
      </c>
      <c r="N12" s="259">
        <f t="shared" si="5"/>
        <v>10.87211878</v>
      </c>
      <c r="O12" s="263">
        <f t="shared" si="6"/>
        <v>19950.02012</v>
      </c>
      <c r="P12" s="259">
        <f t="shared" si="7"/>
        <v>46.82993385</v>
      </c>
      <c r="Q12" s="259">
        <f t="shared" si="8"/>
        <v>22238.3412</v>
      </c>
      <c r="R12" s="259">
        <f t="shared" ref="R12:S12" si="52">Q12/H12</f>
        <v>52.20145349</v>
      </c>
      <c r="S12" s="526">
        <f t="shared" si="52"/>
        <v>0.5921266628</v>
      </c>
      <c r="T12" s="259">
        <f t="shared" si="10"/>
        <v>17606.70988</v>
      </c>
      <c r="U12" s="259">
        <f t="shared" si="11"/>
        <v>41.32933471</v>
      </c>
      <c r="V12" s="526">
        <f t="shared" si="12"/>
        <v>0.4688030582</v>
      </c>
      <c r="W12" s="527">
        <f t="shared" si="13"/>
        <v>4223.82384</v>
      </c>
      <c r="X12" s="528">
        <f t="shared" si="48"/>
        <v>1161.551556</v>
      </c>
      <c r="Y12" s="528">
        <f>VLOOKUP(C12,'Warehouse Order &amp; Sales Handlin'!$B$2:$J$141,9,0)</f>
        <v>206.240873</v>
      </c>
      <c r="Z12" s="528">
        <f>VLOOKUP(C12,'Warehouse Order &amp; Sales Handlin'!$B$2:$K$141,10,0)</f>
        <v>15.6</v>
      </c>
      <c r="AA12" s="528">
        <f>VLOOKUP(C12,'Freight Cost'!$AR$2:$AS$141,2,0)</f>
        <v>881.28</v>
      </c>
      <c r="AB12" s="528">
        <f>(AR12/VLOOKUP(A12,'Combined Scenario II - CI'!$A$176:$F$185,6,0))*VLOOKUP(A12,'Combined Scenario II - CI'!$A$162:$V$171,22,0)</f>
        <v>100.2015138</v>
      </c>
      <c r="AC12" s="528">
        <f t="shared" si="15"/>
        <v>2364.873943</v>
      </c>
      <c r="AD12" s="528">
        <f t="shared" si="16"/>
        <v>5.551216974</v>
      </c>
      <c r="AE12" s="528">
        <f t="shared" si="17"/>
        <v>10.8718759</v>
      </c>
      <c r="AF12" s="528">
        <f t="shared" si="18"/>
        <v>4631.527854</v>
      </c>
      <c r="AG12" s="528">
        <f t="shared" si="19"/>
        <v>22314.7906</v>
      </c>
      <c r="AH12" s="528">
        <f t="shared" si="20"/>
        <v>15241.9394</v>
      </c>
      <c r="AI12" s="528">
        <f t="shared" ref="AI12:AJ12" si="53">AH12/H12</f>
        <v>35.77836061</v>
      </c>
      <c r="AJ12" s="526">
        <f t="shared" si="53"/>
        <v>0.405837766</v>
      </c>
      <c r="AK12" s="526" t="str">
        <f>VLOOKUP(C12,'ABC Analysis Results'!$A$2:$B$140,2,0)</f>
        <v>C</v>
      </c>
      <c r="AL12" s="526" t="str">
        <f>VLOOKUP(C12,'ABC Analysis Results'!$A$2:$C$140,3,0)</f>
        <v>C</v>
      </c>
      <c r="AM12" s="227" t="str">
        <f>VLOOKUP(C12,'Scenario III - Product Substitu'!$C$2:$W$111,21,0)</f>
        <v>K</v>
      </c>
      <c r="AN12" s="856">
        <f>SUMIF('Scenario III - Product Substitu'!$X$2:$X$111,C12,'Scenario III - Product Substitu'!$AG$2:$AG$111)</f>
        <v>0</v>
      </c>
      <c r="AO12" s="856">
        <f>SUMIF('Scenario III - Product Substitu'!$X$2:$X$111,C12,'Scenario III - Product Substitu'!$AH$2:$AH$111)</f>
        <v>0</v>
      </c>
      <c r="AP12" s="856">
        <f>SUMIF('Scenario III - Product Substitu'!$X$2:$X$111,C12,'Scenario III - Product Substitu'!$AI$2:$AI$111)</f>
        <v>0</v>
      </c>
      <c r="AQ12" s="856">
        <f t="shared" si="22"/>
        <v>426.01</v>
      </c>
      <c r="AR12" s="856">
        <f t="shared" si="23"/>
        <v>426.01</v>
      </c>
      <c r="AS12" s="856">
        <f t="shared" si="24"/>
        <v>426.01</v>
      </c>
      <c r="AT12" s="717">
        <f t="shared" si="25"/>
        <v>37556.73</v>
      </c>
      <c r="AU12" s="717">
        <f t="shared" si="26"/>
        <v>37556.73</v>
      </c>
      <c r="AV12" s="717">
        <f t="shared" si="27"/>
        <v>37556.73</v>
      </c>
      <c r="AW12" s="717">
        <f t="shared" si="28"/>
        <v>15318.3888</v>
      </c>
      <c r="AX12" s="717">
        <f t="shared" si="29"/>
        <v>15318.3888</v>
      </c>
      <c r="AY12" s="717">
        <f t="shared" si="30"/>
        <v>15318.3888</v>
      </c>
      <c r="AZ12" s="717">
        <f t="shared" si="31"/>
        <v>2364.873943</v>
      </c>
      <c r="BA12" s="717">
        <f t="shared" si="32"/>
        <v>2364.873943</v>
      </c>
      <c r="BB12" s="717">
        <f t="shared" si="33"/>
        <v>2364.873943</v>
      </c>
      <c r="BC12" s="717">
        <f>(AW12/$AW$88)*'Combined Scenario II - CI'!$D$204</f>
        <v>4983.466749</v>
      </c>
      <c r="BD12" s="717">
        <f>(AX12/$AX$88)*'Combined Scenario II - CI'!$D$204</f>
        <v>5032.523267</v>
      </c>
      <c r="BE12" s="717">
        <f>(AY12/$AY$88)*'Combined Scenario II - CI'!$D$204</f>
        <v>5082.096817</v>
      </c>
      <c r="BF12" s="717">
        <f>(AT12/$AT$88)*'Combined Scenario II - CI'!$D$213</f>
        <v>9522.112198</v>
      </c>
      <c r="BG12" s="717">
        <f>(AU12/$AU$88)*'Cost Distribution'!$B$22</f>
        <v>9629.811989</v>
      </c>
      <c r="BH12" s="717">
        <f>(AV12/$AV$88)*'Cost Distribution'!$B$22</f>
        <v>9738.692925</v>
      </c>
    </row>
    <row r="13" ht="14.25" customHeight="1">
      <c r="A13" s="269" t="s">
        <v>96</v>
      </c>
      <c r="B13" s="269" t="s">
        <v>124</v>
      </c>
      <c r="C13" s="269">
        <v>1811014.0</v>
      </c>
      <c r="D13" s="269" t="s">
        <v>479</v>
      </c>
      <c r="E13" s="269" t="s">
        <v>190</v>
      </c>
      <c r="F13" s="269">
        <v>12.784546736761122</v>
      </c>
      <c r="G13" s="259">
        <v>71728.944</v>
      </c>
      <c r="H13" s="132">
        <v>526.015</v>
      </c>
      <c r="I13" s="259">
        <f t="shared" si="3"/>
        <v>136.362925</v>
      </c>
      <c r="J13" s="263">
        <v>17120.364800000003</v>
      </c>
      <c r="K13" s="263">
        <v>4192.7424</v>
      </c>
      <c r="L13" s="263">
        <f t="shared" si="4"/>
        <v>21313.1072</v>
      </c>
      <c r="M13" s="259">
        <f>VLOOKUP(C13,'Appendix A -  Costs'!$A$2:$G$141,7,0)</f>
        <v>6444.180007</v>
      </c>
      <c r="N13" s="259">
        <f t="shared" si="5"/>
        <v>12.25094343</v>
      </c>
      <c r="O13" s="263">
        <f t="shared" si="6"/>
        <v>27757.28721</v>
      </c>
      <c r="P13" s="259">
        <f t="shared" si="7"/>
        <v>52.76900318</v>
      </c>
      <c r="Q13" s="259">
        <f t="shared" si="8"/>
        <v>50415.8368</v>
      </c>
      <c r="R13" s="259">
        <f t="shared" ref="R13:S13" si="54">Q13/H13</f>
        <v>95.84486526</v>
      </c>
      <c r="S13" s="526">
        <f t="shared" si="54"/>
        <v>0.7028660118</v>
      </c>
      <c r="T13" s="259">
        <f t="shared" si="10"/>
        <v>43971.65679</v>
      </c>
      <c r="U13" s="259">
        <f t="shared" si="11"/>
        <v>83.59392183</v>
      </c>
      <c r="V13" s="526">
        <f t="shared" si="12"/>
        <v>0.6130252913</v>
      </c>
      <c r="W13" s="527">
        <f t="shared" si="13"/>
        <v>674.6277874</v>
      </c>
      <c r="X13" s="528">
        <f t="shared" ref="X13:X17" si="57">W13*0.255</f>
        <v>172.0300858</v>
      </c>
      <c r="Y13" s="528">
        <f>VLOOKUP(C13,'Warehouse Order &amp; Sales Handlin'!$B$2:$J$141,9,0)</f>
        <v>1796.155278</v>
      </c>
      <c r="Z13" s="528">
        <f>VLOOKUP(C13,'Warehouse Order &amp; Sales Handlin'!$B$2:$K$141,10,0)</f>
        <v>292.824</v>
      </c>
      <c r="AA13" s="528">
        <f>VLOOKUP(C13,'Freight Cost'!$AR$2:$AS$141,2,0)</f>
        <v>1586.304</v>
      </c>
      <c r="AB13" s="528">
        <f>(AR13/VLOOKUP(A13,'Combined Scenario II - CI'!$A$176:$F$185,6,0))*VLOOKUP(A13,'Combined Scenario II - CI'!$A$162:$V$171,22,0)</f>
        <v>123.7236199</v>
      </c>
      <c r="AC13" s="528">
        <f t="shared" si="15"/>
        <v>3971.036983</v>
      </c>
      <c r="AD13" s="528">
        <f t="shared" si="16"/>
        <v>7.549284685</v>
      </c>
      <c r="AE13" s="528">
        <f t="shared" si="17"/>
        <v>12.25060551</v>
      </c>
      <c r="AF13" s="528">
        <f t="shared" si="18"/>
        <v>6444.002256</v>
      </c>
      <c r="AG13" s="528">
        <f t="shared" si="19"/>
        <v>31728.14644</v>
      </c>
      <c r="AH13" s="528">
        <f t="shared" si="20"/>
        <v>40000.79756</v>
      </c>
      <c r="AI13" s="528">
        <f t="shared" ref="AI13:AJ13" si="55">AH13/H13</f>
        <v>76.04497507</v>
      </c>
      <c r="AJ13" s="526">
        <f t="shared" si="55"/>
        <v>0.5576660596</v>
      </c>
      <c r="AK13" s="526" t="str">
        <f>VLOOKUP(C13,'ABC Analysis Results'!$A$2:$B$140,2,0)</f>
        <v>C</v>
      </c>
      <c r="AL13" s="526" t="str">
        <f>VLOOKUP(C13,'ABC Analysis Results'!$A$2:$C$140,3,0)</f>
        <v>C</v>
      </c>
      <c r="AM13" s="227" t="str">
        <f>VLOOKUP(C13,'Scenario III - Product Substitu'!$C$2:$W$111,21,0)</f>
        <v>K</v>
      </c>
      <c r="AN13" s="856">
        <f>SUMIF('Scenario III - Product Substitu'!$X$2:$X$111,C13,'Scenario III - Product Substitu'!$AG$2:$AG$111)</f>
        <v>0</v>
      </c>
      <c r="AO13" s="856">
        <f>SUMIF('Scenario III - Product Substitu'!$X$2:$X$111,C13,'Scenario III - Product Substitu'!$AH$2:$AH$111)</f>
        <v>0</v>
      </c>
      <c r="AP13" s="856">
        <f>SUMIF('Scenario III - Product Substitu'!$X$2:$X$111,C13,'Scenario III - Product Substitu'!$AI$2:$AI$111)</f>
        <v>0</v>
      </c>
      <c r="AQ13" s="856">
        <f t="shared" si="22"/>
        <v>526.015</v>
      </c>
      <c r="AR13" s="856">
        <f t="shared" si="23"/>
        <v>526.015</v>
      </c>
      <c r="AS13" s="856">
        <f t="shared" si="24"/>
        <v>526.015</v>
      </c>
      <c r="AT13" s="717">
        <f t="shared" si="25"/>
        <v>71728.944</v>
      </c>
      <c r="AU13" s="717">
        <f t="shared" si="26"/>
        <v>71728.944</v>
      </c>
      <c r="AV13" s="717">
        <f t="shared" si="27"/>
        <v>71728.944</v>
      </c>
      <c r="AW13" s="717">
        <f t="shared" si="28"/>
        <v>21313.1072</v>
      </c>
      <c r="AX13" s="717">
        <f t="shared" si="29"/>
        <v>21313.1072</v>
      </c>
      <c r="AY13" s="717">
        <f t="shared" si="30"/>
        <v>21313.1072</v>
      </c>
      <c r="AZ13" s="717">
        <f t="shared" si="31"/>
        <v>3971.036983</v>
      </c>
      <c r="BA13" s="717">
        <f t="shared" si="32"/>
        <v>3971.036983</v>
      </c>
      <c r="BB13" s="717">
        <f t="shared" si="33"/>
        <v>3971.036983</v>
      </c>
      <c r="BC13" s="717">
        <f>(AW13/$AW$88)*'Combined Scenario II - CI'!$D$204</f>
        <v>6933.703175</v>
      </c>
      <c r="BD13" s="717">
        <f>(AX13/$AX$88)*'Combined Scenario II - CI'!$D$204</f>
        <v>7001.957534</v>
      </c>
      <c r="BE13" s="717">
        <f>(AY13/$AY$88)*'Combined Scenario II - CI'!$D$204</f>
        <v>7070.931263</v>
      </c>
      <c r="BF13" s="717">
        <f>(AT13/$AT$88)*'Combined Scenario II - CI'!$D$213</f>
        <v>18186.11611</v>
      </c>
      <c r="BG13" s="717">
        <f>(AU13/$AU$88)*'Cost Distribution'!$B$22</f>
        <v>18391.81007</v>
      </c>
      <c r="BH13" s="717">
        <f>(AV13/$AV$88)*'Cost Distribution'!$B$22</f>
        <v>18599.75987</v>
      </c>
    </row>
    <row r="14" ht="14.25" customHeight="1">
      <c r="A14" s="269" t="s">
        <v>96</v>
      </c>
      <c r="B14" s="269" t="s">
        <v>126</v>
      </c>
      <c r="C14" s="269">
        <v>1811015.0</v>
      </c>
      <c r="D14" s="269" t="s">
        <v>479</v>
      </c>
      <c r="E14" s="269" t="s">
        <v>190</v>
      </c>
      <c r="F14" s="269">
        <v>39.64137327933871</v>
      </c>
      <c r="G14" s="259">
        <v>315478.17000000004</v>
      </c>
      <c r="H14" s="132">
        <v>2987.7312999999995</v>
      </c>
      <c r="I14" s="259">
        <f t="shared" si="3"/>
        <v>105.5912123</v>
      </c>
      <c r="J14" s="263">
        <v>73669.07680000001</v>
      </c>
      <c r="K14" s="263">
        <v>18052.5708</v>
      </c>
      <c r="L14" s="263">
        <f t="shared" si="4"/>
        <v>91721.6476</v>
      </c>
      <c r="M14" s="259">
        <f>VLOOKUP(C14,'Appendix A -  Costs'!$A$2:$G$141,7,0)</f>
        <v>27732.73752</v>
      </c>
      <c r="N14" s="259">
        <f t="shared" si="5"/>
        <v>9.28220604</v>
      </c>
      <c r="O14" s="263">
        <f t="shared" si="6"/>
        <v>119454.3851</v>
      </c>
      <c r="P14" s="259">
        <f t="shared" si="7"/>
        <v>39.98163594</v>
      </c>
      <c r="Q14" s="259">
        <f t="shared" si="8"/>
        <v>223756.5224</v>
      </c>
      <c r="R14" s="259">
        <f t="shared" ref="R14:S14" si="56">Q14/H14</f>
        <v>74.8917824</v>
      </c>
      <c r="S14" s="526">
        <f t="shared" si="56"/>
        <v>0.7092615074</v>
      </c>
      <c r="T14" s="259">
        <f t="shared" si="10"/>
        <v>196023.7849</v>
      </c>
      <c r="U14" s="259">
        <f t="shared" si="11"/>
        <v>65.60957636</v>
      </c>
      <c r="V14" s="526">
        <f t="shared" si="12"/>
        <v>0.6213545136</v>
      </c>
      <c r="W14" s="527">
        <f t="shared" si="13"/>
        <v>1584.926955</v>
      </c>
      <c r="X14" s="528">
        <f t="shared" si="57"/>
        <v>404.1563734</v>
      </c>
      <c r="Y14" s="528">
        <f>VLOOKUP(C14,'Warehouse Order &amp; Sales Handlin'!$B$2:$J$141,9,0)</f>
        <v>1201.327513</v>
      </c>
      <c r="Z14" s="528">
        <f>VLOOKUP(C14,'Warehouse Order &amp; Sales Handlin'!$B$2:$K$141,10,0)</f>
        <v>114.1382224</v>
      </c>
      <c r="AA14" s="528">
        <f>VLOOKUP(C14,'Freight Cost'!$AR$2:$AS$141,2,0)</f>
        <v>7667.136</v>
      </c>
      <c r="AB14" s="528">
        <f>(AR14/VLOOKUP(A14,'Combined Scenario II - CI'!$A$176:$F$185,6,0))*VLOOKUP(A14,'Combined Scenario II - CI'!$A$162:$V$171,22,0)</f>
        <v>702.7421872</v>
      </c>
      <c r="AC14" s="528">
        <f t="shared" si="15"/>
        <v>10089.5003</v>
      </c>
      <c r="AD14" s="528">
        <f t="shared" si="16"/>
        <v>3.376977139</v>
      </c>
      <c r="AE14" s="528">
        <f t="shared" si="17"/>
        <v>9.280751794</v>
      </c>
      <c r="AF14" s="528">
        <f t="shared" si="18"/>
        <v>27728.39262</v>
      </c>
      <c r="AG14" s="528">
        <f t="shared" si="19"/>
        <v>129539.5405</v>
      </c>
      <c r="AH14" s="528">
        <f t="shared" si="20"/>
        <v>185938.6295</v>
      </c>
      <c r="AI14" s="528">
        <f t="shared" ref="AI14:AJ14" si="58">AH14/H14</f>
        <v>62.23405347</v>
      </c>
      <c r="AJ14" s="526">
        <f t="shared" si="58"/>
        <v>0.5893866745</v>
      </c>
      <c r="AK14" s="526" t="str">
        <f>VLOOKUP(C14,'ABC Analysis Results'!$A$2:$B$140,2,0)</f>
        <v>A</v>
      </c>
      <c r="AL14" s="526" t="str">
        <f>VLOOKUP(C14,'ABC Analysis Results'!$A$2:$C$140,3,0)</f>
        <v>A</v>
      </c>
      <c r="AM14" s="227" t="str">
        <f>VLOOKUP(C14,'Scenario III - Product Substitu'!$C$2:$W$111,21,0)</f>
        <v>#N/A</v>
      </c>
      <c r="AN14" s="856">
        <f>SUMIF('Scenario III - Product Substitu'!$X$2:$X$111,C14,'Scenario III - Product Substitu'!$AG$2:$AG$111)</f>
        <v>0</v>
      </c>
      <c r="AO14" s="856">
        <f>SUMIF('Scenario III - Product Substitu'!$X$2:$X$111,C14,'Scenario III - Product Substitu'!$AH$2:$AH$111)</f>
        <v>0</v>
      </c>
      <c r="AP14" s="856">
        <f>SUMIF('Scenario III - Product Substitu'!$X$2:$X$111,C14,'Scenario III - Product Substitu'!$AI$2:$AI$111)</f>
        <v>0</v>
      </c>
      <c r="AQ14" s="856">
        <f t="shared" si="22"/>
        <v>2987.7313</v>
      </c>
      <c r="AR14" s="856">
        <f t="shared" si="23"/>
        <v>2987.7313</v>
      </c>
      <c r="AS14" s="856">
        <f t="shared" si="24"/>
        <v>2987.7313</v>
      </c>
      <c r="AT14" s="717">
        <f t="shared" si="25"/>
        <v>315478.17</v>
      </c>
      <c r="AU14" s="717">
        <f t="shared" si="26"/>
        <v>315478.17</v>
      </c>
      <c r="AV14" s="717">
        <f t="shared" si="27"/>
        <v>315478.17</v>
      </c>
      <c r="AW14" s="717">
        <f t="shared" si="28"/>
        <v>91721.6476</v>
      </c>
      <c r="AX14" s="717">
        <f t="shared" si="29"/>
        <v>91721.6476</v>
      </c>
      <c r="AY14" s="717">
        <f t="shared" si="30"/>
        <v>91721.6476</v>
      </c>
      <c r="AZ14" s="717">
        <f t="shared" si="31"/>
        <v>10089.5003</v>
      </c>
      <c r="BA14" s="717">
        <f t="shared" si="32"/>
        <v>10089.5003</v>
      </c>
      <c r="BB14" s="717">
        <f t="shared" si="33"/>
        <v>10089.5003</v>
      </c>
      <c r="BC14" s="717">
        <f>(AW14/$AW$88)*'Combined Scenario II - CI'!$D$204</f>
        <v>29839.41634</v>
      </c>
      <c r="BD14" s="717">
        <f>(AX14/$AX$88)*'Combined Scenario II - CI'!$D$204</f>
        <v>30133.15118</v>
      </c>
      <c r="BE14" s="717">
        <f>(AY14/$AY$88)*'Combined Scenario II - CI'!$D$204</f>
        <v>30429.98186</v>
      </c>
      <c r="BF14" s="717">
        <f>(AT14/$AT$88)*'Combined Scenario II - CI'!$D$213</f>
        <v>79986.15776</v>
      </c>
      <c r="BG14" s="717">
        <f>(AU14/$AU$88)*'Cost Distribution'!$B$22</f>
        <v>80890.8407</v>
      </c>
      <c r="BH14" s="717">
        <f>(AV14/$AV$88)*'Cost Distribution'!$B$22</f>
        <v>81805.44531</v>
      </c>
    </row>
    <row r="15" ht="14.25" customHeight="1">
      <c r="A15" s="269" t="s">
        <v>96</v>
      </c>
      <c r="B15" s="269" t="s">
        <v>128</v>
      </c>
      <c r="C15" s="269">
        <v>1811016.0</v>
      </c>
      <c r="D15" s="269" t="s">
        <v>479</v>
      </c>
      <c r="E15" s="269" t="s">
        <v>190</v>
      </c>
      <c r="F15" s="269">
        <v>3.3722564318181814</v>
      </c>
      <c r="G15" s="259">
        <v>237876.58</v>
      </c>
      <c r="H15" s="132">
        <v>2023.6943999999999</v>
      </c>
      <c r="I15" s="259">
        <f t="shared" si="3"/>
        <v>117.5457026</v>
      </c>
      <c r="J15" s="263">
        <v>93417.28000000001</v>
      </c>
      <c r="K15" s="263">
        <v>24288.492800000004</v>
      </c>
      <c r="L15" s="263">
        <f t="shared" si="4"/>
        <v>117705.7728</v>
      </c>
      <c r="M15" s="259">
        <f>VLOOKUP(C15,'Appendix A -  Costs'!$A$2:$G$141,7,0)</f>
        <v>35589.23533</v>
      </c>
      <c r="N15" s="259">
        <f t="shared" si="5"/>
        <v>17.58626961</v>
      </c>
      <c r="O15" s="263">
        <f t="shared" si="6"/>
        <v>153295.0081</v>
      </c>
      <c r="P15" s="259">
        <f t="shared" si="7"/>
        <v>75.75007774</v>
      </c>
      <c r="Q15" s="259">
        <f t="shared" si="8"/>
        <v>120170.8072</v>
      </c>
      <c r="R15" s="259">
        <f t="shared" ref="R15:S15" si="59">Q15/H15</f>
        <v>59.38189442</v>
      </c>
      <c r="S15" s="526">
        <f t="shared" si="59"/>
        <v>0.5051813306</v>
      </c>
      <c r="T15" s="259">
        <f t="shared" si="10"/>
        <v>84581.57187</v>
      </c>
      <c r="U15" s="259">
        <f t="shared" si="11"/>
        <v>41.79562481</v>
      </c>
      <c r="V15" s="526">
        <f t="shared" si="12"/>
        <v>0.3555691438</v>
      </c>
      <c r="W15" s="527">
        <f t="shared" si="13"/>
        <v>255.4486869</v>
      </c>
      <c r="X15" s="528">
        <f t="shared" si="57"/>
        <v>65.13941516</v>
      </c>
      <c r="Y15" s="528">
        <f>VLOOKUP(C15,'Warehouse Order &amp; Sales Handlin'!$B$2:$J$141,9,0)</f>
        <v>741.444</v>
      </c>
      <c r="Z15" s="528">
        <f>VLOOKUP(C15,'Warehouse Order &amp; Sales Handlin'!$B$2:$K$141,10,0)</f>
        <v>55.104</v>
      </c>
      <c r="AA15" s="528">
        <f>VLOOKUP(C15,'Freight Cost'!$AR$2:$AS$141,2,0)</f>
        <v>5287.68</v>
      </c>
      <c r="AB15" s="528">
        <f>(AR15/VLOOKUP(A15,'Combined Scenario II - CI'!$A$176:$F$185,6,0))*VLOOKUP(A15,'Combined Scenario II - CI'!$A$162:$V$171,22,0)</f>
        <v>475.9917429</v>
      </c>
      <c r="AC15" s="528">
        <f t="shared" si="15"/>
        <v>6625.359158</v>
      </c>
      <c r="AD15" s="528">
        <f t="shared" si="16"/>
        <v>3.273893113</v>
      </c>
      <c r="AE15" s="528">
        <f t="shared" si="17"/>
        <v>17.58440339</v>
      </c>
      <c r="AF15" s="528">
        <f t="shared" si="18"/>
        <v>35585.45866</v>
      </c>
      <c r="AG15" s="528">
        <f t="shared" si="19"/>
        <v>159916.5906</v>
      </c>
      <c r="AH15" s="528">
        <f t="shared" si="20"/>
        <v>77959.98938</v>
      </c>
      <c r="AI15" s="528">
        <f t="shared" ref="AI15:AJ15" si="60">AH15/H15</f>
        <v>38.52359792</v>
      </c>
      <c r="AJ15" s="526">
        <f t="shared" si="60"/>
        <v>0.3277329335</v>
      </c>
      <c r="AK15" s="526" t="str">
        <f>VLOOKUP(C15,'ABC Analysis Results'!$A$2:$B$140,2,0)</f>
        <v>B</v>
      </c>
      <c r="AL15" s="526" t="str">
        <f>VLOOKUP(C15,'ABC Analysis Results'!$A$2:$C$140,3,0)</f>
        <v>B</v>
      </c>
      <c r="AM15" s="227" t="str">
        <f>VLOOKUP(C15,'Scenario III - Product Substitu'!$C$2:$W$111,21,0)</f>
        <v>K</v>
      </c>
      <c r="AN15" s="856">
        <f>SUMIF('Scenario III - Product Substitu'!$X$2:$X$111,C15,'Scenario III - Product Substitu'!$AG$2:$AG$111)</f>
        <v>0</v>
      </c>
      <c r="AO15" s="856">
        <f>SUMIF('Scenario III - Product Substitu'!$X$2:$X$111,C15,'Scenario III - Product Substitu'!$AH$2:$AH$111)</f>
        <v>0</v>
      </c>
      <c r="AP15" s="856">
        <f>SUMIF('Scenario III - Product Substitu'!$X$2:$X$111,C15,'Scenario III - Product Substitu'!$AI$2:$AI$111)</f>
        <v>0</v>
      </c>
      <c r="AQ15" s="856">
        <f t="shared" si="22"/>
        <v>2023.6944</v>
      </c>
      <c r="AR15" s="856">
        <f t="shared" si="23"/>
        <v>2023.6944</v>
      </c>
      <c r="AS15" s="856">
        <f t="shared" si="24"/>
        <v>2023.6944</v>
      </c>
      <c r="AT15" s="717">
        <f t="shared" si="25"/>
        <v>237876.58</v>
      </c>
      <c r="AU15" s="717">
        <f t="shared" si="26"/>
        <v>237876.58</v>
      </c>
      <c r="AV15" s="717">
        <f t="shared" si="27"/>
        <v>237876.58</v>
      </c>
      <c r="AW15" s="717">
        <f t="shared" si="28"/>
        <v>117705.7728</v>
      </c>
      <c r="AX15" s="717">
        <f t="shared" si="29"/>
        <v>117705.7728</v>
      </c>
      <c r="AY15" s="717">
        <f t="shared" si="30"/>
        <v>117705.7728</v>
      </c>
      <c r="AZ15" s="717">
        <f t="shared" si="31"/>
        <v>6625.359158</v>
      </c>
      <c r="BA15" s="717">
        <f t="shared" si="32"/>
        <v>6625.359158</v>
      </c>
      <c r="BB15" s="717">
        <f t="shared" si="33"/>
        <v>6625.359158</v>
      </c>
      <c r="BC15" s="717">
        <f>(AW15/$AW$88)*'Combined Scenario II - CI'!$D$204</f>
        <v>38292.72208</v>
      </c>
      <c r="BD15" s="717">
        <f>(AX15/$AX$88)*'Combined Scenario II - CI'!$D$204</f>
        <v>38669.67003</v>
      </c>
      <c r="BE15" s="717">
        <f>(AY15/$AY$88)*'Combined Scenario II - CI'!$D$204</f>
        <v>39050.59083</v>
      </c>
      <c r="BF15" s="717">
        <f>(AT15/$AT$88)*'Combined Scenario II - CI'!$D$213</f>
        <v>60311.09429</v>
      </c>
      <c r="BG15" s="717">
        <f>(AU15/$AU$88)*'Cost Distribution'!$B$22</f>
        <v>60993.24254</v>
      </c>
      <c r="BH15" s="717">
        <f>(AV15/$AV$88)*'Cost Distribution'!$B$22</f>
        <v>61682.87193</v>
      </c>
    </row>
    <row r="16" ht="14.25" customHeight="1">
      <c r="A16" s="269" t="s">
        <v>96</v>
      </c>
      <c r="B16" s="269" t="s">
        <v>129</v>
      </c>
      <c r="C16" s="269">
        <v>1811017.0</v>
      </c>
      <c r="D16" s="269" t="s">
        <v>479</v>
      </c>
      <c r="E16" s="269" t="s">
        <v>190</v>
      </c>
      <c r="F16" s="269">
        <v>68.77907474424038</v>
      </c>
      <c r="G16" s="259">
        <v>456934.61000000004</v>
      </c>
      <c r="H16" s="132">
        <v>7086.252599999999</v>
      </c>
      <c r="I16" s="259">
        <f t="shared" si="3"/>
        <v>64.48184051</v>
      </c>
      <c r="J16" s="263">
        <v>263752.57920000004</v>
      </c>
      <c r="K16" s="263">
        <v>65938.14480000001</v>
      </c>
      <c r="L16" s="263">
        <f t="shared" si="4"/>
        <v>329690.724</v>
      </c>
      <c r="M16" s="259">
        <f>VLOOKUP(C16,'Appendix A -  Costs'!$A$2:$G$141,7,0)</f>
        <v>99684.49706</v>
      </c>
      <c r="N16" s="259">
        <f t="shared" si="5"/>
        <v>14.06730788</v>
      </c>
      <c r="O16" s="263">
        <f t="shared" si="6"/>
        <v>429375.2211</v>
      </c>
      <c r="P16" s="259">
        <f t="shared" si="7"/>
        <v>60.59270609</v>
      </c>
      <c r="Q16" s="259">
        <f t="shared" si="8"/>
        <v>127243.886</v>
      </c>
      <c r="R16" s="259">
        <f t="shared" ref="R16:S16" si="61">Q16/H16</f>
        <v>17.95644231</v>
      </c>
      <c r="S16" s="526">
        <f t="shared" si="61"/>
        <v>0.2784728563</v>
      </c>
      <c r="T16" s="259">
        <f t="shared" si="10"/>
        <v>27559.38894</v>
      </c>
      <c r="U16" s="259">
        <f t="shared" si="11"/>
        <v>3.889134426</v>
      </c>
      <c r="V16" s="526">
        <f t="shared" si="12"/>
        <v>0.06031363861</v>
      </c>
      <c r="W16" s="527">
        <f t="shared" si="13"/>
        <v>4167.510261</v>
      </c>
      <c r="X16" s="528">
        <f t="shared" si="57"/>
        <v>1062.715117</v>
      </c>
      <c r="Y16" s="528">
        <f>VLOOKUP(C16,'Warehouse Order &amp; Sales Handlin'!$B$2:$J$141,9,0)</f>
        <v>7387.785889</v>
      </c>
      <c r="Z16" s="528">
        <f>VLOOKUP(C16,'Warehouse Order &amp; Sales Handlin'!$B$2:$K$141,10,0)</f>
        <v>2354.62821</v>
      </c>
      <c r="AA16" s="528">
        <f>VLOOKUP(C16,'Freight Cost'!$AR$2:$AS$141,2,0)</f>
        <v>18242.496</v>
      </c>
      <c r="AB16" s="528">
        <f>(AR16/VLOOKUP(A16,'Combined Scenario II - CI'!$A$176:$F$185,6,0))*VLOOKUP(A16,'Combined Scenario II - CI'!$A$162:$V$171,22,0)</f>
        <v>1666.752513</v>
      </c>
      <c r="AC16" s="528">
        <f t="shared" si="15"/>
        <v>30714.37773</v>
      </c>
      <c r="AD16" s="528">
        <f t="shared" si="16"/>
        <v>4.334361116</v>
      </c>
      <c r="AE16" s="528">
        <f t="shared" si="17"/>
        <v>14.06208064</v>
      </c>
      <c r="AF16" s="528">
        <f t="shared" si="18"/>
        <v>99647.45549</v>
      </c>
      <c r="AG16" s="528">
        <f t="shared" si="19"/>
        <v>460052.5572</v>
      </c>
      <c r="AH16" s="528">
        <f t="shared" si="20"/>
        <v>-3117.947223</v>
      </c>
      <c r="AI16" s="528">
        <f t="shared" ref="AI16:AJ16" si="62">AH16/H16</f>
        <v>-0.4399994466</v>
      </c>
      <c r="AJ16" s="526">
        <f t="shared" si="62"/>
        <v>-0.006823617985</v>
      </c>
      <c r="AK16" s="526" t="str">
        <f>VLOOKUP(C16,'ABC Analysis Results'!$A$2:$B$140,2,0)</f>
        <v>C</v>
      </c>
      <c r="AL16" s="526" t="str">
        <f>VLOOKUP(C16,'ABC Analysis Results'!$A$2:$C$140,3,0)</f>
        <v>C</v>
      </c>
      <c r="AM16" s="227" t="str">
        <f>VLOOKUP(C16,'Scenario III - Product Substitu'!$C$2:$W$111,21,0)</f>
        <v>K</v>
      </c>
      <c r="AN16" s="856">
        <f>SUMIF('Scenario III - Product Substitu'!$X$2:$X$111,C16,'Scenario III - Product Substitu'!$AG$2:$AG$111)</f>
        <v>0</v>
      </c>
      <c r="AO16" s="856">
        <f>SUMIF('Scenario III - Product Substitu'!$X$2:$X$111,C16,'Scenario III - Product Substitu'!$AH$2:$AH$111)</f>
        <v>0</v>
      </c>
      <c r="AP16" s="856">
        <f>SUMIF('Scenario III - Product Substitu'!$X$2:$X$111,C16,'Scenario III - Product Substitu'!$AI$2:$AI$111)</f>
        <v>0</v>
      </c>
      <c r="AQ16" s="856">
        <f t="shared" si="22"/>
        <v>7086.2526</v>
      </c>
      <c r="AR16" s="856">
        <f t="shared" si="23"/>
        <v>7086.2526</v>
      </c>
      <c r="AS16" s="856">
        <f t="shared" si="24"/>
        <v>7086.2526</v>
      </c>
      <c r="AT16" s="717">
        <f t="shared" si="25"/>
        <v>456934.61</v>
      </c>
      <c r="AU16" s="717">
        <f t="shared" si="26"/>
        <v>456934.61</v>
      </c>
      <c r="AV16" s="717">
        <f t="shared" si="27"/>
        <v>456934.61</v>
      </c>
      <c r="AW16" s="717">
        <f t="shared" si="28"/>
        <v>329690.724</v>
      </c>
      <c r="AX16" s="717">
        <f t="shared" si="29"/>
        <v>329690.724</v>
      </c>
      <c r="AY16" s="717">
        <f t="shared" si="30"/>
        <v>329690.724</v>
      </c>
      <c r="AZ16" s="717">
        <f t="shared" si="31"/>
        <v>30714.37773</v>
      </c>
      <c r="BA16" s="717">
        <f t="shared" si="32"/>
        <v>30714.37773</v>
      </c>
      <c r="BB16" s="717">
        <f t="shared" si="33"/>
        <v>30714.37773</v>
      </c>
      <c r="BC16" s="717">
        <f>(AW16/$AW$88)*'Combined Scenario II - CI'!$D$204</f>
        <v>107256.8912</v>
      </c>
      <c r="BD16" s="717">
        <f>(AX16/$AX$88)*'Combined Scenario II - CI'!$D$204</f>
        <v>108312.7123</v>
      </c>
      <c r="BE16" s="717">
        <f>(AY16/$AY$88)*'Combined Scenario II - CI'!$D$204</f>
        <v>109379.6613</v>
      </c>
      <c r="BF16" s="717">
        <f>(AT16/$AT$88)*'Combined Scenario II - CI'!$D$213</f>
        <v>115850.944</v>
      </c>
      <c r="BG16" s="717">
        <f>(AU16/$AU$88)*'Cost Distribution'!$B$22</f>
        <v>117161.2754</v>
      </c>
      <c r="BH16" s="717">
        <f>(AV16/$AV$88)*'Cost Distribution'!$B$22</f>
        <v>118485.9772</v>
      </c>
    </row>
    <row r="17" ht="14.25" customHeight="1">
      <c r="A17" s="269" t="s">
        <v>96</v>
      </c>
      <c r="B17" s="269" t="s">
        <v>130</v>
      </c>
      <c r="C17" s="269">
        <v>1811018.0</v>
      </c>
      <c r="D17" s="269" t="s">
        <v>479</v>
      </c>
      <c r="E17" s="269" t="s">
        <v>190</v>
      </c>
      <c r="F17" s="269">
        <v>116.28954333726789</v>
      </c>
      <c r="G17" s="259">
        <v>83066.742</v>
      </c>
      <c r="H17" s="132">
        <v>887.7844999999999</v>
      </c>
      <c r="I17" s="259">
        <f t="shared" si="3"/>
        <v>93.56633507</v>
      </c>
      <c r="J17" s="263">
        <v>37195.62</v>
      </c>
      <c r="K17" s="263">
        <v>9874.095000000003</v>
      </c>
      <c r="L17" s="263">
        <f t="shared" si="4"/>
        <v>47069.715</v>
      </c>
      <c r="M17" s="259">
        <f>VLOOKUP(C17,'Appendix A -  Costs'!$A$2:$G$141,7,0)</f>
        <v>14231.8862</v>
      </c>
      <c r="N17" s="259">
        <f t="shared" si="5"/>
        <v>16.03078923</v>
      </c>
      <c r="O17" s="263">
        <f t="shared" si="6"/>
        <v>61301.6012</v>
      </c>
      <c r="P17" s="259">
        <f t="shared" si="7"/>
        <v>69.05009178</v>
      </c>
      <c r="Q17" s="259">
        <f t="shared" si="8"/>
        <v>35997.027</v>
      </c>
      <c r="R17" s="259">
        <f t="shared" ref="R17:S17" si="63">Q17/H17</f>
        <v>40.54703253</v>
      </c>
      <c r="S17" s="526">
        <f t="shared" si="63"/>
        <v>0.4333506543</v>
      </c>
      <c r="T17" s="259">
        <f t="shared" si="10"/>
        <v>21765.1408</v>
      </c>
      <c r="U17" s="259">
        <f t="shared" si="11"/>
        <v>24.5162433</v>
      </c>
      <c r="V17" s="526">
        <f t="shared" si="12"/>
        <v>0.2620199164</v>
      </c>
      <c r="W17" s="527">
        <f t="shared" si="13"/>
        <v>8029.80364</v>
      </c>
      <c r="X17" s="528">
        <f t="shared" si="57"/>
        <v>2047.599928</v>
      </c>
      <c r="Y17" s="528">
        <f>VLOOKUP(C17,'Warehouse Order &amp; Sales Handlin'!$B$2:$J$141,9,0)</f>
        <v>1021.727965</v>
      </c>
      <c r="Z17" s="528">
        <f>VLOOKUP(C17,'Warehouse Order &amp; Sales Handlin'!$B$2:$K$141,10,0)</f>
        <v>137.5567128</v>
      </c>
      <c r="AA17" s="528">
        <f>VLOOKUP(C17,'Freight Cost'!$AR$2:$AS$141,2,0)</f>
        <v>2379.456</v>
      </c>
      <c r="AB17" s="528">
        <f>(AR17/VLOOKUP(A17,'Combined Scenario II - CI'!$A$176:$F$185,6,0))*VLOOKUP(A17,'Combined Scenario II - CI'!$A$162:$V$171,22,0)</f>
        <v>208.8151707</v>
      </c>
      <c r="AC17" s="528">
        <f t="shared" si="15"/>
        <v>5795.155777</v>
      </c>
      <c r="AD17" s="528">
        <f t="shared" si="16"/>
        <v>6.527660459</v>
      </c>
      <c r="AE17" s="528">
        <f t="shared" si="17"/>
        <v>16.03004294</v>
      </c>
      <c r="AF17" s="528">
        <f t="shared" si="18"/>
        <v>14231.22366</v>
      </c>
      <c r="AG17" s="528">
        <f t="shared" si="19"/>
        <v>67096.09444</v>
      </c>
      <c r="AH17" s="528">
        <f t="shared" si="20"/>
        <v>15970.64756</v>
      </c>
      <c r="AI17" s="528">
        <f t="shared" ref="AI17:AJ17" si="64">AH17/H17</f>
        <v>17.98932913</v>
      </c>
      <c r="AJ17" s="526">
        <f t="shared" si="64"/>
        <v>0.192262838</v>
      </c>
      <c r="AK17" s="526" t="str">
        <f>VLOOKUP(C17,'ABC Analysis Results'!$A$2:$B$140,2,0)</f>
        <v>C</v>
      </c>
      <c r="AL17" s="526" t="str">
        <f>VLOOKUP(C17,'ABC Analysis Results'!$A$2:$C$140,3,0)</f>
        <v>C</v>
      </c>
      <c r="AM17" s="227" t="str">
        <f>VLOOKUP(C17,'Scenario III - Product Substitu'!$C$2:$W$111,21,0)</f>
        <v>K</v>
      </c>
      <c r="AN17" s="856">
        <f>SUMIF('Scenario III - Product Substitu'!$X$2:$X$111,C17,'Scenario III - Product Substitu'!$AG$2:$AG$111)</f>
        <v>0</v>
      </c>
      <c r="AO17" s="856">
        <f>SUMIF('Scenario III - Product Substitu'!$X$2:$X$111,C17,'Scenario III - Product Substitu'!$AH$2:$AH$111)</f>
        <v>0</v>
      </c>
      <c r="AP17" s="856">
        <f>SUMIF('Scenario III - Product Substitu'!$X$2:$X$111,C17,'Scenario III - Product Substitu'!$AI$2:$AI$111)</f>
        <v>0</v>
      </c>
      <c r="AQ17" s="856">
        <f t="shared" si="22"/>
        <v>887.7845</v>
      </c>
      <c r="AR17" s="856">
        <f t="shared" si="23"/>
        <v>887.7845</v>
      </c>
      <c r="AS17" s="856">
        <f t="shared" si="24"/>
        <v>887.7845</v>
      </c>
      <c r="AT17" s="717">
        <f t="shared" si="25"/>
        <v>83066.742</v>
      </c>
      <c r="AU17" s="717">
        <f t="shared" si="26"/>
        <v>83066.742</v>
      </c>
      <c r="AV17" s="717">
        <f t="shared" si="27"/>
        <v>83066.742</v>
      </c>
      <c r="AW17" s="717">
        <f t="shared" si="28"/>
        <v>47069.715</v>
      </c>
      <c r="AX17" s="717">
        <f t="shared" si="29"/>
        <v>47069.715</v>
      </c>
      <c r="AY17" s="717">
        <f t="shared" si="30"/>
        <v>47069.715</v>
      </c>
      <c r="AZ17" s="717">
        <f t="shared" si="31"/>
        <v>5795.155777</v>
      </c>
      <c r="BA17" s="717">
        <f t="shared" si="32"/>
        <v>5795.155777</v>
      </c>
      <c r="BB17" s="717">
        <f t="shared" si="33"/>
        <v>5795.155777</v>
      </c>
      <c r="BC17" s="717">
        <f>(AW17/$AW$88)*'Combined Scenario II - CI'!$D$204</f>
        <v>15312.99164</v>
      </c>
      <c r="BD17" s="717">
        <f>(AX17/$AX$88)*'Combined Scenario II - CI'!$D$204</f>
        <v>15463.73049</v>
      </c>
      <c r="BE17" s="717">
        <f>(AY17/$AY$88)*'Combined Scenario II - CI'!$D$204</f>
        <v>15616.05805</v>
      </c>
      <c r="BF17" s="717">
        <f>(AT17/$AT$88)*'Combined Scenario II - CI'!$D$213</f>
        <v>21060.69504</v>
      </c>
      <c r="BG17" s="717">
        <f>(AU17/$AU$88)*'Cost Distribution'!$B$22</f>
        <v>21298.9019</v>
      </c>
      <c r="BH17" s="717">
        <f>(AV17/$AV$88)*'Cost Distribution'!$B$22</f>
        <v>21539.72118</v>
      </c>
    </row>
    <row r="18" ht="14.25" customHeight="1">
      <c r="A18" s="269" t="s">
        <v>96</v>
      </c>
      <c r="B18" s="269" t="s">
        <v>131</v>
      </c>
      <c r="C18" s="269">
        <v>1811019.0</v>
      </c>
      <c r="D18" s="269" t="s">
        <v>479</v>
      </c>
      <c r="E18" s="269" t="s">
        <v>188</v>
      </c>
      <c r="F18" s="269">
        <v>33.94070078133463</v>
      </c>
      <c r="G18" s="259">
        <v>311496.0</v>
      </c>
      <c r="H18" s="132">
        <v>2991.3472999999994</v>
      </c>
      <c r="I18" s="259">
        <f t="shared" si="3"/>
        <v>104.132342</v>
      </c>
      <c r="J18" s="263">
        <v>89152.80000000002</v>
      </c>
      <c r="K18" s="263">
        <v>22733.964000000004</v>
      </c>
      <c r="L18" s="263">
        <f t="shared" si="4"/>
        <v>111886.764</v>
      </c>
      <c r="M18" s="259">
        <f>VLOOKUP(C18,'Appendix A -  Costs'!$A$2:$G$141,7,0)</f>
        <v>33829.81378</v>
      </c>
      <c r="N18" s="259">
        <f t="shared" si="5"/>
        <v>11.30922303</v>
      </c>
      <c r="O18" s="263">
        <f t="shared" si="6"/>
        <v>145716.5778</v>
      </c>
      <c r="P18" s="259">
        <f t="shared" si="7"/>
        <v>48.71269136</v>
      </c>
      <c r="Q18" s="259">
        <f t="shared" si="8"/>
        <v>199609.236</v>
      </c>
      <c r="R18" s="259">
        <f t="shared" ref="R18:S18" si="65">Q18/H18</f>
        <v>66.72887364</v>
      </c>
      <c r="S18" s="526">
        <f t="shared" si="65"/>
        <v>0.6408083442</v>
      </c>
      <c r="T18" s="259">
        <f t="shared" si="10"/>
        <v>165779.4222</v>
      </c>
      <c r="U18" s="259">
        <f t="shared" si="11"/>
        <v>55.41965061</v>
      </c>
      <c r="V18" s="526">
        <f t="shared" si="12"/>
        <v>0.5322040162</v>
      </c>
      <c r="W18" s="527">
        <f t="shared" si="13"/>
        <v>1653.342882</v>
      </c>
      <c r="X18" s="528">
        <f t="shared" ref="X18:X20" si="68">W18*0.275</f>
        <v>454.6692925</v>
      </c>
      <c r="Y18" s="528">
        <f>VLOOKUP(C18,'Warehouse Order &amp; Sales Handlin'!$B$2:$J$141,9,0)</f>
        <v>2862.766925</v>
      </c>
      <c r="Z18" s="528">
        <f>VLOOKUP(C18,'Warehouse Order &amp; Sales Handlin'!$B$2:$K$141,10,0)</f>
        <v>624.4182366</v>
      </c>
      <c r="AA18" s="528">
        <f>VLOOKUP(C18,'Freight Cost'!$AR$2:$AS$141,2,0)</f>
        <v>5111.424</v>
      </c>
      <c r="AB18" s="528">
        <f>(AR18/VLOOKUP(A18,'Combined Scenario II - CI'!$A$176:$F$185,6,0))*VLOOKUP(A18,'Combined Scenario II - CI'!$A$162:$V$171,22,0)</f>
        <v>703.592704</v>
      </c>
      <c r="AC18" s="528">
        <f t="shared" si="15"/>
        <v>9756.871158</v>
      </c>
      <c r="AD18" s="528">
        <f t="shared" si="16"/>
        <v>3.261697884</v>
      </c>
      <c r="AE18" s="528">
        <f t="shared" si="17"/>
        <v>11.30744907</v>
      </c>
      <c r="AF18" s="528">
        <f t="shared" si="18"/>
        <v>33824.50724</v>
      </c>
      <c r="AG18" s="528">
        <f t="shared" si="19"/>
        <v>155468.1424</v>
      </c>
      <c r="AH18" s="528">
        <f t="shared" si="20"/>
        <v>156027.8576</v>
      </c>
      <c r="AI18" s="528">
        <f t="shared" ref="AI18:AJ18" si="66">AH18/H18</f>
        <v>52.15972669</v>
      </c>
      <c r="AJ18" s="526">
        <f t="shared" si="66"/>
        <v>0.5008984308</v>
      </c>
      <c r="AK18" s="526" t="str">
        <f>VLOOKUP(C18,'ABC Analysis Results'!$A$2:$B$140,2,0)</f>
        <v>A</v>
      </c>
      <c r="AL18" s="526" t="str">
        <f>VLOOKUP(C18,'ABC Analysis Results'!$A$2:$C$140,3,0)</f>
        <v>A</v>
      </c>
      <c r="AM18" s="227" t="str">
        <f>VLOOKUP(C18,'Scenario III - Product Substitu'!$C$2:$W$111,21,0)</f>
        <v>#N/A</v>
      </c>
      <c r="AN18" s="856">
        <f>SUMIF('Scenario III - Product Substitu'!$X$2:$X$111,C18,'Scenario III - Product Substitu'!$AG$2:$AG$111)</f>
        <v>0</v>
      </c>
      <c r="AO18" s="856">
        <f>SUMIF('Scenario III - Product Substitu'!$X$2:$X$111,C18,'Scenario III - Product Substitu'!$AH$2:$AH$111)</f>
        <v>0</v>
      </c>
      <c r="AP18" s="856">
        <f>SUMIF('Scenario III - Product Substitu'!$X$2:$X$111,C18,'Scenario III - Product Substitu'!$AI$2:$AI$111)</f>
        <v>0</v>
      </c>
      <c r="AQ18" s="856">
        <f t="shared" si="22"/>
        <v>2991.3473</v>
      </c>
      <c r="AR18" s="856">
        <f t="shared" si="23"/>
        <v>2991.3473</v>
      </c>
      <c r="AS18" s="856">
        <f t="shared" si="24"/>
        <v>2991.3473</v>
      </c>
      <c r="AT18" s="717">
        <f t="shared" si="25"/>
        <v>311496</v>
      </c>
      <c r="AU18" s="717">
        <f t="shared" si="26"/>
        <v>311496</v>
      </c>
      <c r="AV18" s="717">
        <f t="shared" si="27"/>
        <v>311496</v>
      </c>
      <c r="AW18" s="717">
        <f t="shared" si="28"/>
        <v>111886.764</v>
      </c>
      <c r="AX18" s="717">
        <f t="shared" si="29"/>
        <v>111886.764</v>
      </c>
      <c r="AY18" s="717">
        <f t="shared" si="30"/>
        <v>111886.764</v>
      </c>
      <c r="AZ18" s="717">
        <f t="shared" si="31"/>
        <v>9756.871158</v>
      </c>
      <c r="BA18" s="717">
        <f t="shared" si="32"/>
        <v>9756.871158</v>
      </c>
      <c r="BB18" s="717">
        <f t="shared" si="33"/>
        <v>9756.871158</v>
      </c>
      <c r="BC18" s="717">
        <f>(AW18/$AW$88)*'Combined Scenario II - CI'!$D$204</f>
        <v>36399.64851</v>
      </c>
      <c r="BD18" s="717">
        <f>(AX18/$AX$88)*'Combined Scenario II - CI'!$D$204</f>
        <v>36757.96132</v>
      </c>
      <c r="BE18" s="717">
        <f>(AY18/$AY$88)*'Combined Scenario II - CI'!$D$204</f>
        <v>37120.05059</v>
      </c>
      <c r="BF18" s="717">
        <f>(AT18/$AT$88)*'Combined Scenario II - CI'!$D$213</f>
        <v>78976.52062</v>
      </c>
      <c r="BG18" s="717">
        <f>(AU18/$AU$88)*'Cost Distribution'!$B$22</f>
        <v>79869.78406</v>
      </c>
      <c r="BH18" s="717">
        <f>(AV18/$AV$88)*'Cost Distribution'!$B$22</f>
        <v>80772.84394</v>
      </c>
    </row>
    <row r="19" ht="14.25" customHeight="1">
      <c r="A19" s="275" t="s">
        <v>96</v>
      </c>
      <c r="B19" s="275" t="s">
        <v>132</v>
      </c>
      <c r="C19" s="275">
        <v>1811020.0</v>
      </c>
      <c r="D19" s="275" t="s">
        <v>479</v>
      </c>
      <c r="E19" s="275" t="s">
        <v>188</v>
      </c>
      <c r="F19" s="275">
        <v>57.38651323623368</v>
      </c>
      <c r="G19" s="279">
        <v>327646.848</v>
      </c>
      <c r="H19" s="135">
        <v>2989.1663999999996</v>
      </c>
      <c r="I19" s="279">
        <f t="shared" si="3"/>
        <v>109.6114448</v>
      </c>
      <c r="J19" s="281">
        <v>91797.04160000003</v>
      </c>
      <c r="K19" s="281">
        <v>21813.158400000004</v>
      </c>
      <c r="L19" s="281">
        <f t="shared" si="4"/>
        <v>113610.2</v>
      </c>
      <c r="M19" s="259">
        <f>VLOOKUP(C19,'Appendix A -  Costs'!$A$2:$G$141,7,0)</f>
        <v>34350.90776</v>
      </c>
      <c r="N19" s="279">
        <f t="shared" si="5"/>
        <v>11.49180178</v>
      </c>
      <c r="O19" s="281">
        <f t="shared" si="6"/>
        <v>147961.1078</v>
      </c>
      <c r="P19" s="279">
        <f t="shared" si="7"/>
        <v>49.49912048</v>
      </c>
      <c r="Q19" s="279">
        <f t="shared" si="8"/>
        <v>214036.648</v>
      </c>
      <c r="R19" s="279">
        <f t="shared" ref="R19:S19" si="67">Q19/H19</f>
        <v>71.60412615</v>
      </c>
      <c r="S19" s="529">
        <f t="shared" si="67"/>
        <v>0.6532541036</v>
      </c>
      <c r="T19" s="279">
        <f t="shared" si="10"/>
        <v>179685.7402</v>
      </c>
      <c r="U19" s="279">
        <f t="shared" si="11"/>
        <v>60.11232437</v>
      </c>
      <c r="V19" s="529">
        <f t="shared" si="12"/>
        <v>0.5484128455</v>
      </c>
      <c r="W19" s="530">
        <f t="shared" si="13"/>
        <v>2840.581932</v>
      </c>
      <c r="X19" s="531">
        <f t="shared" si="68"/>
        <v>781.1600314</v>
      </c>
      <c r="Y19" s="531">
        <f>VLOOKUP(C19,'Warehouse Order &amp; Sales Handlin'!$B$2:$J$141,9,0)</f>
        <v>12773.44829</v>
      </c>
      <c r="Z19" s="531">
        <f>VLOOKUP(C19,'Warehouse Order &amp; Sales Handlin'!$B$2:$K$141,10,0)</f>
        <v>3670.326</v>
      </c>
      <c r="AA19" s="531">
        <f>VLOOKUP(C19,'Freight Cost'!$AR$2:$AS$141,2,0)</f>
        <v>5111.424</v>
      </c>
      <c r="AB19" s="528">
        <f>(AR19/VLOOKUP(A19,'Combined Scenario II - CI'!$A$176:$F$185,6,0))*VLOOKUP(A19,'Combined Scenario II - CI'!$A$162:$V$171,22,0)</f>
        <v>703.0797361</v>
      </c>
      <c r="AC19" s="528">
        <f t="shared" si="15"/>
        <v>23039.43805</v>
      </c>
      <c r="AD19" s="528">
        <f t="shared" si="16"/>
        <v>7.707646538</v>
      </c>
      <c r="AE19" s="531">
        <f t="shared" si="17"/>
        <v>11.49000049</v>
      </c>
      <c r="AF19" s="531">
        <f t="shared" si="18"/>
        <v>34345.5234</v>
      </c>
      <c r="AG19" s="531">
        <f t="shared" si="19"/>
        <v>170995.1615</v>
      </c>
      <c r="AH19" s="531">
        <f t="shared" si="20"/>
        <v>156651.6865</v>
      </c>
      <c r="AI19" s="531">
        <f t="shared" ref="AI19:AJ19" si="69">AH19/H19</f>
        <v>52.40647912</v>
      </c>
      <c r="AJ19" s="529">
        <f t="shared" si="69"/>
        <v>0.4781113797</v>
      </c>
      <c r="AK19" s="529" t="str">
        <f>VLOOKUP(C19,'ABC Analysis Results'!$A$2:$B$140,2,0)</f>
        <v>A</v>
      </c>
      <c r="AL19" s="529" t="str">
        <f>VLOOKUP(C19,'ABC Analysis Results'!$A$2:$C$140,3,0)</f>
        <v>A</v>
      </c>
      <c r="AM19" s="227" t="str">
        <f>VLOOKUP(C19,'Scenario III - Product Substitu'!$C$2:$W$111,21,0)</f>
        <v>#N/A</v>
      </c>
      <c r="AN19" s="856">
        <f>SUMIF('Scenario III - Product Substitu'!$X$2:$X$111,C19,'Scenario III - Product Substitu'!$AG$2:$AG$111)</f>
        <v>0</v>
      </c>
      <c r="AO19" s="856">
        <f>SUMIF('Scenario III - Product Substitu'!$X$2:$X$111,C19,'Scenario III - Product Substitu'!$AH$2:$AH$111)</f>
        <v>0</v>
      </c>
      <c r="AP19" s="856">
        <f>SUMIF('Scenario III - Product Substitu'!$X$2:$X$111,C19,'Scenario III - Product Substitu'!$AI$2:$AI$111)</f>
        <v>0</v>
      </c>
      <c r="AQ19" s="856">
        <f t="shared" si="22"/>
        <v>2989.1664</v>
      </c>
      <c r="AR19" s="856">
        <f t="shared" si="23"/>
        <v>2989.1664</v>
      </c>
      <c r="AS19" s="856">
        <f t="shared" si="24"/>
        <v>2989.1664</v>
      </c>
      <c r="AT19" s="717">
        <f t="shared" si="25"/>
        <v>327646.848</v>
      </c>
      <c r="AU19" s="717">
        <f t="shared" si="26"/>
        <v>327646.848</v>
      </c>
      <c r="AV19" s="717">
        <f t="shared" si="27"/>
        <v>327646.848</v>
      </c>
      <c r="AW19" s="717">
        <f t="shared" si="28"/>
        <v>113610.2</v>
      </c>
      <c r="AX19" s="717">
        <f t="shared" si="29"/>
        <v>113610.2</v>
      </c>
      <c r="AY19" s="717">
        <f t="shared" si="30"/>
        <v>113610.2</v>
      </c>
      <c r="AZ19" s="717">
        <f t="shared" si="31"/>
        <v>23039.43805</v>
      </c>
      <c r="BA19" s="717">
        <f t="shared" si="32"/>
        <v>23039.43805</v>
      </c>
      <c r="BB19" s="717">
        <f t="shared" si="33"/>
        <v>23039.43805</v>
      </c>
      <c r="BC19" s="717">
        <f>(AW19/$AW$88)*'Combined Scenario II - CI'!$D$204</f>
        <v>36960.32667</v>
      </c>
      <c r="BD19" s="717">
        <f>(AX19/$AX$88)*'Combined Scenario II - CI'!$D$204</f>
        <v>37324.15872</v>
      </c>
      <c r="BE19" s="717">
        <f>(AY19/$AY$88)*'Combined Scenario II - CI'!$D$204</f>
        <v>37691.82538</v>
      </c>
      <c r="BF19" s="717">
        <f>(AT19/$AT$88)*'Combined Scenario II - CI'!$D$213</f>
        <v>83071.39754</v>
      </c>
      <c r="BG19" s="717">
        <f>(AU19/$AU$88)*'Cost Distribution'!$B$22</f>
        <v>84010.97606</v>
      </c>
      <c r="BH19" s="717">
        <f>(AV19/$AV$88)*'Cost Distribution'!$B$22</f>
        <v>84960.85896</v>
      </c>
    </row>
    <row r="20" ht="14.25" customHeight="1">
      <c r="A20" s="269" t="s">
        <v>133</v>
      </c>
      <c r="B20" s="269" t="s">
        <v>138</v>
      </c>
      <c r="C20" s="269">
        <v>1811022.0</v>
      </c>
      <c r="D20" s="269" t="s">
        <v>479</v>
      </c>
      <c r="E20" s="269" t="s">
        <v>188</v>
      </c>
      <c r="F20" s="269">
        <v>75.7060877703777</v>
      </c>
      <c r="G20" s="259">
        <v>596217.9839999999</v>
      </c>
      <c r="H20" s="132">
        <v>4051.0499999999997</v>
      </c>
      <c r="I20" s="259">
        <f t="shared" si="3"/>
        <v>147.1761603</v>
      </c>
      <c r="J20" s="263">
        <v>338709.2368000001</v>
      </c>
      <c r="K20" s="263">
        <v>88030.86600000002</v>
      </c>
      <c r="L20" s="263">
        <f t="shared" si="4"/>
        <v>426740.1028</v>
      </c>
      <c r="M20" s="259">
        <f>VLOOKUP(C20,'Appendix A -  Costs'!$A$2:$G$141,7,0)</f>
        <v>129028.1146</v>
      </c>
      <c r="N20" s="259">
        <f t="shared" si="5"/>
        <v>31.85053619</v>
      </c>
      <c r="O20" s="263">
        <f t="shared" si="6"/>
        <v>555768.2174</v>
      </c>
      <c r="P20" s="259">
        <f t="shared" si="7"/>
        <v>137.1911523</v>
      </c>
      <c r="Q20" s="259">
        <f t="shared" si="8"/>
        <v>169477.8812</v>
      </c>
      <c r="R20" s="259">
        <f t="shared" ref="R20:S20" si="70">Q20/H20</f>
        <v>41.83554417</v>
      </c>
      <c r="S20" s="526">
        <f t="shared" si="70"/>
        <v>0.2842548963</v>
      </c>
      <c r="T20" s="259">
        <f t="shared" si="10"/>
        <v>40449.76658</v>
      </c>
      <c r="U20" s="259">
        <f t="shared" si="11"/>
        <v>9.985007982</v>
      </c>
      <c r="V20" s="526">
        <f t="shared" si="12"/>
        <v>0.06784392231</v>
      </c>
      <c r="W20" s="527">
        <f t="shared" si="13"/>
        <v>10386.20542</v>
      </c>
      <c r="X20" s="528">
        <f t="shared" si="68"/>
        <v>2856.206489</v>
      </c>
      <c r="Y20" s="528">
        <f>VLOOKUP(C20,'Warehouse Order &amp; Sales Handlin'!$B$2:$J$141,9,0)</f>
        <v>13783.57434</v>
      </c>
      <c r="Z20" s="528">
        <f>VLOOKUP(C20,'Warehouse Order &amp; Sales Handlin'!$B$2:$K$141,10,0)</f>
        <v>3890.106383</v>
      </c>
      <c r="AA20" s="528">
        <f>VLOOKUP(C20,'Freight Cost'!$AR$2:$AS$141,2,0)</f>
        <v>6873.984</v>
      </c>
      <c r="AB20" s="528">
        <f>(AR20/VLOOKUP(A20,'Combined Scenario II - CI'!$A$176:$F$185,6,0))*VLOOKUP(A20,'Combined Scenario II - CI'!$A$162:$V$171,22,0)</f>
        <v>93.16906943</v>
      </c>
      <c r="AC20" s="528">
        <f t="shared" si="15"/>
        <v>27497.04028</v>
      </c>
      <c r="AD20" s="528">
        <f t="shared" si="16"/>
        <v>6.787632906</v>
      </c>
      <c r="AE20" s="528">
        <f t="shared" si="17"/>
        <v>31.84987461</v>
      </c>
      <c r="AF20" s="528">
        <f t="shared" si="18"/>
        <v>129025.4345</v>
      </c>
      <c r="AG20" s="528">
        <f t="shared" si="19"/>
        <v>583262.5776</v>
      </c>
      <c r="AH20" s="528">
        <f t="shared" si="20"/>
        <v>12955.40638</v>
      </c>
      <c r="AI20" s="528">
        <f t="shared" ref="AI20:AJ20" si="71">AH20/H20</f>
        <v>3.198036651</v>
      </c>
      <c r="AJ20" s="526">
        <f t="shared" si="71"/>
        <v>0.02172931163</v>
      </c>
      <c r="AK20" s="526" t="str">
        <f>VLOOKUP(C20,'ABC Analysis Results'!$A$2:$B$140,2,0)</f>
        <v>C</v>
      </c>
      <c r="AL20" s="526" t="str">
        <f>VLOOKUP(C20,'ABC Analysis Results'!$A$2:$C$140,3,0)</f>
        <v>C</v>
      </c>
      <c r="AM20" s="227" t="str">
        <f>VLOOKUP(C20,'Scenario III - Product Substitu'!$C$2:$W$111,21,0)</f>
        <v>K</v>
      </c>
      <c r="AN20" s="856">
        <f>SUMIF('Scenario III - Product Substitu'!$X$2:$X$111,C20,'Scenario III - Product Substitu'!$AG$2:$AG$111)</f>
        <v>0</v>
      </c>
      <c r="AO20" s="856">
        <f>SUMIF('Scenario III - Product Substitu'!$X$2:$X$111,C20,'Scenario III - Product Substitu'!$AH$2:$AH$111)</f>
        <v>0</v>
      </c>
      <c r="AP20" s="856">
        <f>SUMIF('Scenario III - Product Substitu'!$X$2:$X$111,C20,'Scenario III - Product Substitu'!$AI$2:$AI$111)</f>
        <v>0</v>
      </c>
      <c r="AQ20" s="856">
        <f t="shared" si="22"/>
        <v>4051.05</v>
      </c>
      <c r="AR20" s="856">
        <f t="shared" si="23"/>
        <v>4051.05</v>
      </c>
      <c r="AS20" s="856">
        <f t="shared" si="24"/>
        <v>4051.05</v>
      </c>
      <c r="AT20" s="717">
        <f t="shared" si="25"/>
        <v>596217.984</v>
      </c>
      <c r="AU20" s="717">
        <f t="shared" si="26"/>
        <v>596217.984</v>
      </c>
      <c r="AV20" s="717">
        <f t="shared" si="27"/>
        <v>596217.984</v>
      </c>
      <c r="AW20" s="717">
        <f t="shared" si="28"/>
        <v>426740.1028</v>
      </c>
      <c r="AX20" s="717">
        <f t="shared" si="29"/>
        <v>426740.1028</v>
      </c>
      <c r="AY20" s="717">
        <f t="shared" si="30"/>
        <v>426740.1028</v>
      </c>
      <c r="AZ20" s="717">
        <f t="shared" si="31"/>
        <v>27497.04028</v>
      </c>
      <c r="BA20" s="717">
        <f t="shared" si="32"/>
        <v>27497.04028</v>
      </c>
      <c r="BB20" s="717">
        <f t="shared" si="33"/>
        <v>27497.04028</v>
      </c>
      <c r="BC20" s="717">
        <f>(AW20/$AW$88)*'Combined Scenario II - CI'!$D$204</f>
        <v>138829.5558</v>
      </c>
      <c r="BD20" s="717">
        <f>(AX20/$AX$88)*'Combined Scenario II - CI'!$D$204</f>
        <v>140196.1736</v>
      </c>
      <c r="BE20" s="717">
        <f>(AY20/$AY$88)*'Combined Scenario II - CI'!$D$204</f>
        <v>141577.195</v>
      </c>
      <c r="BF20" s="717">
        <f>(AT20/$AT$88)*'Combined Scenario II - CI'!$D$213</f>
        <v>151164.7723</v>
      </c>
      <c r="BG20" s="717">
        <f>(AU20/$AU$88)*'Cost Distribution'!$B$22</f>
        <v>152874.5205</v>
      </c>
      <c r="BH20" s="717">
        <f>(AV20/$AV$88)*'Cost Distribution'!$B$22</f>
        <v>154603.0196</v>
      </c>
    </row>
    <row r="21" ht="14.25" customHeight="1">
      <c r="A21" s="269" t="s">
        <v>133</v>
      </c>
      <c r="B21" s="269" t="s">
        <v>151</v>
      </c>
      <c r="C21" s="269">
        <v>1811032.0</v>
      </c>
      <c r="D21" s="269" t="s">
        <v>479</v>
      </c>
      <c r="E21" s="269" t="s">
        <v>190</v>
      </c>
      <c r="F21" s="269">
        <v>820.1406819861892</v>
      </c>
      <c r="G21" s="259">
        <v>558524.868</v>
      </c>
      <c r="H21" s="132">
        <v>6872.8295</v>
      </c>
      <c r="I21" s="259">
        <f t="shared" si="3"/>
        <v>81.2656371</v>
      </c>
      <c r="J21" s="263">
        <v>289528.50960000005</v>
      </c>
      <c r="K21" s="263">
        <v>74575.5252</v>
      </c>
      <c r="L21" s="263">
        <f t="shared" si="4"/>
        <v>364104.0348</v>
      </c>
      <c r="M21" s="259">
        <f>VLOOKUP(C21,'Appendix A -  Costs'!$A$2:$G$141,7,0)</f>
        <v>110089.6232</v>
      </c>
      <c r="N21" s="259">
        <f t="shared" si="5"/>
        <v>16.01809316</v>
      </c>
      <c r="O21" s="263">
        <f t="shared" si="6"/>
        <v>474193.658</v>
      </c>
      <c r="P21" s="259">
        <f t="shared" si="7"/>
        <v>68.99540546</v>
      </c>
      <c r="Q21" s="259">
        <f t="shared" si="8"/>
        <v>194420.8332</v>
      </c>
      <c r="R21" s="259">
        <f t="shared" ref="R21:S21" si="72">Q21/H21</f>
        <v>28.2883248</v>
      </c>
      <c r="S21" s="526">
        <f t="shared" si="72"/>
        <v>0.348097004</v>
      </c>
      <c r="T21" s="259">
        <f t="shared" si="10"/>
        <v>84331.20997</v>
      </c>
      <c r="U21" s="259">
        <f t="shared" si="11"/>
        <v>12.27023164</v>
      </c>
      <c r="V21" s="526">
        <f t="shared" si="12"/>
        <v>0.1509891767</v>
      </c>
      <c r="W21" s="527">
        <f t="shared" si="13"/>
        <v>56585.93889</v>
      </c>
      <c r="X21" s="528">
        <f>W21*0.255</f>
        <v>14429.41442</v>
      </c>
      <c r="Y21" s="528">
        <f>VLOOKUP(C21,'Warehouse Order &amp; Sales Handlin'!$B$2:$J$141,9,0)</f>
        <v>6688.59373</v>
      </c>
      <c r="Z21" s="528">
        <f>VLOOKUP(C21,'Warehouse Order &amp; Sales Handlin'!$B$2:$K$141,10,0)</f>
        <v>2076.599233</v>
      </c>
      <c r="AA21" s="528">
        <f>VLOOKUP(C21,'Freight Cost'!$AR$2:$AS$141,2,0)</f>
        <v>17713.728</v>
      </c>
      <c r="AB21" s="528">
        <f>(AR21/VLOOKUP(A21,'Combined Scenario II - CI'!$A$176:$F$185,6,0))*VLOOKUP(A21,'Combined Scenario II - CI'!$A$162:$V$171,22,0)</f>
        <v>158.066459</v>
      </c>
      <c r="AC21" s="528">
        <f t="shared" si="15"/>
        <v>41066.40184</v>
      </c>
      <c r="AD21" s="528">
        <f t="shared" si="16"/>
        <v>5.975181232</v>
      </c>
      <c r="AE21" s="528">
        <f t="shared" si="17"/>
        <v>16.01752869</v>
      </c>
      <c r="AF21" s="528">
        <f t="shared" si="18"/>
        <v>110085.7437</v>
      </c>
      <c r="AG21" s="528">
        <f t="shared" si="19"/>
        <v>515256.1804</v>
      </c>
      <c r="AH21" s="528">
        <f t="shared" si="20"/>
        <v>43268.68764</v>
      </c>
      <c r="AI21" s="528">
        <f t="shared" ref="AI21:AJ21" si="73">AH21/H21</f>
        <v>6.295614876</v>
      </c>
      <c r="AJ21" s="526">
        <f t="shared" si="73"/>
        <v>0.07746958125</v>
      </c>
      <c r="AK21" s="526" t="str">
        <f>VLOOKUP(C21,'ABC Analysis Results'!$A$2:$B$140,2,0)</f>
        <v>B</v>
      </c>
      <c r="AL21" s="526" t="str">
        <f>VLOOKUP(C21,'ABC Analysis Results'!$A$2:$C$140,3,0)</f>
        <v>C</v>
      </c>
      <c r="AM21" s="227" t="str">
        <f>VLOOKUP(C21,'Scenario III - Product Substitu'!$C$2:$W$111,21,0)</f>
        <v>K</v>
      </c>
      <c r="AN21" s="856">
        <f>SUMIF('Scenario III - Product Substitu'!$X$2:$X$111,C21,'Scenario III - Product Substitu'!$AG$2:$AG$111)</f>
        <v>0</v>
      </c>
      <c r="AO21" s="856">
        <f>SUMIF('Scenario III - Product Substitu'!$X$2:$X$111,C21,'Scenario III - Product Substitu'!$AH$2:$AH$111)</f>
        <v>0</v>
      </c>
      <c r="AP21" s="856">
        <f>SUMIF('Scenario III - Product Substitu'!$X$2:$X$111,C21,'Scenario III - Product Substitu'!$AI$2:$AI$111)</f>
        <v>0</v>
      </c>
      <c r="AQ21" s="856">
        <f t="shared" si="22"/>
        <v>6872.8295</v>
      </c>
      <c r="AR21" s="856">
        <f t="shared" si="23"/>
        <v>6872.8295</v>
      </c>
      <c r="AS21" s="856">
        <f t="shared" si="24"/>
        <v>6872.8295</v>
      </c>
      <c r="AT21" s="717">
        <f t="shared" si="25"/>
        <v>558524.868</v>
      </c>
      <c r="AU21" s="717">
        <f t="shared" si="26"/>
        <v>558524.868</v>
      </c>
      <c r="AV21" s="717">
        <f t="shared" si="27"/>
        <v>558524.868</v>
      </c>
      <c r="AW21" s="717">
        <f t="shared" si="28"/>
        <v>364104.0348</v>
      </c>
      <c r="AX21" s="717">
        <f t="shared" si="29"/>
        <v>364104.0348</v>
      </c>
      <c r="AY21" s="717">
        <f t="shared" si="30"/>
        <v>364104.0348</v>
      </c>
      <c r="AZ21" s="717">
        <f t="shared" si="31"/>
        <v>41066.40184</v>
      </c>
      <c r="BA21" s="717">
        <f t="shared" si="32"/>
        <v>41066.40184</v>
      </c>
      <c r="BB21" s="717">
        <f t="shared" si="33"/>
        <v>41066.40184</v>
      </c>
      <c r="BC21" s="717">
        <f>(AW21/$AW$88)*'Combined Scenario II - CI'!$D$204</f>
        <v>118452.4283</v>
      </c>
      <c r="BD21" s="717">
        <f>(AX21/$AX$88)*'Combined Scenario II - CI'!$D$204</f>
        <v>119618.4567</v>
      </c>
      <c r="BE21" s="717">
        <f>(AY21/$AY$88)*'Combined Scenario II - CI'!$D$204</f>
        <v>120796.7744</v>
      </c>
      <c r="BF21" s="717">
        <f>(AT21/$AT$88)*'Combined Scenario II - CI'!$D$213</f>
        <v>141608.0809</v>
      </c>
      <c r="BG21" s="717">
        <f>(AU21/$AU$88)*'Cost Distribution'!$B$22</f>
        <v>143209.7382</v>
      </c>
      <c r="BH21" s="717">
        <f>(AV21/$AV$88)*'Cost Distribution'!$B$22</f>
        <v>144828.9609</v>
      </c>
    </row>
    <row r="22" ht="14.25" customHeight="1">
      <c r="A22" s="269" t="s">
        <v>133</v>
      </c>
      <c r="B22" s="269" t="s">
        <v>152</v>
      </c>
      <c r="C22" s="269">
        <v>1811033.0</v>
      </c>
      <c r="D22" s="269" t="s">
        <v>479</v>
      </c>
      <c r="E22" s="269" t="s">
        <v>110</v>
      </c>
      <c r="F22" s="269">
        <v>2082.740211723956</v>
      </c>
      <c r="G22" s="259">
        <v>1279699.296</v>
      </c>
      <c r="H22" s="132">
        <v>30075.402</v>
      </c>
      <c r="I22" s="259">
        <f t="shared" si="3"/>
        <v>42.54969879</v>
      </c>
      <c r="J22" s="263">
        <v>727125.52</v>
      </c>
      <c r="K22" s="263">
        <v>185417.0076</v>
      </c>
      <c r="L22" s="263">
        <f t="shared" si="4"/>
        <v>912542.5276</v>
      </c>
      <c r="M22" s="259">
        <f>VLOOKUP(C22,'Appendix A -  Costs'!$A$2:$G$141,7,0)</f>
        <v>275914.1713</v>
      </c>
      <c r="N22" s="259">
        <f t="shared" si="5"/>
        <v>9.17408091</v>
      </c>
      <c r="O22" s="263">
        <f t="shared" si="6"/>
        <v>1188456.699</v>
      </c>
      <c r="P22" s="259">
        <f t="shared" si="7"/>
        <v>39.51590402</v>
      </c>
      <c r="Q22" s="259">
        <f t="shared" si="8"/>
        <v>367156.7684</v>
      </c>
      <c r="R22" s="259">
        <f t="shared" ref="R22:S22" si="74">Q22/H22</f>
        <v>12.20787567</v>
      </c>
      <c r="S22" s="526">
        <f t="shared" si="74"/>
        <v>0.2869086273</v>
      </c>
      <c r="T22" s="259">
        <f t="shared" si="10"/>
        <v>91242.59706</v>
      </c>
      <c r="U22" s="259">
        <f t="shared" si="11"/>
        <v>3.033794762</v>
      </c>
      <c r="V22" s="526">
        <f t="shared" si="12"/>
        <v>0.07130002911</v>
      </c>
      <c r="W22" s="527">
        <f t="shared" si="13"/>
        <v>82301.36232</v>
      </c>
      <c r="X22" s="528">
        <f t="shared" ref="X22:X23" si="77">W22*0.245</f>
        <v>20163.83377</v>
      </c>
      <c r="Y22" s="528">
        <f>VLOOKUP(C22,'Warehouse Order &amp; Sales Handlin'!$B$2:$J$141,9,0)</f>
        <v>10990.20384</v>
      </c>
      <c r="Z22" s="528">
        <f>VLOOKUP(C22,'Warehouse Order &amp; Sales Handlin'!$B$2:$K$141,10,0)</f>
        <v>1145.264185</v>
      </c>
      <c r="AA22" s="528">
        <f>VLOOKUP(C22,'Freight Cost'!$AR$2:$AS$141,2,0)</f>
        <v>102228.48</v>
      </c>
      <c r="AB22" s="528">
        <f>(AR22/VLOOKUP(A22,'Combined Scenario II - CI'!$A$176:$F$185,6,0))*VLOOKUP(A22,'Combined Scenario II - CI'!$A$162:$V$171,22,0)</f>
        <v>691.6965273</v>
      </c>
      <c r="AC22" s="528">
        <f t="shared" si="15"/>
        <v>135219.4783</v>
      </c>
      <c r="AD22" s="528">
        <f t="shared" si="16"/>
        <v>4.496015658</v>
      </c>
      <c r="AE22" s="528">
        <f t="shared" si="17"/>
        <v>9.172666195</v>
      </c>
      <c r="AF22" s="528">
        <f t="shared" si="18"/>
        <v>275871.6232</v>
      </c>
      <c r="AG22" s="528">
        <f t="shared" si="19"/>
        <v>1323633.629</v>
      </c>
      <c r="AH22" s="528">
        <f t="shared" si="20"/>
        <v>-43934.33315</v>
      </c>
      <c r="AI22" s="528">
        <f t="shared" ref="AI22:AJ22" si="75">AH22/H22</f>
        <v>-1.460806182</v>
      </c>
      <c r="AJ22" s="526">
        <f t="shared" si="75"/>
        <v>-0.03433176317</v>
      </c>
      <c r="AK22" s="526" t="str">
        <f>VLOOKUP(C22,'ABC Analysis Results'!$A$2:$B$140,2,0)</f>
        <v>B</v>
      </c>
      <c r="AL22" s="526" t="str">
        <f>VLOOKUP(C22,'ABC Analysis Results'!$A$2:$C$140,3,0)</f>
        <v>C</v>
      </c>
      <c r="AM22" s="227" t="str">
        <f>VLOOKUP(C22,'Scenario III - Product Substitu'!$C$2:$W$111,21,0)</f>
        <v>K</v>
      </c>
      <c r="AN22" s="856">
        <f>SUMIF('Scenario III - Product Substitu'!$X$2:$X$111,C22,'Scenario III - Product Substitu'!$AG$2:$AG$111)</f>
        <v>0</v>
      </c>
      <c r="AO22" s="856">
        <f>SUMIF('Scenario III - Product Substitu'!$X$2:$X$111,C22,'Scenario III - Product Substitu'!$AH$2:$AH$111)</f>
        <v>0</v>
      </c>
      <c r="AP22" s="856">
        <f>SUMIF('Scenario III - Product Substitu'!$X$2:$X$111,C22,'Scenario III - Product Substitu'!$AI$2:$AI$111)</f>
        <v>0</v>
      </c>
      <c r="AQ22" s="856">
        <f t="shared" si="22"/>
        <v>30075.402</v>
      </c>
      <c r="AR22" s="856">
        <f t="shared" si="23"/>
        <v>30075.402</v>
      </c>
      <c r="AS22" s="856">
        <f t="shared" si="24"/>
        <v>30075.402</v>
      </c>
      <c r="AT22" s="717">
        <f t="shared" si="25"/>
        <v>1279699.296</v>
      </c>
      <c r="AU22" s="717">
        <f t="shared" si="26"/>
        <v>1279699.296</v>
      </c>
      <c r="AV22" s="717">
        <f t="shared" si="27"/>
        <v>1279699.296</v>
      </c>
      <c r="AW22" s="717">
        <f t="shared" si="28"/>
        <v>912542.5276</v>
      </c>
      <c r="AX22" s="717">
        <f t="shared" si="29"/>
        <v>912542.5276</v>
      </c>
      <c r="AY22" s="717">
        <f t="shared" si="30"/>
        <v>912542.5276</v>
      </c>
      <c r="AZ22" s="717">
        <f t="shared" si="31"/>
        <v>135219.4783</v>
      </c>
      <c r="BA22" s="717">
        <f t="shared" si="32"/>
        <v>135219.4783</v>
      </c>
      <c r="BB22" s="717">
        <f t="shared" si="33"/>
        <v>135219.4783</v>
      </c>
      <c r="BC22" s="717">
        <f>(AW22/$AW$88)*'Combined Scenario II - CI'!$D$204</f>
        <v>296873.6075</v>
      </c>
      <c r="BD22" s="717">
        <f>(AX22/$AX$88)*'Combined Scenario II - CI'!$D$204</f>
        <v>299795.9878</v>
      </c>
      <c r="BE22" s="717">
        <f>(AY22/$AY$88)*'Combined Scenario II - CI'!$D$204</f>
        <v>302749.1687</v>
      </c>
      <c r="BF22" s="717">
        <f>(AT22/$AT$88)*'Combined Scenario II - CI'!$D$213</f>
        <v>324454.2397</v>
      </c>
      <c r="BG22" s="717">
        <f>(AU22/$AU$88)*'Cost Distribution'!$B$22</f>
        <v>328123.9773</v>
      </c>
      <c r="BH22" s="717">
        <f>(AV22/$AV$88)*'Cost Distribution'!$B$22</f>
        <v>331833.961</v>
      </c>
    </row>
    <row r="23" ht="14.25" customHeight="1">
      <c r="A23" s="269" t="s">
        <v>133</v>
      </c>
      <c r="B23" s="269" t="s">
        <v>153</v>
      </c>
      <c r="C23" s="269">
        <v>1811034.0</v>
      </c>
      <c r="D23" s="269" t="s">
        <v>479</v>
      </c>
      <c r="E23" s="269" t="s">
        <v>110</v>
      </c>
      <c r="F23" s="269">
        <v>1221.8008431001654</v>
      </c>
      <c r="G23" s="259">
        <v>279465.88800000004</v>
      </c>
      <c r="H23" s="132">
        <v>2581.3154999999997</v>
      </c>
      <c r="I23" s="259">
        <f t="shared" si="3"/>
        <v>108.2649091</v>
      </c>
      <c r="J23" s="263">
        <v>69188.6272</v>
      </c>
      <c r="K23" s="263">
        <v>17297.1568</v>
      </c>
      <c r="L23" s="263">
        <f t="shared" si="4"/>
        <v>86485.784</v>
      </c>
      <c r="M23" s="259">
        <f>VLOOKUP(C23,'Appendix A -  Costs'!$A$2:$G$141,7,0)</f>
        <v>26149.63435</v>
      </c>
      <c r="N23" s="259">
        <f t="shared" si="5"/>
        <v>10.13035189</v>
      </c>
      <c r="O23" s="263">
        <f t="shared" si="6"/>
        <v>112635.4183</v>
      </c>
      <c r="P23" s="259">
        <f t="shared" si="7"/>
        <v>43.63489018</v>
      </c>
      <c r="Q23" s="259">
        <f t="shared" si="8"/>
        <v>192980.104</v>
      </c>
      <c r="R23" s="259">
        <f t="shared" ref="R23:S23" si="76">Q23/H23</f>
        <v>74.76037083</v>
      </c>
      <c r="S23" s="526">
        <f t="shared" si="76"/>
        <v>0.6905318763</v>
      </c>
      <c r="T23" s="259">
        <f t="shared" si="10"/>
        <v>166830.4697</v>
      </c>
      <c r="U23" s="259">
        <f t="shared" si="11"/>
        <v>64.63001894</v>
      </c>
      <c r="V23" s="526">
        <f t="shared" si="12"/>
        <v>0.5969618362</v>
      </c>
      <c r="W23" s="527">
        <f t="shared" si="13"/>
        <v>53313.1456</v>
      </c>
      <c r="X23" s="528">
        <f t="shared" si="77"/>
        <v>13061.72067</v>
      </c>
      <c r="Y23" s="528">
        <f>VLOOKUP(C23,'Warehouse Order &amp; Sales Handlin'!$B$2:$J$141,9,0)</f>
        <v>1282.420266</v>
      </c>
      <c r="Z23" s="528">
        <f>VLOOKUP(C23,'Warehouse Order &amp; Sales Handlin'!$B$2:$K$141,10,0)</f>
        <v>173.7534416</v>
      </c>
      <c r="AA23" s="528">
        <f>VLOOKUP(C23,'Freight Cost'!$AR$2:$AS$141,2,0)</f>
        <v>8812.8</v>
      </c>
      <c r="AB23" s="528">
        <f>(AR23/VLOOKUP(A23,'Combined Scenario II - CI'!$A$176:$F$185,6,0))*VLOOKUP(A23,'Combined Scenario II - CI'!$A$162:$V$171,22,0)</f>
        <v>59.36701918</v>
      </c>
      <c r="AC23" s="528">
        <f t="shared" si="15"/>
        <v>23390.0614</v>
      </c>
      <c r="AD23" s="528">
        <f t="shared" si="16"/>
        <v>9.061295065</v>
      </c>
      <c r="AE23" s="528">
        <f t="shared" si="17"/>
        <v>10.13021781</v>
      </c>
      <c r="AF23" s="528">
        <f t="shared" si="18"/>
        <v>26149.28825</v>
      </c>
      <c r="AG23" s="528">
        <f t="shared" si="19"/>
        <v>136025.1336</v>
      </c>
      <c r="AH23" s="528">
        <f t="shared" si="20"/>
        <v>143440.7544</v>
      </c>
      <c r="AI23" s="528">
        <f t="shared" ref="AI23:AJ23" si="78">AH23/H23</f>
        <v>55.56885795</v>
      </c>
      <c r="AJ23" s="526">
        <f t="shared" si="78"/>
        <v>0.5132674881</v>
      </c>
      <c r="AK23" s="526" t="str">
        <f>VLOOKUP(C23,'ABC Analysis Results'!$A$2:$B$140,2,0)</f>
        <v>A</v>
      </c>
      <c r="AL23" s="526" t="str">
        <f>VLOOKUP(C23,'ABC Analysis Results'!$A$2:$C$140,3,0)</f>
        <v>A</v>
      </c>
      <c r="AM23" s="227" t="str">
        <f>VLOOKUP(C23,'Scenario III - Product Substitu'!$C$2:$W$111,21,0)</f>
        <v>#N/A</v>
      </c>
      <c r="AN23" s="856">
        <f>SUMIF('Scenario III - Product Substitu'!$X$2:$X$111,C23,'Scenario III - Product Substitu'!$AG$2:$AG$111)</f>
        <v>0</v>
      </c>
      <c r="AO23" s="856">
        <f>SUMIF('Scenario III - Product Substitu'!$X$2:$X$111,C23,'Scenario III - Product Substitu'!$AH$2:$AH$111)</f>
        <v>0</v>
      </c>
      <c r="AP23" s="856">
        <f>SUMIF('Scenario III - Product Substitu'!$X$2:$X$111,C23,'Scenario III - Product Substitu'!$AI$2:$AI$111)</f>
        <v>0</v>
      </c>
      <c r="AQ23" s="856">
        <f t="shared" si="22"/>
        <v>2581.3155</v>
      </c>
      <c r="AR23" s="856">
        <f t="shared" si="23"/>
        <v>2581.3155</v>
      </c>
      <c r="AS23" s="856">
        <f t="shared" si="24"/>
        <v>2581.3155</v>
      </c>
      <c r="AT23" s="717">
        <f t="shared" si="25"/>
        <v>279465.888</v>
      </c>
      <c r="AU23" s="717">
        <f t="shared" si="26"/>
        <v>279465.888</v>
      </c>
      <c r="AV23" s="717">
        <f t="shared" si="27"/>
        <v>279465.888</v>
      </c>
      <c r="AW23" s="717">
        <f t="shared" si="28"/>
        <v>86485.784</v>
      </c>
      <c r="AX23" s="717">
        <f t="shared" si="29"/>
        <v>86485.784</v>
      </c>
      <c r="AY23" s="717">
        <f t="shared" si="30"/>
        <v>86485.784</v>
      </c>
      <c r="AZ23" s="717">
        <f t="shared" si="31"/>
        <v>23390.0614</v>
      </c>
      <c r="BA23" s="717">
        <f t="shared" si="32"/>
        <v>23390.0614</v>
      </c>
      <c r="BB23" s="717">
        <f t="shared" si="33"/>
        <v>23390.0614</v>
      </c>
      <c r="BC23" s="717">
        <f>(AW23/$AW$88)*'Combined Scenario II - CI'!$D$204</f>
        <v>28136.05494</v>
      </c>
      <c r="BD23" s="717">
        <f>(AX23/$AX$88)*'Combined Scenario II - CI'!$D$204</f>
        <v>28413.02215</v>
      </c>
      <c r="BE23" s="717">
        <f>(AY23/$AY$88)*'Combined Scenario II - CI'!$D$204</f>
        <v>28692.90846</v>
      </c>
      <c r="BF23" s="717">
        <f>(AT23/$AT$88)*'Combined Scenario II - CI'!$D$213</f>
        <v>70855.62404</v>
      </c>
      <c r="BG23" s="717">
        <f>(AU23/$AU$88)*'Cost Distribution'!$B$22</f>
        <v>71657.03613</v>
      </c>
      <c r="BH23" s="717">
        <f>(AV23/$AV$88)*'Cost Distribution'!$B$22</f>
        <v>72467.23733</v>
      </c>
    </row>
    <row r="24" ht="14.25" customHeight="1">
      <c r="A24" s="269" t="s">
        <v>133</v>
      </c>
      <c r="B24" s="269" t="s">
        <v>158</v>
      </c>
      <c r="C24" s="269">
        <v>1811039.0</v>
      </c>
      <c r="D24" s="269" t="s">
        <v>479</v>
      </c>
      <c r="E24" s="269" t="s">
        <v>188</v>
      </c>
      <c r="F24" s="269">
        <v>393.7221418719941</v>
      </c>
      <c r="G24" s="259">
        <v>129931.204</v>
      </c>
      <c r="H24" s="132">
        <v>1780.4279999999997</v>
      </c>
      <c r="I24" s="259">
        <f t="shared" si="3"/>
        <v>72.97751103</v>
      </c>
      <c r="J24" s="263">
        <v>47578.60800000001</v>
      </c>
      <c r="K24" s="263">
        <v>11894.652000000002</v>
      </c>
      <c r="L24" s="263">
        <f t="shared" si="4"/>
        <v>59473.26</v>
      </c>
      <c r="M24" s="259">
        <f>VLOOKUP(C24,'Appendix A -  Costs'!$A$2:$G$141,7,0)</f>
        <v>17982.19234</v>
      </c>
      <c r="N24" s="259">
        <f t="shared" si="5"/>
        <v>10.09992673</v>
      </c>
      <c r="O24" s="263">
        <f t="shared" si="6"/>
        <v>77455.45234</v>
      </c>
      <c r="P24" s="259">
        <f t="shared" si="7"/>
        <v>43.50383859</v>
      </c>
      <c r="Q24" s="259">
        <f t="shared" si="8"/>
        <v>70457.944</v>
      </c>
      <c r="R24" s="259">
        <f t="shared" ref="R24:S24" si="79">Q24/H24</f>
        <v>39.57359916</v>
      </c>
      <c r="S24" s="526">
        <f t="shared" si="79"/>
        <v>0.5422711545</v>
      </c>
      <c r="T24" s="259">
        <f t="shared" si="10"/>
        <v>52475.75166</v>
      </c>
      <c r="U24" s="259">
        <f t="shared" si="11"/>
        <v>29.47367243</v>
      </c>
      <c r="V24" s="526">
        <f t="shared" si="12"/>
        <v>0.4038733579</v>
      </c>
      <c r="W24" s="527">
        <f t="shared" si="13"/>
        <v>17128.42451</v>
      </c>
      <c r="X24" s="528">
        <f t="shared" ref="X24:X25" si="82">W24*0.275</f>
        <v>4710.31674</v>
      </c>
      <c r="Y24" s="528">
        <f>VLOOKUP(C24,'Warehouse Order &amp; Sales Handlin'!$B$2:$J$141,9,0)</f>
        <v>1306.988095</v>
      </c>
      <c r="Z24" s="528">
        <f>VLOOKUP(C24,'Warehouse Order &amp; Sales Handlin'!$B$2:$K$141,10,0)</f>
        <v>249.672</v>
      </c>
      <c r="AA24" s="528">
        <f>VLOOKUP(C24,'Freight Cost'!$AR$2:$AS$141,2,0)</f>
        <v>3172.608</v>
      </c>
      <c r="AB24" s="528">
        <f>(AR24/VLOOKUP(A24,'Combined Scenario II - CI'!$A$176:$F$185,6,0))*VLOOKUP(A24,'Combined Scenario II - CI'!$A$162:$V$171,22,0)</f>
        <v>40.9476111</v>
      </c>
      <c r="AC24" s="528">
        <f t="shared" si="15"/>
        <v>9480.532447</v>
      </c>
      <c r="AD24" s="528">
        <f t="shared" si="16"/>
        <v>5.324861464</v>
      </c>
      <c r="AE24" s="528">
        <f t="shared" si="17"/>
        <v>10.09983452</v>
      </c>
      <c r="AF24" s="528">
        <f t="shared" si="18"/>
        <v>17982.02818</v>
      </c>
      <c r="AG24" s="528">
        <f t="shared" si="19"/>
        <v>86935.82063</v>
      </c>
      <c r="AH24" s="528">
        <f t="shared" si="20"/>
        <v>42995.38337</v>
      </c>
      <c r="AI24" s="528">
        <f t="shared" ref="AI24:AJ24" si="80">AH24/H24</f>
        <v>24.14890317</v>
      </c>
      <c r="AJ24" s="526">
        <f t="shared" si="80"/>
        <v>0.3309088352</v>
      </c>
      <c r="AK24" s="526" t="str">
        <f>VLOOKUP(C24,'ABC Analysis Results'!$A$2:$B$140,2,0)</f>
        <v>B</v>
      </c>
      <c r="AL24" s="526" t="str">
        <f>VLOOKUP(C24,'ABC Analysis Results'!$A$2:$C$140,3,0)</f>
        <v>C</v>
      </c>
      <c r="AM24" s="227" t="str">
        <f>VLOOKUP(C24,'Scenario III - Product Substitu'!$C$2:$W$111,21,0)</f>
        <v>K</v>
      </c>
      <c r="AN24" s="856">
        <f>SUMIF('Scenario III - Product Substitu'!$X$2:$X$111,C24,'Scenario III - Product Substitu'!$AG$2:$AG$111)</f>
        <v>0</v>
      </c>
      <c r="AO24" s="856">
        <f>SUMIF('Scenario III - Product Substitu'!$X$2:$X$111,C24,'Scenario III - Product Substitu'!$AH$2:$AH$111)</f>
        <v>0</v>
      </c>
      <c r="AP24" s="856">
        <f>SUMIF('Scenario III - Product Substitu'!$X$2:$X$111,C24,'Scenario III - Product Substitu'!$AI$2:$AI$111)</f>
        <v>0</v>
      </c>
      <c r="AQ24" s="856">
        <f t="shared" si="22"/>
        <v>1780.428</v>
      </c>
      <c r="AR24" s="856">
        <f t="shared" si="23"/>
        <v>1780.428</v>
      </c>
      <c r="AS24" s="856">
        <f t="shared" si="24"/>
        <v>1780.428</v>
      </c>
      <c r="AT24" s="717">
        <f t="shared" si="25"/>
        <v>129931.204</v>
      </c>
      <c r="AU24" s="717">
        <f t="shared" si="26"/>
        <v>129931.204</v>
      </c>
      <c r="AV24" s="717">
        <f t="shared" si="27"/>
        <v>129931.204</v>
      </c>
      <c r="AW24" s="717">
        <f t="shared" si="28"/>
        <v>59473.26</v>
      </c>
      <c r="AX24" s="717">
        <f t="shared" si="29"/>
        <v>59473.26</v>
      </c>
      <c r="AY24" s="717">
        <f t="shared" si="30"/>
        <v>59473.26</v>
      </c>
      <c r="AZ24" s="717">
        <f t="shared" si="31"/>
        <v>9480.532447</v>
      </c>
      <c r="BA24" s="717">
        <f t="shared" si="32"/>
        <v>9480.532447</v>
      </c>
      <c r="BB24" s="717">
        <f t="shared" si="33"/>
        <v>9480.532447</v>
      </c>
      <c r="BC24" s="717">
        <f>(AW24/$AW$88)*'Combined Scenario II - CI'!$D$204</f>
        <v>19348.18456</v>
      </c>
      <c r="BD24" s="717">
        <f>(AX24/$AX$88)*'Combined Scenario II - CI'!$D$204</f>
        <v>19538.64526</v>
      </c>
      <c r="BE24" s="717">
        <f>(AY24/$AY$88)*'Combined Scenario II - CI'!$D$204</f>
        <v>19731.11332</v>
      </c>
      <c r="BF24" s="717">
        <f>(AT24/$AT$88)*'Combined Scenario II - CI'!$D$213</f>
        <v>32942.68438</v>
      </c>
      <c r="BG24" s="717">
        <f>(AU24/$AU$88)*'Cost Distribution'!$B$22</f>
        <v>33315.2824</v>
      </c>
      <c r="BH24" s="717">
        <f>(AV24/$AV$88)*'Cost Distribution'!$B$22</f>
        <v>33691.96672</v>
      </c>
    </row>
    <row r="25" ht="14.25" customHeight="1">
      <c r="A25" s="269" t="s">
        <v>133</v>
      </c>
      <c r="B25" s="269" t="s">
        <v>159</v>
      </c>
      <c r="C25" s="269">
        <v>1811040.0</v>
      </c>
      <c r="D25" s="269" t="s">
        <v>479</v>
      </c>
      <c r="E25" s="269" t="s">
        <v>188</v>
      </c>
      <c r="F25" s="269">
        <v>626.7634266915152</v>
      </c>
      <c r="G25" s="259">
        <v>208184.9</v>
      </c>
      <c r="H25" s="132">
        <v>2177.1484</v>
      </c>
      <c r="I25" s="259">
        <f t="shared" si="3"/>
        <v>95.62274212</v>
      </c>
      <c r="J25" s="263">
        <v>65381.016800000005</v>
      </c>
      <c r="K25" s="263">
        <v>16992.591000000004</v>
      </c>
      <c r="L25" s="263">
        <f t="shared" si="4"/>
        <v>82373.6078</v>
      </c>
      <c r="M25" s="259">
        <f>VLOOKUP(C25,'Appendix A -  Costs'!$A$2:$G$141,7,0)</f>
        <v>24906.28661</v>
      </c>
      <c r="N25" s="259">
        <f t="shared" si="5"/>
        <v>11.4398663</v>
      </c>
      <c r="O25" s="263">
        <f t="shared" si="6"/>
        <v>107279.8944</v>
      </c>
      <c r="P25" s="259">
        <f t="shared" si="7"/>
        <v>49.2754166</v>
      </c>
      <c r="Q25" s="259">
        <f t="shared" si="8"/>
        <v>125811.2922</v>
      </c>
      <c r="R25" s="259">
        <f t="shared" ref="R25:S25" si="81">Q25/H25</f>
        <v>57.78719181</v>
      </c>
      <c r="S25" s="526">
        <f t="shared" si="81"/>
        <v>0.6043247719</v>
      </c>
      <c r="T25" s="259">
        <f t="shared" si="10"/>
        <v>100905.0056</v>
      </c>
      <c r="U25" s="259">
        <f t="shared" si="11"/>
        <v>46.34732552</v>
      </c>
      <c r="V25" s="526">
        <f t="shared" si="12"/>
        <v>0.4846893583</v>
      </c>
      <c r="W25" s="527">
        <f t="shared" si="13"/>
        <v>30884.02896</v>
      </c>
      <c r="X25" s="528">
        <f t="shared" si="82"/>
        <v>8493.107964</v>
      </c>
      <c r="Y25" s="528">
        <f>VLOOKUP(C25,'Warehouse Order &amp; Sales Handlin'!$B$2:$J$141,9,0)</f>
        <v>3784.723444</v>
      </c>
      <c r="Z25" s="528">
        <f>VLOOKUP(C25,'Warehouse Order &amp; Sales Handlin'!$B$2:$K$141,10,0)</f>
        <v>977.256</v>
      </c>
      <c r="AA25" s="528">
        <f>VLOOKUP(C25,'Freight Cost'!$AR$2:$AS$141,2,0)</f>
        <v>3701.376</v>
      </c>
      <c r="AB25" s="528">
        <f>(AR25/VLOOKUP(A25,'Combined Scenario II - CI'!$A$176:$F$185,6,0))*VLOOKUP(A25,'Combined Scenario II - CI'!$A$162:$V$171,22,0)</f>
        <v>50.07168276</v>
      </c>
      <c r="AC25" s="528">
        <f t="shared" si="15"/>
        <v>17006.53509</v>
      </c>
      <c r="AD25" s="528">
        <f t="shared" si="16"/>
        <v>7.811380745</v>
      </c>
      <c r="AE25" s="528">
        <f t="shared" si="17"/>
        <v>11.4397386</v>
      </c>
      <c r="AF25" s="528">
        <f t="shared" si="18"/>
        <v>24906.00858</v>
      </c>
      <c r="AG25" s="528">
        <f t="shared" si="19"/>
        <v>124286.1515</v>
      </c>
      <c r="AH25" s="528">
        <f t="shared" si="20"/>
        <v>83898.74853</v>
      </c>
      <c r="AI25" s="528">
        <f t="shared" ref="AI25:AJ25" si="83">AH25/H25</f>
        <v>38.53607247</v>
      </c>
      <c r="AJ25" s="526">
        <f t="shared" si="83"/>
        <v>0.4030011232</v>
      </c>
      <c r="AK25" s="526" t="str">
        <f>VLOOKUP(C25,'ABC Analysis Results'!$A$2:$B$140,2,0)</f>
        <v>B</v>
      </c>
      <c r="AL25" s="526" t="str">
        <f>VLOOKUP(C25,'ABC Analysis Results'!$A$2:$C$140,3,0)</f>
        <v>B</v>
      </c>
      <c r="AM25" s="227" t="str">
        <f>VLOOKUP(C25,'Scenario III - Product Substitu'!$C$2:$W$111,21,0)</f>
        <v>K</v>
      </c>
      <c r="AN25" s="856">
        <f>SUMIF('Scenario III - Product Substitu'!$X$2:$X$111,C25,'Scenario III - Product Substitu'!$AG$2:$AG$111)</f>
        <v>0</v>
      </c>
      <c r="AO25" s="856">
        <f>SUMIF('Scenario III - Product Substitu'!$X$2:$X$111,C25,'Scenario III - Product Substitu'!$AH$2:$AH$111)</f>
        <v>0</v>
      </c>
      <c r="AP25" s="856">
        <f>SUMIF('Scenario III - Product Substitu'!$X$2:$X$111,C25,'Scenario III - Product Substitu'!$AI$2:$AI$111)</f>
        <v>0</v>
      </c>
      <c r="AQ25" s="856">
        <f t="shared" si="22"/>
        <v>2177.1484</v>
      </c>
      <c r="AR25" s="856">
        <f t="shared" si="23"/>
        <v>2177.1484</v>
      </c>
      <c r="AS25" s="856">
        <f t="shared" si="24"/>
        <v>2177.1484</v>
      </c>
      <c r="AT25" s="717">
        <f t="shared" si="25"/>
        <v>208184.9</v>
      </c>
      <c r="AU25" s="717">
        <f t="shared" si="26"/>
        <v>208184.9</v>
      </c>
      <c r="AV25" s="717">
        <f t="shared" si="27"/>
        <v>208184.9</v>
      </c>
      <c r="AW25" s="717">
        <f t="shared" si="28"/>
        <v>82373.6078</v>
      </c>
      <c r="AX25" s="717">
        <f t="shared" si="29"/>
        <v>82373.6078</v>
      </c>
      <c r="AY25" s="717">
        <f t="shared" si="30"/>
        <v>82373.6078</v>
      </c>
      <c r="AZ25" s="717">
        <f t="shared" si="31"/>
        <v>17006.53509</v>
      </c>
      <c r="BA25" s="717">
        <f t="shared" si="32"/>
        <v>17006.53509</v>
      </c>
      <c r="BB25" s="717">
        <f t="shared" si="33"/>
        <v>17006.53509</v>
      </c>
      <c r="BC25" s="717">
        <f>(AW25/$AW$88)*'Combined Scenario II - CI'!$D$204</f>
        <v>26798.25802</v>
      </c>
      <c r="BD25" s="717">
        <f>(AX25/$AX$88)*'Combined Scenario II - CI'!$D$204</f>
        <v>27062.05615</v>
      </c>
      <c r="BE25" s="717">
        <f>(AY25/$AY$88)*'Combined Scenario II - CI'!$D$204</f>
        <v>27328.63459</v>
      </c>
      <c r="BF25" s="717">
        <f>(AT25/$AT$88)*'Combined Scenario II - CI'!$D$213</f>
        <v>52783.08244</v>
      </c>
      <c r="BG25" s="717">
        <f>(AU25/$AU$88)*'Cost Distribution'!$B$22</f>
        <v>53380.08516</v>
      </c>
      <c r="BH25" s="717">
        <f>(AV25/$AV$88)*'Cost Distribution'!$B$22</f>
        <v>53983.63523</v>
      </c>
    </row>
    <row r="26" ht="14.25" customHeight="1">
      <c r="A26" s="269" t="s">
        <v>133</v>
      </c>
      <c r="B26" s="269" t="s">
        <v>160</v>
      </c>
      <c r="C26" s="269">
        <v>1811041.0</v>
      </c>
      <c r="D26" s="269" t="s">
        <v>479</v>
      </c>
      <c r="E26" s="269" t="s">
        <v>190</v>
      </c>
      <c r="F26" s="269">
        <v>586.59965429238</v>
      </c>
      <c r="G26" s="259">
        <v>113520.33000000002</v>
      </c>
      <c r="H26" s="132">
        <v>1519.3528</v>
      </c>
      <c r="I26" s="259">
        <f t="shared" si="3"/>
        <v>74.71624102</v>
      </c>
      <c r="J26" s="263">
        <v>43639.4464</v>
      </c>
      <c r="K26" s="263">
        <v>11584.698400000001</v>
      </c>
      <c r="L26" s="263">
        <f t="shared" si="4"/>
        <v>55224.1448</v>
      </c>
      <c r="M26" s="259">
        <f>VLOOKUP(C26,'Appendix A -  Costs'!$A$2:$G$141,7,0)</f>
        <v>16697.44005</v>
      </c>
      <c r="N26" s="259">
        <f t="shared" si="5"/>
        <v>10.98983729</v>
      </c>
      <c r="O26" s="263">
        <f t="shared" si="6"/>
        <v>71921.58485</v>
      </c>
      <c r="P26" s="259">
        <f t="shared" si="7"/>
        <v>47.33698773</v>
      </c>
      <c r="Q26" s="259">
        <f t="shared" si="8"/>
        <v>58296.1852</v>
      </c>
      <c r="R26" s="259">
        <f t="shared" ref="R26:S26" si="84">Q26/H26</f>
        <v>38.36909058</v>
      </c>
      <c r="S26" s="526">
        <f t="shared" si="84"/>
        <v>0.513530794</v>
      </c>
      <c r="T26" s="259">
        <f t="shared" si="10"/>
        <v>41598.74515</v>
      </c>
      <c r="U26" s="259">
        <f t="shared" si="11"/>
        <v>27.37925329</v>
      </c>
      <c r="V26" s="526">
        <f t="shared" si="12"/>
        <v>0.3664431309</v>
      </c>
      <c r="W26" s="527">
        <f t="shared" si="13"/>
        <v>27767.86064</v>
      </c>
      <c r="X26" s="528">
        <f t="shared" ref="X26:X27" si="87">W26*0.255</f>
        <v>7080.804463</v>
      </c>
      <c r="Y26" s="528">
        <f>VLOOKUP(C26,'Warehouse Order &amp; Sales Handlin'!$B$2:$J$141,9,0)</f>
        <v>670.7757778</v>
      </c>
      <c r="Z26" s="528">
        <f>VLOOKUP(C26,'Warehouse Order &amp; Sales Handlin'!$B$2:$K$141,10,0)</f>
        <v>76.44</v>
      </c>
      <c r="AA26" s="528">
        <f>VLOOKUP(C26,'Freight Cost'!$AR$2:$AS$141,2,0)</f>
        <v>3965.76</v>
      </c>
      <c r="AB26" s="528">
        <f>(AR26/VLOOKUP(A26,'Combined Scenario II - CI'!$A$176:$F$185,6,0))*VLOOKUP(A26,'Combined Scenario II - CI'!$A$162:$V$171,22,0)</f>
        <v>34.94320892</v>
      </c>
      <c r="AC26" s="528">
        <f t="shared" si="15"/>
        <v>11828.72345</v>
      </c>
      <c r="AD26" s="528">
        <f t="shared" si="16"/>
        <v>7.78536983</v>
      </c>
      <c r="AE26" s="528">
        <f t="shared" si="17"/>
        <v>10.98975167</v>
      </c>
      <c r="AF26" s="528">
        <f t="shared" si="18"/>
        <v>16697.30998</v>
      </c>
      <c r="AG26" s="528">
        <f t="shared" si="19"/>
        <v>83750.17822</v>
      </c>
      <c r="AH26" s="528">
        <f t="shared" si="20"/>
        <v>29770.15178</v>
      </c>
      <c r="AI26" s="528">
        <f t="shared" ref="AI26:AJ26" si="85">AH26/H26</f>
        <v>19.59396907</v>
      </c>
      <c r="AJ26" s="526">
        <f t="shared" si="85"/>
        <v>0.2622451131</v>
      </c>
      <c r="AK26" s="526" t="str">
        <f>VLOOKUP(C26,'ABC Analysis Results'!$A$2:$B$140,2,0)</f>
        <v>C</v>
      </c>
      <c r="AL26" s="526" t="str">
        <f>VLOOKUP(C26,'ABC Analysis Results'!$A$2:$C$140,3,0)</f>
        <v>C</v>
      </c>
      <c r="AM26" s="227" t="str">
        <f>VLOOKUP(C26,'Scenario III - Product Substitu'!$C$2:$W$111,21,0)</f>
        <v>K</v>
      </c>
      <c r="AN26" s="856">
        <f>SUMIF('Scenario III - Product Substitu'!$X$2:$X$111,C26,'Scenario III - Product Substitu'!$AG$2:$AG$111)</f>
        <v>0</v>
      </c>
      <c r="AO26" s="856">
        <f>SUMIF('Scenario III - Product Substitu'!$X$2:$X$111,C26,'Scenario III - Product Substitu'!$AH$2:$AH$111)</f>
        <v>0</v>
      </c>
      <c r="AP26" s="856">
        <f>SUMIF('Scenario III - Product Substitu'!$X$2:$X$111,C26,'Scenario III - Product Substitu'!$AI$2:$AI$111)</f>
        <v>0</v>
      </c>
      <c r="AQ26" s="856">
        <f t="shared" si="22"/>
        <v>1519.3528</v>
      </c>
      <c r="AR26" s="856">
        <f t="shared" si="23"/>
        <v>1519.3528</v>
      </c>
      <c r="AS26" s="856">
        <f t="shared" si="24"/>
        <v>1519.3528</v>
      </c>
      <c r="AT26" s="717">
        <f t="shared" si="25"/>
        <v>113520.33</v>
      </c>
      <c r="AU26" s="717">
        <f t="shared" si="26"/>
        <v>113520.33</v>
      </c>
      <c r="AV26" s="717">
        <f t="shared" si="27"/>
        <v>113520.33</v>
      </c>
      <c r="AW26" s="717">
        <f t="shared" si="28"/>
        <v>55224.1448</v>
      </c>
      <c r="AX26" s="717">
        <f t="shared" si="29"/>
        <v>55224.1448</v>
      </c>
      <c r="AY26" s="717">
        <f t="shared" si="30"/>
        <v>55224.1448</v>
      </c>
      <c r="AZ26" s="717">
        <f t="shared" si="31"/>
        <v>11828.72345</v>
      </c>
      <c r="BA26" s="717">
        <f t="shared" si="32"/>
        <v>11828.72345</v>
      </c>
      <c r="BB26" s="717">
        <f t="shared" si="33"/>
        <v>11828.72345</v>
      </c>
      <c r="BC26" s="717">
        <f>(AW26/$AW$88)*'Combined Scenario II - CI'!$D$204</f>
        <v>17965.83785</v>
      </c>
      <c r="BD26" s="717">
        <f>(AX26/$AX$88)*'Combined Scenario II - CI'!$D$204</f>
        <v>18142.69093</v>
      </c>
      <c r="BE26" s="717">
        <f>(AY26/$AY$88)*'Combined Scenario II - CI'!$D$204</f>
        <v>18321.40796</v>
      </c>
      <c r="BF26" s="717">
        <f>(AT26/$AT$88)*'Combined Scenario II - CI'!$D$213</f>
        <v>28781.88061</v>
      </c>
      <c r="BG26" s="717">
        <f>(AU26/$AU$88)*'Cost Distribution'!$B$22</f>
        <v>29107.41789</v>
      </c>
      <c r="BH26" s="717">
        <f>(AV26/$AV$88)*'Cost Distribution'!$B$22</f>
        <v>29436.52535</v>
      </c>
    </row>
    <row r="27" ht="14.25" customHeight="1">
      <c r="A27" s="275" t="s">
        <v>133</v>
      </c>
      <c r="B27" s="275" t="s">
        <v>162</v>
      </c>
      <c r="C27" s="275">
        <v>1811043.0</v>
      </c>
      <c r="D27" s="275" t="s">
        <v>479</v>
      </c>
      <c r="E27" s="275" t="s">
        <v>190</v>
      </c>
      <c r="F27" s="275">
        <v>821.23586159868</v>
      </c>
      <c r="G27" s="279">
        <v>939525.0800000001</v>
      </c>
      <c r="H27" s="135">
        <v>9299.3124</v>
      </c>
      <c r="I27" s="279">
        <f t="shared" si="3"/>
        <v>101.031672</v>
      </c>
      <c r="J27" s="281">
        <v>233667.72</v>
      </c>
      <c r="K27" s="281">
        <v>60135.075000000004</v>
      </c>
      <c r="L27" s="281">
        <f t="shared" si="4"/>
        <v>293802.795</v>
      </c>
      <c r="M27" s="259">
        <f>VLOOKUP(C27,'Appendix A -  Costs'!$A$2:$G$141,7,0)</f>
        <v>88833.50887</v>
      </c>
      <c r="N27" s="279">
        <f t="shared" si="5"/>
        <v>9.552696484</v>
      </c>
      <c r="O27" s="281">
        <f t="shared" si="6"/>
        <v>382636.3039</v>
      </c>
      <c r="P27" s="279">
        <f t="shared" si="7"/>
        <v>41.14673079</v>
      </c>
      <c r="Q27" s="279">
        <f t="shared" si="8"/>
        <v>645722.285</v>
      </c>
      <c r="R27" s="279">
        <f t="shared" ref="R27:S27" si="86">Q27/H27</f>
        <v>69.43763767</v>
      </c>
      <c r="S27" s="529">
        <f t="shared" si="86"/>
        <v>0.6872858413</v>
      </c>
      <c r="T27" s="279">
        <f t="shared" si="10"/>
        <v>556888.7761</v>
      </c>
      <c r="U27" s="279">
        <f t="shared" si="11"/>
        <v>59.88494118</v>
      </c>
      <c r="V27" s="529">
        <f t="shared" si="12"/>
        <v>0.5927343378</v>
      </c>
      <c r="W27" s="530">
        <f t="shared" si="13"/>
        <v>33791.17091</v>
      </c>
      <c r="X27" s="531">
        <f t="shared" si="87"/>
        <v>8616.748583</v>
      </c>
      <c r="Y27" s="531">
        <f>VLOOKUP(C27,'Warehouse Order &amp; Sales Handlin'!$B$2:$J$141,9,0)</f>
        <v>8858.176143</v>
      </c>
      <c r="Z27" s="531">
        <f>VLOOKUP(C27,'Warehouse Order &amp; Sales Handlin'!$B$2:$K$141,10,0)</f>
        <v>2726.394</v>
      </c>
      <c r="AA27" s="531">
        <f>VLOOKUP(C27,'Freight Cost'!$AR$2:$AS$141,2,0)</f>
        <v>23794.56</v>
      </c>
      <c r="AB27" s="528">
        <f>(AR27/VLOOKUP(A27,'Combined Scenario II - CI'!$A$176:$F$185,6,0))*VLOOKUP(A27,'Combined Scenario II - CI'!$A$162:$V$171,22,0)</f>
        <v>232.5404335</v>
      </c>
      <c r="AC27" s="528">
        <f t="shared" si="15"/>
        <v>44228.41916</v>
      </c>
      <c r="AD27" s="528">
        <f t="shared" si="16"/>
        <v>4.75609564</v>
      </c>
      <c r="AE27" s="531">
        <f t="shared" si="17"/>
        <v>9.552201245</v>
      </c>
      <c r="AF27" s="531">
        <f t="shared" si="18"/>
        <v>88828.90349</v>
      </c>
      <c r="AG27" s="531">
        <f t="shared" si="19"/>
        <v>426860.1176</v>
      </c>
      <c r="AH27" s="531">
        <f t="shared" si="20"/>
        <v>512664.9624</v>
      </c>
      <c r="AI27" s="531">
        <f t="shared" ref="AI27:AJ27" si="88">AH27/H27</f>
        <v>55.12934078</v>
      </c>
      <c r="AJ27" s="529">
        <f t="shared" si="88"/>
        <v>0.5456639458</v>
      </c>
      <c r="AK27" s="529" t="str">
        <f>VLOOKUP(C27,'ABC Analysis Results'!$A$2:$B$140,2,0)</f>
        <v>A</v>
      </c>
      <c r="AL27" s="529" t="str">
        <f>VLOOKUP(C27,'ABC Analysis Results'!$A$2:$C$140,3,0)</f>
        <v>A</v>
      </c>
      <c r="AM27" s="227" t="str">
        <f>VLOOKUP(C27,'Scenario III - Product Substitu'!$C$2:$W$111,21,0)</f>
        <v>#N/A</v>
      </c>
      <c r="AN27" s="856">
        <f>SUMIF('Scenario III - Product Substitu'!$X$2:$X$111,C27,'Scenario III - Product Substitu'!$AG$2:$AG$111)</f>
        <v>1014.6157</v>
      </c>
      <c r="AO27" s="856">
        <f>SUMIF('Scenario III - Product Substitu'!$X$2:$X$111,C27,'Scenario III - Product Substitu'!$AH$2:$AH$111)</f>
        <v>811.69256</v>
      </c>
      <c r="AP27" s="856">
        <f>SUMIF('Scenario III - Product Substitu'!$X$2:$X$111,C27,'Scenario III - Product Substitu'!$AI$2:$AI$111)</f>
        <v>608.76942</v>
      </c>
      <c r="AQ27" s="856">
        <f t="shared" si="22"/>
        <v>10313.9281</v>
      </c>
      <c r="AR27" s="856">
        <f t="shared" si="23"/>
        <v>10111.00496</v>
      </c>
      <c r="AS27" s="856">
        <f t="shared" si="24"/>
        <v>9908.08182</v>
      </c>
      <c r="AT27" s="717">
        <f t="shared" si="25"/>
        <v>1042033.401</v>
      </c>
      <c r="AU27" s="717">
        <f t="shared" si="26"/>
        <v>1021531.736</v>
      </c>
      <c r="AV27" s="717">
        <f t="shared" si="27"/>
        <v>1001030.072</v>
      </c>
      <c r="AW27" s="717">
        <f t="shared" si="28"/>
        <v>325858.5982</v>
      </c>
      <c r="AX27" s="717">
        <f t="shared" si="29"/>
        <v>319447.4376</v>
      </c>
      <c r="AY27" s="717">
        <f t="shared" si="30"/>
        <v>313036.2769</v>
      </c>
      <c r="AZ27" s="717">
        <f t="shared" si="31"/>
        <v>49054.02847</v>
      </c>
      <c r="BA27" s="717">
        <f t="shared" si="32"/>
        <v>48088.9066</v>
      </c>
      <c r="BB27" s="717">
        <f t="shared" si="33"/>
        <v>47123.78474</v>
      </c>
      <c r="BC27" s="717">
        <f>(AW27/$AW$88)*'Combined Scenario II - CI'!$D$204</f>
        <v>106010.2019</v>
      </c>
      <c r="BD27" s="717">
        <f>(AX27/$AX$88)*'Combined Scenario II - CI'!$D$204</f>
        <v>104947.5035</v>
      </c>
      <c r="BE27" s="717">
        <f>(AY27/$AY$88)*'Combined Scenario II - CI'!$D$204</f>
        <v>103854.3079</v>
      </c>
      <c r="BF27" s="717">
        <f>(AT27/$AT$88)*'Combined Scenario II - CI'!$D$213</f>
        <v>264196.5622</v>
      </c>
      <c r="BG27" s="717">
        <f>(AU27/$AU$88)*'Cost Distribution'!$B$22</f>
        <v>261927.9837</v>
      </c>
      <c r="BH27" s="717">
        <f>(AV27/$AV$88)*'Cost Distribution'!$B$22</f>
        <v>259573.3037</v>
      </c>
    </row>
    <row r="28" ht="14.25" customHeight="1">
      <c r="A28" s="269" t="s">
        <v>163</v>
      </c>
      <c r="B28" s="269" t="s">
        <v>164</v>
      </c>
      <c r="C28" s="269">
        <v>1811044.0</v>
      </c>
      <c r="D28" s="269" t="s">
        <v>479</v>
      </c>
      <c r="E28" s="269" t="s">
        <v>188</v>
      </c>
      <c r="F28" s="269">
        <v>280.291865742115</v>
      </c>
      <c r="G28" s="259">
        <v>604891.248</v>
      </c>
      <c r="H28" s="132">
        <v>6651.7901999999995</v>
      </c>
      <c r="I28" s="259">
        <f t="shared" si="3"/>
        <v>90.93660952</v>
      </c>
      <c r="J28" s="263">
        <v>280225.52800000005</v>
      </c>
      <c r="K28" s="263">
        <v>77430.73800000001</v>
      </c>
      <c r="L28" s="263">
        <f t="shared" si="4"/>
        <v>357656.266</v>
      </c>
      <c r="M28" s="259">
        <f>VLOOKUP(C28,'Appendix A -  Costs'!$A$2:$G$141,7,0)</f>
        <v>108140.0913</v>
      </c>
      <c r="N28" s="259">
        <f t="shared" si="5"/>
        <v>16.25729135</v>
      </c>
      <c r="O28" s="263">
        <f t="shared" si="6"/>
        <v>465796.3573</v>
      </c>
      <c r="P28" s="259">
        <f t="shared" si="7"/>
        <v>70.02571388</v>
      </c>
      <c r="Q28" s="259">
        <f t="shared" si="8"/>
        <v>247234.982</v>
      </c>
      <c r="R28" s="259">
        <f t="shared" ref="R28:S28" si="89">Q28/H28</f>
        <v>37.16818699</v>
      </c>
      <c r="S28" s="526">
        <f t="shared" si="89"/>
        <v>0.4087263336</v>
      </c>
      <c r="T28" s="259">
        <f t="shared" si="10"/>
        <v>139094.8907</v>
      </c>
      <c r="U28" s="259">
        <f t="shared" si="11"/>
        <v>20.91089564</v>
      </c>
      <c r="V28" s="526">
        <f t="shared" si="12"/>
        <v>0.229950245</v>
      </c>
      <c r="W28" s="527">
        <f t="shared" si="13"/>
        <v>19627.63799</v>
      </c>
      <c r="X28" s="528">
        <f>W28*0.275</f>
        <v>5397.600448</v>
      </c>
      <c r="Y28" s="528">
        <f>VLOOKUP(C28,'Warehouse Order &amp; Sales Handlin'!$B$2:$J$141,9,0)</f>
        <v>7493.323842</v>
      </c>
      <c r="Z28" s="528">
        <f>VLOOKUP(C28,'Warehouse Order &amp; Sales Handlin'!$B$2:$K$141,10,0)</f>
        <v>2452.917749</v>
      </c>
      <c r="AA28" s="528">
        <f>VLOOKUP(C28,'Freight Cost'!$AR$2:$AS$141,2,0)</f>
        <v>11280.384</v>
      </c>
      <c r="AB28" s="528">
        <f>(AR28/VLOOKUP(A28,'Combined Scenario II - CI'!$A$176:$F$185,6,0))*VLOOKUP(A28,'Combined Scenario II - CI'!$A$162:$V$171,22,0)</f>
        <v>112.7785639</v>
      </c>
      <c r="AC28" s="528">
        <f t="shared" si="15"/>
        <v>26737.0046</v>
      </c>
      <c r="AD28" s="528">
        <f t="shared" si="16"/>
        <v>4.019520129</v>
      </c>
      <c r="AE28" s="528">
        <f t="shared" si="17"/>
        <v>16.2568826</v>
      </c>
      <c r="AF28" s="528">
        <f t="shared" si="18"/>
        <v>108137.3723</v>
      </c>
      <c r="AG28" s="528">
        <f t="shared" si="19"/>
        <v>492530.6429</v>
      </c>
      <c r="AH28" s="528">
        <f t="shared" si="20"/>
        <v>112360.6051</v>
      </c>
      <c r="AI28" s="528">
        <f t="shared" ref="AI28:AJ28" si="90">AH28/H28</f>
        <v>16.89178427</v>
      </c>
      <c r="AJ28" s="526">
        <f t="shared" si="90"/>
        <v>0.1857533985</v>
      </c>
      <c r="AK28" s="526" t="str">
        <f>VLOOKUP(C28,'ABC Analysis Results'!$A$2:$B$140,2,0)</f>
        <v>A</v>
      </c>
      <c r="AL28" s="526" t="str">
        <f>VLOOKUP(C28,'ABC Analysis Results'!$A$2:$C$140,3,0)</f>
        <v>B</v>
      </c>
      <c r="AM28" s="227" t="str">
        <f>VLOOKUP(C28,'Scenario III - Product Substitu'!$C$2:$W$111,21,0)</f>
        <v>K</v>
      </c>
      <c r="AN28" s="856">
        <f>SUMIF('Scenario III - Product Substitu'!$X$2:$X$111,C28,'Scenario III - Product Substitu'!$AG$2:$AG$111)</f>
        <v>497.89156</v>
      </c>
      <c r="AO28" s="856">
        <f>SUMIF('Scenario III - Product Substitu'!$X$2:$X$111,C28,'Scenario III - Product Substitu'!$AH$2:$AH$111)</f>
        <v>367.32232</v>
      </c>
      <c r="AP28" s="856">
        <f>SUMIF('Scenario III - Product Substitu'!$X$2:$X$111,C28,'Scenario III - Product Substitu'!$AI$2:$AI$111)</f>
        <v>236.75308</v>
      </c>
      <c r="AQ28" s="856">
        <f t="shared" si="22"/>
        <v>7149.68176</v>
      </c>
      <c r="AR28" s="856">
        <f t="shared" si="23"/>
        <v>7019.11252</v>
      </c>
      <c r="AS28" s="856">
        <f t="shared" si="24"/>
        <v>6888.54328</v>
      </c>
      <c r="AT28" s="717">
        <f t="shared" si="25"/>
        <v>650167.8184</v>
      </c>
      <c r="AU28" s="717">
        <f t="shared" si="26"/>
        <v>638294.2944</v>
      </c>
      <c r="AV28" s="717">
        <f t="shared" si="27"/>
        <v>626420.7704</v>
      </c>
      <c r="AW28" s="717">
        <f t="shared" si="28"/>
        <v>384427.1098</v>
      </c>
      <c r="AX28" s="717">
        <f t="shared" si="29"/>
        <v>377406.6077</v>
      </c>
      <c r="AY28" s="717">
        <f t="shared" si="30"/>
        <v>370386.1056</v>
      </c>
      <c r="AZ28" s="717">
        <f t="shared" si="31"/>
        <v>28738.28975</v>
      </c>
      <c r="BA28" s="717">
        <f t="shared" si="32"/>
        <v>28213.46406</v>
      </c>
      <c r="BB28" s="717">
        <f t="shared" si="33"/>
        <v>27688.63837</v>
      </c>
      <c r="BC28" s="717">
        <f>(AW28/$AW$88)*'Combined Scenario II - CI'!$D$204</f>
        <v>125064.0485</v>
      </c>
      <c r="BD28" s="717">
        <f>(AX28/$AX$88)*'Combined Scenario II - CI'!$D$204</f>
        <v>123988.7275</v>
      </c>
      <c r="BE28" s="717">
        <f>(AY28/$AY$88)*'Combined Scenario II - CI'!$D$204</f>
        <v>122880.9422</v>
      </c>
      <c r="BF28" s="717">
        <f>(AT28/$AT$88)*'Combined Scenario II - CI'!$D$213</f>
        <v>164843.1829</v>
      </c>
      <c r="BG28" s="717">
        <f>(AU28/$AU$88)*'Cost Distribution'!$B$22</f>
        <v>163663.185</v>
      </c>
      <c r="BH28" s="717">
        <f>(AV28/$AV$88)*'Cost Distribution'!$B$22</f>
        <v>162434.7893</v>
      </c>
    </row>
    <row r="29" ht="14.25" customHeight="1">
      <c r="A29" s="269" t="s">
        <v>163</v>
      </c>
      <c r="B29" s="269" t="s">
        <v>171</v>
      </c>
      <c r="C29" s="269">
        <v>1811050.0</v>
      </c>
      <c r="D29" s="269" t="s">
        <v>479</v>
      </c>
      <c r="E29" s="269" t="s">
        <v>190</v>
      </c>
      <c r="F29" s="269">
        <v>2307.2189682756098</v>
      </c>
      <c r="G29" s="259">
        <v>1230674.778</v>
      </c>
      <c r="H29" s="132">
        <v>19515.371199999998</v>
      </c>
      <c r="I29" s="259">
        <f t="shared" si="3"/>
        <v>63.06181755</v>
      </c>
      <c r="J29" s="263">
        <v>394846.1352</v>
      </c>
      <c r="K29" s="263">
        <v>98711.5338</v>
      </c>
      <c r="L29" s="263">
        <f t="shared" si="4"/>
        <v>493557.669</v>
      </c>
      <c r="M29" s="259">
        <f>VLOOKUP(C29,'Appendix A -  Costs'!$A$2:$G$141,7,0)</f>
        <v>149230.9138</v>
      </c>
      <c r="N29" s="259">
        <f t="shared" si="5"/>
        <v>7.646839624</v>
      </c>
      <c r="O29" s="263">
        <f t="shared" si="6"/>
        <v>642788.5828</v>
      </c>
      <c r="P29" s="259">
        <f t="shared" si="7"/>
        <v>32.93755349</v>
      </c>
      <c r="Q29" s="259">
        <f t="shared" si="8"/>
        <v>737117.109</v>
      </c>
      <c r="R29" s="259">
        <f t="shared" ref="R29:S29" si="91">Q29/H29</f>
        <v>37.77110368</v>
      </c>
      <c r="S29" s="526">
        <f t="shared" si="91"/>
        <v>0.5989536165</v>
      </c>
      <c r="T29" s="259">
        <f t="shared" si="10"/>
        <v>587886.1952</v>
      </c>
      <c r="U29" s="259">
        <f t="shared" si="11"/>
        <v>30.12426406</v>
      </c>
      <c r="V29" s="526">
        <f t="shared" si="12"/>
        <v>0.4776941932</v>
      </c>
      <c r="W29" s="527">
        <f t="shared" si="13"/>
        <v>75994.14818</v>
      </c>
      <c r="X29" s="528">
        <f t="shared" ref="X29:X30" si="94">W29*0.255</f>
        <v>19378.50779</v>
      </c>
      <c r="Y29" s="528">
        <f>VLOOKUP(C29,'Warehouse Order &amp; Sales Handlin'!$B$2:$J$141,9,0)</f>
        <v>6091.637397</v>
      </c>
      <c r="Z29" s="528">
        <f>VLOOKUP(C29,'Warehouse Order &amp; Sales Handlin'!$B$2:$K$141,10,0)</f>
        <v>291.408</v>
      </c>
      <c r="AA29" s="528">
        <f>VLOOKUP(C29,'Freight Cost'!$AR$2:$AS$141,2,0)</f>
        <v>49704.192</v>
      </c>
      <c r="AB29" s="528">
        <f>(AR29/VLOOKUP(A29,'Combined Scenario II - CI'!$A$176:$F$185,6,0))*VLOOKUP(A29,'Combined Scenario II - CI'!$A$162:$V$171,22,0)</f>
        <v>337.4371096</v>
      </c>
      <c r="AC29" s="528">
        <f t="shared" si="15"/>
        <v>75803.18229</v>
      </c>
      <c r="AD29" s="528">
        <f t="shared" si="16"/>
        <v>3.884280833</v>
      </c>
      <c r="AE29" s="528">
        <f t="shared" si="17"/>
        <v>7.646264363</v>
      </c>
      <c r="AF29" s="528">
        <f t="shared" si="18"/>
        <v>149219.6873</v>
      </c>
      <c r="AG29" s="528">
        <f t="shared" si="19"/>
        <v>718580.5386</v>
      </c>
      <c r="AH29" s="528">
        <f t="shared" si="20"/>
        <v>512094.2394</v>
      </c>
      <c r="AI29" s="528">
        <f t="shared" ref="AI29:AJ29" si="92">AH29/H29</f>
        <v>26.24055849</v>
      </c>
      <c r="AJ29" s="526">
        <f t="shared" si="92"/>
        <v>0.4161085029</v>
      </c>
      <c r="AK29" s="526" t="str">
        <f>VLOOKUP(C29,'ABC Analysis Results'!$A$2:$B$140,2,0)</f>
        <v>A</v>
      </c>
      <c r="AL29" s="526" t="str">
        <f>VLOOKUP(C29,'ABC Analysis Results'!$A$2:$C$140,3,0)</f>
        <v>A</v>
      </c>
      <c r="AM29" s="227" t="str">
        <f>VLOOKUP(C29,'Scenario III - Product Substitu'!$C$2:$W$111,21,0)</f>
        <v>#N/A</v>
      </c>
      <c r="AN29" s="856">
        <f>SUMIF('Scenario III - Product Substitu'!$X$2:$X$111,C29,'Scenario III - Product Substitu'!$AG$2:$AG$111)</f>
        <v>1905.86252</v>
      </c>
      <c r="AO29" s="856">
        <f>SUMIF('Scenario III - Product Substitu'!$X$2:$X$111,C29,'Scenario III - Product Substitu'!$AH$2:$AH$111)</f>
        <v>1486.0404</v>
      </c>
      <c r="AP29" s="856">
        <f>SUMIF('Scenario III - Product Substitu'!$X$2:$X$111,C29,'Scenario III - Product Substitu'!$AI$2:$AI$111)</f>
        <v>1066.21828</v>
      </c>
      <c r="AQ29" s="856">
        <f t="shared" si="22"/>
        <v>21421.23372</v>
      </c>
      <c r="AR29" s="856">
        <f t="shared" si="23"/>
        <v>21001.4116</v>
      </c>
      <c r="AS29" s="856">
        <f t="shared" si="24"/>
        <v>20581.58948</v>
      </c>
      <c r="AT29" s="717">
        <f t="shared" si="25"/>
        <v>1350861.933</v>
      </c>
      <c r="AU29" s="717">
        <f t="shared" si="26"/>
        <v>1324387.187</v>
      </c>
      <c r="AV29" s="717">
        <f t="shared" si="27"/>
        <v>1297912.441</v>
      </c>
      <c r="AW29" s="717">
        <f t="shared" si="28"/>
        <v>541758.2927</v>
      </c>
      <c r="AX29" s="717">
        <f t="shared" si="29"/>
        <v>531140.6915</v>
      </c>
      <c r="AY29" s="717">
        <f t="shared" si="30"/>
        <v>520523.0904</v>
      </c>
      <c r="AZ29" s="717">
        <f t="shared" si="31"/>
        <v>83206.08755</v>
      </c>
      <c r="BA29" s="717">
        <f t="shared" si="32"/>
        <v>81575.38053</v>
      </c>
      <c r="BB29" s="717">
        <f t="shared" si="33"/>
        <v>79944.67352</v>
      </c>
      <c r="BC29" s="717">
        <f>(AW29/$AW$88)*'Combined Scenario II - CI'!$D$204</f>
        <v>176247.9379</v>
      </c>
      <c r="BD29" s="717">
        <f>(AX29/$AX$88)*'Combined Scenario II - CI'!$D$204</f>
        <v>174494.715</v>
      </c>
      <c r="BE29" s="717">
        <f>(AY29/$AY$88)*'Combined Scenario II - CI'!$D$204</f>
        <v>172691.0562</v>
      </c>
      <c r="BF29" s="717">
        <f>(AT29/$AT$88)*'Combined Scenario II - CI'!$D$213</f>
        <v>342496.7745</v>
      </c>
      <c r="BG29" s="717">
        <f>(AU29/$AU$88)*'Cost Distribution'!$B$22</f>
        <v>339582.2695</v>
      </c>
      <c r="BH29" s="717">
        <f>(AV29/$AV$88)*'Cost Distribution'!$B$22</f>
        <v>336556.7424</v>
      </c>
    </row>
    <row r="30" ht="14.25" customHeight="1">
      <c r="A30" s="269" t="s">
        <v>163</v>
      </c>
      <c r="B30" s="269" t="s">
        <v>173</v>
      </c>
      <c r="C30" s="269">
        <v>1811052.0</v>
      </c>
      <c r="D30" s="269" t="s">
        <v>479</v>
      </c>
      <c r="E30" s="269" t="s">
        <v>190</v>
      </c>
      <c r="F30" s="269">
        <v>2692.3951552088674</v>
      </c>
      <c r="G30" s="259">
        <v>430584.952</v>
      </c>
      <c r="H30" s="132">
        <v>8259.1135</v>
      </c>
      <c r="I30" s="259">
        <f t="shared" si="3"/>
        <v>52.13452412</v>
      </c>
      <c r="J30" s="263">
        <v>158227.6608</v>
      </c>
      <c r="K30" s="263">
        <v>40381.0176</v>
      </c>
      <c r="L30" s="263">
        <f t="shared" si="4"/>
        <v>198608.6784</v>
      </c>
      <c r="M30" s="259">
        <f>VLOOKUP(C30,'Appendix A -  Costs'!$A$2:$G$141,7,0)</f>
        <v>60050.84395</v>
      </c>
      <c r="N30" s="259">
        <f t="shared" si="5"/>
        <v>7.270858301</v>
      </c>
      <c r="O30" s="263">
        <f t="shared" si="6"/>
        <v>258659.5223</v>
      </c>
      <c r="P30" s="259">
        <f t="shared" si="7"/>
        <v>31.31807334</v>
      </c>
      <c r="Q30" s="259">
        <f t="shared" si="8"/>
        <v>231976.2736</v>
      </c>
      <c r="R30" s="259">
        <f t="shared" ref="R30:S30" si="93">Q30/H30</f>
        <v>28.08730908</v>
      </c>
      <c r="S30" s="526">
        <f t="shared" si="93"/>
        <v>0.5387468199</v>
      </c>
      <c r="T30" s="259">
        <f t="shared" si="10"/>
        <v>171925.4297</v>
      </c>
      <c r="U30" s="259">
        <f t="shared" si="11"/>
        <v>20.81645078</v>
      </c>
      <c r="V30" s="526">
        <f t="shared" si="12"/>
        <v>0.399283414</v>
      </c>
      <c r="W30" s="527">
        <f t="shared" si="13"/>
        <v>84320.62894</v>
      </c>
      <c r="X30" s="528">
        <f t="shared" si="94"/>
        <v>21501.76038</v>
      </c>
      <c r="Y30" s="528">
        <f>VLOOKUP(C30,'Warehouse Order &amp; Sales Handlin'!$B$2:$J$141,9,0)</f>
        <v>2978.694861</v>
      </c>
      <c r="Z30" s="528">
        <f>VLOOKUP(C30,'Warehouse Order &amp; Sales Handlin'!$B$2:$K$141,10,0)</f>
        <v>297.402</v>
      </c>
      <c r="AA30" s="528">
        <f>VLOOKUP(C30,'Freight Cost'!$AR$2:$AS$141,2,0)</f>
        <v>21150.72</v>
      </c>
      <c r="AB30" s="528">
        <f>(AR30/VLOOKUP(A30,'Combined Scenario II - CI'!$A$176:$F$185,6,0))*VLOOKUP(A30,'Combined Scenario II - CI'!$A$162:$V$171,22,0)</f>
        <v>132.7020983</v>
      </c>
      <c r="AC30" s="528">
        <f t="shared" si="15"/>
        <v>46061.27934</v>
      </c>
      <c r="AD30" s="528">
        <f t="shared" si="16"/>
        <v>5.577024621</v>
      </c>
      <c r="AE30" s="528">
        <f t="shared" si="17"/>
        <v>7.270643194</v>
      </c>
      <c r="AF30" s="528">
        <f t="shared" si="18"/>
        <v>60049.06736</v>
      </c>
      <c r="AG30" s="528">
        <f t="shared" si="19"/>
        <v>304719.0251</v>
      </c>
      <c r="AH30" s="528">
        <f t="shared" si="20"/>
        <v>125865.9269</v>
      </c>
      <c r="AI30" s="528">
        <f t="shared" ref="AI30:AJ30" si="95">AH30/H30</f>
        <v>15.23964126</v>
      </c>
      <c r="AJ30" s="526">
        <f t="shared" si="95"/>
        <v>0.2923138078</v>
      </c>
      <c r="AK30" s="526" t="str">
        <f>VLOOKUP(C30,'ABC Analysis Results'!$A$2:$B$140,2,0)</f>
        <v>A</v>
      </c>
      <c r="AL30" s="526" t="str">
        <f>VLOOKUP(C30,'ABC Analysis Results'!$A$2:$C$140,3,0)</f>
        <v>B</v>
      </c>
      <c r="AM30" s="227" t="str">
        <f>VLOOKUP(C30,'Scenario III - Product Substitu'!$C$2:$W$111,21,0)</f>
        <v>K</v>
      </c>
      <c r="AN30" s="856">
        <f>SUMIF('Scenario III - Product Substitu'!$X$2:$X$111,C30,'Scenario III - Product Substitu'!$AG$2:$AG$111)</f>
        <v>0</v>
      </c>
      <c r="AO30" s="856">
        <f>SUMIF('Scenario III - Product Substitu'!$X$2:$X$111,C30,'Scenario III - Product Substitu'!$AH$2:$AH$111)</f>
        <v>0</v>
      </c>
      <c r="AP30" s="856">
        <f>SUMIF('Scenario III - Product Substitu'!$X$2:$X$111,C30,'Scenario III - Product Substitu'!$AI$2:$AI$111)</f>
        <v>0</v>
      </c>
      <c r="AQ30" s="856">
        <f t="shared" si="22"/>
        <v>8259.1135</v>
      </c>
      <c r="AR30" s="856">
        <f t="shared" si="23"/>
        <v>8259.1135</v>
      </c>
      <c r="AS30" s="856">
        <f t="shared" si="24"/>
        <v>8259.1135</v>
      </c>
      <c r="AT30" s="717">
        <f t="shared" si="25"/>
        <v>430584.952</v>
      </c>
      <c r="AU30" s="717">
        <f t="shared" si="26"/>
        <v>430584.952</v>
      </c>
      <c r="AV30" s="717">
        <f t="shared" si="27"/>
        <v>430584.952</v>
      </c>
      <c r="AW30" s="717">
        <f t="shared" si="28"/>
        <v>198608.6784</v>
      </c>
      <c r="AX30" s="717">
        <f t="shared" si="29"/>
        <v>198608.6784</v>
      </c>
      <c r="AY30" s="717">
        <f t="shared" si="30"/>
        <v>198608.6784</v>
      </c>
      <c r="AZ30" s="717">
        <f t="shared" si="31"/>
        <v>46061.27934</v>
      </c>
      <c r="BA30" s="717">
        <f t="shared" si="32"/>
        <v>46061.27934</v>
      </c>
      <c r="BB30" s="717">
        <f t="shared" si="33"/>
        <v>46061.27934</v>
      </c>
      <c r="BC30" s="717">
        <f>(AW30/$AW$88)*'Combined Scenario II - CI'!$D$204</f>
        <v>64612.52276</v>
      </c>
      <c r="BD30" s="717">
        <f>(AX30/$AX$88)*'Combined Scenario II - CI'!$D$204</f>
        <v>65248.55897</v>
      </c>
      <c r="BE30" s="717">
        <f>(AY30/$AY$88)*'Combined Scenario II - CI'!$D$204</f>
        <v>65891.29872</v>
      </c>
      <c r="BF30" s="717">
        <f>(AT30/$AT$88)*'Combined Scenario II - CI'!$D$213</f>
        <v>109170.2665</v>
      </c>
      <c r="BG30" s="717">
        <f>(AU30/$AU$88)*'Cost Distribution'!$B$22</f>
        <v>110405.0361</v>
      </c>
      <c r="BH30" s="717">
        <f>(AV30/$AV$88)*'Cost Distribution'!$B$22</f>
        <v>111653.3475</v>
      </c>
    </row>
    <row r="31" ht="14.25" customHeight="1">
      <c r="A31" s="269" t="s">
        <v>163</v>
      </c>
      <c r="B31" s="269" t="s">
        <v>174</v>
      </c>
      <c r="C31" s="269">
        <v>1811053.0</v>
      </c>
      <c r="D31" s="269" t="s">
        <v>479</v>
      </c>
      <c r="E31" s="269" t="s">
        <v>188</v>
      </c>
      <c r="F31" s="269">
        <v>653.43404250078</v>
      </c>
      <c r="G31" s="259">
        <v>233078.466</v>
      </c>
      <c r="H31" s="132">
        <v>3422.1032999999998</v>
      </c>
      <c r="I31" s="259">
        <f t="shared" si="3"/>
        <v>68.10971077</v>
      </c>
      <c r="J31" s="263">
        <v>66243.43440000001</v>
      </c>
      <c r="K31" s="263">
        <v>17229.984200000003</v>
      </c>
      <c r="L31" s="263">
        <f t="shared" si="4"/>
        <v>83473.4186</v>
      </c>
      <c r="M31" s="259">
        <f>VLOOKUP(C31,'Appendix A -  Costs'!$A$2:$G$141,7,0)</f>
        <v>25238.82277</v>
      </c>
      <c r="N31" s="259">
        <f t="shared" si="5"/>
        <v>7.375236968</v>
      </c>
      <c r="O31" s="263">
        <f t="shared" si="6"/>
        <v>108712.2414</v>
      </c>
      <c r="P31" s="259">
        <f t="shared" si="7"/>
        <v>31.76766796</v>
      </c>
      <c r="Q31" s="259">
        <f t="shared" si="8"/>
        <v>149605.0474</v>
      </c>
      <c r="R31" s="259">
        <f t="shared" ref="R31:S31" si="96">Q31/H31</f>
        <v>43.71727978</v>
      </c>
      <c r="S31" s="526">
        <f t="shared" si="96"/>
        <v>0.6418655913</v>
      </c>
      <c r="T31" s="259">
        <f t="shared" si="10"/>
        <v>124366.2246</v>
      </c>
      <c r="U31" s="259">
        <f t="shared" si="11"/>
        <v>36.34204281</v>
      </c>
      <c r="V31" s="526">
        <f t="shared" si="12"/>
        <v>0.5335809299</v>
      </c>
      <c r="W31" s="527">
        <f t="shared" si="13"/>
        <v>20758.0757</v>
      </c>
      <c r="X31" s="528">
        <f>W31*0.275</f>
        <v>5708.470817</v>
      </c>
      <c r="Y31" s="528">
        <f>VLOOKUP(C31,'Warehouse Order &amp; Sales Handlin'!$B$2:$J$141,9,0)</f>
        <v>3206.228536</v>
      </c>
      <c r="Z31" s="528">
        <f>VLOOKUP(C31,'Warehouse Order &amp; Sales Handlin'!$B$2:$K$141,10,0)</f>
        <v>693.198</v>
      </c>
      <c r="AA31" s="528">
        <f>VLOOKUP(C31,'Freight Cost'!$AR$2:$AS$141,2,0)</f>
        <v>5816.448</v>
      </c>
      <c r="AB31" s="528">
        <f>(AR31/VLOOKUP(A31,'Combined Scenario II - CI'!$A$176:$F$185,6,0))*VLOOKUP(A31,'Combined Scenario II - CI'!$A$162:$V$171,22,0)</f>
        <v>54.98414431</v>
      </c>
      <c r="AC31" s="528">
        <f t="shared" si="15"/>
        <v>15479.3295</v>
      </c>
      <c r="AD31" s="528">
        <f t="shared" si="16"/>
        <v>4.523337883</v>
      </c>
      <c r="AE31" s="528">
        <f t="shared" si="17"/>
        <v>7.375146561</v>
      </c>
      <c r="AF31" s="528">
        <f t="shared" si="18"/>
        <v>25238.51338</v>
      </c>
      <c r="AG31" s="528">
        <f t="shared" si="19"/>
        <v>124191.2615</v>
      </c>
      <c r="AH31" s="528">
        <f t="shared" si="20"/>
        <v>108887.2045</v>
      </c>
      <c r="AI31" s="528">
        <f t="shared" ref="AI31:AJ31" si="97">AH31/H31</f>
        <v>31.81879534</v>
      </c>
      <c r="AJ31" s="526">
        <f t="shared" si="97"/>
        <v>0.4671697321</v>
      </c>
      <c r="AK31" s="526" t="str">
        <f>VLOOKUP(C31,'ABC Analysis Results'!$A$2:$B$140,2,0)</f>
        <v>B</v>
      </c>
      <c r="AL31" s="526" t="str">
        <f>VLOOKUP(C31,'ABC Analysis Results'!$A$2:$C$140,3,0)</f>
        <v>B</v>
      </c>
      <c r="AM31" s="227" t="str">
        <f>VLOOKUP(C31,'Scenario III - Product Substitu'!$C$2:$W$111,21,0)</f>
        <v>K</v>
      </c>
      <c r="AN31" s="856">
        <f>SUMIF('Scenario III - Product Substitu'!$X$2:$X$111,C31,'Scenario III - Product Substitu'!$AG$2:$AG$111)</f>
        <v>0</v>
      </c>
      <c r="AO31" s="856">
        <f>SUMIF('Scenario III - Product Substitu'!$X$2:$X$111,C31,'Scenario III - Product Substitu'!$AH$2:$AH$111)</f>
        <v>0</v>
      </c>
      <c r="AP31" s="856">
        <f>SUMIF('Scenario III - Product Substitu'!$X$2:$X$111,C31,'Scenario III - Product Substitu'!$AI$2:$AI$111)</f>
        <v>0</v>
      </c>
      <c r="AQ31" s="856">
        <f t="shared" si="22"/>
        <v>3422.1033</v>
      </c>
      <c r="AR31" s="856">
        <f t="shared" si="23"/>
        <v>3422.1033</v>
      </c>
      <c r="AS31" s="856">
        <f t="shared" si="24"/>
        <v>3422.1033</v>
      </c>
      <c r="AT31" s="717">
        <f t="shared" si="25"/>
        <v>233078.466</v>
      </c>
      <c r="AU31" s="717">
        <f t="shared" si="26"/>
        <v>233078.466</v>
      </c>
      <c r="AV31" s="717">
        <f t="shared" si="27"/>
        <v>233078.466</v>
      </c>
      <c r="AW31" s="717">
        <f t="shared" si="28"/>
        <v>83473.4186</v>
      </c>
      <c r="AX31" s="717">
        <f t="shared" si="29"/>
        <v>83473.4186</v>
      </c>
      <c r="AY31" s="717">
        <f t="shared" si="30"/>
        <v>83473.4186</v>
      </c>
      <c r="AZ31" s="717">
        <f t="shared" si="31"/>
        <v>15479.3295</v>
      </c>
      <c r="BA31" s="717">
        <f t="shared" si="32"/>
        <v>15479.3295</v>
      </c>
      <c r="BB31" s="717">
        <f t="shared" si="33"/>
        <v>15479.3295</v>
      </c>
      <c r="BC31" s="717">
        <f>(AW31/$AW$88)*'Combined Scenario II - CI'!$D$204</f>
        <v>27156.05482</v>
      </c>
      <c r="BD31" s="717">
        <f>(AX31/$AX$88)*'Combined Scenario II - CI'!$D$204</f>
        <v>27423.37505</v>
      </c>
      <c r="BE31" s="717">
        <f>(AY31/$AY$88)*'Combined Scenario II - CI'!$D$204</f>
        <v>27693.51271</v>
      </c>
      <c r="BF31" s="717">
        <f>(AT31/$AT$88)*'Combined Scenario II - CI'!$D$213</f>
        <v>59094.58316</v>
      </c>
      <c r="BG31" s="717">
        <f>(AU31/$AU$88)*'Cost Distribution'!$B$22</f>
        <v>59762.97207</v>
      </c>
      <c r="BH31" s="717">
        <f>(AV31/$AV$88)*'Cost Distribution'!$B$22</f>
        <v>60438.69122</v>
      </c>
    </row>
    <row r="32" ht="14.25" customHeight="1">
      <c r="A32" s="269" t="s">
        <v>163</v>
      </c>
      <c r="B32" s="269" t="s">
        <v>175</v>
      </c>
      <c r="C32" s="269">
        <v>1811054.0</v>
      </c>
      <c r="D32" s="269" t="s">
        <v>479</v>
      </c>
      <c r="E32" s="269" t="s">
        <v>110</v>
      </c>
      <c r="F32" s="269">
        <v>328.6506622440622</v>
      </c>
      <c r="G32" s="259">
        <v>1162854.84</v>
      </c>
      <c r="H32" s="132">
        <v>13761.659799999998</v>
      </c>
      <c r="I32" s="259">
        <f t="shared" si="3"/>
        <v>84.49960665</v>
      </c>
      <c r="J32" s="263">
        <v>384627.83040000004</v>
      </c>
      <c r="K32" s="263">
        <v>92271.828</v>
      </c>
      <c r="L32" s="263">
        <f t="shared" si="4"/>
        <v>476899.6584</v>
      </c>
      <c r="M32" s="259">
        <f>VLOOKUP(C32,'Appendix A -  Costs'!$A$2:$G$141,7,0)</f>
        <v>144194.2376</v>
      </c>
      <c r="N32" s="259">
        <f t="shared" si="5"/>
        <v>10.47796848</v>
      </c>
      <c r="O32" s="263">
        <f t="shared" si="6"/>
        <v>621093.896</v>
      </c>
      <c r="P32" s="259">
        <f t="shared" si="7"/>
        <v>45.13219372</v>
      </c>
      <c r="Q32" s="259">
        <f t="shared" si="8"/>
        <v>685955.1816</v>
      </c>
      <c r="R32" s="259">
        <f t="shared" ref="R32:S32" si="98">Q32/H32</f>
        <v>49.84538141</v>
      </c>
      <c r="S32" s="526">
        <f t="shared" si="98"/>
        <v>0.5898889165</v>
      </c>
      <c r="T32" s="259">
        <f t="shared" si="10"/>
        <v>541760.944</v>
      </c>
      <c r="U32" s="259">
        <f t="shared" si="11"/>
        <v>39.36741293</v>
      </c>
      <c r="V32" s="526">
        <f t="shared" si="12"/>
        <v>0.4658887123</v>
      </c>
      <c r="W32" s="527">
        <f t="shared" si="13"/>
        <v>14832.72535</v>
      </c>
      <c r="X32" s="528">
        <f>W32*0.245</f>
        <v>3634.017712</v>
      </c>
      <c r="Y32" s="528">
        <f>VLOOKUP(C32,'Warehouse Order &amp; Sales Handlin'!$B$2:$J$141,9,0)</f>
        <v>8465.532196</v>
      </c>
      <c r="Z32" s="528">
        <f>VLOOKUP(C32,'Warehouse Order &amp; Sales Handlin'!$B$2:$K$141,10,0)</f>
        <v>2017.237806</v>
      </c>
      <c r="AA32" s="528">
        <f>VLOOKUP(C32,'Freight Cost'!$AR$2:$AS$141,2,0)</f>
        <v>46884.096</v>
      </c>
      <c r="AB32" s="528">
        <f>(AR32/VLOOKUP(A32,'Combined Scenario II - CI'!$A$176:$F$185,6,0))*VLOOKUP(A32,'Combined Scenario II - CI'!$A$162:$V$171,22,0)</f>
        <v>242.0767911</v>
      </c>
      <c r="AC32" s="528">
        <f t="shared" si="15"/>
        <v>61242.9605</v>
      </c>
      <c r="AD32" s="528">
        <f t="shared" si="16"/>
        <v>4.450259736</v>
      </c>
      <c r="AE32" s="528">
        <f t="shared" si="17"/>
        <v>10.477403</v>
      </c>
      <c r="AF32" s="528">
        <f t="shared" si="18"/>
        <v>144186.4556</v>
      </c>
      <c r="AG32" s="528">
        <f t="shared" si="19"/>
        <v>682329.0745</v>
      </c>
      <c r="AH32" s="528">
        <f t="shared" si="20"/>
        <v>480525.7655</v>
      </c>
      <c r="AI32" s="528">
        <f t="shared" ref="AI32:AJ32" si="99">AH32/H32</f>
        <v>34.91771868</v>
      </c>
      <c r="AJ32" s="526">
        <f t="shared" si="99"/>
        <v>0.4132293636</v>
      </c>
      <c r="AK32" s="526" t="str">
        <f>VLOOKUP(C32,'ABC Analysis Results'!$A$2:$B$140,2,0)</f>
        <v>A</v>
      </c>
      <c r="AL32" s="526" t="str">
        <f>VLOOKUP(C32,'ABC Analysis Results'!$A$2:$C$140,3,0)</f>
        <v>A</v>
      </c>
      <c r="AM32" s="227" t="str">
        <f>VLOOKUP(C32,'Scenario III - Product Substitu'!$C$2:$W$111,21,0)</f>
        <v>#N/A</v>
      </c>
      <c r="AN32" s="856">
        <f>SUMIF('Scenario III - Product Substitu'!$X$2:$X$111,C32,'Scenario III - Product Substitu'!$AG$2:$AG$111)</f>
        <v>1873.54904</v>
      </c>
      <c r="AO32" s="856">
        <f>SUMIF('Scenario III - Product Substitu'!$X$2:$X$111,C32,'Scenario III - Product Substitu'!$AH$2:$AH$111)</f>
        <v>1304.71608</v>
      </c>
      <c r="AP32" s="856">
        <f>SUMIF('Scenario III - Product Substitu'!$X$2:$X$111,C32,'Scenario III - Product Substitu'!$AI$2:$AI$111)</f>
        <v>735.88312</v>
      </c>
      <c r="AQ32" s="856">
        <f t="shared" si="22"/>
        <v>15635.20884</v>
      </c>
      <c r="AR32" s="856">
        <f t="shared" si="23"/>
        <v>15066.37588</v>
      </c>
      <c r="AS32" s="856">
        <f t="shared" si="24"/>
        <v>14497.54292</v>
      </c>
      <c r="AT32" s="717">
        <f t="shared" si="25"/>
        <v>1321168.997</v>
      </c>
      <c r="AU32" s="717">
        <f t="shared" si="26"/>
        <v>1273102.836</v>
      </c>
      <c r="AV32" s="717">
        <f t="shared" si="27"/>
        <v>1225036.674</v>
      </c>
      <c r="AW32" s="717">
        <f t="shared" si="28"/>
        <v>541826.0488</v>
      </c>
      <c r="AX32" s="717">
        <f t="shared" si="29"/>
        <v>522113.5833</v>
      </c>
      <c r="AY32" s="717">
        <f t="shared" si="30"/>
        <v>502401.1178</v>
      </c>
      <c r="AZ32" s="717">
        <f t="shared" si="31"/>
        <v>69580.74036</v>
      </c>
      <c r="BA32" s="717">
        <f t="shared" si="32"/>
        <v>67049.28594</v>
      </c>
      <c r="BB32" s="717">
        <f t="shared" si="33"/>
        <v>64517.83152</v>
      </c>
      <c r="BC32" s="717">
        <f>(AW32/$AW$88)*'Combined Scenario II - CI'!$D$204</f>
        <v>176269.9807</v>
      </c>
      <c r="BD32" s="717">
        <f>(AX32/$AX$88)*'Combined Scenario II - CI'!$D$204</f>
        <v>171529.0551</v>
      </c>
      <c r="BE32" s="717">
        <f>(AY32/$AY$88)*'Combined Scenario II - CI'!$D$204</f>
        <v>166678.8299</v>
      </c>
      <c r="BF32" s="717">
        <f>(AT32/$AT$88)*'Combined Scenario II - CI'!$D$213</f>
        <v>334968.4443</v>
      </c>
      <c r="BG32" s="717">
        <f>(AU32/$AU$88)*'Cost Distribution'!$B$22</f>
        <v>326432.5981</v>
      </c>
      <c r="BH32" s="717">
        <f>(AV32/$AV$88)*'Cost Distribution'!$B$22</f>
        <v>317659.6043</v>
      </c>
    </row>
    <row r="33" ht="14.25" customHeight="1">
      <c r="A33" s="269" t="s">
        <v>163</v>
      </c>
      <c r="B33" s="269" t="s">
        <v>176</v>
      </c>
      <c r="C33" s="269">
        <v>1811055.0</v>
      </c>
      <c r="D33" s="269" t="s">
        <v>479</v>
      </c>
      <c r="E33" s="269" t="s">
        <v>547</v>
      </c>
      <c r="F33" s="269">
        <v>246.98941116041553</v>
      </c>
      <c r="G33" s="259">
        <v>339337.105</v>
      </c>
      <c r="H33" s="132">
        <v>3820.5299999999993</v>
      </c>
      <c r="I33" s="259">
        <f t="shared" si="3"/>
        <v>88.81937977</v>
      </c>
      <c r="J33" s="263">
        <v>117653.53600000001</v>
      </c>
      <c r="K33" s="263">
        <v>28847.742000000002</v>
      </c>
      <c r="L33" s="263">
        <f t="shared" si="4"/>
        <v>146501.278</v>
      </c>
      <c r="M33" s="259">
        <f>VLOOKUP(C33,'Appendix A -  Costs'!$A$2:$G$141,7,0)</f>
        <v>44295.77526</v>
      </c>
      <c r="N33" s="259">
        <f t="shared" si="5"/>
        <v>11.59414407</v>
      </c>
      <c r="O33" s="263">
        <f t="shared" si="6"/>
        <v>190797.0533</v>
      </c>
      <c r="P33" s="259">
        <f t="shared" si="7"/>
        <v>49.93994374</v>
      </c>
      <c r="Q33" s="259">
        <f t="shared" si="8"/>
        <v>192835.827</v>
      </c>
      <c r="R33" s="259">
        <f t="shared" ref="R33:S33" si="100">Q33/H33</f>
        <v>50.47358011</v>
      </c>
      <c r="S33" s="526">
        <f t="shared" si="100"/>
        <v>0.5682721523</v>
      </c>
      <c r="T33" s="259">
        <f t="shared" si="10"/>
        <v>148540.0517</v>
      </c>
      <c r="U33" s="259">
        <f t="shared" si="11"/>
        <v>38.87943603</v>
      </c>
      <c r="V33" s="526">
        <f t="shared" si="12"/>
        <v>0.437735955</v>
      </c>
      <c r="W33" s="527">
        <f t="shared" si="13"/>
        <v>12334.6373</v>
      </c>
      <c r="X33" s="532">
        <f t="shared" ref="X33:X39" si="103">((1/3)*W33*0.275)+((1/3)*W33*0.255)+((1/3)*W33*0.245)</f>
        <v>3186.447969</v>
      </c>
      <c r="Y33" s="528">
        <f>VLOOKUP(C33,'Warehouse Order &amp; Sales Handlin'!$B$2:$J$141,9,0)</f>
        <v>1690.346924</v>
      </c>
      <c r="Z33" s="528">
        <f>VLOOKUP(C33,'Warehouse Order &amp; Sales Handlin'!$B$2:$K$141,10,0)</f>
        <v>193.3296644</v>
      </c>
      <c r="AA33" s="528">
        <f>VLOOKUP(C33,'Freight Cost'!$AR$2:$AS$141,2,0)</f>
        <v>10310.976</v>
      </c>
      <c r="AB33" s="528">
        <f>(AR33/VLOOKUP(A33,'Combined Scenario II - CI'!$A$176:$F$185,6,0))*VLOOKUP(A33,'Combined Scenario II - CI'!$A$162:$V$171,22,0)</f>
        <v>61.38580705</v>
      </c>
      <c r="AC33" s="528">
        <f t="shared" si="15"/>
        <v>15442.48636</v>
      </c>
      <c r="AD33" s="528">
        <f t="shared" si="16"/>
        <v>4.0419749</v>
      </c>
      <c r="AE33" s="528">
        <f t="shared" si="17"/>
        <v>11.5939854</v>
      </c>
      <c r="AF33" s="528">
        <f t="shared" si="18"/>
        <v>44295.16906</v>
      </c>
      <c r="AG33" s="528">
        <f t="shared" si="19"/>
        <v>206238.9334</v>
      </c>
      <c r="AH33" s="528">
        <f t="shared" si="20"/>
        <v>133098.1716</v>
      </c>
      <c r="AI33" s="528">
        <f t="shared" ref="AI33:AJ33" si="101">AH33/H33</f>
        <v>34.8376198</v>
      </c>
      <c r="AJ33" s="526">
        <f t="shared" si="101"/>
        <v>0.3922299378</v>
      </c>
      <c r="AK33" s="526" t="str">
        <f>VLOOKUP(C33,'ABC Analysis Results'!$A$2:$B$140,2,0)</f>
        <v>A</v>
      </c>
      <c r="AL33" s="526" t="str">
        <f>VLOOKUP(C33,'ABC Analysis Results'!$A$2:$C$140,3,0)</f>
        <v>B</v>
      </c>
      <c r="AM33" s="227" t="str">
        <f>VLOOKUP(C33,'Scenario III - Product Substitu'!$C$2:$W$111,21,0)</f>
        <v>K</v>
      </c>
      <c r="AN33" s="856">
        <f>SUMIF('Scenario III - Product Substitu'!$X$2:$X$111,C33,'Scenario III - Product Substitu'!$AG$2:$AG$111)</f>
        <v>0</v>
      </c>
      <c r="AO33" s="856">
        <f>SUMIF('Scenario III - Product Substitu'!$X$2:$X$111,C33,'Scenario III - Product Substitu'!$AH$2:$AH$111)</f>
        <v>0</v>
      </c>
      <c r="AP33" s="856">
        <f>SUMIF('Scenario III - Product Substitu'!$X$2:$X$111,C33,'Scenario III - Product Substitu'!$AI$2:$AI$111)</f>
        <v>0</v>
      </c>
      <c r="AQ33" s="856">
        <f t="shared" si="22"/>
        <v>3820.53</v>
      </c>
      <c r="AR33" s="856">
        <f t="shared" si="23"/>
        <v>3820.53</v>
      </c>
      <c r="AS33" s="856">
        <f t="shared" si="24"/>
        <v>3820.53</v>
      </c>
      <c r="AT33" s="717">
        <f t="shared" si="25"/>
        <v>339337.105</v>
      </c>
      <c r="AU33" s="717">
        <f t="shared" si="26"/>
        <v>339337.105</v>
      </c>
      <c r="AV33" s="717">
        <f t="shared" si="27"/>
        <v>339337.105</v>
      </c>
      <c r="AW33" s="717">
        <f t="shared" si="28"/>
        <v>146501.278</v>
      </c>
      <c r="AX33" s="717">
        <f t="shared" si="29"/>
        <v>146501.278</v>
      </c>
      <c r="AY33" s="717">
        <f t="shared" si="30"/>
        <v>146501.278</v>
      </c>
      <c r="AZ33" s="717">
        <f t="shared" si="31"/>
        <v>15442.48636</v>
      </c>
      <c r="BA33" s="717">
        <f t="shared" si="32"/>
        <v>15442.48636</v>
      </c>
      <c r="BB33" s="717">
        <f t="shared" si="33"/>
        <v>15442.48636</v>
      </c>
      <c r="BC33" s="717">
        <f>(AW33/$AW$88)*'Combined Scenario II - CI'!$D$204</f>
        <v>47660.6422</v>
      </c>
      <c r="BD33" s="717">
        <f>(AX33/$AX$88)*'Combined Scenario II - CI'!$D$204</f>
        <v>48129.80658</v>
      </c>
      <c r="BE33" s="717">
        <f>(AY33/$AY$88)*'Combined Scenario II - CI'!$D$204</f>
        <v>48603.91574</v>
      </c>
      <c r="BF33" s="717">
        <f>(AT33/$AT$88)*'Combined Scenario II - CI'!$D$213</f>
        <v>86035.33872</v>
      </c>
      <c r="BG33" s="717">
        <f>(AU33/$AU$88)*'Cost Distribution'!$B$22</f>
        <v>87008.44088</v>
      </c>
      <c r="BH33" s="717">
        <f>(AV33/$AV$88)*'Cost Distribution'!$B$22</f>
        <v>87992.21507</v>
      </c>
    </row>
    <row r="34" ht="14.25" customHeight="1">
      <c r="A34" s="275" t="s">
        <v>163</v>
      </c>
      <c r="B34" s="275" t="s">
        <v>178</v>
      </c>
      <c r="C34" s="275">
        <v>1811056.0</v>
      </c>
      <c r="D34" s="275" t="s">
        <v>479</v>
      </c>
      <c r="E34" s="275" t="s">
        <v>547</v>
      </c>
      <c r="F34" s="275">
        <v>786.6952979428544</v>
      </c>
      <c r="G34" s="279">
        <v>183942.792</v>
      </c>
      <c r="H34" s="135">
        <v>2545.9125999999997</v>
      </c>
      <c r="I34" s="279">
        <f t="shared" si="3"/>
        <v>72.25023828</v>
      </c>
      <c r="J34" s="281">
        <v>56243.93280000001</v>
      </c>
      <c r="K34" s="281">
        <v>12968.868000000002</v>
      </c>
      <c r="L34" s="281">
        <f t="shared" si="4"/>
        <v>69212.8008</v>
      </c>
      <c r="M34" s="259">
        <f>VLOOKUP(C34,'Appendix A -  Costs'!$A$2:$G$141,7,0)</f>
        <v>20927.01655</v>
      </c>
      <c r="N34" s="279">
        <f t="shared" si="5"/>
        <v>8.219848769</v>
      </c>
      <c r="O34" s="281">
        <f t="shared" si="6"/>
        <v>90139.81735</v>
      </c>
      <c r="P34" s="279">
        <f t="shared" si="7"/>
        <v>35.40569985</v>
      </c>
      <c r="Q34" s="279">
        <f t="shared" si="8"/>
        <v>114729.9912</v>
      </c>
      <c r="R34" s="279">
        <f t="shared" ref="R34:S34" si="102">Q34/H34</f>
        <v>45.06438721</v>
      </c>
      <c r="S34" s="529">
        <f t="shared" si="102"/>
        <v>0.6237264856</v>
      </c>
      <c r="T34" s="279">
        <f t="shared" si="10"/>
        <v>93802.97465</v>
      </c>
      <c r="U34" s="279">
        <f t="shared" si="11"/>
        <v>36.84453844</v>
      </c>
      <c r="V34" s="529">
        <f t="shared" si="12"/>
        <v>0.5099573276</v>
      </c>
      <c r="W34" s="530">
        <f t="shared" si="13"/>
        <v>27853.49759</v>
      </c>
      <c r="X34" s="533">
        <f t="shared" si="103"/>
        <v>7195.486877</v>
      </c>
      <c r="Y34" s="531">
        <f>VLOOKUP(C34,'Warehouse Order &amp; Sales Handlin'!$B$2:$J$141,9,0)</f>
        <v>4449.677944</v>
      </c>
      <c r="Z34" s="531">
        <f>VLOOKUP(C34,'Warehouse Order &amp; Sales Handlin'!$B$2:$K$141,10,0)</f>
        <v>1150.128</v>
      </c>
      <c r="AA34" s="531">
        <f>VLOOKUP(C34,'Freight Cost'!$AR$2:$AS$141,2,0)</f>
        <v>7138.368</v>
      </c>
      <c r="AB34" s="528">
        <f>(AR34/VLOOKUP(A34,'Combined Scenario II - CI'!$A$176:$F$185,6,0))*VLOOKUP(A34,'Combined Scenario II - CI'!$A$162:$V$171,22,0)</f>
        <v>91.16064688</v>
      </c>
      <c r="AC34" s="528">
        <f t="shared" si="15"/>
        <v>20024.82147</v>
      </c>
      <c r="AD34" s="528">
        <f t="shared" si="16"/>
        <v>7.865478756</v>
      </c>
      <c r="AE34" s="531">
        <f t="shared" si="17"/>
        <v>8.219681713</v>
      </c>
      <c r="AF34" s="531">
        <f t="shared" si="18"/>
        <v>20926.59124</v>
      </c>
      <c r="AG34" s="531">
        <f t="shared" si="19"/>
        <v>110164.2135</v>
      </c>
      <c r="AH34" s="531">
        <f t="shared" si="20"/>
        <v>73778.57849</v>
      </c>
      <c r="AI34" s="531">
        <f t="shared" ref="AI34:AJ34" si="104">AH34/H34</f>
        <v>28.97922674</v>
      </c>
      <c r="AJ34" s="529">
        <f t="shared" si="104"/>
        <v>0.401095241</v>
      </c>
      <c r="AK34" s="529" t="str">
        <f>VLOOKUP(C34,'ABC Analysis Results'!$A$2:$B$140,2,0)</f>
        <v>B</v>
      </c>
      <c r="AL34" s="529" t="str">
        <f>VLOOKUP(C34,'ABC Analysis Results'!$A$2:$C$140,3,0)</f>
        <v>B</v>
      </c>
      <c r="AM34" s="227" t="str">
        <f>VLOOKUP(C34,'Scenario III - Product Substitu'!$C$2:$W$111,21,0)</f>
        <v>K</v>
      </c>
      <c r="AN34" s="856">
        <f>SUMIF('Scenario III - Product Substitu'!$X$2:$X$111,C34,'Scenario III - Product Substitu'!$AG$2:$AG$111)</f>
        <v>3983.19915</v>
      </c>
      <c r="AO34" s="856">
        <f>SUMIF('Scenario III - Product Substitu'!$X$2:$X$111,C34,'Scenario III - Product Substitu'!$AH$2:$AH$111)</f>
        <v>3127.74395</v>
      </c>
      <c r="AP34" s="856">
        <f>SUMIF('Scenario III - Product Substitu'!$X$2:$X$111,C34,'Scenario III - Product Substitu'!$AI$2:$AI$111)</f>
        <v>2272.28875</v>
      </c>
      <c r="AQ34" s="856">
        <f t="shared" si="22"/>
        <v>6529.11175</v>
      </c>
      <c r="AR34" s="856">
        <f t="shared" si="23"/>
        <v>5673.65655</v>
      </c>
      <c r="AS34" s="856">
        <f t="shared" si="24"/>
        <v>4818.20135</v>
      </c>
      <c r="AT34" s="717">
        <f t="shared" si="25"/>
        <v>471729.8797</v>
      </c>
      <c r="AU34" s="717">
        <f t="shared" si="26"/>
        <v>409923.0377</v>
      </c>
      <c r="AV34" s="717">
        <f t="shared" si="27"/>
        <v>348116.1956</v>
      </c>
      <c r="AW34" s="717">
        <f t="shared" si="28"/>
        <v>177499.4597</v>
      </c>
      <c r="AX34" s="717">
        <f t="shared" si="29"/>
        <v>154243.182</v>
      </c>
      <c r="AY34" s="717">
        <f t="shared" si="30"/>
        <v>130986.9044</v>
      </c>
      <c r="AZ34" s="717">
        <f t="shared" si="31"/>
        <v>51354.58976</v>
      </c>
      <c r="BA34" s="717">
        <f t="shared" si="32"/>
        <v>44626.02506</v>
      </c>
      <c r="BB34" s="717">
        <f t="shared" si="33"/>
        <v>37897.46036</v>
      </c>
      <c r="BC34" s="717">
        <f>(AW34/$AW$88)*'Combined Scenario II - CI'!$D$204</f>
        <v>57745.14977</v>
      </c>
      <c r="BD34" s="717">
        <f>(AX34/$AX$88)*'Combined Scenario II - CI'!$D$204</f>
        <v>50673.24067</v>
      </c>
      <c r="BE34" s="717">
        <f>(AY34/$AY$88)*'Combined Scenario II - CI'!$D$204</f>
        <v>43456.79813</v>
      </c>
      <c r="BF34" s="717">
        <f>(AT34/$AT$88)*'Combined Scenario II - CI'!$D$213</f>
        <v>119602.1284</v>
      </c>
      <c r="BG34" s="717">
        <f>(AU34/$AU$88)*'Cost Distribution'!$B$22</f>
        <v>105107.1747</v>
      </c>
      <c r="BH34" s="717">
        <f>(AV34/$AV$88)*'Cost Distribution'!$B$22</f>
        <v>90268.6877</v>
      </c>
    </row>
    <row r="35" ht="14.25" customHeight="1">
      <c r="A35" s="269" t="s">
        <v>179</v>
      </c>
      <c r="B35" s="269" t="s">
        <v>180</v>
      </c>
      <c r="C35" s="269">
        <v>1811057.0</v>
      </c>
      <c r="D35" s="269" t="s">
        <v>479</v>
      </c>
      <c r="E35" s="269" t="s">
        <v>547</v>
      </c>
      <c r="F35" s="269">
        <v>432.22428849014005</v>
      </c>
      <c r="G35" s="259">
        <v>290623.31100000005</v>
      </c>
      <c r="H35" s="132">
        <v>3292.8199999999997</v>
      </c>
      <c r="I35" s="259">
        <f t="shared" si="3"/>
        <v>88.25970171</v>
      </c>
      <c r="J35" s="263">
        <v>67887.6616</v>
      </c>
      <c r="K35" s="263">
        <v>16971.9154</v>
      </c>
      <c r="L35" s="263">
        <f t="shared" si="4"/>
        <v>84859.577</v>
      </c>
      <c r="M35" s="259">
        <f>VLOOKUP(C35,'Appendix A -  Costs'!$A$2:$G$141,7,0)</f>
        <v>25657.9383</v>
      </c>
      <c r="N35" s="259">
        <f t="shared" si="5"/>
        <v>7.792086509</v>
      </c>
      <c r="O35" s="263">
        <f t="shared" si="6"/>
        <v>110517.5153</v>
      </c>
      <c r="P35" s="259">
        <f t="shared" si="7"/>
        <v>33.5631815</v>
      </c>
      <c r="Q35" s="259">
        <f t="shared" si="8"/>
        <v>205763.734</v>
      </c>
      <c r="R35" s="259">
        <f t="shared" ref="R35:S35" si="105">Q35/H35</f>
        <v>62.48860673</v>
      </c>
      <c r="S35" s="526">
        <f t="shared" si="105"/>
        <v>0.7080083607</v>
      </c>
      <c r="T35" s="259">
        <f t="shared" si="10"/>
        <v>180105.7957</v>
      </c>
      <c r="U35" s="259">
        <f t="shared" si="11"/>
        <v>54.69652022</v>
      </c>
      <c r="V35" s="526">
        <f t="shared" si="12"/>
        <v>0.6197224685</v>
      </c>
      <c r="W35" s="527">
        <f t="shared" si="13"/>
        <v>14506.82224</v>
      </c>
      <c r="X35" s="532">
        <f t="shared" si="103"/>
        <v>3747.595746</v>
      </c>
      <c r="Y35" s="528">
        <f>VLOOKUP(C35,'Warehouse Order &amp; Sales Handlin'!$B$2:$J$141,9,0)</f>
        <v>2640.620858</v>
      </c>
      <c r="Z35" s="528">
        <f>VLOOKUP(C35,'Warehouse Order &amp; Sales Handlin'!$B$2:$K$141,10,0)</f>
        <v>530.4134831</v>
      </c>
      <c r="AA35" s="528">
        <f>VLOOKUP(C35,'Freight Cost'!$AR$2:$AS$141,2,0)</f>
        <v>8724.672</v>
      </c>
      <c r="AB35" s="528">
        <f>(AR35/VLOOKUP(A35,'Combined Scenario II - CI'!$A$176:$F$185,6,0))*VLOOKUP(A35,'Combined Scenario II - CI'!$A$162:$V$171,22,0)</f>
        <v>2841.663614</v>
      </c>
      <c r="AC35" s="528">
        <f t="shared" si="15"/>
        <v>18484.9657</v>
      </c>
      <c r="AD35" s="528">
        <f t="shared" si="16"/>
        <v>5.613718849</v>
      </c>
      <c r="AE35" s="528">
        <f t="shared" si="17"/>
        <v>7.787150033</v>
      </c>
      <c r="AF35" s="528">
        <f t="shared" si="18"/>
        <v>25641.68337</v>
      </c>
      <c r="AG35" s="528">
        <f t="shared" si="19"/>
        <v>128986.2261</v>
      </c>
      <c r="AH35" s="528">
        <f t="shared" si="20"/>
        <v>161637.0849</v>
      </c>
      <c r="AI35" s="528">
        <f t="shared" ref="AI35:AJ35" si="106">AH35/H35</f>
        <v>49.08773784</v>
      </c>
      <c r="AJ35" s="526">
        <f t="shared" si="106"/>
        <v>0.5561738471</v>
      </c>
      <c r="AK35" s="526" t="str">
        <f>VLOOKUP(C35,'ABC Analysis Results'!$A$2:$B$140,2,0)</f>
        <v>A</v>
      </c>
      <c r="AL35" s="526" t="str">
        <f>VLOOKUP(C35,'ABC Analysis Results'!$A$2:$C$140,3,0)</f>
        <v>A</v>
      </c>
      <c r="AM35" s="227" t="str">
        <f>VLOOKUP(C35,'Scenario III - Product Substitu'!$C$2:$W$111,21,0)</f>
        <v>#N/A</v>
      </c>
      <c r="AN35" s="856">
        <f>SUMIF('Scenario III - Product Substitu'!$X$2:$X$111,C35,'Scenario III - Product Substitu'!$AG$2:$AG$111)</f>
        <v>1127.55807</v>
      </c>
      <c r="AO35" s="856">
        <f>SUMIF('Scenario III - Product Substitu'!$X$2:$X$111,C35,'Scenario III - Product Substitu'!$AH$2:$AH$111)</f>
        <v>876.98961</v>
      </c>
      <c r="AP35" s="856">
        <f>SUMIF('Scenario III - Product Substitu'!$X$2:$X$111,C35,'Scenario III - Product Substitu'!$AI$2:$AI$111)</f>
        <v>626.42115</v>
      </c>
      <c r="AQ35" s="856">
        <f t="shared" si="22"/>
        <v>4420.37807</v>
      </c>
      <c r="AR35" s="856">
        <f t="shared" si="23"/>
        <v>4169.80961</v>
      </c>
      <c r="AS35" s="856">
        <f t="shared" si="24"/>
        <v>3919.24115</v>
      </c>
      <c r="AT35" s="717">
        <f t="shared" si="25"/>
        <v>390141.2499</v>
      </c>
      <c r="AU35" s="717">
        <f t="shared" si="26"/>
        <v>368026.1524</v>
      </c>
      <c r="AV35" s="717">
        <f t="shared" si="27"/>
        <v>345911.0548</v>
      </c>
      <c r="AW35" s="717">
        <f t="shared" si="28"/>
        <v>113917.9831</v>
      </c>
      <c r="AX35" s="717">
        <f t="shared" si="29"/>
        <v>107460.5595</v>
      </c>
      <c r="AY35" s="717">
        <f t="shared" si="30"/>
        <v>101003.136</v>
      </c>
      <c r="AZ35" s="717">
        <f t="shared" si="31"/>
        <v>24814.75969</v>
      </c>
      <c r="BA35" s="717">
        <f t="shared" si="32"/>
        <v>23408.13881</v>
      </c>
      <c r="BB35" s="717">
        <f t="shared" si="33"/>
        <v>22001.51792</v>
      </c>
      <c r="BC35" s="717">
        <f>(AW35/$AW$88)*'Combined Scenario II - CI'!$D$204</f>
        <v>37060.45645</v>
      </c>
      <c r="BD35" s="717">
        <f>(AX35/$AX$88)*'Combined Scenario II - CI'!$D$204</f>
        <v>35303.82818</v>
      </c>
      <c r="BE35" s="717">
        <f>(AY35/$AY$88)*'Combined Scenario II - CI'!$D$204</f>
        <v>33509.24973</v>
      </c>
      <c r="BF35" s="717">
        <f>(AT35/$AT$88)*'Combined Scenario II - CI'!$D$213</f>
        <v>98916.19305</v>
      </c>
      <c r="BG35" s="717">
        <f>(AU35/$AU$88)*'Cost Distribution'!$B$22</f>
        <v>94364.51614</v>
      </c>
      <c r="BH35" s="717">
        <f>(AV35/$AV$88)*'Cost Distribution'!$B$22</f>
        <v>89696.88102</v>
      </c>
    </row>
    <row r="36" ht="14.25" customHeight="1">
      <c r="A36" s="269" t="s">
        <v>179</v>
      </c>
      <c r="B36" s="269" t="s">
        <v>182</v>
      </c>
      <c r="C36" s="269">
        <v>1811058.0</v>
      </c>
      <c r="D36" s="269" t="s">
        <v>479</v>
      </c>
      <c r="E36" s="269" t="s">
        <v>547</v>
      </c>
      <c r="F36" s="269">
        <v>669.6589965869789</v>
      </c>
      <c r="G36" s="259">
        <v>176742.02</v>
      </c>
      <c r="H36" s="132">
        <v>2205.98</v>
      </c>
      <c r="I36" s="259">
        <f t="shared" si="3"/>
        <v>80.11950244</v>
      </c>
      <c r="J36" s="263">
        <v>70492.8488</v>
      </c>
      <c r="K36" s="263">
        <v>18349.942600000002</v>
      </c>
      <c r="L36" s="263">
        <f t="shared" si="4"/>
        <v>88842.7914</v>
      </c>
      <c r="M36" s="259">
        <f>VLOOKUP(C36,'Appendix A -  Costs'!$A$2:$G$141,7,0)</f>
        <v>26862.29346</v>
      </c>
      <c r="N36" s="259">
        <f t="shared" si="5"/>
        <v>12.177034</v>
      </c>
      <c r="O36" s="263">
        <f t="shared" si="6"/>
        <v>115705.0849</v>
      </c>
      <c r="P36" s="259">
        <f t="shared" si="7"/>
        <v>52.45064999</v>
      </c>
      <c r="Q36" s="259">
        <f t="shared" si="8"/>
        <v>87899.2286</v>
      </c>
      <c r="R36" s="259">
        <f t="shared" ref="R36:S36" si="107">Q36/H36</f>
        <v>39.84588645</v>
      </c>
      <c r="S36" s="526">
        <f t="shared" si="107"/>
        <v>0.4973306778</v>
      </c>
      <c r="T36" s="259">
        <f t="shared" si="10"/>
        <v>61036.93514</v>
      </c>
      <c r="U36" s="259">
        <f t="shared" si="11"/>
        <v>27.66885246</v>
      </c>
      <c r="V36" s="526">
        <f t="shared" si="12"/>
        <v>0.3453447864</v>
      </c>
      <c r="W36" s="527">
        <f t="shared" si="13"/>
        <v>35124.04964</v>
      </c>
      <c r="X36" s="532">
        <f t="shared" si="103"/>
        <v>9073.712824</v>
      </c>
      <c r="Y36" s="528">
        <f>VLOOKUP(C36,'Warehouse Order &amp; Sales Handlin'!$B$2:$J$141,9,0)</f>
        <v>1539.84753</v>
      </c>
      <c r="Z36" s="528">
        <f>VLOOKUP(C36,'Warehouse Order &amp; Sales Handlin'!$B$2:$K$141,10,0)</f>
        <v>284.9060703</v>
      </c>
      <c r="AA36" s="528">
        <f>VLOOKUP(C36,'Freight Cost'!$AR$2:$AS$141,2,0)</f>
        <v>6345.216</v>
      </c>
      <c r="AB36" s="528">
        <f>(AR36/VLOOKUP(A36,'Combined Scenario II - CI'!$A$176:$F$185,6,0))*VLOOKUP(A36,'Combined Scenario II - CI'!$A$162:$V$171,22,0)</f>
        <v>1503.342763</v>
      </c>
      <c r="AC36" s="528">
        <f t="shared" si="15"/>
        <v>18747.02519</v>
      </c>
      <c r="AD36" s="528">
        <f t="shared" si="16"/>
        <v>8.498275228</v>
      </c>
      <c r="AE36" s="528">
        <f t="shared" si="17"/>
        <v>12.17295278</v>
      </c>
      <c r="AF36" s="528">
        <f t="shared" si="18"/>
        <v>26853.29036</v>
      </c>
      <c r="AG36" s="528">
        <f t="shared" si="19"/>
        <v>134443.107</v>
      </c>
      <c r="AH36" s="528">
        <f t="shared" si="20"/>
        <v>42298.91305</v>
      </c>
      <c r="AI36" s="528">
        <f t="shared" ref="AI36:AJ36" si="108">AH36/H36</f>
        <v>19.17465845</v>
      </c>
      <c r="AJ36" s="526">
        <f t="shared" si="108"/>
        <v>0.2393257305</v>
      </c>
      <c r="AK36" s="526" t="str">
        <f>VLOOKUP(C36,'ABC Analysis Results'!$A$2:$B$140,2,0)</f>
        <v>B</v>
      </c>
      <c r="AL36" s="526" t="str">
        <f>VLOOKUP(C36,'ABC Analysis Results'!$A$2:$C$140,3,0)</f>
        <v>C</v>
      </c>
      <c r="AM36" s="227" t="str">
        <f>VLOOKUP(C36,'Scenario III - Product Substitu'!$C$2:$W$111,21,0)</f>
        <v>K</v>
      </c>
      <c r="AN36" s="856">
        <f>SUMIF('Scenario III - Product Substitu'!$X$2:$X$111,C36,'Scenario III - Product Substitu'!$AG$2:$AG$111)</f>
        <v>0</v>
      </c>
      <c r="AO36" s="856">
        <f>SUMIF('Scenario III - Product Substitu'!$X$2:$X$111,C36,'Scenario III - Product Substitu'!$AH$2:$AH$111)</f>
        <v>0</v>
      </c>
      <c r="AP36" s="856">
        <f>SUMIF('Scenario III - Product Substitu'!$X$2:$X$111,C36,'Scenario III - Product Substitu'!$AI$2:$AI$111)</f>
        <v>0</v>
      </c>
      <c r="AQ36" s="856">
        <f t="shared" si="22"/>
        <v>2205.98</v>
      </c>
      <c r="AR36" s="856">
        <f t="shared" si="23"/>
        <v>2205.98</v>
      </c>
      <c r="AS36" s="856">
        <f t="shared" si="24"/>
        <v>2205.98</v>
      </c>
      <c r="AT36" s="717">
        <f t="shared" si="25"/>
        <v>176742.02</v>
      </c>
      <c r="AU36" s="717">
        <f t="shared" si="26"/>
        <v>176742.02</v>
      </c>
      <c r="AV36" s="717">
        <f t="shared" si="27"/>
        <v>176742.02</v>
      </c>
      <c r="AW36" s="717">
        <f t="shared" si="28"/>
        <v>88842.7914</v>
      </c>
      <c r="AX36" s="717">
        <f t="shared" si="29"/>
        <v>88842.7914</v>
      </c>
      <c r="AY36" s="717">
        <f t="shared" si="30"/>
        <v>88842.7914</v>
      </c>
      <c r="AZ36" s="717">
        <f t="shared" si="31"/>
        <v>18747.02519</v>
      </c>
      <c r="BA36" s="717">
        <f t="shared" si="32"/>
        <v>18747.02519</v>
      </c>
      <c r="BB36" s="717">
        <f t="shared" si="33"/>
        <v>18747.02519</v>
      </c>
      <c r="BC36" s="717">
        <f>(AW36/$AW$88)*'Combined Scenario II - CI'!$D$204</f>
        <v>28902.8502</v>
      </c>
      <c r="BD36" s="717">
        <f>(AX36/$AX$88)*'Combined Scenario II - CI'!$D$204</f>
        <v>29187.36563</v>
      </c>
      <c r="BE36" s="717">
        <f>(AY36/$AY$88)*'Combined Scenario II - CI'!$D$204</f>
        <v>29474.87972</v>
      </c>
      <c r="BF36" s="717">
        <f>(AT36/$AT$88)*'Combined Scenario II - CI'!$D$213</f>
        <v>44811.07233</v>
      </c>
      <c r="BG36" s="717">
        <f>(AU36/$AU$88)*'Cost Distribution'!$B$22</f>
        <v>45317.90768</v>
      </c>
      <c r="BH36" s="717">
        <f>(AV36/$AV$88)*'Cost Distribution'!$B$22</f>
        <v>45830.30151</v>
      </c>
    </row>
    <row r="37" ht="14.25" customHeight="1">
      <c r="A37" s="269" t="s">
        <v>179</v>
      </c>
      <c r="B37" s="269" t="s">
        <v>183</v>
      </c>
      <c r="C37" s="269">
        <v>1811059.0</v>
      </c>
      <c r="D37" s="269" t="s">
        <v>479</v>
      </c>
      <c r="E37" s="269" t="s">
        <v>547</v>
      </c>
      <c r="F37" s="269">
        <v>282.25689586220216</v>
      </c>
      <c r="G37" s="259">
        <v>715805.58</v>
      </c>
      <c r="H37" s="132">
        <v>13665.315999999999</v>
      </c>
      <c r="I37" s="259">
        <f t="shared" si="3"/>
        <v>52.38119484</v>
      </c>
      <c r="J37" s="263">
        <v>273209.1648000001</v>
      </c>
      <c r="K37" s="263">
        <v>62391.51600000001</v>
      </c>
      <c r="L37" s="263">
        <f t="shared" si="4"/>
        <v>335600.6808</v>
      </c>
      <c r="M37" s="259">
        <f>VLOOKUP(C37,'Appendix A -  Costs'!$A$2:$G$141,7,0)</f>
        <v>101471.4174</v>
      </c>
      <c r="N37" s="259">
        <f t="shared" si="5"/>
        <v>7.425471715</v>
      </c>
      <c r="O37" s="263">
        <f t="shared" si="6"/>
        <v>437072.0982</v>
      </c>
      <c r="P37" s="259">
        <f t="shared" si="7"/>
        <v>31.9840462</v>
      </c>
      <c r="Q37" s="259">
        <f t="shared" si="8"/>
        <v>380204.8992</v>
      </c>
      <c r="R37" s="259">
        <f t="shared" ref="R37:S37" si="109">Q37/H37</f>
        <v>27.82262036</v>
      </c>
      <c r="S37" s="526">
        <f t="shared" si="109"/>
        <v>0.5311566574</v>
      </c>
      <c r="T37" s="259">
        <f t="shared" si="10"/>
        <v>278733.4818</v>
      </c>
      <c r="U37" s="259">
        <f t="shared" si="11"/>
        <v>20.39714865</v>
      </c>
      <c r="V37" s="526">
        <f t="shared" si="12"/>
        <v>0.3893983081</v>
      </c>
      <c r="W37" s="527">
        <f t="shared" si="13"/>
        <v>9027.717597</v>
      </c>
      <c r="X37" s="532">
        <f t="shared" si="103"/>
        <v>2332.160379</v>
      </c>
      <c r="Y37" s="528">
        <f>VLOOKUP(C37,'Warehouse Order &amp; Sales Handlin'!$B$2:$J$141,9,0)</f>
        <v>5521.370572</v>
      </c>
      <c r="Z37" s="528">
        <f>VLOOKUP(C37,'Warehouse Order &amp; Sales Handlin'!$B$2:$K$141,10,0)</f>
        <v>749.6780415</v>
      </c>
      <c r="AA37" s="528">
        <f>VLOOKUP(C37,'Freight Cost'!$AR$2:$AS$141,2,0)</f>
        <v>34898.688</v>
      </c>
      <c r="AB37" s="528">
        <f>(AR37/VLOOKUP(A37,'Combined Scenario II - CI'!$A$176:$F$185,6,0))*VLOOKUP(A37,'Combined Scenario II - CI'!$A$162:$V$171,22,0)</f>
        <v>9312.710863</v>
      </c>
      <c r="AC37" s="528">
        <f t="shared" si="15"/>
        <v>52814.60786</v>
      </c>
      <c r="AD37" s="528">
        <f t="shared" si="16"/>
        <v>3.864865463</v>
      </c>
      <c r="AE37" s="528">
        <f t="shared" si="17"/>
        <v>7.410055038</v>
      </c>
      <c r="AF37" s="528">
        <f t="shared" si="18"/>
        <v>101260.7437</v>
      </c>
      <c r="AG37" s="528">
        <f t="shared" si="19"/>
        <v>489676.0323</v>
      </c>
      <c r="AH37" s="528">
        <f t="shared" si="20"/>
        <v>226129.5477</v>
      </c>
      <c r="AI37" s="528">
        <f t="shared" ref="AI37:AJ37" si="110">AH37/H37</f>
        <v>16.54769986</v>
      </c>
      <c r="AJ37" s="526">
        <f t="shared" si="110"/>
        <v>0.3159091714</v>
      </c>
      <c r="AK37" s="526" t="str">
        <f>VLOOKUP(C37,'ABC Analysis Results'!$A$2:$B$140,2,0)</f>
        <v>A</v>
      </c>
      <c r="AL37" s="526" t="str">
        <f>VLOOKUP(C37,'ABC Analysis Results'!$A$2:$C$140,3,0)</f>
        <v>A</v>
      </c>
      <c r="AM37" s="227" t="str">
        <f>VLOOKUP(C37,'Scenario III - Product Substitu'!$C$2:$W$111,21,0)</f>
        <v>#N/A</v>
      </c>
      <c r="AN37" s="856">
        <f>SUMIF('Scenario III - Product Substitu'!$X$2:$X$111,C37,'Scenario III - Product Substitu'!$AG$2:$AG$111)</f>
        <v>0</v>
      </c>
      <c r="AO37" s="856">
        <f>SUMIF('Scenario III - Product Substitu'!$X$2:$X$111,C37,'Scenario III - Product Substitu'!$AH$2:$AH$111)</f>
        <v>0</v>
      </c>
      <c r="AP37" s="856">
        <f>SUMIF('Scenario III - Product Substitu'!$X$2:$X$111,C37,'Scenario III - Product Substitu'!$AI$2:$AI$111)</f>
        <v>0</v>
      </c>
      <c r="AQ37" s="856">
        <f t="shared" si="22"/>
        <v>13665.316</v>
      </c>
      <c r="AR37" s="856">
        <f t="shared" si="23"/>
        <v>13665.316</v>
      </c>
      <c r="AS37" s="856">
        <f t="shared" si="24"/>
        <v>13665.316</v>
      </c>
      <c r="AT37" s="717">
        <f t="shared" si="25"/>
        <v>715805.58</v>
      </c>
      <c r="AU37" s="717">
        <f t="shared" si="26"/>
        <v>715805.58</v>
      </c>
      <c r="AV37" s="717">
        <f t="shared" si="27"/>
        <v>715805.58</v>
      </c>
      <c r="AW37" s="717">
        <f t="shared" si="28"/>
        <v>335600.6808</v>
      </c>
      <c r="AX37" s="717">
        <f t="shared" si="29"/>
        <v>335600.6808</v>
      </c>
      <c r="AY37" s="717">
        <f t="shared" si="30"/>
        <v>335600.6808</v>
      </c>
      <c r="AZ37" s="717">
        <f t="shared" si="31"/>
        <v>52814.60786</v>
      </c>
      <c r="BA37" s="717">
        <f t="shared" si="32"/>
        <v>52814.60786</v>
      </c>
      <c r="BB37" s="717">
        <f t="shared" si="33"/>
        <v>52814.60786</v>
      </c>
      <c r="BC37" s="717">
        <f>(AW37/$AW$88)*'Combined Scenario II - CI'!$D$204</f>
        <v>109179.5525</v>
      </c>
      <c r="BD37" s="717">
        <f>(AX37/$AX$88)*'Combined Scenario II - CI'!$D$204</f>
        <v>110254.3</v>
      </c>
      <c r="BE37" s="717">
        <f>(AY37/$AY$88)*'Combined Scenario II - CI'!$D$204</f>
        <v>111340.3749</v>
      </c>
      <c r="BF37" s="717">
        <f>(AT37/$AT$88)*'Combined Scenario II - CI'!$D$213</f>
        <v>181484.9441</v>
      </c>
      <c r="BG37" s="717">
        <f>(AU37/$AU$88)*'Cost Distribution'!$B$22</f>
        <v>183537.6284</v>
      </c>
      <c r="BH37" s="717">
        <f>(AV37/$AV$88)*'Cost Distribution'!$B$22</f>
        <v>185612.8246</v>
      </c>
    </row>
    <row r="38" ht="14.25" customHeight="1">
      <c r="A38" s="269" t="s">
        <v>179</v>
      </c>
      <c r="B38" s="269" t="s">
        <v>184</v>
      </c>
      <c r="C38" s="269">
        <v>1811060.0</v>
      </c>
      <c r="D38" s="269" t="s">
        <v>479</v>
      </c>
      <c r="E38" s="269" t="s">
        <v>547</v>
      </c>
      <c r="F38" s="269">
        <v>183.5525547457805</v>
      </c>
      <c r="G38" s="259">
        <v>812827.494</v>
      </c>
      <c r="H38" s="132">
        <v>15243.134999999998</v>
      </c>
      <c r="I38" s="259">
        <f t="shared" si="3"/>
        <v>53.32416816</v>
      </c>
      <c r="J38" s="263">
        <v>270279.3984</v>
      </c>
      <c r="K38" s="263">
        <v>71089.11260000001</v>
      </c>
      <c r="L38" s="263">
        <f t="shared" si="4"/>
        <v>341368.511</v>
      </c>
      <c r="M38" s="259">
        <f>VLOOKUP(C38,'Appendix A -  Costs'!$A$2:$G$141,7,0)</f>
        <v>103215.3647</v>
      </c>
      <c r="N38" s="259">
        <f t="shared" si="5"/>
        <v>6.77126882</v>
      </c>
      <c r="O38" s="263">
        <f t="shared" si="6"/>
        <v>444583.8757</v>
      </c>
      <c r="P38" s="259">
        <f t="shared" si="7"/>
        <v>29.16617059</v>
      </c>
      <c r="Q38" s="259">
        <f t="shared" si="8"/>
        <v>471458.983</v>
      </c>
      <c r="R38" s="259">
        <f t="shared" ref="R38:S38" si="111">Q38/H38</f>
        <v>30.92926639</v>
      </c>
      <c r="S38" s="526">
        <f t="shared" si="111"/>
        <v>0.5800234201</v>
      </c>
      <c r="T38" s="259">
        <f t="shared" si="10"/>
        <v>368243.6183</v>
      </c>
      <c r="U38" s="259">
        <f t="shared" si="11"/>
        <v>24.15799757</v>
      </c>
      <c r="V38" s="526">
        <f t="shared" si="12"/>
        <v>0.453040308</v>
      </c>
      <c r="W38" s="527">
        <f t="shared" si="13"/>
        <v>5353.525124</v>
      </c>
      <c r="X38" s="532">
        <f t="shared" si="103"/>
        <v>1382.99399</v>
      </c>
      <c r="Y38" s="528">
        <f>VLOOKUP(C38,'Warehouse Order &amp; Sales Handlin'!$B$2:$J$141,9,0)</f>
        <v>8618.045867</v>
      </c>
      <c r="Z38" s="528">
        <f>VLOOKUP(C38,'Warehouse Order &amp; Sales Handlin'!$B$2:$K$141,10,0)</f>
        <v>1904.703635</v>
      </c>
      <c r="AA38" s="528">
        <f>VLOOKUP(C38,'Freight Cost'!$AR$2:$AS$141,2,0)</f>
        <v>38864.448</v>
      </c>
      <c r="AB38" s="528">
        <f>(AR38/VLOOKUP(A38,'Combined Scenario II - CI'!$A$176:$F$185,6,0))*VLOOKUP(A38,'Combined Scenario II - CI'!$A$162:$V$171,22,0)</f>
        <v>10387.97119</v>
      </c>
      <c r="AC38" s="528">
        <f t="shared" si="15"/>
        <v>61158.16268</v>
      </c>
      <c r="AD38" s="528">
        <f t="shared" si="16"/>
        <v>4.012177461</v>
      </c>
      <c r="AE38" s="528">
        <f t="shared" si="17"/>
        <v>6.755587183</v>
      </c>
      <c r="AF38" s="528">
        <f t="shared" si="18"/>
        <v>102976.3274</v>
      </c>
      <c r="AG38" s="528">
        <f t="shared" si="19"/>
        <v>505503.0011</v>
      </c>
      <c r="AH38" s="528">
        <f t="shared" si="20"/>
        <v>307324.4929</v>
      </c>
      <c r="AI38" s="528">
        <f t="shared" ref="AI38:AJ38" si="112">AH38/H38</f>
        <v>20.16150174</v>
      </c>
      <c r="AJ38" s="526">
        <f t="shared" si="112"/>
        <v>0.3780931319</v>
      </c>
      <c r="AK38" s="526" t="str">
        <f>VLOOKUP(C38,'ABC Analysis Results'!$A$2:$B$140,2,0)</f>
        <v>A</v>
      </c>
      <c r="AL38" s="526" t="str">
        <f>VLOOKUP(C38,'ABC Analysis Results'!$A$2:$C$140,3,0)</f>
        <v>A</v>
      </c>
      <c r="AM38" s="227" t="str">
        <f>VLOOKUP(C38,'Scenario III - Product Substitu'!$C$2:$W$111,21,0)</f>
        <v>#N/A</v>
      </c>
      <c r="AN38" s="856">
        <f>SUMIF('Scenario III - Product Substitu'!$X$2:$X$111,C38,'Scenario III - Product Substitu'!$AG$2:$AG$111)</f>
        <v>0</v>
      </c>
      <c r="AO38" s="856">
        <f>SUMIF('Scenario III - Product Substitu'!$X$2:$X$111,C38,'Scenario III - Product Substitu'!$AH$2:$AH$111)</f>
        <v>0</v>
      </c>
      <c r="AP38" s="856">
        <f>SUMIF('Scenario III - Product Substitu'!$X$2:$X$111,C38,'Scenario III - Product Substitu'!$AI$2:$AI$111)</f>
        <v>0</v>
      </c>
      <c r="AQ38" s="856">
        <f t="shared" si="22"/>
        <v>15243.135</v>
      </c>
      <c r="AR38" s="856">
        <f t="shared" si="23"/>
        <v>15243.135</v>
      </c>
      <c r="AS38" s="856">
        <f t="shared" si="24"/>
        <v>15243.135</v>
      </c>
      <c r="AT38" s="717">
        <f t="shared" si="25"/>
        <v>812827.494</v>
      </c>
      <c r="AU38" s="717">
        <f t="shared" si="26"/>
        <v>812827.494</v>
      </c>
      <c r="AV38" s="717">
        <f t="shared" si="27"/>
        <v>812827.494</v>
      </c>
      <c r="AW38" s="717">
        <f t="shared" si="28"/>
        <v>341368.511</v>
      </c>
      <c r="AX38" s="717">
        <f t="shared" si="29"/>
        <v>341368.511</v>
      </c>
      <c r="AY38" s="717">
        <f t="shared" si="30"/>
        <v>341368.511</v>
      </c>
      <c r="AZ38" s="717">
        <f t="shared" si="31"/>
        <v>61158.16268</v>
      </c>
      <c r="BA38" s="717">
        <f t="shared" si="32"/>
        <v>61158.16268</v>
      </c>
      <c r="BB38" s="717">
        <f t="shared" si="33"/>
        <v>61158.16268</v>
      </c>
      <c r="BC38" s="717">
        <f>(AW38/$AW$88)*'Combined Scenario II - CI'!$D$204</f>
        <v>111055.9763</v>
      </c>
      <c r="BD38" s="717">
        <f>(AX38/$AX$88)*'Combined Scenario II - CI'!$D$204</f>
        <v>112149.1951</v>
      </c>
      <c r="BE38" s="717">
        <f>(AY38/$AY$88)*'Combined Scenario II - CI'!$D$204</f>
        <v>113253.9359</v>
      </c>
      <c r="BF38" s="717">
        <f>(AT38/$AT$88)*'Combined Scenario II - CI'!$D$213</f>
        <v>206083.8256</v>
      </c>
      <c r="BG38" s="717">
        <f>(AU38/$AU$88)*'Cost Distribution'!$B$22</f>
        <v>208414.7354</v>
      </c>
      <c r="BH38" s="717">
        <f>(AV38/$AV$88)*'Cost Distribution'!$B$22</f>
        <v>210771.2084</v>
      </c>
    </row>
    <row r="39" ht="14.25" customHeight="1">
      <c r="A39" s="269" t="s">
        <v>179</v>
      </c>
      <c r="B39" s="269" t="s">
        <v>185</v>
      </c>
      <c r="C39" s="269">
        <v>1811061.0</v>
      </c>
      <c r="D39" s="269" t="s">
        <v>479</v>
      </c>
      <c r="E39" s="269" t="s">
        <v>547</v>
      </c>
      <c r="F39" s="269">
        <v>350.00757892542845</v>
      </c>
      <c r="G39" s="259">
        <v>372461.27499999997</v>
      </c>
      <c r="H39" s="132">
        <v>6273.420999999999</v>
      </c>
      <c r="I39" s="259">
        <f t="shared" si="3"/>
        <v>59.3713183</v>
      </c>
      <c r="J39" s="263">
        <v>114569.62</v>
      </c>
      <c r="K39" s="263">
        <v>31657.395000000004</v>
      </c>
      <c r="L39" s="263">
        <f t="shared" si="4"/>
        <v>146227.015</v>
      </c>
      <c r="M39" s="259">
        <f>VLOOKUP(C39,'Appendix A -  Costs'!$A$2:$G$141,7,0)</f>
        <v>44212.84976</v>
      </c>
      <c r="N39" s="259">
        <f t="shared" si="5"/>
        <v>7.047645895</v>
      </c>
      <c r="O39" s="263">
        <f t="shared" si="6"/>
        <v>190439.8648</v>
      </c>
      <c r="P39" s="259">
        <f t="shared" si="7"/>
        <v>30.35662117</v>
      </c>
      <c r="Q39" s="259">
        <f t="shared" si="8"/>
        <v>226234.26</v>
      </c>
      <c r="R39" s="259">
        <f t="shared" ref="R39:S39" si="113">Q39/H39</f>
        <v>36.06234302</v>
      </c>
      <c r="S39" s="526">
        <f t="shared" si="113"/>
        <v>0.6074034408</v>
      </c>
      <c r="T39" s="259">
        <f t="shared" si="10"/>
        <v>182021.4102</v>
      </c>
      <c r="U39" s="259">
        <f t="shared" si="11"/>
        <v>29.01469712</v>
      </c>
      <c r="V39" s="526">
        <f t="shared" si="12"/>
        <v>0.4886988862</v>
      </c>
      <c r="W39" s="527">
        <f t="shared" si="13"/>
        <v>10625.04748</v>
      </c>
      <c r="X39" s="532">
        <f t="shared" si="103"/>
        <v>2744.803933</v>
      </c>
      <c r="Y39" s="528">
        <f>VLOOKUP(C39,'Warehouse Order &amp; Sales Handlin'!$B$2:$J$141,9,0)</f>
        <v>6944.696734</v>
      </c>
      <c r="Z39" s="528">
        <f>VLOOKUP(C39,'Warehouse Order &amp; Sales Handlin'!$B$2:$K$141,10,0)</f>
        <v>2260.213978</v>
      </c>
      <c r="AA39" s="528">
        <f>VLOOKUP(C39,'Freight Cost'!$AR$2:$AS$141,2,0)</f>
        <v>16656.192</v>
      </c>
      <c r="AB39" s="528">
        <f>(AR39/VLOOKUP(A39,'Combined Scenario II - CI'!$A$176:$F$185,6,0))*VLOOKUP(A39,'Combined Scenario II - CI'!$A$162:$V$171,22,0)</f>
        <v>4275.243682</v>
      </c>
      <c r="AC39" s="528">
        <f t="shared" si="15"/>
        <v>32881.15033</v>
      </c>
      <c r="AD39" s="528">
        <f t="shared" si="16"/>
        <v>5.241342854</v>
      </c>
      <c r="AE39" s="528">
        <f t="shared" si="17"/>
        <v>7.040928582</v>
      </c>
      <c r="AF39" s="528">
        <f t="shared" si="18"/>
        <v>44170.70923</v>
      </c>
      <c r="AG39" s="528">
        <f t="shared" si="19"/>
        <v>223278.8746</v>
      </c>
      <c r="AH39" s="528">
        <f t="shared" si="20"/>
        <v>149182.4004</v>
      </c>
      <c r="AI39" s="528">
        <f t="shared" ref="AI39:AJ39" si="114">AH39/H39</f>
        <v>23.78007158</v>
      </c>
      <c r="AJ39" s="526">
        <f t="shared" si="114"/>
        <v>0.4005313048</v>
      </c>
      <c r="AK39" s="526" t="str">
        <f>VLOOKUP(C39,'ABC Analysis Results'!$A$2:$B$140,2,0)</f>
        <v>A</v>
      </c>
      <c r="AL39" s="526" t="str">
        <f>VLOOKUP(C39,'ABC Analysis Results'!$A$2:$C$140,3,0)</f>
        <v>A</v>
      </c>
      <c r="AM39" s="227" t="str">
        <f>VLOOKUP(C39,'Scenario III - Product Substitu'!$C$2:$W$111,21,0)</f>
        <v>#N/A</v>
      </c>
      <c r="AN39" s="856">
        <f>SUMIF('Scenario III - Product Substitu'!$X$2:$X$111,C39,'Scenario III - Product Substitu'!$AG$2:$AG$111)</f>
        <v>0</v>
      </c>
      <c r="AO39" s="856">
        <f>SUMIF('Scenario III - Product Substitu'!$X$2:$X$111,C39,'Scenario III - Product Substitu'!$AH$2:$AH$111)</f>
        <v>0</v>
      </c>
      <c r="AP39" s="856">
        <f>SUMIF('Scenario III - Product Substitu'!$X$2:$X$111,C39,'Scenario III - Product Substitu'!$AI$2:$AI$111)</f>
        <v>0</v>
      </c>
      <c r="AQ39" s="856">
        <f t="shared" si="22"/>
        <v>6273.421</v>
      </c>
      <c r="AR39" s="856">
        <f t="shared" si="23"/>
        <v>6273.421</v>
      </c>
      <c r="AS39" s="856">
        <f t="shared" si="24"/>
        <v>6273.421</v>
      </c>
      <c r="AT39" s="717">
        <f t="shared" si="25"/>
        <v>372461.275</v>
      </c>
      <c r="AU39" s="717">
        <f t="shared" si="26"/>
        <v>372461.275</v>
      </c>
      <c r="AV39" s="717">
        <f t="shared" si="27"/>
        <v>372461.275</v>
      </c>
      <c r="AW39" s="717">
        <f t="shared" si="28"/>
        <v>146227.015</v>
      </c>
      <c r="AX39" s="717">
        <f t="shared" si="29"/>
        <v>146227.015</v>
      </c>
      <c r="AY39" s="717">
        <f t="shared" si="30"/>
        <v>146227.015</v>
      </c>
      <c r="AZ39" s="717">
        <f t="shared" si="31"/>
        <v>32881.15033</v>
      </c>
      <c r="BA39" s="717">
        <f t="shared" si="32"/>
        <v>32881.15033</v>
      </c>
      <c r="BB39" s="717">
        <f t="shared" si="33"/>
        <v>32881.15033</v>
      </c>
      <c r="BC39" s="717">
        <f>(AW39/$AW$88)*'Combined Scenario II - CI'!$D$204</f>
        <v>47571.41737</v>
      </c>
      <c r="BD39" s="717">
        <f>(AX39/$AX$88)*'Combined Scenario II - CI'!$D$204</f>
        <v>48039.70344</v>
      </c>
      <c r="BE39" s="717">
        <f>(AY39/$AY$88)*'Combined Scenario II - CI'!$D$204</f>
        <v>48512.92503</v>
      </c>
      <c r="BF39" s="717">
        <f>(AT39/$AT$88)*'Combined Scenario II - CI'!$D$213</f>
        <v>94433.62215</v>
      </c>
      <c r="BG39" s="717">
        <f>(AU39/$AU$88)*'Cost Distribution'!$B$22</f>
        <v>95501.71304</v>
      </c>
      <c r="BH39" s="717">
        <f>(AV39/$AV$88)*'Cost Distribution'!$B$22</f>
        <v>96581.51771</v>
      </c>
    </row>
    <row r="40" ht="14.25" customHeight="1">
      <c r="A40" s="269" t="s">
        <v>179</v>
      </c>
      <c r="B40" s="269" t="s">
        <v>186</v>
      </c>
      <c r="C40" s="269">
        <v>1811062.0</v>
      </c>
      <c r="D40" s="269" t="s">
        <v>479</v>
      </c>
      <c r="E40" s="269" t="s">
        <v>110</v>
      </c>
      <c r="F40" s="269">
        <v>227.31114703719362</v>
      </c>
      <c r="G40" s="259">
        <v>2215020.4960000003</v>
      </c>
      <c r="H40" s="132">
        <v>38681.289899999996</v>
      </c>
      <c r="I40" s="259">
        <f t="shared" si="3"/>
        <v>57.26335657</v>
      </c>
      <c r="J40" s="263">
        <v>718520.2640000001</v>
      </c>
      <c r="K40" s="263">
        <v>190975.12280000004</v>
      </c>
      <c r="L40" s="263">
        <f t="shared" si="4"/>
        <v>909495.3868</v>
      </c>
      <c r="M40" s="259">
        <f>VLOOKUP(C40,'Appendix A -  Costs'!$A$2:$G$141,7,0)</f>
        <v>274992.8452</v>
      </c>
      <c r="N40" s="259">
        <f t="shared" si="5"/>
        <v>7.109195321</v>
      </c>
      <c r="O40" s="263">
        <f t="shared" si="6"/>
        <v>1184488.232</v>
      </c>
      <c r="P40" s="259">
        <f t="shared" si="7"/>
        <v>30.6217356</v>
      </c>
      <c r="Q40" s="259">
        <f t="shared" si="8"/>
        <v>1305525.109</v>
      </c>
      <c r="R40" s="259">
        <f t="shared" ref="R40:S40" si="115">Q40/H40</f>
        <v>33.75081629</v>
      </c>
      <c r="S40" s="526">
        <f t="shared" si="115"/>
        <v>0.5893964013</v>
      </c>
      <c r="T40" s="259">
        <f t="shared" si="10"/>
        <v>1030532.264</v>
      </c>
      <c r="U40" s="259">
        <f t="shared" si="11"/>
        <v>26.64162097</v>
      </c>
      <c r="V40" s="526">
        <f t="shared" si="12"/>
        <v>0.4652472814</v>
      </c>
      <c r="W40" s="527">
        <f t="shared" si="13"/>
        <v>6960.661843</v>
      </c>
      <c r="X40" s="528">
        <f>W40*0.245</f>
        <v>1705.362152</v>
      </c>
      <c r="Y40" s="528">
        <f>VLOOKUP(C40,'Warehouse Order &amp; Sales Handlin'!$B$2:$J$141,9,0)</f>
        <v>22336.79648</v>
      </c>
      <c r="Z40" s="528">
        <f>VLOOKUP(C40,'Warehouse Order &amp; Sales Handlin'!$B$2:$K$141,10,0)</f>
        <v>5036.521414</v>
      </c>
      <c r="AA40" s="528">
        <f>VLOOKUP(C40,'Freight Cost'!$AR$2:$AS$141,2,0)</f>
        <v>131134.464</v>
      </c>
      <c r="AB40" s="528">
        <f>(AR40/VLOOKUP(A40,'Combined Scenario II - CI'!$A$176:$F$185,6,0))*VLOOKUP(A40,'Combined Scenario II - CI'!$A$162:$V$171,22,0)</f>
        <v>26360.72731</v>
      </c>
      <c r="AC40" s="528">
        <f t="shared" si="15"/>
        <v>186573.8714</v>
      </c>
      <c r="AD40" s="528">
        <f t="shared" si="16"/>
        <v>4.823362195</v>
      </c>
      <c r="AE40" s="528">
        <f t="shared" si="17"/>
        <v>7.067415319</v>
      </c>
      <c r="AF40" s="528">
        <f t="shared" si="18"/>
        <v>273376.7408</v>
      </c>
      <c r="AG40" s="528">
        <f t="shared" si="19"/>
        <v>1369445.999</v>
      </c>
      <c r="AH40" s="528">
        <f t="shared" si="20"/>
        <v>845574.497</v>
      </c>
      <c r="AI40" s="528">
        <f t="shared" ref="AI40:AJ40" si="116">AH40/H40</f>
        <v>21.86003877</v>
      </c>
      <c r="AJ40" s="526">
        <f t="shared" si="116"/>
        <v>0.3817456762</v>
      </c>
      <c r="AK40" s="526" t="str">
        <f>VLOOKUP(C40,'ABC Analysis Results'!$A$2:$B$140,2,0)</f>
        <v>A</v>
      </c>
      <c r="AL40" s="526" t="str">
        <f>VLOOKUP(C40,'ABC Analysis Results'!$A$2:$C$140,3,0)</f>
        <v>A</v>
      </c>
      <c r="AM40" s="227" t="str">
        <f>VLOOKUP(C40,'Scenario III - Product Substitu'!$C$2:$W$111,21,0)</f>
        <v>#N/A</v>
      </c>
      <c r="AN40" s="856">
        <f>SUMIF('Scenario III - Product Substitu'!$X$2:$X$111,C40,'Scenario III - Product Substitu'!$AG$2:$AG$111)</f>
        <v>0</v>
      </c>
      <c r="AO40" s="856">
        <f>SUMIF('Scenario III - Product Substitu'!$X$2:$X$111,C40,'Scenario III - Product Substitu'!$AH$2:$AH$111)</f>
        <v>0</v>
      </c>
      <c r="AP40" s="856">
        <f>SUMIF('Scenario III - Product Substitu'!$X$2:$X$111,C40,'Scenario III - Product Substitu'!$AI$2:$AI$111)</f>
        <v>0</v>
      </c>
      <c r="AQ40" s="856">
        <f t="shared" si="22"/>
        <v>38681.2899</v>
      </c>
      <c r="AR40" s="856">
        <f t="shared" si="23"/>
        <v>38681.2899</v>
      </c>
      <c r="AS40" s="856">
        <f t="shared" si="24"/>
        <v>38681.2899</v>
      </c>
      <c r="AT40" s="717">
        <f t="shared" si="25"/>
        <v>2215020.496</v>
      </c>
      <c r="AU40" s="717">
        <f t="shared" si="26"/>
        <v>2215020.496</v>
      </c>
      <c r="AV40" s="717">
        <f t="shared" si="27"/>
        <v>2215020.496</v>
      </c>
      <c r="AW40" s="717">
        <f t="shared" si="28"/>
        <v>909495.3868</v>
      </c>
      <c r="AX40" s="717">
        <f t="shared" si="29"/>
        <v>909495.3868</v>
      </c>
      <c r="AY40" s="717">
        <f t="shared" si="30"/>
        <v>909495.3868</v>
      </c>
      <c r="AZ40" s="717">
        <f t="shared" si="31"/>
        <v>186573.8714</v>
      </c>
      <c r="BA40" s="717">
        <f t="shared" si="32"/>
        <v>186573.8714</v>
      </c>
      <c r="BB40" s="717">
        <f t="shared" si="33"/>
        <v>186573.8714</v>
      </c>
      <c r="BC40" s="717">
        <f>(AW40/$AW$88)*'Combined Scenario II - CI'!$D$204</f>
        <v>295882.294</v>
      </c>
      <c r="BD40" s="717">
        <f>(AX40/$AX$88)*'Combined Scenario II - CI'!$D$204</f>
        <v>298794.916</v>
      </c>
      <c r="BE40" s="717">
        <f>(AY40/$AY$88)*'Combined Scenario II - CI'!$D$204</f>
        <v>301738.2357</v>
      </c>
      <c r="BF40" s="717">
        <f>(AT40/$AT$88)*'Combined Scenario II - CI'!$D$213</f>
        <v>561595.0506</v>
      </c>
      <c r="BG40" s="717">
        <f>(AU40/$AU$88)*'Cost Distribution'!$B$22</f>
        <v>567946.9679</v>
      </c>
      <c r="BH40" s="717">
        <f>(AV40/$AV$88)*'Cost Distribution'!$B$22</f>
        <v>574368.5468</v>
      </c>
    </row>
    <row r="41" ht="14.25" customHeight="1">
      <c r="A41" s="269" t="s">
        <v>179</v>
      </c>
      <c r="B41" s="269" t="s">
        <v>187</v>
      </c>
      <c r="C41" s="269">
        <v>1811063.0</v>
      </c>
      <c r="D41" s="269" t="s">
        <v>479</v>
      </c>
      <c r="E41" s="269" t="s">
        <v>188</v>
      </c>
      <c r="F41" s="269">
        <v>440.8918953008021</v>
      </c>
      <c r="G41" s="259">
        <v>1031681.6719999999</v>
      </c>
      <c r="H41" s="132">
        <v>15552.167399999998</v>
      </c>
      <c r="I41" s="259">
        <f t="shared" si="3"/>
        <v>66.33684203</v>
      </c>
      <c r="J41" s="263">
        <v>320292.9136</v>
      </c>
      <c r="K41" s="263">
        <v>83375.21720000001</v>
      </c>
      <c r="L41" s="263">
        <f t="shared" si="4"/>
        <v>403668.1308</v>
      </c>
      <c r="M41" s="259">
        <f>VLOOKUP(C41,'Appendix A -  Costs'!$A$2:$G$141,7,0)</f>
        <v>122052.1285</v>
      </c>
      <c r="N41" s="259">
        <f t="shared" si="5"/>
        <v>7.847917613</v>
      </c>
      <c r="O41" s="263">
        <f t="shared" si="6"/>
        <v>525720.2593</v>
      </c>
      <c r="P41" s="259">
        <f t="shared" si="7"/>
        <v>33.80366516</v>
      </c>
      <c r="Q41" s="259">
        <f t="shared" si="8"/>
        <v>628013.5412</v>
      </c>
      <c r="R41" s="259">
        <f t="shared" ref="R41:S41" si="117">Q41/H41</f>
        <v>40.38109448</v>
      </c>
      <c r="S41" s="526">
        <f t="shared" si="117"/>
        <v>0.6087280197</v>
      </c>
      <c r="T41" s="259">
        <f t="shared" si="10"/>
        <v>505961.4127</v>
      </c>
      <c r="U41" s="259">
        <f t="shared" si="11"/>
        <v>32.53317687</v>
      </c>
      <c r="V41" s="526">
        <f t="shared" si="12"/>
        <v>0.4904239616</v>
      </c>
      <c r="W41" s="527">
        <f t="shared" si="13"/>
        <v>14903.762</v>
      </c>
      <c r="X41" s="528">
        <f>W41*0.275</f>
        <v>4098.53455</v>
      </c>
      <c r="Y41" s="528">
        <f>VLOOKUP(C41,'Warehouse Order &amp; Sales Handlin'!$B$2:$J$141,9,0)</f>
        <v>13745.37522</v>
      </c>
      <c r="Z41" s="528">
        <f>VLOOKUP(C41,'Warehouse Order &amp; Sales Handlin'!$B$2:$K$141,10,0)</f>
        <v>4095.142823</v>
      </c>
      <c r="AA41" s="528">
        <f>VLOOKUP(C41,'Freight Cost'!$AR$2:$AS$141,2,0)</f>
        <v>26438.4</v>
      </c>
      <c r="AB41" s="528">
        <f>(AR41/VLOOKUP(A41,'Combined Scenario II - CI'!$A$176:$F$185,6,0))*VLOOKUP(A41,'Combined Scenario II - CI'!$A$162:$V$171,22,0)</f>
        <v>10598.5722</v>
      </c>
      <c r="AC41" s="528">
        <f t="shared" si="15"/>
        <v>58976.02479</v>
      </c>
      <c r="AD41" s="528">
        <f t="shared" si="16"/>
        <v>3.792141846</v>
      </c>
      <c r="AE41" s="528">
        <f t="shared" si="17"/>
        <v>7.829374083</v>
      </c>
      <c r="AF41" s="528">
        <f t="shared" si="18"/>
        <v>121763.7364</v>
      </c>
      <c r="AG41" s="528">
        <f t="shared" si="19"/>
        <v>584407.892</v>
      </c>
      <c r="AH41" s="528">
        <f t="shared" si="20"/>
        <v>447273.78</v>
      </c>
      <c r="AI41" s="528">
        <f t="shared" ref="AI41:AJ41" si="118">AH41/H41</f>
        <v>28.75957855</v>
      </c>
      <c r="AJ41" s="526">
        <f t="shared" si="118"/>
        <v>0.4335385538</v>
      </c>
      <c r="AK41" s="526" t="str">
        <f>VLOOKUP(C41,'ABC Analysis Results'!$A$2:$B$140,2,0)</f>
        <v>A</v>
      </c>
      <c r="AL41" s="526" t="str">
        <f>VLOOKUP(C41,'ABC Analysis Results'!$A$2:$C$140,3,0)</f>
        <v>A</v>
      </c>
      <c r="AM41" s="227" t="str">
        <f>VLOOKUP(C41,'Scenario III - Product Substitu'!$C$2:$W$111,21,0)</f>
        <v>#N/A</v>
      </c>
      <c r="AN41" s="856">
        <f>SUMIF('Scenario III - Product Substitu'!$X$2:$X$111,C41,'Scenario III - Product Substitu'!$AG$2:$AG$111)</f>
        <v>0</v>
      </c>
      <c r="AO41" s="856">
        <f>SUMIF('Scenario III - Product Substitu'!$X$2:$X$111,C41,'Scenario III - Product Substitu'!$AH$2:$AH$111)</f>
        <v>0</v>
      </c>
      <c r="AP41" s="856">
        <f>SUMIF('Scenario III - Product Substitu'!$X$2:$X$111,C41,'Scenario III - Product Substitu'!$AI$2:$AI$111)</f>
        <v>0</v>
      </c>
      <c r="AQ41" s="856">
        <f t="shared" si="22"/>
        <v>15552.1674</v>
      </c>
      <c r="AR41" s="856">
        <f t="shared" si="23"/>
        <v>15552.1674</v>
      </c>
      <c r="AS41" s="856">
        <f t="shared" si="24"/>
        <v>15552.1674</v>
      </c>
      <c r="AT41" s="717">
        <f t="shared" si="25"/>
        <v>1031681.672</v>
      </c>
      <c r="AU41" s="717">
        <f t="shared" si="26"/>
        <v>1031681.672</v>
      </c>
      <c r="AV41" s="717">
        <f t="shared" si="27"/>
        <v>1031681.672</v>
      </c>
      <c r="AW41" s="717">
        <f t="shared" si="28"/>
        <v>403668.1308</v>
      </c>
      <c r="AX41" s="717">
        <f t="shared" si="29"/>
        <v>403668.1308</v>
      </c>
      <c r="AY41" s="717">
        <f t="shared" si="30"/>
        <v>403668.1308</v>
      </c>
      <c r="AZ41" s="717">
        <f t="shared" si="31"/>
        <v>58976.02479</v>
      </c>
      <c r="BA41" s="717">
        <f t="shared" si="32"/>
        <v>58976.02479</v>
      </c>
      <c r="BB41" s="717">
        <f t="shared" si="33"/>
        <v>58976.02479</v>
      </c>
      <c r="BC41" s="717">
        <f>(AW41/$AW$88)*'Combined Scenario II - CI'!$D$204</f>
        <v>131323.6486</v>
      </c>
      <c r="BD41" s="717">
        <f>(AX41/$AX$88)*'Combined Scenario II - CI'!$D$204</f>
        <v>132616.3794</v>
      </c>
      <c r="BE41" s="717">
        <f>(AY41/$AY$88)*'Combined Scenario II - CI'!$D$204</f>
        <v>133922.7349</v>
      </c>
      <c r="BF41" s="717">
        <f>(AT41/$AT$88)*'Combined Scenario II - CI'!$D$213</f>
        <v>261571.9908</v>
      </c>
      <c r="BG41" s="717">
        <f>(AU41/$AU$88)*'Cost Distribution'!$B$22</f>
        <v>264530.4992</v>
      </c>
      <c r="BH41" s="717">
        <f>(AV41/$AV$88)*'Cost Distribution'!$B$22</f>
        <v>267521.4535</v>
      </c>
    </row>
    <row r="42" ht="14.25" customHeight="1">
      <c r="A42" s="269" t="s">
        <v>179</v>
      </c>
      <c r="B42" s="269" t="s">
        <v>189</v>
      </c>
      <c r="C42" s="269">
        <v>1811064.0</v>
      </c>
      <c r="D42" s="269" t="s">
        <v>479</v>
      </c>
      <c r="E42" s="269" t="s">
        <v>190</v>
      </c>
      <c r="F42" s="269">
        <v>126.98400227537093</v>
      </c>
      <c r="G42" s="259">
        <v>313253.27599999995</v>
      </c>
      <c r="H42" s="132">
        <v>4270.2699999999995</v>
      </c>
      <c r="I42" s="259">
        <f t="shared" si="3"/>
        <v>73.35678447</v>
      </c>
      <c r="J42" s="263">
        <v>115007.69280000002</v>
      </c>
      <c r="K42" s="263">
        <v>27342.5152</v>
      </c>
      <c r="L42" s="263">
        <f t="shared" si="4"/>
        <v>142350.208</v>
      </c>
      <c r="M42" s="259">
        <f>VLOOKUP(C42,'Appendix A -  Costs'!$A$2:$G$141,7,0)</f>
        <v>43040.66769</v>
      </c>
      <c r="N42" s="259">
        <f t="shared" si="5"/>
        <v>10.07914434</v>
      </c>
      <c r="O42" s="263">
        <f t="shared" si="6"/>
        <v>185390.8757</v>
      </c>
      <c r="P42" s="259">
        <f t="shared" si="7"/>
        <v>43.41432174</v>
      </c>
      <c r="Q42" s="259">
        <f t="shared" si="8"/>
        <v>170903.068</v>
      </c>
      <c r="R42" s="259">
        <f t="shared" ref="R42:S42" si="119">Q42/H42</f>
        <v>40.02160706</v>
      </c>
      <c r="S42" s="526">
        <f t="shared" si="119"/>
        <v>0.5455747189</v>
      </c>
      <c r="T42" s="259">
        <f t="shared" si="10"/>
        <v>127862.4003</v>
      </c>
      <c r="U42" s="259">
        <f t="shared" si="11"/>
        <v>29.94246273</v>
      </c>
      <c r="V42" s="526">
        <f t="shared" si="12"/>
        <v>0.4081757801</v>
      </c>
      <c r="W42" s="527">
        <f t="shared" si="13"/>
        <v>5512.92433</v>
      </c>
      <c r="X42" s="528">
        <f>W42*0.255</f>
        <v>1405.795704</v>
      </c>
      <c r="Y42" s="528">
        <f>VLOOKUP(C42,'Warehouse Order &amp; Sales Handlin'!$B$2:$J$141,9,0)</f>
        <v>3314.469078</v>
      </c>
      <c r="Z42" s="528">
        <f>VLOOKUP(C42,'Warehouse Order &amp; Sales Handlin'!$B$2:$K$141,10,0)</f>
        <v>654.0576923</v>
      </c>
      <c r="AA42" s="528">
        <f>VLOOKUP(C42,'Freight Cost'!$AR$2:$AS$141,2,0)</f>
        <v>11104.128</v>
      </c>
      <c r="AB42" s="528">
        <f>(AR42/VLOOKUP(A42,'Combined Scenario II - CI'!$A$176:$F$185,6,0))*VLOOKUP(A42,'Combined Scenario II - CI'!$A$162:$V$171,22,0)</f>
        <v>2910.125885</v>
      </c>
      <c r="AC42" s="528">
        <f t="shared" si="15"/>
        <v>19388.57636</v>
      </c>
      <c r="AD42" s="528">
        <f t="shared" si="16"/>
        <v>4.540363106</v>
      </c>
      <c r="AE42" s="528">
        <f t="shared" si="17"/>
        <v>10.07260512</v>
      </c>
      <c r="AF42" s="528">
        <f t="shared" si="18"/>
        <v>43012.74345</v>
      </c>
      <c r="AG42" s="528">
        <f t="shared" si="19"/>
        <v>204751.5278</v>
      </c>
      <c r="AH42" s="528">
        <f t="shared" si="20"/>
        <v>108501.7482</v>
      </c>
      <c r="AI42" s="528">
        <f t="shared" ref="AI42:AJ42" si="120">AH42/H42</f>
        <v>25.40863884</v>
      </c>
      <c r="AJ42" s="526">
        <f t="shared" si="120"/>
        <v>0.3463706735</v>
      </c>
      <c r="AK42" s="526" t="str">
        <f>VLOOKUP(C42,'ABC Analysis Results'!$A$2:$B$140,2,0)</f>
        <v>A</v>
      </c>
      <c r="AL42" s="526" t="str">
        <f>VLOOKUP(C42,'ABC Analysis Results'!$A$2:$C$140,3,0)</f>
        <v>B</v>
      </c>
      <c r="AM42" s="227" t="str">
        <f>VLOOKUP(C42,'Scenario III - Product Substitu'!$C$2:$W$111,21,0)</f>
        <v>K</v>
      </c>
      <c r="AN42" s="856">
        <f>SUMIF('Scenario III - Product Substitu'!$X$2:$X$111,C42,'Scenario III - Product Substitu'!$AG$2:$AG$111)</f>
        <v>0</v>
      </c>
      <c r="AO42" s="856">
        <f>SUMIF('Scenario III - Product Substitu'!$X$2:$X$111,C42,'Scenario III - Product Substitu'!$AH$2:$AH$111)</f>
        <v>0</v>
      </c>
      <c r="AP42" s="856">
        <f>SUMIF('Scenario III - Product Substitu'!$X$2:$X$111,C42,'Scenario III - Product Substitu'!$AI$2:$AI$111)</f>
        <v>0</v>
      </c>
      <c r="AQ42" s="856">
        <f t="shared" si="22"/>
        <v>4270.27</v>
      </c>
      <c r="AR42" s="856">
        <f t="shared" si="23"/>
        <v>4270.27</v>
      </c>
      <c r="AS42" s="856">
        <f t="shared" si="24"/>
        <v>4270.27</v>
      </c>
      <c r="AT42" s="717">
        <f t="shared" si="25"/>
        <v>313253.276</v>
      </c>
      <c r="AU42" s="717">
        <f t="shared" si="26"/>
        <v>313253.276</v>
      </c>
      <c r="AV42" s="717">
        <f t="shared" si="27"/>
        <v>313253.276</v>
      </c>
      <c r="AW42" s="717">
        <f t="shared" si="28"/>
        <v>142350.208</v>
      </c>
      <c r="AX42" s="717">
        <f t="shared" si="29"/>
        <v>142350.208</v>
      </c>
      <c r="AY42" s="717">
        <f t="shared" si="30"/>
        <v>142350.208</v>
      </c>
      <c r="AZ42" s="717">
        <f t="shared" si="31"/>
        <v>19388.57636</v>
      </c>
      <c r="BA42" s="717">
        <f t="shared" si="32"/>
        <v>19388.57636</v>
      </c>
      <c r="BB42" s="717">
        <f t="shared" si="33"/>
        <v>19388.57636</v>
      </c>
      <c r="BC42" s="717">
        <f>(AW42/$AW$88)*'Combined Scenario II - CI'!$D$204</f>
        <v>46310.19212</v>
      </c>
      <c r="BD42" s="717">
        <f>(AX42/$AX$88)*'Combined Scenario II - CI'!$D$204</f>
        <v>46766.06288</v>
      </c>
      <c r="BE42" s="717">
        <f>(AY42/$AY$88)*'Combined Scenario II - CI'!$D$204</f>
        <v>47226.73829</v>
      </c>
      <c r="BF42" s="717">
        <f>(AT42/$AT$88)*'Combined Scenario II - CI'!$D$213</f>
        <v>79422.05939</v>
      </c>
      <c r="BG42" s="717">
        <f>(AU42/$AU$88)*'Cost Distribution'!$B$22</f>
        <v>80320.36209</v>
      </c>
      <c r="BH42" s="717">
        <f>(AV42/$AV$88)*'Cost Distribution'!$B$22</f>
        <v>81228.5165</v>
      </c>
    </row>
    <row r="43" ht="14.25" customHeight="1">
      <c r="A43" s="269" t="s">
        <v>179</v>
      </c>
      <c r="B43" s="269" t="s">
        <v>191</v>
      </c>
      <c r="C43" s="269">
        <v>1811065.0</v>
      </c>
      <c r="D43" s="269" t="s">
        <v>479</v>
      </c>
      <c r="E43" s="269" t="s">
        <v>188</v>
      </c>
      <c r="F43" s="269">
        <v>152.77911089790211</v>
      </c>
      <c r="G43" s="259">
        <v>227156.06199999998</v>
      </c>
      <c r="H43" s="132">
        <v>2979.0980999999997</v>
      </c>
      <c r="I43" s="259">
        <f t="shared" si="3"/>
        <v>76.24994357</v>
      </c>
      <c r="J43" s="263">
        <v>74750.60560000001</v>
      </c>
      <c r="K43" s="263">
        <v>19843.588600000003</v>
      </c>
      <c r="L43" s="263">
        <f t="shared" si="4"/>
        <v>94594.1942</v>
      </c>
      <c r="M43" s="259">
        <f>VLOOKUP(C43,'Appendix A -  Costs'!$A$2:$G$141,7,0)</f>
        <v>28601.27382</v>
      </c>
      <c r="N43" s="259">
        <f t="shared" si="5"/>
        <v>9.600648539</v>
      </c>
      <c r="O43" s="263">
        <f t="shared" si="6"/>
        <v>123195.468</v>
      </c>
      <c r="P43" s="259">
        <f t="shared" si="7"/>
        <v>41.35327669</v>
      </c>
      <c r="Q43" s="259">
        <f t="shared" si="8"/>
        <v>132561.8678</v>
      </c>
      <c r="R43" s="259">
        <f t="shared" ref="R43:S43" si="121">Q43/H43</f>
        <v>44.49731541</v>
      </c>
      <c r="S43" s="526">
        <f t="shared" si="121"/>
        <v>0.5835717816</v>
      </c>
      <c r="T43" s="259">
        <f t="shared" si="10"/>
        <v>103960.594</v>
      </c>
      <c r="U43" s="259">
        <f t="shared" si="11"/>
        <v>34.89666687</v>
      </c>
      <c r="V43" s="526">
        <f t="shared" si="12"/>
        <v>0.4576615436</v>
      </c>
      <c r="W43" s="527">
        <f t="shared" si="13"/>
        <v>6317.916846</v>
      </c>
      <c r="X43" s="528">
        <f>W43*0.275</f>
        <v>1737.427133</v>
      </c>
      <c r="Y43" s="528">
        <f>VLOOKUP(C43,'Warehouse Order &amp; Sales Handlin'!$B$2:$J$141,9,0)</f>
        <v>7896.346621</v>
      </c>
      <c r="Z43" s="528">
        <f>VLOOKUP(C43,'Warehouse Order &amp; Sales Handlin'!$B$2:$K$141,10,0)</f>
        <v>2172.36888</v>
      </c>
      <c r="AA43" s="528">
        <f>VLOOKUP(C43,'Freight Cost'!$AR$2:$AS$141,2,0)</f>
        <v>5111.424</v>
      </c>
      <c r="AB43" s="528">
        <f>(AR43/VLOOKUP(A43,'Combined Scenario II - CI'!$A$176:$F$185,6,0))*VLOOKUP(A43,'Combined Scenario II - CI'!$A$162:$V$171,22,0)</f>
        <v>2030.21132</v>
      </c>
      <c r="AC43" s="528">
        <f t="shared" si="15"/>
        <v>18947.77795</v>
      </c>
      <c r="AD43" s="528">
        <f t="shared" si="16"/>
        <v>6.360239683</v>
      </c>
      <c r="AE43" s="528">
        <f t="shared" si="17"/>
        <v>9.596303113</v>
      </c>
      <c r="AF43" s="528">
        <f t="shared" si="18"/>
        <v>28588.32837</v>
      </c>
      <c r="AG43" s="528">
        <f t="shared" si="19"/>
        <v>142130.3005</v>
      </c>
      <c r="AH43" s="528">
        <f t="shared" si="20"/>
        <v>85025.76148</v>
      </c>
      <c r="AI43" s="528">
        <f t="shared" ref="AI43:AJ43" si="122">AH43/H43</f>
        <v>28.54077262</v>
      </c>
      <c r="AJ43" s="526">
        <f t="shared" si="122"/>
        <v>0.3743054917</v>
      </c>
      <c r="AK43" s="526" t="str">
        <f>VLOOKUP(C43,'ABC Analysis Results'!$A$2:$B$140,2,0)</f>
        <v>B</v>
      </c>
      <c r="AL43" s="526" t="str">
        <f>VLOOKUP(C43,'ABC Analysis Results'!$A$2:$C$140,3,0)</f>
        <v>B</v>
      </c>
      <c r="AM43" s="227" t="str">
        <f>VLOOKUP(C43,'Scenario III - Product Substitu'!$C$2:$W$111,21,0)</f>
        <v>K</v>
      </c>
      <c r="AN43" s="856">
        <f>SUMIF('Scenario III - Product Substitu'!$X$2:$X$111,C43,'Scenario III - Product Substitu'!$AG$2:$AG$111)</f>
        <v>0</v>
      </c>
      <c r="AO43" s="856">
        <f>SUMIF('Scenario III - Product Substitu'!$X$2:$X$111,C43,'Scenario III - Product Substitu'!$AH$2:$AH$111)</f>
        <v>0</v>
      </c>
      <c r="AP43" s="856">
        <f>SUMIF('Scenario III - Product Substitu'!$X$2:$X$111,C43,'Scenario III - Product Substitu'!$AI$2:$AI$111)</f>
        <v>0</v>
      </c>
      <c r="AQ43" s="856">
        <f t="shared" si="22"/>
        <v>2979.0981</v>
      </c>
      <c r="AR43" s="856">
        <f t="shared" si="23"/>
        <v>2979.0981</v>
      </c>
      <c r="AS43" s="856">
        <f t="shared" si="24"/>
        <v>2979.0981</v>
      </c>
      <c r="AT43" s="717">
        <f t="shared" si="25"/>
        <v>227156.062</v>
      </c>
      <c r="AU43" s="717">
        <f t="shared" si="26"/>
        <v>227156.062</v>
      </c>
      <c r="AV43" s="717">
        <f t="shared" si="27"/>
        <v>227156.062</v>
      </c>
      <c r="AW43" s="717">
        <f t="shared" si="28"/>
        <v>94594.1942</v>
      </c>
      <c r="AX43" s="717">
        <f t="shared" si="29"/>
        <v>94594.1942</v>
      </c>
      <c r="AY43" s="717">
        <f t="shared" si="30"/>
        <v>94594.1942</v>
      </c>
      <c r="AZ43" s="717">
        <f t="shared" si="31"/>
        <v>18947.77795</v>
      </c>
      <c r="BA43" s="717">
        <f t="shared" si="32"/>
        <v>18947.77795</v>
      </c>
      <c r="BB43" s="717">
        <f t="shared" si="33"/>
        <v>18947.77795</v>
      </c>
      <c r="BC43" s="717">
        <f>(AW43/$AW$88)*'Combined Scenario II - CI'!$D$204</f>
        <v>30773.92979</v>
      </c>
      <c r="BD43" s="717">
        <f>(AX43/$AX$88)*'Combined Scenario II - CI'!$D$204</f>
        <v>31076.86385</v>
      </c>
      <c r="BE43" s="717">
        <f>(AY43/$AY$88)*'Combined Scenario II - CI'!$D$204</f>
        <v>31382.9907</v>
      </c>
      <c r="BF43" s="717">
        <f>(AT43/$AT$88)*'Combined Scenario II - CI'!$D$213</f>
        <v>57593.02018</v>
      </c>
      <c r="BG43" s="717">
        <f>(AU43/$AU$88)*'Cost Distribution'!$B$22</f>
        <v>58244.42568</v>
      </c>
      <c r="BH43" s="717">
        <f>(AV43/$AV$88)*'Cost Distribution'!$B$22</f>
        <v>58902.97515</v>
      </c>
    </row>
    <row r="44" ht="14.25" customHeight="1">
      <c r="A44" s="269" t="s">
        <v>179</v>
      </c>
      <c r="B44" s="269" t="s">
        <v>192</v>
      </c>
      <c r="C44" s="269">
        <v>1811066.0</v>
      </c>
      <c r="D44" s="269" t="s">
        <v>479</v>
      </c>
      <c r="E44" s="269" t="s">
        <v>110</v>
      </c>
      <c r="F44" s="269">
        <v>125.05326829918117</v>
      </c>
      <c r="G44" s="259">
        <v>110544.336</v>
      </c>
      <c r="H44" s="132">
        <v>1540.1899999999998</v>
      </c>
      <c r="I44" s="259">
        <f t="shared" si="3"/>
        <v>71.77318123</v>
      </c>
      <c r="J44" s="263">
        <v>39837.79360000001</v>
      </c>
      <c r="K44" s="263">
        <v>10255.273600000002</v>
      </c>
      <c r="L44" s="263">
        <f t="shared" si="4"/>
        <v>50093.0672</v>
      </c>
      <c r="M44" s="259">
        <f>VLOOKUP(C44,'Appendix A -  Costs'!$A$2:$G$141,7,0)</f>
        <v>15146.01973</v>
      </c>
      <c r="N44" s="259">
        <f t="shared" si="5"/>
        <v>9.833864477</v>
      </c>
      <c r="O44" s="263">
        <f t="shared" si="6"/>
        <v>65239.08693</v>
      </c>
      <c r="P44" s="259">
        <f t="shared" si="7"/>
        <v>42.3578175</v>
      </c>
      <c r="Q44" s="259">
        <f t="shared" si="8"/>
        <v>60451.2688</v>
      </c>
      <c r="R44" s="259">
        <f t="shared" ref="R44:S44" si="123">Q44/H44</f>
        <v>39.24922821</v>
      </c>
      <c r="S44" s="526">
        <f t="shared" si="123"/>
        <v>0.5468508925</v>
      </c>
      <c r="T44" s="259">
        <f t="shared" si="10"/>
        <v>45305.24907</v>
      </c>
      <c r="U44" s="259">
        <f t="shared" si="11"/>
        <v>29.41536374</v>
      </c>
      <c r="V44" s="526">
        <f t="shared" si="12"/>
        <v>0.4098378145</v>
      </c>
      <c r="W44" s="527">
        <f t="shared" si="13"/>
        <v>5296.983516</v>
      </c>
      <c r="X44" s="528">
        <f>W44*0.245</f>
        <v>1297.760961</v>
      </c>
      <c r="Y44" s="528">
        <f>VLOOKUP(C44,'Warehouse Order &amp; Sales Handlin'!$B$2:$J$141,9,0)</f>
        <v>3009.358162</v>
      </c>
      <c r="Z44" s="528">
        <f>VLOOKUP(C44,'Warehouse Order &amp; Sales Handlin'!$B$2:$K$141,10,0)</f>
        <v>793.3475083</v>
      </c>
      <c r="AA44" s="528">
        <f>VLOOKUP(C44,'Freight Cost'!$AR$2:$AS$141,2,0)</f>
        <v>5287.68</v>
      </c>
      <c r="AB44" s="528">
        <f>(AR44/VLOOKUP(A44,'Combined Scenario II - CI'!$A$176:$F$185,6,0))*VLOOKUP(A44,'Combined Scenario II - CI'!$A$162:$V$171,22,0)</f>
        <v>1049.616719</v>
      </c>
      <c r="AC44" s="528">
        <f t="shared" si="15"/>
        <v>11437.76335</v>
      </c>
      <c r="AD44" s="528">
        <f t="shared" si="16"/>
        <v>7.426202839</v>
      </c>
      <c r="AE44" s="528">
        <f t="shared" si="17"/>
        <v>9.831563324</v>
      </c>
      <c r="AF44" s="528">
        <f t="shared" si="18"/>
        <v>15142.47552</v>
      </c>
      <c r="AG44" s="528">
        <f t="shared" si="19"/>
        <v>76673.30607</v>
      </c>
      <c r="AH44" s="528">
        <f t="shared" si="20"/>
        <v>33871.02993</v>
      </c>
      <c r="AI44" s="528">
        <f t="shared" ref="AI44:AJ44" si="124">AH44/H44</f>
        <v>21.99146205</v>
      </c>
      <c r="AJ44" s="526">
        <f t="shared" si="124"/>
        <v>0.3064022198</v>
      </c>
      <c r="AK44" s="526" t="str">
        <f>VLOOKUP(C44,'ABC Analysis Results'!$A$2:$B$140,2,0)</f>
        <v>B</v>
      </c>
      <c r="AL44" s="526" t="str">
        <f>VLOOKUP(C44,'ABC Analysis Results'!$A$2:$C$140,3,0)</f>
        <v>C</v>
      </c>
      <c r="AM44" s="227" t="str">
        <f>VLOOKUP(C44,'Scenario III - Product Substitu'!$C$2:$W$111,21,0)</f>
        <v>K</v>
      </c>
      <c r="AN44" s="856">
        <f>SUMIF('Scenario III - Product Substitu'!$X$2:$X$111,C44,'Scenario III - Product Substitu'!$AG$2:$AG$111)</f>
        <v>0</v>
      </c>
      <c r="AO44" s="856">
        <f>SUMIF('Scenario III - Product Substitu'!$X$2:$X$111,C44,'Scenario III - Product Substitu'!$AH$2:$AH$111)</f>
        <v>0</v>
      </c>
      <c r="AP44" s="856">
        <f>SUMIF('Scenario III - Product Substitu'!$X$2:$X$111,C44,'Scenario III - Product Substitu'!$AI$2:$AI$111)</f>
        <v>0</v>
      </c>
      <c r="AQ44" s="856">
        <f t="shared" si="22"/>
        <v>1540.19</v>
      </c>
      <c r="AR44" s="856">
        <f t="shared" si="23"/>
        <v>1540.19</v>
      </c>
      <c r="AS44" s="856">
        <f t="shared" si="24"/>
        <v>1540.19</v>
      </c>
      <c r="AT44" s="717">
        <f t="shared" si="25"/>
        <v>110544.336</v>
      </c>
      <c r="AU44" s="717">
        <f t="shared" si="26"/>
        <v>110544.336</v>
      </c>
      <c r="AV44" s="717">
        <f t="shared" si="27"/>
        <v>110544.336</v>
      </c>
      <c r="AW44" s="717">
        <f t="shared" si="28"/>
        <v>50093.0672</v>
      </c>
      <c r="AX44" s="717">
        <f t="shared" si="29"/>
        <v>50093.0672</v>
      </c>
      <c r="AY44" s="717">
        <f t="shared" si="30"/>
        <v>50093.0672</v>
      </c>
      <c r="AZ44" s="717">
        <f t="shared" si="31"/>
        <v>11437.76335</v>
      </c>
      <c r="BA44" s="717">
        <f t="shared" si="32"/>
        <v>11437.76335</v>
      </c>
      <c r="BB44" s="717">
        <f t="shared" si="33"/>
        <v>11437.76335</v>
      </c>
      <c r="BC44" s="717">
        <f>(AW44/$AW$88)*'Combined Scenario II - CI'!$D$204</f>
        <v>16296.56604</v>
      </c>
      <c r="BD44" s="717">
        <f>(AX44/$AX$88)*'Combined Scenario II - CI'!$D$204</f>
        <v>16456.98705</v>
      </c>
      <c r="BE44" s="717">
        <f>(AY44/$AY$88)*'Combined Scenario II - CI'!$D$204</f>
        <v>16619.09883</v>
      </c>
      <c r="BF44" s="717">
        <f>(AT44/$AT$88)*'Combined Scenario II - CI'!$D$213</f>
        <v>28027.34877</v>
      </c>
      <c r="BG44" s="717">
        <f>(AU44/$AU$88)*'Cost Distribution'!$B$22</f>
        <v>28344.35192</v>
      </c>
      <c r="BH44" s="717">
        <f>(AV44/$AV$88)*'Cost Distribution'!$B$22</f>
        <v>28664.83165</v>
      </c>
    </row>
    <row r="45" ht="14.25" customHeight="1">
      <c r="A45" s="269" t="s">
        <v>179</v>
      </c>
      <c r="B45" s="269" t="s">
        <v>193</v>
      </c>
      <c r="C45" s="269">
        <v>1811067.0</v>
      </c>
      <c r="D45" s="269" t="s">
        <v>479</v>
      </c>
      <c r="E45" s="269" t="s">
        <v>547</v>
      </c>
      <c r="F45" s="269">
        <v>167.5670577127389</v>
      </c>
      <c r="G45" s="259">
        <v>469021.44</v>
      </c>
      <c r="H45" s="132">
        <v>6512.6985</v>
      </c>
      <c r="I45" s="259">
        <f t="shared" si="3"/>
        <v>72.01645217</v>
      </c>
      <c r="J45" s="263">
        <v>149694.16000000003</v>
      </c>
      <c r="K45" s="263">
        <v>39787.13200000001</v>
      </c>
      <c r="L45" s="263">
        <f t="shared" si="4"/>
        <v>189481.292</v>
      </c>
      <c r="M45" s="259">
        <f>VLOOKUP(C45,'Appendix A -  Costs'!$A$2:$G$141,7,0)</f>
        <v>57291.10928</v>
      </c>
      <c r="N45" s="259">
        <f t="shared" si="5"/>
        <v>8.796831187</v>
      </c>
      <c r="O45" s="263">
        <f t="shared" si="6"/>
        <v>246772.4013</v>
      </c>
      <c r="P45" s="259">
        <f t="shared" si="7"/>
        <v>37.89096045</v>
      </c>
      <c r="Q45" s="259">
        <f t="shared" si="8"/>
        <v>279540.148</v>
      </c>
      <c r="R45" s="259">
        <f t="shared" ref="R45:S45" si="125">Q45/H45</f>
        <v>42.92232291</v>
      </c>
      <c r="S45" s="526">
        <f t="shared" si="125"/>
        <v>0.5960071847</v>
      </c>
      <c r="T45" s="259">
        <f t="shared" si="10"/>
        <v>222249.0387</v>
      </c>
      <c r="U45" s="259">
        <f t="shared" si="11"/>
        <v>34.12549172</v>
      </c>
      <c r="V45" s="526">
        <f t="shared" si="12"/>
        <v>0.4738568854</v>
      </c>
      <c r="W45" s="527">
        <f t="shared" si="13"/>
        <v>6349.276756</v>
      </c>
      <c r="X45" s="532">
        <f t="shared" ref="X45:X47" si="128">((1/3)*W45*0.275)+((1/3)*W45*0.255)+((1/3)*W45*0.245)</f>
        <v>1640.229829</v>
      </c>
      <c r="Y45" s="528">
        <f>VLOOKUP(C45,'Warehouse Order &amp; Sales Handlin'!$B$2:$J$141,9,0)</f>
        <v>5552.708239</v>
      </c>
      <c r="Z45" s="528">
        <f>VLOOKUP(C45,'Warehouse Order &amp; Sales Handlin'!$B$2:$K$141,10,0)</f>
        <v>1626.540657</v>
      </c>
      <c r="AA45" s="528">
        <f>VLOOKUP(C45,'Freight Cost'!$AR$2:$AS$141,2,0)</f>
        <v>16656.192</v>
      </c>
      <c r="AB45" s="528">
        <f>(AR45/VLOOKUP(A45,'Combined Scenario II - CI'!$A$176:$F$185,6,0))*VLOOKUP(A45,'Combined Scenario II - CI'!$A$162:$V$171,22,0)</f>
        <v>4491.674188</v>
      </c>
      <c r="AC45" s="528">
        <f t="shared" si="15"/>
        <v>29967.34491</v>
      </c>
      <c r="AD45" s="528">
        <f t="shared" si="16"/>
        <v>4.601371446</v>
      </c>
      <c r="AE45" s="528">
        <f t="shared" si="17"/>
        <v>8.788022217</v>
      </c>
      <c r="AF45" s="528">
        <f t="shared" si="18"/>
        <v>57233.73911</v>
      </c>
      <c r="AG45" s="528">
        <f t="shared" si="19"/>
        <v>276682.376</v>
      </c>
      <c r="AH45" s="528">
        <f t="shared" si="20"/>
        <v>192339.064</v>
      </c>
      <c r="AI45" s="528">
        <f t="shared" ref="AI45:AJ45" si="126">AH45/H45</f>
        <v>29.53292924</v>
      </c>
      <c r="AJ45" s="526">
        <f t="shared" si="126"/>
        <v>0.4100858672</v>
      </c>
      <c r="AK45" s="526" t="str">
        <f>VLOOKUP(C45,'ABC Analysis Results'!$A$2:$B$140,2,0)</f>
        <v>A</v>
      </c>
      <c r="AL45" s="526" t="str">
        <f>VLOOKUP(C45,'ABC Analysis Results'!$A$2:$C$140,3,0)</f>
        <v>A</v>
      </c>
      <c r="AM45" s="227" t="str">
        <f>VLOOKUP(C45,'Scenario III - Product Substitu'!$C$2:$W$111,21,0)</f>
        <v>#N/A</v>
      </c>
      <c r="AN45" s="856">
        <f>SUMIF('Scenario III - Product Substitu'!$X$2:$X$111,C45,'Scenario III - Product Substitu'!$AG$2:$AG$111)</f>
        <v>117.4635</v>
      </c>
      <c r="AO45" s="856">
        <f>SUMIF('Scenario III - Product Substitu'!$X$2:$X$111,C45,'Scenario III - Product Substitu'!$AH$2:$AH$111)</f>
        <v>78.309</v>
      </c>
      <c r="AP45" s="856">
        <f>SUMIF('Scenario III - Product Substitu'!$X$2:$X$111,C45,'Scenario III - Product Substitu'!$AI$2:$AI$111)</f>
        <v>39.1545</v>
      </c>
      <c r="AQ45" s="856">
        <f t="shared" si="22"/>
        <v>6630.162</v>
      </c>
      <c r="AR45" s="856">
        <f t="shared" si="23"/>
        <v>6591.0075</v>
      </c>
      <c r="AS45" s="856">
        <f t="shared" si="24"/>
        <v>6551.853</v>
      </c>
      <c r="AT45" s="717">
        <f t="shared" si="25"/>
        <v>477480.7445</v>
      </c>
      <c r="AU45" s="717">
        <f t="shared" si="26"/>
        <v>474660.9764</v>
      </c>
      <c r="AV45" s="717">
        <f t="shared" si="27"/>
        <v>471841.2082</v>
      </c>
      <c r="AW45" s="717">
        <f t="shared" si="28"/>
        <v>192898.7903</v>
      </c>
      <c r="AX45" s="717">
        <f t="shared" si="29"/>
        <v>191759.6242</v>
      </c>
      <c r="AY45" s="717">
        <f t="shared" si="30"/>
        <v>190620.4581</v>
      </c>
      <c r="AZ45" s="717">
        <f t="shared" si="31"/>
        <v>30507.83811</v>
      </c>
      <c r="BA45" s="717">
        <f t="shared" si="32"/>
        <v>30327.67371</v>
      </c>
      <c r="BB45" s="717">
        <f t="shared" si="33"/>
        <v>30147.50931</v>
      </c>
      <c r="BC45" s="717">
        <f>(AW45/$AW$88)*'Combined Scenario II - CI'!$D$204</f>
        <v>62754.94896</v>
      </c>
      <c r="BD45" s="717">
        <f>(AX45/$AX$88)*'Combined Scenario II - CI'!$D$204</f>
        <v>62998.45126</v>
      </c>
      <c r="BE45" s="717">
        <f>(AY45/$AY$88)*'Combined Scenario II - CI'!$D$204</f>
        <v>63241.09121</v>
      </c>
      <c r="BF45" s="717">
        <f>(AT45/$AT$88)*'Combined Scenario II - CI'!$D$213</f>
        <v>121060.1994</v>
      </c>
      <c r="BG45" s="717">
        <f>(AU45/$AU$88)*'Cost Distribution'!$B$22</f>
        <v>121706.4414</v>
      </c>
      <c r="BH45" s="717">
        <f>(AV45/$AV$88)*'Cost Distribution'!$B$22</f>
        <v>122351.3505</v>
      </c>
    </row>
    <row r="46" ht="14.25" customHeight="1">
      <c r="A46" s="269" t="s">
        <v>179</v>
      </c>
      <c r="B46" s="269" t="s">
        <v>195</v>
      </c>
      <c r="C46" s="269">
        <v>1811068.0</v>
      </c>
      <c r="D46" s="269" t="s">
        <v>479</v>
      </c>
      <c r="E46" s="269" t="s">
        <v>547</v>
      </c>
      <c r="F46" s="269">
        <v>17.390386003430528</v>
      </c>
      <c r="G46" s="259">
        <v>349042.266</v>
      </c>
      <c r="H46" s="132">
        <v>6216.9436</v>
      </c>
      <c r="I46" s="259">
        <f t="shared" si="3"/>
        <v>56.14370798</v>
      </c>
      <c r="J46" s="263">
        <v>182139.1176</v>
      </c>
      <c r="K46" s="263">
        <v>45534.7794</v>
      </c>
      <c r="L46" s="263">
        <f t="shared" si="4"/>
        <v>227673.897</v>
      </c>
      <c r="M46" s="259">
        <f>VLOOKUP(C46,'Appendix A -  Costs'!$A$2:$G$141,7,0)</f>
        <v>68838.93378</v>
      </c>
      <c r="N46" s="259">
        <f t="shared" si="5"/>
        <v>11.07279368</v>
      </c>
      <c r="O46" s="263">
        <f t="shared" si="6"/>
        <v>296512.8308</v>
      </c>
      <c r="P46" s="259">
        <f t="shared" si="7"/>
        <v>47.69430927</v>
      </c>
      <c r="Q46" s="259">
        <f t="shared" si="8"/>
        <v>121368.369</v>
      </c>
      <c r="R46" s="259">
        <f t="shared" ref="R46:S46" si="127">Q46/H46</f>
        <v>19.52219238</v>
      </c>
      <c r="S46" s="526">
        <f t="shared" si="127"/>
        <v>0.3477182589</v>
      </c>
      <c r="T46" s="259">
        <f t="shared" si="10"/>
        <v>52529.43522</v>
      </c>
      <c r="U46" s="259">
        <f t="shared" si="11"/>
        <v>8.449398708</v>
      </c>
      <c r="V46" s="526">
        <f t="shared" si="12"/>
        <v>0.1504959151</v>
      </c>
      <c r="W46" s="527">
        <f t="shared" si="13"/>
        <v>829.4224484</v>
      </c>
      <c r="X46" s="532">
        <f t="shared" si="128"/>
        <v>214.2674658</v>
      </c>
      <c r="Y46" s="528">
        <f>VLOOKUP(C46,'Warehouse Order &amp; Sales Handlin'!$B$2:$J$141,9,0)</f>
        <v>15710.94172</v>
      </c>
      <c r="Z46" s="528">
        <f>VLOOKUP(C46,'Warehouse Order &amp; Sales Handlin'!$B$2:$K$141,10,0)</f>
        <v>6075.812522</v>
      </c>
      <c r="AA46" s="528">
        <f>VLOOKUP(C46,'Freight Cost'!$AR$2:$AS$141,2,0)</f>
        <v>15863.04</v>
      </c>
      <c r="AB46" s="528">
        <f>(AR46/VLOOKUP(A46,'Combined Scenario II - CI'!$A$176:$F$185,6,0))*VLOOKUP(A46,'Combined Scenario II - CI'!$A$162:$V$171,22,0)</f>
        <v>4236.755169</v>
      </c>
      <c r="AC46" s="528">
        <f t="shared" si="15"/>
        <v>42100.81688</v>
      </c>
      <c r="AD46" s="528">
        <f t="shared" si="16"/>
        <v>6.771947695</v>
      </c>
      <c r="AE46" s="528">
        <f t="shared" si="17"/>
        <v>11.06233489</v>
      </c>
      <c r="AF46" s="528">
        <f t="shared" si="18"/>
        <v>68773.91211</v>
      </c>
      <c r="AG46" s="528">
        <f t="shared" si="19"/>
        <v>338548.626</v>
      </c>
      <c r="AH46" s="528">
        <f t="shared" si="20"/>
        <v>10493.64001</v>
      </c>
      <c r="AI46" s="528">
        <f t="shared" ref="AI46:AJ46" si="129">AH46/H46</f>
        <v>1.687909797</v>
      </c>
      <c r="AJ46" s="526">
        <f t="shared" si="129"/>
        <v>0.03006409548</v>
      </c>
      <c r="AK46" s="526" t="str">
        <f>VLOOKUP(C46,'ABC Analysis Results'!$A$2:$B$140,2,0)</f>
        <v>B</v>
      </c>
      <c r="AL46" s="526" t="str">
        <f>VLOOKUP(C46,'ABC Analysis Results'!$A$2:$C$140,3,0)</f>
        <v>C</v>
      </c>
      <c r="AM46" s="227" t="str">
        <f>VLOOKUP(C46,'Scenario III - Product Substitu'!$C$2:$W$111,21,0)</f>
        <v>K</v>
      </c>
      <c r="AN46" s="856">
        <f>SUMIF('Scenario III - Product Substitu'!$X$2:$X$111,C46,'Scenario III - Product Substitu'!$AG$2:$AG$111)</f>
        <v>0</v>
      </c>
      <c r="AO46" s="856">
        <f>SUMIF('Scenario III - Product Substitu'!$X$2:$X$111,C46,'Scenario III - Product Substitu'!$AH$2:$AH$111)</f>
        <v>0</v>
      </c>
      <c r="AP46" s="856">
        <f>SUMIF('Scenario III - Product Substitu'!$X$2:$X$111,C46,'Scenario III - Product Substitu'!$AI$2:$AI$111)</f>
        <v>0</v>
      </c>
      <c r="AQ46" s="856">
        <f t="shared" si="22"/>
        <v>6216.9436</v>
      </c>
      <c r="AR46" s="856">
        <f t="shared" si="23"/>
        <v>6216.9436</v>
      </c>
      <c r="AS46" s="856">
        <f t="shared" si="24"/>
        <v>6216.9436</v>
      </c>
      <c r="AT46" s="717">
        <f t="shared" si="25"/>
        <v>349042.266</v>
      </c>
      <c r="AU46" s="717">
        <f t="shared" si="26"/>
        <v>349042.266</v>
      </c>
      <c r="AV46" s="717">
        <f t="shared" si="27"/>
        <v>349042.266</v>
      </c>
      <c r="AW46" s="717">
        <f t="shared" si="28"/>
        <v>227673.897</v>
      </c>
      <c r="AX46" s="717">
        <f t="shared" si="29"/>
        <v>227673.897</v>
      </c>
      <c r="AY46" s="717">
        <f t="shared" si="30"/>
        <v>227673.897</v>
      </c>
      <c r="AZ46" s="717">
        <f t="shared" si="31"/>
        <v>42100.81688</v>
      </c>
      <c r="BA46" s="717">
        <f t="shared" si="32"/>
        <v>42100.81688</v>
      </c>
      <c r="BB46" s="717">
        <f t="shared" si="33"/>
        <v>42100.81688</v>
      </c>
      <c r="BC46" s="717">
        <f>(AW46/$AW$88)*'Combined Scenario II - CI'!$D$204</f>
        <v>74068.1876</v>
      </c>
      <c r="BD46" s="717">
        <f>(AX46/$AX$88)*'Combined Scenario II - CI'!$D$204</f>
        <v>74797.304</v>
      </c>
      <c r="BE46" s="717">
        <f>(AY46/$AY$88)*'Combined Scenario II - CI'!$D$204</f>
        <v>75534.10495</v>
      </c>
      <c r="BF46" s="717">
        <f>(AT46/$AT$88)*'Combined Scenario II - CI'!$D$213</f>
        <v>88495.97978</v>
      </c>
      <c r="BG46" s="717">
        <f>(AU46/$AU$88)*'Cost Distribution'!$B$22</f>
        <v>89496.91301</v>
      </c>
      <c r="BH46" s="717">
        <f>(AV46/$AV$88)*'Cost Distribution'!$B$22</f>
        <v>90508.82349</v>
      </c>
    </row>
    <row r="47" ht="14.25" customHeight="1">
      <c r="A47" s="269" t="s">
        <v>179</v>
      </c>
      <c r="B47" s="269" t="s">
        <v>196</v>
      </c>
      <c r="C47" s="269">
        <v>1811069.0</v>
      </c>
      <c r="D47" s="269" t="s">
        <v>479</v>
      </c>
      <c r="E47" s="269" t="s">
        <v>547</v>
      </c>
      <c r="F47" s="269">
        <v>239.0639502415044</v>
      </c>
      <c r="G47" s="259">
        <v>911098.981</v>
      </c>
      <c r="H47" s="132">
        <v>12278.647799999999</v>
      </c>
      <c r="I47" s="259">
        <f t="shared" si="3"/>
        <v>74.20189876</v>
      </c>
      <c r="J47" s="263">
        <v>345687.76</v>
      </c>
      <c r="K47" s="263">
        <v>89878.81760000001</v>
      </c>
      <c r="L47" s="263">
        <f t="shared" si="4"/>
        <v>435566.5776</v>
      </c>
      <c r="M47" s="259">
        <f>VLOOKUP(C47,'Appendix A -  Costs'!$A$2:$G$141,7,0)</f>
        <v>131696.8664</v>
      </c>
      <c r="N47" s="259">
        <f t="shared" si="5"/>
        <v>10.72568157</v>
      </c>
      <c r="O47" s="263">
        <f t="shared" si="6"/>
        <v>567263.444</v>
      </c>
      <c r="P47" s="259">
        <f t="shared" si="7"/>
        <v>46.19917871</v>
      </c>
      <c r="Q47" s="259">
        <f t="shared" si="8"/>
        <v>475532.4034</v>
      </c>
      <c r="R47" s="259">
        <f t="shared" ref="R47:S47" si="130">Q47/H47</f>
        <v>38.72840162</v>
      </c>
      <c r="S47" s="526">
        <f t="shared" si="130"/>
        <v>0.5219327574</v>
      </c>
      <c r="T47" s="259">
        <f t="shared" si="10"/>
        <v>343835.537</v>
      </c>
      <c r="U47" s="259">
        <f t="shared" si="11"/>
        <v>28.00272006</v>
      </c>
      <c r="V47" s="526">
        <f t="shared" si="12"/>
        <v>0.3773854918</v>
      </c>
      <c r="W47" s="527">
        <f t="shared" si="13"/>
        <v>11044.55816</v>
      </c>
      <c r="X47" s="532">
        <f t="shared" si="128"/>
        <v>2853.177524</v>
      </c>
      <c r="Y47" s="528">
        <f>VLOOKUP(C47,'Warehouse Order &amp; Sales Handlin'!$B$2:$J$141,9,0)</f>
        <v>4369.743253</v>
      </c>
      <c r="Z47" s="528">
        <f>VLOOKUP(C47,'Warehouse Order &amp; Sales Handlin'!$B$2:$K$141,10,0)</f>
        <v>416.6723339</v>
      </c>
      <c r="AA47" s="528">
        <f>VLOOKUP(C47,'Freight Cost'!$AR$2:$AS$141,2,0)</f>
        <v>31726.08</v>
      </c>
      <c r="AB47" s="528">
        <f>(AR47/VLOOKUP(A47,'Combined Scenario II - CI'!$A$176:$F$185,6,0))*VLOOKUP(A47,'Combined Scenario II - CI'!$A$162:$V$171,22,0)</f>
        <v>8367.716981</v>
      </c>
      <c r="AC47" s="528">
        <f t="shared" si="15"/>
        <v>47733.39009</v>
      </c>
      <c r="AD47" s="528">
        <f t="shared" si="16"/>
        <v>3.887511953</v>
      </c>
      <c r="AE47" s="528">
        <f t="shared" si="17"/>
        <v>10.7056727</v>
      </c>
      <c r="AF47" s="528">
        <f t="shared" si="18"/>
        <v>131451.1845</v>
      </c>
      <c r="AG47" s="528">
        <f t="shared" si="19"/>
        <v>614751.1522</v>
      </c>
      <c r="AH47" s="528">
        <f t="shared" si="20"/>
        <v>296347.8288</v>
      </c>
      <c r="AI47" s="528">
        <f t="shared" ref="AI47:AJ47" si="131">AH47/H47</f>
        <v>24.13521697</v>
      </c>
      <c r="AJ47" s="526">
        <f t="shared" si="131"/>
        <v>0.3252641425</v>
      </c>
      <c r="AK47" s="526" t="str">
        <f>VLOOKUP(C47,'ABC Analysis Results'!$A$2:$B$140,2,0)</f>
        <v>A</v>
      </c>
      <c r="AL47" s="526" t="str">
        <f>VLOOKUP(C47,'ABC Analysis Results'!$A$2:$C$140,3,0)</f>
        <v>A</v>
      </c>
      <c r="AM47" s="227" t="str">
        <f>VLOOKUP(C47,'Scenario III - Product Substitu'!$C$2:$W$111,21,0)</f>
        <v>#N/A</v>
      </c>
      <c r="AN47" s="856">
        <f>SUMIF('Scenario III - Product Substitu'!$X$2:$X$111,C47,'Scenario III - Product Substitu'!$AG$2:$AG$111)</f>
        <v>0</v>
      </c>
      <c r="AO47" s="856">
        <f>SUMIF('Scenario III - Product Substitu'!$X$2:$X$111,C47,'Scenario III - Product Substitu'!$AH$2:$AH$111)</f>
        <v>0</v>
      </c>
      <c r="AP47" s="856">
        <f>SUMIF('Scenario III - Product Substitu'!$X$2:$X$111,C47,'Scenario III - Product Substitu'!$AI$2:$AI$111)</f>
        <v>0</v>
      </c>
      <c r="AQ47" s="856">
        <f t="shared" si="22"/>
        <v>12278.6478</v>
      </c>
      <c r="AR47" s="856">
        <f t="shared" si="23"/>
        <v>12278.6478</v>
      </c>
      <c r="AS47" s="856">
        <f t="shared" si="24"/>
        <v>12278.6478</v>
      </c>
      <c r="AT47" s="717">
        <f t="shared" si="25"/>
        <v>911098.981</v>
      </c>
      <c r="AU47" s="717">
        <f t="shared" si="26"/>
        <v>911098.981</v>
      </c>
      <c r="AV47" s="717">
        <f t="shared" si="27"/>
        <v>911098.981</v>
      </c>
      <c r="AW47" s="717">
        <f t="shared" si="28"/>
        <v>435566.5776</v>
      </c>
      <c r="AX47" s="717">
        <f t="shared" si="29"/>
        <v>435566.5776</v>
      </c>
      <c r="AY47" s="717">
        <f t="shared" si="30"/>
        <v>435566.5776</v>
      </c>
      <c r="AZ47" s="717">
        <f t="shared" si="31"/>
        <v>47733.39009</v>
      </c>
      <c r="BA47" s="717">
        <f t="shared" si="32"/>
        <v>47733.39009</v>
      </c>
      <c r="BB47" s="717">
        <f t="shared" si="33"/>
        <v>47733.39009</v>
      </c>
      <c r="BC47" s="717">
        <f>(AW47/$AW$88)*'Combined Scenario II - CI'!$D$204</f>
        <v>141701.0356</v>
      </c>
      <c r="BD47" s="717">
        <f>(AX47/$AX$88)*'Combined Scenario II - CI'!$D$204</f>
        <v>143095.9199</v>
      </c>
      <c r="BE47" s="717">
        <f>(AY47/$AY$88)*'Combined Scenario II - CI'!$D$204</f>
        <v>144505.5055</v>
      </c>
      <c r="BF47" s="717">
        <f>(AT47/$AT$88)*'Combined Scenario II - CI'!$D$213</f>
        <v>230999.5231</v>
      </c>
      <c r="BG47" s="717">
        <f>(AU47/$AU$88)*'Cost Distribution'!$B$22</f>
        <v>233612.2418</v>
      </c>
      <c r="BH47" s="717">
        <f>(AV47/$AV$88)*'Cost Distribution'!$B$22</f>
        <v>236253.6142</v>
      </c>
    </row>
    <row r="48" ht="14.25" customHeight="1">
      <c r="A48" s="269" t="s">
        <v>179</v>
      </c>
      <c r="B48" s="269" t="s">
        <v>197</v>
      </c>
      <c r="C48" s="269">
        <v>1811070.0</v>
      </c>
      <c r="D48" s="269" t="s">
        <v>479</v>
      </c>
      <c r="E48" s="269" t="s">
        <v>188</v>
      </c>
      <c r="F48" s="269">
        <v>912.3574311405484</v>
      </c>
      <c r="G48" s="259">
        <v>375266.535</v>
      </c>
      <c r="H48" s="132">
        <v>4487.433399999999</v>
      </c>
      <c r="I48" s="259">
        <f t="shared" si="3"/>
        <v>83.62609571</v>
      </c>
      <c r="J48" s="263">
        <v>121052.43920000002</v>
      </c>
      <c r="K48" s="263">
        <v>27912.577</v>
      </c>
      <c r="L48" s="263">
        <f t="shared" si="4"/>
        <v>148965.0162</v>
      </c>
      <c r="M48" s="259">
        <f>VLOOKUP(C48,'Appendix A -  Costs'!$A$2:$G$141,7,0)</f>
        <v>45040.70524</v>
      </c>
      <c r="N48" s="259">
        <f t="shared" si="5"/>
        <v>10.03707492</v>
      </c>
      <c r="O48" s="263">
        <f t="shared" si="6"/>
        <v>194005.7214</v>
      </c>
      <c r="P48" s="259">
        <f t="shared" si="7"/>
        <v>43.23311438</v>
      </c>
      <c r="Q48" s="259">
        <f t="shared" si="8"/>
        <v>226301.5188</v>
      </c>
      <c r="R48" s="259">
        <f t="shared" ref="R48:S48" si="132">Q48/H48</f>
        <v>50.43005625</v>
      </c>
      <c r="S48" s="526">
        <f t="shared" si="132"/>
        <v>0.6030420986</v>
      </c>
      <c r="T48" s="259">
        <f t="shared" si="10"/>
        <v>181260.8136</v>
      </c>
      <c r="U48" s="259">
        <f t="shared" si="11"/>
        <v>40.39298133</v>
      </c>
      <c r="V48" s="526">
        <f t="shared" si="12"/>
        <v>0.483018859</v>
      </c>
      <c r="W48" s="527">
        <f t="shared" si="13"/>
        <v>39444.05317</v>
      </c>
      <c r="X48" s="528">
        <f>W48*0.275</f>
        <v>10847.11462</v>
      </c>
      <c r="Y48" s="528">
        <f>VLOOKUP(C48,'Warehouse Order &amp; Sales Handlin'!$B$2:$J$141,9,0)</f>
        <v>2312.917352</v>
      </c>
      <c r="Z48" s="528">
        <f>VLOOKUP(C48,'Warehouse Order &amp; Sales Handlin'!$B$2:$K$141,10,0)</f>
        <v>327.7254083</v>
      </c>
      <c r="AA48" s="528">
        <f>VLOOKUP(C48,'Freight Cost'!$AR$2:$AS$141,2,0)</f>
        <v>7755.264</v>
      </c>
      <c r="AB48" s="528">
        <f>(AR48/VLOOKUP(A48,'Combined Scenario II - CI'!$A$176:$F$185,6,0))*VLOOKUP(A48,'Combined Scenario II - CI'!$A$162:$V$171,22,0)</f>
        <v>5138.148757</v>
      </c>
      <c r="AC48" s="528">
        <f t="shared" si="15"/>
        <v>26381.17014</v>
      </c>
      <c r="AD48" s="528">
        <f t="shared" si="16"/>
        <v>5.878899538</v>
      </c>
      <c r="AE48" s="528">
        <f t="shared" si="17"/>
        <v>10.02557739</v>
      </c>
      <c r="AF48" s="528">
        <f t="shared" si="18"/>
        <v>44989.11085</v>
      </c>
      <c r="AG48" s="528">
        <f t="shared" si="19"/>
        <v>220335.2972</v>
      </c>
      <c r="AH48" s="528">
        <f t="shared" si="20"/>
        <v>154931.2378</v>
      </c>
      <c r="AI48" s="528">
        <f t="shared" ref="AI48:AJ48" si="133">AH48/H48</f>
        <v>34.52557932</v>
      </c>
      <c r="AJ48" s="526">
        <f t="shared" si="133"/>
        <v>0.4128565256</v>
      </c>
      <c r="AK48" s="526" t="str">
        <f>VLOOKUP(C48,'ABC Analysis Results'!$A$2:$B$140,2,0)</f>
        <v>A</v>
      </c>
      <c r="AL48" s="526" t="str">
        <f>VLOOKUP(C48,'ABC Analysis Results'!$A$2:$C$140,3,0)</f>
        <v>A</v>
      </c>
      <c r="AM48" s="227" t="str">
        <f>VLOOKUP(C48,'Scenario III - Product Substitu'!$C$2:$W$111,21,0)</f>
        <v>#N/A</v>
      </c>
      <c r="AN48" s="856">
        <f>SUMIF('Scenario III - Product Substitu'!$X$2:$X$111,C48,'Scenario III - Product Substitu'!$AG$2:$AG$111)</f>
        <v>3924.25722</v>
      </c>
      <c r="AO48" s="856">
        <f>SUMIF('Scenario III - Product Substitu'!$X$2:$X$111,C48,'Scenario III - Product Substitu'!$AH$2:$AH$111)</f>
        <v>3052.20006</v>
      </c>
      <c r="AP48" s="856">
        <f>SUMIF('Scenario III - Product Substitu'!$X$2:$X$111,C48,'Scenario III - Product Substitu'!$AI$2:$AI$111)</f>
        <v>2180.1429</v>
      </c>
      <c r="AQ48" s="856">
        <f t="shared" si="22"/>
        <v>8411.69062</v>
      </c>
      <c r="AR48" s="856">
        <f t="shared" si="23"/>
        <v>7539.63346</v>
      </c>
      <c r="AS48" s="856">
        <f t="shared" si="24"/>
        <v>6667.5763</v>
      </c>
      <c r="AT48" s="717">
        <f t="shared" si="25"/>
        <v>703436.8449</v>
      </c>
      <c r="AU48" s="717">
        <f t="shared" si="26"/>
        <v>630510.1093</v>
      </c>
      <c r="AV48" s="717">
        <f t="shared" si="27"/>
        <v>557583.3738</v>
      </c>
      <c r="AW48" s="717">
        <f t="shared" si="28"/>
        <v>279234.8137</v>
      </c>
      <c r="AX48" s="717">
        <f t="shared" si="29"/>
        <v>250285.9698</v>
      </c>
      <c r="AY48" s="717">
        <f t="shared" si="30"/>
        <v>221337.1259</v>
      </c>
      <c r="AZ48" s="717">
        <f t="shared" si="31"/>
        <v>49451.4841</v>
      </c>
      <c r="BA48" s="717">
        <f t="shared" si="32"/>
        <v>44324.74766</v>
      </c>
      <c r="BB48" s="717">
        <f t="shared" si="33"/>
        <v>39198.01123</v>
      </c>
      <c r="BC48" s="717">
        <f>(AW48/$AW$88)*'Combined Scenario II - CI'!$D$204</f>
        <v>90842.28293</v>
      </c>
      <c r="BD48" s="717">
        <f>(AX48/$AX$88)*'Combined Scenario II - CI'!$D$204</f>
        <v>82226.00842</v>
      </c>
      <c r="BE48" s="717">
        <f>(AY48/$AY$88)*'Combined Scenario II - CI'!$D$204</f>
        <v>73431.78958</v>
      </c>
      <c r="BF48" s="717">
        <f>(AT48/$AT$88)*'Combined Scenario II - CI'!$D$213</f>
        <v>178348.982</v>
      </c>
      <c r="BG48" s="717">
        <f>(AU48/$AU$88)*'Cost Distribution'!$B$22</f>
        <v>161667.2647</v>
      </c>
      <c r="BH48" s="717">
        <f>(AV48/$AV$88)*'Cost Distribution'!$B$22</f>
        <v>144584.8256</v>
      </c>
    </row>
    <row r="49" ht="14.25" customHeight="1">
      <c r="A49" s="269" t="s">
        <v>179</v>
      </c>
      <c r="B49" s="269" t="s">
        <v>198</v>
      </c>
      <c r="C49" s="269">
        <v>1811071.0</v>
      </c>
      <c r="D49" s="269" t="s">
        <v>479</v>
      </c>
      <c r="E49" s="269" t="s">
        <v>190</v>
      </c>
      <c r="F49" s="269">
        <v>586.8752207643798</v>
      </c>
      <c r="G49" s="259">
        <v>105831.19799999999</v>
      </c>
      <c r="H49" s="132">
        <v>1831.1423999999997</v>
      </c>
      <c r="I49" s="259">
        <f t="shared" si="3"/>
        <v>57.79517639</v>
      </c>
      <c r="J49" s="263">
        <v>37292.2704</v>
      </c>
      <c r="K49" s="263">
        <v>9230.76</v>
      </c>
      <c r="L49" s="263">
        <f t="shared" si="4"/>
        <v>46523.0304</v>
      </c>
      <c r="M49" s="259">
        <f>VLOOKUP(C49,'Appendix A -  Costs'!$A$2:$G$141,7,0)</f>
        <v>14066.59196</v>
      </c>
      <c r="N49" s="259">
        <f t="shared" si="5"/>
        <v>7.681866773</v>
      </c>
      <c r="O49" s="263">
        <f t="shared" si="6"/>
        <v>60589.62236</v>
      </c>
      <c r="P49" s="259">
        <f t="shared" si="7"/>
        <v>33.0884274</v>
      </c>
      <c r="Q49" s="259">
        <f t="shared" si="8"/>
        <v>59308.1676</v>
      </c>
      <c r="R49" s="259">
        <f t="shared" ref="R49:S49" si="134">Q49/H49</f>
        <v>32.38861576</v>
      </c>
      <c r="S49" s="526">
        <f t="shared" si="134"/>
        <v>0.5604034417</v>
      </c>
      <c r="T49" s="259">
        <f t="shared" si="10"/>
        <v>45241.57564</v>
      </c>
      <c r="U49" s="259">
        <f t="shared" si="11"/>
        <v>24.70674899</v>
      </c>
      <c r="V49" s="526">
        <f t="shared" si="12"/>
        <v>0.42748808</v>
      </c>
      <c r="W49" s="527">
        <f t="shared" si="13"/>
        <v>19418.77813</v>
      </c>
      <c r="X49" s="528">
        <f>W49*0.255</f>
        <v>4951.788424</v>
      </c>
      <c r="Y49" s="528">
        <f>VLOOKUP(C49,'Warehouse Order &amp; Sales Handlin'!$B$2:$J$141,9,0)</f>
        <v>737.2646351</v>
      </c>
      <c r="Z49" s="528">
        <f>VLOOKUP(C49,'Warehouse Order &amp; Sales Handlin'!$B$2:$K$141,10,0)</f>
        <v>70.25697568</v>
      </c>
      <c r="AA49" s="528">
        <f>VLOOKUP(C49,'Freight Cost'!$AR$2:$AS$141,2,0)</f>
        <v>4758.912</v>
      </c>
      <c r="AB49" s="528">
        <f>(AR49/VLOOKUP(A49,'Combined Scenario II - CI'!$A$176:$F$185,6,0))*VLOOKUP(A49,'Combined Scenario II - CI'!$A$162:$V$171,22,0)</f>
        <v>1247.896479</v>
      </c>
      <c r="AC49" s="528">
        <f t="shared" si="15"/>
        <v>11766.11851</v>
      </c>
      <c r="AD49" s="528">
        <f t="shared" si="16"/>
        <v>6.425561723</v>
      </c>
      <c r="AE49" s="528">
        <f t="shared" si="17"/>
        <v>7.679729618</v>
      </c>
      <c r="AF49" s="528">
        <f t="shared" si="18"/>
        <v>14062.67852</v>
      </c>
      <c r="AG49" s="528">
        <f t="shared" si="19"/>
        <v>72351.82744</v>
      </c>
      <c r="AH49" s="528">
        <f t="shared" si="20"/>
        <v>33479.37056</v>
      </c>
      <c r="AI49" s="528">
        <f t="shared" ref="AI49:AJ49" si="135">AH49/H49</f>
        <v>18.28332442</v>
      </c>
      <c r="AJ49" s="526">
        <f t="shared" si="135"/>
        <v>0.316346892</v>
      </c>
      <c r="AK49" s="526" t="str">
        <f>VLOOKUP(C49,'ABC Analysis Results'!$A$2:$B$140,2,0)</f>
        <v>C</v>
      </c>
      <c r="AL49" s="526" t="str">
        <f>VLOOKUP(C49,'ABC Analysis Results'!$A$2:$C$140,3,0)</f>
        <v>C</v>
      </c>
      <c r="AM49" s="227" t="str">
        <f>VLOOKUP(C49,'Scenario III - Product Substitu'!$C$2:$W$111,21,0)</f>
        <v>K</v>
      </c>
      <c r="AN49" s="856">
        <f>SUMIF('Scenario III - Product Substitu'!$X$2:$X$111,C49,'Scenario III - Product Substitu'!$AG$2:$AG$111)</f>
        <v>0</v>
      </c>
      <c r="AO49" s="856">
        <f>SUMIF('Scenario III - Product Substitu'!$X$2:$X$111,C49,'Scenario III - Product Substitu'!$AH$2:$AH$111)</f>
        <v>0</v>
      </c>
      <c r="AP49" s="856">
        <f>SUMIF('Scenario III - Product Substitu'!$X$2:$X$111,C49,'Scenario III - Product Substitu'!$AI$2:$AI$111)</f>
        <v>0</v>
      </c>
      <c r="AQ49" s="856">
        <f t="shared" si="22"/>
        <v>1831.1424</v>
      </c>
      <c r="AR49" s="856">
        <f t="shared" si="23"/>
        <v>1831.1424</v>
      </c>
      <c r="AS49" s="856">
        <f t="shared" si="24"/>
        <v>1831.1424</v>
      </c>
      <c r="AT49" s="717">
        <f t="shared" si="25"/>
        <v>105831.198</v>
      </c>
      <c r="AU49" s="717">
        <f t="shared" si="26"/>
        <v>105831.198</v>
      </c>
      <c r="AV49" s="717">
        <f t="shared" si="27"/>
        <v>105831.198</v>
      </c>
      <c r="AW49" s="717">
        <f t="shared" si="28"/>
        <v>46523.0304</v>
      </c>
      <c r="AX49" s="717">
        <f t="shared" si="29"/>
        <v>46523.0304</v>
      </c>
      <c r="AY49" s="717">
        <f t="shared" si="30"/>
        <v>46523.0304</v>
      </c>
      <c r="AZ49" s="717">
        <f t="shared" si="31"/>
        <v>11766.11851</v>
      </c>
      <c r="BA49" s="717">
        <f t="shared" si="32"/>
        <v>11766.11851</v>
      </c>
      <c r="BB49" s="717">
        <f t="shared" si="33"/>
        <v>11766.11851</v>
      </c>
      <c r="BC49" s="717">
        <f>(AW49/$AW$88)*'Combined Scenario II - CI'!$D$204</f>
        <v>15135.14105</v>
      </c>
      <c r="BD49" s="717">
        <f>(AX49/$AX$88)*'Combined Scenario II - CI'!$D$204</f>
        <v>15284.12916</v>
      </c>
      <c r="BE49" s="717">
        <f>(AY49/$AY$88)*'Combined Scenario II - CI'!$D$204</f>
        <v>15434.68754</v>
      </c>
      <c r="BF49" s="717">
        <f>(AT49/$AT$88)*'Combined Scenario II - CI'!$D$213</f>
        <v>26832.38241</v>
      </c>
      <c r="BG49" s="717">
        <f>(AU49/$AU$88)*'Cost Distribution'!$B$22</f>
        <v>27135.8699</v>
      </c>
      <c r="BH49" s="717">
        <f>(AV49/$AV$88)*'Cost Distribution'!$B$22</f>
        <v>27442.68575</v>
      </c>
    </row>
    <row r="50" ht="14.25" customHeight="1">
      <c r="A50" s="275" t="s">
        <v>179</v>
      </c>
      <c r="B50" s="275" t="s">
        <v>199</v>
      </c>
      <c r="C50" s="275">
        <v>1811072.0</v>
      </c>
      <c r="D50" s="275" t="s">
        <v>479</v>
      </c>
      <c r="E50" s="275" t="s">
        <v>548</v>
      </c>
      <c r="F50" s="275">
        <v>122.69069849414386</v>
      </c>
      <c r="G50" s="279">
        <v>120562.17599999999</v>
      </c>
      <c r="H50" s="135">
        <v>2550.8055</v>
      </c>
      <c r="I50" s="279">
        <f t="shared" si="3"/>
        <v>47.26435473</v>
      </c>
      <c r="J50" s="281">
        <v>55208.524800000014</v>
      </c>
      <c r="K50" s="281">
        <v>13669.418400000002</v>
      </c>
      <c r="L50" s="281">
        <f t="shared" si="4"/>
        <v>68877.9432</v>
      </c>
      <c r="M50" s="259">
        <f>VLOOKUP(C50,'Appendix A -  Costs'!$A$2:$G$141,7,0)</f>
        <v>20825.76981</v>
      </c>
      <c r="N50" s="279">
        <f t="shared" si="5"/>
        <v>8.164389566</v>
      </c>
      <c r="O50" s="281">
        <f t="shared" si="6"/>
        <v>89703.71301</v>
      </c>
      <c r="P50" s="279">
        <f t="shared" si="7"/>
        <v>35.16681809</v>
      </c>
      <c r="Q50" s="279">
        <f t="shared" si="8"/>
        <v>51684.2328</v>
      </c>
      <c r="R50" s="279">
        <f t="shared" ref="R50:S50" si="136">Q50/H50</f>
        <v>20.2619262</v>
      </c>
      <c r="S50" s="529">
        <f t="shared" si="136"/>
        <v>0.4286935962</v>
      </c>
      <c r="T50" s="279">
        <f t="shared" si="10"/>
        <v>30858.46299</v>
      </c>
      <c r="U50" s="279">
        <f t="shared" si="11"/>
        <v>12.09753664</v>
      </c>
      <c r="V50" s="529">
        <f t="shared" si="12"/>
        <v>0.2559547614</v>
      </c>
      <c r="W50" s="530">
        <f t="shared" si="13"/>
        <v>4314.641476</v>
      </c>
      <c r="X50" s="533">
        <f>((1/2)*W50*0.275)+((1/2)*W50*0.255)</f>
        <v>1143.379991</v>
      </c>
      <c r="Y50" s="531">
        <f>VLOOKUP(C50,'Warehouse Order &amp; Sales Handlin'!$B$2:$J$141,9,0)</f>
        <v>1883.812321</v>
      </c>
      <c r="Z50" s="531">
        <f>VLOOKUP(C50,'Warehouse Order &amp; Sales Handlin'!$B$2:$K$141,10,0)</f>
        <v>361.176</v>
      </c>
      <c r="AA50" s="531">
        <f>VLOOKUP(C50,'Freight Cost'!$AR$2:$AS$141,2,0)</f>
        <v>5728.32</v>
      </c>
      <c r="AB50" s="528">
        <f>(AR50/VLOOKUP(A50,'Combined Scenario II - CI'!$A$176:$F$185,6,0))*VLOOKUP(A50,'Combined Scenario II - CI'!$A$162:$V$171,22,0)</f>
        <v>1738.336244</v>
      </c>
      <c r="AC50" s="528">
        <f t="shared" si="15"/>
        <v>10855.02456</v>
      </c>
      <c r="AD50" s="528">
        <f t="shared" si="16"/>
        <v>4.255528129</v>
      </c>
      <c r="AE50" s="531">
        <f t="shared" si="17"/>
        <v>8.161225482</v>
      </c>
      <c r="AF50" s="531">
        <f t="shared" si="18"/>
        <v>20817.69885</v>
      </c>
      <c r="AG50" s="531">
        <f t="shared" si="19"/>
        <v>100550.6666</v>
      </c>
      <c r="AH50" s="531">
        <f t="shared" si="20"/>
        <v>20011.5094</v>
      </c>
      <c r="AI50" s="531">
        <f t="shared" ref="AI50:AJ50" si="137">AH50/H50</f>
        <v>7.845172593</v>
      </c>
      <c r="AJ50" s="529">
        <f t="shared" si="137"/>
        <v>0.1659849719</v>
      </c>
      <c r="AK50" s="529" t="str">
        <f>VLOOKUP(C50,'ABC Analysis Results'!$A$2:$B$140,2,0)</f>
        <v>C</v>
      </c>
      <c r="AL50" s="529" t="str">
        <f>VLOOKUP(C50,'ABC Analysis Results'!$A$2:$C$140,3,0)</f>
        <v>C</v>
      </c>
      <c r="AM50" s="227" t="str">
        <f>VLOOKUP(C50,'Scenario III - Product Substitu'!$C$2:$W$111,21,0)</f>
        <v>K</v>
      </c>
      <c r="AN50" s="856">
        <f>SUMIF('Scenario III - Product Substitu'!$X$2:$X$111,C50,'Scenario III - Product Substitu'!$AG$2:$AG$111)</f>
        <v>0</v>
      </c>
      <c r="AO50" s="856">
        <f>SUMIF('Scenario III - Product Substitu'!$X$2:$X$111,C50,'Scenario III - Product Substitu'!$AH$2:$AH$111)</f>
        <v>0</v>
      </c>
      <c r="AP50" s="856">
        <f>SUMIF('Scenario III - Product Substitu'!$X$2:$X$111,C50,'Scenario III - Product Substitu'!$AI$2:$AI$111)</f>
        <v>0</v>
      </c>
      <c r="AQ50" s="856">
        <f t="shared" si="22"/>
        <v>2550.8055</v>
      </c>
      <c r="AR50" s="856">
        <f t="shared" si="23"/>
        <v>2550.8055</v>
      </c>
      <c r="AS50" s="856">
        <f t="shared" si="24"/>
        <v>2550.8055</v>
      </c>
      <c r="AT50" s="717">
        <f t="shared" si="25"/>
        <v>120562.176</v>
      </c>
      <c r="AU50" s="717">
        <f t="shared" si="26"/>
        <v>120562.176</v>
      </c>
      <c r="AV50" s="717">
        <f t="shared" si="27"/>
        <v>120562.176</v>
      </c>
      <c r="AW50" s="717">
        <f t="shared" si="28"/>
        <v>68877.9432</v>
      </c>
      <c r="AX50" s="717">
        <f t="shared" si="29"/>
        <v>68877.9432</v>
      </c>
      <c r="AY50" s="717">
        <f t="shared" si="30"/>
        <v>68877.9432</v>
      </c>
      <c r="AZ50" s="717">
        <f t="shared" si="31"/>
        <v>10855.02456</v>
      </c>
      <c r="BA50" s="717">
        <f t="shared" si="32"/>
        <v>10855.02456</v>
      </c>
      <c r="BB50" s="717">
        <f t="shared" si="33"/>
        <v>10855.02456</v>
      </c>
      <c r="BC50" s="717">
        <f>(AW50/$AW$88)*'Combined Scenario II - CI'!$D$204</f>
        <v>22407.77044</v>
      </c>
      <c r="BD50" s="717">
        <f>(AX50/$AX$88)*'Combined Scenario II - CI'!$D$204</f>
        <v>22628.34925</v>
      </c>
      <c r="BE50" s="717">
        <f>(AY50/$AY$88)*'Combined Scenario II - CI'!$D$204</f>
        <v>22851.25286</v>
      </c>
      <c r="BF50" s="717">
        <f>(AT50/$AT$88)*'Combined Scenario II - CI'!$D$213</f>
        <v>30567.26629</v>
      </c>
      <c r="BG50" s="717">
        <f>(AU50/$AU$88)*'Cost Distribution'!$B$22</f>
        <v>30912.99716</v>
      </c>
      <c r="BH50" s="717">
        <f>(AV50/$AV$88)*'Cost Distribution'!$B$22</f>
        <v>31262.51967</v>
      </c>
    </row>
    <row r="51" ht="14.25" customHeight="1">
      <c r="A51" s="269" t="s">
        <v>202</v>
      </c>
      <c r="B51" s="269" t="s">
        <v>203</v>
      </c>
      <c r="C51" s="269">
        <v>1811073.0</v>
      </c>
      <c r="D51" s="269" t="s">
        <v>257</v>
      </c>
      <c r="E51" s="269" t="s">
        <v>547</v>
      </c>
      <c r="F51" s="269">
        <v>518.0918214355277</v>
      </c>
      <c r="G51" s="259">
        <v>323960.624</v>
      </c>
      <c r="H51" s="132">
        <v>1528.212</v>
      </c>
      <c r="I51" s="259">
        <f t="shared" si="3"/>
        <v>211.9867034</v>
      </c>
      <c r="J51" s="263">
        <v>68583.3632</v>
      </c>
      <c r="K51" s="263">
        <v>17315.6016</v>
      </c>
      <c r="L51" s="263">
        <f t="shared" si="4"/>
        <v>85898.9648</v>
      </c>
      <c r="M51" s="259">
        <f>VLOOKUP(C51,'Appendix A -  Costs'!$A$2:$G$141,7,0)</f>
        <v>25972.2051</v>
      </c>
      <c r="N51" s="259">
        <f t="shared" si="5"/>
        <v>16.99515846</v>
      </c>
      <c r="O51" s="263">
        <f t="shared" si="6"/>
        <v>111871.1699</v>
      </c>
      <c r="P51" s="259">
        <f t="shared" si="7"/>
        <v>73.20395986</v>
      </c>
      <c r="Q51" s="259">
        <f t="shared" si="8"/>
        <v>238061.6592</v>
      </c>
      <c r="R51" s="259">
        <f t="shared" ref="R51:S51" si="138">Q51/H51</f>
        <v>155.777902</v>
      </c>
      <c r="S51" s="526">
        <f t="shared" si="138"/>
        <v>0.7348475141</v>
      </c>
      <c r="T51" s="259">
        <f t="shared" si="10"/>
        <v>212089.4541</v>
      </c>
      <c r="U51" s="259">
        <f t="shared" si="11"/>
        <v>138.7827436</v>
      </c>
      <c r="V51" s="526">
        <f t="shared" si="12"/>
        <v>0.654676644</v>
      </c>
      <c r="W51" s="527">
        <f t="shared" si="13"/>
        <v>37926.3729</v>
      </c>
      <c r="X51" s="532">
        <f t="shared" ref="X51:X62" si="141">((1/3)*W51*0.275)+((1/3)*W51*0.255)+((1/3)*W51*0.245)</f>
        <v>9797.646332</v>
      </c>
      <c r="Y51" s="528">
        <f>VLOOKUP(C51,'Warehouse Order &amp; Sales Handlin'!$B$2:$J$141,9,0)</f>
        <v>1038.996424</v>
      </c>
      <c r="Z51" s="528">
        <f>VLOOKUP(C51,'Warehouse Order &amp; Sales Handlin'!$B$2:$K$141,10,0)</f>
        <v>188.8442182</v>
      </c>
      <c r="AA51" s="528">
        <f>VLOOKUP(C51,'Freight Cost'!$AR$2:$AS$141,2,0)</f>
        <v>26438.4</v>
      </c>
      <c r="AB51" s="528">
        <f>(AR51/VLOOKUP(A51,'Combined Scenario II - CI'!$A$176:$F$185,6,0))*VLOOKUP(A51,'Combined Scenario II - CI'!$A$162:$V$171,22,0)</f>
        <v>59.9002903</v>
      </c>
      <c r="AC51" s="528">
        <f t="shared" si="15"/>
        <v>37523.78727</v>
      </c>
      <c r="AD51" s="528">
        <f t="shared" si="16"/>
        <v>24.55404569</v>
      </c>
      <c r="AE51" s="528">
        <f t="shared" si="17"/>
        <v>16.9949315</v>
      </c>
      <c r="AF51" s="528">
        <f t="shared" si="18"/>
        <v>25971.85826</v>
      </c>
      <c r="AG51" s="528">
        <f t="shared" si="19"/>
        <v>149394.6103</v>
      </c>
      <c r="AH51" s="528">
        <f t="shared" si="20"/>
        <v>174566.0137</v>
      </c>
      <c r="AI51" s="528">
        <f t="shared" ref="AI51:AJ51" si="139">AH51/H51</f>
        <v>114.2289248</v>
      </c>
      <c r="AJ51" s="526">
        <f t="shared" si="139"/>
        <v>0.5388494797</v>
      </c>
      <c r="AK51" s="526" t="str">
        <f>VLOOKUP(C51,'ABC Analysis Results'!$A$2:$B$140,2,0)</f>
        <v>A</v>
      </c>
      <c r="AL51" s="526" t="str">
        <f>VLOOKUP(C51,'ABC Analysis Results'!$A$2:$C$140,3,0)</f>
        <v>A</v>
      </c>
      <c r="AM51" s="227" t="str">
        <f>VLOOKUP(C51,'Scenario III - Product Substitu'!$C$2:$W$111,21,0)</f>
        <v>#N/A</v>
      </c>
      <c r="AN51" s="856">
        <f>SUMIF('Scenario III - Product Substitu'!$X$2:$X$111,C51,'Scenario III - Product Substitu'!$AG$2:$AG$111)</f>
        <v>0</v>
      </c>
      <c r="AO51" s="856">
        <f>SUMIF('Scenario III - Product Substitu'!$X$2:$X$111,C51,'Scenario III - Product Substitu'!$AH$2:$AH$111)</f>
        <v>0</v>
      </c>
      <c r="AP51" s="856">
        <f>SUMIF('Scenario III - Product Substitu'!$X$2:$X$111,C51,'Scenario III - Product Substitu'!$AI$2:$AI$111)</f>
        <v>0</v>
      </c>
      <c r="AQ51" s="856">
        <f t="shared" si="22"/>
        <v>1528.212</v>
      </c>
      <c r="AR51" s="856">
        <f t="shared" si="23"/>
        <v>1528.212</v>
      </c>
      <c r="AS51" s="856">
        <f t="shared" si="24"/>
        <v>1528.212</v>
      </c>
      <c r="AT51" s="717">
        <f t="shared" si="25"/>
        <v>323960.624</v>
      </c>
      <c r="AU51" s="717">
        <f t="shared" si="26"/>
        <v>323960.624</v>
      </c>
      <c r="AV51" s="717">
        <f t="shared" si="27"/>
        <v>323960.624</v>
      </c>
      <c r="AW51" s="717">
        <f t="shared" si="28"/>
        <v>85898.9648</v>
      </c>
      <c r="AX51" s="717">
        <f t="shared" si="29"/>
        <v>85898.9648</v>
      </c>
      <c r="AY51" s="717">
        <f t="shared" si="30"/>
        <v>85898.9648</v>
      </c>
      <c r="AZ51" s="717">
        <f t="shared" si="31"/>
        <v>37523.78727</v>
      </c>
      <c r="BA51" s="717">
        <f t="shared" si="32"/>
        <v>37523.78727</v>
      </c>
      <c r="BB51" s="717">
        <f t="shared" si="33"/>
        <v>37523.78727</v>
      </c>
      <c r="BC51" s="717">
        <f>(AW51/$AW$88)*'Combined Scenario II - CI'!$D$204</f>
        <v>27945.14753</v>
      </c>
      <c r="BD51" s="717">
        <f>(AX51/$AX$88)*'Combined Scenario II - CI'!$D$204</f>
        <v>28220.23547</v>
      </c>
      <c r="BE51" s="717">
        <f>(AY51/$AY$88)*'Combined Scenario II - CI'!$D$204</f>
        <v>28498.22271</v>
      </c>
      <c r="BF51" s="717">
        <f>(AT51/$AT$88)*'Combined Scenario II - CI'!$D$213</f>
        <v>82136.79438</v>
      </c>
      <c r="BG51" s="717">
        <f>(AU51/$AU$88)*'Cost Distribution'!$B$22</f>
        <v>83065.80208</v>
      </c>
      <c r="BH51" s="717">
        <f>(AV51/$AV$88)*'Cost Distribution'!$B$22</f>
        <v>84004.99822</v>
      </c>
    </row>
    <row r="52" ht="14.25" customHeight="1">
      <c r="A52" s="269" t="s">
        <v>202</v>
      </c>
      <c r="B52" s="269" t="s">
        <v>210</v>
      </c>
      <c r="C52" s="269">
        <v>1811074.0</v>
      </c>
      <c r="D52" s="269" t="s">
        <v>257</v>
      </c>
      <c r="E52" s="269" t="s">
        <v>547</v>
      </c>
      <c r="F52" s="269">
        <v>579.0820953001052</v>
      </c>
      <c r="G52" s="259">
        <v>335767.12</v>
      </c>
      <c r="H52" s="132">
        <v>1583.6724</v>
      </c>
      <c r="I52" s="259">
        <f t="shared" si="3"/>
        <v>212.0180411</v>
      </c>
      <c r="J52" s="263">
        <v>81840.528</v>
      </c>
      <c r="K52" s="263">
        <v>21080.136000000002</v>
      </c>
      <c r="L52" s="263">
        <f t="shared" si="4"/>
        <v>102920.664</v>
      </c>
      <c r="M52" s="259">
        <f>VLOOKUP(C52,'Appendix A -  Costs'!$A$2:$G$141,7,0)</f>
        <v>31118.84527</v>
      </c>
      <c r="N52" s="259">
        <f t="shared" si="5"/>
        <v>19.64979959</v>
      </c>
      <c r="O52" s="263">
        <f t="shared" si="6"/>
        <v>134039.5093</v>
      </c>
      <c r="P52" s="259">
        <f t="shared" si="7"/>
        <v>84.63840708</v>
      </c>
      <c r="Q52" s="259">
        <f t="shared" si="8"/>
        <v>232846.456</v>
      </c>
      <c r="R52" s="259">
        <f t="shared" ref="R52:S52" si="140">Q52/H52</f>
        <v>147.0294336</v>
      </c>
      <c r="S52" s="526">
        <f t="shared" si="140"/>
        <v>0.6934760497</v>
      </c>
      <c r="T52" s="259">
        <f t="shared" si="10"/>
        <v>201727.6107</v>
      </c>
      <c r="U52" s="259">
        <f t="shared" si="11"/>
        <v>127.379634</v>
      </c>
      <c r="V52" s="526">
        <f t="shared" si="12"/>
        <v>0.6007962028</v>
      </c>
      <c r="W52" s="527">
        <f t="shared" si="13"/>
        <v>49012.58611</v>
      </c>
      <c r="X52" s="532">
        <f t="shared" si="141"/>
        <v>12661.58475</v>
      </c>
      <c r="Y52" s="528">
        <f>VLOOKUP(C52,'Warehouse Order &amp; Sales Handlin'!$B$2:$J$141,9,0)</f>
        <v>2011.515263</v>
      </c>
      <c r="Z52" s="528">
        <f>VLOOKUP(C52,'Warehouse Order &amp; Sales Handlin'!$B$2:$K$141,10,0)</f>
        <v>482.9814371</v>
      </c>
      <c r="AA52" s="528">
        <f>VLOOKUP(C52,'Freight Cost'!$AR$2:$AS$141,2,0)</f>
        <v>27760.32</v>
      </c>
      <c r="AB52" s="528">
        <f>(AR52/VLOOKUP(A52,'Combined Scenario II - CI'!$A$176:$F$185,6,0))*VLOOKUP(A52,'Combined Scenario II - CI'!$A$162:$V$171,22,0)</f>
        <v>62.07413402</v>
      </c>
      <c r="AC52" s="528">
        <f t="shared" si="15"/>
        <v>42978.47558</v>
      </c>
      <c r="AD52" s="528">
        <f t="shared" si="16"/>
        <v>27.13848873</v>
      </c>
      <c r="AE52" s="528">
        <f t="shared" si="17"/>
        <v>19.64952766</v>
      </c>
      <c r="AF52" s="528">
        <f t="shared" si="18"/>
        <v>31118.41462</v>
      </c>
      <c r="AG52" s="528">
        <f t="shared" si="19"/>
        <v>177017.5542</v>
      </c>
      <c r="AH52" s="528">
        <f t="shared" si="20"/>
        <v>158749.5658</v>
      </c>
      <c r="AI52" s="528">
        <f t="shared" ref="AI52:AJ52" si="142">AH52/H52</f>
        <v>100.2414172</v>
      </c>
      <c r="AJ52" s="526">
        <f t="shared" si="142"/>
        <v>0.4727966389</v>
      </c>
      <c r="AK52" s="526" t="str">
        <f>VLOOKUP(C52,'ABC Analysis Results'!$A$2:$B$140,2,0)</f>
        <v>A</v>
      </c>
      <c r="AL52" s="526" t="str">
        <f>VLOOKUP(C52,'ABC Analysis Results'!$A$2:$C$140,3,0)</f>
        <v>A</v>
      </c>
      <c r="AM52" s="227" t="str">
        <f>VLOOKUP(C52,'Scenario III - Product Substitu'!$C$2:$W$111,21,0)</f>
        <v>#N/A</v>
      </c>
      <c r="AN52" s="856">
        <f>SUMIF('Scenario III - Product Substitu'!$X$2:$X$111,C52,'Scenario III - Product Substitu'!$AG$2:$AG$111)</f>
        <v>0</v>
      </c>
      <c r="AO52" s="856">
        <f>SUMIF('Scenario III - Product Substitu'!$X$2:$X$111,C52,'Scenario III - Product Substitu'!$AH$2:$AH$111)</f>
        <v>0</v>
      </c>
      <c r="AP52" s="856">
        <f>SUMIF('Scenario III - Product Substitu'!$X$2:$X$111,C52,'Scenario III - Product Substitu'!$AI$2:$AI$111)</f>
        <v>0</v>
      </c>
      <c r="AQ52" s="856">
        <f t="shared" si="22"/>
        <v>1583.6724</v>
      </c>
      <c r="AR52" s="856">
        <f t="shared" si="23"/>
        <v>1583.6724</v>
      </c>
      <c r="AS52" s="856">
        <f t="shared" si="24"/>
        <v>1583.6724</v>
      </c>
      <c r="AT52" s="717">
        <f t="shared" si="25"/>
        <v>335767.12</v>
      </c>
      <c r="AU52" s="717">
        <f t="shared" si="26"/>
        <v>335767.12</v>
      </c>
      <c r="AV52" s="717">
        <f t="shared" si="27"/>
        <v>335767.12</v>
      </c>
      <c r="AW52" s="717">
        <f t="shared" si="28"/>
        <v>102920.664</v>
      </c>
      <c r="AX52" s="717">
        <f t="shared" si="29"/>
        <v>102920.664</v>
      </c>
      <c r="AY52" s="717">
        <f t="shared" si="30"/>
        <v>102920.664</v>
      </c>
      <c r="AZ52" s="717">
        <f t="shared" si="31"/>
        <v>42978.47558</v>
      </c>
      <c r="BA52" s="717">
        <f t="shared" si="32"/>
        <v>42978.47558</v>
      </c>
      <c r="BB52" s="717">
        <f t="shared" si="33"/>
        <v>42978.47558</v>
      </c>
      <c r="BC52" s="717">
        <f>(AW52/$AW$88)*'Combined Scenario II - CI'!$D$204</f>
        <v>33482.74506</v>
      </c>
      <c r="BD52" s="717">
        <f>(AX52/$AX$88)*'Combined Scenario II - CI'!$D$204</f>
        <v>33812.3443</v>
      </c>
      <c r="BE52" s="717">
        <f>(AY52/$AY$88)*'Combined Scenario II - CI'!$D$204</f>
        <v>34145.41736</v>
      </c>
      <c r="BF52" s="717">
        <f>(AT52/$AT$88)*'Combined Scenario II - CI'!$D$213</f>
        <v>85130.20673</v>
      </c>
      <c r="BG52" s="717">
        <f>(AU52/$AU$88)*'Cost Distribution'!$B$22</f>
        <v>86093.0714</v>
      </c>
      <c r="BH52" s="717">
        <f>(AV52/$AV$88)*'Cost Distribution'!$B$22</f>
        <v>87066.49583</v>
      </c>
    </row>
    <row r="53" ht="14.25" customHeight="1">
      <c r="A53" s="269" t="s">
        <v>202</v>
      </c>
      <c r="B53" s="269" t="s">
        <v>213</v>
      </c>
      <c r="C53" s="269">
        <v>1811075.0</v>
      </c>
      <c r="D53" s="269" t="s">
        <v>257</v>
      </c>
      <c r="E53" s="269" t="s">
        <v>547</v>
      </c>
      <c r="F53" s="269">
        <v>1172.0225787974275</v>
      </c>
      <c r="G53" s="259">
        <v>1430252.9530000002</v>
      </c>
      <c r="H53" s="132">
        <v>8280.979</v>
      </c>
      <c r="I53" s="259">
        <f t="shared" si="3"/>
        <v>172.7154426</v>
      </c>
      <c r="J53" s="263">
        <v>440393.32480000006</v>
      </c>
      <c r="K53" s="263">
        <v>103746.5044</v>
      </c>
      <c r="L53" s="263">
        <f t="shared" si="4"/>
        <v>544139.8292</v>
      </c>
      <c r="M53" s="259">
        <f>VLOOKUP(C53,'Appendix A -  Costs'!$A$2:$G$141,7,0)</f>
        <v>164524.8145</v>
      </c>
      <c r="N53" s="259">
        <f t="shared" si="5"/>
        <v>19.86779757</v>
      </c>
      <c r="O53" s="263">
        <f t="shared" si="6"/>
        <v>708664.6437</v>
      </c>
      <c r="P53" s="259">
        <f t="shared" si="7"/>
        <v>85.57739896</v>
      </c>
      <c r="Q53" s="259">
        <f t="shared" si="8"/>
        <v>886113.1238</v>
      </c>
      <c r="R53" s="259">
        <f t="shared" ref="R53:S53" si="143">Q53/H53</f>
        <v>107.0058412</v>
      </c>
      <c r="S53" s="526">
        <f t="shared" si="143"/>
        <v>0.6195499348</v>
      </c>
      <c r="T53" s="259">
        <f t="shared" si="10"/>
        <v>721588.3093</v>
      </c>
      <c r="U53" s="259">
        <f t="shared" si="11"/>
        <v>87.13804362</v>
      </c>
      <c r="V53" s="526">
        <f t="shared" si="12"/>
        <v>0.504517965</v>
      </c>
      <c r="W53" s="527">
        <f t="shared" si="13"/>
        <v>100298.6438</v>
      </c>
      <c r="X53" s="532">
        <f t="shared" si="141"/>
        <v>25910.48299</v>
      </c>
      <c r="Y53" s="528">
        <f>VLOOKUP(C53,'Warehouse Order &amp; Sales Handlin'!$B$2:$J$141,9,0)</f>
        <v>11322.95227</v>
      </c>
      <c r="Z53" s="528">
        <f>VLOOKUP(C53,'Warehouse Order &amp; Sales Handlin'!$B$2:$K$141,10,0)</f>
        <v>3920.199036</v>
      </c>
      <c r="AA53" s="528">
        <f>VLOOKUP(C53,'Freight Cost'!$AR$2:$AS$141,2,0)</f>
        <v>141445.44</v>
      </c>
      <c r="AB53" s="528">
        <f>(AR53/VLOOKUP(A53,'Combined Scenario II - CI'!$A$176:$F$185,6,0))*VLOOKUP(A53,'Combined Scenario II - CI'!$A$162:$V$171,22,0)</f>
        <v>338.5281914</v>
      </c>
      <c r="AC53" s="528">
        <f t="shared" si="15"/>
        <v>182937.6025</v>
      </c>
      <c r="AD53" s="528">
        <f t="shared" si="16"/>
        <v>22.09130134</v>
      </c>
      <c r="AE53" s="528">
        <f t="shared" si="17"/>
        <v>19.86629811</v>
      </c>
      <c r="AF53" s="528">
        <f t="shared" si="18"/>
        <v>164512.3975</v>
      </c>
      <c r="AG53" s="528">
        <f t="shared" si="19"/>
        <v>891589.8292</v>
      </c>
      <c r="AH53" s="528">
        <f t="shared" si="20"/>
        <v>538663.1238</v>
      </c>
      <c r="AI53" s="528">
        <f t="shared" ref="AI53:AJ53" si="144">AH53/H53</f>
        <v>65.04824174</v>
      </c>
      <c r="AJ53" s="526">
        <f t="shared" si="144"/>
        <v>0.3766208786</v>
      </c>
      <c r="AK53" s="526" t="str">
        <f>VLOOKUP(C53,'ABC Analysis Results'!$A$2:$B$140,2,0)</f>
        <v>A</v>
      </c>
      <c r="AL53" s="526" t="str">
        <f>VLOOKUP(C53,'ABC Analysis Results'!$A$2:$C$140,3,0)</f>
        <v>A</v>
      </c>
      <c r="AM53" s="227" t="str">
        <f>VLOOKUP(C53,'Scenario III - Product Substitu'!$C$2:$W$111,21,0)</f>
        <v>#N/A</v>
      </c>
      <c r="AN53" s="856">
        <f>SUMIF('Scenario III - Product Substitu'!$X$2:$X$111,C53,'Scenario III - Product Substitu'!$AG$2:$AG$111)</f>
        <v>496.87343</v>
      </c>
      <c r="AO53" s="856">
        <f>SUMIF('Scenario III - Product Substitu'!$X$2:$X$111,C53,'Scenario III - Product Substitu'!$AH$2:$AH$111)</f>
        <v>355.75451</v>
      </c>
      <c r="AP53" s="856">
        <f>SUMIF('Scenario III - Product Substitu'!$X$2:$X$111,C53,'Scenario III - Product Substitu'!$AI$2:$AI$111)</f>
        <v>214.63559</v>
      </c>
      <c r="AQ53" s="856">
        <f t="shared" si="22"/>
        <v>8777.85243</v>
      </c>
      <c r="AR53" s="856">
        <f t="shared" si="23"/>
        <v>8636.73351</v>
      </c>
      <c r="AS53" s="856">
        <f t="shared" si="24"/>
        <v>8495.61459</v>
      </c>
      <c r="AT53" s="717">
        <f t="shared" si="25"/>
        <v>1516070.667</v>
      </c>
      <c r="AU53" s="717">
        <f t="shared" si="26"/>
        <v>1491697.251</v>
      </c>
      <c r="AV53" s="717">
        <f t="shared" si="27"/>
        <v>1467323.834</v>
      </c>
      <c r="AW53" s="717">
        <f t="shared" si="28"/>
        <v>576789.1842</v>
      </c>
      <c r="AX53" s="717">
        <f t="shared" si="29"/>
        <v>567516.3162</v>
      </c>
      <c r="AY53" s="717">
        <f t="shared" si="30"/>
        <v>558243.4483</v>
      </c>
      <c r="AZ53" s="717">
        <f t="shared" si="31"/>
        <v>193914.1832</v>
      </c>
      <c r="BA53" s="717">
        <f t="shared" si="32"/>
        <v>190796.6826</v>
      </c>
      <c r="BB53" s="717">
        <f t="shared" si="33"/>
        <v>187679.182</v>
      </c>
      <c r="BC53" s="717">
        <f>(AW53/$AW$88)*'Combined Scenario II - CI'!$D$204</f>
        <v>187644.3899</v>
      </c>
      <c r="BD53" s="717">
        <f>(AX53/$AX$88)*'Combined Scenario II - CI'!$D$204</f>
        <v>186445.1349</v>
      </c>
      <c r="BE53" s="717">
        <f>(AY53/$AY$88)*'Combined Scenario II - CI'!$D$204</f>
        <v>185205.3299</v>
      </c>
      <c r="BF53" s="717">
        <f>(AT53/$AT$88)*'Combined Scenario II - CI'!$D$213</f>
        <v>384383.7042</v>
      </c>
      <c r="BG53" s="717">
        <f>(AU53/$AU$88)*'Cost Distribution'!$B$22</f>
        <v>382481.7567</v>
      </c>
      <c r="BH53" s="717">
        <f>(AV53/$AV$88)*'Cost Distribution'!$B$22</f>
        <v>380486.1669</v>
      </c>
    </row>
    <row r="54" ht="14.25" customHeight="1">
      <c r="A54" s="269" t="s">
        <v>202</v>
      </c>
      <c r="B54" s="269" t="s">
        <v>216</v>
      </c>
      <c r="C54" s="269">
        <v>1811076.0</v>
      </c>
      <c r="D54" s="269" t="s">
        <v>257</v>
      </c>
      <c r="E54" s="269" t="s">
        <v>547</v>
      </c>
      <c r="F54" s="269">
        <v>493.1584707710755</v>
      </c>
      <c r="G54" s="259">
        <v>135943.83</v>
      </c>
      <c r="H54" s="132">
        <v>483.91119999999995</v>
      </c>
      <c r="I54" s="259">
        <f t="shared" si="3"/>
        <v>280.9272238</v>
      </c>
      <c r="J54" s="263">
        <v>26777.52</v>
      </c>
      <c r="K54" s="263">
        <v>6899.31</v>
      </c>
      <c r="L54" s="263">
        <f t="shared" si="4"/>
        <v>33676.83</v>
      </c>
      <c r="M54" s="259">
        <f>VLOOKUP(C54,'Appendix A -  Costs'!$A$2:$G$141,7,0)</f>
        <v>10182.4456</v>
      </c>
      <c r="N54" s="259">
        <f t="shared" si="5"/>
        <v>21.04197133</v>
      </c>
      <c r="O54" s="263">
        <f t="shared" si="6"/>
        <v>43859.2756</v>
      </c>
      <c r="P54" s="259">
        <f t="shared" si="7"/>
        <v>90.63496691</v>
      </c>
      <c r="Q54" s="259">
        <f t="shared" si="8"/>
        <v>102267</v>
      </c>
      <c r="R54" s="259">
        <f t="shared" ref="R54:S54" si="145">Q54/H54</f>
        <v>211.3342283</v>
      </c>
      <c r="S54" s="526">
        <f t="shared" si="145"/>
        <v>0.7522739355</v>
      </c>
      <c r="T54" s="259">
        <f t="shared" si="10"/>
        <v>92084.5544</v>
      </c>
      <c r="U54" s="259">
        <f t="shared" si="11"/>
        <v>190.2922569</v>
      </c>
      <c r="V54" s="526">
        <f t="shared" si="12"/>
        <v>0.6773720764</v>
      </c>
      <c r="W54" s="527">
        <f t="shared" si="13"/>
        <v>44697.40168</v>
      </c>
      <c r="X54" s="532">
        <f t="shared" si="141"/>
        <v>11546.82877</v>
      </c>
      <c r="Y54" s="528">
        <f>VLOOKUP(C54,'Warehouse Order &amp; Sales Handlin'!$B$2:$J$141,9,0)</f>
        <v>560.7338307</v>
      </c>
      <c r="Z54" s="528">
        <f>VLOOKUP(C54,'Warehouse Order &amp; Sales Handlin'!$B$2:$K$141,10,0)</f>
        <v>75.65573333</v>
      </c>
      <c r="AA54" s="528">
        <f>VLOOKUP(C54,'Freight Cost'!$AR$2:$AS$141,2,0)</f>
        <v>9253.44</v>
      </c>
      <c r="AB54" s="528">
        <f>(AR54/VLOOKUP(A54,'Combined Scenario II - CI'!$A$176:$F$185,6,0))*VLOOKUP(A54,'Combined Scenario II - CI'!$A$162:$V$171,22,0)</f>
        <v>18.96753943</v>
      </c>
      <c r="AC54" s="528">
        <f t="shared" si="15"/>
        <v>21455.62587</v>
      </c>
      <c r="AD54" s="528">
        <f t="shared" si="16"/>
        <v>44.33794025</v>
      </c>
      <c r="AE54" s="528">
        <f t="shared" si="17"/>
        <v>21.04188235</v>
      </c>
      <c r="AF54" s="528">
        <f t="shared" si="18"/>
        <v>10182.40254</v>
      </c>
      <c r="AG54" s="528">
        <f t="shared" si="19"/>
        <v>65314.85841</v>
      </c>
      <c r="AH54" s="528">
        <f t="shared" si="20"/>
        <v>70628.97159</v>
      </c>
      <c r="AI54" s="528">
        <f t="shared" ref="AI54:AJ54" si="146">AH54/H54</f>
        <v>145.9544057</v>
      </c>
      <c r="AJ54" s="526">
        <f t="shared" si="146"/>
        <v>0.5195452533</v>
      </c>
      <c r="AK54" s="526" t="str">
        <f>VLOOKUP(C54,'ABC Analysis Results'!$A$2:$B$140,2,0)</f>
        <v>B</v>
      </c>
      <c r="AL54" s="526" t="str">
        <f>VLOOKUP(C54,'ABC Analysis Results'!$A$2:$C$140,3,0)</f>
        <v>C</v>
      </c>
      <c r="AM54" s="227" t="str">
        <f>VLOOKUP(C54,'Scenario III - Product Substitu'!$C$2:$W$111,21,0)</f>
        <v>K</v>
      </c>
      <c r="AN54" s="856">
        <f>SUMIF('Scenario III - Product Substitu'!$X$2:$X$111,C54,'Scenario III - Product Substitu'!$AG$2:$AG$111)</f>
        <v>0</v>
      </c>
      <c r="AO54" s="856">
        <f>SUMIF('Scenario III - Product Substitu'!$X$2:$X$111,C54,'Scenario III - Product Substitu'!$AH$2:$AH$111)</f>
        <v>0</v>
      </c>
      <c r="AP54" s="856">
        <f>SUMIF('Scenario III - Product Substitu'!$X$2:$X$111,C54,'Scenario III - Product Substitu'!$AI$2:$AI$111)</f>
        <v>0</v>
      </c>
      <c r="AQ54" s="856">
        <f t="shared" si="22"/>
        <v>483.9112</v>
      </c>
      <c r="AR54" s="856">
        <f t="shared" si="23"/>
        <v>483.9112</v>
      </c>
      <c r="AS54" s="856">
        <f t="shared" si="24"/>
        <v>483.9112</v>
      </c>
      <c r="AT54" s="717">
        <f t="shared" si="25"/>
        <v>135943.83</v>
      </c>
      <c r="AU54" s="717">
        <f t="shared" si="26"/>
        <v>135943.83</v>
      </c>
      <c r="AV54" s="717">
        <f t="shared" si="27"/>
        <v>135943.83</v>
      </c>
      <c r="AW54" s="717">
        <f t="shared" si="28"/>
        <v>33676.83</v>
      </c>
      <c r="AX54" s="717">
        <f t="shared" si="29"/>
        <v>33676.83</v>
      </c>
      <c r="AY54" s="717">
        <f t="shared" si="30"/>
        <v>33676.83</v>
      </c>
      <c r="AZ54" s="717">
        <f t="shared" si="31"/>
        <v>21455.62587</v>
      </c>
      <c r="BA54" s="717">
        <f t="shared" si="32"/>
        <v>21455.62587</v>
      </c>
      <c r="BB54" s="717">
        <f t="shared" si="33"/>
        <v>21455.62587</v>
      </c>
      <c r="BC54" s="717">
        <f>(AW54/$AW$88)*'Combined Scenario II - CI'!$D$204</f>
        <v>10955.94091</v>
      </c>
      <c r="BD54" s="717">
        <f>(AX54/$AX$88)*'Combined Scenario II - CI'!$D$204</f>
        <v>11063.78959</v>
      </c>
      <c r="BE54" s="717">
        <f>(AY54/$AY$88)*'Combined Scenario II - CI'!$D$204</f>
        <v>11172.77494</v>
      </c>
      <c r="BF54" s="717">
        <f>(AT54/$AT$88)*'Combined Scenario II - CI'!$D$213</f>
        <v>34467.12219</v>
      </c>
      <c r="BG54" s="717">
        <f>(AU54/$AU$88)*'Cost Distribution'!$B$22</f>
        <v>34856.96236</v>
      </c>
      <c r="BH54" s="717">
        <f>(AV54/$AV$88)*'Cost Distribution'!$B$22</f>
        <v>35251.07791</v>
      </c>
    </row>
    <row r="55" ht="14.25" customHeight="1">
      <c r="A55" s="269" t="s">
        <v>202</v>
      </c>
      <c r="B55" s="269" t="s">
        <v>218</v>
      </c>
      <c r="C55" s="269">
        <v>1811077.0</v>
      </c>
      <c r="D55" s="269" t="s">
        <v>257</v>
      </c>
      <c r="E55" s="269" t="s">
        <v>547</v>
      </c>
      <c r="F55" s="269">
        <v>293.42646886623396</v>
      </c>
      <c r="G55" s="259">
        <v>510807.06599999993</v>
      </c>
      <c r="H55" s="132">
        <v>2028.7567999999999</v>
      </c>
      <c r="I55" s="259">
        <f t="shared" si="3"/>
        <v>251.7832921</v>
      </c>
      <c r="J55" s="263">
        <v>138969.72320000004</v>
      </c>
      <c r="K55" s="263">
        <v>36515.003800000006</v>
      </c>
      <c r="L55" s="263">
        <f t="shared" si="4"/>
        <v>175484.727</v>
      </c>
      <c r="M55" s="259">
        <f>VLOOKUP(C55,'Appendix A -  Costs'!$A$2:$G$141,7,0)</f>
        <v>53059.14143</v>
      </c>
      <c r="N55" s="259">
        <f t="shared" si="5"/>
        <v>26.15352487</v>
      </c>
      <c r="O55" s="263">
        <f t="shared" si="6"/>
        <v>228543.8684</v>
      </c>
      <c r="P55" s="259">
        <f t="shared" si="7"/>
        <v>112.6521762</v>
      </c>
      <c r="Q55" s="259">
        <f t="shared" si="8"/>
        <v>335322.339</v>
      </c>
      <c r="R55" s="259">
        <f t="shared" ref="R55:S55" si="147">Q55/H55</f>
        <v>165.2846408</v>
      </c>
      <c r="S55" s="526">
        <f t="shared" si="147"/>
        <v>0.6564559524</v>
      </c>
      <c r="T55" s="259">
        <f t="shared" si="10"/>
        <v>282263.1976</v>
      </c>
      <c r="U55" s="259">
        <f t="shared" si="11"/>
        <v>139.1311159</v>
      </c>
      <c r="V55" s="526">
        <f t="shared" si="12"/>
        <v>0.5525827976</v>
      </c>
      <c r="W55" s="527">
        <f t="shared" si="13"/>
        <v>33055.13026</v>
      </c>
      <c r="X55" s="532">
        <f t="shared" si="141"/>
        <v>8539.241984</v>
      </c>
      <c r="Y55" s="528">
        <f>VLOOKUP(C55,'Warehouse Order &amp; Sales Handlin'!$B$2:$J$141,9,0)</f>
        <v>1517.744148</v>
      </c>
      <c r="Z55" s="528">
        <f>VLOOKUP(C55,'Warehouse Order &amp; Sales Handlin'!$B$2:$K$141,10,0)</f>
        <v>293.2421333</v>
      </c>
      <c r="AA55" s="528">
        <f>VLOOKUP(C55,'Freight Cost'!$AR$2:$AS$141,2,0)</f>
        <v>35691.84</v>
      </c>
      <c r="AB55" s="528">
        <f>(AR55/VLOOKUP(A55,'Combined Scenario II - CI'!$A$176:$F$185,6,0))*VLOOKUP(A55,'Combined Scenario II - CI'!$A$162:$V$171,22,0)</f>
        <v>79.51980567</v>
      </c>
      <c r="AC55" s="528">
        <f t="shared" si="15"/>
        <v>46121.58807</v>
      </c>
      <c r="AD55" s="528">
        <f t="shared" si="16"/>
        <v>22.73391669</v>
      </c>
      <c r="AE55" s="528">
        <f t="shared" si="17"/>
        <v>26.15306122</v>
      </c>
      <c r="AF55" s="528">
        <f t="shared" si="18"/>
        <v>53058.20078</v>
      </c>
      <c r="AG55" s="528">
        <f t="shared" si="19"/>
        <v>274664.5159</v>
      </c>
      <c r="AH55" s="528">
        <f t="shared" si="20"/>
        <v>236142.5501</v>
      </c>
      <c r="AI55" s="528">
        <f t="shared" ref="AI55:AJ55" si="148">AH55/H55</f>
        <v>116.3976629</v>
      </c>
      <c r="AJ55" s="526">
        <f t="shared" si="148"/>
        <v>0.4622930376</v>
      </c>
      <c r="AK55" s="526" t="str">
        <f>VLOOKUP(C55,'ABC Analysis Results'!$A$2:$B$140,2,0)</f>
        <v>A</v>
      </c>
      <c r="AL55" s="526" t="str">
        <f>VLOOKUP(C55,'ABC Analysis Results'!$A$2:$C$140,3,0)</f>
        <v>A</v>
      </c>
      <c r="AM55" s="227" t="str">
        <f>VLOOKUP(C55,'Scenario III - Product Substitu'!$C$2:$W$111,21,0)</f>
        <v>#N/A</v>
      </c>
      <c r="AN55" s="856">
        <f>SUMIF('Scenario III - Product Substitu'!$X$2:$X$111,C55,'Scenario III - Product Substitu'!$AG$2:$AG$111)</f>
        <v>0</v>
      </c>
      <c r="AO55" s="856">
        <f>SUMIF('Scenario III - Product Substitu'!$X$2:$X$111,C55,'Scenario III - Product Substitu'!$AH$2:$AH$111)</f>
        <v>0</v>
      </c>
      <c r="AP55" s="856">
        <f>SUMIF('Scenario III - Product Substitu'!$X$2:$X$111,C55,'Scenario III - Product Substitu'!$AI$2:$AI$111)</f>
        <v>0</v>
      </c>
      <c r="AQ55" s="856">
        <f t="shared" si="22"/>
        <v>2028.7568</v>
      </c>
      <c r="AR55" s="856">
        <f t="shared" si="23"/>
        <v>2028.7568</v>
      </c>
      <c r="AS55" s="856">
        <f t="shared" si="24"/>
        <v>2028.7568</v>
      </c>
      <c r="AT55" s="717">
        <f t="shared" si="25"/>
        <v>510807.066</v>
      </c>
      <c r="AU55" s="717">
        <f t="shared" si="26"/>
        <v>510807.066</v>
      </c>
      <c r="AV55" s="717">
        <f t="shared" si="27"/>
        <v>510807.066</v>
      </c>
      <c r="AW55" s="717">
        <f t="shared" si="28"/>
        <v>175484.727</v>
      </c>
      <c r="AX55" s="717">
        <f t="shared" si="29"/>
        <v>175484.727</v>
      </c>
      <c r="AY55" s="717">
        <f t="shared" si="30"/>
        <v>175484.727</v>
      </c>
      <c r="AZ55" s="717">
        <f t="shared" si="31"/>
        <v>46121.58807</v>
      </c>
      <c r="BA55" s="717">
        <f t="shared" si="32"/>
        <v>46121.58807</v>
      </c>
      <c r="BB55" s="717">
        <f t="shared" si="33"/>
        <v>46121.58807</v>
      </c>
      <c r="BC55" s="717">
        <f>(AW55/$AW$88)*'Combined Scenario II - CI'!$D$204</f>
        <v>57089.70528</v>
      </c>
      <c r="BD55" s="717">
        <f>(AX55/$AX$88)*'Combined Scenario II - CI'!$D$204</f>
        <v>57651.68799</v>
      </c>
      <c r="BE55" s="717">
        <f>(AY55/$AY$88)*'Combined Scenario II - CI'!$D$204</f>
        <v>58219.59373</v>
      </c>
      <c r="BF55" s="717">
        <f>(AT55/$AT$88)*'Combined Scenario II - CI'!$D$213</f>
        <v>129509.7362</v>
      </c>
      <c r="BG55" s="717">
        <f>(AU55/$AU$88)*'Cost Distribution'!$B$22</f>
        <v>130974.5552</v>
      </c>
      <c r="BH55" s="717">
        <f>(AV55/$AV$88)*'Cost Distribution'!$B$22</f>
        <v>132455.439</v>
      </c>
    </row>
    <row r="56" ht="14.25" customHeight="1">
      <c r="A56" s="269" t="s">
        <v>202</v>
      </c>
      <c r="B56" s="269" t="s">
        <v>220</v>
      </c>
      <c r="C56" s="269">
        <v>1811078.0</v>
      </c>
      <c r="D56" s="269" t="s">
        <v>257</v>
      </c>
      <c r="E56" s="269" t="s">
        <v>547</v>
      </c>
      <c r="F56" s="269">
        <v>273.9157164838035</v>
      </c>
      <c r="G56" s="259">
        <v>503187.399</v>
      </c>
      <c r="H56" s="132">
        <v>1953.7247999999997</v>
      </c>
      <c r="I56" s="259">
        <f t="shared" si="3"/>
        <v>257.5528544</v>
      </c>
      <c r="J56" s="263">
        <v>146882.36640000003</v>
      </c>
      <c r="K56" s="263">
        <v>34200.55100000001</v>
      </c>
      <c r="L56" s="263">
        <f t="shared" si="4"/>
        <v>181082.9174</v>
      </c>
      <c r="M56" s="259">
        <f>VLOOKUP(C56,'Appendix A -  Costs'!$A$2:$G$141,7,0)</f>
        <v>54751.79686</v>
      </c>
      <c r="N56" s="259">
        <f t="shared" si="5"/>
        <v>28.02431379</v>
      </c>
      <c r="O56" s="263">
        <f t="shared" si="6"/>
        <v>235834.7143</v>
      </c>
      <c r="P56" s="259">
        <f t="shared" si="7"/>
        <v>120.7103039</v>
      </c>
      <c r="Q56" s="259">
        <f t="shared" si="8"/>
        <v>322104.4816</v>
      </c>
      <c r="R56" s="259">
        <f t="shared" ref="R56:S56" si="149">Q56/H56</f>
        <v>164.8668644</v>
      </c>
      <c r="S56" s="526">
        <f t="shared" si="149"/>
        <v>0.6401282748</v>
      </c>
      <c r="T56" s="259">
        <f t="shared" si="10"/>
        <v>267352.6847</v>
      </c>
      <c r="U56" s="259">
        <f t="shared" si="11"/>
        <v>136.8425506</v>
      </c>
      <c r="V56" s="526">
        <f t="shared" si="12"/>
        <v>0.5313183225</v>
      </c>
      <c r="W56" s="527">
        <f t="shared" si="13"/>
        <v>33064.44937</v>
      </c>
      <c r="X56" s="532">
        <f t="shared" si="141"/>
        <v>8541.64942</v>
      </c>
      <c r="Y56" s="528">
        <f>VLOOKUP(C56,'Warehouse Order &amp; Sales Handlin'!$B$2:$J$141,9,0)</f>
        <v>1929.929513</v>
      </c>
      <c r="Z56" s="528">
        <f>VLOOKUP(C56,'Warehouse Order &amp; Sales Handlin'!$B$2:$K$141,10,0)</f>
        <v>426.3189041</v>
      </c>
      <c r="AA56" s="528">
        <f>VLOOKUP(C56,'Freight Cost'!$AR$2:$AS$141,2,0)</f>
        <v>34369.92</v>
      </c>
      <c r="AB56" s="528">
        <f>(AR56/VLOOKUP(A56,'Combined Scenario II - CI'!$A$176:$F$185,6,0))*VLOOKUP(A56,'Combined Scenario II - CI'!$A$162:$V$171,22,0)</f>
        <v>76.57882721</v>
      </c>
      <c r="AC56" s="528">
        <f t="shared" si="15"/>
        <v>45344.39666</v>
      </c>
      <c r="AD56" s="528">
        <f t="shared" si="16"/>
        <v>23.2092036</v>
      </c>
      <c r="AE56" s="528">
        <f t="shared" si="17"/>
        <v>28.02383535</v>
      </c>
      <c r="AF56" s="528">
        <f t="shared" si="18"/>
        <v>54750.86211</v>
      </c>
      <c r="AG56" s="528">
        <f t="shared" si="19"/>
        <v>281178.1762</v>
      </c>
      <c r="AH56" s="528">
        <f t="shared" si="20"/>
        <v>222009.2228</v>
      </c>
      <c r="AI56" s="528">
        <f t="shared" ref="AI56:AJ56" si="150">AH56/H56</f>
        <v>113.6338254</v>
      </c>
      <c r="AJ56" s="526">
        <f t="shared" si="150"/>
        <v>0.4412058475</v>
      </c>
      <c r="AK56" s="526" t="str">
        <f>VLOOKUP(C56,'ABC Analysis Results'!$A$2:$B$140,2,0)</f>
        <v>A</v>
      </c>
      <c r="AL56" s="526" t="str">
        <f>VLOOKUP(C56,'ABC Analysis Results'!$A$2:$C$140,3,0)</f>
        <v>A</v>
      </c>
      <c r="AM56" s="227" t="str">
        <f>VLOOKUP(C56,'Scenario III - Product Substitu'!$C$2:$W$111,21,0)</f>
        <v>#N/A</v>
      </c>
      <c r="AN56" s="856">
        <f>SUMIF('Scenario III - Product Substitu'!$X$2:$X$111,C56,'Scenario III - Product Substitu'!$AG$2:$AG$111)</f>
        <v>0</v>
      </c>
      <c r="AO56" s="856">
        <f>SUMIF('Scenario III - Product Substitu'!$X$2:$X$111,C56,'Scenario III - Product Substitu'!$AH$2:$AH$111)</f>
        <v>0</v>
      </c>
      <c r="AP56" s="856">
        <f>SUMIF('Scenario III - Product Substitu'!$X$2:$X$111,C56,'Scenario III - Product Substitu'!$AI$2:$AI$111)</f>
        <v>0</v>
      </c>
      <c r="AQ56" s="856">
        <f t="shared" si="22"/>
        <v>1953.7248</v>
      </c>
      <c r="AR56" s="856">
        <f t="shared" si="23"/>
        <v>1953.7248</v>
      </c>
      <c r="AS56" s="856">
        <f t="shared" si="24"/>
        <v>1953.7248</v>
      </c>
      <c r="AT56" s="717">
        <f t="shared" si="25"/>
        <v>503187.399</v>
      </c>
      <c r="AU56" s="717">
        <f t="shared" si="26"/>
        <v>503187.399</v>
      </c>
      <c r="AV56" s="717">
        <f t="shared" si="27"/>
        <v>503187.399</v>
      </c>
      <c r="AW56" s="717">
        <f t="shared" si="28"/>
        <v>181082.9174</v>
      </c>
      <c r="AX56" s="717">
        <f t="shared" si="29"/>
        <v>181082.9174</v>
      </c>
      <c r="AY56" s="717">
        <f t="shared" si="30"/>
        <v>181082.9174</v>
      </c>
      <c r="AZ56" s="717">
        <f t="shared" si="31"/>
        <v>45344.39666</v>
      </c>
      <c r="BA56" s="717">
        <f t="shared" si="32"/>
        <v>45344.39666</v>
      </c>
      <c r="BB56" s="717">
        <f t="shared" si="33"/>
        <v>45344.39666</v>
      </c>
      <c r="BC56" s="717">
        <f>(AW56/$AW$88)*'Combined Scenario II - CI'!$D$204</f>
        <v>58910.94093</v>
      </c>
      <c r="BD56" s="717">
        <f>(AX56/$AX$88)*'Combined Scenario II - CI'!$D$204</f>
        <v>59490.85161</v>
      </c>
      <c r="BE56" s="717">
        <f>(AY56/$AY$88)*'Combined Scenario II - CI'!$D$204</f>
        <v>60076.87428</v>
      </c>
      <c r="BF56" s="717">
        <f>(AT56/$AT$88)*'Combined Scenario II - CI'!$D$213</f>
        <v>127577.8501</v>
      </c>
      <c r="BG56" s="717">
        <f>(AU56/$AU$88)*'Cost Distribution'!$B$22</f>
        <v>129020.8186</v>
      </c>
      <c r="BH56" s="717">
        <f>(AV56/$AV$88)*'Cost Distribution'!$B$22</f>
        <v>130479.6121</v>
      </c>
    </row>
    <row r="57" ht="14.25" customHeight="1">
      <c r="A57" s="269" t="s">
        <v>202</v>
      </c>
      <c r="B57" s="269" t="s">
        <v>222</v>
      </c>
      <c r="C57" s="269">
        <v>1811079.0</v>
      </c>
      <c r="D57" s="269" t="s">
        <v>257</v>
      </c>
      <c r="E57" s="269" t="s">
        <v>547</v>
      </c>
      <c r="F57" s="269">
        <v>229.31536398775987</v>
      </c>
      <c r="G57" s="259">
        <v>610295.994</v>
      </c>
      <c r="H57" s="132">
        <v>2254.1805</v>
      </c>
      <c r="I57" s="259">
        <f t="shared" si="3"/>
        <v>270.7396298</v>
      </c>
      <c r="J57" s="263">
        <v>149554.1344</v>
      </c>
      <c r="K57" s="263">
        <v>36617.636000000006</v>
      </c>
      <c r="L57" s="263">
        <f t="shared" si="4"/>
        <v>186171.7704</v>
      </c>
      <c r="M57" s="259">
        <f>VLOOKUP(C57,'Appendix A -  Costs'!$A$2:$G$141,7,0)</f>
        <v>56290.45026</v>
      </c>
      <c r="N57" s="259">
        <f t="shared" si="5"/>
        <v>24.9715807</v>
      </c>
      <c r="O57" s="263">
        <f t="shared" si="6"/>
        <v>242462.2207</v>
      </c>
      <c r="P57" s="259">
        <f t="shared" si="7"/>
        <v>107.5611384</v>
      </c>
      <c r="Q57" s="259">
        <f t="shared" si="8"/>
        <v>424124.2236</v>
      </c>
      <c r="R57" s="259">
        <f t="shared" ref="R57:S57" si="151">Q57/H57</f>
        <v>188.1500721</v>
      </c>
      <c r="S57" s="526">
        <f t="shared" si="151"/>
        <v>0.6949483984</v>
      </c>
      <c r="T57" s="259">
        <f t="shared" si="10"/>
        <v>367833.7733</v>
      </c>
      <c r="U57" s="259">
        <f t="shared" si="11"/>
        <v>163.1784914</v>
      </c>
      <c r="V57" s="526">
        <f t="shared" si="12"/>
        <v>0.6027137274</v>
      </c>
      <c r="W57" s="527">
        <f t="shared" si="13"/>
        <v>24665.42159</v>
      </c>
      <c r="X57" s="532">
        <f t="shared" si="141"/>
        <v>6371.900579</v>
      </c>
      <c r="Y57" s="528">
        <f>VLOOKUP(C57,'Warehouse Order &amp; Sales Handlin'!$B$2:$J$141,9,0)</f>
        <v>1986.962541</v>
      </c>
      <c r="Z57" s="528">
        <f>VLOOKUP(C57,'Warehouse Order &amp; Sales Handlin'!$B$2:$K$141,10,0)</f>
        <v>418.1974699</v>
      </c>
      <c r="AA57" s="528">
        <f>VLOOKUP(C57,'Freight Cost'!$AR$2:$AS$141,2,0)</f>
        <v>38335.68</v>
      </c>
      <c r="AB57" s="528">
        <f>(AR57/VLOOKUP(A57,'Combined Scenario II - CI'!$A$176:$F$185,6,0))*VLOOKUP(A57,'Combined Scenario II - CI'!$A$162:$V$171,22,0)</f>
        <v>97.22126273</v>
      </c>
      <c r="AC57" s="528">
        <f t="shared" si="15"/>
        <v>47209.96185</v>
      </c>
      <c r="AD57" s="528">
        <f t="shared" si="16"/>
        <v>20.94329263</v>
      </c>
      <c r="AE57" s="528">
        <f t="shared" si="17"/>
        <v>24.97103945</v>
      </c>
      <c r="AF57" s="528">
        <f t="shared" si="18"/>
        <v>56289.23018</v>
      </c>
      <c r="AG57" s="528">
        <f t="shared" si="19"/>
        <v>289670.9624</v>
      </c>
      <c r="AH57" s="528">
        <f t="shared" si="20"/>
        <v>320625.0316</v>
      </c>
      <c r="AI57" s="528">
        <f t="shared" ref="AI57:AJ57" si="152">AH57/H57</f>
        <v>142.23574</v>
      </c>
      <c r="AJ57" s="526">
        <f t="shared" si="152"/>
        <v>0.5253598823</v>
      </c>
      <c r="AK57" s="526" t="str">
        <f>VLOOKUP(C57,'ABC Analysis Results'!$A$2:$B$140,2,0)</f>
        <v>A</v>
      </c>
      <c r="AL57" s="526" t="str">
        <f>VLOOKUP(C57,'ABC Analysis Results'!$A$2:$C$140,3,0)</f>
        <v>A</v>
      </c>
      <c r="AM57" s="227" t="str">
        <f>VLOOKUP(C57,'Scenario III - Product Substitu'!$C$2:$W$111,21,0)</f>
        <v>#N/A</v>
      </c>
      <c r="AN57" s="856">
        <f>SUMIF('Scenario III - Product Substitu'!$X$2:$X$111,C57,'Scenario III - Product Substitu'!$AG$2:$AG$111)</f>
        <v>290.81115</v>
      </c>
      <c r="AO57" s="856">
        <f>SUMIF('Scenario III - Product Substitu'!$X$2:$X$111,C57,'Scenario III - Product Substitu'!$AH$2:$AH$111)</f>
        <v>226.18645</v>
      </c>
      <c r="AP57" s="856">
        <f>SUMIF('Scenario III - Product Substitu'!$X$2:$X$111,C57,'Scenario III - Product Substitu'!$AI$2:$AI$111)</f>
        <v>161.56175</v>
      </c>
      <c r="AQ57" s="856">
        <f t="shared" si="22"/>
        <v>2544.99165</v>
      </c>
      <c r="AR57" s="856">
        <f t="shared" si="23"/>
        <v>2480.36695</v>
      </c>
      <c r="AS57" s="856">
        <f t="shared" si="24"/>
        <v>2415.74225</v>
      </c>
      <c r="AT57" s="717">
        <f t="shared" si="25"/>
        <v>689030.0971</v>
      </c>
      <c r="AU57" s="717">
        <f t="shared" si="26"/>
        <v>671533.6297</v>
      </c>
      <c r="AV57" s="717">
        <f t="shared" si="27"/>
        <v>654037.1624</v>
      </c>
      <c r="AW57" s="717">
        <f t="shared" si="28"/>
        <v>210189.7346</v>
      </c>
      <c r="AX57" s="717">
        <f t="shared" si="29"/>
        <v>204852.4093</v>
      </c>
      <c r="AY57" s="717">
        <f t="shared" si="30"/>
        <v>199515.0839</v>
      </c>
      <c r="AZ57" s="717">
        <f t="shared" si="31"/>
        <v>53300.50487</v>
      </c>
      <c r="BA57" s="717">
        <f t="shared" si="32"/>
        <v>51947.05086</v>
      </c>
      <c r="BB57" s="717">
        <f t="shared" si="33"/>
        <v>50593.59686</v>
      </c>
      <c r="BC57" s="717">
        <f>(AW57/$AW$88)*'Combined Scenario II - CI'!$D$204</f>
        <v>68380.13889</v>
      </c>
      <c r="BD57" s="717">
        <f>(AX57/$AX$88)*'Combined Scenario II - CI'!$D$204</f>
        <v>67299.80087</v>
      </c>
      <c r="BE57" s="717">
        <f>(AY57/$AY$88)*'Combined Scenario II - CI'!$D$204</f>
        <v>66192.01183</v>
      </c>
      <c r="BF57" s="717">
        <f>(AT57/$AT$88)*'Combined Scenario II - CI'!$D$213</f>
        <v>174696.3032</v>
      </c>
      <c r="BG57" s="717">
        <f>(AU57/$AU$88)*'Cost Distribution'!$B$22</f>
        <v>172185.9863</v>
      </c>
      <c r="BH57" s="717">
        <f>(AV57/$AV$88)*'Cost Distribution'!$B$22</f>
        <v>169595.891</v>
      </c>
    </row>
    <row r="58" ht="14.25" customHeight="1">
      <c r="A58" s="275" t="s">
        <v>202</v>
      </c>
      <c r="B58" s="275" t="s">
        <v>224</v>
      </c>
      <c r="C58" s="275">
        <v>1811080.0</v>
      </c>
      <c r="D58" s="275" t="s">
        <v>257</v>
      </c>
      <c r="E58" s="275" t="s">
        <v>547</v>
      </c>
      <c r="F58" s="275">
        <v>541.7341213472173</v>
      </c>
      <c r="G58" s="279">
        <v>157312.386</v>
      </c>
      <c r="H58" s="135">
        <v>756.3542</v>
      </c>
      <c r="I58" s="279">
        <f t="shared" si="3"/>
        <v>207.9877206</v>
      </c>
      <c r="J58" s="281">
        <v>54944.94720000001</v>
      </c>
      <c r="K58" s="281">
        <v>13868.316000000003</v>
      </c>
      <c r="L58" s="281">
        <f t="shared" si="4"/>
        <v>68813.2632</v>
      </c>
      <c r="M58" s="259">
        <f>VLOOKUP(C58,'Appendix A -  Costs'!$A$2:$G$141,7,0)</f>
        <v>20806.21332</v>
      </c>
      <c r="N58" s="279">
        <f t="shared" si="5"/>
        <v>27.50855792</v>
      </c>
      <c r="O58" s="281">
        <f t="shared" si="6"/>
        <v>89619.47652</v>
      </c>
      <c r="P58" s="279">
        <f t="shared" si="7"/>
        <v>118.4887669</v>
      </c>
      <c r="Q58" s="279">
        <f t="shared" si="8"/>
        <v>88499.1228</v>
      </c>
      <c r="R58" s="279">
        <f t="shared" ref="R58:S58" si="153">Q58/H58</f>
        <v>117.0075116</v>
      </c>
      <c r="S58" s="529">
        <f t="shared" si="153"/>
        <v>0.562569325</v>
      </c>
      <c r="T58" s="279">
        <f t="shared" si="10"/>
        <v>67692.90948</v>
      </c>
      <c r="U58" s="279">
        <f t="shared" si="11"/>
        <v>89.49895364</v>
      </c>
      <c r="V58" s="529">
        <f t="shared" si="12"/>
        <v>0.4303088345</v>
      </c>
      <c r="W58" s="530">
        <f t="shared" si="13"/>
        <v>64189.40804</v>
      </c>
      <c r="X58" s="533">
        <f t="shared" si="141"/>
        <v>16582.26374</v>
      </c>
      <c r="Y58" s="531">
        <f>VLOOKUP(C58,'Warehouse Order &amp; Sales Handlin'!$B$2:$J$141,9,0)</f>
        <v>1045.832834</v>
      </c>
      <c r="Z58" s="531">
        <f>VLOOKUP(C58,'Warehouse Order &amp; Sales Handlin'!$B$2:$K$141,10,0)</f>
        <v>148.3134367</v>
      </c>
      <c r="AA58" s="531">
        <f>VLOOKUP(C58,'Freight Cost'!$AR$2:$AS$141,2,0)</f>
        <v>13219.2</v>
      </c>
      <c r="AB58" s="528">
        <f>(AR58/VLOOKUP(A58,'Combined Scenario II - CI'!$A$176:$F$185,6,0))*VLOOKUP(A58,'Combined Scenario II - CI'!$A$162:$V$171,22,0)</f>
        <v>29.6463031</v>
      </c>
      <c r="AC58" s="528">
        <f t="shared" si="15"/>
        <v>31025.25632</v>
      </c>
      <c r="AD58" s="528">
        <f t="shared" si="16"/>
        <v>41.01948045</v>
      </c>
      <c r="AE58" s="531">
        <f t="shared" si="17"/>
        <v>27.50837611</v>
      </c>
      <c r="AF58" s="531">
        <f t="shared" si="18"/>
        <v>20806.0758</v>
      </c>
      <c r="AG58" s="531">
        <f t="shared" si="19"/>
        <v>120644.5953</v>
      </c>
      <c r="AH58" s="531">
        <f t="shared" si="20"/>
        <v>36667.79068</v>
      </c>
      <c r="AI58" s="531">
        <f t="shared" ref="AI58:AJ58" si="154">AH58/H58</f>
        <v>48.47965501</v>
      </c>
      <c r="AJ58" s="529">
        <f t="shared" si="154"/>
        <v>0.233089025</v>
      </c>
      <c r="AK58" s="529" t="str">
        <f>VLOOKUP(C58,'ABC Analysis Results'!$A$2:$B$140,2,0)</f>
        <v>B</v>
      </c>
      <c r="AL58" s="529" t="str">
        <f>VLOOKUP(C58,'ABC Analysis Results'!$A$2:$C$140,3,0)</f>
        <v>C</v>
      </c>
      <c r="AM58" s="227" t="str">
        <f>VLOOKUP(C58,'Scenario III - Product Substitu'!$C$2:$W$111,21,0)</f>
        <v>K</v>
      </c>
      <c r="AN58" s="856">
        <f>SUMIF('Scenario III - Product Substitu'!$X$2:$X$111,C58,'Scenario III - Product Substitu'!$AG$2:$AG$111)</f>
        <v>0</v>
      </c>
      <c r="AO58" s="856">
        <f>SUMIF('Scenario III - Product Substitu'!$X$2:$X$111,C58,'Scenario III - Product Substitu'!$AH$2:$AH$111)</f>
        <v>0</v>
      </c>
      <c r="AP58" s="856">
        <f>SUMIF('Scenario III - Product Substitu'!$X$2:$X$111,C58,'Scenario III - Product Substitu'!$AI$2:$AI$111)</f>
        <v>0</v>
      </c>
      <c r="AQ58" s="856">
        <f t="shared" si="22"/>
        <v>756.3542</v>
      </c>
      <c r="AR58" s="856">
        <f t="shared" si="23"/>
        <v>756.3542</v>
      </c>
      <c r="AS58" s="856">
        <f t="shared" si="24"/>
        <v>756.3542</v>
      </c>
      <c r="AT58" s="717">
        <f t="shared" si="25"/>
        <v>157312.386</v>
      </c>
      <c r="AU58" s="717">
        <f t="shared" si="26"/>
        <v>157312.386</v>
      </c>
      <c r="AV58" s="717">
        <f t="shared" si="27"/>
        <v>157312.386</v>
      </c>
      <c r="AW58" s="717">
        <f t="shared" si="28"/>
        <v>68813.2632</v>
      </c>
      <c r="AX58" s="717">
        <f t="shared" si="29"/>
        <v>68813.2632</v>
      </c>
      <c r="AY58" s="717">
        <f t="shared" si="30"/>
        <v>68813.2632</v>
      </c>
      <c r="AZ58" s="717">
        <f t="shared" si="31"/>
        <v>31025.25632</v>
      </c>
      <c r="BA58" s="717">
        <f t="shared" si="32"/>
        <v>31025.25632</v>
      </c>
      <c r="BB58" s="717">
        <f t="shared" si="33"/>
        <v>31025.25632</v>
      </c>
      <c r="BC58" s="717">
        <f>(AW58/$AW$88)*'Combined Scenario II - CI'!$D$204</f>
        <v>22386.72837</v>
      </c>
      <c r="BD58" s="717">
        <f>(AX58/$AX$88)*'Combined Scenario II - CI'!$D$204</f>
        <v>22607.10004</v>
      </c>
      <c r="BE58" s="717">
        <f>(AY58/$AY$88)*'Combined Scenario II - CI'!$D$204</f>
        <v>22829.79434</v>
      </c>
      <c r="BF58" s="717">
        <f>(AT58/$AT$88)*'Combined Scenario II - CI'!$D$213</f>
        <v>39884.89386</v>
      </c>
      <c r="BG58" s="717">
        <f>(AU58/$AU$88)*'Cost Distribution'!$B$22</f>
        <v>40336.0117</v>
      </c>
      <c r="BH58" s="717">
        <f>(AV58/$AV$88)*'Cost Distribution'!$B$22</f>
        <v>40792.07696</v>
      </c>
    </row>
    <row r="59" ht="14.25" customHeight="1">
      <c r="A59" s="269" t="s">
        <v>227</v>
      </c>
      <c r="B59" s="269" t="s">
        <v>228</v>
      </c>
      <c r="C59" s="269">
        <v>1811081.0</v>
      </c>
      <c r="D59" s="269" t="s">
        <v>257</v>
      </c>
      <c r="E59" s="269" t="s">
        <v>547</v>
      </c>
      <c r="F59" s="269">
        <v>952.7150126578747</v>
      </c>
      <c r="G59" s="259">
        <v>545974.66</v>
      </c>
      <c r="H59" s="132">
        <v>1540.3934</v>
      </c>
      <c r="I59" s="259">
        <f t="shared" si="3"/>
        <v>354.4384571</v>
      </c>
      <c r="J59" s="263">
        <v>94692.884</v>
      </c>
      <c r="K59" s="263">
        <v>23922.412800000002</v>
      </c>
      <c r="L59" s="263">
        <f t="shared" si="4"/>
        <v>118615.2968</v>
      </c>
      <c r="M59" s="259">
        <f>VLOOKUP(C59,'Appendix A -  Costs'!$A$2:$G$141,7,0)</f>
        <v>35864.23683</v>
      </c>
      <c r="N59" s="259">
        <f t="shared" si="5"/>
        <v>23.28251785</v>
      </c>
      <c r="O59" s="263">
        <f t="shared" si="6"/>
        <v>154479.5336</v>
      </c>
      <c r="P59" s="259">
        <f t="shared" si="7"/>
        <v>100.285767</v>
      </c>
      <c r="Q59" s="259">
        <f t="shared" si="8"/>
        <v>427359.3632</v>
      </c>
      <c r="R59" s="259">
        <f t="shared" ref="R59:S59" si="155">Q59/H59</f>
        <v>277.4352079</v>
      </c>
      <c r="S59" s="526">
        <f t="shared" si="155"/>
        <v>0.7827457838</v>
      </c>
      <c r="T59" s="259">
        <f t="shared" si="10"/>
        <v>391495.1264</v>
      </c>
      <c r="U59" s="259">
        <f t="shared" si="11"/>
        <v>254.1526901</v>
      </c>
      <c r="V59" s="526">
        <f t="shared" si="12"/>
        <v>0.7170573198</v>
      </c>
      <c r="W59" s="527">
        <f t="shared" si="13"/>
        <v>95543.75579</v>
      </c>
      <c r="X59" s="532">
        <f t="shared" si="141"/>
        <v>24682.13691</v>
      </c>
      <c r="Y59" s="528">
        <f>VLOOKUP(C59,'Warehouse Order &amp; Sales Handlin'!$B$2:$J$141,9,0)</f>
        <v>2214.492101</v>
      </c>
      <c r="Z59" s="528">
        <f>VLOOKUP(C59,'Warehouse Order &amp; Sales Handlin'!$B$2:$K$141,10,0)</f>
        <v>549.0542335</v>
      </c>
      <c r="AA59" s="528">
        <f>VLOOKUP(C59,'Freight Cost'!$AR$2:$AS$141,2,0)</f>
        <v>26438.4</v>
      </c>
      <c r="AB59" s="528">
        <f>(AR59/VLOOKUP(A59,'Combined Scenario II - CI'!$A$176:$F$185,6,0))*VLOOKUP(A59,'Combined Scenario II - CI'!$A$162:$V$171,22,0)</f>
        <v>5406.252122</v>
      </c>
      <c r="AC59" s="528">
        <f t="shared" si="15"/>
        <v>59290.33537</v>
      </c>
      <c r="AD59" s="528">
        <f t="shared" si="16"/>
        <v>38.49038523</v>
      </c>
      <c r="AE59" s="528">
        <f t="shared" si="17"/>
        <v>23.25445596</v>
      </c>
      <c r="AF59" s="528">
        <f t="shared" si="18"/>
        <v>35821.01048</v>
      </c>
      <c r="AG59" s="528">
        <f t="shared" si="19"/>
        <v>213726.6427</v>
      </c>
      <c r="AH59" s="528">
        <f t="shared" si="20"/>
        <v>332248.0173</v>
      </c>
      <c r="AI59" s="528">
        <f t="shared" ref="AI59:AJ59" si="156">AH59/H59</f>
        <v>215.6903667</v>
      </c>
      <c r="AJ59" s="526">
        <f t="shared" si="156"/>
        <v>0.6085410948</v>
      </c>
      <c r="AK59" s="526" t="str">
        <f>VLOOKUP(C59,'ABC Analysis Results'!$A$2:$B$140,2,0)</f>
        <v>A</v>
      </c>
      <c r="AL59" s="526" t="str">
        <f>VLOOKUP(C59,'ABC Analysis Results'!$A$2:$C$140,3,0)</f>
        <v>A</v>
      </c>
      <c r="AM59" s="227" t="str">
        <f>VLOOKUP(C59,'Scenario III - Product Substitu'!$C$2:$W$111,21,0)</f>
        <v>#N/A</v>
      </c>
      <c r="AN59" s="856">
        <f>SUMIF('Scenario III - Product Substitu'!$X$2:$X$111,C59,'Scenario III - Product Substitu'!$AG$2:$AG$111)</f>
        <v>0</v>
      </c>
      <c r="AO59" s="856">
        <f>SUMIF('Scenario III - Product Substitu'!$X$2:$X$111,C59,'Scenario III - Product Substitu'!$AH$2:$AH$111)</f>
        <v>0</v>
      </c>
      <c r="AP59" s="856">
        <f>SUMIF('Scenario III - Product Substitu'!$X$2:$X$111,C59,'Scenario III - Product Substitu'!$AI$2:$AI$111)</f>
        <v>0</v>
      </c>
      <c r="AQ59" s="856">
        <f t="shared" si="22"/>
        <v>1540.3934</v>
      </c>
      <c r="AR59" s="856">
        <f t="shared" si="23"/>
        <v>1540.3934</v>
      </c>
      <c r="AS59" s="856">
        <f t="shared" si="24"/>
        <v>1540.3934</v>
      </c>
      <c r="AT59" s="717">
        <f t="shared" si="25"/>
        <v>545974.66</v>
      </c>
      <c r="AU59" s="717">
        <f t="shared" si="26"/>
        <v>545974.66</v>
      </c>
      <c r="AV59" s="717">
        <f t="shared" si="27"/>
        <v>545974.66</v>
      </c>
      <c r="AW59" s="717">
        <f t="shared" si="28"/>
        <v>118615.2968</v>
      </c>
      <c r="AX59" s="717">
        <f t="shared" si="29"/>
        <v>118615.2968</v>
      </c>
      <c r="AY59" s="717">
        <f t="shared" si="30"/>
        <v>118615.2968</v>
      </c>
      <c r="AZ59" s="717">
        <f t="shared" si="31"/>
        <v>59290.33537</v>
      </c>
      <c r="BA59" s="717">
        <f t="shared" si="32"/>
        <v>59290.33537</v>
      </c>
      <c r="BB59" s="717">
        <f t="shared" si="33"/>
        <v>59290.33537</v>
      </c>
      <c r="BC59" s="717">
        <f>(AW59/$AW$88)*'Combined Scenario II - CI'!$D$204</f>
        <v>38588.61368</v>
      </c>
      <c r="BD59" s="717">
        <f>(AX59/$AX$88)*'Combined Scenario II - CI'!$D$204</f>
        <v>38968.47434</v>
      </c>
      <c r="BE59" s="717">
        <f>(AY59/$AY$88)*'Combined Scenario II - CI'!$D$204</f>
        <v>39352.33856</v>
      </c>
      <c r="BF59" s="717">
        <f>(AT59/$AT$88)*'Combined Scenario II - CI'!$D$213</f>
        <v>138426.1082</v>
      </c>
      <c r="BG59" s="717">
        <f>(AU59/$AU$88)*'Cost Distribution'!$B$22</f>
        <v>139991.7758</v>
      </c>
      <c r="BH59" s="717">
        <f>(AV59/$AV$88)*'Cost Distribution'!$B$22</f>
        <v>141574.6142</v>
      </c>
    </row>
    <row r="60" ht="14.25" customHeight="1">
      <c r="A60" s="269" t="s">
        <v>227</v>
      </c>
      <c r="B60" s="269" t="s">
        <v>233</v>
      </c>
      <c r="C60" s="269">
        <v>1811082.0</v>
      </c>
      <c r="D60" s="269" t="s">
        <v>257</v>
      </c>
      <c r="E60" s="269" t="s">
        <v>547</v>
      </c>
      <c r="F60" s="269">
        <v>874.6590400815459</v>
      </c>
      <c r="G60" s="259">
        <v>286977.636</v>
      </c>
      <c r="H60" s="132">
        <v>712.0581999999999</v>
      </c>
      <c r="I60" s="259">
        <f t="shared" si="3"/>
        <v>403.0255336</v>
      </c>
      <c r="J60" s="263">
        <v>48565.81840000001</v>
      </c>
      <c r="K60" s="263">
        <v>11552.063600000001</v>
      </c>
      <c r="L60" s="263">
        <f t="shared" si="4"/>
        <v>60117.882</v>
      </c>
      <c r="M60" s="259">
        <f>VLOOKUP(C60,'Appendix A -  Costs'!$A$2:$G$141,7,0)</f>
        <v>18177.0987</v>
      </c>
      <c r="N60" s="259">
        <f t="shared" si="5"/>
        <v>25.52754635</v>
      </c>
      <c r="O60" s="263">
        <f t="shared" si="6"/>
        <v>78294.9807</v>
      </c>
      <c r="P60" s="259">
        <f t="shared" si="7"/>
        <v>109.9558726</v>
      </c>
      <c r="Q60" s="259">
        <f t="shared" si="8"/>
        <v>226859.754</v>
      </c>
      <c r="R60" s="259">
        <f t="shared" ref="R60:S60" si="157">Q60/H60</f>
        <v>318.5972074</v>
      </c>
      <c r="S60" s="526">
        <f t="shared" si="157"/>
        <v>0.790513704</v>
      </c>
      <c r="T60" s="259">
        <f t="shared" si="10"/>
        <v>208682.6553</v>
      </c>
      <c r="U60" s="259">
        <f t="shared" si="11"/>
        <v>293.069661</v>
      </c>
      <c r="V60" s="526">
        <f t="shared" si="12"/>
        <v>0.7271739297</v>
      </c>
      <c r="W60" s="527">
        <f t="shared" si="13"/>
        <v>96173.89796</v>
      </c>
      <c r="X60" s="532">
        <f t="shared" si="141"/>
        <v>24844.92364</v>
      </c>
      <c r="Y60" s="528">
        <f>VLOOKUP(C60,'Warehouse Order &amp; Sales Handlin'!$B$2:$J$141,9,0)</f>
        <v>1455.528698</v>
      </c>
      <c r="Z60" s="528">
        <f>VLOOKUP(C60,'Warehouse Order &amp; Sales Handlin'!$B$2:$K$141,10,0)</f>
        <v>223.2036323</v>
      </c>
      <c r="AA60" s="528">
        <f>VLOOKUP(C60,'Freight Cost'!$AR$2:$AS$141,2,0)</f>
        <v>13219.2</v>
      </c>
      <c r="AB60" s="528">
        <f>(AR60/VLOOKUP(A60,'Combined Scenario II - CI'!$A$176:$F$185,6,0))*VLOOKUP(A60,'Combined Scenario II - CI'!$A$162:$V$171,22,0)</f>
        <v>2622.181794</v>
      </c>
      <c r="AC60" s="528">
        <f t="shared" si="15"/>
        <v>42365.03776</v>
      </c>
      <c r="AD60" s="528">
        <f t="shared" si="16"/>
        <v>59.49659419</v>
      </c>
      <c r="AE60" s="528">
        <f t="shared" si="17"/>
        <v>25.51262313</v>
      </c>
      <c r="AF60" s="528">
        <f t="shared" si="18"/>
        <v>18166.4725</v>
      </c>
      <c r="AG60" s="528">
        <f t="shared" si="19"/>
        <v>120649.3923</v>
      </c>
      <c r="AH60" s="528">
        <f t="shared" si="20"/>
        <v>166328.2437</v>
      </c>
      <c r="AI60" s="528">
        <f t="shared" ref="AI60:AJ60" si="158">AH60/H60</f>
        <v>233.58799</v>
      </c>
      <c r="AJ60" s="526">
        <f t="shared" si="158"/>
        <v>0.5795860822</v>
      </c>
      <c r="AK60" s="526" t="str">
        <f>VLOOKUP(C60,'ABC Analysis Results'!$A$2:$B$140,2,0)</f>
        <v>A</v>
      </c>
      <c r="AL60" s="526" t="str">
        <f>VLOOKUP(C60,'ABC Analysis Results'!$A$2:$C$140,3,0)</f>
        <v>A</v>
      </c>
      <c r="AM60" s="227" t="str">
        <f>VLOOKUP(C60,'Scenario III - Product Substitu'!$C$2:$W$111,21,0)</f>
        <v>#N/A</v>
      </c>
      <c r="AN60" s="856">
        <f>SUMIF('Scenario III - Product Substitu'!$X$2:$X$111,C60,'Scenario III - Product Substitu'!$AG$2:$AG$111)</f>
        <v>43.844</v>
      </c>
      <c r="AO60" s="856">
        <f>SUMIF('Scenario III - Product Substitu'!$X$2:$X$111,C60,'Scenario III - Product Substitu'!$AH$2:$AH$111)</f>
        <v>35.0752</v>
      </c>
      <c r="AP60" s="856">
        <f>SUMIF('Scenario III - Product Substitu'!$X$2:$X$111,C60,'Scenario III - Product Substitu'!$AI$2:$AI$111)</f>
        <v>26.3064</v>
      </c>
      <c r="AQ60" s="856">
        <f t="shared" si="22"/>
        <v>755.9022</v>
      </c>
      <c r="AR60" s="856">
        <f t="shared" si="23"/>
        <v>747.1334</v>
      </c>
      <c r="AS60" s="856">
        <f t="shared" si="24"/>
        <v>738.3646</v>
      </c>
      <c r="AT60" s="717">
        <f t="shared" si="25"/>
        <v>304647.8875</v>
      </c>
      <c r="AU60" s="717">
        <f t="shared" si="26"/>
        <v>301113.8372</v>
      </c>
      <c r="AV60" s="717">
        <f t="shared" si="27"/>
        <v>297579.7869</v>
      </c>
      <c r="AW60" s="717">
        <f t="shared" si="28"/>
        <v>63819.55753</v>
      </c>
      <c r="AX60" s="717">
        <f t="shared" si="29"/>
        <v>63079.22243</v>
      </c>
      <c r="AY60" s="717">
        <f t="shared" si="30"/>
        <v>62338.88732</v>
      </c>
      <c r="AZ60" s="717">
        <f t="shared" si="31"/>
        <v>44973.60644</v>
      </c>
      <c r="BA60" s="717">
        <f t="shared" si="32"/>
        <v>44451.8927</v>
      </c>
      <c r="BB60" s="717">
        <f t="shared" si="33"/>
        <v>43930.17897</v>
      </c>
      <c r="BC60" s="717">
        <f>(AW60/$AW$88)*'Combined Scenario II - CI'!$D$204</f>
        <v>20762.14719</v>
      </c>
      <c r="BD60" s="717">
        <f>(AX60/$AX$88)*'Combined Scenario II - CI'!$D$204</f>
        <v>20723.30574</v>
      </c>
      <c r="BE60" s="717">
        <f>(AY60/$AY$88)*'Combined Scenario II - CI'!$D$204</f>
        <v>20681.82659</v>
      </c>
      <c r="BF60" s="717">
        <f>(AT60/$AT$88)*'Combined Scenario II - CI'!$D$213</f>
        <v>77240.25403</v>
      </c>
      <c r="BG60" s="717">
        <f>(AU60/$AU$88)*'Cost Distribution'!$B$22</f>
        <v>77207.72387</v>
      </c>
      <c r="BH60" s="717">
        <f>(AV60/$AV$88)*'Cost Distribution'!$B$22</f>
        <v>77164.28361</v>
      </c>
    </row>
    <row r="61" ht="14.25" customHeight="1">
      <c r="A61" s="269" t="s">
        <v>227</v>
      </c>
      <c r="B61" s="269" t="s">
        <v>234</v>
      </c>
      <c r="C61" s="269">
        <v>1811083.0</v>
      </c>
      <c r="D61" s="269" t="s">
        <v>257</v>
      </c>
      <c r="E61" s="269" t="s">
        <v>547</v>
      </c>
      <c r="F61" s="269">
        <v>945.4180409822824</v>
      </c>
      <c r="G61" s="259">
        <v>346252.56600000005</v>
      </c>
      <c r="H61" s="132">
        <v>680.034</v>
      </c>
      <c r="I61" s="259">
        <f t="shared" si="3"/>
        <v>509.1694915</v>
      </c>
      <c r="J61" s="263">
        <v>52852.4832</v>
      </c>
      <c r="K61" s="263">
        <v>12435.8784</v>
      </c>
      <c r="L61" s="263">
        <f t="shared" si="4"/>
        <v>65288.3616</v>
      </c>
      <c r="M61" s="259">
        <f>VLOOKUP(C61,'Appendix A -  Costs'!$A$2:$G$141,7,0)</f>
        <v>19740.43252</v>
      </c>
      <c r="N61" s="259">
        <f t="shared" si="5"/>
        <v>29.0285964</v>
      </c>
      <c r="O61" s="263">
        <f t="shared" si="6"/>
        <v>85028.79412</v>
      </c>
      <c r="P61" s="259">
        <f t="shared" si="7"/>
        <v>125.0360925</v>
      </c>
      <c r="Q61" s="259">
        <f t="shared" si="8"/>
        <v>280964.2044</v>
      </c>
      <c r="R61" s="259">
        <f t="shared" ref="R61:S61" si="159">Q61/H61</f>
        <v>413.1619954</v>
      </c>
      <c r="S61" s="526">
        <f t="shared" si="159"/>
        <v>0.8114429523</v>
      </c>
      <c r="T61" s="259">
        <f t="shared" si="10"/>
        <v>261223.7719</v>
      </c>
      <c r="U61" s="259">
        <f t="shared" si="11"/>
        <v>384.133399</v>
      </c>
      <c r="V61" s="526">
        <f t="shared" si="12"/>
        <v>0.7544312953</v>
      </c>
      <c r="W61" s="527">
        <f t="shared" si="13"/>
        <v>118211.3776</v>
      </c>
      <c r="X61" s="532">
        <f t="shared" si="141"/>
        <v>30537.93922</v>
      </c>
      <c r="Y61" s="528">
        <f>VLOOKUP(C61,'Warehouse Order &amp; Sales Handlin'!$B$2:$J$141,9,0)</f>
        <v>691.1089776</v>
      </c>
      <c r="Z61" s="528">
        <f>VLOOKUP(C61,'Warehouse Order &amp; Sales Handlin'!$B$2:$K$141,10,0)</f>
        <v>89.12470588</v>
      </c>
      <c r="AA61" s="528">
        <f>VLOOKUP(C61,'Freight Cost'!$AR$2:$AS$141,2,0)</f>
        <v>11897.28</v>
      </c>
      <c r="AB61" s="528">
        <f>(AR61/VLOOKUP(A61,'Combined Scenario II - CI'!$A$176:$F$185,6,0))*VLOOKUP(A61,'Combined Scenario II - CI'!$A$162:$V$171,22,0)</f>
        <v>2557.918153</v>
      </c>
      <c r="AC61" s="528">
        <f t="shared" si="15"/>
        <v>45773.37105</v>
      </c>
      <c r="AD61" s="528">
        <f t="shared" si="16"/>
        <v>67.31041544</v>
      </c>
      <c r="AE61" s="528">
        <f t="shared" si="17"/>
        <v>29.01204238</v>
      </c>
      <c r="AF61" s="528">
        <f t="shared" si="18"/>
        <v>19729.17523</v>
      </c>
      <c r="AG61" s="528">
        <f t="shared" si="19"/>
        <v>130790.9079</v>
      </c>
      <c r="AH61" s="528">
        <f t="shared" si="20"/>
        <v>215461.6581</v>
      </c>
      <c r="AI61" s="528">
        <f t="shared" ref="AI61:AJ61" si="160">AH61/H61</f>
        <v>316.8395376</v>
      </c>
      <c r="AJ61" s="526">
        <f t="shared" si="160"/>
        <v>0.6222673253</v>
      </c>
      <c r="AK61" s="526" t="str">
        <f>VLOOKUP(C61,'ABC Analysis Results'!$A$2:$B$140,2,0)</f>
        <v>A</v>
      </c>
      <c r="AL61" s="526" t="str">
        <f>VLOOKUP(C61,'ABC Analysis Results'!$A$2:$C$140,3,0)</f>
        <v>A</v>
      </c>
      <c r="AM61" s="227" t="str">
        <f>VLOOKUP(C61,'Scenario III - Product Substitu'!$C$2:$W$111,21,0)</f>
        <v>#N/A</v>
      </c>
      <c r="AN61" s="856">
        <f>SUMIF('Scenario III - Product Substitu'!$X$2:$X$111,C61,'Scenario III - Product Substitu'!$AG$2:$AG$111)</f>
        <v>60.9861</v>
      </c>
      <c r="AO61" s="856">
        <f>SUMIF('Scenario III - Product Substitu'!$X$2:$X$111,C61,'Scenario III - Product Substitu'!$AH$2:$AH$111)</f>
        <v>48.78888</v>
      </c>
      <c r="AP61" s="856">
        <f>SUMIF('Scenario III - Product Substitu'!$X$2:$X$111,C61,'Scenario III - Product Substitu'!$AI$2:$AI$111)</f>
        <v>36.59166</v>
      </c>
      <c r="AQ61" s="856">
        <f t="shared" si="22"/>
        <v>741.0201</v>
      </c>
      <c r="AR61" s="856">
        <f t="shared" si="23"/>
        <v>728.82288</v>
      </c>
      <c r="AS61" s="856">
        <f t="shared" si="24"/>
        <v>716.62566</v>
      </c>
      <c r="AT61" s="717">
        <f t="shared" si="25"/>
        <v>377304.8275</v>
      </c>
      <c r="AU61" s="717">
        <f t="shared" si="26"/>
        <v>371094.3752</v>
      </c>
      <c r="AV61" s="717">
        <f t="shared" si="27"/>
        <v>364883.9229</v>
      </c>
      <c r="AW61" s="717">
        <f t="shared" si="28"/>
        <v>71143.48436</v>
      </c>
      <c r="AX61" s="717">
        <f t="shared" si="29"/>
        <v>69972.45981</v>
      </c>
      <c r="AY61" s="717">
        <f t="shared" si="30"/>
        <v>68801.43525</v>
      </c>
      <c r="AZ61" s="717">
        <f t="shared" si="31"/>
        <v>49878.37078</v>
      </c>
      <c r="BA61" s="717">
        <f t="shared" si="32"/>
        <v>49057.37084</v>
      </c>
      <c r="BB61" s="717">
        <f t="shared" si="33"/>
        <v>48236.37089</v>
      </c>
      <c r="BC61" s="717">
        <f>(AW61/$AW$88)*'Combined Scenario II - CI'!$D$204</f>
        <v>23144.80938</v>
      </c>
      <c r="BD61" s="717">
        <f>(AX61/$AX$88)*'Combined Scenario II - CI'!$D$204</f>
        <v>22987.92886</v>
      </c>
      <c r="BE61" s="717">
        <f>(AY61/$AY$88)*'Combined Scenario II - CI'!$D$204</f>
        <v>22825.87024</v>
      </c>
      <c r="BF61" s="717">
        <f>(AT61/$AT$88)*'Combined Scenario II - CI'!$D$213</f>
        <v>95661.65374</v>
      </c>
      <c r="BG61" s="717">
        <f>(AU61/$AU$88)*'Cost Distribution'!$B$22</f>
        <v>95151.23024</v>
      </c>
      <c r="BH61" s="717">
        <f>(AV61/$AV$88)*'Cost Distribution'!$B$22</f>
        <v>94616.66334</v>
      </c>
    </row>
    <row r="62" ht="14.25" customHeight="1">
      <c r="A62" s="269" t="s">
        <v>227</v>
      </c>
      <c r="B62" s="269" t="s">
        <v>235</v>
      </c>
      <c r="C62" s="269">
        <v>1811084.0</v>
      </c>
      <c r="D62" s="269" t="s">
        <v>257</v>
      </c>
      <c r="E62" s="269" t="s">
        <v>547</v>
      </c>
      <c r="F62" s="269">
        <v>1036.0930592528812</v>
      </c>
      <c r="G62" s="259">
        <v>655185.3</v>
      </c>
      <c r="H62" s="132">
        <v>934.0128</v>
      </c>
      <c r="I62" s="259">
        <f t="shared" si="3"/>
        <v>701.4735772</v>
      </c>
      <c r="J62" s="263">
        <v>106625.58720000002</v>
      </c>
      <c r="K62" s="263">
        <v>29155.43400000001</v>
      </c>
      <c r="L62" s="263">
        <f t="shared" si="4"/>
        <v>135781.0212</v>
      </c>
      <c r="M62" s="259">
        <f>VLOOKUP(C62,'Appendix A -  Costs'!$A$2:$G$141,7,0)</f>
        <v>41054.42411</v>
      </c>
      <c r="N62" s="259">
        <f t="shared" si="5"/>
        <v>43.95488382</v>
      </c>
      <c r="O62" s="263">
        <f t="shared" si="6"/>
        <v>176835.4453</v>
      </c>
      <c r="P62" s="259">
        <f t="shared" si="7"/>
        <v>189.3287172</v>
      </c>
      <c r="Q62" s="259">
        <f t="shared" si="8"/>
        <v>519404.2788</v>
      </c>
      <c r="R62" s="259">
        <f t="shared" ref="R62:S62" si="161">Q62/H62</f>
        <v>556.0997438</v>
      </c>
      <c r="S62" s="526">
        <f t="shared" si="161"/>
        <v>0.7927593595</v>
      </c>
      <c r="T62" s="259">
        <f t="shared" si="10"/>
        <v>478349.8547</v>
      </c>
      <c r="U62" s="259">
        <f t="shared" si="11"/>
        <v>512.14486</v>
      </c>
      <c r="V62" s="526">
        <f t="shared" si="12"/>
        <v>0.7300985762</v>
      </c>
      <c r="W62" s="527">
        <f t="shared" si="13"/>
        <v>196162.1699</v>
      </c>
      <c r="X62" s="532">
        <f t="shared" si="141"/>
        <v>50675.22721</v>
      </c>
      <c r="Y62" s="528">
        <f>VLOOKUP(C62,'Warehouse Order &amp; Sales Handlin'!$B$2:$J$141,9,0)</f>
        <v>1416.093166</v>
      </c>
      <c r="Z62" s="528">
        <f>VLOOKUP(C62,'Warehouse Order &amp; Sales Handlin'!$B$2:$K$141,10,0)</f>
        <v>205.2637901</v>
      </c>
      <c r="AA62" s="528">
        <f>VLOOKUP(C62,'Freight Cost'!$AR$2:$AS$141,2,0)</f>
        <v>15863.04</v>
      </c>
      <c r="AB62" s="528">
        <f>(AR62/VLOOKUP(A62,'Combined Scenario II - CI'!$A$176:$F$185,6,0))*VLOOKUP(A62,'Combined Scenario II - CI'!$A$162:$V$171,22,0)</f>
        <v>3305.191184</v>
      </c>
      <c r="AC62" s="528">
        <f t="shared" si="15"/>
        <v>71464.81535</v>
      </c>
      <c r="AD62" s="528">
        <f t="shared" si="16"/>
        <v>76.51374302</v>
      </c>
      <c r="AE62" s="528">
        <f t="shared" si="17"/>
        <v>43.92249506</v>
      </c>
      <c r="AF62" s="528">
        <f t="shared" si="18"/>
        <v>41024.17259</v>
      </c>
      <c r="AG62" s="528">
        <f t="shared" si="19"/>
        <v>248270.0091</v>
      </c>
      <c r="AH62" s="528">
        <f t="shared" si="20"/>
        <v>406915.2909</v>
      </c>
      <c r="AI62" s="528">
        <f t="shared" ref="AI62:AJ62" si="162">AH62/H62</f>
        <v>435.6635057</v>
      </c>
      <c r="AJ62" s="526">
        <f t="shared" si="162"/>
        <v>0.621069018</v>
      </c>
      <c r="AK62" s="526" t="str">
        <f>VLOOKUP(C62,'ABC Analysis Results'!$A$2:$B$140,2,0)</f>
        <v>A</v>
      </c>
      <c r="AL62" s="526" t="str">
        <f>VLOOKUP(C62,'ABC Analysis Results'!$A$2:$C$140,3,0)</f>
        <v>A</v>
      </c>
      <c r="AM62" s="227" t="str">
        <f>VLOOKUP(C62,'Scenario III - Product Substitu'!$C$2:$W$111,21,0)</f>
        <v>#N/A</v>
      </c>
      <c r="AN62" s="856">
        <f>SUMIF('Scenario III - Product Substitu'!$X$2:$X$111,C62,'Scenario III - Product Substitu'!$AG$2:$AG$111)</f>
        <v>9.6615</v>
      </c>
      <c r="AO62" s="856">
        <f>SUMIF('Scenario III - Product Substitu'!$X$2:$X$111,C62,'Scenario III - Product Substitu'!$AH$2:$AH$111)</f>
        <v>7.7292</v>
      </c>
      <c r="AP62" s="856">
        <f>SUMIF('Scenario III - Product Substitu'!$X$2:$X$111,C62,'Scenario III - Product Substitu'!$AI$2:$AI$111)</f>
        <v>5.7969</v>
      </c>
      <c r="AQ62" s="856">
        <f t="shared" si="22"/>
        <v>943.6743</v>
      </c>
      <c r="AR62" s="856">
        <f t="shared" si="23"/>
        <v>941.742</v>
      </c>
      <c r="AS62" s="856">
        <f t="shared" si="24"/>
        <v>939.8097</v>
      </c>
      <c r="AT62" s="717">
        <f t="shared" si="25"/>
        <v>661962.587</v>
      </c>
      <c r="AU62" s="717">
        <f t="shared" si="26"/>
        <v>660607.1296</v>
      </c>
      <c r="AV62" s="717">
        <f t="shared" si="27"/>
        <v>659251.6722</v>
      </c>
      <c r="AW62" s="717">
        <f t="shared" si="28"/>
        <v>137185.5505</v>
      </c>
      <c r="AX62" s="717">
        <f t="shared" si="29"/>
        <v>136904.6446</v>
      </c>
      <c r="AY62" s="717">
        <f t="shared" si="30"/>
        <v>136623.7388</v>
      </c>
      <c r="AZ62" s="717">
        <f t="shared" si="31"/>
        <v>72204.05288</v>
      </c>
      <c r="BA62" s="717">
        <f t="shared" si="32"/>
        <v>72056.20537</v>
      </c>
      <c r="BB62" s="717">
        <f t="shared" si="33"/>
        <v>71908.35787</v>
      </c>
      <c r="BC62" s="717">
        <f>(AW62/$AW$88)*'Combined Scenario II - CI'!$D$204</f>
        <v>44629.9959</v>
      </c>
      <c r="BD62" s="717">
        <f>(AX62/$AX$88)*'Combined Scenario II - CI'!$D$204</f>
        <v>44977.04154</v>
      </c>
      <c r="BE62" s="717">
        <f>(AY62/$AY$88)*'Combined Scenario II - CI'!$D$204</f>
        <v>45326.89939</v>
      </c>
      <c r="BF62" s="717">
        <f>(AT62/$AT$88)*'Combined Scenario II - CI'!$D$213</f>
        <v>167833.6219</v>
      </c>
      <c r="BG62" s="717">
        <f>(AU62/$AU$88)*'Cost Distribution'!$B$22</f>
        <v>169384.3542</v>
      </c>
      <c r="BH62" s="717">
        <f>(AV62/$AV$88)*'Cost Distribution'!$B$22</f>
        <v>170948.0457</v>
      </c>
    </row>
    <row r="63" ht="14.25" customHeight="1">
      <c r="A63" s="269" t="s">
        <v>227</v>
      </c>
      <c r="B63" s="269" t="s">
        <v>237</v>
      </c>
      <c r="C63" s="269">
        <v>1811086.0</v>
      </c>
      <c r="D63" s="269" t="s">
        <v>257</v>
      </c>
      <c r="E63" s="269" t="s">
        <v>188</v>
      </c>
      <c r="F63" s="269">
        <v>1597.7313147433736</v>
      </c>
      <c r="G63" s="259">
        <v>366347.58600000007</v>
      </c>
      <c r="H63" s="132">
        <v>469.854</v>
      </c>
      <c r="I63" s="259">
        <f t="shared" si="3"/>
        <v>779.7051552</v>
      </c>
      <c r="J63" s="263">
        <v>70380.464</v>
      </c>
      <c r="K63" s="263">
        <v>17415.574</v>
      </c>
      <c r="L63" s="263">
        <f t="shared" si="4"/>
        <v>87796.038</v>
      </c>
      <c r="M63" s="259">
        <f>VLOOKUP(C63,'Appendix A -  Costs'!$A$2:$G$141,7,0)</f>
        <v>26545.79961</v>
      </c>
      <c r="N63" s="259">
        <f t="shared" si="5"/>
        <v>56.49797513</v>
      </c>
      <c r="O63" s="263">
        <f t="shared" si="6"/>
        <v>114341.8376</v>
      </c>
      <c r="P63" s="259">
        <f t="shared" si="7"/>
        <v>243.3561013</v>
      </c>
      <c r="Q63" s="259">
        <f t="shared" si="8"/>
        <v>278551.548</v>
      </c>
      <c r="R63" s="259">
        <f t="shared" ref="R63:S63" si="163">Q63/H63</f>
        <v>592.8470291</v>
      </c>
      <c r="S63" s="526">
        <f t="shared" si="163"/>
        <v>0.7603477098</v>
      </c>
      <c r="T63" s="259">
        <f t="shared" si="10"/>
        <v>252005.7484</v>
      </c>
      <c r="U63" s="259">
        <f t="shared" si="11"/>
        <v>536.3490539</v>
      </c>
      <c r="V63" s="526">
        <f t="shared" si="12"/>
        <v>0.6878870177</v>
      </c>
      <c r="W63" s="527">
        <f t="shared" si="13"/>
        <v>388817.6636</v>
      </c>
      <c r="X63" s="528">
        <f t="shared" ref="X63:X65" si="166">W63*0.275</f>
        <v>106924.8575</v>
      </c>
      <c r="Y63" s="528">
        <f>VLOOKUP(C63,'Warehouse Order &amp; Sales Handlin'!$B$2:$J$141,9,0)</f>
        <v>292.0356813</v>
      </c>
      <c r="Z63" s="528">
        <f>VLOOKUP(C63,'Warehouse Order &amp; Sales Handlin'!$B$2:$K$141,10,0)</f>
        <v>28.66423358</v>
      </c>
      <c r="AA63" s="528">
        <f>VLOOKUP(C63,'Freight Cost'!$AR$2:$AS$141,2,0)</f>
        <v>10046.592</v>
      </c>
      <c r="AB63" s="528">
        <f>(AR63/VLOOKUP(A63,'Combined Scenario II - CI'!$A$176:$F$185,6,0))*VLOOKUP(A63,'Combined Scenario II - CI'!$A$162:$V$171,22,0)</f>
        <v>1649.026271</v>
      </c>
      <c r="AC63" s="528">
        <f t="shared" si="15"/>
        <v>118941.1757</v>
      </c>
      <c r="AD63" s="528">
        <f t="shared" si="16"/>
        <v>253.1449678</v>
      </c>
      <c r="AE63" s="528">
        <f t="shared" si="17"/>
        <v>56.47720444</v>
      </c>
      <c r="AF63" s="528">
        <f t="shared" si="18"/>
        <v>26536.04041</v>
      </c>
      <c r="AG63" s="528">
        <f t="shared" si="19"/>
        <v>233273.2541</v>
      </c>
      <c r="AH63" s="528">
        <f t="shared" si="20"/>
        <v>133074.3319</v>
      </c>
      <c r="AI63" s="528">
        <f t="shared" ref="AI63:AJ63" si="164">AH63/H63</f>
        <v>283.2248569</v>
      </c>
      <c r="AJ63" s="526">
        <f t="shared" si="164"/>
        <v>0.3632461001</v>
      </c>
      <c r="AK63" s="526" t="str">
        <f>VLOOKUP(C63,'ABC Analysis Results'!$A$2:$B$140,2,0)</f>
        <v>A</v>
      </c>
      <c r="AL63" s="526" t="str">
        <f>VLOOKUP(C63,'ABC Analysis Results'!$A$2:$C$140,3,0)</f>
        <v>B</v>
      </c>
      <c r="AM63" s="227" t="str">
        <f>VLOOKUP(C63,'Scenario III - Product Substitu'!$C$2:$W$111,21,0)</f>
        <v>K</v>
      </c>
      <c r="AN63" s="856">
        <f>SUMIF('Scenario III - Product Substitu'!$X$2:$X$111,C63,'Scenario III - Product Substitu'!$AG$2:$AG$111)</f>
        <v>0</v>
      </c>
      <c r="AO63" s="856">
        <f>SUMIF('Scenario III - Product Substitu'!$X$2:$X$111,C63,'Scenario III - Product Substitu'!$AH$2:$AH$111)</f>
        <v>0</v>
      </c>
      <c r="AP63" s="856">
        <f>SUMIF('Scenario III - Product Substitu'!$X$2:$X$111,C63,'Scenario III - Product Substitu'!$AI$2:$AI$111)</f>
        <v>0</v>
      </c>
      <c r="AQ63" s="856">
        <f t="shared" si="22"/>
        <v>469.854</v>
      </c>
      <c r="AR63" s="856">
        <f t="shared" si="23"/>
        <v>469.854</v>
      </c>
      <c r="AS63" s="856">
        <f t="shared" si="24"/>
        <v>469.854</v>
      </c>
      <c r="AT63" s="717">
        <f t="shared" si="25"/>
        <v>366347.586</v>
      </c>
      <c r="AU63" s="717">
        <f t="shared" si="26"/>
        <v>366347.586</v>
      </c>
      <c r="AV63" s="717">
        <f t="shared" si="27"/>
        <v>366347.586</v>
      </c>
      <c r="AW63" s="717">
        <f t="shared" si="28"/>
        <v>87796.038</v>
      </c>
      <c r="AX63" s="717">
        <f t="shared" si="29"/>
        <v>87796.038</v>
      </c>
      <c r="AY63" s="717">
        <f t="shared" si="30"/>
        <v>87796.038</v>
      </c>
      <c r="AZ63" s="717">
        <f t="shared" si="31"/>
        <v>118941.1757</v>
      </c>
      <c r="BA63" s="717">
        <f t="shared" si="32"/>
        <v>118941.1757</v>
      </c>
      <c r="BB63" s="717">
        <f t="shared" si="33"/>
        <v>118941.1757</v>
      </c>
      <c r="BC63" s="717">
        <f>(AW63/$AW$88)*'Combined Scenario II - CI'!$D$204</f>
        <v>28562.31434</v>
      </c>
      <c r="BD63" s="717">
        <f>(AX63/$AX$88)*'Combined Scenario II - CI'!$D$204</f>
        <v>28843.47758</v>
      </c>
      <c r="BE63" s="717">
        <f>(AY63/$AY$88)*'Combined Scenario II - CI'!$D$204</f>
        <v>29127.60415</v>
      </c>
      <c r="BF63" s="717">
        <f>(AT63/$AT$88)*'Combined Scenario II - CI'!$D$213</f>
        <v>92883.56088</v>
      </c>
      <c r="BG63" s="717">
        <f>(AU63/$AU$88)*'Cost Distribution'!$B$22</f>
        <v>93934.11981</v>
      </c>
      <c r="BH63" s="717">
        <f>(AV63/$AV$88)*'Cost Distribution'!$B$22</f>
        <v>94996.20025</v>
      </c>
    </row>
    <row r="64" ht="14.25" customHeight="1">
      <c r="A64" s="269" t="s">
        <v>227</v>
      </c>
      <c r="B64" s="269" t="s">
        <v>238</v>
      </c>
      <c r="C64" s="269">
        <v>1811087.0</v>
      </c>
      <c r="D64" s="269" t="s">
        <v>257</v>
      </c>
      <c r="E64" s="269" t="s">
        <v>188</v>
      </c>
      <c r="F64" s="269">
        <v>1566.432052914264</v>
      </c>
      <c r="G64" s="259">
        <v>239805.423</v>
      </c>
      <c r="H64" s="132">
        <v>549.9935999999999</v>
      </c>
      <c r="I64" s="259">
        <f t="shared" si="3"/>
        <v>436.0149336</v>
      </c>
      <c r="J64" s="263">
        <v>31683.564000000002</v>
      </c>
      <c r="K64" s="263">
        <v>8421.1578</v>
      </c>
      <c r="L64" s="263">
        <f t="shared" si="4"/>
        <v>40104.7218</v>
      </c>
      <c r="M64" s="259">
        <f>VLOOKUP(C64,'Appendix A -  Costs'!$A$2:$G$141,7,0)</f>
        <v>12125.96756</v>
      </c>
      <c r="N64" s="259">
        <f t="shared" si="5"/>
        <v>22.04747029</v>
      </c>
      <c r="O64" s="263">
        <f t="shared" si="6"/>
        <v>52230.68936</v>
      </c>
      <c r="P64" s="259">
        <f t="shared" si="7"/>
        <v>94.9659948</v>
      </c>
      <c r="Q64" s="259">
        <f t="shared" si="8"/>
        <v>199700.7012</v>
      </c>
      <c r="R64" s="259">
        <f t="shared" ref="R64:S64" si="165">Q64/H64</f>
        <v>363.0964091</v>
      </c>
      <c r="S64" s="526">
        <f t="shared" si="165"/>
        <v>0.8327614059</v>
      </c>
      <c r="T64" s="259">
        <f t="shared" si="10"/>
        <v>187574.7336</v>
      </c>
      <c r="U64" s="259">
        <f t="shared" si="11"/>
        <v>341.0489388</v>
      </c>
      <c r="V64" s="526">
        <f t="shared" si="12"/>
        <v>0.7821955454</v>
      </c>
      <c r="W64" s="527">
        <f t="shared" si="13"/>
        <v>148757.7782</v>
      </c>
      <c r="X64" s="528">
        <f t="shared" si="166"/>
        <v>40908.389</v>
      </c>
      <c r="Y64" s="528">
        <f>VLOOKUP(C64,'Warehouse Order &amp; Sales Handlin'!$B$2:$J$141,9,0)</f>
        <v>289.54965</v>
      </c>
      <c r="Z64" s="528">
        <f>VLOOKUP(C64,'Warehouse Order &amp; Sales Handlin'!$B$2:$K$141,10,0)</f>
        <v>24.2725069</v>
      </c>
      <c r="AA64" s="528">
        <f>VLOOKUP(C64,'Freight Cost'!$AR$2:$AS$141,2,0)</f>
        <v>11632.896</v>
      </c>
      <c r="AB64" s="528">
        <f>(AR64/VLOOKUP(A64,'Combined Scenario II - CI'!$A$176:$F$185,6,0))*VLOOKUP(A64,'Combined Scenario II - CI'!$A$162:$V$171,22,0)</f>
        <v>1930.288761</v>
      </c>
      <c r="AC64" s="528">
        <f t="shared" si="15"/>
        <v>54785.39592</v>
      </c>
      <c r="AD64" s="528">
        <f t="shared" si="16"/>
        <v>99.61096987</v>
      </c>
      <c r="AE64" s="528">
        <f t="shared" si="17"/>
        <v>22.03798235</v>
      </c>
      <c r="AF64" s="528">
        <f t="shared" si="18"/>
        <v>12120.74925</v>
      </c>
      <c r="AG64" s="528">
        <f t="shared" si="19"/>
        <v>107010.867</v>
      </c>
      <c r="AH64" s="528">
        <f t="shared" si="20"/>
        <v>132794.556</v>
      </c>
      <c r="AI64" s="528">
        <f t="shared" ref="AI64:AJ64" si="167">AH64/H64</f>
        <v>241.4474569</v>
      </c>
      <c r="AJ64" s="526">
        <f t="shared" si="167"/>
        <v>0.5537596038</v>
      </c>
      <c r="AK64" s="526" t="str">
        <f>VLOOKUP(C64,'ABC Analysis Results'!$A$2:$B$140,2,0)</f>
        <v>B</v>
      </c>
      <c r="AL64" s="526" t="str">
        <f>VLOOKUP(C64,'ABC Analysis Results'!$A$2:$C$140,3,0)</f>
        <v>B</v>
      </c>
      <c r="AM64" s="227" t="str">
        <f>VLOOKUP(C64,'Scenario III - Product Substitu'!$C$2:$W$111,21,0)</f>
        <v>K</v>
      </c>
      <c r="AN64" s="856">
        <f>SUMIF('Scenario III - Product Substitu'!$X$2:$X$111,C64,'Scenario III - Product Substitu'!$AG$2:$AG$111)</f>
        <v>0</v>
      </c>
      <c r="AO64" s="856">
        <f>SUMIF('Scenario III - Product Substitu'!$X$2:$X$111,C64,'Scenario III - Product Substitu'!$AH$2:$AH$111)</f>
        <v>0</v>
      </c>
      <c r="AP64" s="856">
        <f>SUMIF('Scenario III - Product Substitu'!$X$2:$X$111,C64,'Scenario III - Product Substitu'!$AI$2:$AI$111)</f>
        <v>0</v>
      </c>
      <c r="AQ64" s="856">
        <f t="shared" si="22"/>
        <v>549.9936</v>
      </c>
      <c r="AR64" s="856">
        <f t="shared" si="23"/>
        <v>549.9936</v>
      </c>
      <c r="AS64" s="856">
        <f t="shared" si="24"/>
        <v>549.9936</v>
      </c>
      <c r="AT64" s="717">
        <f t="shared" si="25"/>
        <v>239805.423</v>
      </c>
      <c r="AU64" s="717">
        <f t="shared" si="26"/>
        <v>239805.423</v>
      </c>
      <c r="AV64" s="717">
        <f t="shared" si="27"/>
        <v>239805.423</v>
      </c>
      <c r="AW64" s="717">
        <f t="shared" si="28"/>
        <v>40104.7218</v>
      </c>
      <c r="AX64" s="717">
        <f t="shared" si="29"/>
        <v>40104.7218</v>
      </c>
      <c r="AY64" s="717">
        <f t="shared" si="30"/>
        <v>40104.7218</v>
      </c>
      <c r="AZ64" s="717">
        <f t="shared" si="31"/>
        <v>54785.39592</v>
      </c>
      <c r="BA64" s="717">
        <f t="shared" si="32"/>
        <v>54785.39592</v>
      </c>
      <c r="BB64" s="717">
        <f t="shared" si="33"/>
        <v>54785.39592</v>
      </c>
      <c r="BC64" s="717">
        <f>(AW64/$AW$88)*'Combined Scenario II - CI'!$D$204</f>
        <v>13047.09981</v>
      </c>
      <c r="BD64" s="717">
        <f>(AX64/$AX$88)*'Combined Scenario II - CI'!$D$204</f>
        <v>13175.53355</v>
      </c>
      <c r="BE64" s="717">
        <f>(AY64/$AY$88)*'Combined Scenario II - CI'!$D$204</f>
        <v>13305.32092</v>
      </c>
      <c r="BF64" s="717">
        <f>(AT64/$AT$88)*'Combined Scenario II - CI'!$D$213</f>
        <v>60800.13206</v>
      </c>
      <c r="BG64" s="717">
        <f>(AU64/$AU$88)*'Cost Distribution'!$B$22</f>
        <v>61487.81157</v>
      </c>
      <c r="BH64" s="717">
        <f>(AV64/$AV$88)*'Cost Distribution'!$B$22</f>
        <v>62183.03288</v>
      </c>
    </row>
    <row r="65" ht="14.25" customHeight="1">
      <c r="A65" s="269" t="s">
        <v>227</v>
      </c>
      <c r="B65" s="269" t="s">
        <v>239</v>
      </c>
      <c r="C65" s="269">
        <v>1811088.0</v>
      </c>
      <c r="D65" s="269" t="s">
        <v>257</v>
      </c>
      <c r="E65" s="269" t="s">
        <v>188</v>
      </c>
      <c r="F65" s="269">
        <v>1775.4502132000493</v>
      </c>
      <c r="G65" s="259">
        <v>270403.408</v>
      </c>
      <c r="H65" s="132">
        <v>868.9699999999999</v>
      </c>
      <c r="I65" s="259">
        <f t="shared" si="3"/>
        <v>311.1769198</v>
      </c>
      <c r="J65" s="263">
        <v>59886.0768</v>
      </c>
      <c r="K65" s="263">
        <v>14384.400800000001</v>
      </c>
      <c r="L65" s="263">
        <f t="shared" si="4"/>
        <v>74270.4776</v>
      </c>
      <c r="M65" s="259">
        <f>VLOOKUP(C65,'Appendix A -  Costs'!$A$2:$G$141,7,0)</f>
        <v>22456.24359</v>
      </c>
      <c r="N65" s="259">
        <f t="shared" si="5"/>
        <v>25.84236923</v>
      </c>
      <c r="O65" s="263">
        <f t="shared" si="6"/>
        <v>96726.72119</v>
      </c>
      <c r="P65" s="259">
        <f t="shared" si="7"/>
        <v>111.3119224</v>
      </c>
      <c r="Q65" s="259">
        <f t="shared" si="8"/>
        <v>196132.9304</v>
      </c>
      <c r="R65" s="259">
        <f t="shared" ref="R65:S65" si="168">Q65/H65</f>
        <v>225.7073667</v>
      </c>
      <c r="S65" s="526">
        <f t="shared" si="168"/>
        <v>0.7253345357</v>
      </c>
      <c r="T65" s="259">
        <f t="shared" si="10"/>
        <v>173676.6868</v>
      </c>
      <c r="U65" s="259">
        <f t="shared" si="11"/>
        <v>199.8649974</v>
      </c>
      <c r="V65" s="526">
        <f t="shared" si="12"/>
        <v>0.6422873443</v>
      </c>
      <c r="W65" s="527">
        <f t="shared" si="13"/>
        <v>197628.7763</v>
      </c>
      <c r="X65" s="528">
        <f t="shared" si="166"/>
        <v>54347.91349</v>
      </c>
      <c r="Y65" s="528">
        <f>VLOOKUP(C65,'Warehouse Order &amp; Sales Handlin'!$B$2:$J$141,9,0)</f>
        <v>472.8262099</v>
      </c>
      <c r="Z65" s="528">
        <f>VLOOKUP(C65,'Warehouse Order &amp; Sales Handlin'!$B$2:$K$141,10,0)</f>
        <v>41.07345416</v>
      </c>
      <c r="AA65" s="528">
        <f>VLOOKUP(C65,'Freight Cost'!$AR$2:$AS$141,2,0)</f>
        <v>17978.112</v>
      </c>
      <c r="AB65" s="528">
        <f>(AR65/VLOOKUP(A65,'Combined Scenario II - CI'!$A$176:$F$185,6,0))*VLOOKUP(A65,'Combined Scenario II - CI'!$A$162:$V$171,22,0)</f>
        <v>3049.786442</v>
      </c>
      <c r="AC65" s="528">
        <f t="shared" si="15"/>
        <v>75889.71159</v>
      </c>
      <c r="AD65" s="528">
        <f t="shared" si="16"/>
        <v>87.33294773</v>
      </c>
      <c r="AE65" s="528">
        <f t="shared" si="17"/>
        <v>25.82479839</v>
      </c>
      <c r="AF65" s="528">
        <f t="shared" si="18"/>
        <v>22440.97506</v>
      </c>
      <c r="AG65" s="528">
        <f t="shared" si="19"/>
        <v>172601.1642</v>
      </c>
      <c r="AH65" s="528">
        <f t="shared" si="20"/>
        <v>97802.24375</v>
      </c>
      <c r="AI65" s="528">
        <f t="shared" ref="AI65:AJ65" si="169">AH65/H65</f>
        <v>112.5496205</v>
      </c>
      <c r="AJ65" s="526">
        <f t="shared" si="169"/>
        <v>0.3616901298</v>
      </c>
      <c r="AK65" s="526" t="str">
        <f>VLOOKUP(C65,'ABC Analysis Results'!$A$2:$B$140,2,0)</f>
        <v>A</v>
      </c>
      <c r="AL65" s="526" t="str">
        <f>VLOOKUP(C65,'ABC Analysis Results'!$A$2:$C$140,3,0)</f>
        <v>B</v>
      </c>
      <c r="AM65" s="227" t="str">
        <f>VLOOKUP(C65,'Scenario III - Product Substitu'!$C$2:$W$111,21,0)</f>
        <v>K</v>
      </c>
      <c r="AN65" s="856">
        <f>SUMIF('Scenario III - Product Substitu'!$X$2:$X$111,C65,'Scenario III - Product Substitu'!$AG$2:$AG$111)</f>
        <v>0</v>
      </c>
      <c r="AO65" s="856">
        <f>SUMIF('Scenario III - Product Substitu'!$X$2:$X$111,C65,'Scenario III - Product Substitu'!$AH$2:$AH$111)</f>
        <v>0</v>
      </c>
      <c r="AP65" s="856">
        <f>SUMIF('Scenario III - Product Substitu'!$X$2:$X$111,C65,'Scenario III - Product Substitu'!$AI$2:$AI$111)</f>
        <v>0</v>
      </c>
      <c r="AQ65" s="856">
        <f t="shared" si="22"/>
        <v>868.97</v>
      </c>
      <c r="AR65" s="856">
        <f t="shared" si="23"/>
        <v>868.97</v>
      </c>
      <c r="AS65" s="856">
        <f t="shared" si="24"/>
        <v>868.97</v>
      </c>
      <c r="AT65" s="717">
        <f t="shared" si="25"/>
        <v>270403.408</v>
      </c>
      <c r="AU65" s="717">
        <f t="shared" si="26"/>
        <v>270403.408</v>
      </c>
      <c r="AV65" s="717">
        <f t="shared" si="27"/>
        <v>270403.408</v>
      </c>
      <c r="AW65" s="717">
        <f t="shared" si="28"/>
        <v>74270.4776</v>
      </c>
      <c r="AX65" s="717">
        <f t="shared" si="29"/>
        <v>74270.4776</v>
      </c>
      <c r="AY65" s="717">
        <f t="shared" si="30"/>
        <v>74270.4776</v>
      </c>
      <c r="AZ65" s="717">
        <f t="shared" si="31"/>
        <v>75889.71159</v>
      </c>
      <c r="BA65" s="717">
        <f t="shared" si="32"/>
        <v>75889.71159</v>
      </c>
      <c r="BB65" s="717">
        <f t="shared" si="33"/>
        <v>75889.71159</v>
      </c>
      <c r="BC65" s="717">
        <f>(AW65/$AW$88)*'Combined Scenario II - CI'!$D$204</f>
        <v>24162.10089</v>
      </c>
      <c r="BD65" s="717">
        <f>(AX65/$AX$88)*'Combined Scenario II - CI'!$D$204</f>
        <v>24399.94907</v>
      </c>
      <c r="BE65" s="717">
        <f>(AY65/$AY$88)*'Combined Scenario II - CI'!$D$204</f>
        <v>24640.30406</v>
      </c>
      <c r="BF65" s="717">
        <f>(AT65/$AT$88)*'Combined Scenario II - CI'!$D$213</f>
        <v>68557.92796</v>
      </c>
      <c r="BG65" s="717">
        <f>(AU65/$AU$88)*'Cost Distribution'!$B$22</f>
        <v>69333.35197</v>
      </c>
      <c r="BH65" s="717">
        <f>(AV65/$AV$88)*'Cost Distribution'!$B$22</f>
        <v>70117.28008</v>
      </c>
    </row>
    <row r="66" ht="14.25" customHeight="1">
      <c r="A66" s="269" t="s">
        <v>227</v>
      </c>
      <c r="B66" s="269" t="s">
        <v>242</v>
      </c>
      <c r="C66" s="269">
        <v>1811091.0</v>
      </c>
      <c r="D66" s="269" t="s">
        <v>257</v>
      </c>
      <c r="E66" s="269" t="s">
        <v>190</v>
      </c>
      <c r="F66" s="269">
        <v>990.8167357603955</v>
      </c>
      <c r="G66" s="259">
        <v>132555.324</v>
      </c>
      <c r="H66" s="132">
        <v>426.34899999999993</v>
      </c>
      <c r="I66" s="259">
        <f t="shared" si="3"/>
        <v>310.9080214</v>
      </c>
      <c r="J66" s="263">
        <v>20851.107200000002</v>
      </c>
      <c r="K66" s="263">
        <v>5319.160000000001</v>
      </c>
      <c r="L66" s="263">
        <f t="shared" si="4"/>
        <v>26170.2672</v>
      </c>
      <c r="M66" s="259">
        <f>VLOOKUP(C66,'Appendix A -  Costs'!$A$2:$G$141,7,0)</f>
        <v>7912.779262</v>
      </c>
      <c r="N66" s="259">
        <f t="shared" si="5"/>
        <v>18.55939444</v>
      </c>
      <c r="O66" s="263">
        <f t="shared" si="6"/>
        <v>34083.04646</v>
      </c>
      <c r="P66" s="259">
        <f t="shared" si="7"/>
        <v>79.94165921</v>
      </c>
      <c r="Q66" s="259">
        <f t="shared" si="8"/>
        <v>106385.0568</v>
      </c>
      <c r="R66" s="259">
        <f t="shared" ref="R66:S66" si="170">Q66/H66</f>
        <v>249.5257566</v>
      </c>
      <c r="S66" s="526">
        <f t="shared" si="170"/>
        <v>0.8025709839</v>
      </c>
      <c r="T66" s="259">
        <f t="shared" si="10"/>
        <v>98472.27754</v>
      </c>
      <c r="U66" s="259">
        <f t="shared" si="11"/>
        <v>230.9663622</v>
      </c>
      <c r="V66" s="526">
        <f t="shared" si="12"/>
        <v>0.7428768198</v>
      </c>
      <c r="W66" s="527">
        <f t="shared" si="13"/>
        <v>79207.53383</v>
      </c>
      <c r="X66" s="528">
        <f>W66*0.255</f>
        <v>20197.92113</v>
      </c>
      <c r="Y66" s="528">
        <f>VLOOKUP(C66,'Warehouse Order &amp; Sales Handlin'!$B$2:$J$141,9,0)</f>
        <v>1023.865517</v>
      </c>
      <c r="Z66" s="528">
        <f>VLOOKUP(C66,'Warehouse Order &amp; Sales Handlin'!$B$2:$K$141,10,0)</f>
        <v>160.6828735</v>
      </c>
      <c r="AA66" s="528">
        <f>VLOOKUP(C66,'Freight Cost'!$AR$2:$AS$141,2,0)</f>
        <v>7490.88</v>
      </c>
      <c r="AB66" s="528">
        <f>(AR66/VLOOKUP(A66,'Combined Scenario II - CI'!$A$176:$F$185,6,0))*VLOOKUP(A66,'Combined Scenario II - CI'!$A$162:$V$171,22,0)</f>
        <v>1496.338653</v>
      </c>
      <c r="AC66" s="528">
        <f t="shared" si="15"/>
        <v>30369.68817</v>
      </c>
      <c r="AD66" s="528">
        <f t="shared" si="16"/>
        <v>71.23199109</v>
      </c>
      <c r="AE66" s="528">
        <f t="shared" si="17"/>
        <v>18.55320311</v>
      </c>
      <c r="AF66" s="528">
        <f t="shared" si="18"/>
        <v>7910.139593</v>
      </c>
      <c r="AG66" s="528">
        <f t="shared" si="19"/>
        <v>64450.09496</v>
      </c>
      <c r="AH66" s="528">
        <f t="shared" si="20"/>
        <v>68105.22904</v>
      </c>
      <c r="AI66" s="528">
        <f t="shared" ref="AI66:AJ66" si="171">AH66/H66</f>
        <v>159.7405624</v>
      </c>
      <c r="AJ66" s="526">
        <f t="shared" si="171"/>
        <v>0.5137872021</v>
      </c>
      <c r="AK66" s="526" t="str">
        <f>VLOOKUP(C66,'ABC Analysis Results'!$A$2:$B$140,2,0)</f>
        <v>B</v>
      </c>
      <c r="AL66" s="526" t="str">
        <f>VLOOKUP(C66,'ABC Analysis Results'!$A$2:$C$140,3,0)</f>
        <v>C</v>
      </c>
      <c r="AM66" s="227" t="str">
        <f>VLOOKUP(C66,'Scenario III - Product Substitu'!$C$2:$W$111,21,0)</f>
        <v>K</v>
      </c>
      <c r="AN66" s="856">
        <f>SUMIF('Scenario III - Product Substitu'!$X$2:$X$111,C66,'Scenario III - Product Substitu'!$AG$2:$AG$111)</f>
        <v>0</v>
      </c>
      <c r="AO66" s="856">
        <f>SUMIF('Scenario III - Product Substitu'!$X$2:$X$111,C66,'Scenario III - Product Substitu'!$AH$2:$AH$111)</f>
        <v>0</v>
      </c>
      <c r="AP66" s="856">
        <f>SUMIF('Scenario III - Product Substitu'!$X$2:$X$111,C66,'Scenario III - Product Substitu'!$AI$2:$AI$111)</f>
        <v>0</v>
      </c>
      <c r="AQ66" s="856">
        <f t="shared" si="22"/>
        <v>426.349</v>
      </c>
      <c r="AR66" s="856">
        <f t="shared" si="23"/>
        <v>426.349</v>
      </c>
      <c r="AS66" s="856">
        <f t="shared" si="24"/>
        <v>426.349</v>
      </c>
      <c r="AT66" s="717">
        <f t="shared" si="25"/>
        <v>132555.324</v>
      </c>
      <c r="AU66" s="717">
        <f t="shared" si="26"/>
        <v>132555.324</v>
      </c>
      <c r="AV66" s="717">
        <f t="shared" si="27"/>
        <v>132555.324</v>
      </c>
      <c r="AW66" s="717">
        <f t="shared" si="28"/>
        <v>26170.2672</v>
      </c>
      <c r="AX66" s="717">
        <f t="shared" si="29"/>
        <v>26170.2672</v>
      </c>
      <c r="AY66" s="717">
        <f t="shared" si="30"/>
        <v>26170.2672</v>
      </c>
      <c r="AZ66" s="717">
        <f t="shared" si="31"/>
        <v>30369.68817</v>
      </c>
      <c r="BA66" s="717">
        <f t="shared" si="32"/>
        <v>30369.68817</v>
      </c>
      <c r="BB66" s="717">
        <f t="shared" si="33"/>
        <v>30369.68817</v>
      </c>
      <c r="BC66" s="717">
        <f>(AW66/$AW$88)*'Combined Scenario II - CI'!$D$204</f>
        <v>8513.862529</v>
      </c>
      <c r="BD66" s="717">
        <f>(AX66/$AX$88)*'Combined Scenario II - CI'!$D$204</f>
        <v>8597.671746</v>
      </c>
      <c r="BE66" s="717">
        <f>(AY66/$AY$88)*'Combined Scenario II - CI'!$D$204</f>
        <v>8682.364273</v>
      </c>
      <c r="BF66" s="717">
        <f>(AT66/$AT$88)*'Combined Scenario II - CI'!$D$213</f>
        <v>33608.00228</v>
      </c>
      <c r="BG66" s="717">
        <f>(AU66/$AU$88)*'Cost Distribution'!$B$22</f>
        <v>33988.12538</v>
      </c>
      <c r="BH66" s="717">
        <f>(AV66/$AV$88)*'Cost Distribution'!$B$22</f>
        <v>34372.4173</v>
      </c>
    </row>
    <row r="67" ht="14.25" customHeight="1">
      <c r="A67" s="269" t="s">
        <v>227</v>
      </c>
      <c r="B67" s="269" t="s">
        <v>244</v>
      </c>
      <c r="C67" s="269">
        <v>1811093.0</v>
      </c>
      <c r="D67" s="269" t="s">
        <v>257</v>
      </c>
      <c r="E67" s="269" t="s">
        <v>110</v>
      </c>
      <c r="F67" s="269">
        <v>93.43336278676387</v>
      </c>
      <c r="G67" s="259">
        <v>33569.451</v>
      </c>
      <c r="H67" s="132">
        <v>108.3444</v>
      </c>
      <c r="I67" s="259">
        <f t="shared" si="3"/>
        <v>309.840204</v>
      </c>
      <c r="J67" s="263">
        <v>6891.359200000002</v>
      </c>
      <c r="K67" s="263">
        <v>1706.1132000000002</v>
      </c>
      <c r="L67" s="263">
        <f t="shared" si="4"/>
        <v>8597.4724</v>
      </c>
      <c r="M67" s="259">
        <f>VLOOKUP(C67,'Appendix A -  Costs'!$A$2:$G$141,7,0)</f>
        <v>2599.511147</v>
      </c>
      <c r="N67" s="259">
        <f t="shared" si="5"/>
        <v>23.99303653</v>
      </c>
      <c r="O67" s="263">
        <f t="shared" si="6"/>
        <v>11196.98355</v>
      </c>
      <c r="P67" s="259">
        <f t="shared" si="7"/>
        <v>103.346214</v>
      </c>
      <c r="Q67" s="259">
        <f t="shared" si="8"/>
        <v>24971.9786</v>
      </c>
      <c r="R67" s="259">
        <f t="shared" ref="R67:S67" si="172">Q67/H67</f>
        <v>230.4870266</v>
      </c>
      <c r="S67" s="526">
        <f t="shared" si="172"/>
        <v>0.7438899909</v>
      </c>
      <c r="T67" s="259">
        <f t="shared" si="10"/>
        <v>22372.46745</v>
      </c>
      <c r="U67" s="259">
        <f t="shared" si="11"/>
        <v>206.49399</v>
      </c>
      <c r="V67" s="526">
        <f t="shared" si="12"/>
        <v>0.6664531825</v>
      </c>
      <c r="W67" s="527">
        <f t="shared" si="13"/>
        <v>9655.984305</v>
      </c>
      <c r="X67" s="528">
        <f>W67*0.245</f>
        <v>2365.716155</v>
      </c>
      <c r="Y67" s="528">
        <f>VLOOKUP(C67,'Warehouse Order &amp; Sales Handlin'!$B$2:$J$141,9,0)</f>
        <v>115.2011197</v>
      </c>
      <c r="Z67" s="528">
        <f>VLOOKUP(C67,'Warehouse Order &amp; Sales Handlin'!$B$2:$K$141,10,0)</f>
        <v>15.10322124</v>
      </c>
      <c r="AA67" s="528">
        <f>VLOOKUP(C67,'Freight Cost'!$AR$2:$AS$141,2,0)</f>
        <v>1762.56</v>
      </c>
      <c r="AB67" s="528">
        <f>(AR67/VLOOKUP(A67,'Combined Scenario II - CI'!$A$176:$F$185,6,0))*VLOOKUP(A67,'Combined Scenario II - CI'!$A$162:$V$171,22,0)</f>
        <v>380.2516567</v>
      </c>
      <c r="AC67" s="528">
        <f t="shared" si="15"/>
        <v>4638.832152</v>
      </c>
      <c r="AD67" s="528">
        <f t="shared" si="16"/>
        <v>42.81561532</v>
      </c>
      <c r="AE67" s="528">
        <f t="shared" si="17"/>
        <v>23.99100255</v>
      </c>
      <c r="AF67" s="528">
        <f t="shared" si="18"/>
        <v>2599.290777</v>
      </c>
      <c r="AG67" s="528">
        <f t="shared" si="19"/>
        <v>15835.59533</v>
      </c>
      <c r="AH67" s="528">
        <f t="shared" si="20"/>
        <v>17733.85567</v>
      </c>
      <c r="AI67" s="528">
        <f t="shared" ref="AI67:AJ67" si="173">AH67/H67</f>
        <v>163.6804087</v>
      </c>
      <c r="AJ67" s="526">
        <f t="shared" si="173"/>
        <v>0.528273628</v>
      </c>
      <c r="AK67" s="526" t="str">
        <f>VLOOKUP(C67,'ABC Analysis Results'!$A$2:$B$140,2,0)</f>
        <v>C</v>
      </c>
      <c r="AL67" s="526" t="str">
        <f>VLOOKUP(C67,'ABC Analysis Results'!$A$2:$C$140,3,0)</f>
        <v>C</v>
      </c>
      <c r="AM67" s="227" t="str">
        <f>VLOOKUP(C67,'Scenario III - Product Substitu'!$C$2:$W$111,21,0)</f>
        <v>K</v>
      </c>
      <c r="AN67" s="856">
        <f>SUMIF('Scenario III - Product Substitu'!$X$2:$X$111,C67,'Scenario III - Product Substitu'!$AG$2:$AG$111)</f>
        <v>0</v>
      </c>
      <c r="AO67" s="856">
        <f>SUMIF('Scenario III - Product Substitu'!$X$2:$X$111,C67,'Scenario III - Product Substitu'!$AH$2:$AH$111)</f>
        <v>0</v>
      </c>
      <c r="AP67" s="856">
        <f>SUMIF('Scenario III - Product Substitu'!$X$2:$X$111,C67,'Scenario III - Product Substitu'!$AI$2:$AI$111)</f>
        <v>0</v>
      </c>
      <c r="AQ67" s="856">
        <f t="shared" si="22"/>
        <v>108.3444</v>
      </c>
      <c r="AR67" s="856">
        <f t="shared" si="23"/>
        <v>108.3444</v>
      </c>
      <c r="AS67" s="856">
        <f t="shared" si="24"/>
        <v>108.3444</v>
      </c>
      <c r="AT67" s="717">
        <f t="shared" si="25"/>
        <v>33569.451</v>
      </c>
      <c r="AU67" s="717">
        <f t="shared" si="26"/>
        <v>33569.451</v>
      </c>
      <c r="AV67" s="717">
        <f t="shared" si="27"/>
        <v>33569.451</v>
      </c>
      <c r="AW67" s="717">
        <f t="shared" si="28"/>
        <v>8597.4724</v>
      </c>
      <c r="AX67" s="717">
        <f t="shared" si="29"/>
        <v>8597.4724</v>
      </c>
      <c r="AY67" s="717">
        <f t="shared" si="30"/>
        <v>8597.4724</v>
      </c>
      <c r="AZ67" s="717">
        <f t="shared" si="31"/>
        <v>4638.832152</v>
      </c>
      <c r="BA67" s="717">
        <f t="shared" si="32"/>
        <v>4638.832152</v>
      </c>
      <c r="BB67" s="717">
        <f t="shared" si="33"/>
        <v>4638.832152</v>
      </c>
      <c r="BC67" s="717">
        <f>(AW67/$AW$88)*'Combined Scenario II - CI'!$D$204</f>
        <v>2796.979395</v>
      </c>
      <c r="BD67" s="717">
        <f>(AX67/$AX$88)*'Combined Scenario II - CI'!$D$204</f>
        <v>2824.512451</v>
      </c>
      <c r="BE67" s="717">
        <f>(AY67/$AY$88)*'Combined Scenario II - CI'!$D$204</f>
        <v>2852.335692</v>
      </c>
      <c r="BF67" s="717">
        <f>(AT67/$AT$88)*'Combined Scenario II - CI'!$D$213</f>
        <v>8511.179724</v>
      </c>
      <c r="BG67" s="717">
        <f>(AU67/$AU$88)*'Cost Distribution'!$B$22</f>
        <v>8607.445368</v>
      </c>
      <c r="BH67" s="717">
        <f>(AV67/$AV$88)*'Cost Distribution'!$B$22</f>
        <v>8704.766761</v>
      </c>
    </row>
    <row r="68" ht="14.25" customHeight="1">
      <c r="A68" s="269" t="s">
        <v>253</v>
      </c>
      <c r="B68" s="269" t="s">
        <v>254</v>
      </c>
      <c r="C68" s="269">
        <v>1811099.0</v>
      </c>
      <c r="D68" s="269" t="s">
        <v>257</v>
      </c>
      <c r="E68" s="269" t="s">
        <v>547</v>
      </c>
      <c r="F68" s="269">
        <v>6.379814145789239</v>
      </c>
      <c r="G68" s="259">
        <v>134018.78900000002</v>
      </c>
      <c r="H68" s="132">
        <v>709.64</v>
      </c>
      <c r="I68" s="259">
        <f t="shared" si="3"/>
        <v>188.854615</v>
      </c>
      <c r="J68" s="263">
        <v>36468.3528</v>
      </c>
      <c r="K68" s="263">
        <v>9775.022400000002</v>
      </c>
      <c r="L68" s="263">
        <f t="shared" si="4"/>
        <v>46243.3752</v>
      </c>
      <c r="M68" s="259">
        <f>VLOOKUP(C68,'Appendix A -  Costs'!$A$2:$G$141,7,0)</f>
        <v>13982.03608</v>
      </c>
      <c r="N68" s="259">
        <f t="shared" si="5"/>
        <v>19.70299882</v>
      </c>
      <c r="O68" s="263">
        <f t="shared" si="6"/>
        <v>60225.41128</v>
      </c>
      <c r="P68" s="259">
        <f t="shared" si="7"/>
        <v>84.86755437</v>
      </c>
      <c r="Q68" s="259">
        <f t="shared" si="8"/>
        <v>87775.4138</v>
      </c>
      <c r="R68" s="259">
        <f t="shared" ref="R68:S68" si="174">Q68/H68</f>
        <v>123.6900595</v>
      </c>
      <c r="S68" s="526">
        <f t="shared" si="174"/>
        <v>0.654948567</v>
      </c>
      <c r="T68" s="259">
        <f t="shared" si="10"/>
        <v>73793.37772</v>
      </c>
      <c r="U68" s="259">
        <f t="shared" si="11"/>
        <v>103.9870606</v>
      </c>
      <c r="V68" s="526">
        <f t="shared" si="12"/>
        <v>0.5506196427</v>
      </c>
      <c r="W68" s="527">
        <f t="shared" si="13"/>
        <v>541.4392239</v>
      </c>
      <c r="X68" s="532">
        <f t="shared" ref="X68:X71" si="177">((1/3)*W68*0.275)+((1/3)*W68*0.255)+((1/3)*W68*0.245)</f>
        <v>139.8717995</v>
      </c>
      <c r="Y68" s="528">
        <f>VLOOKUP(C68,'Warehouse Order &amp; Sales Handlin'!$B$2:$J$141,9,0)</f>
        <v>3036.953175</v>
      </c>
      <c r="Z68" s="528">
        <f>VLOOKUP(C68,'Warehouse Order &amp; Sales Handlin'!$B$2:$K$141,10,0)</f>
        <v>503.97</v>
      </c>
      <c r="AA68" s="528">
        <f>VLOOKUP(C68,'Freight Cost'!$AR$2:$AS$141,2,0)</f>
        <v>6609.6</v>
      </c>
      <c r="AB68" s="528">
        <f>(AR68/VLOOKUP(A68,'Combined Scenario II - CI'!$A$176:$F$185,6,0))*VLOOKUP(A68,'Combined Scenario II - CI'!$A$162:$V$171,22,0)</f>
        <v>112.1388909</v>
      </c>
      <c r="AC68" s="528">
        <f t="shared" si="15"/>
        <v>10402.53387</v>
      </c>
      <c r="AD68" s="528">
        <f t="shared" si="16"/>
        <v>14.65888882</v>
      </c>
      <c r="AE68" s="528">
        <f t="shared" si="17"/>
        <v>19.70250624</v>
      </c>
      <c r="AF68" s="528">
        <f t="shared" si="18"/>
        <v>13981.68653</v>
      </c>
      <c r="AG68" s="528">
        <f t="shared" si="19"/>
        <v>70627.59559</v>
      </c>
      <c r="AH68" s="528">
        <f t="shared" si="20"/>
        <v>63391.19341</v>
      </c>
      <c r="AI68" s="528">
        <f t="shared" ref="AI68:AJ68" si="175">AH68/H68</f>
        <v>89.3286644</v>
      </c>
      <c r="AJ68" s="526">
        <f t="shared" si="175"/>
        <v>0.4730022848</v>
      </c>
      <c r="AK68" s="526" t="str">
        <f>VLOOKUP(C68,'ABC Analysis Results'!$A$2:$B$140,2,0)</f>
        <v>B</v>
      </c>
      <c r="AL68" s="526" t="str">
        <f>VLOOKUP(C68,'ABC Analysis Results'!$A$2:$C$140,3,0)</f>
        <v>C</v>
      </c>
      <c r="AM68" s="227" t="str">
        <f>VLOOKUP(C68,'Scenario III - Product Substitu'!$C$2:$W$111,21,0)</f>
        <v>K</v>
      </c>
      <c r="AN68" s="856">
        <f>SUMIF('Scenario III - Product Substitu'!$X$2:$X$111,C68,'Scenario III - Product Substitu'!$AG$2:$AG$111)</f>
        <v>0</v>
      </c>
      <c r="AO68" s="856">
        <f>SUMIF('Scenario III - Product Substitu'!$X$2:$X$111,C68,'Scenario III - Product Substitu'!$AH$2:$AH$111)</f>
        <v>0</v>
      </c>
      <c r="AP68" s="856">
        <f>SUMIF('Scenario III - Product Substitu'!$X$2:$X$111,C68,'Scenario III - Product Substitu'!$AI$2:$AI$111)</f>
        <v>0</v>
      </c>
      <c r="AQ68" s="856">
        <f t="shared" si="22"/>
        <v>709.64</v>
      </c>
      <c r="AR68" s="856">
        <f t="shared" si="23"/>
        <v>709.64</v>
      </c>
      <c r="AS68" s="856">
        <f t="shared" si="24"/>
        <v>709.64</v>
      </c>
      <c r="AT68" s="717">
        <f t="shared" si="25"/>
        <v>134018.789</v>
      </c>
      <c r="AU68" s="717">
        <f t="shared" si="26"/>
        <v>134018.789</v>
      </c>
      <c r="AV68" s="717">
        <f t="shared" si="27"/>
        <v>134018.789</v>
      </c>
      <c r="AW68" s="717">
        <f t="shared" si="28"/>
        <v>46243.3752</v>
      </c>
      <c r="AX68" s="717">
        <f t="shared" si="29"/>
        <v>46243.3752</v>
      </c>
      <c r="AY68" s="717">
        <f t="shared" si="30"/>
        <v>46243.3752</v>
      </c>
      <c r="AZ68" s="717">
        <f t="shared" si="31"/>
        <v>10402.53387</v>
      </c>
      <c r="BA68" s="717">
        <f t="shared" si="32"/>
        <v>10402.53387</v>
      </c>
      <c r="BB68" s="717">
        <f t="shared" si="33"/>
        <v>10402.53387</v>
      </c>
      <c r="BC68" s="717">
        <f>(AW68/$AW$88)*'Combined Scenario II - CI'!$D$204</f>
        <v>15044.162</v>
      </c>
      <c r="BD68" s="717">
        <f>(AX68/$AX$88)*'Combined Scenario II - CI'!$D$204</f>
        <v>15192.25453</v>
      </c>
      <c r="BE68" s="717">
        <f>(AY68/$AY$88)*'Combined Scenario II - CI'!$D$204</f>
        <v>15341.90788</v>
      </c>
      <c r="BF68" s="717">
        <f>(AT68/$AT$88)*'Combined Scenario II - CI'!$D$213</f>
        <v>33979.04838</v>
      </c>
      <c r="BG68" s="717">
        <f>(AU68/$AU$88)*'Cost Distribution'!$B$22</f>
        <v>34363.36819</v>
      </c>
      <c r="BH68" s="717">
        <f>(AV68/$AV$88)*'Cost Distribution'!$B$22</f>
        <v>34751.90285</v>
      </c>
    </row>
    <row r="69" ht="14.25" customHeight="1">
      <c r="A69" s="269" t="s">
        <v>253</v>
      </c>
      <c r="B69" s="269" t="s">
        <v>258</v>
      </c>
      <c r="C69" s="269">
        <v>1811100.0</v>
      </c>
      <c r="D69" s="269" t="s">
        <v>257</v>
      </c>
      <c r="E69" s="269" t="s">
        <v>547</v>
      </c>
      <c r="F69" s="269">
        <v>55.80813200300958</v>
      </c>
      <c r="G69" s="259">
        <v>159799.7</v>
      </c>
      <c r="H69" s="132">
        <v>960.1157999999999</v>
      </c>
      <c r="I69" s="259">
        <f t="shared" si="3"/>
        <v>166.4379443</v>
      </c>
      <c r="J69" s="263">
        <v>49577.308000000005</v>
      </c>
      <c r="K69" s="263">
        <v>13046.660000000002</v>
      </c>
      <c r="L69" s="263">
        <f t="shared" si="4"/>
        <v>62623.968</v>
      </c>
      <c r="M69" s="259">
        <f>VLOOKUP(C69,'Appendix A -  Costs'!$A$2:$G$141,7,0)</f>
        <v>18934.83286</v>
      </c>
      <c r="N69" s="259">
        <f t="shared" si="5"/>
        <v>19.72140533</v>
      </c>
      <c r="O69" s="263">
        <f t="shared" si="6"/>
        <v>81558.80086</v>
      </c>
      <c r="P69" s="259">
        <f t="shared" si="7"/>
        <v>84.94683752</v>
      </c>
      <c r="Q69" s="259">
        <f t="shared" si="8"/>
        <v>97175.732</v>
      </c>
      <c r="R69" s="259">
        <f t="shared" ref="R69:S69" si="176">Q69/H69</f>
        <v>101.2125121</v>
      </c>
      <c r="S69" s="526">
        <f t="shared" si="176"/>
        <v>0.6081096022</v>
      </c>
      <c r="T69" s="259">
        <f t="shared" si="10"/>
        <v>78240.89914</v>
      </c>
      <c r="U69" s="259">
        <f t="shared" si="11"/>
        <v>81.49110674</v>
      </c>
      <c r="V69" s="526">
        <f t="shared" si="12"/>
        <v>0.4896185609</v>
      </c>
      <c r="W69" s="527">
        <f t="shared" si="13"/>
        <v>4740.724321</v>
      </c>
      <c r="X69" s="532">
        <f t="shared" si="177"/>
        <v>1224.687116</v>
      </c>
      <c r="Y69" s="528">
        <f>VLOOKUP(C69,'Warehouse Order &amp; Sales Handlin'!$B$2:$J$141,9,0)</f>
        <v>896.3229429</v>
      </c>
      <c r="Z69" s="528">
        <f>VLOOKUP(C69,'Warehouse Order &amp; Sales Handlin'!$B$2:$K$141,10,0)</f>
        <v>111.7361096</v>
      </c>
      <c r="AA69" s="528">
        <f>VLOOKUP(C69,'Freight Cost'!$AR$2:$AS$141,2,0)</f>
        <v>9253.44</v>
      </c>
      <c r="AB69" s="528">
        <f>(AR69/VLOOKUP(A69,'Combined Scenario II - CI'!$A$176:$F$185,6,0))*VLOOKUP(A69,'Combined Scenario II - CI'!$A$162:$V$171,22,0)</f>
        <v>151.7196339</v>
      </c>
      <c r="AC69" s="528">
        <f t="shared" si="15"/>
        <v>11637.9058</v>
      </c>
      <c r="AD69" s="528">
        <f t="shared" si="16"/>
        <v>12.12135641</v>
      </c>
      <c r="AE69" s="528">
        <f t="shared" si="17"/>
        <v>19.72073827</v>
      </c>
      <c r="AF69" s="528">
        <f t="shared" si="18"/>
        <v>18934.1924</v>
      </c>
      <c r="AG69" s="528">
        <f t="shared" si="19"/>
        <v>93196.0662</v>
      </c>
      <c r="AH69" s="528">
        <f t="shared" si="20"/>
        <v>66603.6338</v>
      </c>
      <c r="AI69" s="528">
        <f t="shared" ref="AI69:AJ69" si="178">AH69/H69</f>
        <v>69.3704174</v>
      </c>
      <c r="AJ69" s="526">
        <f t="shared" si="178"/>
        <v>0.4167944859</v>
      </c>
      <c r="AK69" s="526" t="str">
        <f>VLOOKUP(C69,'ABC Analysis Results'!$A$2:$B$140,2,0)</f>
        <v>B</v>
      </c>
      <c r="AL69" s="526" t="str">
        <f>VLOOKUP(C69,'ABC Analysis Results'!$A$2:$C$140,3,0)</f>
        <v>C</v>
      </c>
      <c r="AM69" s="227" t="str">
        <f>VLOOKUP(C69,'Scenario III - Product Substitu'!$C$2:$W$111,21,0)</f>
        <v>K</v>
      </c>
      <c r="AN69" s="856">
        <f>SUMIF('Scenario III - Product Substitu'!$X$2:$X$111,C69,'Scenario III - Product Substitu'!$AG$2:$AG$111)</f>
        <v>0</v>
      </c>
      <c r="AO69" s="856">
        <f>SUMIF('Scenario III - Product Substitu'!$X$2:$X$111,C69,'Scenario III - Product Substitu'!$AH$2:$AH$111)</f>
        <v>0</v>
      </c>
      <c r="AP69" s="856">
        <f>SUMIF('Scenario III - Product Substitu'!$X$2:$X$111,C69,'Scenario III - Product Substitu'!$AI$2:$AI$111)</f>
        <v>0</v>
      </c>
      <c r="AQ69" s="856">
        <f t="shared" si="22"/>
        <v>960.1158</v>
      </c>
      <c r="AR69" s="856">
        <f t="shared" si="23"/>
        <v>960.1158</v>
      </c>
      <c r="AS69" s="856">
        <f t="shared" si="24"/>
        <v>960.1158</v>
      </c>
      <c r="AT69" s="717">
        <f t="shared" si="25"/>
        <v>159799.7</v>
      </c>
      <c r="AU69" s="717">
        <f t="shared" si="26"/>
        <v>159799.7</v>
      </c>
      <c r="AV69" s="717">
        <f t="shared" si="27"/>
        <v>159799.7</v>
      </c>
      <c r="AW69" s="717">
        <f t="shared" si="28"/>
        <v>62623.968</v>
      </c>
      <c r="AX69" s="717">
        <f t="shared" si="29"/>
        <v>62623.968</v>
      </c>
      <c r="AY69" s="717">
        <f t="shared" si="30"/>
        <v>62623.968</v>
      </c>
      <c r="AZ69" s="717">
        <f t="shared" si="31"/>
        <v>11637.9058</v>
      </c>
      <c r="BA69" s="717">
        <f t="shared" si="32"/>
        <v>11637.9058</v>
      </c>
      <c r="BB69" s="717">
        <f t="shared" si="33"/>
        <v>11637.9058</v>
      </c>
      <c r="BC69" s="717">
        <f>(AW69/$AW$88)*'Combined Scenario II - CI'!$D$204</f>
        <v>20373.19109</v>
      </c>
      <c r="BD69" s="717">
        <f>(AX69/$AX$88)*'Combined Scenario II - CI'!$D$204</f>
        <v>20573.7418</v>
      </c>
      <c r="BE69" s="717">
        <f>(AY69/$AY$88)*'Combined Scenario II - CI'!$D$204</f>
        <v>20776.40623</v>
      </c>
      <c r="BF69" s="717">
        <f>(AT69/$AT$88)*'Combined Scenario II - CI'!$D$213</f>
        <v>40515.52605</v>
      </c>
      <c r="BG69" s="717">
        <f>(AU69/$AU$88)*'Cost Distribution'!$B$22</f>
        <v>40973.77665</v>
      </c>
      <c r="BH69" s="717">
        <f>(AV69/$AV$88)*'Cost Distribution'!$B$22</f>
        <v>41437.0529</v>
      </c>
    </row>
    <row r="70" ht="14.25" customHeight="1">
      <c r="A70" s="269" t="s">
        <v>264</v>
      </c>
      <c r="B70" s="269" t="s">
        <v>265</v>
      </c>
      <c r="C70" s="269">
        <v>1811105.0</v>
      </c>
      <c r="D70" s="269" t="s">
        <v>257</v>
      </c>
      <c r="E70" s="269" t="s">
        <v>547</v>
      </c>
      <c r="F70" s="269">
        <v>11.888806484043174</v>
      </c>
      <c r="G70" s="259">
        <v>294012.82</v>
      </c>
      <c r="H70" s="132">
        <v>1133.0058</v>
      </c>
      <c r="I70" s="259">
        <f t="shared" si="3"/>
        <v>259.4980714</v>
      </c>
      <c r="J70" s="263">
        <v>106111.016</v>
      </c>
      <c r="K70" s="263">
        <v>27348.2</v>
      </c>
      <c r="L70" s="263">
        <f t="shared" si="4"/>
        <v>133459.216</v>
      </c>
      <c r="M70" s="259">
        <f>VLOOKUP(C70,'Appendix A -  Costs'!$A$2:$G$141,7,0)</f>
        <v>40352.40866</v>
      </c>
      <c r="N70" s="259">
        <f t="shared" si="5"/>
        <v>35.6153593</v>
      </c>
      <c r="O70" s="263">
        <f t="shared" si="6"/>
        <v>173811.6247</v>
      </c>
      <c r="P70" s="259">
        <f t="shared" si="7"/>
        <v>153.407533</v>
      </c>
      <c r="Q70" s="259">
        <f t="shared" si="8"/>
        <v>160553.604</v>
      </c>
      <c r="R70" s="259">
        <f t="shared" ref="R70:S70" si="179">Q70/H70</f>
        <v>141.7058977</v>
      </c>
      <c r="S70" s="526">
        <f t="shared" si="179"/>
        <v>0.546076882</v>
      </c>
      <c r="T70" s="259">
        <f t="shared" si="10"/>
        <v>120201.1953</v>
      </c>
      <c r="U70" s="259">
        <f t="shared" si="11"/>
        <v>106.0905384</v>
      </c>
      <c r="V70" s="526">
        <f t="shared" si="12"/>
        <v>0.408829776</v>
      </c>
      <c r="W70" s="527">
        <f t="shared" si="13"/>
        <v>1823.832473</v>
      </c>
      <c r="X70" s="532">
        <f t="shared" si="177"/>
        <v>471.1567222</v>
      </c>
      <c r="Y70" s="528">
        <f>VLOOKUP(C70,'Warehouse Order &amp; Sales Handlin'!$B$2:$J$141,9,0)</f>
        <v>1385.233006</v>
      </c>
      <c r="Z70" s="528">
        <f>VLOOKUP(C70,'Warehouse Order &amp; Sales Handlin'!$B$2:$K$141,10,0)</f>
        <v>189.9776842</v>
      </c>
      <c r="AA70" s="528">
        <f>VLOOKUP(C70,'Freight Cost'!$AR$2:$AS$141,2,0)</f>
        <v>19828.8</v>
      </c>
      <c r="AB70" s="528">
        <f>(AR70/VLOOKUP(A70,'Combined Scenario II - CI'!$A$176:$F$185,6,0))*VLOOKUP(A70,'Combined Scenario II - CI'!$A$162:$V$171,22,0)</f>
        <v>13824.0348</v>
      </c>
      <c r="AC70" s="528">
        <f t="shared" si="15"/>
        <v>35699.20221</v>
      </c>
      <c r="AD70" s="528">
        <f t="shared" si="16"/>
        <v>31.508402</v>
      </c>
      <c r="AE70" s="528">
        <f t="shared" si="17"/>
        <v>35.50559458</v>
      </c>
      <c r="AF70" s="528">
        <f t="shared" si="18"/>
        <v>40228.0446</v>
      </c>
      <c r="AG70" s="528">
        <f t="shared" si="19"/>
        <v>209386.4628</v>
      </c>
      <c r="AH70" s="528">
        <f t="shared" si="20"/>
        <v>84626.3572</v>
      </c>
      <c r="AI70" s="528">
        <f t="shared" ref="AI70:AJ70" si="180">AH70/H70</f>
        <v>74.69190113</v>
      </c>
      <c r="AJ70" s="526">
        <f t="shared" si="180"/>
        <v>0.2878322013</v>
      </c>
      <c r="AK70" s="526" t="str">
        <f>VLOOKUP(C70,'ABC Analysis Results'!$A$2:$B$140,2,0)</f>
        <v>A</v>
      </c>
      <c r="AL70" s="526" t="str">
        <f>VLOOKUP(C70,'ABC Analysis Results'!$A$2:$C$140,3,0)</f>
        <v>B</v>
      </c>
      <c r="AM70" s="227" t="str">
        <f>VLOOKUP(C70,'Scenario III - Product Substitu'!$C$2:$W$111,21,0)</f>
        <v>K</v>
      </c>
      <c r="AN70" s="856">
        <f>SUMIF('Scenario III - Product Substitu'!$X$2:$X$111,C70,'Scenario III - Product Substitu'!$AG$2:$AG$111)</f>
        <v>0</v>
      </c>
      <c r="AO70" s="856">
        <f>SUMIF('Scenario III - Product Substitu'!$X$2:$X$111,C70,'Scenario III - Product Substitu'!$AH$2:$AH$111)</f>
        <v>0</v>
      </c>
      <c r="AP70" s="856">
        <f>SUMIF('Scenario III - Product Substitu'!$X$2:$X$111,C70,'Scenario III - Product Substitu'!$AI$2:$AI$111)</f>
        <v>0</v>
      </c>
      <c r="AQ70" s="856">
        <f t="shared" si="22"/>
        <v>1133.0058</v>
      </c>
      <c r="AR70" s="856">
        <f t="shared" si="23"/>
        <v>1133.0058</v>
      </c>
      <c r="AS70" s="856">
        <f t="shared" si="24"/>
        <v>1133.0058</v>
      </c>
      <c r="AT70" s="717">
        <f t="shared" si="25"/>
        <v>294012.82</v>
      </c>
      <c r="AU70" s="717">
        <f t="shared" si="26"/>
        <v>294012.82</v>
      </c>
      <c r="AV70" s="717">
        <f t="shared" si="27"/>
        <v>294012.82</v>
      </c>
      <c r="AW70" s="717">
        <f t="shared" si="28"/>
        <v>133459.216</v>
      </c>
      <c r="AX70" s="717">
        <f t="shared" si="29"/>
        <v>133459.216</v>
      </c>
      <c r="AY70" s="717">
        <f t="shared" si="30"/>
        <v>133459.216</v>
      </c>
      <c r="AZ70" s="717">
        <f t="shared" si="31"/>
        <v>35699.20221</v>
      </c>
      <c r="BA70" s="717">
        <f t="shared" si="32"/>
        <v>35699.20221</v>
      </c>
      <c r="BB70" s="717">
        <f t="shared" si="33"/>
        <v>35699.20221</v>
      </c>
      <c r="BC70" s="717">
        <f>(AW70/$AW$88)*'Combined Scenario II - CI'!$D$204</f>
        <v>43417.72324</v>
      </c>
      <c r="BD70" s="717">
        <f>(AX70/$AX$88)*'Combined Scenario II - CI'!$D$204</f>
        <v>43845.12095</v>
      </c>
      <c r="BE70" s="717">
        <f>(AY70/$AY$88)*'Combined Scenario II - CI'!$D$204</f>
        <v>44277.02323</v>
      </c>
      <c r="BF70" s="717">
        <f>(AT70/$AT$88)*'Combined Scenario II - CI'!$D$213</f>
        <v>74543.845</v>
      </c>
      <c r="BG70" s="717">
        <f>(AU70/$AU$88)*'Cost Distribution'!$B$22</f>
        <v>75386.97269</v>
      </c>
      <c r="BH70" s="717">
        <f>(AV70/$AV$88)*'Cost Distribution'!$B$22</f>
        <v>76239.34698</v>
      </c>
    </row>
    <row r="71" ht="14.25" customHeight="1">
      <c r="A71" s="269" t="s">
        <v>264</v>
      </c>
      <c r="B71" s="269" t="s">
        <v>554</v>
      </c>
      <c r="C71" s="269">
        <v>1811106.0</v>
      </c>
      <c r="D71" s="269" t="s">
        <v>257</v>
      </c>
      <c r="E71" s="269" t="s">
        <v>547</v>
      </c>
      <c r="F71" s="269">
        <v>302.7979519061419</v>
      </c>
      <c r="G71" s="259">
        <v>597852.9549999998</v>
      </c>
      <c r="H71" s="132">
        <v>3135.072</v>
      </c>
      <c r="I71" s="259">
        <f t="shared" si="3"/>
        <v>190.6983173</v>
      </c>
      <c r="J71" s="263">
        <v>302075.9808</v>
      </c>
      <c r="K71" s="263">
        <v>80238.9324</v>
      </c>
      <c r="L71" s="263">
        <f t="shared" si="4"/>
        <v>382314.9132</v>
      </c>
      <c r="M71" s="259">
        <f>VLOOKUP(C71,'Appendix A -  Costs'!$A$2:$G$141,7,0)</f>
        <v>115595.8208</v>
      </c>
      <c r="N71" s="259">
        <f t="shared" si="5"/>
        <v>36.87182329</v>
      </c>
      <c r="O71" s="263">
        <f t="shared" si="6"/>
        <v>497910.734</v>
      </c>
      <c r="P71" s="259">
        <f t="shared" si="7"/>
        <v>158.8195531</v>
      </c>
      <c r="Q71" s="259">
        <f t="shared" si="8"/>
        <v>215538.0418</v>
      </c>
      <c r="R71" s="259">
        <f t="shared" ref="R71:S71" si="181">Q71/H71</f>
        <v>68.75058748</v>
      </c>
      <c r="S71" s="526">
        <f t="shared" si="181"/>
        <v>0.360520158</v>
      </c>
      <c r="T71" s="259">
        <f t="shared" si="10"/>
        <v>99942.22103</v>
      </c>
      <c r="U71" s="259">
        <f t="shared" si="11"/>
        <v>31.8787642</v>
      </c>
      <c r="V71" s="526">
        <f t="shared" si="12"/>
        <v>0.1671685658</v>
      </c>
      <c r="W71" s="527">
        <f t="shared" si="13"/>
        <v>48090.2354</v>
      </c>
      <c r="X71" s="532">
        <f t="shared" si="177"/>
        <v>12423.31081</v>
      </c>
      <c r="Y71" s="528">
        <f>VLOOKUP(C71,'Warehouse Order &amp; Sales Handlin'!$B$2:$J$141,9,0)</f>
        <v>3259.434516</v>
      </c>
      <c r="Z71" s="528">
        <f>VLOOKUP(C71,'Warehouse Order &amp; Sales Handlin'!$B$2:$K$141,10,0)</f>
        <v>734.0517781</v>
      </c>
      <c r="AA71" s="528">
        <f>VLOOKUP(C71,'Freight Cost'!$AR$2:$AS$141,2,0)</f>
        <v>54198.72</v>
      </c>
      <c r="AB71" s="528">
        <f>(AR71/VLOOKUP(A71,'Combined Scenario II - CI'!$A$176:$F$185,6,0))*VLOOKUP(A71,'Combined Scenario II - CI'!$A$162:$V$171,22,0)</f>
        <v>38251.65274</v>
      </c>
      <c r="AC71" s="528">
        <f t="shared" si="15"/>
        <v>108867.1698</v>
      </c>
      <c r="AD71" s="528">
        <f t="shared" si="16"/>
        <v>34.72557244</v>
      </c>
      <c r="AE71" s="528">
        <f t="shared" si="17"/>
        <v>36.55738499</v>
      </c>
      <c r="AF71" s="528">
        <f t="shared" si="18"/>
        <v>114610.0341</v>
      </c>
      <c r="AG71" s="528">
        <f t="shared" si="19"/>
        <v>605792.1171</v>
      </c>
      <c r="AH71" s="528">
        <f t="shared" si="20"/>
        <v>-7939.162126</v>
      </c>
      <c r="AI71" s="528">
        <f t="shared" ref="AI71:AJ71" si="182">AH71/H71</f>
        <v>-2.532369951</v>
      </c>
      <c r="AJ71" s="526">
        <f t="shared" si="182"/>
        <v>-0.01327945619</v>
      </c>
      <c r="AK71" s="526" t="str">
        <f>VLOOKUP(C71,'ABC Analysis Results'!$A$2:$B$140,2,0)</f>
        <v>B</v>
      </c>
      <c r="AL71" s="526" t="str">
        <f>VLOOKUP(C71,'ABC Analysis Results'!$A$2:$C$140,3,0)</f>
        <v>C</v>
      </c>
      <c r="AM71" s="227" t="str">
        <f>VLOOKUP(C71,'Scenario III - Product Substitu'!$C$2:$W$111,21,0)</f>
        <v>K</v>
      </c>
      <c r="AN71" s="856">
        <f>SUMIF('Scenario III - Product Substitu'!$X$2:$X$111,C71,'Scenario III - Product Substitu'!$AG$2:$AG$111)</f>
        <v>0</v>
      </c>
      <c r="AO71" s="856">
        <f>SUMIF('Scenario III - Product Substitu'!$X$2:$X$111,C71,'Scenario III - Product Substitu'!$AH$2:$AH$111)</f>
        <v>0</v>
      </c>
      <c r="AP71" s="856">
        <f>SUMIF('Scenario III - Product Substitu'!$X$2:$X$111,C71,'Scenario III - Product Substitu'!$AI$2:$AI$111)</f>
        <v>0</v>
      </c>
      <c r="AQ71" s="856">
        <f t="shared" si="22"/>
        <v>3135.072</v>
      </c>
      <c r="AR71" s="856">
        <f t="shared" si="23"/>
        <v>3135.072</v>
      </c>
      <c r="AS71" s="856">
        <f t="shared" si="24"/>
        <v>3135.072</v>
      </c>
      <c r="AT71" s="717">
        <f t="shared" si="25"/>
        <v>597852.955</v>
      </c>
      <c r="AU71" s="717">
        <f t="shared" si="26"/>
        <v>597852.955</v>
      </c>
      <c r="AV71" s="717">
        <f t="shared" si="27"/>
        <v>597852.955</v>
      </c>
      <c r="AW71" s="717">
        <f t="shared" si="28"/>
        <v>382314.9132</v>
      </c>
      <c r="AX71" s="717">
        <f t="shared" si="29"/>
        <v>382314.9132</v>
      </c>
      <c r="AY71" s="717">
        <f t="shared" si="30"/>
        <v>382314.9132</v>
      </c>
      <c r="AZ71" s="717">
        <f t="shared" si="31"/>
        <v>108867.1698</v>
      </c>
      <c r="BA71" s="717">
        <f t="shared" si="32"/>
        <v>108867.1698</v>
      </c>
      <c r="BB71" s="717">
        <f t="shared" si="33"/>
        <v>108867.1698</v>
      </c>
      <c r="BC71" s="717">
        <f>(AW71/$AW$88)*'Combined Scenario II - CI'!$D$204</f>
        <v>124376.8965</v>
      </c>
      <c r="BD71" s="717">
        <f>(AX71/$AX$88)*'Combined Scenario II - CI'!$D$204</f>
        <v>125601.2444</v>
      </c>
      <c r="BE71" s="717">
        <f>(AY71/$AY$88)*'Combined Scenario II - CI'!$D$204</f>
        <v>126838.4964</v>
      </c>
      <c r="BF71" s="717">
        <f>(AT71/$AT$88)*'Combined Scenario II - CI'!$D$213</f>
        <v>151579.3019</v>
      </c>
      <c r="BG71" s="717">
        <f>(AU71/$AU$88)*'Cost Distribution'!$B$22</f>
        <v>153293.7387</v>
      </c>
      <c r="BH71" s="717">
        <f>(AV71/$AV$88)*'Cost Distribution'!$B$22</f>
        <v>155026.9777</v>
      </c>
    </row>
    <row r="72" ht="14.25" customHeight="1">
      <c r="A72" s="269" t="s">
        <v>275</v>
      </c>
      <c r="B72" s="269" t="s">
        <v>284</v>
      </c>
      <c r="C72" s="269">
        <v>1811114.0</v>
      </c>
      <c r="D72" s="269" t="s">
        <v>257</v>
      </c>
      <c r="E72" s="269" t="s">
        <v>548</v>
      </c>
      <c r="F72" s="269">
        <v>519.0463479444344</v>
      </c>
      <c r="G72" s="259">
        <v>626981.3</v>
      </c>
      <c r="H72" s="132">
        <v>6505.2405</v>
      </c>
      <c r="I72" s="259">
        <f t="shared" si="3"/>
        <v>96.38095625</v>
      </c>
      <c r="J72" s="263">
        <v>255630.15280000004</v>
      </c>
      <c r="K72" s="263">
        <v>65884.06000000001</v>
      </c>
      <c r="L72" s="263">
        <f t="shared" si="4"/>
        <v>321514.2128</v>
      </c>
      <c r="M72" s="259">
        <f>VLOOKUP(C72,'Appendix A -  Costs'!$A$2:$G$141,7,0)</f>
        <v>97212.26673</v>
      </c>
      <c r="N72" s="259">
        <f t="shared" si="5"/>
        <v>14.94368528</v>
      </c>
      <c r="O72" s="263">
        <f t="shared" si="6"/>
        <v>418726.4795</v>
      </c>
      <c r="P72" s="259">
        <f t="shared" si="7"/>
        <v>64.36756328</v>
      </c>
      <c r="Q72" s="259">
        <f t="shared" si="8"/>
        <v>305467.0872</v>
      </c>
      <c r="R72" s="259">
        <f t="shared" ref="R72:S72" si="183">Q72/H72</f>
        <v>46.95707825</v>
      </c>
      <c r="S72" s="526">
        <f t="shared" si="183"/>
        <v>0.4872028675</v>
      </c>
      <c r="T72" s="259">
        <f t="shared" si="10"/>
        <v>208254.8205</v>
      </c>
      <c r="U72" s="259">
        <f t="shared" si="11"/>
        <v>32.01339297</v>
      </c>
      <c r="V72" s="526">
        <f t="shared" si="12"/>
        <v>0.3321547556</v>
      </c>
      <c r="W72" s="527">
        <f t="shared" si="13"/>
        <v>33409.74865</v>
      </c>
      <c r="X72" s="532">
        <f>((1/2)*W72*0.275)+((1/2)*W72*0.255)</f>
        <v>8853.583391</v>
      </c>
      <c r="Y72" s="528">
        <f>VLOOKUP(C72,'Warehouse Order &amp; Sales Handlin'!$B$2:$J$141,9,0)</f>
        <v>2006.614107</v>
      </c>
      <c r="Z72" s="528">
        <f>VLOOKUP(C72,'Warehouse Order &amp; Sales Handlin'!$B$2:$K$141,10,0)</f>
        <v>86.724</v>
      </c>
      <c r="AA72" s="528">
        <f>VLOOKUP(C72,'Freight Cost'!$AR$2:$AS$141,2,0)</f>
        <v>61072.704</v>
      </c>
      <c r="AB72" s="528">
        <f>(AR72/VLOOKUP(A72,'Combined Scenario II - CI'!$A$176:$F$185,6,0))*VLOOKUP(A72,'Combined Scenario II - CI'!$A$162:$V$171,22,0)</f>
        <v>14974.34507</v>
      </c>
      <c r="AC72" s="528">
        <f t="shared" si="15"/>
        <v>86993.97057</v>
      </c>
      <c r="AD72" s="528">
        <f t="shared" si="16"/>
        <v>13.37290613</v>
      </c>
      <c r="AE72" s="528">
        <f t="shared" si="17"/>
        <v>14.89379728</v>
      </c>
      <c r="AF72" s="528">
        <f t="shared" si="18"/>
        <v>96887.73324</v>
      </c>
      <c r="AG72" s="528">
        <f t="shared" si="19"/>
        <v>505395.9166</v>
      </c>
      <c r="AH72" s="528">
        <f t="shared" si="20"/>
        <v>121585.3834</v>
      </c>
      <c r="AI72" s="528">
        <f t="shared" ref="AI72:AJ72" si="184">AH72/H72</f>
        <v>18.69037484</v>
      </c>
      <c r="AJ72" s="526">
        <f t="shared" si="184"/>
        <v>0.1939218656</v>
      </c>
      <c r="AK72" s="526" t="str">
        <f>VLOOKUP(C72,'ABC Analysis Results'!$A$2:$B$140,2,0)</f>
        <v>A</v>
      </c>
      <c r="AL72" s="526" t="str">
        <f>VLOOKUP(C72,'ABC Analysis Results'!$A$2:$C$140,3,0)</f>
        <v>B</v>
      </c>
      <c r="AM72" s="227" t="str">
        <f>VLOOKUP(C72,'Scenario III - Product Substitu'!$C$2:$W$111,21,0)</f>
        <v>K</v>
      </c>
      <c r="AN72" s="856">
        <f>SUMIF('Scenario III - Product Substitu'!$X$2:$X$111,C72,'Scenario III - Product Substitu'!$AG$2:$AG$111)</f>
        <v>683.4014</v>
      </c>
      <c r="AO72" s="856">
        <f>SUMIF('Scenario III - Product Substitu'!$X$2:$X$111,C72,'Scenario III - Product Substitu'!$AH$2:$AH$111)</f>
        <v>546.72112</v>
      </c>
      <c r="AP72" s="856">
        <f>SUMIF('Scenario III - Product Substitu'!$X$2:$X$111,C72,'Scenario III - Product Substitu'!$AI$2:$AI$111)</f>
        <v>410.04084</v>
      </c>
      <c r="AQ72" s="856">
        <f t="shared" si="22"/>
        <v>7188.6419</v>
      </c>
      <c r="AR72" s="856">
        <f t="shared" si="23"/>
        <v>7051.96162</v>
      </c>
      <c r="AS72" s="856">
        <f t="shared" si="24"/>
        <v>6915.28134</v>
      </c>
      <c r="AT72" s="717">
        <f t="shared" si="25"/>
        <v>692848.1804</v>
      </c>
      <c r="AU72" s="717">
        <f t="shared" si="26"/>
        <v>679674.8043</v>
      </c>
      <c r="AV72" s="717">
        <f t="shared" si="27"/>
        <v>666501.4283</v>
      </c>
      <c r="AW72" s="717">
        <f t="shared" si="28"/>
        <v>355290.5602</v>
      </c>
      <c r="AX72" s="717">
        <f t="shared" si="29"/>
        <v>348535.2907</v>
      </c>
      <c r="AY72" s="717">
        <f t="shared" si="30"/>
        <v>341780.0212</v>
      </c>
      <c r="AZ72" s="717">
        <f t="shared" si="31"/>
        <v>96133.03335</v>
      </c>
      <c r="BA72" s="717">
        <f t="shared" si="32"/>
        <v>94305.22079</v>
      </c>
      <c r="BB72" s="717">
        <f t="shared" si="33"/>
        <v>92477.40824</v>
      </c>
      <c r="BC72" s="717">
        <f>(AW72/$AW$88)*'Combined Scenario II - CI'!$D$204</f>
        <v>115585.1778</v>
      </c>
      <c r="BD72" s="717">
        <f>(AX72/$AX$88)*'Combined Scenario II - CI'!$D$204</f>
        <v>114503.6846</v>
      </c>
      <c r="BE72" s="717">
        <f>(AY72/$AY$88)*'Combined Scenario II - CI'!$D$204</f>
        <v>113390.4604</v>
      </c>
      <c r="BF72" s="717">
        <f>(AT72/$AT$88)*'Combined Scenario II - CI'!$D$213</f>
        <v>175664.3379</v>
      </c>
      <c r="BG72" s="717">
        <f>(AU72/$AU$88)*'Cost Distribution'!$B$22</f>
        <v>174273.4413</v>
      </c>
      <c r="BH72" s="717">
        <f>(AV72/$AV$88)*'Cost Distribution'!$B$22</f>
        <v>172827.9524</v>
      </c>
    </row>
    <row r="73" ht="14.25" customHeight="1">
      <c r="A73" s="269" t="s">
        <v>275</v>
      </c>
      <c r="B73" s="269" t="s">
        <v>288</v>
      </c>
      <c r="C73" s="269">
        <v>1811116.0</v>
      </c>
      <c r="D73" s="269" t="s">
        <v>257</v>
      </c>
      <c r="E73" s="269" t="s">
        <v>110</v>
      </c>
      <c r="F73" s="269">
        <v>278.0639697231093</v>
      </c>
      <c r="G73" s="259">
        <v>506261.62400000007</v>
      </c>
      <c r="H73" s="132">
        <v>4712.9814</v>
      </c>
      <c r="I73" s="259">
        <f t="shared" si="3"/>
        <v>107.4185491</v>
      </c>
      <c r="J73" s="263">
        <v>258260.46400000004</v>
      </c>
      <c r="K73" s="263">
        <v>67283.6472</v>
      </c>
      <c r="L73" s="263">
        <f t="shared" si="4"/>
        <v>325544.1112</v>
      </c>
      <c r="M73" s="259">
        <f>VLOOKUP(C73,'Appendix A -  Costs'!$A$2:$G$141,7,0)</f>
        <v>98430.73716</v>
      </c>
      <c r="N73" s="259">
        <f t="shared" si="5"/>
        <v>20.88502559</v>
      </c>
      <c r="O73" s="263">
        <f t="shared" si="6"/>
        <v>423974.8484</v>
      </c>
      <c r="P73" s="259">
        <f t="shared" si="7"/>
        <v>89.95894793</v>
      </c>
      <c r="Q73" s="259">
        <f t="shared" si="8"/>
        <v>180717.5128</v>
      </c>
      <c r="R73" s="259">
        <f t="shared" ref="R73:S73" si="185">Q73/H73</f>
        <v>38.34462678</v>
      </c>
      <c r="S73" s="526">
        <f t="shared" si="185"/>
        <v>0.3569646685</v>
      </c>
      <c r="T73" s="259">
        <f t="shared" si="10"/>
        <v>82286.77564</v>
      </c>
      <c r="U73" s="259">
        <f t="shared" si="11"/>
        <v>17.45960119</v>
      </c>
      <c r="V73" s="526">
        <f t="shared" si="12"/>
        <v>0.162538047</v>
      </c>
      <c r="W73" s="527">
        <f t="shared" si="13"/>
        <v>25014.34217</v>
      </c>
      <c r="X73" s="528">
        <f t="shared" ref="X73:X75" si="188">W73*0.245</f>
        <v>6128.513832</v>
      </c>
      <c r="Y73" s="528">
        <f>VLOOKUP(C73,'Warehouse Order &amp; Sales Handlin'!$B$2:$J$141,9,0)</f>
        <v>3483.8015</v>
      </c>
      <c r="Z73" s="528">
        <f>VLOOKUP(C73,'Warehouse Order &amp; Sales Handlin'!$B$2:$K$141,10,0)</f>
        <v>668.304</v>
      </c>
      <c r="AA73" s="528">
        <f>VLOOKUP(C73,'Freight Cost'!$AR$2:$AS$141,2,0)</f>
        <v>32078.592</v>
      </c>
      <c r="AB73" s="528">
        <f>(AR73/VLOOKUP(A73,'Combined Scenario II - CI'!$A$176:$F$185,6,0))*VLOOKUP(A73,'Combined Scenario II - CI'!$A$162:$V$171,22,0)</f>
        <v>10007.6849</v>
      </c>
      <c r="AC73" s="528">
        <f t="shared" si="15"/>
        <v>52366.89623</v>
      </c>
      <c r="AD73" s="528">
        <f t="shared" si="16"/>
        <v>11.11120367</v>
      </c>
      <c r="AE73" s="528">
        <f t="shared" si="17"/>
        <v>20.83842845</v>
      </c>
      <c r="AF73" s="528">
        <f t="shared" si="18"/>
        <v>98211.12571</v>
      </c>
      <c r="AG73" s="528">
        <f t="shared" si="19"/>
        <v>476122.1331</v>
      </c>
      <c r="AH73" s="528">
        <f t="shared" si="20"/>
        <v>30139.49086</v>
      </c>
      <c r="AI73" s="528">
        <f t="shared" ref="AI73:AJ73" si="186">AH73/H73</f>
        <v>6.394994655</v>
      </c>
      <c r="AJ73" s="526">
        <f t="shared" si="186"/>
        <v>0.05953342982</v>
      </c>
      <c r="AK73" s="526" t="str">
        <f>VLOOKUP(C73,'ABC Analysis Results'!$A$2:$B$140,2,0)</f>
        <v>B</v>
      </c>
      <c r="AL73" s="526" t="str">
        <f>VLOOKUP(C73,'ABC Analysis Results'!$A$2:$C$140,3,0)</f>
        <v>C</v>
      </c>
      <c r="AM73" s="227" t="str">
        <f>VLOOKUP(C73,'Scenario III - Product Substitu'!$C$2:$W$111,21,0)</f>
        <v>K</v>
      </c>
      <c r="AN73" s="856">
        <f>SUMIF('Scenario III - Product Substitu'!$X$2:$X$111,C73,'Scenario III - Product Substitu'!$AG$2:$AG$111)</f>
        <v>0</v>
      </c>
      <c r="AO73" s="856">
        <f>SUMIF('Scenario III - Product Substitu'!$X$2:$X$111,C73,'Scenario III - Product Substitu'!$AH$2:$AH$111)</f>
        <v>0</v>
      </c>
      <c r="AP73" s="856">
        <f>SUMIF('Scenario III - Product Substitu'!$X$2:$X$111,C73,'Scenario III - Product Substitu'!$AI$2:$AI$111)</f>
        <v>0</v>
      </c>
      <c r="AQ73" s="856">
        <f t="shared" si="22"/>
        <v>4712.9814</v>
      </c>
      <c r="AR73" s="856">
        <f t="shared" si="23"/>
        <v>4712.9814</v>
      </c>
      <c r="AS73" s="856">
        <f t="shared" si="24"/>
        <v>4712.9814</v>
      </c>
      <c r="AT73" s="717">
        <f t="shared" si="25"/>
        <v>506261.624</v>
      </c>
      <c r="AU73" s="717">
        <f t="shared" si="26"/>
        <v>506261.624</v>
      </c>
      <c r="AV73" s="717">
        <f t="shared" si="27"/>
        <v>506261.624</v>
      </c>
      <c r="AW73" s="717">
        <f t="shared" si="28"/>
        <v>325544.1112</v>
      </c>
      <c r="AX73" s="717">
        <f t="shared" si="29"/>
        <v>325544.1112</v>
      </c>
      <c r="AY73" s="717">
        <f t="shared" si="30"/>
        <v>325544.1112</v>
      </c>
      <c r="AZ73" s="717">
        <f t="shared" si="31"/>
        <v>52366.89623</v>
      </c>
      <c r="BA73" s="717">
        <f t="shared" si="32"/>
        <v>52366.89623</v>
      </c>
      <c r="BB73" s="717">
        <f t="shared" si="33"/>
        <v>52366.89623</v>
      </c>
      <c r="BC73" s="717">
        <f>(AW73/$AW$88)*'Combined Scenario II - CI'!$D$204</f>
        <v>105907.8912</v>
      </c>
      <c r="BD73" s="717">
        <f>(AX73/$AX$88)*'Combined Scenario II - CI'!$D$204</f>
        <v>106950.4329</v>
      </c>
      <c r="BE73" s="717">
        <f>(AY73/$AY$88)*'Combined Scenario II - CI'!$D$204</f>
        <v>108003.9626</v>
      </c>
      <c r="BF73" s="717">
        <f>(AT73/$AT$88)*'Combined Scenario II - CI'!$D$213</f>
        <v>128357.2874</v>
      </c>
      <c r="BG73" s="717">
        <f>(AU73/$AU$88)*'Cost Distribution'!$B$22</f>
        <v>129809.0717</v>
      </c>
      <c r="BH73" s="717">
        <f>(AV73/$AV$88)*'Cost Distribution'!$B$22</f>
        <v>131276.7777</v>
      </c>
    </row>
    <row r="74" ht="14.25" customHeight="1">
      <c r="A74" s="269" t="s">
        <v>275</v>
      </c>
      <c r="B74" s="269" t="s">
        <v>290</v>
      </c>
      <c r="C74" s="269">
        <v>1811118.0</v>
      </c>
      <c r="D74" s="269" t="s">
        <v>257</v>
      </c>
      <c r="E74" s="269" t="s">
        <v>110</v>
      </c>
      <c r="F74" s="269">
        <v>404.8427145681537</v>
      </c>
      <c r="G74" s="259">
        <v>217977.1</v>
      </c>
      <c r="H74" s="132">
        <v>1779.6144</v>
      </c>
      <c r="I74" s="259">
        <f t="shared" si="3"/>
        <v>122.4855789</v>
      </c>
      <c r="J74" s="263">
        <v>78511.2768</v>
      </c>
      <c r="K74" s="263">
        <v>18665.6712</v>
      </c>
      <c r="L74" s="263">
        <f t="shared" si="4"/>
        <v>97176.948</v>
      </c>
      <c r="M74" s="259">
        <f>VLOOKUP(C74,'Appendix A -  Costs'!$A$2:$G$141,7,0)</f>
        <v>29382.18907</v>
      </c>
      <c r="N74" s="259">
        <f t="shared" si="5"/>
        <v>16.51042443</v>
      </c>
      <c r="O74" s="263">
        <f t="shared" si="6"/>
        <v>126559.1371</v>
      </c>
      <c r="P74" s="259">
        <f t="shared" si="7"/>
        <v>71.11604462</v>
      </c>
      <c r="Q74" s="259">
        <f t="shared" si="8"/>
        <v>120800.152</v>
      </c>
      <c r="R74" s="259">
        <f t="shared" ref="R74:S74" si="187">Q74/H74</f>
        <v>67.87995871</v>
      </c>
      <c r="S74" s="526">
        <f t="shared" si="187"/>
        <v>0.5541873527</v>
      </c>
      <c r="T74" s="259">
        <f t="shared" si="10"/>
        <v>91417.96293</v>
      </c>
      <c r="U74" s="259">
        <f t="shared" si="11"/>
        <v>51.36953428</v>
      </c>
      <c r="V74" s="526">
        <f t="shared" si="12"/>
        <v>0.4193925093</v>
      </c>
      <c r="W74" s="527">
        <f t="shared" si="13"/>
        <v>28790.81255</v>
      </c>
      <c r="X74" s="528">
        <f t="shared" si="188"/>
        <v>7053.749075</v>
      </c>
      <c r="Y74" s="528">
        <f>VLOOKUP(C74,'Warehouse Order &amp; Sales Handlin'!$B$2:$J$141,9,0)</f>
        <v>2935.828762</v>
      </c>
      <c r="Z74" s="528">
        <f>VLOOKUP(C74,'Warehouse Order &amp; Sales Handlin'!$B$2:$K$141,10,0)</f>
        <v>750.312</v>
      </c>
      <c r="AA74" s="528">
        <f>VLOOKUP(C74,'Freight Cost'!$AR$2:$AS$141,2,0)</f>
        <v>12337.92</v>
      </c>
      <c r="AB74" s="528">
        <f>(AR74/VLOOKUP(A74,'Combined Scenario II - CI'!$A$176:$F$185,6,0))*VLOOKUP(A74,'Combined Scenario II - CI'!$A$162:$V$171,22,0)</f>
        <v>3778.886154</v>
      </c>
      <c r="AC74" s="528">
        <f t="shared" si="15"/>
        <v>26856.69599</v>
      </c>
      <c r="AD74" s="528">
        <f t="shared" si="16"/>
        <v>15.09130067</v>
      </c>
      <c r="AE74" s="528">
        <f t="shared" si="17"/>
        <v>16.4965149</v>
      </c>
      <c r="AF74" s="528">
        <f t="shared" si="18"/>
        <v>29357.43546</v>
      </c>
      <c r="AG74" s="528">
        <f t="shared" si="19"/>
        <v>153391.0795</v>
      </c>
      <c r="AH74" s="528">
        <f t="shared" si="20"/>
        <v>64586.02055</v>
      </c>
      <c r="AI74" s="528">
        <f t="shared" ref="AI74:AJ74" si="189">AH74/H74</f>
        <v>36.29214315</v>
      </c>
      <c r="AJ74" s="526">
        <f t="shared" si="189"/>
        <v>0.2962972741</v>
      </c>
      <c r="AK74" s="526" t="str">
        <f>VLOOKUP(C74,'ABC Analysis Results'!$A$2:$B$140,2,0)</f>
        <v>B</v>
      </c>
      <c r="AL74" s="526" t="str">
        <f>VLOOKUP(C74,'ABC Analysis Results'!$A$2:$C$140,3,0)</f>
        <v>C</v>
      </c>
      <c r="AM74" s="227" t="str">
        <f>VLOOKUP(C74,'Scenario III - Product Substitu'!$C$2:$W$111,21,0)</f>
        <v>K</v>
      </c>
      <c r="AN74" s="856">
        <f>SUMIF('Scenario III - Product Substitu'!$X$2:$X$111,C74,'Scenario III - Product Substitu'!$AG$2:$AG$111)</f>
        <v>0</v>
      </c>
      <c r="AO74" s="856">
        <f>SUMIF('Scenario III - Product Substitu'!$X$2:$X$111,C74,'Scenario III - Product Substitu'!$AH$2:$AH$111)</f>
        <v>0</v>
      </c>
      <c r="AP74" s="856">
        <f>SUMIF('Scenario III - Product Substitu'!$X$2:$X$111,C74,'Scenario III - Product Substitu'!$AI$2:$AI$111)</f>
        <v>0</v>
      </c>
      <c r="AQ74" s="856">
        <f t="shared" si="22"/>
        <v>1779.6144</v>
      </c>
      <c r="AR74" s="856">
        <f t="shared" si="23"/>
        <v>1779.6144</v>
      </c>
      <c r="AS74" s="856">
        <f t="shared" si="24"/>
        <v>1779.6144</v>
      </c>
      <c r="AT74" s="717">
        <f t="shared" si="25"/>
        <v>217977.1</v>
      </c>
      <c r="AU74" s="717">
        <f t="shared" si="26"/>
        <v>217977.1</v>
      </c>
      <c r="AV74" s="717">
        <f t="shared" si="27"/>
        <v>217977.1</v>
      </c>
      <c r="AW74" s="717">
        <f t="shared" si="28"/>
        <v>97176.948</v>
      </c>
      <c r="AX74" s="717">
        <f t="shared" si="29"/>
        <v>97176.948</v>
      </c>
      <c r="AY74" s="717">
        <f t="shared" si="30"/>
        <v>97176.948</v>
      </c>
      <c r="AZ74" s="717">
        <f t="shared" si="31"/>
        <v>26856.69599</v>
      </c>
      <c r="BA74" s="717">
        <f t="shared" si="32"/>
        <v>26856.69599</v>
      </c>
      <c r="BB74" s="717">
        <f t="shared" si="33"/>
        <v>26856.69599</v>
      </c>
      <c r="BC74" s="717">
        <f>(AW74/$AW$88)*'Combined Scenario II - CI'!$D$204</f>
        <v>31614.16618</v>
      </c>
      <c r="BD74" s="717">
        <f>(AX74/$AX$88)*'Combined Scenario II - CI'!$D$204</f>
        <v>31925.37141</v>
      </c>
      <c r="BE74" s="717">
        <f>(AY74/$AY$88)*'Combined Scenario II - CI'!$D$204</f>
        <v>32239.85659</v>
      </c>
      <c r="BF74" s="717">
        <f>(AT74/$AT$88)*'Combined Scenario II - CI'!$D$213</f>
        <v>55265.79132</v>
      </c>
      <c r="BG74" s="717">
        <f>(AU74/$AU$88)*'Cost Distribution'!$B$22</f>
        <v>55890.87471</v>
      </c>
      <c r="BH74" s="717">
        <f>(AV74/$AV$88)*'Cost Distribution'!$B$22</f>
        <v>56522.8134</v>
      </c>
    </row>
    <row r="75" ht="14.25" customHeight="1">
      <c r="A75" s="269" t="s">
        <v>275</v>
      </c>
      <c r="B75" s="269" t="s">
        <v>292</v>
      </c>
      <c r="C75" s="269">
        <v>1811120.0</v>
      </c>
      <c r="D75" s="269" t="s">
        <v>257</v>
      </c>
      <c r="E75" s="269" t="s">
        <v>110</v>
      </c>
      <c r="F75" s="269">
        <v>109.36014737086526</v>
      </c>
      <c r="G75" s="259">
        <v>268203.642</v>
      </c>
      <c r="H75" s="132">
        <v>2715.8985</v>
      </c>
      <c r="I75" s="259">
        <f t="shared" si="3"/>
        <v>98.75319052</v>
      </c>
      <c r="J75" s="263">
        <v>120362.03520000001</v>
      </c>
      <c r="K75" s="263">
        <v>31971.165600000008</v>
      </c>
      <c r="L75" s="263">
        <f t="shared" si="4"/>
        <v>152333.2008</v>
      </c>
      <c r="M75" s="259">
        <f>VLOOKUP(C75,'Appendix A -  Costs'!$A$2:$G$141,7,0)</f>
        <v>46059.10146</v>
      </c>
      <c r="N75" s="259">
        <f t="shared" si="5"/>
        <v>16.95906583</v>
      </c>
      <c r="O75" s="263">
        <f t="shared" si="6"/>
        <v>198392.3023</v>
      </c>
      <c r="P75" s="259">
        <f t="shared" si="7"/>
        <v>73.04849657</v>
      </c>
      <c r="Q75" s="259">
        <f t="shared" si="8"/>
        <v>115870.4412</v>
      </c>
      <c r="R75" s="259">
        <f t="shared" ref="R75:S75" si="190">Q75/H75</f>
        <v>42.66375978</v>
      </c>
      <c r="S75" s="526">
        <f t="shared" si="190"/>
        <v>0.4320241155</v>
      </c>
      <c r="T75" s="259">
        <f t="shared" si="10"/>
        <v>69811.33974</v>
      </c>
      <c r="U75" s="259">
        <f t="shared" si="11"/>
        <v>25.70469395</v>
      </c>
      <c r="V75" s="526">
        <f t="shared" si="12"/>
        <v>0.2602922884</v>
      </c>
      <c r="W75" s="527">
        <f t="shared" si="13"/>
        <v>7988.59435</v>
      </c>
      <c r="X75" s="528">
        <f t="shared" si="188"/>
        <v>1957.205616</v>
      </c>
      <c r="Y75" s="528">
        <f>VLOOKUP(C75,'Warehouse Order &amp; Sales Handlin'!$B$2:$J$141,9,0)</f>
        <v>4192.898354</v>
      </c>
      <c r="Z75" s="528">
        <f>VLOOKUP(C75,'Warehouse Order &amp; Sales Handlin'!$B$2:$K$141,10,0)</f>
        <v>1056.704256</v>
      </c>
      <c r="AA75" s="528">
        <f>VLOOKUP(C75,'Freight Cost'!$AR$2:$AS$141,2,0)</f>
        <v>18683.136</v>
      </c>
      <c r="AB75" s="528">
        <f>(AR75/VLOOKUP(A75,'Combined Scenario II - CI'!$A$176:$F$185,6,0))*VLOOKUP(A75,'Combined Scenario II - CI'!$A$162:$V$171,22,0)</f>
        <v>5767.019663</v>
      </c>
      <c r="AC75" s="528">
        <f t="shared" si="15"/>
        <v>31656.96389</v>
      </c>
      <c r="AD75" s="528">
        <f t="shared" si="16"/>
        <v>11.65616605</v>
      </c>
      <c r="AE75" s="528">
        <f t="shared" si="17"/>
        <v>16.93726144</v>
      </c>
      <c r="AF75" s="528">
        <f t="shared" si="18"/>
        <v>45999.88295</v>
      </c>
      <c r="AG75" s="528">
        <f t="shared" si="19"/>
        <v>229990.0476</v>
      </c>
      <c r="AH75" s="528">
        <f t="shared" si="20"/>
        <v>38213.59436</v>
      </c>
      <c r="AI75" s="528">
        <f t="shared" ref="AI75:AJ75" si="191">AH75/H75</f>
        <v>14.07033229</v>
      </c>
      <c r="AJ75" s="526">
        <f t="shared" si="191"/>
        <v>0.1424797742</v>
      </c>
      <c r="AK75" s="526" t="str">
        <f>VLOOKUP(C75,'ABC Analysis Results'!$A$2:$B$140,2,0)</f>
        <v>B</v>
      </c>
      <c r="AL75" s="526" t="str">
        <f>VLOOKUP(C75,'ABC Analysis Results'!$A$2:$C$140,3,0)</f>
        <v>C</v>
      </c>
      <c r="AM75" s="227" t="str">
        <f>VLOOKUP(C75,'Scenario III - Product Substitu'!$C$2:$W$111,21,0)</f>
        <v>K</v>
      </c>
      <c r="AN75" s="856">
        <f>SUMIF('Scenario III - Product Substitu'!$X$2:$X$111,C75,'Scenario III - Product Substitu'!$AG$2:$AG$111)</f>
        <v>0</v>
      </c>
      <c r="AO75" s="856">
        <f>SUMIF('Scenario III - Product Substitu'!$X$2:$X$111,C75,'Scenario III - Product Substitu'!$AH$2:$AH$111)</f>
        <v>0</v>
      </c>
      <c r="AP75" s="856">
        <f>SUMIF('Scenario III - Product Substitu'!$X$2:$X$111,C75,'Scenario III - Product Substitu'!$AI$2:$AI$111)</f>
        <v>0</v>
      </c>
      <c r="AQ75" s="856">
        <f t="shared" si="22"/>
        <v>2715.8985</v>
      </c>
      <c r="AR75" s="856">
        <f t="shared" si="23"/>
        <v>2715.8985</v>
      </c>
      <c r="AS75" s="856">
        <f t="shared" si="24"/>
        <v>2715.8985</v>
      </c>
      <c r="AT75" s="717">
        <f t="shared" si="25"/>
        <v>268203.642</v>
      </c>
      <c r="AU75" s="717">
        <f t="shared" si="26"/>
        <v>268203.642</v>
      </c>
      <c r="AV75" s="717">
        <f t="shared" si="27"/>
        <v>268203.642</v>
      </c>
      <c r="AW75" s="717">
        <f t="shared" si="28"/>
        <v>152333.2008</v>
      </c>
      <c r="AX75" s="717">
        <f t="shared" si="29"/>
        <v>152333.2008</v>
      </c>
      <c r="AY75" s="717">
        <f t="shared" si="30"/>
        <v>152333.2008</v>
      </c>
      <c r="AZ75" s="717">
        <f t="shared" si="31"/>
        <v>31656.96389</v>
      </c>
      <c r="BA75" s="717">
        <f t="shared" si="32"/>
        <v>31656.96389</v>
      </c>
      <c r="BB75" s="717">
        <f t="shared" si="33"/>
        <v>31656.96389</v>
      </c>
      <c r="BC75" s="717">
        <f>(AW75/$AW$88)*'Combined Scenario II - CI'!$D$204</f>
        <v>49557.91702</v>
      </c>
      <c r="BD75" s="717">
        <f>(AX75/$AX$88)*'Combined Scenario II - CI'!$D$204</f>
        <v>50045.7579</v>
      </c>
      <c r="BE75" s="717">
        <f>(AY75/$AY$88)*'Combined Scenario II - CI'!$D$204</f>
        <v>50538.7404</v>
      </c>
      <c r="BF75" s="717">
        <f>(AT75/$AT$88)*'Combined Scenario II - CI'!$D$213</f>
        <v>68000.20053</v>
      </c>
      <c r="BG75" s="717">
        <f>(AU75/$AU$88)*'Cost Distribution'!$B$22</f>
        <v>68769.31637</v>
      </c>
      <c r="BH75" s="717">
        <f>(AV75/$AV$88)*'Cost Distribution'!$B$22</f>
        <v>69546.86712</v>
      </c>
    </row>
    <row r="76" ht="14.25" customHeight="1">
      <c r="A76" s="269" t="s">
        <v>275</v>
      </c>
      <c r="B76" s="269" t="s">
        <v>293</v>
      </c>
      <c r="C76" s="269">
        <v>1811122.0</v>
      </c>
      <c r="D76" s="269" t="s">
        <v>257</v>
      </c>
      <c r="E76" s="269" t="s">
        <v>190</v>
      </c>
      <c r="F76" s="269">
        <v>313.1627105252834</v>
      </c>
      <c r="G76" s="259">
        <v>209698.731</v>
      </c>
      <c r="H76" s="132">
        <v>2079.9345</v>
      </c>
      <c r="I76" s="259">
        <f t="shared" si="3"/>
        <v>100.8198725</v>
      </c>
      <c r="J76" s="263">
        <v>87663.23280000001</v>
      </c>
      <c r="K76" s="263">
        <v>21915.808200000003</v>
      </c>
      <c r="L76" s="263">
        <f t="shared" si="4"/>
        <v>109579.041</v>
      </c>
      <c r="M76" s="259">
        <f>VLOOKUP(C76,'Appendix A -  Costs'!$A$2:$G$141,7,0)</f>
        <v>33132.05618</v>
      </c>
      <c r="N76" s="259">
        <f t="shared" si="5"/>
        <v>15.92937479</v>
      </c>
      <c r="O76" s="263">
        <f t="shared" si="6"/>
        <v>142711.0972</v>
      </c>
      <c r="P76" s="259">
        <f t="shared" si="7"/>
        <v>68.61326507</v>
      </c>
      <c r="Q76" s="259">
        <f t="shared" si="8"/>
        <v>100119.69</v>
      </c>
      <c r="R76" s="259">
        <f t="shared" ref="R76:S76" si="192">Q76/H76</f>
        <v>48.13598217</v>
      </c>
      <c r="S76" s="526">
        <f t="shared" si="192"/>
        <v>0.4774453785</v>
      </c>
      <c r="T76" s="259">
        <f t="shared" si="10"/>
        <v>66987.63382</v>
      </c>
      <c r="U76" s="259">
        <f t="shared" si="11"/>
        <v>32.20660738</v>
      </c>
      <c r="V76" s="526">
        <f t="shared" si="12"/>
        <v>0.3194470157</v>
      </c>
      <c r="W76" s="527">
        <f t="shared" si="13"/>
        <v>21487.11607</v>
      </c>
      <c r="X76" s="528">
        <f>W76*0.275</f>
        <v>5908.956919</v>
      </c>
      <c r="Y76" s="528">
        <f>VLOOKUP(C76,'Warehouse Order &amp; Sales Handlin'!$B$2:$J$141,9,0)</f>
        <v>2346.666233</v>
      </c>
      <c r="Z76" s="528">
        <f>VLOOKUP(C76,'Warehouse Order &amp; Sales Handlin'!$B$2:$K$141,10,0)</f>
        <v>543.6152144</v>
      </c>
      <c r="AA76" s="528">
        <f>VLOOKUP(C76,'Freight Cost'!$AR$2:$AS$141,2,0)</f>
        <v>17625.6</v>
      </c>
      <c r="AB76" s="528">
        <f>(AR76/VLOOKUP(A76,'Combined Scenario II - CI'!$A$176:$F$185,6,0))*VLOOKUP(A76,'Combined Scenario II - CI'!$A$162:$V$171,22,0)</f>
        <v>4416.594788</v>
      </c>
      <c r="AC76" s="528">
        <f t="shared" si="15"/>
        <v>30841.43315</v>
      </c>
      <c r="AD76" s="528">
        <f t="shared" si="16"/>
        <v>14.82807904</v>
      </c>
      <c r="AE76" s="528">
        <f t="shared" si="17"/>
        <v>15.91369006</v>
      </c>
      <c r="AF76" s="528">
        <f t="shared" si="18"/>
        <v>33099.43298</v>
      </c>
      <c r="AG76" s="528">
        <f t="shared" si="19"/>
        <v>173519.9071</v>
      </c>
      <c r="AH76" s="528">
        <f t="shared" si="20"/>
        <v>36178.82386</v>
      </c>
      <c r="AI76" s="528">
        <f t="shared" ref="AI76:AJ76" si="193">AH76/H76</f>
        <v>17.39421307</v>
      </c>
      <c r="AJ76" s="526">
        <f t="shared" si="193"/>
        <v>0.1725276242</v>
      </c>
      <c r="AK76" s="526" t="str">
        <f>VLOOKUP(C76,'ABC Analysis Results'!$A$2:$B$140,2,0)</f>
        <v>B</v>
      </c>
      <c r="AL76" s="526" t="str">
        <f>VLOOKUP(C76,'ABC Analysis Results'!$A$2:$C$140,3,0)</f>
        <v>C</v>
      </c>
      <c r="AM76" s="227" t="str">
        <f>VLOOKUP(C76,'Scenario III - Product Substitu'!$C$2:$W$111,21,0)</f>
        <v>K</v>
      </c>
      <c r="AN76" s="856">
        <f>SUMIF('Scenario III - Product Substitu'!$X$2:$X$111,C76,'Scenario III - Product Substitu'!$AG$2:$AG$111)</f>
        <v>0</v>
      </c>
      <c r="AO76" s="856">
        <f>SUMIF('Scenario III - Product Substitu'!$X$2:$X$111,C76,'Scenario III - Product Substitu'!$AH$2:$AH$111)</f>
        <v>0</v>
      </c>
      <c r="AP76" s="856">
        <f>SUMIF('Scenario III - Product Substitu'!$X$2:$X$111,C76,'Scenario III - Product Substitu'!$AI$2:$AI$111)</f>
        <v>0</v>
      </c>
      <c r="AQ76" s="856">
        <f t="shared" si="22"/>
        <v>2079.9345</v>
      </c>
      <c r="AR76" s="856">
        <f t="shared" si="23"/>
        <v>2079.9345</v>
      </c>
      <c r="AS76" s="856">
        <f t="shared" si="24"/>
        <v>2079.9345</v>
      </c>
      <c r="AT76" s="717">
        <f t="shared" si="25"/>
        <v>209698.731</v>
      </c>
      <c r="AU76" s="717">
        <f t="shared" si="26"/>
        <v>209698.731</v>
      </c>
      <c r="AV76" s="717">
        <f t="shared" si="27"/>
        <v>209698.731</v>
      </c>
      <c r="AW76" s="717">
        <f t="shared" si="28"/>
        <v>109579.041</v>
      </c>
      <c r="AX76" s="717">
        <f t="shared" si="29"/>
        <v>109579.041</v>
      </c>
      <c r="AY76" s="717">
        <f t="shared" si="30"/>
        <v>109579.041</v>
      </c>
      <c r="AZ76" s="717">
        <f t="shared" si="31"/>
        <v>30841.43315</v>
      </c>
      <c r="BA76" s="717">
        <f t="shared" si="32"/>
        <v>30841.43315</v>
      </c>
      <c r="BB76" s="717">
        <f t="shared" si="33"/>
        <v>30841.43315</v>
      </c>
      <c r="BC76" s="717">
        <f>(AW76/$AW$88)*'Combined Scenario II - CI'!$D$204</f>
        <v>35648.88673</v>
      </c>
      <c r="BD76" s="717">
        <f>(AX76/$AX$88)*'Combined Scenario II - CI'!$D$204</f>
        <v>35999.80916</v>
      </c>
      <c r="BE76" s="717">
        <f>(AY76/$AY$88)*'Combined Scenario II - CI'!$D$204</f>
        <v>36354.43014</v>
      </c>
      <c r="BF76" s="717">
        <f>(AT76/$AT$88)*'Combined Scenario II - CI'!$D$213</f>
        <v>53166.8983</v>
      </c>
      <c r="BG76" s="717">
        <f>(AU76/$AU$88)*'Cost Distribution'!$B$22</f>
        <v>53768.24217</v>
      </c>
      <c r="BH76" s="717">
        <f>(AV76/$AV$88)*'Cost Distribution'!$B$22</f>
        <v>54376.18099</v>
      </c>
    </row>
    <row r="77" ht="14.25" customHeight="1">
      <c r="A77" s="269" t="s">
        <v>275</v>
      </c>
      <c r="B77" s="269" t="s">
        <v>294</v>
      </c>
      <c r="C77" s="269">
        <v>1811123.0</v>
      </c>
      <c r="D77" s="269" t="s">
        <v>257</v>
      </c>
      <c r="E77" s="269" t="s">
        <v>548</v>
      </c>
      <c r="F77" s="269">
        <v>142.86558777636412</v>
      </c>
      <c r="G77" s="259">
        <v>61069.68</v>
      </c>
      <c r="H77" s="132">
        <v>295.6758</v>
      </c>
      <c r="I77" s="259">
        <f t="shared" si="3"/>
        <v>206.5427066</v>
      </c>
      <c r="J77" s="263">
        <v>18643.680000000004</v>
      </c>
      <c r="K77" s="263">
        <v>4708.000000000001</v>
      </c>
      <c r="L77" s="263">
        <f t="shared" si="4"/>
        <v>23351.68</v>
      </c>
      <c r="M77" s="259">
        <f>VLOOKUP(C77,'Appendix A -  Costs'!$A$2:$G$141,7,0)</f>
        <v>7060.557992</v>
      </c>
      <c r="N77" s="259">
        <f t="shared" si="5"/>
        <v>23.87939085</v>
      </c>
      <c r="O77" s="263">
        <f t="shared" si="6"/>
        <v>30412.23799</v>
      </c>
      <c r="P77" s="259">
        <f t="shared" si="7"/>
        <v>102.8567032</v>
      </c>
      <c r="Q77" s="259">
        <f t="shared" si="8"/>
        <v>37718</v>
      </c>
      <c r="R77" s="259">
        <f t="shared" ref="R77:S77" si="194">Q77/H77</f>
        <v>127.5653943</v>
      </c>
      <c r="S77" s="526">
        <f t="shared" si="194"/>
        <v>0.6176223619</v>
      </c>
      <c r="T77" s="259">
        <f t="shared" si="10"/>
        <v>30657.44201</v>
      </c>
      <c r="U77" s="259">
        <f t="shared" si="11"/>
        <v>103.6860034</v>
      </c>
      <c r="V77" s="526">
        <f t="shared" si="12"/>
        <v>0.5020075757</v>
      </c>
      <c r="W77" s="527">
        <f t="shared" si="13"/>
        <v>14694.68335</v>
      </c>
      <c r="X77" s="532">
        <f t="shared" ref="X77:X80" si="197">((1/2)*W77*0.275)+((1/2)*W77*0.255)</f>
        <v>3894.091089</v>
      </c>
      <c r="Y77" s="528">
        <f>VLOOKUP(C77,'Warehouse Order &amp; Sales Handlin'!$B$2:$J$141,9,0)</f>
        <v>610.0744247</v>
      </c>
      <c r="Z77" s="528">
        <f>VLOOKUP(C77,'Warehouse Order &amp; Sales Handlin'!$B$2:$K$141,10,0)</f>
        <v>93.69116129</v>
      </c>
      <c r="AA77" s="528">
        <f>VLOOKUP(C77,'Freight Cost'!$AR$2:$AS$141,2,0)</f>
        <v>2908.224</v>
      </c>
      <c r="AB77" s="528">
        <f>(AR77/VLOOKUP(A77,'Combined Scenario II - CI'!$A$176:$F$185,6,0))*VLOOKUP(A77,'Combined Scenario II - CI'!$A$162:$V$171,22,0)</f>
        <v>627.846789</v>
      </c>
      <c r="AC77" s="528">
        <f t="shared" si="15"/>
        <v>8133.927464</v>
      </c>
      <c r="AD77" s="528">
        <f t="shared" si="16"/>
        <v>27.50961514</v>
      </c>
      <c r="AE77" s="528">
        <f t="shared" si="17"/>
        <v>23.87604838</v>
      </c>
      <c r="AF77" s="528">
        <f t="shared" si="18"/>
        <v>7059.569705</v>
      </c>
      <c r="AG77" s="528">
        <f t="shared" si="19"/>
        <v>38545.17717</v>
      </c>
      <c r="AH77" s="528">
        <f t="shared" si="20"/>
        <v>22524.50283</v>
      </c>
      <c r="AI77" s="528">
        <f t="shared" ref="AI77:AJ77" si="195">AH77/H77</f>
        <v>76.17973074</v>
      </c>
      <c r="AJ77" s="526">
        <f t="shared" si="195"/>
        <v>0.3688328288</v>
      </c>
      <c r="AK77" s="526" t="str">
        <f>VLOOKUP(C77,'ABC Analysis Results'!$A$2:$B$140,2,0)</f>
        <v>C</v>
      </c>
      <c r="AL77" s="526" t="str">
        <f>VLOOKUP(C77,'ABC Analysis Results'!$A$2:$C$140,3,0)</f>
        <v>C</v>
      </c>
      <c r="AM77" s="227" t="str">
        <f>VLOOKUP(C77,'Scenario III - Product Substitu'!$C$2:$W$111,21,0)</f>
        <v>K</v>
      </c>
      <c r="AN77" s="856">
        <f>SUMIF('Scenario III - Product Substitu'!$X$2:$X$111,C77,'Scenario III - Product Substitu'!$AG$2:$AG$111)</f>
        <v>0</v>
      </c>
      <c r="AO77" s="856">
        <f>SUMIF('Scenario III - Product Substitu'!$X$2:$X$111,C77,'Scenario III - Product Substitu'!$AH$2:$AH$111)</f>
        <v>0</v>
      </c>
      <c r="AP77" s="856">
        <f>SUMIF('Scenario III - Product Substitu'!$X$2:$X$111,C77,'Scenario III - Product Substitu'!$AI$2:$AI$111)</f>
        <v>0</v>
      </c>
      <c r="AQ77" s="856">
        <f t="shared" si="22"/>
        <v>295.6758</v>
      </c>
      <c r="AR77" s="856">
        <f t="shared" si="23"/>
        <v>295.6758</v>
      </c>
      <c r="AS77" s="856">
        <f t="shared" si="24"/>
        <v>295.6758</v>
      </c>
      <c r="AT77" s="717">
        <f t="shared" si="25"/>
        <v>61069.68</v>
      </c>
      <c r="AU77" s="717">
        <f t="shared" si="26"/>
        <v>61069.68</v>
      </c>
      <c r="AV77" s="717">
        <f t="shared" si="27"/>
        <v>61069.68</v>
      </c>
      <c r="AW77" s="717">
        <f t="shared" si="28"/>
        <v>23351.68</v>
      </c>
      <c r="AX77" s="717">
        <f t="shared" si="29"/>
        <v>23351.68</v>
      </c>
      <c r="AY77" s="717">
        <f t="shared" si="30"/>
        <v>23351.68</v>
      </c>
      <c r="AZ77" s="717">
        <f t="shared" si="31"/>
        <v>8133.927464</v>
      </c>
      <c r="BA77" s="717">
        <f t="shared" si="32"/>
        <v>8133.927464</v>
      </c>
      <c r="BB77" s="717">
        <f t="shared" si="33"/>
        <v>8133.927464</v>
      </c>
      <c r="BC77" s="717">
        <f>(AW77/$AW$88)*'Combined Scenario II - CI'!$D$204</f>
        <v>7596.903456</v>
      </c>
      <c r="BD77" s="717">
        <f>(AX77/$AX$88)*'Combined Scenario II - CI'!$D$204</f>
        <v>7671.686262</v>
      </c>
      <c r="BE77" s="717">
        <f>(AY77/$AY$88)*'Combined Scenario II - CI'!$D$204</f>
        <v>7747.257244</v>
      </c>
      <c r="BF77" s="717">
        <f>(AT77/$AT$88)*'Combined Scenario II - CI'!$D$213</f>
        <v>15483.57232</v>
      </c>
      <c r="BG77" s="717">
        <f>(AU77/$AU$88)*'Cost Distribution'!$B$22</f>
        <v>15658.69916</v>
      </c>
      <c r="BH77" s="717">
        <f>(AV77/$AV$88)*'Cost Distribution'!$B$22</f>
        <v>15835.74663</v>
      </c>
    </row>
    <row r="78" ht="14.25" customHeight="1">
      <c r="A78" s="269" t="s">
        <v>275</v>
      </c>
      <c r="B78" s="269" t="s">
        <v>296</v>
      </c>
      <c r="C78" s="269">
        <v>1811124.0</v>
      </c>
      <c r="D78" s="269" t="s">
        <v>257</v>
      </c>
      <c r="E78" s="269" t="s">
        <v>548</v>
      </c>
      <c r="F78" s="269">
        <v>25.99103530726257</v>
      </c>
      <c r="G78" s="259">
        <v>119564.52799999999</v>
      </c>
      <c r="H78" s="132">
        <v>568.4351999999999</v>
      </c>
      <c r="I78" s="259">
        <f t="shared" si="3"/>
        <v>210.3397678</v>
      </c>
      <c r="J78" s="263">
        <v>36331.68000000001</v>
      </c>
      <c r="K78" s="263">
        <v>9446.236800000002</v>
      </c>
      <c r="L78" s="263">
        <f t="shared" si="4"/>
        <v>45777.9168</v>
      </c>
      <c r="M78" s="259">
        <f>VLOOKUP(C78,'Appendix A -  Costs'!$A$2:$G$141,7,0)</f>
        <v>13841.3012</v>
      </c>
      <c r="N78" s="259">
        <f t="shared" si="5"/>
        <v>24.34983125</v>
      </c>
      <c r="O78" s="263">
        <f t="shared" si="6"/>
        <v>59619.218</v>
      </c>
      <c r="P78" s="259">
        <f t="shared" si="7"/>
        <v>104.8830509</v>
      </c>
      <c r="Q78" s="259">
        <f t="shared" si="8"/>
        <v>73786.6112</v>
      </c>
      <c r="R78" s="259">
        <f t="shared" ref="R78:S78" si="196">Q78/H78</f>
        <v>129.8065482</v>
      </c>
      <c r="S78" s="526">
        <f t="shared" si="196"/>
        <v>0.6171279428</v>
      </c>
      <c r="T78" s="259">
        <f t="shared" si="10"/>
        <v>59945.31</v>
      </c>
      <c r="U78" s="259">
        <f t="shared" si="11"/>
        <v>105.456717</v>
      </c>
      <c r="V78" s="526">
        <f t="shared" si="12"/>
        <v>0.5013636653</v>
      </c>
      <c r="W78" s="527">
        <f t="shared" si="13"/>
        <v>2726.019078</v>
      </c>
      <c r="X78" s="532">
        <f t="shared" si="197"/>
        <v>722.3950557</v>
      </c>
      <c r="Y78" s="528">
        <f>VLOOKUP(C78,'Warehouse Order &amp; Sales Handlin'!$B$2:$J$141,9,0)</f>
        <v>1219.581645</v>
      </c>
      <c r="Z78" s="528">
        <f>VLOOKUP(C78,'Warehouse Order &amp; Sales Handlin'!$B$2:$K$141,10,0)</f>
        <v>188.4113455</v>
      </c>
      <c r="AA78" s="528">
        <f>VLOOKUP(C78,'Freight Cost'!$AR$2:$AS$141,2,0)</f>
        <v>5816.448</v>
      </c>
      <c r="AB78" s="528">
        <f>(AR78/VLOOKUP(A78,'Combined Scenario II - CI'!$A$176:$F$185,6,0))*VLOOKUP(A78,'Combined Scenario II - CI'!$A$162:$V$171,22,0)</f>
        <v>1207.032213</v>
      </c>
      <c r="AC78" s="528">
        <f t="shared" si="15"/>
        <v>9153.868259</v>
      </c>
      <c r="AD78" s="528">
        <f t="shared" si="16"/>
        <v>16.10362669</v>
      </c>
      <c r="AE78" s="528">
        <f t="shared" si="17"/>
        <v>24.34327877</v>
      </c>
      <c r="AF78" s="528">
        <f t="shared" si="18"/>
        <v>13837.57654</v>
      </c>
      <c r="AG78" s="528">
        <f t="shared" si="19"/>
        <v>68769.3616</v>
      </c>
      <c r="AH78" s="528">
        <f t="shared" si="20"/>
        <v>50795.1664</v>
      </c>
      <c r="AI78" s="528">
        <f t="shared" ref="AI78:AJ78" si="198">AH78/H78</f>
        <v>89.35964276</v>
      </c>
      <c r="AJ78" s="526">
        <f t="shared" si="198"/>
        <v>0.4248347503</v>
      </c>
      <c r="AK78" s="526" t="str">
        <f>VLOOKUP(C78,'ABC Analysis Results'!$A$2:$B$140,2,0)</f>
        <v>B</v>
      </c>
      <c r="AL78" s="526" t="str">
        <f>VLOOKUP(C78,'ABC Analysis Results'!$A$2:$C$140,3,0)</f>
        <v>C</v>
      </c>
      <c r="AM78" s="227" t="str">
        <f>VLOOKUP(C78,'Scenario III - Product Substitu'!$C$2:$W$111,21,0)</f>
        <v>K</v>
      </c>
      <c r="AN78" s="856">
        <f>SUMIF('Scenario III - Product Substitu'!$X$2:$X$111,C78,'Scenario III - Product Substitu'!$AG$2:$AG$111)</f>
        <v>0</v>
      </c>
      <c r="AO78" s="856">
        <f>SUMIF('Scenario III - Product Substitu'!$X$2:$X$111,C78,'Scenario III - Product Substitu'!$AH$2:$AH$111)</f>
        <v>0</v>
      </c>
      <c r="AP78" s="856">
        <f>SUMIF('Scenario III - Product Substitu'!$X$2:$X$111,C78,'Scenario III - Product Substitu'!$AI$2:$AI$111)</f>
        <v>0</v>
      </c>
      <c r="AQ78" s="856">
        <f t="shared" si="22"/>
        <v>568.4352</v>
      </c>
      <c r="AR78" s="856">
        <f t="shared" si="23"/>
        <v>568.4352</v>
      </c>
      <c r="AS78" s="856">
        <f t="shared" si="24"/>
        <v>568.4352</v>
      </c>
      <c r="AT78" s="717">
        <f t="shared" si="25"/>
        <v>119564.528</v>
      </c>
      <c r="AU78" s="717">
        <f t="shared" si="26"/>
        <v>119564.528</v>
      </c>
      <c r="AV78" s="717">
        <f t="shared" si="27"/>
        <v>119564.528</v>
      </c>
      <c r="AW78" s="717">
        <f t="shared" si="28"/>
        <v>45777.9168</v>
      </c>
      <c r="AX78" s="717">
        <f t="shared" si="29"/>
        <v>45777.9168</v>
      </c>
      <c r="AY78" s="717">
        <f t="shared" si="30"/>
        <v>45777.9168</v>
      </c>
      <c r="AZ78" s="717">
        <f t="shared" si="31"/>
        <v>9153.868259</v>
      </c>
      <c r="BA78" s="717">
        <f t="shared" si="32"/>
        <v>9153.868259</v>
      </c>
      <c r="BB78" s="717">
        <f t="shared" si="33"/>
        <v>9153.868259</v>
      </c>
      <c r="BC78" s="717">
        <f>(AW78/$AW$88)*'Combined Scenario II - CI'!$D$204</f>
        <v>14892.73638</v>
      </c>
      <c r="BD78" s="717">
        <f>(AX78/$AX$88)*'Combined Scenario II - CI'!$D$204</f>
        <v>15039.3383</v>
      </c>
      <c r="BE78" s="717">
        <f>(AY78/$AY$88)*'Combined Scenario II - CI'!$D$204</f>
        <v>15187.48533</v>
      </c>
      <c r="BF78" s="717">
        <f>(AT78/$AT$88)*'Combined Scenario II - CI'!$D$213</f>
        <v>30314.32317</v>
      </c>
      <c r="BG78" s="717">
        <f>(AU78/$AU$88)*'Cost Distribution'!$B$22</f>
        <v>30657.19314</v>
      </c>
      <c r="BH78" s="717">
        <f>(AV78/$AV$88)*'Cost Distribution'!$B$22</f>
        <v>31003.82336</v>
      </c>
    </row>
    <row r="79" ht="14.25" customHeight="1">
      <c r="A79" s="269" t="s">
        <v>275</v>
      </c>
      <c r="B79" s="269" t="s">
        <v>298</v>
      </c>
      <c r="C79" s="269">
        <v>1811125.0</v>
      </c>
      <c r="D79" s="269" t="s">
        <v>257</v>
      </c>
      <c r="E79" s="269" t="s">
        <v>548</v>
      </c>
      <c r="F79" s="269">
        <v>48.331875620824455</v>
      </c>
      <c r="G79" s="259">
        <v>15020.928000000002</v>
      </c>
      <c r="H79" s="132">
        <v>56.4096</v>
      </c>
      <c r="I79" s="259">
        <f t="shared" si="3"/>
        <v>266.2831858</v>
      </c>
      <c r="J79" s="263">
        <v>3014.1408000000006</v>
      </c>
      <c r="K79" s="263">
        <v>701.8220000000001</v>
      </c>
      <c r="L79" s="263">
        <f t="shared" si="4"/>
        <v>3715.9628</v>
      </c>
      <c r="M79" s="259">
        <f>VLOOKUP(C79,'Appendix A -  Costs'!$A$2:$G$141,7,0)</f>
        <v>1123.549605</v>
      </c>
      <c r="N79" s="259">
        <f t="shared" si="5"/>
        <v>19.91770205</v>
      </c>
      <c r="O79" s="263">
        <f t="shared" si="6"/>
        <v>4839.512405</v>
      </c>
      <c r="P79" s="259">
        <f t="shared" si="7"/>
        <v>85.79235459</v>
      </c>
      <c r="Q79" s="259">
        <f t="shared" si="8"/>
        <v>11304.9652</v>
      </c>
      <c r="R79" s="259">
        <f t="shared" ref="R79:S79" si="199">Q79/H79</f>
        <v>200.4085333</v>
      </c>
      <c r="S79" s="526">
        <f t="shared" si="199"/>
        <v>0.7526142992</v>
      </c>
      <c r="T79" s="259">
        <f t="shared" si="10"/>
        <v>10181.41559</v>
      </c>
      <c r="U79" s="259">
        <f t="shared" si="11"/>
        <v>180.4908313</v>
      </c>
      <c r="V79" s="526">
        <f t="shared" si="12"/>
        <v>0.6778153517</v>
      </c>
      <c r="W79" s="527">
        <f t="shared" si="13"/>
        <v>4146.505411</v>
      </c>
      <c r="X79" s="532">
        <f t="shared" si="197"/>
        <v>1098.823934</v>
      </c>
      <c r="Y79" s="528">
        <f>VLOOKUP(C79,'Warehouse Order &amp; Sales Handlin'!$B$2:$J$141,9,0)</f>
        <v>27.92524134</v>
      </c>
      <c r="Z79" s="528">
        <f>VLOOKUP(C79,'Warehouse Order &amp; Sales Handlin'!$B$2:$K$141,10,0)</f>
        <v>2.174992126</v>
      </c>
      <c r="AA79" s="528">
        <f>VLOOKUP(C79,'Freight Cost'!$AR$2:$AS$141,2,0)</f>
        <v>969.408</v>
      </c>
      <c r="AB79" s="528">
        <f>(AR79/VLOOKUP(A79,'Combined Scenario II - CI'!$A$176:$F$185,6,0))*VLOOKUP(A79,'Combined Scenario II - CI'!$A$162:$V$171,22,0)</f>
        <v>119.7818226</v>
      </c>
      <c r="AC79" s="528">
        <f t="shared" si="15"/>
        <v>2218.11399</v>
      </c>
      <c r="AD79" s="528">
        <f t="shared" si="16"/>
        <v>39.3215692</v>
      </c>
      <c r="AE79" s="528">
        <f t="shared" si="17"/>
        <v>19.91717016</v>
      </c>
      <c r="AF79" s="528">
        <f t="shared" si="18"/>
        <v>1123.519602</v>
      </c>
      <c r="AG79" s="528">
        <f t="shared" si="19"/>
        <v>7057.596392</v>
      </c>
      <c r="AH79" s="528">
        <f t="shared" si="20"/>
        <v>7963.331608</v>
      </c>
      <c r="AI79" s="528">
        <f t="shared" ref="AI79:AJ79" si="200">AH79/H79</f>
        <v>141.1697939</v>
      </c>
      <c r="AJ79" s="526">
        <f t="shared" si="200"/>
        <v>0.5301491098</v>
      </c>
      <c r="AK79" s="526" t="str">
        <f>VLOOKUP(C79,'ABC Analysis Results'!$A$2:$B$140,2,0)</f>
        <v>C</v>
      </c>
      <c r="AL79" s="526" t="str">
        <f>VLOOKUP(C79,'ABC Analysis Results'!$A$2:$C$140,3,0)</f>
        <v>C</v>
      </c>
      <c r="AM79" s="227" t="str">
        <f>VLOOKUP(C79,'Scenario III - Product Substitu'!$C$2:$W$111,21,0)</f>
        <v>K</v>
      </c>
      <c r="AN79" s="856">
        <f>SUMIF('Scenario III - Product Substitu'!$X$2:$X$111,C79,'Scenario III - Product Substitu'!$AG$2:$AG$111)</f>
        <v>0</v>
      </c>
      <c r="AO79" s="856">
        <f>SUMIF('Scenario III - Product Substitu'!$X$2:$X$111,C79,'Scenario III - Product Substitu'!$AH$2:$AH$111)</f>
        <v>0</v>
      </c>
      <c r="AP79" s="856">
        <f>SUMIF('Scenario III - Product Substitu'!$X$2:$X$111,C79,'Scenario III - Product Substitu'!$AI$2:$AI$111)</f>
        <v>0</v>
      </c>
      <c r="AQ79" s="856">
        <f t="shared" si="22"/>
        <v>56.4096</v>
      </c>
      <c r="AR79" s="856">
        <f t="shared" si="23"/>
        <v>56.4096</v>
      </c>
      <c r="AS79" s="856">
        <f t="shared" si="24"/>
        <v>56.4096</v>
      </c>
      <c r="AT79" s="717">
        <f t="shared" si="25"/>
        <v>15020.928</v>
      </c>
      <c r="AU79" s="717">
        <f t="shared" si="26"/>
        <v>15020.928</v>
      </c>
      <c r="AV79" s="717">
        <f t="shared" si="27"/>
        <v>15020.928</v>
      </c>
      <c r="AW79" s="717">
        <f t="shared" si="28"/>
        <v>3715.9628</v>
      </c>
      <c r="AX79" s="717">
        <f t="shared" si="29"/>
        <v>3715.9628</v>
      </c>
      <c r="AY79" s="717">
        <f t="shared" si="30"/>
        <v>3715.9628</v>
      </c>
      <c r="AZ79" s="717">
        <f t="shared" si="31"/>
        <v>2218.11399</v>
      </c>
      <c r="BA79" s="717">
        <f t="shared" si="32"/>
        <v>2218.11399</v>
      </c>
      <c r="BB79" s="717">
        <f t="shared" si="33"/>
        <v>2218.11399</v>
      </c>
      <c r="BC79" s="717">
        <f>(AW79/$AW$88)*'Combined Scenario II - CI'!$D$204</f>
        <v>1208.898488</v>
      </c>
      <c r="BD79" s="717">
        <f>(AX79/$AX$88)*'Combined Scenario II - CI'!$D$204</f>
        <v>1220.798708</v>
      </c>
      <c r="BE79" s="717">
        <f>(AY79/$AY$88)*'Combined Scenario II - CI'!$D$204</f>
        <v>1232.82435</v>
      </c>
      <c r="BF79" s="717">
        <f>(AT79/$AT$88)*'Combined Scenario II - CI'!$D$213</f>
        <v>3808.397636</v>
      </c>
      <c r="BG79" s="717">
        <f>(AU79/$AU$88)*'Cost Distribution'!$B$22</f>
        <v>3851.472493</v>
      </c>
      <c r="BH79" s="717">
        <f>(AV79/$AV$88)*'Cost Distribution'!$B$22</f>
        <v>3895.019754</v>
      </c>
    </row>
    <row r="80" ht="14.25" customHeight="1">
      <c r="A80" s="269" t="s">
        <v>275</v>
      </c>
      <c r="B80" s="269" t="s">
        <v>302</v>
      </c>
      <c r="C80" s="269">
        <v>1811127.0</v>
      </c>
      <c r="D80" s="269" t="s">
        <v>257</v>
      </c>
      <c r="E80" s="269" t="s">
        <v>548</v>
      </c>
      <c r="F80" s="269">
        <v>81.1444970621099</v>
      </c>
      <c r="G80" s="259">
        <v>229317.9</v>
      </c>
      <c r="H80" s="132">
        <v>1975.1721999999997</v>
      </c>
      <c r="I80" s="259">
        <f t="shared" si="3"/>
        <v>116.1002064</v>
      </c>
      <c r="J80" s="263">
        <v>103243.8968</v>
      </c>
      <c r="K80" s="263">
        <v>25555.420000000002</v>
      </c>
      <c r="L80" s="263">
        <f t="shared" si="4"/>
        <v>128799.3168</v>
      </c>
      <c r="M80" s="259">
        <f>VLOOKUP(C80,'Appendix A -  Costs'!$A$2:$G$141,7,0)</f>
        <v>38943.4527</v>
      </c>
      <c r="N80" s="259">
        <f t="shared" si="5"/>
        <v>19.71648482</v>
      </c>
      <c r="O80" s="263">
        <f t="shared" si="6"/>
        <v>167742.7695</v>
      </c>
      <c r="P80" s="259">
        <f t="shared" si="7"/>
        <v>84.92564319</v>
      </c>
      <c r="Q80" s="259">
        <f t="shared" si="8"/>
        <v>100518.5832</v>
      </c>
      <c r="R80" s="259">
        <f t="shared" ref="R80:S80" si="201">Q80/H80</f>
        <v>50.89104798</v>
      </c>
      <c r="S80" s="526">
        <f t="shared" si="201"/>
        <v>0.4383372742</v>
      </c>
      <c r="T80" s="259">
        <f t="shared" si="10"/>
        <v>61575.1305</v>
      </c>
      <c r="U80" s="259">
        <f t="shared" si="11"/>
        <v>31.17456316</v>
      </c>
      <c r="V80" s="526">
        <f t="shared" si="12"/>
        <v>0.2685142786</v>
      </c>
      <c r="W80" s="527">
        <f t="shared" si="13"/>
        <v>6891.248605</v>
      </c>
      <c r="X80" s="532">
        <f t="shared" si="197"/>
        <v>1826.18088</v>
      </c>
      <c r="Y80" s="528">
        <f>VLOOKUP(C80,'Warehouse Order &amp; Sales Handlin'!$B$2:$J$141,9,0)</f>
        <v>1238.448843</v>
      </c>
      <c r="Z80" s="528">
        <f>VLOOKUP(C80,'Warehouse Order &amp; Sales Handlin'!$B$2:$K$141,10,0)</f>
        <v>211.9842128</v>
      </c>
      <c r="AA80" s="528">
        <f>VLOOKUP(C80,'Freight Cost'!$AR$2:$AS$141,2,0)</f>
        <v>18418.752</v>
      </c>
      <c r="AB80" s="528">
        <f>(AR80/VLOOKUP(A80,'Combined Scenario II - CI'!$A$176:$F$185,6,0))*VLOOKUP(A80,'Combined Scenario II - CI'!$A$162:$V$171,22,0)</f>
        <v>4194.139404</v>
      </c>
      <c r="AC80" s="528">
        <f t="shared" si="15"/>
        <v>25889.50534</v>
      </c>
      <c r="AD80" s="528">
        <f t="shared" si="16"/>
        <v>13.10746746</v>
      </c>
      <c r="AE80" s="528">
        <f t="shared" si="17"/>
        <v>19.69804898</v>
      </c>
      <c r="AF80" s="528">
        <f t="shared" si="18"/>
        <v>38907.03874</v>
      </c>
      <c r="AG80" s="528">
        <f t="shared" si="19"/>
        <v>193595.8609</v>
      </c>
      <c r="AH80" s="528">
        <f t="shared" si="20"/>
        <v>35722.03912</v>
      </c>
      <c r="AI80" s="528">
        <f t="shared" ref="AI80:AJ80" si="202">AH80/H80</f>
        <v>18.08553154</v>
      </c>
      <c r="AJ80" s="526">
        <f t="shared" si="202"/>
        <v>0.1557751886</v>
      </c>
      <c r="AK80" s="526" t="str">
        <f>VLOOKUP(C80,'ABC Analysis Results'!$A$2:$B$140,2,0)</f>
        <v>B</v>
      </c>
      <c r="AL80" s="526" t="str">
        <f>VLOOKUP(C80,'ABC Analysis Results'!$A$2:$C$140,3,0)</f>
        <v>C</v>
      </c>
      <c r="AM80" s="227" t="str">
        <f>VLOOKUP(C80,'Scenario III - Product Substitu'!$C$2:$W$111,21,0)</f>
        <v>K</v>
      </c>
      <c r="AN80" s="856">
        <f>SUMIF('Scenario III - Product Substitu'!$X$2:$X$111,C80,'Scenario III - Product Substitu'!$AG$2:$AG$111)</f>
        <v>0</v>
      </c>
      <c r="AO80" s="856">
        <f>SUMIF('Scenario III - Product Substitu'!$X$2:$X$111,C80,'Scenario III - Product Substitu'!$AH$2:$AH$111)</f>
        <v>0</v>
      </c>
      <c r="AP80" s="856">
        <f>SUMIF('Scenario III - Product Substitu'!$X$2:$X$111,C80,'Scenario III - Product Substitu'!$AI$2:$AI$111)</f>
        <v>0</v>
      </c>
      <c r="AQ80" s="856">
        <f t="shared" si="22"/>
        <v>1975.1722</v>
      </c>
      <c r="AR80" s="856">
        <f t="shared" si="23"/>
        <v>1975.1722</v>
      </c>
      <c r="AS80" s="856">
        <f t="shared" si="24"/>
        <v>1975.1722</v>
      </c>
      <c r="AT80" s="717">
        <f t="shared" si="25"/>
        <v>229317.9</v>
      </c>
      <c r="AU80" s="717">
        <f t="shared" si="26"/>
        <v>229317.9</v>
      </c>
      <c r="AV80" s="717">
        <f t="shared" si="27"/>
        <v>229317.9</v>
      </c>
      <c r="AW80" s="717">
        <f t="shared" si="28"/>
        <v>128799.3168</v>
      </c>
      <c r="AX80" s="717">
        <f t="shared" si="29"/>
        <v>128799.3168</v>
      </c>
      <c r="AY80" s="717">
        <f t="shared" si="30"/>
        <v>128799.3168</v>
      </c>
      <c r="AZ80" s="717">
        <f t="shared" si="31"/>
        <v>25889.50534</v>
      </c>
      <c r="BA80" s="717">
        <f t="shared" si="32"/>
        <v>25889.50534</v>
      </c>
      <c r="BB80" s="717">
        <f t="shared" si="33"/>
        <v>25889.50534</v>
      </c>
      <c r="BC80" s="717">
        <f>(AW80/$AW$88)*'Combined Scenario II - CI'!$D$204</f>
        <v>41901.7379</v>
      </c>
      <c r="BD80" s="717">
        <f>(AX80/$AX$88)*'Combined Scenario II - CI'!$D$204</f>
        <v>42314.21248</v>
      </c>
      <c r="BE80" s="717">
        <f>(AY80/$AY$88)*'Combined Scenario II - CI'!$D$204</f>
        <v>42731.03434</v>
      </c>
      <c r="BF80" s="717">
        <f>(AT80/$AT$88)*'Combined Scenario II - CI'!$D$213</f>
        <v>58141.13137</v>
      </c>
      <c r="BG80" s="717">
        <f>(AU80/$AU$88)*'Cost Distribution'!$B$22</f>
        <v>58798.73627</v>
      </c>
      <c r="BH80" s="717">
        <f>(AV80/$AV$88)*'Cost Distribution'!$B$22</f>
        <v>59463.55314</v>
      </c>
    </row>
    <row r="81" ht="14.25" customHeight="1">
      <c r="A81" s="269" t="s">
        <v>275</v>
      </c>
      <c r="B81" s="269" t="s">
        <v>304</v>
      </c>
      <c r="C81" s="269">
        <v>1811128.0</v>
      </c>
      <c r="D81" s="269" t="s">
        <v>257</v>
      </c>
      <c r="E81" s="269" t="s">
        <v>110</v>
      </c>
      <c r="F81" s="269">
        <v>66.52754709677419</v>
      </c>
      <c r="G81" s="259">
        <v>82791.91500000001</v>
      </c>
      <c r="H81" s="132">
        <v>502.3979999999999</v>
      </c>
      <c r="I81" s="259">
        <f t="shared" si="3"/>
        <v>164.7934805</v>
      </c>
      <c r="J81" s="263">
        <v>25001.856000000003</v>
      </c>
      <c r="K81" s="263">
        <v>6315.573000000001</v>
      </c>
      <c r="L81" s="263">
        <f t="shared" si="4"/>
        <v>31317.429</v>
      </c>
      <c r="M81" s="259">
        <f>VLOOKUP(C81,'Appendix A -  Costs'!$A$2:$G$141,7,0)</f>
        <v>9469.062767</v>
      </c>
      <c r="N81" s="259">
        <f t="shared" si="5"/>
        <v>18.84773181</v>
      </c>
      <c r="O81" s="263">
        <f t="shared" si="6"/>
        <v>40786.49177</v>
      </c>
      <c r="P81" s="259">
        <f t="shared" si="7"/>
        <v>81.18362686</v>
      </c>
      <c r="Q81" s="259">
        <f t="shared" si="8"/>
        <v>51474.486</v>
      </c>
      <c r="R81" s="259">
        <f t="shared" ref="R81:S81" si="203">Q81/H81</f>
        <v>102.4575854</v>
      </c>
      <c r="S81" s="526">
        <f t="shared" si="203"/>
        <v>0.6217332453</v>
      </c>
      <c r="T81" s="259">
        <f t="shared" si="10"/>
        <v>42005.42323</v>
      </c>
      <c r="U81" s="259">
        <f t="shared" si="11"/>
        <v>83.60985361</v>
      </c>
      <c r="V81" s="526">
        <f t="shared" si="12"/>
        <v>0.5073614161</v>
      </c>
      <c r="W81" s="527">
        <f t="shared" si="13"/>
        <v>5400.947559</v>
      </c>
      <c r="X81" s="528">
        <f t="shared" ref="X81:X84" si="206">W81*0.245</f>
        <v>1323.232152</v>
      </c>
      <c r="Y81" s="528">
        <f>VLOOKUP(C81,'Warehouse Order &amp; Sales Handlin'!$B$2:$J$141,9,0)</f>
        <v>1749.268625</v>
      </c>
      <c r="Z81" s="528">
        <f>VLOOKUP(C81,'Warehouse Order &amp; Sales Handlin'!$B$2:$K$141,10,0)</f>
        <v>285.6674884</v>
      </c>
      <c r="AA81" s="528">
        <f>VLOOKUP(C81,'Freight Cost'!$AR$2:$AS$141,2,0)</f>
        <v>3525.12</v>
      </c>
      <c r="AB81" s="528">
        <f>(AR81/VLOOKUP(A81,'Combined Scenario II - CI'!$A$176:$F$185,6,0))*VLOOKUP(A81,'Combined Scenario II - CI'!$A$162:$V$171,22,0)</f>
        <v>1066.806858</v>
      </c>
      <c r="AC81" s="528">
        <f t="shared" si="15"/>
        <v>7950.095124</v>
      </c>
      <c r="AD81" s="528">
        <f t="shared" si="16"/>
        <v>15.82429692</v>
      </c>
      <c r="AE81" s="528">
        <f t="shared" si="17"/>
        <v>18.84324915</v>
      </c>
      <c r="AF81" s="528">
        <f t="shared" si="18"/>
        <v>9466.810689</v>
      </c>
      <c r="AG81" s="528">
        <f t="shared" si="19"/>
        <v>48734.33481</v>
      </c>
      <c r="AH81" s="528">
        <f t="shared" si="20"/>
        <v>34057.58019</v>
      </c>
      <c r="AI81" s="528">
        <f t="shared" ref="AI81:AJ81" si="204">AH81/H81</f>
        <v>67.79003935</v>
      </c>
      <c r="AJ81" s="526">
        <f t="shared" si="204"/>
        <v>0.4113635998</v>
      </c>
      <c r="AK81" s="526" t="str">
        <f>VLOOKUP(C81,'ABC Analysis Results'!$A$2:$B$140,2,0)</f>
        <v>C</v>
      </c>
      <c r="AL81" s="526" t="str">
        <f>VLOOKUP(C81,'ABC Analysis Results'!$A$2:$C$140,3,0)</f>
        <v>C</v>
      </c>
      <c r="AM81" s="227" t="str">
        <f>VLOOKUP(C81,'Scenario III - Product Substitu'!$C$2:$W$111,21,0)</f>
        <v>K</v>
      </c>
      <c r="AN81" s="856">
        <f>SUMIF('Scenario III - Product Substitu'!$X$2:$X$111,C81,'Scenario III - Product Substitu'!$AG$2:$AG$111)</f>
        <v>0</v>
      </c>
      <c r="AO81" s="856">
        <f>SUMIF('Scenario III - Product Substitu'!$X$2:$X$111,C81,'Scenario III - Product Substitu'!$AH$2:$AH$111)</f>
        <v>0</v>
      </c>
      <c r="AP81" s="856">
        <f>SUMIF('Scenario III - Product Substitu'!$X$2:$X$111,C81,'Scenario III - Product Substitu'!$AI$2:$AI$111)</f>
        <v>0</v>
      </c>
      <c r="AQ81" s="856">
        <f t="shared" si="22"/>
        <v>502.398</v>
      </c>
      <c r="AR81" s="856">
        <f t="shared" si="23"/>
        <v>502.398</v>
      </c>
      <c r="AS81" s="856">
        <f t="shared" si="24"/>
        <v>502.398</v>
      </c>
      <c r="AT81" s="717">
        <f t="shared" si="25"/>
        <v>82791.915</v>
      </c>
      <c r="AU81" s="717">
        <f t="shared" si="26"/>
        <v>82791.915</v>
      </c>
      <c r="AV81" s="717">
        <f t="shared" si="27"/>
        <v>82791.915</v>
      </c>
      <c r="AW81" s="717">
        <f t="shared" si="28"/>
        <v>31317.429</v>
      </c>
      <c r="AX81" s="717">
        <f t="shared" si="29"/>
        <v>31317.429</v>
      </c>
      <c r="AY81" s="717">
        <f t="shared" si="30"/>
        <v>31317.429</v>
      </c>
      <c r="AZ81" s="717">
        <f t="shared" si="31"/>
        <v>7950.095124</v>
      </c>
      <c r="BA81" s="717">
        <f t="shared" si="32"/>
        <v>7950.095124</v>
      </c>
      <c r="BB81" s="717">
        <f t="shared" si="33"/>
        <v>7950.095124</v>
      </c>
      <c r="BC81" s="717">
        <f>(AW81/$AW$88)*'Combined Scenario II - CI'!$D$204</f>
        <v>10188.36694</v>
      </c>
      <c r="BD81" s="717">
        <f>(AX81/$AX$88)*'Combined Scenario II - CI'!$D$204</f>
        <v>10288.65974</v>
      </c>
      <c r="BE81" s="717">
        <f>(AY81/$AY$88)*'Combined Scenario II - CI'!$D$204</f>
        <v>10390.00957</v>
      </c>
      <c r="BF81" s="717">
        <f>(AT81/$AT$88)*'Combined Scenario II - CI'!$D$213</f>
        <v>20991.01556</v>
      </c>
      <c r="BG81" s="717">
        <f>(AU81/$AU$88)*'Cost Distribution'!$B$22</f>
        <v>21228.43431</v>
      </c>
      <c r="BH81" s="717">
        <f>(AV81/$AV$88)*'Cost Distribution'!$B$22</f>
        <v>21468.45683</v>
      </c>
    </row>
    <row r="82" ht="14.25" customHeight="1">
      <c r="A82" s="269" t="s">
        <v>275</v>
      </c>
      <c r="B82" s="269" t="s">
        <v>305</v>
      </c>
      <c r="C82" s="269">
        <v>1811129.0</v>
      </c>
      <c r="D82" s="269" t="s">
        <v>257</v>
      </c>
      <c r="E82" s="269" t="s">
        <v>110</v>
      </c>
      <c r="F82" s="269">
        <v>204.53748356332753</v>
      </c>
      <c r="G82" s="259">
        <v>750754.323</v>
      </c>
      <c r="H82" s="132">
        <v>5688.759</v>
      </c>
      <c r="I82" s="259">
        <f t="shared" si="3"/>
        <v>131.9715465</v>
      </c>
      <c r="J82" s="263">
        <v>180617.05200000003</v>
      </c>
      <c r="K82" s="263">
        <v>45154.263000000006</v>
      </c>
      <c r="L82" s="263">
        <f t="shared" si="4"/>
        <v>225771.315</v>
      </c>
      <c r="M82" s="259">
        <f>VLOOKUP(C82,'Appendix A -  Costs'!$A$2:$G$141,7,0)</f>
        <v>68263.67364</v>
      </c>
      <c r="N82" s="259">
        <f t="shared" si="5"/>
        <v>11.99974786</v>
      </c>
      <c r="O82" s="263">
        <f t="shared" si="6"/>
        <v>294034.9886</v>
      </c>
      <c r="P82" s="259">
        <f t="shared" si="7"/>
        <v>51.68701797</v>
      </c>
      <c r="Q82" s="259">
        <f t="shared" si="8"/>
        <v>524983.008</v>
      </c>
      <c r="R82" s="259">
        <f t="shared" ref="R82:S82" si="205">Q82/H82</f>
        <v>92.28427641</v>
      </c>
      <c r="S82" s="526">
        <f t="shared" si="205"/>
        <v>0.6992740393</v>
      </c>
      <c r="T82" s="259">
        <f t="shared" si="10"/>
        <v>456719.3344</v>
      </c>
      <c r="U82" s="259">
        <f t="shared" si="11"/>
        <v>80.28452855</v>
      </c>
      <c r="V82" s="526">
        <f t="shared" si="12"/>
        <v>0.6083472587</v>
      </c>
      <c r="W82" s="527">
        <f t="shared" si="13"/>
        <v>10571.93259</v>
      </c>
      <c r="X82" s="528">
        <f t="shared" si="206"/>
        <v>2590.123484</v>
      </c>
      <c r="Y82" s="528">
        <f>VLOOKUP(C82,'Warehouse Order &amp; Sales Handlin'!$B$2:$J$141,9,0)</f>
        <v>4234.114695</v>
      </c>
      <c r="Z82" s="528">
        <f>VLOOKUP(C82,'Warehouse Order &amp; Sales Handlin'!$B$2:$K$141,10,0)</f>
        <v>1153.075471</v>
      </c>
      <c r="AA82" s="528">
        <f>VLOOKUP(C82,'Freight Cost'!$AR$2:$AS$141,2,0)</f>
        <v>38776.32</v>
      </c>
      <c r="AB82" s="528">
        <f>(AR82/VLOOKUP(A82,'Combined Scenario II - CI'!$A$176:$F$185,6,0))*VLOOKUP(A82,'Combined Scenario II - CI'!$A$162:$V$171,22,0)</f>
        <v>12079.68008</v>
      </c>
      <c r="AC82" s="528">
        <f t="shared" si="15"/>
        <v>58833.31373</v>
      </c>
      <c r="AD82" s="528">
        <f t="shared" si="16"/>
        <v>10.34202956</v>
      </c>
      <c r="AE82" s="528">
        <f t="shared" si="17"/>
        <v>11.96743182</v>
      </c>
      <c r="AF82" s="528">
        <f t="shared" si="18"/>
        <v>68079.83547</v>
      </c>
      <c r="AG82" s="528">
        <f t="shared" si="19"/>
        <v>352684.4642</v>
      </c>
      <c r="AH82" s="528">
        <f t="shared" si="20"/>
        <v>398069.8588</v>
      </c>
      <c r="AI82" s="528">
        <f t="shared" ref="AI82:AJ82" si="207">AH82/H82</f>
        <v>69.97481503</v>
      </c>
      <c r="AJ82" s="526">
        <f t="shared" si="207"/>
        <v>0.530226529</v>
      </c>
      <c r="AK82" s="526" t="str">
        <f>VLOOKUP(C82,'ABC Analysis Results'!$A$2:$B$140,2,0)</f>
        <v>A</v>
      </c>
      <c r="AL82" s="526" t="str">
        <f>VLOOKUP(C82,'ABC Analysis Results'!$A$2:$C$140,3,0)</f>
        <v>A</v>
      </c>
      <c r="AM82" s="227" t="str">
        <f>VLOOKUP(C82,'Scenario III - Product Substitu'!$C$2:$W$111,21,0)</f>
        <v>#N/A</v>
      </c>
      <c r="AN82" s="856">
        <f>SUMIF('Scenario III - Product Substitu'!$X$2:$X$111,C82,'Scenario III - Product Substitu'!$AG$2:$AG$111)</f>
        <v>0</v>
      </c>
      <c r="AO82" s="856">
        <f>SUMIF('Scenario III - Product Substitu'!$X$2:$X$111,C82,'Scenario III - Product Substitu'!$AH$2:$AH$111)</f>
        <v>0</v>
      </c>
      <c r="AP82" s="856">
        <f>SUMIF('Scenario III - Product Substitu'!$X$2:$X$111,C82,'Scenario III - Product Substitu'!$AI$2:$AI$111)</f>
        <v>0</v>
      </c>
      <c r="AQ82" s="856">
        <f t="shared" si="22"/>
        <v>5688.759</v>
      </c>
      <c r="AR82" s="856">
        <f t="shared" si="23"/>
        <v>5688.759</v>
      </c>
      <c r="AS82" s="856">
        <f t="shared" si="24"/>
        <v>5688.759</v>
      </c>
      <c r="AT82" s="717">
        <f t="shared" si="25"/>
        <v>750754.323</v>
      </c>
      <c r="AU82" s="717">
        <f t="shared" si="26"/>
        <v>750754.323</v>
      </c>
      <c r="AV82" s="717">
        <f t="shared" si="27"/>
        <v>750754.323</v>
      </c>
      <c r="AW82" s="717">
        <f t="shared" si="28"/>
        <v>225771.315</v>
      </c>
      <c r="AX82" s="717">
        <f t="shared" si="29"/>
        <v>225771.315</v>
      </c>
      <c r="AY82" s="717">
        <f t="shared" si="30"/>
        <v>225771.315</v>
      </c>
      <c r="AZ82" s="717">
        <f t="shared" si="31"/>
        <v>58833.31373</v>
      </c>
      <c r="BA82" s="717">
        <f t="shared" si="32"/>
        <v>58833.31373</v>
      </c>
      <c r="BB82" s="717">
        <f t="shared" si="33"/>
        <v>58833.31373</v>
      </c>
      <c r="BC82" s="717">
        <f>(AW82/$AW$88)*'Combined Scenario II - CI'!$D$204</f>
        <v>73449.22863</v>
      </c>
      <c r="BD82" s="717">
        <f>(AX82/$AX$88)*'Combined Scenario II - CI'!$D$204</f>
        <v>74172.25209</v>
      </c>
      <c r="BE82" s="717">
        <f>(AY82/$AY$88)*'Combined Scenario II - CI'!$D$204</f>
        <v>74902.89588</v>
      </c>
      <c r="BF82" s="717">
        <f>(AT82/$AT$88)*'Combined Scenario II - CI'!$D$213</f>
        <v>190345.8287</v>
      </c>
      <c r="BG82" s="717">
        <f>(AU82/$AU$88)*'Cost Distribution'!$B$22</f>
        <v>192498.7341</v>
      </c>
      <c r="BH82" s="717">
        <f>(AV82/$AV$88)*'Cost Distribution'!$B$22</f>
        <v>194675.2503</v>
      </c>
    </row>
    <row r="83" ht="14.25" customHeight="1">
      <c r="A83" s="269" t="s">
        <v>275</v>
      </c>
      <c r="B83" s="269" t="s">
        <v>306</v>
      </c>
      <c r="C83" s="269">
        <v>1811130.0</v>
      </c>
      <c r="D83" s="269" t="s">
        <v>257</v>
      </c>
      <c r="E83" s="269" t="s">
        <v>110</v>
      </c>
      <c r="F83" s="269">
        <v>20.276164761592895</v>
      </c>
      <c r="G83" s="259">
        <v>498317.532</v>
      </c>
      <c r="H83" s="132">
        <v>3784.087499999999</v>
      </c>
      <c r="I83" s="259">
        <f t="shared" si="3"/>
        <v>131.6876346</v>
      </c>
      <c r="J83" s="263">
        <v>118000.64320000002</v>
      </c>
      <c r="K83" s="263">
        <v>29792.241600000005</v>
      </c>
      <c r="L83" s="263">
        <f t="shared" si="4"/>
        <v>147792.8848</v>
      </c>
      <c r="M83" s="259">
        <f>VLOOKUP(C83,'Appendix A -  Costs'!$A$2:$G$141,7,0)</f>
        <v>44686.3024</v>
      </c>
      <c r="N83" s="259">
        <f t="shared" si="5"/>
        <v>11.80900346</v>
      </c>
      <c r="O83" s="263">
        <f t="shared" si="6"/>
        <v>192479.1872</v>
      </c>
      <c r="P83" s="259">
        <f t="shared" si="7"/>
        <v>50.86541662</v>
      </c>
      <c r="Q83" s="259">
        <f t="shared" si="8"/>
        <v>350524.6472</v>
      </c>
      <c r="R83" s="259">
        <f t="shared" ref="R83:S83" si="208">Q83/H83</f>
        <v>92.63122145</v>
      </c>
      <c r="S83" s="526">
        <f t="shared" si="208"/>
        <v>0.703416245</v>
      </c>
      <c r="T83" s="259">
        <f t="shared" si="10"/>
        <v>305838.3448</v>
      </c>
      <c r="U83" s="259">
        <f t="shared" si="11"/>
        <v>80.82221799</v>
      </c>
      <c r="V83" s="526">
        <f t="shared" si="12"/>
        <v>0.6137418918</v>
      </c>
      <c r="W83" s="527">
        <f t="shared" si="13"/>
        <v>1031.355568</v>
      </c>
      <c r="X83" s="528">
        <f t="shared" si="206"/>
        <v>252.6821142</v>
      </c>
      <c r="Y83" s="528">
        <f>VLOOKUP(C83,'Warehouse Order &amp; Sales Handlin'!$B$2:$J$141,9,0)</f>
        <v>3511.795825</v>
      </c>
      <c r="Z83" s="528">
        <f>VLOOKUP(C83,'Warehouse Order &amp; Sales Handlin'!$B$2:$K$141,10,0)</f>
        <v>756.2029549</v>
      </c>
      <c r="AA83" s="528">
        <f>VLOOKUP(C83,'Freight Cost'!$AR$2:$AS$141,2,0)</f>
        <v>25733.376</v>
      </c>
      <c r="AB83" s="528">
        <f>(AR83/VLOOKUP(A83,'Combined Scenario II - CI'!$A$176:$F$185,6,0))*VLOOKUP(A83,'Combined Scenario II - CI'!$A$162:$V$171,22,0)</f>
        <v>11456.32031</v>
      </c>
      <c r="AC83" s="528">
        <f t="shared" si="15"/>
        <v>41710.37721</v>
      </c>
      <c r="AD83" s="528">
        <f t="shared" si="16"/>
        <v>11.02257207</v>
      </c>
      <c r="AE83" s="528">
        <f t="shared" si="17"/>
        <v>11.77884224</v>
      </c>
      <c r="AF83" s="528">
        <f t="shared" si="18"/>
        <v>44572.16967</v>
      </c>
      <c r="AG83" s="528">
        <f t="shared" si="19"/>
        <v>234075.4317</v>
      </c>
      <c r="AH83" s="528">
        <f t="shared" si="20"/>
        <v>264242.1003</v>
      </c>
      <c r="AI83" s="528">
        <f t="shared" ref="AI83:AJ83" si="209">AH83/H83</f>
        <v>69.82980714</v>
      </c>
      <c r="AJ83" s="526">
        <f t="shared" si="209"/>
        <v>0.5302685203</v>
      </c>
      <c r="AK83" s="526" t="str">
        <f>VLOOKUP(C83,'ABC Analysis Results'!$A$2:$B$140,2,0)</f>
        <v>A</v>
      </c>
      <c r="AL83" s="526" t="str">
        <f>VLOOKUP(C83,'ABC Analysis Results'!$A$2:$C$140,3,0)</f>
        <v>A</v>
      </c>
      <c r="AM83" s="227" t="str">
        <f>VLOOKUP(C83,'Scenario III - Product Substitu'!$C$2:$W$111,21,0)</f>
        <v>#N/A</v>
      </c>
      <c r="AN83" s="856">
        <f>SUMIF('Scenario III - Product Substitu'!$X$2:$X$111,C83,'Scenario III - Product Substitu'!$AG$2:$AG$111)</f>
        <v>2013.886</v>
      </c>
      <c r="AO83" s="856">
        <f>SUMIF('Scenario III - Product Substitu'!$X$2:$X$111,C83,'Scenario III - Product Substitu'!$AH$2:$AH$111)</f>
        <v>1611.1088</v>
      </c>
      <c r="AP83" s="856">
        <f>SUMIF('Scenario III - Product Substitu'!$X$2:$X$111,C83,'Scenario III - Product Substitu'!$AI$2:$AI$111)</f>
        <v>1208.3316</v>
      </c>
      <c r="AQ83" s="856">
        <f t="shared" si="22"/>
        <v>5797.9735</v>
      </c>
      <c r="AR83" s="856">
        <f t="shared" si="23"/>
        <v>5395.1963</v>
      </c>
      <c r="AS83" s="856">
        <f t="shared" si="24"/>
        <v>4992.4191</v>
      </c>
      <c r="AT83" s="717">
        <f t="shared" si="25"/>
        <v>763521.4157</v>
      </c>
      <c r="AU83" s="717">
        <f t="shared" si="26"/>
        <v>710480.639</v>
      </c>
      <c r="AV83" s="717">
        <f t="shared" si="27"/>
        <v>657439.8622</v>
      </c>
      <c r="AW83" s="717">
        <f t="shared" si="28"/>
        <v>226448.0485</v>
      </c>
      <c r="AX83" s="717">
        <f t="shared" si="29"/>
        <v>210717.0157</v>
      </c>
      <c r="AY83" s="717">
        <f t="shared" si="30"/>
        <v>194985.983</v>
      </c>
      <c r="AZ83" s="717">
        <f t="shared" si="31"/>
        <v>63908.58079</v>
      </c>
      <c r="BA83" s="717">
        <f t="shared" si="32"/>
        <v>59468.94007</v>
      </c>
      <c r="BB83" s="717">
        <f t="shared" si="33"/>
        <v>55029.29936</v>
      </c>
      <c r="BC83" s="717">
        <f>(AW83/$AW$88)*'Combined Scenario II - CI'!$D$204</f>
        <v>73669.38747</v>
      </c>
      <c r="BD83" s="717">
        <f>(AX83/$AX$88)*'Combined Scenario II - CI'!$D$204</f>
        <v>69226.48969</v>
      </c>
      <c r="BE83" s="717">
        <f>(AY83/$AY$88)*'Combined Scenario II - CI'!$D$204</f>
        <v>64689.41717</v>
      </c>
      <c r="BF83" s="717">
        <f>(AT83/$AT$88)*'Combined Scenario II - CI'!$D$213</f>
        <v>193582.7903</v>
      </c>
      <c r="BG83" s="717">
        <f>(AU83/$AU$88)*'Cost Distribution'!$B$22</f>
        <v>182172.2758</v>
      </c>
      <c r="BH83" s="717">
        <f>(AV83/$AV$88)*'Cost Distribution'!$B$22</f>
        <v>170478.2321</v>
      </c>
    </row>
    <row r="84" ht="14.25" customHeight="1">
      <c r="A84" s="269" t="s">
        <v>275</v>
      </c>
      <c r="B84" s="269" t="s">
        <v>307</v>
      </c>
      <c r="C84" s="269">
        <v>1811131.0</v>
      </c>
      <c r="D84" s="269" t="s">
        <v>257</v>
      </c>
      <c r="E84" s="269" t="s">
        <v>110</v>
      </c>
      <c r="F84" s="269">
        <v>43.98046524125125</v>
      </c>
      <c r="G84" s="259">
        <v>629329.283</v>
      </c>
      <c r="H84" s="132">
        <v>6366.758999999999</v>
      </c>
      <c r="I84" s="259">
        <f t="shared" si="3"/>
        <v>98.84609783</v>
      </c>
      <c r="J84" s="263">
        <v>309053.36000000004</v>
      </c>
      <c r="K84" s="263">
        <v>74172.8064</v>
      </c>
      <c r="L84" s="263">
        <f t="shared" si="4"/>
        <v>383226.1664</v>
      </c>
      <c r="M84" s="259">
        <f>VLOOKUP(C84,'Appendix A -  Costs'!$A$2:$G$141,7,0)</f>
        <v>115871.3451</v>
      </c>
      <c r="N84" s="259">
        <f t="shared" si="5"/>
        <v>18.19942377</v>
      </c>
      <c r="O84" s="263">
        <f t="shared" si="6"/>
        <v>499097.5115</v>
      </c>
      <c r="P84" s="259">
        <f t="shared" si="7"/>
        <v>78.39114242</v>
      </c>
      <c r="Q84" s="259">
        <f t="shared" si="8"/>
        <v>246103.1166</v>
      </c>
      <c r="R84" s="259">
        <f t="shared" ref="R84:S84" si="210">Q84/H84</f>
        <v>38.65437919</v>
      </c>
      <c r="S84" s="526">
        <f t="shared" si="210"/>
        <v>0.3910561978</v>
      </c>
      <c r="T84" s="259">
        <f t="shared" si="10"/>
        <v>130231.7715</v>
      </c>
      <c r="U84" s="259">
        <f t="shared" si="11"/>
        <v>20.45495542</v>
      </c>
      <c r="V84" s="526">
        <f t="shared" si="12"/>
        <v>0.2069374094</v>
      </c>
      <c r="W84" s="527">
        <f t="shared" si="13"/>
        <v>3447.678914</v>
      </c>
      <c r="X84" s="528">
        <f t="shared" si="206"/>
        <v>844.681334</v>
      </c>
      <c r="Y84" s="528">
        <f>VLOOKUP(C84,'Warehouse Order &amp; Sales Handlin'!$B$2:$J$141,9,0)</f>
        <v>23032.46575</v>
      </c>
      <c r="Z84" s="528">
        <f>VLOOKUP(C84,'Warehouse Order &amp; Sales Handlin'!$B$2:$K$141,10,0)</f>
        <v>9238.807308</v>
      </c>
      <c r="AA84" s="528">
        <f>VLOOKUP(C84,'Freight Cost'!$AR$2:$AS$141,2,0)</f>
        <v>43358.976</v>
      </c>
      <c r="AB84" s="528">
        <f>(AR84/VLOOKUP(A84,'Combined Scenario II - CI'!$A$176:$F$185,6,0))*VLOOKUP(A84,'Combined Scenario II - CI'!$A$162:$V$171,22,0)</f>
        <v>13519.36545</v>
      </c>
      <c r="AC84" s="528">
        <f t="shared" si="15"/>
        <v>89994.29584</v>
      </c>
      <c r="AD84" s="528">
        <f t="shared" si="16"/>
        <v>14.13502472</v>
      </c>
      <c r="AE84" s="528">
        <f t="shared" si="17"/>
        <v>18.14457025</v>
      </c>
      <c r="AF84" s="528">
        <f t="shared" si="18"/>
        <v>115522.1059</v>
      </c>
      <c r="AG84" s="528">
        <f t="shared" si="19"/>
        <v>588742.5682</v>
      </c>
      <c r="AH84" s="528">
        <f t="shared" si="20"/>
        <v>40586.71485</v>
      </c>
      <c r="AI84" s="528">
        <f t="shared" ref="AI84:AJ84" si="211">AH84/H84</f>
        <v>6.374784226</v>
      </c>
      <c r="AJ84" s="526">
        <f t="shared" si="211"/>
        <v>0.06449201704</v>
      </c>
      <c r="AK84" s="526" t="str">
        <f>VLOOKUP(C84,'ABC Analysis Results'!$A$2:$B$140,2,0)</f>
        <v>A</v>
      </c>
      <c r="AL84" s="526" t="str">
        <f>VLOOKUP(C84,'ABC Analysis Results'!$A$2:$C$140,3,0)</f>
        <v>C</v>
      </c>
      <c r="AM84" s="227" t="str">
        <f>VLOOKUP(C84,'Scenario III - Product Substitu'!$C$2:$W$111,21,0)</f>
        <v>K</v>
      </c>
      <c r="AN84" s="856">
        <f>SUMIF('Scenario III - Product Substitu'!$X$2:$X$111,C84,'Scenario III - Product Substitu'!$AG$2:$AG$111)</f>
        <v>0</v>
      </c>
      <c r="AO84" s="856">
        <f>SUMIF('Scenario III - Product Substitu'!$X$2:$X$111,C84,'Scenario III - Product Substitu'!$AH$2:$AH$111)</f>
        <v>0</v>
      </c>
      <c r="AP84" s="856">
        <f>SUMIF('Scenario III - Product Substitu'!$X$2:$X$111,C84,'Scenario III - Product Substitu'!$AI$2:$AI$111)</f>
        <v>0</v>
      </c>
      <c r="AQ84" s="856">
        <f t="shared" si="22"/>
        <v>6366.759</v>
      </c>
      <c r="AR84" s="856">
        <f t="shared" si="23"/>
        <v>6366.759</v>
      </c>
      <c r="AS84" s="856">
        <f t="shared" si="24"/>
        <v>6366.759</v>
      </c>
      <c r="AT84" s="717">
        <f t="shared" si="25"/>
        <v>629329.283</v>
      </c>
      <c r="AU84" s="717">
        <f t="shared" si="26"/>
        <v>629329.283</v>
      </c>
      <c r="AV84" s="717">
        <f t="shared" si="27"/>
        <v>629329.283</v>
      </c>
      <c r="AW84" s="717">
        <f t="shared" si="28"/>
        <v>383226.1664</v>
      </c>
      <c r="AX84" s="717">
        <f t="shared" si="29"/>
        <v>383226.1664</v>
      </c>
      <c r="AY84" s="717">
        <f t="shared" si="30"/>
        <v>383226.1664</v>
      </c>
      <c r="AZ84" s="717">
        <f t="shared" si="31"/>
        <v>89994.29584</v>
      </c>
      <c r="BA84" s="717">
        <f t="shared" si="32"/>
        <v>89994.29584</v>
      </c>
      <c r="BB84" s="717">
        <f t="shared" si="33"/>
        <v>89994.29584</v>
      </c>
      <c r="BC84" s="717">
        <f>(AW84/$AW$88)*'Combined Scenario II - CI'!$D$204</f>
        <v>124673.3506</v>
      </c>
      <c r="BD84" s="717">
        <f>(AX84/$AX$88)*'Combined Scenario II - CI'!$D$204</f>
        <v>125900.6168</v>
      </c>
      <c r="BE84" s="717">
        <f>(AY84/$AY$88)*'Combined Scenario II - CI'!$D$204</f>
        <v>127140.8179</v>
      </c>
      <c r="BF84" s="717">
        <f>(AT84/$AT$88)*'Combined Scenario II - CI'!$D$213</f>
        <v>159559.7924</v>
      </c>
      <c r="BG84" s="717">
        <f>(AU84/$AU$88)*'Cost Distribution'!$B$22</f>
        <v>161364.4924</v>
      </c>
      <c r="BH84" s="717">
        <f>(AV84/$AV$88)*'Cost Distribution'!$B$22</f>
        <v>163188.9847</v>
      </c>
    </row>
    <row r="85" ht="14.25" customHeight="1">
      <c r="A85" s="275" t="s">
        <v>275</v>
      </c>
      <c r="B85" s="275" t="s">
        <v>309</v>
      </c>
      <c r="C85" s="275">
        <v>1811133.0</v>
      </c>
      <c r="D85" s="275" t="s">
        <v>257</v>
      </c>
      <c r="E85" s="275" t="s">
        <v>547</v>
      </c>
      <c r="F85" s="275">
        <v>0.0</v>
      </c>
      <c r="G85" s="279">
        <v>340666.675</v>
      </c>
      <c r="H85" s="135">
        <v>2850.9560999999994</v>
      </c>
      <c r="I85" s="279">
        <f t="shared" si="3"/>
        <v>119.4920802</v>
      </c>
      <c r="J85" s="281">
        <v>137409.09600000002</v>
      </c>
      <c r="K85" s="281">
        <v>33005.126000000004</v>
      </c>
      <c r="L85" s="281">
        <f t="shared" si="4"/>
        <v>170414.222</v>
      </c>
      <c r="M85" s="259">
        <f>VLOOKUP(C85,'Appendix A -  Costs'!$A$2:$G$141,7,0)</f>
        <v>51526.03569</v>
      </c>
      <c r="N85" s="279">
        <f t="shared" si="5"/>
        <v>18.07324767</v>
      </c>
      <c r="O85" s="281">
        <f t="shared" si="6"/>
        <v>221940.2577</v>
      </c>
      <c r="P85" s="279">
        <f t="shared" si="7"/>
        <v>77.84765879</v>
      </c>
      <c r="Q85" s="279">
        <f t="shared" si="8"/>
        <v>170252.453</v>
      </c>
      <c r="R85" s="279">
        <f t="shared" ref="R85:S85" si="212">Q85/H85</f>
        <v>59.7176691</v>
      </c>
      <c r="S85" s="529">
        <f t="shared" si="212"/>
        <v>0.49976257</v>
      </c>
      <c r="T85" s="279">
        <f t="shared" si="10"/>
        <v>118726.4173</v>
      </c>
      <c r="U85" s="279">
        <f t="shared" si="11"/>
        <v>41.64442143</v>
      </c>
      <c r="V85" s="529">
        <f t="shared" si="12"/>
        <v>0.3485119797</v>
      </c>
      <c r="W85" s="530">
        <f t="shared" si="13"/>
        <v>0</v>
      </c>
      <c r="X85" s="533">
        <f t="shared" ref="X85:X87" si="215">((1/3)*W85*0.275)+((1/3)*W85*0.255)+((1/3)*W85*0.245)</f>
        <v>0</v>
      </c>
      <c r="Y85" s="531">
        <f>VLOOKUP(C85,'Warehouse Order &amp; Sales Handlin'!$B$2:$J$141,9,0)</f>
        <v>12555.40714</v>
      </c>
      <c r="Z85" s="531">
        <f>VLOOKUP(C85,'Warehouse Order &amp; Sales Handlin'!$B$2:$K$141,10,0)</f>
        <v>3615.116675</v>
      </c>
      <c r="AA85" s="531">
        <f>VLOOKUP(C85,'Freight Cost'!$AR$2:$AS$141,2,0)</f>
        <v>25116.48</v>
      </c>
      <c r="AB85" s="528">
        <f>(AR85/VLOOKUP(A85,'Combined Scenario II - CI'!$A$176:$F$185,6,0))*VLOOKUP(A85,'Combined Scenario II - CI'!$A$162:$V$171,22,0)</f>
        <v>6918.230475</v>
      </c>
      <c r="AC85" s="528">
        <f t="shared" si="15"/>
        <v>48205.23429</v>
      </c>
      <c r="AD85" s="528">
        <f t="shared" si="16"/>
        <v>16.90844496</v>
      </c>
      <c r="AE85" s="531">
        <f t="shared" si="17"/>
        <v>18.04537222</v>
      </c>
      <c r="AF85" s="531">
        <f t="shared" si="18"/>
        <v>51446.56402</v>
      </c>
      <c r="AG85" s="531">
        <f t="shared" si="19"/>
        <v>270066.0203</v>
      </c>
      <c r="AH85" s="531">
        <f t="shared" si="20"/>
        <v>70600.65469</v>
      </c>
      <c r="AI85" s="531">
        <f t="shared" ref="AI85:AJ85" si="213">AH85/H85</f>
        <v>24.76385192</v>
      </c>
      <c r="AJ85" s="529">
        <f t="shared" si="213"/>
        <v>0.2072426212</v>
      </c>
      <c r="AK85" s="529" t="str">
        <f>VLOOKUP(C85,'ABC Analysis Results'!$A$2:$B$140,2,0)</f>
        <v>A</v>
      </c>
      <c r="AL85" s="529" t="str">
        <f>VLOOKUP(C85,'ABC Analysis Results'!$A$2:$C$140,3,0)</f>
        <v>B</v>
      </c>
      <c r="AM85" s="227" t="str">
        <f>VLOOKUP(C85,'Scenario III - Product Substitu'!$C$2:$W$111,21,0)</f>
        <v>K</v>
      </c>
      <c r="AN85" s="856">
        <f>SUMIF('Scenario III - Product Substitu'!$X$2:$X$111,C85,'Scenario III - Product Substitu'!$AG$2:$AG$111)</f>
        <v>508.8616</v>
      </c>
      <c r="AO85" s="856">
        <f>SUMIF('Scenario III - Product Substitu'!$X$2:$X$111,C85,'Scenario III - Product Substitu'!$AH$2:$AH$111)</f>
        <v>407.08928</v>
      </c>
      <c r="AP85" s="856">
        <f>SUMIF('Scenario III - Product Substitu'!$X$2:$X$111,C85,'Scenario III - Product Substitu'!$AI$2:$AI$111)</f>
        <v>305.31696</v>
      </c>
      <c r="AQ85" s="856">
        <f t="shared" si="22"/>
        <v>3359.8177</v>
      </c>
      <c r="AR85" s="856">
        <f t="shared" si="23"/>
        <v>3258.04538</v>
      </c>
      <c r="AS85" s="856">
        <f t="shared" si="24"/>
        <v>3156.27306</v>
      </c>
      <c r="AT85" s="717">
        <f t="shared" si="25"/>
        <v>401471.6061</v>
      </c>
      <c r="AU85" s="717">
        <f t="shared" si="26"/>
        <v>389310.6199</v>
      </c>
      <c r="AV85" s="717">
        <f t="shared" si="27"/>
        <v>377149.6337</v>
      </c>
      <c r="AW85" s="717">
        <f t="shared" si="28"/>
        <v>200831.1245</v>
      </c>
      <c r="AX85" s="717">
        <f t="shared" si="29"/>
        <v>194747.744</v>
      </c>
      <c r="AY85" s="717">
        <f t="shared" si="30"/>
        <v>188664.3635</v>
      </c>
      <c r="AZ85" s="717">
        <f t="shared" si="31"/>
        <v>56809.29265</v>
      </c>
      <c r="BA85" s="717">
        <f t="shared" si="32"/>
        <v>55088.48098</v>
      </c>
      <c r="BB85" s="717">
        <f t="shared" si="33"/>
        <v>53367.66931</v>
      </c>
      <c r="BC85" s="717">
        <f>(AW85/$AW$88)*'Combined Scenario II - CI'!$D$204</f>
        <v>65335.54176</v>
      </c>
      <c r="BD85" s="717">
        <f>(AX85/$AX$88)*'Combined Scenario II - CI'!$D$204</f>
        <v>63980.133</v>
      </c>
      <c r="BE85" s="717">
        <f>(AY85/$AY$88)*'Combined Scenario II - CI'!$D$204</f>
        <v>62592.12856</v>
      </c>
      <c r="BF85" s="717">
        <f>(AT85/$AT$88)*'Combined Scenario II - CI'!$D$213</f>
        <v>101788.8852</v>
      </c>
      <c r="BG85" s="717">
        <f>(AU85/$AU$88)*'Cost Distribution'!$B$22</f>
        <v>99822.0046</v>
      </c>
      <c r="BH85" s="717">
        <f>(AV85/$AV$88)*'Cost Distribution'!$B$22</f>
        <v>97797.23818</v>
      </c>
    </row>
    <row r="86" ht="14.25" customHeight="1">
      <c r="A86" s="269" t="s">
        <v>310</v>
      </c>
      <c r="B86" s="269" t="s">
        <v>316</v>
      </c>
      <c r="C86" s="269">
        <v>1811136.0</v>
      </c>
      <c r="D86" s="269" t="s">
        <v>479</v>
      </c>
      <c r="E86" s="269" t="s">
        <v>547</v>
      </c>
      <c r="F86" s="269">
        <v>19.852377134707393</v>
      </c>
      <c r="G86" s="259">
        <v>189174.11099999998</v>
      </c>
      <c r="H86" s="132">
        <v>6531.4</v>
      </c>
      <c r="I86" s="259">
        <f t="shared" si="3"/>
        <v>28.96379199</v>
      </c>
      <c r="J86" s="263">
        <v>92111.12240000001</v>
      </c>
      <c r="K86" s="263">
        <v>24926.979000000003</v>
      </c>
      <c r="L86" s="263">
        <f t="shared" si="4"/>
        <v>117038.1014</v>
      </c>
      <c r="M86" s="259">
        <f>VLOOKUP(C86,'Appendix A -  Costs'!$A$2:$G$141,7,0)</f>
        <v>35387.35981</v>
      </c>
      <c r="N86" s="259">
        <f t="shared" si="5"/>
        <v>5.41803592</v>
      </c>
      <c r="O86" s="263">
        <f t="shared" si="6"/>
        <v>152425.4612</v>
      </c>
      <c r="P86" s="259">
        <f t="shared" si="7"/>
        <v>23.33733368</v>
      </c>
      <c r="Q86" s="259">
        <f t="shared" si="8"/>
        <v>72136.0096</v>
      </c>
      <c r="R86" s="259">
        <f t="shared" ref="R86:S86" si="214">Q86/H86</f>
        <v>11.04449423</v>
      </c>
      <c r="S86" s="526">
        <f t="shared" si="214"/>
        <v>0.3813207273</v>
      </c>
      <c r="T86" s="259">
        <f t="shared" si="10"/>
        <v>36748.64979</v>
      </c>
      <c r="U86" s="259">
        <f t="shared" si="11"/>
        <v>5.626458308</v>
      </c>
      <c r="V86" s="526">
        <f t="shared" si="12"/>
        <v>0.1942583454</v>
      </c>
      <c r="W86" s="527">
        <f t="shared" si="13"/>
        <v>463.3015496</v>
      </c>
      <c r="X86" s="532">
        <f t="shared" si="215"/>
        <v>119.6862336</v>
      </c>
      <c r="Y86" s="528">
        <f>VLOOKUP(C86,'Warehouse Order &amp; Sales Handlin'!$B$2:$J$141,9,0)</f>
        <v>3410.65873</v>
      </c>
      <c r="Z86" s="528">
        <f>VLOOKUP(C86,'Warehouse Order &amp; Sales Handlin'!$B$2:$K$141,10,0)</f>
        <v>693.6</v>
      </c>
      <c r="AA86" s="528">
        <f>VLOOKUP(C86,'Freight Cost'!$AR$2:$AS$141,2,0)</f>
        <v>11104.128</v>
      </c>
      <c r="AB86" s="528">
        <f>(AR86/VLOOKUP(A86,'Combined Scenario II - CI'!$A$176:$F$185,6,0))*VLOOKUP(A86,'Combined Scenario II - CI'!$A$162:$V$171,22,0)</f>
        <v>366.4249171</v>
      </c>
      <c r="AC86" s="528">
        <f t="shared" si="15"/>
        <v>15694.49788</v>
      </c>
      <c r="AD86" s="528">
        <f t="shared" si="16"/>
        <v>2.402930135</v>
      </c>
      <c r="AE86" s="528">
        <f t="shared" si="17"/>
        <v>5.417593314</v>
      </c>
      <c r="AF86" s="528">
        <f t="shared" si="18"/>
        <v>35384.46897</v>
      </c>
      <c r="AG86" s="528">
        <f t="shared" si="19"/>
        <v>168117.0682</v>
      </c>
      <c r="AH86" s="528">
        <f t="shared" si="20"/>
        <v>21057.04275</v>
      </c>
      <c r="AI86" s="528">
        <f t="shared" ref="AI86:AJ86" si="216">AH86/H86</f>
        <v>3.22397078</v>
      </c>
      <c r="AJ86" s="526">
        <f t="shared" si="216"/>
        <v>0.111310383</v>
      </c>
      <c r="AK86" s="526" t="str">
        <f>VLOOKUP(C86,'ABC Analysis Results'!$A$2:$B$140,2,0)</f>
        <v>C</v>
      </c>
      <c r="AL86" s="526" t="str">
        <f>VLOOKUP(C86,'ABC Analysis Results'!$A$2:$C$140,3,0)</f>
        <v>C</v>
      </c>
      <c r="AM86" s="227" t="str">
        <f>VLOOKUP(C86,'Scenario III - Product Substitu'!$C$2:$W$111,21,0)</f>
        <v>K</v>
      </c>
      <c r="AN86" s="856">
        <f>SUMIF('Scenario III - Product Substitu'!$X$2:$X$111,C86,'Scenario III - Product Substitu'!$AG$2:$AG$111)</f>
        <v>0</v>
      </c>
      <c r="AO86" s="856">
        <f>SUMIF('Scenario III - Product Substitu'!$X$2:$X$111,C86,'Scenario III - Product Substitu'!$AH$2:$AH$111)</f>
        <v>0</v>
      </c>
      <c r="AP86" s="856">
        <f>SUMIF('Scenario III - Product Substitu'!$X$2:$X$111,C86,'Scenario III - Product Substitu'!$AI$2:$AI$111)</f>
        <v>0</v>
      </c>
      <c r="AQ86" s="856">
        <f t="shared" si="22"/>
        <v>6531.4</v>
      </c>
      <c r="AR86" s="856">
        <f t="shared" si="23"/>
        <v>6531.4</v>
      </c>
      <c r="AS86" s="856">
        <f t="shared" si="24"/>
        <v>6531.4</v>
      </c>
      <c r="AT86" s="717">
        <f t="shared" si="25"/>
        <v>189174.111</v>
      </c>
      <c r="AU86" s="717">
        <f t="shared" si="26"/>
        <v>189174.111</v>
      </c>
      <c r="AV86" s="717">
        <f t="shared" si="27"/>
        <v>189174.111</v>
      </c>
      <c r="AW86" s="717">
        <f t="shared" si="28"/>
        <v>117038.1014</v>
      </c>
      <c r="AX86" s="717">
        <f t="shared" si="29"/>
        <v>117038.1014</v>
      </c>
      <c r="AY86" s="717">
        <f t="shared" si="30"/>
        <v>117038.1014</v>
      </c>
      <c r="AZ86" s="717">
        <f t="shared" si="31"/>
        <v>15694.49788</v>
      </c>
      <c r="BA86" s="717">
        <f t="shared" si="32"/>
        <v>15694.49788</v>
      </c>
      <c r="BB86" s="717">
        <f t="shared" si="33"/>
        <v>15694.49788</v>
      </c>
      <c r="BC86" s="717">
        <f>(AW86/$AW$88)*'Combined Scenario II - CI'!$D$204</f>
        <v>38075.51136</v>
      </c>
      <c r="BD86" s="717">
        <f>(AX86/$AX$88)*'Combined Scenario II - CI'!$D$204</f>
        <v>38450.32112</v>
      </c>
      <c r="BE86" s="717">
        <f>(AY86/$AY$88)*'Combined Scenario II - CI'!$D$204</f>
        <v>38829.0812</v>
      </c>
      <c r="BF86" s="717">
        <f>(AT86/$AT$88)*'Combined Scenario II - CI'!$D$213</f>
        <v>47963.09769</v>
      </c>
      <c r="BG86" s="717">
        <f>(AU86/$AU$88)*'Cost Distribution'!$B$22</f>
        <v>48505.58401</v>
      </c>
      <c r="BH86" s="717">
        <f>(AV86/$AV$88)*'Cost Distribution'!$B$22</f>
        <v>49054.01978</v>
      </c>
    </row>
    <row r="87" ht="14.25" customHeight="1">
      <c r="A87" s="802" t="s">
        <v>310</v>
      </c>
      <c r="B87" s="802" t="s">
        <v>318</v>
      </c>
      <c r="C87" s="802">
        <v>1811138.0</v>
      </c>
      <c r="D87" s="802" t="s">
        <v>479</v>
      </c>
      <c r="E87" s="802" t="s">
        <v>547</v>
      </c>
      <c r="F87" s="802">
        <v>1.6862239006211177</v>
      </c>
      <c r="G87" s="803">
        <v>505548.43</v>
      </c>
      <c r="H87" s="804">
        <v>11486.800000000001</v>
      </c>
      <c r="I87" s="803">
        <f t="shared" si="3"/>
        <v>44.0112503</v>
      </c>
      <c r="J87" s="805">
        <v>249841.68</v>
      </c>
      <c r="K87" s="805">
        <v>63078.840000000004</v>
      </c>
      <c r="L87" s="805">
        <f t="shared" si="4"/>
        <v>312920.52</v>
      </c>
      <c r="M87" s="803">
        <f>VLOOKUP(C87,'Appendix A -  Costs'!$A$2:$G$141,7,0)</f>
        <v>94613.89838</v>
      </c>
      <c r="N87" s="803">
        <f t="shared" si="5"/>
        <v>8.236749867</v>
      </c>
      <c r="O87" s="805">
        <f t="shared" si="6"/>
        <v>407534.4184</v>
      </c>
      <c r="P87" s="803">
        <f t="shared" si="7"/>
        <v>35.47849866</v>
      </c>
      <c r="Q87" s="803">
        <f t="shared" si="8"/>
        <v>192627.91</v>
      </c>
      <c r="R87" s="803">
        <f t="shared" ref="R87:S87" si="217">Q87/H87</f>
        <v>16.76950151</v>
      </c>
      <c r="S87" s="806">
        <f t="shared" si="217"/>
        <v>0.38102761</v>
      </c>
      <c r="T87" s="803">
        <f t="shared" si="10"/>
        <v>98014.01162</v>
      </c>
      <c r="U87" s="803">
        <f t="shared" si="11"/>
        <v>8.532751647</v>
      </c>
      <c r="V87" s="806">
        <f t="shared" si="12"/>
        <v>0.1938766017</v>
      </c>
      <c r="W87" s="807">
        <f t="shared" si="13"/>
        <v>59.82469239</v>
      </c>
      <c r="X87" s="808">
        <f t="shared" si="215"/>
        <v>15.4547122</v>
      </c>
      <c r="Y87" s="809">
        <f>VLOOKUP(C87,'Warehouse Order &amp; Sales Handlin'!$B$2:$J$141,9,0)</f>
        <v>5743.106629</v>
      </c>
      <c r="Z87" s="809">
        <f>VLOOKUP(C87,'Warehouse Order &amp; Sales Handlin'!$B$2:$K$141,10,0)</f>
        <v>1108.94288</v>
      </c>
      <c r="AA87" s="809">
        <f>VLOOKUP(C87,'Freight Cost'!$AR$2:$AS$141,2,0)</f>
        <v>19828.8</v>
      </c>
      <c r="AB87" s="528">
        <f>(AR87/VLOOKUP(A87,'Combined Scenario II - CI'!$A$176:$F$185,6,0))*VLOOKUP(A87,'Combined Scenario II - CI'!$A$162:$V$171,22,0)</f>
        <v>644.4330063</v>
      </c>
      <c r="AC87" s="809">
        <f t="shared" si="15"/>
        <v>27340.73723</v>
      </c>
      <c r="AD87" s="809">
        <f t="shared" si="16"/>
        <v>2.380187452</v>
      </c>
      <c r="AE87" s="809">
        <f t="shared" si="17"/>
        <v>8.235566487</v>
      </c>
      <c r="AF87" s="809">
        <f t="shared" si="18"/>
        <v>94600.30513</v>
      </c>
      <c r="AG87" s="809">
        <f t="shared" si="19"/>
        <v>434861.5624</v>
      </c>
      <c r="AH87" s="809">
        <f t="shared" si="20"/>
        <v>70686.86765</v>
      </c>
      <c r="AI87" s="809">
        <f t="shared" ref="AI87:AJ87" si="218">AH87/H87</f>
        <v>6.153747575</v>
      </c>
      <c r="AJ87" s="806">
        <f t="shared" si="218"/>
        <v>0.1398221485</v>
      </c>
      <c r="AK87" s="806" t="str">
        <f>VLOOKUP(C87,'ABC Analysis Results'!$A$2:$B$140,2,0)</f>
        <v>B</v>
      </c>
      <c r="AL87" s="806" t="str">
        <f>VLOOKUP(C87,'ABC Analysis Results'!$A$2:$C$140,3,0)</f>
        <v>C</v>
      </c>
      <c r="AM87" s="810" t="str">
        <f>VLOOKUP(C87,'Scenario III - Product Substitu'!$C$2:$W$111,21,0)</f>
        <v>K</v>
      </c>
      <c r="AN87" s="857">
        <f>SUMIF('Scenario III - Product Substitu'!$X$2:$X$111,C87,'Scenario III - Product Substitu'!$AG$2:$AG$111)</f>
        <v>0</v>
      </c>
      <c r="AO87" s="857">
        <f>SUMIF('Scenario III - Product Substitu'!$X$2:$X$111,C87,'Scenario III - Product Substitu'!$AH$2:$AH$111)</f>
        <v>0</v>
      </c>
      <c r="AP87" s="856">
        <f>SUMIF('Scenario III - Product Substitu'!$X$2:$X$111,C87,'Scenario III - Product Substitu'!$AI$2:$AI$111)</f>
        <v>0</v>
      </c>
      <c r="AQ87" s="856">
        <f t="shared" si="22"/>
        <v>11486.8</v>
      </c>
      <c r="AR87" s="856">
        <f t="shared" si="23"/>
        <v>11486.8</v>
      </c>
      <c r="AS87" s="856">
        <f t="shared" si="24"/>
        <v>11486.8</v>
      </c>
      <c r="AT87" s="717">
        <f t="shared" si="25"/>
        <v>505548.43</v>
      </c>
      <c r="AU87" s="717">
        <f t="shared" si="26"/>
        <v>505548.43</v>
      </c>
      <c r="AV87" s="717">
        <f t="shared" si="27"/>
        <v>505548.43</v>
      </c>
      <c r="AW87" s="717">
        <f t="shared" si="28"/>
        <v>312920.52</v>
      </c>
      <c r="AX87" s="717">
        <f t="shared" si="29"/>
        <v>312920.52</v>
      </c>
      <c r="AY87" s="717">
        <f t="shared" si="30"/>
        <v>312920.52</v>
      </c>
      <c r="AZ87" s="717">
        <f t="shared" si="31"/>
        <v>27340.73723</v>
      </c>
      <c r="BA87" s="717">
        <f t="shared" si="32"/>
        <v>27340.73723</v>
      </c>
      <c r="BB87" s="717">
        <f t="shared" si="33"/>
        <v>27340.73723</v>
      </c>
      <c r="BC87" s="717">
        <f>(AW87/$AW$88)*'Combined Scenario II - CI'!$D$204</f>
        <v>101801.1115</v>
      </c>
      <c r="BD87" s="717">
        <f>(AX87/$AX$88)*'Combined Scenario II - CI'!$D$204</f>
        <v>102803.2268</v>
      </c>
      <c r="BE87" s="717">
        <f>(AY87/$AY$88)*'Combined Scenario II - CI'!$D$204</f>
        <v>103815.9038</v>
      </c>
      <c r="BF87" s="717">
        <f>(AT87/$AT$88)*'Combined Scenario II - CI'!$D$213</f>
        <v>128176.4646</v>
      </c>
      <c r="BG87" s="717">
        <f>(AU87/$AU$88)*'Cost Distribution'!$B$22</f>
        <v>129626.2037</v>
      </c>
      <c r="BH87" s="717">
        <f>(AV87/$AV$88)*'Cost Distribution'!$B$22</f>
        <v>131091.8421</v>
      </c>
    </row>
    <row r="88" ht="14.25" customHeight="1">
      <c r="A88" s="127"/>
      <c r="B88" s="127"/>
      <c r="C88" s="127"/>
      <c r="D88" s="127"/>
      <c r="E88" s="127"/>
      <c r="F88" s="127"/>
      <c r="G88" s="127"/>
      <c r="H88" s="127"/>
      <c r="I88" s="127"/>
      <c r="J88" s="127"/>
      <c r="K88" s="127"/>
      <c r="L88" s="132"/>
      <c r="M88" s="259">
        <f t="shared" ref="M88:N88" si="219">SUM(M2:M87)</f>
        <v>4485484.752</v>
      </c>
      <c r="N88" s="259">
        <f t="shared" si="219"/>
        <v>1398.983509</v>
      </c>
      <c r="O88" s="127"/>
      <c r="P88" s="127"/>
      <c r="Q88" s="534">
        <f>SUM(Q2:Q87)</f>
        <v>19599806.82</v>
      </c>
      <c r="R88" s="127"/>
      <c r="S88" s="127"/>
      <c r="T88" s="534">
        <f t="shared" ref="T88:U88" si="220">SUM(T2:T87)</f>
        <v>15114322.07</v>
      </c>
      <c r="U88" s="534">
        <f t="shared" si="220"/>
        <v>7171.112716</v>
      </c>
      <c r="V88" s="127"/>
      <c r="W88" s="535">
        <f t="shared" ref="W88:AJ88" si="221">SUM(W2:W87)</f>
        <v>2997885.882</v>
      </c>
      <c r="X88" s="536">
        <f t="shared" si="221"/>
        <v>787120.2225</v>
      </c>
      <c r="Y88" s="536">
        <f t="shared" si="221"/>
        <v>341605.1827</v>
      </c>
      <c r="Z88" s="536">
        <f t="shared" si="221"/>
        <v>85084.08092</v>
      </c>
      <c r="AA88" s="536">
        <f t="shared" si="221"/>
        <v>1654779.456</v>
      </c>
      <c r="AB88" s="536">
        <f t="shared" si="221"/>
        <v>275491.9256</v>
      </c>
      <c r="AC88" s="536">
        <f t="shared" si="221"/>
        <v>3144080.868</v>
      </c>
      <c r="AD88" s="536">
        <f t="shared" si="221"/>
        <v>1648.616649</v>
      </c>
      <c r="AE88" s="536">
        <f t="shared" si="221"/>
        <v>1397.867617</v>
      </c>
      <c r="AF88" s="536">
        <f t="shared" si="221"/>
        <v>4479687.231</v>
      </c>
      <c r="AG88" s="536">
        <f t="shared" si="221"/>
        <v>22458800.22</v>
      </c>
      <c r="AH88" s="536">
        <f t="shared" si="221"/>
        <v>11976038.72</v>
      </c>
      <c r="AI88" s="536">
        <f t="shared" si="221"/>
        <v>5523.611959</v>
      </c>
      <c r="AJ88" s="537">
        <f t="shared" si="221"/>
        <v>31.15568995</v>
      </c>
      <c r="AK88" s="536"/>
      <c r="AL88" s="536"/>
      <c r="AM88" s="1435" t="s">
        <v>1139</v>
      </c>
      <c r="AN88" s="858">
        <f t="shared" ref="AN88:BH88" si="222">SUM(AN2:AN87)</f>
        <v>18706.39064</v>
      </c>
      <c r="AO88" s="858">
        <f t="shared" si="222"/>
        <v>14432.55662</v>
      </c>
      <c r="AP88" s="858">
        <f t="shared" si="222"/>
        <v>10201.0298</v>
      </c>
      <c r="AQ88" s="858">
        <f t="shared" si="222"/>
        <v>403892.7274</v>
      </c>
      <c r="AR88" s="858">
        <f t="shared" si="222"/>
        <v>399618.8934</v>
      </c>
      <c r="AS88" s="858">
        <f t="shared" si="222"/>
        <v>395387.3666</v>
      </c>
      <c r="AT88" s="859">
        <f t="shared" si="222"/>
        <v>36213755.47</v>
      </c>
      <c r="AU88" s="859">
        <f t="shared" si="222"/>
        <v>35808740.93</v>
      </c>
      <c r="AV88" s="859">
        <f t="shared" si="222"/>
        <v>35408390.57</v>
      </c>
      <c r="AW88" s="859">
        <f t="shared" si="222"/>
        <v>15493480.79</v>
      </c>
      <c r="AX88" s="859">
        <f t="shared" si="222"/>
        <v>15342451.94</v>
      </c>
      <c r="AY88" s="859">
        <f t="shared" si="222"/>
        <v>15192793.28</v>
      </c>
      <c r="AZ88" s="859">
        <f t="shared" si="222"/>
        <v>3293174.705</v>
      </c>
      <c r="BA88" s="859">
        <f t="shared" si="222"/>
        <v>3259795.759</v>
      </c>
      <c r="BB88" s="859">
        <f t="shared" si="222"/>
        <v>3226636.867</v>
      </c>
      <c r="BC88" s="859">
        <f t="shared" si="222"/>
        <v>5040428.687</v>
      </c>
      <c r="BD88" s="859">
        <f t="shared" si="222"/>
        <v>5040428.687</v>
      </c>
      <c r="BE88" s="859">
        <f t="shared" si="222"/>
        <v>5040428.687</v>
      </c>
      <c r="BF88" s="859">
        <f t="shared" si="222"/>
        <v>9181615.192</v>
      </c>
      <c r="BG88" s="859">
        <f t="shared" si="222"/>
        <v>9181615.192</v>
      </c>
      <c r="BH88" s="859">
        <f t="shared" si="222"/>
        <v>9181615.192</v>
      </c>
    </row>
    <row r="89" ht="14.25" customHeight="1">
      <c r="G89" s="137"/>
      <c r="M89" s="178"/>
      <c r="N89" s="178"/>
      <c r="O89" s="178"/>
      <c r="X89" s="294"/>
      <c r="Y89" s="293"/>
      <c r="Z89" s="293"/>
      <c r="AA89" s="293"/>
      <c r="AB89" s="293"/>
      <c r="AC89" s="293"/>
      <c r="AD89" s="293"/>
      <c r="AE89" s="293"/>
      <c r="AF89" s="293"/>
      <c r="AG89" s="293"/>
      <c r="AH89" s="293"/>
      <c r="AI89" s="293"/>
      <c r="AJ89" s="293"/>
      <c r="AK89" s="293"/>
      <c r="AL89" s="293"/>
      <c r="AM89" s="293"/>
      <c r="AN89" s="293"/>
      <c r="AO89" s="730"/>
      <c r="AP89" s="293"/>
      <c r="AQ89" s="293"/>
      <c r="AR89" s="293"/>
      <c r="AS89" s="293"/>
      <c r="AT89" s="293"/>
      <c r="AU89" s="167"/>
      <c r="AV89" s="167"/>
      <c r="AW89" s="167"/>
      <c r="AX89" s="167"/>
      <c r="AY89" s="167"/>
      <c r="AZ89" s="167"/>
      <c r="BA89" s="167"/>
      <c r="BB89" s="167"/>
      <c r="BC89" s="167"/>
      <c r="BD89" s="167"/>
      <c r="BE89" s="167"/>
      <c r="BF89" s="167"/>
      <c r="BG89" s="167"/>
      <c r="BH89" s="167"/>
      <c r="BI89" s="167"/>
    </row>
    <row r="90" ht="14.25" customHeight="1">
      <c r="A90" s="538" t="s">
        <v>662</v>
      </c>
      <c r="M90" s="178"/>
      <c r="N90" s="178"/>
      <c r="O90" s="178"/>
      <c r="X90" s="292"/>
      <c r="Y90" s="293"/>
      <c r="Z90" s="293"/>
      <c r="AA90" s="293"/>
      <c r="AB90" s="293"/>
      <c r="AC90" s="293"/>
      <c r="AD90" s="293"/>
      <c r="AE90" s="293"/>
      <c r="AF90" s="293"/>
      <c r="AG90" s="293"/>
      <c r="AH90" s="293"/>
      <c r="AI90" s="293"/>
      <c r="AJ90" s="293"/>
      <c r="AK90" s="293"/>
      <c r="AL90" s="293"/>
      <c r="AM90" s="293"/>
      <c r="AN90" s="293"/>
      <c r="AO90" s="730"/>
      <c r="AP90" s="293"/>
      <c r="AQ90" s="293"/>
      <c r="AR90" s="293"/>
      <c r="AS90" s="293"/>
      <c r="AT90" s="293"/>
      <c r="AU90" s="167"/>
      <c r="AV90" s="167"/>
      <c r="AW90" s="167"/>
      <c r="AX90" s="167"/>
      <c r="AY90" s="167"/>
      <c r="AZ90" s="167"/>
      <c r="BA90" s="167"/>
      <c r="BB90" s="167"/>
      <c r="BC90" s="167"/>
      <c r="BD90" s="167"/>
      <c r="BE90" s="167"/>
      <c r="BF90" s="167"/>
      <c r="BG90" s="167"/>
      <c r="BH90" s="167"/>
      <c r="BI90" s="167"/>
    </row>
    <row r="91" ht="14.25" customHeight="1">
      <c r="A91" s="538">
        <v>1.0</v>
      </c>
      <c r="B91" s="538">
        <v>2.0</v>
      </c>
      <c r="C91" s="538">
        <v>3.0</v>
      </c>
      <c r="D91" s="538">
        <v>4.0</v>
      </c>
      <c r="E91" s="538">
        <v>5.0</v>
      </c>
      <c r="F91" s="538">
        <v>6.0</v>
      </c>
      <c r="G91" s="538">
        <v>7.0</v>
      </c>
      <c r="H91" s="538">
        <v>8.0</v>
      </c>
      <c r="I91" s="538"/>
      <c r="J91" s="538">
        <v>9.0</v>
      </c>
      <c r="K91" s="538">
        <v>10.0</v>
      </c>
      <c r="L91" s="538">
        <v>11.0</v>
      </c>
      <c r="M91" s="538">
        <v>12.0</v>
      </c>
      <c r="N91" s="538">
        <v>13.0</v>
      </c>
      <c r="O91" s="538">
        <v>14.0</v>
      </c>
      <c r="P91" s="538">
        <v>15.0</v>
      </c>
      <c r="Q91" s="538">
        <v>16.0</v>
      </c>
      <c r="R91" s="538">
        <v>17.0</v>
      </c>
      <c r="S91" s="538">
        <v>18.0</v>
      </c>
      <c r="T91" s="538">
        <v>19.0</v>
      </c>
      <c r="U91" s="538">
        <v>20.0</v>
      </c>
      <c r="V91" s="538">
        <v>21.0</v>
      </c>
      <c r="W91" s="538">
        <v>22.0</v>
      </c>
      <c r="X91" s="538">
        <v>23.0</v>
      </c>
      <c r="Y91" s="538">
        <v>24.0</v>
      </c>
      <c r="Z91" s="538">
        <v>25.0</v>
      </c>
      <c r="AA91" s="538">
        <v>26.0</v>
      </c>
      <c r="AB91" s="538">
        <v>27.0</v>
      </c>
      <c r="AC91" s="538">
        <v>28.0</v>
      </c>
      <c r="AD91" s="538">
        <v>29.0</v>
      </c>
      <c r="AE91" s="538">
        <v>30.0</v>
      </c>
      <c r="AF91" s="538">
        <v>31.0</v>
      </c>
      <c r="AG91" s="538">
        <v>32.0</v>
      </c>
      <c r="AH91" s="538">
        <v>33.0</v>
      </c>
      <c r="AI91" s="538">
        <v>34.0</v>
      </c>
      <c r="AJ91" s="538">
        <v>35.0</v>
      </c>
      <c r="AK91" s="538">
        <v>36.0</v>
      </c>
      <c r="AL91" s="538">
        <v>37.0</v>
      </c>
      <c r="AM91" s="538">
        <v>38.0</v>
      </c>
      <c r="AN91" s="538"/>
      <c r="AO91" s="860"/>
      <c r="AP91" s="538"/>
      <c r="AQ91" s="538"/>
      <c r="AR91" s="538"/>
      <c r="AS91" s="538"/>
      <c r="AT91" s="538"/>
      <c r="AU91" s="861"/>
      <c r="AV91" s="861"/>
      <c r="AW91" s="861"/>
      <c r="AX91" s="861"/>
      <c r="AY91" s="861"/>
      <c r="AZ91" s="861"/>
      <c r="BA91" s="861"/>
      <c r="BB91" s="861"/>
      <c r="BC91" s="861"/>
      <c r="BD91" s="861"/>
      <c r="BE91" s="861"/>
      <c r="BF91" s="861"/>
      <c r="BG91" s="861"/>
      <c r="BH91" s="861"/>
      <c r="BI91" s="861"/>
    </row>
    <row r="92" ht="14.25" customHeight="1">
      <c r="M92" s="178"/>
      <c r="N92" s="178"/>
      <c r="O92" s="178"/>
      <c r="X92" s="292"/>
      <c r="Y92" s="293"/>
      <c r="Z92" s="293"/>
      <c r="AA92" s="293"/>
      <c r="AB92" s="293"/>
      <c r="AC92" s="293"/>
      <c r="AD92" s="293"/>
      <c r="AE92" s="293"/>
      <c r="AF92" s="293"/>
      <c r="AG92" s="293"/>
      <c r="AH92" s="293"/>
      <c r="AI92" s="293"/>
      <c r="AJ92" s="293"/>
      <c r="AK92" s="293"/>
      <c r="AL92" s="293"/>
      <c r="AM92" s="293"/>
      <c r="AN92" s="293"/>
      <c r="AO92" s="730"/>
      <c r="AP92" s="293"/>
      <c r="AQ92" s="293"/>
      <c r="AR92" s="293"/>
      <c r="AS92" s="293"/>
      <c r="AT92" s="293"/>
      <c r="AU92" s="167"/>
      <c r="AV92" s="167"/>
      <c r="AW92" s="167"/>
      <c r="AX92" s="167"/>
      <c r="AY92" s="167"/>
      <c r="AZ92" s="167"/>
      <c r="BA92" s="167"/>
      <c r="BB92" s="167"/>
      <c r="BC92" s="167"/>
      <c r="BD92" s="167"/>
      <c r="BE92" s="167"/>
      <c r="BF92" s="167"/>
      <c r="BG92" s="167"/>
      <c r="BH92" s="167"/>
      <c r="BI92" s="167"/>
    </row>
    <row r="93" ht="14.25" customHeight="1">
      <c r="M93" s="178"/>
      <c r="N93" s="178"/>
      <c r="O93" s="178"/>
      <c r="X93" s="292"/>
      <c r="Y93" s="293"/>
      <c r="Z93" s="293"/>
      <c r="AA93" s="293"/>
      <c r="AB93" s="293"/>
      <c r="AC93" s="293"/>
      <c r="AD93" s="293"/>
      <c r="AE93" s="293"/>
      <c r="AF93" s="293"/>
      <c r="AG93" s="293"/>
      <c r="AH93" s="293"/>
      <c r="AI93" s="293"/>
      <c r="AJ93" s="293"/>
      <c r="AK93" s="293"/>
      <c r="AL93" s="293"/>
      <c r="AM93" s="293"/>
      <c r="AN93" s="293"/>
      <c r="AO93" s="730"/>
      <c r="AP93" s="293"/>
      <c r="AQ93" s="293"/>
      <c r="AR93" s="293"/>
      <c r="AS93" s="293"/>
      <c r="AT93" s="293"/>
      <c r="AU93" s="167"/>
      <c r="AV93" s="167"/>
      <c r="AW93" s="167"/>
      <c r="AX93" s="167"/>
      <c r="AY93" s="167"/>
      <c r="AZ93" s="167"/>
      <c r="BA93" s="167"/>
      <c r="BB93" s="167"/>
      <c r="BC93" s="167"/>
      <c r="BD93" s="167"/>
      <c r="BE93" s="167"/>
      <c r="BF93" s="167"/>
      <c r="BG93" s="167"/>
      <c r="BH93" s="167"/>
      <c r="BI93" s="167"/>
    </row>
    <row r="94" ht="14.25" customHeight="1">
      <c r="J94" s="862"/>
      <c r="K94" s="862"/>
      <c r="L94" s="863"/>
      <c r="N94" s="864"/>
      <c r="P94" s="865"/>
      <c r="X94" s="866" t="s">
        <v>76</v>
      </c>
      <c r="Y94" s="867" t="s">
        <v>799</v>
      </c>
      <c r="Z94" s="868" t="s">
        <v>789</v>
      </c>
      <c r="AA94" s="869" t="s">
        <v>661</v>
      </c>
      <c r="AB94" s="293"/>
      <c r="AC94" s="293"/>
      <c r="AD94" s="293"/>
      <c r="AE94" s="293"/>
      <c r="AF94" s="293"/>
      <c r="AG94" s="293"/>
      <c r="AH94" s="293"/>
      <c r="AI94" s="293"/>
      <c r="AJ94" s="293"/>
      <c r="AK94" s="293"/>
      <c r="AL94" s="293"/>
      <c r="AM94" s="293"/>
      <c r="AN94" s="293"/>
      <c r="AO94" s="730"/>
      <c r="AP94" s="293"/>
      <c r="AQ94" s="293"/>
      <c r="AR94" s="293"/>
      <c r="AS94" s="293"/>
      <c r="AT94" s="293"/>
      <c r="AU94" s="167"/>
      <c r="AV94" s="167"/>
      <c r="AW94" s="167"/>
      <c r="AX94" s="167"/>
      <c r="AY94" s="167"/>
      <c r="AZ94" s="167"/>
      <c r="BA94" s="167"/>
      <c r="BB94" s="167"/>
      <c r="BC94" s="167"/>
      <c r="BD94" s="167"/>
      <c r="BE94" s="167"/>
      <c r="BF94" s="167"/>
      <c r="BG94" s="167"/>
      <c r="BH94" s="167"/>
      <c r="BI94" s="167"/>
    </row>
    <row r="95" ht="14.25" customHeight="1">
      <c r="D95" s="733" t="s">
        <v>767</v>
      </c>
      <c r="E95" s="734" t="s">
        <v>768</v>
      </c>
      <c r="F95" s="735" t="s">
        <v>769</v>
      </c>
      <c r="G95" s="736" t="s">
        <v>770</v>
      </c>
      <c r="H95" s="737" t="s">
        <v>771</v>
      </c>
      <c r="I95" s="870"/>
      <c r="J95" s="862"/>
      <c r="K95" s="862"/>
      <c r="L95" s="863"/>
      <c r="M95" s="864"/>
      <c r="N95" s="1436"/>
      <c r="O95" s="1437"/>
      <c r="P95" s="865"/>
      <c r="Q95" s="865"/>
      <c r="S95" s="157"/>
      <c r="T95" s="157"/>
      <c r="X95" s="270">
        <v>1811106.0</v>
      </c>
      <c r="Y95" s="274" t="s">
        <v>554</v>
      </c>
      <c r="Z95" s="166">
        <f t="shared" ref="Z95:Z180" si="224">VLOOKUP(X95,$C$2:$AJ$87,34,0)</f>
        <v>-0.01327945619</v>
      </c>
      <c r="AA95" s="877" t="str">
        <f t="shared" ref="AA95:AA180" si="225">VLOOKUP(X95,$C$2:$AL$87,36,0)</f>
        <v>C</v>
      </c>
      <c r="AB95" s="293"/>
      <c r="AC95" s="293"/>
      <c r="AD95" s="293"/>
      <c r="AE95" s="293"/>
      <c r="AF95" s="293"/>
      <c r="AG95" s="293"/>
      <c r="AH95" s="293"/>
      <c r="AI95" s="293"/>
      <c r="AJ95" s="293"/>
      <c r="AK95" s="293"/>
      <c r="AL95" s="293"/>
      <c r="AM95" s="293"/>
      <c r="AN95" s="293"/>
      <c r="AO95" s="730"/>
      <c r="AP95" s="293"/>
      <c r="AQ95" s="293"/>
      <c r="AR95" s="293"/>
      <c r="AS95" s="293"/>
      <c r="AT95" s="293"/>
      <c r="AU95" s="167"/>
      <c r="AV95" s="167"/>
      <c r="AW95" s="167"/>
      <c r="AX95" s="167"/>
      <c r="AY95" s="167"/>
      <c r="AZ95" s="167"/>
      <c r="BA95" s="167"/>
      <c r="BB95" s="167"/>
      <c r="BC95" s="167"/>
      <c r="BD95" s="167"/>
      <c r="BE95" s="167"/>
      <c r="BF95" s="167"/>
      <c r="BG95" s="167"/>
      <c r="BH95" s="167"/>
      <c r="BI95" s="167"/>
    </row>
    <row r="96" ht="14.25" customHeight="1">
      <c r="D96" s="738" t="s">
        <v>772</v>
      </c>
      <c r="E96" s="739">
        <f t="shared" ref="E96:G96" si="223">AT88</f>
        <v>36213755.47</v>
      </c>
      <c r="F96" s="740">
        <f t="shared" si="223"/>
        <v>35808740.93</v>
      </c>
      <c r="G96" s="741">
        <f t="shared" si="223"/>
        <v>35408390.57</v>
      </c>
      <c r="H96" s="742">
        <f>'Cost Distribution'!B4</f>
        <v>38633346.5</v>
      </c>
      <c r="L96" s="1438"/>
      <c r="M96" s="1439"/>
      <c r="N96" s="1440"/>
      <c r="O96" s="1441"/>
      <c r="P96" s="883"/>
      <c r="Q96" s="883"/>
      <c r="S96" s="157"/>
      <c r="X96" s="270">
        <v>1811033.0</v>
      </c>
      <c r="Y96" s="274" t="s">
        <v>152</v>
      </c>
      <c r="Z96" s="166">
        <f t="shared" si="224"/>
        <v>-0.03433176317</v>
      </c>
      <c r="AA96" s="877" t="str">
        <f t="shared" si="225"/>
        <v>C</v>
      </c>
      <c r="AB96" s="293"/>
      <c r="AC96" s="293"/>
      <c r="AD96" s="293"/>
      <c r="AE96" s="293"/>
      <c r="AF96" s="293"/>
      <c r="AG96" s="293"/>
      <c r="AH96" s="293"/>
      <c r="AI96" s="293"/>
      <c r="AJ96" s="293"/>
      <c r="AK96" s="293"/>
      <c r="AL96" s="293"/>
      <c r="AM96" s="293"/>
      <c r="AN96" s="293"/>
      <c r="AO96" s="730"/>
      <c r="AP96" s="293"/>
      <c r="AQ96" s="293"/>
      <c r="AR96" s="293"/>
      <c r="AS96" s="293"/>
      <c r="AT96" s="293"/>
      <c r="AU96" s="167"/>
      <c r="AV96" s="167"/>
      <c r="AW96" s="167"/>
      <c r="AX96" s="167"/>
      <c r="AY96" s="167"/>
      <c r="AZ96" s="167"/>
      <c r="BA96" s="167"/>
      <c r="BB96" s="167"/>
      <c r="BC96" s="167"/>
      <c r="BD96" s="167"/>
      <c r="BE96" s="167"/>
      <c r="BF96" s="167"/>
      <c r="BG96" s="167"/>
      <c r="BH96" s="167"/>
      <c r="BI96" s="167"/>
    </row>
    <row r="97" ht="14.25" customHeight="1">
      <c r="D97" s="738" t="s">
        <v>773</v>
      </c>
      <c r="E97" s="739">
        <f>E96-H96</f>
        <v>-2419591.023</v>
      </c>
      <c r="F97" s="740">
        <f>F96-H96</f>
        <v>-2824605.563</v>
      </c>
      <c r="G97" s="741">
        <f>G96-H96</f>
        <v>-3224955.925</v>
      </c>
      <c r="H97" s="746" t="s">
        <v>774</v>
      </c>
      <c r="I97" s="354"/>
      <c r="L97" s="1438"/>
      <c r="M97" s="1439"/>
      <c r="N97" s="1440"/>
      <c r="O97" s="1441"/>
      <c r="P97" s="883"/>
      <c r="Q97" s="883"/>
      <c r="S97" s="157"/>
      <c r="X97" s="270">
        <v>1811017.0</v>
      </c>
      <c r="Y97" s="274" t="s">
        <v>129</v>
      </c>
      <c r="Z97" s="166">
        <f t="shared" si="224"/>
        <v>-0.006823617985</v>
      </c>
      <c r="AA97" s="877" t="str">
        <f t="shared" si="225"/>
        <v>C</v>
      </c>
      <c r="AB97" s="293"/>
      <c r="AC97" s="293"/>
      <c r="AD97" s="293"/>
      <c r="AE97" s="293"/>
      <c r="AF97" s="293"/>
      <c r="AG97" s="293"/>
      <c r="AH97" s="293"/>
      <c r="AI97" s="293"/>
      <c r="AJ97" s="293"/>
      <c r="AK97" s="293"/>
      <c r="AL97" s="293"/>
      <c r="AM97" s="293"/>
      <c r="AN97" s="293"/>
      <c r="AO97" s="730"/>
      <c r="AP97" s="293"/>
      <c r="AQ97" s="293"/>
      <c r="AR97" s="293"/>
      <c r="AS97" s="293"/>
      <c r="AT97" s="293"/>
      <c r="AU97" s="167"/>
      <c r="AV97" s="167"/>
      <c r="AW97" s="167"/>
      <c r="AX97" s="167"/>
      <c r="AY97" s="167"/>
      <c r="AZ97" s="167"/>
      <c r="BA97" s="167"/>
      <c r="BB97" s="167"/>
      <c r="BC97" s="167"/>
      <c r="BD97" s="167"/>
      <c r="BE97" s="167"/>
      <c r="BF97" s="167"/>
      <c r="BG97" s="167"/>
      <c r="BH97" s="167"/>
      <c r="BI97" s="167"/>
    </row>
    <row r="98" ht="14.25" customHeight="1">
      <c r="D98" s="738" t="s">
        <v>775</v>
      </c>
      <c r="E98" s="739">
        <f t="shared" ref="E98:G98" si="226">AW88</f>
        <v>15493480.79</v>
      </c>
      <c r="F98" s="740">
        <f t="shared" si="226"/>
        <v>15342451.94</v>
      </c>
      <c r="G98" s="741">
        <f t="shared" si="226"/>
        <v>15192793.28</v>
      </c>
      <c r="H98" s="742">
        <f>'Cost Distribution'!B11</f>
        <v>17596894.24</v>
      </c>
      <c r="I98" s="354"/>
      <c r="L98" s="1440"/>
      <c r="M98" s="1440"/>
      <c r="N98" s="1439"/>
      <c r="O98" s="1441"/>
      <c r="P98" s="883"/>
      <c r="Q98" s="883"/>
      <c r="S98" s="157"/>
      <c r="X98" s="270">
        <v>1811022.0</v>
      </c>
      <c r="Y98" s="274" t="s">
        <v>138</v>
      </c>
      <c r="Z98" s="166">
        <f t="shared" si="224"/>
        <v>0.02172931163</v>
      </c>
      <c r="AA98" s="877" t="str">
        <f t="shared" si="225"/>
        <v>C</v>
      </c>
      <c r="AB98" s="293"/>
      <c r="AC98" s="293"/>
      <c r="AD98" s="293"/>
      <c r="AE98" s="293"/>
      <c r="AF98" s="293"/>
      <c r="AG98" s="293"/>
      <c r="AH98" s="293"/>
      <c r="AI98" s="293"/>
      <c r="AJ98" s="293"/>
      <c r="AK98" s="293"/>
      <c r="AL98" s="293"/>
      <c r="AM98" s="293"/>
      <c r="AN98" s="293"/>
      <c r="AO98" s="730"/>
      <c r="AP98" s="293"/>
      <c r="AQ98" s="293"/>
      <c r="AR98" s="293"/>
      <c r="AS98" s="293"/>
      <c r="AT98" s="293"/>
      <c r="AU98" s="167"/>
      <c r="AV98" s="167"/>
      <c r="AW98" s="167"/>
      <c r="AX98" s="167"/>
      <c r="AY98" s="167"/>
      <c r="AZ98" s="167"/>
      <c r="BA98" s="167"/>
      <c r="BB98" s="167"/>
      <c r="BC98" s="167"/>
      <c r="BD98" s="167"/>
      <c r="BE98" s="167"/>
      <c r="BF98" s="167"/>
      <c r="BG98" s="167"/>
      <c r="BH98" s="167"/>
      <c r="BI98" s="167"/>
    </row>
    <row r="99" ht="14.25" customHeight="1">
      <c r="D99" s="738" t="s">
        <v>682</v>
      </c>
      <c r="E99" s="739">
        <f t="shared" ref="E99:G99" si="227">AZ88</f>
        <v>3293174.705</v>
      </c>
      <c r="F99" s="740">
        <f t="shared" si="227"/>
        <v>3259795.759</v>
      </c>
      <c r="G99" s="741">
        <f t="shared" si="227"/>
        <v>3226636.867</v>
      </c>
      <c r="H99" s="742">
        <f>'Cost Distribution'!B10</f>
        <v>4380423.166</v>
      </c>
      <c r="L99" s="1438"/>
      <c r="M99" s="1439"/>
      <c r="N99" s="1440"/>
      <c r="O99" s="1441"/>
      <c r="P99" s="883"/>
      <c r="Q99" s="883"/>
      <c r="S99" s="157"/>
      <c r="X99" s="270">
        <v>1811116.0</v>
      </c>
      <c r="Y99" s="274" t="s">
        <v>288</v>
      </c>
      <c r="Z99" s="166">
        <f t="shared" si="224"/>
        <v>0.05953342982</v>
      </c>
      <c r="AA99" s="877" t="str">
        <f t="shared" si="225"/>
        <v>C</v>
      </c>
      <c r="AB99" s="293"/>
      <c r="AC99" s="293"/>
      <c r="AD99" s="293"/>
      <c r="AE99" s="293"/>
      <c r="AF99" s="293"/>
      <c r="AG99" s="293"/>
      <c r="AH99" s="293"/>
      <c r="AI99" s="293"/>
      <c r="AJ99" s="293"/>
      <c r="AK99" s="293"/>
      <c r="AL99" s="293"/>
      <c r="AM99" s="293"/>
      <c r="AN99" s="293"/>
      <c r="AO99" s="730"/>
      <c r="AP99" s="293"/>
      <c r="AQ99" s="293"/>
      <c r="AR99" s="293"/>
      <c r="AS99" s="293"/>
      <c r="AT99" s="293"/>
      <c r="AU99" s="167"/>
      <c r="AV99" s="167"/>
      <c r="AW99" s="167"/>
      <c r="AX99" s="167"/>
      <c r="AY99" s="167"/>
      <c r="AZ99" s="167"/>
      <c r="BA99" s="167"/>
      <c r="BB99" s="167"/>
      <c r="BC99" s="167"/>
      <c r="BD99" s="167"/>
      <c r="BE99" s="167"/>
      <c r="BF99" s="167"/>
      <c r="BG99" s="167"/>
      <c r="BH99" s="167"/>
      <c r="BI99" s="167"/>
    </row>
    <row r="100" ht="14.25" customHeight="1">
      <c r="D100" s="738" t="s">
        <v>776</v>
      </c>
      <c r="E100" s="739">
        <f>BC88+BF88</f>
        <v>14222043.88</v>
      </c>
      <c r="F100" s="740">
        <f t="shared" ref="F100:G100" si="228">E100</f>
        <v>14222043.88</v>
      </c>
      <c r="G100" s="741">
        <f t="shared" si="228"/>
        <v>14222043.88</v>
      </c>
      <c r="H100" s="742">
        <f>'Cost Distribution'!B21</f>
        <v>14008739</v>
      </c>
      <c r="L100" s="1438"/>
      <c r="M100" s="1439"/>
      <c r="N100" s="1440"/>
      <c r="O100" s="1441"/>
      <c r="P100" s="883"/>
      <c r="Q100" s="883"/>
      <c r="S100" s="157"/>
      <c r="X100" s="270">
        <v>1811068.0</v>
      </c>
      <c r="Y100" s="274" t="s">
        <v>195</v>
      </c>
      <c r="Z100" s="166">
        <f t="shared" si="224"/>
        <v>0.03006409548</v>
      </c>
      <c r="AA100" s="877" t="str">
        <f t="shared" si="225"/>
        <v>C</v>
      </c>
      <c r="AB100" s="293"/>
      <c r="AC100" s="293"/>
      <c r="AD100" s="293"/>
      <c r="AE100" s="293"/>
      <c r="AF100" s="293"/>
      <c r="AG100" s="293"/>
      <c r="AH100" s="293"/>
      <c r="AI100" s="293"/>
      <c r="AJ100" s="293"/>
      <c r="AK100" s="293"/>
      <c r="AL100" s="293"/>
      <c r="AM100" s="293"/>
      <c r="AN100" s="293"/>
      <c r="AO100" s="730"/>
      <c r="AP100" s="293"/>
      <c r="AQ100" s="293"/>
      <c r="AR100" s="293"/>
      <c r="AS100" s="293"/>
      <c r="AT100" s="293"/>
      <c r="AU100" s="167"/>
      <c r="AV100" s="167"/>
      <c r="AW100" s="167"/>
      <c r="AX100" s="167"/>
      <c r="AY100" s="167"/>
      <c r="AZ100" s="167"/>
      <c r="BA100" s="167"/>
      <c r="BB100" s="167"/>
      <c r="BC100" s="167"/>
      <c r="BD100" s="167"/>
      <c r="BE100" s="167"/>
      <c r="BF100" s="167"/>
      <c r="BG100" s="167"/>
      <c r="BH100" s="167"/>
      <c r="BI100" s="167"/>
    </row>
    <row r="101" ht="14.25" customHeight="1">
      <c r="D101" s="747" t="s">
        <v>777</v>
      </c>
      <c r="E101" s="748">
        <f t="shared" ref="E101:G101" si="229">E98+E99+E100</f>
        <v>33008699.37</v>
      </c>
      <c r="F101" s="749">
        <f t="shared" si="229"/>
        <v>32824291.58</v>
      </c>
      <c r="G101" s="750">
        <f t="shared" si="229"/>
        <v>32641474.02</v>
      </c>
      <c r="H101" s="751">
        <f>H100+H99+H98</f>
        <v>35986056.41</v>
      </c>
      <c r="L101" s="1439"/>
      <c r="M101" s="1440"/>
      <c r="N101" s="1439"/>
      <c r="O101" s="1441"/>
      <c r="P101" s="883"/>
      <c r="Q101" s="883"/>
      <c r="S101" s="157"/>
      <c r="X101" s="270">
        <v>1811131.0</v>
      </c>
      <c r="Y101" s="274" t="s">
        <v>307</v>
      </c>
      <c r="Z101" s="166">
        <f t="shared" si="224"/>
        <v>0.06449201704</v>
      </c>
      <c r="AA101" s="877" t="str">
        <f t="shared" si="225"/>
        <v>C</v>
      </c>
      <c r="AB101" s="293"/>
      <c r="AC101" s="887"/>
      <c r="AD101" s="293"/>
      <c r="AE101" s="293"/>
      <c r="AF101" s="293"/>
      <c r="AG101" s="293"/>
      <c r="AH101" s="293"/>
      <c r="AI101" s="293"/>
      <c r="AJ101" s="293"/>
      <c r="AK101" s="293"/>
      <c r="AL101" s="293"/>
      <c r="AM101" s="293"/>
      <c r="AN101" s="293"/>
      <c r="AO101" s="730"/>
      <c r="AP101" s="293"/>
      <c r="AQ101" s="293"/>
      <c r="AR101" s="293"/>
      <c r="AS101" s="293"/>
      <c r="AT101" s="293"/>
      <c r="AU101" s="167"/>
      <c r="AV101" s="167"/>
      <c r="AW101" s="167"/>
      <c r="AX101" s="167"/>
      <c r="AY101" s="167"/>
      <c r="AZ101" s="167"/>
      <c r="BA101" s="167"/>
      <c r="BB101" s="167"/>
      <c r="BC101" s="167"/>
      <c r="BD101" s="167"/>
      <c r="BE101" s="167"/>
      <c r="BF101" s="167"/>
      <c r="BG101" s="167"/>
      <c r="BH101" s="167"/>
      <c r="BI101" s="167"/>
    </row>
    <row r="102" ht="14.25" customHeight="1">
      <c r="D102" s="738" t="s">
        <v>504</v>
      </c>
      <c r="E102" s="739">
        <f t="shared" ref="E102:H102" si="230">E96-E101</f>
        <v>3205056.101</v>
      </c>
      <c r="F102" s="740">
        <f t="shared" si="230"/>
        <v>2984449.358</v>
      </c>
      <c r="G102" s="741">
        <f t="shared" si="230"/>
        <v>2766916.551</v>
      </c>
      <c r="H102" s="742">
        <f t="shared" si="230"/>
        <v>2647290.082</v>
      </c>
      <c r="L102" s="1438"/>
      <c r="M102" s="1439"/>
      <c r="N102" s="1440"/>
      <c r="O102" s="1441"/>
      <c r="P102" s="883"/>
      <c r="Q102" s="883"/>
      <c r="S102" s="157"/>
      <c r="X102" s="270">
        <v>1811032.0</v>
      </c>
      <c r="Y102" s="274" t="s">
        <v>151</v>
      </c>
      <c r="Z102" s="166">
        <f t="shared" si="224"/>
        <v>0.07746958125</v>
      </c>
      <c r="AA102" s="877" t="str">
        <f t="shared" si="225"/>
        <v>C</v>
      </c>
      <c r="AB102" s="293"/>
      <c r="AC102" s="293"/>
      <c r="AD102" s="293"/>
      <c r="AE102" s="293"/>
      <c r="AF102" s="293"/>
      <c r="AG102" s="293"/>
      <c r="AH102" s="293"/>
      <c r="AI102" s="293"/>
      <c r="AJ102" s="293"/>
      <c r="AK102" s="293"/>
      <c r="AL102" s="293"/>
      <c r="AM102" s="293"/>
      <c r="AN102" s="293"/>
      <c r="AO102" s="730"/>
      <c r="AP102" s="293"/>
      <c r="AQ102" s="293"/>
      <c r="AR102" s="293"/>
      <c r="AS102" s="293"/>
      <c r="AT102" s="293"/>
      <c r="AU102" s="167"/>
      <c r="AV102" s="167"/>
      <c r="AW102" s="167"/>
      <c r="AX102" s="167"/>
      <c r="AY102" s="167"/>
      <c r="AZ102" s="167"/>
      <c r="BA102" s="167"/>
      <c r="BB102" s="167"/>
      <c r="BC102" s="167"/>
      <c r="BD102" s="167"/>
      <c r="BE102" s="167"/>
      <c r="BF102" s="167"/>
      <c r="BG102" s="167"/>
      <c r="BH102" s="167"/>
      <c r="BI102" s="167"/>
    </row>
    <row r="103" ht="14.25" customHeight="1">
      <c r="D103" s="752" t="s">
        <v>778</v>
      </c>
      <c r="E103" s="753">
        <f t="shared" ref="E103:H103" si="231">E102/E96</f>
        <v>0.08850383119</v>
      </c>
      <c r="F103" s="754">
        <f t="shared" si="231"/>
        <v>0.0833441579</v>
      </c>
      <c r="G103" s="755">
        <f t="shared" si="231"/>
        <v>0.07814296289</v>
      </c>
      <c r="H103" s="756">
        <f t="shared" si="231"/>
        <v>0.06852344729</v>
      </c>
      <c r="L103" s="1438"/>
      <c r="M103" s="1439"/>
      <c r="N103" s="1440"/>
      <c r="O103" s="1441"/>
      <c r="P103" s="883"/>
      <c r="Q103" s="883"/>
      <c r="S103" s="157"/>
      <c r="X103" s="270">
        <v>1811001.0</v>
      </c>
      <c r="Y103" s="274" t="s">
        <v>97</v>
      </c>
      <c r="Z103" s="166">
        <f t="shared" si="224"/>
        <v>0.1020838221</v>
      </c>
      <c r="AA103" s="877" t="str">
        <f t="shared" si="225"/>
        <v>C</v>
      </c>
      <c r="AB103" s="293"/>
      <c r="AC103" s="293"/>
      <c r="AD103" s="293"/>
      <c r="AE103" s="293"/>
      <c r="AF103" s="293"/>
      <c r="AG103" s="293"/>
      <c r="AH103" s="293"/>
      <c r="AI103" s="293"/>
      <c r="AJ103" s="293"/>
      <c r="AK103" s="293"/>
      <c r="AL103" s="293"/>
      <c r="AM103" s="293"/>
      <c r="AN103" s="293"/>
      <c r="AO103" s="730"/>
      <c r="AP103" s="293"/>
      <c r="AQ103" s="293"/>
      <c r="AR103" s="293"/>
      <c r="AS103" s="293"/>
      <c r="AT103" s="293"/>
      <c r="AU103" s="167"/>
      <c r="AV103" s="167"/>
      <c r="AW103" s="167"/>
      <c r="AX103" s="167"/>
      <c r="AY103" s="167"/>
      <c r="AZ103" s="167"/>
      <c r="BA103" s="167"/>
      <c r="BB103" s="167"/>
      <c r="BC103" s="167"/>
      <c r="BD103" s="167"/>
      <c r="BE103" s="167"/>
      <c r="BF103" s="167"/>
      <c r="BG103" s="167"/>
      <c r="BH103" s="167"/>
      <c r="BI103" s="167"/>
    </row>
    <row r="104" ht="14.25" customHeight="1">
      <c r="D104" s="752" t="s">
        <v>779</v>
      </c>
      <c r="E104" s="753">
        <f>(E103/H103)-1</f>
        <v>0.2915846281</v>
      </c>
      <c r="F104" s="754">
        <f>F103/H103-1</f>
        <v>0.2162867046</v>
      </c>
      <c r="G104" s="755">
        <f>G103/H103-1</f>
        <v>0.1403828322</v>
      </c>
      <c r="H104" s="828"/>
      <c r="L104" s="1440"/>
      <c r="M104" s="1439"/>
      <c r="N104" s="1439"/>
      <c r="O104" s="1441"/>
      <c r="P104" s="883"/>
      <c r="Q104" s="883"/>
      <c r="S104" s="157"/>
      <c r="X104" s="270">
        <v>1811136.0</v>
      </c>
      <c r="Y104" s="274" t="s">
        <v>316</v>
      </c>
      <c r="Z104" s="166">
        <f t="shared" si="224"/>
        <v>0.111310383</v>
      </c>
      <c r="AA104" s="877" t="str">
        <f t="shared" si="225"/>
        <v>C</v>
      </c>
      <c r="AB104" s="293"/>
      <c r="AC104" s="293"/>
      <c r="AD104" s="293"/>
      <c r="AE104" s="293"/>
      <c r="AF104" s="293"/>
      <c r="AG104" s="293"/>
      <c r="AH104" s="293"/>
      <c r="AI104" s="293"/>
      <c r="AJ104" s="293"/>
      <c r="AK104" s="293"/>
      <c r="AL104" s="293"/>
      <c r="AM104" s="293"/>
      <c r="AN104" s="293"/>
      <c r="AO104" s="730"/>
      <c r="AP104" s="293"/>
      <c r="AQ104" s="293"/>
      <c r="AR104" s="293"/>
      <c r="AS104" s="293"/>
      <c r="AT104" s="293"/>
      <c r="AU104" s="167"/>
      <c r="AV104" s="167"/>
      <c r="AW104" s="167"/>
      <c r="AX104" s="167"/>
      <c r="AY104" s="167"/>
      <c r="AZ104" s="167"/>
      <c r="BA104" s="167"/>
      <c r="BB104" s="167"/>
      <c r="BC104" s="167"/>
      <c r="BD104" s="167"/>
      <c r="BE104" s="167"/>
      <c r="BF104" s="167"/>
      <c r="BG104" s="167"/>
      <c r="BH104" s="167"/>
      <c r="BI104" s="167"/>
    </row>
    <row r="105" ht="14.25" customHeight="1">
      <c r="D105" s="146"/>
      <c r="E105" s="146"/>
      <c r="F105" s="146"/>
      <c r="G105" s="146"/>
      <c r="H105" s="146"/>
      <c r="L105" s="1438"/>
      <c r="M105" s="1439"/>
      <c r="N105" s="1440"/>
      <c r="O105" s="1441"/>
      <c r="P105" s="883"/>
      <c r="Q105" s="883"/>
      <c r="S105" s="157"/>
      <c r="X105" s="270">
        <v>1811138.0</v>
      </c>
      <c r="Y105" s="274" t="s">
        <v>318</v>
      </c>
      <c r="Z105" s="166">
        <f t="shared" si="224"/>
        <v>0.1398221485</v>
      </c>
      <c r="AA105" s="877" t="str">
        <f t="shared" si="225"/>
        <v>C</v>
      </c>
      <c r="AB105" s="293"/>
      <c r="AC105" s="293"/>
      <c r="AD105" s="293"/>
      <c r="AE105" s="293"/>
      <c r="AF105" s="293"/>
      <c r="AG105" s="293"/>
      <c r="AH105" s="293"/>
      <c r="AI105" s="293"/>
      <c r="AJ105" s="293"/>
      <c r="AK105" s="293"/>
      <c r="AL105" s="293"/>
      <c r="AM105" s="293"/>
      <c r="AN105" s="293"/>
      <c r="AO105" s="730"/>
      <c r="AP105" s="293"/>
      <c r="AQ105" s="293"/>
      <c r="AR105" s="293"/>
      <c r="AS105" s="293"/>
      <c r="AT105" s="293"/>
      <c r="AU105" s="167"/>
      <c r="AV105" s="167"/>
      <c r="AW105" s="167"/>
      <c r="AX105" s="167"/>
      <c r="AY105" s="167"/>
      <c r="AZ105" s="167"/>
      <c r="BA105" s="167"/>
      <c r="BB105" s="167"/>
      <c r="BC105" s="167"/>
      <c r="BD105" s="167"/>
      <c r="BE105" s="167"/>
      <c r="BF105" s="167"/>
      <c r="BG105" s="167"/>
      <c r="BH105" s="167"/>
      <c r="BI105" s="167"/>
    </row>
    <row r="106" ht="14.25" customHeight="1">
      <c r="D106" s="146"/>
      <c r="E106" s="146"/>
      <c r="F106" s="146"/>
      <c r="G106" s="146"/>
      <c r="H106" s="146"/>
      <c r="I106" s="166"/>
      <c r="L106" s="1438"/>
      <c r="M106" s="1439"/>
      <c r="N106" s="1440"/>
      <c r="O106" s="1441"/>
      <c r="P106" s="883"/>
      <c r="Q106" s="883"/>
      <c r="S106" s="157"/>
      <c r="X106" s="270">
        <v>1811058.0</v>
      </c>
      <c r="Y106" s="274" t="s">
        <v>182</v>
      </c>
      <c r="Z106" s="166">
        <f t="shared" si="224"/>
        <v>0.2393257305</v>
      </c>
      <c r="AA106" s="877" t="str">
        <f t="shared" si="225"/>
        <v>C</v>
      </c>
      <c r="AB106" s="293"/>
      <c r="AC106" s="293"/>
      <c r="AD106" s="293"/>
      <c r="AE106" s="293"/>
      <c r="AF106" s="293"/>
      <c r="AG106" s="293"/>
      <c r="AH106" s="293"/>
      <c r="AI106" s="293"/>
      <c r="AJ106" s="293"/>
      <c r="AK106" s="293"/>
      <c r="AL106" s="293"/>
      <c r="AM106" s="293"/>
      <c r="AN106" s="293"/>
      <c r="AO106" s="730"/>
      <c r="AP106" s="293"/>
      <c r="AQ106" s="293"/>
      <c r="AR106" s="293"/>
      <c r="AS106" s="293"/>
      <c r="AT106" s="293"/>
      <c r="AU106" s="167"/>
      <c r="AV106" s="167"/>
      <c r="AW106" s="167"/>
      <c r="AX106" s="167"/>
      <c r="AY106" s="167"/>
      <c r="AZ106" s="167"/>
      <c r="BA106" s="167"/>
      <c r="BB106" s="167"/>
      <c r="BC106" s="167"/>
      <c r="BD106" s="167"/>
      <c r="BE106" s="167"/>
      <c r="BF106" s="167"/>
      <c r="BG106" s="167"/>
      <c r="BH106" s="167"/>
      <c r="BI106" s="167"/>
    </row>
    <row r="107" ht="14.25" customHeight="1">
      <c r="D107" s="146"/>
      <c r="E107" s="146"/>
      <c r="F107" s="146"/>
      <c r="G107" s="146"/>
      <c r="H107" s="146"/>
      <c r="I107" s="166"/>
      <c r="L107" s="1438"/>
      <c r="M107" s="1440"/>
      <c r="N107" s="1439"/>
      <c r="O107" s="1441"/>
      <c r="P107" s="883"/>
      <c r="Q107" s="883"/>
      <c r="X107" s="270">
        <v>1811120.0</v>
      </c>
      <c r="Y107" s="274" t="s">
        <v>292</v>
      </c>
      <c r="Z107" s="166">
        <f t="shared" si="224"/>
        <v>0.1424797742</v>
      </c>
      <c r="AA107" s="877" t="str">
        <f t="shared" si="225"/>
        <v>C</v>
      </c>
      <c r="AB107" s="293"/>
      <c r="AC107" s="293"/>
      <c r="AD107" s="293"/>
      <c r="AE107" s="293"/>
      <c r="AF107" s="293"/>
      <c r="AG107" s="293"/>
      <c r="AH107" s="293"/>
      <c r="AI107" s="293"/>
      <c r="AJ107" s="293"/>
      <c r="AK107" s="293"/>
      <c r="AL107" s="293"/>
      <c r="AM107" s="293"/>
      <c r="AN107" s="293"/>
      <c r="AO107" s="730"/>
      <c r="AP107" s="293"/>
      <c r="AQ107" s="293"/>
      <c r="AR107" s="293"/>
      <c r="AS107" s="293"/>
      <c r="AT107" s="293"/>
      <c r="AU107" s="167"/>
      <c r="AV107" s="167"/>
      <c r="AW107" s="167"/>
      <c r="AX107" s="167"/>
      <c r="AY107" s="167"/>
      <c r="AZ107" s="167"/>
      <c r="BA107" s="167"/>
      <c r="BB107" s="167"/>
      <c r="BC107" s="167"/>
      <c r="BD107" s="167"/>
      <c r="BE107" s="167"/>
      <c r="BF107" s="167"/>
      <c r="BG107" s="167"/>
      <c r="BH107" s="167"/>
      <c r="BI107" s="167"/>
    </row>
    <row r="108" ht="14.25" customHeight="1">
      <c r="D108" s="146"/>
      <c r="E108" s="146"/>
      <c r="F108" s="146"/>
      <c r="G108" s="146"/>
      <c r="H108" s="146"/>
      <c r="I108" s="157"/>
      <c r="L108" s="1438"/>
      <c r="M108" s="1439"/>
      <c r="N108" s="1440"/>
      <c r="O108" s="1441"/>
      <c r="P108" s="883"/>
      <c r="Q108" s="883"/>
      <c r="X108" s="270">
        <v>1811127.0</v>
      </c>
      <c r="Y108" s="274" t="s">
        <v>302</v>
      </c>
      <c r="Z108" s="166">
        <f t="shared" si="224"/>
        <v>0.1557751886</v>
      </c>
      <c r="AA108" s="877" t="str">
        <f t="shared" si="225"/>
        <v>C</v>
      </c>
      <c r="AB108" s="293"/>
      <c r="AC108" s="293"/>
      <c r="AD108" s="293"/>
      <c r="AE108" s="293"/>
      <c r="AF108" s="293"/>
      <c r="AG108" s="293"/>
      <c r="AH108" s="293"/>
      <c r="AI108" s="293"/>
      <c r="AJ108" s="293"/>
      <c r="AK108" s="293"/>
      <c r="AL108" s="293"/>
      <c r="AM108" s="293"/>
      <c r="AN108" s="293"/>
      <c r="AO108" s="730"/>
      <c r="AP108" s="293"/>
      <c r="AQ108" s="293"/>
      <c r="AR108" s="293"/>
      <c r="AS108" s="293"/>
      <c r="AT108" s="293"/>
      <c r="AU108" s="167"/>
      <c r="AV108" s="167"/>
      <c r="AW108" s="167"/>
      <c r="AX108" s="167"/>
      <c r="AY108" s="167"/>
      <c r="AZ108" s="167"/>
      <c r="BA108" s="167"/>
      <c r="BB108" s="167"/>
      <c r="BC108" s="167"/>
      <c r="BD108" s="167"/>
      <c r="BE108" s="167"/>
      <c r="BF108" s="167"/>
      <c r="BG108" s="167"/>
      <c r="BH108" s="167"/>
      <c r="BI108" s="167"/>
    </row>
    <row r="109" ht="14.25" customHeight="1">
      <c r="D109" s="146"/>
      <c r="E109" s="146"/>
      <c r="F109" s="146"/>
      <c r="G109" s="146"/>
      <c r="H109" s="146"/>
      <c r="I109" s="146"/>
      <c r="L109" s="1438"/>
      <c r="M109" s="1439"/>
      <c r="N109" s="1440"/>
      <c r="O109" s="1441"/>
      <c r="P109" s="883"/>
      <c r="Q109" s="883"/>
      <c r="X109" s="270">
        <v>1811072.0</v>
      </c>
      <c r="Y109" s="274" t="s">
        <v>199</v>
      </c>
      <c r="Z109" s="166">
        <f t="shared" si="224"/>
        <v>0.1659849719</v>
      </c>
      <c r="AA109" s="877" t="str">
        <f t="shared" si="225"/>
        <v>C</v>
      </c>
      <c r="AB109" s="293"/>
      <c r="AC109" s="293"/>
      <c r="AD109" s="293"/>
      <c r="AE109" s="293"/>
      <c r="AF109" s="293"/>
      <c r="AG109" s="293"/>
      <c r="AH109" s="293"/>
      <c r="AI109" s="293"/>
      <c r="AJ109" s="293"/>
      <c r="AK109" s="293"/>
      <c r="AL109" s="293"/>
      <c r="AM109" s="293"/>
      <c r="AN109" s="293"/>
      <c r="AO109" s="730"/>
      <c r="AP109" s="293"/>
      <c r="AQ109" s="293"/>
      <c r="AR109" s="293"/>
      <c r="AS109" s="293"/>
      <c r="AT109" s="293"/>
      <c r="AU109" s="167"/>
      <c r="AV109" s="167"/>
      <c r="AW109" s="167"/>
      <c r="AX109" s="167"/>
      <c r="AY109" s="167"/>
      <c r="AZ109" s="167"/>
      <c r="BA109" s="167"/>
      <c r="BB109" s="167"/>
      <c r="BC109" s="167"/>
      <c r="BD109" s="167"/>
      <c r="BE109" s="167"/>
      <c r="BF109" s="167"/>
      <c r="BG109" s="167"/>
      <c r="BH109" s="167"/>
      <c r="BI109" s="167"/>
    </row>
    <row r="110" ht="14.25" customHeight="1">
      <c r="D110" s="146"/>
      <c r="E110" s="146"/>
      <c r="F110" s="146"/>
      <c r="G110" s="146"/>
      <c r="H110" s="146"/>
      <c r="I110" s="146"/>
      <c r="L110" s="1438"/>
      <c r="M110" s="1440"/>
      <c r="N110" s="1439"/>
      <c r="O110" s="1441"/>
      <c r="P110" s="883"/>
      <c r="Q110" s="883"/>
      <c r="X110" s="270">
        <v>1811122.0</v>
      </c>
      <c r="Y110" s="274" t="s">
        <v>293</v>
      </c>
      <c r="Z110" s="166">
        <f t="shared" si="224"/>
        <v>0.1725276242</v>
      </c>
      <c r="AA110" s="877" t="str">
        <f t="shared" si="225"/>
        <v>C</v>
      </c>
      <c r="AB110" s="293"/>
      <c r="AC110" s="293"/>
      <c r="AD110" s="293"/>
      <c r="AE110" s="293"/>
      <c r="AF110" s="293"/>
      <c r="AG110" s="293"/>
      <c r="AH110" s="293"/>
      <c r="AI110" s="293"/>
      <c r="AJ110" s="293"/>
      <c r="AK110" s="293"/>
      <c r="AL110" s="293"/>
      <c r="AM110" s="293"/>
      <c r="AN110" s="293"/>
      <c r="AO110" s="730"/>
      <c r="AP110" s="293"/>
      <c r="AQ110" s="293"/>
      <c r="AR110" s="293"/>
      <c r="AS110" s="293"/>
      <c r="AT110" s="293"/>
      <c r="AU110" s="167"/>
      <c r="AV110" s="167"/>
      <c r="AW110" s="167"/>
      <c r="AX110" s="167"/>
      <c r="AY110" s="167"/>
      <c r="AZ110" s="167"/>
      <c r="BA110" s="167"/>
      <c r="BB110" s="167"/>
      <c r="BC110" s="167"/>
      <c r="BD110" s="167"/>
      <c r="BE110" s="167"/>
      <c r="BF110" s="167"/>
      <c r="BG110" s="167"/>
      <c r="BH110" s="167"/>
      <c r="BI110" s="167"/>
    </row>
    <row r="111" ht="14.25" customHeight="1">
      <c r="D111" s="146"/>
      <c r="E111" s="146"/>
      <c r="F111" s="146"/>
      <c r="G111" s="146"/>
      <c r="H111" s="146"/>
      <c r="I111" s="146"/>
      <c r="L111" s="1438"/>
      <c r="M111" s="1439"/>
      <c r="N111" s="1440"/>
      <c r="O111" s="1441"/>
      <c r="P111" s="883"/>
      <c r="Q111" s="883"/>
      <c r="X111" s="270">
        <v>1811018.0</v>
      </c>
      <c r="Y111" s="274" t="s">
        <v>130</v>
      </c>
      <c r="Z111" s="166">
        <f t="shared" si="224"/>
        <v>0.192262838</v>
      </c>
      <c r="AA111" s="877" t="str">
        <f t="shared" si="225"/>
        <v>C</v>
      </c>
      <c r="AB111" s="293"/>
      <c r="AC111" s="293"/>
      <c r="AD111" s="293"/>
      <c r="AE111" s="293"/>
      <c r="AF111" s="293"/>
      <c r="AG111" s="293"/>
      <c r="AH111" s="293"/>
      <c r="AI111" s="293"/>
      <c r="AJ111" s="293"/>
      <c r="AK111" s="293"/>
      <c r="AL111" s="293"/>
      <c r="AM111" s="293"/>
      <c r="AN111" s="293"/>
      <c r="AO111" s="730"/>
      <c r="AP111" s="293"/>
      <c r="AQ111" s="293"/>
      <c r="AR111" s="293"/>
      <c r="AS111" s="293"/>
      <c r="AT111" s="293"/>
      <c r="AU111" s="167"/>
      <c r="AV111" s="167"/>
      <c r="AW111" s="167"/>
      <c r="AX111" s="167"/>
      <c r="AY111" s="167"/>
      <c r="AZ111" s="167"/>
      <c r="BA111" s="167"/>
      <c r="BB111" s="167"/>
      <c r="BC111" s="167"/>
      <c r="BD111" s="167"/>
      <c r="BE111" s="167"/>
      <c r="BF111" s="167"/>
      <c r="BG111" s="167"/>
      <c r="BH111" s="167"/>
      <c r="BI111" s="167"/>
    </row>
    <row r="112" ht="14.25" customHeight="1">
      <c r="D112" s="146"/>
      <c r="E112" s="146"/>
      <c r="F112" s="146"/>
      <c r="G112" s="146"/>
      <c r="H112" s="146"/>
      <c r="I112" s="146"/>
      <c r="L112" s="1438"/>
      <c r="M112" s="1439"/>
      <c r="N112" s="1440"/>
      <c r="O112" s="1441"/>
      <c r="P112" s="883"/>
      <c r="Q112" s="883"/>
      <c r="X112" s="270">
        <v>1811080.0</v>
      </c>
      <c r="Y112" s="274" t="s">
        <v>224</v>
      </c>
      <c r="Z112" s="166">
        <f t="shared" si="224"/>
        <v>0.233089025</v>
      </c>
      <c r="AA112" s="877" t="str">
        <f t="shared" si="225"/>
        <v>C</v>
      </c>
      <c r="AB112" s="293"/>
      <c r="AC112" s="293"/>
      <c r="AD112" s="293"/>
      <c r="AE112" s="293"/>
      <c r="AF112" s="293"/>
      <c r="AG112" s="293"/>
      <c r="AH112" s="293"/>
      <c r="AI112" s="293"/>
      <c r="AJ112" s="293"/>
      <c r="AK112" s="293"/>
      <c r="AL112" s="293"/>
      <c r="AM112" s="293"/>
      <c r="AN112" s="293"/>
      <c r="AO112" s="730"/>
      <c r="AP112" s="293"/>
      <c r="AQ112" s="293"/>
      <c r="AR112" s="293"/>
      <c r="AS112" s="293"/>
      <c r="AT112" s="293"/>
      <c r="AU112" s="167"/>
      <c r="AV112" s="167"/>
      <c r="AW112" s="167"/>
      <c r="AX112" s="167"/>
      <c r="AY112" s="167"/>
      <c r="AZ112" s="167"/>
      <c r="BA112" s="167"/>
      <c r="BB112" s="167"/>
      <c r="BC112" s="167"/>
      <c r="BD112" s="167"/>
      <c r="BE112" s="167"/>
      <c r="BF112" s="167"/>
      <c r="BG112" s="167"/>
      <c r="BH112" s="167"/>
      <c r="BI112" s="167"/>
    </row>
    <row r="113" ht="14.25" customHeight="1">
      <c r="D113" s="146"/>
      <c r="E113" s="146"/>
      <c r="F113" s="146"/>
      <c r="G113" s="146"/>
      <c r="H113" s="146"/>
      <c r="I113" s="146"/>
      <c r="L113" s="1438"/>
      <c r="M113" s="1440"/>
      <c r="N113" s="1439"/>
      <c r="O113" s="1441"/>
      <c r="P113" s="883"/>
      <c r="Q113" s="883"/>
      <c r="X113" s="270">
        <v>1811125.0</v>
      </c>
      <c r="Y113" s="274" t="s">
        <v>298</v>
      </c>
      <c r="Z113" s="166">
        <f t="shared" si="224"/>
        <v>0.5301491098</v>
      </c>
      <c r="AA113" s="877" t="str">
        <f t="shared" si="225"/>
        <v>C</v>
      </c>
      <c r="AB113" s="293"/>
      <c r="AC113" s="293"/>
      <c r="AD113" s="293"/>
      <c r="AE113" s="293"/>
      <c r="AF113" s="293"/>
      <c r="AG113" s="293"/>
      <c r="AH113" s="293"/>
      <c r="AI113" s="293"/>
      <c r="AJ113" s="293"/>
      <c r="AK113" s="293"/>
      <c r="AL113" s="293"/>
      <c r="AM113" s="293"/>
      <c r="AN113" s="293"/>
      <c r="AO113" s="730"/>
      <c r="AP113" s="293"/>
      <c r="AQ113" s="293"/>
      <c r="AR113" s="293"/>
      <c r="AS113" s="293"/>
      <c r="AT113" s="293"/>
      <c r="AU113" s="167"/>
      <c r="AV113" s="167"/>
      <c r="AW113" s="167"/>
      <c r="AX113" s="167"/>
      <c r="AY113" s="167"/>
      <c r="AZ113" s="167"/>
      <c r="BA113" s="167"/>
      <c r="BB113" s="167"/>
      <c r="BC113" s="167"/>
      <c r="BD113" s="167"/>
      <c r="BE113" s="167"/>
      <c r="BF113" s="167"/>
      <c r="BG113" s="167"/>
      <c r="BH113" s="167"/>
      <c r="BI113" s="167"/>
    </row>
    <row r="114" ht="14.25" customHeight="1">
      <c r="D114" s="733" t="s">
        <v>767</v>
      </c>
      <c r="E114" s="734" t="s">
        <v>768</v>
      </c>
      <c r="F114" s="735" t="s">
        <v>769</v>
      </c>
      <c r="G114" s="736" t="s">
        <v>770</v>
      </c>
      <c r="H114" s="737" t="s">
        <v>771</v>
      </c>
      <c r="I114" s="146"/>
      <c r="L114" s="1438"/>
      <c r="M114" s="1439"/>
      <c r="N114" s="1440"/>
      <c r="O114" s="1441"/>
      <c r="P114" s="883"/>
      <c r="Q114" s="883"/>
      <c r="X114" s="270">
        <v>1811041.0</v>
      </c>
      <c r="Y114" s="274" t="s">
        <v>160</v>
      </c>
      <c r="Z114" s="166">
        <f t="shared" si="224"/>
        <v>0.2622451131</v>
      </c>
      <c r="AA114" s="877" t="str">
        <f t="shared" si="225"/>
        <v>C</v>
      </c>
      <c r="AB114" s="293"/>
      <c r="AC114" s="293"/>
      <c r="AD114" s="293"/>
      <c r="AE114" s="293"/>
      <c r="AF114" s="293"/>
      <c r="AG114" s="293"/>
      <c r="AH114" s="293"/>
      <c r="AI114" s="293"/>
      <c r="AJ114" s="293"/>
      <c r="AK114" s="293"/>
      <c r="AL114" s="293"/>
      <c r="AM114" s="293"/>
      <c r="AN114" s="293"/>
      <c r="AO114" s="730"/>
      <c r="AP114" s="293"/>
      <c r="AQ114" s="293"/>
      <c r="AR114" s="293"/>
      <c r="AS114" s="293"/>
      <c r="AT114" s="293"/>
      <c r="AU114" s="167"/>
      <c r="AV114" s="167"/>
      <c r="AW114" s="167"/>
      <c r="AX114" s="167"/>
      <c r="AY114" s="167"/>
      <c r="AZ114" s="167"/>
      <c r="BA114" s="167"/>
      <c r="BB114" s="167"/>
      <c r="BC114" s="167"/>
      <c r="BD114" s="167"/>
      <c r="BE114" s="167"/>
      <c r="BF114" s="167"/>
      <c r="BG114" s="167"/>
      <c r="BH114" s="167"/>
      <c r="BI114" s="167"/>
    </row>
    <row r="115" ht="14.25" customHeight="1">
      <c r="D115" s="738" t="s">
        <v>776</v>
      </c>
      <c r="E115" s="888">
        <f t="shared" ref="E115:H115" si="232">E100/E96</f>
        <v>0.3927249106</v>
      </c>
      <c r="F115" s="889">
        <f t="shared" si="232"/>
        <v>0.3971668232</v>
      </c>
      <c r="G115" s="890">
        <f t="shared" si="232"/>
        <v>0.4016574504</v>
      </c>
      <c r="H115" s="891">
        <f t="shared" si="232"/>
        <v>0.3626074434</v>
      </c>
      <c r="I115" s="146"/>
      <c r="L115" s="1438"/>
      <c r="M115" s="1439"/>
      <c r="N115" s="1440"/>
      <c r="O115" s="1441"/>
      <c r="P115" s="883"/>
      <c r="Q115" s="883"/>
      <c r="X115" s="270">
        <v>1811066.0</v>
      </c>
      <c r="Y115" s="274" t="s">
        <v>192</v>
      </c>
      <c r="Z115" s="166">
        <f t="shared" si="224"/>
        <v>0.3064022198</v>
      </c>
      <c r="AA115" s="877" t="str">
        <f t="shared" si="225"/>
        <v>C</v>
      </c>
      <c r="AB115" s="293"/>
      <c r="AC115" s="293"/>
      <c r="AD115" s="293"/>
      <c r="AE115" s="293"/>
      <c r="AF115" s="293"/>
      <c r="AG115" s="293"/>
      <c r="AH115" s="293"/>
      <c r="AI115" s="293"/>
      <c r="AJ115" s="293"/>
      <c r="AK115" s="293"/>
      <c r="AL115" s="293"/>
      <c r="AM115" s="293"/>
      <c r="AN115" s="293"/>
      <c r="AO115" s="730"/>
      <c r="AP115" s="293"/>
      <c r="AQ115" s="293"/>
      <c r="AR115" s="293"/>
      <c r="AS115" s="293"/>
      <c r="AT115" s="293"/>
      <c r="AU115" s="167"/>
      <c r="AV115" s="167"/>
      <c r="AW115" s="167"/>
      <c r="AX115" s="167"/>
      <c r="AY115" s="167"/>
      <c r="AZ115" s="167"/>
      <c r="BA115" s="167"/>
      <c r="BB115" s="167"/>
      <c r="BC115" s="167"/>
      <c r="BD115" s="167"/>
      <c r="BE115" s="167"/>
      <c r="BF115" s="167"/>
      <c r="BG115" s="167"/>
      <c r="BH115" s="167"/>
      <c r="BI115" s="167"/>
    </row>
    <row r="116" ht="14.25" customHeight="1">
      <c r="D116" s="738" t="s">
        <v>775</v>
      </c>
      <c r="E116" s="888">
        <f t="shared" ref="E116:H116" si="233">E98/E96</f>
        <v>0.4278341361</v>
      </c>
      <c r="F116" s="889">
        <f t="shared" si="233"/>
        <v>0.4284554982</v>
      </c>
      <c r="G116" s="890">
        <f t="shared" si="233"/>
        <v>0.4290732516</v>
      </c>
      <c r="H116" s="891">
        <f t="shared" si="233"/>
        <v>0.4554845966</v>
      </c>
      <c r="I116" s="146"/>
      <c r="L116" s="1438"/>
      <c r="M116" s="1440"/>
      <c r="N116" s="1439"/>
      <c r="O116" s="1441"/>
      <c r="P116" s="883"/>
      <c r="Q116" s="883"/>
      <c r="X116" s="270">
        <v>1811118.0</v>
      </c>
      <c r="Y116" s="274" t="s">
        <v>290</v>
      </c>
      <c r="Z116" s="166">
        <f t="shared" si="224"/>
        <v>0.2962972741</v>
      </c>
      <c r="AA116" s="877" t="str">
        <f t="shared" si="225"/>
        <v>C</v>
      </c>
      <c r="AB116" s="293"/>
      <c r="AC116" s="293"/>
      <c r="AD116" s="293"/>
      <c r="AE116" s="293"/>
      <c r="AF116" s="293"/>
      <c r="AG116" s="293"/>
      <c r="AH116" s="293"/>
      <c r="AI116" s="293"/>
      <c r="AJ116" s="293"/>
      <c r="AK116" s="293"/>
      <c r="AL116" s="293"/>
      <c r="AM116" s="293"/>
      <c r="AN116" s="293"/>
      <c r="AO116" s="730"/>
      <c r="AP116" s="293"/>
      <c r="AQ116" s="293"/>
      <c r="AR116" s="293"/>
      <c r="AS116" s="293"/>
      <c r="AT116" s="293"/>
      <c r="AU116" s="167"/>
      <c r="AV116" s="167"/>
      <c r="AW116" s="167"/>
      <c r="AX116" s="167"/>
      <c r="AY116" s="167"/>
      <c r="AZ116" s="167"/>
      <c r="BA116" s="167"/>
      <c r="BB116" s="167"/>
      <c r="BC116" s="167"/>
      <c r="BD116" s="167"/>
      <c r="BE116" s="167"/>
      <c r="BF116" s="167"/>
      <c r="BG116" s="167"/>
      <c r="BH116" s="167"/>
      <c r="BI116" s="167"/>
    </row>
    <row r="117" ht="14.25" customHeight="1">
      <c r="D117" s="738" t="s">
        <v>682</v>
      </c>
      <c r="E117" s="888">
        <f t="shared" ref="E117:H117" si="234">E99/E96</f>
        <v>0.09093712215</v>
      </c>
      <c r="F117" s="889">
        <f t="shared" si="234"/>
        <v>0.0910335207</v>
      </c>
      <c r="G117" s="890">
        <f t="shared" si="234"/>
        <v>0.09112633517</v>
      </c>
      <c r="H117" s="891">
        <f t="shared" si="234"/>
        <v>0.1133845127</v>
      </c>
      <c r="I117" s="146"/>
      <c r="L117" s="1438"/>
      <c r="M117" s="1439"/>
      <c r="N117" s="1440"/>
      <c r="O117" s="1441"/>
      <c r="P117" s="883"/>
      <c r="Q117" s="883"/>
      <c r="X117" s="270">
        <v>1811004.0</v>
      </c>
      <c r="Y117" s="274" t="s">
        <v>113</v>
      </c>
      <c r="Z117" s="166">
        <f t="shared" si="224"/>
        <v>0.4103222771</v>
      </c>
      <c r="AA117" s="877" t="str">
        <f t="shared" si="225"/>
        <v>C</v>
      </c>
      <c r="AB117" s="293"/>
      <c r="AC117" s="293"/>
      <c r="AD117" s="293"/>
      <c r="AE117" s="293"/>
      <c r="AF117" s="293"/>
      <c r="AG117" s="293"/>
      <c r="AH117" s="293"/>
      <c r="AI117" s="293"/>
      <c r="AJ117" s="293"/>
      <c r="AK117" s="293"/>
      <c r="AL117" s="293"/>
      <c r="AM117" s="293"/>
      <c r="AN117" s="293"/>
      <c r="AO117" s="730"/>
      <c r="AP117" s="293"/>
      <c r="AQ117" s="293"/>
      <c r="AR117" s="293"/>
      <c r="AS117" s="293"/>
      <c r="AT117" s="293"/>
      <c r="AU117" s="167"/>
      <c r="AV117" s="167"/>
      <c r="AW117" s="167"/>
      <c r="AX117" s="167"/>
      <c r="AY117" s="167"/>
      <c r="AZ117" s="167"/>
      <c r="BA117" s="167"/>
      <c r="BB117" s="167"/>
      <c r="BC117" s="167"/>
      <c r="BD117" s="167"/>
      <c r="BE117" s="167"/>
      <c r="BF117" s="167"/>
      <c r="BG117" s="167"/>
      <c r="BH117" s="167"/>
      <c r="BI117" s="167"/>
    </row>
    <row r="118" ht="14.25" customHeight="1">
      <c r="D118" s="738" t="s">
        <v>504</v>
      </c>
      <c r="E118" s="892">
        <f t="shared" ref="E118:H118" si="235">E102/E96</f>
        <v>0.08850383119</v>
      </c>
      <c r="F118" s="893">
        <f t="shared" si="235"/>
        <v>0.0833441579</v>
      </c>
      <c r="G118" s="894">
        <f t="shared" si="235"/>
        <v>0.07814296289</v>
      </c>
      <c r="H118" s="895">
        <f t="shared" si="235"/>
        <v>0.06852344729</v>
      </c>
      <c r="I118" s="870"/>
      <c r="L118" s="1438"/>
      <c r="M118" s="1439"/>
      <c r="N118" s="1440"/>
      <c r="O118" s="1441"/>
      <c r="P118" s="883"/>
      <c r="Q118" s="883"/>
      <c r="X118" s="270">
        <v>1811071.0</v>
      </c>
      <c r="Y118" s="274" t="s">
        <v>198</v>
      </c>
      <c r="Z118" s="166">
        <f t="shared" si="224"/>
        <v>0.316346892</v>
      </c>
      <c r="AA118" s="877" t="str">
        <f t="shared" si="225"/>
        <v>C</v>
      </c>
      <c r="AB118" s="293"/>
      <c r="AC118" s="293"/>
      <c r="AD118" s="293"/>
      <c r="AE118" s="293"/>
      <c r="AF118" s="293"/>
      <c r="AG118" s="293"/>
      <c r="AH118" s="293"/>
      <c r="AI118" s="293"/>
      <c r="AJ118" s="293"/>
      <c r="AK118" s="293"/>
      <c r="AL118" s="293"/>
      <c r="AM118" s="293"/>
      <c r="AN118" s="293"/>
      <c r="AO118" s="730"/>
      <c r="AP118" s="293"/>
      <c r="AQ118" s="293"/>
      <c r="AR118" s="293"/>
      <c r="AS118" s="293"/>
      <c r="AT118" s="293"/>
      <c r="AU118" s="167"/>
      <c r="AV118" s="167"/>
      <c r="AW118" s="167"/>
      <c r="AX118" s="167"/>
      <c r="AY118" s="167"/>
      <c r="AZ118" s="167"/>
      <c r="BA118" s="167"/>
      <c r="BB118" s="167"/>
      <c r="BC118" s="167"/>
      <c r="BD118" s="167"/>
      <c r="BE118" s="167"/>
      <c r="BF118" s="167"/>
      <c r="BG118" s="167"/>
      <c r="BH118" s="167"/>
      <c r="BI118" s="167"/>
    </row>
    <row r="119" ht="14.25" customHeight="1">
      <c r="D119" s="896" t="s">
        <v>788</v>
      </c>
      <c r="E119" s="897">
        <f t="shared" ref="E119:H119" si="236">SUM(E115:E118)</f>
        <v>1</v>
      </c>
      <c r="F119" s="897">
        <f t="shared" si="236"/>
        <v>1</v>
      </c>
      <c r="G119" s="897">
        <f t="shared" si="236"/>
        <v>1</v>
      </c>
      <c r="H119" s="898">
        <f t="shared" si="236"/>
        <v>1</v>
      </c>
      <c r="I119" s="870"/>
      <c r="L119" s="1438"/>
      <c r="M119" s="1440"/>
      <c r="N119" s="1440"/>
      <c r="O119" s="1441"/>
      <c r="P119" s="883"/>
      <c r="Q119" s="883"/>
      <c r="X119" s="270">
        <v>1811002.0</v>
      </c>
      <c r="Y119" s="274" t="s">
        <v>107</v>
      </c>
      <c r="Z119" s="166">
        <f t="shared" si="224"/>
        <v>0.3468298934</v>
      </c>
      <c r="AA119" s="877" t="str">
        <f t="shared" si="225"/>
        <v>C</v>
      </c>
      <c r="AB119" s="293"/>
      <c r="AC119" s="293"/>
      <c r="AD119" s="293"/>
      <c r="AE119" s="293"/>
      <c r="AF119" s="293"/>
      <c r="AG119" s="293"/>
      <c r="AH119" s="293"/>
      <c r="AI119" s="293"/>
      <c r="AJ119" s="293"/>
      <c r="AK119" s="293"/>
      <c r="AL119" s="293"/>
      <c r="AM119" s="293"/>
      <c r="AN119" s="293"/>
      <c r="AO119" s="730"/>
      <c r="AP119" s="293"/>
      <c r="AQ119" s="293"/>
      <c r="AR119" s="293"/>
      <c r="AS119" s="293"/>
      <c r="AT119" s="293"/>
      <c r="AU119" s="167"/>
      <c r="AV119" s="167"/>
      <c r="AW119" s="167"/>
      <c r="AX119" s="167"/>
      <c r="AY119" s="167"/>
      <c r="AZ119" s="167"/>
      <c r="BA119" s="167"/>
      <c r="BB119" s="167"/>
      <c r="BC119" s="167"/>
      <c r="BD119" s="167"/>
      <c r="BE119" s="167"/>
      <c r="BF119" s="167"/>
      <c r="BG119" s="167"/>
      <c r="BH119" s="167"/>
      <c r="BI119" s="167"/>
    </row>
    <row r="120" ht="14.25" customHeight="1">
      <c r="D120" s="157"/>
      <c r="I120" s="899"/>
      <c r="L120" s="1438"/>
      <c r="M120" s="1439"/>
      <c r="N120" s="1440"/>
      <c r="O120" s="1441"/>
      <c r="P120" s="883"/>
      <c r="Q120" s="883"/>
      <c r="X120" s="270">
        <v>1811039.0</v>
      </c>
      <c r="Y120" s="274" t="s">
        <v>158</v>
      </c>
      <c r="Z120" s="166">
        <f t="shared" si="224"/>
        <v>0.3309088352</v>
      </c>
      <c r="AA120" s="877" t="str">
        <f t="shared" si="225"/>
        <v>C</v>
      </c>
      <c r="AB120" s="293"/>
      <c r="AC120" s="293"/>
      <c r="AD120" s="293"/>
      <c r="AE120" s="293"/>
      <c r="AF120" s="293"/>
      <c r="AG120" s="293"/>
      <c r="AH120" s="293"/>
      <c r="AI120" s="293"/>
      <c r="AJ120" s="293"/>
      <c r="AK120" s="293"/>
      <c r="AL120" s="293"/>
      <c r="AM120" s="293"/>
      <c r="AN120" s="293"/>
      <c r="AO120" s="730"/>
      <c r="AP120" s="293"/>
      <c r="AQ120" s="293"/>
      <c r="AR120" s="293"/>
      <c r="AS120" s="293"/>
      <c r="AT120" s="293"/>
      <c r="AU120" s="167"/>
      <c r="AV120" s="167"/>
      <c r="AW120" s="167"/>
      <c r="AX120" s="167"/>
      <c r="AY120" s="167"/>
      <c r="AZ120" s="167"/>
      <c r="BA120" s="167"/>
      <c r="BB120" s="167"/>
      <c r="BC120" s="167"/>
      <c r="BD120" s="167"/>
      <c r="BE120" s="167"/>
      <c r="BF120" s="167"/>
      <c r="BG120" s="167"/>
      <c r="BH120" s="167"/>
      <c r="BI120" s="167"/>
    </row>
    <row r="121" ht="14.25" customHeight="1">
      <c r="I121" s="899"/>
      <c r="L121" s="1438"/>
      <c r="M121" s="1439"/>
      <c r="N121" s="1440"/>
      <c r="O121" s="1441"/>
      <c r="P121" s="883"/>
      <c r="Q121" s="883"/>
      <c r="X121" s="270">
        <v>1811123.0</v>
      </c>
      <c r="Y121" s="274" t="s">
        <v>294</v>
      </c>
      <c r="Z121" s="166">
        <f t="shared" si="224"/>
        <v>0.3688328288</v>
      </c>
      <c r="AA121" s="877" t="str">
        <f t="shared" si="225"/>
        <v>C</v>
      </c>
      <c r="AB121" s="293"/>
      <c r="AC121" s="293"/>
      <c r="AD121" s="293"/>
      <c r="AE121" s="293"/>
      <c r="AF121" s="293"/>
      <c r="AG121" s="293"/>
      <c r="AH121" s="293"/>
      <c r="AI121" s="293"/>
      <c r="AJ121" s="293"/>
      <c r="AK121" s="293"/>
      <c r="AL121" s="293"/>
      <c r="AM121" s="293"/>
      <c r="AN121" s="293"/>
      <c r="AO121" s="730"/>
      <c r="AP121" s="293"/>
      <c r="AQ121" s="293"/>
      <c r="AR121" s="293"/>
      <c r="AS121" s="293"/>
      <c r="AT121" s="293"/>
      <c r="AU121" s="167"/>
      <c r="AV121" s="167"/>
      <c r="AW121" s="167"/>
      <c r="AX121" s="167"/>
      <c r="AY121" s="167"/>
      <c r="AZ121" s="167"/>
      <c r="BA121" s="167"/>
      <c r="BB121" s="167"/>
      <c r="BC121" s="167"/>
      <c r="BD121" s="167"/>
      <c r="BE121" s="167"/>
      <c r="BF121" s="167"/>
      <c r="BG121" s="167"/>
      <c r="BH121" s="167"/>
      <c r="BI121" s="167"/>
    </row>
    <row r="122" ht="14.25" customHeight="1">
      <c r="I122" s="899"/>
      <c r="L122" s="1438"/>
      <c r="M122" s="1440"/>
      <c r="N122" s="1439"/>
      <c r="O122" s="1441"/>
      <c r="P122" s="883"/>
      <c r="Q122" s="883"/>
      <c r="X122" s="270">
        <v>1811128.0</v>
      </c>
      <c r="Y122" s="274" t="s">
        <v>304</v>
      </c>
      <c r="Z122" s="166">
        <f t="shared" si="224"/>
        <v>0.4113635998</v>
      </c>
      <c r="AA122" s="877" t="str">
        <f t="shared" si="225"/>
        <v>C</v>
      </c>
      <c r="AB122" s="293"/>
      <c r="AC122" s="293"/>
      <c r="AD122" s="293"/>
      <c r="AE122" s="293"/>
      <c r="AF122" s="293"/>
      <c r="AG122" s="293"/>
      <c r="AH122" s="293"/>
      <c r="AI122" s="293"/>
      <c r="AJ122" s="293"/>
      <c r="AK122" s="293"/>
      <c r="AL122" s="293"/>
      <c r="AM122" s="293"/>
      <c r="AN122" s="293"/>
      <c r="AO122" s="730"/>
      <c r="AP122" s="293"/>
      <c r="AQ122" s="293"/>
      <c r="AR122" s="293"/>
      <c r="AS122" s="293"/>
      <c r="AT122" s="293"/>
      <c r="AU122" s="167"/>
      <c r="AV122" s="167"/>
      <c r="AW122" s="167"/>
      <c r="AX122" s="167"/>
      <c r="AY122" s="167"/>
      <c r="AZ122" s="167"/>
      <c r="BA122" s="167"/>
      <c r="BB122" s="167"/>
      <c r="BC122" s="167"/>
      <c r="BD122" s="167"/>
      <c r="BE122" s="167"/>
      <c r="BF122" s="167"/>
      <c r="BG122" s="167"/>
      <c r="BH122" s="167"/>
      <c r="BI122" s="167"/>
    </row>
    <row r="123" ht="14.25" customHeight="1">
      <c r="I123" s="899"/>
      <c r="L123" s="1438"/>
      <c r="M123" s="1439"/>
      <c r="N123" s="1440"/>
      <c r="O123" s="1441"/>
      <c r="P123" s="883"/>
      <c r="Q123" s="883"/>
      <c r="X123" s="270">
        <v>1811013.0</v>
      </c>
      <c r="Y123" s="274" t="s">
        <v>123</v>
      </c>
      <c r="Z123" s="166">
        <f t="shared" si="224"/>
        <v>0.405837766</v>
      </c>
      <c r="AA123" s="877" t="str">
        <f t="shared" si="225"/>
        <v>C</v>
      </c>
      <c r="AB123" s="293"/>
      <c r="AC123" s="293"/>
      <c r="AD123" s="293"/>
      <c r="AE123" s="293"/>
      <c r="AF123" s="293"/>
      <c r="AG123" s="293"/>
      <c r="AH123" s="293"/>
      <c r="AI123" s="293"/>
      <c r="AJ123" s="293"/>
      <c r="AK123" s="293"/>
      <c r="AL123" s="293"/>
      <c r="AM123" s="293"/>
      <c r="AN123" s="293"/>
      <c r="AO123" s="730"/>
      <c r="AP123" s="293"/>
      <c r="AQ123" s="293"/>
      <c r="AR123" s="293"/>
      <c r="AS123" s="293"/>
      <c r="AT123" s="293"/>
      <c r="AU123" s="167"/>
      <c r="AV123" s="167"/>
      <c r="AW123" s="167"/>
      <c r="AX123" s="167"/>
      <c r="AY123" s="167"/>
      <c r="AZ123" s="167"/>
      <c r="BA123" s="167"/>
      <c r="BB123" s="167"/>
      <c r="BC123" s="167"/>
      <c r="BD123" s="167"/>
      <c r="BE123" s="167"/>
      <c r="BF123" s="167"/>
      <c r="BG123" s="167"/>
      <c r="BH123" s="167"/>
      <c r="BI123" s="167"/>
    </row>
    <row r="124" ht="14.25" customHeight="1">
      <c r="I124" s="900"/>
      <c r="L124" s="1438"/>
      <c r="M124" s="1439"/>
      <c r="N124" s="1440"/>
      <c r="O124" s="1441"/>
      <c r="P124" s="883"/>
      <c r="Q124" s="883"/>
      <c r="X124" s="270">
        <v>1811100.0</v>
      </c>
      <c r="Y124" s="274" t="s">
        <v>258</v>
      </c>
      <c r="Z124" s="166">
        <f t="shared" si="224"/>
        <v>0.4167944859</v>
      </c>
      <c r="AA124" s="877" t="str">
        <f t="shared" si="225"/>
        <v>C</v>
      </c>
      <c r="AB124" s="293"/>
      <c r="AC124" s="293"/>
      <c r="AD124" s="293"/>
      <c r="AE124" s="293"/>
      <c r="AF124" s="293"/>
      <c r="AG124" s="293"/>
      <c r="AH124" s="293"/>
      <c r="AI124" s="293"/>
      <c r="AJ124" s="293"/>
      <c r="AK124" s="293"/>
      <c r="AL124" s="293"/>
      <c r="AM124" s="293"/>
      <c r="AN124" s="293"/>
      <c r="AO124" s="730"/>
      <c r="AP124" s="293"/>
      <c r="AQ124" s="293"/>
      <c r="AR124" s="293"/>
      <c r="AS124" s="293"/>
      <c r="AT124" s="293"/>
      <c r="AU124" s="167"/>
      <c r="AV124" s="167"/>
      <c r="AW124" s="167"/>
      <c r="AX124" s="167"/>
      <c r="AY124" s="167"/>
      <c r="AZ124" s="167"/>
      <c r="BA124" s="167"/>
      <c r="BB124" s="167"/>
      <c r="BC124" s="167"/>
      <c r="BD124" s="167"/>
      <c r="BE124" s="167"/>
      <c r="BF124" s="167"/>
      <c r="BG124" s="167"/>
      <c r="BH124" s="167"/>
      <c r="BI124" s="167"/>
    </row>
    <row r="125" ht="14.25" customHeight="1">
      <c r="I125" s="900"/>
      <c r="L125" s="1438"/>
      <c r="M125" s="1440"/>
      <c r="N125" s="1439"/>
      <c r="O125" s="1441"/>
      <c r="P125" s="883"/>
      <c r="Q125" s="883"/>
      <c r="X125" s="270">
        <v>1811124.0</v>
      </c>
      <c r="Y125" s="274" t="s">
        <v>296</v>
      </c>
      <c r="Z125" s="166">
        <f t="shared" si="224"/>
        <v>0.4248347503</v>
      </c>
      <c r="AA125" s="877" t="str">
        <f t="shared" si="225"/>
        <v>C</v>
      </c>
      <c r="AB125" s="293"/>
      <c r="AC125" s="293"/>
      <c r="AD125" s="293"/>
      <c r="AE125" s="293"/>
      <c r="AF125" s="293"/>
      <c r="AG125" s="293"/>
      <c r="AH125" s="293"/>
      <c r="AI125" s="293"/>
      <c r="AJ125" s="293"/>
      <c r="AK125" s="293"/>
      <c r="AL125" s="293"/>
      <c r="AM125" s="293"/>
      <c r="AN125" s="293"/>
      <c r="AO125" s="730"/>
      <c r="AP125" s="293"/>
      <c r="AQ125" s="293"/>
      <c r="AR125" s="293"/>
      <c r="AS125" s="293"/>
      <c r="AT125" s="293"/>
      <c r="AU125" s="167"/>
      <c r="AV125" s="167"/>
      <c r="AW125" s="167"/>
      <c r="AX125" s="167"/>
      <c r="AY125" s="167"/>
      <c r="AZ125" s="167"/>
      <c r="BA125" s="167"/>
      <c r="BB125" s="167"/>
      <c r="BC125" s="167"/>
      <c r="BD125" s="167"/>
      <c r="BE125" s="167"/>
      <c r="BF125" s="167"/>
      <c r="BG125" s="167"/>
      <c r="BH125" s="167"/>
      <c r="BI125" s="167"/>
    </row>
    <row r="126" ht="14.25" customHeight="1">
      <c r="I126" s="901"/>
      <c r="L126" s="1438"/>
      <c r="M126" s="1439"/>
      <c r="N126" s="1440"/>
      <c r="O126" s="1441"/>
      <c r="P126" s="883"/>
      <c r="Q126" s="883"/>
      <c r="X126" s="270">
        <v>1811099.0</v>
      </c>
      <c r="Y126" s="274" t="s">
        <v>254</v>
      </c>
      <c r="Z126" s="166">
        <f t="shared" si="224"/>
        <v>0.4730022848</v>
      </c>
      <c r="AA126" s="877" t="str">
        <f t="shared" si="225"/>
        <v>C</v>
      </c>
      <c r="AB126" s="293"/>
      <c r="AC126" s="293"/>
      <c r="AD126" s="293"/>
      <c r="AE126" s="293"/>
      <c r="AF126" s="293"/>
      <c r="AG126" s="293"/>
      <c r="AH126" s="293"/>
      <c r="AI126" s="293"/>
      <c r="AJ126" s="293"/>
      <c r="AK126" s="293"/>
      <c r="AL126" s="293"/>
      <c r="AM126" s="293"/>
      <c r="AN126" s="293"/>
      <c r="AO126" s="730"/>
      <c r="AP126" s="293"/>
      <c r="AQ126" s="293"/>
      <c r="AR126" s="293"/>
      <c r="AS126" s="293"/>
      <c r="AT126" s="293"/>
      <c r="AU126" s="167"/>
      <c r="AV126" s="167"/>
      <c r="AW126" s="167"/>
      <c r="AX126" s="167"/>
      <c r="AY126" s="167"/>
      <c r="AZ126" s="167"/>
      <c r="BA126" s="167"/>
      <c r="BB126" s="167"/>
      <c r="BC126" s="167"/>
      <c r="BD126" s="167"/>
      <c r="BE126" s="167"/>
      <c r="BF126" s="167"/>
      <c r="BG126" s="167"/>
      <c r="BH126" s="167"/>
      <c r="BI126" s="167"/>
    </row>
    <row r="127" ht="14.25" customHeight="1">
      <c r="L127" s="1438"/>
      <c r="M127" s="1439"/>
      <c r="N127" s="1440"/>
      <c r="O127" s="1441"/>
      <c r="P127" s="883"/>
      <c r="Q127" s="883"/>
      <c r="X127" s="270">
        <v>1811007.0</v>
      </c>
      <c r="Y127" s="274" t="s">
        <v>116</v>
      </c>
      <c r="Z127" s="166">
        <f t="shared" si="224"/>
        <v>0.4902531979</v>
      </c>
      <c r="AA127" s="877" t="str">
        <f t="shared" si="225"/>
        <v>C</v>
      </c>
      <c r="AB127" s="293"/>
      <c r="AC127" s="293"/>
      <c r="AD127" s="293"/>
      <c r="AE127" s="293"/>
      <c r="AF127" s="293"/>
      <c r="AG127" s="293"/>
      <c r="AH127" s="293"/>
      <c r="AI127" s="293"/>
      <c r="AJ127" s="293"/>
      <c r="AK127" s="293"/>
      <c r="AL127" s="293"/>
      <c r="AM127" s="293"/>
      <c r="AN127" s="293"/>
      <c r="AO127" s="730"/>
      <c r="AP127" s="293"/>
      <c r="AQ127" s="293"/>
      <c r="AR127" s="293"/>
      <c r="AS127" s="293"/>
      <c r="AT127" s="293"/>
      <c r="AU127" s="167"/>
      <c r="AV127" s="167"/>
      <c r="AW127" s="167"/>
      <c r="AX127" s="167"/>
      <c r="AY127" s="167"/>
      <c r="AZ127" s="167"/>
      <c r="BA127" s="167"/>
      <c r="BB127" s="167"/>
      <c r="BC127" s="167"/>
      <c r="BD127" s="167"/>
      <c r="BE127" s="167"/>
      <c r="BF127" s="167"/>
      <c r="BG127" s="167"/>
      <c r="BH127" s="167"/>
      <c r="BI127" s="167"/>
    </row>
    <row r="128" ht="14.25" customHeight="1">
      <c r="L128" s="1438"/>
      <c r="M128" s="1440"/>
      <c r="N128" s="1439"/>
      <c r="O128" s="1441"/>
      <c r="P128" s="883"/>
      <c r="Q128" s="883"/>
      <c r="X128" s="270">
        <v>1811091.0</v>
      </c>
      <c r="Y128" s="274" t="s">
        <v>242</v>
      </c>
      <c r="Z128" s="166">
        <f t="shared" si="224"/>
        <v>0.5137872021</v>
      </c>
      <c r="AA128" s="877" t="str">
        <f t="shared" si="225"/>
        <v>C</v>
      </c>
      <c r="AB128" s="293"/>
      <c r="AC128" s="293"/>
      <c r="AD128" s="293"/>
      <c r="AE128" s="293"/>
      <c r="AF128" s="293"/>
      <c r="AG128" s="293"/>
      <c r="AH128" s="293"/>
      <c r="AI128" s="293"/>
      <c r="AJ128" s="293"/>
      <c r="AK128" s="293"/>
      <c r="AL128" s="293"/>
      <c r="AM128" s="293"/>
      <c r="AN128" s="293"/>
      <c r="AO128" s="730"/>
      <c r="AP128" s="293"/>
      <c r="AQ128" s="293"/>
      <c r="AR128" s="293"/>
      <c r="AS128" s="293"/>
      <c r="AT128" s="293"/>
      <c r="AU128" s="167"/>
      <c r="AV128" s="167"/>
      <c r="AW128" s="167"/>
      <c r="AX128" s="167"/>
      <c r="AY128" s="167"/>
      <c r="AZ128" s="167"/>
      <c r="BA128" s="167"/>
      <c r="BB128" s="167"/>
      <c r="BC128" s="167"/>
      <c r="BD128" s="167"/>
      <c r="BE128" s="167"/>
      <c r="BF128" s="167"/>
      <c r="BG128" s="167"/>
      <c r="BH128" s="167"/>
      <c r="BI128" s="167"/>
    </row>
    <row r="129" ht="14.25" customHeight="1">
      <c r="J129" s="862"/>
      <c r="K129" s="862"/>
      <c r="L129" s="509"/>
      <c r="M129" s="509"/>
      <c r="N129" s="509"/>
      <c r="O129" s="509"/>
      <c r="P129" s="509"/>
      <c r="Q129" s="509"/>
      <c r="X129" s="270">
        <v>1811076.0</v>
      </c>
      <c r="Y129" s="274" t="s">
        <v>216</v>
      </c>
      <c r="Z129" s="166">
        <f t="shared" si="224"/>
        <v>0.5195452533</v>
      </c>
      <c r="AA129" s="877" t="str">
        <f t="shared" si="225"/>
        <v>C</v>
      </c>
      <c r="AB129" s="293"/>
      <c r="AC129" s="293"/>
      <c r="AD129" s="293"/>
      <c r="AE129" s="293"/>
      <c r="AF129" s="293"/>
      <c r="AG129" s="293"/>
      <c r="AH129" s="293"/>
      <c r="AI129" s="293"/>
      <c r="AJ129" s="293"/>
      <c r="AK129" s="293"/>
      <c r="AL129" s="293"/>
      <c r="AM129" s="293"/>
      <c r="AN129" s="293"/>
      <c r="AO129" s="730"/>
      <c r="AP129" s="293"/>
      <c r="AQ129" s="293"/>
      <c r="AR129" s="293"/>
      <c r="AS129" s="293"/>
      <c r="AT129" s="293"/>
      <c r="AU129" s="167"/>
      <c r="AV129" s="167"/>
      <c r="AW129" s="167"/>
      <c r="AX129" s="167"/>
      <c r="AY129" s="167"/>
      <c r="AZ129" s="167"/>
      <c r="BA129" s="167"/>
      <c r="BB129" s="167"/>
      <c r="BC129" s="167"/>
      <c r="BD129" s="167"/>
      <c r="BE129" s="167"/>
      <c r="BF129" s="167"/>
      <c r="BG129" s="167"/>
      <c r="BH129" s="167"/>
      <c r="BI129" s="167"/>
    </row>
    <row r="130" ht="14.25" customHeight="1">
      <c r="M130" s="178"/>
      <c r="N130" s="178"/>
      <c r="O130" s="178"/>
      <c r="X130" s="270">
        <v>1811093.0</v>
      </c>
      <c r="Y130" s="274" t="s">
        <v>244</v>
      </c>
      <c r="Z130" s="166">
        <f t="shared" si="224"/>
        <v>0.528273628</v>
      </c>
      <c r="AA130" s="877" t="str">
        <f t="shared" si="225"/>
        <v>C</v>
      </c>
      <c r="AB130" s="293"/>
      <c r="AC130" s="293"/>
      <c r="AD130" s="293"/>
      <c r="AE130" s="293"/>
      <c r="AF130" s="293"/>
      <c r="AG130" s="293"/>
      <c r="AH130" s="293"/>
      <c r="AI130" s="293"/>
      <c r="AJ130" s="293"/>
      <c r="AK130" s="293"/>
      <c r="AL130" s="293"/>
      <c r="AM130" s="293"/>
      <c r="AN130" s="293"/>
      <c r="AO130" s="730"/>
      <c r="AP130" s="293"/>
      <c r="AQ130" s="293"/>
      <c r="AR130" s="293"/>
      <c r="AS130" s="293"/>
      <c r="AT130" s="293"/>
      <c r="AU130" s="167"/>
      <c r="AV130" s="167"/>
      <c r="AW130" s="167"/>
      <c r="AX130" s="167"/>
      <c r="AY130" s="167"/>
      <c r="AZ130" s="167"/>
      <c r="BA130" s="167"/>
      <c r="BB130" s="167"/>
      <c r="BC130" s="167"/>
      <c r="BD130" s="167"/>
      <c r="BE130" s="167"/>
      <c r="BF130" s="167"/>
      <c r="BG130" s="167"/>
      <c r="BH130" s="167"/>
      <c r="BI130" s="167"/>
    </row>
    <row r="131" ht="14.25" customHeight="1">
      <c r="M131" s="178"/>
      <c r="N131" s="178"/>
      <c r="O131" s="178"/>
      <c r="X131" s="270">
        <v>1811014.0</v>
      </c>
      <c r="Y131" s="274" t="s">
        <v>124</v>
      </c>
      <c r="Z131" s="166">
        <f t="shared" si="224"/>
        <v>0.5576660596</v>
      </c>
      <c r="AA131" s="877" t="str">
        <f t="shared" si="225"/>
        <v>C</v>
      </c>
      <c r="AB131" s="293"/>
      <c r="AC131" s="293"/>
      <c r="AD131" s="293"/>
      <c r="AE131" s="293"/>
      <c r="AF131" s="293"/>
      <c r="AG131" s="293"/>
      <c r="AH131" s="293"/>
      <c r="AI131" s="293"/>
      <c r="AJ131" s="293"/>
      <c r="AK131" s="293"/>
      <c r="AL131" s="293"/>
      <c r="AM131" s="293"/>
      <c r="AN131" s="293"/>
      <c r="AO131" s="730"/>
      <c r="AP131" s="293"/>
      <c r="AQ131" s="293"/>
      <c r="AR131" s="293"/>
      <c r="AS131" s="293"/>
      <c r="AT131" s="293"/>
      <c r="AU131" s="167"/>
      <c r="AV131" s="167"/>
      <c r="AW131" s="167"/>
      <c r="AX131" s="167"/>
      <c r="AY131" s="167"/>
      <c r="AZ131" s="167"/>
      <c r="BA131" s="167"/>
      <c r="BB131" s="167"/>
      <c r="BC131" s="167"/>
      <c r="BD131" s="167"/>
      <c r="BE131" s="167"/>
      <c r="BF131" s="167"/>
      <c r="BG131" s="167"/>
      <c r="BH131" s="167"/>
      <c r="BI131" s="167"/>
    </row>
    <row r="132" ht="14.25" customHeight="1">
      <c r="K132" s="862"/>
      <c r="M132" s="1442"/>
      <c r="N132" s="178"/>
      <c r="O132" s="178"/>
      <c r="X132" s="270">
        <v>1811044.0</v>
      </c>
      <c r="Y132" s="274" t="s">
        <v>164</v>
      </c>
      <c r="Z132" s="166">
        <f t="shared" si="224"/>
        <v>0.1857533985</v>
      </c>
      <c r="AA132" s="877" t="str">
        <f t="shared" si="225"/>
        <v>B</v>
      </c>
      <c r="AB132" s="293"/>
      <c r="AC132" s="293"/>
      <c r="AD132" s="293"/>
      <c r="AE132" s="293"/>
      <c r="AF132" s="293"/>
      <c r="AG132" s="293"/>
      <c r="AH132" s="293"/>
      <c r="AI132" s="293"/>
      <c r="AJ132" s="293"/>
      <c r="AK132" s="293"/>
      <c r="AL132" s="293"/>
      <c r="AM132" s="293"/>
      <c r="AN132" s="293"/>
      <c r="AO132" s="730"/>
      <c r="AP132" s="293"/>
      <c r="AQ132" s="293"/>
      <c r="AR132" s="293"/>
      <c r="AS132" s="293"/>
      <c r="AT132" s="293"/>
      <c r="AU132" s="167"/>
      <c r="AV132" s="167"/>
      <c r="AW132" s="167"/>
      <c r="AX132" s="167"/>
      <c r="AY132" s="167"/>
      <c r="AZ132" s="167"/>
      <c r="BA132" s="167"/>
      <c r="BB132" s="167"/>
      <c r="BC132" s="167"/>
      <c r="BD132" s="167"/>
      <c r="BE132" s="167"/>
      <c r="BF132" s="167"/>
      <c r="BG132" s="167"/>
      <c r="BH132" s="167"/>
      <c r="BI132" s="167"/>
    </row>
    <row r="133" ht="14.25" customHeight="1">
      <c r="K133" s="862"/>
      <c r="M133" s="1442"/>
      <c r="N133" s="178"/>
      <c r="O133" s="178"/>
      <c r="X133" s="270">
        <v>1811114.0</v>
      </c>
      <c r="Y133" s="274" t="s">
        <v>284</v>
      </c>
      <c r="Z133" s="166">
        <f t="shared" si="224"/>
        <v>0.1939218656</v>
      </c>
      <c r="AA133" s="877" t="str">
        <f t="shared" si="225"/>
        <v>B</v>
      </c>
      <c r="AB133" s="293"/>
      <c r="AC133" s="293"/>
      <c r="AD133" s="293"/>
      <c r="AE133" s="293"/>
      <c r="AF133" s="293"/>
      <c r="AG133" s="293"/>
      <c r="AH133" s="293"/>
      <c r="AI133" s="293"/>
      <c r="AJ133" s="293"/>
      <c r="AK133" s="293"/>
      <c r="AL133" s="293"/>
      <c r="AM133" s="293"/>
      <c r="AN133" s="293"/>
      <c r="AO133" s="730"/>
      <c r="AP133" s="293"/>
      <c r="AQ133" s="293"/>
      <c r="AR133" s="293"/>
      <c r="AS133" s="293"/>
      <c r="AT133" s="293"/>
      <c r="AU133" s="167"/>
      <c r="AV133" s="167"/>
      <c r="AW133" s="167"/>
      <c r="AX133" s="167"/>
      <c r="AY133" s="167"/>
      <c r="AZ133" s="167"/>
      <c r="BA133" s="167"/>
      <c r="BB133" s="167"/>
      <c r="BC133" s="167"/>
      <c r="BD133" s="167"/>
      <c r="BE133" s="167"/>
      <c r="BF133" s="167"/>
      <c r="BG133" s="167"/>
      <c r="BH133" s="167"/>
      <c r="BI133" s="167"/>
    </row>
    <row r="134" ht="14.25" customHeight="1">
      <c r="M134" s="178"/>
      <c r="N134" s="178"/>
      <c r="O134" s="178"/>
      <c r="X134" s="270">
        <v>1811133.0</v>
      </c>
      <c r="Y134" s="274" t="s">
        <v>309</v>
      </c>
      <c r="Z134" s="166">
        <f t="shared" si="224"/>
        <v>0.2072426212</v>
      </c>
      <c r="AA134" s="877" t="str">
        <f t="shared" si="225"/>
        <v>B</v>
      </c>
      <c r="AB134" s="293"/>
      <c r="AC134" s="293"/>
      <c r="AD134" s="293"/>
      <c r="AE134" s="293"/>
      <c r="AF134" s="293"/>
      <c r="AG134" s="293"/>
      <c r="AH134" s="293"/>
      <c r="AI134" s="293"/>
      <c r="AJ134" s="293"/>
      <c r="AK134" s="293"/>
      <c r="AL134" s="293"/>
      <c r="AM134" s="293"/>
      <c r="AN134" s="293"/>
      <c r="AO134" s="730"/>
      <c r="AP134" s="293"/>
      <c r="AQ134" s="293"/>
      <c r="AR134" s="293"/>
      <c r="AS134" s="293"/>
      <c r="AT134" s="293"/>
      <c r="AU134" s="167"/>
      <c r="AV134" s="167"/>
      <c r="AW134" s="167"/>
      <c r="AX134" s="167"/>
      <c r="AY134" s="167"/>
      <c r="AZ134" s="167"/>
      <c r="BA134" s="167"/>
      <c r="BB134" s="167"/>
      <c r="BC134" s="167"/>
      <c r="BD134" s="167"/>
      <c r="BE134" s="167"/>
      <c r="BF134" s="167"/>
      <c r="BG134" s="167"/>
      <c r="BH134" s="167"/>
      <c r="BI134" s="167"/>
    </row>
    <row r="135" ht="14.25" customHeight="1">
      <c r="M135" s="178"/>
      <c r="N135" s="178"/>
      <c r="O135" s="178"/>
      <c r="X135" s="270">
        <v>1811052.0</v>
      </c>
      <c r="Y135" s="274" t="s">
        <v>173</v>
      </c>
      <c r="Z135" s="166">
        <f t="shared" si="224"/>
        <v>0.2923138078</v>
      </c>
      <c r="AA135" s="877" t="str">
        <f t="shared" si="225"/>
        <v>B</v>
      </c>
      <c r="AB135" s="293"/>
      <c r="AC135" s="293"/>
      <c r="AD135" s="293"/>
      <c r="AE135" s="293"/>
      <c r="AF135" s="293"/>
      <c r="AG135" s="293"/>
      <c r="AH135" s="293"/>
      <c r="AI135" s="293"/>
      <c r="AJ135" s="293"/>
      <c r="AK135" s="293"/>
      <c r="AL135" s="293"/>
      <c r="AM135" s="293"/>
      <c r="AN135" s="293"/>
      <c r="AO135" s="730"/>
      <c r="AP135" s="293"/>
      <c r="AQ135" s="293"/>
      <c r="AR135" s="293"/>
      <c r="AS135" s="293"/>
      <c r="AT135" s="293"/>
      <c r="AU135" s="167"/>
      <c r="AV135" s="167"/>
      <c r="AW135" s="167"/>
      <c r="AX135" s="167"/>
      <c r="AY135" s="167"/>
      <c r="AZ135" s="167"/>
      <c r="BA135" s="167"/>
      <c r="BB135" s="167"/>
      <c r="BC135" s="167"/>
      <c r="BD135" s="167"/>
      <c r="BE135" s="167"/>
      <c r="BF135" s="167"/>
      <c r="BG135" s="167"/>
      <c r="BH135" s="167"/>
      <c r="BI135" s="167"/>
    </row>
    <row r="136" ht="14.25" customHeight="1">
      <c r="M136" s="178"/>
      <c r="N136" s="178"/>
      <c r="O136" s="178"/>
      <c r="X136" s="270">
        <v>1811016.0</v>
      </c>
      <c r="Y136" s="274" t="s">
        <v>128</v>
      </c>
      <c r="Z136" s="166">
        <f t="shared" si="224"/>
        <v>0.3277329335</v>
      </c>
      <c r="AA136" s="877" t="str">
        <f t="shared" si="225"/>
        <v>B</v>
      </c>
      <c r="AB136" s="293"/>
      <c r="AC136" s="293"/>
      <c r="AD136" s="293"/>
      <c r="AE136" s="293"/>
      <c r="AF136" s="293"/>
      <c r="AG136" s="293"/>
      <c r="AH136" s="293"/>
      <c r="AI136" s="293"/>
      <c r="AJ136" s="293"/>
      <c r="AK136" s="293"/>
      <c r="AL136" s="293"/>
      <c r="AM136" s="293"/>
      <c r="AN136" s="293"/>
      <c r="AO136" s="730"/>
      <c r="AP136" s="293"/>
      <c r="AQ136" s="293"/>
      <c r="AR136" s="293"/>
      <c r="AS136" s="293"/>
      <c r="AT136" s="293"/>
      <c r="AU136" s="167"/>
      <c r="AV136" s="167"/>
      <c r="AW136" s="167"/>
      <c r="AX136" s="167"/>
      <c r="AY136" s="167"/>
      <c r="AZ136" s="167"/>
      <c r="BA136" s="167"/>
      <c r="BB136" s="167"/>
      <c r="BC136" s="167"/>
      <c r="BD136" s="167"/>
      <c r="BE136" s="167"/>
      <c r="BF136" s="167"/>
      <c r="BG136" s="167"/>
      <c r="BH136" s="167"/>
      <c r="BI136" s="167"/>
    </row>
    <row r="137" ht="14.25" customHeight="1">
      <c r="M137" s="178"/>
      <c r="N137" s="178"/>
      <c r="O137" s="178"/>
      <c r="X137" s="270">
        <v>1811105.0</v>
      </c>
      <c r="Y137" s="274" t="s">
        <v>265</v>
      </c>
      <c r="Z137" s="166">
        <f t="shared" si="224"/>
        <v>0.2878322013</v>
      </c>
      <c r="AA137" s="877" t="str">
        <f t="shared" si="225"/>
        <v>B</v>
      </c>
      <c r="AB137" s="293"/>
      <c r="AC137" s="293"/>
      <c r="AD137" s="293"/>
      <c r="AE137" s="293"/>
      <c r="AF137" s="293"/>
      <c r="AG137" s="293"/>
      <c r="AH137" s="293"/>
      <c r="AI137" s="293"/>
      <c r="AJ137" s="293"/>
      <c r="AK137" s="293"/>
      <c r="AL137" s="293"/>
      <c r="AM137" s="293"/>
      <c r="AN137" s="293"/>
      <c r="AO137" s="730"/>
      <c r="AP137" s="293"/>
      <c r="AQ137" s="293"/>
      <c r="AR137" s="293"/>
      <c r="AS137" s="293"/>
      <c r="AT137" s="293"/>
      <c r="AU137" s="167"/>
      <c r="AV137" s="167"/>
      <c r="AW137" s="167"/>
      <c r="AX137" s="167"/>
      <c r="AY137" s="167"/>
      <c r="AZ137" s="167"/>
      <c r="BA137" s="167"/>
      <c r="BB137" s="167"/>
      <c r="BC137" s="167"/>
      <c r="BD137" s="167"/>
      <c r="BE137" s="167"/>
      <c r="BF137" s="167"/>
      <c r="BG137" s="167"/>
      <c r="BH137" s="167"/>
      <c r="BI137" s="167"/>
    </row>
    <row r="138" ht="14.25" customHeight="1">
      <c r="M138" s="178"/>
      <c r="N138" s="178"/>
      <c r="O138" s="178"/>
      <c r="X138" s="270">
        <v>1811064.0</v>
      </c>
      <c r="Y138" s="274" t="s">
        <v>189</v>
      </c>
      <c r="Z138" s="166">
        <f t="shared" si="224"/>
        <v>0.3463706735</v>
      </c>
      <c r="AA138" s="877" t="str">
        <f t="shared" si="225"/>
        <v>B</v>
      </c>
      <c r="AB138" s="293"/>
      <c r="AC138" s="293"/>
      <c r="AD138" s="293"/>
      <c r="AE138" s="293"/>
      <c r="AF138" s="293"/>
      <c r="AG138" s="293"/>
      <c r="AH138" s="293"/>
      <c r="AI138" s="293"/>
      <c r="AJ138" s="293"/>
      <c r="AK138" s="293"/>
      <c r="AL138" s="293"/>
      <c r="AM138" s="293"/>
      <c r="AN138" s="293"/>
      <c r="AO138" s="730"/>
      <c r="AP138" s="293"/>
      <c r="AQ138" s="293"/>
      <c r="AR138" s="293"/>
      <c r="AS138" s="293"/>
      <c r="AT138" s="293"/>
      <c r="AU138" s="167"/>
      <c r="AV138" s="167"/>
      <c r="AW138" s="167"/>
      <c r="AX138" s="167"/>
      <c r="AY138" s="167"/>
      <c r="AZ138" s="167"/>
      <c r="BA138" s="167"/>
      <c r="BB138" s="167"/>
      <c r="BC138" s="167"/>
      <c r="BD138" s="167"/>
      <c r="BE138" s="167"/>
      <c r="BF138" s="167"/>
      <c r="BG138" s="167"/>
      <c r="BH138" s="167"/>
      <c r="BI138" s="167"/>
    </row>
    <row r="139" ht="14.25" customHeight="1">
      <c r="M139" s="178"/>
      <c r="N139" s="178"/>
      <c r="O139" s="178"/>
      <c r="X139" s="270">
        <v>1811086.0</v>
      </c>
      <c r="Y139" s="274" t="s">
        <v>237</v>
      </c>
      <c r="Z139" s="166">
        <f t="shared" si="224"/>
        <v>0.3632461001</v>
      </c>
      <c r="AA139" s="877" t="str">
        <f t="shared" si="225"/>
        <v>B</v>
      </c>
      <c r="AB139" s="293"/>
      <c r="AC139" s="293"/>
      <c r="AD139" s="293"/>
      <c r="AE139" s="293"/>
      <c r="AF139" s="293"/>
      <c r="AG139" s="293"/>
      <c r="AH139" s="293"/>
      <c r="AI139" s="293"/>
      <c r="AJ139" s="293"/>
      <c r="AK139" s="293"/>
      <c r="AL139" s="293"/>
      <c r="AM139" s="293"/>
      <c r="AN139" s="293"/>
      <c r="AO139" s="730"/>
      <c r="AP139" s="293"/>
      <c r="AQ139" s="293"/>
      <c r="AR139" s="293"/>
      <c r="AS139" s="293"/>
      <c r="AT139" s="293"/>
      <c r="AU139" s="167"/>
      <c r="AV139" s="167"/>
      <c r="AW139" s="167"/>
      <c r="AX139" s="167"/>
      <c r="AY139" s="167"/>
      <c r="AZ139" s="167"/>
      <c r="BA139" s="167"/>
      <c r="BB139" s="167"/>
      <c r="BC139" s="167"/>
      <c r="BD139" s="167"/>
      <c r="BE139" s="167"/>
      <c r="BF139" s="167"/>
      <c r="BG139" s="167"/>
      <c r="BH139" s="167"/>
      <c r="BI139" s="167"/>
    </row>
    <row r="140" ht="14.25" customHeight="1">
      <c r="M140" s="178"/>
      <c r="N140" s="178"/>
      <c r="O140" s="178"/>
      <c r="X140" s="270">
        <v>1811088.0</v>
      </c>
      <c r="Y140" s="274" t="s">
        <v>239</v>
      </c>
      <c r="Z140" s="166">
        <f t="shared" si="224"/>
        <v>0.3616901298</v>
      </c>
      <c r="AA140" s="877" t="str">
        <f t="shared" si="225"/>
        <v>B</v>
      </c>
      <c r="AB140" s="293"/>
      <c r="AC140" s="293"/>
      <c r="AD140" s="293"/>
      <c r="AE140" s="293"/>
      <c r="AF140" s="293"/>
      <c r="AG140" s="293"/>
      <c r="AH140" s="293"/>
      <c r="AI140" s="293"/>
      <c r="AJ140" s="293"/>
      <c r="AK140" s="293"/>
      <c r="AL140" s="293"/>
      <c r="AM140" s="293"/>
      <c r="AN140" s="293"/>
      <c r="AO140" s="730"/>
      <c r="AP140" s="293"/>
      <c r="AQ140" s="293"/>
      <c r="AR140" s="293"/>
      <c r="AS140" s="293"/>
      <c r="AT140" s="293"/>
      <c r="AU140" s="167"/>
      <c r="AV140" s="167"/>
      <c r="AW140" s="167"/>
      <c r="AX140" s="167"/>
      <c r="AY140" s="167"/>
      <c r="AZ140" s="167"/>
      <c r="BA140" s="167"/>
      <c r="BB140" s="167"/>
      <c r="BC140" s="167"/>
      <c r="BD140" s="167"/>
      <c r="BE140" s="167"/>
      <c r="BF140" s="167"/>
      <c r="BG140" s="167"/>
      <c r="BH140" s="167"/>
      <c r="BI140" s="167"/>
    </row>
    <row r="141" ht="14.25" customHeight="1">
      <c r="M141" s="178"/>
      <c r="N141" s="178"/>
      <c r="O141" s="178"/>
      <c r="X141" s="270">
        <v>1811003.0</v>
      </c>
      <c r="Y141" s="274" t="s">
        <v>109</v>
      </c>
      <c r="Z141" s="166">
        <f t="shared" si="224"/>
        <v>0.3637501692</v>
      </c>
      <c r="AA141" s="877" t="str">
        <f t="shared" si="225"/>
        <v>B</v>
      </c>
      <c r="AB141" s="293"/>
      <c r="AC141" s="293"/>
      <c r="AD141" s="293"/>
      <c r="AE141" s="293"/>
      <c r="AF141" s="293"/>
      <c r="AG141" s="293"/>
      <c r="AH141" s="293"/>
      <c r="AI141" s="293"/>
      <c r="AJ141" s="293"/>
      <c r="AK141" s="293"/>
      <c r="AL141" s="293"/>
      <c r="AM141" s="293"/>
      <c r="AN141" s="293"/>
      <c r="AO141" s="730"/>
      <c r="AP141" s="293"/>
      <c r="AQ141" s="293"/>
      <c r="AR141" s="293"/>
      <c r="AS141" s="293"/>
      <c r="AT141" s="293"/>
      <c r="AU141" s="167"/>
      <c r="AV141" s="167"/>
      <c r="AW141" s="167"/>
      <c r="AX141" s="167"/>
      <c r="AY141" s="167"/>
      <c r="AZ141" s="167"/>
      <c r="BA141" s="167"/>
      <c r="BB141" s="167"/>
      <c r="BC141" s="167"/>
      <c r="BD141" s="167"/>
      <c r="BE141" s="167"/>
      <c r="BF141" s="167"/>
      <c r="BG141" s="167"/>
      <c r="BH141" s="167"/>
      <c r="BI141" s="167"/>
    </row>
    <row r="142" ht="14.25" customHeight="1">
      <c r="M142" s="178"/>
      <c r="N142" s="178"/>
      <c r="O142" s="178"/>
      <c r="X142" s="270">
        <v>1811065.0</v>
      </c>
      <c r="Y142" s="274" t="s">
        <v>191</v>
      </c>
      <c r="Z142" s="166">
        <f t="shared" si="224"/>
        <v>0.3743054917</v>
      </c>
      <c r="AA142" s="877" t="str">
        <f t="shared" si="225"/>
        <v>B</v>
      </c>
      <c r="AB142" s="293"/>
      <c r="AC142" s="293"/>
      <c r="AD142" s="293"/>
      <c r="AE142" s="293"/>
      <c r="AF142" s="293"/>
      <c r="AG142" s="293"/>
      <c r="AH142" s="293"/>
      <c r="AI142" s="293"/>
      <c r="AJ142" s="293"/>
      <c r="AK142" s="293"/>
      <c r="AL142" s="293"/>
      <c r="AM142" s="293"/>
      <c r="AN142" s="293"/>
      <c r="AO142" s="730"/>
      <c r="AP142" s="293"/>
      <c r="AQ142" s="293"/>
      <c r="AR142" s="293"/>
      <c r="AS142" s="293"/>
      <c r="AT142" s="293"/>
      <c r="AU142" s="167"/>
      <c r="AV142" s="167"/>
      <c r="AW142" s="167"/>
      <c r="AX142" s="167"/>
      <c r="AY142" s="167"/>
      <c r="AZ142" s="167"/>
      <c r="BA142" s="167"/>
      <c r="BB142" s="167"/>
      <c r="BC142" s="167"/>
      <c r="BD142" s="167"/>
      <c r="BE142" s="167"/>
      <c r="BF142" s="167"/>
      <c r="BG142" s="167"/>
      <c r="BH142" s="167"/>
      <c r="BI142" s="167"/>
    </row>
    <row r="143" ht="14.25" customHeight="1">
      <c r="M143" s="178"/>
      <c r="N143" s="178"/>
      <c r="O143" s="178"/>
      <c r="X143" s="270">
        <v>1811008.0</v>
      </c>
      <c r="Y143" s="274" t="s">
        <v>118</v>
      </c>
      <c r="Z143" s="166">
        <f t="shared" si="224"/>
        <v>0.3875236269</v>
      </c>
      <c r="AA143" s="877" t="str">
        <f t="shared" si="225"/>
        <v>B</v>
      </c>
      <c r="AB143" s="293"/>
      <c r="AC143" s="293"/>
      <c r="AD143" s="293"/>
      <c r="AE143" s="293"/>
      <c r="AF143" s="293"/>
      <c r="AG143" s="293"/>
      <c r="AH143" s="293"/>
      <c r="AI143" s="293"/>
      <c r="AJ143" s="293"/>
      <c r="AK143" s="293"/>
      <c r="AL143" s="293"/>
      <c r="AM143" s="293"/>
      <c r="AN143" s="293"/>
      <c r="AO143" s="730"/>
      <c r="AP143" s="293"/>
      <c r="AQ143" s="293"/>
      <c r="AR143" s="293"/>
      <c r="AS143" s="293"/>
      <c r="AT143" s="293"/>
      <c r="AU143" s="167"/>
      <c r="AV143" s="167"/>
      <c r="AW143" s="167"/>
      <c r="AX143" s="167"/>
      <c r="AY143" s="167"/>
      <c r="AZ143" s="167"/>
      <c r="BA143" s="167"/>
      <c r="BB143" s="167"/>
      <c r="BC143" s="167"/>
      <c r="BD143" s="167"/>
      <c r="BE143" s="167"/>
      <c r="BF143" s="167"/>
      <c r="BG143" s="167"/>
      <c r="BH143" s="167"/>
      <c r="BI143" s="167"/>
    </row>
    <row r="144" ht="14.25" customHeight="1">
      <c r="M144" s="178"/>
      <c r="N144" s="178"/>
      <c r="O144" s="178"/>
      <c r="X144" s="270">
        <v>1811055.0</v>
      </c>
      <c r="Y144" s="274" t="s">
        <v>176</v>
      </c>
      <c r="Z144" s="166">
        <f t="shared" si="224"/>
        <v>0.3922299378</v>
      </c>
      <c r="AA144" s="877" t="str">
        <f t="shared" si="225"/>
        <v>B</v>
      </c>
      <c r="AB144" s="293"/>
      <c r="AC144" s="293"/>
      <c r="AD144" s="293"/>
      <c r="AE144" s="293"/>
      <c r="AF144" s="293"/>
      <c r="AG144" s="293"/>
      <c r="AH144" s="293"/>
      <c r="AI144" s="293"/>
      <c r="AJ144" s="293"/>
      <c r="AK144" s="293"/>
      <c r="AL144" s="293"/>
      <c r="AM144" s="293"/>
      <c r="AN144" s="293"/>
      <c r="AO144" s="730"/>
      <c r="AP144" s="293"/>
      <c r="AQ144" s="293"/>
      <c r="AR144" s="293"/>
      <c r="AS144" s="293"/>
      <c r="AT144" s="293"/>
      <c r="AU144" s="167"/>
      <c r="AV144" s="167"/>
      <c r="AW144" s="167"/>
      <c r="AX144" s="167"/>
      <c r="AY144" s="167"/>
      <c r="AZ144" s="167"/>
      <c r="BA144" s="167"/>
      <c r="BB144" s="167"/>
      <c r="BC144" s="167"/>
      <c r="BD144" s="167"/>
      <c r="BE144" s="167"/>
      <c r="BF144" s="167"/>
      <c r="BG144" s="167"/>
      <c r="BH144" s="167"/>
      <c r="BI144" s="167"/>
    </row>
    <row r="145" ht="14.25" customHeight="1">
      <c r="M145" s="178"/>
      <c r="N145" s="178"/>
      <c r="O145" s="178"/>
      <c r="X145" s="270">
        <v>1811056.0</v>
      </c>
      <c r="Y145" s="274" t="s">
        <v>178</v>
      </c>
      <c r="Z145" s="166">
        <f t="shared" si="224"/>
        <v>0.401095241</v>
      </c>
      <c r="AA145" s="877" t="str">
        <f t="shared" si="225"/>
        <v>B</v>
      </c>
      <c r="AB145" s="293"/>
      <c r="AC145" s="293"/>
      <c r="AD145" s="293"/>
      <c r="AE145" s="293"/>
      <c r="AF145" s="293"/>
      <c r="AG145" s="293"/>
      <c r="AH145" s="293"/>
      <c r="AI145" s="293"/>
      <c r="AJ145" s="293"/>
      <c r="AK145" s="293"/>
      <c r="AL145" s="293"/>
      <c r="AM145" s="293"/>
      <c r="AN145" s="293"/>
      <c r="AO145" s="730"/>
      <c r="AP145" s="293"/>
      <c r="AQ145" s="293"/>
      <c r="AR145" s="293"/>
      <c r="AS145" s="293"/>
      <c r="AT145" s="293"/>
      <c r="AU145" s="167"/>
      <c r="AV145" s="167"/>
      <c r="AW145" s="167"/>
      <c r="AX145" s="167"/>
      <c r="AY145" s="167"/>
      <c r="AZ145" s="167"/>
      <c r="BA145" s="167"/>
      <c r="BB145" s="167"/>
      <c r="BC145" s="167"/>
      <c r="BD145" s="167"/>
      <c r="BE145" s="167"/>
      <c r="BF145" s="167"/>
      <c r="BG145" s="167"/>
      <c r="BH145" s="167"/>
      <c r="BI145" s="167"/>
    </row>
    <row r="146" ht="14.25" customHeight="1">
      <c r="M146" s="178"/>
      <c r="N146" s="178"/>
      <c r="O146" s="178"/>
      <c r="X146" s="270">
        <v>1811040.0</v>
      </c>
      <c r="Y146" s="274" t="s">
        <v>159</v>
      </c>
      <c r="Z146" s="166">
        <f t="shared" si="224"/>
        <v>0.4030011232</v>
      </c>
      <c r="AA146" s="877" t="str">
        <f t="shared" si="225"/>
        <v>B</v>
      </c>
      <c r="AB146" s="293"/>
      <c r="AC146" s="293"/>
      <c r="AD146" s="293"/>
      <c r="AE146" s="293"/>
      <c r="AF146" s="293"/>
      <c r="AG146" s="293"/>
      <c r="AH146" s="293"/>
      <c r="AI146" s="293"/>
      <c r="AJ146" s="293"/>
      <c r="AK146" s="293"/>
      <c r="AL146" s="293"/>
      <c r="AM146" s="293"/>
      <c r="AN146" s="293"/>
      <c r="AO146" s="730"/>
      <c r="AP146" s="293"/>
      <c r="AQ146" s="293"/>
      <c r="AR146" s="293"/>
      <c r="AS146" s="293"/>
      <c r="AT146" s="293"/>
      <c r="AU146" s="167"/>
      <c r="AV146" s="167"/>
      <c r="AW146" s="167"/>
      <c r="AX146" s="167"/>
      <c r="AY146" s="167"/>
      <c r="AZ146" s="167"/>
      <c r="BA146" s="167"/>
      <c r="BB146" s="167"/>
      <c r="BC146" s="167"/>
      <c r="BD146" s="167"/>
      <c r="BE146" s="167"/>
      <c r="BF146" s="167"/>
      <c r="BG146" s="167"/>
      <c r="BH146" s="167"/>
      <c r="BI146" s="167"/>
    </row>
    <row r="147" ht="14.25" customHeight="1">
      <c r="M147" s="178"/>
      <c r="N147" s="178"/>
      <c r="O147" s="178"/>
      <c r="X147" s="270">
        <v>1811053.0</v>
      </c>
      <c r="Y147" s="274" t="s">
        <v>174</v>
      </c>
      <c r="Z147" s="166">
        <f t="shared" si="224"/>
        <v>0.4671697321</v>
      </c>
      <c r="AA147" s="877" t="str">
        <f t="shared" si="225"/>
        <v>B</v>
      </c>
      <c r="AB147" s="293"/>
      <c r="AC147" s="293"/>
      <c r="AD147" s="293"/>
      <c r="AE147" s="293"/>
      <c r="AF147" s="293"/>
      <c r="AG147" s="293"/>
      <c r="AH147" s="293"/>
      <c r="AI147" s="293"/>
      <c r="AJ147" s="293"/>
      <c r="AK147" s="293"/>
      <c r="AL147" s="293"/>
      <c r="AM147" s="293"/>
      <c r="AN147" s="293"/>
      <c r="AO147" s="730"/>
      <c r="AP147" s="293"/>
      <c r="AQ147" s="293"/>
      <c r="AR147" s="293"/>
      <c r="AS147" s="293"/>
      <c r="AT147" s="293"/>
      <c r="AU147" s="167"/>
      <c r="AV147" s="167"/>
      <c r="AW147" s="167"/>
      <c r="AX147" s="167"/>
      <c r="AY147" s="167"/>
      <c r="AZ147" s="167"/>
      <c r="BA147" s="167"/>
      <c r="BB147" s="167"/>
      <c r="BC147" s="167"/>
      <c r="BD147" s="167"/>
      <c r="BE147" s="167"/>
      <c r="BF147" s="167"/>
      <c r="BG147" s="167"/>
      <c r="BH147" s="167"/>
      <c r="BI147" s="167"/>
    </row>
    <row r="148" ht="14.25" customHeight="1">
      <c r="M148" s="178"/>
      <c r="N148" s="178"/>
      <c r="O148" s="178"/>
      <c r="X148" s="270">
        <v>1811087.0</v>
      </c>
      <c r="Y148" s="274" t="s">
        <v>238</v>
      </c>
      <c r="Z148" s="166">
        <f t="shared" si="224"/>
        <v>0.5537596038</v>
      </c>
      <c r="AA148" s="877" t="str">
        <f t="shared" si="225"/>
        <v>B</v>
      </c>
      <c r="AB148" s="293"/>
      <c r="AC148" s="293"/>
      <c r="AD148" s="293"/>
      <c r="AE148" s="293"/>
      <c r="AF148" s="293"/>
      <c r="AG148" s="293"/>
      <c r="AH148" s="293"/>
      <c r="AI148" s="293"/>
      <c r="AJ148" s="293"/>
      <c r="AK148" s="293"/>
      <c r="AL148" s="293"/>
      <c r="AM148" s="293"/>
      <c r="AN148" s="293"/>
      <c r="AO148" s="730"/>
      <c r="AP148" s="293"/>
      <c r="AQ148" s="293"/>
      <c r="AR148" s="293"/>
      <c r="AS148" s="293"/>
      <c r="AT148" s="293"/>
      <c r="AU148" s="167"/>
      <c r="AV148" s="167"/>
      <c r="AW148" s="167"/>
      <c r="AX148" s="167"/>
      <c r="AY148" s="167"/>
      <c r="AZ148" s="167"/>
      <c r="BA148" s="167"/>
      <c r="BB148" s="167"/>
      <c r="BC148" s="167"/>
      <c r="BD148" s="167"/>
      <c r="BE148" s="167"/>
      <c r="BF148" s="167"/>
      <c r="BG148" s="167"/>
      <c r="BH148" s="167"/>
      <c r="BI148" s="167"/>
    </row>
    <row r="149" ht="14.25" customHeight="1">
      <c r="M149" s="178"/>
      <c r="N149" s="178"/>
      <c r="O149" s="178"/>
      <c r="X149" s="270">
        <v>1811012.0</v>
      </c>
      <c r="Y149" s="274" t="s">
        <v>122</v>
      </c>
      <c r="Z149" s="166">
        <f t="shared" si="224"/>
        <v>0.5495131383</v>
      </c>
      <c r="AA149" s="877" t="str">
        <f t="shared" si="225"/>
        <v>B</v>
      </c>
      <c r="AB149" s="293"/>
      <c r="AC149" s="293"/>
      <c r="AD149" s="293"/>
      <c r="AE149" s="293"/>
      <c r="AF149" s="293"/>
      <c r="AG149" s="293"/>
      <c r="AH149" s="293"/>
      <c r="AI149" s="293"/>
      <c r="AJ149" s="293"/>
      <c r="AK149" s="293"/>
      <c r="AL149" s="293"/>
      <c r="AM149" s="293"/>
      <c r="AN149" s="293"/>
      <c r="AO149" s="730"/>
      <c r="AP149" s="293"/>
      <c r="AQ149" s="293"/>
      <c r="AR149" s="293"/>
      <c r="AS149" s="293"/>
      <c r="AT149" s="293"/>
      <c r="AU149" s="167"/>
      <c r="AV149" s="167"/>
      <c r="AW149" s="167"/>
      <c r="AX149" s="167"/>
      <c r="AY149" s="167"/>
      <c r="AZ149" s="167"/>
      <c r="BA149" s="167"/>
      <c r="BB149" s="167"/>
      <c r="BC149" s="167"/>
      <c r="BD149" s="167"/>
      <c r="BE149" s="167"/>
      <c r="BF149" s="167"/>
      <c r="BG149" s="167"/>
      <c r="BH149" s="167"/>
      <c r="BI149" s="167"/>
    </row>
    <row r="150" ht="14.25" customHeight="1">
      <c r="M150" s="178"/>
      <c r="N150" s="178"/>
      <c r="O150" s="178"/>
      <c r="X150" s="270">
        <v>1811006.0</v>
      </c>
      <c r="Y150" s="274" t="s">
        <v>115</v>
      </c>
      <c r="Z150" s="166">
        <f t="shared" si="224"/>
        <v>0.5702343854</v>
      </c>
      <c r="AA150" s="877" t="str">
        <f t="shared" si="225"/>
        <v>B</v>
      </c>
      <c r="AB150" s="293"/>
      <c r="AC150" s="293"/>
      <c r="AD150" s="293"/>
      <c r="AE150" s="293"/>
      <c r="AF150" s="293"/>
      <c r="AG150" s="293"/>
      <c r="AH150" s="293"/>
      <c r="AI150" s="293"/>
      <c r="AJ150" s="293"/>
      <c r="AK150" s="293"/>
      <c r="AL150" s="293"/>
      <c r="AM150" s="293"/>
      <c r="AN150" s="293"/>
      <c r="AO150" s="730"/>
      <c r="AP150" s="293"/>
      <c r="AQ150" s="293"/>
      <c r="AR150" s="293"/>
      <c r="AS150" s="293"/>
      <c r="AT150" s="293"/>
      <c r="AU150" s="167"/>
      <c r="AV150" s="167"/>
      <c r="AW150" s="167"/>
      <c r="AX150" s="167"/>
      <c r="AY150" s="167"/>
      <c r="AZ150" s="167"/>
      <c r="BA150" s="167"/>
      <c r="BB150" s="167"/>
      <c r="BC150" s="167"/>
      <c r="BD150" s="167"/>
      <c r="BE150" s="167"/>
      <c r="BF150" s="167"/>
      <c r="BG150" s="167"/>
      <c r="BH150" s="167"/>
      <c r="BI150" s="167"/>
    </row>
    <row r="151" ht="14.25" customHeight="1">
      <c r="M151" s="178"/>
      <c r="N151" s="178"/>
      <c r="O151" s="178"/>
      <c r="X151" s="270">
        <v>1811059.0</v>
      </c>
      <c r="Y151" s="274" t="s">
        <v>183</v>
      </c>
      <c r="Z151" s="166">
        <f t="shared" si="224"/>
        <v>0.3159091714</v>
      </c>
      <c r="AA151" s="877" t="str">
        <f t="shared" si="225"/>
        <v>A</v>
      </c>
      <c r="AB151" s="293"/>
      <c r="AC151" s="293"/>
      <c r="AD151" s="293"/>
      <c r="AE151" s="293"/>
      <c r="AF151" s="293"/>
      <c r="AG151" s="293"/>
      <c r="AH151" s="293"/>
      <c r="AI151" s="293"/>
      <c r="AJ151" s="293"/>
      <c r="AK151" s="293"/>
      <c r="AL151" s="293"/>
      <c r="AM151" s="293"/>
      <c r="AN151" s="293"/>
      <c r="AO151" s="730"/>
      <c r="AP151" s="293"/>
      <c r="AQ151" s="293"/>
      <c r="AR151" s="293"/>
      <c r="AS151" s="293"/>
      <c r="AT151" s="293"/>
      <c r="AU151" s="167"/>
      <c r="AV151" s="167"/>
      <c r="AW151" s="167"/>
      <c r="AX151" s="167"/>
      <c r="AY151" s="167"/>
      <c r="AZ151" s="167"/>
      <c r="BA151" s="167"/>
      <c r="BB151" s="167"/>
      <c r="BC151" s="167"/>
      <c r="BD151" s="167"/>
      <c r="BE151" s="167"/>
      <c r="BF151" s="167"/>
      <c r="BG151" s="167"/>
      <c r="BH151" s="167"/>
      <c r="BI151" s="167"/>
    </row>
    <row r="152" ht="14.25" customHeight="1">
      <c r="M152" s="178"/>
      <c r="N152" s="178"/>
      <c r="O152" s="178"/>
      <c r="X152" s="270">
        <v>1811069.0</v>
      </c>
      <c r="Y152" s="274" t="s">
        <v>196</v>
      </c>
      <c r="Z152" s="166">
        <f t="shared" si="224"/>
        <v>0.3252641425</v>
      </c>
      <c r="AA152" s="877" t="str">
        <f t="shared" si="225"/>
        <v>A</v>
      </c>
      <c r="AB152" s="293"/>
      <c r="AC152" s="293"/>
      <c r="AD152" s="293"/>
      <c r="AE152" s="293"/>
      <c r="AF152" s="293"/>
      <c r="AG152" s="293"/>
      <c r="AH152" s="293"/>
      <c r="AI152" s="293"/>
      <c r="AJ152" s="293"/>
      <c r="AK152" s="293"/>
      <c r="AL152" s="293"/>
      <c r="AM152" s="293"/>
      <c r="AN152" s="293"/>
      <c r="AO152" s="730"/>
      <c r="AP152" s="293"/>
      <c r="AQ152" s="293"/>
      <c r="AR152" s="293"/>
      <c r="AS152" s="293"/>
      <c r="AT152" s="293"/>
      <c r="AU152" s="167"/>
      <c r="AV152" s="167"/>
      <c r="AW152" s="167"/>
      <c r="AX152" s="167"/>
      <c r="AY152" s="167"/>
      <c r="AZ152" s="167"/>
      <c r="BA152" s="167"/>
      <c r="BB152" s="167"/>
      <c r="BC152" s="167"/>
      <c r="BD152" s="167"/>
      <c r="BE152" s="167"/>
      <c r="BF152" s="167"/>
      <c r="BG152" s="167"/>
      <c r="BH152" s="167"/>
      <c r="BI152" s="167"/>
    </row>
    <row r="153" ht="14.25" customHeight="1">
      <c r="M153" s="178"/>
      <c r="N153" s="178"/>
      <c r="O153" s="178"/>
      <c r="X153" s="270">
        <v>1811062.0</v>
      </c>
      <c r="Y153" s="274" t="s">
        <v>186</v>
      </c>
      <c r="Z153" s="166">
        <f t="shared" si="224"/>
        <v>0.3817456762</v>
      </c>
      <c r="AA153" s="877" t="str">
        <f t="shared" si="225"/>
        <v>A</v>
      </c>
      <c r="AB153" s="293"/>
      <c r="AC153" s="293"/>
      <c r="AD153" s="293"/>
      <c r="AE153" s="293"/>
      <c r="AF153" s="293"/>
      <c r="AG153" s="293"/>
      <c r="AH153" s="293"/>
      <c r="AI153" s="293"/>
      <c r="AJ153" s="293"/>
      <c r="AK153" s="293"/>
      <c r="AL153" s="293"/>
      <c r="AM153" s="293"/>
      <c r="AN153" s="293"/>
      <c r="AO153" s="730"/>
      <c r="AP153" s="293"/>
      <c r="AQ153" s="293"/>
      <c r="AR153" s="293"/>
      <c r="AS153" s="293"/>
      <c r="AT153" s="293"/>
      <c r="AU153" s="167"/>
      <c r="AV153" s="167"/>
      <c r="AW153" s="167"/>
      <c r="AX153" s="167"/>
      <c r="AY153" s="167"/>
      <c r="AZ153" s="167"/>
      <c r="BA153" s="167"/>
      <c r="BB153" s="167"/>
      <c r="BC153" s="167"/>
      <c r="BD153" s="167"/>
      <c r="BE153" s="167"/>
      <c r="BF153" s="167"/>
      <c r="BG153" s="167"/>
      <c r="BH153" s="167"/>
      <c r="BI153" s="167"/>
    </row>
    <row r="154" ht="14.25" customHeight="1">
      <c r="M154" s="178"/>
      <c r="N154" s="178"/>
      <c r="O154" s="178"/>
      <c r="X154" s="270">
        <v>1811075.0</v>
      </c>
      <c r="Y154" s="274" t="s">
        <v>213</v>
      </c>
      <c r="Z154" s="166">
        <f t="shared" si="224"/>
        <v>0.3766208786</v>
      </c>
      <c r="AA154" s="877" t="str">
        <f t="shared" si="225"/>
        <v>A</v>
      </c>
      <c r="AB154" s="293"/>
      <c r="AC154" s="293"/>
      <c r="AD154" s="293"/>
      <c r="AE154" s="293"/>
      <c r="AF154" s="293"/>
      <c r="AG154" s="293"/>
      <c r="AH154" s="293"/>
      <c r="AI154" s="293"/>
      <c r="AJ154" s="293"/>
      <c r="AK154" s="293"/>
      <c r="AL154" s="293"/>
      <c r="AM154" s="293"/>
      <c r="AN154" s="293"/>
      <c r="AO154" s="730"/>
      <c r="AP154" s="293"/>
      <c r="AQ154" s="293"/>
      <c r="AR154" s="293"/>
      <c r="AS154" s="293"/>
      <c r="AT154" s="293"/>
      <c r="AU154" s="167"/>
      <c r="AV154" s="167"/>
      <c r="AW154" s="167"/>
      <c r="AX154" s="167"/>
      <c r="AY154" s="167"/>
      <c r="AZ154" s="167"/>
      <c r="BA154" s="167"/>
      <c r="BB154" s="167"/>
      <c r="BC154" s="167"/>
      <c r="BD154" s="167"/>
      <c r="BE154" s="167"/>
      <c r="BF154" s="167"/>
      <c r="BG154" s="167"/>
      <c r="BH154" s="167"/>
      <c r="BI154" s="167"/>
    </row>
    <row r="155" ht="14.25" customHeight="1">
      <c r="M155" s="178"/>
      <c r="N155" s="178"/>
      <c r="O155" s="178"/>
      <c r="X155" s="270">
        <v>1811060.0</v>
      </c>
      <c r="Y155" s="274" t="s">
        <v>184</v>
      </c>
      <c r="Z155" s="166">
        <f t="shared" si="224"/>
        <v>0.3780931319</v>
      </c>
      <c r="AA155" s="877" t="str">
        <f t="shared" si="225"/>
        <v>A</v>
      </c>
      <c r="AB155" s="293"/>
      <c r="AC155" s="293"/>
      <c r="AD155" s="293"/>
      <c r="AE155" s="293"/>
      <c r="AF155" s="293"/>
      <c r="AG155" s="293"/>
      <c r="AH155" s="293"/>
      <c r="AI155" s="293"/>
      <c r="AJ155" s="293"/>
      <c r="AK155" s="293"/>
      <c r="AL155" s="293"/>
      <c r="AM155" s="293"/>
      <c r="AN155" s="293"/>
      <c r="AO155" s="730"/>
      <c r="AP155" s="293"/>
      <c r="AQ155" s="293"/>
      <c r="AR155" s="293"/>
      <c r="AS155" s="293"/>
      <c r="AT155" s="293"/>
      <c r="AU155" s="167"/>
      <c r="AV155" s="167"/>
      <c r="AW155" s="167"/>
      <c r="AX155" s="167"/>
      <c r="AY155" s="167"/>
      <c r="AZ155" s="167"/>
      <c r="BA155" s="167"/>
      <c r="BB155" s="167"/>
      <c r="BC155" s="167"/>
      <c r="BD155" s="167"/>
      <c r="BE155" s="167"/>
      <c r="BF155" s="167"/>
      <c r="BG155" s="167"/>
      <c r="BH155" s="167"/>
      <c r="BI155" s="167"/>
    </row>
    <row r="156" ht="14.25" customHeight="1">
      <c r="M156" s="178"/>
      <c r="N156" s="178"/>
      <c r="O156" s="178"/>
      <c r="X156" s="270">
        <v>1811061.0</v>
      </c>
      <c r="Y156" s="274" t="s">
        <v>185</v>
      </c>
      <c r="Z156" s="166">
        <f t="shared" si="224"/>
        <v>0.4005313048</v>
      </c>
      <c r="AA156" s="877" t="str">
        <f t="shared" si="225"/>
        <v>A</v>
      </c>
      <c r="AB156" s="293"/>
      <c r="AC156" s="293"/>
      <c r="AD156" s="293"/>
      <c r="AE156" s="293"/>
      <c r="AF156" s="293"/>
      <c r="AG156" s="293"/>
      <c r="AH156" s="293"/>
      <c r="AI156" s="293"/>
      <c r="AJ156" s="293"/>
      <c r="AK156" s="293"/>
      <c r="AL156" s="293"/>
      <c r="AM156" s="293"/>
      <c r="AN156" s="293"/>
      <c r="AO156" s="730"/>
      <c r="AP156" s="293"/>
      <c r="AQ156" s="293"/>
      <c r="AR156" s="293"/>
      <c r="AS156" s="293"/>
      <c r="AT156" s="293"/>
      <c r="AU156" s="167"/>
      <c r="AV156" s="167"/>
      <c r="AW156" s="167"/>
      <c r="AX156" s="167"/>
      <c r="AY156" s="167"/>
      <c r="AZ156" s="167"/>
      <c r="BA156" s="167"/>
      <c r="BB156" s="167"/>
      <c r="BC156" s="167"/>
      <c r="BD156" s="167"/>
      <c r="BE156" s="167"/>
      <c r="BF156" s="167"/>
      <c r="BG156" s="167"/>
      <c r="BH156" s="167"/>
      <c r="BI156" s="167"/>
    </row>
    <row r="157" ht="14.25" customHeight="1">
      <c r="M157" s="178"/>
      <c r="N157" s="178"/>
      <c r="O157" s="178"/>
      <c r="X157" s="270">
        <v>1811067.0</v>
      </c>
      <c r="Y157" s="274" t="s">
        <v>193</v>
      </c>
      <c r="Z157" s="166">
        <f t="shared" si="224"/>
        <v>0.4100858672</v>
      </c>
      <c r="AA157" s="877" t="str">
        <f t="shared" si="225"/>
        <v>A</v>
      </c>
      <c r="AB157" s="293"/>
      <c r="AC157" s="293"/>
      <c r="AD157" s="293"/>
      <c r="AE157" s="293"/>
      <c r="AF157" s="293"/>
      <c r="AG157" s="293"/>
      <c r="AH157" s="293"/>
      <c r="AI157" s="293"/>
      <c r="AJ157" s="293"/>
      <c r="AK157" s="293"/>
      <c r="AL157" s="293"/>
      <c r="AM157" s="293"/>
      <c r="AN157" s="293"/>
      <c r="AO157" s="730"/>
      <c r="AP157" s="293"/>
      <c r="AQ157" s="293"/>
      <c r="AR157" s="293"/>
      <c r="AS157" s="293"/>
      <c r="AT157" s="293"/>
      <c r="AU157" s="167"/>
      <c r="AV157" s="167"/>
      <c r="AW157" s="167"/>
      <c r="AX157" s="167"/>
      <c r="AY157" s="167"/>
      <c r="AZ157" s="167"/>
      <c r="BA157" s="167"/>
      <c r="BB157" s="167"/>
      <c r="BC157" s="167"/>
      <c r="BD157" s="167"/>
      <c r="BE157" s="167"/>
      <c r="BF157" s="167"/>
      <c r="BG157" s="167"/>
      <c r="BH157" s="167"/>
      <c r="BI157" s="167"/>
    </row>
    <row r="158" ht="14.25" customHeight="1">
      <c r="M158" s="178"/>
      <c r="N158" s="178"/>
      <c r="O158" s="178"/>
      <c r="X158" s="270">
        <v>1811054.0</v>
      </c>
      <c r="Y158" s="274" t="s">
        <v>175</v>
      </c>
      <c r="Z158" s="166">
        <f t="shared" si="224"/>
        <v>0.4132293636</v>
      </c>
      <c r="AA158" s="877" t="str">
        <f t="shared" si="225"/>
        <v>A</v>
      </c>
      <c r="AB158" s="293"/>
      <c r="AC158" s="293"/>
      <c r="AD158" s="293"/>
      <c r="AE158" s="293"/>
      <c r="AF158" s="293"/>
      <c r="AG158" s="293"/>
      <c r="AH158" s="293"/>
      <c r="AI158" s="293"/>
      <c r="AJ158" s="293"/>
      <c r="AK158" s="293"/>
      <c r="AL158" s="293"/>
      <c r="AM158" s="293"/>
      <c r="AN158" s="293"/>
      <c r="AO158" s="730"/>
      <c r="AP158" s="293"/>
      <c r="AQ158" s="293"/>
      <c r="AR158" s="293"/>
      <c r="AS158" s="293"/>
      <c r="AT158" s="293"/>
      <c r="AU158" s="167"/>
      <c r="AV158" s="167"/>
      <c r="AW158" s="167"/>
      <c r="AX158" s="167"/>
      <c r="AY158" s="167"/>
      <c r="AZ158" s="167"/>
      <c r="BA158" s="167"/>
      <c r="BB158" s="167"/>
      <c r="BC158" s="167"/>
      <c r="BD158" s="167"/>
      <c r="BE158" s="167"/>
      <c r="BF158" s="167"/>
      <c r="BG158" s="167"/>
      <c r="BH158" s="167"/>
      <c r="BI158" s="167"/>
    </row>
    <row r="159" ht="14.25" customHeight="1">
      <c r="M159" s="178"/>
      <c r="N159" s="178"/>
      <c r="O159" s="178"/>
      <c r="X159" s="270">
        <v>1811050.0</v>
      </c>
      <c r="Y159" s="274" t="s">
        <v>171</v>
      </c>
      <c r="Z159" s="166">
        <f t="shared" si="224"/>
        <v>0.4161085029</v>
      </c>
      <c r="AA159" s="877" t="str">
        <f t="shared" si="225"/>
        <v>A</v>
      </c>
      <c r="AB159" s="293"/>
      <c r="AC159" s="293"/>
      <c r="AD159" s="293"/>
      <c r="AE159" s="293"/>
      <c r="AF159" s="293"/>
      <c r="AG159" s="293"/>
      <c r="AH159" s="293"/>
      <c r="AI159" s="293"/>
      <c r="AJ159" s="293"/>
      <c r="AK159" s="293"/>
      <c r="AL159" s="293"/>
      <c r="AM159" s="293"/>
      <c r="AN159" s="293"/>
      <c r="AO159" s="730"/>
      <c r="AP159" s="293"/>
      <c r="AQ159" s="293"/>
      <c r="AR159" s="293"/>
      <c r="AS159" s="293"/>
      <c r="AT159" s="293"/>
      <c r="AU159" s="167"/>
      <c r="AV159" s="167"/>
      <c r="AW159" s="167"/>
      <c r="AX159" s="167"/>
      <c r="AY159" s="167"/>
      <c r="AZ159" s="167"/>
      <c r="BA159" s="167"/>
      <c r="BB159" s="167"/>
      <c r="BC159" s="167"/>
      <c r="BD159" s="167"/>
      <c r="BE159" s="167"/>
      <c r="BF159" s="167"/>
      <c r="BG159" s="167"/>
      <c r="BH159" s="167"/>
      <c r="BI159" s="167"/>
    </row>
    <row r="160" ht="14.25" customHeight="1">
      <c r="M160" s="178"/>
      <c r="N160" s="178"/>
      <c r="O160" s="178"/>
      <c r="X160" s="270">
        <v>1811070.0</v>
      </c>
      <c r="Y160" s="274" t="s">
        <v>197</v>
      </c>
      <c r="Z160" s="166">
        <f t="shared" si="224"/>
        <v>0.4128565256</v>
      </c>
      <c r="AA160" s="877" t="str">
        <f t="shared" si="225"/>
        <v>A</v>
      </c>
      <c r="AB160" s="293"/>
      <c r="AC160" s="293"/>
      <c r="AD160" s="293"/>
      <c r="AE160" s="293"/>
      <c r="AF160" s="293"/>
      <c r="AG160" s="293"/>
      <c r="AH160" s="293"/>
      <c r="AI160" s="293"/>
      <c r="AJ160" s="293"/>
      <c r="AK160" s="293"/>
      <c r="AL160" s="293"/>
      <c r="AM160" s="293"/>
      <c r="AN160" s="293"/>
      <c r="AO160" s="730"/>
      <c r="AP160" s="293"/>
      <c r="AQ160" s="293"/>
      <c r="AR160" s="293"/>
      <c r="AS160" s="293"/>
      <c r="AT160" s="293"/>
      <c r="AU160" s="167"/>
      <c r="AV160" s="167"/>
      <c r="AW160" s="167"/>
      <c r="AX160" s="167"/>
      <c r="AY160" s="167"/>
      <c r="AZ160" s="167"/>
      <c r="BA160" s="167"/>
      <c r="BB160" s="167"/>
      <c r="BC160" s="167"/>
      <c r="BD160" s="167"/>
      <c r="BE160" s="167"/>
      <c r="BF160" s="167"/>
      <c r="BG160" s="167"/>
      <c r="BH160" s="167"/>
      <c r="BI160" s="167"/>
    </row>
    <row r="161" ht="14.25" customHeight="1">
      <c r="M161" s="178"/>
      <c r="N161" s="178"/>
      <c r="O161" s="178"/>
      <c r="X161" s="270">
        <v>1811010.0</v>
      </c>
      <c r="Y161" s="274" t="s">
        <v>120</v>
      </c>
      <c r="Z161" s="166">
        <f t="shared" si="224"/>
        <v>0.4272261427</v>
      </c>
      <c r="AA161" s="877" t="str">
        <f t="shared" si="225"/>
        <v>A</v>
      </c>
      <c r="AB161" s="293"/>
      <c r="AC161" s="293"/>
      <c r="AD161" s="293"/>
      <c r="AE161" s="293"/>
      <c r="AF161" s="293"/>
      <c r="AG161" s="293"/>
      <c r="AH161" s="293"/>
      <c r="AI161" s="293"/>
      <c r="AJ161" s="293"/>
      <c r="AK161" s="293"/>
      <c r="AL161" s="293"/>
      <c r="AM161" s="293"/>
      <c r="AN161" s="293"/>
      <c r="AO161" s="730"/>
      <c r="AP161" s="293"/>
      <c r="AQ161" s="293"/>
      <c r="AR161" s="293"/>
      <c r="AS161" s="293"/>
      <c r="AT161" s="293"/>
      <c r="AU161" s="167"/>
      <c r="AV161" s="167"/>
      <c r="AW161" s="167"/>
      <c r="AX161" s="167"/>
      <c r="AY161" s="167"/>
      <c r="AZ161" s="167"/>
      <c r="BA161" s="167"/>
      <c r="BB161" s="167"/>
      <c r="BC161" s="167"/>
      <c r="BD161" s="167"/>
      <c r="BE161" s="167"/>
      <c r="BF161" s="167"/>
      <c r="BG161" s="167"/>
      <c r="BH161" s="167"/>
      <c r="BI161" s="167"/>
    </row>
    <row r="162" ht="14.25" customHeight="1">
      <c r="M162" s="178"/>
      <c r="N162" s="178"/>
      <c r="O162" s="178"/>
      <c r="X162" s="270">
        <v>1811078.0</v>
      </c>
      <c r="Y162" s="274" t="s">
        <v>220</v>
      </c>
      <c r="Z162" s="166">
        <f t="shared" si="224"/>
        <v>0.4412058475</v>
      </c>
      <c r="AA162" s="877" t="str">
        <f t="shared" si="225"/>
        <v>A</v>
      </c>
      <c r="AB162" s="293"/>
      <c r="AC162" s="293"/>
      <c r="AD162" s="293"/>
      <c r="AE162" s="293"/>
      <c r="AF162" s="293"/>
      <c r="AG162" s="293"/>
      <c r="AH162" s="293"/>
      <c r="AI162" s="293"/>
      <c r="AJ162" s="293"/>
      <c r="AK162" s="293"/>
      <c r="AL162" s="293"/>
      <c r="AM162" s="293"/>
      <c r="AN162" s="293"/>
      <c r="AO162" s="730"/>
      <c r="AP162" s="293"/>
      <c r="AQ162" s="293"/>
      <c r="AR162" s="293"/>
      <c r="AS162" s="293"/>
      <c r="AT162" s="293"/>
      <c r="AU162" s="167"/>
      <c r="AV162" s="167"/>
      <c r="AW162" s="167"/>
      <c r="AX162" s="167"/>
      <c r="AY162" s="167"/>
      <c r="AZ162" s="167"/>
      <c r="BA162" s="167"/>
      <c r="BB162" s="167"/>
      <c r="BC162" s="167"/>
      <c r="BD162" s="167"/>
      <c r="BE162" s="167"/>
      <c r="BF162" s="167"/>
      <c r="BG162" s="167"/>
      <c r="BH162" s="167"/>
      <c r="BI162" s="167"/>
    </row>
    <row r="163" ht="14.25" customHeight="1">
      <c r="M163" s="178"/>
      <c r="N163" s="178"/>
      <c r="O163" s="178"/>
      <c r="X163" s="270">
        <v>1811063.0</v>
      </c>
      <c r="Y163" s="274" t="s">
        <v>187</v>
      </c>
      <c r="Z163" s="166">
        <f t="shared" si="224"/>
        <v>0.4335385538</v>
      </c>
      <c r="AA163" s="877" t="str">
        <f t="shared" si="225"/>
        <v>A</v>
      </c>
      <c r="AB163" s="293"/>
      <c r="AC163" s="293"/>
      <c r="AD163" s="293"/>
      <c r="AE163" s="293"/>
      <c r="AF163" s="293"/>
      <c r="AG163" s="293"/>
      <c r="AH163" s="293"/>
      <c r="AI163" s="293"/>
      <c r="AJ163" s="293"/>
      <c r="AK163" s="293"/>
      <c r="AL163" s="293"/>
      <c r="AM163" s="293"/>
      <c r="AN163" s="293"/>
      <c r="AO163" s="730"/>
      <c r="AP163" s="293"/>
      <c r="AQ163" s="293"/>
      <c r="AR163" s="293"/>
      <c r="AS163" s="293"/>
      <c r="AT163" s="293"/>
      <c r="AU163" s="167"/>
      <c r="AV163" s="167"/>
      <c r="AW163" s="167"/>
      <c r="AX163" s="167"/>
      <c r="AY163" s="167"/>
      <c r="AZ163" s="167"/>
      <c r="BA163" s="167"/>
      <c r="BB163" s="167"/>
      <c r="BC163" s="167"/>
      <c r="BD163" s="167"/>
      <c r="BE163" s="167"/>
      <c r="BF163" s="167"/>
      <c r="BG163" s="167"/>
      <c r="BH163" s="167"/>
      <c r="BI163" s="167"/>
    </row>
    <row r="164" ht="14.25" customHeight="1">
      <c r="M164" s="178"/>
      <c r="N164" s="178"/>
      <c r="O164" s="178"/>
      <c r="X164" s="270">
        <v>1811077.0</v>
      </c>
      <c r="Y164" s="274" t="s">
        <v>218</v>
      </c>
      <c r="Z164" s="166">
        <f t="shared" si="224"/>
        <v>0.4622930376</v>
      </c>
      <c r="AA164" s="877" t="str">
        <f t="shared" si="225"/>
        <v>A</v>
      </c>
      <c r="AB164" s="293"/>
      <c r="AC164" s="293"/>
      <c r="AD164" s="293"/>
      <c r="AE164" s="293"/>
      <c r="AF164" s="293"/>
      <c r="AG164" s="293"/>
      <c r="AH164" s="293"/>
      <c r="AI164" s="293"/>
      <c r="AJ164" s="293"/>
      <c r="AK164" s="293"/>
      <c r="AL164" s="293"/>
      <c r="AM164" s="293"/>
      <c r="AN164" s="293"/>
      <c r="AO164" s="730"/>
      <c r="AP164" s="293"/>
      <c r="AQ164" s="293"/>
      <c r="AR164" s="293"/>
      <c r="AS164" s="293"/>
      <c r="AT164" s="293"/>
      <c r="AU164" s="167"/>
      <c r="AV164" s="167"/>
      <c r="AW164" s="167"/>
      <c r="AX164" s="167"/>
      <c r="AY164" s="167"/>
      <c r="AZ164" s="167"/>
      <c r="BA164" s="167"/>
      <c r="BB164" s="167"/>
      <c r="BC164" s="167"/>
      <c r="BD164" s="167"/>
      <c r="BE164" s="167"/>
      <c r="BF164" s="167"/>
      <c r="BG164" s="167"/>
      <c r="BH164" s="167"/>
      <c r="BI164" s="167"/>
    </row>
    <row r="165" ht="14.25" customHeight="1">
      <c r="M165" s="178"/>
      <c r="N165" s="178"/>
      <c r="O165" s="178"/>
      <c r="X165" s="270">
        <v>1811074.0</v>
      </c>
      <c r="Y165" s="274" t="s">
        <v>210</v>
      </c>
      <c r="Z165" s="166">
        <f t="shared" si="224"/>
        <v>0.4727966389</v>
      </c>
      <c r="AA165" s="877" t="str">
        <f t="shared" si="225"/>
        <v>A</v>
      </c>
      <c r="AB165" s="293"/>
      <c r="AC165" s="293"/>
      <c r="AD165" s="293"/>
      <c r="AE165" s="293"/>
      <c r="AF165" s="293"/>
      <c r="AG165" s="293"/>
      <c r="AH165" s="293"/>
      <c r="AI165" s="293"/>
      <c r="AJ165" s="293"/>
      <c r="AK165" s="293"/>
      <c r="AL165" s="293"/>
      <c r="AM165" s="293"/>
      <c r="AN165" s="293"/>
      <c r="AO165" s="730"/>
      <c r="AP165" s="293"/>
      <c r="AQ165" s="293"/>
      <c r="AR165" s="293"/>
      <c r="AS165" s="293"/>
      <c r="AT165" s="293"/>
      <c r="AU165" s="167"/>
      <c r="AV165" s="167"/>
      <c r="AW165" s="167"/>
      <c r="AX165" s="167"/>
      <c r="AY165" s="167"/>
      <c r="AZ165" s="167"/>
      <c r="BA165" s="167"/>
      <c r="BB165" s="167"/>
      <c r="BC165" s="167"/>
      <c r="BD165" s="167"/>
      <c r="BE165" s="167"/>
      <c r="BF165" s="167"/>
      <c r="BG165" s="167"/>
      <c r="BH165" s="167"/>
      <c r="BI165" s="167"/>
    </row>
    <row r="166" ht="14.25" customHeight="1">
      <c r="M166" s="178"/>
      <c r="N166" s="178"/>
      <c r="O166" s="178"/>
      <c r="X166" s="270">
        <v>1811020.0</v>
      </c>
      <c r="Y166" s="274" t="s">
        <v>132</v>
      </c>
      <c r="Z166" s="166">
        <f t="shared" si="224"/>
        <v>0.4781113797</v>
      </c>
      <c r="AA166" s="877" t="str">
        <f t="shared" si="225"/>
        <v>A</v>
      </c>
      <c r="AB166" s="293"/>
      <c r="AC166" s="293"/>
      <c r="AD166" s="293"/>
      <c r="AE166" s="293"/>
      <c r="AF166" s="293"/>
      <c r="AG166" s="293"/>
      <c r="AH166" s="293"/>
      <c r="AI166" s="293"/>
      <c r="AJ166" s="293"/>
      <c r="AK166" s="293"/>
      <c r="AL166" s="293"/>
      <c r="AM166" s="293"/>
      <c r="AN166" s="293"/>
      <c r="AO166" s="730"/>
      <c r="AP166" s="293"/>
      <c r="AQ166" s="293"/>
      <c r="AR166" s="293"/>
      <c r="AS166" s="293"/>
      <c r="AT166" s="293"/>
      <c r="AU166" s="167"/>
      <c r="AV166" s="167"/>
      <c r="AW166" s="167"/>
      <c r="AX166" s="167"/>
      <c r="AY166" s="167"/>
      <c r="AZ166" s="167"/>
      <c r="BA166" s="167"/>
      <c r="BB166" s="167"/>
      <c r="BC166" s="167"/>
      <c r="BD166" s="167"/>
      <c r="BE166" s="167"/>
      <c r="BF166" s="167"/>
      <c r="BG166" s="167"/>
      <c r="BH166" s="167"/>
      <c r="BI166" s="167"/>
    </row>
    <row r="167" ht="14.25" customHeight="1">
      <c r="M167" s="178"/>
      <c r="N167" s="178"/>
      <c r="O167" s="178"/>
      <c r="X167" s="270">
        <v>1811019.0</v>
      </c>
      <c r="Y167" s="274" t="s">
        <v>131</v>
      </c>
      <c r="Z167" s="166">
        <f t="shared" si="224"/>
        <v>0.5008984308</v>
      </c>
      <c r="AA167" s="877" t="str">
        <f t="shared" si="225"/>
        <v>A</v>
      </c>
      <c r="AB167" s="293"/>
      <c r="AC167" s="293"/>
      <c r="AD167" s="293"/>
      <c r="AE167" s="293"/>
      <c r="AF167" s="293"/>
      <c r="AG167" s="293"/>
      <c r="AH167" s="293"/>
      <c r="AI167" s="293"/>
      <c r="AJ167" s="293"/>
      <c r="AK167" s="293"/>
      <c r="AL167" s="293"/>
      <c r="AM167" s="293"/>
      <c r="AN167" s="293"/>
      <c r="AO167" s="730"/>
      <c r="AP167" s="293"/>
      <c r="AQ167" s="293"/>
      <c r="AR167" s="293"/>
      <c r="AS167" s="293"/>
      <c r="AT167" s="293"/>
      <c r="AU167" s="167"/>
      <c r="AV167" s="167"/>
      <c r="AW167" s="167"/>
      <c r="AX167" s="167"/>
      <c r="AY167" s="167"/>
      <c r="AZ167" s="167"/>
      <c r="BA167" s="167"/>
      <c r="BB167" s="167"/>
      <c r="BC167" s="167"/>
      <c r="BD167" s="167"/>
      <c r="BE167" s="167"/>
      <c r="BF167" s="167"/>
      <c r="BG167" s="167"/>
      <c r="BH167" s="167"/>
      <c r="BI167" s="167"/>
    </row>
    <row r="168" ht="14.25" customHeight="1">
      <c r="M168" s="178"/>
      <c r="N168" s="178"/>
      <c r="O168" s="178"/>
      <c r="X168" s="270">
        <v>1811034.0</v>
      </c>
      <c r="Y168" s="274" t="s">
        <v>153</v>
      </c>
      <c r="Z168" s="166">
        <f t="shared" si="224"/>
        <v>0.5132674881</v>
      </c>
      <c r="AA168" s="877" t="str">
        <f t="shared" si="225"/>
        <v>A</v>
      </c>
      <c r="AB168" s="293"/>
      <c r="AC168" s="293"/>
      <c r="AD168" s="293"/>
      <c r="AE168" s="293"/>
      <c r="AF168" s="293"/>
      <c r="AG168" s="293"/>
      <c r="AH168" s="293"/>
      <c r="AI168" s="293"/>
      <c r="AJ168" s="293"/>
      <c r="AK168" s="293"/>
      <c r="AL168" s="293"/>
      <c r="AM168" s="293"/>
      <c r="AN168" s="293"/>
      <c r="AO168" s="730"/>
      <c r="AP168" s="293"/>
      <c r="AQ168" s="293"/>
      <c r="AR168" s="293"/>
      <c r="AS168" s="293"/>
      <c r="AT168" s="293"/>
      <c r="AU168" s="167"/>
      <c r="AV168" s="167"/>
      <c r="AW168" s="167"/>
      <c r="AX168" s="167"/>
      <c r="AY168" s="167"/>
      <c r="AZ168" s="167"/>
      <c r="BA168" s="167"/>
      <c r="BB168" s="167"/>
      <c r="BC168" s="167"/>
      <c r="BD168" s="167"/>
      <c r="BE168" s="167"/>
      <c r="BF168" s="167"/>
      <c r="BG168" s="167"/>
      <c r="BH168" s="167"/>
      <c r="BI168" s="167"/>
    </row>
    <row r="169" ht="14.25" customHeight="1">
      <c r="M169" s="178"/>
      <c r="N169" s="178"/>
      <c r="O169" s="178"/>
      <c r="X169" s="270">
        <v>1811129.0</v>
      </c>
      <c r="Y169" s="274" t="s">
        <v>305</v>
      </c>
      <c r="Z169" s="166">
        <f t="shared" si="224"/>
        <v>0.530226529</v>
      </c>
      <c r="AA169" s="877" t="str">
        <f t="shared" si="225"/>
        <v>A</v>
      </c>
      <c r="AB169" s="293"/>
      <c r="AC169" s="293"/>
      <c r="AD169" s="293"/>
      <c r="AE169" s="293"/>
      <c r="AF169" s="293"/>
      <c r="AG169" s="293"/>
      <c r="AH169" s="293"/>
      <c r="AI169" s="293"/>
      <c r="AJ169" s="293"/>
      <c r="AK169" s="293"/>
      <c r="AL169" s="293"/>
      <c r="AM169" s="293"/>
      <c r="AN169" s="293"/>
      <c r="AO169" s="730"/>
      <c r="AP169" s="293"/>
      <c r="AQ169" s="293"/>
      <c r="AR169" s="293"/>
      <c r="AS169" s="293"/>
      <c r="AT169" s="293"/>
      <c r="AU169" s="167"/>
      <c r="AV169" s="167"/>
      <c r="AW169" s="167"/>
      <c r="AX169" s="167"/>
      <c r="AY169" s="167"/>
      <c r="AZ169" s="167"/>
      <c r="BA169" s="167"/>
      <c r="BB169" s="167"/>
      <c r="BC169" s="167"/>
      <c r="BD169" s="167"/>
      <c r="BE169" s="167"/>
      <c r="BF169" s="167"/>
      <c r="BG169" s="167"/>
      <c r="BH169" s="167"/>
      <c r="BI169" s="167"/>
    </row>
    <row r="170" ht="14.25" customHeight="1">
      <c r="M170" s="178"/>
      <c r="N170" s="178"/>
      <c r="O170" s="178"/>
      <c r="X170" s="270">
        <v>1811079.0</v>
      </c>
      <c r="Y170" s="274" t="s">
        <v>222</v>
      </c>
      <c r="Z170" s="166">
        <f t="shared" si="224"/>
        <v>0.5253598823</v>
      </c>
      <c r="AA170" s="877" t="str">
        <f t="shared" si="225"/>
        <v>A</v>
      </c>
      <c r="AB170" s="293"/>
      <c r="AC170" s="293"/>
      <c r="AD170" s="293"/>
      <c r="AE170" s="293"/>
      <c r="AF170" s="293"/>
      <c r="AG170" s="293"/>
      <c r="AH170" s="293"/>
      <c r="AI170" s="293"/>
      <c r="AJ170" s="293"/>
      <c r="AK170" s="293"/>
      <c r="AL170" s="293"/>
      <c r="AM170" s="293"/>
      <c r="AN170" s="293"/>
      <c r="AO170" s="730"/>
      <c r="AP170" s="293"/>
      <c r="AQ170" s="293"/>
      <c r="AR170" s="293"/>
      <c r="AS170" s="293"/>
      <c r="AT170" s="293"/>
      <c r="AU170" s="167"/>
      <c r="AV170" s="167"/>
      <c r="AW170" s="167"/>
      <c r="AX170" s="167"/>
      <c r="AY170" s="167"/>
      <c r="AZ170" s="167"/>
      <c r="BA170" s="167"/>
      <c r="BB170" s="167"/>
      <c r="BC170" s="167"/>
      <c r="BD170" s="167"/>
      <c r="BE170" s="167"/>
      <c r="BF170" s="167"/>
      <c r="BG170" s="167"/>
      <c r="BH170" s="167"/>
      <c r="BI170" s="167"/>
    </row>
    <row r="171" ht="14.25" customHeight="1">
      <c r="M171" s="178"/>
      <c r="N171" s="178"/>
      <c r="O171" s="178"/>
      <c r="X171" s="270">
        <v>1811130.0</v>
      </c>
      <c r="Y171" s="274" t="s">
        <v>306</v>
      </c>
      <c r="Z171" s="166">
        <f t="shared" si="224"/>
        <v>0.5302685203</v>
      </c>
      <c r="AA171" s="877" t="str">
        <f t="shared" si="225"/>
        <v>A</v>
      </c>
      <c r="AB171" s="293"/>
      <c r="AC171" s="293"/>
      <c r="AD171" s="293"/>
      <c r="AE171" s="293"/>
      <c r="AF171" s="293"/>
      <c r="AG171" s="293"/>
      <c r="AH171" s="293"/>
      <c r="AI171" s="293"/>
      <c r="AJ171" s="293"/>
      <c r="AK171" s="293"/>
      <c r="AL171" s="293"/>
      <c r="AM171" s="293"/>
      <c r="AN171" s="293"/>
      <c r="AO171" s="730"/>
      <c r="AP171" s="293"/>
      <c r="AQ171" s="293"/>
      <c r="AR171" s="293"/>
      <c r="AS171" s="293"/>
      <c r="AT171" s="293"/>
      <c r="AU171" s="167"/>
      <c r="AV171" s="167"/>
      <c r="AW171" s="167"/>
      <c r="AX171" s="167"/>
      <c r="AY171" s="167"/>
      <c r="AZ171" s="167"/>
      <c r="BA171" s="167"/>
      <c r="BB171" s="167"/>
      <c r="BC171" s="167"/>
      <c r="BD171" s="167"/>
      <c r="BE171" s="167"/>
      <c r="BF171" s="167"/>
      <c r="BG171" s="167"/>
      <c r="BH171" s="167"/>
      <c r="BI171" s="167"/>
    </row>
    <row r="172" ht="14.25" customHeight="1">
      <c r="M172" s="178"/>
      <c r="N172" s="178"/>
      <c r="O172" s="178"/>
      <c r="X172" s="270">
        <v>1811073.0</v>
      </c>
      <c r="Y172" s="274" t="s">
        <v>203</v>
      </c>
      <c r="Z172" s="166">
        <f t="shared" si="224"/>
        <v>0.5388494797</v>
      </c>
      <c r="AA172" s="877" t="str">
        <f t="shared" si="225"/>
        <v>A</v>
      </c>
      <c r="AB172" s="293"/>
      <c r="AC172" s="293"/>
      <c r="AD172" s="293"/>
      <c r="AE172" s="293"/>
      <c r="AF172" s="293"/>
      <c r="AG172" s="293"/>
      <c r="AH172" s="293"/>
      <c r="AI172" s="293"/>
      <c r="AJ172" s="293"/>
      <c r="AK172" s="293"/>
      <c r="AL172" s="293"/>
      <c r="AM172" s="293"/>
      <c r="AN172" s="293"/>
      <c r="AO172" s="730"/>
      <c r="AP172" s="293"/>
      <c r="AQ172" s="293"/>
      <c r="AR172" s="293"/>
      <c r="AS172" s="293"/>
      <c r="AT172" s="293"/>
      <c r="AU172" s="167"/>
      <c r="AV172" s="167"/>
      <c r="AW172" s="167"/>
      <c r="AX172" s="167"/>
      <c r="AY172" s="167"/>
      <c r="AZ172" s="167"/>
      <c r="BA172" s="167"/>
      <c r="BB172" s="167"/>
      <c r="BC172" s="167"/>
      <c r="BD172" s="167"/>
      <c r="BE172" s="167"/>
      <c r="BF172" s="167"/>
      <c r="BG172" s="167"/>
      <c r="BH172" s="167"/>
      <c r="BI172" s="167"/>
    </row>
    <row r="173" ht="14.25" customHeight="1">
      <c r="M173" s="178"/>
      <c r="N173" s="178"/>
      <c r="O173" s="178"/>
      <c r="X173" s="270">
        <v>1811057.0</v>
      </c>
      <c r="Y173" s="274" t="s">
        <v>180</v>
      </c>
      <c r="Z173" s="166">
        <f t="shared" si="224"/>
        <v>0.5561738471</v>
      </c>
      <c r="AA173" s="877" t="str">
        <f t="shared" si="225"/>
        <v>A</v>
      </c>
      <c r="AB173" s="293"/>
      <c r="AC173" s="293"/>
      <c r="AD173" s="293"/>
      <c r="AE173" s="293"/>
      <c r="AF173" s="293"/>
      <c r="AG173" s="293"/>
      <c r="AH173" s="293"/>
      <c r="AI173" s="293"/>
      <c r="AJ173" s="293"/>
      <c r="AK173" s="293"/>
      <c r="AL173" s="293"/>
      <c r="AM173" s="293"/>
      <c r="AN173" s="293"/>
      <c r="AO173" s="730"/>
      <c r="AP173" s="293"/>
      <c r="AQ173" s="293"/>
      <c r="AR173" s="293"/>
      <c r="AS173" s="293"/>
      <c r="AT173" s="293"/>
      <c r="AU173" s="167"/>
      <c r="AV173" s="167"/>
      <c r="AW173" s="167"/>
      <c r="AX173" s="167"/>
      <c r="AY173" s="167"/>
      <c r="AZ173" s="167"/>
      <c r="BA173" s="167"/>
      <c r="BB173" s="167"/>
      <c r="BC173" s="167"/>
      <c r="BD173" s="167"/>
      <c r="BE173" s="167"/>
      <c r="BF173" s="167"/>
      <c r="BG173" s="167"/>
      <c r="BH173" s="167"/>
      <c r="BI173" s="167"/>
    </row>
    <row r="174" ht="14.25" customHeight="1">
      <c r="M174" s="178"/>
      <c r="N174" s="178"/>
      <c r="O174" s="178"/>
      <c r="X174" s="270">
        <v>1811043.0</v>
      </c>
      <c r="Y174" s="274" t="s">
        <v>162</v>
      </c>
      <c r="Z174" s="166">
        <f t="shared" si="224"/>
        <v>0.5456639458</v>
      </c>
      <c r="AA174" s="877" t="str">
        <f t="shared" si="225"/>
        <v>A</v>
      </c>
      <c r="AB174" s="293"/>
      <c r="AC174" s="293"/>
      <c r="AD174" s="293"/>
      <c r="AE174" s="293"/>
      <c r="AF174" s="293"/>
      <c r="AG174" s="293"/>
      <c r="AH174" s="293"/>
      <c r="AI174" s="293"/>
      <c r="AJ174" s="293"/>
      <c r="AK174" s="293"/>
      <c r="AL174" s="293"/>
      <c r="AM174" s="293"/>
      <c r="AN174" s="293"/>
      <c r="AO174" s="730"/>
      <c r="AP174" s="293"/>
      <c r="AQ174" s="293"/>
      <c r="AR174" s="293"/>
      <c r="AS174" s="293"/>
      <c r="AT174" s="293"/>
      <c r="AU174" s="167"/>
      <c r="AV174" s="167"/>
      <c r="AW174" s="167"/>
      <c r="AX174" s="167"/>
      <c r="AY174" s="167"/>
      <c r="AZ174" s="167"/>
      <c r="BA174" s="167"/>
      <c r="BB174" s="167"/>
      <c r="BC174" s="167"/>
      <c r="BD174" s="167"/>
      <c r="BE174" s="167"/>
      <c r="BF174" s="167"/>
      <c r="BG174" s="167"/>
      <c r="BH174" s="167"/>
      <c r="BI174" s="167"/>
    </row>
    <row r="175" ht="14.25" customHeight="1">
      <c r="M175" s="178"/>
      <c r="N175" s="178"/>
      <c r="O175" s="178"/>
      <c r="X175" s="270">
        <v>1811011.0</v>
      </c>
      <c r="Y175" s="274" t="s">
        <v>121</v>
      </c>
      <c r="Z175" s="166">
        <f t="shared" si="224"/>
        <v>0.5566215088</v>
      </c>
      <c r="AA175" s="877" t="str">
        <f t="shared" si="225"/>
        <v>A</v>
      </c>
      <c r="AB175" s="293"/>
      <c r="AC175" s="293"/>
      <c r="AD175" s="293"/>
      <c r="AE175" s="293"/>
      <c r="AF175" s="293"/>
      <c r="AG175" s="293"/>
      <c r="AH175" s="293"/>
      <c r="AI175" s="293"/>
      <c r="AJ175" s="293"/>
      <c r="AK175" s="293"/>
      <c r="AL175" s="293"/>
      <c r="AM175" s="293"/>
      <c r="AN175" s="293"/>
      <c r="AO175" s="730"/>
      <c r="AP175" s="293"/>
      <c r="AQ175" s="293"/>
      <c r="AR175" s="293"/>
      <c r="AS175" s="293"/>
      <c r="AT175" s="293"/>
      <c r="AU175" s="167"/>
      <c r="AV175" s="167"/>
      <c r="AW175" s="167"/>
      <c r="AX175" s="167"/>
      <c r="AY175" s="167"/>
      <c r="AZ175" s="167"/>
      <c r="BA175" s="167"/>
      <c r="BB175" s="167"/>
      <c r="BC175" s="167"/>
      <c r="BD175" s="167"/>
      <c r="BE175" s="167"/>
      <c r="BF175" s="167"/>
      <c r="BG175" s="167"/>
      <c r="BH175" s="167"/>
      <c r="BI175" s="167"/>
    </row>
    <row r="176" ht="14.25" customHeight="1">
      <c r="M176" s="178"/>
      <c r="N176" s="178"/>
      <c r="O176" s="178"/>
      <c r="X176" s="270">
        <v>1811082.0</v>
      </c>
      <c r="Y176" s="274" t="s">
        <v>233</v>
      </c>
      <c r="Z176" s="166">
        <f t="shared" si="224"/>
        <v>0.5795860822</v>
      </c>
      <c r="AA176" s="877" t="str">
        <f t="shared" si="225"/>
        <v>A</v>
      </c>
      <c r="AB176" s="293"/>
      <c r="AC176" s="293"/>
      <c r="AD176" s="293"/>
      <c r="AE176" s="293"/>
      <c r="AF176" s="293"/>
      <c r="AG176" s="293"/>
      <c r="AH176" s="293"/>
      <c r="AI176" s="293"/>
      <c r="AJ176" s="293"/>
      <c r="AK176" s="293"/>
      <c r="AL176" s="293"/>
      <c r="AM176" s="293"/>
      <c r="AN176" s="293"/>
      <c r="AO176" s="730"/>
      <c r="AP176" s="293"/>
      <c r="AQ176" s="293"/>
      <c r="AR176" s="293"/>
      <c r="AS176" s="293"/>
      <c r="AT176" s="293"/>
      <c r="AU176" s="167"/>
      <c r="AV176" s="167"/>
      <c r="AW176" s="167"/>
      <c r="AX176" s="167"/>
      <c r="AY176" s="167"/>
      <c r="AZ176" s="167"/>
      <c r="BA176" s="167"/>
      <c r="BB176" s="167"/>
      <c r="BC176" s="167"/>
      <c r="BD176" s="167"/>
      <c r="BE176" s="167"/>
      <c r="BF176" s="167"/>
      <c r="BG176" s="167"/>
      <c r="BH176" s="167"/>
      <c r="BI176" s="167"/>
    </row>
    <row r="177" ht="14.25" customHeight="1">
      <c r="M177" s="178"/>
      <c r="N177" s="178"/>
      <c r="O177" s="178"/>
      <c r="X177" s="270">
        <v>1811015.0</v>
      </c>
      <c r="Y177" s="274" t="s">
        <v>126</v>
      </c>
      <c r="Z177" s="166">
        <f t="shared" si="224"/>
        <v>0.5893866745</v>
      </c>
      <c r="AA177" s="877" t="str">
        <f t="shared" si="225"/>
        <v>A</v>
      </c>
      <c r="AB177" s="293"/>
      <c r="AC177" s="293"/>
      <c r="AD177" s="293"/>
      <c r="AE177" s="293"/>
      <c r="AF177" s="293"/>
      <c r="AG177" s="293"/>
      <c r="AH177" s="293"/>
      <c r="AI177" s="293"/>
      <c r="AJ177" s="293"/>
      <c r="AK177" s="293"/>
      <c r="AL177" s="293"/>
      <c r="AM177" s="293"/>
      <c r="AN177" s="293"/>
      <c r="AO177" s="730"/>
      <c r="AP177" s="293"/>
      <c r="AQ177" s="293"/>
      <c r="AR177" s="293"/>
      <c r="AS177" s="293"/>
      <c r="AT177" s="293"/>
      <c r="AU177" s="167"/>
      <c r="AV177" s="167"/>
      <c r="AW177" s="167"/>
      <c r="AX177" s="167"/>
      <c r="AY177" s="167"/>
      <c r="AZ177" s="167"/>
      <c r="BA177" s="167"/>
      <c r="BB177" s="167"/>
      <c r="BC177" s="167"/>
      <c r="BD177" s="167"/>
      <c r="BE177" s="167"/>
      <c r="BF177" s="167"/>
      <c r="BG177" s="167"/>
      <c r="BH177" s="167"/>
      <c r="BI177" s="167"/>
    </row>
    <row r="178" ht="14.25" customHeight="1">
      <c r="M178" s="178"/>
      <c r="N178" s="178"/>
      <c r="O178" s="178"/>
      <c r="X178" s="270">
        <v>1811084.0</v>
      </c>
      <c r="Y178" s="274" t="s">
        <v>235</v>
      </c>
      <c r="Z178" s="166">
        <f t="shared" si="224"/>
        <v>0.621069018</v>
      </c>
      <c r="AA178" s="877" t="str">
        <f t="shared" si="225"/>
        <v>A</v>
      </c>
      <c r="AB178" s="293"/>
      <c r="AC178" s="293"/>
      <c r="AD178" s="293"/>
      <c r="AE178" s="293"/>
      <c r="AF178" s="293"/>
      <c r="AG178" s="293"/>
      <c r="AH178" s="293"/>
      <c r="AI178" s="293"/>
      <c r="AJ178" s="293"/>
      <c r="AK178" s="293"/>
      <c r="AL178" s="293"/>
      <c r="AM178" s="293"/>
      <c r="AN178" s="293"/>
      <c r="AO178" s="730"/>
      <c r="AP178" s="293"/>
      <c r="AQ178" s="293"/>
      <c r="AR178" s="293"/>
      <c r="AS178" s="293"/>
      <c r="AT178" s="293"/>
      <c r="AU178" s="167"/>
      <c r="AV178" s="167"/>
      <c r="AW178" s="167"/>
      <c r="AX178" s="167"/>
      <c r="AY178" s="167"/>
      <c r="AZ178" s="167"/>
      <c r="BA178" s="167"/>
      <c r="BB178" s="167"/>
      <c r="BC178" s="167"/>
      <c r="BD178" s="167"/>
      <c r="BE178" s="167"/>
      <c r="BF178" s="167"/>
      <c r="BG178" s="167"/>
      <c r="BH178" s="167"/>
      <c r="BI178" s="167"/>
    </row>
    <row r="179" ht="14.25" customHeight="1">
      <c r="M179" s="178"/>
      <c r="N179" s="178"/>
      <c r="O179" s="178"/>
      <c r="X179" s="270">
        <v>1811081.0</v>
      </c>
      <c r="Y179" s="274" t="s">
        <v>228</v>
      </c>
      <c r="Z179" s="166">
        <f t="shared" si="224"/>
        <v>0.6085410948</v>
      </c>
      <c r="AA179" s="877" t="str">
        <f t="shared" si="225"/>
        <v>A</v>
      </c>
      <c r="AB179" s="293"/>
      <c r="AC179" s="293"/>
      <c r="AD179" s="293"/>
      <c r="AE179" s="293"/>
      <c r="AF179" s="293"/>
      <c r="AG179" s="293"/>
      <c r="AH179" s="293"/>
      <c r="AI179" s="293"/>
      <c r="AJ179" s="293"/>
      <c r="AK179" s="293"/>
      <c r="AL179" s="293"/>
      <c r="AM179" s="293"/>
      <c r="AN179" s="293"/>
      <c r="AO179" s="730"/>
      <c r="AP179" s="293"/>
      <c r="AQ179" s="293"/>
      <c r="AR179" s="293"/>
      <c r="AS179" s="293"/>
      <c r="AT179" s="293"/>
      <c r="AU179" s="167"/>
      <c r="AV179" s="167"/>
      <c r="AW179" s="167"/>
      <c r="AX179" s="167"/>
      <c r="AY179" s="167"/>
      <c r="AZ179" s="167"/>
      <c r="BA179" s="167"/>
      <c r="BB179" s="167"/>
      <c r="BC179" s="167"/>
      <c r="BD179" s="167"/>
      <c r="BE179" s="167"/>
      <c r="BF179" s="167"/>
      <c r="BG179" s="167"/>
      <c r="BH179" s="167"/>
      <c r="BI179" s="167"/>
    </row>
    <row r="180" ht="14.25" customHeight="1">
      <c r="M180" s="178"/>
      <c r="N180" s="178"/>
      <c r="O180" s="178"/>
      <c r="X180" s="276">
        <v>1811083.0</v>
      </c>
      <c r="Y180" s="285" t="s">
        <v>234</v>
      </c>
      <c r="Z180" s="913">
        <f t="shared" si="224"/>
        <v>0.6222673253</v>
      </c>
      <c r="AA180" s="914" t="str">
        <f t="shared" si="225"/>
        <v>A</v>
      </c>
      <c r="AB180" s="293"/>
      <c r="AC180" s="293"/>
      <c r="AD180" s="293"/>
      <c r="AE180" s="293"/>
      <c r="AF180" s="293"/>
      <c r="AG180" s="293"/>
      <c r="AH180" s="293"/>
      <c r="AI180" s="293"/>
      <c r="AJ180" s="293"/>
      <c r="AK180" s="293"/>
      <c r="AL180" s="293"/>
      <c r="AM180" s="293"/>
      <c r="AN180" s="293"/>
      <c r="AO180" s="730"/>
      <c r="AP180" s="293"/>
      <c r="AQ180" s="293"/>
      <c r="AR180" s="293"/>
      <c r="AS180" s="293"/>
      <c r="AT180" s="293"/>
      <c r="AU180" s="167"/>
      <c r="AV180" s="167"/>
      <c r="AW180" s="167"/>
      <c r="AX180" s="167"/>
      <c r="AY180" s="167"/>
      <c r="AZ180" s="167"/>
      <c r="BA180" s="167"/>
      <c r="BB180" s="167"/>
      <c r="BC180" s="167"/>
      <c r="BD180" s="167"/>
      <c r="BE180" s="167"/>
      <c r="BF180" s="167"/>
      <c r="BG180" s="167"/>
      <c r="BH180" s="167"/>
      <c r="BI180" s="167"/>
    </row>
    <row r="181" ht="14.25" customHeight="1">
      <c r="M181" s="178"/>
      <c r="N181" s="178"/>
      <c r="O181" s="178"/>
      <c r="X181" s="292"/>
      <c r="Y181" s="293"/>
      <c r="Z181" s="293"/>
      <c r="AA181" s="293"/>
      <c r="AB181" s="293"/>
      <c r="AC181" s="293"/>
      <c r="AD181" s="293"/>
      <c r="AE181" s="293"/>
      <c r="AF181" s="293"/>
      <c r="AG181" s="293"/>
      <c r="AH181" s="293"/>
      <c r="AI181" s="293"/>
      <c r="AJ181" s="293"/>
      <c r="AK181" s="293"/>
      <c r="AL181" s="293"/>
      <c r="AM181" s="293"/>
      <c r="AN181" s="293"/>
      <c r="AO181" s="730"/>
      <c r="AP181" s="293"/>
      <c r="AQ181" s="293"/>
      <c r="AR181" s="293"/>
      <c r="AS181" s="293"/>
      <c r="AT181" s="293"/>
      <c r="AU181" s="167"/>
      <c r="AV181" s="167"/>
      <c r="AW181" s="167"/>
      <c r="AX181" s="167"/>
      <c r="AY181" s="167"/>
      <c r="AZ181" s="167"/>
      <c r="BA181" s="167"/>
      <c r="BB181" s="167"/>
      <c r="BC181" s="167"/>
      <c r="BD181" s="167"/>
      <c r="BE181" s="167"/>
      <c r="BF181" s="167"/>
      <c r="BG181" s="167"/>
      <c r="BH181" s="167"/>
      <c r="BI181" s="167"/>
    </row>
    <row r="182" ht="14.25" customHeight="1">
      <c r="M182" s="178"/>
      <c r="N182" s="178"/>
      <c r="O182" s="178"/>
      <c r="X182" s="292"/>
      <c r="Y182" s="293"/>
      <c r="Z182" s="293"/>
      <c r="AA182" s="293"/>
      <c r="AB182" s="293"/>
      <c r="AC182" s="293"/>
      <c r="AD182" s="293"/>
      <c r="AE182" s="293"/>
      <c r="AF182" s="293"/>
      <c r="AG182" s="293"/>
      <c r="AH182" s="293"/>
      <c r="AI182" s="293"/>
      <c r="AJ182" s="293"/>
      <c r="AK182" s="293"/>
      <c r="AL182" s="293"/>
      <c r="AM182" s="293"/>
      <c r="AN182" s="293"/>
      <c r="AO182" s="730"/>
      <c r="AP182" s="293"/>
      <c r="AQ182" s="293"/>
      <c r="AR182" s="293"/>
      <c r="AS182" s="293"/>
      <c r="AT182" s="293"/>
      <c r="AU182" s="167"/>
      <c r="AV182" s="167"/>
      <c r="AW182" s="167"/>
      <c r="AX182" s="167"/>
      <c r="AY182" s="167"/>
      <c r="AZ182" s="167"/>
      <c r="BA182" s="167"/>
      <c r="BB182" s="167"/>
      <c r="BC182" s="167"/>
      <c r="BD182" s="167"/>
      <c r="BE182" s="167"/>
      <c r="BF182" s="167"/>
      <c r="BG182" s="167"/>
      <c r="BH182" s="167"/>
      <c r="BI182" s="167"/>
    </row>
    <row r="183" ht="14.25" customHeight="1">
      <c r="M183" s="178"/>
      <c r="N183" s="178"/>
      <c r="O183" s="178"/>
      <c r="X183" s="292"/>
      <c r="Y183" s="293"/>
      <c r="Z183" s="293"/>
      <c r="AA183" s="293"/>
      <c r="AB183" s="293"/>
      <c r="AC183" s="293"/>
      <c r="AD183" s="293"/>
      <c r="AE183" s="293"/>
      <c r="AF183" s="293"/>
      <c r="AG183" s="293"/>
      <c r="AH183" s="293"/>
      <c r="AI183" s="293"/>
      <c r="AJ183" s="293"/>
      <c r="AK183" s="293"/>
      <c r="AL183" s="293"/>
      <c r="AM183" s="293"/>
      <c r="AN183" s="293"/>
      <c r="AO183" s="730"/>
      <c r="AP183" s="293"/>
      <c r="AQ183" s="293"/>
      <c r="AR183" s="293"/>
      <c r="AS183" s="293"/>
      <c r="AT183" s="293"/>
      <c r="AU183" s="167"/>
      <c r="AV183" s="167"/>
      <c r="AW183" s="167"/>
      <c r="AX183" s="167"/>
      <c r="AY183" s="167"/>
      <c r="AZ183" s="167"/>
      <c r="BA183" s="167"/>
      <c r="BB183" s="167"/>
      <c r="BC183" s="167"/>
      <c r="BD183" s="167"/>
      <c r="BE183" s="167"/>
      <c r="BF183" s="167"/>
      <c r="BG183" s="167"/>
      <c r="BH183" s="167"/>
      <c r="BI183" s="167"/>
    </row>
    <row r="184" ht="14.25" customHeight="1">
      <c r="M184" s="178"/>
      <c r="N184" s="178"/>
      <c r="O184" s="178"/>
      <c r="X184" s="292"/>
      <c r="Y184" s="293"/>
      <c r="Z184" s="293"/>
      <c r="AA184" s="293"/>
      <c r="AB184" s="293"/>
      <c r="AC184" s="293"/>
      <c r="AD184" s="293"/>
      <c r="AE184" s="293"/>
      <c r="AF184" s="293"/>
      <c r="AG184" s="293"/>
      <c r="AH184" s="293"/>
      <c r="AI184" s="293"/>
      <c r="AJ184" s="293"/>
      <c r="AK184" s="293"/>
      <c r="AL184" s="293"/>
      <c r="AM184" s="293"/>
      <c r="AN184" s="293"/>
      <c r="AO184" s="730"/>
      <c r="AP184" s="293"/>
      <c r="AQ184" s="293"/>
      <c r="AR184" s="293"/>
      <c r="AS184" s="293"/>
      <c r="AT184" s="293"/>
      <c r="AU184" s="167"/>
      <c r="AV184" s="167"/>
      <c r="AW184" s="167"/>
      <c r="AX184" s="167"/>
      <c r="AY184" s="167"/>
      <c r="AZ184" s="167"/>
      <c r="BA184" s="167"/>
      <c r="BB184" s="167"/>
      <c r="BC184" s="167"/>
      <c r="BD184" s="167"/>
      <c r="BE184" s="167"/>
      <c r="BF184" s="167"/>
      <c r="BG184" s="167"/>
      <c r="BH184" s="167"/>
      <c r="BI184" s="167"/>
    </row>
    <row r="185" ht="14.25" customHeight="1">
      <c r="M185" s="178"/>
      <c r="N185" s="178"/>
      <c r="O185" s="178"/>
      <c r="X185" s="292"/>
      <c r="Y185" s="293"/>
      <c r="Z185" s="293"/>
      <c r="AA185" s="293"/>
      <c r="AB185" s="293"/>
      <c r="AC185" s="293"/>
      <c r="AD185" s="293"/>
      <c r="AE185" s="293"/>
      <c r="AF185" s="293"/>
      <c r="AG185" s="293"/>
      <c r="AH185" s="293"/>
      <c r="AI185" s="293"/>
      <c r="AJ185" s="293"/>
      <c r="AK185" s="293"/>
      <c r="AL185" s="293"/>
      <c r="AM185" s="293"/>
      <c r="AN185" s="293"/>
      <c r="AO185" s="730"/>
      <c r="AP185" s="293"/>
      <c r="AQ185" s="293"/>
      <c r="AR185" s="293"/>
      <c r="AS185" s="293"/>
      <c r="AT185" s="293"/>
      <c r="AU185" s="167"/>
      <c r="AV185" s="167"/>
      <c r="AW185" s="167"/>
      <c r="AX185" s="167"/>
      <c r="AY185" s="167"/>
      <c r="AZ185" s="167"/>
      <c r="BA185" s="167"/>
      <c r="BB185" s="167"/>
      <c r="BC185" s="167"/>
      <c r="BD185" s="167"/>
      <c r="BE185" s="167"/>
      <c r="BF185" s="167"/>
      <c r="BG185" s="167"/>
      <c r="BH185" s="167"/>
      <c r="BI185" s="167"/>
    </row>
    <row r="186" ht="14.25" customHeight="1">
      <c r="M186" s="178"/>
      <c r="N186" s="178"/>
      <c r="O186" s="178"/>
      <c r="X186" s="292"/>
      <c r="Y186" s="293"/>
      <c r="Z186" s="293"/>
      <c r="AA186" s="293"/>
      <c r="AB186" s="293"/>
      <c r="AC186" s="293"/>
      <c r="AD186" s="293"/>
      <c r="AE186" s="293"/>
      <c r="AF186" s="293"/>
      <c r="AG186" s="293"/>
      <c r="AH186" s="293"/>
      <c r="AI186" s="293"/>
      <c r="AJ186" s="293"/>
      <c r="AK186" s="293"/>
      <c r="AL186" s="293"/>
      <c r="AM186" s="293"/>
      <c r="AN186" s="293"/>
      <c r="AO186" s="730"/>
      <c r="AP186" s="293"/>
      <c r="AQ186" s="293"/>
      <c r="AR186" s="293"/>
      <c r="AS186" s="293"/>
      <c r="AT186" s="293"/>
      <c r="AU186" s="167"/>
      <c r="AV186" s="167"/>
      <c r="AW186" s="167"/>
      <c r="AX186" s="167"/>
      <c r="AY186" s="167"/>
      <c r="AZ186" s="167"/>
      <c r="BA186" s="167"/>
      <c r="BB186" s="167"/>
      <c r="BC186" s="167"/>
      <c r="BD186" s="167"/>
      <c r="BE186" s="167"/>
      <c r="BF186" s="167"/>
      <c r="BG186" s="167"/>
      <c r="BH186" s="167"/>
      <c r="BI186" s="167"/>
    </row>
    <row r="187" ht="14.25" customHeight="1">
      <c r="M187" s="178"/>
      <c r="N187" s="178"/>
      <c r="O187" s="178"/>
      <c r="X187" s="292"/>
      <c r="Y187" s="293"/>
      <c r="Z187" s="293"/>
      <c r="AA187" s="293"/>
      <c r="AB187" s="293"/>
      <c r="AC187" s="293"/>
      <c r="AD187" s="293"/>
      <c r="AE187" s="293"/>
      <c r="AF187" s="293"/>
      <c r="AG187" s="293"/>
      <c r="AH187" s="293"/>
      <c r="AI187" s="293"/>
      <c r="AJ187" s="293"/>
      <c r="AK187" s="293"/>
      <c r="AL187" s="293"/>
      <c r="AM187" s="293"/>
      <c r="AN187" s="293"/>
      <c r="AO187" s="730"/>
      <c r="AP187" s="293"/>
      <c r="AQ187" s="293"/>
      <c r="AR187" s="293"/>
      <c r="AS187" s="293"/>
      <c r="AT187" s="293"/>
      <c r="AU187" s="167"/>
      <c r="AV187" s="167"/>
      <c r="AW187" s="167"/>
      <c r="AX187" s="167"/>
      <c r="AY187" s="167"/>
      <c r="AZ187" s="167"/>
      <c r="BA187" s="167"/>
      <c r="BB187" s="167"/>
      <c r="BC187" s="167"/>
      <c r="BD187" s="167"/>
      <c r="BE187" s="167"/>
      <c r="BF187" s="167"/>
      <c r="BG187" s="167"/>
      <c r="BH187" s="167"/>
      <c r="BI187" s="167"/>
    </row>
    <row r="188" ht="14.25" customHeight="1">
      <c r="M188" s="178"/>
      <c r="N188" s="178"/>
      <c r="O188" s="178"/>
      <c r="X188" s="292"/>
      <c r="Y188" s="293"/>
      <c r="Z188" s="293"/>
      <c r="AA188" s="293"/>
      <c r="AB188" s="293"/>
      <c r="AC188" s="293"/>
      <c r="AD188" s="293"/>
      <c r="AE188" s="293"/>
      <c r="AF188" s="293"/>
      <c r="AG188" s="293"/>
      <c r="AH188" s="293"/>
      <c r="AI188" s="293"/>
      <c r="AJ188" s="293"/>
      <c r="AK188" s="293"/>
      <c r="AL188" s="293"/>
      <c r="AM188" s="293"/>
      <c r="AN188" s="293"/>
      <c r="AO188" s="730"/>
      <c r="AP188" s="293"/>
      <c r="AQ188" s="293"/>
      <c r="AR188" s="293"/>
      <c r="AS188" s="293"/>
      <c r="AT188" s="293"/>
      <c r="AU188" s="167"/>
      <c r="AV188" s="167"/>
      <c r="AW188" s="167"/>
      <c r="AX188" s="167"/>
      <c r="AY188" s="167"/>
      <c r="AZ188" s="167"/>
      <c r="BA188" s="167"/>
      <c r="BB188" s="167"/>
      <c r="BC188" s="167"/>
      <c r="BD188" s="167"/>
      <c r="BE188" s="167"/>
      <c r="BF188" s="167"/>
      <c r="BG188" s="167"/>
      <c r="BH188" s="167"/>
      <c r="BI188" s="167"/>
    </row>
    <row r="189" ht="14.25" customHeight="1">
      <c r="M189" s="178"/>
      <c r="N189" s="178"/>
      <c r="O189" s="178"/>
      <c r="X189" s="292"/>
      <c r="Y189" s="293"/>
      <c r="Z189" s="293"/>
      <c r="AA189" s="293"/>
      <c r="AB189" s="293"/>
      <c r="AC189" s="293"/>
      <c r="AD189" s="293"/>
      <c r="AE189" s="293"/>
      <c r="AF189" s="293"/>
      <c r="AG189" s="293"/>
      <c r="AH189" s="293"/>
      <c r="AI189" s="293"/>
      <c r="AJ189" s="293"/>
      <c r="AK189" s="293"/>
      <c r="AL189" s="293"/>
      <c r="AM189" s="293"/>
      <c r="AN189" s="293"/>
      <c r="AO189" s="730"/>
      <c r="AP189" s="293"/>
      <c r="AQ189" s="293"/>
      <c r="AR189" s="293"/>
      <c r="AS189" s="293"/>
      <c r="AT189" s="293"/>
      <c r="AU189" s="167"/>
      <c r="AV189" s="167"/>
      <c r="AW189" s="167"/>
      <c r="AX189" s="167"/>
      <c r="AY189" s="167"/>
      <c r="AZ189" s="167"/>
      <c r="BA189" s="167"/>
      <c r="BB189" s="167"/>
      <c r="BC189" s="167"/>
      <c r="BD189" s="167"/>
      <c r="BE189" s="167"/>
      <c r="BF189" s="167"/>
      <c r="BG189" s="167"/>
      <c r="BH189" s="167"/>
      <c r="BI189" s="167"/>
    </row>
    <row r="190" ht="14.25" customHeight="1">
      <c r="M190" s="178"/>
      <c r="N190" s="178"/>
      <c r="O190" s="178"/>
      <c r="X190" s="292"/>
      <c r="Y190" s="293"/>
      <c r="Z190" s="293"/>
      <c r="AA190" s="293"/>
      <c r="AB190" s="293"/>
      <c r="AC190" s="293"/>
      <c r="AD190" s="293"/>
      <c r="AE190" s="293"/>
      <c r="AF190" s="293"/>
      <c r="AG190" s="293"/>
      <c r="AH190" s="293"/>
      <c r="AI190" s="293"/>
      <c r="AJ190" s="293"/>
      <c r="AK190" s="293"/>
      <c r="AL190" s="293"/>
      <c r="AM190" s="293"/>
      <c r="AN190" s="293"/>
      <c r="AO190" s="730"/>
      <c r="AP190" s="293"/>
      <c r="AQ190" s="293"/>
      <c r="AR190" s="293"/>
      <c r="AS190" s="293"/>
      <c r="AT190" s="293"/>
      <c r="AU190" s="167"/>
      <c r="AV190" s="167"/>
      <c r="AW190" s="167"/>
      <c r="AX190" s="167"/>
      <c r="AY190" s="167"/>
      <c r="AZ190" s="167"/>
      <c r="BA190" s="167"/>
      <c r="BB190" s="167"/>
      <c r="BC190" s="167"/>
      <c r="BD190" s="167"/>
      <c r="BE190" s="167"/>
      <c r="BF190" s="167"/>
      <c r="BG190" s="167"/>
      <c r="BH190" s="167"/>
      <c r="BI190" s="167"/>
    </row>
    <row r="191" ht="14.25" customHeight="1">
      <c r="M191" s="178"/>
      <c r="N191" s="178"/>
      <c r="O191" s="178"/>
      <c r="X191" s="292"/>
      <c r="Y191" s="293"/>
      <c r="Z191" s="293"/>
      <c r="AA191" s="293"/>
      <c r="AB191" s="293"/>
      <c r="AC191" s="293"/>
      <c r="AD191" s="293"/>
      <c r="AE191" s="293"/>
      <c r="AF191" s="293"/>
      <c r="AG191" s="293"/>
      <c r="AH191" s="293"/>
      <c r="AI191" s="293"/>
      <c r="AJ191" s="293"/>
      <c r="AK191" s="293"/>
      <c r="AL191" s="293"/>
      <c r="AM191" s="293"/>
      <c r="AN191" s="293"/>
      <c r="AO191" s="730"/>
      <c r="AP191" s="293"/>
      <c r="AQ191" s="293"/>
      <c r="AR191" s="293"/>
      <c r="AS191" s="293"/>
      <c r="AT191" s="293"/>
      <c r="AU191" s="167"/>
      <c r="AV191" s="167"/>
      <c r="AW191" s="167"/>
      <c r="AX191" s="167"/>
      <c r="AY191" s="167"/>
      <c r="AZ191" s="167"/>
      <c r="BA191" s="167"/>
      <c r="BB191" s="167"/>
      <c r="BC191" s="167"/>
      <c r="BD191" s="167"/>
      <c r="BE191" s="167"/>
      <c r="BF191" s="167"/>
      <c r="BG191" s="167"/>
      <c r="BH191" s="167"/>
      <c r="BI191" s="167"/>
    </row>
    <row r="192" ht="14.25" customHeight="1">
      <c r="M192" s="178"/>
      <c r="N192" s="178"/>
      <c r="O192" s="178"/>
      <c r="X192" s="292"/>
      <c r="Y192" s="293"/>
      <c r="Z192" s="293"/>
      <c r="AA192" s="293"/>
      <c r="AB192" s="293"/>
      <c r="AC192" s="293"/>
      <c r="AD192" s="293"/>
      <c r="AE192" s="293"/>
      <c r="AF192" s="293"/>
      <c r="AG192" s="293"/>
      <c r="AH192" s="293"/>
      <c r="AI192" s="293"/>
      <c r="AJ192" s="293"/>
      <c r="AK192" s="293"/>
      <c r="AL192" s="293"/>
      <c r="AM192" s="293"/>
      <c r="AN192" s="293"/>
      <c r="AO192" s="730"/>
      <c r="AP192" s="293"/>
      <c r="AQ192" s="293"/>
      <c r="AR192" s="293"/>
      <c r="AS192" s="293"/>
      <c r="AT192" s="293"/>
      <c r="AU192" s="167"/>
      <c r="AV192" s="167"/>
      <c r="AW192" s="167"/>
      <c r="AX192" s="167"/>
      <c r="AY192" s="167"/>
      <c r="AZ192" s="167"/>
      <c r="BA192" s="167"/>
      <c r="BB192" s="167"/>
      <c r="BC192" s="167"/>
      <c r="BD192" s="167"/>
      <c r="BE192" s="167"/>
      <c r="BF192" s="167"/>
      <c r="BG192" s="167"/>
      <c r="BH192" s="167"/>
      <c r="BI192" s="167"/>
    </row>
    <row r="193" ht="14.25" customHeight="1">
      <c r="M193" s="178"/>
      <c r="N193" s="178"/>
      <c r="O193" s="178"/>
      <c r="X193" s="292"/>
      <c r="Y193" s="293"/>
      <c r="Z193" s="293"/>
      <c r="AA193" s="293"/>
      <c r="AB193" s="293"/>
      <c r="AC193" s="293"/>
      <c r="AD193" s="293"/>
      <c r="AE193" s="293"/>
      <c r="AF193" s="293"/>
      <c r="AG193" s="293"/>
      <c r="AH193" s="293"/>
      <c r="AI193" s="293"/>
      <c r="AJ193" s="293"/>
      <c r="AK193" s="293"/>
      <c r="AL193" s="293"/>
      <c r="AM193" s="293"/>
      <c r="AN193" s="293"/>
      <c r="AO193" s="730"/>
      <c r="AP193" s="293"/>
      <c r="AQ193" s="293"/>
      <c r="AR193" s="293"/>
      <c r="AS193" s="293"/>
      <c r="AT193" s="293"/>
      <c r="AU193" s="167"/>
      <c r="AV193" s="167"/>
      <c r="AW193" s="167"/>
      <c r="AX193" s="167"/>
      <c r="AY193" s="167"/>
      <c r="AZ193" s="167"/>
      <c r="BA193" s="167"/>
      <c r="BB193" s="167"/>
      <c r="BC193" s="167"/>
      <c r="BD193" s="167"/>
      <c r="BE193" s="167"/>
      <c r="BF193" s="167"/>
      <c r="BG193" s="167"/>
      <c r="BH193" s="167"/>
      <c r="BI193" s="167"/>
    </row>
    <row r="194" ht="14.25" customHeight="1">
      <c r="M194" s="178"/>
      <c r="N194" s="178"/>
      <c r="O194" s="178"/>
      <c r="X194" s="292"/>
      <c r="Y194" s="293"/>
      <c r="Z194" s="293"/>
      <c r="AA194" s="293"/>
      <c r="AB194" s="293"/>
      <c r="AC194" s="293"/>
      <c r="AD194" s="293"/>
      <c r="AE194" s="293"/>
      <c r="AF194" s="293"/>
      <c r="AG194" s="293"/>
      <c r="AH194" s="293"/>
      <c r="AI194" s="293"/>
      <c r="AJ194" s="293"/>
      <c r="AK194" s="293"/>
      <c r="AL194" s="293"/>
      <c r="AM194" s="293"/>
      <c r="AN194" s="293"/>
      <c r="AO194" s="730"/>
      <c r="AP194" s="293"/>
      <c r="AQ194" s="293"/>
      <c r="AR194" s="293"/>
      <c r="AS194" s="293"/>
      <c r="AT194" s="293"/>
      <c r="AU194" s="167"/>
      <c r="AV194" s="167"/>
      <c r="AW194" s="167"/>
      <c r="AX194" s="167"/>
      <c r="AY194" s="167"/>
      <c r="AZ194" s="167"/>
      <c r="BA194" s="167"/>
      <c r="BB194" s="167"/>
      <c r="BC194" s="167"/>
      <c r="BD194" s="167"/>
      <c r="BE194" s="167"/>
      <c r="BF194" s="167"/>
      <c r="BG194" s="167"/>
      <c r="BH194" s="167"/>
      <c r="BI194" s="167"/>
    </row>
    <row r="195" ht="14.25" customHeight="1">
      <c r="M195" s="178"/>
      <c r="N195" s="178"/>
      <c r="O195" s="178"/>
      <c r="X195" s="292"/>
      <c r="Y195" s="293"/>
      <c r="Z195" s="293"/>
      <c r="AA195" s="293"/>
      <c r="AB195" s="293"/>
      <c r="AC195" s="293"/>
      <c r="AD195" s="293"/>
      <c r="AE195" s="293"/>
      <c r="AF195" s="293"/>
      <c r="AG195" s="293"/>
      <c r="AH195" s="293"/>
      <c r="AI195" s="293"/>
      <c r="AJ195" s="293"/>
      <c r="AK195" s="293"/>
      <c r="AL195" s="293"/>
      <c r="AM195" s="293"/>
      <c r="AN195" s="293"/>
      <c r="AO195" s="730"/>
      <c r="AP195" s="293"/>
      <c r="AQ195" s="293"/>
      <c r="AR195" s="293"/>
      <c r="AS195" s="293"/>
      <c r="AT195" s="293"/>
      <c r="AU195" s="167"/>
      <c r="AV195" s="167"/>
      <c r="AW195" s="167"/>
      <c r="AX195" s="167"/>
      <c r="AY195" s="167"/>
      <c r="AZ195" s="167"/>
      <c r="BA195" s="167"/>
      <c r="BB195" s="167"/>
      <c r="BC195" s="167"/>
      <c r="BD195" s="167"/>
      <c r="BE195" s="167"/>
      <c r="BF195" s="167"/>
      <c r="BG195" s="167"/>
      <c r="BH195" s="167"/>
      <c r="BI195" s="167"/>
    </row>
    <row r="196" ht="14.25" customHeight="1">
      <c r="M196" s="178"/>
      <c r="N196" s="178"/>
      <c r="O196" s="178"/>
      <c r="X196" s="292"/>
      <c r="Y196" s="293"/>
      <c r="Z196" s="293"/>
      <c r="AA196" s="293"/>
      <c r="AB196" s="293"/>
      <c r="AC196" s="293"/>
      <c r="AD196" s="293"/>
      <c r="AE196" s="293"/>
      <c r="AF196" s="293"/>
      <c r="AG196" s="293"/>
      <c r="AH196" s="293"/>
      <c r="AI196" s="293"/>
      <c r="AJ196" s="293"/>
      <c r="AK196" s="293"/>
      <c r="AL196" s="293"/>
      <c r="AM196" s="293"/>
      <c r="AN196" s="293"/>
      <c r="AO196" s="730"/>
      <c r="AP196" s="293"/>
      <c r="AQ196" s="293"/>
      <c r="AR196" s="293"/>
      <c r="AS196" s="293"/>
      <c r="AT196" s="293"/>
      <c r="AU196" s="167"/>
      <c r="AV196" s="167"/>
      <c r="AW196" s="167"/>
      <c r="AX196" s="167"/>
      <c r="AY196" s="167"/>
      <c r="AZ196" s="167"/>
      <c r="BA196" s="167"/>
      <c r="BB196" s="167"/>
      <c r="BC196" s="167"/>
      <c r="BD196" s="167"/>
      <c r="BE196" s="167"/>
      <c r="BF196" s="167"/>
      <c r="BG196" s="167"/>
      <c r="BH196" s="167"/>
      <c r="BI196" s="167"/>
    </row>
    <row r="197" ht="14.25" customHeight="1">
      <c r="M197" s="178"/>
      <c r="N197" s="178"/>
      <c r="O197" s="178"/>
      <c r="X197" s="292"/>
      <c r="Y197" s="293"/>
      <c r="Z197" s="293"/>
      <c r="AA197" s="293"/>
      <c r="AB197" s="293"/>
      <c r="AC197" s="293"/>
      <c r="AD197" s="293"/>
      <c r="AE197" s="293"/>
      <c r="AF197" s="293"/>
      <c r="AG197" s="293"/>
      <c r="AH197" s="293"/>
      <c r="AI197" s="293"/>
      <c r="AJ197" s="293"/>
      <c r="AK197" s="293"/>
      <c r="AL197" s="293"/>
      <c r="AM197" s="293"/>
      <c r="AN197" s="293"/>
      <c r="AO197" s="730"/>
      <c r="AP197" s="293"/>
      <c r="AQ197" s="293"/>
      <c r="AR197" s="293"/>
      <c r="AS197" s="293"/>
      <c r="AT197" s="293"/>
      <c r="AU197" s="167"/>
      <c r="AV197" s="167"/>
      <c r="AW197" s="167"/>
      <c r="AX197" s="167"/>
      <c r="AY197" s="167"/>
      <c r="AZ197" s="167"/>
      <c r="BA197" s="167"/>
      <c r="BB197" s="167"/>
      <c r="BC197" s="167"/>
      <c r="BD197" s="167"/>
      <c r="BE197" s="167"/>
      <c r="BF197" s="167"/>
      <c r="BG197" s="167"/>
      <c r="BH197" s="167"/>
      <c r="BI197" s="167"/>
    </row>
    <row r="198" ht="14.25" customHeight="1">
      <c r="M198" s="178"/>
      <c r="N198" s="178"/>
      <c r="O198" s="178"/>
      <c r="X198" s="292"/>
      <c r="Y198" s="293"/>
      <c r="Z198" s="293"/>
      <c r="AA198" s="293"/>
      <c r="AB198" s="293"/>
      <c r="AC198" s="293"/>
      <c r="AD198" s="293"/>
      <c r="AE198" s="293"/>
      <c r="AF198" s="293"/>
      <c r="AG198" s="293"/>
      <c r="AH198" s="293"/>
      <c r="AI198" s="293"/>
      <c r="AJ198" s="293"/>
      <c r="AK198" s="293"/>
      <c r="AL198" s="293"/>
      <c r="AM198" s="293"/>
      <c r="AN198" s="293"/>
      <c r="AO198" s="730"/>
      <c r="AP198" s="293"/>
      <c r="AQ198" s="293"/>
      <c r="AR198" s="293"/>
      <c r="AS198" s="293"/>
      <c r="AT198" s="293"/>
      <c r="AU198" s="167"/>
      <c r="AV198" s="167"/>
      <c r="AW198" s="167"/>
      <c r="AX198" s="167"/>
      <c r="AY198" s="167"/>
      <c r="AZ198" s="167"/>
      <c r="BA198" s="167"/>
      <c r="BB198" s="167"/>
      <c r="BC198" s="167"/>
      <c r="BD198" s="167"/>
      <c r="BE198" s="167"/>
      <c r="BF198" s="167"/>
      <c r="BG198" s="167"/>
      <c r="BH198" s="167"/>
      <c r="BI198" s="167"/>
    </row>
    <row r="199" ht="14.25" customHeight="1">
      <c r="M199" s="178"/>
      <c r="N199" s="178"/>
      <c r="O199" s="178"/>
      <c r="X199" s="292"/>
      <c r="Y199" s="293"/>
      <c r="Z199" s="293"/>
      <c r="AA199" s="293"/>
      <c r="AB199" s="293"/>
      <c r="AC199" s="293"/>
      <c r="AD199" s="293"/>
      <c r="AE199" s="293"/>
      <c r="AF199" s="293"/>
      <c r="AG199" s="293"/>
      <c r="AH199" s="293"/>
      <c r="AI199" s="293"/>
      <c r="AJ199" s="293"/>
      <c r="AK199" s="293"/>
      <c r="AL199" s="293"/>
      <c r="AM199" s="293"/>
      <c r="AN199" s="293"/>
      <c r="AO199" s="730"/>
      <c r="AP199" s="293"/>
      <c r="AQ199" s="293"/>
      <c r="AR199" s="293"/>
      <c r="AS199" s="293"/>
      <c r="AT199" s="293"/>
      <c r="AU199" s="167"/>
      <c r="AV199" s="167"/>
      <c r="AW199" s="167"/>
      <c r="AX199" s="167"/>
      <c r="AY199" s="167"/>
      <c r="AZ199" s="167"/>
      <c r="BA199" s="167"/>
      <c r="BB199" s="167"/>
      <c r="BC199" s="167"/>
      <c r="BD199" s="167"/>
      <c r="BE199" s="167"/>
      <c r="BF199" s="167"/>
      <c r="BG199" s="167"/>
      <c r="BH199" s="167"/>
      <c r="BI199" s="167"/>
    </row>
    <row r="200" ht="14.25" customHeight="1">
      <c r="M200" s="178"/>
      <c r="N200" s="178"/>
      <c r="O200" s="178"/>
      <c r="X200" s="292"/>
      <c r="Y200" s="293"/>
      <c r="Z200" s="293"/>
      <c r="AA200" s="293"/>
      <c r="AB200" s="293"/>
      <c r="AC200" s="293"/>
      <c r="AD200" s="293"/>
      <c r="AE200" s="293"/>
      <c r="AF200" s="293"/>
      <c r="AG200" s="293"/>
      <c r="AH200" s="293"/>
      <c r="AI200" s="293"/>
      <c r="AJ200" s="293"/>
      <c r="AK200" s="293"/>
      <c r="AL200" s="293"/>
      <c r="AM200" s="293"/>
      <c r="AN200" s="293"/>
      <c r="AO200" s="730"/>
      <c r="AP200" s="293"/>
      <c r="AQ200" s="293"/>
      <c r="AR200" s="293"/>
      <c r="AS200" s="293"/>
      <c r="AT200" s="293"/>
      <c r="AU200" s="167"/>
      <c r="AV200" s="167"/>
      <c r="AW200" s="167"/>
      <c r="AX200" s="167"/>
      <c r="AY200" s="167"/>
      <c r="AZ200" s="167"/>
      <c r="BA200" s="167"/>
      <c r="BB200" s="167"/>
      <c r="BC200" s="167"/>
      <c r="BD200" s="167"/>
      <c r="BE200" s="167"/>
      <c r="BF200" s="167"/>
      <c r="BG200" s="167"/>
      <c r="BH200" s="167"/>
      <c r="BI200" s="167"/>
    </row>
    <row r="201" ht="14.25" customHeight="1">
      <c r="M201" s="178"/>
      <c r="N201" s="178"/>
      <c r="O201" s="178"/>
      <c r="X201" s="292"/>
      <c r="Y201" s="293"/>
      <c r="Z201" s="293"/>
      <c r="AA201" s="293"/>
      <c r="AB201" s="293"/>
      <c r="AC201" s="293"/>
      <c r="AD201" s="293"/>
      <c r="AE201" s="293"/>
      <c r="AF201" s="293"/>
      <c r="AG201" s="293"/>
      <c r="AH201" s="293"/>
      <c r="AI201" s="293"/>
      <c r="AJ201" s="293"/>
      <c r="AK201" s="293"/>
      <c r="AL201" s="293"/>
      <c r="AM201" s="293"/>
      <c r="AN201" s="293"/>
      <c r="AO201" s="730"/>
      <c r="AP201" s="293"/>
      <c r="AQ201" s="293"/>
      <c r="AR201" s="293"/>
      <c r="AS201" s="293"/>
      <c r="AT201" s="293"/>
      <c r="AU201" s="167"/>
      <c r="AV201" s="167"/>
      <c r="AW201" s="167"/>
      <c r="AX201" s="167"/>
      <c r="AY201" s="167"/>
      <c r="AZ201" s="167"/>
      <c r="BA201" s="167"/>
      <c r="BB201" s="167"/>
      <c r="BC201" s="167"/>
      <c r="BD201" s="167"/>
      <c r="BE201" s="167"/>
      <c r="BF201" s="167"/>
      <c r="BG201" s="167"/>
      <c r="BH201" s="167"/>
      <c r="BI201" s="167"/>
    </row>
    <row r="202" ht="14.25" customHeight="1">
      <c r="M202" s="178"/>
      <c r="N202" s="178"/>
      <c r="O202" s="178"/>
      <c r="X202" s="292"/>
      <c r="Y202" s="293"/>
      <c r="Z202" s="293"/>
      <c r="AA202" s="293"/>
      <c r="AB202" s="293"/>
      <c r="AC202" s="293"/>
      <c r="AD202" s="293"/>
      <c r="AE202" s="293"/>
      <c r="AF202" s="293"/>
      <c r="AG202" s="293"/>
      <c r="AH202" s="293"/>
      <c r="AI202" s="293"/>
      <c r="AJ202" s="293"/>
      <c r="AK202" s="293"/>
      <c r="AL202" s="293"/>
      <c r="AM202" s="293"/>
      <c r="AN202" s="293"/>
      <c r="AO202" s="730"/>
      <c r="AP202" s="293"/>
      <c r="AQ202" s="293"/>
      <c r="AR202" s="293"/>
      <c r="AS202" s="293"/>
      <c r="AT202" s="293"/>
      <c r="AU202" s="167"/>
      <c r="AV202" s="167"/>
      <c r="AW202" s="167"/>
      <c r="AX202" s="167"/>
      <c r="AY202" s="167"/>
      <c r="AZ202" s="167"/>
      <c r="BA202" s="167"/>
      <c r="BB202" s="167"/>
      <c r="BC202" s="167"/>
      <c r="BD202" s="167"/>
      <c r="BE202" s="167"/>
      <c r="BF202" s="167"/>
      <c r="BG202" s="167"/>
      <c r="BH202" s="167"/>
      <c r="BI202" s="167"/>
    </row>
    <row r="203" ht="14.25" customHeight="1">
      <c r="M203" s="178"/>
      <c r="N203" s="178"/>
      <c r="O203" s="178"/>
      <c r="X203" s="292"/>
      <c r="Y203" s="293"/>
      <c r="Z203" s="293"/>
      <c r="AA203" s="293"/>
      <c r="AB203" s="293"/>
      <c r="AC203" s="293"/>
      <c r="AD203" s="293"/>
      <c r="AE203" s="293"/>
      <c r="AF203" s="293"/>
      <c r="AG203" s="293"/>
      <c r="AH203" s="293"/>
      <c r="AI203" s="293"/>
      <c r="AJ203" s="293"/>
      <c r="AK203" s="293"/>
      <c r="AL203" s="293"/>
      <c r="AM203" s="293"/>
      <c r="AN203" s="293"/>
      <c r="AO203" s="730"/>
      <c r="AP203" s="293"/>
      <c r="AQ203" s="293"/>
      <c r="AR203" s="293"/>
      <c r="AS203" s="293"/>
      <c r="AT203" s="293"/>
      <c r="AU203" s="167"/>
      <c r="AV203" s="167"/>
      <c r="AW203" s="167"/>
      <c r="AX203" s="167"/>
      <c r="AY203" s="167"/>
      <c r="AZ203" s="167"/>
      <c r="BA203" s="167"/>
      <c r="BB203" s="167"/>
      <c r="BC203" s="167"/>
      <c r="BD203" s="167"/>
      <c r="BE203" s="167"/>
      <c r="BF203" s="167"/>
      <c r="BG203" s="167"/>
      <c r="BH203" s="167"/>
      <c r="BI203" s="167"/>
    </row>
    <row r="204" ht="14.25" customHeight="1">
      <c r="M204" s="178"/>
      <c r="N204" s="178"/>
      <c r="O204" s="178"/>
      <c r="X204" s="292"/>
      <c r="Y204" s="293"/>
      <c r="Z204" s="293"/>
      <c r="AA204" s="293"/>
      <c r="AB204" s="293"/>
      <c r="AC204" s="293"/>
      <c r="AD204" s="293"/>
      <c r="AE204" s="293"/>
      <c r="AF204" s="293"/>
      <c r="AG204" s="293"/>
      <c r="AH204" s="293"/>
      <c r="AI204" s="293"/>
      <c r="AJ204" s="293"/>
      <c r="AK204" s="293"/>
      <c r="AL204" s="293"/>
      <c r="AM204" s="293"/>
      <c r="AN204" s="293"/>
      <c r="AO204" s="730"/>
      <c r="AP204" s="293"/>
      <c r="AQ204" s="293"/>
      <c r="AR204" s="293"/>
      <c r="AS204" s="293"/>
      <c r="AT204" s="293"/>
      <c r="AU204" s="167"/>
      <c r="AV204" s="167"/>
      <c r="AW204" s="167"/>
      <c r="AX204" s="167"/>
      <c r="AY204" s="167"/>
      <c r="AZ204" s="167"/>
      <c r="BA204" s="167"/>
      <c r="BB204" s="167"/>
      <c r="BC204" s="167"/>
      <c r="BD204" s="167"/>
      <c r="BE204" s="167"/>
      <c r="BF204" s="167"/>
      <c r="BG204" s="167"/>
      <c r="BH204" s="167"/>
      <c r="BI204" s="167"/>
    </row>
    <row r="205" ht="14.25" customHeight="1">
      <c r="M205" s="178"/>
      <c r="N205" s="178"/>
      <c r="O205" s="178"/>
      <c r="X205" s="292"/>
      <c r="Y205" s="293"/>
      <c r="Z205" s="293"/>
      <c r="AA205" s="293"/>
      <c r="AB205" s="293"/>
      <c r="AC205" s="293"/>
      <c r="AD205" s="293"/>
      <c r="AE205" s="293"/>
      <c r="AF205" s="293"/>
      <c r="AG205" s="293"/>
      <c r="AH205" s="293"/>
      <c r="AI205" s="293"/>
      <c r="AJ205" s="293"/>
      <c r="AK205" s="293"/>
      <c r="AL205" s="293"/>
      <c r="AM205" s="293"/>
      <c r="AN205" s="293"/>
      <c r="AO205" s="730"/>
      <c r="AP205" s="293"/>
      <c r="AQ205" s="293"/>
      <c r="AR205" s="293"/>
      <c r="AS205" s="293"/>
      <c r="AT205" s="293"/>
      <c r="AU205" s="167"/>
      <c r="AV205" s="167"/>
      <c r="AW205" s="167"/>
      <c r="AX205" s="167"/>
      <c r="AY205" s="167"/>
      <c r="AZ205" s="167"/>
      <c r="BA205" s="167"/>
      <c r="BB205" s="167"/>
      <c r="BC205" s="167"/>
      <c r="BD205" s="167"/>
      <c r="BE205" s="167"/>
      <c r="BF205" s="167"/>
      <c r="BG205" s="167"/>
      <c r="BH205" s="167"/>
      <c r="BI205" s="167"/>
    </row>
    <row r="206" ht="14.25" customHeight="1">
      <c r="M206" s="178"/>
      <c r="N206" s="178"/>
      <c r="O206" s="178"/>
      <c r="X206" s="292"/>
      <c r="Y206" s="293"/>
      <c r="Z206" s="293"/>
      <c r="AA206" s="293"/>
      <c r="AB206" s="293"/>
      <c r="AC206" s="293"/>
      <c r="AD206" s="293"/>
      <c r="AE206" s="293"/>
      <c r="AF206" s="293"/>
      <c r="AG206" s="293"/>
      <c r="AH206" s="293"/>
      <c r="AI206" s="293"/>
      <c r="AJ206" s="293"/>
      <c r="AK206" s="293"/>
      <c r="AL206" s="293"/>
      <c r="AM206" s="293"/>
      <c r="AN206" s="293"/>
      <c r="AO206" s="730"/>
      <c r="AP206" s="293"/>
      <c r="AQ206" s="293"/>
      <c r="AR206" s="293"/>
      <c r="AS206" s="293"/>
      <c r="AT206" s="293"/>
      <c r="AU206" s="167"/>
      <c r="AV206" s="167"/>
      <c r="AW206" s="167"/>
      <c r="AX206" s="167"/>
      <c r="AY206" s="167"/>
      <c r="AZ206" s="167"/>
      <c r="BA206" s="167"/>
      <c r="BB206" s="167"/>
      <c r="BC206" s="167"/>
      <c r="BD206" s="167"/>
      <c r="BE206" s="167"/>
      <c r="BF206" s="167"/>
      <c r="BG206" s="167"/>
      <c r="BH206" s="167"/>
      <c r="BI206" s="167"/>
    </row>
    <row r="207" ht="14.25" customHeight="1">
      <c r="M207" s="178"/>
      <c r="N207" s="178"/>
      <c r="O207" s="178"/>
      <c r="X207" s="292"/>
      <c r="Y207" s="293"/>
      <c r="Z207" s="293"/>
      <c r="AA207" s="293"/>
      <c r="AB207" s="293"/>
      <c r="AC207" s="293"/>
      <c r="AD207" s="293"/>
      <c r="AE207" s="293"/>
      <c r="AF207" s="293"/>
      <c r="AG207" s="293"/>
      <c r="AH207" s="293"/>
      <c r="AI207" s="293"/>
      <c r="AJ207" s="293"/>
      <c r="AK207" s="293"/>
      <c r="AL207" s="293"/>
      <c r="AM207" s="293"/>
      <c r="AN207" s="293"/>
      <c r="AO207" s="730"/>
      <c r="AP207" s="293"/>
      <c r="AQ207" s="293"/>
      <c r="AR207" s="293"/>
      <c r="AS207" s="293"/>
      <c r="AT207" s="293"/>
      <c r="AU207" s="167"/>
      <c r="AV207" s="167"/>
      <c r="AW207" s="167"/>
      <c r="AX207" s="167"/>
      <c r="AY207" s="167"/>
      <c r="AZ207" s="167"/>
      <c r="BA207" s="167"/>
      <c r="BB207" s="167"/>
      <c r="BC207" s="167"/>
      <c r="BD207" s="167"/>
      <c r="BE207" s="167"/>
      <c r="BF207" s="167"/>
      <c r="BG207" s="167"/>
      <c r="BH207" s="167"/>
      <c r="BI207" s="167"/>
    </row>
    <row r="208" ht="14.25" customHeight="1">
      <c r="M208" s="178"/>
      <c r="N208" s="178"/>
      <c r="O208" s="178"/>
      <c r="X208" s="292"/>
      <c r="Y208" s="293"/>
      <c r="Z208" s="293"/>
      <c r="AA208" s="293"/>
      <c r="AB208" s="293"/>
      <c r="AC208" s="293"/>
      <c r="AD208" s="293"/>
      <c r="AE208" s="293"/>
      <c r="AF208" s="293"/>
      <c r="AG208" s="293"/>
      <c r="AH208" s="293"/>
      <c r="AI208" s="293"/>
      <c r="AJ208" s="293"/>
      <c r="AK208" s="293"/>
      <c r="AL208" s="293"/>
      <c r="AM208" s="293"/>
      <c r="AN208" s="293"/>
      <c r="AO208" s="730"/>
      <c r="AP208" s="293"/>
      <c r="AQ208" s="293"/>
      <c r="AR208" s="293"/>
      <c r="AS208" s="293"/>
      <c r="AT208" s="293"/>
      <c r="AU208" s="167"/>
      <c r="AV208" s="167"/>
      <c r="AW208" s="167"/>
      <c r="AX208" s="167"/>
      <c r="AY208" s="167"/>
      <c r="AZ208" s="167"/>
      <c r="BA208" s="167"/>
      <c r="BB208" s="167"/>
      <c r="BC208" s="167"/>
      <c r="BD208" s="167"/>
      <c r="BE208" s="167"/>
      <c r="BF208" s="167"/>
      <c r="BG208" s="167"/>
      <c r="BH208" s="167"/>
      <c r="BI208" s="167"/>
    </row>
    <row r="209" ht="14.25" customHeight="1">
      <c r="M209" s="178"/>
      <c r="N209" s="178"/>
      <c r="O209" s="178"/>
      <c r="X209" s="292"/>
      <c r="Y209" s="293"/>
      <c r="Z209" s="293"/>
      <c r="AA209" s="293"/>
      <c r="AB209" s="293"/>
      <c r="AC209" s="293"/>
      <c r="AD209" s="293"/>
      <c r="AE209" s="293"/>
      <c r="AF209" s="293"/>
      <c r="AG209" s="293"/>
      <c r="AH209" s="293"/>
      <c r="AI209" s="293"/>
      <c r="AJ209" s="293"/>
      <c r="AK209" s="293"/>
      <c r="AL209" s="293"/>
      <c r="AM209" s="293"/>
      <c r="AN209" s="293"/>
      <c r="AO209" s="730"/>
      <c r="AP209" s="293"/>
      <c r="AQ209" s="293"/>
      <c r="AR209" s="293"/>
      <c r="AS209" s="293"/>
      <c r="AT209" s="293"/>
      <c r="AU209" s="167"/>
      <c r="AV209" s="167"/>
      <c r="AW209" s="167"/>
      <c r="AX209" s="167"/>
      <c r="AY209" s="167"/>
      <c r="AZ209" s="167"/>
      <c r="BA209" s="167"/>
      <c r="BB209" s="167"/>
      <c r="BC209" s="167"/>
      <c r="BD209" s="167"/>
      <c r="BE209" s="167"/>
      <c r="BF209" s="167"/>
      <c r="BG209" s="167"/>
      <c r="BH209" s="167"/>
      <c r="BI209" s="167"/>
    </row>
    <row r="210" ht="14.25" customHeight="1">
      <c r="M210" s="178"/>
      <c r="N210" s="178"/>
      <c r="O210" s="178"/>
      <c r="X210" s="292"/>
      <c r="Y210" s="293"/>
      <c r="Z210" s="293"/>
      <c r="AA210" s="293"/>
      <c r="AB210" s="293"/>
      <c r="AC210" s="293"/>
      <c r="AD210" s="293"/>
      <c r="AE210" s="293"/>
      <c r="AF210" s="293"/>
      <c r="AG210" s="293"/>
      <c r="AH210" s="293"/>
      <c r="AI210" s="293"/>
      <c r="AJ210" s="293"/>
      <c r="AK210" s="293"/>
      <c r="AL210" s="293"/>
      <c r="AM210" s="293"/>
      <c r="AN210" s="293"/>
      <c r="AO210" s="730"/>
      <c r="AP210" s="293"/>
      <c r="AQ210" s="293"/>
      <c r="AR210" s="293"/>
      <c r="AS210" s="293"/>
      <c r="AT210" s="293"/>
      <c r="AU210" s="167"/>
      <c r="AV210" s="167"/>
      <c r="AW210" s="167"/>
      <c r="AX210" s="167"/>
      <c r="AY210" s="167"/>
      <c r="AZ210" s="167"/>
      <c r="BA210" s="167"/>
      <c r="BB210" s="167"/>
      <c r="BC210" s="167"/>
      <c r="BD210" s="167"/>
      <c r="BE210" s="167"/>
      <c r="BF210" s="167"/>
      <c r="BG210" s="167"/>
      <c r="BH210" s="167"/>
      <c r="BI210" s="167"/>
    </row>
    <row r="211" ht="14.25" customHeight="1">
      <c r="M211" s="178"/>
      <c r="N211" s="178"/>
      <c r="O211" s="178"/>
      <c r="X211" s="292"/>
      <c r="Y211" s="293"/>
      <c r="Z211" s="293"/>
      <c r="AA211" s="293"/>
      <c r="AB211" s="293"/>
      <c r="AC211" s="293"/>
      <c r="AD211" s="293"/>
      <c r="AE211" s="293"/>
      <c r="AF211" s="293"/>
      <c r="AG211" s="293"/>
      <c r="AH211" s="293"/>
      <c r="AI211" s="293"/>
      <c r="AJ211" s="293"/>
      <c r="AK211" s="293"/>
      <c r="AL211" s="293"/>
      <c r="AM211" s="293"/>
      <c r="AN211" s="293"/>
      <c r="AO211" s="730"/>
      <c r="AP211" s="293"/>
      <c r="AQ211" s="293"/>
      <c r="AR211" s="293"/>
      <c r="AS211" s="293"/>
      <c r="AT211" s="293"/>
      <c r="AU211" s="167"/>
      <c r="AV211" s="167"/>
      <c r="AW211" s="167"/>
      <c r="AX211" s="167"/>
      <c r="AY211" s="167"/>
      <c r="AZ211" s="167"/>
      <c r="BA211" s="167"/>
      <c r="BB211" s="167"/>
      <c r="BC211" s="167"/>
      <c r="BD211" s="167"/>
      <c r="BE211" s="167"/>
      <c r="BF211" s="167"/>
      <c r="BG211" s="167"/>
      <c r="BH211" s="167"/>
      <c r="BI211" s="167"/>
    </row>
    <row r="212" ht="14.25" customHeight="1">
      <c r="M212" s="178"/>
      <c r="N212" s="178"/>
      <c r="O212" s="178"/>
      <c r="X212" s="292"/>
      <c r="Y212" s="293"/>
      <c r="Z212" s="293"/>
      <c r="AA212" s="293"/>
      <c r="AB212" s="293"/>
      <c r="AC212" s="293"/>
      <c r="AD212" s="293"/>
      <c r="AE212" s="293"/>
      <c r="AF212" s="293"/>
      <c r="AG212" s="293"/>
      <c r="AH212" s="293"/>
      <c r="AI212" s="293"/>
      <c r="AJ212" s="293"/>
      <c r="AK212" s="293"/>
      <c r="AL212" s="293"/>
      <c r="AM212" s="293"/>
      <c r="AN212" s="293"/>
      <c r="AO212" s="730"/>
      <c r="AP212" s="293"/>
      <c r="AQ212" s="293"/>
      <c r="AR212" s="293"/>
      <c r="AS212" s="293"/>
      <c r="AT212" s="293"/>
      <c r="AU212" s="167"/>
      <c r="AV212" s="167"/>
      <c r="AW212" s="167"/>
      <c r="AX212" s="167"/>
      <c r="AY212" s="167"/>
      <c r="AZ212" s="167"/>
      <c r="BA212" s="167"/>
      <c r="BB212" s="167"/>
      <c r="BC212" s="167"/>
      <c r="BD212" s="167"/>
      <c r="BE212" s="167"/>
      <c r="BF212" s="167"/>
      <c r="BG212" s="167"/>
      <c r="BH212" s="167"/>
      <c r="BI212" s="167"/>
    </row>
    <row r="213" ht="14.25" customHeight="1">
      <c r="M213" s="178"/>
      <c r="N213" s="178"/>
      <c r="O213" s="178"/>
      <c r="X213" s="292"/>
      <c r="Y213" s="293"/>
      <c r="Z213" s="293"/>
      <c r="AA213" s="293"/>
      <c r="AB213" s="293"/>
      <c r="AC213" s="293"/>
      <c r="AD213" s="293"/>
      <c r="AE213" s="293"/>
      <c r="AF213" s="293"/>
      <c r="AG213" s="293"/>
      <c r="AH213" s="293"/>
      <c r="AI213" s="293"/>
      <c r="AJ213" s="293"/>
      <c r="AK213" s="293"/>
      <c r="AL213" s="293"/>
      <c r="AM213" s="293"/>
      <c r="AN213" s="293"/>
      <c r="AO213" s="730"/>
      <c r="AP213" s="293"/>
      <c r="AQ213" s="293"/>
      <c r="AR213" s="293"/>
      <c r="AS213" s="293"/>
      <c r="AT213" s="293"/>
      <c r="AU213" s="167"/>
      <c r="AV213" s="167"/>
      <c r="AW213" s="167"/>
      <c r="AX213" s="167"/>
      <c r="AY213" s="167"/>
      <c r="AZ213" s="167"/>
      <c r="BA213" s="167"/>
      <c r="BB213" s="167"/>
      <c r="BC213" s="167"/>
      <c r="BD213" s="167"/>
      <c r="BE213" s="167"/>
      <c r="BF213" s="167"/>
      <c r="BG213" s="167"/>
      <c r="BH213" s="167"/>
      <c r="BI213" s="167"/>
    </row>
    <row r="214" ht="14.25" customHeight="1">
      <c r="M214" s="178"/>
      <c r="N214" s="178"/>
      <c r="O214" s="178"/>
      <c r="X214" s="292"/>
      <c r="Y214" s="293"/>
      <c r="Z214" s="293"/>
      <c r="AA214" s="293"/>
      <c r="AB214" s="293"/>
      <c r="AC214" s="293"/>
      <c r="AD214" s="293"/>
      <c r="AE214" s="293"/>
      <c r="AF214" s="293"/>
      <c r="AG214" s="293"/>
      <c r="AH214" s="293"/>
      <c r="AI214" s="293"/>
      <c r="AJ214" s="293"/>
      <c r="AK214" s="293"/>
      <c r="AL214" s="293"/>
      <c r="AM214" s="293"/>
      <c r="AN214" s="293"/>
      <c r="AO214" s="730"/>
      <c r="AP214" s="293"/>
      <c r="AQ214" s="293"/>
      <c r="AR214" s="293"/>
      <c r="AS214" s="293"/>
      <c r="AT214" s="293"/>
      <c r="AU214" s="167"/>
      <c r="AV214" s="167"/>
      <c r="AW214" s="167"/>
      <c r="AX214" s="167"/>
      <c r="AY214" s="167"/>
      <c r="AZ214" s="167"/>
      <c r="BA214" s="167"/>
      <c r="BB214" s="167"/>
      <c r="BC214" s="167"/>
      <c r="BD214" s="167"/>
      <c r="BE214" s="167"/>
      <c r="BF214" s="167"/>
      <c r="BG214" s="167"/>
      <c r="BH214" s="167"/>
      <c r="BI214" s="167"/>
    </row>
    <row r="215" ht="14.25" customHeight="1">
      <c r="M215" s="178"/>
      <c r="N215" s="178"/>
      <c r="O215" s="178"/>
      <c r="X215" s="292"/>
      <c r="Y215" s="293"/>
      <c r="Z215" s="293"/>
      <c r="AA215" s="293"/>
      <c r="AB215" s="293"/>
      <c r="AC215" s="293"/>
      <c r="AD215" s="293"/>
      <c r="AE215" s="293"/>
      <c r="AF215" s="293"/>
      <c r="AG215" s="293"/>
      <c r="AH215" s="293"/>
      <c r="AI215" s="293"/>
      <c r="AJ215" s="293"/>
      <c r="AK215" s="293"/>
      <c r="AL215" s="293"/>
      <c r="AM215" s="293"/>
      <c r="AN215" s="293"/>
      <c r="AO215" s="730"/>
      <c r="AP215" s="293"/>
      <c r="AQ215" s="293"/>
      <c r="AR215" s="293"/>
      <c r="AS215" s="293"/>
      <c r="AT215" s="293"/>
      <c r="AU215" s="167"/>
      <c r="AV215" s="167"/>
      <c r="AW215" s="167"/>
      <c r="AX215" s="167"/>
      <c r="AY215" s="167"/>
      <c r="AZ215" s="167"/>
      <c r="BA215" s="167"/>
      <c r="BB215" s="167"/>
      <c r="BC215" s="167"/>
      <c r="BD215" s="167"/>
      <c r="BE215" s="167"/>
      <c r="BF215" s="167"/>
      <c r="BG215" s="167"/>
      <c r="BH215" s="167"/>
      <c r="BI215" s="167"/>
    </row>
    <row r="216" ht="14.25" customHeight="1">
      <c r="M216" s="178"/>
      <c r="N216" s="178"/>
      <c r="O216" s="178"/>
      <c r="X216" s="292"/>
      <c r="Y216" s="293"/>
      <c r="Z216" s="293"/>
      <c r="AA216" s="293"/>
      <c r="AB216" s="293"/>
      <c r="AC216" s="293"/>
      <c r="AD216" s="293"/>
      <c r="AE216" s="293"/>
      <c r="AF216" s="293"/>
      <c r="AG216" s="293"/>
      <c r="AH216" s="293"/>
      <c r="AI216" s="293"/>
      <c r="AJ216" s="293"/>
      <c r="AK216" s="293"/>
      <c r="AL216" s="293"/>
      <c r="AM216" s="293"/>
      <c r="AN216" s="293"/>
      <c r="AO216" s="730"/>
      <c r="AP216" s="293"/>
      <c r="AQ216" s="293"/>
      <c r="AR216" s="293"/>
      <c r="AS216" s="293"/>
      <c r="AT216" s="293"/>
      <c r="AU216" s="167"/>
      <c r="AV216" s="167"/>
      <c r="AW216" s="167"/>
      <c r="AX216" s="167"/>
      <c r="AY216" s="167"/>
      <c r="AZ216" s="167"/>
      <c r="BA216" s="167"/>
      <c r="BB216" s="167"/>
      <c r="BC216" s="167"/>
      <c r="BD216" s="167"/>
      <c r="BE216" s="167"/>
      <c r="BF216" s="167"/>
      <c r="BG216" s="167"/>
      <c r="BH216" s="167"/>
      <c r="BI216" s="167"/>
    </row>
    <row r="217" ht="14.25" customHeight="1">
      <c r="M217" s="178"/>
      <c r="N217" s="178"/>
      <c r="O217" s="178"/>
      <c r="X217" s="292"/>
      <c r="Y217" s="293"/>
      <c r="Z217" s="293"/>
      <c r="AA217" s="293"/>
      <c r="AB217" s="293"/>
      <c r="AC217" s="293"/>
      <c r="AD217" s="293"/>
      <c r="AE217" s="293"/>
      <c r="AF217" s="293"/>
      <c r="AG217" s="293"/>
      <c r="AH217" s="293"/>
      <c r="AI217" s="293"/>
      <c r="AJ217" s="293"/>
      <c r="AK217" s="293"/>
      <c r="AL217" s="293"/>
      <c r="AM217" s="293"/>
      <c r="AN217" s="293"/>
      <c r="AO217" s="730"/>
      <c r="AP217" s="293"/>
      <c r="AQ217" s="293"/>
      <c r="AR217" s="293"/>
      <c r="AS217" s="293"/>
      <c r="AT217" s="293"/>
      <c r="AU217" s="167"/>
      <c r="AV217" s="167"/>
      <c r="AW217" s="167"/>
      <c r="AX217" s="167"/>
      <c r="AY217" s="167"/>
      <c r="AZ217" s="167"/>
      <c r="BA217" s="167"/>
      <c r="BB217" s="167"/>
      <c r="BC217" s="167"/>
      <c r="BD217" s="167"/>
      <c r="BE217" s="167"/>
      <c r="BF217" s="167"/>
      <c r="BG217" s="167"/>
      <c r="BH217" s="167"/>
      <c r="BI217" s="167"/>
    </row>
    <row r="218" ht="14.25" customHeight="1">
      <c r="M218" s="178"/>
      <c r="N218" s="178"/>
      <c r="O218" s="178"/>
      <c r="X218" s="292"/>
      <c r="Y218" s="293"/>
      <c r="Z218" s="293"/>
      <c r="AA218" s="293"/>
      <c r="AB218" s="293"/>
      <c r="AC218" s="293"/>
      <c r="AD218" s="293"/>
      <c r="AE218" s="293"/>
      <c r="AF218" s="293"/>
      <c r="AG218" s="293"/>
      <c r="AH218" s="293"/>
      <c r="AI218" s="293"/>
      <c r="AJ218" s="293"/>
      <c r="AK218" s="293"/>
      <c r="AL218" s="293"/>
      <c r="AM218" s="293"/>
      <c r="AN218" s="293"/>
      <c r="AO218" s="730"/>
      <c r="AP218" s="293"/>
      <c r="AQ218" s="293"/>
      <c r="AR218" s="293"/>
      <c r="AS218" s="293"/>
      <c r="AT218" s="293"/>
      <c r="AU218" s="167"/>
      <c r="AV218" s="167"/>
      <c r="AW218" s="167"/>
      <c r="AX218" s="167"/>
      <c r="AY218" s="167"/>
      <c r="AZ218" s="167"/>
      <c r="BA218" s="167"/>
      <c r="BB218" s="167"/>
      <c r="BC218" s="167"/>
      <c r="BD218" s="167"/>
      <c r="BE218" s="167"/>
      <c r="BF218" s="167"/>
      <c r="BG218" s="167"/>
      <c r="BH218" s="167"/>
      <c r="BI218" s="167"/>
    </row>
    <row r="219" ht="14.25" customHeight="1">
      <c r="M219" s="178"/>
      <c r="N219" s="178"/>
      <c r="O219" s="178"/>
      <c r="X219" s="292"/>
      <c r="Y219" s="293"/>
      <c r="Z219" s="293"/>
      <c r="AA219" s="293"/>
      <c r="AB219" s="293"/>
      <c r="AC219" s="293"/>
      <c r="AD219" s="293"/>
      <c r="AE219" s="293"/>
      <c r="AF219" s="293"/>
      <c r="AG219" s="293"/>
      <c r="AH219" s="293"/>
      <c r="AI219" s="293"/>
      <c r="AJ219" s="293"/>
      <c r="AK219" s="293"/>
      <c r="AL219" s="293"/>
      <c r="AM219" s="293"/>
      <c r="AN219" s="293"/>
      <c r="AO219" s="730"/>
      <c r="AP219" s="293"/>
      <c r="AQ219" s="293"/>
      <c r="AR219" s="293"/>
      <c r="AS219" s="293"/>
      <c r="AT219" s="293"/>
      <c r="AU219" s="167"/>
      <c r="AV219" s="167"/>
      <c r="AW219" s="167"/>
      <c r="AX219" s="167"/>
      <c r="AY219" s="167"/>
      <c r="AZ219" s="167"/>
      <c r="BA219" s="167"/>
      <c r="BB219" s="167"/>
      <c r="BC219" s="167"/>
      <c r="BD219" s="167"/>
      <c r="BE219" s="167"/>
      <c r="BF219" s="167"/>
      <c r="BG219" s="167"/>
      <c r="BH219" s="167"/>
      <c r="BI219" s="167"/>
    </row>
    <row r="220" ht="14.25" customHeight="1">
      <c r="M220" s="178"/>
      <c r="N220" s="178"/>
      <c r="O220" s="178"/>
      <c r="X220" s="292"/>
      <c r="Y220" s="293"/>
      <c r="Z220" s="293"/>
      <c r="AA220" s="293"/>
      <c r="AB220" s="293"/>
      <c r="AC220" s="293"/>
      <c r="AD220" s="293"/>
      <c r="AE220" s="293"/>
      <c r="AF220" s="293"/>
      <c r="AG220" s="293"/>
      <c r="AH220" s="293"/>
      <c r="AI220" s="293"/>
      <c r="AJ220" s="293"/>
      <c r="AK220" s="293"/>
      <c r="AL220" s="293"/>
      <c r="AM220" s="293"/>
      <c r="AN220" s="293"/>
      <c r="AO220" s="730"/>
      <c r="AP220" s="293"/>
      <c r="AQ220" s="293"/>
      <c r="AR220" s="293"/>
      <c r="AS220" s="293"/>
      <c r="AT220" s="293"/>
      <c r="AU220" s="167"/>
      <c r="AV220" s="167"/>
      <c r="AW220" s="167"/>
      <c r="AX220" s="167"/>
      <c r="AY220" s="167"/>
      <c r="AZ220" s="167"/>
      <c r="BA220" s="167"/>
      <c r="BB220" s="167"/>
      <c r="BC220" s="167"/>
      <c r="BD220" s="167"/>
      <c r="BE220" s="167"/>
      <c r="BF220" s="167"/>
      <c r="BG220" s="167"/>
      <c r="BH220" s="167"/>
      <c r="BI220" s="167"/>
    </row>
    <row r="221" ht="14.25" customHeight="1">
      <c r="M221" s="178"/>
      <c r="N221" s="178"/>
      <c r="O221" s="178"/>
      <c r="X221" s="292"/>
      <c r="Y221" s="293"/>
      <c r="Z221" s="293"/>
      <c r="AA221" s="293"/>
      <c r="AB221" s="293"/>
      <c r="AC221" s="293"/>
      <c r="AD221" s="293"/>
      <c r="AE221" s="293"/>
      <c r="AF221" s="293"/>
      <c r="AG221" s="293"/>
      <c r="AH221" s="293"/>
      <c r="AI221" s="293"/>
      <c r="AJ221" s="293"/>
      <c r="AK221" s="293"/>
      <c r="AL221" s="293"/>
      <c r="AM221" s="293"/>
      <c r="AN221" s="293"/>
      <c r="AO221" s="730"/>
      <c r="AP221" s="293"/>
      <c r="AQ221" s="293"/>
      <c r="AR221" s="293"/>
      <c r="AS221" s="293"/>
      <c r="AT221" s="293"/>
      <c r="AU221" s="167"/>
      <c r="AV221" s="167"/>
      <c r="AW221" s="167"/>
      <c r="AX221" s="167"/>
      <c r="AY221" s="167"/>
      <c r="AZ221" s="167"/>
      <c r="BA221" s="167"/>
      <c r="BB221" s="167"/>
      <c r="BC221" s="167"/>
      <c r="BD221" s="167"/>
      <c r="BE221" s="167"/>
      <c r="BF221" s="167"/>
      <c r="BG221" s="167"/>
      <c r="BH221" s="167"/>
      <c r="BI221" s="167"/>
    </row>
    <row r="222" ht="14.25" customHeight="1">
      <c r="M222" s="178"/>
      <c r="N222" s="178"/>
      <c r="O222" s="178"/>
      <c r="X222" s="292"/>
      <c r="Y222" s="293"/>
      <c r="Z222" s="293"/>
      <c r="AA222" s="293"/>
      <c r="AB222" s="293"/>
      <c r="AC222" s="293"/>
      <c r="AD222" s="293"/>
      <c r="AE222" s="293"/>
      <c r="AF222" s="293"/>
      <c r="AG222" s="293"/>
      <c r="AH222" s="293"/>
      <c r="AI222" s="293"/>
      <c r="AJ222" s="293"/>
      <c r="AK222" s="293"/>
      <c r="AL222" s="293"/>
      <c r="AM222" s="293"/>
      <c r="AN222" s="293"/>
      <c r="AO222" s="730"/>
      <c r="AP222" s="293"/>
      <c r="AQ222" s="293"/>
      <c r="AR222" s="293"/>
      <c r="AS222" s="293"/>
      <c r="AT222" s="293"/>
      <c r="AU222" s="167"/>
      <c r="AV222" s="167"/>
      <c r="AW222" s="167"/>
      <c r="AX222" s="167"/>
      <c r="AY222" s="167"/>
      <c r="AZ222" s="167"/>
      <c r="BA222" s="167"/>
      <c r="BB222" s="167"/>
      <c r="BC222" s="167"/>
      <c r="BD222" s="167"/>
      <c r="BE222" s="167"/>
      <c r="BF222" s="167"/>
      <c r="BG222" s="167"/>
      <c r="BH222" s="167"/>
      <c r="BI222" s="167"/>
    </row>
    <row r="223" ht="14.25" customHeight="1">
      <c r="M223" s="178"/>
      <c r="N223" s="178"/>
      <c r="O223" s="178"/>
      <c r="X223" s="292"/>
      <c r="Y223" s="293"/>
      <c r="Z223" s="293"/>
      <c r="AA223" s="293"/>
      <c r="AB223" s="293"/>
      <c r="AC223" s="293"/>
      <c r="AD223" s="293"/>
      <c r="AE223" s="293"/>
      <c r="AF223" s="293"/>
      <c r="AG223" s="293"/>
      <c r="AH223" s="293"/>
      <c r="AI223" s="293"/>
      <c r="AJ223" s="293"/>
      <c r="AK223" s="293"/>
      <c r="AL223" s="293"/>
      <c r="AM223" s="293"/>
      <c r="AN223" s="293"/>
      <c r="AO223" s="730"/>
      <c r="AP223" s="293"/>
      <c r="AQ223" s="293"/>
      <c r="AR223" s="293"/>
      <c r="AS223" s="293"/>
      <c r="AT223" s="293"/>
      <c r="AU223" s="167"/>
      <c r="AV223" s="167"/>
      <c r="AW223" s="167"/>
      <c r="AX223" s="167"/>
      <c r="AY223" s="167"/>
      <c r="AZ223" s="167"/>
      <c r="BA223" s="167"/>
      <c r="BB223" s="167"/>
      <c r="BC223" s="167"/>
      <c r="BD223" s="167"/>
      <c r="BE223" s="167"/>
      <c r="BF223" s="167"/>
      <c r="BG223" s="167"/>
      <c r="BH223" s="167"/>
      <c r="BI223" s="167"/>
    </row>
    <row r="224" ht="14.25" customHeight="1">
      <c r="M224" s="178"/>
      <c r="N224" s="178"/>
      <c r="O224" s="178"/>
      <c r="X224" s="292"/>
      <c r="Y224" s="293"/>
      <c r="Z224" s="293"/>
      <c r="AA224" s="293"/>
      <c r="AB224" s="293"/>
      <c r="AC224" s="293"/>
      <c r="AD224" s="293"/>
      <c r="AE224" s="293"/>
      <c r="AF224" s="293"/>
      <c r="AG224" s="293"/>
      <c r="AH224" s="293"/>
      <c r="AI224" s="293"/>
      <c r="AJ224" s="293"/>
      <c r="AK224" s="293"/>
      <c r="AL224" s="293"/>
      <c r="AM224" s="293"/>
      <c r="AN224" s="293"/>
      <c r="AO224" s="730"/>
      <c r="AP224" s="293"/>
      <c r="AQ224" s="293"/>
      <c r="AR224" s="293"/>
      <c r="AS224" s="293"/>
      <c r="AT224" s="293"/>
      <c r="AU224" s="167"/>
      <c r="AV224" s="167"/>
      <c r="AW224" s="167"/>
      <c r="AX224" s="167"/>
      <c r="AY224" s="167"/>
      <c r="AZ224" s="167"/>
      <c r="BA224" s="167"/>
      <c r="BB224" s="167"/>
      <c r="BC224" s="167"/>
      <c r="BD224" s="167"/>
      <c r="BE224" s="167"/>
      <c r="BF224" s="167"/>
      <c r="BG224" s="167"/>
      <c r="BH224" s="167"/>
      <c r="BI224" s="167"/>
    </row>
    <row r="225" ht="14.25" customHeight="1">
      <c r="M225" s="178"/>
      <c r="N225" s="178"/>
      <c r="O225" s="178"/>
      <c r="X225" s="292"/>
      <c r="Y225" s="293"/>
      <c r="Z225" s="293"/>
      <c r="AA225" s="293"/>
      <c r="AB225" s="293"/>
      <c r="AC225" s="293"/>
      <c r="AD225" s="293"/>
      <c r="AE225" s="293"/>
      <c r="AF225" s="293"/>
      <c r="AG225" s="293"/>
      <c r="AH225" s="293"/>
      <c r="AI225" s="293"/>
      <c r="AJ225" s="293"/>
      <c r="AK225" s="293"/>
      <c r="AL225" s="293"/>
      <c r="AM225" s="293"/>
      <c r="AN225" s="293"/>
      <c r="AO225" s="730"/>
      <c r="AP225" s="293"/>
      <c r="AQ225" s="293"/>
      <c r="AR225" s="293"/>
      <c r="AS225" s="293"/>
      <c r="AT225" s="293"/>
      <c r="AU225" s="167"/>
      <c r="AV225" s="167"/>
      <c r="AW225" s="167"/>
      <c r="AX225" s="167"/>
      <c r="AY225" s="167"/>
      <c r="AZ225" s="167"/>
      <c r="BA225" s="167"/>
      <c r="BB225" s="167"/>
      <c r="BC225" s="167"/>
      <c r="BD225" s="167"/>
      <c r="BE225" s="167"/>
      <c r="BF225" s="167"/>
      <c r="BG225" s="167"/>
      <c r="BH225" s="167"/>
      <c r="BI225" s="167"/>
    </row>
    <row r="226" ht="14.25" customHeight="1">
      <c r="M226" s="178"/>
      <c r="N226" s="178"/>
      <c r="O226" s="178"/>
      <c r="X226" s="292"/>
      <c r="Y226" s="293"/>
      <c r="Z226" s="293"/>
      <c r="AA226" s="293"/>
      <c r="AB226" s="293"/>
      <c r="AC226" s="293"/>
      <c r="AD226" s="293"/>
      <c r="AE226" s="293"/>
      <c r="AF226" s="293"/>
      <c r="AG226" s="293"/>
      <c r="AH226" s="293"/>
      <c r="AI226" s="293"/>
      <c r="AJ226" s="293"/>
      <c r="AK226" s="293"/>
      <c r="AL226" s="293"/>
      <c r="AM226" s="293"/>
      <c r="AN226" s="293"/>
      <c r="AO226" s="730"/>
      <c r="AP226" s="293"/>
      <c r="AQ226" s="293"/>
      <c r="AR226" s="293"/>
      <c r="AS226" s="293"/>
      <c r="AT226" s="293"/>
      <c r="AU226" s="167"/>
      <c r="AV226" s="167"/>
      <c r="AW226" s="167"/>
      <c r="AX226" s="167"/>
      <c r="AY226" s="167"/>
      <c r="AZ226" s="167"/>
      <c r="BA226" s="167"/>
      <c r="BB226" s="167"/>
      <c r="BC226" s="167"/>
      <c r="BD226" s="167"/>
      <c r="BE226" s="167"/>
      <c r="BF226" s="167"/>
      <c r="BG226" s="167"/>
      <c r="BH226" s="167"/>
      <c r="BI226" s="167"/>
    </row>
    <row r="227" ht="14.25" customHeight="1">
      <c r="M227" s="178"/>
      <c r="N227" s="178"/>
      <c r="O227" s="178"/>
      <c r="X227" s="292"/>
      <c r="Y227" s="293"/>
      <c r="Z227" s="293"/>
      <c r="AA227" s="293"/>
      <c r="AB227" s="293"/>
      <c r="AC227" s="293"/>
      <c r="AD227" s="293"/>
      <c r="AE227" s="293"/>
      <c r="AF227" s="293"/>
      <c r="AG227" s="293"/>
      <c r="AH227" s="293"/>
      <c r="AI227" s="293"/>
      <c r="AJ227" s="293"/>
      <c r="AK227" s="293"/>
      <c r="AL227" s="293"/>
      <c r="AM227" s="293"/>
      <c r="AN227" s="293"/>
      <c r="AO227" s="730"/>
      <c r="AP227" s="293"/>
      <c r="AQ227" s="293"/>
      <c r="AR227" s="293"/>
      <c r="AS227" s="293"/>
      <c r="AT227" s="293"/>
      <c r="AU227" s="167"/>
      <c r="AV227" s="167"/>
      <c r="AW227" s="167"/>
      <c r="AX227" s="167"/>
      <c r="AY227" s="167"/>
      <c r="AZ227" s="167"/>
      <c r="BA227" s="167"/>
      <c r="BB227" s="167"/>
      <c r="BC227" s="167"/>
      <c r="BD227" s="167"/>
      <c r="BE227" s="167"/>
      <c r="BF227" s="167"/>
      <c r="BG227" s="167"/>
      <c r="BH227" s="167"/>
      <c r="BI227" s="167"/>
    </row>
    <row r="228" ht="14.25" customHeight="1">
      <c r="M228" s="178"/>
      <c r="N228" s="178"/>
      <c r="O228" s="178"/>
      <c r="X228" s="292"/>
      <c r="Y228" s="293"/>
      <c r="Z228" s="293"/>
      <c r="AA228" s="293"/>
      <c r="AB228" s="293"/>
      <c r="AC228" s="293"/>
      <c r="AD228" s="293"/>
      <c r="AE228" s="293"/>
      <c r="AF228" s="293"/>
      <c r="AG228" s="293"/>
      <c r="AH228" s="293"/>
      <c r="AI228" s="293"/>
      <c r="AJ228" s="293"/>
      <c r="AK228" s="293"/>
      <c r="AL228" s="293"/>
      <c r="AM228" s="293"/>
      <c r="AN228" s="293"/>
      <c r="AO228" s="730"/>
      <c r="AP228" s="293"/>
      <c r="AQ228" s="293"/>
      <c r="AR228" s="293"/>
      <c r="AS228" s="293"/>
      <c r="AT228" s="293"/>
      <c r="AU228" s="167"/>
      <c r="AV228" s="167"/>
      <c r="AW228" s="167"/>
      <c r="AX228" s="167"/>
      <c r="AY228" s="167"/>
      <c r="AZ228" s="167"/>
      <c r="BA228" s="167"/>
      <c r="BB228" s="167"/>
      <c r="BC228" s="167"/>
      <c r="BD228" s="167"/>
      <c r="BE228" s="167"/>
      <c r="BF228" s="167"/>
      <c r="BG228" s="167"/>
      <c r="BH228" s="167"/>
      <c r="BI228" s="167"/>
    </row>
    <row r="229" ht="14.25" customHeight="1">
      <c r="M229" s="178"/>
      <c r="N229" s="178"/>
      <c r="O229" s="178"/>
      <c r="X229" s="292"/>
      <c r="Y229" s="293"/>
      <c r="Z229" s="293"/>
      <c r="AA229" s="293"/>
      <c r="AB229" s="293"/>
      <c r="AC229" s="293"/>
      <c r="AD229" s="293"/>
      <c r="AE229" s="293"/>
      <c r="AF229" s="293"/>
      <c r="AG229" s="293"/>
      <c r="AH229" s="293"/>
      <c r="AI229" s="293"/>
      <c r="AJ229" s="293"/>
      <c r="AK229" s="293"/>
      <c r="AL229" s="293"/>
      <c r="AM229" s="293"/>
      <c r="AN229" s="293"/>
      <c r="AO229" s="730"/>
      <c r="AP229" s="293"/>
      <c r="AQ229" s="293"/>
      <c r="AR229" s="293"/>
      <c r="AS229" s="293"/>
      <c r="AT229" s="293"/>
      <c r="AU229" s="167"/>
      <c r="AV229" s="167"/>
      <c r="AW229" s="167"/>
      <c r="AX229" s="167"/>
      <c r="AY229" s="167"/>
      <c r="AZ229" s="167"/>
      <c r="BA229" s="167"/>
      <c r="BB229" s="167"/>
      <c r="BC229" s="167"/>
      <c r="BD229" s="167"/>
      <c r="BE229" s="167"/>
      <c r="BF229" s="167"/>
      <c r="BG229" s="167"/>
      <c r="BH229" s="167"/>
      <c r="BI229" s="167"/>
    </row>
    <row r="230" ht="14.25" customHeight="1">
      <c r="M230" s="178"/>
      <c r="N230" s="178"/>
      <c r="O230" s="178"/>
      <c r="X230" s="292"/>
      <c r="Y230" s="293"/>
      <c r="Z230" s="293"/>
      <c r="AA230" s="293"/>
      <c r="AB230" s="293"/>
      <c r="AC230" s="293"/>
      <c r="AD230" s="293"/>
      <c r="AE230" s="293"/>
      <c r="AF230" s="293"/>
      <c r="AG230" s="293"/>
      <c r="AH230" s="293"/>
      <c r="AI230" s="293"/>
      <c r="AJ230" s="293"/>
      <c r="AK230" s="293"/>
      <c r="AL230" s="293"/>
      <c r="AM230" s="293"/>
      <c r="AN230" s="293"/>
      <c r="AO230" s="730"/>
      <c r="AP230" s="293"/>
      <c r="AQ230" s="293"/>
      <c r="AR230" s="293"/>
      <c r="AS230" s="293"/>
      <c r="AT230" s="293"/>
      <c r="AU230" s="167"/>
      <c r="AV230" s="167"/>
      <c r="AW230" s="167"/>
      <c r="AX230" s="167"/>
      <c r="AY230" s="167"/>
      <c r="AZ230" s="167"/>
      <c r="BA230" s="167"/>
      <c r="BB230" s="167"/>
      <c r="BC230" s="167"/>
      <c r="BD230" s="167"/>
      <c r="BE230" s="167"/>
      <c r="BF230" s="167"/>
      <c r="BG230" s="167"/>
      <c r="BH230" s="167"/>
      <c r="BI230" s="167"/>
    </row>
    <row r="231" ht="14.25" customHeight="1">
      <c r="M231" s="178"/>
      <c r="N231" s="178"/>
      <c r="O231" s="178"/>
      <c r="X231" s="292"/>
      <c r="Y231" s="293"/>
      <c r="Z231" s="293"/>
      <c r="AA231" s="293"/>
      <c r="AB231" s="293"/>
      <c r="AC231" s="293"/>
      <c r="AD231" s="293"/>
      <c r="AE231" s="293"/>
      <c r="AF231" s="293"/>
      <c r="AG231" s="293"/>
      <c r="AH231" s="293"/>
      <c r="AI231" s="293"/>
      <c r="AJ231" s="293"/>
      <c r="AK231" s="293"/>
      <c r="AL231" s="293"/>
      <c r="AM231" s="293"/>
      <c r="AN231" s="293"/>
      <c r="AO231" s="730"/>
      <c r="AP231" s="293"/>
      <c r="AQ231" s="293"/>
      <c r="AR231" s="293"/>
      <c r="AS231" s="293"/>
      <c r="AT231" s="293"/>
      <c r="AU231" s="167"/>
      <c r="AV231" s="167"/>
      <c r="AW231" s="167"/>
      <c r="AX231" s="167"/>
      <c r="AY231" s="167"/>
      <c r="AZ231" s="167"/>
      <c r="BA231" s="167"/>
      <c r="BB231" s="167"/>
      <c r="BC231" s="167"/>
      <c r="BD231" s="167"/>
      <c r="BE231" s="167"/>
      <c r="BF231" s="167"/>
      <c r="BG231" s="167"/>
      <c r="BH231" s="167"/>
      <c r="BI231" s="167"/>
    </row>
    <row r="232" ht="14.25" customHeight="1">
      <c r="M232" s="178"/>
      <c r="N232" s="178"/>
      <c r="O232" s="178"/>
      <c r="X232" s="292"/>
      <c r="Y232" s="293"/>
      <c r="Z232" s="293"/>
      <c r="AA232" s="293"/>
      <c r="AB232" s="293"/>
      <c r="AC232" s="293"/>
      <c r="AD232" s="293"/>
      <c r="AE232" s="293"/>
      <c r="AF232" s="293"/>
      <c r="AG232" s="293"/>
      <c r="AH232" s="293"/>
      <c r="AI232" s="293"/>
      <c r="AJ232" s="293"/>
      <c r="AK232" s="293"/>
      <c r="AL232" s="293"/>
      <c r="AM232" s="293"/>
      <c r="AN232" s="293"/>
      <c r="AO232" s="730"/>
      <c r="AP232" s="293"/>
      <c r="AQ232" s="293"/>
      <c r="AR232" s="293"/>
      <c r="AS232" s="293"/>
      <c r="AT232" s="293"/>
      <c r="AU232" s="167"/>
      <c r="AV232" s="167"/>
      <c r="AW232" s="167"/>
      <c r="AX232" s="167"/>
      <c r="AY232" s="167"/>
      <c r="AZ232" s="167"/>
      <c r="BA232" s="167"/>
      <c r="BB232" s="167"/>
      <c r="BC232" s="167"/>
      <c r="BD232" s="167"/>
      <c r="BE232" s="167"/>
      <c r="BF232" s="167"/>
      <c r="BG232" s="167"/>
      <c r="BH232" s="167"/>
      <c r="BI232" s="167"/>
    </row>
    <row r="233" ht="14.25" customHeight="1">
      <c r="M233" s="178"/>
      <c r="N233" s="178"/>
      <c r="O233" s="178"/>
      <c r="X233" s="292"/>
      <c r="Y233" s="293"/>
      <c r="Z233" s="293"/>
      <c r="AA233" s="293"/>
      <c r="AB233" s="293"/>
      <c r="AC233" s="293"/>
      <c r="AD233" s="293"/>
      <c r="AE233" s="293"/>
      <c r="AF233" s="293"/>
      <c r="AG233" s="293"/>
      <c r="AH233" s="293"/>
      <c r="AI233" s="293"/>
      <c r="AJ233" s="293"/>
      <c r="AK233" s="293"/>
      <c r="AL233" s="293"/>
      <c r="AM233" s="293"/>
      <c r="AN233" s="293"/>
      <c r="AO233" s="730"/>
      <c r="AP233" s="293"/>
      <c r="AQ233" s="293"/>
      <c r="AR233" s="293"/>
      <c r="AS233" s="293"/>
      <c r="AT233" s="293"/>
      <c r="AU233" s="167"/>
      <c r="AV233" s="167"/>
      <c r="AW233" s="167"/>
      <c r="AX233" s="167"/>
      <c r="AY233" s="167"/>
      <c r="AZ233" s="167"/>
      <c r="BA233" s="167"/>
      <c r="BB233" s="167"/>
      <c r="BC233" s="167"/>
      <c r="BD233" s="167"/>
      <c r="BE233" s="167"/>
      <c r="BF233" s="167"/>
      <c r="BG233" s="167"/>
      <c r="BH233" s="167"/>
      <c r="BI233" s="167"/>
    </row>
    <row r="234" ht="14.25" customHeight="1">
      <c r="M234" s="178"/>
      <c r="N234" s="178"/>
      <c r="O234" s="178"/>
      <c r="X234" s="292"/>
      <c r="Y234" s="293"/>
      <c r="Z234" s="293"/>
      <c r="AA234" s="293"/>
      <c r="AB234" s="293"/>
      <c r="AC234" s="293"/>
      <c r="AD234" s="293"/>
      <c r="AE234" s="293"/>
      <c r="AF234" s="293"/>
      <c r="AG234" s="293"/>
      <c r="AH234" s="293"/>
      <c r="AI234" s="293"/>
      <c r="AJ234" s="293"/>
      <c r="AK234" s="293"/>
      <c r="AL234" s="293"/>
      <c r="AM234" s="293"/>
      <c r="AN234" s="293"/>
      <c r="AO234" s="730"/>
      <c r="AP234" s="293"/>
      <c r="AQ234" s="293"/>
      <c r="AR234" s="293"/>
      <c r="AS234" s="293"/>
      <c r="AT234" s="293"/>
      <c r="AU234" s="167"/>
      <c r="AV234" s="167"/>
      <c r="AW234" s="167"/>
      <c r="AX234" s="167"/>
      <c r="AY234" s="167"/>
      <c r="AZ234" s="167"/>
      <c r="BA234" s="167"/>
      <c r="BB234" s="167"/>
      <c r="BC234" s="167"/>
      <c r="BD234" s="167"/>
      <c r="BE234" s="167"/>
      <c r="BF234" s="167"/>
      <c r="BG234" s="167"/>
      <c r="BH234" s="167"/>
      <c r="BI234" s="167"/>
    </row>
    <row r="235" ht="14.25" customHeight="1">
      <c r="M235" s="178"/>
      <c r="N235" s="178"/>
      <c r="O235" s="178"/>
      <c r="X235" s="292"/>
      <c r="Y235" s="293"/>
      <c r="Z235" s="293"/>
      <c r="AA235" s="293"/>
      <c r="AB235" s="293"/>
      <c r="AC235" s="293"/>
      <c r="AD235" s="293"/>
      <c r="AE235" s="293"/>
      <c r="AF235" s="293"/>
      <c r="AG235" s="293"/>
      <c r="AH235" s="293"/>
      <c r="AI235" s="293"/>
      <c r="AJ235" s="293"/>
      <c r="AK235" s="293"/>
      <c r="AL235" s="293"/>
      <c r="AM235" s="293"/>
      <c r="AN235" s="293"/>
      <c r="AO235" s="730"/>
      <c r="AP235" s="293"/>
      <c r="AQ235" s="293"/>
      <c r="AR235" s="293"/>
      <c r="AS235" s="293"/>
      <c r="AT235" s="293"/>
      <c r="AU235" s="167"/>
      <c r="AV235" s="167"/>
      <c r="AW235" s="167"/>
      <c r="AX235" s="167"/>
      <c r="AY235" s="167"/>
      <c r="AZ235" s="167"/>
      <c r="BA235" s="167"/>
      <c r="BB235" s="167"/>
      <c r="BC235" s="167"/>
      <c r="BD235" s="167"/>
      <c r="BE235" s="167"/>
      <c r="BF235" s="167"/>
      <c r="BG235" s="167"/>
      <c r="BH235" s="167"/>
      <c r="BI235" s="167"/>
    </row>
    <row r="236" ht="14.25" customHeight="1">
      <c r="M236" s="178"/>
      <c r="N236" s="178"/>
      <c r="O236" s="178"/>
      <c r="X236" s="292"/>
      <c r="Y236" s="293"/>
      <c r="Z236" s="293"/>
      <c r="AA236" s="293"/>
      <c r="AB236" s="293"/>
      <c r="AC236" s="293"/>
      <c r="AD236" s="293"/>
      <c r="AE236" s="293"/>
      <c r="AF236" s="293"/>
      <c r="AG236" s="293"/>
      <c r="AH236" s="293"/>
      <c r="AI236" s="293"/>
      <c r="AJ236" s="293"/>
      <c r="AK236" s="293"/>
      <c r="AL236" s="293"/>
      <c r="AM236" s="293"/>
      <c r="AN236" s="293"/>
      <c r="AO236" s="730"/>
      <c r="AP236" s="293"/>
      <c r="AQ236" s="293"/>
      <c r="AR236" s="293"/>
      <c r="AS236" s="293"/>
      <c r="AT236" s="293"/>
      <c r="AU236" s="167"/>
      <c r="AV236" s="167"/>
      <c r="AW236" s="167"/>
      <c r="AX236" s="167"/>
      <c r="AY236" s="167"/>
      <c r="AZ236" s="167"/>
      <c r="BA236" s="167"/>
      <c r="BB236" s="167"/>
      <c r="BC236" s="167"/>
      <c r="BD236" s="167"/>
      <c r="BE236" s="167"/>
      <c r="BF236" s="167"/>
      <c r="BG236" s="167"/>
      <c r="BH236" s="167"/>
      <c r="BI236" s="167"/>
    </row>
    <row r="237" ht="14.25" customHeight="1">
      <c r="M237" s="178"/>
      <c r="N237" s="178"/>
      <c r="O237" s="178"/>
      <c r="X237" s="292"/>
      <c r="Y237" s="293"/>
      <c r="Z237" s="293"/>
      <c r="AA237" s="293"/>
      <c r="AB237" s="293"/>
      <c r="AC237" s="293"/>
      <c r="AD237" s="293"/>
      <c r="AE237" s="293"/>
      <c r="AF237" s="293"/>
      <c r="AG237" s="293"/>
      <c r="AH237" s="293"/>
      <c r="AI237" s="293"/>
      <c r="AJ237" s="293"/>
      <c r="AK237" s="293"/>
      <c r="AL237" s="293"/>
      <c r="AM237" s="293"/>
      <c r="AN237" s="293"/>
      <c r="AO237" s="730"/>
      <c r="AP237" s="293"/>
      <c r="AQ237" s="293"/>
      <c r="AR237" s="293"/>
      <c r="AS237" s="293"/>
      <c r="AT237" s="293"/>
      <c r="AU237" s="167"/>
      <c r="AV237" s="167"/>
      <c r="AW237" s="167"/>
      <c r="AX237" s="167"/>
      <c r="AY237" s="167"/>
      <c r="AZ237" s="167"/>
      <c r="BA237" s="167"/>
      <c r="BB237" s="167"/>
      <c r="BC237" s="167"/>
      <c r="BD237" s="167"/>
      <c r="BE237" s="167"/>
      <c r="BF237" s="167"/>
      <c r="BG237" s="167"/>
      <c r="BH237" s="167"/>
      <c r="BI237" s="167"/>
    </row>
    <row r="238" ht="14.25" customHeight="1">
      <c r="M238" s="178"/>
      <c r="N238" s="178"/>
      <c r="O238" s="178"/>
      <c r="X238" s="292"/>
      <c r="Y238" s="293"/>
      <c r="Z238" s="293"/>
      <c r="AA238" s="293"/>
      <c r="AB238" s="293"/>
      <c r="AC238" s="293"/>
      <c r="AD238" s="293"/>
      <c r="AE238" s="293"/>
      <c r="AF238" s="293"/>
      <c r="AG238" s="293"/>
      <c r="AH238" s="293"/>
      <c r="AI238" s="293"/>
      <c r="AJ238" s="293"/>
      <c r="AK238" s="293"/>
      <c r="AL238" s="293"/>
      <c r="AM238" s="293"/>
      <c r="AN238" s="293"/>
      <c r="AO238" s="730"/>
      <c r="AP238" s="293"/>
      <c r="AQ238" s="293"/>
      <c r="AR238" s="293"/>
      <c r="AS238" s="293"/>
      <c r="AT238" s="293"/>
      <c r="AU238" s="167"/>
      <c r="AV238" s="167"/>
      <c r="AW238" s="167"/>
      <c r="AX238" s="167"/>
      <c r="AY238" s="167"/>
      <c r="AZ238" s="167"/>
      <c r="BA238" s="167"/>
      <c r="BB238" s="167"/>
      <c r="BC238" s="167"/>
      <c r="BD238" s="167"/>
      <c r="BE238" s="167"/>
      <c r="BF238" s="167"/>
      <c r="BG238" s="167"/>
      <c r="BH238" s="167"/>
      <c r="BI238" s="167"/>
    </row>
    <row r="239" ht="14.25" customHeight="1">
      <c r="M239" s="178"/>
      <c r="N239" s="178"/>
      <c r="O239" s="178"/>
      <c r="X239" s="292"/>
      <c r="Y239" s="293"/>
      <c r="Z239" s="293"/>
      <c r="AA239" s="293"/>
      <c r="AB239" s="293"/>
      <c r="AC239" s="293"/>
      <c r="AD239" s="293"/>
      <c r="AE239" s="293"/>
      <c r="AF239" s="293"/>
      <c r="AG239" s="293"/>
      <c r="AH239" s="293"/>
      <c r="AI239" s="293"/>
      <c r="AJ239" s="293"/>
      <c r="AK239" s="293"/>
      <c r="AL239" s="293"/>
      <c r="AM239" s="293"/>
      <c r="AN239" s="293"/>
      <c r="AO239" s="730"/>
      <c r="AP239" s="293"/>
      <c r="AQ239" s="293"/>
      <c r="AR239" s="293"/>
      <c r="AS239" s="293"/>
      <c r="AT239" s="293"/>
      <c r="AU239" s="167"/>
      <c r="AV239" s="167"/>
      <c r="AW239" s="167"/>
      <c r="AX239" s="167"/>
      <c r="AY239" s="167"/>
      <c r="AZ239" s="167"/>
      <c r="BA239" s="167"/>
      <c r="BB239" s="167"/>
      <c r="BC239" s="167"/>
      <c r="BD239" s="167"/>
      <c r="BE239" s="167"/>
      <c r="BF239" s="167"/>
      <c r="BG239" s="167"/>
      <c r="BH239" s="167"/>
      <c r="BI239" s="167"/>
    </row>
    <row r="240" ht="14.25" customHeight="1">
      <c r="M240" s="178"/>
      <c r="N240" s="178"/>
      <c r="O240" s="178"/>
      <c r="X240" s="292"/>
      <c r="Y240" s="293"/>
      <c r="Z240" s="293"/>
      <c r="AA240" s="293"/>
      <c r="AB240" s="293"/>
      <c r="AC240" s="293"/>
      <c r="AD240" s="293"/>
      <c r="AE240" s="293"/>
      <c r="AF240" s="293"/>
      <c r="AG240" s="293"/>
      <c r="AH240" s="293"/>
      <c r="AI240" s="293"/>
      <c r="AJ240" s="293"/>
      <c r="AK240" s="293"/>
      <c r="AL240" s="293"/>
      <c r="AM240" s="293"/>
      <c r="AN240" s="293"/>
      <c r="AO240" s="730"/>
      <c r="AP240" s="293"/>
      <c r="AQ240" s="293"/>
      <c r="AR240" s="293"/>
      <c r="AS240" s="293"/>
      <c r="AT240" s="293"/>
      <c r="AU240" s="167"/>
      <c r="AV240" s="167"/>
      <c r="AW240" s="167"/>
      <c r="AX240" s="167"/>
      <c r="AY240" s="167"/>
      <c r="AZ240" s="167"/>
      <c r="BA240" s="167"/>
      <c r="BB240" s="167"/>
      <c r="BC240" s="167"/>
      <c r="BD240" s="167"/>
      <c r="BE240" s="167"/>
      <c r="BF240" s="167"/>
      <c r="BG240" s="167"/>
      <c r="BH240" s="167"/>
      <c r="BI240" s="167"/>
    </row>
    <row r="241" ht="14.25" customHeight="1">
      <c r="M241" s="178"/>
      <c r="N241" s="178"/>
      <c r="O241" s="178"/>
      <c r="X241" s="292"/>
      <c r="Y241" s="293"/>
      <c r="Z241" s="293"/>
      <c r="AA241" s="293"/>
      <c r="AB241" s="293"/>
      <c r="AC241" s="293"/>
      <c r="AD241" s="293"/>
      <c r="AE241" s="293"/>
      <c r="AF241" s="293"/>
      <c r="AG241" s="293"/>
      <c r="AH241" s="293"/>
      <c r="AI241" s="293"/>
      <c r="AJ241" s="293"/>
      <c r="AK241" s="293"/>
      <c r="AL241" s="293"/>
      <c r="AM241" s="293"/>
      <c r="AN241" s="293"/>
      <c r="AO241" s="730"/>
      <c r="AP241" s="293"/>
      <c r="AQ241" s="293"/>
      <c r="AR241" s="293"/>
      <c r="AS241" s="293"/>
      <c r="AT241" s="293"/>
      <c r="AU241" s="167"/>
      <c r="AV241" s="167"/>
      <c r="AW241" s="167"/>
      <c r="AX241" s="167"/>
      <c r="AY241" s="167"/>
      <c r="AZ241" s="167"/>
      <c r="BA241" s="167"/>
      <c r="BB241" s="167"/>
      <c r="BC241" s="167"/>
      <c r="BD241" s="167"/>
      <c r="BE241" s="167"/>
      <c r="BF241" s="167"/>
      <c r="BG241" s="167"/>
      <c r="BH241" s="167"/>
      <c r="BI241" s="167"/>
    </row>
    <row r="242" ht="14.25" customHeight="1">
      <c r="M242" s="178"/>
      <c r="N242" s="178"/>
      <c r="O242" s="178"/>
      <c r="X242" s="292"/>
      <c r="Y242" s="293"/>
      <c r="Z242" s="293"/>
      <c r="AA242" s="293"/>
      <c r="AB242" s="293"/>
      <c r="AC242" s="293"/>
      <c r="AD242" s="293"/>
      <c r="AE242" s="293"/>
      <c r="AF242" s="293"/>
      <c r="AG242" s="293"/>
      <c r="AH242" s="293"/>
      <c r="AI242" s="293"/>
      <c r="AJ242" s="293"/>
      <c r="AK242" s="293"/>
      <c r="AL242" s="293"/>
      <c r="AM242" s="293"/>
      <c r="AN242" s="293"/>
      <c r="AO242" s="730"/>
      <c r="AP242" s="293"/>
      <c r="AQ242" s="293"/>
      <c r="AR242" s="293"/>
      <c r="AS242" s="293"/>
      <c r="AT242" s="293"/>
      <c r="AU242" s="167"/>
      <c r="AV242" s="167"/>
      <c r="AW242" s="167"/>
      <c r="AX242" s="167"/>
      <c r="AY242" s="167"/>
      <c r="AZ242" s="167"/>
      <c r="BA242" s="167"/>
      <c r="BB242" s="167"/>
      <c r="BC242" s="167"/>
      <c r="BD242" s="167"/>
      <c r="BE242" s="167"/>
      <c r="BF242" s="167"/>
      <c r="BG242" s="167"/>
      <c r="BH242" s="167"/>
      <c r="BI242" s="167"/>
    </row>
    <row r="243" ht="14.25" customHeight="1">
      <c r="M243" s="178"/>
      <c r="N243" s="178"/>
      <c r="O243" s="178"/>
      <c r="X243" s="292"/>
      <c r="Y243" s="293"/>
      <c r="Z243" s="293"/>
      <c r="AA243" s="293"/>
      <c r="AB243" s="293"/>
      <c r="AC243" s="293"/>
      <c r="AD243" s="293"/>
      <c r="AE243" s="293"/>
      <c r="AF243" s="293"/>
      <c r="AG243" s="293"/>
      <c r="AH243" s="293"/>
      <c r="AI243" s="293"/>
      <c r="AJ243" s="293"/>
      <c r="AK243" s="293"/>
      <c r="AL243" s="293"/>
      <c r="AM243" s="293"/>
      <c r="AN243" s="293"/>
      <c r="AO243" s="730"/>
      <c r="AP243" s="293"/>
      <c r="AQ243" s="293"/>
      <c r="AR243" s="293"/>
      <c r="AS243" s="293"/>
      <c r="AT243" s="293"/>
      <c r="AU243" s="167"/>
      <c r="AV243" s="167"/>
      <c r="AW243" s="167"/>
      <c r="AX243" s="167"/>
      <c r="AY243" s="167"/>
      <c r="AZ243" s="167"/>
      <c r="BA243" s="167"/>
      <c r="BB243" s="167"/>
      <c r="BC243" s="167"/>
      <c r="BD243" s="167"/>
      <c r="BE243" s="167"/>
      <c r="BF243" s="167"/>
      <c r="BG243" s="167"/>
      <c r="BH243" s="167"/>
      <c r="BI243" s="167"/>
    </row>
    <row r="244" ht="14.25" customHeight="1">
      <c r="M244" s="178"/>
      <c r="N244" s="178"/>
      <c r="O244" s="178"/>
      <c r="X244" s="292"/>
      <c r="Y244" s="293"/>
      <c r="Z244" s="293"/>
      <c r="AA244" s="293"/>
      <c r="AB244" s="293"/>
      <c r="AC244" s="293"/>
      <c r="AD244" s="293"/>
      <c r="AE244" s="293"/>
      <c r="AF244" s="293"/>
      <c r="AG244" s="293"/>
      <c r="AH244" s="293"/>
      <c r="AI244" s="293"/>
      <c r="AJ244" s="293"/>
      <c r="AK244" s="293"/>
      <c r="AL244" s="293"/>
      <c r="AM244" s="293"/>
      <c r="AN244" s="293"/>
      <c r="AO244" s="730"/>
      <c r="AP244" s="293"/>
      <c r="AQ244" s="293"/>
      <c r="AR244" s="293"/>
      <c r="AS244" s="293"/>
      <c r="AT244" s="293"/>
      <c r="AU244" s="167"/>
      <c r="AV244" s="167"/>
      <c r="AW244" s="167"/>
      <c r="AX244" s="167"/>
      <c r="AY244" s="167"/>
      <c r="AZ244" s="167"/>
      <c r="BA244" s="167"/>
      <c r="BB244" s="167"/>
      <c r="BC244" s="167"/>
      <c r="BD244" s="167"/>
      <c r="BE244" s="167"/>
      <c r="BF244" s="167"/>
      <c r="BG244" s="167"/>
      <c r="BH244" s="167"/>
      <c r="BI244" s="167"/>
    </row>
    <row r="245" ht="14.25" customHeight="1">
      <c r="M245" s="178"/>
      <c r="N245" s="178"/>
      <c r="O245" s="178"/>
      <c r="X245" s="292"/>
      <c r="Y245" s="293"/>
      <c r="Z245" s="293"/>
      <c r="AA245" s="293"/>
      <c r="AB245" s="293"/>
      <c r="AC245" s="293"/>
      <c r="AD245" s="293"/>
      <c r="AE245" s="293"/>
      <c r="AF245" s="293"/>
      <c r="AG245" s="293"/>
      <c r="AH245" s="293"/>
      <c r="AI245" s="293"/>
      <c r="AJ245" s="293"/>
      <c r="AK245" s="293"/>
      <c r="AL245" s="293"/>
      <c r="AM245" s="293"/>
      <c r="AN245" s="293"/>
      <c r="AO245" s="730"/>
      <c r="AP245" s="293"/>
      <c r="AQ245" s="293"/>
      <c r="AR245" s="293"/>
      <c r="AS245" s="293"/>
      <c r="AT245" s="293"/>
      <c r="AU245" s="167"/>
      <c r="AV245" s="167"/>
      <c r="AW245" s="167"/>
      <c r="AX245" s="167"/>
      <c r="AY245" s="167"/>
      <c r="AZ245" s="167"/>
      <c r="BA245" s="167"/>
      <c r="BB245" s="167"/>
      <c r="BC245" s="167"/>
      <c r="BD245" s="167"/>
      <c r="BE245" s="167"/>
      <c r="BF245" s="167"/>
      <c r="BG245" s="167"/>
      <c r="BH245" s="167"/>
      <c r="BI245" s="167"/>
    </row>
    <row r="246" ht="14.25" customHeight="1">
      <c r="M246" s="178"/>
      <c r="N246" s="178"/>
      <c r="O246" s="178"/>
      <c r="X246" s="292"/>
      <c r="Y246" s="293"/>
      <c r="Z246" s="293"/>
      <c r="AA246" s="293"/>
      <c r="AB246" s="293"/>
      <c r="AC246" s="293"/>
      <c r="AD246" s="293"/>
      <c r="AE246" s="293"/>
      <c r="AF246" s="293"/>
      <c r="AG246" s="293"/>
      <c r="AH246" s="293"/>
      <c r="AI246" s="293"/>
      <c r="AJ246" s="293"/>
      <c r="AK246" s="293"/>
      <c r="AL246" s="293"/>
      <c r="AM246" s="293"/>
      <c r="AN246" s="293"/>
      <c r="AO246" s="730"/>
      <c r="AP246" s="293"/>
      <c r="AQ246" s="293"/>
      <c r="AR246" s="293"/>
      <c r="AS246" s="293"/>
      <c r="AT246" s="293"/>
      <c r="AU246" s="167"/>
      <c r="AV246" s="167"/>
      <c r="AW246" s="167"/>
      <c r="AX246" s="167"/>
      <c r="AY246" s="167"/>
      <c r="AZ246" s="167"/>
      <c r="BA246" s="167"/>
      <c r="BB246" s="167"/>
      <c r="BC246" s="167"/>
      <c r="BD246" s="167"/>
      <c r="BE246" s="167"/>
      <c r="BF246" s="167"/>
      <c r="BG246" s="167"/>
      <c r="BH246" s="167"/>
      <c r="BI246" s="167"/>
    </row>
    <row r="247" ht="14.25" customHeight="1">
      <c r="M247" s="178"/>
      <c r="N247" s="178"/>
      <c r="O247" s="178"/>
      <c r="X247" s="292"/>
      <c r="Y247" s="293"/>
      <c r="Z247" s="293"/>
      <c r="AA247" s="293"/>
      <c r="AB247" s="293"/>
      <c r="AC247" s="293"/>
      <c r="AD247" s="293"/>
      <c r="AE247" s="293"/>
      <c r="AF247" s="293"/>
      <c r="AG247" s="293"/>
      <c r="AH247" s="293"/>
      <c r="AI247" s="293"/>
      <c r="AJ247" s="293"/>
      <c r="AK247" s="293"/>
      <c r="AL247" s="293"/>
      <c r="AM247" s="293"/>
      <c r="AN247" s="293"/>
      <c r="AO247" s="730"/>
      <c r="AP247" s="293"/>
      <c r="AQ247" s="293"/>
      <c r="AR247" s="293"/>
      <c r="AS247" s="293"/>
      <c r="AT247" s="293"/>
      <c r="AU247" s="167"/>
      <c r="AV247" s="167"/>
      <c r="AW247" s="167"/>
      <c r="AX247" s="167"/>
      <c r="AY247" s="167"/>
      <c r="AZ247" s="167"/>
      <c r="BA247" s="167"/>
      <c r="BB247" s="167"/>
      <c r="BC247" s="167"/>
      <c r="BD247" s="167"/>
      <c r="BE247" s="167"/>
      <c r="BF247" s="167"/>
      <c r="BG247" s="167"/>
      <c r="BH247" s="167"/>
      <c r="BI247" s="167"/>
    </row>
    <row r="248" ht="14.25" customHeight="1">
      <c r="M248" s="178"/>
      <c r="N248" s="178"/>
      <c r="O248" s="178"/>
      <c r="X248" s="292"/>
      <c r="Y248" s="293"/>
      <c r="Z248" s="293"/>
      <c r="AA248" s="293"/>
      <c r="AB248" s="293"/>
      <c r="AC248" s="293"/>
      <c r="AD248" s="293"/>
      <c r="AE248" s="293"/>
      <c r="AF248" s="293"/>
      <c r="AG248" s="293"/>
      <c r="AH248" s="293"/>
      <c r="AI248" s="293"/>
      <c r="AJ248" s="293"/>
      <c r="AK248" s="293"/>
      <c r="AL248" s="293"/>
      <c r="AM248" s="293"/>
      <c r="AN248" s="293"/>
      <c r="AO248" s="730"/>
      <c r="AP248" s="293"/>
      <c r="AQ248" s="293"/>
      <c r="AR248" s="293"/>
      <c r="AS248" s="293"/>
      <c r="AT248" s="293"/>
      <c r="AU248" s="167"/>
      <c r="AV248" s="167"/>
      <c r="AW248" s="167"/>
      <c r="AX248" s="167"/>
      <c r="AY248" s="167"/>
      <c r="AZ248" s="167"/>
      <c r="BA248" s="167"/>
      <c r="BB248" s="167"/>
      <c r="BC248" s="167"/>
      <c r="BD248" s="167"/>
      <c r="BE248" s="167"/>
      <c r="BF248" s="167"/>
      <c r="BG248" s="167"/>
      <c r="BH248" s="167"/>
      <c r="BI248" s="167"/>
    </row>
    <row r="249" ht="14.25" customHeight="1">
      <c r="M249" s="178"/>
      <c r="N249" s="178"/>
      <c r="O249" s="178"/>
      <c r="X249" s="292"/>
      <c r="Y249" s="293"/>
      <c r="Z249" s="293"/>
      <c r="AA249" s="293"/>
      <c r="AB249" s="293"/>
      <c r="AC249" s="293"/>
      <c r="AD249" s="293"/>
      <c r="AE249" s="293"/>
      <c r="AF249" s="293"/>
      <c r="AG249" s="293"/>
      <c r="AH249" s="293"/>
      <c r="AI249" s="293"/>
      <c r="AJ249" s="293"/>
      <c r="AK249" s="293"/>
      <c r="AL249" s="293"/>
      <c r="AM249" s="293"/>
      <c r="AN249" s="293"/>
      <c r="AO249" s="730"/>
      <c r="AP249" s="293"/>
      <c r="AQ249" s="293"/>
      <c r="AR249" s="293"/>
      <c r="AS249" s="293"/>
      <c r="AT249" s="293"/>
      <c r="AU249" s="167"/>
      <c r="AV249" s="167"/>
      <c r="AW249" s="167"/>
      <c r="AX249" s="167"/>
      <c r="AY249" s="167"/>
      <c r="AZ249" s="167"/>
      <c r="BA249" s="167"/>
      <c r="BB249" s="167"/>
      <c r="BC249" s="167"/>
      <c r="BD249" s="167"/>
      <c r="BE249" s="167"/>
      <c r="BF249" s="167"/>
      <c r="BG249" s="167"/>
      <c r="BH249" s="167"/>
      <c r="BI249" s="167"/>
    </row>
    <row r="250" ht="14.25" customHeight="1">
      <c r="M250" s="178"/>
      <c r="N250" s="178"/>
      <c r="O250" s="178"/>
      <c r="X250" s="292"/>
      <c r="Y250" s="293"/>
      <c r="Z250" s="293"/>
      <c r="AA250" s="293"/>
      <c r="AB250" s="293"/>
      <c r="AC250" s="293"/>
      <c r="AD250" s="293"/>
      <c r="AE250" s="293"/>
      <c r="AF250" s="293"/>
      <c r="AG250" s="293"/>
      <c r="AH250" s="293"/>
      <c r="AI250" s="293"/>
      <c r="AJ250" s="293"/>
      <c r="AK250" s="293"/>
      <c r="AL250" s="293"/>
      <c r="AM250" s="293"/>
      <c r="AN250" s="293"/>
      <c r="AO250" s="730"/>
      <c r="AP250" s="293"/>
      <c r="AQ250" s="293"/>
      <c r="AR250" s="293"/>
      <c r="AS250" s="293"/>
      <c r="AT250" s="293"/>
      <c r="AU250" s="167"/>
      <c r="AV250" s="167"/>
      <c r="AW250" s="167"/>
      <c r="AX250" s="167"/>
      <c r="AY250" s="167"/>
      <c r="AZ250" s="167"/>
      <c r="BA250" s="167"/>
      <c r="BB250" s="167"/>
      <c r="BC250" s="167"/>
      <c r="BD250" s="167"/>
      <c r="BE250" s="167"/>
      <c r="BF250" s="167"/>
      <c r="BG250" s="167"/>
      <c r="BH250" s="167"/>
      <c r="BI250" s="167"/>
    </row>
    <row r="251" ht="14.25" customHeight="1">
      <c r="M251" s="178"/>
      <c r="N251" s="178"/>
      <c r="O251" s="178"/>
      <c r="X251" s="292"/>
      <c r="Y251" s="293"/>
      <c r="Z251" s="293"/>
      <c r="AA251" s="293"/>
      <c r="AB251" s="293"/>
      <c r="AC251" s="293"/>
      <c r="AD251" s="293"/>
      <c r="AE251" s="293"/>
      <c r="AF251" s="293"/>
      <c r="AG251" s="293"/>
      <c r="AH251" s="293"/>
      <c r="AI251" s="293"/>
      <c r="AJ251" s="293"/>
      <c r="AK251" s="293"/>
      <c r="AL251" s="293"/>
      <c r="AM251" s="293"/>
      <c r="AN251" s="293"/>
      <c r="AO251" s="730"/>
      <c r="AP251" s="293"/>
      <c r="AQ251" s="293"/>
      <c r="AR251" s="293"/>
      <c r="AS251" s="293"/>
      <c r="AT251" s="293"/>
      <c r="AU251" s="167"/>
      <c r="AV251" s="167"/>
      <c r="AW251" s="167"/>
      <c r="AX251" s="167"/>
      <c r="AY251" s="167"/>
      <c r="AZ251" s="167"/>
      <c r="BA251" s="167"/>
      <c r="BB251" s="167"/>
      <c r="BC251" s="167"/>
      <c r="BD251" s="167"/>
      <c r="BE251" s="167"/>
      <c r="BF251" s="167"/>
      <c r="BG251" s="167"/>
      <c r="BH251" s="167"/>
      <c r="BI251" s="167"/>
    </row>
    <row r="252" ht="14.25" customHeight="1">
      <c r="M252" s="178"/>
      <c r="N252" s="178"/>
      <c r="O252" s="178"/>
      <c r="X252" s="292"/>
      <c r="Y252" s="293"/>
      <c r="Z252" s="293"/>
      <c r="AA252" s="293"/>
      <c r="AB252" s="293"/>
      <c r="AC252" s="293"/>
      <c r="AD252" s="293"/>
      <c r="AE252" s="293"/>
      <c r="AF252" s="293"/>
      <c r="AG252" s="293"/>
      <c r="AH252" s="293"/>
      <c r="AI252" s="293"/>
      <c r="AJ252" s="293"/>
      <c r="AK252" s="293"/>
      <c r="AL252" s="293"/>
      <c r="AM252" s="293"/>
      <c r="AN252" s="293"/>
      <c r="AO252" s="730"/>
      <c r="AP252" s="293"/>
      <c r="AQ252" s="293"/>
      <c r="AR252" s="293"/>
      <c r="AS252" s="293"/>
      <c r="AT252" s="293"/>
      <c r="AU252" s="167"/>
      <c r="AV252" s="167"/>
      <c r="AW252" s="167"/>
      <c r="AX252" s="167"/>
      <c r="AY252" s="167"/>
      <c r="AZ252" s="167"/>
      <c r="BA252" s="167"/>
      <c r="BB252" s="167"/>
      <c r="BC252" s="167"/>
      <c r="BD252" s="167"/>
      <c r="BE252" s="167"/>
      <c r="BF252" s="167"/>
      <c r="BG252" s="167"/>
      <c r="BH252" s="167"/>
      <c r="BI252" s="167"/>
    </row>
    <row r="253" ht="14.25" customHeight="1">
      <c r="M253" s="178"/>
      <c r="N253" s="178"/>
      <c r="O253" s="178"/>
      <c r="X253" s="292"/>
      <c r="Y253" s="293"/>
      <c r="Z253" s="293"/>
      <c r="AA253" s="293"/>
      <c r="AB253" s="293"/>
      <c r="AC253" s="293"/>
      <c r="AD253" s="293"/>
      <c r="AE253" s="293"/>
      <c r="AF253" s="293"/>
      <c r="AG253" s="293"/>
      <c r="AH253" s="293"/>
      <c r="AI253" s="293"/>
      <c r="AJ253" s="293"/>
      <c r="AK253" s="293"/>
      <c r="AL253" s="293"/>
      <c r="AM253" s="293"/>
      <c r="AN253" s="293"/>
      <c r="AO253" s="730"/>
      <c r="AP253" s="293"/>
      <c r="AQ253" s="293"/>
      <c r="AR253" s="293"/>
      <c r="AS253" s="293"/>
      <c r="AT253" s="293"/>
      <c r="AU253" s="167"/>
      <c r="AV253" s="167"/>
      <c r="AW253" s="167"/>
      <c r="AX253" s="167"/>
      <c r="AY253" s="167"/>
      <c r="AZ253" s="167"/>
      <c r="BA253" s="167"/>
      <c r="BB253" s="167"/>
      <c r="BC253" s="167"/>
      <c r="BD253" s="167"/>
      <c r="BE253" s="167"/>
      <c r="BF253" s="167"/>
      <c r="BG253" s="167"/>
      <c r="BH253" s="167"/>
      <c r="BI253" s="167"/>
    </row>
    <row r="254" ht="14.25" customHeight="1">
      <c r="M254" s="178"/>
      <c r="N254" s="178"/>
      <c r="O254" s="178"/>
      <c r="X254" s="292"/>
      <c r="Y254" s="293"/>
      <c r="Z254" s="293"/>
      <c r="AA254" s="293"/>
      <c r="AB254" s="293"/>
      <c r="AC254" s="293"/>
      <c r="AD254" s="293"/>
      <c r="AE254" s="293"/>
      <c r="AF254" s="293"/>
      <c r="AG254" s="293"/>
      <c r="AH254" s="293"/>
      <c r="AI254" s="293"/>
      <c r="AJ254" s="293"/>
      <c r="AK254" s="293"/>
      <c r="AL254" s="293"/>
      <c r="AM254" s="293"/>
      <c r="AN254" s="293"/>
      <c r="AO254" s="730"/>
      <c r="AP254" s="293"/>
      <c r="AQ254" s="293"/>
      <c r="AR254" s="293"/>
      <c r="AS254" s="293"/>
      <c r="AT254" s="293"/>
      <c r="AU254" s="167"/>
      <c r="AV254" s="167"/>
      <c r="AW254" s="167"/>
      <c r="AX254" s="167"/>
      <c r="AY254" s="167"/>
      <c r="AZ254" s="167"/>
      <c r="BA254" s="167"/>
      <c r="BB254" s="167"/>
      <c r="BC254" s="167"/>
      <c r="BD254" s="167"/>
      <c r="BE254" s="167"/>
      <c r="BF254" s="167"/>
      <c r="BG254" s="167"/>
      <c r="BH254" s="167"/>
      <c r="BI254" s="167"/>
    </row>
    <row r="255" ht="14.25" customHeight="1">
      <c r="M255" s="178"/>
      <c r="N255" s="178"/>
      <c r="O255" s="178"/>
      <c r="X255" s="292"/>
      <c r="Y255" s="293"/>
      <c r="Z255" s="293"/>
      <c r="AA255" s="293"/>
      <c r="AB255" s="293"/>
      <c r="AC255" s="293"/>
      <c r="AD255" s="293"/>
      <c r="AE255" s="293"/>
      <c r="AF255" s="293"/>
      <c r="AG255" s="293"/>
      <c r="AH255" s="293"/>
      <c r="AI255" s="293"/>
      <c r="AJ255" s="293"/>
      <c r="AK255" s="293"/>
      <c r="AL255" s="293"/>
      <c r="AM255" s="293"/>
      <c r="AN255" s="293"/>
      <c r="AO255" s="730"/>
      <c r="AP255" s="293"/>
      <c r="AQ255" s="293"/>
      <c r="AR255" s="293"/>
      <c r="AS255" s="293"/>
      <c r="AT255" s="293"/>
      <c r="AU255" s="167"/>
      <c r="AV255" s="167"/>
      <c r="AW255" s="167"/>
      <c r="AX255" s="167"/>
      <c r="AY255" s="167"/>
      <c r="AZ255" s="167"/>
      <c r="BA255" s="167"/>
      <c r="BB255" s="167"/>
      <c r="BC255" s="167"/>
      <c r="BD255" s="167"/>
      <c r="BE255" s="167"/>
      <c r="BF255" s="167"/>
      <c r="BG255" s="167"/>
      <c r="BH255" s="167"/>
      <c r="BI255" s="167"/>
    </row>
    <row r="256" ht="14.25" customHeight="1">
      <c r="M256" s="178"/>
      <c r="N256" s="178"/>
      <c r="O256" s="178"/>
      <c r="X256" s="292"/>
      <c r="Y256" s="293"/>
      <c r="Z256" s="293"/>
      <c r="AA256" s="293"/>
      <c r="AB256" s="293"/>
      <c r="AC256" s="293"/>
      <c r="AD256" s="293"/>
      <c r="AE256" s="293"/>
      <c r="AF256" s="293"/>
      <c r="AG256" s="293"/>
      <c r="AH256" s="293"/>
      <c r="AI256" s="293"/>
      <c r="AJ256" s="293"/>
      <c r="AK256" s="293"/>
      <c r="AL256" s="293"/>
      <c r="AM256" s="293"/>
      <c r="AN256" s="293"/>
      <c r="AO256" s="730"/>
      <c r="AP256" s="293"/>
      <c r="AQ256" s="293"/>
      <c r="AR256" s="293"/>
      <c r="AS256" s="293"/>
      <c r="AT256" s="293"/>
      <c r="AU256" s="167"/>
      <c r="AV256" s="167"/>
      <c r="AW256" s="167"/>
      <c r="AX256" s="167"/>
      <c r="AY256" s="167"/>
      <c r="AZ256" s="167"/>
      <c r="BA256" s="167"/>
      <c r="BB256" s="167"/>
      <c r="BC256" s="167"/>
      <c r="BD256" s="167"/>
      <c r="BE256" s="167"/>
      <c r="BF256" s="167"/>
      <c r="BG256" s="167"/>
      <c r="BH256" s="167"/>
      <c r="BI256" s="167"/>
    </row>
    <row r="257" ht="14.25" customHeight="1">
      <c r="M257" s="178"/>
      <c r="N257" s="178"/>
      <c r="O257" s="178"/>
      <c r="X257" s="292"/>
      <c r="Y257" s="293"/>
      <c r="Z257" s="293"/>
      <c r="AA257" s="293"/>
      <c r="AB257" s="293"/>
      <c r="AC257" s="293"/>
      <c r="AD257" s="293"/>
      <c r="AE257" s="293"/>
      <c r="AF257" s="293"/>
      <c r="AG257" s="293"/>
      <c r="AH257" s="293"/>
      <c r="AI257" s="293"/>
      <c r="AJ257" s="293"/>
      <c r="AK257" s="293"/>
      <c r="AL257" s="293"/>
      <c r="AM257" s="293"/>
      <c r="AN257" s="293"/>
      <c r="AO257" s="730"/>
      <c r="AP257" s="293"/>
      <c r="AQ257" s="293"/>
      <c r="AR257" s="293"/>
      <c r="AS257" s="293"/>
      <c r="AT257" s="293"/>
      <c r="AU257" s="167"/>
      <c r="AV257" s="167"/>
      <c r="AW257" s="167"/>
      <c r="AX257" s="167"/>
      <c r="AY257" s="167"/>
      <c r="AZ257" s="167"/>
      <c r="BA257" s="167"/>
      <c r="BB257" s="167"/>
      <c r="BC257" s="167"/>
      <c r="BD257" s="167"/>
      <c r="BE257" s="167"/>
      <c r="BF257" s="167"/>
      <c r="BG257" s="167"/>
      <c r="BH257" s="167"/>
      <c r="BI257" s="167"/>
    </row>
    <row r="258" ht="14.25" customHeight="1">
      <c r="M258" s="178"/>
      <c r="N258" s="178"/>
      <c r="O258" s="178"/>
      <c r="X258" s="292"/>
      <c r="Y258" s="293"/>
      <c r="Z258" s="293"/>
      <c r="AA258" s="293"/>
      <c r="AB258" s="293"/>
      <c r="AC258" s="293"/>
      <c r="AD258" s="293"/>
      <c r="AE258" s="293"/>
      <c r="AF258" s="293"/>
      <c r="AG258" s="293"/>
      <c r="AH258" s="293"/>
      <c r="AI258" s="293"/>
      <c r="AJ258" s="293"/>
      <c r="AK258" s="293"/>
      <c r="AL258" s="293"/>
      <c r="AM258" s="293"/>
      <c r="AN258" s="293"/>
      <c r="AO258" s="730"/>
      <c r="AP258" s="293"/>
      <c r="AQ258" s="293"/>
      <c r="AR258" s="293"/>
      <c r="AS258" s="293"/>
      <c r="AT258" s="293"/>
      <c r="AU258" s="167"/>
      <c r="AV258" s="167"/>
      <c r="AW258" s="167"/>
      <c r="AX258" s="167"/>
      <c r="AY258" s="167"/>
      <c r="AZ258" s="167"/>
      <c r="BA258" s="167"/>
      <c r="BB258" s="167"/>
      <c r="BC258" s="167"/>
      <c r="BD258" s="167"/>
      <c r="BE258" s="167"/>
      <c r="BF258" s="167"/>
      <c r="BG258" s="167"/>
      <c r="BH258" s="167"/>
      <c r="BI258" s="167"/>
    </row>
    <row r="259" ht="14.25" customHeight="1">
      <c r="M259" s="178"/>
      <c r="N259" s="178"/>
      <c r="O259" s="178"/>
      <c r="X259" s="292"/>
      <c r="Y259" s="293"/>
      <c r="Z259" s="293"/>
      <c r="AA259" s="293"/>
      <c r="AB259" s="293"/>
      <c r="AC259" s="293"/>
      <c r="AD259" s="293"/>
      <c r="AE259" s="293"/>
      <c r="AF259" s="293"/>
      <c r="AG259" s="293"/>
      <c r="AH259" s="293"/>
      <c r="AI259" s="293"/>
      <c r="AJ259" s="293"/>
      <c r="AK259" s="293"/>
      <c r="AL259" s="293"/>
      <c r="AM259" s="293"/>
      <c r="AN259" s="293"/>
      <c r="AO259" s="730"/>
      <c r="AP259" s="293"/>
      <c r="AQ259" s="293"/>
      <c r="AR259" s="293"/>
      <c r="AS259" s="293"/>
      <c r="AT259" s="293"/>
      <c r="AU259" s="167"/>
      <c r="AV259" s="167"/>
      <c r="AW259" s="167"/>
      <c r="AX259" s="167"/>
      <c r="AY259" s="167"/>
      <c r="AZ259" s="167"/>
      <c r="BA259" s="167"/>
      <c r="BB259" s="167"/>
      <c r="BC259" s="167"/>
      <c r="BD259" s="167"/>
      <c r="BE259" s="167"/>
      <c r="BF259" s="167"/>
      <c r="BG259" s="167"/>
      <c r="BH259" s="167"/>
      <c r="BI259" s="167"/>
    </row>
    <row r="260" ht="14.25" customHeight="1">
      <c r="M260" s="178"/>
      <c r="N260" s="178"/>
      <c r="O260" s="178"/>
      <c r="X260" s="292"/>
      <c r="Y260" s="293"/>
      <c r="Z260" s="293"/>
      <c r="AA260" s="293"/>
      <c r="AB260" s="293"/>
      <c r="AC260" s="293"/>
      <c r="AD260" s="293"/>
      <c r="AE260" s="293"/>
      <c r="AF260" s="293"/>
      <c r="AG260" s="293"/>
      <c r="AH260" s="293"/>
      <c r="AI260" s="293"/>
      <c r="AJ260" s="293"/>
      <c r="AK260" s="293"/>
      <c r="AL260" s="293"/>
      <c r="AM260" s="293"/>
      <c r="AN260" s="293"/>
      <c r="AO260" s="730"/>
      <c r="AP260" s="293"/>
      <c r="AQ260" s="293"/>
      <c r="AR260" s="293"/>
      <c r="AS260" s="293"/>
      <c r="AT260" s="293"/>
      <c r="AU260" s="167"/>
      <c r="AV260" s="167"/>
      <c r="AW260" s="167"/>
      <c r="AX260" s="167"/>
      <c r="AY260" s="167"/>
      <c r="AZ260" s="167"/>
      <c r="BA260" s="167"/>
      <c r="BB260" s="167"/>
      <c r="BC260" s="167"/>
      <c r="BD260" s="167"/>
      <c r="BE260" s="167"/>
      <c r="BF260" s="167"/>
      <c r="BG260" s="167"/>
      <c r="BH260" s="167"/>
      <c r="BI260" s="167"/>
    </row>
    <row r="261" ht="14.25" customHeight="1">
      <c r="M261" s="178"/>
      <c r="N261" s="178"/>
      <c r="O261" s="178"/>
      <c r="X261" s="292"/>
      <c r="Y261" s="293"/>
      <c r="Z261" s="293"/>
      <c r="AA261" s="293"/>
      <c r="AB261" s="293"/>
      <c r="AC261" s="293"/>
      <c r="AD261" s="293"/>
      <c r="AE261" s="293"/>
      <c r="AF261" s="293"/>
      <c r="AG261" s="293"/>
      <c r="AH261" s="293"/>
      <c r="AI261" s="293"/>
      <c r="AJ261" s="293"/>
      <c r="AK261" s="293"/>
      <c r="AL261" s="293"/>
      <c r="AM261" s="293"/>
      <c r="AN261" s="293"/>
      <c r="AO261" s="730"/>
      <c r="AP261" s="293"/>
      <c r="AQ261" s="293"/>
      <c r="AR261" s="293"/>
      <c r="AS261" s="293"/>
      <c r="AT261" s="293"/>
      <c r="AU261" s="167"/>
      <c r="AV261" s="167"/>
      <c r="AW261" s="167"/>
      <c r="AX261" s="167"/>
      <c r="AY261" s="167"/>
      <c r="AZ261" s="167"/>
      <c r="BA261" s="167"/>
      <c r="BB261" s="167"/>
      <c r="BC261" s="167"/>
      <c r="BD261" s="167"/>
      <c r="BE261" s="167"/>
      <c r="BF261" s="167"/>
      <c r="BG261" s="167"/>
      <c r="BH261" s="167"/>
      <c r="BI261" s="167"/>
    </row>
    <row r="262" ht="14.25" customHeight="1">
      <c r="M262" s="178"/>
      <c r="N262" s="178"/>
      <c r="O262" s="178"/>
      <c r="X262" s="292"/>
      <c r="Y262" s="293"/>
      <c r="Z262" s="293"/>
      <c r="AA262" s="293"/>
      <c r="AB262" s="293"/>
      <c r="AC262" s="293"/>
      <c r="AD262" s="293"/>
      <c r="AE262" s="293"/>
      <c r="AF262" s="293"/>
      <c r="AG262" s="293"/>
      <c r="AH262" s="293"/>
      <c r="AI262" s="293"/>
      <c r="AJ262" s="293"/>
      <c r="AK262" s="293"/>
      <c r="AL262" s="293"/>
      <c r="AM262" s="293"/>
      <c r="AN262" s="293"/>
      <c r="AO262" s="730"/>
      <c r="AP262" s="293"/>
      <c r="AQ262" s="293"/>
      <c r="AR262" s="293"/>
      <c r="AS262" s="293"/>
      <c r="AT262" s="293"/>
      <c r="AU262" s="167"/>
      <c r="AV262" s="167"/>
      <c r="AW262" s="167"/>
      <c r="AX262" s="167"/>
      <c r="AY262" s="167"/>
      <c r="AZ262" s="167"/>
      <c r="BA262" s="167"/>
      <c r="BB262" s="167"/>
      <c r="BC262" s="167"/>
      <c r="BD262" s="167"/>
      <c r="BE262" s="167"/>
      <c r="BF262" s="167"/>
      <c r="BG262" s="167"/>
      <c r="BH262" s="167"/>
      <c r="BI262" s="167"/>
    </row>
    <row r="263" ht="14.25" customHeight="1">
      <c r="M263" s="178"/>
      <c r="N263" s="178"/>
      <c r="O263" s="178"/>
      <c r="X263" s="292"/>
      <c r="Y263" s="293"/>
      <c r="Z263" s="293"/>
      <c r="AA263" s="293"/>
      <c r="AB263" s="293"/>
      <c r="AC263" s="293"/>
      <c r="AD263" s="293"/>
      <c r="AE263" s="293"/>
      <c r="AF263" s="293"/>
      <c r="AG263" s="293"/>
      <c r="AH263" s="293"/>
      <c r="AI263" s="293"/>
      <c r="AJ263" s="293"/>
      <c r="AK263" s="293"/>
      <c r="AL263" s="293"/>
      <c r="AM263" s="293"/>
      <c r="AN263" s="293"/>
      <c r="AO263" s="730"/>
      <c r="AP263" s="293"/>
      <c r="AQ263" s="293"/>
      <c r="AR263" s="293"/>
      <c r="AS263" s="293"/>
      <c r="AT263" s="293"/>
      <c r="AU263" s="167"/>
      <c r="AV263" s="167"/>
      <c r="AW263" s="167"/>
      <c r="AX263" s="167"/>
      <c r="AY263" s="167"/>
      <c r="AZ263" s="167"/>
      <c r="BA263" s="167"/>
      <c r="BB263" s="167"/>
      <c r="BC263" s="167"/>
      <c r="BD263" s="167"/>
      <c r="BE263" s="167"/>
      <c r="BF263" s="167"/>
      <c r="BG263" s="167"/>
      <c r="BH263" s="167"/>
      <c r="BI263" s="167"/>
    </row>
    <row r="264" ht="14.25" customHeight="1">
      <c r="M264" s="178"/>
      <c r="N264" s="178"/>
      <c r="O264" s="178"/>
      <c r="X264" s="292"/>
      <c r="Y264" s="293"/>
      <c r="Z264" s="293"/>
      <c r="AA264" s="293"/>
      <c r="AB264" s="293"/>
      <c r="AC264" s="293"/>
      <c r="AD264" s="293"/>
      <c r="AE264" s="293"/>
      <c r="AF264" s="293"/>
      <c r="AG264" s="293"/>
      <c r="AH264" s="293"/>
      <c r="AI264" s="293"/>
      <c r="AJ264" s="293"/>
      <c r="AK264" s="293"/>
      <c r="AL264" s="293"/>
      <c r="AM264" s="293"/>
      <c r="AN264" s="293"/>
      <c r="AO264" s="730"/>
      <c r="AP264" s="293"/>
      <c r="AQ264" s="293"/>
      <c r="AR264" s="293"/>
      <c r="AS264" s="293"/>
      <c r="AT264" s="293"/>
      <c r="AU264" s="167"/>
      <c r="AV264" s="167"/>
      <c r="AW264" s="167"/>
      <c r="AX264" s="167"/>
      <c r="AY264" s="167"/>
      <c r="AZ264" s="167"/>
      <c r="BA264" s="167"/>
      <c r="BB264" s="167"/>
      <c r="BC264" s="167"/>
      <c r="BD264" s="167"/>
      <c r="BE264" s="167"/>
      <c r="BF264" s="167"/>
      <c r="BG264" s="167"/>
      <c r="BH264" s="167"/>
      <c r="BI264" s="167"/>
    </row>
    <row r="265" ht="14.25" customHeight="1">
      <c r="M265" s="178"/>
      <c r="N265" s="178"/>
      <c r="O265" s="178"/>
      <c r="X265" s="292"/>
      <c r="Y265" s="293"/>
      <c r="Z265" s="293"/>
      <c r="AA265" s="293"/>
      <c r="AB265" s="293"/>
      <c r="AC265" s="293"/>
      <c r="AD265" s="293"/>
      <c r="AE265" s="293"/>
      <c r="AF265" s="293"/>
      <c r="AG265" s="293"/>
      <c r="AH265" s="293"/>
      <c r="AI265" s="293"/>
      <c r="AJ265" s="293"/>
      <c r="AK265" s="293"/>
      <c r="AL265" s="293"/>
      <c r="AM265" s="293"/>
      <c r="AN265" s="293"/>
      <c r="AO265" s="730"/>
      <c r="AP265" s="293"/>
      <c r="AQ265" s="293"/>
      <c r="AR265" s="293"/>
      <c r="AS265" s="293"/>
      <c r="AT265" s="293"/>
      <c r="AU265" s="167"/>
      <c r="AV265" s="167"/>
      <c r="AW265" s="167"/>
      <c r="AX265" s="167"/>
      <c r="AY265" s="167"/>
      <c r="AZ265" s="167"/>
      <c r="BA265" s="167"/>
      <c r="BB265" s="167"/>
      <c r="BC265" s="167"/>
      <c r="BD265" s="167"/>
      <c r="BE265" s="167"/>
      <c r="BF265" s="167"/>
      <c r="BG265" s="167"/>
      <c r="BH265" s="167"/>
      <c r="BI265" s="167"/>
    </row>
    <row r="266" ht="14.25" customHeight="1">
      <c r="M266" s="178"/>
      <c r="N266" s="178"/>
      <c r="O266" s="178"/>
      <c r="X266" s="292"/>
      <c r="Y266" s="293"/>
      <c r="Z266" s="293"/>
      <c r="AA266" s="293"/>
      <c r="AB266" s="293"/>
      <c r="AC266" s="293"/>
      <c r="AD266" s="293"/>
      <c r="AE266" s="293"/>
      <c r="AF266" s="293"/>
      <c r="AG266" s="293"/>
      <c r="AH266" s="293"/>
      <c r="AI266" s="293"/>
      <c r="AJ266" s="293"/>
      <c r="AK266" s="293"/>
      <c r="AL266" s="293"/>
      <c r="AM266" s="293"/>
      <c r="AN266" s="293"/>
      <c r="AO266" s="730"/>
      <c r="AP266" s="293"/>
      <c r="AQ266" s="293"/>
      <c r="AR266" s="293"/>
      <c r="AS266" s="293"/>
      <c r="AT266" s="293"/>
      <c r="AU266" s="167"/>
      <c r="AV266" s="167"/>
      <c r="AW266" s="167"/>
      <c r="AX266" s="167"/>
      <c r="AY266" s="167"/>
      <c r="AZ266" s="167"/>
      <c r="BA266" s="167"/>
      <c r="BB266" s="167"/>
      <c r="BC266" s="167"/>
      <c r="BD266" s="167"/>
      <c r="BE266" s="167"/>
      <c r="BF266" s="167"/>
      <c r="BG266" s="167"/>
      <c r="BH266" s="167"/>
      <c r="BI266" s="167"/>
    </row>
    <row r="267" ht="14.25" customHeight="1">
      <c r="M267" s="178"/>
      <c r="N267" s="178"/>
      <c r="O267" s="178"/>
      <c r="X267" s="292"/>
      <c r="Y267" s="293"/>
      <c r="Z267" s="293"/>
      <c r="AA267" s="293"/>
      <c r="AB267" s="293"/>
      <c r="AC267" s="293"/>
      <c r="AD267" s="293"/>
      <c r="AE267" s="293"/>
      <c r="AF267" s="293"/>
      <c r="AG267" s="293"/>
      <c r="AH267" s="293"/>
      <c r="AI267" s="293"/>
      <c r="AJ267" s="293"/>
      <c r="AK267" s="293"/>
      <c r="AL267" s="293"/>
      <c r="AM267" s="293"/>
      <c r="AN267" s="293"/>
      <c r="AO267" s="730"/>
      <c r="AP267" s="293"/>
      <c r="AQ267" s="293"/>
      <c r="AR267" s="293"/>
      <c r="AS267" s="293"/>
      <c r="AT267" s="293"/>
      <c r="AU267" s="167"/>
      <c r="AV267" s="167"/>
      <c r="AW267" s="167"/>
      <c r="AX267" s="167"/>
      <c r="AY267" s="167"/>
      <c r="AZ267" s="167"/>
      <c r="BA267" s="167"/>
      <c r="BB267" s="167"/>
      <c r="BC267" s="167"/>
      <c r="BD267" s="167"/>
      <c r="BE267" s="167"/>
      <c r="BF267" s="167"/>
      <c r="BG267" s="167"/>
      <c r="BH267" s="167"/>
      <c r="BI267" s="167"/>
    </row>
    <row r="268" ht="14.25" customHeight="1">
      <c r="M268" s="178"/>
      <c r="N268" s="178"/>
      <c r="O268" s="178"/>
      <c r="X268" s="292"/>
      <c r="Y268" s="293"/>
      <c r="Z268" s="293"/>
      <c r="AA268" s="293"/>
      <c r="AB268" s="293"/>
      <c r="AC268" s="293"/>
      <c r="AD268" s="293"/>
      <c r="AE268" s="293"/>
      <c r="AF268" s="293"/>
      <c r="AG268" s="293"/>
      <c r="AH268" s="293"/>
      <c r="AI268" s="293"/>
      <c r="AJ268" s="293"/>
      <c r="AK268" s="293"/>
      <c r="AL268" s="293"/>
      <c r="AM268" s="293"/>
      <c r="AN268" s="293"/>
      <c r="AO268" s="730"/>
      <c r="AP268" s="293"/>
      <c r="AQ268" s="293"/>
      <c r="AR268" s="293"/>
      <c r="AS268" s="293"/>
      <c r="AT268" s="293"/>
      <c r="AU268" s="167"/>
      <c r="AV268" s="167"/>
      <c r="AW268" s="167"/>
      <c r="AX268" s="167"/>
      <c r="AY268" s="167"/>
      <c r="AZ268" s="167"/>
      <c r="BA268" s="167"/>
      <c r="BB268" s="167"/>
      <c r="BC268" s="167"/>
      <c r="BD268" s="167"/>
      <c r="BE268" s="167"/>
      <c r="BF268" s="167"/>
      <c r="BG268" s="167"/>
      <c r="BH268" s="167"/>
      <c r="BI268" s="167"/>
    </row>
    <row r="269" ht="14.25" customHeight="1">
      <c r="M269" s="178"/>
      <c r="N269" s="178"/>
      <c r="O269" s="178"/>
      <c r="X269" s="292"/>
      <c r="Y269" s="293"/>
      <c r="Z269" s="293"/>
      <c r="AA269" s="293"/>
      <c r="AB269" s="293"/>
      <c r="AC269" s="293"/>
      <c r="AD269" s="293"/>
      <c r="AE269" s="293"/>
      <c r="AF269" s="293"/>
      <c r="AG269" s="293"/>
      <c r="AH269" s="293"/>
      <c r="AI269" s="293"/>
      <c r="AJ269" s="293"/>
      <c r="AK269" s="293"/>
      <c r="AL269" s="293"/>
      <c r="AM269" s="293"/>
      <c r="AN269" s="293"/>
      <c r="AO269" s="730"/>
      <c r="AP269" s="293"/>
      <c r="AQ269" s="293"/>
      <c r="AR269" s="293"/>
      <c r="AS269" s="293"/>
      <c r="AT269" s="293"/>
      <c r="AU269" s="167"/>
      <c r="AV269" s="167"/>
      <c r="AW269" s="167"/>
      <c r="AX269" s="167"/>
      <c r="AY269" s="167"/>
      <c r="AZ269" s="167"/>
      <c r="BA269" s="167"/>
      <c r="BB269" s="167"/>
      <c r="BC269" s="167"/>
      <c r="BD269" s="167"/>
      <c r="BE269" s="167"/>
      <c r="BF269" s="167"/>
      <c r="BG269" s="167"/>
      <c r="BH269" s="167"/>
      <c r="BI269" s="167"/>
    </row>
    <row r="270" ht="14.25" customHeight="1">
      <c r="M270" s="178"/>
      <c r="N270" s="178"/>
      <c r="O270" s="178"/>
      <c r="X270" s="292"/>
      <c r="Y270" s="293"/>
      <c r="Z270" s="293"/>
      <c r="AA270" s="293"/>
      <c r="AB270" s="293"/>
      <c r="AC270" s="293"/>
      <c r="AD270" s="293"/>
      <c r="AE270" s="293"/>
      <c r="AF270" s="293"/>
      <c r="AG270" s="293"/>
      <c r="AH270" s="293"/>
      <c r="AI270" s="293"/>
      <c r="AJ270" s="293"/>
      <c r="AK270" s="293"/>
      <c r="AL270" s="293"/>
      <c r="AM270" s="293"/>
      <c r="AN270" s="293"/>
      <c r="AO270" s="730"/>
      <c r="AP270" s="293"/>
      <c r="AQ270" s="293"/>
      <c r="AR270" s="293"/>
      <c r="AS270" s="293"/>
      <c r="AT270" s="293"/>
      <c r="AU270" s="167"/>
      <c r="AV270" s="167"/>
      <c r="AW270" s="167"/>
      <c r="AX270" s="167"/>
      <c r="AY270" s="167"/>
      <c r="AZ270" s="167"/>
      <c r="BA270" s="167"/>
      <c r="BB270" s="167"/>
      <c r="BC270" s="167"/>
      <c r="BD270" s="167"/>
      <c r="BE270" s="167"/>
      <c r="BF270" s="167"/>
      <c r="BG270" s="167"/>
      <c r="BH270" s="167"/>
      <c r="BI270" s="167"/>
    </row>
    <row r="271" ht="14.25" customHeight="1">
      <c r="M271" s="178"/>
      <c r="N271" s="178"/>
      <c r="O271" s="178"/>
      <c r="X271" s="292"/>
      <c r="Y271" s="293"/>
      <c r="Z271" s="293"/>
      <c r="AA271" s="293"/>
      <c r="AB271" s="293"/>
      <c r="AC271" s="293"/>
      <c r="AD271" s="293"/>
      <c r="AE271" s="293"/>
      <c r="AF271" s="293"/>
      <c r="AG271" s="293"/>
      <c r="AH271" s="293"/>
      <c r="AI271" s="293"/>
      <c r="AJ271" s="293"/>
      <c r="AK271" s="293"/>
      <c r="AL271" s="293"/>
      <c r="AM271" s="293"/>
      <c r="AN271" s="293"/>
      <c r="AO271" s="730"/>
      <c r="AP271" s="293"/>
      <c r="AQ271" s="293"/>
      <c r="AR271" s="293"/>
      <c r="AS271" s="293"/>
      <c r="AT271" s="293"/>
      <c r="AU271" s="167"/>
      <c r="AV271" s="167"/>
      <c r="AW271" s="167"/>
      <c r="AX271" s="167"/>
      <c r="AY271" s="167"/>
      <c r="AZ271" s="167"/>
      <c r="BA271" s="167"/>
      <c r="BB271" s="167"/>
      <c r="BC271" s="167"/>
      <c r="BD271" s="167"/>
      <c r="BE271" s="167"/>
      <c r="BF271" s="167"/>
      <c r="BG271" s="167"/>
      <c r="BH271" s="167"/>
      <c r="BI271" s="167"/>
    </row>
    <row r="272" ht="14.25" customHeight="1">
      <c r="M272" s="178"/>
      <c r="N272" s="178"/>
      <c r="O272" s="178"/>
      <c r="X272" s="292"/>
      <c r="Y272" s="293"/>
      <c r="Z272" s="293"/>
      <c r="AA272" s="293"/>
      <c r="AB272" s="293"/>
      <c r="AC272" s="293"/>
      <c r="AD272" s="293"/>
      <c r="AE272" s="293"/>
      <c r="AF272" s="293"/>
      <c r="AG272" s="293"/>
      <c r="AH272" s="293"/>
      <c r="AI272" s="293"/>
      <c r="AJ272" s="293"/>
      <c r="AK272" s="293"/>
      <c r="AL272" s="293"/>
      <c r="AM272" s="293"/>
      <c r="AN272" s="293"/>
      <c r="AO272" s="730"/>
      <c r="AP272" s="293"/>
      <c r="AQ272" s="293"/>
      <c r="AR272" s="293"/>
      <c r="AS272" s="293"/>
      <c r="AT272" s="293"/>
      <c r="AU272" s="167"/>
      <c r="AV272" s="167"/>
      <c r="AW272" s="167"/>
      <c r="AX272" s="167"/>
      <c r="AY272" s="167"/>
      <c r="AZ272" s="167"/>
      <c r="BA272" s="167"/>
      <c r="BB272" s="167"/>
      <c r="BC272" s="167"/>
      <c r="BD272" s="167"/>
      <c r="BE272" s="167"/>
      <c r="BF272" s="167"/>
      <c r="BG272" s="167"/>
      <c r="BH272" s="167"/>
      <c r="BI272" s="167"/>
    </row>
    <row r="273" ht="14.25" customHeight="1">
      <c r="M273" s="178"/>
      <c r="N273" s="178"/>
      <c r="O273" s="178"/>
      <c r="X273" s="292"/>
      <c r="Y273" s="293"/>
      <c r="Z273" s="293"/>
      <c r="AA273" s="293"/>
      <c r="AB273" s="293"/>
      <c r="AC273" s="293"/>
      <c r="AD273" s="293"/>
      <c r="AE273" s="293"/>
      <c r="AF273" s="293"/>
      <c r="AG273" s="293"/>
      <c r="AH273" s="293"/>
      <c r="AI273" s="293"/>
      <c r="AJ273" s="293"/>
      <c r="AK273" s="293"/>
      <c r="AL273" s="293"/>
      <c r="AM273" s="293"/>
      <c r="AN273" s="293"/>
      <c r="AO273" s="730"/>
      <c r="AP273" s="293"/>
      <c r="AQ273" s="293"/>
      <c r="AR273" s="293"/>
      <c r="AS273" s="293"/>
      <c r="AT273" s="293"/>
      <c r="AU273" s="167"/>
      <c r="AV273" s="167"/>
      <c r="AW273" s="167"/>
      <c r="AX273" s="167"/>
      <c r="AY273" s="167"/>
      <c r="AZ273" s="167"/>
      <c r="BA273" s="167"/>
      <c r="BB273" s="167"/>
      <c r="BC273" s="167"/>
      <c r="BD273" s="167"/>
      <c r="BE273" s="167"/>
      <c r="BF273" s="167"/>
      <c r="BG273" s="167"/>
      <c r="BH273" s="167"/>
      <c r="BI273" s="167"/>
    </row>
    <row r="274" ht="14.25" customHeight="1">
      <c r="M274" s="178"/>
      <c r="N274" s="178"/>
      <c r="O274" s="178"/>
      <c r="X274" s="292"/>
      <c r="Y274" s="293"/>
      <c r="Z274" s="293"/>
      <c r="AA274" s="293"/>
      <c r="AB274" s="293"/>
      <c r="AC274" s="293"/>
      <c r="AD274" s="293"/>
      <c r="AE274" s="293"/>
      <c r="AF274" s="293"/>
      <c r="AG274" s="293"/>
      <c r="AH274" s="293"/>
      <c r="AI274" s="293"/>
      <c r="AJ274" s="293"/>
      <c r="AK274" s="293"/>
      <c r="AL274" s="293"/>
      <c r="AM274" s="293"/>
      <c r="AN274" s="293"/>
      <c r="AO274" s="730"/>
      <c r="AP274" s="293"/>
      <c r="AQ274" s="293"/>
      <c r="AR274" s="293"/>
      <c r="AS274" s="293"/>
      <c r="AT274" s="293"/>
      <c r="AU274" s="167"/>
      <c r="AV274" s="167"/>
      <c r="AW274" s="167"/>
      <c r="AX274" s="167"/>
      <c r="AY274" s="167"/>
      <c r="AZ274" s="167"/>
      <c r="BA274" s="167"/>
      <c r="BB274" s="167"/>
      <c r="BC274" s="167"/>
      <c r="BD274" s="167"/>
      <c r="BE274" s="167"/>
      <c r="BF274" s="167"/>
      <c r="BG274" s="167"/>
      <c r="BH274" s="167"/>
      <c r="BI274" s="167"/>
    </row>
    <row r="275" ht="14.25" customHeight="1">
      <c r="M275" s="178"/>
      <c r="N275" s="178"/>
      <c r="O275" s="178"/>
      <c r="X275" s="292"/>
      <c r="Y275" s="293"/>
      <c r="Z275" s="293"/>
      <c r="AA275" s="293"/>
      <c r="AB275" s="293"/>
      <c r="AC275" s="293"/>
      <c r="AD275" s="293"/>
      <c r="AE275" s="293"/>
      <c r="AF275" s="293"/>
      <c r="AG275" s="293"/>
      <c r="AH275" s="293"/>
      <c r="AI275" s="293"/>
      <c r="AJ275" s="293"/>
      <c r="AK275" s="293"/>
      <c r="AL275" s="293"/>
      <c r="AM275" s="293"/>
      <c r="AN275" s="293"/>
      <c r="AO275" s="730"/>
      <c r="AP275" s="293"/>
      <c r="AQ275" s="293"/>
      <c r="AR275" s="293"/>
      <c r="AS275" s="293"/>
      <c r="AT275" s="293"/>
      <c r="AU275" s="167"/>
      <c r="AV275" s="167"/>
      <c r="AW275" s="167"/>
      <c r="AX275" s="167"/>
      <c r="AY275" s="167"/>
      <c r="AZ275" s="167"/>
      <c r="BA275" s="167"/>
      <c r="BB275" s="167"/>
      <c r="BC275" s="167"/>
      <c r="BD275" s="167"/>
      <c r="BE275" s="167"/>
      <c r="BF275" s="167"/>
      <c r="BG275" s="167"/>
      <c r="BH275" s="167"/>
      <c r="BI275" s="167"/>
    </row>
    <row r="276" ht="14.25" customHeight="1">
      <c r="M276" s="178"/>
      <c r="N276" s="178"/>
      <c r="O276" s="178"/>
      <c r="X276" s="292"/>
      <c r="Y276" s="293"/>
      <c r="Z276" s="293"/>
      <c r="AA276" s="293"/>
      <c r="AB276" s="293"/>
      <c r="AC276" s="293"/>
      <c r="AD276" s="293"/>
      <c r="AE276" s="293"/>
      <c r="AF276" s="293"/>
      <c r="AG276" s="293"/>
      <c r="AH276" s="293"/>
      <c r="AI276" s="293"/>
      <c r="AJ276" s="293"/>
      <c r="AK276" s="293"/>
      <c r="AL276" s="293"/>
      <c r="AM276" s="293"/>
      <c r="AN276" s="293"/>
      <c r="AO276" s="730"/>
      <c r="AP276" s="293"/>
      <c r="AQ276" s="293"/>
      <c r="AR276" s="293"/>
      <c r="AS276" s="293"/>
      <c r="AT276" s="293"/>
      <c r="AU276" s="167"/>
      <c r="AV276" s="167"/>
      <c r="AW276" s="167"/>
      <c r="AX276" s="167"/>
      <c r="AY276" s="167"/>
      <c r="AZ276" s="167"/>
      <c r="BA276" s="167"/>
      <c r="BB276" s="167"/>
      <c r="BC276" s="167"/>
      <c r="BD276" s="167"/>
      <c r="BE276" s="167"/>
      <c r="BF276" s="167"/>
      <c r="BG276" s="167"/>
      <c r="BH276" s="167"/>
      <c r="BI276" s="167"/>
    </row>
    <row r="277" ht="14.25" customHeight="1">
      <c r="M277" s="178"/>
      <c r="N277" s="178"/>
      <c r="O277" s="178"/>
      <c r="X277" s="292"/>
      <c r="Y277" s="293"/>
      <c r="Z277" s="293"/>
      <c r="AA277" s="293"/>
      <c r="AB277" s="293"/>
      <c r="AC277" s="293"/>
      <c r="AD277" s="293"/>
      <c r="AE277" s="293"/>
      <c r="AF277" s="293"/>
      <c r="AG277" s="293"/>
      <c r="AH277" s="293"/>
      <c r="AI277" s="293"/>
      <c r="AJ277" s="293"/>
      <c r="AK277" s="293"/>
      <c r="AL277" s="293"/>
      <c r="AM277" s="293"/>
      <c r="AN277" s="293"/>
      <c r="AO277" s="730"/>
      <c r="AP277" s="293"/>
      <c r="AQ277" s="293"/>
      <c r="AR277" s="293"/>
      <c r="AS277" s="293"/>
      <c r="AT277" s="293"/>
      <c r="AU277" s="167"/>
      <c r="AV277" s="167"/>
      <c r="AW277" s="167"/>
      <c r="AX277" s="167"/>
      <c r="AY277" s="167"/>
      <c r="AZ277" s="167"/>
      <c r="BA277" s="167"/>
      <c r="BB277" s="167"/>
      <c r="BC277" s="167"/>
      <c r="BD277" s="167"/>
      <c r="BE277" s="167"/>
      <c r="BF277" s="167"/>
      <c r="BG277" s="167"/>
      <c r="BH277" s="167"/>
      <c r="BI277" s="167"/>
    </row>
    <row r="278" ht="14.25" customHeight="1">
      <c r="M278" s="178"/>
      <c r="N278" s="178"/>
      <c r="O278" s="178"/>
      <c r="X278" s="292"/>
      <c r="Y278" s="293"/>
      <c r="Z278" s="293"/>
      <c r="AA278" s="293"/>
      <c r="AB278" s="293"/>
      <c r="AC278" s="293"/>
      <c r="AD278" s="293"/>
      <c r="AE278" s="293"/>
      <c r="AF278" s="293"/>
      <c r="AG278" s="293"/>
      <c r="AH278" s="293"/>
      <c r="AI278" s="293"/>
      <c r="AJ278" s="293"/>
      <c r="AK278" s="293"/>
      <c r="AL278" s="293"/>
      <c r="AM278" s="293"/>
      <c r="AN278" s="293"/>
      <c r="AO278" s="730"/>
      <c r="AP278" s="293"/>
      <c r="AQ278" s="293"/>
      <c r="AR278" s="293"/>
      <c r="AS278" s="293"/>
      <c r="AT278" s="293"/>
      <c r="AU278" s="167"/>
      <c r="AV278" s="167"/>
      <c r="AW278" s="167"/>
      <c r="AX278" s="167"/>
      <c r="AY278" s="167"/>
      <c r="AZ278" s="167"/>
      <c r="BA278" s="167"/>
      <c r="BB278" s="167"/>
      <c r="BC278" s="167"/>
      <c r="BD278" s="167"/>
      <c r="BE278" s="167"/>
      <c r="BF278" s="167"/>
      <c r="BG278" s="167"/>
      <c r="BH278" s="167"/>
      <c r="BI278" s="167"/>
    </row>
    <row r="279" ht="14.25" customHeight="1">
      <c r="M279" s="178"/>
      <c r="N279" s="178"/>
      <c r="O279" s="178"/>
      <c r="X279" s="292"/>
      <c r="Y279" s="293"/>
      <c r="Z279" s="293"/>
      <c r="AA279" s="293"/>
      <c r="AB279" s="293"/>
      <c r="AC279" s="293"/>
      <c r="AD279" s="293"/>
      <c r="AE279" s="293"/>
      <c r="AF279" s="293"/>
      <c r="AG279" s="293"/>
      <c r="AH279" s="293"/>
      <c r="AI279" s="293"/>
      <c r="AJ279" s="293"/>
      <c r="AK279" s="293"/>
      <c r="AL279" s="293"/>
      <c r="AM279" s="293"/>
      <c r="AN279" s="293"/>
      <c r="AO279" s="730"/>
      <c r="AP279" s="293"/>
      <c r="AQ279" s="293"/>
      <c r="AR279" s="293"/>
      <c r="AS279" s="293"/>
      <c r="AT279" s="293"/>
      <c r="AU279" s="167"/>
      <c r="AV279" s="167"/>
      <c r="AW279" s="167"/>
      <c r="AX279" s="167"/>
      <c r="AY279" s="167"/>
      <c r="AZ279" s="167"/>
      <c r="BA279" s="167"/>
      <c r="BB279" s="167"/>
      <c r="BC279" s="167"/>
      <c r="BD279" s="167"/>
      <c r="BE279" s="167"/>
      <c r="BF279" s="167"/>
      <c r="BG279" s="167"/>
      <c r="BH279" s="167"/>
      <c r="BI279" s="167"/>
    </row>
    <row r="280" ht="14.25" customHeight="1">
      <c r="M280" s="178"/>
      <c r="N280" s="178"/>
      <c r="O280" s="178"/>
      <c r="X280" s="292"/>
      <c r="Y280" s="293"/>
      <c r="Z280" s="293"/>
      <c r="AA280" s="293"/>
      <c r="AB280" s="293"/>
      <c r="AC280" s="293"/>
      <c r="AD280" s="293"/>
      <c r="AE280" s="293"/>
      <c r="AF280" s="293"/>
      <c r="AG280" s="293"/>
      <c r="AH280" s="293"/>
      <c r="AI280" s="293"/>
      <c r="AJ280" s="293"/>
      <c r="AK280" s="293"/>
      <c r="AL280" s="293"/>
      <c r="AM280" s="293"/>
      <c r="AN280" s="293"/>
      <c r="AO280" s="730"/>
      <c r="AP280" s="293"/>
      <c r="AQ280" s="293"/>
      <c r="AR280" s="293"/>
      <c r="AS280" s="293"/>
      <c r="AT280" s="293"/>
      <c r="AU280" s="167"/>
      <c r="AV280" s="167"/>
      <c r="AW280" s="167"/>
      <c r="AX280" s="167"/>
      <c r="AY280" s="167"/>
      <c r="AZ280" s="167"/>
      <c r="BA280" s="167"/>
      <c r="BB280" s="167"/>
      <c r="BC280" s="167"/>
      <c r="BD280" s="167"/>
      <c r="BE280" s="167"/>
      <c r="BF280" s="167"/>
      <c r="BG280" s="167"/>
      <c r="BH280" s="167"/>
      <c r="BI280" s="167"/>
    </row>
    <row r="281" ht="14.25" customHeight="1">
      <c r="M281" s="178"/>
      <c r="N281" s="178"/>
      <c r="O281" s="178"/>
      <c r="X281" s="292"/>
      <c r="Y281" s="293"/>
      <c r="Z281" s="293"/>
      <c r="AA281" s="293"/>
      <c r="AB281" s="293"/>
      <c r="AC281" s="293"/>
      <c r="AD281" s="293"/>
      <c r="AE281" s="293"/>
      <c r="AF281" s="293"/>
      <c r="AG281" s="293"/>
      <c r="AH281" s="293"/>
      <c r="AI281" s="293"/>
      <c r="AJ281" s="293"/>
      <c r="AK281" s="293"/>
      <c r="AL281" s="293"/>
      <c r="AM281" s="293"/>
      <c r="AN281" s="293"/>
      <c r="AO281" s="730"/>
      <c r="AP281" s="293"/>
      <c r="AQ281" s="293"/>
      <c r="AR281" s="293"/>
      <c r="AS281" s="293"/>
      <c r="AT281" s="293"/>
      <c r="AU281" s="167"/>
      <c r="AV281" s="167"/>
      <c r="AW281" s="167"/>
      <c r="AX281" s="167"/>
      <c r="AY281" s="167"/>
      <c r="AZ281" s="167"/>
      <c r="BA281" s="167"/>
      <c r="BB281" s="167"/>
      <c r="BC281" s="167"/>
      <c r="BD281" s="167"/>
      <c r="BE281" s="167"/>
      <c r="BF281" s="167"/>
      <c r="BG281" s="167"/>
      <c r="BH281" s="167"/>
      <c r="BI281" s="167"/>
    </row>
    <row r="282" ht="14.25" customHeight="1">
      <c r="M282" s="178"/>
      <c r="N282" s="178"/>
      <c r="O282" s="178"/>
      <c r="X282" s="292"/>
      <c r="Y282" s="293"/>
      <c r="Z282" s="293"/>
      <c r="AA282" s="293"/>
      <c r="AB282" s="293"/>
      <c r="AC282" s="293"/>
      <c r="AD282" s="293"/>
      <c r="AE282" s="293"/>
      <c r="AF282" s="293"/>
      <c r="AG282" s="293"/>
      <c r="AH282" s="293"/>
      <c r="AI282" s="293"/>
      <c r="AJ282" s="293"/>
      <c r="AK282" s="293"/>
      <c r="AL282" s="293"/>
      <c r="AM282" s="293"/>
      <c r="AN282" s="293"/>
      <c r="AO282" s="730"/>
      <c r="AP282" s="293"/>
      <c r="AQ282" s="293"/>
      <c r="AR282" s="293"/>
      <c r="AS282" s="293"/>
      <c r="AT282" s="293"/>
      <c r="AU282" s="167"/>
      <c r="AV282" s="167"/>
      <c r="AW282" s="167"/>
      <c r="AX282" s="167"/>
      <c r="AY282" s="167"/>
      <c r="AZ282" s="167"/>
      <c r="BA282" s="167"/>
      <c r="BB282" s="167"/>
      <c r="BC282" s="167"/>
      <c r="BD282" s="167"/>
      <c r="BE282" s="167"/>
      <c r="BF282" s="167"/>
      <c r="BG282" s="167"/>
      <c r="BH282" s="167"/>
      <c r="BI282" s="167"/>
    </row>
    <row r="283" ht="14.25" customHeight="1">
      <c r="M283" s="178"/>
      <c r="N283" s="178"/>
      <c r="O283" s="178"/>
      <c r="X283" s="292"/>
      <c r="Y283" s="293"/>
      <c r="Z283" s="293"/>
      <c r="AA283" s="293"/>
      <c r="AB283" s="293"/>
      <c r="AC283" s="293"/>
      <c r="AD283" s="293"/>
      <c r="AE283" s="293"/>
      <c r="AF283" s="293"/>
      <c r="AG283" s="293"/>
      <c r="AH283" s="293"/>
      <c r="AI283" s="293"/>
      <c r="AJ283" s="293"/>
      <c r="AK283" s="293"/>
      <c r="AL283" s="293"/>
      <c r="AM283" s="293"/>
      <c r="AN283" s="293"/>
      <c r="AO283" s="730"/>
      <c r="AP283" s="293"/>
      <c r="AQ283" s="293"/>
      <c r="AR283" s="293"/>
      <c r="AS283" s="293"/>
      <c r="AT283" s="293"/>
      <c r="AU283" s="167"/>
      <c r="AV283" s="167"/>
      <c r="AW283" s="167"/>
      <c r="AX283" s="167"/>
      <c r="AY283" s="167"/>
      <c r="AZ283" s="167"/>
      <c r="BA283" s="167"/>
      <c r="BB283" s="167"/>
      <c r="BC283" s="167"/>
      <c r="BD283" s="167"/>
      <c r="BE283" s="167"/>
      <c r="BF283" s="167"/>
      <c r="BG283" s="167"/>
      <c r="BH283" s="167"/>
      <c r="BI283" s="167"/>
    </row>
    <row r="284" ht="14.25" customHeight="1">
      <c r="M284" s="178"/>
      <c r="N284" s="178"/>
      <c r="O284" s="178"/>
      <c r="X284" s="292"/>
      <c r="Y284" s="293"/>
      <c r="Z284" s="293"/>
      <c r="AA284" s="293"/>
      <c r="AB284" s="293"/>
      <c r="AC284" s="293"/>
      <c r="AD284" s="293"/>
      <c r="AE284" s="293"/>
      <c r="AF284" s="293"/>
      <c r="AG284" s="293"/>
      <c r="AH284" s="293"/>
      <c r="AI284" s="293"/>
      <c r="AJ284" s="293"/>
      <c r="AK284" s="293"/>
      <c r="AL284" s="293"/>
      <c r="AM284" s="293"/>
      <c r="AN284" s="293"/>
      <c r="AO284" s="730"/>
      <c r="AP284" s="293"/>
      <c r="AQ284" s="293"/>
      <c r="AR284" s="293"/>
      <c r="AS284" s="293"/>
      <c r="AT284" s="293"/>
      <c r="AU284" s="167"/>
      <c r="AV284" s="167"/>
      <c r="AW284" s="167"/>
      <c r="AX284" s="167"/>
      <c r="AY284" s="167"/>
      <c r="AZ284" s="167"/>
      <c r="BA284" s="167"/>
      <c r="BB284" s="167"/>
      <c r="BC284" s="167"/>
      <c r="BD284" s="167"/>
      <c r="BE284" s="167"/>
      <c r="BF284" s="167"/>
      <c r="BG284" s="167"/>
      <c r="BH284" s="167"/>
      <c r="BI284" s="167"/>
    </row>
    <row r="285" ht="14.25" customHeight="1">
      <c r="M285" s="178"/>
      <c r="N285" s="178"/>
      <c r="O285" s="178"/>
      <c r="X285" s="292"/>
      <c r="Y285" s="293"/>
      <c r="Z285" s="293"/>
      <c r="AA285" s="293"/>
      <c r="AB285" s="293"/>
      <c r="AC285" s="293"/>
      <c r="AD285" s="293"/>
      <c r="AE285" s="293"/>
      <c r="AF285" s="293"/>
      <c r="AG285" s="293"/>
      <c r="AH285" s="293"/>
      <c r="AI285" s="293"/>
      <c r="AJ285" s="293"/>
      <c r="AK285" s="293"/>
      <c r="AL285" s="293"/>
      <c r="AM285" s="293"/>
      <c r="AN285" s="293"/>
      <c r="AO285" s="730"/>
      <c r="AP285" s="293"/>
      <c r="AQ285" s="293"/>
      <c r="AR285" s="293"/>
      <c r="AS285" s="293"/>
      <c r="AT285" s="293"/>
      <c r="AU285" s="167"/>
      <c r="AV285" s="167"/>
      <c r="AW285" s="167"/>
      <c r="AX285" s="167"/>
      <c r="AY285" s="167"/>
      <c r="AZ285" s="167"/>
      <c r="BA285" s="167"/>
      <c r="BB285" s="167"/>
      <c r="BC285" s="167"/>
      <c r="BD285" s="167"/>
      <c r="BE285" s="167"/>
      <c r="BF285" s="167"/>
      <c r="BG285" s="167"/>
      <c r="BH285" s="167"/>
      <c r="BI285" s="167"/>
    </row>
    <row r="286" ht="14.25" customHeight="1">
      <c r="M286" s="178"/>
      <c r="N286" s="178"/>
      <c r="O286" s="178"/>
      <c r="X286" s="292"/>
      <c r="Y286" s="293"/>
      <c r="Z286" s="293"/>
      <c r="AA286" s="293"/>
      <c r="AB286" s="293"/>
      <c r="AC286" s="293"/>
      <c r="AD286" s="293"/>
      <c r="AE286" s="293"/>
      <c r="AF286" s="293"/>
      <c r="AG286" s="293"/>
      <c r="AH286" s="293"/>
      <c r="AI286" s="293"/>
      <c r="AJ286" s="293"/>
      <c r="AK286" s="293"/>
      <c r="AL286" s="293"/>
      <c r="AM286" s="293"/>
      <c r="AN286" s="293"/>
      <c r="AO286" s="730"/>
      <c r="AP286" s="293"/>
      <c r="AQ286" s="293"/>
      <c r="AR286" s="293"/>
      <c r="AS286" s="293"/>
      <c r="AT286" s="293"/>
      <c r="AU286" s="167"/>
      <c r="AV286" s="167"/>
      <c r="AW286" s="167"/>
      <c r="AX286" s="167"/>
      <c r="AY286" s="167"/>
      <c r="AZ286" s="167"/>
      <c r="BA286" s="167"/>
      <c r="BB286" s="167"/>
      <c r="BC286" s="167"/>
      <c r="BD286" s="167"/>
      <c r="BE286" s="167"/>
      <c r="BF286" s="167"/>
      <c r="BG286" s="167"/>
      <c r="BH286" s="167"/>
      <c r="BI286" s="167"/>
    </row>
    <row r="287" ht="14.25" customHeight="1">
      <c r="M287" s="178"/>
      <c r="N287" s="178"/>
      <c r="O287" s="178"/>
      <c r="X287" s="292"/>
      <c r="Y287" s="293"/>
      <c r="Z287" s="293"/>
      <c r="AA287" s="293"/>
      <c r="AB287" s="293"/>
      <c r="AC287" s="293"/>
      <c r="AD287" s="293"/>
      <c r="AE287" s="293"/>
      <c r="AF287" s="293"/>
      <c r="AG287" s="293"/>
      <c r="AH287" s="293"/>
      <c r="AI287" s="293"/>
      <c r="AJ287" s="293"/>
      <c r="AK287" s="293"/>
      <c r="AL287" s="293"/>
      <c r="AM287" s="293"/>
      <c r="AN287" s="293"/>
      <c r="AO287" s="730"/>
      <c r="AP287" s="293"/>
      <c r="AQ287" s="293"/>
      <c r="AR287" s="293"/>
      <c r="AS287" s="293"/>
      <c r="AT287" s="293"/>
      <c r="AU287" s="167"/>
      <c r="AV287" s="167"/>
      <c r="AW287" s="167"/>
      <c r="AX287" s="167"/>
      <c r="AY287" s="167"/>
      <c r="AZ287" s="167"/>
      <c r="BA287" s="167"/>
      <c r="BB287" s="167"/>
      <c r="BC287" s="167"/>
      <c r="BD287" s="167"/>
      <c r="BE287" s="167"/>
      <c r="BF287" s="167"/>
      <c r="BG287" s="167"/>
      <c r="BH287" s="167"/>
      <c r="BI287" s="167"/>
    </row>
    <row r="288" ht="14.25" customHeight="1">
      <c r="M288" s="178"/>
      <c r="N288" s="178"/>
      <c r="O288" s="178"/>
      <c r="X288" s="292"/>
      <c r="Y288" s="293"/>
      <c r="Z288" s="293"/>
      <c r="AA288" s="293"/>
      <c r="AB288" s="293"/>
      <c r="AC288" s="293"/>
      <c r="AD288" s="293"/>
      <c r="AE288" s="293"/>
      <c r="AF288" s="293"/>
      <c r="AG288" s="293"/>
      <c r="AH288" s="293"/>
      <c r="AI288" s="293"/>
      <c r="AJ288" s="293"/>
      <c r="AK288" s="293"/>
      <c r="AL288" s="293"/>
      <c r="AM288" s="293"/>
      <c r="AN288" s="293"/>
      <c r="AO288" s="730"/>
      <c r="AP288" s="293"/>
      <c r="AQ288" s="293"/>
      <c r="AR288" s="293"/>
      <c r="AS288" s="293"/>
      <c r="AT288" s="293"/>
      <c r="AU288" s="167"/>
      <c r="AV288" s="167"/>
      <c r="AW288" s="167"/>
      <c r="AX288" s="167"/>
      <c r="AY288" s="167"/>
      <c r="AZ288" s="167"/>
      <c r="BA288" s="167"/>
      <c r="BB288" s="167"/>
      <c r="BC288" s="167"/>
      <c r="BD288" s="167"/>
      <c r="BE288" s="167"/>
      <c r="BF288" s="167"/>
      <c r="BG288" s="167"/>
      <c r="BH288" s="167"/>
      <c r="BI288" s="167"/>
    </row>
    <row r="289" ht="14.25" customHeight="1">
      <c r="M289" s="178"/>
      <c r="N289" s="178"/>
      <c r="O289" s="178"/>
      <c r="X289" s="292"/>
      <c r="Y289" s="293"/>
      <c r="Z289" s="293"/>
      <c r="AA289" s="293"/>
      <c r="AB289" s="293"/>
      <c r="AC289" s="293"/>
      <c r="AD289" s="293"/>
      <c r="AE289" s="293"/>
      <c r="AF289" s="293"/>
      <c r="AG289" s="293"/>
      <c r="AH289" s="293"/>
      <c r="AI289" s="293"/>
      <c r="AJ289" s="293"/>
      <c r="AK289" s="293"/>
      <c r="AL289" s="293"/>
      <c r="AM289" s="293"/>
      <c r="AN289" s="293"/>
      <c r="AO289" s="730"/>
      <c r="AP289" s="293"/>
      <c r="AQ289" s="293"/>
      <c r="AR289" s="293"/>
      <c r="AS289" s="293"/>
      <c r="AT289" s="293"/>
      <c r="AU289" s="167"/>
      <c r="AV289" s="167"/>
      <c r="AW289" s="167"/>
      <c r="AX289" s="167"/>
      <c r="AY289" s="167"/>
      <c r="AZ289" s="167"/>
      <c r="BA289" s="167"/>
      <c r="BB289" s="167"/>
      <c r="BC289" s="167"/>
      <c r="BD289" s="167"/>
      <c r="BE289" s="167"/>
      <c r="BF289" s="167"/>
      <c r="BG289" s="167"/>
      <c r="BH289" s="167"/>
      <c r="BI289" s="167"/>
    </row>
    <row r="290" ht="14.25" customHeight="1">
      <c r="M290" s="178"/>
      <c r="N290" s="178"/>
      <c r="O290" s="178"/>
      <c r="X290" s="292"/>
      <c r="Y290" s="293"/>
      <c r="Z290" s="293"/>
      <c r="AA290" s="293"/>
      <c r="AB290" s="293"/>
      <c r="AC290" s="293"/>
      <c r="AD290" s="293"/>
      <c r="AE290" s="293"/>
      <c r="AF290" s="293"/>
      <c r="AG290" s="293"/>
      <c r="AH290" s="293"/>
      <c r="AI290" s="293"/>
      <c r="AJ290" s="293"/>
      <c r="AK290" s="293"/>
      <c r="AL290" s="293"/>
      <c r="AM290" s="293"/>
      <c r="AN290" s="293"/>
      <c r="AO290" s="730"/>
      <c r="AP290" s="293"/>
      <c r="AQ290" s="293"/>
      <c r="AR290" s="293"/>
      <c r="AS290" s="293"/>
      <c r="AT290" s="293"/>
      <c r="AU290" s="167"/>
      <c r="AV290" s="167"/>
      <c r="AW290" s="167"/>
      <c r="AX290" s="167"/>
      <c r="AY290" s="167"/>
      <c r="AZ290" s="167"/>
      <c r="BA290" s="167"/>
      <c r="BB290" s="167"/>
      <c r="BC290" s="167"/>
      <c r="BD290" s="167"/>
      <c r="BE290" s="167"/>
      <c r="BF290" s="167"/>
      <c r="BG290" s="167"/>
      <c r="BH290" s="167"/>
      <c r="BI290" s="167"/>
    </row>
    <row r="291" ht="14.25" customHeight="1">
      <c r="M291" s="178"/>
      <c r="N291" s="178"/>
      <c r="O291" s="178"/>
      <c r="X291" s="292"/>
      <c r="Y291" s="293"/>
      <c r="Z291" s="293"/>
      <c r="AA291" s="293"/>
      <c r="AB291" s="293"/>
      <c r="AC291" s="293"/>
      <c r="AD291" s="293"/>
      <c r="AE291" s="293"/>
      <c r="AF291" s="293"/>
      <c r="AG291" s="293"/>
      <c r="AH291" s="293"/>
      <c r="AI291" s="293"/>
      <c r="AJ291" s="293"/>
      <c r="AK291" s="293"/>
      <c r="AL291" s="293"/>
      <c r="AM291" s="293"/>
      <c r="AN291" s="293"/>
      <c r="AO291" s="730"/>
      <c r="AP291" s="293"/>
      <c r="AQ291" s="293"/>
      <c r="AR291" s="293"/>
      <c r="AS291" s="293"/>
      <c r="AT291" s="293"/>
      <c r="AU291" s="167"/>
      <c r="AV291" s="167"/>
      <c r="AW291" s="167"/>
      <c r="AX291" s="167"/>
      <c r="AY291" s="167"/>
      <c r="AZ291" s="167"/>
      <c r="BA291" s="167"/>
      <c r="BB291" s="167"/>
      <c r="BC291" s="167"/>
      <c r="BD291" s="167"/>
      <c r="BE291" s="167"/>
      <c r="BF291" s="167"/>
      <c r="BG291" s="167"/>
      <c r="BH291" s="167"/>
      <c r="BI291" s="167"/>
    </row>
    <row r="292" ht="14.25" customHeight="1">
      <c r="M292" s="178"/>
      <c r="N292" s="178"/>
      <c r="O292" s="178"/>
      <c r="X292" s="292"/>
      <c r="Y292" s="293"/>
      <c r="Z292" s="293"/>
      <c r="AA292" s="293"/>
      <c r="AB292" s="293"/>
      <c r="AC292" s="293"/>
      <c r="AD292" s="293"/>
      <c r="AE292" s="293"/>
      <c r="AF292" s="293"/>
      <c r="AG292" s="293"/>
      <c r="AH292" s="293"/>
      <c r="AI292" s="293"/>
      <c r="AJ292" s="293"/>
      <c r="AK292" s="293"/>
      <c r="AL292" s="293"/>
      <c r="AM292" s="293"/>
      <c r="AN292" s="293"/>
      <c r="AO292" s="730"/>
      <c r="AP292" s="293"/>
      <c r="AQ292" s="293"/>
      <c r="AR292" s="293"/>
      <c r="AS292" s="293"/>
      <c r="AT292" s="293"/>
      <c r="AU292" s="167"/>
      <c r="AV292" s="167"/>
      <c r="AW292" s="167"/>
      <c r="AX292" s="167"/>
      <c r="AY292" s="167"/>
      <c r="AZ292" s="167"/>
      <c r="BA292" s="167"/>
      <c r="BB292" s="167"/>
      <c r="BC292" s="167"/>
      <c r="BD292" s="167"/>
      <c r="BE292" s="167"/>
      <c r="BF292" s="167"/>
      <c r="BG292" s="167"/>
      <c r="BH292" s="167"/>
      <c r="BI292" s="167"/>
    </row>
    <row r="293" ht="14.25" customHeight="1">
      <c r="M293" s="178"/>
      <c r="N293" s="178"/>
      <c r="O293" s="178"/>
      <c r="X293" s="292"/>
      <c r="Y293" s="293"/>
      <c r="Z293" s="293"/>
      <c r="AA293" s="293"/>
      <c r="AB293" s="293"/>
      <c r="AC293" s="293"/>
      <c r="AD293" s="293"/>
      <c r="AE293" s="293"/>
      <c r="AF293" s="293"/>
      <c r="AG293" s="293"/>
      <c r="AH293" s="293"/>
      <c r="AI293" s="293"/>
      <c r="AJ293" s="293"/>
      <c r="AK293" s="293"/>
      <c r="AL293" s="293"/>
      <c r="AM293" s="293"/>
      <c r="AN293" s="293"/>
      <c r="AO293" s="730"/>
      <c r="AP293" s="293"/>
      <c r="AQ293" s="293"/>
      <c r="AR293" s="293"/>
      <c r="AS293" s="293"/>
      <c r="AT293" s="293"/>
      <c r="AU293" s="167"/>
      <c r="AV293" s="167"/>
      <c r="AW293" s="167"/>
      <c r="AX293" s="167"/>
      <c r="AY293" s="167"/>
      <c r="AZ293" s="167"/>
      <c r="BA293" s="167"/>
      <c r="BB293" s="167"/>
      <c r="BC293" s="167"/>
      <c r="BD293" s="167"/>
      <c r="BE293" s="167"/>
      <c r="BF293" s="167"/>
      <c r="BG293" s="167"/>
      <c r="BH293" s="167"/>
      <c r="BI293" s="167"/>
    </row>
    <row r="294" ht="14.25" customHeight="1">
      <c r="M294" s="178"/>
      <c r="N294" s="178"/>
      <c r="O294" s="178"/>
      <c r="X294" s="292"/>
      <c r="Y294" s="293"/>
      <c r="Z294" s="293"/>
      <c r="AA294" s="293"/>
      <c r="AB294" s="293"/>
      <c r="AC294" s="293"/>
      <c r="AD294" s="293"/>
      <c r="AE294" s="293"/>
      <c r="AF294" s="293"/>
      <c r="AG294" s="293"/>
      <c r="AH294" s="293"/>
      <c r="AI294" s="293"/>
      <c r="AJ294" s="293"/>
      <c r="AK294" s="293"/>
      <c r="AL294" s="293"/>
      <c r="AM294" s="293"/>
      <c r="AN294" s="293"/>
      <c r="AO294" s="730"/>
      <c r="AP294" s="293"/>
      <c r="AQ294" s="293"/>
      <c r="AR294" s="293"/>
      <c r="AS294" s="293"/>
      <c r="AT294" s="293"/>
      <c r="AU294" s="167"/>
      <c r="AV294" s="167"/>
      <c r="AW294" s="167"/>
      <c r="AX294" s="167"/>
      <c r="AY294" s="167"/>
      <c r="AZ294" s="167"/>
      <c r="BA294" s="167"/>
      <c r="BB294" s="167"/>
      <c r="BC294" s="167"/>
      <c r="BD294" s="167"/>
      <c r="BE294" s="167"/>
      <c r="BF294" s="167"/>
      <c r="BG294" s="167"/>
      <c r="BH294" s="167"/>
      <c r="BI294" s="167"/>
    </row>
    <row r="295" ht="14.25" customHeight="1">
      <c r="M295" s="178"/>
      <c r="N295" s="178"/>
      <c r="O295" s="178"/>
      <c r="X295" s="292"/>
      <c r="Y295" s="293"/>
      <c r="Z295" s="293"/>
      <c r="AA295" s="293"/>
      <c r="AB295" s="293"/>
      <c r="AC295" s="293"/>
      <c r="AD295" s="293"/>
      <c r="AE295" s="293"/>
      <c r="AF295" s="293"/>
      <c r="AG295" s="293"/>
      <c r="AH295" s="293"/>
      <c r="AI295" s="293"/>
      <c r="AJ295" s="293"/>
      <c r="AK295" s="293"/>
      <c r="AL295" s="293"/>
      <c r="AM295" s="293"/>
      <c r="AN295" s="293"/>
      <c r="AO295" s="730"/>
      <c r="AP295" s="293"/>
      <c r="AQ295" s="293"/>
      <c r="AR295" s="293"/>
      <c r="AS295" s="293"/>
      <c r="AT295" s="293"/>
      <c r="AU295" s="167"/>
      <c r="AV295" s="167"/>
      <c r="AW295" s="167"/>
      <c r="AX295" s="167"/>
      <c r="AY295" s="167"/>
      <c r="AZ295" s="167"/>
      <c r="BA295" s="167"/>
      <c r="BB295" s="167"/>
      <c r="BC295" s="167"/>
      <c r="BD295" s="167"/>
      <c r="BE295" s="167"/>
      <c r="BF295" s="167"/>
      <c r="BG295" s="167"/>
      <c r="BH295" s="167"/>
      <c r="BI295" s="167"/>
    </row>
    <row r="296" ht="14.25" customHeight="1">
      <c r="M296" s="178"/>
      <c r="N296" s="178"/>
      <c r="O296" s="178"/>
      <c r="X296" s="292"/>
      <c r="Y296" s="293"/>
      <c r="Z296" s="293"/>
      <c r="AA296" s="293"/>
      <c r="AB296" s="293"/>
      <c r="AC296" s="293"/>
      <c r="AD296" s="293"/>
      <c r="AE296" s="293"/>
      <c r="AF296" s="293"/>
      <c r="AG296" s="293"/>
      <c r="AH296" s="293"/>
      <c r="AI296" s="293"/>
      <c r="AJ296" s="293"/>
      <c r="AK296" s="293"/>
      <c r="AL296" s="293"/>
      <c r="AM296" s="293"/>
      <c r="AN296" s="293"/>
      <c r="AO296" s="730"/>
      <c r="AP296" s="293"/>
      <c r="AQ296" s="293"/>
      <c r="AR296" s="293"/>
      <c r="AS296" s="293"/>
      <c r="AT296" s="293"/>
      <c r="AU296" s="167"/>
      <c r="AV296" s="167"/>
      <c r="AW296" s="167"/>
      <c r="AX296" s="167"/>
      <c r="AY296" s="167"/>
      <c r="AZ296" s="167"/>
      <c r="BA296" s="167"/>
      <c r="BB296" s="167"/>
      <c r="BC296" s="167"/>
      <c r="BD296" s="167"/>
      <c r="BE296" s="167"/>
      <c r="BF296" s="167"/>
      <c r="BG296" s="167"/>
      <c r="BH296" s="167"/>
      <c r="BI296" s="167"/>
    </row>
    <row r="297" ht="14.25" customHeight="1">
      <c r="M297" s="178"/>
      <c r="N297" s="178"/>
      <c r="O297" s="178"/>
      <c r="X297" s="292"/>
      <c r="Y297" s="293"/>
      <c r="Z297" s="293"/>
      <c r="AA297" s="293"/>
      <c r="AB297" s="293"/>
      <c r="AC297" s="293"/>
      <c r="AD297" s="293"/>
      <c r="AE297" s="293"/>
      <c r="AF297" s="293"/>
      <c r="AG297" s="293"/>
      <c r="AH297" s="293"/>
      <c r="AI297" s="293"/>
      <c r="AJ297" s="293"/>
      <c r="AK297" s="293"/>
      <c r="AL297" s="293"/>
      <c r="AM297" s="293"/>
      <c r="AN297" s="293"/>
      <c r="AO297" s="730"/>
      <c r="AP297" s="293"/>
      <c r="AQ297" s="293"/>
      <c r="AR297" s="293"/>
      <c r="AS297" s="293"/>
      <c r="AT297" s="293"/>
      <c r="AU297" s="167"/>
      <c r="AV297" s="167"/>
      <c r="AW297" s="167"/>
      <c r="AX297" s="167"/>
      <c r="AY297" s="167"/>
      <c r="AZ297" s="167"/>
      <c r="BA297" s="167"/>
      <c r="BB297" s="167"/>
      <c r="BC297" s="167"/>
      <c r="BD297" s="167"/>
      <c r="BE297" s="167"/>
      <c r="BF297" s="167"/>
      <c r="BG297" s="167"/>
      <c r="BH297" s="167"/>
      <c r="BI297" s="167"/>
    </row>
    <row r="298" ht="14.25" customHeight="1">
      <c r="M298" s="178"/>
      <c r="N298" s="178"/>
      <c r="O298" s="178"/>
      <c r="X298" s="292"/>
      <c r="Y298" s="293"/>
      <c r="Z298" s="293"/>
      <c r="AA298" s="293"/>
      <c r="AB298" s="293"/>
      <c r="AC298" s="293"/>
      <c r="AD298" s="293"/>
      <c r="AE298" s="293"/>
      <c r="AF298" s="293"/>
      <c r="AG298" s="293"/>
      <c r="AH298" s="293"/>
      <c r="AI298" s="293"/>
      <c r="AJ298" s="293"/>
      <c r="AK298" s="293"/>
      <c r="AL298" s="293"/>
      <c r="AM298" s="293"/>
      <c r="AN298" s="293"/>
      <c r="AO298" s="730"/>
      <c r="AP298" s="293"/>
      <c r="AQ298" s="293"/>
      <c r="AR298" s="293"/>
      <c r="AS298" s="293"/>
      <c r="AT298" s="293"/>
      <c r="AU298" s="167"/>
      <c r="AV298" s="167"/>
      <c r="AW298" s="167"/>
      <c r="AX298" s="167"/>
      <c r="AY298" s="167"/>
      <c r="AZ298" s="167"/>
      <c r="BA298" s="167"/>
      <c r="BB298" s="167"/>
      <c r="BC298" s="167"/>
      <c r="BD298" s="167"/>
      <c r="BE298" s="167"/>
      <c r="BF298" s="167"/>
      <c r="BG298" s="167"/>
      <c r="BH298" s="167"/>
      <c r="BI298" s="167"/>
    </row>
    <row r="299" ht="14.25" customHeight="1">
      <c r="M299" s="178"/>
      <c r="N299" s="178"/>
      <c r="O299" s="178"/>
      <c r="X299" s="292"/>
      <c r="Y299" s="293"/>
      <c r="Z299" s="293"/>
      <c r="AA299" s="293"/>
      <c r="AB299" s="293"/>
      <c r="AC299" s="293"/>
      <c r="AD299" s="293"/>
      <c r="AE299" s="293"/>
      <c r="AF299" s="293"/>
      <c r="AG299" s="293"/>
      <c r="AH299" s="293"/>
      <c r="AI299" s="293"/>
      <c r="AJ299" s="293"/>
      <c r="AK299" s="293"/>
      <c r="AL299" s="293"/>
      <c r="AM299" s="293"/>
      <c r="AN299" s="293"/>
      <c r="AO299" s="730"/>
      <c r="AP299" s="293"/>
      <c r="AQ299" s="293"/>
      <c r="AR299" s="293"/>
      <c r="AS299" s="293"/>
      <c r="AT299" s="293"/>
      <c r="AU299" s="167"/>
      <c r="AV299" s="167"/>
      <c r="AW299" s="167"/>
      <c r="AX299" s="167"/>
      <c r="AY299" s="167"/>
      <c r="AZ299" s="167"/>
      <c r="BA299" s="167"/>
      <c r="BB299" s="167"/>
      <c r="BC299" s="167"/>
      <c r="BD299" s="167"/>
      <c r="BE299" s="167"/>
      <c r="BF299" s="167"/>
      <c r="BG299" s="167"/>
      <c r="BH299" s="167"/>
      <c r="BI299" s="167"/>
    </row>
    <row r="300" ht="14.25" customHeight="1">
      <c r="M300" s="178"/>
      <c r="N300" s="178"/>
      <c r="O300" s="178"/>
      <c r="X300" s="292"/>
      <c r="Y300" s="293"/>
      <c r="Z300" s="293"/>
      <c r="AA300" s="293"/>
      <c r="AB300" s="293"/>
      <c r="AC300" s="293"/>
      <c r="AD300" s="293"/>
      <c r="AE300" s="293"/>
      <c r="AF300" s="293"/>
      <c r="AG300" s="293"/>
      <c r="AH300" s="293"/>
      <c r="AI300" s="293"/>
      <c r="AJ300" s="293"/>
      <c r="AK300" s="293"/>
      <c r="AL300" s="293"/>
      <c r="AM300" s="293"/>
      <c r="AN300" s="293"/>
      <c r="AO300" s="730"/>
      <c r="AP300" s="293"/>
      <c r="AQ300" s="293"/>
      <c r="AR300" s="293"/>
      <c r="AS300" s="293"/>
      <c r="AT300" s="293"/>
      <c r="AU300" s="167"/>
      <c r="AV300" s="167"/>
      <c r="AW300" s="167"/>
      <c r="AX300" s="167"/>
      <c r="AY300" s="167"/>
      <c r="AZ300" s="167"/>
      <c r="BA300" s="167"/>
      <c r="BB300" s="167"/>
      <c r="BC300" s="167"/>
      <c r="BD300" s="167"/>
      <c r="BE300" s="167"/>
      <c r="BF300" s="167"/>
      <c r="BG300" s="167"/>
      <c r="BH300" s="167"/>
      <c r="BI300" s="167"/>
    </row>
    <row r="301" ht="14.25" customHeight="1">
      <c r="M301" s="178"/>
      <c r="N301" s="178"/>
      <c r="O301" s="178"/>
      <c r="X301" s="292"/>
      <c r="Y301" s="293"/>
      <c r="Z301" s="293"/>
      <c r="AA301" s="293"/>
      <c r="AB301" s="293"/>
      <c r="AC301" s="293"/>
      <c r="AD301" s="293"/>
      <c r="AE301" s="293"/>
      <c r="AF301" s="293"/>
      <c r="AG301" s="293"/>
      <c r="AH301" s="293"/>
      <c r="AI301" s="293"/>
      <c r="AJ301" s="293"/>
      <c r="AK301" s="293"/>
      <c r="AL301" s="293"/>
      <c r="AM301" s="293"/>
      <c r="AN301" s="293"/>
      <c r="AO301" s="730"/>
      <c r="AP301" s="293"/>
      <c r="AQ301" s="293"/>
      <c r="AR301" s="293"/>
      <c r="AS301" s="293"/>
      <c r="AT301" s="293"/>
      <c r="AU301" s="167"/>
      <c r="AV301" s="167"/>
      <c r="AW301" s="167"/>
      <c r="AX301" s="167"/>
      <c r="AY301" s="167"/>
      <c r="AZ301" s="167"/>
      <c r="BA301" s="167"/>
      <c r="BB301" s="167"/>
      <c r="BC301" s="167"/>
      <c r="BD301" s="167"/>
      <c r="BE301" s="167"/>
      <c r="BF301" s="167"/>
      <c r="BG301" s="167"/>
      <c r="BH301" s="167"/>
      <c r="BI301" s="167"/>
    </row>
    <row r="302" ht="14.25" customHeight="1">
      <c r="M302" s="178"/>
      <c r="N302" s="178"/>
      <c r="O302" s="178"/>
      <c r="X302" s="292"/>
      <c r="Y302" s="293"/>
      <c r="Z302" s="293"/>
      <c r="AA302" s="293"/>
      <c r="AB302" s="293"/>
      <c r="AC302" s="293"/>
      <c r="AD302" s="293"/>
      <c r="AE302" s="293"/>
      <c r="AF302" s="293"/>
      <c r="AG302" s="293"/>
      <c r="AH302" s="293"/>
      <c r="AI302" s="293"/>
      <c r="AJ302" s="293"/>
      <c r="AK302" s="293"/>
      <c r="AL302" s="293"/>
      <c r="AM302" s="293"/>
      <c r="AN302" s="293"/>
      <c r="AO302" s="730"/>
      <c r="AP302" s="293"/>
      <c r="AQ302" s="293"/>
      <c r="AR302" s="293"/>
      <c r="AS302" s="293"/>
      <c r="AT302" s="293"/>
      <c r="AU302" s="167"/>
      <c r="AV302" s="167"/>
      <c r="AW302" s="167"/>
      <c r="AX302" s="167"/>
      <c r="AY302" s="167"/>
      <c r="AZ302" s="167"/>
      <c r="BA302" s="167"/>
      <c r="BB302" s="167"/>
      <c r="BC302" s="167"/>
      <c r="BD302" s="167"/>
      <c r="BE302" s="167"/>
      <c r="BF302" s="167"/>
      <c r="BG302" s="167"/>
      <c r="BH302" s="167"/>
      <c r="BI302" s="167"/>
    </row>
    <row r="303" ht="14.25" customHeight="1">
      <c r="M303" s="178"/>
      <c r="N303" s="178"/>
      <c r="O303" s="178"/>
      <c r="X303" s="292"/>
      <c r="Y303" s="293"/>
      <c r="Z303" s="293"/>
      <c r="AA303" s="293"/>
      <c r="AB303" s="293"/>
      <c r="AC303" s="293"/>
      <c r="AD303" s="293"/>
      <c r="AE303" s="293"/>
      <c r="AF303" s="293"/>
      <c r="AG303" s="293"/>
      <c r="AH303" s="293"/>
      <c r="AI303" s="293"/>
      <c r="AJ303" s="293"/>
      <c r="AK303" s="293"/>
      <c r="AL303" s="293"/>
      <c r="AM303" s="293"/>
      <c r="AN303" s="293"/>
      <c r="AO303" s="730"/>
      <c r="AP303" s="293"/>
      <c r="AQ303" s="293"/>
      <c r="AR303" s="293"/>
      <c r="AS303" s="293"/>
      <c r="AT303" s="293"/>
      <c r="AU303" s="167"/>
      <c r="AV303" s="167"/>
      <c r="AW303" s="167"/>
      <c r="AX303" s="167"/>
      <c r="AY303" s="167"/>
      <c r="AZ303" s="167"/>
      <c r="BA303" s="167"/>
      <c r="BB303" s="167"/>
      <c r="BC303" s="167"/>
      <c r="BD303" s="167"/>
      <c r="BE303" s="167"/>
      <c r="BF303" s="167"/>
      <c r="BG303" s="167"/>
      <c r="BH303" s="167"/>
      <c r="BI303" s="167"/>
    </row>
    <row r="304" ht="14.25" customHeight="1">
      <c r="M304" s="178"/>
      <c r="N304" s="178"/>
      <c r="O304" s="178"/>
      <c r="X304" s="292"/>
      <c r="Y304" s="293"/>
      <c r="Z304" s="293"/>
      <c r="AA304" s="293"/>
      <c r="AB304" s="293"/>
      <c r="AC304" s="293"/>
      <c r="AD304" s="293"/>
      <c r="AE304" s="293"/>
      <c r="AF304" s="293"/>
      <c r="AG304" s="293"/>
      <c r="AH304" s="293"/>
      <c r="AI304" s="293"/>
      <c r="AJ304" s="293"/>
      <c r="AK304" s="293"/>
      <c r="AL304" s="293"/>
      <c r="AM304" s="293"/>
      <c r="AN304" s="293"/>
      <c r="AO304" s="730"/>
      <c r="AP304" s="293"/>
      <c r="AQ304" s="293"/>
      <c r="AR304" s="293"/>
      <c r="AS304" s="293"/>
      <c r="AT304" s="293"/>
      <c r="AU304" s="167"/>
      <c r="AV304" s="167"/>
      <c r="AW304" s="167"/>
      <c r="AX304" s="167"/>
      <c r="AY304" s="167"/>
      <c r="AZ304" s="167"/>
      <c r="BA304" s="167"/>
      <c r="BB304" s="167"/>
      <c r="BC304" s="167"/>
      <c r="BD304" s="167"/>
      <c r="BE304" s="167"/>
      <c r="BF304" s="167"/>
      <c r="BG304" s="167"/>
      <c r="BH304" s="167"/>
      <c r="BI304" s="167"/>
    </row>
    <row r="305" ht="14.25" customHeight="1">
      <c r="M305" s="178"/>
      <c r="N305" s="178"/>
      <c r="O305" s="178"/>
      <c r="X305" s="292"/>
      <c r="Y305" s="293"/>
      <c r="Z305" s="293"/>
      <c r="AA305" s="293"/>
      <c r="AB305" s="293"/>
      <c r="AC305" s="293"/>
      <c r="AD305" s="293"/>
      <c r="AE305" s="293"/>
      <c r="AF305" s="293"/>
      <c r="AG305" s="293"/>
      <c r="AH305" s="293"/>
      <c r="AI305" s="293"/>
      <c r="AJ305" s="293"/>
      <c r="AK305" s="293"/>
      <c r="AL305" s="293"/>
      <c r="AM305" s="293"/>
      <c r="AN305" s="293"/>
      <c r="AO305" s="730"/>
      <c r="AP305" s="293"/>
      <c r="AQ305" s="293"/>
      <c r="AR305" s="293"/>
      <c r="AS305" s="293"/>
      <c r="AT305" s="293"/>
      <c r="AU305" s="167"/>
      <c r="AV305" s="167"/>
      <c r="AW305" s="167"/>
      <c r="AX305" s="167"/>
      <c r="AY305" s="167"/>
      <c r="AZ305" s="167"/>
      <c r="BA305" s="167"/>
      <c r="BB305" s="167"/>
      <c r="BC305" s="167"/>
      <c r="BD305" s="167"/>
      <c r="BE305" s="167"/>
      <c r="BF305" s="167"/>
      <c r="BG305" s="167"/>
      <c r="BH305" s="167"/>
      <c r="BI305" s="167"/>
    </row>
    <row r="306" ht="14.25" customHeight="1">
      <c r="M306" s="178"/>
      <c r="N306" s="178"/>
      <c r="O306" s="178"/>
      <c r="X306" s="292"/>
      <c r="Y306" s="293"/>
      <c r="Z306" s="293"/>
      <c r="AA306" s="293"/>
      <c r="AB306" s="293"/>
      <c r="AC306" s="293"/>
      <c r="AD306" s="293"/>
      <c r="AE306" s="293"/>
      <c r="AF306" s="293"/>
      <c r="AG306" s="293"/>
      <c r="AH306" s="293"/>
      <c r="AI306" s="293"/>
      <c r="AJ306" s="293"/>
      <c r="AK306" s="293"/>
      <c r="AL306" s="293"/>
      <c r="AM306" s="293"/>
      <c r="AN306" s="293"/>
      <c r="AO306" s="730"/>
      <c r="AP306" s="293"/>
      <c r="AQ306" s="293"/>
      <c r="AR306" s="293"/>
      <c r="AS306" s="293"/>
      <c r="AT306" s="293"/>
      <c r="AU306" s="167"/>
      <c r="AV306" s="167"/>
      <c r="AW306" s="167"/>
      <c r="AX306" s="167"/>
      <c r="AY306" s="167"/>
      <c r="AZ306" s="167"/>
      <c r="BA306" s="167"/>
      <c r="BB306" s="167"/>
      <c r="BC306" s="167"/>
      <c r="BD306" s="167"/>
      <c r="BE306" s="167"/>
      <c r="BF306" s="167"/>
      <c r="BG306" s="167"/>
      <c r="BH306" s="167"/>
      <c r="BI306" s="167"/>
    </row>
    <row r="307" ht="14.25" customHeight="1">
      <c r="M307" s="178"/>
      <c r="N307" s="178"/>
      <c r="O307" s="178"/>
      <c r="X307" s="292"/>
      <c r="Y307" s="293"/>
      <c r="Z307" s="293"/>
      <c r="AA307" s="293"/>
      <c r="AB307" s="293"/>
      <c r="AC307" s="293"/>
      <c r="AD307" s="293"/>
      <c r="AE307" s="293"/>
      <c r="AF307" s="293"/>
      <c r="AG307" s="293"/>
      <c r="AH307" s="293"/>
      <c r="AI307" s="293"/>
      <c r="AJ307" s="293"/>
      <c r="AK307" s="293"/>
      <c r="AL307" s="293"/>
      <c r="AM307" s="293"/>
      <c r="AN307" s="293"/>
      <c r="AO307" s="730"/>
      <c r="AP307" s="293"/>
      <c r="AQ307" s="293"/>
      <c r="AR307" s="293"/>
      <c r="AS307" s="293"/>
      <c r="AT307" s="293"/>
      <c r="AU307" s="167"/>
      <c r="AV307" s="167"/>
      <c r="AW307" s="167"/>
      <c r="AX307" s="167"/>
      <c r="AY307" s="167"/>
      <c r="AZ307" s="167"/>
      <c r="BA307" s="167"/>
      <c r="BB307" s="167"/>
      <c r="BC307" s="167"/>
      <c r="BD307" s="167"/>
      <c r="BE307" s="167"/>
      <c r="BF307" s="167"/>
      <c r="BG307" s="167"/>
      <c r="BH307" s="167"/>
      <c r="BI307" s="167"/>
    </row>
    <row r="308" ht="14.25" customHeight="1">
      <c r="M308" s="178"/>
      <c r="N308" s="178"/>
      <c r="O308" s="178"/>
      <c r="X308" s="292"/>
      <c r="Y308" s="293"/>
      <c r="Z308" s="293"/>
      <c r="AA308" s="293"/>
      <c r="AB308" s="293"/>
      <c r="AC308" s="293"/>
      <c r="AD308" s="293"/>
      <c r="AE308" s="293"/>
      <c r="AF308" s="293"/>
      <c r="AG308" s="293"/>
      <c r="AH308" s="293"/>
      <c r="AI308" s="293"/>
      <c r="AJ308" s="293"/>
      <c r="AK308" s="293"/>
      <c r="AL308" s="293"/>
      <c r="AM308" s="293"/>
      <c r="AN308" s="293"/>
      <c r="AO308" s="730"/>
      <c r="AP308" s="293"/>
      <c r="AQ308" s="293"/>
      <c r="AR308" s="293"/>
      <c r="AS308" s="293"/>
      <c r="AT308" s="293"/>
      <c r="AU308" s="167"/>
      <c r="AV308" s="167"/>
      <c r="AW308" s="167"/>
      <c r="AX308" s="167"/>
      <c r="AY308" s="167"/>
      <c r="AZ308" s="167"/>
      <c r="BA308" s="167"/>
      <c r="BB308" s="167"/>
      <c r="BC308" s="167"/>
      <c r="BD308" s="167"/>
      <c r="BE308" s="167"/>
      <c r="BF308" s="167"/>
      <c r="BG308" s="167"/>
      <c r="BH308" s="167"/>
      <c r="BI308" s="167"/>
    </row>
    <row r="309" ht="14.25" customHeight="1">
      <c r="M309" s="178"/>
      <c r="N309" s="178"/>
      <c r="O309" s="178"/>
      <c r="X309" s="292"/>
      <c r="Y309" s="293"/>
      <c r="Z309" s="293"/>
      <c r="AA309" s="293"/>
      <c r="AB309" s="293"/>
      <c r="AC309" s="293"/>
      <c r="AD309" s="293"/>
      <c r="AE309" s="293"/>
      <c r="AF309" s="293"/>
      <c r="AG309" s="293"/>
      <c r="AH309" s="293"/>
      <c r="AI309" s="293"/>
      <c r="AJ309" s="293"/>
      <c r="AK309" s="293"/>
      <c r="AL309" s="293"/>
      <c r="AM309" s="293"/>
      <c r="AN309" s="293"/>
      <c r="AO309" s="730"/>
      <c r="AP309" s="293"/>
      <c r="AQ309" s="293"/>
      <c r="AR309" s="293"/>
      <c r="AS309" s="293"/>
      <c r="AT309" s="293"/>
      <c r="AU309" s="167"/>
      <c r="AV309" s="167"/>
      <c r="AW309" s="167"/>
      <c r="AX309" s="167"/>
      <c r="AY309" s="167"/>
      <c r="AZ309" s="167"/>
      <c r="BA309" s="167"/>
      <c r="BB309" s="167"/>
      <c r="BC309" s="167"/>
      <c r="BD309" s="167"/>
      <c r="BE309" s="167"/>
      <c r="BF309" s="167"/>
      <c r="BG309" s="167"/>
      <c r="BH309" s="167"/>
      <c r="BI309" s="167"/>
    </row>
    <row r="310" ht="14.25" customHeight="1">
      <c r="M310" s="178"/>
      <c r="N310" s="178"/>
      <c r="O310" s="178"/>
      <c r="X310" s="292"/>
      <c r="Y310" s="293"/>
      <c r="Z310" s="293"/>
      <c r="AA310" s="293"/>
      <c r="AB310" s="293"/>
      <c r="AC310" s="293"/>
      <c r="AD310" s="293"/>
      <c r="AE310" s="293"/>
      <c r="AF310" s="293"/>
      <c r="AG310" s="293"/>
      <c r="AH310" s="293"/>
      <c r="AI310" s="293"/>
      <c r="AJ310" s="293"/>
      <c r="AK310" s="293"/>
      <c r="AL310" s="293"/>
      <c r="AM310" s="293"/>
      <c r="AN310" s="293"/>
      <c r="AO310" s="730"/>
      <c r="AP310" s="293"/>
      <c r="AQ310" s="293"/>
      <c r="AR310" s="293"/>
      <c r="AS310" s="293"/>
      <c r="AT310" s="293"/>
      <c r="AU310" s="167"/>
      <c r="AV310" s="167"/>
      <c r="AW310" s="167"/>
      <c r="AX310" s="167"/>
      <c r="AY310" s="167"/>
      <c r="AZ310" s="167"/>
      <c r="BA310" s="167"/>
      <c r="BB310" s="167"/>
      <c r="BC310" s="167"/>
      <c r="BD310" s="167"/>
      <c r="BE310" s="167"/>
      <c r="BF310" s="167"/>
      <c r="BG310" s="167"/>
      <c r="BH310" s="167"/>
      <c r="BI310" s="167"/>
    </row>
    <row r="311" ht="14.25" customHeight="1">
      <c r="M311" s="178"/>
      <c r="N311" s="178"/>
      <c r="O311" s="178"/>
      <c r="X311" s="292"/>
      <c r="Y311" s="293"/>
      <c r="Z311" s="293"/>
      <c r="AA311" s="293"/>
      <c r="AB311" s="293"/>
      <c r="AC311" s="293"/>
      <c r="AD311" s="293"/>
      <c r="AE311" s="293"/>
      <c r="AF311" s="293"/>
      <c r="AG311" s="293"/>
      <c r="AH311" s="293"/>
      <c r="AI311" s="293"/>
      <c r="AJ311" s="293"/>
      <c r="AK311" s="293"/>
      <c r="AL311" s="293"/>
      <c r="AM311" s="293"/>
      <c r="AN311" s="293"/>
      <c r="AO311" s="730"/>
      <c r="AP311" s="293"/>
      <c r="AQ311" s="293"/>
      <c r="AR311" s="293"/>
      <c r="AS311" s="293"/>
      <c r="AT311" s="293"/>
      <c r="AU311" s="167"/>
      <c r="AV311" s="167"/>
      <c r="AW311" s="167"/>
      <c r="AX311" s="167"/>
      <c r="AY311" s="167"/>
      <c r="AZ311" s="167"/>
      <c r="BA311" s="167"/>
      <c r="BB311" s="167"/>
      <c r="BC311" s="167"/>
      <c r="BD311" s="167"/>
      <c r="BE311" s="167"/>
      <c r="BF311" s="167"/>
      <c r="BG311" s="167"/>
      <c r="BH311" s="167"/>
      <c r="BI311" s="167"/>
    </row>
    <row r="312" ht="14.25" customHeight="1">
      <c r="M312" s="178"/>
      <c r="N312" s="178"/>
      <c r="O312" s="178"/>
      <c r="X312" s="292"/>
      <c r="Y312" s="293"/>
      <c r="Z312" s="293"/>
      <c r="AA312" s="293"/>
      <c r="AB312" s="293"/>
      <c r="AC312" s="293"/>
      <c r="AD312" s="293"/>
      <c r="AE312" s="293"/>
      <c r="AF312" s="293"/>
      <c r="AG312" s="293"/>
      <c r="AH312" s="293"/>
      <c r="AI312" s="293"/>
      <c r="AJ312" s="293"/>
      <c r="AK312" s="293"/>
      <c r="AL312" s="293"/>
      <c r="AM312" s="293"/>
      <c r="AN312" s="293"/>
      <c r="AO312" s="730"/>
      <c r="AP312" s="293"/>
      <c r="AQ312" s="293"/>
      <c r="AR312" s="293"/>
      <c r="AS312" s="293"/>
      <c r="AT312" s="293"/>
      <c r="AU312" s="167"/>
      <c r="AV312" s="167"/>
      <c r="AW312" s="167"/>
      <c r="AX312" s="167"/>
      <c r="AY312" s="167"/>
      <c r="AZ312" s="167"/>
      <c r="BA312" s="167"/>
      <c r="BB312" s="167"/>
      <c r="BC312" s="167"/>
      <c r="BD312" s="167"/>
      <c r="BE312" s="167"/>
      <c r="BF312" s="167"/>
      <c r="BG312" s="167"/>
      <c r="BH312" s="167"/>
      <c r="BI312" s="167"/>
    </row>
    <row r="313" ht="14.25" customHeight="1">
      <c r="M313" s="178"/>
      <c r="N313" s="178"/>
      <c r="O313" s="178"/>
      <c r="X313" s="292"/>
      <c r="Y313" s="293"/>
      <c r="Z313" s="293"/>
      <c r="AA313" s="293"/>
      <c r="AB313" s="293"/>
      <c r="AC313" s="293"/>
      <c r="AD313" s="293"/>
      <c r="AE313" s="293"/>
      <c r="AF313" s="293"/>
      <c r="AG313" s="293"/>
      <c r="AH313" s="293"/>
      <c r="AI313" s="293"/>
      <c r="AJ313" s="293"/>
      <c r="AK313" s="293"/>
      <c r="AL313" s="293"/>
      <c r="AM313" s="293"/>
      <c r="AN313" s="293"/>
      <c r="AO313" s="730"/>
      <c r="AP313" s="293"/>
      <c r="AQ313" s="293"/>
      <c r="AR313" s="293"/>
      <c r="AS313" s="293"/>
      <c r="AT313" s="293"/>
      <c r="AU313" s="167"/>
      <c r="AV313" s="167"/>
      <c r="AW313" s="167"/>
      <c r="AX313" s="167"/>
      <c r="AY313" s="167"/>
      <c r="AZ313" s="167"/>
      <c r="BA313" s="167"/>
      <c r="BB313" s="167"/>
      <c r="BC313" s="167"/>
      <c r="BD313" s="167"/>
      <c r="BE313" s="167"/>
      <c r="BF313" s="167"/>
      <c r="BG313" s="167"/>
      <c r="BH313" s="167"/>
      <c r="BI313" s="167"/>
    </row>
    <row r="314" ht="14.25" customHeight="1">
      <c r="M314" s="178"/>
      <c r="N314" s="178"/>
      <c r="O314" s="178"/>
      <c r="X314" s="292"/>
      <c r="Y314" s="293"/>
      <c r="Z314" s="293"/>
      <c r="AA314" s="293"/>
      <c r="AB314" s="293"/>
      <c r="AC314" s="293"/>
      <c r="AD314" s="293"/>
      <c r="AE314" s="293"/>
      <c r="AF314" s="293"/>
      <c r="AG314" s="293"/>
      <c r="AH314" s="293"/>
      <c r="AI314" s="293"/>
      <c r="AJ314" s="293"/>
      <c r="AK314" s="293"/>
      <c r="AL314" s="293"/>
      <c r="AM314" s="293"/>
      <c r="AN314" s="293"/>
      <c r="AO314" s="730"/>
      <c r="AP314" s="293"/>
      <c r="AQ314" s="293"/>
      <c r="AR314" s="293"/>
      <c r="AS314" s="293"/>
      <c r="AT314" s="293"/>
      <c r="AU314" s="167"/>
      <c r="AV314" s="167"/>
      <c r="AW314" s="167"/>
      <c r="AX314" s="167"/>
      <c r="AY314" s="167"/>
      <c r="AZ314" s="167"/>
      <c r="BA314" s="167"/>
      <c r="BB314" s="167"/>
      <c r="BC314" s="167"/>
      <c r="BD314" s="167"/>
      <c r="BE314" s="167"/>
      <c r="BF314" s="167"/>
      <c r="BG314" s="167"/>
      <c r="BH314" s="167"/>
      <c r="BI314" s="167"/>
    </row>
    <row r="315" ht="14.25" customHeight="1">
      <c r="M315" s="178"/>
      <c r="N315" s="178"/>
      <c r="O315" s="178"/>
      <c r="X315" s="292"/>
      <c r="Y315" s="293"/>
      <c r="Z315" s="293"/>
      <c r="AA315" s="293"/>
      <c r="AB315" s="293"/>
      <c r="AC315" s="293"/>
      <c r="AD315" s="293"/>
      <c r="AE315" s="293"/>
      <c r="AF315" s="293"/>
      <c r="AG315" s="293"/>
      <c r="AH315" s="293"/>
      <c r="AI315" s="293"/>
      <c r="AJ315" s="293"/>
      <c r="AK315" s="293"/>
      <c r="AL315" s="293"/>
      <c r="AM315" s="293"/>
      <c r="AN315" s="293"/>
      <c r="AO315" s="730"/>
      <c r="AP315" s="293"/>
      <c r="AQ315" s="293"/>
      <c r="AR315" s="293"/>
      <c r="AS315" s="293"/>
      <c r="AT315" s="293"/>
      <c r="AU315" s="167"/>
      <c r="AV315" s="167"/>
      <c r="AW315" s="167"/>
      <c r="AX315" s="167"/>
      <c r="AY315" s="167"/>
      <c r="AZ315" s="167"/>
      <c r="BA315" s="167"/>
      <c r="BB315" s="167"/>
      <c r="BC315" s="167"/>
      <c r="BD315" s="167"/>
      <c r="BE315" s="167"/>
      <c r="BF315" s="167"/>
      <c r="BG315" s="167"/>
      <c r="BH315" s="167"/>
      <c r="BI315" s="167"/>
    </row>
    <row r="316" ht="14.25" customHeight="1">
      <c r="M316" s="178"/>
      <c r="N316" s="178"/>
      <c r="O316" s="178"/>
      <c r="X316" s="292"/>
      <c r="Y316" s="293"/>
      <c r="Z316" s="293"/>
      <c r="AA316" s="293"/>
      <c r="AB316" s="293"/>
      <c r="AC316" s="293"/>
      <c r="AD316" s="293"/>
      <c r="AE316" s="293"/>
      <c r="AF316" s="293"/>
      <c r="AG316" s="293"/>
      <c r="AH316" s="293"/>
      <c r="AI316" s="293"/>
      <c r="AJ316" s="293"/>
      <c r="AK316" s="293"/>
      <c r="AL316" s="293"/>
      <c r="AM316" s="293"/>
      <c r="AN316" s="293"/>
      <c r="AO316" s="730"/>
      <c r="AP316" s="293"/>
      <c r="AQ316" s="293"/>
      <c r="AR316" s="293"/>
      <c r="AS316" s="293"/>
      <c r="AT316" s="293"/>
      <c r="AU316" s="167"/>
      <c r="AV316" s="167"/>
      <c r="AW316" s="167"/>
      <c r="AX316" s="167"/>
      <c r="AY316" s="167"/>
      <c r="AZ316" s="167"/>
      <c r="BA316" s="167"/>
      <c r="BB316" s="167"/>
      <c r="BC316" s="167"/>
      <c r="BD316" s="167"/>
      <c r="BE316" s="167"/>
      <c r="BF316" s="167"/>
      <c r="BG316" s="167"/>
      <c r="BH316" s="167"/>
      <c r="BI316" s="167"/>
    </row>
    <row r="317" ht="14.25" customHeight="1">
      <c r="M317" s="178"/>
      <c r="N317" s="178"/>
      <c r="O317" s="178"/>
      <c r="X317" s="292"/>
      <c r="Y317" s="293"/>
      <c r="Z317" s="293"/>
      <c r="AA317" s="293"/>
      <c r="AB317" s="293"/>
      <c r="AC317" s="293"/>
      <c r="AD317" s="293"/>
      <c r="AE317" s="293"/>
      <c r="AF317" s="293"/>
      <c r="AG317" s="293"/>
      <c r="AH317" s="293"/>
      <c r="AI317" s="293"/>
      <c r="AJ317" s="293"/>
      <c r="AK317" s="293"/>
      <c r="AL317" s="293"/>
      <c r="AM317" s="293"/>
      <c r="AN317" s="293"/>
      <c r="AO317" s="730"/>
      <c r="AP317" s="293"/>
      <c r="AQ317" s="293"/>
      <c r="AR317" s="293"/>
      <c r="AS317" s="293"/>
      <c r="AT317" s="293"/>
      <c r="AU317" s="167"/>
      <c r="AV317" s="167"/>
      <c r="AW317" s="167"/>
      <c r="AX317" s="167"/>
      <c r="AY317" s="167"/>
      <c r="AZ317" s="167"/>
      <c r="BA317" s="167"/>
      <c r="BB317" s="167"/>
      <c r="BC317" s="167"/>
      <c r="BD317" s="167"/>
      <c r="BE317" s="167"/>
      <c r="BF317" s="167"/>
      <c r="BG317" s="167"/>
      <c r="BH317" s="167"/>
      <c r="BI317" s="167"/>
    </row>
    <row r="318" ht="14.25" customHeight="1">
      <c r="M318" s="178"/>
      <c r="N318" s="178"/>
      <c r="O318" s="178"/>
      <c r="X318" s="292"/>
      <c r="Y318" s="293"/>
      <c r="Z318" s="293"/>
      <c r="AA318" s="293"/>
      <c r="AB318" s="293"/>
      <c r="AC318" s="293"/>
      <c r="AD318" s="293"/>
      <c r="AE318" s="293"/>
      <c r="AF318" s="293"/>
      <c r="AG318" s="293"/>
      <c r="AH318" s="293"/>
      <c r="AI318" s="293"/>
      <c r="AJ318" s="293"/>
      <c r="AK318" s="293"/>
      <c r="AL318" s="293"/>
      <c r="AM318" s="293"/>
      <c r="AN318" s="293"/>
      <c r="AO318" s="730"/>
      <c r="AP318" s="293"/>
      <c r="AQ318" s="293"/>
      <c r="AR318" s="293"/>
      <c r="AS318" s="293"/>
      <c r="AT318" s="293"/>
      <c r="AU318" s="167"/>
      <c r="AV318" s="167"/>
      <c r="AW318" s="167"/>
      <c r="AX318" s="167"/>
      <c r="AY318" s="167"/>
      <c r="AZ318" s="167"/>
      <c r="BA318" s="167"/>
      <c r="BB318" s="167"/>
      <c r="BC318" s="167"/>
      <c r="BD318" s="167"/>
      <c r="BE318" s="167"/>
      <c r="BF318" s="167"/>
      <c r="BG318" s="167"/>
      <c r="BH318" s="167"/>
      <c r="BI318" s="167"/>
    </row>
    <row r="319" ht="14.25" customHeight="1">
      <c r="M319" s="178"/>
      <c r="N319" s="178"/>
      <c r="O319" s="178"/>
      <c r="X319" s="292"/>
      <c r="Y319" s="293"/>
      <c r="Z319" s="293"/>
      <c r="AA319" s="293"/>
      <c r="AB319" s="293"/>
      <c r="AC319" s="293"/>
      <c r="AD319" s="293"/>
      <c r="AE319" s="293"/>
      <c r="AF319" s="293"/>
      <c r="AG319" s="293"/>
      <c r="AH319" s="293"/>
      <c r="AI319" s="293"/>
      <c r="AJ319" s="293"/>
      <c r="AK319" s="293"/>
      <c r="AL319" s="293"/>
      <c r="AM319" s="293"/>
      <c r="AN319" s="293"/>
      <c r="AO319" s="730"/>
      <c r="AP319" s="293"/>
      <c r="AQ319" s="293"/>
      <c r="AR319" s="293"/>
      <c r="AS319" s="293"/>
      <c r="AT319" s="293"/>
      <c r="AU319" s="167"/>
      <c r="AV319" s="167"/>
      <c r="AW319" s="167"/>
      <c r="AX319" s="167"/>
      <c r="AY319" s="167"/>
      <c r="AZ319" s="167"/>
      <c r="BA319" s="167"/>
      <c r="BB319" s="167"/>
      <c r="BC319" s="167"/>
      <c r="BD319" s="167"/>
      <c r="BE319" s="167"/>
      <c r="BF319" s="167"/>
      <c r="BG319" s="167"/>
      <c r="BH319" s="167"/>
      <c r="BI319" s="167"/>
    </row>
    <row r="320" ht="14.25" customHeight="1">
      <c r="M320" s="178"/>
      <c r="N320" s="178"/>
      <c r="O320" s="178"/>
      <c r="X320" s="292"/>
      <c r="Y320" s="293"/>
      <c r="Z320" s="293"/>
      <c r="AA320" s="293"/>
      <c r="AB320" s="293"/>
      <c r="AC320" s="293"/>
      <c r="AD320" s="293"/>
      <c r="AE320" s="293"/>
      <c r="AF320" s="293"/>
      <c r="AG320" s="293"/>
      <c r="AH320" s="293"/>
      <c r="AI320" s="293"/>
      <c r="AJ320" s="293"/>
      <c r="AK320" s="293"/>
      <c r="AL320" s="293"/>
      <c r="AM320" s="293"/>
      <c r="AN320" s="293"/>
      <c r="AO320" s="730"/>
      <c r="AP320" s="293"/>
      <c r="AQ320" s="293"/>
      <c r="AR320" s="293"/>
      <c r="AS320" s="293"/>
      <c r="AT320" s="293"/>
      <c r="AU320" s="167"/>
      <c r="AV320" s="167"/>
      <c r="AW320" s="167"/>
      <c r="AX320" s="167"/>
      <c r="AY320" s="167"/>
      <c r="AZ320" s="167"/>
      <c r="BA320" s="167"/>
      <c r="BB320" s="167"/>
      <c r="BC320" s="167"/>
      <c r="BD320" s="167"/>
      <c r="BE320" s="167"/>
      <c r="BF320" s="167"/>
      <c r="BG320" s="167"/>
      <c r="BH320" s="167"/>
      <c r="BI320" s="167"/>
    </row>
    <row r="321" ht="14.25" customHeight="1">
      <c r="M321" s="178"/>
      <c r="N321" s="178"/>
      <c r="O321" s="178"/>
      <c r="X321" s="292"/>
      <c r="Y321" s="293"/>
      <c r="Z321" s="293"/>
      <c r="AA321" s="293"/>
      <c r="AB321" s="293"/>
      <c r="AC321" s="293"/>
      <c r="AD321" s="293"/>
      <c r="AE321" s="293"/>
      <c r="AF321" s="293"/>
      <c r="AG321" s="293"/>
      <c r="AH321" s="293"/>
      <c r="AI321" s="293"/>
      <c r="AJ321" s="293"/>
      <c r="AK321" s="293"/>
      <c r="AL321" s="293"/>
      <c r="AM321" s="293"/>
      <c r="AN321" s="293"/>
      <c r="AO321" s="730"/>
      <c r="AP321" s="293"/>
      <c r="AQ321" s="293"/>
      <c r="AR321" s="293"/>
      <c r="AS321" s="293"/>
      <c r="AT321" s="293"/>
      <c r="AU321" s="167"/>
      <c r="AV321" s="167"/>
      <c r="AW321" s="167"/>
      <c r="AX321" s="167"/>
      <c r="AY321" s="167"/>
      <c r="AZ321" s="167"/>
      <c r="BA321" s="167"/>
      <c r="BB321" s="167"/>
      <c r="BC321" s="167"/>
      <c r="BD321" s="167"/>
      <c r="BE321" s="167"/>
      <c r="BF321" s="167"/>
      <c r="BG321" s="167"/>
      <c r="BH321" s="167"/>
      <c r="BI321" s="167"/>
    </row>
    <row r="322" ht="14.25" customHeight="1">
      <c r="M322" s="178"/>
      <c r="N322" s="178"/>
      <c r="O322" s="178"/>
      <c r="X322" s="292"/>
      <c r="Y322" s="293"/>
      <c r="Z322" s="293"/>
      <c r="AA322" s="293"/>
      <c r="AB322" s="293"/>
      <c r="AC322" s="293"/>
      <c r="AD322" s="293"/>
      <c r="AE322" s="293"/>
      <c r="AF322" s="293"/>
      <c r="AG322" s="293"/>
      <c r="AH322" s="293"/>
      <c r="AI322" s="293"/>
      <c r="AJ322" s="293"/>
      <c r="AK322" s="293"/>
      <c r="AL322" s="293"/>
      <c r="AM322" s="293"/>
      <c r="AN322" s="293"/>
      <c r="AO322" s="730"/>
      <c r="AP322" s="293"/>
      <c r="AQ322" s="293"/>
      <c r="AR322" s="293"/>
      <c r="AS322" s="293"/>
      <c r="AT322" s="293"/>
      <c r="AU322" s="167"/>
      <c r="AV322" s="167"/>
      <c r="AW322" s="167"/>
      <c r="AX322" s="167"/>
      <c r="AY322" s="167"/>
      <c r="AZ322" s="167"/>
      <c r="BA322" s="167"/>
      <c r="BB322" s="167"/>
      <c r="BC322" s="167"/>
      <c r="BD322" s="167"/>
      <c r="BE322" s="167"/>
      <c r="BF322" s="167"/>
      <c r="BG322" s="167"/>
      <c r="BH322" s="167"/>
      <c r="BI322" s="167"/>
    </row>
    <row r="323" ht="14.25" customHeight="1">
      <c r="M323" s="178"/>
      <c r="N323" s="178"/>
      <c r="O323" s="178"/>
      <c r="X323" s="292"/>
      <c r="Y323" s="293"/>
      <c r="Z323" s="293"/>
      <c r="AA323" s="293"/>
      <c r="AB323" s="293"/>
      <c r="AC323" s="293"/>
      <c r="AD323" s="293"/>
      <c r="AE323" s="293"/>
      <c r="AF323" s="293"/>
      <c r="AG323" s="293"/>
      <c r="AH323" s="293"/>
      <c r="AI323" s="293"/>
      <c r="AJ323" s="293"/>
      <c r="AK323" s="293"/>
      <c r="AL323" s="293"/>
      <c r="AM323" s="293"/>
      <c r="AN323" s="293"/>
      <c r="AO323" s="730"/>
      <c r="AP323" s="293"/>
      <c r="AQ323" s="293"/>
      <c r="AR323" s="293"/>
      <c r="AS323" s="293"/>
      <c r="AT323" s="293"/>
      <c r="AU323" s="167"/>
      <c r="AV323" s="167"/>
      <c r="AW323" s="167"/>
      <c r="AX323" s="167"/>
      <c r="AY323" s="167"/>
      <c r="AZ323" s="167"/>
      <c r="BA323" s="167"/>
      <c r="BB323" s="167"/>
      <c r="BC323" s="167"/>
      <c r="BD323" s="167"/>
      <c r="BE323" s="167"/>
      <c r="BF323" s="167"/>
      <c r="BG323" s="167"/>
      <c r="BH323" s="167"/>
      <c r="BI323" s="167"/>
    </row>
    <row r="324" ht="14.25" customHeight="1">
      <c r="M324" s="178"/>
      <c r="N324" s="178"/>
      <c r="O324" s="178"/>
      <c r="X324" s="292"/>
      <c r="Y324" s="293"/>
      <c r="Z324" s="293"/>
      <c r="AA324" s="293"/>
      <c r="AB324" s="293"/>
      <c r="AC324" s="293"/>
      <c r="AD324" s="293"/>
      <c r="AE324" s="293"/>
      <c r="AF324" s="293"/>
      <c r="AG324" s="293"/>
      <c r="AH324" s="293"/>
      <c r="AI324" s="293"/>
      <c r="AJ324" s="293"/>
      <c r="AK324" s="293"/>
      <c r="AL324" s="293"/>
      <c r="AM324" s="293"/>
      <c r="AN324" s="293"/>
      <c r="AO324" s="730"/>
      <c r="AP324" s="293"/>
      <c r="AQ324" s="293"/>
      <c r="AR324" s="293"/>
      <c r="AS324" s="293"/>
      <c r="AT324" s="293"/>
      <c r="AU324" s="167"/>
      <c r="AV324" s="167"/>
      <c r="AW324" s="167"/>
      <c r="AX324" s="167"/>
      <c r="AY324" s="167"/>
      <c r="AZ324" s="167"/>
      <c r="BA324" s="167"/>
      <c r="BB324" s="167"/>
      <c r="BC324" s="167"/>
      <c r="BD324" s="167"/>
      <c r="BE324" s="167"/>
      <c r="BF324" s="167"/>
      <c r="BG324" s="167"/>
      <c r="BH324" s="167"/>
      <c r="BI324" s="167"/>
    </row>
    <row r="325" ht="14.25" customHeight="1">
      <c r="M325" s="178"/>
      <c r="N325" s="178"/>
      <c r="O325" s="178"/>
      <c r="X325" s="292"/>
      <c r="Y325" s="293"/>
      <c r="Z325" s="293"/>
      <c r="AA325" s="293"/>
      <c r="AB325" s="293"/>
      <c r="AC325" s="293"/>
      <c r="AD325" s="293"/>
      <c r="AE325" s="293"/>
      <c r="AF325" s="293"/>
      <c r="AG325" s="293"/>
      <c r="AH325" s="293"/>
      <c r="AI325" s="293"/>
      <c r="AJ325" s="293"/>
      <c r="AK325" s="293"/>
      <c r="AL325" s="293"/>
      <c r="AM325" s="293"/>
      <c r="AN325" s="293"/>
      <c r="AO325" s="730"/>
      <c r="AP325" s="293"/>
      <c r="AQ325" s="293"/>
      <c r="AR325" s="293"/>
      <c r="AS325" s="293"/>
      <c r="AT325" s="293"/>
      <c r="AU325" s="167"/>
      <c r="AV325" s="167"/>
      <c r="AW325" s="167"/>
      <c r="AX325" s="167"/>
      <c r="AY325" s="167"/>
      <c r="AZ325" s="167"/>
      <c r="BA325" s="167"/>
      <c r="BB325" s="167"/>
      <c r="BC325" s="167"/>
      <c r="BD325" s="167"/>
      <c r="BE325" s="167"/>
      <c r="BF325" s="167"/>
      <c r="BG325" s="167"/>
      <c r="BH325" s="167"/>
      <c r="BI325" s="167"/>
    </row>
    <row r="326" ht="14.25" customHeight="1">
      <c r="M326" s="178"/>
      <c r="N326" s="178"/>
      <c r="O326" s="178"/>
      <c r="X326" s="292"/>
      <c r="Y326" s="293"/>
      <c r="Z326" s="293"/>
      <c r="AA326" s="293"/>
      <c r="AB326" s="293"/>
      <c r="AC326" s="293"/>
      <c r="AD326" s="293"/>
      <c r="AE326" s="293"/>
      <c r="AF326" s="293"/>
      <c r="AG326" s="293"/>
      <c r="AH326" s="293"/>
      <c r="AI326" s="293"/>
      <c r="AJ326" s="293"/>
      <c r="AK326" s="293"/>
      <c r="AL326" s="293"/>
      <c r="AM326" s="293"/>
      <c r="AN326" s="293"/>
      <c r="AO326" s="730"/>
      <c r="AP326" s="293"/>
      <c r="AQ326" s="293"/>
      <c r="AR326" s="293"/>
      <c r="AS326" s="293"/>
      <c r="AT326" s="293"/>
      <c r="AU326" s="167"/>
      <c r="AV326" s="167"/>
      <c r="AW326" s="167"/>
      <c r="AX326" s="167"/>
      <c r="AY326" s="167"/>
      <c r="AZ326" s="167"/>
      <c r="BA326" s="167"/>
      <c r="BB326" s="167"/>
      <c r="BC326" s="167"/>
      <c r="BD326" s="167"/>
      <c r="BE326" s="167"/>
      <c r="BF326" s="167"/>
      <c r="BG326" s="167"/>
      <c r="BH326" s="167"/>
      <c r="BI326" s="167"/>
    </row>
    <row r="327" ht="14.25" customHeight="1">
      <c r="M327" s="178"/>
      <c r="N327" s="178"/>
      <c r="O327" s="178"/>
      <c r="X327" s="292"/>
      <c r="Y327" s="293"/>
      <c r="Z327" s="293"/>
      <c r="AA327" s="293"/>
      <c r="AB327" s="293"/>
      <c r="AC327" s="293"/>
      <c r="AD327" s="293"/>
      <c r="AE327" s="293"/>
      <c r="AF327" s="293"/>
      <c r="AG327" s="293"/>
      <c r="AH327" s="293"/>
      <c r="AI327" s="293"/>
      <c r="AJ327" s="293"/>
      <c r="AK327" s="293"/>
      <c r="AL327" s="293"/>
      <c r="AM327" s="293"/>
      <c r="AN327" s="293"/>
      <c r="AO327" s="730"/>
      <c r="AP327" s="293"/>
      <c r="AQ327" s="293"/>
      <c r="AR327" s="293"/>
      <c r="AS327" s="293"/>
      <c r="AT327" s="293"/>
      <c r="AU327" s="167"/>
      <c r="AV327" s="167"/>
      <c r="AW327" s="167"/>
      <c r="AX327" s="167"/>
      <c r="AY327" s="167"/>
      <c r="AZ327" s="167"/>
      <c r="BA327" s="167"/>
      <c r="BB327" s="167"/>
      <c r="BC327" s="167"/>
      <c r="BD327" s="167"/>
      <c r="BE327" s="167"/>
      <c r="BF327" s="167"/>
      <c r="BG327" s="167"/>
      <c r="BH327" s="167"/>
      <c r="BI327" s="167"/>
    </row>
    <row r="328" ht="14.25" customHeight="1">
      <c r="M328" s="178"/>
      <c r="N328" s="178"/>
      <c r="O328" s="178"/>
      <c r="X328" s="292"/>
      <c r="Y328" s="293"/>
      <c r="Z328" s="293"/>
      <c r="AA328" s="293"/>
      <c r="AB328" s="293"/>
      <c r="AC328" s="293"/>
      <c r="AD328" s="293"/>
      <c r="AE328" s="293"/>
      <c r="AF328" s="293"/>
      <c r="AG328" s="293"/>
      <c r="AH328" s="293"/>
      <c r="AI328" s="293"/>
      <c r="AJ328" s="293"/>
      <c r="AK328" s="293"/>
      <c r="AL328" s="293"/>
      <c r="AM328" s="293"/>
      <c r="AN328" s="293"/>
      <c r="AO328" s="730"/>
      <c r="AP328" s="293"/>
      <c r="AQ328" s="293"/>
      <c r="AR328" s="293"/>
      <c r="AS328" s="293"/>
      <c r="AT328" s="293"/>
      <c r="AU328" s="167"/>
      <c r="AV328" s="167"/>
      <c r="AW328" s="167"/>
      <c r="AX328" s="167"/>
      <c r="AY328" s="167"/>
      <c r="AZ328" s="167"/>
      <c r="BA328" s="167"/>
      <c r="BB328" s="167"/>
      <c r="BC328" s="167"/>
      <c r="BD328" s="167"/>
      <c r="BE328" s="167"/>
      <c r="BF328" s="167"/>
      <c r="BG328" s="167"/>
      <c r="BH328" s="167"/>
      <c r="BI328" s="167"/>
    </row>
    <row r="329" ht="14.25" customHeight="1">
      <c r="M329" s="178"/>
      <c r="N329" s="178"/>
      <c r="O329" s="178"/>
      <c r="X329" s="292"/>
      <c r="Y329" s="293"/>
      <c r="Z329" s="293"/>
      <c r="AA329" s="293"/>
      <c r="AB329" s="293"/>
      <c r="AC329" s="293"/>
      <c r="AD329" s="293"/>
      <c r="AE329" s="293"/>
      <c r="AF329" s="293"/>
      <c r="AG329" s="293"/>
      <c r="AH329" s="293"/>
      <c r="AI329" s="293"/>
      <c r="AJ329" s="293"/>
      <c r="AK329" s="293"/>
      <c r="AL329" s="293"/>
      <c r="AM329" s="293"/>
      <c r="AN329" s="293"/>
      <c r="AO329" s="730"/>
      <c r="AP329" s="293"/>
      <c r="AQ329" s="293"/>
      <c r="AR329" s="293"/>
      <c r="AS329" s="293"/>
      <c r="AT329" s="293"/>
      <c r="AU329" s="167"/>
      <c r="AV329" s="167"/>
      <c r="AW329" s="167"/>
      <c r="AX329" s="167"/>
      <c r="AY329" s="167"/>
      <c r="AZ329" s="167"/>
      <c r="BA329" s="167"/>
      <c r="BB329" s="167"/>
      <c r="BC329" s="167"/>
      <c r="BD329" s="167"/>
      <c r="BE329" s="167"/>
      <c r="BF329" s="167"/>
      <c r="BG329" s="167"/>
      <c r="BH329" s="167"/>
      <c r="BI329" s="167"/>
    </row>
    <row r="330" ht="14.25" customHeight="1">
      <c r="M330" s="178"/>
      <c r="N330" s="178"/>
      <c r="O330" s="178"/>
      <c r="X330" s="292"/>
      <c r="Y330" s="293"/>
      <c r="Z330" s="293"/>
      <c r="AA330" s="293"/>
      <c r="AB330" s="293"/>
      <c r="AC330" s="293"/>
      <c r="AD330" s="293"/>
      <c r="AE330" s="293"/>
      <c r="AF330" s="293"/>
      <c r="AG330" s="293"/>
      <c r="AH330" s="293"/>
      <c r="AI330" s="293"/>
      <c r="AJ330" s="293"/>
      <c r="AK330" s="293"/>
      <c r="AL330" s="293"/>
      <c r="AM330" s="293"/>
      <c r="AN330" s="293"/>
      <c r="AO330" s="730"/>
      <c r="AP330" s="293"/>
      <c r="AQ330" s="293"/>
      <c r="AR330" s="293"/>
      <c r="AS330" s="293"/>
      <c r="AT330" s="293"/>
      <c r="AU330" s="167"/>
      <c r="AV330" s="167"/>
      <c r="AW330" s="167"/>
      <c r="AX330" s="167"/>
      <c r="AY330" s="167"/>
      <c r="AZ330" s="167"/>
      <c r="BA330" s="167"/>
      <c r="BB330" s="167"/>
      <c r="BC330" s="167"/>
      <c r="BD330" s="167"/>
      <c r="BE330" s="167"/>
      <c r="BF330" s="167"/>
      <c r="BG330" s="167"/>
      <c r="BH330" s="167"/>
      <c r="BI330" s="167"/>
    </row>
    <row r="331" ht="14.25" customHeight="1">
      <c r="M331" s="178"/>
      <c r="N331" s="178"/>
      <c r="O331" s="178"/>
      <c r="X331" s="292"/>
      <c r="Y331" s="293"/>
      <c r="Z331" s="293"/>
      <c r="AA331" s="293"/>
      <c r="AB331" s="293"/>
      <c r="AC331" s="293"/>
      <c r="AD331" s="293"/>
      <c r="AE331" s="293"/>
      <c r="AF331" s="293"/>
      <c r="AG331" s="293"/>
      <c r="AH331" s="293"/>
      <c r="AI331" s="293"/>
      <c r="AJ331" s="293"/>
      <c r="AK331" s="293"/>
      <c r="AL331" s="293"/>
      <c r="AM331" s="293"/>
      <c r="AN331" s="293"/>
      <c r="AO331" s="730"/>
      <c r="AP331" s="293"/>
      <c r="AQ331" s="293"/>
      <c r="AR331" s="293"/>
      <c r="AS331" s="293"/>
      <c r="AT331" s="293"/>
      <c r="AU331" s="167"/>
      <c r="AV331" s="167"/>
      <c r="AW331" s="167"/>
      <c r="AX331" s="167"/>
      <c r="AY331" s="167"/>
      <c r="AZ331" s="167"/>
      <c r="BA331" s="167"/>
      <c r="BB331" s="167"/>
      <c r="BC331" s="167"/>
      <c r="BD331" s="167"/>
      <c r="BE331" s="167"/>
      <c r="BF331" s="167"/>
      <c r="BG331" s="167"/>
      <c r="BH331" s="167"/>
      <c r="BI331" s="167"/>
    </row>
    <row r="332" ht="14.25" customHeight="1">
      <c r="M332" s="178"/>
      <c r="N332" s="178"/>
      <c r="O332" s="178"/>
      <c r="X332" s="292"/>
      <c r="Y332" s="293"/>
      <c r="Z332" s="293"/>
      <c r="AA332" s="293"/>
      <c r="AB332" s="293"/>
      <c r="AC332" s="293"/>
      <c r="AD332" s="293"/>
      <c r="AE332" s="293"/>
      <c r="AF332" s="293"/>
      <c r="AG332" s="293"/>
      <c r="AH332" s="293"/>
      <c r="AI332" s="293"/>
      <c r="AJ332" s="293"/>
      <c r="AK332" s="293"/>
      <c r="AL332" s="293"/>
      <c r="AM332" s="293"/>
      <c r="AN332" s="293"/>
      <c r="AO332" s="730"/>
      <c r="AP332" s="293"/>
      <c r="AQ332" s="293"/>
      <c r="AR332" s="293"/>
      <c r="AS332" s="293"/>
      <c r="AT332" s="293"/>
      <c r="AU332" s="167"/>
      <c r="AV332" s="167"/>
      <c r="AW332" s="167"/>
      <c r="AX332" s="167"/>
      <c r="AY332" s="167"/>
      <c r="AZ332" s="167"/>
      <c r="BA332" s="167"/>
      <c r="BB332" s="167"/>
      <c r="BC332" s="167"/>
      <c r="BD332" s="167"/>
      <c r="BE332" s="167"/>
      <c r="BF332" s="167"/>
      <c r="BG332" s="167"/>
      <c r="BH332" s="167"/>
      <c r="BI332" s="167"/>
    </row>
    <row r="333" ht="14.25" customHeight="1">
      <c r="M333" s="178"/>
      <c r="N333" s="178"/>
      <c r="O333" s="178"/>
      <c r="X333" s="292"/>
      <c r="Y333" s="293"/>
      <c r="Z333" s="293"/>
      <c r="AA333" s="293"/>
      <c r="AB333" s="293"/>
      <c r="AC333" s="293"/>
      <c r="AD333" s="293"/>
      <c r="AE333" s="293"/>
      <c r="AF333" s="293"/>
      <c r="AG333" s="293"/>
      <c r="AH333" s="293"/>
      <c r="AI333" s="293"/>
      <c r="AJ333" s="293"/>
      <c r="AK333" s="293"/>
      <c r="AL333" s="293"/>
      <c r="AM333" s="293"/>
      <c r="AN333" s="293"/>
      <c r="AO333" s="730"/>
      <c r="AP333" s="293"/>
      <c r="AQ333" s="293"/>
      <c r="AR333" s="293"/>
      <c r="AS333" s="293"/>
      <c r="AT333" s="293"/>
      <c r="AU333" s="167"/>
      <c r="AV333" s="167"/>
      <c r="AW333" s="167"/>
      <c r="AX333" s="167"/>
      <c r="AY333" s="167"/>
      <c r="AZ333" s="167"/>
      <c r="BA333" s="167"/>
      <c r="BB333" s="167"/>
      <c r="BC333" s="167"/>
      <c r="BD333" s="167"/>
      <c r="BE333" s="167"/>
      <c r="BF333" s="167"/>
      <c r="BG333" s="167"/>
      <c r="BH333" s="167"/>
      <c r="BI333" s="167"/>
    </row>
    <row r="334" ht="14.25" customHeight="1">
      <c r="M334" s="178"/>
      <c r="N334" s="178"/>
      <c r="O334" s="178"/>
      <c r="X334" s="292"/>
      <c r="Y334" s="293"/>
      <c r="Z334" s="293"/>
      <c r="AA334" s="293"/>
      <c r="AB334" s="293"/>
      <c r="AC334" s="293"/>
      <c r="AD334" s="293"/>
      <c r="AE334" s="293"/>
      <c r="AF334" s="293"/>
      <c r="AG334" s="293"/>
      <c r="AH334" s="293"/>
      <c r="AI334" s="293"/>
      <c r="AJ334" s="293"/>
      <c r="AK334" s="293"/>
      <c r="AL334" s="293"/>
      <c r="AM334" s="293"/>
      <c r="AN334" s="293"/>
      <c r="AO334" s="730"/>
      <c r="AP334" s="293"/>
      <c r="AQ334" s="293"/>
      <c r="AR334" s="293"/>
      <c r="AS334" s="293"/>
      <c r="AT334" s="293"/>
      <c r="AU334" s="167"/>
      <c r="AV334" s="167"/>
      <c r="AW334" s="167"/>
      <c r="AX334" s="167"/>
      <c r="AY334" s="167"/>
      <c r="AZ334" s="167"/>
      <c r="BA334" s="167"/>
      <c r="BB334" s="167"/>
      <c r="BC334" s="167"/>
      <c r="BD334" s="167"/>
      <c r="BE334" s="167"/>
      <c r="BF334" s="167"/>
      <c r="BG334" s="167"/>
      <c r="BH334" s="167"/>
      <c r="BI334" s="167"/>
    </row>
    <row r="335" ht="14.25" customHeight="1">
      <c r="M335" s="178"/>
      <c r="N335" s="178"/>
      <c r="O335" s="178"/>
      <c r="X335" s="292"/>
      <c r="Y335" s="293"/>
      <c r="Z335" s="293"/>
      <c r="AA335" s="293"/>
      <c r="AB335" s="293"/>
      <c r="AC335" s="293"/>
      <c r="AD335" s="293"/>
      <c r="AE335" s="293"/>
      <c r="AF335" s="293"/>
      <c r="AG335" s="293"/>
      <c r="AH335" s="293"/>
      <c r="AI335" s="293"/>
      <c r="AJ335" s="293"/>
      <c r="AK335" s="293"/>
      <c r="AL335" s="293"/>
      <c r="AM335" s="293"/>
      <c r="AN335" s="293"/>
      <c r="AO335" s="730"/>
      <c r="AP335" s="293"/>
      <c r="AQ335" s="293"/>
      <c r="AR335" s="293"/>
      <c r="AS335" s="293"/>
      <c r="AT335" s="293"/>
      <c r="AU335" s="167"/>
      <c r="AV335" s="167"/>
      <c r="AW335" s="167"/>
      <c r="AX335" s="167"/>
      <c r="AY335" s="167"/>
      <c r="AZ335" s="167"/>
      <c r="BA335" s="167"/>
      <c r="BB335" s="167"/>
      <c r="BC335" s="167"/>
      <c r="BD335" s="167"/>
      <c r="BE335" s="167"/>
      <c r="BF335" s="167"/>
      <c r="BG335" s="167"/>
      <c r="BH335" s="167"/>
      <c r="BI335" s="167"/>
    </row>
    <row r="336" ht="14.25" customHeight="1">
      <c r="M336" s="178"/>
      <c r="N336" s="178"/>
      <c r="O336" s="178"/>
      <c r="X336" s="292"/>
      <c r="Y336" s="293"/>
      <c r="Z336" s="293"/>
      <c r="AA336" s="293"/>
      <c r="AB336" s="293"/>
      <c r="AC336" s="293"/>
      <c r="AD336" s="293"/>
      <c r="AE336" s="293"/>
      <c r="AF336" s="293"/>
      <c r="AG336" s="293"/>
      <c r="AH336" s="293"/>
      <c r="AI336" s="293"/>
      <c r="AJ336" s="293"/>
      <c r="AK336" s="293"/>
      <c r="AL336" s="293"/>
      <c r="AM336" s="293"/>
      <c r="AN336" s="293"/>
      <c r="AO336" s="730"/>
      <c r="AP336" s="293"/>
      <c r="AQ336" s="293"/>
      <c r="AR336" s="293"/>
      <c r="AS336" s="293"/>
      <c r="AT336" s="293"/>
      <c r="AU336" s="167"/>
      <c r="AV336" s="167"/>
      <c r="AW336" s="167"/>
      <c r="AX336" s="167"/>
      <c r="AY336" s="167"/>
      <c r="AZ336" s="167"/>
      <c r="BA336" s="167"/>
      <c r="BB336" s="167"/>
      <c r="BC336" s="167"/>
      <c r="BD336" s="167"/>
      <c r="BE336" s="167"/>
      <c r="BF336" s="167"/>
      <c r="BG336" s="167"/>
      <c r="BH336" s="167"/>
      <c r="BI336" s="167"/>
    </row>
    <row r="337" ht="14.25" customHeight="1">
      <c r="M337" s="178"/>
      <c r="N337" s="178"/>
      <c r="O337" s="178"/>
      <c r="X337" s="292"/>
      <c r="Y337" s="293"/>
      <c r="Z337" s="293"/>
      <c r="AA337" s="293"/>
      <c r="AB337" s="293"/>
      <c r="AC337" s="293"/>
      <c r="AD337" s="293"/>
      <c r="AE337" s="293"/>
      <c r="AF337" s="293"/>
      <c r="AG337" s="293"/>
      <c r="AH337" s="293"/>
      <c r="AI337" s="293"/>
      <c r="AJ337" s="293"/>
      <c r="AK337" s="293"/>
      <c r="AL337" s="293"/>
      <c r="AM337" s="293"/>
      <c r="AN337" s="293"/>
      <c r="AO337" s="730"/>
      <c r="AP337" s="293"/>
      <c r="AQ337" s="293"/>
      <c r="AR337" s="293"/>
      <c r="AS337" s="293"/>
      <c r="AT337" s="293"/>
      <c r="AU337" s="167"/>
      <c r="AV337" s="167"/>
      <c r="AW337" s="167"/>
      <c r="AX337" s="167"/>
      <c r="AY337" s="167"/>
      <c r="AZ337" s="167"/>
      <c r="BA337" s="167"/>
      <c r="BB337" s="167"/>
      <c r="BC337" s="167"/>
      <c r="BD337" s="167"/>
      <c r="BE337" s="167"/>
      <c r="BF337" s="167"/>
      <c r="BG337" s="167"/>
      <c r="BH337" s="167"/>
      <c r="BI337" s="167"/>
    </row>
    <row r="338" ht="14.25" customHeight="1">
      <c r="M338" s="178"/>
      <c r="N338" s="178"/>
      <c r="O338" s="178"/>
      <c r="X338" s="292"/>
      <c r="Y338" s="293"/>
      <c r="Z338" s="293"/>
      <c r="AA338" s="293"/>
      <c r="AB338" s="293"/>
      <c r="AC338" s="293"/>
      <c r="AD338" s="293"/>
      <c r="AE338" s="293"/>
      <c r="AF338" s="293"/>
      <c r="AG338" s="293"/>
      <c r="AH338" s="293"/>
      <c r="AI338" s="293"/>
      <c r="AJ338" s="293"/>
      <c r="AK338" s="293"/>
      <c r="AL338" s="293"/>
      <c r="AM338" s="293"/>
      <c r="AN338" s="293"/>
      <c r="AO338" s="730"/>
      <c r="AP338" s="293"/>
      <c r="AQ338" s="293"/>
      <c r="AR338" s="293"/>
      <c r="AS338" s="293"/>
      <c r="AT338" s="293"/>
      <c r="AU338" s="167"/>
      <c r="AV338" s="167"/>
      <c r="AW338" s="167"/>
      <c r="AX338" s="167"/>
      <c r="AY338" s="167"/>
      <c r="AZ338" s="167"/>
      <c r="BA338" s="167"/>
      <c r="BB338" s="167"/>
      <c r="BC338" s="167"/>
      <c r="BD338" s="167"/>
      <c r="BE338" s="167"/>
      <c r="BF338" s="167"/>
      <c r="BG338" s="167"/>
      <c r="BH338" s="167"/>
      <c r="BI338" s="167"/>
    </row>
    <row r="339" ht="14.25" customHeight="1">
      <c r="M339" s="178"/>
      <c r="N339" s="178"/>
      <c r="O339" s="178"/>
      <c r="X339" s="292"/>
      <c r="Y339" s="293"/>
      <c r="Z339" s="293"/>
      <c r="AA339" s="293"/>
      <c r="AB339" s="293"/>
      <c r="AC339" s="293"/>
      <c r="AD339" s="293"/>
      <c r="AE339" s="293"/>
      <c r="AF339" s="293"/>
      <c r="AG339" s="293"/>
      <c r="AH339" s="293"/>
      <c r="AI339" s="293"/>
      <c r="AJ339" s="293"/>
      <c r="AK339" s="293"/>
      <c r="AL339" s="293"/>
      <c r="AM339" s="293"/>
      <c r="AN339" s="293"/>
      <c r="AO339" s="730"/>
      <c r="AP339" s="293"/>
      <c r="AQ339" s="293"/>
      <c r="AR339" s="293"/>
      <c r="AS339" s="293"/>
      <c r="AT339" s="293"/>
      <c r="AU339" s="167"/>
      <c r="AV339" s="167"/>
      <c r="AW339" s="167"/>
      <c r="AX339" s="167"/>
      <c r="AY339" s="167"/>
      <c r="AZ339" s="167"/>
      <c r="BA339" s="167"/>
      <c r="BB339" s="167"/>
      <c r="BC339" s="167"/>
      <c r="BD339" s="167"/>
      <c r="BE339" s="167"/>
      <c r="BF339" s="167"/>
      <c r="BG339" s="167"/>
      <c r="BH339" s="167"/>
      <c r="BI339" s="167"/>
    </row>
    <row r="340" ht="14.25" customHeight="1">
      <c r="M340" s="178"/>
      <c r="N340" s="178"/>
      <c r="O340" s="178"/>
      <c r="X340" s="292"/>
      <c r="Y340" s="293"/>
      <c r="Z340" s="293"/>
      <c r="AA340" s="293"/>
      <c r="AB340" s="293"/>
      <c r="AC340" s="293"/>
      <c r="AD340" s="293"/>
      <c r="AE340" s="293"/>
      <c r="AF340" s="293"/>
      <c r="AG340" s="293"/>
      <c r="AH340" s="293"/>
      <c r="AI340" s="293"/>
      <c r="AJ340" s="293"/>
      <c r="AK340" s="293"/>
      <c r="AL340" s="293"/>
      <c r="AM340" s="293"/>
      <c r="AN340" s="293"/>
      <c r="AO340" s="730"/>
      <c r="AP340" s="293"/>
      <c r="AQ340" s="293"/>
      <c r="AR340" s="293"/>
      <c r="AS340" s="293"/>
      <c r="AT340" s="293"/>
      <c r="AU340" s="167"/>
      <c r="AV340" s="167"/>
      <c r="AW340" s="167"/>
      <c r="AX340" s="167"/>
      <c r="AY340" s="167"/>
      <c r="AZ340" s="167"/>
      <c r="BA340" s="167"/>
      <c r="BB340" s="167"/>
      <c r="BC340" s="167"/>
      <c r="BD340" s="167"/>
      <c r="BE340" s="167"/>
      <c r="BF340" s="167"/>
      <c r="BG340" s="167"/>
      <c r="BH340" s="167"/>
      <c r="BI340" s="167"/>
    </row>
    <row r="341" ht="14.25" customHeight="1">
      <c r="M341" s="178"/>
      <c r="N341" s="178"/>
      <c r="O341" s="178"/>
      <c r="X341" s="292"/>
      <c r="Y341" s="293"/>
      <c r="Z341" s="293"/>
      <c r="AA341" s="293"/>
      <c r="AB341" s="293"/>
      <c r="AC341" s="293"/>
      <c r="AD341" s="293"/>
      <c r="AE341" s="293"/>
      <c r="AF341" s="293"/>
      <c r="AG341" s="293"/>
      <c r="AH341" s="293"/>
      <c r="AI341" s="293"/>
      <c r="AJ341" s="293"/>
      <c r="AK341" s="293"/>
      <c r="AL341" s="293"/>
      <c r="AM341" s="293"/>
      <c r="AN341" s="293"/>
      <c r="AO341" s="730"/>
      <c r="AP341" s="293"/>
      <c r="AQ341" s="293"/>
      <c r="AR341" s="293"/>
      <c r="AS341" s="293"/>
      <c r="AT341" s="293"/>
      <c r="AU341" s="167"/>
      <c r="AV341" s="167"/>
      <c r="AW341" s="167"/>
      <c r="AX341" s="167"/>
      <c r="AY341" s="167"/>
      <c r="AZ341" s="167"/>
      <c r="BA341" s="167"/>
      <c r="BB341" s="167"/>
      <c r="BC341" s="167"/>
      <c r="BD341" s="167"/>
      <c r="BE341" s="167"/>
      <c r="BF341" s="167"/>
      <c r="BG341" s="167"/>
      <c r="BH341" s="167"/>
      <c r="BI341" s="167"/>
    </row>
    <row r="342" ht="14.25" customHeight="1">
      <c r="M342" s="178"/>
      <c r="N342" s="178"/>
      <c r="O342" s="178"/>
      <c r="X342" s="292"/>
      <c r="Y342" s="293"/>
      <c r="Z342" s="293"/>
      <c r="AA342" s="293"/>
      <c r="AB342" s="293"/>
      <c r="AC342" s="293"/>
      <c r="AD342" s="293"/>
      <c r="AE342" s="293"/>
      <c r="AF342" s="293"/>
      <c r="AG342" s="293"/>
      <c r="AH342" s="293"/>
      <c r="AI342" s="293"/>
      <c r="AJ342" s="293"/>
      <c r="AK342" s="293"/>
      <c r="AL342" s="293"/>
      <c r="AM342" s="293"/>
      <c r="AN342" s="293"/>
      <c r="AO342" s="730"/>
      <c r="AP342" s="293"/>
      <c r="AQ342" s="293"/>
      <c r="AR342" s="293"/>
      <c r="AS342" s="293"/>
      <c r="AT342" s="293"/>
      <c r="AU342" s="167"/>
      <c r="AV342" s="167"/>
      <c r="AW342" s="167"/>
      <c r="AX342" s="167"/>
      <c r="AY342" s="167"/>
      <c r="AZ342" s="167"/>
      <c r="BA342" s="167"/>
      <c r="BB342" s="167"/>
      <c r="BC342" s="167"/>
      <c r="BD342" s="167"/>
      <c r="BE342" s="167"/>
      <c r="BF342" s="167"/>
      <c r="BG342" s="167"/>
      <c r="BH342" s="167"/>
      <c r="BI342" s="167"/>
    </row>
    <row r="343" ht="14.25" customHeight="1">
      <c r="M343" s="178"/>
      <c r="N343" s="178"/>
      <c r="O343" s="178"/>
      <c r="X343" s="292"/>
      <c r="Y343" s="293"/>
      <c r="Z343" s="293"/>
      <c r="AA343" s="293"/>
      <c r="AB343" s="293"/>
      <c r="AC343" s="293"/>
      <c r="AD343" s="293"/>
      <c r="AE343" s="293"/>
      <c r="AF343" s="293"/>
      <c r="AG343" s="293"/>
      <c r="AH343" s="293"/>
      <c r="AI343" s="293"/>
      <c r="AJ343" s="293"/>
      <c r="AK343" s="293"/>
      <c r="AL343" s="293"/>
      <c r="AM343" s="293"/>
      <c r="AN343" s="293"/>
      <c r="AO343" s="730"/>
      <c r="AP343" s="293"/>
      <c r="AQ343" s="293"/>
      <c r="AR343" s="293"/>
      <c r="AS343" s="293"/>
      <c r="AT343" s="293"/>
      <c r="AU343" s="167"/>
      <c r="AV343" s="167"/>
      <c r="AW343" s="167"/>
      <c r="AX343" s="167"/>
      <c r="AY343" s="167"/>
      <c r="AZ343" s="167"/>
      <c r="BA343" s="167"/>
      <c r="BB343" s="167"/>
      <c r="BC343" s="167"/>
      <c r="BD343" s="167"/>
      <c r="BE343" s="167"/>
      <c r="BF343" s="167"/>
      <c r="BG343" s="167"/>
      <c r="BH343" s="167"/>
      <c r="BI343" s="167"/>
    </row>
    <row r="344" ht="14.25" customHeight="1">
      <c r="M344" s="178"/>
      <c r="N344" s="178"/>
      <c r="O344" s="178"/>
      <c r="X344" s="292"/>
      <c r="Y344" s="293"/>
      <c r="Z344" s="293"/>
      <c r="AA344" s="293"/>
      <c r="AB344" s="293"/>
      <c r="AC344" s="293"/>
      <c r="AD344" s="293"/>
      <c r="AE344" s="293"/>
      <c r="AF344" s="293"/>
      <c r="AG344" s="293"/>
      <c r="AH344" s="293"/>
      <c r="AI344" s="293"/>
      <c r="AJ344" s="293"/>
      <c r="AK344" s="293"/>
      <c r="AL344" s="293"/>
      <c r="AM344" s="293"/>
      <c r="AN344" s="293"/>
      <c r="AO344" s="730"/>
      <c r="AP344" s="293"/>
      <c r="AQ344" s="293"/>
      <c r="AR344" s="293"/>
      <c r="AS344" s="293"/>
      <c r="AT344" s="293"/>
      <c r="AU344" s="167"/>
      <c r="AV344" s="167"/>
      <c r="AW344" s="167"/>
      <c r="AX344" s="167"/>
      <c r="AY344" s="167"/>
      <c r="AZ344" s="167"/>
      <c r="BA344" s="167"/>
      <c r="BB344" s="167"/>
      <c r="BC344" s="167"/>
      <c r="BD344" s="167"/>
      <c r="BE344" s="167"/>
      <c r="BF344" s="167"/>
      <c r="BG344" s="167"/>
      <c r="BH344" s="167"/>
      <c r="BI344" s="167"/>
    </row>
    <row r="345" ht="14.25" customHeight="1">
      <c r="M345" s="178"/>
      <c r="N345" s="178"/>
      <c r="O345" s="178"/>
      <c r="X345" s="292"/>
      <c r="Y345" s="293"/>
      <c r="Z345" s="293"/>
      <c r="AA345" s="293"/>
      <c r="AB345" s="293"/>
      <c r="AC345" s="293"/>
      <c r="AD345" s="293"/>
      <c r="AE345" s="293"/>
      <c r="AF345" s="293"/>
      <c r="AG345" s="293"/>
      <c r="AH345" s="293"/>
      <c r="AI345" s="293"/>
      <c r="AJ345" s="293"/>
      <c r="AK345" s="293"/>
      <c r="AL345" s="293"/>
      <c r="AM345" s="293"/>
      <c r="AN345" s="293"/>
      <c r="AO345" s="730"/>
      <c r="AP345" s="293"/>
      <c r="AQ345" s="293"/>
      <c r="AR345" s="293"/>
      <c r="AS345" s="293"/>
      <c r="AT345" s="293"/>
      <c r="AU345" s="167"/>
      <c r="AV345" s="167"/>
      <c r="AW345" s="167"/>
      <c r="AX345" s="167"/>
      <c r="AY345" s="167"/>
      <c r="AZ345" s="167"/>
      <c r="BA345" s="167"/>
      <c r="BB345" s="167"/>
      <c r="BC345" s="167"/>
      <c r="BD345" s="167"/>
      <c r="BE345" s="167"/>
      <c r="BF345" s="167"/>
      <c r="BG345" s="167"/>
      <c r="BH345" s="167"/>
      <c r="BI345" s="167"/>
    </row>
    <row r="346" ht="14.25" customHeight="1">
      <c r="M346" s="178"/>
      <c r="N346" s="178"/>
      <c r="O346" s="178"/>
      <c r="X346" s="292"/>
      <c r="Y346" s="293"/>
      <c r="Z346" s="293"/>
      <c r="AA346" s="293"/>
      <c r="AB346" s="293"/>
      <c r="AC346" s="293"/>
      <c r="AD346" s="293"/>
      <c r="AE346" s="293"/>
      <c r="AF346" s="293"/>
      <c r="AG346" s="293"/>
      <c r="AH346" s="293"/>
      <c r="AI346" s="293"/>
      <c r="AJ346" s="293"/>
      <c r="AK346" s="293"/>
      <c r="AL346" s="293"/>
      <c r="AM346" s="293"/>
      <c r="AN346" s="293"/>
      <c r="AO346" s="730"/>
      <c r="AP346" s="293"/>
      <c r="AQ346" s="293"/>
      <c r="AR346" s="293"/>
      <c r="AS346" s="293"/>
      <c r="AT346" s="293"/>
      <c r="AU346" s="167"/>
      <c r="AV346" s="167"/>
      <c r="AW346" s="167"/>
      <c r="AX346" s="167"/>
      <c r="AY346" s="167"/>
      <c r="AZ346" s="167"/>
      <c r="BA346" s="167"/>
      <c r="BB346" s="167"/>
      <c r="BC346" s="167"/>
      <c r="BD346" s="167"/>
      <c r="BE346" s="167"/>
      <c r="BF346" s="167"/>
      <c r="BG346" s="167"/>
      <c r="BH346" s="167"/>
      <c r="BI346" s="167"/>
    </row>
    <row r="347" ht="14.25" customHeight="1">
      <c r="M347" s="178"/>
      <c r="N347" s="178"/>
      <c r="O347" s="178"/>
      <c r="X347" s="292"/>
      <c r="Y347" s="293"/>
      <c r="Z347" s="293"/>
      <c r="AA347" s="293"/>
      <c r="AB347" s="293"/>
      <c r="AC347" s="293"/>
      <c r="AD347" s="293"/>
      <c r="AE347" s="293"/>
      <c r="AF347" s="293"/>
      <c r="AG347" s="293"/>
      <c r="AH347" s="293"/>
      <c r="AI347" s="293"/>
      <c r="AJ347" s="293"/>
      <c r="AK347" s="293"/>
      <c r="AL347" s="293"/>
      <c r="AM347" s="293"/>
      <c r="AN347" s="293"/>
      <c r="AO347" s="730"/>
      <c r="AP347" s="293"/>
      <c r="AQ347" s="293"/>
      <c r="AR347" s="293"/>
      <c r="AS347" s="293"/>
      <c r="AT347" s="293"/>
      <c r="AU347" s="167"/>
      <c r="AV347" s="167"/>
      <c r="AW347" s="167"/>
      <c r="AX347" s="167"/>
      <c r="AY347" s="167"/>
      <c r="AZ347" s="167"/>
      <c r="BA347" s="167"/>
      <c r="BB347" s="167"/>
      <c r="BC347" s="167"/>
      <c r="BD347" s="167"/>
      <c r="BE347" s="167"/>
      <c r="BF347" s="167"/>
      <c r="BG347" s="167"/>
      <c r="BH347" s="167"/>
      <c r="BI347" s="167"/>
    </row>
    <row r="348" ht="14.25" customHeight="1">
      <c r="M348" s="178"/>
      <c r="N348" s="178"/>
      <c r="O348" s="178"/>
      <c r="X348" s="292"/>
      <c r="Y348" s="293"/>
      <c r="Z348" s="293"/>
      <c r="AA348" s="293"/>
      <c r="AB348" s="293"/>
      <c r="AC348" s="293"/>
      <c r="AD348" s="293"/>
      <c r="AE348" s="293"/>
      <c r="AF348" s="293"/>
      <c r="AG348" s="293"/>
      <c r="AH348" s="293"/>
      <c r="AI348" s="293"/>
      <c r="AJ348" s="293"/>
      <c r="AK348" s="293"/>
      <c r="AL348" s="293"/>
      <c r="AM348" s="293"/>
      <c r="AN348" s="293"/>
      <c r="AO348" s="730"/>
      <c r="AP348" s="293"/>
      <c r="AQ348" s="293"/>
      <c r="AR348" s="293"/>
      <c r="AS348" s="293"/>
      <c r="AT348" s="293"/>
      <c r="AU348" s="167"/>
      <c r="AV348" s="167"/>
      <c r="AW348" s="167"/>
      <c r="AX348" s="167"/>
      <c r="AY348" s="167"/>
      <c r="AZ348" s="167"/>
      <c r="BA348" s="167"/>
      <c r="BB348" s="167"/>
      <c r="BC348" s="167"/>
      <c r="BD348" s="167"/>
      <c r="BE348" s="167"/>
      <c r="BF348" s="167"/>
      <c r="BG348" s="167"/>
      <c r="BH348" s="167"/>
      <c r="BI348" s="167"/>
    </row>
    <row r="349" ht="14.25" customHeight="1">
      <c r="M349" s="178"/>
      <c r="N349" s="178"/>
      <c r="O349" s="178"/>
      <c r="X349" s="292"/>
      <c r="Y349" s="293"/>
      <c r="Z349" s="293"/>
      <c r="AA349" s="293"/>
      <c r="AB349" s="293"/>
      <c r="AC349" s="293"/>
      <c r="AD349" s="293"/>
      <c r="AE349" s="293"/>
      <c r="AF349" s="293"/>
      <c r="AG349" s="293"/>
      <c r="AH349" s="293"/>
      <c r="AI349" s="293"/>
      <c r="AJ349" s="293"/>
      <c r="AK349" s="293"/>
      <c r="AL349" s="293"/>
      <c r="AM349" s="293"/>
      <c r="AN349" s="293"/>
      <c r="AO349" s="730"/>
      <c r="AP349" s="293"/>
      <c r="AQ349" s="293"/>
      <c r="AR349" s="293"/>
      <c r="AS349" s="293"/>
      <c r="AT349" s="293"/>
      <c r="AU349" s="167"/>
      <c r="AV349" s="167"/>
      <c r="AW349" s="167"/>
      <c r="AX349" s="167"/>
      <c r="AY349" s="167"/>
      <c r="AZ349" s="167"/>
      <c r="BA349" s="167"/>
      <c r="BB349" s="167"/>
      <c r="BC349" s="167"/>
      <c r="BD349" s="167"/>
      <c r="BE349" s="167"/>
      <c r="BF349" s="167"/>
      <c r="BG349" s="167"/>
      <c r="BH349" s="167"/>
      <c r="BI349" s="167"/>
    </row>
    <row r="350" ht="14.25" customHeight="1">
      <c r="M350" s="178"/>
      <c r="N350" s="178"/>
      <c r="O350" s="178"/>
      <c r="X350" s="292"/>
      <c r="Y350" s="293"/>
      <c r="Z350" s="293"/>
      <c r="AA350" s="293"/>
      <c r="AB350" s="293"/>
      <c r="AC350" s="293"/>
      <c r="AD350" s="293"/>
      <c r="AE350" s="293"/>
      <c r="AF350" s="293"/>
      <c r="AG350" s="293"/>
      <c r="AH350" s="293"/>
      <c r="AI350" s="293"/>
      <c r="AJ350" s="293"/>
      <c r="AK350" s="293"/>
      <c r="AL350" s="293"/>
      <c r="AM350" s="293"/>
      <c r="AN350" s="293"/>
      <c r="AO350" s="730"/>
      <c r="AP350" s="293"/>
      <c r="AQ350" s="293"/>
      <c r="AR350" s="293"/>
      <c r="AS350" s="293"/>
      <c r="AT350" s="293"/>
      <c r="AU350" s="167"/>
      <c r="AV350" s="167"/>
      <c r="AW350" s="167"/>
      <c r="AX350" s="167"/>
      <c r="AY350" s="167"/>
      <c r="AZ350" s="167"/>
      <c r="BA350" s="167"/>
      <c r="BB350" s="167"/>
      <c r="BC350" s="167"/>
      <c r="BD350" s="167"/>
      <c r="BE350" s="167"/>
      <c r="BF350" s="167"/>
      <c r="BG350" s="167"/>
      <c r="BH350" s="167"/>
      <c r="BI350" s="167"/>
    </row>
    <row r="351" ht="14.25" customHeight="1">
      <c r="M351" s="178"/>
      <c r="N351" s="178"/>
      <c r="O351" s="178"/>
      <c r="X351" s="292"/>
      <c r="Y351" s="293"/>
      <c r="Z351" s="293"/>
      <c r="AA351" s="293"/>
      <c r="AB351" s="293"/>
      <c r="AC351" s="293"/>
      <c r="AD351" s="293"/>
      <c r="AE351" s="293"/>
      <c r="AF351" s="293"/>
      <c r="AG351" s="293"/>
      <c r="AH351" s="293"/>
      <c r="AI351" s="293"/>
      <c r="AJ351" s="293"/>
      <c r="AK351" s="293"/>
      <c r="AL351" s="293"/>
      <c r="AM351" s="293"/>
      <c r="AN351" s="293"/>
      <c r="AO351" s="730"/>
      <c r="AP351" s="293"/>
      <c r="AQ351" s="293"/>
      <c r="AR351" s="293"/>
      <c r="AS351" s="293"/>
      <c r="AT351" s="293"/>
      <c r="AU351" s="167"/>
      <c r="AV351" s="167"/>
      <c r="AW351" s="167"/>
      <c r="AX351" s="167"/>
      <c r="AY351" s="167"/>
      <c r="AZ351" s="167"/>
      <c r="BA351" s="167"/>
      <c r="BB351" s="167"/>
      <c r="BC351" s="167"/>
      <c r="BD351" s="167"/>
      <c r="BE351" s="167"/>
      <c r="BF351" s="167"/>
      <c r="BG351" s="167"/>
      <c r="BH351" s="167"/>
      <c r="BI351" s="167"/>
    </row>
    <row r="352" ht="14.25" customHeight="1">
      <c r="M352" s="178"/>
      <c r="N352" s="178"/>
      <c r="O352" s="178"/>
      <c r="X352" s="292"/>
      <c r="Y352" s="293"/>
      <c r="Z352" s="293"/>
      <c r="AA352" s="293"/>
      <c r="AB352" s="293"/>
      <c r="AC352" s="293"/>
      <c r="AD352" s="293"/>
      <c r="AE352" s="293"/>
      <c r="AF352" s="293"/>
      <c r="AG352" s="293"/>
      <c r="AH352" s="293"/>
      <c r="AI352" s="293"/>
      <c r="AJ352" s="293"/>
      <c r="AK352" s="293"/>
      <c r="AL352" s="293"/>
      <c r="AM352" s="293"/>
      <c r="AN352" s="293"/>
      <c r="AO352" s="730"/>
      <c r="AP352" s="293"/>
      <c r="AQ352" s="293"/>
      <c r="AR352" s="293"/>
      <c r="AS352" s="293"/>
      <c r="AT352" s="293"/>
      <c r="AU352" s="167"/>
      <c r="AV352" s="167"/>
      <c r="AW352" s="167"/>
      <c r="AX352" s="167"/>
      <c r="AY352" s="167"/>
      <c r="AZ352" s="167"/>
      <c r="BA352" s="167"/>
      <c r="BB352" s="167"/>
      <c r="BC352" s="167"/>
      <c r="BD352" s="167"/>
      <c r="BE352" s="167"/>
      <c r="BF352" s="167"/>
      <c r="BG352" s="167"/>
      <c r="BH352" s="167"/>
      <c r="BI352" s="167"/>
    </row>
    <row r="353" ht="14.25" customHeight="1">
      <c r="M353" s="178"/>
      <c r="N353" s="178"/>
      <c r="O353" s="178"/>
      <c r="X353" s="292"/>
      <c r="Y353" s="293"/>
      <c r="Z353" s="293"/>
      <c r="AA353" s="293"/>
      <c r="AB353" s="293"/>
      <c r="AC353" s="293"/>
      <c r="AD353" s="293"/>
      <c r="AE353" s="293"/>
      <c r="AF353" s="293"/>
      <c r="AG353" s="293"/>
      <c r="AH353" s="293"/>
      <c r="AI353" s="293"/>
      <c r="AJ353" s="293"/>
      <c r="AK353" s="293"/>
      <c r="AL353" s="293"/>
      <c r="AM353" s="293"/>
      <c r="AN353" s="293"/>
      <c r="AO353" s="730"/>
      <c r="AP353" s="293"/>
      <c r="AQ353" s="293"/>
      <c r="AR353" s="293"/>
      <c r="AS353" s="293"/>
      <c r="AT353" s="293"/>
      <c r="AU353" s="167"/>
      <c r="AV353" s="167"/>
      <c r="AW353" s="167"/>
      <c r="AX353" s="167"/>
      <c r="AY353" s="167"/>
      <c r="AZ353" s="167"/>
      <c r="BA353" s="167"/>
      <c r="BB353" s="167"/>
      <c r="BC353" s="167"/>
      <c r="BD353" s="167"/>
      <c r="BE353" s="167"/>
      <c r="BF353" s="167"/>
      <c r="BG353" s="167"/>
      <c r="BH353" s="167"/>
      <c r="BI353" s="167"/>
    </row>
    <row r="354" ht="14.25" customHeight="1">
      <c r="M354" s="178"/>
      <c r="N354" s="178"/>
      <c r="O354" s="178"/>
      <c r="X354" s="292"/>
      <c r="Y354" s="293"/>
      <c r="Z354" s="293"/>
      <c r="AA354" s="293"/>
      <c r="AB354" s="293"/>
      <c r="AC354" s="293"/>
      <c r="AD354" s="293"/>
      <c r="AE354" s="293"/>
      <c r="AF354" s="293"/>
      <c r="AG354" s="293"/>
      <c r="AH354" s="293"/>
      <c r="AI354" s="293"/>
      <c r="AJ354" s="293"/>
      <c r="AK354" s="293"/>
      <c r="AL354" s="293"/>
      <c r="AM354" s="293"/>
      <c r="AN354" s="293"/>
      <c r="AO354" s="730"/>
      <c r="AP354" s="293"/>
      <c r="AQ354" s="293"/>
      <c r="AR354" s="293"/>
      <c r="AS354" s="293"/>
      <c r="AT354" s="293"/>
      <c r="AU354" s="167"/>
      <c r="AV354" s="167"/>
      <c r="AW354" s="167"/>
      <c r="AX354" s="167"/>
      <c r="AY354" s="167"/>
      <c r="AZ354" s="167"/>
      <c r="BA354" s="167"/>
      <c r="BB354" s="167"/>
      <c r="BC354" s="167"/>
      <c r="BD354" s="167"/>
      <c r="BE354" s="167"/>
      <c r="BF354" s="167"/>
      <c r="BG354" s="167"/>
      <c r="BH354" s="167"/>
      <c r="BI354" s="167"/>
    </row>
    <row r="355" ht="14.25" customHeight="1">
      <c r="M355" s="178"/>
      <c r="N355" s="178"/>
      <c r="O355" s="178"/>
      <c r="X355" s="292"/>
      <c r="Y355" s="293"/>
      <c r="Z355" s="293"/>
      <c r="AA355" s="293"/>
      <c r="AB355" s="293"/>
      <c r="AC355" s="293"/>
      <c r="AD355" s="293"/>
      <c r="AE355" s="293"/>
      <c r="AF355" s="293"/>
      <c r="AG355" s="293"/>
      <c r="AH355" s="293"/>
      <c r="AI355" s="293"/>
      <c r="AJ355" s="293"/>
      <c r="AK355" s="293"/>
      <c r="AL355" s="293"/>
      <c r="AM355" s="293"/>
      <c r="AN355" s="293"/>
      <c r="AO355" s="730"/>
      <c r="AP355" s="293"/>
      <c r="AQ355" s="293"/>
      <c r="AR355" s="293"/>
      <c r="AS355" s="293"/>
      <c r="AT355" s="293"/>
      <c r="AU355" s="167"/>
      <c r="AV355" s="167"/>
      <c r="AW355" s="167"/>
      <c r="AX355" s="167"/>
      <c r="AY355" s="167"/>
      <c r="AZ355" s="167"/>
      <c r="BA355" s="167"/>
      <c r="BB355" s="167"/>
      <c r="BC355" s="167"/>
      <c r="BD355" s="167"/>
      <c r="BE355" s="167"/>
      <c r="BF355" s="167"/>
      <c r="BG355" s="167"/>
      <c r="BH355" s="167"/>
      <c r="BI355" s="167"/>
    </row>
    <row r="356" ht="14.25" customHeight="1">
      <c r="M356" s="178"/>
      <c r="N356" s="178"/>
      <c r="O356" s="178"/>
      <c r="X356" s="292"/>
      <c r="Y356" s="293"/>
      <c r="Z356" s="293"/>
      <c r="AA356" s="293"/>
      <c r="AB356" s="293"/>
      <c r="AC356" s="293"/>
      <c r="AD356" s="293"/>
      <c r="AE356" s="293"/>
      <c r="AF356" s="293"/>
      <c r="AG356" s="293"/>
      <c r="AH356" s="293"/>
      <c r="AI356" s="293"/>
      <c r="AJ356" s="293"/>
      <c r="AK356" s="293"/>
      <c r="AL356" s="293"/>
      <c r="AM356" s="293"/>
      <c r="AN356" s="293"/>
      <c r="AO356" s="730"/>
      <c r="AP356" s="293"/>
      <c r="AQ356" s="293"/>
      <c r="AR356" s="293"/>
      <c r="AS356" s="293"/>
      <c r="AT356" s="293"/>
      <c r="AU356" s="167"/>
      <c r="AV356" s="167"/>
      <c r="AW356" s="167"/>
      <c r="AX356" s="167"/>
      <c r="AY356" s="167"/>
      <c r="AZ356" s="167"/>
      <c r="BA356" s="167"/>
      <c r="BB356" s="167"/>
      <c r="BC356" s="167"/>
      <c r="BD356" s="167"/>
      <c r="BE356" s="167"/>
      <c r="BF356" s="167"/>
      <c r="BG356" s="167"/>
      <c r="BH356" s="167"/>
      <c r="BI356" s="167"/>
    </row>
    <row r="357" ht="14.25" customHeight="1">
      <c r="M357" s="178"/>
      <c r="N357" s="178"/>
      <c r="O357" s="178"/>
      <c r="X357" s="292"/>
      <c r="Y357" s="293"/>
      <c r="Z357" s="293"/>
      <c r="AA357" s="293"/>
      <c r="AB357" s="293"/>
      <c r="AC357" s="293"/>
      <c r="AD357" s="293"/>
      <c r="AE357" s="293"/>
      <c r="AF357" s="293"/>
      <c r="AG357" s="293"/>
      <c r="AH357" s="293"/>
      <c r="AI357" s="293"/>
      <c r="AJ357" s="293"/>
      <c r="AK357" s="293"/>
      <c r="AL357" s="293"/>
      <c r="AM357" s="293"/>
      <c r="AN357" s="293"/>
      <c r="AO357" s="730"/>
      <c r="AP357" s="293"/>
      <c r="AQ357" s="293"/>
      <c r="AR357" s="293"/>
      <c r="AS357" s="293"/>
      <c r="AT357" s="293"/>
      <c r="AU357" s="167"/>
      <c r="AV357" s="167"/>
      <c r="AW357" s="167"/>
      <c r="AX357" s="167"/>
      <c r="AY357" s="167"/>
      <c r="AZ357" s="167"/>
      <c r="BA357" s="167"/>
      <c r="BB357" s="167"/>
      <c r="BC357" s="167"/>
      <c r="BD357" s="167"/>
      <c r="BE357" s="167"/>
      <c r="BF357" s="167"/>
      <c r="BG357" s="167"/>
      <c r="BH357" s="167"/>
      <c r="BI357" s="167"/>
    </row>
    <row r="358" ht="14.25" customHeight="1">
      <c r="M358" s="178"/>
      <c r="N358" s="178"/>
      <c r="O358" s="178"/>
      <c r="X358" s="292"/>
      <c r="Y358" s="293"/>
      <c r="Z358" s="293"/>
      <c r="AA358" s="293"/>
      <c r="AB358" s="293"/>
      <c r="AC358" s="293"/>
      <c r="AD358" s="293"/>
      <c r="AE358" s="293"/>
      <c r="AF358" s="293"/>
      <c r="AG358" s="293"/>
      <c r="AH358" s="293"/>
      <c r="AI358" s="293"/>
      <c r="AJ358" s="293"/>
      <c r="AK358" s="293"/>
      <c r="AL358" s="293"/>
      <c r="AM358" s="293"/>
      <c r="AN358" s="293"/>
      <c r="AO358" s="730"/>
      <c r="AP358" s="293"/>
      <c r="AQ358" s="293"/>
      <c r="AR358" s="293"/>
      <c r="AS358" s="293"/>
      <c r="AT358" s="293"/>
      <c r="AU358" s="167"/>
      <c r="AV358" s="167"/>
      <c r="AW358" s="167"/>
      <c r="AX358" s="167"/>
      <c r="AY358" s="167"/>
      <c r="AZ358" s="167"/>
      <c r="BA358" s="167"/>
      <c r="BB358" s="167"/>
      <c r="BC358" s="167"/>
      <c r="BD358" s="167"/>
      <c r="BE358" s="167"/>
      <c r="BF358" s="167"/>
      <c r="BG358" s="167"/>
      <c r="BH358" s="167"/>
      <c r="BI358" s="167"/>
    </row>
    <row r="359" ht="14.25" customHeight="1">
      <c r="M359" s="178"/>
      <c r="N359" s="178"/>
      <c r="O359" s="178"/>
      <c r="X359" s="292"/>
      <c r="Y359" s="293"/>
      <c r="Z359" s="293"/>
      <c r="AA359" s="293"/>
      <c r="AB359" s="293"/>
      <c r="AC359" s="293"/>
      <c r="AD359" s="293"/>
      <c r="AE359" s="293"/>
      <c r="AF359" s="293"/>
      <c r="AG359" s="293"/>
      <c r="AH359" s="293"/>
      <c r="AI359" s="293"/>
      <c r="AJ359" s="293"/>
      <c r="AK359" s="293"/>
      <c r="AL359" s="293"/>
      <c r="AM359" s="293"/>
      <c r="AN359" s="293"/>
      <c r="AO359" s="730"/>
      <c r="AP359" s="293"/>
      <c r="AQ359" s="293"/>
      <c r="AR359" s="293"/>
      <c r="AS359" s="293"/>
      <c r="AT359" s="293"/>
      <c r="AU359" s="167"/>
      <c r="AV359" s="167"/>
      <c r="AW359" s="167"/>
      <c r="AX359" s="167"/>
      <c r="AY359" s="167"/>
      <c r="AZ359" s="167"/>
      <c r="BA359" s="167"/>
      <c r="BB359" s="167"/>
      <c r="BC359" s="167"/>
      <c r="BD359" s="167"/>
      <c r="BE359" s="167"/>
      <c r="BF359" s="167"/>
      <c r="BG359" s="167"/>
      <c r="BH359" s="167"/>
      <c r="BI359" s="167"/>
    </row>
    <row r="360" ht="14.25" customHeight="1">
      <c r="M360" s="178"/>
      <c r="N360" s="178"/>
      <c r="O360" s="178"/>
      <c r="X360" s="292"/>
      <c r="Y360" s="293"/>
      <c r="Z360" s="293"/>
      <c r="AA360" s="293"/>
      <c r="AB360" s="293"/>
      <c r="AC360" s="293"/>
      <c r="AD360" s="293"/>
      <c r="AE360" s="293"/>
      <c r="AF360" s="293"/>
      <c r="AG360" s="293"/>
      <c r="AH360" s="293"/>
      <c r="AI360" s="293"/>
      <c r="AJ360" s="293"/>
      <c r="AK360" s="293"/>
      <c r="AL360" s="293"/>
      <c r="AM360" s="293"/>
      <c r="AN360" s="293"/>
      <c r="AO360" s="730"/>
      <c r="AP360" s="293"/>
      <c r="AQ360" s="293"/>
      <c r="AR360" s="293"/>
      <c r="AS360" s="293"/>
      <c r="AT360" s="293"/>
      <c r="AU360" s="167"/>
      <c r="AV360" s="167"/>
      <c r="AW360" s="167"/>
      <c r="AX360" s="167"/>
      <c r="AY360" s="167"/>
      <c r="AZ360" s="167"/>
      <c r="BA360" s="167"/>
      <c r="BB360" s="167"/>
      <c r="BC360" s="167"/>
      <c r="BD360" s="167"/>
      <c r="BE360" s="167"/>
      <c r="BF360" s="167"/>
      <c r="BG360" s="167"/>
      <c r="BH360" s="167"/>
      <c r="BI360" s="167"/>
    </row>
    <row r="361" ht="14.25" customHeight="1">
      <c r="M361" s="178"/>
      <c r="N361" s="178"/>
      <c r="O361" s="178"/>
      <c r="X361" s="292"/>
      <c r="Y361" s="293"/>
      <c r="Z361" s="293"/>
      <c r="AA361" s="293"/>
      <c r="AB361" s="293"/>
      <c r="AC361" s="293"/>
      <c r="AD361" s="293"/>
      <c r="AE361" s="293"/>
      <c r="AF361" s="293"/>
      <c r="AG361" s="293"/>
      <c r="AH361" s="293"/>
      <c r="AI361" s="293"/>
      <c r="AJ361" s="293"/>
      <c r="AK361" s="293"/>
      <c r="AL361" s="293"/>
      <c r="AM361" s="293"/>
      <c r="AN361" s="293"/>
      <c r="AO361" s="730"/>
      <c r="AP361" s="293"/>
      <c r="AQ361" s="293"/>
      <c r="AR361" s="293"/>
      <c r="AS361" s="293"/>
      <c r="AT361" s="293"/>
      <c r="AU361" s="167"/>
      <c r="AV361" s="167"/>
      <c r="AW361" s="167"/>
      <c r="AX361" s="167"/>
      <c r="AY361" s="167"/>
      <c r="AZ361" s="167"/>
      <c r="BA361" s="167"/>
      <c r="BB361" s="167"/>
      <c r="BC361" s="167"/>
      <c r="BD361" s="167"/>
      <c r="BE361" s="167"/>
      <c r="BF361" s="167"/>
      <c r="BG361" s="167"/>
      <c r="BH361" s="167"/>
      <c r="BI361" s="167"/>
    </row>
    <row r="362" ht="14.25" customHeight="1">
      <c r="M362" s="178"/>
      <c r="N362" s="178"/>
      <c r="O362" s="178"/>
      <c r="X362" s="292"/>
      <c r="Y362" s="293"/>
      <c r="Z362" s="293"/>
      <c r="AA362" s="293"/>
      <c r="AB362" s="293"/>
      <c r="AC362" s="293"/>
      <c r="AD362" s="293"/>
      <c r="AE362" s="293"/>
      <c r="AF362" s="293"/>
      <c r="AG362" s="293"/>
      <c r="AH362" s="293"/>
      <c r="AI362" s="293"/>
      <c r="AJ362" s="293"/>
      <c r="AK362" s="293"/>
      <c r="AL362" s="293"/>
      <c r="AM362" s="293"/>
      <c r="AN362" s="293"/>
      <c r="AO362" s="730"/>
      <c r="AP362" s="293"/>
      <c r="AQ362" s="293"/>
      <c r="AR362" s="293"/>
      <c r="AS362" s="293"/>
      <c r="AT362" s="293"/>
      <c r="AU362" s="167"/>
      <c r="AV362" s="167"/>
      <c r="AW362" s="167"/>
      <c r="AX362" s="167"/>
      <c r="AY362" s="167"/>
      <c r="AZ362" s="167"/>
      <c r="BA362" s="167"/>
      <c r="BB362" s="167"/>
      <c r="BC362" s="167"/>
      <c r="BD362" s="167"/>
      <c r="BE362" s="167"/>
      <c r="BF362" s="167"/>
      <c r="BG362" s="167"/>
      <c r="BH362" s="167"/>
      <c r="BI362" s="167"/>
    </row>
    <row r="363" ht="14.25" customHeight="1">
      <c r="M363" s="178"/>
      <c r="N363" s="178"/>
      <c r="O363" s="178"/>
      <c r="X363" s="292"/>
      <c r="Y363" s="293"/>
      <c r="Z363" s="293"/>
      <c r="AA363" s="293"/>
      <c r="AB363" s="293"/>
      <c r="AC363" s="293"/>
      <c r="AD363" s="293"/>
      <c r="AE363" s="293"/>
      <c r="AF363" s="293"/>
      <c r="AG363" s="293"/>
      <c r="AH363" s="293"/>
      <c r="AI363" s="293"/>
      <c r="AJ363" s="293"/>
      <c r="AK363" s="293"/>
      <c r="AL363" s="293"/>
      <c r="AM363" s="293"/>
      <c r="AN363" s="293"/>
      <c r="AO363" s="730"/>
      <c r="AP363" s="293"/>
      <c r="AQ363" s="293"/>
      <c r="AR363" s="293"/>
      <c r="AS363" s="293"/>
      <c r="AT363" s="293"/>
      <c r="AU363" s="167"/>
      <c r="AV363" s="167"/>
      <c r="AW363" s="167"/>
      <c r="AX363" s="167"/>
      <c r="AY363" s="167"/>
      <c r="AZ363" s="167"/>
      <c r="BA363" s="167"/>
      <c r="BB363" s="167"/>
      <c r="BC363" s="167"/>
      <c r="BD363" s="167"/>
      <c r="BE363" s="167"/>
      <c r="BF363" s="167"/>
      <c r="BG363" s="167"/>
      <c r="BH363" s="167"/>
      <c r="BI363" s="167"/>
    </row>
    <row r="364" ht="14.25" customHeight="1">
      <c r="M364" s="178"/>
      <c r="N364" s="178"/>
      <c r="O364" s="178"/>
      <c r="X364" s="292"/>
      <c r="Y364" s="293"/>
      <c r="Z364" s="293"/>
      <c r="AA364" s="293"/>
      <c r="AB364" s="293"/>
      <c r="AC364" s="293"/>
      <c r="AD364" s="293"/>
      <c r="AE364" s="293"/>
      <c r="AF364" s="293"/>
      <c r="AG364" s="293"/>
      <c r="AH364" s="293"/>
      <c r="AI364" s="293"/>
      <c r="AJ364" s="293"/>
      <c r="AK364" s="293"/>
      <c r="AL364" s="293"/>
      <c r="AM364" s="293"/>
      <c r="AN364" s="293"/>
      <c r="AO364" s="730"/>
      <c r="AP364" s="293"/>
      <c r="AQ364" s="293"/>
      <c r="AR364" s="293"/>
      <c r="AS364" s="293"/>
      <c r="AT364" s="293"/>
      <c r="AU364" s="167"/>
      <c r="AV364" s="167"/>
      <c r="AW364" s="167"/>
      <c r="AX364" s="167"/>
      <c r="AY364" s="167"/>
      <c r="AZ364" s="167"/>
      <c r="BA364" s="167"/>
      <c r="BB364" s="167"/>
      <c r="BC364" s="167"/>
      <c r="BD364" s="167"/>
      <c r="BE364" s="167"/>
      <c r="BF364" s="167"/>
      <c r="BG364" s="167"/>
      <c r="BH364" s="167"/>
      <c r="BI364" s="167"/>
    </row>
    <row r="365" ht="14.25" customHeight="1">
      <c r="M365" s="178"/>
      <c r="N365" s="178"/>
      <c r="O365" s="178"/>
      <c r="X365" s="292"/>
      <c r="Y365" s="293"/>
      <c r="Z365" s="293"/>
      <c r="AA365" s="293"/>
      <c r="AB365" s="293"/>
      <c r="AC365" s="293"/>
      <c r="AD365" s="293"/>
      <c r="AE365" s="293"/>
      <c r="AF365" s="293"/>
      <c r="AG365" s="293"/>
      <c r="AH365" s="293"/>
      <c r="AI365" s="293"/>
      <c r="AJ365" s="293"/>
      <c r="AK365" s="293"/>
      <c r="AL365" s="293"/>
      <c r="AM365" s="293"/>
      <c r="AN365" s="293"/>
      <c r="AO365" s="730"/>
      <c r="AP365" s="293"/>
      <c r="AQ365" s="293"/>
      <c r="AR365" s="293"/>
      <c r="AS365" s="293"/>
      <c r="AT365" s="293"/>
      <c r="AU365" s="167"/>
      <c r="AV365" s="167"/>
      <c r="AW365" s="167"/>
      <c r="AX365" s="167"/>
      <c r="AY365" s="167"/>
      <c r="AZ365" s="167"/>
      <c r="BA365" s="167"/>
      <c r="BB365" s="167"/>
      <c r="BC365" s="167"/>
      <c r="BD365" s="167"/>
      <c r="BE365" s="167"/>
      <c r="BF365" s="167"/>
      <c r="BG365" s="167"/>
      <c r="BH365" s="167"/>
      <c r="BI365" s="167"/>
    </row>
    <row r="366" ht="14.25" customHeight="1">
      <c r="M366" s="178"/>
      <c r="N366" s="178"/>
      <c r="O366" s="178"/>
      <c r="X366" s="292"/>
      <c r="Y366" s="293"/>
      <c r="Z366" s="293"/>
      <c r="AA366" s="293"/>
      <c r="AB366" s="293"/>
      <c r="AC366" s="293"/>
      <c r="AD366" s="293"/>
      <c r="AE366" s="293"/>
      <c r="AF366" s="293"/>
      <c r="AG366" s="293"/>
      <c r="AH366" s="293"/>
      <c r="AI366" s="293"/>
      <c r="AJ366" s="293"/>
      <c r="AK366" s="293"/>
      <c r="AL366" s="293"/>
      <c r="AM366" s="293"/>
      <c r="AN366" s="293"/>
      <c r="AO366" s="730"/>
      <c r="AP366" s="293"/>
      <c r="AQ366" s="293"/>
      <c r="AR366" s="293"/>
      <c r="AS366" s="293"/>
      <c r="AT366" s="293"/>
      <c r="AU366" s="167"/>
      <c r="AV366" s="167"/>
      <c r="AW366" s="167"/>
      <c r="AX366" s="167"/>
      <c r="AY366" s="167"/>
      <c r="AZ366" s="167"/>
      <c r="BA366" s="167"/>
      <c r="BB366" s="167"/>
      <c r="BC366" s="167"/>
      <c r="BD366" s="167"/>
      <c r="BE366" s="167"/>
      <c r="BF366" s="167"/>
      <c r="BG366" s="167"/>
      <c r="BH366" s="167"/>
      <c r="BI366" s="167"/>
    </row>
    <row r="367" ht="14.25" customHeight="1">
      <c r="M367" s="178"/>
      <c r="N367" s="178"/>
      <c r="O367" s="178"/>
      <c r="X367" s="292"/>
      <c r="Y367" s="293"/>
      <c r="Z367" s="293"/>
      <c r="AA367" s="293"/>
      <c r="AB367" s="293"/>
      <c r="AC367" s="293"/>
      <c r="AD367" s="293"/>
      <c r="AE367" s="293"/>
      <c r="AF367" s="293"/>
      <c r="AG367" s="293"/>
      <c r="AH367" s="293"/>
      <c r="AI367" s="293"/>
      <c r="AJ367" s="293"/>
      <c r="AK367" s="293"/>
      <c r="AL367" s="293"/>
      <c r="AM367" s="293"/>
      <c r="AN367" s="293"/>
      <c r="AO367" s="730"/>
      <c r="AP367" s="293"/>
      <c r="AQ367" s="293"/>
      <c r="AR367" s="293"/>
      <c r="AS367" s="293"/>
      <c r="AT367" s="293"/>
      <c r="AU367" s="167"/>
      <c r="AV367" s="167"/>
      <c r="AW367" s="167"/>
      <c r="AX367" s="167"/>
      <c r="AY367" s="167"/>
      <c r="AZ367" s="167"/>
      <c r="BA367" s="167"/>
      <c r="BB367" s="167"/>
      <c r="BC367" s="167"/>
      <c r="BD367" s="167"/>
      <c r="BE367" s="167"/>
      <c r="BF367" s="167"/>
      <c r="BG367" s="167"/>
      <c r="BH367" s="167"/>
      <c r="BI367" s="167"/>
    </row>
    <row r="368" ht="14.25" customHeight="1">
      <c r="M368" s="178"/>
      <c r="N368" s="178"/>
      <c r="O368" s="178"/>
      <c r="X368" s="292"/>
      <c r="Y368" s="293"/>
      <c r="Z368" s="293"/>
      <c r="AA368" s="293"/>
      <c r="AB368" s="293"/>
      <c r="AC368" s="293"/>
      <c r="AD368" s="293"/>
      <c r="AE368" s="293"/>
      <c r="AF368" s="293"/>
      <c r="AG368" s="293"/>
      <c r="AH368" s="293"/>
      <c r="AI368" s="293"/>
      <c r="AJ368" s="293"/>
      <c r="AK368" s="293"/>
      <c r="AL368" s="293"/>
      <c r="AM368" s="293"/>
      <c r="AN368" s="293"/>
      <c r="AO368" s="730"/>
      <c r="AP368" s="293"/>
      <c r="AQ368" s="293"/>
      <c r="AR368" s="293"/>
      <c r="AS368" s="293"/>
      <c r="AT368" s="293"/>
      <c r="AU368" s="167"/>
      <c r="AV368" s="167"/>
      <c r="AW368" s="167"/>
      <c r="AX368" s="167"/>
      <c r="AY368" s="167"/>
      <c r="AZ368" s="167"/>
      <c r="BA368" s="167"/>
      <c r="BB368" s="167"/>
      <c r="BC368" s="167"/>
      <c r="BD368" s="167"/>
      <c r="BE368" s="167"/>
      <c r="BF368" s="167"/>
      <c r="BG368" s="167"/>
      <c r="BH368" s="167"/>
      <c r="BI368" s="167"/>
    </row>
    <row r="369" ht="14.25" customHeight="1">
      <c r="M369" s="178"/>
      <c r="N369" s="178"/>
      <c r="O369" s="178"/>
      <c r="X369" s="292"/>
      <c r="Y369" s="293"/>
      <c r="Z369" s="293"/>
      <c r="AA369" s="293"/>
      <c r="AB369" s="293"/>
      <c r="AC369" s="293"/>
      <c r="AD369" s="293"/>
      <c r="AE369" s="293"/>
      <c r="AF369" s="293"/>
      <c r="AG369" s="293"/>
      <c r="AH369" s="293"/>
      <c r="AI369" s="293"/>
      <c r="AJ369" s="293"/>
      <c r="AK369" s="293"/>
      <c r="AL369" s="293"/>
      <c r="AM369" s="293"/>
      <c r="AN369" s="293"/>
      <c r="AO369" s="730"/>
      <c r="AP369" s="293"/>
      <c r="AQ369" s="293"/>
      <c r="AR369" s="293"/>
      <c r="AS369" s="293"/>
      <c r="AT369" s="293"/>
      <c r="AU369" s="167"/>
      <c r="AV369" s="167"/>
      <c r="AW369" s="167"/>
      <c r="AX369" s="167"/>
      <c r="AY369" s="167"/>
      <c r="AZ369" s="167"/>
      <c r="BA369" s="167"/>
      <c r="BB369" s="167"/>
      <c r="BC369" s="167"/>
      <c r="BD369" s="167"/>
      <c r="BE369" s="167"/>
      <c r="BF369" s="167"/>
      <c r="BG369" s="167"/>
      <c r="BH369" s="167"/>
      <c r="BI369" s="167"/>
    </row>
    <row r="370" ht="14.25" customHeight="1">
      <c r="M370" s="178"/>
      <c r="N370" s="178"/>
      <c r="O370" s="178"/>
      <c r="X370" s="292"/>
      <c r="Y370" s="293"/>
      <c r="Z370" s="293"/>
      <c r="AA370" s="293"/>
      <c r="AB370" s="293"/>
      <c r="AC370" s="293"/>
      <c r="AD370" s="293"/>
      <c r="AE370" s="293"/>
      <c r="AF370" s="293"/>
      <c r="AG370" s="293"/>
      <c r="AH370" s="293"/>
      <c r="AI370" s="293"/>
      <c r="AJ370" s="293"/>
      <c r="AK370" s="293"/>
      <c r="AL370" s="293"/>
      <c r="AM370" s="293"/>
      <c r="AN370" s="293"/>
      <c r="AO370" s="730"/>
      <c r="AP370" s="293"/>
      <c r="AQ370" s="293"/>
      <c r="AR370" s="293"/>
      <c r="AS370" s="293"/>
      <c r="AT370" s="293"/>
      <c r="AU370" s="167"/>
      <c r="AV370" s="167"/>
      <c r="AW370" s="167"/>
      <c r="AX370" s="167"/>
      <c r="AY370" s="167"/>
      <c r="AZ370" s="167"/>
      <c r="BA370" s="167"/>
      <c r="BB370" s="167"/>
      <c r="BC370" s="167"/>
      <c r="BD370" s="167"/>
      <c r="BE370" s="167"/>
      <c r="BF370" s="167"/>
      <c r="BG370" s="167"/>
      <c r="BH370" s="167"/>
      <c r="BI370" s="167"/>
    </row>
    <row r="371" ht="14.25" customHeight="1">
      <c r="M371" s="178"/>
      <c r="N371" s="178"/>
      <c r="O371" s="178"/>
      <c r="X371" s="292"/>
      <c r="Y371" s="293"/>
      <c r="Z371" s="293"/>
      <c r="AA371" s="293"/>
      <c r="AB371" s="293"/>
      <c r="AC371" s="293"/>
      <c r="AD371" s="293"/>
      <c r="AE371" s="293"/>
      <c r="AF371" s="293"/>
      <c r="AG371" s="293"/>
      <c r="AH371" s="293"/>
      <c r="AI371" s="293"/>
      <c r="AJ371" s="293"/>
      <c r="AK371" s="293"/>
      <c r="AL371" s="293"/>
      <c r="AM371" s="293"/>
      <c r="AN371" s="293"/>
      <c r="AO371" s="730"/>
      <c r="AP371" s="293"/>
      <c r="AQ371" s="293"/>
      <c r="AR371" s="293"/>
      <c r="AS371" s="293"/>
      <c r="AT371" s="293"/>
      <c r="AU371" s="167"/>
      <c r="AV371" s="167"/>
      <c r="AW371" s="167"/>
      <c r="AX371" s="167"/>
      <c r="AY371" s="167"/>
      <c r="AZ371" s="167"/>
      <c r="BA371" s="167"/>
      <c r="BB371" s="167"/>
      <c r="BC371" s="167"/>
      <c r="BD371" s="167"/>
      <c r="BE371" s="167"/>
      <c r="BF371" s="167"/>
      <c r="BG371" s="167"/>
      <c r="BH371" s="167"/>
      <c r="BI371" s="167"/>
    </row>
    <row r="372" ht="14.25" customHeight="1">
      <c r="M372" s="178"/>
      <c r="N372" s="178"/>
      <c r="O372" s="178"/>
      <c r="X372" s="292"/>
      <c r="Y372" s="293"/>
      <c r="Z372" s="293"/>
      <c r="AA372" s="293"/>
      <c r="AB372" s="293"/>
      <c r="AC372" s="293"/>
      <c r="AD372" s="293"/>
      <c r="AE372" s="293"/>
      <c r="AF372" s="293"/>
      <c r="AG372" s="293"/>
      <c r="AH372" s="293"/>
      <c r="AI372" s="293"/>
      <c r="AJ372" s="293"/>
      <c r="AK372" s="293"/>
      <c r="AL372" s="293"/>
      <c r="AM372" s="293"/>
      <c r="AN372" s="293"/>
      <c r="AO372" s="730"/>
      <c r="AP372" s="293"/>
      <c r="AQ372" s="293"/>
      <c r="AR372" s="293"/>
      <c r="AS372" s="293"/>
      <c r="AT372" s="293"/>
      <c r="AU372" s="167"/>
      <c r="AV372" s="167"/>
      <c r="AW372" s="167"/>
      <c r="AX372" s="167"/>
      <c r="AY372" s="167"/>
      <c r="AZ372" s="167"/>
      <c r="BA372" s="167"/>
      <c r="BB372" s="167"/>
      <c r="BC372" s="167"/>
      <c r="BD372" s="167"/>
      <c r="BE372" s="167"/>
      <c r="BF372" s="167"/>
      <c r="BG372" s="167"/>
      <c r="BH372" s="167"/>
      <c r="BI372" s="167"/>
    </row>
    <row r="373" ht="14.25" customHeight="1">
      <c r="M373" s="178"/>
      <c r="N373" s="178"/>
      <c r="O373" s="178"/>
      <c r="X373" s="292"/>
      <c r="Y373" s="293"/>
      <c r="Z373" s="293"/>
      <c r="AA373" s="293"/>
      <c r="AB373" s="293"/>
      <c r="AC373" s="293"/>
      <c r="AD373" s="293"/>
      <c r="AE373" s="293"/>
      <c r="AF373" s="293"/>
      <c r="AG373" s="293"/>
      <c r="AH373" s="293"/>
      <c r="AI373" s="293"/>
      <c r="AJ373" s="293"/>
      <c r="AK373" s="293"/>
      <c r="AL373" s="293"/>
      <c r="AM373" s="293"/>
      <c r="AN373" s="293"/>
      <c r="AO373" s="730"/>
      <c r="AP373" s="293"/>
      <c r="AQ373" s="293"/>
      <c r="AR373" s="293"/>
      <c r="AS373" s="293"/>
      <c r="AT373" s="293"/>
      <c r="AU373" s="167"/>
      <c r="AV373" s="167"/>
      <c r="AW373" s="167"/>
      <c r="AX373" s="167"/>
      <c r="AY373" s="167"/>
      <c r="AZ373" s="167"/>
      <c r="BA373" s="167"/>
      <c r="BB373" s="167"/>
      <c r="BC373" s="167"/>
      <c r="BD373" s="167"/>
      <c r="BE373" s="167"/>
      <c r="BF373" s="167"/>
      <c r="BG373" s="167"/>
      <c r="BH373" s="167"/>
      <c r="BI373" s="167"/>
    </row>
    <row r="374" ht="14.25" customHeight="1">
      <c r="M374" s="178"/>
      <c r="N374" s="178"/>
      <c r="O374" s="178"/>
      <c r="X374" s="292"/>
      <c r="Y374" s="293"/>
      <c r="Z374" s="293"/>
      <c r="AA374" s="293"/>
      <c r="AB374" s="293"/>
      <c r="AC374" s="293"/>
      <c r="AD374" s="293"/>
      <c r="AE374" s="293"/>
      <c r="AF374" s="293"/>
      <c r="AG374" s="293"/>
      <c r="AH374" s="293"/>
      <c r="AI374" s="293"/>
      <c r="AJ374" s="293"/>
      <c r="AK374" s="293"/>
      <c r="AL374" s="293"/>
      <c r="AM374" s="293"/>
      <c r="AN374" s="293"/>
      <c r="AO374" s="730"/>
      <c r="AP374" s="293"/>
      <c r="AQ374" s="293"/>
      <c r="AR374" s="293"/>
      <c r="AS374" s="293"/>
      <c r="AT374" s="293"/>
      <c r="AU374" s="167"/>
      <c r="AV374" s="167"/>
      <c r="AW374" s="167"/>
      <c r="AX374" s="167"/>
      <c r="AY374" s="167"/>
      <c r="AZ374" s="167"/>
      <c r="BA374" s="167"/>
      <c r="BB374" s="167"/>
      <c r="BC374" s="167"/>
      <c r="BD374" s="167"/>
      <c r="BE374" s="167"/>
      <c r="BF374" s="167"/>
      <c r="BG374" s="167"/>
      <c r="BH374" s="167"/>
      <c r="BI374" s="167"/>
    </row>
    <row r="375" ht="14.25" customHeight="1">
      <c r="M375" s="178"/>
      <c r="N375" s="178"/>
      <c r="O375" s="178"/>
      <c r="X375" s="292"/>
      <c r="Y375" s="293"/>
      <c r="Z375" s="293"/>
      <c r="AA375" s="293"/>
      <c r="AB375" s="293"/>
      <c r="AC375" s="293"/>
      <c r="AD375" s="293"/>
      <c r="AE375" s="293"/>
      <c r="AF375" s="293"/>
      <c r="AG375" s="293"/>
      <c r="AH375" s="293"/>
      <c r="AI375" s="293"/>
      <c r="AJ375" s="293"/>
      <c r="AK375" s="293"/>
      <c r="AL375" s="293"/>
      <c r="AM375" s="293"/>
      <c r="AN375" s="293"/>
      <c r="AO375" s="730"/>
      <c r="AP375" s="293"/>
      <c r="AQ375" s="293"/>
      <c r="AR375" s="293"/>
      <c r="AS375" s="293"/>
      <c r="AT375" s="293"/>
      <c r="AU375" s="167"/>
      <c r="AV375" s="167"/>
      <c r="AW375" s="167"/>
      <c r="AX375" s="167"/>
      <c r="AY375" s="167"/>
      <c r="AZ375" s="167"/>
      <c r="BA375" s="167"/>
      <c r="BB375" s="167"/>
      <c r="BC375" s="167"/>
      <c r="BD375" s="167"/>
      <c r="BE375" s="167"/>
      <c r="BF375" s="167"/>
      <c r="BG375" s="167"/>
      <c r="BH375" s="167"/>
      <c r="BI375" s="167"/>
    </row>
    <row r="376" ht="14.25" customHeight="1">
      <c r="M376" s="178"/>
      <c r="N376" s="178"/>
      <c r="O376" s="178"/>
      <c r="X376" s="292"/>
      <c r="Y376" s="293"/>
      <c r="Z376" s="293"/>
      <c r="AA376" s="293"/>
      <c r="AB376" s="293"/>
      <c r="AC376" s="293"/>
      <c r="AD376" s="293"/>
      <c r="AE376" s="293"/>
      <c r="AF376" s="293"/>
      <c r="AG376" s="293"/>
      <c r="AH376" s="293"/>
      <c r="AI376" s="293"/>
      <c r="AJ376" s="293"/>
      <c r="AK376" s="293"/>
      <c r="AL376" s="293"/>
      <c r="AM376" s="293"/>
      <c r="AN376" s="293"/>
      <c r="AO376" s="730"/>
      <c r="AP376" s="293"/>
      <c r="AQ376" s="293"/>
      <c r="AR376" s="293"/>
      <c r="AS376" s="293"/>
      <c r="AT376" s="293"/>
      <c r="AU376" s="167"/>
      <c r="AV376" s="167"/>
      <c r="AW376" s="167"/>
      <c r="AX376" s="167"/>
      <c r="AY376" s="167"/>
      <c r="AZ376" s="167"/>
      <c r="BA376" s="167"/>
      <c r="BB376" s="167"/>
      <c r="BC376" s="167"/>
      <c r="BD376" s="167"/>
      <c r="BE376" s="167"/>
      <c r="BF376" s="167"/>
      <c r="BG376" s="167"/>
      <c r="BH376" s="167"/>
      <c r="BI376" s="167"/>
    </row>
    <row r="377" ht="14.25" customHeight="1">
      <c r="M377" s="178"/>
      <c r="N377" s="178"/>
      <c r="O377" s="178"/>
      <c r="X377" s="292"/>
      <c r="Y377" s="293"/>
      <c r="Z377" s="293"/>
      <c r="AA377" s="293"/>
      <c r="AB377" s="293"/>
      <c r="AC377" s="293"/>
      <c r="AD377" s="293"/>
      <c r="AE377" s="293"/>
      <c r="AF377" s="293"/>
      <c r="AG377" s="293"/>
      <c r="AH377" s="293"/>
      <c r="AI377" s="293"/>
      <c r="AJ377" s="293"/>
      <c r="AK377" s="293"/>
      <c r="AL377" s="293"/>
      <c r="AM377" s="293"/>
      <c r="AN377" s="293"/>
      <c r="AO377" s="730"/>
      <c r="AP377" s="293"/>
      <c r="AQ377" s="293"/>
      <c r="AR377" s="293"/>
      <c r="AS377" s="293"/>
      <c r="AT377" s="293"/>
      <c r="AU377" s="167"/>
      <c r="AV377" s="167"/>
      <c r="AW377" s="167"/>
      <c r="AX377" s="167"/>
      <c r="AY377" s="167"/>
      <c r="AZ377" s="167"/>
      <c r="BA377" s="167"/>
      <c r="BB377" s="167"/>
      <c r="BC377" s="167"/>
      <c r="BD377" s="167"/>
      <c r="BE377" s="167"/>
      <c r="BF377" s="167"/>
      <c r="BG377" s="167"/>
      <c r="BH377" s="167"/>
      <c r="BI377" s="167"/>
    </row>
    <row r="378" ht="14.25" customHeight="1">
      <c r="M378" s="178"/>
      <c r="N378" s="178"/>
      <c r="O378" s="178"/>
      <c r="X378" s="292"/>
      <c r="Y378" s="293"/>
      <c r="Z378" s="293"/>
      <c r="AA378" s="293"/>
      <c r="AB378" s="293"/>
      <c r="AC378" s="293"/>
      <c r="AD378" s="293"/>
      <c r="AE378" s="293"/>
      <c r="AF378" s="293"/>
      <c r="AG378" s="293"/>
      <c r="AH378" s="293"/>
      <c r="AI378" s="293"/>
      <c r="AJ378" s="293"/>
      <c r="AK378" s="293"/>
      <c r="AL378" s="293"/>
      <c r="AM378" s="293"/>
      <c r="AN378" s="293"/>
      <c r="AO378" s="730"/>
      <c r="AP378" s="293"/>
      <c r="AQ378" s="293"/>
      <c r="AR378" s="293"/>
      <c r="AS378" s="293"/>
      <c r="AT378" s="293"/>
      <c r="AU378" s="167"/>
      <c r="AV378" s="167"/>
      <c r="AW378" s="167"/>
      <c r="AX378" s="167"/>
      <c r="AY378" s="167"/>
      <c r="AZ378" s="167"/>
      <c r="BA378" s="167"/>
      <c r="BB378" s="167"/>
      <c r="BC378" s="167"/>
      <c r="BD378" s="167"/>
      <c r="BE378" s="167"/>
      <c r="BF378" s="167"/>
      <c r="BG378" s="167"/>
      <c r="BH378" s="167"/>
      <c r="BI378" s="167"/>
    </row>
    <row r="379" ht="14.25" customHeight="1">
      <c r="M379" s="178"/>
      <c r="N379" s="178"/>
      <c r="O379" s="178"/>
      <c r="X379" s="292"/>
      <c r="Y379" s="293"/>
      <c r="Z379" s="293"/>
      <c r="AA379" s="293"/>
      <c r="AB379" s="293"/>
      <c r="AC379" s="293"/>
      <c r="AD379" s="293"/>
      <c r="AE379" s="293"/>
      <c r="AF379" s="293"/>
      <c r="AG379" s="293"/>
      <c r="AH379" s="293"/>
      <c r="AI379" s="293"/>
      <c r="AJ379" s="293"/>
      <c r="AK379" s="293"/>
      <c r="AL379" s="293"/>
      <c r="AM379" s="293"/>
      <c r="AN379" s="293"/>
      <c r="AO379" s="730"/>
      <c r="AP379" s="293"/>
      <c r="AQ379" s="293"/>
      <c r="AR379" s="293"/>
      <c r="AS379" s="293"/>
      <c r="AT379" s="293"/>
      <c r="AU379" s="167"/>
      <c r="AV379" s="167"/>
      <c r="AW379" s="167"/>
      <c r="AX379" s="167"/>
      <c r="AY379" s="167"/>
      <c r="AZ379" s="167"/>
      <c r="BA379" s="167"/>
      <c r="BB379" s="167"/>
      <c r="BC379" s="167"/>
      <c r="BD379" s="167"/>
      <c r="BE379" s="167"/>
      <c r="BF379" s="167"/>
      <c r="BG379" s="167"/>
      <c r="BH379" s="167"/>
      <c r="BI379" s="167"/>
    </row>
    <row r="380" ht="14.25" customHeight="1">
      <c r="M380" s="178"/>
      <c r="N380" s="178"/>
      <c r="O380" s="178"/>
      <c r="X380" s="292"/>
      <c r="Y380" s="293"/>
      <c r="Z380" s="293"/>
      <c r="AA380" s="293"/>
      <c r="AB380" s="293"/>
      <c r="AC380" s="293"/>
      <c r="AD380" s="293"/>
      <c r="AE380" s="293"/>
      <c r="AF380" s="293"/>
      <c r="AG380" s="293"/>
      <c r="AH380" s="293"/>
      <c r="AI380" s="293"/>
      <c r="AJ380" s="293"/>
      <c r="AK380" s="293"/>
      <c r="AL380" s="293"/>
      <c r="AM380" s="293"/>
      <c r="AN380" s="293"/>
      <c r="AO380" s="730"/>
      <c r="AP380" s="293"/>
      <c r="AQ380" s="293"/>
      <c r="AR380" s="293"/>
      <c r="AS380" s="293"/>
      <c r="AT380" s="293"/>
      <c r="AU380" s="167"/>
      <c r="AV380" s="167"/>
      <c r="AW380" s="167"/>
      <c r="AX380" s="167"/>
      <c r="AY380" s="167"/>
      <c r="AZ380" s="167"/>
      <c r="BA380" s="167"/>
      <c r="BB380" s="167"/>
      <c r="BC380" s="167"/>
      <c r="BD380" s="167"/>
      <c r="BE380" s="167"/>
      <c r="BF380" s="167"/>
      <c r="BG380" s="167"/>
      <c r="BH380" s="167"/>
      <c r="BI380" s="167"/>
    </row>
    <row r="381" ht="14.25" customHeight="1">
      <c r="M381" s="178"/>
      <c r="N381" s="178"/>
      <c r="O381" s="178"/>
      <c r="X381" s="292"/>
      <c r="Y381" s="293"/>
      <c r="Z381" s="293"/>
      <c r="AA381" s="293"/>
      <c r="AB381" s="293"/>
      <c r="AC381" s="293"/>
      <c r="AD381" s="293"/>
      <c r="AE381" s="293"/>
      <c r="AF381" s="293"/>
      <c r="AG381" s="293"/>
      <c r="AH381" s="293"/>
      <c r="AI381" s="293"/>
      <c r="AJ381" s="293"/>
      <c r="AK381" s="293"/>
      <c r="AL381" s="293"/>
      <c r="AM381" s="293"/>
      <c r="AN381" s="293"/>
      <c r="AO381" s="730"/>
      <c r="AP381" s="293"/>
      <c r="AQ381" s="293"/>
      <c r="AR381" s="293"/>
      <c r="AS381" s="293"/>
      <c r="AT381" s="293"/>
      <c r="AU381" s="167"/>
      <c r="AV381" s="167"/>
      <c r="AW381" s="167"/>
      <c r="AX381" s="167"/>
      <c r="AY381" s="167"/>
      <c r="AZ381" s="167"/>
      <c r="BA381" s="167"/>
      <c r="BB381" s="167"/>
      <c r="BC381" s="167"/>
      <c r="BD381" s="167"/>
      <c r="BE381" s="167"/>
      <c r="BF381" s="167"/>
      <c r="BG381" s="167"/>
      <c r="BH381" s="167"/>
      <c r="BI381" s="167"/>
    </row>
    <row r="382" ht="14.25" customHeight="1">
      <c r="M382" s="178"/>
      <c r="N382" s="178"/>
      <c r="O382" s="178"/>
      <c r="X382" s="292"/>
      <c r="Y382" s="293"/>
      <c r="Z382" s="293"/>
      <c r="AA382" s="293"/>
      <c r="AB382" s="293"/>
      <c r="AC382" s="293"/>
      <c r="AD382" s="293"/>
      <c r="AE382" s="293"/>
      <c r="AF382" s="293"/>
      <c r="AG382" s="293"/>
      <c r="AH382" s="293"/>
      <c r="AI382" s="293"/>
      <c r="AJ382" s="293"/>
      <c r="AK382" s="293"/>
      <c r="AL382" s="293"/>
      <c r="AM382" s="293"/>
      <c r="AN382" s="293"/>
      <c r="AO382" s="730"/>
      <c r="AP382" s="293"/>
      <c r="AQ382" s="293"/>
      <c r="AR382" s="293"/>
      <c r="AS382" s="293"/>
      <c r="AT382" s="293"/>
      <c r="AU382" s="167"/>
      <c r="AV382" s="167"/>
      <c r="AW382" s="167"/>
      <c r="AX382" s="167"/>
      <c r="AY382" s="167"/>
      <c r="AZ382" s="167"/>
      <c r="BA382" s="167"/>
      <c r="BB382" s="167"/>
      <c r="BC382" s="167"/>
      <c r="BD382" s="167"/>
      <c r="BE382" s="167"/>
      <c r="BF382" s="167"/>
      <c r="BG382" s="167"/>
      <c r="BH382" s="167"/>
      <c r="BI382" s="167"/>
    </row>
    <row r="383" ht="14.25" customHeight="1">
      <c r="M383" s="178"/>
      <c r="N383" s="178"/>
      <c r="O383" s="178"/>
      <c r="X383" s="292"/>
      <c r="Y383" s="293"/>
      <c r="Z383" s="293"/>
      <c r="AA383" s="293"/>
      <c r="AB383" s="293"/>
      <c r="AC383" s="293"/>
      <c r="AD383" s="293"/>
      <c r="AE383" s="293"/>
      <c r="AF383" s="293"/>
      <c r="AG383" s="293"/>
      <c r="AH383" s="293"/>
      <c r="AI383" s="293"/>
      <c r="AJ383" s="293"/>
      <c r="AK383" s="293"/>
      <c r="AL383" s="293"/>
      <c r="AM383" s="293"/>
      <c r="AN383" s="293"/>
      <c r="AO383" s="730"/>
      <c r="AP383" s="293"/>
      <c r="AQ383" s="293"/>
      <c r="AR383" s="293"/>
      <c r="AS383" s="293"/>
      <c r="AT383" s="293"/>
      <c r="AU383" s="167"/>
      <c r="AV383" s="167"/>
      <c r="AW383" s="167"/>
      <c r="AX383" s="167"/>
      <c r="AY383" s="167"/>
      <c r="AZ383" s="167"/>
      <c r="BA383" s="167"/>
      <c r="BB383" s="167"/>
      <c r="BC383" s="167"/>
      <c r="BD383" s="167"/>
      <c r="BE383" s="167"/>
      <c r="BF383" s="167"/>
      <c r="BG383" s="167"/>
      <c r="BH383" s="167"/>
      <c r="BI383" s="167"/>
    </row>
    <row r="384" ht="14.25" customHeight="1">
      <c r="M384" s="178"/>
      <c r="N384" s="178"/>
      <c r="O384" s="178"/>
      <c r="X384" s="292"/>
      <c r="Y384" s="293"/>
      <c r="Z384" s="293"/>
      <c r="AA384" s="293"/>
      <c r="AB384" s="293"/>
      <c r="AC384" s="293"/>
      <c r="AD384" s="293"/>
      <c r="AE384" s="293"/>
      <c r="AF384" s="293"/>
      <c r="AG384" s="293"/>
      <c r="AH384" s="293"/>
      <c r="AI384" s="293"/>
      <c r="AJ384" s="293"/>
      <c r="AK384" s="293"/>
      <c r="AL384" s="293"/>
      <c r="AM384" s="293"/>
      <c r="AN384" s="293"/>
      <c r="AO384" s="730"/>
      <c r="AP384" s="293"/>
      <c r="AQ384" s="293"/>
      <c r="AR384" s="293"/>
      <c r="AS384" s="293"/>
      <c r="AT384" s="293"/>
      <c r="AU384" s="167"/>
      <c r="AV384" s="167"/>
      <c r="AW384" s="167"/>
      <c r="AX384" s="167"/>
      <c r="AY384" s="167"/>
      <c r="AZ384" s="167"/>
      <c r="BA384" s="167"/>
      <c r="BB384" s="167"/>
      <c r="BC384" s="167"/>
      <c r="BD384" s="167"/>
      <c r="BE384" s="167"/>
      <c r="BF384" s="167"/>
      <c r="BG384" s="167"/>
      <c r="BH384" s="167"/>
      <c r="BI384" s="167"/>
    </row>
    <row r="385" ht="14.25" customHeight="1">
      <c r="M385" s="178"/>
      <c r="N385" s="178"/>
      <c r="O385" s="178"/>
      <c r="X385" s="292"/>
      <c r="Y385" s="293"/>
      <c r="Z385" s="293"/>
      <c r="AA385" s="293"/>
      <c r="AB385" s="293"/>
      <c r="AC385" s="293"/>
      <c r="AD385" s="293"/>
      <c r="AE385" s="293"/>
      <c r="AF385" s="293"/>
      <c r="AG385" s="293"/>
      <c r="AH385" s="293"/>
      <c r="AI385" s="293"/>
      <c r="AJ385" s="293"/>
      <c r="AK385" s="293"/>
      <c r="AL385" s="293"/>
      <c r="AM385" s="293"/>
      <c r="AN385" s="293"/>
      <c r="AO385" s="730"/>
      <c r="AP385" s="293"/>
      <c r="AQ385" s="293"/>
      <c r="AR385" s="293"/>
      <c r="AS385" s="293"/>
      <c r="AT385" s="293"/>
      <c r="AU385" s="167"/>
      <c r="AV385" s="167"/>
      <c r="AW385" s="167"/>
      <c r="AX385" s="167"/>
      <c r="AY385" s="167"/>
      <c r="AZ385" s="167"/>
      <c r="BA385" s="167"/>
      <c r="BB385" s="167"/>
      <c r="BC385" s="167"/>
      <c r="BD385" s="167"/>
      <c r="BE385" s="167"/>
      <c r="BF385" s="167"/>
      <c r="BG385" s="167"/>
      <c r="BH385" s="167"/>
      <c r="BI385" s="167"/>
    </row>
    <row r="386" ht="14.25" customHeight="1">
      <c r="M386" s="178"/>
      <c r="N386" s="178"/>
      <c r="O386" s="178"/>
      <c r="X386" s="292"/>
      <c r="Y386" s="293"/>
      <c r="Z386" s="293"/>
      <c r="AA386" s="293"/>
      <c r="AB386" s="293"/>
      <c r="AC386" s="293"/>
      <c r="AD386" s="293"/>
      <c r="AE386" s="293"/>
      <c r="AF386" s="293"/>
      <c r="AG386" s="293"/>
      <c r="AH386" s="293"/>
      <c r="AI386" s="293"/>
      <c r="AJ386" s="293"/>
      <c r="AK386" s="293"/>
      <c r="AL386" s="293"/>
      <c r="AM386" s="293"/>
      <c r="AN386" s="293"/>
      <c r="AO386" s="730"/>
      <c r="AP386" s="293"/>
      <c r="AQ386" s="293"/>
      <c r="AR386" s="293"/>
      <c r="AS386" s="293"/>
      <c r="AT386" s="293"/>
      <c r="AU386" s="167"/>
      <c r="AV386" s="167"/>
      <c r="AW386" s="167"/>
      <c r="AX386" s="167"/>
      <c r="AY386" s="167"/>
      <c r="AZ386" s="167"/>
      <c r="BA386" s="167"/>
      <c r="BB386" s="167"/>
      <c r="BC386" s="167"/>
      <c r="BD386" s="167"/>
      <c r="BE386" s="167"/>
      <c r="BF386" s="167"/>
      <c r="BG386" s="167"/>
      <c r="BH386" s="167"/>
      <c r="BI386" s="167"/>
    </row>
    <row r="387" ht="14.25" customHeight="1">
      <c r="M387" s="178"/>
      <c r="N387" s="178"/>
      <c r="O387" s="178"/>
      <c r="X387" s="292"/>
      <c r="Y387" s="293"/>
      <c r="Z387" s="293"/>
      <c r="AA387" s="293"/>
      <c r="AB387" s="293"/>
      <c r="AC387" s="293"/>
      <c r="AD387" s="293"/>
      <c r="AE387" s="293"/>
      <c r="AF387" s="293"/>
      <c r="AG387" s="293"/>
      <c r="AH387" s="293"/>
      <c r="AI387" s="293"/>
      <c r="AJ387" s="293"/>
      <c r="AK387" s="293"/>
      <c r="AL387" s="293"/>
      <c r="AM387" s="293"/>
      <c r="AN387" s="293"/>
      <c r="AO387" s="730"/>
      <c r="AP387" s="293"/>
      <c r="AQ387" s="293"/>
      <c r="AR387" s="293"/>
      <c r="AS387" s="293"/>
      <c r="AT387" s="293"/>
      <c r="AU387" s="167"/>
      <c r="AV387" s="167"/>
      <c r="AW387" s="167"/>
      <c r="AX387" s="167"/>
      <c r="AY387" s="167"/>
      <c r="AZ387" s="167"/>
      <c r="BA387" s="167"/>
      <c r="BB387" s="167"/>
      <c r="BC387" s="167"/>
      <c r="BD387" s="167"/>
      <c r="BE387" s="167"/>
      <c r="BF387" s="167"/>
      <c r="BG387" s="167"/>
      <c r="BH387" s="167"/>
      <c r="BI387" s="167"/>
    </row>
    <row r="388" ht="14.25" customHeight="1">
      <c r="M388" s="178"/>
      <c r="N388" s="178"/>
      <c r="O388" s="178"/>
      <c r="X388" s="292"/>
      <c r="Y388" s="293"/>
      <c r="Z388" s="293"/>
      <c r="AA388" s="293"/>
      <c r="AB388" s="293"/>
      <c r="AC388" s="293"/>
      <c r="AD388" s="293"/>
      <c r="AE388" s="293"/>
      <c r="AF388" s="293"/>
      <c r="AG388" s="293"/>
      <c r="AH388" s="293"/>
      <c r="AI388" s="293"/>
      <c r="AJ388" s="293"/>
      <c r="AK388" s="293"/>
      <c r="AL388" s="293"/>
      <c r="AM388" s="293"/>
      <c r="AN388" s="293"/>
      <c r="AO388" s="730"/>
      <c r="AP388" s="293"/>
      <c r="AQ388" s="293"/>
      <c r="AR388" s="293"/>
      <c r="AS388" s="293"/>
      <c r="AT388" s="293"/>
      <c r="AU388" s="167"/>
      <c r="AV388" s="167"/>
      <c r="AW388" s="167"/>
      <c r="AX388" s="167"/>
      <c r="AY388" s="167"/>
      <c r="AZ388" s="167"/>
      <c r="BA388" s="167"/>
      <c r="BB388" s="167"/>
      <c r="BC388" s="167"/>
      <c r="BD388" s="167"/>
      <c r="BE388" s="167"/>
      <c r="BF388" s="167"/>
      <c r="BG388" s="167"/>
      <c r="BH388" s="167"/>
      <c r="BI388" s="167"/>
    </row>
    <row r="389" ht="14.25" customHeight="1">
      <c r="M389" s="178"/>
      <c r="N389" s="178"/>
      <c r="O389" s="178"/>
      <c r="X389" s="292"/>
      <c r="Y389" s="293"/>
      <c r="Z389" s="293"/>
      <c r="AA389" s="293"/>
      <c r="AB389" s="293"/>
      <c r="AC389" s="293"/>
      <c r="AD389" s="293"/>
      <c r="AE389" s="293"/>
      <c r="AF389" s="293"/>
      <c r="AG389" s="293"/>
      <c r="AH389" s="293"/>
      <c r="AI389" s="293"/>
      <c r="AJ389" s="293"/>
      <c r="AK389" s="293"/>
      <c r="AL389" s="293"/>
      <c r="AM389" s="293"/>
      <c r="AN389" s="293"/>
      <c r="AO389" s="730"/>
      <c r="AP389" s="293"/>
      <c r="AQ389" s="293"/>
      <c r="AR389" s="293"/>
      <c r="AS389" s="293"/>
      <c r="AT389" s="293"/>
      <c r="AU389" s="167"/>
      <c r="AV389" s="167"/>
      <c r="AW389" s="167"/>
      <c r="AX389" s="167"/>
      <c r="AY389" s="167"/>
      <c r="AZ389" s="167"/>
      <c r="BA389" s="167"/>
      <c r="BB389" s="167"/>
      <c r="BC389" s="167"/>
      <c r="BD389" s="167"/>
      <c r="BE389" s="167"/>
      <c r="BF389" s="167"/>
      <c r="BG389" s="167"/>
      <c r="BH389" s="167"/>
      <c r="BI389" s="167"/>
    </row>
    <row r="390" ht="14.25" customHeight="1">
      <c r="M390" s="178"/>
      <c r="N390" s="178"/>
      <c r="O390" s="178"/>
      <c r="X390" s="292"/>
      <c r="Y390" s="293"/>
      <c r="Z390" s="293"/>
      <c r="AA390" s="293"/>
      <c r="AB390" s="293"/>
      <c r="AC390" s="293"/>
      <c r="AD390" s="293"/>
      <c r="AE390" s="293"/>
      <c r="AF390" s="293"/>
      <c r="AG390" s="293"/>
      <c r="AH390" s="293"/>
      <c r="AI390" s="293"/>
      <c r="AJ390" s="293"/>
      <c r="AK390" s="293"/>
      <c r="AL390" s="293"/>
      <c r="AM390" s="293"/>
      <c r="AN390" s="293"/>
      <c r="AO390" s="730"/>
      <c r="AP390" s="293"/>
      <c r="AQ390" s="293"/>
      <c r="AR390" s="293"/>
      <c r="AS390" s="293"/>
      <c r="AT390" s="293"/>
      <c r="AU390" s="167"/>
      <c r="AV390" s="167"/>
      <c r="AW390" s="167"/>
      <c r="AX390" s="167"/>
      <c r="AY390" s="167"/>
      <c r="AZ390" s="167"/>
      <c r="BA390" s="167"/>
      <c r="BB390" s="167"/>
      <c r="BC390" s="167"/>
      <c r="BD390" s="167"/>
      <c r="BE390" s="167"/>
      <c r="BF390" s="167"/>
      <c r="BG390" s="167"/>
      <c r="BH390" s="167"/>
      <c r="BI390" s="167"/>
    </row>
    <row r="391" ht="14.25" customHeight="1">
      <c r="M391" s="178"/>
      <c r="N391" s="178"/>
      <c r="O391" s="178"/>
      <c r="X391" s="292"/>
      <c r="Y391" s="293"/>
      <c r="Z391" s="293"/>
      <c r="AA391" s="293"/>
      <c r="AB391" s="293"/>
      <c r="AC391" s="293"/>
      <c r="AD391" s="293"/>
      <c r="AE391" s="293"/>
      <c r="AF391" s="293"/>
      <c r="AG391" s="293"/>
      <c r="AH391" s="293"/>
      <c r="AI391" s="293"/>
      <c r="AJ391" s="293"/>
      <c r="AK391" s="293"/>
      <c r="AL391" s="293"/>
      <c r="AM391" s="293"/>
      <c r="AN391" s="293"/>
      <c r="AO391" s="730"/>
      <c r="AP391" s="293"/>
      <c r="AQ391" s="293"/>
      <c r="AR391" s="293"/>
      <c r="AS391" s="293"/>
      <c r="AT391" s="293"/>
      <c r="AU391" s="167"/>
      <c r="AV391" s="167"/>
      <c r="AW391" s="167"/>
      <c r="AX391" s="167"/>
      <c r="AY391" s="167"/>
      <c r="AZ391" s="167"/>
      <c r="BA391" s="167"/>
      <c r="BB391" s="167"/>
      <c r="BC391" s="167"/>
      <c r="BD391" s="167"/>
      <c r="BE391" s="167"/>
      <c r="BF391" s="167"/>
      <c r="BG391" s="167"/>
      <c r="BH391" s="167"/>
      <c r="BI391" s="167"/>
    </row>
    <row r="392" ht="14.25" customHeight="1">
      <c r="M392" s="178"/>
      <c r="N392" s="178"/>
      <c r="O392" s="178"/>
      <c r="X392" s="292"/>
      <c r="Y392" s="293"/>
      <c r="Z392" s="293"/>
      <c r="AA392" s="293"/>
      <c r="AB392" s="293"/>
      <c r="AC392" s="293"/>
      <c r="AD392" s="293"/>
      <c r="AE392" s="293"/>
      <c r="AF392" s="293"/>
      <c r="AG392" s="293"/>
      <c r="AH392" s="293"/>
      <c r="AI392" s="293"/>
      <c r="AJ392" s="293"/>
      <c r="AK392" s="293"/>
      <c r="AL392" s="293"/>
      <c r="AM392" s="293"/>
      <c r="AN392" s="293"/>
      <c r="AO392" s="730"/>
      <c r="AP392" s="293"/>
      <c r="AQ392" s="293"/>
      <c r="AR392" s="293"/>
      <c r="AS392" s="293"/>
      <c r="AT392" s="293"/>
      <c r="AU392" s="167"/>
      <c r="AV392" s="167"/>
      <c r="AW392" s="167"/>
      <c r="AX392" s="167"/>
      <c r="AY392" s="167"/>
      <c r="AZ392" s="167"/>
      <c r="BA392" s="167"/>
      <c r="BB392" s="167"/>
      <c r="BC392" s="167"/>
      <c r="BD392" s="167"/>
      <c r="BE392" s="167"/>
      <c r="BF392" s="167"/>
      <c r="BG392" s="167"/>
      <c r="BH392" s="167"/>
      <c r="BI392" s="167"/>
    </row>
    <row r="393" ht="14.25" customHeight="1">
      <c r="M393" s="178"/>
      <c r="N393" s="178"/>
      <c r="O393" s="178"/>
      <c r="X393" s="292"/>
      <c r="Y393" s="293"/>
      <c r="Z393" s="293"/>
      <c r="AA393" s="293"/>
      <c r="AB393" s="293"/>
      <c r="AC393" s="293"/>
      <c r="AD393" s="293"/>
      <c r="AE393" s="293"/>
      <c r="AF393" s="293"/>
      <c r="AG393" s="293"/>
      <c r="AH393" s="293"/>
      <c r="AI393" s="293"/>
      <c r="AJ393" s="293"/>
      <c r="AK393" s="293"/>
      <c r="AL393" s="293"/>
      <c r="AM393" s="293"/>
      <c r="AN393" s="293"/>
      <c r="AO393" s="730"/>
      <c r="AP393" s="293"/>
      <c r="AQ393" s="293"/>
      <c r="AR393" s="293"/>
      <c r="AS393" s="293"/>
      <c r="AT393" s="293"/>
      <c r="AU393" s="167"/>
      <c r="AV393" s="167"/>
      <c r="AW393" s="167"/>
      <c r="AX393" s="167"/>
      <c r="AY393" s="167"/>
      <c r="AZ393" s="167"/>
      <c r="BA393" s="167"/>
      <c r="BB393" s="167"/>
      <c r="BC393" s="167"/>
      <c r="BD393" s="167"/>
      <c r="BE393" s="167"/>
      <c r="BF393" s="167"/>
      <c r="BG393" s="167"/>
      <c r="BH393" s="167"/>
      <c r="BI393" s="167"/>
    </row>
    <row r="394" ht="14.25" customHeight="1">
      <c r="M394" s="178"/>
      <c r="N394" s="178"/>
      <c r="O394" s="178"/>
      <c r="X394" s="292"/>
      <c r="Y394" s="293"/>
      <c r="Z394" s="293"/>
      <c r="AA394" s="293"/>
      <c r="AB394" s="293"/>
      <c r="AC394" s="293"/>
      <c r="AD394" s="293"/>
      <c r="AE394" s="293"/>
      <c r="AF394" s="293"/>
      <c r="AG394" s="293"/>
      <c r="AH394" s="293"/>
      <c r="AI394" s="293"/>
      <c r="AJ394" s="293"/>
      <c r="AK394" s="293"/>
      <c r="AL394" s="293"/>
      <c r="AM394" s="293"/>
      <c r="AN394" s="293"/>
      <c r="AO394" s="730"/>
      <c r="AP394" s="293"/>
      <c r="AQ394" s="293"/>
      <c r="AR394" s="293"/>
      <c r="AS394" s="293"/>
      <c r="AT394" s="293"/>
      <c r="AU394" s="167"/>
      <c r="AV394" s="167"/>
      <c r="AW394" s="167"/>
      <c r="AX394" s="167"/>
      <c r="AY394" s="167"/>
      <c r="AZ394" s="167"/>
      <c r="BA394" s="167"/>
      <c r="BB394" s="167"/>
      <c r="BC394" s="167"/>
      <c r="BD394" s="167"/>
      <c r="BE394" s="167"/>
      <c r="BF394" s="167"/>
      <c r="BG394" s="167"/>
      <c r="BH394" s="167"/>
      <c r="BI394" s="167"/>
    </row>
    <row r="395" ht="14.25" customHeight="1">
      <c r="M395" s="178"/>
      <c r="N395" s="178"/>
      <c r="O395" s="178"/>
      <c r="X395" s="292"/>
      <c r="Y395" s="293"/>
      <c r="Z395" s="293"/>
      <c r="AA395" s="293"/>
      <c r="AB395" s="293"/>
      <c r="AC395" s="293"/>
      <c r="AD395" s="293"/>
      <c r="AE395" s="293"/>
      <c r="AF395" s="293"/>
      <c r="AG395" s="293"/>
      <c r="AH395" s="293"/>
      <c r="AI395" s="293"/>
      <c r="AJ395" s="293"/>
      <c r="AK395" s="293"/>
      <c r="AL395" s="293"/>
      <c r="AM395" s="293"/>
      <c r="AN395" s="293"/>
      <c r="AO395" s="730"/>
      <c r="AP395" s="293"/>
      <c r="AQ395" s="293"/>
      <c r="AR395" s="293"/>
      <c r="AS395" s="293"/>
      <c r="AT395" s="293"/>
      <c r="AU395" s="167"/>
      <c r="AV395" s="167"/>
      <c r="AW395" s="167"/>
      <c r="AX395" s="167"/>
      <c r="AY395" s="167"/>
      <c r="AZ395" s="167"/>
      <c r="BA395" s="167"/>
      <c r="BB395" s="167"/>
      <c r="BC395" s="167"/>
      <c r="BD395" s="167"/>
      <c r="BE395" s="167"/>
      <c r="BF395" s="167"/>
      <c r="BG395" s="167"/>
      <c r="BH395" s="167"/>
      <c r="BI395" s="167"/>
    </row>
    <row r="396" ht="14.25" customHeight="1">
      <c r="M396" s="178"/>
      <c r="N396" s="178"/>
      <c r="O396" s="178"/>
      <c r="X396" s="292"/>
      <c r="Y396" s="293"/>
      <c r="Z396" s="293"/>
      <c r="AA396" s="293"/>
      <c r="AB396" s="293"/>
      <c r="AC396" s="293"/>
      <c r="AD396" s="293"/>
      <c r="AE396" s="293"/>
      <c r="AF396" s="293"/>
      <c r="AG396" s="293"/>
      <c r="AH396" s="293"/>
      <c r="AI396" s="293"/>
      <c r="AJ396" s="293"/>
      <c r="AK396" s="293"/>
      <c r="AL396" s="293"/>
      <c r="AM396" s="293"/>
      <c r="AN396" s="293"/>
      <c r="AO396" s="730"/>
      <c r="AP396" s="293"/>
      <c r="AQ396" s="293"/>
      <c r="AR396" s="293"/>
      <c r="AS396" s="293"/>
      <c r="AT396" s="293"/>
      <c r="AU396" s="167"/>
      <c r="AV396" s="167"/>
      <c r="AW396" s="167"/>
      <c r="AX396" s="167"/>
      <c r="AY396" s="167"/>
      <c r="AZ396" s="167"/>
      <c r="BA396" s="167"/>
      <c r="BB396" s="167"/>
      <c r="BC396" s="167"/>
      <c r="BD396" s="167"/>
      <c r="BE396" s="167"/>
      <c r="BF396" s="167"/>
      <c r="BG396" s="167"/>
      <c r="BH396" s="167"/>
      <c r="BI396" s="167"/>
    </row>
    <row r="397" ht="14.25" customHeight="1">
      <c r="M397" s="178"/>
      <c r="N397" s="178"/>
      <c r="O397" s="178"/>
      <c r="X397" s="292"/>
      <c r="Y397" s="293"/>
      <c r="Z397" s="293"/>
      <c r="AA397" s="293"/>
      <c r="AB397" s="293"/>
      <c r="AC397" s="293"/>
      <c r="AD397" s="293"/>
      <c r="AE397" s="293"/>
      <c r="AF397" s="293"/>
      <c r="AG397" s="293"/>
      <c r="AH397" s="293"/>
      <c r="AI397" s="293"/>
      <c r="AJ397" s="293"/>
      <c r="AK397" s="293"/>
      <c r="AL397" s="293"/>
      <c r="AM397" s="293"/>
      <c r="AN397" s="293"/>
      <c r="AO397" s="730"/>
      <c r="AP397" s="293"/>
      <c r="AQ397" s="293"/>
      <c r="AR397" s="293"/>
      <c r="AS397" s="293"/>
      <c r="AT397" s="293"/>
      <c r="AU397" s="167"/>
      <c r="AV397" s="167"/>
      <c r="AW397" s="167"/>
      <c r="AX397" s="167"/>
      <c r="AY397" s="167"/>
      <c r="AZ397" s="167"/>
      <c r="BA397" s="167"/>
      <c r="BB397" s="167"/>
      <c r="BC397" s="167"/>
      <c r="BD397" s="167"/>
      <c r="BE397" s="167"/>
      <c r="BF397" s="167"/>
      <c r="BG397" s="167"/>
      <c r="BH397" s="167"/>
      <c r="BI397" s="167"/>
    </row>
    <row r="398" ht="14.25" customHeight="1">
      <c r="M398" s="178"/>
      <c r="N398" s="178"/>
      <c r="O398" s="178"/>
      <c r="X398" s="292"/>
      <c r="Y398" s="293"/>
      <c r="Z398" s="293"/>
      <c r="AA398" s="293"/>
      <c r="AB398" s="293"/>
      <c r="AC398" s="293"/>
      <c r="AD398" s="293"/>
      <c r="AE398" s="293"/>
      <c r="AF398" s="293"/>
      <c r="AG398" s="293"/>
      <c r="AH398" s="293"/>
      <c r="AI398" s="293"/>
      <c r="AJ398" s="293"/>
      <c r="AK398" s="293"/>
      <c r="AL398" s="293"/>
      <c r="AM398" s="293"/>
      <c r="AN398" s="293"/>
      <c r="AO398" s="730"/>
      <c r="AP398" s="293"/>
      <c r="AQ398" s="293"/>
      <c r="AR398" s="293"/>
      <c r="AS398" s="293"/>
      <c r="AT398" s="293"/>
      <c r="AU398" s="167"/>
      <c r="AV398" s="167"/>
      <c r="AW398" s="167"/>
      <c r="AX398" s="167"/>
      <c r="AY398" s="167"/>
      <c r="AZ398" s="167"/>
      <c r="BA398" s="167"/>
      <c r="BB398" s="167"/>
      <c r="BC398" s="167"/>
      <c r="BD398" s="167"/>
      <c r="BE398" s="167"/>
      <c r="BF398" s="167"/>
      <c r="BG398" s="167"/>
      <c r="BH398" s="167"/>
      <c r="BI398" s="167"/>
    </row>
    <row r="399" ht="14.25" customHeight="1">
      <c r="M399" s="178"/>
      <c r="N399" s="178"/>
      <c r="O399" s="178"/>
      <c r="X399" s="292"/>
      <c r="Y399" s="293"/>
      <c r="Z399" s="293"/>
      <c r="AA399" s="293"/>
      <c r="AB399" s="293"/>
      <c r="AC399" s="293"/>
      <c r="AD399" s="293"/>
      <c r="AE399" s="293"/>
      <c r="AF399" s="293"/>
      <c r="AG399" s="293"/>
      <c r="AH399" s="293"/>
      <c r="AI399" s="293"/>
      <c r="AJ399" s="293"/>
      <c r="AK399" s="293"/>
      <c r="AL399" s="293"/>
      <c r="AM399" s="293"/>
      <c r="AN399" s="293"/>
      <c r="AO399" s="730"/>
      <c r="AP399" s="293"/>
      <c r="AQ399" s="293"/>
      <c r="AR399" s="293"/>
      <c r="AS399" s="293"/>
      <c r="AT399" s="293"/>
      <c r="AU399" s="167"/>
      <c r="AV399" s="167"/>
      <c r="AW399" s="167"/>
      <c r="AX399" s="167"/>
      <c r="AY399" s="167"/>
      <c r="AZ399" s="167"/>
      <c r="BA399" s="167"/>
      <c r="BB399" s="167"/>
      <c r="BC399" s="167"/>
      <c r="BD399" s="167"/>
      <c r="BE399" s="167"/>
      <c r="BF399" s="167"/>
      <c r="BG399" s="167"/>
      <c r="BH399" s="167"/>
      <c r="BI399" s="167"/>
    </row>
    <row r="400" ht="14.25" customHeight="1">
      <c r="M400" s="178"/>
      <c r="N400" s="178"/>
      <c r="O400" s="178"/>
      <c r="X400" s="292"/>
      <c r="Y400" s="293"/>
      <c r="Z400" s="293"/>
      <c r="AA400" s="293"/>
      <c r="AB400" s="293"/>
      <c r="AC400" s="293"/>
      <c r="AD400" s="293"/>
      <c r="AE400" s="293"/>
      <c r="AF400" s="293"/>
      <c r="AG400" s="293"/>
      <c r="AH400" s="293"/>
      <c r="AI400" s="293"/>
      <c r="AJ400" s="293"/>
      <c r="AK400" s="293"/>
      <c r="AL400" s="293"/>
      <c r="AM400" s="293"/>
      <c r="AN400" s="293"/>
      <c r="AO400" s="730"/>
      <c r="AP400" s="293"/>
      <c r="AQ400" s="293"/>
      <c r="AR400" s="293"/>
      <c r="AS400" s="293"/>
      <c r="AT400" s="293"/>
      <c r="AU400" s="167"/>
      <c r="AV400" s="167"/>
      <c r="AW400" s="167"/>
      <c r="AX400" s="167"/>
      <c r="AY400" s="167"/>
      <c r="AZ400" s="167"/>
      <c r="BA400" s="167"/>
      <c r="BB400" s="167"/>
      <c r="BC400" s="167"/>
      <c r="BD400" s="167"/>
      <c r="BE400" s="167"/>
      <c r="BF400" s="167"/>
      <c r="BG400" s="167"/>
      <c r="BH400" s="167"/>
      <c r="BI400" s="167"/>
    </row>
    <row r="401" ht="14.25" customHeight="1">
      <c r="M401" s="178"/>
      <c r="N401" s="178"/>
      <c r="O401" s="178"/>
      <c r="X401" s="292"/>
      <c r="Y401" s="293"/>
      <c r="Z401" s="293"/>
      <c r="AA401" s="293"/>
      <c r="AB401" s="293"/>
      <c r="AC401" s="293"/>
      <c r="AD401" s="293"/>
      <c r="AE401" s="293"/>
      <c r="AF401" s="293"/>
      <c r="AG401" s="293"/>
      <c r="AH401" s="293"/>
      <c r="AI401" s="293"/>
      <c r="AJ401" s="293"/>
      <c r="AK401" s="293"/>
      <c r="AL401" s="293"/>
      <c r="AM401" s="293"/>
      <c r="AN401" s="293"/>
      <c r="AO401" s="730"/>
      <c r="AP401" s="293"/>
      <c r="AQ401" s="293"/>
      <c r="AR401" s="293"/>
      <c r="AS401" s="293"/>
      <c r="AT401" s="293"/>
      <c r="AU401" s="167"/>
      <c r="AV401" s="167"/>
      <c r="AW401" s="167"/>
      <c r="AX401" s="167"/>
      <c r="AY401" s="167"/>
      <c r="AZ401" s="167"/>
      <c r="BA401" s="167"/>
      <c r="BB401" s="167"/>
      <c r="BC401" s="167"/>
      <c r="BD401" s="167"/>
      <c r="BE401" s="167"/>
      <c r="BF401" s="167"/>
      <c r="BG401" s="167"/>
      <c r="BH401" s="167"/>
      <c r="BI401" s="167"/>
    </row>
    <row r="402" ht="14.25" customHeight="1">
      <c r="M402" s="178"/>
      <c r="N402" s="178"/>
      <c r="O402" s="178"/>
      <c r="X402" s="292"/>
      <c r="Y402" s="293"/>
      <c r="Z402" s="293"/>
      <c r="AA402" s="293"/>
      <c r="AB402" s="293"/>
      <c r="AC402" s="293"/>
      <c r="AD402" s="293"/>
      <c r="AE402" s="293"/>
      <c r="AF402" s="293"/>
      <c r="AG402" s="293"/>
      <c r="AH402" s="293"/>
      <c r="AI402" s="293"/>
      <c r="AJ402" s="293"/>
      <c r="AK402" s="293"/>
      <c r="AL402" s="293"/>
      <c r="AM402" s="293"/>
      <c r="AN402" s="293"/>
      <c r="AO402" s="730"/>
      <c r="AP402" s="293"/>
      <c r="AQ402" s="293"/>
      <c r="AR402" s="293"/>
      <c r="AS402" s="293"/>
      <c r="AT402" s="293"/>
      <c r="AU402" s="167"/>
      <c r="AV402" s="167"/>
      <c r="AW402" s="167"/>
      <c r="AX402" s="167"/>
      <c r="AY402" s="167"/>
      <c r="AZ402" s="167"/>
      <c r="BA402" s="167"/>
      <c r="BB402" s="167"/>
      <c r="BC402" s="167"/>
      <c r="BD402" s="167"/>
      <c r="BE402" s="167"/>
      <c r="BF402" s="167"/>
      <c r="BG402" s="167"/>
      <c r="BH402" s="167"/>
      <c r="BI402" s="167"/>
    </row>
    <row r="403" ht="14.25" customHeight="1">
      <c r="M403" s="178"/>
      <c r="N403" s="178"/>
      <c r="O403" s="178"/>
      <c r="X403" s="292"/>
      <c r="Y403" s="293"/>
      <c r="Z403" s="293"/>
      <c r="AA403" s="293"/>
      <c r="AB403" s="293"/>
      <c r="AC403" s="293"/>
      <c r="AD403" s="293"/>
      <c r="AE403" s="293"/>
      <c r="AF403" s="293"/>
      <c r="AG403" s="293"/>
      <c r="AH403" s="293"/>
      <c r="AI403" s="293"/>
      <c r="AJ403" s="293"/>
      <c r="AK403" s="293"/>
      <c r="AL403" s="293"/>
      <c r="AM403" s="293"/>
      <c r="AN403" s="293"/>
      <c r="AO403" s="730"/>
      <c r="AP403" s="293"/>
      <c r="AQ403" s="293"/>
      <c r="AR403" s="293"/>
      <c r="AS403" s="293"/>
      <c r="AT403" s="293"/>
      <c r="AU403" s="167"/>
      <c r="AV403" s="167"/>
      <c r="AW403" s="167"/>
      <c r="AX403" s="167"/>
      <c r="AY403" s="167"/>
      <c r="AZ403" s="167"/>
      <c r="BA403" s="167"/>
      <c r="BB403" s="167"/>
      <c r="BC403" s="167"/>
      <c r="BD403" s="167"/>
      <c r="BE403" s="167"/>
      <c r="BF403" s="167"/>
      <c r="BG403" s="167"/>
      <c r="BH403" s="167"/>
      <c r="BI403" s="167"/>
    </row>
    <row r="404" ht="14.25" customHeight="1">
      <c r="M404" s="178"/>
      <c r="N404" s="178"/>
      <c r="O404" s="178"/>
      <c r="X404" s="292"/>
      <c r="Y404" s="293"/>
      <c r="Z404" s="293"/>
      <c r="AA404" s="293"/>
      <c r="AB404" s="293"/>
      <c r="AC404" s="293"/>
      <c r="AD404" s="293"/>
      <c r="AE404" s="293"/>
      <c r="AF404" s="293"/>
      <c r="AG404" s="293"/>
      <c r="AH404" s="293"/>
      <c r="AI404" s="293"/>
      <c r="AJ404" s="293"/>
      <c r="AK404" s="293"/>
      <c r="AL404" s="293"/>
      <c r="AM404" s="293"/>
      <c r="AN404" s="293"/>
      <c r="AO404" s="730"/>
      <c r="AP404" s="293"/>
      <c r="AQ404" s="293"/>
      <c r="AR404" s="293"/>
      <c r="AS404" s="293"/>
      <c r="AT404" s="293"/>
      <c r="AU404" s="167"/>
      <c r="AV404" s="167"/>
      <c r="AW404" s="167"/>
      <c r="AX404" s="167"/>
      <c r="AY404" s="167"/>
      <c r="AZ404" s="167"/>
      <c r="BA404" s="167"/>
      <c r="BB404" s="167"/>
      <c r="BC404" s="167"/>
      <c r="BD404" s="167"/>
      <c r="BE404" s="167"/>
      <c r="BF404" s="167"/>
      <c r="BG404" s="167"/>
      <c r="BH404" s="167"/>
      <c r="BI404" s="167"/>
    </row>
    <row r="405" ht="14.25" customHeight="1">
      <c r="M405" s="178"/>
      <c r="N405" s="178"/>
      <c r="O405" s="178"/>
      <c r="X405" s="292"/>
      <c r="Y405" s="293"/>
      <c r="Z405" s="293"/>
      <c r="AA405" s="293"/>
      <c r="AB405" s="293"/>
      <c r="AC405" s="293"/>
      <c r="AD405" s="293"/>
      <c r="AE405" s="293"/>
      <c r="AF405" s="293"/>
      <c r="AG405" s="293"/>
      <c r="AH405" s="293"/>
      <c r="AI405" s="293"/>
      <c r="AJ405" s="293"/>
      <c r="AK405" s="293"/>
      <c r="AL405" s="293"/>
      <c r="AM405" s="293"/>
      <c r="AN405" s="293"/>
      <c r="AO405" s="730"/>
      <c r="AP405" s="293"/>
      <c r="AQ405" s="293"/>
      <c r="AR405" s="293"/>
      <c r="AS405" s="293"/>
      <c r="AT405" s="293"/>
      <c r="AU405" s="167"/>
      <c r="AV405" s="167"/>
      <c r="AW405" s="167"/>
      <c r="AX405" s="167"/>
      <c r="AY405" s="167"/>
      <c r="AZ405" s="167"/>
      <c r="BA405" s="167"/>
      <c r="BB405" s="167"/>
      <c r="BC405" s="167"/>
      <c r="BD405" s="167"/>
      <c r="BE405" s="167"/>
      <c r="BF405" s="167"/>
      <c r="BG405" s="167"/>
      <c r="BH405" s="167"/>
      <c r="BI405" s="167"/>
    </row>
    <row r="406" ht="14.25" customHeight="1">
      <c r="M406" s="178"/>
      <c r="N406" s="178"/>
      <c r="O406" s="178"/>
      <c r="X406" s="292"/>
      <c r="Y406" s="293"/>
      <c r="Z406" s="293"/>
      <c r="AA406" s="293"/>
      <c r="AB406" s="293"/>
      <c r="AC406" s="293"/>
      <c r="AD406" s="293"/>
      <c r="AE406" s="293"/>
      <c r="AF406" s="293"/>
      <c r="AG406" s="293"/>
      <c r="AH406" s="293"/>
      <c r="AI406" s="293"/>
      <c r="AJ406" s="293"/>
      <c r="AK406" s="293"/>
      <c r="AL406" s="293"/>
      <c r="AM406" s="293"/>
      <c r="AN406" s="293"/>
      <c r="AO406" s="730"/>
      <c r="AP406" s="293"/>
      <c r="AQ406" s="293"/>
      <c r="AR406" s="293"/>
      <c r="AS406" s="293"/>
      <c r="AT406" s="293"/>
      <c r="AU406" s="167"/>
      <c r="AV406" s="167"/>
      <c r="AW406" s="167"/>
      <c r="AX406" s="167"/>
      <c r="AY406" s="167"/>
      <c r="AZ406" s="167"/>
      <c r="BA406" s="167"/>
      <c r="BB406" s="167"/>
      <c r="BC406" s="167"/>
      <c r="BD406" s="167"/>
      <c r="BE406" s="167"/>
      <c r="BF406" s="167"/>
      <c r="BG406" s="167"/>
      <c r="BH406" s="167"/>
      <c r="BI406" s="167"/>
    </row>
    <row r="407" ht="14.25" customHeight="1">
      <c r="M407" s="178"/>
      <c r="N407" s="178"/>
      <c r="O407" s="178"/>
      <c r="X407" s="292"/>
      <c r="Y407" s="293"/>
      <c r="Z407" s="293"/>
      <c r="AA407" s="293"/>
      <c r="AB407" s="293"/>
      <c r="AC407" s="293"/>
      <c r="AD407" s="293"/>
      <c r="AE407" s="293"/>
      <c r="AF407" s="293"/>
      <c r="AG407" s="293"/>
      <c r="AH407" s="293"/>
      <c r="AI407" s="293"/>
      <c r="AJ407" s="293"/>
      <c r="AK407" s="293"/>
      <c r="AL407" s="293"/>
      <c r="AM407" s="293"/>
      <c r="AN407" s="293"/>
      <c r="AO407" s="730"/>
      <c r="AP407" s="293"/>
      <c r="AQ407" s="293"/>
      <c r="AR407" s="293"/>
      <c r="AS407" s="293"/>
      <c r="AT407" s="293"/>
      <c r="AU407" s="167"/>
      <c r="AV407" s="167"/>
      <c r="AW407" s="167"/>
      <c r="AX407" s="167"/>
      <c r="AY407" s="167"/>
      <c r="AZ407" s="167"/>
      <c r="BA407" s="167"/>
      <c r="BB407" s="167"/>
      <c r="BC407" s="167"/>
      <c r="BD407" s="167"/>
      <c r="BE407" s="167"/>
      <c r="BF407" s="167"/>
      <c r="BG407" s="167"/>
      <c r="BH407" s="167"/>
      <c r="BI407" s="167"/>
    </row>
    <row r="408" ht="14.25" customHeight="1">
      <c r="M408" s="178"/>
      <c r="N408" s="178"/>
      <c r="O408" s="178"/>
      <c r="X408" s="292"/>
      <c r="Y408" s="293"/>
      <c r="Z408" s="293"/>
      <c r="AA408" s="293"/>
      <c r="AB408" s="293"/>
      <c r="AC408" s="293"/>
      <c r="AD408" s="293"/>
      <c r="AE408" s="293"/>
      <c r="AF408" s="293"/>
      <c r="AG408" s="293"/>
      <c r="AH408" s="293"/>
      <c r="AI408" s="293"/>
      <c r="AJ408" s="293"/>
      <c r="AK408" s="293"/>
      <c r="AL408" s="293"/>
      <c r="AM408" s="293"/>
      <c r="AN408" s="293"/>
      <c r="AO408" s="730"/>
      <c r="AP408" s="293"/>
      <c r="AQ408" s="293"/>
      <c r="AR408" s="293"/>
      <c r="AS408" s="293"/>
      <c r="AT408" s="293"/>
      <c r="AU408" s="167"/>
      <c r="AV408" s="167"/>
      <c r="AW408" s="167"/>
      <c r="AX408" s="167"/>
      <c r="AY408" s="167"/>
      <c r="AZ408" s="167"/>
      <c r="BA408" s="167"/>
      <c r="BB408" s="167"/>
      <c r="BC408" s="167"/>
      <c r="BD408" s="167"/>
      <c r="BE408" s="167"/>
      <c r="BF408" s="167"/>
      <c r="BG408" s="167"/>
      <c r="BH408" s="167"/>
      <c r="BI408" s="167"/>
    </row>
    <row r="409" ht="14.25" customHeight="1">
      <c r="M409" s="178"/>
      <c r="N409" s="178"/>
      <c r="O409" s="178"/>
      <c r="X409" s="292"/>
      <c r="Y409" s="293"/>
      <c r="Z409" s="293"/>
      <c r="AA409" s="293"/>
      <c r="AB409" s="293"/>
      <c r="AC409" s="293"/>
      <c r="AD409" s="293"/>
      <c r="AE409" s="293"/>
      <c r="AF409" s="293"/>
      <c r="AG409" s="293"/>
      <c r="AH409" s="293"/>
      <c r="AI409" s="293"/>
      <c r="AJ409" s="293"/>
      <c r="AK409" s="293"/>
      <c r="AL409" s="293"/>
      <c r="AM409" s="293"/>
      <c r="AN409" s="293"/>
      <c r="AO409" s="730"/>
      <c r="AP409" s="293"/>
      <c r="AQ409" s="293"/>
      <c r="AR409" s="293"/>
      <c r="AS409" s="293"/>
      <c r="AT409" s="293"/>
      <c r="AU409" s="167"/>
      <c r="AV409" s="167"/>
      <c r="AW409" s="167"/>
      <c r="AX409" s="167"/>
      <c r="AY409" s="167"/>
      <c r="AZ409" s="167"/>
      <c r="BA409" s="167"/>
      <c r="BB409" s="167"/>
      <c r="BC409" s="167"/>
      <c r="BD409" s="167"/>
      <c r="BE409" s="167"/>
      <c r="BF409" s="167"/>
      <c r="BG409" s="167"/>
      <c r="BH409" s="167"/>
      <c r="BI409" s="167"/>
    </row>
    <row r="410" ht="14.25" customHeight="1">
      <c r="M410" s="178"/>
      <c r="N410" s="178"/>
      <c r="O410" s="178"/>
      <c r="X410" s="292"/>
      <c r="Y410" s="293"/>
      <c r="Z410" s="293"/>
      <c r="AA410" s="293"/>
      <c r="AB410" s="293"/>
      <c r="AC410" s="293"/>
      <c r="AD410" s="293"/>
      <c r="AE410" s="293"/>
      <c r="AF410" s="293"/>
      <c r="AG410" s="293"/>
      <c r="AH410" s="293"/>
      <c r="AI410" s="293"/>
      <c r="AJ410" s="293"/>
      <c r="AK410" s="293"/>
      <c r="AL410" s="293"/>
      <c r="AM410" s="293"/>
      <c r="AN410" s="293"/>
      <c r="AO410" s="730"/>
      <c r="AP410" s="293"/>
      <c r="AQ410" s="293"/>
      <c r="AR410" s="293"/>
      <c r="AS410" s="293"/>
      <c r="AT410" s="293"/>
      <c r="AU410" s="167"/>
      <c r="AV410" s="167"/>
      <c r="AW410" s="167"/>
      <c r="AX410" s="167"/>
      <c r="AY410" s="167"/>
      <c r="AZ410" s="167"/>
      <c r="BA410" s="167"/>
      <c r="BB410" s="167"/>
      <c r="BC410" s="167"/>
      <c r="BD410" s="167"/>
      <c r="BE410" s="167"/>
      <c r="BF410" s="167"/>
      <c r="BG410" s="167"/>
      <c r="BH410" s="167"/>
      <c r="BI410" s="167"/>
    </row>
    <row r="411" ht="14.25" customHeight="1">
      <c r="M411" s="178"/>
      <c r="N411" s="178"/>
      <c r="O411" s="178"/>
      <c r="X411" s="292"/>
      <c r="Y411" s="293"/>
      <c r="Z411" s="293"/>
      <c r="AA411" s="293"/>
      <c r="AB411" s="293"/>
      <c r="AC411" s="293"/>
      <c r="AD411" s="293"/>
      <c r="AE411" s="293"/>
      <c r="AF411" s="293"/>
      <c r="AG411" s="293"/>
      <c r="AH411" s="293"/>
      <c r="AI411" s="293"/>
      <c r="AJ411" s="293"/>
      <c r="AK411" s="293"/>
      <c r="AL411" s="293"/>
      <c r="AM411" s="293"/>
      <c r="AN411" s="293"/>
      <c r="AO411" s="730"/>
      <c r="AP411" s="293"/>
      <c r="AQ411" s="293"/>
      <c r="AR411" s="293"/>
      <c r="AS411" s="293"/>
      <c r="AT411" s="293"/>
      <c r="AU411" s="167"/>
      <c r="AV411" s="167"/>
      <c r="AW411" s="167"/>
      <c r="AX411" s="167"/>
      <c r="AY411" s="167"/>
      <c r="AZ411" s="167"/>
      <c r="BA411" s="167"/>
      <c r="BB411" s="167"/>
      <c r="BC411" s="167"/>
      <c r="BD411" s="167"/>
      <c r="BE411" s="167"/>
      <c r="BF411" s="167"/>
      <c r="BG411" s="167"/>
      <c r="BH411" s="167"/>
      <c r="BI411" s="167"/>
    </row>
    <row r="412" ht="14.25" customHeight="1">
      <c r="M412" s="178"/>
      <c r="N412" s="178"/>
      <c r="O412" s="178"/>
      <c r="X412" s="292"/>
      <c r="Y412" s="293"/>
      <c r="Z412" s="293"/>
      <c r="AA412" s="293"/>
      <c r="AB412" s="293"/>
      <c r="AC412" s="293"/>
      <c r="AD412" s="293"/>
      <c r="AE412" s="293"/>
      <c r="AF412" s="293"/>
      <c r="AG412" s="293"/>
      <c r="AH412" s="293"/>
      <c r="AI412" s="293"/>
      <c r="AJ412" s="293"/>
      <c r="AK412" s="293"/>
      <c r="AL412" s="293"/>
      <c r="AM412" s="293"/>
      <c r="AN412" s="293"/>
      <c r="AO412" s="730"/>
      <c r="AP412" s="293"/>
      <c r="AQ412" s="293"/>
      <c r="AR412" s="293"/>
      <c r="AS412" s="293"/>
      <c r="AT412" s="293"/>
      <c r="AU412" s="167"/>
      <c r="AV412" s="167"/>
      <c r="AW412" s="167"/>
      <c r="AX412" s="167"/>
      <c r="AY412" s="167"/>
      <c r="AZ412" s="167"/>
      <c r="BA412" s="167"/>
      <c r="BB412" s="167"/>
      <c r="BC412" s="167"/>
      <c r="BD412" s="167"/>
      <c r="BE412" s="167"/>
      <c r="BF412" s="167"/>
      <c r="BG412" s="167"/>
      <c r="BH412" s="167"/>
      <c r="BI412" s="167"/>
    </row>
    <row r="413" ht="14.25" customHeight="1">
      <c r="M413" s="178"/>
      <c r="N413" s="178"/>
      <c r="O413" s="178"/>
      <c r="X413" s="292"/>
      <c r="Y413" s="293"/>
      <c r="Z413" s="293"/>
      <c r="AA413" s="293"/>
      <c r="AB413" s="293"/>
      <c r="AC413" s="293"/>
      <c r="AD413" s="293"/>
      <c r="AE413" s="293"/>
      <c r="AF413" s="293"/>
      <c r="AG413" s="293"/>
      <c r="AH413" s="293"/>
      <c r="AI413" s="293"/>
      <c r="AJ413" s="293"/>
      <c r="AK413" s="293"/>
      <c r="AL413" s="293"/>
      <c r="AM413" s="293"/>
      <c r="AN413" s="293"/>
      <c r="AO413" s="730"/>
      <c r="AP413" s="293"/>
      <c r="AQ413" s="293"/>
      <c r="AR413" s="293"/>
      <c r="AS413" s="293"/>
      <c r="AT413" s="293"/>
      <c r="AU413" s="167"/>
      <c r="AV413" s="167"/>
      <c r="AW413" s="167"/>
      <c r="AX413" s="167"/>
      <c r="AY413" s="167"/>
      <c r="AZ413" s="167"/>
      <c r="BA413" s="167"/>
      <c r="BB413" s="167"/>
      <c r="BC413" s="167"/>
      <c r="BD413" s="167"/>
      <c r="BE413" s="167"/>
      <c r="BF413" s="167"/>
      <c r="BG413" s="167"/>
      <c r="BH413" s="167"/>
      <c r="BI413" s="167"/>
    </row>
    <row r="414" ht="14.25" customHeight="1">
      <c r="M414" s="178"/>
      <c r="N414" s="178"/>
      <c r="O414" s="178"/>
      <c r="X414" s="292"/>
      <c r="Y414" s="293"/>
      <c r="Z414" s="293"/>
      <c r="AA414" s="293"/>
      <c r="AB414" s="293"/>
      <c r="AC414" s="293"/>
      <c r="AD414" s="293"/>
      <c r="AE414" s="293"/>
      <c r="AF414" s="293"/>
      <c r="AG414" s="293"/>
      <c r="AH414" s="293"/>
      <c r="AI414" s="293"/>
      <c r="AJ414" s="293"/>
      <c r="AK414" s="293"/>
      <c r="AL414" s="293"/>
      <c r="AM414" s="293"/>
      <c r="AN414" s="293"/>
      <c r="AO414" s="730"/>
      <c r="AP414" s="293"/>
      <c r="AQ414" s="293"/>
      <c r="AR414" s="293"/>
      <c r="AS414" s="293"/>
      <c r="AT414" s="293"/>
      <c r="AU414" s="167"/>
      <c r="AV414" s="167"/>
      <c r="AW414" s="167"/>
      <c r="AX414" s="167"/>
      <c r="AY414" s="167"/>
      <c r="AZ414" s="167"/>
      <c r="BA414" s="167"/>
      <c r="BB414" s="167"/>
      <c r="BC414" s="167"/>
      <c r="BD414" s="167"/>
      <c r="BE414" s="167"/>
      <c r="BF414" s="167"/>
      <c r="BG414" s="167"/>
      <c r="BH414" s="167"/>
      <c r="BI414" s="167"/>
    </row>
    <row r="415" ht="14.25" customHeight="1">
      <c r="M415" s="178"/>
      <c r="N415" s="178"/>
      <c r="O415" s="178"/>
      <c r="X415" s="292"/>
      <c r="Y415" s="293"/>
      <c r="Z415" s="293"/>
      <c r="AA415" s="293"/>
      <c r="AB415" s="293"/>
      <c r="AC415" s="293"/>
      <c r="AD415" s="293"/>
      <c r="AE415" s="293"/>
      <c r="AF415" s="293"/>
      <c r="AG415" s="293"/>
      <c r="AH415" s="293"/>
      <c r="AI415" s="293"/>
      <c r="AJ415" s="293"/>
      <c r="AK415" s="293"/>
      <c r="AL415" s="293"/>
      <c r="AM415" s="293"/>
      <c r="AN415" s="293"/>
      <c r="AO415" s="730"/>
      <c r="AP415" s="293"/>
      <c r="AQ415" s="293"/>
      <c r="AR415" s="293"/>
      <c r="AS415" s="293"/>
      <c r="AT415" s="293"/>
      <c r="AU415" s="167"/>
      <c r="AV415" s="167"/>
      <c r="AW415" s="167"/>
      <c r="AX415" s="167"/>
      <c r="AY415" s="167"/>
      <c r="AZ415" s="167"/>
      <c r="BA415" s="167"/>
      <c r="BB415" s="167"/>
      <c r="BC415" s="167"/>
      <c r="BD415" s="167"/>
      <c r="BE415" s="167"/>
      <c r="BF415" s="167"/>
      <c r="BG415" s="167"/>
      <c r="BH415" s="167"/>
      <c r="BI415" s="167"/>
    </row>
    <row r="416" ht="14.25" customHeight="1">
      <c r="M416" s="178"/>
      <c r="N416" s="178"/>
      <c r="O416" s="178"/>
      <c r="X416" s="292"/>
      <c r="Y416" s="293"/>
      <c r="Z416" s="293"/>
      <c r="AA416" s="293"/>
      <c r="AB416" s="293"/>
      <c r="AC416" s="293"/>
      <c r="AD416" s="293"/>
      <c r="AE416" s="293"/>
      <c r="AF416" s="293"/>
      <c r="AG416" s="293"/>
      <c r="AH416" s="293"/>
      <c r="AI416" s="293"/>
      <c r="AJ416" s="293"/>
      <c r="AK416" s="293"/>
      <c r="AL416" s="293"/>
      <c r="AM416" s="293"/>
      <c r="AN416" s="293"/>
      <c r="AO416" s="730"/>
      <c r="AP416" s="293"/>
      <c r="AQ416" s="293"/>
      <c r="AR416" s="293"/>
      <c r="AS416" s="293"/>
      <c r="AT416" s="293"/>
      <c r="AU416" s="167"/>
      <c r="AV416" s="167"/>
      <c r="AW416" s="167"/>
      <c r="AX416" s="167"/>
      <c r="AY416" s="167"/>
      <c r="AZ416" s="167"/>
      <c r="BA416" s="167"/>
      <c r="BB416" s="167"/>
      <c r="BC416" s="167"/>
      <c r="BD416" s="167"/>
      <c r="BE416" s="167"/>
      <c r="BF416" s="167"/>
      <c r="BG416" s="167"/>
      <c r="BH416" s="167"/>
      <c r="BI416" s="167"/>
    </row>
    <row r="417" ht="14.25" customHeight="1">
      <c r="M417" s="178"/>
      <c r="N417" s="178"/>
      <c r="O417" s="178"/>
      <c r="X417" s="292"/>
      <c r="Y417" s="293"/>
      <c r="Z417" s="293"/>
      <c r="AA417" s="293"/>
      <c r="AB417" s="293"/>
      <c r="AC417" s="293"/>
      <c r="AD417" s="293"/>
      <c r="AE417" s="293"/>
      <c r="AF417" s="293"/>
      <c r="AG417" s="293"/>
      <c r="AH417" s="293"/>
      <c r="AI417" s="293"/>
      <c r="AJ417" s="293"/>
      <c r="AK417" s="293"/>
      <c r="AL417" s="293"/>
      <c r="AM417" s="293"/>
      <c r="AN417" s="293"/>
      <c r="AO417" s="730"/>
      <c r="AP417" s="293"/>
      <c r="AQ417" s="293"/>
      <c r="AR417" s="293"/>
      <c r="AS417" s="293"/>
      <c r="AT417" s="293"/>
      <c r="AU417" s="167"/>
      <c r="AV417" s="167"/>
      <c r="AW417" s="167"/>
      <c r="AX417" s="167"/>
      <c r="AY417" s="167"/>
      <c r="AZ417" s="167"/>
      <c r="BA417" s="167"/>
      <c r="BB417" s="167"/>
      <c r="BC417" s="167"/>
      <c r="BD417" s="167"/>
      <c r="BE417" s="167"/>
      <c r="BF417" s="167"/>
      <c r="BG417" s="167"/>
      <c r="BH417" s="167"/>
      <c r="BI417" s="167"/>
    </row>
    <row r="418" ht="14.25" customHeight="1">
      <c r="M418" s="178"/>
      <c r="N418" s="178"/>
      <c r="O418" s="178"/>
      <c r="X418" s="292"/>
      <c r="Y418" s="293"/>
      <c r="Z418" s="293"/>
      <c r="AA418" s="293"/>
      <c r="AB418" s="293"/>
      <c r="AC418" s="293"/>
      <c r="AD418" s="293"/>
      <c r="AE418" s="293"/>
      <c r="AF418" s="293"/>
      <c r="AG418" s="293"/>
      <c r="AH418" s="293"/>
      <c r="AI418" s="293"/>
      <c r="AJ418" s="293"/>
      <c r="AK418" s="293"/>
      <c r="AL418" s="293"/>
      <c r="AM418" s="293"/>
      <c r="AN418" s="293"/>
      <c r="AO418" s="730"/>
      <c r="AP418" s="293"/>
      <c r="AQ418" s="293"/>
      <c r="AR418" s="293"/>
      <c r="AS418" s="293"/>
      <c r="AT418" s="293"/>
      <c r="AU418" s="167"/>
      <c r="AV418" s="167"/>
      <c r="AW418" s="167"/>
      <c r="AX418" s="167"/>
      <c r="AY418" s="167"/>
      <c r="AZ418" s="167"/>
      <c r="BA418" s="167"/>
      <c r="BB418" s="167"/>
      <c r="BC418" s="167"/>
      <c r="BD418" s="167"/>
      <c r="BE418" s="167"/>
      <c r="BF418" s="167"/>
      <c r="BG418" s="167"/>
      <c r="BH418" s="167"/>
      <c r="BI418" s="167"/>
    </row>
    <row r="419" ht="14.25" customHeight="1">
      <c r="M419" s="178"/>
      <c r="N419" s="178"/>
      <c r="O419" s="178"/>
      <c r="X419" s="292"/>
      <c r="Y419" s="293"/>
      <c r="Z419" s="293"/>
      <c r="AA419" s="293"/>
      <c r="AB419" s="293"/>
      <c r="AC419" s="293"/>
      <c r="AD419" s="293"/>
      <c r="AE419" s="293"/>
      <c r="AF419" s="293"/>
      <c r="AG419" s="293"/>
      <c r="AH419" s="293"/>
      <c r="AI419" s="293"/>
      <c r="AJ419" s="293"/>
      <c r="AK419" s="293"/>
      <c r="AL419" s="293"/>
      <c r="AM419" s="293"/>
      <c r="AN419" s="293"/>
      <c r="AO419" s="730"/>
      <c r="AP419" s="293"/>
      <c r="AQ419" s="293"/>
      <c r="AR419" s="293"/>
      <c r="AS419" s="293"/>
      <c r="AT419" s="293"/>
      <c r="AU419" s="167"/>
      <c r="AV419" s="167"/>
      <c r="AW419" s="167"/>
      <c r="AX419" s="167"/>
      <c r="AY419" s="167"/>
      <c r="AZ419" s="167"/>
      <c r="BA419" s="167"/>
      <c r="BB419" s="167"/>
      <c r="BC419" s="167"/>
      <c r="BD419" s="167"/>
      <c r="BE419" s="167"/>
      <c r="BF419" s="167"/>
      <c r="BG419" s="167"/>
      <c r="BH419" s="167"/>
      <c r="BI419" s="167"/>
    </row>
    <row r="420" ht="14.25" customHeight="1">
      <c r="M420" s="178"/>
      <c r="N420" s="178"/>
      <c r="O420" s="178"/>
      <c r="X420" s="292"/>
      <c r="Y420" s="293"/>
      <c r="Z420" s="293"/>
      <c r="AA420" s="293"/>
      <c r="AB420" s="293"/>
      <c r="AC420" s="293"/>
      <c r="AD420" s="293"/>
      <c r="AE420" s="293"/>
      <c r="AF420" s="293"/>
      <c r="AG420" s="293"/>
      <c r="AH420" s="293"/>
      <c r="AI420" s="293"/>
      <c r="AJ420" s="293"/>
      <c r="AK420" s="293"/>
      <c r="AL420" s="293"/>
      <c r="AM420" s="293"/>
      <c r="AN420" s="293"/>
      <c r="AO420" s="730"/>
      <c r="AP420" s="293"/>
      <c r="AQ420" s="293"/>
      <c r="AR420" s="293"/>
      <c r="AS420" s="293"/>
      <c r="AT420" s="293"/>
      <c r="AU420" s="167"/>
      <c r="AV420" s="167"/>
      <c r="AW420" s="167"/>
      <c r="AX420" s="167"/>
      <c r="AY420" s="167"/>
      <c r="AZ420" s="167"/>
      <c r="BA420" s="167"/>
      <c r="BB420" s="167"/>
      <c r="BC420" s="167"/>
      <c r="BD420" s="167"/>
      <c r="BE420" s="167"/>
      <c r="BF420" s="167"/>
      <c r="BG420" s="167"/>
      <c r="BH420" s="167"/>
      <c r="BI420" s="167"/>
    </row>
    <row r="421" ht="14.25" customHeight="1">
      <c r="M421" s="178"/>
      <c r="N421" s="178"/>
      <c r="O421" s="178"/>
      <c r="X421" s="292"/>
      <c r="Y421" s="293"/>
      <c r="Z421" s="293"/>
      <c r="AA421" s="293"/>
      <c r="AB421" s="293"/>
      <c r="AC421" s="293"/>
      <c r="AD421" s="293"/>
      <c r="AE421" s="293"/>
      <c r="AF421" s="293"/>
      <c r="AG421" s="293"/>
      <c r="AH421" s="293"/>
      <c r="AI421" s="293"/>
      <c r="AJ421" s="293"/>
      <c r="AK421" s="293"/>
      <c r="AL421" s="293"/>
      <c r="AM421" s="293"/>
      <c r="AN421" s="293"/>
      <c r="AO421" s="730"/>
      <c r="AP421" s="293"/>
      <c r="AQ421" s="293"/>
      <c r="AR421" s="293"/>
      <c r="AS421" s="293"/>
      <c r="AT421" s="293"/>
      <c r="AU421" s="167"/>
      <c r="AV421" s="167"/>
      <c r="AW421" s="167"/>
      <c r="AX421" s="167"/>
      <c r="AY421" s="167"/>
      <c r="AZ421" s="167"/>
      <c r="BA421" s="167"/>
      <c r="BB421" s="167"/>
      <c r="BC421" s="167"/>
      <c r="BD421" s="167"/>
      <c r="BE421" s="167"/>
      <c r="BF421" s="167"/>
      <c r="BG421" s="167"/>
      <c r="BH421" s="167"/>
      <c r="BI421" s="167"/>
    </row>
    <row r="422" ht="14.25" customHeight="1">
      <c r="M422" s="178"/>
      <c r="N422" s="178"/>
      <c r="O422" s="178"/>
      <c r="X422" s="292"/>
      <c r="Y422" s="293"/>
      <c r="Z422" s="293"/>
      <c r="AA422" s="293"/>
      <c r="AB422" s="293"/>
      <c r="AC422" s="293"/>
      <c r="AD422" s="293"/>
      <c r="AE422" s="293"/>
      <c r="AF422" s="293"/>
      <c r="AG422" s="293"/>
      <c r="AH422" s="293"/>
      <c r="AI422" s="293"/>
      <c r="AJ422" s="293"/>
      <c r="AK422" s="293"/>
      <c r="AL422" s="293"/>
      <c r="AM422" s="293"/>
      <c r="AN422" s="293"/>
      <c r="AO422" s="730"/>
      <c r="AP422" s="293"/>
      <c r="AQ422" s="293"/>
      <c r="AR422" s="293"/>
      <c r="AS422" s="293"/>
      <c r="AT422" s="293"/>
      <c r="AU422" s="167"/>
      <c r="AV422" s="167"/>
      <c r="AW422" s="167"/>
      <c r="AX422" s="167"/>
      <c r="AY422" s="167"/>
      <c r="AZ422" s="167"/>
      <c r="BA422" s="167"/>
      <c r="BB422" s="167"/>
      <c r="BC422" s="167"/>
      <c r="BD422" s="167"/>
      <c r="BE422" s="167"/>
      <c r="BF422" s="167"/>
      <c r="BG422" s="167"/>
      <c r="BH422" s="167"/>
      <c r="BI422" s="167"/>
    </row>
    <row r="423" ht="14.25" customHeight="1">
      <c r="M423" s="178"/>
      <c r="N423" s="178"/>
      <c r="O423" s="178"/>
      <c r="X423" s="292"/>
      <c r="Y423" s="293"/>
      <c r="Z423" s="293"/>
      <c r="AA423" s="293"/>
      <c r="AB423" s="293"/>
      <c r="AC423" s="293"/>
      <c r="AD423" s="293"/>
      <c r="AE423" s="293"/>
      <c r="AF423" s="293"/>
      <c r="AG423" s="293"/>
      <c r="AH423" s="293"/>
      <c r="AI423" s="293"/>
      <c r="AJ423" s="293"/>
      <c r="AK423" s="293"/>
      <c r="AL423" s="293"/>
      <c r="AM423" s="293"/>
      <c r="AN423" s="293"/>
      <c r="AO423" s="730"/>
      <c r="AP423" s="293"/>
      <c r="AQ423" s="293"/>
      <c r="AR423" s="293"/>
      <c r="AS423" s="293"/>
      <c r="AT423" s="293"/>
      <c r="AU423" s="167"/>
      <c r="AV423" s="167"/>
      <c r="AW423" s="167"/>
      <c r="AX423" s="167"/>
      <c r="AY423" s="167"/>
      <c r="AZ423" s="167"/>
      <c r="BA423" s="167"/>
      <c r="BB423" s="167"/>
      <c r="BC423" s="167"/>
      <c r="BD423" s="167"/>
      <c r="BE423" s="167"/>
      <c r="BF423" s="167"/>
      <c r="BG423" s="167"/>
      <c r="BH423" s="167"/>
      <c r="BI423" s="167"/>
    </row>
    <row r="424" ht="14.25" customHeight="1">
      <c r="M424" s="178"/>
      <c r="N424" s="178"/>
      <c r="O424" s="178"/>
      <c r="X424" s="292"/>
      <c r="Y424" s="293"/>
      <c r="Z424" s="293"/>
      <c r="AA424" s="293"/>
      <c r="AB424" s="293"/>
      <c r="AC424" s="293"/>
      <c r="AD424" s="293"/>
      <c r="AE424" s="293"/>
      <c r="AF424" s="293"/>
      <c r="AG424" s="293"/>
      <c r="AH424" s="293"/>
      <c r="AI424" s="293"/>
      <c r="AJ424" s="293"/>
      <c r="AK424" s="293"/>
      <c r="AL424" s="293"/>
      <c r="AM424" s="293"/>
      <c r="AN424" s="293"/>
      <c r="AO424" s="730"/>
      <c r="AP424" s="293"/>
      <c r="AQ424" s="293"/>
      <c r="AR424" s="293"/>
      <c r="AS424" s="293"/>
      <c r="AT424" s="293"/>
      <c r="AU424" s="167"/>
      <c r="AV424" s="167"/>
      <c r="AW424" s="167"/>
      <c r="AX424" s="167"/>
      <c r="AY424" s="167"/>
      <c r="AZ424" s="167"/>
      <c r="BA424" s="167"/>
      <c r="BB424" s="167"/>
      <c r="BC424" s="167"/>
      <c r="BD424" s="167"/>
      <c r="BE424" s="167"/>
      <c r="BF424" s="167"/>
      <c r="BG424" s="167"/>
      <c r="BH424" s="167"/>
      <c r="BI424" s="167"/>
    </row>
    <row r="425" ht="14.25" customHeight="1">
      <c r="M425" s="178"/>
      <c r="N425" s="178"/>
      <c r="O425" s="178"/>
      <c r="X425" s="292"/>
      <c r="Y425" s="293"/>
      <c r="Z425" s="293"/>
      <c r="AA425" s="293"/>
      <c r="AB425" s="293"/>
      <c r="AC425" s="293"/>
      <c r="AD425" s="293"/>
      <c r="AE425" s="293"/>
      <c r="AF425" s="293"/>
      <c r="AG425" s="293"/>
      <c r="AH425" s="293"/>
      <c r="AI425" s="293"/>
      <c r="AJ425" s="293"/>
      <c r="AK425" s="293"/>
      <c r="AL425" s="293"/>
      <c r="AM425" s="293"/>
      <c r="AN425" s="293"/>
      <c r="AO425" s="730"/>
      <c r="AP425" s="293"/>
      <c r="AQ425" s="293"/>
      <c r="AR425" s="293"/>
      <c r="AS425" s="293"/>
      <c r="AT425" s="293"/>
      <c r="AU425" s="167"/>
      <c r="AV425" s="167"/>
      <c r="AW425" s="167"/>
      <c r="AX425" s="167"/>
      <c r="AY425" s="167"/>
      <c r="AZ425" s="167"/>
      <c r="BA425" s="167"/>
      <c r="BB425" s="167"/>
      <c r="BC425" s="167"/>
      <c r="BD425" s="167"/>
      <c r="BE425" s="167"/>
      <c r="BF425" s="167"/>
      <c r="BG425" s="167"/>
      <c r="BH425" s="167"/>
      <c r="BI425" s="167"/>
    </row>
    <row r="426" ht="14.25" customHeight="1">
      <c r="M426" s="178"/>
      <c r="N426" s="178"/>
      <c r="O426" s="178"/>
      <c r="X426" s="292"/>
      <c r="Y426" s="293"/>
      <c r="Z426" s="293"/>
      <c r="AA426" s="293"/>
      <c r="AB426" s="293"/>
      <c r="AC426" s="293"/>
      <c r="AD426" s="293"/>
      <c r="AE426" s="293"/>
      <c r="AF426" s="293"/>
      <c r="AG426" s="293"/>
      <c r="AH426" s="293"/>
      <c r="AI426" s="293"/>
      <c r="AJ426" s="293"/>
      <c r="AK426" s="293"/>
      <c r="AL426" s="293"/>
      <c r="AM426" s="293"/>
      <c r="AN426" s="293"/>
      <c r="AO426" s="730"/>
      <c r="AP426" s="293"/>
      <c r="AQ426" s="293"/>
      <c r="AR426" s="293"/>
      <c r="AS426" s="293"/>
      <c r="AT426" s="293"/>
      <c r="AU426" s="167"/>
      <c r="AV426" s="167"/>
      <c r="AW426" s="167"/>
      <c r="AX426" s="167"/>
      <c r="AY426" s="167"/>
      <c r="AZ426" s="167"/>
      <c r="BA426" s="167"/>
      <c r="BB426" s="167"/>
      <c r="BC426" s="167"/>
      <c r="BD426" s="167"/>
      <c r="BE426" s="167"/>
      <c r="BF426" s="167"/>
      <c r="BG426" s="167"/>
      <c r="BH426" s="167"/>
      <c r="BI426" s="167"/>
    </row>
    <row r="427" ht="14.25" customHeight="1">
      <c r="M427" s="178"/>
      <c r="N427" s="178"/>
      <c r="O427" s="178"/>
      <c r="X427" s="292"/>
      <c r="Y427" s="293"/>
      <c r="Z427" s="293"/>
      <c r="AA427" s="293"/>
      <c r="AB427" s="293"/>
      <c r="AC427" s="293"/>
      <c r="AD427" s="293"/>
      <c r="AE427" s="293"/>
      <c r="AF427" s="293"/>
      <c r="AG427" s="293"/>
      <c r="AH427" s="293"/>
      <c r="AI427" s="293"/>
      <c r="AJ427" s="293"/>
      <c r="AK427" s="293"/>
      <c r="AL427" s="293"/>
      <c r="AM427" s="293"/>
      <c r="AN427" s="293"/>
      <c r="AO427" s="730"/>
      <c r="AP427" s="293"/>
      <c r="AQ427" s="293"/>
      <c r="AR427" s="293"/>
      <c r="AS427" s="293"/>
      <c r="AT427" s="293"/>
      <c r="AU427" s="167"/>
      <c r="AV427" s="167"/>
      <c r="AW427" s="167"/>
      <c r="AX427" s="167"/>
      <c r="AY427" s="167"/>
      <c r="AZ427" s="167"/>
      <c r="BA427" s="167"/>
      <c r="BB427" s="167"/>
      <c r="BC427" s="167"/>
      <c r="BD427" s="167"/>
      <c r="BE427" s="167"/>
      <c r="BF427" s="167"/>
      <c r="BG427" s="167"/>
      <c r="BH427" s="167"/>
      <c r="BI427" s="167"/>
    </row>
    <row r="428" ht="14.25" customHeight="1">
      <c r="M428" s="178"/>
      <c r="N428" s="178"/>
      <c r="O428" s="178"/>
      <c r="X428" s="292"/>
      <c r="Y428" s="293"/>
      <c r="Z428" s="293"/>
      <c r="AA428" s="293"/>
      <c r="AB428" s="293"/>
      <c r="AC428" s="293"/>
      <c r="AD428" s="293"/>
      <c r="AE428" s="293"/>
      <c r="AF428" s="293"/>
      <c r="AG428" s="293"/>
      <c r="AH428" s="293"/>
      <c r="AI428" s="293"/>
      <c r="AJ428" s="293"/>
      <c r="AK428" s="293"/>
      <c r="AL428" s="293"/>
      <c r="AM428" s="293"/>
      <c r="AN428" s="293"/>
      <c r="AO428" s="730"/>
      <c r="AP428" s="293"/>
      <c r="AQ428" s="293"/>
      <c r="AR428" s="293"/>
      <c r="AS428" s="293"/>
      <c r="AT428" s="293"/>
      <c r="AU428" s="167"/>
      <c r="AV428" s="167"/>
      <c r="AW428" s="167"/>
      <c r="AX428" s="167"/>
      <c r="AY428" s="167"/>
      <c r="AZ428" s="167"/>
      <c r="BA428" s="167"/>
      <c r="BB428" s="167"/>
      <c r="BC428" s="167"/>
      <c r="BD428" s="167"/>
      <c r="BE428" s="167"/>
      <c r="BF428" s="167"/>
      <c r="BG428" s="167"/>
      <c r="BH428" s="167"/>
      <c r="BI428" s="167"/>
    </row>
    <row r="429" ht="14.25" customHeight="1">
      <c r="M429" s="178"/>
      <c r="N429" s="178"/>
      <c r="O429" s="178"/>
      <c r="X429" s="292"/>
      <c r="Y429" s="293"/>
      <c r="Z429" s="293"/>
      <c r="AA429" s="293"/>
      <c r="AB429" s="293"/>
      <c r="AC429" s="293"/>
      <c r="AD429" s="293"/>
      <c r="AE429" s="293"/>
      <c r="AF429" s="293"/>
      <c r="AG429" s="293"/>
      <c r="AH429" s="293"/>
      <c r="AI429" s="293"/>
      <c r="AJ429" s="293"/>
      <c r="AK429" s="293"/>
      <c r="AL429" s="293"/>
      <c r="AM429" s="293"/>
      <c r="AN429" s="293"/>
      <c r="AO429" s="730"/>
      <c r="AP429" s="293"/>
      <c r="AQ429" s="293"/>
      <c r="AR429" s="293"/>
      <c r="AS429" s="293"/>
      <c r="AT429" s="293"/>
      <c r="AU429" s="167"/>
      <c r="AV429" s="167"/>
      <c r="AW429" s="167"/>
      <c r="AX429" s="167"/>
      <c r="AY429" s="167"/>
      <c r="AZ429" s="167"/>
      <c r="BA429" s="167"/>
      <c r="BB429" s="167"/>
      <c r="BC429" s="167"/>
      <c r="BD429" s="167"/>
      <c r="BE429" s="167"/>
      <c r="BF429" s="167"/>
      <c r="BG429" s="167"/>
      <c r="BH429" s="167"/>
      <c r="BI429" s="167"/>
    </row>
    <row r="430" ht="14.25" customHeight="1">
      <c r="M430" s="178"/>
      <c r="N430" s="178"/>
      <c r="O430" s="178"/>
      <c r="X430" s="292"/>
      <c r="Y430" s="293"/>
      <c r="Z430" s="293"/>
      <c r="AA430" s="293"/>
      <c r="AB430" s="293"/>
      <c r="AC430" s="293"/>
      <c r="AD430" s="293"/>
      <c r="AE430" s="293"/>
      <c r="AF430" s="293"/>
      <c r="AG430" s="293"/>
      <c r="AH430" s="293"/>
      <c r="AI430" s="293"/>
      <c r="AJ430" s="293"/>
      <c r="AK430" s="293"/>
      <c r="AL430" s="293"/>
      <c r="AM430" s="293"/>
      <c r="AN430" s="293"/>
      <c r="AO430" s="730"/>
      <c r="AP430" s="293"/>
      <c r="AQ430" s="293"/>
      <c r="AR430" s="293"/>
      <c r="AS430" s="293"/>
      <c r="AT430" s="293"/>
      <c r="AU430" s="167"/>
      <c r="AV430" s="167"/>
      <c r="AW430" s="167"/>
      <c r="AX430" s="167"/>
      <c r="AY430" s="167"/>
      <c r="AZ430" s="167"/>
      <c r="BA430" s="167"/>
      <c r="BB430" s="167"/>
      <c r="BC430" s="167"/>
      <c r="BD430" s="167"/>
      <c r="BE430" s="167"/>
      <c r="BF430" s="167"/>
      <c r="BG430" s="167"/>
      <c r="BH430" s="167"/>
      <c r="BI430" s="167"/>
    </row>
    <row r="431" ht="14.25" customHeight="1">
      <c r="M431" s="178"/>
      <c r="N431" s="178"/>
      <c r="O431" s="178"/>
      <c r="X431" s="292"/>
      <c r="Y431" s="293"/>
      <c r="Z431" s="293"/>
      <c r="AA431" s="293"/>
      <c r="AB431" s="293"/>
      <c r="AC431" s="293"/>
      <c r="AD431" s="293"/>
      <c r="AE431" s="293"/>
      <c r="AF431" s="293"/>
      <c r="AG431" s="293"/>
      <c r="AH431" s="293"/>
      <c r="AI431" s="293"/>
      <c r="AJ431" s="293"/>
      <c r="AK431" s="293"/>
      <c r="AL431" s="293"/>
      <c r="AM431" s="293"/>
      <c r="AN431" s="293"/>
      <c r="AO431" s="730"/>
      <c r="AP431" s="293"/>
      <c r="AQ431" s="293"/>
      <c r="AR431" s="293"/>
      <c r="AS431" s="293"/>
      <c r="AT431" s="293"/>
      <c r="AU431" s="167"/>
      <c r="AV431" s="167"/>
      <c r="AW431" s="167"/>
      <c r="AX431" s="167"/>
      <c r="AY431" s="167"/>
      <c r="AZ431" s="167"/>
      <c r="BA431" s="167"/>
      <c r="BB431" s="167"/>
      <c r="BC431" s="167"/>
      <c r="BD431" s="167"/>
      <c r="BE431" s="167"/>
      <c r="BF431" s="167"/>
      <c r="BG431" s="167"/>
      <c r="BH431" s="167"/>
      <c r="BI431" s="167"/>
    </row>
    <row r="432" ht="14.25" customHeight="1">
      <c r="M432" s="178"/>
      <c r="N432" s="178"/>
      <c r="O432" s="178"/>
      <c r="X432" s="292"/>
      <c r="Y432" s="293"/>
      <c r="Z432" s="293"/>
      <c r="AA432" s="293"/>
      <c r="AB432" s="293"/>
      <c r="AC432" s="293"/>
      <c r="AD432" s="293"/>
      <c r="AE432" s="293"/>
      <c r="AF432" s="293"/>
      <c r="AG432" s="293"/>
      <c r="AH432" s="293"/>
      <c r="AI432" s="293"/>
      <c r="AJ432" s="293"/>
      <c r="AK432" s="293"/>
      <c r="AL432" s="293"/>
      <c r="AM432" s="293"/>
      <c r="AN432" s="293"/>
      <c r="AO432" s="730"/>
      <c r="AP432" s="293"/>
      <c r="AQ432" s="293"/>
      <c r="AR432" s="293"/>
      <c r="AS432" s="293"/>
      <c r="AT432" s="293"/>
      <c r="AU432" s="167"/>
      <c r="AV432" s="167"/>
      <c r="AW432" s="167"/>
      <c r="AX432" s="167"/>
      <c r="AY432" s="167"/>
      <c r="AZ432" s="167"/>
      <c r="BA432" s="167"/>
      <c r="BB432" s="167"/>
      <c r="BC432" s="167"/>
      <c r="BD432" s="167"/>
      <c r="BE432" s="167"/>
      <c r="BF432" s="167"/>
      <c r="BG432" s="167"/>
      <c r="BH432" s="167"/>
      <c r="BI432" s="167"/>
    </row>
    <row r="433" ht="14.25" customHeight="1">
      <c r="M433" s="178"/>
      <c r="N433" s="178"/>
      <c r="O433" s="178"/>
      <c r="X433" s="292"/>
      <c r="Y433" s="293"/>
      <c r="Z433" s="293"/>
      <c r="AA433" s="293"/>
      <c r="AB433" s="293"/>
      <c r="AC433" s="293"/>
      <c r="AD433" s="293"/>
      <c r="AE433" s="293"/>
      <c r="AF433" s="293"/>
      <c r="AG433" s="293"/>
      <c r="AH433" s="293"/>
      <c r="AI433" s="293"/>
      <c r="AJ433" s="293"/>
      <c r="AK433" s="293"/>
      <c r="AL433" s="293"/>
      <c r="AM433" s="293"/>
      <c r="AN433" s="293"/>
      <c r="AO433" s="730"/>
      <c r="AP433" s="293"/>
      <c r="AQ433" s="293"/>
      <c r="AR433" s="293"/>
      <c r="AS433" s="293"/>
      <c r="AT433" s="293"/>
      <c r="AU433" s="167"/>
      <c r="AV433" s="167"/>
      <c r="AW433" s="167"/>
      <c r="AX433" s="167"/>
      <c r="AY433" s="167"/>
      <c r="AZ433" s="167"/>
      <c r="BA433" s="167"/>
      <c r="BB433" s="167"/>
      <c r="BC433" s="167"/>
      <c r="BD433" s="167"/>
      <c r="BE433" s="167"/>
      <c r="BF433" s="167"/>
      <c r="BG433" s="167"/>
      <c r="BH433" s="167"/>
      <c r="BI433" s="167"/>
    </row>
    <row r="434" ht="14.25" customHeight="1">
      <c r="M434" s="178"/>
      <c r="N434" s="178"/>
      <c r="O434" s="178"/>
      <c r="X434" s="292"/>
      <c r="Y434" s="293"/>
      <c r="Z434" s="293"/>
      <c r="AA434" s="293"/>
      <c r="AB434" s="293"/>
      <c r="AC434" s="293"/>
      <c r="AD434" s="293"/>
      <c r="AE434" s="293"/>
      <c r="AF434" s="293"/>
      <c r="AG434" s="293"/>
      <c r="AH434" s="293"/>
      <c r="AI434" s="293"/>
      <c r="AJ434" s="293"/>
      <c r="AK434" s="293"/>
      <c r="AL434" s="293"/>
      <c r="AM434" s="293"/>
      <c r="AN434" s="293"/>
      <c r="AO434" s="730"/>
      <c r="AP434" s="293"/>
      <c r="AQ434" s="293"/>
      <c r="AR434" s="293"/>
      <c r="AS434" s="293"/>
      <c r="AT434" s="293"/>
      <c r="AU434" s="167"/>
      <c r="AV434" s="167"/>
      <c r="AW434" s="167"/>
      <c r="AX434" s="167"/>
      <c r="AY434" s="167"/>
      <c r="AZ434" s="167"/>
      <c r="BA434" s="167"/>
      <c r="BB434" s="167"/>
      <c r="BC434" s="167"/>
      <c r="BD434" s="167"/>
      <c r="BE434" s="167"/>
      <c r="BF434" s="167"/>
      <c r="BG434" s="167"/>
      <c r="BH434" s="167"/>
      <c r="BI434" s="167"/>
    </row>
    <row r="435" ht="14.25" customHeight="1">
      <c r="M435" s="178"/>
      <c r="N435" s="178"/>
      <c r="O435" s="178"/>
      <c r="X435" s="292"/>
      <c r="Y435" s="293"/>
      <c r="Z435" s="293"/>
      <c r="AA435" s="293"/>
      <c r="AB435" s="293"/>
      <c r="AC435" s="293"/>
      <c r="AD435" s="293"/>
      <c r="AE435" s="293"/>
      <c r="AF435" s="293"/>
      <c r="AG435" s="293"/>
      <c r="AH435" s="293"/>
      <c r="AI435" s="293"/>
      <c r="AJ435" s="293"/>
      <c r="AK435" s="293"/>
      <c r="AL435" s="293"/>
      <c r="AM435" s="293"/>
      <c r="AN435" s="293"/>
      <c r="AO435" s="730"/>
      <c r="AP435" s="293"/>
      <c r="AQ435" s="293"/>
      <c r="AR435" s="293"/>
      <c r="AS435" s="293"/>
      <c r="AT435" s="293"/>
      <c r="AU435" s="167"/>
      <c r="AV435" s="167"/>
      <c r="AW435" s="167"/>
      <c r="AX435" s="167"/>
      <c r="AY435" s="167"/>
      <c r="AZ435" s="167"/>
      <c r="BA435" s="167"/>
      <c r="BB435" s="167"/>
      <c r="BC435" s="167"/>
      <c r="BD435" s="167"/>
      <c r="BE435" s="167"/>
      <c r="BF435" s="167"/>
      <c r="BG435" s="167"/>
      <c r="BH435" s="167"/>
      <c r="BI435" s="167"/>
    </row>
    <row r="436" ht="14.25" customHeight="1">
      <c r="M436" s="178"/>
      <c r="N436" s="178"/>
      <c r="O436" s="178"/>
      <c r="X436" s="292"/>
      <c r="Y436" s="293"/>
      <c r="Z436" s="293"/>
      <c r="AA436" s="293"/>
      <c r="AB436" s="293"/>
      <c r="AC436" s="293"/>
      <c r="AD436" s="293"/>
      <c r="AE436" s="293"/>
      <c r="AF436" s="293"/>
      <c r="AG436" s="293"/>
      <c r="AH436" s="293"/>
      <c r="AI436" s="293"/>
      <c r="AJ436" s="293"/>
      <c r="AK436" s="293"/>
      <c r="AL436" s="293"/>
      <c r="AM436" s="293"/>
      <c r="AN436" s="293"/>
      <c r="AO436" s="730"/>
      <c r="AP436" s="293"/>
      <c r="AQ436" s="293"/>
      <c r="AR436" s="293"/>
      <c r="AS436" s="293"/>
      <c r="AT436" s="293"/>
      <c r="AU436" s="167"/>
      <c r="AV436" s="167"/>
      <c r="AW436" s="167"/>
      <c r="AX436" s="167"/>
      <c r="AY436" s="167"/>
      <c r="AZ436" s="167"/>
      <c r="BA436" s="167"/>
      <c r="BB436" s="167"/>
      <c r="BC436" s="167"/>
      <c r="BD436" s="167"/>
      <c r="BE436" s="167"/>
      <c r="BF436" s="167"/>
      <c r="BG436" s="167"/>
      <c r="BH436" s="167"/>
      <c r="BI436" s="167"/>
    </row>
    <row r="437" ht="14.25" customHeight="1">
      <c r="M437" s="178"/>
      <c r="N437" s="178"/>
      <c r="O437" s="178"/>
      <c r="X437" s="292"/>
      <c r="Y437" s="293"/>
      <c r="Z437" s="293"/>
      <c r="AA437" s="293"/>
      <c r="AB437" s="293"/>
      <c r="AC437" s="293"/>
      <c r="AD437" s="293"/>
      <c r="AE437" s="293"/>
      <c r="AF437" s="293"/>
      <c r="AG437" s="293"/>
      <c r="AH437" s="293"/>
      <c r="AI437" s="293"/>
      <c r="AJ437" s="293"/>
      <c r="AK437" s="293"/>
      <c r="AL437" s="293"/>
      <c r="AM437" s="293"/>
      <c r="AN437" s="293"/>
      <c r="AO437" s="730"/>
      <c r="AP437" s="293"/>
      <c r="AQ437" s="293"/>
      <c r="AR437" s="293"/>
      <c r="AS437" s="293"/>
      <c r="AT437" s="293"/>
      <c r="AU437" s="167"/>
      <c r="AV437" s="167"/>
      <c r="AW437" s="167"/>
      <c r="AX437" s="167"/>
      <c r="AY437" s="167"/>
      <c r="AZ437" s="167"/>
      <c r="BA437" s="167"/>
      <c r="BB437" s="167"/>
      <c r="BC437" s="167"/>
      <c r="BD437" s="167"/>
      <c r="BE437" s="167"/>
      <c r="BF437" s="167"/>
      <c r="BG437" s="167"/>
      <c r="BH437" s="167"/>
      <c r="BI437" s="167"/>
    </row>
    <row r="438" ht="14.25" customHeight="1">
      <c r="M438" s="178"/>
      <c r="N438" s="178"/>
      <c r="O438" s="178"/>
      <c r="X438" s="292"/>
      <c r="Y438" s="293"/>
      <c r="Z438" s="293"/>
      <c r="AA438" s="293"/>
      <c r="AB438" s="293"/>
      <c r="AC438" s="293"/>
      <c r="AD438" s="293"/>
      <c r="AE438" s="293"/>
      <c r="AF438" s="293"/>
      <c r="AG438" s="293"/>
      <c r="AH438" s="293"/>
      <c r="AI438" s="293"/>
      <c r="AJ438" s="293"/>
      <c r="AK438" s="293"/>
      <c r="AL438" s="293"/>
      <c r="AM438" s="293"/>
      <c r="AN438" s="293"/>
      <c r="AO438" s="730"/>
      <c r="AP438" s="293"/>
      <c r="AQ438" s="293"/>
      <c r="AR438" s="293"/>
      <c r="AS438" s="293"/>
      <c r="AT438" s="293"/>
      <c r="AU438" s="167"/>
      <c r="AV438" s="167"/>
      <c r="AW438" s="167"/>
      <c r="AX438" s="167"/>
      <c r="AY438" s="167"/>
      <c r="AZ438" s="167"/>
      <c r="BA438" s="167"/>
      <c r="BB438" s="167"/>
      <c r="BC438" s="167"/>
      <c r="BD438" s="167"/>
      <c r="BE438" s="167"/>
      <c r="BF438" s="167"/>
      <c r="BG438" s="167"/>
      <c r="BH438" s="167"/>
      <c r="BI438" s="167"/>
    </row>
    <row r="439" ht="14.25" customHeight="1">
      <c r="M439" s="178"/>
      <c r="N439" s="178"/>
      <c r="O439" s="178"/>
      <c r="X439" s="292"/>
      <c r="Y439" s="293"/>
      <c r="Z439" s="293"/>
      <c r="AA439" s="293"/>
      <c r="AB439" s="293"/>
      <c r="AC439" s="293"/>
      <c r="AD439" s="293"/>
      <c r="AE439" s="293"/>
      <c r="AF439" s="293"/>
      <c r="AG439" s="293"/>
      <c r="AH439" s="293"/>
      <c r="AI439" s="293"/>
      <c r="AJ439" s="293"/>
      <c r="AK439" s="293"/>
      <c r="AL439" s="293"/>
      <c r="AM439" s="293"/>
      <c r="AN439" s="293"/>
      <c r="AO439" s="730"/>
      <c r="AP439" s="293"/>
      <c r="AQ439" s="293"/>
      <c r="AR439" s="293"/>
      <c r="AS439" s="293"/>
      <c r="AT439" s="293"/>
      <c r="AU439" s="167"/>
      <c r="AV439" s="167"/>
      <c r="AW439" s="167"/>
      <c r="AX439" s="167"/>
      <c r="AY439" s="167"/>
      <c r="AZ439" s="167"/>
      <c r="BA439" s="167"/>
      <c r="BB439" s="167"/>
      <c r="BC439" s="167"/>
      <c r="BD439" s="167"/>
      <c r="BE439" s="167"/>
      <c r="BF439" s="167"/>
      <c r="BG439" s="167"/>
      <c r="BH439" s="167"/>
      <c r="BI439" s="167"/>
    </row>
    <row r="440" ht="14.25" customHeight="1">
      <c r="M440" s="178"/>
      <c r="N440" s="178"/>
      <c r="O440" s="178"/>
      <c r="X440" s="292"/>
      <c r="Y440" s="293"/>
      <c r="Z440" s="293"/>
      <c r="AA440" s="293"/>
      <c r="AB440" s="293"/>
      <c r="AC440" s="293"/>
      <c r="AD440" s="293"/>
      <c r="AE440" s="293"/>
      <c r="AF440" s="293"/>
      <c r="AG440" s="293"/>
      <c r="AH440" s="293"/>
      <c r="AI440" s="293"/>
      <c r="AJ440" s="293"/>
      <c r="AK440" s="293"/>
      <c r="AL440" s="293"/>
      <c r="AM440" s="293"/>
      <c r="AN440" s="293"/>
      <c r="AO440" s="730"/>
      <c r="AP440" s="293"/>
      <c r="AQ440" s="293"/>
      <c r="AR440" s="293"/>
      <c r="AS440" s="293"/>
      <c r="AT440" s="293"/>
      <c r="AU440" s="167"/>
      <c r="AV440" s="167"/>
      <c r="AW440" s="167"/>
      <c r="AX440" s="167"/>
      <c r="AY440" s="167"/>
      <c r="AZ440" s="167"/>
      <c r="BA440" s="167"/>
      <c r="BB440" s="167"/>
      <c r="BC440" s="167"/>
      <c r="BD440" s="167"/>
      <c r="BE440" s="167"/>
      <c r="BF440" s="167"/>
      <c r="BG440" s="167"/>
      <c r="BH440" s="167"/>
      <c r="BI440" s="167"/>
    </row>
    <row r="441" ht="14.25" customHeight="1">
      <c r="M441" s="178"/>
      <c r="N441" s="178"/>
      <c r="O441" s="178"/>
      <c r="X441" s="292"/>
      <c r="Y441" s="293"/>
      <c r="Z441" s="293"/>
      <c r="AA441" s="293"/>
      <c r="AB441" s="293"/>
      <c r="AC441" s="293"/>
      <c r="AD441" s="293"/>
      <c r="AE441" s="293"/>
      <c r="AF441" s="293"/>
      <c r="AG441" s="293"/>
      <c r="AH441" s="293"/>
      <c r="AI441" s="293"/>
      <c r="AJ441" s="293"/>
      <c r="AK441" s="293"/>
      <c r="AL441" s="293"/>
      <c r="AM441" s="293"/>
      <c r="AN441" s="293"/>
      <c r="AO441" s="730"/>
      <c r="AP441" s="293"/>
      <c r="AQ441" s="293"/>
      <c r="AR441" s="293"/>
      <c r="AS441" s="293"/>
      <c r="AT441" s="293"/>
      <c r="AU441" s="167"/>
      <c r="AV441" s="167"/>
      <c r="AW441" s="167"/>
      <c r="AX441" s="167"/>
      <c r="AY441" s="167"/>
      <c r="AZ441" s="167"/>
      <c r="BA441" s="167"/>
      <c r="BB441" s="167"/>
      <c r="BC441" s="167"/>
      <c r="BD441" s="167"/>
      <c r="BE441" s="167"/>
      <c r="BF441" s="167"/>
      <c r="BG441" s="167"/>
      <c r="BH441" s="167"/>
      <c r="BI441" s="167"/>
    </row>
    <row r="442" ht="14.25" customHeight="1">
      <c r="M442" s="178"/>
      <c r="N442" s="178"/>
      <c r="O442" s="178"/>
      <c r="X442" s="292"/>
      <c r="Y442" s="293"/>
      <c r="Z442" s="293"/>
      <c r="AA442" s="293"/>
      <c r="AB442" s="293"/>
      <c r="AC442" s="293"/>
      <c r="AD442" s="293"/>
      <c r="AE442" s="293"/>
      <c r="AF442" s="293"/>
      <c r="AG442" s="293"/>
      <c r="AH442" s="293"/>
      <c r="AI442" s="293"/>
      <c r="AJ442" s="293"/>
      <c r="AK442" s="293"/>
      <c r="AL442" s="293"/>
      <c r="AM442" s="293"/>
      <c r="AN442" s="293"/>
      <c r="AO442" s="730"/>
      <c r="AP442" s="293"/>
      <c r="AQ442" s="293"/>
      <c r="AR442" s="293"/>
      <c r="AS442" s="293"/>
      <c r="AT442" s="293"/>
      <c r="AU442" s="167"/>
      <c r="AV442" s="167"/>
      <c r="AW442" s="167"/>
      <c r="AX442" s="167"/>
      <c r="AY442" s="167"/>
      <c r="AZ442" s="167"/>
      <c r="BA442" s="167"/>
      <c r="BB442" s="167"/>
      <c r="BC442" s="167"/>
      <c r="BD442" s="167"/>
      <c r="BE442" s="167"/>
      <c r="BF442" s="167"/>
      <c r="BG442" s="167"/>
      <c r="BH442" s="167"/>
      <c r="BI442" s="167"/>
    </row>
    <row r="443" ht="14.25" customHeight="1">
      <c r="M443" s="178"/>
      <c r="N443" s="178"/>
      <c r="O443" s="178"/>
      <c r="X443" s="292"/>
      <c r="Y443" s="293"/>
      <c r="Z443" s="293"/>
      <c r="AA443" s="293"/>
      <c r="AB443" s="293"/>
      <c r="AC443" s="293"/>
      <c r="AD443" s="293"/>
      <c r="AE443" s="293"/>
      <c r="AF443" s="293"/>
      <c r="AG443" s="293"/>
      <c r="AH443" s="293"/>
      <c r="AI443" s="293"/>
      <c r="AJ443" s="293"/>
      <c r="AK443" s="293"/>
      <c r="AL443" s="293"/>
      <c r="AM443" s="293"/>
      <c r="AN443" s="293"/>
      <c r="AO443" s="730"/>
      <c r="AP443" s="293"/>
      <c r="AQ443" s="293"/>
      <c r="AR443" s="293"/>
      <c r="AS443" s="293"/>
      <c r="AT443" s="293"/>
      <c r="AU443" s="167"/>
      <c r="AV443" s="167"/>
      <c r="AW443" s="167"/>
      <c r="AX443" s="167"/>
      <c r="AY443" s="167"/>
      <c r="AZ443" s="167"/>
      <c r="BA443" s="167"/>
      <c r="BB443" s="167"/>
      <c r="BC443" s="167"/>
      <c r="BD443" s="167"/>
      <c r="BE443" s="167"/>
      <c r="BF443" s="167"/>
      <c r="BG443" s="167"/>
      <c r="BH443" s="167"/>
      <c r="BI443" s="167"/>
    </row>
    <row r="444" ht="14.25" customHeight="1">
      <c r="M444" s="178"/>
      <c r="N444" s="178"/>
      <c r="O444" s="178"/>
      <c r="X444" s="292"/>
      <c r="Y444" s="293"/>
      <c r="Z444" s="293"/>
      <c r="AA444" s="293"/>
      <c r="AB444" s="293"/>
      <c r="AC444" s="293"/>
      <c r="AD444" s="293"/>
      <c r="AE444" s="293"/>
      <c r="AF444" s="293"/>
      <c r="AG444" s="293"/>
      <c r="AH444" s="293"/>
      <c r="AI444" s="293"/>
      <c r="AJ444" s="293"/>
      <c r="AK444" s="293"/>
      <c r="AL444" s="293"/>
      <c r="AM444" s="293"/>
      <c r="AN444" s="293"/>
      <c r="AO444" s="730"/>
      <c r="AP444" s="293"/>
      <c r="AQ444" s="293"/>
      <c r="AR444" s="293"/>
      <c r="AS444" s="293"/>
      <c r="AT444" s="293"/>
      <c r="AU444" s="167"/>
      <c r="AV444" s="167"/>
      <c r="AW444" s="167"/>
      <c r="AX444" s="167"/>
      <c r="AY444" s="167"/>
      <c r="AZ444" s="167"/>
      <c r="BA444" s="167"/>
      <c r="BB444" s="167"/>
      <c r="BC444" s="167"/>
      <c r="BD444" s="167"/>
      <c r="BE444" s="167"/>
      <c r="BF444" s="167"/>
      <c r="BG444" s="167"/>
      <c r="BH444" s="167"/>
      <c r="BI444" s="167"/>
    </row>
    <row r="445" ht="14.25" customHeight="1">
      <c r="M445" s="178"/>
      <c r="N445" s="178"/>
      <c r="O445" s="178"/>
      <c r="X445" s="292"/>
      <c r="Y445" s="293"/>
      <c r="Z445" s="293"/>
      <c r="AA445" s="293"/>
      <c r="AB445" s="293"/>
      <c r="AC445" s="293"/>
      <c r="AD445" s="293"/>
      <c r="AE445" s="293"/>
      <c r="AF445" s="293"/>
      <c r="AG445" s="293"/>
      <c r="AH445" s="293"/>
      <c r="AI445" s="293"/>
      <c r="AJ445" s="293"/>
      <c r="AK445" s="293"/>
      <c r="AL445" s="293"/>
      <c r="AM445" s="293"/>
      <c r="AN445" s="293"/>
      <c r="AO445" s="730"/>
      <c r="AP445" s="293"/>
      <c r="AQ445" s="293"/>
      <c r="AR445" s="293"/>
      <c r="AS445" s="293"/>
      <c r="AT445" s="293"/>
      <c r="AU445" s="167"/>
      <c r="AV445" s="167"/>
      <c r="AW445" s="167"/>
      <c r="AX445" s="167"/>
      <c r="AY445" s="167"/>
      <c r="AZ445" s="167"/>
      <c r="BA445" s="167"/>
      <c r="BB445" s="167"/>
      <c r="BC445" s="167"/>
      <c r="BD445" s="167"/>
      <c r="BE445" s="167"/>
      <c r="BF445" s="167"/>
      <c r="BG445" s="167"/>
      <c r="BH445" s="167"/>
      <c r="BI445" s="167"/>
    </row>
    <row r="446" ht="14.25" customHeight="1">
      <c r="M446" s="178"/>
      <c r="N446" s="178"/>
      <c r="O446" s="178"/>
      <c r="X446" s="292"/>
      <c r="Y446" s="293"/>
      <c r="Z446" s="293"/>
      <c r="AA446" s="293"/>
      <c r="AB446" s="293"/>
      <c r="AC446" s="293"/>
      <c r="AD446" s="293"/>
      <c r="AE446" s="293"/>
      <c r="AF446" s="293"/>
      <c r="AG446" s="293"/>
      <c r="AH446" s="293"/>
      <c r="AI446" s="293"/>
      <c r="AJ446" s="293"/>
      <c r="AK446" s="293"/>
      <c r="AL446" s="293"/>
      <c r="AM446" s="293"/>
      <c r="AN446" s="293"/>
      <c r="AO446" s="730"/>
      <c r="AP446" s="293"/>
      <c r="AQ446" s="293"/>
      <c r="AR446" s="293"/>
      <c r="AS446" s="293"/>
      <c r="AT446" s="293"/>
      <c r="AU446" s="167"/>
      <c r="AV446" s="167"/>
      <c r="AW446" s="167"/>
      <c r="AX446" s="167"/>
      <c r="AY446" s="167"/>
      <c r="AZ446" s="167"/>
      <c r="BA446" s="167"/>
      <c r="BB446" s="167"/>
      <c r="BC446" s="167"/>
      <c r="BD446" s="167"/>
      <c r="BE446" s="167"/>
      <c r="BF446" s="167"/>
      <c r="BG446" s="167"/>
      <c r="BH446" s="167"/>
      <c r="BI446" s="167"/>
    </row>
    <row r="447" ht="14.25" customHeight="1">
      <c r="M447" s="178"/>
      <c r="N447" s="178"/>
      <c r="O447" s="178"/>
      <c r="X447" s="292"/>
      <c r="Y447" s="293"/>
      <c r="Z447" s="293"/>
      <c r="AA447" s="293"/>
      <c r="AB447" s="293"/>
      <c r="AC447" s="293"/>
      <c r="AD447" s="293"/>
      <c r="AE447" s="293"/>
      <c r="AF447" s="293"/>
      <c r="AG447" s="293"/>
      <c r="AH447" s="293"/>
      <c r="AI447" s="293"/>
      <c r="AJ447" s="293"/>
      <c r="AK447" s="293"/>
      <c r="AL447" s="293"/>
      <c r="AM447" s="293"/>
      <c r="AN447" s="293"/>
      <c r="AO447" s="730"/>
      <c r="AP447" s="293"/>
      <c r="AQ447" s="293"/>
      <c r="AR447" s="293"/>
      <c r="AS447" s="293"/>
      <c r="AT447" s="293"/>
      <c r="AU447" s="167"/>
      <c r="AV447" s="167"/>
      <c r="AW447" s="167"/>
      <c r="AX447" s="167"/>
      <c r="AY447" s="167"/>
      <c r="AZ447" s="167"/>
      <c r="BA447" s="167"/>
      <c r="BB447" s="167"/>
      <c r="BC447" s="167"/>
      <c r="BD447" s="167"/>
      <c r="BE447" s="167"/>
      <c r="BF447" s="167"/>
      <c r="BG447" s="167"/>
      <c r="BH447" s="167"/>
      <c r="BI447" s="167"/>
    </row>
    <row r="448" ht="14.25" customHeight="1">
      <c r="M448" s="178"/>
      <c r="N448" s="178"/>
      <c r="O448" s="178"/>
      <c r="X448" s="292"/>
      <c r="Y448" s="293"/>
      <c r="Z448" s="293"/>
      <c r="AA448" s="293"/>
      <c r="AB448" s="293"/>
      <c r="AC448" s="293"/>
      <c r="AD448" s="293"/>
      <c r="AE448" s="293"/>
      <c r="AF448" s="293"/>
      <c r="AG448" s="293"/>
      <c r="AH448" s="293"/>
      <c r="AI448" s="293"/>
      <c r="AJ448" s="293"/>
      <c r="AK448" s="293"/>
      <c r="AL448" s="293"/>
      <c r="AM448" s="293"/>
      <c r="AN448" s="293"/>
      <c r="AO448" s="730"/>
      <c r="AP448" s="293"/>
      <c r="AQ448" s="293"/>
      <c r="AR448" s="293"/>
      <c r="AS448" s="293"/>
      <c r="AT448" s="293"/>
      <c r="AU448" s="167"/>
      <c r="AV448" s="167"/>
      <c r="AW448" s="167"/>
      <c r="AX448" s="167"/>
      <c r="AY448" s="167"/>
      <c r="AZ448" s="167"/>
      <c r="BA448" s="167"/>
      <c r="BB448" s="167"/>
      <c r="BC448" s="167"/>
      <c r="BD448" s="167"/>
      <c r="BE448" s="167"/>
      <c r="BF448" s="167"/>
      <c r="BG448" s="167"/>
      <c r="BH448" s="167"/>
      <c r="BI448" s="167"/>
    </row>
    <row r="449" ht="14.25" customHeight="1">
      <c r="M449" s="178"/>
      <c r="N449" s="178"/>
      <c r="O449" s="178"/>
      <c r="X449" s="292"/>
      <c r="Y449" s="293"/>
      <c r="Z449" s="293"/>
      <c r="AA449" s="293"/>
      <c r="AB449" s="293"/>
      <c r="AC449" s="293"/>
      <c r="AD449" s="293"/>
      <c r="AE449" s="293"/>
      <c r="AF449" s="293"/>
      <c r="AG449" s="293"/>
      <c r="AH449" s="293"/>
      <c r="AI449" s="293"/>
      <c r="AJ449" s="293"/>
      <c r="AK449" s="293"/>
      <c r="AL449" s="293"/>
      <c r="AM449" s="293"/>
      <c r="AN449" s="293"/>
      <c r="AO449" s="730"/>
      <c r="AP449" s="293"/>
      <c r="AQ449" s="293"/>
      <c r="AR449" s="293"/>
      <c r="AS449" s="293"/>
      <c r="AT449" s="293"/>
      <c r="AU449" s="167"/>
      <c r="AV449" s="167"/>
      <c r="AW449" s="167"/>
      <c r="AX449" s="167"/>
      <c r="AY449" s="167"/>
      <c r="AZ449" s="167"/>
      <c r="BA449" s="167"/>
      <c r="BB449" s="167"/>
      <c r="BC449" s="167"/>
      <c r="BD449" s="167"/>
      <c r="BE449" s="167"/>
      <c r="BF449" s="167"/>
      <c r="BG449" s="167"/>
      <c r="BH449" s="167"/>
      <c r="BI449" s="167"/>
    </row>
    <row r="450" ht="14.25" customHeight="1">
      <c r="M450" s="178"/>
      <c r="N450" s="178"/>
      <c r="O450" s="178"/>
      <c r="X450" s="292"/>
      <c r="Y450" s="293"/>
      <c r="Z450" s="293"/>
      <c r="AA450" s="293"/>
      <c r="AB450" s="293"/>
      <c r="AC450" s="293"/>
      <c r="AD450" s="293"/>
      <c r="AE450" s="293"/>
      <c r="AF450" s="293"/>
      <c r="AG450" s="293"/>
      <c r="AH450" s="293"/>
      <c r="AI450" s="293"/>
      <c r="AJ450" s="293"/>
      <c r="AK450" s="293"/>
      <c r="AL450" s="293"/>
      <c r="AM450" s="293"/>
      <c r="AN450" s="293"/>
      <c r="AO450" s="730"/>
      <c r="AP450" s="293"/>
      <c r="AQ450" s="293"/>
      <c r="AR450" s="293"/>
      <c r="AS450" s="293"/>
      <c r="AT450" s="293"/>
      <c r="AU450" s="167"/>
      <c r="AV450" s="167"/>
      <c r="AW450" s="167"/>
      <c r="AX450" s="167"/>
      <c r="AY450" s="167"/>
      <c r="AZ450" s="167"/>
      <c r="BA450" s="167"/>
      <c r="BB450" s="167"/>
      <c r="BC450" s="167"/>
      <c r="BD450" s="167"/>
      <c r="BE450" s="167"/>
      <c r="BF450" s="167"/>
      <c r="BG450" s="167"/>
      <c r="BH450" s="167"/>
      <c r="BI450" s="167"/>
    </row>
    <row r="451" ht="14.25" customHeight="1">
      <c r="M451" s="178"/>
      <c r="N451" s="178"/>
      <c r="O451" s="178"/>
      <c r="X451" s="292"/>
      <c r="Y451" s="293"/>
      <c r="Z451" s="293"/>
      <c r="AA451" s="293"/>
      <c r="AB451" s="293"/>
      <c r="AC451" s="293"/>
      <c r="AD451" s="293"/>
      <c r="AE451" s="293"/>
      <c r="AF451" s="293"/>
      <c r="AG451" s="293"/>
      <c r="AH451" s="293"/>
      <c r="AI451" s="293"/>
      <c r="AJ451" s="293"/>
      <c r="AK451" s="293"/>
      <c r="AL451" s="293"/>
      <c r="AM451" s="293"/>
      <c r="AN451" s="293"/>
      <c r="AO451" s="730"/>
      <c r="AP451" s="293"/>
      <c r="AQ451" s="293"/>
      <c r="AR451" s="293"/>
      <c r="AS451" s="293"/>
      <c r="AT451" s="293"/>
      <c r="AU451" s="167"/>
      <c r="AV451" s="167"/>
      <c r="AW451" s="167"/>
      <c r="AX451" s="167"/>
      <c r="AY451" s="167"/>
      <c r="AZ451" s="167"/>
      <c r="BA451" s="167"/>
      <c r="BB451" s="167"/>
      <c r="BC451" s="167"/>
      <c r="BD451" s="167"/>
      <c r="BE451" s="167"/>
      <c r="BF451" s="167"/>
      <c r="BG451" s="167"/>
      <c r="BH451" s="167"/>
      <c r="BI451" s="167"/>
    </row>
    <row r="452" ht="14.25" customHeight="1">
      <c r="M452" s="178"/>
      <c r="N452" s="178"/>
      <c r="O452" s="178"/>
      <c r="X452" s="292"/>
      <c r="Y452" s="293"/>
      <c r="Z452" s="293"/>
      <c r="AA452" s="293"/>
      <c r="AB452" s="293"/>
      <c r="AC452" s="293"/>
      <c r="AD452" s="293"/>
      <c r="AE452" s="293"/>
      <c r="AF452" s="293"/>
      <c r="AG452" s="293"/>
      <c r="AH452" s="293"/>
      <c r="AI452" s="293"/>
      <c r="AJ452" s="293"/>
      <c r="AK452" s="293"/>
      <c r="AL452" s="293"/>
      <c r="AM452" s="293"/>
      <c r="AN452" s="293"/>
      <c r="AO452" s="730"/>
      <c r="AP452" s="293"/>
      <c r="AQ452" s="293"/>
      <c r="AR452" s="293"/>
      <c r="AS452" s="293"/>
      <c r="AT452" s="293"/>
      <c r="AU452" s="167"/>
      <c r="AV452" s="167"/>
      <c r="AW452" s="167"/>
      <c r="AX452" s="167"/>
      <c r="AY452" s="167"/>
      <c r="AZ452" s="167"/>
      <c r="BA452" s="167"/>
      <c r="BB452" s="167"/>
      <c r="BC452" s="167"/>
      <c r="BD452" s="167"/>
      <c r="BE452" s="167"/>
      <c r="BF452" s="167"/>
      <c r="BG452" s="167"/>
      <c r="BH452" s="167"/>
      <c r="BI452" s="167"/>
    </row>
    <row r="453" ht="14.25" customHeight="1">
      <c r="M453" s="178"/>
      <c r="N453" s="178"/>
      <c r="O453" s="178"/>
      <c r="X453" s="292"/>
      <c r="Y453" s="293"/>
      <c r="Z453" s="293"/>
      <c r="AA453" s="293"/>
      <c r="AB453" s="293"/>
      <c r="AC453" s="293"/>
      <c r="AD453" s="293"/>
      <c r="AE453" s="293"/>
      <c r="AF453" s="293"/>
      <c r="AG453" s="293"/>
      <c r="AH453" s="293"/>
      <c r="AI453" s="293"/>
      <c r="AJ453" s="293"/>
      <c r="AK453" s="293"/>
      <c r="AL453" s="293"/>
      <c r="AM453" s="293"/>
      <c r="AN453" s="293"/>
      <c r="AO453" s="730"/>
      <c r="AP453" s="293"/>
      <c r="AQ453" s="293"/>
      <c r="AR453" s="293"/>
      <c r="AS453" s="293"/>
      <c r="AT453" s="293"/>
      <c r="AU453" s="167"/>
      <c r="AV453" s="167"/>
      <c r="AW453" s="167"/>
      <c r="AX453" s="167"/>
      <c r="AY453" s="167"/>
      <c r="AZ453" s="167"/>
      <c r="BA453" s="167"/>
      <c r="BB453" s="167"/>
      <c r="BC453" s="167"/>
      <c r="BD453" s="167"/>
      <c r="BE453" s="167"/>
      <c r="BF453" s="167"/>
      <c r="BG453" s="167"/>
      <c r="BH453" s="167"/>
      <c r="BI453" s="167"/>
    </row>
    <row r="454" ht="14.25" customHeight="1">
      <c r="M454" s="178"/>
      <c r="N454" s="178"/>
      <c r="O454" s="178"/>
      <c r="X454" s="292"/>
      <c r="Y454" s="293"/>
      <c r="Z454" s="293"/>
      <c r="AA454" s="293"/>
      <c r="AB454" s="293"/>
      <c r="AC454" s="293"/>
      <c r="AD454" s="293"/>
      <c r="AE454" s="293"/>
      <c r="AF454" s="293"/>
      <c r="AG454" s="293"/>
      <c r="AH454" s="293"/>
      <c r="AI454" s="293"/>
      <c r="AJ454" s="293"/>
      <c r="AK454" s="293"/>
      <c r="AL454" s="293"/>
      <c r="AM454" s="293"/>
      <c r="AN454" s="293"/>
      <c r="AO454" s="730"/>
      <c r="AP454" s="293"/>
      <c r="AQ454" s="293"/>
      <c r="AR454" s="293"/>
      <c r="AS454" s="293"/>
      <c r="AT454" s="293"/>
      <c r="AU454" s="167"/>
      <c r="AV454" s="167"/>
      <c r="AW454" s="167"/>
      <c r="AX454" s="167"/>
      <c r="AY454" s="167"/>
      <c r="AZ454" s="167"/>
      <c r="BA454" s="167"/>
      <c r="BB454" s="167"/>
      <c r="BC454" s="167"/>
      <c r="BD454" s="167"/>
      <c r="BE454" s="167"/>
      <c r="BF454" s="167"/>
      <c r="BG454" s="167"/>
      <c r="BH454" s="167"/>
      <c r="BI454" s="167"/>
    </row>
    <row r="455" ht="14.25" customHeight="1">
      <c r="M455" s="178"/>
      <c r="N455" s="178"/>
      <c r="O455" s="178"/>
      <c r="X455" s="292"/>
      <c r="Y455" s="293"/>
      <c r="Z455" s="293"/>
      <c r="AA455" s="293"/>
      <c r="AB455" s="293"/>
      <c r="AC455" s="293"/>
      <c r="AD455" s="293"/>
      <c r="AE455" s="293"/>
      <c r="AF455" s="293"/>
      <c r="AG455" s="293"/>
      <c r="AH455" s="293"/>
      <c r="AI455" s="293"/>
      <c r="AJ455" s="293"/>
      <c r="AK455" s="293"/>
      <c r="AL455" s="293"/>
      <c r="AM455" s="293"/>
      <c r="AN455" s="293"/>
      <c r="AO455" s="730"/>
      <c r="AP455" s="293"/>
      <c r="AQ455" s="293"/>
      <c r="AR455" s="293"/>
      <c r="AS455" s="293"/>
      <c r="AT455" s="293"/>
      <c r="AU455" s="167"/>
      <c r="AV455" s="167"/>
      <c r="AW455" s="167"/>
      <c r="AX455" s="167"/>
      <c r="AY455" s="167"/>
      <c r="AZ455" s="167"/>
      <c r="BA455" s="167"/>
      <c r="BB455" s="167"/>
      <c r="BC455" s="167"/>
      <c r="BD455" s="167"/>
      <c r="BE455" s="167"/>
      <c r="BF455" s="167"/>
      <c r="BG455" s="167"/>
      <c r="BH455" s="167"/>
      <c r="BI455" s="167"/>
    </row>
    <row r="456" ht="14.25" customHeight="1">
      <c r="M456" s="178"/>
      <c r="N456" s="178"/>
      <c r="O456" s="178"/>
      <c r="X456" s="292"/>
      <c r="Y456" s="293"/>
      <c r="Z456" s="293"/>
      <c r="AA456" s="293"/>
      <c r="AB456" s="293"/>
      <c r="AC456" s="293"/>
      <c r="AD456" s="293"/>
      <c r="AE456" s="293"/>
      <c r="AF456" s="293"/>
      <c r="AG456" s="293"/>
      <c r="AH456" s="293"/>
      <c r="AI456" s="293"/>
      <c r="AJ456" s="293"/>
      <c r="AK456" s="293"/>
      <c r="AL456" s="293"/>
      <c r="AM456" s="293"/>
      <c r="AN456" s="293"/>
      <c r="AO456" s="730"/>
      <c r="AP456" s="293"/>
      <c r="AQ456" s="293"/>
      <c r="AR456" s="293"/>
      <c r="AS456" s="293"/>
      <c r="AT456" s="293"/>
      <c r="AU456" s="167"/>
      <c r="AV456" s="167"/>
      <c r="AW456" s="167"/>
      <c r="AX456" s="167"/>
      <c r="AY456" s="167"/>
      <c r="AZ456" s="167"/>
      <c r="BA456" s="167"/>
      <c r="BB456" s="167"/>
      <c r="BC456" s="167"/>
      <c r="BD456" s="167"/>
      <c r="BE456" s="167"/>
      <c r="BF456" s="167"/>
      <c r="BG456" s="167"/>
      <c r="BH456" s="167"/>
      <c r="BI456" s="167"/>
    </row>
    <row r="457" ht="14.25" customHeight="1">
      <c r="M457" s="178"/>
      <c r="N457" s="178"/>
      <c r="O457" s="178"/>
      <c r="X457" s="292"/>
      <c r="Y457" s="293"/>
      <c r="Z457" s="293"/>
      <c r="AA457" s="293"/>
      <c r="AB457" s="293"/>
      <c r="AC457" s="293"/>
      <c r="AD457" s="293"/>
      <c r="AE457" s="293"/>
      <c r="AF457" s="293"/>
      <c r="AG457" s="293"/>
      <c r="AH457" s="293"/>
      <c r="AI457" s="293"/>
      <c r="AJ457" s="293"/>
      <c r="AK457" s="293"/>
      <c r="AL457" s="293"/>
      <c r="AM457" s="293"/>
      <c r="AN457" s="293"/>
      <c r="AO457" s="730"/>
      <c r="AP457" s="293"/>
      <c r="AQ457" s="293"/>
      <c r="AR457" s="293"/>
      <c r="AS457" s="293"/>
      <c r="AT457" s="293"/>
      <c r="AU457" s="167"/>
      <c r="AV457" s="167"/>
      <c r="AW457" s="167"/>
      <c r="AX457" s="167"/>
      <c r="AY457" s="167"/>
      <c r="AZ457" s="167"/>
      <c r="BA457" s="167"/>
      <c r="BB457" s="167"/>
      <c r="BC457" s="167"/>
      <c r="BD457" s="167"/>
      <c r="BE457" s="167"/>
      <c r="BF457" s="167"/>
      <c r="BG457" s="167"/>
      <c r="BH457" s="167"/>
      <c r="BI457" s="167"/>
    </row>
    <row r="458" ht="14.25" customHeight="1">
      <c r="M458" s="178"/>
      <c r="N458" s="178"/>
      <c r="O458" s="178"/>
      <c r="X458" s="292"/>
      <c r="Y458" s="293"/>
      <c r="Z458" s="293"/>
      <c r="AA458" s="293"/>
      <c r="AB458" s="293"/>
      <c r="AC458" s="293"/>
      <c r="AD458" s="293"/>
      <c r="AE458" s="293"/>
      <c r="AF458" s="293"/>
      <c r="AG458" s="293"/>
      <c r="AH458" s="293"/>
      <c r="AI458" s="293"/>
      <c r="AJ458" s="293"/>
      <c r="AK458" s="293"/>
      <c r="AL458" s="293"/>
      <c r="AM458" s="293"/>
      <c r="AN458" s="293"/>
      <c r="AO458" s="730"/>
      <c r="AP458" s="293"/>
      <c r="AQ458" s="293"/>
      <c r="AR458" s="293"/>
      <c r="AS458" s="293"/>
      <c r="AT458" s="293"/>
      <c r="AU458" s="167"/>
      <c r="AV458" s="167"/>
      <c r="AW458" s="167"/>
      <c r="AX458" s="167"/>
      <c r="AY458" s="167"/>
      <c r="AZ458" s="167"/>
      <c r="BA458" s="167"/>
      <c r="BB458" s="167"/>
      <c r="BC458" s="167"/>
      <c r="BD458" s="167"/>
      <c r="BE458" s="167"/>
      <c r="BF458" s="167"/>
      <c r="BG458" s="167"/>
      <c r="BH458" s="167"/>
      <c r="BI458" s="167"/>
    </row>
    <row r="459" ht="14.25" customHeight="1">
      <c r="M459" s="178"/>
      <c r="N459" s="178"/>
      <c r="O459" s="178"/>
      <c r="X459" s="292"/>
      <c r="Y459" s="293"/>
      <c r="Z459" s="293"/>
      <c r="AA459" s="293"/>
      <c r="AB459" s="293"/>
      <c r="AC459" s="293"/>
      <c r="AD459" s="293"/>
      <c r="AE459" s="293"/>
      <c r="AF459" s="293"/>
      <c r="AG459" s="293"/>
      <c r="AH459" s="293"/>
      <c r="AI459" s="293"/>
      <c r="AJ459" s="293"/>
      <c r="AK459" s="293"/>
      <c r="AL459" s="293"/>
      <c r="AM459" s="293"/>
      <c r="AN459" s="293"/>
      <c r="AO459" s="730"/>
      <c r="AP459" s="293"/>
      <c r="AQ459" s="293"/>
      <c r="AR459" s="293"/>
      <c r="AS459" s="293"/>
      <c r="AT459" s="293"/>
      <c r="AU459" s="167"/>
      <c r="AV459" s="167"/>
      <c r="AW459" s="167"/>
      <c r="AX459" s="167"/>
      <c r="AY459" s="167"/>
      <c r="AZ459" s="167"/>
      <c r="BA459" s="167"/>
      <c r="BB459" s="167"/>
      <c r="BC459" s="167"/>
      <c r="BD459" s="167"/>
      <c r="BE459" s="167"/>
      <c r="BF459" s="167"/>
      <c r="BG459" s="167"/>
      <c r="BH459" s="167"/>
      <c r="BI459" s="167"/>
    </row>
    <row r="460" ht="14.25" customHeight="1">
      <c r="M460" s="178"/>
      <c r="N460" s="178"/>
      <c r="O460" s="178"/>
      <c r="X460" s="292"/>
      <c r="Y460" s="293"/>
      <c r="Z460" s="293"/>
      <c r="AA460" s="293"/>
      <c r="AB460" s="293"/>
      <c r="AC460" s="293"/>
      <c r="AD460" s="293"/>
      <c r="AE460" s="293"/>
      <c r="AF460" s="293"/>
      <c r="AG460" s="293"/>
      <c r="AH460" s="293"/>
      <c r="AI460" s="293"/>
      <c r="AJ460" s="293"/>
      <c r="AK460" s="293"/>
      <c r="AL460" s="293"/>
      <c r="AM460" s="293"/>
      <c r="AN460" s="293"/>
      <c r="AO460" s="730"/>
      <c r="AP460" s="293"/>
      <c r="AQ460" s="293"/>
      <c r="AR460" s="293"/>
      <c r="AS460" s="293"/>
      <c r="AT460" s="293"/>
      <c r="AU460" s="167"/>
      <c r="AV460" s="167"/>
      <c r="AW460" s="167"/>
      <c r="AX460" s="167"/>
      <c r="AY460" s="167"/>
      <c r="AZ460" s="167"/>
      <c r="BA460" s="167"/>
      <c r="BB460" s="167"/>
      <c r="BC460" s="167"/>
      <c r="BD460" s="167"/>
      <c r="BE460" s="167"/>
      <c r="BF460" s="167"/>
      <c r="BG460" s="167"/>
      <c r="BH460" s="167"/>
      <c r="BI460" s="167"/>
    </row>
    <row r="461" ht="14.25" customHeight="1">
      <c r="M461" s="178"/>
      <c r="N461" s="178"/>
      <c r="O461" s="178"/>
      <c r="X461" s="292"/>
      <c r="Y461" s="293"/>
      <c r="Z461" s="293"/>
      <c r="AA461" s="293"/>
      <c r="AB461" s="293"/>
      <c r="AC461" s="293"/>
      <c r="AD461" s="293"/>
      <c r="AE461" s="293"/>
      <c r="AF461" s="293"/>
      <c r="AG461" s="293"/>
      <c r="AH461" s="293"/>
      <c r="AI461" s="293"/>
      <c r="AJ461" s="293"/>
      <c r="AK461" s="293"/>
      <c r="AL461" s="293"/>
      <c r="AM461" s="293"/>
      <c r="AN461" s="293"/>
      <c r="AO461" s="730"/>
      <c r="AP461" s="293"/>
      <c r="AQ461" s="293"/>
      <c r="AR461" s="293"/>
      <c r="AS461" s="293"/>
      <c r="AT461" s="293"/>
      <c r="AU461" s="167"/>
      <c r="AV461" s="167"/>
      <c r="AW461" s="167"/>
      <c r="AX461" s="167"/>
      <c r="AY461" s="167"/>
      <c r="AZ461" s="167"/>
      <c r="BA461" s="167"/>
      <c r="BB461" s="167"/>
      <c r="BC461" s="167"/>
      <c r="BD461" s="167"/>
      <c r="BE461" s="167"/>
      <c r="BF461" s="167"/>
      <c r="BG461" s="167"/>
      <c r="BH461" s="167"/>
      <c r="BI461" s="167"/>
    </row>
    <row r="462" ht="14.25" customHeight="1">
      <c r="M462" s="178"/>
      <c r="N462" s="178"/>
      <c r="O462" s="178"/>
      <c r="X462" s="292"/>
      <c r="Y462" s="293"/>
      <c r="Z462" s="293"/>
      <c r="AA462" s="293"/>
      <c r="AB462" s="293"/>
      <c r="AC462" s="293"/>
      <c r="AD462" s="293"/>
      <c r="AE462" s="293"/>
      <c r="AF462" s="293"/>
      <c r="AG462" s="293"/>
      <c r="AH462" s="293"/>
      <c r="AI462" s="293"/>
      <c r="AJ462" s="293"/>
      <c r="AK462" s="293"/>
      <c r="AL462" s="293"/>
      <c r="AM462" s="293"/>
      <c r="AN462" s="293"/>
      <c r="AO462" s="730"/>
      <c r="AP462" s="293"/>
      <c r="AQ462" s="293"/>
      <c r="AR462" s="293"/>
      <c r="AS462" s="293"/>
      <c r="AT462" s="293"/>
      <c r="AU462" s="167"/>
      <c r="AV462" s="167"/>
      <c r="AW462" s="167"/>
      <c r="AX462" s="167"/>
      <c r="AY462" s="167"/>
      <c r="AZ462" s="167"/>
      <c r="BA462" s="167"/>
      <c r="BB462" s="167"/>
      <c r="BC462" s="167"/>
      <c r="BD462" s="167"/>
      <c r="BE462" s="167"/>
      <c r="BF462" s="167"/>
      <c r="BG462" s="167"/>
      <c r="BH462" s="167"/>
      <c r="BI462" s="167"/>
    </row>
    <row r="463" ht="14.25" customHeight="1">
      <c r="M463" s="178"/>
      <c r="N463" s="178"/>
      <c r="O463" s="178"/>
      <c r="X463" s="292"/>
      <c r="Y463" s="293"/>
      <c r="Z463" s="293"/>
      <c r="AA463" s="293"/>
      <c r="AB463" s="293"/>
      <c r="AC463" s="293"/>
      <c r="AD463" s="293"/>
      <c r="AE463" s="293"/>
      <c r="AF463" s="293"/>
      <c r="AG463" s="293"/>
      <c r="AH463" s="293"/>
      <c r="AI463" s="293"/>
      <c r="AJ463" s="293"/>
      <c r="AK463" s="293"/>
      <c r="AL463" s="293"/>
      <c r="AM463" s="293"/>
      <c r="AN463" s="293"/>
      <c r="AO463" s="730"/>
      <c r="AP463" s="293"/>
      <c r="AQ463" s="293"/>
      <c r="AR463" s="293"/>
      <c r="AS463" s="293"/>
      <c r="AT463" s="293"/>
      <c r="AU463" s="167"/>
      <c r="AV463" s="167"/>
      <c r="AW463" s="167"/>
      <c r="AX463" s="167"/>
      <c r="AY463" s="167"/>
      <c r="AZ463" s="167"/>
      <c r="BA463" s="167"/>
      <c r="BB463" s="167"/>
      <c r="BC463" s="167"/>
      <c r="BD463" s="167"/>
      <c r="BE463" s="167"/>
      <c r="BF463" s="167"/>
      <c r="BG463" s="167"/>
      <c r="BH463" s="167"/>
      <c r="BI463" s="167"/>
    </row>
    <row r="464" ht="14.25" customHeight="1">
      <c r="M464" s="178"/>
      <c r="N464" s="178"/>
      <c r="O464" s="178"/>
      <c r="X464" s="292"/>
      <c r="Y464" s="293"/>
      <c r="Z464" s="293"/>
      <c r="AA464" s="293"/>
      <c r="AB464" s="293"/>
      <c r="AC464" s="293"/>
      <c r="AD464" s="293"/>
      <c r="AE464" s="293"/>
      <c r="AF464" s="293"/>
      <c r="AG464" s="293"/>
      <c r="AH464" s="293"/>
      <c r="AI464" s="293"/>
      <c r="AJ464" s="293"/>
      <c r="AK464" s="293"/>
      <c r="AL464" s="293"/>
      <c r="AM464" s="293"/>
      <c r="AN464" s="293"/>
      <c r="AO464" s="730"/>
      <c r="AP464" s="293"/>
      <c r="AQ464" s="293"/>
      <c r="AR464" s="293"/>
      <c r="AS464" s="293"/>
      <c r="AT464" s="293"/>
      <c r="AU464" s="167"/>
      <c r="AV464" s="167"/>
      <c r="AW464" s="167"/>
      <c r="AX464" s="167"/>
      <c r="AY464" s="167"/>
      <c r="AZ464" s="167"/>
      <c r="BA464" s="167"/>
      <c r="BB464" s="167"/>
      <c r="BC464" s="167"/>
      <c r="BD464" s="167"/>
      <c r="BE464" s="167"/>
      <c r="BF464" s="167"/>
      <c r="BG464" s="167"/>
      <c r="BH464" s="167"/>
      <c r="BI464" s="167"/>
    </row>
    <row r="465" ht="14.25" customHeight="1">
      <c r="M465" s="178"/>
      <c r="N465" s="178"/>
      <c r="O465" s="178"/>
      <c r="X465" s="292"/>
      <c r="Y465" s="293"/>
      <c r="Z465" s="293"/>
      <c r="AA465" s="293"/>
      <c r="AB465" s="293"/>
      <c r="AC465" s="293"/>
      <c r="AD465" s="293"/>
      <c r="AE465" s="293"/>
      <c r="AF465" s="293"/>
      <c r="AG465" s="293"/>
      <c r="AH465" s="293"/>
      <c r="AI465" s="293"/>
      <c r="AJ465" s="293"/>
      <c r="AK465" s="293"/>
      <c r="AL465" s="293"/>
      <c r="AM465" s="293"/>
      <c r="AN465" s="293"/>
      <c r="AO465" s="730"/>
      <c r="AP465" s="293"/>
      <c r="AQ465" s="293"/>
      <c r="AR465" s="293"/>
      <c r="AS465" s="293"/>
      <c r="AT465" s="293"/>
      <c r="AU465" s="167"/>
      <c r="AV465" s="167"/>
      <c r="AW465" s="167"/>
      <c r="AX465" s="167"/>
      <c r="AY465" s="167"/>
      <c r="AZ465" s="167"/>
      <c r="BA465" s="167"/>
      <c r="BB465" s="167"/>
      <c r="BC465" s="167"/>
      <c r="BD465" s="167"/>
      <c r="BE465" s="167"/>
      <c r="BF465" s="167"/>
      <c r="BG465" s="167"/>
      <c r="BH465" s="167"/>
      <c r="BI465" s="167"/>
    </row>
    <row r="466" ht="14.25" customHeight="1">
      <c r="M466" s="178"/>
      <c r="N466" s="178"/>
      <c r="O466" s="178"/>
      <c r="X466" s="292"/>
      <c r="Y466" s="293"/>
      <c r="Z466" s="293"/>
      <c r="AA466" s="293"/>
      <c r="AB466" s="293"/>
      <c r="AC466" s="293"/>
      <c r="AD466" s="293"/>
      <c r="AE466" s="293"/>
      <c r="AF466" s="293"/>
      <c r="AG466" s="293"/>
      <c r="AH466" s="293"/>
      <c r="AI466" s="293"/>
      <c r="AJ466" s="293"/>
      <c r="AK466" s="293"/>
      <c r="AL466" s="293"/>
      <c r="AM466" s="293"/>
      <c r="AN466" s="293"/>
      <c r="AO466" s="730"/>
      <c r="AP466" s="293"/>
      <c r="AQ466" s="293"/>
      <c r="AR466" s="293"/>
      <c r="AS466" s="293"/>
      <c r="AT466" s="293"/>
      <c r="AU466" s="167"/>
      <c r="AV466" s="167"/>
      <c r="AW466" s="167"/>
      <c r="AX466" s="167"/>
      <c r="AY466" s="167"/>
      <c r="AZ466" s="167"/>
      <c r="BA466" s="167"/>
      <c r="BB466" s="167"/>
      <c r="BC466" s="167"/>
      <c r="BD466" s="167"/>
      <c r="BE466" s="167"/>
      <c r="BF466" s="167"/>
      <c r="BG466" s="167"/>
      <c r="BH466" s="167"/>
      <c r="BI466" s="167"/>
    </row>
    <row r="467" ht="14.25" customHeight="1">
      <c r="M467" s="178"/>
      <c r="N467" s="178"/>
      <c r="O467" s="178"/>
      <c r="X467" s="292"/>
      <c r="Y467" s="293"/>
      <c r="Z467" s="293"/>
      <c r="AA467" s="293"/>
      <c r="AB467" s="293"/>
      <c r="AC467" s="293"/>
      <c r="AD467" s="293"/>
      <c r="AE467" s="293"/>
      <c r="AF467" s="293"/>
      <c r="AG467" s="293"/>
      <c r="AH467" s="293"/>
      <c r="AI467" s="293"/>
      <c r="AJ467" s="293"/>
      <c r="AK467" s="293"/>
      <c r="AL467" s="293"/>
      <c r="AM467" s="293"/>
      <c r="AN467" s="293"/>
      <c r="AO467" s="730"/>
      <c r="AP467" s="293"/>
      <c r="AQ467" s="293"/>
      <c r="AR467" s="293"/>
      <c r="AS467" s="293"/>
      <c r="AT467" s="293"/>
      <c r="AU467" s="167"/>
      <c r="AV467" s="167"/>
      <c r="AW467" s="167"/>
      <c r="AX467" s="167"/>
      <c r="AY467" s="167"/>
      <c r="AZ467" s="167"/>
      <c r="BA467" s="167"/>
      <c r="BB467" s="167"/>
      <c r="BC467" s="167"/>
      <c r="BD467" s="167"/>
      <c r="BE467" s="167"/>
      <c r="BF467" s="167"/>
      <c r="BG467" s="167"/>
      <c r="BH467" s="167"/>
      <c r="BI467" s="167"/>
    </row>
    <row r="468" ht="14.25" customHeight="1">
      <c r="M468" s="178"/>
      <c r="N468" s="178"/>
      <c r="O468" s="178"/>
      <c r="X468" s="292"/>
      <c r="Y468" s="293"/>
      <c r="Z468" s="293"/>
      <c r="AA468" s="293"/>
      <c r="AB468" s="293"/>
      <c r="AC468" s="293"/>
      <c r="AD468" s="293"/>
      <c r="AE468" s="293"/>
      <c r="AF468" s="293"/>
      <c r="AG468" s="293"/>
      <c r="AH468" s="293"/>
      <c r="AI468" s="293"/>
      <c r="AJ468" s="293"/>
      <c r="AK468" s="293"/>
      <c r="AL468" s="293"/>
      <c r="AM468" s="293"/>
      <c r="AN468" s="293"/>
      <c r="AO468" s="730"/>
      <c r="AP468" s="293"/>
      <c r="AQ468" s="293"/>
      <c r="AR468" s="293"/>
      <c r="AS468" s="293"/>
      <c r="AT468" s="293"/>
      <c r="AU468" s="167"/>
      <c r="AV468" s="167"/>
      <c r="AW468" s="167"/>
      <c r="AX468" s="167"/>
      <c r="AY468" s="167"/>
      <c r="AZ468" s="167"/>
      <c r="BA468" s="167"/>
      <c r="BB468" s="167"/>
      <c r="BC468" s="167"/>
      <c r="BD468" s="167"/>
      <c r="BE468" s="167"/>
      <c r="BF468" s="167"/>
      <c r="BG468" s="167"/>
      <c r="BH468" s="167"/>
      <c r="BI468" s="167"/>
    </row>
    <row r="469" ht="14.25" customHeight="1">
      <c r="M469" s="178"/>
      <c r="N469" s="178"/>
      <c r="O469" s="178"/>
      <c r="X469" s="292"/>
      <c r="Y469" s="293"/>
      <c r="Z469" s="293"/>
      <c r="AA469" s="293"/>
      <c r="AB469" s="293"/>
      <c r="AC469" s="293"/>
      <c r="AD469" s="293"/>
      <c r="AE469" s="293"/>
      <c r="AF469" s="293"/>
      <c r="AG469" s="293"/>
      <c r="AH469" s="293"/>
      <c r="AI469" s="293"/>
      <c r="AJ469" s="293"/>
      <c r="AK469" s="293"/>
      <c r="AL469" s="293"/>
      <c r="AM469" s="293"/>
      <c r="AN469" s="293"/>
      <c r="AO469" s="730"/>
      <c r="AP469" s="293"/>
      <c r="AQ469" s="293"/>
      <c r="AR469" s="293"/>
      <c r="AS469" s="293"/>
      <c r="AT469" s="293"/>
      <c r="AU469" s="167"/>
      <c r="AV469" s="167"/>
      <c r="AW469" s="167"/>
      <c r="AX469" s="167"/>
      <c r="AY469" s="167"/>
      <c r="AZ469" s="167"/>
      <c r="BA469" s="167"/>
      <c r="BB469" s="167"/>
      <c r="BC469" s="167"/>
      <c r="BD469" s="167"/>
      <c r="BE469" s="167"/>
      <c r="BF469" s="167"/>
      <c r="BG469" s="167"/>
      <c r="BH469" s="167"/>
      <c r="BI469" s="167"/>
    </row>
    <row r="470" ht="14.25" customHeight="1">
      <c r="M470" s="178"/>
      <c r="N470" s="178"/>
      <c r="O470" s="178"/>
      <c r="X470" s="292"/>
      <c r="Y470" s="293"/>
      <c r="Z470" s="293"/>
      <c r="AA470" s="293"/>
      <c r="AB470" s="293"/>
      <c r="AC470" s="293"/>
      <c r="AD470" s="293"/>
      <c r="AE470" s="293"/>
      <c r="AF470" s="293"/>
      <c r="AG470" s="293"/>
      <c r="AH470" s="293"/>
      <c r="AI470" s="293"/>
      <c r="AJ470" s="293"/>
      <c r="AK470" s="293"/>
      <c r="AL470" s="293"/>
      <c r="AM470" s="293"/>
      <c r="AN470" s="293"/>
      <c r="AO470" s="730"/>
      <c r="AP470" s="293"/>
      <c r="AQ470" s="293"/>
      <c r="AR470" s="293"/>
      <c r="AS470" s="293"/>
      <c r="AT470" s="293"/>
      <c r="AU470" s="167"/>
      <c r="AV470" s="167"/>
      <c r="AW470" s="167"/>
      <c r="AX470" s="167"/>
      <c r="AY470" s="167"/>
      <c r="AZ470" s="167"/>
      <c r="BA470" s="167"/>
      <c r="BB470" s="167"/>
      <c r="BC470" s="167"/>
      <c r="BD470" s="167"/>
      <c r="BE470" s="167"/>
      <c r="BF470" s="167"/>
      <c r="BG470" s="167"/>
      <c r="BH470" s="167"/>
      <c r="BI470" s="167"/>
    </row>
    <row r="471" ht="14.25" customHeight="1">
      <c r="M471" s="178"/>
      <c r="N471" s="178"/>
      <c r="O471" s="178"/>
      <c r="X471" s="292"/>
      <c r="Y471" s="293"/>
      <c r="Z471" s="293"/>
      <c r="AA471" s="293"/>
      <c r="AB471" s="293"/>
      <c r="AC471" s="293"/>
      <c r="AD471" s="293"/>
      <c r="AE471" s="293"/>
      <c r="AF471" s="293"/>
      <c r="AG471" s="293"/>
      <c r="AH471" s="293"/>
      <c r="AI471" s="293"/>
      <c r="AJ471" s="293"/>
      <c r="AK471" s="293"/>
      <c r="AL471" s="293"/>
      <c r="AM471" s="293"/>
      <c r="AN471" s="293"/>
      <c r="AO471" s="730"/>
      <c r="AP471" s="293"/>
      <c r="AQ471" s="293"/>
      <c r="AR471" s="293"/>
      <c r="AS471" s="293"/>
      <c r="AT471" s="293"/>
      <c r="AU471" s="167"/>
      <c r="AV471" s="167"/>
      <c r="AW471" s="167"/>
      <c r="AX471" s="167"/>
      <c r="AY471" s="167"/>
      <c r="AZ471" s="167"/>
      <c r="BA471" s="167"/>
      <c r="BB471" s="167"/>
      <c r="BC471" s="167"/>
      <c r="BD471" s="167"/>
      <c r="BE471" s="167"/>
      <c r="BF471" s="167"/>
      <c r="BG471" s="167"/>
      <c r="BH471" s="167"/>
      <c r="BI471" s="167"/>
    </row>
    <row r="472" ht="14.25" customHeight="1">
      <c r="M472" s="178"/>
      <c r="N472" s="178"/>
      <c r="O472" s="178"/>
      <c r="X472" s="292"/>
      <c r="Y472" s="293"/>
      <c r="Z472" s="293"/>
      <c r="AA472" s="293"/>
      <c r="AB472" s="293"/>
      <c r="AC472" s="293"/>
      <c r="AD472" s="293"/>
      <c r="AE472" s="293"/>
      <c r="AF472" s="293"/>
      <c r="AG472" s="293"/>
      <c r="AH472" s="293"/>
      <c r="AI472" s="293"/>
      <c r="AJ472" s="293"/>
      <c r="AK472" s="293"/>
      <c r="AL472" s="293"/>
      <c r="AM472" s="293"/>
      <c r="AN472" s="293"/>
      <c r="AO472" s="730"/>
      <c r="AP472" s="293"/>
      <c r="AQ472" s="293"/>
      <c r="AR472" s="293"/>
      <c r="AS472" s="293"/>
      <c r="AT472" s="293"/>
      <c r="AU472" s="167"/>
      <c r="AV472" s="167"/>
      <c r="AW472" s="167"/>
      <c r="AX472" s="167"/>
      <c r="AY472" s="167"/>
      <c r="AZ472" s="167"/>
      <c r="BA472" s="167"/>
      <c r="BB472" s="167"/>
      <c r="BC472" s="167"/>
      <c r="BD472" s="167"/>
      <c r="BE472" s="167"/>
      <c r="BF472" s="167"/>
      <c r="BG472" s="167"/>
      <c r="BH472" s="167"/>
      <c r="BI472" s="167"/>
    </row>
    <row r="473" ht="14.25" customHeight="1">
      <c r="M473" s="178"/>
      <c r="N473" s="178"/>
      <c r="O473" s="178"/>
      <c r="X473" s="292"/>
      <c r="Y473" s="293"/>
      <c r="Z473" s="293"/>
      <c r="AA473" s="293"/>
      <c r="AB473" s="293"/>
      <c r="AC473" s="293"/>
      <c r="AD473" s="293"/>
      <c r="AE473" s="293"/>
      <c r="AF473" s="293"/>
      <c r="AG473" s="293"/>
      <c r="AH473" s="293"/>
      <c r="AI473" s="293"/>
      <c r="AJ473" s="293"/>
      <c r="AK473" s="293"/>
      <c r="AL473" s="293"/>
      <c r="AM473" s="293"/>
      <c r="AN473" s="293"/>
      <c r="AO473" s="730"/>
      <c r="AP473" s="293"/>
      <c r="AQ473" s="293"/>
      <c r="AR473" s="293"/>
      <c r="AS473" s="293"/>
      <c r="AT473" s="293"/>
      <c r="AU473" s="167"/>
      <c r="AV473" s="167"/>
      <c r="AW473" s="167"/>
      <c r="AX473" s="167"/>
      <c r="AY473" s="167"/>
      <c r="AZ473" s="167"/>
      <c r="BA473" s="167"/>
      <c r="BB473" s="167"/>
      <c r="BC473" s="167"/>
      <c r="BD473" s="167"/>
      <c r="BE473" s="167"/>
      <c r="BF473" s="167"/>
      <c r="BG473" s="167"/>
      <c r="BH473" s="167"/>
      <c r="BI473" s="167"/>
    </row>
    <row r="474" ht="14.25" customHeight="1">
      <c r="M474" s="178"/>
      <c r="N474" s="178"/>
      <c r="O474" s="178"/>
      <c r="X474" s="292"/>
      <c r="Y474" s="293"/>
      <c r="Z474" s="293"/>
      <c r="AA474" s="293"/>
      <c r="AB474" s="293"/>
      <c r="AC474" s="293"/>
      <c r="AD474" s="293"/>
      <c r="AE474" s="293"/>
      <c r="AF474" s="293"/>
      <c r="AG474" s="293"/>
      <c r="AH474" s="293"/>
      <c r="AI474" s="293"/>
      <c r="AJ474" s="293"/>
      <c r="AK474" s="293"/>
      <c r="AL474" s="293"/>
      <c r="AM474" s="293"/>
      <c r="AN474" s="293"/>
      <c r="AO474" s="730"/>
      <c r="AP474" s="293"/>
      <c r="AQ474" s="293"/>
      <c r="AR474" s="293"/>
      <c r="AS474" s="293"/>
      <c r="AT474" s="293"/>
      <c r="AU474" s="167"/>
      <c r="AV474" s="167"/>
      <c r="AW474" s="167"/>
      <c r="AX474" s="167"/>
      <c r="AY474" s="167"/>
      <c r="AZ474" s="167"/>
      <c r="BA474" s="167"/>
      <c r="BB474" s="167"/>
      <c r="BC474" s="167"/>
      <c r="BD474" s="167"/>
      <c r="BE474" s="167"/>
      <c r="BF474" s="167"/>
      <c r="BG474" s="167"/>
      <c r="BH474" s="167"/>
      <c r="BI474" s="167"/>
    </row>
    <row r="475" ht="14.25" customHeight="1">
      <c r="M475" s="178"/>
      <c r="N475" s="178"/>
      <c r="O475" s="178"/>
      <c r="X475" s="292"/>
      <c r="Y475" s="293"/>
      <c r="Z475" s="293"/>
      <c r="AA475" s="293"/>
      <c r="AB475" s="293"/>
      <c r="AC475" s="293"/>
      <c r="AD475" s="293"/>
      <c r="AE475" s="293"/>
      <c r="AF475" s="293"/>
      <c r="AG475" s="293"/>
      <c r="AH475" s="293"/>
      <c r="AI475" s="293"/>
      <c r="AJ475" s="293"/>
      <c r="AK475" s="293"/>
      <c r="AL475" s="293"/>
      <c r="AM475" s="293"/>
      <c r="AN475" s="293"/>
      <c r="AO475" s="730"/>
      <c r="AP475" s="293"/>
      <c r="AQ475" s="293"/>
      <c r="AR475" s="293"/>
      <c r="AS475" s="293"/>
      <c r="AT475" s="293"/>
      <c r="AU475" s="167"/>
      <c r="AV475" s="167"/>
      <c r="AW475" s="167"/>
      <c r="AX475" s="167"/>
      <c r="AY475" s="167"/>
      <c r="AZ475" s="167"/>
      <c r="BA475" s="167"/>
      <c r="BB475" s="167"/>
      <c r="BC475" s="167"/>
      <c r="BD475" s="167"/>
      <c r="BE475" s="167"/>
      <c r="BF475" s="167"/>
      <c r="BG475" s="167"/>
      <c r="BH475" s="167"/>
      <c r="BI475" s="167"/>
    </row>
    <row r="476" ht="14.25" customHeight="1">
      <c r="M476" s="178"/>
      <c r="N476" s="178"/>
      <c r="O476" s="178"/>
      <c r="X476" s="292"/>
      <c r="Y476" s="293"/>
      <c r="Z476" s="293"/>
      <c r="AA476" s="293"/>
      <c r="AB476" s="293"/>
      <c r="AC476" s="293"/>
      <c r="AD476" s="293"/>
      <c r="AE476" s="293"/>
      <c r="AF476" s="293"/>
      <c r="AG476" s="293"/>
      <c r="AH476" s="293"/>
      <c r="AI476" s="293"/>
      <c r="AJ476" s="293"/>
      <c r="AK476" s="293"/>
      <c r="AL476" s="293"/>
      <c r="AM476" s="293"/>
      <c r="AN476" s="293"/>
      <c r="AO476" s="730"/>
      <c r="AP476" s="293"/>
      <c r="AQ476" s="293"/>
      <c r="AR476" s="293"/>
      <c r="AS476" s="293"/>
      <c r="AT476" s="293"/>
      <c r="AU476" s="167"/>
      <c r="AV476" s="167"/>
      <c r="AW476" s="167"/>
      <c r="AX476" s="167"/>
      <c r="AY476" s="167"/>
      <c r="AZ476" s="167"/>
      <c r="BA476" s="167"/>
      <c r="BB476" s="167"/>
      <c r="BC476" s="167"/>
      <c r="BD476" s="167"/>
      <c r="BE476" s="167"/>
      <c r="BF476" s="167"/>
      <c r="BG476" s="167"/>
      <c r="BH476" s="167"/>
      <c r="BI476" s="167"/>
    </row>
    <row r="477" ht="14.25" customHeight="1">
      <c r="M477" s="178"/>
      <c r="N477" s="178"/>
      <c r="O477" s="178"/>
      <c r="X477" s="292"/>
      <c r="Y477" s="293"/>
      <c r="Z477" s="293"/>
      <c r="AA477" s="293"/>
      <c r="AB477" s="293"/>
      <c r="AC477" s="293"/>
      <c r="AD477" s="293"/>
      <c r="AE477" s="293"/>
      <c r="AF477" s="293"/>
      <c r="AG477" s="293"/>
      <c r="AH477" s="293"/>
      <c r="AI477" s="293"/>
      <c r="AJ477" s="293"/>
      <c r="AK477" s="293"/>
      <c r="AL477" s="293"/>
      <c r="AM477" s="293"/>
      <c r="AN477" s="293"/>
      <c r="AO477" s="730"/>
      <c r="AP477" s="293"/>
      <c r="AQ477" s="293"/>
      <c r="AR477" s="293"/>
      <c r="AS477" s="293"/>
      <c r="AT477" s="293"/>
      <c r="AU477" s="167"/>
      <c r="AV477" s="167"/>
      <c r="AW477" s="167"/>
      <c r="AX477" s="167"/>
      <c r="AY477" s="167"/>
      <c r="AZ477" s="167"/>
      <c r="BA477" s="167"/>
      <c r="BB477" s="167"/>
      <c r="BC477" s="167"/>
      <c r="BD477" s="167"/>
      <c r="BE477" s="167"/>
      <c r="BF477" s="167"/>
      <c r="BG477" s="167"/>
      <c r="BH477" s="167"/>
      <c r="BI477" s="167"/>
    </row>
    <row r="478" ht="14.25" customHeight="1">
      <c r="M478" s="178"/>
      <c r="N478" s="178"/>
      <c r="O478" s="178"/>
      <c r="X478" s="292"/>
      <c r="Y478" s="293"/>
      <c r="Z478" s="293"/>
      <c r="AA478" s="293"/>
      <c r="AB478" s="293"/>
      <c r="AC478" s="293"/>
      <c r="AD478" s="293"/>
      <c r="AE478" s="293"/>
      <c r="AF478" s="293"/>
      <c r="AG478" s="293"/>
      <c r="AH478" s="293"/>
      <c r="AI478" s="293"/>
      <c r="AJ478" s="293"/>
      <c r="AK478" s="293"/>
      <c r="AL478" s="293"/>
      <c r="AM478" s="293"/>
      <c r="AN478" s="293"/>
      <c r="AO478" s="730"/>
      <c r="AP478" s="293"/>
      <c r="AQ478" s="293"/>
      <c r="AR478" s="293"/>
      <c r="AS478" s="293"/>
      <c r="AT478" s="293"/>
      <c r="AU478" s="167"/>
      <c r="AV478" s="167"/>
      <c r="AW478" s="167"/>
      <c r="AX478" s="167"/>
      <c r="AY478" s="167"/>
      <c r="AZ478" s="167"/>
      <c r="BA478" s="167"/>
      <c r="BB478" s="167"/>
      <c r="BC478" s="167"/>
      <c r="BD478" s="167"/>
      <c r="BE478" s="167"/>
      <c r="BF478" s="167"/>
      <c r="BG478" s="167"/>
      <c r="BH478" s="167"/>
      <c r="BI478" s="167"/>
    </row>
    <row r="479" ht="14.25" customHeight="1">
      <c r="M479" s="178"/>
      <c r="N479" s="178"/>
      <c r="O479" s="178"/>
      <c r="X479" s="292"/>
      <c r="Y479" s="293"/>
      <c r="Z479" s="293"/>
      <c r="AA479" s="293"/>
      <c r="AB479" s="293"/>
      <c r="AC479" s="293"/>
      <c r="AD479" s="293"/>
      <c r="AE479" s="293"/>
      <c r="AF479" s="293"/>
      <c r="AG479" s="293"/>
      <c r="AH479" s="293"/>
      <c r="AI479" s="293"/>
      <c r="AJ479" s="293"/>
      <c r="AK479" s="293"/>
      <c r="AL479" s="293"/>
      <c r="AM479" s="293"/>
      <c r="AN479" s="293"/>
      <c r="AO479" s="730"/>
      <c r="AP479" s="293"/>
      <c r="AQ479" s="293"/>
      <c r="AR479" s="293"/>
      <c r="AS479" s="293"/>
      <c r="AT479" s="293"/>
      <c r="AU479" s="167"/>
      <c r="AV479" s="167"/>
      <c r="AW479" s="167"/>
      <c r="AX479" s="167"/>
      <c r="AY479" s="167"/>
      <c r="AZ479" s="167"/>
      <c r="BA479" s="167"/>
      <c r="BB479" s="167"/>
      <c r="BC479" s="167"/>
      <c r="BD479" s="167"/>
      <c r="BE479" s="167"/>
      <c r="BF479" s="167"/>
      <c r="BG479" s="167"/>
      <c r="BH479" s="167"/>
      <c r="BI479" s="167"/>
    </row>
    <row r="480" ht="14.25" customHeight="1">
      <c r="M480" s="178"/>
      <c r="N480" s="178"/>
      <c r="O480" s="178"/>
      <c r="X480" s="292"/>
      <c r="Y480" s="293"/>
      <c r="Z480" s="293"/>
      <c r="AA480" s="293"/>
      <c r="AB480" s="293"/>
      <c r="AC480" s="293"/>
      <c r="AD480" s="293"/>
      <c r="AE480" s="293"/>
      <c r="AF480" s="293"/>
      <c r="AG480" s="293"/>
      <c r="AH480" s="293"/>
      <c r="AI480" s="293"/>
      <c r="AJ480" s="293"/>
      <c r="AK480" s="293"/>
      <c r="AL480" s="293"/>
      <c r="AM480" s="293"/>
      <c r="AN480" s="293"/>
      <c r="AO480" s="730"/>
      <c r="AP480" s="293"/>
      <c r="AQ480" s="293"/>
      <c r="AR480" s="293"/>
      <c r="AS480" s="293"/>
      <c r="AT480" s="293"/>
      <c r="AU480" s="167"/>
      <c r="AV480" s="167"/>
      <c r="AW480" s="167"/>
      <c r="AX480" s="167"/>
      <c r="AY480" s="167"/>
      <c r="AZ480" s="167"/>
      <c r="BA480" s="167"/>
      <c r="BB480" s="167"/>
      <c r="BC480" s="167"/>
      <c r="BD480" s="167"/>
      <c r="BE480" s="167"/>
      <c r="BF480" s="167"/>
      <c r="BG480" s="167"/>
      <c r="BH480" s="167"/>
      <c r="BI480" s="167"/>
    </row>
    <row r="481" ht="14.25" customHeight="1">
      <c r="M481" s="178"/>
      <c r="N481" s="178"/>
      <c r="O481" s="178"/>
      <c r="X481" s="292"/>
      <c r="Y481" s="293"/>
      <c r="Z481" s="293"/>
      <c r="AA481" s="293"/>
      <c r="AB481" s="293"/>
      <c r="AC481" s="293"/>
      <c r="AD481" s="293"/>
      <c r="AE481" s="293"/>
      <c r="AF481" s="293"/>
      <c r="AG481" s="293"/>
      <c r="AH481" s="293"/>
      <c r="AI481" s="293"/>
      <c r="AJ481" s="293"/>
      <c r="AK481" s="293"/>
      <c r="AL481" s="293"/>
      <c r="AM481" s="293"/>
      <c r="AN481" s="293"/>
      <c r="AO481" s="730"/>
      <c r="AP481" s="293"/>
      <c r="AQ481" s="293"/>
      <c r="AR481" s="293"/>
      <c r="AS481" s="293"/>
      <c r="AT481" s="293"/>
      <c r="AU481" s="167"/>
      <c r="AV481" s="167"/>
      <c r="AW481" s="167"/>
      <c r="AX481" s="167"/>
      <c r="AY481" s="167"/>
      <c r="AZ481" s="167"/>
      <c r="BA481" s="167"/>
      <c r="BB481" s="167"/>
      <c r="BC481" s="167"/>
      <c r="BD481" s="167"/>
      <c r="BE481" s="167"/>
      <c r="BF481" s="167"/>
      <c r="BG481" s="167"/>
      <c r="BH481" s="167"/>
      <c r="BI481" s="167"/>
    </row>
    <row r="482" ht="14.25" customHeight="1">
      <c r="M482" s="178"/>
      <c r="N482" s="178"/>
      <c r="O482" s="178"/>
      <c r="X482" s="292"/>
      <c r="Y482" s="293"/>
      <c r="Z482" s="293"/>
      <c r="AA482" s="293"/>
      <c r="AB482" s="293"/>
      <c r="AC482" s="293"/>
      <c r="AD482" s="293"/>
      <c r="AE482" s="293"/>
      <c r="AF482" s="293"/>
      <c r="AG482" s="293"/>
      <c r="AH482" s="293"/>
      <c r="AI482" s="293"/>
      <c r="AJ482" s="293"/>
      <c r="AK482" s="293"/>
      <c r="AL482" s="293"/>
      <c r="AM482" s="293"/>
      <c r="AN482" s="293"/>
      <c r="AO482" s="730"/>
      <c r="AP482" s="293"/>
      <c r="AQ482" s="293"/>
      <c r="AR482" s="293"/>
      <c r="AS482" s="293"/>
      <c r="AT482" s="293"/>
      <c r="AU482" s="167"/>
      <c r="AV482" s="167"/>
      <c r="AW482" s="167"/>
      <c r="AX482" s="167"/>
      <c r="AY482" s="167"/>
      <c r="AZ482" s="167"/>
      <c r="BA482" s="167"/>
      <c r="BB482" s="167"/>
      <c r="BC482" s="167"/>
      <c r="BD482" s="167"/>
      <c r="BE482" s="167"/>
      <c r="BF482" s="167"/>
      <c r="BG482" s="167"/>
      <c r="BH482" s="167"/>
      <c r="BI482" s="167"/>
    </row>
    <row r="483" ht="14.25" customHeight="1">
      <c r="M483" s="178"/>
      <c r="N483" s="178"/>
      <c r="O483" s="178"/>
      <c r="X483" s="292"/>
      <c r="Y483" s="293"/>
      <c r="Z483" s="293"/>
      <c r="AA483" s="293"/>
      <c r="AB483" s="293"/>
      <c r="AC483" s="293"/>
      <c r="AD483" s="293"/>
      <c r="AE483" s="293"/>
      <c r="AF483" s="293"/>
      <c r="AG483" s="293"/>
      <c r="AH483" s="293"/>
      <c r="AI483" s="293"/>
      <c r="AJ483" s="293"/>
      <c r="AK483" s="293"/>
      <c r="AL483" s="293"/>
      <c r="AM483" s="293"/>
      <c r="AN483" s="293"/>
      <c r="AO483" s="730"/>
      <c r="AP483" s="293"/>
      <c r="AQ483" s="293"/>
      <c r="AR483" s="293"/>
      <c r="AS483" s="293"/>
      <c r="AT483" s="293"/>
      <c r="AU483" s="167"/>
      <c r="AV483" s="167"/>
      <c r="AW483" s="167"/>
      <c r="AX483" s="167"/>
      <c r="AY483" s="167"/>
      <c r="AZ483" s="167"/>
      <c r="BA483" s="167"/>
      <c r="BB483" s="167"/>
      <c r="BC483" s="167"/>
      <c r="BD483" s="167"/>
      <c r="BE483" s="167"/>
      <c r="BF483" s="167"/>
      <c r="BG483" s="167"/>
      <c r="BH483" s="167"/>
      <c r="BI483" s="167"/>
    </row>
    <row r="484" ht="14.25" customHeight="1">
      <c r="M484" s="178"/>
      <c r="N484" s="178"/>
      <c r="O484" s="178"/>
      <c r="X484" s="292"/>
      <c r="Y484" s="293"/>
      <c r="Z484" s="293"/>
      <c r="AA484" s="293"/>
      <c r="AB484" s="293"/>
      <c r="AC484" s="293"/>
      <c r="AD484" s="293"/>
      <c r="AE484" s="293"/>
      <c r="AF484" s="293"/>
      <c r="AG484" s="293"/>
      <c r="AH484" s="293"/>
      <c r="AI484" s="293"/>
      <c r="AJ484" s="293"/>
      <c r="AK484" s="293"/>
      <c r="AL484" s="293"/>
      <c r="AM484" s="293"/>
      <c r="AN484" s="293"/>
      <c r="AO484" s="730"/>
      <c r="AP484" s="293"/>
      <c r="AQ484" s="293"/>
      <c r="AR484" s="293"/>
      <c r="AS484" s="293"/>
      <c r="AT484" s="293"/>
      <c r="AU484" s="167"/>
      <c r="AV484" s="167"/>
      <c r="AW484" s="167"/>
      <c r="AX484" s="167"/>
      <c r="AY484" s="167"/>
      <c r="AZ484" s="167"/>
      <c r="BA484" s="167"/>
      <c r="BB484" s="167"/>
      <c r="BC484" s="167"/>
      <c r="BD484" s="167"/>
      <c r="BE484" s="167"/>
      <c r="BF484" s="167"/>
      <c r="BG484" s="167"/>
      <c r="BH484" s="167"/>
      <c r="BI484" s="167"/>
    </row>
    <row r="485" ht="14.25" customHeight="1">
      <c r="M485" s="178"/>
      <c r="N485" s="178"/>
      <c r="O485" s="178"/>
      <c r="X485" s="292"/>
      <c r="Y485" s="293"/>
      <c r="Z485" s="293"/>
      <c r="AA485" s="293"/>
      <c r="AB485" s="293"/>
      <c r="AC485" s="293"/>
      <c r="AD485" s="293"/>
      <c r="AE485" s="293"/>
      <c r="AF485" s="293"/>
      <c r="AG485" s="293"/>
      <c r="AH485" s="293"/>
      <c r="AI485" s="293"/>
      <c r="AJ485" s="293"/>
      <c r="AK485" s="293"/>
      <c r="AL485" s="293"/>
      <c r="AM485" s="293"/>
      <c r="AN485" s="293"/>
      <c r="AO485" s="730"/>
      <c r="AP485" s="293"/>
      <c r="AQ485" s="293"/>
      <c r="AR485" s="293"/>
      <c r="AS485" s="293"/>
      <c r="AT485" s="293"/>
      <c r="AU485" s="167"/>
      <c r="AV485" s="167"/>
      <c r="AW485" s="167"/>
      <c r="AX485" s="167"/>
      <c r="AY485" s="167"/>
      <c r="AZ485" s="167"/>
      <c r="BA485" s="167"/>
      <c r="BB485" s="167"/>
      <c r="BC485" s="167"/>
      <c r="BD485" s="167"/>
      <c r="BE485" s="167"/>
      <c r="BF485" s="167"/>
      <c r="BG485" s="167"/>
      <c r="BH485" s="167"/>
      <c r="BI485" s="167"/>
    </row>
    <row r="486" ht="14.25" customHeight="1">
      <c r="M486" s="178"/>
      <c r="N486" s="178"/>
      <c r="O486" s="178"/>
      <c r="X486" s="292"/>
      <c r="Y486" s="293"/>
      <c r="Z486" s="293"/>
      <c r="AA486" s="293"/>
      <c r="AB486" s="293"/>
      <c r="AC486" s="293"/>
      <c r="AD486" s="293"/>
      <c r="AE486" s="293"/>
      <c r="AF486" s="293"/>
      <c r="AG486" s="293"/>
      <c r="AH486" s="293"/>
      <c r="AI486" s="293"/>
      <c r="AJ486" s="293"/>
      <c r="AK486" s="293"/>
      <c r="AL486" s="293"/>
      <c r="AM486" s="293"/>
      <c r="AN486" s="293"/>
      <c r="AO486" s="730"/>
      <c r="AP486" s="293"/>
      <c r="AQ486" s="293"/>
      <c r="AR486" s="293"/>
      <c r="AS486" s="293"/>
      <c r="AT486" s="293"/>
      <c r="AU486" s="167"/>
      <c r="AV486" s="167"/>
      <c r="AW486" s="167"/>
      <c r="AX486" s="167"/>
      <c r="AY486" s="167"/>
      <c r="AZ486" s="167"/>
      <c r="BA486" s="167"/>
      <c r="BB486" s="167"/>
      <c r="BC486" s="167"/>
      <c r="BD486" s="167"/>
      <c r="BE486" s="167"/>
      <c r="BF486" s="167"/>
      <c r="BG486" s="167"/>
      <c r="BH486" s="167"/>
      <c r="BI486" s="167"/>
    </row>
    <row r="487" ht="14.25" customHeight="1">
      <c r="M487" s="178"/>
      <c r="N487" s="178"/>
      <c r="O487" s="178"/>
      <c r="X487" s="292"/>
      <c r="Y487" s="293"/>
      <c r="Z487" s="293"/>
      <c r="AA487" s="293"/>
      <c r="AB487" s="293"/>
      <c r="AC487" s="293"/>
      <c r="AD487" s="293"/>
      <c r="AE487" s="293"/>
      <c r="AF487" s="293"/>
      <c r="AG487" s="293"/>
      <c r="AH487" s="293"/>
      <c r="AI487" s="293"/>
      <c r="AJ487" s="293"/>
      <c r="AK487" s="293"/>
      <c r="AL487" s="293"/>
      <c r="AM487" s="293"/>
      <c r="AN487" s="293"/>
      <c r="AO487" s="730"/>
      <c r="AP487" s="293"/>
      <c r="AQ487" s="293"/>
      <c r="AR487" s="293"/>
      <c r="AS487" s="293"/>
      <c r="AT487" s="293"/>
      <c r="AU487" s="167"/>
      <c r="AV487" s="167"/>
      <c r="AW487" s="167"/>
      <c r="AX487" s="167"/>
      <c r="AY487" s="167"/>
      <c r="AZ487" s="167"/>
      <c r="BA487" s="167"/>
      <c r="BB487" s="167"/>
      <c r="BC487" s="167"/>
      <c r="BD487" s="167"/>
      <c r="BE487" s="167"/>
      <c r="BF487" s="167"/>
      <c r="BG487" s="167"/>
      <c r="BH487" s="167"/>
      <c r="BI487" s="167"/>
    </row>
    <row r="488" ht="14.25" customHeight="1">
      <c r="M488" s="178"/>
      <c r="N488" s="178"/>
      <c r="O488" s="178"/>
      <c r="X488" s="292"/>
      <c r="Y488" s="293"/>
      <c r="Z488" s="293"/>
      <c r="AA488" s="293"/>
      <c r="AB488" s="293"/>
      <c r="AC488" s="293"/>
      <c r="AD488" s="293"/>
      <c r="AE488" s="293"/>
      <c r="AF488" s="293"/>
      <c r="AG488" s="293"/>
      <c r="AH488" s="293"/>
      <c r="AI488" s="293"/>
      <c r="AJ488" s="293"/>
      <c r="AK488" s="293"/>
      <c r="AL488" s="293"/>
      <c r="AM488" s="293"/>
      <c r="AN488" s="293"/>
      <c r="AO488" s="730"/>
      <c r="AP488" s="293"/>
      <c r="AQ488" s="293"/>
      <c r="AR488" s="293"/>
      <c r="AS488" s="293"/>
      <c r="AT488" s="293"/>
      <c r="AU488" s="167"/>
      <c r="AV488" s="167"/>
      <c r="AW488" s="167"/>
      <c r="AX488" s="167"/>
      <c r="AY488" s="167"/>
      <c r="AZ488" s="167"/>
      <c r="BA488" s="167"/>
      <c r="BB488" s="167"/>
      <c r="BC488" s="167"/>
      <c r="BD488" s="167"/>
      <c r="BE488" s="167"/>
      <c r="BF488" s="167"/>
      <c r="BG488" s="167"/>
      <c r="BH488" s="167"/>
      <c r="BI488" s="167"/>
    </row>
    <row r="489" ht="14.25" customHeight="1">
      <c r="M489" s="178"/>
      <c r="N489" s="178"/>
      <c r="O489" s="178"/>
      <c r="X489" s="292"/>
      <c r="Y489" s="293"/>
      <c r="Z489" s="293"/>
      <c r="AA489" s="293"/>
      <c r="AB489" s="293"/>
      <c r="AC489" s="293"/>
      <c r="AD489" s="293"/>
      <c r="AE489" s="293"/>
      <c r="AF489" s="293"/>
      <c r="AG489" s="293"/>
      <c r="AH489" s="293"/>
      <c r="AI489" s="293"/>
      <c r="AJ489" s="293"/>
      <c r="AK489" s="293"/>
      <c r="AL489" s="293"/>
      <c r="AM489" s="293"/>
      <c r="AN489" s="293"/>
      <c r="AO489" s="730"/>
      <c r="AP489" s="293"/>
      <c r="AQ489" s="293"/>
      <c r="AR489" s="293"/>
      <c r="AS489" s="293"/>
      <c r="AT489" s="293"/>
      <c r="AU489" s="167"/>
      <c r="AV489" s="167"/>
      <c r="AW489" s="167"/>
      <c r="AX489" s="167"/>
      <c r="AY489" s="167"/>
      <c r="AZ489" s="167"/>
      <c r="BA489" s="167"/>
      <c r="BB489" s="167"/>
      <c r="BC489" s="167"/>
      <c r="BD489" s="167"/>
      <c r="BE489" s="167"/>
      <c r="BF489" s="167"/>
      <c r="BG489" s="167"/>
      <c r="BH489" s="167"/>
      <c r="BI489" s="167"/>
    </row>
    <row r="490" ht="14.25" customHeight="1">
      <c r="M490" s="178"/>
      <c r="N490" s="178"/>
      <c r="O490" s="178"/>
      <c r="X490" s="292"/>
      <c r="Y490" s="293"/>
      <c r="Z490" s="293"/>
      <c r="AA490" s="293"/>
      <c r="AB490" s="293"/>
      <c r="AC490" s="293"/>
      <c r="AD490" s="293"/>
      <c r="AE490" s="293"/>
      <c r="AF490" s="293"/>
      <c r="AG490" s="293"/>
      <c r="AH490" s="293"/>
      <c r="AI490" s="293"/>
      <c r="AJ490" s="293"/>
      <c r="AK490" s="293"/>
      <c r="AL490" s="293"/>
      <c r="AM490" s="293"/>
      <c r="AN490" s="293"/>
      <c r="AO490" s="730"/>
      <c r="AP490" s="293"/>
      <c r="AQ490" s="293"/>
      <c r="AR490" s="293"/>
      <c r="AS490" s="293"/>
      <c r="AT490" s="293"/>
      <c r="AU490" s="167"/>
      <c r="AV490" s="167"/>
      <c r="AW490" s="167"/>
      <c r="AX490" s="167"/>
      <c r="AY490" s="167"/>
      <c r="AZ490" s="167"/>
      <c r="BA490" s="167"/>
      <c r="BB490" s="167"/>
      <c r="BC490" s="167"/>
      <c r="BD490" s="167"/>
      <c r="BE490" s="167"/>
      <c r="BF490" s="167"/>
      <c r="BG490" s="167"/>
      <c r="BH490" s="167"/>
      <c r="BI490" s="167"/>
    </row>
    <row r="491" ht="14.25" customHeight="1">
      <c r="M491" s="178"/>
      <c r="N491" s="178"/>
      <c r="O491" s="178"/>
      <c r="X491" s="292"/>
      <c r="Y491" s="293"/>
      <c r="Z491" s="293"/>
      <c r="AA491" s="293"/>
      <c r="AB491" s="293"/>
      <c r="AC491" s="293"/>
      <c r="AD491" s="293"/>
      <c r="AE491" s="293"/>
      <c r="AF491" s="293"/>
      <c r="AG491" s="293"/>
      <c r="AH491" s="293"/>
      <c r="AI491" s="293"/>
      <c r="AJ491" s="293"/>
      <c r="AK491" s="293"/>
      <c r="AL491" s="293"/>
      <c r="AM491" s="293"/>
      <c r="AN491" s="293"/>
      <c r="AO491" s="730"/>
      <c r="AP491" s="293"/>
      <c r="AQ491" s="293"/>
      <c r="AR491" s="293"/>
      <c r="AS491" s="293"/>
      <c r="AT491" s="293"/>
      <c r="AU491" s="167"/>
      <c r="AV491" s="167"/>
      <c r="AW491" s="167"/>
      <c r="AX491" s="167"/>
      <c r="AY491" s="167"/>
      <c r="AZ491" s="167"/>
      <c r="BA491" s="167"/>
      <c r="BB491" s="167"/>
      <c r="BC491" s="167"/>
      <c r="BD491" s="167"/>
      <c r="BE491" s="167"/>
      <c r="BF491" s="167"/>
      <c r="BG491" s="167"/>
      <c r="BH491" s="167"/>
      <c r="BI491" s="167"/>
    </row>
    <row r="492" ht="14.25" customHeight="1">
      <c r="M492" s="178"/>
      <c r="N492" s="178"/>
      <c r="O492" s="178"/>
      <c r="X492" s="292"/>
      <c r="Y492" s="293"/>
      <c r="Z492" s="293"/>
      <c r="AA492" s="293"/>
      <c r="AB492" s="293"/>
      <c r="AC492" s="293"/>
      <c r="AD492" s="293"/>
      <c r="AE492" s="293"/>
      <c r="AF492" s="293"/>
      <c r="AG492" s="293"/>
      <c r="AH492" s="293"/>
      <c r="AI492" s="293"/>
      <c r="AJ492" s="293"/>
      <c r="AK492" s="293"/>
      <c r="AL492" s="293"/>
      <c r="AM492" s="293"/>
      <c r="AN492" s="293"/>
      <c r="AO492" s="730"/>
      <c r="AP492" s="293"/>
      <c r="AQ492" s="293"/>
      <c r="AR492" s="293"/>
      <c r="AS492" s="293"/>
      <c r="AT492" s="293"/>
      <c r="AU492" s="167"/>
      <c r="AV492" s="167"/>
      <c r="AW492" s="167"/>
      <c r="AX492" s="167"/>
      <c r="AY492" s="167"/>
      <c r="AZ492" s="167"/>
      <c r="BA492" s="167"/>
      <c r="BB492" s="167"/>
      <c r="BC492" s="167"/>
      <c r="BD492" s="167"/>
      <c r="BE492" s="167"/>
      <c r="BF492" s="167"/>
      <c r="BG492" s="167"/>
      <c r="BH492" s="167"/>
      <c r="BI492" s="167"/>
    </row>
    <row r="493" ht="14.25" customHeight="1">
      <c r="M493" s="178"/>
      <c r="N493" s="178"/>
      <c r="O493" s="178"/>
      <c r="X493" s="292"/>
      <c r="Y493" s="293"/>
      <c r="Z493" s="293"/>
      <c r="AA493" s="293"/>
      <c r="AB493" s="293"/>
      <c r="AC493" s="293"/>
      <c r="AD493" s="293"/>
      <c r="AE493" s="293"/>
      <c r="AF493" s="293"/>
      <c r="AG493" s="293"/>
      <c r="AH493" s="293"/>
      <c r="AI493" s="293"/>
      <c r="AJ493" s="293"/>
      <c r="AK493" s="293"/>
      <c r="AL493" s="293"/>
      <c r="AM493" s="293"/>
      <c r="AN493" s="293"/>
      <c r="AO493" s="730"/>
      <c r="AP493" s="293"/>
      <c r="AQ493" s="293"/>
      <c r="AR493" s="293"/>
      <c r="AS493" s="293"/>
      <c r="AT493" s="293"/>
      <c r="AU493" s="167"/>
      <c r="AV493" s="167"/>
      <c r="AW493" s="167"/>
      <c r="AX493" s="167"/>
      <c r="AY493" s="167"/>
      <c r="AZ493" s="167"/>
      <c r="BA493" s="167"/>
      <c r="BB493" s="167"/>
      <c r="BC493" s="167"/>
      <c r="BD493" s="167"/>
      <c r="BE493" s="167"/>
      <c r="BF493" s="167"/>
      <c r="BG493" s="167"/>
      <c r="BH493" s="167"/>
      <c r="BI493" s="167"/>
    </row>
    <row r="494" ht="14.25" customHeight="1">
      <c r="M494" s="178"/>
      <c r="N494" s="178"/>
      <c r="O494" s="178"/>
      <c r="X494" s="292"/>
      <c r="Y494" s="293"/>
      <c r="Z494" s="293"/>
      <c r="AA494" s="293"/>
      <c r="AB494" s="293"/>
      <c r="AC494" s="293"/>
      <c r="AD494" s="293"/>
      <c r="AE494" s="293"/>
      <c r="AF494" s="293"/>
      <c r="AG494" s="293"/>
      <c r="AH494" s="293"/>
      <c r="AI494" s="293"/>
      <c r="AJ494" s="293"/>
      <c r="AK494" s="293"/>
      <c r="AL494" s="293"/>
      <c r="AM494" s="293"/>
      <c r="AN494" s="293"/>
      <c r="AO494" s="730"/>
      <c r="AP494" s="293"/>
      <c r="AQ494" s="293"/>
      <c r="AR494" s="293"/>
      <c r="AS494" s="293"/>
      <c r="AT494" s="293"/>
      <c r="AU494" s="167"/>
      <c r="AV494" s="167"/>
      <c r="AW494" s="167"/>
      <c r="AX494" s="167"/>
      <c r="AY494" s="167"/>
      <c r="AZ494" s="167"/>
      <c r="BA494" s="167"/>
      <c r="BB494" s="167"/>
      <c r="BC494" s="167"/>
      <c r="BD494" s="167"/>
      <c r="BE494" s="167"/>
      <c r="BF494" s="167"/>
      <c r="BG494" s="167"/>
      <c r="BH494" s="167"/>
      <c r="BI494" s="167"/>
    </row>
    <row r="495" ht="14.25" customHeight="1">
      <c r="M495" s="178"/>
      <c r="N495" s="178"/>
      <c r="O495" s="178"/>
      <c r="X495" s="292"/>
      <c r="Y495" s="293"/>
      <c r="Z495" s="293"/>
      <c r="AA495" s="293"/>
      <c r="AB495" s="293"/>
      <c r="AC495" s="293"/>
      <c r="AD495" s="293"/>
      <c r="AE495" s="293"/>
      <c r="AF495" s="293"/>
      <c r="AG495" s="293"/>
      <c r="AH495" s="293"/>
      <c r="AI495" s="293"/>
      <c r="AJ495" s="293"/>
      <c r="AK495" s="293"/>
      <c r="AL495" s="293"/>
      <c r="AM495" s="293"/>
      <c r="AN495" s="293"/>
      <c r="AO495" s="730"/>
      <c r="AP495" s="293"/>
      <c r="AQ495" s="293"/>
      <c r="AR495" s="293"/>
      <c r="AS495" s="293"/>
      <c r="AT495" s="293"/>
      <c r="AU495" s="167"/>
      <c r="AV495" s="167"/>
      <c r="AW495" s="167"/>
      <c r="AX495" s="167"/>
      <c r="AY495" s="167"/>
      <c r="AZ495" s="167"/>
      <c r="BA495" s="167"/>
      <c r="BB495" s="167"/>
      <c r="BC495" s="167"/>
      <c r="BD495" s="167"/>
      <c r="BE495" s="167"/>
      <c r="BF495" s="167"/>
      <c r="BG495" s="167"/>
      <c r="BH495" s="167"/>
      <c r="BI495" s="167"/>
    </row>
    <row r="496" ht="14.25" customHeight="1">
      <c r="M496" s="178"/>
      <c r="N496" s="178"/>
      <c r="O496" s="178"/>
      <c r="X496" s="292"/>
      <c r="Y496" s="293"/>
      <c r="Z496" s="293"/>
      <c r="AA496" s="293"/>
      <c r="AB496" s="293"/>
      <c r="AC496" s="293"/>
      <c r="AD496" s="293"/>
      <c r="AE496" s="293"/>
      <c r="AF496" s="293"/>
      <c r="AG496" s="293"/>
      <c r="AH496" s="293"/>
      <c r="AI496" s="293"/>
      <c r="AJ496" s="293"/>
      <c r="AK496" s="293"/>
      <c r="AL496" s="293"/>
      <c r="AM496" s="293"/>
      <c r="AN496" s="293"/>
      <c r="AO496" s="730"/>
      <c r="AP496" s="293"/>
      <c r="AQ496" s="293"/>
      <c r="AR496" s="293"/>
      <c r="AS496" s="293"/>
      <c r="AT496" s="293"/>
      <c r="AU496" s="167"/>
      <c r="AV496" s="167"/>
      <c r="AW496" s="167"/>
      <c r="AX496" s="167"/>
      <c r="AY496" s="167"/>
      <c r="AZ496" s="167"/>
      <c r="BA496" s="167"/>
      <c r="BB496" s="167"/>
      <c r="BC496" s="167"/>
      <c r="BD496" s="167"/>
      <c r="BE496" s="167"/>
      <c r="BF496" s="167"/>
      <c r="BG496" s="167"/>
      <c r="BH496" s="167"/>
      <c r="BI496" s="167"/>
    </row>
    <row r="497" ht="14.25" customHeight="1">
      <c r="M497" s="178"/>
      <c r="N497" s="178"/>
      <c r="O497" s="178"/>
      <c r="X497" s="292"/>
      <c r="Y497" s="293"/>
      <c r="Z497" s="293"/>
      <c r="AA497" s="293"/>
      <c r="AB497" s="293"/>
      <c r="AC497" s="293"/>
      <c r="AD497" s="293"/>
      <c r="AE497" s="293"/>
      <c r="AF497" s="293"/>
      <c r="AG497" s="293"/>
      <c r="AH497" s="293"/>
      <c r="AI497" s="293"/>
      <c r="AJ497" s="293"/>
      <c r="AK497" s="293"/>
      <c r="AL497" s="293"/>
      <c r="AM497" s="293"/>
      <c r="AN497" s="293"/>
      <c r="AO497" s="730"/>
      <c r="AP497" s="293"/>
      <c r="AQ497" s="293"/>
      <c r="AR497" s="293"/>
      <c r="AS497" s="293"/>
      <c r="AT497" s="293"/>
      <c r="AU497" s="167"/>
      <c r="AV497" s="167"/>
      <c r="AW497" s="167"/>
      <c r="AX497" s="167"/>
      <c r="AY497" s="167"/>
      <c r="AZ497" s="167"/>
      <c r="BA497" s="167"/>
      <c r="BB497" s="167"/>
      <c r="BC497" s="167"/>
      <c r="BD497" s="167"/>
      <c r="BE497" s="167"/>
      <c r="BF497" s="167"/>
      <c r="BG497" s="167"/>
      <c r="BH497" s="167"/>
      <c r="BI497" s="167"/>
    </row>
    <row r="498" ht="14.25" customHeight="1">
      <c r="M498" s="178"/>
      <c r="N498" s="178"/>
      <c r="O498" s="178"/>
      <c r="X498" s="292"/>
      <c r="Y498" s="293"/>
      <c r="Z498" s="293"/>
      <c r="AA498" s="293"/>
      <c r="AB498" s="293"/>
      <c r="AC498" s="293"/>
      <c r="AD498" s="293"/>
      <c r="AE498" s="293"/>
      <c r="AF498" s="293"/>
      <c r="AG498" s="293"/>
      <c r="AH498" s="293"/>
      <c r="AI498" s="293"/>
      <c r="AJ498" s="293"/>
      <c r="AK498" s="293"/>
      <c r="AL498" s="293"/>
      <c r="AM498" s="293"/>
      <c r="AN498" s="293"/>
      <c r="AO498" s="730"/>
      <c r="AP498" s="293"/>
      <c r="AQ498" s="293"/>
      <c r="AR498" s="293"/>
      <c r="AS498" s="293"/>
      <c r="AT498" s="293"/>
      <c r="AU498" s="167"/>
      <c r="AV498" s="167"/>
      <c r="AW498" s="167"/>
      <c r="AX498" s="167"/>
      <c r="AY498" s="167"/>
      <c r="AZ498" s="167"/>
      <c r="BA498" s="167"/>
      <c r="BB498" s="167"/>
      <c r="BC498" s="167"/>
      <c r="BD498" s="167"/>
      <c r="BE498" s="167"/>
      <c r="BF498" s="167"/>
      <c r="BG498" s="167"/>
      <c r="BH498" s="167"/>
      <c r="BI498" s="167"/>
    </row>
    <row r="499" ht="14.25" customHeight="1">
      <c r="M499" s="178"/>
      <c r="N499" s="178"/>
      <c r="O499" s="178"/>
      <c r="X499" s="292"/>
      <c r="Y499" s="293"/>
      <c r="Z499" s="293"/>
      <c r="AA499" s="293"/>
      <c r="AB499" s="293"/>
      <c r="AC499" s="293"/>
      <c r="AD499" s="293"/>
      <c r="AE499" s="293"/>
      <c r="AF499" s="293"/>
      <c r="AG499" s="293"/>
      <c r="AH499" s="293"/>
      <c r="AI499" s="293"/>
      <c r="AJ499" s="293"/>
      <c r="AK499" s="293"/>
      <c r="AL499" s="293"/>
      <c r="AM499" s="293"/>
      <c r="AN499" s="293"/>
      <c r="AO499" s="730"/>
      <c r="AP499" s="293"/>
      <c r="AQ499" s="293"/>
      <c r="AR499" s="293"/>
      <c r="AS499" s="293"/>
      <c r="AT499" s="293"/>
      <c r="AU499" s="167"/>
      <c r="AV499" s="167"/>
      <c r="AW499" s="167"/>
      <c r="AX499" s="167"/>
      <c r="AY499" s="167"/>
      <c r="AZ499" s="167"/>
      <c r="BA499" s="167"/>
      <c r="BB499" s="167"/>
      <c r="BC499" s="167"/>
      <c r="BD499" s="167"/>
      <c r="BE499" s="167"/>
      <c r="BF499" s="167"/>
      <c r="BG499" s="167"/>
      <c r="BH499" s="167"/>
      <c r="BI499" s="167"/>
    </row>
    <row r="500" ht="14.25" customHeight="1">
      <c r="M500" s="178"/>
      <c r="N500" s="178"/>
      <c r="O500" s="178"/>
      <c r="X500" s="292"/>
      <c r="Y500" s="293"/>
      <c r="Z500" s="293"/>
      <c r="AA500" s="293"/>
      <c r="AB500" s="293"/>
      <c r="AC500" s="293"/>
      <c r="AD500" s="293"/>
      <c r="AE500" s="293"/>
      <c r="AF500" s="293"/>
      <c r="AG500" s="293"/>
      <c r="AH500" s="293"/>
      <c r="AI500" s="293"/>
      <c r="AJ500" s="293"/>
      <c r="AK500" s="293"/>
      <c r="AL500" s="293"/>
      <c r="AM500" s="293"/>
      <c r="AN500" s="293"/>
      <c r="AO500" s="730"/>
      <c r="AP500" s="293"/>
      <c r="AQ500" s="293"/>
      <c r="AR500" s="293"/>
      <c r="AS500" s="293"/>
      <c r="AT500" s="293"/>
      <c r="AU500" s="167"/>
      <c r="AV500" s="167"/>
      <c r="AW500" s="167"/>
      <c r="AX500" s="167"/>
      <c r="AY500" s="167"/>
      <c r="AZ500" s="167"/>
      <c r="BA500" s="167"/>
      <c r="BB500" s="167"/>
      <c r="BC500" s="167"/>
      <c r="BD500" s="167"/>
      <c r="BE500" s="167"/>
      <c r="BF500" s="167"/>
      <c r="BG500" s="167"/>
      <c r="BH500" s="167"/>
      <c r="BI500" s="167"/>
    </row>
    <row r="501" ht="14.25" customHeight="1">
      <c r="M501" s="178"/>
      <c r="N501" s="178"/>
      <c r="O501" s="178"/>
      <c r="X501" s="292"/>
      <c r="Y501" s="293"/>
      <c r="Z501" s="293"/>
      <c r="AA501" s="293"/>
      <c r="AB501" s="293"/>
      <c r="AC501" s="293"/>
      <c r="AD501" s="293"/>
      <c r="AE501" s="293"/>
      <c r="AF501" s="293"/>
      <c r="AG501" s="293"/>
      <c r="AH501" s="293"/>
      <c r="AI501" s="293"/>
      <c r="AJ501" s="293"/>
      <c r="AK501" s="293"/>
      <c r="AL501" s="293"/>
      <c r="AM501" s="293"/>
      <c r="AN501" s="293"/>
      <c r="AO501" s="730"/>
      <c r="AP501" s="293"/>
      <c r="AQ501" s="293"/>
      <c r="AR501" s="293"/>
      <c r="AS501" s="293"/>
      <c r="AT501" s="293"/>
      <c r="AU501" s="167"/>
      <c r="AV501" s="167"/>
      <c r="AW501" s="167"/>
      <c r="AX501" s="167"/>
      <c r="AY501" s="167"/>
      <c r="AZ501" s="167"/>
      <c r="BA501" s="167"/>
      <c r="BB501" s="167"/>
      <c r="BC501" s="167"/>
      <c r="BD501" s="167"/>
      <c r="BE501" s="167"/>
      <c r="BF501" s="167"/>
      <c r="BG501" s="167"/>
      <c r="BH501" s="167"/>
      <c r="BI501" s="167"/>
    </row>
    <row r="502" ht="14.25" customHeight="1">
      <c r="M502" s="178"/>
      <c r="N502" s="178"/>
      <c r="O502" s="178"/>
      <c r="X502" s="292"/>
      <c r="Y502" s="293"/>
      <c r="Z502" s="293"/>
      <c r="AA502" s="293"/>
      <c r="AB502" s="293"/>
      <c r="AC502" s="293"/>
      <c r="AD502" s="293"/>
      <c r="AE502" s="293"/>
      <c r="AF502" s="293"/>
      <c r="AG502" s="293"/>
      <c r="AH502" s="293"/>
      <c r="AI502" s="293"/>
      <c r="AJ502" s="293"/>
      <c r="AK502" s="293"/>
      <c r="AL502" s="293"/>
      <c r="AM502" s="293"/>
      <c r="AN502" s="293"/>
      <c r="AO502" s="730"/>
      <c r="AP502" s="293"/>
      <c r="AQ502" s="293"/>
      <c r="AR502" s="293"/>
      <c r="AS502" s="293"/>
      <c r="AT502" s="293"/>
      <c r="AU502" s="167"/>
      <c r="AV502" s="167"/>
      <c r="AW502" s="167"/>
      <c r="AX502" s="167"/>
      <c r="AY502" s="167"/>
      <c r="AZ502" s="167"/>
      <c r="BA502" s="167"/>
      <c r="BB502" s="167"/>
      <c r="BC502" s="167"/>
      <c r="BD502" s="167"/>
      <c r="BE502" s="167"/>
      <c r="BF502" s="167"/>
      <c r="BG502" s="167"/>
      <c r="BH502" s="167"/>
      <c r="BI502" s="167"/>
    </row>
    <row r="503" ht="14.25" customHeight="1">
      <c r="M503" s="178"/>
      <c r="N503" s="178"/>
      <c r="O503" s="178"/>
      <c r="X503" s="292"/>
      <c r="Y503" s="293"/>
      <c r="Z503" s="293"/>
      <c r="AA503" s="293"/>
      <c r="AB503" s="293"/>
      <c r="AC503" s="293"/>
      <c r="AD503" s="293"/>
      <c r="AE503" s="293"/>
      <c r="AF503" s="293"/>
      <c r="AG503" s="293"/>
      <c r="AH503" s="293"/>
      <c r="AI503" s="293"/>
      <c r="AJ503" s="293"/>
      <c r="AK503" s="293"/>
      <c r="AL503" s="293"/>
      <c r="AM503" s="293"/>
      <c r="AN503" s="293"/>
      <c r="AO503" s="730"/>
      <c r="AP503" s="293"/>
      <c r="AQ503" s="293"/>
      <c r="AR503" s="293"/>
      <c r="AS503" s="293"/>
      <c r="AT503" s="293"/>
      <c r="AU503" s="167"/>
      <c r="AV503" s="167"/>
      <c r="AW503" s="167"/>
      <c r="AX503" s="167"/>
      <c r="AY503" s="167"/>
      <c r="AZ503" s="167"/>
      <c r="BA503" s="167"/>
      <c r="BB503" s="167"/>
      <c r="BC503" s="167"/>
      <c r="BD503" s="167"/>
      <c r="BE503" s="167"/>
      <c r="BF503" s="167"/>
      <c r="BG503" s="167"/>
      <c r="BH503" s="167"/>
      <c r="BI503" s="167"/>
    </row>
    <row r="504" ht="14.25" customHeight="1">
      <c r="M504" s="178"/>
      <c r="N504" s="178"/>
      <c r="O504" s="178"/>
      <c r="X504" s="292"/>
      <c r="Y504" s="293"/>
      <c r="Z504" s="293"/>
      <c r="AA504" s="293"/>
      <c r="AB504" s="293"/>
      <c r="AC504" s="293"/>
      <c r="AD504" s="293"/>
      <c r="AE504" s="293"/>
      <c r="AF504" s="293"/>
      <c r="AG504" s="293"/>
      <c r="AH504" s="293"/>
      <c r="AI504" s="293"/>
      <c r="AJ504" s="293"/>
      <c r="AK504" s="293"/>
      <c r="AL504" s="293"/>
      <c r="AM504" s="293"/>
      <c r="AN504" s="293"/>
      <c r="AO504" s="730"/>
      <c r="AP504" s="293"/>
      <c r="AQ504" s="293"/>
      <c r="AR504" s="293"/>
      <c r="AS504" s="293"/>
      <c r="AT504" s="293"/>
      <c r="AU504" s="167"/>
      <c r="AV504" s="167"/>
      <c r="AW504" s="167"/>
      <c r="AX504" s="167"/>
      <c r="AY504" s="167"/>
      <c r="AZ504" s="167"/>
      <c r="BA504" s="167"/>
      <c r="BB504" s="167"/>
      <c r="BC504" s="167"/>
      <c r="BD504" s="167"/>
      <c r="BE504" s="167"/>
      <c r="BF504" s="167"/>
      <c r="BG504" s="167"/>
      <c r="BH504" s="167"/>
      <c r="BI504" s="167"/>
    </row>
    <row r="505" ht="14.25" customHeight="1">
      <c r="M505" s="178"/>
      <c r="N505" s="178"/>
      <c r="O505" s="178"/>
      <c r="X505" s="292"/>
      <c r="Y505" s="293"/>
      <c r="Z505" s="293"/>
      <c r="AA505" s="293"/>
      <c r="AB505" s="293"/>
      <c r="AC505" s="293"/>
      <c r="AD505" s="293"/>
      <c r="AE505" s="293"/>
      <c r="AF505" s="293"/>
      <c r="AG505" s="293"/>
      <c r="AH505" s="293"/>
      <c r="AI505" s="293"/>
      <c r="AJ505" s="293"/>
      <c r="AK505" s="293"/>
      <c r="AL505" s="293"/>
      <c r="AM505" s="293"/>
      <c r="AN505" s="293"/>
      <c r="AO505" s="730"/>
      <c r="AP505" s="293"/>
      <c r="AQ505" s="293"/>
      <c r="AR505" s="293"/>
      <c r="AS505" s="293"/>
      <c r="AT505" s="293"/>
      <c r="AU505" s="167"/>
      <c r="AV505" s="167"/>
      <c r="AW505" s="167"/>
      <c r="AX505" s="167"/>
      <c r="AY505" s="167"/>
      <c r="AZ505" s="167"/>
      <c r="BA505" s="167"/>
      <c r="BB505" s="167"/>
      <c r="BC505" s="167"/>
      <c r="BD505" s="167"/>
      <c r="BE505" s="167"/>
      <c r="BF505" s="167"/>
      <c r="BG505" s="167"/>
      <c r="BH505" s="167"/>
      <c r="BI505" s="167"/>
    </row>
    <row r="506" ht="14.25" customHeight="1">
      <c r="M506" s="178"/>
      <c r="N506" s="178"/>
      <c r="O506" s="178"/>
      <c r="X506" s="292"/>
      <c r="Y506" s="293"/>
      <c r="Z506" s="293"/>
      <c r="AA506" s="293"/>
      <c r="AB506" s="293"/>
      <c r="AC506" s="293"/>
      <c r="AD506" s="293"/>
      <c r="AE506" s="293"/>
      <c r="AF506" s="293"/>
      <c r="AG506" s="293"/>
      <c r="AH506" s="293"/>
      <c r="AI506" s="293"/>
      <c r="AJ506" s="293"/>
      <c r="AK506" s="293"/>
      <c r="AL506" s="293"/>
      <c r="AM506" s="293"/>
      <c r="AN506" s="293"/>
      <c r="AO506" s="730"/>
      <c r="AP506" s="293"/>
      <c r="AQ506" s="293"/>
      <c r="AR506" s="293"/>
      <c r="AS506" s="293"/>
      <c r="AT506" s="293"/>
      <c r="AU506" s="167"/>
      <c r="AV506" s="167"/>
      <c r="AW506" s="167"/>
      <c r="AX506" s="167"/>
      <c r="AY506" s="167"/>
      <c r="AZ506" s="167"/>
      <c r="BA506" s="167"/>
      <c r="BB506" s="167"/>
      <c r="BC506" s="167"/>
      <c r="BD506" s="167"/>
      <c r="BE506" s="167"/>
      <c r="BF506" s="167"/>
      <c r="BG506" s="167"/>
      <c r="BH506" s="167"/>
      <c r="BI506" s="167"/>
    </row>
    <row r="507" ht="14.25" customHeight="1">
      <c r="M507" s="178"/>
      <c r="N507" s="178"/>
      <c r="O507" s="178"/>
      <c r="X507" s="292"/>
      <c r="Y507" s="293"/>
      <c r="Z507" s="293"/>
      <c r="AA507" s="293"/>
      <c r="AB507" s="293"/>
      <c r="AC507" s="293"/>
      <c r="AD507" s="293"/>
      <c r="AE507" s="293"/>
      <c r="AF507" s="293"/>
      <c r="AG507" s="293"/>
      <c r="AH507" s="293"/>
      <c r="AI507" s="293"/>
      <c r="AJ507" s="293"/>
      <c r="AK507" s="293"/>
      <c r="AL507" s="293"/>
      <c r="AM507" s="293"/>
      <c r="AN507" s="293"/>
      <c r="AO507" s="730"/>
      <c r="AP507" s="293"/>
      <c r="AQ507" s="293"/>
      <c r="AR507" s="293"/>
      <c r="AS507" s="293"/>
      <c r="AT507" s="293"/>
      <c r="AU507" s="167"/>
      <c r="AV507" s="167"/>
      <c r="AW507" s="167"/>
      <c r="AX507" s="167"/>
      <c r="AY507" s="167"/>
      <c r="AZ507" s="167"/>
      <c r="BA507" s="167"/>
      <c r="BB507" s="167"/>
      <c r="BC507" s="167"/>
      <c r="BD507" s="167"/>
      <c r="BE507" s="167"/>
      <c r="BF507" s="167"/>
      <c r="BG507" s="167"/>
      <c r="BH507" s="167"/>
      <c r="BI507" s="167"/>
    </row>
    <row r="508" ht="14.25" customHeight="1">
      <c r="M508" s="178"/>
      <c r="N508" s="178"/>
      <c r="O508" s="178"/>
      <c r="X508" s="292"/>
      <c r="Y508" s="293"/>
      <c r="Z508" s="293"/>
      <c r="AA508" s="293"/>
      <c r="AB508" s="293"/>
      <c r="AC508" s="293"/>
      <c r="AD508" s="293"/>
      <c r="AE508" s="293"/>
      <c r="AF508" s="293"/>
      <c r="AG508" s="293"/>
      <c r="AH508" s="293"/>
      <c r="AI508" s="293"/>
      <c r="AJ508" s="293"/>
      <c r="AK508" s="293"/>
      <c r="AL508" s="293"/>
      <c r="AM508" s="293"/>
      <c r="AN508" s="293"/>
      <c r="AO508" s="730"/>
      <c r="AP508" s="293"/>
      <c r="AQ508" s="293"/>
      <c r="AR508" s="293"/>
      <c r="AS508" s="293"/>
      <c r="AT508" s="293"/>
      <c r="AU508" s="167"/>
      <c r="AV508" s="167"/>
      <c r="AW508" s="167"/>
      <c r="AX508" s="167"/>
      <c r="AY508" s="167"/>
      <c r="AZ508" s="167"/>
      <c r="BA508" s="167"/>
      <c r="BB508" s="167"/>
      <c r="BC508" s="167"/>
      <c r="BD508" s="167"/>
      <c r="BE508" s="167"/>
      <c r="BF508" s="167"/>
      <c r="BG508" s="167"/>
      <c r="BH508" s="167"/>
      <c r="BI508" s="167"/>
    </row>
    <row r="509" ht="14.25" customHeight="1">
      <c r="M509" s="178"/>
      <c r="N509" s="178"/>
      <c r="O509" s="178"/>
      <c r="X509" s="292"/>
      <c r="Y509" s="293"/>
      <c r="Z509" s="293"/>
      <c r="AA509" s="293"/>
      <c r="AB509" s="293"/>
      <c r="AC509" s="293"/>
      <c r="AD509" s="293"/>
      <c r="AE509" s="293"/>
      <c r="AF509" s="293"/>
      <c r="AG509" s="293"/>
      <c r="AH509" s="293"/>
      <c r="AI509" s="293"/>
      <c r="AJ509" s="293"/>
      <c r="AK509" s="293"/>
      <c r="AL509" s="293"/>
      <c r="AM509" s="293"/>
      <c r="AN509" s="293"/>
      <c r="AO509" s="730"/>
      <c r="AP509" s="293"/>
      <c r="AQ509" s="293"/>
      <c r="AR509" s="293"/>
      <c r="AS509" s="293"/>
      <c r="AT509" s="293"/>
      <c r="AU509" s="167"/>
      <c r="AV509" s="167"/>
      <c r="AW509" s="167"/>
      <c r="AX509" s="167"/>
      <c r="AY509" s="167"/>
      <c r="AZ509" s="167"/>
      <c r="BA509" s="167"/>
      <c r="BB509" s="167"/>
      <c r="BC509" s="167"/>
      <c r="BD509" s="167"/>
      <c r="BE509" s="167"/>
      <c r="BF509" s="167"/>
      <c r="BG509" s="167"/>
      <c r="BH509" s="167"/>
      <c r="BI509" s="167"/>
    </row>
    <row r="510" ht="14.25" customHeight="1">
      <c r="M510" s="178"/>
      <c r="N510" s="178"/>
      <c r="O510" s="178"/>
      <c r="X510" s="292"/>
      <c r="Y510" s="293"/>
      <c r="Z510" s="293"/>
      <c r="AA510" s="293"/>
      <c r="AB510" s="293"/>
      <c r="AC510" s="293"/>
      <c r="AD510" s="293"/>
      <c r="AE510" s="293"/>
      <c r="AF510" s="293"/>
      <c r="AG510" s="293"/>
      <c r="AH510" s="293"/>
      <c r="AI510" s="293"/>
      <c r="AJ510" s="293"/>
      <c r="AK510" s="293"/>
      <c r="AL510" s="293"/>
      <c r="AM510" s="293"/>
      <c r="AN510" s="293"/>
      <c r="AO510" s="730"/>
      <c r="AP510" s="293"/>
      <c r="AQ510" s="293"/>
      <c r="AR510" s="293"/>
      <c r="AS510" s="293"/>
      <c r="AT510" s="293"/>
      <c r="AU510" s="167"/>
      <c r="AV510" s="167"/>
      <c r="AW510" s="167"/>
      <c r="AX510" s="167"/>
      <c r="AY510" s="167"/>
      <c r="AZ510" s="167"/>
      <c r="BA510" s="167"/>
      <c r="BB510" s="167"/>
      <c r="BC510" s="167"/>
      <c r="BD510" s="167"/>
      <c r="BE510" s="167"/>
      <c r="BF510" s="167"/>
      <c r="BG510" s="167"/>
      <c r="BH510" s="167"/>
      <c r="BI510" s="167"/>
    </row>
    <row r="511" ht="14.25" customHeight="1">
      <c r="M511" s="178"/>
      <c r="N511" s="178"/>
      <c r="O511" s="178"/>
      <c r="X511" s="292"/>
      <c r="Y511" s="293"/>
      <c r="Z511" s="293"/>
      <c r="AA511" s="293"/>
      <c r="AB511" s="293"/>
      <c r="AC511" s="293"/>
      <c r="AD511" s="293"/>
      <c r="AE511" s="293"/>
      <c r="AF511" s="293"/>
      <c r="AG511" s="293"/>
      <c r="AH511" s="293"/>
      <c r="AI511" s="293"/>
      <c r="AJ511" s="293"/>
      <c r="AK511" s="293"/>
      <c r="AL511" s="293"/>
      <c r="AM511" s="293"/>
      <c r="AN511" s="293"/>
      <c r="AO511" s="730"/>
      <c r="AP511" s="293"/>
      <c r="AQ511" s="293"/>
      <c r="AR511" s="293"/>
      <c r="AS511" s="293"/>
      <c r="AT511" s="293"/>
      <c r="AU511" s="167"/>
      <c r="AV511" s="167"/>
      <c r="AW511" s="167"/>
      <c r="AX511" s="167"/>
      <c r="AY511" s="167"/>
      <c r="AZ511" s="167"/>
      <c r="BA511" s="167"/>
      <c r="BB511" s="167"/>
      <c r="BC511" s="167"/>
      <c r="BD511" s="167"/>
      <c r="BE511" s="167"/>
      <c r="BF511" s="167"/>
      <c r="BG511" s="167"/>
      <c r="BH511" s="167"/>
      <c r="BI511" s="167"/>
    </row>
    <row r="512" ht="14.25" customHeight="1">
      <c r="M512" s="178"/>
      <c r="N512" s="178"/>
      <c r="O512" s="178"/>
      <c r="X512" s="292"/>
      <c r="Y512" s="293"/>
      <c r="Z512" s="293"/>
      <c r="AA512" s="293"/>
      <c r="AB512" s="293"/>
      <c r="AC512" s="293"/>
      <c r="AD512" s="293"/>
      <c r="AE512" s="293"/>
      <c r="AF512" s="293"/>
      <c r="AG512" s="293"/>
      <c r="AH512" s="293"/>
      <c r="AI512" s="293"/>
      <c r="AJ512" s="293"/>
      <c r="AK512" s="293"/>
      <c r="AL512" s="293"/>
      <c r="AM512" s="293"/>
      <c r="AN512" s="293"/>
      <c r="AO512" s="730"/>
      <c r="AP512" s="293"/>
      <c r="AQ512" s="293"/>
      <c r="AR512" s="293"/>
      <c r="AS512" s="293"/>
      <c r="AT512" s="293"/>
      <c r="AU512" s="167"/>
      <c r="AV512" s="167"/>
      <c r="AW512" s="167"/>
      <c r="AX512" s="167"/>
      <c r="AY512" s="167"/>
      <c r="AZ512" s="167"/>
      <c r="BA512" s="167"/>
      <c r="BB512" s="167"/>
      <c r="BC512" s="167"/>
      <c r="BD512" s="167"/>
      <c r="BE512" s="167"/>
      <c r="BF512" s="167"/>
      <c r="BG512" s="167"/>
      <c r="BH512" s="167"/>
      <c r="BI512" s="167"/>
    </row>
    <row r="513" ht="14.25" customHeight="1">
      <c r="M513" s="178"/>
      <c r="N513" s="178"/>
      <c r="O513" s="178"/>
      <c r="X513" s="292"/>
      <c r="Y513" s="293"/>
      <c r="Z513" s="293"/>
      <c r="AA513" s="293"/>
      <c r="AB513" s="293"/>
      <c r="AC513" s="293"/>
      <c r="AD513" s="293"/>
      <c r="AE513" s="293"/>
      <c r="AF513" s="293"/>
      <c r="AG513" s="293"/>
      <c r="AH513" s="293"/>
      <c r="AI513" s="293"/>
      <c r="AJ513" s="293"/>
      <c r="AK513" s="293"/>
      <c r="AL513" s="293"/>
      <c r="AM513" s="293"/>
      <c r="AN513" s="293"/>
      <c r="AO513" s="730"/>
      <c r="AP513" s="293"/>
      <c r="AQ513" s="293"/>
      <c r="AR513" s="293"/>
      <c r="AS513" s="293"/>
      <c r="AT513" s="293"/>
      <c r="AU513" s="167"/>
      <c r="AV513" s="167"/>
      <c r="AW513" s="167"/>
      <c r="AX513" s="167"/>
      <c r="AY513" s="167"/>
      <c r="AZ513" s="167"/>
      <c r="BA513" s="167"/>
      <c r="BB513" s="167"/>
      <c r="BC513" s="167"/>
      <c r="BD513" s="167"/>
      <c r="BE513" s="167"/>
      <c r="BF513" s="167"/>
      <c r="BG513" s="167"/>
      <c r="BH513" s="167"/>
      <c r="BI513" s="167"/>
    </row>
    <row r="514" ht="14.25" customHeight="1">
      <c r="M514" s="178"/>
      <c r="N514" s="178"/>
      <c r="O514" s="178"/>
      <c r="X514" s="292"/>
      <c r="Y514" s="293"/>
      <c r="Z514" s="293"/>
      <c r="AA514" s="293"/>
      <c r="AB514" s="293"/>
      <c r="AC514" s="293"/>
      <c r="AD514" s="293"/>
      <c r="AE514" s="293"/>
      <c r="AF514" s="293"/>
      <c r="AG514" s="293"/>
      <c r="AH514" s="293"/>
      <c r="AI514" s="293"/>
      <c r="AJ514" s="293"/>
      <c r="AK514" s="293"/>
      <c r="AL514" s="293"/>
      <c r="AM514" s="293"/>
      <c r="AN514" s="293"/>
      <c r="AO514" s="730"/>
      <c r="AP514" s="293"/>
      <c r="AQ514" s="293"/>
      <c r="AR514" s="293"/>
      <c r="AS514" s="293"/>
      <c r="AT514" s="293"/>
      <c r="AU514" s="167"/>
      <c r="AV514" s="167"/>
      <c r="AW514" s="167"/>
      <c r="AX514" s="167"/>
      <c r="AY514" s="167"/>
      <c r="AZ514" s="167"/>
      <c r="BA514" s="167"/>
      <c r="BB514" s="167"/>
      <c r="BC514" s="167"/>
      <c r="BD514" s="167"/>
      <c r="BE514" s="167"/>
      <c r="BF514" s="167"/>
      <c r="BG514" s="167"/>
      <c r="BH514" s="167"/>
      <c r="BI514" s="167"/>
    </row>
    <row r="515" ht="14.25" customHeight="1">
      <c r="M515" s="178"/>
      <c r="N515" s="178"/>
      <c r="O515" s="178"/>
      <c r="X515" s="292"/>
      <c r="Y515" s="293"/>
      <c r="Z515" s="293"/>
      <c r="AA515" s="293"/>
      <c r="AB515" s="293"/>
      <c r="AC515" s="293"/>
      <c r="AD515" s="293"/>
      <c r="AE515" s="293"/>
      <c r="AF515" s="293"/>
      <c r="AG515" s="293"/>
      <c r="AH515" s="293"/>
      <c r="AI515" s="293"/>
      <c r="AJ515" s="293"/>
      <c r="AK515" s="293"/>
      <c r="AL515" s="293"/>
      <c r="AM515" s="293"/>
      <c r="AN515" s="293"/>
      <c r="AO515" s="730"/>
      <c r="AP515" s="293"/>
      <c r="AQ515" s="293"/>
      <c r="AR515" s="293"/>
      <c r="AS515" s="293"/>
      <c r="AT515" s="293"/>
      <c r="AU515" s="167"/>
      <c r="AV515" s="167"/>
      <c r="AW515" s="167"/>
      <c r="AX515" s="167"/>
      <c r="AY515" s="167"/>
      <c r="AZ515" s="167"/>
      <c r="BA515" s="167"/>
      <c r="BB515" s="167"/>
      <c r="BC515" s="167"/>
      <c r="BD515" s="167"/>
      <c r="BE515" s="167"/>
      <c r="BF515" s="167"/>
      <c r="BG515" s="167"/>
      <c r="BH515" s="167"/>
      <c r="BI515" s="167"/>
    </row>
    <row r="516" ht="14.25" customHeight="1">
      <c r="M516" s="178"/>
      <c r="N516" s="178"/>
      <c r="O516" s="178"/>
      <c r="X516" s="292"/>
      <c r="Y516" s="293"/>
      <c r="Z516" s="293"/>
      <c r="AA516" s="293"/>
      <c r="AB516" s="293"/>
      <c r="AC516" s="293"/>
      <c r="AD516" s="293"/>
      <c r="AE516" s="293"/>
      <c r="AF516" s="293"/>
      <c r="AG516" s="293"/>
      <c r="AH516" s="293"/>
      <c r="AI516" s="293"/>
      <c r="AJ516" s="293"/>
      <c r="AK516" s="293"/>
      <c r="AL516" s="293"/>
      <c r="AM516" s="293"/>
      <c r="AN516" s="293"/>
      <c r="AO516" s="730"/>
      <c r="AP516" s="293"/>
      <c r="AQ516" s="293"/>
      <c r="AR516" s="293"/>
      <c r="AS516" s="293"/>
      <c r="AT516" s="293"/>
      <c r="AU516" s="167"/>
      <c r="AV516" s="167"/>
      <c r="AW516" s="167"/>
      <c r="AX516" s="167"/>
      <c r="AY516" s="167"/>
      <c r="AZ516" s="167"/>
      <c r="BA516" s="167"/>
      <c r="BB516" s="167"/>
      <c r="BC516" s="167"/>
      <c r="BD516" s="167"/>
      <c r="BE516" s="167"/>
      <c r="BF516" s="167"/>
      <c r="BG516" s="167"/>
      <c r="BH516" s="167"/>
      <c r="BI516" s="167"/>
    </row>
    <row r="517" ht="14.25" customHeight="1">
      <c r="M517" s="178"/>
      <c r="N517" s="178"/>
      <c r="O517" s="178"/>
      <c r="X517" s="292"/>
      <c r="Y517" s="293"/>
      <c r="Z517" s="293"/>
      <c r="AA517" s="293"/>
      <c r="AB517" s="293"/>
      <c r="AC517" s="293"/>
      <c r="AD517" s="293"/>
      <c r="AE517" s="293"/>
      <c r="AF517" s="293"/>
      <c r="AG517" s="293"/>
      <c r="AH517" s="293"/>
      <c r="AI517" s="293"/>
      <c r="AJ517" s="293"/>
      <c r="AK517" s="293"/>
      <c r="AL517" s="293"/>
      <c r="AM517" s="293"/>
      <c r="AN517" s="293"/>
      <c r="AO517" s="730"/>
      <c r="AP517" s="293"/>
      <c r="AQ517" s="293"/>
      <c r="AR517" s="293"/>
      <c r="AS517" s="293"/>
      <c r="AT517" s="293"/>
      <c r="AU517" s="167"/>
      <c r="AV517" s="167"/>
      <c r="AW517" s="167"/>
      <c r="AX517" s="167"/>
      <c r="AY517" s="167"/>
      <c r="AZ517" s="167"/>
      <c r="BA517" s="167"/>
      <c r="BB517" s="167"/>
      <c r="BC517" s="167"/>
      <c r="BD517" s="167"/>
      <c r="BE517" s="167"/>
      <c r="BF517" s="167"/>
      <c r="BG517" s="167"/>
      <c r="BH517" s="167"/>
      <c r="BI517" s="167"/>
    </row>
    <row r="518" ht="14.25" customHeight="1">
      <c r="M518" s="178"/>
      <c r="N518" s="178"/>
      <c r="O518" s="178"/>
      <c r="X518" s="292"/>
      <c r="Y518" s="293"/>
      <c r="Z518" s="293"/>
      <c r="AA518" s="293"/>
      <c r="AB518" s="293"/>
      <c r="AC518" s="293"/>
      <c r="AD518" s="293"/>
      <c r="AE518" s="293"/>
      <c r="AF518" s="293"/>
      <c r="AG518" s="293"/>
      <c r="AH518" s="293"/>
      <c r="AI518" s="293"/>
      <c r="AJ518" s="293"/>
      <c r="AK518" s="293"/>
      <c r="AL518" s="293"/>
      <c r="AM518" s="293"/>
      <c r="AN518" s="293"/>
      <c r="AO518" s="730"/>
      <c r="AP518" s="293"/>
      <c r="AQ518" s="293"/>
      <c r="AR518" s="293"/>
      <c r="AS518" s="293"/>
      <c r="AT518" s="293"/>
      <c r="AU518" s="167"/>
      <c r="AV518" s="167"/>
      <c r="AW518" s="167"/>
      <c r="AX518" s="167"/>
      <c r="AY518" s="167"/>
      <c r="AZ518" s="167"/>
      <c r="BA518" s="167"/>
      <c r="BB518" s="167"/>
      <c r="BC518" s="167"/>
      <c r="BD518" s="167"/>
      <c r="BE518" s="167"/>
      <c r="BF518" s="167"/>
      <c r="BG518" s="167"/>
      <c r="BH518" s="167"/>
      <c r="BI518" s="167"/>
    </row>
    <row r="519" ht="14.25" customHeight="1">
      <c r="M519" s="178"/>
      <c r="N519" s="178"/>
      <c r="O519" s="178"/>
      <c r="X519" s="292"/>
      <c r="Y519" s="293"/>
      <c r="Z519" s="293"/>
      <c r="AA519" s="293"/>
      <c r="AB519" s="293"/>
      <c r="AC519" s="293"/>
      <c r="AD519" s="293"/>
      <c r="AE519" s="293"/>
      <c r="AF519" s="293"/>
      <c r="AG519" s="293"/>
      <c r="AH519" s="293"/>
      <c r="AI519" s="293"/>
      <c r="AJ519" s="293"/>
      <c r="AK519" s="293"/>
      <c r="AL519" s="293"/>
      <c r="AM519" s="293"/>
      <c r="AN519" s="293"/>
      <c r="AO519" s="730"/>
      <c r="AP519" s="293"/>
      <c r="AQ519" s="293"/>
      <c r="AR519" s="293"/>
      <c r="AS519" s="293"/>
      <c r="AT519" s="293"/>
      <c r="AU519" s="167"/>
      <c r="AV519" s="167"/>
      <c r="AW519" s="167"/>
      <c r="AX519" s="167"/>
      <c r="AY519" s="167"/>
      <c r="AZ519" s="167"/>
      <c r="BA519" s="167"/>
      <c r="BB519" s="167"/>
      <c r="BC519" s="167"/>
      <c r="BD519" s="167"/>
      <c r="BE519" s="167"/>
      <c r="BF519" s="167"/>
      <c r="BG519" s="167"/>
      <c r="BH519" s="167"/>
      <c r="BI519" s="167"/>
    </row>
    <row r="520" ht="14.25" customHeight="1">
      <c r="M520" s="178"/>
      <c r="N520" s="178"/>
      <c r="O520" s="178"/>
      <c r="X520" s="292"/>
      <c r="Y520" s="293"/>
      <c r="Z520" s="293"/>
      <c r="AA520" s="293"/>
      <c r="AB520" s="293"/>
      <c r="AC520" s="293"/>
      <c r="AD520" s="293"/>
      <c r="AE520" s="293"/>
      <c r="AF520" s="293"/>
      <c r="AG520" s="293"/>
      <c r="AH520" s="293"/>
      <c r="AI520" s="293"/>
      <c r="AJ520" s="293"/>
      <c r="AK520" s="293"/>
      <c r="AL520" s="293"/>
      <c r="AM520" s="293"/>
      <c r="AN520" s="293"/>
      <c r="AO520" s="730"/>
      <c r="AP520" s="293"/>
      <c r="AQ520" s="293"/>
      <c r="AR520" s="293"/>
      <c r="AS520" s="293"/>
      <c r="AT520" s="293"/>
      <c r="AU520" s="167"/>
      <c r="AV520" s="167"/>
      <c r="AW520" s="167"/>
      <c r="AX520" s="167"/>
      <c r="AY520" s="167"/>
      <c r="AZ520" s="167"/>
      <c r="BA520" s="167"/>
      <c r="BB520" s="167"/>
      <c r="BC520" s="167"/>
      <c r="BD520" s="167"/>
      <c r="BE520" s="167"/>
      <c r="BF520" s="167"/>
      <c r="BG520" s="167"/>
      <c r="BH520" s="167"/>
      <c r="BI520" s="167"/>
    </row>
    <row r="521" ht="14.25" customHeight="1">
      <c r="M521" s="178"/>
      <c r="N521" s="178"/>
      <c r="O521" s="178"/>
      <c r="X521" s="292"/>
      <c r="Y521" s="293"/>
      <c r="Z521" s="293"/>
      <c r="AA521" s="293"/>
      <c r="AB521" s="293"/>
      <c r="AC521" s="293"/>
      <c r="AD521" s="293"/>
      <c r="AE521" s="293"/>
      <c r="AF521" s="293"/>
      <c r="AG521" s="293"/>
      <c r="AH521" s="293"/>
      <c r="AI521" s="293"/>
      <c r="AJ521" s="293"/>
      <c r="AK521" s="293"/>
      <c r="AL521" s="293"/>
      <c r="AM521" s="293"/>
      <c r="AN521" s="293"/>
      <c r="AO521" s="730"/>
      <c r="AP521" s="293"/>
      <c r="AQ521" s="293"/>
      <c r="AR521" s="293"/>
      <c r="AS521" s="293"/>
      <c r="AT521" s="293"/>
      <c r="AU521" s="167"/>
      <c r="AV521" s="167"/>
      <c r="AW521" s="167"/>
      <c r="AX521" s="167"/>
      <c r="AY521" s="167"/>
      <c r="AZ521" s="167"/>
      <c r="BA521" s="167"/>
      <c r="BB521" s="167"/>
      <c r="BC521" s="167"/>
      <c r="BD521" s="167"/>
      <c r="BE521" s="167"/>
      <c r="BF521" s="167"/>
      <c r="BG521" s="167"/>
      <c r="BH521" s="167"/>
      <c r="BI521" s="167"/>
    </row>
    <row r="522" ht="14.25" customHeight="1">
      <c r="M522" s="178"/>
      <c r="N522" s="178"/>
      <c r="O522" s="178"/>
      <c r="X522" s="292"/>
      <c r="Y522" s="293"/>
      <c r="Z522" s="293"/>
      <c r="AA522" s="293"/>
      <c r="AB522" s="293"/>
      <c r="AC522" s="293"/>
      <c r="AD522" s="293"/>
      <c r="AE522" s="293"/>
      <c r="AF522" s="293"/>
      <c r="AG522" s="293"/>
      <c r="AH522" s="293"/>
      <c r="AI522" s="293"/>
      <c r="AJ522" s="293"/>
      <c r="AK522" s="293"/>
      <c r="AL522" s="293"/>
      <c r="AM522" s="293"/>
      <c r="AN522" s="293"/>
      <c r="AO522" s="730"/>
      <c r="AP522" s="293"/>
      <c r="AQ522" s="293"/>
      <c r="AR522" s="293"/>
      <c r="AS522" s="293"/>
      <c r="AT522" s="293"/>
      <c r="AU522" s="167"/>
      <c r="AV522" s="167"/>
      <c r="AW522" s="167"/>
      <c r="AX522" s="167"/>
      <c r="AY522" s="167"/>
      <c r="AZ522" s="167"/>
      <c r="BA522" s="167"/>
      <c r="BB522" s="167"/>
      <c r="BC522" s="167"/>
      <c r="BD522" s="167"/>
      <c r="BE522" s="167"/>
      <c r="BF522" s="167"/>
      <c r="BG522" s="167"/>
      <c r="BH522" s="167"/>
      <c r="BI522" s="167"/>
    </row>
    <row r="523" ht="14.25" customHeight="1">
      <c r="M523" s="178"/>
      <c r="N523" s="178"/>
      <c r="O523" s="178"/>
      <c r="X523" s="292"/>
      <c r="Y523" s="293"/>
      <c r="Z523" s="293"/>
      <c r="AA523" s="293"/>
      <c r="AB523" s="293"/>
      <c r="AC523" s="293"/>
      <c r="AD523" s="293"/>
      <c r="AE523" s="293"/>
      <c r="AF523" s="293"/>
      <c r="AG523" s="293"/>
      <c r="AH523" s="293"/>
      <c r="AI523" s="293"/>
      <c r="AJ523" s="293"/>
      <c r="AK523" s="293"/>
      <c r="AL523" s="293"/>
      <c r="AM523" s="293"/>
      <c r="AN523" s="293"/>
      <c r="AO523" s="730"/>
      <c r="AP523" s="293"/>
      <c r="AQ523" s="293"/>
      <c r="AR523" s="293"/>
      <c r="AS523" s="293"/>
      <c r="AT523" s="293"/>
      <c r="AU523" s="167"/>
      <c r="AV523" s="167"/>
      <c r="AW523" s="167"/>
      <c r="AX523" s="167"/>
      <c r="AY523" s="167"/>
      <c r="AZ523" s="167"/>
      <c r="BA523" s="167"/>
      <c r="BB523" s="167"/>
      <c r="BC523" s="167"/>
      <c r="BD523" s="167"/>
      <c r="BE523" s="167"/>
      <c r="BF523" s="167"/>
      <c r="BG523" s="167"/>
      <c r="BH523" s="167"/>
      <c r="BI523" s="167"/>
    </row>
    <row r="524" ht="14.25" customHeight="1">
      <c r="M524" s="178"/>
      <c r="N524" s="178"/>
      <c r="O524" s="178"/>
      <c r="X524" s="292"/>
      <c r="Y524" s="293"/>
      <c r="Z524" s="293"/>
      <c r="AA524" s="293"/>
      <c r="AB524" s="293"/>
      <c r="AC524" s="293"/>
      <c r="AD524" s="293"/>
      <c r="AE524" s="293"/>
      <c r="AF524" s="293"/>
      <c r="AG524" s="293"/>
      <c r="AH524" s="293"/>
      <c r="AI524" s="293"/>
      <c r="AJ524" s="293"/>
      <c r="AK524" s="293"/>
      <c r="AL524" s="293"/>
      <c r="AM524" s="293"/>
      <c r="AN524" s="293"/>
      <c r="AO524" s="730"/>
      <c r="AP524" s="293"/>
      <c r="AQ524" s="293"/>
      <c r="AR524" s="293"/>
      <c r="AS524" s="293"/>
      <c r="AT524" s="293"/>
      <c r="AU524" s="167"/>
      <c r="AV524" s="167"/>
      <c r="AW524" s="167"/>
      <c r="AX524" s="167"/>
      <c r="AY524" s="167"/>
      <c r="AZ524" s="167"/>
      <c r="BA524" s="167"/>
      <c r="BB524" s="167"/>
      <c r="BC524" s="167"/>
      <c r="BD524" s="167"/>
      <c r="BE524" s="167"/>
      <c r="BF524" s="167"/>
      <c r="BG524" s="167"/>
      <c r="BH524" s="167"/>
      <c r="BI524" s="167"/>
    </row>
    <row r="525" ht="14.25" customHeight="1">
      <c r="M525" s="178"/>
      <c r="N525" s="178"/>
      <c r="O525" s="178"/>
      <c r="X525" s="292"/>
      <c r="Y525" s="293"/>
      <c r="Z525" s="293"/>
      <c r="AA525" s="293"/>
      <c r="AB525" s="293"/>
      <c r="AC525" s="293"/>
      <c r="AD525" s="293"/>
      <c r="AE525" s="293"/>
      <c r="AF525" s="293"/>
      <c r="AG525" s="293"/>
      <c r="AH525" s="293"/>
      <c r="AI525" s="293"/>
      <c r="AJ525" s="293"/>
      <c r="AK525" s="293"/>
      <c r="AL525" s="293"/>
      <c r="AM525" s="293"/>
      <c r="AN525" s="293"/>
      <c r="AO525" s="730"/>
      <c r="AP525" s="293"/>
      <c r="AQ525" s="293"/>
      <c r="AR525" s="293"/>
      <c r="AS525" s="293"/>
      <c r="AT525" s="293"/>
      <c r="AU525" s="167"/>
      <c r="AV525" s="167"/>
      <c r="AW525" s="167"/>
      <c r="AX525" s="167"/>
      <c r="AY525" s="167"/>
      <c r="AZ525" s="167"/>
      <c r="BA525" s="167"/>
      <c r="BB525" s="167"/>
      <c r="BC525" s="167"/>
      <c r="BD525" s="167"/>
      <c r="BE525" s="167"/>
      <c r="BF525" s="167"/>
      <c r="BG525" s="167"/>
      <c r="BH525" s="167"/>
      <c r="BI525" s="167"/>
    </row>
    <row r="526" ht="14.25" customHeight="1">
      <c r="M526" s="178"/>
      <c r="N526" s="178"/>
      <c r="O526" s="178"/>
      <c r="X526" s="292"/>
      <c r="Y526" s="293"/>
      <c r="Z526" s="293"/>
      <c r="AA526" s="293"/>
      <c r="AB526" s="293"/>
      <c r="AC526" s="293"/>
      <c r="AD526" s="293"/>
      <c r="AE526" s="293"/>
      <c r="AF526" s="293"/>
      <c r="AG526" s="293"/>
      <c r="AH526" s="293"/>
      <c r="AI526" s="293"/>
      <c r="AJ526" s="293"/>
      <c r="AK526" s="293"/>
      <c r="AL526" s="293"/>
      <c r="AM526" s="293"/>
      <c r="AN526" s="293"/>
      <c r="AO526" s="730"/>
      <c r="AP526" s="293"/>
      <c r="AQ526" s="293"/>
      <c r="AR526" s="293"/>
      <c r="AS526" s="293"/>
      <c r="AT526" s="293"/>
      <c r="AU526" s="167"/>
      <c r="AV526" s="167"/>
      <c r="AW526" s="167"/>
      <c r="AX526" s="167"/>
      <c r="AY526" s="167"/>
      <c r="AZ526" s="167"/>
      <c r="BA526" s="167"/>
      <c r="BB526" s="167"/>
      <c r="BC526" s="167"/>
      <c r="BD526" s="167"/>
      <c r="BE526" s="167"/>
      <c r="BF526" s="167"/>
      <c r="BG526" s="167"/>
      <c r="BH526" s="167"/>
      <c r="BI526" s="167"/>
    </row>
    <row r="527" ht="14.25" customHeight="1">
      <c r="M527" s="178"/>
      <c r="N527" s="178"/>
      <c r="O527" s="178"/>
      <c r="X527" s="292"/>
      <c r="Y527" s="293"/>
      <c r="Z527" s="293"/>
      <c r="AA527" s="293"/>
      <c r="AB527" s="293"/>
      <c r="AC527" s="293"/>
      <c r="AD527" s="293"/>
      <c r="AE527" s="293"/>
      <c r="AF527" s="293"/>
      <c r="AG527" s="293"/>
      <c r="AH527" s="293"/>
      <c r="AI527" s="293"/>
      <c r="AJ527" s="293"/>
      <c r="AK527" s="293"/>
      <c r="AL527" s="293"/>
      <c r="AM527" s="293"/>
      <c r="AN527" s="293"/>
      <c r="AO527" s="730"/>
      <c r="AP527" s="293"/>
      <c r="AQ527" s="293"/>
      <c r="AR527" s="293"/>
      <c r="AS527" s="293"/>
      <c r="AT527" s="293"/>
      <c r="AU527" s="167"/>
      <c r="AV527" s="167"/>
      <c r="AW527" s="167"/>
      <c r="AX527" s="167"/>
      <c r="AY527" s="167"/>
      <c r="AZ527" s="167"/>
      <c r="BA527" s="167"/>
      <c r="BB527" s="167"/>
      <c r="BC527" s="167"/>
      <c r="BD527" s="167"/>
      <c r="BE527" s="167"/>
      <c r="BF527" s="167"/>
      <c r="BG527" s="167"/>
      <c r="BH527" s="167"/>
      <c r="BI527" s="167"/>
    </row>
    <row r="528" ht="14.25" customHeight="1">
      <c r="M528" s="178"/>
      <c r="N528" s="178"/>
      <c r="O528" s="178"/>
      <c r="X528" s="292"/>
      <c r="Y528" s="293"/>
      <c r="Z528" s="293"/>
      <c r="AA528" s="293"/>
      <c r="AB528" s="293"/>
      <c r="AC528" s="293"/>
      <c r="AD528" s="293"/>
      <c r="AE528" s="293"/>
      <c r="AF528" s="293"/>
      <c r="AG528" s="293"/>
      <c r="AH528" s="293"/>
      <c r="AI528" s="293"/>
      <c r="AJ528" s="293"/>
      <c r="AK528" s="293"/>
      <c r="AL528" s="293"/>
      <c r="AM528" s="293"/>
      <c r="AN528" s="293"/>
      <c r="AO528" s="730"/>
      <c r="AP528" s="293"/>
      <c r="AQ528" s="293"/>
      <c r="AR528" s="293"/>
      <c r="AS528" s="293"/>
      <c r="AT528" s="293"/>
      <c r="AU528" s="167"/>
      <c r="AV528" s="167"/>
      <c r="AW528" s="167"/>
      <c r="AX528" s="167"/>
      <c r="AY528" s="167"/>
      <c r="AZ528" s="167"/>
      <c r="BA528" s="167"/>
      <c r="BB528" s="167"/>
      <c r="BC528" s="167"/>
      <c r="BD528" s="167"/>
      <c r="BE528" s="167"/>
      <c r="BF528" s="167"/>
      <c r="BG528" s="167"/>
      <c r="BH528" s="167"/>
      <c r="BI528" s="167"/>
    </row>
    <row r="529" ht="14.25" customHeight="1">
      <c r="M529" s="178"/>
      <c r="N529" s="178"/>
      <c r="O529" s="178"/>
      <c r="X529" s="292"/>
      <c r="Y529" s="293"/>
      <c r="Z529" s="293"/>
      <c r="AA529" s="293"/>
      <c r="AB529" s="293"/>
      <c r="AC529" s="293"/>
      <c r="AD529" s="293"/>
      <c r="AE529" s="293"/>
      <c r="AF529" s="293"/>
      <c r="AG529" s="293"/>
      <c r="AH529" s="293"/>
      <c r="AI529" s="293"/>
      <c r="AJ529" s="293"/>
      <c r="AK529" s="293"/>
      <c r="AL529" s="293"/>
      <c r="AM529" s="293"/>
      <c r="AN529" s="293"/>
      <c r="AO529" s="730"/>
      <c r="AP529" s="293"/>
      <c r="AQ529" s="293"/>
      <c r="AR529" s="293"/>
      <c r="AS529" s="293"/>
      <c r="AT529" s="293"/>
      <c r="AU529" s="167"/>
      <c r="AV529" s="167"/>
      <c r="AW529" s="167"/>
      <c r="AX529" s="167"/>
      <c r="AY529" s="167"/>
      <c r="AZ529" s="167"/>
      <c r="BA529" s="167"/>
      <c r="BB529" s="167"/>
      <c r="BC529" s="167"/>
      <c r="BD529" s="167"/>
      <c r="BE529" s="167"/>
      <c r="BF529" s="167"/>
      <c r="BG529" s="167"/>
      <c r="BH529" s="167"/>
      <c r="BI529" s="167"/>
    </row>
    <row r="530" ht="14.25" customHeight="1">
      <c r="M530" s="178"/>
      <c r="N530" s="178"/>
      <c r="O530" s="178"/>
      <c r="X530" s="292"/>
      <c r="Y530" s="293"/>
      <c r="Z530" s="293"/>
      <c r="AA530" s="293"/>
      <c r="AB530" s="293"/>
      <c r="AC530" s="293"/>
      <c r="AD530" s="293"/>
      <c r="AE530" s="293"/>
      <c r="AF530" s="293"/>
      <c r="AG530" s="293"/>
      <c r="AH530" s="293"/>
      <c r="AI530" s="293"/>
      <c r="AJ530" s="293"/>
      <c r="AK530" s="293"/>
      <c r="AL530" s="293"/>
      <c r="AM530" s="293"/>
      <c r="AN530" s="293"/>
      <c r="AO530" s="730"/>
      <c r="AP530" s="293"/>
      <c r="AQ530" s="293"/>
      <c r="AR530" s="293"/>
      <c r="AS530" s="293"/>
      <c r="AT530" s="293"/>
      <c r="AU530" s="167"/>
      <c r="AV530" s="167"/>
      <c r="AW530" s="167"/>
      <c r="AX530" s="167"/>
      <c r="AY530" s="167"/>
      <c r="AZ530" s="167"/>
      <c r="BA530" s="167"/>
      <c r="BB530" s="167"/>
      <c r="BC530" s="167"/>
      <c r="BD530" s="167"/>
      <c r="BE530" s="167"/>
      <c r="BF530" s="167"/>
      <c r="BG530" s="167"/>
      <c r="BH530" s="167"/>
      <c r="BI530" s="167"/>
    </row>
    <row r="531" ht="14.25" customHeight="1">
      <c r="M531" s="178"/>
      <c r="N531" s="178"/>
      <c r="O531" s="178"/>
      <c r="X531" s="292"/>
      <c r="Y531" s="293"/>
      <c r="Z531" s="293"/>
      <c r="AA531" s="293"/>
      <c r="AB531" s="293"/>
      <c r="AC531" s="293"/>
      <c r="AD531" s="293"/>
      <c r="AE531" s="293"/>
      <c r="AF531" s="293"/>
      <c r="AG531" s="293"/>
      <c r="AH531" s="293"/>
      <c r="AI531" s="293"/>
      <c r="AJ531" s="293"/>
      <c r="AK531" s="293"/>
      <c r="AL531" s="293"/>
      <c r="AM531" s="293"/>
      <c r="AN531" s="293"/>
      <c r="AO531" s="730"/>
      <c r="AP531" s="293"/>
      <c r="AQ531" s="293"/>
      <c r="AR531" s="293"/>
      <c r="AS531" s="293"/>
      <c r="AT531" s="293"/>
      <c r="AU531" s="167"/>
      <c r="AV531" s="167"/>
      <c r="AW531" s="167"/>
      <c r="AX531" s="167"/>
      <c r="AY531" s="167"/>
      <c r="AZ531" s="167"/>
      <c r="BA531" s="167"/>
      <c r="BB531" s="167"/>
      <c r="BC531" s="167"/>
      <c r="BD531" s="167"/>
      <c r="BE531" s="167"/>
      <c r="BF531" s="167"/>
      <c r="BG531" s="167"/>
      <c r="BH531" s="167"/>
      <c r="BI531" s="167"/>
    </row>
    <row r="532" ht="14.25" customHeight="1">
      <c r="M532" s="178"/>
      <c r="N532" s="178"/>
      <c r="O532" s="178"/>
      <c r="X532" s="292"/>
      <c r="Y532" s="293"/>
      <c r="Z532" s="293"/>
      <c r="AA532" s="293"/>
      <c r="AB532" s="293"/>
      <c r="AC532" s="293"/>
      <c r="AD532" s="293"/>
      <c r="AE532" s="293"/>
      <c r="AF532" s="293"/>
      <c r="AG532" s="293"/>
      <c r="AH532" s="293"/>
      <c r="AI532" s="293"/>
      <c r="AJ532" s="293"/>
      <c r="AK532" s="293"/>
      <c r="AL532" s="293"/>
      <c r="AM532" s="293"/>
      <c r="AN532" s="293"/>
      <c r="AO532" s="730"/>
      <c r="AP532" s="293"/>
      <c r="AQ532" s="293"/>
      <c r="AR532" s="293"/>
      <c r="AS532" s="293"/>
      <c r="AT532" s="293"/>
      <c r="AU532" s="167"/>
      <c r="AV532" s="167"/>
      <c r="AW532" s="167"/>
      <c r="AX532" s="167"/>
      <c r="AY532" s="167"/>
      <c r="AZ532" s="167"/>
      <c r="BA532" s="167"/>
      <c r="BB532" s="167"/>
      <c r="BC532" s="167"/>
      <c r="BD532" s="167"/>
      <c r="BE532" s="167"/>
      <c r="BF532" s="167"/>
      <c r="BG532" s="167"/>
      <c r="BH532" s="167"/>
      <c r="BI532" s="167"/>
    </row>
    <row r="533" ht="14.25" customHeight="1">
      <c r="M533" s="178"/>
      <c r="N533" s="178"/>
      <c r="O533" s="178"/>
      <c r="X533" s="292"/>
      <c r="Y533" s="293"/>
      <c r="Z533" s="293"/>
      <c r="AA533" s="293"/>
      <c r="AB533" s="293"/>
      <c r="AC533" s="293"/>
      <c r="AD533" s="293"/>
      <c r="AE533" s="293"/>
      <c r="AF533" s="293"/>
      <c r="AG533" s="293"/>
      <c r="AH533" s="293"/>
      <c r="AI533" s="293"/>
      <c r="AJ533" s="293"/>
      <c r="AK533" s="293"/>
      <c r="AL533" s="293"/>
      <c r="AM533" s="293"/>
      <c r="AN533" s="293"/>
      <c r="AO533" s="730"/>
      <c r="AP533" s="293"/>
      <c r="AQ533" s="293"/>
      <c r="AR533" s="293"/>
      <c r="AS533" s="293"/>
      <c r="AT533" s="293"/>
      <c r="AU533" s="167"/>
      <c r="AV533" s="167"/>
      <c r="AW533" s="167"/>
      <c r="AX533" s="167"/>
      <c r="AY533" s="167"/>
      <c r="AZ533" s="167"/>
      <c r="BA533" s="167"/>
      <c r="BB533" s="167"/>
      <c r="BC533" s="167"/>
      <c r="BD533" s="167"/>
      <c r="BE533" s="167"/>
      <c r="BF533" s="167"/>
      <c r="BG533" s="167"/>
      <c r="BH533" s="167"/>
      <c r="BI533" s="167"/>
    </row>
    <row r="534" ht="14.25" customHeight="1">
      <c r="M534" s="178"/>
      <c r="N534" s="178"/>
      <c r="O534" s="178"/>
      <c r="X534" s="292"/>
      <c r="Y534" s="293"/>
      <c r="Z534" s="293"/>
      <c r="AA534" s="293"/>
      <c r="AB534" s="293"/>
      <c r="AC534" s="293"/>
      <c r="AD534" s="293"/>
      <c r="AE534" s="293"/>
      <c r="AF534" s="293"/>
      <c r="AG534" s="293"/>
      <c r="AH534" s="293"/>
      <c r="AI534" s="293"/>
      <c r="AJ534" s="293"/>
      <c r="AK534" s="293"/>
      <c r="AL534" s="293"/>
      <c r="AM534" s="293"/>
      <c r="AN534" s="293"/>
      <c r="AO534" s="730"/>
      <c r="AP534" s="293"/>
      <c r="AQ534" s="293"/>
      <c r="AR534" s="293"/>
      <c r="AS534" s="293"/>
      <c r="AT534" s="293"/>
      <c r="AU534" s="167"/>
      <c r="AV534" s="167"/>
      <c r="AW534" s="167"/>
      <c r="AX534" s="167"/>
      <c r="AY534" s="167"/>
      <c r="AZ534" s="167"/>
      <c r="BA534" s="167"/>
      <c r="BB534" s="167"/>
      <c r="BC534" s="167"/>
      <c r="BD534" s="167"/>
      <c r="BE534" s="167"/>
      <c r="BF534" s="167"/>
      <c r="BG534" s="167"/>
      <c r="BH534" s="167"/>
      <c r="BI534" s="167"/>
    </row>
    <row r="535" ht="14.25" customHeight="1">
      <c r="M535" s="178"/>
      <c r="N535" s="178"/>
      <c r="O535" s="178"/>
      <c r="X535" s="292"/>
      <c r="Y535" s="293"/>
      <c r="Z535" s="293"/>
      <c r="AA535" s="293"/>
      <c r="AB535" s="293"/>
      <c r="AC535" s="293"/>
      <c r="AD535" s="293"/>
      <c r="AE535" s="293"/>
      <c r="AF535" s="293"/>
      <c r="AG535" s="293"/>
      <c r="AH535" s="293"/>
      <c r="AI535" s="293"/>
      <c r="AJ535" s="293"/>
      <c r="AK535" s="293"/>
      <c r="AL535" s="293"/>
      <c r="AM535" s="293"/>
      <c r="AN535" s="293"/>
      <c r="AO535" s="730"/>
      <c r="AP535" s="293"/>
      <c r="AQ535" s="293"/>
      <c r="AR535" s="293"/>
      <c r="AS535" s="293"/>
      <c r="AT535" s="293"/>
      <c r="AU535" s="167"/>
      <c r="AV535" s="167"/>
      <c r="AW535" s="167"/>
      <c r="AX535" s="167"/>
      <c r="AY535" s="167"/>
      <c r="AZ535" s="167"/>
      <c r="BA535" s="167"/>
      <c r="BB535" s="167"/>
      <c r="BC535" s="167"/>
      <c r="BD535" s="167"/>
      <c r="BE535" s="167"/>
      <c r="BF535" s="167"/>
      <c r="BG535" s="167"/>
      <c r="BH535" s="167"/>
      <c r="BI535" s="167"/>
    </row>
    <row r="536" ht="14.25" customHeight="1">
      <c r="M536" s="178"/>
      <c r="N536" s="178"/>
      <c r="O536" s="178"/>
      <c r="X536" s="292"/>
      <c r="Y536" s="293"/>
      <c r="Z536" s="293"/>
      <c r="AA536" s="293"/>
      <c r="AB536" s="293"/>
      <c r="AC536" s="293"/>
      <c r="AD536" s="293"/>
      <c r="AE536" s="293"/>
      <c r="AF536" s="293"/>
      <c r="AG536" s="293"/>
      <c r="AH536" s="293"/>
      <c r="AI536" s="293"/>
      <c r="AJ536" s="293"/>
      <c r="AK536" s="293"/>
      <c r="AL536" s="293"/>
      <c r="AM536" s="293"/>
      <c r="AN536" s="293"/>
      <c r="AO536" s="730"/>
      <c r="AP536" s="293"/>
      <c r="AQ536" s="293"/>
      <c r="AR536" s="293"/>
      <c r="AS536" s="293"/>
      <c r="AT536" s="293"/>
      <c r="AU536" s="167"/>
      <c r="AV536" s="167"/>
      <c r="AW536" s="167"/>
      <c r="AX536" s="167"/>
      <c r="AY536" s="167"/>
      <c r="AZ536" s="167"/>
      <c r="BA536" s="167"/>
      <c r="BB536" s="167"/>
      <c r="BC536" s="167"/>
      <c r="BD536" s="167"/>
      <c r="BE536" s="167"/>
      <c r="BF536" s="167"/>
      <c r="BG536" s="167"/>
      <c r="BH536" s="167"/>
      <c r="BI536" s="167"/>
    </row>
    <row r="537" ht="14.25" customHeight="1">
      <c r="M537" s="178"/>
      <c r="N537" s="178"/>
      <c r="O537" s="178"/>
      <c r="X537" s="292"/>
      <c r="Y537" s="293"/>
      <c r="Z537" s="293"/>
      <c r="AA537" s="293"/>
      <c r="AB537" s="293"/>
      <c r="AC537" s="293"/>
      <c r="AD537" s="293"/>
      <c r="AE537" s="293"/>
      <c r="AF537" s="293"/>
      <c r="AG537" s="293"/>
      <c r="AH537" s="293"/>
      <c r="AI537" s="293"/>
      <c r="AJ537" s="293"/>
      <c r="AK537" s="293"/>
      <c r="AL537" s="293"/>
      <c r="AM537" s="293"/>
      <c r="AN537" s="293"/>
      <c r="AO537" s="730"/>
      <c r="AP537" s="293"/>
      <c r="AQ537" s="293"/>
      <c r="AR537" s="293"/>
      <c r="AS537" s="293"/>
      <c r="AT537" s="293"/>
      <c r="AU537" s="167"/>
      <c r="AV537" s="167"/>
      <c r="AW537" s="167"/>
      <c r="AX537" s="167"/>
      <c r="AY537" s="167"/>
      <c r="AZ537" s="167"/>
      <c r="BA537" s="167"/>
      <c r="BB537" s="167"/>
      <c r="BC537" s="167"/>
      <c r="BD537" s="167"/>
      <c r="BE537" s="167"/>
      <c r="BF537" s="167"/>
      <c r="BG537" s="167"/>
      <c r="BH537" s="167"/>
      <c r="BI537" s="167"/>
    </row>
    <row r="538" ht="14.25" customHeight="1">
      <c r="M538" s="178"/>
      <c r="N538" s="178"/>
      <c r="O538" s="178"/>
      <c r="X538" s="292"/>
      <c r="Y538" s="293"/>
      <c r="Z538" s="293"/>
      <c r="AA538" s="293"/>
      <c r="AB538" s="293"/>
      <c r="AC538" s="293"/>
      <c r="AD538" s="293"/>
      <c r="AE538" s="293"/>
      <c r="AF538" s="293"/>
      <c r="AG538" s="293"/>
      <c r="AH538" s="293"/>
      <c r="AI538" s="293"/>
      <c r="AJ538" s="293"/>
      <c r="AK538" s="293"/>
      <c r="AL538" s="293"/>
      <c r="AM538" s="293"/>
      <c r="AN538" s="293"/>
      <c r="AO538" s="730"/>
      <c r="AP538" s="293"/>
      <c r="AQ538" s="293"/>
      <c r="AR538" s="293"/>
      <c r="AS538" s="293"/>
      <c r="AT538" s="293"/>
      <c r="AU538" s="167"/>
      <c r="AV538" s="167"/>
      <c r="AW538" s="167"/>
      <c r="AX538" s="167"/>
      <c r="AY538" s="167"/>
      <c r="AZ538" s="167"/>
      <c r="BA538" s="167"/>
      <c r="BB538" s="167"/>
      <c r="BC538" s="167"/>
      <c r="BD538" s="167"/>
      <c r="BE538" s="167"/>
      <c r="BF538" s="167"/>
      <c r="BG538" s="167"/>
      <c r="BH538" s="167"/>
      <c r="BI538" s="167"/>
    </row>
    <row r="539" ht="14.25" customHeight="1">
      <c r="M539" s="178"/>
      <c r="N539" s="178"/>
      <c r="O539" s="178"/>
      <c r="X539" s="292"/>
      <c r="Y539" s="293"/>
      <c r="Z539" s="293"/>
      <c r="AA539" s="293"/>
      <c r="AB539" s="293"/>
      <c r="AC539" s="293"/>
      <c r="AD539" s="293"/>
      <c r="AE539" s="293"/>
      <c r="AF539" s="293"/>
      <c r="AG539" s="293"/>
      <c r="AH539" s="293"/>
      <c r="AI539" s="293"/>
      <c r="AJ539" s="293"/>
      <c r="AK539" s="293"/>
      <c r="AL539" s="293"/>
      <c r="AM539" s="293"/>
      <c r="AN539" s="293"/>
      <c r="AO539" s="730"/>
      <c r="AP539" s="293"/>
      <c r="AQ539" s="293"/>
      <c r="AR539" s="293"/>
      <c r="AS539" s="293"/>
      <c r="AT539" s="293"/>
      <c r="AU539" s="167"/>
      <c r="AV539" s="167"/>
      <c r="AW539" s="167"/>
      <c r="AX539" s="167"/>
      <c r="AY539" s="167"/>
      <c r="AZ539" s="167"/>
      <c r="BA539" s="167"/>
      <c r="BB539" s="167"/>
      <c r="BC539" s="167"/>
      <c r="BD539" s="167"/>
      <c r="BE539" s="167"/>
      <c r="BF539" s="167"/>
      <c r="BG539" s="167"/>
      <c r="BH539" s="167"/>
      <c r="BI539" s="167"/>
    </row>
    <row r="540" ht="14.25" customHeight="1">
      <c r="M540" s="178"/>
      <c r="N540" s="178"/>
      <c r="O540" s="178"/>
      <c r="X540" s="292"/>
      <c r="Y540" s="293"/>
      <c r="Z540" s="293"/>
      <c r="AA540" s="293"/>
      <c r="AB540" s="293"/>
      <c r="AC540" s="293"/>
      <c r="AD540" s="293"/>
      <c r="AE540" s="293"/>
      <c r="AF540" s="293"/>
      <c r="AG540" s="293"/>
      <c r="AH540" s="293"/>
      <c r="AI540" s="293"/>
      <c r="AJ540" s="293"/>
      <c r="AK540" s="293"/>
      <c r="AL540" s="293"/>
      <c r="AM540" s="293"/>
      <c r="AN540" s="293"/>
      <c r="AO540" s="730"/>
      <c r="AP540" s="293"/>
      <c r="AQ540" s="293"/>
      <c r="AR540" s="293"/>
      <c r="AS540" s="293"/>
      <c r="AT540" s="293"/>
      <c r="AU540" s="167"/>
      <c r="AV540" s="167"/>
      <c r="AW540" s="167"/>
      <c r="AX540" s="167"/>
      <c r="AY540" s="167"/>
      <c r="AZ540" s="167"/>
      <c r="BA540" s="167"/>
      <c r="BB540" s="167"/>
      <c r="BC540" s="167"/>
      <c r="BD540" s="167"/>
      <c r="BE540" s="167"/>
      <c r="BF540" s="167"/>
      <c r="BG540" s="167"/>
      <c r="BH540" s="167"/>
      <c r="BI540" s="167"/>
    </row>
    <row r="541" ht="14.25" customHeight="1">
      <c r="M541" s="178"/>
      <c r="N541" s="178"/>
      <c r="O541" s="178"/>
      <c r="X541" s="292"/>
      <c r="Y541" s="293"/>
      <c r="Z541" s="293"/>
      <c r="AA541" s="293"/>
      <c r="AB541" s="293"/>
      <c r="AC541" s="293"/>
      <c r="AD541" s="293"/>
      <c r="AE541" s="293"/>
      <c r="AF541" s="293"/>
      <c r="AG541" s="293"/>
      <c r="AH541" s="293"/>
      <c r="AI541" s="293"/>
      <c r="AJ541" s="293"/>
      <c r="AK541" s="293"/>
      <c r="AL541" s="293"/>
      <c r="AM541" s="293"/>
      <c r="AN541" s="293"/>
      <c r="AO541" s="730"/>
      <c r="AP541" s="293"/>
      <c r="AQ541" s="293"/>
      <c r="AR541" s="293"/>
      <c r="AS541" s="293"/>
      <c r="AT541" s="293"/>
      <c r="AU541" s="167"/>
      <c r="AV541" s="167"/>
      <c r="AW541" s="167"/>
      <c r="AX541" s="167"/>
      <c r="AY541" s="167"/>
      <c r="AZ541" s="167"/>
      <c r="BA541" s="167"/>
      <c r="BB541" s="167"/>
      <c r="BC541" s="167"/>
      <c r="BD541" s="167"/>
      <c r="BE541" s="167"/>
      <c r="BF541" s="167"/>
      <c r="BG541" s="167"/>
      <c r="BH541" s="167"/>
      <c r="BI541" s="167"/>
    </row>
    <row r="542" ht="14.25" customHeight="1">
      <c r="M542" s="178"/>
      <c r="N542" s="178"/>
      <c r="O542" s="178"/>
      <c r="X542" s="292"/>
      <c r="Y542" s="293"/>
      <c r="Z542" s="293"/>
      <c r="AA542" s="293"/>
      <c r="AB542" s="293"/>
      <c r="AC542" s="293"/>
      <c r="AD542" s="293"/>
      <c r="AE542" s="293"/>
      <c r="AF542" s="293"/>
      <c r="AG542" s="293"/>
      <c r="AH542" s="293"/>
      <c r="AI542" s="293"/>
      <c r="AJ542" s="293"/>
      <c r="AK542" s="293"/>
      <c r="AL542" s="293"/>
      <c r="AM542" s="293"/>
      <c r="AN542" s="293"/>
      <c r="AO542" s="730"/>
      <c r="AP542" s="293"/>
      <c r="AQ542" s="293"/>
      <c r="AR542" s="293"/>
      <c r="AS542" s="293"/>
      <c r="AT542" s="293"/>
      <c r="AU542" s="167"/>
      <c r="AV542" s="167"/>
      <c r="AW542" s="167"/>
      <c r="AX542" s="167"/>
      <c r="AY542" s="167"/>
      <c r="AZ542" s="167"/>
      <c r="BA542" s="167"/>
      <c r="BB542" s="167"/>
      <c r="BC542" s="167"/>
      <c r="BD542" s="167"/>
      <c r="BE542" s="167"/>
      <c r="BF542" s="167"/>
      <c r="BG542" s="167"/>
      <c r="BH542" s="167"/>
      <c r="BI542" s="167"/>
    </row>
    <row r="543" ht="14.25" customHeight="1">
      <c r="M543" s="178"/>
      <c r="N543" s="178"/>
      <c r="O543" s="178"/>
      <c r="X543" s="292"/>
      <c r="Y543" s="293"/>
      <c r="Z543" s="293"/>
      <c r="AA543" s="293"/>
      <c r="AB543" s="293"/>
      <c r="AC543" s="293"/>
      <c r="AD543" s="293"/>
      <c r="AE543" s="293"/>
      <c r="AF543" s="293"/>
      <c r="AG543" s="293"/>
      <c r="AH543" s="293"/>
      <c r="AI543" s="293"/>
      <c r="AJ543" s="293"/>
      <c r="AK543" s="293"/>
      <c r="AL543" s="293"/>
      <c r="AM543" s="293"/>
      <c r="AN543" s="293"/>
      <c r="AO543" s="730"/>
      <c r="AP543" s="293"/>
      <c r="AQ543" s="293"/>
      <c r="AR543" s="293"/>
      <c r="AS543" s="293"/>
      <c r="AT543" s="293"/>
      <c r="AU543" s="167"/>
      <c r="AV543" s="167"/>
      <c r="AW543" s="167"/>
      <c r="AX543" s="167"/>
      <c r="AY543" s="167"/>
      <c r="AZ543" s="167"/>
      <c r="BA543" s="167"/>
      <c r="BB543" s="167"/>
      <c r="BC543" s="167"/>
      <c r="BD543" s="167"/>
      <c r="BE543" s="167"/>
      <c r="BF543" s="167"/>
      <c r="BG543" s="167"/>
      <c r="BH543" s="167"/>
      <c r="BI543" s="167"/>
    </row>
    <row r="544" ht="14.25" customHeight="1">
      <c r="M544" s="178"/>
      <c r="N544" s="178"/>
      <c r="O544" s="178"/>
      <c r="X544" s="292"/>
      <c r="Y544" s="293"/>
      <c r="Z544" s="293"/>
      <c r="AA544" s="293"/>
      <c r="AB544" s="293"/>
      <c r="AC544" s="293"/>
      <c r="AD544" s="293"/>
      <c r="AE544" s="293"/>
      <c r="AF544" s="293"/>
      <c r="AG544" s="293"/>
      <c r="AH544" s="293"/>
      <c r="AI544" s="293"/>
      <c r="AJ544" s="293"/>
      <c r="AK544" s="293"/>
      <c r="AL544" s="293"/>
      <c r="AM544" s="293"/>
      <c r="AN544" s="293"/>
      <c r="AO544" s="730"/>
      <c r="AP544" s="293"/>
      <c r="AQ544" s="293"/>
      <c r="AR544" s="293"/>
      <c r="AS544" s="293"/>
      <c r="AT544" s="293"/>
      <c r="AU544" s="167"/>
      <c r="AV544" s="167"/>
      <c r="AW544" s="167"/>
      <c r="AX544" s="167"/>
      <c r="AY544" s="167"/>
      <c r="AZ544" s="167"/>
      <c r="BA544" s="167"/>
      <c r="BB544" s="167"/>
      <c r="BC544" s="167"/>
      <c r="BD544" s="167"/>
      <c r="BE544" s="167"/>
      <c r="BF544" s="167"/>
      <c r="BG544" s="167"/>
      <c r="BH544" s="167"/>
      <c r="BI544" s="167"/>
    </row>
    <row r="545" ht="14.25" customHeight="1">
      <c r="M545" s="178"/>
      <c r="N545" s="178"/>
      <c r="O545" s="178"/>
      <c r="X545" s="292"/>
      <c r="Y545" s="293"/>
      <c r="Z545" s="293"/>
      <c r="AA545" s="293"/>
      <c r="AB545" s="293"/>
      <c r="AC545" s="293"/>
      <c r="AD545" s="293"/>
      <c r="AE545" s="293"/>
      <c r="AF545" s="293"/>
      <c r="AG545" s="293"/>
      <c r="AH545" s="293"/>
      <c r="AI545" s="293"/>
      <c r="AJ545" s="293"/>
      <c r="AK545" s="293"/>
      <c r="AL545" s="293"/>
      <c r="AM545" s="293"/>
      <c r="AN545" s="293"/>
      <c r="AO545" s="730"/>
      <c r="AP545" s="293"/>
      <c r="AQ545" s="293"/>
      <c r="AR545" s="293"/>
      <c r="AS545" s="293"/>
      <c r="AT545" s="293"/>
      <c r="AU545" s="167"/>
      <c r="AV545" s="167"/>
      <c r="AW545" s="167"/>
      <c r="AX545" s="167"/>
      <c r="AY545" s="167"/>
      <c r="AZ545" s="167"/>
      <c r="BA545" s="167"/>
      <c r="BB545" s="167"/>
      <c r="BC545" s="167"/>
      <c r="BD545" s="167"/>
      <c r="BE545" s="167"/>
      <c r="BF545" s="167"/>
      <c r="BG545" s="167"/>
      <c r="BH545" s="167"/>
      <c r="BI545" s="167"/>
    </row>
    <row r="546" ht="14.25" customHeight="1">
      <c r="M546" s="178"/>
      <c r="N546" s="178"/>
      <c r="O546" s="178"/>
      <c r="X546" s="292"/>
      <c r="Y546" s="293"/>
      <c r="Z546" s="293"/>
      <c r="AA546" s="293"/>
      <c r="AB546" s="293"/>
      <c r="AC546" s="293"/>
      <c r="AD546" s="293"/>
      <c r="AE546" s="293"/>
      <c r="AF546" s="293"/>
      <c r="AG546" s="293"/>
      <c r="AH546" s="293"/>
      <c r="AI546" s="293"/>
      <c r="AJ546" s="293"/>
      <c r="AK546" s="293"/>
      <c r="AL546" s="293"/>
      <c r="AM546" s="293"/>
      <c r="AN546" s="293"/>
      <c r="AO546" s="730"/>
      <c r="AP546" s="293"/>
      <c r="AQ546" s="293"/>
      <c r="AR546" s="293"/>
      <c r="AS546" s="293"/>
      <c r="AT546" s="293"/>
      <c r="AU546" s="167"/>
      <c r="AV546" s="167"/>
      <c r="AW546" s="167"/>
      <c r="AX546" s="167"/>
      <c r="AY546" s="167"/>
      <c r="AZ546" s="167"/>
      <c r="BA546" s="167"/>
      <c r="BB546" s="167"/>
      <c r="BC546" s="167"/>
      <c r="BD546" s="167"/>
      <c r="BE546" s="167"/>
      <c r="BF546" s="167"/>
      <c r="BG546" s="167"/>
      <c r="BH546" s="167"/>
      <c r="BI546" s="167"/>
    </row>
    <row r="547" ht="14.25" customHeight="1">
      <c r="M547" s="178"/>
      <c r="N547" s="178"/>
      <c r="O547" s="178"/>
      <c r="X547" s="292"/>
      <c r="Y547" s="293"/>
      <c r="Z547" s="293"/>
      <c r="AA547" s="293"/>
      <c r="AB547" s="293"/>
      <c r="AC547" s="293"/>
      <c r="AD547" s="293"/>
      <c r="AE547" s="293"/>
      <c r="AF547" s="293"/>
      <c r="AG547" s="293"/>
      <c r="AH547" s="293"/>
      <c r="AI547" s="293"/>
      <c r="AJ547" s="293"/>
      <c r="AK547" s="293"/>
      <c r="AL547" s="293"/>
      <c r="AM547" s="293"/>
      <c r="AN547" s="293"/>
      <c r="AO547" s="730"/>
      <c r="AP547" s="293"/>
      <c r="AQ547" s="293"/>
      <c r="AR547" s="293"/>
      <c r="AS547" s="293"/>
      <c r="AT547" s="293"/>
      <c r="AU547" s="167"/>
      <c r="AV547" s="167"/>
      <c r="AW547" s="167"/>
      <c r="AX547" s="167"/>
      <c r="AY547" s="167"/>
      <c r="AZ547" s="167"/>
      <c r="BA547" s="167"/>
      <c r="BB547" s="167"/>
      <c r="BC547" s="167"/>
      <c r="BD547" s="167"/>
      <c r="BE547" s="167"/>
      <c r="BF547" s="167"/>
      <c r="BG547" s="167"/>
      <c r="BH547" s="167"/>
      <c r="BI547" s="167"/>
    </row>
    <row r="548" ht="14.25" customHeight="1">
      <c r="M548" s="178"/>
      <c r="N548" s="178"/>
      <c r="O548" s="178"/>
      <c r="X548" s="292"/>
      <c r="Y548" s="293"/>
      <c r="Z548" s="293"/>
      <c r="AA548" s="293"/>
      <c r="AB548" s="293"/>
      <c r="AC548" s="293"/>
      <c r="AD548" s="293"/>
      <c r="AE548" s="293"/>
      <c r="AF548" s="293"/>
      <c r="AG548" s="293"/>
      <c r="AH548" s="293"/>
      <c r="AI548" s="293"/>
      <c r="AJ548" s="293"/>
      <c r="AK548" s="293"/>
      <c r="AL548" s="293"/>
      <c r="AM548" s="293"/>
      <c r="AN548" s="293"/>
      <c r="AO548" s="730"/>
      <c r="AP548" s="293"/>
      <c r="AQ548" s="293"/>
      <c r="AR548" s="293"/>
      <c r="AS548" s="293"/>
      <c r="AT548" s="293"/>
      <c r="AU548" s="167"/>
      <c r="AV548" s="167"/>
      <c r="AW548" s="167"/>
      <c r="AX548" s="167"/>
      <c r="AY548" s="167"/>
      <c r="AZ548" s="167"/>
      <c r="BA548" s="167"/>
      <c r="BB548" s="167"/>
      <c r="BC548" s="167"/>
      <c r="BD548" s="167"/>
      <c r="BE548" s="167"/>
      <c r="BF548" s="167"/>
      <c r="BG548" s="167"/>
      <c r="BH548" s="167"/>
      <c r="BI548" s="167"/>
    </row>
    <row r="549" ht="14.25" customHeight="1">
      <c r="M549" s="178"/>
      <c r="N549" s="178"/>
      <c r="O549" s="178"/>
      <c r="X549" s="292"/>
      <c r="Y549" s="293"/>
      <c r="Z549" s="293"/>
      <c r="AA549" s="293"/>
      <c r="AB549" s="293"/>
      <c r="AC549" s="293"/>
      <c r="AD549" s="293"/>
      <c r="AE549" s="293"/>
      <c r="AF549" s="293"/>
      <c r="AG549" s="293"/>
      <c r="AH549" s="293"/>
      <c r="AI549" s="293"/>
      <c r="AJ549" s="293"/>
      <c r="AK549" s="293"/>
      <c r="AL549" s="293"/>
      <c r="AM549" s="293"/>
      <c r="AN549" s="293"/>
      <c r="AO549" s="730"/>
      <c r="AP549" s="293"/>
      <c r="AQ549" s="293"/>
      <c r="AR549" s="293"/>
      <c r="AS549" s="293"/>
      <c r="AT549" s="293"/>
      <c r="AU549" s="167"/>
      <c r="AV549" s="167"/>
      <c r="AW549" s="167"/>
      <c r="AX549" s="167"/>
      <c r="AY549" s="167"/>
      <c r="AZ549" s="167"/>
      <c r="BA549" s="167"/>
      <c r="BB549" s="167"/>
      <c r="BC549" s="167"/>
      <c r="BD549" s="167"/>
      <c r="BE549" s="167"/>
      <c r="BF549" s="167"/>
      <c r="BG549" s="167"/>
      <c r="BH549" s="167"/>
      <c r="BI549" s="167"/>
    </row>
    <row r="550" ht="14.25" customHeight="1">
      <c r="M550" s="178"/>
      <c r="N550" s="178"/>
      <c r="O550" s="178"/>
      <c r="X550" s="292"/>
      <c r="Y550" s="293"/>
      <c r="Z550" s="293"/>
      <c r="AA550" s="293"/>
      <c r="AB550" s="293"/>
      <c r="AC550" s="293"/>
      <c r="AD550" s="293"/>
      <c r="AE550" s="293"/>
      <c r="AF550" s="293"/>
      <c r="AG550" s="293"/>
      <c r="AH550" s="293"/>
      <c r="AI550" s="293"/>
      <c r="AJ550" s="293"/>
      <c r="AK550" s="293"/>
      <c r="AL550" s="293"/>
      <c r="AM550" s="293"/>
      <c r="AN550" s="293"/>
      <c r="AO550" s="730"/>
      <c r="AP550" s="293"/>
      <c r="AQ550" s="293"/>
      <c r="AR550" s="293"/>
      <c r="AS550" s="293"/>
      <c r="AT550" s="293"/>
      <c r="AU550" s="167"/>
      <c r="AV550" s="167"/>
      <c r="AW550" s="167"/>
      <c r="AX550" s="167"/>
      <c r="AY550" s="167"/>
      <c r="AZ550" s="167"/>
      <c r="BA550" s="167"/>
      <c r="BB550" s="167"/>
      <c r="BC550" s="167"/>
      <c r="BD550" s="167"/>
      <c r="BE550" s="167"/>
      <c r="BF550" s="167"/>
      <c r="BG550" s="167"/>
      <c r="BH550" s="167"/>
      <c r="BI550" s="167"/>
    </row>
    <row r="551" ht="14.25" customHeight="1">
      <c r="M551" s="178"/>
      <c r="N551" s="178"/>
      <c r="O551" s="178"/>
      <c r="X551" s="292"/>
      <c r="Y551" s="293"/>
      <c r="Z551" s="293"/>
      <c r="AA551" s="293"/>
      <c r="AB551" s="293"/>
      <c r="AC551" s="293"/>
      <c r="AD551" s="293"/>
      <c r="AE551" s="293"/>
      <c r="AF551" s="293"/>
      <c r="AG551" s="293"/>
      <c r="AH551" s="293"/>
      <c r="AI551" s="293"/>
      <c r="AJ551" s="293"/>
      <c r="AK551" s="293"/>
      <c r="AL551" s="293"/>
      <c r="AM551" s="293"/>
      <c r="AN551" s="293"/>
      <c r="AO551" s="730"/>
      <c r="AP551" s="293"/>
      <c r="AQ551" s="293"/>
      <c r="AR551" s="293"/>
      <c r="AS551" s="293"/>
      <c r="AT551" s="293"/>
      <c r="AU551" s="167"/>
      <c r="AV551" s="167"/>
      <c r="AW551" s="167"/>
      <c r="AX551" s="167"/>
      <c r="AY551" s="167"/>
      <c r="AZ551" s="167"/>
      <c r="BA551" s="167"/>
      <c r="BB551" s="167"/>
      <c r="BC551" s="167"/>
      <c r="BD551" s="167"/>
      <c r="BE551" s="167"/>
      <c r="BF551" s="167"/>
      <c r="BG551" s="167"/>
      <c r="BH551" s="167"/>
      <c r="BI551" s="167"/>
    </row>
    <row r="552" ht="14.25" customHeight="1">
      <c r="M552" s="178"/>
      <c r="N552" s="178"/>
      <c r="O552" s="178"/>
      <c r="X552" s="292"/>
      <c r="Y552" s="293"/>
      <c r="Z552" s="293"/>
      <c r="AA552" s="293"/>
      <c r="AB552" s="293"/>
      <c r="AC552" s="293"/>
      <c r="AD552" s="293"/>
      <c r="AE552" s="293"/>
      <c r="AF552" s="293"/>
      <c r="AG552" s="293"/>
      <c r="AH552" s="293"/>
      <c r="AI552" s="293"/>
      <c r="AJ552" s="293"/>
      <c r="AK552" s="293"/>
      <c r="AL552" s="293"/>
      <c r="AM552" s="293"/>
      <c r="AN552" s="293"/>
      <c r="AO552" s="730"/>
      <c r="AP552" s="293"/>
      <c r="AQ552" s="293"/>
      <c r="AR552" s="293"/>
      <c r="AS552" s="293"/>
      <c r="AT552" s="293"/>
      <c r="AU552" s="167"/>
      <c r="AV552" s="167"/>
      <c r="AW552" s="167"/>
      <c r="AX552" s="167"/>
      <c r="AY552" s="167"/>
      <c r="AZ552" s="167"/>
      <c r="BA552" s="167"/>
      <c r="BB552" s="167"/>
      <c r="BC552" s="167"/>
      <c r="BD552" s="167"/>
      <c r="BE552" s="167"/>
      <c r="BF552" s="167"/>
      <c r="BG552" s="167"/>
      <c r="BH552" s="167"/>
      <c r="BI552" s="167"/>
    </row>
    <row r="553" ht="14.25" customHeight="1">
      <c r="M553" s="178"/>
      <c r="N553" s="178"/>
      <c r="O553" s="178"/>
      <c r="X553" s="292"/>
      <c r="Y553" s="293"/>
      <c r="Z553" s="293"/>
      <c r="AA553" s="293"/>
      <c r="AB553" s="293"/>
      <c r="AC553" s="293"/>
      <c r="AD553" s="293"/>
      <c r="AE553" s="293"/>
      <c r="AF553" s="293"/>
      <c r="AG553" s="293"/>
      <c r="AH553" s="293"/>
      <c r="AI553" s="293"/>
      <c r="AJ553" s="293"/>
      <c r="AK553" s="293"/>
      <c r="AL553" s="293"/>
      <c r="AM553" s="293"/>
      <c r="AN553" s="293"/>
      <c r="AO553" s="730"/>
      <c r="AP553" s="293"/>
      <c r="AQ553" s="293"/>
      <c r="AR553" s="293"/>
      <c r="AS553" s="293"/>
      <c r="AT553" s="293"/>
      <c r="AU553" s="167"/>
      <c r="AV553" s="167"/>
      <c r="AW553" s="167"/>
      <c r="AX553" s="167"/>
      <c r="AY553" s="167"/>
      <c r="AZ553" s="167"/>
      <c r="BA553" s="167"/>
      <c r="BB553" s="167"/>
      <c r="BC553" s="167"/>
      <c r="BD553" s="167"/>
      <c r="BE553" s="167"/>
      <c r="BF553" s="167"/>
      <c r="BG553" s="167"/>
      <c r="BH553" s="167"/>
      <c r="BI553" s="167"/>
    </row>
    <row r="554" ht="14.25" customHeight="1">
      <c r="M554" s="178"/>
      <c r="N554" s="178"/>
      <c r="O554" s="178"/>
      <c r="X554" s="292"/>
      <c r="Y554" s="293"/>
      <c r="Z554" s="293"/>
      <c r="AA554" s="293"/>
      <c r="AB554" s="293"/>
      <c r="AC554" s="293"/>
      <c r="AD554" s="293"/>
      <c r="AE554" s="293"/>
      <c r="AF554" s="293"/>
      <c r="AG554" s="293"/>
      <c r="AH554" s="293"/>
      <c r="AI554" s="293"/>
      <c r="AJ554" s="293"/>
      <c r="AK554" s="293"/>
      <c r="AL554" s="293"/>
      <c r="AM554" s="293"/>
      <c r="AN554" s="293"/>
      <c r="AO554" s="730"/>
      <c r="AP554" s="293"/>
      <c r="AQ554" s="293"/>
      <c r="AR554" s="293"/>
      <c r="AS554" s="293"/>
      <c r="AT554" s="293"/>
      <c r="AU554" s="167"/>
      <c r="AV554" s="167"/>
      <c r="AW554" s="167"/>
      <c r="AX554" s="167"/>
      <c r="AY554" s="167"/>
      <c r="AZ554" s="167"/>
      <c r="BA554" s="167"/>
      <c r="BB554" s="167"/>
      <c r="BC554" s="167"/>
      <c r="BD554" s="167"/>
      <c r="BE554" s="167"/>
      <c r="BF554" s="167"/>
      <c r="BG554" s="167"/>
      <c r="BH554" s="167"/>
      <c r="BI554" s="167"/>
    </row>
    <row r="555" ht="14.25" customHeight="1">
      <c r="M555" s="178"/>
      <c r="N555" s="178"/>
      <c r="O555" s="178"/>
      <c r="X555" s="292"/>
      <c r="Y555" s="293"/>
      <c r="Z555" s="293"/>
      <c r="AA555" s="293"/>
      <c r="AB555" s="293"/>
      <c r="AC555" s="293"/>
      <c r="AD555" s="293"/>
      <c r="AE555" s="293"/>
      <c r="AF555" s="293"/>
      <c r="AG555" s="293"/>
      <c r="AH555" s="293"/>
      <c r="AI555" s="293"/>
      <c r="AJ555" s="293"/>
      <c r="AK555" s="293"/>
      <c r="AL555" s="293"/>
      <c r="AM555" s="293"/>
      <c r="AN555" s="293"/>
      <c r="AO555" s="730"/>
      <c r="AP555" s="293"/>
      <c r="AQ555" s="293"/>
      <c r="AR555" s="293"/>
      <c r="AS555" s="293"/>
      <c r="AT555" s="293"/>
      <c r="AU555" s="167"/>
      <c r="AV555" s="167"/>
      <c r="AW555" s="167"/>
      <c r="AX555" s="167"/>
      <c r="AY555" s="167"/>
      <c r="AZ555" s="167"/>
      <c r="BA555" s="167"/>
      <c r="BB555" s="167"/>
      <c r="BC555" s="167"/>
      <c r="BD555" s="167"/>
      <c r="BE555" s="167"/>
      <c r="BF555" s="167"/>
      <c r="BG555" s="167"/>
      <c r="BH555" s="167"/>
      <c r="BI555" s="167"/>
    </row>
    <row r="556" ht="14.25" customHeight="1">
      <c r="M556" s="178"/>
      <c r="N556" s="178"/>
      <c r="O556" s="178"/>
      <c r="X556" s="292"/>
      <c r="Y556" s="293"/>
      <c r="Z556" s="293"/>
      <c r="AA556" s="293"/>
      <c r="AB556" s="293"/>
      <c r="AC556" s="293"/>
      <c r="AD556" s="293"/>
      <c r="AE556" s="293"/>
      <c r="AF556" s="293"/>
      <c r="AG556" s="293"/>
      <c r="AH556" s="293"/>
      <c r="AI556" s="293"/>
      <c r="AJ556" s="293"/>
      <c r="AK556" s="293"/>
      <c r="AL556" s="293"/>
      <c r="AM556" s="293"/>
      <c r="AN556" s="293"/>
      <c r="AO556" s="730"/>
      <c r="AP556" s="293"/>
      <c r="AQ556" s="293"/>
      <c r="AR556" s="293"/>
      <c r="AS556" s="293"/>
      <c r="AT556" s="293"/>
      <c r="AU556" s="167"/>
      <c r="AV556" s="167"/>
      <c r="AW556" s="167"/>
      <c r="AX556" s="167"/>
      <c r="AY556" s="167"/>
      <c r="AZ556" s="167"/>
      <c r="BA556" s="167"/>
      <c r="BB556" s="167"/>
      <c r="BC556" s="167"/>
      <c r="BD556" s="167"/>
      <c r="BE556" s="167"/>
      <c r="BF556" s="167"/>
      <c r="BG556" s="167"/>
      <c r="BH556" s="167"/>
      <c r="BI556" s="167"/>
    </row>
    <row r="557" ht="14.25" customHeight="1">
      <c r="M557" s="178"/>
      <c r="N557" s="178"/>
      <c r="O557" s="178"/>
      <c r="X557" s="292"/>
      <c r="Y557" s="293"/>
      <c r="Z557" s="293"/>
      <c r="AA557" s="293"/>
      <c r="AB557" s="293"/>
      <c r="AC557" s="293"/>
      <c r="AD557" s="293"/>
      <c r="AE557" s="293"/>
      <c r="AF557" s="293"/>
      <c r="AG557" s="293"/>
      <c r="AH557" s="293"/>
      <c r="AI557" s="293"/>
      <c r="AJ557" s="293"/>
      <c r="AK557" s="293"/>
      <c r="AL557" s="293"/>
      <c r="AM557" s="293"/>
      <c r="AN557" s="293"/>
      <c r="AO557" s="730"/>
      <c r="AP557" s="293"/>
      <c r="AQ557" s="293"/>
      <c r="AR557" s="293"/>
      <c r="AS557" s="293"/>
      <c r="AT557" s="293"/>
      <c r="AU557" s="167"/>
      <c r="AV557" s="167"/>
      <c r="AW557" s="167"/>
      <c r="AX557" s="167"/>
      <c r="AY557" s="167"/>
      <c r="AZ557" s="167"/>
      <c r="BA557" s="167"/>
      <c r="BB557" s="167"/>
      <c r="BC557" s="167"/>
      <c r="BD557" s="167"/>
      <c r="BE557" s="167"/>
      <c r="BF557" s="167"/>
      <c r="BG557" s="167"/>
      <c r="BH557" s="167"/>
      <c r="BI557" s="167"/>
    </row>
    <row r="558" ht="14.25" customHeight="1">
      <c r="M558" s="178"/>
      <c r="N558" s="178"/>
      <c r="O558" s="178"/>
      <c r="X558" s="292"/>
      <c r="Y558" s="293"/>
      <c r="Z558" s="293"/>
      <c r="AA558" s="293"/>
      <c r="AB558" s="293"/>
      <c r="AC558" s="293"/>
      <c r="AD558" s="293"/>
      <c r="AE558" s="293"/>
      <c r="AF558" s="293"/>
      <c r="AG558" s="293"/>
      <c r="AH558" s="293"/>
      <c r="AI558" s="293"/>
      <c r="AJ558" s="293"/>
      <c r="AK558" s="293"/>
      <c r="AL558" s="293"/>
      <c r="AM558" s="293"/>
      <c r="AN558" s="293"/>
      <c r="AO558" s="730"/>
      <c r="AP558" s="293"/>
      <c r="AQ558" s="293"/>
      <c r="AR558" s="293"/>
      <c r="AS558" s="293"/>
      <c r="AT558" s="293"/>
      <c r="AU558" s="167"/>
      <c r="AV558" s="167"/>
      <c r="AW558" s="167"/>
      <c r="AX558" s="167"/>
      <c r="AY558" s="167"/>
      <c r="AZ558" s="167"/>
      <c r="BA558" s="167"/>
      <c r="BB558" s="167"/>
      <c r="BC558" s="167"/>
      <c r="BD558" s="167"/>
      <c r="BE558" s="167"/>
      <c r="BF558" s="167"/>
      <c r="BG558" s="167"/>
      <c r="BH558" s="167"/>
      <c r="BI558" s="167"/>
    </row>
    <row r="559" ht="14.25" customHeight="1">
      <c r="M559" s="178"/>
      <c r="N559" s="178"/>
      <c r="O559" s="178"/>
      <c r="X559" s="292"/>
      <c r="Y559" s="293"/>
      <c r="Z559" s="293"/>
      <c r="AA559" s="293"/>
      <c r="AB559" s="293"/>
      <c r="AC559" s="293"/>
      <c r="AD559" s="293"/>
      <c r="AE559" s="293"/>
      <c r="AF559" s="293"/>
      <c r="AG559" s="293"/>
      <c r="AH559" s="293"/>
      <c r="AI559" s="293"/>
      <c r="AJ559" s="293"/>
      <c r="AK559" s="293"/>
      <c r="AL559" s="293"/>
      <c r="AM559" s="293"/>
      <c r="AN559" s="293"/>
      <c r="AO559" s="730"/>
      <c r="AP559" s="293"/>
      <c r="AQ559" s="293"/>
      <c r="AR559" s="293"/>
      <c r="AS559" s="293"/>
      <c r="AT559" s="293"/>
      <c r="AU559" s="167"/>
      <c r="AV559" s="167"/>
      <c r="AW559" s="167"/>
      <c r="AX559" s="167"/>
      <c r="AY559" s="167"/>
      <c r="AZ559" s="167"/>
      <c r="BA559" s="167"/>
      <c r="BB559" s="167"/>
      <c r="BC559" s="167"/>
      <c r="BD559" s="167"/>
      <c r="BE559" s="167"/>
      <c r="BF559" s="167"/>
      <c r="BG559" s="167"/>
      <c r="BH559" s="167"/>
      <c r="BI559" s="167"/>
    </row>
    <row r="560" ht="14.25" customHeight="1">
      <c r="M560" s="178"/>
      <c r="N560" s="178"/>
      <c r="O560" s="178"/>
      <c r="X560" s="292"/>
      <c r="Y560" s="293"/>
      <c r="Z560" s="293"/>
      <c r="AA560" s="293"/>
      <c r="AB560" s="293"/>
      <c r="AC560" s="293"/>
      <c r="AD560" s="293"/>
      <c r="AE560" s="293"/>
      <c r="AF560" s="293"/>
      <c r="AG560" s="293"/>
      <c r="AH560" s="293"/>
      <c r="AI560" s="293"/>
      <c r="AJ560" s="293"/>
      <c r="AK560" s="293"/>
      <c r="AL560" s="293"/>
      <c r="AM560" s="293"/>
      <c r="AN560" s="293"/>
      <c r="AO560" s="730"/>
      <c r="AP560" s="293"/>
      <c r="AQ560" s="293"/>
      <c r="AR560" s="293"/>
      <c r="AS560" s="293"/>
      <c r="AT560" s="293"/>
      <c r="AU560" s="167"/>
      <c r="AV560" s="167"/>
      <c r="AW560" s="167"/>
      <c r="AX560" s="167"/>
      <c r="AY560" s="167"/>
      <c r="AZ560" s="167"/>
      <c r="BA560" s="167"/>
      <c r="BB560" s="167"/>
      <c r="BC560" s="167"/>
      <c r="BD560" s="167"/>
      <c r="BE560" s="167"/>
      <c r="BF560" s="167"/>
      <c r="BG560" s="167"/>
      <c r="BH560" s="167"/>
      <c r="BI560" s="167"/>
    </row>
    <row r="561" ht="14.25" customHeight="1">
      <c r="M561" s="178"/>
      <c r="N561" s="178"/>
      <c r="O561" s="178"/>
      <c r="X561" s="292"/>
      <c r="Y561" s="293"/>
      <c r="Z561" s="293"/>
      <c r="AA561" s="293"/>
      <c r="AB561" s="293"/>
      <c r="AC561" s="293"/>
      <c r="AD561" s="293"/>
      <c r="AE561" s="293"/>
      <c r="AF561" s="293"/>
      <c r="AG561" s="293"/>
      <c r="AH561" s="293"/>
      <c r="AI561" s="293"/>
      <c r="AJ561" s="293"/>
      <c r="AK561" s="293"/>
      <c r="AL561" s="293"/>
      <c r="AM561" s="293"/>
      <c r="AN561" s="293"/>
      <c r="AO561" s="730"/>
      <c r="AP561" s="293"/>
      <c r="AQ561" s="293"/>
      <c r="AR561" s="293"/>
      <c r="AS561" s="293"/>
      <c r="AT561" s="293"/>
      <c r="AU561" s="167"/>
      <c r="AV561" s="167"/>
      <c r="AW561" s="167"/>
      <c r="AX561" s="167"/>
      <c r="AY561" s="167"/>
      <c r="AZ561" s="167"/>
      <c r="BA561" s="167"/>
      <c r="BB561" s="167"/>
      <c r="BC561" s="167"/>
      <c r="BD561" s="167"/>
      <c r="BE561" s="167"/>
      <c r="BF561" s="167"/>
      <c r="BG561" s="167"/>
      <c r="BH561" s="167"/>
      <c r="BI561" s="167"/>
    </row>
    <row r="562" ht="14.25" customHeight="1">
      <c r="M562" s="178"/>
      <c r="N562" s="178"/>
      <c r="O562" s="178"/>
      <c r="X562" s="292"/>
      <c r="Y562" s="293"/>
      <c r="Z562" s="293"/>
      <c r="AA562" s="293"/>
      <c r="AB562" s="293"/>
      <c r="AC562" s="293"/>
      <c r="AD562" s="293"/>
      <c r="AE562" s="293"/>
      <c r="AF562" s="293"/>
      <c r="AG562" s="293"/>
      <c r="AH562" s="293"/>
      <c r="AI562" s="293"/>
      <c r="AJ562" s="293"/>
      <c r="AK562" s="293"/>
      <c r="AL562" s="293"/>
      <c r="AM562" s="293"/>
      <c r="AN562" s="293"/>
      <c r="AO562" s="730"/>
      <c r="AP562" s="293"/>
      <c r="AQ562" s="293"/>
      <c r="AR562" s="293"/>
      <c r="AS562" s="293"/>
      <c r="AT562" s="293"/>
      <c r="AU562" s="167"/>
      <c r="AV562" s="167"/>
      <c r="AW562" s="167"/>
      <c r="AX562" s="167"/>
      <c r="AY562" s="167"/>
      <c r="AZ562" s="167"/>
      <c r="BA562" s="167"/>
      <c r="BB562" s="167"/>
      <c r="BC562" s="167"/>
      <c r="BD562" s="167"/>
      <c r="BE562" s="167"/>
      <c r="BF562" s="167"/>
      <c r="BG562" s="167"/>
      <c r="BH562" s="167"/>
      <c r="BI562" s="167"/>
    </row>
    <row r="563" ht="14.25" customHeight="1">
      <c r="M563" s="178"/>
      <c r="N563" s="178"/>
      <c r="O563" s="178"/>
      <c r="X563" s="292"/>
      <c r="Y563" s="293"/>
      <c r="Z563" s="293"/>
      <c r="AA563" s="293"/>
      <c r="AB563" s="293"/>
      <c r="AC563" s="293"/>
      <c r="AD563" s="293"/>
      <c r="AE563" s="293"/>
      <c r="AF563" s="293"/>
      <c r="AG563" s="293"/>
      <c r="AH563" s="293"/>
      <c r="AI563" s="293"/>
      <c r="AJ563" s="293"/>
      <c r="AK563" s="293"/>
      <c r="AL563" s="293"/>
      <c r="AM563" s="293"/>
      <c r="AN563" s="293"/>
      <c r="AO563" s="730"/>
      <c r="AP563" s="293"/>
      <c r="AQ563" s="293"/>
      <c r="AR563" s="293"/>
      <c r="AS563" s="293"/>
      <c r="AT563" s="293"/>
      <c r="AU563" s="167"/>
      <c r="AV563" s="167"/>
      <c r="AW563" s="167"/>
      <c r="AX563" s="167"/>
      <c r="AY563" s="167"/>
      <c r="AZ563" s="167"/>
      <c r="BA563" s="167"/>
      <c r="BB563" s="167"/>
      <c r="BC563" s="167"/>
      <c r="BD563" s="167"/>
      <c r="BE563" s="167"/>
      <c r="BF563" s="167"/>
      <c r="BG563" s="167"/>
      <c r="BH563" s="167"/>
      <c r="BI563" s="167"/>
    </row>
    <row r="564" ht="14.25" customHeight="1">
      <c r="M564" s="178"/>
      <c r="N564" s="178"/>
      <c r="O564" s="178"/>
      <c r="X564" s="292"/>
      <c r="Y564" s="293"/>
      <c r="Z564" s="293"/>
      <c r="AA564" s="293"/>
      <c r="AB564" s="293"/>
      <c r="AC564" s="293"/>
      <c r="AD564" s="293"/>
      <c r="AE564" s="293"/>
      <c r="AF564" s="293"/>
      <c r="AG564" s="293"/>
      <c r="AH564" s="293"/>
      <c r="AI564" s="293"/>
      <c r="AJ564" s="293"/>
      <c r="AK564" s="293"/>
      <c r="AL564" s="293"/>
      <c r="AM564" s="293"/>
      <c r="AN564" s="293"/>
      <c r="AO564" s="730"/>
      <c r="AP564" s="293"/>
      <c r="AQ564" s="293"/>
      <c r="AR564" s="293"/>
      <c r="AS564" s="293"/>
      <c r="AT564" s="293"/>
      <c r="AU564" s="167"/>
      <c r="AV564" s="167"/>
      <c r="AW564" s="167"/>
      <c r="AX564" s="167"/>
      <c r="AY564" s="167"/>
      <c r="AZ564" s="167"/>
      <c r="BA564" s="167"/>
      <c r="BB564" s="167"/>
      <c r="BC564" s="167"/>
      <c r="BD564" s="167"/>
      <c r="BE564" s="167"/>
      <c r="BF564" s="167"/>
      <c r="BG564" s="167"/>
      <c r="BH564" s="167"/>
      <c r="BI564" s="167"/>
    </row>
    <row r="565" ht="14.25" customHeight="1">
      <c r="M565" s="178"/>
      <c r="N565" s="178"/>
      <c r="O565" s="178"/>
      <c r="X565" s="292"/>
      <c r="Y565" s="293"/>
      <c r="Z565" s="293"/>
      <c r="AA565" s="293"/>
      <c r="AB565" s="293"/>
      <c r="AC565" s="293"/>
      <c r="AD565" s="293"/>
      <c r="AE565" s="293"/>
      <c r="AF565" s="293"/>
      <c r="AG565" s="293"/>
      <c r="AH565" s="293"/>
      <c r="AI565" s="293"/>
      <c r="AJ565" s="293"/>
      <c r="AK565" s="293"/>
      <c r="AL565" s="293"/>
      <c r="AM565" s="293"/>
      <c r="AN565" s="293"/>
      <c r="AO565" s="730"/>
      <c r="AP565" s="293"/>
      <c r="AQ565" s="293"/>
      <c r="AR565" s="293"/>
      <c r="AS565" s="293"/>
      <c r="AT565" s="293"/>
      <c r="AU565" s="167"/>
      <c r="AV565" s="167"/>
      <c r="AW565" s="167"/>
      <c r="AX565" s="167"/>
      <c r="AY565" s="167"/>
      <c r="AZ565" s="167"/>
      <c r="BA565" s="167"/>
      <c r="BB565" s="167"/>
      <c r="BC565" s="167"/>
      <c r="BD565" s="167"/>
      <c r="BE565" s="167"/>
      <c r="BF565" s="167"/>
      <c r="BG565" s="167"/>
      <c r="BH565" s="167"/>
      <c r="BI565" s="167"/>
    </row>
    <row r="566" ht="14.25" customHeight="1">
      <c r="M566" s="178"/>
      <c r="N566" s="178"/>
      <c r="O566" s="178"/>
      <c r="X566" s="292"/>
      <c r="Y566" s="293"/>
      <c r="Z566" s="293"/>
      <c r="AA566" s="293"/>
      <c r="AB566" s="293"/>
      <c r="AC566" s="293"/>
      <c r="AD566" s="293"/>
      <c r="AE566" s="293"/>
      <c r="AF566" s="293"/>
      <c r="AG566" s="293"/>
      <c r="AH566" s="293"/>
      <c r="AI566" s="293"/>
      <c r="AJ566" s="293"/>
      <c r="AK566" s="293"/>
      <c r="AL566" s="293"/>
      <c r="AM566" s="293"/>
      <c r="AN566" s="293"/>
      <c r="AO566" s="730"/>
      <c r="AP566" s="293"/>
      <c r="AQ566" s="293"/>
      <c r="AR566" s="293"/>
      <c r="AS566" s="293"/>
      <c r="AT566" s="293"/>
      <c r="AU566" s="167"/>
      <c r="AV566" s="167"/>
      <c r="AW566" s="167"/>
      <c r="AX566" s="167"/>
      <c r="AY566" s="167"/>
      <c r="AZ566" s="167"/>
      <c r="BA566" s="167"/>
      <c r="BB566" s="167"/>
      <c r="BC566" s="167"/>
      <c r="BD566" s="167"/>
      <c r="BE566" s="167"/>
      <c r="BF566" s="167"/>
      <c r="BG566" s="167"/>
      <c r="BH566" s="167"/>
      <c r="BI566" s="167"/>
    </row>
    <row r="567" ht="14.25" customHeight="1">
      <c r="M567" s="178"/>
      <c r="N567" s="178"/>
      <c r="O567" s="178"/>
      <c r="X567" s="292"/>
      <c r="Y567" s="293"/>
      <c r="Z567" s="293"/>
      <c r="AA567" s="293"/>
      <c r="AB567" s="293"/>
      <c r="AC567" s="293"/>
      <c r="AD567" s="293"/>
      <c r="AE567" s="293"/>
      <c r="AF567" s="293"/>
      <c r="AG567" s="293"/>
      <c r="AH567" s="293"/>
      <c r="AI567" s="293"/>
      <c r="AJ567" s="293"/>
      <c r="AK567" s="293"/>
      <c r="AL567" s="293"/>
      <c r="AM567" s="293"/>
      <c r="AN567" s="293"/>
      <c r="AO567" s="730"/>
      <c r="AP567" s="293"/>
      <c r="AQ567" s="293"/>
      <c r="AR567" s="293"/>
      <c r="AS567" s="293"/>
      <c r="AT567" s="293"/>
      <c r="AU567" s="167"/>
      <c r="AV567" s="167"/>
      <c r="AW567" s="167"/>
      <c r="AX567" s="167"/>
      <c r="AY567" s="167"/>
      <c r="AZ567" s="167"/>
      <c r="BA567" s="167"/>
      <c r="BB567" s="167"/>
      <c r="BC567" s="167"/>
      <c r="BD567" s="167"/>
      <c r="BE567" s="167"/>
      <c r="BF567" s="167"/>
      <c r="BG567" s="167"/>
      <c r="BH567" s="167"/>
      <c r="BI567" s="167"/>
    </row>
    <row r="568" ht="14.25" customHeight="1">
      <c r="M568" s="178"/>
      <c r="N568" s="178"/>
      <c r="O568" s="178"/>
      <c r="X568" s="292"/>
      <c r="Y568" s="293"/>
      <c r="Z568" s="293"/>
      <c r="AA568" s="293"/>
      <c r="AB568" s="293"/>
      <c r="AC568" s="293"/>
      <c r="AD568" s="293"/>
      <c r="AE568" s="293"/>
      <c r="AF568" s="293"/>
      <c r="AG568" s="293"/>
      <c r="AH568" s="293"/>
      <c r="AI568" s="293"/>
      <c r="AJ568" s="293"/>
      <c r="AK568" s="293"/>
      <c r="AL568" s="293"/>
      <c r="AM568" s="293"/>
      <c r="AN568" s="293"/>
      <c r="AO568" s="730"/>
      <c r="AP568" s="293"/>
      <c r="AQ568" s="293"/>
      <c r="AR568" s="293"/>
      <c r="AS568" s="293"/>
      <c r="AT568" s="293"/>
      <c r="AU568" s="167"/>
      <c r="AV568" s="167"/>
      <c r="AW568" s="167"/>
      <c r="AX568" s="167"/>
      <c r="AY568" s="167"/>
      <c r="AZ568" s="167"/>
      <c r="BA568" s="167"/>
      <c r="BB568" s="167"/>
      <c r="BC568" s="167"/>
      <c r="BD568" s="167"/>
      <c r="BE568" s="167"/>
      <c r="BF568" s="167"/>
      <c r="BG568" s="167"/>
      <c r="BH568" s="167"/>
      <c r="BI568" s="167"/>
    </row>
    <row r="569" ht="14.25" customHeight="1">
      <c r="M569" s="178"/>
      <c r="N569" s="178"/>
      <c r="O569" s="178"/>
      <c r="X569" s="292"/>
      <c r="Y569" s="293"/>
      <c r="Z569" s="293"/>
      <c r="AA569" s="293"/>
      <c r="AB569" s="293"/>
      <c r="AC569" s="293"/>
      <c r="AD569" s="293"/>
      <c r="AE569" s="293"/>
      <c r="AF569" s="293"/>
      <c r="AG569" s="293"/>
      <c r="AH569" s="293"/>
      <c r="AI569" s="293"/>
      <c r="AJ569" s="293"/>
      <c r="AK569" s="293"/>
      <c r="AL569" s="293"/>
      <c r="AM569" s="293"/>
      <c r="AN569" s="293"/>
      <c r="AO569" s="730"/>
      <c r="AP569" s="293"/>
      <c r="AQ569" s="293"/>
      <c r="AR569" s="293"/>
      <c r="AS569" s="293"/>
      <c r="AT569" s="293"/>
      <c r="AU569" s="167"/>
      <c r="AV569" s="167"/>
      <c r="AW569" s="167"/>
      <c r="AX569" s="167"/>
      <c r="AY569" s="167"/>
      <c r="AZ569" s="167"/>
      <c r="BA569" s="167"/>
      <c r="BB569" s="167"/>
      <c r="BC569" s="167"/>
      <c r="BD569" s="167"/>
      <c r="BE569" s="167"/>
      <c r="BF569" s="167"/>
      <c r="BG569" s="167"/>
      <c r="BH569" s="167"/>
      <c r="BI569" s="167"/>
    </row>
    <row r="570" ht="14.25" customHeight="1">
      <c r="M570" s="178"/>
      <c r="N570" s="178"/>
      <c r="O570" s="178"/>
      <c r="X570" s="292"/>
      <c r="Y570" s="293"/>
      <c r="Z570" s="293"/>
      <c r="AA570" s="293"/>
      <c r="AB570" s="293"/>
      <c r="AC570" s="293"/>
      <c r="AD570" s="293"/>
      <c r="AE570" s="293"/>
      <c r="AF570" s="293"/>
      <c r="AG570" s="293"/>
      <c r="AH570" s="293"/>
      <c r="AI570" s="293"/>
      <c r="AJ570" s="293"/>
      <c r="AK570" s="293"/>
      <c r="AL570" s="293"/>
      <c r="AM570" s="293"/>
      <c r="AN570" s="293"/>
      <c r="AO570" s="730"/>
      <c r="AP570" s="293"/>
      <c r="AQ570" s="293"/>
      <c r="AR570" s="293"/>
      <c r="AS570" s="293"/>
      <c r="AT570" s="293"/>
      <c r="AU570" s="167"/>
      <c r="AV570" s="167"/>
      <c r="AW570" s="167"/>
      <c r="AX570" s="167"/>
      <c r="AY570" s="167"/>
      <c r="AZ570" s="167"/>
      <c r="BA570" s="167"/>
      <c r="BB570" s="167"/>
      <c r="BC570" s="167"/>
      <c r="BD570" s="167"/>
      <c r="BE570" s="167"/>
      <c r="BF570" s="167"/>
      <c r="BG570" s="167"/>
      <c r="BH570" s="167"/>
      <c r="BI570" s="167"/>
    </row>
    <row r="571" ht="14.25" customHeight="1">
      <c r="M571" s="178"/>
      <c r="N571" s="178"/>
      <c r="O571" s="178"/>
      <c r="X571" s="292"/>
      <c r="Y571" s="293"/>
      <c r="Z571" s="293"/>
      <c r="AA571" s="293"/>
      <c r="AB571" s="293"/>
      <c r="AC571" s="293"/>
      <c r="AD571" s="293"/>
      <c r="AE571" s="293"/>
      <c r="AF571" s="293"/>
      <c r="AG571" s="293"/>
      <c r="AH571" s="293"/>
      <c r="AI571" s="293"/>
      <c r="AJ571" s="293"/>
      <c r="AK571" s="293"/>
      <c r="AL571" s="293"/>
      <c r="AM571" s="293"/>
      <c r="AN571" s="293"/>
      <c r="AO571" s="730"/>
      <c r="AP571" s="293"/>
      <c r="AQ571" s="293"/>
      <c r="AR571" s="293"/>
      <c r="AS571" s="293"/>
      <c r="AT571" s="293"/>
      <c r="AU571" s="167"/>
      <c r="AV571" s="167"/>
      <c r="AW571" s="167"/>
      <c r="AX571" s="167"/>
      <c r="AY571" s="167"/>
      <c r="AZ571" s="167"/>
      <c r="BA571" s="167"/>
      <c r="BB571" s="167"/>
      <c r="BC571" s="167"/>
      <c r="BD571" s="167"/>
      <c r="BE571" s="167"/>
      <c r="BF571" s="167"/>
      <c r="BG571" s="167"/>
      <c r="BH571" s="167"/>
      <c r="BI571" s="167"/>
    </row>
    <row r="572" ht="14.25" customHeight="1">
      <c r="M572" s="178"/>
      <c r="N572" s="178"/>
      <c r="O572" s="178"/>
      <c r="X572" s="292"/>
      <c r="Y572" s="293"/>
      <c r="Z572" s="293"/>
      <c r="AA572" s="293"/>
      <c r="AB572" s="293"/>
      <c r="AC572" s="293"/>
      <c r="AD572" s="293"/>
      <c r="AE572" s="293"/>
      <c r="AF572" s="293"/>
      <c r="AG572" s="293"/>
      <c r="AH572" s="293"/>
      <c r="AI572" s="293"/>
      <c r="AJ572" s="293"/>
      <c r="AK572" s="293"/>
      <c r="AL572" s="293"/>
      <c r="AM572" s="293"/>
      <c r="AN572" s="293"/>
      <c r="AO572" s="730"/>
      <c r="AP572" s="293"/>
      <c r="AQ572" s="293"/>
      <c r="AR572" s="293"/>
      <c r="AS572" s="293"/>
      <c r="AT572" s="293"/>
      <c r="AU572" s="167"/>
      <c r="AV572" s="167"/>
      <c r="AW572" s="167"/>
      <c r="AX572" s="167"/>
      <c r="AY572" s="167"/>
      <c r="AZ572" s="167"/>
      <c r="BA572" s="167"/>
      <c r="BB572" s="167"/>
      <c r="BC572" s="167"/>
      <c r="BD572" s="167"/>
      <c r="BE572" s="167"/>
      <c r="BF572" s="167"/>
      <c r="BG572" s="167"/>
      <c r="BH572" s="167"/>
      <c r="BI572" s="167"/>
    </row>
    <row r="573" ht="14.25" customHeight="1">
      <c r="M573" s="178"/>
      <c r="N573" s="178"/>
      <c r="O573" s="178"/>
      <c r="X573" s="292"/>
      <c r="Y573" s="293"/>
      <c r="Z573" s="293"/>
      <c r="AA573" s="293"/>
      <c r="AB573" s="293"/>
      <c r="AC573" s="293"/>
      <c r="AD573" s="293"/>
      <c r="AE573" s="293"/>
      <c r="AF573" s="293"/>
      <c r="AG573" s="293"/>
      <c r="AH573" s="293"/>
      <c r="AI573" s="293"/>
      <c r="AJ573" s="293"/>
      <c r="AK573" s="293"/>
      <c r="AL573" s="293"/>
      <c r="AM573" s="293"/>
      <c r="AN573" s="293"/>
      <c r="AO573" s="730"/>
      <c r="AP573" s="293"/>
      <c r="AQ573" s="293"/>
      <c r="AR573" s="293"/>
      <c r="AS573" s="293"/>
      <c r="AT573" s="293"/>
      <c r="AU573" s="167"/>
      <c r="AV573" s="167"/>
      <c r="AW573" s="167"/>
      <c r="AX573" s="167"/>
      <c r="AY573" s="167"/>
      <c r="AZ573" s="167"/>
      <c r="BA573" s="167"/>
      <c r="BB573" s="167"/>
      <c r="BC573" s="167"/>
      <c r="BD573" s="167"/>
      <c r="BE573" s="167"/>
      <c r="BF573" s="167"/>
      <c r="BG573" s="167"/>
      <c r="BH573" s="167"/>
      <c r="BI573" s="167"/>
    </row>
    <row r="574" ht="14.25" customHeight="1">
      <c r="M574" s="178"/>
      <c r="N574" s="178"/>
      <c r="O574" s="178"/>
      <c r="X574" s="292"/>
      <c r="Y574" s="293"/>
      <c r="Z574" s="293"/>
      <c r="AA574" s="293"/>
      <c r="AB574" s="293"/>
      <c r="AC574" s="293"/>
      <c r="AD574" s="293"/>
      <c r="AE574" s="293"/>
      <c r="AF574" s="293"/>
      <c r="AG574" s="293"/>
      <c r="AH574" s="293"/>
      <c r="AI574" s="293"/>
      <c r="AJ574" s="293"/>
      <c r="AK574" s="293"/>
      <c r="AL574" s="293"/>
      <c r="AM574" s="293"/>
      <c r="AN574" s="293"/>
      <c r="AO574" s="730"/>
      <c r="AP574" s="293"/>
      <c r="AQ574" s="293"/>
      <c r="AR574" s="293"/>
      <c r="AS574" s="293"/>
      <c r="AT574" s="293"/>
      <c r="AU574" s="167"/>
      <c r="AV574" s="167"/>
      <c r="AW574" s="167"/>
      <c r="AX574" s="167"/>
      <c r="AY574" s="167"/>
      <c r="AZ574" s="167"/>
      <c r="BA574" s="167"/>
      <c r="BB574" s="167"/>
      <c r="BC574" s="167"/>
      <c r="BD574" s="167"/>
      <c r="BE574" s="167"/>
      <c r="BF574" s="167"/>
      <c r="BG574" s="167"/>
      <c r="BH574" s="167"/>
      <c r="BI574" s="167"/>
    </row>
    <row r="575" ht="14.25" customHeight="1">
      <c r="M575" s="178"/>
      <c r="N575" s="178"/>
      <c r="O575" s="178"/>
      <c r="X575" s="292"/>
      <c r="Y575" s="293"/>
      <c r="Z575" s="293"/>
      <c r="AA575" s="293"/>
      <c r="AB575" s="293"/>
      <c r="AC575" s="293"/>
      <c r="AD575" s="293"/>
      <c r="AE575" s="293"/>
      <c r="AF575" s="293"/>
      <c r="AG575" s="293"/>
      <c r="AH575" s="293"/>
      <c r="AI575" s="293"/>
      <c r="AJ575" s="293"/>
      <c r="AK575" s="293"/>
      <c r="AL575" s="293"/>
      <c r="AM575" s="293"/>
      <c r="AN575" s="293"/>
      <c r="AO575" s="730"/>
      <c r="AP575" s="293"/>
      <c r="AQ575" s="293"/>
      <c r="AR575" s="293"/>
      <c r="AS575" s="293"/>
      <c r="AT575" s="293"/>
      <c r="AU575" s="167"/>
      <c r="AV575" s="167"/>
      <c r="AW575" s="167"/>
      <c r="AX575" s="167"/>
      <c r="AY575" s="167"/>
      <c r="AZ575" s="167"/>
      <c r="BA575" s="167"/>
      <c r="BB575" s="167"/>
      <c r="BC575" s="167"/>
      <c r="BD575" s="167"/>
      <c r="BE575" s="167"/>
      <c r="BF575" s="167"/>
      <c r="BG575" s="167"/>
      <c r="BH575" s="167"/>
      <c r="BI575" s="167"/>
    </row>
    <row r="576" ht="14.25" customHeight="1">
      <c r="M576" s="178"/>
      <c r="N576" s="178"/>
      <c r="O576" s="178"/>
      <c r="X576" s="292"/>
      <c r="Y576" s="293"/>
      <c r="Z576" s="293"/>
      <c r="AA576" s="293"/>
      <c r="AB576" s="293"/>
      <c r="AC576" s="293"/>
      <c r="AD576" s="293"/>
      <c r="AE576" s="293"/>
      <c r="AF576" s="293"/>
      <c r="AG576" s="293"/>
      <c r="AH576" s="293"/>
      <c r="AI576" s="293"/>
      <c r="AJ576" s="293"/>
      <c r="AK576" s="293"/>
      <c r="AL576" s="293"/>
      <c r="AM576" s="293"/>
      <c r="AN576" s="293"/>
      <c r="AO576" s="730"/>
      <c r="AP576" s="293"/>
      <c r="AQ576" s="293"/>
      <c r="AR576" s="293"/>
      <c r="AS576" s="293"/>
      <c r="AT576" s="293"/>
      <c r="AU576" s="167"/>
      <c r="AV576" s="167"/>
      <c r="AW576" s="167"/>
      <c r="AX576" s="167"/>
      <c r="AY576" s="167"/>
      <c r="AZ576" s="167"/>
      <c r="BA576" s="167"/>
      <c r="BB576" s="167"/>
      <c r="BC576" s="167"/>
      <c r="BD576" s="167"/>
      <c r="BE576" s="167"/>
      <c r="BF576" s="167"/>
      <c r="BG576" s="167"/>
      <c r="BH576" s="167"/>
      <c r="BI576" s="167"/>
    </row>
    <row r="577" ht="14.25" customHeight="1">
      <c r="M577" s="178"/>
      <c r="N577" s="178"/>
      <c r="O577" s="178"/>
      <c r="X577" s="292"/>
      <c r="Y577" s="293"/>
      <c r="Z577" s="293"/>
      <c r="AA577" s="293"/>
      <c r="AB577" s="293"/>
      <c r="AC577" s="293"/>
      <c r="AD577" s="293"/>
      <c r="AE577" s="293"/>
      <c r="AF577" s="293"/>
      <c r="AG577" s="293"/>
      <c r="AH577" s="293"/>
      <c r="AI577" s="293"/>
      <c r="AJ577" s="293"/>
      <c r="AK577" s="293"/>
      <c r="AL577" s="293"/>
      <c r="AM577" s="293"/>
      <c r="AN577" s="293"/>
      <c r="AO577" s="730"/>
      <c r="AP577" s="293"/>
      <c r="AQ577" s="293"/>
      <c r="AR577" s="293"/>
      <c r="AS577" s="293"/>
      <c r="AT577" s="293"/>
      <c r="AU577" s="167"/>
      <c r="AV577" s="167"/>
      <c r="AW577" s="167"/>
      <c r="AX577" s="167"/>
      <c r="AY577" s="167"/>
      <c r="AZ577" s="167"/>
      <c r="BA577" s="167"/>
      <c r="BB577" s="167"/>
      <c r="BC577" s="167"/>
      <c r="BD577" s="167"/>
      <c r="BE577" s="167"/>
      <c r="BF577" s="167"/>
      <c r="BG577" s="167"/>
      <c r="BH577" s="167"/>
      <c r="BI577" s="167"/>
    </row>
    <row r="578" ht="14.25" customHeight="1">
      <c r="M578" s="178"/>
      <c r="N578" s="178"/>
      <c r="O578" s="178"/>
      <c r="X578" s="292"/>
      <c r="Y578" s="293"/>
      <c r="Z578" s="293"/>
      <c r="AA578" s="293"/>
      <c r="AB578" s="293"/>
      <c r="AC578" s="293"/>
      <c r="AD578" s="293"/>
      <c r="AE578" s="293"/>
      <c r="AF578" s="293"/>
      <c r="AG578" s="293"/>
      <c r="AH578" s="293"/>
      <c r="AI578" s="293"/>
      <c r="AJ578" s="293"/>
      <c r="AK578" s="293"/>
      <c r="AL578" s="293"/>
      <c r="AM578" s="293"/>
      <c r="AN578" s="293"/>
      <c r="AO578" s="730"/>
      <c r="AP578" s="293"/>
      <c r="AQ578" s="293"/>
      <c r="AR578" s="293"/>
      <c r="AS578" s="293"/>
      <c r="AT578" s="293"/>
      <c r="AU578" s="167"/>
      <c r="AV578" s="167"/>
      <c r="AW578" s="167"/>
      <c r="AX578" s="167"/>
      <c r="AY578" s="167"/>
      <c r="AZ578" s="167"/>
      <c r="BA578" s="167"/>
      <c r="BB578" s="167"/>
      <c r="BC578" s="167"/>
      <c r="BD578" s="167"/>
      <c r="BE578" s="167"/>
      <c r="BF578" s="167"/>
      <c r="BG578" s="167"/>
      <c r="BH578" s="167"/>
      <c r="BI578" s="167"/>
    </row>
    <row r="579" ht="14.25" customHeight="1">
      <c r="M579" s="178"/>
      <c r="N579" s="178"/>
      <c r="O579" s="178"/>
      <c r="X579" s="292"/>
      <c r="Y579" s="293"/>
      <c r="Z579" s="293"/>
      <c r="AA579" s="293"/>
      <c r="AB579" s="293"/>
      <c r="AC579" s="293"/>
      <c r="AD579" s="293"/>
      <c r="AE579" s="293"/>
      <c r="AF579" s="293"/>
      <c r="AG579" s="293"/>
      <c r="AH579" s="293"/>
      <c r="AI579" s="293"/>
      <c r="AJ579" s="293"/>
      <c r="AK579" s="293"/>
      <c r="AL579" s="293"/>
      <c r="AM579" s="293"/>
      <c r="AN579" s="293"/>
      <c r="AO579" s="730"/>
      <c r="AP579" s="293"/>
      <c r="AQ579" s="293"/>
      <c r="AR579" s="293"/>
      <c r="AS579" s="293"/>
      <c r="AT579" s="293"/>
      <c r="AU579" s="167"/>
      <c r="AV579" s="167"/>
      <c r="AW579" s="167"/>
      <c r="AX579" s="167"/>
      <c r="AY579" s="167"/>
      <c r="AZ579" s="167"/>
      <c r="BA579" s="167"/>
      <c r="BB579" s="167"/>
      <c r="BC579" s="167"/>
      <c r="BD579" s="167"/>
      <c r="BE579" s="167"/>
      <c r="BF579" s="167"/>
      <c r="BG579" s="167"/>
      <c r="BH579" s="167"/>
      <c r="BI579" s="167"/>
    </row>
    <row r="580" ht="14.25" customHeight="1">
      <c r="M580" s="178"/>
      <c r="N580" s="178"/>
      <c r="O580" s="178"/>
      <c r="X580" s="292"/>
      <c r="Y580" s="293"/>
      <c r="Z580" s="293"/>
      <c r="AA580" s="293"/>
      <c r="AB580" s="293"/>
      <c r="AC580" s="293"/>
      <c r="AD580" s="293"/>
      <c r="AE580" s="293"/>
      <c r="AF580" s="293"/>
      <c r="AG580" s="293"/>
      <c r="AH580" s="293"/>
      <c r="AI580" s="293"/>
      <c r="AJ580" s="293"/>
      <c r="AK580" s="293"/>
      <c r="AL580" s="293"/>
      <c r="AM580" s="293"/>
      <c r="AN580" s="293"/>
      <c r="AO580" s="730"/>
      <c r="AP580" s="293"/>
      <c r="AQ580" s="293"/>
      <c r="AR580" s="293"/>
      <c r="AS580" s="293"/>
      <c r="AT580" s="293"/>
      <c r="AU580" s="167"/>
      <c r="AV580" s="167"/>
      <c r="AW580" s="167"/>
      <c r="AX580" s="167"/>
      <c r="AY580" s="167"/>
      <c r="AZ580" s="167"/>
      <c r="BA580" s="167"/>
      <c r="BB580" s="167"/>
      <c r="BC580" s="167"/>
      <c r="BD580" s="167"/>
      <c r="BE580" s="167"/>
      <c r="BF580" s="167"/>
      <c r="BG580" s="167"/>
      <c r="BH580" s="167"/>
      <c r="BI580" s="167"/>
    </row>
    <row r="581" ht="14.25" customHeight="1">
      <c r="M581" s="178"/>
      <c r="N581" s="178"/>
      <c r="O581" s="178"/>
      <c r="X581" s="292"/>
      <c r="Y581" s="293"/>
      <c r="Z581" s="293"/>
      <c r="AA581" s="293"/>
      <c r="AB581" s="293"/>
      <c r="AC581" s="293"/>
      <c r="AD581" s="293"/>
      <c r="AE581" s="293"/>
      <c r="AF581" s="293"/>
      <c r="AG581" s="293"/>
      <c r="AH581" s="293"/>
      <c r="AI581" s="293"/>
      <c r="AJ581" s="293"/>
      <c r="AK581" s="293"/>
      <c r="AL581" s="293"/>
      <c r="AM581" s="293"/>
      <c r="AN581" s="293"/>
      <c r="AO581" s="730"/>
      <c r="AP581" s="293"/>
      <c r="AQ581" s="293"/>
      <c r="AR581" s="293"/>
      <c r="AS581" s="293"/>
      <c r="AT581" s="293"/>
      <c r="AU581" s="167"/>
      <c r="AV581" s="167"/>
      <c r="AW581" s="167"/>
      <c r="AX581" s="167"/>
      <c r="AY581" s="167"/>
      <c r="AZ581" s="167"/>
      <c r="BA581" s="167"/>
      <c r="BB581" s="167"/>
      <c r="BC581" s="167"/>
      <c r="BD581" s="167"/>
      <c r="BE581" s="167"/>
      <c r="BF581" s="167"/>
      <c r="BG581" s="167"/>
      <c r="BH581" s="167"/>
      <c r="BI581" s="167"/>
    </row>
    <row r="582" ht="14.25" customHeight="1">
      <c r="M582" s="178"/>
      <c r="N582" s="178"/>
      <c r="O582" s="178"/>
      <c r="X582" s="292"/>
      <c r="Y582" s="293"/>
      <c r="Z582" s="293"/>
      <c r="AA582" s="293"/>
      <c r="AB582" s="293"/>
      <c r="AC582" s="293"/>
      <c r="AD582" s="293"/>
      <c r="AE582" s="293"/>
      <c r="AF582" s="293"/>
      <c r="AG582" s="293"/>
      <c r="AH582" s="293"/>
      <c r="AI582" s="293"/>
      <c r="AJ582" s="293"/>
      <c r="AK582" s="293"/>
      <c r="AL582" s="293"/>
      <c r="AM582" s="293"/>
      <c r="AN582" s="293"/>
      <c r="AO582" s="730"/>
      <c r="AP582" s="293"/>
      <c r="AQ582" s="293"/>
      <c r="AR582" s="293"/>
      <c r="AS582" s="293"/>
      <c r="AT582" s="293"/>
      <c r="AU582" s="167"/>
      <c r="AV582" s="167"/>
      <c r="AW582" s="167"/>
      <c r="AX582" s="167"/>
      <c r="AY582" s="167"/>
      <c r="AZ582" s="167"/>
      <c r="BA582" s="167"/>
      <c r="BB582" s="167"/>
      <c r="BC582" s="167"/>
      <c r="BD582" s="167"/>
      <c r="BE582" s="167"/>
      <c r="BF582" s="167"/>
      <c r="BG582" s="167"/>
      <c r="BH582" s="167"/>
      <c r="BI582" s="167"/>
    </row>
    <row r="583" ht="14.25" customHeight="1">
      <c r="M583" s="178"/>
      <c r="N583" s="178"/>
      <c r="O583" s="178"/>
      <c r="X583" s="292"/>
      <c r="Y583" s="293"/>
      <c r="Z583" s="293"/>
      <c r="AA583" s="293"/>
      <c r="AB583" s="293"/>
      <c r="AC583" s="293"/>
      <c r="AD583" s="293"/>
      <c r="AE583" s="293"/>
      <c r="AF583" s="293"/>
      <c r="AG583" s="293"/>
      <c r="AH583" s="293"/>
      <c r="AI583" s="293"/>
      <c r="AJ583" s="293"/>
      <c r="AK583" s="293"/>
      <c r="AL583" s="293"/>
      <c r="AM583" s="293"/>
      <c r="AN583" s="293"/>
      <c r="AO583" s="730"/>
      <c r="AP583" s="293"/>
      <c r="AQ583" s="293"/>
      <c r="AR583" s="293"/>
      <c r="AS583" s="293"/>
      <c r="AT583" s="293"/>
      <c r="AU583" s="167"/>
      <c r="AV583" s="167"/>
      <c r="AW583" s="167"/>
      <c r="AX583" s="167"/>
      <c r="AY583" s="167"/>
      <c r="AZ583" s="167"/>
      <c r="BA583" s="167"/>
      <c r="BB583" s="167"/>
      <c r="BC583" s="167"/>
      <c r="BD583" s="167"/>
      <c r="BE583" s="167"/>
      <c r="BF583" s="167"/>
      <c r="BG583" s="167"/>
      <c r="BH583" s="167"/>
      <c r="BI583" s="167"/>
    </row>
    <row r="584" ht="14.25" customHeight="1">
      <c r="M584" s="178"/>
      <c r="N584" s="178"/>
      <c r="O584" s="178"/>
      <c r="X584" s="292"/>
      <c r="Y584" s="293"/>
      <c r="Z584" s="293"/>
      <c r="AA584" s="293"/>
      <c r="AB584" s="293"/>
      <c r="AC584" s="293"/>
      <c r="AD584" s="293"/>
      <c r="AE584" s="293"/>
      <c r="AF584" s="293"/>
      <c r="AG584" s="293"/>
      <c r="AH584" s="293"/>
      <c r="AI584" s="293"/>
      <c r="AJ584" s="293"/>
      <c r="AK584" s="293"/>
      <c r="AL584" s="293"/>
      <c r="AM584" s="293"/>
      <c r="AN584" s="293"/>
      <c r="AO584" s="730"/>
      <c r="AP584" s="293"/>
      <c r="AQ584" s="293"/>
      <c r="AR584" s="293"/>
      <c r="AS584" s="293"/>
      <c r="AT584" s="293"/>
      <c r="AU584" s="167"/>
      <c r="AV584" s="167"/>
      <c r="AW584" s="167"/>
      <c r="AX584" s="167"/>
      <c r="AY584" s="167"/>
      <c r="AZ584" s="167"/>
      <c r="BA584" s="167"/>
      <c r="BB584" s="167"/>
      <c r="BC584" s="167"/>
      <c r="BD584" s="167"/>
      <c r="BE584" s="167"/>
      <c r="BF584" s="167"/>
      <c r="BG584" s="167"/>
      <c r="BH584" s="167"/>
      <c r="BI584" s="167"/>
    </row>
    <row r="585" ht="14.25" customHeight="1">
      <c r="M585" s="178"/>
      <c r="N585" s="178"/>
      <c r="O585" s="178"/>
      <c r="X585" s="292"/>
      <c r="Y585" s="293"/>
      <c r="Z585" s="293"/>
      <c r="AA585" s="293"/>
      <c r="AB585" s="293"/>
      <c r="AC585" s="293"/>
      <c r="AD585" s="293"/>
      <c r="AE585" s="293"/>
      <c r="AF585" s="293"/>
      <c r="AG585" s="293"/>
      <c r="AH585" s="293"/>
      <c r="AI585" s="293"/>
      <c r="AJ585" s="293"/>
      <c r="AK585" s="293"/>
      <c r="AL585" s="293"/>
      <c r="AM585" s="293"/>
      <c r="AN585" s="293"/>
      <c r="AO585" s="730"/>
      <c r="AP585" s="293"/>
      <c r="AQ585" s="293"/>
      <c r="AR585" s="293"/>
      <c r="AS585" s="293"/>
      <c r="AT585" s="293"/>
      <c r="AU585" s="167"/>
      <c r="AV585" s="167"/>
      <c r="AW585" s="167"/>
      <c r="AX585" s="167"/>
      <c r="AY585" s="167"/>
      <c r="AZ585" s="167"/>
      <c r="BA585" s="167"/>
      <c r="BB585" s="167"/>
      <c r="BC585" s="167"/>
      <c r="BD585" s="167"/>
      <c r="BE585" s="167"/>
      <c r="BF585" s="167"/>
      <c r="BG585" s="167"/>
      <c r="BH585" s="167"/>
      <c r="BI585" s="167"/>
    </row>
    <row r="586" ht="14.25" customHeight="1">
      <c r="M586" s="178"/>
      <c r="N586" s="178"/>
      <c r="O586" s="178"/>
      <c r="X586" s="292"/>
      <c r="Y586" s="293"/>
      <c r="Z586" s="293"/>
      <c r="AA586" s="293"/>
      <c r="AB586" s="293"/>
      <c r="AC586" s="293"/>
      <c r="AD586" s="293"/>
      <c r="AE586" s="293"/>
      <c r="AF586" s="293"/>
      <c r="AG586" s="293"/>
      <c r="AH586" s="293"/>
      <c r="AI586" s="293"/>
      <c r="AJ586" s="293"/>
      <c r="AK586" s="293"/>
      <c r="AL586" s="293"/>
      <c r="AM586" s="293"/>
      <c r="AN586" s="293"/>
      <c r="AO586" s="730"/>
      <c r="AP586" s="293"/>
      <c r="AQ586" s="293"/>
      <c r="AR586" s="293"/>
      <c r="AS586" s="293"/>
      <c r="AT586" s="293"/>
      <c r="AU586" s="167"/>
      <c r="AV586" s="167"/>
      <c r="AW586" s="167"/>
      <c r="AX586" s="167"/>
      <c r="AY586" s="167"/>
      <c r="AZ586" s="167"/>
      <c r="BA586" s="167"/>
      <c r="BB586" s="167"/>
      <c r="BC586" s="167"/>
      <c r="BD586" s="167"/>
      <c r="BE586" s="167"/>
      <c r="BF586" s="167"/>
      <c r="BG586" s="167"/>
      <c r="BH586" s="167"/>
      <c r="BI586" s="167"/>
    </row>
    <row r="587" ht="14.25" customHeight="1">
      <c r="M587" s="178"/>
      <c r="N587" s="178"/>
      <c r="O587" s="178"/>
      <c r="X587" s="292"/>
      <c r="Y587" s="293"/>
      <c r="Z587" s="293"/>
      <c r="AA587" s="293"/>
      <c r="AB587" s="293"/>
      <c r="AC587" s="293"/>
      <c r="AD587" s="293"/>
      <c r="AE587" s="293"/>
      <c r="AF587" s="293"/>
      <c r="AG587" s="293"/>
      <c r="AH587" s="293"/>
      <c r="AI587" s="293"/>
      <c r="AJ587" s="293"/>
      <c r="AK587" s="293"/>
      <c r="AL587" s="293"/>
      <c r="AM587" s="293"/>
      <c r="AN587" s="293"/>
      <c r="AO587" s="730"/>
      <c r="AP587" s="293"/>
      <c r="AQ587" s="293"/>
      <c r="AR587" s="293"/>
      <c r="AS587" s="293"/>
      <c r="AT587" s="293"/>
      <c r="AU587" s="167"/>
      <c r="AV587" s="167"/>
      <c r="AW587" s="167"/>
      <c r="AX587" s="167"/>
      <c r="AY587" s="167"/>
      <c r="AZ587" s="167"/>
      <c r="BA587" s="167"/>
      <c r="BB587" s="167"/>
      <c r="BC587" s="167"/>
      <c r="BD587" s="167"/>
      <c r="BE587" s="167"/>
      <c r="BF587" s="167"/>
      <c r="BG587" s="167"/>
      <c r="BH587" s="167"/>
      <c r="BI587" s="167"/>
    </row>
    <row r="588" ht="14.25" customHeight="1">
      <c r="M588" s="178"/>
      <c r="N588" s="178"/>
      <c r="O588" s="178"/>
      <c r="X588" s="292"/>
      <c r="Y588" s="293"/>
      <c r="Z588" s="293"/>
      <c r="AA588" s="293"/>
      <c r="AB588" s="293"/>
      <c r="AC588" s="293"/>
      <c r="AD588" s="293"/>
      <c r="AE588" s="293"/>
      <c r="AF588" s="293"/>
      <c r="AG588" s="293"/>
      <c r="AH588" s="293"/>
      <c r="AI588" s="293"/>
      <c r="AJ588" s="293"/>
      <c r="AK588" s="293"/>
      <c r="AL588" s="293"/>
      <c r="AM588" s="293"/>
      <c r="AN588" s="293"/>
      <c r="AO588" s="730"/>
      <c r="AP588" s="293"/>
      <c r="AQ588" s="293"/>
      <c r="AR588" s="293"/>
      <c r="AS588" s="293"/>
      <c r="AT588" s="293"/>
      <c r="AU588" s="167"/>
      <c r="AV588" s="167"/>
      <c r="AW588" s="167"/>
      <c r="AX588" s="167"/>
      <c r="AY588" s="167"/>
      <c r="AZ588" s="167"/>
      <c r="BA588" s="167"/>
      <c r="BB588" s="167"/>
      <c r="BC588" s="167"/>
      <c r="BD588" s="167"/>
      <c r="BE588" s="167"/>
      <c r="BF588" s="167"/>
      <c r="BG588" s="167"/>
      <c r="BH588" s="167"/>
      <c r="BI588" s="167"/>
    </row>
    <row r="589" ht="14.25" customHeight="1">
      <c r="M589" s="178"/>
      <c r="N589" s="178"/>
      <c r="O589" s="178"/>
      <c r="X589" s="292"/>
      <c r="Y589" s="293"/>
      <c r="Z589" s="293"/>
      <c r="AA589" s="293"/>
      <c r="AB589" s="293"/>
      <c r="AC589" s="293"/>
      <c r="AD589" s="293"/>
      <c r="AE589" s="293"/>
      <c r="AF589" s="293"/>
      <c r="AG589" s="293"/>
      <c r="AH589" s="293"/>
      <c r="AI589" s="293"/>
      <c r="AJ589" s="293"/>
      <c r="AK589" s="293"/>
      <c r="AL589" s="293"/>
      <c r="AM589" s="293"/>
      <c r="AN589" s="293"/>
      <c r="AO589" s="730"/>
      <c r="AP589" s="293"/>
      <c r="AQ589" s="293"/>
      <c r="AR589" s="293"/>
      <c r="AS589" s="293"/>
      <c r="AT589" s="293"/>
      <c r="AU589" s="167"/>
      <c r="AV589" s="167"/>
      <c r="AW589" s="167"/>
      <c r="AX589" s="167"/>
      <c r="AY589" s="167"/>
      <c r="AZ589" s="167"/>
      <c r="BA589" s="167"/>
      <c r="BB589" s="167"/>
      <c r="BC589" s="167"/>
      <c r="BD589" s="167"/>
      <c r="BE589" s="167"/>
      <c r="BF589" s="167"/>
      <c r="BG589" s="167"/>
      <c r="BH589" s="167"/>
      <c r="BI589" s="167"/>
    </row>
    <row r="590" ht="14.25" customHeight="1">
      <c r="M590" s="178"/>
      <c r="N590" s="178"/>
      <c r="O590" s="178"/>
      <c r="X590" s="292"/>
      <c r="Y590" s="293"/>
      <c r="Z590" s="293"/>
      <c r="AA590" s="293"/>
      <c r="AB590" s="293"/>
      <c r="AC590" s="293"/>
      <c r="AD590" s="293"/>
      <c r="AE590" s="293"/>
      <c r="AF590" s="293"/>
      <c r="AG590" s="293"/>
      <c r="AH590" s="293"/>
      <c r="AI590" s="293"/>
      <c r="AJ590" s="293"/>
      <c r="AK590" s="293"/>
      <c r="AL590" s="293"/>
      <c r="AM590" s="293"/>
      <c r="AN590" s="293"/>
      <c r="AO590" s="730"/>
      <c r="AP590" s="293"/>
      <c r="AQ590" s="293"/>
      <c r="AR590" s="293"/>
      <c r="AS590" s="293"/>
      <c r="AT590" s="293"/>
      <c r="AU590" s="167"/>
      <c r="AV590" s="167"/>
      <c r="AW590" s="167"/>
      <c r="AX590" s="167"/>
      <c r="AY590" s="167"/>
      <c r="AZ590" s="167"/>
      <c r="BA590" s="167"/>
      <c r="BB590" s="167"/>
      <c r="BC590" s="167"/>
      <c r="BD590" s="167"/>
      <c r="BE590" s="167"/>
      <c r="BF590" s="167"/>
      <c r="BG590" s="167"/>
      <c r="BH590" s="167"/>
      <c r="BI590" s="167"/>
    </row>
    <row r="591" ht="14.25" customHeight="1">
      <c r="M591" s="178"/>
      <c r="N591" s="178"/>
      <c r="O591" s="178"/>
      <c r="X591" s="292"/>
      <c r="Y591" s="293"/>
      <c r="Z591" s="293"/>
      <c r="AA591" s="293"/>
      <c r="AB591" s="293"/>
      <c r="AC591" s="293"/>
      <c r="AD591" s="293"/>
      <c r="AE591" s="293"/>
      <c r="AF591" s="293"/>
      <c r="AG591" s="293"/>
      <c r="AH591" s="293"/>
      <c r="AI591" s="293"/>
      <c r="AJ591" s="293"/>
      <c r="AK591" s="293"/>
      <c r="AL591" s="293"/>
      <c r="AM591" s="293"/>
      <c r="AN591" s="293"/>
      <c r="AO591" s="730"/>
      <c r="AP591" s="293"/>
      <c r="AQ591" s="293"/>
      <c r="AR591" s="293"/>
      <c r="AS591" s="293"/>
      <c r="AT591" s="293"/>
      <c r="AU591" s="167"/>
      <c r="AV591" s="167"/>
      <c r="AW591" s="167"/>
      <c r="AX591" s="167"/>
      <c r="AY591" s="167"/>
      <c r="AZ591" s="167"/>
      <c r="BA591" s="167"/>
      <c r="BB591" s="167"/>
      <c r="BC591" s="167"/>
      <c r="BD591" s="167"/>
      <c r="BE591" s="167"/>
      <c r="BF591" s="167"/>
      <c r="BG591" s="167"/>
      <c r="BH591" s="167"/>
      <c r="BI591" s="167"/>
    </row>
    <row r="592" ht="14.25" customHeight="1">
      <c r="M592" s="178"/>
      <c r="N592" s="178"/>
      <c r="O592" s="178"/>
      <c r="X592" s="292"/>
      <c r="Y592" s="293"/>
      <c r="Z592" s="293"/>
      <c r="AA592" s="293"/>
      <c r="AB592" s="293"/>
      <c r="AC592" s="293"/>
      <c r="AD592" s="293"/>
      <c r="AE592" s="293"/>
      <c r="AF592" s="293"/>
      <c r="AG592" s="293"/>
      <c r="AH592" s="293"/>
      <c r="AI592" s="293"/>
      <c r="AJ592" s="293"/>
      <c r="AK592" s="293"/>
      <c r="AL592" s="293"/>
      <c r="AM592" s="293"/>
      <c r="AN592" s="293"/>
      <c r="AO592" s="730"/>
      <c r="AP592" s="293"/>
      <c r="AQ592" s="293"/>
      <c r="AR592" s="293"/>
      <c r="AS592" s="293"/>
      <c r="AT592" s="293"/>
      <c r="AU592" s="167"/>
      <c r="AV592" s="167"/>
      <c r="AW592" s="167"/>
      <c r="AX592" s="167"/>
      <c r="AY592" s="167"/>
      <c r="AZ592" s="167"/>
      <c r="BA592" s="167"/>
      <c r="BB592" s="167"/>
      <c r="BC592" s="167"/>
      <c r="BD592" s="167"/>
      <c r="BE592" s="167"/>
      <c r="BF592" s="167"/>
      <c r="BG592" s="167"/>
      <c r="BH592" s="167"/>
      <c r="BI592" s="167"/>
    </row>
    <row r="593" ht="14.25" customHeight="1">
      <c r="M593" s="178"/>
      <c r="N593" s="178"/>
      <c r="O593" s="178"/>
      <c r="X593" s="292"/>
      <c r="Y593" s="293"/>
      <c r="Z593" s="293"/>
      <c r="AA593" s="293"/>
      <c r="AB593" s="293"/>
      <c r="AC593" s="293"/>
      <c r="AD593" s="293"/>
      <c r="AE593" s="293"/>
      <c r="AF593" s="293"/>
      <c r="AG593" s="293"/>
      <c r="AH593" s="293"/>
      <c r="AI593" s="293"/>
      <c r="AJ593" s="293"/>
      <c r="AK593" s="293"/>
      <c r="AL593" s="293"/>
      <c r="AM593" s="293"/>
      <c r="AN593" s="293"/>
      <c r="AO593" s="730"/>
      <c r="AP593" s="293"/>
      <c r="AQ593" s="293"/>
      <c r="AR593" s="293"/>
      <c r="AS593" s="293"/>
      <c r="AT593" s="293"/>
      <c r="AU593" s="167"/>
      <c r="AV593" s="167"/>
      <c r="AW593" s="167"/>
      <c r="AX593" s="167"/>
      <c r="AY593" s="167"/>
      <c r="AZ593" s="167"/>
      <c r="BA593" s="167"/>
      <c r="BB593" s="167"/>
      <c r="BC593" s="167"/>
      <c r="BD593" s="167"/>
      <c r="BE593" s="167"/>
      <c r="BF593" s="167"/>
      <c r="BG593" s="167"/>
      <c r="BH593" s="167"/>
      <c r="BI593" s="167"/>
    </row>
    <row r="594" ht="14.25" customHeight="1">
      <c r="M594" s="178"/>
      <c r="N594" s="178"/>
      <c r="O594" s="178"/>
      <c r="X594" s="292"/>
      <c r="Y594" s="293"/>
      <c r="Z594" s="293"/>
      <c r="AA594" s="293"/>
      <c r="AB594" s="293"/>
      <c r="AC594" s="293"/>
      <c r="AD594" s="293"/>
      <c r="AE594" s="293"/>
      <c r="AF594" s="293"/>
      <c r="AG594" s="293"/>
      <c r="AH594" s="293"/>
      <c r="AI594" s="293"/>
      <c r="AJ594" s="293"/>
      <c r="AK594" s="293"/>
      <c r="AL594" s="293"/>
      <c r="AM594" s="293"/>
      <c r="AN594" s="293"/>
      <c r="AO594" s="730"/>
      <c r="AP594" s="293"/>
      <c r="AQ594" s="293"/>
      <c r="AR594" s="293"/>
      <c r="AS594" s="293"/>
      <c r="AT594" s="293"/>
      <c r="AU594" s="167"/>
      <c r="AV594" s="167"/>
      <c r="AW594" s="167"/>
      <c r="AX594" s="167"/>
      <c r="AY594" s="167"/>
      <c r="AZ594" s="167"/>
      <c r="BA594" s="167"/>
      <c r="BB594" s="167"/>
      <c r="BC594" s="167"/>
      <c r="BD594" s="167"/>
      <c r="BE594" s="167"/>
      <c r="BF594" s="167"/>
      <c r="BG594" s="167"/>
      <c r="BH594" s="167"/>
      <c r="BI594" s="167"/>
    </row>
    <row r="595" ht="14.25" customHeight="1">
      <c r="M595" s="178"/>
      <c r="N595" s="178"/>
      <c r="O595" s="178"/>
      <c r="X595" s="292"/>
      <c r="Y595" s="293"/>
      <c r="Z595" s="293"/>
      <c r="AA595" s="293"/>
      <c r="AB595" s="293"/>
      <c r="AC595" s="293"/>
      <c r="AD595" s="293"/>
      <c r="AE595" s="293"/>
      <c r="AF595" s="293"/>
      <c r="AG595" s="293"/>
      <c r="AH595" s="293"/>
      <c r="AI595" s="293"/>
      <c r="AJ595" s="293"/>
      <c r="AK595" s="293"/>
      <c r="AL595" s="293"/>
      <c r="AM595" s="293"/>
      <c r="AN595" s="293"/>
      <c r="AO595" s="730"/>
      <c r="AP595" s="293"/>
      <c r="AQ595" s="293"/>
      <c r="AR595" s="293"/>
      <c r="AS595" s="293"/>
      <c r="AT595" s="293"/>
      <c r="AU595" s="167"/>
      <c r="AV595" s="167"/>
      <c r="AW595" s="167"/>
      <c r="AX595" s="167"/>
      <c r="AY595" s="167"/>
      <c r="AZ595" s="167"/>
      <c r="BA595" s="167"/>
      <c r="BB595" s="167"/>
      <c r="BC595" s="167"/>
      <c r="BD595" s="167"/>
      <c r="BE595" s="167"/>
      <c r="BF595" s="167"/>
      <c r="BG595" s="167"/>
      <c r="BH595" s="167"/>
      <c r="BI595" s="167"/>
    </row>
    <row r="596" ht="14.25" customHeight="1">
      <c r="M596" s="178"/>
      <c r="N596" s="178"/>
      <c r="O596" s="178"/>
      <c r="X596" s="292"/>
      <c r="Y596" s="293"/>
      <c r="Z596" s="293"/>
      <c r="AA596" s="293"/>
      <c r="AB596" s="293"/>
      <c r="AC596" s="293"/>
      <c r="AD596" s="293"/>
      <c r="AE596" s="293"/>
      <c r="AF596" s="293"/>
      <c r="AG596" s="293"/>
      <c r="AH596" s="293"/>
      <c r="AI596" s="293"/>
      <c r="AJ596" s="293"/>
      <c r="AK596" s="293"/>
      <c r="AL596" s="293"/>
      <c r="AM596" s="293"/>
      <c r="AN596" s="293"/>
      <c r="AO596" s="730"/>
      <c r="AP596" s="293"/>
      <c r="AQ596" s="293"/>
      <c r="AR596" s="293"/>
      <c r="AS596" s="293"/>
      <c r="AT596" s="293"/>
      <c r="AU596" s="167"/>
      <c r="AV596" s="167"/>
      <c r="AW596" s="167"/>
      <c r="AX596" s="167"/>
      <c r="AY596" s="167"/>
      <c r="AZ596" s="167"/>
      <c r="BA596" s="167"/>
      <c r="BB596" s="167"/>
      <c r="BC596" s="167"/>
      <c r="BD596" s="167"/>
      <c r="BE596" s="167"/>
      <c r="BF596" s="167"/>
      <c r="BG596" s="167"/>
      <c r="BH596" s="167"/>
      <c r="BI596" s="167"/>
    </row>
    <row r="597" ht="14.25" customHeight="1">
      <c r="M597" s="178"/>
      <c r="N597" s="178"/>
      <c r="O597" s="178"/>
      <c r="X597" s="292"/>
      <c r="Y597" s="293"/>
      <c r="Z597" s="293"/>
      <c r="AA597" s="293"/>
      <c r="AB597" s="293"/>
      <c r="AC597" s="293"/>
      <c r="AD597" s="293"/>
      <c r="AE597" s="293"/>
      <c r="AF597" s="293"/>
      <c r="AG597" s="293"/>
      <c r="AH597" s="293"/>
      <c r="AI597" s="293"/>
      <c r="AJ597" s="293"/>
      <c r="AK597" s="293"/>
      <c r="AL597" s="293"/>
      <c r="AM597" s="293"/>
      <c r="AN597" s="293"/>
      <c r="AO597" s="730"/>
      <c r="AP597" s="293"/>
      <c r="AQ597" s="293"/>
      <c r="AR597" s="293"/>
      <c r="AS597" s="293"/>
      <c r="AT597" s="293"/>
      <c r="AU597" s="167"/>
      <c r="AV597" s="167"/>
      <c r="AW597" s="167"/>
      <c r="AX597" s="167"/>
      <c r="AY597" s="167"/>
      <c r="AZ597" s="167"/>
      <c r="BA597" s="167"/>
      <c r="BB597" s="167"/>
      <c r="BC597" s="167"/>
      <c r="BD597" s="167"/>
      <c r="BE597" s="167"/>
      <c r="BF597" s="167"/>
      <c r="BG597" s="167"/>
      <c r="BH597" s="167"/>
      <c r="BI597" s="167"/>
    </row>
    <row r="598" ht="14.25" customHeight="1">
      <c r="M598" s="178"/>
      <c r="N598" s="178"/>
      <c r="O598" s="178"/>
      <c r="X598" s="292"/>
      <c r="Y598" s="293"/>
      <c r="Z598" s="293"/>
      <c r="AA598" s="293"/>
      <c r="AB598" s="293"/>
      <c r="AC598" s="293"/>
      <c r="AD598" s="293"/>
      <c r="AE598" s="293"/>
      <c r="AF598" s="293"/>
      <c r="AG598" s="293"/>
      <c r="AH598" s="293"/>
      <c r="AI598" s="293"/>
      <c r="AJ598" s="293"/>
      <c r="AK598" s="293"/>
      <c r="AL598" s="293"/>
      <c r="AM598" s="293"/>
      <c r="AN598" s="293"/>
      <c r="AO598" s="730"/>
      <c r="AP598" s="293"/>
      <c r="AQ598" s="293"/>
      <c r="AR598" s="293"/>
      <c r="AS598" s="293"/>
      <c r="AT598" s="293"/>
      <c r="AU598" s="167"/>
      <c r="AV598" s="167"/>
      <c r="AW598" s="167"/>
      <c r="AX598" s="167"/>
      <c r="AY598" s="167"/>
      <c r="AZ598" s="167"/>
      <c r="BA598" s="167"/>
      <c r="BB598" s="167"/>
      <c r="BC598" s="167"/>
      <c r="BD598" s="167"/>
      <c r="BE598" s="167"/>
      <c r="BF598" s="167"/>
      <c r="BG598" s="167"/>
      <c r="BH598" s="167"/>
      <c r="BI598" s="167"/>
    </row>
    <row r="599" ht="14.25" customHeight="1">
      <c r="M599" s="178"/>
      <c r="N599" s="178"/>
      <c r="O599" s="178"/>
      <c r="X599" s="292"/>
      <c r="Y599" s="293"/>
      <c r="Z599" s="293"/>
      <c r="AA599" s="293"/>
      <c r="AB599" s="293"/>
      <c r="AC599" s="293"/>
      <c r="AD599" s="293"/>
      <c r="AE599" s="293"/>
      <c r="AF599" s="293"/>
      <c r="AG599" s="293"/>
      <c r="AH599" s="293"/>
      <c r="AI599" s="293"/>
      <c r="AJ599" s="293"/>
      <c r="AK599" s="293"/>
      <c r="AL599" s="293"/>
      <c r="AM599" s="293"/>
      <c r="AN599" s="293"/>
      <c r="AO599" s="730"/>
      <c r="AP599" s="293"/>
      <c r="AQ599" s="293"/>
      <c r="AR599" s="293"/>
      <c r="AS599" s="293"/>
      <c r="AT599" s="293"/>
      <c r="AU599" s="167"/>
      <c r="AV599" s="167"/>
      <c r="AW599" s="167"/>
      <c r="AX599" s="167"/>
      <c r="AY599" s="167"/>
      <c r="AZ599" s="167"/>
      <c r="BA599" s="167"/>
      <c r="BB599" s="167"/>
      <c r="BC599" s="167"/>
      <c r="BD599" s="167"/>
      <c r="BE599" s="167"/>
      <c r="BF599" s="167"/>
      <c r="BG599" s="167"/>
      <c r="BH599" s="167"/>
      <c r="BI599" s="167"/>
    </row>
    <row r="600" ht="14.25" customHeight="1">
      <c r="M600" s="178"/>
      <c r="N600" s="178"/>
      <c r="O600" s="178"/>
      <c r="X600" s="292"/>
      <c r="Y600" s="293"/>
      <c r="Z600" s="293"/>
      <c r="AA600" s="293"/>
      <c r="AB600" s="293"/>
      <c r="AC600" s="293"/>
      <c r="AD600" s="293"/>
      <c r="AE600" s="293"/>
      <c r="AF600" s="293"/>
      <c r="AG600" s="293"/>
      <c r="AH600" s="293"/>
      <c r="AI600" s="293"/>
      <c r="AJ600" s="293"/>
      <c r="AK600" s="293"/>
      <c r="AL600" s="293"/>
      <c r="AM600" s="293"/>
      <c r="AN600" s="293"/>
      <c r="AO600" s="730"/>
      <c r="AP600" s="293"/>
      <c r="AQ600" s="293"/>
      <c r="AR600" s="293"/>
      <c r="AS600" s="293"/>
      <c r="AT600" s="293"/>
      <c r="AU600" s="167"/>
      <c r="AV600" s="167"/>
      <c r="AW600" s="167"/>
      <c r="AX600" s="167"/>
      <c r="AY600" s="167"/>
      <c r="AZ600" s="167"/>
      <c r="BA600" s="167"/>
      <c r="BB600" s="167"/>
      <c r="BC600" s="167"/>
      <c r="BD600" s="167"/>
      <c r="BE600" s="167"/>
      <c r="BF600" s="167"/>
      <c r="BG600" s="167"/>
      <c r="BH600" s="167"/>
      <c r="BI600" s="167"/>
    </row>
    <row r="601" ht="14.25" customHeight="1">
      <c r="M601" s="178"/>
      <c r="N601" s="178"/>
      <c r="O601" s="178"/>
      <c r="X601" s="292"/>
      <c r="Y601" s="293"/>
      <c r="Z601" s="293"/>
      <c r="AA601" s="293"/>
      <c r="AB601" s="293"/>
      <c r="AC601" s="293"/>
      <c r="AD601" s="293"/>
      <c r="AE601" s="293"/>
      <c r="AF601" s="293"/>
      <c r="AG601" s="293"/>
      <c r="AH601" s="293"/>
      <c r="AI601" s="293"/>
      <c r="AJ601" s="293"/>
      <c r="AK601" s="293"/>
      <c r="AL601" s="293"/>
      <c r="AM601" s="293"/>
      <c r="AN601" s="293"/>
      <c r="AO601" s="730"/>
      <c r="AP601" s="293"/>
      <c r="AQ601" s="293"/>
      <c r="AR601" s="293"/>
      <c r="AS601" s="293"/>
      <c r="AT601" s="293"/>
      <c r="AU601" s="167"/>
      <c r="AV601" s="167"/>
      <c r="AW601" s="167"/>
      <c r="AX601" s="167"/>
      <c r="AY601" s="167"/>
      <c r="AZ601" s="167"/>
      <c r="BA601" s="167"/>
      <c r="BB601" s="167"/>
      <c r="BC601" s="167"/>
      <c r="BD601" s="167"/>
      <c r="BE601" s="167"/>
      <c r="BF601" s="167"/>
      <c r="BG601" s="167"/>
      <c r="BH601" s="167"/>
      <c r="BI601" s="167"/>
    </row>
    <row r="602" ht="14.25" customHeight="1">
      <c r="M602" s="178"/>
      <c r="N602" s="178"/>
      <c r="O602" s="178"/>
      <c r="X602" s="292"/>
      <c r="Y602" s="293"/>
      <c r="Z602" s="293"/>
      <c r="AA602" s="293"/>
      <c r="AB602" s="293"/>
      <c r="AC602" s="293"/>
      <c r="AD602" s="293"/>
      <c r="AE602" s="293"/>
      <c r="AF602" s="293"/>
      <c r="AG602" s="293"/>
      <c r="AH602" s="293"/>
      <c r="AI602" s="293"/>
      <c r="AJ602" s="293"/>
      <c r="AK602" s="293"/>
      <c r="AL602" s="293"/>
      <c r="AM602" s="293"/>
      <c r="AN602" s="293"/>
      <c r="AO602" s="730"/>
      <c r="AP602" s="293"/>
      <c r="AQ602" s="293"/>
      <c r="AR602" s="293"/>
      <c r="AS602" s="293"/>
      <c r="AT602" s="293"/>
      <c r="AU602" s="167"/>
      <c r="AV602" s="167"/>
      <c r="AW602" s="167"/>
      <c r="AX602" s="167"/>
      <c r="AY602" s="167"/>
      <c r="AZ602" s="167"/>
      <c r="BA602" s="167"/>
      <c r="BB602" s="167"/>
      <c r="BC602" s="167"/>
      <c r="BD602" s="167"/>
      <c r="BE602" s="167"/>
      <c r="BF602" s="167"/>
      <c r="BG602" s="167"/>
      <c r="BH602" s="167"/>
      <c r="BI602" s="167"/>
    </row>
    <row r="603" ht="14.25" customHeight="1">
      <c r="M603" s="178"/>
      <c r="N603" s="178"/>
      <c r="O603" s="178"/>
      <c r="X603" s="292"/>
      <c r="Y603" s="293"/>
      <c r="Z603" s="293"/>
      <c r="AA603" s="293"/>
      <c r="AB603" s="293"/>
      <c r="AC603" s="293"/>
      <c r="AD603" s="293"/>
      <c r="AE603" s="293"/>
      <c r="AF603" s="293"/>
      <c r="AG603" s="293"/>
      <c r="AH603" s="293"/>
      <c r="AI603" s="293"/>
      <c r="AJ603" s="293"/>
      <c r="AK603" s="293"/>
      <c r="AL603" s="293"/>
      <c r="AM603" s="293"/>
      <c r="AN603" s="293"/>
      <c r="AO603" s="730"/>
      <c r="AP603" s="293"/>
      <c r="AQ603" s="293"/>
      <c r="AR603" s="293"/>
      <c r="AS603" s="293"/>
      <c r="AT603" s="293"/>
      <c r="AU603" s="167"/>
      <c r="AV603" s="167"/>
      <c r="AW603" s="167"/>
      <c r="AX603" s="167"/>
      <c r="AY603" s="167"/>
      <c r="AZ603" s="167"/>
      <c r="BA603" s="167"/>
      <c r="BB603" s="167"/>
      <c r="BC603" s="167"/>
      <c r="BD603" s="167"/>
      <c r="BE603" s="167"/>
      <c r="BF603" s="167"/>
      <c r="BG603" s="167"/>
      <c r="BH603" s="167"/>
      <c r="BI603" s="167"/>
    </row>
    <row r="604" ht="14.25" customHeight="1">
      <c r="M604" s="178"/>
      <c r="N604" s="178"/>
      <c r="O604" s="178"/>
      <c r="X604" s="292"/>
      <c r="Y604" s="293"/>
      <c r="Z604" s="293"/>
      <c r="AA604" s="293"/>
      <c r="AB604" s="293"/>
      <c r="AC604" s="293"/>
      <c r="AD604" s="293"/>
      <c r="AE604" s="293"/>
      <c r="AF604" s="293"/>
      <c r="AG604" s="293"/>
      <c r="AH604" s="293"/>
      <c r="AI604" s="293"/>
      <c r="AJ604" s="293"/>
      <c r="AK604" s="293"/>
      <c r="AL604" s="293"/>
      <c r="AM604" s="293"/>
      <c r="AN604" s="293"/>
      <c r="AO604" s="730"/>
      <c r="AP604" s="293"/>
      <c r="AQ604" s="293"/>
      <c r="AR604" s="293"/>
      <c r="AS604" s="293"/>
      <c r="AT604" s="293"/>
      <c r="AU604" s="167"/>
      <c r="AV604" s="167"/>
      <c r="AW604" s="167"/>
      <c r="AX604" s="167"/>
      <c r="AY604" s="167"/>
      <c r="AZ604" s="167"/>
      <c r="BA604" s="167"/>
      <c r="BB604" s="167"/>
      <c r="BC604" s="167"/>
      <c r="BD604" s="167"/>
      <c r="BE604" s="167"/>
      <c r="BF604" s="167"/>
      <c r="BG604" s="167"/>
      <c r="BH604" s="167"/>
      <c r="BI604" s="167"/>
    </row>
    <row r="605" ht="14.25" customHeight="1">
      <c r="M605" s="178"/>
      <c r="N605" s="178"/>
      <c r="O605" s="178"/>
      <c r="X605" s="292"/>
      <c r="Y605" s="293"/>
      <c r="Z605" s="293"/>
      <c r="AA605" s="293"/>
      <c r="AB605" s="293"/>
      <c r="AC605" s="293"/>
      <c r="AD605" s="293"/>
      <c r="AE605" s="293"/>
      <c r="AF605" s="293"/>
      <c r="AG605" s="293"/>
      <c r="AH605" s="293"/>
      <c r="AI605" s="293"/>
      <c r="AJ605" s="293"/>
      <c r="AK605" s="293"/>
      <c r="AL605" s="293"/>
      <c r="AM605" s="293"/>
      <c r="AN605" s="293"/>
      <c r="AO605" s="730"/>
      <c r="AP605" s="293"/>
      <c r="AQ605" s="293"/>
      <c r="AR605" s="293"/>
      <c r="AS605" s="293"/>
      <c r="AT605" s="293"/>
      <c r="AU605" s="167"/>
      <c r="AV605" s="167"/>
      <c r="AW605" s="167"/>
      <c r="AX605" s="167"/>
      <c r="AY605" s="167"/>
      <c r="AZ605" s="167"/>
      <c r="BA605" s="167"/>
      <c r="BB605" s="167"/>
      <c r="BC605" s="167"/>
      <c r="BD605" s="167"/>
      <c r="BE605" s="167"/>
      <c r="BF605" s="167"/>
      <c r="BG605" s="167"/>
      <c r="BH605" s="167"/>
      <c r="BI605" s="167"/>
    </row>
    <row r="606" ht="14.25" customHeight="1">
      <c r="M606" s="178"/>
      <c r="N606" s="178"/>
      <c r="O606" s="178"/>
      <c r="X606" s="292"/>
      <c r="Y606" s="293"/>
      <c r="Z606" s="293"/>
      <c r="AA606" s="293"/>
      <c r="AB606" s="293"/>
      <c r="AC606" s="293"/>
      <c r="AD606" s="293"/>
      <c r="AE606" s="293"/>
      <c r="AF606" s="293"/>
      <c r="AG606" s="293"/>
      <c r="AH606" s="293"/>
      <c r="AI606" s="293"/>
      <c r="AJ606" s="293"/>
      <c r="AK606" s="293"/>
      <c r="AL606" s="293"/>
      <c r="AM606" s="293"/>
      <c r="AN606" s="293"/>
      <c r="AO606" s="730"/>
      <c r="AP606" s="293"/>
      <c r="AQ606" s="293"/>
      <c r="AR606" s="293"/>
      <c r="AS606" s="293"/>
      <c r="AT606" s="293"/>
      <c r="AU606" s="167"/>
      <c r="AV606" s="167"/>
      <c r="AW606" s="167"/>
      <c r="AX606" s="167"/>
      <c r="AY606" s="167"/>
      <c r="AZ606" s="167"/>
      <c r="BA606" s="167"/>
      <c r="BB606" s="167"/>
      <c r="BC606" s="167"/>
      <c r="BD606" s="167"/>
      <c r="BE606" s="167"/>
      <c r="BF606" s="167"/>
      <c r="BG606" s="167"/>
      <c r="BH606" s="167"/>
      <c r="BI606" s="167"/>
    </row>
    <row r="607" ht="14.25" customHeight="1">
      <c r="M607" s="178"/>
      <c r="N607" s="178"/>
      <c r="O607" s="178"/>
      <c r="X607" s="292"/>
      <c r="Y607" s="293"/>
      <c r="Z607" s="293"/>
      <c r="AA607" s="293"/>
      <c r="AB607" s="293"/>
      <c r="AC607" s="293"/>
      <c r="AD607" s="293"/>
      <c r="AE607" s="293"/>
      <c r="AF607" s="293"/>
      <c r="AG607" s="293"/>
      <c r="AH607" s="293"/>
      <c r="AI607" s="293"/>
      <c r="AJ607" s="293"/>
      <c r="AK607" s="293"/>
      <c r="AL607" s="293"/>
      <c r="AM607" s="293"/>
      <c r="AN607" s="293"/>
      <c r="AO607" s="730"/>
      <c r="AP607" s="293"/>
      <c r="AQ607" s="293"/>
      <c r="AR607" s="293"/>
      <c r="AS607" s="293"/>
      <c r="AT607" s="293"/>
      <c r="AU607" s="167"/>
      <c r="AV607" s="167"/>
      <c r="AW607" s="167"/>
      <c r="AX607" s="167"/>
      <c r="AY607" s="167"/>
      <c r="AZ607" s="167"/>
      <c r="BA607" s="167"/>
      <c r="BB607" s="167"/>
      <c r="BC607" s="167"/>
      <c r="BD607" s="167"/>
      <c r="BE607" s="167"/>
      <c r="BF607" s="167"/>
      <c r="BG607" s="167"/>
      <c r="BH607" s="167"/>
      <c r="BI607" s="167"/>
    </row>
    <row r="608" ht="14.25" customHeight="1">
      <c r="M608" s="178"/>
      <c r="N608" s="178"/>
      <c r="O608" s="178"/>
      <c r="X608" s="292"/>
      <c r="Y608" s="293"/>
      <c r="Z608" s="293"/>
      <c r="AA608" s="293"/>
      <c r="AB608" s="293"/>
      <c r="AC608" s="293"/>
      <c r="AD608" s="293"/>
      <c r="AE608" s="293"/>
      <c r="AF608" s="293"/>
      <c r="AG608" s="293"/>
      <c r="AH608" s="293"/>
      <c r="AI608" s="293"/>
      <c r="AJ608" s="293"/>
      <c r="AK608" s="293"/>
      <c r="AL608" s="293"/>
      <c r="AM608" s="293"/>
      <c r="AN608" s="293"/>
      <c r="AO608" s="730"/>
      <c r="AP608" s="293"/>
      <c r="AQ608" s="293"/>
      <c r="AR608" s="293"/>
      <c r="AS608" s="293"/>
      <c r="AT608" s="293"/>
      <c r="AU608" s="167"/>
      <c r="AV608" s="167"/>
      <c r="AW608" s="167"/>
      <c r="AX608" s="167"/>
      <c r="AY608" s="167"/>
      <c r="AZ608" s="167"/>
      <c r="BA608" s="167"/>
      <c r="BB608" s="167"/>
      <c r="BC608" s="167"/>
      <c r="BD608" s="167"/>
      <c r="BE608" s="167"/>
      <c r="BF608" s="167"/>
      <c r="BG608" s="167"/>
      <c r="BH608" s="167"/>
      <c r="BI608" s="167"/>
    </row>
    <row r="609" ht="14.25" customHeight="1">
      <c r="M609" s="178"/>
      <c r="N609" s="178"/>
      <c r="O609" s="178"/>
      <c r="X609" s="292"/>
      <c r="Y609" s="293"/>
      <c r="Z609" s="293"/>
      <c r="AA609" s="293"/>
      <c r="AB609" s="293"/>
      <c r="AC609" s="293"/>
      <c r="AD609" s="293"/>
      <c r="AE609" s="293"/>
      <c r="AF609" s="293"/>
      <c r="AG609" s="293"/>
      <c r="AH609" s="293"/>
      <c r="AI609" s="293"/>
      <c r="AJ609" s="293"/>
      <c r="AK609" s="293"/>
      <c r="AL609" s="293"/>
      <c r="AM609" s="293"/>
      <c r="AN609" s="293"/>
      <c r="AO609" s="730"/>
      <c r="AP609" s="293"/>
      <c r="AQ609" s="293"/>
      <c r="AR609" s="293"/>
      <c r="AS609" s="293"/>
      <c r="AT609" s="293"/>
      <c r="AU609" s="167"/>
      <c r="AV609" s="167"/>
      <c r="AW609" s="167"/>
      <c r="AX609" s="167"/>
      <c r="AY609" s="167"/>
      <c r="AZ609" s="167"/>
      <c r="BA609" s="167"/>
      <c r="BB609" s="167"/>
      <c r="BC609" s="167"/>
      <c r="BD609" s="167"/>
      <c r="BE609" s="167"/>
      <c r="BF609" s="167"/>
      <c r="BG609" s="167"/>
      <c r="BH609" s="167"/>
      <c r="BI609" s="167"/>
    </row>
    <row r="610" ht="14.25" customHeight="1">
      <c r="M610" s="178"/>
      <c r="N610" s="178"/>
      <c r="O610" s="178"/>
      <c r="X610" s="292"/>
      <c r="Y610" s="293"/>
      <c r="Z610" s="293"/>
      <c r="AA610" s="293"/>
      <c r="AB610" s="293"/>
      <c r="AC610" s="293"/>
      <c r="AD610" s="293"/>
      <c r="AE610" s="293"/>
      <c r="AF610" s="293"/>
      <c r="AG610" s="293"/>
      <c r="AH610" s="293"/>
      <c r="AI610" s="293"/>
      <c r="AJ610" s="293"/>
      <c r="AK610" s="293"/>
      <c r="AL610" s="293"/>
      <c r="AM610" s="293"/>
      <c r="AN610" s="293"/>
      <c r="AO610" s="730"/>
      <c r="AP610" s="293"/>
      <c r="AQ610" s="293"/>
      <c r="AR610" s="293"/>
      <c r="AS610" s="293"/>
      <c r="AT610" s="293"/>
      <c r="AU610" s="167"/>
      <c r="AV610" s="167"/>
      <c r="AW610" s="167"/>
      <c r="AX610" s="167"/>
      <c r="AY610" s="167"/>
      <c r="AZ610" s="167"/>
      <c r="BA610" s="167"/>
      <c r="BB610" s="167"/>
      <c r="BC610" s="167"/>
      <c r="BD610" s="167"/>
      <c r="BE610" s="167"/>
      <c r="BF610" s="167"/>
      <c r="BG610" s="167"/>
      <c r="BH610" s="167"/>
      <c r="BI610" s="167"/>
    </row>
    <row r="611" ht="14.25" customHeight="1">
      <c r="M611" s="178"/>
      <c r="N611" s="178"/>
      <c r="O611" s="178"/>
      <c r="X611" s="292"/>
      <c r="Y611" s="293"/>
      <c r="Z611" s="293"/>
      <c r="AA611" s="293"/>
      <c r="AB611" s="293"/>
      <c r="AC611" s="293"/>
      <c r="AD611" s="293"/>
      <c r="AE611" s="293"/>
      <c r="AF611" s="293"/>
      <c r="AG611" s="293"/>
      <c r="AH611" s="293"/>
      <c r="AI611" s="293"/>
      <c r="AJ611" s="293"/>
      <c r="AK611" s="293"/>
      <c r="AL611" s="293"/>
      <c r="AM611" s="293"/>
      <c r="AN611" s="293"/>
      <c r="AO611" s="730"/>
      <c r="AP611" s="293"/>
      <c r="AQ611" s="293"/>
      <c r="AR611" s="293"/>
      <c r="AS611" s="293"/>
      <c r="AT611" s="293"/>
      <c r="AU611" s="167"/>
      <c r="AV611" s="167"/>
      <c r="AW611" s="167"/>
      <c r="AX611" s="167"/>
      <c r="AY611" s="167"/>
      <c r="AZ611" s="167"/>
      <c r="BA611" s="167"/>
      <c r="BB611" s="167"/>
      <c r="BC611" s="167"/>
      <c r="BD611" s="167"/>
      <c r="BE611" s="167"/>
      <c r="BF611" s="167"/>
      <c r="BG611" s="167"/>
      <c r="BH611" s="167"/>
      <c r="BI611" s="167"/>
    </row>
    <row r="612" ht="14.25" customHeight="1">
      <c r="M612" s="178"/>
      <c r="N612" s="178"/>
      <c r="O612" s="178"/>
      <c r="X612" s="292"/>
      <c r="Y612" s="293"/>
      <c r="Z612" s="293"/>
      <c r="AA612" s="293"/>
      <c r="AB612" s="293"/>
      <c r="AC612" s="293"/>
      <c r="AD612" s="293"/>
      <c r="AE612" s="293"/>
      <c r="AF612" s="293"/>
      <c r="AG612" s="293"/>
      <c r="AH612" s="293"/>
      <c r="AI612" s="293"/>
      <c r="AJ612" s="293"/>
      <c r="AK612" s="293"/>
      <c r="AL612" s="293"/>
      <c r="AM612" s="293"/>
      <c r="AN612" s="293"/>
      <c r="AO612" s="730"/>
      <c r="AP612" s="293"/>
      <c r="AQ612" s="293"/>
      <c r="AR612" s="293"/>
      <c r="AS612" s="293"/>
      <c r="AT612" s="293"/>
      <c r="AU612" s="167"/>
      <c r="AV612" s="167"/>
      <c r="AW612" s="167"/>
      <c r="AX612" s="167"/>
      <c r="AY612" s="167"/>
      <c r="AZ612" s="167"/>
      <c r="BA612" s="167"/>
      <c r="BB612" s="167"/>
      <c r="BC612" s="167"/>
      <c r="BD612" s="167"/>
      <c r="BE612" s="167"/>
      <c r="BF612" s="167"/>
      <c r="BG612" s="167"/>
      <c r="BH612" s="167"/>
      <c r="BI612" s="167"/>
    </row>
    <row r="613" ht="14.25" customHeight="1">
      <c r="M613" s="178"/>
      <c r="N613" s="178"/>
      <c r="O613" s="178"/>
      <c r="X613" s="292"/>
      <c r="Y613" s="293"/>
      <c r="Z613" s="293"/>
      <c r="AA613" s="293"/>
      <c r="AB613" s="293"/>
      <c r="AC613" s="293"/>
      <c r="AD613" s="293"/>
      <c r="AE613" s="293"/>
      <c r="AF613" s="293"/>
      <c r="AG613" s="293"/>
      <c r="AH613" s="293"/>
      <c r="AI613" s="293"/>
      <c r="AJ613" s="293"/>
      <c r="AK613" s="293"/>
      <c r="AL613" s="293"/>
      <c r="AM613" s="293"/>
      <c r="AN613" s="293"/>
      <c r="AO613" s="730"/>
      <c r="AP613" s="293"/>
      <c r="AQ613" s="293"/>
      <c r="AR613" s="293"/>
      <c r="AS613" s="293"/>
      <c r="AT613" s="293"/>
      <c r="AU613" s="167"/>
      <c r="AV613" s="167"/>
      <c r="AW613" s="167"/>
      <c r="AX613" s="167"/>
      <c r="AY613" s="167"/>
      <c r="AZ613" s="167"/>
      <c r="BA613" s="167"/>
      <c r="BB613" s="167"/>
      <c r="BC613" s="167"/>
      <c r="BD613" s="167"/>
      <c r="BE613" s="167"/>
      <c r="BF613" s="167"/>
      <c r="BG613" s="167"/>
      <c r="BH613" s="167"/>
      <c r="BI613" s="167"/>
    </row>
    <row r="614" ht="14.25" customHeight="1">
      <c r="M614" s="178"/>
      <c r="N614" s="178"/>
      <c r="O614" s="178"/>
      <c r="X614" s="292"/>
      <c r="Y614" s="293"/>
      <c r="Z614" s="293"/>
      <c r="AA614" s="293"/>
      <c r="AB614" s="293"/>
      <c r="AC614" s="293"/>
      <c r="AD614" s="293"/>
      <c r="AE614" s="293"/>
      <c r="AF614" s="293"/>
      <c r="AG614" s="293"/>
      <c r="AH614" s="293"/>
      <c r="AI614" s="293"/>
      <c r="AJ614" s="293"/>
      <c r="AK614" s="293"/>
      <c r="AL614" s="293"/>
      <c r="AM614" s="293"/>
      <c r="AN614" s="293"/>
      <c r="AO614" s="730"/>
      <c r="AP614" s="293"/>
      <c r="AQ614" s="293"/>
      <c r="AR614" s="293"/>
      <c r="AS614" s="293"/>
      <c r="AT614" s="293"/>
      <c r="AU614" s="167"/>
      <c r="AV614" s="167"/>
      <c r="AW614" s="167"/>
      <c r="AX614" s="167"/>
      <c r="AY614" s="167"/>
      <c r="AZ614" s="167"/>
      <c r="BA614" s="167"/>
      <c r="BB614" s="167"/>
      <c r="BC614" s="167"/>
      <c r="BD614" s="167"/>
      <c r="BE614" s="167"/>
      <c r="BF614" s="167"/>
      <c r="BG614" s="167"/>
      <c r="BH614" s="167"/>
      <c r="BI614" s="167"/>
    </row>
    <row r="615" ht="14.25" customHeight="1">
      <c r="M615" s="178"/>
      <c r="N615" s="178"/>
      <c r="O615" s="178"/>
      <c r="X615" s="292"/>
      <c r="Y615" s="293"/>
      <c r="Z615" s="293"/>
      <c r="AA615" s="293"/>
      <c r="AB615" s="293"/>
      <c r="AC615" s="293"/>
      <c r="AD615" s="293"/>
      <c r="AE615" s="293"/>
      <c r="AF615" s="293"/>
      <c r="AG615" s="293"/>
      <c r="AH615" s="293"/>
      <c r="AI615" s="293"/>
      <c r="AJ615" s="293"/>
      <c r="AK615" s="293"/>
      <c r="AL615" s="293"/>
      <c r="AM615" s="293"/>
      <c r="AN615" s="293"/>
      <c r="AO615" s="730"/>
      <c r="AP615" s="293"/>
      <c r="AQ615" s="293"/>
      <c r="AR615" s="293"/>
      <c r="AS615" s="293"/>
      <c r="AT615" s="293"/>
      <c r="AU615" s="167"/>
      <c r="AV615" s="167"/>
      <c r="AW615" s="167"/>
      <c r="AX615" s="167"/>
      <c r="AY615" s="167"/>
      <c r="AZ615" s="167"/>
      <c r="BA615" s="167"/>
      <c r="BB615" s="167"/>
      <c r="BC615" s="167"/>
      <c r="BD615" s="167"/>
      <c r="BE615" s="167"/>
      <c r="BF615" s="167"/>
      <c r="BG615" s="167"/>
      <c r="BH615" s="167"/>
      <c r="BI615" s="167"/>
    </row>
    <row r="616" ht="14.25" customHeight="1">
      <c r="M616" s="178"/>
      <c r="N616" s="178"/>
      <c r="O616" s="178"/>
      <c r="X616" s="292"/>
      <c r="Y616" s="293"/>
      <c r="Z616" s="293"/>
      <c r="AA616" s="293"/>
      <c r="AB616" s="293"/>
      <c r="AC616" s="293"/>
      <c r="AD616" s="293"/>
      <c r="AE616" s="293"/>
      <c r="AF616" s="293"/>
      <c r="AG616" s="293"/>
      <c r="AH616" s="293"/>
      <c r="AI616" s="293"/>
      <c r="AJ616" s="293"/>
      <c r="AK616" s="293"/>
      <c r="AL616" s="293"/>
      <c r="AM616" s="293"/>
      <c r="AN616" s="293"/>
      <c r="AO616" s="730"/>
      <c r="AP616" s="293"/>
      <c r="AQ616" s="293"/>
      <c r="AR616" s="293"/>
      <c r="AS616" s="293"/>
      <c r="AT616" s="293"/>
      <c r="AU616" s="167"/>
      <c r="AV616" s="167"/>
      <c r="AW616" s="167"/>
      <c r="AX616" s="167"/>
      <c r="AY616" s="167"/>
      <c r="AZ616" s="167"/>
      <c r="BA616" s="167"/>
      <c r="BB616" s="167"/>
      <c r="BC616" s="167"/>
      <c r="BD616" s="167"/>
      <c r="BE616" s="167"/>
      <c r="BF616" s="167"/>
      <c r="BG616" s="167"/>
      <c r="BH616" s="167"/>
      <c r="BI616" s="167"/>
    </row>
    <row r="617" ht="14.25" customHeight="1">
      <c r="M617" s="178"/>
      <c r="N617" s="178"/>
      <c r="O617" s="178"/>
      <c r="X617" s="292"/>
      <c r="Y617" s="293"/>
      <c r="Z617" s="293"/>
      <c r="AA617" s="293"/>
      <c r="AB617" s="293"/>
      <c r="AC617" s="293"/>
      <c r="AD617" s="293"/>
      <c r="AE617" s="293"/>
      <c r="AF617" s="293"/>
      <c r="AG617" s="293"/>
      <c r="AH617" s="293"/>
      <c r="AI617" s="293"/>
      <c r="AJ617" s="293"/>
      <c r="AK617" s="293"/>
      <c r="AL617" s="293"/>
      <c r="AM617" s="293"/>
      <c r="AN617" s="293"/>
      <c r="AO617" s="730"/>
      <c r="AP617" s="293"/>
      <c r="AQ617" s="293"/>
      <c r="AR617" s="293"/>
      <c r="AS617" s="293"/>
      <c r="AT617" s="293"/>
      <c r="AU617" s="167"/>
      <c r="AV617" s="167"/>
      <c r="AW617" s="167"/>
      <c r="AX617" s="167"/>
      <c r="AY617" s="167"/>
      <c r="AZ617" s="167"/>
      <c r="BA617" s="167"/>
      <c r="BB617" s="167"/>
      <c r="BC617" s="167"/>
      <c r="BD617" s="167"/>
      <c r="BE617" s="167"/>
      <c r="BF617" s="167"/>
      <c r="BG617" s="167"/>
      <c r="BH617" s="167"/>
      <c r="BI617" s="167"/>
    </row>
    <row r="618" ht="14.25" customHeight="1">
      <c r="M618" s="178"/>
      <c r="N618" s="178"/>
      <c r="O618" s="178"/>
      <c r="X618" s="292"/>
      <c r="Y618" s="293"/>
      <c r="Z618" s="293"/>
      <c r="AA618" s="293"/>
      <c r="AB618" s="293"/>
      <c r="AC618" s="293"/>
      <c r="AD618" s="293"/>
      <c r="AE618" s="293"/>
      <c r="AF618" s="293"/>
      <c r="AG618" s="293"/>
      <c r="AH618" s="293"/>
      <c r="AI618" s="293"/>
      <c r="AJ618" s="293"/>
      <c r="AK618" s="293"/>
      <c r="AL618" s="293"/>
      <c r="AM618" s="293"/>
      <c r="AN618" s="293"/>
      <c r="AO618" s="730"/>
      <c r="AP618" s="293"/>
      <c r="AQ618" s="293"/>
      <c r="AR618" s="293"/>
      <c r="AS618" s="293"/>
      <c r="AT618" s="293"/>
      <c r="AU618" s="167"/>
      <c r="AV618" s="167"/>
      <c r="AW618" s="167"/>
      <c r="AX618" s="167"/>
      <c r="AY618" s="167"/>
      <c r="AZ618" s="167"/>
      <c r="BA618" s="167"/>
      <c r="BB618" s="167"/>
      <c r="BC618" s="167"/>
      <c r="BD618" s="167"/>
      <c r="BE618" s="167"/>
      <c r="BF618" s="167"/>
      <c r="BG618" s="167"/>
      <c r="BH618" s="167"/>
      <c r="BI618" s="167"/>
    </row>
    <row r="619" ht="14.25" customHeight="1">
      <c r="M619" s="178"/>
      <c r="N619" s="178"/>
      <c r="O619" s="178"/>
      <c r="X619" s="292"/>
      <c r="Y619" s="293"/>
      <c r="Z619" s="293"/>
      <c r="AA619" s="293"/>
      <c r="AB619" s="293"/>
      <c r="AC619" s="293"/>
      <c r="AD619" s="293"/>
      <c r="AE619" s="293"/>
      <c r="AF619" s="293"/>
      <c r="AG619" s="293"/>
      <c r="AH619" s="293"/>
      <c r="AI619" s="293"/>
      <c r="AJ619" s="293"/>
      <c r="AK619" s="293"/>
      <c r="AL619" s="293"/>
      <c r="AM619" s="293"/>
      <c r="AN619" s="293"/>
      <c r="AO619" s="730"/>
      <c r="AP619" s="293"/>
      <c r="AQ619" s="293"/>
      <c r="AR619" s="293"/>
      <c r="AS619" s="293"/>
      <c r="AT619" s="293"/>
      <c r="AU619" s="167"/>
      <c r="AV619" s="167"/>
      <c r="AW619" s="167"/>
      <c r="AX619" s="167"/>
      <c r="AY619" s="167"/>
      <c r="AZ619" s="167"/>
      <c r="BA619" s="167"/>
      <c r="BB619" s="167"/>
      <c r="BC619" s="167"/>
      <c r="BD619" s="167"/>
      <c r="BE619" s="167"/>
      <c r="BF619" s="167"/>
      <c r="BG619" s="167"/>
      <c r="BH619" s="167"/>
      <c r="BI619" s="167"/>
    </row>
    <row r="620" ht="14.25" customHeight="1">
      <c r="M620" s="178"/>
      <c r="N620" s="178"/>
      <c r="O620" s="178"/>
      <c r="X620" s="292"/>
      <c r="Y620" s="293"/>
      <c r="Z620" s="293"/>
      <c r="AA620" s="293"/>
      <c r="AB620" s="293"/>
      <c r="AC620" s="293"/>
      <c r="AD620" s="293"/>
      <c r="AE620" s="293"/>
      <c r="AF620" s="293"/>
      <c r="AG620" s="293"/>
      <c r="AH620" s="293"/>
      <c r="AI620" s="293"/>
      <c r="AJ620" s="293"/>
      <c r="AK620" s="293"/>
      <c r="AL620" s="293"/>
      <c r="AM620" s="293"/>
      <c r="AN620" s="293"/>
      <c r="AO620" s="730"/>
      <c r="AP620" s="293"/>
      <c r="AQ620" s="293"/>
      <c r="AR620" s="293"/>
      <c r="AS620" s="293"/>
      <c r="AT620" s="293"/>
      <c r="AU620" s="167"/>
      <c r="AV620" s="167"/>
      <c r="AW620" s="167"/>
      <c r="AX620" s="167"/>
      <c r="AY620" s="167"/>
      <c r="AZ620" s="167"/>
      <c r="BA620" s="167"/>
      <c r="BB620" s="167"/>
      <c r="BC620" s="167"/>
      <c r="BD620" s="167"/>
      <c r="BE620" s="167"/>
      <c r="BF620" s="167"/>
      <c r="BG620" s="167"/>
      <c r="BH620" s="167"/>
      <c r="BI620" s="167"/>
    </row>
    <row r="621" ht="14.25" customHeight="1">
      <c r="M621" s="178"/>
      <c r="N621" s="178"/>
      <c r="O621" s="178"/>
      <c r="X621" s="292"/>
      <c r="Y621" s="293"/>
      <c r="Z621" s="293"/>
      <c r="AA621" s="293"/>
      <c r="AB621" s="293"/>
      <c r="AC621" s="293"/>
      <c r="AD621" s="293"/>
      <c r="AE621" s="293"/>
      <c r="AF621" s="293"/>
      <c r="AG621" s="293"/>
      <c r="AH621" s="293"/>
      <c r="AI621" s="293"/>
      <c r="AJ621" s="293"/>
      <c r="AK621" s="293"/>
      <c r="AL621" s="293"/>
      <c r="AM621" s="293"/>
      <c r="AN621" s="293"/>
      <c r="AO621" s="730"/>
      <c r="AP621" s="293"/>
      <c r="AQ621" s="293"/>
      <c r="AR621" s="293"/>
      <c r="AS621" s="293"/>
      <c r="AT621" s="293"/>
      <c r="AU621" s="167"/>
      <c r="AV621" s="167"/>
      <c r="AW621" s="167"/>
      <c r="AX621" s="167"/>
      <c r="AY621" s="167"/>
      <c r="AZ621" s="167"/>
      <c r="BA621" s="167"/>
      <c r="BB621" s="167"/>
      <c r="BC621" s="167"/>
      <c r="BD621" s="167"/>
      <c r="BE621" s="167"/>
      <c r="BF621" s="167"/>
      <c r="BG621" s="167"/>
      <c r="BH621" s="167"/>
      <c r="BI621" s="167"/>
    </row>
    <row r="622" ht="14.25" customHeight="1">
      <c r="M622" s="178"/>
      <c r="N622" s="178"/>
      <c r="O622" s="178"/>
      <c r="X622" s="292"/>
      <c r="Y622" s="293"/>
      <c r="Z622" s="293"/>
      <c r="AA622" s="293"/>
      <c r="AB622" s="293"/>
      <c r="AC622" s="293"/>
      <c r="AD622" s="293"/>
      <c r="AE622" s="293"/>
      <c r="AF622" s="293"/>
      <c r="AG622" s="293"/>
      <c r="AH622" s="293"/>
      <c r="AI622" s="293"/>
      <c r="AJ622" s="293"/>
      <c r="AK622" s="293"/>
      <c r="AL622" s="293"/>
      <c r="AM622" s="293"/>
      <c r="AN622" s="293"/>
      <c r="AO622" s="730"/>
      <c r="AP622" s="293"/>
      <c r="AQ622" s="293"/>
      <c r="AR622" s="293"/>
      <c r="AS622" s="293"/>
      <c r="AT622" s="293"/>
      <c r="AU622" s="167"/>
      <c r="AV622" s="167"/>
      <c r="AW622" s="167"/>
      <c r="AX622" s="167"/>
      <c r="AY622" s="167"/>
      <c r="AZ622" s="167"/>
      <c r="BA622" s="167"/>
      <c r="BB622" s="167"/>
      <c r="BC622" s="167"/>
      <c r="BD622" s="167"/>
      <c r="BE622" s="167"/>
      <c r="BF622" s="167"/>
      <c r="BG622" s="167"/>
      <c r="BH622" s="167"/>
      <c r="BI622" s="167"/>
    </row>
    <row r="623" ht="14.25" customHeight="1">
      <c r="M623" s="178"/>
      <c r="N623" s="178"/>
      <c r="O623" s="178"/>
      <c r="X623" s="292"/>
      <c r="Y623" s="293"/>
      <c r="Z623" s="293"/>
      <c r="AA623" s="293"/>
      <c r="AB623" s="293"/>
      <c r="AC623" s="293"/>
      <c r="AD623" s="293"/>
      <c r="AE623" s="293"/>
      <c r="AF623" s="293"/>
      <c r="AG623" s="293"/>
      <c r="AH623" s="293"/>
      <c r="AI623" s="293"/>
      <c r="AJ623" s="293"/>
      <c r="AK623" s="293"/>
      <c r="AL623" s="293"/>
      <c r="AM623" s="293"/>
      <c r="AN623" s="293"/>
      <c r="AO623" s="730"/>
      <c r="AP623" s="293"/>
      <c r="AQ623" s="293"/>
      <c r="AR623" s="293"/>
      <c r="AS623" s="293"/>
      <c r="AT623" s="293"/>
      <c r="AU623" s="167"/>
      <c r="AV623" s="167"/>
      <c r="AW623" s="167"/>
      <c r="AX623" s="167"/>
      <c r="AY623" s="167"/>
      <c r="AZ623" s="167"/>
      <c r="BA623" s="167"/>
      <c r="BB623" s="167"/>
      <c r="BC623" s="167"/>
      <c r="BD623" s="167"/>
      <c r="BE623" s="167"/>
      <c r="BF623" s="167"/>
      <c r="BG623" s="167"/>
      <c r="BH623" s="167"/>
      <c r="BI623" s="167"/>
    </row>
    <row r="624" ht="14.25" customHeight="1">
      <c r="M624" s="178"/>
      <c r="N624" s="178"/>
      <c r="O624" s="178"/>
      <c r="X624" s="292"/>
      <c r="Y624" s="293"/>
      <c r="Z624" s="293"/>
      <c r="AA624" s="293"/>
      <c r="AB624" s="293"/>
      <c r="AC624" s="293"/>
      <c r="AD624" s="293"/>
      <c r="AE624" s="293"/>
      <c r="AF624" s="293"/>
      <c r="AG624" s="293"/>
      <c r="AH624" s="293"/>
      <c r="AI624" s="293"/>
      <c r="AJ624" s="293"/>
      <c r="AK624" s="293"/>
      <c r="AL624" s="293"/>
      <c r="AM624" s="293"/>
      <c r="AN624" s="293"/>
      <c r="AO624" s="730"/>
      <c r="AP624" s="293"/>
      <c r="AQ624" s="293"/>
      <c r="AR624" s="293"/>
      <c r="AS624" s="293"/>
      <c r="AT624" s="293"/>
      <c r="AU624" s="167"/>
      <c r="AV624" s="167"/>
      <c r="AW624" s="167"/>
      <c r="AX624" s="167"/>
      <c r="AY624" s="167"/>
      <c r="AZ624" s="167"/>
      <c r="BA624" s="167"/>
      <c r="BB624" s="167"/>
      <c r="BC624" s="167"/>
      <c r="BD624" s="167"/>
      <c r="BE624" s="167"/>
      <c r="BF624" s="167"/>
      <c r="BG624" s="167"/>
      <c r="BH624" s="167"/>
      <c r="BI624" s="167"/>
    </row>
    <row r="625" ht="14.25" customHeight="1">
      <c r="M625" s="178"/>
      <c r="N625" s="178"/>
      <c r="O625" s="178"/>
      <c r="X625" s="292"/>
      <c r="Y625" s="293"/>
      <c r="Z625" s="293"/>
      <c r="AA625" s="293"/>
      <c r="AB625" s="293"/>
      <c r="AC625" s="293"/>
      <c r="AD625" s="293"/>
      <c r="AE625" s="293"/>
      <c r="AF625" s="293"/>
      <c r="AG625" s="293"/>
      <c r="AH625" s="293"/>
      <c r="AI625" s="293"/>
      <c r="AJ625" s="293"/>
      <c r="AK625" s="293"/>
      <c r="AL625" s="293"/>
      <c r="AM625" s="293"/>
      <c r="AN625" s="293"/>
      <c r="AO625" s="730"/>
      <c r="AP625" s="293"/>
      <c r="AQ625" s="293"/>
      <c r="AR625" s="293"/>
      <c r="AS625" s="293"/>
      <c r="AT625" s="293"/>
      <c r="AU625" s="167"/>
      <c r="AV625" s="167"/>
      <c r="AW625" s="167"/>
      <c r="AX625" s="167"/>
      <c r="AY625" s="167"/>
      <c r="AZ625" s="167"/>
      <c r="BA625" s="167"/>
      <c r="BB625" s="167"/>
      <c r="BC625" s="167"/>
      <c r="BD625" s="167"/>
      <c r="BE625" s="167"/>
      <c r="BF625" s="167"/>
      <c r="BG625" s="167"/>
      <c r="BH625" s="167"/>
      <c r="BI625" s="167"/>
    </row>
    <row r="626" ht="14.25" customHeight="1">
      <c r="M626" s="178"/>
      <c r="N626" s="178"/>
      <c r="O626" s="178"/>
      <c r="X626" s="292"/>
      <c r="Y626" s="293"/>
      <c r="Z626" s="293"/>
      <c r="AA626" s="293"/>
      <c r="AB626" s="293"/>
      <c r="AC626" s="293"/>
      <c r="AD626" s="293"/>
      <c r="AE626" s="293"/>
      <c r="AF626" s="293"/>
      <c r="AG626" s="293"/>
      <c r="AH626" s="293"/>
      <c r="AI626" s="293"/>
      <c r="AJ626" s="293"/>
      <c r="AK626" s="293"/>
      <c r="AL626" s="293"/>
      <c r="AM626" s="293"/>
      <c r="AN626" s="293"/>
      <c r="AO626" s="730"/>
      <c r="AP626" s="293"/>
      <c r="AQ626" s="293"/>
      <c r="AR626" s="293"/>
      <c r="AS626" s="293"/>
      <c r="AT626" s="293"/>
      <c r="AU626" s="167"/>
      <c r="AV626" s="167"/>
      <c r="AW626" s="167"/>
      <c r="AX626" s="167"/>
      <c r="AY626" s="167"/>
      <c r="AZ626" s="167"/>
      <c r="BA626" s="167"/>
      <c r="BB626" s="167"/>
      <c r="BC626" s="167"/>
      <c r="BD626" s="167"/>
      <c r="BE626" s="167"/>
      <c r="BF626" s="167"/>
      <c r="BG626" s="167"/>
      <c r="BH626" s="167"/>
      <c r="BI626" s="167"/>
    </row>
    <row r="627" ht="14.25" customHeight="1">
      <c r="M627" s="178"/>
      <c r="N627" s="178"/>
      <c r="O627" s="178"/>
      <c r="X627" s="292"/>
      <c r="Y627" s="293"/>
      <c r="Z627" s="293"/>
      <c r="AA627" s="293"/>
      <c r="AB627" s="293"/>
      <c r="AC627" s="293"/>
      <c r="AD627" s="293"/>
      <c r="AE627" s="293"/>
      <c r="AF627" s="293"/>
      <c r="AG627" s="293"/>
      <c r="AH627" s="293"/>
      <c r="AI627" s="293"/>
      <c r="AJ627" s="293"/>
      <c r="AK627" s="293"/>
      <c r="AL627" s="293"/>
      <c r="AM627" s="293"/>
      <c r="AN627" s="293"/>
      <c r="AO627" s="730"/>
      <c r="AP627" s="293"/>
      <c r="AQ627" s="293"/>
      <c r="AR627" s="293"/>
      <c r="AS627" s="293"/>
      <c r="AT627" s="293"/>
      <c r="AU627" s="167"/>
      <c r="AV627" s="167"/>
      <c r="AW627" s="167"/>
      <c r="AX627" s="167"/>
      <c r="AY627" s="167"/>
      <c r="AZ627" s="167"/>
      <c r="BA627" s="167"/>
      <c r="BB627" s="167"/>
      <c r="BC627" s="167"/>
      <c r="BD627" s="167"/>
      <c r="BE627" s="167"/>
      <c r="BF627" s="167"/>
      <c r="BG627" s="167"/>
      <c r="BH627" s="167"/>
      <c r="BI627" s="167"/>
    </row>
    <row r="628" ht="14.25" customHeight="1">
      <c r="M628" s="178"/>
      <c r="N628" s="178"/>
      <c r="O628" s="178"/>
      <c r="X628" s="292"/>
      <c r="Y628" s="293"/>
      <c r="Z628" s="293"/>
      <c r="AA628" s="293"/>
      <c r="AB628" s="293"/>
      <c r="AC628" s="293"/>
      <c r="AD628" s="293"/>
      <c r="AE628" s="293"/>
      <c r="AF628" s="293"/>
      <c r="AG628" s="293"/>
      <c r="AH628" s="293"/>
      <c r="AI628" s="293"/>
      <c r="AJ628" s="293"/>
      <c r="AK628" s="293"/>
      <c r="AL628" s="293"/>
      <c r="AM628" s="293"/>
      <c r="AN628" s="293"/>
      <c r="AO628" s="730"/>
      <c r="AP628" s="293"/>
      <c r="AQ628" s="293"/>
      <c r="AR628" s="293"/>
      <c r="AS628" s="293"/>
      <c r="AT628" s="293"/>
      <c r="AU628" s="167"/>
      <c r="AV628" s="167"/>
      <c r="AW628" s="167"/>
      <c r="AX628" s="167"/>
      <c r="AY628" s="167"/>
      <c r="AZ628" s="167"/>
      <c r="BA628" s="167"/>
      <c r="BB628" s="167"/>
      <c r="BC628" s="167"/>
      <c r="BD628" s="167"/>
      <c r="BE628" s="167"/>
      <c r="BF628" s="167"/>
      <c r="BG628" s="167"/>
      <c r="BH628" s="167"/>
      <c r="BI628" s="167"/>
    </row>
    <row r="629" ht="14.25" customHeight="1">
      <c r="M629" s="178"/>
      <c r="N629" s="178"/>
      <c r="O629" s="178"/>
      <c r="X629" s="292"/>
      <c r="Y629" s="293"/>
      <c r="Z629" s="293"/>
      <c r="AA629" s="293"/>
      <c r="AB629" s="293"/>
      <c r="AC629" s="293"/>
      <c r="AD629" s="293"/>
      <c r="AE629" s="293"/>
      <c r="AF629" s="293"/>
      <c r="AG629" s="293"/>
      <c r="AH629" s="293"/>
      <c r="AI629" s="293"/>
      <c r="AJ629" s="293"/>
      <c r="AK629" s="293"/>
      <c r="AL629" s="293"/>
      <c r="AM629" s="293"/>
      <c r="AN629" s="293"/>
      <c r="AO629" s="730"/>
      <c r="AP629" s="293"/>
      <c r="AQ629" s="293"/>
      <c r="AR629" s="293"/>
      <c r="AS629" s="293"/>
      <c r="AT629" s="293"/>
      <c r="AU629" s="167"/>
      <c r="AV629" s="167"/>
      <c r="AW629" s="167"/>
      <c r="AX629" s="167"/>
      <c r="AY629" s="167"/>
      <c r="AZ629" s="167"/>
      <c r="BA629" s="167"/>
      <c r="BB629" s="167"/>
      <c r="BC629" s="167"/>
      <c r="BD629" s="167"/>
      <c r="BE629" s="167"/>
      <c r="BF629" s="167"/>
      <c r="BG629" s="167"/>
      <c r="BH629" s="167"/>
      <c r="BI629" s="167"/>
    </row>
    <row r="630" ht="14.25" customHeight="1">
      <c r="M630" s="178"/>
      <c r="N630" s="178"/>
      <c r="O630" s="178"/>
      <c r="X630" s="292"/>
      <c r="Y630" s="293"/>
      <c r="Z630" s="293"/>
      <c r="AA630" s="293"/>
      <c r="AB630" s="293"/>
      <c r="AC630" s="293"/>
      <c r="AD630" s="293"/>
      <c r="AE630" s="293"/>
      <c r="AF630" s="293"/>
      <c r="AG630" s="293"/>
      <c r="AH630" s="293"/>
      <c r="AI630" s="293"/>
      <c r="AJ630" s="293"/>
      <c r="AK630" s="293"/>
      <c r="AL630" s="293"/>
      <c r="AM630" s="293"/>
      <c r="AN630" s="293"/>
      <c r="AO630" s="730"/>
      <c r="AP630" s="293"/>
      <c r="AQ630" s="293"/>
      <c r="AR630" s="293"/>
      <c r="AS630" s="293"/>
      <c r="AT630" s="293"/>
      <c r="AU630" s="167"/>
      <c r="AV630" s="167"/>
      <c r="AW630" s="167"/>
      <c r="AX630" s="167"/>
      <c r="AY630" s="167"/>
      <c r="AZ630" s="167"/>
      <c r="BA630" s="167"/>
      <c r="BB630" s="167"/>
      <c r="BC630" s="167"/>
      <c r="BD630" s="167"/>
      <c r="BE630" s="167"/>
      <c r="BF630" s="167"/>
      <c r="BG630" s="167"/>
      <c r="BH630" s="167"/>
      <c r="BI630" s="167"/>
    </row>
    <row r="631" ht="14.25" customHeight="1">
      <c r="M631" s="178"/>
      <c r="N631" s="178"/>
      <c r="O631" s="178"/>
      <c r="X631" s="292"/>
      <c r="Y631" s="293"/>
      <c r="Z631" s="293"/>
      <c r="AA631" s="293"/>
      <c r="AB631" s="293"/>
      <c r="AC631" s="293"/>
      <c r="AD631" s="293"/>
      <c r="AE631" s="293"/>
      <c r="AF631" s="293"/>
      <c r="AG631" s="293"/>
      <c r="AH631" s="293"/>
      <c r="AI631" s="293"/>
      <c r="AJ631" s="293"/>
      <c r="AK631" s="293"/>
      <c r="AL631" s="293"/>
      <c r="AM631" s="293"/>
      <c r="AN631" s="293"/>
      <c r="AO631" s="730"/>
      <c r="AP631" s="293"/>
      <c r="AQ631" s="293"/>
      <c r="AR631" s="293"/>
      <c r="AS631" s="293"/>
      <c r="AT631" s="293"/>
      <c r="AU631" s="167"/>
      <c r="AV631" s="167"/>
      <c r="AW631" s="167"/>
      <c r="AX631" s="167"/>
      <c r="AY631" s="167"/>
      <c r="AZ631" s="167"/>
      <c r="BA631" s="167"/>
      <c r="BB631" s="167"/>
      <c r="BC631" s="167"/>
      <c r="BD631" s="167"/>
      <c r="BE631" s="167"/>
      <c r="BF631" s="167"/>
      <c r="BG631" s="167"/>
      <c r="BH631" s="167"/>
      <c r="BI631" s="167"/>
    </row>
    <row r="632" ht="14.25" customHeight="1">
      <c r="M632" s="178"/>
      <c r="N632" s="178"/>
      <c r="O632" s="178"/>
      <c r="X632" s="292"/>
      <c r="Y632" s="293"/>
      <c r="Z632" s="293"/>
      <c r="AA632" s="293"/>
      <c r="AB632" s="293"/>
      <c r="AC632" s="293"/>
      <c r="AD632" s="293"/>
      <c r="AE632" s="293"/>
      <c r="AF632" s="293"/>
      <c r="AG632" s="293"/>
      <c r="AH632" s="293"/>
      <c r="AI632" s="293"/>
      <c r="AJ632" s="293"/>
      <c r="AK632" s="293"/>
      <c r="AL632" s="293"/>
      <c r="AM632" s="293"/>
      <c r="AN632" s="293"/>
      <c r="AO632" s="730"/>
      <c r="AP632" s="293"/>
      <c r="AQ632" s="293"/>
      <c r="AR632" s="293"/>
      <c r="AS632" s="293"/>
      <c r="AT632" s="293"/>
      <c r="AU632" s="167"/>
      <c r="AV632" s="167"/>
      <c r="AW632" s="167"/>
      <c r="AX632" s="167"/>
      <c r="AY632" s="167"/>
      <c r="AZ632" s="167"/>
      <c r="BA632" s="167"/>
      <c r="BB632" s="167"/>
      <c r="BC632" s="167"/>
      <c r="BD632" s="167"/>
      <c r="BE632" s="167"/>
      <c r="BF632" s="167"/>
      <c r="BG632" s="167"/>
      <c r="BH632" s="167"/>
      <c r="BI632" s="167"/>
    </row>
    <row r="633" ht="14.25" customHeight="1">
      <c r="M633" s="178"/>
      <c r="N633" s="178"/>
      <c r="O633" s="178"/>
      <c r="X633" s="292"/>
      <c r="Y633" s="293"/>
      <c r="Z633" s="293"/>
      <c r="AA633" s="293"/>
      <c r="AB633" s="293"/>
      <c r="AC633" s="293"/>
      <c r="AD633" s="293"/>
      <c r="AE633" s="293"/>
      <c r="AF633" s="293"/>
      <c r="AG633" s="293"/>
      <c r="AH633" s="293"/>
      <c r="AI633" s="293"/>
      <c r="AJ633" s="293"/>
      <c r="AK633" s="293"/>
      <c r="AL633" s="293"/>
      <c r="AM633" s="293"/>
      <c r="AN633" s="293"/>
      <c r="AO633" s="730"/>
      <c r="AP633" s="293"/>
      <c r="AQ633" s="293"/>
      <c r="AR633" s="293"/>
      <c r="AS633" s="293"/>
      <c r="AT633" s="293"/>
      <c r="AU633" s="167"/>
      <c r="AV633" s="167"/>
      <c r="AW633" s="167"/>
      <c r="AX633" s="167"/>
      <c r="AY633" s="167"/>
      <c r="AZ633" s="167"/>
      <c r="BA633" s="167"/>
      <c r="BB633" s="167"/>
      <c r="BC633" s="167"/>
      <c r="BD633" s="167"/>
      <c r="BE633" s="167"/>
      <c r="BF633" s="167"/>
      <c r="BG633" s="167"/>
      <c r="BH633" s="167"/>
      <c r="BI633" s="167"/>
    </row>
    <row r="634" ht="14.25" customHeight="1">
      <c r="M634" s="178"/>
      <c r="N634" s="178"/>
      <c r="O634" s="178"/>
      <c r="X634" s="292"/>
      <c r="Y634" s="293"/>
      <c r="Z634" s="293"/>
      <c r="AA634" s="293"/>
      <c r="AB634" s="293"/>
      <c r="AC634" s="293"/>
      <c r="AD634" s="293"/>
      <c r="AE634" s="293"/>
      <c r="AF634" s="293"/>
      <c r="AG634" s="293"/>
      <c r="AH634" s="293"/>
      <c r="AI634" s="293"/>
      <c r="AJ634" s="293"/>
      <c r="AK634" s="293"/>
      <c r="AL634" s="293"/>
      <c r="AM634" s="293"/>
      <c r="AN634" s="293"/>
      <c r="AO634" s="730"/>
      <c r="AP634" s="293"/>
      <c r="AQ634" s="293"/>
      <c r="AR634" s="293"/>
      <c r="AS634" s="293"/>
      <c r="AT634" s="293"/>
      <c r="AU634" s="167"/>
      <c r="AV634" s="167"/>
      <c r="AW634" s="167"/>
      <c r="AX634" s="167"/>
      <c r="AY634" s="167"/>
      <c r="AZ634" s="167"/>
      <c r="BA634" s="167"/>
      <c r="BB634" s="167"/>
      <c r="BC634" s="167"/>
      <c r="BD634" s="167"/>
      <c r="BE634" s="167"/>
      <c r="BF634" s="167"/>
      <c r="BG634" s="167"/>
      <c r="BH634" s="167"/>
      <c r="BI634" s="167"/>
    </row>
    <row r="635" ht="14.25" customHeight="1">
      <c r="M635" s="178"/>
      <c r="N635" s="178"/>
      <c r="O635" s="178"/>
      <c r="X635" s="292"/>
      <c r="Y635" s="293"/>
      <c r="Z635" s="293"/>
      <c r="AA635" s="293"/>
      <c r="AB635" s="293"/>
      <c r="AC635" s="293"/>
      <c r="AD635" s="293"/>
      <c r="AE635" s="293"/>
      <c r="AF635" s="293"/>
      <c r="AG635" s="293"/>
      <c r="AH635" s="293"/>
      <c r="AI635" s="293"/>
      <c r="AJ635" s="293"/>
      <c r="AK635" s="293"/>
      <c r="AL635" s="293"/>
      <c r="AM635" s="293"/>
      <c r="AN635" s="293"/>
      <c r="AO635" s="730"/>
      <c r="AP635" s="293"/>
      <c r="AQ635" s="293"/>
      <c r="AR635" s="293"/>
      <c r="AS635" s="293"/>
      <c r="AT635" s="293"/>
      <c r="AU635" s="167"/>
      <c r="AV635" s="167"/>
      <c r="AW635" s="167"/>
      <c r="AX635" s="167"/>
      <c r="AY635" s="167"/>
      <c r="AZ635" s="167"/>
      <c r="BA635" s="167"/>
      <c r="BB635" s="167"/>
      <c r="BC635" s="167"/>
      <c r="BD635" s="167"/>
      <c r="BE635" s="167"/>
      <c r="BF635" s="167"/>
      <c r="BG635" s="167"/>
      <c r="BH635" s="167"/>
      <c r="BI635" s="167"/>
    </row>
    <row r="636" ht="14.25" customHeight="1">
      <c r="M636" s="178"/>
      <c r="N636" s="178"/>
      <c r="O636" s="178"/>
      <c r="X636" s="292"/>
      <c r="Y636" s="293"/>
      <c r="Z636" s="293"/>
      <c r="AA636" s="293"/>
      <c r="AB636" s="293"/>
      <c r="AC636" s="293"/>
      <c r="AD636" s="293"/>
      <c r="AE636" s="293"/>
      <c r="AF636" s="293"/>
      <c r="AG636" s="293"/>
      <c r="AH636" s="293"/>
      <c r="AI636" s="293"/>
      <c r="AJ636" s="293"/>
      <c r="AK636" s="293"/>
      <c r="AL636" s="293"/>
      <c r="AM636" s="293"/>
      <c r="AN636" s="293"/>
      <c r="AO636" s="730"/>
      <c r="AP636" s="293"/>
      <c r="AQ636" s="293"/>
      <c r="AR636" s="293"/>
      <c r="AS636" s="293"/>
      <c r="AT636" s="293"/>
      <c r="AU636" s="167"/>
      <c r="AV636" s="167"/>
      <c r="AW636" s="167"/>
      <c r="AX636" s="167"/>
      <c r="AY636" s="167"/>
      <c r="AZ636" s="167"/>
      <c r="BA636" s="167"/>
      <c r="BB636" s="167"/>
      <c r="BC636" s="167"/>
      <c r="BD636" s="167"/>
      <c r="BE636" s="167"/>
      <c r="BF636" s="167"/>
      <c r="BG636" s="167"/>
      <c r="BH636" s="167"/>
      <c r="BI636" s="167"/>
    </row>
    <row r="637" ht="14.25" customHeight="1">
      <c r="M637" s="178"/>
      <c r="N637" s="178"/>
      <c r="O637" s="178"/>
      <c r="X637" s="292"/>
      <c r="Y637" s="293"/>
      <c r="Z637" s="293"/>
      <c r="AA637" s="293"/>
      <c r="AB637" s="293"/>
      <c r="AC637" s="293"/>
      <c r="AD637" s="293"/>
      <c r="AE637" s="293"/>
      <c r="AF637" s="293"/>
      <c r="AG637" s="293"/>
      <c r="AH637" s="293"/>
      <c r="AI637" s="293"/>
      <c r="AJ637" s="293"/>
      <c r="AK637" s="293"/>
      <c r="AL637" s="293"/>
      <c r="AM637" s="293"/>
      <c r="AN637" s="293"/>
      <c r="AO637" s="730"/>
      <c r="AP637" s="293"/>
      <c r="AQ637" s="293"/>
      <c r="AR637" s="293"/>
      <c r="AS637" s="293"/>
      <c r="AT637" s="293"/>
      <c r="AU637" s="167"/>
      <c r="AV637" s="167"/>
      <c r="AW637" s="167"/>
      <c r="AX637" s="167"/>
      <c r="AY637" s="167"/>
      <c r="AZ637" s="167"/>
      <c r="BA637" s="167"/>
      <c r="BB637" s="167"/>
      <c r="BC637" s="167"/>
      <c r="BD637" s="167"/>
      <c r="BE637" s="167"/>
      <c r="BF637" s="167"/>
      <c r="BG637" s="167"/>
      <c r="BH637" s="167"/>
      <c r="BI637" s="167"/>
    </row>
    <row r="638" ht="14.25" customHeight="1">
      <c r="M638" s="178"/>
      <c r="N638" s="178"/>
      <c r="O638" s="178"/>
      <c r="X638" s="292"/>
      <c r="Y638" s="293"/>
      <c r="Z638" s="293"/>
      <c r="AA638" s="293"/>
      <c r="AB638" s="293"/>
      <c r="AC638" s="293"/>
      <c r="AD638" s="293"/>
      <c r="AE638" s="293"/>
      <c r="AF638" s="293"/>
      <c r="AG638" s="293"/>
      <c r="AH638" s="293"/>
      <c r="AI638" s="293"/>
      <c r="AJ638" s="293"/>
      <c r="AK638" s="293"/>
      <c r="AL638" s="293"/>
      <c r="AM638" s="293"/>
      <c r="AN638" s="293"/>
      <c r="AO638" s="730"/>
      <c r="AP638" s="293"/>
      <c r="AQ638" s="293"/>
      <c r="AR638" s="293"/>
      <c r="AS638" s="293"/>
      <c r="AT638" s="293"/>
      <c r="AU638" s="167"/>
      <c r="AV638" s="167"/>
      <c r="AW638" s="167"/>
      <c r="AX638" s="167"/>
      <c r="AY638" s="167"/>
      <c r="AZ638" s="167"/>
      <c r="BA638" s="167"/>
      <c r="BB638" s="167"/>
      <c r="BC638" s="167"/>
      <c r="BD638" s="167"/>
      <c r="BE638" s="167"/>
      <c r="BF638" s="167"/>
      <c r="BG638" s="167"/>
      <c r="BH638" s="167"/>
      <c r="BI638" s="167"/>
    </row>
    <row r="639" ht="14.25" customHeight="1">
      <c r="M639" s="178"/>
      <c r="N639" s="178"/>
      <c r="O639" s="178"/>
      <c r="X639" s="292"/>
      <c r="Y639" s="293"/>
      <c r="Z639" s="293"/>
      <c r="AA639" s="293"/>
      <c r="AB639" s="293"/>
      <c r="AC639" s="293"/>
      <c r="AD639" s="293"/>
      <c r="AE639" s="293"/>
      <c r="AF639" s="293"/>
      <c r="AG639" s="293"/>
      <c r="AH639" s="293"/>
      <c r="AI639" s="293"/>
      <c r="AJ639" s="293"/>
      <c r="AK639" s="293"/>
      <c r="AL639" s="293"/>
      <c r="AM639" s="293"/>
      <c r="AN639" s="293"/>
      <c r="AO639" s="730"/>
      <c r="AP639" s="293"/>
      <c r="AQ639" s="293"/>
      <c r="AR639" s="293"/>
      <c r="AS639" s="293"/>
      <c r="AT639" s="293"/>
      <c r="AU639" s="167"/>
      <c r="AV639" s="167"/>
      <c r="AW639" s="167"/>
      <c r="AX639" s="167"/>
      <c r="AY639" s="167"/>
      <c r="AZ639" s="167"/>
      <c r="BA639" s="167"/>
      <c r="BB639" s="167"/>
      <c r="BC639" s="167"/>
      <c r="BD639" s="167"/>
      <c r="BE639" s="167"/>
      <c r="BF639" s="167"/>
      <c r="BG639" s="167"/>
      <c r="BH639" s="167"/>
      <c r="BI639" s="167"/>
    </row>
    <row r="640" ht="14.25" customHeight="1">
      <c r="M640" s="178"/>
      <c r="N640" s="178"/>
      <c r="O640" s="178"/>
      <c r="X640" s="292"/>
      <c r="Y640" s="293"/>
      <c r="Z640" s="293"/>
      <c r="AA640" s="293"/>
      <c r="AB640" s="293"/>
      <c r="AC640" s="293"/>
      <c r="AD640" s="293"/>
      <c r="AE640" s="293"/>
      <c r="AF640" s="293"/>
      <c r="AG640" s="293"/>
      <c r="AH640" s="293"/>
      <c r="AI640" s="293"/>
      <c r="AJ640" s="293"/>
      <c r="AK640" s="293"/>
      <c r="AL640" s="293"/>
      <c r="AM640" s="293"/>
      <c r="AN640" s="293"/>
      <c r="AO640" s="730"/>
      <c r="AP640" s="293"/>
      <c r="AQ640" s="293"/>
      <c r="AR640" s="293"/>
      <c r="AS640" s="293"/>
      <c r="AT640" s="293"/>
      <c r="AU640" s="167"/>
      <c r="AV640" s="167"/>
      <c r="AW640" s="167"/>
      <c r="AX640" s="167"/>
      <c r="AY640" s="167"/>
      <c r="AZ640" s="167"/>
      <c r="BA640" s="167"/>
      <c r="BB640" s="167"/>
      <c r="BC640" s="167"/>
      <c r="BD640" s="167"/>
      <c r="BE640" s="167"/>
      <c r="BF640" s="167"/>
      <c r="BG640" s="167"/>
      <c r="BH640" s="167"/>
      <c r="BI640" s="167"/>
    </row>
    <row r="641" ht="14.25" customHeight="1">
      <c r="M641" s="178"/>
      <c r="N641" s="178"/>
      <c r="O641" s="178"/>
      <c r="X641" s="292"/>
      <c r="Y641" s="293"/>
      <c r="Z641" s="293"/>
      <c r="AA641" s="293"/>
      <c r="AB641" s="293"/>
      <c r="AC641" s="293"/>
      <c r="AD641" s="293"/>
      <c r="AE641" s="293"/>
      <c r="AF641" s="293"/>
      <c r="AG641" s="293"/>
      <c r="AH641" s="293"/>
      <c r="AI641" s="293"/>
      <c r="AJ641" s="293"/>
      <c r="AK641" s="293"/>
      <c r="AL641" s="293"/>
      <c r="AM641" s="293"/>
      <c r="AN641" s="293"/>
      <c r="AO641" s="730"/>
      <c r="AP641" s="293"/>
      <c r="AQ641" s="293"/>
      <c r="AR641" s="293"/>
      <c r="AS641" s="293"/>
      <c r="AT641" s="293"/>
      <c r="AU641" s="167"/>
      <c r="AV641" s="167"/>
      <c r="AW641" s="167"/>
      <c r="AX641" s="167"/>
      <c r="AY641" s="167"/>
      <c r="AZ641" s="167"/>
      <c r="BA641" s="167"/>
      <c r="BB641" s="167"/>
      <c r="BC641" s="167"/>
      <c r="BD641" s="167"/>
      <c r="BE641" s="167"/>
      <c r="BF641" s="167"/>
      <c r="BG641" s="167"/>
      <c r="BH641" s="167"/>
      <c r="BI641" s="167"/>
    </row>
    <row r="642" ht="14.25" customHeight="1">
      <c r="M642" s="178"/>
      <c r="N642" s="178"/>
      <c r="O642" s="178"/>
      <c r="X642" s="292"/>
      <c r="Y642" s="293"/>
      <c r="Z642" s="293"/>
      <c r="AA642" s="293"/>
      <c r="AB642" s="293"/>
      <c r="AC642" s="293"/>
      <c r="AD642" s="293"/>
      <c r="AE642" s="293"/>
      <c r="AF642" s="293"/>
      <c r="AG642" s="293"/>
      <c r="AH642" s="293"/>
      <c r="AI642" s="293"/>
      <c r="AJ642" s="293"/>
      <c r="AK642" s="293"/>
      <c r="AL642" s="293"/>
      <c r="AM642" s="293"/>
      <c r="AN642" s="293"/>
      <c r="AO642" s="730"/>
      <c r="AP642" s="293"/>
      <c r="AQ642" s="293"/>
      <c r="AR642" s="293"/>
      <c r="AS642" s="293"/>
      <c r="AT642" s="293"/>
      <c r="AU642" s="167"/>
      <c r="AV642" s="167"/>
      <c r="AW642" s="167"/>
      <c r="AX642" s="167"/>
      <c r="AY642" s="167"/>
      <c r="AZ642" s="167"/>
      <c r="BA642" s="167"/>
      <c r="BB642" s="167"/>
      <c r="BC642" s="167"/>
      <c r="BD642" s="167"/>
      <c r="BE642" s="167"/>
      <c r="BF642" s="167"/>
      <c r="BG642" s="167"/>
      <c r="BH642" s="167"/>
      <c r="BI642" s="167"/>
    </row>
    <row r="643" ht="14.25" customHeight="1">
      <c r="M643" s="178"/>
      <c r="N643" s="178"/>
      <c r="O643" s="178"/>
      <c r="X643" s="292"/>
      <c r="Y643" s="293"/>
      <c r="Z643" s="293"/>
      <c r="AA643" s="293"/>
      <c r="AB643" s="293"/>
      <c r="AC643" s="293"/>
      <c r="AD643" s="293"/>
      <c r="AE643" s="293"/>
      <c r="AF643" s="293"/>
      <c r="AG643" s="293"/>
      <c r="AH643" s="293"/>
      <c r="AI643" s="293"/>
      <c r="AJ643" s="293"/>
      <c r="AK643" s="293"/>
      <c r="AL643" s="293"/>
      <c r="AM643" s="293"/>
      <c r="AN643" s="293"/>
      <c r="AO643" s="730"/>
      <c r="AP643" s="293"/>
      <c r="AQ643" s="293"/>
      <c r="AR643" s="293"/>
      <c r="AS643" s="293"/>
      <c r="AT643" s="293"/>
      <c r="AU643" s="167"/>
      <c r="AV643" s="167"/>
      <c r="AW643" s="167"/>
      <c r="AX643" s="167"/>
      <c r="AY643" s="167"/>
      <c r="AZ643" s="167"/>
      <c r="BA643" s="167"/>
      <c r="BB643" s="167"/>
      <c r="BC643" s="167"/>
      <c r="BD643" s="167"/>
      <c r="BE643" s="167"/>
      <c r="BF643" s="167"/>
      <c r="BG643" s="167"/>
      <c r="BH643" s="167"/>
      <c r="BI643" s="167"/>
    </row>
    <row r="644" ht="14.25" customHeight="1">
      <c r="M644" s="178"/>
      <c r="N644" s="178"/>
      <c r="O644" s="178"/>
      <c r="X644" s="292"/>
      <c r="Y644" s="293"/>
      <c r="Z644" s="293"/>
      <c r="AA644" s="293"/>
      <c r="AB644" s="293"/>
      <c r="AC644" s="293"/>
      <c r="AD644" s="293"/>
      <c r="AE644" s="293"/>
      <c r="AF644" s="293"/>
      <c r="AG644" s="293"/>
      <c r="AH644" s="293"/>
      <c r="AI644" s="293"/>
      <c r="AJ644" s="293"/>
      <c r="AK644" s="293"/>
      <c r="AL644" s="293"/>
      <c r="AM644" s="293"/>
      <c r="AN644" s="293"/>
      <c r="AO644" s="730"/>
      <c r="AP644" s="293"/>
      <c r="AQ644" s="293"/>
      <c r="AR644" s="293"/>
      <c r="AS644" s="293"/>
      <c r="AT644" s="293"/>
      <c r="AU644" s="167"/>
      <c r="AV644" s="167"/>
      <c r="AW644" s="167"/>
      <c r="AX644" s="167"/>
      <c r="AY644" s="167"/>
      <c r="AZ644" s="167"/>
      <c r="BA644" s="167"/>
      <c r="BB644" s="167"/>
      <c r="BC644" s="167"/>
      <c r="BD644" s="167"/>
      <c r="BE644" s="167"/>
      <c r="BF644" s="167"/>
      <c r="BG644" s="167"/>
      <c r="BH644" s="167"/>
      <c r="BI644" s="167"/>
    </row>
    <row r="645" ht="14.25" customHeight="1">
      <c r="M645" s="178"/>
      <c r="N645" s="178"/>
      <c r="O645" s="178"/>
      <c r="X645" s="292"/>
      <c r="Y645" s="293"/>
      <c r="Z645" s="293"/>
      <c r="AA645" s="293"/>
      <c r="AB645" s="293"/>
      <c r="AC645" s="293"/>
      <c r="AD645" s="293"/>
      <c r="AE645" s="293"/>
      <c r="AF645" s="293"/>
      <c r="AG645" s="293"/>
      <c r="AH645" s="293"/>
      <c r="AI645" s="293"/>
      <c r="AJ645" s="293"/>
      <c r="AK645" s="293"/>
      <c r="AL645" s="293"/>
      <c r="AM645" s="293"/>
      <c r="AN645" s="293"/>
      <c r="AO645" s="730"/>
      <c r="AP645" s="293"/>
      <c r="AQ645" s="293"/>
      <c r="AR645" s="293"/>
      <c r="AS645" s="293"/>
      <c r="AT645" s="293"/>
      <c r="AU645" s="167"/>
      <c r="AV645" s="167"/>
      <c r="AW645" s="167"/>
      <c r="AX645" s="167"/>
      <c r="AY645" s="167"/>
      <c r="AZ645" s="167"/>
      <c r="BA645" s="167"/>
      <c r="BB645" s="167"/>
      <c r="BC645" s="167"/>
      <c r="BD645" s="167"/>
      <c r="BE645" s="167"/>
      <c r="BF645" s="167"/>
      <c r="BG645" s="167"/>
      <c r="BH645" s="167"/>
      <c r="BI645" s="167"/>
    </row>
    <row r="646" ht="14.25" customHeight="1">
      <c r="M646" s="178"/>
      <c r="N646" s="178"/>
      <c r="O646" s="178"/>
      <c r="X646" s="292"/>
      <c r="Y646" s="293"/>
      <c r="Z646" s="293"/>
      <c r="AA646" s="293"/>
      <c r="AB646" s="293"/>
      <c r="AC646" s="293"/>
      <c r="AD646" s="293"/>
      <c r="AE646" s="293"/>
      <c r="AF646" s="293"/>
      <c r="AG646" s="293"/>
      <c r="AH646" s="293"/>
      <c r="AI646" s="293"/>
      <c r="AJ646" s="293"/>
      <c r="AK646" s="293"/>
      <c r="AL646" s="293"/>
      <c r="AM646" s="293"/>
      <c r="AN646" s="293"/>
      <c r="AO646" s="730"/>
      <c r="AP646" s="293"/>
      <c r="AQ646" s="293"/>
      <c r="AR646" s="293"/>
      <c r="AS646" s="293"/>
      <c r="AT646" s="293"/>
      <c r="AU646" s="167"/>
      <c r="AV646" s="167"/>
      <c r="AW646" s="167"/>
      <c r="AX646" s="167"/>
      <c r="AY646" s="167"/>
      <c r="AZ646" s="167"/>
      <c r="BA646" s="167"/>
      <c r="BB646" s="167"/>
      <c r="BC646" s="167"/>
      <c r="BD646" s="167"/>
      <c r="BE646" s="167"/>
      <c r="BF646" s="167"/>
      <c r="BG646" s="167"/>
      <c r="BH646" s="167"/>
      <c r="BI646" s="167"/>
    </row>
    <row r="647" ht="14.25" customHeight="1">
      <c r="M647" s="178"/>
      <c r="N647" s="178"/>
      <c r="O647" s="178"/>
      <c r="X647" s="292"/>
      <c r="Y647" s="293"/>
      <c r="Z647" s="293"/>
      <c r="AA647" s="293"/>
      <c r="AB647" s="293"/>
      <c r="AC647" s="293"/>
      <c r="AD647" s="293"/>
      <c r="AE647" s="293"/>
      <c r="AF647" s="293"/>
      <c r="AG647" s="293"/>
      <c r="AH647" s="293"/>
      <c r="AI647" s="293"/>
      <c r="AJ647" s="293"/>
      <c r="AK647" s="293"/>
      <c r="AL647" s="293"/>
      <c r="AM647" s="293"/>
      <c r="AN647" s="293"/>
      <c r="AO647" s="730"/>
      <c r="AP647" s="293"/>
      <c r="AQ647" s="293"/>
      <c r="AR647" s="293"/>
      <c r="AS647" s="293"/>
      <c r="AT647" s="293"/>
      <c r="AU647" s="167"/>
      <c r="AV647" s="167"/>
      <c r="AW647" s="167"/>
      <c r="AX647" s="167"/>
      <c r="AY647" s="167"/>
      <c r="AZ647" s="167"/>
      <c r="BA647" s="167"/>
      <c r="BB647" s="167"/>
      <c r="BC647" s="167"/>
      <c r="BD647" s="167"/>
      <c r="BE647" s="167"/>
      <c r="BF647" s="167"/>
      <c r="BG647" s="167"/>
      <c r="BH647" s="167"/>
      <c r="BI647" s="167"/>
    </row>
    <row r="648" ht="14.25" customHeight="1">
      <c r="M648" s="178"/>
      <c r="N648" s="178"/>
      <c r="O648" s="178"/>
      <c r="X648" s="292"/>
      <c r="Y648" s="293"/>
      <c r="Z648" s="293"/>
      <c r="AA648" s="293"/>
      <c r="AB648" s="293"/>
      <c r="AC648" s="293"/>
      <c r="AD648" s="293"/>
      <c r="AE648" s="293"/>
      <c r="AF648" s="293"/>
      <c r="AG648" s="293"/>
      <c r="AH648" s="293"/>
      <c r="AI648" s="293"/>
      <c r="AJ648" s="293"/>
      <c r="AK648" s="293"/>
      <c r="AL648" s="293"/>
      <c r="AM648" s="293"/>
      <c r="AN648" s="293"/>
      <c r="AO648" s="730"/>
      <c r="AP648" s="293"/>
      <c r="AQ648" s="293"/>
      <c r="AR648" s="293"/>
      <c r="AS648" s="293"/>
      <c r="AT648" s="293"/>
      <c r="AU648" s="167"/>
      <c r="AV648" s="167"/>
      <c r="AW648" s="167"/>
      <c r="AX648" s="167"/>
      <c r="AY648" s="167"/>
      <c r="AZ648" s="167"/>
      <c r="BA648" s="167"/>
      <c r="BB648" s="167"/>
      <c r="BC648" s="167"/>
      <c r="BD648" s="167"/>
      <c r="BE648" s="167"/>
      <c r="BF648" s="167"/>
      <c r="BG648" s="167"/>
      <c r="BH648" s="167"/>
      <c r="BI648" s="167"/>
    </row>
    <row r="649" ht="14.25" customHeight="1">
      <c r="M649" s="178"/>
      <c r="N649" s="178"/>
      <c r="O649" s="178"/>
      <c r="X649" s="292"/>
      <c r="Y649" s="293"/>
      <c r="Z649" s="293"/>
      <c r="AA649" s="293"/>
      <c r="AB649" s="293"/>
      <c r="AC649" s="293"/>
      <c r="AD649" s="293"/>
      <c r="AE649" s="293"/>
      <c r="AF649" s="293"/>
      <c r="AG649" s="293"/>
      <c r="AH649" s="293"/>
      <c r="AI649" s="293"/>
      <c r="AJ649" s="293"/>
      <c r="AK649" s="293"/>
      <c r="AL649" s="293"/>
      <c r="AM649" s="293"/>
      <c r="AN649" s="293"/>
      <c r="AO649" s="730"/>
      <c r="AP649" s="293"/>
      <c r="AQ649" s="293"/>
      <c r="AR649" s="293"/>
      <c r="AS649" s="293"/>
      <c r="AT649" s="293"/>
      <c r="AU649" s="167"/>
      <c r="AV649" s="167"/>
      <c r="AW649" s="167"/>
      <c r="AX649" s="167"/>
      <c r="AY649" s="167"/>
      <c r="AZ649" s="167"/>
      <c r="BA649" s="167"/>
      <c r="BB649" s="167"/>
      <c r="BC649" s="167"/>
      <c r="BD649" s="167"/>
      <c r="BE649" s="167"/>
      <c r="BF649" s="167"/>
      <c r="BG649" s="167"/>
      <c r="BH649" s="167"/>
      <c r="BI649" s="167"/>
    </row>
    <row r="650" ht="14.25" customHeight="1">
      <c r="M650" s="178"/>
      <c r="N650" s="178"/>
      <c r="O650" s="178"/>
      <c r="X650" s="292"/>
      <c r="Y650" s="293"/>
      <c r="Z650" s="293"/>
      <c r="AA650" s="293"/>
      <c r="AB650" s="293"/>
      <c r="AC650" s="293"/>
      <c r="AD650" s="293"/>
      <c r="AE650" s="293"/>
      <c r="AF650" s="293"/>
      <c r="AG650" s="293"/>
      <c r="AH650" s="293"/>
      <c r="AI650" s="293"/>
      <c r="AJ650" s="293"/>
      <c r="AK650" s="293"/>
      <c r="AL650" s="293"/>
      <c r="AM650" s="293"/>
      <c r="AN650" s="293"/>
      <c r="AO650" s="730"/>
      <c r="AP650" s="293"/>
      <c r="AQ650" s="293"/>
      <c r="AR650" s="293"/>
      <c r="AS650" s="293"/>
      <c r="AT650" s="293"/>
      <c r="AU650" s="167"/>
      <c r="AV650" s="167"/>
      <c r="AW650" s="167"/>
      <c r="AX650" s="167"/>
      <c r="AY650" s="167"/>
      <c r="AZ650" s="167"/>
      <c r="BA650" s="167"/>
      <c r="BB650" s="167"/>
      <c r="BC650" s="167"/>
      <c r="BD650" s="167"/>
      <c r="BE650" s="167"/>
      <c r="BF650" s="167"/>
      <c r="BG650" s="167"/>
      <c r="BH650" s="167"/>
      <c r="BI650" s="167"/>
    </row>
    <row r="651" ht="14.25" customHeight="1">
      <c r="M651" s="178"/>
      <c r="N651" s="178"/>
      <c r="O651" s="178"/>
      <c r="X651" s="292"/>
      <c r="Y651" s="293"/>
      <c r="Z651" s="293"/>
      <c r="AA651" s="293"/>
      <c r="AB651" s="293"/>
      <c r="AC651" s="293"/>
      <c r="AD651" s="293"/>
      <c r="AE651" s="293"/>
      <c r="AF651" s="293"/>
      <c r="AG651" s="293"/>
      <c r="AH651" s="293"/>
      <c r="AI651" s="293"/>
      <c r="AJ651" s="293"/>
      <c r="AK651" s="293"/>
      <c r="AL651" s="293"/>
      <c r="AM651" s="293"/>
      <c r="AN651" s="293"/>
      <c r="AO651" s="730"/>
      <c r="AP651" s="293"/>
      <c r="AQ651" s="293"/>
      <c r="AR651" s="293"/>
      <c r="AS651" s="293"/>
      <c r="AT651" s="293"/>
      <c r="AU651" s="167"/>
      <c r="AV651" s="167"/>
      <c r="AW651" s="167"/>
      <c r="AX651" s="167"/>
      <c r="AY651" s="167"/>
      <c r="AZ651" s="167"/>
      <c r="BA651" s="167"/>
      <c r="BB651" s="167"/>
      <c r="BC651" s="167"/>
      <c r="BD651" s="167"/>
      <c r="BE651" s="167"/>
      <c r="BF651" s="167"/>
      <c r="BG651" s="167"/>
      <c r="BH651" s="167"/>
      <c r="BI651" s="167"/>
    </row>
    <row r="652" ht="14.25" customHeight="1">
      <c r="M652" s="178"/>
      <c r="N652" s="178"/>
      <c r="O652" s="178"/>
      <c r="X652" s="292"/>
      <c r="Y652" s="293"/>
      <c r="Z652" s="293"/>
      <c r="AA652" s="293"/>
      <c r="AB652" s="293"/>
      <c r="AC652" s="293"/>
      <c r="AD652" s="293"/>
      <c r="AE652" s="293"/>
      <c r="AF652" s="293"/>
      <c r="AG652" s="293"/>
      <c r="AH652" s="293"/>
      <c r="AI652" s="293"/>
      <c r="AJ652" s="293"/>
      <c r="AK652" s="293"/>
      <c r="AL652" s="293"/>
      <c r="AM652" s="293"/>
      <c r="AN652" s="293"/>
      <c r="AO652" s="730"/>
      <c r="AP652" s="293"/>
      <c r="AQ652" s="293"/>
      <c r="AR652" s="293"/>
      <c r="AS652" s="293"/>
      <c r="AT652" s="293"/>
      <c r="AU652" s="167"/>
      <c r="AV652" s="167"/>
      <c r="AW652" s="167"/>
      <c r="AX652" s="167"/>
      <c r="AY652" s="167"/>
      <c r="AZ652" s="167"/>
      <c r="BA652" s="167"/>
      <c r="BB652" s="167"/>
      <c r="BC652" s="167"/>
      <c r="BD652" s="167"/>
      <c r="BE652" s="167"/>
      <c r="BF652" s="167"/>
      <c r="BG652" s="167"/>
      <c r="BH652" s="167"/>
      <c r="BI652" s="167"/>
    </row>
    <row r="653" ht="14.25" customHeight="1">
      <c r="M653" s="178"/>
      <c r="N653" s="178"/>
      <c r="O653" s="178"/>
      <c r="X653" s="292"/>
      <c r="Y653" s="293"/>
      <c r="Z653" s="293"/>
      <c r="AA653" s="293"/>
      <c r="AB653" s="293"/>
      <c r="AC653" s="293"/>
      <c r="AD653" s="293"/>
      <c r="AE653" s="293"/>
      <c r="AF653" s="293"/>
      <c r="AG653" s="293"/>
      <c r="AH653" s="293"/>
      <c r="AI653" s="293"/>
      <c r="AJ653" s="293"/>
      <c r="AK653" s="293"/>
      <c r="AL653" s="293"/>
      <c r="AM653" s="293"/>
      <c r="AN653" s="293"/>
      <c r="AO653" s="730"/>
      <c r="AP653" s="293"/>
      <c r="AQ653" s="293"/>
      <c r="AR653" s="293"/>
      <c r="AS653" s="293"/>
      <c r="AT653" s="293"/>
      <c r="AU653" s="167"/>
      <c r="AV653" s="167"/>
      <c r="AW653" s="167"/>
      <c r="AX653" s="167"/>
      <c r="AY653" s="167"/>
      <c r="AZ653" s="167"/>
      <c r="BA653" s="167"/>
      <c r="BB653" s="167"/>
      <c r="BC653" s="167"/>
      <c r="BD653" s="167"/>
      <c r="BE653" s="167"/>
      <c r="BF653" s="167"/>
      <c r="BG653" s="167"/>
      <c r="BH653" s="167"/>
      <c r="BI653" s="167"/>
    </row>
    <row r="654" ht="14.25" customHeight="1">
      <c r="M654" s="178"/>
      <c r="N654" s="178"/>
      <c r="O654" s="178"/>
      <c r="X654" s="292"/>
      <c r="Y654" s="293"/>
      <c r="Z654" s="293"/>
      <c r="AA654" s="293"/>
      <c r="AB654" s="293"/>
      <c r="AC654" s="293"/>
      <c r="AD654" s="293"/>
      <c r="AE654" s="293"/>
      <c r="AF654" s="293"/>
      <c r="AG654" s="293"/>
      <c r="AH654" s="293"/>
      <c r="AI654" s="293"/>
      <c r="AJ654" s="293"/>
      <c r="AK654" s="293"/>
      <c r="AL654" s="293"/>
      <c r="AM654" s="293"/>
      <c r="AN654" s="293"/>
      <c r="AO654" s="730"/>
      <c r="AP654" s="293"/>
      <c r="AQ654" s="293"/>
      <c r="AR654" s="293"/>
      <c r="AS654" s="293"/>
      <c r="AT654" s="293"/>
      <c r="AU654" s="167"/>
      <c r="AV654" s="167"/>
      <c r="AW654" s="167"/>
      <c r="AX654" s="167"/>
      <c r="AY654" s="167"/>
      <c r="AZ654" s="167"/>
      <c r="BA654" s="167"/>
      <c r="BB654" s="167"/>
      <c r="BC654" s="167"/>
      <c r="BD654" s="167"/>
      <c r="BE654" s="167"/>
      <c r="BF654" s="167"/>
      <c r="BG654" s="167"/>
      <c r="BH654" s="167"/>
      <c r="BI654" s="167"/>
    </row>
    <row r="655" ht="14.25" customHeight="1">
      <c r="M655" s="178"/>
      <c r="N655" s="178"/>
      <c r="O655" s="178"/>
      <c r="X655" s="292"/>
      <c r="Y655" s="293"/>
      <c r="Z655" s="293"/>
      <c r="AA655" s="293"/>
      <c r="AB655" s="293"/>
      <c r="AC655" s="293"/>
      <c r="AD655" s="293"/>
      <c r="AE655" s="293"/>
      <c r="AF655" s="293"/>
      <c r="AG655" s="293"/>
      <c r="AH655" s="293"/>
      <c r="AI655" s="293"/>
      <c r="AJ655" s="293"/>
      <c r="AK655" s="293"/>
      <c r="AL655" s="293"/>
      <c r="AM655" s="293"/>
      <c r="AN655" s="293"/>
      <c r="AO655" s="730"/>
      <c r="AP655" s="293"/>
      <c r="AQ655" s="293"/>
      <c r="AR655" s="293"/>
      <c r="AS655" s="293"/>
      <c r="AT655" s="293"/>
      <c r="AU655" s="167"/>
      <c r="AV655" s="167"/>
      <c r="AW655" s="167"/>
      <c r="AX655" s="167"/>
      <c r="AY655" s="167"/>
      <c r="AZ655" s="167"/>
      <c r="BA655" s="167"/>
      <c r="BB655" s="167"/>
      <c r="BC655" s="167"/>
      <c r="BD655" s="167"/>
      <c r="BE655" s="167"/>
      <c r="BF655" s="167"/>
      <c r="BG655" s="167"/>
      <c r="BH655" s="167"/>
      <c r="BI655" s="167"/>
    </row>
    <row r="656" ht="14.25" customHeight="1">
      <c r="M656" s="178"/>
      <c r="N656" s="178"/>
      <c r="O656" s="178"/>
      <c r="X656" s="292"/>
      <c r="Y656" s="293"/>
      <c r="Z656" s="293"/>
      <c r="AA656" s="293"/>
      <c r="AB656" s="293"/>
      <c r="AC656" s="293"/>
      <c r="AD656" s="293"/>
      <c r="AE656" s="293"/>
      <c r="AF656" s="293"/>
      <c r="AG656" s="293"/>
      <c r="AH656" s="293"/>
      <c r="AI656" s="293"/>
      <c r="AJ656" s="293"/>
      <c r="AK656" s="293"/>
      <c r="AL656" s="293"/>
      <c r="AM656" s="293"/>
      <c r="AN656" s="293"/>
      <c r="AO656" s="730"/>
      <c r="AP656" s="293"/>
      <c r="AQ656" s="293"/>
      <c r="AR656" s="293"/>
      <c r="AS656" s="293"/>
      <c r="AT656" s="293"/>
      <c r="AU656" s="167"/>
      <c r="AV656" s="167"/>
      <c r="AW656" s="167"/>
      <c r="AX656" s="167"/>
      <c r="AY656" s="167"/>
      <c r="AZ656" s="167"/>
      <c r="BA656" s="167"/>
      <c r="BB656" s="167"/>
      <c r="BC656" s="167"/>
      <c r="BD656" s="167"/>
      <c r="BE656" s="167"/>
      <c r="BF656" s="167"/>
      <c r="BG656" s="167"/>
      <c r="BH656" s="167"/>
      <c r="BI656" s="167"/>
    </row>
    <row r="657" ht="14.25" customHeight="1">
      <c r="M657" s="178"/>
      <c r="N657" s="178"/>
      <c r="O657" s="178"/>
      <c r="X657" s="292"/>
      <c r="Y657" s="293"/>
      <c r="Z657" s="293"/>
      <c r="AA657" s="293"/>
      <c r="AB657" s="293"/>
      <c r="AC657" s="293"/>
      <c r="AD657" s="293"/>
      <c r="AE657" s="293"/>
      <c r="AF657" s="293"/>
      <c r="AG657" s="293"/>
      <c r="AH657" s="293"/>
      <c r="AI657" s="293"/>
      <c r="AJ657" s="293"/>
      <c r="AK657" s="293"/>
      <c r="AL657" s="293"/>
      <c r="AM657" s="293"/>
      <c r="AN657" s="293"/>
      <c r="AO657" s="730"/>
      <c r="AP657" s="293"/>
      <c r="AQ657" s="293"/>
      <c r="AR657" s="293"/>
      <c r="AS657" s="293"/>
      <c r="AT657" s="293"/>
      <c r="AU657" s="167"/>
      <c r="AV657" s="167"/>
      <c r="AW657" s="167"/>
      <c r="AX657" s="167"/>
      <c r="AY657" s="167"/>
      <c r="AZ657" s="167"/>
      <c r="BA657" s="167"/>
      <c r="BB657" s="167"/>
      <c r="BC657" s="167"/>
      <c r="BD657" s="167"/>
      <c r="BE657" s="167"/>
      <c r="BF657" s="167"/>
      <c r="BG657" s="167"/>
      <c r="BH657" s="167"/>
      <c r="BI657" s="167"/>
    </row>
    <row r="658" ht="14.25" customHeight="1">
      <c r="M658" s="178"/>
      <c r="N658" s="178"/>
      <c r="O658" s="178"/>
      <c r="X658" s="292"/>
      <c r="Y658" s="293"/>
      <c r="Z658" s="293"/>
      <c r="AA658" s="293"/>
      <c r="AB658" s="293"/>
      <c r="AC658" s="293"/>
      <c r="AD658" s="293"/>
      <c r="AE658" s="293"/>
      <c r="AF658" s="293"/>
      <c r="AG658" s="293"/>
      <c r="AH658" s="293"/>
      <c r="AI658" s="293"/>
      <c r="AJ658" s="293"/>
      <c r="AK658" s="293"/>
      <c r="AL658" s="293"/>
      <c r="AM658" s="293"/>
      <c r="AN658" s="293"/>
      <c r="AO658" s="730"/>
      <c r="AP658" s="293"/>
      <c r="AQ658" s="293"/>
      <c r="AR658" s="293"/>
      <c r="AS658" s="293"/>
      <c r="AT658" s="293"/>
      <c r="AU658" s="167"/>
      <c r="AV658" s="167"/>
      <c r="AW658" s="167"/>
      <c r="AX658" s="167"/>
      <c r="AY658" s="167"/>
      <c r="AZ658" s="167"/>
      <c r="BA658" s="167"/>
      <c r="BB658" s="167"/>
      <c r="BC658" s="167"/>
      <c r="BD658" s="167"/>
      <c r="BE658" s="167"/>
      <c r="BF658" s="167"/>
      <c r="BG658" s="167"/>
      <c r="BH658" s="167"/>
      <c r="BI658" s="167"/>
    </row>
    <row r="659" ht="14.25" customHeight="1">
      <c r="M659" s="178"/>
      <c r="N659" s="178"/>
      <c r="O659" s="178"/>
      <c r="X659" s="292"/>
      <c r="Y659" s="293"/>
      <c r="Z659" s="293"/>
      <c r="AA659" s="293"/>
      <c r="AB659" s="293"/>
      <c r="AC659" s="293"/>
      <c r="AD659" s="293"/>
      <c r="AE659" s="293"/>
      <c r="AF659" s="293"/>
      <c r="AG659" s="293"/>
      <c r="AH659" s="293"/>
      <c r="AI659" s="293"/>
      <c r="AJ659" s="293"/>
      <c r="AK659" s="293"/>
      <c r="AL659" s="293"/>
      <c r="AM659" s="293"/>
      <c r="AN659" s="293"/>
      <c r="AO659" s="730"/>
      <c r="AP659" s="293"/>
      <c r="AQ659" s="293"/>
      <c r="AR659" s="293"/>
      <c r="AS659" s="293"/>
      <c r="AT659" s="293"/>
      <c r="AU659" s="167"/>
      <c r="AV659" s="167"/>
      <c r="AW659" s="167"/>
      <c r="AX659" s="167"/>
      <c r="AY659" s="167"/>
      <c r="AZ659" s="167"/>
      <c r="BA659" s="167"/>
      <c r="BB659" s="167"/>
      <c r="BC659" s="167"/>
      <c r="BD659" s="167"/>
      <c r="BE659" s="167"/>
      <c r="BF659" s="167"/>
      <c r="BG659" s="167"/>
      <c r="BH659" s="167"/>
      <c r="BI659" s="167"/>
    </row>
    <row r="660" ht="14.25" customHeight="1">
      <c r="M660" s="178"/>
      <c r="N660" s="178"/>
      <c r="O660" s="178"/>
      <c r="X660" s="292"/>
      <c r="Y660" s="293"/>
      <c r="Z660" s="293"/>
      <c r="AA660" s="293"/>
      <c r="AB660" s="293"/>
      <c r="AC660" s="293"/>
      <c r="AD660" s="293"/>
      <c r="AE660" s="293"/>
      <c r="AF660" s="293"/>
      <c r="AG660" s="293"/>
      <c r="AH660" s="293"/>
      <c r="AI660" s="293"/>
      <c r="AJ660" s="293"/>
      <c r="AK660" s="293"/>
      <c r="AL660" s="293"/>
      <c r="AM660" s="293"/>
      <c r="AN660" s="293"/>
      <c r="AO660" s="730"/>
      <c r="AP660" s="293"/>
      <c r="AQ660" s="293"/>
      <c r="AR660" s="293"/>
      <c r="AS660" s="293"/>
      <c r="AT660" s="293"/>
      <c r="AU660" s="167"/>
      <c r="AV660" s="167"/>
      <c r="AW660" s="167"/>
      <c r="AX660" s="167"/>
      <c r="AY660" s="167"/>
      <c r="AZ660" s="167"/>
      <c r="BA660" s="167"/>
      <c r="BB660" s="167"/>
      <c r="BC660" s="167"/>
      <c r="BD660" s="167"/>
      <c r="BE660" s="167"/>
      <c r="BF660" s="167"/>
      <c r="BG660" s="167"/>
      <c r="BH660" s="167"/>
      <c r="BI660" s="167"/>
    </row>
    <row r="661" ht="14.25" customHeight="1">
      <c r="M661" s="178"/>
      <c r="N661" s="178"/>
      <c r="O661" s="178"/>
      <c r="X661" s="292"/>
      <c r="Y661" s="293"/>
      <c r="Z661" s="293"/>
      <c r="AA661" s="293"/>
      <c r="AB661" s="293"/>
      <c r="AC661" s="293"/>
      <c r="AD661" s="293"/>
      <c r="AE661" s="293"/>
      <c r="AF661" s="293"/>
      <c r="AG661" s="293"/>
      <c r="AH661" s="293"/>
      <c r="AI661" s="293"/>
      <c r="AJ661" s="293"/>
      <c r="AK661" s="293"/>
      <c r="AL661" s="293"/>
      <c r="AM661" s="293"/>
      <c r="AN661" s="293"/>
      <c r="AO661" s="730"/>
      <c r="AP661" s="293"/>
      <c r="AQ661" s="293"/>
      <c r="AR661" s="293"/>
      <c r="AS661" s="293"/>
      <c r="AT661" s="293"/>
      <c r="AU661" s="167"/>
      <c r="AV661" s="167"/>
      <c r="AW661" s="167"/>
      <c r="AX661" s="167"/>
      <c r="AY661" s="167"/>
      <c r="AZ661" s="167"/>
      <c r="BA661" s="167"/>
      <c r="BB661" s="167"/>
      <c r="BC661" s="167"/>
      <c r="BD661" s="167"/>
      <c r="BE661" s="167"/>
      <c r="BF661" s="167"/>
      <c r="BG661" s="167"/>
      <c r="BH661" s="167"/>
      <c r="BI661" s="167"/>
    </row>
    <row r="662" ht="14.25" customHeight="1">
      <c r="M662" s="178"/>
      <c r="N662" s="178"/>
      <c r="O662" s="178"/>
      <c r="X662" s="292"/>
      <c r="Y662" s="293"/>
      <c r="Z662" s="293"/>
      <c r="AA662" s="293"/>
      <c r="AB662" s="293"/>
      <c r="AC662" s="293"/>
      <c r="AD662" s="293"/>
      <c r="AE662" s="293"/>
      <c r="AF662" s="293"/>
      <c r="AG662" s="293"/>
      <c r="AH662" s="293"/>
      <c r="AI662" s="293"/>
      <c r="AJ662" s="293"/>
      <c r="AK662" s="293"/>
      <c r="AL662" s="293"/>
      <c r="AM662" s="293"/>
      <c r="AN662" s="293"/>
      <c r="AO662" s="730"/>
      <c r="AP662" s="293"/>
      <c r="AQ662" s="293"/>
      <c r="AR662" s="293"/>
      <c r="AS662" s="293"/>
      <c r="AT662" s="293"/>
      <c r="AU662" s="167"/>
      <c r="AV662" s="167"/>
      <c r="AW662" s="167"/>
      <c r="AX662" s="167"/>
      <c r="AY662" s="167"/>
      <c r="AZ662" s="167"/>
      <c r="BA662" s="167"/>
      <c r="BB662" s="167"/>
      <c r="BC662" s="167"/>
      <c r="BD662" s="167"/>
      <c r="BE662" s="167"/>
      <c r="BF662" s="167"/>
      <c r="BG662" s="167"/>
      <c r="BH662" s="167"/>
      <c r="BI662" s="167"/>
    </row>
    <row r="663" ht="14.25" customHeight="1">
      <c r="M663" s="178"/>
      <c r="N663" s="178"/>
      <c r="O663" s="178"/>
      <c r="X663" s="292"/>
      <c r="Y663" s="293"/>
      <c r="Z663" s="293"/>
      <c r="AA663" s="293"/>
      <c r="AB663" s="293"/>
      <c r="AC663" s="293"/>
      <c r="AD663" s="293"/>
      <c r="AE663" s="293"/>
      <c r="AF663" s="293"/>
      <c r="AG663" s="293"/>
      <c r="AH663" s="293"/>
      <c r="AI663" s="293"/>
      <c r="AJ663" s="293"/>
      <c r="AK663" s="293"/>
      <c r="AL663" s="293"/>
      <c r="AM663" s="293"/>
      <c r="AN663" s="293"/>
      <c r="AO663" s="730"/>
      <c r="AP663" s="293"/>
      <c r="AQ663" s="293"/>
      <c r="AR663" s="293"/>
      <c r="AS663" s="293"/>
      <c r="AT663" s="293"/>
      <c r="AU663" s="167"/>
      <c r="AV663" s="167"/>
      <c r="AW663" s="167"/>
      <c r="AX663" s="167"/>
      <c r="AY663" s="167"/>
      <c r="AZ663" s="167"/>
      <c r="BA663" s="167"/>
      <c r="BB663" s="167"/>
      <c r="BC663" s="167"/>
      <c r="BD663" s="167"/>
      <c r="BE663" s="167"/>
      <c r="BF663" s="167"/>
      <c r="BG663" s="167"/>
      <c r="BH663" s="167"/>
      <c r="BI663" s="167"/>
    </row>
    <row r="664" ht="14.25" customHeight="1">
      <c r="M664" s="178"/>
      <c r="N664" s="178"/>
      <c r="O664" s="178"/>
      <c r="X664" s="292"/>
      <c r="Y664" s="293"/>
      <c r="Z664" s="293"/>
      <c r="AA664" s="293"/>
      <c r="AB664" s="293"/>
      <c r="AC664" s="293"/>
      <c r="AD664" s="293"/>
      <c r="AE664" s="293"/>
      <c r="AF664" s="293"/>
      <c r="AG664" s="293"/>
      <c r="AH664" s="293"/>
      <c r="AI664" s="293"/>
      <c r="AJ664" s="293"/>
      <c r="AK664" s="293"/>
      <c r="AL664" s="293"/>
      <c r="AM664" s="293"/>
      <c r="AN664" s="293"/>
      <c r="AO664" s="730"/>
      <c r="AP664" s="293"/>
      <c r="AQ664" s="293"/>
      <c r="AR664" s="293"/>
      <c r="AS664" s="293"/>
      <c r="AT664" s="293"/>
      <c r="AU664" s="167"/>
      <c r="AV664" s="167"/>
      <c r="AW664" s="167"/>
      <c r="AX664" s="167"/>
      <c r="AY664" s="167"/>
      <c r="AZ664" s="167"/>
      <c r="BA664" s="167"/>
      <c r="BB664" s="167"/>
      <c r="BC664" s="167"/>
      <c r="BD664" s="167"/>
      <c r="BE664" s="167"/>
      <c r="BF664" s="167"/>
      <c r="BG664" s="167"/>
      <c r="BH664" s="167"/>
      <c r="BI664" s="167"/>
    </row>
    <row r="665" ht="14.25" customHeight="1">
      <c r="M665" s="178"/>
      <c r="N665" s="178"/>
      <c r="O665" s="178"/>
      <c r="X665" s="292"/>
      <c r="Y665" s="293"/>
      <c r="Z665" s="293"/>
      <c r="AA665" s="293"/>
      <c r="AB665" s="293"/>
      <c r="AC665" s="293"/>
      <c r="AD665" s="293"/>
      <c r="AE665" s="293"/>
      <c r="AF665" s="293"/>
      <c r="AG665" s="293"/>
      <c r="AH665" s="293"/>
      <c r="AI665" s="293"/>
      <c r="AJ665" s="293"/>
      <c r="AK665" s="293"/>
      <c r="AL665" s="293"/>
      <c r="AM665" s="293"/>
      <c r="AN665" s="293"/>
      <c r="AO665" s="730"/>
      <c r="AP665" s="293"/>
      <c r="AQ665" s="293"/>
      <c r="AR665" s="293"/>
      <c r="AS665" s="293"/>
      <c r="AT665" s="293"/>
      <c r="AU665" s="167"/>
      <c r="AV665" s="167"/>
      <c r="AW665" s="167"/>
      <c r="AX665" s="167"/>
      <c r="AY665" s="167"/>
      <c r="AZ665" s="167"/>
      <c r="BA665" s="167"/>
      <c r="BB665" s="167"/>
      <c r="BC665" s="167"/>
      <c r="BD665" s="167"/>
      <c r="BE665" s="167"/>
      <c r="BF665" s="167"/>
      <c r="BG665" s="167"/>
      <c r="BH665" s="167"/>
      <c r="BI665" s="167"/>
    </row>
    <row r="666" ht="14.25" customHeight="1">
      <c r="M666" s="178"/>
      <c r="N666" s="178"/>
      <c r="O666" s="178"/>
      <c r="X666" s="292"/>
      <c r="Y666" s="293"/>
      <c r="Z666" s="293"/>
      <c r="AA666" s="293"/>
      <c r="AB666" s="293"/>
      <c r="AC666" s="293"/>
      <c r="AD666" s="293"/>
      <c r="AE666" s="293"/>
      <c r="AF666" s="293"/>
      <c r="AG666" s="293"/>
      <c r="AH666" s="293"/>
      <c r="AI666" s="293"/>
      <c r="AJ666" s="293"/>
      <c r="AK666" s="293"/>
      <c r="AL666" s="293"/>
      <c r="AM666" s="293"/>
      <c r="AN666" s="293"/>
      <c r="AO666" s="730"/>
      <c r="AP666" s="293"/>
      <c r="AQ666" s="293"/>
      <c r="AR666" s="293"/>
      <c r="AS666" s="293"/>
      <c r="AT666" s="293"/>
      <c r="AU666" s="167"/>
      <c r="AV666" s="167"/>
      <c r="AW666" s="167"/>
      <c r="AX666" s="167"/>
      <c r="AY666" s="167"/>
      <c r="AZ666" s="167"/>
      <c r="BA666" s="167"/>
      <c r="BB666" s="167"/>
      <c r="BC666" s="167"/>
      <c r="BD666" s="167"/>
      <c r="BE666" s="167"/>
      <c r="BF666" s="167"/>
      <c r="BG666" s="167"/>
      <c r="BH666" s="167"/>
      <c r="BI666" s="167"/>
    </row>
    <row r="667" ht="14.25" customHeight="1">
      <c r="M667" s="178"/>
      <c r="N667" s="178"/>
      <c r="O667" s="178"/>
      <c r="X667" s="292"/>
      <c r="Y667" s="293"/>
      <c r="Z667" s="293"/>
      <c r="AA667" s="293"/>
      <c r="AB667" s="293"/>
      <c r="AC667" s="293"/>
      <c r="AD667" s="293"/>
      <c r="AE667" s="293"/>
      <c r="AF667" s="293"/>
      <c r="AG667" s="293"/>
      <c r="AH667" s="293"/>
      <c r="AI667" s="293"/>
      <c r="AJ667" s="293"/>
      <c r="AK667" s="293"/>
      <c r="AL667" s="293"/>
      <c r="AM667" s="293"/>
      <c r="AN667" s="293"/>
      <c r="AO667" s="730"/>
      <c r="AP667" s="293"/>
      <c r="AQ667" s="293"/>
      <c r="AR667" s="293"/>
      <c r="AS667" s="293"/>
      <c r="AT667" s="293"/>
      <c r="AU667" s="167"/>
      <c r="AV667" s="167"/>
      <c r="AW667" s="167"/>
      <c r="AX667" s="167"/>
      <c r="AY667" s="167"/>
      <c r="AZ667" s="167"/>
      <c r="BA667" s="167"/>
      <c r="BB667" s="167"/>
      <c r="BC667" s="167"/>
      <c r="BD667" s="167"/>
      <c r="BE667" s="167"/>
      <c r="BF667" s="167"/>
      <c r="BG667" s="167"/>
      <c r="BH667" s="167"/>
      <c r="BI667" s="167"/>
    </row>
    <row r="668" ht="14.25" customHeight="1">
      <c r="M668" s="178"/>
      <c r="N668" s="178"/>
      <c r="O668" s="178"/>
      <c r="X668" s="292"/>
      <c r="Y668" s="293"/>
      <c r="Z668" s="293"/>
      <c r="AA668" s="293"/>
      <c r="AB668" s="293"/>
      <c r="AC668" s="293"/>
      <c r="AD668" s="293"/>
      <c r="AE668" s="293"/>
      <c r="AF668" s="293"/>
      <c r="AG668" s="293"/>
      <c r="AH668" s="293"/>
      <c r="AI668" s="293"/>
      <c r="AJ668" s="293"/>
      <c r="AK668" s="293"/>
      <c r="AL668" s="293"/>
      <c r="AM668" s="293"/>
      <c r="AN668" s="293"/>
      <c r="AO668" s="730"/>
      <c r="AP668" s="293"/>
      <c r="AQ668" s="293"/>
      <c r="AR668" s="293"/>
      <c r="AS668" s="293"/>
      <c r="AT668" s="293"/>
      <c r="AU668" s="167"/>
      <c r="AV668" s="167"/>
      <c r="AW668" s="167"/>
      <c r="AX668" s="167"/>
      <c r="AY668" s="167"/>
      <c r="AZ668" s="167"/>
      <c r="BA668" s="167"/>
      <c r="BB668" s="167"/>
      <c r="BC668" s="167"/>
      <c r="BD668" s="167"/>
      <c r="BE668" s="167"/>
      <c r="BF668" s="167"/>
      <c r="BG668" s="167"/>
      <c r="BH668" s="167"/>
      <c r="BI668" s="167"/>
    </row>
    <row r="669" ht="14.25" customHeight="1">
      <c r="M669" s="178"/>
      <c r="N669" s="178"/>
      <c r="O669" s="178"/>
      <c r="X669" s="292"/>
      <c r="Y669" s="293"/>
      <c r="Z669" s="293"/>
      <c r="AA669" s="293"/>
      <c r="AB669" s="293"/>
      <c r="AC669" s="293"/>
      <c r="AD669" s="293"/>
      <c r="AE669" s="293"/>
      <c r="AF669" s="293"/>
      <c r="AG669" s="293"/>
      <c r="AH669" s="293"/>
      <c r="AI669" s="293"/>
      <c r="AJ669" s="293"/>
      <c r="AK669" s="293"/>
      <c r="AL669" s="293"/>
      <c r="AM669" s="293"/>
      <c r="AN669" s="293"/>
      <c r="AO669" s="730"/>
      <c r="AP669" s="293"/>
      <c r="AQ669" s="293"/>
      <c r="AR669" s="293"/>
      <c r="AS669" s="293"/>
      <c r="AT669" s="293"/>
      <c r="AU669" s="167"/>
      <c r="AV669" s="167"/>
      <c r="AW669" s="167"/>
      <c r="AX669" s="167"/>
      <c r="AY669" s="167"/>
      <c r="AZ669" s="167"/>
      <c r="BA669" s="167"/>
      <c r="BB669" s="167"/>
      <c r="BC669" s="167"/>
      <c r="BD669" s="167"/>
      <c r="BE669" s="167"/>
      <c r="BF669" s="167"/>
      <c r="BG669" s="167"/>
      <c r="BH669" s="167"/>
      <c r="BI669" s="167"/>
    </row>
    <row r="670" ht="14.25" customHeight="1">
      <c r="M670" s="178"/>
      <c r="N670" s="178"/>
      <c r="O670" s="178"/>
      <c r="X670" s="292"/>
      <c r="Y670" s="293"/>
      <c r="Z670" s="293"/>
      <c r="AA670" s="293"/>
      <c r="AB670" s="293"/>
      <c r="AC670" s="293"/>
      <c r="AD670" s="293"/>
      <c r="AE670" s="293"/>
      <c r="AF670" s="293"/>
      <c r="AG670" s="293"/>
      <c r="AH670" s="293"/>
      <c r="AI670" s="293"/>
      <c r="AJ670" s="293"/>
      <c r="AK670" s="293"/>
      <c r="AL670" s="293"/>
      <c r="AM670" s="293"/>
      <c r="AN670" s="293"/>
      <c r="AO670" s="730"/>
      <c r="AP670" s="293"/>
      <c r="AQ670" s="293"/>
      <c r="AR670" s="293"/>
      <c r="AS670" s="293"/>
      <c r="AT670" s="293"/>
      <c r="AU670" s="167"/>
      <c r="AV670" s="167"/>
      <c r="AW670" s="167"/>
      <c r="AX670" s="167"/>
      <c r="AY670" s="167"/>
      <c r="AZ670" s="167"/>
      <c r="BA670" s="167"/>
      <c r="BB670" s="167"/>
      <c r="BC670" s="167"/>
      <c r="BD670" s="167"/>
      <c r="BE670" s="167"/>
      <c r="BF670" s="167"/>
      <c r="BG670" s="167"/>
      <c r="BH670" s="167"/>
      <c r="BI670" s="167"/>
    </row>
    <row r="671" ht="14.25" customHeight="1">
      <c r="M671" s="178"/>
      <c r="N671" s="178"/>
      <c r="O671" s="178"/>
      <c r="X671" s="292"/>
      <c r="Y671" s="293"/>
      <c r="Z671" s="293"/>
      <c r="AA671" s="293"/>
      <c r="AB671" s="293"/>
      <c r="AC671" s="293"/>
      <c r="AD671" s="293"/>
      <c r="AE671" s="293"/>
      <c r="AF671" s="293"/>
      <c r="AG671" s="293"/>
      <c r="AH671" s="293"/>
      <c r="AI671" s="293"/>
      <c r="AJ671" s="293"/>
      <c r="AK671" s="293"/>
      <c r="AL671" s="293"/>
      <c r="AM671" s="293"/>
      <c r="AN671" s="293"/>
      <c r="AO671" s="730"/>
      <c r="AP671" s="293"/>
      <c r="AQ671" s="293"/>
      <c r="AR671" s="293"/>
      <c r="AS671" s="293"/>
      <c r="AT671" s="293"/>
      <c r="AU671" s="167"/>
      <c r="AV671" s="167"/>
      <c r="AW671" s="167"/>
      <c r="AX671" s="167"/>
      <c r="AY671" s="167"/>
      <c r="AZ671" s="167"/>
      <c r="BA671" s="167"/>
      <c r="BB671" s="167"/>
      <c r="BC671" s="167"/>
      <c r="BD671" s="167"/>
      <c r="BE671" s="167"/>
      <c r="BF671" s="167"/>
      <c r="BG671" s="167"/>
      <c r="BH671" s="167"/>
      <c r="BI671" s="167"/>
    </row>
    <row r="672" ht="14.25" customHeight="1">
      <c r="M672" s="178"/>
      <c r="N672" s="178"/>
      <c r="O672" s="178"/>
      <c r="X672" s="292"/>
      <c r="Y672" s="293"/>
      <c r="Z672" s="293"/>
      <c r="AA672" s="293"/>
      <c r="AB672" s="293"/>
      <c r="AC672" s="293"/>
      <c r="AD672" s="293"/>
      <c r="AE672" s="293"/>
      <c r="AF672" s="293"/>
      <c r="AG672" s="293"/>
      <c r="AH672" s="293"/>
      <c r="AI672" s="293"/>
      <c r="AJ672" s="293"/>
      <c r="AK672" s="293"/>
      <c r="AL672" s="293"/>
      <c r="AM672" s="293"/>
      <c r="AN672" s="293"/>
      <c r="AO672" s="730"/>
      <c r="AP672" s="293"/>
      <c r="AQ672" s="293"/>
      <c r="AR672" s="293"/>
      <c r="AS672" s="293"/>
      <c r="AT672" s="293"/>
      <c r="AU672" s="167"/>
      <c r="AV672" s="167"/>
      <c r="AW672" s="167"/>
      <c r="AX672" s="167"/>
      <c r="AY672" s="167"/>
      <c r="AZ672" s="167"/>
      <c r="BA672" s="167"/>
      <c r="BB672" s="167"/>
      <c r="BC672" s="167"/>
      <c r="BD672" s="167"/>
      <c r="BE672" s="167"/>
      <c r="BF672" s="167"/>
      <c r="BG672" s="167"/>
      <c r="BH672" s="167"/>
      <c r="BI672" s="167"/>
    </row>
    <row r="673" ht="14.25" customHeight="1">
      <c r="M673" s="178"/>
      <c r="N673" s="178"/>
      <c r="O673" s="178"/>
      <c r="X673" s="292"/>
      <c r="Y673" s="293"/>
      <c r="Z673" s="293"/>
      <c r="AA673" s="293"/>
      <c r="AB673" s="293"/>
      <c r="AC673" s="293"/>
      <c r="AD673" s="293"/>
      <c r="AE673" s="293"/>
      <c r="AF673" s="293"/>
      <c r="AG673" s="293"/>
      <c r="AH673" s="293"/>
      <c r="AI673" s="293"/>
      <c r="AJ673" s="293"/>
      <c r="AK673" s="293"/>
      <c r="AL673" s="293"/>
      <c r="AM673" s="293"/>
      <c r="AN673" s="293"/>
      <c r="AO673" s="730"/>
      <c r="AP673" s="293"/>
      <c r="AQ673" s="293"/>
      <c r="AR673" s="293"/>
      <c r="AS673" s="293"/>
      <c r="AT673" s="293"/>
      <c r="AU673" s="167"/>
      <c r="AV673" s="167"/>
      <c r="AW673" s="167"/>
      <c r="AX673" s="167"/>
      <c r="AY673" s="167"/>
      <c r="AZ673" s="167"/>
      <c r="BA673" s="167"/>
      <c r="BB673" s="167"/>
      <c r="BC673" s="167"/>
      <c r="BD673" s="167"/>
      <c r="BE673" s="167"/>
      <c r="BF673" s="167"/>
      <c r="BG673" s="167"/>
      <c r="BH673" s="167"/>
      <c r="BI673" s="167"/>
    </row>
    <row r="674" ht="14.25" customHeight="1">
      <c r="M674" s="178"/>
      <c r="N674" s="178"/>
      <c r="O674" s="178"/>
      <c r="X674" s="292"/>
      <c r="Y674" s="293"/>
      <c r="Z674" s="293"/>
      <c r="AA674" s="293"/>
      <c r="AB674" s="293"/>
      <c r="AC674" s="293"/>
      <c r="AD674" s="293"/>
      <c r="AE674" s="293"/>
      <c r="AF674" s="293"/>
      <c r="AG674" s="293"/>
      <c r="AH674" s="293"/>
      <c r="AI674" s="293"/>
      <c r="AJ674" s="293"/>
      <c r="AK674" s="293"/>
      <c r="AL674" s="293"/>
      <c r="AM674" s="293"/>
      <c r="AN674" s="293"/>
      <c r="AO674" s="730"/>
      <c r="AP674" s="293"/>
      <c r="AQ674" s="293"/>
      <c r="AR674" s="293"/>
      <c r="AS674" s="293"/>
      <c r="AT674" s="293"/>
      <c r="AU674" s="167"/>
      <c r="AV674" s="167"/>
      <c r="AW674" s="167"/>
      <c r="AX674" s="167"/>
      <c r="AY674" s="167"/>
      <c r="AZ674" s="167"/>
      <c r="BA674" s="167"/>
      <c r="BB674" s="167"/>
      <c r="BC674" s="167"/>
      <c r="BD674" s="167"/>
      <c r="BE674" s="167"/>
      <c r="BF674" s="167"/>
      <c r="BG674" s="167"/>
      <c r="BH674" s="167"/>
      <c r="BI674" s="167"/>
    </row>
    <row r="675" ht="14.25" customHeight="1">
      <c r="M675" s="178"/>
      <c r="N675" s="178"/>
      <c r="O675" s="178"/>
      <c r="X675" s="292"/>
      <c r="Y675" s="293"/>
      <c r="Z675" s="293"/>
      <c r="AA675" s="293"/>
      <c r="AB675" s="293"/>
      <c r="AC675" s="293"/>
      <c r="AD675" s="293"/>
      <c r="AE675" s="293"/>
      <c r="AF675" s="293"/>
      <c r="AG675" s="293"/>
      <c r="AH675" s="293"/>
      <c r="AI675" s="293"/>
      <c r="AJ675" s="293"/>
      <c r="AK675" s="293"/>
      <c r="AL675" s="293"/>
      <c r="AM675" s="293"/>
      <c r="AN675" s="293"/>
      <c r="AO675" s="730"/>
      <c r="AP675" s="293"/>
      <c r="AQ675" s="293"/>
      <c r="AR675" s="293"/>
      <c r="AS675" s="293"/>
      <c r="AT675" s="293"/>
      <c r="AU675" s="167"/>
      <c r="AV675" s="167"/>
      <c r="AW675" s="167"/>
      <c r="AX675" s="167"/>
      <c r="AY675" s="167"/>
      <c r="AZ675" s="167"/>
      <c r="BA675" s="167"/>
      <c r="BB675" s="167"/>
      <c r="BC675" s="167"/>
      <c r="BD675" s="167"/>
      <c r="BE675" s="167"/>
      <c r="BF675" s="167"/>
      <c r="BG675" s="167"/>
      <c r="BH675" s="167"/>
      <c r="BI675" s="167"/>
    </row>
    <row r="676" ht="14.25" customHeight="1">
      <c r="M676" s="178"/>
      <c r="N676" s="178"/>
      <c r="O676" s="178"/>
      <c r="X676" s="292"/>
      <c r="Y676" s="293"/>
      <c r="Z676" s="293"/>
      <c r="AA676" s="293"/>
      <c r="AB676" s="293"/>
      <c r="AC676" s="293"/>
      <c r="AD676" s="293"/>
      <c r="AE676" s="293"/>
      <c r="AF676" s="293"/>
      <c r="AG676" s="293"/>
      <c r="AH676" s="293"/>
      <c r="AI676" s="293"/>
      <c r="AJ676" s="293"/>
      <c r="AK676" s="293"/>
      <c r="AL676" s="293"/>
      <c r="AM676" s="293"/>
      <c r="AN676" s="293"/>
      <c r="AO676" s="730"/>
      <c r="AP676" s="293"/>
      <c r="AQ676" s="293"/>
      <c r="AR676" s="293"/>
      <c r="AS676" s="293"/>
      <c r="AT676" s="293"/>
      <c r="AU676" s="167"/>
      <c r="AV676" s="167"/>
      <c r="AW676" s="167"/>
      <c r="AX676" s="167"/>
      <c r="AY676" s="167"/>
      <c r="AZ676" s="167"/>
      <c r="BA676" s="167"/>
      <c r="BB676" s="167"/>
      <c r="BC676" s="167"/>
      <c r="BD676" s="167"/>
      <c r="BE676" s="167"/>
      <c r="BF676" s="167"/>
      <c r="BG676" s="167"/>
      <c r="BH676" s="167"/>
      <c r="BI676" s="167"/>
    </row>
    <row r="677" ht="14.25" customHeight="1">
      <c r="M677" s="178"/>
      <c r="N677" s="178"/>
      <c r="O677" s="178"/>
      <c r="X677" s="292"/>
      <c r="Y677" s="293"/>
      <c r="Z677" s="293"/>
      <c r="AA677" s="293"/>
      <c r="AB677" s="293"/>
      <c r="AC677" s="293"/>
      <c r="AD677" s="293"/>
      <c r="AE677" s="293"/>
      <c r="AF677" s="293"/>
      <c r="AG677" s="293"/>
      <c r="AH677" s="293"/>
      <c r="AI677" s="293"/>
      <c r="AJ677" s="293"/>
      <c r="AK677" s="293"/>
      <c r="AL677" s="293"/>
      <c r="AM677" s="293"/>
      <c r="AN677" s="293"/>
      <c r="AO677" s="730"/>
      <c r="AP677" s="293"/>
      <c r="AQ677" s="293"/>
      <c r="AR677" s="293"/>
      <c r="AS677" s="293"/>
      <c r="AT677" s="293"/>
      <c r="AU677" s="167"/>
      <c r="AV677" s="167"/>
      <c r="AW677" s="167"/>
      <c r="AX677" s="167"/>
      <c r="AY677" s="167"/>
      <c r="AZ677" s="167"/>
      <c r="BA677" s="167"/>
      <c r="BB677" s="167"/>
      <c r="BC677" s="167"/>
      <c r="BD677" s="167"/>
      <c r="BE677" s="167"/>
      <c r="BF677" s="167"/>
      <c r="BG677" s="167"/>
      <c r="BH677" s="167"/>
      <c r="BI677" s="167"/>
    </row>
    <row r="678" ht="14.25" customHeight="1">
      <c r="M678" s="178"/>
      <c r="N678" s="178"/>
      <c r="O678" s="178"/>
      <c r="X678" s="292"/>
      <c r="Y678" s="293"/>
      <c r="Z678" s="293"/>
      <c r="AA678" s="293"/>
      <c r="AB678" s="293"/>
      <c r="AC678" s="293"/>
      <c r="AD678" s="293"/>
      <c r="AE678" s="293"/>
      <c r="AF678" s="293"/>
      <c r="AG678" s="293"/>
      <c r="AH678" s="293"/>
      <c r="AI678" s="293"/>
      <c r="AJ678" s="293"/>
      <c r="AK678" s="293"/>
      <c r="AL678" s="293"/>
      <c r="AM678" s="293"/>
      <c r="AN678" s="293"/>
      <c r="AO678" s="730"/>
      <c r="AP678" s="293"/>
      <c r="AQ678" s="293"/>
      <c r="AR678" s="293"/>
      <c r="AS678" s="293"/>
      <c r="AT678" s="293"/>
      <c r="AU678" s="167"/>
      <c r="AV678" s="167"/>
      <c r="AW678" s="167"/>
      <c r="AX678" s="167"/>
      <c r="AY678" s="167"/>
      <c r="AZ678" s="167"/>
      <c r="BA678" s="167"/>
      <c r="BB678" s="167"/>
      <c r="BC678" s="167"/>
      <c r="BD678" s="167"/>
      <c r="BE678" s="167"/>
      <c r="BF678" s="167"/>
      <c r="BG678" s="167"/>
      <c r="BH678" s="167"/>
      <c r="BI678" s="167"/>
    </row>
    <row r="679" ht="14.25" customHeight="1">
      <c r="M679" s="178"/>
      <c r="N679" s="178"/>
      <c r="O679" s="178"/>
      <c r="X679" s="292"/>
      <c r="Y679" s="293"/>
      <c r="Z679" s="293"/>
      <c r="AA679" s="293"/>
      <c r="AB679" s="293"/>
      <c r="AC679" s="293"/>
      <c r="AD679" s="293"/>
      <c r="AE679" s="293"/>
      <c r="AF679" s="293"/>
      <c r="AG679" s="293"/>
      <c r="AH679" s="293"/>
      <c r="AI679" s="293"/>
      <c r="AJ679" s="293"/>
      <c r="AK679" s="293"/>
      <c r="AL679" s="293"/>
      <c r="AM679" s="293"/>
      <c r="AN679" s="293"/>
      <c r="AO679" s="730"/>
      <c r="AP679" s="293"/>
      <c r="AQ679" s="293"/>
      <c r="AR679" s="293"/>
      <c r="AS679" s="293"/>
      <c r="AT679" s="293"/>
      <c r="AU679" s="167"/>
      <c r="AV679" s="167"/>
      <c r="AW679" s="167"/>
      <c r="AX679" s="167"/>
      <c r="AY679" s="167"/>
      <c r="AZ679" s="167"/>
      <c r="BA679" s="167"/>
      <c r="BB679" s="167"/>
      <c r="BC679" s="167"/>
      <c r="BD679" s="167"/>
      <c r="BE679" s="167"/>
      <c r="BF679" s="167"/>
      <c r="BG679" s="167"/>
      <c r="BH679" s="167"/>
      <c r="BI679" s="167"/>
    </row>
    <row r="680" ht="14.25" customHeight="1">
      <c r="M680" s="178"/>
      <c r="N680" s="178"/>
      <c r="O680" s="178"/>
      <c r="X680" s="292"/>
      <c r="Y680" s="293"/>
      <c r="Z680" s="293"/>
      <c r="AA680" s="293"/>
      <c r="AB680" s="293"/>
      <c r="AC680" s="293"/>
      <c r="AD680" s="293"/>
      <c r="AE680" s="293"/>
      <c r="AF680" s="293"/>
      <c r="AG680" s="293"/>
      <c r="AH680" s="293"/>
      <c r="AI680" s="293"/>
      <c r="AJ680" s="293"/>
      <c r="AK680" s="293"/>
      <c r="AL680" s="293"/>
      <c r="AM680" s="293"/>
      <c r="AN680" s="293"/>
      <c r="AO680" s="730"/>
      <c r="AP680" s="293"/>
      <c r="AQ680" s="293"/>
      <c r="AR680" s="293"/>
      <c r="AS680" s="293"/>
      <c r="AT680" s="293"/>
      <c r="AU680" s="167"/>
      <c r="AV680" s="167"/>
      <c r="AW680" s="167"/>
      <c r="AX680" s="167"/>
      <c r="AY680" s="167"/>
      <c r="AZ680" s="167"/>
      <c r="BA680" s="167"/>
      <c r="BB680" s="167"/>
      <c r="BC680" s="167"/>
      <c r="BD680" s="167"/>
      <c r="BE680" s="167"/>
      <c r="BF680" s="167"/>
      <c r="BG680" s="167"/>
      <c r="BH680" s="167"/>
      <c r="BI680" s="167"/>
    </row>
    <row r="681" ht="14.25" customHeight="1">
      <c r="M681" s="178"/>
      <c r="N681" s="178"/>
      <c r="O681" s="178"/>
      <c r="X681" s="292"/>
      <c r="Y681" s="293"/>
      <c r="Z681" s="293"/>
      <c r="AA681" s="293"/>
      <c r="AB681" s="293"/>
      <c r="AC681" s="293"/>
      <c r="AD681" s="293"/>
      <c r="AE681" s="293"/>
      <c r="AF681" s="293"/>
      <c r="AG681" s="293"/>
      <c r="AH681" s="293"/>
      <c r="AI681" s="293"/>
      <c r="AJ681" s="293"/>
      <c r="AK681" s="293"/>
      <c r="AL681" s="293"/>
      <c r="AM681" s="293"/>
      <c r="AN681" s="293"/>
      <c r="AO681" s="730"/>
      <c r="AP681" s="293"/>
      <c r="AQ681" s="293"/>
      <c r="AR681" s="293"/>
      <c r="AS681" s="293"/>
      <c r="AT681" s="293"/>
      <c r="AU681" s="167"/>
      <c r="AV681" s="167"/>
      <c r="AW681" s="167"/>
      <c r="AX681" s="167"/>
      <c r="AY681" s="167"/>
      <c r="AZ681" s="167"/>
      <c r="BA681" s="167"/>
      <c r="BB681" s="167"/>
      <c r="BC681" s="167"/>
      <c r="BD681" s="167"/>
      <c r="BE681" s="167"/>
      <c r="BF681" s="167"/>
      <c r="BG681" s="167"/>
      <c r="BH681" s="167"/>
      <c r="BI681" s="167"/>
    </row>
    <row r="682" ht="14.25" customHeight="1">
      <c r="M682" s="178"/>
      <c r="N682" s="178"/>
      <c r="O682" s="178"/>
      <c r="X682" s="292"/>
      <c r="Y682" s="293"/>
      <c r="Z682" s="293"/>
      <c r="AA682" s="293"/>
      <c r="AB682" s="293"/>
      <c r="AC682" s="293"/>
      <c r="AD682" s="293"/>
      <c r="AE682" s="293"/>
      <c r="AF682" s="293"/>
      <c r="AG682" s="293"/>
      <c r="AH682" s="293"/>
      <c r="AI682" s="293"/>
      <c r="AJ682" s="293"/>
      <c r="AK682" s="293"/>
      <c r="AL682" s="293"/>
      <c r="AM682" s="293"/>
      <c r="AN682" s="293"/>
      <c r="AO682" s="730"/>
      <c r="AP682" s="293"/>
      <c r="AQ682" s="293"/>
      <c r="AR682" s="293"/>
      <c r="AS682" s="293"/>
      <c r="AT682" s="293"/>
      <c r="AU682" s="167"/>
      <c r="AV682" s="167"/>
      <c r="AW682" s="167"/>
      <c r="AX682" s="167"/>
      <c r="AY682" s="167"/>
      <c r="AZ682" s="167"/>
      <c r="BA682" s="167"/>
      <c r="BB682" s="167"/>
      <c r="BC682" s="167"/>
      <c r="BD682" s="167"/>
      <c r="BE682" s="167"/>
      <c r="BF682" s="167"/>
      <c r="BG682" s="167"/>
      <c r="BH682" s="167"/>
      <c r="BI682" s="167"/>
    </row>
    <row r="683" ht="14.25" customHeight="1">
      <c r="M683" s="178"/>
      <c r="N683" s="178"/>
      <c r="O683" s="178"/>
      <c r="X683" s="292"/>
      <c r="Y683" s="293"/>
      <c r="Z683" s="293"/>
      <c r="AA683" s="293"/>
      <c r="AB683" s="293"/>
      <c r="AC683" s="293"/>
      <c r="AD683" s="293"/>
      <c r="AE683" s="293"/>
      <c r="AF683" s="293"/>
      <c r="AG683" s="293"/>
      <c r="AH683" s="293"/>
      <c r="AI683" s="293"/>
      <c r="AJ683" s="293"/>
      <c r="AK683" s="293"/>
      <c r="AL683" s="293"/>
      <c r="AM683" s="293"/>
      <c r="AN683" s="293"/>
      <c r="AO683" s="730"/>
      <c r="AP683" s="293"/>
      <c r="AQ683" s="293"/>
      <c r="AR683" s="293"/>
      <c r="AS683" s="293"/>
      <c r="AT683" s="293"/>
      <c r="AU683" s="167"/>
      <c r="AV683" s="167"/>
      <c r="AW683" s="167"/>
      <c r="AX683" s="167"/>
      <c r="AY683" s="167"/>
      <c r="AZ683" s="167"/>
      <c r="BA683" s="167"/>
      <c r="BB683" s="167"/>
      <c r="BC683" s="167"/>
      <c r="BD683" s="167"/>
      <c r="BE683" s="167"/>
      <c r="BF683" s="167"/>
      <c r="BG683" s="167"/>
      <c r="BH683" s="167"/>
      <c r="BI683" s="167"/>
    </row>
    <row r="684" ht="14.25" customHeight="1">
      <c r="M684" s="178"/>
      <c r="N684" s="178"/>
      <c r="O684" s="178"/>
      <c r="X684" s="292"/>
      <c r="Y684" s="293"/>
      <c r="Z684" s="293"/>
      <c r="AA684" s="293"/>
      <c r="AB684" s="293"/>
      <c r="AC684" s="293"/>
      <c r="AD684" s="293"/>
      <c r="AE684" s="293"/>
      <c r="AF684" s="293"/>
      <c r="AG684" s="293"/>
      <c r="AH684" s="293"/>
      <c r="AI684" s="293"/>
      <c r="AJ684" s="293"/>
      <c r="AK684" s="293"/>
      <c r="AL684" s="293"/>
      <c r="AM684" s="293"/>
      <c r="AN684" s="293"/>
      <c r="AO684" s="730"/>
      <c r="AP684" s="293"/>
      <c r="AQ684" s="293"/>
      <c r="AR684" s="293"/>
      <c r="AS684" s="293"/>
      <c r="AT684" s="293"/>
      <c r="AU684" s="167"/>
      <c r="AV684" s="167"/>
      <c r="AW684" s="167"/>
      <c r="AX684" s="167"/>
      <c r="AY684" s="167"/>
      <c r="AZ684" s="167"/>
      <c r="BA684" s="167"/>
      <c r="BB684" s="167"/>
      <c r="BC684" s="167"/>
      <c r="BD684" s="167"/>
      <c r="BE684" s="167"/>
      <c r="BF684" s="167"/>
      <c r="BG684" s="167"/>
      <c r="BH684" s="167"/>
      <c r="BI684" s="167"/>
    </row>
    <row r="685" ht="14.25" customHeight="1">
      <c r="M685" s="178"/>
      <c r="N685" s="178"/>
      <c r="O685" s="178"/>
      <c r="X685" s="292"/>
      <c r="Y685" s="293"/>
      <c r="Z685" s="293"/>
      <c r="AA685" s="293"/>
      <c r="AB685" s="293"/>
      <c r="AC685" s="293"/>
      <c r="AD685" s="293"/>
      <c r="AE685" s="293"/>
      <c r="AF685" s="293"/>
      <c r="AG685" s="293"/>
      <c r="AH685" s="293"/>
      <c r="AI685" s="293"/>
      <c r="AJ685" s="293"/>
      <c r="AK685" s="293"/>
      <c r="AL685" s="293"/>
      <c r="AM685" s="293"/>
      <c r="AN685" s="293"/>
      <c r="AO685" s="730"/>
      <c r="AP685" s="293"/>
      <c r="AQ685" s="293"/>
      <c r="AR685" s="293"/>
      <c r="AS685" s="293"/>
      <c r="AT685" s="293"/>
      <c r="AU685" s="167"/>
      <c r="AV685" s="167"/>
      <c r="AW685" s="167"/>
      <c r="AX685" s="167"/>
      <c r="AY685" s="167"/>
      <c r="AZ685" s="167"/>
      <c r="BA685" s="167"/>
      <c r="BB685" s="167"/>
      <c r="BC685" s="167"/>
      <c r="BD685" s="167"/>
      <c r="BE685" s="167"/>
      <c r="BF685" s="167"/>
      <c r="BG685" s="167"/>
      <c r="BH685" s="167"/>
      <c r="BI685" s="167"/>
    </row>
    <row r="686" ht="14.25" customHeight="1">
      <c r="M686" s="178"/>
      <c r="N686" s="178"/>
      <c r="O686" s="178"/>
      <c r="X686" s="292"/>
      <c r="Y686" s="293"/>
      <c r="Z686" s="293"/>
      <c r="AA686" s="293"/>
      <c r="AB686" s="293"/>
      <c r="AC686" s="293"/>
      <c r="AD686" s="293"/>
      <c r="AE686" s="293"/>
      <c r="AF686" s="293"/>
      <c r="AG686" s="293"/>
      <c r="AH686" s="293"/>
      <c r="AI686" s="293"/>
      <c r="AJ686" s="293"/>
      <c r="AK686" s="293"/>
      <c r="AL686" s="293"/>
      <c r="AM686" s="293"/>
      <c r="AN686" s="293"/>
      <c r="AO686" s="730"/>
      <c r="AP686" s="293"/>
      <c r="AQ686" s="293"/>
      <c r="AR686" s="293"/>
      <c r="AS686" s="293"/>
      <c r="AT686" s="293"/>
      <c r="AU686" s="167"/>
      <c r="AV686" s="167"/>
      <c r="AW686" s="167"/>
      <c r="AX686" s="167"/>
      <c r="AY686" s="167"/>
      <c r="AZ686" s="167"/>
      <c r="BA686" s="167"/>
      <c r="BB686" s="167"/>
      <c r="BC686" s="167"/>
      <c r="BD686" s="167"/>
      <c r="BE686" s="167"/>
      <c r="BF686" s="167"/>
      <c r="BG686" s="167"/>
      <c r="BH686" s="167"/>
      <c r="BI686" s="167"/>
    </row>
    <row r="687" ht="14.25" customHeight="1">
      <c r="M687" s="178"/>
      <c r="N687" s="178"/>
      <c r="O687" s="178"/>
      <c r="X687" s="292"/>
      <c r="Y687" s="293"/>
      <c r="Z687" s="293"/>
      <c r="AA687" s="293"/>
      <c r="AB687" s="293"/>
      <c r="AC687" s="293"/>
      <c r="AD687" s="293"/>
      <c r="AE687" s="293"/>
      <c r="AF687" s="293"/>
      <c r="AG687" s="293"/>
      <c r="AH687" s="293"/>
      <c r="AI687" s="293"/>
      <c r="AJ687" s="293"/>
      <c r="AK687" s="293"/>
      <c r="AL687" s="293"/>
      <c r="AM687" s="293"/>
      <c r="AN687" s="293"/>
      <c r="AO687" s="730"/>
      <c r="AP687" s="293"/>
      <c r="AQ687" s="293"/>
      <c r="AR687" s="293"/>
      <c r="AS687" s="293"/>
      <c r="AT687" s="293"/>
      <c r="AU687" s="167"/>
      <c r="AV687" s="167"/>
      <c r="AW687" s="167"/>
      <c r="AX687" s="167"/>
      <c r="AY687" s="167"/>
      <c r="AZ687" s="167"/>
      <c r="BA687" s="167"/>
      <c r="BB687" s="167"/>
      <c r="BC687" s="167"/>
      <c r="BD687" s="167"/>
      <c r="BE687" s="167"/>
      <c r="BF687" s="167"/>
      <c r="BG687" s="167"/>
      <c r="BH687" s="167"/>
      <c r="BI687" s="167"/>
    </row>
    <row r="688" ht="14.25" customHeight="1">
      <c r="M688" s="178"/>
      <c r="N688" s="178"/>
      <c r="O688" s="178"/>
      <c r="X688" s="292"/>
      <c r="Y688" s="293"/>
      <c r="Z688" s="293"/>
      <c r="AA688" s="293"/>
      <c r="AB688" s="293"/>
      <c r="AC688" s="293"/>
      <c r="AD688" s="293"/>
      <c r="AE688" s="293"/>
      <c r="AF688" s="293"/>
      <c r="AG688" s="293"/>
      <c r="AH688" s="293"/>
      <c r="AI688" s="293"/>
      <c r="AJ688" s="293"/>
      <c r="AK688" s="293"/>
      <c r="AL688" s="293"/>
      <c r="AM688" s="293"/>
      <c r="AN688" s="293"/>
      <c r="AO688" s="730"/>
      <c r="AP688" s="293"/>
      <c r="AQ688" s="293"/>
      <c r="AR688" s="293"/>
      <c r="AS688" s="293"/>
      <c r="AT688" s="293"/>
      <c r="AU688" s="167"/>
      <c r="AV688" s="167"/>
      <c r="AW688" s="167"/>
      <c r="AX688" s="167"/>
      <c r="AY688" s="167"/>
      <c r="AZ688" s="167"/>
      <c r="BA688" s="167"/>
      <c r="BB688" s="167"/>
      <c r="BC688" s="167"/>
      <c r="BD688" s="167"/>
      <c r="BE688" s="167"/>
      <c r="BF688" s="167"/>
      <c r="BG688" s="167"/>
      <c r="BH688" s="167"/>
      <c r="BI688" s="167"/>
    </row>
    <row r="689" ht="14.25" customHeight="1">
      <c r="M689" s="178"/>
      <c r="N689" s="178"/>
      <c r="O689" s="178"/>
      <c r="X689" s="292"/>
      <c r="Y689" s="293"/>
      <c r="Z689" s="293"/>
      <c r="AA689" s="293"/>
      <c r="AB689" s="293"/>
      <c r="AC689" s="293"/>
      <c r="AD689" s="293"/>
      <c r="AE689" s="293"/>
      <c r="AF689" s="293"/>
      <c r="AG689" s="293"/>
      <c r="AH689" s="293"/>
      <c r="AI689" s="293"/>
      <c r="AJ689" s="293"/>
      <c r="AK689" s="293"/>
      <c r="AL689" s="293"/>
      <c r="AM689" s="293"/>
      <c r="AN689" s="293"/>
      <c r="AO689" s="730"/>
      <c r="AP689" s="293"/>
      <c r="AQ689" s="293"/>
      <c r="AR689" s="293"/>
      <c r="AS689" s="293"/>
      <c r="AT689" s="293"/>
      <c r="AU689" s="167"/>
      <c r="AV689" s="167"/>
      <c r="AW689" s="167"/>
      <c r="AX689" s="167"/>
      <c r="AY689" s="167"/>
      <c r="AZ689" s="167"/>
      <c r="BA689" s="167"/>
      <c r="BB689" s="167"/>
      <c r="BC689" s="167"/>
      <c r="BD689" s="167"/>
      <c r="BE689" s="167"/>
      <c r="BF689" s="167"/>
      <c r="BG689" s="167"/>
      <c r="BH689" s="167"/>
      <c r="BI689" s="167"/>
    </row>
    <row r="690" ht="14.25" customHeight="1">
      <c r="M690" s="178"/>
      <c r="N690" s="178"/>
      <c r="O690" s="178"/>
      <c r="X690" s="292"/>
      <c r="Y690" s="293"/>
      <c r="Z690" s="293"/>
      <c r="AA690" s="293"/>
      <c r="AB690" s="293"/>
      <c r="AC690" s="293"/>
      <c r="AD690" s="293"/>
      <c r="AE690" s="293"/>
      <c r="AF690" s="293"/>
      <c r="AG690" s="293"/>
      <c r="AH690" s="293"/>
      <c r="AI690" s="293"/>
      <c r="AJ690" s="293"/>
      <c r="AK690" s="293"/>
      <c r="AL690" s="293"/>
      <c r="AM690" s="293"/>
      <c r="AN690" s="293"/>
      <c r="AO690" s="730"/>
      <c r="AP690" s="293"/>
      <c r="AQ690" s="293"/>
      <c r="AR690" s="293"/>
      <c r="AS690" s="293"/>
      <c r="AT690" s="293"/>
      <c r="AU690" s="167"/>
      <c r="AV690" s="167"/>
      <c r="AW690" s="167"/>
      <c r="AX690" s="167"/>
      <c r="AY690" s="167"/>
      <c r="AZ690" s="167"/>
      <c r="BA690" s="167"/>
      <c r="BB690" s="167"/>
      <c r="BC690" s="167"/>
      <c r="BD690" s="167"/>
      <c r="BE690" s="167"/>
      <c r="BF690" s="167"/>
      <c r="BG690" s="167"/>
      <c r="BH690" s="167"/>
      <c r="BI690" s="167"/>
    </row>
    <row r="691" ht="14.25" customHeight="1">
      <c r="M691" s="178"/>
      <c r="N691" s="178"/>
      <c r="O691" s="178"/>
      <c r="X691" s="292"/>
      <c r="Y691" s="293"/>
      <c r="Z691" s="293"/>
      <c r="AA691" s="293"/>
      <c r="AB691" s="293"/>
      <c r="AC691" s="293"/>
      <c r="AD691" s="293"/>
      <c r="AE691" s="293"/>
      <c r="AF691" s="293"/>
      <c r="AG691" s="293"/>
      <c r="AH691" s="293"/>
      <c r="AI691" s="293"/>
      <c r="AJ691" s="293"/>
      <c r="AK691" s="293"/>
      <c r="AL691" s="293"/>
      <c r="AM691" s="293"/>
      <c r="AN691" s="293"/>
      <c r="AO691" s="730"/>
      <c r="AP691" s="293"/>
      <c r="AQ691" s="293"/>
      <c r="AR691" s="293"/>
      <c r="AS691" s="293"/>
      <c r="AT691" s="293"/>
      <c r="AU691" s="167"/>
      <c r="AV691" s="167"/>
      <c r="AW691" s="167"/>
      <c r="AX691" s="167"/>
      <c r="AY691" s="167"/>
      <c r="AZ691" s="167"/>
      <c r="BA691" s="167"/>
      <c r="BB691" s="167"/>
      <c r="BC691" s="167"/>
      <c r="BD691" s="167"/>
      <c r="BE691" s="167"/>
      <c r="BF691" s="167"/>
      <c r="BG691" s="167"/>
      <c r="BH691" s="167"/>
      <c r="BI691" s="167"/>
    </row>
    <row r="692" ht="14.25" customHeight="1">
      <c r="M692" s="178"/>
      <c r="N692" s="178"/>
      <c r="O692" s="178"/>
      <c r="X692" s="292"/>
      <c r="Y692" s="293"/>
      <c r="Z692" s="293"/>
      <c r="AA692" s="293"/>
      <c r="AB692" s="293"/>
      <c r="AC692" s="293"/>
      <c r="AD692" s="293"/>
      <c r="AE692" s="293"/>
      <c r="AF692" s="293"/>
      <c r="AG692" s="293"/>
      <c r="AH692" s="293"/>
      <c r="AI692" s="293"/>
      <c r="AJ692" s="293"/>
      <c r="AK692" s="293"/>
      <c r="AL692" s="293"/>
      <c r="AM692" s="293"/>
      <c r="AN692" s="293"/>
      <c r="AO692" s="730"/>
      <c r="AP692" s="293"/>
      <c r="AQ692" s="293"/>
      <c r="AR692" s="293"/>
      <c r="AS692" s="293"/>
      <c r="AT692" s="293"/>
      <c r="AU692" s="167"/>
      <c r="AV692" s="167"/>
      <c r="AW692" s="167"/>
      <c r="AX692" s="167"/>
      <c r="AY692" s="167"/>
      <c r="AZ692" s="167"/>
      <c r="BA692" s="167"/>
      <c r="BB692" s="167"/>
      <c r="BC692" s="167"/>
      <c r="BD692" s="167"/>
      <c r="BE692" s="167"/>
      <c r="BF692" s="167"/>
      <c r="BG692" s="167"/>
      <c r="BH692" s="167"/>
      <c r="BI692" s="167"/>
    </row>
    <row r="693" ht="14.25" customHeight="1">
      <c r="M693" s="178"/>
      <c r="N693" s="178"/>
      <c r="O693" s="178"/>
      <c r="X693" s="292"/>
      <c r="Y693" s="293"/>
      <c r="Z693" s="293"/>
      <c r="AA693" s="293"/>
      <c r="AB693" s="293"/>
      <c r="AC693" s="293"/>
      <c r="AD693" s="293"/>
      <c r="AE693" s="293"/>
      <c r="AF693" s="293"/>
      <c r="AG693" s="293"/>
      <c r="AH693" s="293"/>
      <c r="AI693" s="293"/>
      <c r="AJ693" s="293"/>
      <c r="AK693" s="293"/>
      <c r="AL693" s="293"/>
      <c r="AM693" s="293"/>
      <c r="AN693" s="293"/>
      <c r="AO693" s="730"/>
      <c r="AP693" s="293"/>
      <c r="AQ693" s="293"/>
      <c r="AR693" s="293"/>
      <c r="AS693" s="293"/>
      <c r="AT693" s="293"/>
      <c r="AU693" s="167"/>
      <c r="AV693" s="167"/>
      <c r="AW693" s="167"/>
      <c r="AX693" s="167"/>
      <c r="AY693" s="167"/>
      <c r="AZ693" s="167"/>
      <c r="BA693" s="167"/>
      <c r="BB693" s="167"/>
      <c r="BC693" s="167"/>
      <c r="BD693" s="167"/>
      <c r="BE693" s="167"/>
      <c r="BF693" s="167"/>
      <c r="BG693" s="167"/>
      <c r="BH693" s="167"/>
      <c r="BI693" s="167"/>
    </row>
    <row r="694" ht="14.25" customHeight="1">
      <c r="M694" s="178"/>
      <c r="N694" s="178"/>
      <c r="O694" s="178"/>
      <c r="X694" s="292"/>
      <c r="Y694" s="293"/>
      <c r="Z694" s="293"/>
      <c r="AA694" s="293"/>
      <c r="AB694" s="293"/>
      <c r="AC694" s="293"/>
      <c r="AD694" s="293"/>
      <c r="AE694" s="293"/>
      <c r="AF694" s="293"/>
      <c r="AG694" s="293"/>
      <c r="AH694" s="293"/>
      <c r="AI694" s="293"/>
      <c r="AJ694" s="293"/>
      <c r="AK694" s="293"/>
      <c r="AL694" s="293"/>
      <c r="AM694" s="293"/>
      <c r="AN694" s="293"/>
      <c r="AO694" s="730"/>
      <c r="AP694" s="293"/>
      <c r="AQ694" s="293"/>
      <c r="AR694" s="293"/>
      <c r="AS694" s="293"/>
      <c r="AT694" s="293"/>
      <c r="AU694" s="167"/>
      <c r="AV694" s="167"/>
      <c r="AW694" s="167"/>
      <c r="AX694" s="167"/>
      <c r="AY694" s="167"/>
      <c r="AZ694" s="167"/>
      <c r="BA694" s="167"/>
      <c r="BB694" s="167"/>
      <c r="BC694" s="167"/>
      <c r="BD694" s="167"/>
      <c r="BE694" s="167"/>
      <c r="BF694" s="167"/>
      <c r="BG694" s="167"/>
      <c r="BH694" s="167"/>
      <c r="BI694" s="167"/>
    </row>
    <row r="695" ht="14.25" customHeight="1">
      <c r="M695" s="178"/>
      <c r="N695" s="178"/>
      <c r="O695" s="178"/>
      <c r="X695" s="292"/>
      <c r="Y695" s="293"/>
      <c r="Z695" s="293"/>
      <c r="AA695" s="293"/>
      <c r="AB695" s="293"/>
      <c r="AC695" s="293"/>
      <c r="AD695" s="293"/>
      <c r="AE695" s="293"/>
      <c r="AF695" s="293"/>
      <c r="AG695" s="293"/>
      <c r="AH695" s="293"/>
      <c r="AI695" s="293"/>
      <c r="AJ695" s="293"/>
      <c r="AK695" s="293"/>
      <c r="AL695" s="293"/>
      <c r="AM695" s="293"/>
      <c r="AN695" s="293"/>
      <c r="AO695" s="730"/>
      <c r="AP695" s="293"/>
      <c r="AQ695" s="293"/>
      <c r="AR695" s="293"/>
      <c r="AS695" s="293"/>
      <c r="AT695" s="293"/>
      <c r="AU695" s="167"/>
      <c r="AV695" s="167"/>
      <c r="AW695" s="167"/>
      <c r="AX695" s="167"/>
      <c r="AY695" s="167"/>
      <c r="AZ695" s="167"/>
      <c r="BA695" s="167"/>
      <c r="BB695" s="167"/>
      <c r="BC695" s="167"/>
      <c r="BD695" s="167"/>
      <c r="BE695" s="167"/>
      <c r="BF695" s="167"/>
      <c r="BG695" s="167"/>
      <c r="BH695" s="167"/>
      <c r="BI695" s="167"/>
    </row>
    <row r="696" ht="14.25" customHeight="1">
      <c r="M696" s="178"/>
      <c r="N696" s="178"/>
      <c r="O696" s="178"/>
      <c r="X696" s="292"/>
      <c r="Y696" s="293"/>
      <c r="Z696" s="293"/>
      <c r="AA696" s="293"/>
      <c r="AB696" s="293"/>
      <c r="AC696" s="293"/>
      <c r="AD696" s="293"/>
      <c r="AE696" s="293"/>
      <c r="AF696" s="293"/>
      <c r="AG696" s="293"/>
      <c r="AH696" s="293"/>
      <c r="AI696" s="293"/>
      <c r="AJ696" s="293"/>
      <c r="AK696" s="293"/>
      <c r="AL696" s="293"/>
      <c r="AM696" s="293"/>
      <c r="AN696" s="293"/>
      <c r="AO696" s="730"/>
      <c r="AP696" s="293"/>
      <c r="AQ696" s="293"/>
      <c r="AR696" s="293"/>
      <c r="AS696" s="293"/>
      <c r="AT696" s="293"/>
      <c r="AU696" s="167"/>
      <c r="AV696" s="167"/>
      <c r="AW696" s="167"/>
      <c r="AX696" s="167"/>
      <c r="AY696" s="167"/>
      <c r="AZ696" s="167"/>
      <c r="BA696" s="167"/>
      <c r="BB696" s="167"/>
      <c r="BC696" s="167"/>
      <c r="BD696" s="167"/>
      <c r="BE696" s="167"/>
      <c r="BF696" s="167"/>
      <c r="BG696" s="167"/>
      <c r="BH696" s="167"/>
      <c r="BI696" s="167"/>
    </row>
    <row r="697" ht="14.25" customHeight="1">
      <c r="M697" s="178"/>
      <c r="N697" s="178"/>
      <c r="O697" s="178"/>
      <c r="X697" s="292"/>
      <c r="Y697" s="293"/>
      <c r="Z697" s="293"/>
      <c r="AA697" s="293"/>
      <c r="AB697" s="293"/>
      <c r="AC697" s="293"/>
      <c r="AD697" s="293"/>
      <c r="AE697" s="293"/>
      <c r="AF697" s="293"/>
      <c r="AG697" s="293"/>
      <c r="AH697" s="293"/>
      <c r="AI697" s="293"/>
      <c r="AJ697" s="293"/>
      <c r="AK697" s="293"/>
      <c r="AL697" s="293"/>
      <c r="AM697" s="293"/>
      <c r="AN697" s="293"/>
      <c r="AO697" s="730"/>
      <c r="AP697" s="293"/>
      <c r="AQ697" s="293"/>
      <c r="AR697" s="293"/>
      <c r="AS697" s="293"/>
      <c r="AT697" s="293"/>
      <c r="AU697" s="167"/>
      <c r="AV697" s="167"/>
      <c r="AW697" s="167"/>
      <c r="AX697" s="167"/>
      <c r="AY697" s="167"/>
      <c r="AZ697" s="167"/>
      <c r="BA697" s="167"/>
      <c r="BB697" s="167"/>
      <c r="BC697" s="167"/>
      <c r="BD697" s="167"/>
      <c r="BE697" s="167"/>
      <c r="BF697" s="167"/>
      <c r="BG697" s="167"/>
      <c r="BH697" s="167"/>
      <c r="BI697" s="167"/>
    </row>
    <row r="698" ht="14.25" customHeight="1">
      <c r="M698" s="178"/>
      <c r="N698" s="178"/>
      <c r="O698" s="178"/>
      <c r="X698" s="292"/>
      <c r="Y698" s="293"/>
      <c r="Z698" s="293"/>
      <c r="AA698" s="293"/>
      <c r="AB698" s="293"/>
      <c r="AC698" s="293"/>
      <c r="AD698" s="293"/>
      <c r="AE698" s="293"/>
      <c r="AF698" s="293"/>
      <c r="AG698" s="293"/>
      <c r="AH698" s="293"/>
      <c r="AI698" s="293"/>
      <c r="AJ698" s="293"/>
      <c r="AK698" s="293"/>
      <c r="AL698" s="293"/>
      <c r="AM698" s="293"/>
      <c r="AN698" s="293"/>
      <c r="AO698" s="730"/>
      <c r="AP698" s="293"/>
      <c r="AQ698" s="293"/>
      <c r="AR698" s="293"/>
      <c r="AS698" s="293"/>
      <c r="AT698" s="293"/>
      <c r="AU698" s="167"/>
      <c r="AV698" s="167"/>
      <c r="AW698" s="167"/>
      <c r="AX698" s="167"/>
      <c r="AY698" s="167"/>
      <c r="AZ698" s="167"/>
      <c r="BA698" s="167"/>
      <c r="BB698" s="167"/>
      <c r="BC698" s="167"/>
      <c r="BD698" s="167"/>
      <c r="BE698" s="167"/>
      <c r="BF698" s="167"/>
      <c r="BG698" s="167"/>
      <c r="BH698" s="167"/>
      <c r="BI698" s="167"/>
    </row>
    <row r="699" ht="14.25" customHeight="1">
      <c r="M699" s="178"/>
      <c r="N699" s="178"/>
      <c r="O699" s="178"/>
      <c r="X699" s="292"/>
      <c r="Y699" s="293"/>
      <c r="Z699" s="293"/>
      <c r="AA699" s="293"/>
      <c r="AB699" s="293"/>
      <c r="AC699" s="293"/>
      <c r="AD699" s="293"/>
      <c r="AE699" s="293"/>
      <c r="AF699" s="293"/>
      <c r="AG699" s="293"/>
      <c r="AH699" s="293"/>
      <c r="AI699" s="293"/>
      <c r="AJ699" s="293"/>
      <c r="AK699" s="293"/>
      <c r="AL699" s="293"/>
      <c r="AM699" s="293"/>
      <c r="AN699" s="293"/>
      <c r="AO699" s="730"/>
      <c r="AP699" s="293"/>
      <c r="AQ699" s="293"/>
      <c r="AR699" s="293"/>
      <c r="AS699" s="293"/>
      <c r="AT699" s="293"/>
      <c r="AU699" s="167"/>
      <c r="AV699" s="167"/>
      <c r="AW699" s="167"/>
      <c r="AX699" s="167"/>
      <c r="AY699" s="167"/>
      <c r="AZ699" s="167"/>
      <c r="BA699" s="167"/>
      <c r="BB699" s="167"/>
      <c r="BC699" s="167"/>
      <c r="BD699" s="167"/>
      <c r="BE699" s="167"/>
      <c r="BF699" s="167"/>
      <c r="BG699" s="167"/>
      <c r="BH699" s="167"/>
      <c r="BI699" s="167"/>
    </row>
    <row r="700" ht="14.25" customHeight="1">
      <c r="M700" s="178"/>
      <c r="N700" s="178"/>
      <c r="O700" s="178"/>
      <c r="X700" s="292"/>
      <c r="Y700" s="293"/>
      <c r="Z700" s="293"/>
      <c r="AA700" s="293"/>
      <c r="AB700" s="293"/>
      <c r="AC700" s="293"/>
      <c r="AD700" s="293"/>
      <c r="AE700" s="293"/>
      <c r="AF700" s="293"/>
      <c r="AG700" s="293"/>
      <c r="AH700" s="293"/>
      <c r="AI700" s="293"/>
      <c r="AJ700" s="293"/>
      <c r="AK700" s="293"/>
      <c r="AL700" s="293"/>
      <c r="AM700" s="293"/>
      <c r="AN700" s="293"/>
      <c r="AO700" s="730"/>
      <c r="AP700" s="293"/>
      <c r="AQ700" s="293"/>
      <c r="AR700" s="293"/>
      <c r="AS700" s="293"/>
      <c r="AT700" s="293"/>
      <c r="AU700" s="167"/>
      <c r="AV700" s="167"/>
      <c r="AW700" s="167"/>
      <c r="AX700" s="167"/>
      <c r="AY700" s="167"/>
      <c r="AZ700" s="167"/>
      <c r="BA700" s="167"/>
      <c r="BB700" s="167"/>
      <c r="BC700" s="167"/>
      <c r="BD700" s="167"/>
      <c r="BE700" s="167"/>
      <c r="BF700" s="167"/>
      <c r="BG700" s="167"/>
      <c r="BH700" s="167"/>
      <c r="BI700" s="167"/>
    </row>
    <row r="701" ht="14.25" customHeight="1">
      <c r="M701" s="178"/>
      <c r="N701" s="178"/>
      <c r="O701" s="178"/>
      <c r="X701" s="292"/>
      <c r="Y701" s="293"/>
      <c r="Z701" s="293"/>
      <c r="AA701" s="293"/>
      <c r="AB701" s="293"/>
      <c r="AC701" s="293"/>
      <c r="AD701" s="293"/>
      <c r="AE701" s="293"/>
      <c r="AF701" s="293"/>
      <c r="AG701" s="293"/>
      <c r="AH701" s="293"/>
      <c r="AI701" s="293"/>
      <c r="AJ701" s="293"/>
      <c r="AK701" s="293"/>
      <c r="AL701" s="293"/>
      <c r="AM701" s="293"/>
      <c r="AN701" s="293"/>
      <c r="AO701" s="730"/>
      <c r="AP701" s="293"/>
      <c r="AQ701" s="293"/>
      <c r="AR701" s="293"/>
      <c r="AS701" s="293"/>
      <c r="AT701" s="293"/>
      <c r="AU701" s="167"/>
      <c r="AV701" s="167"/>
      <c r="AW701" s="167"/>
      <c r="AX701" s="167"/>
      <c r="AY701" s="167"/>
      <c r="AZ701" s="167"/>
      <c r="BA701" s="167"/>
      <c r="BB701" s="167"/>
      <c r="BC701" s="167"/>
      <c r="BD701" s="167"/>
      <c r="BE701" s="167"/>
      <c r="BF701" s="167"/>
      <c r="BG701" s="167"/>
      <c r="BH701" s="167"/>
      <c r="BI701" s="167"/>
    </row>
    <row r="702" ht="14.25" customHeight="1">
      <c r="M702" s="178"/>
      <c r="N702" s="178"/>
      <c r="O702" s="178"/>
      <c r="X702" s="292"/>
      <c r="Y702" s="293"/>
      <c r="Z702" s="293"/>
      <c r="AA702" s="293"/>
      <c r="AB702" s="293"/>
      <c r="AC702" s="293"/>
      <c r="AD702" s="293"/>
      <c r="AE702" s="293"/>
      <c r="AF702" s="293"/>
      <c r="AG702" s="293"/>
      <c r="AH702" s="293"/>
      <c r="AI702" s="293"/>
      <c r="AJ702" s="293"/>
      <c r="AK702" s="293"/>
      <c r="AL702" s="293"/>
      <c r="AM702" s="293"/>
      <c r="AN702" s="293"/>
      <c r="AO702" s="730"/>
      <c r="AP702" s="293"/>
      <c r="AQ702" s="293"/>
      <c r="AR702" s="293"/>
      <c r="AS702" s="293"/>
      <c r="AT702" s="293"/>
      <c r="AU702" s="167"/>
      <c r="AV702" s="167"/>
      <c r="AW702" s="167"/>
      <c r="AX702" s="167"/>
      <c r="AY702" s="167"/>
      <c r="AZ702" s="167"/>
      <c r="BA702" s="167"/>
      <c r="BB702" s="167"/>
      <c r="BC702" s="167"/>
      <c r="BD702" s="167"/>
      <c r="BE702" s="167"/>
      <c r="BF702" s="167"/>
      <c r="BG702" s="167"/>
      <c r="BH702" s="167"/>
      <c r="BI702" s="167"/>
    </row>
    <row r="703" ht="14.25" customHeight="1">
      <c r="M703" s="178"/>
      <c r="N703" s="178"/>
      <c r="O703" s="178"/>
      <c r="X703" s="292"/>
      <c r="Y703" s="293"/>
      <c r="Z703" s="293"/>
      <c r="AA703" s="293"/>
      <c r="AB703" s="293"/>
      <c r="AC703" s="293"/>
      <c r="AD703" s="293"/>
      <c r="AE703" s="293"/>
      <c r="AF703" s="293"/>
      <c r="AG703" s="293"/>
      <c r="AH703" s="293"/>
      <c r="AI703" s="293"/>
      <c r="AJ703" s="293"/>
      <c r="AK703" s="293"/>
      <c r="AL703" s="293"/>
      <c r="AM703" s="293"/>
      <c r="AN703" s="293"/>
      <c r="AO703" s="730"/>
      <c r="AP703" s="293"/>
      <c r="AQ703" s="293"/>
      <c r="AR703" s="293"/>
      <c r="AS703" s="293"/>
      <c r="AT703" s="293"/>
      <c r="AU703" s="167"/>
      <c r="AV703" s="167"/>
      <c r="AW703" s="167"/>
      <c r="AX703" s="167"/>
      <c r="AY703" s="167"/>
      <c r="AZ703" s="167"/>
      <c r="BA703" s="167"/>
      <c r="BB703" s="167"/>
      <c r="BC703" s="167"/>
      <c r="BD703" s="167"/>
      <c r="BE703" s="167"/>
      <c r="BF703" s="167"/>
      <c r="BG703" s="167"/>
      <c r="BH703" s="167"/>
      <c r="BI703" s="167"/>
    </row>
    <row r="704" ht="14.25" customHeight="1">
      <c r="M704" s="178"/>
      <c r="N704" s="178"/>
      <c r="O704" s="178"/>
      <c r="X704" s="292"/>
      <c r="Y704" s="293"/>
      <c r="Z704" s="293"/>
      <c r="AA704" s="293"/>
      <c r="AB704" s="293"/>
      <c r="AC704" s="293"/>
      <c r="AD704" s="293"/>
      <c r="AE704" s="293"/>
      <c r="AF704" s="293"/>
      <c r="AG704" s="293"/>
      <c r="AH704" s="293"/>
      <c r="AI704" s="293"/>
      <c r="AJ704" s="293"/>
      <c r="AK704" s="293"/>
      <c r="AL704" s="293"/>
      <c r="AM704" s="293"/>
      <c r="AN704" s="293"/>
      <c r="AO704" s="730"/>
      <c r="AP704" s="293"/>
      <c r="AQ704" s="293"/>
      <c r="AR704" s="293"/>
      <c r="AS704" s="293"/>
      <c r="AT704" s="293"/>
      <c r="AU704" s="167"/>
      <c r="AV704" s="167"/>
      <c r="AW704" s="167"/>
      <c r="AX704" s="167"/>
      <c r="AY704" s="167"/>
      <c r="AZ704" s="167"/>
      <c r="BA704" s="167"/>
      <c r="BB704" s="167"/>
      <c r="BC704" s="167"/>
      <c r="BD704" s="167"/>
      <c r="BE704" s="167"/>
      <c r="BF704" s="167"/>
      <c r="BG704" s="167"/>
      <c r="BH704" s="167"/>
      <c r="BI704" s="167"/>
    </row>
    <row r="705" ht="14.25" customHeight="1">
      <c r="M705" s="178"/>
      <c r="N705" s="178"/>
      <c r="O705" s="178"/>
      <c r="X705" s="292"/>
      <c r="Y705" s="293"/>
      <c r="Z705" s="293"/>
      <c r="AA705" s="293"/>
      <c r="AB705" s="293"/>
      <c r="AC705" s="293"/>
      <c r="AD705" s="293"/>
      <c r="AE705" s="293"/>
      <c r="AF705" s="293"/>
      <c r="AG705" s="293"/>
      <c r="AH705" s="293"/>
      <c r="AI705" s="293"/>
      <c r="AJ705" s="293"/>
      <c r="AK705" s="293"/>
      <c r="AL705" s="293"/>
      <c r="AM705" s="293"/>
      <c r="AN705" s="293"/>
      <c r="AO705" s="730"/>
      <c r="AP705" s="293"/>
      <c r="AQ705" s="293"/>
      <c r="AR705" s="293"/>
      <c r="AS705" s="293"/>
      <c r="AT705" s="293"/>
      <c r="AU705" s="167"/>
      <c r="AV705" s="167"/>
      <c r="AW705" s="167"/>
      <c r="AX705" s="167"/>
      <c r="AY705" s="167"/>
      <c r="AZ705" s="167"/>
      <c r="BA705" s="167"/>
      <c r="BB705" s="167"/>
      <c r="BC705" s="167"/>
      <c r="BD705" s="167"/>
      <c r="BE705" s="167"/>
      <c r="BF705" s="167"/>
      <c r="BG705" s="167"/>
      <c r="BH705" s="167"/>
      <c r="BI705" s="167"/>
    </row>
    <row r="706" ht="14.25" customHeight="1">
      <c r="M706" s="178"/>
      <c r="N706" s="178"/>
      <c r="O706" s="178"/>
      <c r="X706" s="292"/>
      <c r="Y706" s="293"/>
      <c r="Z706" s="293"/>
      <c r="AA706" s="293"/>
      <c r="AB706" s="293"/>
      <c r="AC706" s="293"/>
      <c r="AD706" s="293"/>
      <c r="AE706" s="293"/>
      <c r="AF706" s="293"/>
      <c r="AG706" s="293"/>
      <c r="AH706" s="293"/>
      <c r="AI706" s="293"/>
      <c r="AJ706" s="293"/>
      <c r="AK706" s="293"/>
      <c r="AL706" s="293"/>
      <c r="AM706" s="293"/>
      <c r="AN706" s="293"/>
      <c r="AO706" s="730"/>
      <c r="AP706" s="293"/>
      <c r="AQ706" s="293"/>
      <c r="AR706" s="293"/>
      <c r="AS706" s="293"/>
      <c r="AT706" s="293"/>
      <c r="AU706" s="167"/>
      <c r="AV706" s="167"/>
      <c r="AW706" s="167"/>
      <c r="AX706" s="167"/>
      <c r="AY706" s="167"/>
      <c r="AZ706" s="167"/>
      <c r="BA706" s="167"/>
      <c r="BB706" s="167"/>
      <c r="BC706" s="167"/>
      <c r="BD706" s="167"/>
      <c r="BE706" s="167"/>
      <c r="BF706" s="167"/>
      <c r="BG706" s="167"/>
      <c r="BH706" s="167"/>
      <c r="BI706" s="167"/>
    </row>
    <row r="707" ht="14.25" customHeight="1">
      <c r="M707" s="178"/>
      <c r="N707" s="178"/>
      <c r="O707" s="178"/>
      <c r="X707" s="292"/>
      <c r="Y707" s="293"/>
      <c r="Z707" s="293"/>
      <c r="AA707" s="293"/>
      <c r="AB707" s="293"/>
      <c r="AC707" s="293"/>
      <c r="AD707" s="293"/>
      <c r="AE707" s="293"/>
      <c r="AF707" s="293"/>
      <c r="AG707" s="293"/>
      <c r="AH707" s="293"/>
      <c r="AI707" s="293"/>
      <c r="AJ707" s="293"/>
      <c r="AK707" s="293"/>
      <c r="AL707" s="293"/>
      <c r="AM707" s="293"/>
      <c r="AN707" s="293"/>
      <c r="AO707" s="730"/>
      <c r="AP707" s="293"/>
      <c r="AQ707" s="293"/>
      <c r="AR707" s="293"/>
      <c r="AS707" s="293"/>
      <c r="AT707" s="293"/>
      <c r="AU707" s="167"/>
      <c r="AV707" s="167"/>
      <c r="AW707" s="167"/>
      <c r="AX707" s="167"/>
      <c r="AY707" s="167"/>
      <c r="AZ707" s="167"/>
      <c r="BA707" s="167"/>
      <c r="BB707" s="167"/>
      <c r="BC707" s="167"/>
      <c r="BD707" s="167"/>
      <c r="BE707" s="167"/>
      <c r="BF707" s="167"/>
      <c r="BG707" s="167"/>
      <c r="BH707" s="167"/>
      <c r="BI707" s="167"/>
    </row>
    <row r="708" ht="14.25" customHeight="1">
      <c r="M708" s="178"/>
      <c r="N708" s="178"/>
      <c r="O708" s="178"/>
      <c r="X708" s="292"/>
      <c r="Y708" s="293"/>
      <c r="Z708" s="293"/>
      <c r="AA708" s="293"/>
      <c r="AB708" s="293"/>
      <c r="AC708" s="293"/>
      <c r="AD708" s="293"/>
      <c r="AE708" s="293"/>
      <c r="AF708" s="293"/>
      <c r="AG708" s="293"/>
      <c r="AH708" s="293"/>
      <c r="AI708" s="293"/>
      <c r="AJ708" s="293"/>
      <c r="AK708" s="293"/>
      <c r="AL708" s="293"/>
      <c r="AM708" s="293"/>
      <c r="AN708" s="293"/>
      <c r="AO708" s="730"/>
      <c r="AP708" s="293"/>
      <c r="AQ708" s="293"/>
      <c r="AR708" s="293"/>
      <c r="AS708" s="293"/>
      <c r="AT708" s="293"/>
      <c r="AU708" s="167"/>
      <c r="AV708" s="167"/>
      <c r="AW708" s="167"/>
      <c r="AX708" s="167"/>
      <c r="AY708" s="167"/>
      <c r="AZ708" s="167"/>
      <c r="BA708" s="167"/>
      <c r="BB708" s="167"/>
      <c r="BC708" s="167"/>
      <c r="BD708" s="167"/>
      <c r="BE708" s="167"/>
      <c r="BF708" s="167"/>
      <c r="BG708" s="167"/>
      <c r="BH708" s="167"/>
      <c r="BI708" s="167"/>
    </row>
    <row r="709" ht="14.25" customHeight="1">
      <c r="M709" s="178"/>
      <c r="N709" s="178"/>
      <c r="O709" s="178"/>
      <c r="X709" s="292"/>
      <c r="Y709" s="293"/>
      <c r="Z709" s="293"/>
      <c r="AA709" s="293"/>
      <c r="AB709" s="293"/>
      <c r="AC709" s="293"/>
      <c r="AD709" s="293"/>
      <c r="AE709" s="293"/>
      <c r="AF709" s="293"/>
      <c r="AG709" s="293"/>
      <c r="AH709" s="293"/>
      <c r="AI709" s="293"/>
      <c r="AJ709" s="293"/>
      <c r="AK709" s="293"/>
      <c r="AL709" s="293"/>
      <c r="AM709" s="293"/>
      <c r="AN709" s="293"/>
      <c r="AO709" s="730"/>
      <c r="AP709" s="293"/>
      <c r="AQ709" s="293"/>
      <c r="AR709" s="293"/>
      <c r="AS709" s="293"/>
      <c r="AT709" s="293"/>
      <c r="AU709" s="167"/>
      <c r="AV709" s="167"/>
      <c r="AW709" s="167"/>
      <c r="AX709" s="167"/>
      <c r="AY709" s="167"/>
      <c r="AZ709" s="167"/>
      <c r="BA709" s="167"/>
      <c r="BB709" s="167"/>
      <c r="BC709" s="167"/>
      <c r="BD709" s="167"/>
      <c r="BE709" s="167"/>
      <c r="BF709" s="167"/>
      <c r="BG709" s="167"/>
      <c r="BH709" s="167"/>
      <c r="BI709" s="167"/>
    </row>
    <row r="710" ht="14.25" customHeight="1">
      <c r="M710" s="178"/>
      <c r="N710" s="178"/>
      <c r="O710" s="178"/>
      <c r="X710" s="292"/>
      <c r="Y710" s="293"/>
      <c r="Z710" s="293"/>
      <c r="AA710" s="293"/>
      <c r="AB710" s="293"/>
      <c r="AC710" s="293"/>
      <c r="AD710" s="293"/>
      <c r="AE710" s="293"/>
      <c r="AF710" s="293"/>
      <c r="AG710" s="293"/>
      <c r="AH710" s="293"/>
      <c r="AI710" s="293"/>
      <c r="AJ710" s="293"/>
      <c r="AK710" s="293"/>
      <c r="AL710" s="293"/>
      <c r="AM710" s="293"/>
      <c r="AN710" s="293"/>
      <c r="AO710" s="730"/>
      <c r="AP710" s="293"/>
      <c r="AQ710" s="293"/>
      <c r="AR710" s="293"/>
      <c r="AS710" s="293"/>
      <c r="AT710" s="293"/>
      <c r="AU710" s="167"/>
      <c r="AV710" s="167"/>
      <c r="AW710" s="167"/>
      <c r="AX710" s="167"/>
      <c r="AY710" s="167"/>
      <c r="AZ710" s="167"/>
      <c r="BA710" s="167"/>
      <c r="BB710" s="167"/>
      <c r="BC710" s="167"/>
      <c r="BD710" s="167"/>
      <c r="BE710" s="167"/>
      <c r="BF710" s="167"/>
      <c r="BG710" s="167"/>
      <c r="BH710" s="167"/>
      <c r="BI710" s="167"/>
    </row>
    <row r="711" ht="14.25" customHeight="1">
      <c r="M711" s="178"/>
      <c r="N711" s="178"/>
      <c r="O711" s="178"/>
      <c r="X711" s="292"/>
      <c r="Y711" s="293"/>
      <c r="Z711" s="293"/>
      <c r="AA711" s="293"/>
      <c r="AB711" s="293"/>
      <c r="AC711" s="293"/>
      <c r="AD711" s="293"/>
      <c r="AE711" s="293"/>
      <c r="AF711" s="293"/>
      <c r="AG711" s="293"/>
      <c r="AH711" s="293"/>
      <c r="AI711" s="293"/>
      <c r="AJ711" s="293"/>
      <c r="AK711" s="293"/>
      <c r="AL711" s="293"/>
      <c r="AM711" s="293"/>
      <c r="AN711" s="293"/>
      <c r="AO711" s="730"/>
      <c r="AP711" s="293"/>
      <c r="AQ711" s="293"/>
      <c r="AR711" s="293"/>
      <c r="AS711" s="293"/>
      <c r="AT711" s="293"/>
      <c r="AU711" s="167"/>
      <c r="AV711" s="167"/>
      <c r="AW711" s="167"/>
      <c r="AX711" s="167"/>
      <c r="AY711" s="167"/>
      <c r="AZ711" s="167"/>
      <c r="BA711" s="167"/>
      <c r="BB711" s="167"/>
      <c r="BC711" s="167"/>
      <c r="BD711" s="167"/>
      <c r="BE711" s="167"/>
      <c r="BF711" s="167"/>
      <c r="BG711" s="167"/>
      <c r="BH711" s="167"/>
      <c r="BI711" s="167"/>
    </row>
    <row r="712" ht="14.25" customHeight="1">
      <c r="M712" s="178"/>
      <c r="N712" s="178"/>
      <c r="O712" s="178"/>
      <c r="X712" s="292"/>
      <c r="Y712" s="293"/>
      <c r="Z712" s="293"/>
      <c r="AA712" s="293"/>
      <c r="AB712" s="293"/>
      <c r="AC712" s="293"/>
      <c r="AD712" s="293"/>
      <c r="AE712" s="293"/>
      <c r="AF712" s="293"/>
      <c r="AG712" s="293"/>
      <c r="AH712" s="293"/>
      <c r="AI712" s="293"/>
      <c r="AJ712" s="293"/>
      <c r="AK712" s="293"/>
      <c r="AL712" s="293"/>
      <c r="AM712" s="293"/>
      <c r="AN712" s="293"/>
      <c r="AO712" s="730"/>
      <c r="AP712" s="293"/>
      <c r="AQ712" s="293"/>
      <c r="AR712" s="293"/>
      <c r="AS712" s="293"/>
      <c r="AT712" s="293"/>
      <c r="AU712" s="167"/>
      <c r="AV712" s="167"/>
      <c r="AW712" s="167"/>
      <c r="AX712" s="167"/>
      <c r="AY712" s="167"/>
      <c r="AZ712" s="167"/>
      <c r="BA712" s="167"/>
      <c r="BB712" s="167"/>
      <c r="BC712" s="167"/>
      <c r="BD712" s="167"/>
      <c r="BE712" s="167"/>
      <c r="BF712" s="167"/>
      <c r="BG712" s="167"/>
      <c r="BH712" s="167"/>
      <c r="BI712" s="167"/>
    </row>
    <row r="713" ht="14.25" customHeight="1">
      <c r="M713" s="178"/>
      <c r="N713" s="178"/>
      <c r="O713" s="178"/>
      <c r="X713" s="292"/>
      <c r="Y713" s="293"/>
      <c r="Z713" s="293"/>
      <c r="AA713" s="293"/>
      <c r="AB713" s="293"/>
      <c r="AC713" s="293"/>
      <c r="AD713" s="293"/>
      <c r="AE713" s="293"/>
      <c r="AF713" s="293"/>
      <c r="AG713" s="293"/>
      <c r="AH713" s="293"/>
      <c r="AI713" s="293"/>
      <c r="AJ713" s="293"/>
      <c r="AK713" s="293"/>
      <c r="AL713" s="293"/>
      <c r="AM713" s="293"/>
      <c r="AN713" s="293"/>
      <c r="AO713" s="730"/>
      <c r="AP713" s="293"/>
      <c r="AQ713" s="293"/>
      <c r="AR713" s="293"/>
      <c r="AS713" s="293"/>
      <c r="AT713" s="293"/>
      <c r="AU713" s="167"/>
      <c r="AV713" s="167"/>
      <c r="AW713" s="167"/>
      <c r="AX713" s="167"/>
      <c r="AY713" s="167"/>
      <c r="AZ713" s="167"/>
      <c r="BA713" s="167"/>
      <c r="BB713" s="167"/>
      <c r="BC713" s="167"/>
      <c r="BD713" s="167"/>
      <c r="BE713" s="167"/>
      <c r="BF713" s="167"/>
      <c r="BG713" s="167"/>
      <c r="BH713" s="167"/>
      <c r="BI713" s="167"/>
    </row>
    <row r="714" ht="14.25" customHeight="1">
      <c r="M714" s="178"/>
      <c r="N714" s="178"/>
      <c r="O714" s="178"/>
      <c r="X714" s="292"/>
      <c r="Y714" s="293"/>
      <c r="Z714" s="293"/>
      <c r="AA714" s="293"/>
      <c r="AB714" s="293"/>
      <c r="AC714" s="293"/>
      <c r="AD714" s="293"/>
      <c r="AE714" s="293"/>
      <c r="AF714" s="293"/>
      <c r="AG714" s="293"/>
      <c r="AH714" s="293"/>
      <c r="AI714" s="293"/>
      <c r="AJ714" s="293"/>
      <c r="AK714" s="293"/>
      <c r="AL714" s="293"/>
      <c r="AM714" s="293"/>
      <c r="AN714" s="293"/>
      <c r="AO714" s="730"/>
      <c r="AP714" s="293"/>
      <c r="AQ714" s="293"/>
      <c r="AR714" s="293"/>
      <c r="AS714" s="293"/>
      <c r="AT714" s="293"/>
      <c r="AU714" s="167"/>
      <c r="AV714" s="167"/>
      <c r="AW714" s="167"/>
      <c r="AX714" s="167"/>
      <c r="AY714" s="167"/>
      <c r="AZ714" s="167"/>
      <c r="BA714" s="167"/>
      <c r="BB714" s="167"/>
      <c r="BC714" s="167"/>
      <c r="BD714" s="167"/>
      <c r="BE714" s="167"/>
      <c r="BF714" s="167"/>
      <c r="BG714" s="167"/>
      <c r="BH714" s="167"/>
      <c r="BI714" s="167"/>
    </row>
    <row r="715" ht="14.25" customHeight="1">
      <c r="M715" s="178"/>
      <c r="N715" s="178"/>
      <c r="O715" s="178"/>
      <c r="X715" s="292"/>
      <c r="Y715" s="293"/>
      <c r="Z715" s="293"/>
      <c r="AA715" s="293"/>
      <c r="AB715" s="293"/>
      <c r="AC715" s="293"/>
      <c r="AD715" s="293"/>
      <c r="AE715" s="293"/>
      <c r="AF715" s="293"/>
      <c r="AG715" s="293"/>
      <c r="AH715" s="293"/>
      <c r="AI715" s="293"/>
      <c r="AJ715" s="293"/>
      <c r="AK715" s="293"/>
      <c r="AL715" s="293"/>
      <c r="AM715" s="293"/>
      <c r="AN715" s="293"/>
      <c r="AO715" s="730"/>
      <c r="AP715" s="293"/>
      <c r="AQ715" s="293"/>
      <c r="AR715" s="293"/>
      <c r="AS715" s="293"/>
      <c r="AT715" s="293"/>
      <c r="AU715" s="167"/>
      <c r="AV715" s="167"/>
      <c r="AW715" s="167"/>
      <c r="AX715" s="167"/>
      <c r="AY715" s="167"/>
      <c r="AZ715" s="167"/>
      <c r="BA715" s="167"/>
      <c r="BB715" s="167"/>
      <c r="BC715" s="167"/>
      <c r="BD715" s="167"/>
      <c r="BE715" s="167"/>
      <c r="BF715" s="167"/>
      <c r="BG715" s="167"/>
      <c r="BH715" s="167"/>
      <c r="BI715" s="167"/>
    </row>
    <row r="716" ht="14.25" customHeight="1">
      <c r="M716" s="178"/>
      <c r="N716" s="178"/>
      <c r="O716" s="178"/>
      <c r="X716" s="292"/>
      <c r="Y716" s="293"/>
      <c r="Z716" s="293"/>
      <c r="AA716" s="293"/>
      <c r="AB716" s="293"/>
      <c r="AC716" s="293"/>
      <c r="AD716" s="293"/>
      <c r="AE716" s="293"/>
      <c r="AF716" s="293"/>
      <c r="AG716" s="293"/>
      <c r="AH716" s="293"/>
      <c r="AI716" s="293"/>
      <c r="AJ716" s="293"/>
      <c r="AK716" s="293"/>
      <c r="AL716" s="293"/>
      <c r="AM716" s="293"/>
      <c r="AN716" s="293"/>
      <c r="AO716" s="730"/>
      <c r="AP716" s="293"/>
      <c r="AQ716" s="293"/>
      <c r="AR716" s="293"/>
      <c r="AS716" s="293"/>
      <c r="AT716" s="293"/>
      <c r="AU716" s="167"/>
      <c r="AV716" s="167"/>
      <c r="AW716" s="167"/>
      <c r="AX716" s="167"/>
      <c r="AY716" s="167"/>
      <c r="AZ716" s="167"/>
      <c r="BA716" s="167"/>
      <c r="BB716" s="167"/>
      <c r="BC716" s="167"/>
      <c r="BD716" s="167"/>
      <c r="BE716" s="167"/>
      <c r="BF716" s="167"/>
      <c r="BG716" s="167"/>
      <c r="BH716" s="167"/>
      <c r="BI716" s="167"/>
    </row>
    <row r="717" ht="14.25" customHeight="1">
      <c r="M717" s="178"/>
      <c r="N717" s="178"/>
      <c r="O717" s="178"/>
      <c r="X717" s="292"/>
      <c r="Y717" s="293"/>
      <c r="Z717" s="293"/>
      <c r="AA717" s="293"/>
      <c r="AB717" s="293"/>
      <c r="AC717" s="293"/>
      <c r="AD717" s="293"/>
      <c r="AE717" s="293"/>
      <c r="AF717" s="293"/>
      <c r="AG717" s="293"/>
      <c r="AH717" s="293"/>
      <c r="AI717" s="293"/>
      <c r="AJ717" s="293"/>
      <c r="AK717" s="293"/>
      <c r="AL717" s="293"/>
      <c r="AM717" s="293"/>
      <c r="AN717" s="293"/>
      <c r="AO717" s="730"/>
      <c r="AP717" s="293"/>
      <c r="AQ717" s="293"/>
      <c r="AR717" s="293"/>
      <c r="AS717" s="293"/>
      <c r="AT717" s="293"/>
      <c r="AU717" s="167"/>
      <c r="AV717" s="167"/>
      <c r="AW717" s="167"/>
      <c r="AX717" s="167"/>
      <c r="AY717" s="167"/>
      <c r="AZ717" s="167"/>
      <c r="BA717" s="167"/>
      <c r="BB717" s="167"/>
      <c r="BC717" s="167"/>
      <c r="BD717" s="167"/>
      <c r="BE717" s="167"/>
      <c r="BF717" s="167"/>
      <c r="BG717" s="167"/>
      <c r="BH717" s="167"/>
      <c r="BI717" s="167"/>
    </row>
    <row r="718" ht="14.25" customHeight="1">
      <c r="M718" s="178"/>
      <c r="N718" s="178"/>
      <c r="O718" s="178"/>
      <c r="X718" s="292"/>
      <c r="Y718" s="293"/>
      <c r="Z718" s="293"/>
      <c r="AA718" s="293"/>
      <c r="AB718" s="293"/>
      <c r="AC718" s="293"/>
      <c r="AD718" s="293"/>
      <c r="AE718" s="293"/>
      <c r="AF718" s="293"/>
      <c r="AG718" s="293"/>
      <c r="AH718" s="293"/>
      <c r="AI718" s="293"/>
      <c r="AJ718" s="293"/>
      <c r="AK718" s="293"/>
      <c r="AL718" s="293"/>
      <c r="AM718" s="293"/>
      <c r="AN718" s="293"/>
      <c r="AO718" s="730"/>
      <c r="AP718" s="293"/>
      <c r="AQ718" s="293"/>
      <c r="AR718" s="293"/>
      <c r="AS718" s="293"/>
      <c r="AT718" s="293"/>
      <c r="AU718" s="167"/>
      <c r="AV718" s="167"/>
      <c r="AW718" s="167"/>
      <c r="AX718" s="167"/>
      <c r="AY718" s="167"/>
      <c r="AZ718" s="167"/>
      <c r="BA718" s="167"/>
      <c r="BB718" s="167"/>
      <c r="BC718" s="167"/>
      <c r="BD718" s="167"/>
      <c r="BE718" s="167"/>
      <c r="BF718" s="167"/>
      <c r="BG718" s="167"/>
      <c r="BH718" s="167"/>
      <c r="BI718" s="167"/>
    </row>
    <row r="719" ht="14.25" customHeight="1">
      <c r="M719" s="178"/>
      <c r="N719" s="178"/>
      <c r="O719" s="178"/>
      <c r="X719" s="292"/>
      <c r="Y719" s="293"/>
      <c r="Z719" s="293"/>
      <c r="AA719" s="293"/>
      <c r="AB719" s="293"/>
      <c r="AC719" s="293"/>
      <c r="AD719" s="293"/>
      <c r="AE719" s="293"/>
      <c r="AF719" s="293"/>
      <c r="AG719" s="293"/>
      <c r="AH719" s="293"/>
      <c r="AI719" s="293"/>
      <c r="AJ719" s="293"/>
      <c r="AK719" s="293"/>
      <c r="AL719" s="293"/>
      <c r="AM719" s="293"/>
      <c r="AN719" s="293"/>
      <c r="AO719" s="730"/>
      <c r="AP719" s="293"/>
      <c r="AQ719" s="293"/>
      <c r="AR719" s="293"/>
      <c r="AS719" s="293"/>
      <c r="AT719" s="293"/>
      <c r="AU719" s="167"/>
      <c r="AV719" s="167"/>
      <c r="AW719" s="167"/>
      <c r="AX719" s="167"/>
      <c r="AY719" s="167"/>
      <c r="AZ719" s="167"/>
      <c r="BA719" s="167"/>
      <c r="BB719" s="167"/>
      <c r="BC719" s="167"/>
      <c r="BD719" s="167"/>
      <c r="BE719" s="167"/>
      <c r="BF719" s="167"/>
      <c r="BG719" s="167"/>
      <c r="BH719" s="167"/>
      <c r="BI719" s="167"/>
    </row>
    <row r="720" ht="14.25" customHeight="1">
      <c r="M720" s="178"/>
      <c r="N720" s="178"/>
      <c r="O720" s="178"/>
      <c r="X720" s="292"/>
      <c r="Y720" s="293"/>
      <c r="Z720" s="293"/>
      <c r="AA720" s="293"/>
      <c r="AB720" s="293"/>
      <c r="AC720" s="293"/>
      <c r="AD720" s="293"/>
      <c r="AE720" s="293"/>
      <c r="AF720" s="293"/>
      <c r="AG720" s="293"/>
      <c r="AH720" s="293"/>
      <c r="AI720" s="293"/>
      <c r="AJ720" s="293"/>
      <c r="AK720" s="293"/>
      <c r="AL720" s="293"/>
      <c r="AM720" s="293"/>
      <c r="AN720" s="293"/>
      <c r="AO720" s="730"/>
      <c r="AP720" s="293"/>
      <c r="AQ720" s="293"/>
      <c r="AR720" s="293"/>
      <c r="AS720" s="293"/>
      <c r="AT720" s="293"/>
      <c r="AU720" s="167"/>
      <c r="AV720" s="167"/>
      <c r="AW720" s="167"/>
      <c r="AX720" s="167"/>
      <c r="AY720" s="167"/>
      <c r="AZ720" s="167"/>
      <c r="BA720" s="167"/>
      <c r="BB720" s="167"/>
      <c r="BC720" s="167"/>
      <c r="BD720" s="167"/>
      <c r="BE720" s="167"/>
      <c r="BF720" s="167"/>
      <c r="BG720" s="167"/>
      <c r="BH720" s="167"/>
      <c r="BI720" s="167"/>
    </row>
    <row r="721" ht="14.25" customHeight="1">
      <c r="M721" s="178"/>
      <c r="N721" s="178"/>
      <c r="O721" s="178"/>
      <c r="X721" s="292"/>
      <c r="Y721" s="293"/>
      <c r="Z721" s="293"/>
      <c r="AA721" s="293"/>
      <c r="AB721" s="293"/>
      <c r="AC721" s="293"/>
      <c r="AD721" s="293"/>
      <c r="AE721" s="293"/>
      <c r="AF721" s="293"/>
      <c r="AG721" s="293"/>
      <c r="AH721" s="293"/>
      <c r="AI721" s="293"/>
      <c r="AJ721" s="293"/>
      <c r="AK721" s="293"/>
      <c r="AL721" s="293"/>
      <c r="AM721" s="293"/>
      <c r="AN721" s="293"/>
      <c r="AO721" s="730"/>
      <c r="AP721" s="293"/>
      <c r="AQ721" s="293"/>
      <c r="AR721" s="293"/>
      <c r="AS721" s="293"/>
      <c r="AT721" s="293"/>
      <c r="AU721" s="167"/>
      <c r="AV721" s="167"/>
      <c r="AW721" s="167"/>
      <c r="AX721" s="167"/>
      <c r="AY721" s="167"/>
      <c r="AZ721" s="167"/>
      <c r="BA721" s="167"/>
      <c r="BB721" s="167"/>
      <c r="BC721" s="167"/>
      <c r="BD721" s="167"/>
      <c r="BE721" s="167"/>
      <c r="BF721" s="167"/>
      <c r="BG721" s="167"/>
      <c r="BH721" s="167"/>
      <c r="BI721" s="167"/>
    </row>
    <row r="722" ht="14.25" customHeight="1">
      <c r="M722" s="178"/>
      <c r="N722" s="178"/>
      <c r="O722" s="178"/>
      <c r="X722" s="292"/>
      <c r="Y722" s="293"/>
      <c r="Z722" s="293"/>
      <c r="AA722" s="293"/>
      <c r="AB722" s="293"/>
      <c r="AC722" s="293"/>
      <c r="AD722" s="293"/>
      <c r="AE722" s="293"/>
      <c r="AF722" s="293"/>
      <c r="AG722" s="293"/>
      <c r="AH722" s="293"/>
      <c r="AI722" s="293"/>
      <c r="AJ722" s="293"/>
      <c r="AK722" s="293"/>
      <c r="AL722" s="293"/>
      <c r="AM722" s="293"/>
      <c r="AN722" s="293"/>
      <c r="AO722" s="730"/>
      <c r="AP722" s="293"/>
      <c r="AQ722" s="293"/>
      <c r="AR722" s="293"/>
      <c r="AS722" s="293"/>
      <c r="AT722" s="293"/>
      <c r="AU722" s="167"/>
      <c r="AV722" s="167"/>
      <c r="AW722" s="167"/>
      <c r="AX722" s="167"/>
      <c r="AY722" s="167"/>
      <c r="AZ722" s="167"/>
      <c r="BA722" s="167"/>
      <c r="BB722" s="167"/>
      <c r="BC722" s="167"/>
      <c r="BD722" s="167"/>
      <c r="BE722" s="167"/>
      <c r="BF722" s="167"/>
      <c r="BG722" s="167"/>
      <c r="BH722" s="167"/>
      <c r="BI722" s="167"/>
    </row>
    <row r="723" ht="14.25" customHeight="1">
      <c r="M723" s="178"/>
      <c r="N723" s="178"/>
      <c r="O723" s="178"/>
      <c r="X723" s="292"/>
      <c r="Y723" s="293"/>
      <c r="Z723" s="293"/>
      <c r="AA723" s="293"/>
      <c r="AB723" s="293"/>
      <c r="AC723" s="293"/>
      <c r="AD723" s="293"/>
      <c r="AE723" s="293"/>
      <c r="AF723" s="293"/>
      <c r="AG723" s="293"/>
      <c r="AH723" s="293"/>
      <c r="AI723" s="293"/>
      <c r="AJ723" s="293"/>
      <c r="AK723" s="293"/>
      <c r="AL723" s="293"/>
      <c r="AM723" s="293"/>
      <c r="AN723" s="293"/>
      <c r="AO723" s="730"/>
      <c r="AP723" s="293"/>
      <c r="AQ723" s="293"/>
      <c r="AR723" s="293"/>
      <c r="AS723" s="293"/>
      <c r="AT723" s="293"/>
      <c r="AU723" s="167"/>
      <c r="AV723" s="167"/>
      <c r="AW723" s="167"/>
      <c r="AX723" s="167"/>
      <c r="AY723" s="167"/>
      <c r="AZ723" s="167"/>
      <c r="BA723" s="167"/>
      <c r="BB723" s="167"/>
      <c r="BC723" s="167"/>
      <c r="BD723" s="167"/>
      <c r="BE723" s="167"/>
      <c r="BF723" s="167"/>
      <c r="BG723" s="167"/>
      <c r="BH723" s="167"/>
      <c r="BI723" s="167"/>
    </row>
    <row r="724" ht="14.25" customHeight="1">
      <c r="M724" s="178"/>
      <c r="N724" s="178"/>
      <c r="O724" s="178"/>
      <c r="X724" s="292"/>
      <c r="Y724" s="293"/>
      <c r="Z724" s="293"/>
      <c r="AA724" s="293"/>
      <c r="AB724" s="293"/>
      <c r="AC724" s="293"/>
      <c r="AD724" s="293"/>
      <c r="AE724" s="293"/>
      <c r="AF724" s="293"/>
      <c r="AG724" s="293"/>
      <c r="AH724" s="293"/>
      <c r="AI724" s="293"/>
      <c r="AJ724" s="293"/>
      <c r="AK724" s="293"/>
      <c r="AL724" s="293"/>
      <c r="AM724" s="293"/>
      <c r="AN724" s="293"/>
      <c r="AO724" s="730"/>
      <c r="AP724" s="293"/>
      <c r="AQ724" s="293"/>
      <c r="AR724" s="293"/>
      <c r="AS724" s="293"/>
      <c r="AT724" s="293"/>
      <c r="AU724" s="167"/>
      <c r="AV724" s="167"/>
      <c r="AW724" s="167"/>
      <c r="AX724" s="167"/>
      <c r="AY724" s="167"/>
      <c r="AZ724" s="167"/>
      <c r="BA724" s="167"/>
      <c r="BB724" s="167"/>
      <c r="BC724" s="167"/>
      <c r="BD724" s="167"/>
      <c r="BE724" s="167"/>
      <c r="BF724" s="167"/>
      <c r="BG724" s="167"/>
      <c r="BH724" s="167"/>
      <c r="BI724" s="167"/>
    </row>
    <row r="725" ht="14.25" customHeight="1">
      <c r="M725" s="178"/>
      <c r="N725" s="178"/>
      <c r="O725" s="178"/>
      <c r="X725" s="292"/>
      <c r="Y725" s="293"/>
      <c r="Z725" s="293"/>
      <c r="AA725" s="293"/>
      <c r="AB725" s="293"/>
      <c r="AC725" s="293"/>
      <c r="AD725" s="293"/>
      <c r="AE725" s="293"/>
      <c r="AF725" s="293"/>
      <c r="AG725" s="293"/>
      <c r="AH725" s="293"/>
      <c r="AI725" s="293"/>
      <c r="AJ725" s="293"/>
      <c r="AK725" s="293"/>
      <c r="AL725" s="293"/>
      <c r="AM725" s="293"/>
      <c r="AN725" s="293"/>
      <c r="AO725" s="730"/>
      <c r="AP725" s="293"/>
      <c r="AQ725" s="293"/>
      <c r="AR725" s="293"/>
      <c r="AS725" s="293"/>
      <c r="AT725" s="293"/>
      <c r="AU725" s="167"/>
      <c r="AV725" s="167"/>
      <c r="AW725" s="167"/>
      <c r="AX725" s="167"/>
      <c r="AY725" s="167"/>
      <c r="AZ725" s="167"/>
      <c r="BA725" s="167"/>
      <c r="BB725" s="167"/>
      <c r="BC725" s="167"/>
      <c r="BD725" s="167"/>
      <c r="BE725" s="167"/>
      <c r="BF725" s="167"/>
      <c r="BG725" s="167"/>
      <c r="BH725" s="167"/>
      <c r="BI725" s="167"/>
    </row>
    <row r="726" ht="14.25" customHeight="1">
      <c r="M726" s="178"/>
      <c r="N726" s="178"/>
      <c r="O726" s="178"/>
      <c r="X726" s="292"/>
      <c r="Y726" s="293"/>
      <c r="Z726" s="293"/>
      <c r="AA726" s="293"/>
      <c r="AB726" s="293"/>
      <c r="AC726" s="293"/>
      <c r="AD726" s="293"/>
      <c r="AE726" s="293"/>
      <c r="AF726" s="293"/>
      <c r="AG726" s="293"/>
      <c r="AH726" s="293"/>
      <c r="AI726" s="293"/>
      <c r="AJ726" s="293"/>
      <c r="AK726" s="293"/>
      <c r="AL726" s="293"/>
      <c r="AM726" s="293"/>
      <c r="AN726" s="293"/>
      <c r="AO726" s="730"/>
      <c r="AP726" s="293"/>
      <c r="AQ726" s="293"/>
      <c r="AR726" s="293"/>
      <c r="AS726" s="293"/>
      <c r="AT726" s="293"/>
      <c r="AU726" s="167"/>
      <c r="AV726" s="167"/>
      <c r="AW726" s="167"/>
      <c r="AX726" s="167"/>
      <c r="AY726" s="167"/>
      <c r="AZ726" s="167"/>
      <c r="BA726" s="167"/>
      <c r="BB726" s="167"/>
      <c r="BC726" s="167"/>
      <c r="BD726" s="167"/>
      <c r="BE726" s="167"/>
      <c r="BF726" s="167"/>
      <c r="BG726" s="167"/>
      <c r="BH726" s="167"/>
      <c r="BI726" s="167"/>
    </row>
    <row r="727" ht="14.25" customHeight="1">
      <c r="M727" s="178"/>
      <c r="N727" s="178"/>
      <c r="O727" s="178"/>
      <c r="X727" s="292"/>
      <c r="Y727" s="293"/>
      <c r="Z727" s="293"/>
      <c r="AA727" s="293"/>
      <c r="AB727" s="293"/>
      <c r="AC727" s="293"/>
      <c r="AD727" s="293"/>
      <c r="AE727" s="293"/>
      <c r="AF727" s="293"/>
      <c r="AG727" s="293"/>
      <c r="AH727" s="293"/>
      <c r="AI727" s="293"/>
      <c r="AJ727" s="293"/>
      <c r="AK727" s="293"/>
      <c r="AL727" s="293"/>
      <c r="AM727" s="293"/>
      <c r="AN727" s="293"/>
      <c r="AO727" s="730"/>
      <c r="AP727" s="293"/>
      <c r="AQ727" s="293"/>
      <c r="AR727" s="293"/>
      <c r="AS727" s="293"/>
      <c r="AT727" s="293"/>
      <c r="AU727" s="167"/>
      <c r="AV727" s="167"/>
      <c r="AW727" s="167"/>
      <c r="AX727" s="167"/>
      <c r="AY727" s="167"/>
      <c r="AZ727" s="167"/>
      <c r="BA727" s="167"/>
      <c r="BB727" s="167"/>
      <c r="BC727" s="167"/>
      <c r="BD727" s="167"/>
      <c r="BE727" s="167"/>
      <c r="BF727" s="167"/>
      <c r="BG727" s="167"/>
      <c r="BH727" s="167"/>
      <c r="BI727" s="167"/>
    </row>
    <row r="728" ht="14.25" customHeight="1">
      <c r="M728" s="178"/>
      <c r="N728" s="178"/>
      <c r="O728" s="178"/>
      <c r="X728" s="292"/>
      <c r="Y728" s="293"/>
      <c r="Z728" s="293"/>
      <c r="AA728" s="293"/>
      <c r="AB728" s="293"/>
      <c r="AC728" s="293"/>
      <c r="AD728" s="293"/>
      <c r="AE728" s="293"/>
      <c r="AF728" s="293"/>
      <c r="AG728" s="293"/>
      <c r="AH728" s="293"/>
      <c r="AI728" s="293"/>
      <c r="AJ728" s="293"/>
      <c r="AK728" s="293"/>
      <c r="AL728" s="293"/>
      <c r="AM728" s="293"/>
      <c r="AN728" s="293"/>
      <c r="AO728" s="730"/>
      <c r="AP728" s="293"/>
      <c r="AQ728" s="293"/>
      <c r="AR728" s="293"/>
      <c r="AS728" s="293"/>
      <c r="AT728" s="293"/>
      <c r="AU728" s="167"/>
      <c r="AV728" s="167"/>
      <c r="AW728" s="167"/>
      <c r="AX728" s="167"/>
      <c r="AY728" s="167"/>
      <c r="AZ728" s="167"/>
      <c r="BA728" s="167"/>
      <c r="BB728" s="167"/>
      <c r="BC728" s="167"/>
      <c r="BD728" s="167"/>
      <c r="BE728" s="167"/>
      <c r="BF728" s="167"/>
      <c r="BG728" s="167"/>
      <c r="BH728" s="167"/>
      <c r="BI728" s="167"/>
    </row>
    <row r="729" ht="14.25" customHeight="1">
      <c r="M729" s="178"/>
      <c r="N729" s="178"/>
      <c r="O729" s="178"/>
      <c r="X729" s="292"/>
      <c r="Y729" s="293"/>
      <c r="Z729" s="293"/>
      <c r="AA729" s="293"/>
      <c r="AB729" s="293"/>
      <c r="AC729" s="293"/>
      <c r="AD729" s="293"/>
      <c r="AE729" s="293"/>
      <c r="AF729" s="293"/>
      <c r="AG729" s="293"/>
      <c r="AH729" s="293"/>
      <c r="AI729" s="293"/>
      <c r="AJ729" s="293"/>
      <c r="AK729" s="293"/>
      <c r="AL729" s="293"/>
      <c r="AM729" s="293"/>
      <c r="AN729" s="293"/>
      <c r="AO729" s="730"/>
      <c r="AP729" s="293"/>
      <c r="AQ729" s="293"/>
      <c r="AR729" s="293"/>
      <c r="AS729" s="293"/>
      <c r="AT729" s="293"/>
      <c r="AU729" s="167"/>
      <c r="AV729" s="167"/>
      <c r="AW729" s="167"/>
      <c r="AX729" s="167"/>
      <c r="AY729" s="167"/>
      <c r="AZ729" s="167"/>
      <c r="BA729" s="167"/>
      <c r="BB729" s="167"/>
      <c r="BC729" s="167"/>
      <c r="BD729" s="167"/>
      <c r="BE729" s="167"/>
      <c r="BF729" s="167"/>
      <c r="BG729" s="167"/>
      <c r="BH729" s="167"/>
      <c r="BI729" s="167"/>
    </row>
    <row r="730" ht="14.25" customHeight="1">
      <c r="M730" s="178"/>
      <c r="N730" s="178"/>
      <c r="O730" s="178"/>
      <c r="X730" s="292"/>
      <c r="Y730" s="293"/>
      <c r="Z730" s="293"/>
      <c r="AA730" s="293"/>
      <c r="AB730" s="293"/>
      <c r="AC730" s="293"/>
      <c r="AD730" s="293"/>
      <c r="AE730" s="293"/>
      <c r="AF730" s="293"/>
      <c r="AG730" s="293"/>
      <c r="AH730" s="293"/>
      <c r="AI730" s="293"/>
      <c r="AJ730" s="293"/>
      <c r="AK730" s="293"/>
      <c r="AL730" s="293"/>
      <c r="AM730" s="293"/>
      <c r="AN730" s="293"/>
      <c r="AO730" s="730"/>
      <c r="AP730" s="293"/>
      <c r="AQ730" s="293"/>
      <c r="AR730" s="293"/>
      <c r="AS730" s="293"/>
      <c r="AT730" s="293"/>
      <c r="AU730" s="167"/>
      <c r="AV730" s="167"/>
      <c r="AW730" s="167"/>
      <c r="AX730" s="167"/>
      <c r="AY730" s="167"/>
      <c r="AZ730" s="167"/>
      <c r="BA730" s="167"/>
      <c r="BB730" s="167"/>
      <c r="BC730" s="167"/>
      <c r="BD730" s="167"/>
      <c r="BE730" s="167"/>
      <c r="BF730" s="167"/>
      <c r="BG730" s="167"/>
      <c r="BH730" s="167"/>
      <c r="BI730" s="167"/>
    </row>
    <row r="731" ht="14.25" customHeight="1">
      <c r="M731" s="178"/>
      <c r="N731" s="178"/>
      <c r="O731" s="178"/>
      <c r="X731" s="292"/>
      <c r="Y731" s="293"/>
      <c r="Z731" s="293"/>
      <c r="AA731" s="293"/>
      <c r="AB731" s="293"/>
      <c r="AC731" s="293"/>
      <c r="AD731" s="293"/>
      <c r="AE731" s="293"/>
      <c r="AF731" s="293"/>
      <c r="AG731" s="293"/>
      <c r="AH731" s="293"/>
      <c r="AI731" s="293"/>
      <c r="AJ731" s="293"/>
      <c r="AK731" s="293"/>
      <c r="AL731" s="293"/>
      <c r="AM731" s="293"/>
      <c r="AN731" s="293"/>
      <c r="AO731" s="730"/>
      <c r="AP731" s="293"/>
      <c r="AQ731" s="293"/>
      <c r="AR731" s="293"/>
      <c r="AS731" s="293"/>
      <c r="AT731" s="293"/>
      <c r="AU731" s="167"/>
      <c r="AV731" s="167"/>
      <c r="AW731" s="167"/>
      <c r="AX731" s="167"/>
      <c r="AY731" s="167"/>
      <c r="AZ731" s="167"/>
      <c r="BA731" s="167"/>
      <c r="BB731" s="167"/>
      <c r="BC731" s="167"/>
      <c r="BD731" s="167"/>
      <c r="BE731" s="167"/>
      <c r="BF731" s="167"/>
      <c r="BG731" s="167"/>
      <c r="BH731" s="167"/>
      <c r="BI731" s="167"/>
    </row>
    <row r="732" ht="14.25" customHeight="1">
      <c r="M732" s="178"/>
      <c r="N732" s="178"/>
      <c r="O732" s="178"/>
      <c r="X732" s="292"/>
      <c r="Y732" s="293"/>
      <c r="Z732" s="293"/>
      <c r="AA732" s="293"/>
      <c r="AB732" s="293"/>
      <c r="AC732" s="293"/>
      <c r="AD732" s="293"/>
      <c r="AE732" s="293"/>
      <c r="AF732" s="293"/>
      <c r="AG732" s="293"/>
      <c r="AH732" s="293"/>
      <c r="AI732" s="293"/>
      <c r="AJ732" s="293"/>
      <c r="AK732" s="293"/>
      <c r="AL732" s="293"/>
      <c r="AM732" s="293"/>
      <c r="AN732" s="293"/>
      <c r="AO732" s="730"/>
      <c r="AP732" s="293"/>
      <c r="AQ732" s="293"/>
      <c r="AR732" s="293"/>
      <c r="AS732" s="293"/>
      <c r="AT732" s="293"/>
      <c r="AU732" s="167"/>
      <c r="AV732" s="167"/>
      <c r="AW732" s="167"/>
      <c r="AX732" s="167"/>
      <c r="AY732" s="167"/>
      <c r="AZ732" s="167"/>
      <c r="BA732" s="167"/>
      <c r="BB732" s="167"/>
      <c r="BC732" s="167"/>
      <c r="BD732" s="167"/>
      <c r="BE732" s="167"/>
      <c r="BF732" s="167"/>
      <c r="BG732" s="167"/>
      <c r="BH732" s="167"/>
      <c r="BI732" s="167"/>
    </row>
    <row r="733" ht="14.25" customHeight="1">
      <c r="M733" s="178"/>
      <c r="N733" s="178"/>
      <c r="O733" s="178"/>
      <c r="X733" s="292"/>
      <c r="Y733" s="293"/>
      <c r="Z733" s="293"/>
      <c r="AA733" s="293"/>
      <c r="AB733" s="293"/>
      <c r="AC733" s="293"/>
      <c r="AD733" s="293"/>
      <c r="AE733" s="293"/>
      <c r="AF733" s="293"/>
      <c r="AG733" s="293"/>
      <c r="AH733" s="293"/>
      <c r="AI733" s="293"/>
      <c r="AJ733" s="293"/>
      <c r="AK733" s="293"/>
      <c r="AL733" s="293"/>
      <c r="AM733" s="293"/>
      <c r="AN733" s="293"/>
      <c r="AO733" s="730"/>
      <c r="AP733" s="293"/>
      <c r="AQ733" s="293"/>
      <c r="AR733" s="293"/>
      <c r="AS733" s="293"/>
      <c r="AT733" s="293"/>
      <c r="AU733" s="167"/>
      <c r="AV733" s="167"/>
      <c r="AW733" s="167"/>
      <c r="AX733" s="167"/>
      <c r="AY733" s="167"/>
      <c r="AZ733" s="167"/>
      <c r="BA733" s="167"/>
      <c r="BB733" s="167"/>
      <c r="BC733" s="167"/>
      <c r="BD733" s="167"/>
      <c r="BE733" s="167"/>
      <c r="BF733" s="167"/>
      <c r="BG733" s="167"/>
      <c r="BH733" s="167"/>
      <c r="BI733" s="167"/>
    </row>
    <row r="734" ht="14.25" customHeight="1">
      <c r="M734" s="178"/>
      <c r="N734" s="178"/>
      <c r="O734" s="178"/>
      <c r="X734" s="292"/>
      <c r="Y734" s="293"/>
      <c r="Z734" s="293"/>
      <c r="AA734" s="293"/>
      <c r="AB734" s="293"/>
      <c r="AC734" s="293"/>
      <c r="AD734" s="293"/>
      <c r="AE734" s="293"/>
      <c r="AF734" s="293"/>
      <c r="AG734" s="293"/>
      <c r="AH734" s="293"/>
      <c r="AI734" s="293"/>
      <c r="AJ734" s="293"/>
      <c r="AK734" s="293"/>
      <c r="AL734" s="293"/>
      <c r="AM734" s="293"/>
      <c r="AN734" s="293"/>
      <c r="AO734" s="730"/>
      <c r="AP734" s="293"/>
      <c r="AQ734" s="293"/>
      <c r="AR734" s="293"/>
      <c r="AS734" s="293"/>
      <c r="AT734" s="293"/>
      <c r="AU734" s="167"/>
      <c r="AV734" s="167"/>
      <c r="AW734" s="167"/>
      <c r="AX734" s="167"/>
      <c r="AY734" s="167"/>
      <c r="AZ734" s="167"/>
      <c r="BA734" s="167"/>
      <c r="BB734" s="167"/>
      <c r="BC734" s="167"/>
      <c r="BD734" s="167"/>
      <c r="BE734" s="167"/>
      <c r="BF734" s="167"/>
      <c r="BG734" s="167"/>
      <c r="BH734" s="167"/>
      <c r="BI734" s="167"/>
    </row>
    <row r="735" ht="14.25" customHeight="1">
      <c r="M735" s="178"/>
      <c r="N735" s="178"/>
      <c r="O735" s="178"/>
      <c r="X735" s="292"/>
      <c r="Y735" s="293"/>
      <c r="Z735" s="293"/>
      <c r="AA735" s="293"/>
      <c r="AB735" s="293"/>
      <c r="AC735" s="293"/>
      <c r="AD735" s="293"/>
      <c r="AE735" s="293"/>
      <c r="AF735" s="293"/>
      <c r="AG735" s="293"/>
      <c r="AH735" s="293"/>
      <c r="AI735" s="293"/>
      <c r="AJ735" s="293"/>
      <c r="AK735" s="293"/>
      <c r="AL735" s="293"/>
      <c r="AM735" s="293"/>
      <c r="AN735" s="293"/>
      <c r="AO735" s="730"/>
      <c r="AP735" s="293"/>
      <c r="AQ735" s="293"/>
      <c r="AR735" s="293"/>
      <c r="AS735" s="293"/>
      <c r="AT735" s="293"/>
      <c r="AU735" s="167"/>
      <c r="AV735" s="167"/>
      <c r="AW735" s="167"/>
      <c r="AX735" s="167"/>
      <c r="AY735" s="167"/>
      <c r="AZ735" s="167"/>
      <c r="BA735" s="167"/>
      <c r="BB735" s="167"/>
      <c r="BC735" s="167"/>
      <c r="BD735" s="167"/>
      <c r="BE735" s="167"/>
      <c r="BF735" s="167"/>
      <c r="BG735" s="167"/>
      <c r="BH735" s="167"/>
      <c r="BI735" s="167"/>
    </row>
    <row r="736" ht="14.25" customHeight="1">
      <c r="M736" s="178"/>
      <c r="N736" s="178"/>
      <c r="O736" s="178"/>
      <c r="X736" s="292"/>
      <c r="Y736" s="293"/>
      <c r="Z736" s="293"/>
      <c r="AA736" s="293"/>
      <c r="AB736" s="293"/>
      <c r="AC736" s="293"/>
      <c r="AD736" s="293"/>
      <c r="AE736" s="293"/>
      <c r="AF736" s="293"/>
      <c r="AG736" s="293"/>
      <c r="AH736" s="293"/>
      <c r="AI736" s="293"/>
      <c r="AJ736" s="293"/>
      <c r="AK736" s="293"/>
      <c r="AL736" s="293"/>
      <c r="AM736" s="293"/>
      <c r="AN736" s="293"/>
      <c r="AO736" s="730"/>
      <c r="AP736" s="293"/>
      <c r="AQ736" s="293"/>
      <c r="AR736" s="293"/>
      <c r="AS736" s="293"/>
      <c r="AT736" s="293"/>
      <c r="AU736" s="167"/>
      <c r="AV736" s="167"/>
      <c r="AW736" s="167"/>
      <c r="AX736" s="167"/>
      <c r="AY736" s="167"/>
      <c r="AZ736" s="167"/>
      <c r="BA736" s="167"/>
      <c r="BB736" s="167"/>
      <c r="BC736" s="167"/>
      <c r="BD736" s="167"/>
      <c r="BE736" s="167"/>
      <c r="BF736" s="167"/>
      <c r="BG736" s="167"/>
      <c r="BH736" s="167"/>
      <c r="BI736" s="167"/>
    </row>
    <row r="737" ht="14.25" customHeight="1">
      <c r="M737" s="178"/>
      <c r="N737" s="178"/>
      <c r="O737" s="178"/>
      <c r="X737" s="292"/>
      <c r="Y737" s="293"/>
      <c r="Z737" s="293"/>
      <c r="AA737" s="293"/>
      <c r="AB737" s="293"/>
      <c r="AC737" s="293"/>
      <c r="AD737" s="293"/>
      <c r="AE737" s="293"/>
      <c r="AF737" s="293"/>
      <c r="AG737" s="293"/>
      <c r="AH737" s="293"/>
      <c r="AI737" s="293"/>
      <c r="AJ737" s="293"/>
      <c r="AK737" s="293"/>
      <c r="AL737" s="293"/>
      <c r="AM737" s="293"/>
      <c r="AN737" s="293"/>
      <c r="AO737" s="730"/>
      <c r="AP737" s="293"/>
      <c r="AQ737" s="293"/>
      <c r="AR737" s="293"/>
      <c r="AS737" s="293"/>
      <c r="AT737" s="293"/>
      <c r="AU737" s="167"/>
      <c r="AV737" s="167"/>
      <c r="AW737" s="167"/>
      <c r="AX737" s="167"/>
      <c r="AY737" s="167"/>
      <c r="AZ737" s="167"/>
      <c r="BA737" s="167"/>
      <c r="BB737" s="167"/>
      <c r="BC737" s="167"/>
      <c r="BD737" s="167"/>
      <c r="BE737" s="167"/>
      <c r="BF737" s="167"/>
      <c r="BG737" s="167"/>
      <c r="BH737" s="167"/>
      <c r="BI737" s="167"/>
    </row>
    <row r="738" ht="14.25" customHeight="1">
      <c r="M738" s="178"/>
      <c r="N738" s="178"/>
      <c r="O738" s="178"/>
      <c r="X738" s="292"/>
      <c r="Y738" s="293"/>
      <c r="Z738" s="293"/>
      <c r="AA738" s="293"/>
      <c r="AB738" s="293"/>
      <c r="AC738" s="293"/>
      <c r="AD738" s="293"/>
      <c r="AE738" s="293"/>
      <c r="AF738" s="293"/>
      <c r="AG738" s="293"/>
      <c r="AH738" s="293"/>
      <c r="AI738" s="293"/>
      <c r="AJ738" s="293"/>
      <c r="AK738" s="293"/>
      <c r="AL738" s="293"/>
      <c r="AM738" s="293"/>
      <c r="AN738" s="293"/>
      <c r="AO738" s="730"/>
      <c r="AP738" s="293"/>
      <c r="AQ738" s="293"/>
      <c r="AR738" s="293"/>
      <c r="AS738" s="293"/>
      <c r="AT738" s="293"/>
      <c r="AU738" s="167"/>
      <c r="AV738" s="167"/>
      <c r="AW738" s="167"/>
      <c r="AX738" s="167"/>
      <c r="AY738" s="167"/>
      <c r="AZ738" s="167"/>
      <c r="BA738" s="167"/>
      <c r="BB738" s="167"/>
      <c r="BC738" s="167"/>
      <c r="BD738" s="167"/>
      <c r="BE738" s="167"/>
      <c r="BF738" s="167"/>
      <c r="BG738" s="167"/>
      <c r="BH738" s="167"/>
      <c r="BI738" s="167"/>
    </row>
    <row r="739" ht="14.25" customHeight="1">
      <c r="M739" s="178"/>
      <c r="N739" s="178"/>
      <c r="O739" s="178"/>
      <c r="X739" s="292"/>
      <c r="Y739" s="293"/>
      <c r="Z739" s="293"/>
      <c r="AA739" s="293"/>
      <c r="AB739" s="293"/>
      <c r="AC739" s="293"/>
      <c r="AD739" s="293"/>
      <c r="AE739" s="293"/>
      <c r="AF739" s="293"/>
      <c r="AG739" s="293"/>
      <c r="AH739" s="293"/>
      <c r="AI739" s="293"/>
      <c r="AJ739" s="293"/>
      <c r="AK739" s="293"/>
      <c r="AL739" s="293"/>
      <c r="AM739" s="293"/>
      <c r="AN739" s="293"/>
      <c r="AO739" s="730"/>
      <c r="AP739" s="293"/>
      <c r="AQ739" s="293"/>
      <c r="AR739" s="293"/>
      <c r="AS739" s="293"/>
      <c r="AT739" s="293"/>
      <c r="AU739" s="167"/>
      <c r="AV739" s="167"/>
      <c r="AW739" s="167"/>
      <c r="AX739" s="167"/>
      <c r="AY739" s="167"/>
      <c r="AZ739" s="167"/>
      <c r="BA739" s="167"/>
      <c r="BB739" s="167"/>
      <c r="BC739" s="167"/>
      <c r="BD739" s="167"/>
      <c r="BE739" s="167"/>
      <c r="BF739" s="167"/>
      <c r="BG739" s="167"/>
      <c r="BH739" s="167"/>
      <c r="BI739" s="167"/>
    </row>
    <row r="740" ht="14.25" customHeight="1">
      <c r="M740" s="178"/>
      <c r="N740" s="178"/>
      <c r="O740" s="178"/>
      <c r="X740" s="292"/>
      <c r="Y740" s="293"/>
      <c r="Z740" s="293"/>
      <c r="AA740" s="293"/>
      <c r="AB740" s="293"/>
      <c r="AC740" s="293"/>
      <c r="AD740" s="293"/>
      <c r="AE740" s="293"/>
      <c r="AF740" s="293"/>
      <c r="AG740" s="293"/>
      <c r="AH740" s="293"/>
      <c r="AI740" s="293"/>
      <c r="AJ740" s="293"/>
      <c r="AK740" s="293"/>
      <c r="AL740" s="293"/>
      <c r="AM740" s="293"/>
      <c r="AN740" s="293"/>
      <c r="AO740" s="730"/>
      <c r="AP740" s="293"/>
      <c r="AQ740" s="293"/>
      <c r="AR740" s="293"/>
      <c r="AS740" s="293"/>
      <c r="AT740" s="293"/>
      <c r="AU740" s="167"/>
      <c r="AV740" s="167"/>
      <c r="AW740" s="167"/>
      <c r="AX740" s="167"/>
      <c r="AY740" s="167"/>
      <c r="AZ740" s="167"/>
      <c r="BA740" s="167"/>
      <c r="BB740" s="167"/>
      <c r="BC740" s="167"/>
      <c r="BD740" s="167"/>
      <c r="BE740" s="167"/>
      <c r="BF740" s="167"/>
      <c r="BG740" s="167"/>
      <c r="BH740" s="167"/>
      <c r="BI740" s="167"/>
    </row>
    <row r="741" ht="14.25" customHeight="1">
      <c r="M741" s="178"/>
      <c r="N741" s="178"/>
      <c r="O741" s="178"/>
      <c r="X741" s="292"/>
      <c r="Y741" s="293"/>
      <c r="Z741" s="293"/>
      <c r="AA741" s="293"/>
      <c r="AB741" s="293"/>
      <c r="AC741" s="293"/>
      <c r="AD741" s="293"/>
      <c r="AE741" s="293"/>
      <c r="AF741" s="293"/>
      <c r="AG741" s="293"/>
      <c r="AH741" s="293"/>
      <c r="AI741" s="293"/>
      <c r="AJ741" s="293"/>
      <c r="AK741" s="293"/>
      <c r="AL741" s="293"/>
      <c r="AM741" s="293"/>
      <c r="AN741" s="293"/>
      <c r="AO741" s="730"/>
      <c r="AP741" s="293"/>
      <c r="AQ741" s="293"/>
      <c r="AR741" s="293"/>
      <c r="AS741" s="293"/>
      <c r="AT741" s="293"/>
      <c r="AU741" s="167"/>
      <c r="AV741" s="167"/>
      <c r="AW741" s="167"/>
      <c r="AX741" s="167"/>
      <c r="AY741" s="167"/>
      <c r="AZ741" s="167"/>
      <c r="BA741" s="167"/>
      <c r="BB741" s="167"/>
      <c r="BC741" s="167"/>
      <c r="BD741" s="167"/>
      <c r="BE741" s="167"/>
      <c r="BF741" s="167"/>
      <c r="BG741" s="167"/>
      <c r="BH741" s="167"/>
      <c r="BI741" s="167"/>
    </row>
    <row r="742" ht="14.25" customHeight="1">
      <c r="M742" s="178"/>
      <c r="N742" s="178"/>
      <c r="O742" s="178"/>
      <c r="X742" s="292"/>
      <c r="Y742" s="293"/>
      <c r="Z742" s="293"/>
      <c r="AA742" s="293"/>
      <c r="AB742" s="293"/>
      <c r="AC742" s="293"/>
      <c r="AD742" s="293"/>
      <c r="AE742" s="293"/>
      <c r="AF742" s="293"/>
      <c r="AG742" s="293"/>
      <c r="AH742" s="293"/>
      <c r="AI742" s="293"/>
      <c r="AJ742" s="293"/>
      <c r="AK742" s="293"/>
      <c r="AL742" s="293"/>
      <c r="AM742" s="293"/>
      <c r="AN742" s="293"/>
      <c r="AO742" s="730"/>
      <c r="AP742" s="293"/>
      <c r="AQ742" s="293"/>
      <c r="AR742" s="293"/>
      <c r="AS742" s="293"/>
      <c r="AT742" s="293"/>
      <c r="AU742" s="167"/>
      <c r="AV742" s="167"/>
      <c r="AW742" s="167"/>
      <c r="AX742" s="167"/>
      <c r="AY742" s="167"/>
      <c r="AZ742" s="167"/>
      <c r="BA742" s="167"/>
      <c r="BB742" s="167"/>
      <c r="BC742" s="167"/>
      <c r="BD742" s="167"/>
      <c r="BE742" s="167"/>
      <c r="BF742" s="167"/>
      <c r="BG742" s="167"/>
      <c r="BH742" s="167"/>
      <c r="BI742" s="167"/>
    </row>
    <row r="743" ht="14.25" customHeight="1">
      <c r="M743" s="178"/>
      <c r="N743" s="178"/>
      <c r="O743" s="178"/>
      <c r="X743" s="292"/>
      <c r="Y743" s="293"/>
      <c r="Z743" s="293"/>
      <c r="AA743" s="293"/>
      <c r="AB743" s="293"/>
      <c r="AC743" s="293"/>
      <c r="AD743" s="293"/>
      <c r="AE743" s="293"/>
      <c r="AF743" s="293"/>
      <c r="AG743" s="293"/>
      <c r="AH743" s="293"/>
      <c r="AI743" s="293"/>
      <c r="AJ743" s="293"/>
      <c r="AK743" s="293"/>
      <c r="AL743" s="293"/>
      <c r="AM743" s="293"/>
      <c r="AN743" s="293"/>
      <c r="AO743" s="730"/>
      <c r="AP743" s="293"/>
      <c r="AQ743" s="293"/>
      <c r="AR743" s="293"/>
      <c r="AS743" s="293"/>
      <c r="AT743" s="293"/>
      <c r="AU743" s="167"/>
      <c r="AV743" s="167"/>
      <c r="AW743" s="167"/>
      <c r="AX743" s="167"/>
      <c r="AY743" s="167"/>
      <c r="AZ743" s="167"/>
      <c r="BA743" s="167"/>
      <c r="BB743" s="167"/>
      <c r="BC743" s="167"/>
      <c r="BD743" s="167"/>
      <c r="BE743" s="167"/>
      <c r="BF743" s="167"/>
      <c r="BG743" s="167"/>
      <c r="BH743" s="167"/>
      <c r="BI743" s="167"/>
    </row>
    <row r="744" ht="14.25" customHeight="1">
      <c r="M744" s="178"/>
      <c r="N744" s="178"/>
      <c r="O744" s="178"/>
      <c r="X744" s="292"/>
      <c r="Y744" s="293"/>
      <c r="Z744" s="293"/>
      <c r="AA744" s="293"/>
      <c r="AB744" s="293"/>
      <c r="AC744" s="293"/>
      <c r="AD744" s="293"/>
      <c r="AE744" s="293"/>
      <c r="AF744" s="293"/>
      <c r="AG744" s="293"/>
      <c r="AH744" s="293"/>
      <c r="AI744" s="293"/>
      <c r="AJ744" s="293"/>
      <c r="AK744" s="293"/>
      <c r="AL744" s="293"/>
      <c r="AM744" s="293"/>
      <c r="AN744" s="293"/>
      <c r="AO744" s="730"/>
      <c r="AP744" s="293"/>
      <c r="AQ744" s="293"/>
      <c r="AR744" s="293"/>
      <c r="AS744" s="293"/>
      <c r="AT744" s="293"/>
      <c r="AU744" s="167"/>
      <c r="AV744" s="167"/>
      <c r="AW744" s="167"/>
      <c r="AX744" s="167"/>
      <c r="AY744" s="167"/>
      <c r="AZ744" s="167"/>
      <c r="BA744" s="167"/>
      <c r="BB744" s="167"/>
      <c r="BC744" s="167"/>
      <c r="BD744" s="167"/>
      <c r="BE744" s="167"/>
      <c r="BF744" s="167"/>
      <c r="BG744" s="167"/>
      <c r="BH744" s="167"/>
      <c r="BI744" s="167"/>
    </row>
    <row r="745" ht="14.25" customHeight="1">
      <c r="M745" s="178"/>
      <c r="N745" s="178"/>
      <c r="O745" s="178"/>
      <c r="X745" s="292"/>
      <c r="Y745" s="293"/>
      <c r="Z745" s="293"/>
      <c r="AA745" s="293"/>
      <c r="AB745" s="293"/>
      <c r="AC745" s="293"/>
      <c r="AD745" s="293"/>
      <c r="AE745" s="293"/>
      <c r="AF745" s="293"/>
      <c r="AG745" s="293"/>
      <c r="AH745" s="293"/>
      <c r="AI745" s="293"/>
      <c r="AJ745" s="293"/>
      <c r="AK745" s="293"/>
      <c r="AL745" s="293"/>
      <c r="AM745" s="293"/>
      <c r="AN745" s="293"/>
      <c r="AO745" s="730"/>
      <c r="AP745" s="293"/>
      <c r="AQ745" s="293"/>
      <c r="AR745" s="293"/>
      <c r="AS745" s="293"/>
      <c r="AT745" s="293"/>
      <c r="AU745" s="167"/>
      <c r="AV745" s="167"/>
      <c r="AW745" s="167"/>
      <c r="AX745" s="167"/>
      <c r="AY745" s="167"/>
      <c r="AZ745" s="167"/>
      <c r="BA745" s="167"/>
      <c r="BB745" s="167"/>
      <c r="BC745" s="167"/>
      <c r="BD745" s="167"/>
      <c r="BE745" s="167"/>
      <c r="BF745" s="167"/>
      <c r="BG745" s="167"/>
      <c r="BH745" s="167"/>
      <c r="BI745" s="167"/>
    </row>
    <row r="746" ht="14.25" customHeight="1">
      <c r="M746" s="178"/>
      <c r="N746" s="178"/>
      <c r="O746" s="178"/>
      <c r="X746" s="292"/>
      <c r="Y746" s="293"/>
      <c r="Z746" s="293"/>
      <c r="AA746" s="293"/>
      <c r="AB746" s="293"/>
      <c r="AC746" s="293"/>
      <c r="AD746" s="293"/>
      <c r="AE746" s="293"/>
      <c r="AF746" s="293"/>
      <c r="AG746" s="293"/>
      <c r="AH746" s="293"/>
      <c r="AI746" s="293"/>
      <c r="AJ746" s="293"/>
      <c r="AK746" s="293"/>
      <c r="AL746" s="293"/>
      <c r="AM746" s="293"/>
      <c r="AN746" s="293"/>
      <c r="AO746" s="730"/>
      <c r="AP746" s="293"/>
      <c r="AQ746" s="293"/>
      <c r="AR746" s="293"/>
      <c r="AS746" s="293"/>
      <c r="AT746" s="293"/>
      <c r="AU746" s="167"/>
      <c r="AV746" s="167"/>
      <c r="AW746" s="167"/>
      <c r="AX746" s="167"/>
      <c r="AY746" s="167"/>
      <c r="AZ746" s="167"/>
      <c r="BA746" s="167"/>
      <c r="BB746" s="167"/>
      <c r="BC746" s="167"/>
      <c r="BD746" s="167"/>
      <c r="BE746" s="167"/>
      <c r="BF746" s="167"/>
      <c r="BG746" s="167"/>
      <c r="BH746" s="167"/>
      <c r="BI746" s="167"/>
    </row>
    <row r="747" ht="14.25" customHeight="1">
      <c r="M747" s="178"/>
      <c r="N747" s="178"/>
      <c r="O747" s="178"/>
      <c r="X747" s="292"/>
      <c r="Y747" s="293"/>
      <c r="Z747" s="293"/>
      <c r="AA747" s="293"/>
      <c r="AB747" s="293"/>
      <c r="AC747" s="293"/>
      <c r="AD747" s="293"/>
      <c r="AE747" s="293"/>
      <c r="AF747" s="293"/>
      <c r="AG747" s="293"/>
      <c r="AH747" s="293"/>
      <c r="AI747" s="293"/>
      <c r="AJ747" s="293"/>
      <c r="AK747" s="293"/>
      <c r="AL747" s="293"/>
      <c r="AM747" s="293"/>
      <c r="AN747" s="293"/>
      <c r="AO747" s="730"/>
      <c r="AP747" s="293"/>
      <c r="AQ747" s="293"/>
      <c r="AR747" s="293"/>
      <c r="AS747" s="293"/>
      <c r="AT747" s="293"/>
      <c r="AU747" s="167"/>
      <c r="AV747" s="167"/>
      <c r="AW747" s="167"/>
      <c r="AX747" s="167"/>
      <c r="AY747" s="167"/>
      <c r="AZ747" s="167"/>
      <c r="BA747" s="167"/>
      <c r="BB747" s="167"/>
      <c r="BC747" s="167"/>
      <c r="BD747" s="167"/>
      <c r="BE747" s="167"/>
      <c r="BF747" s="167"/>
      <c r="BG747" s="167"/>
      <c r="BH747" s="167"/>
      <c r="BI747" s="167"/>
    </row>
    <row r="748" ht="14.25" customHeight="1">
      <c r="M748" s="178"/>
      <c r="N748" s="178"/>
      <c r="O748" s="178"/>
      <c r="X748" s="292"/>
      <c r="Y748" s="293"/>
      <c r="Z748" s="293"/>
      <c r="AA748" s="293"/>
      <c r="AB748" s="293"/>
      <c r="AC748" s="293"/>
      <c r="AD748" s="293"/>
      <c r="AE748" s="293"/>
      <c r="AF748" s="293"/>
      <c r="AG748" s="293"/>
      <c r="AH748" s="293"/>
      <c r="AI748" s="293"/>
      <c r="AJ748" s="293"/>
      <c r="AK748" s="293"/>
      <c r="AL748" s="293"/>
      <c r="AM748" s="293"/>
      <c r="AN748" s="293"/>
      <c r="AO748" s="730"/>
      <c r="AP748" s="293"/>
      <c r="AQ748" s="293"/>
      <c r="AR748" s="293"/>
      <c r="AS748" s="293"/>
      <c r="AT748" s="293"/>
      <c r="AU748" s="167"/>
      <c r="AV748" s="167"/>
      <c r="AW748" s="167"/>
      <c r="AX748" s="167"/>
      <c r="AY748" s="167"/>
      <c r="AZ748" s="167"/>
      <c r="BA748" s="167"/>
      <c r="BB748" s="167"/>
      <c r="BC748" s="167"/>
      <c r="BD748" s="167"/>
      <c r="BE748" s="167"/>
      <c r="BF748" s="167"/>
      <c r="BG748" s="167"/>
      <c r="BH748" s="167"/>
      <c r="BI748" s="167"/>
    </row>
    <row r="749" ht="14.25" customHeight="1">
      <c r="M749" s="178"/>
      <c r="N749" s="178"/>
      <c r="O749" s="178"/>
      <c r="X749" s="292"/>
      <c r="Y749" s="293"/>
      <c r="Z749" s="293"/>
      <c r="AA749" s="293"/>
      <c r="AB749" s="293"/>
      <c r="AC749" s="293"/>
      <c r="AD749" s="293"/>
      <c r="AE749" s="293"/>
      <c r="AF749" s="293"/>
      <c r="AG749" s="293"/>
      <c r="AH749" s="293"/>
      <c r="AI749" s="293"/>
      <c r="AJ749" s="293"/>
      <c r="AK749" s="293"/>
      <c r="AL749" s="293"/>
      <c r="AM749" s="293"/>
      <c r="AN749" s="293"/>
      <c r="AO749" s="730"/>
      <c r="AP749" s="293"/>
      <c r="AQ749" s="293"/>
      <c r="AR749" s="293"/>
      <c r="AS749" s="293"/>
      <c r="AT749" s="293"/>
      <c r="AU749" s="167"/>
      <c r="AV749" s="167"/>
      <c r="AW749" s="167"/>
      <c r="AX749" s="167"/>
      <c r="AY749" s="167"/>
      <c r="AZ749" s="167"/>
      <c r="BA749" s="167"/>
      <c r="BB749" s="167"/>
      <c r="BC749" s="167"/>
      <c r="BD749" s="167"/>
      <c r="BE749" s="167"/>
      <c r="BF749" s="167"/>
      <c r="BG749" s="167"/>
      <c r="BH749" s="167"/>
      <c r="BI749" s="167"/>
    </row>
    <row r="750" ht="14.25" customHeight="1">
      <c r="M750" s="178"/>
      <c r="N750" s="178"/>
      <c r="O750" s="178"/>
      <c r="X750" s="292"/>
      <c r="Y750" s="293"/>
      <c r="Z750" s="293"/>
      <c r="AA750" s="293"/>
      <c r="AB750" s="293"/>
      <c r="AC750" s="293"/>
      <c r="AD750" s="293"/>
      <c r="AE750" s="293"/>
      <c r="AF750" s="293"/>
      <c r="AG750" s="293"/>
      <c r="AH750" s="293"/>
      <c r="AI750" s="293"/>
      <c r="AJ750" s="293"/>
      <c r="AK750" s="293"/>
      <c r="AL750" s="293"/>
      <c r="AM750" s="293"/>
      <c r="AN750" s="293"/>
      <c r="AO750" s="730"/>
      <c r="AP750" s="293"/>
      <c r="AQ750" s="293"/>
      <c r="AR750" s="293"/>
      <c r="AS750" s="293"/>
      <c r="AT750" s="293"/>
      <c r="AU750" s="167"/>
      <c r="AV750" s="167"/>
      <c r="AW750" s="167"/>
      <c r="AX750" s="167"/>
      <c r="AY750" s="167"/>
      <c r="AZ750" s="167"/>
      <c r="BA750" s="167"/>
      <c r="BB750" s="167"/>
      <c r="BC750" s="167"/>
      <c r="BD750" s="167"/>
      <c r="BE750" s="167"/>
      <c r="BF750" s="167"/>
      <c r="BG750" s="167"/>
      <c r="BH750" s="167"/>
      <c r="BI750" s="167"/>
    </row>
    <row r="751" ht="14.25" customHeight="1">
      <c r="M751" s="178"/>
      <c r="N751" s="178"/>
      <c r="O751" s="178"/>
      <c r="X751" s="292"/>
      <c r="Y751" s="293"/>
      <c r="Z751" s="293"/>
      <c r="AA751" s="293"/>
      <c r="AB751" s="293"/>
      <c r="AC751" s="293"/>
      <c r="AD751" s="293"/>
      <c r="AE751" s="293"/>
      <c r="AF751" s="293"/>
      <c r="AG751" s="293"/>
      <c r="AH751" s="293"/>
      <c r="AI751" s="293"/>
      <c r="AJ751" s="293"/>
      <c r="AK751" s="293"/>
      <c r="AL751" s="293"/>
      <c r="AM751" s="293"/>
      <c r="AN751" s="293"/>
      <c r="AO751" s="730"/>
      <c r="AP751" s="293"/>
      <c r="AQ751" s="293"/>
      <c r="AR751" s="293"/>
      <c r="AS751" s="293"/>
      <c r="AT751" s="293"/>
      <c r="AU751" s="167"/>
      <c r="AV751" s="167"/>
      <c r="AW751" s="167"/>
      <c r="AX751" s="167"/>
      <c r="AY751" s="167"/>
      <c r="AZ751" s="167"/>
      <c r="BA751" s="167"/>
      <c r="BB751" s="167"/>
      <c r="BC751" s="167"/>
      <c r="BD751" s="167"/>
      <c r="BE751" s="167"/>
      <c r="BF751" s="167"/>
      <c r="BG751" s="167"/>
      <c r="BH751" s="167"/>
      <c r="BI751" s="167"/>
    </row>
    <row r="752" ht="14.25" customHeight="1">
      <c r="M752" s="178"/>
      <c r="N752" s="178"/>
      <c r="O752" s="178"/>
      <c r="X752" s="292"/>
      <c r="Y752" s="293"/>
      <c r="Z752" s="293"/>
      <c r="AA752" s="293"/>
      <c r="AB752" s="293"/>
      <c r="AC752" s="293"/>
      <c r="AD752" s="293"/>
      <c r="AE752" s="293"/>
      <c r="AF752" s="293"/>
      <c r="AG752" s="293"/>
      <c r="AH752" s="293"/>
      <c r="AI752" s="293"/>
      <c r="AJ752" s="293"/>
      <c r="AK752" s="293"/>
      <c r="AL752" s="293"/>
      <c r="AM752" s="293"/>
      <c r="AN752" s="293"/>
      <c r="AO752" s="730"/>
      <c r="AP752" s="293"/>
      <c r="AQ752" s="293"/>
      <c r="AR752" s="293"/>
      <c r="AS752" s="293"/>
      <c r="AT752" s="293"/>
      <c r="AU752" s="167"/>
      <c r="AV752" s="167"/>
      <c r="AW752" s="167"/>
      <c r="AX752" s="167"/>
      <c r="AY752" s="167"/>
      <c r="AZ752" s="167"/>
      <c r="BA752" s="167"/>
      <c r="BB752" s="167"/>
      <c r="BC752" s="167"/>
      <c r="BD752" s="167"/>
      <c r="BE752" s="167"/>
      <c r="BF752" s="167"/>
      <c r="BG752" s="167"/>
      <c r="BH752" s="167"/>
      <c r="BI752" s="167"/>
    </row>
    <row r="753" ht="14.25" customHeight="1">
      <c r="M753" s="178"/>
      <c r="N753" s="178"/>
      <c r="O753" s="178"/>
      <c r="X753" s="292"/>
      <c r="Y753" s="293"/>
      <c r="Z753" s="293"/>
      <c r="AA753" s="293"/>
      <c r="AB753" s="293"/>
      <c r="AC753" s="293"/>
      <c r="AD753" s="293"/>
      <c r="AE753" s="293"/>
      <c r="AF753" s="293"/>
      <c r="AG753" s="293"/>
      <c r="AH753" s="293"/>
      <c r="AI753" s="293"/>
      <c r="AJ753" s="293"/>
      <c r="AK753" s="293"/>
      <c r="AL753" s="293"/>
      <c r="AM753" s="293"/>
      <c r="AN753" s="293"/>
      <c r="AO753" s="730"/>
      <c r="AP753" s="293"/>
      <c r="AQ753" s="293"/>
      <c r="AR753" s="293"/>
      <c r="AS753" s="293"/>
      <c r="AT753" s="293"/>
      <c r="AU753" s="167"/>
      <c r="AV753" s="167"/>
      <c r="AW753" s="167"/>
      <c r="AX753" s="167"/>
      <c r="AY753" s="167"/>
      <c r="AZ753" s="167"/>
      <c r="BA753" s="167"/>
      <c r="BB753" s="167"/>
      <c r="BC753" s="167"/>
      <c r="BD753" s="167"/>
      <c r="BE753" s="167"/>
      <c r="BF753" s="167"/>
      <c r="BG753" s="167"/>
      <c r="BH753" s="167"/>
      <c r="BI753" s="167"/>
    </row>
    <row r="754" ht="14.25" customHeight="1">
      <c r="M754" s="178"/>
      <c r="N754" s="178"/>
      <c r="O754" s="178"/>
      <c r="X754" s="292"/>
      <c r="Y754" s="293"/>
      <c r="Z754" s="293"/>
      <c r="AA754" s="293"/>
      <c r="AB754" s="293"/>
      <c r="AC754" s="293"/>
      <c r="AD754" s="293"/>
      <c r="AE754" s="293"/>
      <c r="AF754" s="293"/>
      <c r="AG754" s="293"/>
      <c r="AH754" s="293"/>
      <c r="AI754" s="293"/>
      <c r="AJ754" s="293"/>
      <c r="AK754" s="293"/>
      <c r="AL754" s="293"/>
      <c r="AM754" s="293"/>
      <c r="AN754" s="293"/>
      <c r="AO754" s="730"/>
      <c r="AP754" s="293"/>
      <c r="AQ754" s="293"/>
      <c r="AR754" s="293"/>
      <c r="AS754" s="293"/>
      <c r="AT754" s="293"/>
      <c r="AU754" s="167"/>
      <c r="AV754" s="167"/>
      <c r="AW754" s="167"/>
      <c r="AX754" s="167"/>
      <c r="AY754" s="167"/>
      <c r="AZ754" s="167"/>
      <c r="BA754" s="167"/>
      <c r="BB754" s="167"/>
      <c r="BC754" s="167"/>
      <c r="BD754" s="167"/>
      <c r="BE754" s="167"/>
      <c r="BF754" s="167"/>
      <c r="BG754" s="167"/>
      <c r="BH754" s="167"/>
      <c r="BI754" s="167"/>
    </row>
    <row r="755" ht="14.25" customHeight="1">
      <c r="M755" s="178"/>
      <c r="N755" s="178"/>
      <c r="O755" s="178"/>
      <c r="X755" s="292"/>
      <c r="Y755" s="293"/>
      <c r="Z755" s="293"/>
      <c r="AA755" s="293"/>
      <c r="AB755" s="293"/>
      <c r="AC755" s="293"/>
      <c r="AD755" s="293"/>
      <c r="AE755" s="293"/>
      <c r="AF755" s="293"/>
      <c r="AG755" s="293"/>
      <c r="AH755" s="293"/>
      <c r="AI755" s="293"/>
      <c r="AJ755" s="293"/>
      <c r="AK755" s="293"/>
      <c r="AL755" s="293"/>
      <c r="AM755" s="293"/>
      <c r="AN755" s="293"/>
      <c r="AO755" s="730"/>
      <c r="AP755" s="293"/>
      <c r="AQ755" s="293"/>
      <c r="AR755" s="293"/>
      <c r="AS755" s="293"/>
      <c r="AT755" s="293"/>
      <c r="AU755" s="167"/>
      <c r="AV755" s="167"/>
      <c r="AW755" s="167"/>
      <c r="AX755" s="167"/>
      <c r="AY755" s="167"/>
      <c r="AZ755" s="167"/>
      <c r="BA755" s="167"/>
      <c r="BB755" s="167"/>
      <c r="BC755" s="167"/>
      <c r="BD755" s="167"/>
      <c r="BE755" s="167"/>
      <c r="BF755" s="167"/>
      <c r="BG755" s="167"/>
      <c r="BH755" s="167"/>
      <c r="BI755" s="167"/>
    </row>
    <row r="756" ht="14.25" customHeight="1">
      <c r="M756" s="178"/>
      <c r="N756" s="178"/>
      <c r="O756" s="178"/>
      <c r="X756" s="292"/>
      <c r="Y756" s="293"/>
      <c r="Z756" s="293"/>
      <c r="AA756" s="293"/>
      <c r="AB756" s="293"/>
      <c r="AC756" s="293"/>
      <c r="AD756" s="293"/>
      <c r="AE756" s="293"/>
      <c r="AF756" s="293"/>
      <c r="AG756" s="293"/>
      <c r="AH756" s="293"/>
      <c r="AI756" s="293"/>
      <c r="AJ756" s="293"/>
      <c r="AK756" s="293"/>
      <c r="AL756" s="293"/>
      <c r="AM756" s="293"/>
      <c r="AN756" s="293"/>
      <c r="AO756" s="730"/>
      <c r="AP756" s="293"/>
      <c r="AQ756" s="293"/>
      <c r="AR756" s="293"/>
      <c r="AS756" s="293"/>
      <c r="AT756" s="293"/>
      <c r="AU756" s="167"/>
      <c r="AV756" s="167"/>
      <c r="AW756" s="167"/>
      <c r="AX756" s="167"/>
      <c r="AY756" s="167"/>
      <c r="AZ756" s="167"/>
      <c r="BA756" s="167"/>
      <c r="BB756" s="167"/>
      <c r="BC756" s="167"/>
      <c r="BD756" s="167"/>
      <c r="BE756" s="167"/>
      <c r="BF756" s="167"/>
      <c r="BG756" s="167"/>
      <c r="BH756" s="167"/>
      <c r="BI756" s="167"/>
    </row>
    <row r="757" ht="14.25" customHeight="1">
      <c r="M757" s="178"/>
      <c r="N757" s="178"/>
      <c r="O757" s="178"/>
      <c r="X757" s="292"/>
      <c r="Y757" s="293"/>
      <c r="Z757" s="293"/>
      <c r="AA757" s="293"/>
      <c r="AB757" s="293"/>
      <c r="AC757" s="293"/>
      <c r="AD757" s="293"/>
      <c r="AE757" s="293"/>
      <c r="AF757" s="293"/>
      <c r="AG757" s="293"/>
      <c r="AH757" s="293"/>
      <c r="AI757" s="293"/>
      <c r="AJ757" s="293"/>
      <c r="AK757" s="293"/>
      <c r="AL757" s="293"/>
      <c r="AM757" s="293"/>
      <c r="AN757" s="293"/>
      <c r="AO757" s="730"/>
      <c r="AP757" s="293"/>
      <c r="AQ757" s="293"/>
      <c r="AR757" s="293"/>
      <c r="AS757" s="293"/>
      <c r="AT757" s="293"/>
      <c r="AU757" s="167"/>
      <c r="AV757" s="167"/>
      <c r="AW757" s="167"/>
      <c r="AX757" s="167"/>
      <c r="AY757" s="167"/>
      <c r="AZ757" s="167"/>
      <c r="BA757" s="167"/>
      <c r="BB757" s="167"/>
      <c r="BC757" s="167"/>
      <c r="BD757" s="167"/>
      <c r="BE757" s="167"/>
      <c r="BF757" s="167"/>
      <c r="BG757" s="167"/>
      <c r="BH757" s="167"/>
      <c r="BI757" s="167"/>
    </row>
    <row r="758" ht="14.25" customHeight="1">
      <c r="M758" s="178"/>
      <c r="N758" s="178"/>
      <c r="O758" s="178"/>
      <c r="X758" s="292"/>
      <c r="Y758" s="293"/>
      <c r="Z758" s="293"/>
      <c r="AA758" s="293"/>
      <c r="AB758" s="293"/>
      <c r="AC758" s="293"/>
      <c r="AD758" s="293"/>
      <c r="AE758" s="293"/>
      <c r="AF758" s="293"/>
      <c r="AG758" s="293"/>
      <c r="AH758" s="293"/>
      <c r="AI758" s="293"/>
      <c r="AJ758" s="293"/>
      <c r="AK758" s="293"/>
      <c r="AL758" s="293"/>
      <c r="AM758" s="293"/>
      <c r="AN758" s="293"/>
      <c r="AO758" s="730"/>
      <c r="AP758" s="293"/>
      <c r="AQ758" s="293"/>
      <c r="AR758" s="293"/>
      <c r="AS758" s="293"/>
      <c r="AT758" s="293"/>
      <c r="AU758" s="167"/>
      <c r="AV758" s="167"/>
      <c r="AW758" s="167"/>
      <c r="AX758" s="167"/>
      <c r="AY758" s="167"/>
      <c r="AZ758" s="167"/>
      <c r="BA758" s="167"/>
      <c r="BB758" s="167"/>
      <c r="BC758" s="167"/>
      <c r="BD758" s="167"/>
      <c r="BE758" s="167"/>
      <c r="BF758" s="167"/>
      <c r="BG758" s="167"/>
      <c r="BH758" s="167"/>
      <c r="BI758" s="167"/>
    </row>
    <row r="759" ht="14.25" customHeight="1">
      <c r="M759" s="178"/>
      <c r="N759" s="178"/>
      <c r="O759" s="178"/>
      <c r="X759" s="292"/>
      <c r="Y759" s="293"/>
      <c r="Z759" s="293"/>
      <c r="AA759" s="293"/>
      <c r="AB759" s="293"/>
      <c r="AC759" s="293"/>
      <c r="AD759" s="293"/>
      <c r="AE759" s="293"/>
      <c r="AF759" s="293"/>
      <c r="AG759" s="293"/>
      <c r="AH759" s="293"/>
      <c r="AI759" s="293"/>
      <c r="AJ759" s="293"/>
      <c r="AK759" s="293"/>
      <c r="AL759" s="293"/>
      <c r="AM759" s="293"/>
      <c r="AN759" s="293"/>
      <c r="AO759" s="730"/>
      <c r="AP759" s="293"/>
      <c r="AQ759" s="293"/>
      <c r="AR759" s="293"/>
      <c r="AS759" s="293"/>
      <c r="AT759" s="293"/>
      <c r="AU759" s="167"/>
      <c r="AV759" s="167"/>
      <c r="AW759" s="167"/>
      <c r="AX759" s="167"/>
      <c r="AY759" s="167"/>
      <c r="AZ759" s="167"/>
      <c r="BA759" s="167"/>
      <c r="BB759" s="167"/>
      <c r="BC759" s="167"/>
      <c r="BD759" s="167"/>
      <c r="BE759" s="167"/>
      <c r="BF759" s="167"/>
      <c r="BG759" s="167"/>
      <c r="BH759" s="167"/>
      <c r="BI759" s="167"/>
    </row>
    <row r="760" ht="14.25" customHeight="1">
      <c r="M760" s="178"/>
      <c r="N760" s="178"/>
      <c r="O760" s="178"/>
      <c r="X760" s="292"/>
      <c r="Y760" s="293"/>
      <c r="Z760" s="293"/>
      <c r="AA760" s="293"/>
      <c r="AB760" s="293"/>
      <c r="AC760" s="293"/>
      <c r="AD760" s="293"/>
      <c r="AE760" s="293"/>
      <c r="AF760" s="293"/>
      <c r="AG760" s="293"/>
      <c r="AH760" s="293"/>
      <c r="AI760" s="293"/>
      <c r="AJ760" s="293"/>
      <c r="AK760" s="293"/>
      <c r="AL760" s="293"/>
      <c r="AM760" s="293"/>
      <c r="AN760" s="293"/>
      <c r="AO760" s="730"/>
      <c r="AP760" s="293"/>
      <c r="AQ760" s="293"/>
      <c r="AR760" s="293"/>
      <c r="AS760" s="293"/>
      <c r="AT760" s="293"/>
      <c r="AU760" s="167"/>
      <c r="AV760" s="167"/>
      <c r="AW760" s="167"/>
      <c r="AX760" s="167"/>
      <c r="AY760" s="167"/>
      <c r="AZ760" s="167"/>
      <c r="BA760" s="167"/>
      <c r="BB760" s="167"/>
      <c r="BC760" s="167"/>
      <c r="BD760" s="167"/>
      <c r="BE760" s="167"/>
      <c r="BF760" s="167"/>
      <c r="BG760" s="167"/>
      <c r="BH760" s="167"/>
      <c r="BI760" s="167"/>
    </row>
    <row r="761" ht="14.25" customHeight="1">
      <c r="M761" s="178"/>
      <c r="N761" s="178"/>
      <c r="O761" s="178"/>
      <c r="X761" s="292"/>
      <c r="Y761" s="293"/>
      <c r="Z761" s="293"/>
      <c r="AA761" s="293"/>
      <c r="AB761" s="293"/>
      <c r="AC761" s="293"/>
      <c r="AD761" s="293"/>
      <c r="AE761" s="293"/>
      <c r="AF761" s="293"/>
      <c r="AG761" s="293"/>
      <c r="AH761" s="293"/>
      <c r="AI761" s="293"/>
      <c r="AJ761" s="293"/>
      <c r="AK761" s="293"/>
      <c r="AL761" s="293"/>
      <c r="AM761" s="293"/>
      <c r="AN761" s="293"/>
      <c r="AO761" s="730"/>
      <c r="AP761" s="293"/>
      <c r="AQ761" s="293"/>
      <c r="AR761" s="293"/>
      <c r="AS761" s="293"/>
      <c r="AT761" s="293"/>
      <c r="AU761" s="167"/>
      <c r="AV761" s="167"/>
      <c r="AW761" s="167"/>
      <c r="AX761" s="167"/>
      <c r="AY761" s="167"/>
      <c r="AZ761" s="167"/>
      <c r="BA761" s="167"/>
      <c r="BB761" s="167"/>
      <c r="BC761" s="167"/>
      <c r="BD761" s="167"/>
      <c r="BE761" s="167"/>
      <c r="BF761" s="167"/>
      <c r="BG761" s="167"/>
      <c r="BH761" s="167"/>
      <c r="BI761" s="167"/>
    </row>
    <row r="762" ht="14.25" customHeight="1">
      <c r="M762" s="178"/>
      <c r="N762" s="178"/>
      <c r="O762" s="178"/>
      <c r="X762" s="292"/>
      <c r="Y762" s="293"/>
      <c r="Z762" s="293"/>
      <c r="AA762" s="293"/>
      <c r="AB762" s="293"/>
      <c r="AC762" s="293"/>
      <c r="AD762" s="293"/>
      <c r="AE762" s="293"/>
      <c r="AF762" s="293"/>
      <c r="AG762" s="293"/>
      <c r="AH762" s="293"/>
      <c r="AI762" s="293"/>
      <c r="AJ762" s="293"/>
      <c r="AK762" s="293"/>
      <c r="AL762" s="293"/>
      <c r="AM762" s="293"/>
      <c r="AN762" s="293"/>
      <c r="AO762" s="730"/>
      <c r="AP762" s="293"/>
      <c r="AQ762" s="293"/>
      <c r="AR762" s="293"/>
      <c r="AS762" s="293"/>
      <c r="AT762" s="293"/>
      <c r="AU762" s="167"/>
      <c r="AV762" s="167"/>
      <c r="AW762" s="167"/>
      <c r="AX762" s="167"/>
      <c r="AY762" s="167"/>
      <c r="AZ762" s="167"/>
      <c r="BA762" s="167"/>
      <c r="BB762" s="167"/>
      <c r="BC762" s="167"/>
      <c r="BD762" s="167"/>
      <c r="BE762" s="167"/>
      <c r="BF762" s="167"/>
      <c r="BG762" s="167"/>
      <c r="BH762" s="167"/>
      <c r="BI762" s="167"/>
    </row>
    <row r="763" ht="14.25" customHeight="1">
      <c r="M763" s="178"/>
      <c r="N763" s="178"/>
      <c r="O763" s="178"/>
      <c r="X763" s="292"/>
      <c r="Y763" s="293"/>
      <c r="Z763" s="293"/>
      <c r="AA763" s="293"/>
      <c r="AB763" s="293"/>
      <c r="AC763" s="293"/>
      <c r="AD763" s="293"/>
      <c r="AE763" s="293"/>
      <c r="AF763" s="293"/>
      <c r="AG763" s="293"/>
      <c r="AH763" s="293"/>
      <c r="AI763" s="293"/>
      <c r="AJ763" s="293"/>
      <c r="AK763" s="293"/>
      <c r="AL763" s="293"/>
      <c r="AM763" s="293"/>
      <c r="AN763" s="293"/>
      <c r="AO763" s="730"/>
      <c r="AP763" s="293"/>
      <c r="AQ763" s="293"/>
      <c r="AR763" s="293"/>
      <c r="AS763" s="293"/>
      <c r="AT763" s="293"/>
      <c r="AU763" s="167"/>
      <c r="AV763" s="167"/>
      <c r="AW763" s="167"/>
      <c r="AX763" s="167"/>
      <c r="AY763" s="167"/>
      <c r="AZ763" s="167"/>
      <c r="BA763" s="167"/>
      <c r="BB763" s="167"/>
      <c r="BC763" s="167"/>
      <c r="BD763" s="167"/>
      <c r="BE763" s="167"/>
      <c r="BF763" s="167"/>
      <c r="BG763" s="167"/>
      <c r="BH763" s="167"/>
      <c r="BI763" s="167"/>
    </row>
    <row r="764" ht="14.25" customHeight="1">
      <c r="M764" s="178"/>
      <c r="N764" s="178"/>
      <c r="O764" s="178"/>
      <c r="X764" s="292"/>
      <c r="Y764" s="293"/>
      <c r="Z764" s="293"/>
      <c r="AA764" s="293"/>
      <c r="AB764" s="293"/>
      <c r="AC764" s="293"/>
      <c r="AD764" s="293"/>
      <c r="AE764" s="293"/>
      <c r="AF764" s="293"/>
      <c r="AG764" s="293"/>
      <c r="AH764" s="293"/>
      <c r="AI764" s="293"/>
      <c r="AJ764" s="293"/>
      <c r="AK764" s="293"/>
      <c r="AL764" s="293"/>
      <c r="AM764" s="293"/>
      <c r="AN764" s="293"/>
      <c r="AO764" s="730"/>
      <c r="AP764" s="293"/>
      <c r="AQ764" s="293"/>
      <c r="AR764" s="293"/>
      <c r="AS764" s="293"/>
      <c r="AT764" s="293"/>
      <c r="AU764" s="167"/>
      <c r="AV764" s="167"/>
      <c r="AW764" s="167"/>
      <c r="AX764" s="167"/>
      <c r="AY764" s="167"/>
      <c r="AZ764" s="167"/>
      <c r="BA764" s="167"/>
      <c r="BB764" s="167"/>
      <c r="BC764" s="167"/>
      <c r="BD764" s="167"/>
      <c r="BE764" s="167"/>
      <c r="BF764" s="167"/>
      <c r="BG764" s="167"/>
      <c r="BH764" s="167"/>
      <c r="BI764" s="167"/>
    </row>
    <row r="765" ht="14.25" customHeight="1">
      <c r="M765" s="178"/>
      <c r="N765" s="178"/>
      <c r="O765" s="178"/>
      <c r="X765" s="292"/>
      <c r="Y765" s="293"/>
      <c r="Z765" s="293"/>
      <c r="AA765" s="293"/>
      <c r="AB765" s="293"/>
      <c r="AC765" s="293"/>
      <c r="AD765" s="293"/>
      <c r="AE765" s="293"/>
      <c r="AF765" s="293"/>
      <c r="AG765" s="293"/>
      <c r="AH765" s="293"/>
      <c r="AI765" s="293"/>
      <c r="AJ765" s="293"/>
      <c r="AK765" s="293"/>
      <c r="AL765" s="293"/>
      <c r="AM765" s="293"/>
      <c r="AN765" s="293"/>
      <c r="AO765" s="730"/>
      <c r="AP765" s="293"/>
      <c r="AQ765" s="293"/>
      <c r="AR765" s="293"/>
      <c r="AS765" s="293"/>
      <c r="AT765" s="293"/>
      <c r="AU765" s="167"/>
      <c r="AV765" s="167"/>
      <c r="AW765" s="167"/>
      <c r="AX765" s="167"/>
      <c r="AY765" s="167"/>
      <c r="AZ765" s="167"/>
      <c r="BA765" s="167"/>
      <c r="BB765" s="167"/>
      <c r="BC765" s="167"/>
      <c r="BD765" s="167"/>
      <c r="BE765" s="167"/>
      <c r="BF765" s="167"/>
      <c r="BG765" s="167"/>
      <c r="BH765" s="167"/>
      <c r="BI765" s="167"/>
    </row>
    <row r="766" ht="14.25" customHeight="1">
      <c r="M766" s="178"/>
      <c r="N766" s="178"/>
      <c r="O766" s="178"/>
      <c r="X766" s="292"/>
      <c r="Y766" s="293"/>
      <c r="Z766" s="293"/>
      <c r="AA766" s="293"/>
      <c r="AB766" s="293"/>
      <c r="AC766" s="293"/>
      <c r="AD766" s="293"/>
      <c r="AE766" s="293"/>
      <c r="AF766" s="293"/>
      <c r="AG766" s="293"/>
      <c r="AH766" s="293"/>
      <c r="AI766" s="293"/>
      <c r="AJ766" s="293"/>
      <c r="AK766" s="293"/>
      <c r="AL766" s="293"/>
      <c r="AM766" s="293"/>
      <c r="AN766" s="293"/>
      <c r="AO766" s="730"/>
      <c r="AP766" s="293"/>
      <c r="AQ766" s="293"/>
      <c r="AR766" s="293"/>
      <c r="AS766" s="293"/>
      <c r="AT766" s="293"/>
      <c r="AU766" s="167"/>
      <c r="AV766" s="167"/>
      <c r="AW766" s="167"/>
      <c r="AX766" s="167"/>
      <c r="AY766" s="167"/>
      <c r="AZ766" s="167"/>
      <c r="BA766" s="167"/>
      <c r="BB766" s="167"/>
      <c r="BC766" s="167"/>
      <c r="BD766" s="167"/>
      <c r="BE766" s="167"/>
      <c r="BF766" s="167"/>
      <c r="BG766" s="167"/>
      <c r="BH766" s="167"/>
      <c r="BI766" s="167"/>
    </row>
    <row r="767" ht="14.25" customHeight="1">
      <c r="M767" s="178"/>
      <c r="N767" s="178"/>
      <c r="O767" s="178"/>
      <c r="X767" s="292"/>
      <c r="Y767" s="293"/>
      <c r="Z767" s="293"/>
      <c r="AA767" s="293"/>
      <c r="AB767" s="293"/>
      <c r="AC767" s="293"/>
      <c r="AD767" s="293"/>
      <c r="AE767" s="293"/>
      <c r="AF767" s="293"/>
      <c r="AG767" s="293"/>
      <c r="AH767" s="293"/>
      <c r="AI767" s="293"/>
      <c r="AJ767" s="293"/>
      <c r="AK767" s="293"/>
      <c r="AL767" s="293"/>
      <c r="AM767" s="293"/>
      <c r="AN767" s="293"/>
      <c r="AO767" s="730"/>
      <c r="AP767" s="293"/>
      <c r="AQ767" s="293"/>
      <c r="AR767" s="293"/>
      <c r="AS767" s="293"/>
      <c r="AT767" s="293"/>
      <c r="AU767" s="167"/>
      <c r="AV767" s="167"/>
      <c r="AW767" s="167"/>
      <c r="AX767" s="167"/>
      <c r="AY767" s="167"/>
      <c r="AZ767" s="167"/>
      <c r="BA767" s="167"/>
      <c r="BB767" s="167"/>
      <c r="BC767" s="167"/>
      <c r="BD767" s="167"/>
      <c r="BE767" s="167"/>
      <c r="BF767" s="167"/>
      <c r="BG767" s="167"/>
      <c r="BH767" s="167"/>
      <c r="BI767" s="167"/>
    </row>
    <row r="768" ht="14.25" customHeight="1">
      <c r="M768" s="178"/>
      <c r="N768" s="178"/>
      <c r="O768" s="178"/>
      <c r="X768" s="292"/>
      <c r="Y768" s="293"/>
      <c r="Z768" s="293"/>
      <c r="AA768" s="293"/>
      <c r="AB768" s="293"/>
      <c r="AC768" s="293"/>
      <c r="AD768" s="293"/>
      <c r="AE768" s="293"/>
      <c r="AF768" s="293"/>
      <c r="AG768" s="293"/>
      <c r="AH768" s="293"/>
      <c r="AI768" s="293"/>
      <c r="AJ768" s="293"/>
      <c r="AK768" s="293"/>
      <c r="AL768" s="293"/>
      <c r="AM768" s="293"/>
      <c r="AN768" s="293"/>
      <c r="AO768" s="730"/>
      <c r="AP768" s="293"/>
      <c r="AQ768" s="293"/>
      <c r="AR768" s="293"/>
      <c r="AS768" s="293"/>
      <c r="AT768" s="293"/>
      <c r="AU768" s="167"/>
      <c r="AV768" s="167"/>
      <c r="AW768" s="167"/>
      <c r="AX768" s="167"/>
      <c r="AY768" s="167"/>
      <c r="AZ768" s="167"/>
      <c r="BA768" s="167"/>
      <c r="BB768" s="167"/>
      <c r="BC768" s="167"/>
      <c r="BD768" s="167"/>
      <c r="BE768" s="167"/>
      <c r="BF768" s="167"/>
      <c r="BG768" s="167"/>
      <c r="BH768" s="167"/>
      <c r="BI768" s="167"/>
    </row>
    <row r="769" ht="14.25" customHeight="1">
      <c r="M769" s="178"/>
      <c r="N769" s="178"/>
      <c r="O769" s="178"/>
      <c r="X769" s="292"/>
      <c r="Y769" s="293"/>
      <c r="Z769" s="293"/>
      <c r="AA769" s="293"/>
      <c r="AB769" s="293"/>
      <c r="AC769" s="293"/>
      <c r="AD769" s="293"/>
      <c r="AE769" s="293"/>
      <c r="AF769" s="293"/>
      <c r="AG769" s="293"/>
      <c r="AH769" s="293"/>
      <c r="AI769" s="293"/>
      <c r="AJ769" s="293"/>
      <c r="AK769" s="293"/>
      <c r="AL769" s="293"/>
      <c r="AM769" s="293"/>
      <c r="AN769" s="293"/>
      <c r="AO769" s="730"/>
      <c r="AP769" s="293"/>
      <c r="AQ769" s="293"/>
      <c r="AR769" s="293"/>
      <c r="AS769" s="293"/>
      <c r="AT769" s="293"/>
      <c r="AU769" s="167"/>
      <c r="AV769" s="167"/>
      <c r="AW769" s="167"/>
      <c r="AX769" s="167"/>
      <c r="AY769" s="167"/>
      <c r="AZ769" s="167"/>
      <c r="BA769" s="167"/>
      <c r="BB769" s="167"/>
      <c r="BC769" s="167"/>
      <c r="BD769" s="167"/>
      <c r="BE769" s="167"/>
      <c r="BF769" s="167"/>
      <c r="BG769" s="167"/>
      <c r="BH769" s="167"/>
      <c r="BI769" s="167"/>
    </row>
    <row r="770" ht="14.25" customHeight="1">
      <c r="M770" s="178"/>
      <c r="N770" s="178"/>
      <c r="O770" s="178"/>
      <c r="X770" s="292"/>
      <c r="Y770" s="293"/>
      <c r="Z770" s="293"/>
      <c r="AA770" s="293"/>
      <c r="AB770" s="293"/>
      <c r="AC770" s="293"/>
      <c r="AD770" s="293"/>
      <c r="AE770" s="293"/>
      <c r="AF770" s="293"/>
      <c r="AG770" s="293"/>
      <c r="AH770" s="293"/>
      <c r="AI770" s="293"/>
      <c r="AJ770" s="293"/>
      <c r="AK770" s="293"/>
      <c r="AL770" s="293"/>
      <c r="AM770" s="293"/>
      <c r="AN770" s="293"/>
      <c r="AO770" s="730"/>
      <c r="AP770" s="293"/>
      <c r="AQ770" s="293"/>
      <c r="AR770" s="293"/>
      <c r="AS770" s="293"/>
      <c r="AT770" s="293"/>
      <c r="AU770" s="167"/>
      <c r="AV770" s="167"/>
      <c r="AW770" s="167"/>
      <c r="AX770" s="167"/>
      <c r="AY770" s="167"/>
      <c r="AZ770" s="167"/>
      <c r="BA770" s="167"/>
      <c r="BB770" s="167"/>
      <c r="BC770" s="167"/>
      <c r="BD770" s="167"/>
      <c r="BE770" s="167"/>
      <c r="BF770" s="167"/>
      <c r="BG770" s="167"/>
      <c r="BH770" s="167"/>
      <c r="BI770" s="167"/>
    </row>
    <row r="771" ht="14.25" customHeight="1">
      <c r="M771" s="178"/>
      <c r="N771" s="178"/>
      <c r="O771" s="178"/>
      <c r="X771" s="292"/>
      <c r="Y771" s="293"/>
      <c r="Z771" s="293"/>
      <c r="AA771" s="293"/>
      <c r="AB771" s="293"/>
      <c r="AC771" s="293"/>
      <c r="AD771" s="293"/>
      <c r="AE771" s="293"/>
      <c r="AF771" s="293"/>
      <c r="AG771" s="293"/>
      <c r="AH771" s="293"/>
      <c r="AI771" s="293"/>
      <c r="AJ771" s="293"/>
      <c r="AK771" s="293"/>
      <c r="AL771" s="293"/>
      <c r="AM771" s="293"/>
      <c r="AN771" s="293"/>
      <c r="AO771" s="730"/>
      <c r="AP771" s="293"/>
      <c r="AQ771" s="293"/>
      <c r="AR771" s="293"/>
      <c r="AS771" s="293"/>
      <c r="AT771" s="293"/>
      <c r="AU771" s="167"/>
      <c r="AV771" s="167"/>
      <c r="AW771" s="167"/>
      <c r="AX771" s="167"/>
      <c r="AY771" s="167"/>
      <c r="AZ771" s="167"/>
      <c r="BA771" s="167"/>
      <c r="BB771" s="167"/>
      <c r="BC771" s="167"/>
      <c r="BD771" s="167"/>
      <c r="BE771" s="167"/>
      <c r="BF771" s="167"/>
      <c r="BG771" s="167"/>
      <c r="BH771" s="167"/>
      <c r="BI771" s="167"/>
    </row>
    <row r="772" ht="14.25" customHeight="1">
      <c r="M772" s="178"/>
      <c r="N772" s="178"/>
      <c r="O772" s="178"/>
      <c r="X772" s="292"/>
      <c r="Y772" s="293"/>
      <c r="Z772" s="293"/>
      <c r="AA772" s="293"/>
      <c r="AB772" s="293"/>
      <c r="AC772" s="293"/>
      <c r="AD772" s="293"/>
      <c r="AE772" s="293"/>
      <c r="AF772" s="293"/>
      <c r="AG772" s="293"/>
      <c r="AH772" s="293"/>
      <c r="AI772" s="293"/>
      <c r="AJ772" s="293"/>
      <c r="AK772" s="293"/>
      <c r="AL772" s="293"/>
      <c r="AM772" s="293"/>
      <c r="AN772" s="293"/>
      <c r="AO772" s="730"/>
      <c r="AP772" s="293"/>
      <c r="AQ772" s="293"/>
      <c r="AR772" s="293"/>
      <c r="AS772" s="293"/>
      <c r="AT772" s="293"/>
      <c r="AU772" s="167"/>
      <c r="AV772" s="167"/>
      <c r="AW772" s="167"/>
      <c r="AX772" s="167"/>
      <c r="AY772" s="167"/>
      <c r="AZ772" s="167"/>
      <c r="BA772" s="167"/>
      <c r="BB772" s="167"/>
      <c r="BC772" s="167"/>
      <c r="BD772" s="167"/>
      <c r="BE772" s="167"/>
      <c r="BF772" s="167"/>
      <c r="BG772" s="167"/>
      <c r="BH772" s="167"/>
      <c r="BI772" s="167"/>
    </row>
    <row r="773" ht="14.25" customHeight="1">
      <c r="M773" s="178"/>
      <c r="N773" s="178"/>
      <c r="O773" s="178"/>
      <c r="X773" s="292"/>
      <c r="Y773" s="293"/>
      <c r="Z773" s="293"/>
      <c r="AA773" s="293"/>
      <c r="AB773" s="293"/>
      <c r="AC773" s="293"/>
      <c r="AD773" s="293"/>
      <c r="AE773" s="293"/>
      <c r="AF773" s="293"/>
      <c r="AG773" s="293"/>
      <c r="AH773" s="293"/>
      <c r="AI773" s="293"/>
      <c r="AJ773" s="293"/>
      <c r="AK773" s="293"/>
      <c r="AL773" s="293"/>
      <c r="AM773" s="293"/>
      <c r="AN773" s="293"/>
      <c r="AO773" s="730"/>
      <c r="AP773" s="293"/>
      <c r="AQ773" s="293"/>
      <c r="AR773" s="293"/>
      <c r="AS773" s="293"/>
      <c r="AT773" s="293"/>
      <c r="AU773" s="167"/>
      <c r="AV773" s="167"/>
      <c r="AW773" s="167"/>
      <c r="AX773" s="167"/>
      <c r="AY773" s="167"/>
      <c r="AZ773" s="167"/>
      <c r="BA773" s="167"/>
      <c r="BB773" s="167"/>
      <c r="BC773" s="167"/>
      <c r="BD773" s="167"/>
      <c r="BE773" s="167"/>
      <c r="BF773" s="167"/>
      <c r="BG773" s="167"/>
      <c r="BH773" s="167"/>
      <c r="BI773" s="167"/>
    </row>
    <row r="774" ht="14.25" customHeight="1">
      <c r="M774" s="178"/>
      <c r="N774" s="178"/>
      <c r="O774" s="178"/>
      <c r="X774" s="292"/>
      <c r="Y774" s="293"/>
      <c r="Z774" s="293"/>
      <c r="AA774" s="293"/>
      <c r="AB774" s="293"/>
      <c r="AC774" s="293"/>
      <c r="AD774" s="293"/>
      <c r="AE774" s="293"/>
      <c r="AF774" s="293"/>
      <c r="AG774" s="293"/>
      <c r="AH774" s="293"/>
      <c r="AI774" s="293"/>
      <c r="AJ774" s="293"/>
      <c r="AK774" s="293"/>
      <c r="AL774" s="293"/>
      <c r="AM774" s="293"/>
      <c r="AN774" s="293"/>
      <c r="AO774" s="730"/>
      <c r="AP774" s="293"/>
      <c r="AQ774" s="293"/>
      <c r="AR774" s="293"/>
      <c r="AS774" s="293"/>
      <c r="AT774" s="293"/>
      <c r="AU774" s="167"/>
      <c r="AV774" s="167"/>
      <c r="AW774" s="167"/>
      <c r="AX774" s="167"/>
      <c r="AY774" s="167"/>
      <c r="AZ774" s="167"/>
      <c r="BA774" s="167"/>
      <c r="BB774" s="167"/>
      <c r="BC774" s="167"/>
      <c r="BD774" s="167"/>
      <c r="BE774" s="167"/>
      <c r="BF774" s="167"/>
      <c r="BG774" s="167"/>
      <c r="BH774" s="167"/>
      <c r="BI774" s="167"/>
    </row>
    <row r="775" ht="14.25" customHeight="1">
      <c r="M775" s="178"/>
      <c r="N775" s="178"/>
      <c r="O775" s="178"/>
      <c r="X775" s="292"/>
      <c r="Y775" s="293"/>
      <c r="Z775" s="293"/>
      <c r="AA775" s="293"/>
      <c r="AB775" s="293"/>
      <c r="AC775" s="293"/>
      <c r="AD775" s="293"/>
      <c r="AE775" s="293"/>
      <c r="AF775" s="293"/>
      <c r="AG775" s="293"/>
      <c r="AH775" s="293"/>
      <c r="AI775" s="293"/>
      <c r="AJ775" s="293"/>
      <c r="AK775" s="293"/>
      <c r="AL775" s="293"/>
      <c r="AM775" s="293"/>
      <c r="AN775" s="293"/>
      <c r="AO775" s="730"/>
      <c r="AP775" s="293"/>
      <c r="AQ775" s="293"/>
      <c r="AR775" s="293"/>
      <c r="AS775" s="293"/>
      <c r="AT775" s="293"/>
      <c r="AU775" s="167"/>
      <c r="AV775" s="167"/>
      <c r="AW775" s="167"/>
      <c r="AX775" s="167"/>
      <c r="AY775" s="167"/>
      <c r="AZ775" s="167"/>
      <c r="BA775" s="167"/>
      <c r="BB775" s="167"/>
      <c r="BC775" s="167"/>
      <c r="BD775" s="167"/>
      <c r="BE775" s="167"/>
      <c r="BF775" s="167"/>
      <c r="BG775" s="167"/>
      <c r="BH775" s="167"/>
      <c r="BI775" s="167"/>
    </row>
    <row r="776" ht="14.25" customHeight="1">
      <c r="M776" s="178"/>
      <c r="N776" s="178"/>
      <c r="O776" s="178"/>
      <c r="X776" s="292"/>
      <c r="Y776" s="293"/>
      <c r="Z776" s="293"/>
      <c r="AA776" s="293"/>
      <c r="AB776" s="293"/>
      <c r="AC776" s="293"/>
      <c r="AD776" s="293"/>
      <c r="AE776" s="293"/>
      <c r="AF776" s="293"/>
      <c r="AG776" s="293"/>
      <c r="AH776" s="293"/>
      <c r="AI776" s="293"/>
      <c r="AJ776" s="293"/>
      <c r="AK776" s="293"/>
      <c r="AL776" s="293"/>
      <c r="AM776" s="293"/>
      <c r="AN776" s="293"/>
      <c r="AO776" s="730"/>
      <c r="AP776" s="293"/>
      <c r="AQ776" s="293"/>
      <c r="AR776" s="293"/>
      <c r="AS776" s="293"/>
      <c r="AT776" s="293"/>
      <c r="AU776" s="167"/>
      <c r="AV776" s="167"/>
      <c r="AW776" s="167"/>
      <c r="AX776" s="167"/>
      <c r="AY776" s="167"/>
      <c r="AZ776" s="167"/>
      <c r="BA776" s="167"/>
      <c r="BB776" s="167"/>
      <c r="BC776" s="167"/>
      <c r="BD776" s="167"/>
      <c r="BE776" s="167"/>
      <c r="BF776" s="167"/>
      <c r="BG776" s="167"/>
      <c r="BH776" s="167"/>
      <c r="BI776" s="167"/>
    </row>
    <row r="777" ht="14.25" customHeight="1">
      <c r="M777" s="178"/>
      <c r="N777" s="178"/>
      <c r="O777" s="178"/>
      <c r="X777" s="292"/>
      <c r="Y777" s="293"/>
      <c r="Z777" s="293"/>
      <c r="AA777" s="293"/>
      <c r="AB777" s="293"/>
      <c r="AC777" s="293"/>
      <c r="AD777" s="293"/>
      <c r="AE777" s="293"/>
      <c r="AF777" s="293"/>
      <c r="AG777" s="293"/>
      <c r="AH777" s="293"/>
      <c r="AI777" s="293"/>
      <c r="AJ777" s="293"/>
      <c r="AK777" s="293"/>
      <c r="AL777" s="293"/>
      <c r="AM777" s="293"/>
      <c r="AN777" s="293"/>
      <c r="AO777" s="730"/>
      <c r="AP777" s="293"/>
      <c r="AQ777" s="293"/>
      <c r="AR777" s="293"/>
      <c r="AS777" s="293"/>
      <c r="AT777" s="293"/>
      <c r="AU777" s="167"/>
      <c r="AV777" s="167"/>
      <c r="AW777" s="167"/>
      <c r="AX777" s="167"/>
      <c r="AY777" s="167"/>
      <c r="AZ777" s="167"/>
      <c r="BA777" s="167"/>
      <c r="BB777" s="167"/>
      <c r="BC777" s="167"/>
      <c r="BD777" s="167"/>
      <c r="BE777" s="167"/>
      <c r="BF777" s="167"/>
      <c r="BG777" s="167"/>
      <c r="BH777" s="167"/>
      <c r="BI777" s="167"/>
    </row>
    <row r="778" ht="14.25" customHeight="1">
      <c r="M778" s="178"/>
      <c r="N778" s="178"/>
      <c r="O778" s="178"/>
      <c r="X778" s="292"/>
      <c r="Y778" s="293"/>
      <c r="Z778" s="293"/>
      <c r="AA778" s="293"/>
      <c r="AB778" s="293"/>
      <c r="AC778" s="293"/>
      <c r="AD778" s="293"/>
      <c r="AE778" s="293"/>
      <c r="AF778" s="293"/>
      <c r="AG778" s="293"/>
      <c r="AH778" s="293"/>
      <c r="AI778" s="293"/>
      <c r="AJ778" s="293"/>
      <c r="AK778" s="293"/>
      <c r="AL778" s="293"/>
      <c r="AM778" s="293"/>
      <c r="AN778" s="293"/>
      <c r="AO778" s="730"/>
      <c r="AP778" s="293"/>
      <c r="AQ778" s="293"/>
      <c r="AR778" s="293"/>
      <c r="AS778" s="293"/>
      <c r="AT778" s="293"/>
      <c r="AU778" s="167"/>
      <c r="AV778" s="167"/>
      <c r="AW778" s="167"/>
      <c r="AX778" s="167"/>
      <c r="AY778" s="167"/>
      <c r="AZ778" s="167"/>
      <c r="BA778" s="167"/>
      <c r="BB778" s="167"/>
      <c r="BC778" s="167"/>
      <c r="BD778" s="167"/>
      <c r="BE778" s="167"/>
      <c r="BF778" s="167"/>
      <c r="BG778" s="167"/>
      <c r="BH778" s="167"/>
      <c r="BI778" s="167"/>
    </row>
    <row r="779" ht="14.25" customHeight="1">
      <c r="M779" s="178"/>
      <c r="N779" s="178"/>
      <c r="O779" s="178"/>
      <c r="X779" s="292"/>
      <c r="Y779" s="293"/>
      <c r="Z779" s="293"/>
      <c r="AA779" s="293"/>
      <c r="AB779" s="293"/>
      <c r="AC779" s="293"/>
      <c r="AD779" s="293"/>
      <c r="AE779" s="293"/>
      <c r="AF779" s="293"/>
      <c r="AG779" s="293"/>
      <c r="AH779" s="293"/>
      <c r="AI779" s="293"/>
      <c r="AJ779" s="293"/>
      <c r="AK779" s="293"/>
      <c r="AL779" s="293"/>
      <c r="AM779" s="293"/>
      <c r="AN779" s="293"/>
      <c r="AO779" s="730"/>
      <c r="AP779" s="293"/>
      <c r="AQ779" s="293"/>
      <c r="AR779" s="293"/>
      <c r="AS779" s="293"/>
      <c r="AT779" s="293"/>
      <c r="AU779" s="167"/>
      <c r="AV779" s="167"/>
      <c r="AW779" s="167"/>
      <c r="AX779" s="167"/>
      <c r="AY779" s="167"/>
      <c r="AZ779" s="167"/>
      <c r="BA779" s="167"/>
      <c r="BB779" s="167"/>
      <c r="BC779" s="167"/>
      <c r="BD779" s="167"/>
      <c r="BE779" s="167"/>
      <c r="BF779" s="167"/>
      <c r="BG779" s="167"/>
      <c r="BH779" s="167"/>
      <c r="BI779" s="167"/>
    </row>
    <row r="780" ht="14.25" customHeight="1">
      <c r="M780" s="178"/>
      <c r="N780" s="178"/>
      <c r="O780" s="178"/>
      <c r="X780" s="292"/>
      <c r="Y780" s="293"/>
      <c r="Z780" s="293"/>
      <c r="AA780" s="293"/>
      <c r="AB780" s="293"/>
      <c r="AC780" s="293"/>
      <c r="AD780" s="293"/>
      <c r="AE780" s="293"/>
      <c r="AF780" s="293"/>
      <c r="AG780" s="293"/>
      <c r="AH780" s="293"/>
      <c r="AI780" s="293"/>
      <c r="AJ780" s="293"/>
      <c r="AK780" s="293"/>
      <c r="AL780" s="293"/>
      <c r="AM780" s="293"/>
      <c r="AN780" s="293"/>
      <c r="AO780" s="730"/>
      <c r="AP780" s="293"/>
      <c r="AQ780" s="293"/>
      <c r="AR780" s="293"/>
      <c r="AS780" s="293"/>
      <c r="AT780" s="293"/>
      <c r="AU780" s="167"/>
      <c r="AV780" s="167"/>
      <c r="AW780" s="167"/>
      <c r="AX780" s="167"/>
      <c r="AY780" s="167"/>
      <c r="AZ780" s="167"/>
      <c r="BA780" s="167"/>
      <c r="BB780" s="167"/>
      <c r="BC780" s="167"/>
      <c r="BD780" s="167"/>
      <c r="BE780" s="167"/>
      <c r="BF780" s="167"/>
      <c r="BG780" s="167"/>
      <c r="BH780" s="167"/>
      <c r="BI780" s="167"/>
    </row>
    <row r="781" ht="14.25" customHeight="1">
      <c r="M781" s="178"/>
      <c r="N781" s="178"/>
      <c r="O781" s="178"/>
      <c r="X781" s="292"/>
      <c r="Y781" s="293"/>
      <c r="Z781" s="293"/>
      <c r="AA781" s="293"/>
      <c r="AB781" s="293"/>
      <c r="AC781" s="293"/>
      <c r="AD781" s="293"/>
      <c r="AE781" s="293"/>
      <c r="AF781" s="293"/>
      <c r="AG781" s="293"/>
      <c r="AH781" s="293"/>
      <c r="AI781" s="293"/>
      <c r="AJ781" s="293"/>
      <c r="AK781" s="293"/>
      <c r="AL781" s="293"/>
      <c r="AM781" s="293"/>
      <c r="AN781" s="293"/>
      <c r="AO781" s="730"/>
      <c r="AP781" s="293"/>
      <c r="AQ781" s="293"/>
      <c r="AR781" s="293"/>
      <c r="AS781" s="293"/>
      <c r="AT781" s="293"/>
      <c r="AU781" s="167"/>
      <c r="AV781" s="167"/>
      <c r="AW781" s="167"/>
      <c r="AX781" s="167"/>
      <c r="AY781" s="167"/>
      <c r="AZ781" s="167"/>
      <c r="BA781" s="167"/>
      <c r="BB781" s="167"/>
      <c r="BC781" s="167"/>
      <c r="BD781" s="167"/>
      <c r="BE781" s="167"/>
      <c r="BF781" s="167"/>
      <c r="BG781" s="167"/>
      <c r="BH781" s="167"/>
      <c r="BI781" s="167"/>
    </row>
    <row r="782" ht="14.25" customHeight="1">
      <c r="M782" s="178"/>
      <c r="N782" s="178"/>
      <c r="O782" s="178"/>
      <c r="X782" s="292"/>
      <c r="Y782" s="293"/>
      <c r="Z782" s="293"/>
      <c r="AA782" s="293"/>
      <c r="AB782" s="293"/>
      <c r="AC782" s="293"/>
      <c r="AD782" s="293"/>
      <c r="AE782" s="293"/>
      <c r="AF782" s="293"/>
      <c r="AG782" s="293"/>
      <c r="AH782" s="293"/>
      <c r="AI782" s="293"/>
      <c r="AJ782" s="293"/>
      <c r="AK782" s="293"/>
      <c r="AL782" s="293"/>
      <c r="AM782" s="293"/>
      <c r="AN782" s="293"/>
      <c r="AO782" s="730"/>
      <c r="AP782" s="293"/>
      <c r="AQ782" s="293"/>
      <c r="AR782" s="293"/>
      <c r="AS782" s="293"/>
      <c r="AT782" s="293"/>
      <c r="AU782" s="167"/>
      <c r="AV782" s="167"/>
      <c r="AW782" s="167"/>
      <c r="AX782" s="167"/>
      <c r="AY782" s="167"/>
      <c r="AZ782" s="167"/>
      <c r="BA782" s="167"/>
      <c r="BB782" s="167"/>
      <c r="BC782" s="167"/>
      <c r="BD782" s="167"/>
      <c r="BE782" s="167"/>
      <c r="BF782" s="167"/>
      <c r="BG782" s="167"/>
      <c r="BH782" s="167"/>
      <c r="BI782" s="167"/>
    </row>
    <row r="783" ht="14.25" customHeight="1">
      <c r="M783" s="178"/>
      <c r="N783" s="178"/>
      <c r="O783" s="178"/>
      <c r="X783" s="292"/>
      <c r="Y783" s="293"/>
      <c r="Z783" s="293"/>
      <c r="AA783" s="293"/>
      <c r="AB783" s="293"/>
      <c r="AC783" s="293"/>
      <c r="AD783" s="293"/>
      <c r="AE783" s="293"/>
      <c r="AF783" s="293"/>
      <c r="AG783" s="293"/>
      <c r="AH783" s="293"/>
      <c r="AI783" s="293"/>
      <c r="AJ783" s="293"/>
      <c r="AK783" s="293"/>
      <c r="AL783" s="293"/>
      <c r="AM783" s="293"/>
      <c r="AN783" s="293"/>
      <c r="AO783" s="730"/>
      <c r="AP783" s="293"/>
      <c r="AQ783" s="293"/>
      <c r="AR783" s="293"/>
      <c r="AS783" s="293"/>
      <c r="AT783" s="293"/>
      <c r="AU783" s="167"/>
      <c r="AV783" s="167"/>
      <c r="AW783" s="167"/>
      <c r="AX783" s="167"/>
      <c r="AY783" s="167"/>
      <c r="AZ783" s="167"/>
      <c r="BA783" s="167"/>
      <c r="BB783" s="167"/>
      <c r="BC783" s="167"/>
      <c r="BD783" s="167"/>
      <c r="BE783" s="167"/>
      <c r="BF783" s="167"/>
      <c r="BG783" s="167"/>
      <c r="BH783" s="167"/>
      <c r="BI783" s="167"/>
    </row>
    <row r="784" ht="14.25" customHeight="1">
      <c r="M784" s="178"/>
      <c r="N784" s="178"/>
      <c r="O784" s="178"/>
      <c r="X784" s="292"/>
      <c r="Y784" s="293"/>
      <c r="Z784" s="293"/>
      <c r="AA784" s="293"/>
      <c r="AB784" s="293"/>
      <c r="AC784" s="293"/>
      <c r="AD784" s="293"/>
      <c r="AE784" s="293"/>
      <c r="AF784" s="293"/>
      <c r="AG784" s="293"/>
      <c r="AH784" s="293"/>
      <c r="AI784" s="293"/>
      <c r="AJ784" s="293"/>
      <c r="AK784" s="293"/>
      <c r="AL784" s="293"/>
      <c r="AM784" s="293"/>
      <c r="AN784" s="293"/>
      <c r="AO784" s="730"/>
      <c r="AP784" s="293"/>
      <c r="AQ784" s="293"/>
      <c r="AR784" s="293"/>
      <c r="AS784" s="293"/>
      <c r="AT784" s="293"/>
      <c r="AU784" s="167"/>
      <c r="AV784" s="167"/>
      <c r="AW784" s="167"/>
      <c r="AX784" s="167"/>
      <c r="AY784" s="167"/>
      <c r="AZ784" s="167"/>
      <c r="BA784" s="167"/>
      <c r="BB784" s="167"/>
      <c r="BC784" s="167"/>
      <c r="BD784" s="167"/>
      <c r="BE784" s="167"/>
      <c r="BF784" s="167"/>
      <c r="BG784" s="167"/>
      <c r="BH784" s="167"/>
      <c r="BI784" s="167"/>
    </row>
    <row r="785" ht="14.25" customHeight="1">
      <c r="M785" s="178"/>
      <c r="N785" s="178"/>
      <c r="O785" s="178"/>
      <c r="X785" s="292"/>
      <c r="Y785" s="293"/>
      <c r="Z785" s="293"/>
      <c r="AA785" s="293"/>
      <c r="AB785" s="293"/>
      <c r="AC785" s="293"/>
      <c r="AD785" s="293"/>
      <c r="AE785" s="293"/>
      <c r="AF785" s="293"/>
      <c r="AG785" s="293"/>
      <c r="AH785" s="293"/>
      <c r="AI785" s="293"/>
      <c r="AJ785" s="293"/>
      <c r="AK785" s="293"/>
      <c r="AL785" s="293"/>
      <c r="AM785" s="293"/>
      <c r="AN785" s="293"/>
      <c r="AO785" s="730"/>
      <c r="AP785" s="293"/>
      <c r="AQ785" s="293"/>
      <c r="AR785" s="293"/>
      <c r="AS785" s="293"/>
      <c r="AT785" s="293"/>
      <c r="AU785" s="167"/>
      <c r="AV785" s="167"/>
      <c r="AW785" s="167"/>
      <c r="AX785" s="167"/>
      <c r="AY785" s="167"/>
      <c r="AZ785" s="167"/>
      <c r="BA785" s="167"/>
      <c r="BB785" s="167"/>
      <c r="BC785" s="167"/>
      <c r="BD785" s="167"/>
      <c r="BE785" s="167"/>
      <c r="BF785" s="167"/>
      <c r="BG785" s="167"/>
      <c r="BH785" s="167"/>
      <c r="BI785" s="167"/>
    </row>
    <row r="786" ht="14.25" customHeight="1">
      <c r="M786" s="178"/>
      <c r="N786" s="178"/>
      <c r="O786" s="178"/>
      <c r="X786" s="292"/>
      <c r="Y786" s="293"/>
      <c r="Z786" s="293"/>
      <c r="AA786" s="293"/>
      <c r="AB786" s="293"/>
      <c r="AC786" s="293"/>
      <c r="AD786" s="293"/>
      <c r="AE786" s="293"/>
      <c r="AF786" s="293"/>
      <c r="AG786" s="293"/>
      <c r="AH786" s="293"/>
      <c r="AI786" s="293"/>
      <c r="AJ786" s="293"/>
      <c r="AK786" s="293"/>
      <c r="AL786" s="293"/>
      <c r="AM786" s="293"/>
      <c r="AN786" s="293"/>
      <c r="AO786" s="730"/>
      <c r="AP786" s="293"/>
      <c r="AQ786" s="293"/>
      <c r="AR786" s="293"/>
      <c r="AS786" s="293"/>
      <c r="AT786" s="293"/>
      <c r="AU786" s="167"/>
      <c r="AV786" s="167"/>
      <c r="AW786" s="167"/>
      <c r="AX786" s="167"/>
      <c r="AY786" s="167"/>
      <c r="AZ786" s="167"/>
      <c r="BA786" s="167"/>
      <c r="BB786" s="167"/>
      <c r="BC786" s="167"/>
      <c r="BD786" s="167"/>
      <c r="BE786" s="167"/>
      <c r="BF786" s="167"/>
      <c r="BG786" s="167"/>
      <c r="BH786" s="167"/>
      <c r="BI786" s="167"/>
    </row>
    <row r="787" ht="14.25" customHeight="1">
      <c r="M787" s="178"/>
      <c r="N787" s="178"/>
      <c r="O787" s="178"/>
      <c r="X787" s="292"/>
      <c r="Y787" s="293"/>
      <c r="Z787" s="293"/>
      <c r="AA787" s="293"/>
      <c r="AB787" s="293"/>
      <c r="AC787" s="293"/>
      <c r="AD787" s="293"/>
      <c r="AE787" s="293"/>
      <c r="AF787" s="293"/>
      <c r="AG787" s="293"/>
      <c r="AH787" s="293"/>
      <c r="AI787" s="293"/>
      <c r="AJ787" s="293"/>
      <c r="AK787" s="293"/>
      <c r="AL787" s="293"/>
      <c r="AM787" s="293"/>
      <c r="AN787" s="293"/>
      <c r="AO787" s="730"/>
      <c r="AP787" s="293"/>
      <c r="AQ787" s="293"/>
      <c r="AR787" s="293"/>
      <c r="AS787" s="293"/>
      <c r="AT787" s="293"/>
      <c r="AU787" s="167"/>
      <c r="AV787" s="167"/>
      <c r="AW787" s="167"/>
      <c r="AX787" s="167"/>
      <c r="AY787" s="167"/>
      <c r="AZ787" s="167"/>
      <c r="BA787" s="167"/>
      <c r="BB787" s="167"/>
      <c r="BC787" s="167"/>
      <c r="BD787" s="167"/>
      <c r="BE787" s="167"/>
      <c r="BF787" s="167"/>
      <c r="BG787" s="167"/>
      <c r="BH787" s="167"/>
      <c r="BI787" s="167"/>
    </row>
    <row r="788" ht="14.25" customHeight="1">
      <c r="M788" s="178"/>
      <c r="N788" s="178"/>
      <c r="O788" s="178"/>
      <c r="X788" s="292"/>
      <c r="Y788" s="293"/>
      <c r="Z788" s="293"/>
      <c r="AA788" s="293"/>
      <c r="AB788" s="293"/>
      <c r="AC788" s="293"/>
      <c r="AD788" s="293"/>
      <c r="AE788" s="293"/>
      <c r="AF788" s="293"/>
      <c r="AG788" s="293"/>
      <c r="AH788" s="293"/>
      <c r="AI788" s="293"/>
      <c r="AJ788" s="293"/>
      <c r="AK788" s="293"/>
      <c r="AL788" s="293"/>
      <c r="AM788" s="293"/>
      <c r="AN788" s="293"/>
      <c r="AO788" s="730"/>
      <c r="AP788" s="293"/>
      <c r="AQ788" s="293"/>
      <c r="AR788" s="293"/>
      <c r="AS788" s="293"/>
      <c r="AT788" s="293"/>
      <c r="AU788" s="167"/>
      <c r="AV788" s="167"/>
      <c r="AW788" s="167"/>
      <c r="AX788" s="167"/>
      <c r="AY788" s="167"/>
      <c r="AZ788" s="167"/>
      <c r="BA788" s="167"/>
      <c r="BB788" s="167"/>
      <c r="BC788" s="167"/>
      <c r="BD788" s="167"/>
      <c r="BE788" s="167"/>
      <c r="BF788" s="167"/>
      <c r="BG788" s="167"/>
      <c r="BH788" s="167"/>
      <c r="BI788" s="167"/>
    </row>
    <row r="789" ht="14.25" customHeight="1">
      <c r="M789" s="178"/>
      <c r="N789" s="178"/>
      <c r="O789" s="178"/>
      <c r="X789" s="292"/>
      <c r="Y789" s="293"/>
      <c r="Z789" s="293"/>
      <c r="AA789" s="293"/>
      <c r="AB789" s="293"/>
      <c r="AC789" s="293"/>
      <c r="AD789" s="293"/>
      <c r="AE789" s="293"/>
      <c r="AF789" s="293"/>
      <c r="AG789" s="293"/>
      <c r="AH789" s="293"/>
      <c r="AI789" s="293"/>
      <c r="AJ789" s="293"/>
      <c r="AK789" s="293"/>
      <c r="AL789" s="293"/>
      <c r="AM789" s="293"/>
      <c r="AN789" s="293"/>
      <c r="AO789" s="730"/>
      <c r="AP789" s="293"/>
      <c r="AQ789" s="293"/>
      <c r="AR789" s="293"/>
      <c r="AS789" s="293"/>
      <c r="AT789" s="293"/>
      <c r="AU789" s="167"/>
      <c r="AV789" s="167"/>
      <c r="AW789" s="167"/>
      <c r="AX789" s="167"/>
      <c r="AY789" s="167"/>
      <c r="AZ789" s="167"/>
      <c r="BA789" s="167"/>
      <c r="BB789" s="167"/>
      <c r="BC789" s="167"/>
      <c r="BD789" s="167"/>
      <c r="BE789" s="167"/>
      <c r="BF789" s="167"/>
      <c r="BG789" s="167"/>
      <c r="BH789" s="167"/>
      <c r="BI789" s="167"/>
    </row>
    <row r="790" ht="14.25" customHeight="1">
      <c r="M790" s="178"/>
      <c r="N790" s="178"/>
      <c r="O790" s="178"/>
      <c r="X790" s="292"/>
      <c r="Y790" s="293"/>
      <c r="Z790" s="293"/>
      <c r="AA790" s="293"/>
      <c r="AB790" s="293"/>
      <c r="AC790" s="293"/>
      <c r="AD790" s="293"/>
      <c r="AE790" s="293"/>
      <c r="AF790" s="293"/>
      <c r="AG790" s="293"/>
      <c r="AH790" s="293"/>
      <c r="AI790" s="293"/>
      <c r="AJ790" s="293"/>
      <c r="AK790" s="293"/>
      <c r="AL790" s="293"/>
      <c r="AM790" s="293"/>
      <c r="AN790" s="293"/>
      <c r="AO790" s="730"/>
      <c r="AP790" s="293"/>
      <c r="AQ790" s="293"/>
      <c r="AR790" s="293"/>
      <c r="AS790" s="293"/>
      <c r="AT790" s="293"/>
      <c r="AU790" s="167"/>
      <c r="AV790" s="167"/>
      <c r="AW790" s="167"/>
      <c r="AX790" s="167"/>
      <c r="AY790" s="167"/>
      <c r="AZ790" s="167"/>
      <c r="BA790" s="167"/>
      <c r="BB790" s="167"/>
      <c r="BC790" s="167"/>
      <c r="BD790" s="167"/>
      <c r="BE790" s="167"/>
      <c r="BF790" s="167"/>
      <c r="BG790" s="167"/>
      <c r="BH790" s="167"/>
      <c r="BI790" s="167"/>
    </row>
    <row r="791" ht="14.25" customHeight="1">
      <c r="M791" s="178"/>
      <c r="N791" s="178"/>
      <c r="O791" s="178"/>
      <c r="X791" s="292"/>
      <c r="Y791" s="293"/>
      <c r="Z791" s="293"/>
      <c r="AA791" s="293"/>
      <c r="AB791" s="293"/>
      <c r="AC791" s="293"/>
      <c r="AD791" s="293"/>
      <c r="AE791" s="293"/>
      <c r="AF791" s="293"/>
      <c r="AG791" s="293"/>
      <c r="AH791" s="293"/>
      <c r="AI791" s="293"/>
      <c r="AJ791" s="293"/>
      <c r="AK791" s="293"/>
      <c r="AL791" s="293"/>
      <c r="AM791" s="293"/>
      <c r="AN791" s="293"/>
      <c r="AO791" s="730"/>
      <c r="AP791" s="293"/>
      <c r="AQ791" s="293"/>
      <c r="AR791" s="293"/>
      <c r="AS791" s="293"/>
      <c r="AT791" s="293"/>
      <c r="AU791" s="167"/>
      <c r="AV791" s="167"/>
      <c r="AW791" s="167"/>
      <c r="AX791" s="167"/>
      <c r="AY791" s="167"/>
      <c r="AZ791" s="167"/>
      <c r="BA791" s="167"/>
      <c r="BB791" s="167"/>
      <c r="BC791" s="167"/>
      <c r="BD791" s="167"/>
      <c r="BE791" s="167"/>
      <c r="BF791" s="167"/>
      <c r="BG791" s="167"/>
      <c r="BH791" s="167"/>
      <c r="BI791" s="167"/>
    </row>
    <row r="792" ht="14.25" customHeight="1">
      <c r="M792" s="178"/>
      <c r="N792" s="178"/>
      <c r="O792" s="178"/>
      <c r="X792" s="292"/>
      <c r="Y792" s="293"/>
      <c r="Z792" s="293"/>
      <c r="AA792" s="293"/>
      <c r="AB792" s="293"/>
      <c r="AC792" s="293"/>
      <c r="AD792" s="293"/>
      <c r="AE792" s="293"/>
      <c r="AF792" s="293"/>
      <c r="AG792" s="293"/>
      <c r="AH792" s="293"/>
      <c r="AI792" s="293"/>
      <c r="AJ792" s="293"/>
      <c r="AK792" s="293"/>
      <c r="AL792" s="293"/>
      <c r="AM792" s="293"/>
      <c r="AN792" s="293"/>
      <c r="AO792" s="730"/>
      <c r="AP792" s="293"/>
      <c r="AQ792" s="293"/>
      <c r="AR792" s="293"/>
      <c r="AS792" s="293"/>
      <c r="AT792" s="293"/>
      <c r="AU792" s="167"/>
      <c r="AV792" s="167"/>
      <c r="AW792" s="167"/>
      <c r="AX792" s="167"/>
      <c r="AY792" s="167"/>
      <c r="AZ792" s="167"/>
      <c r="BA792" s="167"/>
      <c r="BB792" s="167"/>
      <c r="BC792" s="167"/>
      <c r="BD792" s="167"/>
      <c r="BE792" s="167"/>
      <c r="BF792" s="167"/>
      <c r="BG792" s="167"/>
      <c r="BH792" s="167"/>
      <c r="BI792" s="167"/>
    </row>
    <row r="793" ht="14.25" customHeight="1">
      <c r="M793" s="178"/>
      <c r="N793" s="178"/>
      <c r="O793" s="178"/>
      <c r="X793" s="292"/>
      <c r="Y793" s="293"/>
      <c r="Z793" s="293"/>
      <c r="AA793" s="293"/>
      <c r="AB793" s="293"/>
      <c r="AC793" s="293"/>
      <c r="AD793" s="293"/>
      <c r="AE793" s="293"/>
      <c r="AF793" s="293"/>
      <c r="AG793" s="293"/>
      <c r="AH793" s="293"/>
      <c r="AI793" s="293"/>
      <c r="AJ793" s="293"/>
      <c r="AK793" s="293"/>
      <c r="AL793" s="293"/>
      <c r="AM793" s="293"/>
      <c r="AN793" s="293"/>
      <c r="AO793" s="730"/>
      <c r="AP793" s="293"/>
      <c r="AQ793" s="293"/>
      <c r="AR793" s="293"/>
      <c r="AS793" s="293"/>
      <c r="AT793" s="293"/>
      <c r="AU793" s="167"/>
      <c r="AV793" s="167"/>
      <c r="AW793" s="167"/>
      <c r="AX793" s="167"/>
      <c r="AY793" s="167"/>
      <c r="AZ793" s="167"/>
      <c r="BA793" s="167"/>
      <c r="BB793" s="167"/>
      <c r="BC793" s="167"/>
      <c r="BD793" s="167"/>
      <c r="BE793" s="167"/>
      <c r="BF793" s="167"/>
      <c r="BG793" s="167"/>
      <c r="BH793" s="167"/>
      <c r="BI793" s="167"/>
    </row>
    <row r="794" ht="14.25" customHeight="1">
      <c r="M794" s="178"/>
      <c r="N794" s="178"/>
      <c r="O794" s="178"/>
      <c r="X794" s="292"/>
      <c r="Y794" s="293"/>
      <c r="Z794" s="293"/>
      <c r="AA794" s="293"/>
      <c r="AB794" s="293"/>
      <c r="AC794" s="293"/>
      <c r="AD794" s="293"/>
      <c r="AE794" s="293"/>
      <c r="AF794" s="293"/>
      <c r="AG794" s="293"/>
      <c r="AH794" s="293"/>
      <c r="AI794" s="293"/>
      <c r="AJ794" s="293"/>
      <c r="AK794" s="293"/>
      <c r="AL794" s="293"/>
      <c r="AM794" s="293"/>
      <c r="AN794" s="293"/>
      <c r="AO794" s="730"/>
      <c r="AP794" s="293"/>
      <c r="AQ794" s="293"/>
      <c r="AR794" s="293"/>
      <c r="AS794" s="293"/>
      <c r="AT794" s="293"/>
      <c r="AU794" s="167"/>
      <c r="AV794" s="167"/>
      <c r="AW794" s="167"/>
      <c r="AX794" s="167"/>
      <c r="AY794" s="167"/>
      <c r="AZ794" s="167"/>
      <c r="BA794" s="167"/>
      <c r="BB794" s="167"/>
      <c r="BC794" s="167"/>
      <c r="BD794" s="167"/>
      <c r="BE794" s="167"/>
      <c r="BF794" s="167"/>
      <c r="BG794" s="167"/>
      <c r="BH794" s="167"/>
      <c r="BI794" s="167"/>
    </row>
    <row r="795" ht="14.25" customHeight="1">
      <c r="M795" s="178"/>
      <c r="N795" s="178"/>
      <c r="O795" s="178"/>
      <c r="X795" s="292"/>
      <c r="Y795" s="293"/>
      <c r="Z795" s="293"/>
      <c r="AA795" s="293"/>
      <c r="AB795" s="293"/>
      <c r="AC795" s="293"/>
      <c r="AD795" s="293"/>
      <c r="AE795" s="293"/>
      <c r="AF795" s="293"/>
      <c r="AG795" s="293"/>
      <c r="AH795" s="293"/>
      <c r="AI795" s="293"/>
      <c r="AJ795" s="293"/>
      <c r="AK795" s="293"/>
      <c r="AL795" s="293"/>
      <c r="AM795" s="293"/>
      <c r="AN795" s="293"/>
      <c r="AO795" s="730"/>
      <c r="AP795" s="293"/>
      <c r="AQ795" s="293"/>
      <c r="AR795" s="293"/>
      <c r="AS795" s="293"/>
      <c r="AT795" s="293"/>
      <c r="AU795" s="167"/>
      <c r="AV795" s="167"/>
      <c r="AW795" s="167"/>
      <c r="AX795" s="167"/>
      <c r="AY795" s="167"/>
      <c r="AZ795" s="167"/>
      <c r="BA795" s="167"/>
      <c r="BB795" s="167"/>
      <c r="BC795" s="167"/>
      <c r="BD795" s="167"/>
      <c r="BE795" s="167"/>
      <c r="BF795" s="167"/>
      <c r="BG795" s="167"/>
      <c r="BH795" s="167"/>
      <c r="BI795" s="167"/>
    </row>
    <row r="796" ht="14.25" customHeight="1">
      <c r="M796" s="178"/>
      <c r="N796" s="178"/>
      <c r="O796" s="178"/>
      <c r="X796" s="292"/>
      <c r="Y796" s="293"/>
      <c r="Z796" s="293"/>
      <c r="AA796" s="293"/>
      <c r="AB796" s="293"/>
      <c r="AC796" s="293"/>
      <c r="AD796" s="293"/>
      <c r="AE796" s="293"/>
      <c r="AF796" s="293"/>
      <c r="AG796" s="293"/>
      <c r="AH796" s="293"/>
      <c r="AI796" s="293"/>
      <c r="AJ796" s="293"/>
      <c r="AK796" s="293"/>
      <c r="AL796" s="293"/>
      <c r="AM796" s="293"/>
      <c r="AN796" s="293"/>
      <c r="AO796" s="730"/>
      <c r="AP796" s="293"/>
      <c r="AQ796" s="293"/>
      <c r="AR796" s="293"/>
      <c r="AS796" s="293"/>
      <c r="AT796" s="293"/>
      <c r="AU796" s="167"/>
      <c r="AV796" s="167"/>
      <c r="AW796" s="167"/>
      <c r="AX796" s="167"/>
      <c r="AY796" s="167"/>
      <c r="AZ796" s="167"/>
      <c r="BA796" s="167"/>
      <c r="BB796" s="167"/>
      <c r="BC796" s="167"/>
      <c r="BD796" s="167"/>
      <c r="BE796" s="167"/>
      <c r="BF796" s="167"/>
      <c r="BG796" s="167"/>
      <c r="BH796" s="167"/>
      <c r="BI796" s="167"/>
    </row>
    <row r="797" ht="14.25" customHeight="1">
      <c r="M797" s="178"/>
      <c r="N797" s="178"/>
      <c r="O797" s="178"/>
      <c r="X797" s="292"/>
      <c r="Y797" s="293"/>
      <c r="Z797" s="293"/>
      <c r="AA797" s="293"/>
      <c r="AB797" s="293"/>
      <c r="AC797" s="293"/>
      <c r="AD797" s="293"/>
      <c r="AE797" s="293"/>
      <c r="AF797" s="293"/>
      <c r="AG797" s="293"/>
      <c r="AH797" s="293"/>
      <c r="AI797" s="293"/>
      <c r="AJ797" s="293"/>
      <c r="AK797" s="293"/>
      <c r="AL797" s="293"/>
      <c r="AM797" s="293"/>
      <c r="AN797" s="293"/>
      <c r="AO797" s="730"/>
      <c r="AP797" s="293"/>
      <c r="AQ797" s="293"/>
      <c r="AR797" s="293"/>
      <c r="AS797" s="293"/>
      <c r="AT797" s="293"/>
      <c r="AU797" s="167"/>
      <c r="AV797" s="167"/>
      <c r="AW797" s="167"/>
      <c r="AX797" s="167"/>
      <c r="AY797" s="167"/>
      <c r="AZ797" s="167"/>
      <c r="BA797" s="167"/>
      <c r="BB797" s="167"/>
      <c r="BC797" s="167"/>
      <c r="BD797" s="167"/>
      <c r="BE797" s="167"/>
      <c r="BF797" s="167"/>
      <c r="BG797" s="167"/>
      <c r="BH797" s="167"/>
      <c r="BI797" s="167"/>
    </row>
    <row r="798" ht="14.25" customHeight="1">
      <c r="M798" s="178"/>
      <c r="N798" s="178"/>
      <c r="O798" s="178"/>
      <c r="X798" s="292"/>
      <c r="Y798" s="293"/>
      <c r="Z798" s="293"/>
      <c r="AA798" s="293"/>
      <c r="AB798" s="293"/>
      <c r="AC798" s="293"/>
      <c r="AD798" s="293"/>
      <c r="AE798" s="293"/>
      <c r="AF798" s="293"/>
      <c r="AG798" s="293"/>
      <c r="AH798" s="293"/>
      <c r="AI798" s="293"/>
      <c r="AJ798" s="293"/>
      <c r="AK798" s="293"/>
      <c r="AL798" s="293"/>
      <c r="AM798" s="293"/>
      <c r="AN798" s="293"/>
      <c r="AO798" s="730"/>
      <c r="AP798" s="293"/>
      <c r="AQ798" s="293"/>
      <c r="AR798" s="293"/>
      <c r="AS798" s="293"/>
      <c r="AT798" s="293"/>
      <c r="AU798" s="167"/>
      <c r="AV798" s="167"/>
      <c r="AW798" s="167"/>
      <c r="AX798" s="167"/>
      <c r="AY798" s="167"/>
      <c r="AZ798" s="167"/>
      <c r="BA798" s="167"/>
      <c r="BB798" s="167"/>
      <c r="BC798" s="167"/>
      <c r="BD798" s="167"/>
      <c r="BE798" s="167"/>
      <c r="BF798" s="167"/>
      <c r="BG798" s="167"/>
      <c r="BH798" s="167"/>
      <c r="BI798" s="167"/>
    </row>
    <row r="799" ht="14.25" customHeight="1">
      <c r="M799" s="178"/>
      <c r="N799" s="178"/>
      <c r="O799" s="178"/>
      <c r="X799" s="292"/>
      <c r="Y799" s="293"/>
      <c r="Z799" s="293"/>
      <c r="AA799" s="293"/>
      <c r="AB799" s="293"/>
      <c r="AC799" s="293"/>
      <c r="AD799" s="293"/>
      <c r="AE799" s="293"/>
      <c r="AF799" s="293"/>
      <c r="AG799" s="293"/>
      <c r="AH799" s="293"/>
      <c r="AI799" s="293"/>
      <c r="AJ799" s="293"/>
      <c r="AK799" s="293"/>
      <c r="AL799" s="293"/>
      <c r="AM799" s="293"/>
      <c r="AN799" s="293"/>
      <c r="AO799" s="730"/>
      <c r="AP799" s="293"/>
      <c r="AQ799" s="293"/>
      <c r="AR799" s="293"/>
      <c r="AS799" s="293"/>
      <c r="AT799" s="293"/>
      <c r="AU799" s="167"/>
      <c r="AV799" s="167"/>
      <c r="AW799" s="167"/>
      <c r="AX799" s="167"/>
      <c r="AY799" s="167"/>
      <c r="AZ799" s="167"/>
      <c r="BA799" s="167"/>
      <c r="BB799" s="167"/>
      <c r="BC799" s="167"/>
      <c r="BD799" s="167"/>
      <c r="BE799" s="167"/>
      <c r="BF799" s="167"/>
      <c r="BG799" s="167"/>
      <c r="BH799" s="167"/>
      <c r="BI799" s="167"/>
    </row>
    <row r="800" ht="14.25" customHeight="1">
      <c r="M800" s="178"/>
      <c r="N800" s="178"/>
      <c r="O800" s="178"/>
      <c r="X800" s="292"/>
      <c r="Y800" s="293"/>
      <c r="Z800" s="293"/>
      <c r="AA800" s="293"/>
      <c r="AB800" s="293"/>
      <c r="AC800" s="293"/>
      <c r="AD800" s="293"/>
      <c r="AE800" s="293"/>
      <c r="AF800" s="293"/>
      <c r="AG800" s="293"/>
      <c r="AH800" s="293"/>
      <c r="AI800" s="293"/>
      <c r="AJ800" s="293"/>
      <c r="AK800" s="293"/>
      <c r="AL800" s="293"/>
      <c r="AM800" s="293"/>
      <c r="AN800" s="293"/>
      <c r="AO800" s="730"/>
      <c r="AP800" s="293"/>
      <c r="AQ800" s="293"/>
      <c r="AR800" s="293"/>
      <c r="AS800" s="293"/>
      <c r="AT800" s="293"/>
      <c r="AU800" s="167"/>
      <c r="AV800" s="167"/>
      <c r="AW800" s="167"/>
      <c r="AX800" s="167"/>
      <c r="AY800" s="167"/>
      <c r="AZ800" s="167"/>
      <c r="BA800" s="167"/>
      <c r="BB800" s="167"/>
      <c r="BC800" s="167"/>
      <c r="BD800" s="167"/>
      <c r="BE800" s="167"/>
      <c r="BF800" s="167"/>
      <c r="BG800" s="167"/>
      <c r="BH800" s="167"/>
      <c r="BI800" s="167"/>
    </row>
    <row r="801" ht="14.25" customHeight="1">
      <c r="M801" s="178"/>
      <c r="N801" s="178"/>
      <c r="O801" s="178"/>
      <c r="X801" s="292"/>
      <c r="Y801" s="293"/>
      <c r="Z801" s="293"/>
      <c r="AA801" s="293"/>
      <c r="AB801" s="293"/>
      <c r="AC801" s="293"/>
      <c r="AD801" s="293"/>
      <c r="AE801" s="293"/>
      <c r="AF801" s="293"/>
      <c r="AG801" s="293"/>
      <c r="AH801" s="293"/>
      <c r="AI801" s="293"/>
      <c r="AJ801" s="293"/>
      <c r="AK801" s="293"/>
      <c r="AL801" s="293"/>
      <c r="AM801" s="293"/>
      <c r="AN801" s="293"/>
      <c r="AO801" s="730"/>
      <c r="AP801" s="293"/>
      <c r="AQ801" s="293"/>
      <c r="AR801" s="293"/>
      <c r="AS801" s="293"/>
      <c r="AT801" s="293"/>
      <c r="AU801" s="167"/>
      <c r="AV801" s="167"/>
      <c r="AW801" s="167"/>
      <c r="AX801" s="167"/>
      <c r="AY801" s="167"/>
      <c r="AZ801" s="167"/>
      <c r="BA801" s="167"/>
      <c r="BB801" s="167"/>
      <c r="BC801" s="167"/>
      <c r="BD801" s="167"/>
      <c r="BE801" s="167"/>
      <c r="BF801" s="167"/>
      <c r="BG801" s="167"/>
      <c r="BH801" s="167"/>
      <c r="BI801" s="167"/>
    </row>
    <row r="802" ht="14.25" customHeight="1">
      <c r="M802" s="178"/>
      <c r="N802" s="178"/>
      <c r="O802" s="178"/>
      <c r="X802" s="292"/>
      <c r="Y802" s="293"/>
      <c r="Z802" s="293"/>
      <c r="AA802" s="293"/>
      <c r="AB802" s="293"/>
      <c r="AC802" s="293"/>
      <c r="AD802" s="293"/>
      <c r="AE802" s="293"/>
      <c r="AF802" s="293"/>
      <c r="AG802" s="293"/>
      <c r="AH802" s="293"/>
      <c r="AI802" s="293"/>
      <c r="AJ802" s="293"/>
      <c r="AK802" s="293"/>
      <c r="AL802" s="293"/>
      <c r="AM802" s="293"/>
      <c r="AN802" s="293"/>
      <c r="AO802" s="730"/>
      <c r="AP802" s="293"/>
      <c r="AQ802" s="293"/>
      <c r="AR802" s="293"/>
      <c r="AS802" s="293"/>
      <c r="AT802" s="293"/>
      <c r="AU802" s="167"/>
      <c r="AV802" s="167"/>
      <c r="AW802" s="167"/>
      <c r="AX802" s="167"/>
      <c r="AY802" s="167"/>
      <c r="AZ802" s="167"/>
      <c r="BA802" s="167"/>
      <c r="BB802" s="167"/>
      <c r="BC802" s="167"/>
      <c r="BD802" s="167"/>
      <c r="BE802" s="167"/>
      <c r="BF802" s="167"/>
      <c r="BG802" s="167"/>
      <c r="BH802" s="167"/>
      <c r="BI802" s="167"/>
    </row>
    <row r="803" ht="14.25" customHeight="1">
      <c r="M803" s="178"/>
      <c r="N803" s="178"/>
      <c r="O803" s="178"/>
      <c r="X803" s="292"/>
      <c r="Y803" s="293"/>
      <c r="Z803" s="293"/>
      <c r="AA803" s="293"/>
      <c r="AB803" s="293"/>
      <c r="AC803" s="293"/>
      <c r="AD803" s="293"/>
      <c r="AE803" s="293"/>
      <c r="AF803" s="293"/>
      <c r="AG803" s="293"/>
      <c r="AH803" s="293"/>
      <c r="AI803" s="293"/>
      <c r="AJ803" s="293"/>
      <c r="AK803" s="293"/>
      <c r="AL803" s="293"/>
      <c r="AM803" s="293"/>
      <c r="AN803" s="293"/>
      <c r="AO803" s="730"/>
      <c r="AP803" s="293"/>
      <c r="AQ803" s="293"/>
      <c r="AR803" s="293"/>
      <c r="AS803" s="293"/>
      <c r="AT803" s="293"/>
      <c r="AU803" s="167"/>
      <c r="AV803" s="167"/>
      <c r="AW803" s="167"/>
      <c r="AX803" s="167"/>
      <c r="AY803" s="167"/>
      <c r="AZ803" s="167"/>
      <c r="BA803" s="167"/>
      <c r="BB803" s="167"/>
      <c r="BC803" s="167"/>
      <c r="BD803" s="167"/>
      <c r="BE803" s="167"/>
      <c r="BF803" s="167"/>
      <c r="BG803" s="167"/>
      <c r="BH803" s="167"/>
      <c r="BI803" s="167"/>
    </row>
    <row r="804" ht="14.25" customHeight="1">
      <c r="M804" s="178"/>
      <c r="N804" s="178"/>
      <c r="O804" s="178"/>
      <c r="X804" s="292"/>
      <c r="Y804" s="293"/>
      <c r="Z804" s="293"/>
      <c r="AA804" s="293"/>
      <c r="AB804" s="293"/>
      <c r="AC804" s="293"/>
      <c r="AD804" s="293"/>
      <c r="AE804" s="293"/>
      <c r="AF804" s="293"/>
      <c r="AG804" s="293"/>
      <c r="AH804" s="293"/>
      <c r="AI804" s="293"/>
      <c r="AJ804" s="293"/>
      <c r="AK804" s="293"/>
      <c r="AL804" s="293"/>
      <c r="AM804" s="293"/>
      <c r="AN804" s="293"/>
      <c r="AO804" s="730"/>
      <c r="AP804" s="293"/>
      <c r="AQ804" s="293"/>
      <c r="AR804" s="293"/>
      <c r="AS804" s="293"/>
      <c r="AT804" s="293"/>
      <c r="AU804" s="167"/>
      <c r="AV804" s="167"/>
      <c r="AW804" s="167"/>
      <c r="AX804" s="167"/>
      <c r="AY804" s="167"/>
      <c r="AZ804" s="167"/>
      <c r="BA804" s="167"/>
      <c r="BB804" s="167"/>
      <c r="BC804" s="167"/>
      <c r="BD804" s="167"/>
      <c r="BE804" s="167"/>
      <c r="BF804" s="167"/>
      <c r="BG804" s="167"/>
      <c r="BH804" s="167"/>
      <c r="BI804" s="167"/>
    </row>
    <row r="805" ht="14.25" customHeight="1">
      <c r="M805" s="178"/>
      <c r="N805" s="178"/>
      <c r="O805" s="178"/>
      <c r="X805" s="292"/>
      <c r="Y805" s="293"/>
      <c r="Z805" s="293"/>
      <c r="AA805" s="293"/>
      <c r="AB805" s="293"/>
      <c r="AC805" s="293"/>
      <c r="AD805" s="293"/>
      <c r="AE805" s="293"/>
      <c r="AF805" s="293"/>
      <c r="AG805" s="293"/>
      <c r="AH805" s="293"/>
      <c r="AI805" s="293"/>
      <c r="AJ805" s="293"/>
      <c r="AK805" s="293"/>
      <c r="AL805" s="293"/>
      <c r="AM805" s="293"/>
      <c r="AN805" s="293"/>
      <c r="AO805" s="730"/>
      <c r="AP805" s="293"/>
      <c r="AQ805" s="293"/>
      <c r="AR805" s="293"/>
      <c r="AS805" s="293"/>
      <c r="AT805" s="293"/>
      <c r="AU805" s="167"/>
      <c r="AV805" s="167"/>
      <c r="AW805" s="167"/>
      <c r="AX805" s="167"/>
      <c r="AY805" s="167"/>
      <c r="AZ805" s="167"/>
      <c r="BA805" s="167"/>
      <c r="BB805" s="167"/>
      <c r="BC805" s="167"/>
      <c r="BD805" s="167"/>
      <c r="BE805" s="167"/>
      <c r="BF805" s="167"/>
      <c r="BG805" s="167"/>
      <c r="BH805" s="167"/>
      <c r="BI805" s="167"/>
    </row>
    <row r="806" ht="14.25" customHeight="1">
      <c r="M806" s="178"/>
      <c r="N806" s="178"/>
      <c r="O806" s="178"/>
      <c r="X806" s="292"/>
      <c r="Y806" s="293"/>
      <c r="Z806" s="293"/>
      <c r="AA806" s="293"/>
      <c r="AB806" s="293"/>
      <c r="AC806" s="293"/>
      <c r="AD806" s="293"/>
      <c r="AE806" s="293"/>
      <c r="AF806" s="293"/>
      <c r="AG806" s="293"/>
      <c r="AH806" s="293"/>
      <c r="AI806" s="293"/>
      <c r="AJ806" s="293"/>
      <c r="AK806" s="293"/>
      <c r="AL806" s="293"/>
      <c r="AM806" s="293"/>
      <c r="AN806" s="293"/>
      <c r="AO806" s="730"/>
      <c r="AP806" s="293"/>
      <c r="AQ806" s="293"/>
      <c r="AR806" s="293"/>
      <c r="AS806" s="293"/>
      <c r="AT806" s="293"/>
      <c r="AU806" s="167"/>
      <c r="AV806" s="167"/>
      <c r="AW806" s="167"/>
      <c r="AX806" s="167"/>
      <c r="AY806" s="167"/>
      <c r="AZ806" s="167"/>
      <c r="BA806" s="167"/>
      <c r="BB806" s="167"/>
      <c r="BC806" s="167"/>
      <c r="BD806" s="167"/>
      <c r="BE806" s="167"/>
      <c r="BF806" s="167"/>
      <c r="BG806" s="167"/>
      <c r="BH806" s="167"/>
      <c r="BI806" s="167"/>
    </row>
    <row r="807" ht="14.25" customHeight="1">
      <c r="M807" s="178"/>
      <c r="N807" s="178"/>
      <c r="O807" s="178"/>
      <c r="X807" s="292"/>
      <c r="Y807" s="293"/>
      <c r="Z807" s="293"/>
      <c r="AA807" s="293"/>
      <c r="AB807" s="293"/>
      <c r="AC807" s="293"/>
      <c r="AD807" s="293"/>
      <c r="AE807" s="293"/>
      <c r="AF807" s="293"/>
      <c r="AG807" s="293"/>
      <c r="AH807" s="293"/>
      <c r="AI807" s="293"/>
      <c r="AJ807" s="293"/>
      <c r="AK807" s="293"/>
      <c r="AL807" s="293"/>
      <c r="AM807" s="293"/>
      <c r="AN807" s="293"/>
      <c r="AO807" s="730"/>
      <c r="AP807" s="293"/>
      <c r="AQ807" s="293"/>
      <c r="AR807" s="293"/>
      <c r="AS807" s="293"/>
      <c r="AT807" s="293"/>
      <c r="AU807" s="167"/>
      <c r="AV807" s="167"/>
      <c r="AW807" s="167"/>
      <c r="AX807" s="167"/>
      <c r="AY807" s="167"/>
      <c r="AZ807" s="167"/>
      <c r="BA807" s="167"/>
      <c r="BB807" s="167"/>
      <c r="BC807" s="167"/>
      <c r="BD807" s="167"/>
      <c r="BE807" s="167"/>
      <c r="BF807" s="167"/>
      <c r="BG807" s="167"/>
      <c r="BH807" s="167"/>
      <c r="BI807" s="167"/>
    </row>
    <row r="808" ht="14.25" customHeight="1">
      <c r="M808" s="178"/>
      <c r="N808" s="178"/>
      <c r="O808" s="178"/>
      <c r="X808" s="292"/>
      <c r="Y808" s="293"/>
      <c r="Z808" s="293"/>
      <c r="AA808" s="293"/>
      <c r="AB808" s="293"/>
      <c r="AC808" s="293"/>
      <c r="AD808" s="293"/>
      <c r="AE808" s="293"/>
      <c r="AF808" s="293"/>
      <c r="AG808" s="293"/>
      <c r="AH808" s="293"/>
      <c r="AI808" s="293"/>
      <c r="AJ808" s="293"/>
      <c r="AK808" s="293"/>
      <c r="AL808" s="293"/>
      <c r="AM808" s="293"/>
      <c r="AN808" s="293"/>
      <c r="AO808" s="730"/>
      <c r="AP808" s="293"/>
      <c r="AQ808" s="293"/>
      <c r="AR808" s="293"/>
      <c r="AS808" s="293"/>
      <c r="AT808" s="293"/>
      <c r="AU808" s="167"/>
      <c r="AV808" s="167"/>
      <c r="AW808" s="167"/>
      <c r="AX808" s="167"/>
      <c r="AY808" s="167"/>
      <c r="AZ808" s="167"/>
      <c r="BA808" s="167"/>
      <c r="BB808" s="167"/>
      <c r="BC808" s="167"/>
      <c r="BD808" s="167"/>
      <c r="BE808" s="167"/>
      <c r="BF808" s="167"/>
      <c r="BG808" s="167"/>
      <c r="BH808" s="167"/>
      <c r="BI808" s="167"/>
    </row>
    <row r="809" ht="14.25" customHeight="1">
      <c r="M809" s="178"/>
      <c r="N809" s="178"/>
      <c r="O809" s="178"/>
      <c r="X809" s="292"/>
      <c r="Y809" s="293"/>
      <c r="Z809" s="293"/>
      <c r="AA809" s="293"/>
      <c r="AB809" s="293"/>
      <c r="AC809" s="293"/>
      <c r="AD809" s="293"/>
      <c r="AE809" s="293"/>
      <c r="AF809" s="293"/>
      <c r="AG809" s="293"/>
      <c r="AH809" s="293"/>
      <c r="AI809" s="293"/>
      <c r="AJ809" s="293"/>
      <c r="AK809" s="293"/>
      <c r="AL809" s="293"/>
      <c r="AM809" s="293"/>
      <c r="AN809" s="293"/>
      <c r="AO809" s="730"/>
      <c r="AP809" s="293"/>
      <c r="AQ809" s="293"/>
      <c r="AR809" s="293"/>
      <c r="AS809" s="293"/>
      <c r="AT809" s="293"/>
      <c r="AU809" s="167"/>
      <c r="AV809" s="167"/>
      <c r="AW809" s="167"/>
      <c r="AX809" s="167"/>
      <c r="AY809" s="167"/>
      <c r="AZ809" s="167"/>
      <c r="BA809" s="167"/>
      <c r="BB809" s="167"/>
      <c r="BC809" s="167"/>
      <c r="BD809" s="167"/>
      <c r="BE809" s="167"/>
      <c r="BF809" s="167"/>
      <c r="BG809" s="167"/>
      <c r="BH809" s="167"/>
      <c r="BI809" s="167"/>
    </row>
    <row r="810" ht="14.25" customHeight="1">
      <c r="M810" s="178"/>
      <c r="N810" s="178"/>
      <c r="O810" s="178"/>
      <c r="X810" s="292"/>
      <c r="Y810" s="293"/>
      <c r="Z810" s="293"/>
      <c r="AA810" s="293"/>
      <c r="AB810" s="293"/>
      <c r="AC810" s="293"/>
      <c r="AD810" s="293"/>
      <c r="AE810" s="293"/>
      <c r="AF810" s="293"/>
      <c r="AG810" s="293"/>
      <c r="AH810" s="293"/>
      <c r="AI810" s="293"/>
      <c r="AJ810" s="293"/>
      <c r="AK810" s="293"/>
      <c r="AL810" s="293"/>
      <c r="AM810" s="293"/>
      <c r="AN810" s="293"/>
      <c r="AO810" s="730"/>
      <c r="AP810" s="293"/>
      <c r="AQ810" s="293"/>
      <c r="AR810" s="293"/>
      <c r="AS810" s="293"/>
      <c r="AT810" s="293"/>
      <c r="AU810" s="167"/>
      <c r="AV810" s="167"/>
      <c r="AW810" s="167"/>
      <c r="AX810" s="167"/>
      <c r="AY810" s="167"/>
      <c r="AZ810" s="167"/>
      <c r="BA810" s="167"/>
      <c r="BB810" s="167"/>
      <c r="BC810" s="167"/>
      <c r="BD810" s="167"/>
      <c r="BE810" s="167"/>
      <c r="BF810" s="167"/>
      <c r="BG810" s="167"/>
      <c r="BH810" s="167"/>
      <c r="BI810" s="167"/>
    </row>
    <row r="811" ht="14.25" customHeight="1">
      <c r="M811" s="178"/>
      <c r="N811" s="178"/>
      <c r="O811" s="178"/>
      <c r="X811" s="292"/>
      <c r="Y811" s="293"/>
      <c r="Z811" s="293"/>
      <c r="AA811" s="293"/>
      <c r="AB811" s="293"/>
      <c r="AC811" s="293"/>
      <c r="AD811" s="293"/>
      <c r="AE811" s="293"/>
      <c r="AF811" s="293"/>
      <c r="AG811" s="293"/>
      <c r="AH811" s="293"/>
      <c r="AI811" s="293"/>
      <c r="AJ811" s="293"/>
      <c r="AK811" s="293"/>
      <c r="AL811" s="293"/>
      <c r="AM811" s="293"/>
      <c r="AN811" s="293"/>
      <c r="AO811" s="730"/>
      <c r="AP811" s="293"/>
      <c r="AQ811" s="293"/>
      <c r="AR811" s="293"/>
      <c r="AS811" s="293"/>
      <c r="AT811" s="293"/>
      <c r="AU811" s="167"/>
      <c r="AV811" s="167"/>
      <c r="AW811" s="167"/>
      <c r="AX811" s="167"/>
      <c r="AY811" s="167"/>
      <c r="AZ811" s="167"/>
      <c r="BA811" s="167"/>
      <c r="BB811" s="167"/>
      <c r="BC811" s="167"/>
      <c r="BD811" s="167"/>
      <c r="BE811" s="167"/>
      <c r="BF811" s="167"/>
      <c r="BG811" s="167"/>
      <c r="BH811" s="167"/>
      <c r="BI811" s="167"/>
    </row>
    <row r="812" ht="14.25" customHeight="1">
      <c r="M812" s="178"/>
      <c r="N812" s="178"/>
      <c r="O812" s="178"/>
      <c r="X812" s="292"/>
      <c r="Y812" s="293"/>
      <c r="Z812" s="293"/>
      <c r="AA812" s="293"/>
      <c r="AB812" s="293"/>
      <c r="AC812" s="293"/>
      <c r="AD812" s="293"/>
      <c r="AE812" s="293"/>
      <c r="AF812" s="293"/>
      <c r="AG812" s="293"/>
      <c r="AH812" s="293"/>
      <c r="AI812" s="293"/>
      <c r="AJ812" s="293"/>
      <c r="AK812" s="293"/>
      <c r="AL812" s="293"/>
      <c r="AM812" s="293"/>
      <c r="AN812" s="293"/>
      <c r="AO812" s="730"/>
      <c r="AP812" s="293"/>
      <c r="AQ812" s="293"/>
      <c r="AR812" s="293"/>
      <c r="AS812" s="293"/>
      <c r="AT812" s="293"/>
      <c r="AU812" s="167"/>
      <c r="AV812" s="167"/>
      <c r="AW812" s="167"/>
      <c r="AX812" s="167"/>
      <c r="AY812" s="167"/>
      <c r="AZ812" s="167"/>
      <c r="BA812" s="167"/>
      <c r="BB812" s="167"/>
      <c r="BC812" s="167"/>
      <c r="BD812" s="167"/>
      <c r="BE812" s="167"/>
      <c r="BF812" s="167"/>
      <c r="BG812" s="167"/>
      <c r="BH812" s="167"/>
      <c r="BI812" s="167"/>
    </row>
    <row r="813" ht="14.25" customHeight="1">
      <c r="M813" s="178"/>
      <c r="N813" s="178"/>
      <c r="O813" s="178"/>
      <c r="X813" s="292"/>
      <c r="Y813" s="293"/>
      <c r="Z813" s="293"/>
      <c r="AA813" s="293"/>
      <c r="AB813" s="293"/>
      <c r="AC813" s="293"/>
      <c r="AD813" s="293"/>
      <c r="AE813" s="293"/>
      <c r="AF813" s="293"/>
      <c r="AG813" s="293"/>
      <c r="AH813" s="293"/>
      <c r="AI813" s="293"/>
      <c r="AJ813" s="293"/>
      <c r="AK813" s="293"/>
      <c r="AL813" s="293"/>
      <c r="AM813" s="293"/>
      <c r="AN813" s="293"/>
      <c r="AO813" s="730"/>
      <c r="AP813" s="293"/>
      <c r="AQ813" s="293"/>
      <c r="AR813" s="293"/>
      <c r="AS813" s="293"/>
      <c r="AT813" s="293"/>
      <c r="AU813" s="167"/>
      <c r="AV813" s="167"/>
      <c r="AW813" s="167"/>
      <c r="AX813" s="167"/>
      <c r="AY813" s="167"/>
      <c r="AZ813" s="167"/>
      <c r="BA813" s="167"/>
      <c r="BB813" s="167"/>
      <c r="BC813" s="167"/>
      <c r="BD813" s="167"/>
      <c r="BE813" s="167"/>
      <c r="BF813" s="167"/>
      <c r="BG813" s="167"/>
      <c r="BH813" s="167"/>
      <c r="BI813" s="167"/>
    </row>
    <row r="814" ht="14.25" customHeight="1">
      <c r="M814" s="178"/>
      <c r="N814" s="178"/>
      <c r="O814" s="178"/>
      <c r="X814" s="292"/>
      <c r="Y814" s="293"/>
      <c r="Z814" s="293"/>
      <c r="AA814" s="293"/>
      <c r="AB814" s="293"/>
      <c r="AC814" s="293"/>
      <c r="AD814" s="293"/>
      <c r="AE814" s="293"/>
      <c r="AF814" s="293"/>
      <c r="AG814" s="293"/>
      <c r="AH814" s="293"/>
      <c r="AI814" s="293"/>
      <c r="AJ814" s="293"/>
      <c r="AK814" s="293"/>
      <c r="AL814" s="293"/>
      <c r="AM814" s="293"/>
      <c r="AN814" s="293"/>
      <c r="AO814" s="730"/>
      <c r="AP814" s="293"/>
      <c r="AQ814" s="293"/>
      <c r="AR814" s="293"/>
      <c r="AS814" s="293"/>
      <c r="AT814" s="293"/>
      <c r="AU814" s="167"/>
      <c r="AV814" s="167"/>
      <c r="AW814" s="167"/>
      <c r="AX814" s="167"/>
      <c r="AY814" s="167"/>
      <c r="AZ814" s="167"/>
      <c r="BA814" s="167"/>
      <c r="BB814" s="167"/>
      <c r="BC814" s="167"/>
      <c r="BD814" s="167"/>
      <c r="BE814" s="167"/>
      <c r="BF814" s="167"/>
      <c r="BG814" s="167"/>
      <c r="BH814" s="167"/>
      <c r="BI814" s="167"/>
    </row>
    <row r="815" ht="14.25" customHeight="1">
      <c r="M815" s="178"/>
      <c r="N815" s="178"/>
      <c r="O815" s="178"/>
      <c r="X815" s="292"/>
      <c r="Y815" s="293"/>
      <c r="Z815" s="293"/>
      <c r="AA815" s="293"/>
      <c r="AB815" s="293"/>
      <c r="AC815" s="293"/>
      <c r="AD815" s="293"/>
      <c r="AE815" s="293"/>
      <c r="AF815" s="293"/>
      <c r="AG815" s="293"/>
      <c r="AH815" s="293"/>
      <c r="AI815" s="293"/>
      <c r="AJ815" s="293"/>
      <c r="AK815" s="293"/>
      <c r="AL815" s="293"/>
      <c r="AM815" s="293"/>
      <c r="AN815" s="293"/>
      <c r="AO815" s="730"/>
      <c r="AP815" s="293"/>
      <c r="AQ815" s="293"/>
      <c r="AR815" s="293"/>
      <c r="AS815" s="293"/>
      <c r="AT815" s="293"/>
      <c r="AU815" s="167"/>
      <c r="AV815" s="167"/>
      <c r="AW815" s="167"/>
      <c r="AX815" s="167"/>
      <c r="AY815" s="167"/>
      <c r="AZ815" s="167"/>
      <c r="BA815" s="167"/>
      <c r="BB815" s="167"/>
      <c r="BC815" s="167"/>
      <c r="BD815" s="167"/>
      <c r="BE815" s="167"/>
      <c r="BF815" s="167"/>
      <c r="BG815" s="167"/>
      <c r="BH815" s="167"/>
      <c r="BI815" s="167"/>
    </row>
    <row r="816" ht="14.25" customHeight="1">
      <c r="M816" s="178"/>
      <c r="N816" s="178"/>
      <c r="O816" s="178"/>
      <c r="X816" s="292"/>
      <c r="Y816" s="293"/>
      <c r="Z816" s="293"/>
      <c r="AA816" s="293"/>
      <c r="AB816" s="293"/>
      <c r="AC816" s="293"/>
      <c r="AD816" s="293"/>
      <c r="AE816" s="293"/>
      <c r="AF816" s="293"/>
      <c r="AG816" s="293"/>
      <c r="AH816" s="293"/>
      <c r="AI816" s="293"/>
      <c r="AJ816" s="293"/>
      <c r="AK816" s="293"/>
      <c r="AL816" s="293"/>
      <c r="AM816" s="293"/>
      <c r="AN816" s="293"/>
      <c r="AO816" s="730"/>
      <c r="AP816" s="293"/>
      <c r="AQ816" s="293"/>
      <c r="AR816" s="293"/>
      <c r="AS816" s="293"/>
      <c r="AT816" s="293"/>
      <c r="AU816" s="167"/>
      <c r="AV816" s="167"/>
      <c r="AW816" s="167"/>
      <c r="AX816" s="167"/>
      <c r="AY816" s="167"/>
      <c r="AZ816" s="167"/>
      <c r="BA816" s="167"/>
      <c r="BB816" s="167"/>
      <c r="BC816" s="167"/>
      <c r="BD816" s="167"/>
      <c r="BE816" s="167"/>
      <c r="BF816" s="167"/>
      <c r="BG816" s="167"/>
      <c r="BH816" s="167"/>
      <c r="BI816" s="167"/>
    </row>
    <row r="817" ht="14.25" customHeight="1">
      <c r="M817" s="178"/>
      <c r="N817" s="178"/>
      <c r="O817" s="178"/>
      <c r="X817" s="292"/>
      <c r="Y817" s="293"/>
      <c r="Z817" s="293"/>
      <c r="AA817" s="293"/>
      <c r="AB817" s="293"/>
      <c r="AC817" s="293"/>
      <c r="AD817" s="293"/>
      <c r="AE817" s="293"/>
      <c r="AF817" s="293"/>
      <c r="AG817" s="293"/>
      <c r="AH817" s="293"/>
      <c r="AI817" s="293"/>
      <c r="AJ817" s="293"/>
      <c r="AK817" s="293"/>
      <c r="AL817" s="293"/>
      <c r="AM817" s="293"/>
      <c r="AN817" s="293"/>
      <c r="AO817" s="730"/>
      <c r="AP817" s="293"/>
      <c r="AQ817" s="293"/>
      <c r="AR817" s="293"/>
      <c r="AS817" s="293"/>
      <c r="AT817" s="293"/>
      <c r="AU817" s="167"/>
      <c r="AV817" s="167"/>
      <c r="AW817" s="167"/>
      <c r="AX817" s="167"/>
      <c r="AY817" s="167"/>
      <c r="AZ817" s="167"/>
      <c r="BA817" s="167"/>
      <c r="BB817" s="167"/>
      <c r="BC817" s="167"/>
      <c r="BD817" s="167"/>
      <c r="BE817" s="167"/>
      <c r="BF817" s="167"/>
      <c r="BG817" s="167"/>
      <c r="BH817" s="167"/>
      <c r="BI817" s="167"/>
    </row>
    <row r="818" ht="14.25" customHeight="1">
      <c r="M818" s="178"/>
      <c r="N818" s="178"/>
      <c r="O818" s="178"/>
      <c r="X818" s="292"/>
      <c r="Y818" s="293"/>
      <c r="Z818" s="293"/>
      <c r="AA818" s="293"/>
      <c r="AB818" s="293"/>
      <c r="AC818" s="293"/>
      <c r="AD818" s="293"/>
      <c r="AE818" s="293"/>
      <c r="AF818" s="293"/>
      <c r="AG818" s="293"/>
      <c r="AH818" s="293"/>
      <c r="AI818" s="293"/>
      <c r="AJ818" s="293"/>
      <c r="AK818" s="293"/>
      <c r="AL818" s="293"/>
      <c r="AM818" s="293"/>
      <c r="AN818" s="293"/>
      <c r="AO818" s="730"/>
      <c r="AP818" s="293"/>
      <c r="AQ818" s="293"/>
      <c r="AR818" s="293"/>
      <c r="AS818" s="293"/>
      <c r="AT818" s="293"/>
      <c r="AU818" s="167"/>
      <c r="AV818" s="167"/>
      <c r="AW818" s="167"/>
      <c r="AX818" s="167"/>
      <c r="AY818" s="167"/>
      <c r="AZ818" s="167"/>
      <c r="BA818" s="167"/>
      <c r="BB818" s="167"/>
      <c r="BC818" s="167"/>
      <c r="BD818" s="167"/>
      <c r="BE818" s="167"/>
      <c r="BF818" s="167"/>
      <c r="BG818" s="167"/>
      <c r="BH818" s="167"/>
      <c r="BI818" s="167"/>
    </row>
    <row r="819" ht="14.25" customHeight="1">
      <c r="M819" s="178"/>
      <c r="N819" s="178"/>
      <c r="O819" s="178"/>
      <c r="X819" s="292"/>
      <c r="Y819" s="293"/>
      <c r="Z819" s="293"/>
      <c r="AA819" s="293"/>
      <c r="AB819" s="293"/>
      <c r="AC819" s="293"/>
      <c r="AD819" s="293"/>
      <c r="AE819" s="293"/>
      <c r="AF819" s="293"/>
      <c r="AG819" s="293"/>
      <c r="AH819" s="293"/>
      <c r="AI819" s="293"/>
      <c r="AJ819" s="293"/>
      <c r="AK819" s="293"/>
      <c r="AL819" s="293"/>
      <c r="AM819" s="293"/>
      <c r="AN819" s="293"/>
      <c r="AO819" s="730"/>
      <c r="AP819" s="293"/>
      <c r="AQ819" s="293"/>
      <c r="AR819" s="293"/>
      <c r="AS819" s="293"/>
      <c r="AT819" s="293"/>
      <c r="AU819" s="167"/>
      <c r="AV819" s="167"/>
      <c r="AW819" s="167"/>
      <c r="AX819" s="167"/>
      <c r="AY819" s="167"/>
      <c r="AZ819" s="167"/>
      <c r="BA819" s="167"/>
      <c r="BB819" s="167"/>
      <c r="BC819" s="167"/>
      <c r="BD819" s="167"/>
      <c r="BE819" s="167"/>
      <c r="BF819" s="167"/>
      <c r="BG819" s="167"/>
      <c r="BH819" s="167"/>
      <c r="BI819" s="167"/>
    </row>
    <row r="820" ht="14.25" customHeight="1">
      <c r="M820" s="178"/>
      <c r="N820" s="178"/>
      <c r="O820" s="178"/>
      <c r="X820" s="292"/>
      <c r="Y820" s="293"/>
      <c r="Z820" s="293"/>
      <c r="AA820" s="293"/>
      <c r="AB820" s="293"/>
      <c r="AC820" s="293"/>
      <c r="AD820" s="293"/>
      <c r="AE820" s="293"/>
      <c r="AF820" s="293"/>
      <c r="AG820" s="293"/>
      <c r="AH820" s="293"/>
      <c r="AI820" s="293"/>
      <c r="AJ820" s="293"/>
      <c r="AK820" s="293"/>
      <c r="AL820" s="293"/>
      <c r="AM820" s="293"/>
      <c r="AN820" s="293"/>
      <c r="AO820" s="730"/>
      <c r="AP820" s="293"/>
      <c r="AQ820" s="293"/>
      <c r="AR820" s="293"/>
      <c r="AS820" s="293"/>
      <c r="AT820" s="293"/>
      <c r="AU820" s="167"/>
      <c r="AV820" s="167"/>
      <c r="AW820" s="167"/>
      <c r="AX820" s="167"/>
      <c r="AY820" s="167"/>
      <c r="AZ820" s="167"/>
      <c r="BA820" s="167"/>
      <c r="BB820" s="167"/>
      <c r="BC820" s="167"/>
      <c r="BD820" s="167"/>
      <c r="BE820" s="167"/>
      <c r="BF820" s="167"/>
      <c r="BG820" s="167"/>
      <c r="BH820" s="167"/>
      <c r="BI820" s="167"/>
    </row>
    <row r="821" ht="14.25" customHeight="1">
      <c r="M821" s="178"/>
      <c r="N821" s="178"/>
      <c r="O821" s="178"/>
      <c r="X821" s="292"/>
      <c r="Y821" s="293"/>
      <c r="Z821" s="293"/>
      <c r="AA821" s="293"/>
      <c r="AB821" s="293"/>
      <c r="AC821" s="293"/>
      <c r="AD821" s="293"/>
      <c r="AE821" s="293"/>
      <c r="AF821" s="293"/>
      <c r="AG821" s="293"/>
      <c r="AH821" s="293"/>
      <c r="AI821" s="293"/>
      <c r="AJ821" s="293"/>
      <c r="AK821" s="293"/>
      <c r="AL821" s="293"/>
      <c r="AM821" s="293"/>
      <c r="AN821" s="293"/>
      <c r="AO821" s="730"/>
      <c r="AP821" s="293"/>
      <c r="AQ821" s="293"/>
      <c r="AR821" s="293"/>
      <c r="AS821" s="293"/>
      <c r="AT821" s="293"/>
      <c r="AU821" s="167"/>
      <c r="AV821" s="167"/>
      <c r="AW821" s="167"/>
      <c r="AX821" s="167"/>
      <c r="AY821" s="167"/>
      <c r="AZ821" s="167"/>
      <c r="BA821" s="167"/>
      <c r="BB821" s="167"/>
      <c r="BC821" s="167"/>
      <c r="BD821" s="167"/>
      <c r="BE821" s="167"/>
      <c r="BF821" s="167"/>
      <c r="BG821" s="167"/>
      <c r="BH821" s="167"/>
      <c r="BI821" s="167"/>
    </row>
    <row r="822" ht="14.25" customHeight="1">
      <c r="M822" s="178"/>
      <c r="N822" s="178"/>
      <c r="O822" s="178"/>
      <c r="X822" s="292"/>
      <c r="Y822" s="293"/>
      <c r="Z822" s="293"/>
      <c r="AA822" s="293"/>
      <c r="AB822" s="293"/>
      <c r="AC822" s="293"/>
      <c r="AD822" s="293"/>
      <c r="AE822" s="293"/>
      <c r="AF822" s="293"/>
      <c r="AG822" s="293"/>
      <c r="AH822" s="293"/>
      <c r="AI822" s="293"/>
      <c r="AJ822" s="293"/>
      <c r="AK822" s="293"/>
      <c r="AL822" s="293"/>
      <c r="AM822" s="293"/>
      <c r="AN822" s="293"/>
      <c r="AO822" s="730"/>
      <c r="AP822" s="293"/>
      <c r="AQ822" s="293"/>
      <c r="AR822" s="293"/>
      <c r="AS822" s="293"/>
      <c r="AT822" s="293"/>
      <c r="AU822" s="167"/>
      <c r="AV822" s="167"/>
      <c r="AW822" s="167"/>
      <c r="AX822" s="167"/>
      <c r="AY822" s="167"/>
      <c r="AZ822" s="167"/>
      <c r="BA822" s="167"/>
      <c r="BB822" s="167"/>
      <c r="BC822" s="167"/>
      <c r="BD822" s="167"/>
      <c r="BE822" s="167"/>
      <c r="BF822" s="167"/>
      <c r="BG822" s="167"/>
      <c r="BH822" s="167"/>
      <c r="BI822" s="167"/>
    </row>
    <row r="823" ht="14.25" customHeight="1">
      <c r="M823" s="178"/>
      <c r="N823" s="178"/>
      <c r="O823" s="178"/>
      <c r="X823" s="292"/>
      <c r="Y823" s="293"/>
      <c r="Z823" s="293"/>
      <c r="AA823" s="293"/>
      <c r="AB823" s="293"/>
      <c r="AC823" s="293"/>
      <c r="AD823" s="293"/>
      <c r="AE823" s="293"/>
      <c r="AF823" s="293"/>
      <c r="AG823" s="293"/>
      <c r="AH823" s="293"/>
      <c r="AI823" s="293"/>
      <c r="AJ823" s="293"/>
      <c r="AK823" s="293"/>
      <c r="AL823" s="293"/>
      <c r="AM823" s="293"/>
      <c r="AN823" s="293"/>
      <c r="AO823" s="730"/>
      <c r="AP823" s="293"/>
      <c r="AQ823" s="293"/>
      <c r="AR823" s="293"/>
      <c r="AS823" s="293"/>
      <c r="AT823" s="293"/>
      <c r="AU823" s="167"/>
      <c r="AV823" s="167"/>
      <c r="AW823" s="167"/>
      <c r="AX823" s="167"/>
      <c r="AY823" s="167"/>
      <c r="AZ823" s="167"/>
      <c r="BA823" s="167"/>
      <c r="BB823" s="167"/>
      <c r="BC823" s="167"/>
      <c r="BD823" s="167"/>
      <c r="BE823" s="167"/>
      <c r="BF823" s="167"/>
      <c r="BG823" s="167"/>
      <c r="BH823" s="167"/>
      <c r="BI823" s="167"/>
    </row>
    <row r="824" ht="14.25" customHeight="1">
      <c r="M824" s="178"/>
      <c r="N824" s="178"/>
      <c r="O824" s="178"/>
      <c r="X824" s="292"/>
      <c r="Y824" s="293"/>
      <c r="Z824" s="293"/>
      <c r="AA824" s="293"/>
      <c r="AB824" s="293"/>
      <c r="AC824" s="293"/>
      <c r="AD824" s="293"/>
      <c r="AE824" s="293"/>
      <c r="AF824" s="293"/>
      <c r="AG824" s="293"/>
      <c r="AH824" s="293"/>
      <c r="AI824" s="293"/>
      <c r="AJ824" s="293"/>
      <c r="AK824" s="293"/>
      <c r="AL824" s="293"/>
      <c r="AM824" s="293"/>
      <c r="AN824" s="293"/>
      <c r="AO824" s="730"/>
      <c r="AP824" s="293"/>
      <c r="AQ824" s="293"/>
      <c r="AR824" s="293"/>
      <c r="AS824" s="293"/>
      <c r="AT824" s="293"/>
      <c r="AU824" s="167"/>
      <c r="AV824" s="167"/>
      <c r="AW824" s="167"/>
      <c r="AX824" s="167"/>
      <c r="AY824" s="167"/>
      <c r="AZ824" s="167"/>
      <c r="BA824" s="167"/>
      <c r="BB824" s="167"/>
      <c r="BC824" s="167"/>
      <c r="BD824" s="167"/>
      <c r="BE824" s="167"/>
      <c r="BF824" s="167"/>
      <c r="BG824" s="167"/>
      <c r="BH824" s="167"/>
      <c r="BI824" s="167"/>
    </row>
    <row r="825" ht="14.25" customHeight="1">
      <c r="M825" s="178"/>
      <c r="N825" s="178"/>
      <c r="O825" s="178"/>
      <c r="X825" s="292"/>
      <c r="Y825" s="293"/>
      <c r="Z825" s="293"/>
      <c r="AA825" s="293"/>
      <c r="AB825" s="293"/>
      <c r="AC825" s="293"/>
      <c r="AD825" s="293"/>
      <c r="AE825" s="293"/>
      <c r="AF825" s="293"/>
      <c r="AG825" s="293"/>
      <c r="AH825" s="293"/>
      <c r="AI825" s="293"/>
      <c r="AJ825" s="293"/>
      <c r="AK825" s="293"/>
      <c r="AL825" s="293"/>
      <c r="AM825" s="293"/>
      <c r="AN825" s="293"/>
      <c r="AO825" s="730"/>
      <c r="AP825" s="293"/>
      <c r="AQ825" s="293"/>
      <c r="AR825" s="293"/>
      <c r="AS825" s="293"/>
      <c r="AT825" s="293"/>
      <c r="AU825" s="167"/>
      <c r="AV825" s="167"/>
      <c r="AW825" s="167"/>
      <c r="AX825" s="167"/>
      <c r="AY825" s="167"/>
      <c r="AZ825" s="167"/>
      <c r="BA825" s="167"/>
      <c r="BB825" s="167"/>
      <c r="BC825" s="167"/>
      <c r="BD825" s="167"/>
      <c r="BE825" s="167"/>
      <c r="BF825" s="167"/>
      <c r="BG825" s="167"/>
      <c r="BH825" s="167"/>
      <c r="BI825" s="167"/>
    </row>
    <row r="826" ht="14.25" customHeight="1">
      <c r="M826" s="178"/>
      <c r="N826" s="178"/>
      <c r="O826" s="178"/>
      <c r="X826" s="292"/>
      <c r="Y826" s="293"/>
      <c r="Z826" s="293"/>
      <c r="AA826" s="293"/>
      <c r="AB826" s="293"/>
      <c r="AC826" s="293"/>
      <c r="AD826" s="293"/>
      <c r="AE826" s="293"/>
      <c r="AF826" s="293"/>
      <c r="AG826" s="293"/>
      <c r="AH826" s="293"/>
      <c r="AI826" s="293"/>
      <c r="AJ826" s="293"/>
      <c r="AK826" s="293"/>
      <c r="AL826" s="293"/>
      <c r="AM826" s="293"/>
      <c r="AN826" s="293"/>
      <c r="AO826" s="730"/>
      <c r="AP826" s="293"/>
      <c r="AQ826" s="293"/>
      <c r="AR826" s="293"/>
      <c r="AS826" s="293"/>
      <c r="AT826" s="293"/>
      <c r="AU826" s="167"/>
      <c r="AV826" s="167"/>
      <c r="AW826" s="167"/>
      <c r="AX826" s="167"/>
      <c r="AY826" s="167"/>
      <c r="AZ826" s="167"/>
      <c r="BA826" s="167"/>
      <c r="BB826" s="167"/>
      <c r="BC826" s="167"/>
      <c r="BD826" s="167"/>
      <c r="BE826" s="167"/>
      <c r="BF826" s="167"/>
      <c r="BG826" s="167"/>
      <c r="BH826" s="167"/>
      <c r="BI826" s="167"/>
    </row>
    <row r="827" ht="14.25" customHeight="1">
      <c r="M827" s="178"/>
      <c r="N827" s="178"/>
      <c r="O827" s="178"/>
      <c r="X827" s="292"/>
      <c r="Y827" s="293"/>
      <c r="Z827" s="293"/>
      <c r="AA827" s="293"/>
      <c r="AB827" s="293"/>
      <c r="AC827" s="293"/>
      <c r="AD827" s="293"/>
      <c r="AE827" s="293"/>
      <c r="AF827" s="293"/>
      <c r="AG827" s="293"/>
      <c r="AH827" s="293"/>
      <c r="AI827" s="293"/>
      <c r="AJ827" s="293"/>
      <c r="AK827" s="293"/>
      <c r="AL827" s="293"/>
      <c r="AM827" s="293"/>
      <c r="AN827" s="293"/>
      <c r="AO827" s="730"/>
      <c r="AP827" s="293"/>
      <c r="AQ827" s="293"/>
      <c r="AR827" s="293"/>
      <c r="AS827" s="293"/>
      <c r="AT827" s="293"/>
      <c r="AU827" s="167"/>
      <c r="AV827" s="167"/>
      <c r="AW827" s="167"/>
      <c r="AX827" s="167"/>
      <c r="AY827" s="167"/>
      <c r="AZ827" s="167"/>
      <c r="BA827" s="167"/>
      <c r="BB827" s="167"/>
      <c r="BC827" s="167"/>
      <c r="BD827" s="167"/>
      <c r="BE827" s="167"/>
      <c r="BF827" s="167"/>
      <c r="BG827" s="167"/>
      <c r="BH827" s="167"/>
      <c r="BI827" s="167"/>
    </row>
    <row r="828" ht="14.25" customHeight="1">
      <c r="M828" s="178"/>
      <c r="N828" s="178"/>
      <c r="O828" s="178"/>
      <c r="X828" s="292"/>
      <c r="Y828" s="293"/>
      <c r="Z828" s="293"/>
      <c r="AA828" s="293"/>
      <c r="AB828" s="293"/>
      <c r="AC828" s="293"/>
      <c r="AD828" s="293"/>
      <c r="AE828" s="293"/>
      <c r="AF828" s="293"/>
      <c r="AG828" s="293"/>
      <c r="AH828" s="293"/>
      <c r="AI828" s="293"/>
      <c r="AJ828" s="293"/>
      <c r="AK828" s="293"/>
      <c r="AL828" s="293"/>
      <c r="AM828" s="293"/>
      <c r="AN828" s="293"/>
      <c r="AO828" s="730"/>
      <c r="AP828" s="293"/>
      <c r="AQ828" s="293"/>
      <c r="AR828" s="293"/>
      <c r="AS828" s="293"/>
      <c r="AT828" s="293"/>
      <c r="AU828" s="167"/>
      <c r="AV828" s="167"/>
      <c r="AW828" s="167"/>
      <c r="AX828" s="167"/>
      <c r="AY828" s="167"/>
      <c r="AZ828" s="167"/>
      <c r="BA828" s="167"/>
      <c r="BB828" s="167"/>
      <c r="BC828" s="167"/>
      <c r="BD828" s="167"/>
      <c r="BE828" s="167"/>
      <c r="BF828" s="167"/>
      <c r="BG828" s="167"/>
      <c r="BH828" s="167"/>
      <c r="BI828" s="167"/>
    </row>
    <row r="829" ht="14.25" customHeight="1">
      <c r="M829" s="178"/>
      <c r="N829" s="178"/>
      <c r="O829" s="178"/>
      <c r="X829" s="292"/>
      <c r="Y829" s="293"/>
      <c r="Z829" s="293"/>
      <c r="AA829" s="293"/>
      <c r="AB829" s="293"/>
      <c r="AC829" s="293"/>
      <c r="AD829" s="293"/>
      <c r="AE829" s="293"/>
      <c r="AF829" s="293"/>
      <c r="AG829" s="293"/>
      <c r="AH829" s="293"/>
      <c r="AI829" s="293"/>
      <c r="AJ829" s="293"/>
      <c r="AK829" s="293"/>
      <c r="AL829" s="293"/>
      <c r="AM829" s="293"/>
      <c r="AN829" s="293"/>
      <c r="AO829" s="730"/>
      <c r="AP829" s="293"/>
      <c r="AQ829" s="293"/>
      <c r="AR829" s="293"/>
      <c r="AS829" s="293"/>
      <c r="AT829" s="293"/>
      <c r="AU829" s="167"/>
      <c r="AV829" s="167"/>
      <c r="AW829" s="167"/>
      <c r="AX829" s="167"/>
      <c r="AY829" s="167"/>
      <c r="AZ829" s="167"/>
      <c r="BA829" s="167"/>
      <c r="BB829" s="167"/>
      <c r="BC829" s="167"/>
      <c r="BD829" s="167"/>
      <c r="BE829" s="167"/>
      <c r="BF829" s="167"/>
      <c r="BG829" s="167"/>
      <c r="BH829" s="167"/>
      <c r="BI829" s="167"/>
    </row>
    <row r="830" ht="14.25" customHeight="1">
      <c r="M830" s="178"/>
      <c r="N830" s="178"/>
      <c r="O830" s="178"/>
      <c r="X830" s="292"/>
      <c r="Y830" s="293"/>
      <c r="Z830" s="293"/>
      <c r="AA830" s="293"/>
      <c r="AB830" s="293"/>
      <c r="AC830" s="293"/>
      <c r="AD830" s="293"/>
      <c r="AE830" s="293"/>
      <c r="AF830" s="293"/>
      <c r="AG830" s="293"/>
      <c r="AH830" s="293"/>
      <c r="AI830" s="293"/>
      <c r="AJ830" s="293"/>
      <c r="AK830" s="293"/>
      <c r="AL830" s="293"/>
      <c r="AM830" s="293"/>
      <c r="AN830" s="293"/>
      <c r="AO830" s="730"/>
      <c r="AP830" s="293"/>
      <c r="AQ830" s="293"/>
      <c r="AR830" s="293"/>
      <c r="AS830" s="293"/>
      <c r="AT830" s="293"/>
      <c r="AU830" s="167"/>
      <c r="AV830" s="167"/>
      <c r="AW830" s="167"/>
      <c r="AX830" s="167"/>
      <c r="AY830" s="167"/>
      <c r="AZ830" s="167"/>
      <c r="BA830" s="167"/>
      <c r="BB830" s="167"/>
      <c r="BC830" s="167"/>
      <c r="BD830" s="167"/>
      <c r="BE830" s="167"/>
      <c r="BF830" s="167"/>
      <c r="BG830" s="167"/>
      <c r="BH830" s="167"/>
      <c r="BI830" s="167"/>
    </row>
    <row r="831" ht="14.25" customHeight="1">
      <c r="M831" s="178"/>
      <c r="N831" s="178"/>
      <c r="O831" s="178"/>
      <c r="X831" s="292"/>
      <c r="Y831" s="293"/>
      <c r="Z831" s="293"/>
      <c r="AA831" s="293"/>
      <c r="AB831" s="293"/>
      <c r="AC831" s="293"/>
      <c r="AD831" s="293"/>
      <c r="AE831" s="293"/>
      <c r="AF831" s="293"/>
      <c r="AG831" s="293"/>
      <c r="AH831" s="293"/>
      <c r="AI831" s="293"/>
      <c r="AJ831" s="293"/>
      <c r="AK831" s="293"/>
      <c r="AL831" s="293"/>
      <c r="AM831" s="293"/>
      <c r="AN831" s="293"/>
      <c r="AO831" s="730"/>
      <c r="AP831" s="293"/>
      <c r="AQ831" s="293"/>
      <c r="AR831" s="293"/>
      <c r="AS831" s="293"/>
      <c r="AT831" s="293"/>
      <c r="AU831" s="167"/>
      <c r="AV831" s="167"/>
      <c r="AW831" s="167"/>
      <c r="AX831" s="167"/>
      <c r="AY831" s="167"/>
      <c r="AZ831" s="167"/>
      <c r="BA831" s="167"/>
      <c r="BB831" s="167"/>
      <c r="BC831" s="167"/>
      <c r="BD831" s="167"/>
      <c r="BE831" s="167"/>
      <c r="BF831" s="167"/>
      <c r="BG831" s="167"/>
      <c r="BH831" s="167"/>
      <c r="BI831" s="167"/>
    </row>
    <row r="832" ht="14.25" customHeight="1">
      <c r="M832" s="178"/>
      <c r="N832" s="178"/>
      <c r="O832" s="178"/>
      <c r="X832" s="292"/>
      <c r="Y832" s="293"/>
      <c r="Z832" s="293"/>
      <c r="AA832" s="293"/>
      <c r="AB832" s="293"/>
      <c r="AC832" s="293"/>
      <c r="AD832" s="293"/>
      <c r="AE832" s="293"/>
      <c r="AF832" s="293"/>
      <c r="AG832" s="293"/>
      <c r="AH832" s="293"/>
      <c r="AI832" s="293"/>
      <c r="AJ832" s="293"/>
      <c r="AK832" s="293"/>
      <c r="AL832" s="293"/>
      <c r="AM832" s="293"/>
      <c r="AN832" s="293"/>
      <c r="AO832" s="730"/>
      <c r="AP832" s="293"/>
      <c r="AQ832" s="293"/>
      <c r="AR832" s="293"/>
      <c r="AS832" s="293"/>
      <c r="AT832" s="293"/>
      <c r="AU832" s="167"/>
      <c r="AV832" s="167"/>
      <c r="AW832" s="167"/>
      <c r="AX832" s="167"/>
      <c r="AY832" s="167"/>
      <c r="AZ832" s="167"/>
      <c r="BA832" s="167"/>
      <c r="BB832" s="167"/>
      <c r="BC832" s="167"/>
      <c r="BD832" s="167"/>
      <c r="BE832" s="167"/>
      <c r="BF832" s="167"/>
      <c r="BG832" s="167"/>
      <c r="BH832" s="167"/>
      <c r="BI832" s="167"/>
    </row>
    <row r="833" ht="14.25" customHeight="1">
      <c r="M833" s="178"/>
      <c r="N833" s="178"/>
      <c r="O833" s="178"/>
      <c r="X833" s="292"/>
      <c r="Y833" s="293"/>
      <c r="Z833" s="293"/>
      <c r="AA833" s="293"/>
      <c r="AB833" s="293"/>
      <c r="AC833" s="293"/>
      <c r="AD833" s="293"/>
      <c r="AE833" s="293"/>
      <c r="AF833" s="293"/>
      <c r="AG833" s="293"/>
      <c r="AH833" s="293"/>
      <c r="AI833" s="293"/>
      <c r="AJ833" s="293"/>
      <c r="AK833" s="293"/>
      <c r="AL833" s="293"/>
      <c r="AM833" s="293"/>
      <c r="AN833" s="293"/>
      <c r="AO833" s="730"/>
      <c r="AP833" s="293"/>
      <c r="AQ833" s="293"/>
      <c r="AR833" s="293"/>
      <c r="AS833" s="293"/>
      <c r="AT833" s="293"/>
      <c r="AU833" s="167"/>
      <c r="AV833" s="167"/>
      <c r="AW833" s="167"/>
      <c r="AX833" s="167"/>
      <c r="AY833" s="167"/>
      <c r="AZ833" s="167"/>
      <c r="BA833" s="167"/>
      <c r="BB833" s="167"/>
      <c r="BC833" s="167"/>
      <c r="BD833" s="167"/>
      <c r="BE833" s="167"/>
      <c r="BF833" s="167"/>
      <c r="BG833" s="167"/>
      <c r="BH833" s="167"/>
      <c r="BI833" s="167"/>
    </row>
    <row r="834" ht="14.25" customHeight="1">
      <c r="M834" s="178"/>
      <c r="N834" s="178"/>
      <c r="O834" s="178"/>
      <c r="X834" s="292"/>
      <c r="Y834" s="293"/>
      <c r="Z834" s="293"/>
      <c r="AA834" s="293"/>
      <c r="AB834" s="293"/>
      <c r="AC834" s="293"/>
      <c r="AD834" s="293"/>
      <c r="AE834" s="293"/>
      <c r="AF834" s="293"/>
      <c r="AG834" s="293"/>
      <c r="AH834" s="293"/>
      <c r="AI834" s="293"/>
      <c r="AJ834" s="293"/>
      <c r="AK834" s="293"/>
      <c r="AL834" s="293"/>
      <c r="AM834" s="293"/>
      <c r="AN834" s="293"/>
      <c r="AO834" s="730"/>
      <c r="AP834" s="293"/>
      <c r="AQ834" s="293"/>
      <c r="AR834" s="293"/>
      <c r="AS834" s="293"/>
      <c r="AT834" s="293"/>
      <c r="AU834" s="167"/>
      <c r="AV834" s="167"/>
      <c r="AW834" s="167"/>
      <c r="AX834" s="167"/>
      <c r="AY834" s="167"/>
      <c r="AZ834" s="167"/>
      <c r="BA834" s="167"/>
      <c r="BB834" s="167"/>
      <c r="BC834" s="167"/>
      <c r="BD834" s="167"/>
      <c r="BE834" s="167"/>
      <c r="BF834" s="167"/>
      <c r="BG834" s="167"/>
      <c r="BH834" s="167"/>
      <c r="BI834" s="167"/>
    </row>
    <row r="835" ht="14.25" customHeight="1">
      <c r="M835" s="178"/>
      <c r="N835" s="178"/>
      <c r="O835" s="178"/>
      <c r="X835" s="292"/>
      <c r="Y835" s="293"/>
      <c r="Z835" s="293"/>
      <c r="AA835" s="293"/>
      <c r="AB835" s="293"/>
      <c r="AC835" s="293"/>
      <c r="AD835" s="293"/>
      <c r="AE835" s="293"/>
      <c r="AF835" s="293"/>
      <c r="AG835" s="293"/>
      <c r="AH835" s="293"/>
      <c r="AI835" s="293"/>
      <c r="AJ835" s="293"/>
      <c r="AK835" s="293"/>
      <c r="AL835" s="293"/>
      <c r="AM835" s="293"/>
      <c r="AN835" s="293"/>
      <c r="AO835" s="730"/>
      <c r="AP835" s="293"/>
      <c r="AQ835" s="293"/>
      <c r="AR835" s="293"/>
      <c r="AS835" s="293"/>
      <c r="AT835" s="293"/>
      <c r="AU835" s="167"/>
      <c r="AV835" s="167"/>
      <c r="AW835" s="167"/>
      <c r="AX835" s="167"/>
      <c r="AY835" s="167"/>
      <c r="AZ835" s="167"/>
      <c r="BA835" s="167"/>
      <c r="BB835" s="167"/>
      <c r="BC835" s="167"/>
      <c r="BD835" s="167"/>
      <c r="BE835" s="167"/>
      <c r="BF835" s="167"/>
      <c r="BG835" s="167"/>
      <c r="BH835" s="167"/>
      <c r="BI835" s="167"/>
    </row>
    <row r="836" ht="14.25" customHeight="1">
      <c r="M836" s="178"/>
      <c r="N836" s="178"/>
      <c r="O836" s="178"/>
      <c r="X836" s="292"/>
      <c r="Y836" s="293"/>
      <c r="Z836" s="293"/>
      <c r="AA836" s="293"/>
      <c r="AB836" s="293"/>
      <c r="AC836" s="293"/>
      <c r="AD836" s="293"/>
      <c r="AE836" s="293"/>
      <c r="AF836" s="293"/>
      <c r="AG836" s="293"/>
      <c r="AH836" s="293"/>
      <c r="AI836" s="293"/>
      <c r="AJ836" s="293"/>
      <c r="AK836" s="293"/>
      <c r="AL836" s="293"/>
      <c r="AM836" s="293"/>
      <c r="AN836" s="293"/>
      <c r="AO836" s="730"/>
      <c r="AP836" s="293"/>
      <c r="AQ836" s="293"/>
      <c r="AR836" s="293"/>
      <c r="AS836" s="293"/>
      <c r="AT836" s="293"/>
      <c r="AU836" s="167"/>
      <c r="AV836" s="167"/>
      <c r="AW836" s="167"/>
      <c r="AX836" s="167"/>
      <c r="AY836" s="167"/>
      <c r="AZ836" s="167"/>
      <c r="BA836" s="167"/>
      <c r="BB836" s="167"/>
      <c r="BC836" s="167"/>
      <c r="BD836" s="167"/>
      <c r="BE836" s="167"/>
      <c r="BF836" s="167"/>
      <c r="BG836" s="167"/>
      <c r="BH836" s="167"/>
      <c r="BI836" s="167"/>
    </row>
    <row r="837" ht="14.25" customHeight="1">
      <c r="M837" s="178"/>
      <c r="N837" s="178"/>
      <c r="O837" s="178"/>
      <c r="X837" s="292"/>
      <c r="Y837" s="293"/>
      <c r="Z837" s="293"/>
      <c r="AA837" s="293"/>
      <c r="AB837" s="293"/>
      <c r="AC837" s="293"/>
      <c r="AD837" s="293"/>
      <c r="AE837" s="293"/>
      <c r="AF837" s="293"/>
      <c r="AG837" s="293"/>
      <c r="AH837" s="293"/>
      <c r="AI837" s="293"/>
      <c r="AJ837" s="293"/>
      <c r="AK837" s="293"/>
      <c r="AL837" s="293"/>
      <c r="AM837" s="293"/>
      <c r="AN837" s="293"/>
      <c r="AO837" s="730"/>
      <c r="AP837" s="293"/>
      <c r="AQ837" s="293"/>
      <c r="AR837" s="293"/>
      <c r="AS837" s="293"/>
      <c r="AT837" s="293"/>
      <c r="AU837" s="167"/>
      <c r="AV837" s="167"/>
      <c r="AW837" s="167"/>
      <c r="AX837" s="167"/>
      <c r="AY837" s="167"/>
      <c r="AZ837" s="167"/>
      <c r="BA837" s="167"/>
      <c r="BB837" s="167"/>
      <c r="BC837" s="167"/>
      <c r="BD837" s="167"/>
      <c r="BE837" s="167"/>
      <c r="BF837" s="167"/>
      <c r="BG837" s="167"/>
      <c r="BH837" s="167"/>
      <c r="BI837" s="167"/>
    </row>
    <row r="838" ht="14.25" customHeight="1">
      <c r="M838" s="178"/>
      <c r="N838" s="178"/>
      <c r="O838" s="178"/>
      <c r="X838" s="292"/>
      <c r="Y838" s="293"/>
      <c r="Z838" s="293"/>
      <c r="AA838" s="293"/>
      <c r="AB838" s="293"/>
      <c r="AC838" s="293"/>
      <c r="AD838" s="293"/>
      <c r="AE838" s="293"/>
      <c r="AF838" s="293"/>
      <c r="AG838" s="293"/>
      <c r="AH838" s="293"/>
      <c r="AI838" s="293"/>
      <c r="AJ838" s="293"/>
      <c r="AK838" s="293"/>
      <c r="AL838" s="293"/>
      <c r="AM838" s="293"/>
      <c r="AN838" s="293"/>
      <c r="AO838" s="730"/>
      <c r="AP838" s="293"/>
      <c r="AQ838" s="293"/>
      <c r="AR838" s="293"/>
      <c r="AS838" s="293"/>
      <c r="AT838" s="293"/>
      <c r="AU838" s="167"/>
      <c r="AV838" s="167"/>
      <c r="AW838" s="167"/>
      <c r="AX838" s="167"/>
      <c r="AY838" s="167"/>
      <c r="AZ838" s="167"/>
      <c r="BA838" s="167"/>
      <c r="BB838" s="167"/>
      <c r="BC838" s="167"/>
      <c r="BD838" s="167"/>
      <c r="BE838" s="167"/>
      <c r="BF838" s="167"/>
      <c r="BG838" s="167"/>
      <c r="BH838" s="167"/>
      <c r="BI838" s="167"/>
    </row>
    <row r="839" ht="14.25" customHeight="1">
      <c r="M839" s="178"/>
      <c r="N839" s="178"/>
      <c r="O839" s="178"/>
      <c r="X839" s="292"/>
      <c r="Y839" s="293"/>
      <c r="Z839" s="293"/>
      <c r="AA839" s="293"/>
      <c r="AB839" s="293"/>
      <c r="AC839" s="293"/>
      <c r="AD839" s="293"/>
      <c r="AE839" s="293"/>
      <c r="AF839" s="293"/>
      <c r="AG839" s="293"/>
      <c r="AH839" s="293"/>
      <c r="AI839" s="293"/>
      <c r="AJ839" s="293"/>
      <c r="AK839" s="293"/>
      <c r="AL839" s="293"/>
      <c r="AM839" s="293"/>
      <c r="AN839" s="293"/>
      <c r="AO839" s="730"/>
      <c r="AP839" s="293"/>
      <c r="AQ839" s="293"/>
      <c r="AR839" s="293"/>
      <c r="AS839" s="293"/>
      <c r="AT839" s="293"/>
      <c r="AU839" s="167"/>
      <c r="AV839" s="167"/>
      <c r="AW839" s="167"/>
      <c r="AX839" s="167"/>
      <c r="AY839" s="167"/>
      <c r="AZ839" s="167"/>
      <c r="BA839" s="167"/>
      <c r="BB839" s="167"/>
      <c r="BC839" s="167"/>
      <c r="BD839" s="167"/>
      <c r="BE839" s="167"/>
      <c r="BF839" s="167"/>
      <c r="BG839" s="167"/>
      <c r="BH839" s="167"/>
      <c r="BI839" s="167"/>
    </row>
    <row r="840" ht="14.25" customHeight="1">
      <c r="M840" s="178"/>
      <c r="N840" s="178"/>
      <c r="O840" s="178"/>
      <c r="X840" s="292"/>
      <c r="Y840" s="293"/>
      <c r="Z840" s="293"/>
      <c r="AA840" s="293"/>
      <c r="AB840" s="293"/>
      <c r="AC840" s="293"/>
      <c r="AD840" s="293"/>
      <c r="AE840" s="293"/>
      <c r="AF840" s="293"/>
      <c r="AG840" s="293"/>
      <c r="AH840" s="293"/>
      <c r="AI840" s="293"/>
      <c r="AJ840" s="293"/>
      <c r="AK840" s="293"/>
      <c r="AL840" s="293"/>
      <c r="AM840" s="293"/>
      <c r="AN840" s="293"/>
      <c r="AO840" s="730"/>
      <c r="AP840" s="293"/>
      <c r="AQ840" s="293"/>
      <c r="AR840" s="293"/>
      <c r="AS840" s="293"/>
      <c r="AT840" s="293"/>
      <c r="AU840" s="167"/>
      <c r="AV840" s="167"/>
      <c r="AW840" s="167"/>
      <c r="AX840" s="167"/>
      <c r="AY840" s="167"/>
      <c r="AZ840" s="167"/>
      <c r="BA840" s="167"/>
      <c r="BB840" s="167"/>
      <c r="BC840" s="167"/>
      <c r="BD840" s="167"/>
      <c r="BE840" s="167"/>
      <c r="BF840" s="167"/>
      <c r="BG840" s="167"/>
      <c r="BH840" s="167"/>
      <c r="BI840" s="167"/>
    </row>
    <row r="841" ht="14.25" customHeight="1">
      <c r="M841" s="178"/>
      <c r="N841" s="178"/>
      <c r="O841" s="178"/>
      <c r="X841" s="292"/>
      <c r="Y841" s="293"/>
      <c r="Z841" s="293"/>
      <c r="AA841" s="293"/>
      <c r="AB841" s="293"/>
      <c r="AC841" s="293"/>
      <c r="AD841" s="293"/>
      <c r="AE841" s="293"/>
      <c r="AF841" s="293"/>
      <c r="AG841" s="293"/>
      <c r="AH841" s="293"/>
      <c r="AI841" s="293"/>
      <c r="AJ841" s="293"/>
      <c r="AK841" s="293"/>
      <c r="AL841" s="293"/>
      <c r="AM841" s="293"/>
      <c r="AN841" s="293"/>
      <c r="AO841" s="730"/>
      <c r="AP841" s="293"/>
      <c r="AQ841" s="293"/>
      <c r="AR841" s="293"/>
      <c r="AS841" s="293"/>
      <c r="AT841" s="293"/>
      <c r="AU841" s="167"/>
      <c r="AV841" s="167"/>
      <c r="AW841" s="167"/>
      <c r="AX841" s="167"/>
      <c r="AY841" s="167"/>
      <c r="AZ841" s="167"/>
      <c r="BA841" s="167"/>
      <c r="BB841" s="167"/>
      <c r="BC841" s="167"/>
      <c r="BD841" s="167"/>
      <c r="BE841" s="167"/>
      <c r="BF841" s="167"/>
      <c r="BG841" s="167"/>
      <c r="BH841" s="167"/>
      <c r="BI841" s="167"/>
    </row>
    <row r="842" ht="14.25" customHeight="1">
      <c r="M842" s="178"/>
      <c r="N842" s="178"/>
      <c r="O842" s="178"/>
      <c r="X842" s="292"/>
      <c r="Y842" s="293"/>
      <c r="Z842" s="293"/>
      <c r="AA842" s="293"/>
      <c r="AB842" s="293"/>
      <c r="AC842" s="293"/>
      <c r="AD842" s="293"/>
      <c r="AE842" s="293"/>
      <c r="AF842" s="293"/>
      <c r="AG842" s="293"/>
      <c r="AH842" s="293"/>
      <c r="AI842" s="293"/>
      <c r="AJ842" s="293"/>
      <c r="AK842" s="293"/>
      <c r="AL842" s="293"/>
      <c r="AM842" s="293"/>
      <c r="AN842" s="293"/>
      <c r="AO842" s="730"/>
      <c r="AP842" s="293"/>
      <c r="AQ842" s="293"/>
      <c r="AR842" s="293"/>
      <c r="AS842" s="293"/>
      <c r="AT842" s="293"/>
      <c r="AU842" s="167"/>
      <c r="AV842" s="167"/>
      <c r="AW842" s="167"/>
      <c r="AX842" s="167"/>
      <c r="AY842" s="167"/>
      <c r="AZ842" s="167"/>
      <c r="BA842" s="167"/>
      <c r="BB842" s="167"/>
      <c r="BC842" s="167"/>
      <c r="BD842" s="167"/>
      <c r="BE842" s="167"/>
      <c r="BF842" s="167"/>
      <c r="BG842" s="167"/>
      <c r="BH842" s="167"/>
      <c r="BI842" s="167"/>
    </row>
    <row r="843" ht="14.25" customHeight="1">
      <c r="M843" s="178"/>
      <c r="N843" s="178"/>
      <c r="O843" s="178"/>
      <c r="X843" s="292"/>
      <c r="Y843" s="293"/>
      <c r="Z843" s="293"/>
      <c r="AA843" s="293"/>
      <c r="AB843" s="293"/>
      <c r="AC843" s="293"/>
      <c r="AD843" s="293"/>
      <c r="AE843" s="293"/>
      <c r="AF843" s="293"/>
      <c r="AG843" s="293"/>
      <c r="AH843" s="293"/>
      <c r="AI843" s="293"/>
      <c r="AJ843" s="293"/>
      <c r="AK843" s="293"/>
      <c r="AL843" s="293"/>
      <c r="AM843" s="293"/>
      <c r="AN843" s="293"/>
      <c r="AO843" s="730"/>
      <c r="AP843" s="293"/>
      <c r="AQ843" s="293"/>
      <c r="AR843" s="293"/>
      <c r="AS843" s="293"/>
      <c r="AT843" s="293"/>
      <c r="AU843" s="167"/>
      <c r="AV843" s="167"/>
      <c r="AW843" s="167"/>
      <c r="AX843" s="167"/>
      <c r="AY843" s="167"/>
      <c r="AZ843" s="167"/>
      <c r="BA843" s="167"/>
      <c r="BB843" s="167"/>
      <c r="BC843" s="167"/>
      <c r="BD843" s="167"/>
      <c r="BE843" s="167"/>
      <c r="BF843" s="167"/>
      <c r="BG843" s="167"/>
      <c r="BH843" s="167"/>
      <c r="BI843" s="167"/>
    </row>
    <row r="844" ht="14.25" customHeight="1">
      <c r="M844" s="178"/>
      <c r="N844" s="178"/>
      <c r="O844" s="178"/>
      <c r="X844" s="292"/>
      <c r="Y844" s="293"/>
      <c r="Z844" s="293"/>
      <c r="AA844" s="293"/>
      <c r="AB844" s="293"/>
      <c r="AC844" s="293"/>
      <c r="AD844" s="293"/>
      <c r="AE844" s="293"/>
      <c r="AF844" s="293"/>
      <c r="AG844" s="293"/>
      <c r="AH844" s="293"/>
      <c r="AI844" s="293"/>
      <c r="AJ844" s="293"/>
      <c r="AK844" s="293"/>
      <c r="AL844" s="293"/>
      <c r="AM844" s="293"/>
      <c r="AN844" s="293"/>
      <c r="AO844" s="730"/>
      <c r="AP844" s="293"/>
      <c r="AQ844" s="293"/>
      <c r="AR844" s="293"/>
      <c r="AS844" s="293"/>
      <c r="AT844" s="293"/>
      <c r="AU844" s="167"/>
      <c r="AV844" s="167"/>
      <c r="AW844" s="167"/>
      <c r="AX844" s="167"/>
      <c r="AY844" s="167"/>
      <c r="AZ844" s="167"/>
      <c r="BA844" s="167"/>
      <c r="BB844" s="167"/>
      <c r="BC844" s="167"/>
      <c r="BD844" s="167"/>
      <c r="BE844" s="167"/>
      <c r="BF844" s="167"/>
      <c r="BG844" s="167"/>
      <c r="BH844" s="167"/>
      <c r="BI844" s="167"/>
    </row>
    <row r="845" ht="14.25" customHeight="1">
      <c r="M845" s="178"/>
      <c r="N845" s="178"/>
      <c r="O845" s="178"/>
      <c r="X845" s="292"/>
      <c r="Y845" s="293"/>
      <c r="Z845" s="293"/>
      <c r="AA845" s="293"/>
      <c r="AB845" s="293"/>
      <c r="AC845" s="293"/>
      <c r="AD845" s="293"/>
      <c r="AE845" s="293"/>
      <c r="AF845" s="293"/>
      <c r="AG845" s="293"/>
      <c r="AH845" s="293"/>
      <c r="AI845" s="293"/>
      <c r="AJ845" s="293"/>
      <c r="AK845" s="293"/>
      <c r="AL845" s="293"/>
      <c r="AM845" s="293"/>
      <c r="AN845" s="293"/>
      <c r="AO845" s="730"/>
      <c r="AP845" s="293"/>
      <c r="AQ845" s="293"/>
      <c r="AR845" s="293"/>
      <c r="AS845" s="293"/>
      <c r="AT845" s="293"/>
      <c r="AU845" s="167"/>
      <c r="AV845" s="167"/>
      <c r="AW845" s="167"/>
      <c r="AX845" s="167"/>
      <c r="AY845" s="167"/>
      <c r="AZ845" s="167"/>
      <c r="BA845" s="167"/>
      <c r="BB845" s="167"/>
      <c r="BC845" s="167"/>
      <c r="BD845" s="167"/>
      <c r="BE845" s="167"/>
      <c r="BF845" s="167"/>
      <c r="BG845" s="167"/>
      <c r="BH845" s="167"/>
      <c r="BI845" s="167"/>
    </row>
    <row r="846" ht="14.25" customHeight="1">
      <c r="M846" s="178"/>
      <c r="N846" s="178"/>
      <c r="O846" s="178"/>
      <c r="X846" s="292"/>
      <c r="Y846" s="293"/>
      <c r="Z846" s="293"/>
      <c r="AA846" s="293"/>
      <c r="AB846" s="293"/>
      <c r="AC846" s="293"/>
      <c r="AD846" s="293"/>
      <c r="AE846" s="293"/>
      <c r="AF846" s="293"/>
      <c r="AG846" s="293"/>
      <c r="AH846" s="293"/>
      <c r="AI846" s="293"/>
      <c r="AJ846" s="293"/>
      <c r="AK846" s="293"/>
      <c r="AL846" s="293"/>
      <c r="AM846" s="293"/>
      <c r="AN846" s="293"/>
      <c r="AO846" s="730"/>
      <c r="AP846" s="293"/>
      <c r="AQ846" s="293"/>
      <c r="AR846" s="293"/>
      <c r="AS846" s="293"/>
      <c r="AT846" s="293"/>
      <c r="AU846" s="167"/>
      <c r="AV846" s="167"/>
      <c r="AW846" s="167"/>
      <c r="AX846" s="167"/>
      <c r="AY846" s="167"/>
      <c r="AZ846" s="167"/>
      <c r="BA846" s="167"/>
      <c r="BB846" s="167"/>
      <c r="BC846" s="167"/>
      <c r="BD846" s="167"/>
      <c r="BE846" s="167"/>
      <c r="BF846" s="167"/>
      <c r="BG846" s="167"/>
      <c r="BH846" s="167"/>
      <c r="BI846" s="167"/>
    </row>
    <row r="847" ht="14.25" customHeight="1">
      <c r="M847" s="178"/>
      <c r="N847" s="178"/>
      <c r="O847" s="178"/>
      <c r="X847" s="292"/>
      <c r="Y847" s="293"/>
      <c r="Z847" s="293"/>
      <c r="AA847" s="293"/>
      <c r="AB847" s="293"/>
      <c r="AC847" s="293"/>
      <c r="AD847" s="293"/>
      <c r="AE847" s="293"/>
      <c r="AF847" s="293"/>
      <c r="AG847" s="293"/>
      <c r="AH847" s="293"/>
      <c r="AI847" s="293"/>
      <c r="AJ847" s="293"/>
      <c r="AK847" s="293"/>
      <c r="AL847" s="293"/>
      <c r="AM847" s="293"/>
      <c r="AN847" s="293"/>
      <c r="AO847" s="730"/>
      <c r="AP847" s="293"/>
      <c r="AQ847" s="293"/>
      <c r="AR847" s="293"/>
      <c r="AS847" s="293"/>
      <c r="AT847" s="293"/>
      <c r="AU847" s="167"/>
      <c r="AV847" s="167"/>
      <c r="AW847" s="167"/>
      <c r="AX847" s="167"/>
      <c r="AY847" s="167"/>
      <c r="AZ847" s="167"/>
      <c r="BA847" s="167"/>
      <c r="BB847" s="167"/>
      <c r="BC847" s="167"/>
      <c r="BD847" s="167"/>
      <c r="BE847" s="167"/>
      <c r="BF847" s="167"/>
      <c r="BG847" s="167"/>
      <c r="BH847" s="167"/>
      <c r="BI847" s="167"/>
    </row>
    <row r="848" ht="14.25" customHeight="1">
      <c r="M848" s="178"/>
      <c r="N848" s="178"/>
      <c r="O848" s="178"/>
      <c r="X848" s="292"/>
      <c r="Y848" s="293"/>
      <c r="Z848" s="293"/>
      <c r="AA848" s="293"/>
      <c r="AB848" s="293"/>
      <c r="AC848" s="293"/>
      <c r="AD848" s="293"/>
      <c r="AE848" s="293"/>
      <c r="AF848" s="293"/>
      <c r="AG848" s="293"/>
      <c r="AH848" s="293"/>
      <c r="AI848" s="293"/>
      <c r="AJ848" s="293"/>
      <c r="AK848" s="293"/>
      <c r="AL848" s="293"/>
      <c r="AM848" s="293"/>
      <c r="AN848" s="293"/>
      <c r="AO848" s="730"/>
      <c r="AP848" s="293"/>
      <c r="AQ848" s="293"/>
      <c r="AR848" s="293"/>
      <c r="AS848" s="293"/>
      <c r="AT848" s="293"/>
      <c r="AU848" s="167"/>
      <c r="AV848" s="167"/>
      <c r="AW848" s="167"/>
      <c r="AX848" s="167"/>
      <c r="AY848" s="167"/>
      <c r="AZ848" s="167"/>
      <c r="BA848" s="167"/>
      <c r="BB848" s="167"/>
      <c r="BC848" s="167"/>
      <c r="BD848" s="167"/>
      <c r="BE848" s="167"/>
      <c r="BF848" s="167"/>
      <c r="BG848" s="167"/>
      <c r="BH848" s="167"/>
      <c r="BI848" s="167"/>
    </row>
    <row r="849" ht="14.25" customHeight="1">
      <c r="M849" s="178"/>
      <c r="N849" s="178"/>
      <c r="O849" s="178"/>
      <c r="X849" s="292"/>
      <c r="Y849" s="293"/>
      <c r="Z849" s="293"/>
      <c r="AA849" s="293"/>
      <c r="AB849" s="293"/>
      <c r="AC849" s="293"/>
      <c r="AD849" s="293"/>
      <c r="AE849" s="293"/>
      <c r="AF849" s="293"/>
      <c r="AG849" s="293"/>
      <c r="AH849" s="293"/>
      <c r="AI849" s="293"/>
      <c r="AJ849" s="293"/>
      <c r="AK849" s="293"/>
      <c r="AL849" s="293"/>
      <c r="AM849" s="293"/>
      <c r="AN849" s="293"/>
      <c r="AO849" s="730"/>
      <c r="AP849" s="293"/>
      <c r="AQ849" s="293"/>
      <c r="AR849" s="293"/>
      <c r="AS849" s="293"/>
      <c r="AT849" s="293"/>
      <c r="AU849" s="167"/>
      <c r="AV849" s="167"/>
      <c r="AW849" s="167"/>
      <c r="AX849" s="167"/>
      <c r="AY849" s="167"/>
      <c r="AZ849" s="167"/>
      <c r="BA849" s="167"/>
      <c r="BB849" s="167"/>
      <c r="BC849" s="167"/>
      <c r="BD849" s="167"/>
      <c r="BE849" s="167"/>
      <c r="BF849" s="167"/>
      <c r="BG849" s="167"/>
      <c r="BH849" s="167"/>
      <c r="BI849" s="167"/>
    </row>
    <row r="850" ht="14.25" customHeight="1">
      <c r="M850" s="178"/>
      <c r="N850" s="178"/>
      <c r="O850" s="178"/>
      <c r="X850" s="292"/>
      <c r="Y850" s="293"/>
      <c r="Z850" s="293"/>
      <c r="AA850" s="293"/>
      <c r="AB850" s="293"/>
      <c r="AC850" s="293"/>
      <c r="AD850" s="293"/>
      <c r="AE850" s="293"/>
      <c r="AF850" s="293"/>
      <c r="AG850" s="293"/>
      <c r="AH850" s="293"/>
      <c r="AI850" s="293"/>
      <c r="AJ850" s="293"/>
      <c r="AK850" s="293"/>
      <c r="AL850" s="293"/>
      <c r="AM850" s="293"/>
      <c r="AN850" s="293"/>
      <c r="AO850" s="730"/>
      <c r="AP850" s="293"/>
      <c r="AQ850" s="293"/>
      <c r="AR850" s="293"/>
      <c r="AS850" s="293"/>
      <c r="AT850" s="293"/>
      <c r="AU850" s="167"/>
      <c r="AV850" s="167"/>
      <c r="AW850" s="167"/>
      <c r="AX850" s="167"/>
      <c r="AY850" s="167"/>
      <c r="AZ850" s="167"/>
      <c r="BA850" s="167"/>
      <c r="BB850" s="167"/>
      <c r="BC850" s="167"/>
      <c r="BD850" s="167"/>
      <c r="BE850" s="167"/>
      <c r="BF850" s="167"/>
      <c r="BG850" s="167"/>
      <c r="BH850" s="167"/>
      <c r="BI850" s="167"/>
    </row>
    <row r="851" ht="14.25" customHeight="1">
      <c r="M851" s="178"/>
      <c r="N851" s="178"/>
      <c r="O851" s="178"/>
      <c r="X851" s="292"/>
      <c r="Y851" s="293"/>
      <c r="Z851" s="293"/>
      <c r="AA851" s="293"/>
      <c r="AB851" s="293"/>
      <c r="AC851" s="293"/>
      <c r="AD851" s="293"/>
      <c r="AE851" s="293"/>
      <c r="AF851" s="293"/>
      <c r="AG851" s="293"/>
      <c r="AH851" s="293"/>
      <c r="AI851" s="293"/>
      <c r="AJ851" s="293"/>
      <c r="AK851" s="293"/>
      <c r="AL851" s="293"/>
      <c r="AM851" s="293"/>
      <c r="AN851" s="293"/>
      <c r="AO851" s="730"/>
      <c r="AP851" s="293"/>
      <c r="AQ851" s="293"/>
      <c r="AR851" s="293"/>
      <c r="AS851" s="293"/>
      <c r="AT851" s="293"/>
      <c r="AU851" s="167"/>
      <c r="AV851" s="167"/>
      <c r="AW851" s="167"/>
      <c r="AX851" s="167"/>
      <c r="AY851" s="167"/>
      <c r="AZ851" s="167"/>
      <c r="BA851" s="167"/>
      <c r="BB851" s="167"/>
      <c r="BC851" s="167"/>
      <c r="BD851" s="167"/>
      <c r="BE851" s="167"/>
      <c r="BF851" s="167"/>
      <c r="BG851" s="167"/>
      <c r="BH851" s="167"/>
      <c r="BI851" s="167"/>
    </row>
    <row r="852" ht="14.25" customHeight="1">
      <c r="M852" s="178"/>
      <c r="N852" s="178"/>
      <c r="O852" s="178"/>
      <c r="X852" s="292"/>
      <c r="Y852" s="293"/>
      <c r="Z852" s="293"/>
      <c r="AA852" s="293"/>
      <c r="AB852" s="293"/>
      <c r="AC852" s="293"/>
      <c r="AD852" s="293"/>
      <c r="AE852" s="293"/>
      <c r="AF852" s="293"/>
      <c r="AG852" s="293"/>
      <c r="AH852" s="293"/>
      <c r="AI852" s="293"/>
      <c r="AJ852" s="293"/>
      <c r="AK852" s="293"/>
      <c r="AL852" s="293"/>
      <c r="AM852" s="293"/>
      <c r="AN852" s="293"/>
      <c r="AO852" s="730"/>
      <c r="AP852" s="293"/>
      <c r="AQ852" s="293"/>
      <c r="AR852" s="293"/>
      <c r="AS852" s="293"/>
      <c r="AT852" s="293"/>
      <c r="AU852" s="167"/>
      <c r="AV852" s="167"/>
      <c r="AW852" s="167"/>
      <c r="AX852" s="167"/>
      <c r="AY852" s="167"/>
      <c r="AZ852" s="167"/>
      <c r="BA852" s="167"/>
      <c r="BB852" s="167"/>
      <c r="BC852" s="167"/>
      <c r="BD852" s="167"/>
      <c r="BE852" s="167"/>
      <c r="BF852" s="167"/>
      <c r="BG852" s="167"/>
      <c r="BH852" s="167"/>
      <c r="BI852" s="167"/>
    </row>
    <row r="853" ht="14.25" customHeight="1">
      <c r="M853" s="178"/>
      <c r="N853" s="178"/>
      <c r="O853" s="178"/>
      <c r="X853" s="292"/>
      <c r="Y853" s="293"/>
      <c r="Z853" s="293"/>
      <c r="AA853" s="293"/>
      <c r="AB853" s="293"/>
      <c r="AC853" s="293"/>
      <c r="AD853" s="293"/>
      <c r="AE853" s="293"/>
      <c r="AF853" s="293"/>
      <c r="AG853" s="293"/>
      <c r="AH853" s="293"/>
      <c r="AI853" s="293"/>
      <c r="AJ853" s="293"/>
      <c r="AK853" s="293"/>
      <c r="AL853" s="293"/>
      <c r="AM853" s="293"/>
      <c r="AN853" s="293"/>
      <c r="AO853" s="730"/>
      <c r="AP853" s="293"/>
      <c r="AQ853" s="293"/>
      <c r="AR853" s="293"/>
      <c r="AS853" s="293"/>
      <c r="AT853" s="293"/>
      <c r="AU853" s="167"/>
      <c r="AV853" s="167"/>
      <c r="AW853" s="167"/>
      <c r="AX853" s="167"/>
      <c r="AY853" s="167"/>
      <c r="AZ853" s="167"/>
      <c r="BA853" s="167"/>
      <c r="BB853" s="167"/>
      <c r="BC853" s="167"/>
      <c r="BD853" s="167"/>
      <c r="BE853" s="167"/>
      <c r="BF853" s="167"/>
      <c r="BG853" s="167"/>
      <c r="BH853" s="167"/>
      <c r="BI853" s="167"/>
    </row>
    <row r="854" ht="14.25" customHeight="1">
      <c r="M854" s="178"/>
      <c r="N854" s="178"/>
      <c r="O854" s="178"/>
      <c r="X854" s="292"/>
      <c r="Y854" s="293"/>
      <c r="Z854" s="293"/>
      <c r="AA854" s="293"/>
      <c r="AB854" s="293"/>
      <c r="AC854" s="293"/>
      <c r="AD854" s="293"/>
      <c r="AE854" s="293"/>
      <c r="AF854" s="293"/>
      <c r="AG854" s="293"/>
      <c r="AH854" s="293"/>
      <c r="AI854" s="293"/>
      <c r="AJ854" s="293"/>
      <c r="AK854" s="293"/>
      <c r="AL854" s="293"/>
      <c r="AM854" s="293"/>
      <c r="AN854" s="293"/>
      <c r="AO854" s="730"/>
      <c r="AP854" s="293"/>
      <c r="AQ854" s="293"/>
      <c r="AR854" s="293"/>
      <c r="AS854" s="293"/>
      <c r="AT854" s="293"/>
      <c r="AU854" s="167"/>
      <c r="AV854" s="167"/>
      <c r="AW854" s="167"/>
      <c r="AX854" s="167"/>
      <c r="AY854" s="167"/>
      <c r="AZ854" s="167"/>
      <c r="BA854" s="167"/>
      <c r="BB854" s="167"/>
      <c r="BC854" s="167"/>
      <c r="BD854" s="167"/>
      <c r="BE854" s="167"/>
      <c r="BF854" s="167"/>
      <c r="BG854" s="167"/>
      <c r="BH854" s="167"/>
      <c r="BI854" s="167"/>
    </row>
    <row r="855" ht="14.25" customHeight="1">
      <c r="M855" s="178"/>
      <c r="N855" s="178"/>
      <c r="O855" s="178"/>
      <c r="X855" s="292"/>
      <c r="Y855" s="293"/>
      <c r="Z855" s="293"/>
      <c r="AA855" s="293"/>
      <c r="AB855" s="293"/>
      <c r="AC855" s="293"/>
      <c r="AD855" s="293"/>
      <c r="AE855" s="293"/>
      <c r="AF855" s="293"/>
      <c r="AG855" s="293"/>
      <c r="AH855" s="293"/>
      <c r="AI855" s="293"/>
      <c r="AJ855" s="293"/>
      <c r="AK855" s="293"/>
      <c r="AL855" s="293"/>
      <c r="AM855" s="293"/>
      <c r="AN855" s="293"/>
      <c r="AO855" s="730"/>
      <c r="AP855" s="293"/>
      <c r="AQ855" s="293"/>
      <c r="AR855" s="293"/>
      <c r="AS855" s="293"/>
      <c r="AT855" s="293"/>
      <c r="AU855" s="167"/>
      <c r="AV855" s="167"/>
      <c r="AW855" s="167"/>
      <c r="AX855" s="167"/>
      <c r="AY855" s="167"/>
      <c r="AZ855" s="167"/>
      <c r="BA855" s="167"/>
      <c r="BB855" s="167"/>
      <c r="BC855" s="167"/>
      <c r="BD855" s="167"/>
      <c r="BE855" s="167"/>
      <c r="BF855" s="167"/>
      <c r="BG855" s="167"/>
      <c r="BH855" s="167"/>
      <c r="BI855" s="167"/>
    </row>
    <row r="856" ht="14.25" customHeight="1">
      <c r="M856" s="178"/>
      <c r="N856" s="178"/>
      <c r="O856" s="178"/>
      <c r="X856" s="292"/>
      <c r="Y856" s="293"/>
      <c r="Z856" s="293"/>
      <c r="AA856" s="293"/>
      <c r="AB856" s="293"/>
      <c r="AC856" s="293"/>
      <c r="AD856" s="293"/>
      <c r="AE856" s="293"/>
      <c r="AF856" s="293"/>
      <c r="AG856" s="293"/>
      <c r="AH856" s="293"/>
      <c r="AI856" s="293"/>
      <c r="AJ856" s="293"/>
      <c r="AK856" s="293"/>
      <c r="AL856" s="293"/>
      <c r="AM856" s="293"/>
      <c r="AN856" s="293"/>
      <c r="AO856" s="730"/>
      <c r="AP856" s="293"/>
      <c r="AQ856" s="293"/>
      <c r="AR856" s="293"/>
      <c r="AS856" s="293"/>
      <c r="AT856" s="293"/>
      <c r="AU856" s="167"/>
      <c r="AV856" s="167"/>
      <c r="AW856" s="167"/>
      <c r="AX856" s="167"/>
      <c r="AY856" s="167"/>
      <c r="AZ856" s="167"/>
      <c r="BA856" s="167"/>
      <c r="BB856" s="167"/>
      <c r="BC856" s="167"/>
      <c r="BD856" s="167"/>
      <c r="BE856" s="167"/>
      <c r="BF856" s="167"/>
      <c r="BG856" s="167"/>
      <c r="BH856" s="167"/>
      <c r="BI856" s="167"/>
    </row>
    <row r="857" ht="14.25" customHeight="1">
      <c r="M857" s="178"/>
      <c r="N857" s="178"/>
      <c r="O857" s="178"/>
      <c r="X857" s="292"/>
      <c r="Y857" s="293"/>
      <c r="Z857" s="293"/>
      <c r="AA857" s="293"/>
      <c r="AB857" s="293"/>
      <c r="AC857" s="293"/>
      <c r="AD857" s="293"/>
      <c r="AE857" s="293"/>
      <c r="AF857" s="293"/>
      <c r="AG857" s="293"/>
      <c r="AH857" s="293"/>
      <c r="AI857" s="293"/>
      <c r="AJ857" s="293"/>
      <c r="AK857" s="293"/>
      <c r="AL857" s="293"/>
      <c r="AM857" s="293"/>
      <c r="AN857" s="293"/>
      <c r="AO857" s="730"/>
      <c r="AP857" s="293"/>
      <c r="AQ857" s="293"/>
      <c r="AR857" s="293"/>
      <c r="AS857" s="293"/>
      <c r="AT857" s="293"/>
      <c r="AU857" s="167"/>
      <c r="AV857" s="167"/>
      <c r="AW857" s="167"/>
      <c r="AX857" s="167"/>
      <c r="AY857" s="167"/>
      <c r="AZ857" s="167"/>
      <c r="BA857" s="167"/>
      <c r="BB857" s="167"/>
      <c r="BC857" s="167"/>
      <c r="BD857" s="167"/>
      <c r="BE857" s="167"/>
      <c r="BF857" s="167"/>
      <c r="BG857" s="167"/>
      <c r="BH857" s="167"/>
      <c r="BI857" s="167"/>
    </row>
    <row r="858" ht="14.25" customHeight="1">
      <c r="M858" s="178"/>
      <c r="N858" s="178"/>
      <c r="O858" s="178"/>
      <c r="X858" s="292"/>
      <c r="Y858" s="293"/>
      <c r="Z858" s="293"/>
      <c r="AA858" s="293"/>
      <c r="AB858" s="293"/>
      <c r="AC858" s="293"/>
      <c r="AD858" s="293"/>
      <c r="AE858" s="293"/>
      <c r="AF858" s="293"/>
      <c r="AG858" s="293"/>
      <c r="AH858" s="293"/>
      <c r="AI858" s="293"/>
      <c r="AJ858" s="293"/>
      <c r="AK858" s="293"/>
      <c r="AL858" s="293"/>
      <c r="AM858" s="293"/>
      <c r="AN858" s="293"/>
      <c r="AO858" s="730"/>
      <c r="AP858" s="293"/>
      <c r="AQ858" s="293"/>
      <c r="AR858" s="293"/>
      <c r="AS858" s="293"/>
      <c r="AT858" s="293"/>
      <c r="AU858" s="167"/>
      <c r="AV858" s="167"/>
      <c r="AW858" s="167"/>
      <c r="AX858" s="167"/>
      <c r="AY858" s="167"/>
      <c r="AZ858" s="167"/>
      <c r="BA858" s="167"/>
      <c r="BB858" s="167"/>
      <c r="BC858" s="167"/>
      <c r="BD858" s="167"/>
      <c r="BE858" s="167"/>
      <c r="BF858" s="167"/>
      <c r="BG858" s="167"/>
      <c r="BH858" s="167"/>
      <c r="BI858" s="167"/>
    </row>
    <row r="859" ht="14.25" customHeight="1">
      <c r="M859" s="178"/>
      <c r="N859" s="178"/>
      <c r="O859" s="178"/>
      <c r="X859" s="292"/>
      <c r="Y859" s="293"/>
      <c r="Z859" s="293"/>
      <c r="AA859" s="293"/>
      <c r="AB859" s="293"/>
      <c r="AC859" s="293"/>
      <c r="AD859" s="293"/>
      <c r="AE859" s="293"/>
      <c r="AF859" s="293"/>
      <c r="AG859" s="293"/>
      <c r="AH859" s="293"/>
      <c r="AI859" s="293"/>
      <c r="AJ859" s="293"/>
      <c r="AK859" s="293"/>
      <c r="AL859" s="293"/>
      <c r="AM859" s="293"/>
      <c r="AN859" s="293"/>
      <c r="AO859" s="730"/>
      <c r="AP859" s="293"/>
      <c r="AQ859" s="293"/>
      <c r="AR859" s="293"/>
      <c r="AS859" s="293"/>
      <c r="AT859" s="293"/>
      <c r="AU859" s="167"/>
      <c r="AV859" s="167"/>
      <c r="AW859" s="167"/>
      <c r="AX859" s="167"/>
      <c r="AY859" s="167"/>
      <c r="AZ859" s="167"/>
      <c r="BA859" s="167"/>
      <c r="BB859" s="167"/>
      <c r="BC859" s="167"/>
      <c r="BD859" s="167"/>
      <c r="BE859" s="167"/>
      <c r="BF859" s="167"/>
      <c r="BG859" s="167"/>
      <c r="BH859" s="167"/>
      <c r="BI859" s="167"/>
    </row>
    <row r="860" ht="14.25" customHeight="1">
      <c r="M860" s="178"/>
      <c r="N860" s="178"/>
      <c r="O860" s="178"/>
      <c r="X860" s="292"/>
      <c r="Y860" s="293"/>
      <c r="Z860" s="293"/>
      <c r="AA860" s="293"/>
      <c r="AB860" s="293"/>
      <c r="AC860" s="293"/>
      <c r="AD860" s="293"/>
      <c r="AE860" s="293"/>
      <c r="AF860" s="293"/>
      <c r="AG860" s="293"/>
      <c r="AH860" s="293"/>
      <c r="AI860" s="293"/>
      <c r="AJ860" s="293"/>
      <c r="AK860" s="293"/>
      <c r="AL860" s="293"/>
      <c r="AM860" s="293"/>
      <c r="AN860" s="293"/>
      <c r="AO860" s="730"/>
      <c r="AP860" s="293"/>
      <c r="AQ860" s="293"/>
      <c r="AR860" s="293"/>
      <c r="AS860" s="293"/>
      <c r="AT860" s="293"/>
      <c r="AU860" s="167"/>
      <c r="AV860" s="167"/>
      <c r="AW860" s="167"/>
      <c r="AX860" s="167"/>
      <c r="AY860" s="167"/>
      <c r="AZ860" s="167"/>
      <c r="BA860" s="167"/>
      <c r="BB860" s="167"/>
      <c r="BC860" s="167"/>
      <c r="BD860" s="167"/>
      <c r="BE860" s="167"/>
      <c r="BF860" s="167"/>
      <c r="BG860" s="167"/>
      <c r="BH860" s="167"/>
      <c r="BI860" s="167"/>
    </row>
    <row r="861" ht="14.25" customHeight="1">
      <c r="M861" s="178"/>
      <c r="N861" s="178"/>
      <c r="O861" s="178"/>
      <c r="X861" s="292"/>
      <c r="Y861" s="293"/>
      <c r="Z861" s="293"/>
      <c r="AA861" s="293"/>
      <c r="AB861" s="293"/>
      <c r="AC861" s="293"/>
      <c r="AD861" s="293"/>
      <c r="AE861" s="293"/>
      <c r="AF861" s="293"/>
      <c r="AG861" s="293"/>
      <c r="AH861" s="293"/>
      <c r="AI861" s="293"/>
      <c r="AJ861" s="293"/>
      <c r="AK861" s="293"/>
      <c r="AL861" s="293"/>
      <c r="AM861" s="293"/>
      <c r="AN861" s="293"/>
      <c r="AO861" s="730"/>
      <c r="AP861" s="293"/>
      <c r="AQ861" s="293"/>
      <c r="AR861" s="293"/>
      <c r="AS861" s="293"/>
      <c r="AT861" s="293"/>
      <c r="AU861" s="167"/>
      <c r="AV861" s="167"/>
      <c r="AW861" s="167"/>
      <c r="AX861" s="167"/>
      <c r="AY861" s="167"/>
      <c r="AZ861" s="167"/>
      <c r="BA861" s="167"/>
      <c r="BB861" s="167"/>
      <c r="BC861" s="167"/>
      <c r="BD861" s="167"/>
      <c r="BE861" s="167"/>
      <c r="BF861" s="167"/>
      <c r="BG861" s="167"/>
      <c r="BH861" s="167"/>
      <c r="BI861" s="167"/>
    </row>
    <row r="862" ht="14.25" customHeight="1">
      <c r="M862" s="178"/>
      <c r="N862" s="178"/>
      <c r="O862" s="178"/>
      <c r="X862" s="292"/>
      <c r="Y862" s="293"/>
      <c r="Z862" s="293"/>
      <c r="AA862" s="293"/>
      <c r="AB862" s="293"/>
      <c r="AC862" s="293"/>
      <c r="AD862" s="293"/>
      <c r="AE862" s="293"/>
      <c r="AF862" s="293"/>
      <c r="AG862" s="293"/>
      <c r="AH862" s="293"/>
      <c r="AI862" s="293"/>
      <c r="AJ862" s="293"/>
      <c r="AK862" s="293"/>
      <c r="AL862" s="293"/>
      <c r="AM862" s="293"/>
      <c r="AN862" s="293"/>
      <c r="AO862" s="730"/>
      <c r="AP862" s="293"/>
      <c r="AQ862" s="293"/>
      <c r="AR862" s="293"/>
      <c r="AS862" s="293"/>
      <c r="AT862" s="293"/>
      <c r="AU862" s="167"/>
      <c r="AV862" s="167"/>
      <c r="AW862" s="167"/>
      <c r="AX862" s="167"/>
      <c r="AY862" s="167"/>
      <c r="AZ862" s="167"/>
      <c r="BA862" s="167"/>
      <c r="BB862" s="167"/>
      <c r="BC862" s="167"/>
      <c r="BD862" s="167"/>
      <c r="BE862" s="167"/>
      <c r="BF862" s="167"/>
      <c r="BG862" s="167"/>
      <c r="BH862" s="167"/>
      <c r="BI862" s="167"/>
    </row>
    <row r="863" ht="14.25" customHeight="1">
      <c r="M863" s="178"/>
      <c r="N863" s="178"/>
      <c r="O863" s="178"/>
      <c r="X863" s="292"/>
      <c r="Y863" s="293"/>
      <c r="Z863" s="293"/>
      <c r="AA863" s="293"/>
      <c r="AB863" s="293"/>
      <c r="AC863" s="293"/>
      <c r="AD863" s="293"/>
      <c r="AE863" s="293"/>
      <c r="AF863" s="293"/>
      <c r="AG863" s="293"/>
      <c r="AH863" s="293"/>
      <c r="AI863" s="293"/>
      <c r="AJ863" s="293"/>
      <c r="AK863" s="293"/>
      <c r="AL863" s="293"/>
      <c r="AM863" s="293"/>
      <c r="AN863" s="293"/>
      <c r="AO863" s="730"/>
      <c r="AP863" s="293"/>
      <c r="AQ863" s="293"/>
      <c r="AR863" s="293"/>
      <c r="AS863" s="293"/>
      <c r="AT863" s="293"/>
      <c r="AU863" s="167"/>
      <c r="AV863" s="167"/>
      <c r="AW863" s="167"/>
      <c r="AX863" s="167"/>
      <c r="AY863" s="167"/>
      <c r="AZ863" s="167"/>
      <c r="BA863" s="167"/>
      <c r="BB863" s="167"/>
      <c r="BC863" s="167"/>
      <c r="BD863" s="167"/>
      <c r="BE863" s="167"/>
      <c r="BF863" s="167"/>
      <c r="BG863" s="167"/>
      <c r="BH863" s="167"/>
      <c r="BI863" s="167"/>
    </row>
    <row r="864" ht="14.25" customHeight="1">
      <c r="M864" s="178"/>
      <c r="N864" s="178"/>
      <c r="O864" s="178"/>
      <c r="X864" s="292"/>
      <c r="Y864" s="293"/>
      <c r="Z864" s="293"/>
      <c r="AA864" s="293"/>
      <c r="AB864" s="293"/>
      <c r="AC864" s="293"/>
      <c r="AD864" s="293"/>
      <c r="AE864" s="293"/>
      <c r="AF864" s="293"/>
      <c r="AG864" s="293"/>
      <c r="AH864" s="293"/>
      <c r="AI864" s="293"/>
      <c r="AJ864" s="293"/>
      <c r="AK864" s="293"/>
      <c r="AL864" s="293"/>
      <c r="AM864" s="293"/>
      <c r="AN864" s="293"/>
      <c r="AO864" s="730"/>
      <c r="AP864" s="293"/>
      <c r="AQ864" s="293"/>
      <c r="AR864" s="293"/>
      <c r="AS864" s="293"/>
      <c r="AT864" s="293"/>
      <c r="AU864" s="167"/>
      <c r="AV864" s="167"/>
      <c r="AW864" s="167"/>
      <c r="AX864" s="167"/>
      <c r="AY864" s="167"/>
      <c r="AZ864" s="167"/>
      <c r="BA864" s="167"/>
      <c r="BB864" s="167"/>
      <c r="BC864" s="167"/>
      <c r="BD864" s="167"/>
      <c r="BE864" s="167"/>
      <c r="BF864" s="167"/>
      <c r="BG864" s="167"/>
      <c r="BH864" s="167"/>
      <c r="BI864" s="167"/>
    </row>
    <row r="865" ht="14.25" customHeight="1">
      <c r="M865" s="178"/>
      <c r="N865" s="178"/>
      <c r="O865" s="178"/>
      <c r="X865" s="292"/>
      <c r="Y865" s="293"/>
      <c r="Z865" s="293"/>
      <c r="AA865" s="293"/>
      <c r="AB865" s="293"/>
      <c r="AC865" s="293"/>
      <c r="AD865" s="293"/>
      <c r="AE865" s="293"/>
      <c r="AF865" s="293"/>
      <c r="AG865" s="293"/>
      <c r="AH865" s="293"/>
      <c r="AI865" s="293"/>
      <c r="AJ865" s="293"/>
      <c r="AK865" s="293"/>
      <c r="AL865" s="293"/>
      <c r="AM865" s="293"/>
      <c r="AN865" s="293"/>
      <c r="AO865" s="730"/>
      <c r="AP865" s="293"/>
      <c r="AQ865" s="293"/>
      <c r="AR865" s="293"/>
      <c r="AS865" s="293"/>
      <c r="AT865" s="293"/>
      <c r="AU865" s="167"/>
      <c r="AV865" s="167"/>
      <c r="AW865" s="167"/>
      <c r="AX865" s="167"/>
      <c r="AY865" s="167"/>
      <c r="AZ865" s="167"/>
      <c r="BA865" s="167"/>
      <c r="BB865" s="167"/>
      <c r="BC865" s="167"/>
      <c r="BD865" s="167"/>
      <c r="BE865" s="167"/>
      <c r="BF865" s="167"/>
      <c r="BG865" s="167"/>
      <c r="BH865" s="167"/>
      <c r="BI865" s="167"/>
    </row>
    <row r="866" ht="14.25" customHeight="1">
      <c r="M866" s="178"/>
      <c r="N866" s="178"/>
      <c r="O866" s="178"/>
      <c r="X866" s="292"/>
      <c r="Y866" s="293"/>
      <c r="Z866" s="293"/>
      <c r="AA866" s="293"/>
      <c r="AB866" s="293"/>
      <c r="AC866" s="293"/>
      <c r="AD866" s="293"/>
      <c r="AE866" s="293"/>
      <c r="AF866" s="293"/>
      <c r="AG866" s="293"/>
      <c r="AH866" s="293"/>
      <c r="AI866" s="293"/>
      <c r="AJ866" s="293"/>
      <c r="AK866" s="293"/>
      <c r="AL866" s="293"/>
      <c r="AM866" s="293"/>
      <c r="AN866" s="293"/>
      <c r="AO866" s="730"/>
      <c r="AP866" s="293"/>
      <c r="AQ866" s="293"/>
      <c r="AR866" s="293"/>
      <c r="AS866" s="293"/>
      <c r="AT866" s="293"/>
      <c r="AU866" s="167"/>
      <c r="AV866" s="167"/>
      <c r="AW866" s="167"/>
      <c r="AX866" s="167"/>
      <c r="AY866" s="167"/>
      <c r="AZ866" s="167"/>
      <c r="BA866" s="167"/>
      <c r="BB866" s="167"/>
      <c r="BC866" s="167"/>
      <c r="BD866" s="167"/>
      <c r="BE866" s="167"/>
      <c r="BF866" s="167"/>
      <c r="BG866" s="167"/>
      <c r="BH866" s="167"/>
      <c r="BI866" s="167"/>
    </row>
    <row r="867" ht="14.25" customHeight="1">
      <c r="M867" s="178"/>
      <c r="N867" s="178"/>
      <c r="O867" s="178"/>
      <c r="X867" s="292"/>
      <c r="Y867" s="293"/>
      <c r="Z867" s="293"/>
      <c r="AA867" s="293"/>
      <c r="AB867" s="293"/>
      <c r="AC867" s="293"/>
      <c r="AD867" s="293"/>
      <c r="AE867" s="293"/>
      <c r="AF867" s="293"/>
      <c r="AG867" s="293"/>
      <c r="AH867" s="293"/>
      <c r="AI867" s="293"/>
      <c r="AJ867" s="293"/>
      <c r="AK867" s="293"/>
      <c r="AL867" s="293"/>
      <c r="AM867" s="293"/>
      <c r="AN867" s="293"/>
      <c r="AO867" s="730"/>
      <c r="AP867" s="293"/>
      <c r="AQ867" s="293"/>
      <c r="AR867" s="293"/>
      <c r="AS867" s="293"/>
      <c r="AT867" s="293"/>
      <c r="AU867" s="167"/>
      <c r="AV867" s="167"/>
      <c r="AW867" s="167"/>
      <c r="AX867" s="167"/>
      <c r="AY867" s="167"/>
      <c r="AZ867" s="167"/>
      <c r="BA867" s="167"/>
      <c r="BB867" s="167"/>
      <c r="BC867" s="167"/>
      <c r="BD867" s="167"/>
      <c r="BE867" s="167"/>
      <c r="BF867" s="167"/>
      <c r="BG867" s="167"/>
      <c r="BH867" s="167"/>
      <c r="BI867" s="167"/>
    </row>
    <row r="868" ht="14.25" customHeight="1">
      <c r="M868" s="178"/>
      <c r="N868" s="178"/>
      <c r="O868" s="178"/>
      <c r="X868" s="292"/>
      <c r="Y868" s="293"/>
      <c r="Z868" s="293"/>
      <c r="AA868" s="293"/>
      <c r="AB868" s="293"/>
      <c r="AC868" s="293"/>
      <c r="AD868" s="293"/>
      <c r="AE868" s="293"/>
      <c r="AF868" s="293"/>
      <c r="AG868" s="293"/>
      <c r="AH868" s="293"/>
      <c r="AI868" s="293"/>
      <c r="AJ868" s="293"/>
      <c r="AK868" s="293"/>
      <c r="AL868" s="293"/>
      <c r="AM868" s="293"/>
      <c r="AN868" s="293"/>
      <c r="AO868" s="730"/>
      <c r="AP868" s="293"/>
      <c r="AQ868" s="293"/>
      <c r="AR868" s="293"/>
      <c r="AS868" s="293"/>
      <c r="AT868" s="293"/>
      <c r="AU868" s="167"/>
      <c r="AV868" s="167"/>
      <c r="AW868" s="167"/>
      <c r="AX868" s="167"/>
      <c r="AY868" s="167"/>
      <c r="AZ868" s="167"/>
      <c r="BA868" s="167"/>
      <c r="BB868" s="167"/>
      <c r="BC868" s="167"/>
      <c r="BD868" s="167"/>
      <c r="BE868" s="167"/>
      <c r="BF868" s="167"/>
      <c r="BG868" s="167"/>
      <c r="BH868" s="167"/>
      <c r="BI868" s="167"/>
    </row>
    <row r="869" ht="14.25" customHeight="1">
      <c r="M869" s="178"/>
      <c r="N869" s="178"/>
      <c r="O869" s="178"/>
      <c r="X869" s="292"/>
      <c r="Y869" s="293"/>
      <c r="Z869" s="293"/>
      <c r="AA869" s="293"/>
      <c r="AB869" s="293"/>
      <c r="AC869" s="293"/>
      <c r="AD869" s="293"/>
      <c r="AE869" s="293"/>
      <c r="AF869" s="293"/>
      <c r="AG869" s="293"/>
      <c r="AH869" s="293"/>
      <c r="AI869" s="293"/>
      <c r="AJ869" s="293"/>
      <c r="AK869" s="293"/>
      <c r="AL869" s="293"/>
      <c r="AM869" s="293"/>
      <c r="AN869" s="293"/>
      <c r="AO869" s="730"/>
      <c r="AP869" s="293"/>
      <c r="AQ869" s="293"/>
      <c r="AR869" s="293"/>
      <c r="AS869" s="293"/>
      <c r="AT869" s="293"/>
      <c r="AU869" s="167"/>
      <c r="AV869" s="167"/>
      <c r="AW869" s="167"/>
      <c r="AX869" s="167"/>
      <c r="AY869" s="167"/>
      <c r="AZ869" s="167"/>
      <c r="BA869" s="167"/>
      <c r="BB869" s="167"/>
      <c r="BC869" s="167"/>
      <c r="BD869" s="167"/>
      <c r="BE869" s="167"/>
      <c r="BF869" s="167"/>
      <c r="BG869" s="167"/>
      <c r="BH869" s="167"/>
      <c r="BI869" s="167"/>
    </row>
    <row r="870" ht="14.25" customHeight="1">
      <c r="M870" s="178"/>
      <c r="N870" s="178"/>
      <c r="O870" s="178"/>
      <c r="X870" s="292"/>
      <c r="Y870" s="293"/>
      <c r="Z870" s="293"/>
      <c r="AA870" s="293"/>
      <c r="AB870" s="293"/>
      <c r="AC870" s="293"/>
      <c r="AD870" s="293"/>
      <c r="AE870" s="293"/>
      <c r="AF870" s="293"/>
      <c r="AG870" s="293"/>
      <c r="AH870" s="293"/>
      <c r="AI870" s="293"/>
      <c r="AJ870" s="293"/>
      <c r="AK870" s="293"/>
      <c r="AL870" s="293"/>
      <c r="AM870" s="293"/>
      <c r="AN870" s="293"/>
      <c r="AO870" s="730"/>
      <c r="AP870" s="293"/>
      <c r="AQ870" s="293"/>
      <c r="AR870" s="293"/>
      <c r="AS870" s="293"/>
      <c r="AT870" s="293"/>
      <c r="AU870" s="167"/>
      <c r="AV870" s="167"/>
      <c r="AW870" s="167"/>
      <c r="AX870" s="167"/>
      <c r="AY870" s="167"/>
      <c r="AZ870" s="167"/>
      <c r="BA870" s="167"/>
      <c r="BB870" s="167"/>
      <c r="BC870" s="167"/>
      <c r="BD870" s="167"/>
      <c r="BE870" s="167"/>
      <c r="BF870" s="167"/>
      <c r="BG870" s="167"/>
      <c r="BH870" s="167"/>
      <c r="BI870" s="167"/>
    </row>
    <row r="871" ht="14.25" customHeight="1">
      <c r="M871" s="178"/>
      <c r="N871" s="178"/>
      <c r="O871" s="178"/>
      <c r="X871" s="292"/>
      <c r="Y871" s="293"/>
      <c r="Z871" s="293"/>
      <c r="AA871" s="293"/>
      <c r="AB871" s="293"/>
      <c r="AC871" s="293"/>
      <c r="AD871" s="293"/>
      <c r="AE871" s="293"/>
      <c r="AF871" s="293"/>
      <c r="AG871" s="293"/>
      <c r="AH871" s="293"/>
      <c r="AI871" s="293"/>
      <c r="AJ871" s="293"/>
      <c r="AK871" s="293"/>
      <c r="AL871" s="293"/>
      <c r="AM871" s="293"/>
      <c r="AN871" s="293"/>
      <c r="AO871" s="730"/>
      <c r="AP871" s="293"/>
      <c r="AQ871" s="293"/>
      <c r="AR871" s="293"/>
      <c r="AS871" s="293"/>
      <c r="AT871" s="293"/>
      <c r="AU871" s="167"/>
      <c r="AV871" s="167"/>
      <c r="AW871" s="167"/>
      <c r="AX871" s="167"/>
      <c r="AY871" s="167"/>
      <c r="AZ871" s="167"/>
      <c r="BA871" s="167"/>
      <c r="BB871" s="167"/>
      <c r="BC871" s="167"/>
      <c r="BD871" s="167"/>
      <c r="BE871" s="167"/>
      <c r="BF871" s="167"/>
      <c r="BG871" s="167"/>
      <c r="BH871" s="167"/>
      <c r="BI871" s="167"/>
    </row>
    <row r="872" ht="14.25" customHeight="1">
      <c r="M872" s="178"/>
      <c r="N872" s="178"/>
      <c r="O872" s="178"/>
      <c r="X872" s="292"/>
      <c r="Y872" s="293"/>
      <c r="Z872" s="293"/>
      <c r="AA872" s="293"/>
      <c r="AB872" s="293"/>
      <c r="AC872" s="293"/>
      <c r="AD872" s="293"/>
      <c r="AE872" s="293"/>
      <c r="AF872" s="293"/>
      <c r="AG872" s="293"/>
      <c r="AH872" s="293"/>
      <c r="AI872" s="293"/>
      <c r="AJ872" s="293"/>
      <c r="AK872" s="293"/>
      <c r="AL872" s="293"/>
      <c r="AM872" s="293"/>
      <c r="AN872" s="293"/>
      <c r="AO872" s="730"/>
      <c r="AP872" s="293"/>
      <c r="AQ872" s="293"/>
      <c r="AR872" s="293"/>
      <c r="AS872" s="293"/>
      <c r="AT872" s="293"/>
      <c r="AU872" s="167"/>
      <c r="AV872" s="167"/>
      <c r="AW872" s="167"/>
      <c r="AX872" s="167"/>
      <c r="AY872" s="167"/>
      <c r="AZ872" s="167"/>
      <c r="BA872" s="167"/>
      <c r="BB872" s="167"/>
      <c r="BC872" s="167"/>
      <c r="BD872" s="167"/>
      <c r="BE872" s="167"/>
      <c r="BF872" s="167"/>
      <c r="BG872" s="167"/>
      <c r="BH872" s="167"/>
      <c r="BI872" s="167"/>
    </row>
    <row r="873" ht="14.25" customHeight="1">
      <c r="M873" s="178"/>
      <c r="N873" s="178"/>
      <c r="O873" s="178"/>
      <c r="X873" s="292"/>
      <c r="Y873" s="293"/>
      <c r="Z873" s="293"/>
      <c r="AA873" s="293"/>
      <c r="AB873" s="293"/>
      <c r="AC873" s="293"/>
      <c r="AD873" s="293"/>
      <c r="AE873" s="293"/>
      <c r="AF873" s="293"/>
      <c r="AG873" s="293"/>
      <c r="AH873" s="293"/>
      <c r="AI873" s="293"/>
      <c r="AJ873" s="293"/>
      <c r="AK873" s="293"/>
      <c r="AL873" s="293"/>
      <c r="AM873" s="293"/>
      <c r="AN873" s="293"/>
      <c r="AO873" s="730"/>
      <c r="AP873" s="293"/>
      <c r="AQ873" s="293"/>
      <c r="AR873" s="293"/>
      <c r="AS873" s="293"/>
      <c r="AT873" s="293"/>
      <c r="AU873" s="167"/>
      <c r="AV873" s="167"/>
      <c r="AW873" s="167"/>
      <c r="AX873" s="167"/>
      <c r="AY873" s="167"/>
      <c r="AZ873" s="167"/>
      <c r="BA873" s="167"/>
      <c r="BB873" s="167"/>
      <c r="BC873" s="167"/>
      <c r="BD873" s="167"/>
      <c r="BE873" s="167"/>
      <c r="BF873" s="167"/>
      <c r="BG873" s="167"/>
      <c r="BH873" s="167"/>
      <c r="BI873" s="167"/>
    </row>
    <row r="874" ht="14.25" customHeight="1">
      <c r="M874" s="178"/>
      <c r="N874" s="178"/>
      <c r="O874" s="178"/>
      <c r="X874" s="292"/>
      <c r="Y874" s="293"/>
      <c r="Z874" s="293"/>
      <c r="AA874" s="293"/>
      <c r="AB874" s="293"/>
      <c r="AC874" s="293"/>
      <c r="AD874" s="293"/>
      <c r="AE874" s="293"/>
      <c r="AF874" s="293"/>
      <c r="AG874" s="293"/>
      <c r="AH874" s="293"/>
      <c r="AI874" s="293"/>
      <c r="AJ874" s="293"/>
      <c r="AK874" s="293"/>
      <c r="AL874" s="293"/>
      <c r="AM874" s="293"/>
      <c r="AN874" s="293"/>
      <c r="AO874" s="730"/>
      <c r="AP874" s="293"/>
      <c r="AQ874" s="293"/>
      <c r="AR874" s="293"/>
      <c r="AS874" s="293"/>
      <c r="AT874" s="293"/>
      <c r="AU874" s="167"/>
      <c r="AV874" s="167"/>
      <c r="AW874" s="167"/>
      <c r="AX874" s="167"/>
      <c r="AY874" s="167"/>
      <c r="AZ874" s="167"/>
      <c r="BA874" s="167"/>
      <c r="BB874" s="167"/>
      <c r="BC874" s="167"/>
      <c r="BD874" s="167"/>
      <c r="BE874" s="167"/>
      <c r="BF874" s="167"/>
      <c r="BG874" s="167"/>
      <c r="BH874" s="167"/>
      <c r="BI874" s="167"/>
    </row>
    <row r="875" ht="14.25" customHeight="1">
      <c r="M875" s="178"/>
      <c r="N875" s="178"/>
      <c r="O875" s="178"/>
      <c r="X875" s="292"/>
      <c r="Y875" s="293"/>
      <c r="Z875" s="293"/>
      <c r="AA875" s="293"/>
      <c r="AB875" s="293"/>
      <c r="AC875" s="293"/>
      <c r="AD875" s="293"/>
      <c r="AE875" s="293"/>
      <c r="AF875" s="293"/>
      <c r="AG875" s="293"/>
      <c r="AH875" s="293"/>
      <c r="AI875" s="293"/>
      <c r="AJ875" s="293"/>
      <c r="AK875" s="293"/>
      <c r="AL875" s="293"/>
      <c r="AM875" s="293"/>
      <c r="AN875" s="293"/>
      <c r="AO875" s="730"/>
      <c r="AP875" s="293"/>
      <c r="AQ875" s="293"/>
      <c r="AR875" s="293"/>
      <c r="AS875" s="293"/>
      <c r="AT875" s="293"/>
      <c r="AU875" s="167"/>
      <c r="AV875" s="167"/>
      <c r="AW875" s="167"/>
      <c r="AX875" s="167"/>
      <c r="AY875" s="167"/>
      <c r="AZ875" s="167"/>
      <c r="BA875" s="167"/>
      <c r="BB875" s="167"/>
      <c r="BC875" s="167"/>
      <c r="BD875" s="167"/>
      <c r="BE875" s="167"/>
      <c r="BF875" s="167"/>
      <c r="BG875" s="167"/>
      <c r="BH875" s="167"/>
      <c r="BI875" s="167"/>
    </row>
    <row r="876" ht="14.25" customHeight="1">
      <c r="M876" s="178"/>
      <c r="N876" s="178"/>
      <c r="O876" s="178"/>
      <c r="X876" s="292"/>
      <c r="Y876" s="293"/>
      <c r="Z876" s="293"/>
      <c r="AA876" s="293"/>
      <c r="AB876" s="293"/>
      <c r="AC876" s="293"/>
      <c r="AD876" s="293"/>
      <c r="AE876" s="293"/>
      <c r="AF876" s="293"/>
      <c r="AG876" s="293"/>
      <c r="AH876" s="293"/>
      <c r="AI876" s="293"/>
      <c r="AJ876" s="293"/>
      <c r="AK876" s="293"/>
      <c r="AL876" s="293"/>
      <c r="AM876" s="293"/>
      <c r="AN876" s="293"/>
      <c r="AO876" s="730"/>
      <c r="AP876" s="293"/>
      <c r="AQ876" s="293"/>
      <c r="AR876" s="293"/>
      <c r="AS876" s="293"/>
      <c r="AT876" s="293"/>
      <c r="AU876" s="167"/>
      <c r="AV876" s="167"/>
      <c r="AW876" s="167"/>
      <c r="AX876" s="167"/>
      <c r="AY876" s="167"/>
      <c r="AZ876" s="167"/>
      <c r="BA876" s="167"/>
      <c r="BB876" s="167"/>
      <c r="BC876" s="167"/>
      <c r="BD876" s="167"/>
      <c r="BE876" s="167"/>
      <c r="BF876" s="167"/>
      <c r="BG876" s="167"/>
      <c r="BH876" s="167"/>
      <c r="BI876" s="167"/>
    </row>
    <row r="877" ht="14.25" customHeight="1">
      <c r="M877" s="178"/>
      <c r="N877" s="178"/>
      <c r="O877" s="178"/>
      <c r="X877" s="292"/>
      <c r="Y877" s="293"/>
      <c r="Z877" s="293"/>
      <c r="AA877" s="293"/>
      <c r="AB877" s="293"/>
      <c r="AC877" s="293"/>
      <c r="AD877" s="293"/>
      <c r="AE877" s="293"/>
      <c r="AF877" s="293"/>
      <c r="AG877" s="293"/>
      <c r="AH877" s="293"/>
      <c r="AI877" s="293"/>
      <c r="AJ877" s="293"/>
      <c r="AK877" s="293"/>
      <c r="AL877" s="293"/>
      <c r="AM877" s="293"/>
      <c r="AN877" s="293"/>
      <c r="AO877" s="730"/>
      <c r="AP877" s="293"/>
      <c r="AQ877" s="293"/>
      <c r="AR877" s="293"/>
      <c r="AS877" s="293"/>
      <c r="AT877" s="293"/>
      <c r="AU877" s="167"/>
      <c r="AV877" s="167"/>
      <c r="AW877" s="167"/>
      <c r="AX877" s="167"/>
      <c r="AY877" s="167"/>
      <c r="AZ877" s="167"/>
      <c r="BA877" s="167"/>
      <c r="BB877" s="167"/>
      <c r="BC877" s="167"/>
      <c r="BD877" s="167"/>
      <c r="BE877" s="167"/>
      <c r="BF877" s="167"/>
      <c r="BG877" s="167"/>
      <c r="BH877" s="167"/>
      <c r="BI877" s="167"/>
    </row>
    <row r="878" ht="14.25" customHeight="1">
      <c r="M878" s="178"/>
      <c r="N878" s="178"/>
      <c r="O878" s="178"/>
      <c r="X878" s="292"/>
      <c r="Y878" s="293"/>
      <c r="Z878" s="293"/>
      <c r="AA878" s="293"/>
      <c r="AB878" s="293"/>
      <c r="AC878" s="293"/>
      <c r="AD878" s="293"/>
      <c r="AE878" s="293"/>
      <c r="AF878" s="293"/>
      <c r="AG878" s="293"/>
      <c r="AH878" s="293"/>
      <c r="AI878" s="293"/>
      <c r="AJ878" s="293"/>
      <c r="AK878" s="293"/>
      <c r="AL878" s="293"/>
      <c r="AM878" s="293"/>
      <c r="AN878" s="293"/>
      <c r="AO878" s="730"/>
      <c r="AP878" s="293"/>
      <c r="AQ878" s="293"/>
      <c r="AR878" s="293"/>
      <c r="AS878" s="293"/>
      <c r="AT878" s="293"/>
      <c r="AU878" s="167"/>
      <c r="AV878" s="167"/>
      <c r="AW878" s="167"/>
      <c r="AX878" s="167"/>
      <c r="AY878" s="167"/>
      <c r="AZ878" s="167"/>
      <c r="BA878" s="167"/>
      <c r="BB878" s="167"/>
      <c r="BC878" s="167"/>
      <c r="BD878" s="167"/>
      <c r="BE878" s="167"/>
      <c r="BF878" s="167"/>
      <c r="BG878" s="167"/>
      <c r="BH878" s="167"/>
      <c r="BI878" s="167"/>
    </row>
    <row r="879" ht="14.25" customHeight="1">
      <c r="M879" s="178"/>
      <c r="N879" s="178"/>
      <c r="O879" s="178"/>
      <c r="X879" s="292"/>
      <c r="Y879" s="293"/>
      <c r="Z879" s="293"/>
      <c r="AA879" s="293"/>
      <c r="AB879" s="293"/>
      <c r="AC879" s="293"/>
      <c r="AD879" s="293"/>
      <c r="AE879" s="293"/>
      <c r="AF879" s="293"/>
      <c r="AG879" s="293"/>
      <c r="AH879" s="293"/>
      <c r="AI879" s="293"/>
      <c r="AJ879" s="293"/>
      <c r="AK879" s="293"/>
      <c r="AL879" s="293"/>
      <c r="AM879" s="293"/>
      <c r="AN879" s="293"/>
      <c r="AO879" s="730"/>
      <c r="AP879" s="293"/>
      <c r="AQ879" s="293"/>
      <c r="AR879" s="293"/>
      <c r="AS879" s="293"/>
      <c r="AT879" s="293"/>
      <c r="AU879" s="167"/>
      <c r="AV879" s="167"/>
      <c r="AW879" s="167"/>
      <c r="AX879" s="167"/>
      <c r="AY879" s="167"/>
      <c r="AZ879" s="167"/>
      <c r="BA879" s="167"/>
      <c r="BB879" s="167"/>
      <c r="BC879" s="167"/>
      <c r="BD879" s="167"/>
      <c r="BE879" s="167"/>
      <c r="BF879" s="167"/>
      <c r="BG879" s="167"/>
      <c r="BH879" s="167"/>
      <c r="BI879" s="167"/>
    </row>
    <row r="880" ht="14.25" customHeight="1">
      <c r="M880" s="178"/>
      <c r="N880" s="178"/>
      <c r="O880" s="178"/>
      <c r="X880" s="292"/>
      <c r="Y880" s="293"/>
      <c r="Z880" s="293"/>
      <c r="AA880" s="293"/>
      <c r="AB880" s="293"/>
      <c r="AC880" s="293"/>
      <c r="AD880" s="293"/>
      <c r="AE880" s="293"/>
      <c r="AF880" s="293"/>
      <c r="AG880" s="293"/>
      <c r="AH880" s="293"/>
      <c r="AI880" s="293"/>
      <c r="AJ880" s="293"/>
      <c r="AK880" s="293"/>
      <c r="AL880" s="293"/>
      <c r="AM880" s="293"/>
      <c r="AN880" s="293"/>
      <c r="AO880" s="730"/>
      <c r="AP880" s="293"/>
      <c r="AQ880" s="293"/>
      <c r="AR880" s="293"/>
      <c r="AS880" s="293"/>
      <c r="AT880" s="293"/>
      <c r="AU880" s="167"/>
      <c r="AV880" s="167"/>
      <c r="AW880" s="167"/>
      <c r="AX880" s="167"/>
      <c r="AY880" s="167"/>
      <c r="AZ880" s="167"/>
      <c r="BA880" s="167"/>
      <c r="BB880" s="167"/>
      <c r="BC880" s="167"/>
      <c r="BD880" s="167"/>
      <c r="BE880" s="167"/>
      <c r="BF880" s="167"/>
      <c r="BG880" s="167"/>
      <c r="BH880" s="167"/>
      <c r="BI880" s="167"/>
    </row>
    <row r="881" ht="14.25" customHeight="1">
      <c r="M881" s="178"/>
      <c r="N881" s="178"/>
      <c r="O881" s="178"/>
      <c r="X881" s="292"/>
      <c r="Y881" s="293"/>
      <c r="Z881" s="293"/>
      <c r="AA881" s="293"/>
      <c r="AB881" s="293"/>
      <c r="AC881" s="293"/>
      <c r="AD881" s="293"/>
      <c r="AE881" s="293"/>
      <c r="AF881" s="293"/>
      <c r="AG881" s="293"/>
      <c r="AH881" s="293"/>
      <c r="AI881" s="293"/>
      <c r="AJ881" s="293"/>
      <c r="AK881" s="293"/>
      <c r="AL881" s="293"/>
      <c r="AM881" s="293"/>
      <c r="AN881" s="293"/>
      <c r="AO881" s="730"/>
      <c r="AP881" s="293"/>
      <c r="AQ881" s="293"/>
      <c r="AR881" s="293"/>
      <c r="AS881" s="293"/>
      <c r="AT881" s="293"/>
      <c r="AU881" s="167"/>
      <c r="AV881" s="167"/>
      <c r="AW881" s="167"/>
      <c r="AX881" s="167"/>
      <c r="AY881" s="167"/>
      <c r="AZ881" s="167"/>
      <c r="BA881" s="167"/>
      <c r="BB881" s="167"/>
      <c r="BC881" s="167"/>
      <c r="BD881" s="167"/>
      <c r="BE881" s="167"/>
      <c r="BF881" s="167"/>
      <c r="BG881" s="167"/>
      <c r="BH881" s="167"/>
      <c r="BI881" s="167"/>
    </row>
    <row r="882" ht="14.25" customHeight="1">
      <c r="M882" s="178"/>
      <c r="N882" s="178"/>
      <c r="O882" s="178"/>
      <c r="X882" s="292"/>
      <c r="Y882" s="293"/>
      <c r="Z882" s="293"/>
      <c r="AA882" s="293"/>
      <c r="AB882" s="293"/>
      <c r="AC882" s="293"/>
      <c r="AD882" s="293"/>
      <c r="AE882" s="293"/>
      <c r="AF882" s="293"/>
      <c r="AG882" s="293"/>
      <c r="AH882" s="293"/>
      <c r="AI882" s="293"/>
      <c r="AJ882" s="293"/>
      <c r="AK882" s="293"/>
      <c r="AL882" s="293"/>
      <c r="AM882" s="293"/>
      <c r="AN882" s="293"/>
      <c r="AO882" s="730"/>
      <c r="AP882" s="293"/>
      <c r="AQ882" s="293"/>
      <c r="AR882" s="293"/>
      <c r="AS882" s="293"/>
      <c r="AT882" s="293"/>
      <c r="AU882" s="167"/>
      <c r="AV882" s="167"/>
      <c r="AW882" s="167"/>
      <c r="AX882" s="167"/>
      <c r="AY882" s="167"/>
      <c r="AZ882" s="167"/>
      <c r="BA882" s="167"/>
      <c r="BB882" s="167"/>
      <c r="BC882" s="167"/>
      <c r="BD882" s="167"/>
      <c r="BE882" s="167"/>
      <c r="BF882" s="167"/>
      <c r="BG882" s="167"/>
      <c r="BH882" s="167"/>
      <c r="BI882" s="167"/>
    </row>
    <row r="883" ht="14.25" customHeight="1">
      <c r="M883" s="178"/>
      <c r="N883" s="178"/>
      <c r="O883" s="178"/>
      <c r="X883" s="292"/>
      <c r="Y883" s="293"/>
      <c r="Z883" s="293"/>
      <c r="AA883" s="293"/>
      <c r="AB883" s="293"/>
      <c r="AC883" s="293"/>
      <c r="AD883" s="293"/>
      <c r="AE883" s="293"/>
      <c r="AF883" s="293"/>
      <c r="AG883" s="293"/>
      <c r="AH883" s="293"/>
      <c r="AI883" s="293"/>
      <c r="AJ883" s="293"/>
      <c r="AK883" s="293"/>
      <c r="AL883" s="293"/>
      <c r="AM883" s="293"/>
      <c r="AN883" s="293"/>
      <c r="AO883" s="730"/>
      <c r="AP883" s="293"/>
      <c r="AQ883" s="293"/>
      <c r="AR883" s="293"/>
      <c r="AS883" s="293"/>
      <c r="AT883" s="293"/>
      <c r="AU883" s="167"/>
      <c r="AV883" s="167"/>
      <c r="AW883" s="167"/>
      <c r="AX883" s="167"/>
      <c r="AY883" s="167"/>
      <c r="AZ883" s="167"/>
      <c r="BA883" s="167"/>
      <c r="BB883" s="167"/>
      <c r="BC883" s="167"/>
      <c r="BD883" s="167"/>
      <c r="BE883" s="167"/>
      <c r="BF883" s="167"/>
      <c r="BG883" s="167"/>
      <c r="BH883" s="167"/>
      <c r="BI883" s="167"/>
    </row>
    <row r="884" ht="14.25" customHeight="1">
      <c r="M884" s="178"/>
      <c r="N884" s="178"/>
      <c r="O884" s="178"/>
      <c r="X884" s="292"/>
      <c r="Y884" s="293"/>
      <c r="Z884" s="293"/>
      <c r="AA884" s="293"/>
      <c r="AB884" s="293"/>
      <c r="AC884" s="293"/>
      <c r="AD884" s="293"/>
      <c r="AE884" s="293"/>
      <c r="AF884" s="293"/>
      <c r="AG884" s="293"/>
      <c r="AH884" s="293"/>
      <c r="AI884" s="293"/>
      <c r="AJ884" s="293"/>
      <c r="AK884" s="293"/>
      <c r="AL884" s="293"/>
      <c r="AM884" s="293"/>
      <c r="AN884" s="293"/>
      <c r="AO884" s="730"/>
      <c r="AP884" s="293"/>
      <c r="AQ884" s="293"/>
      <c r="AR884" s="293"/>
      <c r="AS884" s="293"/>
      <c r="AT884" s="293"/>
      <c r="AU884" s="167"/>
      <c r="AV884" s="167"/>
      <c r="AW884" s="167"/>
      <c r="AX884" s="167"/>
      <c r="AY884" s="167"/>
      <c r="AZ884" s="167"/>
      <c r="BA884" s="167"/>
      <c r="BB884" s="167"/>
      <c r="BC884" s="167"/>
      <c r="BD884" s="167"/>
      <c r="BE884" s="167"/>
      <c r="BF884" s="167"/>
      <c r="BG884" s="167"/>
      <c r="BH884" s="167"/>
      <c r="BI884" s="167"/>
    </row>
    <row r="885" ht="14.25" customHeight="1">
      <c r="M885" s="178"/>
      <c r="N885" s="178"/>
      <c r="O885" s="178"/>
      <c r="X885" s="292"/>
      <c r="Y885" s="293"/>
      <c r="Z885" s="293"/>
      <c r="AA885" s="293"/>
      <c r="AB885" s="293"/>
      <c r="AC885" s="293"/>
      <c r="AD885" s="293"/>
      <c r="AE885" s="293"/>
      <c r="AF885" s="293"/>
      <c r="AG885" s="293"/>
      <c r="AH885" s="293"/>
      <c r="AI885" s="293"/>
      <c r="AJ885" s="293"/>
      <c r="AK885" s="293"/>
      <c r="AL885" s="293"/>
      <c r="AM885" s="293"/>
      <c r="AN885" s="293"/>
      <c r="AO885" s="730"/>
      <c r="AP885" s="293"/>
      <c r="AQ885" s="293"/>
      <c r="AR885" s="293"/>
      <c r="AS885" s="293"/>
      <c r="AT885" s="293"/>
      <c r="AU885" s="167"/>
      <c r="AV885" s="167"/>
      <c r="AW885" s="167"/>
      <c r="AX885" s="167"/>
      <c r="AY885" s="167"/>
      <c r="AZ885" s="167"/>
      <c r="BA885" s="167"/>
      <c r="BB885" s="167"/>
      <c r="BC885" s="167"/>
      <c r="BD885" s="167"/>
      <c r="BE885" s="167"/>
      <c r="BF885" s="167"/>
      <c r="BG885" s="167"/>
      <c r="BH885" s="167"/>
      <c r="BI885" s="167"/>
    </row>
    <row r="886" ht="14.25" customHeight="1">
      <c r="M886" s="178"/>
      <c r="N886" s="178"/>
      <c r="O886" s="178"/>
      <c r="X886" s="292"/>
      <c r="Y886" s="293"/>
      <c r="Z886" s="293"/>
      <c r="AA886" s="293"/>
      <c r="AB886" s="293"/>
      <c r="AC886" s="293"/>
      <c r="AD886" s="293"/>
      <c r="AE886" s="293"/>
      <c r="AF886" s="293"/>
      <c r="AG886" s="293"/>
      <c r="AH886" s="293"/>
      <c r="AI886" s="293"/>
      <c r="AJ886" s="293"/>
      <c r="AK886" s="293"/>
      <c r="AL886" s="293"/>
      <c r="AM886" s="293"/>
      <c r="AN886" s="293"/>
      <c r="AO886" s="730"/>
      <c r="AP886" s="293"/>
      <c r="AQ886" s="293"/>
      <c r="AR886" s="293"/>
      <c r="AS886" s="293"/>
      <c r="AT886" s="293"/>
      <c r="AU886" s="167"/>
      <c r="AV886" s="167"/>
      <c r="AW886" s="167"/>
      <c r="AX886" s="167"/>
      <c r="AY886" s="167"/>
      <c r="AZ886" s="167"/>
      <c r="BA886" s="167"/>
      <c r="BB886" s="167"/>
      <c r="BC886" s="167"/>
      <c r="BD886" s="167"/>
      <c r="BE886" s="167"/>
      <c r="BF886" s="167"/>
      <c r="BG886" s="167"/>
      <c r="BH886" s="167"/>
      <c r="BI886" s="167"/>
    </row>
    <row r="887" ht="14.25" customHeight="1">
      <c r="M887" s="178"/>
      <c r="N887" s="178"/>
      <c r="O887" s="178"/>
      <c r="X887" s="292"/>
      <c r="Y887" s="293"/>
      <c r="Z887" s="293"/>
      <c r="AA887" s="293"/>
      <c r="AB887" s="293"/>
      <c r="AC887" s="293"/>
      <c r="AD887" s="293"/>
      <c r="AE887" s="293"/>
      <c r="AF887" s="293"/>
      <c r="AG887" s="293"/>
      <c r="AH887" s="293"/>
      <c r="AI887" s="293"/>
      <c r="AJ887" s="293"/>
      <c r="AK887" s="293"/>
      <c r="AL887" s="293"/>
      <c r="AM887" s="293"/>
      <c r="AN887" s="293"/>
      <c r="AO887" s="730"/>
      <c r="AP887" s="293"/>
      <c r="AQ887" s="293"/>
      <c r="AR887" s="293"/>
      <c r="AS887" s="293"/>
      <c r="AT887" s="293"/>
      <c r="AU887" s="167"/>
      <c r="AV887" s="167"/>
      <c r="AW887" s="167"/>
      <c r="AX887" s="167"/>
      <c r="AY887" s="167"/>
      <c r="AZ887" s="167"/>
      <c r="BA887" s="167"/>
      <c r="BB887" s="167"/>
      <c r="BC887" s="167"/>
      <c r="BD887" s="167"/>
      <c r="BE887" s="167"/>
      <c r="BF887" s="167"/>
      <c r="BG887" s="167"/>
      <c r="BH887" s="167"/>
      <c r="BI887" s="167"/>
    </row>
    <row r="888" ht="14.25" customHeight="1">
      <c r="M888" s="178"/>
      <c r="N888" s="178"/>
      <c r="O888" s="178"/>
      <c r="X888" s="292"/>
      <c r="Y888" s="293"/>
      <c r="Z888" s="293"/>
      <c r="AA888" s="293"/>
      <c r="AB888" s="293"/>
      <c r="AC888" s="293"/>
      <c r="AD888" s="293"/>
      <c r="AE888" s="293"/>
      <c r="AF888" s="293"/>
      <c r="AG888" s="293"/>
      <c r="AH888" s="293"/>
      <c r="AI888" s="293"/>
      <c r="AJ888" s="293"/>
      <c r="AK888" s="293"/>
      <c r="AL888" s="293"/>
      <c r="AM888" s="293"/>
      <c r="AN888" s="293"/>
      <c r="AO888" s="730"/>
      <c r="AP888" s="293"/>
      <c r="AQ888" s="293"/>
      <c r="AR888" s="293"/>
      <c r="AS888" s="293"/>
      <c r="AT888" s="293"/>
      <c r="AU888" s="167"/>
      <c r="AV888" s="167"/>
      <c r="AW888" s="167"/>
      <c r="AX888" s="167"/>
      <c r="AY888" s="167"/>
      <c r="AZ888" s="167"/>
      <c r="BA888" s="167"/>
      <c r="BB888" s="167"/>
      <c r="BC888" s="167"/>
      <c r="BD888" s="167"/>
      <c r="BE888" s="167"/>
      <c r="BF888" s="167"/>
      <c r="BG888" s="167"/>
      <c r="BH888" s="167"/>
      <c r="BI888" s="167"/>
    </row>
    <row r="889" ht="14.25" customHeight="1">
      <c r="M889" s="178"/>
      <c r="N889" s="178"/>
      <c r="O889" s="178"/>
      <c r="X889" s="292"/>
      <c r="Y889" s="293"/>
      <c r="Z889" s="293"/>
      <c r="AA889" s="293"/>
      <c r="AB889" s="293"/>
      <c r="AC889" s="293"/>
      <c r="AD889" s="293"/>
      <c r="AE889" s="293"/>
      <c r="AF889" s="293"/>
      <c r="AG889" s="293"/>
      <c r="AH889" s="293"/>
      <c r="AI889" s="293"/>
      <c r="AJ889" s="293"/>
      <c r="AK889" s="293"/>
      <c r="AL889" s="293"/>
      <c r="AM889" s="293"/>
      <c r="AN889" s="293"/>
      <c r="AO889" s="730"/>
      <c r="AP889" s="293"/>
      <c r="AQ889" s="293"/>
      <c r="AR889" s="293"/>
      <c r="AS889" s="293"/>
      <c r="AT889" s="293"/>
      <c r="AU889" s="167"/>
      <c r="AV889" s="167"/>
      <c r="AW889" s="167"/>
      <c r="AX889" s="167"/>
      <c r="AY889" s="167"/>
      <c r="AZ889" s="167"/>
      <c r="BA889" s="167"/>
      <c r="BB889" s="167"/>
      <c r="BC889" s="167"/>
      <c r="BD889" s="167"/>
      <c r="BE889" s="167"/>
      <c r="BF889" s="167"/>
      <c r="BG889" s="167"/>
      <c r="BH889" s="167"/>
      <c r="BI889" s="167"/>
    </row>
    <row r="890" ht="14.25" customHeight="1">
      <c r="M890" s="178"/>
      <c r="N890" s="178"/>
      <c r="O890" s="178"/>
      <c r="X890" s="292"/>
      <c r="Y890" s="293"/>
      <c r="Z890" s="293"/>
      <c r="AA890" s="293"/>
      <c r="AB890" s="293"/>
      <c r="AC890" s="293"/>
      <c r="AD890" s="293"/>
      <c r="AE890" s="293"/>
      <c r="AF890" s="293"/>
      <c r="AG890" s="293"/>
      <c r="AH890" s="293"/>
      <c r="AI890" s="293"/>
      <c r="AJ890" s="293"/>
      <c r="AK890" s="293"/>
      <c r="AL890" s="293"/>
      <c r="AM890" s="293"/>
      <c r="AN890" s="293"/>
      <c r="AO890" s="730"/>
      <c r="AP890" s="293"/>
      <c r="AQ890" s="293"/>
      <c r="AR890" s="293"/>
      <c r="AS890" s="293"/>
      <c r="AT890" s="293"/>
      <c r="AU890" s="167"/>
      <c r="AV890" s="167"/>
      <c r="AW890" s="167"/>
      <c r="AX890" s="167"/>
      <c r="AY890" s="167"/>
      <c r="AZ890" s="167"/>
      <c r="BA890" s="167"/>
      <c r="BB890" s="167"/>
      <c r="BC890" s="167"/>
      <c r="BD890" s="167"/>
      <c r="BE890" s="167"/>
      <c r="BF890" s="167"/>
      <c r="BG890" s="167"/>
      <c r="BH890" s="167"/>
      <c r="BI890" s="167"/>
    </row>
    <row r="891" ht="14.25" customHeight="1">
      <c r="M891" s="178"/>
      <c r="N891" s="178"/>
      <c r="O891" s="178"/>
      <c r="X891" s="292"/>
      <c r="Y891" s="293"/>
      <c r="Z891" s="293"/>
      <c r="AA891" s="293"/>
      <c r="AB891" s="293"/>
      <c r="AC891" s="293"/>
      <c r="AD891" s="293"/>
      <c r="AE891" s="293"/>
      <c r="AF891" s="293"/>
      <c r="AG891" s="293"/>
      <c r="AH891" s="293"/>
      <c r="AI891" s="293"/>
      <c r="AJ891" s="293"/>
      <c r="AK891" s="293"/>
      <c r="AL891" s="293"/>
      <c r="AM891" s="293"/>
      <c r="AN891" s="293"/>
      <c r="AO891" s="730"/>
      <c r="AP891" s="293"/>
      <c r="AQ891" s="293"/>
      <c r="AR891" s="293"/>
      <c r="AS891" s="293"/>
      <c r="AT891" s="293"/>
      <c r="AU891" s="167"/>
      <c r="AV891" s="167"/>
      <c r="AW891" s="167"/>
      <c r="AX891" s="167"/>
      <c r="AY891" s="167"/>
      <c r="AZ891" s="167"/>
      <c r="BA891" s="167"/>
      <c r="BB891" s="167"/>
      <c r="BC891" s="167"/>
      <c r="BD891" s="167"/>
      <c r="BE891" s="167"/>
      <c r="BF891" s="167"/>
      <c r="BG891" s="167"/>
      <c r="BH891" s="167"/>
      <c r="BI891" s="167"/>
    </row>
    <row r="892" ht="14.25" customHeight="1">
      <c r="M892" s="178"/>
      <c r="N892" s="178"/>
      <c r="O892" s="178"/>
      <c r="X892" s="292"/>
      <c r="Y892" s="293"/>
      <c r="Z892" s="293"/>
      <c r="AA892" s="293"/>
      <c r="AB892" s="293"/>
      <c r="AC892" s="293"/>
      <c r="AD892" s="293"/>
      <c r="AE892" s="293"/>
      <c r="AF892" s="293"/>
      <c r="AG892" s="293"/>
      <c r="AH892" s="293"/>
      <c r="AI892" s="293"/>
      <c r="AJ892" s="293"/>
      <c r="AK892" s="293"/>
      <c r="AL892" s="293"/>
      <c r="AM892" s="293"/>
      <c r="AN892" s="293"/>
      <c r="AO892" s="730"/>
      <c r="AP892" s="293"/>
      <c r="AQ892" s="293"/>
      <c r="AR892" s="293"/>
      <c r="AS892" s="293"/>
      <c r="AT892" s="293"/>
      <c r="AU892" s="167"/>
      <c r="AV892" s="167"/>
      <c r="AW892" s="167"/>
      <c r="AX892" s="167"/>
      <c r="AY892" s="167"/>
      <c r="AZ892" s="167"/>
      <c r="BA892" s="167"/>
      <c r="BB892" s="167"/>
      <c r="BC892" s="167"/>
      <c r="BD892" s="167"/>
      <c r="BE892" s="167"/>
      <c r="BF892" s="167"/>
      <c r="BG892" s="167"/>
      <c r="BH892" s="167"/>
      <c r="BI892" s="167"/>
    </row>
    <row r="893" ht="14.25" customHeight="1">
      <c r="M893" s="178"/>
      <c r="N893" s="178"/>
      <c r="O893" s="178"/>
      <c r="X893" s="292"/>
      <c r="Y893" s="293"/>
      <c r="Z893" s="293"/>
      <c r="AA893" s="293"/>
      <c r="AB893" s="293"/>
      <c r="AC893" s="293"/>
      <c r="AD893" s="293"/>
      <c r="AE893" s="293"/>
      <c r="AF893" s="293"/>
      <c r="AG893" s="293"/>
      <c r="AH893" s="293"/>
      <c r="AI893" s="293"/>
      <c r="AJ893" s="293"/>
      <c r="AK893" s="293"/>
      <c r="AL893" s="293"/>
      <c r="AM893" s="293"/>
      <c r="AN893" s="293"/>
      <c r="AO893" s="730"/>
      <c r="AP893" s="293"/>
      <c r="AQ893" s="293"/>
      <c r="AR893" s="293"/>
      <c r="AS893" s="293"/>
      <c r="AT893" s="293"/>
      <c r="AU893" s="167"/>
      <c r="AV893" s="167"/>
      <c r="AW893" s="167"/>
      <c r="AX893" s="167"/>
      <c r="AY893" s="167"/>
      <c r="AZ893" s="167"/>
      <c r="BA893" s="167"/>
      <c r="BB893" s="167"/>
      <c r="BC893" s="167"/>
      <c r="BD893" s="167"/>
      <c r="BE893" s="167"/>
      <c r="BF893" s="167"/>
      <c r="BG893" s="167"/>
      <c r="BH893" s="167"/>
      <c r="BI893" s="167"/>
    </row>
    <row r="894" ht="14.25" customHeight="1">
      <c r="M894" s="178"/>
      <c r="N894" s="178"/>
      <c r="O894" s="178"/>
      <c r="X894" s="292"/>
      <c r="Y894" s="293"/>
      <c r="Z894" s="293"/>
      <c r="AA894" s="293"/>
      <c r="AB894" s="293"/>
      <c r="AC894" s="293"/>
      <c r="AD894" s="293"/>
      <c r="AE894" s="293"/>
      <c r="AF894" s="293"/>
      <c r="AG894" s="293"/>
      <c r="AH894" s="293"/>
      <c r="AI894" s="293"/>
      <c r="AJ894" s="293"/>
      <c r="AK894" s="293"/>
      <c r="AL894" s="293"/>
      <c r="AM894" s="293"/>
      <c r="AN894" s="293"/>
      <c r="AO894" s="730"/>
      <c r="AP894" s="293"/>
      <c r="AQ894" s="293"/>
      <c r="AR894" s="293"/>
      <c r="AS894" s="293"/>
      <c r="AT894" s="293"/>
      <c r="AU894" s="167"/>
      <c r="AV894" s="167"/>
      <c r="AW894" s="167"/>
      <c r="AX894" s="167"/>
      <c r="AY894" s="167"/>
      <c r="AZ894" s="167"/>
      <c r="BA894" s="167"/>
      <c r="BB894" s="167"/>
      <c r="BC894" s="167"/>
      <c r="BD894" s="167"/>
      <c r="BE894" s="167"/>
      <c r="BF894" s="167"/>
      <c r="BG894" s="167"/>
      <c r="BH894" s="167"/>
      <c r="BI894" s="167"/>
    </row>
    <row r="895" ht="14.25" customHeight="1">
      <c r="M895" s="178"/>
      <c r="N895" s="178"/>
      <c r="O895" s="178"/>
      <c r="X895" s="292"/>
      <c r="Y895" s="293"/>
      <c r="Z895" s="293"/>
      <c r="AA895" s="293"/>
      <c r="AB895" s="293"/>
      <c r="AC895" s="293"/>
      <c r="AD895" s="293"/>
      <c r="AE895" s="293"/>
      <c r="AF895" s="293"/>
      <c r="AG895" s="293"/>
      <c r="AH895" s="293"/>
      <c r="AI895" s="293"/>
      <c r="AJ895" s="293"/>
      <c r="AK895" s="293"/>
      <c r="AL895" s="293"/>
      <c r="AM895" s="293"/>
      <c r="AN895" s="293"/>
      <c r="AO895" s="730"/>
      <c r="AP895" s="293"/>
      <c r="AQ895" s="293"/>
      <c r="AR895" s="293"/>
      <c r="AS895" s="293"/>
      <c r="AT895" s="293"/>
      <c r="AU895" s="167"/>
      <c r="AV895" s="167"/>
      <c r="AW895" s="167"/>
      <c r="AX895" s="167"/>
      <c r="AY895" s="167"/>
      <c r="AZ895" s="167"/>
      <c r="BA895" s="167"/>
      <c r="BB895" s="167"/>
      <c r="BC895" s="167"/>
      <c r="BD895" s="167"/>
      <c r="BE895" s="167"/>
      <c r="BF895" s="167"/>
      <c r="BG895" s="167"/>
      <c r="BH895" s="167"/>
      <c r="BI895" s="167"/>
    </row>
    <row r="896" ht="14.25" customHeight="1">
      <c r="M896" s="178"/>
      <c r="N896" s="178"/>
      <c r="O896" s="178"/>
      <c r="X896" s="292"/>
      <c r="Y896" s="293"/>
      <c r="Z896" s="293"/>
      <c r="AA896" s="293"/>
      <c r="AB896" s="293"/>
      <c r="AC896" s="293"/>
      <c r="AD896" s="293"/>
      <c r="AE896" s="293"/>
      <c r="AF896" s="293"/>
      <c r="AG896" s="293"/>
      <c r="AH896" s="293"/>
      <c r="AI896" s="293"/>
      <c r="AJ896" s="293"/>
      <c r="AK896" s="293"/>
      <c r="AL896" s="293"/>
      <c r="AM896" s="293"/>
      <c r="AN896" s="293"/>
      <c r="AO896" s="730"/>
      <c r="AP896" s="293"/>
      <c r="AQ896" s="293"/>
      <c r="AR896" s="293"/>
      <c r="AS896" s="293"/>
      <c r="AT896" s="293"/>
      <c r="AU896" s="167"/>
      <c r="AV896" s="167"/>
      <c r="AW896" s="167"/>
      <c r="AX896" s="167"/>
      <c r="AY896" s="167"/>
      <c r="AZ896" s="167"/>
      <c r="BA896" s="167"/>
      <c r="BB896" s="167"/>
      <c r="BC896" s="167"/>
      <c r="BD896" s="167"/>
      <c r="BE896" s="167"/>
      <c r="BF896" s="167"/>
      <c r="BG896" s="167"/>
      <c r="BH896" s="167"/>
      <c r="BI896" s="167"/>
    </row>
    <row r="897" ht="14.25" customHeight="1">
      <c r="M897" s="178"/>
      <c r="N897" s="178"/>
      <c r="O897" s="178"/>
      <c r="X897" s="292"/>
      <c r="Y897" s="293"/>
      <c r="Z897" s="293"/>
      <c r="AA897" s="293"/>
      <c r="AB897" s="293"/>
      <c r="AC897" s="293"/>
      <c r="AD897" s="293"/>
      <c r="AE897" s="293"/>
      <c r="AF897" s="293"/>
      <c r="AG897" s="293"/>
      <c r="AH897" s="293"/>
      <c r="AI897" s="293"/>
      <c r="AJ897" s="293"/>
      <c r="AK897" s="293"/>
      <c r="AL897" s="293"/>
      <c r="AM897" s="293"/>
      <c r="AN897" s="293"/>
      <c r="AO897" s="730"/>
      <c r="AP897" s="293"/>
      <c r="AQ897" s="293"/>
      <c r="AR897" s="293"/>
      <c r="AS897" s="293"/>
      <c r="AT897" s="293"/>
      <c r="AU897" s="167"/>
      <c r="AV897" s="167"/>
      <c r="AW897" s="167"/>
      <c r="AX897" s="167"/>
      <c r="AY897" s="167"/>
      <c r="AZ897" s="167"/>
      <c r="BA897" s="167"/>
      <c r="BB897" s="167"/>
      <c r="BC897" s="167"/>
      <c r="BD897" s="167"/>
      <c r="BE897" s="167"/>
      <c r="BF897" s="167"/>
      <c r="BG897" s="167"/>
      <c r="BH897" s="167"/>
      <c r="BI897" s="167"/>
    </row>
    <row r="898" ht="14.25" customHeight="1">
      <c r="M898" s="178"/>
      <c r="N898" s="178"/>
      <c r="O898" s="178"/>
      <c r="X898" s="292"/>
      <c r="Y898" s="293"/>
      <c r="Z898" s="293"/>
      <c r="AA898" s="293"/>
      <c r="AB898" s="293"/>
      <c r="AC898" s="293"/>
      <c r="AD898" s="293"/>
      <c r="AE898" s="293"/>
      <c r="AF898" s="293"/>
      <c r="AG898" s="293"/>
      <c r="AH898" s="293"/>
      <c r="AI898" s="293"/>
      <c r="AJ898" s="293"/>
      <c r="AK898" s="293"/>
      <c r="AL898" s="293"/>
      <c r="AM898" s="293"/>
      <c r="AN898" s="293"/>
      <c r="AO898" s="730"/>
      <c r="AP898" s="293"/>
      <c r="AQ898" s="293"/>
      <c r="AR898" s="293"/>
      <c r="AS898" s="293"/>
      <c r="AT898" s="293"/>
      <c r="AU898" s="167"/>
      <c r="AV898" s="167"/>
      <c r="AW898" s="167"/>
      <c r="AX898" s="167"/>
      <c r="AY898" s="167"/>
      <c r="AZ898" s="167"/>
      <c r="BA898" s="167"/>
      <c r="BB898" s="167"/>
      <c r="BC898" s="167"/>
      <c r="BD898" s="167"/>
      <c r="BE898" s="167"/>
      <c r="BF898" s="167"/>
      <c r="BG898" s="167"/>
      <c r="BH898" s="167"/>
      <c r="BI898" s="167"/>
    </row>
    <row r="899" ht="14.25" customHeight="1">
      <c r="M899" s="178"/>
      <c r="N899" s="178"/>
      <c r="O899" s="178"/>
      <c r="X899" s="292"/>
      <c r="Y899" s="293"/>
      <c r="Z899" s="293"/>
      <c r="AA899" s="293"/>
      <c r="AB899" s="293"/>
      <c r="AC899" s="293"/>
      <c r="AD899" s="293"/>
      <c r="AE899" s="293"/>
      <c r="AF899" s="293"/>
      <c r="AG899" s="293"/>
      <c r="AH899" s="293"/>
      <c r="AI899" s="293"/>
      <c r="AJ899" s="293"/>
      <c r="AK899" s="293"/>
      <c r="AL899" s="293"/>
      <c r="AM899" s="293"/>
      <c r="AN899" s="293"/>
      <c r="AO899" s="730"/>
      <c r="AP899" s="293"/>
      <c r="AQ899" s="293"/>
      <c r="AR899" s="293"/>
      <c r="AS899" s="293"/>
      <c r="AT899" s="293"/>
      <c r="AU899" s="167"/>
      <c r="AV899" s="167"/>
      <c r="AW899" s="167"/>
      <c r="AX899" s="167"/>
      <c r="AY899" s="167"/>
      <c r="AZ899" s="167"/>
      <c r="BA899" s="167"/>
      <c r="BB899" s="167"/>
      <c r="BC899" s="167"/>
      <c r="BD899" s="167"/>
      <c r="BE899" s="167"/>
      <c r="BF899" s="167"/>
      <c r="BG899" s="167"/>
      <c r="BH899" s="167"/>
      <c r="BI899" s="167"/>
    </row>
    <row r="900" ht="14.25" customHeight="1">
      <c r="M900" s="178"/>
      <c r="N900" s="178"/>
      <c r="O900" s="178"/>
      <c r="X900" s="292"/>
      <c r="Y900" s="293"/>
      <c r="Z900" s="293"/>
      <c r="AA900" s="293"/>
      <c r="AB900" s="293"/>
      <c r="AC900" s="293"/>
      <c r="AD900" s="293"/>
      <c r="AE900" s="293"/>
      <c r="AF900" s="293"/>
      <c r="AG900" s="293"/>
      <c r="AH900" s="293"/>
      <c r="AI900" s="293"/>
      <c r="AJ900" s="293"/>
      <c r="AK900" s="293"/>
      <c r="AL900" s="293"/>
      <c r="AM900" s="293"/>
      <c r="AN900" s="293"/>
      <c r="AO900" s="730"/>
      <c r="AP900" s="293"/>
      <c r="AQ900" s="293"/>
      <c r="AR900" s="293"/>
      <c r="AS900" s="293"/>
      <c r="AT900" s="293"/>
      <c r="AU900" s="167"/>
      <c r="AV900" s="167"/>
      <c r="AW900" s="167"/>
      <c r="AX900" s="167"/>
      <c r="AY900" s="167"/>
      <c r="AZ900" s="167"/>
      <c r="BA900" s="167"/>
      <c r="BB900" s="167"/>
      <c r="BC900" s="167"/>
      <c r="BD900" s="167"/>
      <c r="BE900" s="167"/>
      <c r="BF900" s="167"/>
      <c r="BG900" s="167"/>
      <c r="BH900" s="167"/>
      <c r="BI900" s="167"/>
    </row>
    <row r="901" ht="14.25" customHeight="1">
      <c r="M901" s="178"/>
      <c r="N901" s="178"/>
      <c r="O901" s="178"/>
      <c r="X901" s="292"/>
      <c r="Y901" s="293"/>
      <c r="Z901" s="293"/>
      <c r="AA901" s="293"/>
      <c r="AB901" s="293"/>
      <c r="AC901" s="293"/>
      <c r="AD901" s="293"/>
      <c r="AE901" s="293"/>
      <c r="AF901" s="293"/>
      <c r="AG901" s="293"/>
      <c r="AH901" s="293"/>
      <c r="AI901" s="293"/>
      <c r="AJ901" s="293"/>
      <c r="AK901" s="293"/>
      <c r="AL901" s="293"/>
      <c r="AM901" s="293"/>
      <c r="AN901" s="293"/>
      <c r="AO901" s="730"/>
      <c r="AP901" s="293"/>
      <c r="AQ901" s="293"/>
      <c r="AR901" s="293"/>
      <c r="AS901" s="293"/>
      <c r="AT901" s="293"/>
      <c r="AU901" s="167"/>
      <c r="AV901" s="167"/>
      <c r="AW901" s="167"/>
      <c r="AX901" s="167"/>
      <c r="AY901" s="167"/>
      <c r="AZ901" s="167"/>
      <c r="BA901" s="167"/>
      <c r="BB901" s="167"/>
      <c r="BC901" s="167"/>
      <c r="BD901" s="167"/>
      <c r="BE901" s="167"/>
      <c r="BF901" s="167"/>
      <c r="BG901" s="167"/>
      <c r="BH901" s="167"/>
      <c r="BI901" s="167"/>
    </row>
    <row r="902" ht="14.25" customHeight="1">
      <c r="M902" s="178"/>
      <c r="N902" s="178"/>
      <c r="O902" s="178"/>
      <c r="X902" s="292"/>
      <c r="Y902" s="293"/>
      <c r="Z902" s="293"/>
      <c r="AA902" s="293"/>
      <c r="AB902" s="293"/>
      <c r="AC902" s="293"/>
      <c r="AD902" s="293"/>
      <c r="AE902" s="293"/>
      <c r="AF902" s="293"/>
      <c r="AG902" s="293"/>
      <c r="AH902" s="293"/>
      <c r="AI902" s="293"/>
      <c r="AJ902" s="293"/>
      <c r="AK902" s="293"/>
      <c r="AL902" s="293"/>
      <c r="AM902" s="293"/>
      <c r="AN902" s="293"/>
      <c r="AO902" s="730"/>
      <c r="AP902" s="293"/>
      <c r="AQ902" s="293"/>
      <c r="AR902" s="293"/>
      <c r="AS902" s="293"/>
      <c r="AT902" s="293"/>
      <c r="AU902" s="167"/>
      <c r="AV902" s="167"/>
      <c r="AW902" s="167"/>
      <c r="AX902" s="167"/>
      <c r="AY902" s="167"/>
      <c r="AZ902" s="167"/>
      <c r="BA902" s="167"/>
      <c r="BB902" s="167"/>
      <c r="BC902" s="167"/>
      <c r="BD902" s="167"/>
      <c r="BE902" s="167"/>
      <c r="BF902" s="167"/>
      <c r="BG902" s="167"/>
      <c r="BH902" s="167"/>
      <c r="BI902" s="167"/>
    </row>
    <row r="903" ht="14.25" customHeight="1">
      <c r="M903" s="178"/>
      <c r="N903" s="178"/>
      <c r="O903" s="178"/>
      <c r="X903" s="292"/>
      <c r="Y903" s="293"/>
      <c r="Z903" s="293"/>
      <c r="AA903" s="293"/>
      <c r="AB903" s="293"/>
      <c r="AC903" s="293"/>
      <c r="AD903" s="293"/>
      <c r="AE903" s="293"/>
      <c r="AF903" s="293"/>
      <c r="AG903" s="293"/>
      <c r="AH903" s="293"/>
      <c r="AI903" s="293"/>
      <c r="AJ903" s="293"/>
      <c r="AK903" s="293"/>
      <c r="AL903" s="293"/>
      <c r="AM903" s="293"/>
      <c r="AN903" s="293"/>
      <c r="AO903" s="730"/>
      <c r="AP903" s="293"/>
      <c r="AQ903" s="293"/>
      <c r="AR903" s="293"/>
      <c r="AS903" s="293"/>
      <c r="AT903" s="293"/>
      <c r="AU903" s="167"/>
      <c r="AV903" s="167"/>
      <c r="AW903" s="167"/>
      <c r="AX903" s="167"/>
      <c r="AY903" s="167"/>
      <c r="AZ903" s="167"/>
      <c r="BA903" s="167"/>
      <c r="BB903" s="167"/>
      <c r="BC903" s="167"/>
      <c r="BD903" s="167"/>
      <c r="BE903" s="167"/>
      <c r="BF903" s="167"/>
      <c r="BG903" s="167"/>
      <c r="BH903" s="167"/>
      <c r="BI903" s="167"/>
    </row>
    <row r="904" ht="14.25" customHeight="1">
      <c r="M904" s="178"/>
      <c r="N904" s="178"/>
      <c r="O904" s="178"/>
      <c r="X904" s="292"/>
      <c r="Y904" s="293"/>
      <c r="Z904" s="293"/>
      <c r="AA904" s="293"/>
      <c r="AB904" s="293"/>
      <c r="AC904" s="293"/>
      <c r="AD904" s="293"/>
      <c r="AE904" s="293"/>
      <c r="AF904" s="293"/>
      <c r="AG904" s="293"/>
      <c r="AH904" s="293"/>
      <c r="AI904" s="293"/>
      <c r="AJ904" s="293"/>
      <c r="AK904" s="293"/>
      <c r="AL904" s="293"/>
      <c r="AM904" s="293"/>
      <c r="AN904" s="293"/>
      <c r="AO904" s="730"/>
      <c r="AP904" s="293"/>
      <c r="AQ904" s="293"/>
      <c r="AR904" s="293"/>
      <c r="AS904" s="293"/>
      <c r="AT904" s="293"/>
      <c r="AU904" s="167"/>
      <c r="AV904" s="167"/>
      <c r="AW904" s="167"/>
      <c r="AX904" s="167"/>
      <c r="AY904" s="167"/>
      <c r="AZ904" s="167"/>
      <c r="BA904" s="167"/>
      <c r="BB904" s="167"/>
      <c r="BC904" s="167"/>
      <c r="BD904" s="167"/>
      <c r="BE904" s="167"/>
      <c r="BF904" s="167"/>
      <c r="BG904" s="167"/>
      <c r="BH904" s="167"/>
      <c r="BI904" s="167"/>
    </row>
    <row r="905" ht="14.25" customHeight="1">
      <c r="M905" s="178"/>
      <c r="N905" s="178"/>
      <c r="O905" s="178"/>
      <c r="X905" s="292"/>
      <c r="Y905" s="293"/>
      <c r="Z905" s="293"/>
      <c r="AA905" s="293"/>
      <c r="AB905" s="293"/>
      <c r="AC905" s="293"/>
      <c r="AD905" s="293"/>
      <c r="AE905" s="293"/>
      <c r="AF905" s="293"/>
      <c r="AG905" s="293"/>
      <c r="AH905" s="293"/>
      <c r="AI905" s="293"/>
      <c r="AJ905" s="293"/>
      <c r="AK905" s="293"/>
      <c r="AL905" s="293"/>
      <c r="AM905" s="293"/>
      <c r="AN905" s="293"/>
      <c r="AO905" s="730"/>
      <c r="AP905" s="293"/>
      <c r="AQ905" s="293"/>
      <c r="AR905" s="293"/>
      <c r="AS905" s="293"/>
      <c r="AT905" s="293"/>
      <c r="AU905" s="167"/>
      <c r="AV905" s="167"/>
      <c r="AW905" s="167"/>
      <c r="AX905" s="167"/>
      <c r="AY905" s="167"/>
      <c r="AZ905" s="167"/>
      <c r="BA905" s="167"/>
      <c r="BB905" s="167"/>
      <c r="BC905" s="167"/>
      <c r="BD905" s="167"/>
      <c r="BE905" s="167"/>
      <c r="BF905" s="167"/>
      <c r="BG905" s="167"/>
      <c r="BH905" s="167"/>
      <c r="BI905" s="167"/>
    </row>
    <row r="906" ht="14.25" customHeight="1">
      <c r="M906" s="178"/>
      <c r="N906" s="178"/>
      <c r="O906" s="178"/>
      <c r="X906" s="292"/>
      <c r="Y906" s="293"/>
      <c r="Z906" s="293"/>
      <c r="AA906" s="293"/>
      <c r="AB906" s="293"/>
      <c r="AC906" s="293"/>
      <c r="AD906" s="293"/>
      <c r="AE906" s="293"/>
      <c r="AF906" s="293"/>
      <c r="AG906" s="293"/>
      <c r="AH906" s="293"/>
      <c r="AI906" s="293"/>
      <c r="AJ906" s="293"/>
      <c r="AK906" s="293"/>
      <c r="AL906" s="293"/>
      <c r="AM906" s="293"/>
      <c r="AN906" s="293"/>
      <c r="AO906" s="730"/>
      <c r="AP906" s="293"/>
      <c r="AQ906" s="293"/>
      <c r="AR906" s="293"/>
      <c r="AS906" s="293"/>
      <c r="AT906" s="293"/>
      <c r="AU906" s="167"/>
      <c r="AV906" s="167"/>
      <c r="AW906" s="167"/>
      <c r="AX906" s="167"/>
      <c r="AY906" s="167"/>
      <c r="AZ906" s="167"/>
      <c r="BA906" s="167"/>
      <c r="BB906" s="167"/>
      <c r="BC906" s="167"/>
      <c r="BD906" s="167"/>
      <c r="BE906" s="167"/>
      <c r="BF906" s="167"/>
      <c r="BG906" s="167"/>
      <c r="BH906" s="167"/>
      <c r="BI906" s="167"/>
    </row>
    <row r="907" ht="14.25" customHeight="1">
      <c r="M907" s="178"/>
      <c r="N907" s="178"/>
      <c r="O907" s="178"/>
      <c r="X907" s="292"/>
      <c r="Y907" s="293"/>
      <c r="Z907" s="293"/>
      <c r="AA907" s="293"/>
      <c r="AB907" s="293"/>
      <c r="AC907" s="293"/>
      <c r="AD907" s="293"/>
      <c r="AE907" s="293"/>
      <c r="AF907" s="293"/>
      <c r="AG907" s="293"/>
      <c r="AH907" s="293"/>
      <c r="AI907" s="293"/>
      <c r="AJ907" s="293"/>
      <c r="AK907" s="293"/>
      <c r="AL907" s="293"/>
      <c r="AM907" s="293"/>
      <c r="AN907" s="293"/>
      <c r="AO907" s="730"/>
      <c r="AP907" s="293"/>
      <c r="AQ907" s="293"/>
      <c r="AR907" s="293"/>
      <c r="AS907" s="293"/>
      <c r="AT907" s="293"/>
      <c r="AU907" s="167"/>
      <c r="AV907" s="167"/>
      <c r="AW907" s="167"/>
      <c r="AX907" s="167"/>
      <c r="AY907" s="167"/>
      <c r="AZ907" s="167"/>
      <c r="BA907" s="167"/>
      <c r="BB907" s="167"/>
      <c r="BC907" s="167"/>
      <c r="BD907" s="167"/>
      <c r="BE907" s="167"/>
      <c r="BF907" s="167"/>
      <c r="BG907" s="167"/>
      <c r="BH907" s="167"/>
      <c r="BI907" s="167"/>
    </row>
    <row r="908" ht="14.25" customHeight="1">
      <c r="M908" s="178"/>
      <c r="N908" s="178"/>
      <c r="O908" s="178"/>
      <c r="X908" s="292"/>
      <c r="Y908" s="293"/>
      <c r="Z908" s="293"/>
      <c r="AA908" s="293"/>
      <c r="AB908" s="293"/>
      <c r="AC908" s="293"/>
      <c r="AD908" s="293"/>
      <c r="AE908" s="293"/>
      <c r="AF908" s="293"/>
      <c r="AG908" s="293"/>
      <c r="AH908" s="293"/>
      <c r="AI908" s="293"/>
      <c r="AJ908" s="293"/>
      <c r="AK908" s="293"/>
      <c r="AL908" s="293"/>
      <c r="AM908" s="293"/>
      <c r="AN908" s="293"/>
      <c r="AO908" s="730"/>
      <c r="AP908" s="293"/>
      <c r="AQ908" s="293"/>
      <c r="AR908" s="293"/>
      <c r="AS908" s="293"/>
      <c r="AT908" s="293"/>
      <c r="AU908" s="167"/>
      <c r="AV908" s="167"/>
      <c r="AW908" s="167"/>
      <c r="AX908" s="167"/>
      <c r="AY908" s="167"/>
      <c r="AZ908" s="167"/>
      <c r="BA908" s="167"/>
      <c r="BB908" s="167"/>
      <c r="BC908" s="167"/>
      <c r="BD908" s="167"/>
      <c r="BE908" s="167"/>
      <c r="BF908" s="167"/>
      <c r="BG908" s="167"/>
      <c r="BH908" s="167"/>
      <c r="BI908" s="167"/>
    </row>
    <row r="909" ht="14.25" customHeight="1">
      <c r="M909" s="178"/>
      <c r="N909" s="178"/>
      <c r="O909" s="178"/>
      <c r="X909" s="292"/>
      <c r="Y909" s="293"/>
      <c r="Z909" s="293"/>
      <c r="AA909" s="293"/>
      <c r="AB909" s="293"/>
      <c r="AC909" s="293"/>
      <c r="AD909" s="293"/>
      <c r="AE909" s="293"/>
      <c r="AF909" s="293"/>
      <c r="AG909" s="293"/>
      <c r="AH909" s="293"/>
      <c r="AI909" s="293"/>
      <c r="AJ909" s="293"/>
      <c r="AK909" s="293"/>
      <c r="AL909" s="293"/>
      <c r="AM909" s="293"/>
      <c r="AN909" s="293"/>
      <c r="AO909" s="730"/>
      <c r="AP909" s="293"/>
      <c r="AQ909" s="293"/>
      <c r="AR909" s="293"/>
      <c r="AS909" s="293"/>
      <c r="AT909" s="293"/>
      <c r="AU909" s="167"/>
      <c r="AV909" s="167"/>
      <c r="AW909" s="167"/>
      <c r="AX909" s="167"/>
      <c r="AY909" s="167"/>
      <c r="AZ909" s="167"/>
      <c r="BA909" s="167"/>
      <c r="BB909" s="167"/>
      <c r="BC909" s="167"/>
      <c r="BD909" s="167"/>
      <c r="BE909" s="167"/>
      <c r="BF909" s="167"/>
      <c r="BG909" s="167"/>
      <c r="BH909" s="167"/>
      <c r="BI909" s="167"/>
    </row>
    <row r="910" ht="14.25" customHeight="1">
      <c r="M910" s="178"/>
      <c r="N910" s="178"/>
      <c r="O910" s="178"/>
      <c r="X910" s="292"/>
      <c r="Y910" s="293"/>
      <c r="Z910" s="293"/>
      <c r="AA910" s="293"/>
      <c r="AB910" s="293"/>
      <c r="AC910" s="293"/>
      <c r="AD910" s="293"/>
      <c r="AE910" s="293"/>
      <c r="AF910" s="293"/>
      <c r="AG910" s="293"/>
      <c r="AH910" s="293"/>
      <c r="AI910" s="293"/>
      <c r="AJ910" s="293"/>
      <c r="AK910" s="293"/>
      <c r="AL910" s="293"/>
      <c r="AM910" s="293"/>
      <c r="AN910" s="293"/>
      <c r="AO910" s="730"/>
      <c r="AP910" s="293"/>
      <c r="AQ910" s="293"/>
      <c r="AR910" s="293"/>
      <c r="AS910" s="293"/>
      <c r="AT910" s="293"/>
      <c r="AU910" s="167"/>
      <c r="AV910" s="167"/>
      <c r="AW910" s="167"/>
      <c r="AX910" s="167"/>
      <c r="AY910" s="167"/>
      <c r="AZ910" s="167"/>
      <c r="BA910" s="167"/>
      <c r="BB910" s="167"/>
      <c r="BC910" s="167"/>
      <c r="BD910" s="167"/>
      <c r="BE910" s="167"/>
      <c r="BF910" s="167"/>
      <c r="BG910" s="167"/>
      <c r="BH910" s="167"/>
      <c r="BI910" s="167"/>
    </row>
    <row r="911" ht="14.25" customHeight="1">
      <c r="M911" s="178"/>
      <c r="N911" s="178"/>
      <c r="O911" s="178"/>
      <c r="X911" s="292"/>
      <c r="Y911" s="293"/>
      <c r="Z911" s="293"/>
      <c r="AA911" s="293"/>
      <c r="AB911" s="293"/>
      <c r="AC911" s="293"/>
      <c r="AD911" s="293"/>
      <c r="AE911" s="293"/>
      <c r="AF911" s="293"/>
      <c r="AG911" s="293"/>
      <c r="AH911" s="293"/>
      <c r="AI911" s="293"/>
      <c r="AJ911" s="293"/>
      <c r="AK911" s="293"/>
      <c r="AL911" s="293"/>
      <c r="AM911" s="293"/>
      <c r="AN911" s="293"/>
      <c r="AO911" s="730"/>
      <c r="AP911" s="293"/>
      <c r="AQ911" s="293"/>
      <c r="AR911" s="293"/>
      <c r="AS911" s="293"/>
      <c r="AT911" s="293"/>
      <c r="AU911" s="167"/>
      <c r="AV911" s="167"/>
      <c r="AW911" s="167"/>
      <c r="AX911" s="167"/>
      <c r="AY911" s="167"/>
      <c r="AZ911" s="167"/>
      <c r="BA911" s="167"/>
      <c r="BB911" s="167"/>
      <c r="BC911" s="167"/>
      <c r="BD911" s="167"/>
      <c r="BE911" s="167"/>
      <c r="BF911" s="167"/>
      <c r="BG911" s="167"/>
      <c r="BH911" s="167"/>
      <c r="BI911" s="167"/>
    </row>
    <row r="912" ht="14.25" customHeight="1">
      <c r="M912" s="178"/>
      <c r="N912" s="178"/>
      <c r="O912" s="178"/>
      <c r="X912" s="292"/>
      <c r="Y912" s="293"/>
      <c r="Z912" s="293"/>
      <c r="AA912" s="293"/>
      <c r="AB912" s="293"/>
      <c r="AC912" s="293"/>
      <c r="AD912" s="293"/>
      <c r="AE912" s="293"/>
      <c r="AF912" s="293"/>
      <c r="AG912" s="293"/>
      <c r="AH912" s="293"/>
      <c r="AI912" s="293"/>
      <c r="AJ912" s="293"/>
      <c r="AK912" s="293"/>
      <c r="AL912" s="293"/>
      <c r="AM912" s="293"/>
      <c r="AN912" s="293"/>
      <c r="AO912" s="730"/>
      <c r="AP912" s="293"/>
      <c r="AQ912" s="293"/>
      <c r="AR912" s="293"/>
      <c r="AS912" s="293"/>
      <c r="AT912" s="293"/>
      <c r="AU912" s="167"/>
      <c r="AV912" s="167"/>
      <c r="AW912" s="167"/>
      <c r="AX912" s="167"/>
      <c r="AY912" s="167"/>
      <c r="AZ912" s="167"/>
      <c r="BA912" s="167"/>
      <c r="BB912" s="167"/>
      <c r="BC912" s="167"/>
      <c r="BD912" s="167"/>
      <c r="BE912" s="167"/>
      <c r="BF912" s="167"/>
      <c r="BG912" s="167"/>
      <c r="BH912" s="167"/>
      <c r="BI912" s="167"/>
    </row>
    <row r="913" ht="14.25" customHeight="1">
      <c r="M913" s="178"/>
      <c r="N913" s="178"/>
      <c r="O913" s="178"/>
      <c r="X913" s="292"/>
      <c r="Y913" s="293"/>
      <c r="Z913" s="293"/>
      <c r="AA913" s="293"/>
      <c r="AB913" s="293"/>
      <c r="AC913" s="293"/>
      <c r="AD913" s="293"/>
      <c r="AE913" s="293"/>
      <c r="AF913" s="293"/>
      <c r="AG913" s="293"/>
      <c r="AH913" s="293"/>
      <c r="AI913" s="293"/>
      <c r="AJ913" s="293"/>
      <c r="AK913" s="293"/>
      <c r="AL913" s="293"/>
      <c r="AM913" s="293"/>
      <c r="AN913" s="293"/>
      <c r="AO913" s="730"/>
      <c r="AP913" s="293"/>
      <c r="AQ913" s="293"/>
      <c r="AR913" s="293"/>
      <c r="AS913" s="293"/>
      <c r="AT913" s="293"/>
      <c r="AU913" s="167"/>
      <c r="AV913" s="167"/>
      <c r="AW913" s="167"/>
      <c r="AX913" s="167"/>
      <c r="AY913" s="167"/>
      <c r="AZ913" s="167"/>
      <c r="BA913" s="167"/>
      <c r="BB913" s="167"/>
      <c r="BC913" s="167"/>
      <c r="BD913" s="167"/>
      <c r="BE913" s="167"/>
      <c r="BF913" s="167"/>
      <c r="BG913" s="167"/>
      <c r="BH913" s="167"/>
      <c r="BI913" s="167"/>
    </row>
    <row r="914" ht="14.25" customHeight="1">
      <c r="M914" s="178"/>
      <c r="N914" s="178"/>
      <c r="O914" s="178"/>
      <c r="X914" s="292"/>
      <c r="Y914" s="293"/>
      <c r="Z914" s="293"/>
      <c r="AA914" s="293"/>
      <c r="AB914" s="293"/>
      <c r="AC914" s="293"/>
      <c r="AD914" s="293"/>
      <c r="AE914" s="293"/>
      <c r="AF914" s="293"/>
      <c r="AG914" s="293"/>
      <c r="AH914" s="293"/>
      <c r="AI914" s="293"/>
      <c r="AJ914" s="293"/>
      <c r="AK914" s="293"/>
      <c r="AL914" s="293"/>
      <c r="AM914" s="293"/>
      <c r="AN914" s="293"/>
      <c r="AO914" s="730"/>
      <c r="AP914" s="293"/>
      <c r="AQ914" s="293"/>
      <c r="AR914" s="293"/>
      <c r="AS914" s="293"/>
      <c r="AT914" s="293"/>
      <c r="AU914" s="167"/>
      <c r="AV914" s="167"/>
      <c r="AW914" s="167"/>
      <c r="AX914" s="167"/>
      <c r="AY914" s="167"/>
      <c r="AZ914" s="167"/>
      <c r="BA914" s="167"/>
      <c r="BB914" s="167"/>
      <c r="BC914" s="167"/>
      <c r="BD914" s="167"/>
      <c r="BE914" s="167"/>
      <c r="BF914" s="167"/>
      <c r="BG914" s="167"/>
      <c r="BH914" s="167"/>
      <c r="BI914" s="167"/>
    </row>
    <row r="915" ht="14.25" customHeight="1">
      <c r="M915" s="178"/>
      <c r="N915" s="178"/>
      <c r="O915" s="178"/>
      <c r="X915" s="292"/>
      <c r="Y915" s="293"/>
      <c r="Z915" s="293"/>
      <c r="AA915" s="293"/>
      <c r="AB915" s="293"/>
      <c r="AC915" s="293"/>
      <c r="AD915" s="293"/>
      <c r="AE915" s="293"/>
      <c r="AF915" s="293"/>
      <c r="AG915" s="293"/>
      <c r="AH915" s="293"/>
      <c r="AI915" s="293"/>
      <c r="AJ915" s="293"/>
      <c r="AK915" s="293"/>
      <c r="AL915" s="293"/>
      <c r="AM915" s="293"/>
      <c r="AN915" s="293"/>
      <c r="AO915" s="730"/>
      <c r="AP915" s="293"/>
      <c r="AQ915" s="293"/>
      <c r="AR915" s="293"/>
      <c r="AS915" s="293"/>
      <c r="AT915" s="293"/>
      <c r="AU915" s="167"/>
      <c r="AV915" s="167"/>
      <c r="AW915" s="167"/>
      <c r="AX915" s="167"/>
      <c r="AY915" s="167"/>
      <c r="AZ915" s="167"/>
      <c r="BA915" s="167"/>
      <c r="BB915" s="167"/>
      <c r="BC915" s="167"/>
      <c r="BD915" s="167"/>
      <c r="BE915" s="167"/>
      <c r="BF915" s="167"/>
      <c r="BG915" s="167"/>
      <c r="BH915" s="167"/>
      <c r="BI915" s="167"/>
    </row>
    <row r="916" ht="14.25" customHeight="1">
      <c r="M916" s="178"/>
      <c r="N916" s="178"/>
      <c r="O916" s="178"/>
      <c r="X916" s="292"/>
      <c r="Y916" s="293"/>
      <c r="Z916" s="293"/>
      <c r="AA916" s="293"/>
      <c r="AB916" s="293"/>
      <c r="AC916" s="293"/>
      <c r="AD916" s="293"/>
      <c r="AE916" s="293"/>
      <c r="AF916" s="293"/>
      <c r="AG916" s="293"/>
      <c r="AH916" s="293"/>
      <c r="AI916" s="293"/>
      <c r="AJ916" s="293"/>
      <c r="AK916" s="293"/>
      <c r="AL916" s="293"/>
      <c r="AM916" s="293"/>
      <c r="AN916" s="293"/>
      <c r="AO916" s="730"/>
      <c r="AP916" s="293"/>
      <c r="AQ916" s="293"/>
      <c r="AR916" s="293"/>
      <c r="AS916" s="293"/>
      <c r="AT916" s="293"/>
      <c r="AU916" s="167"/>
      <c r="AV916" s="167"/>
      <c r="AW916" s="167"/>
      <c r="AX916" s="167"/>
      <c r="AY916" s="167"/>
      <c r="AZ916" s="167"/>
      <c r="BA916" s="167"/>
      <c r="BB916" s="167"/>
      <c r="BC916" s="167"/>
      <c r="BD916" s="167"/>
      <c r="BE916" s="167"/>
      <c r="BF916" s="167"/>
      <c r="BG916" s="167"/>
      <c r="BH916" s="167"/>
      <c r="BI916" s="167"/>
    </row>
    <row r="917" ht="14.25" customHeight="1">
      <c r="M917" s="178"/>
      <c r="N917" s="178"/>
      <c r="O917" s="178"/>
      <c r="X917" s="292"/>
      <c r="Y917" s="293"/>
      <c r="Z917" s="293"/>
      <c r="AA917" s="293"/>
      <c r="AB917" s="293"/>
      <c r="AC917" s="293"/>
      <c r="AD917" s="293"/>
      <c r="AE917" s="293"/>
      <c r="AF917" s="293"/>
      <c r="AG917" s="293"/>
      <c r="AH917" s="293"/>
      <c r="AI917" s="293"/>
      <c r="AJ917" s="293"/>
      <c r="AK917" s="293"/>
      <c r="AL917" s="293"/>
      <c r="AM917" s="293"/>
      <c r="AN917" s="293"/>
      <c r="AO917" s="730"/>
      <c r="AP917" s="293"/>
      <c r="AQ917" s="293"/>
      <c r="AR917" s="293"/>
      <c r="AS917" s="293"/>
      <c r="AT917" s="293"/>
      <c r="AU917" s="167"/>
      <c r="AV917" s="167"/>
      <c r="AW917" s="167"/>
      <c r="AX917" s="167"/>
      <c r="AY917" s="167"/>
      <c r="AZ917" s="167"/>
      <c r="BA917" s="167"/>
      <c r="BB917" s="167"/>
      <c r="BC917" s="167"/>
      <c r="BD917" s="167"/>
      <c r="BE917" s="167"/>
      <c r="BF917" s="167"/>
      <c r="BG917" s="167"/>
      <c r="BH917" s="167"/>
      <c r="BI917" s="167"/>
    </row>
    <row r="918" ht="14.25" customHeight="1">
      <c r="M918" s="178"/>
      <c r="N918" s="178"/>
      <c r="O918" s="178"/>
      <c r="X918" s="292"/>
      <c r="Y918" s="293"/>
      <c r="Z918" s="293"/>
      <c r="AA918" s="293"/>
      <c r="AB918" s="293"/>
      <c r="AC918" s="293"/>
      <c r="AD918" s="293"/>
      <c r="AE918" s="293"/>
      <c r="AF918" s="293"/>
      <c r="AG918" s="293"/>
      <c r="AH918" s="293"/>
      <c r="AI918" s="293"/>
      <c r="AJ918" s="293"/>
      <c r="AK918" s="293"/>
      <c r="AL918" s="293"/>
      <c r="AM918" s="293"/>
      <c r="AN918" s="293"/>
      <c r="AO918" s="730"/>
      <c r="AP918" s="293"/>
      <c r="AQ918" s="293"/>
      <c r="AR918" s="293"/>
      <c r="AS918" s="293"/>
      <c r="AT918" s="293"/>
      <c r="AU918" s="167"/>
      <c r="AV918" s="167"/>
      <c r="AW918" s="167"/>
      <c r="AX918" s="167"/>
      <c r="AY918" s="167"/>
      <c r="AZ918" s="167"/>
      <c r="BA918" s="167"/>
      <c r="BB918" s="167"/>
      <c r="BC918" s="167"/>
      <c r="BD918" s="167"/>
      <c r="BE918" s="167"/>
      <c r="BF918" s="167"/>
      <c r="BG918" s="167"/>
      <c r="BH918" s="167"/>
      <c r="BI918" s="167"/>
    </row>
    <row r="919" ht="14.25" customHeight="1">
      <c r="M919" s="178"/>
      <c r="N919" s="178"/>
      <c r="O919" s="178"/>
      <c r="X919" s="292"/>
      <c r="Y919" s="293"/>
      <c r="Z919" s="293"/>
      <c r="AA919" s="293"/>
      <c r="AB919" s="293"/>
      <c r="AC919" s="293"/>
      <c r="AD919" s="293"/>
      <c r="AE919" s="293"/>
      <c r="AF919" s="293"/>
      <c r="AG919" s="293"/>
      <c r="AH919" s="293"/>
      <c r="AI919" s="293"/>
      <c r="AJ919" s="293"/>
      <c r="AK919" s="293"/>
      <c r="AL919" s="293"/>
      <c r="AM919" s="293"/>
      <c r="AN919" s="293"/>
      <c r="AO919" s="730"/>
      <c r="AP919" s="293"/>
      <c r="AQ919" s="293"/>
      <c r="AR919" s="293"/>
      <c r="AS919" s="293"/>
      <c r="AT919" s="293"/>
      <c r="AU919" s="167"/>
      <c r="AV919" s="167"/>
      <c r="AW919" s="167"/>
      <c r="AX919" s="167"/>
      <c r="AY919" s="167"/>
      <c r="AZ919" s="167"/>
      <c r="BA919" s="167"/>
      <c r="BB919" s="167"/>
      <c r="BC919" s="167"/>
      <c r="BD919" s="167"/>
      <c r="BE919" s="167"/>
      <c r="BF919" s="167"/>
      <c r="BG919" s="167"/>
      <c r="BH919" s="167"/>
      <c r="BI919" s="167"/>
    </row>
    <row r="920" ht="14.25" customHeight="1">
      <c r="M920" s="178"/>
      <c r="N920" s="178"/>
      <c r="O920" s="178"/>
      <c r="X920" s="292"/>
      <c r="Y920" s="293"/>
      <c r="Z920" s="293"/>
      <c r="AA920" s="293"/>
      <c r="AB920" s="293"/>
      <c r="AC920" s="293"/>
      <c r="AD920" s="293"/>
      <c r="AE920" s="293"/>
      <c r="AF920" s="293"/>
      <c r="AG920" s="293"/>
      <c r="AH920" s="293"/>
      <c r="AI920" s="293"/>
      <c r="AJ920" s="293"/>
      <c r="AK920" s="293"/>
      <c r="AL920" s="293"/>
      <c r="AM920" s="293"/>
      <c r="AN920" s="293"/>
      <c r="AO920" s="730"/>
      <c r="AP920" s="293"/>
      <c r="AQ920" s="293"/>
      <c r="AR920" s="293"/>
      <c r="AS920" s="293"/>
      <c r="AT920" s="293"/>
      <c r="AU920" s="167"/>
      <c r="AV920" s="167"/>
      <c r="AW920" s="167"/>
      <c r="AX920" s="167"/>
      <c r="AY920" s="167"/>
      <c r="AZ920" s="167"/>
      <c r="BA920" s="167"/>
      <c r="BB920" s="167"/>
      <c r="BC920" s="167"/>
      <c r="BD920" s="167"/>
      <c r="BE920" s="167"/>
      <c r="BF920" s="167"/>
      <c r="BG920" s="167"/>
      <c r="BH920" s="167"/>
      <c r="BI920" s="167"/>
    </row>
    <row r="921" ht="14.25" customHeight="1">
      <c r="M921" s="178"/>
      <c r="N921" s="178"/>
      <c r="O921" s="178"/>
      <c r="X921" s="292"/>
      <c r="Y921" s="293"/>
      <c r="Z921" s="293"/>
      <c r="AA921" s="293"/>
      <c r="AB921" s="293"/>
      <c r="AC921" s="293"/>
      <c r="AD921" s="293"/>
      <c r="AE921" s="293"/>
      <c r="AF921" s="293"/>
      <c r="AG921" s="293"/>
      <c r="AH921" s="293"/>
      <c r="AI921" s="293"/>
      <c r="AJ921" s="293"/>
      <c r="AK921" s="293"/>
      <c r="AL921" s="293"/>
      <c r="AM921" s="293"/>
      <c r="AN921" s="293"/>
      <c r="AO921" s="730"/>
      <c r="AP921" s="293"/>
      <c r="AQ921" s="293"/>
      <c r="AR921" s="293"/>
      <c r="AS921" s="293"/>
      <c r="AT921" s="293"/>
      <c r="AU921" s="167"/>
      <c r="AV921" s="167"/>
      <c r="AW921" s="167"/>
      <c r="AX921" s="167"/>
      <c r="AY921" s="167"/>
      <c r="AZ921" s="167"/>
      <c r="BA921" s="167"/>
      <c r="BB921" s="167"/>
      <c r="BC921" s="167"/>
      <c r="BD921" s="167"/>
      <c r="BE921" s="167"/>
      <c r="BF921" s="167"/>
      <c r="BG921" s="167"/>
      <c r="BH921" s="167"/>
      <c r="BI921" s="167"/>
    </row>
    <row r="922" ht="14.25" customHeight="1">
      <c r="M922" s="178"/>
      <c r="N922" s="178"/>
      <c r="O922" s="178"/>
      <c r="X922" s="292"/>
      <c r="Y922" s="293"/>
      <c r="Z922" s="293"/>
      <c r="AA922" s="293"/>
      <c r="AB922" s="293"/>
      <c r="AC922" s="293"/>
      <c r="AD922" s="293"/>
      <c r="AE922" s="293"/>
      <c r="AF922" s="293"/>
      <c r="AG922" s="293"/>
      <c r="AH922" s="293"/>
      <c r="AI922" s="293"/>
      <c r="AJ922" s="293"/>
      <c r="AK922" s="293"/>
      <c r="AL922" s="293"/>
      <c r="AM922" s="293"/>
      <c r="AN922" s="293"/>
      <c r="AO922" s="730"/>
      <c r="AP922" s="293"/>
      <c r="AQ922" s="293"/>
      <c r="AR922" s="293"/>
      <c r="AS922" s="293"/>
      <c r="AT922" s="293"/>
      <c r="AU922" s="167"/>
      <c r="AV922" s="167"/>
      <c r="AW922" s="167"/>
      <c r="AX922" s="167"/>
      <c r="AY922" s="167"/>
      <c r="AZ922" s="167"/>
      <c r="BA922" s="167"/>
      <c r="BB922" s="167"/>
      <c r="BC922" s="167"/>
      <c r="BD922" s="167"/>
      <c r="BE922" s="167"/>
      <c r="BF922" s="167"/>
      <c r="BG922" s="167"/>
      <c r="BH922" s="167"/>
      <c r="BI922" s="167"/>
    </row>
    <row r="923" ht="14.25" customHeight="1">
      <c r="M923" s="178"/>
      <c r="N923" s="178"/>
      <c r="O923" s="178"/>
      <c r="X923" s="292"/>
      <c r="Y923" s="293"/>
      <c r="Z923" s="293"/>
      <c r="AA923" s="293"/>
      <c r="AB923" s="293"/>
      <c r="AC923" s="293"/>
      <c r="AD923" s="293"/>
      <c r="AE923" s="293"/>
      <c r="AF923" s="293"/>
      <c r="AG923" s="293"/>
      <c r="AH923" s="293"/>
      <c r="AI923" s="293"/>
      <c r="AJ923" s="293"/>
      <c r="AK923" s="293"/>
      <c r="AL923" s="293"/>
      <c r="AM923" s="293"/>
      <c r="AN923" s="293"/>
      <c r="AO923" s="730"/>
      <c r="AP923" s="293"/>
      <c r="AQ923" s="293"/>
      <c r="AR923" s="293"/>
      <c r="AS923" s="293"/>
      <c r="AT923" s="293"/>
      <c r="AU923" s="167"/>
      <c r="AV923" s="167"/>
      <c r="AW923" s="167"/>
      <c r="AX923" s="167"/>
      <c r="AY923" s="167"/>
      <c r="AZ923" s="167"/>
      <c r="BA923" s="167"/>
      <c r="BB923" s="167"/>
      <c r="BC923" s="167"/>
      <c r="BD923" s="167"/>
      <c r="BE923" s="167"/>
      <c r="BF923" s="167"/>
      <c r="BG923" s="167"/>
      <c r="BH923" s="167"/>
      <c r="BI923" s="167"/>
    </row>
    <row r="924" ht="14.25" customHeight="1">
      <c r="M924" s="178"/>
      <c r="N924" s="178"/>
      <c r="O924" s="178"/>
      <c r="X924" s="292"/>
      <c r="Y924" s="293"/>
      <c r="Z924" s="293"/>
      <c r="AA924" s="293"/>
      <c r="AB924" s="293"/>
      <c r="AC924" s="293"/>
      <c r="AD924" s="293"/>
      <c r="AE924" s="293"/>
      <c r="AF924" s="293"/>
      <c r="AG924" s="293"/>
      <c r="AH924" s="293"/>
      <c r="AI924" s="293"/>
      <c r="AJ924" s="293"/>
      <c r="AK924" s="293"/>
      <c r="AL924" s="293"/>
      <c r="AM924" s="293"/>
      <c r="AN924" s="293"/>
      <c r="AO924" s="730"/>
      <c r="AP924" s="293"/>
      <c r="AQ924" s="293"/>
      <c r="AR924" s="293"/>
      <c r="AS924" s="293"/>
      <c r="AT924" s="293"/>
      <c r="AU924" s="167"/>
      <c r="AV924" s="167"/>
      <c r="AW924" s="167"/>
      <c r="AX924" s="167"/>
      <c r="AY924" s="167"/>
      <c r="AZ924" s="167"/>
      <c r="BA924" s="167"/>
      <c r="BB924" s="167"/>
      <c r="BC924" s="167"/>
      <c r="BD924" s="167"/>
      <c r="BE924" s="167"/>
      <c r="BF924" s="167"/>
      <c r="BG924" s="167"/>
      <c r="BH924" s="167"/>
      <c r="BI924" s="167"/>
    </row>
    <row r="925" ht="14.25" customHeight="1">
      <c r="M925" s="178"/>
      <c r="N925" s="178"/>
      <c r="O925" s="178"/>
      <c r="X925" s="292"/>
      <c r="Y925" s="293"/>
      <c r="Z925" s="293"/>
      <c r="AA925" s="293"/>
      <c r="AB925" s="293"/>
      <c r="AC925" s="293"/>
      <c r="AD925" s="293"/>
      <c r="AE925" s="293"/>
      <c r="AF925" s="293"/>
      <c r="AG925" s="293"/>
      <c r="AH925" s="293"/>
      <c r="AI925" s="293"/>
      <c r="AJ925" s="293"/>
      <c r="AK925" s="293"/>
      <c r="AL925" s="293"/>
      <c r="AM925" s="293"/>
      <c r="AN925" s="293"/>
      <c r="AO925" s="730"/>
      <c r="AP925" s="293"/>
      <c r="AQ925" s="293"/>
      <c r="AR925" s="293"/>
      <c r="AS925" s="293"/>
      <c r="AT925" s="293"/>
      <c r="AU925" s="167"/>
      <c r="AV925" s="167"/>
      <c r="AW925" s="167"/>
      <c r="AX925" s="167"/>
      <c r="AY925" s="167"/>
      <c r="AZ925" s="167"/>
      <c r="BA925" s="167"/>
      <c r="BB925" s="167"/>
      <c r="BC925" s="167"/>
      <c r="BD925" s="167"/>
      <c r="BE925" s="167"/>
      <c r="BF925" s="167"/>
      <c r="BG925" s="167"/>
      <c r="BH925" s="167"/>
      <c r="BI925" s="167"/>
    </row>
    <row r="926" ht="14.25" customHeight="1">
      <c r="M926" s="178"/>
      <c r="N926" s="178"/>
      <c r="O926" s="178"/>
      <c r="X926" s="292"/>
      <c r="Y926" s="293"/>
      <c r="Z926" s="293"/>
      <c r="AA926" s="293"/>
      <c r="AB926" s="293"/>
      <c r="AC926" s="293"/>
      <c r="AD926" s="293"/>
      <c r="AE926" s="293"/>
      <c r="AF926" s="293"/>
      <c r="AG926" s="293"/>
      <c r="AH926" s="293"/>
      <c r="AI926" s="293"/>
      <c r="AJ926" s="293"/>
      <c r="AK926" s="293"/>
      <c r="AL926" s="293"/>
      <c r="AM926" s="293"/>
      <c r="AN926" s="293"/>
      <c r="AO926" s="730"/>
      <c r="AP926" s="293"/>
      <c r="AQ926" s="293"/>
      <c r="AR926" s="293"/>
      <c r="AS926" s="293"/>
      <c r="AT926" s="293"/>
      <c r="AU926" s="167"/>
      <c r="AV926" s="167"/>
      <c r="AW926" s="167"/>
      <c r="AX926" s="167"/>
      <c r="AY926" s="167"/>
      <c r="AZ926" s="167"/>
      <c r="BA926" s="167"/>
      <c r="BB926" s="167"/>
      <c r="BC926" s="167"/>
      <c r="BD926" s="167"/>
      <c r="BE926" s="167"/>
      <c r="BF926" s="167"/>
      <c r="BG926" s="167"/>
      <c r="BH926" s="167"/>
      <c r="BI926" s="167"/>
    </row>
    <row r="927" ht="14.25" customHeight="1">
      <c r="M927" s="178"/>
      <c r="N927" s="178"/>
      <c r="O927" s="178"/>
      <c r="X927" s="292"/>
      <c r="Y927" s="293"/>
      <c r="Z927" s="293"/>
      <c r="AA927" s="293"/>
      <c r="AB927" s="293"/>
      <c r="AC927" s="293"/>
      <c r="AD927" s="293"/>
      <c r="AE927" s="293"/>
      <c r="AF927" s="293"/>
      <c r="AG927" s="293"/>
      <c r="AH927" s="293"/>
      <c r="AI927" s="293"/>
      <c r="AJ927" s="293"/>
      <c r="AK927" s="293"/>
      <c r="AL927" s="293"/>
      <c r="AM927" s="293"/>
      <c r="AN927" s="293"/>
      <c r="AO927" s="730"/>
      <c r="AP927" s="293"/>
      <c r="AQ927" s="293"/>
      <c r="AR927" s="293"/>
      <c r="AS927" s="293"/>
      <c r="AT927" s="293"/>
      <c r="AU927" s="167"/>
      <c r="AV927" s="167"/>
      <c r="AW927" s="167"/>
      <c r="AX927" s="167"/>
      <c r="AY927" s="167"/>
      <c r="AZ927" s="167"/>
      <c r="BA927" s="167"/>
      <c r="BB927" s="167"/>
      <c r="BC927" s="167"/>
      <c r="BD927" s="167"/>
      <c r="BE927" s="167"/>
      <c r="BF927" s="167"/>
      <c r="BG927" s="167"/>
      <c r="BH927" s="167"/>
      <c r="BI927" s="167"/>
    </row>
    <row r="928" ht="14.25" customHeight="1">
      <c r="M928" s="178"/>
      <c r="N928" s="178"/>
      <c r="O928" s="178"/>
      <c r="X928" s="292"/>
      <c r="Y928" s="293"/>
      <c r="Z928" s="293"/>
      <c r="AA928" s="293"/>
      <c r="AB928" s="293"/>
      <c r="AC928" s="293"/>
      <c r="AD928" s="293"/>
      <c r="AE928" s="293"/>
      <c r="AF928" s="293"/>
      <c r="AG928" s="293"/>
      <c r="AH928" s="293"/>
      <c r="AI928" s="293"/>
      <c r="AJ928" s="293"/>
      <c r="AK928" s="293"/>
      <c r="AL928" s="293"/>
      <c r="AM928" s="293"/>
      <c r="AN928" s="293"/>
      <c r="AO928" s="730"/>
      <c r="AP928" s="293"/>
      <c r="AQ928" s="293"/>
      <c r="AR928" s="293"/>
      <c r="AS928" s="293"/>
      <c r="AT928" s="293"/>
      <c r="AU928" s="167"/>
      <c r="AV928" s="167"/>
      <c r="AW928" s="167"/>
      <c r="AX928" s="167"/>
      <c r="AY928" s="167"/>
      <c r="AZ928" s="167"/>
      <c r="BA928" s="167"/>
      <c r="BB928" s="167"/>
      <c r="BC928" s="167"/>
      <c r="BD928" s="167"/>
      <c r="BE928" s="167"/>
      <c r="BF928" s="167"/>
      <c r="BG928" s="167"/>
      <c r="BH928" s="167"/>
      <c r="BI928" s="167"/>
    </row>
    <row r="929" ht="14.25" customHeight="1">
      <c r="M929" s="178"/>
      <c r="N929" s="178"/>
      <c r="O929" s="178"/>
      <c r="X929" s="292"/>
      <c r="Y929" s="293"/>
      <c r="Z929" s="293"/>
      <c r="AA929" s="293"/>
      <c r="AB929" s="293"/>
      <c r="AC929" s="293"/>
      <c r="AD929" s="293"/>
      <c r="AE929" s="293"/>
      <c r="AF929" s="293"/>
      <c r="AG929" s="293"/>
      <c r="AH929" s="293"/>
      <c r="AI929" s="293"/>
      <c r="AJ929" s="293"/>
      <c r="AK929" s="293"/>
      <c r="AL929" s="293"/>
      <c r="AM929" s="293"/>
      <c r="AN929" s="293"/>
      <c r="AO929" s="730"/>
      <c r="AP929" s="293"/>
      <c r="AQ929" s="293"/>
      <c r="AR929" s="293"/>
      <c r="AS929" s="293"/>
      <c r="AT929" s="293"/>
      <c r="AU929" s="167"/>
      <c r="AV929" s="167"/>
      <c r="AW929" s="167"/>
      <c r="AX929" s="167"/>
      <c r="AY929" s="167"/>
      <c r="AZ929" s="167"/>
      <c r="BA929" s="167"/>
      <c r="BB929" s="167"/>
      <c r="BC929" s="167"/>
      <c r="BD929" s="167"/>
      <c r="BE929" s="167"/>
      <c r="BF929" s="167"/>
      <c r="BG929" s="167"/>
      <c r="BH929" s="167"/>
      <c r="BI929" s="167"/>
    </row>
    <row r="930" ht="14.25" customHeight="1">
      <c r="M930" s="178"/>
      <c r="N930" s="178"/>
      <c r="O930" s="178"/>
      <c r="X930" s="292"/>
      <c r="Y930" s="293"/>
      <c r="Z930" s="293"/>
      <c r="AA930" s="293"/>
      <c r="AB930" s="293"/>
      <c r="AC930" s="293"/>
      <c r="AD930" s="293"/>
      <c r="AE930" s="293"/>
      <c r="AF930" s="293"/>
      <c r="AG930" s="293"/>
      <c r="AH930" s="293"/>
      <c r="AI930" s="293"/>
      <c r="AJ930" s="293"/>
      <c r="AK930" s="293"/>
      <c r="AL930" s="293"/>
      <c r="AM930" s="293"/>
      <c r="AN930" s="293"/>
      <c r="AO930" s="730"/>
      <c r="AP930" s="293"/>
      <c r="AQ930" s="293"/>
      <c r="AR930" s="293"/>
      <c r="AS930" s="293"/>
      <c r="AT930" s="293"/>
      <c r="AU930" s="167"/>
      <c r="AV930" s="167"/>
      <c r="AW930" s="167"/>
      <c r="AX930" s="167"/>
      <c r="AY930" s="167"/>
      <c r="AZ930" s="167"/>
      <c r="BA930" s="167"/>
      <c r="BB930" s="167"/>
      <c r="BC930" s="167"/>
      <c r="BD930" s="167"/>
      <c r="BE930" s="167"/>
      <c r="BF930" s="167"/>
      <c r="BG930" s="167"/>
      <c r="BH930" s="167"/>
      <c r="BI930" s="167"/>
    </row>
    <row r="931" ht="14.25" customHeight="1">
      <c r="M931" s="178"/>
      <c r="N931" s="178"/>
      <c r="O931" s="178"/>
      <c r="X931" s="292"/>
      <c r="Y931" s="293"/>
      <c r="Z931" s="293"/>
      <c r="AA931" s="293"/>
      <c r="AB931" s="293"/>
      <c r="AC931" s="293"/>
      <c r="AD931" s="293"/>
      <c r="AE931" s="293"/>
      <c r="AF931" s="293"/>
      <c r="AG931" s="293"/>
      <c r="AH931" s="293"/>
      <c r="AI931" s="293"/>
      <c r="AJ931" s="293"/>
      <c r="AK931" s="293"/>
      <c r="AL931" s="293"/>
      <c r="AM931" s="293"/>
      <c r="AN931" s="293"/>
      <c r="AO931" s="730"/>
      <c r="AP931" s="293"/>
      <c r="AQ931" s="293"/>
      <c r="AR931" s="293"/>
      <c r="AS931" s="293"/>
      <c r="AT931" s="293"/>
      <c r="AU931" s="167"/>
      <c r="AV931" s="167"/>
      <c r="AW931" s="167"/>
      <c r="AX931" s="167"/>
      <c r="AY931" s="167"/>
      <c r="AZ931" s="167"/>
      <c r="BA931" s="167"/>
      <c r="BB931" s="167"/>
      <c r="BC931" s="167"/>
      <c r="BD931" s="167"/>
      <c r="BE931" s="167"/>
      <c r="BF931" s="167"/>
      <c r="BG931" s="167"/>
      <c r="BH931" s="167"/>
      <c r="BI931" s="167"/>
    </row>
    <row r="932" ht="14.25" customHeight="1">
      <c r="M932" s="178"/>
      <c r="N932" s="178"/>
      <c r="O932" s="178"/>
      <c r="X932" s="292"/>
      <c r="Y932" s="293"/>
      <c r="Z932" s="293"/>
      <c r="AA932" s="293"/>
      <c r="AB932" s="293"/>
      <c r="AC932" s="293"/>
      <c r="AD932" s="293"/>
      <c r="AE932" s="293"/>
      <c r="AF932" s="293"/>
      <c r="AG932" s="293"/>
      <c r="AH932" s="293"/>
      <c r="AI932" s="293"/>
      <c r="AJ932" s="293"/>
      <c r="AK932" s="293"/>
      <c r="AL932" s="293"/>
      <c r="AM932" s="293"/>
      <c r="AN932" s="293"/>
      <c r="AO932" s="730"/>
      <c r="AP932" s="293"/>
      <c r="AQ932" s="293"/>
      <c r="AR932" s="293"/>
      <c r="AS932" s="293"/>
      <c r="AT932" s="293"/>
      <c r="AU932" s="167"/>
      <c r="AV932" s="167"/>
      <c r="AW932" s="167"/>
      <c r="AX932" s="167"/>
      <c r="AY932" s="167"/>
      <c r="AZ932" s="167"/>
      <c r="BA932" s="167"/>
      <c r="BB932" s="167"/>
      <c r="BC932" s="167"/>
      <c r="BD932" s="167"/>
      <c r="BE932" s="167"/>
      <c r="BF932" s="167"/>
      <c r="BG932" s="167"/>
      <c r="BH932" s="167"/>
      <c r="BI932" s="167"/>
    </row>
    <row r="933" ht="14.25" customHeight="1">
      <c r="M933" s="178"/>
      <c r="N933" s="178"/>
      <c r="O933" s="178"/>
      <c r="X933" s="292"/>
      <c r="Y933" s="293"/>
      <c r="Z933" s="293"/>
      <c r="AA933" s="293"/>
      <c r="AB933" s="293"/>
      <c r="AC933" s="293"/>
      <c r="AD933" s="293"/>
      <c r="AE933" s="293"/>
      <c r="AF933" s="293"/>
      <c r="AG933" s="293"/>
      <c r="AH933" s="293"/>
      <c r="AI933" s="293"/>
      <c r="AJ933" s="293"/>
      <c r="AK933" s="293"/>
      <c r="AL933" s="293"/>
      <c r="AM933" s="293"/>
      <c r="AN933" s="293"/>
      <c r="AO933" s="730"/>
      <c r="AP933" s="293"/>
      <c r="AQ933" s="293"/>
      <c r="AR933" s="293"/>
      <c r="AS933" s="293"/>
      <c r="AT933" s="293"/>
      <c r="AU933" s="167"/>
      <c r="AV933" s="167"/>
      <c r="AW933" s="167"/>
      <c r="AX933" s="167"/>
      <c r="AY933" s="167"/>
      <c r="AZ933" s="167"/>
      <c r="BA933" s="167"/>
      <c r="BB933" s="167"/>
      <c r="BC933" s="167"/>
      <c r="BD933" s="167"/>
      <c r="BE933" s="167"/>
      <c r="BF933" s="167"/>
      <c r="BG933" s="167"/>
      <c r="BH933" s="167"/>
      <c r="BI933" s="167"/>
    </row>
    <row r="934" ht="14.25" customHeight="1">
      <c r="M934" s="178"/>
      <c r="N934" s="178"/>
      <c r="O934" s="178"/>
      <c r="X934" s="292"/>
      <c r="Y934" s="293"/>
      <c r="Z934" s="293"/>
      <c r="AA934" s="293"/>
      <c r="AB934" s="293"/>
      <c r="AC934" s="293"/>
      <c r="AD934" s="293"/>
      <c r="AE934" s="293"/>
      <c r="AF934" s="293"/>
      <c r="AG934" s="293"/>
      <c r="AH934" s="293"/>
      <c r="AI934" s="293"/>
      <c r="AJ934" s="293"/>
      <c r="AK934" s="293"/>
      <c r="AL934" s="293"/>
      <c r="AM934" s="293"/>
      <c r="AN934" s="293"/>
      <c r="AO934" s="730"/>
      <c r="AP934" s="293"/>
      <c r="AQ934" s="293"/>
      <c r="AR934" s="293"/>
      <c r="AS934" s="293"/>
      <c r="AT934" s="293"/>
      <c r="AU934" s="167"/>
      <c r="AV934" s="167"/>
      <c r="AW934" s="167"/>
      <c r="AX934" s="167"/>
      <c r="AY934" s="167"/>
      <c r="AZ934" s="167"/>
      <c r="BA934" s="167"/>
      <c r="BB934" s="167"/>
      <c r="BC934" s="167"/>
      <c r="BD934" s="167"/>
      <c r="BE934" s="167"/>
      <c r="BF934" s="167"/>
      <c r="BG934" s="167"/>
      <c r="BH934" s="167"/>
      <c r="BI934" s="167"/>
    </row>
    <row r="935" ht="14.25" customHeight="1">
      <c r="M935" s="178"/>
      <c r="N935" s="178"/>
      <c r="O935" s="178"/>
      <c r="X935" s="292"/>
      <c r="Y935" s="293"/>
      <c r="Z935" s="293"/>
      <c r="AA935" s="293"/>
      <c r="AB935" s="293"/>
      <c r="AC935" s="293"/>
      <c r="AD935" s="293"/>
      <c r="AE935" s="293"/>
      <c r="AF935" s="293"/>
      <c r="AG935" s="293"/>
      <c r="AH935" s="293"/>
      <c r="AI935" s="293"/>
      <c r="AJ935" s="293"/>
      <c r="AK935" s="293"/>
      <c r="AL935" s="293"/>
      <c r="AM935" s="293"/>
      <c r="AN935" s="293"/>
      <c r="AO935" s="730"/>
      <c r="AP935" s="293"/>
      <c r="AQ935" s="293"/>
      <c r="AR935" s="293"/>
      <c r="AS935" s="293"/>
      <c r="AT935" s="293"/>
      <c r="AU935" s="167"/>
      <c r="AV935" s="167"/>
      <c r="AW935" s="167"/>
      <c r="AX935" s="167"/>
      <c r="AY935" s="167"/>
      <c r="AZ935" s="167"/>
      <c r="BA935" s="167"/>
      <c r="BB935" s="167"/>
      <c r="BC935" s="167"/>
      <c r="BD935" s="167"/>
      <c r="BE935" s="167"/>
      <c r="BF935" s="167"/>
      <c r="BG935" s="167"/>
      <c r="BH935" s="167"/>
      <c r="BI935" s="167"/>
    </row>
    <row r="936" ht="14.25" customHeight="1">
      <c r="M936" s="178"/>
      <c r="N936" s="178"/>
      <c r="O936" s="178"/>
      <c r="X936" s="292"/>
      <c r="Y936" s="293"/>
      <c r="Z936" s="293"/>
      <c r="AA936" s="293"/>
      <c r="AB936" s="293"/>
      <c r="AC936" s="293"/>
      <c r="AD936" s="293"/>
      <c r="AE936" s="293"/>
      <c r="AF936" s="293"/>
      <c r="AG936" s="293"/>
      <c r="AH936" s="293"/>
      <c r="AI936" s="293"/>
      <c r="AJ936" s="293"/>
      <c r="AK936" s="293"/>
      <c r="AL936" s="293"/>
      <c r="AM936" s="293"/>
      <c r="AN936" s="293"/>
      <c r="AO936" s="730"/>
      <c r="AP936" s="293"/>
      <c r="AQ936" s="293"/>
      <c r="AR936" s="293"/>
      <c r="AS936" s="293"/>
      <c r="AT936" s="293"/>
      <c r="AU936" s="167"/>
      <c r="AV936" s="167"/>
      <c r="AW936" s="167"/>
      <c r="AX936" s="167"/>
      <c r="AY936" s="167"/>
      <c r="AZ936" s="167"/>
      <c r="BA936" s="167"/>
      <c r="BB936" s="167"/>
      <c r="BC936" s="167"/>
      <c r="BD936" s="167"/>
      <c r="BE936" s="167"/>
      <c r="BF936" s="167"/>
      <c r="BG936" s="167"/>
      <c r="BH936" s="167"/>
      <c r="BI936" s="167"/>
    </row>
    <row r="937" ht="14.25" customHeight="1">
      <c r="M937" s="178"/>
      <c r="N937" s="178"/>
      <c r="O937" s="178"/>
      <c r="X937" s="292"/>
      <c r="Y937" s="293"/>
      <c r="Z937" s="293"/>
      <c r="AA937" s="293"/>
      <c r="AB937" s="293"/>
      <c r="AC937" s="293"/>
      <c r="AD937" s="293"/>
      <c r="AE937" s="293"/>
      <c r="AF937" s="293"/>
      <c r="AG937" s="293"/>
      <c r="AH937" s="293"/>
      <c r="AI937" s="293"/>
      <c r="AJ937" s="293"/>
      <c r="AK937" s="293"/>
      <c r="AL937" s="293"/>
      <c r="AM937" s="293"/>
      <c r="AN937" s="293"/>
      <c r="AO937" s="730"/>
      <c r="AP937" s="293"/>
      <c r="AQ937" s="293"/>
      <c r="AR937" s="293"/>
      <c r="AS937" s="293"/>
      <c r="AT937" s="293"/>
      <c r="AU937" s="167"/>
      <c r="AV937" s="167"/>
      <c r="AW937" s="167"/>
      <c r="AX937" s="167"/>
      <c r="AY937" s="167"/>
      <c r="AZ937" s="167"/>
      <c r="BA937" s="167"/>
      <c r="BB937" s="167"/>
      <c r="BC937" s="167"/>
      <c r="BD937" s="167"/>
      <c r="BE937" s="167"/>
      <c r="BF937" s="167"/>
      <c r="BG937" s="167"/>
      <c r="BH937" s="167"/>
      <c r="BI937" s="167"/>
    </row>
    <row r="938" ht="14.25" customHeight="1">
      <c r="M938" s="178"/>
      <c r="N938" s="178"/>
      <c r="O938" s="178"/>
      <c r="X938" s="292"/>
      <c r="Y938" s="293"/>
      <c r="Z938" s="293"/>
      <c r="AA938" s="293"/>
      <c r="AB938" s="293"/>
      <c r="AC938" s="293"/>
      <c r="AD938" s="293"/>
      <c r="AE938" s="293"/>
      <c r="AF938" s="293"/>
      <c r="AG938" s="293"/>
      <c r="AH938" s="293"/>
      <c r="AI938" s="293"/>
      <c r="AJ938" s="293"/>
      <c r="AK938" s="293"/>
      <c r="AL938" s="293"/>
      <c r="AM938" s="293"/>
      <c r="AN938" s="293"/>
      <c r="AO938" s="730"/>
      <c r="AP938" s="293"/>
      <c r="AQ938" s="293"/>
      <c r="AR938" s="293"/>
      <c r="AS938" s="293"/>
      <c r="AT938" s="293"/>
      <c r="AU938" s="167"/>
      <c r="AV938" s="167"/>
      <c r="AW938" s="167"/>
      <c r="AX938" s="167"/>
      <c r="AY938" s="167"/>
      <c r="AZ938" s="167"/>
      <c r="BA938" s="167"/>
      <c r="BB938" s="167"/>
      <c r="BC938" s="167"/>
      <c r="BD938" s="167"/>
      <c r="BE938" s="167"/>
      <c r="BF938" s="167"/>
      <c r="BG938" s="167"/>
      <c r="BH938" s="167"/>
      <c r="BI938" s="167"/>
    </row>
    <row r="939" ht="14.25" customHeight="1">
      <c r="M939" s="178"/>
      <c r="N939" s="178"/>
      <c r="O939" s="178"/>
      <c r="X939" s="292"/>
      <c r="Y939" s="293"/>
      <c r="Z939" s="293"/>
      <c r="AA939" s="293"/>
      <c r="AB939" s="293"/>
      <c r="AC939" s="293"/>
      <c r="AD939" s="293"/>
      <c r="AE939" s="293"/>
      <c r="AF939" s="293"/>
      <c r="AG939" s="293"/>
      <c r="AH939" s="293"/>
      <c r="AI939" s="293"/>
      <c r="AJ939" s="293"/>
      <c r="AK939" s="293"/>
      <c r="AL939" s="293"/>
      <c r="AM939" s="293"/>
      <c r="AN939" s="293"/>
      <c r="AO939" s="730"/>
      <c r="AP939" s="293"/>
      <c r="AQ939" s="293"/>
      <c r="AR939" s="293"/>
      <c r="AS939" s="293"/>
      <c r="AT939" s="293"/>
      <c r="AU939" s="167"/>
      <c r="AV939" s="167"/>
      <c r="AW939" s="167"/>
      <c r="AX939" s="167"/>
      <c r="AY939" s="167"/>
      <c r="AZ939" s="167"/>
      <c r="BA939" s="167"/>
      <c r="BB939" s="167"/>
      <c r="BC939" s="167"/>
      <c r="BD939" s="167"/>
      <c r="BE939" s="167"/>
      <c r="BF939" s="167"/>
      <c r="BG939" s="167"/>
      <c r="BH939" s="167"/>
      <c r="BI939" s="167"/>
    </row>
    <row r="940" ht="14.25" customHeight="1">
      <c r="M940" s="178"/>
      <c r="N940" s="178"/>
      <c r="O940" s="178"/>
      <c r="X940" s="292"/>
      <c r="Y940" s="293"/>
      <c r="Z940" s="293"/>
      <c r="AA940" s="293"/>
      <c r="AB940" s="293"/>
      <c r="AC940" s="293"/>
      <c r="AD940" s="293"/>
      <c r="AE940" s="293"/>
      <c r="AF940" s="293"/>
      <c r="AG940" s="293"/>
      <c r="AH940" s="293"/>
      <c r="AI940" s="293"/>
      <c r="AJ940" s="293"/>
      <c r="AK940" s="293"/>
      <c r="AL940" s="293"/>
      <c r="AM940" s="293"/>
      <c r="AN940" s="293"/>
      <c r="AO940" s="730"/>
      <c r="AP940" s="293"/>
      <c r="AQ940" s="293"/>
      <c r="AR940" s="293"/>
      <c r="AS940" s="293"/>
      <c r="AT940" s="293"/>
      <c r="AU940" s="167"/>
      <c r="AV940" s="167"/>
      <c r="AW940" s="167"/>
      <c r="AX940" s="167"/>
      <c r="AY940" s="167"/>
      <c r="AZ940" s="167"/>
      <c r="BA940" s="167"/>
      <c r="BB940" s="167"/>
      <c r="BC940" s="167"/>
      <c r="BD940" s="167"/>
      <c r="BE940" s="167"/>
      <c r="BF940" s="167"/>
      <c r="BG940" s="167"/>
      <c r="BH940" s="167"/>
      <c r="BI940" s="167"/>
    </row>
    <row r="941" ht="14.25" customHeight="1">
      <c r="M941" s="178"/>
      <c r="N941" s="178"/>
      <c r="O941" s="178"/>
      <c r="X941" s="292"/>
      <c r="Y941" s="293"/>
      <c r="Z941" s="293"/>
      <c r="AA941" s="293"/>
      <c r="AB941" s="293"/>
      <c r="AC941" s="293"/>
      <c r="AD941" s="293"/>
      <c r="AE941" s="293"/>
      <c r="AF941" s="293"/>
      <c r="AG941" s="293"/>
      <c r="AH941" s="293"/>
      <c r="AI941" s="293"/>
      <c r="AJ941" s="293"/>
      <c r="AK941" s="293"/>
      <c r="AL941" s="293"/>
      <c r="AM941" s="293"/>
      <c r="AN941" s="293"/>
      <c r="AO941" s="730"/>
      <c r="AP941" s="293"/>
      <c r="AQ941" s="293"/>
      <c r="AR941" s="293"/>
      <c r="AS941" s="293"/>
      <c r="AT941" s="293"/>
      <c r="AU941" s="167"/>
      <c r="AV941" s="167"/>
      <c r="AW941" s="167"/>
      <c r="AX941" s="167"/>
      <c r="AY941" s="167"/>
      <c r="AZ941" s="167"/>
      <c r="BA941" s="167"/>
      <c r="BB941" s="167"/>
      <c r="BC941" s="167"/>
      <c r="BD941" s="167"/>
      <c r="BE941" s="167"/>
      <c r="BF941" s="167"/>
      <c r="BG941" s="167"/>
      <c r="BH941" s="167"/>
      <c r="BI941" s="167"/>
    </row>
    <row r="942" ht="14.25" customHeight="1">
      <c r="M942" s="178"/>
      <c r="N942" s="178"/>
      <c r="O942" s="178"/>
      <c r="X942" s="292"/>
      <c r="Y942" s="293"/>
      <c r="Z942" s="293"/>
      <c r="AA942" s="293"/>
      <c r="AB942" s="293"/>
      <c r="AC942" s="293"/>
      <c r="AD942" s="293"/>
      <c r="AE942" s="293"/>
      <c r="AF942" s="293"/>
      <c r="AG942" s="293"/>
      <c r="AH942" s="293"/>
      <c r="AI942" s="293"/>
      <c r="AJ942" s="293"/>
      <c r="AK942" s="293"/>
      <c r="AL942" s="293"/>
      <c r="AM942" s="293"/>
      <c r="AN942" s="293"/>
      <c r="AO942" s="730"/>
      <c r="AP942" s="293"/>
      <c r="AQ942" s="293"/>
      <c r="AR942" s="293"/>
      <c r="AS942" s="293"/>
      <c r="AT942" s="293"/>
      <c r="AU942" s="167"/>
      <c r="AV942" s="167"/>
      <c r="AW942" s="167"/>
      <c r="AX942" s="167"/>
      <c r="AY942" s="167"/>
      <c r="AZ942" s="167"/>
      <c r="BA942" s="167"/>
      <c r="BB942" s="167"/>
      <c r="BC942" s="167"/>
      <c r="BD942" s="167"/>
      <c r="BE942" s="167"/>
      <c r="BF942" s="167"/>
      <c r="BG942" s="167"/>
      <c r="BH942" s="167"/>
      <c r="BI942" s="167"/>
    </row>
    <row r="943" ht="14.25" customHeight="1">
      <c r="M943" s="178"/>
      <c r="N943" s="178"/>
      <c r="O943" s="178"/>
      <c r="X943" s="292"/>
      <c r="Y943" s="293"/>
      <c r="Z943" s="293"/>
      <c r="AA943" s="293"/>
      <c r="AB943" s="293"/>
      <c r="AC943" s="293"/>
      <c r="AD943" s="293"/>
      <c r="AE943" s="293"/>
      <c r="AF943" s="293"/>
      <c r="AG943" s="293"/>
      <c r="AH943" s="293"/>
      <c r="AI943" s="293"/>
      <c r="AJ943" s="293"/>
      <c r="AK943" s="293"/>
      <c r="AL943" s="293"/>
      <c r="AM943" s="293"/>
      <c r="AN943" s="293"/>
      <c r="AO943" s="730"/>
      <c r="AP943" s="293"/>
      <c r="AQ943" s="293"/>
      <c r="AR943" s="293"/>
      <c r="AS943" s="293"/>
      <c r="AT943" s="293"/>
      <c r="AU943" s="167"/>
      <c r="AV943" s="167"/>
      <c r="AW943" s="167"/>
      <c r="AX943" s="167"/>
      <c r="AY943" s="167"/>
      <c r="AZ943" s="167"/>
      <c r="BA943" s="167"/>
      <c r="BB943" s="167"/>
      <c r="BC943" s="167"/>
      <c r="BD943" s="167"/>
      <c r="BE943" s="167"/>
      <c r="BF943" s="167"/>
      <c r="BG943" s="167"/>
      <c r="BH943" s="167"/>
      <c r="BI943" s="167"/>
    </row>
    <row r="944" ht="14.25" customHeight="1">
      <c r="M944" s="178"/>
      <c r="N944" s="178"/>
      <c r="O944" s="178"/>
      <c r="X944" s="292"/>
      <c r="Y944" s="293"/>
      <c r="Z944" s="293"/>
      <c r="AA944" s="293"/>
      <c r="AB944" s="293"/>
      <c r="AC944" s="293"/>
      <c r="AD944" s="293"/>
      <c r="AE944" s="293"/>
      <c r="AF944" s="293"/>
      <c r="AG944" s="293"/>
      <c r="AH944" s="293"/>
      <c r="AI944" s="293"/>
      <c r="AJ944" s="293"/>
      <c r="AK944" s="293"/>
      <c r="AL944" s="293"/>
      <c r="AM944" s="293"/>
      <c r="AN944" s="293"/>
      <c r="AO944" s="730"/>
      <c r="AP944" s="293"/>
      <c r="AQ944" s="293"/>
      <c r="AR944" s="293"/>
      <c r="AS944" s="293"/>
      <c r="AT944" s="293"/>
      <c r="AU944" s="167"/>
      <c r="AV944" s="167"/>
      <c r="AW944" s="167"/>
      <c r="AX944" s="167"/>
      <c r="AY944" s="167"/>
      <c r="AZ944" s="167"/>
      <c r="BA944" s="167"/>
      <c r="BB944" s="167"/>
      <c r="BC944" s="167"/>
      <c r="BD944" s="167"/>
      <c r="BE944" s="167"/>
      <c r="BF944" s="167"/>
      <c r="BG944" s="167"/>
      <c r="BH944" s="167"/>
      <c r="BI944" s="167"/>
    </row>
    <row r="945" ht="14.25" customHeight="1">
      <c r="M945" s="178"/>
      <c r="N945" s="178"/>
      <c r="O945" s="178"/>
      <c r="X945" s="292"/>
      <c r="Y945" s="293"/>
      <c r="Z945" s="293"/>
      <c r="AA945" s="293"/>
      <c r="AB945" s="293"/>
      <c r="AC945" s="293"/>
      <c r="AD945" s="293"/>
      <c r="AE945" s="293"/>
      <c r="AF945" s="293"/>
      <c r="AG945" s="293"/>
      <c r="AH945" s="293"/>
      <c r="AI945" s="293"/>
      <c r="AJ945" s="293"/>
      <c r="AK945" s="293"/>
      <c r="AL945" s="293"/>
      <c r="AM945" s="293"/>
      <c r="AN945" s="293"/>
      <c r="AO945" s="730"/>
      <c r="AP945" s="293"/>
      <c r="AQ945" s="293"/>
      <c r="AR945" s="293"/>
      <c r="AS945" s="293"/>
      <c r="AT945" s="293"/>
      <c r="AU945" s="167"/>
      <c r="AV945" s="167"/>
      <c r="AW945" s="167"/>
      <c r="AX945" s="167"/>
      <c r="AY945" s="167"/>
      <c r="AZ945" s="167"/>
      <c r="BA945" s="167"/>
      <c r="BB945" s="167"/>
      <c r="BC945" s="167"/>
      <c r="BD945" s="167"/>
      <c r="BE945" s="167"/>
      <c r="BF945" s="167"/>
      <c r="BG945" s="167"/>
      <c r="BH945" s="167"/>
      <c r="BI945" s="167"/>
    </row>
    <row r="946" ht="14.25" customHeight="1">
      <c r="M946" s="178"/>
      <c r="N946" s="178"/>
      <c r="O946" s="178"/>
      <c r="X946" s="292"/>
      <c r="Y946" s="293"/>
      <c r="Z946" s="293"/>
      <c r="AA946" s="293"/>
      <c r="AB946" s="293"/>
      <c r="AC946" s="293"/>
      <c r="AD946" s="293"/>
      <c r="AE946" s="293"/>
      <c r="AF946" s="293"/>
      <c r="AG946" s="293"/>
      <c r="AH946" s="293"/>
      <c r="AI946" s="293"/>
      <c r="AJ946" s="293"/>
      <c r="AK946" s="293"/>
      <c r="AL946" s="293"/>
      <c r="AM946" s="293"/>
      <c r="AN946" s="293"/>
      <c r="AO946" s="730"/>
      <c r="AP946" s="293"/>
      <c r="AQ946" s="293"/>
      <c r="AR946" s="293"/>
      <c r="AS946" s="293"/>
      <c r="AT946" s="293"/>
      <c r="AU946" s="167"/>
      <c r="AV946" s="167"/>
      <c r="AW946" s="167"/>
      <c r="AX946" s="167"/>
      <c r="AY946" s="167"/>
      <c r="AZ946" s="167"/>
      <c r="BA946" s="167"/>
      <c r="BB946" s="167"/>
      <c r="BC946" s="167"/>
      <c r="BD946" s="167"/>
      <c r="BE946" s="167"/>
      <c r="BF946" s="167"/>
      <c r="BG946" s="167"/>
      <c r="BH946" s="167"/>
      <c r="BI946" s="167"/>
    </row>
    <row r="947" ht="14.25" customHeight="1">
      <c r="M947" s="178"/>
      <c r="N947" s="178"/>
      <c r="O947" s="178"/>
      <c r="X947" s="292"/>
      <c r="Y947" s="293"/>
      <c r="Z947" s="293"/>
      <c r="AA947" s="293"/>
      <c r="AB947" s="293"/>
      <c r="AC947" s="293"/>
      <c r="AD947" s="293"/>
      <c r="AE947" s="293"/>
      <c r="AF947" s="293"/>
      <c r="AG947" s="293"/>
      <c r="AH947" s="293"/>
      <c r="AI947" s="293"/>
      <c r="AJ947" s="293"/>
      <c r="AK947" s="293"/>
      <c r="AL947" s="293"/>
      <c r="AM947" s="293"/>
      <c r="AN947" s="293"/>
      <c r="AO947" s="730"/>
      <c r="AP947" s="293"/>
      <c r="AQ947" s="293"/>
      <c r="AR947" s="293"/>
      <c r="AS947" s="293"/>
      <c r="AT947" s="293"/>
      <c r="AU947" s="167"/>
      <c r="AV947" s="167"/>
      <c r="AW947" s="167"/>
      <c r="AX947" s="167"/>
      <c r="AY947" s="167"/>
      <c r="AZ947" s="167"/>
      <c r="BA947" s="167"/>
      <c r="BB947" s="167"/>
      <c r="BC947" s="167"/>
      <c r="BD947" s="167"/>
      <c r="BE947" s="167"/>
      <c r="BF947" s="167"/>
      <c r="BG947" s="167"/>
      <c r="BH947" s="167"/>
      <c r="BI947" s="167"/>
    </row>
    <row r="948" ht="14.25" customHeight="1">
      <c r="M948" s="178"/>
      <c r="N948" s="178"/>
      <c r="O948" s="178"/>
      <c r="X948" s="292"/>
      <c r="Y948" s="293"/>
      <c r="Z948" s="293"/>
      <c r="AA948" s="293"/>
      <c r="AB948" s="293"/>
      <c r="AC948" s="293"/>
      <c r="AD948" s="293"/>
      <c r="AE948" s="293"/>
      <c r="AF948" s="293"/>
      <c r="AG948" s="293"/>
      <c r="AH948" s="293"/>
      <c r="AI948" s="293"/>
      <c r="AJ948" s="293"/>
      <c r="AK948" s="293"/>
      <c r="AL948" s="293"/>
      <c r="AM948" s="293"/>
      <c r="AN948" s="293"/>
      <c r="AO948" s="730"/>
      <c r="AP948" s="293"/>
      <c r="AQ948" s="293"/>
      <c r="AR948" s="293"/>
      <c r="AS948" s="293"/>
      <c r="AT948" s="293"/>
      <c r="AU948" s="167"/>
      <c r="AV948" s="167"/>
      <c r="AW948" s="167"/>
      <c r="AX948" s="167"/>
      <c r="AY948" s="167"/>
      <c r="AZ948" s="167"/>
      <c r="BA948" s="167"/>
      <c r="BB948" s="167"/>
      <c r="BC948" s="167"/>
      <c r="BD948" s="167"/>
      <c r="BE948" s="167"/>
      <c r="BF948" s="167"/>
      <c r="BG948" s="167"/>
      <c r="BH948" s="167"/>
      <c r="BI948" s="167"/>
    </row>
    <row r="949" ht="14.25" customHeight="1">
      <c r="M949" s="178"/>
      <c r="N949" s="178"/>
      <c r="O949" s="178"/>
      <c r="X949" s="292"/>
      <c r="Y949" s="293"/>
      <c r="Z949" s="293"/>
      <c r="AA949" s="293"/>
      <c r="AB949" s="293"/>
      <c r="AC949" s="293"/>
      <c r="AD949" s="293"/>
      <c r="AE949" s="293"/>
      <c r="AF949" s="293"/>
      <c r="AG949" s="293"/>
      <c r="AH949" s="293"/>
      <c r="AI949" s="293"/>
      <c r="AJ949" s="293"/>
      <c r="AK949" s="293"/>
      <c r="AL949" s="293"/>
      <c r="AM949" s="293"/>
      <c r="AN949" s="293"/>
      <c r="AO949" s="730"/>
      <c r="AP949" s="293"/>
      <c r="AQ949" s="293"/>
      <c r="AR949" s="293"/>
      <c r="AS949" s="293"/>
      <c r="AT949" s="293"/>
      <c r="AU949" s="167"/>
      <c r="AV949" s="167"/>
      <c r="AW949" s="167"/>
      <c r="AX949" s="167"/>
      <c r="AY949" s="167"/>
      <c r="AZ949" s="167"/>
      <c r="BA949" s="167"/>
      <c r="BB949" s="167"/>
      <c r="BC949" s="167"/>
      <c r="BD949" s="167"/>
      <c r="BE949" s="167"/>
      <c r="BF949" s="167"/>
      <c r="BG949" s="167"/>
      <c r="BH949" s="167"/>
      <c r="BI949" s="167"/>
    </row>
    <row r="950" ht="14.25" customHeight="1">
      <c r="M950" s="178"/>
      <c r="N950" s="178"/>
      <c r="O950" s="178"/>
      <c r="X950" s="292"/>
      <c r="Y950" s="293"/>
      <c r="Z950" s="293"/>
      <c r="AA950" s="293"/>
      <c r="AB950" s="293"/>
      <c r="AC950" s="293"/>
      <c r="AD950" s="293"/>
      <c r="AE950" s="293"/>
      <c r="AF950" s="293"/>
      <c r="AG950" s="293"/>
      <c r="AH950" s="293"/>
      <c r="AI950" s="293"/>
      <c r="AJ950" s="293"/>
      <c r="AK950" s="293"/>
      <c r="AL950" s="293"/>
      <c r="AM950" s="293"/>
      <c r="AN950" s="293"/>
      <c r="AO950" s="730"/>
      <c r="AP950" s="293"/>
      <c r="AQ950" s="293"/>
      <c r="AR950" s="293"/>
      <c r="AS950" s="293"/>
      <c r="AT950" s="293"/>
      <c r="AU950" s="167"/>
      <c r="AV950" s="167"/>
      <c r="AW950" s="167"/>
      <c r="AX950" s="167"/>
      <c r="AY950" s="167"/>
      <c r="AZ950" s="167"/>
      <c r="BA950" s="167"/>
      <c r="BB950" s="167"/>
      <c r="BC950" s="167"/>
      <c r="BD950" s="167"/>
      <c r="BE950" s="167"/>
      <c r="BF950" s="167"/>
      <c r="BG950" s="167"/>
      <c r="BH950" s="167"/>
      <c r="BI950" s="167"/>
    </row>
    <row r="951" ht="14.25" customHeight="1">
      <c r="M951" s="178"/>
      <c r="N951" s="178"/>
      <c r="O951" s="178"/>
      <c r="X951" s="292"/>
      <c r="Y951" s="293"/>
      <c r="Z951" s="293"/>
      <c r="AA951" s="293"/>
      <c r="AB951" s="293"/>
      <c r="AC951" s="293"/>
      <c r="AD951" s="293"/>
      <c r="AE951" s="293"/>
      <c r="AF951" s="293"/>
      <c r="AG951" s="293"/>
      <c r="AH951" s="293"/>
      <c r="AI951" s="293"/>
      <c r="AJ951" s="293"/>
      <c r="AK951" s="293"/>
      <c r="AL951" s="293"/>
      <c r="AM951" s="293"/>
      <c r="AN951" s="293"/>
      <c r="AO951" s="730"/>
      <c r="AP951" s="293"/>
      <c r="AQ951" s="293"/>
      <c r="AR951" s="293"/>
      <c r="AS951" s="293"/>
      <c r="AT951" s="293"/>
      <c r="AU951" s="167"/>
      <c r="AV951" s="167"/>
      <c r="AW951" s="167"/>
      <c r="AX951" s="167"/>
      <c r="AY951" s="167"/>
      <c r="AZ951" s="167"/>
      <c r="BA951" s="167"/>
      <c r="BB951" s="167"/>
      <c r="BC951" s="167"/>
      <c r="BD951" s="167"/>
      <c r="BE951" s="167"/>
      <c r="BF951" s="167"/>
      <c r="BG951" s="167"/>
      <c r="BH951" s="167"/>
      <c r="BI951" s="167"/>
    </row>
    <row r="952" ht="14.25" customHeight="1">
      <c r="M952" s="178"/>
      <c r="N952" s="178"/>
      <c r="O952" s="178"/>
      <c r="X952" s="292"/>
      <c r="Y952" s="293"/>
      <c r="Z952" s="293"/>
      <c r="AA952" s="293"/>
      <c r="AB952" s="293"/>
      <c r="AC952" s="293"/>
      <c r="AD952" s="293"/>
      <c r="AE952" s="293"/>
      <c r="AF952" s="293"/>
      <c r="AG952" s="293"/>
      <c r="AH952" s="293"/>
      <c r="AI952" s="293"/>
      <c r="AJ952" s="293"/>
      <c r="AK952" s="293"/>
      <c r="AL952" s="293"/>
      <c r="AM952" s="293"/>
      <c r="AN952" s="293"/>
      <c r="AO952" s="730"/>
      <c r="AP952" s="293"/>
      <c r="AQ952" s="293"/>
      <c r="AR952" s="293"/>
      <c r="AS952" s="293"/>
      <c r="AT952" s="293"/>
      <c r="AU952" s="167"/>
      <c r="AV952" s="167"/>
      <c r="AW952" s="167"/>
      <c r="AX952" s="167"/>
      <c r="AY952" s="167"/>
      <c r="AZ952" s="167"/>
      <c r="BA952" s="167"/>
      <c r="BB952" s="167"/>
      <c r="BC952" s="167"/>
      <c r="BD952" s="167"/>
      <c r="BE952" s="167"/>
      <c r="BF952" s="167"/>
      <c r="BG952" s="167"/>
      <c r="BH952" s="167"/>
      <c r="BI952" s="167"/>
    </row>
    <row r="953" ht="14.25" customHeight="1">
      <c r="M953" s="178"/>
      <c r="N953" s="178"/>
      <c r="O953" s="178"/>
      <c r="X953" s="292"/>
      <c r="Y953" s="293"/>
      <c r="Z953" s="293"/>
      <c r="AA953" s="293"/>
      <c r="AB953" s="293"/>
      <c r="AC953" s="293"/>
      <c r="AD953" s="293"/>
      <c r="AE953" s="293"/>
      <c r="AF953" s="293"/>
      <c r="AG953" s="293"/>
      <c r="AH953" s="293"/>
      <c r="AI953" s="293"/>
      <c r="AJ953" s="293"/>
      <c r="AK953" s="293"/>
      <c r="AL953" s="293"/>
      <c r="AM953" s="293"/>
      <c r="AN953" s="293"/>
      <c r="AO953" s="730"/>
      <c r="AP953" s="293"/>
      <c r="AQ953" s="293"/>
      <c r="AR953" s="293"/>
      <c r="AS953" s="293"/>
      <c r="AT953" s="293"/>
      <c r="AU953" s="167"/>
      <c r="AV953" s="167"/>
      <c r="AW953" s="167"/>
      <c r="AX953" s="167"/>
      <c r="AY953" s="167"/>
      <c r="AZ953" s="167"/>
      <c r="BA953" s="167"/>
      <c r="BB953" s="167"/>
      <c r="BC953" s="167"/>
      <c r="BD953" s="167"/>
      <c r="BE953" s="167"/>
      <c r="BF953" s="167"/>
      <c r="BG953" s="167"/>
      <c r="BH953" s="167"/>
      <c r="BI953" s="167"/>
    </row>
    <row r="954" ht="14.25" customHeight="1">
      <c r="M954" s="178"/>
      <c r="N954" s="178"/>
      <c r="O954" s="178"/>
      <c r="X954" s="292"/>
      <c r="Y954" s="293"/>
      <c r="Z954" s="293"/>
      <c r="AA954" s="293"/>
      <c r="AB954" s="293"/>
      <c r="AC954" s="293"/>
      <c r="AD954" s="293"/>
      <c r="AE954" s="293"/>
      <c r="AF954" s="293"/>
      <c r="AG954" s="293"/>
      <c r="AH954" s="293"/>
      <c r="AI954" s="293"/>
      <c r="AJ954" s="293"/>
      <c r="AK954" s="293"/>
      <c r="AL954" s="293"/>
      <c r="AM954" s="293"/>
      <c r="AN954" s="293"/>
      <c r="AO954" s="730"/>
      <c r="AP954" s="293"/>
      <c r="AQ954" s="293"/>
      <c r="AR954" s="293"/>
      <c r="AS954" s="293"/>
      <c r="AT954" s="293"/>
      <c r="AU954" s="167"/>
      <c r="AV954" s="167"/>
      <c r="AW954" s="167"/>
      <c r="AX954" s="167"/>
      <c r="AY954" s="167"/>
      <c r="AZ954" s="167"/>
      <c r="BA954" s="167"/>
      <c r="BB954" s="167"/>
      <c r="BC954" s="167"/>
      <c r="BD954" s="167"/>
      <c r="BE954" s="167"/>
      <c r="BF954" s="167"/>
      <c r="BG954" s="167"/>
      <c r="BH954" s="167"/>
      <c r="BI954" s="167"/>
    </row>
    <row r="955" ht="14.25" customHeight="1">
      <c r="M955" s="178"/>
      <c r="N955" s="178"/>
      <c r="O955" s="178"/>
      <c r="X955" s="292"/>
      <c r="Y955" s="293"/>
      <c r="Z955" s="293"/>
      <c r="AA955" s="293"/>
      <c r="AB955" s="293"/>
      <c r="AC955" s="293"/>
      <c r="AD955" s="293"/>
      <c r="AE955" s="293"/>
      <c r="AF955" s="293"/>
      <c r="AG955" s="293"/>
      <c r="AH955" s="293"/>
      <c r="AI955" s="293"/>
      <c r="AJ955" s="293"/>
      <c r="AK955" s="293"/>
      <c r="AL955" s="293"/>
      <c r="AM955" s="293"/>
      <c r="AN955" s="293"/>
      <c r="AO955" s="730"/>
      <c r="AP955" s="293"/>
      <c r="AQ955" s="293"/>
      <c r="AR955" s="293"/>
      <c r="AS955" s="293"/>
      <c r="AT955" s="293"/>
      <c r="AU955" s="167"/>
      <c r="AV955" s="167"/>
      <c r="AW955" s="167"/>
      <c r="AX955" s="167"/>
      <c r="AY955" s="167"/>
      <c r="AZ955" s="167"/>
      <c r="BA955" s="167"/>
      <c r="BB955" s="167"/>
      <c r="BC955" s="167"/>
      <c r="BD955" s="167"/>
      <c r="BE955" s="167"/>
      <c r="BF955" s="167"/>
      <c r="BG955" s="167"/>
      <c r="BH955" s="167"/>
      <c r="BI955" s="167"/>
    </row>
    <row r="956" ht="14.25" customHeight="1">
      <c r="M956" s="178"/>
      <c r="N956" s="178"/>
      <c r="O956" s="178"/>
      <c r="X956" s="292"/>
      <c r="Y956" s="293"/>
      <c r="Z956" s="293"/>
      <c r="AA956" s="293"/>
      <c r="AB956" s="293"/>
      <c r="AC956" s="293"/>
      <c r="AD956" s="293"/>
      <c r="AE956" s="293"/>
      <c r="AF956" s="293"/>
      <c r="AG956" s="293"/>
      <c r="AH956" s="293"/>
      <c r="AI956" s="293"/>
      <c r="AJ956" s="293"/>
      <c r="AK956" s="293"/>
      <c r="AL956" s="293"/>
      <c r="AM956" s="293"/>
      <c r="AN956" s="293"/>
      <c r="AO956" s="730"/>
      <c r="AP956" s="293"/>
      <c r="AQ956" s="293"/>
      <c r="AR956" s="293"/>
      <c r="AS956" s="293"/>
      <c r="AT956" s="293"/>
      <c r="AU956" s="167"/>
      <c r="AV956" s="167"/>
      <c r="AW956" s="167"/>
      <c r="AX956" s="167"/>
      <c r="AY956" s="167"/>
      <c r="AZ956" s="167"/>
      <c r="BA956" s="167"/>
      <c r="BB956" s="167"/>
      <c r="BC956" s="167"/>
      <c r="BD956" s="167"/>
      <c r="BE956" s="167"/>
      <c r="BF956" s="167"/>
      <c r="BG956" s="167"/>
      <c r="BH956" s="167"/>
      <c r="BI956" s="167"/>
    </row>
    <row r="957" ht="14.25" customHeight="1">
      <c r="M957" s="178"/>
      <c r="N957" s="178"/>
      <c r="O957" s="178"/>
      <c r="X957" s="292"/>
      <c r="Y957" s="293"/>
      <c r="Z957" s="293"/>
      <c r="AA957" s="293"/>
      <c r="AB957" s="293"/>
      <c r="AC957" s="293"/>
      <c r="AD957" s="293"/>
      <c r="AE957" s="293"/>
      <c r="AF957" s="293"/>
      <c r="AG957" s="293"/>
      <c r="AH957" s="293"/>
      <c r="AI957" s="293"/>
      <c r="AJ957" s="293"/>
      <c r="AK957" s="293"/>
      <c r="AL957" s="293"/>
      <c r="AM957" s="293"/>
      <c r="AN957" s="293"/>
      <c r="AO957" s="730"/>
      <c r="AP957" s="293"/>
      <c r="AQ957" s="293"/>
      <c r="AR957" s="293"/>
      <c r="AS957" s="293"/>
      <c r="AT957" s="293"/>
      <c r="AU957" s="167"/>
      <c r="AV957" s="167"/>
      <c r="AW957" s="167"/>
      <c r="AX957" s="167"/>
      <c r="AY957" s="167"/>
      <c r="AZ957" s="167"/>
      <c r="BA957" s="167"/>
      <c r="BB957" s="167"/>
      <c r="BC957" s="167"/>
      <c r="BD957" s="167"/>
      <c r="BE957" s="167"/>
      <c r="BF957" s="167"/>
      <c r="BG957" s="167"/>
      <c r="BH957" s="167"/>
      <c r="BI957" s="167"/>
    </row>
    <row r="958" ht="14.25" customHeight="1">
      <c r="M958" s="178"/>
      <c r="N958" s="178"/>
      <c r="O958" s="178"/>
      <c r="X958" s="292"/>
      <c r="Y958" s="293"/>
      <c r="Z958" s="293"/>
      <c r="AA958" s="293"/>
      <c r="AB958" s="293"/>
      <c r="AC958" s="293"/>
      <c r="AD958" s="293"/>
      <c r="AE958" s="293"/>
      <c r="AF958" s="293"/>
      <c r="AG958" s="293"/>
      <c r="AH958" s="293"/>
      <c r="AI958" s="293"/>
      <c r="AJ958" s="293"/>
      <c r="AK958" s="293"/>
      <c r="AL958" s="293"/>
      <c r="AM958" s="293"/>
      <c r="AN958" s="293"/>
      <c r="AO958" s="730"/>
      <c r="AP958" s="293"/>
      <c r="AQ958" s="293"/>
      <c r="AR958" s="293"/>
      <c r="AS958" s="293"/>
      <c r="AT958" s="293"/>
      <c r="AU958" s="167"/>
      <c r="AV958" s="167"/>
      <c r="AW958" s="167"/>
      <c r="AX958" s="167"/>
      <c r="AY958" s="167"/>
      <c r="AZ958" s="167"/>
      <c r="BA958" s="167"/>
      <c r="BB958" s="167"/>
      <c r="BC958" s="167"/>
      <c r="BD958" s="167"/>
      <c r="BE958" s="167"/>
      <c r="BF958" s="167"/>
      <c r="BG958" s="167"/>
      <c r="BH958" s="167"/>
      <c r="BI958" s="167"/>
    </row>
    <row r="959" ht="14.25" customHeight="1">
      <c r="M959" s="178"/>
      <c r="N959" s="178"/>
      <c r="O959" s="178"/>
      <c r="X959" s="292"/>
      <c r="Y959" s="293"/>
      <c r="Z959" s="293"/>
      <c r="AA959" s="293"/>
      <c r="AB959" s="293"/>
      <c r="AC959" s="293"/>
      <c r="AD959" s="293"/>
      <c r="AE959" s="293"/>
      <c r="AF959" s="293"/>
      <c r="AG959" s="293"/>
      <c r="AH959" s="293"/>
      <c r="AI959" s="293"/>
      <c r="AJ959" s="293"/>
      <c r="AK959" s="293"/>
      <c r="AL959" s="293"/>
      <c r="AM959" s="293"/>
      <c r="AN959" s="293"/>
      <c r="AO959" s="730"/>
      <c r="AP959" s="293"/>
      <c r="AQ959" s="293"/>
      <c r="AR959" s="293"/>
      <c r="AS959" s="293"/>
      <c r="AT959" s="293"/>
      <c r="AU959" s="167"/>
      <c r="AV959" s="167"/>
      <c r="AW959" s="167"/>
      <c r="AX959" s="167"/>
      <c r="AY959" s="167"/>
      <c r="AZ959" s="167"/>
      <c r="BA959" s="167"/>
      <c r="BB959" s="167"/>
      <c r="BC959" s="167"/>
      <c r="BD959" s="167"/>
      <c r="BE959" s="167"/>
      <c r="BF959" s="167"/>
      <c r="BG959" s="167"/>
      <c r="BH959" s="167"/>
      <c r="BI959" s="167"/>
    </row>
    <row r="960" ht="14.25" customHeight="1">
      <c r="M960" s="178"/>
      <c r="N960" s="178"/>
      <c r="O960" s="178"/>
      <c r="X960" s="292"/>
      <c r="Y960" s="293"/>
      <c r="Z960" s="293"/>
      <c r="AA960" s="293"/>
      <c r="AB960" s="293"/>
      <c r="AC960" s="293"/>
      <c r="AD960" s="293"/>
      <c r="AE960" s="293"/>
      <c r="AF960" s="293"/>
      <c r="AG960" s="293"/>
      <c r="AH960" s="293"/>
      <c r="AI960" s="293"/>
      <c r="AJ960" s="293"/>
      <c r="AK960" s="293"/>
      <c r="AL960" s="293"/>
      <c r="AM960" s="293"/>
      <c r="AN960" s="293"/>
      <c r="AO960" s="730"/>
      <c r="AP960" s="293"/>
      <c r="AQ960" s="293"/>
      <c r="AR960" s="293"/>
      <c r="AS960" s="293"/>
      <c r="AT960" s="293"/>
      <c r="AU960" s="167"/>
      <c r="AV960" s="167"/>
      <c r="AW960" s="167"/>
      <c r="AX960" s="167"/>
      <c r="AY960" s="167"/>
      <c r="AZ960" s="167"/>
      <c r="BA960" s="167"/>
      <c r="BB960" s="167"/>
      <c r="BC960" s="167"/>
      <c r="BD960" s="167"/>
      <c r="BE960" s="167"/>
      <c r="BF960" s="167"/>
      <c r="BG960" s="167"/>
      <c r="BH960" s="167"/>
      <c r="BI960" s="167"/>
    </row>
    <row r="961" ht="14.25" customHeight="1">
      <c r="M961" s="178"/>
      <c r="N961" s="178"/>
      <c r="O961" s="178"/>
      <c r="X961" s="292"/>
      <c r="Y961" s="293"/>
      <c r="Z961" s="293"/>
      <c r="AA961" s="293"/>
      <c r="AB961" s="293"/>
      <c r="AC961" s="293"/>
      <c r="AD961" s="293"/>
      <c r="AE961" s="293"/>
      <c r="AF961" s="293"/>
      <c r="AG961" s="293"/>
      <c r="AH961" s="293"/>
      <c r="AI961" s="293"/>
      <c r="AJ961" s="293"/>
      <c r="AK961" s="293"/>
      <c r="AL961" s="293"/>
      <c r="AM961" s="293"/>
      <c r="AN961" s="293"/>
      <c r="AO961" s="730"/>
      <c r="AP961" s="293"/>
      <c r="AQ961" s="293"/>
      <c r="AR961" s="293"/>
      <c r="AS961" s="293"/>
      <c r="AT961" s="293"/>
      <c r="AU961" s="167"/>
      <c r="AV961" s="167"/>
      <c r="AW961" s="167"/>
      <c r="AX961" s="167"/>
      <c r="AY961" s="167"/>
      <c r="AZ961" s="167"/>
      <c r="BA961" s="167"/>
      <c r="BB961" s="167"/>
      <c r="BC961" s="167"/>
      <c r="BD961" s="167"/>
      <c r="BE961" s="167"/>
      <c r="BF961" s="167"/>
      <c r="BG961" s="167"/>
      <c r="BH961" s="167"/>
      <c r="BI961" s="167"/>
    </row>
    <row r="962" ht="14.25" customHeight="1">
      <c r="M962" s="178"/>
      <c r="N962" s="178"/>
      <c r="O962" s="178"/>
      <c r="X962" s="292"/>
      <c r="Y962" s="293"/>
      <c r="Z962" s="293"/>
      <c r="AA962" s="293"/>
      <c r="AB962" s="293"/>
      <c r="AC962" s="293"/>
      <c r="AD962" s="293"/>
      <c r="AE962" s="293"/>
      <c r="AF962" s="293"/>
      <c r="AG962" s="293"/>
      <c r="AH962" s="293"/>
      <c r="AI962" s="293"/>
      <c r="AJ962" s="293"/>
      <c r="AK962" s="293"/>
      <c r="AL962" s="293"/>
      <c r="AM962" s="293"/>
      <c r="AN962" s="293"/>
      <c r="AO962" s="730"/>
      <c r="AP962" s="293"/>
      <c r="AQ962" s="293"/>
      <c r="AR962" s="293"/>
      <c r="AS962" s="293"/>
      <c r="AT962" s="293"/>
      <c r="AU962" s="167"/>
      <c r="AV962" s="167"/>
      <c r="AW962" s="167"/>
      <c r="AX962" s="167"/>
      <c r="AY962" s="167"/>
      <c r="AZ962" s="167"/>
      <c r="BA962" s="167"/>
      <c r="BB962" s="167"/>
      <c r="BC962" s="167"/>
      <c r="BD962" s="167"/>
      <c r="BE962" s="167"/>
      <c r="BF962" s="167"/>
      <c r="BG962" s="167"/>
      <c r="BH962" s="167"/>
      <c r="BI962" s="167"/>
    </row>
    <row r="963" ht="14.25" customHeight="1">
      <c r="M963" s="178"/>
      <c r="N963" s="178"/>
      <c r="O963" s="178"/>
      <c r="X963" s="292"/>
      <c r="Y963" s="293"/>
      <c r="Z963" s="293"/>
      <c r="AA963" s="293"/>
      <c r="AB963" s="293"/>
      <c r="AC963" s="293"/>
      <c r="AD963" s="293"/>
      <c r="AE963" s="293"/>
      <c r="AF963" s="293"/>
      <c r="AG963" s="293"/>
      <c r="AH963" s="293"/>
      <c r="AI963" s="293"/>
      <c r="AJ963" s="293"/>
      <c r="AK963" s="293"/>
      <c r="AL963" s="293"/>
      <c r="AM963" s="293"/>
      <c r="AN963" s="293"/>
      <c r="AO963" s="730"/>
      <c r="AP963" s="293"/>
      <c r="AQ963" s="293"/>
      <c r="AR963" s="293"/>
      <c r="AS963" s="293"/>
      <c r="AT963" s="293"/>
      <c r="AU963" s="167"/>
      <c r="AV963" s="167"/>
      <c r="AW963" s="167"/>
      <c r="AX963" s="167"/>
      <c r="AY963" s="167"/>
      <c r="AZ963" s="167"/>
      <c r="BA963" s="167"/>
      <c r="BB963" s="167"/>
      <c r="BC963" s="167"/>
      <c r="BD963" s="167"/>
      <c r="BE963" s="167"/>
      <c r="BF963" s="167"/>
      <c r="BG963" s="167"/>
      <c r="BH963" s="167"/>
      <c r="BI963" s="167"/>
    </row>
    <row r="964" ht="14.25" customHeight="1">
      <c r="M964" s="178"/>
      <c r="N964" s="178"/>
      <c r="O964" s="178"/>
      <c r="X964" s="292"/>
      <c r="Y964" s="293"/>
      <c r="Z964" s="293"/>
      <c r="AA964" s="293"/>
      <c r="AB964" s="293"/>
      <c r="AC964" s="293"/>
      <c r="AD964" s="293"/>
      <c r="AE964" s="293"/>
      <c r="AF964" s="293"/>
      <c r="AG964" s="293"/>
      <c r="AH964" s="293"/>
      <c r="AI964" s="293"/>
      <c r="AJ964" s="293"/>
      <c r="AK964" s="293"/>
      <c r="AL964" s="293"/>
      <c r="AM964" s="293"/>
      <c r="AN964" s="293"/>
      <c r="AO964" s="730"/>
      <c r="AP964" s="293"/>
      <c r="AQ964" s="293"/>
      <c r="AR964" s="293"/>
      <c r="AS964" s="293"/>
      <c r="AT964" s="293"/>
      <c r="AU964" s="167"/>
      <c r="AV964" s="167"/>
      <c r="AW964" s="167"/>
      <c r="AX964" s="167"/>
      <c r="AY964" s="167"/>
      <c r="AZ964" s="167"/>
      <c r="BA964" s="167"/>
      <c r="BB964" s="167"/>
      <c r="BC964" s="167"/>
      <c r="BD964" s="167"/>
      <c r="BE964" s="167"/>
      <c r="BF964" s="167"/>
      <c r="BG964" s="167"/>
      <c r="BH964" s="167"/>
      <c r="BI964" s="167"/>
    </row>
    <row r="965" ht="14.25" customHeight="1">
      <c r="M965" s="178"/>
      <c r="N965" s="178"/>
      <c r="O965" s="178"/>
      <c r="X965" s="292"/>
      <c r="Y965" s="293"/>
      <c r="Z965" s="293"/>
      <c r="AA965" s="293"/>
      <c r="AB965" s="293"/>
      <c r="AC965" s="293"/>
      <c r="AD965" s="293"/>
      <c r="AE965" s="293"/>
      <c r="AF965" s="293"/>
      <c r="AG965" s="293"/>
      <c r="AH965" s="293"/>
      <c r="AI965" s="293"/>
      <c r="AJ965" s="293"/>
      <c r="AK965" s="293"/>
      <c r="AL965" s="293"/>
      <c r="AM965" s="293"/>
      <c r="AN965" s="293"/>
      <c r="AO965" s="730"/>
      <c r="AP965" s="293"/>
      <c r="AQ965" s="293"/>
      <c r="AR965" s="293"/>
      <c r="AS965" s="293"/>
      <c r="AT965" s="293"/>
      <c r="AU965" s="167"/>
      <c r="AV965" s="167"/>
      <c r="AW965" s="167"/>
      <c r="AX965" s="167"/>
      <c r="AY965" s="167"/>
      <c r="AZ965" s="167"/>
      <c r="BA965" s="167"/>
      <c r="BB965" s="167"/>
      <c r="BC965" s="167"/>
      <c r="BD965" s="167"/>
      <c r="BE965" s="167"/>
      <c r="BF965" s="167"/>
      <c r="BG965" s="167"/>
      <c r="BH965" s="167"/>
      <c r="BI965" s="167"/>
    </row>
    <row r="966" ht="14.25" customHeight="1">
      <c r="M966" s="178"/>
      <c r="N966" s="178"/>
      <c r="O966" s="178"/>
      <c r="X966" s="292"/>
      <c r="Y966" s="293"/>
      <c r="Z966" s="293"/>
      <c r="AA966" s="293"/>
      <c r="AB966" s="293"/>
      <c r="AC966" s="293"/>
      <c r="AD966" s="293"/>
      <c r="AE966" s="293"/>
      <c r="AF966" s="293"/>
      <c r="AG966" s="293"/>
      <c r="AH966" s="293"/>
      <c r="AI966" s="293"/>
      <c r="AJ966" s="293"/>
      <c r="AK966" s="293"/>
      <c r="AL966" s="293"/>
      <c r="AM966" s="293"/>
      <c r="AN966" s="293"/>
      <c r="AO966" s="730"/>
      <c r="AP966" s="293"/>
      <c r="AQ966" s="293"/>
      <c r="AR966" s="293"/>
      <c r="AS966" s="293"/>
      <c r="AT966" s="293"/>
      <c r="AU966" s="167"/>
      <c r="AV966" s="167"/>
      <c r="AW966" s="167"/>
      <c r="AX966" s="167"/>
      <c r="AY966" s="167"/>
      <c r="AZ966" s="167"/>
      <c r="BA966" s="167"/>
      <c r="BB966" s="167"/>
      <c r="BC966" s="167"/>
      <c r="BD966" s="167"/>
      <c r="BE966" s="167"/>
      <c r="BF966" s="167"/>
      <c r="BG966" s="167"/>
      <c r="BH966" s="167"/>
      <c r="BI966" s="167"/>
    </row>
    <row r="967" ht="14.25" customHeight="1">
      <c r="M967" s="178"/>
      <c r="N967" s="178"/>
      <c r="O967" s="178"/>
      <c r="X967" s="292"/>
      <c r="Y967" s="293"/>
      <c r="Z967" s="293"/>
      <c r="AA967" s="293"/>
      <c r="AB967" s="293"/>
      <c r="AC967" s="293"/>
      <c r="AD967" s="293"/>
      <c r="AE967" s="293"/>
      <c r="AF967" s="293"/>
      <c r="AG967" s="293"/>
      <c r="AH967" s="293"/>
      <c r="AI967" s="293"/>
      <c r="AJ967" s="293"/>
      <c r="AK967" s="293"/>
      <c r="AL967" s="293"/>
      <c r="AM967" s="293"/>
      <c r="AN967" s="293"/>
      <c r="AO967" s="730"/>
      <c r="AP967" s="293"/>
      <c r="AQ967" s="293"/>
      <c r="AR967" s="293"/>
      <c r="AS967" s="293"/>
      <c r="AT967" s="293"/>
      <c r="AU967" s="167"/>
      <c r="AV967" s="167"/>
      <c r="AW967" s="167"/>
      <c r="AX967" s="167"/>
      <c r="AY967" s="167"/>
      <c r="AZ967" s="167"/>
      <c r="BA967" s="167"/>
      <c r="BB967" s="167"/>
      <c r="BC967" s="167"/>
      <c r="BD967" s="167"/>
      <c r="BE967" s="167"/>
      <c r="BF967" s="167"/>
      <c r="BG967" s="167"/>
      <c r="BH967" s="167"/>
      <c r="BI967" s="167"/>
    </row>
    <row r="968" ht="14.25" customHeight="1">
      <c r="M968" s="178"/>
      <c r="N968" s="178"/>
      <c r="O968" s="178"/>
      <c r="X968" s="292"/>
      <c r="Y968" s="293"/>
      <c r="Z968" s="293"/>
      <c r="AA968" s="293"/>
      <c r="AB968" s="293"/>
      <c r="AC968" s="293"/>
      <c r="AD968" s="293"/>
      <c r="AE968" s="293"/>
      <c r="AF968" s="293"/>
      <c r="AG968" s="293"/>
      <c r="AH968" s="293"/>
      <c r="AI968" s="293"/>
      <c r="AJ968" s="293"/>
      <c r="AK968" s="293"/>
      <c r="AL968" s="293"/>
      <c r="AM968" s="293"/>
      <c r="AN968" s="293"/>
      <c r="AO968" s="730"/>
      <c r="AP968" s="293"/>
      <c r="AQ968" s="293"/>
      <c r="AR968" s="293"/>
      <c r="AS968" s="293"/>
      <c r="AT968" s="293"/>
      <c r="AU968" s="167"/>
      <c r="AV968" s="167"/>
      <c r="AW968" s="167"/>
      <c r="AX968" s="167"/>
      <c r="AY968" s="167"/>
      <c r="AZ968" s="167"/>
      <c r="BA968" s="167"/>
      <c r="BB968" s="167"/>
      <c r="BC968" s="167"/>
      <c r="BD968" s="167"/>
      <c r="BE968" s="167"/>
      <c r="BF968" s="167"/>
      <c r="BG968" s="167"/>
      <c r="BH968" s="167"/>
      <c r="BI968" s="167"/>
    </row>
    <row r="969" ht="14.25" customHeight="1">
      <c r="M969" s="178"/>
      <c r="N969" s="178"/>
      <c r="O969" s="178"/>
      <c r="X969" s="292"/>
      <c r="Y969" s="293"/>
      <c r="Z969" s="293"/>
      <c r="AA969" s="293"/>
      <c r="AB969" s="293"/>
      <c r="AC969" s="293"/>
      <c r="AD969" s="293"/>
      <c r="AE969" s="293"/>
      <c r="AF969" s="293"/>
      <c r="AG969" s="293"/>
      <c r="AH969" s="293"/>
      <c r="AI969" s="293"/>
      <c r="AJ969" s="293"/>
      <c r="AK969" s="293"/>
      <c r="AL969" s="293"/>
      <c r="AM969" s="293"/>
      <c r="AN969" s="293"/>
      <c r="AO969" s="730"/>
      <c r="AP969" s="293"/>
      <c r="AQ969" s="293"/>
      <c r="AR969" s="293"/>
      <c r="AS969" s="293"/>
      <c r="AT969" s="293"/>
      <c r="AU969" s="167"/>
      <c r="AV969" s="167"/>
      <c r="AW969" s="167"/>
      <c r="AX969" s="167"/>
      <c r="AY969" s="167"/>
      <c r="AZ969" s="167"/>
      <c r="BA969" s="167"/>
      <c r="BB969" s="167"/>
      <c r="BC969" s="167"/>
      <c r="BD969" s="167"/>
      <c r="BE969" s="167"/>
      <c r="BF969" s="167"/>
      <c r="BG969" s="167"/>
      <c r="BH969" s="167"/>
      <c r="BI969" s="167"/>
    </row>
    <row r="970" ht="14.25" customHeight="1">
      <c r="X970" s="292"/>
      <c r="Y970" s="293"/>
      <c r="Z970" s="293"/>
      <c r="AA970" s="293"/>
      <c r="AB970" s="293"/>
      <c r="AC970" s="293"/>
      <c r="AD970" s="293"/>
      <c r="AE970" s="293"/>
      <c r="AF970" s="293"/>
      <c r="AG970" s="293"/>
      <c r="AH970" s="293"/>
      <c r="AI970" s="293"/>
      <c r="AJ970" s="293"/>
      <c r="AK970" s="293"/>
      <c r="AL970" s="293"/>
      <c r="AM970" s="293"/>
      <c r="AN970" s="293"/>
      <c r="AO970" s="730"/>
      <c r="AP970" s="293"/>
      <c r="AQ970" s="293"/>
      <c r="AR970" s="293"/>
      <c r="AS970" s="293"/>
      <c r="AT970" s="293"/>
      <c r="AU970" s="167"/>
      <c r="AV970" s="167"/>
      <c r="AW970" s="167"/>
      <c r="AX970" s="167"/>
      <c r="AY970" s="167"/>
      <c r="AZ970" s="167"/>
      <c r="BA970" s="167"/>
      <c r="BB970" s="167"/>
      <c r="BC970" s="167"/>
      <c r="BD970" s="167"/>
      <c r="BE970" s="167"/>
      <c r="BF970" s="167"/>
      <c r="BG970" s="167"/>
      <c r="BH970" s="167"/>
      <c r="BI970" s="167"/>
    </row>
    <row r="971" ht="14.25" customHeight="1">
      <c r="X971" s="292"/>
      <c r="Y971" s="293"/>
      <c r="Z971" s="293"/>
      <c r="AA971" s="293"/>
      <c r="AB971" s="293"/>
      <c r="AC971" s="293"/>
      <c r="AD971" s="293"/>
      <c r="AE971" s="293"/>
      <c r="AF971" s="293"/>
      <c r="AG971" s="293"/>
      <c r="AH971" s="293"/>
      <c r="AI971" s="293"/>
      <c r="AJ971" s="293"/>
      <c r="AK971" s="293"/>
      <c r="AL971" s="293"/>
      <c r="AM971" s="293"/>
      <c r="AN971" s="293"/>
      <c r="AO971" s="730"/>
      <c r="AP971" s="293"/>
      <c r="AQ971" s="293"/>
      <c r="AR971" s="293"/>
      <c r="AS971" s="293"/>
      <c r="AT971" s="293"/>
      <c r="AU971" s="167"/>
      <c r="AV971" s="167"/>
      <c r="AW971" s="167"/>
      <c r="AX971" s="167"/>
      <c r="AY971" s="167"/>
      <c r="AZ971" s="167"/>
      <c r="BA971" s="167"/>
      <c r="BB971" s="167"/>
      <c r="BC971" s="167"/>
      <c r="BD971" s="167"/>
      <c r="BE971" s="167"/>
      <c r="BF971" s="167"/>
      <c r="BG971" s="167"/>
      <c r="BH971" s="167"/>
      <c r="BI971" s="167"/>
    </row>
    <row r="972" ht="14.25" customHeight="1">
      <c r="X972" s="292"/>
      <c r="Y972" s="293"/>
      <c r="Z972" s="293"/>
      <c r="AA972" s="293"/>
      <c r="AB972" s="293"/>
      <c r="AC972" s="293"/>
      <c r="AD972" s="293"/>
      <c r="AE972" s="293"/>
      <c r="AF972" s="293"/>
      <c r="AG972" s="293"/>
      <c r="AH972" s="293"/>
      <c r="AI972" s="293"/>
      <c r="AJ972" s="293"/>
      <c r="AK972" s="293"/>
      <c r="AL972" s="293"/>
      <c r="AM972" s="293"/>
      <c r="AN972" s="293"/>
      <c r="AO972" s="730"/>
      <c r="AP972" s="293"/>
      <c r="AQ972" s="293"/>
      <c r="AR972" s="293"/>
      <c r="AS972" s="293"/>
      <c r="AT972" s="293"/>
      <c r="AU972" s="167"/>
      <c r="AV972" s="167"/>
      <c r="AW972" s="167"/>
      <c r="AX972" s="167"/>
      <c r="AY972" s="167"/>
      <c r="AZ972" s="167"/>
      <c r="BA972" s="167"/>
      <c r="BB972" s="167"/>
      <c r="BC972" s="167"/>
      <c r="BD972" s="167"/>
      <c r="BE972" s="167"/>
      <c r="BF972" s="167"/>
      <c r="BG972" s="167"/>
      <c r="BH972" s="167"/>
      <c r="BI972" s="167"/>
    </row>
    <row r="973" ht="14.25" customHeight="1">
      <c r="X973" s="292"/>
      <c r="Y973" s="293"/>
      <c r="Z973" s="293"/>
      <c r="AA973" s="293"/>
      <c r="AB973" s="293"/>
      <c r="AC973" s="293"/>
      <c r="AD973" s="293"/>
      <c r="AE973" s="293"/>
      <c r="AF973" s="293"/>
      <c r="AG973" s="293"/>
      <c r="AH973" s="293"/>
      <c r="AI973" s="293"/>
      <c r="AJ973" s="293"/>
      <c r="AK973" s="293"/>
      <c r="AL973" s="293"/>
      <c r="AM973" s="293"/>
      <c r="AN973" s="293"/>
      <c r="AO973" s="730"/>
      <c r="AP973" s="293"/>
      <c r="AQ973" s="293"/>
      <c r="AR973" s="293"/>
      <c r="AS973" s="293"/>
      <c r="AT973" s="293"/>
      <c r="AU973" s="167"/>
      <c r="AV973" s="167"/>
      <c r="AW973" s="167"/>
      <c r="AX973" s="167"/>
      <c r="AY973" s="167"/>
      <c r="AZ973" s="167"/>
      <c r="BA973" s="167"/>
      <c r="BB973" s="167"/>
      <c r="BC973" s="167"/>
      <c r="BD973" s="167"/>
      <c r="BE973" s="167"/>
      <c r="BF973" s="167"/>
      <c r="BG973" s="167"/>
      <c r="BH973" s="167"/>
      <c r="BI973" s="167"/>
    </row>
    <row r="974" ht="14.25" customHeight="1">
      <c r="X974" s="292"/>
      <c r="Y974" s="293"/>
      <c r="Z974" s="293"/>
      <c r="AA974" s="293"/>
      <c r="AB974" s="293"/>
      <c r="AC974" s="293"/>
      <c r="AD974" s="293"/>
      <c r="AE974" s="293"/>
      <c r="AF974" s="293"/>
      <c r="AG974" s="293"/>
      <c r="AH974" s="293"/>
      <c r="AI974" s="293"/>
      <c r="AJ974" s="293"/>
      <c r="AK974" s="293"/>
      <c r="AL974" s="293"/>
      <c r="AM974" s="293"/>
      <c r="AN974" s="293"/>
      <c r="AO974" s="730"/>
      <c r="AP974" s="293"/>
      <c r="AQ974" s="293"/>
      <c r="AR974" s="293"/>
      <c r="AS974" s="293"/>
      <c r="AT974" s="293"/>
      <c r="AU974" s="167"/>
      <c r="AV974" s="167"/>
      <c r="AW974" s="167"/>
      <c r="AX974" s="167"/>
      <c r="AY974" s="167"/>
      <c r="AZ974" s="167"/>
      <c r="BA974" s="167"/>
      <c r="BB974" s="167"/>
      <c r="BC974" s="167"/>
      <c r="BD974" s="167"/>
      <c r="BE974" s="167"/>
      <c r="BF974" s="167"/>
      <c r="BG974" s="167"/>
      <c r="BH974" s="167"/>
      <c r="BI974" s="167"/>
    </row>
    <row r="975" ht="14.25" customHeight="1">
      <c r="X975" s="292"/>
      <c r="Y975" s="293"/>
      <c r="Z975" s="293"/>
      <c r="AA975" s="293"/>
      <c r="AB975" s="293"/>
      <c r="AC975" s="293"/>
      <c r="AD975" s="293"/>
      <c r="AE975" s="293"/>
      <c r="AF975" s="293"/>
      <c r="AG975" s="293"/>
      <c r="AH975" s="293"/>
      <c r="AI975" s="293"/>
      <c r="AJ975" s="293"/>
      <c r="AK975" s="293"/>
      <c r="AL975" s="293"/>
      <c r="AM975" s="293"/>
      <c r="AN975" s="293"/>
      <c r="AO975" s="730"/>
      <c r="AP975" s="293"/>
      <c r="AQ975" s="293"/>
      <c r="AR975" s="293"/>
      <c r="AS975" s="293"/>
      <c r="AT975" s="293"/>
      <c r="AU975" s="167"/>
      <c r="AV975" s="167"/>
      <c r="AW975" s="167"/>
      <c r="AX975" s="167"/>
      <c r="AY975" s="167"/>
      <c r="AZ975" s="167"/>
      <c r="BA975" s="167"/>
      <c r="BB975" s="167"/>
      <c r="BC975" s="167"/>
      <c r="BD975" s="167"/>
      <c r="BE975" s="167"/>
      <c r="BF975" s="167"/>
      <c r="BG975" s="167"/>
      <c r="BH975" s="167"/>
      <c r="BI975" s="167"/>
    </row>
    <row r="976" ht="14.25" customHeight="1">
      <c r="X976" s="292"/>
      <c r="Y976" s="293"/>
      <c r="Z976" s="293"/>
      <c r="AA976" s="293"/>
      <c r="AB976" s="293"/>
      <c r="AC976" s="293"/>
      <c r="AD976" s="293"/>
      <c r="AE976" s="293"/>
      <c r="AF976" s="293"/>
      <c r="AG976" s="293"/>
      <c r="AH976" s="293"/>
      <c r="AI976" s="293"/>
      <c r="AJ976" s="293"/>
      <c r="AK976" s="293"/>
      <c r="AL976" s="293"/>
      <c r="AM976" s="293"/>
      <c r="AN976" s="293"/>
      <c r="AO976" s="730"/>
      <c r="AP976" s="293"/>
      <c r="AQ976" s="293"/>
      <c r="AR976" s="293"/>
      <c r="AS976" s="293"/>
      <c r="AT976" s="293"/>
      <c r="AU976" s="167"/>
      <c r="AV976" s="167"/>
      <c r="AW976" s="167"/>
      <c r="AX976" s="167"/>
      <c r="AY976" s="167"/>
      <c r="AZ976" s="167"/>
      <c r="BA976" s="167"/>
      <c r="BB976" s="167"/>
      <c r="BC976" s="167"/>
      <c r="BD976" s="167"/>
      <c r="BE976" s="167"/>
      <c r="BF976" s="167"/>
      <c r="BG976" s="167"/>
      <c r="BH976" s="167"/>
      <c r="BI976" s="167"/>
    </row>
    <row r="977" ht="14.25" customHeight="1">
      <c r="X977" s="292"/>
      <c r="Y977" s="293"/>
      <c r="Z977" s="293"/>
      <c r="AA977" s="293"/>
      <c r="AB977" s="293"/>
      <c r="AC977" s="293"/>
      <c r="AD977" s="293"/>
      <c r="AE977" s="293"/>
      <c r="AF977" s="293"/>
      <c r="AG977" s="293"/>
      <c r="AH977" s="293"/>
      <c r="AI977" s="293"/>
      <c r="AJ977" s="293"/>
      <c r="AK977" s="293"/>
      <c r="AL977" s="293"/>
      <c r="AM977" s="293"/>
      <c r="AN977" s="293"/>
      <c r="AO977" s="730"/>
      <c r="AP977" s="293"/>
      <c r="AQ977" s="293"/>
      <c r="AR977" s="293"/>
      <c r="AS977" s="293"/>
      <c r="AT977" s="293"/>
      <c r="AU977" s="167"/>
      <c r="AV977" s="167"/>
      <c r="AW977" s="167"/>
      <c r="AX977" s="167"/>
      <c r="AY977" s="167"/>
      <c r="AZ977" s="167"/>
      <c r="BA977" s="167"/>
      <c r="BB977" s="167"/>
      <c r="BC977" s="167"/>
      <c r="BD977" s="167"/>
      <c r="BE977" s="167"/>
      <c r="BF977" s="167"/>
      <c r="BG977" s="167"/>
      <c r="BH977" s="167"/>
      <c r="BI977" s="167"/>
    </row>
    <row r="978" ht="14.25" customHeight="1">
      <c r="X978" s="292"/>
      <c r="Y978" s="293"/>
      <c r="Z978" s="293"/>
      <c r="AA978" s="293"/>
      <c r="AB978" s="293"/>
      <c r="AC978" s="293"/>
      <c r="AD978" s="293"/>
      <c r="AE978" s="293"/>
      <c r="AF978" s="293"/>
      <c r="AG978" s="293"/>
      <c r="AH978" s="293"/>
      <c r="AI978" s="293"/>
      <c r="AJ978" s="293"/>
      <c r="AK978" s="293"/>
      <c r="AL978" s="293"/>
      <c r="AM978" s="293"/>
      <c r="AN978" s="293"/>
      <c r="AO978" s="730"/>
      <c r="AP978" s="293"/>
      <c r="AQ978" s="293"/>
      <c r="AR978" s="293"/>
      <c r="AS978" s="293"/>
      <c r="AT978" s="293"/>
      <c r="AU978" s="167"/>
      <c r="AV978" s="167"/>
      <c r="AW978" s="167"/>
      <c r="AX978" s="167"/>
      <c r="AY978" s="167"/>
      <c r="AZ978" s="167"/>
      <c r="BA978" s="167"/>
      <c r="BB978" s="167"/>
      <c r="BC978" s="167"/>
      <c r="BD978" s="167"/>
      <c r="BE978" s="167"/>
      <c r="BF978" s="167"/>
      <c r="BG978" s="167"/>
      <c r="BH978" s="167"/>
      <c r="BI978" s="167"/>
    </row>
    <row r="979" ht="14.25" customHeight="1">
      <c r="X979" s="292"/>
      <c r="Y979" s="293"/>
      <c r="Z979" s="293"/>
      <c r="AA979" s="293"/>
      <c r="AB979" s="293"/>
      <c r="AC979" s="293"/>
      <c r="AD979" s="293"/>
      <c r="AE979" s="293"/>
      <c r="AF979" s="293"/>
      <c r="AG979" s="293"/>
      <c r="AH979" s="293"/>
      <c r="AI979" s="293"/>
      <c r="AJ979" s="293"/>
      <c r="AK979" s="293"/>
      <c r="AL979" s="293"/>
      <c r="AM979" s="293"/>
      <c r="AN979" s="293"/>
      <c r="AO979" s="730"/>
      <c r="AP979" s="293"/>
      <c r="AQ979" s="293"/>
      <c r="AR979" s="293"/>
      <c r="AS979" s="293"/>
      <c r="AT979" s="293"/>
      <c r="AU979" s="167"/>
      <c r="AV979" s="167"/>
      <c r="AW979" s="167"/>
      <c r="AX979" s="167"/>
      <c r="AY979" s="167"/>
      <c r="AZ979" s="167"/>
      <c r="BA979" s="167"/>
      <c r="BB979" s="167"/>
      <c r="BC979" s="167"/>
      <c r="BD979" s="167"/>
      <c r="BE979" s="167"/>
      <c r="BF979" s="167"/>
      <c r="BG979" s="167"/>
      <c r="BH979" s="167"/>
      <c r="BI979" s="167"/>
    </row>
  </sheetData>
  <mergeCells count="15">
    <mergeCell ref="J111:J112"/>
    <mergeCell ref="J114:J115"/>
    <mergeCell ref="J117:J118"/>
    <mergeCell ref="J120:J121"/>
    <mergeCell ref="J123:J124"/>
    <mergeCell ref="J126:J127"/>
    <mergeCell ref="K132:L132"/>
    <mergeCell ref="K133:L133"/>
    <mergeCell ref="L94:M94"/>
    <mergeCell ref="N94:O94"/>
    <mergeCell ref="P94:Q94"/>
    <mergeCell ref="J99:J100"/>
    <mergeCell ref="J102:J103"/>
    <mergeCell ref="J105:J106"/>
    <mergeCell ref="J108:J109"/>
  </mergeCells>
  <conditionalFormatting sqref="AH195">
    <cfRule type="colorScale" priority="1">
      <colorScale>
        <cfvo type="min"/>
        <cfvo type="max"/>
        <color rgb="FF57BB8A"/>
        <color rgb="FFFFFFFF"/>
      </colorScale>
    </cfRule>
  </conditionalFormatting>
  <printOptions/>
  <pageMargins bottom="0.75" footer="0.0" header="0.0" left="0.7" right="0.7" top="0.75"/>
  <pageSetup orientation="landscape"/>
  <drawing r:id="rId1"/>
  <tableParts count="1">
    <tablePart r:id="rId3"/>
  </tableParts>
</worksheet>
</file>